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hidePivotFieldList="1"/>
  <xr:revisionPtr revIDLastSave="0" documentId="8_{63CEDA36-3F4A-452E-897B-BF83BAC102DA}" xr6:coauthVersionLast="47" xr6:coauthVersionMax="47" xr10:uidLastSave="{00000000-0000-0000-0000-000000000000}"/>
  <bookViews>
    <workbookView xWindow="-110" yWindow="-110" windowWidth="19420" windowHeight="11620" xr2:uid="{CFC3A6D2-BAE9-4635-A41D-FC485AED8F5B}"/>
  </bookViews>
  <sheets>
    <sheet name="Cover_Sheet" sheetId="152" r:id="rId1"/>
    <sheet name="N0_Admin" sheetId="161" r:id="rId2"/>
    <sheet name="N0.1_Details" sheetId="9" r:id="rId3"/>
    <sheet name="N0.2_Contents" sheetId="11" r:id="rId4"/>
    <sheet name="N0.3_Submission_Version_History" sheetId="74" r:id="rId5"/>
    <sheet name="N0.4_Template_Version_History" sheetId="71" r:id="rId6"/>
    <sheet name="N0.5_Related_Files" sheetId="76" r:id="rId7"/>
    <sheet name="N0.6_Data_Constants" sheetId="73" r:id="rId8"/>
    <sheet name="N0.7_Lookup_References" sheetId="80" r:id="rId9"/>
    <sheet name="N1_Output_Delivery" sheetId="17" r:id="rId10"/>
    <sheet name="N1.1_Intervention_Summary" sheetId="151" r:id="rId11"/>
    <sheet name="N1.2_Intervention_Listing" sheetId="5" r:id="rId12"/>
    <sheet name="N1.3_Project_Listing" sheetId="1" r:id="rId13"/>
    <sheet name="N2_Network_Risk" sheetId="16" r:id="rId14"/>
    <sheet name="N2.1_Network_Risk_Summary" sheetId="126" r:id="rId15"/>
    <sheet name="N2.2_Risk_Bandings" sheetId="20" r:id="rId16"/>
    <sheet name="N2.3_RIIO3_Risk_And_Volumes" sheetId="167" r:id="rId17"/>
    <sheet name="N2.4_RIIO3_Risk_Comp" sheetId="169" r:id="rId18"/>
    <sheet name="N3_Supporting_Data" sheetId="170" state="hidden" r:id="rId19"/>
    <sheet name="N3.1_Supporting_Data" sheetId="171" state="hidden" r:id="rId20"/>
    <sheet name="N3.2_Supporting_Data" sheetId="172" state="hidden" r:id="rId21"/>
    <sheet name="N3.3_Supporting_Data" sheetId="173" state="hidden" r:id="rId22"/>
    <sheet name="N3.4_Supporting_Data" sheetId="174" state="hidden" r:id="rId23"/>
    <sheet name="N3.5_Supporting_Data" sheetId="175" state="hidden" r:id="rId24"/>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2" hidden="1">'N1.3_Project_Listing'!$A$15:$T$829</definedName>
    <definedName name="_Order2" hidden="1">0</definedName>
    <definedName name="DecimalPlaces">#REF!</definedName>
    <definedName name="DNOName">#REF!</definedName>
    <definedName name="Output_level_1">#REF!</definedName>
    <definedName name="Output_level_3">#REF!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 name="Scheme_stat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S75" i="167" l="1"/>
  <c r="BC17" i="167" l="1"/>
  <c r="BS17" i="167"/>
  <c r="BS25" i="167" l="1"/>
  <c r="BQ25" i="167"/>
  <c r="BQ75" i="167" s="1"/>
  <c r="CB18" i="167" l="1"/>
  <c r="CE17" i="167"/>
  <c r="CE18" i="167" l="1"/>
  <c r="AJ276" i="169" l="1"/>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138" i="5"/>
  <c r="B139" i="5"/>
  <c r="B140" i="5"/>
  <c r="B141" i="5"/>
  <c r="A15" i="71"/>
  <c r="BN17" i="167"/>
  <c r="D9" i="80" l="1"/>
  <c r="E9" i="80"/>
  <c r="F9" i="80"/>
  <c r="G9" i="80"/>
  <c r="H9" i="80"/>
  <c r="I9" i="80"/>
  <c r="J9" i="80"/>
  <c r="K9" i="80"/>
  <c r="L9" i="80"/>
  <c r="M9" i="80"/>
  <c r="N9" i="80"/>
  <c r="O9" i="80"/>
  <c r="Q9" i="80"/>
  <c r="R9" i="80"/>
  <c r="S9" i="80"/>
  <c r="T9" i="80"/>
  <c r="U9" i="80"/>
  <c r="V9" i="80"/>
  <c r="W9" i="80"/>
  <c r="X9" i="80"/>
  <c r="Y9" i="80"/>
  <c r="Z9" i="80"/>
  <c r="AA9" i="80"/>
  <c r="AB9" i="80"/>
  <c r="AC9" i="80"/>
  <c r="AD9" i="80"/>
  <c r="AE9" i="80"/>
  <c r="J130" i="80" l="1"/>
  <c r="J131" i="80"/>
  <c r="J132" i="80"/>
  <c r="J133" i="80"/>
  <c r="J134" i="80"/>
  <c r="J135" i="80"/>
  <c r="J136" i="80"/>
  <c r="J116" i="80"/>
  <c r="J117" i="80"/>
  <c r="J118" i="80"/>
  <c r="J119" i="80"/>
  <c r="J120" i="80"/>
  <c r="J121" i="80"/>
  <c r="J122" i="80"/>
  <c r="J123" i="80"/>
  <c r="J124" i="80"/>
  <c r="J125" i="80"/>
  <c r="J126" i="80"/>
  <c r="J127" i="80"/>
  <c r="J128" i="80"/>
  <c r="J129" i="80"/>
  <c r="J100" i="80"/>
  <c r="J101" i="80"/>
  <c r="J102" i="80"/>
  <c r="J103" i="80"/>
  <c r="J104" i="80"/>
  <c r="J105" i="80"/>
  <c r="J106" i="80"/>
  <c r="J107" i="80"/>
  <c r="J108" i="80"/>
  <c r="J109" i="80"/>
  <c r="J110" i="80"/>
  <c r="J111" i="80"/>
  <c r="J112" i="80"/>
  <c r="J113" i="80"/>
  <c r="J114" i="80"/>
  <c r="J115" i="80"/>
  <c r="J79" i="80"/>
  <c r="J80" i="80"/>
  <c r="J81" i="80"/>
  <c r="J82" i="80"/>
  <c r="J83" i="80"/>
  <c r="J84" i="80"/>
  <c r="J85" i="80"/>
  <c r="J86" i="80"/>
  <c r="J87" i="80"/>
  <c r="J88" i="80"/>
  <c r="J89" i="80"/>
  <c r="J90" i="80"/>
  <c r="J91" i="80"/>
  <c r="J92" i="80"/>
  <c r="J93" i="80"/>
  <c r="J94" i="80"/>
  <c r="J95" i="80"/>
  <c r="J96" i="80"/>
  <c r="J97" i="80"/>
  <c r="J98" i="80"/>
  <c r="J99" i="80"/>
  <c r="J78" i="80"/>
  <c r="H78" i="80"/>
  <c r="H83" i="80"/>
  <c r="H84" i="80"/>
  <c r="H85" i="80"/>
  <c r="H86" i="80"/>
  <c r="CB144" i="167" l="1"/>
  <c r="CB145" i="167"/>
  <c r="CB146" i="167"/>
  <c r="CB147" i="167"/>
  <c r="CB148" i="167"/>
  <c r="CB149" i="167"/>
  <c r="CB150" i="167"/>
  <c r="CB151" i="167"/>
  <c r="CB152" i="167"/>
  <c r="CB153" i="167"/>
  <c r="CB154" i="167"/>
  <c r="CB155" i="167"/>
  <c r="CB156" i="167"/>
  <c r="CB157" i="167"/>
  <c r="CB158" i="167"/>
  <c r="CB159" i="167"/>
  <c r="B75" i="151" l="1"/>
  <c r="C75" i="151"/>
  <c r="B82" i="80"/>
  <c r="B12" i="80"/>
  <c r="B14" i="80" l="1"/>
  <c r="B84" i="80"/>
  <c r="B17" i="151" s="1"/>
  <c r="C71" i="80"/>
  <c r="C119" i="80"/>
  <c r="C52" i="151" s="1"/>
  <c r="C117" i="80"/>
  <c r="C50" i="151" s="1"/>
  <c r="C53" i="80"/>
  <c r="C20" i="80"/>
  <c r="B115" i="80"/>
  <c r="B48" i="151" s="1"/>
  <c r="C38" i="80"/>
  <c r="C86" i="80"/>
  <c r="C19" i="151" s="1"/>
  <c r="C84" i="80"/>
  <c r="C17" i="151" s="1"/>
  <c r="C80" i="151" s="1"/>
  <c r="C21" i="80"/>
  <c r="C70" i="80"/>
  <c r="B132" i="80"/>
  <c r="B65" i="151" s="1"/>
  <c r="C54" i="80"/>
  <c r="B116" i="80"/>
  <c r="B49" i="151" s="1"/>
  <c r="B114" i="80"/>
  <c r="B47" i="151" s="1"/>
  <c r="C37" i="80"/>
  <c r="C85" i="80"/>
  <c r="C18" i="151" s="1"/>
  <c r="C69" i="80"/>
  <c r="C68" i="80"/>
  <c r="C52" i="80"/>
  <c r="B113" i="80"/>
  <c r="B46" i="151" s="1"/>
  <c r="C36" i="80"/>
  <c r="C103" i="80"/>
  <c r="C36" i="151" s="1"/>
  <c r="C39" i="80"/>
  <c r="B100" i="80"/>
  <c r="B33" i="151" s="1"/>
  <c r="C23" i="80"/>
  <c r="C102" i="80"/>
  <c r="C35" i="151" s="1"/>
  <c r="B99" i="80"/>
  <c r="B32" i="151" s="1"/>
  <c r="C22" i="80"/>
  <c r="B130" i="80"/>
  <c r="B63" i="151" s="1"/>
  <c r="C101" i="80"/>
  <c r="C34" i="151" s="1"/>
  <c r="B98" i="80"/>
  <c r="B31" i="151" s="1"/>
  <c r="C135" i="80"/>
  <c r="C68" i="151" s="1"/>
  <c r="C133" i="80"/>
  <c r="C66" i="151" s="1"/>
  <c r="C132" i="80"/>
  <c r="C65" i="151" s="1"/>
  <c r="C118" i="80"/>
  <c r="C51" i="151" s="1"/>
  <c r="C55" i="80"/>
  <c r="B131" i="80"/>
  <c r="B64" i="151" s="1"/>
  <c r="B129" i="80"/>
  <c r="B62" i="151" s="1"/>
  <c r="C87" i="80"/>
  <c r="C20" i="151" s="1"/>
  <c r="B97" i="80"/>
  <c r="B30" i="151" s="1"/>
  <c r="C134" i="80"/>
  <c r="C67" i="151" s="1"/>
  <c r="B80" i="151"/>
  <c r="C35" i="80"/>
  <c r="C66" i="80"/>
  <c r="C98" i="80"/>
  <c r="C31" i="151" s="1"/>
  <c r="B94" i="80"/>
  <c r="B27" i="151" s="1"/>
  <c r="C33" i="80"/>
  <c r="C17" i="80"/>
  <c r="C97" i="80"/>
  <c r="C30" i="151" s="1"/>
  <c r="B141" i="80"/>
  <c r="B74" i="151" s="1"/>
  <c r="B125" i="80"/>
  <c r="B58" i="151" s="1"/>
  <c r="B109" i="80"/>
  <c r="B42" i="151" s="1"/>
  <c r="B93" i="80"/>
  <c r="B26" i="151" s="1"/>
  <c r="C64" i="80"/>
  <c r="C48" i="80"/>
  <c r="C32" i="80"/>
  <c r="C16" i="80"/>
  <c r="C128" i="80"/>
  <c r="C61" i="151" s="1"/>
  <c r="C112" i="80"/>
  <c r="C45" i="151" s="1"/>
  <c r="C96" i="80"/>
  <c r="C29" i="151" s="1"/>
  <c r="B140" i="80"/>
  <c r="B73" i="151" s="1"/>
  <c r="B124" i="80"/>
  <c r="B57" i="151" s="1"/>
  <c r="B108" i="80"/>
  <c r="B41" i="151" s="1"/>
  <c r="B92" i="80"/>
  <c r="B25" i="151" s="1"/>
  <c r="C63" i="80"/>
  <c r="C47" i="80"/>
  <c r="C31" i="80"/>
  <c r="C15" i="80"/>
  <c r="C127" i="80"/>
  <c r="C60" i="151" s="1"/>
  <c r="C111" i="80"/>
  <c r="C44" i="151" s="1"/>
  <c r="C95" i="80"/>
  <c r="C28" i="151" s="1"/>
  <c r="B139" i="80"/>
  <c r="B72" i="151" s="1"/>
  <c r="B123" i="80"/>
  <c r="B56" i="151" s="1"/>
  <c r="B107" i="80"/>
  <c r="B40" i="151" s="1"/>
  <c r="B91" i="80"/>
  <c r="B24" i="151" s="1"/>
  <c r="C62" i="80"/>
  <c r="C46" i="80"/>
  <c r="C30" i="80"/>
  <c r="C14" i="80"/>
  <c r="C126" i="80"/>
  <c r="C59" i="151" s="1"/>
  <c r="C110" i="80"/>
  <c r="C43" i="151" s="1"/>
  <c r="C94" i="80"/>
  <c r="C27" i="151" s="1"/>
  <c r="C34" i="80"/>
  <c r="B126" i="80"/>
  <c r="B59" i="151" s="1"/>
  <c r="C129" i="80"/>
  <c r="C62" i="151" s="1"/>
  <c r="B122" i="80"/>
  <c r="B55" i="151" s="1"/>
  <c r="C61" i="80"/>
  <c r="C141" i="80"/>
  <c r="C74" i="151" s="1"/>
  <c r="C93" i="80"/>
  <c r="C26" i="151" s="1"/>
  <c r="B105" i="80"/>
  <c r="B38" i="151" s="1"/>
  <c r="B89" i="80"/>
  <c r="B22" i="151" s="1"/>
  <c r="C60" i="80"/>
  <c r="C44" i="80"/>
  <c r="C28" i="80"/>
  <c r="C140" i="80"/>
  <c r="C73" i="151" s="1"/>
  <c r="C124" i="80"/>
  <c r="C57" i="151" s="1"/>
  <c r="C108" i="80"/>
  <c r="C41" i="151" s="1"/>
  <c r="C92" i="80"/>
  <c r="C25" i="151" s="1"/>
  <c r="B96" i="80"/>
  <c r="B29" i="151" s="1"/>
  <c r="C99" i="80"/>
  <c r="C32" i="151" s="1"/>
  <c r="B95" i="80"/>
  <c r="B28" i="151" s="1"/>
  <c r="C114" i="80"/>
  <c r="C47" i="151" s="1"/>
  <c r="C49" i="80"/>
  <c r="B106" i="80"/>
  <c r="B39" i="151" s="1"/>
  <c r="C45" i="80"/>
  <c r="C109" i="80"/>
  <c r="C42" i="151" s="1"/>
  <c r="B121" i="80"/>
  <c r="B54" i="151" s="1"/>
  <c r="B136" i="80"/>
  <c r="B69" i="151" s="1"/>
  <c r="B120" i="80"/>
  <c r="B53" i="151" s="1"/>
  <c r="B104" i="80"/>
  <c r="B37" i="151" s="1"/>
  <c r="B88" i="80"/>
  <c r="B21" i="151" s="1"/>
  <c r="C59" i="80"/>
  <c r="C43" i="80"/>
  <c r="C27" i="80"/>
  <c r="C139" i="80"/>
  <c r="C72" i="151" s="1"/>
  <c r="C123" i="80"/>
  <c r="C56" i="151" s="1"/>
  <c r="C107" i="80"/>
  <c r="C40" i="151" s="1"/>
  <c r="C91" i="80"/>
  <c r="C24" i="151" s="1"/>
  <c r="B112" i="80"/>
  <c r="B45" i="151" s="1"/>
  <c r="C131" i="80"/>
  <c r="C64" i="151" s="1"/>
  <c r="B111" i="80"/>
  <c r="B44" i="151" s="1"/>
  <c r="C130" i="80"/>
  <c r="C63" i="151" s="1"/>
  <c r="C113" i="80"/>
  <c r="C46" i="151" s="1"/>
  <c r="B138" i="80"/>
  <c r="B71" i="151" s="1"/>
  <c r="B90" i="80"/>
  <c r="B23" i="151" s="1"/>
  <c r="C29" i="80"/>
  <c r="C125" i="80"/>
  <c r="C58" i="151" s="1"/>
  <c r="B137" i="80"/>
  <c r="B70" i="151" s="1"/>
  <c r="B135" i="80"/>
  <c r="B68" i="151" s="1"/>
  <c r="B119" i="80"/>
  <c r="B52" i="151" s="1"/>
  <c r="B103" i="80"/>
  <c r="B36" i="151" s="1"/>
  <c r="B87" i="80"/>
  <c r="B20" i="151" s="1"/>
  <c r="C58" i="80"/>
  <c r="C42" i="80"/>
  <c r="C26" i="80"/>
  <c r="C138" i="80"/>
  <c r="C71" i="151" s="1"/>
  <c r="C122" i="80"/>
  <c r="C55" i="151" s="1"/>
  <c r="C106" i="80"/>
  <c r="C39" i="151" s="1"/>
  <c r="C90" i="80"/>
  <c r="C23" i="151" s="1"/>
  <c r="C100" i="80"/>
  <c r="C33" i="151" s="1"/>
  <c r="B128" i="80"/>
  <c r="B61" i="151" s="1"/>
  <c r="C51" i="80"/>
  <c r="C19" i="80"/>
  <c r="C50" i="80"/>
  <c r="C65" i="80"/>
  <c r="B134" i="80"/>
  <c r="B67" i="151" s="1"/>
  <c r="B118" i="80"/>
  <c r="B51" i="151" s="1"/>
  <c r="B102" i="80"/>
  <c r="B35" i="151" s="1"/>
  <c r="B86" i="80"/>
  <c r="B19" i="151" s="1"/>
  <c r="C57" i="80"/>
  <c r="C41" i="80"/>
  <c r="C25" i="80"/>
  <c r="C137" i="80"/>
  <c r="C70" i="151" s="1"/>
  <c r="C121" i="80"/>
  <c r="C54" i="151" s="1"/>
  <c r="C105" i="80"/>
  <c r="C38" i="151" s="1"/>
  <c r="C89" i="80"/>
  <c r="C22" i="151" s="1"/>
  <c r="C116" i="80"/>
  <c r="C49" i="151" s="1"/>
  <c r="C67" i="80"/>
  <c r="C115" i="80"/>
  <c r="C48" i="151" s="1"/>
  <c r="B127" i="80"/>
  <c r="B60" i="151" s="1"/>
  <c r="C18" i="80"/>
  <c r="B110" i="80"/>
  <c r="B43" i="151" s="1"/>
  <c r="B133" i="80"/>
  <c r="B66" i="151" s="1"/>
  <c r="B117" i="80"/>
  <c r="B50" i="151" s="1"/>
  <c r="B101" i="80"/>
  <c r="B34" i="151" s="1"/>
  <c r="B85" i="80"/>
  <c r="B18" i="151" s="1"/>
  <c r="C56" i="80"/>
  <c r="C40" i="80"/>
  <c r="C24" i="80"/>
  <c r="C136" i="80"/>
  <c r="C69" i="151" s="1"/>
  <c r="C120" i="80"/>
  <c r="C53" i="151" s="1"/>
  <c r="C104" i="80"/>
  <c r="C37" i="151" s="1"/>
  <c r="C88" i="80"/>
  <c r="C21" i="151" s="1"/>
  <c r="C9" i="80" l="1"/>
  <c r="AA9" i="126"/>
  <c r="BQ17" i="167"/>
  <c r="AX84" i="167" l="1"/>
  <c r="V9" i="1"/>
  <c r="F16" i="126"/>
  <c r="BM9" i="167"/>
  <c r="BT9" i="167"/>
  <c r="CC9" i="167"/>
  <c r="CB17" i="167" l="1"/>
  <c r="AS153" i="167"/>
  <c r="AT153" i="167"/>
  <c r="AU153" i="167"/>
  <c r="AV153" i="167"/>
  <c r="AW153" i="167"/>
  <c r="AX153" i="167"/>
  <c r="AY153" i="167"/>
  <c r="AZ153" i="167"/>
  <c r="BA153" i="167"/>
  <c r="BB153" i="167"/>
  <c r="AS154" i="167"/>
  <c r="AT154" i="167"/>
  <c r="AU154" i="167"/>
  <c r="AV154" i="167"/>
  <c r="AW154" i="167"/>
  <c r="AX154" i="167"/>
  <c r="AY154" i="167"/>
  <c r="AZ154" i="167"/>
  <c r="BA154" i="167"/>
  <c r="BB154" i="167"/>
  <c r="AS155" i="167"/>
  <c r="AT155" i="167"/>
  <c r="AU155" i="167"/>
  <c r="AV155" i="167"/>
  <c r="AW155" i="167"/>
  <c r="AX155" i="167"/>
  <c r="AY155" i="167"/>
  <c r="AZ155" i="167"/>
  <c r="BA155" i="167"/>
  <c r="BB155" i="167"/>
  <c r="AS156" i="167"/>
  <c r="AT156" i="167"/>
  <c r="AU156" i="167"/>
  <c r="AV156" i="167"/>
  <c r="AW156" i="167"/>
  <c r="AX156" i="167"/>
  <c r="AY156" i="167"/>
  <c r="AZ156" i="167"/>
  <c r="BA156" i="167"/>
  <c r="BB156" i="167"/>
  <c r="AS157" i="167"/>
  <c r="BO157" i="167" s="1"/>
  <c r="AT157" i="167"/>
  <c r="AU157" i="167"/>
  <c r="AV157" i="167"/>
  <c r="AW157" i="167"/>
  <c r="AX157" i="167"/>
  <c r="AY157" i="167"/>
  <c r="AZ157" i="167"/>
  <c r="BA157" i="167"/>
  <c r="BB157" i="167"/>
  <c r="AS158" i="167"/>
  <c r="AT158" i="167"/>
  <c r="AU158" i="167"/>
  <c r="AV158" i="167"/>
  <c r="AW158" i="167"/>
  <c r="AX158" i="167"/>
  <c r="AY158" i="167"/>
  <c r="AZ158" i="167"/>
  <c r="BA158" i="167"/>
  <c r="BB158" i="167"/>
  <c r="AS159" i="167"/>
  <c r="AT159" i="167"/>
  <c r="AU159" i="167"/>
  <c r="AV159" i="167"/>
  <c r="AW159" i="167"/>
  <c r="AX159" i="167"/>
  <c r="AY159" i="167"/>
  <c r="AZ159" i="167"/>
  <c r="BA159" i="167"/>
  <c r="BB159" i="167"/>
  <c r="AS160" i="167"/>
  <c r="AT160" i="167"/>
  <c r="AU160" i="167"/>
  <c r="AV160" i="167"/>
  <c r="AW160" i="167"/>
  <c r="AX160" i="167"/>
  <c r="AY160" i="167"/>
  <c r="AZ160" i="167"/>
  <c r="BA160" i="167"/>
  <c r="BB160" i="167"/>
  <c r="AS161" i="167"/>
  <c r="AT161" i="167"/>
  <c r="AU161" i="167"/>
  <c r="AV161" i="167"/>
  <c r="AW161" i="167"/>
  <c r="AX161" i="167"/>
  <c r="AY161" i="167"/>
  <c r="AZ161" i="167"/>
  <c r="BA161" i="167"/>
  <c r="BB161" i="167"/>
  <c r="AS162" i="167"/>
  <c r="AT162" i="167"/>
  <c r="AU162" i="167"/>
  <c r="AV162" i="167"/>
  <c r="AW162" i="167"/>
  <c r="AX162" i="167"/>
  <c r="AY162" i="167"/>
  <c r="AZ162" i="167"/>
  <c r="BA162" i="167"/>
  <c r="BB162" i="167"/>
  <c r="AS163" i="167"/>
  <c r="AT163" i="167"/>
  <c r="AU163" i="167"/>
  <c r="AV163" i="167"/>
  <c r="AW163" i="167"/>
  <c r="AX163" i="167"/>
  <c r="AY163" i="167"/>
  <c r="AZ163" i="167"/>
  <c r="BA163" i="167"/>
  <c r="BB163" i="167"/>
  <c r="AS164" i="167"/>
  <c r="AT164" i="167"/>
  <c r="AU164" i="167"/>
  <c r="AV164" i="167"/>
  <c r="AW164" i="167"/>
  <c r="AX164" i="167"/>
  <c r="AY164" i="167"/>
  <c r="AZ164" i="167"/>
  <c r="BA164" i="167"/>
  <c r="BB164" i="167"/>
  <c r="AS165" i="167"/>
  <c r="BO165" i="167" s="1"/>
  <c r="AT165" i="167"/>
  <c r="AU165" i="167"/>
  <c r="AV165" i="167"/>
  <c r="AW165" i="167"/>
  <c r="AX165" i="167"/>
  <c r="AY165" i="167"/>
  <c r="AZ165" i="167"/>
  <c r="BA165" i="167"/>
  <c r="BB165" i="167"/>
  <c r="AS166" i="167"/>
  <c r="AT166" i="167"/>
  <c r="AU166" i="167"/>
  <c r="AV166" i="167"/>
  <c r="AW166" i="167"/>
  <c r="AX166" i="167"/>
  <c r="AY166" i="167"/>
  <c r="AZ166" i="167"/>
  <c r="BA166" i="167"/>
  <c r="BB166" i="167"/>
  <c r="AS167" i="167"/>
  <c r="AT167" i="167"/>
  <c r="AU167" i="167"/>
  <c r="AV167" i="167"/>
  <c r="AW167" i="167"/>
  <c r="AX167" i="167"/>
  <c r="AY167" i="167"/>
  <c r="AZ167" i="167"/>
  <c r="BA167" i="167"/>
  <c r="BB167" i="167"/>
  <c r="AS168" i="167"/>
  <c r="BO168" i="167" s="1"/>
  <c r="AT168" i="167"/>
  <c r="AU168" i="167"/>
  <c r="AV168" i="167"/>
  <c r="AW168" i="167"/>
  <c r="AX168" i="167"/>
  <c r="AY168" i="167"/>
  <c r="AZ168" i="167"/>
  <c r="BA168" i="167"/>
  <c r="BB168" i="167"/>
  <c r="AS169" i="167"/>
  <c r="AT169" i="167"/>
  <c r="AU169" i="167"/>
  <c r="AV169" i="167"/>
  <c r="AW169" i="167"/>
  <c r="AX169" i="167"/>
  <c r="AY169" i="167"/>
  <c r="AZ169" i="167"/>
  <c r="BA169" i="167"/>
  <c r="BB169" i="167"/>
  <c r="AS170" i="167"/>
  <c r="AT170" i="167"/>
  <c r="AU170" i="167"/>
  <c r="AV170" i="167"/>
  <c r="AW170" i="167"/>
  <c r="AX170" i="167"/>
  <c r="AY170" i="167"/>
  <c r="AZ170" i="167"/>
  <c r="BA170" i="167"/>
  <c r="BB170" i="167"/>
  <c r="AS171" i="167"/>
  <c r="AT171" i="167"/>
  <c r="AU171" i="167"/>
  <c r="AV171" i="167"/>
  <c r="AW171" i="167"/>
  <c r="AX171" i="167"/>
  <c r="AY171" i="167"/>
  <c r="AZ171" i="167"/>
  <c r="BA171" i="167"/>
  <c r="BB171" i="167"/>
  <c r="AS172" i="167"/>
  <c r="AT172" i="167"/>
  <c r="AU172" i="167"/>
  <c r="AV172" i="167"/>
  <c r="AW172" i="167"/>
  <c r="AX172" i="167"/>
  <c r="AY172" i="167"/>
  <c r="AZ172" i="167"/>
  <c r="BA172" i="167"/>
  <c r="BB172" i="167"/>
  <c r="AS173" i="167"/>
  <c r="BO173" i="167" s="1"/>
  <c r="AT173" i="167"/>
  <c r="AU173" i="167"/>
  <c r="AV173" i="167"/>
  <c r="AW173" i="167"/>
  <c r="AX173" i="167"/>
  <c r="AY173" i="167"/>
  <c r="AZ173" i="167"/>
  <c r="BA173" i="167"/>
  <c r="BB173" i="167"/>
  <c r="AS174" i="167"/>
  <c r="AT174" i="167"/>
  <c r="AU174" i="167"/>
  <c r="AV174" i="167"/>
  <c r="AW174" i="167"/>
  <c r="AX174" i="167"/>
  <c r="AY174" i="167"/>
  <c r="AZ174" i="167"/>
  <c r="BA174" i="167"/>
  <c r="BB174" i="167"/>
  <c r="AS175" i="167"/>
  <c r="AT175" i="167"/>
  <c r="AU175" i="167"/>
  <c r="AV175" i="167"/>
  <c r="AW175" i="167"/>
  <c r="AX175" i="167"/>
  <c r="AY175" i="167"/>
  <c r="AZ175" i="167"/>
  <c r="BA175" i="167"/>
  <c r="BB175" i="167"/>
  <c r="AS176" i="167"/>
  <c r="AT176" i="167"/>
  <c r="AU176" i="167"/>
  <c r="AV176" i="167"/>
  <c r="AW176" i="167"/>
  <c r="AX176" i="167"/>
  <c r="AY176" i="167"/>
  <c r="AZ176" i="167"/>
  <c r="BA176" i="167"/>
  <c r="BB176" i="167"/>
  <c r="AS177" i="167"/>
  <c r="AT177" i="167"/>
  <c r="AU177" i="167"/>
  <c r="AV177" i="167"/>
  <c r="AW177" i="167"/>
  <c r="AX177" i="167"/>
  <c r="AY177" i="167"/>
  <c r="AZ177" i="167"/>
  <c r="BA177" i="167"/>
  <c r="BB177" i="167"/>
  <c r="AS178" i="167"/>
  <c r="AT178" i="167"/>
  <c r="AU178" i="167"/>
  <c r="AV178" i="167"/>
  <c r="AW178" i="167"/>
  <c r="AX178" i="167"/>
  <c r="AY178" i="167"/>
  <c r="AZ178" i="167"/>
  <c r="BA178" i="167"/>
  <c r="BB178" i="167"/>
  <c r="AS179" i="167"/>
  <c r="AT179" i="167"/>
  <c r="AU179" i="167"/>
  <c r="AV179" i="167"/>
  <c r="AW179" i="167"/>
  <c r="AX179" i="167"/>
  <c r="AY179" i="167"/>
  <c r="AZ179" i="167"/>
  <c r="BA179" i="167"/>
  <c r="BB179" i="167"/>
  <c r="AS180" i="167"/>
  <c r="AT180" i="167"/>
  <c r="AU180" i="167"/>
  <c r="AV180" i="167"/>
  <c r="AW180" i="167"/>
  <c r="AX180" i="167"/>
  <c r="AY180" i="167"/>
  <c r="AZ180" i="167"/>
  <c r="BA180" i="167"/>
  <c r="BB180" i="167"/>
  <c r="AS181" i="167"/>
  <c r="BO181" i="167" s="1"/>
  <c r="AT181" i="167"/>
  <c r="AU181" i="167"/>
  <c r="AV181" i="167"/>
  <c r="AW181" i="167"/>
  <c r="AX181" i="167"/>
  <c r="AY181" i="167"/>
  <c r="AZ181" i="167"/>
  <c r="BA181" i="167"/>
  <c r="BB181" i="167"/>
  <c r="AS182" i="167"/>
  <c r="AT182" i="167"/>
  <c r="AU182" i="167"/>
  <c r="AV182" i="167"/>
  <c r="AW182" i="167"/>
  <c r="AX182" i="167"/>
  <c r="AY182" i="167"/>
  <c r="AZ182" i="167"/>
  <c r="BA182" i="167"/>
  <c r="BB182" i="167"/>
  <c r="AS183" i="167"/>
  <c r="AT183" i="167"/>
  <c r="AU183" i="167"/>
  <c r="AV183" i="167"/>
  <c r="AW183" i="167"/>
  <c r="AX183" i="167"/>
  <c r="AY183" i="167"/>
  <c r="AZ183" i="167"/>
  <c r="BA183" i="167"/>
  <c r="BB183" i="167"/>
  <c r="AS184" i="167"/>
  <c r="AT184" i="167"/>
  <c r="AU184" i="167"/>
  <c r="AV184" i="167"/>
  <c r="AW184" i="167"/>
  <c r="AX184" i="167"/>
  <c r="AY184" i="167"/>
  <c r="AZ184" i="167"/>
  <c r="BA184" i="167"/>
  <c r="BB184" i="167"/>
  <c r="AS185" i="167"/>
  <c r="AT185" i="167"/>
  <c r="AU185" i="167"/>
  <c r="AV185" i="167"/>
  <c r="AW185" i="167"/>
  <c r="AX185" i="167"/>
  <c r="AY185" i="167"/>
  <c r="AZ185" i="167"/>
  <c r="BA185" i="167"/>
  <c r="BB185" i="167"/>
  <c r="AS186" i="167"/>
  <c r="AT186" i="167"/>
  <c r="AU186" i="167"/>
  <c r="AV186" i="167"/>
  <c r="AW186" i="167"/>
  <c r="AX186" i="167"/>
  <c r="AY186" i="167"/>
  <c r="AZ186" i="167"/>
  <c r="BA186" i="167"/>
  <c r="BB186" i="167"/>
  <c r="AS187" i="167"/>
  <c r="AT187" i="167"/>
  <c r="AU187" i="167"/>
  <c r="AV187" i="167"/>
  <c r="AW187" i="167"/>
  <c r="AX187" i="167"/>
  <c r="AY187" i="167"/>
  <c r="AZ187" i="167"/>
  <c r="BA187" i="167"/>
  <c r="BB187" i="167"/>
  <c r="AS188" i="167"/>
  <c r="AT188" i="167"/>
  <c r="AU188" i="167"/>
  <c r="AV188" i="167"/>
  <c r="AW188" i="167"/>
  <c r="AX188" i="167"/>
  <c r="AY188" i="167"/>
  <c r="AZ188" i="167"/>
  <c r="BA188" i="167"/>
  <c r="BB188" i="167"/>
  <c r="AS189" i="167"/>
  <c r="BO189" i="167" s="1"/>
  <c r="AT189" i="167"/>
  <c r="AU189" i="167"/>
  <c r="AV189" i="167"/>
  <c r="AW189" i="167"/>
  <c r="AX189" i="167"/>
  <c r="AY189" i="167"/>
  <c r="AZ189" i="167"/>
  <c r="BA189" i="167"/>
  <c r="BB189" i="167"/>
  <c r="AS190" i="167"/>
  <c r="AT190" i="167"/>
  <c r="AU190" i="167"/>
  <c r="AV190" i="167"/>
  <c r="AW190" i="167"/>
  <c r="AX190" i="167"/>
  <c r="AY190" i="167"/>
  <c r="AZ190" i="167"/>
  <c r="BA190" i="167"/>
  <c r="BB190" i="167"/>
  <c r="AS191" i="167"/>
  <c r="AT191" i="167"/>
  <c r="AU191" i="167"/>
  <c r="AV191" i="167"/>
  <c r="AW191" i="167"/>
  <c r="AX191" i="167"/>
  <c r="AY191" i="167"/>
  <c r="AZ191" i="167"/>
  <c r="BA191" i="167"/>
  <c r="BB191" i="167"/>
  <c r="AS192" i="167"/>
  <c r="AT192" i="167"/>
  <c r="AU192" i="167"/>
  <c r="AV192" i="167"/>
  <c r="AW192" i="167"/>
  <c r="AX192" i="167"/>
  <c r="AY192" i="167"/>
  <c r="AZ192" i="167"/>
  <c r="BA192" i="167"/>
  <c r="BB192" i="167"/>
  <c r="AS193" i="167"/>
  <c r="BO193" i="167" s="1"/>
  <c r="AT193" i="167"/>
  <c r="AU193" i="167"/>
  <c r="AV193" i="167"/>
  <c r="AW193" i="167"/>
  <c r="AX193" i="167"/>
  <c r="AY193" i="167"/>
  <c r="AZ193" i="167"/>
  <c r="BA193" i="167"/>
  <c r="BB193" i="167"/>
  <c r="AS194" i="167"/>
  <c r="AT194" i="167"/>
  <c r="AU194" i="167"/>
  <c r="AV194" i="167"/>
  <c r="AW194" i="167"/>
  <c r="AX194" i="167"/>
  <c r="AY194" i="167"/>
  <c r="AZ194" i="167"/>
  <c r="BA194" i="167"/>
  <c r="BB194" i="167"/>
  <c r="AS195" i="167"/>
  <c r="AT195" i="167"/>
  <c r="AU195" i="167"/>
  <c r="AV195" i="167"/>
  <c r="AW195" i="167"/>
  <c r="AX195" i="167"/>
  <c r="AY195" i="167"/>
  <c r="AZ195" i="167"/>
  <c r="BA195" i="167"/>
  <c r="BB195" i="167"/>
  <c r="AS196" i="167"/>
  <c r="AT196" i="167"/>
  <c r="AU196" i="167"/>
  <c r="AV196" i="167"/>
  <c r="AW196" i="167"/>
  <c r="AX196" i="167"/>
  <c r="AY196" i="167"/>
  <c r="AZ196" i="167"/>
  <c r="BA196" i="167"/>
  <c r="BB196" i="167"/>
  <c r="AS197" i="167"/>
  <c r="BO197" i="167" s="1"/>
  <c r="AT197" i="167"/>
  <c r="AU197" i="167"/>
  <c r="AV197" i="167"/>
  <c r="AW197" i="167"/>
  <c r="AX197" i="167"/>
  <c r="AY197" i="167"/>
  <c r="AZ197" i="167"/>
  <c r="BA197" i="167"/>
  <c r="BB197" i="167"/>
  <c r="AS198" i="167"/>
  <c r="AT198" i="167"/>
  <c r="AU198" i="167"/>
  <c r="AV198" i="167"/>
  <c r="AW198" i="167"/>
  <c r="AX198" i="167"/>
  <c r="AY198" i="167"/>
  <c r="AZ198" i="167"/>
  <c r="BA198" i="167"/>
  <c r="BB198" i="167"/>
  <c r="AS199" i="167"/>
  <c r="AT199" i="167"/>
  <c r="AU199" i="167"/>
  <c r="AV199" i="167"/>
  <c r="AW199" i="167"/>
  <c r="AX199" i="167"/>
  <c r="AY199" i="167"/>
  <c r="AZ199" i="167"/>
  <c r="BA199" i="167"/>
  <c r="BB199" i="167"/>
  <c r="AS200" i="167"/>
  <c r="AT200" i="167"/>
  <c r="AU200" i="167"/>
  <c r="AV200" i="167"/>
  <c r="AW200" i="167"/>
  <c r="AX200" i="167"/>
  <c r="AY200" i="167"/>
  <c r="AZ200" i="167"/>
  <c r="BA200" i="167"/>
  <c r="BB200" i="167"/>
  <c r="AS201" i="167"/>
  <c r="AT201" i="167"/>
  <c r="AU201" i="167"/>
  <c r="AV201" i="167"/>
  <c r="AW201" i="167"/>
  <c r="AX201" i="167"/>
  <c r="AY201" i="167"/>
  <c r="AZ201" i="167"/>
  <c r="BA201" i="167"/>
  <c r="BB201" i="167"/>
  <c r="AS145" i="167"/>
  <c r="AT145" i="167"/>
  <c r="AU145" i="167"/>
  <c r="AV145" i="167"/>
  <c r="AW145" i="167"/>
  <c r="AX145" i="167"/>
  <c r="AY145" i="167"/>
  <c r="AZ145" i="167"/>
  <c r="BA145" i="167"/>
  <c r="BB145" i="167"/>
  <c r="AS146" i="167"/>
  <c r="AT146" i="167"/>
  <c r="AU146" i="167"/>
  <c r="AV146" i="167"/>
  <c r="AW146" i="167"/>
  <c r="AX146" i="167"/>
  <c r="AY146" i="167"/>
  <c r="AZ146" i="167"/>
  <c r="BA146" i="167"/>
  <c r="BB146" i="167"/>
  <c r="AS147" i="167"/>
  <c r="AT147" i="167"/>
  <c r="AU147" i="167"/>
  <c r="AV147" i="167"/>
  <c r="AW147" i="167"/>
  <c r="AX147" i="167"/>
  <c r="AY147" i="167"/>
  <c r="AZ147" i="167"/>
  <c r="BA147" i="167"/>
  <c r="BB147" i="167"/>
  <c r="AS148" i="167"/>
  <c r="AT148" i="167"/>
  <c r="AU148" i="167"/>
  <c r="AV148" i="167"/>
  <c r="AW148" i="167"/>
  <c r="AX148" i="167"/>
  <c r="AY148" i="167"/>
  <c r="AZ148" i="167"/>
  <c r="BA148" i="167"/>
  <c r="BB148" i="167"/>
  <c r="AS149" i="167"/>
  <c r="AT149" i="167"/>
  <c r="AU149" i="167"/>
  <c r="AV149" i="167"/>
  <c r="AW149" i="167"/>
  <c r="AX149" i="167"/>
  <c r="AY149" i="167"/>
  <c r="AZ149" i="167"/>
  <c r="BA149" i="167"/>
  <c r="BB149" i="167"/>
  <c r="AS150" i="167"/>
  <c r="AT150" i="167"/>
  <c r="AU150" i="167"/>
  <c r="AV150" i="167"/>
  <c r="AW150" i="167"/>
  <c r="AX150" i="167"/>
  <c r="AY150" i="167"/>
  <c r="AZ150" i="167"/>
  <c r="BA150" i="167"/>
  <c r="BB150" i="167"/>
  <c r="AS151" i="167"/>
  <c r="AT151" i="167"/>
  <c r="AU151" i="167"/>
  <c r="AV151" i="167"/>
  <c r="AW151" i="167"/>
  <c r="AX151" i="167"/>
  <c r="AY151" i="167"/>
  <c r="AZ151" i="167"/>
  <c r="BA151" i="167"/>
  <c r="BB151" i="167"/>
  <c r="AS152" i="167"/>
  <c r="AT152" i="167"/>
  <c r="AU152" i="167"/>
  <c r="AV152" i="167"/>
  <c r="AW152" i="167"/>
  <c r="AX152" i="167"/>
  <c r="AY152" i="167"/>
  <c r="AZ152" i="167"/>
  <c r="BA152" i="167"/>
  <c r="BB152" i="167"/>
  <c r="BB144" i="167"/>
  <c r="BA144" i="167"/>
  <c r="AZ144" i="167"/>
  <c r="AY144" i="167"/>
  <c r="AX144" i="167"/>
  <c r="AW144" i="167"/>
  <c r="AV144" i="167"/>
  <c r="AU144" i="167"/>
  <c r="AT144" i="167"/>
  <c r="AS144" i="167"/>
  <c r="BC81" i="167"/>
  <c r="AS90" i="167"/>
  <c r="AT90" i="167"/>
  <c r="AU90" i="167"/>
  <c r="AV90" i="167"/>
  <c r="AW90" i="167"/>
  <c r="AX90" i="167"/>
  <c r="AY90" i="167"/>
  <c r="AZ90" i="167"/>
  <c r="BA90" i="167"/>
  <c r="BB90" i="167"/>
  <c r="AS91" i="167"/>
  <c r="AT91" i="167"/>
  <c r="AU91" i="167"/>
  <c r="AV91" i="167"/>
  <c r="AW91" i="167"/>
  <c r="AX91" i="167"/>
  <c r="AY91" i="167"/>
  <c r="AZ91" i="167"/>
  <c r="BA91" i="167"/>
  <c r="BB91" i="167"/>
  <c r="AS92" i="167"/>
  <c r="AT92" i="167"/>
  <c r="AU92" i="167"/>
  <c r="AV92" i="167"/>
  <c r="AW92" i="167"/>
  <c r="AX92" i="167"/>
  <c r="AY92" i="167"/>
  <c r="AZ92" i="167"/>
  <c r="BA92" i="167"/>
  <c r="BB92" i="167"/>
  <c r="AS93" i="167"/>
  <c r="AT93" i="167"/>
  <c r="AU93" i="167"/>
  <c r="AV93" i="167"/>
  <c r="AW93" i="167"/>
  <c r="AX93" i="167"/>
  <c r="AY93" i="167"/>
  <c r="AZ93" i="167"/>
  <c r="BA93" i="167"/>
  <c r="BB93" i="167"/>
  <c r="AS94" i="167"/>
  <c r="AT94" i="167"/>
  <c r="AU94" i="167"/>
  <c r="AV94" i="167"/>
  <c r="AW94" i="167"/>
  <c r="AX94" i="167"/>
  <c r="AY94" i="167"/>
  <c r="AZ94" i="167"/>
  <c r="BA94" i="167"/>
  <c r="BB94" i="167"/>
  <c r="AS95" i="167"/>
  <c r="AT95" i="167"/>
  <c r="AU95" i="167"/>
  <c r="AV95" i="167"/>
  <c r="AW95" i="167"/>
  <c r="AX95" i="167"/>
  <c r="AY95" i="167"/>
  <c r="AZ95" i="167"/>
  <c r="BA95" i="167"/>
  <c r="BB95" i="167"/>
  <c r="AS96" i="167"/>
  <c r="AT96" i="167"/>
  <c r="AU96" i="167"/>
  <c r="AV96" i="167"/>
  <c r="AW96" i="167"/>
  <c r="AX96" i="167"/>
  <c r="AY96" i="167"/>
  <c r="AZ96" i="167"/>
  <c r="BA96" i="167"/>
  <c r="BB96" i="167"/>
  <c r="AS97" i="167"/>
  <c r="AT97" i="167"/>
  <c r="AU97" i="167"/>
  <c r="AV97" i="167"/>
  <c r="AW97" i="167"/>
  <c r="AX97" i="167"/>
  <c r="AY97" i="167"/>
  <c r="AZ97" i="167"/>
  <c r="BA97" i="167"/>
  <c r="BB97" i="167"/>
  <c r="AS98" i="167"/>
  <c r="AT98" i="167"/>
  <c r="AU98" i="167"/>
  <c r="AV98" i="167"/>
  <c r="AW98" i="167"/>
  <c r="AX98" i="167"/>
  <c r="AY98" i="167"/>
  <c r="AZ98" i="167"/>
  <c r="BA98" i="167"/>
  <c r="BB98" i="167"/>
  <c r="AS99" i="167"/>
  <c r="AT99" i="167"/>
  <c r="AU99" i="167"/>
  <c r="AV99" i="167"/>
  <c r="AW99" i="167"/>
  <c r="AX99" i="167"/>
  <c r="AY99" i="167"/>
  <c r="AZ99" i="167"/>
  <c r="BA99" i="167"/>
  <c r="BB99" i="167"/>
  <c r="AS100" i="167"/>
  <c r="AT100" i="167"/>
  <c r="AU100" i="167"/>
  <c r="AV100" i="167"/>
  <c r="AW100" i="167"/>
  <c r="AX100" i="167"/>
  <c r="AY100" i="167"/>
  <c r="AZ100" i="167"/>
  <c r="BA100" i="167"/>
  <c r="BB100" i="167"/>
  <c r="AS101" i="167"/>
  <c r="AT101" i="167"/>
  <c r="AU101" i="167"/>
  <c r="AV101" i="167"/>
  <c r="AW101" i="167"/>
  <c r="AX101" i="167"/>
  <c r="AY101" i="167"/>
  <c r="AZ101" i="167"/>
  <c r="BA101" i="167"/>
  <c r="BB101" i="167"/>
  <c r="AS102" i="167"/>
  <c r="AT102" i="167"/>
  <c r="AU102" i="167"/>
  <c r="AV102" i="167"/>
  <c r="AW102" i="167"/>
  <c r="AX102" i="167"/>
  <c r="AY102" i="167"/>
  <c r="AZ102" i="167"/>
  <c r="BA102" i="167"/>
  <c r="BB102" i="167"/>
  <c r="AS103" i="167"/>
  <c r="AT103" i="167"/>
  <c r="AU103" i="167"/>
  <c r="AV103" i="167"/>
  <c r="AW103" i="167"/>
  <c r="AX103" i="167"/>
  <c r="AY103" i="167"/>
  <c r="AZ103" i="167"/>
  <c r="BA103" i="167"/>
  <c r="BB103" i="167"/>
  <c r="AS104" i="167"/>
  <c r="AT104" i="167"/>
  <c r="AU104" i="167"/>
  <c r="AV104" i="167"/>
  <c r="AW104" i="167"/>
  <c r="AX104" i="167"/>
  <c r="AY104" i="167"/>
  <c r="AZ104" i="167"/>
  <c r="BA104" i="167"/>
  <c r="BB104" i="167"/>
  <c r="AS105" i="167"/>
  <c r="AT105" i="167"/>
  <c r="AU105" i="167"/>
  <c r="AV105" i="167"/>
  <c r="AW105" i="167"/>
  <c r="AX105" i="167"/>
  <c r="AY105" i="167"/>
  <c r="AZ105" i="167"/>
  <c r="BA105" i="167"/>
  <c r="BB105" i="167"/>
  <c r="AS106" i="167"/>
  <c r="AT106" i="167"/>
  <c r="AU106" i="167"/>
  <c r="AV106" i="167"/>
  <c r="AW106" i="167"/>
  <c r="AX106" i="167"/>
  <c r="AY106" i="167"/>
  <c r="AZ106" i="167"/>
  <c r="BA106" i="167"/>
  <c r="BB106" i="167"/>
  <c r="AS107" i="167"/>
  <c r="AT107" i="167"/>
  <c r="AU107" i="167"/>
  <c r="AV107" i="167"/>
  <c r="AW107" i="167"/>
  <c r="AX107" i="167"/>
  <c r="AY107" i="167"/>
  <c r="AZ107" i="167"/>
  <c r="BA107" i="167"/>
  <c r="BB107" i="167"/>
  <c r="AS108" i="167"/>
  <c r="AT108" i="167"/>
  <c r="AU108" i="167"/>
  <c r="AV108" i="167"/>
  <c r="AW108" i="167"/>
  <c r="AX108" i="167"/>
  <c r="AY108" i="167"/>
  <c r="AZ108" i="167"/>
  <c r="BA108" i="167"/>
  <c r="BB108" i="167"/>
  <c r="AS109" i="167"/>
  <c r="AT109" i="167"/>
  <c r="AU109" i="167"/>
  <c r="AV109" i="167"/>
  <c r="AW109" i="167"/>
  <c r="AX109" i="167"/>
  <c r="AY109" i="167"/>
  <c r="AZ109" i="167"/>
  <c r="BA109" i="167"/>
  <c r="BB109" i="167"/>
  <c r="AS110" i="167"/>
  <c r="AT110" i="167"/>
  <c r="AU110" i="167"/>
  <c r="AV110" i="167"/>
  <c r="AW110" i="167"/>
  <c r="AX110" i="167"/>
  <c r="AY110" i="167"/>
  <c r="AZ110" i="167"/>
  <c r="BA110" i="167"/>
  <c r="BB110" i="167"/>
  <c r="AS111" i="167"/>
  <c r="AT111" i="167"/>
  <c r="AU111" i="167"/>
  <c r="AV111" i="167"/>
  <c r="AW111" i="167"/>
  <c r="AX111" i="167"/>
  <c r="AY111" i="167"/>
  <c r="AZ111" i="167"/>
  <c r="BA111" i="167"/>
  <c r="BB111" i="167"/>
  <c r="AS112" i="167"/>
  <c r="AT112" i="167"/>
  <c r="AU112" i="167"/>
  <c r="AV112" i="167"/>
  <c r="AW112" i="167"/>
  <c r="AX112" i="167"/>
  <c r="AY112" i="167"/>
  <c r="AZ112" i="167"/>
  <c r="BA112" i="167"/>
  <c r="BB112" i="167"/>
  <c r="AS113" i="167"/>
  <c r="AT113" i="167"/>
  <c r="AU113" i="167"/>
  <c r="AV113" i="167"/>
  <c r="AW113" i="167"/>
  <c r="AX113" i="167"/>
  <c r="AY113" i="167"/>
  <c r="AZ113" i="167"/>
  <c r="BA113" i="167"/>
  <c r="BB113" i="167"/>
  <c r="AS114" i="167"/>
  <c r="AT114" i="167"/>
  <c r="AU114" i="167"/>
  <c r="AV114" i="167"/>
  <c r="AW114" i="167"/>
  <c r="AX114" i="167"/>
  <c r="AY114" i="167"/>
  <c r="AZ114" i="167"/>
  <c r="BA114" i="167"/>
  <c r="BB114" i="167"/>
  <c r="AS115" i="167"/>
  <c r="AT115" i="167"/>
  <c r="AU115" i="167"/>
  <c r="AV115" i="167"/>
  <c r="AW115" i="167"/>
  <c r="AX115" i="167"/>
  <c r="AY115" i="167"/>
  <c r="AZ115" i="167"/>
  <c r="BA115" i="167"/>
  <c r="BB115" i="167"/>
  <c r="AS116" i="167"/>
  <c r="AT116" i="167"/>
  <c r="AU116" i="167"/>
  <c r="AV116" i="167"/>
  <c r="AW116" i="167"/>
  <c r="AX116" i="167"/>
  <c r="AY116" i="167"/>
  <c r="AZ116" i="167"/>
  <c r="BA116" i="167"/>
  <c r="BB116" i="167"/>
  <c r="AS117" i="167"/>
  <c r="AT117" i="167"/>
  <c r="AU117" i="167"/>
  <c r="AV117" i="167"/>
  <c r="AW117" i="167"/>
  <c r="AX117" i="167"/>
  <c r="AY117" i="167"/>
  <c r="AZ117" i="167"/>
  <c r="BA117" i="167"/>
  <c r="BB117" i="167"/>
  <c r="AS118" i="167"/>
  <c r="AT118" i="167"/>
  <c r="AU118" i="167"/>
  <c r="AV118" i="167"/>
  <c r="AW118" i="167"/>
  <c r="AX118" i="167"/>
  <c r="AY118" i="167"/>
  <c r="AZ118" i="167"/>
  <c r="BA118" i="167"/>
  <c r="BB118" i="167"/>
  <c r="AS119" i="167"/>
  <c r="AT119" i="167"/>
  <c r="AU119" i="167"/>
  <c r="AV119" i="167"/>
  <c r="AW119" i="167"/>
  <c r="AX119" i="167"/>
  <c r="AY119" i="167"/>
  <c r="AZ119" i="167"/>
  <c r="BA119" i="167"/>
  <c r="BB119" i="167"/>
  <c r="AS120" i="167"/>
  <c r="AT120" i="167"/>
  <c r="AU120" i="167"/>
  <c r="AV120" i="167"/>
  <c r="AW120" i="167"/>
  <c r="AX120" i="167"/>
  <c r="AY120" i="167"/>
  <c r="AZ120" i="167"/>
  <c r="BA120" i="167"/>
  <c r="BB120" i="167"/>
  <c r="AS121" i="167"/>
  <c r="AT121" i="167"/>
  <c r="AU121" i="167"/>
  <c r="AV121" i="167"/>
  <c r="AW121" i="167"/>
  <c r="AX121" i="167"/>
  <c r="AY121" i="167"/>
  <c r="AZ121" i="167"/>
  <c r="BA121" i="167"/>
  <c r="BB121" i="167"/>
  <c r="AS122" i="167"/>
  <c r="AT122" i="167"/>
  <c r="AU122" i="167"/>
  <c r="AV122" i="167"/>
  <c r="AW122" i="167"/>
  <c r="AX122" i="167"/>
  <c r="AY122" i="167"/>
  <c r="AZ122" i="167"/>
  <c r="BA122" i="167"/>
  <c r="BB122" i="167"/>
  <c r="AS123" i="167"/>
  <c r="AT123" i="167"/>
  <c r="AU123" i="167"/>
  <c r="AV123" i="167"/>
  <c r="AW123" i="167"/>
  <c r="AX123" i="167"/>
  <c r="AY123" i="167"/>
  <c r="AZ123" i="167"/>
  <c r="BA123" i="167"/>
  <c r="BB123" i="167"/>
  <c r="AS124" i="167"/>
  <c r="AT124" i="167"/>
  <c r="AU124" i="167"/>
  <c r="AV124" i="167"/>
  <c r="AW124" i="167"/>
  <c r="AX124" i="167"/>
  <c r="AY124" i="167"/>
  <c r="AZ124" i="167"/>
  <c r="BA124" i="167"/>
  <c r="BB124" i="167"/>
  <c r="AS125" i="167"/>
  <c r="AT125" i="167"/>
  <c r="AU125" i="167"/>
  <c r="AV125" i="167"/>
  <c r="AW125" i="167"/>
  <c r="AX125" i="167"/>
  <c r="AY125" i="167"/>
  <c r="AZ125" i="167"/>
  <c r="BA125" i="167"/>
  <c r="BB125" i="167"/>
  <c r="AS126" i="167"/>
  <c r="AT126" i="167"/>
  <c r="AU126" i="167"/>
  <c r="AV126" i="167"/>
  <c r="AW126" i="167"/>
  <c r="AX126" i="167"/>
  <c r="AY126" i="167"/>
  <c r="AZ126" i="167"/>
  <c r="BA126" i="167"/>
  <c r="BB126" i="167"/>
  <c r="AS127" i="167"/>
  <c r="BO127" i="167" s="1"/>
  <c r="AT127" i="167"/>
  <c r="AU127" i="167"/>
  <c r="AV127" i="167"/>
  <c r="AW127" i="167"/>
  <c r="AX127" i="167"/>
  <c r="AY127" i="167"/>
  <c r="AZ127" i="167"/>
  <c r="BA127" i="167"/>
  <c r="BB127" i="167"/>
  <c r="AS128" i="167"/>
  <c r="AT128" i="167"/>
  <c r="AU128" i="167"/>
  <c r="AV128" i="167"/>
  <c r="AW128" i="167"/>
  <c r="AX128" i="167"/>
  <c r="AY128" i="167"/>
  <c r="AZ128" i="167"/>
  <c r="BA128" i="167"/>
  <c r="BB128" i="167"/>
  <c r="AS129" i="167"/>
  <c r="AT129" i="167"/>
  <c r="AU129" i="167"/>
  <c r="AV129" i="167"/>
  <c r="AW129" i="167"/>
  <c r="AX129" i="167"/>
  <c r="AY129" i="167"/>
  <c r="AZ129" i="167"/>
  <c r="BA129" i="167"/>
  <c r="BB129" i="167"/>
  <c r="AS130" i="167"/>
  <c r="AT130" i="167"/>
  <c r="AU130" i="167"/>
  <c r="AV130" i="167"/>
  <c r="AW130" i="167"/>
  <c r="AX130" i="167"/>
  <c r="AY130" i="167"/>
  <c r="AZ130" i="167"/>
  <c r="BA130" i="167"/>
  <c r="BB130" i="167"/>
  <c r="AS131" i="167"/>
  <c r="AT131" i="167"/>
  <c r="AU131" i="167"/>
  <c r="AV131" i="167"/>
  <c r="AW131" i="167"/>
  <c r="AX131" i="167"/>
  <c r="AY131" i="167"/>
  <c r="AZ131" i="167"/>
  <c r="BA131" i="167"/>
  <c r="BB131" i="167"/>
  <c r="AS132" i="167"/>
  <c r="AT132" i="167"/>
  <c r="AU132" i="167"/>
  <c r="AV132" i="167"/>
  <c r="AW132" i="167"/>
  <c r="AX132" i="167"/>
  <c r="AY132" i="167"/>
  <c r="AZ132" i="167"/>
  <c r="BA132" i="167"/>
  <c r="BB132" i="167"/>
  <c r="AS133" i="167"/>
  <c r="AT133" i="167"/>
  <c r="AU133" i="167"/>
  <c r="AV133" i="167"/>
  <c r="AW133" i="167"/>
  <c r="AX133" i="167"/>
  <c r="AY133" i="167"/>
  <c r="AZ133" i="167"/>
  <c r="BA133" i="167"/>
  <c r="BB133" i="167"/>
  <c r="AS134" i="167"/>
  <c r="AT134" i="167"/>
  <c r="AU134" i="167"/>
  <c r="AV134" i="167"/>
  <c r="AW134" i="167"/>
  <c r="AX134" i="167"/>
  <c r="AY134" i="167"/>
  <c r="AZ134" i="167"/>
  <c r="BA134" i="167"/>
  <c r="BB134" i="167"/>
  <c r="AS135" i="167"/>
  <c r="AT135" i="167"/>
  <c r="AU135" i="167"/>
  <c r="AV135" i="167"/>
  <c r="AW135" i="167"/>
  <c r="AX135" i="167"/>
  <c r="AY135" i="167"/>
  <c r="AZ135" i="167"/>
  <c r="BA135" i="167"/>
  <c r="BB135" i="167"/>
  <c r="AS136" i="167"/>
  <c r="AT136" i="167"/>
  <c r="AU136" i="167"/>
  <c r="AV136" i="167"/>
  <c r="AW136" i="167"/>
  <c r="AX136" i="167"/>
  <c r="AY136" i="167"/>
  <c r="AZ136" i="167"/>
  <c r="BA136" i="167"/>
  <c r="BB136" i="167"/>
  <c r="AS137" i="167"/>
  <c r="AT137" i="167"/>
  <c r="AU137" i="167"/>
  <c r="AV137" i="167"/>
  <c r="AW137" i="167"/>
  <c r="AX137" i="167"/>
  <c r="AY137" i="167"/>
  <c r="AZ137" i="167"/>
  <c r="BA137" i="167"/>
  <c r="BB137" i="167"/>
  <c r="AS138" i="167"/>
  <c r="AT138" i="167"/>
  <c r="AU138" i="167"/>
  <c r="AV138" i="167"/>
  <c r="AW138" i="167"/>
  <c r="AX138" i="167"/>
  <c r="AY138" i="167"/>
  <c r="AZ138" i="167"/>
  <c r="BA138" i="167"/>
  <c r="BB138" i="167"/>
  <c r="AS82" i="167"/>
  <c r="AT82" i="167"/>
  <c r="AU82" i="167"/>
  <c r="AV82" i="167"/>
  <c r="AW82" i="167"/>
  <c r="AX82" i="167"/>
  <c r="AY82" i="167"/>
  <c r="AZ82" i="167"/>
  <c r="BA82" i="167"/>
  <c r="BB82" i="167"/>
  <c r="AS83" i="167"/>
  <c r="AT83" i="167"/>
  <c r="AU83" i="167"/>
  <c r="AV83" i="167"/>
  <c r="AW83" i="167"/>
  <c r="AX83" i="167"/>
  <c r="AY83" i="167"/>
  <c r="AZ83" i="167"/>
  <c r="BA83" i="167"/>
  <c r="BB83" i="167"/>
  <c r="AS84" i="167"/>
  <c r="AT84" i="167"/>
  <c r="AU84" i="167"/>
  <c r="AV84" i="167"/>
  <c r="AW84" i="167"/>
  <c r="AY84" i="167"/>
  <c r="AZ84" i="167"/>
  <c r="BA84" i="167"/>
  <c r="BB84" i="167"/>
  <c r="AS85" i="167"/>
  <c r="AT85" i="167"/>
  <c r="AU85" i="167"/>
  <c r="AV85" i="167"/>
  <c r="AW85" i="167"/>
  <c r="AX85" i="167"/>
  <c r="AY85" i="167"/>
  <c r="AZ85" i="167"/>
  <c r="BA85" i="167"/>
  <c r="BB85" i="167"/>
  <c r="AS86" i="167"/>
  <c r="AT86" i="167"/>
  <c r="AU86" i="167"/>
  <c r="AV86" i="167"/>
  <c r="AW86" i="167"/>
  <c r="AX86" i="167"/>
  <c r="AY86" i="167"/>
  <c r="AZ86" i="167"/>
  <c r="BA86" i="167"/>
  <c r="BB86" i="167"/>
  <c r="AS87" i="167"/>
  <c r="AT87" i="167"/>
  <c r="AU87" i="167"/>
  <c r="AV87" i="167"/>
  <c r="AW87" i="167"/>
  <c r="AX87" i="167"/>
  <c r="AY87" i="167"/>
  <c r="AZ87" i="167"/>
  <c r="BA87" i="167"/>
  <c r="BB87" i="167"/>
  <c r="AS88" i="167"/>
  <c r="AT88" i="167"/>
  <c r="AU88" i="167"/>
  <c r="AV88" i="167"/>
  <c r="AW88" i="167"/>
  <c r="AX88" i="167"/>
  <c r="AY88" i="167"/>
  <c r="AZ88" i="167"/>
  <c r="BA88" i="167"/>
  <c r="BB88" i="167"/>
  <c r="AS89" i="167"/>
  <c r="AT89" i="167"/>
  <c r="AU89" i="167"/>
  <c r="AV89" i="167"/>
  <c r="AW89" i="167"/>
  <c r="AX89" i="167"/>
  <c r="AY89" i="167"/>
  <c r="AZ89" i="167"/>
  <c r="BA89" i="167"/>
  <c r="BB89" i="167"/>
  <c r="AT81" i="167"/>
  <c r="AU81" i="167"/>
  <c r="AV81" i="167"/>
  <c r="AW81" i="167"/>
  <c r="AX81" i="167"/>
  <c r="AY81" i="167"/>
  <c r="AZ81" i="167"/>
  <c r="BA81" i="167"/>
  <c r="BB81" i="167"/>
  <c r="AS81" i="167"/>
  <c r="BO130" i="167"/>
  <c r="AS19" i="167"/>
  <c r="AT19" i="167"/>
  <c r="AU19" i="167"/>
  <c r="AV19" i="167"/>
  <c r="AW19" i="167"/>
  <c r="AX19" i="167"/>
  <c r="AY19" i="167"/>
  <c r="AZ19" i="167"/>
  <c r="BA19" i="167"/>
  <c r="BB19" i="167"/>
  <c r="AS20" i="167"/>
  <c r="AT20" i="167"/>
  <c r="AU20" i="167"/>
  <c r="AV20" i="167"/>
  <c r="AW20" i="167"/>
  <c r="AX20" i="167"/>
  <c r="AY20" i="167"/>
  <c r="AZ20" i="167"/>
  <c r="BA20" i="167"/>
  <c r="BB20" i="167"/>
  <c r="AS21" i="167"/>
  <c r="AT21" i="167"/>
  <c r="AU21" i="167"/>
  <c r="AV21" i="167"/>
  <c r="AW21" i="167"/>
  <c r="AX21" i="167"/>
  <c r="AY21" i="167"/>
  <c r="AZ21" i="167"/>
  <c r="BA21" i="167"/>
  <c r="BB21" i="167"/>
  <c r="AS22" i="167"/>
  <c r="AT22" i="167"/>
  <c r="AU22" i="167"/>
  <c r="AV22" i="167"/>
  <c r="AW22" i="167"/>
  <c r="AX22" i="167"/>
  <c r="AY22" i="167"/>
  <c r="AZ22" i="167"/>
  <c r="BA22" i="167"/>
  <c r="BB22" i="167"/>
  <c r="AS23" i="167"/>
  <c r="AT23" i="167"/>
  <c r="AU23" i="167"/>
  <c r="AV23" i="167"/>
  <c r="AW23" i="167"/>
  <c r="AX23" i="167"/>
  <c r="AY23" i="167"/>
  <c r="AZ23" i="167"/>
  <c r="BA23" i="167"/>
  <c r="BB23" i="167"/>
  <c r="AS24" i="167"/>
  <c r="AT24" i="167"/>
  <c r="AU24" i="167"/>
  <c r="AV24" i="167"/>
  <c r="AW24" i="167"/>
  <c r="AX24" i="167"/>
  <c r="AY24" i="167"/>
  <c r="AZ24" i="167"/>
  <c r="BA24" i="167"/>
  <c r="BB24" i="167"/>
  <c r="AS25" i="167"/>
  <c r="AT25" i="167"/>
  <c r="AU25" i="167"/>
  <c r="AV25" i="167"/>
  <c r="AW25" i="167"/>
  <c r="AX25" i="167"/>
  <c r="AY25" i="167"/>
  <c r="AZ25" i="167"/>
  <c r="BA25" i="167"/>
  <c r="BB25" i="167"/>
  <c r="AS26" i="167"/>
  <c r="AT26" i="167"/>
  <c r="AU26" i="167"/>
  <c r="AV26" i="167"/>
  <c r="AW26" i="167"/>
  <c r="AX26" i="167"/>
  <c r="AY26" i="167"/>
  <c r="AZ26" i="167"/>
  <c r="BA26" i="167"/>
  <c r="BB26" i="167"/>
  <c r="AS27" i="167"/>
  <c r="AT27" i="167"/>
  <c r="AU27" i="167"/>
  <c r="AV27" i="167"/>
  <c r="AW27" i="167"/>
  <c r="AX27" i="167"/>
  <c r="AY27" i="167"/>
  <c r="AZ27" i="167"/>
  <c r="BA27" i="167"/>
  <c r="BB27" i="167"/>
  <c r="AS28" i="167"/>
  <c r="AT28" i="167"/>
  <c r="AU28" i="167"/>
  <c r="AV28" i="167"/>
  <c r="AW28" i="167"/>
  <c r="AX28" i="167"/>
  <c r="AY28" i="167"/>
  <c r="AZ28" i="167"/>
  <c r="BA28" i="167"/>
  <c r="BB28" i="167"/>
  <c r="AS29" i="167"/>
  <c r="AT29" i="167"/>
  <c r="AU29" i="167"/>
  <c r="AV29" i="167"/>
  <c r="AW29" i="167"/>
  <c r="AX29" i="167"/>
  <c r="AY29" i="167"/>
  <c r="AZ29" i="167"/>
  <c r="BA29" i="167"/>
  <c r="BB29" i="167"/>
  <c r="AS30" i="167"/>
  <c r="AT30" i="167"/>
  <c r="AU30" i="167"/>
  <c r="AV30" i="167"/>
  <c r="AW30" i="167"/>
  <c r="AX30" i="167"/>
  <c r="AY30" i="167"/>
  <c r="AZ30" i="167"/>
  <c r="BA30" i="167"/>
  <c r="BB30" i="167"/>
  <c r="AS31" i="167"/>
  <c r="AT31" i="167"/>
  <c r="AU31" i="167"/>
  <c r="AV31" i="167"/>
  <c r="AW31" i="167"/>
  <c r="AX31" i="167"/>
  <c r="AY31" i="167"/>
  <c r="AZ31" i="167"/>
  <c r="BA31" i="167"/>
  <c r="BB31" i="167"/>
  <c r="AS32" i="167"/>
  <c r="AT32" i="167"/>
  <c r="AU32" i="167"/>
  <c r="AV32" i="167"/>
  <c r="AW32" i="167"/>
  <c r="AX32" i="167"/>
  <c r="AY32" i="167"/>
  <c r="AZ32" i="167"/>
  <c r="BA32" i="167"/>
  <c r="BB32" i="167"/>
  <c r="AS33" i="167"/>
  <c r="AT33" i="167"/>
  <c r="AU33" i="167"/>
  <c r="AV33" i="167"/>
  <c r="AW33" i="167"/>
  <c r="AX33" i="167"/>
  <c r="AY33" i="167"/>
  <c r="AZ33" i="167"/>
  <c r="BA33" i="167"/>
  <c r="BB33" i="167"/>
  <c r="AS34" i="167"/>
  <c r="AT34" i="167"/>
  <c r="AU34" i="167"/>
  <c r="AV34" i="167"/>
  <c r="AW34" i="167"/>
  <c r="AX34" i="167"/>
  <c r="AY34" i="167"/>
  <c r="AZ34" i="167"/>
  <c r="BA34" i="167"/>
  <c r="BB34" i="167"/>
  <c r="AS35" i="167"/>
  <c r="AT35" i="167"/>
  <c r="AU35" i="167"/>
  <c r="AV35" i="167"/>
  <c r="AW35" i="167"/>
  <c r="AX35" i="167"/>
  <c r="AY35" i="167"/>
  <c r="AZ35" i="167"/>
  <c r="BA35" i="167"/>
  <c r="BB35" i="167"/>
  <c r="AS36" i="167"/>
  <c r="AT36" i="167"/>
  <c r="AU36" i="167"/>
  <c r="AV36" i="167"/>
  <c r="AW36" i="167"/>
  <c r="AX36" i="167"/>
  <c r="AY36" i="167"/>
  <c r="AZ36" i="167"/>
  <c r="BA36" i="167"/>
  <c r="BB36" i="167"/>
  <c r="AS37" i="167"/>
  <c r="AT37" i="167"/>
  <c r="AU37" i="167"/>
  <c r="AV37" i="167"/>
  <c r="AW37" i="167"/>
  <c r="AX37" i="167"/>
  <c r="AY37" i="167"/>
  <c r="AZ37" i="167"/>
  <c r="BA37" i="167"/>
  <c r="BB37" i="167"/>
  <c r="AS38" i="167"/>
  <c r="AT38" i="167"/>
  <c r="AU38" i="167"/>
  <c r="AV38" i="167"/>
  <c r="AW38" i="167"/>
  <c r="BO38" i="167" s="1"/>
  <c r="AX38" i="167"/>
  <c r="AY38" i="167"/>
  <c r="AZ38" i="167"/>
  <c r="BA38" i="167"/>
  <c r="BB38" i="167"/>
  <c r="AS39" i="167"/>
  <c r="AT39" i="167"/>
  <c r="AU39" i="167"/>
  <c r="AV39" i="167"/>
  <c r="AW39" i="167"/>
  <c r="AX39" i="167"/>
  <c r="AY39" i="167"/>
  <c r="AZ39" i="167"/>
  <c r="BA39" i="167"/>
  <c r="BB39" i="167"/>
  <c r="AS40" i="167"/>
  <c r="AT40" i="167"/>
  <c r="AU40" i="167"/>
  <c r="AV40" i="167"/>
  <c r="AW40" i="167"/>
  <c r="AX40" i="167"/>
  <c r="AY40" i="167"/>
  <c r="AZ40" i="167"/>
  <c r="BA40" i="167"/>
  <c r="BB40" i="167"/>
  <c r="AS41" i="167"/>
  <c r="AT41" i="167"/>
  <c r="AU41" i="167"/>
  <c r="AV41" i="167"/>
  <c r="AW41" i="167"/>
  <c r="AX41" i="167"/>
  <c r="AY41" i="167"/>
  <c r="AZ41" i="167"/>
  <c r="BA41" i="167"/>
  <c r="BB41" i="167"/>
  <c r="AS42" i="167"/>
  <c r="AT42" i="167"/>
  <c r="AU42" i="167"/>
  <c r="AV42" i="167"/>
  <c r="AW42" i="167"/>
  <c r="AX42" i="167"/>
  <c r="AY42" i="167"/>
  <c r="AZ42" i="167"/>
  <c r="BA42" i="167"/>
  <c r="BB42" i="167"/>
  <c r="AS43" i="167"/>
  <c r="AT43" i="167"/>
  <c r="AU43" i="167"/>
  <c r="AV43" i="167"/>
  <c r="AW43" i="167"/>
  <c r="AX43" i="167"/>
  <c r="AY43" i="167"/>
  <c r="AZ43" i="167"/>
  <c r="BA43" i="167"/>
  <c r="BB43" i="167"/>
  <c r="AS44" i="167"/>
  <c r="AT44" i="167"/>
  <c r="AU44" i="167"/>
  <c r="AV44" i="167"/>
  <c r="AW44" i="167"/>
  <c r="AX44" i="167"/>
  <c r="AY44" i="167"/>
  <c r="AZ44" i="167"/>
  <c r="BA44" i="167"/>
  <c r="BB44" i="167"/>
  <c r="AS45" i="167"/>
  <c r="AT45" i="167"/>
  <c r="AU45" i="167"/>
  <c r="AV45" i="167"/>
  <c r="AW45" i="167"/>
  <c r="AX45" i="167"/>
  <c r="AY45" i="167"/>
  <c r="AZ45" i="167"/>
  <c r="BA45" i="167"/>
  <c r="BB45" i="167"/>
  <c r="AS46" i="167"/>
  <c r="AT46" i="167"/>
  <c r="AU46" i="167"/>
  <c r="AV46" i="167"/>
  <c r="AW46" i="167"/>
  <c r="AX46" i="167"/>
  <c r="AY46" i="167"/>
  <c r="AZ46" i="167"/>
  <c r="BA46" i="167"/>
  <c r="BB46" i="167"/>
  <c r="AS47" i="167"/>
  <c r="AT47" i="167"/>
  <c r="AU47" i="167"/>
  <c r="AV47" i="167"/>
  <c r="AW47" i="167"/>
  <c r="AX47" i="167"/>
  <c r="AY47" i="167"/>
  <c r="AZ47" i="167"/>
  <c r="BA47" i="167"/>
  <c r="BB47" i="167"/>
  <c r="AS48" i="167"/>
  <c r="AT48" i="167"/>
  <c r="AU48" i="167"/>
  <c r="AV48" i="167"/>
  <c r="AW48" i="167"/>
  <c r="AX48" i="167"/>
  <c r="AY48" i="167"/>
  <c r="AZ48" i="167"/>
  <c r="BA48" i="167"/>
  <c r="BB48" i="167"/>
  <c r="AS49" i="167"/>
  <c r="AT49" i="167"/>
  <c r="AU49" i="167"/>
  <c r="AV49" i="167"/>
  <c r="AW49" i="167"/>
  <c r="AX49" i="167"/>
  <c r="AY49" i="167"/>
  <c r="AZ49" i="167"/>
  <c r="BA49" i="167"/>
  <c r="BB49" i="167"/>
  <c r="AS50" i="167"/>
  <c r="AT50" i="167"/>
  <c r="AU50" i="167"/>
  <c r="AV50" i="167"/>
  <c r="AW50" i="167"/>
  <c r="AX50" i="167"/>
  <c r="AY50" i="167"/>
  <c r="AZ50" i="167"/>
  <c r="BA50" i="167"/>
  <c r="BB50" i="167"/>
  <c r="AS51" i="167"/>
  <c r="AT51" i="167"/>
  <c r="AU51" i="167"/>
  <c r="AV51" i="167"/>
  <c r="AW51" i="167"/>
  <c r="AX51" i="167"/>
  <c r="AY51" i="167"/>
  <c r="AZ51" i="167"/>
  <c r="BA51" i="167"/>
  <c r="BB51" i="167"/>
  <c r="AS52" i="167"/>
  <c r="AT52" i="167"/>
  <c r="AU52" i="167"/>
  <c r="AV52" i="167"/>
  <c r="AW52" i="167"/>
  <c r="AX52" i="167"/>
  <c r="AY52" i="167"/>
  <c r="AZ52" i="167"/>
  <c r="BA52" i="167"/>
  <c r="BB52" i="167"/>
  <c r="AS53" i="167"/>
  <c r="AT53" i="167"/>
  <c r="AU53" i="167"/>
  <c r="AV53" i="167"/>
  <c r="AW53" i="167"/>
  <c r="AX53" i="167"/>
  <c r="AY53" i="167"/>
  <c r="AZ53" i="167"/>
  <c r="BA53" i="167"/>
  <c r="BB53" i="167"/>
  <c r="AS54" i="167"/>
  <c r="BO54" i="167" s="1"/>
  <c r="AT54" i="167"/>
  <c r="AU54" i="167"/>
  <c r="AV54" i="167"/>
  <c r="AW54" i="167"/>
  <c r="AX54" i="167"/>
  <c r="AY54" i="167"/>
  <c r="AZ54" i="167"/>
  <c r="BA54" i="167"/>
  <c r="BB54" i="167"/>
  <c r="AS55" i="167"/>
  <c r="AT55" i="167"/>
  <c r="AU55" i="167"/>
  <c r="AV55" i="167"/>
  <c r="AW55" i="167"/>
  <c r="AX55" i="167"/>
  <c r="AY55" i="167"/>
  <c r="AZ55" i="167"/>
  <c r="BA55" i="167"/>
  <c r="BB55" i="167"/>
  <c r="AS56" i="167"/>
  <c r="AT56" i="167"/>
  <c r="AU56" i="167"/>
  <c r="AV56" i="167"/>
  <c r="AW56" i="167"/>
  <c r="AX56" i="167"/>
  <c r="AY56" i="167"/>
  <c r="AZ56" i="167"/>
  <c r="BA56" i="167"/>
  <c r="BB56" i="167"/>
  <c r="AS57" i="167"/>
  <c r="AT57" i="167"/>
  <c r="AU57" i="167"/>
  <c r="AV57" i="167"/>
  <c r="AW57" i="167"/>
  <c r="AX57" i="167"/>
  <c r="AY57" i="167"/>
  <c r="AZ57" i="167"/>
  <c r="BA57" i="167"/>
  <c r="BB57" i="167"/>
  <c r="AS58" i="167"/>
  <c r="AT58" i="167"/>
  <c r="AU58" i="167"/>
  <c r="AV58" i="167"/>
  <c r="AW58" i="167"/>
  <c r="AX58" i="167"/>
  <c r="AY58" i="167"/>
  <c r="AZ58" i="167"/>
  <c r="BA58" i="167"/>
  <c r="BB58" i="167"/>
  <c r="AS59" i="167"/>
  <c r="AT59" i="167"/>
  <c r="AU59" i="167"/>
  <c r="AV59" i="167"/>
  <c r="AW59" i="167"/>
  <c r="AX59" i="167"/>
  <c r="AY59" i="167"/>
  <c r="AZ59" i="167"/>
  <c r="BA59" i="167"/>
  <c r="BB59" i="167"/>
  <c r="AS60" i="167"/>
  <c r="AT60" i="167"/>
  <c r="AU60" i="167"/>
  <c r="AV60" i="167"/>
  <c r="AW60" i="167"/>
  <c r="AX60" i="167"/>
  <c r="AY60" i="167"/>
  <c r="AZ60" i="167"/>
  <c r="BA60" i="167"/>
  <c r="BB60" i="167"/>
  <c r="AS61" i="167"/>
  <c r="AT61" i="167"/>
  <c r="AU61" i="167"/>
  <c r="AV61" i="167"/>
  <c r="AW61" i="167"/>
  <c r="AX61" i="167"/>
  <c r="AY61" i="167"/>
  <c r="AZ61" i="167"/>
  <c r="BA61" i="167"/>
  <c r="BB61" i="167"/>
  <c r="AS62" i="167"/>
  <c r="AT62" i="167"/>
  <c r="AU62" i="167"/>
  <c r="AV62" i="167"/>
  <c r="AW62" i="167"/>
  <c r="AX62" i="167"/>
  <c r="AY62" i="167"/>
  <c r="AZ62" i="167"/>
  <c r="BA62" i="167"/>
  <c r="BB62" i="167"/>
  <c r="AS63" i="167"/>
  <c r="AT63" i="167"/>
  <c r="AU63" i="167"/>
  <c r="AV63" i="167"/>
  <c r="AW63" i="167"/>
  <c r="AX63" i="167"/>
  <c r="AY63" i="167"/>
  <c r="AZ63" i="167"/>
  <c r="BA63" i="167"/>
  <c r="BB63" i="167"/>
  <c r="AS64" i="167"/>
  <c r="AT64" i="167"/>
  <c r="AU64" i="167"/>
  <c r="AV64" i="167"/>
  <c r="AW64" i="167"/>
  <c r="AX64" i="167"/>
  <c r="AY64" i="167"/>
  <c r="AZ64" i="167"/>
  <c r="BA64" i="167"/>
  <c r="BB64" i="167"/>
  <c r="AS65" i="167"/>
  <c r="AT65" i="167"/>
  <c r="AU65" i="167"/>
  <c r="AV65" i="167"/>
  <c r="AW65" i="167"/>
  <c r="AX65" i="167"/>
  <c r="AY65" i="167"/>
  <c r="AZ65" i="167"/>
  <c r="BA65" i="167"/>
  <c r="BB65" i="167"/>
  <c r="AS66" i="167"/>
  <c r="AT66" i="167"/>
  <c r="AU66" i="167"/>
  <c r="AV66" i="167"/>
  <c r="AW66" i="167"/>
  <c r="AX66" i="167"/>
  <c r="AY66" i="167"/>
  <c r="AZ66" i="167"/>
  <c r="BA66" i="167"/>
  <c r="BB66" i="167"/>
  <c r="AS67" i="167"/>
  <c r="AT67" i="167"/>
  <c r="AU67" i="167"/>
  <c r="AV67" i="167"/>
  <c r="AW67" i="167"/>
  <c r="AX67" i="167"/>
  <c r="AY67" i="167"/>
  <c r="AZ67" i="167"/>
  <c r="BA67" i="167"/>
  <c r="BB67" i="167"/>
  <c r="AS68" i="167"/>
  <c r="AT68" i="167"/>
  <c r="AU68" i="167"/>
  <c r="AV68" i="167"/>
  <c r="AW68" i="167"/>
  <c r="AX68" i="167"/>
  <c r="AY68" i="167"/>
  <c r="AZ68" i="167"/>
  <c r="BA68" i="167"/>
  <c r="BB68" i="167"/>
  <c r="AS69" i="167"/>
  <c r="AT69" i="167"/>
  <c r="AU69" i="167"/>
  <c r="AV69" i="167"/>
  <c r="AW69" i="167"/>
  <c r="AX69" i="167"/>
  <c r="AY69" i="167"/>
  <c r="AZ69" i="167"/>
  <c r="BA69" i="167"/>
  <c r="BB69" i="167"/>
  <c r="AS70" i="167"/>
  <c r="BO70" i="167" s="1"/>
  <c r="AT70" i="167"/>
  <c r="AU70" i="167"/>
  <c r="AV70" i="167"/>
  <c r="AW70" i="167"/>
  <c r="AX70" i="167"/>
  <c r="AY70" i="167"/>
  <c r="AZ70" i="167"/>
  <c r="BA70" i="167"/>
  <c r="BB70" i="167"/>
  <c r="AS71" i="167"/>
  <c r="AT71" i="167"/>
  <c r="AU71" i="167"/>
  <c r="AV71" i="167"/>
  <c r="AW71" i="167"/>
  <c r="AX71" i="167"/>
  <c r="AY71" i="167"/>
  <c r="AZ71" i="167"/>
  <c r="BA71" i="167"/>
  <c r="BB71" i="167"/>
  <c r="AS72" i="167"/>
  <c r="AT72" i="167"/>
  <c r="AU72" i="167"/>
  <c r="AV72" i="167"/>
  <c r="AW72" i="167"/>
  <c r="AX72" i="167"/>
  <c r="AY72" i="167"/>
  <c r="AZ72" i="167"/>
  <c r="BA72" i="167"/>
  <c r="BB72" i="167"/>
  <c r="AS73" i="167"/>
  <c r="AT73" i="167"/>
  <c r="AU73" i="167"/>
  <c r="AV73" i="167"/>
  <c r="AW73" i="167"/>
  <c r="AX73" i="167"/>
  <c r="AY73" i="167"/>
  <c r="AZ73" i="167"/>
  <c r="BA73" i="167"/>
  <c r="BB73" i="167"/>
  <c r="AS74" i="167"/>
  <c r="AT74" i="167"/>
  <c r="AU74" i="167"/>
  <c r="AV74" i="167"/>
  <c r="AW74" i="167"/>
  <c r="AX74" i="167"/>
  <c r="AY74" i="167"/>
  <c r="AZ74" i="167"/>
  <c r="BA74" i="167"/>
  <c r="BB74" i="167"/>
  <c r="AS18" i="167"/>
  <c r="AT18" i="167"/>
  <c r="AU18" i="167"/>
  <c r="AV18" i="167"/>
  <c r="AW18" i="167"/>
  <c r="AX18" i="167"/>
  <c r="AY18" i="167"/>
  <c r="AZ18" i="167"/>
  <c r="BA18" i="167"/>
  <c r="BB18" i="167"/>
  <c r="AU17" i="167"/>
  <c r="AV17" i="167"/>
  <c r="AW17" i="167"/>
  <c r="AX17" i="167"/>
  <c r="AY17" i="167"/>
  <c r="AZ17" i="167"/>
  <c r="BA17" i="167"/>
  <c r="BB17" i="167"/>
  <c r="AT17" i="167"/>
  <c r="AS17" i="167"/>
  <c r="BO145" i="167" l="1"/>
  <c r="BO199" i="167"/>
  <c r="BO198" i="167"/>
  <c r="BO194" i="167"/>
  <c r="BO190" i="167"/>
  <c r="BO186" i="167"/>
  <c r="BO183" i="167"/>
  <c r="BO182" i="167"/>
  <c r="BO178" i="167"/>
  <c r="BO174" i="167"/>
  <c r="BO170" i="167"/>
  <c r="BO167" i="167"/>
  <c r="BO166" i="167"/>
  <c r="BO162" i="167"/>
  <c r="BO158" i="167"/>
  <c r="BO154" i="167"/>
  <c r="BO201" i="167"/>
  <c r="BO196" i="167"/>
  <c r="BO185" i="167"/>
  <c r="BO180" i="167"/>
  <c r="BO177" i="167"/>
  <c r="BO169" i="167"/>
  <c r="BO164" i="167"/>
  <c r="BO161" i="167"/>
  <c r="BO200" i="167"/>
  <c r="BO184" i="167"/>
  <c r="BO192" i="167"/>
  <c r="BO176" i="167"/>
  <c r="BO160" i="167"/>
  <c r="BO195" i="167"/>
  <c r="BO191" i="167"/>
  <c r="BO187" i="167"/>
  <c r="BO179" i="167"/>
  <c r="BO175" i="167"/>
  <c r="BO171" i="167"/>
  <c r="BO163" i="167"/>
  <c r="BO159" i="167"/>
  <c r="BO188" i="167"/>
  <c r="BO172" i="167"/>
  <c r="BO156" i="167"/>
  <c r="BO111" i="167"/>
  <c r="BO114" i="167"/>
  <c r="BO98" i="167"/>
  <c r="BO128" i="167"/>
  <c r="BO112" i="167"/>
  <c r="BO96" i="167"/>
  <c r="BO95" i="167"/>
  <c r="BO73" i="167"/>
  <c r="BO57" i="167"/>
  <c r="BO41" i="167"/>
  <c r="BO65" i="167"/>
  <c r="BO49" i="167"/>
  <c r="BO33" i="167"/>
  <c r="BO68" i="167"/>
  <c r="BO60" i="167"/>
  <c r="BO40" i="167"/>
  <c r="BO69" i="167"/>
  <c r="BO58" i="167"/>
  <c r="BO53" i="167"/>
  <c r="BO42" i="167"/>
  <c r="BO37" i="167"/>
  <c r="BO56" i="167"/>
  <c r="BO48" i="167"/>
  <c r="BO44" i="167"/>
  <c r="BO74" i="167"/>
  <c r="BO71" i="167"/>
  <c r="BO67" i="167"/>
  <c r="BO63" i="167"/>
  <c r="BO59" i="167"/>
  <c r="BO55" i="167"/>
  <c r="BO51" i="167"/>
  <c r="BO47" i="167"/>
  <c r="BO43" i="167"/>
  <c r="BO39" i="167"/>
  <c r="BO35" i="167"/>
  <c r="BO31" i="167"/>
  <c r="BO72" i="167"/>
  <c r="BO32" i="167"/>
  <c r="BO61" i="167"/>
  <c r="BO45" i="167"/>
  <c r="BO29" i="167"/>
  <c r="BO64" i="167"/>
  <c r="BO52" i="167"/>
  <c r="BO36" i="167"/>
  <c r="BO28" i="167"/>
  <c r="BO66" i="167"/>
  <c r="BO62" i="167"/>
  <c r="BO50" i="167"/>
  <c r="BO46" i="167"/>
  <c r="BO34" i="167"/>
  <c r="BO30" i="167"/>
  <c r="BO22" i="167"/>
  <c r="BO27" i="167"/>
  <c r="BO151" i="167"/>
  <c r="AS202" i="167"/>
  <c r="BO155" i="167"/>
  <c r="BO152" i="167"/>
  <c r="BO150" i="167"/>
  <c r="BO149" i="167"/>
  <c r="BO147" i="167"/>
  <c r="BO153" i="167"/>
  <c r="BO148" i="167"/>
  <c r="BO146" i="167"/>
  <c r="AW139" i="167"/>
  <c r="BO87" i="167"/>
  <c r="BO83" i="167"/>
  <c r="BO26" i="167"/>
  <c r="BO20" i="167"/>
  <c r="BO21" i="167"/>
  <c r="BO23" i="167"/>
  <c r="BO17" i="167"/>
  <c r="BO24" i="167"/>
  <c r="BO18" i="167"/>
  <c r="BO19" i="167"/>
  <c r="BO25" i="167"/>
  <c r="BO133" i="167"/>
  <c r="BO117" i="167"/>
  <c r="BO93" i="167"/>
  <c r="BO113" i="167"/>
  <c r="BO101" i="167"/>
  <c r="BO129" i="167"/>
  <c r="BO115" i="167"/>
  <c r="BO132" i="167"/>
  <c r="BO116" i="167"/>
  <c r="BO100" i="167"/>
  <c r="BO125" i="167"/>
  <c r="BO109" i="167"/>
  <c r="BO97" i="167"/>
  <c r="BO136" i="167"/>
  <c r="BO131" i="167"/>
  <c r="BO120" i="167"/>
  <c r="BO104" i="167"/>
  <c r="BO99" i="167"/>
  <c r="BO123" i="167"/>
  <c r="BO107" i="167"/>
  <c r="BO91" i="167"/>
  <c r="BO144" i="167"/>
  <c r="BO85" i="167"/>
  <c r="BO134" i="167"/>
  <c r="BO118" i="167"/>
  <c r="BO102" i="167"/>
  <c r="BO86" i="167"/>
  <c r="BO138" i="167"/>
  <c r="BO137" i="167"/>
  <c r="BO126" i="167"/>
  <c r="BO124" i="167"/>
  <c r="BO122" i="167"/>
  <c r="BO121" i="167"/>
  <c r="BO110" i="167"/>
  <c r="BO108" i="167"/>
  <c r="BO106" i="167"/>
  <c r="BO105" i="167"/>
  <c r="BO94" i="167"/>
  <c r="BO92" i="167"/>
  <c r="BO90" i="167"/>
  <c r="BO88" i="167"/>
  <c r="BO89" i="167"/>
  <c r="BO82" i="167"/>
  <c r="BO81" i="167"/>
  <c r="BO84" i="167"/>
  <c r="BO135" i="167"/>
  <c r="BO119" i="167"/>
  <c r="BO103" i="167"/>
  <c r="AV202" i="167"/>
  <c r="BA202" i="167"/>
  <c r="AU202" i="167"/>
  <c r="AZ202" i="167"/>
  <c r="AT202" i="167"/>
  <c r="BB202" i="167"/>
  <c r="AW202" i="167"/>
  <c r="AX202" i="167"/>
  <c r="AY202" i="167"/>
  <c r="BB139" i="167"/>
  <c r="AV139" i="167"/>
  <c r="AZ139" i="167"/>
  <c r="AX139" i="167"/>
  <c r="BA139" i="167"/>
  <c r="AU139" i="167"/>
  <c r="AT139" i="167"/>
  <c r="AY139" i="167"/>
  <c r="AS139" i="167"/>
  <c r="AT75" i="167"/>
  <c r="BA75" i="167"/>
  <c r="AX75" i="167"/>
  <c r="AS75" i="167"/>
  <c r="AY75" i="167"/>
  <c r="AY9" i="167" s="1"/>
  <c r="AW75" i="167"/>
  <c r="AW9" i="167" s="1"/>
  <c r="BB75" i="167"/>
  <c r="BB9" i="167" s="1"/>
  <c r="AV75" i="167"/>
  <c r="AU75" i="167"/>
  <c r="AZ75" i="167"/>
  <c r="AS9" i="167" l="1"/>
  <c r="AV9" i="167"/>
  <c r="AZ9" i="167"/>
  <c r="BA9" i="167"/>
  <c r="AX9" i="167"/>
  <c r="AU9" i="167"/>
  <c r="AT9" i="167"/>
  <c r="BW202" i="167"/>
  <c r="BV202" i="167"/>
  <c r="BU202" i="167"/>
  <c r="BV139" i="167"/>
  <c r="BW139" i="167"/>
  <c r="BU139" i="167"/>
  <c r="BS393" i="151" l="1"/>
  <c r="BD393" i="151"/>
  <c r="AO393" i="151"/>
  <c r="Z393" i="151"/>
  <c r="K393" i="151"/>
  <c r="K330" i="151"/>
  <c r="Z330" i="151"/>
  <c r="AO330" i="151"/>
  <c r="BD330" i="151"/>
  <c r="BS330" i="151"/>
  <c r="BS267" i="151"/>
  <c r="BD267" i="151"/>
  <c r="AO267" i="151"/>
  <c r="Z267" i="151"/>
  <c r="K267" i="151"/>
  <c r="K15" i="151"/>
  <c r="K78" i="151"/>
  <c r="K141" i="151"/>
  <c r="K204" i="151"/>
  <c r="Z204" i="151"/>
  <c r="AO204" i="151"/>
  <c r="BD204" i="151"/>
  <c r="BS204" i="151"/>
  <c r="BS141" i="151"/>
  <c r="BD141" i="151"/>
  <c r="AO141" i="151"/>
  <c r="Z141" i="151"/>
  <c r="Z15" i="151"/>
  <c r="AO15" i="151"/>
  <c r="BD15" i="151"/>
  <c r="BS15" i="151"/>
  <c r="BS78" i="151"/>
  <c r="BD78" i="151"/>
  <c r="AO78" i="151"/>
  <c r="Z78" i="151"/>
  <c r="E9" i="1"/>
  <c r="F9" i="1"/>
  <c r="G9" i="1"/>
  <c r="H9" i="1"/>
  <c r="I9" i="1"/>
  <c r="J9" i="1"/>
  <c r="K9" i="1"/>
  <c r="L9" i="1"/>
  <c r="M9" i="1"/>
  <c r="W9" i="1"/>
  <c r="X9" i="1"/>
  <c r="Y9" i="1"/>
  <c r="Z9" i="1"/>
  <c r="AA9" i="1"/>
  <c r="AB9" i="1"/>
  <c r="AC9" i="1"/>
  <c r="AD9" i="1"/>
  <c r="AE9" i="1"/>
  <c r="AF9" i="1"/>
  <c r="AG9" i="1"/>
  <c r="AH9" i="1"/>
  <c r="AI9" i="1"/>
  <c r="AJ9" i="1"/>
  <c r="AK9" i="1"/>
  <c r="AL9" i="1"/>
  <c r="AM9" i="1"/>
  <c r="AN9" i="1"/>
  <c r="AO9" i="1"/>
  <c r="AS9" i="1"/>
  <c r="Q87" i="1"/>
  <c r="BQ82" i="167" l="1"/>
  <c r="CA202" i="167" l="1"/>
  <c r="BZ202" i="167"/>
  <c r="BY202" i="167"/>
  <c r="BX202" i="167"/>
  <c r="CB201" i="167"/>
  <c r="CB200" i="167"/>
  <c r="CB199" i="167"/>
  <c r="CB198" i="167"/>
  <c r="CB197" i="167"/>
  <c r="CB196" i="167"/>
  <c r="CB195" i="167"/>
  <c r="CB194" i="167"/>
  <c r="CB193" i="167"/>
  <c r="CB192" i="167"/>
  <c r="CB191" i="167"/>
  <c r="CB190" i="167"/>
  <c r="CB189" i="167"/>
  <c r="CB188" i="167"/>
  <c r="CB187" i="167"/>
  <c r="CB186" i="167"/>
  <c r="CB185" i="167"/>
  <c r="CB184" i="167"/>
  <c r="CB183" i="167"/>
  <c r="CB182" i="167"/>
  <c r="CB181" i="167"/>
  <c r="CB180" i="167"/>
  <c r="CB179" i="167"/>
  <c r="CB178" i="167"/>
  <c r="CB177" i="167"/>
  <c r="CB176" i="167"/>
  <c r="CB175" i="167"/>
  <c r="CB174" i="167"/>
  <c r="CB173" i="167"/>
  <c r="CB172" i="167"/>
  <c r="CB171" i="167"/>
  <c r="CB170" i="167"/>
  <c r="CB169" i="167"/>
  <c r="CB168" i="167"/>
  <c r="CB167" i="167"/>
  <c r="CB166" i="167"/>
  <c r="CB165" i="167"/>
  <c r="CB164" i="167"/>
  <c r="CB163" i="167"/>
  <c r="CB162" i="167"/>
  <c r="CB161" i="167"/>
  <c r="CB160" i="167"/>
  <c r="BN83" i="167"/>
  <c r="CE83" i="167" s="1"/>
  <c r="BN82" i="167"/>
  <c r="CE82" i="167" s="1"/>
  <c r="BQ144" i="167"/>
  <c r="CB202" i="167" l="1"/>
  <c r="BC18" i="167"/>
  <c r="F264" i="169" l="1"/>
  <c r="G264" i="169"/>
  <c r="H264" i="169"/>
  <c r="I264" i="169"/>
  <c r="J264" i="169"/>
  <c r="K264" i="169"/>
  <c r="L264" i="169"/>
  <c r="M264" i="169"/>
  <c r="N264" i="169"/>
  <c r="O264" i="169"/>
  <c r="P264" i="169"/>
  <c r="Q264" i="169"/>
  <c r="R264" i="169"/>
  <c r="S264" i="169"/>
  <c r="T264" i="169"/>
  <c r="U264" i="169"/>
  <c r="V264" i="169"/>
  <c r="W264" i="169"/>
  <c r="X264" i="169"/>
  <c r="Y264" i="169"/>
  <c r="Z264" i="169"/>
  <c r="AA264" i="169"/>
  <c r="AB264" i="169"/>
  <c r="AC264" i="169"/>
  <c r="AD264" i="169"/>
  <c r="AE264" i="169"/>
  <c r="AF264" i="169"/>
  <c r="AG264" i="169"/>
  <c r="AH264" i="169"/>
  <c r="E264" i="169"/>
  <c r="F201" i="169"/>
  <c r="G201" i="169"/>
  <c r="H201" i="169"/>
  <c r="I201" i="169"/>
  <c r="J201" i="169"/>
  <c r="K201" i="169"/>
  <c r="L201" i="169"/>
  <c r="M201" i="169"/>
  <c r="N201" i="169"/>
  <c r="O201" i="169"/>
  <c r="P201" i="169"/>
  <c r="Q201" i="169"/>
  <c r="R201" i="169"/>
  <c r="S201" i="169"/>
  <c r="T201" i="169"/>
  <c r="U201" i="169"/>
  <c r="V201" i="169"/>
  <c r="W201" i="169"/>
  <c r="X201" i="169"/>
  <c r="Y201" i="169"/>
  <c r="Z201" i="169"/>
  <c r="AA201" i="169"/>
  <c r="AB201" i="169"/>
  <c r="AC201" i="169"/>
  <c r="AD201" i="169"/>
  <c r="AE201" i="169"/>
  <c r="AF201" i="169"/>
  <c r="AG201" i="169"/>
  <c r="AH201" i="169"/>
  <c r="E201" i="169"/>
  <c r="E138" i="169"/>
  <c r="F75" i="169"/>
  <c r="G75" i="169"/>
  <c r="H75" i="169"/>
  <c r="I75" i="169"/>
  <c r="J75" i="169"/>
  <c r="K75" i="169"/>
  <c r="L75" i="169"/>
  <c r="M75" i="169"/>
  <c r="N75" i="169"/>
  <c r="O75" i="169"/>
  <c r="P75" i="169"/>
  <c r="Q75" i="169"/>
  <c r="R75" i="169"/>
  <c r="S75" i="169"/>
  <c r="T75" i="169"/>
  <c r="U75" i="169"/>
  <c r="V75" i="169"/>
  <c r="W75" i="169"/>
  <c r="X75" i="169"/>
  <c r="Y75" i="169"/>
  <c r="Z75" i="169"/>
  <c r="AA75" i="169"/>
  <c r="AB75" i="169"/>
  <c r="AC75" i="169"/>
  <c r="AD75" i="169"/>
  <c r="AE75" i="169"/>
  <c r="AF75" i="169"/>
  <c r="AG75" i="169"/>
  <c r="AH75" i="169"/>
  <c r="E75" i="169"/>
  <c r="B6" i="167"/>
  <c r="CB19" i="167"/>
  <c r="CB20" i="167"/>
  <c r="CB21" i="167"/>
  <c r="CB22" i="167"/>
  <c r="CB23" i="167"/>
  <c r="CB24" i="167"/>
  <c r="CB25" i="167"/>
  <c r="CB26" i="167"/>
  <c r="CB27" i="167"/>
  <c r="CB28" i="167"/>
  <c r="CB29" i="167"/>
  <c r="CB30" i="167"/>
  <c r="CB31" i="167"/>
  <c r="CB32" i="167"/>
  <c r="CB33" i="167"/>
  <c r="CB34" i="167"/>
  <c r="CB35" i="167"/>
  <c r="CB36" i="167"/>
  <c r="CB37" i="167"/>
  <c r="CB38" i="167"/>
  <c r="CB39" i="167"/>
  <c r="CB40" i="167"/>
  <c r="CB41" i="167"/>
  <c r="CB42" i="167"/>
  <c r="CB43" i="167"/>
  <c r="CB44" i="167"/>
  <c r="CB45" i="167"/>
  <c r="CB46" i="167"/>
  <c r="CB47" i="167"/>
  <c r="CB48" i="167"/>
  <c r="CB49" i="167"/>
  <c r="CB50" i="167"/>
  <c r="CB51" i="167"/>
  <c r="CB52" i="167"/>
  <c r="CB53" i="167"/>
  <c r="CB54" i="167"/>
  <c r="CB55" i="167"/>
  <c r="CB56" i="167"/>
  <c r="CB57" i="167"/>
  <c r="CB58" i="167"/>
  <c r="CB59" i="167"/>
  <c r="CB60" i="167"/>
  <c r="CB61" i="167"/>
  <c r="CB62" i="167"/>
  <c r="CB63" i="167"/>
  <c r="CB64" i="167"/>
  <c r="CB65" i="167"/>
  <c r="CB66" i="167"/>
  <c r="CB67" i="167"/>
  <c r="CB68" i="167"/>
  <c r="CB69" i="167"/>
  <c r="CB70" i="167"/>
  <c r="CB71" i="167"/>
  <c r="CB72" i="167"/>
  <c r="CB73" i="167"/>
  <c r="CB74" i="167"/>
  <c r="CB81" i="167"/>
  <c r="CB82" i="167"/>
  <c r="CB83" i="167"/>
  <c r="CB84" i="167"/>
  <c r="CB85" i="167"/>
  <c r="CB86" i="167"/>
  <c r="CB87" i="167"/>
  <c r="CB88" i="167"/>
  <c r="CB89" i="167"/>
  <c r="CB90" i="167"/>
  <c r="CB91" i="167"/>
  <c r="CB92" i="167"/>
  <c r="CB93" i="167"/>
  <c r="CB94" i="167"/>
  <c r="CB95" i="167"/>
  <c r="CB96" i="167"/>
  <c r="CB97" i="167"/>
  <c r="CB98" i="167"/>
  <c r="CB99" i="167"/>
  <c r="CB100" i="167"/>
  <c r="CB101" i="167"/>
  <c r="CB102" i="167"/>
  <c r="CB103" i="167"/>
  <c r="CB104" i="167"/>
  <c r="CB105" i="167"/>
  <c r="CB106" i="167"/>
  <c r="CB107" i="167"/>
  <c r="CB108" i="167"/>
  <c r="CB109" i="167"/>
  <c r="CB110" i="167"/>
  <c r="CB111" i="167"/>
  <c r="CB112" i="167"/>
  <c r="CB113" i="167"/>
  <c r="CB114" i="167"/>
  <c r="CB115" i="167"/>
  <c r="CB116" i="167"/>
  <c r="CB117" i="167"/>
  <c r="CB118" i="167"/>
  <c r="CB119" i="167"/>
  <c r="CB120" i="167"/>
  <c r="CB121" i="167"/>
  <c r="CB122" i="167"/>
  <c r="CB123" i="167"/>
  <c r="CB124" i="167"/>
  <c r="CB125" i="167"/>
  <c r="CB126" i="167"/>
  <c r="CB127" i="167"/>
  <c r="CB128" i="167"/>
  <c r="CB129" i="167"/>
  <c r="CB130" i="167"/>
  <c r="CB131" i="167"/>
  <c r="CB132" i="167"/>
  <c r="CB133" i="167"/>
  <c r="CB134" i="167"/>
  <c r="CB135" i="167"/>
  <c r="CB136" i="167"/>
  <c r="CB137" i="167"/>
  <c r="CB138" i="167"/>
  <c r="BX139" i="167"/>
  <c r="BY139" i="167"/>
  <c r="BZ139" i="167"/>
  <c r="CA139" i="167"/>
  <c r="CA75" i="167"/>
  <c r="BZ75" i="167"/>
  <c r="BY75" i="167"/>
  <c r="BX75" i="167"/>
  <c r="BW75" i="167"/>
  <c r="BW9" i="167" s="1"/>
  <c r="BV75" i="167"/>
  <c r="BV9" i="167" s="1"/>
  <c r="BU75" i="167"/>
  <c r="BU9" i="167" s="1"/>
  <c r="I23" i="11"/>
  <c r="BX9" i="167" l="1"/>
  <c r="CA9" i="167"/>
  <c r="BZ9" i="167"/>
  <c r="BY9" i="167"/>
  <c r="CB75" i="167"/>
  <c r="CB139" i="167"/>
  <c r="CB9" i="167" l="1"/>
  <c r="AI9" i="169"/>
  <c r="BO17" i="169"/>
  <c r="A11" i="175" l="1"/>
  <c r="A9" i="175" s="1"/>
  <c r="B9" i="175"/>
  <c r="A7" i="175"/>
  <c r="A6" i="175"/>
  <c r="C12" i="175" s="1"/>
  <c r="C9" i="175" s="1"/>
  <c r="A5" i="175"/>
  <c r="A4" i="175"/>
  <c r="A3" i="175"/>
  <c r="A2" i="175"/>
  <c r="A1" i="175"/>
  <c r="A11" i="174"/>
  <c r="A9" i="174" s="1"/>
  <c r="B9" i="174"/>
  <c r="A7" i="174"/>
  <c r="A6" i="174"/>
  <c r="C12" i="174" s="1"/>
  <c r="C9" i="174" s="1"/>
  <c r="A5" i="174"/>
  <c r="A4" i="174"/>
  <c r="A3" i="174"/>
  <c r="A2" i="174"/>
  <c r="A1" i="174"/>
  <c r="A11" i="173"/>
  <c r="A9" i="173" s="1"/>
  <c r="B9" i="173"/>
  <c r="A7" i="173"/>
  <c r="A6" i="173"/>
  <c r="C12" i="173" s="1"/>
  <c r="C9" i="173" s="1"/>
  <c r="A5" i="173"/>
  <c r="A4" i="173"/>
  <c r="A3" i="173"/>
  <c r="A2" i="173"/>
  <c r="A1" i="173"/>
  <c r="A11" i="172"/>
  <c r="A9" i="172" s="1"/>
  <c r="B9" i="172"/>
  <c r="A7" i="172"/>
  <c r="A6" i="172"/>
  <c r="C12" i="172" s="1"/>
  <c r="C9" i="172" s="1"/>
  <c r="A5" i="172"/>
  <c r="A4" i="172"/>
  <c r="A3" i="172"/>
  <c r="A2" i="172"/>
  <c r="A1" i="172"/>
  <c r="A11" i="171"/>
  <c r="A9" i="171" s="1"/>
  <c r="B9" i="171"/>
  <c r="A7" i="171"/>
  <c r="A6" i="171"/>
  <c r="C12" i="171" s="1"/>
  <c r="C9" i="171" s="1"/>
  <c r="A5" i="171"/>
  <c r="A4" i="171"/>
  <c r="A3" i="171"/>
  <c r="A2" i="171"/>
  <c r="A1" i="171"/>
  <c r="B11" i="167"/>
  <c r="B9" i="167" s="1"/>
  <c r="B7" i="167"/>
  <c r="D12" i="167"/>
  <c r="B5" i="167"/>
  <c r="B4" i="167"/>
  <c r="B3" i="167"/>
  <c r="B2" i="167"/>
  <c r="B1" i="167"/>
  <c r="A9" i="170"/>
  <c r="C9" i="170"/>
  <c r="B9" i="170"/>
  <c r="A7" i="170"/>
  <c r="A6" i="170"/>
  <c r="A5" i="170"/>
  <c r="A4" i="170"/>
  <c r="A3" i="170"/>
  <c r="A2" i="170"/>
  <c r="A1" i="170"/>
  <c r="B4" i="169"/>
  <c r="B3" i="169"/>
  <c r="B2" i="169"/>
  <c r="B1" i="169"/>
  <c r="B4" i="20"/>
  <c r="B3" i="20"/>
  <c r="B2" i="20"/>
  <c r="B1" i="20"/>
  <c r="A4" i="11"/>
  <c r="A3" i="11"/>
  <c r="A2" i="11"/>
  <c r="A1" i="11"/>
  <c r="A4" i="74"/>
  <c r="A3" i="74"/>
  <c r="A2" i="74"/>
  <c r="A1" i="74"/>
  <c r="A4" i="71"/>
  <c r="A3" i="71"/>
  <c r="A2" i="71"/>
  <c r="A1" i="71"/>
  <c r="A4" i="76"/>
  <c r="A3" i="76"/>
  <c r="A2" i="76"/>
  <c r="A1" i="76"/>
  <c r="A4" i="73"/>
  <c r="A3" i="73"/>
  <c r="A2" i="73"/>
  <c r="A1" i="73"/>
  <c r="A4" i="80"/>
  <c r="A3" i="80"/>
  <c r="A2" i="80"/>
  <c r="A1" i="80"/>
  <c r="A4" i="17"/>
  <c r="A3" i="17"/>
  <c r="A2" i="17"/>
  <c r="A1" i="17"/>
  <c r="A4" i="151"/>
  <c r="A3" i="151"/>
  <c r="A2" i="151"/>
  <c r="A1" i="151"/>
  <c r="A4" i="5"/>
  <c r="A3" i="5"/>
  <c r="A2" i="5"/>
  <c r="A1" i="5"/>
  <c r="A4" i="1"/>
  <c r="A3" i="1"/>
  <c r="A2" i="1"/>
  <c r="A1" i="1"/>
  <c r="A4" i="16"/>
  <c r="A3" i="16"/>
  <c r="A2" i="16"/>
  <c r="A1" i="16"/>
  <c r="A1" i="126"/>
  <c r="A8" i="175" l="1"/>
  <c r="A8" i="174"/>
  <c r="A8" i="173"/>
  <c r="A8" i="172"/>
  <c r="A8" i="171"/>
  <c r="BD144" i="169" l="1"/>
  <c r="BE207" i="169"/>
  <c r="BF18" i="169"/>
  <c r="Q16" i="1" l="1"/>
  <c r="BD17" i="167" l="1"/>
  <c r="BE17" i="167"/>
  <c r="BF17" i="167"/>
  <c r="BG17" i="167"/>
  <c r="BH17" i="167"/>
  <c r="BI17" i="167"/>
  <c r="BJ17" i="167"/>
  <c r="BK17" i="167"/>
  <c r="BL17" i="167"/>
  <c r="BD18" i="167"/>
  <c r="BE18" i="167"/>
  <c r="BF18" i="167"/>
  <c r="BG18" i="167"/>
  <c r="BH18" i="167"/>
  <c r="BI18" i="167"/>
  <c r="BJ18" i="167"/>
  <c r="BK18" i="167"/>
  <c r="BL18" i="167"/>
  <c r="BC19" i="167"/>
  <c r="BD19" i="167"/>
  <c r="BE19" i="167"/>
  <c r="BF19" i="167"/>
  <c r="BG19" i="167"/>
  <c r="BH19" i="167"/>
  <c r="BI19" i="167"/>
  <c r="BJ19" i="167"/>
  <c r="BK19" i="167"/>
  <c r="BL19" i="167"/>
  <c r="BC20" i="167"/>
  <c r="BD20" i="167"/>
  <c r="BE20" i="167"/>
  <c r="BF20" i="167"/>
  <c r="BG20" i="167"/>
  <c r="BH20" i="167"/>
  <c r="BI20" i="167"/>
  <c r="BJ20" i="167"/>
  <c r="BK20" i="167"/>
  <c r="BL20" i="167"/>
  <c r="BC21" i="167"/>
  <c r="BD21" i="167"/>
  <c r="BE21" i="167"/>
  <c r="BF21" i="167"/>
  <c r="BG21" i="167"/>
  <c r="BH21" i="167"/>
  <c r="BI21" i="167"/>
  <c r="BJ21" i="167"/>
  <c r="BK21" i="167"/>
  <c r="BL21" i="167"/>
  <c r="BC22" i="167"/>
  <c r="BD22" i="167"/>
  <c r="BE22" i="167"/>
  <c r="BF22" i="167"/>
  <c r="BG22" i="167"/>
  <c r="BH22" i="167"/>
  <c r="BI22" i="167"/>
  <c r="BJ22" i="167"/>
  <c r="BK22" i="167"/>
  <c r="BL22" i="167"/>
  <c r="BC23" i="167"/>
  <c r="BD23" i="167"/>
  <c r="BE23" i="167"/>
  <c r="BF23" i="167"/>
  <c r="BG23" i="167"/>
  <c r="BH23" i="167"/>
  <c r="BI23" i="167"/>
  <c r="BJ23" i="167"/>
  <c r="BK23" i="167"/>
  <c r="BL23" i="167"/>
  <c r="BC24" i="167"/>
  <c r="BD24" i="167"/>
  <c r="BE24" i="167"/>
  <c r="BF24" i="167"/>
  <c r="BG24" i="167"/>
  <c r="BH24" i="167"/>
  <c r="BI24" i="167"/>
  <c r="BJ24" i="167"/>
  <c r="BK24" i="167"/>
  <c r="BL24" i="167"/>
  <c r="BC25" i="167"/>
  <c r="BD25" i="167"/>
  <c r="BE25" i="167"/>
  <c r="BF25" i="167"/>
  <c r="BG25" i="167"/>
  <c r="BH25" i="167"/>
  <c r="BI25" i="167"/>
  <c r="BJ25" i="167"/>
  <c r="BK25" i="167"/>
  <c r="BL25" i="167"/>
  <c r="BC26" i="167"/>
  <c r="BD26" i="167"/>
  <c r="BE26" i="167"/>
  <c r="BF26" i="167"/>
  <c r="BG26" i="167"/>
  <c r="BH26" i="167"/>
  <c r="BI26" i="167"/>
  <c r="BJ26" i="167"/>
  <c r="BK26" i="167"/>
  <c r="BL26" i="167"/>
  <c r="BC27" i="167"/>
  <c r="BD27" i="167"/>
  <c r="BE27" i="167"/>
  <c r="BF27" i="167"/>
  <c r="BG27" i="167"/>
  <c r="BH27" i="167"/>
  <c r="BI27" i="167"/>
  <c r="BJ27" i="167"/>
  <c r="BK27" i="167"/>
  <c r="BL27" i="167"/>
  <c r="BC28" i="167"/>
  <c r="BD28" i="167"/>
  <c r="BE28" i="167"/>
  <c r="BF28" i="167"/>
  <c r="BG28" i="167"/>
  <c r="BH28" i="167"/>
  <c r="BI28" i="167"/>
  <c r="BJ28" i="167"/>
  <c r="BK28" i="167"/>
  <c r="BL28" i="167"/>
  <c r="BC29" i="167"/>
  <c r="BD29" i="167"/>
  <c r="BE29" i="167"/>
  <c r="BF29" i="167"/>
  <c r="BG29" i="167"/>
  <c r="BH29" i="167"/>
  <c r="BI29" i="167"/>
  <c r="BJ29" i="167"/>
  <c r="BK29" i="167"/>
  <c r="BL29" i="167"/>
  <c r="BS18" i="167" l="1"/>
  <c r="CF18" i="167" s="1"/>
  <c r="BS20" i="167"/>
  <c r="CF20" i="167" s="1"/>
  <c r="CF17" i="167"/>
  <c r="E66" i="126"/>
  <c r="F66" i="126"/>
  <c r="E67" i="126"/>
  <c r="F67" i="126"/>
  <c r="E68" i="126"/>
  <c r="F68" i="126"/>
  <c r="E69" i="126"/>
  <c r="F69" i="126"/>
  <c r="E70" i="126"/>
  <c r="F70" i="126"/>
  <c r="E71" i="126"/>
  <c r="F71" i="126"/>
  <c r="E72" i="126"/>
  <c r="F72" i="126"/>
  <c r="E73" i="126"/>
  <c r="F73" i="126"/>
  <c r="BO256" i="169"/>
  <c r="BP256" i="169"/>
  <c r="BQ256" i="169"/>
  <c r="AJ256" i="169"/>
  <c r="AK256" i="169"/>
  <c r="AL256" i="169"/>
  <c r="AM256" i="169"/>
  <c r="AN256" i="169"/>
  <c r="AO256" i="169"/>
  <c r="AP256" i="169"/>
  <c r="AQ256" i="169"/>
  <c r="AR256" i="169"/>
  <c r="AS256" i="169"/>
  <c r="AT256" i="169"/>
  <c r="AU256" i="169"/>
  <c r="AV256" i="169"/>
  <c r="AW256" i="169"/>
  <c r="AX256" i="169"/>
  <c r="AY256" i="169"/>
  <c r="AZ256" i="169"/>
  <c r="BA256" i="169"/>
  <c r="BB256" i="169"/>
  <c r="BC256" i="169"/>
  <c r="BD256" i="169"/>
  <c r="BE256" i="169"/>
  <c r="BF256" i="169"/>
  <c r="BG256" i="169"/>
  <c r="BH256" i="169"/>
  <c r="BI256" i="169"/>
  <c r="BJ256" i="169"/>
  <c r="BK256" i="169"/>
  <c r="BL256" i="169"/>
  <c r="BM256" i="169"/>
  <c r="BO257" i="169"/>
  <c r="BP257" i="169"/>
  <c r="BQ257" i="169"/>
  <c r="AJ257" i="169"/>
  <c r="AK257" i="169"/>
  <c r="AL257" i="169"/>
  <c r="AM257" i="169"/>
  <c r="AN257" i="169"/>
  <c r="AO257" i="169"/>
  <c r="AP257" i="169"/>
  <c r="AQ257" i="169"/>
  <c r="AR257" i="169"/>
  <c r="AS257" i="169"/>
  <c r="AT257" i="169"/>
  <c r="AU257" i="169"/>
  <c r="AV257" i="169"/>
  <c r="AW257" i="169"/>
  <c r="AX257" i="169"/>
  <c r="AY257" i="169"/>
  <c r="AZ257" i="169"/>
  <c r="BA257" i="169"/>
  <c r="BB257" i="169"/>
  <c r="BC257" i="169"/>
  <c r="BD257" i="169"/>
  <c r="BE257" i="169"/>
  <c r="BF257" i="169"/>
  <c r="BG257" i="169"/>
  <c r="BH257" i="169"/>
  <c r="BI257" i="169"/>
  <c r="BJ257" i="169"/>
  <c r="BK257" i="169"/>
  <c r="BL257" i="169"/>
  <c r="BM257" i="169"/>
  <c r="BO258" i="169"/>
  <c r="BP258" i="169"/>
  <c r="BQ258" i="169"/>
  <c r="AJ258" i="169"/>
  <c r="AK258" i="169"/>
  <c r="AL258" i="169"/>
  <c r="AM258" i="169"/>
  <c r="AN258" i="169"/>
  <c r="AO258" i="169"/>
  <c r="AP258" i="169"/>
  <c r="AQ258" i="169"/>
  <c r="AR258" i="169"/>
  <c r="AS258" i="169"/>
  <c r="AT258" i="169"/>
  <c r="AU258" i="169"/>
  <c r="AV258" i="169"/>
  <c r="AW258" i="169"/>
  <c r="AX258" i="169"/>
  <c r="AY258" i="169"/>
  <c r="AZ258" i="169"/>
  <c r="BA258" i="169"/>
  <c r="BB258" i="169"/>
  <c r="BC258" i="169"/>
  <c r="BD258" i="169"/>
  <c r="BE258" i="169"/>
  <c r="BF258" i="169"/>
  <c r="BG258" i="169"/>
  <c r="BH258" i="169"/>
  <c r="BI258" i="169"/>
  <c r="BJ258" i="169"/>
  <c r="BK258" i="169"/>
  <c r="BL258" i="169"/>
  <c r="BM258" i="169"/>
  <c r="BO259" i="169"/>
  <c r="BP259" i="169"/>
  <c r="BQ259" i="169"/>
  <c r="AJ259" i="169"/>
  <c r="AK259" i="169"/>
  <c r="AL259" i="169"/>
  <c r="AM259" i="169"/>
  <c r="AN259" i="169"/>
  <c r="AO259" i="169"/>
  <c r="AP259" i="169"/>
  <c r="AQ259" i="169"/>
  <c r="AR259" i="169"/>
  <c r="AS259" i="169"/>
  <c r="AT259" i="169"/>
  <c r="AU259" i="169"/>
  <c r="AV259" i="169"/>
  <c r="AW259" i="169"/>
  <c r="AX259" i="169"/>
  <c r="AY259" i="169"/>
  <c r="AZ259" i="169"/>
  <c r="BA259" i="169"/>
  <c r="BB259" i="169"/>
  <c r="BC259" i="169"/>
  <c r="BD259" i="169"/>
  <c r="BE259" i="169"/>
  <c r="BF259" i="169"/>
  <c r="BG259" i="169"/>
  <c r="BH259" i="169"/>
  <c r="BI259" i="169"/>
  <c r="BJ259" i="169"/>
  <c r="BK259" i="169"/>
  <c r="BL259" i="169"/>
  <c r="BM259" i="169"/>
  <c r="BO260" i="169"/>
  <c r="BP260" i="169"/>
  <c r="BQ260" i="169"/>
  <c r="AJ260" i="169"/>
  <c r="AK260" i="169"/>
  <c r="AL260" i="169"/>
  <c r="AM260" i="169"/>
  <c r="AN260" i="169"/>
  <c r="AO260" i="169"/>
  <c r="AP260" i="169"/>
  <c r="AQ260" i="169"/>
  <c r="AR260" i="169"/>
  <c r="AS260" i="169"/>
  <c r="AT260" i="169"/>
  <c r="AU260" i="169"/>
  <c r="AV260" i="169"/>
  <c r="AW260" i="169"/>
  <c r="AX260" i="169"/>
  <c r="AY260" i="169"/>
  <c r="AZ260" i="169"/>
  <c r="BA260" i="169"/>
  <c r="BB260" i="169"/>
  <c r="BC260" i="169"/>
  <c r="BD260" i="169"/>
  <c r="BE260" i="169"/>
  <c r="BF260" i="169"/>
  <c r="BG260" i="169"/>
  <c r="BH260" i="169"/>
  <c r="BI260" i="169"/>
  <c r="BJ260" i="169"/>
  <c r="BK260" i="169"/>
  <c r="BL260" i="169"/>
  <c r="BM260" i="169"/>
  <c r="BO261" i="169"/>
  <c r="BP261" i="169"/>
  <c r="U71" i="126" s="1"/>
  <c r="BQ261" i="169"/>
  <c r="AJ261" i="169"/>
  <c r="AK261" i="169"/>
  <c r="AL261" i="169"/>
  <c r="AM261" i="169"/>
  <c r="AN261" i="169"/>
  <c r="AO261" i="169"/>
  <c r="AP261" i="169"/>
  <c r="AQ261" i="169"/>
  <c r="AR261" i="169"/>
  <c r="AS261" i="169"/>
  <c r="AT261" i="169"/>
  <c r="AU261" i="169"/>
  <c r="AV261" i="169"/>
  <c r="AW261" i="169"/>
  <c r="AX261" i="169"/>
  <c r="AY261" i="169"/>
  <c r="AZ261" i="169"/>
  <c r="BA261" i="169"/>
  <c r="BB261" i="169"/>
  <c r="BC261" i="169"/>
  <c r="BD261" i="169"/>
  <c r="BE261" i="169"/>
  <c r="BF261" i="169"/>
  <c r="BG261" i="169"/>
  <c r="BH261" i="169"/>
  <c r="BI261" i="169"/>
  <c r="BJ261" i="169"/>
  <c r="BK261" i="169"/>
  <c r="BL261" i="169"/>
  <c r="BM261" i="169"/>
  <c r="BO262" i="169"/>
  <c r="BP262" i="169"/>
  <c r="BQ262" i="169"/>
  <c r="AJ262" i="169"/>
  <c r="AK262" i="169"/>
  <c r="AL262" i="169"/>
  <c r="AM262" i="169"/>
  <c r="AN262" i="169"/>
  <c r="AO262" i="169"/>
  <c r="AP262" i="169"/>
  <c r="AQ262" i="169"/>
  <c r="AR262" i="169"/>
  <c r="AS262" i="169"/>
  <c r="AT262" i="169"/>
  <c r="AU262" i="169"/>
  <c r="AV262" i="169"/>
  <c r="AW262" i="169"/>
  <c r="AX262" i="169"/>
  <c r="AY262" i="169"/>
  <c r="AZ262" i="169"/>
  <c r="BA262" i="169"/>
  <c r="BB262" i="169"/>
  <c r="BC262" i="169"/>
  <c r="BD262" i="169"/>
  <c r="BE262" i="169"/>
  <c r="BF262" i="169"/>
  <c r="BG262" i="169"/>
  <c r="BH262" i="169"/>
  <c r="BI262" i="169"/>
  <c r="BJ262" i="169"/>
  <c r="BK262" i="169"/>
  <c r="BL262" i="169"/>
  <c r="BM262" i="169"/>
  <c r="BO263" i="169"/>
  <c r="BP263" i="169"/>
  <c r="BQ263" i="169"/>
  <c r="AJ263" i="169"/>
  <c r="AK263" i="169"/>
  <c r="AL263" i="169"/>
  <c r="AM263" i="169"/>
  <c r="AN263" i="169"/>
  <c r="AO263" i="169"/>
  <c r="AP263" i="169"/>
  <c r="AQ263" i="169"/>
  <c r="AR263" i="169"/>
  <c r="AS263" i="169"/>
  <c r="AT263" i="169"/>
  <c r="AU263" i="169"/>
  <c r="AV263" i="169"/>
  <c r="AW263" i="169"/>
  <c r="AX263" i="169"/>
  <c r="AY263" i="169"/>
  <c r="AZ263" i="169"/>
  <c r="BA263" i="169"/>
  <c r="BB263" i="169"/>
  <c r="BC263" i="169"/>
  <c r="BD263" i="169"/>
  <c r="BE263" i="169"/>
  <c r="BF263" i="169"/>
  <c r="BG263" i="169"/>
  <c r="BH263" i="169"/>
  <c r="BI263" i="169"/>
  <c r="BJ263" i="169"/>
  <c r="BK263" i="169"/>
  <c r="BL263" i="169"/>
  <c r="BM263" i="169"/>
  <c r="BO193" i="169"/>
  <c r="BP193" i="169"/>
  <c r="BQ193" i="169"/>
  <c r="AJ193" i="169"/>
  <c r="AK193" i="169"/>
  <c r="AL193" i="169"/>
  <c r="AM193" i="169"/>
  <c r="AN193" i="169"/>
  <c r="AO193" i="169"/>
  <c r="AP193" i="169"/>
  <c r="AQ193" i="169"/>
  <c r="AR193" i="169"/>
  <c r="AS193" i="169"/>
  <c r="AT193" i="169"/>
  <c r="AU193" i="169"/>
  <c r="AV193" i="169"/>
  <c r="AW193" i="169"/>
  <c r="AX193" i="169"/>
  <c r="AY193" i="169"/>
  <c r="AZ193" i="169"/>
  <c r="BA193" i="169"/>
  <c r="BB193" i="169"/>
  <c r="BC193" i="169"/>
  <c r="BD193" i="169"/>
  <c r="BE193" i="169"/>
  <c r="BF193" i="169"/>
  <c r="BG193" i="169"/>
  <c r="BH193" i="169"/>
  <c r="BI193" i="169"/>
  <c r="BJ193" i="169"/>
  <c r="BK193" i="169"/>
  <c r="BL193" i="169"/>
  <c r="BM193" i="169"/>
  <c r="BO194" i="169"/>
  <c r="BP194" i="169"/>
  <c r="BQ194" i="169"/>
  <c r="AJ194" i="169"/>
  <c r="AK194" i="169"/>
  <c r="AL194" i="169"/>
  <c r="AM194" i="169"/>
  <c r="AN194" i="169"/>
  <c r="AO194" i="169"/>
  <c r="AP194" i="169"/>
  <c r="AQ194" i="169"/>
  <c r="AR194" i="169"/>
  <c r="AS194" i="169"/>
  <c r="AT194" i="169"/>
  <c r="AU194" i="169"/>
  <c r="AV194" i="169"/>
  <c r="AW194" i="169"/>
  <c r="AX194" i="169"/>
  <c r="AY194" i="169"/>
  <c r="AZ194" i="169"/>
  <c r="BA194" i="169"/>
  <c r="BB194" i="169"/>
  <c r="BC194" i="169"/>
  <c r="BD194" i="169"/>
  <c r="BE194" i="169"/>
  <c r="BF194" i="169"/>
  <c r="BG194" i="169"/>
  <c r="BH194" i="169"/>
  <c r="BI194" i="169"/>
  <c r="BJ194" i="169"/>
  <c r="BK194" i="169"/>
  <c r="BL194" i="169"/>
  <c r="BM194" i="169"/>
  <c r="BO195" i="169"/>
  <c r="BP195" i="169"/>
  <c r="BQ195" i="169"/>
  <c r="AJ195" i="169"/>
  <c r="AK195" i="169"/>
  <c r="AL195" i="169"/>
  <c r="AM195" i="169"/>
  <c r="AN195" i="169"/>
  <c r="AO195" i="169"/>
  <c r="AP195" i="169"/>
  <c r="AQ195" i="169"/>
  <c r="AR195" i="169"/>
  <c r="AS195" i="169"/>
  <c r="AT195" i="169"/>
  <c r="AU195" i="169"/>
  <c r="AV195" i="169"/>
  <c r="AW195" i="169"/>
  <c r="AX195" i="169"/>
  <c r="AY195" i="169"/>
  <c r="AZ195" i="169"/>
  <c r="BA195" i="169"/>
  <c r="BB195" i="169"/>
  <c r="BC195" i="169"/>
  <c r="BD195" i="169"/>
  <c r="BE195" i="169"/>
  <c r="BF195" i="169"/>
  <c r="BG195" i="169"/>
  <c r="BH195" i="169"/>
  <c r="BI195" i="169"/>
  <c r="BJ195" i="169"/>
  <c r="BK195" i="169"/>
  <c r="BL195" i="169"/>
  <c r="BM195" i="169"/>
  <c r="BO196" i="169"/>
  <c r="BP196" i="169"/>
  <c r="BQ196" i="169"/>
  <c r="AJ196" i="169"/>
  <c r="AK196" i="169"/>
  <c r="AL196" i="169"/>
  <c r="AM196" i="169"/>
  <c r="AN196" i="169"/>
  <c r="AO196" i="169"/>
  <c r="AP196" i="169"/>
  <c r="AQ196" i="169"/>
  <c r="AR196" i="169"/>
  <c r="AS196" i="169"/>
  <c r="AT196" i="169"/>
  <c r="AU196" i="169"/>
  <c r="AV196" i="169"/>
  <c r="AW196" i="169"/>
  <c r="AX196" i="169"/>
  <c r="AY196" i="169"/>
  <c r="AZ196" i="169"/>
  <c r="BA196" i="169"/>
  <c r="BB196" i="169"/>
  <c r="BC196" i="169"/>
  <c r="BD196" i="169"/>
  <c r="BE196" i="169"/>
  <c r="BF196" i="169"/>
  <c r="BG196" i="169"/>
  <c r="BH196" i="169"/>
  <c r="BI196" i="169"/>
  <c r="BJ196" i="169"/>
  <c r="BK196" i="169"/>
  <c r="BL196" i="169"/>
  <c r="BM196" i="169"/>
  <c r="BO197" i="169"/>
  <c r="BP197" i="169"/>
  <c r="BQ197" i="169"/>
  <c r="AJ197" i="169"/>
  <c r="AK197" i="169"/>
  <c r="AL197" i="169"/>
  <c r="AM197" i="169"/>
  <c r="AN197" i="169"/>
  <c r="AO197" i="169"/>
  <c r="AP197" i="169"/>
  <c r="AQ197" i="169"/>
  <c r="AR197" i="169"/>
  <c r="AS197" i="169"/>
  <c r="AT197" i="169"/>
  <c r="AU197" i="169"/>
  <c r="AV197" i="169"/>
  <c r="AW197" i="169"/>
  <c r="AX197" i="169"/>
  <c r="AY197" i="169"/>
  <c r="AZ197" i="169"/>
  <c r="BA197" i="169"/>
  <c r="BB197" i="169"/>
  <c r="BC197" i="169"/>
  <c r="BD197" i="169"/>
  <c r="BE197" i="169"/>
  <c r="BF197" i="169"/>
  <c r="BG197" i="169"/>
  <c r="BH197" i="169"/>
  <c r="BI197" i="169"/>
  <c r="BJ197" i="169"/>
  <c r="BK197" i="169"/>
  <c r="BL197" i="169"/>
  <c r="BM197" i="169"/>
  <c r="BO198" i="169"/>
  <c r="BP198" i="169"/>
  <c r="BQ198" i="169"/>
  <c r="AJ198" i="169"/>
  <c r="AK198" i="169"/>
  <c r="AL198" i="169"/>
  <c r="AM198" i="169"/>
  <c r="AN198" i="169"/>
  <c r="AO198" i="169"/>
  <c r="AP198" i="169"/>
  <c r="AQ198" i="169"/>
  <c r="AR198" i="169"/>
  <c r="AS198" i="169"/>
  <c r="AT198" i="169"/>
  <c r="AU198" i="169"/>
  <c r="AV198" i="169"/>
  <c r="AW198" i="169"/>
  <c r="AX198" i="169"/>
  <c r="AY198" i="169"/>
  <c r="AZ198" i="169"/>
  <c r="BA198" i="169"/>
  <c r="BB198" i="169"/>
  <c r="BC198" i="169"/>
  <c r="BD198" i="169"/>
  <c r="BE198" i="169"/>
  <c r="BF198" i="169"/>
  <c r="BG198" i="169"/>
  <c r="BH198" i="169"/>
  <c r="BI198" i="169"/>
  <c r="BJ198" i="169"/>
  <c r="BK198" i="169"/>
  <c r="BL198" i="169"/>
  <c r="BM198" i="169"/>
  <c r="BO199" i="169"/>
  <c r="BP199" i="169"/>
  <c r="BQ199" i="169"/>
  <c r="AJ199" i="169"/>
  <c r="AK199" i="169"/>
  <c r="AL199" i="169"/>
  <c r="AM199" i="169"/>
  <c r="AN199" i="169"/>
  <c r="AO199" i="169"/>
  <c r="AP199" i="169"/>
  <c r="AQ199" i="169"/>
  <c r="AR199" i="169"/>
  <c r="AS199" i="169"/>
  <c r="AT199" i="169"/>
  <c r="AU199" i="169"/>
  <c r="AV199" i="169"/>
  <c r="AW199" i="169"/>
  <c r="AX199" i="169"/>
  <c r="AY199" i="169"/>
  <c r="AZ199" i="169"/>
  <c r="BA199" i="169"/>
  <c r="BB199" i="169"/>
  <c r="BC199" i="169"/>
  <c r="BD199" i="169"/>
  <c r="BE199" i="169"/>
  <c r="BF199" i="169"/>
  <c r="BG199" i="169"/>
  <c r="BH199" i="169"/>
  <c r="BI199" i="169"/>
  <c r="BJ199" i="169"/>
  <c r="BK199" i="169"/>
  <c r="BL199" i="169"/>
  <c r="BM199" i="169"/>
  <c r="BO200" i="169"/>
  <c r="BP200" i="169"/>
  <c r="BQ200" i="169"/>
  <c r="AJ200" i="169"/>
  <c r="AK200" i="169"/>
  <c r="AL200" i="169"/>
  <c r="AM200" i="169"/>
  <c r="AN200" i="169"/>
  <c r="AO200" i="169"/>
  <c r="AP200" i="169"/>
  <c r="AQ200" i="169"/>
  <c r="AR200" i="169"/>
  <c r="AS200" i="169"/>
  <c r="AT200" i="169"/>
  <c r="AU200" i="169"/>
  <c r="AV200" i="169"/>
  <c r="AW200" i="169"/>
  <c r="AX200" i="169"/>
  <c r="AY200" i="169"/>
  <c r="AZ200" i="169"/>
  <c r="BA200" i="169"/>
  <c r="BB200" i="169"/>
  <c r="BC200" i="169"/>
  <c r="BD200" i="169"/>
  <c r="BE200" i="169"/>
  <c r="BF200" i="169"/>
  <c r="BG200" i="169"/>
  <c r="BH200" i="169"/>
  <c r="BI200" i="169"/>
  <c r="BJ200" i="169"/>
  <c r="BK200" i="169"/>
  <c r="BL200" i="169"/>
  <c r="BM200" i="169"/>
  <c r="BO67" i="169"/>
  <c r="BP67" i="169"/>
  <c r="BQ67" i="169"/>
  <c r="AJ67" i="169"/>
  <c r="AK67" i="169"/>
  <c r="AL67" i="169"/>
  <c r="AM67" i="169"/>
  <c r="AN67" i="169"/>
  <c r="AO67" i="169"/>
  <c r="AP67" i="169"/>
  <c r="AQ67" i="169"/>
  <c r="AR67" i="169"/>
  <c r="AS67" i="169"/>
  <c r="AT67" i="169"/>
  <c r="AU67" i="169"/>
  <c r="AV67" i="169"/>
  <c r="AW67" i="169"/>
  <c r="AX67" i="169"/>
  <c r="AY67" i="169"/>
  <c r="AZ67" i="169"/>
  <c r="BA67" i="169"/>
  <c r="BB67" i="169"/>
  <c r="BC67" i="169"/>
  <c r="BD67" i="169"/>
  <c r="BE67" i="169"/>
  <c r="BF67" i="169"/>
  <c r="BG67" i="169"/>
  <c r="BH67" i="169"/>
  <c r="BI67" i="169"/>
  <c r="BJ67" i="169"/>
  <c r="BK67" i="169"/>
  <c r="BL67" i="169"/>
  <c r="BM67" i="169"/>
  <c r="BO68" i="169"/>
  <c r="BP68" i="169"/>
  <c r="BQ68" i="169"/>
  <c r="AJ68" i="169"/>
  <c r="AK68" i="169"/>
  <c r="AL68" i="169"/>
  <c r="AM68" i="169"/>
  <c r="AN68" i="169"/>
  <c r="AO68" i="169"/>
  <c r="AP68" i="169"/>
  <c r="AQ68" i="169"/>
  <c r="AR68" i="169"/>
  <c r="AS68" i="169"/>
  <c r="AT68" i="169"/>
  <c r="AU68" i="169"/>
  <c r="AV68" i="169"/>
  <c r="AW68" i="169"/>
  <c r="AX68" i="169"/>
  <c r="AY68" i="169"/>
  <c r="AZ68" i="169"/>
  <c r="BA68" i="169"/>
  <c r="BB68" i="169"/>
  <c r="BC68" i="169"/>
  <c r="BD68" i="169"/>
  <c r="BE68" i="169"/>
  <c r="BF68" i="169"/>
  <c r="BG68" i="169"/>
  <c r="BH68" i="169"/>
  <c r="BI68" i="169"/>
  <c r="BJ68" i="169"/>
  <c r="BK68" i="169"/>
  <c r="BL68" i="169"/>
  <c r="BM68" i="169"/>
  <c r="BO69" i="169"/>
  <c r="BP69" i="169"/>
  <c r="BQ69" i="169"/>
  <c r="AJ69" i="169"/>
  <c r="AK69" i="169"/>
  <c r="AL69" i="169"/>
  <c r="AM69" i="169"/>
  <c r="AN69" i="169"/>
  <c r="AO69" i="169"/>
  <c r="AP69" i="169"/>
  <c r="AQ69" i="169"/>
  <c r="AR69" i="169"/>
  <c r="AS69" i="169"/>
  <c r="AT69" i="169"/>
  <c r="AU69" i="169"/>
  <c r="AV69" i="169"/>
  <c r="AW69" i="169"/>
  <c r="AX69" i="169"/>
  <c r="AY69" i="169"/>
  <c r="AZ69" i="169"/>
  <c r="BA69" i="169"/>
  <c r="BB69" i="169"/>
  <c r="BC69" i="169"/>
  <c r="BD69" i="169"/>
  <c r="BE69" i="169"/>
  <c r="BF69" i="169"/>
  <c r="BG69" i="169"/>
  <c r="BH69" i="169"/>
  <c r="BI69" i="169"/>
  <c r="BJ69" i="169"/>
  <c r="BK69" i="169"/>
  <c r="BL69" i="169"/>
  <c r="BM69" i="169"/>
  <c r="BO70" i="169"/>
  <c r="BP70" i="169"/>
  <c r="BQ70" i="169"/>
  <c r="AJ70" i="169"/>
  <c r="AK70" i="169"/>
  <c r="AL70" i="169"/>
  <c r="AM70" i="169"/>
  <c r="AN70" i="169"/>
  <c r="AO70" i="169"/>
  <c r="AP70" i="169"/>
  <c r="AQ70" i="169"/>
  <c r="AR70" i="169"/>
  <c r="AS70" i="169"/>
  <c r="AT70" i="169"/>
  <c r="AU70" i="169"/>
  <c r="AV70" i="169"/>
  <c r="AW70" i="169"/>
  <c r="AX70" i="169"/>
  <c r="AY70" i="169"/>
  <c r="AZ70" i="169"/>
  <c r="BA70" i="169"/>
  <c r="BB70" i="169"/>
  <c r="BC70" i="169"/>
  <c r="BD70" i="169"/>
  <c r="BE70" i="169"/>
  <c r="BF70" i="169"/>
  <c r="BG70" i="169"/>
  <c r="BH70" i="169"/>
  <c r="BI70" i="169"/>
  <c r="BJ70" i="169"/>
  <c r="BK70" i="169"/>
  <c r="BL70" i="169"/>
  <c r="BM70" i="169"/>
  <c r="BO71" i="169"/>
  <c r="BP71" i="169"/>
  <c r="BQ71" i="169"/>
  <c r="AJ71" i="169"/>
  <c r="AK71" i="169"/>
  <c r="AL71" i="169"/>
  <c r="AM71" i="169"/>
  <c r="AN71" i="169"/>
  <c r="AO71" i="169"/>
  <c r="AP71" i="169"/>
  <c r="AQ71" i="169"/>
  <c r="AR71" i="169"/>
  <c r="AS71" i="169"/>
  <c r="AT71" i="169"/>
  <c r="AU71" i="169"/>
  <c r="AV71" i="169"/>
  <c r="AW71" i="169"/>
  <c r="AX71" i="169"/>
  <c r="AY71" i="169"/>
  <c r="AZ71" i="169"/>
  <c r="BA71" i="169"/>
  <c r="BB71" i="169"/>
  <c r="BC71" i="169"/>
  <c r="BD71" i="169"/>
  <c r="BE71" i="169"/>
  <c r="BF71" i="169"/>
  <c r="BG71" i="169"/>
  <c r="BH71" i="169"/>
  <c r="BI71" i="169"/>
  <c r="BJ71" i="169"/>
  <c r="BK71" i="169"/>
  <c r="BL71" i="169"/>
  <c r="BM71" i="169"/>
  <c r="BO72" i="169"/>
  <c r="BP72" i="169"/>
  <c r="BQ72" i="169"/>
  <c r="AJ72" i="169"/>
  <c r="AK72" i="169"/>
  <c r="AL72" i="169"/>
  <c r="AM72" i="169"/>
  <c r="AN72" i="169"/>
  <c r="AO72" i="169"/>
  <c r="AP72" i="169"/>
  <c r="AQ72" i="169"/>
  <c r="AR72" i="169"/>
  <c r="AS72" i="169"/>
  <c r="AT72" i="169"/>
  <c r="AU72" i="169"/>
  <c r="AV72" i="169"/>
  <c r="AW72" i="169"/>
  <c r="AX72" i="169"/>
  <c r="AY72" i="169"/>
  <c r="AZ72" i="169"/>
  <c r="BA72" i="169"/>
  <c r="BB72" i="169"/>
  <c r="BC72" i="169"/>
  <c r="BD72" i="169"/>
  <c r="BE72" i="169"/>
  <c r="BF72" i="169"/>
  <c r="BG72" i="169"/>
  <c r="BH72" i="169"/>
  <c r="BI72" i="169"/>
  <c r="BJ72" i="169"/>
  <c r="BK72" i="169"/>
  <c r="BL72" i="169"/>
  <c r="BM72" i="169"/>
  <c r="BO73" i="169"/>
  <c r="BP73" i="169"/>
  <c r="BQ73" i="169"/>
  <c r="AJ73" i="169"/>
  <c r="AK73" i="169"/>
  <c r="AL73" i="169"/>
  <c r="AM73" i="169"/>
  <c r="AN73" i="169"/>
  <c r="AO73" i="169"/>
  <c r="AP73" i="169"/>
  <c r="AQ73" i="169"/>
  <c r="AR73" i="169"/>
  <c r="AS73" i="169"/>
  <c r="AT73" i="169"/>
  <c r="AU73" i="169"/>
  <c r="AV73" i="169"/>
  <c r="AW73" i="169"/>
  <c r="AX73" i="169"/>
  <c r="AY73" i="169"/>
  <c r="AZ73" i="169"/>
  <c r="BA73" i="169"/>
  <c r="BB73" i="169"/>
  <c r="BC73" i="169"/>
  <c r="BD73" i="169"/>
  <c r="BE73" i="169"/>
  <c r="BF73" i="169"/>
  <c r="BG73" i="169"/>
  <c r="BH73" i="169"/>
  <c r="BI73" i="169"/>
  <c r="BJ73" i="169"/>
  <c r="BK73" i="169"/>
  <c r="BL73" i="169"/>
  <c r="BM73" i="169"/>
  <c r="BO74" i="169"/>
  <c r="BP74" i="169"/>
  <c r="BQ74" i="169"/>
  <c r="AJ74" i="169"/>
  <c r="AK74" i="169"/>
  <c r="AL74" i="169"/>
  <c r="AM74" i="169"/>
  <c r="AN74" i="169"/>
  <c r="AO74" i="169"/>
  <c r="AP74" i="169"/>
  <c r="AQ74" i="169"/>
  <c r="AR74" i="169"/>
  <c r="AS74" i="169"/>
  <c r="AT74" i="169"/>
  <c r="AU74" i="169"/>
  <c r="AV74" i="169"/>
  <c r="AW74" i="169"/>
  <c r="AX74" i="169"/>
  <c r="AY74" i="169"/>
  <c r="AZ74" i="169"/>
  <c r="BA74" i="169"/>
  <c r="BB74" i="169"/>
  <c r="BC74" i="169"/>
  <c r="BD74" i="169"/>
  <c r="BE74" i="169"/>
  <c r="BF74" i="169"/>
  <c r="BG74" i="169"/>
  <c r="BH74" i="169"/>
  <c r="BI74" i="169"/>
  <c r="BJ74" i="169"/>
  <c r="BK74" i="169"/>
  <c r="BL74" i="169"/>
  <c r="BM74" i="169"/>
  <c r="AA138" i="169"/>
  <c r="AB138" i="169"/>
  <c r="AC138" i="169"/>
  <c r="AD138" i="169"/>
  <c r="AE138" i="169"/>
  <c r="AF138" i="169"/>
  <c r="AG138" i="169"/>
  <c r="AH138" i="169"/>
  <c r="Y138" i="169"/>
  <c r="Z138" i="169"/>
  <c r="P138" i="169"/>
  <c r="Q138" i="169"/>
  <c r="R138" i="169"/>
  <c r="S138" i="169"/>
  <c r="T138" i="169"/>
  <c r="U138" i="169"/>
  <c r="V138" i="169"/>
  <c r="W138" i="169"/>
  <c r="X138" i="169"/>
  <c r="O138" i="169"/>
  <c r="F138" i="169"/>
  <c r="G138" i="169"/>
  <c r="H138" i="169"/>
  <c r="I138" i="169"/>
  <c r="J138" i="169"/>
  <c r="K138" i="169"/>
  <c r="L138" i="169"/>
  <c r="M138" i="169"/>
  <c r="N138" i="169"/>
  <c r="BO130" i="169"/>
  <c r="BP130" i="169"/>
  <c r="BQ130" i="169"/>
  <c r="AJ130" i="169"/>
  <c r="AK130" i="169"/>
  <c r="AL130" i="169"/>
  <c r="AM130" i="169"/>
  <c r="AN130" i="169"/>
  <c r="AO130" i="169"/>
  <c r="AP130" i="169"/>
  <c r="AQ130" i="169"/>
  <c r="AR130" i="169"/>
  <c r="AS130" i="169"/>
  <c r="AT130" i="169"/>
  <c r="AU130" i="169"/>
  <c r="AV130" i="169"/>
  <c r="AW130" i="169"/>
  <c r="AX130" i="169"/>
  <c r="AY130" i="169"/>
  <c r="AZ130" i="169"/>
  <c r="BA130" i="169"/>
  <c r="BB130" i="169"/>
  <c r="BC130" i="169"/>
  <c r="BD130" i="169"/>
  <c r="BE130" i="169"/>
  <c r="BF130" i="169"/>
  <c r="BG130" i="169"/>
  <c r="BH130" i="169"/>
  <c r="BI130" i="169"/>
  <c r="BJ130" i="169"/>
  <c r="BK130" i="169"/>
  <c r="BL130" i="169"/>
  <c r="BM130" i="169"/>
  <c r="BO131" i="169"/>
  <c r="BP131" i="169"/>
  <c r="BQ131" i="169"/>
  <c r="AJ131" i="169"/>
  <c r="AK131" i="169"/>
  <c r="AL131" i="169"/>
  <c r="AM131" i="169"/>
  <c r="AN131" i="169"/>
  <c r="AO131" i="169"/>
  <c r="AP131" i="169"/>
  <c r="AQ131" i="169"/>
  <c r="AR131" i="169"/>
  <c r="AS131" i="169"/>
  <c r="AT131" i="169"/>
  <c r="AU131" i="169"/>
  <c r="AV131" i="169"/>
  <c r="AW131" i="169"/>
  <c r="AX131" i="169"/>
  <c r="AY131" i="169"/>
  <c r="AZ131" i="169"/>
  <c r="BA131" i="169"/>
  <c r="BB131" i="169"/>
  <c r="BC131" i="169"/>
  <c r="BD131" i="169"/>
  <c r="BE131" i="169"/>
  <c r="BF131" i="169"/>
  <c r="BG131" i="169"/>
  <c r="BH131" i="169"/>
  <c r="BI131" i="169"/>
  <c r="BJ131" i="169"/>
  <c r="BK131" i="169"/>
  <c r="BL131" i="169"/>
  <c r="BM131" i="169"/>
  <c r="BO132" i="169"/>
  <c r="BP132" i="169"/>
  <c r="BQ132" i="169"/>
  <c r="AJ132" i="169"/>
  <c r="AK132" i="169"/>
  <c r="AL132" i="169"/>
  <c r="AM132" i="169"/>
  <c r="AN132" i="169"/>
  <c r="AO132" i="169"/>
  <c r="AP132" i="169"/>
  <c r="AQ132" i="169"/>
  <c r="AR132" i="169"/>
  <c r="AS132" i="169"/>
  <c r="AT132" i="169"/>
  <c r="AU132" i="169"/>
  <c r="AV132" i="169"/>
  <c r="AW132" i="169"/>
  <c r="AX132" i="169"/>
  <c r="AY132" i="169"/>
  <c r="AZ132" i="169"/>
  <c r="BA132" i="169"/>
  <c r="BB132" i="169"/>
  <c r="BC132" i="169"/>
  <c r="BD132" i="169"/>
  <c r="BE132" i="169"/>
  <c r="BF132" i="169"/>
  <c r="BG132" i="169"/>
  <c r="BH132" i="169"/>
  <c r="BI132" i="169"/>
  <c r="BJ132" i="169"/>
  <c r="BK132" i="169"/>
  <c r="BL132" i="169"/>
  <c r="BM132" i="169"/>
  <c r="BO133" i="169"/>
  <c r="BP133" i="169"/>
  <c r="BQ133" i="169"/>
  <c r="AJ133" i="169"/>
  <c r="AK133" i="169"/>
  <c r="AL133" i="169"/>
  <c r="AM133" i="169"/>
  <c r="AN133" i="169"/>
  <c r="AO133" i="169"/>
  <c r="AP133" i="169"/>
  <c r="AQ133" i="169"/>
  <c r="AR133" i="169"/>
  <c r="AS133" i="169"/>
  <c r="AT133" i="169"/>
  <c r="AU133" i="169"/>
  <c r="AV133" i="169"/>
  <c r="AW133" i="169"/>
  <c r="AX133" i="169"/>
  <c r="AY133" i="169"/>
  <c r="AZ133" i="169"/>
  <c r="BA133" i="169"/>
  <c r="BB133" i="169"/>
  <c r="BC133" i="169"/>
  <c r="BD133" i="169"/>
  <c r="BE133" i="169"/>
  <c r="BF133" i="169"/>
  <c r="BG133" i="169"/>
  <c r="BH133" i="169"/>
  <c r="BI133" i="169"/>
  <c r="BJ133" i="169"/>
  <c r="BK133" i="169"/>
  <c r="BL133" i="169"/>
  <c r="BM133" i="169"/>
  <c r="BO134" i="169"/>
  <c r="BP134" i="169"/>
  <c r="BQ134" i="169"/>
  <c r="AJ134" i="169"/>
  <c r="AK134" i="169"/>
  <c r="AL134" i="169"/>
  <c r="AM134" i="169"/>
  <c r="AN134" i="169"/>
  <c r="AO134" i="169"/>
  <c r="AP134" i="169"/>
  <c r="AQ134" i="169"/>
  <c r="AR134" i="169"/>
  <c r="AS134" i="169"/>
  <c r="AT134" i="169"/>
  <c r="AU134" i="169"/>
  <c r="AV134" i="169"/>
  <c r="AW134" i="169"/>
  <c r="AX134" i="169"/>
  <c r="AY134" i="169"/>
  <c r="AZ134" i="169"/>
  <c r="BA134" i="169"/>
  <c r="BB134" i="169"/>
  <c r="BC134" i="169"/>
  <c r="BD134" i="169"/>
  <c r="BE134" i="169"/>
  <c r="BF134" i="169"/>
  <c r="BG134" i="169"/>
  <c r="BH134" i="169"/>
  <c r="BI134" i="169"/>
  <c r="BJ134" i="169"/>
  <c r="BK134" i="169"/>
  <c r="BL134" i="169"/>
  <c r="BM134" i="169"/>
  <c r="BO135" i="169"/>
  <c r="BP135" i="169"/>
  <c r="Q71" i="126" s="1"/>
  <c r="BQ135" i="169"/>
  <c r="AJ135" i="169"/>
  <c r="AK135" i="169"/>
  <c r="AL135" i="169"/>
  <c r="AM135" i="169"/>
  <c r="AN135" i="169"/>
  <c r="AO135" i="169"/>
  <c r="AP135" i="169"/>
  <c r="AQ135" i="169"/>
  <c r="AR135" i="169"/>
  <c r="AS135" i="169"/>
  <c r="AT135" i="169"/>
  <c r="AU135" i="169"/>
  <c r="AV135" i="169"/>
  <c r="AW135" i="169"/>
  <c r="AX135" i="169"/>
  <c r="AY135" i="169"/>
  <c r="AZ135" i="169"/>
  <c r="BA135" i="169"/>
  <c r="BB135" i="169"/>
  <c r="BC135" i="169"/>
  <c r="BD135" i="169"/>
  <c r="BE135" i="169"/>
  <c r="BF135" i="169"/>
  <c r="BG135" i="169"/>
  <c r="BH135" i="169"/>
  <c r="BI135" i="169"/>
  <c r="BJ135" i="169"/>
  <c r="BK135" i="169"/>
  <c r="BL135" i="169"/>
  <c r="BM135" i="169"/>
  <c r="BO136" i="169"/>
  <c r="BP136" i="169"/>
  <c r="BQ136" i="169"/>
  <c r="AJ136" i="169"/>
  <c r="AK136" i="169"/>
  <c r="AL136" i="169"/>
  <c r="AM136" i="169"/>
  <c r="AN136" i="169"/>
  <c r="AO136" i="169"/>
  <c r="AP136" i="169"/>
  <c r="AQ136" i="169"/>
  <c r="AR136" i="169"/>
  <c r="AS136" i="169"/>
  <c r="AT136" i="169"/>
  <c r="AU136" i="169"/>
  <c r="AV136" i="169"/>
  <c r="AW136" i="169"/>
  <c r="AX136" i="169"/>
  <c r="AY136" i="169"/>
  <c r="AZ136" i="169"/>
  <c r="BA136" i="169"/>
  <c r="BB136" i="169"/>
  <c r="BC136" i="169"/>
  <c r="BD136" i="169"/>
  <c r="BE136" i="169"/>
  <c r="BF136" i="169"/>
  <c r="BG136" i="169"/>
  <c r="BH136" i="169"/>
  <c r="BI136" i="169"/>
  <c r="BJ136" i="169"/>
  <c r="BK136" i="169"/>
  <c r="BL136" i="169"/>
  <c r="BM136" i="169"/>
  <c r="BO137" i="169"/>
  <c r="BP137" i="169"/>
  <c r="BQ137" i="169"/>
  <c r="AJ137" i="169"/>
  <c r="AK137" i="169"/>
  <c r="AL137" i="169"/>
  <c r="AM137" i="169"/>
  <c r="AN137" i="169"/>
  <c r="AO137" i="169"/>
  <c r="AP137" i="169"/>
  <c r="AQ137" i="169"/>
  <c r="AR137" i="169"/>
  <c r="AS137" i="169"/>
  <c r="AT137" i="169"/>
  <c r="AU137" i="169"/>
  <c r="AV137" i="169"/>
  <c r="AW137" i="169"/>
  <c r="AX137" i="169"/>
  <c r="AY137" i="169"/>
  <c r="AZ137" i="169"/>
  <c r="BA137" i="169"/>
  <c r="BB137" i="169"/>
  <c r="BC137" i="169"/>
  <c r="BD137" i="169"/>
  <c r="BE137" i="169"/>
  <c r="BF137" i="169"/>
  <c r="BG137" i="169"/>
  <c r="BH137" i="169"/>
  <c r="BI137" i="169"/>
  <c r="BJ137" i="169"/>
  <c r="BK137" i="169"/>
  <c r="BL137" i="169"/>
  <c r="BM137" i="169"/>
  <c r="G28" i="11"/>
  <c r="M16" i="126" l="1"/>
  <c r="T70" i="126"/>
  <c r="R72" i="126"/>
  <c r="R71" i="126"/>
  <c r="R70" i="126"/>
  <c r="P73" i="126"/>
  <c r="T71" i="126"/>
  <c r="V71" i="126"/>
  <c r="V68" i="126"/>
  <c r="T72" i="126"/>
  <c r="AQ324" i="169"/>
  <c r="AR323" i="169"/>
  <c r="BI322" i="169"/>
  <c r="S73" i="126"/>
  <c r="AX324" i="169"/>
  <c r="AY323" i="169"/>
  <c r="AZ322" i="169"/>
  <c r="AJ322" i="169"/>
  <c r="BA321" i="169"/>
  <c r="BM324" i="169"/>
  <c r="BK324" i="169"/>
  <c r="AU324" i="169"/>
  <c r="BL323" i="169"/>
  <c r="AV323" i="169"/>
  <c r="BM322" i="169"/>
  <c r="AW322" i="169"/>
  <c r="AX321" i="169"/>
  <c r="AY320" i="169"/>
  <c r="AZ319" i="169"/>
  <c r="AJ319" i="169"/>
  <c r="BA318" i="169"/>
  <c r="AK318" i="169"/>
  <c r="BB317" i="169"/>
  <c r="AL317" i="169"/>
  <c r="BJ324" i="169"/>
  <c r="AT324" i="169"/>
  <c r="BK323" i="169"/>
  <c r="AU323" i="169"/>
  <c r="BL322" i="169"/>
  <c r="AV322" i="169"/>
  <c r="BM321" i="169"/>
  <c r="AW321" i="169"/>
  <c r="AX320" i="169"/>
  <c r="AY319" i="169"/>
  <c r="AZ318" i="169"/>
  <c r="AJ318" i="169"/>
  <c r="BA317" i="169"/>
  <c r="AK317" i="169"/>
  <c r="BI324" i="169"/>
  <c r="AS324" i="169"/>
  <c r="BJ323" i="169"/>
  <c r="AT323" i="169"/>
  <c r="BK322" i="169"/>
  <c r="AU322" i="169"/>
  <c r="BL321" i="169"/>
  <c r="AV321" i="169"/>
  <c r="BM320" i="169"/>
  <c r="AW320" i="169"/>
  <c r="AX319" i="169"/>
  <c r="AY318" i="169"/>
  <c r="AZ317" i="169"/>
  <c r="AJ317" i="169"/>
  <c r="V70" i="126"/>
  <c r="BH324" i="169"/>
  <c r="AR324" i="169"/>
  <c r="BI323" i="169"/>
  <c r="AS323" i="169"/>
  <c r="BJ322" i="169"/>
  <c r="AT322" i="169"/>
  <c r="BK321" i="169"/>
  <c r="AU321" i="169"/>
  <c r="BL320" i="169"/>
  <c r="AV320" i="169"/>
  <c r="BM319" i="169"/>
  <c r="AW319" i="169"/>
  <c r="AX318" i="169"/>
  <c r="AY317" i="169"/>
  <c r="BJ321" i="169"/>
  <c r="BK320" i="169"/>
  <c r="BL319" i="169"/>
  <c r="AV319" i="169"/>
  <c r="BM318" i="169"/>
  <c r="AW318" i="169"/>
  <c r="AX317" i="169"/>
  <c r="U67" i="126"/>
  <c r="AS322" i="169"/>
  <c r="AU320" i="169"/>
  <c r="BF324" i="169"/>
  <c r="AP324" i="169"/>
  <c r="BG323" i="169"/>
  <c r="AQ323" i="169"/>
  <c r="BH322" i="169"/>
  <c r="AR322" i="169"/>
  <c r="BI321" i="169"/>
  <c r="AS321" i="169"/>
  <c r="BJ320" i="169"/>
  <c r="AT320" i="169"/>
  <c r="BK319" i="169"/>
  <c r="AU319" i="169"/>
  <c r="BL318" i="169"/>
  <c r="AV318" i="169"/>
  <c r="BM317" i="169"/>
  <c r="AW317" i="169"/>
  <c r="Q67" i="126"/>
  <c r="BG324" i="169"/>
  <c r="BH323" i="169"/>
  <c r="AT321" i="169"/>
  <c r="BE324" i="169"/>
  <c r="AO324" i="169"/>
  <c r="BF323" i="169"/>
  <c r="AP323" i="169"/>
  <c r="BG322" i="169"/>
  <c r="AQ322" i="169"/>
  <c r="BH321" i="169"/>
  <c r="AR321" i="169"/>
  <c r="BI320" i="169"/>
  <c r="AS320" i="169"/>
  <c r="BJ319" i="169"/>
  <c r="AT319" i="169"/>
  <c r="BK318" i="169"/>
  <c r="AU318" i="169"/>
  <c r="BL317" i="169"/>
  <c r="AV317" i="169"/>
  <c r="S72" i="126"/>
  <c r="BD324" i="169"/>
  <c r="AN324" i="169"/>
  <c r="BE323" i="169"/>
  <c r="AO323" i="169"/>
  <c r="BF322" i="169"/>
  <c r="AP322" i="169"/>
  <c r="BG321" i="169"/>
  <c r="AQ321" i="169"/>
  <c r="BH320" i="169"/>
  <c r="AR320" i="169"/>
  <c r="BI319" i="169"/>
  <c r="AS319" i="169"/>
  <c r="BJ318" i="169"/>
  <c r="AT318" i="169"/>
  <c r="BK317" i="169"/>
  <c r="AU317" i="169"/>
  <c r="BC324" i="169"/>
  <c r="AM324" i="169"/>
  <c r="BD323" i="169"/>
  <c r="AN323" i="169"/>
  <c r="BE322" i="169"/>
  <c r="AO322" i="169"/>
  <c r="BF321" i="169"/>
  <c r="AP321" i="169"/>
  <c r="BG320" i="169"/>
  <c r="AQ320" i="169"/>
  <c r="BH319" i="169"/>
  <c r="AR319" i="169"/>
  <c r="BI318" i="169"/>
  <c r="AS318" i="169"/>
  <c r="BJ317" i="169"/>
  <c r="AT317" i="169"/>
  <c r="V69" i="126"/>
  <c r="BB324" i="169"/>
  <c r="AL324" i="169"/>
  <c r="BC323" i="169"/>
  <c r="AM323" i="169"/>
  <c r="BD322" i="169"/>
  <c r="AN322" i="169"/>
  <c r="BE321" i="169"/>
  <c r="AO321" i="169"/>
  <c r="BF320" i="169"/>
  <c r="AP320" i="169"/>
  <c r="BG319" i="169"/>
  <c r="AQ319" i="169"/>
  <c r="BH318" i="169"/>
  <c r="AR318" i="169"/>
  <c r="BI317" i="169"/>
  <c r="AS317" i="169"/>
  <c r="T69" i="126"/>
  <c r="BA324" i="169"/>
  <c r="AK324" i="169"/>
  <c r="BB323" i="169"/>
  <c r="AL323" i="169"/>
  <c r="BC322" i="169"/>
  <c r="AM322" i="169"/>
  <c r="BD321" i="169"/>
  <c r="AN321" i="169"/>
  <c r="BE320" i="169"/>
  <c r="AO320" i="169"/>
  <c r="BF319" i="169"/>
  <c r="AP319" i="169"/>
  <c r="BG318" i="169"/>
  <c r="AQ318" i="169"/>
  <c r="BH317" i="169"/>
  <c r="AR317" i="169"/>
  <c r="AZ324" i="169"/>
  <c r="AJ324" i="169"/>
  <c r="BA323" i="169"/>
  <c r="AK323" i="169"/>
  <c r="BB322" i="169"/>
  <c r="AL322" i="169"/>
  <c r="BC321" i="169"/>
  <c r="AM321" i="169"/>
  <c r="BD320" i="169"/>
  <c r="AN320" i="169"/>
  <c r="BE319" i="169"/>
  <c r="AO319" i="169"/>
  <c r="BF318" i="169"/>
  <c r="AP318" i="169"/>
  <c r="BG317" i="169"/>
  <c r="AQ317" i="169"/>
  <c r="AY324" i="169"/>
  <c r="AZ323" i="169"/>
  <c r="AJ323" i="169"/>
  <c r="BA322" i="169"/>
  <c r="AK322" i="169"/>
  <c r="BB321" i="169"/>
  <c r="AL321" i="169"/>
  <c r="BC320" i="169"/>
  <c r="AM320" i="169"/>
  <c r="BD319" i="169"/>
  <c r="AN319" i="169"/>
  <c r="BE318" i="169"/>
  <c r="AO318" i="169"/>
  <c r="BF317" i="169"/>
  <c r="AP317" i="169"/>
  <c r="AK321" i="169"/>
  <c r="BB320" i="169"/>
  <c r="AL320" i="169"/>
  <c r="BC319" i="169"/>
  <c r="AM319" i="169"/>
  <c r="BD318" i="169"/>
  <c r="AN318" i="169"/>
  <c r="BE317" i="169"/>
  <c r="AO317" i="169"/>
  <c r="AW324" i="169"/>
  <c r="AX323" i="169"/>
  <c r="AY322" i="169"/>
  <c r="AZ321" i="169"/>
  <c r="AJ321" i="169"/>
  <c r="BA320" i="169"/>
  <c r="AK320" i="169"/>
  <c r="BB319" i="169"/>
  <c r="AL319" i="169"/>
  <c r="BC318" i="169"/>
  <c r="AM318" i="169"/>
  <c r="BD317" i="169"/>
  <c r="AN317" i="169"/>
  <c r="BL324" i="169"/>
  <c r="AV324" i="169"/>
  <c r="BM323" i="169"/>
  <c r="AW323" i="169"/>
  <c r="AX322" i="169"/>
  <c r="AY321" i="169"/>
  <c r="AZ320" i="169"/>
  <c r="AJ320" i="169"/>
  <c r="BA319" i="169"/>
  <c r="AK319" i="169"/>
  <c r="BB318" i="169"/>
  <c r="AL318" i="169"/>
  <c r="BC317" i="169"/>
  <c r="AM317" i="169"/>
  <c r="V73" i="126"/>
  <c r="O73" i="126"/>
  <c r="V66" i="126"/>
  <c r="V67" i="126"/>
  <c r="U66" i="126"/>
  <c r="T66" i="126"/>
  <c r="T67" i="126"/>
  <c r="S66" i="126"/>
  <c r="U68" i="126"/>
  <c r="S67" i="126"/>
  <c r="R66" i="126"/>
  <c r="U69" i="126"/>
  <c r="T68" i="126"/>
  <c r="R67" i="126"/>
  <c r="Q66" i="126"/>
  <c r="P66" i="126"/>
  <c r="S68" i="126"/>
  <c r="U70" i="126"/>
  <c r="S69" i="126"/>
  <c r="R68" i="126"/>
  <c r="P67" i="126"/>
  <c r="O66" i="126"/>
  <c r="V72" i="126"/>
  <c r="R69" i="126"/>
  <c r="Q68" i="126"/>
  <c r="O67" i="126"/>
  <c r="U72" i="126"/>
  <c r="S70" i="126"/>
  <c r="Q69" i="126"/>
  <c r="P68" i="126"/>
  <c r="U73" i="126"/>
  <c r="S71" i="126"/>
  <c r="P69" i="126"/>
  <c r="O68" i="126"/>
  <c r="T73" i="126"/>
  <c r="Q70" i="126"/>
  <c r="O69" i="126"/>
  <c r="P70" i="126"/>
  <c r="R73" i="126"/>
  <c r="Q72" i="126"/>
  <c r="P71" i="126"/>
  <c r="O70" i="126"/>
  <c r="Q73" i="126"/>
  <c r="P72" i="126"/>
  <c r="O71" i="126"/>
  <c r="O72" i="126"/>
  <c r="E139" i="167"/>
  <c r="E202" i="167"/>
  <c r="AR202" i="167"/>
  <c r="AQ202" i="167"/>
  <c r="AP202" i="167"/>
  <c r="AO202" i="167"/>
  <c r="AN202" i="167"/>
  <c r="AM202" i="167"/>
  <c r="AL202" i="167"/>
  <c r="AK202" i="167"/>
  <c r="AJ202" i="167"/>
  <c r="AI202" i="167"/>
  <c r="AH202" i="167"/>
  <c r="AG202" i="167"/>
  <c r="AF202" i="167"/>
  <c r="AE202" i="167"/>
  <c r="AD202" i="167"/>
  <c r="AC202" i="167"/>
  <c r="AB202" i="167"/>
  <c r="AA202" i="167"/>
  <c r="Z202" i="167"/>
  <c r="Y202" i="167"/>
  <c r="X202" i="167"/>
  <c r="W202" i="167"/>
  <c r="V202" i="167"/>
  <c r="U202" i="167"/>
  <c r="T202" i="167"/>
  <c r="S202" i="167"/>
  <c r="R202" i="167"/>
  <c r="Q202" i="167"/>
  <c r="P202" i="167"/>
  <c r="O202" i="167"/>
  <c r="N202" i="167"/>
  <c r="M202" i="167"/>
  <c r="L202" i="167"/>
  <c r="K202" i="167"/>
  <c r="J202" i="167"/>
  <c r="I202" i="167"/>
  <c r="H202" i="167"/>
  <c r="G202" i="167"/>
  <c r="F202" i="167"/>
  <c r="AR139" i="167"/>
  <c r="AQ139" i="167"/>
  <c r="AP139" i="167"/>
  <c r="AO139" i="167"/>
  <c r="AN139" i="167"/>
  <c r="AM139" i="167"/>
  <c r="AL139" i="167"/>
  <c r="AK139" i="167"/>
  <c r="AJ139" i="167"/>
  <c r="AI139" i="167"/>
  <c r="AB139" i="167"/>
  <c r="AA139" i="167"/>
  <c r="Z139" i="167"/>
  <c r="Y139" i="167"/>
  <c r="X139" i="167"/>
  <c r="W139" i="167"/>
  <c r="V139" i="167"/>
  <c r="U139" i="167"/>
  <c r="T139" i="167"/>
  <c r="S139" i="167"/>
  <c r="R139" i="167"/>
  <c r="Q139" i="167"/>
  <c r="P139" i="167"/>
  <c r="O139" i="167"/>
  <c r="N139" i="167"/>
  <c r="M139" i="167"/>
  <c r="L139" i="167"/>
  <c r="K139" i="167"/>
  <c r="J139" i="167"/>
  <c r="I139" i="167"/>
  <c r="H139" i="167"/>
  <c r="G139" i="167"/>
  <c r="F139" i="167"/>
  <c r="BN194" i="167"/>
  <c r="CE194" i="167" s="1"/>
  <c r="BP194" i="167"/>
  <c r="BC194" i="167"/>
  <c r="BD194" i="167"/>
  <c r="BE194" i="167"/>
  <c r="BF194" i="167"/>
  <c r="BG194" i="167"/>
  <c r="BH194" i="167"/>
  <c r="BI194" i="167"/>
  <c r="BJ194" i="167"/>
  <c r="BK194" i="167"/>
  <c r="BL194" i="167"/>
  <c r="BQ194" i="167"/>
  <c r="BR194" i="167"/>
  <c r="BN195" i="167"/>
  <c r="CE195" i="167" s="1"/>
  <c r="BP195" i="167"/>
  <c r="BC195" i="167"/>
  <c r="BD195" i="167"/>
  <c r="BE195" i="167"/>
  <c r="BF195" i="167"/>
  <c r="BG195" i="167"/>
  <c r="BH195" i="167"/>
  <c r="BI195" i="167"/>
  <c r="BJ195" i="167"/>
  <c r="BK195" i="167"/>
  <c r="BL195" i="167"/>
  <c r="BQ195" i="167"/>
  <c r="BR195" i="167"/>
  <c r="BN196" i="167"/>
  <c r="CE196" i="167" s="1"/>
  <c r="BP196" i="167"/>
  <c r="BC196" i="167"/>
  <c r="BD196" i="167"/>
  <c r="BE196" i="167"/>
  <c r="BF196" i="167"/>
  <c r="BG196" i="167"/>
  <c r="BH196" i="167"/>
  <c r="BI196" i="167"/>
  <c r="BJ196" i="167"/>
  <c r="BK196" i="167"/>
  <c r="BL196" i="167"/>
  <c r="BQ196" i="167"/>
  <c r="BR196" i="167"/>
  <c r="BN197" i="167"/>
  <c r="CE197" i="167" s="1"/>
  <c r="BP197" i="167"/>
  <c r="BC197" i="167"/>
  <c r="BD197" i="167"/>
  <c r="BE197" i="167"/>
  <c r="BF197" i="167"/>
  <c r="BG197" i="167"/>
  <c r="BH197" i="167"/>
  <c r="BI197" i="167"/>
  <c r="BJ197" i="167"/>
  <c r="BK197" i="167"/>
  <c r="BL197" i="167"/>
  <c r="BQ197" i="167"/>
  <c r="BR197" i="167"/>
  <c r="BN198" i="167"/>
  <c r="CE198" i="167" s="1"/>
  <c r="BP198" i="167"/>
  <c r="BC198" i="167"/>
  <c r="BD198" i="167"/>
  <c r="BE198" i="167"/>
  <c r="BF198" i="167"/>
  <c r="BG198" i="167"/>
  <c r="BH198" i="167"/>
  <c r="BI198" i="167"/>
  <c r="BJ198" i="167"/>
  <c r="BK198" i="167"/>
  <c r="BL198" i="167"/>
  <c r="BQ198" i="167"/>
  <c r="BR198" i="167"/>
  <c r="BN199" i="167"/>
  <c r="CE199" i="167" s="1"/>
  <c r="BP199" i="167"/>
  <c r="BC199" i="167"/>
  <c r="BD199" i="167"/>
  <c r="BE199" i="167"/>
  <c r="BF199" i="167"/>
  <c r="BG199" i="167"/>
  <c r="BH199" i="167"/>
  <c r="BI199" i="167"/>
  <c r="BJ199" i="167"/>
  <c r="BK199" i="167"/>
  <c r="BL199" i="167"/>
  <c r="BQ199" i="167"/>
  <c r="BR199" i="167"/>
  <c r="BN200" i="167"/>
  <c r="CE200" i="167" s="1"/>
  <c r="BP200" i="167"/>
  <c r="BC200" i="167"/>
  <c r="BD200" i="167"/>
  <c r="BE200" i="167"/>
  <c r="BF200" i="167"/>
  <c r="BG200" i="167"/>
  <c r="BH200" i="167"/>
  <c r="BI200" i="167"/>
  <c r="BJ200" i="167"/>
  <c r="BK200" i="167"/>
  <c r="BL200" i="167"/>
  <c r="BQ200" i="167"/>
  <c r="BR200" i="167"/>
  <c r="BN201" i="167"/>
  <c r="CE201" i="167" s="1"/>
  <c r="BP201" i="167"/>
  <c r="BC201" i="167"/>
  <c r="BD201" i="167"/>
  <c r="BE201" i="167"/>
  <c r="BF201" i="167"/>
  <c r="BG201" i="167"/>
  <c r="BH201" i="167"/>
  <c r="BI201" i="167"/>
  <c r="BJ201" i="167"/>
  <c r="BK201" i="167"/>
  <c r="BL201" i="167"/>
  <c r="BQ201" i="167"/>
  <c r="BR201" i="167"/>
  <c r="BN131" i="167"/>
  <c r="CE131" i="167" s="1"/>
  <c r="BP131" i="167"/>
  <c r="BC131" i="167"/>
  <c r="BD131" i="167"/>
  <c r="BE131" i="167"/>
  <c r="BF131" i="167"/>
  <c r="BG131" i="167"/>
  <c r="BH131" i="167"/>
  <c r="BI131" i="167"/>
  <c r="BJ131" i="167"/>
  <c r="BK131" i="167"/>
  <c r="BL131" i="167"/>
  <c r="BQ131" i="167"/>
  <c r="BR131" i="167"/>
  <c r="BN132" i="167"/>
  <c r="CE132" i="167" s="1"/>
  <c r="BP132" i="167"/>
  <c r="BC132" i="167"/>
  <c r="BD132" i="167"/>
  <c r="BE132" i="167"/>
  <c r="BF132" i="167"/>
  <c r="BG132" i="167"/>
  <c r="BH132" i="167"/>
  <c r="BI132" i="167"/>
  <c r="BJ132" i="167"/>
  <c r="BK132" i="167"/>
  <c r="BL132" i="167"/>
  <c r="BQ132" i="167"/>
  <c r="BR132" i="167"/>
  <c r="BN133" i="167"/>
  <c r="CE133" i="167" s="1"/>
  <c r="BP133" i="167"/>
  <c r="BC133" i="167"/>
  <c r="BD133" i="167"/>
  <c r="BE133" i="167"/>
  <c r="BF133" i="167"/>
  <c r="BG133" i="167"/>
  <c r="BH133" i="167"/>
  <c r="BI133" i="167"/>
  <c r="BJ133" i="167"/>
  <c r="BK133" i="167"/>
  <c r="BL133" i="167"/>
  <c r="BQ133" i="167"/>
  <c r="BR133" i="167"/>
  <c r="BN134" i="167"/>
  <c r="CE134" i="167" s="1"/>
  <c r="BP134" i="167"/>
  <c r="BC134" i="167"/>
  <c r="BD134" i="167"/>
  <c r="BE134" i="167"/>
  <c r="BF134" i="167"/>
  <c r="BG134" i="167"/>
  <c r="BH134" i="167"/>
  <c r="BI134" i="167"/>
  <c r="BJ134" i="167"/>
  <c r="BK134" i="167"/>
  <c r="BL134" i="167"/>
  <c r="BQ134" i="167"/>
  <c r="BR134" i="167"/>
  <c r="BN135" i="167"/>
  <c r="CE135" i="167" s="1"/>
  <c r="BP135" i="167"/>
  <c r="BC135" i="167"/>
  <c r="BD135" i="167"/>
  <c r="BE135" i="167"/>
  <c r="BF135" i="167"/>
  <c r="BG135" i="167"/>
  <c r="BH135" i="167"/>
  <c r="BI135" i="167"/>
  <c r="BJ135" i="167"/>
  <c r="BK135" i="167"/>
  <c r="BL135" i="167"/>
  <c r="BQ135" i="167"/>
  <c r="BR135" i="167"/>
  <c r="BN136" i="167"/>
  <c r="CE136" i="167" s="1"/>
  <c r="BP136" i="167"/>
  <c r="BC136" i="167"/>
  <c r="BD136" i="167"/>
  <c r="BE136" i="167"/>
  <c r="BF136" i="167"/>
  <c r="BG136" i="167"/>
  <c r="BH136" i="167"/>
  <c r="BI136" i="167"/>
  <c r="BJ136" i="167"/>
  <c r="BK136" i="167"/>
  <c r="BL136" i="167"/>
  <c r="BQ136" i="167"/>
  <c r="BR136" i="167"/>
  <c r="BN137" i="167"/>
  <c r="CE137" i="167" s="1"/>
  <c r="BP137" i="167"/>
  <c r="BC137" i="167"/>
  <c r="BD137" i="167"/>
  <c r="BE137" i="167"/>
  <c r="BF137" i="167"/>
  <c r="BG137" i="167"/>
  <c r="BH137" i="167"/>
  <c r="BI137" i="167"/>
  <c r="BJ137" i="167"/>
  <c r="BK137" i="167"/>
  <c r="BL137" i="167"/>
  <c r="BQ137" i="167"/>
  <c r="BR137" i="167"/>
  <c r="BN138" i="167"/>
  <c r="CE138" i="167" s="1"/>
  <c r="BP138" i="167"/>
  <c r="BC138" i="167"/>
  <c r="BD138" i="167"/>
  <c r="BE138" i="167"/>
  <c r="BF138" i="167"/>
  <c r="BG138" i="167"/>
  <c r="BH138" i="167"/>
  <c r="BI138" i="167"/>
  <c r="BJ138" i="167"/>
  <c r="BK138" i="167"/>
  <c r="BL138" i="167"/>
  <c r="BQ138" i="167"/>
  <c r="BR138" i="167"/>
  <c r="AR75" i="167"/>
  <c r="AQ75" i="167"/>
  <c r="AP75" i="167"/>
  <c r="AP9" i="167" s="1"/>
  <c r="AO75" i="167"/>
  <c r="AN75" i="167"/>
  <c r="AM75" i="167"/>
  <c r="AL75" i="167"/>
  <c r="AK75" i="167"/>
  <c r="AJ75" i="167"/>
  <c r="AI75" i="167"/>
  <c r="AH75" i="167"/>
  <c r="AG75" i="167"/>
  <c r="AF75" i="167"/>
  <c r="AE75" i="167"/>
  <c r="AD75" i="167"/>
  <c r="AC75" i="167"/>
  <c r="AB75" i="167"/>
  <c r="AA75" i="167"/>
  <c r="Z75" i="167"/>
  <c r="Y75" i="167"/>
  <c r="X75" i="167"/>
  <c r="W75" i="167"/>
  <c r="V75" i="167"/>
  <c r="U75" i="167"/>
  <c r="T75" i="167"/>
  <c r="S75" i="167"/>
  <c r="R75" i="167"/>
  <c r="Q75" i="167"/>
  <c r="P75" i="167"/>
  <c r="O75" i="167"/>
  <c r="F75" i="167"/>
  <c r="G75" i="167"/>
  <c r="H75" i="167"/>
  <c r="I75" i="167"/>
  <c r="J75" i="167"/>
  <c r="K75" i="167"/>
  <c r="L75" i="167"/>
  <c r="M75" i="167"/>
  <c r="N75" i="167"/>
  <c r="E75" i="167"/>
  <c r="BN67" i="167"/>
  <c r="H66" i="126"/>
  <c r="BP67" i="167"/>
  <c r="BS256" i="169" s="1"/>
  <c r="BC67" i="167"/>
  <c r="BD67" i="167"/>
  <c r="BE67" i="167"/>
  <c r="BF67" i="167"/>
  <c r="BG67" i="167"/>
  <c r="BH67" i="167"/>
  <c r="BI67" i="167"/>
  <c r="BJ67" i="167"/>
  <c r="BK67" i="167"/>
  <c r="BL67" i="167"/>
  <c r="BQ67" i="167"/>
  <c r="BR67" i="167"/>
  <c r="BN68" i="167"/>
  <c r="H67" i="126"/>
  <c r="BP68" i="167"/>
  <c r="BS131" i="169" s="1"/>
  <c r="BC68" i="167"/>
  <c r="BD68" i="167"/>
  <c r="BE68" i="167"/>
  <c r="BF68" i="167"/>
  <c r="BG68" i="167"/>
  <c r="BH68" i="167"/>
  <c r="BI68" i="167"/>
  <c r="BJ68" i="167"/>
  <c r="BK68" i="167"/>
  <c r="BL68" i="167"/>
  <c r="BQ68" i="167"/>
  <c r="BR68" i="167"/>
  <c r="BN69" i="167"/>
  <c r="H68" i="126"/>
  <c r="BP69" i="167"/>
  <c r="BS69" i="169" s="1"/>
  <c r="BC69" i="167"/>
  <c r="BD69" i="167"/>
  <c r="BE69" i="167"/>
  <c r="BF69" i="167"/>
  <c r="BG69" i="167"/>
  <c r="BH69" i="167"/>
  <c r="BI69" i="167"/>
  <c r="BJ69" i="167"/>
  <c r="BK69" i="167"/>
  <c r="BL69" i="167"/>
  <c r="BQ69" i="167"/>
  <c r="BR69" i="167"/>
  <c r="BN70" i="167"/>
  <c r="H69" i="126"/>
  <c r="BP70" i="167"/>
  <c r="BS133" i="169" s="1"/>
  <c r="BC70" i="167"/>
  <c r="BD70" i="167"/>
  <c r="BE70" i="167"/>
  <c r="BF70" i="167"/>
  <c r="BG70" i="167"/>
  <c r="BH70" i="167"/>
  <c r="BI70" i="167"/>
  <c r="BJ70" i="167"/>
  <c r="BK70" i="167"/>
  <c r="BL70" i="167"/>
  <c r="BQ70" i="167"/>
  <c r="BR70" i="167"/>
  <c r="BN71" i="167"/>
  <c r="H70" i="126"/>
  <c r="BP71" i="167"/>
  <c r="BS260" i="169" s="1"/>
  <c r="BC71" i="167"/>
  <c r="BD71" i="167"/>
  <c r="BE71" i="167"/>
  <c r="BF71" i="167"/>
  <c r="BG71" i="167"/>
  <c r="BH71" i="167"/>
  <c r="BI71" i="167"/>
  <c r="BJ71" i="167"/>
  <c r="BK71" i="167"/>
  <c r="BL71" i="167"/>
  <c r="BQ71" i="167"/>
  <c r="BR71" i="167"/>
  <c r="BN72" i="167"/>
  <c r="H71" i="126"/>
  <c r="BP72" i="167"/>
  <c r="BS72" i="169" s="1"/>
  <c r="BC72" i="167"/>
  <c r="BD72" i="167"/>
  <c r="BE72" i="167"/>
  <c r="BF72" i="167"/>
  <c r="BG72" i="167"/>
  <c r="BH72" i="167"/>
  <c r="BI72" i="167"/>
  <c r="BJ72" i="167"/>
  <c r="BK72" i="167"/>
  <c r="BL72" i="167"/>
  <c r="BQ72" i="167"/>
  <c r="BR72" i="167"/>
  <c r="BN73" i="167"/>
  <c r="H72" i="126"/>
  <c r="BP73" i="167"/>
  <c r="BC73" i="167"/>
  <c r="BD73" i="167"/>
  <c r="BE73" i="167"/>
  <c r="BF73" i="167"/>
  <c r="BG73" i="167"/>
  <c r="BH73" i="167"/>
  <c r="BI73" i="167"/>
  <c r="BJ73" i="167"/>
  <c r="BK73" i="167"/>
  <c r="BL73" i="167"/>
  <c r="BQ73" i="167"/>
  <c r="BR73" i="167"/>
  <c r="BN74" i="167"/>
  <c r="H73" i="126"/>
  <c r="BP74" i="167"/>
  <c r="BS263" i="169" s="1"/>
  <c r="BC74" i="167"/>
  <c r="BD74" i="167"/>
  <c r="BE74" i="167"/>
  <c r="BF74" i="167"/>
  <c r="BG74" i="167"/>
  <c r="BH74" i="167"/>
  <c r="BI74" i="167"/>
  <c r="BJ74" i="167"/>
  <c r="BK74" i="167"/>
  <c r="BL74" i="167"/>
  <c r="BQ74" i="167"/>
  <c r="BR74" i="167"/>
  <c r="O67" i="20"/>
  <c r="P67" i="20"/>
  <c r="Q67" i="20"/>
  <c r="R67" i="20"/>
  <c r="S67" i="20"/>
  <c r="T67" i="20"/>
  <c r="U67" i="20"/>
  <c r="V67" i="20"/>
  <c r="W67" i="20"/>
  <c r="O68" i="20"/>
  <c r="P68" i="20"/>
  <c r="Q68" i="20"/>
  <c r="R68" i="20"/>
  <c r="S68" i="20"/>
  <c r="T68" i="20"/>
  <c r="U68" i="20"/>
  <c r="V68" i="20"/>
  <c r="W68" i="20"/>
  <c r="O69" i="20"/>
  <c r="P69" i="20"/>
  <c r="Q69" i="20"/>
  <c r="R69" i="20"/>
  <c r="S69" i="20"/>
  <c r="T69" i="20"/>
  <c r="U69" i="20"/>
  <c r="V69" i="20"/>
  <c r="W69" i="20"/>
  <c r="O70" i="20"/>
  <c r="P70" i="20"/>
  <c r="Q70" i="20"/>
  <c r="R70" i="20"/>
  <c r="S70" i="20"/>
  <c r="T70" i="20"/>
  <c r="U70" i="20"/>
  <c r="V70" i="20"/>
  <c r="W70" i="20"/>
  <c r="O71" i="20"/>
  <c r="P71" i="20"/>
  <c r="Q71" i="20"/>
  <c r="R71" i="20"/>
  <c r="S71" i="20"/>
  <c r="T71" i="20"/>
  <c r="U71" i="20"/>
  <c r="V71" i="20"/>
  <c r="W71" i="20"/>
  <c r="O72" i="20"/>
  <c r="P72" i="20"/>
  <c r="Q72" i="20"/>
  <c r="R72" i="20"/>
  <c r="S72" i="20"/>
  <c r="T72" i="20"/>
  <c r="U72" i="20"/>
  <c r="V72" i="20"/>
  <c r="W72" i="20"/>
  <c r="O73" i="20"/>
  <c r="P73" i="20"/>
  <c r="Q73" i="20"/>
  <c r="R73" i="20"/>
  <c r="S73" i="20"/>
  <c r="T73" i="20"/>
  <c r="U73" i="20"/>
  <c r="V73" i="20"/>
  <c r="W73" i="20"/>
  <c r="O74" i="20"/>
  <c r="P74" i="20"/>
  <c r="Q74" i="20"/>
  <c r="R74" i="20"/>
  <c r="S74" i="20"/>
  <c r="T74" i="20"/>
  <c r="U74" i="20"/>
  <c r="V74" i="20"/>
  <c r="W74" i="20"/>
  <c r="O130" i="20"/>
  <c r="P130" i="20"/>
  <c r="Q130" i="20"/>
  <c r="R130" i="20"/>
  <c r="S130" i="20"/>
  <c r="T130" i="20"/>
  <c r="U130" i="20"/>
  <c r="V130" i="20"/>
  <c r="W130" i="20"/>
  <c r="O131" i="20"/>
  <c r="P131" i="20"/>
  <c r="Q131" i="20"/>
  <c r="R131" i="20"/>
  <c r="S131" i="20"/>
  <c r="T131" i="20"/>
  <c r="U131" i="20"/>
  <c r="V131" i="20"/>
  <c r="W131" i="20"/>
  <c r="O132" i="20"/>
  <c r="P132" i="20"/>
  <c r="Q132" i="20"/>
  <c r="R132" i="20"/>
  <c r="S132" i="20"/>
  <c r="T132" i="20"/>
  <c r="U132" i="20"/>
  <c r="V132" i="20"/>
  <c r="W132" i="20"/>
  <c r="O133" i="20"/>
  <c r="P133" i="20"/>
  <c r="Q133" i="20"/>
  <c r="R133" i="20"/>
  <c r="S133" i="20"/>
  <c r="T133" i="20"/>
  <c r="U133" i="20"/>
  <c r="V133" i="20"/>
  <c r="W133" i="20"/>
  <c r="O134" i="20"/>
  <c r="P134" i="20"/>
  <c r="Q134" i="20"/>
  <c r="R134" i="20"/>
  <c r="S134" i="20"/>
  <c r="T134" i="20"/>
  <c r="U134" i="20"/>
  <c r="V134" i="20"/>
  <c r="W134" i="20"/>
  <c r="O135" i="20"/>
  <c r="P135" i="20"/>
  <c r="Q135" i="20"/>
  <c r="R135" i="20"/>
  <c r="S135" i="20"/>
  <c r="T135" i="20"/>
  <c r="U135" i="20"/>
  <c r="V135" i="20"/>
  <c r="W135" i="20"/>
  <c r="O136" i="20"/>
  <c r="P136" i="20"/>
  <c r="Q136" i="20"/>
  <c r="R136" i="20"/>
  <c r="S136" i="20"/>
  <c r="T136" i="20"/>
  <c r="U136" i="20"/>
  <c r="V136" i="20"/>
  <c r="W136" i="20"/>
  <c r="O137" i="20"/>
  <c r="P137" i="20"/>
  <c r="Q137" i="20"/>
  <c r="R137" i="20"/>
  <c r="S137" i="20"/>
  <c r="T137" i="20"/>
  <c r="U137" i="20"/>
  <c r="V137" i="20"/>
  <c r="W137" i="20"/>
  <c r="AB9" i="167" l="1"/>
  <c r="AA9" i="167"/>
  <c r="AQ9" i="167"/>
  <c r="AR9" i="167"/>
  <c r="V9" i="167"/>
  <c r="Z9" i="167"/>
  <c r="AL9" i="167"/>
  <c r="W9" i="167"/>
  <c r="X9" i="167"/>
  <c r="AO9" i="167"/>
  <c r="CD197" i="167"/>
  <c r="Y9" i="167"/>
  <c r="AM9" i="167"/>
  <c r="CD136" i="167"/>
  <c r="BT131" i="169"/>
  <c r="BT133" i="169"/>
  <c r="BT260" i="169"/>
  <c r="BT72" i="169"/>
  <c r="CD72" i="167"/>
  <c r="BT130" i="169"/>
  <c r="BT262" i="169"/>
  <c r="BT69" i="169"/>
  <c r="BT74" i="169"/>
  <c r="CD74" i="167"/>
  <c r="AI9" i="167"/>
  <c r="AN9" i="167"/>
  <c r="AJ9" i="167"/>
  <c r="O9" i="167"/>
  <c r="P9" i="167"/>
  <c r="Q9" i="167"/>
  <c r="R9" i="167"/>
  <c r="S9" i="167"/>
  <c r="T9" i="167"/>
  <c r="E9" i="167"/>
  <c r="U9" i="167"/>
  <c r="AK9" i="167"/>
  <c r="AQ138" i="169"/>
  <c r="L9" i="167"/>
  <c r="AK138" i="169"/>
  <c r="F9" i="167"/>
  <c r="AL138" i="169"/>
  <c r="G9" i="167"/>
  <c r="AM138" i="169"/>
  <c r="H9" i="167"/>
  <c r="AO138" i="169"/>
  <c r="J9" i="167"/>
  <c r="AN138" i="169"/>
  <c r="I9" i="167"/>
  <c r="AP138" i="169"/>
  <c r="K9" i="167"/>
  <c r="AS138" i="169"/>
  <c r="N9" i="167"/>
  <c r="AR138" i="169"/>
  <c r="M9" i="167"/>
  <c r="G67" i="126"/>
  <c r="I67" i="126" s="1"/>
  <c r="AB67" i="126" s="1"/>
  <c r="CE68" i="167"/>
  <c r="G66" i="126"/>
  <c r="I66" i="126" s="1"/>
  <c r="CE67" i="167"/>
  <c r="G68" i="126"/>
  <c r="I68" i="126" s="1"/>
  <c r="AB68" i="126" s="1"/>
  <c r="CE69" i="167"/>
  <c r="G70" i="126"/>
  <c r="I70" i="126" s="1"/>
  <c r="AB70" i="126" s="1"/>
  <c r="CE71" i="167"/>
  <c r="G69" i="126"/>
  <c r="I69" i="126" s="1"/>
  <c r="AB69" i="126" s="1"/>
  <c r="CE70" i="167"/>
  <c r="G71" i="126"/>
  <c r="I71" i="126" s="1"/>
  <c r="AB71" i="126" s="1"/>
  <c r="CE72" i="167"/>
  <c r="G73" i="126"/>
  <c r="I73" i="126" s="1"/>
  <c r="AB73" i="126" s="1"/>
  <c r="CE74" i="167"/>
  <c r="G72" i="126"/>
  <c r="I72" i="126" s="1"/>
  <c r="AB72" i="126" s="1"/>
  <c r="CE73" i="167"/>
  <c r="BT134" i="169"/>
  <c r="BT135" i="169"/>
  <c r="BT263" i="169"/>
  <c r="BT194" i="169"/>
  <c r="BT70" i="169"/>
  <c r="BT200" i="169"/>
  <c r="BT199" i="169"/>
  <c r="BT132" i="169"/>
  <c r="BT256" i="169"/>
  <c r="BT136" i="169"/>
  <c r="BT67" i="169"/>
  <c r="BT197" i="169"/>
  <c r="BT71" i="169"/>
  <c r="BT258" i="169"/>
  <c r="BT257" i="169"/>
  <c r="BT195" i="169"/>
  <c r="BT68" i="169"/>
  <c r="BT259" i="169"/>
  <c r="BT261" i="169"/>
  <c r="BT196" i="169"/>
  <c r="BT137" i="169"/>
  <c r="BT198" i="169"/>
  <c r="BT193" i="169"/>
  <c r="BT73" i="169"/>
  <c r="AJ138" i="169"/>
  <c r="AJ75" i="169"/>
  <c r="BS201" i="167"/>
  <c r="CF201" i="167" s="1"/>
  <c r="BS199" i="167"/>
  <c r="CF199" i="167" s="1"/>
  <c r="BS198" i="167"/>
  <c r="CF198" i="167" s="1"/>
  <c r="BS197" i="167"/>
  <c r="CF197" i="167" s="1"/>
  <c r="BS196" i="167"/>
  <c r="CF196" i="167" s="1"/>
  <c r="BS195" i="167"/>
  <c r="CF195" i="167" s="1"/>
  <c r="BS194" i="167"/>
  <c r="CF194" i="167" s="1"/>
  <c r="BR74" i="169"/>
  <c r="BR132" i="169"/>
  <c r="BS134" i="169"/>
  <c r="BR261" i="169"/>
  <c r="BR130" i="169"/>
  <c r="BR135" i="169"/>
  <c r="BS67" i="169"/>
  <c r="BS69" i="167"/>
  <c r="CD69" i="167" s="1"/>
  <c r="BS73" i="167"/>
  <c r="CD73" i="167" s="1"/>
  <c r="BS72" i="167"/>
  <c r="BS195" i="169"/>
  <c r="BS198" i="169"/>
  <c r="BR68" i="169"/>
  <c r="BS70" i="169"/>
  <c r="BR196" i="169"/>
  <c r="BR136" i="169"/>
  <c r="BR71" i="169"/>
  <c r="BS193" i="169"/>
  <c r="BR199" i="169"/>
  <c r="BS258" i="169"/>
  <c r="BS135" i="169"/>
  <c r="BR194" i="169"/>
  <c r="BS132" i="169"/>
  <c r="BS136" i="169"/>
  <c r="BR259" i="169"/>
  <c r="BR133" i="169"/>
  <c r="BR256" i="169"/>
  <c r="BR262" i="169"/>
  <c r="BS74" i="169"/>
  <c r="BS199" i="169"/>
  <c r="BS68" i="169"/>
  <c r="BS200" i="167"/>
  <c r="CF200" i="167" s="1"/>
  <c r="BS130" i="169"/>
  <c r="BS196" i="169"/>
  <c r="BR200" i="169"/>
  <c r="BR69" i="169"/>
  <c r="BS71" i="169"/>
  <c r="BR131" i="169"/>
  <c r="BR197" i="169"/>
  <c r="BS259" i="169"/>
  <c r="BR72" i="169"/>
  <c r="BR134" i="169"/>
  <c r="BR257" i="169"/>
  <c r="BR260" i="169"/>
  <c r="BS262" i="169"/>
  <c r="BS137" i="169"/>
  <c r="BS200" i="169"/>
  <c r="BR263" i="169"/>
  <c r="BS261" i="169"/>
  <c r="BS194" i="169"/>
  <c r="BR67" i="169"/>
  <c r="BR193" i="169"/>
  <c r="BR195" i="169"/>
  <c r="BS197" i="169"/>
  <c r="BR70" i="169"/>
  <c r="BR198" i="169"/>
  <c r="BS257" i="169"/>
  <c r="BR73" i="169"/>
  <c r="BS73" i="169"/>
  <c r="BR258" i="169"/>
  <c r="BR137" i="169"/>
  <c r="BS132" i="167"/>
  <c r="CD132" i="167" s="1"/>
  <c r="BS131" i="167"/>
  <c r="CD131" i="167" s="1"/>
  <c r="BS138" i="167"/>
  <c r="CD138" i="167" s="1"/>
  <c r="BS137" i="167"/>
  <c r="CD137" i="167" s="1"/>
  <c r="BS134" i="167"/>
  <c r="CD134" i="167" s="1"/>
  <c r="BS133" i="167"/>
  <c r="CD133" i="167" s="1"/>
  <c r="BS136" i="167"/>
  <c r="BS135" i="167"/>
  <c r="CD135" i="167" s="1"/>
  <c r="BF138" i="169"/>
  <c r="BG138" i="169"/>
  <c r="BH138" i="169"/>
  <c r="BI138" i="169"/>
  <c r="BJ138" i="169"/>
  <c r="BK138" i="169"/>
  <c r="BL138" i="169"/>
  <c r="BM138" i="169"/>
  <c r="BD138" i="169"/>
  <c r="BE138" i="169"/>
  <c r="AV138" i="169"/>
  <c r="AW138" i="169"/>
  <c r="AX138" i="169"/>
  <c r="AY138" i="169"/>
  <c r="AZ138" i="169"/>
  <c r="BA138" i="169"/>
  <c r="BB138" i="169"/>
  <c r="BC138" i="169"/>
  <c r="AT138" i="169"/>
  <c r="AU138" i="169"/>
  <c r="BS68" i="167"/>
  <c r="CF68" i="167" s="1"/>
  <c r="BS71" i="167"/>
  <c r="CF71" i="167" s="1"/>
  <c r="BS74" i="167"/>
  <c r="CF74" i="167" s="1"/>
  <c r="BS67" i="167"/>
  <c r="CF67" i="167" s="1"/>
  <c r="BS70" i="167"/>
  <c r="CF70" i="167" s="1"/>
  <c r="B78" i="80"/>
  <c r="H14" i="11"/>
  <c r="H15" i="11"/>
  <c r="H16" i="11"/>
  <c r="H17" i="11"/>
  <c r="H18" i="11"/>
  <c r="H19" i="11"/>
  <c r="H20" i="11"/>
  <c r="H21" i="11"/>
  <c r="H23" i="11"/>
  <c r="H24" i="11"/>
  <c r="H25" i="11"/>
  <c r="H26" i="11"/>
  <c r="H28" i="11"/>
  <c r="H29" i="11"/>
  <c r="H30" i="11"/>
  <c r="H31" i="11"/>
  <c r="H32" i="11"/>
  <c r="H34" i="11"/>
  <c r="H35" i="11"/>
  <c r="H36" i="11"/>
  <c r="H37" i="11"/>
  <c r="H38" i="11"/>
  <c r="W80" i="20"/>
  <c r="B9" i="11"/>
  <c r="GN9" i="175"/>
  <c r="GM9" i="175"/>
  <c r="GL9" i="175"/>
  <c r="GK9" i="175"/>
  <c r="GJ9" i="175"/>
  <c r="GI9" i="175"/>
  <c r="GH9" i="175"/>
  <c r="GG9" i="175"/>
  <c r="GF9" i="175"/>
  <c r="GE9" i="175"/>
  <c r="GD9" i="175"/>
  <c r="GC9" i="175"/>
  <c r="GB9" i="175"/>
  <c r="GA9" i="175"/>
  <c r="FZ9" i="175"/>
  <c r="FY9" i="175"/>
  <c r="FX9" i="175"/>
  <c r="FW9" i="175"/>
  <c r="FV9" i="175"/>
  <c r="FU9" i="175"/>
  <c r="FT9" i="175"/>
  <c r="FS9" i="175"/>
  <c r="FR9" i="175"/>
  <c r="FQ9" i="175"/>
  <c r="FP9" i="175"/>
  <c r="FO9" i="175"/>
  <c r="FN9" i="175"/>
  <c r="FM9" i="175"/>
  <c r="FL9" i="175"/>
  <c r="FK9" i="175"/>
  <c r="FJ9" i="175"/>
  <c r="FI9" i="175"/>
  <c r="FH9" i="175"/>
  <c r="FG9" i="175"/>
  <c r="FF9" i="175"/>
  <c r="FE9" i="175"/>
  <c r="FD9" i="175"/>
  <c r="FC9" i="175"/>
  <c r="FB9" i="175"/>
  <c r="FA9" i="175"/>
  <c r="EZ9" i="175"/>
  <c r="EY9" i="175"/>
  <c r="EX9" i="175"/>
  <c r="EW9" i="175"/>
  <c r="EV9" i="175"/>
  <c r="EU9" i="175"/>
  <c r="ET9" i="175"/>
  <c r="ES9" i="175"/>
  <c r="ER9" i="175"/>
  <c r="EQ9" i="175"/>
  <c r="EP9" i="175"/>
  <c r="EO9" i="175"/>
  <c r="EN9" i="175"/>
  <c r="EM9" i="175"/>
  <c r="EL9" i="175"/>
  <c r="EK9" i="175"/>
  <c r="EJ9" i="175"/>
  <c r="EI9" i="175"/>
  <c r="EH9" i="175"/>
  <c r="EG9" i="175"/>
  <c r="EF9" i="175"/>
  <c r="EE9" i="175"/>
  <c r="ED9" i="175"/>
  <c r="EC9" i="175"/>
  <c r="EB9" i="175"/>
  <c r="EA9" i="175"/>
  <c r="DZ9" i="175"/>
  <c r="DY9" i="175"/>
  <c r="DX9" i="175"/>
  <c r="DW9" i="175"/>
  <c r="DV9" i="175"/>
  <c r="DU9" i="175"/>
  <c r="DT9" i="175"/>
  <c r="DS9" i="175"/>
  <c r="DR9" i="175"/>
  <c r="DQ9" i="175"/>
  <c r="DP9" i="175"/>
  <c r="DO9" i="175"/>
  <c r="DN9" i="175"/>
  <c r="DM9" i="175"/>
  <c r="DL9" i="175"/>
  <c r="DK9" i="175"/>
  <c r="DJ9" i="175"/>
  <c r="DI9" i="175"/>
  <c r="DH9" i="175"/>
  <c r="DG9" i="175"/>
  <c r="DF9" i="175"/>
  <c r="DE9" i="175"/>
  <c r="DD9" i="175"/>
  <c r="DC9" i="175"/>
  <c r="DB9" i="175"/>
  <c r="DA9" i="175"/>
  <c r="CZ9" i="175"/>
  <c r="CY9" i="175"/>
  <c r="CX9" i="175"/>
  <c r="CW9" i="175"/>
  <c r="CV9" i="175"/>
  <c r="CU9" i="175"/>
  <c r="CT9" i="175"/>
  <c r="CS9" i="175"/>
  <c r="CR9" i="175"/>
  <c r="CQ9" i="175"/>
  <c r="CP9" i="175"/>
  <c r="CO9" i="175"/>
  <c r="CN9" i="175"/>
  <c r="CM9" i="175"/>
  <c r="CL9" i="175"/>
  <c r="CK9" i="175"/>
  <c r="CJ9" i="175"/>
  <c r="CI9" i="175"/>
  <c r="CH9" i="175"/>
  <c r="CG9" i="175"/>
  <c r="CF9" i="175"/>
  <c r="CE9" i="175"/>
  <c r="CD9" i="175"/>
  <c r="CC9" i="175"/>
  <c r="CB9" i="175"/>
  <c r="CA9" i="175"/>
  <c r="BZ9" i="175"/>
  <c r="BY9" i="175"/>
  <c r="BX9" i="175"/>
  <c r="BW9" i="175"/>
  <c r="BV9" i="175"/>
  <c r="BU9" i="175"/>
  <c r="BT9" i="175"/>
  <c r="BS9" i="175"/>
  <c r="BR9" i="175"/>
  <c r="BQ9" i="175"/>
  <c r="BP9" i="175"/>
  <c r="BO9" i="175"/>
  <c r="BN9" i="175"/>
  <c r="BM9" i="175"/>
  <c r="BL9" i="175"/>
  <c r="BK9" i="175"/>
  <c r="BJ9" i="175"/>
  <c r="BI9" i="175"/>
  <c r="BH9" i="175"/>
  <c r="BG9" i="175"/>
  <c r="BF9" i="175"/>
  <c r="BE9" i="175"/>
  <c r="BD9" i="175"/>
  <c r="BC9" i="175"/>
  <c r="BB9" i="175"/>
  <c r="BA9" i="175"/>
  <c r="AZ9" i="175"/>
  <c r="AY9" i="175"/>
  <c r="AX9" i="175"/>
  <c r="AW9" i="175"/>
  <c r="AV9" i="175"/>
  <c r="AU9" i="175"/>
  <c r="AT9" i="175"/>
  <c r="AS9" i="175"/>
  <c r="AR9" i="175"/>
  <c r="AQ9" i="175"/>
  <c r="AP9" i="175"/>
  <c r="AO9" i="175"/>
  <c r="AN9" i="175"/>
  <c r="AM9" i="175"/>
  <c r="AL9" i="175"/>
  <c r="AK9" i="175"/>
  <c r="AJ9" i="175"/>
  <c r="AI9" i="175"/>
  <c r="AH9" i="175"/>
  <c r="AG9" i="175"/>
  <c r="AF9" i="175"/>
  <c r="AE9" i="175"/>
  <c r="AD9" i="175"/>
  <c r="AC9" i="175"/>
  <c r="AB9" i="175"/>
  <c r="AA9" i="175"/>
  <c r="Z9" i="175"/>
  <c r="Y9" i="175"/>
  <c r="X9" i="175"/>
  <c r="W9" i="175"/>
  <c r="V9" i="175"/>
  <c r="U9" i="175"/>
  <c r="T9" i="175"/>
  <c r="S9" i="175"/>
  <c r="R9" i="175"/>
  <c r="Q9" i="175"/>
  <c r="P9" i="175"/>
  <c r="O9" i="175"/>
  <c r="N9" i="175"/>
  <c r="M9" i="175"/>
  <c r="L9" i="175"/>
  <c r="K9" i="175"/>
  <c r="J9" i="175"/>
  <c r="I9" i="175"/>
  <c r="H9" i="175"/>
  <c r="G9" i="175"/>
  <c r="F9" i="175"/>
  <c r="E9" i="175"/>
  <c r="D9" i="175"/>
  <c r="GN9" i="174"/>
  <c r="GM9" i="174"/>
  <c r="GL9" i="174"/>
  <c r="GK9" i="174"/>
  <c r="GJ9" i="174"/>
  <c r="GI9" i="174"/>
  <c r="GH9" i="174"/>
  <c r="GG9" i="174"/>
  <c r="GF9" i="174"/>
  <c r="GE9" i="174"/>
  <c r="GD9" i="174"/>
  <c r="GC9" i="174"/>
  <c r="GB9" i="174"/>
  <c r="GA9" i="174"/>
  <c r="FZ9" i="174"/>
  <c r="FY9" i="174"/>
  <c r="FX9" i="174"/>
  <c r="FW9" i="174"/>
  <c r="FV9" i="174"/>
  <c r="FU9" i="174"/>
  <c r="FT9" i="174"/>
  <c r="FS9" i="174"/>
  <c r="FR9" i="174"/>
  <c r="FQ9" i="174"/>
  <c r="FP9" i="174"/>
  <c r="FO9" i="174"/>
  <c r="FN9" i="174"/>
  <c r="FM9" i="174"/>
  <c r="FL9" i="174"/>
  <c r="FK9" i="174"/>
  <c r="FJ9" i="174"/>
  <c r="FI9" i="174"/>
  <c r="FH9" i="174"/>
  <c r="FG9" i="174"/>
  <c r="FF9" i="174"/>
  <c r="FE9" i="174"/>
  <c r="FD9" i="174"/>
  <c r="FC9" i="174"/>
  <c r="FB9" i="174"/>
  <c r="FA9" i="174"/>
  <c r="EZ9" i="174"/>
  <c r="EY9" i="174"/>
  <c r="EX9" i="174"/>
  <c r="EW9" i="174"/>
  <c r="EV9" i="174"/>
  <c r="EU9" i="174"/>
  <c r="ET9" i="174"/>
  <c r="ES9" i="174"/>
  <c r="ER9" i="174"/>
  <c r="EQ9" i="174"/>
  <c r="EP9" i="174"/>
  <c r="EO9" i="174"/>
  <c r="EN9" i="174"/>
  <c r="EM9" i="174"/>
  <c r="EL9" i="174"/>
  <c r="EK9" i="174"/>
  <c r="EJ9" i="174"/>
  <c r="EI9" i="174"/>
  <c r="EH9" i="174"/>
  <c r="EG9" i="174"/>
  <c r="EF9" i="174"/>
  <c r="EE9" i="174"/>
  <c r="ED9" i="174"/>
  <c r="EC9" i="174"/>
  <c r="EB9" i="174"/>
  <c r="EA9" i="174"/>
  <c r="DZ9" i="174"/>
  <c r="DY9" i="174"/>
  <c r="DX9" i="174"/>
  <c r="DW9" i="174"/>
  <c r="DV9" i="174"/>
  <c r="DU9" i="174"/>
  <c r="DT9" i="174"/>
  <c r="DS9" i="174"/>
  <c r="DR9" i="174"/>
  <c r="DQ9" i="174"/>
  <c r="DP9" i="174"/>
  <c r="DO9" i="174"/>
  <c r="DN9" i="174"/>
  <c r="DM9" i="174"/>
  <c r="DL9" i="174"/>
  <c r="DK9" i="174"/>
  <c r="DJ9" i="174"/>
  <c r="DI9" i="174"/>
  <c r="DH9" i="174"/>
  <c r="DG9" i="174"/>
  <c r="DF9" i="174"/>
  <c r="DE9" i="174"/>
  <c r="DD9" i="174"/>
  <c r="DC9" i="174"/>
  <c r="DB9" i="174"/>
  <c r="DA9" i="174"/>
  <c r="CZ9" i="174"/>
  <c r="CY9" i="174"/>
  <c r="CX9" i="174"/>
  <c r="CW9" i="174"/>
  <c r="CV9" i="174"/>
  <c r="CU9" i="174"/>
  <c r="CT9" i="174"/>
  <c r="CS9" i="174"/>
  <c r="CR9" i="174"/>
  <c r="CQ9" i="174"/>
  <c r="CP9" i="174"/>
  <c r="CO9" i="174"/>
  <c r="CN9" i="174"/>
  <c r="CM9" i="174"/>
  <c r="CL9" i="174"/>
  <c r="CK9" i="174"/>
  <c r="CJ9" i="174"/>
  <c r="CI9" i="174"/>
  <c r="CH9" i="174"/>
  <c r="CG9" i="174"/>
  <c r="CF9" i="174"/>
  <c r="CE9" i="174"/>
  <c r="CD9" i="174"/>
  <c r="CC9" i="174"/>
  <c r="CB9" i="174"/>
  <c r="CA9" i="174"/>
  <c r="BZ9" i="174"/>
  <c r="BY9" i="174"/>
  <c r="BX9" i="174"/>
  <c r="BW9" i="174"/>
  <c r="BV9" i="174"/>
  <c r="BU9" i="174"/>
  <c r="BT9" i="174"/>
  <c r="BS9" i="174"/>
  <c r="BR9" i="174"/>
  <c r="BQ9" i="174"/>
  <c r="BP9" i="174"/>
  <c r="BO9" i="174"/>
  <c r="BN9" i="174"/>
  <c r="BM9" i="174"/>
  <c r="BL9" i="174"/>
  <c r="BK9" i="174"/>
  <c r="BJ9" i="174"/>
  <c r="BI9" i="174"/>
  <c r="BH9" i="174"/>
  <c r="BG9" i="174"/>
  <c r="BF9" i="174"/>
  <c r="BE9" i="174"/>
  <c r="BD9" i="174"/>
  <c r="BC9" i="174"/>
  <c r="BB9" i="174"/>
  <c r="BA9" i="174"/>
  <c r="AZ9" i="174"/>
  <c r="AY9" i="174"/>
  <c r="AX9" i="174"/>
  <c r="AW9" i="174"/>
  <c r="AV9" i="174"/>
  <c r="AU9" i="174"/>
  <c r="AT9" i="174"/>
  <c r="AS9" i="174"/>
  <c r="AR9" i="174"/>
  <c r="AQ9" i="174"/>
  <c r="AP9" i="174"/>
  <c r="AO9" i="174"/>
  <c r="AN9" i="174"/>
  <c r="AM9" i="174"/>
  <c r="AL9" i="174"/>
  <c r="AK9" i="174"/>
  <c r="AJ9" i="174"/>
  <c r="AI9" i="174"/>
  <c r="AH9" i="174"/>
  <c r="AG9" i="174"/>
  <c r="AF9" i="174"/>
  <c r="AE9" i="174"/>
  <c r="AD9" i="174"/>
  <c r="AC9" i="174"/>
  <c r="AB9" i="174"/>
  <c r="AA9" i="174"/>
  <c r="Z9" i="174"/>
  <c r="Y9" i="174"/>
  <c r="X9" i="174"/>
  <c r="W9" i="174"/>
  <c r="V9" i="174"/>
  <c r="U9" i="174"/>
  <c r="T9" i="174"/>
  <c r="S9" i="174"/>
  <c r="R9" i="174"/>
  <c r="Q9" i="174"/>
  <c r="P9" i="174"/>
  <c r="O9" i="174"/>
  <c r="N9" i="174"/>
  <c r="M9" i="174"/>
  <c r="L9" i="174"/>
  <c r="K9" i="174"/>
  <c r="J9" i="174"/>
  <c r="I9" i="174"/>
  <c r="H9" i="174"/>
  <c r="G9" i="174"/>
  <c r="F9" i="174"/>
  <c r="E9" i="174"/>
  <c r="D9" i="174"/>
  <c r="GN9" i="173"/>
  <c r="GM9" i="173"/>
  <c r="GL9" i="173"/>
  <c r="GK9" i="173"/>
  <c r="GJ9" i="173"/>
  <c r="GI9" i="173"/>
  <c r="GH9" i="173"/>
  <c r="GG9" i="173"/>
  <c r="GF9" i="173"/>
  <c r="GE9" i="173"/>
  <c r="GD9" i="173"/>
  <c r="GC9" i="173"/>
  <c r="GB9" i="173"/>
  <c r="GA9" i="173"/>
  <c r="FZ9" i="173"/>
  <c r="FY9" i="173"/>
  <c r="FX9" i="173"/>
  <c r="FW9" i="173"/>
  <c r="FV9" i="173"/>
  <c r="FU9" i="173"/>
  <c r="FT9" i="173"/>
  <c r="FS9" i="173"/>
  <c r="FR9" i="173"/>
  <c r="FQ9" i="173"/>
  <c r="FP9" i="173"/>
  <c r="FO9" i="173"/>
  <c r="FN9" i="173"/>
  <c r="FM9" i="173"/>
  <c r="FL9" i="173"/>
  <c r="FK9" i="173"/>
  <c r="FJ9" i="173"/>
  <c r="FI9" i="173"/>
  <c r="FH9" i="173"/>
  <c r="FG9" i="173"/>
  <c r="FF9" i="173"/>
  <c r="FE9" i="173"/>
  <c r="FD9" i="173"/>
  <c r="FC9" i="173"/>
  <c r="FB9" i="173"/>
  <c r="FA9" i="173"/>
  <c r="EZ9" i="173"/>
  <c r="EY9" i="173"/>
  <c r="EX9" i="173"/>
  <c r="EW9" i="173"/>
  <c r="EV9" i="173"/>
  <c r="EU9" i="173"/>
  <c r="ET9" i="173"/>
  <c r="ES9" i="173"/>
  <c r="ER9" i="173"/>
  <c r="EQ9" i="173"/>
  <c r="EP9" i="173"/>
  <c r="EO9" i="173"/>
  <c r="EN9" i="173"/>
  <c r="EM9" i="173"/>
  <c r="EL9" i="173"/>
  <c r="EK9" i="173"/>
  <c r="EJ9" i="173"/>
  <c r="EI9" i="173"/>
  <c r="EH9" i="173"/>
  <c r="EG9" i="173"/>
  <c r="EF9" i="173"/>
  <c r="EE9" i="173"/>
  <c r="ED9" i="173"/>
  <c r="EC9" i="173"/>
  <c r="EB9" i="173"/>
  <c r="EA9" i="173"/>
  <c r="DZ9" i="173"/>
  <c r="DY9" i="173"/>
  <c r="DX9" i="173"/>
  <c r="DW9" i="173"/>
  <c r="DV9" i="173"/>
  <c r="DU9" i="173"/>
  <c r="DT9" i="173"/>
  <c r="DS9" i="173"/>
  <c r="DR9" i="173"/>
  <c r="DQ9" i="173"/>
  <c r="DP9" i="173"/>
  <c r="DO9" i="173"/>
  <c r="DN9" i="173"/>
  <c r="DM9" i="173"/>
  <c r="DL9" i="173"/>
  <c r="DK9" i="173"/>
  <c r="DJ9" i="173"/>
  <c r="DI9" i="173"/>
  <c r="DH9" i="173"/>
  <c r="DG9" i="173"/>
  <c r="DF9" i="173"/>
  <c r="DE9" i="173"/>
  <c r="DD9" i="173"/>
  <c r="DC9" i="173"/>
  <c r="DB9" i="173"/>
  <c r="DA9" i="173"/>
  <c r="CZ9" i="173"/>
  <c r="CY9" i="173"/>
  <c r="CX9" i="173"/>
  <c r="CW9" i="173"/>
  <c r="CV9" i="173"/>
  <c r="CU9" i="173"/>
  <c r="CT9" i="173"/>
  <c r="CS9" i="173"/>
  <c r="CR9" i="173"/>
  <c r="CQ9" i="173"/>
  <c r="CP9" i="173"/>
  <c r="CO9" i="173"/>
  <c r="CN9" i="173"/>
  <c r="CM9" i="173"/>
  <c r="CL9" i="173"/>
  <c r="CK9" i="173"/>
  <c r="CJ9" i="173"/>
  <c r="CI9" i="173"/>
  <c r="CH9" i="173"/>
  <c r="CG9" i="173"/>
  <c r="CF9" i="173"/>
  <c r="CE9" i="173"/>
  <c r="CD9" i="173"/>
  <c r="CC9" i="173"/>
  <c r="CB9" i="173"/>
  <c r="CA9" i="173"/>
  <c r="BZ9" i="173"/>
  <c r="BY9" i="173"/>
  <c r="BX9" i="173"/>
  <c r="BW9" i="173"/>
  <c r="BV9" i="173"/>
  <c r="BU9" i="173"/>
  <c r="BT9" i="173"/>
  <c r="BS9" i="173"/>
  <c r="BR9" i="173"/>
  <c r="BQ9" i="173"/>
  <c r="BP9" i="173"/>
  <c r="BO9" i="173"/>
  <c r="BN9" i="173"/>
  <c r="BM9" i="173"/>
  <c r="BL9" i="173"/>
  <c r="BK9" i="173"/>
  <c r="BJ9" i="173"/>
  <c r="BI9" i="173"/>
  <c r="BH9" i="173"/>
  <c r="BG9" i="173"/>
  <c r="BF9" i="173"/>
  <c r="BE9" i="173"/>
  <c r="BD9" i="173"/>
  <c r="BC9" i="173"/>
  <c r="BB9" i="173"/>
  <c r="BA9" i="173"/>
  <c r="AZ9" i="173"/>
  <c r="AY9" i="173"/>
  <c r="AX9" i="173"/>
  <c r="AW9" i="173"/>
  <c r="AV9" i="173"/>
  <c r="AU9" i="173"/>
  <c r="AT9" i="173"/>
  <c r="AS9" i="173"/>
  <c r="AR9" i="173"/>
  <c r="AQ9" i="173"/>
  <c r="AP9" i="173"/>
  <c r="AO9" i="173"/>
  <c r="AN9" i="173"/>
  <c r="AM9" i="173"/>
  <c r="AL9" i="173"/>
  <c r="AK9" i="173"/>
  <c r="AJ9" i="173"/>
  <c r="AI9" i="173"/>
  <c r="AH9" i="173"/>
  <c r="AG9" i="173"/>
  <c r="AF9" i="173"/>
  <c r="AE9" i="173"/>
  <c r="AD9" i="173"/>
  <c r="AC9" i="173"/>
  <c r="AB9" i="173"/>
  <c r="AA9" i="173"/>
  <c r="Z9" i="173"/>
  <c r="Y9" i="173"/>
  <c r="X9" i="173"/>
  <c r="W9" i="173"/>
  <c r="V9" i="173"/>
  <c r="U9" i="173"/>
  <c r="T9" i="173"/>
  <c r="S9" i="173"/>
  <c r="R9" i="173"/>
  <c r="Q9" i="173"/>
  <c r="P9" i="173"/>
  <c r="O9" i="173"/>
  <c r="N9" i="173"/>
  <c r="M9" i="173"/>
  <c r="L9" i="173"/>
  <c r="K9" i="173"/>
  <c r="J9" i="173"/>
  <c r="I9" i="173"/>
  <c r="H9" i="173"/>
  <c r="G9" i="173"/>
  <c r="F9" i="173"/>
  <c r="E9" i="173"/>
  <c r="D9" i="173"/>
  <c r="GN9" i="172"/>
  <c r="GM9" i="172"/>
  <c r="GL9" i="172"/>
  <c r="GK9" i="172"/>
  <c r="GJ9" i="172"/>
  <c r="GI9" i="172"/>
  <c r="GH9" i="172"/>
  <c r="GG9" i="172"/>
  <c r="GF9" i="172"/>
  <c r="GE9" i="172"/>
  <c r="GD9" i="172"/>
  <c r="GC9" i="172"/>
  <c r="GB9" i="172"/>
  <c r="GA9" i="172"/>
  <c r="FZ9" i="172"/>
  <c r="FY9" i="172"/>
  <c r="FX9" i="172"/>
  <c r="FW9" i="172"/>
  <c r="FV9" i="172"/>
  <c r="FU9" i="172"/>
  <c r="FT9" i="172"/>
  <c r="FS9" i="172"/>
  <c r="FR9" i="172"/>
  <c r="FQ9" i="172"/>
  <c r="FP9" i="172"/>
  <c r="FO9" i="172"/>
  <c r="FN9" i="172"/>
  <c r="FM9" i="172"/>
  <c r="FL9" i="172"/>
  <c r="FK9" i="172"/>
  <c r="FJ9" i="172"/>
  <c r="FI9" i="172"/>
  <c r="FH9" i="172"/>
  <c r="FG9" i="172"/>
  <c r="FF9" i="172"/>
  <c r="FE9" i="172"/>
  <c r="FD9" i="172"/>
  <c r="FC9" i="172"/>
  <c r="FB9" i="172"/>
  <c r="FA9" i="172"/>
  <c r="EZ9" i="172"/>
  <c r="EY9" i="172"/>
  <c r="EX9" i="172"/>
  <c r="EW9" i="172"/>
  <c r="EV9" i="172"/>
  <c r="EU9" i="172"/>
  <c r="ET9" i="172"/>
  <c r="ES9" i="172"/>
  <c r="ER9" i="172"/>
  <c r="EQ9" i="172"/>
  <c r="EP9" i="172"/>
  <c r="EO9" i="172"/>
  <c r="EN9" i="172"/>
  <c r="EM9" i="172"/>
  <c r="EL9" i="172"/>
  <c r="EK9" i="172"/>
  <c r="EJ9" i="172"/>
  <c r="EI9" i="172"/>
  <c r="EH9" i="172"/>
  <c r="EG9" i="172"/>
  <c r="EF9" i="172"/>
  <c r="EE9" i="172"/>
  <c r="ED9" i="172"/>
  <c r="EC9" i="172"/>
  <c r="EB9" i="172"/>
  <c r="EA9" i="172"/>
  <c r="DZ9" i="172"/>
  <c r="DY9" i="172"/>
  <c r="DX9" i="172"/>
  <c r="DW9" i="172"/>
  <c r="DV9" i="172"/>
  <c r="DU9" i="172"/>
  <c r="DT9" i="172"/>
  <c r="DS9" i="172"/>
  <c r="DR9" i="172"/>
  <c r="DQ9" i="172"/>
  <c r="DP9" i="172"/>
  <c r="DO9" i="172"/>
  <c r="DN9" i="172"/>
  <c r="DM9" i="172"/>
  <c r="DL9" i="172"/>
  <c r="DK9" i="172"/>
  <c r="DJ9" i="172"/>
  <c r="DI9" i="172"/>
  <c r="DH9" i="172"/>
  <c r="DG9" i="172"/>
  <c r="DF9" i="172"/>
  <c r="DE9" i="172"/>
  <c r="DD9" i="172"/>
  <c r="DC9" i="172"/>
  <c r="DB9" i="172"/>
  <c r="DA9" i="172"/>
  <c r="CZ9" i="172"/>
  <c r="CY9" i="172"/>
  <c r="CX9" i="172"/>
  <c r="CW9" i="172"/>
  <c r="CV9" i="172"/>
  <c r="CU9" i="172"/>
  <c r="CT9" i="172"/>
  <c r="CS9" i="172"/>
  <c r="CR9" i="172"/>
  <c r="CQ9" i="172"/>
  <c r="CP9" i="172"/>
  <c r="CO9" i="172"/>
  <c r="CN9" i="172"/>
  <c r="CM9" i="172"/>
  <c r="CL9" i="172"/>
  <c r="CK9" i="172"/>
  <c r="CJ9" i="172"/>
  <c r="CI9" i="172"/>
  <c r="CH9" i="172"/>
  <c r="CG9" i="172"/>
  <c r="CF9" i="172"/>
  <c r="CE9" i="172"/>
  <c r="CD9" i="172"/>
  <c r="CC9" i="172"/>
  <c r="CB9" i="172"/>
  <c r="CA9" i="172"/>
  <c r="BZ9" i="172"/>
  <c r="BY9" i="172"/>
  <c r="BX9" i="172"/>
  <c r="BW9" i="172"/>
  <c r="BV9" i="172"/>
  <c r="BU9" i="172"/>
  <c r="BT9" i="172"/>
  <c r="BS9" i="172"/>
  <c r="BR9" i="172"/>
  <c r="BQ9" i="172"/>
  <c r="BP9" i="172"/>
  <c r="BO9" i="172"/>
  <c r="BN9" i="172"/>
  <c r="BM9" i="172"/>
  <c r="BL9" i="172"/>
  <c r="BK9" i="172"/>
  <c r="BJ9" i="172"/>
  <c r="BI9" i="172"/>
  <c r="BH9" i="172"/>
  <c r="BG9" i="172"/>
  <c r="BF9" i="172"/>
  <c r="BE9" i="172"/>
  <c r="BD9" i="172"/>
  <c r="BC9" i="172"/>
  <c r="BB9" i="172"/>
  <c r="BA9" i="172"/>
  <c r="AZ9" i="172"/>
  <c r="AY9" i="172"/>
  <c r="AX9" i="172"/>
  <c r="AW9" i="172"/>
  <c r="AV9" i="172"/>
  <c r="AU9" i="172"/>
  <c r="AT9" i="172"/>
  <c r="AS9" i="172"/>
  <c r="AR9" i="172"/>
  <c r="AQ9" i="172"/>
  <c r="AP9" i="172"/>
  <c r="AO9" i="172"/>
  <c r="AN9" i="172"/>
  <c r="AM9" i="172"/>
  <c r="AL9" i="172"/>
  <c r="AK9" i="172"/>
  <c r="AJ9" i="172"/>
  <c r="AI9" i="172"/>
  <c r="AH9" i="172"/>
  <c r="AG9" i="172"/>
  <c r="AF9" i="172"/>
  <c r="AE9" i="172"/>
  <c r="AD9" i="172"/>
  <c r="AC9" i="172"/>
  <c r="AB9" i="172"/>
  <c r="AA9" i="172"/>
  <c r="Z9" i="172"/>
  <c r="Y9" i="172"/>
  <c r="X9" i="172"/>
  <c r="W9" i="172"/>
  <c r="V9" i="172"/>
  <c r="U9" i="172"/>
  <c r="T9" i="172"/>
  <c r="S9" i="172"/>
  <c r="R9" i="172"/>
  <c r="Q9" i="172"/>
  <c r="P9" i="172"/>
  <c r="O9" i="172"/>
  <c r="N9" i="172"/>
  <c r="M9" i="172"/>
  <c r="L9" i="172"/>
  <c r="K9" i="172"/>
  <c r="J9" i="172"/>
  <c r="I9" i="172"/>
  <c r="H9" i="172"/>
  <c r="G9" i="172"/>
  <c r="F9" i="172"/>
  <c r="E9" i="172"/>
  <c r="D9" i="172"/>
  <c r="GN9" i="171"/>
  <c r="GM9" i="171"/>
  <c r="GL9" i="171"/>
  <c r="GK9" i="171"/>
  <c r="GJ9" i="171"/>
  <c r="GI9" i="171"/>
  <c r="GH9" i="171"/>
  <c r="GG9" i="171"/>
  <c r="GF9" i="171"/>
  <c r="GE9" i="171"/>
  <c r="GD9" i="171"/>
  <c r="GC9" i="171"/>
  <c r="GB9" i="171"/>
  <c r="GA9" i="171"/>
  <c r="FZ9" i="171"/>
  <c r="FY9" i="171"/>
  <c r="FX9" i="171"/>
  <c r="FW9" i="171"/>
  <c r="FV9" i="171"/>
  <c r="FU9" i="171"/>
  <c r="FT9" i="171"/>
  <c r="FS9" i="171"/>
  <c r="FR9" i="171"/>
  <c r="FQ9" i="171"/>
  <c r="FP9" i="171"/>
  <c r="FO9" i="171"/>
  <c r="FN9" i="171"/>
  <c r="FM9" i="171"/>
  <c r="FL9" i="171"/>
  <c r="FK9" i="171"/>
  <c r="FJ9" i="171"/>
  <c r="FI9" i="171"/>
  <c r="FH9" i="171"/>
  <c r="FG9" i="171"/>
  <c r="FF9" i="171"/>
  <c r="FE9" i="171"/>
  <c r="FD9" i="171"/>
  <c r="FC9" i="171"/>
  <c r="FB9" i="171"/>
  <c r="FA9" i="171"/>
  <c r="EZ9" i="171"/>
  <c r="EY9" i="171"/>
  <c r="EX9" i="171"/>
  <c r="EW9" i="171"/>
  <c r="EV9" i="171"/>
  <c r="EU9" i="171"/>
  <c r="ET9" i="171"/>
  <c r="ES9" i="171"/>
  <c r="ER9" i="171"/>
  <c r="EQ9" i="171"/>
  <c r="EP9" i="171"/>
  <c r="EO9" i="171"/>
  <c r="EN9" i="171"/>
  <c r="EM9" i="171"/>
  <c r="EL9" i="171"/>
  <c r="EK9" i="171"/>
  <c r="EJ9" i="171"/>
  <c r="EI9" i="171"/>
  <c r="EH9" i="171"/>
  <c r="EG9" i="171"/>
  <c r="EF9" i="171"/>
  <c r="EE9" i="171"/>
  <c r="ED9" i="171"/>
  <c r="EC9" i="171"/>
  <c r="EB9" i="171"/>
  <c r="EA9" i="171"/>
  <c r="DZ9" i="171"/>
  <c r="DY9" i="171"/>
  <c r="DX9" i="171"/>
  <c r="DW9" i="171"/>
  <c r="DV9" i="171"/>
  <c r="DU9" i="171"/>
  <c r="DT9" i="171"/>
  <c r="DS9" i="171"/>
  <c r="DR9" i="171"/>
  <c r="DQ9" i="171"/>
  <c r="DP9" i="171"/>
  <c r="DO9" i="171"/>
  <c r="DN9" i="171"/>
  <c r="DM9" i="171"/>
  <c r="DL9" i="171"/>
  <c r="DK9" i="171"/>
  <c r="DJ9" i="171"/>
  <c r="DI9" i="171"/>
  <c r="DH9" i="171"/>
  <c r="DG9" i="171"/>
  <c r="DF9" i="171"/>
  <c r="DE9" i="171"/>
  <c r="DD9" i="171"/>
  <c r="DC9" i="171"/>
  <c r="DB9" i="171"/>
  <c r="DA9" i="171"/>
  <c r="CZ9" i="171"/>
  <c r="CY9" i="171"/>
  <c r="CX9" i="171"/>
  <c r="CW9" i="171"/>
  <c r="CV9" i="171"/>
  <c r="CU9" i="171"/>
  <c r="CT9" i="171"/>
  <c r="CS9" i="171"/>
  <c r="CR9" i="171"/>
  <c r="CQ9" i="171"/>
  <c r="CP9" i="171"/>
  <c r="CO9" i="171"/>
  <c r="CN9" i="171"/>
  <c r="CM9" i="171"/>
  <c r="CL9" i="171"/>
  <c r="CK9" i="171"/>
  <c r="CJ9" i="171"/>
  <c r="CI9" i="171"/>
  <c r="CH9" i="171"/>
  <c r="CG9" i="171"/>
  <c r="CF9" i="171"/>
  <c r="CE9" i="171"/>
  <c r="CD9" i="171"/>
  <c r="CC9" i="171"/>
  <c r="CB9" i="171"/>
  <c r="CA9" i="171"/>
  <c r="BZ9" i="171"/>
  <c r="BY9" i="171"/>
  <c r="BX9" i="171"/>
  <c r="BW9" i="171"/>
  <c r="BV9" i="171"/>
  <c r="BU9" i="171"/>
  <c r="BT9" i="171"/>
  <c r="BS9" i="171"/>
  <c r="BR9" i="171"/>
  <c r="BQ9" i="171"/>
  <c r="BP9" i="171"/>
  <c r="BO9" i="171"/>
  <c r="BN9" i="171"/>
  <c r="BM9" i="171"/>
  <c r="BL9" i="171"/>
  <c r="BK9" i="171"/>
  <c r="BJ9" i="171"/>
  <c r="BI9" i="171"/>
  <c r="BH9" i="171"/>
  <c r="BG9" i="171"/>
  <c r="BF9" i="171"/>
  <c r="BE9" i="171"/>
  <c r="BD9" i="171"/>
  <c r="BC9" i="171"/>
  <c r="BB9" i="171"/>
  <c r="BA9" i="171"/>
  <c r="AZ9" i="171"/>
  <c r="AY9" i="171"/>
  <c r="AX9" i="171"/>
  <c r="AW9" i="171"/>
  <c r="AV9" i="171"/>
  <c r="AU9" i="171"/>
  <c r="AT9" i="171"/>
  <c r="AS9" i="171"/>
  <c r="AR9" i="171"/>
  <c r="AQ9" i="171"/>
  <c r="AP9" i="171"/>
  <c r="AO9" i="171"/>
  <c r="AN9" i="171"/>
  <c r="AM9" i="171"/>
  <c r="AL9" i="171"/>
  <c r="AK9" i="171"/>
  <c r="AJ9" i="171"/>
  <c r="AI9" i="171"/>
  <c r="AH9" i="171"/>
  <c r="AG9" i="171"/>
  <c r="AF9" i="171"/>
  <c r="AE9" i="171"/>
  <c r="AD9" i="171"/>
  <c r="AC9" i="171"/>
  <c r="AB9" i="171"/>
  <c r="AA9" i="171"/>
  <c r="Z9" i="171"/>
  <c r="Y9" i="171"/>
  <c r="X9" i="171"/>
  <c r="W9" i="171"/>
  <c r="V9" i="171"/>
  <c r="U9" i="171"/>
  <c r="T9" i="171"/>
  <c r="S9" i="171"/>
  <c r="R9" i="171"/>
  <c r="Q9" i="171"/>
  <c r="P9" i="171"/>
  <c r="O9" i="171"/>
  <c r="N9" i="171"/>
  <c r="M9" i="171"/>
  <c r="L9" i="171"/>
  <c r="K9" i="171"/>
  <c r="J9" i="171"/>
  <c r="I9" i="171"/>
  <c r="H9" i="171"/>
  <c r="G9" i="171"/>
  <c r="F9" i="171"/>
  <c r="E9" i="171"/>
  <c r="D9" i="171"/>
  <c r="I9" i="170"/>
  <c r="H9" i="170"/>
  <c r="G9" i="170"/>
  <c r="F9" i="170"/>
  <c r="E9" i="170"/>
  <c r="D9" i="170"/>
  <c r="A8" i="170" s="1"/>
  <c r="CD201" i="167" l="1"/>
  <c r="CD196" i="167"/>
  <c r="CD200" i="167"/>
  <c r="CD195" i="167"/>
  <c r="CD199" i="167"/>
  <c r="CD194" i="167"/>
  <c r="CD198" i="167"/>
  <c r="CD71" i="167"/>
  <c r="CD70" i="167"/>
  <c r="CD67" i="167"/>
  <c r="CD68" i="167"/>
  <c r="BT324" i="169"/>
  <c r="BT323" i="169"/>
  <c r="BT321" i="169"/>
  <c r="BT318" i="169"/>
  <c r="BT322" i="169"/>
  <c r="BT320" i="169"/>
  <c r="BT319" i="169"/>
  <c r="CF136" i="167"/>
  <c r="CF134" i="167"/>
  <c r="CF137" i="167"/>
  <c r="CF138" i="167"/>
  <c r="M71" i="126"/>
  <c r="CF72" i="167"/>
  <c r="CF131" i="167"/>
  <c r="M72" i="126"/>
  <c r="CF73" i="167"/>
  <c r="CF135" i="167"/>
  <c r="CF133" i="167"/>
  <c r="CF132" i="167"/>
  <c r="M68" i="126"/>
  <c r="CF69" i="167"/>
  <c r="BT317" i="169"/>
  <c r="BS322" i="169"/>
  <c r="BR319" i="169"/>
  <c r="BS319" i="169"/>
  <c r="BR320" i="169"/>
  <c r="BR321" i="169"/>
  <c r="BS317" i="169"/>
  <c r="BS321" i="169"/>
  <c r="M69" i="126"/>
  <c r="M66" i="126"/>
  <c r="BS320" i="169"/>
  <c r="BR318" i="169"/>
  <c r="BR324" i="169"/>
  <c r="BS318" i="169"/>
  <c r="BS323" i="169"/>
  <c r="M67" i="126"/>
  <c r="BS324" i="169"/>
  <c r="M73" i="126"/>
  <c r="M70" i="126"/>
  <c r="BR322" i="169"/>
  <c r="BR323" i="169"/>
  <c r="BR317" i="169"/>
  <c r="B79" i="80"/>
  <c r="E17" i="126"/>
  <c r="F17" i="126"/>
  <c r="E18" i="126"/>
  <c r="F18" i="126"/>
  <c r="E19" i="126"/>
  <c r="F19" i="126"/>
  <c r="E20" i="126"/>
  <c r="F20" i="126"/>
  <c r="E21" i="126"/>
  <c r="F21" i="126"/>
  <c r="E22" i="126"/>
  <c r="F22" i="126"/>
  <c r="E23" i="126"/>
  <c r="F23" i="126"/>
  <c r="E24" i="126"/>
  <c r="F24" i="126"/>
  <c r="E25" i="126"/>
  <c r="F25" i="126"/>
  <c r="E26" i="126"/>
  <c r="F26" i="126"/>
  <c r="E27" i="126"/>
  <c r="F27" i="126"/>
  <c r="E28" i="126"/>
  <c r="F28" i="126"/>
  <c r="E29" i="126"/>
  <c r="F29" i="126"/>
  <c r="E30" i="126"/>
  <c r="F30" i="126"/>
  <c r="E31" i="126"/>
  <c r="F31" i="126"/>
  <c r="E32" i="126"/>
  <c r="F32" i="126"/>
  <c r="E33" i="126"/>
  <c r="F33" i="126"/>
  <c r="E34" i="126"/>
  <c r="F34" i="126"/>
  <c r="E35" i="126"/>
  <c r="F35" i="126"/>
  <c r="E36" i="126"/>
  <c r="F36" i="126"/>
  <c r="E37" i="126"/>
  <c r="F37" i="126"/>
  <c r="E38" i="126"/>
  <c r="F38" i="126"/>
  <c r="E39" i="126"/>
  <c r="F39" i="126"/>
  <c r="E40" i="126"/>
  <c r="F40" i="126"/>
  <c r="E41" i="126"/>
  <c r="F41" i="126"/>
  <c r="E42" i="126"/>
  <c r="F42" i="126"/>
  <c r="E43" i="126"/>
  <c r="F43" i="126"/>
  <c r="E44" i="126"/>
  <c r="F44" i="126"/>
  <c r="E45" i="126"/>
  <c r="F45" i="126"/>
  <c r="E46" i="126"/>
  <c r="F46" i="126"/>
  <c r="E47" i="126"/>
  <c r="F47" i="126"/>
  <c r="E48" i="126"/>
  <c r="F48" i="126"/>
  <c r="E49" i="126"/>
  <c r="F49" i="126"/>
  <c r="E50" i="126"/>
  <c r="F50" i="126"/>
  <c r="E51" i="126"/>
  <c r="F51" i="126"/>
  <c r="E52" i="126"/>
  <c r="F52" i="126"/>
  <c r="E53" i="126"/>
  <c r="F53" i="126"/>
  <c r="E54" i="126"/>
  <c r="F54" i="126"/>
  <c r="E55" i="126"/>
  <c r="F55" i="126"/>
  <c r="E56" i="126"/>
  <c r="F56" i="126"/>
  <c r="E57" i="126"/>
  <c r="F57" i="126"/>
  <c r="E58" i="126"/>
  <c r="F58" i="126"/>
  <c r="E59" i="126"/>
  <c r="F59" i="126"/>
  <c r="E60" i="126"/>
  <c r="F60" i="126"/>
  <c r="E61" i="126"/>
  <c r="F61" i="126"/>
  <c r="E62" i="126"/>
  <c r="F62" i="126"/>
  <c r="E63" i="126"/>
  <c r="F63" i="126"/>
  <c r="E64" i="126"/>
  <c r="F64" i="126"/>
  <c r="E65" i="126"/>
  <c r="F65" i="126"/>
  <c r="E16" i="126"/>
  <c r="BD207" i="169"/>
  <c r="BF207" i="169"/>
  <c r="BG207" i="169"/>
  <c r="BH207" i="169"/>
  <c r="BI207" i="169"/>
  <c r="BJ207" i="169"/>
  <c r="BK207" i="169"/>
  <c r="BL207" i="169"/>
  <c r="BM207" i="169"/>
  <c r="BD208" i="169"/>
  <c r="BE208" i="169"/>
  <c r="BF208" i="169"/>
  <c r="BG208" i="169"/>
  <c r="BH208" i="169"/>
  <c r="BI208" i="169"/>
  <c r="BJ208" i="169"/>
  <c r="BK208" i="169"/>
  <c r="BL208" i="169"/>
  <c r="BM208" i="169"/>
  <c r="BD209" i="169"/>
  <c r="BE209" i="169"/>
  <c r="BF209" i="169"/>
  <c r="BG209" i="169"/>
  <c r="BH209" i="169"/>
  <c r="BI209" i="169"/>
  <c r="BJ209" i="169"/>
  <c r="BK209" i="169"/>
  <c r="BL209" i="169"/>
  <c r="BM209" i="169"/>
  <c r="BD210" i="169"/>
  <c r="BE210" i="169"/>
  <c r="BF210" i="169"/>
  <c r="BG210" i="169"/>
  <c r="BH210" i="169"/>
  <c r="BI210" i="169"/>
  <c r="BJ210" i="169"/>
  <c r="BK210" i="169"/>
  <c r="BL210" i="169"/>
  <c r="BM210" i="169"/>
  <c r="BD211" i="169"/>
  <c r="BE211" i="169"/>
  <c r="BF211" i="169"/>
  <c r="BG211" i="169"/>
  <c r="BH211" i="169"/>
  <c r="BI211" i="169"/>
  <c r="BJ211" i="169"/>
  <c r="BK211" i="169"/>
  <c r="BL211" i="169"/>
  <c r="BM211" i="169"/>
  <c r="BD212" i="169"/>
  <c r="BE212" i="169"/>
  <c r="BF212" i="169"/>
  <c r="BG212" i="169"/>
  <c r="BH212" i="169"/>
  <c r="BI212" i="169"/>
  <c r="BJ212" i="169"/>
  <c r="BK212" i="169"/>
  <c r="BL212" i="169"/>
  <c r="BM212" i="169"/>
  <c r="BD213" i="169"/>
  <c r="BE213" i="169"/>
  <c r="BF213" i="169"/>
  <c r="BG213" i="169"/>
  <c r="BH213" i="169"/>
  <c r="BI213" i="169"/>
  <c r="BJ213" i="169"/>
  <c r="BK213" i="169"/>
  <c r="BL213" i="169"/>
  <c r="BM213" i="169"/>
  <c r="BD214" i="169"/>
  <c r="BE214" i="169"/>
  <c r="BF214" i="169"/>
  <c r="BG214" i="169"/>
  <c r="BH214" i="169"/>
  <c r="BI214" i="169"/>
  <c r="BJ214" i="169"/>
  <c r="BK214" i="169"/>
  <c r="BL214" i="169"/>
  <c r="BM214" i="169"/>
  <c r="BD215" i="169"/>
  <c r="BE215" i="169"/>
  <c r="BF215" i="169"/>
  <c r="BG215" i="169"/>
  <c r="BH215" i="169"/>
  <c r="BI215" i="169"/>
  <c r="BJ215" i="169"/>
  <c r="BK215" i="169"/>
  <c r="BL215" i="169"/>
  <c r="BM215" i="169"/>
  <c r="BD216" i="169"/>
  <c r="BE216" i="169"/>
  <c r="BF216" i="169"/>
  <c r="BG216" i="169"/>
  <c r="BH216" i="169"/>
  <c r="BI216" i="169"/>
  <c r="BJ216" i="169"/>
  <c r="BK216" i="169"/>
  <c r="BL216" i="169"/>
  <c r="BM216" i="169"/>
  <c r="BD217" i="169"/>
  <c r="BE217" i="169"/>
  <c r="BF217" i="169"/>
  <c r="BG217" i="169"/>
  <c r="BH217" i="169"/>
  <c r="BI217" i="169"/>
  <c r="BJ217" i="169"/>
  <c r="BK217" i="169"/>
  <c r="BL217" i="169"/>
  <c r="BM217" i="169"/>
  <c r="BD218" i="169"/>
  <c r="BE218" i="169"/>
  <c r="BF218" i="169"/>
  <c r="BG218" i="169"/>
  <c r="BH218" i="169"/>
  <c r="BI218" i="169"/>
  <c r="BJ218" i="169"/>
  <c r="BK218" i="169"/>
  <c r="BL218" i="169"/>
  <c r="BM218" i="169"/>
  <c r="BD219" i="169"/>
  <c r="BE219" i="169"/>
  <c r="BF219" i="169"/>
  <c r="BG219" i="169"/>
  <c r="BH219" i="169"/>
  <c r="BI219" i="169"/>
  <c r="BJ219" i="169"/>
  <c r="BK219" i="169"/>
  <c r="BL219" i="169"/>
  <c r="BM219" i="169"/>
  <c r="BD220" i="169"/>
  <c r="BE220" i="169"/>
  <c r="BF220" i="169"/>
  <c r="BG220" i="169"/>
  <c r="BH220" i="169"/>
  <c r="BI220" i="169"/>
  <c r="BJ220" i="169"/>
  <c r="BK220" i="169"/>
  <c r="BL220" i="169"/>
  <c r="BM220" i="169"/>
  <c r="BD221" i="169"/>
  <c r="BE221" i="169"/>
  <c r="BF221" i="169"/>
  <c r="BG221" i="169"/>
  <c r="BH221" i="169"/>
  <c r="BI221" i="169"/>
  <c r="BJ221" i="169"/>
  <c r="BK221" i="169"/>
  <c r="BL221" i="169"/>
  <c r="BM221" i="169"/>
  <c r="BD222" i="169"/>
  <c r="BE222" i="169"/>
  <c r="BF222" i="169"/>
  <c r="BG222" i="169"/>
  <c r="BH222" i="169"/>
  <c r="BI222" i="169"/>
  <c r="BJ222" i="169"/>
  <c r="BK222" i="169"/>
  <c r="BL222" i="169"/>
  <c r="BM222" i="169"/>
  <c r="BD223" i="169"/>
  <c r="BE223" i="169"/>
  <c r="BF223" i="169"/>
  <c r="BG223" i="169"/>
  <c r="BH223" i="169"/>
  <c r="BI223" i="169"/>
  <c r="BJ223" i="169"/>
  <c r="BK223" i="169"/>
  <c r="BL223" i="169"/>
  <c r="BM223" i="169"/>
  <c r="BD224" i="169"/>
  <c r="BE224" i="169"/>
  <c r="BF224" i="169"/>
  <c r="BG224" i="169"/>
  <c r="BH224" i="169"/>
  <c r="BI224" i="169"/>
  <c r="BJ224" i="169"/>
  <c r="BK224" i="169"/>
  <c r="BL224" i="169"/>
  <c r="BM224" i="169"/>
  <c r="BD225" i="169"/>
  <c r="BE225" i="169"/>
  <c r="BF225" i="169"/>
  <c r="BG225" i="169"/>
  <c r="BH225" i="169"/>
  <c r="BI225" i="169"/>
  <c r="BJ225" i="169"/>
  <c r="BK225" i="169"/>
  <c r="BL225" i="169"/>
  <c r="BM225" i="169"/>
  <c r="BD226" i="169"/>
  <c r="BE226" i="169"/>
  <c r="BF226" i="169"/>
  <c r="BG226" i="169"/>
  <c r="BH226" i="169"/>
  <c r="BI226" i="169"/>
  <c r="BJ226" i="169"/>
  <c r="BK226" i="169"/>
  <c r="BL226" i="169"/>
  <c r="BM226" i="169"/>
  <c r="BD227" i="169"/>
  <c r="BE227" i="169"/>
  <c r="BF227" i="169"/>
  <c r="BG227" i="169"/>
  <c r="BH227" i="169"/>
  <c r="BI227" i="169"/>
  <c r="BJ227" i="169"/>
  <c r="BK227" i="169"/>
  <c r="BL227" i="169"/>
  <c r="BM227" i="169"/>
  <c r="BD228" i="169"/>
  <c r="BE228" i="169"/>
  <c r="BF228" i="169"/>
  <c r="BG228" i="169"/>
  <c r="BH228" i="169"/>
  <c r="BI228" i="169"/>
  <c r="BJ228" i="169"/>
  <c r="BK228" i="169"/>
  <c r="BL228" i="169"/>
  <c r="BM228" i="169"/>
  <c r="BD229" i="169"/>
  <c r="BE229" i="169"/>
  <c r="BF229" i="169"/>
  <c r="BG229" i="169"/>
  <c r="BH229" i="169"/>
  <c r="BI229" i="169"/>
  <c r="BJ229" i="169"/>
  <c r="BK229" i="169"/>
  <c r="BL229" i="169"/>
  <c r="BM229" i="169"/>
  <c r="BD230" i="169"/>
  <c r="BE230" i="169"/>
  <c r="BF230" i="169"/>
  <c r="BG230" i="169"/>
  <c r="BH230" i="169"/>
  <c r="BI230" i="169"/>
  <c r="BJ230" i="169"/>
  <c r="BK230" i="169"/>
  <c r="BL230" i="169"/>
  <c r="BM230" i="169"/>
  <c r="BD231" i="169"/>
  <c r="BE231" i="169"/>
  <c r="BF231" i="169"/>
  <c r="BG231" i="169"/>
  <c r="BH231" i="169"/>
  <c r="BI231" i="169"/>
  <c r="BJ231" i="169"/>
  <c r="BK231" i="169"/>
  <c r="BL231" i="169"/>
  <c r="BM231" i="169"/>
  <c r="BD232" i="169"/>
  <c r="BE232" i="169"/>
  <c r="BF232" i="169"/>
  <c r="BG232" i="169"/>
  <c r="BH232" i="169"/>
  <c r="BI232" i="169"/>
  <c r="BJ232" i="169"/>
  <c r="BK232" i="169"/>
  <c r="BL232" i="169"/>
  <c r="BM232" i="169"/>
  <c r="BD233" i="169"/>
  <c r="BE233" i="169"/>
  <c r="BF233" i="169"/>
  <c r="BG233" i="169"/>
  <c r="BH233" i="169"/>
  <c r="BI233" i="169"/>
  <c r="BJ233" i="169"/>
  <c r="BK233" i="169"/>
  <c r="BL233" i="169"/>
  <c r="BM233" i="169"/>
  <c r="BD234" i="169"/>
  <c r="BE234" i="169"/>
  <c r="BF234" i="169"/>
  <c r="BG234" i="169"/>
  <c r="BH234" i="169"/>
  <c r="BI234" i="169"/>
  <c r="BJ234" i="169"/>
  <c r="BK234" i="169"/>
  <c r="BL234" i="169"/>
  <c r="BM234" i="169"/>
  <c r="BD235" i="169"/>
  <c r="BE235" i="169"/>
  <c r="BF235" i="169"/>
  <c r="BG235" i="169"/>
  <c r="BH235" i="169"/>
  <c r="BI235" i="169"/>
  <c r="BJ235" i="169"/>
  <c r="BK235" i="169"/>
  <c r="BL235" i="169"/>
  <c r="BM235" i="169"/>
  <c r="BD236" i="169"/>
  <c r="BE236" i="169"/>
  <c r="BF236" i="169"/>
  <c r="BG236" i="169"/>
  <c r="BH236" i="169"/>
  <c r="BI236" i="169"/>
  <c r="BJ236" i="169"/>
  <c r="BK236" i="169"/>
  <c r="BL236" i="169"/>
  <c r="BM236" i="169"/>
  <c r="BD237" i="169"/>
  <c r="BE237" i="169"/>
  <c r="BF237" i="169"/>
  <c r="BG237" i="169"/>
  <c r="BH237" i="169"/>
  <c r="BI237" i="169"/>
  <c r="BJ237" i="169"/>
  <c r="BK237" i="169"/>
  <c r="BL237" i="169"/>
  <c r="BM237" i="169"/>
  <c r="BD238" i="169"/>
  <c r="BE238" i="169"/>
  <c r="BF238" i="169"/>
  <c r="BG238" i="169"/>
  <c r="BH238" i="169"/>
  <c r="BI238" i="169"/>
  <c r="BJ238" i="169"/>
  <c r="BK238" i="169"/>
  <c r="BL238" i="169"/>
  <c r="BM238" i="169"/>
  <c r="BD239" i="169"/>
  <c r="BE239" i="169"/>
  <c r="BF239" i="169"/>
  <c r="BG239" i="169"/>
  <c r="BH239" i="169"/>
  <c r="BI239" i="169"/>
  <c r="BJ239" i="169"/>
  <c r="BK239" i="169"/>
  <c r="BL239" i="169"/>
  <c r="BM239" i="169"/>
  <c r="BD240" i="169"/>
  <c r="BE240" i="169"/>
  <c r="BF240" i="169"/>
  <c r="BG240" i="169"/>
  <c r="BH240" i="169"/>
  <c r="BI240" i="169"/>
  <c r="BJ240" i="169"/>
  <c r="BK240" i="169"/>
  <c r="BL240" i="169"/>
  <c r="BM240" i="169"/>
  <c r="BD241" i="169"/>
  <c r="BE241" i="169"/>
  <c r="BF241" i="169"/>
  <c r="BG241" i="169"/>
  <c r="BH241" i="169"/>
  <c r="BI241" i="169"/>
  <c r="BJ241" i="169"/>
  <c r="BK241" i="169"/>
  <c r="BL241" i="169"/>
  <c r="BM241" i="169"/>
  <c r="BD242" i="169"/>
  <c r="BE242" i="169"/>
  <c r="BF242" i="169"/>
  <c r="BG242" i="169"/>
  <c r="BH242" i="169"/>
  <c r="BI242" i="169"/>
  <c r="BJ242" i="169"/>
  <c r="BK242" i="169"/>
  <c r="BL242" i="169"/>
  <c r="BM242" i="169"/>
  <c r="BD243" i="169"/>
  <c r="BE243" i="169"/>
  <c r="BF243" i="169"/>
  <c r="BG243" i="169"/>
  <c r="BH243" i="169"/>
  <c r="BI243" i="169"/>
  <c r="BJ243" i="169"/>
  <c r="BK243" i="169"/>
  <c r="BL243" i="169"/>
  <c r="BM243" i="169"/>
  <c r="BD244" i="169"/>
  <c r="BE244" i="169"/>
  <c r="BF244" i="169"/>
  <c r="BG244" i="169"/>
  <c r="BH244" i="169"/>
  <c r="BI244" i="169"/>
  <c r="BJ244" i="169"/>
  <c r="BK244" i="169"/>
  <c r="BL244" i="169"/>
  <c r="BM244" i="169"/>
  <c r="BD245" i="169"/>
  <c r="BE245" i="169"/>
  <c r="BF245" i="169"/>
  <c r="BG245" i="169"/>
  <c r="BH245" i="169"/>
  <c r="BI245" i="169"/>
  <c r="BJ245" i="169"/>
  <c r="BK245" i="169"/>
  <c r="BL245" i="169"/>
  <c r="BM245" i="169"/>
  <c r="BD246" i="169"/>
  <c r="BE246" i="169"/>
  <c r="BF246" i="169"/>
  <c r="BG246" i="169"/>
  <c r="BH246" i="169"/>
  <c r="BI246" i="169"/>
  <c r="BJ246" i="169"/>
  <c r="BK246" i="169"/>
  <c r="BL246" i="169"/>
  <c r="BM246" i="169"/>
  <c r="BD247" i="169"/>
  <c r="BE247" i="169"/>
  <c r="BF247" i="169"/>
  <c r="BG247" i="169"/>
  <c r="BH247" i="169"/>
  <c r="BI247" i="169"/>
  <c r="BJ247" i="169"/>
  <c r="BK247" i="169"/>
  <c r="BL247" i="169"/>
  <c r="BM247" i="169"/>
  <c r="BD248" i="169"/>
  <c r="BE248" i="169"/>
  <c r="BF248" i="169"/>
  <c r="BG248" i="169"/>
  <c r="BH248" i="169"/>
  <c r="BI248" i="169"/>
  <c r="BJ248" i="169"/>
  <c r="BK248" i="169"/>
  <c r="BL248" i="169"/>
  <c r="BM248" i="169"/>
  <c r="BD249" i="169"/>
  <c r="BE249" i="169"/>
  <c r="BF249" i="169"/>
  <c r="BG249" i="169"/>
  <c r="BH249" i="169"/>
  <c r="BI249" i="169"/>
  <c r="BJ249" i="169"/>
  <c r="BK249" i="169"/>
  <c r="BL249" i="169"/>
  <c r="BM249" i="169"/>
  <c r="BD250" i="169"/>
  <c r="BE250" i="169"/>
  <c r="BF250" i="169"/>
  <c r="BG250" i="169"/>
  <c r="BH250" i="169"/>
  <c r="BI250" i="169"/>
  <c r="BJ250" i="169"/>
  <c r="BK250" i="169"/>
  <c r="BL250" i="169"/>
  <c r="BM250" i="169"/>
  <c r="BD251" i="169"/>
  <c r="BE251" i="169"/>
  <c r="BF251" i="169"/>
  <c r="BG251" i="169"/>
  <c r="BH251" i="169"/>
  <c r="BI251" i="169"/>
  <c r="BJ251" i="169"/>
  <c r="BK251" i="169"/>
  <c r="BL251" i="169"/>
  <c r="BM251" i="169"/>
  <c r="BD252" i="169"/>
  <c r="BE252" i="169"/>
  <c r="BF252" i="169"/>
  <c r="BG252" i="169"/>
  <c r="BH252" i="169"/>
  <c r="BI252" i="169"/>
  <c r="BJ252" i="169"/>
  <c r="BK252" i="169"/>
  <c r="BL252" i="169"/>
  <c r="BM252" i="169"/>
  <c r="BD253" i="169"/>
  <c r="BE253" i="169"/>
  <c r="BF253" i="169"/>
  <c r="BG253" i="169"/>
  <c r="BH253" i="169"/>
  <c r="BI253" i="169"/>
  <c r="BJ253" i="169"/>
  <c r="BK253" i="169"/>
  <c r="BL253" i="169"/>
  <c r="BM253" i="169"/>
  <c r="BD254" i="169"/>
  <c r="BE254" i="169"/>
  <c r="BF254" i="169"/>
  <c r="BG254" i="169"/>
  <c r="BH254" i="169"/>
  <c r="BI254" i="169"/>
  <c r="BJ254" i="169"/>
  <c r="BK254" i="169"/>
  <c r="BL254" i="169"/>
  <c r="BM254" i="169"/>
  <c r="BD255" i="169"/>
  <c r="BE255" i="169"/>
  <c r="BF255" i="169"/>
  <c r="BG255" i="169"/>
  <c r="BH255" i="169"/>
  <c r="BI255" i="169"/>
  <c r="BJ255" i="169"/>
  <c r="BK255" i="169"/>
  <c r="BL255" i="169"/>
  <c r="BM255" i="169"/>
  <c r="BE206" i="169"/>
  <c r="BF206" i="169"/>
  <c r="BG206" i="169"/>
  <c r="BH206" i="169"/>
  <c r="BI206" i="169"/>
  <c r="BJ206" i="169"/>
  <c r="BK206" i="169"/>
  <c r="BL206" i="169"/>
  <c r="BM206" i="169"/>
  <c r="BD206" i="169"/>
  <c r="BE144" i="169"/>
  <c r="BF144" i="169"/>
  <c r="BG144" i="169"/>
  <c r="BH144" i="169"/>
  <c r="BI144" i="169"/>
  <c r="BJ144" i="169"/>
  <c r="BK144" i="169"/>
  <c r="BL144" i="169"/>
  <c r="BM144" i="169"/>
  <c r="BD145" i="169"/>
  <c r="BE145" i="169"/>
  <c r="BF145" i="169"/>
  <c r="BG145" i="169"/>
  <c r="BH145" i="169"/>
  <c r="BI145" i="169"/>
  <c r="BJ145" i="169"/>
  <c r="BK145" i="169"/>
  <c r="BL145" i="169"/>
  <c r="BM145" i="169"/>
  <c r="BD146" i="169"/>
  <c r="BE146" i="169"/>
  <c r="BF146" i="169"/>
  <c r="BG146" i="169"/>
  <c r="BH146" i="169"/>
  <c r="BI146" i="169"/>
  <c r="BJ146" i="169"/>
  <c r="BK146" i="169"/>
  <c r="BL146" i="169"/>
  <c r="BM146" i="169"/>
  <c r="BD147" i="169"/>
  <c r="BE147" i="169"/>
  <c r="BF147" i="169"/>
  <c r="BG147" i="169"/>
  <c r="BH147" i="169"/>
  <c r="BI147" i="169"/>
  <c r="BJ147" i="169"/>
  <c r="BK147" i="169"/>
  <c r="BL147" i="169"/>
  <c r="BM147" i="169"/>
  <c r="BD148" i="169"/>
  <c r="BE148" i="169"/>
  <c r="BF148" i="169"/>
  <c r="BG148" i="169"/>
  <c r="BH148" i="169"/>
  <c r="BI148" i="169"/>
  <c r="BJ148" i="169"/>
  <c r="BK148" i="169"/>
  <c r="BL148" i="169"/>
  <c r="BM148" i="169"/>
  <c r="BD149" i="169"/>
  <c r="BE149" i="169"/>
  <c r="BF149" i="169"/>
  <c r="BG149" i="169"/>
  <c r="BH149" i="169"/>
  <c r="BI149" i="169"/>
  <c r="BJ149" i="169"/>
  <c r="BK149" i="169"/>
  <c r="BL149" i="169"/>
  <c r="BM149" i="169"/>
  <c r="BD150" i="169"/>
  <c r="BE150" i="169"/>
  <c r="BF150" i="169"/>
  <c r="BG150" i="169"/>
  <c r="BH150" i="169"/>
  <c r="BI150" i="169"/>
  <c r="BJ150" i="169"/>
  <c r="BK150" i="169"/>
  <c r="BL150" i="169"/>
  <c r="BM150" i="169"/>
  <c r="BD151" i="169"/>
  <c r="BE151" i="169"/>
  <c r="BF151" i="169"/>
  <c r="BG151" i="169"/>
  <c r="BH151" i="169"/>
  <c r="BI151" i="169"/>
  <c r="BJ151" i="169"/>
  <c r="BK151" i="169"/>
  <c r="BL151" i="169"/>
  <c r="BM151" i="169"/>
  <c r="BD152" i="169"/>
  <c r="BE152" i="169"/>
  <c r="BF152" i="169"/>
  <c r="BG152" i="169"/>
  <c r="BH152" i="169"/>
  <c r="BI152" i="169"/>
  <c r="BJ152" i="169"/>
  <c r="BK152" i="169"/>
  <c r="BL152" i="169"/>
  <c r="BM152" i="169"/>
  <c r="BD153" i="169"/>
  <c r="BE153" i="169"/>
  <c r="BF153" i="169"/>
  <c r="BG153" i="169"/>
  <c r="BH153" i="169"/>
  <c r="BI153" i="169"/>
  <c r="BJ153" i="169"/>
  <c r="BK153" i="169"/>
  <c r="BL153" i="169"/>
  <c r="BM153" i="169"/>
  <c r="BD154" i="169"/>
  <c r="BE154" i="169"/>
  <c r="BF154" i="169"/>
  <c r="BG154" i="169"/>
  <c r="BH154" i="169"/>
  <c r="BI154" i="169"/>
  <c r="BJ154" i="169"/>
  <c r="BK154" i="169"/>
  <c r="BL154" i="169"/>
  <c r="BM154" i="169"/>
  <c r="BD155" i="169"/>
  <c r="BE155" i="169"/>
  <c r="BF155" i="169"/>
  <c r="BG155" i="169"/>
  <c r="BH155" i="169"/>
  <c r="BI155" i="169"/>
  <c r="BJ155" i="169"/>
  <c r="BK155" i="169"/>
  <c r="BL155" i="169"/>
  <c r="BM155" i="169"/>
  <c r="BD156" i="169"/>
  <c r="BE156" i="169"/>
  <c r="BF156" i="169"/>
  <c r="BG156" i="169"/>
  <c r="BH156" i="169"/>
  <c r="BI156" i="169"/>
  <c r="BJ156" i="169"/>
  <c r="BK156" i="169"/>
  <c r="BL156" i="169"/>
  <c r="BM156" i="169"/>
  <c r="BD157" i="169"/>
  <c r="BE157" i="169"/>
  <c r="BF157" i="169"/>
  <c r="BG157" i="169"/>
  <c r="BH157" i="169"/>
  <c r="BI157" i="169"/>
  <c r="BJ157" i="169"/>
  <c r="BK157" i="169"/>
  <c r="BL157" i="169"/>
  <c r="BM157" i="169"/>
  <c r="BD158" i="169"/>
  <c r="BE158" i="169"/>
  <c r="BF158" i="169"/>
  <c r="BG158" i="169"/>
  <c r="BH158" i="169"/>
  <c r="BI158" i="169"/>
  <c r="BJ158" i="169"/>
  <c r="BK158" i="169"/>
  <c r="BL158" i="169"/>
  <c r="BM158" i="169"/>
  <c r="BD159" i="169"/>
  <c r="BE159" i="169"/>
  <c r="BF159" i="169"/>
  <c r="BG159" i="169"/>
  <c r="BH159" i="169"/>
  <c r="BI159" i="169"/>
  <c r="BJ159" i="169"/>
  <c r="BK159" i="169"/>
  <c r="BL159" i="169"/>
  <c r="BM159" i="169"/>
  <c r="BD160" i="169"/>
  <c r="BE160" i="169"/>
  <c r="BF160" i="169"/>
  <c r="BG160" i="169"/>
  <c r="BH160" i="169"/>
  <c r="BI160" i="169"/>
  <c r="BJ160" i="169"/>
  <c r="BK160" i="169"/>
  <c r="BL160" i="169"/>
  <c r="BM160" i="169"/>
  <c r="BD161" i="169"/>
  <c r="BE161" i="169"/>
  <c r="BF161" i="169"/>
  <c r="BG161" i="169"/>
  <c r="BH161" i="169"/>
  <c r="BI161" i="169"/>
  <c r="BJ161" i="169"/>
  <c r="BK161" i="169"/>
  <c r="BL161" i="169"/>
  <c r="BM161" i="169"/>
  <c r="BD162" i="169"/>
  <c r="BE162" i="169"/>
  <c r="BF162" i="169"/>
  <c r="BG162" i="169"/>
  <c r="BH162" i="169"/>
  <c r="BI162" i="169"/>
  <c r="BJ162" i="169"/>
  <c r="BK162" i="169"/>
  <c r="BL162" i="169"/>
  <c r="BM162" i="169"/>
  <c r="BD163" i="169"/>
  <c r="BE163" i="169"/>
  <c r="BF163" i="169"/>
  <c r="BG163" i="169"/>
  <c r="BH163" i="169"/>
  <c r="BI163" i="169"/>
  <c r="BJ163" i="169"/>
  <c r="BK163" i="169"/>
  <c r="BL163" i="169"/>
  <c r="BM163" i="169"/>
  <c r="BD164" i="169"/>
  <c r="BE164" i="169"/>
  <c r="BF164" i="169"/>
  <c r="BG164" i="169"/>
  <c r="BH164" i="169"/>
  <c r="BI164" i="169"/>
  <c r="BJ164" i="169"/>
  <c r="BK164" i="169"/>
  <c r="BL164" i="169"/>
  <c r="BM164" i="169"/>
  <c r="BD165" i="169"/>
  <c r="BE165" i="169"/>
  <c r="BF165" i="169"/>
  <c r="BG165" i="169"/>
  <c r="BH165" i="169"/>
  <c r="BI165" i="169"/>
  <c r="BJ165" i="169"/>
  <c r="BK165" i="169"/>
  <c r="BL165" i="169"/>
  <c r="BM165" i="169"/>
  <c r="BD166" i="169"/>
  <c r="BE166" i="169"/>
  <c r="BF166" i="169"/>
  <c r="BG166" i="169"/>
  <c r="BH166" i="169"/>
  <c r="BI166" i="169"/>
  <c r="BJ166" i="169"/>
  <c r="BK166" i="169"/>
  <c r="BL166" i="169"/>
  <c r="BM166" i="169"/>
  <c r="BD167" i="169"/>
  <c r="BE167" i="169"/>
  <c r="BF167" i="169"/>
  <c r="BG167" i="169"/>
  <c r="BH167" i="169"/>
  <c r="BI167" i="169"/>
  <c r="BJ167" i="169"/>
  <c r="BK167" i="169"/>
  <c r="BL167" i="169"/>
  <c r="BM167" i="169"/>
  <c r="BD168" i="169"/>
  <c r="BE168" i="169"/>
  <c r="BF168" i="169"/>
  <c r="BG168" i="169"/>
  <c r="BH168" i="169"/>
  <c r="BI168" i="169"/>
  <c r="BJ168" i="169"/>
  <c r="BK168" i="169"/>
  <c r="BL168" i="169"/>
  <c r="BM168" i="169"/>
  <c r="BD169" i="169"/>
  <c r="BE169" i="169"/>
  <c r="BF169" i="169"/>
  <c r="BG169" i="169"/>
  <c r="BH169" i="169"/>
  <c r="BI169" i="169"/>
  <c r="BJ169" i="169"/>
  <c r="BK169" i="169"/>
  <c r="BL169" i="169"/>
  <c r="BM169" i="169"/>
  <c r="BD170" i="169"/>
  <c r="BE170" i="169"/>
  <c r="BF170" i="169"/>
  <c r="BG170" i="169"/>
  <c r="BH170" i="169"/>
  <c r="BI170" i="169"/>
  <c r="BJ170" i="169"/>
  <c r="BK170" i="169"/>
  <c r="BL170" i="169"/>
  <c r="BM170" i="169"/>
  <c r="BD171" i="169"/>
  <c r="BE171" i="169"/>
  <c r="BF171" i="169"/>
  <c r="BG171" i="169"/>
  <c r="BH171" i="169"/>
  <c r="BI171" i="169"/>
  <c r="BJ171" i="169"/>
  <c r="BK171" i="169"/>
  <c r="BL171" i="169"/>
  <c r="BM171" i="169"/>
  <c r="BD172" i="169"/>
  <c r="BE172" i="169"/>
  <c r="BF172" i="169"/>
  <c r="BG172" i="169"/>
  <c r="BH172" i="169"/>
  <c r="BI172" i="169"/>
  <c r="BJ172" i="169"/>
  <c r="BK172" i="169"/>
  <c r="BL172" i="169"/>
  <c r="BM172" i="169"/>
  <c r="BD173" i="169"/>
  <c r="BE173" i="169"/>
  <c r="BF173" i="169"/>
  <c r="BG173" i="169"/>
  <c r="BH173" i="169"/>
  <c r="BI173" i="169"/>
  <c r="BJ173" i="169"/>
  <c r="BK173" i="169"/>
  <c r="BL173" i="169"/>
  <c r="BM173" i="169"/>
  <c r="BD174" i="169"/>
  <c r="BE174" i="169"/>
  <c r="BF174" i="169"/>
  <c r="BG174" i="169"/>
  <c r="BH174" i="169"/>
  <c r="BI174" i="169"/>
  <c r="BJ174" i="169"/>
  <c r="BK174" i="169"/>
  <c r="BL174" i="169"/>
  <c r="BM174" i="169"/>
  <c r="BD175" i="169"/>
  <c r="BE175" i="169"/>
  <c r="BF175" i="169"/>
  <c r="BG175" i="169"/>
  <c r="BH175" i="169"/>
  <c r="BI175" i="169"/>
  <c r="BJ175" i="169"/>
  <c r="BK175" i="169"/>
  <c r="BL175" i="169"/>
  <c r="BM175" i="169"/>
  <c r="BD176" i="169"/>
  <c r="BE176" i="169"/>
  <c r="BF176" i="169"/>
  <c r="BG176" i="169"/>
  <c r="BH176" i="169"/>
  <c r="BI176" i="169"/>
  <c r="BJ176" i="169"/>
  <c r="BK176" i="169"/>
  <c r="BL176" i="169"/>
  <c r="BM176" i="169"/>
  <c r="BD177" i="169"/>
  <c r="BE177" i="169"/>
  <c r="BF177" i="169"/>
  <c r="BG177" i="169"/>
  <c r="BH177" i="169"/>
  <c r="BI177" i="169"/>
  <c r="BJ177" i="169"/>
  <c r="BK177" i="169"/>
  <c r="BL177" i="169"/>
  <c r="BM177" i="169"/>
  <c r="BD178" i="169"/>
  <c r="BE178" i="169"/>
  <c r="BF178" i="169"/>
  <c r="BG178" i="169"/>
  <c r="BH178" i="169"/>
  <c r="BI178" i="169"/>
  <c r="BJ178" i="169"/>
  <c r="BK178" i="169"/>
  <c r="BL178" i="169"/>
  <c r="BM178" i="169"/>
  <c r="BD179" i="169"/>
  <c r="BE179" i="169"/>
  <c r="BF179" i="169"/>
  <c r="BG179" i="169"/>
  <c r="BH179" i="169"/>
  <c r="BI179" i="169"/>
  <c r="BJ179" i="169"/>
  <c r="BK179" i="169"/>
  <c r="BL179" i="169"/>
  <c r="BM179" i="169"/>
  <c r="BD180" i="169"/>
  <c r="BE180" i="169"/>
  <c r="BF180" i="169"/>
  <c r="BG180" i="169"/>
  <c r="BH180" i="169"/>
  <c r="BI180" i="169"/>
  <c r="BJ180" i="169"/>
  <c r="BK180" i="169"/>
  <c r="BL180" i="169"/>
  <c r="BM180" i="169"/>
  <c r="BD181" i="169"/>
  <c r="BE181" i="169"/>
  <c r="BF181" i="169"/>
  <c r="BG181" i="169"/>
  <c r="BH181" i="169"/>
  <c r="BI181" i="169"/>
  <c r="BJ181" i="169"/>
  <c r="BK181" i="169"/>
  <c r="BL181" i="169"/>
  <c r="BM181" i="169"/>
  <c r="BD182" i="169"/>
  <c r="BE182" i="169"/>
  <c r="BF182" i="169"/>
  <c r="BG182" i="169"/>
  <c r="BH182" i="169"/>
  <c r="BI182" i="169"/>
  <c r="BJ182" i="169"/>
  <c r="BK182" i="169"/>
  <c r="BL182" i="169"/>
  <c r="BM182" i="169"/>
  <c r="BD183" i="169"/>
  <c r="BE183" i="169"/>
  <c r="BF183" i="169"/>
  <c r="BG183" i="169"/>
  <c r="BH183" i="169"/>
  <c r="BI183" i="169"/>
  <c r="BJ183" i="169"/>
  <c r="BK183" i="169"/>
  <c r="BL183" i="169"/>
  <c r="BM183" i="169"/>
  <c r="BD184" i="169"/>
  <c r="BE184" i="169"/>
  <c r="BF184" i="169"/>
  <c r="BG184" i="169"/>
  <c r="BH184" i="169"/>
  <c r="BI184" i="169"/>
  <c r="BJ184" i="169"/>
  <c r="BK184" i="169"/>
  <c r="BL184" i="169"/>
  <c r="BM184" i="169"/>
  <c r="BD185" i="169"/>
  <c r="BE185" i="169"/>
  <c r="BF185" i="169"/>
  <c r="BG185" i="169"/>
  <c r="BH185" i="169"/>
  <c r="BI185" i="169"/>
  <c r="BJ185" i="169"/>
  <c r="BK185" i="169"/>
  <c r="BL185" i="169"/>
  <c r="BM185" i="169"/>
  <c r="BD186" i="169"/>
  <c r="BE186" i="169"/>
  <c r="BF186" i="169"/>
  <c r="BG186" i="169"/>
  <c r="BH186" i="169"/>
  <c r="BI186" i="169"/>
  <c r="BJ186" i="169"/>
  <c r="BK186" i="169"/>
  <c r="BL186" i="169"/>
  <c r="BM186" i="169"/>
  <c r="BD187" i="169"/>
  <c r="BE187" i="169"/>
  <c r="BF187" i="169"/>
  <c r="BG187" i="169"/>
  <c r="BH187" i="169"/>
  <c r="BI187" i="169"/>
  <c r="BJ187" i="169"/>
  <c r="BK187" i="169"/>
  <c r="BL187" i="169"/>
  <c r="BM187" i="169"/>
  <c r="BD188" i="169"/>
  <c r="BE188" i="169"/>
  <c r="BF188" i="169"/>
  <c r="BG188" i="169"/>
  <c r="BH188" i="169"/>
  <c r="BI188" i="169"/>
  <c r="BJ188" i="169"/>
  <c r="BK188" i="169"/>
  <c r="BL188" i="169"/>
  <c r="BM188" i="169"/>
  <c r="BD189" i="169"/>
  <c r="BE189" i="169"/>
  <c r="BF189" i="169"/>
  <c r="BG189" i="169"/>
  <c r="BH189" i="169"/>
  <c r="BI189" i="169"/>
  <c r="BJ189" i="169"/>
  <c r="BK189" i="169"/>
  <c r="BL189" i="169"/>
  <c r="BM189" i="169"/>
  <c r="BD190" i="169"/>
  <c r="BE190" i="169"/>
  <c r="BF190" i="169"/>
  <c r="BG190" i="169"/>
  <c r="BH190" i="169"/>
  <c r="BI190" i="169"/>
  <c r="BJ190" i="169"/>
  <c r="BK190" i="169"/>
  <c r="BL190" i="169"/>
  <c r="BM190" i="169"/>
  <c r="BD191" i="169"/>
  <c r="BE191" i="169"/>
  <c r="BF191" i="169"/>
  <c r="BG191" i="169"/>
  <c r="BH191" i="169"/>
  <c r="BI191" i="169"/>
  <c r="BJ191" i="169"/>
  <c r="BK191" i="169"/>
  <c r="BL191" i="169"/>
  <c r="BM191" i="169"/>
  <c r="BD192" i="169"/>
  <c r="BE192" i="169"/>
  <c r="BF192" i="169"/>
  <c r="BG192" i="169"/>
  <c r="BH192" i="169"/>
  <c r="BI192" i="169"/>
  <c r="BJ192" i="169"/>
  <c r="BK192" i="169"/>
  <c r="BL192" i="169"/>
  <c r="BM192" i="169"/>
  <c r="BE143" i="169"/>
  <c r="BF143" i="169"/>
  <c r="BG143" i="169"/>
  <c r="BH143" i="169"/>
  <c r="BI143" i="169"/>
  <c r="BJ143" i="169"/>
  <c r="BK143" i="169"/>
  <c r="BL143" i="169"/>
  <c r="BM143" i="169"/>
  <c r="BD143" i="169"/>
  <c r="BD81" i="169"/>
  <c r="BE81" i="169"/>
  <c r="BF81" i="169"/>
  <c r="BG81" i="169"/>
  <c r="BH81" i="169"/>
  <c r="BI81" i="169"/>
  <c r="BJ81" i="169"/>
  <c r="BK81" i="169"/>
  <c r="BL81" i="169"/>
  <c r="BM81" i="169"/>
  <c r="BD82" i="169"/>
  <c r="BE82" i="169"/>
  <c r="BF82" i="169"/>
  <c r="BG82" i="169"/>
  <c r="BH82" i="169"/>
  <c r="BI82" i="169"/>
  <c r="BJ82" i="169"/>
  <c r="BK82" i="169"/>
  <c r="BL82" i="169"/>
  <c r="BM82" i="169"/>
  <c r="BD83" i="169"/>
  <c r="BE83" i="169"/>
  <c r="BF83" i="169"/>
  <c r="BG83" i="169"/>
  <c r="BH83" i="169"/>
  <c r="BI83" i="169"/>
  <c r="BJ83" i="169"/>
  <c r="BK83" i="169"/>
  <c r="BL83" i="169"/>
  <c r="BM83" i="169"/>
  <c r="BD84" i="169"/>
  <c r="BE84" i="169"/>
  <c r="BF84" i="169"/>
  <c r="BG84" i="169"/>
  <c r="BH84" i="169"/>
  <c r="BI84" i="169"/>
  <c r="BJ84" i="169"/>
  <c r="BK84" i="169"/>
  <c r="BL84" i="169"/>
  <c r="BM84" i="169"/>
  <c r="BD85" i="169"/>
  <c r="BE85" i="169"/>
  <c r="BF85" i="169"/>
  <c r="BG85" i="169"/>
  <c r="BH85" i="169"/>
  <c r="BI85" i="169"/>
  <c r="BJ85" i="169"/>
  <c r="BK85" i="169"/>
  <c r="BL85" i="169"/>
  <c r="BM85" i="169"/>
  <c r="BD86" i="169"/>
  <c r="BE86" i="169"/>
  <c r="BF86" i="169"/>
  <c r="BG86" i="169"/>
  <c r="BH86" i="169"/>
  <c r="BI86" i="169"/>
  <c r="BJ86" i="169"/>
  <c r="BK86" i="169"/>
  <c r="BL86" i="169"/>
  <c r="BM86" i="169"/>
  <c r="BD87" i="169"/>
  <c r="BE87" i="169"/>
  <c r="BF87" i="169"/>
  <c r="BG87" i="169"/>
  <c r="BH87" i="169"/>
  <c r="BI87" i="169"/>
  <c r="BJ87" i="169"/>
  <c r="BK87" i="169"/>
  <c r="BL87" i="169"/>
  <c r="BM87" i="169"/>
  <c r="BD88" i="169"/>
  <c r="BE88" i="169"/>
  <c r="BF88" i="169"/>
  <c r="BG88" i="169"/>
  <c r="BH88" i="169"/>
  <c r="BI88" i="169"/>
  <c r="BJ88" i="169"/>
  <c r="BK88" i="169"/>
  <c r="BL88" i="169"/>
  <c r="BM88" i="169"/>
  <c r="BD89" i="169"/>
  <c r="BE89" i="169"/>
  <c r="BF89" i="169"/>
  <c r="BG89" i="169"/>
  <c r="BH89" i="169"/>
  <c r="BI89" i="169"/>
  <c r="BJ89" i="169"/>
  <c r="BK89" i="169"/>
  <c r="BL89" i="169"/>
  <c r="BM89" i="169"/>
  <c r="BD90" i="169"/>
  <c r="BE90" i="169"/>
  <c r="BF90" i="169"/>
  <c r="BG90" i="169"/>
  <c r="BH90" i="169"/>
  <c r="BI90" i="169"/>
  <c r="BJ90" i="169"/>
  <c r="BK90" i="169"/>
  <c r="BL90" i="169"/>
  <c r="BM90" i="169"/>
  <c r="BD91" i="169"/>
  <c r="BE91" i="169"/>
  <c r="BF91" i="169"/>
  <c r="BG91" i="169"/>
  <c r="BH91" i="169"/>
  <c r="BI91" i="169"/>
  <c r="BJ91" i="169"/>
  <c r="BK91" i="169"/>
  <c r="BL91" i="169"/>
  <c r="BM91" i="169"/>
  <c r="BD92" i="169"/>
  <c r="BE92" i="169"/>
  <c r="BF92" i="169"/>
  <c r="BG92" i="169"/>
  <c r="BH92" i="169"/>
  <c r="BI92" i="169"/>
  <c r="BJ92" i="169"/>
  <c r="BK92" i="169"/>
  <c r="BL92" i="169"/>
  <c r="BM92" i="169"/>
  <c r="BD93" i="169"/>
  <c r="BE93" i="169"/>
  <c r="BF93" i="169"/>
  <c r="BG93" i="169"/>
  <c r="BH93" i="169"/>
  <c r="BI93" i="169"/>
  <c r="BJ93" i="169"/>
  <c r="BK93" i="169"/>
  <c r="BL93" i="169"/>
  <c r="BM93" i="169"/>
  <c r="BD94" i="169"/>
  <c r="BE94" i="169"/>
  <c r="BF94" i="169"/>
  <c r="BG94" i="169"/>
  <c r="BH94" i="169"/>
  <c r="BI94" i="169"/>
  <c r="BJ94" i="169"/>
  <c r="BK94" i="169"/>
  <c r="BL94" i="169"/>
  <c r="BM94" i="169"/>
  <c r="BD95" i="169"/>
  <c r="BE95" i="169"/>
  <c r="BF95" i="169"/>
  <c r="BG95" i="169"/>
  <c r="BH95" i="169"/>
  <c r="BI95" i="169"/>
  <c r="BJ95" i="169"/>
  <c r="BK95" i="169"/>
  <c r="BL95" i="169"/>
  <c r="BM95" i="169"/>
  <c r="BD96" i="169"/>
  <c r="BE96" i="169"/>
  <c r="BF96" i="169"/>
  <c r="BG96" i="169"/>
  <c r="BH96" i="169"/>
  <c r="BI96" i="169"/>
  <c r="BJ96" i="169"/>
  <c r="BK96" i="169"/>
  <c r="BL96" i="169"/>
  <c r="BM96" i="169"/>
  <c r="BD97" i="169"/>
  <c r="BE97" i="169"/>
  <c r="BF97" i="169"/>
  <c r="BG97" i="169"/>
  <c r="BH97" i="169"/>
  <c r="BI97" i="169"/>
  <c r="BJ97" i="169"/>
  <c r="BK97" i="169"/>
  <c r="BL97" i="169"/>
  <c r="BM97" i="169"/>
  <c r="BD98" i="169"/>
  <c r="BE98" i="169"/>
  <c r="BF98" i="169"/>
  <c r="BG98" i="169"/>
  <c r="BH98" i="169"/>
  <c r="BI98" i="169"/>
  <c r="BJ98" i="169"/>
  <c r="BK98" i="169"/>
  <c r="BL98" i="169"/>
  <c r="BM98" i="169"/>
  <c r="BD99" i="169"/>
  <c r="BE99" i="169"/>
  <c r="BF99" i="169"/>
  <c r="BG99" i="169"/>
  <c r="BH99" i="169"/>
  <c r="BI99" i="169"/>
  <c r="BJ99" i="169"/>
  <c r="BK99" i="169"/>
  <c r="BL99" i="169"/>
  <c r="BM99" i="169"/>
  <c r="BD100" i="169"/>
  <c r="BE100" i="169"/>
  <c r="BF100" i="169"/>
  <c r="BG100" i="169"/>
  <c r="BH100" i="169"/>
  <c r="BI100" i="169"/>
  <c r="BJ100" i="169"/>
  <c r="BK100" i="169"/>
  <c r="BL100" i="169"/>
  <c r="BM100" i="169"/>
  <c r="BD101" i="169"/>
  <c r="BE101" i="169"/>
  <c r="BF101" i="169"/>
  <c r="BG101" i="169"/>
  <c r="BH101" i="169"/>
  <c r="BI101" i="169"/>
  <c r="BJ101" i="169"/>
  <c r="BK101" i="169"/>
  <c r="BL101" i="169"/>
  <c r="BM101" i="169"/>
  <c r="BD102" i="169"/>
  <c r="BE102" i="169"/>
  <c r="BF102" i="169"/>
  <c r="BG102" i="169"/>
  <c r="BH102" i="169"/>
  <c r="BI102" i="169"/>
  <c r="BJ102" i="169"/>
  <c r="BK102" i="169"/>
  <c r="BL102" i="169"/>
  <c r="BM102" i="169"/>
  <c r="BD103" i="169"/>
  <c r="BE103" i="169"/>
  <c r="BF103" i="169"/>
  <c r="BG103" i="169"/>
  <c r="BH103" i="169"/>
  <c r="BI103" i="169"/>
  <c r="BJ103" i="169"/>
  <c r="BK103" i="169"/>
  <c r="BL103" i="169"/>
  <c r="BM103" i="169"/>
  <c r="BD104" i="169"/>
  <c r="BE104" i="169"/>
  <c r="BF104" i="169"/>
  <c r="BG104" i="169"/>
  <c r="BH104" i="169"/>
  <c r="BI104" i="169"/>
  <c r="BJ104" i="169"/>
  <c r="BK104" i="169"/>
  <c r="BL104" i="169"/>
  <c r="BM104" i="169"/>
  <c r="BD105" i="169"/>
  <c r="BE105" i="169"/>
  <c r="BF105" i="169"/>
  <c r="BG105" i="169"/>
  <c r="BH105" i="169"/>
  <c r="BI105" i="169"/>
  <c r="BJ105" i="169"/>
  <c r="BK105" i="169"/>
  <c r="BL105" i="169"/>
  <c r="BM105" i="169"/>
  <c r="BD106" i="169"/>
  <c r="BE106" i="169"/>
  <c r="BF106" i="169"/>
  <c r="BG106" i="169"/>
  <c r="BH106" i="169"/>
  <c r="BI106" i="169"/>
  <c r="BJ106" i="169"/>
  <c r="BK106" i="169"/>
  <c r="BL106" i="169"/>
  <c r="BM106" i="169"/>
  <c r="BD107" i="169"/>
  <c r="BE107" i="169"/>
  <c r="BF107" i="169"/>
  <c r="BG107" i="169"/>
  <c r="BH107" i="169"/>
  <c r="BI107" i="169"/>
  <c r="BJ107" i="169"/>
  <c r="BK107" i="169"/>
  <c r="BL107" i="169"/>
  <c r="BM107" i="169"/>
  <c r="BD108" i="169"/>
  <c r="BE108" i="169"/>
  <c r="BF108" i="169"/>
  <c r="BG108" i="169"/>
  <c r="BH108" i="169"/>
  <c r="BI108" i="169"/>
  <c r="BJ108" i="169"/>
  <c r="BK108" i="169"/>
  <c r="BL108" i="169"/>
  <c r="BM108" i="169"/>
  <c r="BD109" i="169"/>
  <c r="BE109" i="169"/>
  <c r="BF109" i="169"/>
  <c r="BG109" i="169"/>
  <c r="BH109" i="169"/>
  <c r="BI109" i="169"/>
  <c r="BJ109" i="169"/>
  <c r="BK109" i="169"/>
  <c r="BL109" i="169"/>
  <c r="BM109" i="169"/>
  <c r="BD110" i="169"/>
  <c r="BE110" i="169"/>
  <c r="BF110" i="169"/>
  <c r="BG110" i="169"/>
  <c r="BH110" i="169"/>
  <c r="BI110" i="169"/>
  <c r="BJ110" i="169"/>
  <c r="BK110" i="169"/>
  <c r="BL110" i="169"/>
  <c r="BM110" i="169"/>
  <c r="BD111" i="169"/>
  <c r="BE111" i="169"/>
  <c r="BF111" i="169"/>
  <c r="BG111" i="169"/>
  <c r="BH111" i="169"/>
  <c r="BI111" i="169"/>
  <c r="BJ111" i="169"/>
  <c r="BK111" i="169"/>
  <c r="BL111" i="169"/>
  <c r="BM111" i="169"/>
  <c r="BD112" i="169"/>
  <c r="BE112" i="169"/>
  <c r="BF112" i="169"/>
  <c r="BG112" i="169"/>
  <c r="BH112" i="169"/>
  <c r="BI112" i="169"/>
  <c r="BJ112" i="169"/>
  <c r="BK112" i="169"/>
  <c r="BL112" i="169"/>
  <c r="BM112" i="169"/>
  <c r="BD113" i="169"/>
  <c r="BE113" i="169"/>
  <c r="BF113" i="169"/>
  <c r="BG113" i="169"/>
  <c r="BH113" i="169"/>
  <c r="BI113" i="169"/>
  <c r="BJ113" i="169"/>
  <c r="BK113" i="169"/>
  <c r="BL113" i="169"/>
  <c r="BM113" i="169"/>
  <c r="BD114" i="169"/>
  <c r="BE114" i="169"/>
  <c r="BF114" i="169"/>
  <c r="BG114" i="169"/>
  <c r="BH114" i="169"/>
  <c r="BI114" i="169"/>
  <c r="BJ114" i="169"/>
  <c r="BK114" i="169"/>
  <c r="BL114" i="169"/>
  <c r="BM114" i="169"/>
  <c r="BD115" i="169"/>
  <c r="BE115" i="169"/>
  <c r="BF115" i="169"/>
  <c r="BG115" i="169"/>
  <c r="BH115" i="169"/>
  <c r="BI115" i="169"/>
  <c r="BJ115" i="169"/>
  <c r="BK115" i="169"/>
  <c r="BL115" i="169"/>
  <c r="BM115" i="169"/>
  <c r="BD116" i="169"/>
  <c r="BE116" i="169"/>
  <c r="BF116" i="169"/>
  <c r="BG116" i="169"/>
  <c r="BH116" i="169"/>
  <c r="BI116" i="169"/>
  <c r="BJ116" i="169"/>
  <c r="BK116" i="169"/>
  <c r="BL116" i="169"/>
  <c r="BM116" i="169"/>
  <c r="BD117" i="169"/>
  <c r="BE117" i="169"/>
  <c r="BF117" i="169"/>
  <c r="BG117" i="169"/>
  <c r="BH117" i="169"/>
  <c r="BI117" i="169"/>
  <c r="BJ117" i="169"/>
  <c r="BK117" i="169"/>
  <c r="BL117" i="169"/>
  <c r="BM117" i="169"/>
  <c r="BD118" i="169"/>
  <c r="BE118" i="169"/>
  <c r="BF118" i="169"/>
  <c r="BG118" i="169"/>
  <c r="BH118" i="169"/>
  <c r="BI118" i="169"/>
  <c r="BJ118" i="169"/>
  <c r="BK118" i="169"/>
  <c r="BL118" i="169"/>
  <c r="BM118" i="169"/>
  <c r="BD119" i="169"/>
  <c r="BE119" i="169"/>
  <c r="BF119" i="169"/>
  <c r="BG119" i="169"/>
  <c r="BH119" i="169"/>
  <c r="BI119" i="169"/>
  <c r="BJ119" i="169"/>
  <c r="BK119" i="169"/>
  <c r="BL119" i="169"/>
  <c r="BM119" i="169"/>
  <c r="BD120" i="169"/>
  <c r="BE120" i="169"/>
  <c r="BF120" i="169"/>
  <c r="BG120" i="169"/>
  <c r="BH120" i="169"/>
  <c r="BI120" i="169"/>
  <c r="BJ120" i="169"/>
  <c r="BK120" i="169"/>
  <c r="BL120" i="169"/>
  <c r="BM120" i="169"/>
  <c r="BD121" i="169"/>
  <c r="BE121" i="169"/>
  <c r="BF121" i="169"/>
  <c r="BG121" i="169"/>
  <c r="BH121" i="169"/>
  <c r="BI121" i="169"/>
  <c r="BJ121" i="169"/>
  <c r="BK121" i="169"/>
  <c r="BL121" i="169"/>
  <c r="BM121" i="169"/>
  <c r="BD122" i="169"/>
  <c r="BE122" i="169"/>
  <c r="BF122" i="169"/>
  <c r="BG122" i="169"/>
  <c r="BH122" i="169"/>
  <c r="BI122" i="169"/>
  <c r="BJ122" i="169"/>
  <c r="BK122" i="169"/>
  <c r="BL122" i="169"/>
  <c r="BM122" i="169"/>
  <c r="BD123" i="169"/>
  <c r="BE123" i="169"/>
  <c r="BF123" i="169"/>
  <c r="BG123" i="169"/>
  <c r="BH123" i="169"/>
  <c r="BI123" i="169"/>
  <c r="BJ123" i="169"/>
  <c r="BK123" i="169"/>
  <c r="BL123" i="169"/>
  <c r="BM123" i="169"/>
  <c r="BD124" i="169"/>
  <c r="BE124" i="169"/>
  <c r="BF124" i="169"/>
  <c r="BG124" i="169"/>
  <c r="BH124" i="169"/>
  <c r="BI124" i="169"/>
  <c r="BJ124" i="169"/>
  <c r="BK124" i="169"/>
  <c r="BL124" i="169"/>
  <c r="BM124" i="169"/>
  <c r="BD125" i="169"/>
  <c r="BE125" i="169"/>
  <c r="BF125" i="169"/>
  <c r="BG125" i="169"/>
  <c r="BH125" i="169"/>
  <c r="BI125" i="169"/>
  <c r="BJ125" i="169"/>
  <c r="BK125" i="169"/>
  <c r="BL125" i="169"/>
  <c r="BM125" i="169"/>
  <c r="BD126" i="169"/>
  <c r="BE126" i="169"/>
  <c r="BF126" i="169"/>
  <c r="BG126" i="169"/>
  <c r="BH126" i="169"/>
  <c r="BI126" i="169"/>
  <c r="BJ126" i="169"/>
  <c r="BK126" i="169"/>
  <c r="BL126" i="169"/>
  <c r="BM126" i="169"/>
  <c r="BD127" i="169"/>
  <c r="BE127" i="169"/>
  <c r="BF127" i="169"/>
  <c r="BG127" i="169"/>
  <c r="BH127" i="169"/>
  <c r="BI127" i="169"/>
  <c r="BJ127" i="169"/>
  <c r="BK127" i="169"/>
  <c r="BL127" i="169"/>
  <c r="BM127" i="169"/>
  <c r="BD128" i="169"/>
  <c r="BE128" i="169"/>
  <c r="BF128" i="169"/>
  <c r="BG128" i="169"/>
  <c r="BH128" i="169"/>
  <c r="BI128" i="169"/>
  <c r="BJ128" i="169"/>
  <c r="BK128" i="169"/>
  <c r="BL128" i="169"/>
  <c r="BM128" i="169"/>
  <c r="BD129" i="169"/>
  <c r="BE129" i="169"/>
  <c r="BF129" i="169"/>
  <c r="BG129" i="169"/>
  <c r="BH129" i="169"/>
  <c r="BI129" i="169"/>
  <c r="BJ129" i="169"/>
  <c r="BK129" i="169"/>
  <c r="BL129" i="169"/>
  <c r="BM129" i="169"/>
  <c r="BE80" i="169"/>
  <c r="BF80" i="169"/>
  <c r="BG80" i="169"/>
  <c r="BH80" i="169"/>
  <c r="BI80" i="169"/>
  <c r="BJ80" i="169"/>
  <c r="BK80" i="169"/>
  <c r="BL80" i="169"/>
  <c r="BM80" i="169"/>
  <c r="BD80" i="169"/>
  <c r="AT207" i="169"/>
  <c r="AU207" i="169"/>
  <c r="AV207" i="169"/>
  <c r="AW207" i="169"/>
  <c r="AX207" i="169"/>
  <c r="AY207" i="169"/>
  <c r="AZ207" i="169"/>
  <c r="BA207" i="169"/>
  <c r="BB207" i="169"/>
  <c r="BC207" i="169"/>
  <c r="AT208" i="169"/>
  <c r="AU208" i="169"/>
  <c r="AV208" i="169"/>
  <c r="AW208" i="169"/>
  <c r="AX208" i="169"/>
  <c r="AY208" i="169"/>
  <c r="AZ208" i="169"/>
  <c r="BA208" i="169"/>
  <c r="BB208" i="169"/>
  <c r="BC208" i="169"/>
  <c r="AT209" i="169"/>
  <c r="AU209" i="169"/>
  <c r="AV209" i="169"/>
  <c r="AW209" i="169"/>
  <c r="AX209" i="169"/>
  <c r="AY209" i="169"/>
  <c r="AZ209" i="169"/>
  <c r="BA209" i="169"/>
  <c r="BB209" i="169"/>
  <c r="BC209" i="169"/>
  <c r="AT210" i="169"/>
  <c r="AU210" i="169"/>
  <c r="AV210" i="169"/>
  <c r="AW210" i="169"/>
  <c r="AX210" i="169"/>
  <c r="AY210" i="169"/>
  <c r="AZ210" i="169"/>
  <c r="BA210" i="169"/>
  <c r="BB210" i="169"/>
  <c r="BC210" i="169"/>
  <c r="AT211" i="169"/>
  <c r="AU211" i="169"/>
  <c r="AV211" i="169"/>
  <c r="AW211" i="169"/>
  <c r="AX211" i="169"/>
  <c r="AY211" i="169"/>
  <c r="AZ211" i="169"/>
  <c r="BA211" i="169"/>
  <c r="BB211" i="169"/>
  <c r="BC211" i="169"/>
  <c r="AT212" i="169"/>
  <c r="AU212" i="169"/>
  <c r="AV212" i="169"/>
  <c r="AW212" i="169"/>
  <c r="AX212" i="169"/>
  <c r="AY212" i="169"/>
  <c r="AZ212" i="169"/>
  <c r="BA212" i="169"/>
  <c r="BB212" i="169"/>
  <c r="BC212" i="169"/>
  <c r="AT213" i="169"/>
  <c r="AU213" i="169"/>
  <c r="AV213" i="169"/>
  <c r="AW213" i="169"/>
  <c r="AX213" i="169"/>
  <c r="AY213" i="169"/>
  <c r="AZ213" i="169"/>
  <c r="BA213" i="169"/>
  <c r="BB213" i="169"/>
  <c r="BC213" i="169"/>
  <c r="AT214" i="169"/>
  <c r="AU214" i="169"/>
  <c r="AV214" i="169"/>
  <c r="AW214" i="169"/>
  <c r="AX214" i="169"/>
  <c r="AY214" i="169"/>
  <c r="AZ214" i="169"/>
  <c r="BA214" i="169"/>
  <c r="BB214" i="169"/>
  <c r="BC214" i="169"/>
  <c r="AT215" i="169"/>
  <c r="AU215" i="169"/>
  <c r="AV215" i="169"/>
  <c r="AW215" i="169"/>
  <c r="AX215" i="169"/>
  <c r="AY215" i="169"/>
  <c r="AZ215" i="169"/>
  <c r="BA215" i="169"/>
  <c r="BB215" i="169"/>
  <c r="BC215" i="169"/>
  <c r="AT216" i="169"/>
  <c r="AU216" i="169"/>
  <c r="AV216" i="169"/>
  <c r="AW216" i="169"/>
  <c r="AX216" i="169"/>
  <c r="AY216" i="169"/>
  <c r="AZ216" i="169"/>
  <c r="BA216" i="169"/>
  <c r="BB216" i="169"/>
  <c r="BC216" i="169"/>
  <c r="AT217" i="169"/>
  <c r="AU217" i="169"/>
  <c r="AV217" i="169"/>
  <c r="AW217" i="169"/>
  <c r="AX217" i="169"/>
  <c r="AY217" i="169"/>
  <c r="AZ217" i="169"/>
  <c r="BA217" i="169"/>
  <c r="BB217" i="169"/>
  <c r="BC217" i="169"/>
  <c r="AT218" i="169"/>
  <c r="AU218" i="169"/>
  <c r="AV218" i="169"/>
  <c r="AW218" i="169"/>
  <c r="AX218" i="169"/>
  <c r="AY218" i="169"/>
  <c r="AZ218" i="169"/>
  <c r="BA218" i="169"/>
  <c r="BB218" i="169"/>
  <c r="BC218" i="169"/>
  <c r="AT219" i="169"/>
  <c r="AU219" i="169"/>
  <c r="AV219" i="169"/>
  <c r="AW219" i="169"/>
  <c r="AX219" i="169"/>
  <c r="AY219" i="169"/>
  <c r="AZ219" i="169"/>
  <c r="BA219" i="169"/>
  <c r="BB219" i="169"/>
  <c r="BC219" i="169"/>
  <c r="AT220" i="169"/>
  <c r="AU220" i="169"/>
  <c r="AV220" i="169"/>
  <c r="AW220" i="169"/>
  <c r="AX220" i="169"/>
  <c r="AY220" i="169"/>
  <c r="AZ220" i="169"/>
  <c r="BA220" i="169"/>
  <c r="BB220" i="169"/>
  <c r="BC220" i="169"/>
  <c r="AT221" i="169"/>
  <c r="AU221" i="169"/>
  <c r="AV221" i="169"/>
  <c r="AW221" i="169"/>
  <c r="AX221" i="169"/>
  <c r="AY221" i="169"/>
  <c r="AZ221" i="169"/>
  <c r="BA221" i="169"/>
  <c r="BB221" i="169"/>
  <c r="BC221" i="169"/>
  <c r="AT222" i="169"/>
  <c r="AU222" i="169"/>
  <c r="AV222" i="169"/>
  <c r="AW222" i="169"/>
  <c r="AX222" i="169"/>
  <c r="AY222" i="169"/>
  <c r="AZ222" i="169"/>
  <c r="BA222" i="169"/>
  <c r="BB222" i="169"/>
  <c r="BC222" i="169"/>
  <c r="AT223" i="169"/>
  <c r="AU223" i="169"/>
  <c r="AV223" i="169"/>
  <c r="AW223" i="169"/>
  <c r="AX223" i="169"/>
  <c r="AY223" i="169"/>
  <c r="AZ223" i="169"/>
  <c r="BA223" i="169"/>
  <c r="BB223" i="169"/>
  <c r="BC223" i="169"/>
  <c r="AT224" i="169"/>
  <c r="AU224" i="169"/>
  <c r="AV224" i="169"/>
  <c r="AW224" i="169"/>
  <c r="AX224" i="169"/>
  <c r="AY224" i="169"/>
  <c r="AZ224" i="169"/>
  <c r="BA224" i="169"/>
  <c r="BB224" i="169"/>
  <c r="BC224" i="169"/>
  <c r="AT225" i="169"/>
  <c r="AU225" i="169"/>
  <c r="AV225" i="169"/>
  <c r="AW225" i="169"/>
  <c r="AX225" i="169"/>
  <c r="AY225" i="169"/>
  <c r="AZ225" i="169"/>
  <c r="BA225" i="169"/>
  <c r="BB225" i="169"/>
  <c r="BC225" i="169"/>
  <c r="AT226" i="169"/>
  <c r="AU226" i="169"/>
  <c r="AV226" i="169"/>
  <c r="AW226" i="169"/>
  <c r="AX226" i="169"/>
  <c r="AY226" i="169"/>
  <c r="AZ226" i="169"/>
  <c r="BA226" i="169"/>
  <c r="BB226" i="169"/>
  <c r="BC226" i="169"/>
  <c r="AT227" i="169"/>
  <c r="AU227" i="169"/>
  <c r="AV227" i="169"/>
  <c r="AW227" i="169"/>
  <c r="AX227" i="169"/>
  <c r="AY227" i="169"/>
  <c r="AZ227" i="169"/>
  <c r="BA227" i="169"/>
  <c r="BB227" i="169"/>
  <c r="BC227" i="169"/>
  <c r="AT228" i="169"/>
  <c r="AU228" i="169"/>
  <c r="AV228" i="169"/>
  <c r="AW228" i="169"/>
  <c r="AX228" i="169"/>
  <c r="AY228" i="169"/>
  <c r="AZ228" i="169"/>
  <c r="BA228" i="169"/>
  <c r="BB228" i="169"/>
  <c r="BC228" i="169"/>
  <c r="AT229" i="169"/>
  <c r="AU229" i="169"/>
  <c r="AV229" i="169"/>
  <c r="AW229" i="169"/>
  <c r="AX229" i="169"/>
  <c r="AY229" i="169"/>
  <c r="AZ229" i="169"/>
  <c r="BA229" i="169"/>
  <c r="BB229" i="169"/>
  <c r="BC229" i="169"/>
  <c r="AT230" i="169"/>
  <c r="AU230" i="169"/>
  <c r="AV230" i="169"/>
  <c r="AW230" i="169"/>
  <c r="AX230" i="169"/>
  <c r="AY230" i="169"/>
  <c r="AZ230" i="169"/>
  <c r="BA230" i="169"/>
  <c r="BB230" i="169"/>
  <c r="BC230" i="169"/>
  <c r="AT231" i="169"/>
  <c r="AU231" i="169"/>
  <c r="AV231" i="169"/>
  <c r="AW231" i="169"/>
  <c r="AX231" i="169"/>
  <c r="AY231" i="169"/>
  <c r="AZ231" i="169"/>
  <c r="BA231" i="169"/>
  <c r="BB231" i="169"/>
  <c r="BC231" i="169"/>
  <c r="AT232" i="169"/>
  <c r="AU232" i="169"/>
  <c r="AV232" i="169"/>
  <c r="AW232" i="169"/>
  <c r="AX232" i="169"/>
  <c r="AY232" i="169"/>
  <c r="AZ232" i="169"/>
  <c r="BA232" i="169"/>
  <c r="BB232" i="169"/>
  <c r="BC232" i="169"/>
  <c r="AT233" i="169"/>
  <c r="AU233" i="169"/>
  <c r="AV233" i="169"/>
  <c r="AW233" i="169"/>
  <c r="AX233" i="169"/>
  <c r="AY233" i="169"/>
  <c r="AZ233" i="169"/>
  <c r="BA233" i="169"/>
  <c r="BB233" i="169"/>
  <c r="BC233" i="169"/>
  <c r="AT234" i="169"/>
  <c r="AU234" i="169"/>
  <c r="AV234" i="169"/>
  <c r="AW234" i="169"/>
  <c r="AX234" i="169"/>
  <c r="AY234" i="169"/>
  <c r="AZ234" i="169"/>
  <c r="BA234" i="169"/>
  <c r="BB234" i="169"/>
  <c r="BC234" i="169"/>
  <c r="AT235" i="169"/>
  <c r="AU235" i="169"/>
  <c r="AV235" i="169"/>
  <c r="AW235" i="169"/>
  <c r="AX235" i="169"/>
  <c r="AY235" i="169"/>
  <c r="AZ235" i="169"/>
  <c r="BA235" i="169"/>
  <c r="BB235" i="169"/>
  <c r="BC235" i="169"/>
  <c r="AT236" i="169"/>
  <c r="AU236" i="169"/>
  <c r="AV236" i="169"/>
  <c r="AW236" i="169"/>
  <c r="AX236" i="169"/>
  <c r="AY236" i="169"/>
  <c r="AZ236" i="169"/>
  <c r="BA236" i="169"/>
  <c r="BB236" i="169"/>
  <c r="BC236" i="169"/>
  <c r="AT237" i="169"/>
  <c r="AU237" i="169"/>
  <c r="AV237" i="169"/>
  <c r="AW237" i="169"/>
  <c r="AX237" i="169"/>
  <c r="AY237" i="169"/>
  <c r="AZ237" i="169"/>
  <c r="BA237" i="169"/>
  <c r="BB237" i="169"/>
  <c r="BC237" i="169"/>
  <c r="AT238" i="169"/>
  <c r="AU238" i="169"/>
  <c r="AV238" i="169"/>
  <c r="AW238" i="169"/>
  <c r="AX238" i="169"/>
  <c r="AY238" i="169"/>
  <c r="AZ238" i="169"/>
  <c r="BA238" i="169"/>
  <c r="BB238" i="169"/>
  <c r="BC238" i="169"/>
  <c r="AT239" i="169"/>
  <c r="AU239" i="169"/>
  <c r="AV239" i="169"/>
  <c r="AW239" i="169"/>
  <c r="AX239" i="169"/>
  <c r="AY239" i="169"/>
  <c r="AZ239" i="169"/>
  <c r="BA239" i="169"/>
  <c r="BB239" i="169"/>
  <c r="BC239" i="169"/>
  <c r="AT240" i="169"/>
  <c r="AU240" i="169"/>
  <c r="AV240" i="169"/>
  <c r="AW240" i="169"/>
  <c r="AX240" i="169"/>
  <c r="AY240" i="169"/>
  <c r="AZ240" i="169"/>
  <c r="BA240" i="169"/>
  <c r="BB240" i="169"/>
  <c r="BC240" i="169"/>
  <c r="AT241" i="169"/>
  <c r="AU241" i="169"/>
  <c r="AV241" i="169"/>
  <c r="AW241" i="169"/>
  <c r="AX241" i="169"/>
  <c r="AY241" i="169"/>
  <c r="AZ241" i="169"/>
  <c r="BA241" i="169"/>
  <c r="BB241" i="169"/>
  <c r="BC241" i="169"/>
  <c r="AT242" i="169"/>
  <c r="AU242" i="169"/>
  <c r="AV242" i="169"/>
  <c r="AW242" i="169"/>
  <c r="AX242" i="169"/>
  <c r="AY242" i="169"/>
  <c r="AZ242" i="169"/>
  <c r="BA242" i="169"/>
  <c r="BB242" i="169"/>
  <c r="BC242" i="169"/>
  <c r="AT243" i="169"/>
  <c r="AU243" i="169"/>
  <c r="AV243" i="169"/>
  <c r="AW243" i="169"/>
  <c r="AX243" i="169"/>
  <c r="AY243" i="169"/>
  <c r="AZ243" i="169"/>
  <c r="BA243" i="169"/>
  <c r="BB243" i="169"/>
  <c r="BC243" i="169"/>
  <c r="AT244" i="169"/>
  <c r="AU244" i="169"/>
  <c r="AV244" i="169"/>
  <c r="AW244" i="169"/>
  <c r="AX244" i="169"/>
  <c r="AY244" i="169"/>
  <c r="AZ244" i="169"/>
  <c r="BA244" i="169"/>
  <c r="BB244" i="169"/>
  <c r="BC244" i="169"/>
  <c r="AT245" i="169"/>
  <c r="AU245" i="169"/>
  <c r="AV245" i="169"/>
  <c r="AW245" i="169"/>
  <c r="AX245" i="169"/>
  <c r="AY245" i="169"/>
  <c r="AZ245" i="169"/>
  <c r="BA245" i="169"/>
  <c r="BB245" i="169"/>
  <c r="BC245" i="169"/>
  <c r="AT246" i="169"/>
  <c r="AU246" i="169"/>
  <c r="AV246" i="169"/>
  <c r="AW246" i="169"/>
  <c r="AX246" i="169"/>
  <c r="AY246" i="169"/>
  <c r="AZ246" i="169"/>
  <c r="BA246" i="169"/>
  <c r="BB246" i="169"/>
  <c r="BC246" i="169"/>
  <c r="AT247" i="169"/>
  <c r="AU247" i="169"/>
  <c r="AV247" i="169"/>
  <c r="AW247" i="169"/>
  <c r="AX247" i="169"/>
  <c r="AY247" i="169"/>
  <c r="AZ247" i="169"/>
  <c r="BA247" i="169"/>
  <c r="BB247" i="169"/>
  <c r="BC247" i="169"/>
  <c r="AT248" i="169"/>
  <c r="AU248" i="169"/>
  <c r="AV248" i="169"/>
  <c r="AW248" i="169"/>
  <c r="AX248" i="169"/>
  <c r="AY248" i="169"/>
  <c r="AZ248" i="169"/>
  <c r="BA248" i="169"/>
  <c r="BB248" i="169"/>
  <c r="BC248" i="169"/>
  <c r="AT249" i="169"/>
  <c r="AU249" i="169"/>
  <c r="AV249" i="169"/>
  <c r="AW249" i="169"/>
  <c r="AX249" i="169"/>
  <c r="AY249" i="169"/>
  <c r="AZ249" i="169"/>
  <c r="BA249" i="169"/>
  <c r="BB249" i="169"/>
  <c r="BC249" i="169"/>
  <c r="AT250" i="169"/>
  <c r="AU250" i="169"/>
  <c r="AV250" i="169"/>
  <c r="AW250" i="169"/>
  <c r="AX250" i="169"/>
  <c r="AY250" i="169"/>
  <c r="AZ250" i="169"/>
  <c r="BA250" i="169"/>
  <c r="BB250" i="169"/>
  <c r="BC250" i="169"/>
  <c r="AT251" i="169"/>
  <c r="AU251" i="169"/>
  <c r="AV251" i="169"/>
  <c r="AW251" i="169"/>
  <c r="AX251" i="169"/>
  <c r="AY251" i="169"/>
  <c r="AZ251" i="169"/>
  <c r="BA251" i="169"/>
  <c r="BB251" i="169"/>
  <c r="BC251" i="169"/>
  <c r="AT252" i="169"/>
  <c r="AU252" i="169"/>
  <c r="AV252" i="169"/>
  <c r="AW252" i="169"/>
  <c r="AX252" i="169"/>
  <c r="AY252" i="169"/>
  <c r="AZ252" i="169"/>
  <c r="BA252" i="169"/>
  <c r="BB252" i="169"/>
  <c r="BC252" i="169"/>
  <c r="AT253" i="169"/>
  <c r="AU253" i="169"/>
  <c r="AV253" i="169"/>
  <c r="AW253" i="169"/>
  <c r="AX253" i="169"/>
  <c r="AY253" i="169"/>
  <c r="AZ253" i="169"/>
  <c r="BA253" i="169"/>
  <c r="BB253" i="169"/>
  <c r="BC253" i="169"/>
  <c r="AT254" i="169"/>
  <c r="AU254" i="169"/>
  <c r="AV254" i="169"/>
  <c r="AW254" i="169"/>
  <c r="AX254" i="169"/>
  <c r="AY254" i="169"/>
  <c r="AZ254" i="169"/>
  <c r="BA254" i="169"/>
  <c r="BB254" i="169"/>
  <c r="BC254" i="169"/>
  <c r="AT255" i="169"/>
  <c r="AU255" i="169"/>
  <c r="AV255" i="169"/>
  <c r="AW255" i="169"/>
  <c r="AX255" i="169"/>
  <c r="AY255" i="169"/>
  <c r="AZ255" i="169"/>
  <c r="BA255" i="169"/>
  <c r="BB255" i="169"/>
  <c r="BC255" i="169"/>
  <c r="BC206" i="169"/>
  <c r="AU206" i="169"/>
  <c r="AV206" i="169"/>
  <c r="AW206" i="169"/>
  <c r="AX206" i="169"/>
  <c r="AY206" i="169"/>
  <c r="AZ206" i="169"/>
  <c r="BA206" i="169"/>
  <c r="BB206" i="169"/>
  <c r="AT206" i="169"/>
  <c r="AT144" i="169"/>
  <c r="AU144" i="169"/>
  <c r="AV144" i="169"/>
  <c r="AW144" i="169"/>
  <c r="AX144" i="169"/>
  <c r="AY144" i="169"/>
  <c r="AZ144" i="169"/>
  <c r="BA144" i="169"/>
  <c r="BB144" i="169"/>
  <c r="BC144" i="169"/>
  <c r="AT145" i="169"/>
  <c r="AU145" i="169"/>
  <c r="AV145" i="169"/>
  <c r="AW145" i="169"/>
  <c r="AX145" i="169"/>
  <c r="AY145" i="169"/>
  <c r="AZ145" i="169"/>
  <c r="BA145" i="169"/>
  <c r="BB145" i="169"/>
  <c r="BC145" i="169"/>
  <c r="AT146" i="169"/>
  <c r="AU146" i="169"/>
  <c r="AV146" i="169"/>
  <c r="AW146" i="169"/>
  <c r="AX146" i="169"/>
  <c r="AY146" i="169"/>
  <c r="AZ146" i="169"/>
  <c r="BA146" i="169"/>
  <c r="BB146" i="169"/>
  <c r="BC146" i="169"/>
  <c r="AT147" i="169"/>
  <c r="AU147" i="169"/>
  <c r="AV147" i="169"/>
  <c r="AW147" i="169"/>
  <c r="AX147" i="169"/>
  <c r="AY147" i="169"/>
  <c r="AZ147" i="169"/>
  <c r="BA147" i="169"/>
  <c r="BB147" i="169"/>
  <c r="BC147" i="169"/>
  <c r="AT148" i="169"/>
  <c r="AU148" i="169"/>
  <c r="AV148" i="169"/>
  <c r="AW148" i="169"/>
  <c r="AX148" i="169"/>
  <c r="AY148" i="169"/>
  <c r="AZ148" i="169"/>
  <c r="BA148" i="169"/>
  <c r="BB148" i="169"/>
  <c r="BC148" i="169"/>
  <c r="AT149" i="169"/>
  <c r="AU149" i="169"/>
  <c r="AV149" i="169"/>
  <c r="AW149" i="169"/>
  <c r="AX149" i="169"/>
  <c r="AY149" i="169"/>
  <c r="AZ149" i="169"/>
  <c r="BA149" i="169"/>
  <c r="BB149" i="169"/>
  <c r="BC149" i="169"/>
  <c r="AT150" i="169"/>
  <c r="AU150" i="169"/>
  <c r="AV150" i="169"/>
  <c r="AW150" i="169"/>
  <c r="AX150" i="169"/>
  <c r="AY150" i="169"/>
  <c r="AZ150" i="169"/>
  <c r="BA150" i="169"/>
  <c r="BB150" i="169"/>
  <c r="BC150" i="169"/>
  <c r="AT151" i="169"/>
  <c r="AU151" i="169"/>
  <c r="AV151" i="169"/>
  <c r="AW151" i="169"/>
  <c r="AX151" i="169"/>
  <c r="AY151" i="169"/>
  <c r="AZ151" i="169"/>
  <c r="BA151" i="169"/>
  <c r="BB151" i="169"/>
  <c r="BC151" i="169"/>
  <c r="AT152" i="169"/>
  <c r="AU152" i="169"/>
  <c r="AV152" i="169"/>
  <c r="AW152" i="169"/>
  <c r="AX152" i="169"/>
  <c r="AY152" i="169"/>
  <c r="AZ152" i="169"/>
  <c r="BA152" i="169"/>
  <c r="BB152" i="169"/>
  <c r="BC152" i="169"/>
  <c r="AT153" i="169"/>
  <c r="AU153" i="169"/>
  <c r="AV153" i="169"/>
  <c r="AW153" i="169"/>
  <c r="AX153" i="169"/>
  <c r="AY153" i="169"/>
  <c r="AZ153" i="169"/>
  <c r="BA153" i="169"/>
  <c r="BB153" i="169"/>
  <c r="BC153" i="169"/>
  <c r="AT154" i="169"/>
  <c r="AU154" i="169"/>
  <c r="AV154" i="169"/>
  <c r="AW154" i="169"/>
  <c r="AX154" i="169"/>
  <c r="AY154" i="169"/>
  <c r="AZ154" i="169"/>
  <c r="BA154" i="169"/>
  <c r="BB154" i="169"/>
  <c r="BC154" i="169"/>
  <c r="AT155" i="169"/>
  <c r="AU155" i="169"/>
  <c r="AV155" i="169"/>
  <c r="AW155" i="169"/>
  <c r="AX155" i="169"/>
  <c r="AY155" i="169"/>
  <c r="AZ155" i="169"/>
  <c r="BA155" i="169"/>
  <c r="BB155" i="169"/>
  <c r="BC155" i="169"/>
  <c r="AT156" i="169"/>
  <c r="AU156" i="169"/>
  <c r="AV156" i="169"/>
  <c r="AW156" i="169"/>
  <c r="AX156" i="169"/>
  <c r="AY156" i="169"/>
  <c r="AZ156" i="169"/>
  <c r="BA156" i="169"/>
  <c r="BB156" i="169"/>
  <c r="BC156" i="169"/>
  <c r="AT157" i="169"/>
  <c r="AU157" i="169"/>
  <c r="AV157" i="169"/>
  <c r="AW157" i="169"/>
  <c r="AX157" i="169"/>
  <c r="AY157" i="169"/>
  <c r="AZ157" i="169"/>
  <c r="BA157" i="169"/>
  <c r="BB157" i="169"/>
  <c r="BC157" i="169"/>
  <c r="AT158" i="169"/>
  <c r="AU158" i="169"/>
  <c r="AV158" i="169"/>
  <c r="AW158" i="169"/>
  <c r="AX158" i="169"/>
  <c r="AY158" i="169"/>
  <c r="AZ158" i="169"/>
  <c r="BA158" i="169"/>
  <c r="BB158" i="169"/>
  <c r="BC158" i="169"/>
  <c r="AT159" i="169"/>
  <c r="AU159" i="169"/>
  <c r="AV159" i="169"/>
  <c r="AW159" i="169"/>
  <c r="AX159" i="169"/>
  <c r="AY159" i="169"/>
  <c r="AZ159" i="169"/>
  <c r="BA159" i="169"/>
  <c r="BB159" i="169"/>
  <c r="BC159" i="169"/>
  <c r="AT160" i="169"/>
  <c r="AU160" i="169"/>
  <c r="AV160" i="169"/>
  <c r="AW160" i="169"/>
  <c r="AX160" i="169"/>
  <c r="AY160" i="169"/>
  <c r="AZ160" i="169"/>
  <c r="BA160" i="169"/>
  <c r="BB160" i="169"/>
  <c r="BC160" i="169"/>
  <c r="AT161" i="169"/>
  <c r="AU161" i="169"/>
  <c r="AV161" i="169"/>
  <c r="AW161" i="169"/>
  <c r="AX161" i="169"/>
  <c r="AY161" i="169"/>
  <c r="AZ161" i="169"/>
  <c r="BA161" i="169"/>
  <c r="BB161" i="169"/>
  <c r="BC161" i="169"/>
  <c r="AT162" i="169"/>
  <c r="AU162" i="169"/>
  <c r="AV162" i="169"/>
  <c r="AW162" i="169"/>
  <c r="AX162" i="169"/>
  <c r="AY162" i="169"/>
  <c r="AZ162" i="169"/>
  <c r="BA162" i="169"/>
  <c r="BB162" i="169"/>
  <c r="BC162" i="169"/>
  <c r="AT163" i="169"/>
  <c r="AU163" i="169"/>
  <c r="AV163" i="169"/>
  <c r="AW163" i="169"/>
  <c r="AX163" i="169"/>
  <c r="AY163" i="169"/>
  <c r="AZ163" i="169"/>
  <c r="BA163" i="169"/>
  <c r="BB163" i="169"/>
  <c r="BC163" i="169"/>
  <c r="AT164" i="169"/>
  <c r="AU164" i="169"/>
  <c r="AV164" i="169"/>
  <c r="AW164" i="169"/>
  <c r="AX164" i="169"/>
  <c r="AY164" i="169"/>
  <c r="AZ164" i="169"/>
  <c r="BA164" i="169"/>
  <c r="BB164" i="169"/>
  <c r="BC164" i="169"/>
  <c r="AT165" i="169"/>
  <c r="AU165" i="169"/>
  <c r="AV165" i="169"/>
  <c r="AW165" i="169"/>
  <c r="AX165" i="169"/>
  <c r="AY165" i="169"/>
  <c r="AZ165" i="169"/>
  <c r="BA165" i="169"/>
  <c r="BB165" i="169"/>
  <c r="BC165" i="169"/>
  <c r="AT166" i="169"/>
  <c r="AU166" i="169"/>
  <c r="AV166" i="169"/>
  <c r="AW166" i="169"/>
  <c r="AX166" i="169"/>
  <c r="AY166" i="169"/>
  <c r="AZ166" i="169"/>
  <c r="BA166" i="169"/>
  <c r="BB166" i="169"/>
  <c r="BC166" i="169"/>
  <c r="AT167" i="169"/>
  <c r="AU167" i="169"/>
  <c r="AV167" i="169"/>
  <c r="AW167" i="169"/>
  <c r="AX167" i="169"/>
  <c r="AY167" i="169"/>
  <c r="AZ167" i="169"/>
  <c r="BA167" i="169"/>
  <c r="BB167" i="169"/>
  <c r="BC167" i="169"/>
  <c r="AT168" i="169"/>
  <c r="AU168" i="169"/>
  <c r="AV168" i="169"/>
  <c r="AW168" i="169"/>
  <c r="AX168" i="169"/>
  <c r="AY168" i="169"/>
  <c r="AZ168" i="169"/>
  <c r="BA168" i="169"/>
  <c r="BB168" i="169"/>
  <c r="BC168" i="169"/>
  <c r="AT169" i="169"/>
  <c r="AU169" i="169"/>
  <c r="AV169" i="169"/>
  <c r="AW169" i="169"/>
  <c r="AX169" i="169"/>
  <c r="AY169" i="169"/>
  <c r="AZ169" i="169"/>
  <c r="BA169" i="169"/>
  <c r="BB169" i="169"/>
  <c r="BC169" i="169"/>
  <c r="AT170" i="169"/>
  <c r="AU170" i="169"/>
  <c r="AV170" i="169"/>
  <c r="AW170" i="169"/>
  <c r="AX170" i="169"/>
  <c r="AY170" i="169"/>
  <c r="AZ170" i="169"/>
  <c r="BA170" i="169"/>
  <c r="BB170" i="169"/>
  <c r="BC170" i="169"/>
  <c r="AT171" i="169"/>
  <c r="AU171" i="169"/>
  <c r="AV171" i="169"/>
  <c r="AW171" i="169"/>
  <c r="AX171" i="169"/>
  <c r="AY171" i="169"/>
  <c r="AZ171" i="169"/>
  <c r="BA171" i="169"/>
  <c r="BB171" i="169"/>
  <c r="BC171" i="169"/>
  <c r="AT172" i="169"/>
  <c r="AU172" i="169"/>
  <c r="AV172" i="169"/>
  <c r="AW172" i="169"/>
  <c r="AX172" i="169"/>
  <c r="AY172" i="169"/>
  <c r="AZ172" i="169"/>
  <c r="BA172" i="169"/>
  <c r="BB172" i="169"/>
  <c r="BC172" i="169"/>
  <c r="AT173" i="169"/>
  <c r="AU173" i="169"/>
  <c r="AV173" i="169"/>
  <c r="AW173" i="169"/>
  <c r="AX173" i="169"/>
  <c r="AY173" i="169"/>
  <c r="AZ173" i="169"/>
  <c r="BA173" i="169"/>
  <c r="BB173" i="169"/>
  <c r="BC173" i="169"/>
  <c r="AT174" i="169"/>
  <c r="AU174" i="169"/>
  <c r="AV174" i="169"/>
  <c r="AW174" i="169"/>
  <c r="AX174" i="169"/>
  <c r="AY174" i="169"/>
  <c r="AZ174" i="169"/>
  <c r="BA174" i="169"/>
  <c r="BB174" i="169"/>
  <c r="BC174" i="169"/>
  <c r="AT175" i="169"/>
  <c r="AU175" i="169"/>
  <c r="AV175" i="169"/>
  <c r="AW175" i="169"/>
  <c r="AX175" i="169"/>
  <c r="AY175" i="169"/>
  <c r="AZ175" i="169"/>
  <c r="BA175" i="169"/>
  <c r="BB175" i="169"/>
  <c r="BC175" i="169"/>
  <c r="AT176" i="169"/>
  <c r="AU176" i="169"/>
  <c r="AV176" i="169"/>
  <c r="AW176" i="169"/>
  <c r="AX176" i="169"/>
  <c r="AY176" i="169"/>
  <c r="AZ176" i="169"/>
  <c r="BA176" i="169"/>
  <c r="BB176" i="169"/>
  <c r="BC176" i="169"/>
  <c r="AT177" i="169"/>
  <c r="AU177" i="169"/>
  <c r="AV177" i="169"/>
  <c r="AW177" i="169"/>
  <c r="AX177" i="169"/>
  <c r="AY177" i="169"/>
  <c r="AZ177" i="169"/>
  <c r="BA177" i="169"/>
  <c r="BB177" i="169"/>
  <c r="BC177" i="169"/>
  <c r="AT178" i="169"/>
  <c r="AU178" i="169"/>
  <c r="AV178" i="169"/>
  <c r="AW178" i="169"/>
  <c r="AX178" i="169"/>
  <c r="AY178" i="169"/>
  <c r="AZ178" i="169"/>
  <c r="BA178" i="169"/>
  <c r="BB178" i="169"/>
  <c r="BC178" i="169"/>
  <c r="AT179" i="169"/>
  <c r="AU179" i="169"/>
  <c r="AV179" i="169"/>
  <c r="AW179" i="169"/>
  <c r="AX179" i="169"/>
  <c r="AY179" i="169"/>
  <c r="AZ179" i="169"/>
  <c r="BA179" i="169"/>
  <c r="BB179" i="169"/>
  <c r="BC179" i="169"/>
  <c r="AT180" i="169"/>
  <c r="AU180" i="169"/>
  <c r="AV180" i="169"/>
  <c r="AW180" i="169"/>
  <c r="AX180" i="169"/>
  <c r="AY180" i="169"/>
  <c r="AZ180" i="169"/>
  <c r="BA180" i="169"/>
  <c r="BB180" i="169"/>
  <c r="BC180" i="169"/>
  <c r="AT181" i="169"/>
  <c r="AU181" i="169"/>
  <c r="AV181" i="169"/>
  <c r="AW181" i="169"/>
  <c r="AX181" i="169"/>
  <c r="AY181" i="169"/>
  <c r="AZ181" i="169"/>
  <c r="BA181" i="169"/>
  <c r="BB181" i="169"/>
  <c r="BC181" i="169"/>
  <c r="AT182" i="169"/>
  <c r="AU182" i="169"/>
  <c r="AV182" i="169"/>
  <c r="AW182" i="169"/>
  <c r="AX182" i="169"/>
  <c r="AY182" i="169"/>
  <c r="AZ182" i="169"/>
  <c r="BA182" i="169"/>
  <c r="BB182" i="169"/>
  <c r="BC182" i="169"/>
  <c r="AT183" i="169"/>
  <c r="AU183" i="169"/>
  <c r="AV183" i="169"/>
  <c r="AW183" i="169"/>
  <c r="AX183" i="169"/>
  <c r="AY183" i="169"/>
  <c r="AZ183" i="169"/>
  <c r="BA183" i="169"/>
  <c r="BB183" i="169"/>
  <c r="BC183" i="169"/>
  <c r="AT184" i="169"/>
  <c r="AU184" i="169"/>
  <c r="AV184" i="169"/>
  <c r="AW184" i="169"/>
  <c r="AX184" i="169"/>
  <c r="AY184" i="169"/>
  <c r="AZ184" i="169"/>
  <c r="BA184" i="169"/>
  <c r="BB184" i="169"/>
  <c r="BC184" i="169"/>
  <c r="AT185" i="169"/>
  <c r="AU185" i="169"/>
  <c r="AV185" i="169"/>
  <c r="AW185" i="169"/>
  <c r="AX185" i="169"/>
  <c r="AY185" i="169"/>
  <c r="AZ185" i="169"/>
  <c r="BA185" i="169"/>
  <c r="BB185" i="169"/>
  <c r="BC185" i="169"/>
  <c r="AT186" i="169"/>
  <c r="AU186" i="169"/>
  <c r="AV186" i="169"/>
  <c r="AW186" i="169"/>
  <c r="AX186" i="169"/>
  <c r="AY186" i="169"/>
  <c r="AZ186" i="169"/>
  <c r="BA186" i="169"/>
  <c r="BB186" i="169"/>
  <c r="BC186" i="169"/>
  <c r="AT187" i="169"/>
  <c r="AU187" i="169"/>
  <c r="AV187" i="169"/>
  <c r="AW187" i="169"/>
  <c r="AX187" i="169"/>
  <c r="AY187" i="169"/>
  <c r="AZ187" i="169"/>
  <c r="BA187" i="169"/>
  <c r="BB187" i="169"/>
  <c r="BC187" i="169"/>
  <c r="AT188" i="169"/>
  <c r="AU188" i="169"/>
  <c r="AV188" i="169"/>
  <c r="AW188" i="169"/>
  <c r="AX188" i="169"/>
  <c r="AY188" i="169"/>
  <c r="AZ188" i="169"/>
  <c r="BA188" i="169"/>
  <c r="BB188" i="169"/>
  <c r="BC188" i="169"/>
  <c r="AT189" i="169"/>
  <c r="AU189" i="169"/>
  <c r="AV189" i="169"/>
  <c r="AW189" i="169"/>
  <c r="AX189" i="169"/>
  <c r="AY189" i="169"/>
  <c r="AZ189" i="169"/>
  <c r="BA189" i="169"/>
  <c r="BB189" i="169"/>
  <c r="BC189" i="169"/>
  <c r="AT190" i="169"/>
  <c r="AU190" i="169"/>
  <c r="AV190" i="169"/>
  <c r="AW190" i="169"/>
  <c r="AX190" i="169"/>
  <c r="AY190" i="169"/>
  <c r="AZ190" i="169"/>
  <c r="BA190" i="169"/>
  <c r="BB190" i="169"/>
  <c r="BC190" i="169"/>
  <c r="AT191" i="169"/>
  <c r="AU191" i="169"/>
  <c r="AV191" i="169"/>
  <c r="AW191" i="169"/>
  <c r="AX191" i="169"/>
  <c r="AY191" i="169"/>
  <c r="AZ191" i="169"/>
  <c r="BA191" i="169"/>
  <c r="BB191" i="169"/>
  <c r="BC191" i="169"/>
  <c r="AT192" i="169"/>
  <c r="AU192" i="169"/>
  <c r="AV192" i="169"/>
  <c r="AW192" i="169"/>
  <c r="AX192" i="169"/>
  <c r="AY192" i="169"/>
  <c r="AZ192" i="169"/>
  <c r="BA192" i="169"/>
  <c r="BB192" i="169"/>
  <c r="BC192" i="169"/>
  <c r="AU143" i="169"/>
  <c r="AV143" i="169"/>
  <c r="AW143" i="169"/>
  <c r="AX143" i="169"/>
  <c r="AY143" i="169"/>
  <c r="AZ143" i="169"/>
  <c r="BA143" i="169"/>
  <c r="BB143" i="169"/>
  <c r="BC143" i="169"/>
  <c r="AT143" i="169"/>
  <c r="AT81" i="169"/>
  <c r="AU81" i="169"/>
  <c r="AV81" i="169"/>
  <c r="AW81" i="169"/>
  <c r="AX81" i="169"/>
  <c r="AY81" i="169"/>
  <c r="AZ81" i="169"/>
  <c r="BA81" i="169"/>
  <c r="BB81" i="169"/>
  <c r="BC81" i="169"/>
  <c r="AT82" i="169"/>
  <c r="AU82" i="169"/>
  <c r="AV82" i="169"/>
  <c r="AW82" i="169"/>
  <c r="AX82" i="169"/>
  <c r="AY82" i="169"/>
  <c r="AZ82" i="169"/>
  <c r="BA82" i="169"/>
  <c r="BB82" i="169"/>
  <c r="BC82" i="169"/>
  <c r="AT83" i="169"/>
  <c r="AU83" i="169"/>
  <c r="AV83" i="169"/>
  <c r="AW83" i="169"/>
  <c r="AX83" i="169"/>
  <c r="AY83" i="169"/>
  <c r="AZ83" i="169"/>
  <c r="BA83" i="169"/>
  <c r="BB83" i="169"/>
  <c r="BC83" i="169"/>
  <c r="AT84" i="169"/>
  <c r="AU84" i="169"/>
  <c r="AV84" i="169"/>
  <c r="AW84" i="169"/>
  <c r="AX84" i="169"/>
  <c r="AY84" i="169"/>
  <c r="AZ84" i="169"/>
  <c r="BA84" i="169"/>
  <c r="BB84" i="169"/>
  <c r="BC84" i="169"/>
  <c r="AT85" i="169"/>
  <c r="AU85" i="169"/>
  <c r="AV85" i="169"/>
  <c r="AW85" i="169"/>
  <c r="AX85" i="169"/>
  <c r="AY85" i="169"/>
  <c r="AZ85" i="169"/>
  <c r="BA85" i="169"/>
  <c r="BB85" i="169"/>
  <c r="BC85" i="169"/>
  <c r="AT86" i="169"/>
  <c r="AU86" i="169"/>
  <c r="AV86" i="169"/>
  <c r="AW86" i="169"/>
  <c r="AX86" i="169"/>
  <c r="AY86" i="169"/>
  <c r="AZ86" i="169"/>
  <c r="BA86" i="169"/>
  <c r="BB86" i="169"/>
  <c r="BC86" i="169"/>
  <c r="AT87" i="169"/>
  <c r="AU87" i="169"/>
  <c r="AV87" i="169"/>
  <c r="AW87" i="169"/>
  <c r="AX87" i="169"/>
  <c r="AY87" i="169"/>
  <c r="AZ87" i="169"/>
  <c r="BA87" i="169"/>
  <c r="BB87" i="169"/>
  <c r="BC87" i="169"/>
  <c r="AT88" i="169"/>
  <c r="AU88" i="169"/>
  <c r="AV88" i="169"/>
  <c r="AW88" i="169"/>
  <c r="AX88" i="169"/>
  <c r="AY88" i="169"/>
  <c r="AZ88" i="169"/>
  <c r="BA88" i="169"/>
  <c r="BB88" i="169"/>
  <c r="BC88" i="169"/>
  <c r="AT89" i="169"/>
  <c r="AU89" i="169"/>
  <c r="AV89" i="169"/>
  <c r="AW89" i="169"/>
  <c r="AX89" i="169"/>
  <c r="AY89" i="169"/>
  <c r="AZ89" i="169"/>
  <c r="BA89" i="169"/>
  <c r="BB89" i="169"/>
  <c r="BC89" i="169"/>
  <c r="AT90" i="169"/>
  <c r="AU90" i="169"/>
  <c r="AV90" i="169"/>
  <c r="AW90" i="169"/>
  <c r="AX90" i="169"/>
  <c r="AY90" i="169"/>
  <c r="AZ90" i="169"/>
  <c r="BA90" i="169"/>
  <c r="BB90" i="169"/>
  <c r="BC90" i="169"/>
  <c r="AT91" i="169"/>
  <c r="AU91" i="169"/>
  <c r="AV91" i="169"/>
  <c r="AW91" i="169"/>
  <c r="AX91" i="169"/>
  <c r="AY91" i="169"/>
  <c r="AZ91" i="169"/>
  <c r="BA91" i="169"/>
  <c r="BB91" i="169"/>
  <c r="BC91" i="169"/>
  <c r="AT92" i="169"/>
  <c r="AU92" i="169"/>
  <c r="AV92" i="169"/>
  <c r="AW92" i="169"/>
  <c r="AX92" i="169"/>
  <c r="AY92" i="169"/>
  <c r="AZ92" i="169"/>
  <c r="BA92" i="169"/>
  <c r="BB92" i="169"/>
  <c r="BC92" i="169"/>
  <c r="AT93" i="169"/>
  <c r="AU93" i="169"/>
  <c r="AV93" i="169"/>
  <c r="AW93" i="169"/>
  <c r="AX93" i="169"/>
  <c r="AY93" i="169"/>
  <c r="AZ93" i="169"/>
  <c r="BA93" i="169"/>
  <c r="BB93" i="169"/>
  <c r="BC93" i="169"/>
  <c r="AT94" i="169"/>
  <c r="AU94" i="169"/>
  <c r="AV94" i="169"/>
  <c r="AW94" i="169"/>
  <c r="AX94" i="169"/>
  <c r="AY94" i="169"/>
  <c r="AZ94" i="169"/>
  <c r="BA94" i="169"/>
  <c r="BB94" i="169"/>
  <c r="BC94" i="169"/>
  <c r="AT95" i="169"/>
  <c r="AU95" i="169"/>
  <c r="AV95" i="169"/>
  <c r="AW95" i="169"/>
  <c r="AX95" i="169"/>
  <c r="AY95" i="169"/>
  <c r="AZ95" i="169"/>
  <c r="BA95" i="169"/>
  <c r="BB95" i="169"/>
  <c r="BC95" i="169"/>
  <c r="AT96" i="169"/>
  <c r="AU96" i="169"/>
  <c r="AV96" i="169"/>
  <c r="AW96" i="169"/>
  <c r="AX96" i="169"/>
  <c r="AY96" i="169"/>
  <c r="AZ96" i="169"/>
  <c r="BA96" i="169"/>
  <c r="BB96" i="169"/>
  <c r="BC96" i="169"/>
  <c r="AT97" i="169"/>
  <c r="AU97" i="169"/>
  <c r="AV97" i="169"/>
  <c r="AW97" i="169"/>
  <c r="AX97" i="169"/>
  <c r="AY97" i="169"/>
  <c r="AZ97" i="169"/>
  <c r="BA97" i="169"/>
  <c r="BB97" i="169"/>
  <c r="BC97" i="169"/>
  <c r="AT98" i="169"/>
  <c r="AU98" i="169"/>
  <c r="AV98" i="169"/>
  <c r="AW98" i="169"/>
  <c r="AX98" i="169"/>
  <c r="AY98" i="169"/>
  <c r="AZ98" i="169"/>
  <c r="BA98" i="169"/>
  <c r="BB98" i="169"/>
  <c r="BC98" i="169"/>
  <c r="AT99" i="169"/>
  <c r="AU99" i="169"/>
  <c r="AV99" i="169"/>
  <c r="AW99" i="169"/>
  <c r="AX99" i="169"/>
  <c r="AY99" i="169"/>
  <c r="AZ99" i="169"/>
  <c r="BA99" i="169"/>
  <c r="BB99" i="169"/>
  <c r="BC99" i="169"/>
  <c r="AT100" i="169"/>
  <c r="AU100" i="169"/>
  <c r="AV100" i="169"/>
  <c r="AW100" i="169"/>
  <c r="AX100" i="169"/>
  <c r="AY100" i="169"/>
  <c r="AZ100" i="169"/>
  <c r="BA100" i="169"/>
  <c r="BB100" i="169"/>
  <c r="BC100" i="169"/>
  <c r="AT101" i="169"/>
  <c r="AU101" i="169"/>
  <c r="AV101" i="169"/>
  <c r="AW101" i="169"/>
  <c r="AX101" i="169"/>
  <c r="AY101" i="169"/>
  <c r="AZ101" i="169"/>
  <c r="BA101" i="169"/>
  <c r="BB101" i="169"/>
  <c r="BC101" i="169"/>
  <c r="AT102" i="169"/>
  <c r="AU102" i="169"/>
  <c r="AV102" i="169"/>
  <c r="AW102" i="169"/>
  <c r="AX102" i="169"/>
  <c r="AY102" i="169"/>
  <c r="AZ102" i="169"/>
  <c r="BA102" i="169"/>
  <c r="BB102" i="169"/>
  <c r="BC102" i="169"/>
  <c r="AT103" i="169"/>
  <c r="AU103" i="169"/>
  <c r="AV103" i="169"/>
  <c r="AW103" i="169"/>
  <c r="AX103" i="169"/>
  <c r="AY103" i="169"/>
  <c r="AZ103" i="169"/>
  <c r="BA103" i="169"/>
  <c r="BB103" i="169"/>
  <c r="BC103" i="169"/>
  <c r="AT104" i="169"/>
  <c r="AU104" i="169"/>
  <c r="AV104" i="169"/>
  <c r="AW104" i="169"/>
  <c r="AX104" i="169"/>
  <c r="AY104" i="169"/>
  <c r="AZ104" i="169"/>
  <c r="BA104" i="169"/>
  <c r="BB104" i="169"/>
  <c r="BC104" i="169"/>
  <c r="AT105" i="169"/>
  <c r="AU105" i="169"/>
  <c r="AV105" i="169"/>
  <c r="AW105" i="169"/>
  <c r="AX105" i="169"/>
  <c r="AY105" i="169"/>
  <c r="AZ105" i="169"/>
  <c r="BA105" i="169"/>
  <c r="BB105" i="169"/>
  <c r="BC105" i="169"/>
  <c r="AT106" i="169"/>
  <c r="AU106" i="169"/>
  <c r="AV106" i="169"/>
  <c r="AW106" i="169"/>
  <c r="AX106" i="169"/>
  <c r="AY106" i="169"/>
  <c r="AZ106" i="169"/>
  <c r="BA106" i="169"/>
  <c r="BB106" i="169"/>
  <c r="BC106" i="169"/>
  <c r="AT107" i="169"/>
  <c r="AU107" i="169"/>
  <c r="AV107" i="169"/>
  <c r="AW107" i="169"/>
  <c r="AX107" i="169"/>
  <c r="AY107" i="169"/>
  <c r="AZ107" i="169"/>
  <c r="BA107" i="169"/>
  <c r="BB107" i="169"/>
  <c r="BC107" i="169"/>
  <c r="AT108" i="169"/>
  <c r="AU108" i="169"/>
  <c r="AV108" i="169"/>
  <c r="AW108" i="169"/>
  <c r="AX108" i="169"/>
  <c r="AY108" i="169"/>
  <c r="AZ108" i="169"/>
  <c r="BA108" i="169"/>
  <c r="BB108" i="169"/>
  <c r="BC108" i="169"/>
  <c r="AT109" i="169"/>
  <c r="AU109" i="169"/>
  <c r="AV109" i="169"/>
  <c r="AW109" i="169"/>
  <c r="AX109" i="169"/>
  <c r="AY109" i="169"/>
  <c r="AZ109" i="169"/>
  <c r="BA109" i="169"/>
  <c r="BB109" i="169"/>
  <c r="BC109" i="169"/>
  <c r="AT110" i="169"/>
  <c r="AU110" i="169"/>
  <c r="AV110" i="169"/>
  <c r="AW110" i="169"/>
  <c r="AX110" i="169"/>
  <c r="AY110" i="169"/>
  <c r="AZ110" i="169"/>
  <c r="BA110" i="169"/>
  <c r="BB110" i="169"/>
  <c r="BC110" i="169"/>
  <c r="AT111" i="169"/>
  <c r="AU111" i="169"/>
  <c r="AV111" i="169"/>
  <c r="AW111" i="169"/>
  <c r="AX111" i="169"/>
  <c r="AY111" i="169"/>
  <c r="AZ111" i="169"/>
  <c r="BA111" i="169"/>
  <c r="BB111" i="169"/>
  <c r="BC111" i="169"/>
  <c r="AT112" i="169"/>
  <c r="AU112" i="169"/>
  <c r="AV112" i="169"/>
  <c r="AW112" i="169"/>
  <c r="AX112" i="169"/>
  <c r="AY112" i="169"/>
  <c r="AZ112" i="169"/>
  <c r="BA112" i="169"/>
  <c r="BB112" i="169"/>
  <c r="BC112" i="169"/>
  <c r="AT113" i="169"/>
  <c r="AU113" i="169"/>
  <c r="AV113" i="169"/>
  <c r="AW113" i="169"/>
  <c r="AX113" i="169"/>
  <c r="AY113" i="169"/>
  <c r="AZ113" i="169"/>
  <c r="BA113" i="169"/>
  <c r="BB113" i="169"/>
  <c r="BC113" i="169"/>
  <c r="AT114" i="169"/>
  <c r="AU114" i="169"/>
  <c r="AV114" i="169"/>
  <c r="AW114" i="169"/>
  <c r="AX114" i="169"/>
  <c r="AY114" i="169"/>
  <c r="AZ114" i="169"/>
  <c r="BA114" i="169"/>
  <c r="BB114" i="169"/>
  <c r="BC114" i="169"/>
  <c r="AT115" i="169"/>
  <c r="AU115" i="169"/>
  <c r="AV115" i="169"/>
  <c r="AW115" i="169"/>
  <c r="AX115" i="169"/>
  <c r="AY115" i="169"/>
  <c r="AZ115" i="169"/>
  <c r="BA115" i="169"/>
  <c r="BB115" i="169"/>
  <c r="BC115" i="169"/>
  <c r="AT116" i="169"/>
  <c r="AU116" i="169"/>
  <c r="AV116" i="169"/>
  <c r="AW116" i="169"/>
  <c r="AX116" i="169"/>
  <c r="AY116" i="169"/>
  <c r="AZ116" i="169"/>
  <c r="BA116" i="169"/>
  <c r="BB116" i="169"/>
  <c r="BC116" i="169"/>
  <c r="AT117" i="169"/>
  <c r="AU117" i="169"/>
  <c r="AV117" i="169"/>
  <c r="AW117" i="169"/>
  <c r="AX117" i="169"/>
  <c r="AY117" i="169"/>
  <c r="AZ117" i="169"/>
  <c r="BA117" i="169"/>
  <c r="BB117" i="169"/>
  <c r="BC117" i="169"/>
  <c r="AT118" i="169"/>
  <c r="AU118" i="169"/>
  <c r="AV118" i="169"/>
  <c r="AW118" i="169"/>
  <c r="AX118" i="169"/>
  <c r="AY118" i="169"/>
  <c r="AZ118" i="169"/>
  <c r="BA118" i="169"/>
  <c r="BB118" i="169"/>
  <c r="BC118" i="169"/>
  <c r="AT119" i="169"/>
  <c r="AU119" i="169"/>
  <c r="AV119" i="169"/>
  <c r="AW119" i="169"/>
  <c r="AX119" i="169"/>
  <c r="AY119" i="169"/>
  <c r="AZ119" i="169"/>
  <c r="BA119" i="169"/>
  <c r="BB119" i="169"/>
  <c r="BC119" i="169"/>
  <c r="AT120" i="169"/>
  <c r="AU120" i="169"/>
  <c r="AV120" i="169"/>
  <c r="AW120" i="169"/>
  <c r="AX120" i="169"/>
  <c r="AY120" i="169"/>
  <c r="AZ120" i="169"/>
  <c r="BA120" i="169"/>
  <c r="BB120" i="169"/>
  <c r="BC120" i="169"/>
  <c r="AT121" i="169"/>
  <c r="AU121" i="169"/>
  <c r="AV121" i="169"/>
  <c r="AW121" i="169"/>
  <c r="AX121" i="169"/>
  <c r="AY121" i="169"/>
  <c r="AZ121" i="169"/>
  <c r="BA121" i="169"/>
  <c r="BB121" i="169"/>
  <c r="BC121" i="169"/>
  <c r="AT122" i="169"/>
  <c r="AU122" i="169"/>
  <c r="AV122" i="169"/>
  <c r="AW122" i="169"/>
  <c r="AX122" i="169"/>
  <c r="AY122" i="169"/>
  <c r="AZ122" i="169"/>
  <c r="BA122" i="169"/>
  <c r="BB122" i="169"/>
  <c r="BC122" i="169"/>
  <c r="AT123" i="169"/>
  <c r="AU123" i="169"/>
  <c r="AV123" i="169"/>
  <c r="AW123" i="169"/>
  <c r="AX123" i="169"/>
  <c r="AY123" i="169"/>
  <c r="AZ123" i="169"/>
  <c r="BA123" i="169"/>
  <c r="BB123" i="169"/>
  <c r="BC123" i="169"/>
  <c r="AT124" i="169"/>
  <c r="AU124" i="169"/>
  <c r="AV124" i="169"/>
  <c r="AW124" i="169"/>
  <c r="AX124" i="169"/>
  <c r="AY124" i="169"/>
  <c r="AZ124" i="169"/>
  <c r="BA124" i="169"/>
  <c r="BB124" i="169"/>
  <c r="BC124" i="169"/>
  <c r="AT125" i="169"/>
  <c r="AU125" i="169"/>
  <c r="AV125" i="169"/>
  <c r="AW125" i="169"/>
  <c r="AX125" i="169"/>
  <c r="AY125" i="169"/>
  <c r="AZ125" i="169"/>
  <c r="BA125" i="169"/>
  <c r="BB125" i="169"/>
  <c r="BC125" i="169"/>
  <c r="AT126" i="169"/>
  <c r="AU126" i="169"/>
  <c r="AV126" i="169"/>
  <c r="AW126" i="169"/>
  <c r="AX126" i="169"/>
  <c r="AY126" i="169"/>
  <c r="AZ126" i="169"/>
  <c r="BA126" i="169"/>
  <c r="BB126" i="169"/>
  <c r="BC126" i="169"/>
  <c r="AT127" i="169"/>
  <c r="AU127" i="169"/>
  <c r="AV127" i="169"/>
  <c r="AW127" i="169"/>
  <c r="AX127" i="169"/>
  <c r="AY127" i="169"/>
  <c r="AZ127" i="169"/>
  <c r="BA127" i="169"/>
  <c r="BB127" i="169"/>
  <c r="BC127" i="169"/>
  <c r="AT128" i="169"/>
  <c r="AU128" i="169"/>
  <c r="AV128" i="169"/>
  <c r="AW128" i="169"/>
  <c r="AX128" i="169"/>
  <c r="AY128" i="169"/>
  <c r="AZ128" i="169"/>
  <c r="BA128" i="169"/>
  <c r="BB128" i="169"/>
  <c r="BC128" i="169"/>
  <c r="AT129" i="169"/>
  <c r="AU129" i="169"/>
  <c r="AV129" i="169"/>
  <c r="AW129" i="169"/>
  <c r="AX129" i="169"/>
  <c r="AY129" i="169"/>
  <c r="AZ129" i="169"/>
  <c r="BA129" i="169"/>
  <c r="BB129" i="169"/>
  <c r="BC129" i="169"/>
  <c r="AU80" i="169"/>
  <c r="AV80" i="169"/>
  <c r="AW80" i="169"/>
  <c r="AX80" i="169"/>
  <c r="AY80" i="169"/>
  <c r="AZ80" i="169"/>
  <c r="BA80" i="169"/>
  <c r="BB80" i="169"/>
  <c r="BC80" i="169"/>
  <c r="AT80" i="169"/>
  <c r="AJ206" i="169"/>
  <c r="AK206" i="169"/>
  <c r="AL206" i="169"/>
  <c r="AM206" i="169"/>
  <c r="AN206" i="169"/>
  <c r="AO206" i="169"/>
  <c r="AP206" i="169"/>
  <c r="AQ206" i="169"/>
  <c r="AR206" i="169"/>
  <c r="AS206" i="169"/>
  <c r="AJ207" i="169"/>
  <c r="AK207" i="169"/>
  <c r="AL207" i="169"/>
  <c r="AM207" i="169"/>
  <c r="AN207" i="169"/>
  <c r="AO207" i="169"/>
  <c r="AP207" i="169"/>
  <c r="AQ207" i="169"/>
  <c r="AR207" i="169"/>
  <c r="AS207" i="169"/>
  <c r="AJ208" i="169"/>
  <c r="AK208" i="169"/>
  <c r="AL208" i="169"/>
  <c r="AM208" i="169"/>
  <c r="AN208" i="169"/>
  <c r="AO208" i="169"/>
  <c r="AP208" i="169"/>
  <c r="AQ208" i="169"/>
  <c r="AR208" i="169"/>
  <c r="AS208" i="169"/>
  <c r="AJ209" i="169"/>
  <c r="AK209" i="169"/>
  <c r="AL209" i="169"/>
  <c r="AM209" i="169"/>
  <c r="AN209" i="169"/>
  <c r="AO209" i="169"/>
  <c r="AP209" i="169"/>
  <c r="AQ209" i="169"/>
  <c r="AR209" i="169"/>
  <c r="AS209" i="169"/>
  <c r="AJ210" i="169"/>
  <c r="AK210" i="169"/>
  <c r="AL210" i="169"/>
  <c r="AM210" i="169"/>
  <c r="AN210" i="169"/>
  <c r="AO210" i="169"/>
  <c r="AP210" i="169"/>
  <c r="AQ210" i="169"/>
  <c r="AR210" i="169"/>
  <c r="AS210" i="169"/>
  <c r="AJ211" i="169"/>
  <c r="AK211" i="169"/>
  <c r="AL211" i="169"/>
  <c r="AM211" i="169"/>
  <c r="AN211" i="169"/>
  <c r="AO211" i="169"/>
  <c r="AP211" i="169"/>
  <c r="AQ211" i="169"/>
  <c r="AR211" i="169"/>
  <c r="AS211" i="169"/>
  <c r="AJ212" i="169"/>
  <c r="AK212" i="169"/>
  <c r="AL212" i="169"/>
  <c r="AM212" i="169"/>
  <c r="AN212" i="169"/>
  <c r="AO212" i="169"/>
  <c r="AP212" i="169"/>
  <c r="AQ212" i="169"/>
  <c r="AR212" i="169"/>
  <c r="AS212" i="169"/>
  <c r="AJ213" i="169"/>
  <c r="AK213" i="169"/>
  <c r="AL213" i="169"/>
  <c r="AM213" i="169"/>
  <c r="AN213" i="169"/>
  <c r="AO213" i="169"/>
  <c r="AP213" i="169"/>
  <c r="AQ213" i="169"/>
  <c r="AR213" i="169"/>
  <c r="AS213" i="169"/>
  <c r="AJ214" i="169"/>
  <c r="AK214" i="169"/>
  <c r="AL214" i="169"/>
  <c r="AM214" i="169"/>
  <c r="AN214" i="169"/>
  <c r="AO214" i="169"/>
  <c r="AP214" i="169"/>
  <c r="AQ214" i="169"/>
  <c r="AR214" i="169"/>
  <c r="AS214" i="169"/>
  <c r="AJ215" i="169"/>
  <c r="AK215" i="169"/>
  <c r="AL215" i="169"/>
  <c r="AM215" i="169"/>
  <c r="AN215" i="169"/>
  <c r="AO215" i="169"/>
  <c r="AP215" i="169"/>
  <c r="AQ215" i="169"/>
  <c r="AR215" i="169"/>
  <c r="AS215" i="169"/>
  <c r="AJ216" i="169"/>
  <c r="AK216" i="169"/>
  <c r="AL216" i="169"/>
  <c r="AM216" i="169"/>
  <c r="AN216" i="169"/>
  <c r="AO216" i="169"/>
  <c r="AP216" i="169"/>
  <c r="AQ216" i="169"/>
  <c r="AR216" i="169"/>
  <c r="AS216" i="169"/>
  <c r="AJ217" i="169"/>
  <c r="AK217" i="169"/>
  <c r="AL217" i="169"/>
  <c r="AM217" i="169"/>
  <c r="AN217" i="169"/>
  <c r="AO217" i="169"/>
  <c r="AP217" i="169"/>
  <c r="AQ217" i="169"/>
  <c r="AR217" i="169"/>
  <c r="AS217" i="169"/>
  <c r="AJ218" i="169"/>
  <c r="AK218" i="169"/>
  <c r="AL218" i="169"/>
  <c r="AM218" i="169"/>
  <c r="AN218" i="169"/>
  <c r="AO218" i="169"/>
  <c r="AP218" i="169"/>
  <c r="AQ218" i="169"/>
  <c r="AR218" i="169"/>
  <c r="AS218" i="169"/>
  <c r="AJ219" i="169"/>
  <c r="AK219" i="169"/>
  <c r="AL219" i="169"/>
  <c r="AM219" i="169"/>
  <c r="AN219" i="169"/>
  <c r="AO219" i="169"/>
  <c r="AP219" i="169"/>
  <c r="AQ219" i="169"/>
  <c r="AR219" i="169"/>
  <c r="AS219" i="169"/>
  <c r="AJ220" i="169"/>
  <c r="AK220" i="169"/>
  <c r="AL220" i="169"/>
  <c r="AM220" i="169"/>
  <c r="AN220" i="169"/>
  <c r="AO220" i="169"/>
  <c r="AP220" i="169"/>
  <c r="AQ220" i="169"/>
  <c r="AR220" i="169"/>
  <c r="AS220" i="169"/>
  <c r="AJ221" i="169"/>
  <c r="AK221" i="169"/>
  <c r="AL221" i="169"/>
  <c r="AM221" i="169"/>
  <c r="AN221" i="169"/>
  <c r="AO221" i="169"/>
  <c r="AP221" i="169"/>
  <c r="AQ221" i="169"/>
  <c r="AR221" i="169"/>
  <c r="AS221" i="169"/>
  <c r="AJ222" i="169"/>
  <c r="AK222" i="169"/>
  <c r="AL222" i="169"/>
  <c r="AM222" i="169"/>
  <c r="AN222" i="169"/>
  <c r="AO222" i="169"/>
  <c r="AP222" i="169"/>
  <c r="AQ222" i="169"/>
  <c r="AR222" i="169"/>
  <c r="AS222" i="169"/>
  <c r="AJ223" i="169"/>
  <c r="AK223" i="169"/>
  <c r="AL223" i="169"/>
  <c r="AM223" i="169"/>
  <c r="AN223" i="169"/>
  <c r="AO223" i="169"/>
  <c r="AP223" i="169"/>
  <c r="AQ223" i="169"/>
  <c r="AR223" i="169"/>
  <c r="AS223" i="169"/>
  <c r="AJ224" i="169"/>
  <c r="AK224" i="169"/>
  <c r="AL224" i="169"/>
  <c r="AM224" i="169"/>
  <c r="AN224" i="169"/>
  <c r="AO224" i="169"/>
  <c r="AP224" i="169"/>
  <c r="AQ224" i="169"/>
  <c r="AR224" i="169"/>
  <c r="AS224" i="169"/>
  <c r="AJ225" i="169"/>
  <c r="AK225" i="169"/>
  <c r="AL225" i="169"/>
  <c r="AM225" i="169"/>
  <c r="AN225" i="169"/>
  <c r="AO225" i="169"/>
  <c r="AP225" i="169"/>
  <c r="AQ225" i="169"/>
  <c r="AR225" i="169"/>
  <c r="AS225" i="169"/>
  <c r="AJ226" i="169"/>
  <c r="AK226" i="169"/>
  <c r="AL226" i="169"/>
  <c r="AM226" i="169"/>
  <c r="AN226" i="169"/>
  <c r="AO226" i="169"/>
  <c r="AP226" i="169"/>
  <c r="AQ226" i="169"/>
  <c r="AR226" i="169"/>
  <c r="AS226" i="169"/>
  <c r="AJ227" i="169"/>
  <c r="AK227" i="169"/>
  <c r="AL227" i="169"/>
  <c r="AM227" i="169"/>
  <c r="AN227" i="169"/>
  <c r="AO227" i="169"/>
  <c r="AP227" i="169"/>
  <c r="AQ227" i="169"/>
  <c r="AR227" i="169"/>
  <c r="AS227" i="169"/>
  <c r="AJ228" i="169"/>
  <c r="AK228" i="169"/>
  <c r="AL228" i="169"/>
  <c r="AM228" i="169"/>
  <c r="AN228" i="169"/>
  <c r="AO228" i="169"/>
  <c r="AP228" i="169"/>
  <c r="AQ228" i="169"/>
  <c r="AR228" i="169"/>
  <c r="AS228" i="169"/>
  <c r="AJ229" i="169"/>
  <c r="AK229" i="169"/>
  <c r="AL229" i="169"/>
  <c r="AM229" i="169"/>
  <c r="AN229" i="169"/>
  <c r="AO229" i="169"/>
  <c r="AP229" i="169"/>
  <c r="AQ229" i="169"/>
  <c r="AR229" i="169"/>
  <c r="AS229" i="169"/>
  <c r="AJ230" i="169"/>
  <c r="AK230" i="169"/>
  <c r="AL230" i="169"/>
  <c r="AM230" i="169"/>
  <c r="AN230" i="169"/>
  <c r="AO230" i="169"/>
  <c r="AP230" i="169"/>
  <c r="AQ230" i="169"/>
  <c r="AR230" i="169"/>
  <c r="AS230" i="169"/>
  <c r="AJ231" i="169"/>
  <c r="AK231" i="169"/>
  <c r="AL231" i="169"/>
  <c r="AM231" i="169"/>
  <c r="AN231" i="169"/>
  <c r="AO231" i="169"/>
  <c r="AP231" i="169"/>
  <c r="AQ231" i="169"/>
  <c r="AR231" i="169"/>
  <c r="AS231" i="169"/>
  <c r="AJ232" i="169"/>
  <c r="AK232" i="169"/>
  <c r="AL232" i="169"/>
  <c r="AM232" i="169"/>
  <c r="AN232" i="169"/>
  <c r="AO232" i="169"/>
  <c r="AP232" i="169"/>
  <c r="AQ232" i="169"/>
  <c r="AR232" i="169"/>
  <c r="AS232" i="169"/>
  <c r="AJ233" i="169"/>
  <c r="AK233" i="169"/>
  <c r="AL233" i="169"/>
  <c r="AM233" i="169"/>
  <c r="AN233" i="169"/>
  <c r="AO233" i="169"/>
  <c r="AP233" i="169"/>
  <c r="AQ233" i="169"/>
  <c r="AR233" i="169"/>
  <c r="AS233" i="169"/>
  <c r="AJ234" i="169"/>
  <c r="AK234" i="169"/>
  <c r="AL234" i="169"/>
  <c r="AM234" i="169"/>
  <c r="AN234" i="169"/>
  <c r="AO234" i="169"/>
  <c r="AP234" i="169"/>
  <c r="AQ234" i="169"/>
  <c r="AR234" i="169"/>
  <c r="AS234" i="169"/>
  <c r="AJ235" i="169"/>
  <c r="AK235" i="169"/>
  <c r="AL235" i="169"/>
  <c r="AM235" i="169"/>
  <c r="AN235" i="169"/>
  <c r="AO235" i="169"/>
  <c r="AP235" i="169"/>
  <c r="AQ235" i="169"/>
  <c r="AR235" i="169"/>
  <c r="AS235" i="169"/>
  <c r="AJ236" i="169"/>
  <c r="AK236" i="169"/>
  <c r="AL236" i="169"/>
  <c r="AM236" i="169"/>
  <c r="AN236" i="169"/>
  <c r="AO236" i="169"/>
  <c r="AP236" i="169"/>
  <c r="AQ236" i="169"/>
  <c r="AR236" i="169"/>
  <c r="AS236" i="169"/>
  <c r="AJ237" i="169"/>
  <c r="AK237" i="169"/>
  <c r="AL237" i="169"/>
  <c r="AM237" i="169"/>
  <c r="AN237" i="169"/>
  <c r="AO237" i="169"/>
  <c r="AP237" i="169"/>
  <c r="AQ237" i="169"/>
  <c r="AR237" i="169"/>
  <c r="AS237" i="169"/>
  <c r="AJ238" i="169"/>
  <c r="AK238" i="169"/>
  <c r="AL238" i="169"/>
  <c r="AM238" i="169"/>
  <c r="AN238" i="169"/>
  <c r="AO238" i="169"/>
  <c r="AP238" i="169"/>
  <c r="AQ238" i="169"/>
  <c r="AR238" i="169"/>
  <c r="AS238" i="169"/>
  <c r="AJ239" i="169"/>
  <c r="AK239" i="169"/>
  <c r="AL239" i="169"/>
  <c r="AM239" i="169"/>
  <c r="AN239" i="169"/>
  <c r="AO239" i="169"/>
  <c r="AP239" i="169"/>
  <c r="AQ239" i="169"/>
  <c r="AR239" i="169"/>
  <c r="AS239" i="169"/>
  <c r="AJ240" i="169"/>
  <c r="AK240" i="169"/>
  <c r="AL240" i="169"/>
  <c r="AM240" i="169"/>
  <c r="AN240" i="169"/>
  <c r="AO240" i="169"/>
  <c r="AP240" i="169"/>
  <c r="AQ240" i="169"/>
  <c r="AR240" i="169"/>
  <c r="AS240" i="169"/>
  <c r="AJ241" i="169"/>
  <c r="AK241" i="169"/>
  <c r="AL241" i="169"/>
  <c r="AM241" i="169"/>
  <c r="AN241" i="169"/>
  <c r="AO241" i="169"/>
  <c r="AP241" i="169"/>
  <c r="AQ241" i="169"/>
  <c r="AR241" i="169"/>
  <c r="AS241" i="169"/>
  <c r="AJ242" i="169"/>
  <c r="AK242" i="169"/>
  <c r="AL242" i="169"/>
  <c r="AM242" i="169"/>
  <c r="AN242" i="169"/>
  <c r="AO242" i="169"/>
  <c r="AP242" i="169"/>
  <c r="AQ242" i="169"/>
  <c r="AR242" i="169"/>
  <c r="AS242" i="169"/>
  <c r="AJ243" i="169"/>
  <c r="AK243" i="169"/>
  <c r="AL243" i="169"/>
  <c r="AM243" i="169"/>
  <c r="AN243" i="169"/>
  <c r="AO243" i="169"/>
  <c r="AP243" i="169"/>
  <c r="AQ243" i="169"/>
  <c r="AR243" i="169"/>
  <c r="AS243" i="169"/>
  <c r="AJ244" i="169"/>
  <c r="AK244" i="169"/>
  <c r="AL244" i="169"/>
  <c r="AM244" i="169"/>
  <c r="AN244" i="169"/>
  <c r="AO244" i="169"/>
  <c r="AP244" i="169"/>
  <c r="AQ244" i="169"/>
  <c r="AR244" i="169"/>
  <c r="AS244" i="169"/>
  <c r="AJ245" i="169"/>
  <c r="AK245" i="169"/>
  <c r="AL245" i="169"/>
  <c r="AM245" i="169"/>
  <c r="AN245" i="169"/>
  <c r="AO245" i="169"/>
  <c r="AP245" i="169"/>
  <c r="AQ245" i="169"/>
  <c r="AR245" i="169"/>
  <c r="AS245" i="169"/>
  <c r="AJ246" i="169"/>
  <c r="AK246" i="169"/>
  <c r="AL246" i="169"/>
  <c r="AM246" i="169"/>
  <c r="AN246" i="169"/>
  <c r="AO246" i="169"/>
  <c r="AP246" i="169"/>
  <c r="AQ246" i="169"/>
  <c r="AR246" i="169"/>
  <c r="AS246" i="169"/>
  <c r="AJ247" i="169"/>
  <c r="AK247" i="169"/>
  <c r="AL247" i="169"/>
  <c r="AM247" i="169"/>
  <c r="AN247" i="169"/>
  <c r="AO247" i="169"/>
  <c r="AP247" i="169"/>
  <c r="AQ247" i="169"/>
  <c r="AR247" i="169"/>
  <c r="AS247" i="169"/>
  <c r="AJ248" i="169"/>
  <c r="AK248" i="169"/>
  <c r="AL248" i="169"/>
  <c r="AM248" i="169"/>
  <c r="AN248" i="169"/>
  <c r="AO248" i="169"/>
  <c r="AP248" i="169"/>
  <c r="AQ248" i="169"/>
  <c r="AR248" i="169"/>
  <c r="AS248" i="169"/>
  <c r="AJ249" i="169"/>
  <c r="AK249" i="169"/>
  <c r="AL249" i="169"/>
  <c r="AM249" i="169"/>
  <c r="AN249" i="169"/>
  <c r="AO249" i="169"/>
  <c r="AP249" i="169"/>
  <c r="AQ249" i="169"/>
  <c r="AR249" i="169"/>
  <c r="AS249" i="169"/>
  <c r="AJ250" i="169"/>
  <c r="AK250" i="169"/>
  <c r="AL250" i="169"/>
  <c r="AM250" i="169"/>
  <c r="AN250" i="169"/>
  <c r="AO250" i="169"/>
  <c r="AP250" i="169"/>
  <c r="AQ250" i="169"/>
  <c r="AR250" i="169"/>
  <c r="AS250" i="169"/>
  <c r="AJ251" i="169"/>
  <c r="AK251" i="169"/>
  <c r="AL251" i="169"/>
  <c r="AM251" i="169"/>
  <c r="AN251" i="169"/>
  <c r="AO251" i="169"/>
  <c r="AP251" i="169"/>
  <c r="AQ251" i="169"/>
  <c r="AR251" i="169"/>
  <c r="AS251" i="169"/>
  <c r="AJ252" i="169"/>
  <c r="AK252" i="169"/>
  <c r="AL252" i="169"/>
  <c r="AM252" i="169"/>
  <c r="AN252" i="169"/>
  <c r="AO252" i="169"/>
  <c r="AP252" i="169"/>
  <c r="AQ252" i="169"/>
  <c r="AR252" i="169"/>
  <c r="AS252" i="169"/>
  <c r="AJ253" i="169"/>
  <c r="AK253" i="169"/>
  <c r="AL253" i="169"/>
  <c r="AM253" i="169"/>
  <c r="AN253" i="169"/>
  <c r="AO253" i="169"/>
  <c r="AP253" i="169"/>
  <c r="AQ253" i="169"/>
  <c r="AR253" i="169"/>
  <c r="AS253" i="169"/>
  <c r="AJ254" i="169"/>
  <c r="AK254" i="169"/>
  <c r="AL254" i="169"/>
  <c r="AM254" i="169"/>
  <c r="AN254" i="169"/>
  <c r="AO254" i="169"/>
  <c r="AP254" i="169"/>
  <c r="AQ254" i="169"/>
  <c r="AR254" i="169"/>
  <c r="AS254" i="169"/>
  <c r="AK255" i="169"/>
  <c r="AL255" i="169"/>
  <c r="AM255" i="169"/>
  <c r="AN255" i="169"/>
  <c r="AO255" i="169"/>
  <c r="AP255" i="169"/>
  <c r="AQ255" i="169"/>
  <c r="AR255" i="169"/>
  <c r="AS255" i="169"/>
  <c r="AJ255" i="169"/>
  <c r="AJ143" i="169"/>
  <c r="AK143" i="169"/>
  <c r="AL143" i="169"/>
  <c r="AM143" i="169"/>
  <c r="AN143" i="169"/>
  <c r="AO143" i="169"/>
  <c r="AP143" i="169"/>
  <c r="AQ143" i="169"/>
  <c r="AR143" i="169"/>
  <c r="AS143" i="169"/>
  <c r="AJ144" i="169"/>
  <c r="AK144" i="169"/>
  <c r="AL144" i="169"/>
  <c r="AM144" i="169"/>
  <c r="AN144" i="169"/>
  <c r="AO144" i="169"/>
  <c r="AP144" i="169"/>
  <c r="AQ144" i="169"/>
  <c r="AR144" i="169"/>
  <c r="AS144" i="169"/>
  <c r="AJ145" i="169"/>
  <c r="AK145" i="169"/>
  <c r="AL145" i="169"/>
  <c r="AM145" i="169"/>
  <c r="AN145" i="169"/>
  <c r="AO145" i="169"/>
  <c r="AP145" i="169"/>
  <c r="AQ145" i="169"/>
  <c r="AR145" i="169"/>
  <c r="AS145" i="169"/>
  <c r="AJ146" i="169"/>
  <c r="AK146" i="169"/>
  <c r="AL146" i="169"/>
  <c r="AM146" i="169"/>
  <c r="AN146" i="169"/>
  <c r="AO146" i="169"/>
  <c r="AP146" i="169"/>
  <c r="AQ146" i="169"/>
  <c r="AR146" i="169"/>
  <c r="AS146" i="169"/>
  <c r="AJ147" i="169"/>
  <c r="AK147" i="169"/>
  <c r="AL147" i="169"/>
  <c r="AM147" i="169"/>
  <c r="AN147" i="169"/>
  <c r="AO147" i="169"/>
  <c r="AP147" i="169"/>
  <c r="AQ147" i="169"/>
  <c r="AR147" i="169"/>
  <c r="AS147" i="169"/>
  <c r="AJ148" i="169"/>
  <c r="AK148" i="169"/>
  <c r="AL148" i="169"/>
  <c r="AM148" i="169"/>
  <c r="AN148" i="169"/>
  <c r="AO148" i="169"/>
  <c r="AP148" i="169"/>
  <c r="AQ148" i="169"/>
  <c r="AR148" i="169"/>
  <c r="AS148" i="169"/>
  <c r="AJ149" i="169"/>
  <c r="AK149" i="169"/>
  <c r="AL149" i="169"/>
  <c r="AM149" i="169"/>
  <c r="AN149" i="169"/>
  <c r="AO149" i="169"/>
  <c r="AP149" i="169"/>
  <c r="AQ149" i="169"/>
  <c r="AR149" i="169"/>
  <c r="AS149" i="169"/>
  <c r="AJ150" i="169"/>
  <c r="AK150" i="169"/>
  <c r="AL150" i="169"/>
  <c r="AM150" i="169"/>
  <c r="AN150" i="169"/>
  <c r="AO150" i="169"/>
  <c r="AP150" i="169"/>
  <c r="AQ150" i="169"/>
  <c r="AR150" i="169"/>
  <c r="AS150" i="169"/>
  <c r="AJ151" i="169"/>
  <c r="AK151" i="169"/>
  <c r="AL151" i="169"/>
  <c r="AM151" i="169"/>
  <c r="AN151" i="169"/>
  <c r="AO151" i="169"/>
  <c r="AP151" i="169"/>
  <c r="AQ151" i="169"/>
  <c r="AR151" i="169"/>
  <c r="AS151" i="169"/>
  <c r="AJ152" i="169"/>
  <c r="AK152" i="169"/>
  <c r="AL152" i="169"/>
  <c r="AM152" i="169"/>
  <c r="AN152" i="169"/>
  <c r="AO152" i="169"/>
  <c r="AP152" i="169"/>
  <c r="AQ152" i="169"/>
  <c r="AR152" i="169"/>
  <c r="AS152" i="169"/>
  <c r="AJ153" i="169"/>
  <c r="AK153" i="169"/>
  <c r="AL153" i="169"/>
  <c r="AM153" i="169"/>
  <c r="AN153" i="169"/>
  <c r="AO153" i="169"/>
  <c r="AP153" i="169"/>
  <c r="AQ153" i="169"/>
  <c r="AR153" i="169"/>
  <c r="AS153" i="169"/>
  <c r="AJ154" i="169"/>
  <c r="AK154" i="169"/>
  <c r="AL154" i="169"/>
  <c r="AM154" i="169"/>
  <c r="AN154" i="169"/>
  <c r="AO154" i="169"/>
  <c r="AP154" i="169"/>
  <c r="AQ154" i="169"/>
  <c r="AR154" i="169"/>
  <c r="AS154" i="169"/>
  <c r="AJ155" i="169"/>
  <c r="AK155" i="169"/>
  <c r="AL155" i="169"/>
  <c r="AM155" i="169"/>
  <c r="AN155" i="169"/>
  <c r="AO155" i="169"/>
  <c r="AP155" i="169"/>
  <c r="AQ155" i="169"/>
  <c r="AR155" i="169"/>
  <c r="AS155" i="169"/>
  <c r="AJ156" i="169"/>
  <c r="AK156" i="169"/>
  <c r="AL156" i="169"/>
  <c r="AM156" i="169"/>
  <c r="AN156" i="169"/>
  <c r="AO156" i="169"/>
  <c r="AP156" i="169"/>
  <c r="AQ156" i="169"/>
  <c r="AR156" i="169"/>
  <c r="AS156" i="169"/>
  <c r="AJ157" i="169"/>
  <c r="AK157" i="169"/>
  <c r="AL157" i="169"/>
  <c r="AM157" i="169"/>
  <c r="AN157" i="169"/>
  <c r="AO157" i="169"/>
  <c r="AP157" i="169"/>
  <c r="AQ157" i="169"/>
  <c r="AR157" i="169"/>
  <c r="AS157" i="169"/>
  <c r="AJ158" i="169"/>
  <c r="AK158" i="169"/>
  <c r="AL158" i="169"/>
  <c r="AM158" i="169"/>
  <c r="AN158" i="169"/>
  <c r="AO158" i="169"/>
  <c r="AP158" i="169"/>
  <c r="AQ158" i="169"/>
  <c r="AR158" i="169"/>
  <c r="AS158" i="169"/>
  <c r="AJ159" i="169"/>
  <c r="AK159" i="169"/>
  <c r="AL159" i="169"/>
  <c r="AM159" i="169"/>
  <c r="AN159" i="169"/>
  <c r="AO159" i="169"/>
  <c r="AP159" i="169"/>
  <c r="AQ159" i="169"/>
  <c r="AR159" i="169"/>
  <c r="AS159" i="169"/>
  <c r="AJ160" i="169"/>
  <c r="AK160" i="169"/>
  <c r="AL160" i="169"/>
  <c r="AM160" i="169"/>
  <c r="AN160" i="169"/>
  <c r="AO160" i="169"/>
  <c r="AP160" i="169"/>
  <c r="AQ160" i="169"/>
  <c r="AR160" i="169"/>
  <c r="AS160" i="169"/>
  <c r="AJ161" i="169"/>
  <c r="AK161" i="169"/>
  <c r="AL161" i="169"/>
  <c r="AM161" i="169"/>
  <c r="AN161" i="169"/>
  <c r="AO161" i="169"/>
  <c r="AP161" i="169"/>
  <c r="AQ161" i="169"/>
  <c r="AR161" i="169"/>
  <c r="AS161" i="169"/>
  <c r="AJ162" i="169"/>
  <c r="AK162" i="169"/>
  <c r="AL162" i="169"/>
  <c r="AM162" i="169"/>
  <c r="AN162" i="169"/>
  <c r="AO162" i="169"/>
  <c r="AP162" i="169"/>
  <c r="AQ162" i="169"/>
  <c r="AR162" i="169"/>
  <c r="AS162" i="169"/>
  <c r="AJ163" i="169"/>
  <c r="AK163" i="169"/>
  <c r="AL163" i="169"/>
  <c r="AM163" i="169"/>
  <c r="AN163" i="169"/>
  <c r="AO163" i="169"/>
  <c r="AP163" i="169"/>
  <c r="AQ163" i="169"/>
  <c r="AR163" i="169"/>
  <c r="AS163" i="169"/>
  <c r="AJ164" i="169"/>
  <c r="AK164" i="169"/>
  <c r="AL164" i="169"/>
  <c r="AM164" i="169"/>
  <c r="AN164" i="169"/>
  <c r="AO164" i="169"/>
  <c r="AP164" i="169"/>
  <c r="AQ164" i="169"/>
  <c r="AR164" i="169"/>
  <c r="AS164" i="169"/>
  <c r="AJ165" i="169"/>
  <c r="AK165" i="169"/>
  <c r="AL165" i="169"/>
  <c r="AM165" i="169"/>
  <c r="AN165" i="169"/>
  <c r="AO165" i="169"/>
  <c r="AP165" i="169"/>
  <c r="AQ165" i="169"/>
  <c r="AR165" i="169"/>
  <c r="AS165" i="169"/>
  <c r="AJ166" i="169"/>
  <c r="AK166" i="169"/>
  <c r="AL166" i="169"/>
  <c r="AM166" i="169"/>
  <c r="AN166" i="169"/>
  <c r="AO166" i="169"/>
  <c r="AP166" i="169"/>
  <c r="AQ166" i="169"/>
  <c r="AR166" i="169"/>
  <c r="AS166" i="169"/>
  <c r="AJ167" i="169"/>
  <c r="AK167" i="169"/>
  <c r="AL167" i="169"/>
  <c r="AM167" i="169"/>
  <c r="AN167" i="169"/>
  <c r="AO167" i="169"/>
  <c r="AP167" i="169"/>
  <c r="AQ167" i="169"/>
  <c r="AR167" i="169"/>
  <c r="AS167" i="169"/>
  <c r="AJ168" i="169"/>
  <c r="AK168" i="169"/>
  <c r="AL168" i="169"/>
  <c r="AM168" i="169"/>
  <c r="AN168" i="169"/>
  <c r="AO168" i="169"/>
  <c r="AP168" i="169"/>
  <c r="AQ168" i="169"/>
  <c r="AR168" i="169"/>
  <c r="AS168" i="169"/>
  <c r="AJ169" i="169"/>
  <c r="AK169" i="169"/>
  <c r="AL169" i="169"/>
  <c r="AM169" i="169"/>
  <c r="AN169" i="169"/>
  <c r="AO169" i="169"/>
  <c r="AP169" i="169"/>
  <c r="AQ169" i="169"/>
  <c r="AR169" i="169"/>
  <c r="AS169" i="169"/>
  <c r="AJ170" i="169"/>
  <c r="AK170" i="169"/>
  <c r="AL170" i="169"/>
  <c r="AM170" i="169"/>
  <c r="AN170" i="169"/>
  <c r="AO170" i="169"/>
  <c r="AP170" i="169"/>
  <c r="AQ170" i="169"/>
  <c r="AR170" i="169"/>
  <c r="AS170" i="169"/>
  <c r="AJ171" i="169"/>
  <c r="AK171" i="169"/>
  <c r="AL171" i="169"/>
  <c r="AM171" i="169"/>
  <c r="AN171" i="169"/>
  <c r="AO171" i="169"/>
  <c r="AP171" i="169"/>
  <c r="AQ171" i="169"/>
  <c r="AR171" i="169"/>
  <c r="AS171" i="169"/>
  <c r="AJ172" i="169"/>
  <c r="AK172" i="169"/>
  <c r="AL172" i="169"/>
  <c r="AM172" i="169"/>
  <c r="AN172" i="169"/>
  <c r="AO172" i="169"/>
  <c r="AP172" i="169"/>
  <c r="AQ172" i="169"/>
  <c r="AR172" i="169"/>
  <c r="AS172" i="169"/>
  <c r="AJ173" i="169"/>
  <c r="AK173" i="169"/>
  <c r="AL173" i="169"/>
  <c r="AM173" i="169"/>
  <c r="AN173" i="169"/>
  <c r="AO173" i="169"/>
  <c r="AP173" i="169"/>
  <c r="AQ173" i="169"/>
  <c r="AR173" i="169"/>
  <c r="AS173" i="169"/>
  <c r="AJ174" i="169"/>
  <c r="AK174" i="169"/>
  <c r="AL174" i="169"/>
  <c r="AM174" i="169"/>
  <c r="AN174" i="169"/>
  <c r="AO174" i="169"/>
  <c r="AP174" i="169"/>
  <c r="AQ174" i="169"/>
  <c r="AR174" i="169"/>
  <c r="AS174" i="169"/>
  <c r="AJ175" i="169"/>
  <c r="AK175" i="169"/>
  <c r="AL175" i="169"/>
  <c r="AM175" i="169"/>
  <c r="AN175" i="169"/>
  <c r="AO175" i="169"/>
  <c r="AP175" i="169"/>
  <c r="AQ175" i="169"/>
  <c r="AR175" i="169"/>
  <c r="AS175" i="169"/>
  <c r="AJ176" i="169"/>
  <c r="AK176" i="169"/>
  <c r="AL176" i="169"/>
  <c r="AM176" i="169"/>
  <c r="AN176" i="169"/>
  <c r="AO176" i="169"/>
  <c r="AP176" i="169"/>
  <c r="AQ176" i="169"/>
  <c r="AR176" i="169"/>
  <c r="AS176" i="169"/>
  <c r="AJ177" i="169"/>
  <c r="AK177" i="169"/>
  <c r="AL177" i="169"/>
  <c r="AM177" i="169"/>
  <c r="AN177" i="169"/>
  <c r="AO177" i="169"/>
  <c r="AP177" i="169"/>
  <c r="AQ177" i="169"/>
  <c r="AR177" i="169"/>
  <c r="AS177" i="169"/>
  <c r="AJ178" i="169"/>
  <c r="AK178" i="169"/>
  <c r="AL178" i="169"/>
  <c r="AM178" i="169"/>
  <c r="AN178" i="169"/>
  <c r="AO178" i="169"/>
  <c r="AP178" i="169"/>
  <c r="AQ178" i="169"/>
  <c r="AR178" i="169"/>
  <c r="AS178" i="169"/>
  <c r="AJ179" i="169"/>
  <c r="AK179" i="169"/>
  <c r="AL179" i="169"/>
  <c r="AM179" i="169"/>
  <c r="AN179" i="169"/>
  <c r="AO179" i="169"/>
  <c r="AP179" i="169"/>
  <c r="AQ179" i="169"/>
  <c r="AR179" i="169"/>
  <c r="AS179" i="169"/>
  <c r="AJ180" i="169"/>
  <c r="AK180" i="169"/>
  <c r="AL180" i="169"/>
  <c r="AM180" i="169"/>
  <c r="AN180" i="169"/>
  <c r="AO180" i="169"/>
  <c r="AP180" i="169"/>
  <c r="AQ180" i="169"/>
  <c r="AR180" i="169"/>
  <c r="AS180" i="169"/>
  <c r="AJ181" i="169"/>
  <c r="AK181" i="169"/>
  <c r="AL181" i="169"/>
  <c r="AM181" i="169"/>
  <c r="AN181" i="169"/>
  <c r="AO181" i="169"/>
  <c r="AP181" i="169"/>
  <c r="AQ181" i="169"/>
  <c r="AR181" i="169"/>
  <c r="AS181" i="169"/>
  <c r="AJ182" i="169"/>
  <c r="AK182" i="169"/>
  <c r="AL182" i="169"/>
  <c r="AM182" i="169"/>
  <c r="AN182" i="169"/>
  <c r="AO182" i="169"/>
  <c r="AP182" i="169"/>
  <c r="AQ182" i="169"/>
  <c r="AR182" i="169"/>
  <c r="AS182" i="169"/>
  <c r="AJ183" i="169"/>
  <c r="AK183" i="169"/>
  <c r="AL183" i="169"/>
  <c r="AM183" i="169"/>
  <c r="AN183" i="169"/>
  <c r="AO183" i="169"/>
  <c r="AP183" i="169"/>
  <c r="AQ183" i="169"/>
  <c r="AR183" i="169"/>
  <c r="AS183" i="169"/>
  <c r="AJ184" i="169"/>
  <c r="AK184" i="169"/>
  <c r="AL184" i="169"/>
  <c r="AM184" i="169"/>
  <c r="AN184" i="169"/>
  <c r="AO184" i="169"/>
  <c r="AP184" i="169"/>
  <c r="AQ184" i="169"/>
  <c r="AR184" i="169"/>
  <c r="AS184" i="169"/>
  <c r="AJ185" i="169"/>
  <c r="AK185" i="169"/>
  <c r="AL185" i="169"/>
  <c r="AM185" i="169"/>
  <c r="AN185" i="169"/>
  <c r="AO185" i="169"/>
  <c r="AP185" i="169"/>
  <c r="AQ185" i="169"/>
  <c r="AR185" i="169"/>
  <c r="AS185" i="169"/>
  <c r="AJ186" i="169"/>
  <c r="AK186" i="169"/>
  <c r="AL186" i="169"/>
  <c r="AM186" i="169"/>
  <c r="AN186" i="169"/>
  <c r="AO186" i="169"/>
  <c r="AP186" i="169"/>
  <c r="AQ186" i="169"/>
  <c r="AR186" i="169"/>
  <c r="AS186" i="169"/>
  <c r="AJ187" i="169"/>
  <c r="AK187" i="169"/>
  <c r="AL187" i="169"/>
  <c r="AM187" i="169"/>
  <c r="AN187" i="169"/>
  <c r="AO187" i="169"/>
  <c r="AP187" i="169"/>
  <c r="AQ187" i="169"/>
  <c r="AR187" i="169"/>
  <c r="AS187" i="169"/>
  <c r="AJ188" i="169"/>
  <c r="AK188" i="169"/>
  <c r="AL188" i="169"/>
  <c r="AM188" i="169"/>
  <c r="AN188" i="169"/>
  <c r="AO188" i="169"/>
  <c r="AP188" i="169"/>
  <c r="AQ188" i="169"/>
  <c r="AR188" i="169"/>
  <c r="AS188" i="169"/>
  <c r="AJ189" i="169"/>
  <c r="AK189" i="169"/>
  <c r="AL189" i="169"/>
  <c r="AM189" i="169"/>
  <c r="AN189" i="169"/>
  <c r="AO189" i="169"/>
  <c r="AP189" i="169"/>
  <c r="AQ189" i="169"/>
  <c r="AR189" i="169"/>
  <c r="AS189" i="169"/>
  <c r="AJ190" i="169"/>
  <c r="AK190" i="169"/>
  <c r="AL190" i="169"/>
  <c r="AM190" i="169"/>
  <c r="AN190" i="169"/>
  <c r="AO190" i="169"/>
  <c r="AP190" i="169"/>
  <c r="AQ190" i="169"/>
  <c r="AR190" i="169"/>
  <c r="AS190" i="169"/>
  <c r="AJ191" i="169"/>
  <c r="AK191" i="169"/>
  <c r="AL191" i="169"/>
  <c r="AM191" i="169"/>
  <c r="AN191" i="169"/>
  <c r="AO191" i="169"/>
  <c r="AP191" i="169"/>
  <c r="AQ191" i="169"/>
  <c r="AR191" i="169"/>
  <c r="AS191" i="169"/>
  <c r="AK192" i="169"/>
  <c r="AL192" i="169"/>
  <c r="AM192" i="169"/>
  <c r="AN192" i="169"/>
  <c r="AO192" i="169"/>
  <c r="AP192" i="169"/>
  <c r="AQ192" i="169"/>
  <c r="AR192" i="169"/>
  <c r="AS192" i="169"/>
  <c r="AJ192" i="169"/>
  <c r="AJ80" i="169"/>
  <c r="AK80" i="169"/>
  <c r="AL80" i="169"/>
  <c r="AM80" i="169"/>
  <c r="AN80" i="169"/>
  <c r="AO80" i="169"/>
  <c r="AP80" i="169"/>
  <c r="AQ80" i="169"/>
  <c r="AR80" i="169"/>
  <c r="AS80" i="169"/>
  <c r="AJ81" i="169"/>
  <c r="AK81" i="169"/>
  <c r="AL81" i="169"/>
  <c r="AM81" i="169"/>
  <c r="AN81" i="169"/>
  <c r="AO81" i="169"/>
  <c r="AP81" i="169"/>
  <c r="AQ81" i="169"/>
  <c r="AR81" i="169"/>
  <c r="AS81" i="169"/>
  <c r="AJ82" i="169"/>
  <c r="AK82" i="169"/>
  <c r="AL82" i="169"/>
  <c r="AM82" i="169"/>
  <c r="AN82" i="169"/>
  <c r="AO82" i="169"/>
  <c r="AP82" i="169"/>
  <c r="AQ82" i="169"/>
  <c r="AR82" i="169"/>
  <c r="AS82" i="169"/>
  <c r="AJ83" i="169"/>
  <c r="AK83" i="169"/>
  <c r="AL83" i="169"/>
  <c r="AM83" i="169"/>
  <c r="AN83" i="169"/>
  <c r="AO83" i="169"/>
  <c r="AP83" i="169"/>
  <c r="AQ83" i="169"/>
  <c r="AR83" i="169"/>
  <c r="AS83" i="169"/>
  <c r="AJ84" i="169"/>
  <c r="AK84" i="169"/>
  <c r="AL84" i="169"/>
  <c r="AM84" i="169"/>
  <c r="AN84" i="169"/>
  <c r="AO84" i="169"/>
  <c r="AP84" i="169"/>
  <c r="AQ84" i="169"/>
  <c r="AR84" i="169"/>
  <c r="AS84" i="169"/>
  <c r="AJ85" i="169"/>
  <c r="AK85" i="169"/>
  <c r="AL85" i="169"/>
  <c r="AM85" i="169"/>
  <c r="AN85" i="169"/>
  <c r="AO85" i="169"/>
  <c r="AP85" i="169"/>
  <c r="AQ85" i="169"/>
  <c r="AR85" i="169"/>
  <c r="AS85" i="169"/>
  <c r="AJ86" i="169"/>
  <c r="AK86" i="169"/>
  <c r="AL86" i="169"/>
  <c r="AM86" i="169"/>
  <c r="AN86" i="169"/>
  <c r="AO86" i="169"/>
  <c r="AP86" i="169"/>
  <c r="AQ86" i="169"/>
  <c r="AR86" i="169"/>
  <c r="AS86" i="169"/>
  <c r="AJ87" i="169"/>
  <c r="AK87" i="169"/>
  <c r="AL87" i="169"/>
  <c r="AM87" i="169"/>
  <c r="AN87" i="169"/>
  <c r="AO87" i="169"/>
  <c r="AP87" i="169"/>
  <c r="AQ87" i="169"/>
  <c r="AR87" i="169"/>
  <c r="AS87" i="169"/>
  <c r="AJ88" i="169"/>
  <c r="AK88" i="169"/>
  <c r="AL88" i="169"/>
  <c r="AM88" i="169"/>
  <c r="AN88" i="169"/>
  <c r="AO88" i="169"/>
  <c r="AP88" i="169"/>
  <c r="AQ88" i="169"/>
  <c r="AR88" i="169"/>
  <c r="AS88" i="169"/>
  <c r="AJ89" i="169"/>
  <c r="AK89" i="169"/>
  <c r="AL89" i="169"/>
  <c r="AM89" i="169"/>
  <c r="AN89" i="169"/>
  <c r="AO89" i="169"/>
  <c r="AP89" i="169"/>
  <c r="AQ89" i="169"/>
  <c r="AR89" i="169"/>
  <c r="AS89" i="169"/>
  <c r="AJ90" i="169"/>
  <c r="AK90" i="169"/>
  <c r="AL90" i="169"/>
  <c r="AM90" i="169"/>
  <c r="AN90" i="169"/>
  <c r="AO90" i="169"/>
  <c r="AP90" i="169"/>
  <c r="AQ90" i="169"/>
  <c r="AR90" i="169"/>
  <c r="AS90" i="169"/>
  <c r="AJ91" i="169"/>
  <c r="AK91" i="169"/>
  <c r="AL91" i="169"/>
  <c r="AM91" i="169"/>
  <c r="AN91" i="169"/>
  <c r="AO91" i="169"/>
  <c r="AP91" i="169"/>
  <c r="AQ91" i="169"/>
  <c r="AR91" i="169"/>
  <c r="AS91" i="169"/>
  <c r="AJ92" i="169"/>
  <c r="AK92" i="169"/>
  <c r="AL92" i="169"/>
  <c r="AM92" i="169"/>
  <c r="AN92" i="169"/>
  <c r="AO92" i="169"/>
  <c r="AP92" i="169"/>
  <c r="AQ92" i="169"/>
  <c r="AR92" i="169"/>
  <c r="AS92" i="169"/>
  <c r="AJ93" i="169"/>
  <c r="AK93" i="169"/>
  <c r="AL93" i="169"/>
  <c r="AM93" i="169"/>
  <c r="AN93" i="169"/>
  <c r="AO93" i="169"/>
  <c r="AP93" i="169"/>
  <c r="AQ93" i="169"/>
  <c r="AR93" i="169"/>
  <c r="AS93" i="169"/>
  <c r="AJ94" i="169"/>
  <c r="AK94" i="169"/>
  <c r="AL94" i="169"/>
  <c r="AM94" i="169"/>
  <c r="AN94" i="169"/>
  <c r="AO94" i="169"/>
  <c r="AP94" i="169"/>
  <c r="AQ94" i="169"/>
  <c r="AR94" i="169"/>
  <c r="AS94" i="169"/>
  <c r="AJ95" i="169"/>
  <c r="AK95" i="169"/>
  <c r="AL95" i="169"/>
  <c r="AM95" i="169"/>
  <c r="AN95" i="169"/>
  <c r="AO95" i="169"/>
  <c r="AP95" i="169"/>
  <c r="AQ95" i="169"/>
  <c r="AR95" i="169"/>
  <c r="AS95" i="169"/>
  <c r="AJ96" i="169"/>
  <c r="AK96" i="169"/>
  <c r="AL96" i="169"/>
  <c r="AM96" i="169"/>
  <c r="AN96" i="169"/>
  <c r="AO96" i="169"/>
  <c r="AP96" i="169"/>
  <c r="AQ96" i="169"/>
  <c r="AR96" i="169"/>
  <c r="AS96" i="169"/>
  <c r="AJ97" i="169"/>
  <c r="AK97" i="169"/>
  <c r="AL97" i="169"/>
  <c r="AM97" i="169"/>
  <c r="AN97" i="169"/>
  <c r="AO97" i="169"/>
  <c r="AP97" i="169"/>
  <c r="AQ97" i="169"/>
  <c r="AR97" i="169"/>
  <c r="AS97" i="169"/>
  <c r="AJ98" i="169"/>
  <c r="AK98" i="169"/>
  <c r="AL98" i="169"/>
  <c r="AM98" i="169"/>
  <c r="AN98" i="169"/>
  <c r="AO98" i="169"/>
  <c r="AP98" i="169"/>
  <c r="AQ98" i="169"/>
  <c r="AR98" i="169"/>
  <c r="AS98" i="169"/>
  <c r="AJ99" i="169"/>
  <c r="AK99" i="169"/>
  <c r="AL99" i="169"/>
  <c r="AM99" i="169"/>
  <c r="AN99" i="169"/>
  <c r="AO99" i="169"/>
  <c r="AP99" i="169"/>
  <c r="AQ99" i="169"/>
  <c r="AR99" i="169"/>
  <c r="AS99" i="169"/>
  <c r="AJ100" i="169"/>
  <c r="AK100" i="169"/>
  <c r="AL100" i="169"/>
  <c r="AM100" i="169"/>
  <c r="AN100" i="169"/>
  <c r="AO100" i="169"/>
  <c r="AP100" i="169"/>
  <c r="AQ100" i="169"/>
  <c r="AR100" i="169"/>
  <c r="AS100" i="169"/>
  <c r="AJ101" i="169"/>
  <c r="AK101" i="169"/>
  <c r="AL101" i="169"/>
  <c r="AM101" i="169"/>
  <c r="AN101" i="169"/>
  <c r="AO101" i="169"/>
  <c r="AP101" i="169"/>
  <c r="AQ101" i="169"/>
  <c r="AR101" i="169"/>
  <c r="AS101" i="169"/>
  <c r="AJ102" i="169"/>
  <c r="AK102" i="169"/>
  <c r="AL102" i="169"/>
  <c r="AM102" i="169"/>
  <c r="AN102" i="169"/>
  <c r="AO102" i="169"/>
  <c r="AP102" i="169"/>
  <c r="AQ102" i="169"/>
  <c r="AR102" i="169"/>
  <c r="AS102" i="169"/>
  <c r="AJ103" i="169"/>
  <c r="AK103" i="169"/>
  <c r="AL103" i="169"/>
  <c r="AM103" i="169"/>
  <c r="AN103" i="169"/>
  <c r="AO103" i="169"/>
  <c r="AP103" i="169"/>
  <c r="AQ103" i="169"/>
  <c r="AR103" i="169"/>
  <c r="AS103" i="169"/>
  <c r="AJ104" i="169"/>
  <c r="AK104" i="169"/>
  <c r="AL104" i="169"/>
  <c r="AM104" i="169"/>
  <c r="AN104" i="169"/>
  <c r="AO104" i="169"/>
  <c r="AP104" i="169"/>
  <c r="AQ104" i="169"/>
  <c r="AR104" i="169"/>
  <c r="AS104" i="169"/>
  <c r="AJ105" i="169"/>
  <c r="AK105" i="169"/>
  <c r="AL105" i="169"/>
  <c r="AM105" i="169"/>
  <c r="AN105" i="169"/>
  <c r="AO105" i="169"/>
  <c r="AP105" i="169"/>
  <c r="AQ105" i="169"/>
  <c r="AR105" i="169"/>
  <c r="AS105" i="169"/>
  <c r="AJ106" i="169"/>
  <c r="AK106" i="169"/>
  <c r="AL106" i="169"/>
  <c r="AM106" i="169"/>
  <c r="AN106" i="169"/>
  <c r="AO106" i="169"/>
  <c r="AP106" i="169"/>
  <c r="AQ106" i="169"/>
  <c r="AR106" i="169"/>
  <c r="AS106" i="169"/>
  <c r="AJ107" i="169"/>
  <c r="AK107" i="169"/>
  <c r="AL107" i="169"/>
  <c r="AM107" i="169"/>
  <c r="AN107" i="169"/>
  <c r="AO107" i="169"/>
  <c r="AP107" i="169"/>
  <c r="AQ107" i="169"/>
  <c r="AR107" i="169"/>
  <c r="AS107" i="169"/>
  <c r="AJ108" i="169"/>
  <c r="AK108" i="169"/>
  <c r="AL108" i="169"/>
  <c r="AM108" i="169"/>
  <c r="AN108" i="169"/>
  <c r="AO108" i="169"/>
  <c r="AP108" i="169"/>
  <c r="AQ108" i="169"/>
  <c r="AR108" i="169"/>
  <c r="AS108" i="169"/>
  <c r="AJ109" i="169"/>
  <c r="AK109" i="169"/>
  <c r="AL109" i="169"/>
  <c r="AM109" i="169"/>
  <c r="AN109" i="169"/>
  <c r="AO109" i="169"/>
  <c r="AP109" i="169"/>
  <c r="AQ109" i="169"/>
  <c r="AR109" i="169"/>
  <c r="AS109" i="169"/>
  <c r="AJ110" i="169"/>
  <c r="AK110" i="169"/>
  <c r="AL110" i="169"/>
  <c r="AM110" i="169"/>
  <c r="AN110" i="169"/>
  <c r="AO110" i="169"/>
  <c r="AP110" i="169"/>
  <c r="AQ110" i="169"/>
  <c r="AR110" i="169"/>
  <c r="AS110" i="169"/>
  <c r="AJ111" i="169"/>
  <c r="AK111" i="169"/>
  <c r="AL111" i="169"/>
  <c r="AM111" i="169"/>
  <c r="AN111" i="169"/>
  <c r="AO111" i="169"/>
  <c r="AP111" i="169"/>
  <c r="AQ111" i="169"/>
  <c r="AR111" i="169"/>
  <c r="AS111" i="169"/>
  <c r="AJ112" i="169"/>
  <c r="AK112" i="169"/>
  <c r="AL112" i="169"/>
  <c r="AM112" i="169"/>
  <c r="AN112" i="169"/>
  <c r="AO112" i="169"/>
  <c r="AP112" i="169"/>
  <c r="AQ112" i="169"/>
  <c r="AR112" i="169"/>
  <c r="AS112" i="169"/>
  <c r="AJ113" i="169"/>
  <c r="AK113" i="169"/>
  <c r="AL113" i="169"/>
  <c r="AM113" i="169"/>
  <c r="AN113" i="169"/>
  <c r="AO113" i="169"/>
  <c r="AP113" i="169"/>
  <c r="AQ113" i="169"/>
  <c r="AR113" i="169"/>
  <c r="AS113" i="169"/>
  <c r="AJ114" i="169"/>
  <c r="AK114" i="169"/>
  <c r="AL114" i="169"/>
  <c r="AM114" i="169"/>
  <c r="AN114" i="169"/>
  <c r="AO114" i="169"/>
  <c r="AP114" i="169"/>
  <c r="AQ114" i="169"/>
  <c r="AR114" i="169"/>
  <c r="AS114" i="169"/>
  <c r="AJ115" i="169"/>
  <c r="AK115" i="169"/>
  <c r="AL115" i="169"/>
  <c r="AM115" i="169"/>
  <c r="AN115" i="169"/>
  <c r="AO115" i="169"/>
  <c r="AP115" i="169"/>
  <c r="AQ115" i="169"/>
  <c r="AR115" i="169"/>
  <c r="AS115" i="169"/>
  <c r="AJ116" i="169"/>
  <c r="AK116" i="169"/>
  <c r="AL116" i="169"/>
  <c r="AM116" i="169"/>
  <c r="AN116" i="169"/>
  <c r="AO116" i="169"/>
  <c r="AP116" i="169"/>
  <c r="AQ116" i="169"/>
  <c r="AR116" i="169"/>
  <c r="AS116" i="169"/>
  <c r="AJ117" i="169"/>
  <c r="AK117" i="169"/>
  <c r="AL117" i="169"/>
  <c r="AM117" i="169"/>
  <c r="AN117" i="169"/>
  <c r="AO117" i="169"/>
  <c r="AP117" i="169"/>
  <c r="AQ117" i="169"/>
  <c r="AR117" i="169"/>
  <c r="AS117" i="169"/>
  <c r="AJ118" i="169"/>
  <c r="AK118" i="169"/>
  <c r="AL118" i="169"/>
  <c r="AM118" i="169"/>
  <c r="AN118" i="169"/>
  <c r="AO118" i="169"/>
  <c r="AP118" i="169"/>
  <c r="AQ118" i="169"/>
  <c r="AR118" i="169"/>
  <c r="AS118" i="169"/>
  <c r="AJ119" i="169"/>
  <c r="AK119" i="169"/>
  <c r="AL119" i="169"/>
  <c r="AM119" i="169"/>
  <c r="AN119" i="169"/>
  <c r="AO119" i="169"/>
  <c r="AP119" i="169"/>
  <c r="AQ119" i="169"/>
  <c r="AR119" i="169"/>
  <c r="AS119" i="169"/>
  <c r="AJ120" i="169"/>
  <c r="AK120" i="169"/>
  <c r="AL120" i="169"/>
  <c r="AM120" i="169"/>
  <c r="AN120" i="169"/>
  <c r="AO120" i="169"/>
  <c r="AP120" i="169"/>
  <c r="AQ120" i="169"/>
  <c r="AR120" i="169"/>
  <c r="AS120" i="169"/>
  <c r="AJ121" i="169"/>
  <c r="AK121" i="169"/>
  <c r="AL121" i="169"/>
  <c r="AM121" i="169"/>
  <c r="AN121" i="169"/>
  <c r="AO121" i="169"/>
  <c r="AP121" i="169"/>
  <c r="AQ121" i="169"/>
  <c r="AR121" i="169"/>
  <c r="AS121" i="169"/>
  <c r="AJ122" i="169"/>
  <c r="AK122" i="169"/>
  <c r="AL122" i="169"/>
  <c r="AM122" i="169"/>
  <c r="AN122" i="169"/>
  <c r="AO122" i="169"/>
  <c r="AP122" i="169"/>
  <c r="AQ122" i="169"/>
  <c r="AR122" i="169"/>
  <c r="AS122" i="169"/>
  <c r="AJ123" i="169"/>
  <c r="AK123" i="169"/>
  <c r="AL123" i="169"/>
  <c r="AM123" i="169"/>
  <c r="AN123" i="169"/>
  <c r="AO123" i="169"/>
  <c r="AP123" i="169"/>
  <c r="AQ123" i="169"/>
  <c r="AR123" i="169"/>
  <c r="AS123" i="169"/>
  <c r="AJ124" i="169"/>
  <c r="AK124" i="169"/>
  <c r="AL124" i="169"/>
  <c r="AM124" i="169"/>
  <c r="AN124" i="169"/>
  <c r="AO124" i="169"/>
  <c r="AP124" i="169"/>
  <c r="AQ124" i="169"/>
  <c r="AR124" i="169"/>
  <c r="AS124" i="169"/>
  <c r="AJ125" i="169"/>
  <c r="AK125" i="169"/>
  <c r="AL125" i="169"/>
  <c r="AM125" i="169"/>
  <c r="AN125" i="169"/>
  <c r="AO125" i="169"/>
  <c r="AP125" i="169"/>
  <c r="AQ125" i="169"/>
  <c r="AR125" i="169"/>
  <c r="AS125" i="169"/>
  <c r="AJ126" i="169"/>
  <c r="AK126" i="169"/>
  <c r="AL126" i="169"/>
  <c r="AM126" i="169"/>
  <c r="AN126" i="169"/>
  <c r="AO126" i="169"/>
  <c r="AP126" i="169"/>
  <c r="AQ126" i="169"/>
  <c r="AR126" i="169"/>
  <c r="AS126" i="169"/>
  <c r="AJ127" i="169"/>
  <c r="AK127" i="169"/>
  <c r="AL127" i="169"/>
  <c r="AM127" i="169"/>
  <c r="AN127" i="169"/>
  <c r="AO127" i="169"/>
  <c r="AP127" i="169"/>
  <c r="AQ127" i="169"/>
  <c r="AR127" i="169"/>
  <c r="AS127" i="169"/>
  <c r="AJ128" i="169"/>
  <c r="AK128" i="169"/>
  <c r="AL128" i="169"/>
  <c r="AM128" i="169"/>
  <c r="AN128" i="169"/>
  <c r="AO128" i="169"/>
  <c r="AP128" i="169"/>
  <c r="AQ128" i="169"/>
  <c r="AR128" i="169"/>
  <c r="AS128" i="169"/>
  <c r="AK129" i="169"/>
  <c r="AL129" i="169"/>
  <c r="AM129" i="169"/>
  <c r="AN129" i="169"/>
  <c r="AO129" i="169"/>
  <c r="AP129" i="169"/>
  <c r="AQ129" i="169"/>
  <c r="AR129" i="169"/>
  <c r="AS129" i="169"/>
  <c r="AJ129" i="169"/>
  <c r="AS66" i="169"/>
  <c r="BN9" i="169"/>
  <c r="BC145" i="167"/>
  <c r="BD145" i="167"/>
  <c r="BE145" i="167"/>
  <c r="BF145" i="167"/>
  <c r="BG145" i="167"/>
  <c r="BH145" i="167"/>
  <c r="BI145" i="167"/>
  <c r="BJ145" i="167"/>
  <c r="BK145" i="167"/>
  <c r="BL145" i="167"/>
  <c r="BC146" i="167"/>
  <c r="BD146" i="167"/>
  <c r="BE146" i="167"/>
  <c r="BF146" i="167"/>
  <c r="BG146" i="167"/>
  <c r="BH146" i="167"/>
  <c r="BI146" i="167"/>
  <c r="BJ146" i="167"/>
  <c r="BK146" i="167"/>
  <c r="BL146" i="167"/>
  <c r="BC147" i="167"/>
  <c r="BD147" i="167"/>
  <c r="BE147" i="167"/>
  <c r="BF147" i="167"/>
  <c r="BG147" i="167"/>
  <c r="BH147" i="167"/>
  <c r="BI147" i="167"/>
  <c r="BJ147" i="167"/>
  <c r="BK147" i="167"/>
  <c r="BL147" i="167"/>
  <c r="BC148" i="167"/>
  <c r="BD148" i="167"/>
  <c r="BE148" i="167"/>
  <c r="BF148" i="167"/>
  <c r="BG148" i="167"/>
  <c r="BH148" i="167"/>
  <c r="BI148" i="167"/>
  <c r="BJ148" i="167"/>
  <c r="BK148" i="167"/>
  <c r="BL148" i="167"/>
  <c r="BC149" i="167"/>
  <c r="BD149" i="167"/>
  <c r="BE149" i="167"/>
  <c r="BF149" i="167"/>
  <c r="BG149" i="167"/>
  <c r="BH149" i="167"/>
  <c r="BI149" i="167"/>
  <c r="BJ149" i="167"/>
  <c r="BK149" i="167"/>
  <c r="BL149" i="167"/>
  <c r="BC150" i="167"/>
  <c r="BD150" i="167"/>
  <c r="BE150" i="167"/>
  <c r="BF150" i="167"/>
  <c r="BG150" i="167"/>
  <c r="BH150" i="167"/>
  <c r="BI150" i="167"/>
  <c r="BJ150" i="167"/>
  <c r="BK150" i="167"/>
  <c r="BL150" i="167"/>
  <c r="BC151" i="167"/>
  <c r="BD151" i="167"/>
  <c r="BE151" i="167"/>
  <c r="BF151" i="167"/>
  <c r="BG151" i="167"/>
  <c r="BH151" i="167"/>
  <c r="BI151" i="167"/>
  <c r="BJ151" i="167"/>
  <c r="BK151" i="167"/>
  <c r="BL151" i="167"/>
  <c r="BC152" i="167"/>
  <c r="BD152" i="167"/>
  <c r="BE152" i="167"/>
  <c r="BF152" i="167"/>
  <c r="BG152" i="167"/>
  <c r="BH152" i="167"/>
  <c r="BI152" i="167"/>
  <c r="BJ152" i="167"/>
  <c r="BK152" i="167"/>
  <c r="BL152" i="167"/>
  <c r="BC153" i="167"/>
  <c r="BD153" i="167"/>
  <c r="BE153" i="167"/>
  <c r="BF153" i="167"/>
  <c r="BG153" i="167"/>
  <c r="BH153" i="167"/>
  <c r="BI153" i="167"/>
  <c r="BJ153" i="167"/>
  <c r="BK153" i="167"/>
  <c r="BL153" i="167"/>
  <c r="BC154" i="167"/>
  <c r="BD154" i="167"/>
  <c r="BE154" i="167"/>
  <c r="BF154" i="167"/>
  <c r="BG154" i="167"/>
  <c r="BH154" i="167"/>
  <c r="BI154" i="167"/>
  <c r="BJ154" i="167"/>
  <c r="BK154" i="167"/>
  <c r="BL154" i="167"/>
  <c r="BC155" i="167"/>
  <c r="BD155" i="167"/>
  <c r="BE155" i="167"/>
  <c r="BF155" i="167"/>
  <c r="BG155" i="167"/>
  <c r="BH155" i="167"/>
  <c r="BI155" i="167"/>
  <c r="BJ155" i="167"/>
  <c r="BK155" i="167"/>
  <c r="BL155" i="167"/>
  <c r="BC156" i="167"/>
  <c r="BD156" i="167"/>
  <c r="BE156" i="167"/>
  <c r="BF156" i="167"/>
  <c r="BG156" i="167"/>
  <c r="BH156" i="167"/>
  <c r="BI156" i="167"/>
  <c r="BJ156" i="167"/>
  <c r="BK156" i="167"/>
  <c r="BL156" i="167"/>
  <c r="BC157" i="167"/>
  <c r="BD157" i="167"/>
  <c r="BE157" i="167"/>
  <c r="BF157" i="167"/>
  <c r="BG157" i="167"/>
  <c r="BH157" i="167"/>
  <c r="BI157" i="167"/>
  <c r="BJ157" i="167"/>
  <c r="BK157" i="167"/>
  <c r="BL157" i="167"/>
  <c r="BC158" i="167"/>
  <c r="BD158" i="167"/>
  <c r="BE158" i="167"/>
  <c r="BF158" i="167"/>
  <c r="BG158" i="167"/>
  <c r="BH158" i="167"/>
  <c r="BI158" i="167"/>
  <c r="BJ158" i="167"/>
  <c r="BK158" i="167"/>
  <c r="BL158" i="167"/>
  <c r="BC159" i="167"/>
  <c r="BD159" i="167"/>
  <c r="BE159" i="167"/>
  <c r="BF159" i="167"/>
  <c r="BG159" i="167"/>
  <c r="BH159" i="167"/>
  <c r="BI159" i="167"/>
  <c r="BJ159" i="167"/>
  <c r="BK159" i="167"/>
  <c r="BL159" i="167"/>
  <c r="BC160" i="167"/>
  <c r="BD160" i="167"/>
  <c r="BE160" i="167"/>
  <c r="BF160" i="167"/>
  <c r="BG160" i="167"/>
  <c r="BH160" i="167"/>
  <c r="BI160" i="167"/>
  <c r="BJ160" i="167"/>
  <c r="BK160" i="167"/>
  <c r="BL160" i="167"/>
  <c r="BC161" i="167"/>
  <c r="BD161" i="167"/>
  <c r="BE161" i="167"/>
  <c r="BF161" i="167"/>
  <c r="BG161" i="167"/>
  <c r="BH161" i="167"/>
  <c r="BI161" i="167"/>
  <c r="BJ161" i="167"/>
  <c r="BK161" i="167"/>
  <c r="BL161" i="167"/>
  <c r="BC162" i="167"/>
  <c r="BD162" i="167"/>
  <c r="BE162" i="167"/>
  <c r="BF162" i="167"/>
  <c r="BG162" i="167"/>
  <c r="BH162" i="167"/>
  <c r="BI162" i="167"/>
  <c r="BJ162" i="167"/>
  <c r="BK162" i="167"/>
  <c r="BL162" i="167"/>
  <c r="BC163" i="167"/>
  <c r="BD163" i="167"/>
  <c r="BE163" i="167"/>
  <c r="BF163" i="167"/>
  <c r="BG163" i="167"/>
  <c r="BH163" i="167"/>
  <c r="BI163" i="167"/>
  <c r="BJ163" i="167"/>
  <c r="BK163" i="167"/>
  <c r="BL163" i="167"/>
  <c r="BC164" i="167"/>
  <c r="BD164" i="167"/>
  <c r="BE164" i="167"/>
  <c r="BF164" i="167"/>
  <c r="BG164" i="167"/>
  <c r="BH164" i="167"/>
  <c r="BI164" i="167"/>
  <c r="BJ164" i="167"/>
  <c r="BK164" i="167"/>
  <c r="BL164" i="167"/>
  <c r="BC165" i="167"/>
  <c r="BD165" i="167"/>
  <c r="BE165" i="167"/>
  <c r="BF165" i="167"/>
  <c r="BG165" i="167"/>
  <c r="BH165" i="167"/>
  <c r="BI165" i="167"/>
  <c r="BJ165" i="167"/>
  <c r="BK165" i="167"/>
  <c r="BL165" i="167"/>
  <c r="BC166" i="167"/>
  <c r="BD166" i="167"/>
  <c r="BE166" i="167"/>
  <c r="BF166" i="167"/>
  <c r="BG166" i="167"/>
  <c r="BH166" i="167"/>
  <c r="BI166" i="167"/>
  <c r="BJ166" i="167"/>
  <c r="BK166" i="167"/>
  <c r="BL166" i="167"/>
  <c r="BC167" i="167"/>
  <c r="BD167" i="167"/>
  <c r="BE167" i="167"/>
  <c r="BF167" i="167"/>
  <c r="BG167" i="167"/>
  <c r="BH167" i="167"/>
  <c r="BI167" i="167"/>
  <c r="BJ167" i="167"/>
  <c r="BK167" i="167"/>
  <c r="BL167" i="167"/>
  <c r="BC168" i="167"/>
  <c r="BD168" i="167"/>
  <c r="BE168" i="167"/>
  <c r="BF168" i="167"/>
  <c r="BG168" i="167"/>
  <c r="BH168" i="167"/>
  <c r="BI168" i="167"/>
  <c r="BJ168" i="167"/>
  <c r="BK168" i="167"/>
  <c r="BL168" i="167"/>
  <c r="BC169" i="167"/>
  <c r="BD169" i="167"/>
  <c r="BE169" i="167"/>
  <c r="BF169" i="167"/>
  <c r="BG169" i="167"/>
  <c r="BH169" i="167"/>
  <c r="BI169" i="167"/>
  <c r="BJ169" i="167"/>
  <c r="BK169" i="167"/>
  <c r="BL169" i="167"/>
  <c r="BC170" i="167"/>
  <c r="BD170" i="167"/>
  <c r="BE170" i="167"/>
  <c r="BF170" i="167"/>
  <c r="BG170" i="167"/>
  <c r="BH170" i="167"/>
  <c r="BI170" i="167"/>
  <c r="BJ170" i="167"/>
  <c r="BK170" i="167"/>
  <c r="BL170" i="167"/>
  <c r="BC171" i="167"/>
  <c r="BD171" i="167"/>
  <c r="BE171" i="167"/>
  <c r="BF171" i="167"/>
  <c r="BG171" i="167"/>
  <c r="BH171" i="167"/>
  <c r="BI171" i="167"/>
  <c r="BJ171" i="167"/>
  <c r="BK171" i="167"/>
  <c r="BL171" i="167"/>
  <c r="BC172" i="167"/>
  <c r="BD172" i="167"/>
  <c r="BE172" i="167"/>
  <c r="BF172" i="167"/>
  <c r="BG172" i="167"/>
  <c r="BH172" i="167"/>
  <c r="BI172" i="167"/>
  <c r="BJ172" i="167"/>
  <c r="BK172" i="167"/>
  <c r="BL172" i="167"/>
  <c r="BC173" i="167"/>
  <c r="BD173" i="167"/>
  <c r="BE173" i="167"/>
  <c r="BF173" i="167"/>
  <c r="BG173" i="167"/>
  <c r="BH173" i="167"/>
  <c r="BI173" i="167"/>
  <c r="BJ173" i="167"/>
  <c r="BK173" i="167"/>
  <c r="BL173" i="167"/>
  <c r="BC174" i="167"/>
  <c r="BD174" i="167"/>
  <c r="BE174" i="167"/>
  <c r="BF174" i="167"/>
  <c r="BG174" i="167"/>
  <c r="BH174" i="167"/>
  <c r="BI174" i="167"/>
  <c r="BJ174" i="167"/>
  <c r="BK174" i="167"/>
  <c r="BL174" i="167"/>
  <c r="BC175" i="167"/>
  <c r="BD175" i="167"/>
  <c r="BE175" i="167"/>
  <c r="BF175" i="167"/>
  <c r="BG175" i="167"/>
  <c r="BH175" i="167"/>
  <c r="BI175" i="167"/>
  <c r="BJ175" i="167"/>
  <c r="BK175" i="167"/>
  <c r="BL175" i="167"/>
  <c r="BC176" i="167"/>
  <c r="BD176" i="167"/>
  <c r="BE176" i="167"/>
  <c r="BF176" i="167"/>
  <c r="BG176" i="167"/>
  <c r="BH176" i="167"/>
  <c r="BI176" i="167"/>
  <c r="BJ176" i="167"/>
  <c r="BK176" i="167"/>
  <c r="BL176" i="167"/>
  <c r="BC177" i="167"/>
  <c r="BD177" i="167"/>
  <c r="BE177" i="167"/>
  <c r="BF177" i="167"/>
  <c r="BG177" i="167"/>
  <c r="BH177" i="167"/>
  <c r="BI177" i="167"/>
  <c r="BJ177" i="167"/>
  <c r="BK177" i="167"/>
  <c r="BL177" i="167"/>
  <c r="BC178" i="167"/>
  <c r="BD178" i="167"/>
  <c r="BE178" i="167"/>
  <c r="BF178" i="167"/>
  <c r="BG178" i="167"/>
  <c r="BH178" i="167"/>
  <c r="BI178" i="167"/>
  <c r="BJ178" i="167"/>
  <c r="BK178" i="167"/>
  <c r="BL178" i="167"/>
  <c r="BC179" i="167"/>
  <c r="BD179" i="167"/>
  <c r="BE179" i="167"/>
  <c r="BF179" i="167"/>
  <c r="BG179" i="167"/>
  <c r="BH179" i="167"/>
  <c r="BI179" i="167"/>
  <c r="BJ179" i="167"/>
  <c r="BK179" i="167"/>
  <c r="BL179" i="167"/>
  <c r="BC180" i="167"/>
  <c r="BD180" i="167"/>
  <c r="BE180" i="167"/>
  <c r="BF180" i="167"/>
  <c r="BG180" i="167"/>
  <c r="BH180" i="167"/>
  <c r="BI180" i="167"/>
  <c r="BJ180" i="167"/>
  <c r="BK180" i="167"/>
  <c r="BL180" i="167"/>
  <c r="BC181" i="167"/>
  <c r="BD181" i="167"/>
  <c r="BE181" i="167"/>
  <c r="BF181" i="167"/>
  <c r="BG181" i="167"/>
  <c r="BH181" i="167"/>
  <c r="BI181" i="167"/>
  <c r="BJ181" i="167"/>
  <c r="BK181" i="167"/>
  <c r="BL181" i="167"/>
  <c r="BC182" i="167"/>
  <c r="BD182" i="167"/>
  <c r="BE182" i="167"/>
  <c r="BF182" i="167"/>
  <c r="BG182" i="167"/>
  <c r="BH182" i="167"/>
  <c r="BI182" i="167"/>
  <c r="BJ182" i="167"/>
  <c r="BK182" i="167"/>
  <c r="BL182" i="167"/>
  <c r="BC183" i="167"/>
  <c r="BD183" i="167"/>
  <c r="BE183" i="167"/>
  <c r="BF183" i="167"/>
  <c r="BG183" i="167"/>
  <c r="BH183" i="167"/>
  <c r="BI183" i="167"/>
  <c r="BJ183" i="167"/>
  <c r="BK183" i="167"/>
  <c r="BL183" i="167"/>
  <c r="BC184" i="167"/>
  <c r="BD184" i="167"/>
  <c r="BE184" i="167"/>
  <c r="BF184" i="167"/>
  <c r="BG184" i="167"/>
  <c r="BH184" i="167"/>
  <c r="BI184" i="167"/>
  <c r="BJ184" i="167"/>
  <c r="BK184" i="167"/>
  <c r="BL184" i="167"/>
  <c r="BC185" i="167"/>
  <c r="BD185" i="167"/>
  <c r="BE185" i="167"/>
  <c r="BF185" i="167"/>
  <c r="BG185" i="167"/>
  <c r="BH185" i="167"/>
  <c r="BI185" i="167"/>
  <c r="BJ185" i="167"/>
  <c r="BK185" i="167"/>
  <c r="BL185" i="167"/>
  <c r="BC186" i="167"/>
  <c r="BD186" i="167"/>
  <c r="BE186" i="167"/>
  <c r="BF186" i="167"/>
  <c r="BG186" i="167"/>
  <c r="BH186" i="167"/>
  <c r="BI186" i="167"/>
  <c r="BJ186" i="167"/>
  <c r="BK186" i="167"/>
  <c r="BL186" i="167"/>
  <c r="BC187" i="167"/>
  <c r="BD187" i="167"/>
  <c r="BE187" i="167"/>
  <c r="BF187" i="167"/>
  <c r="BG187" i="167"/>
  <c r="BH187" i="167"/>
  <c r="BI187" i="167"/>
  <c r="BJ187" i="167"/>
  <c r="BK187" i="167"/>
  <c r="BL187" i="167"/>
  <c r="BC188" i="167"/>
  <c r="BD188" i="167"/>
  <c r="BE188" i="167"/>
  <c r="BF188" i="167"/>
  <c r="BG188" i="167"/>
  <c r="BH188" i="167"/>
  <c r="BI188" i="167"/>
  <c r="BJ188" i="167"/>
  <c r="BK188" i="167"/>
  <c r="BL188" i="167"/>
  <c r="BC189" i="167"/>
  <c r="BD189" i="167"/>
  <c r="BE189" i="167"/>
  <c r="BF189" i="167"/>
  <c r="BG189" i="167"/>
  <c r="BH189" i="167"/>
  <c r="BI189" i="167"/>
  <c r="BJ189" i="167"/>
  <c r="BK189" i="167"/>
  <c r="BL189" i="167"/>
  <c r="BC190" i="167"/>
  <c r="BD190" i="167"/>
  <c r="BE190" i="167"/>
  <c r="BF190" i="167"/>
  <c r="BG190" i="167"/>
  <c r="BH190" i="167"/>
  <c r="BI190" i="167"/>
  <c r="BJ190" i="167"/>
  <c r="BK190" i="167"/>
  <c r="BL190" i="167"/>
  <c r="BC191" i="167"/>
  <c r="BD191" i="167"/>
  <c r="BE191" i="167"/>
  <c r="BF191" i="167"/>
  <c r="BG191" i="167"/>
  <c r="BH191" i="167"/>
  <c r="BI191" i="167"/>
  <c r="BJ191" i="167"/>
  <c r="BK191" i="167"/>
  <c r="BL191" i="167"/>
  <c r="BC192" i="167"/>
  <c r="BD192" i="167"/>
  <c r="BE192" i="167"/>
  <c r="BF192" i="167"/>
  <c r="BG192" i="167"/>
  <c r="BH192" i="167"/>
  <c r="BI192" i="167"/>
  <c r="BJ192" i="167"/>
  <c r="BK192" i="167"/>
  <c r="BL192" i="167"/>
  <c r="BC193" i="167"/>
  <c r="BD193" i="167"/>
  <c r="BE193" i="167"/>
  <c r="BF193" i="167"/>
  <c r="BG193" i="167"/>
  <c r="BH193" i="167"/>
  <c r="BI193" i="167"/>
  <c r="BJ193" i="167"/>
  <c r="BK193" i="167"/>
  <c r="BL193" i="167"/>
  <c r="BD144" i="167"/>
  <c r="BE144" i="167"/>
  <c r="BF144" i="167"/>
  <c r="BG144" i="167"/>
  <c r="BH144" i="167"/>
  <c r="BI144" i="167"/>
  <c r="BJ144" i="167"/>
  <c r="BK144" i="167"/>
  <c r="BL144" i="167"/>
  <c r="BC144" i="167"/>
  <c r="BC82" i="167"/>
  <c r="BD82" i="167"/>
  <c r="BE82" i="167"/>
  <c r="BF82" i="167"/>
  <c r="BG82" i="167"/>
  <c r="BH82" i="167"/>
  <c r="BI82" i="167"/>
  <c r="BJ82" i="167"/>
  <c r="BK82" i="167"/>
  <c r="BL82" i="167"/>
  <c r="BC83" i="167"/>
  <c r="BD83" i="167"/>
  <c r="BE83" i="167"/>
  <c r="BF83" i="167"/>
  <c r="BG83" i="167"/>
  <c r="BH83" i="167"/>
  <c r="BI83" i="167"/>
  <c r="BJ83" i="167"/>
  <c r="BK83" i="167"/>
  <c r="BL83" i="167"/>
  <c r="BC84" i="167"/>
  <c r="BD84" i="167"/>
  <c r="BE84" i="167"/>
  <c r="BF84" i="167"/>
  <c r="BG84" i="167"/>
  <c r="BH84" i="167"/>
  <c r="BI84" i="167"/>
  <c r="BJ84" i="167"/>
  <c r="BK84" i="167"/>
  <c r="BL84" i="167"/>
  <c r="BC85" i="167"/>
  <c r="BD85" i="167"/>
  <c r="BE85" i="167"/>
  <c r="BF85" i="167"/>
  <c r="BG85" i="167"/>
  <c r="BH85" i="167"/>
  <c r="BI85" i="167"/>
  <c r="BJ85" i="167"/>
  <c r="BK85" i="167"/>
  <c r="BL85" i="167"/>
  <c r="BC86" i="167"/>
  <c r="BD86" i="167"/>
  <c r="BE86" i="167"/>
  <c r="BF86" i="167"/>
  <c r="BG86" i="167"/>
  <c r="BH86" i="167"/>
  <c r="BI86" i="167"/>
  <c r="BJ86" i="167"/>
  <c r="BK86" i="167"/>
  <c r="BL86" i="167"/>
  <c r="BC87" i="167"/>
  <c r="BD87" i="167"/>
  <c r="BE87" i="167"/>
  <c r="BF87" i="167"/>
  <c r="BG87" i="167"/>
  <c r="BH87" i="167"/>
  <c r="BI87" i="167"/>
  <c r="BJ87" i="167"/>
  <c r="BK87" i="167"/>
  <c r="BL87" i="167"/>
  <c r="BC88" i="167"/>
  <c r="BD88" i="167"/>
  <c r="BE88" i="167"/>
  <c r="BF88" i="167"/>
  <c r="BG88" i="167"/>
  <c r="BH88" i="167"/>
  <c r="BI88" i="167"/>
  <c r="BJ88" i="167"/>
  <c r="BK88" i="167"/>
  <c r="BL88" i="167"/>
  <c r="BC89" i="167"/>
  <c r="BD89" i="167"/>
  <c r="BE89" i="167"/>
  <c r="BF89" i="167"/>
  <c r="BG89" i="167"/>
  <c r="BH89" i="167"/>
  <c r="BI89" i="167"/>
  <c r="BJ89" i="167"/>
  <c r="BK89" i="167"/>
  <c r="BL89" i="167"/>
  <c r="BC90" i="167"/>
  <c r="BD90" i="167"/>
  <c r="BE90" i="167"/>
  <c r="BF90" i="167"/>
  <c r="BG90" i="167"/>
  <c r="BH90" i="167"/>
  <c r="BI90" i="167"/>
  <c r="BJ90" i="167"/>
  <c r="BK90" i="167"/>
  <c r="BL90" i="167"/>
  <c r="BC91" i="167"/>
  <c r="BD91" i="167"/>
  <c r="BE91" i="167"/>
  <c r="BF91" i="167"/>
  <c r="BG91" i="167"/>
  <c r="BH91" i="167"/>
  <c r="BI91" i="167"/>
  <c r="BJ91" i="167"/>
  <c r="BK91" i="167"/>
  <c r="BL91" i="167"/>
  <c r="BC92" i="167"/>
  <c r="BD92" i="167"/>
  <c r="BE92" i="167"/>
  <c r="BF92" i="167"/>
  <c r="BG92" i="167"/>
  <c r="BH92" i="167"/>
  <c r="BI92" i="167"/>
  <c r="BJ92" i="167"/>
  <c r="BK92" i="167"/>
  <c r="BL92" i="167"/>
  <c r="BC93" i="167"/>
  <c r="BD93" i="167"/>
  <c r="BE93" i="167"/>
  <c r="BF93" i="167"/>
  <c r="BG93" i="167"/>
  <c r="BH93" i="167"/>
  <c r="BI93" i="167"/>
  <c r="BJ93" i="167"/>
  <c r="BK93" i="167"/>
  <c r="BL93" i="167"/>
  <c r="BC94" i="167"/>
  <c r="BD94" i="167"/>
  <c r="BE94" i="167"/>
  <c r="BF94" i="167"/>
  <c r="BG94" i="167"/>
  <c r="BH94" i="167"/>
  <c r="BI94" i="167"/>
  <c r="BJ94" i="167"/>
  <c r="BK94" i="167"/>
  <c r="BL94" i="167"/>
  <c r="BC95" i="167"/>
  <c r="BD95" i="167"/>
  <c r="BE95" i="167"/>
  <c r="BF95" i="167"/>
  <c r="BG95" i="167"/>
  <c r="BH95" i="167"/>
  <c r="BI95" i="167"/>
  <c r="BJ95" i="167"/>
  <c r="BK95" i="167"/>
  <c r="BL95" i="167"/>
  <c r="BC96" i="167"/>
  <c r="BD96" i="167"/>
  <c r="BE96" i="167"/>
  <c r="BF96" i="167"/>
  <c r="BG96" i="167"/>
  <c r="BH96" i="167"/>
  <c r="BI96" i="167"/>
  <c r="BJ96" i="167"/>
  <c r="BK96" i="167"/>
  <c r="BL96" i="167"/>
  <c r="BC97" i="167"/>
  <c r="BD97" i="167"/>
  <c r="BE97" i="167"/>
  <c r="BF97" i="167"/>
  <c r="BG97" i="167"/>
  <c r="BH97" i="167"/>
  <c r="BI97" i="167"/>
  <c r="BJ97" i="167"/>
  <c r="BK97" i="167"/>
  <c r="BL97" i="167"/>
  <c r="BC98" i="167"/>
  <c r="BD98" i="167"/>
  <c r="BE98" i="167"/>
  <c r="BF98" i="167"/>
  <c r="BG98" i="167"/>
  <c r="BH98" i="167"/>
  <c r="BI98" i="167"/>
  <c r="BJ98" i="167"/>
  <c r="BK98" i="167"/>
  <c r="BL98" i="167"/>
  <c r="BC99" i="167"/>
  <c r="BD99" i="167"/>
  <c r="BE99" i="167"/>
  <c r="BF99" i="167"/>
  <c r="BG99" i="167"/>
  <c r="BH99" i="167"/>
  <c r="BI99" i="167"/>
  <c r="BJ99" i="167"/>
  <c r="BK99" i="167"/>
  <c r="BL99" i="167"/>
  <c r="BC100" i="167"/>
  <c r="BD100" i="167"/>
  <c r="BE100" i="167"/>
  <c r="BF100" i="167"/>
  <c r="BG100" i="167"/>
  <c r="BH100" i="167"/>
  <c r="BI100" i="167"/>
  <c r="BJ100" i="167"/>
  <c r="BK100" i="167"/>
  <c r="BL100" i="167"/>
  <c r="BC101" i="167"/>
  <c r="BD101" i="167"/>
  <c r="BE101" i="167"/>
  <c r="BF101" i="167"/>
  <c r="BG101" i="167"/>
  <c r="BH101" i="167"/>
  <c r="BI101" i="167"/>
  <c r="BJ101" i="167"/>
  <c r="BK101" i="167"/>
  <c r="BL101" i="167"/>
  <c r="BC102" i="167"/>
  <c r="BD102" i="167"/>
  <c r="BE102" i="167"/>
  <c r="BF102" i="167"/>
  <c r="BG102" i="167"/>
  <c r="BH102" i="167"/>
  <c r="BI102" i="167"/>
  <c r="BJ102" i="167"/>
  <c r="BK102" i="167"/>
  <c r="BL102" i="167"/>
  <c r="BC103" i="167"/>
  <c r="BD103" i="167"/>
  <c r="BE103" i="167"/>
  <c r="BF103" i="167"/>
  <c r="BG103" i="167"/>
  <c r="BH103" i="167"/>
  <c r="BI103" i="167"/>
  <c r="BJ103" i="167"/>
  <c r="BK103" i="167"/>
  <c r="BL103" i="167"/>
  <c r="BC104" i="167"/>
  <c r="BD104" i="167"/>
  <c r="BE104" i="167"/>
  <c r="BF104" i="167"/>
  <c r="BG104" i="167"/>
  <c r="BH104" i="167"/>
  <c r="BI104" i="167"/>
  <c r="BJ104" i="167"/>
  <c r="BK104" i="167"/>
  <c r="BL104" i="167"/>
  <c r="BC105" i="167"/>
  <c r="BD105" i="167"/>
  <c r="BE105" i="167"/>
  <c r="BF105" i="167"/>
  <c r="BG105" i="167"/>
  <c r="BH105" i="167"/>
  <c r="BI105" i="167"/>
  <c r="BJ105" i="167"/>
  <c r="BK105" i="167"/>
  <c r="BL105" i="167"/>
  <c r="BC106" i="167"/>
  <c r="BD106" i="167"/>
  <c r="BE106" i="167"/>
  <c r="BF106" i="167"/>
  <c r="BG106" i="167"/>
  <c r="BH106" i="167"/>
  <c r="BI106" i="167"/>
  <c r="BJ106" i="167"/>
  <c r="BK106" i="167"/>
  <c r="BL106" i="167"/>
  <c r="BC107" i="167"/>
  <c r="BD107" i="167"/>
  <c r="BE107" i="167"/>
  <c r="BF107" i="167"/>
  <c r="BG107" i="167"/>
  <c r="BH107" i="167"/>
  <c r="BI107" i="167"/>
  <c r="BJ107" i="167"/>
  <c r="BK107" i="167"/>
  <c r="BL107" i="167"/>
  <c r="BC108" i="167"/>
  <c r="BD108" i="167"/>
  <c r="BE108" i="167"/>
  <c r="BF108" i="167"/>
  <c r="BG108" i="167"/>
  <c r="BH108" i="167"/>
  <c r="BI108" i="167"/>
  <c r="BJ108" i="167"/>
  <c r="BK108" i="167"/>
  <c r="BL108" i="167"/>
  <c r="BC109" i="167"/>
  <c r="BD109" i="167"/>
  <c r="BE109" i="167"/>
  <c r="BF109" i="167"/>
  <c r="BG109" i="167"/>
  <c r="BH109" i="167"/>
  <c r="BI109" i="167"/>
  <c r="BJ109" i="167"/>
  <c r="BK109" i="167"/>
  <c r="BL109" i="167"/>
  <c r="BC110" i="167"/>
  <c r="BD110" i="167"/>
  <c r="BE110" i="167"/>
  <c r="BF110" i="167"/>
  <c r="BG110" i="167"/>
  <c r="BH110" i="167"/>
  <c r="BI110" i="167"/>
  <c r="BJ110" i="167"/>
  <c r="BK110" i="167"/>
  <c r="BL110" i="167"/>
  <c r="BC111" i="167"/>
  <c r="BD111" i="167"/>
  <c r="BE111" i="167"/>
  <c r="BF111" i="167"/>
  <c r="BG111" i="167"/>
  <c r="BH111" i="167"/>
  <c r="BI111" i="167"/>
  <c r="BJ111" i="167"/>
  <c r="BK111" i="167"/>
  <c r="BL111" i="167"/>
  <c r="BC112" i="167"/>
  <c r="BD112" i="167"/>
  <c r="BE112" i="167"/>
  <c r="BF112" i="167"/>
  <c r="BG112" i="167"/>
  <c r="BH112" i="167"/>
  <c r="BI112" i="167"/>
  <c r="BJ112" i="167"/>
  <c r="BK112" i="167"/>
  <c r="BL112" i="167"/>
  <c r="BC113" i="167"/>
  <c r="BD113" i="167"/>
  <c r="BE113" i="167"/>
  <c r="BF113" i="167"/>
  <c r="BG113" i="167"/>
  <c r="BH113" i="167"/>
  <c r="BI113" i="167"/>
  <c r="BJ113" i="167"/>
  <c r="BK113" i="167"/>
  <c r="BL113" i="167"/>
  <c r="BC114" i="167"/>
  <c r="BD114" i="167"/>
  <c r="BE114" i="167"/>
  <c r="BF114" i="167"/>
  <c r="BG114" i="167"/>
  <c r="BH114" i="167"/>
  <c r="BI114" i="167"/>
  <c r="BJ114" i="167"/>
  <c r="BK114" i="167"/>
  <c r="BL114" i="167"/>
  <c r="BC115" i="167"/>
  <c r="BD115" i="167"/>
  <c r="BE115" i="167"/>
  <c r="BF115" i="167"/>
  <c r="BG115" i="167"/>
  <c r="BH115" i="167"/>
  <c r="BI115" i="167"/>
  <c r="BJ115" i="167"/>
  <c r="BK115" i="167"/>
  <c r="BL115" i="167"/>
  <c r="BC116" i="167"/>
  <c r="BD116" i="167"/>
  <c r="BE116" i="167"/>
  <c r="BF116" i="167"/>
  <c r="BG116" i="167"/>
  <c r="BH116" i="167"/>
  <c r="BI116" i="167"/>
  <c r="BJ116" i="167"/>
  <c r="BK116" i="167"/>
  <c r="BL116" i="167"/>
  <c r="BC117" i="167"/>
  <c r="BD117" i="167"/>
  <c r="BE117" i="167"/>
  <c r="BF117" i="167"/>
  <c r="BG117" i="167"/>
  <c r="BH117" i="167"/>
  <c r="BI117" i="167"/>
  <c r="BJ117" i="167"/>
  <c r="BK117" i="167"/>
  <c r="BL117" i="167"/>
  <c r="BC118" i="167"/>
  <c r="BD118" i="167"/>
  <c r="BE118" i="167"/>
  <c r="BF118" i="167"/>
  <c r="BG118" i="167"/>
  <c r="BH118" i="167"/>
  <c r="BI118" i="167"/>
  <c r="BJ118" i="167"/>
  <c r="BK118" i="167"/>
  <c r="BL118" i="167"/>
  <c r="BC119" i="167"/>
  <c r="BD119" i="167"/>
  <c r="BE119" i="167"/>
  <c r="BF119" i="167"/>
  <c r="BG119" i="167"/>
  <c r="BH119" i="167"/>
  <c r="BI119" i="167"/>
  <c r="BJ119" i="167"/>
  <c r="BK119" i="167"/>
  <c r="BL119" i="167"/>
  <c r="BC120" i="167"/>
  <c r="BD120" i="167"/>
  <c r="BE120" i="167"/>
  <c r="BF120" i="167"/>
  <c r="BG120" i="167"/>
  <c r="BH120" i="167"/>
  <c r="BI120" i="167"/>
  <c r="BJ120" i="167"/>
  <c r="BK120" i="167"/>
  <c r="BL120" i="167"/>
  <c r="BC121" i="167"/>
  <c r="BD121" i="167"/>
  <c r="BE121" i="167"/>
  <c r="BF121" i="167"/>
  <c r="BG121" i="167"/>
  <c r="BH121" i="167"/>
  <c r="BI121" i="167"/>
  <c r="BJ121" i="167"/>
  <c r="BK121" i="167"/>
  <c r="BL121" i="167"/>
  <c r="BC122" i="167"/>
  <c r="BD122" i="167"/>
  <c r="BE122" i="167"/>
  <c r="BF122" i="167"/>
  <c r="BG122" i="167"/>
  <c r="BH122" i="167"/>
  <c r="BI122" i="167"/>
  <c r="BJ122" i="167"/>
  <c r="BK122" i="167"/>
  <c r="BL122" i="167"/>
  <c r="BC123" i="167"/>
  <c r="BD123" i="167"/>
  <c r="BE123" i="167"/>
  <c r="BF123" i="167"/>
  <c r="BG123" i="167"/>
  <c r="BH123" i="167"/>
  <c r="BI123" i="167"/>
  <c r="BJ123" i="167"/>
  <c r="BK123" i="167"/>
  <c r="BL123" i="167"/>
  <c r="BC124" i="167"/>
  <c r="BD124" i="167"/>
  <c r="BE124" i="167"/>
  <c r="BF124" i="167"/>
  <c r="BG124" i="167"/>
  <c r="BH124" i="167"/>
  <c r="BI124" i="167"/>
  <c r="BJ124" i="167"/>
  <c r="BK124" i="167"/>
  <c r="BL124" i="167"/>
  <c r="BC125" i="167"/>
  <c r="BD125" i="167"/>
  <c r="BE125" i="167"/>
  <c r="BF125" i="167"/>
  <c r="BG125" i="167"/>
  <c r="BH125" i="167"/>
  <c r="BI125" i="167"/>
  <c r="BJ125" i="167"/>
  <c r="BK125" i="167"/>
  <c r="BL125" i="167"/>
  <c r="BC126" i="167"/>
  <c r="BD126" i="167"/>
  <c r="BE126" i="167"/>
  <c r="BF126" i="167"/>
  <c r="BG126" i="167"/>
  <c r="BH126" i="167"/>
  <c r="BI126" i="167"/>
  <c r="BJ126" i="167"/>
  <c r="BK126" i="167"/>
  <c r="BL126" i="167"/>
  <c r="BC127" i="167"/>
  <c r="BD127" i="167"/>
  <c r="BE127" i="167"/>
  <c r="BF127" i="167"/>
  <c r="BG127" i="167"/>
  <c r="BH127" i="167"/>
  <c r="BI127" i="167"/>
  <c r="BJ127" i="167"/>
  <c r="BK127" i="167"/>
  <c r="BL127" i="167"/>
  <c r="BC128" i="167"/>
  <c r="BD128" i="167"/>
  <c r="BE128" i="167"/>
  <c r="BF128" i="167"/>
  <c r="BG128" i="167"/>
  <c r="BH128" i="167"/>
  <c r="BI128" i="167"/>
  <c r="BJ128" i="167"/>
  <c r="BK128" i="167"/>
  <c r="BL128" i="167"/>
  <c r="BC129" i="167"/>
  <c r="BD129" i="167"/>
  <c r="BE129" i="167"/>
  <c r="BF129" i="167"/>
  <c r="BG129" i="167"/>
  <c r="BH129" i="167"/>
  <c r="BI129" i="167"/>
  <c r="BJ129" i="167"/>
  <c r="BK129" i="167"/>
  <c r="BL129" i="167"/>
  <c r="BC130" i="167"/>
  <c r="BD130" i="167"/>
  <c r="BE130" i="167"/>
  <c r="BF130" i="167"/>
  <c r="BG130" i="167"/>
  <c r="BH130" i="167"/>
  <c r="BI130" i="167"/>
  <c r="BJ130" i="167"/>
  <c r="BK130" i="167"/>
  <c r="BL130" i="167"/>
  <c r="BD81" i="167"/>
  <c r="BE81" i="167"/>
  <c r="BF81" i="167"/>
  <c r="BC30" i="167"/>
  <c r="BD30" i="167"/>
  <c r="BE30" i="167"/>
  <c r="BF30" i="167"/>
  <c r="BG30" i="167"/>
  <c r="BH30" i="167"/>
  <c r="BI30" i="167"/>
  <c r="BJ30" i="167"/>
  <c r="BK30" i="167"/>
  <c r="BL30" i="167"/>
  <c r="BC31" i="167"/>
  <c r="BD31" i="167"/>
  <c r="BE31" i="167"/>
  <c r="BF31" i="167"/>
  <c r="BG31" i="167"/>
  <c r="BH31" i="167"/>
  <c r="BI31" i="167"/>
  <c r="BJ31" i="167"/>
  <c r="BK31" i="167"/>
  <c r="BL31" i="167"/>
  <c r="BC32" i="167"/>
  <c r="BD32" i="167"/>
  <c r="BE32" i="167"/>
  <c r="BF32" i="167"/>
  <c r="BG32" i="167"/>
  <c r="BH32" i="167"/>
  <c r="BI32" i="167"/>
  <c r="BJ32" i="167"/>
  <c r="BK32" i="167"/>
  <c r="BL32" i="167"/>
  <c r="BC33" i="167"/>
  <c r="BD33" i="167"/>
  <c r="BE33" i="167"/>
  <c r="BF33" i="167"/>
  <c r="BG33" i="167"/>
  <c r="BH33" i="167"/>
  <c r="BI33" i="167"/>
  <c r="BJ33" i="167"/>
  <c r="BK33" i="167"/>
  <c r="BL33" i="167"/>
  <c r="BC34" i="167"/>
  <c r="BD34" i="167"/>
  <c r="BE34" i="167"/>
  <c r="BF34" i="167"/>
  <c r="BG34" i="167"/>
  <c r="BH34" i="167"/>
  <c r="BI34" i="167"/>
  <c r="BJ34" i="167"/>
  <c r="BK34" i="167"/>
  <c r="BL34" i="167"/>
  <c r="BC35" i="167"/>
  <c r="BD35" i="167"/>
  <c r="BE35" i="167"/>
  <c r="BF35" i="167"/>
  <c r="BG35" i="167"/>
  <c r="BH35" i="167"/>
  <c r="BI35" i="167"/>
  <c r="BJ35" i="167"/>
  <c r="BK35" i="167"/>
  <c r="BL35" i="167"/>
  <c r="BC36" i="167"/>
  <c r="BD36" i="167"/>
  <c r="BE36" i="167"/>
  <c r="BF36" i="167"/>
  <c r="BG36" i="167"/>
  <c r="BH36" i="167"/>
  <c r="BI36" i="167"/>
  <c r="BJ36" i="167"/>
  <c r="BK36" i="167"/>
  <c r="BL36" i="167"/>
  <c r="BC37" i="167"/>
  <c r="BD37" i="167"/>
  <c r="BE37" i="167"/>
  <c r="BF37" i="167"/>
  <c r="BG37" i="167"/>
  <c r="BH37" i="167"/>
  <c r="BI37" i="167"/>
  <c r="BJ37" i="167"/>
  <c r="BK37" i="167"/>
  <c r="BL37" i="167"/>
  <c r="BC38" i="167"/>
  <c r="BD38" i="167"/>
  <c r="BE38" i="167"/>
  <c r="BF38" i="167"/>
  <c r="BG38" i="167"/>
  <c r="BH38" i="167"/>
  <c r="BI38" i="167"/>
  <c r="BJ38" i="167"/>
  <c r="BK38" i="167"/>
  <c r="BL38" i="167"/>
  <c r="BC39" i="167"/>
  <c r="BD39" i="167"/>
  <c r="BE39" i="167"/>
  <c r="BF39" i="167"/>
  <c r="BG39" i="167"/>
  <c r="BH39" i="167"/>
  <c r="BI39" i="167"/>
  <c r="BJ39" i="167"/>
  <c r="BK39" i="167"/>
  <c r="BL39" i="167"/>
  <c r="BC40" i="167"/>
  <c r="BD40" i="167"/>
  <c r="BE40" i="167"/>
  <c r="BF40" i="167"/>
  <c r="BG40" i="167"/>
  <c r="BH40" i="167"/>
  <c r="BI40" i="167"/>
  <c r="BJ40" i="167"/>
  <c r="BK40" i="167"/>
  <c r="BL40" i="167"/>
  <c r="BC41" i="167"/>
  <c r="BD41" i="167"/>
  <c r="BE41" i="167"/>
  <c r="BF41" i="167"/>
  <c r="BG41" i="167"/>
  <c r="BH41" i="167"/>
  <c r="BI41" i="167"/>
  <c r="BJ41" i="167"/>
  <c r="BK41" i="167"/>
  <c r="BL41" i="167"/>
  <c r="BC42" i="167"/>
  <c r="BD42" i="167"/>
  <c r="BE42" i="167"/>
  <c r="BF42" i="167"/>
  <c r="BG42" i="167"/>
  <c r="BH42" i="167"/>
  <c r="BI42" i="167"/>
  <c r="BJ42" i="167"/>
  <c r="BK42" i="167"/>
  <c r="BL42" i="167"/>
  <c r="BC43" i="167"/>
  <c r="BD43" i="167"/>
  <c r="BE43" i="167"/>
  <c r="BF43" i="167"/>
  <c r="BG43" i="167"/>
  <c r="BH43" i="167"/>
  <c r="BI43" i="167"/>
  <c r="BJ43" i="167"/>
  <c r="BK43" i="167"/>
  <c r="BL43" i="167"/>
  <c r="BC44" i="167"/>
  <c r="BD44" i="167"/>
  <c r="BE44" i="167"/>
  <c r="BF44" i="167"/>
  <c r="BG44" i="167"/>
  <c r="BH44" i="167"/>
  <c r="BI44" i="167"/>
  <c r="BJ44" i="167"/>
  <c r="BK44" i="167"/>
  <c r="BL44" i="167"/>
  <c r="BC45" i="167"/>
  <c r="BD45" i="167"/>
  <c r="BE45" i="167"/>
  <c r="BF45" i="167"/>
  <c r="BG45" i="167"/>
  <c r="BH45" i="167"/>
  <c r="BI45" i="167"/>
  <c r="BJ45" i="167"/>
  <c r="BK45" i="167"/>
  <c r="BL45" i="167"/>
  <c r="BC46" i="167"/>
  <c r="BD46" i="167"/>
  <c r="BE46" i="167"/>
  <c r="BF46" i="167"/>
  <c r="BG46" i="167"/>
  <c r="BH46" i="167"/>
  <c r="BI46" i="167"/>
  <c r="BJ46" i="167"/>
  <c r="BK46" i="167"/>
  <c r="BL46" i="167"/>
  <c r="BC47" i="167"/>
  <c r="BD47" i="167"/>
  <c r="BE47" i="167"/>
  <c r="BF47" i="167"/>
  <c r="BG47" i="167"/>
  <c r="BH47" i="167"/>
  <c r="BI47" i="167"/>
  <c r="BJ47" i="167"/>
  <c r="BK47" i="167"/>
  <c r="BL47" i="167"/>
  <c r="BC48" i="167"/>
  <c r="BD48" i="167"/>
  <c r="BE48" i="167"/>
  <c r="BF48" i="167"/>
  <c r="BG48" i="167"/>
  <c r="BH48" i="167"/>
  <c r="BI48" i="167"/>
  <c r="BJ48" i="167"/>
  <c r="BK48" i="167"/>
  <c r="BL48" i="167"/>
  <c r="BC49" i="167"/>
  <c r="BD49" i="167"/>
  <c r="BE49" i="167"/>
  <c r="BF49" i="167"/>
  <c r="BG49" i="167"/>
  <c r="BH49" i="167"/>
  <c r="BI49" i="167"/>
  <c r="BJ49" i="167"/>
  <c r="BK49" i="167"/>
  <c r="BL49" i="167"/>
  <c r="BC50" i="167"/>
  <c r="BD50" i="167"/>
  <c r="BE50" i="167"/>
  <c r="BF50" i="167"/>
  <c r="BG50" i="167"/>
  <c r="BH50" i="167"/>
  <c r="BI50" i="167"/>
  <c r="BJ50" i="167"/>
  <c r="BK50" i="167"/>
  <c r="BL50" i="167"/>
  <c r="BC51" i="167"/>
  <c r="BD51" i="167"/>
  <c r="BE51" i="167"/>
  <c r="BF51" i="167"/>
  <c r="BG51" i="167"/>
  <c r="BH51" i="167"/>
  <c r="BI51" i="167"/>
  <c r="BJ51" i="167"/>
  <c r="BK51" i="167"/>
  <c r="BL51" i="167"/>
  <c r="BC52" i="167"/>
  <c r="BD52" i="167"/>
  <c r="BE52" i="167"/>
  <c r="BF52" i="167"/>
  <c r="BG52" i="167"/>
  <c r="BH52" i="167"/>
  <c r="BI52" i="167"/>
  <c r="BJ52" i="167"/>
  <c r="BK52" i="167"/>
  <c r="BL52" i="167"/>
  <c r="BC53" i="167"/>
  <c r="BD53" i="167"/>
  <c r="BE53" i="167"/>
  <c r="BF53" i="167"/>
  <c r="BG53" i="167"/>
  <c r="BH53" i="167"/>
  <c r="BI53" i="167"/>
  <c r="BJ53" i="167"/>
  <c r="BK53" i="167"/>
  <c r="BL53" i="167"/>
  <c r="BC54" i="167"/>
  <c r="BD54" i="167"/>
  <c r="BE54" i="167"/>
  <c r="BF54" i="167"/>
  <c r="BG54" i="167"/>
  <c r="BH54" i="167"/>
  <c r="BI54" i="167"/>
  <c r="BJ54" i="167"/>
  <c r="BK54" i="167"/>
  <c r="BL54" i="167"/>
  <c r="BC55" i="167"/>
  <c r="BD55" i="167"/>
  <c r="BE55" i="167"/>
  <c r="BF55" i="167"/>
  <c r="BG55" i="167"/>
  <c r="BH55" i="167"/>
  <c r="BI55" i="167"/>
  <c r="BJ55" i="167"/>
  <c r="BK55" i="167"/>
  <c r="BL55" i="167"/>
  <c r="BC56" i="167"/>
  <c r="BD56" i="167"/>
  <c r="BE56" i="167"/>
  <c r="BF56" i="167"/>
  <c r="BG56" i="167"/>
  <c r="BH56" i="167"/>
  <c r="BI56" i="167"/>
  <c r="BJ56" i="167"/>
  <c r="BK56" i="167"/>
  <c r="BL56" i="167"/>
  <c r="BC57" i="167"/>
  <c r="BD57" i="167"/>
  <c r="BE57" i="167"/>
  <c r="BF57" i="167"/>
  <c r="BG57" i="167"/>
  <c r="BH57" i="167"/>
  <c r="BI57" i="167"/>
  <c r="BJ57" i="167"/>
  <c r="BK57" i="167"/>
  <c r="BL57" i="167"/>
  <c r="BC58" i="167"/>
  <c r="BD58" i="167"/>
  <c r="BE58" i="167"/>
  <c r="BF58" i="167"/>
  <c r="BG58" i="167"/>
  <c r="BH58" i="167"/>
  <c r="BI58" i="167"/>
  <c r="BJ58" i="167"/>
  <c r="BK58" i="167"/>
  <c r="BL58" i="167"/>
  <c r="BC59" i="167"/>
  <c r="BD59" i="167"/>
  <c r="BE59" i="167"/>
  <c r="BF59" i="167"/>
  <c r="BG59" i="167"/>
  <c r="BH59" i="167"/>
  <c r="BI59" i="167"/>
  <c r="BJ59" i="167"/>
  <c r="BK59" i="167"/>
  <c r="BL59" i="167"/>
  <c r="BC60" i="167"/>
  <c r="BD60" i="167"/>
  <c r="BE60" i="167"/>
  <c r="BF60" i="167"/>
  <c r="BG60" i="167"/>
  <c r="BH60" i="167"/>
  <c r="BI60" i="167"/>
  <c r="BJ60" i="167"/>
  <c r="BK60" i="167"/>
  <c r="BL60" i="167"/>
  <c r="BC61" i="167"/>
  <c r="BD61" i="167"/>
  <c r="BE61" i="167"/>
  <c r="BF61" i="167"/>
  <c r="BG61" i="167"/>
  <c r="BH61" i="167"/>
  <c r="BI61" i="167"/>
  <c r="BJ61" i="167"/>
  <c r="BK61" i="167"/>
  <c r="BL61" i="167"/>
  <c r="BC62" i="167"/>
  <c r="BD62" i="167"/>
  <c r="BE62" i="167"/>
  <c r="BF62" i="167"/>
  <c r="BG62" i="167"/>
  <c r="BH62" i="167"/>
  <c r="BI62" i="167"/>
  <c r="BJ62" i="167"/>
  <c r="BK62" i="167"/>
  <c r="BL62" i="167"/>
  <c r="BC63" i="167"/>
  <c r="BD63" i="167"/>
  <c r="BE63" i="167"/>
  <c r="BF63" i="167"/>
  <c r="BG63" i="167"/>
  <c r="BH63" i="167"/>
  <c r="BI63" i="167"/>
  <c r="BJ63" i="167"/>
  <c r="BK63" i="167"/>
  <c r="BL63" i="167"/>
  <c r="BC64" i="167"/>
  <c r="BD64" i="167"/>
  <c r="BE64" i="167"/>
  <c r="BF64" i="167"/>
  <c r="BG64" i="167"/>
  <c r="BH64" i="167"/>
  <c r="BI64" i="167"/>
  <c r="BJ64" i="167"/>
  <c r="BK64" i="167"/>
  <c r="BL64" i="167"/>
  <c r="BC65" i="167"/>
  <c r="BD65" i="167"/>
  <c r="BE65" i="167"/>
  <c r="BF65" i="167"/>
  <c r="BG65" i="167"/>
  <c r="BH65" i="167"/>
  <c r="BI65" i="167"/>
  <c r="BJ65" i="167"/>
  <c r="BK65" i="167"/>
  <c r="BL65" i="167"/>
  <c r="BC66" i="167"/>
  <c r="BD66" i="167"/>
  <c r="BE66" i="167"/>
  <c r="BF66" i="167"/>
  <c r="BG66" i="167"/>
  <c r="BH66" i="167"/>
  <c r="BI66" i="167"/>
  <c r="BJ66" i="167"/>
  <c r="BK66" i="167"/>
  <c r="BL66" i="167"/>
  <c r="BS82" i="167" l="1"/>
  <c r="CF82" i="167" s="1"/>
  <c r="BF268" i="169"/>
  <c r="BL202" i="167"/>
  <c r="BK202" i="167"/>
  <c r="BK75" i="167"/>
  <c r="BG202" i="167"/>
  <c r="BF202" i="167"/>
  <c r="BE202" i="167"/>
  <c r="BD202" i="167"/>
  <c r="AS316" i="169"/>
  <c r="BJ202" i="167"/>
  <c r="BI202" i="167"/>
  <c r="BH202" i="167"/>
  <c r="BC202" i="167"/>
  <c r="BF139" i="167"/>
  <c r="BE139" i="167"/>
  <c r="BD139" i="167"/>
  <c r="BC139" i="167"/>
  <c r="BD75" i="167"/>
  <c r="BJ75" i="167"/>
  <c r="BI75" i="167"/>
  <c r="BH75" i="167"/>
  <c r="BG75" i="167"/>
  <c r="BF75" i="167"/>
  <c r="BE75" i="167"/>
  <c r="BC75" i="167"/>
  <c r="BL75" i="167"/>
  <c r="F74" i="126"/>
  <c r="F9" i="126" s="1"/>
  <c r="E74" i="126"/>
  <c r="E9" i="126" s="1"/>
  <c r="BC9" i="167" l="1"/>
  <c r="BE9" i="167"/>
  <c r="BD9" i="167"/>
  <c r="BF9" i="167"/>
  <c r="AK17" i="169"/>
  <c r="AJ26" i="169"/>
  <c r="AJ27" i="169"/>
  <c r="AJ277" i="169" s="1"/>
  <c r="AJ28" i="169"/>
  <c r="AJ278" i="169" s="1"/>
  <c r="AJ29" i="169"/>
  <c r="AJ279" i="169" s="1"/>
  <c r="AJ30" i="169"/>
  <c r="AJ280" i="169" s="1"/>
  <c r="AJ31" i="169"/>
  <c r="AJ281" i="169" s="1"/>
  <c r="AJ32" i="169"/>
  <c r="AJ282" i="169" s="1"/>
  <c r="AJ33" i="169"/>
  <c r="AJ283" i="169" s="1"/>
  <c r="AJ34" i="169"/>
  <c r="AJ284" i="169" s="1"/>
  <c r="AJ35" i="169"/>
  <c r="AJ285" i="169" s="1"/>
  <c r="AJ36" i="169"/>
  <c r="AJ286" i="169" s="1"/>
  <c r="AJ37" i="169"/>
  <c r="AJ287" i="169" s="1"/>
  <c r="AJ38" i="169"/>
  <c r="AJ288" i="169" s="1"/>
  <c r="AJ39" i="169"/>
  <c r="AJ289" i="169" s="1"/>
  <c r="AJ40" i="169"/>
  <c r="AJ290" i="169" s="1"/>
  <c r="AJ41" i="169"/>
  <c r="AJ291" i="169" s="1"/>
  <c r="AJ42" i="169"/>
  <c r="AJ292" i="169" s="1"/>
  <c r="AJ43" i="169"/>
  <c r="AJ293" i="169" s="1"/>
  <c r="AJ44" i="169"/>
  <c r="AJ294" i="169" s="1"/>
  <c r="AJ45" i="169"/>
  <c r="AJ295" i="169" s="1"/>
  <c r="AJ46" i="169"/>
  <c r="AJ296" i="169" s="1"/>
  <c r="AJ47" i="169"/>
  <c r="AJ297" i="169" s="1"/>
  <c r="AJ48" i="169"/>
  <c r="AJ298" i="169" s="1"/>
  <c r="AJ49" i="169"/>
  <c r="AJ299" i="169" s="1"/>
  <c r="AJ50" i="169"/>
  <c r="AJ300" i="169" s="1"/>
  <c r="AJ51" i="169"/>
  <c r="AJ301" i="169" s="1"/>
  <c r="AJ52" i="169"/>
  <c r="AJ302" i="169" s="1"/>
  <c r="AJ53" i="169"/>
  <c r="AJ303" i="169" s="1"/>
  <c r="AJ54" i="169"/>
  <c r="AJ304" i="169" s="1"/>
  <c r="AJ55" i="169"/>
  <c r="AJ305" i="169" s="1"/>
  <c r="AJ56" i="169"/>
  <c r="AJ306" i="169" s="1"/>
  <c r="AJ57" i="169"/>
  <c r="AJ307" i="169" s="1"/>
  <c r="AJ58" i="169"/>
  <c r="AJ308" i="169" s="1"/>
  <c r="AJ59" i="169"/>
  <c r="AJ309" i="169" s="1"/>
  <c r="AJ60" i="169"/>
  <c r="AJ310" i="169" s="1"/>
  <c r="AJ61" i="169"/>
  <c r="AJ311" i="169" s="1"/>
  <c r="AJ62" i="169"/>
  <c r="AJ312" i="169" s="1"/>
  <c r="AJ63" i="169"/>
  <c r="AJ313" i="169" s="1"/>
  <c r="AJ64" i="169"/>
  <c r="AJ314" i="169" s="1"/>
  <c r="AJ65" i="169"/>
  <c r="AJ315" i="169" s="1"/>
  <c r="AJ66" i="169"/>
  <c r="AJ316" i="169" s="1"/>
  <c r="AJ18" i="169"/>
  <c r="AJ268" i="169" s="1"/>
  <c r="AJ19" i="169"/>
  <c r="AJ269" i="169" s="1"/>
  <c r="AJ20" i="169"/>
  <c r="AJ270" i="169" s="1"/>
  <c r="AJ21" i="169"/>
  <c r="AJ271" i="169" s="1"/>
  <c r="AJ22" i="169"/>
  <c r="AJ272" i="169" s="1"/>
  <c r="AJ23" i="169"/>
  <c r="AJ273" i="169" s="1"/>
  <c r="AJ24" i="169"/>
  <c r="AJ274" i="169" s="1"/>
  <c r="AJ25" i="169"/>
  <c r="AJ275" i="169" s="1"/>
  <c r="AJ17" i="169"/>
  <c r="BL18" i="169"/>
  <c r="BL268" i="169" s="1"/>
  <c r="BD18" i="169"/>
  <c r="BD268" i="169" s="1"/>
  <c r="BE18" i="169"/>
  <c r="BE268" i="169" s="1"/>
  <c r="BG18" i="169"/>
  <c r="BG268" i="169" s="1"/>
  <c r="BH18" i="169"/>
  <c r="BH268" i="169" s="1"/>
  <c r="BI18" i="169"/>
  <c r="BI268" i="169" s="1"/>
  <c r="BJ18" i="169"/>
  <c r="BJ268" i="169" s="1"/>
  <c r="BK18" i="169"/>
  <c r="BK268" i="169" s="1"/>
  <c r="BM18" i="169"/>
  <c r="BM268" i="169" s="1"/>
  <c r="BD19" i="169"/>
  <c r="BD269" i="169" s="1"/>
  <c r="BE19" i="169"/>
  <c r="BE269" i="169" s="1"/>
  <c r="BF19" i="169"/>
  <c r="BF269" i="169" s="1"/>
  <c r="BG19" i="169"/>
  <c r="BG269" i="169" s="1"/>
  <c r="BH19" i="169"/>
  <c r="BH269" i="169" s="1"/>
  <c r="BI19" i="169"/>
  <c r="BI269" i="169" s="1"/>
  <c r="BJ19" i="169"/>
  <c r="BJ269" i="169" s="1"/>
  <c r="BK19" i="169"/>
  <c r="BK269" i="169" s="1"/>
  <c r="BL19" i="169"/>
  <c r="BL269" i="169" s="1"/>
  <c r="BM19" i="169"/>
  <c r="BM269" i="169" s="1"/>
  <c r="BD20" i="169"/>
  <c r="BD270" i="169" s="1"/>
  <c r="BE20" i="169"/>
  <c r="BE270" i="169" s="1"/>
  <c r="BF20" i="169"/>
  <c r="BF270" i="169" s="1"/>
  <c r="BG20" i="169"/>
  <c r="BG270" i="169" s="1"/>
  <c r="BH20" i="169"/>
  <c r="BH270" i="169" s="1"/>
  <c r="BI20" i="169"/>
  <c r="BI270" i="169" s="1"/>
  <c r="BJ20" i="169"/>
  <c r="BJ270" i="169" s="1"/>
  <c r="BK20" i="169"/>
  <c r="BK270" i="169" s="1"/>
  <c r="BL20" i="169"/>
  <c r="BL270" i="169" s="1"/>
  <c r="BM20" i="169"/>
  <c r="BM270" i="169" s="1"/>
  <c r="BD21" i="169"/>
  <c r="BD271" i="169" s="1"/>
  <c r="BE21" i="169"/>
  <c r="BE271" i="169" s="1"/>
  <c r="BF21" i="169"/>
  <c r="BF271" i="169" s="1"/>
  <c r="BG21" i="169"/>
  <c r="BG271" i="169" s="1"/>
  <c r="BH21" i="169"/>
  <c r="BH271" i="169" s="1"/>
  <c r="BI21" i="169"/>
  <c r="BI271" i="169" s="1"/>
  <c r="BJ21" i="169"/>
  <c r="BJ271" i="169" s="1"/>
  <c r="BK21" i="169"/>
  <c r="BK271" i="169" s="1"/>
  <c r="BL21" i="169"/>
  <c r="BL271" i="169" s="1"/>
  <c r="BM21" i="169"/>
  <c r="BM271" i="169" s="1"/>
  <c r="BD22" i="169"/>
  <c r="BD272" i="169" s="1"/>
  <c r="BE22" i="169"/>
  <c r="BE272" i="169" s="1"/>
  <c r="BF22" i="169"/>
  <c r="BF272" i="169" s="1"/>
  <c r="BG22" i="169"/>
  <c r="BG272" i="169" s="1"/>
  <c r="BH22" i="169"/>
  <c r="BH272" i="169" s="1"/>
  <c r="BI22" i="169"/>
  <c r="BI272" i="169" s="1"/>
  <c r="BJ22" i="169"/>
  <c r="BJ272" i="169" s="1"/>
  <c r="BK22" i="169"/>
  <c r="BK272" i="169" s="1"/>
  <c r="BL22" i="169"/>
  <c r="BL272" i="169" s="1"/>
  <c r="BM22" i="169"/>
  <c r="BM272" i="169" s="1"/>
  <c r="BD23" i="169"/>
  <c r="BD273" i="169" s="1"/>
  <c r="BE23" i="169"/>
  <c r="BE273" i="169" s="1"/>
  <c r="BF23" i="169"/>
  <c r="BF273" i="169" s="1"/>
  <c r="BG23" i="169"/>
  <c r="BG273" i="169" s="1"/>
  <c r="BH23" i="169"/>
  <c r="BH273" i="169" s="1"/>
  <c r="BI23" i="169"/>
  <c r="BI273" i="169" s="1"/>
  <c r="BJ23" i="169"/>
  <c r="BJ273" i="169" s="1"/>
  <c r="BK23" i="169"/>
  <c r="BK273" i="169" s="1"/>
  <c r="BL23" i="169"/>
  <c r="BL273" i="169" s="1"/>
  <c r="BM23" i="169"/>
  <c r="BM273" i="169" s="1"/>
  <c r="BD24" i="169"/>
  <c r="BD274" i="169" s="1"/>
  <c r="BE24" i="169"/>
  <c r="BE274" i="169" s="1"/>
  <c r="BF24" i="169"/>
  <c r="BF274" i="169" s="1"/>
  <c r="BG24" i="169"/>
  <c r="BG274" i="169" s="1"/>
  <c r="BH24" i="169"/>
  <c r="BH274" i="169" s="1"/>
  <c r="BI24" i="169"/>
  <c r="BI274" i="169" s="1"/>
  <c r="BJ24" i="169"/>
  <c r="BJ274" i="169" s="1"/>
  <c r="BK24" i="169"/>
  <c r="BK274" i="169" s="1"/>
  <c r="BL24" i="169"/>
  <c r="BL274" i="169" s="1"/>
  <c r="BM24" i="169"/>
  <c r="BM274" i="169" s="1"/>
  <c r="BD25" i="169"/>
  <c r="BD275" i="169" s="1"/>
  <c r="BE25" i="169"/>
  <c r="BE275" i="169" s="1"/>
  <c r="BF25" i="169"/>
  <c r="BF275" i="169" s="1"/>
  <c r="BG25" i="169"/>
  <c r="BG275" i="169" s="1"/>
  <c r="BH25" i="169"/>
  <c r="BH275" i="169" s="1"/>
  <c r="BI25" i="169"/>
  <c r="BI275" i="169" s="1"/>
  <c r="BJ25" i="169"/>
  <c r="BJ275" i="169" s="1"/>
  <c r="BK25" i="169"/>
  <c r="BK275" i="169" s="1"/>
  <c r="BL25" i="169"/>
  <c r="BL275" i="169" s="1"/>
  <c r="BM25" i="169"/>
  <c r="BM275" i="169" s="1"/>
  <c r="BD26" i="169"/>
  <c r="BD276" i="169" s="1"/>
  <c r="BE26" i="169"/>
  <c r="BE276" i="169" s="1"/>
  <c r="BF26" i="169"/>
  <c r="BF276" i="169" s="1"/>
  <c r="BG26" i="169"/>
  <c r="BG276" i="169" s="1"/>
  <c r="BH26" i="169"/>
  <c r="BH276" i="169" s="1"/>
  <c r="BI26" i="169"/>
  <c r="BI276" i="169" s="1"/>
  <c r="BJ26" i="169"/>
  <c r="BJ276" i="169" s="1"/>
  <c r="BK26" i="169"/>
  <c r="BK276" i="169" s="1"/>
  <c r="BL26" i="169"/>
  <c r="BL276" i="169" s="1"/>
  <c r="BM26" i="169"/>
  <c r="BM276" i="169" s="1"/>
  <c r="BD27" i="169"/>
  <c r="BD277" i="169" s="1"/>
  <c r="BE27" i="169"/>
  <c r="BE277" i="169" s="1"/>
  <c r="BF27" i="169"/>
  <c r="BF277" i="169" s="1"/>
  <c r="BG27" i="169"/>
  <c r="BG277" i="169" s="1"/>
  <c r="BH27" i="169"/>
  <c r="BH277" i="169" s="1"/>
  <c r="BI27" i="169"/>
  <c r="BI277" i="169" s="1"/>
  <c r="BJ27" i="169"/>
  <c r="BJ277" i="169" s="1"/>
  <c r="BK27" i="169"/>
  <c r="BK277" i="169" s="1"/>
  <c r="BL27" i="169"/>
  <c r="BL277" i="169" s="1"/>
  <c r="BM27" i="169"/>
  <c r="BM277" i="169" s="1"/>
  <c r="BD28" i="169"/>
  <c r="BD278" i="169" s="1"/>
  <c r="BE28" i="169"/>
  <c r="BE278" i="169" s="1"/>
  <c r="BF28" i="169"/>
  <c r="BF278" i="169" s="1"/>
  <c r="BG28" i="169"/>
  <c r="BG278" i="169" s="1"/>
  <c r="BH28" i="169"/>
  <c r="BH278" i="169" s="1"/>
  <c r="BI28" i="169"/>
  <c r="BI278" i="169" s="1"/>
  <c r="BJ28" i="169"/>
  <c r="BJ278" i="169" s="1"/>
  <c r="BK28" i="169"/>
  <c r="BK278" i="169" s="1"/>
  <c r="BL28" i="169"/>
  <c r="BL278" i="169" s="1"/>
  <c r="BM28" i="169"/>
  <c r="BM278" i="169" s="1"/>
  <c r="BD29" i="169"/>
  <c r="BD279" i="169" s="1"/>
  <c r="BE29" i="169"/>
  <c r="BE279" i="169" s="1"/>
  <c r="BF29" i="169"/>
  <c r="BF279" i="169" s="1"/>
  <c r="BG29" i="169"/>
  <c r="BG279" i="169" s="1"/>
  <c r="BH29" i="169"/>
  <c r="BH279" i="169" s="1"/>
  <c r="BI29" i="169"/>
  <c r="BI279" i="169" s="1"/>
  <c r="BJ29" i="169"/>
  <c r="BJ279" i="169" s="1"/>
  <c r="BK29" i="169"/>
  <c r="BK279" i="169" s="1"/>
  <c r="BL29" i="169"/>
  <c r="BL279" i="169" s="1"/>
  <c r="BM29" i="169"/>
  <c r="BM279" i="169" s="1"/>
  <c r="BD30" i="169"/>
  <c r="BD280" i="169" s="1"/>
  <c r="BE30" i="169"/>
  <c r="BE280" i="169" s="1"/>
  <c r="BF30" i="169"/>
  <c r="BF280" i="169" s="1"/>
  <c r="BG30" i="169"/>
  <c r="BG280" i="169" s="1"/>
  <c r="BH30" i="169"/>
  <c r="BH280" i="169" s="1"/>
  <c r="BI30" i="169"/>
  <c r="BI280" i="169" s="1"/>
  <c r="BJ30" i="169"/>
  <c r="BJ280" i="169" s="1"/>
  <c r="BK30" i="169"/>
  <c r="BK280" i="169" s="1"/>
  <c r="BL30" i="169"/>
  <c r="BL280" i="169" s="1"/>
  <c r="BM30" i="169"/>
  <c r="BM280" i="169" s="1"/>
  <c r="BD31" i="169"/>
  <c r="BD281" i="169" s="1"/>
  <c r="BE31" i="169"/>
  <c r="BE281" i="169" s="1"/>
  <c r="BF31" i="169"/>
  <c r="BF281" i="169" s="1"/>
  <c r="BG31" i="169"/>
  <c r="BG281" i="169" s="1"/>
  <c r="BH31" i="169"/>
  <c r="BH281" i="169" s="1"/>
  <c r="BI31" i="169"/>
  <c r="BI281" i="169" s="1"/>
  <c r="BJ31" i="169"/>
  <c r="BJ281" i="169" s="1"/>
  <c r="BK31" i="169"/>
  <c r="BK281" i="169" s="1"/>
  <c r="BL31" i="169"/>
  <c r="BL281" i="169" s="1"/>
  <c r="BM31" i="169"/>
  <c r="BM281" i="169" s="1"/>
  <c r="BD32" i="169"/>
  <c r="BD282" i="169" s="1"/>
  <c r="BE32" i="169"/>
  <c r="BE282" i="169" s="1"/>
  <c r="BF32" i="169"/>
  <c r="BF282" i="169" s="1"/>
  <c r="BG32" i="169"/>
  <c r="BG282" i="169" s="1"/>
  <c r="BH32" i="169"/>
  <c r="BH282" i="169" s="1"/>
  <c r="BI32" i="169"/>
  <c r="BI282" i="169" s="1"/>
  <c r="BJ32" i="169"/>
  <c r="BJ282" i="169" s="1"/>
  <c r="BK32" i="169"/>
  <c r="BK282" i="169" s="1"/>
  <c r="BL32" i="169"/>
  <c r="BL282" i="169" s="1"/>
  <c r="BM32" i="169"/>
  <c r="BM282" i="169" s="1"/>
  <c r="BD33" i="169"/>
  <c r="BD283" i="169" s="1"/>
  <c r="BE33" i="169"/>
  <c r="BE283" i="169" s="1"/>
  <c r="BF33" i="169"/>
  <c r="BF283" i="169" s="1"/>
  <c r="BG33" i="169"/>
  <c r="BG283" i="169" s="1"/>
  <c r="BH33" i="169"/>
  <c r="BH283" i="169" s="1"/>
  <c r="BI33" i="169"/>
  <c r="BI283" i="169" s="1"/>
  <c r="BJ33" i="169"/>
  <c r="BJ283" i="169" s="1"/>
  <c r="BK33" i="169"/>
  <c r="BK283" i="169" s="1"/>
  <c r="BL33" i="169"/>
  <c r="BL283" i="169" s="1"/>
  <c r="BM33" i="169"/>
  <c r="BM283" i="169" s="1"/>
  <c r="BD34" i="169"/>
  <c r="BD284" i="169" s="1"/>
  <c r="BE34" i="169"/>
  <c r="BE284" i="169" s="1"/>
  <c r="BF34" i="169"/>
  <c r="BF284" i="169" s="1"/>
  <c r="BG34" i="169"/>
  <c r="BG284" i="169" s="1"/>
  <c r="BH34" i="169"/>
  <c r="BH284" i="169" s="1"/>
  <c r="BI34" i="169"/>
  <c r="BI284" i="169" s="1"/>
  <c r="BJ34" i="169"/>
  <c r="BJ284" i="169" s="1"/>
  <c r="BK34" i="169"/>
  <c r="BK284" i="169" s="1"/>
  <c r="BL34" i="169"/>
  <c r="BL284" i="169" s="1"/>
  <c r="BM34" i="169"/>
  <c r="BM284" i="169" s="1"/>
  <c r="BD35" i="169"/>
  <c r="BD285" i="169" s="1"/>
  <c r="BE35" i="169"/>
  <c r="BE285" i="169" s="1"/>
  <c r="BF35" i="169"/>
  <c r="BF285" i="169" s="1"/>
  <c r="BG35" i="169"/>
  <c r="BG285" i="169" s="1"/>
  <c r="BH35" i="169"/>
  <c r="BH285" i="169" s="1"/>
  <c r="BI35" i="169"/>
  <c r="BI285" i="169" s="1"/>
  <c r="BJ35" i="169"/>
  <c r="BJ285" i="169" s="1"/>
  <c r="BK35" i="169"/>
  <c r="BK285" i="169" s="1"/>
  <c r="BL35" i="169"/>
  <c r="BL285" i="169" s="1"/>
  <c r="BM35" i="169"/>
  <c r="BM285" i="169" s="1"/>
  <c r="BD36" i="169"/>
  <c r="BD286" i="169" s="1"/>
  <c r="BE36" i="169"/>
  <c r="BE286" i="169" s="1"/>
  <c r="BF36" i="169"/>
  <c r="BF286" i="169" s="1"/>
  <c r="BG36" i="169"/>
  <c r="BG286" i="169" s="1"/>
  <c r="BH36" i="169"/>
  <c r="BH286" i="169" s="1"/>
  <c r="BI36" i="169"/>
  <c r="BI286" i="169" s="1"/>
  <c r="BJ36" i="169"/>
  <c r="BJ286" i="169" s="1"/>
  <c r="BK36" i="169"/>
  <c r="BK286" i="169" s="1"/>
  <c r="BL36" i="169"/>
  <c r="BL286" i="169" s="1"/>
  <c r="BM36" i="169"/>
  <c r="BM286" i="169" s="1"/>
  <c r="BD37" i="169"/>
  <c r="BD287" i="169" s="1"/>
  <c r="BE37" i="169"/>
  <c r="BE287" i="169" s="1"/>
  <c r="BF37" i="169"/>
  <c r="BF287" i="169" s="1"/>
  <c r="BG37" i="169"/>
  <c r="BG287" i="169" s="1"/>
  <c r="BH37" i="169"/>
  <c r="BH287" i="169" s="1"/>
  <c r="BI37" i="169"/>
  <c r="BI287" i="169" s="1"/>
  <c r="BJ37" i="169"/>
  <c r="BJ287" i="169" s="1"/>
  <c r="BK37" i="169"/>
  <c r="BK287" i="169" s="1"/>
  <c r="BL37" i="169"/>
  <c r="BL287" i="169" s="1"/>
  <c r="BM37" i="169"/>
  <c r="BM287" i="169" s="1"/>
  <c r="BD38" i="169"/>
  <c r="BD288" i="169" s="1"/>
  <c r="BE38" i="169"/>
  <c r="BE288" i="169" s="1"/>
  <c r="BF38" i="169"/>
  <c r="BF288" i="169" s="1"/>
  <c r="BG38" i="169"/>
  <c r="BG288" i="169" s="1"/>
  <c r="BH38" i="169"/>
  <c r="BH288" i="169" s="1"/>
  <c r="BI38" i="169"/>
  <c r="BI288" i="169" s="1"/>
  <c r="BJ38" i="169"/>
  <c r="BJ288" i="169" s="1"/>
  <c r="BK38" i="169"/>
  <c r="BK288" i="169" s="1"/>
  <c r="BL38" i="169"/>
  <c r="BL288" i="169" s="1"/>
  <c r="BM38" i="169"/>
  <c r="BM288" i="169" s="1"/>
  <c r="BD39" i="169"/>
  <c r="BD289" i="169" s="1"/>
  <c r="BE39" i="169"/>
  <c r="BE289" i="169" s="1"/>
  <c r="BF39" i="169"/>
  <c r="BF289" i="169" s="1"/>
  <c r="BG39" i="169"/>
  <c r="BG289" i="169" s="1"/>
  <c r="BH39" i="169"/>
  <c r="BH289" i="169" s="1"/>
  <c r="BI39" i="169"/>
  <c r="BI289" i="169" s="1"/>
  <c r="BJ39" i="169"/>
  <c r="BJ289" i="169" s="1"/>
  <c r="BK39" i="169"/>
  <c r="BK289" i="169" s="1"/>
  <c r="BL39" i="169"/>
  <c r="BL289" i="169" s="1"/>
  <c r="BM39" i="169"/>
  <c r="BM289" i="169" s="1"/>
  <c r="BD40" i="169"/>
  <c r="BD290" i="169" s="1"/>
  <c r="BE40" i="169"/>
  <c r="BE290" i="169" s="1"/>
  <c r="BF40" i="169"/>
  <c r="BF290" i="169" s="1"/>
  <c r="BG40" i="169"/>
  <c r="BG290" i="169" s="1"/>
  <c r="BH40" i="169"/>
  <c r="BH290" i="169" s="1"/>
  <c r="BI40" i="169"/>
  <c r="BI290" i="169" s="1"/>
  <c r="BJ40" i="169"/>
  <c r="BJ290" i="169" s="1"/>
  <c r="BK40" i="169"/>
  <c r="BK290" i="169" s="1"/>
  <c r="BL40" i="169"/>
  <c r="BL290" i="169" s="1"/>
  <c r="BM40" i="169"/>
  <c r="BM290" i="169" s="1"/>
  <c r="BD41" i="169"/>
  <c r="BD291" i="169" s="1"/>
  <c r="BE41" i="169"/>
  <c r="BE291" i="169" s="1"/>
  <c r="BF41" i="169"/>
  <c r="BF291" i="169" s="1"/>
  <c r="BG41" i="169"/>
  <c r="BG291" i="169" s="1"/>
  <c r="BH41" i="169"/>
  <c r="BH291" i="169" s="1"/>
  <c r="BI41" i="169"/>
  <c r="BI291" i="169" s="1"/>
  <c r="BJ41" i="169"/>
  <c r="BJ291" i="169" s="1"/>
  <c r="BK41" i="169"/>
  <c r="BK291" i="169" s="1"/>
  <c r="BL41" i="169"/>
  <c r="BL291" i="169" s="1"/>
  <c r="BM41" i="169"/>
  <c r="BM291" i="169" s="1"/>
  <c r="BD42" i="169"/>
  <c r="BD292" i="169" s="1"/>
  <c r="BE42" i="169"/>
  <c r="BE292" i="169" s="1"/>
  <c r="BF42" i="169"/>
  <c r="BF292" i="169" s="1"/>
  <c r="BG42" i="169"/>
  <c r="BG292" i="169" s="1"/>
  <c r="BH42" i="169"/>
  <c r="BH292" i="169" s="1"/>
  <c r="BI42" i="169"/>
  <c r="BI292" i="169" s="1"/>
  <c r="BJ42" i="169"/>
  <c r="BJ292" i="169" s="1"/>
  <c r="BK42" i="169"/>
  <c r="BK292" i="169" s="1"/>
  <c r="BL42" i="169"/>
  <c r="BL292" i="169" s="1"/>
  <c r="BM42" i="169"/>
  <c r="BM292" i="169" s="1"/>
  <c r="BD43" i="169"/>
  <c r="BD293" i="169" s="1"/>
  <c r="BE43" i="169"/>
  <c r="BE293" i="169" s="1"/>
  <c r="BF43" i="169"/>
  <c r="BF293" i="169" s="1"/>
  <c r="BG43" i="169"/>
  <c r="BG293" i="169" s="1"/>
  <c r="BH43" i="169"/>
  <c r="BH293" i="169" s="1"/>
  <c r="BI43" i="169"/>
  <c r="BI293" i="169" s="1"/>
  <c r="BJ43" i="169"/>
  <c r="BJ293" i="169" s="1"/>
  <c r="BK43" i="169"/>
  <c r="BK293" i="169" s="1"/>
  <c r="BL43" i="169"/>
  <c r="BL293" i="169" s="1"/>
  <c r="BM43" i="169"/>
  <c r="BM293" i="169" s="1"/>
  <c r="BD44" i="169"/>
  <c r="BD294" i="169" s="1"/>
  <c r="BE44" i="169"/>
  <c r="BE294" i="169" s="1"/>
  <c r="BF44" i="169"/>
  <c r="BF294" i="169" s="1"/>
  <c r="BG44" i="169"/>
  <c r="BG294" i="169" s="1"/>
  <c r="BH44" i="169"/>
  <c r="BH294" i="169" s="1"/>
  <c r="BI44" i="169"/>
  <c r="BI294" i="169" s="1"/>
  <c r="BJ44" i="169"/>
  <c r="BJ294" i="169" s="1"/>
  <c r="BK44" i="169"/>
  <c r="BK294" i="169" s="1"/>
  <c r="BL44" i="169"/>
  <c r="BL294" i="169" s="1"/>
  <c r="BM44" i="169"/>
  <c r="BM294" i="169" s="1"/>
  <c r="BD45" i="169"/>
  <c r="BD295" i="169" s="1"/>
  <c r="BE45" i="169"/>
  <c r="BE295" i="169" s="1"/>
  <c r="BF45" i="169"/>
  <c r="BF295" i="169" s="1"/>
  <c r="BG45" i="169"/>
  <c r="BG295" i="169" s="1"/>
  <c r="BH45" i="169"/>
  <c r="BH295" i="169" s="1"/>
  <c r="BI45" i="169"/>
  <c r="BI295" i="169" s="1"/>
  <c r="BJ45" i="169"/>
  <c r="BJ295" i="169" s="1"/>
  <c r="BK45" i="169"/>
  <c r="BK295" i="169" s="1"/>
  <c r="BL45" i="169"/>
  <c r="BL295" i="169" s="1"/>
  <c r="BM45" i="169"/>
  <c r="BM295" i="169" s="1"/>
  <c r="BD46" i="169"/>
  <c r="BD296" i="169" s="1"/>
  <c r="BE46" i="169"/>
  <c r="BE296" i="169" s="1"/>
  <c r="BF46" i="169"/>
  <c r="BF296" i="169" s="1"/>
  <c r="BG46" i="169"/>
  <c r="BG296" i="169" s="1"/>
  <c r="BH46" i="169"/>
  <c r="BH296" i="169" s="1"/>
  <c r="BI46" i="169"/>
  <c r="BI296" i="169" s="1"/>
  <c r="BJ46" i="169"/>
  <c r="BJ296" i="169" s="1"/>
  <c r="BK46" i="169"/>
  <c r="BK296" i="169" s="1"/>
  <c r="BL46" i="169"/>
  <c r="BL296" i="169" s="1"/>
  <c r="BM46" i="169"/>
  <c r="BM296" i="169" s="1"/>
  <c r="BD47" i="169"/>
  <c r="BD297" i="169" s="1"/>
  <c r="BE47" i="169"/>
  <c r="BE297" i="169" s="1"/>
  <c r="BF47" i="169"/>
  <c r="BF297" i="169" s="1"/>
  <c r="BG47" i="169"/>
  <c r="BG297" i="169" s="1"/>
  <c r="BH47" i="169"/>
  <c r="BH297" i="169" s="1"/>
  <c r="BI47" i="169"/>
  <c r="BI297" i="169" s="1"/>
  <c r="BJ47" i="169"/>
  <c r="BJ297" i="169" s="1"/>
  <c r="BK47" i="169"/>
  <c r="BK297" i="169" s="1"/>
  <c r="BL47" i="169"/>
  <c r="BL297" i="169" s="1"/>
  <c r="BM47" i="169"/>
  <c r="BM297" i="169" s="1"/>
  <c r="BD48" i="169"/>
  <c r="BD298" i="169" s="1"/>
  <c r="BE48" i="169"/>
  <c r="BE298" i="169" s="1"/>
  <c r="BF48" i="169"/>
  <c r="BF298" i="169" s="1"/>
  <c r="BG48" i="169"/>
  <c r="BG298" i="169" s="1"/>
  <c r="BH48" i="169"/>
  <c r="BH298" i="169" s="1"/>
  <c r="BI48" i="169"/>
  <c r="BI298" i="169" s="1"/>
  <c r="BJ48" i="169"/>
  <c r="BJ298" i="169" s="1"/>
  <c r="BK48" i="169"/>
  <c r="BK298" i="169" s="1"/>
  <c r="BL48" i="169"/>
  <c r="BL298" i="169" s="1"/>
  <c r="BM48" i="169"/>
  <c r="BM298" i="169" s="1"/>
  <c r="BD49" i="169"/>
  <c r="BD299" i="169" s="1"/>
  <c r="BE49" i="169"/>
  <c r="BE299" i="169" s="1"/>
  <c r="BF49" i="169"/>
  <c r="BF299" i="169" s="1"/>
  <c r="BG49" i="169"/>
  <c r="BG299" i="169" s="1"/>
  <c r="BH49" i="169"/>
  <c r="BH299" i="169" s="1"/>
  <c r="BI49" i="169"/>
  <c r="BI299" i="169" s="1"/>
  <c r="BJ49" i="169"/>
  <c r="BJ299" i="169" s="1"/>
  <c r="BK49" i="169"/>
  <c r="BK299" i="169" s="1"/>
  <c r="BL49" i="169"/>
  <c r="BL299" i="169" s="1"/>
  <c r="BM49" i="169"/>
  <c r="BM299" i="169" s="1"/>
  <c r="BD50" i="169"/>
  <c r="BD300" i="169" s="1"/>
  <c r="BE50" i="169"/>
  <c r="BE300" i="169" s="1"/>
  <c r="BF50" i="169"/>
  <c r="BF300" i="169" s="1"/>
  <c r="BG50" i="169"/>
  <c r="BG300" i="169" s="1"/>
  <c r="BH50" i="169"/>
  <c r="BH300" i="169" s="1"/>
  <c r="BI50" i="169"/>
  <c r="BI300" i="169" s="1"/>
  <c r="BJ50" i="169"/>
  <c r="BJ300" i="169" s="1"/>
  <c r="BK50" i="169"/>
  <c r="BK300" i="169" s="1"/>
  <c r="BL50" i="169"/>
  <c r="BL300" i="169" s="1"/>
  <c r="BM50" i="169"/>
  <c r="BM300" i="169" s="1"/>
  <c r="BD51" i="169"/>
  <c r="BD301" i="169" s="1"/>
  <c r="BE51" i="169"/>
  <c r="BE301" i="169" s="1"/>
  <c r="BF51" i="169"/>
  <c r="BF301" i="169" s="1"/>
  <c r="BG51" i="169"/>
  <c r="BG301" i="169" s="1"/>
  <c r="BH51" i="169"/>
  <c r="BH301" i="169" s="1"/>
  <c r="BI51" i="169"/>
  <c r="BI301" i="169" s="1"/>
  <c r="BJ51" i="169"/>
  <c r="BJ301" i="169" s="1"/>
  <c r="BK51" i="169"/>
  <c r="BK301" i="169" s="1"/>
  <c r="BL51" i="169"/>
  <c r="BL301" i="169" s="1"/>
  <c r="BM51" i="169"/>
  <c r="BM301" i="169" s="1"/>
  <c r="BD52" i="169"/>
  <c r="BD302" i="169" s="1"/>
  <c r="BE52" i="169"/>
  <c r="BE302" i="169" s="1"/>
  <c r="BF52" i="169"/>
  <c r="BF302" i="169" s="1"/>
  <c r="BG52" i="169"/>
  <c r="BG302" i="169" s="1"/>
  <c r="BH52" i="169"/>
  <c r="BH302" i="169" s="1"/>
  <c r="BI52" i="169"/>
  <c r="BI302" i="169" s="1"/>
  <c r="BJ52" i="169"/>
  <c r="BJ302" i="169" s="1"/>
  <c r="BK52" i="169"/>
  <c r="BK302" i="169" s="1"/>
  <c r="BL52" i="169"/>
  <c r="BL302" i="169" s="1"/>
  <c r="BM52" i="169"/>
  <c r="BM302" i="169" s="1"/>
  <c r="BD53" i="169"/>
  <c r="BD303" i="169" s="1"/>
  <c r="BE53" i="169"/>
  <c r="BE303" i="169" s="1"/>
  <c r="BF53" i="169"/>
  <c r="BF303" i="169" s="1"/>
  <c r="BG53" i="169"/>
  <c r="BG303" i="169" s="1"/>
  <c r="BH53" i="169"/>
  <c r="BH303" i="169" s="1"/>
  <c r="BI53" i="169"/>
  <c r="BI303" i="169" s="1"/>
  <c r="BJ53" i="169"/>
  <c r="BJ303" i="169" s="1"/>
  <c r="BK53" i="169"/>
  <c r="BK303" i="169" s="1"/>
  <c r="BL53" i="169"/>
  <c r="BL303" i="169" s="1"/>
  <c r="BM53" i="169"/>
  <c r="BM303" i="169" s="1"/>
  <c r="BD54" i="169"/>
  <c r="BD304" i="169" s="1"/>
  <c r="BE54" i="169"/>
  <c r="BE304" i="169" s="1"/>
  <c r="BF54" i="169"/>
  <c r="BF304" i="169" s="1"/>
  <c r="BG54" i="169"/>
  <c r="BG304" i="169" s="1"/>
  <c r="BH54" i="169"/>
  <c r="BH304" i="169" s="1"/>
  <c r="BI54" i="169"/>
  <c r="BI304" i="169" s="1"/>
  <c r="BJ54" i="169"/>
  <c r="BJ304" i="169" s="1"/>
  <c r="BK54" i="169"/>
  <c r="BK304" i="169" s="1"/>
  <c r="BL54" i="169"/>
  <c r="BL304" i="169" s="1"/>
  <c r="BM54" i="169"/>
  <c r="BM304" i="169" s="1"/>
  <c r="BD55" i="169"/>
  <c r="BD305" i="169" s="1"/>
  <c r="BE55" i="169"/>
  <c r="BE305" i="169" s="1"/>
  <c r="BF55" i="169"/>
  <c r="BF305" i="169" s="1"/>
  <c r="BG55" i="169"/>
  <c r="BG305" i="169" s="1"/>
  <c r="BH55" i="169"/>
  <c r="BH305" i="169" s="1"/>
  <c r="BI55" i="169"/>
  <c r="BI305" i="169" s="1"/>
  <c r="BJ55" i="169"/>
  <c r="BJ305" i="169" s="1"/>
  <c r="BK55" i="169"/>
  <c r="BK305" i="169" s="1"/>
  <c r="BL55" i="169"/>
  <c r="BL305" i="169" s="1"/>
  <c r="BM55" i="169"/>
  <c r="BM305" i="169" s="1"/>
  <c r="BD56" i="169"/>
  <c r="BD306" i="169" s="1"/>
  <c r="BE56" i="169"/>
  <c r="BE306" i="169" s="1"/>
  <c r="BF56" i="169"/>
  <c r="BF306" i="169" s="1"/>
  <c r="BG56" i="169"/>
  <c r="BG306" i="169" s="1"/>
  <c r="BH56" i="169"/>
  <c r="BH306" i="169" s="1"/>
  <c r="BI56" i="169"/>
  <c r="BI306" i="169" s="1"/>
  <c r="BJ56" i="169"/>
  <c r="BJ306" i="169" s="1"/>
  <c r="BK56" i="169"/>
  <c r="BK306" i="169" s="1"/>
  <c r="BL56" i="169"/>
  <c r="BL306" i="169" s="1"/>
  <c r="BM56" i="169"/>
  <c r="BM306" i="169" s="1"/>
  <c r="BD57" i="169"/>
  <c r="BD307" i="169" s="1"/>
  <c r="BE57" i="169"/>
  <c r="BE307" i="169" s="1"/>
  <c r="BF57" i="169"/>
  <c r="BF307" i="169" s="1"/>
  <c r="BG57" i="169"/>
  <c r="BG307" i="169" s="1"/>
  <c r="BH57" i="169"/>
  <c r="BH307" i="169" s="1"/>
  <c r="BI57" i="169"/>
  <c r="BI307" i="169" s="1"/>
  <c r="BJ57" i="169"/>
  <c r="BJ307" i="169" s="1"/>
  <c r="BK57" i="169"/>
  <c r="BK307" i="169" s="1"/>
  <c r="BL57" i="169"/>
  <c r="BL307" i="169" s="1"/>
  <c r="BM57" i="169"/>
  <c r="BM307" i="169" s="1"/>
  <c r="BD58" i="169"/>
  <c r="BD308" i="169" s="1"/>
  <c r="BE58" i="169"/>
  <c r="BE308" i="169" s="1"/>
  <c r="BF58" i="169"/>
  <c r="BF308" i="169" s="1"/>
  <c r="BG58" i="169"/>
  <c r="BG308" i="169" s="1"/>
  <c r="BH58" i="169"/>
  <c r="BH308" i="169" s="1"/>
  <c r="BI58" i="169"/>
  <c r="BI308" i="169" s="1"/>
  <c r="BJ58" i="169"/>
  <c r="BJ308" i="169" s="1"/>
  <c r="BK58" i="169"/>
  <c r="BK308" i="169" s="1"/>
  <c r="BL58" i="169"/>
  <c r="BL308" i="169" s="1"/>
  <c r="BM58" i="169"/>
  <c r="BM308" i="169" s="1"/>
  <c r="BD59" i="169"/>
  <c r="BD309" i="169" s="1"/>
  <c r="BE59" i="169"/>
  <c r="BE309" i="169" s="1"/>
  <c r="BF59" i="169"/>
  <c r="BF309" i="169" s="1"/>
  <c r="BG59" i="169"/>
  <c r="BG309" i="169" s="1"/>
  <c r="BH59" i="169"/>
  <c r="BH309" i="169" s="1"/>
  <c r="BI59" i="169"/>
  <c r="BI309" i="169" s="1"/>
  <c r="BJ59" i="169"/>
  <c r="BJ309" i="169" s="1"/>
  <c r="BK59" i="169"/>
  <c r="BK309" i="169" s="1"/>
  <c r="BL59" i="169"/>
  <c r="BL309" i="169" s="1"/>
  <c r="BM59" i="169"/>
  <c r="BM309" i="169" s="1"/>
  <c r="BD60" i="169"/>
  <c r="BD310" i="169" s="1"/>
  <c r="BE60" i="169"/>
  <c r="BE310" i="169" s="1"/>
  <c r="BF60" i="169"/>
  <c r="BF310" i="169" s="1"/>
  <c r="BG60" i="169"/>
  <c r="BG310" i="169" s="1"/>
  <c r="BH60" i="169"/>
  <c r="BH310" i="169" s="1"/>
  <c r="BI60" i="169"/>
  <c r="BI310" i="169" s="1"/>
  <c r="BJ60" i="169"/>
  <c r="BJ310" i="169" s="1"/>
  <c r="BK60" i="169"/>
  <c r="BK310" i="169" s="1"/>
  <c r="BL60" i="169"/>
  <c r="BL310" i="169" s="1"/>
  <c r="BM60" i="169"/>
  <c r="BM310" i="169" s="1"/>
  <c r="BD61" i="169"/>
  <c r="BD311" i="169" s="1"/>
  <c r="BE61" i="169"/>
  <c r="BE311" i="169" s="1"/>
  <c r="BF61" i="169"/>
  <c r="BF311" i="169" s="1"/>
  <c r="BG61" i="169"/>
  <c r="BG311" i="169" s="1"/>
  <c r="BH61" i="169"/>
  <c r="BH311" i="169" s="1"/>
  <c r="BI61" i="169"/>
  <c r="BI311" i="169" s="1"/>
  <c r="BJ61" i="169"/>
  <c r="BJ311" i="169" s="1"/>
  <c r="BK61" i="169"/>
  <c r="BK311" i="169" s="1"/>
  <c r="BL61" i="169"/>
  <c r="BL311" i="169" s="1"/>
  <c r="BM61" i="169"/>
  <c r="BM311" i="169" s="1"/>
  <c r="BD62" i="169"/>
  <c r="BD312" i="169" s="1"/>
  <c r="BE62" i="169"/>
  <c r="BE312" i="169" s="1"/>
  <c r="BF62" i="169"/>
  <c r="BF312" i="169" s="1"/>
  <c r="BG62" i="169"/>
  <c r="BG312" i="169" s="1"/>
  <c r="BH62" i="169"/>
  <c r="BH312" i="169" s="1"/>
  <c r="BI62" i="169"/>
  <c r="BI312" i="169" s="1"/>
  <c r="BJ62" i="169"/>
  <c r="BJ312" i="169" s="1"/>
  <c r="BK62" i="169"/>
  <c r="BK312" i="169" s="1"/>
  <c r="BL62" i="169"/>
  <c r="BL312" i="169" s="1"/>
  <c r="BM62" i="169"/>
  <c r="BM312" i="169" s="1"/>
  <c r="BD63" i="169"/>
  <c r="BD313" i="169" s="1"/>
  <c r="BE63" i="169"/>
  <c r="BE313" i="169" s="1"/>
  <c r="BF63" i="169"/>
  <c r="BF313" i="169" s="1"/>
  <c r="BG63" i="169"/>
  <c r="BG313" i="169" s="1"/>
  <c r="BH63" i="169"/>
  <c r="BH313" i="169" s="1"/>
  <c r="BI63" i="169"/>
  <c r="BI313" i="169" s="1"/>
  <c r="BJ63" i="169"/>
  <c r="BJ313" i="169" s="1"/>
  <c r="BK63" i="169"/>
  <c r="BK313" i="169" s="1"/>
  <c r="BL63" i="169"/>
  <c r="BL313" i="169" s="1"/>
  <c r="BM63" i="169"/>
  <c r="BM313" i="169" s="1"/>
  <c r="BD64" i="169"/>
  <c r="BD314" i="169" s="1"/>
  <c r="BE64" i="169"/>
  <c r="BE314" i="169" s="1"/>
  <c r="BF64" i="169"/>
  <c r="BF314" i="169" s="1"/>
  <c r="BG64" i="169"/>
  <c r="BG314" i="169" s="1"/>
  <c r="BH64" i="169"/>
  <c r="BH314" i="169" s="1"/>
  <c r="BI64" i="169"/>
  <c r="BI314" i="169" s="1"/>
  <c r="BJ64" i="169"/>
  <c r="BJ314" i="169" s="1"/>
  <c r="BK64" i="169"/>
  <c r="BK314" i="169" s="1"/>
  <c r="BL64" i="169"/>
  <c r="BL314" i="169" s="1"/>
  <c r="BM64" i="169"/>
  <c r="BM314" i="169" s="1"/>
  <c r="BD65" i="169"/>
  <c r="BD315" i="169" s="1"/>
  <c r="BE65" i="169"/>
  <c r="BE315" i="169" s="1"/>
  <c r="BF65" i="169"/>
  <c r="BF315" i="169" s="1"/>
  <c r="BG65" i="169"/>
  <c r="BG315" i="169" s="1"/>
  <c r="BH65" i="169"/>
  <c r="BH315" i="169" s="1"/>
  <c r="BI65" i="169"/>
  <c r="BI315" i="169" s="1"/>
  <c r="BJ65" i="169"/>
  <c r="BJ315" i="169" s="1"/>
  <c r="BK65" i="169"/>
  <c r="BK315" i="169" s="1"/>
  <c r="BL65" i="169"/>
  <c r="BL315" i="169" s="1"/>
  <c r="BM65" i="169"/>
  <c r="BM315" i="169" s="1"/>
  <c r="BD66" i="169"/>
  <c r="BD316" i="169" s="1"/>
  <c r="BE66" i="169"/>
  <c r="BE316" i="169" s="1"/>
  <c r="BF66" i="169"/>
  <c r="BF316" i="169" s="1"/>
  <c r="BG66" i="169"/>
  <c r="BG316" i="169" s="1"/>
  <c r="BH66" i="169"/>
  <c r="BH316" i="169" s="1"/>
  <c r="BI66" i="169"/>
  <c r="BI316" i="169" s="1"/>
  <c r="BJ66" i="169"/>
  <c r="BJ316" i="169" s="1"/>
  <c r="BK66" i="169"/>
  <c r="BK316" i="169" s="1"/>
  <c r="BL66" i="169"/>
  <c r="BL316" i="169" s="1"/>
  <c r="BM66" i="169"/>
  <c r="BM316" i="169" s="1"/>
  <c r="BE17" i="169"/>
  <c r="BE267" i="169" s="1"/>
  <c r="BF17" i="169"/>
  <c r="BF267" i="169" s="1"/>
  <c r="BG17" i="169"/>
  <c r="BG267" i="169" s="1"/>
  <c r="BH17" i="169"/>
  <c r="BH267" i="169" s="1"/>
  <c r="BI17" i="169"/>
  <c r="BI267" i="169" s="1"/>
  <c r="BJ17" i="169"/>
  <c r="BJ267" i="169" s="1"/>
  <c r="BK17" i="169"/>
  <c r="BK267" i="169" s="1"/>
  <c r="BL17" i="169"/>
  <c r="BL267" i="169" s="1"/>
  <c r="BM17" i="169"/>
  <c r="BM267" i="169" s="1"/>
  <c r="BD17" i="169"/>
  <c r="BD267" i="169" s="1"/>
  <c r="BC18" i="169"/>
  <c r="BC268" i="169" s="1"/>
  <c r="BC19" i="169"/>
  <c r="BC269" i="169" s="1"/>
  <c r="BC20" i="169"/>
  <c r="BC270" i="169" s="1"/>
  <c r="BC21" i="169"/>
  <c r="BC271" i="169" s="1"/>
  <c r="BC22" i="169"/>
  <c r="BC272" i="169" s="1"/>
  <c r="BC23" i="169"/>
  <c r="BC273" i="169" s="1"/>
  <c r="BC24" i="169"/>
  <c r="BC274" i="169" s="1"/>
  <c r="BC25" i="169"/>
  <c r="BC275" i="169" s="1"/>
  <c r="BC26" i="169"/>
  <c r="BC276" i="169" s="1"/>
  <c r="BC27" i="169"/>
  <c r="BC277" i="169" s="1"/>
  <c r="BC28" i="169"/>
  <c r="BC278" i="169" s="1"/>
  <c r="BC29" i="169"/>
  <c r="BC279" i="169" s="1"/>
  <c r="BC30" i="169"/>
  <c r="BC280" i="169" s="1"/>
  <c r="BC31" i="169"/>
  <c r="BC281" i="169" s="1"/>
  <c r="BC32" i="169"/>
  <c r="BC282" i="169" s="1"/>
  <c r="BC33" i="169"/>
  <c r="BC283" i="169" s="1"/>
  <c r="BC34" i="169"/>
  <c r="BC284" i="169" s="1"/>
  <c r="BC35" i="169"/>
  <c r="BC285" i="169" s="1"/>
  <c r="BC36" i="169"/>
  <c r="BC286" i="169" s="1"/>
  <c r="BC37" i="169"/>
  <c r="BC287" i="169" s="1"/>
  <c r="BC38" i="169"/>
  <c r="BC288" i="169" s="1"/>
  <c r="BC39" i="169"/>
  <c r="BC289" i="169" s="1"/>
  <c r="BC40" i="169"/>
  <c r="BC290" i="169" s="1"/>
  <c r="BC41" i="169"/>
  <c r="BC291" i="169" s="1"/>
  <c r="BC42" i="169"/>
  <c r="BC292" i="169" s="1"/>
  <c r="BC43" i="169"/>
  <c r="BC293" i="169" s="1"/>
  <c r="BC44" i="169"/>
  <c r="BC294" i="169" s="1"/>
  <c r="BC45" i="169"/>
  <c r="BC295" i="169" s="1"/>
  <c r="BC46" i="169"/>
  <c r="BC296" i="169" s="1"/>
  <c r="BC47" i="169"/>
  <c r="BC297" i="169" s="1"/>
  <c r="BC48" i="169"/>
  <c r="BC298" i="169" s="1"/>
  <c r="BC49" i="169"/>
  <c r="BC299" i="169" s="1"/>
  <c r="BC50" i="169"/>
  <c r="BC300" i="169" s="1"/>
  <c r="BC51" i="169"/>
  <c r="BC301" i="169" s="1"/>
  <c r="BC52" i="169"/>
  <c r="BC302" i="169" s="1"/>
  <c r="BC53" i="169"/>
  <c r="BC303" i="169" s="1"/>
  <c r="BC54" i="169"/>
  <c r="BC304" i="169" s="1"/>
  <c r="BC55" i="169"/>
  <c r="BC305" i="169" s="1"/>
  <c r="BC56" i="169"/>
  <c r="BC306" i="169" s="1"/>
  <c r="BC57" i="169"/>
  <c r="BC307" i="169" s="1"/>
  <c r="BC58" i="169"/>
  <c r="BC308" i="169" s="1"/>
  <c r="BC59" i="169"/>
  <c r="BC309" i="169" s="1"/>
  <c r="BC60" i="169"/>
  <c r="BC310" i="169" s="1"/>
  <c r="BC61" i="169"/>
  <c r="BC311" i="169" s="1"/>
  <c r="BC62" i="169"/>
  <c r="BC312" i="169" s="1"/>
  <c r="BC63" i="169"/>
  <c r="BC313" i="169" s="1"/>
  <c r="BC64" i="169"/>
  <c r="BC314" i="169" s="1"/>
  <c r="BC65" i="169"/>
  <c r="BC315" i="169" s="1"/>
  <c r="BC66" i="169"/>
  <c r="BC316" i="169" s="1"/>
  <c r="AT18" i="169"/>
  <c r="AT268" i="169" s="1"/>
  <c r="AU18" i="169"/>
  <c r="AU268" i="169" s="1"/>
  <c r="AV18" i="169"/>
  <c r="AV268" i="169" s="1"/>
  <c r="AW18" i="169"/>
  <c r="AW268" i="169" s="1"/>
  <c r="AX18" i="169"/>
  <c r="AX268" i="169" s="1"/>
  <c r="AY18" i="169"/>
  <c r="AY268" i="169" s="1"/>
  <c r="AZ18" i="169"/>
  <c r="AZ268" i="169" s="1"/>
  <c r="BA18" i="169"/>
  <c r="BA268" i="169" s="1"/>
  <c r="BB18" i="169"/>
  <c r="BB268" i="169" s="1"/>
  <c r="AT19" i="169"/>
  <c r="AT269" i="169" s="1"/>
  <c r="AU19" i="169"/>
  <c r="AU269" i="169" s="1"/>
  <c r="AV19" i="169"/>
  <c r="AV269" i="169" s="1"/>
  <c r="AW19" i="169"/>
  <c r="AW269" i="169" s="1"/>
  <c r="AX19" i="169"/>
  <c r="AX269" i="169" s="1"/>
  <c r="AY19" i="169"/>
  <c r="AY269" i="169" s="1"/>
  <c r="AZ19" i="169"/>
  <c r="AZ269" i="169" s="1"/>
  <c r="BA19" i="169"/>
  <c r="BA269" i="169" s="1"/>
  <c r="BB19" i="169"/>
  <c r="BB269" i="169" s="1"/>
  <c r="AT20" i="169"/>
  <c r="AT270" i="169" s="1"/>
  <c r="AU20" i="169"/>
  <c r="AU270" i="169" s="1"/>
  <c r="AV20" i="169"/>
  <c r="AV270" i="169" s="1"/>
  <c r="AW20" i="169"/>
  <c r="AW270" i="169" s="1"/>
  <c r="AX20" i="169"/>
  <c r="AX270" i="169" s="1"/>
  <c r="AY20" i="169"/>
  <c r="AY270" i="169" s="1"/>
  <c r="AZ20" i="169"/>
  <c r="AZ270" i="169" s="1"/>
  <c r="BA20" i="169"/>
  <c r="BA270" i="169" s="1"/>
  <c r="BB20" i="169"/>
  <c r="BB270" i="169" s="1"/>
  <c r="AT21" i="169"/>
  <c r="AT271" i="169" s="1"/>
  <c r="AU21" i="169"/>
  <c r="AU271" i="169" s="1"/>
  <c r="AV21" i="169"/>
  <c r="AV271" i="169" s="1"/>
  <c r="AW21" i="169"/>
  <c r="AW271" i="169" s="1"/>
  <c r="AX21" i="169"/>
  <c r="AX271" i="169" s="1"/>
  <c r="AY21" i="169"/>
  <c r="AY271" i="169" s="1"/>
  <c r="AZ21" i="169"/>
  <c r="AZ271" i="169" s="1"/>
  <c r="BA21" i="169"/>
  <c r="BA271" i="169" s="1"/>
  <c r="BB21" i="169"/>
  <c r="BB271" i="169" s="1"/>
  <c r="AT22" i="169"/>
  <c r="AT272" i="169" s="1"/>
  <c r="AU22" i="169"/>
  <c r="AU272" i="169" s="1"/>
  <c r="AV22" i="169"/>
  <c r="AV272" i="169" s="1"/>
  <c r="AW22" i="169"/>
  <c r="AW272" i="169" s="1"/>
  <c r="AX22" i="169"/>
  <c r="AX272" i="169" s="1"/>
  <c r="AY22" i="169"/>
  <c r="AY272" i="169" s="1"/>
  <c r="AZ22" i="169"/>
  <c r="AZ272" i="169" s="1"/>
  <c r="BA22" i="169"/>
  <c r="BA272" i="169" s="1"/>
  <c r="BB22" i="169"/>
  <c r="BB272" i="169" s="1"/>
  <c r="AT23" i="169"/>
  <c r="AT273" i="169" s="1"/>
  <c r="AU23" i="169"/>
  <c r="AU273" i="169" s="1"/>
  <c r="AV23" i="169"/>
  <c r="AV273" i="169" s="1"/>
  <c r="AW23" i="169"/>
  <c r="AW273" i="169" s="1"/>
  <c r="AX23" i="169"/>
  <c r="AX273" i="169" s="1"/>
  <c r="AY23" i="169"/>
  <c r="AY273" i="169" s="1"/>
  <c r="AZ23" i="169"/>
  <c r="AZ273" i="169" s="1"/>
  <c r="BA23" i="169"/>
  <c r="BA273" i="169" s="1"/>
  <c r="BB23" i="169"/>
  <c r="BB273" i="169" s="1"/>
  <c r="AT24" i="169"/>
  <c r="AT274" i="169" s="1"/>
  <c r="AU24" i="169"/>
  <c r="AU274" i="169" s="1"/>
  <c r="AV24" i="169"/>
  <c r="AV274" i="169" s="1"/>
  <c r="AW24" i="169"/>
  <c r="AW274" i="169" s="1"/>
  <c r="AX24" i="169"/>
  <c r="AX274" i="169" s="1"/>
  <c r="AY24" i="169"/>
  <c r="AY274" i="169" s="1"/>
  <c r="AZ24" i="169"/>
  <c r="AZ274" i="169" s="1"/>
  <c r="BA24" i="169"/>
  <c r="BA274" i="169" s="1"/>
  <c r="BB24" i="169"/>
  <c r="BB274" i="169" s="1"/>
  <c r="AT25" i="169"/>
  <c r="AT275" i="169" s="1"/>
  <c r="AU25" i="169"/>
  <c r="AU275" i="169" s="1"/>
  <c r="AV25" i="169"/>
  <c r="AV275" i="169" s="1"/>
  <c r="AW25" i="169"/>
  <c r="AW275" i="169" s="1"/>
  <c r="AX25" i="169"/>
  <c r="AX275" i="169" s="1"/>
  <c r="AY25" i="169"/>
  <c r="AY275" i="169" s="1"/>
  <c r="AZ25" i="169"/>
  <c r="AZ275" i="169" s="1"/>
  <c r="BA25" i="169"/>
  <c r="BA275" i="169" s="1"/>
  <c r="BB25" i="169"/>
  <c r="BB275" i="169" s="1"/>
  <c r="AT26" i="169"/>
  <c r="AT276" i="169" s="1"/>
  <c r="AU26" i="169"/>
  <c r="AU276" i="169" s="1"/>
  <c r="AV26" i="169"/>
  <c r="AV276" i="169" s="1"/>
  <c r="AW26" i="169"/>
  <c r="AW276" i="169" s="1"/>
  <c r="AX26" i="169"/>
  <c r="AX276" i="169" s="1"/>
  <c r="AY26" i="169"/>
  <c r="AY276" i="169" s="1"/>
  <c r="AZ26" i="169"/>
  <c r="AZ276" i="169" s="1"/>
  <c r="BA26" i="169"/>
  <c r="BA276" i="169" s="1"/>
  <c r="BB26" i="169"/>
  <c r="BB276" i="169" s="1"/>
  <c r="AT27" i="169"/>
  <c r="AT277" i="169" s="1"/>
  <c r="AU27" i="169"/>
  <c r="AU277" i="169" s="1"/>
  <c r="AV27" i="169"/>
  <c r="AV277" i="169" s="1"/>
  <c r="AW27" i="169"/>
  <c r="AW277" i="169" s="1"/>
  <c r="AX27" i="169"/>
  <c r="AX277" i="169" s="1"/>
  <c r="AY27" i="169"/>
  <c r="AY277" i="169" s="1"/>
  <c r="AZ27" i="169"/>
  <c r="AZ277" i="169" s="1"/>
  <c r="BA27" i="169"/>
  <c r="BA277" i="169" s="1"/>
  <c r="BB27" i="169"/>
  <c r="BB277" i="169" s="1"/>
  <c r="AT28" i="169"/>
  <c r="AT278" i="169" s="1"/>
  <c r="AU28" i="169"/>
  <c r="AU278" i="169" s="1"/>
  <c r="AV28" i="169"/>
  <c r="AV278" i="169" s="1"/>
  <c r="AW28" i="169"/>
  <c r="AW278" i="169" s="1"/>
  <c r="AX28" i="169"/>
  <c r="AX278" i="169" s="1"/>
  <c r="AY28" i="169"/>
  <c r="AY278" i="169" s="1"/>
  <c r="AZ28" i="169"/>
  <c r="AZ278" i="169" s="1"/>
  <c r="BA28" i="169"/>
  <c r="BA278" i="169" s="1"/>
  <c r="BB28" i="169"/>
  <c r="BB278" i="169" s="1"/>
  <c r="AT29" i="169"/>
  <c r="AT279" i="169" s="1"/>
  <c r="AU29" i="169"/>
  <c r="AU279" i="169" s="1"/>
  <c r="AV29" i="169"/>
  <c r="AV279" i="169" s="1"/>
  <c r="AW29" i="169"/>
  <c r="AW279" i="169" s="1"/>
  <c r="AX29" i="169"/>
  <c r="AX279" i="169" s="1"/>
  <c r="AY29" i="169"/>
  <c r="AY279" i="169" s="1"/>
  <c r="AZ29" i="169"/>
  <c r="AZ279" i="169" s="1"/>
  <c r="BA29" i="169"/>
  <c r="BA279" i="169" s="1"/>
  <c r="BB29" i="169"/>
  <c r="BB279" i="169" s="1"/>
  <c r="AT30" i="169"/>
  <c r="AT280" i="169" s="1"/>
  <c r="AU30" i="169"/>
  <c r="AU280" i="169" s="1"/>
  <c r="AV30" i="169"/>
  <c r="AV280" i="169" s="1"/>
  <c r="AW30" i="169"/>
  <c r="AW280" i="169" s="1"/>
  <c r="AX30" i="169"/>
  <c r="AX280" i="169" s="1"/>
  <c r="AY30" i="169"/>
  <c r="AY280" i="169" s="1"/>
  <c r="AZ30" i="169"/>
  <c r="AZ280" i="169" s="1"/>
  <c r="BA30" i="169"/>
  <c r="BA280" i="169" s="1"/>
  <c r="BB30" i="169"/>
  <c r="BB280" i="169" s="1"/>
  <c r="AT31" i="169"/>
  <c r="AT281" i="169" s="1"/>
  <c r="AU31" i="169"/>
  <c r="AU281" i="169" s="1"/>
  <c r="AV31" i="169"/>
  <c r="AV281" i="169" s="1"/>
  <c r="AW31" i="169"/>
  <c r="AW281" i="169" s="1"/>
  <c r="AX31" i="169"/>
  <c r="AX281" i="169" s="1"/>
  <c r="AY31" i="169"/>
  <c r="AY281" i="169" s="1"/>
  <c r="AZ31" i="169"/>
  <c r="AZ281" i="169" s="1"/>
  <c r="BA31" i="169"/>
  <c r="BA281" i="169" s="1"/>
  <c r="BB31" i="169"/>
  <c r="BB281" i="169" s="1"/>
  <c r="AT32" i="169"/>
  <c r="AT282" i="169" s="1"/>
  <c r="AU32" i="169"/>
  <c r="AU282" i="169" s="1"/>
  <c r="AV32" i="169"/>
  <c r="AV282" i="169" s="1"/>
  <c r="AW32" i="169"/>
  <c r="AW282" i="169" s="1"/>
  <c r="AX32" i="169"/>
  <c r="AX282" i="169" s="1"/>
  <c r="AY32" i="169"/>
  <c r="AY282" i="169" s="1"/>
  <c r="AZ32" i="169"/>
  <c r="AZ282" i="169" s="1"/>
  <c r="BA32" i="169"/>
  <c r="BA282" i="169" s="1"/>
  <c r="BB32" i="169"/>
  <c r="BB282" i="169" s="1"/>
  <c r="AT33" i="169"/>
  <c r="AT283" i="169" s="1"/>
  <c r="AU33" i="169"/>
  <c r="AU283" i="169" s="1"/>
  <c r="AV33" i="169"/>
  <c r="AV283" i="169" s="1"/>
  <c r="AW33" i="169"/>
  <c r="AW283" i="169" s="1"/>
  <c r="AX33" i="169"/>
  <c r="AX283" i="169" s="1"/>
  <c r="AY33" i="169"/>
  <c r="AY283" i="169" s="1"/>
  <c r="AZ33" i="169"/>
  <c r="AZ283" i="169" s="1"/>
  <c r="BA33" i="169"/>
  <c r="BA283" i="169" s="1"/>
  <c r="BB33" i="169"/>
  <c r="BB283" i="169" s="1"/>
  <c r="AT34" i="169"/>
  <c r="AT284" i="169" s="1"/>
  <c r="AU34" i="169"/>
  <c r="AU284" i="169" s="1"/>
  <c r="AV34" i="169"/>
  <c r="AV284" i="169" s="1"/>
  <c r="AW34" i="169"/>
  <c r="AW284" i="169" s="1"/>
  <c r="AX34" i="169"/>
  <c r="AX284" i="169" s="1"/>
  <c r="AY34" i="169"/>
  <c r="AY284" i="169" s="1"/>
  <c r="AZ34" i="169"/>
  <c r="AZ284" i="169" s="1"/>
  <c r="BA34" i="169"/>
  <c r="BA284" i="169" s="1"/>
  <c r="BB34" i="169"/>
  <c r="BB284" i="169" s="1"/>
  <c r="AT35" i="169"/>
  <c r="AT285" i="169" s="1"/>
  <c r="AU35" i="169"/>
  <c r="AU285" i="169" s="1"/>
  <c r="AV35" i="169"/>
  <c r="AV285" i="169" s="1"/>
  <c r="AW35" i="169"/>
  <c r="AW285" i="169" s="1"/>
  <c r="AX35" i="169"/>
  <c r="AX285" i="169" s="1"/>
  <c r="AY35" i="169"/>
  <c r="AY285" i="169" s="1"/>
  <c r="AZ35" i="169"/>
  <c r="AZ285" i="169" s="1"/>
  <c r="BA35" i="169"/>
  <c r="BA285" i="169" s="1"/>
  <c r="BB35" i="169"/>
  <c r="BB285" i="169" s="1"/>
  <c r="AT36" i="169"/>
  <c r="AT286" i="169" s="1"/>
  <c r="AU36" i="169"/>
  <c r="AU286" i="169" s="1"/>
  <c r="AV36" i="169"/>
  <c r="AV286" i="169" s="1"/>
  <c r="AW36" i="169"/>
  <c r="AW286" i="169" s="1"/>
  <c r="AX36" i="169"/>
  <c r="AX286" i="169" s="1"/>
  <c r="AY36" i="169"/>
  <c r="AY286" i="169" s="1"/>
  <c r="AZ36" i="169"/>
  <c r="AZ286" i="169" s="1"/>
  <c r="BA36" i="169"/>
  <c r="BA286" i="169" s="1"/>
  <c r="BB36" i="169"/>
  <c r="BB286" i="169" s="1"/>
  <c r="AT37" i="169"/>
  <c r="AT287" i="169" s="1"/>
  <c r="AU37" i="169"/>
  <c r="AU287" i="169" s="1"/>
  <c r="AV37" i="169"/>
  <c r="AV287" i="169" s="1"/>
  <c r="AW37" i="169"/>
  <c r="AW287" i="169" s="1"/>
  <c r="AX37" i="169"/>
  <c r="AX287" i="169" s="1"/>
  <c r="AY37" i="169"/>
  <c r="AY287" i="169" s="1"/>
  <c r="AZ37" i="169"/>
  <c r="AZ287" i="169" s="1"/>
  <c r="BA37" i="169"/>
  <c r="BA287" i="169" s="1"/>
  <c r="BB37" i="169"/>
  <c r="BB287" i="169" s="1"/>
  <c r="AT38" i="169"/>
  <c r="AT288" i="169" s="1"/>
  <c r="AU38" i="169"/>
  <c r="AU288" i="169" s="1"/>
  <c r="AV38" i="169"/>
  <c r="AV288" i="169" s="1"/>
  <c r="AW38" i="169"/>
  <c r="AW288" i="169" s="1"/>
  <c r="AX38" i="169"/>
  <c r="AX288" i="169" s="1"/>
  <c r="AY38" i="169"/>
  <c r="AY288" i="169" s="1"/>
  <c r="AZ38" i="169"/>
  <c r="AZ288" i="169" s="1"/>
  <c r="BA38" i="169"/>
  <c r="BA288" i="169" s="1"/>
  <c r="BB38" i="169"/>
  <c r="BB288" i="169" s="1"/>
  <c r="AT39" i="169"/>
  <c r="AT289" i="169" s="1"/>
  <c r="AU39" i="169"/>
  <c r="AU289" i="169" s="1"/>
  <c r="AV39" i="169"/>
  <c r="AV289" i="169" s="1"/>
  <c r="AW39" i="169"/>
  <c r="AW289" i="169" s="1"/>
  <c r="AX39" i="169"/>
  <c r="AX289" i="169" s="1"/>
  <c r="AY39" i="169"/>
  <c r="AY289" i="169" s="1"/>
  <c r="AZ39" i="169"/>
  <c r="AZ289" i="169" s="1"/>
  <c r="BA39" i="169"/>
  <c r="BA289" i="169" s="1"/>
  <c r="BB39" i="169"/>
  <c r="BB289" i="169" s="1"/>
  <c r="AT40" i="169"/>
  <c r="AT290" i="169" s="1"/>
  <c r="AU40" i="169"/>
  <c r="AU290" i="169" s="1"/>
  <c r="AV40" i="169"/>
  <c r="AV290" i="169" s="1"/>
  <c r="AW40" i="169"/>
  <c r="AW290" i="169" s="1"/>
  <c r="AX40" i="169"/>
  <c r="AX290" i="169" s="1"/>
  <c r="AY40" i="169"/>
  <c r="AY290" i="169" s="1"/>
  <c r="AZ40" i="169"/>
  <c r="AZ290" i="169" s="1"/>
  <c r="BA40" i="169"/>
  <c r="BA290" i="169" s="1"/>
  <c r="BB40" i="169"/>
  <c r="BB290" i="169" s="1"/>
  <c r="AT41" i="169"/>
  <c r="AT291" i="169" s="1"/>
  <c r="AU41" i="169"/>
  <c r="AU291" i="169" s="1"/>
  <c r="AV41" i="169"/>
  <c r="AV291" i="169" s="1"/>
  <c r="AW41" i="169"/>
  <c r="AW291" i="169" s="1"/>
  <c r="AX41" i="169"/>
  <c r="AX291" i="169" s="1"/>
  <c r="AY41" i="169"/>
  <c r="AY291" i="169" s="1"/>
  <c r="AZ41" i="169"/>
  <c r="AZ291" i="169" s="1"/>
  <c r="BA41" i="169"/>
  <c r="BA291" i="169" s="1"/>
  <c r="BB41" i="169"/>
  <c r="BB291" i="169" s="1"/>
  <c r="AT42" i="169"/>
  <c r="AT292" i="169" s="1"/>
  <c r="AU42" i="169"/>
  <c r="AU292" i="169" s="1"/>
  <c r="AV42" i="169"/>
  <c r="AV292" i="169" s="1"/>
  <c r="AW42" i="169"/>
  <c r="AW292" i="169" s="1"/>
  <c r="AX42" i="169"/>
  <c r="AX292" i="169" s="1"/>
  <c r="AY42" i="169"/>
  <c r="AY292" i="169" s="1"/>
  <c r="AZ42" i="169"/>
  <c r="AZ292" i="169" s="1"/>
  <c r="BA42" i="169"/>
  <c r="BA292" i="169" s="1"/>
  <c r="BB42" i="169"/>
  <c r="BB292" i="169" s="1"/>
  <c r="AT43" i="169"/>
  <c r="AT293" i="169" s="1"/>
  <c r="AU43" i="169"/>
  <c r="AU293" i="169" s="1"/>
  <c r="AV43" i="169"/>
  <c r="AV293" i="169" s="1"/>
  <c r="AW43" i="169"/>
  <c r="AW293" i="169" s="1"/>
  <c r="AX43" i="169"/>
  <c r="AX293" i="169" s="1"/>
  <c r="AY43" i="169"/>
  <c r="AY293" i="169" s="1"/>
  <c r="AZ43" i="169"/>
  <c r="AZ293" i="169" s="1"/>
  <c r="BA43" i="169"/>
  <c r="BA293" i="169" s="1"/>
  <c r="BB43" i="169"/>
  <c r="BB293" i="169" s="1"/>
  <c r="AT44" i="169"/>
  <c r="AT294" i="169" s="1"/>
  <c r="AU44" i="169"/>
  <c r="AU294" i="169" s="1"/>
  <c r="AV44" i="169"/>
  <c r="AV294" i="169" s="1"/>
  <c r="AW44" i="169"/>
  <c r="AW294" i="169" s="1"/>
  <c r="AX44" i="169"/>
  <c r="AX294" i="169" s="1"/>
  <c r="AY44" i="169"/>
  <c r="AY294" i="169" s="1"/>
  <c r="AZ44" i="169"/>
  <c r="AZ294" i="169" s="1"/>
  <c r="BA44" i="169"/>
  <c r="BA294" i="169" s="1"/>
  <c r="BB44" i="169"/>
  <c r="BB294" i="169" s="1"/>
  <c r="AT45" i="169"/>
  <c r="AT295" i="169" s="1"/>
  <c r="AU45" i="169"/>
  <c r="AU295" i="169" s="1"/>
  <c r="AV45" i="169"/>
  <c r="AV295" i="169" s="1"/>
  <c r="AW45" i="169"/>
  <c r="AW295" i="169" s="1"/>
  <c r="AX45" i="169"/>
  <c r="AX295" i="169" s="1"/>
  <c r="AY45" i="169"/>
  <c r="AY295" i="169" s="1"/>
  <c r="AZ45" i="169"/>
  <c r="AZ295" i="169" s="1"/>
  <c r="BA45" i="169"/>
  <c r="BA295" i="169" s="1"/>
  <c r="BB45" i="169"/>
  <c r="BB295" i="169" s="1"/>
  <c r="AT46" i="169"/>
  <c r="AT296" i="169" s="1"/>
  <c r="AU46" i="169"/>
  <c r="AU296" i="169" s="1"/>
  <c r="AV46" i="169"/>
  <c r="AV296" i="169" s="1"/>
  <c r="AW46" i="169"/>
  <c r="AW296" i="169" s="1"/>
  <c r="AX46" i="169"/>
  <c r="AX296" i="169" s="1"/>
  <c r="AY46" i="169"/>
  <c r="AY296" i="169" s="1"/>
  <c r="AZ46" i="169"/>
  <c r="AZ296" i="169" s="1"/>
  <c r="BA46" i="169"/>
  <c r="BA296" i="169" s="1"/>
  <c r="BB46" i="169"/>
  <c r="BB296" i="169" s="1"/>
  <c r="AT47" i="169"/>
  <c r="AT297" i="169" s="1"/>
  <c r="AU47" i="169"/>
  <c r="AU297" i="169" s="1"/>
  <c r="AV47" i="169"/>
  <c r="AV297" i="169" s="1"/>
  <c r="AW47" i="169"/>
  <c r="AW297" i="169" s="1"/>
  <c r="AX47" i="169"/>
  <c r="AX297" i="169" s="1"/>
  <c r="AY47" i="169"/>
  <c r="AY297" i="169" s="1"/>
  <c r="AZ47" i="169"/>
  <c r="AZ297" i="169" s="1"/>
  <c r="BA47" i="169"/>
  <c r="BA297" i="169" s="1"/>
  <c r="BB47" i="169"/>
  <c r="BB297" i="169" s="1"/>
  <c r="AT48" i="169"/>
  <c r="AT298" i="169" s="1"/>
  <c r="AU48" i="169"/>
  <c r="AU298" i="169" s="1"/>
  <c r="AV48" i="169"/>
  <c r="AV298" i="169" s="1"/>
  <c r="AW48" i="169"/>
  <c r="AW298" i="169" s="1"/>
  <c r="AX48" i="169"/>
  <c r="AX298" i="169" s="1"/>
  <c r="AY48" i="169"/>
  <c r="AY298" i="169" s="1"/>
  <c r="AZ48" i="169"/>
  <c r="AZ298" i="169" s="1"/>
  <c r="BA48" i="169"/>
  <c r="BA298" i="169" s="1"/>
  <c r="BB48" i="169"/>
  <c r="BB298" i="169" s="1"/>
  <c r="AT49" i="169"/>
  <c r="AT299" i="169" s="1"/>
  <c r="AU49" i="169"/>
  <c r="AU299" i="169" s="1"/>
  <c r="AV49" i="169"/>
  <c r="AV299" i="169" s="1"/>
  <c r="AW49" i="169"/>
  <c r="AW299" i="169" s="1"/>
  <c r="AX49" i="169"/>
  <c r="AX299" i="169" s="1"/>
  <c r="AY49" i="169"/>
  <c r="AY299" i="169" s="1"/>
  <c r="AZ49" i="169"/>
  <c r="AZ299" i="169" s="1"/>
  <c r="BA49" i="169"/>
  <c r="BA299" i="169" s="1"/>
  <c r="BB49" i="169"/>
  <c r="BB299" i="169" s="1"/>
  <c r="AT50" i="169"/>
  <c r="AT300" i="169" s="1"/>
  <c r="AU50" i="169"/>
  <c r="AU300" i="169" s="1"/>
  <c r="AV50" i="169"/>
  <c r="AV300" i="169" s="1"/>
  <c r="AW50" i="169"/>
  <c r="AW300" i="169" s="1"/>
  <c r="AX50" i="169"/>
  <c r="AX300" i="169" s="1"/>
  <c r="AY50" i="169"/>
  <c r="AY300" i="169" s="1"/>
  <c r="AZ50" i="169"/>
  <c r="AZ300" i="169" s="1"/>
  <c r="BA50" i="169"/>
  <c r="BA300" i="169" s="1"/>
  <c r="BB50" i="169"/>
  <c r="BB300" i="169" s="1"/>
  <c r="AT51" i="169"/>
  <c r="AT301" i="169" s="1"/>
  <c r="AU51" i="169"/>
  <c r="AU301" i="169" s="1"/>
  <c r="AV51" i="169"/>
  <c r="AV301" i="169" s="1"/>
  <c r="AW51" i="169"/>
  <c r="AW301" i="169" s="1"/>
  <c r="AX51" i="169"/>
  <c r="AX301" i="169" s="1"/>
  <c r="AY51" i="169"/>
  <c r="AY301" i="169" s="1"/>
  <c r="AZ51" i="169"/>
  <c r="AZ301" i="169" s="1"/>
  <c r="BA51" i="169"/>
  <c r="BA301" i="169" s="1"/>
  <c r="BB51" i="169"/>
  <c r="BB301" i="169" s="1"/>
  <c r="AT52" i="169"/>
  <c r="AT302" i="169" s="1"/>
  <c r="AU52" i="169"/>
  <c r="AU302" i="169" s="1"/>
  <c r="AV52" i="169"/>
  <c r="AV302" i="169" s="1"/>
  <c r="AW52" i="169"/>
  <c r="AW302" i="169" s="1"/>
  <c r="AX52" i="169"/>
  <c r="AX302" i="169" s="1"/>
  <c r="AY52" i="169"/>
  <c r="AY302" i="169" s="1"/>
  <c r="AZ52" i="169"/>
  <c r="AZ302" i="169" s="1"/>
  <c r="BA52" i="169"/>
  <c r="BA302" i="169" s="1"/>
  <c r="BB52" i="169"/>
  <c r="BB302" i="169" s="1"/>
  <c r="AT53" i="169"/>
  <c r="AT303" i="169" s="1"/>
  <c r="AU53" i="169"/>
  <c r="AU303" i="169" s="1"/>
  <c r="AV53" i="169"/>
  <c r="AV303" i="169" s="1"/>
  <c r="AW53" i="169"/>
  <c r="AW303" i="169" s="1"/>
  <c r="AX53" i="169"/>
  <c r="AX303" i="169" s="1"/>
  <c r="AY53" i="169"/>
  <c r="AY303" i="169" s="1"/>
  <c r="AZ53" i="169"/>
  <c r="AZ303" i="169" s="1"/>
  <c r="BA53" i="169"/>
  <c r="BA303" i="169" s="1"/>
  <c r="BB53" i="169"/>
  <c r="BB303" i="169" s="1"/>
  <c r="AT54" i="169"/>
  <c r="AT304" i="169" s="1"/>
  <c r="AU54" i="169"/>
  <c r="AU304" i="169" s="1"/>
  <c r="AV54" i="169"/>
  <c r="AV304" i="169" s="1"/>
  <c r="AW54" i="169"/>
  <c r="AW304" i="169" s="1"/>
  <c r="AX54" i="169"/>
  <c r="AX304" i="169" s="1"/>
  <c r="AY54" i="169"/>
  <c r="AY304" i="169" s="1"/>
  <c r="AZ54" i="169"/>
  <c r="AZ304" i="169" s="1"/>
  <c r="BA54" i="169"/>
  <c r="BA304" i="169" s="1"/>
  <c r="BB54" i="169"/>
  <c r="BB304" i="169" s="1"/>
  <c r="AT55" i="169"/>
  <c r="AT305" i="169" s="1"/>
  <c r="AU55" i="169"/>
  <c r="AU305" i="169" s="1"/>
  <c r="AV55" i="169"/>
  <c r="AV305" i="169" s="1"/>
  <c r="AW55" i="169"/>
  <c r="AW305" i="169" s="1"/>
  <c r="AX55" i="169"/>
  <c r="AX305" i="169" s="1"/>
  <c r="AY55" i="169"/>
  <c r="AY305" i="169" s="1"/>
  <c r="AZ55" i="169"/>
  <c r="AZ305" i="169" s="1"/>
  <c r="BA55" i="169"/>
  <c r="BA305" i="169" s="1"/>
  <c r="BB55" i="169"/>
  <c r="BB305" i="169" s="1"/>
  <c r="AT56" i="169"/>
  <c r="AT306" i="169" s="1"/>
  <c r="AU56" i="169"/>
  <c r="AU306" i="169" s="1"/>
  <c r="AV56" i="169"/>
  <c r="AV306" i="169" s="1"/>
  <c r="AW56" i="169"/>
  <c r="AW306" i="169" s="1"/>
  <c r="AX56" i="169"/>
  <c r="AX306" i="169" s="1"/>
  <c r="AY56" i="169"/>
  <c r="AY306" i="169" s="1"/>
  <c r="AZ56" i="169"/>
  <c r="AZ306" i="169" s="1"/>
  <c r="BA56" i="169"/>
  <c r="BA306" i="169" s="1"/>
  <c r="BB56" i="169"/>
  <c r="BB306" i="169" s="1"/>
  <c r="AT57" i="169"/>
  <c r="AT307" i="169" s="1"/>
  <c r="AU57" i="169"/>
  <c r="AU307" i="169" s="1"/>
  <c r="AV57" i="169"/>
  <c r="AV307" i="169" s="1"/>
  <c r="AW57" i="169"/>
  <c r="AW307" i="169" s="1"/>
  <c r="AX57" i="169"/>
  <c r="AX307" i="169" s="1"/>
  <c r="AY57" i="169"/>
  <c r="AY307" i="169" s="1"/>
  <c r="AZ57" i="169"/>
  <c r="AZ307" i="169" s="1"/>
  <c r="BA57" i="169"/>
  <c r="BA307" i="169" s="1"/>
  <c r="BB57" i="169"/>
  <c r="BB307" i="169" s="1"/>
  <c r="AT58" i="169"/>
  <c r="AT308" i="169" s="1"/>
  <c r="AU58" i="169"/>
  <c r="AU308" i="169" s="1"/>
  <c r="AV58" i="169"/>
  <c r="AV308" i="169" s="1"/>
  <c r="AW58" i="169"/>
  <c r="AW308" i="169" s="1"/>
  <c r="AX58" i="169"/>
  <c r="AX308" i="169" s="1"/>
  <c r="AY58" i="169"/>
  <c r="AY308" i="169" s="1"/>
  <c r="AZ58" i="169"/>
  <c r="AZ308" i="169" s="1"/>
  <c r="BA58" i="169"/>
  <c r="BA308" i="169" s="1"/>
  <c r="BB58" i="169"/>
  <c r="BB308" i="169" s="1"/>
  <c r="AT59" i="169"/>
  <c r="AT309" i="169" s="1"/>
  <c r="AU59" i="169"/>
  <c r="AU309" i="169" s="1"/>
  <c r="AV59" i="169"/>
  <c r="AV309" i="169" s="1"/>
  <c r="AW59" i="169"/>
  <c r="AW309" i="169" s="1"/>
  <c r="AX59" i="169"/>
  <c r="AX309" i="169" s="1"/>
  <c r="AY59" i="169"/>
  <c r="AY309" i="169" s="1"/>
  <c r="AZ59" i="169"/>
  <c r="AZ309" i="169" s="1"/>
  <c r="BA59" i="169"/>
  <c r="BA309" i="169" s="1"/>
  <c r="BB59" i="169"/>
  <c r="BB309" i="169" s="1"/>
  <c r="AT60" i="169"/>
  <c r="AT310" i="169" s="1"/>
  <c r="AU60" i="169"/>
  <c r="AU310" i="169" s="1"/>
  <c r="AV60" i="169"/>
  <c r="AV310" i="169" s="1"/>
  <c r="AW60" i="169"/>
  <c r="AW310" i="169" s="1"/>
  <c r="AX60" i="169"/>
  <c r="AX310" i="169" s="1"/>
  <c r="AY60" i="169"/>
  <c r="AY310" i="169" s="1"/>
  <c r="AZ60" i="169"/>
  <c r="AZ310" i="169" s="1"/>
  <c r="BA60" i="169"/>
  <c r="BA310" i="169" s="1"/>
  <c r="BB60" i="169"/>
  <c r="BB310" i="169" s="1"/>
  <c r="AT61" i="169"/>
  <c r="AT311" i="169" s="1"/>
  <c r="AU61" i="169"/>
  <c r="AU311" i="169" s="1"/>
  <c r="AV61" i="169"/>
  <c r="AV311" i="169" s="1"/>
  <c r="AW61" i="169"/>
  <c r="AW311" i="169" s="1"/>
  <c r="AX61" i="169"/>
  <c r="AX311" i="169" s="1"/>
  <c r="AY61" i="169"/>
  <c r="AY311" i="169" s="1"/>
  <c r="AZ61" i="169"/>
  <c r="AZ311" i="169" s="1"/>
  <c r="BA61" i="169"/>
  <c r="BA311" i="169" s="1"/>
  <c r="BB61" i="169"/>
  <c r="BB311" i="169" s="1"/>
  <c r="AT62" i="169"/>
  <c r="AT312" i="169" s="1"/>
  <c r="AU62" i="169"/>
  <c r="AU312" i="169" s="1"/>
  <c r="AV62" i="169"/>
  <c r="AV312" i="169" s="1"/>
  <c r="AW62" i="169"/>
  <c r="AW312" i="169" s="1"/>
  <c r="AX62" i="169"/>
  <c r="AX312" i="169" s="1"/>
  <c r="AY62" i="169"/>
  <c r="AY312" i="169" s="1"/>
  <c r="AZ62" i="169"/>
  <c r="AZ312" i="169" s="1"/>
  <c r="BA62" i="169"/>
  <c r="BA312" i="169" s="1"/>
  <c r="BB62" i="169"/>
  <c r="BB312" i="169" s="1"/>
  <c r="AT63" i="169"/>
  <c r="AT313" i="169" s="1"/>
  <c r="AU63" i="169"/>
  <c r="AU313" i="169" s="1"/>
  <c r="AV63" i="169"/>
  <c r="AV313" i="169" s="1"/>
  <c r="AW63" i="169"/>
  <c r="AW313" i="169" s="1"/>
  <c r="AX63" i="169"/>
  <c r="AX313" i="169" s="1"/>
  <c r="AY63" i="169"/>
  <c r="AY313" i="169" s="1"/>
  <c r="AZ63" i="169"/>
  <c r="AZ313" i="169" s="1"/>
  <c r="BA63" i="169"/>
  <c r="BA313" i="169" s="1"/>
  <c r="BB63" i="169"/>
  <c r="BB313" i="169" s="1"/>
  <c r="AT64" i="169"/>
  <c r="AT314" i="169" s="1"/>
  <c r="AU64" i="169"/>
  <c r="AU314" i="169" s="1"/>
  <c r="AV64" i="169"/>
  <c r="AV314" i="169" s="1"/>
  <c r="AW64" i="169"/>
  <c r="AW314" i="169" s="1"/>
  <c r="AX64" i="169"/>
  <c r="AX314" i="169" s="1"/>
  <c r="AY64" i="169"/>
  <c r="AY314" i="169" s="1"/>
  <c r="AZ64" i="169"/>
  <c r="AZ314" i="169" s="1"/>
  <c r="BA64" i="169"/>
  <c r="BA314" i="169" s="1"/>
  <c r="BB64" i="169"/>
  <c r="BB314" i="169" s="1"/>
  <c r="AT65" i="169"/>
  <c r="AT315" i="169" s="1"/>
  <c r="AU65" i="169"/>
  <c r="AU315" i="169" s="1"/>
  <c r="AV65" i="169"/>
  <c r="AV315" i="169" s="1"/>
  <c r="AW65" i="169"/>
  <c r="AW315" i="169" s="1"/>
  <c r="AX65" i="169"/>
  <c r="AX315" i="169" s="1"/>
  <c r="AY65" i="169"/>
  <c r="AY315" i="169" s="1"/>
  <c r="AZ65" i="169"/>
  <c r="AZ315" i="169" s="1"/>
  <c r="BA65" i="169"/>
  <c r="BA315" i="169" s="1"/>
  <c r="BB65" i="169"/>
  <c r="BB315" i="169" s="1"/>
  <c r="AT66" i="169"/>
  <c r="AT316" i="169" s="1"/>
  <c r="AU66" i="169"/>
  <c r="AU316" i="169" s="1"/>
  <c r="AV66" i="169"/>
  <c r="AV316" i="169" s="1"/>
  <c r="AW66" i="169"/>
  <c r="AW316" i="169" s="1"/>
  <c r="AX66" i="169"/>
  <c r="AX316" i="169" s="1"/>
  <c r="AY66" i="169"/>
  <c r="AY316" i="169" s="1"/>
  <c r="AZ66" i="169"/>
  <c r="AZ316" i="169" s="1"/>
  <c r="BA66" i="169"/>
  <c r="BA316" i="169" s="1"/>
  <c r="BB66" i="169"/>
  <c r="BB316" i="169" s="1"/>
  <c r="AU17" i="169"/>
  <c r="AU267" i="169" s="1"/>
  <c r="AV17" i="169"/>
  <c r="AV267" i="169" s="1"/>
  <c r="AW17" i="169"/>
  <c r="AW267" i="169" s="1"/>
  <c r="AX17" i="169"/>
  <c r="AX267" i="169" s="1"/>
  <c r="AY17" i="169"/>
  <c r="AY267" i="169" s="1"/>
  <c r="AZ17" i="169"/>
  <c r="AZ267" i="169" s="1"/>
  <c r="BA17" i="169"/>
  <c r="BA267" i="169" s="1"/>
  <c r="BB17" i="169"/>
  <c r="BB267" i="169" s="1"/>
  <c r="BC17" i="169"/>
  <c r="BC267" i="169" s="1"/>
  <c r="AT17" i="169"/>
  <c r="AT267" i="169" s="1"/>
  <c r="AK19" i="169"/>
  <c r="AK269" i="169" s="1"/>
  <c r="AL19" i="169"/>
  <c r="AL269" i="169" s="1"/>
  <c r="AM19" i="169"/>
  <c r="AM269" i="169" s="1"/>
  <c r="AN19" i="169"/>
  <c r="AN269" i="169" s="1"/>
  <c r="AO19" i="169"/>
  <c r="AO269" i="169" s="1"/>
  <c r="AP19" i="169"/>
  <c r="AP269" i="169" s="1"/>
  <c r="AQ19" i="169"/>
  <c r="AQ269" i="169" s="1"/>
  <c r="AR19" i="169"/>
  <c r="AR269" i="169" s="1"/>
  <c r="AS19" i="169"/>
  <c r="AS269" i="169" s="1"/>
  <c r="AK20" i="169"/>
  <c r="AK270" i="169" s="1"/>
  <c r="AL20" i="169"/>
  <c r="AL270" i="169" s="1"/>
  <c r="AM20" i="169"/>
  <c r="AM270" i="169" s="1"/>
  <c r="AN20" i="169"/>
  <c r="AN270" i="169" s="1"/>
  <c r="AO20" i="169"/>
  <c r="AO270" i="169" s="1"/>
  <c r="AP20" i="169"/>
  <c r="AP270" i="169" s="1"/>
  <c r="AQ20" i="169"/>
  <c r="AQ270" i="169" s="1"/>
  <c r="AR20" i="169"/>
  <c r="AR270" i="169" s="1"/>
  <c r="AS20" i="169"/>
  <c r="AS270" i="169" s="1"/>
  <c r="AK21" i="169"/>
  <c r="AK271" i="169" s="1"/>
  <c r="AL21" i="169"/>
  <c r="AL271" i="169" s="1"/>
  <c r="AM21" i="169"/>
  <c r="AM271" i="169" s="1"/>
  <c r="AN21" i="169"/>
  <c r="AN271" i="169" s="1"/>
  <c r="AO21" i="169"/>
  <c r="AO271" i="169" s="1"/>
  <c r="AP21" i="169"/>
  <c r="AP271" i="169" s="1"/>
  <c r="AQ21" i="169"/>
  <c r="AQ271" i="169" s="1"/>
  <c r="AR21" i="169"/>
  <c r="AR271" i="169" s="1"/>
  <c r="AS21" i="169"/>
  <c r="AS271" i="169" s="1"/>
  <c r="AK22" i="169"/>
  <c r="AK272" i="169" s="1"/>
  <c r="AL22" i="169"/>
  <c r="AL272" i="169" s="1"/>
  <c r="AM22" i="169"/>
  <c r="AM272" i="169" s="1"/>
  <c r="AN22" i="169"/>
  <c r="AN272" i="169" s="1"/>
  <c r="AO22" i="169"/>
  <c r="AO272" i="169" s="1"/>
  <c r="AP22" i="169"/>
  <c r="AP272" i="169" s="1"/>
  <c r="AQ22" i="169"/>
  <c r="AQ272" i="169" s="1"/>
  <c r="AR22" i="169"/>
  <c r="AR272" i="169" s="1"/>
  <c r="AS22" i="169"/>
  <c r="AS272" i="169" s="1"/>
  <c r="AK23" i="169"/>
  <c r="AK273" i="169" s="1"/>
  <c r="AL23" i="169"/>
  <c r="AL273" i="169" s="1"/>
  <c r="AM23" i="169"/>
  <c r="AM273" i="169" s="1"/>
  <c r="AN23" i="169"/>
  <c r="AN273" i="169" s="1"/>
  <c r="AO23" i="169"/>
  <c r="AO273" i="169" s="1"/>
  <c r="AP23" i="169"/>
  <c r="AP273" i="169" s="1"/>
  <c r="AQ23" i="169"/>
  <c r="AQ273" i="169" s="1"/>
  <c r="AR23" i="169"/>
  <c r="AR273" i="169" s="1"/>
  <c r="AS23" i="169"/>
  <c r="AS273" i="169" s="1"/>
  <c r="AK24" i="169"/>
  <c r="AK274" i="169" s="1"/>
  <c r="AL24" i="169"/>
  <c r="AL274" i="169" s="1"/>
  <c r="AM24" i="169"/>
  <c r="AM274" i="169" s="1"/>
  <c r="AN24" i="169"/>
  <c r="AN274" i="169" s="1"/>
  <c r="AO24" i="169"/>
  <c r="AO274" i="169" s="1"/>
  <c r="AP24" i="169"/>
  <c r="AP274" i="169" s="1"/>
  <c r="AQ24" i="169"/>
  <c r="AQ274" i="169" s="1"/>
  <c r="AR24" i="169"/>
  <c r="AR274" i="169" s="1"/>
  <c r="AS24" i="169"/>
  <c r="AS274" i="169" s="1"/>
  <c r="AK25" i="169"/>
  <c r="AK275" i="169" s="1"/>
  <c r="AL25" i="169"/>
  <c r="AL275" i="169" s="1"/>
  <c r="AM25" i="169"/>
  <c r="AM275" i="169" s="1"/>
  <c r="AN25" i="169"/>
  <c r="AN275" i="169" s="1"/>
  <c r="AO25" i="169"/>
  <c r="AO275" i="169" s="1"/>
  <c r="AP25" i="169"/>
  <c r="AP275" i="169" s="1"/>
  <c r="AQ25" i="169"/>
  <c r="AQ275" i="169" s="1"/>
  <c r="AR25" i="169"/>
  <c r="AR275" i="169" s="1"/>
  <c r="AS25" i="169"/>
  <c r="AS275" i="169" s="1"/>
  <c r="AK26" i="169"/>
  <c r="AK276" i="169" s="1"/>
  <c r="AL26" i="169"/>
  <c r="AL276" i="169" s="1"/>
  <c r="AM26" i="169"/>
  <c r="AM276" i="169" s="1"/>
  <c r="AN26" i="169"/>
  <c r="AN276" i="169" s="1"/>
  <c r="AO26" i="169"/>
  <c r="AO276" i="169" s="1"/>
  <c r="AP26" i="169"/>
  <c r="AP276" i="169" s="1"/>
  <c r="AQ26" i="169"/>
  <c r="AQ276" i="169" s="1"/>
  <c r="AR26" i="169"/>
  <c r="AR276" i="169" s="1"/>
  <c r="AS26" i="169"/>
  <c r="AS276" i="169" s="1"/>
  <c r="AK27" i="169"/>
  <c r="AK277" i="169" s="1"/>
  <c r="AL27" i="169"/>
  <c r="AL277" i="169" s="1"/>
  <c r="AM27" i="169"/>
  <c r="AM277" i="169" s="1"/>
  <c r="AN27" i="169"/>
  <c r="AN277" i="169" s="1"/>
  <c r="AO27" i="169"/>
  <c r="AO277" i="169" s="1"/>
  <c r="AP27" i="169"/>
  <c r="AP277" i="169" s="1"/>
  <c r="AQ27" i="169"/>
  <c r="AQ277" i="169" s="1"/>
  <c r="AR27" i="169"/>
  <c r="AR277" i="169" s="1"/>
  <c r="AS27" i="169"/>
  <c r="AS277" i="169" s="1"/>
  <c r="AK28" i="169"/>
  <c r="AK278" i="169" s="1"/>
  <c r="AL28" i="169"/>
  <c r="AL278" i="169" s="1"/>
  <c r="AM28" i="169"/>
  <c r="AM278" i="169" s="1"/>
  <c r="AN28" i="169"/>
  <c r="AN278" i="169" s="1"/>
  <c r="AO28" i="169"/>
  <c r="AO278" i="169" s="1"/>
  <c r="AP28" i="169"/>
  <c r="AP278" i="169" s="1"/>
  <c r="AQ28" i="169"/>
  <c r="AQ278" i="169" s="1"/>
  <c r="AR28" i="169"/>
  <c r="AR278" i="169" s="1"/>
  <c r="AS28" i="169"/>
  <c r="AS278" i="169" s="1"/>
  <c r="AK29" i="169"/>
  <c r="AK279" i="169" s="1"/>
  <c r="AL29" i="169"/>
  <c r="AL279" i="169" s="1"/>
  <c r="AM29" i="169"/>
  <c r="AM279" i="169" s="1"/>
  <c r="AN29" i="169"/>
  <c r="AN279" i="169" s="1"/>
  <c r="AO29" i="169"/>
  <c r="AO279" i="169" s="1"/>
  <c r="AP29" i="169"/>
  <c r="AP279" i="169" s="1"/>
  <c r="AQ29" i="169"/>
  <c r="AQ279" i="169" s="1"/>
  <c r="AR29" i="169"/>
  <c r="AR279" i="169" s="1"/>
  <c r="AS29" i="169"/>
  <c r="AS279" i="169" s="1"/>
  <c r="AK30" i="169"/>
  <c r="AK280" i="169" s="1"/>
  <c r="AL30" i="169"/>
  <c r="AL280" i="169" s="1"/>
  <c r="AM30" i="169"/>
  <c r="AM280" i="169" s="1"/>
  <c r="AN30" i="169"/>
  <c r="AN280" i="169" s="1"/>
  <c r="AO30" i="169"/>
  <c r="AO280" i="169" s="1"/>
  <c r="AP30" i="169"/>
  <c r="AP280" i="169" s="1"/>
  <c r="AQ30" i="169"/>
  <c r="AQ280" i="169" s="1"/>
  <c r="AR30" i="169"/>
  <c r="AR280" i="169" s="1"/>
  <c r="AS30" i="169"/>
  <c r="AS280" i="169" s="1"/>
  <c r="AK31" i="169"/>
  <c r="AK281" i="169" s="1"/>
  <c r="AL31" i="169"/>
  <c r="AL281" i="169" s="1"/>
  <c r="AM31" i="169"/>
  <c r="AM281" i="169" s="1"/>
  <c r="AN31" i="169"/>
  <c r="AN281" i="169" s="1"/>
  <c r="AO31" i="169"/>
  <c r="AO281" i="169" s="1"/>
  <c r="AP31" i="169"/>
  <c r="AP281" i="169" s="1"/>
  <c r="AQ31" i="169"/>
  <c r="AQ281" i="169" s="1"/>
  <c r="AR31" i="169"/>
  <c r="AR281" i="169" s="1"/>
  <c r="AS31" i="169"/>
  <c r="AS281" i="169" s="1"/>
  <c r="AK32" i="169"/>
  <c r="AK282" i="169" s="1"/>
  <c r="AL32" i="169"/>
  <c r="AL282" i="169" s="1"/>
  <c r="AM32" i="169"/>
  <c r="AM282" i="169" s="1"/>
  <c r="AN32" i="169"/>
  <c r="AN282" i="169" s="1"/>
  <c r="AO32" i="169"/>
  <c r="AO282" i="169" s="1"/>
  <c r="AP32" i="169"/>
  <c r="AP282" i="169" s="1"/>
  <c r="AQ32" i="169"/>
  <c r="AQ282" i="169" s="1"/>
  <c r="AR32" i="169"/>
  <c r="AR282" i="169" s="1"/>
  <c r="AS32" i="169"/>
  <c r="AS282" i="169" s="1"/>
  <c r="AK33" i="169"/>
  <c r="AK283" i="169" s="1"/>
  <c r="AL33" i="169"/>
  <c r="AL283" i="169" s="1"/>
  <c r="AM33" i="169"/>
  <c r="AM283" i="169" s="1"/>
  <c r="AN33" i="169"/>
  <c r="AN283" i="169" s="1"/>
  <c r="AO33" i="169"/>
  <c r="AO283" i="169" s="1"/>
  <c r="AP33" i="169"/>
  <c r="AP283" i="169" s="1"/>
  <c r="AQ33" i="169"/>
  <c r="AQ283" i="169" s="1"/>
  <c r="AR33" i="169"/>
  <c r="AR283" i="169" s="1"/>
  <c r="AS33" i="169"/>
  <c r="AS283" i="169" s="1"/>
  <c r="AK34" i="169"/>
  <c r="AK284" i="169" s="1"/>
  <c r="AL34" i="169"/>
  <c r="AL284" i="169" s="1"/>
  <c r="AM34" i="169"/>
  <c r="AM284" i="169" s="1"/>
  <c r="AN34" i="169"/>
  <c r="AN284" i="169" s="1"/>
  <c r="AO34" i="169"/>
  <c r="AO284" i="169" s="1"/>
  <c r="AP34" i="169"/>
  <c r="AP284" i="169" s="1"/>
  <c r="AQ34" i="169"/>
  <c r="AQ284" i="169" s="1"/>
  <c r="AR34" i="169"/>
  <c r="AR284" i="169" s="1"/>
  <c r="AS34" i="169"/>
  <c r="AS284" i="169" s="1"/>
  <c r="AK35" i="169"/>
  <c r="AK285" i="169" s="1"/>
  <c r="AL35" i="169"/>
  <c r="AL285" i="169" s="1"/>
  <c r="AM35" i="169"/>
  <c r="AM285" i="169" s="1"/>
  <c r="AN35" i="169"/>
  <c r="AN285" i="169" s="1"/>
  <c r="AO35" i="169"/>
  <c r="AO285" i="169" s="1"/>
  <c r="AP35" i="169"/>
  <c r="AP285" i="169" s="1"/>
  <c r="AQ35" i="169"/>
  <c r="AQ285" i="169" s="1"/>
  <c r="AR35" i="169"/>
  <c r="AR285" i="169" s="1"/>
  <c r="AS35" i="169"/>
  <c r="AS285" i="169" s="1"/>
  <c r="AK36" i="169"/>
  <c r="AK286" i="169" s="1"/>
  <c r="AL36" i="169"/>
  <c r="AL286" i="169" s="1"/>
  <c r="AM36" i="169"/>
  <c r="AM286" i="169" s="1"/>
  <c r="AN36" i="169"/>
  <c r="AN286" i="169" s="1"/>
  <c r="AO36" i="169"/>
  <c r="AO286" i="169" s="1"/>
  <c r="AP36" i="169"/>
  <c r="AP286" i="169" s="1"/>
  <c r="AQ36" i="169"/>
  <c r="AQ286" i="169" s="1"/>
  <c r="AR36" i="169"/>
  <c r="AR286" i="169" s="1"/>
  <c r="AS36" i="169"/>
  <c r="AS286" i="169" s="1"/>
  <c r="AK37" i="169"/>
  <c r="AK287" i="169" s="1"/>
  <c r="AL37" i="169"/>
  <c r="AL287" i="169" s="1"/>
  <c r="AM37" i="169"/>
  <c r="AM287" i="169" s="1"/>
  <c r="AN37" i="169"/>
  <c r="AN287" i="169" s="1"/>
  <c r="AO37" i="169"/>
  <c r="AO287" i="169" s="1"/>
  <c r="AP37" i="169"/>
  <c r="AP287" i="169" s="1"/>
  <c r="AQ37" i="169"/>
  <c r="AQ287" i="169" s="1"/>
  <c r="AR37" i="169"/>
  <c r="AR287" i="169" s="1"/>
  <c r="AS37" i="169"/>
  <c r="AS287" i="169" s="1"/>
  <c r="AK38" i="169"/>
  <c r="AK288" i="169" s="1"/>
  <c r="AL38" i="169"/>
  <c r="AL288" i="169" s="1"/>
  <c r="AM38" i="169"/>
  <c r="AM288" i="169" s="1"/>
  <c r="AN38" i="169"/>
  <c r="AN288" i="169" s="1"/>
  <c r="AO38" i="169"/>
  <c r="AO288" i="169" s="1"/>
  <c r="AP38" i="169"/>
  <c r="AP288" i="169" s="1"/>
  <c r="AQ38" i="169"/>
  <c r="AQ288" i="169" s="1"/>
  <c r="AR38" i="169"/>
  <c r="AR288" i="169" s="1"/>
  <c r="AS38" i="169"/>
  <c r="AS288" i="169" s="1"/>
  <c r="AK39" i="169"/>
  <c r="AK289" i="169" s="1"/>
  <c r="AL39" i="169"/>
  <c r="AL289" i="169" s="1"/>
  <c r="AM39" i="169"/>
  <c r="AM289" i="169" s="1"/>
  <c r="AN39" i="169"/>
  <c r="AN289" i="169" s="1"/>
  <c r="AO39" i="169"/>
  <c r="AO289" i="169" s="1"/>
  <c r="AP39" i="169"/>
  <c r="AP289" i="169" s="1"/>
  <c r="AQ39" i="169"/>
  <c r="AQ289" i="169" s="1"/>
  <c r="AR39" i="169"/>
  <c r="AR289" i="169" s="1"/>
  <c r="AS39" i="169"/>
  <c r="AS289" i="169" s="1"/>
  <c r="AK40" i="169"/>
  <c r="AK290" i="169" s="1"/>
  <c r="AL40" i="169"/>
  <c r="AL290" i="169" s="1"/>
  <c r="AM40" i="169"/>
  <c r="AM290" i="169" s="1"/>
  <c r="AN40" i="169"/>
  <c r="AN290" i="169" s="1"/>
  <c r="AO40" i="169"/>
  <c r="AO290" i="169" s="1"/>
  <c r="AP40" i="169"/>
  <c r="AP290" i="169" s="1"/>
  <c r="AQ40" i="169"/>
  <c r="AQ290" i="169" s="1"/>
  <c r="AR40" i="169"/>
  <c r="AR290" i="169" s="1"/>
  <c r="AS40" i="169"/>
  <c r="AS290" i="169" s="1"/>
  <c r="AK41" i="169"/>
  <c r="AK291" i="169" s="1"/>
  <c r="AL41" i="169"/>
  <c r="AL291" i="169" s="1"/>
  <c r="AM41" i="169"/>
  <c r="AM291" i="169" s="1"/>
  <c r="AN41" i="169"/>
  <c r="AN291" i="169" s="1"/>
  <c r="AO41" i="169"/>
  <c r="AO291" i="169" s="1"/>
  <c r="AP41" i="169"/>
  <c r="AP291" i="169" s="1"/>
  <c r="AQ41" i="169"/>
  <c r="AQ291" i="169" s="1"/>
  <c r="AR41" i="169"/>
  <c r="AR291" i="169" s="1"/>
  <c r="AS41" i="169"/>
  <c r="AS291" i="169" s="1"/>
  <c r="AK42" i="169"/>
  <c r="AK292" i="169" s="1"/>
  <c r="AL42" i="169"/>
  <c r="AL292" i="169" s="1"/>
  <c r="AM42" i="169"/>
  <c r="AM292" i="169" s="1"/>
  <c r="AN42" i="169"/>
  <c r="AN292" i="169" s="1"/>
  <c r="AO42" i="169"/>
  <c r="AO292" i="169" s="1"/>
  <c r="AP42" i="169"/>
  <c r="AP292" i="169" s="1"/>
  <c r="AQ42" i="169"/>
  <c r="AQ292" i="169" s="1"/>
  <c r="AR42" i="169"/>
  <c r="AR292" i="169" s="1"/>
  <c r="AS42" i="169"/>
  <c r="AS292" i="169" s="1"/>
  <c r="AK43" i="169"/>
  <c r="AK293" i="169" s="1"/>
  <c r="AL43" i="169"/>
  <c r="AL293" i="169" s="1"/>
  <c r="AM43" i="169"/>
  <c r="AM293" i="169" s="1"/>
  <c r="AN43" i="169"/>
  <c r="AN293" i="169" s="1"/>
  <c r="AO43" i="169"/>
  <c r="AO293" i="169" s="1"/>
  <c r="AP43" i="169"/>
  <c r="AP293" i="169" s="1"/>
  <c r="AQ43" i="169"/>
  <c r="AQ293" i="169" s="1"/>
  <c r="AR43" i="169"/>
  <c r="AR293" i="169" s="1"/>
  <c r="AS43" i="169"/>
  <c r="AS293" i="169" s="1"/>
  <c r="AK44" i="169"/>
  <c r="AK294" i="169" s="1"/>
  <c r="AL44" i="169"/>
  <c r="AL294" i="169" s="1"/>
  <c r="AM44" i="169"/>
  <c r="AM294" i="169" s="1"/>
  <c r="AN44" i="169"/>
  <c r="AN294" i="169" s="1"/>
  <c r="AO44" i="169"/>
  <c r="AO294" i="169" s="1"/>
  <c r="AP44" i="169"/>
  <c r="AP294" i="169" s="1"/>
  <c r="AQ44" i="169"/>
  <c r="AQ294" i="169" s="1"/>
  <c r="AR44" i="169"/>
  <c r="AR294" i="169" s="1"/>
  <c r="AS44" i="169"/>
  <c r="AS294" i="169" s="1"/>
  <c r="AK45" i="169"/>
  <c r="AK295" i="169" s="1"/>
  <c r="AL45" i="169"/>
  <c r="AL295" i="169" s="1"/>
  <c r="AM45" i="169"/>
  <c r="AM295" i="169" s="1"/>
  <c r="AN45" i="169"/>
  <c r="AN295" i="169" s="1"/>
  <c r="AO45" i="169"/>
  <c r="AO295" i="169" s="1"/>
  <c r="AP45" i="169"/>
  <c r="AP295" i="169" s="1"/>
  <c r="AQ45" i="169"/>
  <c r="AQ295" i="169" s="1"/>
  <c r="AR45" i="169"/>
  <c r="AR295" i="169" s="1"/>
  <c r="AS45" i="169"/>
  <c r="AS295" i="169" s="1"/>
  <c r="AK46" i="169"/>
  <c r="AK296" i="169" s="1"/>
  <c r="AL46" i="169"/>
  <c r="AL296" i="169" s="1"/>
  <c r="AM46" i="169"/>
  <c r="AM296" i="169" s="1"/>
  <c r="AN46" i="169"/>
  <c r="AN296" i="169" s="1"/>
  <c r="AO46" i="169"/>
  <c r="AO296" i="169" s="1"/>
  <c r="AP46" i="169"/>
  <c r="AP296" i="169" s="1"/>
  <c r="AQ46" i="169"/>
  <c r="AQ296" i="169" s="1"/>
  <c r="AR46" i="169"/>
  <c r="AR296" i="169" s="1"/>
  <c r="AS46" i="169"/>
  <c r="AS296" i="169" s="1"/>
  <c r="AK47" i="169"/>
  <c r="AK297" i="169" s="1"/>
  <c r="AL47" i="169"/>
  <c r="AL297" i="169" s="1"/>
  <c r="AM47" i="169"/>
  <c r="AM297" i="169" s="1"/>
  <c r="AN47" i="169"/>
  <c r="AN297" i="169" s="1"/>
  <c r="AO47" i="169"/>
  <c r="AO297" i="169" s="1"/>
  <c r="AP47" i="169"/>
  <c r="AP297" i="169" s="1"/>
  <c r="AQ47" i="169"/>
  <c r="AQ297" i="169" s="1"/>
  <c r="AR47" i="169"/>
  <c r="AR297" i="169" s="1"/>
  <c r="AS47" i="169"/>
  <c r="AS297" i="169" s="1"/>
  <c r="AK48" i="169"/>
  <c r="AK298" i="169" s="1"/>
  <c r="AL48" i="169"/>
  <c r="AL298" i="169" s="1"/>
  <c r="AM48" i="169"/>
  <c r="AM298" i="169" s="1"/>
  <c r="AN48" i="169"/>
  <c r="AN298" i="169" s="1"/>
  <c r="AO48" i="169"/>
  <c r="AO298" i="169" s="1"/>
  <c r="AP48" i="169"/>
  <c r="AP298" i="169" s="1"/>
  <c r="AQ48" i="169"/>
  <c r="AQ298" i="169" s="1"/>
  <c r="AR48" i="169"/>
  <c r="AR298" i="169" s="1"/>
  <c r="AS48" i="169"/>
  <c r="AS298" i="169" s="1"/>
  <c r="AK49" i="169"/>
  <c r="AK299" i="169" s="1"/>
  <c r="AL49" i="169"/>
  <c r="AL299" i="169" s="1"/>
  <c r="AM49" i="169"/>
  <c r="AM299" i="169" s="1"/>
  <c r="AN49" i="169"/>
  <c r="AN299" i="169" s="1"/>
  <c r="AO49" i="169"/>
  <c r="AO299" i="169" s="1"/>
  <c r="AP49" i="169"/>
  <c r="AP299" i="169" s="1"/>
  <c r="AQ49" i="169"/>
  <c r="AQ299" i="169" s="1"/>
  <c r="AR49" i="169"/>
  <c r="AR299" i="169" s="1"/>
  <c r="AS49" i="169"/>
  <c r="AS299" i="169" s="1"/>
  <c r="AK50" i="169"/>
  <c r="AK300" i="169" s="1"/>
  <c r="AL50" i="169"/>
  <c r="AL300" i="169" s="1"/>
  <c r="AM50" i="169"/>
  <c r="AM300" i="169" s="1"/>
  <c r="AN50" i="169"/>
  <c r="AN300" i="169" s="1"/>
  <c r="AO50" i="169"/>
  <c r="AO300" i="169" s="1"/>
  <c r="AP50" i="169"/>
  <c r="AP300" i="169" s="1"/>
  <c r="AQ50" i="169"/>
  <c r="AQ300" i="169" s="1"/>
  <c r="AR50" i="169"/>
  <c r="AR300" i="169" s="1"/>
  <c r="AS50" i="169"/>
  <c r="AS300" i="169" s="1"/>
  <c r="AK51" i="169"/>
  <c r="AK301" i="169" s="1"/>
  <c r="AL51" i="169"/>
  <c r="AL301" i="169" s="1"/>
  <c r="AM51" i="169"/>
  <c r="AM301" i="169" s="1"/>
  <c r="AN51" i="169"/>
  <c r="AN301" i="169" s="1"/>
  <c r="AO51" i="169"/>
  <c r="AO301" i="169" s="1"/>
  <c r="AP51" i="169"/>
  <c r="AP301" i="169" s="1"/>
  <c r="AQ51" i="169"/>
  <c r="AQ301" i="169" s="1"/>
  <c r="AR51" i="169"/>
  <c r="AR301" i="169" s="1"/>
  <c r="AS51" i="169"/>
  <c r="AS301" i="169" s="1"/>
  <c r="AK52" i="169"/>
  <c r="AK302" i="169" s="1"/>
  <c r="AL52" i="169"/>
  <c r="AL302" i="169" s="1"/>
  <c r="AM52" i="169"/>
  <c r="AM302" i="169" s="1"/>
  <c r="AN52" i="169"/>
  <c r="AN302" i="169" s="1"/>
  <c r="AO52" i="169"/>
  <c r="AO302" i="169" s="1"/>
  <c r="AP52" i="169"/>
  <c r="AP302" i="169" s="1"/>
  <c r="AQ52" i="169"/>
  <c r="AQ302" i="169" s="1"/>
  <c r="AR52" i="169"/>
  <c r="AR302" i="169" s="1"/>
  <c r="AS52" i="169"/>
  <c r="AS302" i="169" s="1"/>
  <c r="AK53" i="169"/>
  <c r="AK303" i="169" s="1"/>
  <c r="AL53" i="169"/>
  <c r="AL303" i="169" s="1"/>
  <c r="AM53" i="169"/>
  <c r="AM303" i="169" s="1"/>
  <c r="AN53" i="169"/>
  <c r="AN303" i="169" s="1"/>
  <c r="AO53" i="169"/>
  <c r="AO303" i="169" s="1"/>
  <c r="AP53" i="169"/>
  <c r="AP303" i="169" s="1"/>
  <c r="AQ53" i="169"/>
  <c r="AQ303" i="169" s="1"/>
  <c r="AR53" i="169"/>
  <c r="AR303" i="169" s="1"/>
  <c r="AS53" i="169"/>
  <c r="AS303" i="169" s="1"/>
  <c r="AK54" i="169"/>
  <c r="AK304" i="169" s="1"/>
  <c r="AL54" i="169"/>
  <c r="AL304" i="169" s="1"/>
  <c r="AM54" i="169"/>
  <c r="AM304" i="169" s="1"/>
  <c r="AN54" i="169"/>
  <c r="AN304" i="169" s="1"/>
  <c r="AO54" i="169"/>
  <c r="AO304" i="169" s="1"/>
  <c r="AP54" i="169"/>
  <c r="AP304" i="169" s="1"/>
  <c r="AQ54" i="169"/>
  <c r="AQ304" i="169" s="1"/>
  <c r="AR54" i="169"/>
  <c r="AR304" i="169" s="1"/>
  <c r="AS54" i="169"/>
  <c r="AS304" i="169" s="1"/>
  <c r="AK55" i="169"/>
  <c r="AK305" i="169" s="1"/>
  <c r="AL55" i="169"/>
  <c r="AL305" i="169" s="1"/>
  <c r="AM55" i="169"/>
  <c r="AM305" i="169" s="1"/>
  <c r="AN55" i="169"/>
  <c r="AN305" i="169" s="1"/>
  <c r="AO55" i="169"/>
  <c r="AO305" i="169" s="1"/>
  <c r="AP55" i="169"/>
  <c r="AP305" i="169" s="1"/>
  <c r="AQ55" i="169"/>
  <c r="AQ305" i="169" s="1"/>
  <c r="AR55" i="169"/>
  <c r="AR305" i="169" s="1"/>
  <c r="AS55" i="169"/>
  <c r="AS305" i="169" s="1"/>
  <c r="AK56" i="169"/>
  <c r="AK306" i="169" s="1"/>
  <c r="AL56" i="169"/>
  <c r="AL306" i="169" s="1"/>
  <c r="AM56" i="169"/>
  <c r="AM306" i="169" s="1"/>
  <c r="AN56" i="169"/>
  <c r="AN306" i="169" s="1"/>
  <c r="AO56" i="169"/>
  <c r="AO306" i="169" s="1"/>
  <c r="AP56" i="169"/>
  <c r="AP306" i="169" s="1"/>
  <c r="AQ56" i="169"/>
  <c r="AQ306" i="169" s="1"/>
  <c r="AR56" i="169"/>
  <c r="AR306" i="169" s="1"/>
  <c r="AS56" i="169"/>
  <c r="AS306" i="169" s="1"/>
  <c r="AK57" i="169"/>
  <c r="AK307" i="169" s="1"/>
  <c r="AL57" i="169"/>
  <c r="AL307" i="169" s="1"/>
  <c r="AM57" i="169"/>
  <c r="AM307" i="169" s="1"/>
  <c r="AN57" i="169"/>
  <c r="AN307" i="169" s="1"/>
  <c r="AO57" i="169"/>
  <c r="AO307" i="169" s="1"/>
  <c r="AP57" i="169"/>
  <c r="AP307" i="169" s="1"/>
  <c r="AQ57" i="169"/>
  <c r="AQ307" i="169" s="1"/>
  <c r="AR57" i="169"/>
  <c r="AR307" i="169" s="1"/>
  <c r="AS57" i="169"/>
  <c r="AS307" i="169" s="1"/>
  <c r="AK58" i="169"/>
  <c r="AK308" i="169" s="1"/>
  <c r="AL58" i="169"/>
  <c r="AL308" i="169" s="1"/>
  <c r="AM58" i="169"/>
  <c r="AM308" i="169" s="1"/>
  <c r="AN58" i="169"/>
  <c r="AN308" i="169" s="1"/>
  <c r="AO58" i="169"/>
  <c r="AO308" i="169" s="1"/>
  <c r="AP58" i="169"/>
  <c r="AP308" i="169" s="1"/>
  <c r="AQ58" i="169"/>
  <c r="AQ308" i="169" s="1"/>
  <c r="AR58" i="169"/>
  <c r="AR308" i="169" s="1"/>
  <c r="AS58" i="169"/>
  <c r="AS308" i="169" s="1"/>
  <c r="AK59" i="169"/>
  <c r="AK309" i="169" s="1"/>
  <c r="AL59" i="169"/>
  <c r="AL309" i="169" s="1"/>
  <c r="AM59" i="169"/>
  <c r="AM309" i="169" s="1"/>
  <c r="AN59" i="169"/>
  <c r="AN309" i="169" s="1"/>
  <c r="AO59" i="169"/>
  <c r="AO309" i="169" s="1"/>
  <c r="AP59" i="169"/>
  <c r="AP309" i="169" s="1"/>
  <c r="AQ59" i="169"/>
  <c r="AQ309" i="169" s="1"/>
  <c r="AR59" i="169"/>
  <c r="AR309" i="169" s="1"/>
  <c r="AS59" i="169"/>
  <c r="AS309" i="169" s="1"/>
  <c r="AK60" i="169"/>
  <c r="AK310" i="169" s="1"/>
  <c r="AL60" i="169"/>
  <c r="AL310" i="169" s="1"/>
  <c r="AM60" i="169"/>
  <c r="AM310" i="169" s="1"/>
  <c r="AN60" i="169"/>
  <c r="AN310" i="169" s="1"/>
  <c r="AO60" i="169"/>
  <c r="AO310" i="169" s="1"/>
  <c r="AP60" i="169"/>
  <c r="AP310" i="169" s="1"/>
  <c r="AQ60" i="169"/>
  <c r="AQ310" i="169" s="1"/>
  <c r="AR60" i="169"/>
  <c r="AR310" i="169" s="1"/>
  <c r="AS60" i="169"/>
  <c r="AS310" i="169" s="1"/>
  <c r="AK61" i="169"/>
  <c r="AK311" i="169" s="1"/>
  <c r="AL61" i="169"/>
  <c r="AL311" i="169" s="1"/>
  <c r="AM61" i="169"/>
  <c r="AM311" i="169" s="1"/>
  <c r="AN61" i="169"/>
  <c r="AN311" i="169" s="1"/>
  <c r="AO61" i="169"/>
  <c r="AO311" i="169" s="1"/>
  <c r="AP61" i="169"/>
  <c r="AP311" i="169" s="1"/>
  <c r="AQ61" i="169"/>
  <c r="AQ311" i="169" s="1"/>
  <c r="AR61" i="169"/>
  <c r="AR311" i="169" s="1"/>
  <c r="AS61" i="169"/>
  <c r="AS311" i="169" s="1"/>
  <c r="AK62" i="169"/>
  <c r="AK312" i="169" s="1"/>
  <c r="AL62" i="169"/>
  <c r="AL312" i="169" s="1"/>
  <c r="AM62" i="169"/>
  <c r="AM312" i="169" s="1"/>
  <c r="AN62" i="169"/>
  <c r="AN312" i="169" s="1"/>
  <c r="AO62" i="169"/>
  <c r="AO312" i="169" s="1"/>
  <c r="AP62" i="169"/>
  <c r="AP312" i="169" s="1"/>
  <c r="AQ62" i="169"/>
  <c r="AQ312" i="169" s="1"/>
  <c r="AR62" i="169"/>
  <c r="AR312" i="169" s="1"/>
  <c r="AS62" i="169"/>
  <c r="AS312" i="169" s="1"/>
  <c r="AK63" i="169"/>
  <c r="AK313" i="169" s="1"/>
  <c r="AL63" i="169"/>
  <c r="AL313" i="169" s="1"/>
  <c r="AM63" i="169"/>
  <c r="AM313" i="169" s="1"/>
  <c r="AN63" i="169"/>
  <c r="AN313" i="169" s="1"/>
  <c r="AO63" i="169"/>
  <c r="AO313" i="169" s="1"/>
  <c r="AP63" i="169"/>
  <c r="AP313" i="169" s="1"/>
  <c r="AQ63" i="169"/>
  <c r="AQ313" i="169" s="1"/>
  <c r="AR63" i="169"/>
  <c r="AR313" i="169" s="1"/>
  <c r="AS63" i="169"/>
  <c r="AS313" i="169" s="1"/>
  <c r="AK64" i="169"/>
  <c r="AK314" i="169" s="1"/>
  <c r="AL64" i="169"/>
  <c r="AL314" i="169" s="1"/>
  <c r="AM64" i="169"/>
  <c r="AM314" i="169" s="1"/>
  <c r="AN64" i="169"/>
  <c r="AN314" i="169" s="1"/>
  <c r="AO64" i="169"/>
  <c r="AO314" i="169" s="1"/>
  <c r="AP64" i="169"/>
  <c r="AP314" i="169" s="1"/>
  <c r="AQ64" i="169"/>
  <c r="AQ314" i="169" s="1"/>
  <c r="AR64" i="169"/>
  <c r="AR314" i="169" s="1"/>
  <c r="AS64" i="169"/>
  <c r="AS314" i="169" s="1"/>
  <c r="AK65" i="169"/>
  <c r="AK315" i="169" s="1"/>
  <c r="AL65" i="169"/>
  <c r="AL315" i="169" s="1"/>
  <c r="AM65" i="169"/>
  <c r="AM315" i="169" s="1"/>
  <c r="AN65" i="169"/>
  <c r="AN315" i="169" s="1"/>
  <c r="AO65" i="169"/>
  <c r="AO315" i="169" s="1"/>
  <c r="AP65" i="169"/>
  <c r="AP315" i="169" s="1"/>
  <c r="AQ65" i="169"/>
  <c r="AQ315" i="169" s="1"/>
  <c r="AR65" i="169"/>
  <c r="AR315" i="169" s="1"/>
  <c r="AS65" i="169"/>
  <c r="AS315" i="169" s="1"/>
  <c r="AK66" i="169"/>
  <c r="AK316" i="169" s="1"/>
  <c r="AL66" i="169"/>
  <c r="AL316" i="169" s="1"/>
  <c r="AM66" i="169"/>
  <c r="AM316" i="169" s="1"/>
  <c r="AN66" i="169"/>
  <c r="AN316" i="169" s="1"/>
  <c r="AO66" i="169"/>
  <c r="AO316" i="169" s="1"/>
  <c r="AP66" i="169"/>
  <c r="AP316" i="169" s="1"/>
  <c r="AQ66" i="169"/>
  <c r="AQ316" i="169" s="1"/>
  <c r="AR66" i="169"/>
  <c r="AR316" i="169" s="1"/>
  <c r="AL17" i="169"/>
  <c r="AM17" i="169"/>
  <c r="AN17" i="169"/>
  <c r="AN267" i="169" s="1"/>
  <c r="AO17" i="169"/>
  <c r="AO267" i="169" s="1"/>
  <c r="AP17" i="169"/>
  <c r="AP267" i="169" s="1"/>
  <c r="AQ17" i="169"/>
  <c r="AQ267" i="169" s="1"/>
  <c r="AR17" i="169"/>
  <c r="AR267" i="169" s="1"/>
  <c r="AS17" i="169"/>
  <c r="AS267" i="169" s="1"/>
  <c r="AK18" i="169"/>
  <c r="AK268" i="169" s="1"/>
  <c r="AL18" i="169"/>
  <c r="AL268" i="169" s="1"/>
  <c r="AM18" i="169"/>
  <c r="AM268" i="169" s="1"/>
  <c r="AN18" i="169"/>
  <c r="AN268" i="169" s="1"/>
  <c r="AO18" i="169"/>
  <c r="AO268" i="169" s="1"/>
  <c r="AP18" i="169"/>
  <c r="AP268" i="169" s="1"/>
  <c r="AQ18" i="169"/>
  <c r="AQ268" i="169" s="1"/>
  <c r="AR18" i="169"/>
  <c r="AR268" i="169" s="1"/>
  <c r="AS18" i="169"/>
  <c r="AS268" i="169" s="1"/>
  <c r="AM267" i="169" l="1"/>
  <c r="AL267" i="169"/>
  <c r="AJ267" i="169"/>
  <c r="AK267" i="169"/>
  <c r="BD264" i="169" l="1"/>
  <c r="BQ255" i="169"/>
  <c r="BP255" i="169"/>
  <c r="U65" i="126" s="1"/>
  <c r="BO255" i="169"/>
  <c r="BQ254" i="169"/>
  <c r="BP254" i="169"/>
  <c r="U64" i="126" s="1"/>
  <c r="BO254" i="169"/>
  <c r="BQ253" i="169"/>
  <c r="BP253" i="169"/>
  <c r="U63" i="126" s="1"/>
  <c r="BO253" i="169"/>
  <c r="BQ252" i="169"/>
  <c r="BP252" i="169"/>
  <c r="U62" i="126" s="1"/>
  <c r="BO252" i="169"/>
  <c r="BQ251" i="169"/>
  <c r="BP251" i="169"/>
  <c r="U61" i="126" s="1"/>
  <c r="BO251" i="169"/>
  <c r="BQ250" i="169"/>
  <c r="BP250" i="169"/>
  <c r="U60" i="126" s="1"/>
  <c r="BO250" i="169"/>
  <c r="BQ249" i="169"/>
  <c r="BP249" i="169"/>
  <c r="U59" i="126" s="1"/>
  <c r="BO249" i="169"/>
  <c r="BQ248" i="169"/>
  <c r="BP248" i="169"/>
  <c r="U58" i="126" s="1"/>
  <c r="BO248" i="169"/>
  <c r="BQ247" i="169"/>
  <c r="BP247" i="169"/>
  <c r="U57" i="126" s="1"/>
  <c r="BO247" i="169"/>
  <c r="BQ246" i="169"/>
  <c r="BP246" i="169"/>
  <c r="U56" i="126" s="1"/>
  <c r="BO246" i="169"/>
  <c r="BQ245" i="169"/>
  <c r="BP245" i="169"/>
  <c r="U55" i="126" s="1"/>
  <c r="BO245" i="169"/>
  <c r="BQ244" i="169"/>
  <c r="BP244" i="169"/>
  <c r="U54" i="126" s="1"/>
  <c r="BO244" i="169"/>
  <c r="BQ243" i="169"/>
  <c r="BP243" i="169"/>
  <c r="U53" i="126" s="1"/>
  <c r="BO243" i="169"/>
  <c r="BQ242" i="169"/>
  <c r="BP242" i="169"/>
  <c r="U52" i="126" s="1"/>
  <c r="BO242" i="169"/>
  <c r="BQ241" i="169"/>
  <c r="BP241" i="169"/>
  <c r="U51" i="126" s="1"/>
  <c r="BO241" i="169"/>
  <c r="BQ240" i="169"/>
  <c r="BP240" i="169"/>
  <c r="U50" i="126" s="1"/>
  <c r="BO240" i="169"/>
  <c r="BQ239" i="169"/>
  <c r="BP239" i="169"/>
  <c r="U49" i="126" s="1"/>
  <c r="BO239" i="169"/>
  <c r="BQ238" i="169"/>
  <c r="BP238" i="169"/>
  <c r="U48" i="126" s="1"/>
  <c r="BO238" i="169"/>
  <c r="BQ237" i="169"/>
  <c r="BP237" i="169"/>
  <c r="U47" i="126" s="1"/>
  <c r="BO237" i="169"/>
  <c r="BQ236" i="169"/>
  <c r="BP236" i="169"/>
  <c r="U46" i="126" s="1"/>
  <c r="BO236" i="169"/>
  <c r="BQ235" i="169"/>
  <c r="BP235" i="169"/>
  <c r="U45" i="126" s="1"/>
  <c r="BO235" i="169"/>
  <c r="BQ234" i="169"/>
  <c r="BP234" i="169"/>
  <c r="U44" i="126" s="1"/>
  <c r="BO234" i="169"/>
  <c r="BQ233" i="169"/>
  <c r="BP233" i="169"/>
  <c r="U43" i="126" s="1"/>
  <c r="BO233" i="169"/>
  <c r="BQ232" i="169"/>
  <c r="BP232" i="169"/>
  <c r="U42" i="126" s="1"/>
  <c r="BO232" i="169"/>
  <c r="BQ231" i="169"/>
  <c r="BP231" i="169"/>
  <c r="U41" i="126" s="1"/>
  <c r="BO231" i="169"/>
  <c r="BQ230" i="169"/>
  <c r="BP230" i="169"/>
  <c r="U40" i="126" s="1"/>
  <c r="BO230" i="169"/>
  <c r="BQ229" i="169"/>
  <c r="BP229" i="169"/>
  <c r="U39" i="126" s="1"/>
  <c r="BO229" i="169"/>
  <c r="BQ228" i="169"/>
  <c r="BP228" i="169"/>
  <c r="U38" i="126" s="1"/>
  <c r="BO228" i="169"/>
  <c r="BQ227" i="169"/>
  <c r="BP227" i="169"/>
  <c r="U37" i="126" s="1"/>
  <c r="BO227" i="169"/>
  <c r="BQ226" i="169"/>
  <c r="BP226" i="169"/>
  <c r="U36" i="126" s="1"/>
  <c r="BO226" i="169"/>
  <c r="BQ225" i="169"/>
  <c r="BP225" i="169"/>
  <c r="U35" i="126" s="1"/>
  <c r="BO225" i="169"/>
  <c r="BQ224" i="169"/>
  <c r="BP224" i="169"/>
  <c r="U34" i="126" s="1"/>
  <c r="BO224" i="169"/>
  <c r="BQ223" i="169"/>
  <c r="BP223" i="169"/>
  <c r="U33" i="126" s="1"/>
  <c r="BO223" i="169"/>
  <c r="BQ222" i="169"/>
  <c r="BP222" i="169"/>
  <c r="U32" i="126" s="1"/>
  <c r="BO222" i="169"/>
  <c r="BQ221" i="169"/>
  <c r="BP221" i="169"/>
  <c r="U31" i="126" s="1"/>
  <c r="BO221" i="169"/>
  <c r="BQ220" i="169"/>
  <c r="BP220" i="169"/>
  <c r="U30" i="126" s="1"/>
  <c r="BO220" i="169"/>
  <c r="BQ219" i="169"/>
  <c r="BP219" i="169"/>
  <c r="U29" i="126" s="1"/>
  <c r="BO219" i="169"/>
  <c r="BQ218" i="169"/>
  <c r="BP218" i="169"/>
  <c r="BO218" i="169"/>
  <c r="BQ217" i="169"/>
  <c r="BP217" i="169"/>
  <c r="BO217" i="169"/>
  <c r="BQ216" i="169"/>
  <c r="BP216" i="169"/>
  <c r="BO216" i="169"/>
  <c r="BQ215" i="169"/>
  <c r="BP215" i="169"/>
  <c r="BO215" i="169"/>
  <c r="BQ214" i="169"/>
  <c r="BP214" i="169"/>
  <c r="BO214" i="169"/>
  <c r="BQ213" i="169"/>
  <c r="BP213" i="169"/>
  <c r="BO213" i="169"/>
  <c r="BQ212" i="169"/>
  <c r="BP212" i="169"/>
  <c r="BO212" i="169"/>
  <c r="BQ211" i="169"/>
  <c r="BP211" i="169"/>
  <c r="BO211" i="169"/>
  <c r="BQ210" i="169"/>
  <c r="BP210" i="169"/>
  <c r="BO210" i="169"/>
  <c r="BQ209" i="169"/>
  <c r="BP209" i="169"/>
  <c r="BO209" i="169"/>
  <c r="BQ208" i="169"/>
  <c r="BP208" i="169"/>
  <c r="BO208" i="169"/>
  <c r="BQ207" i="169"/>
  <c r="BP207" i="169"/>
  <c r="BO207" i="169"/>
  <c r="BQ206" i="169"/>
  <c r="BP206" i="169"/>
  <c r="BO206" i="169"/>
  <c r="BQ192" i="169"/>
  <c r="BP192" i="169"/>
  <c r="S65" i="126" s="1"/>
  <c r="BO192" i="169"/>
  <c r="BQ191" i="169"/>
  <c r="BP191" i="169"/>
  <c r="S64" i="126" s="1"/>
  <c r="BO191" i="169"/>
  <c r="BQ190" i="169"/>
  <c r="BP190" i="169"/>
  <c r="S63" i="126" s="1"/>
  <c r="BO190" i="169"/>
  <c r="BQ189" i="169"/>
  <c r="BP189" i="169"/>
  <c r="S62" i="126" s="1"/>
  <c r="BO189" i="169"/>
  <c r="BQ188" i="169"/>
  <c r="BP188" i="169"/>
  <c r="S61" i="126" s="1"/>
  <c r="BO188" i="169"/>
  <c r="BQ187" i="169"/>
  <c r="BP187" i="169"/>
  <c r="S60" i="126" s="1"/>
  <c r="BO187" i="169"/>
  <c r="BQ186" i="169"/>
  <c r="BP186" i="169"/>
  <c r="S59" i="126" s="1"/>
  <c r="BO186" i="169"/>
  <c r="BQ185" i="169"/>
  <c r="BP185" i="169"/>
  <c r="S58" i="126" s="1"/>
  <c r="BO185" i="169"/>
  <c r="BQ184" i="169"/>
  <c r="BP184" i="169"/>
  <c r="S57" i="126" s="1"/>
  <c r="BO184" i="169"/>
  <c r="BQ183" i="169"/>
  <c r="BP183" i="169"/>
  <c r="S56" i="126" s="1"/>
  <c r="BO183" i="169"/>
  <c r="BQ182" i="169"/>
  <c r="BP182" i="169"/>
  <c r="S55" i="126" s="1"/>
  <c r="BO182" i="169"/>
  <c r="BQ181" i="169"/>
  <c r="BP181" i="169"/>
  <c r="S54" i="126" s="1"/>
  <c r="BO181" i="169"/>
  <c r="BQ180" i="169"/>
  <c r="BP180" i="169"/>
  <c r="S53" i="126" s="1"/>
  <c r="BO180" i="169"/>
  <c r="BQ179" i="169"/>
  <c r="BP179" i="169"/>
  <c r="S52" i="126" s="1"/>
  <c r="BO179" i="169"/>
  <c r="BQ178" i="169"/>
  <c r="BP178" i="169"/>
  <c r="S51" i="126" s="1"/>
  <c r="BO178" i="169"/>
  <c r="BQ177" i="169"/>
  <c r="BP177" i="169"/>
  <c r="S50" i="126" s="1"/>
  <c r="BO177" i="169"/>
  <c r="BQ176" i="169"/>
  <c r="BP176" i="169"/>
  <c r="S49" i="126" s="1"/>
  <c r="BO176" i="169"/>
  <c r="BQ175" i="169"/>
  <c r="BP175" i="169"/>
  <c r="S48" i="126" s="1"/>
  <c r="BO175" i="169"/>
  <c r="BQ174" i="169"/>
  <c r="BP174" i="169"/>
  <c r="S47" i="126" s="1"/>
  <c r="BO174" i="169"/>
  <c r="BQ173" i="169"/>
  <c r="BP173" i="169"/>
  <c r="S46" i="126" s="1"/>
  <c r="BO173" i="169"/>
  <c r="BQ172" i="169"/>
  <c r="BP172" i="169"/>
  <c r="S45" i="126" s="1"/>
  <c r="BO172" i="169"/>
  <c r="BQ171" i="169"/>
  <c r="BP171" i="169"/>
  <c r="S44" i="126" s="1"/>
  <c r="BO171" i="169"/>
  <c r="BQ170" i="169"/>
  <c r="BP170" i="169"/>
  <c r="S43" i="126" s="1"/>
  <c r="BO170" i="169"/>
  <c r="BQ169" i="169"/>
  <c r="BP169" i="169"/>
  <c r="S42" i="126" s="1"/>
  <c r="BO169" i="169"/>
  <c r="BQ168" i="169"/>
  <c r="BP168" i="169"/>
  <c r="S41" i="126" s="1"/>
  <c r="BO168" i="169"/>
  <c r="BQ167" i="169"/>
  <c r="BP167" i="169"/>
  <c r="S40" i="126" s="1"/>
  <c r="BO167" i="169"/>
  <c r="BQ166" i="169"/>
  <c r="BP166" i="169"/>
  <c r="S39" i="126" s="1"/>
  <c r="BO166" i="169"/>
  <c r="BQ165" i="169"/>
  <c r="BP165" i="169"/>
  <c r="S38" i="126" s="1"/>
  <c r="BO165" i="169"/>
  <c r="BQ164" i="169"/>
  <c r="BP164" i="169"/>
  <c r="S37" i="126" s="1"/>
  <c r="BO164" i="169"/>
  <c r="BQ163" i="169"/>
  <c r="BP163" i="169"/>
  <c r="S36" i="126" s="1"/>
  <c r="BO163" i="169"/>
  <c r="BQ162" i="169"/>
  <c r="BP162" i="169"/>
  <c r="S35" i="126" s="1"/>
  <c r="BO162" i="169"/>
  <c r="BQ161" i="169"/>
  <c r="BP161" i="169"/>
  <c r="S34" i="126" s="1"/>
  <c r="BO161" i="169"/>
  <c r="BQ160" i="169"/>
  <c r="BP160" i="169"/>
  <c r="S33" i="126" s="1"/>
  <c r="BO160" i="169"/>
  <c r="BQ159" i="169"/>
  <c r="BP159" i="169"/>
  <c r="S32" i="126" s="1"/>
  <c r="BO159" i="169"/>
  <c r="BQ158" i="169"/>
  <c r="BP158" i="169"/>
  <c r="S31" i="126" s="1"/>
  <c r="BO158" i="169"/>
  <c r="BQ157" i="169"/>
  <c r="BP157" i="169"/>
  <c r="S30" i="126" s="1"/>
  <c r="BO157" i="169"/>
  <c r="BQ156" i="169"/>
  <c r="BP156" i="169"/>
  <c r="S29" i="126" s="1"/>
  <c r="BO156" i="169"/>
  <c r="BQ155" i="169"/>
  <c r="BP155" i="169"/>
  <c r="BO155" i="169"/>
  <c r="BQ154" i="169"/>
  <c r="BP154" i="169"/>
  <c r="BO154" i="169"/>
  <c r="BQ153" i="169"/>
  <c r="BP153" i="169"/>
  <c r="BO153" i="169"/>
  <c r="BQ152" i="169"/>
  <c r="BP152" i="169"/>
  <c r="BO152" i="169"/>
  <c r="BQ151" i="169"/>
  <c r="BP151" i="169"/>
  <c r="BO151" i="169"/>
  <c r="BQ150" i="169"/>
  <c r="BP150" i="169"/>
  <c r="BO150" i="169"/>
  <c r="BQ149" i="169"/>
  <c r="BP149" i="169"/>
  <c r="BO149" i="169"/>
  <c r="BQ148" i="169"/>
  <c r="BP148" i="169"/>
  <c r="BO148" i="169"/>
  <c r="BQ147" i="169"/>
  <c r="BP147" i="169"/>
  <c r="BO147" i="169"/>
  <c r="BQ146" i="169"/>
  <c r="BP146" i="169"/>
  <c r="BO146" i="169"/>
  <c r="BQ145" i="169"/>
  <c r="BP145" i="169"/>
  <c r="BO145" i="169"/>
  <c r="BQ144" i="169"/>
  <c r="BP144" i="169"/>
  <c r="BO144" i="169"/>
  <c r="BQ143" i="169"/>
  <c r="BP143" i="169"/>
  <c r="BO143" i="169"/>
  <c r="BQ129" i="169"/>
  <c r="BP129" i="169"/>
  <c r="Q65" i="126" s="1"/>
  <c r="BO129" i="169"/>
  <c r="BQ128" i="169"/>
  <c r="BP128" i="169"/>
  <c r="Q64" i="126" s="1"/>
  <c r="BO128" i="169"/>
  <c r="BQ127" i="169"/>
  <c r="BP127" i="169"/>
  <c r="Q63" i="126" s="1"/>
  <c r="BO127" i="169"/>
  <c r="BQ126" i="169"/>
  <c r="BP126" i="169"/>
  <c r="Q62" i="126" s="1"/>
  <c r="BO126" i="169"/>
  <c r="BQ125" i="169"/>
  <c r="BP125" i="169"/>
  <c r="Q61" i="126" s="1"/>
  <c r="BO125" i="169"/>
  <c r="BQ124" i="169"/>
  <c r="BP124" i="169"/>
  <c r="Q60" i="126" s="1"/>
  <c r="BO124" i="169"/>
  <c r="BQ123" i="169"/>
  <c r="BP123" i="169"/>
  <c r="Q59" i="126" s="1"/>
  <c r="BO123" i="169"/>
  <c r="BQ122" i="169"/>
  <c r="BP122" i="169"/>
  <c r="Q58" i="126" s="1"/>
  <c r="BO122" i="169"/>
  <c r="BQ121" i="169"/>
  <c r="BP121" i="169"/>
  <c r="Q57" i="126" s="1"/>
  <c r="BO121" i="169"/>
  <c r="BQ120" i="169"/>
  <c r="BP120" i="169"/>
  <c r="Q56" i="126" s="1"/>
  <c r="BO120" i="169"/>
  <c r="BQ119" i="169"/>
  <c r="BP119" i="169"/>
  <c r="Q55" i="126" s="1"/>
  <c r="BO119" i="169"/>
  <c r="BQ118" i="169"/>
  <c r="BP118" i="169"/>
  <c r="Q54" i="126" s="1"/>
  <c r="BO118" i="169"/>
  <c r="BQ117" i="169"/>
  <c r="BP117" i="169"/>
  <c r="Q53" i="126" s="1"/>
  <c r="BO117" i="169"/>
  <c r="BQ116" i="169"/>
  <c r="BP116" i="169"/>
  <c r="Q52" i="126" s="1"/>
  <c r="BO116" i="169"/>
  <c r="BQ115" i="169"/>
  <c r="BP115" i="169"/>
  <c r="Q51" i="126" s="1"/>
  <c r="BO115" i="169"/>
  <c r="BQ114" i="169"/>
  <c r="BP114" i="169"/>
  <c r="Q50" i="126" s="1"/>
  <c r="BO114" i="169"/>
  <c r="BQ113" i="169"/>
  <c r="BP113" i="169"/>
  <c r="Q49" i="126" s="1"/>
  <c r="BO113" i="169"/>
  <c r="BQ112" i="169"/>
  <c r="BP112" i="169"/>
  <c r="Q48" i="126" s="1"/>
  <c r="BO112" i="169"/>
  <c r="BQ111" i="169"/>
  <c r="BP111" i="169"/>
  <c r="Q47" i="126" s="1"/>
  <c r="BO111" i="169"/>
  <c r="BQ110" i="169"/>
  <c r="BP110" i="169"/>
  <c r="Q46" i="126" s="1"/>
  <c r="BO110" i="169"/>
  <c r="BQ109" i="169"/>
  <c r="BP109" i="169"/>
  <c r="Q45" i="126" s="1"/>
  <c r="BO109" i="169"/>
  <c r="BQ108" i="169"/>
  <c r="BP108" i="169"/>
  <c r="Q44" i="126" s="1"/>
  <c r="BO108" i="169"/>
  <c r="BQ107" i="169"/>
  <c r="BP107" i="169"/>
  <c r="Q43" i="126" s="1"/>
  <c r="BO107" i="169"/>
  <c r="BQ106" i="169"/>
  <c r="BP106" i="169"/>
  <c r="Q42" i="126" s="1"/>
  <c r="BO106" i="169"/>
  <c r="BQ105" i="169"/>
  <c r="BP105" i="169"/>
  <c r="Q41" i="126" s="1"/>
  <c r="BO105" i="169"/>
  <c r="BQ104" i="169"/>
  <c r="BP104" i="169"/>
  <c r="Q40" i="126" s="1"/>
  <c r="BO104" i="169"/>
  <c r="BQ103" i="169"/>
  <c r="BP103" i="169"/>
  <c r="Q39" i="126" s="1"/>
  <c r="BO103" i="169"/>
  <c r="BQ102" i="169"/>
  <c r="BP102" i="169"/>
  <c r="Q38" i="126" s="1"/>
  <c r="BO102" i="169"/>
  <c r="BQ101" i="169"/>
  <c r="BP101" i="169"/>
  <c r="Q37" i="126" s="1"/>
  <c r="BO101" i="169"/>
  <c r="BQ100" i="169"/>
  <c r="BP100" i="169"/>
  <c r="Q36" i="126" s="1"/>
  <c r="BO100" i="169"/>
  <c r="BQ99" i="169"/>
  <c r="BP99" i="169"/>
  <c r="Q35" i="126" s="1"/>
  <c r="BO99" i="169"/>
  <c r="BQ98" i="169"/>
  <c r="BP98" i="169"/>
  <c r="Q34" i="126" s="1"/>
  <c r="BO98" i="169"/>
  <c r="BQ97" i="169"/>
  <c r="BP97" i="169"/>
  <c r="Q33" i="126" s="1"/>
  <c r="BO97" i="169"/>
  <c r="BQ96" i="169"/>
  <c r="BP96" i="169"/>
  <c r="Q32" i="126" s="1"/>
  <c r="BO96" i="169"/>
  <c r="BQ95" i="169"/>
  <c r="BP95" i="169"/>
  <c r="Q31" i="126" s="1"/>
  <c r="BO95" i="169"/>
  <c r="BQ94" i="169"/>
  <c r="BP94" i="169"/>
  <c r="Q30" i="126" s="1"/>
  <c r="BO94" i="169"/>
  <c r="BQ93" i="169"/>
  <c r="BP93" i="169"/>
  <c r="Q29" i="126" s="1"/>
  <c r="BO93" i="169"/>
  <c r="BQ92" i="169"/>
  <c r="BP92" i="169"/>
  <c r="Q28" i="126" s="1"/>
  <c r="BO92" i="169"/>
  <c r="BQ91" i="169"/>
  <c r="BP91" i="169"/>
  <c r="Q27" i="126" s="1"/>
  <c r="BO91" i="169"/>
  <c r="BQ90" i="169"/>
  <c r="BP90" i="169"/>
  <c r="Q26" i="126" s="1"/>
  <c r="BO90" i="169"/>
  <c r="BQ89" i="169"/>
  <c r="BP89" i="169"/>
  <c r="Q25" i="126" s="1"/>
  <c r="BO89" i="169"/>
  <c r="BQ88" i="169"/>
  <c r="BP88" i="169"/>
  <c r="Q24" i="126" s="1"/>
  <c r="BO88" i="169"/>
  <c r="BQ87" i="169"/>
  <c r="BP87" i="169"/>
  <c r="Q23" i="126" s="1"/>
  <c r="BO87" i="169"/>
  <c r="BQ86" i="169"/>
  <c r="BP86" i="169"/>
  <c r="Q22" i="126" s="1"/>
  <c r="BO86" i="169"/>
  <c r="BQ85" i="169"/>
  <c r="BP85" i="169"/>
  <c r="Q21" i="126" s="1"/>
  <c r="BO85" i="169"/>
  <c r="BQ84" i="169"/>
  <c r="BP84" i="169"/>
  <c r="Q20" i="126" s="1"/>
  <c r="BO84" i="169"/>
  <c r="BQ83" i="169"/>
  <c r="BP83" i="169"/>
  <c r="Q19" i="126" s="1"/>
  <c r="BO83" i="169"/>
  <c r="BQ82" i="169"/>
  <c r="BP82" i="169"/>
  <c r="BO82" i="169"/>
  <c r="BQ81" i="169"/>
  <c r="BP81" i="169"/>
  <c r="BO81" i="169"/>
  <c r="BQ80" i="169"/>
  <c r="BP80" i="169"/>
  <c r="BO80" i="169"/>
  <c r="BQ66" i="169"/>
  <c r="BP66" i="169"/>
  <c r="O65" i="126" s="1"/>
  <c r="BO66" i="169"/>
  <c r="BQ65" i="169"/>
  <c r="BP65" i="169"/>
  <c r="O64" i="126" s="1"/>
  <c r="BO65" i="169"/>
  <c r="BQ64" i="169"/>
  <c r="BP64" i="169"/>
  <c r="O63" i="126" s="1"/>
  <c r="BO64" i="169"/>
  <c r="BQ63" i="169"/>
  <c r="BP63" i="169"/>
  <c r="O62" i="126" s="1"/>
  <c r="BO63" i="169"/>
  <c r="BQ62" i="169"/>
  <c r="BP62" i="169"/>
  <c r="O61" i="126" s="1"/>
  <c r="BO62" i="169"/>
  <c r="BQ61" i="169"/>
  <c r="BP61" i="169"/>
  <c r="O60" i="126" s="1"/>
  <c r="BO61" i="169"/>
  <c r="BQ60" i="169"/>
  <c r="BP60" i="169"/>
  <c r="O59" i="126" s="1"/>
  <c r="BO60" i="169"/>
  <c r="BQ59" i="169"/>
  <c r="BP59" i="169"/>
  <c r="O58" i="126" s="1"/>
  <c r="BO59" i="169"/>
  <c r="BQ58" i="169"/>
  <c r="BP58" i="169"/>
  <c r="O57" i="126" s="1"/>
  <c r="BO58" i="169"/>
  <c r="BQ57" i="169"/>
  <c r="BP57" i="169"/>
  <c r="O56" i="126" s="1"/>
  <c r="BO57" i="169"/>
  <c r="BQ56" i="169"/>
  <c r="BP56" i="169"/>
  <c r="O55" i="126" s="1"/>
  <c r="BO56" i="169"/>
  <c r="BQ55" i="169"/>
  <c r="BP55" i="169"/>
  <c r="O54" i="126" s="1"/>
  <c r="BO55" i="169"/>
  <c r="BQ54" i="169"/>
  <c r="BP54" i="169"/>
  <c r="O53" i="126" s="1"/>
  <c r="BO54" i="169"/>
  <c r="BQ53" i="169"/>
  <c r="BP53" i="169"/>
  <c r="O52" i="126" s="1"/>
  <c r="BO53" i="169"/>
  <c r="BQ52" i="169"/>
  <c r="BP52" i="169"/>
  <c r="O51" i="126" s="1"/>
  <c r="BO52" i="169"/>
  <c r="BQ51" i="169"/>
  <c r="BP51" i="169"/>
  <c r="O50" i="126" s="1"/>
  <c r="BO51" i="169"/>
  <c r="BQ50" i="169"/>
  <c r="BP50" i="169"/>
  <c r="O49" i="126" s="1"/>
  <c r="BO50" i="169"/>
  <c r="BQ49" i="169"/>
  <c r="BP49" i="169"/>
  <c r="O48" i="126" s="1"/>
  <c r="BO49" i="169"/>
  <c r="BQ48" i="169"/>
  <c r="BP48" i="169"/>
  <c r="O47" i="126" s="1"/>
  <c r="BO48" i="169"/>
  <c r="BQ47" i="169"/>
  <c r="BP47" i="169"/>
  <c r="O46" i="126" s="1"/>
  <c r="BO47" i="169"/>
  <c r="BQ46" i="169"/>
  <c r="BP46" i="169"/>
  <c r="O45" i="126" s="1"/>
  <c r="BO46" i="169"/>
  <c r="BQ45" i="169"/>
  <c r="BP45" i="169"/>
  <c r="O44" i="126" s="1"/>
  <c r="BO45" i="169"/>
  <c r="BQ44" i="169"/>
  <c r="BP44" i="169"/>
  <c r="O43" i="126" s="1"/>
  <c r="BO44" i="169"/>
  <c r="BQ43" i="169"/>
  <c r="BP43" i="169"/>
  <c r="O42" i="126" s="1"/>
  <c r="BO43" i="169"/>
  <c r="BQ42" i="169"/>
  <c r="BP42" i="169"/>
  <c r="O41" i="126" s="1"/>
  <c r="BO42" i="169"/>
  <c r="BQ41" i="169"/>
  <c r="BP41" i="169"/>
  <c r="O40" i="126" s="1"/>
  <c r="BO41" i="169"/>
  <c r="BQ40" i="169"/>
  <c r="BP40" i="169"/>
  <c r="O39" i="126" s="1"/>
  <c r="BO40" i="169"/>
  <c r="BQ39" i="169"/>
  <c r="BP39" i="169"/>
  <c r="O38" i="126" s="1"/>
  <c r="BO39" i="169"/>
  <c r="BQ38" i="169"/>
  <c r="BP38" i="169"/>
  <c r="O37" i="126" s="1"/>
  <c r="BO38" i="169"/>
  <c r="BQ37" i="169"/>
  <c r="BP37" i="169"/>
  <c r="O36" i="126" s="1"/>
  <c r="BO37" i="169"/>
  <c r="BQ36" i="169"/>
  <c r="BP36" i="169"/>
  <c r="O35" i="126" s="1"/>
  <c r="BO36" i="169"/>
  <c r="BQ35" i="169"/>
  <c r="BP35" i="169"/>
  <c r="O34" i="126" s="1"/>
  <c r="BO35" i="169"/>
  <c r="BQ34" i="169"/>
  <c r="BP34" i="169"/>
  <c r="O33" i="126" s="1"/>
  <c r="BO34" i="169"/>
  <c r="BQ33" i="169"/>
  <c r="BP33" i="169"/>
  <c r="O32" i="126" s="1"/>
  <c r="BO33" i="169"/>
  <c r="BQ32" i="169"/>
  <c r="BP32" i="169"/>
  <c r="O31" i="126" s="1"/>
  <c r="BO32" i="169"/>
  <c r="BQ31" i="169"/>
  <c r="BP31" i="169"/>
  <c r="O30" i="126" s="1"/>
  <c r="BO31" i="169"/>
  <c r="BQ30" i="169"/>
  <c r="BP30" i="169"/>
  <c r="O29" i="126" s="1"/>
  <c r="BO30" i="169"/>
  <c r="BQ29" i="169"/>
  <c r="BP29" i="169"/>
  <c r="O28" i="126" s="1"/>
  <c r="BO29" i="169"/>
  <c r="BQ28" i="169"/>
  <c r="BP28" i="169"/>
  <c r="O27" i="126" s="1"/>
  <c r="BO28" i="169"/>
  <c r="BQ27" i="169"/>
  <c r="BP27" i="169"/>
  <c r="O26" i="126" s="1"/>
  <c r="BO27" i="169"/>
  <c r="BQ26" i="169"/>
  <c r="BP26" i="169"/>
  <c r="O25" i="126" s="1"/>
  <c r="BO26" i="169"/>
  <c r="BQ25" i="169"/>
  <c r="BP25" i="169"/>
  <c r="O24" i="126" s="1"/>
  <c r="BO25" i="169"/>
  <c r="BQ24" i="169"/>
  <c r="BP24" i="169"/>
  <c r="O23" i="126" s="1"/>
  <c r="BO24" i="169"/>
  <c r="BQ23" i="169"/>
  <c r="BP23" i="169"/>
  <c r="O22" i="126" s="1"/>
  <c r="BO23" i="169"/>
  <c r="BQ22" i="169"/>
  <c r="BP22" i="169"/>
  <c r="O21" i="126" s="1"/>
  <c r="BO22" i="169"/>
  <c r="BQ21" i="169"/>
  <c r="BP21" i="169"/>
  <c r="O20" i="126" s="1"/>
  <c r="BO21" i="169"/>
  <c r="BQ20" i="169"/>
  <c r="BP20" i="169"/>
  <c r="O19" i="126" s="1"/>
  <c r="BO20" i="169"/>
  <c r="BQ19" i="169"/>
  <c r="BP19" i="169"/>
  <c r="O18" i="126" s="1"/>
  <c r="BO19" i="169"/>
  <c r="BQ18" i="169"/>
  <c r="BP18" i="169"/>
  <c r="O17" i="126" s="1"/>
  <c r="BO18" i="169"/>
  <c r="BQ17" i="169"/>
  <c r="BP17" i="169"/>
  <c r="B11" i="169"/>
  <c r="B9" i="169" s="1"/>
  <c r="B7" i="169"/>
  <c r="B6" i="169"/>
  <c r="D12" i="169" s="1"/>
  <c r="D9" i="169" s="1"/>
  <c r="B5" i="169"/>
  <c r="R24" i="126" l="1"/>
  <c r="R56" i="126"/>
  <c r="R35" i="126"/>
  <c r="V31" i="126"/>
  <c r="R30" i="126"/>
  <c r="R62" i="126"/>
  <c r="P43" i="126"/>
  <c r="P61" i="126"/>
  <c r="P24" i="126"/>
  <c r="P40" i="126"/>
  <c r="P56" i="126"/>
  <c r="R22" i="126"/>
  <c r="R38" i="126"/>
  <c r="T36" i="126"/>
  <c r="T52" i="126"/>
  <c r="V34" i="126"/>
  <c r="V50" i="126"/>
  <c r="T38" i="126"/>
  <c r="R51" i="126"/>
  <c r="T57" i="126"/>
  <c r="V39" i="126"/>
  <c r="V55" i="126"/>
  <c r="R54" i="126"/>
  <c r="P19" i="126"/>
  <c r="P35" i="126"/>
  <c r="P51" i="126"/>
  <c r="R33" i="126"/>
  <c r="R49" i="126"/>
  <c r="R65" i="126"/>
  <c r="T31" i="126"/>
  <c r="T47" i="126"/>
  <c r="T63" i="126"/>
  <c r="V45" i="126"/>
  <c r="V61" i="126"/>
  <c r="V47" i="126"/>
  <c r="R46" i="126"/>
  <c r="P27" i="126"/>
  <c r="R21" i="126"/>
  <c r="R37" i="126"/>
  <c r="R27" i="126"/>
  <c r="R43" i="126"/>
  <c r="R59" i="126"/>
  <c r="T41" i="126"/>
  <c r="R60" i="126"/>
  <c r="T42" i="126"/>
  <c r="T58" i="126"/>
  <c r="V40" i="126"/>
  <c r="V56" i="126"/>
  <c r="P29" i="126"/>
  <c r="P45" i="126"/>
  <c r="P30" i="126"/>
  <c r="P46" i="126"/>
  <c r="P62" i="126"/>
  <c r="R28" i="126"/>
  <c r="P41" i="126"/>
  <c r="R39" i="126"/>
  <c r="R55" i="126"/>
  <c r="T37" i="126"/>
  <c r="T53" i="126"/>
  <c r="V35" i="126"/>
  <c r="V51" i="126"/>
  <c r="R19" i="126"/>
  <c r="T33" i="126"/>
  <c r="T49" i="126"/>
  <c r="T28" i="126"/>
  <c r="P39" i="126"/>
  <c r="P55" i="126"/>
  <c r="R44" i="126"/>
  <c r="T26" i="126"/>
  <c r="P25" i="126"/>
  <c r="P57" i="126"/>
  <c r="R23" i="126"/>
  <c r="P20" i="126"/>
  <c r="P36" i="126"/>
  <c r="P52" i="126"/>
  <c r="R34" i="126"/>
  <c r="R50" i="126"/>
  <c r="T32" i="126"/>
  <c r="T48" i="126"/>
  <c r="T64" i="126"/>
  <c r="V46" i="126"/>
  <c r="V62" i="126"/>
  <c r="P31" i="126"/>
  <c r="P47" i="126"/>
  <c r="P63" i="126"/>
  <c r="R29" i="126"/>
  <c r="R45" i="126"/>
  <c r="R61" i="126"/>
  <c r="T27" i="126"/>
  <c r="T43" i="126"/>
  <c r="T59" i="126"/>
  <c r="V41" i="126"/>
  <c r="V57" i="126"/>
  <c r="T54" i="126"/>
  <c r="V36" i="126"/>
  <c r="V52" i="126"/>
  <c r="V63" i="126"/>
  <c r="T44" i="126"/>
  <c r="T60" i="126"/>
  <c r="V42" i="126"/>
  <c r="V58" i="126"/>
  <c r="P26" i="126"/>
  <c r="T39" i="126"/>
  <c r="T55" i="126"/>
  <c r="V37" i="126"/>
  <c r="V53" i="126"/>
  <c r="T50" i="126"/>
  <c r="V32" i="126"/>
  <c r="V48" i="126"/>
  <c r="V64" i="126"/>
  <c r="R40" i="126"/>
  <c r="P53" i="126"/>
  <c r="T65" i="126"/>
  <c r="R41" i="126"/>
  <c r="R57" i="126"/>
  <c r="P22" i="126"/>
  <c r="P38" i="126"/>
  <c r="P54" i="126"/>
  <c r="R20" i="126"/>
  <c r="P17" i="126"/>
  <c r="P33" i="126"/>
  <c r="P49" i="126"/>
  <c r="P65" i="126"/>
  <c r="R31" i="126"/>
  <c r="R47" i="126"/>
  <c r="R63" i="126"/>
  <c r="T29" i="126"/>
  <c r="T45" i="126"/>
  <c r="T61" i="126"/>
  <c r="V43" i="126"/>
  <c r="V59" i="126"/>
  <c r="P32" i="126"/>
  <c r="P59" i="126"/>
  <c r="R25" i="126"/>
  <c r="R36" i="126"/>
  <c r="R52" i="126"/>
  <c r="T34" i="126"/>
  <c r="P28" i="126"/>
  <c r="P44" i="126"/>
  <c r="P60" i="126"/>
  <c r="R26" i="126"/>
  <c r="R42" i="126"/>
  <c r="R58" i="126"/>
  <c r="T40" i="126"/>
  <c r="T56" i="126"/>
  <c r="V38" i="126"/>
  <c r="V54" i="126"/>
  <c r="V33" i="126"/>
  <c r="V49" i="126"/>
  <c r="V65" i="126"/>
  <c r="P42" i="126"/>
  <c r="P58" i="126"/>
  <c r="P21" i="126"/>
  <c r="P37" i="126"/>
  <c r="P48" i="126"/>
  <c r="P64" i="126"/>
  <c r="P23" i="126"/>
  <c r="R53" i="126"/>
  <c r="T35" i="126"/>
  <c r="T51" i="126"/>
  <c r="P18" i="126"/>
  <c r="P34" i="126"/>
  <c r="P50" i="126"/>
  <c r="R32" i="126"/>
  <c r="R48" i="126"/>
  <c r="R64" i="126"/>
  <c r="T30" i="126"/>
  <c r="T46" i="126"/>
  <c r="T62" i="126"/>
  <c r="V44" i="126"/>
  <c r="V60" i="126"/>
  <c r="O16" i="126"/>
  <c r="P16" i="126"/>
  <c r="BO138" i="169"/>
  <c r="BP138" i="169"/>
  <c r="BQ138" i="169"/>
  <c r="R17" i="126"/>
  <c r="S16" i="126"/>
  <c r="Q17" i="126"/>
  <c r="Q18" i="126"/>
  <c r="R18" i="126"/>
  <c r="R16" i="126"/>
  <c r="Q16" i="126"/>
  <c r="U17" i="126"/>
  <c r="U20" i="126"/>
  <c r="U28" i="126"/>
  <c r="U23" i="126"/>
  <c r="U18" i="126"/>
  <c r="U24" i="126"/>
  <c r="U19" i="126"/>
  <c r="U26" i="126"/>
  <c r="U25" i="126"/>
  <c r="U21" i="126"/>
  <c r="U16" i="126"/>
  <c r="U27" i="126"/>
  <c r="U22" i="126"/>
  <c r="V25" i="126"/>
  <c r="V24" i="126"/>
  <c r="V22" i="126"/>
  <c r="V17" i="126"/>
  <c r="V28" i="126"/>
  <c r="V23" i="126"/>
  <c r="V18" i="126"/>
  <c r="V29" i="126"/>
  <c r="V19" i="126"/>
  <c r="V30" i="126"/>
  <c r="V20" i="126"/>
  <c r="V26" i="126"/>
  <c r="V21" i="126"/>
  <c r="V16" i="126"/>
  <c r="V27" i="126"/>
  <c r="T23" i="126"/>
  <c r="T18" i="126"/>
  <c r="T19" i="126"/>
  <c r="T25" i="126"/>
  <c r="T20" i="126"/>
  <c r="T16" i="126"/>
  <c r="T24" i="126"/>
  <c r="T21" i="126"/>
  <c r="T22" i="126"/>
  <c r="T17" i="126"/>
  <c r="S18" i="126"/>
  <c r="S26" i="126"/>
  <c r="S23" i="126"/>
  <c r="S19" i="126"/>
  <c r="AB19" i="126" s="1"/>
  <c r="S21" i="126"/>
  <c r="S27" i="126"/>
  <c r="S22" i="126"/>
  <c r="S17" i="126"/>
  <c r="S28" i="126"/>
  <c r="S24" i="126"/>
  <c r="S25" i="126"/>
  <c r="S20" i="126"/>
  <c r="U9" i="169"/>
  <c r="I9" i="169"/>
  <c r="V9" i="169"/>
  <c r="H9" i="169"/>
  <c r="AE9" i="169"/>
  <c r="J9" i="169"/>
  <c r="W9" i="169"/>
  <c r="X9" i="169"/>
  <c r="E9" i="169"/>
  <c r="F9" i="169"/>
  <c r="BO264" i="169"/>
  <c r="G9" i="169"/>
  <c r="K9" i="169"/>
  <c r="L9" i="169"/>
  <c r="BQ264" i="169"/>
  <c r="T9" i="169"/>
  <c r="BP75" i="169"/>
  <c r="AA9" i="169"/>
  <c r="M9" i="169"/>
  <c r="AB9" i="169"/>
  <c r="N9" i="169"/>
  <c r="AC9" i="169"/>
  <c r="BO75" i="169"/>
  <c r="BO9" i="169" s="1"/>
  <c r="AD9" i="169"/>
  <c r="O9" i="169"/>
  <c r="AF9" i="169"/>
  <c r="Q9" i="169"/>
  <c r="AG9" i="169"/>
  <c r="BQ75" i="169"/>
  <c r="Z9" i="169"/>
  <c r="BP201" i="169"/>
  <c r="BQ201" i="169"/>
  <c r="P9" i="169"/>
  <c r="BP264" i="169"/>
  <c r="R9" i="169"/>
  <c r="S9" i="169"/>
  <c r="AH9" i="169"/>
  <c r="BO201" i="169"/>
  <c r="BP9" i="169" l="1"/>
  <c r="BQ9" i="169"/>
  <c r="Q74" i="126"/>
  <c r="Q9" i="126" s="1"/>
  <c r="P74" i="126"/>
  <c r="P9" i="126" s="1"/>
  <c r="O74" i="126"/>
  <c r="O9" i="126" s="1"/>
  <c r="U74" i="126"/>
  <c r="U9" i="126" s="1"/>
  <c r="T74" i="126"/>
  <c r="T9" i="126" s="1"/>
  <c r="S74" i="126"/>
  <c r="S9" i="126" s="1"/>
  <c r="V74" i="126"/>
  <c r="V9" i="126" s="1"/>
  <c r="B7" i="20" l="1"/>
  <c r="B6" i="20"/>
  <c r="B5" i="20"/>
  <c r="A7" i="126"/>
  <c r="A6" i="126"/>
  <c r="A5" i="126"/>
  <c r="A4" i="126"/>
  <c r="A3" i="126"/>
  <c r="A2" i="126"/>
  <c r="BD75" i="169" l="1"/>
  <c r="BD201" i="169"/>
  <c r="BE75" i="169"/>
  <c r="BE264" i="169"/>
  <c r="BE201" i="169"/>
  <c r="BF75" i="169"/>
  <c r="BF264" i="169"/>
  <c r="BF201" i="169"/>
  <c r="BG75" i="169"/>
  <c r="BG264" i="169"/>
  <c r="BG201" i="169"/>
  <c r="BH75" i="169"/>
  <c r="BH264" i="169"/>
  <c r="BH201" i="169"/>
  <c r="BI75" i="169"/>
  <c r="BI201" i="169"/>
  <c r="BI264" i="169"/>
  <c r="BJ75" i="169"/>
  <c r="BJ264" i="169"/>
  <c r="BJ201" i="169"/>
  <c r="BK75" i="169"/>
  <c r="BK264" i="169"/>
  <c r="BK201" i="169"/>
  <c r="BL75" i="169"/>
  <c r="BL201" i="169"/>
  <c r="BL264" i="169"/>
  <c r="BM75" i="169"/>
  <c r="BM264" i="169"/>
  <c r="BM201" i="169"/>
  <c r="AU75" i="169"/>
  <c r="AU201" i="169"/>
  <c r="AU264" i="169"/>
  <c r="AY75" i="169"/>
  <c r="AY201" i="169"/>
  <c r="AY264" i="169"/>
  <c r="BA75" i="169"/>
  <c r="BA201" i="169"/>
  <c r="BA264" i="169"/>
  <c r="AT75" i="169"/>
  <c r="AT264" i="169"/>
  <c r="AT201" i="169"/>
  <c r="AV75" i="169"/>
  <c r="AV201" i="169"/>
  <c r="AV264" i="169"/>
  <c r="AX75" i="169"/>
  <c r="AX264" i="169"/>
  <c r="AX201" i="169"/>
  <c r="AZ75" i="169"/>
  <c r="AZ201" i="169"/>
  <c r="AZ264" i="169"/>
  <c r="BB75" i="169"/>
  <c r="BB201" i="169"/>
  <c r="BB264" i="169"/>
  <c r="AW75" i="169"/>
  <c r="AW264" i="169"/>
  <c r="AW201" i="169"/>
  <c r="BC75" i="169"/>
  <c r="BC201" i="169"/>
  <c r="BC264" i="169"/>
  <c r="BE9" i="169"/>
  <c r="AZ325" i="169" l="1"/>
  <c r="BC325" i="169"/>
  <c r="BE325" i="169"/>
  <c r="AV325" i="169"/>
  <c r="AU325" i="169"/>
  <c r="BF325" i="169"/>
  <c r="BL325" i="169"/>
  <c r="BH9" i="169"/>
  <c r="BH325" i="169"/>
  <c r="BM325" i="169"/>
  <c r="BG325" i="169"/>
  <c r="AT325" i="169"/>
  <c r="AW325" i="169"/>
  <c r="BJ325" i="169"/>
  <c r="BI325" i="169"/>
  <c r="AX325" i="169"/>
  <c r="BK325" i="169"/>
  <c r="BA325" i="169"/>
  <c r="BB325" i="169"/>
  <c r="AY325" i="169"/>
  <c r="BD325" i="169"/>
  <c r="BB9" i="169"/>
  <c r="AY9" i="169"/>
  <c r="BA9" i="169"/>
  <c r="AW9" i="169"/>
  <c r="BK9" i="169"/>
  <c r="BG9" i="169"/>
  <c r="AT9" i="169"/>
  <c r="BJ9" i="169"/>
  <c r="BI9" i="169"/>
  <c r="BM9" i="169"/>
  <c r="AV9" i="169"/>
  <c r="AZ9" i="169"/>
  <c r="BF9" i="169"/>
  <c r="BL9" i="169"/>
  <c r="AU9" i="169"/>
  <c r="BC9" i="169"/>
  <c r="AX9" i="169"/>
  <c r="BS61" i="167" l="1"/>
  <c r="BS53" i="167"/>
  <c r="BS45" i="167"/>
  <c r="BS37" i="167"/>
  <c r="BS64" i="167"/>
  <c r="BS56" i="167"/>
  <c r="BS48" i="167"/>
  <c r="BS40" i="167"/>
  <c r="BS32" i="167"/>
  <c r="BS59" i="167"/>
  <c r="BS43" i="167"/>
  <c r="BS66" i="167"/>
  <c r="BS63" i="167"/>
  <c r="BS62" i="167"/>
  <c r="BS60" i="167"/>
  <c r="BS58" i="167"/>
  <c r="BS57" i="167"/>
  <c r="BS50" i="167"/>
  <c r="BS47" i="167"/>
  <c r="BS46" i="167"/>
  <c r="BS44" i="167"/>
  <c r="BS42" i="167"/>
  <c r="BS41" i="167"/>
  <c r="BS39" i="167"/>
  <c r="BS34" i="167"/>
  <c r="BS31" i="167"/>
  <c r="BS30" i="167"/>
  <c r="BS29" i="167"/>
  <c r="BS27" i="167"/>
  <c r="BS28" i="167"/>
  <c r="BS26" i="167"/>
  <c r="BS21" i="167"/>
  <c r="BS23" i="167"/>
  <c r="BS55" i="167"/>
  <c r="BS52" i="167"/>
  <c r="BS36" i="167"/>
  <c r="M19" i="126"/>
  <c r="BS51" i="167"/>
  <c r="BS35" i="167"/>
  <c r="BS24" i="167"/>
  <c r="BS19" i="167"/>
  <c r="BS65" i="167"/>
  <c r="BS49" i="167"/>
  <c r="BS33" i="167"/>
  <c r="BS54" i="167"/>
  <c r="BS38" i="167"/>
  <c r="BS22" i="167"/>
  <c r="M35" i="126" l="1"/>
  <c r="CF36" i="167"/>
  <c r="M63" i="126"/>
  <c r="CF64" i="167"/>
  <c r="M45" i="126"/>
  <c r="CF46" i="167"/>
  <c r="M49" i="126"/>
  <c r="CF50" i="167"/>
  <c r="M56" i="126"/>
  <c r="CF57" i="167"/>
  <c r="M60" i="126"/>
  <c r="CF61" i="167"/>
  <c r="M37" i="126"/>
  <c r="CF38" i="167"/>
  <c r="M57" i="126"/>
  <c r="CF58" i="167"/>
  <c r="M36" i="126"/>
  <c r="CF37" i="167"/>
  <c r="M61" i="126"/>
  <c r="CF62" i="167"/>
  <c r="M54" i="126"/>
  <c r="CF55" i="167"/>
  <c r="M32" i="126"/>
  <c r="CF33" i="167"/>
  <c r="M65" i="126"/>
  <c r="CF66" i="167"/>
  <c r="M43" i="126"/>
  <c r="CF44" i="167"/>
  <c r="M52" i="126"/>
  <c r="CF53" i="167"/>
  <c r="M27" i="126"/>
  <c r="CF28" i="167"/>
  <c r="M42" i="126"/>
  <c r="CF43" i="167"/>
  <c r="M51" i="126"/>
  <c r="CF52" i="167"/>
  <c r="M46" i="126"/>
  <c r="CF47" i="167"/>
  <c r="M25" i="126"/>
  <c r="CF26" i="167"/>
  <c r="M62" i="126"/>
  <c r="CF63" i="167"/>
  <c r="M58" i="126"/>
  <c r="CF59" i="167"/>
  <c r="M55" i="126"/>
  <c r="CF56" i="167"/>
  <c r="M44" i="126"/>
  <c r="CF45" i="167"/>
  <c r="M53" i="126"/>
  <c r="CF54" i="167"/>
  <c r="M26" i="126"/>
  <c r="CF27" i="167"/>
  <c r="M28" i="126"/>
  <c r="CF29" i="167"/>
  <c r="M29" i="126"/>
  <c r="CF30" i="167"/>
  <c r="M34" i="126"/>
  <c r="CF35" i="167"/>
  <c r="M31" i="126"/>
  <c r="CF32" i="167"/>
  <c r="M48" i="126"/>
  <c r="CF49" i="167"/>
  <c r="M64" i="126"/>
  <c r="CF65" i="167"/>
  <c r="M30" i="126"/>
  <c r="CF31" i="167"/>
  <c r="M33" i="126"/>
  <c r="CF34" i="167"/>
  <c r="M50" i="126"/>
  <c r="CF51" i="167"/>
  <c r="M38" i="126"/>
  <c r="CF39" i="167"/>
  <c r="M39" i="126"/>
  <c r="CF40" i="167"/>
  <c r="M41" i="126"/>
  <c r="CF42" i="167"/>
  <c r="M59" i="126"/>
  <c r="CF60" i="167"/>
  <c r="M40" i="126"/>
  <c r="CF41" i="167"/>
  <c r="M47" i="126"/>
  <c r="CF48" i="167"/>
  <c r="M21" i="126"/>
  <c r="CF22" i="167"/>
  <c r="M20" i="126"/>
  <c r="CF21" i="167"/>
  <c r="M22" i="126"/>
  <c r="CF23" i="167"/>
  <c r="M24" i="126"/>
  <c r="CF25" i="167"/>
  <c r="M18" i="126"/>
  <c r="CF19" i="167"/>
  <c r="M23" i="126"/>
  <c r="CF24" i="167"/>
  <c r="M17" i="126"/>
  <c r="BP17" i="167" l="1"/>
  <c r="BS17" i="169" l="1"/>
  <c r="BS80" i="169"/>
  <c r="BS143" i="169"/>
  <c r="BS206" i="169"/>
  <c r="BS267" i="169" l="1"/>
  <c r="BR193" i="167"/>
  <c r="BQ193" i="167"/>
  <c r="BS193" i="167"/>
  <c r="CF193" i="167" s="1"/>
  <c r="BP193" i="167"/>
  <c r="BN193" i="167"/>
  <c r="CE193" i="167" s="1"/>
  <c r="BR192" i="167"/>
  <c r="BQ192" i="167"/>
  <c r="BS192" i="167"/>
  <c r="CF192" i="167" s="1"/>
  <c r="BP192" i="167"/>
  <c r="BN192" i="167"/>
  <c r="CE192" i="167" s="1"/>
  <c r="BR191" i="167"/>
  <c r="BQ191" i="167"/>
  <c r="BS191" i="167"/>
  <c r="CF191" i="167" s="1"/>
  <c r="BP191" i="167"/>
  <c r="BN191" i="167"/>
  <c r="CE191" i="167" s="1"/>
  <c r="BR190" i="167"/>
  <c r="CD190" i="167" s="1"/>
  <c r="BQ190" i="167"/>
  <c r="BS190" i="167"/>
  <c r="CF190" i="167" s="1"/>
  <c r="BP190" i="167"/>
  <c r="BN190" i="167"/>
  <c r="CE190" i="167" s="1"/>
  <c r="BR189" i="167"/>
  <c r="BQ189" i="167"/>
  <c r="BS189" i="167"/>
  <c r="CF189" i="167" s="1"/>
  <c r="BP189" i="167"/>
  <c r="BN189" i="167"/>
  <c r="CE189" i="167" s="1"/>
  <c r="BR188" i="167"/>
  <c r="BQ188" i="167"/>
  <c r="BS188" i="167"/>
  <c r="CF188" i="167" s="1"/>
  <c r="BP188" i="167"/>
  <c r="BN188" i="167"/>
  <c r="CE188" i="167" s="1"/>
  <c r="BR187" i="167"/>
  <c r="CD187" i="167" s="1"/>
  <c r="BQ187" i="167"/>
  <c r="BS187" i="167"/>
  <c r="CF187" i="167" s="1"/>
  <c r="BP187" i="167"/>
  <c r="BN187" i="167"/>
  <c r="CE187" i="167" s="1"/>
  <c r="BR186" i="167"/>
  <c r="BQ186" i="167"/>
  <c r="BS186" i="167"/>
  <c r="CF186" i="167" s="1"/>
  <c r="BP186" i="167"/>
  <c r="BN186" i="167"/>
  <c r="CE186" i="167" s="1"/>
  <c r="BR185" i="167"/>
  <c r="BQ185" i="167"/>
  <c r="BS185" i="167"/>
  <c r="CF185" i="167" s="1"/>
  <c r="BP185" i="167"/>
  <c r="BN185" i="167"/>
  <c r="CE185" i="167" s="1"/>
  <c r="BR184" i="167"/>
  <c r="BQ184" i="167"/>
  <c r="BS184" i="167"/>
  <c r="CF184" i="167" s="1"/>
  <c r="BP184" i="167"/>
  <c r="BN184" i="167"/>
  <c r="CE184" i="167" s="1"/>
  <c r="BR183" i="167"/>
  <c r="BQ183" i="167"/>
  <c r="BS183" i="167"/>
  <c r="CF183" i="167" s="1"/>
  <c r="BP183" i="167"/>
  <c r="BN183" i="167"/>
  <c r="CE183" i="167" s="1"/>
  <c r="BR182" i="167"/>
  <c r="BQ182" i="167"/>
  <c r="BS182" i="167"/>
  <c r="CF182" i="167" s="1"/>
  <c r="BP182" i="167"/>
  <c r="BN182" i="167"/>
  <c r="CE182" i="167" s="1"/>
  <c r="BR181" i="167"/>
  <c r="BQ181" i="167"/>
  <c r="BS181" i="167"/>
  <c r="CF181" i="167" s="1"/>
  <c r="BP181" i="167"/>
  <c r="BN181" i="167"/>
  <c r="CE181" i="167" s="1"/>
  <c r="BR180" i="167"/>
  <c r="BQ180" i="167"/>
  <c r="BS180" i="167"/>
  <c r="CF180" i="167" s="1"/>
  <c r="BP180" i="167"/>
  <c r="BN180" i="167"/>
  <c r="CE180" i="167" s="1"/>
  <c r="BR179" i="167"/>
  <c r="CD179" i="167" s="1"/>
  <c r="BQ179" i="167"/>
  <c r="BS179" i="167"/>
  <c r="CF179" i="167" s="1"/>
  <c r="BP179" i="167"/>
  <c r="BN179" i="167"/>
  <c r="CE179" i="167" s="1"/>
  <c r="BR178" i="167"/>
  <c r="BQ178" i="167"/>
  <c r="BS178" i="167"/>
  <c r="CF178" i="167" s="1"/>
  <c r="BP178" i="167"/>
  <c r="BN178" i="167"/>
  <c r="CE178" i="167" s="1"/>
  <c r="BR177" i="167"/>
  <c r="BQ177" i="167"/>
  <c r="BS177" i="167"/>
  <c r="CF177" i="167" s="1"/>
  <c r="BP177" i="167"/>
  <c r="BN177" i="167"/>
  <c r="CE177" i="167" s="1"/>
  <c r="BR176" i="167"/>
  <c r="BQ176" i="167"/>
  <c r="BS176" i="167"/>
  <c r="CF176" i="167" s="1"/>
  <c r="BP176" i="167"/>
  <c r="BN176" i="167"/>
  <c r="CE176" i="167" s="1"/>
  <c r="BR175" i="167"/>
  <c r="BQ175" i="167"/>
  <c r="BS175" i="167"/>
  <c r="CF175" i="167" s="1"/>
  <c r="BP175" i="167"/>
  <c r="BN175" i="167"/>
  <c r="CE175" i="167" s="1"/>
  <c r="BR174" i="167"/>
  <c r="BQ174" i="167"/>
  <c r="BS174" i="167"/>
  <c r="CF174" i="167" s="1"/>
  <c r="BP174" i="167"/>
  <c r="BN174" i="167"/>
  <c r="CE174" i="167" s="1"/>
  <c r="BR173" i="167"/>
  <c r="BQ173" i="167"/>
  <c r="BS173" i="167"/>
  <c r="CF173" i="167" s="1"/>
  <c r="BP173" i="167"/>
  <c r="BN173" i="167"/>
  <c r="CE173" i="167" s="1"/>
  <c r="BR172" i="167"/>
  <c r="BQ172" i="167"/>
  <c r="BS172" i="167"/>
  <c r="CF172" i="167" s="1"/>
  <c r="BP172" i="167"/>
  <c r="BN172" i="167"/>
  <c r="CE172" i="167" s="1"/>
  <c r="BR171" i="167"/>
  <c r="CD171" i="167" s="1"/>
  <c r="BQ171" i="167"/>
  <c r="BS171" i="167"/>
  <c r="CF171" i="167" s="1"/>
  <c r="BP171" i="167"/>
  <c r="BN171" i="167"/>
  <c r="CE171" i="167" s="1"/>
  <c r="BR170" i="167"/>
  <c r="BQ170" i="167"/>
  <c r="BS170" i="167"/>
  <c r="CF170" i="167" s="1"/>
  <c r="BP170" i="167"/>
  <c r="BN170" i="167"/>
  <c r="CE170" i="167" s="1"/>
  <c r="BR169" i="167"/>
  <c r="BQ169" i="167"/>
  <c r="BS169" i="167"/>
  <c r="CF169" i="167" s="1"/>
  <c r="BP169" i="167"/>
  <c r="BN169" i="167"/>
  <c r="CE169" i="167" s="1"/>
  <c r="BR168" i="167"/>
  <c r="BQ168" i="167"/>
  <c r="BS168" i="167"/>
  <c r="CF168" i="167" s="1"/>
  <c r="BP168" i="167"/>
  <c r="BN168" i="167"/>
  <c r="CE168" i="167" s="1"/>
  <c r="BR167" i="167"/>
  <c r="BQ167" i="167"/>
  <c r="BS167" i="167"/>
  <c r="CF167" i="167" s="1"/>
  <c r="BP167" i="167"/>
  <c r="BN167" i="167"/>
  <c r="CE167" i="167" s="1"/>
  <c r="BR166" i="167"/>
  <c r="CD166" i="167" s="1"/>
  <c r="BQ166" i="167"/>
  <c r="BS166" i="167"/>
  <c r="CF166" i="167" s="1"/>
  <c r="BP166" i="167"/>
  <c r="BN166" i="167"/>
  <c r="CE166" i="167" s="1"/>
  <c r="BR165" i="167"/>
  <c r="BQ165" i="167"/>
  <c r="BS165" i="167"/>
  <c r="CF165" i="167" s="1"/>
  <c r="BP165" i="167"/>
  <c r="BN165" i="167"/>
  <c r="CE165" i="167" s="1"/>
  <c r="BR164" i="167"/>
  <c r="BQ164" i="167"/>
  <c r="BS164" i="167"/>
  <c r="CF164" i="167" s="1"/>
  <c r="BP164" i="167"/>
  <c r="BN164" i="167"/>
  <c r="CE164" i="167" s="1"/>
  <c r="BR163" i="167"/>
  <c r="CD163" i="167" s="1"/>
  <c r="BQ163" i="167"/>
  <c r="BS163" i="167"/>
  <c r="CF163" i="167" s="1"/>
  <c r="BP163" i="167"/>
  <c r="BN163" i="167"/>
  <c r="CE163" i="167" s="1"/>
  <c r="BR162" i="167"/>
  <c r="BQ162" i="167"/>
  <c r="BS162" i="167"/>
  <c r="CF162" i="167" s="1"/>
  <c r="BP162" i="167"/>
  <c r="BN162" i="167"/>
  <c r="CE162" i="167" s="1"/>
  <c r="BR161" i="167"/>
  <c r="BQ161" i="167"/>
  <c r="BS161" i="167"/>
  <c r="CF161" i="167" s="1"/>
  <c r="BP161" i="167"/>
  <c r="BN161" i="167"/>
  <c r="CE161" i="167" s="1"/>
  <c r="BR160" i="167"/>
  <c r="BQ160" i="167"/>
  <c r="BS160" i="167"/>
  <c r="CF160" i="167" s="1"/>
  <c r="BP160" i="167"/>
  <c r="BN160" i="167"/>
  <c r="CE160" i="167" s="1"/>
  <c r="BR159" i="167"/>
  <c r="BQ159" i="167"/>
  <c r="BS159" i="167"/>
  <c r="CF159" i="167" s="1"/>
  <c r="BP159" i="167"/>
  <c r="BN159" i="167"/>
  <c r="CE159" i="167" s="1"/>
  <c r="BR158" i="167"/>
  <c r="CD158" i="167" s="1"/>
  <c r="BQ158" i="167"/>
  <c r="BS158" i="167"/>
  <c r="CF158" i="167" s="1"/>
  <c r="BP158" i="167"/>
  <c r="BN158" i="167"/>
  <c r="CE158" i="167" s="1"/>
  <c r="BR157" i="167"/>
  <c r="BQ157" i="167"/>
  <c r="BS157" i="167"/>
  <c r="CF157" i="167" s="1"/>
  <c r="BP157" i="167"/>
  <c r="BN157" i="167"/>
  <c r="CE157" i="167" s="1"/>
  <c r="BR156" i="167"/>
  <c r="BQ156" i="167"/>
  <c r="BS156" i="167"/>
  <c r="CF156" i="167" s="1"/>
  <c r="BP156" i="167"/>
  <c r="BN156" i="167"/>
  <c r="CE156" i="167" s="1"/>
  <c r="BR155" i="167"/>
  <c r="CD155" i="167" s="1"/>
  <c r="BQ155" i="167"/>
  <c r="BS155" i="167"/>
  <c r="CF155" i="167" s="1"/>
  <c r="BP155" i="167"/>
  <c r="BN155" i="167"/>
  <c r="CE155" i="167" s="1"/>
  <c r="BR154" i="167"/>
  <c r="BQ154" i="167"/>
  <c r="BS154" i="167"/>
  <c r="CF154" i="167" s="1"/>
  <c r="BP154" i="167"/>
  <c r="BN154" i="167"/>
  <c r="CE154" i="167" s="1"/>
  <c r="BR153" i="167"/>
  <c r="BQ153" i="167"/>
  <c r="BS153" i="167"/>
  <c r="CF153" i="167" s="1"/>
  <c r="BP153" i="167"/>
  <c r="BN153" i="167"/>
  <c r="CE153" i="167" s="1"/>
  <c r="BR152" i="167"/>
  <c r="BQ152" i="167"/>
  <c r="BS152" i="167"/>
  <c r="CF152" i="167" s="1"/>
  <c r="BP152" i="167"/>
  <c r="BN152" i="167"/>
  <c r="CE152" i="167" s="1"/>
  <c r="BR151" i="167"/>
  <c r="BQ151" i="167"/>
  <c r="BS151" i="167"/>
  <c r="CF151" i="167" s="1"/>
  <c r="BP151" i="167"/>
  <c r="BN151" i="167"/>
  <c r="CE151" i="167" s="1"/>
  <c r="BR150" i="167"/>
  <c r="BQ150" i="167"/>
  <c r="BS150" i="167"/>
  <c r="CF150" i="167" s="1"/>
  <c r="BP150" i="167"/>
  <c r="BN150" i="167"/>
  <c r="CE150" i="167" s="1"/>
  <c r="BR149" i="167"/>
  <c r="BQ149" i="167"/>
  <c r="BS149" i="167"/>
  <c r="CF149" i="167" s="1"/>
  <c r="BP149" i="167"/>
  <c r="BN149" i="167"/>
  <c r="CE149" i="167" s="1"/>
  <c r="BR148" i="167"/>
  <c r="BQ148" i="167"/>
  <c r="BS148" i="167"/>
  <c r="CF148" i="167" s="1"/>
  <c r="BP148" i="167"/>
  <c r="BN148" i="167"/>
  <c r="CE148" i="167" s="1"/>
  <c r="BR147" i="167"/>
  <c r="BQ147" i="167"/>
  <c r="BS147" i="167"/>
  <c r="CF147" i="167" s="1"/>
  <c r="BP147" i="167"/>
  <c r="BN147" i="167"/>
  <c r="CE147" i="167" s="1"/>
  <c r="BR146" i="167"/>
  <c r="BQ146" i="167"/>
  <c r="BS146" i="167"/>
  <c r="CF146" i="167" s="1"/>
  <c r="BP146" i="167"/>
  <c r="BN146" i="167"/>
  <c r="CE146" i="167" s="1"/>
  <c r="BR145" i="167"/>
  <c r="BQ145" i="167"/>
  <c r="BS145" i="167"/>
  <c r="CF145" i="167" s="1"/>
  <c r="BP145" i="167"/>
  <c r="BN145" i="167"/>
  <c r="CE145" i="167" s="1"/>
  <c r="BR144" i="167"/>
  <c r="BS144" i="167"/>
  <c r="BP144" i="167"/>
  <c r="BN144" i="167"/>
  <c r="CE144" i="167" s="1"/>
  <c r="BQ66" i="167"/>
  <c r="BP66" i="167"/>
  <c r="H65" i="126"/>
  <c r="BN66" i="167"/>
  <c r="CE66" i="167" s="1"/>
  <c r="BQ65" i="167"/>
  <c r="BP65" i="167"/>
  <c r="H64" i="126"/>
  <c r="BN65" i="167"/>
  <c r="CE65" i="167" s="1"/>
  <c r="BR64" i="167"/>
  <c r="BQ64" i="167"/>
  <c r="BP64" i="167"/>
  <c r="H63" i="126"/>
  <c r="BN64" i="167"/>
  <c r="CE64" i="167" s="1"/>
  <c r="BQ63" i="167"/>
  <c r="BP63" i="167"/>
  <c r="H62" i="126"/>
  <c r="BN63" i="167"/>
  <c r="CE63" i="167" s="1"/>
  <c r="BQ62" i="167"/>
  <c r="BP62" i="167"/>
  <c r="H61" i="126"/>
  <c r="BN62" i="167"/>
  <c r="CE62" i="167" s="1"/>
  <c r="BQ61" i="167"/>
  <c r="BP61" i="167"/>
  <c r="H60" i="126"/>
  <c r="BN61" i="167"/>
  <c r="CE61" i="167" s="1"/>
  <c r="BQ60" i="167"/>
  <c r="BP60" i="167"/>
  <c r="H59" i="126"/>
  <c r="BN60" i="167"/>
  <c r="CE60" i="167" s="1"/>
  <c r="BQ59" i="167"/>
  <c r="BP59" i="167"/>
  <c r="H58" i="126"/>
  <c r="BN59" i="167"/>
  <c r="CE59" i="167" s="1"/>
  <c r="BQ58" i="167"/>
  <c r="BP58" i="167"/>
  <c r="H57" i="126"/>
  <c r="BN58" i="167"/>
  <c r="CE58" i="167" s="1"/>
  <c r="BQ57" i="167"/>
  <c r="BP57" i="167"/>
  <c r="H56" i="126"/>
  <c r="BN57" i="167"/>
  <c r="CE57" i="167" s="1"/>
  <c r="BQ56" i="167"/>
  <c r="BP56" i="167"/>
  <c r="H55" i="126"/>
  <c r="BN56" i="167"/>
  <c r="CE56" i="167" s="1"/>
  <c r="BQ55" i="167"/>
  <c r="BP55" i="167"/>
  <c r="H54" i="126"/>
  <c r="BN55" i="167"/>
  <c r="CE55" i="167" s="1"/>
  <c r="BQ54" i="167"/>
  <c r="BP54" i="167"/>
  <c r="H53" i="126"/>
  <c r="BN54" i="167"/>
  <c r="CE54" i="167" s="1"/>
  <c r="BQ53" i="167"/>
  <c r="BP53" i="167"/>
  <c r="H52" i="126"/>
  <c r="BN53" i="167"/>
  <c r="CE53" i="167" s="1"/>
  <c r="BQ52" i="167"/>
  <c r="BP52" i="167"/>
  <c r="H51" i="126"/>
  <c r="BN52" i="167"/>
  <c r="CE52" i="167" s="1"/>
  <c r="BQ51" i="167"/>
  <c r="BP51" i="167"/>
  <c r="H50" i="126"/>
  <c r="BN51" i="167"/>
  <c r="CE51" i="167" s="1"/>
  <c r="BQ50" i="167"/>
  <c r="BP50" i="167"/>
  <c r="H49" i="126"/>
  <c r="BN50" i="167"/>
  <c r="CE50" i="167" s="1"/>
  <c r="BQ49" i="167"/>
  <c r="BP49" i="167"/>
  <c r="H48" i="126"/>
  <c r="BN49" i="167"/>
  <c r="CE49" i="167" s="1"/>
  <c r="BQ48" i="167"/>
  <c r="BP48" i="167"/>
  <c r="H47" i="126"/>
  <c r="BN48" i="167"/>
  <c r="CE48" i="167" s="1"/>
  <c r="BQ47" i="167"/>
  <c r="BP47" i="167"/>
  <c r="H46" i="126"/>
  <c r="BN47" i="167"/>
  <c r="CE47" i="167" s="1"/>
  <c r="BQ46" i="167"/>
  <c r="BP46" i="167"/>
  <c r="H45" i="126"/>
  <c r="BN46" i="167"/>
  <c r="CE46" i="167" s="1"/>
  <c r="BQ45" i="167"/>
  <c r="BP45" i="167"/>
  <c r="H44" i="126"/>
  <c r="BN45" i="167"/>
  <c r="CE45" i="167" s="1"/>
  <c r="BQ44" i="167"/>
  <c r="BP44" i="167"/>
  <c r="H43" i="126"/>
  <c r="BN44" i="167"/>
  <c r="CE44" i="167" s="1"/>
  <c r="BQ43" i="167"/>
  <c r="BP43" i="167"/>
  <c r="H42" i="126"/>
  <c r="BN43" i="167"/>
  <c r="CE43" i="167" s="1"/>
  <c r="BR42" i="167"/>
  <c r="BQ42" i="167"/>
  <c r="BP42" i="167"/>
  <c r="H41" i="126"/>
  <c r="BN42" i="167"/>
  <c r="CE42" i="167" s="1"/>
  <c r="BQ41" i="167"/>
  <c r="BP41" i="167"/>
  <c r="H40" i="126"/>
  <c r="BN41" i="167"/>
  <c r="CE41" i="167" s="1"/>
  <c r="BQ40" i="167"/>
  <c r="BP40" i="167"/>
  <c r="H39" i="126"/>
  <c r="BN40" i="167"/>
  <c r="CE40" i="167" s="1"/>
  <c r="BQ39" i="167"/>
  <c r="BP39" i="167"/>
  <c r="H38" i="126"/>
  <c r="BN39" i="167"/>
  <c r="CE39" i="167" s="1"/>
  <c r="BQ38" i="167"/>
  <c r="BP38" i="167"/>
  <c r="H37" i="126"/>
  <c r="BN38" i="167"/>
  <c r="CE38" i="167" s="1"/>
  <c r="BQ37" i="167"/>
  <c r="BP37" i="167"/>
  <c r="H36" i="126"/>
  <c r="BN37" i="167"/>
  <c r="CE37" i="167" s="1"/>
  <c r="BQ36" i="167"/>
  <c r="BP36" i="167"/>
  <c r="H35" i="126"/>
  <c r="BN36" i="167"/>
  <c r="CE36" i="167" s="1"/>
  <c r="BQ35" i="167"/>
  <c r="BP35" i="167"/>
  <c r="H34" i="126"/>
  <c r="BN35" i="167"/>
  <c r="CE35" i="167" s="1"/>
  <c r="BQ34" i="167"/>
  <c r="BP34" i="167"/>
  <c r="H33" i="126"/>
  <c r="BN34" i="167"/>
  <c r="CE34" i="167" s="1"/>
  <c r="BQ33" i="167"/>
  <c r="BP33" i="167"/>
  <c r="H32" i="126"/>
  <c r="BN33" i="167"/>
  <c r="CE33" i="167" s="1"/>
  <c r="BQ32" i="167"/>
  <c r="BP32" i="167"/>
  <c r="H31" i="126"/>
  <c r="BN32" i="167"/>
  <c r="CE32" i="167" s="1"/>
  <c r="BQ31" i="167"/>
  <c r="BP31" i="167"/>
  <c r="H30" i="126"/>
  <c r="BN31" i="167"/>
  <c r="CE31" i="167" s="1"/>
  <c r="BQ30" i="167"/>
  <c r="BP30" i="167"/>
  <c r="H29" i="126"/>
  <c r="BN30" i="167"/>
  <c r="CE30" i="167" s="1"/>
  <c r="BQ29" i="167"/>
  <c r="BP29" i="167"/>
  <c r="H28" i="126"/>
  <c r="BN29" i="167"/>
  <c r="CE29" i="167" s="1"/>
  <c r="BR28" i="167"/>
  <c r="CD28" i="167" s="1"/>
  <c r="BQ28" i="167"/>
  <c r="BP28" i="167"/>
  <c r="H27" i="126"/>
  <c r="BN28" i="167"/>
  <c r="CE28" i="167" s="1"/>
  <c r="BQ27" i="167"/>
  <c r="BP27" i="167"/>
  <c r="H26" i="126"/>
  <c r="BN27" i="167"/>
  <c r="CE27" i="167" s="1"/>
  <c r="BQ26" i="167"/>
  <c r="BP26" i="167"/>
  <c r="H25" i="126"/>
  <c r="BN26" i="167"/>
  <c r="CE26" i="167" s="1"/>
  <c r="BP25" i="167"/>
  <c r="H24" i="126"/>
  <c r="BN25" i="167"/>
  <c r="CE25" i="167" s="1"/>
  <c r="BQ24" i="167"/>
  <c r="BP24" i="167"/>
  <c r="H23" i="126"/>
  <c r="BN24" i="167"/>
  <c r="CE24" i="167" s="1"/>
  <c r="BQ23" i="167"/>
  <c r="BP23" i="167"/>
  <c r="H22" i="126"/>
  <c r="BN23" i="167"/>
  <c r="CE23" i="167" s="1"/>
  <c r="BQ22" i="167"/>
  <c r="BP22" i="167"/>
  <c r="H21" i="126"/>
  <c r="BN22" i="167"/>
  <c r="CE22" i="167" s="1"/>
  <c r="BQ21" i="167"/>
  <c r="BP21" i="167"/>
  <c r="H20" i="126"/>
  <c r="BN21" i="167"/>
  <c r="CE21" i="167" s="1"/>
  <c r="BQ20" i="167"/>
  <c r="BP20" i="167"/>
  <c r="H19" i="126"/>
  <c r="BN20" i="167"/>
  <c r="CE20" i="167" s="1"/>
  <c r="BQ19" i="167"/>
  <c r="BP19" i="167"/>
  <c r="H18" i="126"/>
  <c r="BN19" i="167"/>
  <c r="CE19" i="167" s="1"/>
  <c r="BR18" i="167"/>
  <c r="BQ18" i="167"/>
  <c r="BP18" i="167"/>
  <c r="BN18" i="167"/>
  <c r="BQ130" i="167"/>
  <c r="BS130" i="167"/>
  <c r="CF130" i="167" s="1"/>
  <c r="BP130" i="167"/>
  <c r="BN130" i="167"/>
  <c r="CE130" i="167" s="1"/>
  <c r="BQ129" i="167"/>
  <c r="BS129" i="167"/>
  <c r="CF129" i="167" s="1"/>
  <c r="BP129" i="167"/>
  <c r="BN129" i="167"/>
  <c r="CE129" i="167" s="1"/>
  <c r="BQ128" i="167"/>
  <c r="BS128" i="167"/>
  <c r="CF128" i="167" s="1"/>
  <c r="BP128" i="167"/>
  <c r="BN128" i="167"/>
  <c r="CE128" i="167" s="1"/>
  <c r="BQ127" i="167"/>
  <c r="BS127" i="167"/>
  <c r="CF127" i="167" s="1"/>
  <c r="BP127" i="167"/>
  <c r="BN127" i="167"/>
  <c r="CE127" i="167" s="1"/>
  <c r="BQ126" i="167"/>
  <c r="BS126" i="167"/>
  <c r="CF126" i="167" s="1"/>
  <c r="BP126" i="167"/>
  <c r="BN126" i="167"/>
  <c r="CE126" i="167" s="1"/>
  <c r="BQ125" i="167"/>
  <c r="BS125" i="167"/>
  <c r="CF125" i="167" s="1"/>
  <c r="BP125" i="167"/>
  <c r="BN125" i="167"/>
  <c r="CE125" i="167" s="1"/>
  <c r="BQ124" i="167"/>
  <c r="BS124" i="167"/>
  <c r="CF124" i="167" s="1"/>
  <c r="BP124" i="167"/>
  <c r="BN124" i="167"/>
  <c r="CE124" i="167" s="1"/>
  <c r="BQ123" i="167"/>
  <c r="BS123" i="167"/>
  <c r="CF123" i="167" s="1"/>
  <c r="BP123" i="167"/>
  <c r="BN123" i="167"/>
  <c r="CE123" i="167" s="1"/>
  <c r="BQ122" i="167"/>
  <c r="BS122" i="167"/>
  <c r="CF122" i="167" s="1"/>
  <c r="BP122" i="167"/>
  <c r="BN122" i="167"/>
  <c r="CE122" i="167" s="1"/>
  <c r="BQ121" i="167"/>
  <c r="BS121" i="167"/>
  <c r="CF121" i="167" s="1"/>
  <c r="BP121" i="167"/>
  <c r="BN121" i="167"/>
  <c r="CE121" i="167" s="1"/>
  <c r="BQ120" i="167"/>
  <c r="BS120" i="167"/>
  <c r="CF120" i="167" s="1"/>
  <c r="BP120" i="167"/>
  <c r="BN120" i="167"/>
  <c r="CE120" i="167" s="1"/>
  <c r="BQ119" i="167"/>
  <c r="BS119" i="167"/>
  <c r="CF119" i="167" s="1"/>
  <c r="BP119" i="167"/>
  <c r="BN119" i="167"/>
  <c r="CE119" i="167" s="1"/>
  <c r="BQ118" i="167"/>
  <c r="BS118" i="167"/>
  <c r="CF118" i="167" s="1"/>
  <c r="BP118" i="167"/>
  <c r="BN118" i="167"/>
  <c r="CE118" i="167" s="1"/>
  <c r="BQ117" i="167"/>
  <c r="BS117" i="167"/>
  <c r="CF117" i="167" s="1"/>
  <c r="BP117" i="167"/>
  <c r="BN117" i="167"/>
  <c r="CE117" i="167" s="1"/>
  <c r="BQ116" i="167"/>
  <c r="BS116" i="167"/>
  <c r="CF116" i="167" s="1"/>
  <c r="BP116" i="167"/>
  <c r="BN116" i="167"/>
  <c r="CE116" i="167" s="1"/>
  <c r="BQ115" i="167"/>
  <c r="BS115" i="167"/>
  <c r="CF115" i="167" s="1"/>
  <c r="BP115" i="167"/>
  <c r="BN115" i="167"/>
  <c r="CE115" i="167" s="1"/>
  <c r="BQ114" i="167"/>
  <c r="BS114" i="167"/>
  <c r="CF114" i="167" s="1"/>
  <c r="BP114" i="167"/>
  <c r="BN114" i="167"/>
  <c r="CE114" i="167" s="1"/>
  <c r="BQ113" i="167"/>
  <c r="BS113" i="167"/>
  <c r="CF113" i="167" s="1"/>
  <c r="BP113" i="167"/>
  <c r="BN113" i="167"/>
  <c r="CE113" i="167" s="1"/>
  <c r="BQ112" i="167"/>
  <c r="BS112" i="167"/>
  <c r="CF112" i="167" s="1"/>
  <c r="BP112" i="167"/>
  <c r="BN112" i="167"/>
  <c r="CE112" i="167" s="1"/>
  <c r="BQ111" i="167"/>
  <c r="BS111" i="167"/>
  <c r="CF111" i="167" s="1"/>
  <c r="BP111" i="167"/>
  <c r="BN111" i="167"/>
  <c r="CE111" i="167" s="1"/>
  <c r="BQ110" i="167"/>
  <c r="BS110" i="167"/>
  <c r="CF110" i="167" s="1"/>
  <c r="BP110" i="167"/>
  <c r="BN110" i="167"/>
  <c r="CE110" i="167" s="1"/>
  <c r="BQ109" i="167"/>
  <c r="BS109" i="167"/>
  <c r="CF109" i="167" s="1"/>
  <c r="BP109" i="167"/>
  <c r="BN109" i="167"/>
  <c r="CE109" i="167" s="1"/>
  <c r="BQ108" i="167"/>
  <c r="BS108" i="167"/>
  <c r="CF108" i="167" s="1"/>
  <c r="BP108" i="167"/>
  <c r="BN108" i="167"/>
  <c r="CE108" i="167" s="1"/>
  <c r="BQ107" i="167"/>
  <c r="BS107" i="167"/>
  <c r="CF107" i="167" s="1"/>
  <c r="BP107" i="167"/>
  <c r="BN107" i="167"/>
  <c r="CE107" i="167" s="1"/>
  <c r="BQ106" i="167"/>
  <c r="BS106" i="167"/>
  <c r="CF106" i="167" s="1"/>
  <c r="BP106" i="167"/>
  <c r="BN106" i="167"/>
  <c r="CE106" i="167" s="1"/>
  <c r="BQ105" i="167"/>
  <c r="BS105" i="167"/>
  <c r="CF105" i="167" s="1"/>
  <c r="BP105" i="167"/>
  <c r="BN105" i="167"/>
  <c r="CE105" i="167" s="1"/>
  <c r="BQ104" i="167"/>
  <c r="BS104" i="167"/>
  <c r="CF104" i="167" s="1"/>
  <c r="BP104" i="167"/>
  <c r="BN104" i="167"/>
  <c r="CE104" i="167" s="1"/>
  <c r="BQ103" i="167"/>
  <c r="BS103" i="167"/>
  <c r="CF103" i="167" s="1"/>
  <c r="BP103" i="167"/>
  <c r="BN103" i="167"/>
  <c r="CE103" i="167" s="1"/>
  <c r="BQ102" i="167"/>
  <c r="BS102" i="167"/>
  <c r="CF102" i="167" s="1"/>
  <c r="BP102" i="167"/>
  <c r="BN102" i="167"/>
  <c r="CE102" i="167" s="1"/>
  <c r="BQ101" i="167"/>
  <c r="BS101" i="167"/>
  <c r="CF101" i="167" s="1"/>
  <c r="BP101" i="167"/>
  <c r="BN101" i="167"/>
  <c r="CE101" i="167" s="1"/>
  <c r="BQ100" i="167"/>
  <c r="BS100" i="167"/>
  <c r="CF100" i="167" s="1"/>
  <c r="BP100" i="167"/>
  <c r="BN100" i="167"/>
  <c r="CE100" i="167" s="1"/>
  <c r="BQ99" i="167"/>
  <c r="BS99" i="167"/>
  <c r="CF99" i="167" s="1"/>
  <c r="BP99" i="167"/>
  <c r="BN99" i="167"/>
  <c r="CE99" i="167" s="1"/>
  <c r="BQ98" i="167"/>
  <c r="BS98" i="167"/>
  <c r="CF98" i="167" s="1"/>
  <c r="BP98" i="167"/>
  <c r="BN98" i="167"/>
  <c r="CE98" i="167" s="1"/>
  <c r="BQ97" i="167"/>
  <c r="BS97" i="167"/>
  <c r="CF97" i="167" s="1"/>
  <c r="BP97" i="167"/>
  <c r="BN97" i="167"/>
  <c r="CE97" i="167" s="1"/>
  <c r="BQ96" i="167"/>
  <c r="BS96" i="167"/>
  <c r="CF96" i="167" s="1"/>
  <c r="BP96" i="167"/>
  <c r="BN96" i="167"/>
  <c r="CE96" i="167" s="1"/>
  <c r="BQ95" i="167"/>
  <c r="BS95" i="167"/>
  <c r="CF95" i="167" s="1"/>
  <c r="BP95" i="167"/>
  <c r="BN95" i="167"/>
  <c r="CE95" i="167" s="1"/>
  <c r="BQ94" i="167"/>
  <c r="BS94" i="167"/>
  <c r="CF94" i="167" s="1"/>
  <c r="BP94" i="167"/>
  <c r="BN94" i="167"/>
  <c r="CE94" i="167" s="1"/>
  <c r="BQ93" i="167"/>
  <c r="BS93" i="167"/>
  <c r="CF93" i="167" s="1"/>
  <c r="BP93" i="167"/>
  <c r="BN93" i="167"/>
  <c r="CE93" i="167" s="1"/>
  <c r="BQ92" i="167"/>
  <c r="BS92" i="167"/>
  <c r="CF92" i="167" s="1"/>
  <c r="BP92" i="167"/>
  <c r="BN92" i="167"/>
  <c r="CE92" i="167" s="1"/>
  <c r="BQ91" i="167"/>
  <c r="BS91" i="167"/>
  <c r="CF91" i="167" s="1"/>
  <c r="BP91" i="167"/>
  <c r="BN91" i="167"/>
  <c r="CE91" i="167" s="1"/>
  <c r="BQ90" i="167"/>
  <c r="BS90" i="167"/>
  <c r="CF90" i="167" s="1"/>
  <c r="BP90" i="167"/>
  <c r="BN90" i="167"/>
  <c r="CE90" i="167" s="1"/>
  <c r="BQ89" i="167"/>
  <c r="BS89" i="167"/>
  <c r="CF89" i="167" s="1"/>
  <c r="BP89" i="167"/>
  <c r="BN89" i="167"/>
  <c r="CE89" i="167" s="1"/>
  <c r="BQ88" i="167"/>
  <c r="BS88" i="167"/>
  <c r="CF88" i="167" s="1"/>
  <c r="BP88" i="167"/>
  <c r="BN88" i="167"/>
  <c r="CE88" i="167" s="1"/>
  <c r="BQ87" i="167"/>
  <c r="BS87" i="167"/>
  <c r="CF87" i="167" s="1"/>
  <c r="BP87" i="167"/>
  <c r="BN87" i="167"/>
  <c r="CE87" i="167" s="1"/>
  <c r="BQ86" i="167"/>
  <c r="BS86" i="167"/>
  <c r="CF86" i="167" s="1"/>
  <c r="BP86" i="167"/>
  <c r="BN86" i="167"/>
  <c r="CE86" i="167" s="1"/>
  <c r="BQ85" i="167"/>
  <c r="BS85" i="167"/>
  <c r="CF85" i="167" s="1"/>
  <c r="BP85" i="167"/>
  <c r="BN85" i="167"/>
  <c r="CE85" i="167" s="1"/>
  <c r="BQ84" i="167"/>
  <c r="BS84" i="167"/>
  <c r="CF84" i="167" s="1"/>
  <c r="BP84" i="167"/>
  <c r="BN84" i="167"/>
  <c r="CE84" i="167" s="1"/>
  <c r="BQ83" i="167"/>
  <c r="BS83" i="167"/>
  <c r="CF83" i="167" s="1"/>
  <c r="BP83" i="167"/>
  <c r="BP82" i="167"/>
  <c r="BN81" i="167"/>
  <c r="CE81" i="167" s="1"/>
  <c r="A1" i="9"/>
  <c r="A7" i="9"/>
  <c r="B15" i="9"/>
  <c r="CD157" i="167" l="1"/>
  <c r="CD165" i="167"/>
  <c r="CD173" i="167"/>
  <c r="CD181" i="167"/>
  <c r="CD189" i="167"/>
  <c r="CD160" i="167"/>
  <c r="CD192" i="167"/>
  <c r="CD162" i="167"/>
  <c r="CD170" i="167"/>
  <c r="CD178" i="167"/>
  <c r="CD186" i="167"/>
  <c r="CD176" i="167"/>
  <c r="CD184" i="167"/>
  <c r="CD159" i="167"/>
  <c r="CD167" i="167"/>
  <c r="CD175" i="167"/>
  <c r="CD183" i="167"/>
  <c r="CD191" i="167"/>
  <c r="CD168" i="167"/>
  <c r="CD156" i="167"/>
  <c r="CD164" i="167"/>
  <c r="CD172" i="167"/>
  <c r="CD180" i="167"/>
  <c r="CD188" i="167"/>
  <c r="CD161" i="167"/>
  <c r="CD169" i="167"/>
  <c r="CD177" i="167"/>
  <c r="CD185" i="167"/>
  <c r="CD193" i="167"/>
  <c r="CD174" i="167"/>
  <c r="CD182" i="167"/>
  <c r="CD42" i="167"/>
  <c r="CD64" i="167"/>
  <c r="CD152" i="167"/>
  <c r="CD153" i="167"/>
  <c r="CD150" i="167"/>
  <c r="CD149" i="167"/>
  <c r="CF144" i="167"/>
  <c r="BS202" i="167"/>
  <c r="CD147" i="167"/>
  <c r="CD154" i="167"/>
  <c r="CD151" i="167"/>
  <c r="CD148" i="167"/>
  <c r="CD146" i="167"/>
  <c r="CD144" i="167"/>
  <c r="CD145" i="167"/>
  <c r="CD18" i="167"/>
  <c r="G16" i="126"/>
  <c r="BT154" i="169"/>
  <c r="BT91" i="169"/>
  <c r="BT28" i="169"/>
  <c r="BT217" i="169"/>
  <c r="BT253" i="169"/>
  <c r="BT127" i="169"/>
  <c r="BT64" i="169"/>
  <c r="BT190" i="169"/>
  <c r="BT231" i="169"/>
  <c r="BT105" i="169"/>
  <c r="BT42" i="169"/>
  <c r="BT168" i="169"/>
  <c r="BR17" i="169"/>
  <c r="BT81" i="169"/>
  <c r="BT144" i="169"/>
  <c r="BT207" i="169"/>
  <c r="BT18" i="169"/>
  <c r="BN202" i="167"/>
  <c r="BP202" i="167"/>
  <c r="BQ202" i="167"/>
  <c r="C2" i="171"/>
  <c r="C2" i="174"/>
  <c r="C2" i="172"/>
  <c r="D2" i="167"/>
  <c r="C2" i="175"/>
  <c r="C2" i="170"/>
  <c r="C2" i="173"/>
  <c r="BR202" i="167"/>
  <c r="BN139" i="167"/>
  <c r="H17" i="126"/>
  <c r="BN75" i="167"/>
  <c r="BR138" i="169" s="1"/>
  <c r="H16" i="126"/>
  <c r="BO75" i="167"/>
  <c r="BP75" i="167"/>
  <c r="BS138" i="169" s="1"/>
  <c r="BS40" i="169"/>
  <c r="BS166" i="169"/>
  <c r="BS229" i="169"/>
  <c r="BS103" i="169"/>
  <c r="BS43" i="169"/>
  <c r="BS232" i="169"/>
  <c r="BS169" i="169"/>
  <c r="BS106" i="169"/>
  <c r="BS59" i="169"/>
  <c r="BS122" i="169"/>
  <c r="BS185" i="169"/>
  <c r="BS248" i="169"/>
  <c r="BS37" i="169"/>
  <c r="BS163" i="169"/>
  <c r="BS226" i="169"/>
  <c r="BS100" i="169"/>
  <c r="BS56" i="169"/>
  <c r="BS182" i="169"/>
  <c r="BS245" i="169"/>
  <c r="BS119" i="169"/>
  <c r="G18" i="126"/>
  <c r="I18" i="126" s="1"/>
  <c r="BR145" i="169"/>
  <c r="BR208" i="169"/>
  <c r="BR82" i="169"/>
  <c r="BS63" i="169"/>
  <c r="BS189" i="169"/>
  <c r="BS126" i="169"/>
  <c r="BS252" i="169"/>
  <c r="BS66" i="169"/>
  <c r="BS192" i="169"/>
  <c r="BS129" i="169"/>
  <c r="BS255" i="169"/>
  <c r="BS41" i="169"/>
  <c r="BS167" i="169"/>
  <c r="BS230" i="169"/>
  <c r="BS104" i="169"/>
  <c r="BS44" i="169"/>
  <c r="BS170" i="169"/>
  <c r="BS233" i="169"/>
  <c r="BS107" i="169"/>
  <c r="BS60" i="169"/>
  <c r="BS186" i="169"/>
  <c r="BS249" i="169"/>
  <c r="BS123" i="169"/>
  <c r="BS47" i="169"/>
  <c r="BS110" i="169"/>
  <c r="BS173" i="169"/>
  <c r="BS236" i="169"/>
  <c r="BS57" i="169"/>
  <c r="BS183" i="169"/>
  <c r="BS246" i="169"/>
  <c r="BS120" i="169"/>
  <c r="BS35" i="169"/>
  <c r="BS98" i="169"/>
  <c r="BS161" i="169"/>
  <c r="BS224" i="169"/>
  <c r="BS54" i="169"/>
  <c r="BS117" i="169"/>
  <c r="BS243" i="169"/>
  <c r="BS180" i="169"/>
  <c r="BS46" i="169"/>
  <c r="BS172" i="169"/>
  <c r="BS235" i="169"/>
  <c r="BS109" i="169"/>
  <c r="G19" i="126"/>
  <c r="I19" i="126" s="1"/>
  <c r="BR146" i="169"/>
  <c r="BR83" i="169"/>
  <c r="BR209" i="169"/>
  <c r="BS51" i="169"/>
  <c r="BS177" i="169"/>
  <c r="BS114" i="169"/>
  <c r="BS240" i="169"/>
  <c r="BS48" i="169"/>
  <c r="BS111" i="169"/>
  <c r="BS174" i="169"/>
  <c r="BS237" i="169"/>
  <c r="BS64" i="169"/>
  <c r="BS127" i="169"/>
  <c r="BS190" i="169"/>
  <c r="BS253" i="169"/>
  <c r="BS18" i="169"/>
  <c r="BS81" i="169"/>
  <c r="BS144" i="169"/>
  <c r="BS207" i="169"/>
  <c r="BS53" i="169"/>
  <c r="BS242" i="169"/>
  <c r="BS116" i="169"/>
  <c r="BS179" i="169"/>
  <c r="BR143" i="169"/>
  <c r="BR206" i="169"/>
  <c r="BR80" i="169"/>
  <c r="BS42" i="169"/>
  <c r="BS168" i="169"/>
  <c r="BS105" i="169"/>
  <c r="BS231" i="169"/>
  <c r="BS45" i="169"/>
  <c r="BS108" i="169"/>
  <c r="BS234" i="169"/>
  <c r="BS171" i="169"/>
  <c r="BS61" i="169"/>
  <c r="BS187" i="169"/>
  <c r="BS124" i="169"/>
  <c r="BS250" i="169"/>
  <c r="BS62" i="169"/>
  <c r="BS188" i="169"/>
  <c r="BS125" i="169"/>
  <c r="BS251" i="169"/>
  <c r="BS39" i="169"/>
  <c r="BS165" i="169"/>
  <c r="BS228" i="169"/>
  <c r="BS102" i="169"/>
  <c r="BS58" i="169"/>
  <c r="BS184" i="169"/>
  <c r="BS121" i="169"/>
  <c r="BS247" i="169"/>
  <c r="BS36" i="169"/>
  <c r="BS225" i="169"/>
  <c r="BS99" i="169"/>
  <c r="BS162" i="169"/>
  <c r="BS55" i="169"/>
  <c r="BS118" i="169"/>
  <c r="BS244" i="169"/>
  <c r="BS181" i="169"/>
  <c r="BS34" i="169"/>
  <c r="BS97" i="169"/>
  <c r="BS223" i="169"/>
  <c r="BS160" i="169"/>
  <c r="BS38" i="169"/>
  <c r="BS227" i="169"/>
  <c r="BS101" i="169"/>
  <c r="BS164" i="169"/>
  <c r="G17" i="126"/>
  <c r="BR144" i="169"/>
  <c r="BR207" i="169"/>
  <c r="BR81" i="169"/>
  <c r="G20" i="126"/>
  <c r="I20" i="126" s="1"/>
  <c r="BR147" i="169"/>
  <c r="BR84" i="169"/>
  <c r="BR210" i="169"/>
  <c r="BS52" i="169"/>
  <c r="BS115" i="169"/>
  <c r="BS241" i="169"/>
  <c r="BS178" i="169"/>
  <c r="BS65" i="169"/>
  <c r="BS128" i="169"/>
  <c r="BS254" i="169"/>
  <c r="BS191" i="169"/>
  <c r="BS50" i="169"/>
  <c r="BS176" i="169"/>
  <c r="BS113" i="169"/>
  <c r="BS239" i="169"/>
  <c r="BS49" i="169"/>
  <c r="BS112" i="169"/>
  <c r="BS238" i="169"/>
  <c r="BS175" i="169"/>
  <c r="B21" i="9"/>
  <c r="D2" i="169"/>
  <c r="BS22" i="169"/>
  <c r="BS85" i="169"/>
  <c r="BS211" i="169"/>
  <c r="BS148" i="169"/>
  <c r="BS30" i="169"/>
  <c r="BS219" i="169"/>
  <c r="BS156" i="169"/>
  <c r="BS93" i="169"/>
  <c r="BS21" i="169"/>
  <c r="BS210" i="169"/>
  <c r="BS147" i="169"/>
  <c r="BS84" i="169"/>
  <c r="BS31" i="169"/>
  <c r="BS94" i="169"/>
  <c r="BS220" i="169"/>
  <c r="BS157" i="169"/>
  <c r="BS19" i="169"/>
  <c r="BS208" i="169"/>
  <c r="BS82" i="169"/>
  <c r="BS145" i="169"/>
  <c r="BS33" i="169"/>
  <c r="BS96" i="169"/>
  <c r="BS222" i="169"/>
  <c r="BS159" i="169"/>
  <c r="BS27" i="169"/>
  <c r="BS216" i="169"/>
  <c r="BS153" i="169"/>
  <c r="BS90" i="169"/>
  <c r="BS25" i="169"/>
  <c r="BS151" i="169"/>
  <c r="BS88" i="169"/>
  <c r="BS214" i="169"/>
  <c r="BS32" i="169"/>
  <c r="BS221" i="169"/>
  <c r="BS158" i="169"/>
  <c r="BS95" i="169"/>
  <c r="BS24" i="169"/>
  <c r="BS150" i="169"/>
  <c r="BS87" i="169"/>
  <c r="BS213" i="169"/>
  <c r="BS28" i="169"/>
  <c r="BS154" i="169"/>
  <c r="BS91" i="169"/>
  <c r="BS217" i="169"/>
  <c r="BS26" i="169"/>
  <c r="BS89" i="169"/>
  <c r="BS152" i="169"/>
  <c r="BS215" i="169"/>
  <c r="BS29" i="169"/>
  <c r="BS155" i="169"/>
  <c r="BS218" i="169"/>
  <c r="BS92" i="169"/>
  <c r="BS23" i="169"/>
  <c r="BS149" i="169"/>
  <c r="BS86" i="169"/>
  <c r="BS212" i="169"/>
  <c r="BS20" i="169"/>
  <c r="BS209" i="169"/>
  <c r="BS146" i="169"/>
  <c r="BS83" i="169"/>
  <c r="G24" i="126"/>
  <c r="I24" i="126" s="1"/>
  <c r="BR214" i="169"/>
  <c r="BR151" i="169"/>
  <c r="BR88" i="169"/>
  <c r="G23" i="126"/>
  <c r="I23" i="126" s="1"/>
  <c r="BR213" i="169"/>
  <c r="BR150" i="169"/>
  <c r="BR87" i="169"/>
  <c r="BR46" i="169"/>
  <c r="G45" i="126"/>
  <c r="I45" i="126" s="1"/>
  <c r="BR172" i="169"/>
  <c r="BR109" i="169"/>
  <c r="BR235" i="169"/>
  <c r="BR62" i="169"/>
  <c r="G61" i="126"/>
  <c r="I61" i="126" s="1"/>
  <c r="BR125" i="169"/>
  <c r="BR188" i="169"/>
  <c r="BR251" i="169"/>
  <c r="G64" i="126"/>
  <c r="I64" i="126" s="1"/>
  <c r="BR254" i="169"/>
  <c r="BR128" i="169"/>
  <c r="BR191" i="169"/>
  <c r="AP75" i="169"/>
  <c r="AP264" i="169"/>
  <c r="AP201" i="169"/>
  <c r="G52" i="126"/>
  <c r="I52" i="126" s="1"/>
  <c r="BR179" i="169"/>
  <c r="BR242" i="169"/>
  <c r="BR116" i="169"/>
  <c r="G30" i="126"/>
  <c r="I30" i="126" s="1"/>
  <c r="BR220" i="169"/>
  <c r="BR157" i="169"/>
  <c r="BR94" i="169"/>
  <c r="G49" i="126"/>
  <c r="I49" i="126" s="1"/>
  <c r="BR239" i="169"/>
  <c r="BR176" i="169"/>
  <c r="BR113" i="169"/>
  <c r="G46" i="126"/>
  <c r="I46" i="126" s="1"/>
  <c r="BR236" i="169"/>
  <c r="BR173" i="169"/>
  <c r="BR110" i="169"/>
  <c r="G51" i="126"/>
  <c r="I51" i="126" s="1"/>
  <c r="BR115" i="169"/>
  <c r="BR178" i="169"/>
  <c r="BR241" i="169"/>
  <c r="G39" i="126"/>
  <c r="I39" i="126" s="1"/>
  <c r="BR103" i="169"/>
  <c r="BR229" i="169"/>
  <c r="BR166" i="169"/>
  <c r="G42" i="126"/>
  <c r="I42" i="126" s="1"/>
  <c r="BR106" i="169"/>
  <c r="BR169" i="169"/>
  <c r="BR232" i="169"/>
  <c r="G58" i="126"/>
  <c r="I58" i="126" s="1"/>
  <c r="BR122" i="169"/>
  <c r="BR185" i="169"/>
  <c r="BR248" i="169"/>
  <c r="AQ75" i="169"/>
  <c r="AQ201" i="169"/>
  <c r="AQ264" i="169"/>
  <c r="BR37" i="169"/>
  <c r="G36" i="126"/>
  <c r="I36" i="126" s="1"/>
  <c r="BR226" i="169"/>
  <c r="BR163" i="169"/>
  <c r="BR100" i="169"/>
  <c r="G55" i="126"/>
  <c r="I55" i="126" s="1"/>
  <c r="BR245" i="169"/>
  <c r="BR182" i="169"/>
  <c r="BR119" i="169"/>
  <c r="G65" i="126"/>
  <c r="I65" i="126" s="1"/>
  <c r="BR192" i="169"/>
  <c r="BR255" i="169"/>
  <c r="BR129" i="169"/>
  <c r="G21" i="126"/>
  <c r="I21" i="126" s="1"/>
  <c r="BR211" i="169"/>
  <c r="BR148" i="169"/>
  <c r="BR85" i="169"/>
  <c r="G40" i="126"/>
  <c r="I40" i="126" s="1"/>
  <c r="BR167" i="169"/>
  <c r="BR230" i="169"/>
  <c r="BR104" i="169"/>
  <c r="BR44" i="169"/>
  <c r="G43" i="126"/>
  <c r="I43" i="126" s="1"/>
  <c r="BR233" i="169"/>
  <c r="BR107" i="169"/>
  <c r="BR170" i="169"/>
  <c r="BR60" i="169"/>
  <c r="G59" i="126"/>
  <c r="I59" i="126" s="1"/>
  <c r="BR249" i="169"/>
  <c r="BR123" i="169"/>
  <c r="BR186" i="169"/>
  <c r="G37" i="126"/>
  <c r="I37" i="126" s="1"/>
  <c r="BR164" i="169"/>
  <c r="BR101" i="169"/>
  <c r="BR227" i="169"/>
  <c r="G56" i="126"/>
  <c r="I56" i="126" s="1"/>
  <c r="BR183" i="169"/>
  <c r="BR246" i="169"/>
  <c r="BR120" i="169"/>
  <c r="AR75" i="169"/>
  <c r="AR201" i="169"/>
  <c r="AR264" i="169"/>
  <c r="G27" i="126"/>
  <c r="I27" i="126" s="1"/>
  <c r="BR91" i="169"/>
  <c r="BR154" i="169"/>
  <c r="BR217" i="169"/>
  <c r="G34" i="126"/>
  <c r="I34" i="126" s="1"/>
  <c r="BR98" i="169"/>
  <c r="BR224" i="169"/>
  <c r="BR161" i="169"/>
  <c r="G25" i="126"/>
  <c r="I25" i="126" s="1"/>
  <c r="BR89" i="169"/>
  <c r="BR152" i="169"/>
  <c r="BR215" i="169"/>
  <c r="G28" i="126"/>
  <c r="I28" i="126" s="1"/>
  <c r="BR155" i="169"/>
  <c r="BR92" i="169"/>
  <c r="BR218" i="169"/>
  <c r="G47" i="126"/>
  <c r="I47" i="126" s="1"/>
  <c r="BR111" i="169"/>
  <c r="BR174" i="169"/>
  <c r="BR237" i="169"/>
  <c r="G63" i="126"/>
  <c r="I63" i="126" s="1"/>
  <c r="BR190" i="169"/>
  <c r="BR127" i="169"/>
  <c r="BR253" i="169"/>
  <c r="AJ264" i="169"/>
  <c r="AJ201" i="169"/>
  <c r="G33" i="126"/>
  <c r="I33" i="126" s="1"/>
  <c r="BR223" i="169"/>
  <c r="BR97" i="169"/>
  <c r="BR160" i="169"/>
  <c r="G22" i="126"/>
  <c r="I22" i="126" s="1"/>
  <c r="BR149" i="169"/>
  <c r="BR86" i="169"/>
  <c r="BR212" i="169"/>
  <c r="G41" i="126"/>
  <c r="I41" i="126" s="1"/>
  <c r="BR231" i="169"/>
  <c r="BR105" i="169"/>
  <c r="BR168" i="169"/>
  <c r="G44" i="126"/>
  <c r="I44" i="126" s="1"/>
  <c r="BR234" i="169"/>
  <c r="BR108" i="169"/>
  <c r="BR171" i="169"/>
  <c r="G60" i="126"/>
  <c r="I60" i="126" s="1"/>
  <c r="BR187" i="169"/>
  <c r="BR124" i="169"/>
  <c r="BR250" i="169"/>
  <c r="AK201" i="169"/>
  <c r="AK264" i="169"/>
  <c r="G31" i="126"/>
  <c r="I31" i="126" s="1"/>
  <c r="BR158" i="169"/>
  <c r="BR221" i="169"/>
  <c r="BR95" i="169"/>
  <c r="BR39" i="169"/>
  <c r="G38" i="126"/>
  <c r="I38" i="126" s="1"/>
  <c r="BR165" i="169"/>
  <c r="BR102" i="169"/>
  <c r="BR228" i="169"/>
  <c r="G57" i="126"/>
  <c r="I57" i="126" s="1"/>
  <c r="BR247" i="169"/>
  <c r="BR121" i="169"/>
  <c r="BR184" i="169"/>
  <c r="AL201" i="169"/>
  <c r="AL264" i="169"/>
  <c r="G53" i="126"/>
  <c r="I53" i="126" s="1"/>
  <c r="BR117" i="169"/>
  <c r="BR180" i="169"/>
  <c r="BR243" i="169"/>
  <c r="G50" i="126"/>
  <c r="I50" i="126" s="1"/>
  <c r="BR177" i="169"/>
  <c r="BR114" i="169"/>
  <c r="BR240" i="169"/>
  <c r="G35" i="126"/>
  <c r="I35" i="126" s="1"/>
  <c r="BR162" i="169"/>
  <c r="BR99" i="169"/>
  <c r="BR225" i="169"/>
  <c r="G54" i="126"/>
  <c r="I54" i="126" s="1"/>
  <c r="BR181" i="169"/>
  <c r="BR118" i="169"/>
  <c r="BR244" i="169"/>
  <c r="AM201" i="169"/>
  <c r="AM264" i="169"/>
  <c r="AN75" i="169"/>
  <c r="AN264" i="169"/>
  <c r="AN201" i="169"/>
  <c r="AS201" i="169"/>
  <c r="AS264" i="169"/>
  <c r="G62" i="126"/>
  <c r="I62" i="126" s="1"/>
  <c r="BR126" i="169"/>
  <c r="BR252" i="169"/>
  <c r="BR189" i="169"/>
  <c r="G32" i="126"/>
  <c r="I32" i="126" s="1"/>
  <c r="BR222" i="169"/>
  <c r="BR96" i="169"/>
  <c r="BR159" i="169"/>
  <c r="G26" i="126"/>
  <c r="I26" i="126" s="1"/>
  <c r="BR90" i="169"/>
  <c r="BR153" i="169"/>
  <c r="BR216" i="169"/>
  <c r="G29" i="126"/>
  <c r="I29" i="126" s="1"/>
  <c r="BR156" i="169"/>
  <c r="BR219" i="169"/>
  <c r="BR93" i="169"/>
  <c r="G48" i="126"/>
  <c r="I48" i="126" s="1"/>
  <c r="BR238" i="169"/>
  <c r="BR112" i="169"/>
  <c r="BR175" i="169"/>
  <c r="AO75" i="169"/>
  <c r="AO264" i="169"/>
  <c r="AO201" i="169"/>
  <c r="BR48" i="169"/>
  <c r="BR50" i="169"/>
  <c r="BR52" i="169"/>
  <c r="BR54" i="169"/>
  <c r="BR56" i="169"/>
  <c r="BR58" i="169"/>
  <c r="BR64" i="169"/>
  <c r="BR66" i="169"/>
  <c r="AS75" i="169"/>
  <c r="BR19" i="169"/>
  <c r="BR21" i="169"/>
  <c r="BR23" i="169"/>
  <c r="BR25" i="169"/>
  <c r="BR27" i="169"/>
  <c r="BR29" i="169"/>
  <c r="BR31" i="169"/>
  <c r="BR33" i="169"/>
  <c r="BR35" i="169"/>
  <c r="BR41" i="169"/>
  <c r="BR43" i="169"/>
  <c r="BR45" i="169"/>
  <c r="BR47" i="169"/>
  <c r="BR49" i="169"/>
  <c r="BR51" i="169"/>
  <c r="BR53" i="169"/>
  <c r="BR55" i="169"/>
  <c r="BR57" i="169"/>
  <c r="BR59" i="169"/>
  <c r="BR61" i="169"/>
  <c r="BR63" i="169"/>
  <c r="BR65" i="169"/>
  <c r="AJ9" i="169"/>
  <c r="AK75" i="169"/>
  <c r="AL75" i="169"/>
  <c r="BR18" i="169"/>
  <c r="AM75" i="169"/>
  <c r="BR20" i="169"/>
  <c r="BR22" i="169"/>
  <c r="BR24" i="169"/>
  <c r="BR26" i="169"/>
  <c r="BR28" i="169"/>
  <c r="BR30" i="169"/>
  <c r="BR32" i="169"/>
  <c r="BR34" i="169"/>
  <c r="BR36" i="169"/>
  <c r="BR38" i="169"/>
  <c r="BR40" i="169"/>
  <c r="BR42" i="169"/>
  <c r="BR121" i="167"/>
  <c r="CD121" i="167" s="1"/>
  <c r="BR90" i="167"/>
  <c r="CD90" i="167" s="1"/>
  <c r="BR105" i="167"/>
  <c r="CD105" i="167" s="1"/>
  <c r="BR115" i="167"/>
  <c r="CD115" i="167" s="1"/>
  <c r="BR83" i="167"/>
  <c r="CD83" i="167" s="1"/>
  <c r="BR93" i="167"/>
  <c r="CD93" i="167" s="1"/>
  <c r="BR102" i="167"/>
  <c r="CD102" i="167" s="1"/>
  <c r="BR52" i="167"/>
  <c r="CD52" i="167" s="1"/>
  <c r="BR53" i="167"/>
  <c r="CD53" i="167" s="1"/>
  <c r="BR23" i="167"/>
  <c r="CD23" i="167" s="1"/>
  <c r="BR82" i="167"/>
  <c r="CD82" i="167" s="1"/>
  <c r="BR99" i="167"/>
  <c r="CD99" i="167" s="1"/>
  <c r="BR66" i="167"/>
  <c r="CD66" i="167" s="1"/>
  <c r="BR48" i="167"/>
  <c r="CD48" i="167" s="1"/>
  <c r="BR49" i="167"/>
  <c r="CD49" i="167" s="1"/>
  <c r="BR117" i="167"/>
  <c r="CD117" i="167" s="1"/>
  <c r="BR47" i="167"/>
  <c r="CD47" i="167" s="1"/>
  <c r="BR61" i="167"/>
  <c r="CD61" i="167" s="1"/>
  <c r="BR38" i="167"/>
  <c r="CD38" i="167" s="1"/>
  <c r="BR87" i="167"/>
  <c r="CD87" i="167" s="1"/>
  <c r="BR112" i="167"/>
  <c r="CD112" i="167" s="1"/>
  <c r="BR27" i="167"/>
  <c r="CD27" i="167" s="1"/>
  <c r="BR46" i="167"/>
  <c r="CD46" i="167" s="1"/>
  <c r="BR109" i="167"/>
  <c r="CD109" i="167" s="1"/>
  <c r="BR110" i="167"/>
  <c r="CD110" i="167" s="1"/>
  <c r="BR20" i="167"/>
  <c r="CD20" i="167" s="1"/>
  <c r="BR84" i="167"/>
  <c r="CD84" i="167" s="1"/>
  <c r="BR103" i="167"/>
  <c r="CD103" i="167" s="1"/>
  <c r="BR125" i="167"/>
  <c r="CD125" i="167" s="1"/>
  <c r="BR60" i="167"/>
  <c r="CD60" i="167" s="1"/>
  <c r="BR104" i="167"/>
  <c r="CD104" i="167" s="1"/>
  <c r="BR55" i="167"/>
  <c r="CD55" i="167" s="1"/>
  <c r="BR122" i="167"/>
  <c r="CD122" i="167" s="1"/>
  <c r="BR130" i="167"/>
  <c r="CD130" i="167" s="1"/>
  <c r="BR22" i="167"/>
  <c r="CD22" i="167" s="1"/>
  <c r="BR26" i="167"/>
  <c r="CD26" i="167" s="1"/>
  <c r="BR45" i="167"/>
  <c r="CD45" i="167" s="1"/>
  <c r="BR33" i="167"/>
  <c r="CD33" i="167" s="1"/>
  <c r="BR35" i="167"/>
  <c r="CD35" i="167" s="1"/>
  <c r="BR56" i="167"/>
  <c r="CD56" i="167" s="1"/>
  <c r="BR86" i="167"/>
  <c r="CD86" i="167" s="1"/>
  <c r="BR100" i="167"/>
  <c r="CD100" i="167" s="1"/>
  <c r="BR108" i="167"/>
  <c r="CD108" i="167" s="1"/>
  <c r="BR114" i="167"/>
  <c r="CD114" i="167" s="1"/>
  <c r="BR54" i="167"/>
  <c r="CD54" i="167" s="1"/>
  <c r="BR62" i="167"/>
  <c r="CD62" i="167" s="1"/>
  <c r="BR34" i="167"/>
  <c r="CD34" i="167" s="1"/>
  <c r="BR89" i="167"/>
  <c r="CD89" i="167" s="1"/>
  <c r="BR91" i="167"/>
  <c r="CD91" i="167" s="1"/>
  <c r="BR120" i="167"/>
  <c r="CD120" i="167" s="1"/>
  <c r="BR31" i="167"/>
  <c r="CD31" i="167" s="1"/>
  <c r="BR118" i="167"/>
  <c r="CD118" i="167" s="1"/>
  <c r="BR21" i="167"/>
  <c r="CD21" i="167" s="1"/>
  <c r="BR30" i="167"/>
  <c r="CD30" i="167" s="1"/>
  <c r="BR40" i="167"/>
  <c r="CD40" i="167" s="1"/>
  <c r="BR44" i="167"/>
  <c r="CD44" i="167" s="1"/>
  <c r="BR97" i="167"/>
  <c r="CD97" i="167" s="1"/>
  <c r="BR113" i="167"/>
  <c r="CD113" i="167" s="1"/>
  <c r="BR116" i="167"/>
  <c r="CD116" i="167" s="1"/>
  <c r="BR119" i="167"/>
  <c r="CD119" i="167" s="1"/>
  <c r="BR124" i="167"/>
  <c r="CD124" i="167" s="1"/>
  <c r="BR129" i="167"/>
  <c r="CD129" i="167" s="1"/>
  <c r="BR88" i="167"/>
  <c r="CD88" i="167" s="1"/>
  <c r="BR19" i="167"/>
  <c r="CD19" i="167" s="1"/>
  <c r="BR65" i="167"/>
  <c r="CD65" i="167" s="1"/>
  <c r="BR98" i="167"/>
  <c r="CD98" i="167" s="1"/>
  <c r="BR92" i="167"/>
  <c r="CD92" i="167" s="1"/>
  <c r="BR96" i="167"/>
  <c r="CD96" i="167" s="1"/>
  <c r="BR39" i="167"/>
  <c r="CD39" i="167" s="1"/>
  <c r="BR58" i="167"/>
  <c r="CD58" i="167" s="1"/>
  <c r="BR107" i="167"/>
  <c r="CD107" i="167" s="1"/>
  <c r="BR37" i="167"/>
  <c r="CD37" i="167" s="1"/>
  <c r="BR95" i="167"/>
  <c r="CD95" i="167" s="1"/>
  <c r="BR126" i="167"/>
  <c r="CD126" i="167" s="1"/>
  <c r="BR25" i="167"/>
  <c r="CD25" i="167" s="1"/>
  <c r="BR51" i="167"/>
  <c r="CD51" i="167" s="1"/>
  <c r="BR128" i="167"/>
  <c r="CD128" i="167" s="1"/>
  <c r="BR32" i="167"/>
  <c r="CD32" i="167" s="1"/>
  <c r="BR85" i="167"/>
  <c r="CD85" i="167" s="1"/>
  <c r="BR123" i="167"/>
  <c r="CD123" i="167" s="1"/>
  <c r="BR111" i="167"/>
  <c r="CD111" i="167" s="1"/>
  <c r="BR41" i="167"/>
  <c r="CD41" i="167" s="1"/>
  <c r="BR29" i="167"/>
  <c r="CD29" i="167" s="1"/>
  <c r="BR101" i="167"/>
  <c r="CD101" i="167" s="1"/>
  <c r="BR106" i="167"/>
  <c r="CD106" i="167" s="1"/>
  <c r="BR36" i="167"/>
  <c r="CD36" i="167" s="1"/>
  <c r="BR57" i="167"/>
  <c r="CD57" i="167" s="1"/>
  <c r="BR17" i="167"/>
  <c r="CD17" i="167" s="1"/>
  <c r="BR24" i="167"/>
  <c r="CD24" i="167" s="1"/>
  <c r="BR43" i="167"/>
  <c r="CD43" i="167" s="1"/>
  <c r="BR59" i="167"/>
  <c r="CD59" i="167" s="1"/>
  <c r="BR94" i="167"/>
  <c r="CD94" i="167" s="1"/>
  <c r="BR127" i="167"/>
  <c r="CD127" i="167" s="1"/>
  <c r="BR50" i="167"/>
  <c r="CD50" i="167" s="1"/>
  <c r="BR63" i="167"/>
  <c r="CD63" i="167" s="1"/>
  <c r="A4" i="9"/>
  <c r="Q278" i="1"/>
  <c r="Q279" i="1"/>
  <c r="Q280" i="1"/>
  <c r="Q281" i="1"/>
  <c r="Q282" i="1"/>
  <c r="Q283" i="1"/>
  <c r="Q284" i="1"/>
  <c r="Q285" i="1"/>
  <c r="Q286" i="1"/>
  <c r="Q287" i="1"/>
  <c r="Q288" i="1"/>
  <c r="Q289" i="1"/>
  <c r="Q290" i="1"/>
  <c r="Q291" i="1"/>
  <c r="Q292" i="1"/>
  <c r="Q293" i="1"/>
  <c r="Q294" i="1"/>
  <c r="Q295" i="1"/>
  <c r="Q296" i="1"/>
  <c r="Q297" i="1"/>
  <c r="Q298" i="1"/>
  <c r="Q299" i="1"/>
  <c r="I16" i="126" l="1"/>
  <c r="AB16" i="126" s="1"/>
  <c r="BN9" i="167"/>
  <c r="I17" i="126"/>
  <c r="AB17" i="126" s="1"/>
  <c r="BT292" i="169"/>
  <c r="BT243" i="169"/>
  <c r="BT54" i="169"/>
  <c r="BT117" i="169"/>
  <c r="BT180" i="169"/>
  <c r="BT99" i="169"/>
  <c r="BT36" i="169"/>
  <c r="BT162" i="169"/>
  <c r="BT225" i="169"/>
  <c r="BT236" i="169"/>
  <c r="BT173" i="169"/>
  <c r="BT47" i="169"/>
  <c r="BT110" i="169"/>
  <c r="BT29" i="169"/>
  <c r="BT155" i="169"/>
  <c r="BT92" i="169"/>
  <c r="BT218" i="169"/>
  <c r="BT228" i="169"/>
  <c r="BT165" i="169"/>
  <c r="BT39" i="169"/>
  <c r="BT102" i="169"/>
  <c r="BT35" i="169"/>
  <c r="BT161" i="169"/>
  <c r="BT224" i="169"/>
  <c r="BT98" i="169"/>
  <c r="BT176" i="169"/>
  <c r="BT50" i="169"/>
  <c r="BT113" i="169"/>
  <c r="BT239" i="169"/>
  <c r="BT177" i="169"/>
  <c r="BT114" i="169"/>
  <c r="BT240" i="169"/>
  <c r="BT51" i="169"/>
  <c r="BT93" i="169"/>
  <c r="BT219" i="169"/>
  <c r="BT30" i="169"/>
  <c r="BT156" i="169"/>
  <c r="BT96" i="169"/>
  <c r="BT33" i="169"/>
  <c r="BT159" i="169"/>
  <c r="BT222" i="169"/>
  <c r="BT49" i="169"/>
  <c r="BT112" i="169"/>
  <c r="BT238" i="169"/>
  <c r="BT175" i="169"/>
  <c r="BT189" i="169"/>
  <c r="BT126" i="169"/>
  <c r="BT252" i="169"/>
  <c r="BT63" i="169"/>
  <c r="BT103" i="169"/>
  <c r="BT40" i="169"/>
  <c r="BT166" i="169"/>
  <c r="BT229" i="169"/>
  <c r="BT167" i="169"/>
  <c r="BT230" i="169"/>
  <c r="BT104" i="169"/>
  <c r="BT41" i="169"/>
  <c r="BT116" i="169"/>
  <c r="BT179" i="169"/>
  <c r="BT53" i="169"/>
  <c r="BT242" i="169"/>
  <c r="BT122" i="169"/>
  <c r="BT248" i="169"/>
  <c r="BT185" i="169"/>
  <c r="BT59" i="169"/>
  <c r="BT45" i="169"/>
  <c r="BT171" i="169"/>
  <c r="BT108" i="169"/>
  <c r="BT234" i="169"/>
  <c r="BT109" i="169"/>
  <c r="BT172" i="169"/>
  <c r="BT235" i="169"/>
  <c r="BT46" i="169"/>
  <c r="BT241" i="169"/>
  <c r="BT178" i="169"/>
  <c r="BT52" i="169"/>
  <c r="BT115" i="169"/>
  <c r="BT65" i="169"/>
  <c r="BT128" i="169"/>
  <c r="BT254" i="169"/>
  <c r="BT191" i="169"/>
  <c r="BT94" i="169"/>
  <c r="BT157" i="169"/>
  <c r="BT220" i="169"/>
  <c r="BT31" i="169"/>
  <c r="BT152" i="169"/>
  <c r="BT26" i="169"/>
  <c r="BT89" i="169"/>
  <c r="BT215" i="169"/>
  <c r="BT90" i="169"/>
  <c r="BT153" i="169"/>
  <c r="BT216" i="169"/>
  <c r="BT27" i="169"/>
  <c r="BT106" i="169"/>
  <c r="BT232" i="169"/>
  <c r="BT43" i="169"/>
  <c r="BT169" i="169"/>
  <c r="BT227" i="169"/>
  <c r="BT38" i="169"/>
  <c r="BT164" i="169"/>
  <c r="BT101" i="169"/>
  <c r="BT223" i="169"/>
  <c r="BT34" i="169"/>
  <c r="BT160" i="169"/>
  <c r="BT97" i="169"/>
  <c r="BT244" i="169"/>
  <c r="BT55" i="169"/>
  <c r="BT118" i="169"/>
  <c r="BT181" i="169"/>
  <c r="BT188" i="169"/>
  <c r="BT62" i="169"/>
  <c r="BT251" i="169"/>
  <c r="BT125" i="169"/>
  <c r="BT61" i="169"/>
  <c r="BT124" i="169"/>
  <c r="BT250" i="169"/>
  <c r="BT187" i="169"/>
  <c r="BT314" i="169"/>
  <c r="BT163" i="169"/>
  <c r="BT37" i="169"/>
  <c r="BT226" i="169"/>
  <c r="BT100" i="169"/>
  <c r="BT278" i="169"/>
  <c r="BT57" i="169"/>
  <c r="BT246" i="169"/>
  <c r="BT183" i="169"/>
  <c r="BT120" i="169"/>
  <c r="BT249" i="169"/>
  <c r="BT60" i="169"/>
  <c r="BT186" i="169"/>
  <c r="BT123" i="169"/>
  <c r="BT221" i="169"/>
  <c r="BT95" i="169"/>
  <c r="BT32" i="169"/>
  <c r="BT158" i="169"/>
  <c r="BT174" i="169"/>
  <c r="BT111" i="169"/>
  <c r="BT48" i="169"/>
  <c r="BT237" i="169"/>
  <c r="BT192" i="169"/>
  <c r="BT66" i="169"/>
  <c r="BT255" i="169"/>
  <c r="BT129" i="169"/>
  <c r="BT121" i="169"/>
  <c r="BT184" i="169"/>
  <c r="BT58" i="169"/>
  <c r="BT247" i="169"/>
  <c r="BT170" i="169"/>
  <c r="BT44" i="169"/>
  <c r="BT107" i="169"/>
  <c r="BT233" i="169"/>
  <c r="BT182" i="169"/>
  <c r="BT119" i="169"/>
  <c r="BT56" i="169"/>
  <c r="BT245" i="169"/>
  <c r="BT22" i="169"/>
  <c r="BT148" i="169"/>
  <c r="BT85" i="169"/>
  <c r="BT211" i="169"/>
  <c r="BT19" i="169"/>
  <c r="BT208" i="169"/>
  <c r="BT82" i="169"/>
  <c r="BT145" i="169"/>
  <c r="BT213" i="169"/>
  <c r="BT87" i="169"/>
  <c r="BT150" i="169"/>
  <c r="BT24" i="169"/>
  <c r="BT80" i="169"/>
  <c r="BT206" i="169"/>
  <c r="BT143" i="169"/>
  <c r="BT17" i="169"/>
  <c r="BT149" i="169"/>
  <c r="BT23" i="169"/>
  <c r="BT86" i="169"/>
  <c r="BT212" i="169"/>
  <c r="BT151" i="169"/>
  <c r="BT88" i="169"/>
  <c r="BT25" i="169"/>
  <c r="BT214" i="169"/>
  <c r="BT147" i="169"/>
  <c r="BT21" i="169"/>
  <c r="BT210" i="169"/>
  <c r="BT84" i="169"/>
  <c r="BT209" i="169"/>
  <c r="BT146" i="169"/>
  <c r="BT20" i="169"/>
  <c r="BT83" i="169"/>
  <c r="BT268" i="169"/>
  <c r="BR315" i="169"/>
  <c r="BR279" i="169"/>
  <c r="H74" i="126"/>
  <c r="H9" i="126" s="1"/>
  <c r="BR267" i="169"/>
  <c r="BR294" i="169"/>
  <c r="BR292" i="169"/>
  <c r="BR293" i="169"/>
  <c r="BR306" i="169"/>
  <c r="BR300" i="169"/>
  <c r="BS273" i="169"/>
  <c r="BR282" i="169"/>
  <c r="BR271" i="169"/>
  <c r="BR269" i="169"/>
  <c r="BR302" i="169"/>
  <c r="BR296" i="169"/>
  <c r="AM325" i="169"/>
  <c r="AM9" i="169"/>
  <c r="AL325" i="169"/>
  <c r="AL9" i="169"/>
  <c r="AK325" i="169"/>
  <c r="AK9" i="169"/>
  <c r="BR270" i="169"/>
  <c r="BR301" i="169"/>
  <c r="BR274" i="169"/>
  <c r="BR273" i="169"/>
  <c r="AJ325" i="169"/>
  <c r="BR277" i="169"/>
  <c r="BR299" i="169"/>
  <c r="AS325" i="169"/>
  <c r="BR295" i="169"/>
  <c r="BS270" i="169"/>
  <c r="BS305" i="169"/>
  <c r="BR313" i="169"/>
  <c r="BR305" i="169"/>
  <c r="AR325" i="169"/>
  <c r="BR280" i="169"/>
  <c r="BS310" i="169"/>
  <c r="BS306" i="169"/>
  <c r="AO325" i="169"/>
  <c r="BR268" i="169"/>
  <c r="BR297" i="169"/>
  <c r="BS275" i="169"/>
  <c r="BS281" i="169"/>
  <c r="BS289" i="169"/>
  <c r="BS314" i="169"/>
  <c r="BS316" i="169"/>
  <c r="BR316" i="169"/>
  <c r="BS311" i="169"/>
  <c r="BS285" i="169"/>
  <c r="BS290" i="169"/>
  <c r="BR314" i="169"/>
  <c r="BR312" i="169"/>
  <c r="BS315" i="169"/>
  <c r="BS276" i="169"/>
  <c r="BR290" i="169"/>
  <c r="BR291" i="169"/>
  <c r="BR287" i="169"/>
  <c r="BS294" i="169"/>
  <c r="BS313" i="169"/>
  <c r="BS287" i="169"/>
  <c r="BR308" i="169"/>
  <c r="BR288" i="169"/>
  <c r="BR285" i="169"/>
  <c r="BS278" i="169"/>
  <c r="BS277" i="169"/>
  <c r="BS271" i="169"/>
  <c r="BS298" i="169"/>
  <c r="BS301" i="169"/>
  <c r="BR286" i="169"/>
  <c r="BR283" i="169"/>
  <c r="BR304" i="169"/>
  <c r="BR289" i="169"/>
  <c r="BS295" i="169"/>
  <c r="BS307" i="169"/>
  <c r="BR284" i="169"/>
  <c r="BR281" i="169"/>
  <c r="AQ325" i="169"/>
  <c r="BS288" i="169"/>
  <c r="BS296" i="169"/>
  <c r="BS303" i="169"/>
  <c r="BS291" i="169"/>
  <c r="BR298" i="169"/>
  <c r="AN325" i="169"/>
  <c r="BS274" i="169"/>
  <c r="BS283" i="169"/>
  <c r="BS280" i="169"/>
  <c r="BR278" i="169"/>
  <c r="BR311" i="169"/>
  <c r="BR275" i="169"/>
  <c r="BR310" i="169"/>
  <c r="AP9" i="169"/>
  <c r="AP325" i="169"/>
  <c r="BS299" i="169"/>
  <c r="BS312" i="169"/>
  <c r="BS297" i="169"/>
  <c r="BS309" i="169"/>
  <c r="BR276" i="169"/>
  <c r="BR309" i="169"/>
  <c r="BS302" i="169"/>
  <c r="BS292" i="169"/>
  <c r="BR307" i="169"/>
  <c r="BS279" i="169"/>
  <c r="BS284" i="169"/>
  <c r="BS286" i="169"/>
  <c r="BS268" i="169"/>
  <c r="BS282" i="169"/>
  <c r="BS269" i="169"/>
  <c r="BS272" i="169"/>
  <c r="BS300" i="169"/>
  <c r="BS308" i="169"/>
  <c r="BR272" i="169"/>
  <c r="BR303" i="169"/>
  <c r="BS304" i="169"/>
  <c r="BS293" i="169"/>
  <c r="BO202" i="167"/>
  <c r="AR9" i="169"/>
  <c r="BR75" i="167"/>
  <c r="BS201" i="169"/>
  <c r="BS75" i="169"/>
  <c r="BS264" i="169"/>
  <c r="AQ9" i="169"/>
  <c r="AN9" i="169"/>
  <c r="G74" i="126"/>
  <c r="G9" i="126" s="1"/>
  <c r="BR75" i="169"/>
  <c r="BR264" i="169"/>
  <c r="BR201" i="169"/>
  <c r="AO9" i="169"/>
  <c r="AS9" i="169"/>
  <c r="BT277" i="169" l="1"/>
  <c r="BT296" i="169"/>
  <c r="BT276" i="169"/>
  <c r="BT293" i="169"/>
  <c r="BT279" i="169"/>
  <c r="BT309" i="169"/>
  <c r="BT313" i="169"/>
  <c r="BT289" i="169"/>
  <c r="BT301" i="169"/>
  <c r="BT305" i="169"/>
  <c r="BT282" i="169"/>
  <c r="BT284" i="169"/>
  <c r="BT302" i="169"/>
  <c r="BT280" i="169"/>
  <c r="BT285" i="169"/>
  <c r="BT290" i="169"/>
  <c r="BT286" i="169"/>
  <c r="BT310" i="169"/>
  <c r="BT311" i="169"/>
  <c r="BT303" i="169"/>
  <c r="BT283" i="169"/>
  <c r="BT308" i="169"/>
  <c r="BT316" i="169"/>
  <c r="BT288" i="169"/>
  <c r="BT300" i="169"/>
  <c r="BT306" i="169"/>
  <c r="BT281" i="169"/>
  <c r="BT291" i="169"/>
  <c r="BT304" i="169"/>
  <c r="BT297" i="169"/>
  <c r="BT315" i="169"/>
  <c r="BT298" i="169"/>
  <c r="BT312" i="169"/>
  <c r="BT294" i="169"/>
  <c r="BT295" i="169"/>
  <c r="BT287" i="169"/>
  <c r="BT307" i="169"/>
  <c r="BT299" i="169"/>
  <c r="BT271" i="169"/>
  <c r="BT274" i="169"/>
  <c r="BT275" i="169"/>
  <c r="BT269" i="169"/>
  <c r="BT273" i="169"/>
  <c r="BT267" i="169"/>
  <c r="BT272" i="169"/>
  <c r="BT270" i="169"/>
  <c r="BT138" i="169"/>
  <c r="BT201" i="169"/>
  <c r="BT75" i="169"/>
  <c r="BT264" i="169"/>
  <c r="BS325" i="169"/>
  <c r="BR325" i="169"/>
  <c r="BR9" i="169"/>
  <c r="BS9" i="169"/>
  <c r="BT325" i="169" l="1"/>
  <c r="BT9" i="169"/>
  <c r="A1" i="161"/>
  <c r="G31" i="11"/>
  <c r="D2" i="1" l="1"/>
  <c r="G14" i="11"/>
  <c r="AN9" i="151" l="1"/>
  <c r="AU9" i="151"/>
  <c r="BC9" i="151"/>
  <c r="BJ9" i="151"/>
  <c r="BR9" i="151"/>
  <c r="BY9" i="151"/>
  <c r="AG75" i="151"/>
  <c r="AG138" i="151" s="1"/>
  <c r="AG201" i="151" s="1"/>
  <c r="AG264" i="151" s="1"/>
  <c r="AG327" i="151" s="1"/>
  <c r="AG390" i="151" s="1"/>
  <c r="AG453" i="151" s="1"/>
  <c r="AT75" i="151"/>
  <c r="AV75" i="151"/>
  <c r="AV138" i="151" s="1"/>
  <c r="AV201" i="151" s="1"/>
  <c r="AV264" i="151" s="1"/>
  <c r="AV327" i="151" s="1"/>
  <c r="AV390" i="151" s="1"/>
  <c r="AV453" i="151" s="1"/>
  <c r="BI75" i="151"/>
  <c r="BK75" i="151"/>
  <c r="BK138" i="151" s="1"/>
  <c r="BK201" i="151" s="1"/>
  <c r="BK264" i="151" s="1"/>
  <c r="BK327" i="151" s="1"/>
  <c r="BK390" i="151" s="1"/>
  <c r="BK453" i="151" s="1"/>
  <c r="BX75" i="151"/>
  <c r="AG78" i="151"/>
  <c r="AV78" i="151"/>
  <c r="BK78" i="151"/>
  <c r="AT138" i="151"/>
  <c r="BI138" i="151"/>
  <c r="BX138" i="151"/>
  <c r="AG141" i="151"/>
  <c r="AV141" i="151"/>
  <c r="BK141" i="151"/>
  <c r="AT201" i="151"/>
  <c r="BI201" i="151"/>
  <c r="BX201" i="151"/>
  <c r="AG204" i="151"/>
  <c r="AV204" i="151"/>
  <c r="BK204" i="151"/>
  <c r="AT264" i="151"/>
  <c r="BI264" i="151"/>
  <c r="BX264" i="151"/>
  <c r="AG267" i="151"/>
  <c r="AV267" i="151"/>
  <c r="BK267" i="151"/>
  <c r="AT327" i="151"/>
  <c r="BI327" i="151"/>
  <c r="BX327" i="151"/>
  <c r="AG330" i="151"/>
  <c r="AV330" i="151"/>
  <c r="BK330" i="151"/>
  <c r="AT390" i="151"/>
  <c r="BI390" i="151"/>
  <c r="BX390" i="151"/>
  <c r="AG393" i="151"/>
  <c r="AV393" i="151"/>
  <c r="BK393" i="151"/>
  <c r="AT453" i="151"/>
  <c r="BI453" i="151"/>
  <c r="BX453" i="151"/>
  <c r="AP16" i="1" l="1"/>
  <c r="AQ16" i="1"/>
  <c r="Q17" i="1"/>
  <c r="AP17" i="1"/>
  <c r="AQ17" i="1"/>
  <c r="Q18" i="1"/>
  <c r="AP18" i="1"/>
  <c r="AQ18" i="1"/>
  <c r="Q19" i="1"/>
  <c r="AP19" i="1"/>
  <c r="AQ19" i="1"/>
  <c r="Q20" i="1"/>
  <c r="AP20" i="1"/>
  <c r="AQ20" i="1"/>
  <c r="Q21" i="1"/>
  <c r="AP21" i="1"/>
  <c r="AQ21" i="1"/>
  <c r="Q22" i="1"/>
  <c r="AP22" i="1"/>
  <c r="AQ22" i="1"/>
  <c r="Q23" i="1"/>
  <c r="AP23" i="1"/>
  <c r="AQ23" i="1"/>
  <c r="Q24" i="1"/>
  <c r="AP24" i="1"/>
  <c r="AQ24" i="1"/>
  <c r="Q25" i="1"/>
  <c r="AP25" i="1"/>
  <c r="AQ25" i="1"/>
  <c r="Q26" i="1"/>
  <c r="AP26" i="1"/>
  <c r="AQ26" i="1"/>
  <c r="Q27" i="1"/>
  <c r="AP27" i="1"/>
  <c r="AQ27" i="1"/>
  <c r="Q28" i="1"/>
  <c r="AP28" i="1"/>
  <c r="AQ28" i="1"/>
  <c r="Q29" i="1"/>
  <c r="AP29" i="1"/>
  <c r="AQ29" i="1"/>
  <c r="Q30" i="1"/>
  <c r="AP30" i="1"/>
  <c r="AQ30" i="1"/>
  <c r="Q110" i="1"/>
  <c r="AP31" i="1"/>
  <c r="AQ31" i="1"/>
  <c r="Q107" i="1"/>
  <c r="AP32" i="1"/>
  <c r="AQ32" i="1"/>
  <c r="Q108" i="1"/>
  <c r="AP33" i="1"/>
  <c r="AQ33" i="1"/>
  <c r="Q109" i="1"/>
  <c r="AP34" i="1"/>
  <c r="AQ34" i="1"/>
  <c r="Q106" i="1"/>
  <c r="AP35" i="1"/>
  <c r="AQ35" i="1"/>
  <c r="Q71" i="1"/>
  <c r="AP36" i="1"/>
  <c r="AQ36" i="1"/>
  <c r="Q67" i="1"/>
  <c r="AP37" i="1"/>
  <c r="AQ37" i="1"/>
  <c r="Q69" i="1"/>
  <c r="AP38" i="1"/>
  <c r="AQ38" i="1"/>
  <c r="Q70" i="1"/>
  <c r="AP39" i="1"/>
  <c r="AQ39" i="1"/>
  <c r="Q66" i="1"/>
  <c r="AP40" i="1"/>
  <c r="AQ40" i="1"/>
  <c r="Q97" i="1"/>
  <c r="AP41" i="1"/>
  <c r="AQ41" i="1"/>
  <c r="Q101" i="1"/>
  <c r="AP42" i="1"/>
  <c r="AQ42" i="1"/>
  <c r="Q99" i="1"/>
  <c r="AP43" i="1"/>
  <c r="AQ43" i="1"/>
  <c r="Q100" i="1"/>
  <c r="AP44" i="1"/>
  <c r="AQ44" i="1"/>
  <c r="Q98" i="1"/>
  <c r="AP45" i="1"/>
  <c r="AQ45" i="1"/>
  <c r="Q75" i="1"/>
  <c r="AP46" i="1"/>
  <c r="AQ46" i="1"/>
  <c r="Q68" i="1"/>
  <c r="AP47" i="1"/>
  <c r="AQ47" i="1"/>
  <c r="Q72" i="1"/>
  <c r="AP48" i="1"/>
  <c r="AQ48" i="1"/>
  <c r="Q73" i="1"/>
  <c r="AP49" i="1"/>
  <c r="AQ49" i="1"/>
  <c r="Q74" i="1"/>
  <c r="AP50" i="1"/>
  <c r="AQ50" i="1"/>
  <c r="Q50" i="1"/>
  <c r="AP51" i="1"/>
  <c r="AQ51" i="1"/>
  <c r="Q45" i="1"/>
  <c r="AP52" i="1"/>
  <c r="AQ52" i="1"/>
  <c r="Q46" i="1"/>
  <c r="AP53" i="1"/>
  <c r="AQ53" i="1"/>
  <c r="Q47" i="1"/>
  <c r="AP54" i="1"/>
  <c r="AQ54" i="1"/>
  <c r="Q48" i="1"/>
  <c r="AP55" i="1"/>
  <c r="AQ55" i="1"/>
  <c r="Q49" i="1"/>
  <c r="AP56" i="1"/>
  <c r="AQ56" i="1"/>
  <c r="Q40" i="1"/>
  <c r="AP57" i="1"/>
  <c r="AQ57" i="1"/>
  <c r="Q42" i="1"/>
  <c r="AP58" i="1"/>
  <c r="AQ58" i="1"/>
  <c r="Q43" i="1"/>
  <c r="AP59" i="1"/>
  <c r="AQ59" i="1"/>
  <c r="Q44" i="1"/>
  <c r="AP60" i="1"/>
  <c r="AQ60" i="1"/>
  <c r="AP61" i="1"/>
  <c r="AQ61" i="1"/>
  <c r="Q86" i="1"/>
  <c r="AP62" i="1"/>
  <c r="AQ62" i="1"/>
  <c r="Q89" i="1"/>
  <c r="AP63" i="1"/>
  <c r="AQ63" i="1"/>
  <c r="Q90" i="1"/>
  <c r="AP64" i="1"/>
  <c r="AQ64" i="1"/>
  <c r="Q91" i="1"/>
  <c r="AP65" i="1"/>
  <c r="AQ65" i="1"/>
  <c r="Q59" i="1"/>
  <c r="AP66" i="1"/>
  <c r="AQ66" i="1"/>
  <c r="Q58" i="1"/>
  <c r="AP67" i="1"/>
  <c r="AQ67" i="1"/>
  <c r="Q63" i="1"/>
  <c r="AP68" i="1"/>
  <c r="AQ68" i="1"/>
  <c r="Q64" i="1"/>
  <c r="AP69" i="1"/>
  <c r="AQ69" i="1"/>
  <c r="Q65" i="1"/>
  <c r="AP70" i="1"/>
  <c r="AQ70" i="1"/>
  <c r="Q52" i="1"/>
  <c r="AP71" i="1"/>
  <c r="AQ71" i="1"/>
  <c r="Q51" i="1"/>
  <c r="AP72" i="1"/>
  <c r="AQ72" i="1"/>
  <c r="Q53" i="1"/>
  <c r="AP73" i="1"/>
  <c r="AQ73" i="1"/>
  <c r="Q54" i="1"/>
  <c r="AP74" i="1"/>
  <c r="AQ74" i="1"/>
  <c r="Q55" i="1"/>
  <c r="AP75" i="1"/>
  <c r="AQ75" i="1"/>
  <c r="Q82" i="1"/>
  <c r="AP76" i="1"/>
  <c r="AQ76" i="1"/>
  <c r="Q81" i="1"/>
  <c r="AP77" i="1"/>
  <c r="AQ77" i="1"/>
  <c r="Q83" i="1"/>
  <c r="AP78" i="1"/>
  <c r="AQ78" i="1"/>
  <c r="Q84" i="1"/>
  <c r="AP79" i="1"/>
  <c r="AQ79" i="1"/>
  <c r="Q85" i="1"/>
  <c r="AP80" i="1"/>
  <c r="AQ80" i="1"/>
  <c r="Q57" i="1"/>
  <c r="AP81" i="1"/>
  <c r="AQ81" i="1"/>
  <c r="Q56" i="1"/>
  <c r="AP82" i="1"/>
  <c r="AQ82" i="1"/>
  <c r="Q60" i="1"/>
  <c r="AP83" i="1"/>
  <c r="AQ83" i="1"/>
  <c r="Q61" i="1"/>
  <c r="AP84" i="1"/>
  <c r="AQ84" i="1"/>
  <c r="Q62" i="1"/>
  <c r="AP85" i="1"/>
  <c r="AQ85" i="1"/>
  <c r="Q31" i="1"/>
  <c r="AP86" i="1"/>
  <c r="AQ86" i="1"/>
  <c r="Q41" i="1"/>
  <c r="AP87" i="1"/>
  <c r="AQ87" i="1"/>
  <c r="Q33" i="1"/>
  <c r="AP88" i="1"/>
  <c r="AQ88" i="1"/>
  <c r="Q34" i="1"/>
  <c r="AP89" i="1"/>
  <c r="AQ89" i="1"/>
  <c r="Q35" i="1"/>
  <c r="AP90" i="1"/>
  <c r="AQ90" i="1"/>
  <c r="Q80" i="1"/>
  <c r="AP91" i="1"/>
  <c r="AQ91" i="1"/>
  <c r="Q79" i="1"/>
  <c r="AP92" i="1"/>
  <c r="AQ92" i="1"/>
  <c r="Q76" i="1"/>
  <c r="AP93" i="1"/>
  <c r="AQ93" i="1"/>
  <c r="Q77" i="1"/>
  <c r="AP94" i="1"/>
  <c r="AQ94" i="1"/>
  <c r="Q78" i="1"/>
  <c r="AP95" i="1"/>
  <c r="AQ95" i="1"/>
  <c r="Q32" i="1"/>
  <c r="AP96" i="1"/>
  <c r="AQ96" i="1"/>
  <c r="Q36" i="1"/>
  <c r="AP97" i="1"/>
  <c r="AQ97" i="1"/>
  <c r="Q37" i="1"/>
  <c r="AP98" i="1"/>
  <c r="AQ98" i="1"/>
  <c r="Q38" i="1"/>
  <c r="AP99" i="1"/>
  <c r="AQ99" i="1"/>
  <c r="Q39" i="1"/>
  <c r="AP100" i="1"/>
  <c r="AQ100" i="1"/>
  <c r="Q102" i="1"/>
  <c r="AP101" i="1"/>
  <c r="AQ101" i="1"/>
  <c r="Q96" i="1"/>
  <c r="AP102" i="1"/>
  <c r="AQ102" i="1"/>
  <c r="Q103" i="1"/>
  <c r="AP103" i="1"/>
  <c r="AQ103" i="1"/>
  <c r="Q104" i="1"/>
  <c r="AP104" i="1"/>
  <c r="AQ104" i="1"/>
  <c r="Q105" i="1"/>
  <c r="AP105" i="1"/>
  <c r="AQ105" i="1"/>
  <c r="Q92" i="1"/>
  <c r="AP106" i="1"/>
  <c r="AQ106" i="1"/>
  <c r="Q88" i="1"/>
  <c r="AP107" i="1"/>
  <c r="AQ107" i="1"/>
  <c r="Q93" i="1"/>
  <c r="AP108" i="1"/>
  <c r="AQ108" i="1"/>
  <c r="Q94" i="1"/>
  <c r="AP109" i="1"/>
  <c r="AQ109" i="1"/>
  <c r="Q95" i="1"/>
  <c r="AP110" i="1"/>
  <c r="AQ110" i="1"/>
  <c r="Q111" i="1"/>
  <c r="AP111" i="1"/>
  <c r="AQ111" i="1"/>
  <c r="Q112" i="1"/>
  <c r="AP112" i="1"/>
  <c r="AQ112" i="1"/>
  <c r="Q113" i="1"/>
  <c r="AP113" i="1"/>
  <c r="AQ113" i="1"/>
  <c r="Q114" i="1"/>
  <c r="AP114" i="1"/>
  <c r="AQ114" i="1"/>
  <c r="Q115" i="1"/>
  <c r="AP115" i="1"/>
  <c r="AQ115" i="1"/>
  <c r="Q116" i="1"/>
  <c r="AP116" i="1"/>
  <c r="AQ116" i="1"/>
  <c r="Q117" i="1"/>
  <c r="AP117" i="1"/>
  <c r="AQ117" i="1"/>
  <c r="Q118" i="1"/>
  <c r="AP118" i="1"/>
  <c r="AQ118" i="1"/>
  <c r="Q119" i="1"/>
  <c r="AP119" i="1"/>
  <c r="AQ119" i="1"/>
  <c r="Q120" i="1"/>
  <c r="AP120" i="1"/>
  <c r="AQ120" i="1"/>
  <c r="Q121" i="1"/>
  <c r="AP121" i="1"/>
  <c r="AQ121" i="1"/>
  <c r="Q122" i="1"/>
  <c r="AP122" i="1"/>
  <c r="AQ122" i="1"/>
  <c r="Q123" i="1"/>
  <c r="AP123" i="1"/>
  <c r="AQ123" i="1"/>
  <c r="Q124" i="1"/>
  <c r="AP124" i="1"/>
  <c r="AQ124" i="1"/>
  <c r="Q125" i="1"/>
  <c r="AP125" i="1"/>
  <c r="AQ125" i="1"/>
  <c r="Q126" i="1"/>
  <c r="AP126" i="1"/>
  <c r="AQ126" i="1"/>
  <c r="Q127" i="1"/>
  <c r="AP127" i="1"/>
  <c r="AQ127" i="1"/>
  <c r="Q128" i="1"/>
  <c r="AP128" i="1"/>
  <c r="AQ128" i="1"/>
  <c r="Q129" i="1"/>
  <c r="AP129" i="1"/>
  <c r="AQ129" i="1"/>
  <c r="Q130" i="1"/>
  <c r="AP130" i="1"/>
  <c r="AQ130" i="1"/>
  <c r="Q131" i="1"/>
  <c r="AP131" i="1"/>
  <c r="AQ131" i="1"/>
  <c r="Q132" i="1"/>
  <c r="AP132" i="1"/>
  <c r="AQ132" i="1"/>
  <c r="Q133" i="1"/>
  <c r="AP133" i="1"/>
  <c r="AQ133" i="1"/>
  <c r="Q134" i="1"/>
  <c r="AP134" i="1"/>
  <c r="AQ134" i="1"/>
  <c r="Q135" i="1"/>
  <c r="AP135" i="1"/>
  <c r="AQ135" i="1"/>
  <c r="Q136" i="1"/>
  <c r="AP136" i="1"/>
  <c r="AQ136" i="1"/>
  <c r="Q137" i="1"/>
  <c r="AP137" i="1"/>
  <c r="AQ137" i="1"/>
  <c r="Q138" i="1"/>
  <c r="AP138" i="1"/>
  <c r="AQ138" i="1"/>
  <c r="Q139" i="1"/>
  <c r="AP139" i="1"/>
  <c r="AQ139" i="1"/>
  <c r="Q140" i="1"/>
  <c r="AP140" i="1"/>
  <c r="AQ140" i="1"/>
  <c r="Q141" i="1"/>
  <c r="AP141" i="1"/>
  <c r="AQ141" i="1"/>
  <c r="Q142" i="1"/>
  <c r="AP142" i="1"/>
  <c r="AQ142" i="1"/>
  <c r="Q143" i="1"/>
  <c r="AP143" i="1"/>
  <c r="AQ143" i="1"/>
  <c r="Q144" i="1"/>
  <c r="AP144" i="1"/>
  <c r="AQ144" i="1"/>
  <c r="Q145" i="1"/>
  <c r="AP145" i="1"/>
  <c r="AQ145" i="1"/>
  <c r="Q146" i="1"/>
  <c r="AP146" i="1"/>
  <c r="AQ146" i="1"/>
  <c r="Q147" i="1"/>
  <c r="AP147" i="1"/>
  <c r="AQ147" i="1"/>
  <c r="Q148" i="1"/>
  <c r="AP148" i="1"/>
  <c r="AQ148" i="1"/>
  <c r="Q149" i="1"/>
  <c r="AP149" i="1"/>
  <c r="AQ149" i="1"/>
  <c r="Q150" i="1"/>
  <c r="AP150" i="1"/>
  <c r="AQ150" i="1"/>
  <c r="Q151" i="1"/>
  <c r="AP151" i="1"/>
  <c r="AQ151" i="1"/>
  <c r="Q152" i="1"/>
  <c r="AP152" i="1"/>
  <c r="AQ152" i="1"/>
  <c r="Q153" i="1"/>
  <c r="AP153" i="1"/>
  <c r="AQ153" i="1"/>
  <c r="Q154" i="1"/>
  <c r="AP154" i="1"/>
  <c r="AQ154" i="1"/>
  <c r="Q155" i="1"/>
  <c r="AP155" i="1"/>
  <c r="AQ155" i="1"/>
  <c r="Q156" i="1"/>
  <c r="AP156" i="1"/>
  <c r="AQ156" i="1"/>
  <c r="Q157" i="1"/>
  <c r="AP157" i="1"/>
  <c r="AQ157" i="1"/>
  <c r="Q158" i="1"/>
  <c r="AP158" i="1"/>
  <c r="AQ158" i="1"/>
  <c r="Q159" i="1"/>
  <c r="AP159" i="1"/>
  <c r="AQ159" i="1"/>
  <c r="Q160" i="1"/>
  <c r="AP160" i="1"/>
  <c r="AQ160" i="1"/>
  <c r="Q161" i="1"/>
  <c r="AP161" i="1"/>
  <c r="AQ161" i="1"/>
  <c r="Q162" i="1"/>
  <c r="AP162" i="1"/>
  <c r="AQ162" i="1"/>
  <c r="Q163" i="1"/>
  <c r="AP163" i="1"/>
  <c r="AQ163" i="1"/>
  <c r="Q164" i="1"/>
  <c r="AP164" i="1"/>
  <c r="AQ164" i="1"/>
  <c r="Q165" i="1"/>
  <c r="AP165" i="1"/>
  <c r="AQ165" i="1"/>
  <c r="Q166" i="1"/>
  <c r="AP166" i="1"/>
  <c r="AQ166" i="1"/>
  <c r="Q167" i="1"/>
  <c r="AP167" i="1"/>
  <c r="AQ167" i="1"/>
  <c r="Q168" i="1"/>
  <c r="AP168" i="1"/>
  <c r="AQ168" i="1"/>
  <c r="Q169" i="1"/>
  <c r="AP169" i="1"/>
  <c r="AQ169" i="1"/>
  <c r="Q170" i="1"/>
  <c r="AP170" i="1"/>
  <c r="AQ170" i="1"/>
  <c r="Q171" i="1"/>
  <c r="AP171" i="1"/>
  <c r="AQ171" i="1"/>
  <c r="Q172" i="1"/>
  <c r="AP172" i="1"/>
  <c r="AQ172" i="1"/>
  <c r="Q173" i="1"/>
  <c r="AP173" i="1"/>
  <c r="AQ173" i="1"/>
  <c r="Q174" i="1"/>
  <c r="AP174" i="1"/>
  <c r="AQ174" i="1"/>
  <c r="Q175" i="1"/>
  <c r="AP175" i="1"/>
  <c r="AQ175" i="1"/>
  <c r="Q176" i="1"/>
  <c r="AP176" i="1"/>
  <c r="AQ176" i="1"/>
  <c r="Q177" i="1"/>
  <c r="AP177" i="1"/>
  <c r="AQ177" i="1"/>
  <c r="Q178" i="1"/>
  <c r="AP178" i="1"/>
  <c r="AQ178" i="1"/>
  <c r="Q179" i="1"/>
  <c r="AP179" i="1"/>
  <c r="AQ179" i="1"/>
  <c r="Q180" i="1"/>
  <c r="AP180" i="1"/>
  <c r="AQ180" i="1"/>
  <c r="Q181" i="1"/>
  <c r="AP181" i="1"/>
  <c r="AQ181" i="1"/>
  <c r="Q182" i="1"/>
  <c r="AP182" i="1"/>
  <c r="AQ182" i="1"/>
  <c r="Q183" i="1"/>
  <c r="AP183" i="1"/>
  <c r="AQ183" i="1"/>
  <c r="Q184" i="1"/>
  <c r="AP184" i="1"/>
  <c r="AQ184" i="1"/>
  <c r="Q185" i="1"/>
  <c r="AP185" i="1"/>
  <c r="AQ185" i="1"/>
  <c r="Q186" i="1"/>
  <c r="AP186" i="1"/>
  <c r="AQ186" i="1"/>
  <c r="Q187" i="1"/>
  <c r="AP187" i="1"/>
  <c r="AQ187" i="1"/>
  <c r="Q188" i="1"/>
  <c r="AP188" i="1"/>
  <c r="AQ188" i="1"/>
  <c r="Q189" i="1"/>
  <c r="AP189" i="1"/>
  <c r="AQ189" i="1"/>
  <c r="Q190" i="1"/>
  <c r="AP190" i="1"/>
  <c r="AQ190" i="1"/>
  <c r="Q191" i="1"/>
  <c r="AP191" i="1"/>
  <c r="AQ191" i="1"/>
  <c r="Q192" i="1"/>
  <c r="AP192" i="1"/>
  <c r="AQ192" i="1"/>
  <c r="Q193" i="1"/>
  <c r="AP193" i="1"/>
  <c r="AQ193" i="1"/>
  <c r="Q194" i="1"/>
  <c r="AP194" i="1"/>
  <c r="AQ194" i="1"/>
  <c r="Q195" i="1"/>
  <c r="AP195" i="1"/>
  <c r="AQ195" i="1"/>
  <c r="AP196" i="1"/>
  <c r="AQ196" i="1"/>
  <c r="AP197" i="1"/>
  <c r="AQ197" i="1"/>
  <c r="AP198" i="1"/>
  <c r="AQ198" i="1"/>
  <c r="AP199" i="1"/>
  <c r="AQ199" i="1"/>
  <c r="AP200" i="1"/>
  <c r="AQ200" i="1"/>
  <c r="AP201" i="1"/>
  <c r="AQ201" i="1"/>
  <c r="AP202" i="1"/>
  <c r="AQ202" i="1"/>
  <c r="AP203" i="1"/>
  <c r="AQ203" i="1"/>
  <c r="AP204" i="1"/>
  <c r="AQ204" i="1"/>
  <c r="AP205" i="1"/>
  <c r="AQ205" i="1"/>
  <c r="Q206" i="1"/>
  <c r="AP206" i="1"/>
  <c r="AQ206" i="1"/>
  <c r="Q207" i="1"/>
  <c r="AP207" i="1"/>
  <c r="AQ207" i="1"/>
  <c r="Q208" i="1"/>
  <c r="AP208" i="1"/>
  <c r="AQ208" i="1"/>
  <c r="Q209" i="1"/>
  <c r="AP209" i="1"/>
  <c r="AQ209" i="1"/>
  <c r="Q210" i="1"/>
  <c r="AP210" i="1"/>
  <c r="AQ210" i="1"/>
  <c r="Q211" i="1"/>
  <c r="AP211" i="1"/>
  <c r="AQ211" i="1"/>
  <c r="Q212" i="1"/>
  <c r="AP212" i="1"/>
  <c r="AQ212" i="1"/>
  <c r="Q213" i="1"/>
  <c r="AP213" i="1"/>
  <c r="AQ213" i="1"/>
  <c r="Q214" i="1"/>
  <c r="AP214" i="1"/>
  <c r="AQ214" i="1"/>
  <c r="Q215" i="1"/>
  <c r="AP215" i="1"/>
  <c r="AQ215" i="1"/>
  <c r="Q216" i="1"/>
  <c r="R216" i="1"/>
  <c r="Q217" i="1"/>
  <c r="R217" i="1"/>
  <c r="Q218" i="1"/>
  <c r="R218" i="1"/>
  <c r="Q219" i="1"/>
  <c r="R219" i="1"/>
  <c r="Q220" i="1"/>
  <c r="R220" i="1"/>
  <c r="Q221" i="1"/>
  <c r="R221" i="1"/>
  <c r="Q222" i="1"/>
  <c r="R222" i="1"/>
  <c r="Q223" i="1"/>
  <c r="R223" i="1"/>
  <c r="Q224" i="1"/>
  <c r="R224" i="1"/>
  <c r="Q225" i="1"/>
  <c r="R225" i="1"/>
  <c r="Q226" i="1"/>
  <c r="R226" i="1"/>
  <c r="Q227" i="1"/>
  <c r="R227" i="1"/>
  <c r="Q228" i="1"/>
  <c r="R228" i="1"/>
  <c r="Q229" i="1"/>
  <c r="R229" i="1"/>
  <c r="Q230" i="1"/>
  <c r="R230" i="1"/>
  <c r="Q231" i="1"/>
  <c r="R231" i="1"/>
  <c r="Q232" i="1"/>
  <c r="R232" i="1"/>
  <c r="Q233" i="1"/>
  <c r="R233" i="1"/>
  <c r="Q234" i="1"/>
  <c r="R234" i="1"/>
  <c r="Q235" i="1"/>
  <c r="R235" i="1"/>
  <c r="Q236" i="1"/>
  <c r="R236" i="1"/>
  <c r="Q237" i="1"/>
  <c r="R237" i="1"/>
  <c r="Q238" i="1"/>
  <c r="R238" i="1"/>
  <c r="Q239" i="1"/>
  <c r="R239" i="1"/>
  <c r="Q240" i="1"/>
  <c r="R240" i="1"/>
  <c r="Q241" i="1"/>
  <c r="R241" i="1"/>
  <c r="Q242" i="1"/>
  <c r="R242" i="1"/>
  <c r="Q243" i="1"/>
  <c r="R243" i="1"/>
  <c r="Q244" i="1"/>
  <c r="R244" i="1"/>
  <c r="Q245" i="1"/>
  <c r="R245" i="1"/>
  <c r="Q246" i="1"/>
  <c r="R246" i="1"/>
  <c r="Q247" i="1"/>
  <c r="R247" i="1"/>
  <c r="Q248" i="1"/>
  <c r="R248" i="1"/>
  <c r="Q249" i="1"/>
  <c r="R249" i="1"/>
  <c r="Q250" i="1"/>
  <c r="R250" i="1"/>
  <c r="Q251" i="1"/>
  <c r="R251" i="1"/>
  <c r="Q252" i="1"/>
  <c r="R252" i="1"/>
  <c r="Q253" i="1"/>
  <c r="R253" i="1"/>
  <c r="Q254" i="1"/>
  <c r="R254" i="1"/>
  <c r="Q255" i="1"/>
  <c r="R255" i="1"/>
  <c r="Q256" i="1"/>
  <c r="R256" i="1"/>
  <c r="Q257" i="1"/>
  <c r="R257" i="1"/>
  <c r="Q258" i="1"/>
  <c r="R258" i="1"/>
  <c r="Q259" i="1"/>
  <c r="R259" i="1"/>
  <c r="Q260" i="1"/>
  <c r="R260" i="1"/>
  <c r="Q261" i="1"/>
  <c r="R261" i="1"/>
  <c r="Q262" i="1"/>
  <c r="R262" i="1"/>
  <c r="Q263" i="1"/>
  <c r="R263" i="1"/>
  <c r="Q264" i="1"/>
  <c r="R264" i="1"/>
  <c r="Q265" i="1"/>
  <c r="R265" i="1"/>
  <c r="Q266" i="1"/>
  <c r="R266" i="1"/>
  <c r="Q267" i="1"/>
  <c r="R267" i="1"/>
  <c r="Q268" i="1"/>
  <c r="R268" i="1"/>
  <c r="Q269" i="1"/>
  <c r="R269" i="1"/>
  <c r="Q270" i="1"/>
  <c r="R270" i="1"/>
  <c r="Q271" i="1"/>
  <c r="R271" i="1"/>
  <c r="Q272" i="1"/>
  <c r="R272" i="1"/>
  <c r="Q273" i="1"/>
  <c r="R273" i="1"/>
  <c r="Q274" i="1"/>
  <c r="R274" i="1"/>
  <c r="Q275" i="1"/>
  <c r="R275" i="1"/>
  <c r="Q276" i="1"/>
  <c r="R276" i="1"/>
  <c r="Q277" i="1"/>
  <c r="R277" i="1"/>
  <c r="R278" i="1"/>
  <c r="R279" i="1"/>
  <c r="R280" i="1"/>
  <c r="R281" i="1"/>
  <c r="R282" i="1"/>
  <c r="R283" i="1"/>
  <c r="R284" i="1"/>
  <c r="R285" i="1"/>
  <c r="R286" i="1"/>
  <c r="R287" i="1"/>
  <c r="R288" i="1"/>
  <c r="R289" i="1"/>
  <c r="R290" i="1"/>
  <c r="R291" i="1"/>
  <c r="R292" i="1"/>
  <c r="R293" i="1"/>
  <c r="R294" i="1"/>
  <c r="R295" i="1"/>
  <c r="R296" i="1"/>
  <c r="R297" i="1"/>
  <c r="R298" i="1"/>
  <c r="R299" i="1"/>
  <c r="Q300" i="1"/>
  <c r="R300" i="1"/>
  <c r="Q301" i="1"/>
  <c r="R301" i="1"/>
  <c r="Q302" i="1"/>
  <c r="R302" i="1"/>
  <c r="Q303" i="1"/>
  <c r="R303" i="1"/>
  <c r="Q304" i="1"/>
  <c r="R304" i="1"/>
  <c r="Q305" i="1"/>
  <c r="R305" i="1"/>
  <c r="Q306" i="1"/>
  <c r="R306" i="1"/>
  <c r="Q307" i="1"/>
  <c r="R307" i="1"/>
  <c r="Q308" i="1"/>
  <c r="R308" i="1"/>
  <c r="Q309" i="1"/>
  <c r="R309" i="1"/>
  <c r="Q310" i="1"/>
  <c r="R310" i="1"/>
  <c r="Q311" i="1"/>
  <c r="R311" i="1"/>
  <c r="Q312" i="1"/>
  <c r="R312" i="1"/>
  <c r="Q313" i="1"/>
  <c r="R313" i="1"/>
  <c r="Q314" i="1"/>
  <c r="R314" i="1"/>
  <c r="Q315" i="1"/>
  <c r="R315" i="1"/>
  <c r="Q316" i="1"/>
  <c r="AP316" i="1"/>
  <c r="AQ316" i="1"/>
  <c r="Q317" i="1"/>
  <c r="AP317" i="1"/>
  <c r="AQ317" i="1"/>
  <c r="Q318" i="1"/>
  <c r="AP318" i="1"/>
  <c r="AQ318" i="1"/>
  <c r="Q319" i="1"/>
  <c r="AP319" i="1"/>
  <c r="AQ319" i="1"/>
  <c r="Q320" i="1"/>
  <c r="AP320" i="1"/>
  <c r="AQ320" i="1"/>
  <c r="Q321" i="1"/>
  <c r="AP321" i="1"/>
  <c r="AQ321" i="1"/>
  <c r="Q322" i="1"/>
  <c r="AP322" i="1"/>
  <c r="AQ322" i="1"/>
  <c r="Q323" i="1"/>
  <c r="AP323" i="1"/>
  <c r="AQ323" i="1"/>
  <c r="Q324" i="1"/>
  <c r="AP324" i="1"/>
  <c r="AQ324" i="1"/>
  <c r="Q325" i="1"/>
  <c r="AP325" i="1"/>
  <c r="AQ325" i="1"/>
  <c r="Q326" i="1"/>
  <c r="AP326" i="1"/>
  <c r="AQ326" i="1"/>
  <c r="Q327" i="1"/>
  <c r="AP327" i="1"/>
  <c r="AQ327" i="1"/>
  <c r="Q328" i="1"/>
  <c r="AP328" i="1"/>
  <c r="AQ328" i="1"/>
  <c r="Q329" i="1"/>
  <c r="AP329" i="1"/>
  <c r="AQ329" i="1"/>
  <c r="Q330" i="1"/>
  <c r="AP330" i="1"/>
  <c r="AQ330" i="1"/>
  <c r="Q331" i="1"/>
  <c r="AP331" i="1"/>
  <c r="AQ331" i="1"/>
  <c r="Q332" i="1"/>
  <c r="AP332" i="1"/>
  <c r="AQ332" i="1"/>
  <c r="Q333" i="1"/>
  <c r="AP333" i="1"/>
  <c r="AQ333" i="1"/>
  <c r="Q334" i="1"/>
  <c r="AP334" i="1"/>
  <c r="AQ334" i="1"/>
  <c r="Q335" i="1"/>
  <c r="AP335" i="1"/>
  <c r="AQ335" i="1"/>
  <c r="Q336" i="1"/>
  <c r="AP336" i="1"/>
  <c r="AQ336" i="1"/>
  <c r="Q337" i="1"/>
  <c r="AP337" i="1"/>
  <c r="AQ337" i="1"/>
  <c r="Q338" i="1"/>
  <c r="AP338" i="1"/>
  <c r="AQ338" i="1"/>
  <c r="Q339" i="1"/>
  <c r="AP339" i="1"/>
  <c r="AQ339" i="1"/>
  <c r="Q340" i="1"/>
  <c r="AP340" i="1"/>
  <c r="AQ340" i="1"/>
  <c r="Q341" i="1"/>
  <c r="AP341" i="1"/>
  <c r="AQ341" i="1"/>
  <c r="Q342" i="1"/>
  <c r="AP342" i="1"/>
  <c r="AQ342" i="1"/>
  <c r="Q343" i="1"/>
  <c r="AP343" i="1"/>
  <c r="AQ343" i="1"/>
  <c r="Q344" i="1"/>
  <c r="AP344" i="1"/>
  <c r="AQ344" i="1"/>
  <c r="Q345" i="1"/>
  <c r="AP345" i="1"/>
  <c r="AQ345" i="1"/>
  <c r="Q346" i="1"/>
  <c r="AP346" i="1"/>
  <c r="AQ346" i="1"/>
  <c r="Q347" i="1"/>
  <c r="AP347" i="1"/>
  <c r="AQ347" i="1"/>
  <c r="Q348" i="1"/>
  <c r="AP348" i="1"/>
  <c r="AQ348" i="1"/>
  <c r="Q349" i="1"/>
  <c r="AP349" i="1"/>
  <c r="AQ349" i="1"/>
  <c r="Q350" i="1"/>
  <c r="AP350" i="1"/>
  <c r="AQ350" i="1"/>
  <c r="Q351" i="1"/>
  <c r="AP351" i="1"/>
  <c r="AQ351" i="1"/>
  <c r="Q352" i="1"/>
  <c r="AP352" i="1"/>
  <c r="AQ352" i="1"/>
  <c r="Q353" i="1"/>
  <c r="AP353" i="1"/>
  <c r="AQ353" i="1"/>
  <c r="Q354" i="1"/>
  <c r="AP354" i="1"/>
  <c r="AQ354" i="1"/>
  <c r="Q355" i="1"/>
  <c r="AP355" i="1"/>
  <c r="AQ355" i="1"/>
  <c r="Q356" i="1"/>
  <c r="AP356" i="1"/>
  <c r="AQ356" i="1"/>
  <c r="Q357" i="1"/>
  <c r="AP357" i="1"/>
  <c r="AQ357" i="1"/>
  <c r="Q358" i="1"/>
  <c r="AP358" i="1"/>
  <c r="AQ358" i="1"/>
  <c r="Q359" i="1"/>
  <c r="AP359" i="1"/>
  <c r="AQ359" i="1"/>
  <c r="Q360" i="1"/>
  <c r="AP360" i="1"/>
  <c r="AQ360" i="1"/>
  <c r="Q361" i="1"/>
  <c r="AP361" i="1"/>
  <c r="AQ361" i="1"/>
  <c r="Q362" i="1"/>
  <c r="AP362" i="1"/>
  <c r="AQ362" i="1"/>
  <c r="Q363" i="1"/>
  <c r="AP363" i="1"/>
  <c r="AQ363" i="1"/>
  <c r="Q364" i="1"/>
  <c r="AP364" i="1"/>
  <c r="AQ364" i="1"/>
  <c r="Q365" i="1"/>
  <c r="AP365" i="1"/>
  <c r="AQ365" i="1"/>
  <c r="Q366" i="1"/>
  <c r="AP366" i="1"/>
  <c r="AQ366" i="1"/>
  <c r="Q367" i="1"/>
  <c r="AP367" i="1"/>
  <c r="AQ367" i="1"/>
  <c r="Q368" i="1"/>
  <c r="AP368" i="1"/>
  <c r="AQ368" i="1"/>
  <c r="Q369" i="1"/>
  <c r="AP369" i="1"/>
  <c r="AQ369" i="1"/>
  <c r="Q370" i="1"/>
  <c r="AP370" i="1"/>
  <c r="AQ370" i="1"/>
  <c r="Q371" i="1"/>
  <c r="AP371" i="1"/>
  <c r="AQ371" i="1"/>
  <c r="Q372" i="1"/>
  <c r="AP372" i="1"/>
  <c r="AQ372" i="1"/>
  <c r="Q373" i="1"/>
  <c r="AP373" i="1"/>
  <c r="AQ373" i="1"/>
  <c r="Q374" i="1"/>
  <c r="AP374" i="1"/>
  <c r="AQ374" i="1"/>
  <c r="Q375" i="1"/>
  <c r="AP375" i="1"/>
  <c r="AQ375" i="1"/>
  <c r="Q376" i="1"/>
  <c r="AP376" i="1"/>
  <c r="AQ376" i="1"/>
  <c r="Q377" i="1"/>
  <c r="AP377" i="1"/>
  <c r="AQ377" i="1"/>
  <c r="Q378" i="1"/>
  <c r="AP378" i="1"/>
  <c r="AQ378" i="1"/>
  <c r="Q379" i="1"/>
  <c r="AP379" i="1"/>
  <c r="AQ379" i="1"/>
  <c r="Q380" i="1"/>
  <c r="AP380" i="1"/>
  <c r="AQ380" i="1"/>
  <c r="Q381" i="1"/>
  <c r="AP381" i="1"/>
  <c r="AQ381" i="1"/>
  <c r="Q382" i="1"/>
  <c r="AP382" i="1"/>
  <c r="AQ382" i="1"/>
  <c r="Q383" i="1"/>
  <c r="AP383" i="1"/>
  <c r="AQ383" i="1"/>
  <c r="Q384" i="1"/>
  <c r="AP384" i="1"/>
  <c r="AQ384" i="1"/>
  <c r="Q385" i="1"/>
  <c r="AP385" i="1"/>
  <c r="AQ385" i="1"/>
  <c r="Q386" i="1"/>
  <c r="AP386" i="1"/>
  <c r="AQ386" i="1"/>
  <c r="Q387" i="1"/>
  <c r="AP387" i="1"/>
  <c r="AQ387" i="1"/>
  <c r="Q388" i="1"/>
  <c r="AP388" i="1"/>
  <c r="AQ388" i="1"/>
  <c r="Q389" i="1"/>
  <c r="AP389" i="1"/>
  <c r="AQ389" i="1"/>
  <c r="Q390" i="1"/>
  <c r="AP390" i="1"/>
  <c r="AQ390" i="1"/>
  <c r="Q391" i="1"/>
  <c r="AP391" i="1"/>
  <c r="AQ391" i="1"/>
  <c r="Q392" i="1"/>
  <c r="AP392" i="1"/>
  <c r="AQ392" i="1"/>
  <c r="Q393" i="1"/>
  <c r="AP393" i="1"/>
  <c r="AQ393" i="1"/>
  <c r="Q394" i="1"/>
  <c r="AP394" i="1"/>
  <c r="AQ394" i="1"/>
  <c r="Q395" i="1"/>
  <c r="AP395" i="1"/>
  <c r="AQ395" i="1"/>
  <c r="Q396" i="1"/>
  <c r="AP396" i="1"/>
  <c r="AQ396" i="1"/>
  <c r="Q397" i="1"/>
  <c r="AP397" i="1"/>
  <c r="AQ397" i="1"/>
  <c r="Q398" i="1"/>
  <c r="AP398" i="1"/>
  <c r="AQ398" i="1"/>
  <c r="Q399" i="1"/>
  <c r="AP399" i="1"/>
  <c r="AQ399" i="1"/>
  <c r="Q400" i="1"/>
  <c r="AP400" i="1"/>
  <c r="AQ400" i="1"/>
  <c r="Q401" i="1"/>
  <c r="AP401" i="1"/>
  <c r="AQ401" i="1"/>
  <c r="Q402" i="1"/>
  <c r="AP402" i="1"/>
  <c r="AQ402" i="1"/>
  <c r="Q403" i="1"/>
  <c r="AP403" i="1"/>
  <c r="AQ403" i="1"/>
  <c r="Q404" i="1"/>
  <c r="AP404" i="1"/>
  <c r="AQ404" i="1"/>
  <c r="Q405" i="1"/>
  <c r="AP405" i="1"/>
  <c r="AQ405" i="1"/>
  <c r="Q406" i="1"/>
  <c r="AP406" i="1"/>
  <c r="AQ406" i="1"/>
  <c r="Q407" i="1"/>
  <c r="AP407" i="1"/>
  <c r="AQ407" i="1"/>
  <c r="Q408" i="1"/>
  <c r="AP408" i="1"/>
  <c r="AQ408" i="1"/>
  <c r="Q409" i="1"/>
  <c r="AP409" i="1"/>
  <c r="AQ409" i="1"/>
  <c r="Q410" i="1"/>
  <c r="AP410" i="1"/>
  <c r="AQ410" i="1"/>
  <c r="Q411" i="1"/>
  <c r="AP411" i="1"/>
  <c r="AQ411" i="1"/>
  <c r="Q412" i="1"/>
  <c r="AP412" i="1"/>
  <c r="AQ412" i="1"/>
  <c r="Q413" i="1"/>
  <c r="AP413" i="1"/>
  <c r="AQ413" i="1"/>
  <c r="Q414" i="1"/>
  <c r="AP414" i="1"/>
  <c r="AQ414" i="1"/>
  <c r="Q415" i="1"/>
  <c r="AP415" i="1"/>
  <c r="AQ415" i="1"/>
  <c r="Q416" i="1"/>
  <c r="AP416" i="1"/>
  <c r="AQ416" i="1"/>
  <c r="Q417" i="1"/>
  <c r="AP417" i="1"/>
  <c r="AQ417" i="1"/>
  <c r="Q418" i="1"/>
  <c r="AP418" i="1"/>
  <c r="AQ418" i="1"/>
  <c r="Q419" i="1"/>
  <c r="AP419" i="1"/>
  <c r="AQ419" i="1"/>
  <c r="Q420" i="1"/>
  <c r="AP420" i="1"/>
  <c r="AQ420" i="1"/>
  <c r="Q421" i="1"/>
  <c r="AP421" i="1"/>
  <c r="AQ421" i="1"/>
  <c r="Q422" i="1"/>
  <c r="AP422" i="1"/>
  <c r="AQ422" i="1"/>
  <c r="Q423" i="1"/>
  <c r="AP423" i="1"/>
  <c r="AQ423" i="1"/>
  <c r="Q424" i="1"/>
  <c r="AP424" i="1"/>
  <c r="AQ424" i="1"/>
  <c r="Q425" i="1"/>
  <c r="AP425" i="1"/>
  <c r="AQ425" i="1"/>
  <c r="Q426" i="1"/>
  <c r="AP426" i="1"/>
  <c r="AQ426" i="1"/>
  <c r="Q427" i="1"/>
  <c r="AP427" i="1"/>
  <c r="AQ427" i="1"/>
  <c r="Q428" i="1"/>
  <c r="AP428" i="1"/>
  <c r="AQ428" i="1"/>
  <c r="Q429" i="1"/>
  <c r="AP429" i="1"/>
  <c r="AQ429" i="1"/>
  <c r="Q430" i="1"/>
  <c r="AP430" i="1"/>
  <c r="AQ430" i="1"/>
  <c r="Q431" i="1"/>
  <c r="AP431" i="1"/>
  <c r="AQ431" i="1"/>
  <c r="Q432" i="1"/>
  <c r="AP432" i="1"/>
  <c r="AQ432" i="1"/>
  <c r="Q433" i="1"/>
  <c r="AP433" i="1"/>
  <c r="AQ433" i="1"/>
  <c r="Q434" i="1"/>
  <c r="AP434" i="1"/>
  <c r="AQ434" i="1"/>
  <c r="Q435" i="1"/>
  <c r="AP435" i="1"/>
  <c r="AQ435" i="1"/>
  <c r="Q436" i="1"/>
  <c r="AP436" i="1"/>
  <c r="AQ436" i="1"/>
  <c r="Q437" i="1"/>
  <c r="AP437" i="1"/>
  <c r="AQ437" i="1"/>
  <c r="Q438" i="1"/>
  <c r="AP438" i="1"/>
  <c r="AQ438" i="1"/>
  <c r="Q439" i="1"/>
  <c r="AP439" i="1"/>
  <c r="AQ439" i="1"/>
  <c r="Q440" i="1"/>
  <c r="AP440" i="1"/>
  <c r="AQ440" i="1"/>
  <c r="Q441" i="1"/>
  <c r="AP441" i="1"/>
  <c r="AQ441" i="1"/>
  <c r="Q442" i="1"/>
  <c r="AP442" i="1"/>
  <c r="AQ442" i="1"/>
  <c r="Q443" i="1"/>
  <c r="AP443" i="1"/>
  <c r="AQ443" i="1"/>
  <c r="Q444" i="1"/>
  <c r="AP444" i="1"/>
  <c r="AQ444" i="1"/>
  <c r="Q445" i="1"/>
  <c r="AP445" i="1"/>
  <c r="AQ445" i="1"/>
  <c r="Q446" i="1"/>
  <c r="AP446" i="1"/>
  <c r="AQ446" i="1"/>
  <c r="Q447" i="1"/>
  <c r="AP447" i="1"/>
  <c r="AQ447" i="1"/>
  <c r="Q448" i="1"/>
  <c r="AP448" i="1"/>
  <c r="AQ448" i="1"/>
  <c r="Q449" i="1"/>
  <c r="AP449" i="1"/>
  <c r="AQ449" i="1"/>
  <c r="Q450" i="1"/>
  <c r="AP450" i="1"/>
  <c r="AQ450" i="1"/>
  <c r="Q451" i="1"/>
  <c r="AP451" i="1"/>
  <c r="AQ451" i="1"/>
  <c r="Q452" i="1"/>
  <c r="AP452" i="1"/>
  <c r="AQ452" i="1"/>
  <c r="Q453" i="1"/>
  <c r="AP453" i="1"/>
  <c r="AQ453" i="1"/>
  <c r="Q454" i="1"/>
  <c r="AP454" i="1"/>
  <c r="AQ454" i="1"/>
  <c r="Q455" i="1"/>
  <c r="AP455" i="1"/>
  <c r="AQ455" i="1"/>
  <c r="Q456" i="1"/>
  <c r="AP456" i="1"/>
  <c r="AQ456" i="1"/>
  <c r="Q457" i="1"/>
  <c r="AP457" i="1"/>
  <c r="AQ457" i="1"/>
  <c r="Q458" i="1"/>
  <c r="AP458" i="1"/>
  <c r="AQ458" i="1"/>
  <c r="Q459" i="1"/>
  <c r="AP459" i="1"/>
  <c r="AQ459" i="1"/>
  <c r="Q460" i="1"/>
  <c r="AP460" i="1"/>
  <c r="AQ460" i="1"/>
  <c r="Q461" i="1"/>
  <c r="AP461" i="1"/>
  <c r="AQ461" i="1"/>
  <c r="Q462" i="1"/>
  <c r="AP462" i="1"/>
  <c r="AQ462" i="1"/>
  <c r="Q463" i="1"/>
  <c r="AP463" i="1"/>
  <c r="AQ463" i="1"/>
  <c r="Q464" i="1"/>
  <c r="AP464" i="1"/>
  <c r="AQ464" i="1"/>
  <c r="Q465" i="1"/>
  <c r="AP465" i="1"/>
  <c r="AQ465" i="1"/>
  <c r="Q466" i="1"/>
  <c r="AP466" i="1"/>
  <c r="AQ466" i="1"/>
  <c r="Q467" i="1"/>
  <c r="AP467" i="1"/>
  <c r="AQ467" i="1"/>
  <c r="Q468" i="1"/>
  <c r="AP468" i="1"/>
  <c r="AQ468" i="1"/>
  <c r="Q469" i="1"/>
  <c r="AP469" i="1"/>
  <c r="AQ469" i="1"/>
  <c r="Q470" i="1"/>
  <c r="AP470" i="1"/>
  <c r="AQ470" i="1"/>
  <c r="Q471" i="1"/>
  <c r="AP471" i="1"/>
  <c r="AQ471" i="1"/>
  <c r="Q472" i="1"/>
  <c r="AP472" i="1"/>
  <c r="AQ472" i="1"/>
  <c r="Q473" i="1"/>
  <c r="AP473" i="1"/>
  <c r="AQ473" i="1"/>
  <c r="Q474" i="1"/>
  <c r="AP474" i="1"/>
  <c r="AQ474" i="1"/>
  <c r="Q475" i="1"/>
  <c r="AP475" i="1"/>
  <c r="AQ475" i="1"/>
  <c r="Q476" i="1"/>
  <c r="AP476" i="1"/>
  <c r="AQ476" i="1"/>
  <c r="Q477" i="1"/>
  <c r="AP477" i="1"/>
  <c r="AQ477" i="1"/>
  <c r="Q478" i="1"/>
  <c r="AP478" i="1"/>
  <c r="AQ478" i="1"/>
  <c r="Q479" i="1"/>
  <c r="AP479" i="1"/>
  <c r="AQ479" i="1"/>
  <c r="Q480" i="1"/>
  <c r="AP480" i="1"/>
  <c r="AQ480" i="1"/>
  <c r="Q481" i="1"/>
  <c r="AP481" i="1"/>
  <c r="AQ481" i="1"/>
  <c r="Q482" i="1"/>
  <c r="AP482" i="1"/>
  <c r="AQ482" i="1"/>
  <c r="Q483" i="1"/>
  <c r="AP483" i="1"/>
  <c r="AQ483" i="1"/>
  <c r="Q484" i="1"/>
  <c r="AP484" i="1"/>
  <c r="AQ484" i="1"/>
  <c r="Q485" i="1"/>
  <c r="AP485" i="1"/>
  <c r="AQ485" i="1"/>
  <c r="Q486" i="1"/>
  <c r="AP486" i="1"/>
  <c r="AQ486" i="1"/>
  <c r="AT486" i="1" a="1"/>
  <c r="AT486" i="1" s="1"/>
  <c r="AU486" i="1" a="1"/>
  <c r="AU486" i="1" s="1"/>
  <c r="AV486" i="1" a="1"/>
  <c r="AV486" i="1" s="1"/>
  <c r="AW486" i="1" a="1"/>
  <c r="AW486" i="1" s="1"/>
  <c r="AX486" i="1" a="1"/>
  <c r="AX486" i="1" s="1"/>
  <c r="AY486" i="1" a="1"/>
  <c r="AY486" i="1" s="1"/>
  <c r="AZ486" i="1" a="1"/>
  <c r="AZ486" i="1" s="1"/>
  <c r="BA486" i="1" a="1"/>
  <c r="BA486" i="1" s="1"/>
  <c r="BB486" i="1" a="1"/>
  <c r="BB486" i="1" s="1"/>
  <c r="BC486" i="1" a="1"/>
  <c r="BC486" i="1" s="1"/>
  <c r="BD486" i="1" a="1"/>
  <c r="BD486" i="1" s="1"/>
  <c r="BE486" i="1" a="1"/>
  <c r="BE486" i="1" s="1"/>
  <c r="BF486" i="1" a="1"/>
  <c r="BF486" i="1" s="1"/>
  <c r="BG486" i="1" a="1"/>
  <c r="BG486" i="1" s="1"/>
  <c r="BH486" i="1" a="1"/>
  <c r="BH486" i="1" s="1"/>
  <c r="BI486" i="1" a="1"/>
  <c r="BI486" i="1" s="1"/>
  <c r="BJ486" i="1" a="1"/>
  <c r="BJ486" i="1" s="1"/>
  <c r="BK486" i="1" a="1"/>
  <c r="BK486" i="1" s="1"/>
  <c r="BL486" i="1" a="1"/>
  <c r="BL486" i="1" s="1"/>
  <c r="BM486" i="1" a="1"/>
  <c r="BM486" i="1" s="1"/>
  <c r="BN486" i="1" a="1"/>
  <c r="BN486" i="1" s="1"/>
  <c r="Q487" i="1"/>
  <c r="AP487" i="1"/>
  <c r="AQ487" i="1"/>
  <c r="AT487" i="1" a="1"/>
  <c r="AT487" i="1" s="1"/>
  <c r="AU487" i="1" a="1"/>
  <c r="AU487" i="1" s="1"/>
  <c r="AV487" i="1" a="1"/>
  <c r="AV487" i="1" s="1"/>
  <c r="AW487" i="1" a="1"/>
  <c r="AW487" i="1" s="1"/>
  <c r="AX487" i="1" a="1"/>
  <c r="AX487" i="1" s="1"/>
  <c r="AY487" i="1" a="1"/>
  <c r="AY487" i="1" s="1"/>
  <c r="AZ487" i="1" a="1"/>
  <c r="AZ487" i="1" s="1"/>
  <c r="BA487" i="1" a="1"/>
  <c r="BA487" i="1" s="1"/>
  <c r="BB487" i="1" a="1"/>
  <c r="BB487" i="1" s="1"/>
  <c r="BC487" i="1" a="1"/>
  <c r="BC487" i="1" s="1"/>
  <c r="BD487" i="1" a="1"/>
  <c r="BD487" i="1" s="1"/>
  <c r="BE487" i="1" a="1"/>
  <c r="BE487" i="1" s="1"/>
  <c r="BF487" i="1" a="1"/>
  <c r="BF487" i="1" s="1"/>
  <c r="BG487" i="1" a="1"/>
  <c r="BG487" i="1" s="1"/>
  <c r="BH487" i="1" a="1"/>
  <c r="BH487" i="1" s="1"/>
  <c r="BI487" i="1" a="1"/>
  <c r="BI487" i="1" s="1"/>
  <c r="BJ487" i="1" a="1"/>
  <c r="BJ487" i="1" s="1"/>
  <c r="BK487" i="1" a="1"/>
  <c r="BK487" i="1" s="1"/>
  <c r="BL487" i="1" a="1"/>
  <c r="BL487" i="1" s="1"/>
  <c r="BM487" i="1" a="1"/>
  <c r="BM487" i="1" s="1"/>
  <c r="BN487" i="1" a="1"/>
  <c r="BN487" i="1" s="1"/>
  <c r="Q488" i="1"/>
  <c r="AP488" i="1"/>
  <c r="AQ488" i="1"/>
  <c r="AT488" i="1" a="1"/>
  <c r="AT488" i="1" s="1"/>
  <c r="AU488" i="1" a="1"/>
  <c r="AU488" i="1" s="1"/>
  <c r="AV488" i="1" a="1"/>
  <c r="AV488" i="1" s="1"/>
  <c r="AW488" i="1" a="1"/>
  <c r="AW488" i="1" s="1"/>
  <c r="AX488" i="1" a="1"/>
  <c r="AX488" i="1" s="1"/>
  <c r="AY488" i="1" a="1"/>
  <c r="AY488" i="1" s="1"/>
  <c r="AZ488" i="1" a="1"/>
  <c r="AZ488" i="1" s="1"/>
  <c r="BA488" i="1" a="1"/>
  <c r="BA488" i="1" s="1"/>
  <c r="BB488" i="1" a="1"/>
  <c r="BB488" i="1" s="1"/>
  <c r="BC488" i="1" a="1"/>
  <c r="BC488" i="1" s="1"/>
  <c r="BD488" i="1" a="1"/>
  <c r="BD488" i="1" s="1"/>
  <c r="BE488" i="1" a="1"/>
  <c r="BE488" i="1" s="1"/>
  <c r="BF488" i="1" a="1"/>
  <c r="BF488" i="1" s="1"/>
  <c r="BG488" i="1" a="1"/>
  <c r="BG488" i="1" s="1"/>
  <c r="BH488" i="1" a="1"/>
  <c r="BH488" i="1" s="1"/>
  <c r="BI488" i="1" a="1"/>
  <c r="BI488" i="1" s="1"/>
  <c r="BJ488" i="1" a="1"/>
  <c r="BJ488" i="1" s="1"/>
  <c r="BK488" i="1" a="1"/>
  <c r="BK488" i="1" s="1"/>
  <c r="BL488" i="1" a="1"/>
  <c r="BL488" i="1" s="1"/>
  <c r="BM488" i="1" a="1"/>
  <c r="BM488" i="1" s="1"/>
  <c r="BN488" i="1" a="1"/>
  <c r="BN488" i="1" s="1"/>
  <c r="Q489" i="1"/>
  <c r="AP489" i="1"/>
  <c r="AQ489" i="1"/>
  <c r="AT489" i="1" a="1"/>
  <c r="AT489" i="1" s="1"/>
  <c r="AU489" i="1" a="1"/>
  <c r="AU489" i="1" s="1"/>
  <c r="AV489" i="1" a="1"/>
  <c r="AV489" i="1" s="1"/>
  <c r="AW489" i="1" a="1"/>
  <c r="AW489" i="1" s="1"/>
  <c r="AX489" i="1" a="1"/>
  <c r="AX489" i="1" s="1"/>
  <c r="AY489" i="1" a="1"/>
  <c r="AY489" i="1" s="1"/>
  <c r="AZ489" i="1" a="1"/>
  <c r="AZ489" i="1" s="1"/>
  <c r="BA489" i="1" a="1"/>
  <c r="BA489" i="1" s="1"/>
  <c r="BB489" i="1" a="1"/>
  <c r="BB489" i="1" s="1"/>
  <c r="BC489" i="1" a="1"/>
  <c r="BC489" i="1" s="1"/>
  <c r="BD489" i="1" a="1"/>
  <c r="BD489" i="1" s="1"/>
  <c r="BE489" i="1" a="1"/>
  <c r="BE489" i="1" s="1"/>
  <c r="BF489" i="1" a="1"/>
  <c r="BF489" i="1" s="1"/>
  <c r="BG489" i="1" a="1"/>
  <c r="BG489" i="1" s="1"/>
  <c r="BH489" i="1" a="1"/>
  <c r="BH489" i="1" s="1"/>
  <c r="BI489" i="1" a="1"/>
  <c r="BI489" i="1" s="1"/>
  <c r="BJ489" i="1" a="1"/>
  <c r="BJ489" i="1" s="1"/>
  <c r="BK489" i="1" a="1"/>
  <c r="BK489" i="1" s="1"/>
  <c r="BL489" i="1" a="1"/>
  <c r="BL489" i="1" s="1"/>
  <c r="BM489" i="1" a="1"/>
  <c r="BM489" i="1" s="1"/>
  <c r="BN489" i="1" a="1"/>
  <c r="BN489" i="1" s="1"/>
  <c r="Q490" i="1"/>
  <c r="AP490" i="1"/>
  <c r="AQ490" i="1"/>
  <c r="AT490" i="1" a="1"/>
  <c r="AT490" i="1" s="1"/>
  <c r="AU490" i="1" a="1"/>
  <c r="AU490" i="1" s="1"/>
  <c r="AV490" i="1" a="1"/>
  <c r="AV490" i="1" s="1"/>
  <c r="AW490" i="1" a="1"/>
  <c r="AW490" i="1" s="1"/>
  <c r="AX490" i="1" a="1"/>
  <c r="AX490" i="1" s="1"/>
  <c r="AY490" i="1" a="1"/>
  <c r="AY490" i="1" s="1"/>
  <c r="AZ490" i="1" a="1"/>
  <c r="AZ490" i="1" s="1"/>
  <c r="BA490" i="1" a="1"/>
  <c r="BA490" i="1" s="1"/>
  <c r="BB490" i="1" a="1"/>
  <c r="BB490" i="1" s="1"/>
  <c r="BC490" i="1" a="1"/>
  <c r="BC490" i="1" s="1"/>
  <c r="BD490" i="1" a="1"/>
  <c r="BD490" i="1" s="1"/>
  <c r="BE490" i="1" a="1"/>
  <c r="BE490" i="1" s="1"/>
  <c r="BF490" i="1" a="1"/>
  <c r="BF490" i="1" s="1"/>
  <c r="BG490" i="1" a="1"/>
  <c r="BG490" i="1" s="1"/>
  <c r="BH490" i="1" a="1"/>
  <c r="BH490" i="1" s="1"/>
  <c r="BI490" i="1" a="1"/>
  <c r="BI490" i="1" s="1"/>
  <c r="BJ490" i="1" a="1"/>
  <c r="BJ490" i="1" s="1"/>
  <c r="BK490" i="1" a="1"/>
  <c r="BK490" i="1" s="1"/>
  <c r="BL490" i="1" a="1"/>
  <c r="BL490" i="1" s="1"/>
  <c r="BM490" i="1" a="1"/>
  <c r="BM490" i="1" s="1"/>
  <c r="BN490" i="1" a="1"/>
  <c r="BN490" i="1" s="1"/>
  <c r="Q491" i="1"/>
  <c r="AP491" i="1"/>
  <c r="AQ491" i="1"/>
  <c r="AT491" i="1" a="1"/>
  <c r="AT491" i="1" s="1"/>
  <c r="AU491" i="1" a="1"/>
  <c r="AU491" i="1" s="1"/>
  <c r="AV491" i="1" a="1"/>
  <c r="AV491" i="1" s="1"/>
  <c r="AW491" i="1" a="1"/>
  <c r="AW491" i="1" s="1"/>
  <c r="AX491" i="1" a="1"/>
  <c r="AX491" i="1" s="1"/>
  <c r="AY491" i="1" a="1"/>
  <c r="AY491" i="1" s="1"/>
  <c r="AZ491" i="1" a="1"/>
  <c r="AZ491" i="1" s="1"/>
  <c r="BA491" i="1" a="1"/>
  <c r="BA491" i="1" s="1"/>
  <c r="BB491" i="1" a="1"/>
  <c r="BB491" i="1" s="1"/>
  <c r="BC491" i="1" a="1"/>
  <c r="BC491" i="1" s="1"/>
  <c r="BD491" i="1" a="1"/>
  <c r="BD491" i="1" s="1"/>
  <c r="BE491" i="1" a="1"/>
  <c r="BE491" i="1" s="1"/>
  <c r="BF491" i="1" a="1"/>
  <c r="BF491" i="1" s="1"/>
  <c r="BG491" i="1" a="1"/>
  <c r="BG491" i="1" s="1"/>
  <c r="BH491" i="1" a="1"/>
  <c r="BH491" i="1" s="1"/>
  <c r="BI491" i="1" a="1"/>
  <c r="BI491" i="1" s="1"/>
  <c r="BJ491" i="1" a="1"/>
  <c r="BJ491" i="1" s="1"/>
  <c r="BK491" i="1" a="1"/>
  <c r="BK491" i="1" s="1"/>
  <c r="BL491" i="1" a="1"/>
  <c r="BL491" i="1" s="1"/>
  <c r="BM491" i="1" a="1"/>
  <c r="BM491" i="1" s="1"/>
  <c r="BN491" i="1" a="1"/>
  <c r="BN491" i="1" s="1"/>
  <c r="Q492" i="1"/>
  <c r="AP492" i="1"/>
  <c r="AQ492" i="1"/>
  <c r="AT492" i="1" a="1"/>
  <c r="AT492" i="1" s="1"/>
  <c r="AU492" i="1" a="1"/>
  <c r="AU492" i="1" s="1"/>
  <c r="AV492" i="1" a="1"/>
  <c r="AV492" i="1" s="1"/>
  <c r="AW492" i="1" a="1"/>
  <c r="AW492" i="1" s="1"/>
  <c r="AX492" i="1" a="1"/>
  <c r="AX492" i="1" s="1"/>
  <c r="AY492" i="1" a="1"/>
  <c r="AY492" i="1" s="1"/>
  <c r="AZ492" i="1" a="1"/>
  <c r="AZ492" i="1" s="1"/>
  <c r="BA492" i="1" a="1"/>
  <c r="BA492" i="1" s="1"/>
  <c r="BB492" i="1" a="1"/>
  <c r="BB492" i="1" s="1"/>
  <c r="BC492" i="1" a="1"/>
  <c r="BC492" i="1" s="1"/>
  <c r="BD492" i="1" a="1"/>
  <c r="BD492" i="1" s="1"/>
  <c r="BE492" i="1" a="1"/>
  <c r="BE492" i="1" s="1"/>
  <c r="BF492" i="1" a="1"/>
  <c r="BF492" i="1" s="1"/>
  <c r="BG492" i="1" a="1"/>
  <c r="BG492" i="1" s="1"/>
  <c r="BH492" i="1" a="1"/>
  <c r="BH492" i="1" s="1"/>
  <c r="BI492" i="1" a="1"/>
  <c r="BI492" i="1" s="1"/>
  <c r="BJ492" i="1" a="1"/>
  <c r="BJ492" i="1" s="1"/>
  <c r="BK492" i="1" a="1"/>
  <c r="BK492" i="1" s="1"/>
  <c r="BL492" i="1" a="1"/>
  <c r="BL492" i="1" s="1"/>
  <c r="BM492" i="1" a="1"/>
  <c r="BM492" i="1" s="1"/>
  <c r="BN492" i="1" a="1"/>
  <c r="BN492" i="1" s="1"/>
  <c r="Q493" i="1"/>
  <c r="AP493" i="1"/>
  <c r="AQ493" i="1"/>
  <c r="AT493" i="1" a="1"/>
  <c r="AT493" i="1" s="1"/>
  <c r="AU493" i="1" a="1"/>
  <c r="AU493" i="1" s="1"/>
  <c r="AV493" i="1" a="1"/>
  <c r="AV493" i="1" s="1"/>
  <c r="AW493" i="1" a="1"/>
  <c r="AW493" i="1" s="1"/>
  <c r="AX493" i="1" a="1"/>
  <c r="AX493" i="1" s="1"/>
  <c r="AY493" i="1" a="1"/>
  <c r="AY493" i="1" s="1"/>
  <c r="AZ493" i="1" a="1"/>
  <c r="AZ493" i="1" s="1"/>
  <c r="BA493" i="1" a="1"/>
  <c r="BA493" i="1" s="1"/>
  <c r="BB493" i="1" a="1"/>
  <c r="BB493" i="1" s="1"/>
  <c r="BC493" i="1" a="1"/>
  <c r="BC493" i="1" s="1"/>
  <c r="BD493" i="1" a="1"/>
  <c r="BD493" i="1" s="1"/>
  <c r="BE493" i="1" a="1"/>
  <c r="BE493" i="1" s="1"/>
  <c r="BF493" i="1" a="1"/>
  <c r="BF493" i="1" s="1"/>
  <c r="BG493" i="1" a="1"/>
  <c r="BG493" i="1" s="1"/>
  <c r="BH493" i="1" a="1"/>
  <c r="BH493" i="1" s="1"/>
  <c r="BI493" i="1" a="1"/>
  <c r="BI493" i="1" s="1"/>
  <c r="BJ493" i="1" a="1"/>
  <c r="BJ493" i="1" s="1"/>
  <c r="BK493" i="1" a="1"/>
  <c r="BK493" i="1" s="1"/>
  <c r="BL493" i="1" a="1"/>
  <c r="BL493" i="1" s="1"/>
  <c r="BM493" i="1" a="1"/>
  <c r="BM493" i="1" s="1"/>
  <c r="BN493" i="1" a="1"/>
  <c r="BN493" i="1" s="1"/>
  <c r="Q494" i="1"/>
  <c r="AP494" i="1"/>
  <c r="AQ494" i="1"/>
  <c r="AT494" i="1" a="1"/>
  <c r="AT494" i="1" s="1"/>
  <c r="AU494" i="1" a="1"/>
  <c r="AU494" i="1" s="1"/>
  <c r="AV494" i="1" a="1"/>
  <c r="AV494" i="1" s="1"/>
  <c r="AW494" i="1" a="1"/>
  <c r="AW494" i="1" s="1"/>
  <c r="AX494" i="1" a="1"/>
  <c r="AX494" i="1" s="1"/>
  <c r="AY494" i="1" a="1"/>
  <c r="AY494" i="1" s="1"/>
  <c r="AZ494" i="1" a="1"/>
  <c r="AZ494" i="1" s="1"/>
  <c r="BA494" i="1" a="1"/>
  <c r="BA494" i="1" s="1"/>
  <c r="BB494" i="1" a="1"/>
  <c r="BB494" i="1" s="1"/>
  <c r="BC494" i="1" a="1"/>
  <c r="BC494" i="1" s="1"/>
  <c r="BD494" i="1" a="1"/>
  <c r="BD494" i="1" s="1"/>
  <c r="BE494" i="1" a="1"/>
  <c r="BE494" i="1" s="1"/>
  <c r="BF494" i="1" a="1"/>
  <c r="BF494" i="1" s="1"/>
  <c r="BG494" i="1" a="1"/>
  <c r="BG494" i="1" s="1"/>
  <c r="BH494" i="1" a="1"/>
  <c r="BH494" i="1" s="1"/>
  <c r="BI494" i="1" a="1"/>
  <c r="BI494" i="1" s="1"/>
  <c r="BJ494" i="1" a="1"/>
  <c r="BJ494" i="1" s="1"/>
  <c r="BK494" i="1" a="1"/>
  <c r="BK494" i="1" s="1"/>
  <c r="BL494" i="1" a="1"/>
  <c r="BL494" i="1" s="1"/>
  <c r="BM494" i="1" a="1"/>
  <c r="BM494" i="1" s="1"/>
  <c r="BN494" i="1" a="1"/>
  <c r="BN494" i="1" s="1"/>
  <c r="Q495" i="1"/>
  <c r="AP495" i="1"/>
  <c r="AQ495" i="1"/>
  <c r="AT495" i="1" a="1"/>
  <c r="AT495" i="1" s="1"/>
  <c r="AU495" i="1" a="1"/>
  <c r="AU495" i="1" s="1"/>
  <c r="AV495" i="1" a="1"/>
  <c r="AV495" i="1" s="1"/>
  <c r="AW495" i="1" a="1"/>
  <c r="AW495" i="1" s="1"/>
  <c r="AX495" i="1" a="1"/>
  <c r="AX495" i="1" s="1"/>
  <c r="AY495" i="1" a="1"/>
  <c r="AY495" i="1" s="1"/>
  <c r="AZ495" i="1" a="1"/>
  <c r="AZ495" i="1" s="1"/>
  <c r="BA495" i="1" a="1"/>
  <c r="BA495" i="1" s="1"/>
  <c r="BB495" i="1" a="1"/>
  <c r="BB495" i="1" s="1"/>
  <c r="BC495" i="1" a="1"/>
  <c r="BC495" i="1" s="1"/>
  <c r="BD495" i="1" a="1"/>
  <c r="BD495" i="1" s="1"/>
  <c r="BE495" i="1" a="1"/>
  <c r="BE495" i="1" s="1"/>
  <c r="BF495" i="1" a="1"/>
  <c r="BF495" i="1" s="1"/>
  <c r="BG495" i="1" a="1"/>
  <c r="BG495" i="1" s="1"/>
  <c r="BH495" i="1" a="1"/>
  <c r="BH495" i="1" s="1"/>
  <c r="BI495" i="1" a="1"/>
  <c r="BI495" i="1" s="1"/>
  <c r="BJ495" i="1" a="1"/>
  <c r="BJ495" i="1" s="1"/>
  <c r="BK495" i="1" a="1"/>
  <c r="BK495" i="1" s="1"/>
  <c r="BL495" i="1" a="1"/>
  <c r="BL495" i="1" s="1"/>
  <c r="BM495" i="1" a="1"/>
  <c r="BM495" i="1" s="1"/>
  <c r="BN495" i="1" a="1"/>
  <c r="BN495" i="1" s="1"/>
  <c r="Q496" i="1"/>
  <c r="AP496" i="1"/>
  <c r="AQ496" i="1"/>
  <c r="AT496" i="1" a="1"/>
  <c r="AT496" i="1" s="1"/>
  <c r="AU496" i="1" a="1"/>
  <c r="AU496" i="1" s="1"/>
  <c r="AV496" i="1" a="1"/>
  <c r="AV496" i="1" s="1"/>
  <c r="AW496" i="1" a="1"/>
  <c r="AW496" i="1" s="1"/>
  <c r="AX496" i="1" a="1"/>
  <c r="AX496" i="1" s="1"/>
  <c r="AY496" i="1" a="1"/>
  <c r="AY496" i="1" s="1"/>
  <c r="AZ496" i="1" a="1"/>
  <c r="AZ496" i="1" s="1"/>
  <c r="BA496" i="1" a="1"/>
  <c r="BA496" i="1" s="1"/>
  <c r="BB496" i="1" a="1"/>
  <c r="BB496" i="1" s="1"/>
  <c r="BC496" i="1" a="1"/>
  <c r="BC496" i="1" s="1"/>
  <c r="BD496" i="1" a="1"/>
  <c r="BD496" i="1" s="1"/>
  <c r="BE496" i="1" a="1"/>
  <c r="BE496" i="1" s="1"/>
  <c r="BF496" i="1" a="1"/>
  <c r="BF496" i="1" s="1"/>
  <c r="BG496" i="1" a="1"/>
  <c r="BG496" i="1" s="1"/>
  <c r="BH496" i="1" a="1"/>
  <c r="BH496" i="1" s="1"/>
  <c r="BI496" i="1" a="1"/>
  <c r="BI496" i="1" s="1"/>
  <c r="BJ496" i="1" a="1"/>
  <c r="BJ496" i="1" s="1"/>
  <c r="BK496" i="1" a="1"/>
  <c r="BK496" i="1" s="1"/>
  <c r="BL496" i="1" a="1"/>
  <c r="BL496" i="1" s="1"/>
  <c r="BM496" i="1" a="1"/>
  <c r="BM496" i="1" s="1"/>
  <c r="BN496" i="1" a="1"/>
  <c r="BN496" i="1" s="1"/>
  <c r="Q497" i="1"/>
  <c r="AP497" i="1"/>
  <c r="AQ497" i="1"/>
  <c r="AT497" i="1" a="1"/>
  <c r="AT497" i="1" s="1"/>
  <c r="AU497" i="1" a="1"/>
  <c r="AU497" i="1" s="1"/>
  <c r="AV497" i="1" a="1"/>
  <c r="AV497" i="1" s="1"/>
  <c r="AW497" i="1" a="1"/>
  <c r="AW497" i="1" s="1"/>
  <c r="AX497" i="1" a="1"/>
  <c r="AX497" i="1" s="1"/>
  <c r="AY497" i="1" a="1"/>
  <c r="AY497" i="1" s="1"/>
  <c r="AZ497" i="1" a="1"/>
  <c r="AZ497" i="1" s="1"/>
  <c r="BA497" i="1" a="1"/>
  <c r="BA497" i="1" s="1"/>
  <c r="BB497" i="1" a="1"/>
  <c r="BB497" i="1" s="1"/>
  <c r="BC497" i="1" a="1"/>
  <c r="BC497" i="1" s="1"/>
  <c r="BD497" i="1" a="1"/>
  <c r="BD497" i="1" s="1"/>
  <c r="BE497" i="1" a="1"/>
  <c r="BE497" i="1" s="1"/>
  <c r="BF497" i="1" a="1"/>
  <c r="BF497" i="1" s="1"/>
  <c r="BG497" i="1" a="1"/>
  <c r="BG497" i="1" s="1"/>
  <c r="BH497" i="1" a="1"/>
  <c r="BH497" i="1" s="1"/>
  <c r="BI497" i="1" a="1"/>
  <c r="BI497" i="1" s="1"/>
  <c r="BJ497" i="1" a="1"/>
  <c r="BJ497" i="1" s="1"/>
  <c r="BK497" i="1" a="1"/>
  <c r="BK497" i="1" s="1"/>
  <c r="BL497" i="1" a="1"/>
  <c r="BL497" i="1" s="1"/>
  <c r="BM497" i="1" a="1"/>
  <c r="BM497" i="1" s="1"/>
  <c r="BN497" i="1" a="1"/>
  <c r="BN497" i="1" s="1"/>
  <c r="Q498" i="1"/>
  <c r="AP498" i="1"/>
  <c r="AQ498" i="1"/>
  <c r="AT498" i="1" a="1"/>
  <c r="AT498" i="1" s="1"/>
  <c r="AU498" i="1" a="1"/>
  <c r="AU498" i="1" s="1"/>
  <c r="AV498" i="1" a="1"/>
  <c r="AV498" i="1" s="1"/>
  <c r="AW498" i="1" a="1"/>
  <c r="AW498" i="1" s="1"/>
  <c r="AX498" i="1" a="1"/>
  <c r="AX498" i="1" s="1"/>
  <c r="AY498" i="1" a="1"/>
  <c r="AY498" i="1" s="1"/>
  <c r="AZ498" i="1" a="1"/>
  <c r="AZ498" i="1" s="1"/>
  <c r="BA498" i="1" a="1"/>
  <c r="BA498" i="1" s="1"/>
  <c r="BB498" i="1" a="1"/>
  <c r="BB498" i="1" s="1"/>
  <c r="BC498" i="1" a="1"/>
  <c r="BC498" i="1" s="1"/>
  <c r="BD498" i="1" a="1"/>
  <c r="BD498" i="1" s="1"/>
  <c r="BE498" i="1" a="1"/>
  <c r="BE498" i="1" s="1"/>
  <c r="BF498" i="1" a="1"/>
  <c r="BF498" i="1" s="1"/>
  <c r="BG498" i="1" a="1"/>
  <c r="BG498" i="1" s="1"/>
  <c r="BH498" i="1" a="1"/>
  <c r="BH498" i="1" s="1"/>
  <c r="BI498" i="1" a="1"/>
  <c r="BI498" i="1" s="1"/>
  <c r="BJ498" i="1" a="1"/>
  <c r="BJ498" i="1" s="1"/>
  <c r="BK498" i="1" a="1"/>
  <c r="BK498" i="1" s="1"/>
  <c r="BL498" i="1" a="1"/>
  <c r="BL498" i="1" s="1"/>
  <c r="BM498" i="1" a="1"/>
  <c r="BM498" i="1" s="1"/>
  <c r="BN498" i="1" a="1"/>
  <c r="BN498" i="1" s="1"/>
  <c r="Q499" i="1"/>
  <c r="AP499" i="1"/>
  <c r="AQ499" i="1"/>
  <c r="AT499" i="1" a="1"/>
  <c r="AT499" i="1" s="1"/>
  <c r="AU499" i="1" a="1"/>
  <c r="AU499" i="1" s="1"/>
  <c r="AV499" i="1" a="1"/>
  <c r="AV499" i="1" s="1"/>
  <c r="AW499" i="1" a="1"/>
  <c r="AW499" i="1" s="1"/>
  <c r="AX499" i="1" a="1"/>
  <c r="AX499" i="1" s="1"/>
  <c r="AY499" i="1" a="1"/>
  <c r="AY499" i="1" s="1"/>
  <c r="AZ499" i="1" a="1"/>
  <c r="AZ499" i="1" s="1"/>
  <c r="BA499" i="1" a="1"/>
  <c r="BA499" i="1" s="1"/>
  <c r="BB499" i="1" a="1"/>
  <c r="BB499" i="1" s="1"/>
  <c r="BC499" i="1" a="1"/>
  <c r="BC499" i="1" s="1"/>
  <c r="BD499" i="1" a="1"/>
  <c r="BD499" i="1" s="1"/>
  <c r="BE499" i="1" a="1"/>
  <c r="BE499" i="1" s="1"/>
  <c r="BF499" i="1" a="1"/>
  <c r="BF499" i="1" s="1"/>
  <c r="BG499" i="1" a="1"/>
  <c r="BG499" i="1" s="1"/>
  <c r="BH499" i="1" a="1"/>
  <c r="BH499" i="1" s="1"/>
  <c r="BI499" i="1" a="1"/>
  <c r="BI499" i="1" s="1"/>
  <c r="BJ499" i="1" a="1"/>
  <c r="BJ499" i="1" s="1"/>
  <c r="BK499" i="1" a="1"/>
  <c r="BK499" i="1" s="1"/>
  <c r="BL499" i="1" a="1"/>
  <c r="BL499" i="1" s="1"/>
  <c r="BM499" i="1" a="1"/>
  <c r="BM499" i="1" s="1"/>
  <c r="BN499" i="1" a="1"/>
  <c r="BN499" i="1" s="1"/>
  <c r="Q500" i="1"/>
  <c r="AP500" i="1"/>
  <c r="AQ500" i="1"/>
  <c r="AT500" i="1" a="1"/>
  <c r="AT500" i="1" s="1"/>
  <c r="AU500" i="1" a="1"/>
  <c r="AU500" i="1" s="1"/>
  <c r="AV500" i="1" a="1"/>
  <c r="AV500" i="1" s="1"/>
  <c r="AW500" i="1" a="1"/>
  <c r="AW500" i="1" s="1"/>
  <c r="AX500" i="1" a="1"/>
  <c r="AX500" i="1" s="1"/>
  <c r="AY500" i="1" a="1"/>
  <c r="AY500" i="1" s="1"/>
  <c r="AZ500" i="1" a="1"/>
  <c r="AZ500" i="1" s="1"/>
  <c r="BA500" i="1" a="1"/>
  <c r="BA500" i="1" s="1"/>
  <c r="BB500" i="1" a="1"/>
  <c r="BB500" i="1" s="1"/>
  <c r="BC500" i="1" a="1"/>
  <c r="BC500" i="1" s="1"/>
  <c r="BD500" i="1" a="1"/>
  <c r="BD500" i="1" s="1"/>
  <c r="BE500" i="1" a="1"/>
  <c r="BE500" i="1" s="1"/>
  <c r="BF500" i="1" a="1"/>
  <c r="BF500" i="1" s="1"/>
  <c r="BG500" i="1" a="1"/>
  <c r="BG500" i="1" s="1"/>
  <c r="BH500" i="1" a="1"/>
  <c r="BH500" i="1" s="1"/>
  <c r="BI500" i="1" a="1"/>
  <c r="BI500" i="1" s="1"/>
  <c r="BJ500" i="1" a="1"/>
  <c r="BJ500" i="1" s="1"/>
  <c r="BK500" i="1" a="1"/>
  <c r="BK500" i="1" s="1"/>
  <c r="BL500" i="1" a="1"/>
  <c r="BL500" i="1" s="1"/>
  <c r="BM500" i="1" a="1"/>
  <c r="BM500" i="1" s="1"/>
  <c r="BN500" i="1" a="1"/>
  <c r="BN500" i="1" s="1"/>
  <c r="Q501" i="1"/>
  <c r="AP501" i="1"/>
  <c r="AQ501" i="1"/>
  <c r="AT501" i="1" a="1"/>
  <c r="AT501" i="1" s="1"/>
  <c r="AU501" i="1" a="1"/>
  <c r="AU501" i="1" s="1"/>
  <c r="AV501" i="1" a="1"/>
  <c r="AV501" i="1" s="1"/>
  <c r="AW501" i="1" a="1"/>
  <c r="AW501" i="1" s="1"/>
  <c r="AX501" i="1" a="1"/>
  <c r="AX501" i="1" s="1"/>
  <c r="AY501" i="1" a="1"/>
  <c r="AY501" i="1" s="1"/>
  <c r="AZ501" i="1" a="1"/>
  <c r="AZ501" i="1" s="1"/>
  <c r="BA501" i="1" a="1"/>
  <c r="BA501" i="1" s="1"/>
  <c r="BB501" i="1" a="1"/>
  <c r="BB501" i="1" s="1"/>
  <c r="BC501" i="1" a="1"/>
  <c r="BC501" i="1" s="1"/>
  <c r="BD501" i="1" a="1"/>
  <c r="BD501" i="1" s="1"/>
  <c r="BE501" i="1" a="1"/>
  <c r="BE501" i="1" s="1"/>
  <c r="BF501" i="1" a="1"/>
  <c r="BF501" i="1" s="1"/>
  <c r="BG501" i="1" a="1"/>
  <c r="BG501" i="1" s="1"/>
  <c r="BH501" i="1" a="1"/>
  <c r="BH501" i="1" s="1"/>
  <c r="BI501" i="1" a="1"/>
  <c r="BI501" i="1" s="1"/>
  <c r="BJ501" i="1" a="1"/>
  <c r="BJ501" i="1" s="1"/>
  <c r="BK501" i="1" a="1"/>
  <c r="BK501" i="1" s="1"/>
  <c r="BL501" i="1" a="1"/>
  <c r="BL501" i="1" s="1"/>
  <c r="BM501" i="1" a="1"/>
  <c r="BM501" i="1" s="1"/>
  <c r="BN501" i="1" a="1"/>
  <c r="BN501" i="1" s="1"/>
  <c r="Q502" i="1"/>
  <c r="AP502" i="1"/>
  <c r="AQ502" i="1"/>
  <c r="AT502" i="1" a="1"/>
  <c r="AT502" i="1" s="1"/>
  <c r="AU502" i="1" a="1"/>
  <c r="AU502" i="1" s="1"/>
  <c r="AV502" i="1" a="1"/>
  <c r="AV502" i="1" s="1"/>
  <c r="AW502" i="1" a="1"/>
  <c r="AW502" i="1" s="1"/>
  <c r="AX502" i="1" a="1"/>
  <c r="AX502" i="1" s="1"/>
  <c r="AY502" i="1" a="1"/>
  <c r="AY502" i="1" s="1"/>
  <c r="AZ502" i="1" a="1"/>
  <c r="AZ502" i="1" s="1"/>
  <c r="BA502" i="1" a="1"/>
  <c r="BA502" i="1" s="1"/>
  <c r="BB502" i="1" a="1"/>
  <c r="BB502" i="1" s="1"/>
  <c r="BC502" i="1" a="1"/>
  <c r="BC502" i="1" s="1"/>
  <c r="BD502" i="1" a="1"/>
  <c r="BD502" i="1" s="1"/>
  <c r="BE502" i="1" a="1"/>
  <c r="BE502" i="1" s="1"/>
  <c r="BF502" i="1" a="1"/>
  <c r="BF502" i="1" s="1"/>
  <c r="BG502" i="1" a="1"/>
  <c r="BG502" i="1" s="1"/>
  <c r="BH502" i="1" a="1"/>
  <c r="BH502" i="1" s="1"/>
  <c r="BI502" i="1" a="1"/>
  <c r="BI502" i="1" s="1"/>
  <c r="BJ502" i="1" a="1"/>
  <c r="BJ502" i="1" s="1"/>
  <c r="BK502" i="1" a="1"/>
  <c r="BK502" i="1" s="1"/>
  <c r="BL502" i="1" a="1"/>
  <c r="BL502" i="1" s="1"/>
  <c r="BM502" i="1" a="1"/>
  <c r="BM502" i="1" s="1"/>
  <c r="BN502" i="1" a="1"/>
  <c r="BN502" i="1" s="1"/>
  <c r="Q503" i="1"/>
  <c r="AP503" i="1"/>
  <c r="AQ503" i="1"/>
  <c r="AT503" i="1" a="1"/>
  <c r="AT503" i="1" s="1"/>
  <c r="AU503" i="1" a="1"/>
  <c r="AU503" i="1" s="1"/>
  <c r="AV503" i="1" a="1"/>
  <c r="AV503" i="1" s="1"/>
  <c r="AW503" i="1" a="1"/>
  <c r="AW503" i="1" s="1"/>
  <c r="AX503" i="1" a="1"/>
  <c r="AX503" i="1" s="1"/>
  <c r="AY503" i="1" a="1"/>
  <c r="AY503" i="1" s="1"/>
  <c r="AZ503" i="1" a="1"/>
  <c r="AZ503" i="1" s="1"/>
  <c r="BA503" i="1" a="1"/>
  <c r="BA503" i="1" s="1"/>
  <c r="BB503" i="1" a="1"/>
  <c r="BB503" i="1" s="1"/>
  <c r="BC503" i="1" a="1"/>
  <c r="BC503" i="1" s="1"/>
  <c r="BD503" i="1" a="1"/>
  <c r="BD503" i="1" s="1"/>
  <c r="BE503" i="1" a="1"/>
  <c r="BE503" i="1" s="1"/>
  <c r="BF503" i="1" a="1"/>
  <c r="BF503" i="1" s="1"/>
  <c r="BG503" i="1" a="1"/>
  <c r="BG503" i="1" s="1"/>
  <c r="BH503" i="1" a="1"/>
  <c r="BH503" i="1" s="1"/>
  <c r="BI503" i="1" a="1"/>
  <c r="BI503" i="1" s="1"/>
  <c r="BJ503" i="1" a="1"/>
  <c r="BJ503" i="1" s="1"/>
  <c r="BK503" i="1" a="1"/>
  <c r="BK503" i="1" s="1"/>
  <c r="BL503" i="1" a="1"/>
  <c r="BL503" i="1" s="1"/>
  <c r="BM503" i="1" a="1"/>
  <c r="BM503" i="1" s="1"/>
  <c r="BN503" i="1" a="1"/>
  <c r="BN503" i="1" s="1"/>
  <c r="Q504" i="1"/>
  <c r="AP504" i="1"/>
  <c r="AQ504" i="1"/>
  <c r="AT504" i="1" a="1"/>
  <c r="AT504" i="1" s="1"/>
  <c r="AU504" i="1" a="1"/>
  <c r="AU504" i="1" s="1"/>
  <c r="AV504" i="1" a="1"/>
  <c r="AV504" i="1" s="1"/>
  <c r="AW504" i="1" a="1"/>
  <c r="AW504" i="1" s="1"/>
  <c r="AX504" i="1" a="1"/>
  <c r="AX504" i="1" s="1"/>
  <c r="AY504" i="1" a="1"/>
  <c r="AY504" i="1" s="1"/>
  <c r="AZ504" i="1" a="1"/>
  <c r="AZ504" i="1" s="1"/>
  <c r="BA504" i="1" a="1"/>
  <c r="BA504" i="1" s="1"/>
  <c r="BB504" i="1" a="1"/>
  <c r="BB504" i="1" s="1"/>
  <c r="BC504" i="1" a="1"/>
  <c r="BC504" i="1" s="1"/>
  <c r="BD504" i="1" a="1"/>
  <c r="BD504" i="1" s="1"/>
  <c r="BE504" i="1" a="1"/>
  <c r="BE504" i="1" s="1"/>
  <c r="BF504" i="1" a="1"/>
  <c r="BF504" i="1" s="1"/>
  <c r="BG504" i="1" a="1"/>
  <c r="BG504" i="1" s="1"/>
  <c r="BH504" i="1" a="1"/>
  <c r="BH504" i="1" s="1"/>
  <c r="BI504" i="1" a="1"/>
  <c r="BI504" i="1" s="1"/>
  <c r="BJ504" i="1" a="1"/>
  <c r="BJ504" i="1" s="1"/>
  <c r="BK504" i="1" a="1"/>
  <c r="BK504" i="1" s="1"/>
  <c r="BL504" i="1" a="1"/>
  <c r="BL504" i="1" s="1"/>
  <c r="BM504" i="1" a="1"/>
  <c r="BM504" i="1" s="1"/>
  <c r="BN504" i="1" a="1"/>
  <c r="BN504" i="1" s="1"/>
  <c r="Q505" i="1"/>
  <c r="AP505" i="1"/>
  <c r="AQ505" i="1"/>
  <c r="AT505" i="1" a="1"/>
  <c r="AT505" i="1" s="1"/>
  <c r="AU505" i="1" a="1"/>
  <c r="AU505" i="1" s="1"/>
  <c r="AV505" i="1" a="1"/>
  <c r="AV505" i="1" s="1"/>
  <c r="AW505" i="1" a="1"/>
  <c r="AW505" i="1" s="1"/>
  <c r="AX505" i="1" a="1"/>
  <c r="AX505" i="1" s="1"/>
  <c r="AY505" i="1" a="1"/>
  <c r="AY505" i="1" s="1"/>
  <c r="AZ505" i="1" a="1"/>
  <c r="AZ505" i="1" s="1"/>
  <c r="BA505" i="1" a="1"/>
  <c r="BA505" i="1" s="1"/>
  <c r="BB505" i="1" a="1"/>
  <c r="BB505" i="1" s="1"/>
  <c r="BC505" i="1" a="1"/>
  <c r="BC505" i="1" s="1"/>
  <c r="BD505" i="1" a="1"/>
  <c r="BD505" i="1" s="1"/>
  <c r="BE505" i="1" a="1"/>
  <c r="BE505" i="1" s="1"/>
  <c r="BF505" i="1" a="1"/>
  <c r="BF505" i="1" s="1"/>
  <c r="BG505" i="1" a="1"/>
  <c r="BG505" i="1" s="1"/>
  <c r="BH505" i="1" a="1"/>
  <c r="BH505" i="1" s="1"/>
  <c r="BI505" i="1" a="1"/>
  <c r="BI505" i="1" s="1"/>
  <c r="BJ505" i="1" a="1"/>
  <c r="BJ505" i="1" s="1"/>
  <c r="BK505" i="1" a="1"/>
  <c r="BK505" i="1" s="1"/>
  <c r="BL505" i="1" a="1"/>
  <c r="BL505" i="1" s="1"/>
  <c r="BM505" i="1" a="1"/>
  <c r="BM505" i="1" s="1"/>
  <c r="BN505" i="1" a="1"/>
  <c r="BN505" i="1" s="1"/>
  <c r="Q506" i="1"/>
  <c r="AP506" i="1"/>
  <c r="AQ506" i="1"/>
  <c r="AT506" i="1" a="1"/>
  <c r="AT506" i="1" s="1"/>
  <c r="AU506" i="1" a="1"/>
  <c r="AU506" i="1" s="1"/>
  <c r="AV506" i="1" a="1"/>
  <c r="AV506" i="1" s="1"/>
  <c r="AW506" i="1" a="1"/>
  <c r="AW506" i="1" s="1"/>
  <c r="AX506" i="1" a="1"/>
  <c r="AX506" i="1" s="1"/>
  <c r="AY506" i="1" a="1"/>
  <c r="AY506" i="1" s="1"/>
  <c r="AZ506" i="1" a="1"/>
  <c r="AZ506" i="1" s="1"/>
  <c r="BA506" i="1" a="1"/>
  <c r="BA506" i="1" s="1"/>
  <c r="BB506" i="1" a="1"/>
  <c r="BB506" i="1" s="1"/>
  <c r="BC506" i="1" a="1"/>
  <c r="BC506" i="1" s="1"/>
  <c r="BD506" i="1" a="1"/>
  <c r="BD506" i="1" s="1"/>
  <c r="BE506" i="1" a="1"/>
  <c r="BE506" i="1" s="1"/>
  <c r="BF506" i="1" a="1"/>
  <c r="BF506" i="1" s="1"/>
  <c r="BG506" i="1" a="1"/>
  <c r="BG506" i="1" s="1"/>
  <c r="BH506" i="1" a="1"/>
  <c r="BH506" i="1" s="1"/>
  <c r="BI506" i="1" a="1"/>
  <c r="BI506" i="1" s="1"/>
  <c r="BJ506" i="1" a="1"/>
  <c r="BJ506" i="1" s="1"/>
  <c r="BK506" i="1" a="1"/>
  <c r="BK506" i="1" s="1"/>
  <c r="BL506" i="1" a="1"/>
  <c r="BL506" i="1" s="1"/>
  <c r="BM506" i="1" a="1"/>
  <c r="BM506" i="1" s="1"/>
  <c r="BN506" i="1" a="1"/>
  <c r="BN506" i="1" s="1"/>
  <c r="Q507" i="1"/>
  <c r="AP507" i="1"/>
  <c r="AQ507" i="1"/>
  <c r="AT507" i="1" a="1"/>
  <c r="AT507" i="1" s="1"/>
  <c r="AU507" i="1" a="1"/>
  <c r="AU507" i="1" s="1"/>
  <c r="AV507" i="1" a="1"/>
  <c r="AV507" i="1" s="1"/>
  <c r="AW507" i="1" a="1"/>
  <c r="AW507" i="1" s="1"/>
  <c r="AX507" i="1" a="1"/>
  <c r="AX507" i="1" s="1"/>
  <c r="AY507" i="1" a="1"/>
  <c r="AY507" i="1" s="1"/>
  <c r="AZ507" i="1" a="1"/>
  <c r="AZ507" i="1" s="1"/>
  <c r="BA507" i="1" a="1"/>
  <c r="BA507" i="1" s="1"/>
  <c r="BB507" i="1" a="1"/>
  <c r="BB507" i="1" s="1"/>
  <c r="BC507" i="1" a="1"/>
  <c r="BC507" i="1" s="1"/>
  <c r="BD507" i="1" a="1"/>
  <c r="BD507" i="1" s="1"/>
  <c r="BE507" i="1" a="1"/>
  <c r="BE507" i="1" s="1"/>
  <c r="BF507" i="1" a="1"/>
  <c r="BF507" i="1" s="1"/>
  <c r="BG507" i="1" a="1"/>
  <c r="BG507" i="1" s="1"/>
  <c r="BH507" i="1" a="1"/>
  <c r="BH507" i="1" s="1"/>
  <c r="BI507" i="1" a="1"/>
  <c r="BI507" i="1" s="1"/>
  <c r="BJ507" i="1" a="1"/>
  <c r="BJ507" i="1" s="1"/>
  <c r="BK507" i="1" a="1"/>
  <c r="BK507" i="1" s="1"/>
  <c r="BL507" i="1" a="1"/>
  <c r="BL507" i="1" s="1"/>
  <c r="BM507" i="1" a="1"/>
  <c r="BM507" i="1" s="1"/>
  <c r="BN507" i="1" a="1"/>
  <c r="BN507" i="1" s="1"/>
  <c r="Q508" i="1"/>
  <c r="AP508" i="1"/>
  <c r="AQ508" i="1"/>
  <c r="AT508" i="1" a="1"/>
  <c r="AT508" i="1" s="1"/>
  <c r="AU508" i="1" a="1"/>
  <c r="AU508" i="1" s="1"/>
  <c r="AV508" i="1" a="1"/>
  <c r="AV508" i="1" s="1"/>
  <c r="AW508" i="1" a="1"/>
  <c r="AW508" i="1" s="1"/>
  <c r="AX508" i="1" a="1"/>
  <c r="AX508" i="1" s="1"/>
  <c r="AY508" i="1" a="1"/>
  <c r="AY508" i="1" s="1"/>
  <c r="AZ508" i="1" a="1"/>
  <c r="AZ508" i="1" s="1"/>
  <c r="BA508" i="1" a="1"/>
  <c r="BA508" i="1" s="1"/>
  <c r="BB508" i="1" a="1"/>
  <c r="BB508" i="1" s="1"/>
  <c r="BC508" i="1" a="1"/>
  <c r="BC508" i="1" s="1"/>
  <c r="BD508" i="1" a="1"/>
  <c r="BD508" i="1" s="1"/>
  <c r="BE508" i="1" a="1"/>
  <c r="BE508" i="1" s="1"/>
  <c r="BF508" i="1" a="1"/>
  <c r="BF508" i="1" s="1"/>
  <c r="BG508" i="1" a="1"/>
  <c r="BG508" i="1" s="1"/>
  <c r="BH508" i="1" a="1"/>
  <c r="BH508" i="1" s="1"/>
  <c r="BI508" i="1" a="1"/>
  <c r="BI508" i="1" s="1"/>
  <c r="BJ508" i="1" a="1"/>
  <c r="BJ508" i="1" s="1"/>
  <c r="BK508" i="1" a="1"/>
  <c r="BK508" i="1" s="1"/>
  <c r="BL508" i="1" a="1"/>
  <c r="BL508" i="1" s="1"/>
  <c r="BM508" i="1" a="1"/>
  <c r="BM508" i="1" s="1"/>
  <c r="BN508" i="1" a="1"/>
  <c r="BN508" i="1" s="1"/>
  <c r="Q509" i="1"/>
  <c r="AP509" i="1"/>
  <c r="AQ509" i="1"/>
  <c r="AT509" i="1" a="1"/>
  <c r="AT509" i="1" s="1"/>
  <c r="AU509" i="1" a="1"/>
  <c r="AU509" i="1" s="1"/>
  <c r="AV509" i="1" a="1"/>
  <c r="AV509" i="1" s="1"/>
  <c r="AW509" i="1" a="1"/>
  <c r="AW509" i="1" s="1"/>
  <c r="AX509" i="1" a="1"/>
  <c r="AX509" i="1" s="1"/>
  <c r="AY509" i="1" a="1"/>
  <c r="AY509" i="1" s="1"/>
  <c r="AZ509" i="1" a="1"/>
  <c r="AZ509" i="1" s="1"/>
  <c r="BA509" i="1" a="1"/>
  <c r="BA509" i="1" s="1"/>
  <c r="BB509" i="1" a="1"/>
  <c r="BB509" i="1" s="1"/>
  <c r="BC509" i="1" a="1"/>
  <c r="BC509" i="1" s="1"/>
  <c r="BD509" i="1" a="1"/>
  <c r="BD509" i="1" s="1"/>
  <c r="BE509" i="1" a="1"/>
  <c r="BE509" i="1" s="1"/>
  <c r="BF509" i="1" a="1"/>
  <c r="BF509" i="1" s="1"/>
  <c r="BG509" i="1" a="1"/>
  <c r="BG509" i="1" s="1"/>
  <c r="BH509" i="1" a="1"/>
  <c r="BH509" i="1" s="1"/>
  <c r="BI509" i="1" a="1"/>
  <c r="BI509" i="1" s="1"/>
  <c r="BJ509" i="1" a="1"/>
  <c r="BJ509" i="1" s="1"/>
  <c r="BK509" i="1" a="1"/>
  <c r="BK509" i="1" s="1"/>
  <c r="BL509" i="1" a="1"/>
  <c r="BL509" i="1" s="1"/>
  <c r="BM509" i="1" a="1"/>
  <c r="BM509" i="1" s="1"/>
  <c r="BN509" i="1" a="1"/>
  <c r="BN509" i="1" s="1"/>
  <c r="Q510" i="1"/>
  <c r="AP510" i="1"/>
  <c r="AQ510" i="1"/>
  <c r="AT510" i="1" a="1"/>
  <c r="AT510" i="1" s="1"/>
  <c r="AU510" i="1" a="1"/>
  <c r="AU510" i="1" s="1"/>
  <c r="AV510" i="1" a="1"/>
  <c r="AV510" i="1" s="1"/>
  <c r="AW510" i="1" a="1"/>
  <c r="AW510" i="1" s="1"/>
  <c r="AX510" i="1" a="1"/>
  <c r="AX510" i="1" s="1"/>
  <c r="AY510" i="1" a="1"/>
  <c r="AY510" i="1" s="1"/>
  <c r="AZ510" i="1" a="1"/>
  <c r="AZ510" i="1" s="1"/>
  <c r="BA510" i="1" a="1"/>
  <c r="BA510" i="1" s="1"/>
  <c r="BB510" i="1" a="1"/>
  <c r="BB510" i="1" s="1"/>
  <c r="BC510" i="1" a="1"/>
  <c r="BC510" i="1" s="1"/>
  <c r="BD510" i="1" a="1"/>
  <c r="BD510" i="1" s="1"/>
  <c r="BE510" i="1" a="1"/>
  <c r="BE510" i="1" s="1"/>
  <c r="BF510" i="1" a="1"/>
  <c r="BF510" i="1" s="1"/>
  <c r="BG510" i="1" a="1"/>
  <c r="BG510" i="1" s="1"/>
  <c r="BH510" i="1" a="1"/>
  <c r="BH510" i="1" s="1"/>
  <c r="BI510" i="1" a="1"/>
  <c r="BI510" i="1" s="1"/>
  <c r="BJ510" i="1" a="1"/>
  <c r="BJ510" i="1" s="1"/>
  <c r="BK510" i="1" a="1"/>
  <c r="BK510" i="1" s="1"/>
  <c r="BL510" i="1" a="1"/>
  <c r="BL510" i="1" s="1"/>
  <c r="BM510" i="1" a="1"/>
  <c r="BM510" i="1" s="1"/>
  <c r="BN510" i="1" a="1"/>
  <c r="BN510" i="1" s="1"/>
  <c r="Q511" i="1"/>
  <c r="AP511" i="1"/>
  <c r="AQ511" i="1"/>
  <c r="AT511" i="1" a="1"/>
  <c r="AT511" i="1" s="1"/>
  <c r="AU511" i="1" a="1"/>
  <c r="AU511" i="1" s="1"/>
  <c r="AV511" i="1" a="1"/>
  <c r="AV511" i="1" s="1"/>
  <c r="AW511" i="1" a="1"/>
  <c r="AW511" i="1" s="1"/>
  <c r="AX511" i="1" a="1"/>
  <c r="AX511" i="1" s="1"/>
  <c r="AY511" i="1" a="1"/>
  <c r="AY511" i="1" s="1"/>
  <c r="AZ511" i="1" a="1"/>
  <c r="AZ511" i="1" s="1"/>
  <c r="BA511" i="1" a="1"/>
  <c r="BA511" i="1" s="1"/>
  <c r="BB511" i="1" a="1"/>
  <c r="BB511" i="1" s="1"/>
  <c r="BC511" i="1" a="1"/>
  <c r="BC511" i="1" s="1"/>
  <c r="BD511" i="1" a="1"/>
  <c r="BD511" i="1" s="1"/>
  <c r="BE511" i="1" a="1"/>
  <c r="BE511" i="1" s="1"/>
  <c r="BF511" i="1" a="1"/>
  <c r="BF511" i="1" s="1"/>
  <c r="BG511" i="1" a="1"/>
  <c r="BG511" i="1" s="1"/>
  <c r="BH511" i="1" a="1"/>
  <c r="BH511" i="1" s="1"/>
  <c r="BI511" i="1" a="1"/>
  <c r="BI511" i="1" s="1"/>
  <c r="BJ511" i="1" a="1"/>
  <c r="BJ511" i="1" s="1"/>
  <c r="BK511" i="1" a="1"/>
  <c r="BK511" i="1" s="1"/>
  <c r="BL511" i="1" a="1"/>
  <c r="BL511" i="1" s="1"/>
  <c r="BM511" i="1" a="1"/>
  <c r="BM511" i="1" s="1"/>
  <c r="BN511" i="1" a="1"/>
  <c r="BN511" i="1" s="1"/>
  <c r="Q512" i="1"/>
  <c r="AP512" i="1"/>
  <c r="AQ512" i="1"/>
  <c r="AT512" i="1" a="1"/>
  <c r="AT512" i="1" s="1"/>
  <c r="AU512" i="1" a="1"/>
  <c r="AU512" i="1" s="1"/>
  <c r="AV512" i="1" a="1"/>
  <c r="AV512" i="1" s="1"/>
  <c r="AW512" i="1" a="1"/>
  <c r="AW512" i="1" s="1"/>
  <c r="AX512" i="1" a="1"/>
  <c r="AX512" i="1" s="1"/>
  <c r="AY512" i="1" a="1"/>
  <c r="AY512" i="1" s="1"/>
  <c r="AZ512" i="1" a="1"/>
  <c r="AZ512" i="1" s="1"/>
  <c r="BA512" i="1" a="1"/>
  <c r="BA512" i="1" s="1"/>
  <c r="BB512" i="1" a="1"/>
  <c r="BB512" i="1" s="1"/>
  <c r="BC512" i="1" a="1"/>
  <c r="BC512" i="1" s="1"/>
  <c r="BD512" i="1" a="1"/>
  <c r="BD512" i="1" s="1"/>
  <c r="BE512" i="1" a="1"/>
  <c r="BE512" i="1" s="1"/>
  <c r="BF512" i="1" a="1"/>
  <c r="BF512" i="1" s="1"/>
  <c r="BG512" i="1" a="1"/>
  <c r="BG512" i="1" s="1"/>
  <c r="BH512" i="1" a="1"/>
  <c r="BH512" i="1" s="1"/>
  <c r="BI512" i="1" a="1"/>
  <c r="BI512" i="1" s="1"/>
  <c r="BJ512" i="1" a="1"/>
  <c r="BJ512" i="1" s="1"/>
  <c r="BK512" i="1" a="1"/>
  <c r="BK512" i="1" s="1"/>
  <c r="BL512" i="1" a="1"/>
  <c r="BL512" i="1" s="1"/>
  <c r="BM512" i="1" a="1"/>
  <c r="BM512" i="1" s="1"/>
  <c r="BN512" i="1" a="1"/>
  <c r="BN512" i="1" s="1"/>
  <c r="Q513" i="1"/>
  <c r="AP513" i="1"/>
  <c r="AQ513" i="1"/>
  <c r="AT513" i="1" a="1"/>
  <c r="AT513" i="1" s="1"/>
  <c r="AU513" i="1" a="1"/>
  <c r="AU513" i="1" s="1"/>
  <c r="AV513" i="1" a="1"/>
  <c r="AV513" i="1" s="1"/>
  <c r="AW513" i="1" a="1"/>
  <c r="AW513" i="1" s="1"/>
  <c r="AX513" i="1" a="1"/>
  <c r="AX513" i="1" s="1"/>
  <c r="AY513" i="1" a="1"/>
  <c r="AY513" i="1" s="1"/>
  <c r="AZ513" i="1" a="1"/>
  <c r="AZ513" i="1" s="1"/>
  <c r="BA513" i="1" a="1"/>
  <c r="BA513" i="1" s="1"/>
  <c r="BB513" i="1" a="1"/>
  <c r="BB513" i="1" s="1"/>
  <c r="BC513" i="1" a="1"/>
  <c r="BC513" i="1" s="1"/>
  <c r="BD513" i="1" a="1"/>
  <c r="BD513" i="1" s="1"/>
  <c r="BE513" i="1" a="1"/>
  <c r="BE513" i="1" s="1"/>
  <c r="BF513" i="1" a="1"/>
  <c r="BF513" i="1" s="1"/>
  <c r="BG513" i="1" a="1"/>
  <c r="BG513" i="1" s="1"/>
  <c r="BH513" i="1" a="1"/>
  <c r="BH513" i="1" s="1"/>
  <c r="BI513" i="1" a="1"/>
  <c r="BI513" i="1" s="1"/>
  <c r="BJ513" i="1" a="1"/>
  <c r="BJ513" i="1" s="1"/>
  <c r="BK513" i="1" a="1"/>
  <c r="BK513" i="1" s="1"/>
  <c r="BL513" i="1" a="1"/>
  <c r="BL513" i="1" s="1"/>
  <c r="BM513" i="1" a="1"/>
  <c r="BM513" i="1" s="1"/>
  <c r="BN513" i="1" a="1"/>
  <c r="BN513" i="1" s="1"/>
  <c r="Q514" i="1"/>
  <c r="AP514" i="1"/>
  <c r="AQ514" i="1"/>
  <c r="AT514" i="1" a="1"/>
  <c r="AT514" i="1" s="1"/>
  <c r="AU514" i="1" a="1"/>
  <c r="AU514" i="1" s="1"/>
  <c r="AV514" i="1" a="1"/>
  <c r="AV514" i="1" s="1"/>
  <c r="AW514" i="1" a="1"/>
  <c r="AW514" i="1" s="1"/>
  <c r="AX514" i="1" a="1"/>
  <c r="AX514" i="1" s="1"/>
  <c r="AY514" i="1" a="1"/>
  <c r="AY514" i="1" s="1"/>
  <c r="AZ514" i="1" a="1"/>
  <c r="AZ514" i="1" s="1"/>
  <c r="BA514" i="1" a="1"/>
  <c r="BA514" i="1" s="1"/>
  <c r="BB514" i="1" a="1"/>
  <c r="BB514" i="1" s="1"/>
  <c r="BC514" i="1" a="1"/>
  <c r="BC514" i="1" s="1"/>
  <c r="BD514" i="1" a="1"/>
  <c r="BD514" i="1" s="1"/>
  <c r="BE514" i="1" a="1"/>
  <c r="BE514" i="1" s="1"/>
  <c r="BF514" i="1" a="1"/>
  <c r="BF514" i="1" s="1"/>
  <c r="BG514" i="1" a="1"/>
  <c r="BG514" i="1" s="1"/>
  <c r="BH514" i="1" a="1"/>
  <c r="BH514" i="1" s="1"/>
  <c r="BI514" i="1" a="1"/>
  <c r="BI514" i="1" s="1"/>
  <c r="BJ514" i="1" a="1"/>
  <c r="BJ514" i="1" s="1"/>
  <c r="BK514" i="1" a="1"/>
  <c r="BK514" i="1" s="1"/>
  <c r="BL514" i="1" a="1"/>
  <c r="BL514" i="1" s="1"/>
  <c r="BM514" i="1" a="1"/>
  <c r="BM514" i="1" s="1"/>
  <c r="BN514" i="1" a="1"/>
  <c r="BN514" i="1" s="1"/>
  <c r="Q515" i="1"/>
  <c r="AP515" i="1"/>
  <c r="AQ515" i="1"/>
  <c r="AT515" i="1" a="1"/>
  <c r="AT515" i="1" s="1"/>
  <c r="AU515" i="1" a="1"/>
  <c r="AU515" i="1" s="1"/>
  <c r="AV515" i="1" a="1"/>
  <c r="AV515" i="1" s="1"/>
  <c r="AW515" i="1" a="1"/>
  <c r="AW515" i="1" s="1"/>
  <c r="AX515" i="1" a="1"/>
  <c r="AX515" i="1" s="1"/>
  <c r="AY515" i="1" a="1"/>
  <c r="AY515" i="1" s="1"/>
  <c r="AZ515" i="1" a="1"/>
  <c r="AZ515" i="1" s="1"/>
  <c r="BA515" i="1" a="1"/>
  <c r="BA515" i="1" s="1"/>
  <c r="BB515" i="1" a="1"/>
  <c r="BB515" i="1" s="1"/>
  <c r="BC515" i="1" a="1"/>
  <c r="BC515" i="1" s="1"/>
  <c r="BD515" i="1" a="1"/>
  <c r="BD515" i="1" s="1"/>
  <c r="BE515" i="1" a="1"/>
  <c r="BE515" i="1" s="1"/>
  <c r="BF515" i="1" a="1"/>
  <c r="BF515" i="1" s="1"/>
  <c r="BG515" i="1" a="1"/>
  <c r="BG515" i="1" s="1"/>
  <c r="BH515" i="1" a="1"/>
  <c r="BH515" i="1" s="1"/>
  <c r="BI515" i="1" a="1"/>
  <c r="BI515" i="1" s="1"/>
  <c r="BJ515" i="1" a="1"/>
  <c r="BJ515" i="1" s="1"/>
  <c r="BK515" i="1" a="1"/>
  <c r="BK515" i="1" s="1"/>
  <c r="BL515" i="1" a="1"/>
  <c r="BL515" i="1" s="1"/>
  <c r="BM515" i="1" a="1"/>
  <c r="BM515" i="1" s="1"/>
  <c r="BN515" i="1" a="1"/>
  <c r="BN515" i="1" s="1"/>
  <c r="Q516" i="1"/>
  <c r="AP516" i="1"/>
  <c r="AQ516" i="1"/>
  <c r="AT516" i="1" a="1"/>
  <c r="AT516" i="1" s="1"/>
  <c r="AU516" i="1" a="1"/>
  <c r="AU516" i="1" s="1"/>
  <c r="AV516" i="1" a="1"/>
  <c r="AV516" i="1" s="1"/>
  <c r="AW516" i="1" a="1"/>
  <c r="AW516" i="1" s="1"/>
  <c r="AX516" i="1" a="1"/>
  <c r="AX516" i="1" s="1"/>
  <c r="AY516" i="1" a="1"/>
  <c r="AY516" i="1" s="1"/>
  <c r="AZ516" i="1" a="1"/>
  <c r="AZ516" i="1" s="1"/>
  <c r="BA516" i="1" a="1"/>
  <c r="BA516" i="1" s="1"/>
  <c r="BB516" i="1" a="1"/>
  <c r="BB516" i="1" s="1"/>
  <c r="BC516" i="1" a="1"/>
  <c r="BC516" i="1" s="1"/>
  <c r="BD516" i="1" a="1"/>
  <c r="BD516" i="1" s="1"/>
  <c r="BE516" i="1" a="1"/>
  <c r="BE516" i="1" s="1"/>
  <c r="BF516" i="1" a="1"/>
  <c r="BF516" i="1" s="1"/>
  <c r="BG516" i="1" a="1"/>
  <c r="BG516" i="1" s="1"/>
  <c r="BH516" i="1" a="1"/>
  <c r="BH516" i="1" s="1"/>
  <c r="BI516" i="1" a="1"/>
  <c r="BI516" i="1" s="1"/>
  <c r="BJ516" i="1" a="1"/>
  <c r="BJ516" i="1" s="1"/>
  <c r="BK516" i="1" a="1"/>
  <c r="BK516" i="1" s="1"/>
  <c r="BL516" i="1" a="1"/>
  <c r="BL516" i="1" s="1"/>
  <c r="BM516" i="1" a="1"/>
  <c r="BM516" i="1" s="1"/>
  <c r="BN516" i="1" a="1"/>
  <c r="BN516" i="1" s="1"/>
  <c r="Q517" i="1"/>
  <c r="AP517" i="1"/>
  <c r="AQ517" i="1"/>
  <c r="AT517" i="1" a="1"/>
  <c r="AT517" i="1" s="1"/>
  <c r="AU517" i="1" a="1"/>
  <c r="AU517" i="1" s="1"/>
  <c r="AV517" i="1" a="1"/>
  <c r="AV517" i="1" s="1"/>
  <c r="AW517" i="1" a="1"/>
  <c r="AW517" i="1" s="1"/>
  <c r="AX517" i="1" a="1"/>
  <c r="AX517" i="1" s="1"/>
  <c r="AY517" i="1" a="1"/>
  <c r="AY517" i="1" s="1"/>
  <c r="AZ517" i="1" a="1"/>
  <c r="AZ517" i="1" s="1"/>
  <c r="BA517" i="1" a="1"/>
  <c r="BA517" i="1" s="1"/>
  <c r="BB517" i="1" a="1"/>
  <c r="BB517" i="1" s="1"/>
  <c r="BC517" i="1" a="1"/>
  <c r="BC517" i="1" s="1"/>
  <c r="BD517" i="1" a="1"/>
  <c r="BD517" i="1" s="1"/>
  <c r="BE517" i="1" a="1"/>
  <c r="BE517" i="1" s="1"/>
  <c r="BF517" i="1" a="1"/>
  <c r="BF517" i="1" s="1"/>
  <c r="BG517" i="1" a="1"/>
  <c r="BG517" i="1" s="1"/>
  <c r="BH517" i="1" a="1"/>
  <c r="BH517" i="1" s="1"/>
  <c r="BI517" i="1" a="1"/>
  <c r="BI517" i="1" s="1"/>
  <c r="BJ517" i="1" a="1"/>
  <c r="BJ517" i="1" s="1"/>
  <c r="BK517" i="1" a="1"/>
  <c r="BK517" i="1" s="1"/>
  <c r="BL517" i="1" a="1"/>
  <c r="BL517" i="1" s="1"/>
  <c r="BM517" i="1" a="1"/>
  <c r="BM517" i="1" s="1"/>
  <c r="BN517" i="1" a="1"/>
  <c r="BN517" i="1" s="1"/>
  <c r="Q518" i="1"/>
  <c r="AP518" i="1"/>
  <c r="AQ518" i="1"/>
  <c r="AT518" i="1" a="1"/>
  <c r="AT518" i="1" s="1"/>
  <c r="AU518" i="1" a="1"/>
  <c r="AU518" i="1" s="1"/>
  <c r="AV518" i="1" a="1"/>
  <c r="AV518" i="1" s="1"/>
  <c r="AW518" i="1" a="1"/>
  <c r="AW518" i="1" s="1"/>
  <c r="AX518" i="1" a="1"/>
  <c r="AX518" i="1" s="1"/>
  <c r="AY518" i="1" a="1"/>
  <c r="AY518" i="1" s="1"/>
  <c r="AZ518" i="1" a="1"/>
  <c r="AZ518" i="1" s="1"/>
  <c r="BA518" i="1" a="1"/>
  <c r="BA518" i="1" s="1"/>
  <c r="BB518" i="1" a="1"/>
  <c r="BB518" i="1" s="1"/>
  <c r="BC518" i="1" a="1"/>
  <c r="BC518" i="1" s="1"/>
  <c r="BD518" i="1" a="1"/>
  <c r="BD518" i="1" s="1"/>
  <c r="BE518" i="1" a="1"/>
  <c r="BE518" i="1" s="1"/>
  <c r="BF518" i="1" a="1"/>
  <c r="BF518" i="1" s="1"/>
  <c r="BG518" i="1" a="1"/>
  <c r="BG518" i="1" s="1"/>
  <c r="BH518" i="1" a="1"/>
  <c r="BH518" i="1" s="1"/>
  <c r="BI518" i="1" a="1"/>
  <c r="BI518" i="1" s="1"/>
  <c r="BJ518" i="1" a="1"/>
  <c r="BJ518" i="1" s="1"/>
  <c r="BK518" i="1" a="1"/>
  <c r="BK518" i="1" s="1"/>
  <c r="BL518" i="1" a="1"/>
  <c r="BL518" i="1" s="1"/>
  <c r="BM518" i="1" a="1"/>
  <c r="BM518" i="1" s="1"/>
  <c r="BN518" i="1" a="1"/>
  <c r="BN518" i="1" s="1"/>
  <c r="Q519" i="1"/>
  <c r="AP519" i="1"/>
  <c r="AQ519" i="1"/>
  <c r="AT519" i="1" a="1"/>
  <c r="AT519" i="1" s="1"/>
  <c r="AU519" i="1" a="1"/>
  <c r="AU519" i="1" s="1"/>
  <c r="AV519" i="1" a="1"/>
  <c r="AV519" i="1" s="1"/>
  <c r="AW519" i="1" a="1"/>
  <c r="AW519" i="1" s="1"/>
  <c r="AX519" i="1" a="1"/>
  <c r="AX519" i="1" s="1"/>
  <c r="AY519" i="1" a="1"/>
  <c r="AY519" i="1" s="1"/>
  <c r="AZ519" i="1" a="1"/>
  <c r="AZ519" i="1" s="1"/>
  <c r="BA519" i="1" a="1"/>
  <c r="BA519" i="1" s="1"/>
  <c r="BB519" i="1" a="1"/>
  <c r="BB519" i="1" s="1"/>
  <c r="BC519" i="1" a="1"/>
  <c r="BC519" i="1" s="1"/>
  <c r="BD519" i="1" a="1"/>
  <c r="BD519" i="1" s="1"/>
  <c r="BE519" i="1" a="1"/>
  <c r="BE519" i="1" s="1"/>
  <c r="BF519" i="1" a="1"/>
  <c r="BF519" i="1" s="1"/>
  <c r="BG519" i="1" a="1"/>
  <c r="BG519" i="1" s="1"/>
  <c r="BH519" i="1" a="1"/>
  <c r="BH519" i="1" s="1"/>
  <c r="BI519" i="1" a="1"/>
  <c r="BI519" i="1" s="1"/>
  <c r="BJ519" i="1" a="1"/>
  <c r="BJ519" i="1" s="1"/>
  <c r="BK519" i="1" a="1"/>
  <c r="BK519" i="1" s="1"/>
  <c r="BL519" i="1" a="1"/>
  <c r="BL519" i="1" s="1"/>
  <c r="BM519" i="1" a="1"/>
  <c r="BM519" i="1" s="1"/>
  <c r="BN519" i="1" a="1"/>
  <c r="BN519" i="1" s="1"/>
  <c r="Q520" i="1"/>
  <c r="AP520" i="1"/>
  <c r="AQ520" i="1"/>
  <c r="AT520" i="1" a="1"/>
  <c r="AT520" i="1" s="1"/>
  <c r="AU520" i="1" a="1"/>
  <c r="AU520" i="1" s="1"/>
  <c r="AV520" i="1" a="1"/>
  <c r="AV520" i="1" s="1"/>
  <c r="AW520" i="1" a="1"/>
  <c r="AW520" i="1" s="1"/>
  <c r="AX520" i="1" a="1"/>
  <c r="AX520" i="1" s="1"/>
  <c r="AY520" i="1" a="1"/>
  <c r="AY520" i="1" s="1"/>
  <c r="AZ520" i="1" a="1"/>
  <c r="AZ520" i="1" s="1"/>
  <c r="BA520" i="1" a="1"/>
  <c r="BA520" i="1" s="1"/>
  <c r="BB520" i="1" a="1"/>
  <c r="BB520" i="1" s="1"/>
  <c r="BC520" i="1" a="1"/>
  <c r="BC520" i="1" s="1"/>
  <c r="BD520" i="1" a="1"/>
  <c r="BD520" i="1" s="1"/>
  <c r="BE520" i="1" a="1"/>
  <c r="BE520" i="1" s="1"/>
  <c r="BF520" i="1" a="1"/>
  <c r="BF520" i="1" s="1"/>
  <c r="BG520" i="1" a="1"/>
  <c r="BG520" i="1" s="1"/>
  <c r="BH520" i="1" a="1"/>
  <c r="BH520" i="1" s="1"/>
  <c r="BI520" i="1" a="1"/>
  <c r="BI520" i="1" s="1"/>
  <c r="BJ520" i="1" a="1"/>
  <c r="BJ520" i="1" s="1"/>
  <c r="BK520" i="1" a="1"/>
  <c r="BK520" i="1" s="1"/>
  <c r="BL520" i="1" a="1"/>
  <c r="BL520" i="1" s="1"/>
  <c r="BM520" i="1" a="1"/>
  <c r="BM520" i="1" s="1"/>
  <c r="BN520" i="1" a="1"/>
  <c r="BN520" i="1" s="1"/>
  <c r="Q521" i="1"/>
  <c r="AP521" i="1"/>
  <c r="AQ521" i="1"/>
  <c r="AT521" i="1" a="1"/>
  <c r="AT521" i="1" s="1"/>
  <c r="AU521" i="1" a="1"/>
  <c r="AU521" i="1" s="1"/>
  <c r="AV521" i="1" a="1"/>
  <c r="AV521" i="1" s="1"/>
  <c r="AW521" i="1" a="1"/>
  <c r="AW521" i="1" s="1"/>
  <c r="AX521" i="1" a="1"/>
  <c r="AX521" i="1" s="1"/>
  <c r="AY521" i="1" a="1"/>
  <c r="AY521" i="1" s="1"/>
  <c r="AZ521" i="1" a="1"/>
  <c r="AZ521" i="1" s="1"/>
  <c r="BA521" i="1" a="1"/>
  <c r="BA521" i="1" s="1"/>
  <c r="BB521" i="1" a="1"/>
  <c r="BB521" i="1" s="1"/>
  <c r="BC521" i="1" a="1"/>
  <c r="BC521" i="1" s="1"/>
  <c r="BD521" i="1" a="1"/>
  <c r="BD521" i="1" s="1"/>
  <c r="BE521" i="1" a="1"/>
  <c r="BE521" i="1" s="1"/>
  <c r="BF521" i="1" a="1"/>
  <c r="BF521" i="1" s="1"/>
  <c r="BG521" i="1" a="1"/>
  <c r="BG521" i="1" s="1"/>
  <c r="BH521" i="1" a="1"/>
  <c r="BH521" i="1" s="1"/>
  <c r="BI521" i="1" a="1"/>
  <c r="BI521" i="1" s="1"/>
  <c r="BJ521" i="1" a="1"/>
  <c r="BJ521" i="1" s="1"/>
  <c r="BK521" i="1" a="1"/>
  <c r="BK521" i="1" s="1"/>
  <c r="BL521" i="1" a="1"/>
  <c r="BL521" i="1" s="1"/>
  <c r="BM521" i="1" a="1"/>
  <c r="BM521" i="1" s="1"/>
  <c r="BN521" i="1" a="1"/>
  <c r="BN521" i="1" s="1"/>
  <c r="Q522" i="1"/>
  <c r="AP522" i="1"/>
  <c r="AQ522" i="1"/>
  <c r="AT522" i="1" a="1"/>
  <c r="AT522" i="1" s="1"/>
  <c r="AU522" i="1" a="1"/>
  <c r="AU522" i="1" s="1"/>
  <c r="AV522" i="1" a="1"/>
  <c r="AV522" i="1" s="1"/>
  <c r="AW522" i="1" a="1"/>
  <c r="AW522" i="1" s="1"/>
  <c r="AX522" i="1" a="1"/>
  <c r="AX522" i="1" s="1"/>
  <c r="AY522" i="1" a="1"/>
  <c r="AY522" i="1" s="1"/>
  <c r="AZ522" i="1" a="1"/>
  <c r="AZ522" i="1" s="1"/>
  <c r="BA522" i="1" a="1"/>
  <c r="BA522" i="1" s="1"/>
  <c r="BB522" i="1" a="1"/>
  <c r="BB522" i="1" s="1"/>
  <c r="BC522" i="1" a="1"/>
  <c r="BC522" i="1" s="1"/>
  <c r="BD522" i="1" a="1"/>
  <c r="BD522" i="1" s="1"/>
  <c r="BE522" i="1" a="1"/>
  <c r="BE522" i="1" s="1"/>
  <c r="BF522" i="1" a="1"/>
  <c r="BF522" i="1" s="1"/>
  <c r="BG522" i="1" a="1"/>
  <c r="BG522" i="1" s="1"/>
  <c r="BH522" i="1" a="1"/>
  <c r="BH522" i="1" s="1"/>
  <c r="BI522" i="1" a="1"/>
  <c r="BI522" i="1" s="1"/>
  <c r="BJ522" i="1" a="1"/>
  <c r="BJ522" i="1" s="1"/>
  <c r="BK522" i="1" a="1"/>
  <c r="BK522" i="1" s="1"/>
  <c r="BL522" i="1" a="1"/>
  <c r="BL522" i="1" s="1"/>
  <c r="BM522" i="1" a="1"/>
  <c r="BM522" i="1" s="1"/>
  <c r="BN522" i="1" a="1"/>
  <c r="BN522" i="1" s="1"/>
  <c r="Q523" i="1"/>
  <c r="AP523" i="1"/>
  <c r="AQ523" i="1"/>
  <c r="AT523" i="1" a="1"/>
  <c r="AT523" i="1" s="1"/>
  <c r="AU523" i="1" a="1"/>
  <c r="AU523" i="1" s="1"/>
  <c r="AV523" i="1" a="1"/>
  <c r="AV523" i="1" s="1"/>
  <c r="AW523" i="1" a="1"/>
  <c r="AW523" i="1" s="1"/>
  <c r="AX523" i="1" a="1"/>
  <c r="AX523" i="1" s="1"/>
  <c r="AY523" i="1" a="1"/>
  <c r="AY523" i="1" s="1"/>
  <c r="AZ523" i="1" a="1"/>
  <c r="AZ523" i="1" s="1"/>
  <c r="BA523" i="1" a="1"/>
  <c r="BA523" i="1" s="1"/>
  <c r="BB523" i="1" a="1"/>
  <c r="BB523" i="1" s="1"/>
  <c r="BC523" i="1" a="1"/>
  <c r="BC523" i="1" s="1"/>
  <c r="BD523" i="1" a="1"/>
  <c r="BD523" i="1" s="1"/>
  <c r="BE523" i="1" a="1"/>
  <c r="BE523" i="1" s="1"/>
  <c r="BF523" i="1" a="1"/>
  <c r="BF523" i="1" s="1"/>
  <c r="BG523" i="1" a="1"/>
  <c r="BG523" i="1" s="1"/>
  <c r="BH523" i="1" a="1"/>
  <c r="BH523" i="1" s="1"/>
  <c r="BI523" i="1" a="1"/>
  <c r="BI523" i="1" s="1"/>
  <c r="BJ523" i="1" a="1"/>
  <c r="BJ523" i="1" s="1"/>
  <c r="BK523" i="1" a="1"/>
  <c r="BK523" i="1" s="1"/>
  <c r="BL523" i="1" a="1"/>
  <c r="BL523" i="1" s="1"/>
  <c r="BM523" i="1" a="1"/>
  <c r="BM523" i="1" s="1"/>
  <c r="BN523" i="1" a="1"/>
  <c r="BN523" i="1" s="1"/>
  <c r="Q524" i="1"/>
  <c r="AP524" i="1"/>
  <c r="AQ524" i="1"/>
  <c r="AT524" i="1" a="1"/>
  <c r="AT524" i="1" s="1"/>
  <c r="AU524" i="1" a="1"/>
  <c r="AU524" i="1" s="1"/>
  <c r="AV524" i="1" a="1"/>
  <c r="AV524" i="1" s="1"/>
  <c r="AW524" i="1" a="1"/>
  <c r="AW524" i="1" s="1"/>
  <c r="AX524" i="1" a="1"/>
  <c r="AX524" i="1" s="1"/>
  <c r="AY524" i="1" a="1"/>
  <c r="AY524" i="1" s="1"/>
  <c r="AZ524" i="1" a="1"/>
  <c r="AZ524" i="1" s="1"/>
  <c r="BA524" i="1" a="1"/>
  <c r="BA524" i="1" s="1"/>
  <c r="BB524" i="1" a="1"/>
  <c r="BB524" i="1" s="1"/>
  <c r="BC524" i="1" a="1"/>
  <c r="BC524" i="1" s="1"/>
  <c r="BD524" i="1" a="1"/>
  <c r="BD524" i="1" s="1"/>
  <c r="BE524" i="1" a="1"/>
  <c r="BE524" i="1" s="1"/>
  <c r="BF524" i="1" a="1"/>
  <c r="BF524" i="1" s="1"/>
  <c r="BG524" i="1" a="1"/>
  <c r="BG524" i="1" s="1"/>
  <c r="BH524" i="1" a="1"/>
  <c r="BH524" i="1" s="1"/>
  <c r="BI524" i="1" a="1"/>
  <c r="BI524" i="1" s="1"/>
  <c r="BJ524" i="1" a="1"/>
  <c r="BJ524" i="1" s="1"/>
  <c r="BK524" i="1" a="1"/>
  <c r="BK524" i="1" s="1"/>
  <c r="BL524" i="1" a="1"/>
  <c r="BL524" i="1" s="1"/>
  <c r="BM524" i="1" a="1"/>
  <c r="BM524" i="1" s="1"/>
  <c r="BN524" i="1" a="1"/>
  <c r="BN524" i="1" s="1"/>
  <c r="Q525" i="1"/>
  <c r="AP525" i="1"/>
  <c r="AQ525" i="1"/>
  <c r="AT525" i="1" a="1"/>
  <c r="AT525" i="1" s="1"/>
  <c r="AU525" i="1" a="1"/>
  <c r="AU525" i="1" s="1"/>
  <c r="AV525" i="1" a="1"/>
  <c r="AV525" i="1" s="1"/>
  <c r="AW525" i="1" a="1"/>
  <c r="AW525" i="1" s="1"/>
  <c r="AX525" i="1" a="1"/>
  <c r="AX525" i="1" s="1"/>
  <c r="AY525" i="1" a="1"/>
  <c r="AY525" i="1" s="1"/>
  <c r="AZ525" i="1" a="1"/>
  <c r="AZ525" i="1" s="1"/>
  <c r="BA525" i="1" a="1"/>
  <c r="BA525" i="1" s="1"/>
  <c r="BB525" i="1" a="1"/>
  <c r="BB525" i="1" s="1"/>
  <c r="BC525" i="1" a="1"/>
  <c r="BC525" i="1" s="1"/>
  <c r="BD525" i="1" a="1"/>
  <c r="BD525" i="1" s="1"/>
  <c r="BE525" i="1" a="1"/>
  <c r="BE525" i="1" s="1"/>
  <c r="BF525" i="1" a="1"/>
  <c r="BF525" i="1" s="1"/>
  <c r="BG525" i="1" a="1"/>
  <c r="BG525" i="1" s="1"/>
  <c r="BH525" i="1" a="1"/>
  <c r="BH525" i="1" s="1"/>
  <c r="BI525" i="1" a="1"/>
  <c r="BI525" i="1" s="1"/>
  <c r="BJ525" i="1" a="1"/>
  <c r="BJ525" i="1" s="1"/>
  <c r="BK525" i="1" a="1"/>
  <c r="BK525" i="1" s="1"/>
  <c r="BL525" i="1" a="1"/>
  <c r="BL525" i="1" s="1"/>
  <c r="BM525" i="1" a="1"/>
  <c r="BM525" i="1" s="1"/>
  <c r="BN525" i="1" a="1"/>
  <c r="BN525" i="1" s="1"/>
  <c r="Q526" i="1"/>
  <c r="AP526" i="1"/>
  <c r="AQ526" i="1"/>
  <c r="AT526" i="1" a="1"/>
  <c r="AT526" i="1" s="1"/>
  <c r="AU526" i="1" a="1"/>
  <c r="AU526" i="1" s="1"/>
  <c r="AV526" i="1" a="1"/>
  <c r="AV526" i="1" s="1"/>
  <c r="AW526" i="1" a="1"/>
  <c r="AW526" i="1" s="1"/>
  <c r="AX526" i="1" a="1"/>
  <c r="AX526" i="1" s="1"/>
  <c r="AY526" i="1" a="1"/>
  <c r="AY526" i="1" s="1"/>
  <c r="AZ526" i="1" a="1"/>
  <c r="AZ526" i="1" s="1"/>
  <c r="BA526" i="1" a="1"/>
  <c r="BA526" i="1" s="1"/>
  <c r="BB526" i="1" a="1"/>
  <c r="BB526" i="1" s="1"/>
  <c r="BC526" i="1" a="1"/>
  <c r="BC526" i="1" s="1"/>
  <c r="BD526" i="1" a="1"/>
  <c r="BD526" i="1" s="1"/>
  <c r="BE526" i="1" a="1"/>
  <c r="BE526" i="1" s="1"/>
  <c r="BF526" i="1" a="1"/>
  <c r="BF526" i="1" s="1"/>
  <c r="BG526" i="1" a="1"/>
  <c r="BG526" i="1" s="1"/>
  <c r="BH526" i="1" a="1"/>
  <c r="BH526" i="1" s="1"/>
  <c r="BI526" i="1" a="1"/>
  <c r="BI526" i="1" s="1"/>
  <c r="BJ526" i="1" a="1"/>
  <c r="BJ526" i="1" s="1"/>
  <c r="BK526" i="1" a="1"/>
  <c r="BK526" i="1" s="1"/>
  <c r="BL526" i="1" a="1"/>
  <c r="BL526" i="1" s="1"/>
  <c r="BM526" i="1" a="1"/>
  <c r="BM526" i="1" s="1"/>
  <c r="BN526" i="1" a="1"/>
  <c r="BN526" i="1" s="1"/>
  <c r="Q527" i="1"/>
  <c r="AP527" i="1"/>
  <c r="AQ527" i="1"/>
  <c r="AT527" i="1" a="1"/>
  <c r="AT527" i="1" s="1"/>
  <c r="AU527" i="1" a="1"/>
  <c r="AU527" i="1" s="1"/>
  <c r="AV527" i="1" a="1"/>
  <c r="AV527" i="1" s="1"/>
  <c r="AW527" i="1" a="1"/>
  <c r="AW527" i="1" s="1"/>
  <c r="AX527" i="1" a="1"/>
  <c r="AX527" i="1" s="1"/>
  <c r="AY527" i="1" a="1"/>
  <c r="AY527" i="1" s="1"/>
  <c r="AZ527" i="1" a="1"/>
  <c r="AZ527" i="1" s="1"/>
  <c r="BA527" i="1" a="1"/>
  <c r="BA527" i="1" s="1"/>
  <c r="BB527" i="1" a="1"/>
  <c r="BB527" i="1" s="1"/>
  <c r="BC527" i="1" a="1"/>
  <c r="BC527" i="1" s="1"/>
  <c r="BD527" i="1" a="1"/>
  <c r="BD527" i="1" s="1"/>
  <c r="BE527" i="1" a="1"/>
  <c r="BE527" i="1" s="1"/>
  <c r="BF527" i="1" a="1"/>
  <c r="BF527" i="1" s="1"/>
  <c r="BG527" i="1" a="1"/>
  <c r="BG527" i="1" s="1"/>
  <c r="BH527" i="1" a="1"/>
  <c r="BH527" i="1" s="1"/>
  <c r="BI527" i="1" a="1"/>
  <c r="BI527" i="1" s="1"/>
  <c r="BJ527" i="1" a="1"/>
  <c r="BJ527" i="1" s="1"/>
  <c r="BK527" i="1" a="1"/>
  <c r="BK527" i="1" s="1"/>
  <c r="BL527" i="1" a="1"/>
  <c r="BL527" i="1" s="1"/>
  <c r="BM527" i="1" a="1"/>
  <c r="BM527" i="1" s="1"/>
  <c r="BN527" i="1" a="1"/>
  <c r="BN527" i="1" s="1"/>
  <c r="Q528" i="1"/>
  <c r="AP528" i="1"/>
  <c r="AQ528" i="1"/>
  <c r="AT528" i="1" a="1"/>
  <c r="AT528" i="1" s="1"/>
  <c r="AU528" i="1" a="1"/>
  <c r="AU528" i="1" s="1"/>
  <c r="AV528" i="1" a="1"/>
  <c r="AV528" i="1" s="1"/>
  <c r="AW528" i="1" a="1"/>
  <c r="AW528" i="1" s="1"/>
  <c r="AX528" i="1" a="1"/>
  <c r="AX528" i="1" s="1"/>
  <c r="AY528" i="1" a="1"/>
  <c r="AY528" i="1" s="1"/>
  <c r="AZ528" i="1" a="1"/>
  <c r="AZ528" i="1" s="1"/>
  <c r="BA528" i="1" a="1"/>
  <c r="BA528" i="1" s="1"/>
  <c r="BB528" i="1" a="1"/>
  <c r="BB528" i="1" s="1"/>
  <c r="BC528" i="1" a="1"/>
  <c r="BC528" i="1" s="1"/>
  <c r="BD528" i="1" a="1"/>
  <c r="BD528" i="1" s="1"/>
  <c r="BE528" i="1" a="1"/>
  <c r="BE528" i="1" s="1"/>
  <c r="BF528" i="1" a="1"/>
  <c r="BF528" i="1" s="1"/>
  <c r="BG528" i="1" a="1"/>
  <c r="BG528" i="1" s="1"/>
  <c r="BH528" i="1" a="1"/>
  <c r="BH528" i="1" s="1"/>
  <c r="BI528" i="1" a="1"/>
  <c r="BI528" i="1" s="1"/>
  <c r="BJ528" i="1" a="1"/>
  <c r="BJ528" i="1" s="1"/>
  <c r="BK528" i="1" a="1"/>
  <c r="BK528" i="1" s="1"/>
  <c r="BL528" i="1" a="1"/>
  <c r="BL528" i="1" s="1"/>
  <c r="BM528" i="1" a="1"/>
  <c r="BM528" i="1" s="1"/>
  <c r="BN528" i="1" a="1"/>
  <c r="BN528" i="1" s="1"/>
  <c r="Q529" i="1"/>
  <c r="AP529" i="1"/>
  <c r="AQ529" i="1"/>
  <c r="AT529" i="1" a="1"/>
  <c r="AT529" i="1" s="1"/>
  <c r="AU529" i="1" a="1"/>
  <c r="AU529" i="1" s="1"/>
  <c r="AV529" i="1" a="1"/>
  <c r="AV529" i="1" s="1"/>
  <c r="AW529" i="1" a="1"/>
  <c r="AW529" i="1" s="1"/>
  <c r="AX529" i="1" a="1"/>
  <c r="AX529" i="1" s="1"/>
  <c r="AY529" i="1" a="1"/>
  <c r="AY529" i="1" s="1"/>
  <c r="AZ529" i="1" a="1"/>
  <c r="AZ529" i="1" s="1"/>
  <c r="BA529" i="1" a="1"/>
  <c r="BA529" i="1" s="1"/>
  <c r="BB529" i="1" a="1"/>
  <c r="BB529" i="1" s="1"/>
  <c r="BC529" i="1" a="1"/>
  <c r="BC529" i="1" s="1"/>
  <c r="BD529" i="1" a="1"/>
  <c r="BD529" i="1" s="1"/>
  <c r="BE529" i="1" a="1"/>
  <c r="BE529" i="1" s="1"/>
  <c r="BF529" i="1" a="1"/>
  <c r="BF529" i="1" s="1"/>
  <c r="BG529" i="1" a="1"/>
  <c r="BG529" i="1" s="1"/>
  <c r="BH529" i="1" a="1"/>
  <c r="BH529" i="1" s="1"/>
  <c r="BI529" i="1" a="1"/>
  <c r="BI529" i="1" s="1"/>
  <c r="BJ529" i="1" a="1"/>
  <c r="BJ529" i="1" s="1"/>
  <c r="BK529" i="1" a="1"/>
  <c r="BK529" i="1" s="1"/>
  <c r="BL529" i="1" a="1"/>
  <c r="BL529" i="1" s="1"/>
  <c r="BM529" i="1" a="1"/>
  <c r="BM529" i="1" s="1"/>
  <c r="BN529" i="1" a="1"/>
  <c r="BN529" i="1" s="1"/>
  <c r="Q530" i="1"/>
  <c r="AP530" i="1"/>
  <c r="AQ530" i="1"/>
  <c r="AT530" i="1" a="1"/>
  <c r="AT530" i="1" s="1"/>
  <c r="AU530" i="1" a="1"/>
  <c r="AU530" i="1" s="1"/>
  <c r="AV530" i="1" a="1"/>
  <c r="AV530" i="1" s="1"/>
  <c r="AW530" i="1" a="1"/>
  <c r="AW530" i="1" s="1"/>
  <c r="AX530" i="1" a="1"/>
  <c r="AX530" i="1" s="1"/>
  <c r="AY530" i="1" a="1"/>
  <c r="AY530" i="1" s="1"/>
  <c r="AZ530" i="1" a="1"/>
  <c r="AZ530" i="1" s="1"/>
  <c r="BA530" i="1" a="1"/>
  <c r="BA530" i="1" s="1"/>
  <c r="BB530" i="1" a="1"/>
  <c r="BB530" i="1" s="1"/>
  <c r="BC530" i="1" a="1"/>
  <c r="BC530" i="1" s="1"/>
  <c r="BD530" i="1" a="1"/>
  <c r="BD530" i="1" s="1"/>
  <c r="BE530" i="1" a="1"/>
  <c r="BE530" i="1" s="1"/>
  <c r="BF530" i="1" a="1"/>
  <c r="BF530" i="1" s="1"/>
  <c r="BG530" i="1" a="1"/>
  <c r="BG530" i="1" s="1"/>
  <c r="BH530" i="1" a="1"/>
  <c r="BH530" i="1" s="1"/>
  <c r="BI530" i="1" a="1"/>
  <c r="BI530" i="1" s="1"/>
  <c r="BJ530" i="1" a="1"/>
  <c r="BJ530" i="1" s="1"/>
  <c r="BK530" i="1" a="1"/>
  <c r="BK530" i="1" s="1"/>
  <c r="BL530" i="1" a="1"/>
  <c r="BL530" i="1" s="1"/>
  <c r="BM530" i="1" a="1"/>
  <c r="BM530" i="1" s="1"/>
  <c r="BN530" i="1" a="1"/>
  <c r="BN530" i="1" s="1"/>
  <c r="Q531" i="1"/>
  <c r="AP531" i="1"/>
  <c r="AQ531" i="1"/>
  <c r="AT531" i="1" a="1"/>
  <c r="AT531" i="1" s="1"/>
  <c r="AU531" i="1" a="1"/>
  <c r="AU531" i="1" s="1"/>
  <c r="AV531" i="1" a="1"/>
  <c r="AV531" i="1" s="1"/>
  <c r="AW531" i="1" a="1"/>
  <c r="AW531" i="1" s="1"/>
  <c r="AX531" i="1" a="1"/>
  <c r="AX531" i="1" s="1"/>
  <c r="AY531" i="1" a="1"/>
  <c r="AY531" i="1" s="1"/>
  <c r="AZ531" i="1" a="1"/>
  <c r="AZ531" i="1" s="1"/>
  <c r="BA531" i="1" a="1"/>
  <c r="BA531" i="1" s="1"/>
  <c r="BB531" i="1" a="1"/>
  <c r="BB531" i="1" s="1"/>
  <c r="BC531" i="1" a="1"/>
  <c r="BC531" i="1" s="1"/>
  <c r="BD531" i="1" a="1"/>
  <c r="BD531" i="1" s="1"/>
  <c r="BE531" i="1" a="1"/>
  <c r="BE531" i="1" s="1"/>
  <c r="BF531" i="1" a="1"/>
  <c r="BF531" i="1" s="1"/>
  <c r="BG531" i="1" a="1"/>
  <c r="BG531" i="1" s="1"/>
  <c r="BH531" i="1" a="1"/>
  <c r="BH531" i="1" s="1"/>
  <c r="BI531" i="1" a="1"/>
  <c r="BI531" i="1" s="1"/>
  <c r="BJ531" i="1" a="1"/>
  <c r="BJ531" i="1" s="1"/>
  <c r="BK531" i="1" a="1"/>
  <c r="BK531" i="1" s="1"/>
  <c r="BL531" i="1" a="1"/>
  <c r="BL531" i="1" s="1"/>
  <c r="BM531" i="1" a="1"/>
  <c r="BM531" i="1" s="1"/>
  <c r="BN531" i="1" a="1"/>
  <c r="BN531" i="1" s="1"/>
  <c r="Q532" i="1"/>
  <c r="AP532" i="1"/>
  <c r="AQ532" i="1"/>
  <c r="AT532" i="1" a="1"/>
  <c r="AT532" i="1" s="1"/>
  <c r="AU532" i="1" a="1"/>
  <c r="AU532" i="1" s="1"/>
  <c r="AV532" i="1" a="1"/>
  <c r="AV532" i="1" s="1"/>
  <c r="AW532" i="1" a="1"/>
  <c r="AW532" i="1" s="1"/>
  <c r="AX532" i="1" a="1"/>
  <c r="AX532" i="1" s="1"/>
  <c r="AY532" i="1" a="1"/>
  <c r="AY532" i="1" s="1"/>
  <c r="AZ532" i="1" a="1"/>
  <c r="AZ532" i="1" s="1"/>
  <c r="BA532" i="1" a="1"/>
  <c r="BA532" i="1" s="1"/>
  <c r="BB532" i="1" a="1"/>
  <c r="BB532" i="1" s="1"/>
  <c r="BC532" i="1" a="1"/>
  <c r="BC532" i="1" s="1"/>
  <c r="BD532" i="1" a="1"/>
  <c r="BD532" i="1" s="1"/>
  <c r="BE532" i="1" a="1"/>
  <c r="BE532" i="1" s="1"/>
  <c r="BF532" i="1" a="1"/>
  <c r="BF532" i="1" s="1"/>
  <c r="BG532" i="1" a="1"/>
  <c r="BG532" i="1" s="1"/>
  <c r="BH532" i="1" a="1"/>
  <c r="BH532" i="1" s="1"/>
  <c r="BI532" i="1" a="1"/>
  <c r="BI532" i="1" s="1"/>
  <c r="BJ532" i="1" a="1"/>
  <c r="BJ532" i="1" s="1"/>
  <c r="BK532" i="1" a="1"/>
  <c r="BK532" i="1" s="1"/>
  <c r="BL532" i="1" a="1"/>
  <c r="BL532" i="1" s="1"/>
  <c r="BM532" i="1" a="1"/>
  <c r="BM532" i="1" s="1"/>
  <c r="BN532" i="1" a="1"/>
  <c r="BN532" i="1" s="1"/>
  <c r="Q533" i="1"/>
  <c r="AP533" i="1"/>
  <c r="AQ533" i="1"/>
  <c r="AT533" i="1" a="1"/>
  <c r="AT533" i="1" s="1"/>
  <c r="AU533" i="1" a="1"/>
  <c r="AU533" i="1" s="1"/>
  <c r="AV533" i="1" a="1"/>
  <c r="AV533" i="1" s="1"/>
  <c r="AW533" i="1" a="1"/>
  <c r="AW533" i="1" s="1"/>
  <c r="AX533" i="1" a="1"/>
  <c r="AX533" i="1" s="1"/>
  <c r="AY533" i="1" a="1"/>
  <c r="AY533" i="1" s="1"/>
  <c r="AZ533" i="1" a="1"/>
  <c r="AZ533" i="1" s="1"/>
  <c r="BA533" i="1" a="1"/>
  <c r="BA533" i="1" s="1"/>
  <c r="BB533" i="1" a="1"/>
  <c r="BB533" i="1" s="1"/>
  <c r="BC533" i="1" a="1"/>
  <c r="BC533" i="1" s="1"/>
  <c r="BD533" i="1" a="1"/>
  <c r="BD533" i="1" s="1"/>
  <c r="BE533" i="1" a="1"/>
  <c r="BE533" i="1" s="1"/>
  <c r="BF533" i="1" a="1"/>
  <c r="BF533" i="1" s="1"/>
  <c r="BG533" i="1" a="1"/>
  <c r="BG533" i="1" s="1"/>
  <c r="BH533" i="1" a="1"/>
  <c r="BH533" i="1" s="1"/>
  <c r="BI533" i="1" a="1"/>
  <c r="BI533" i="1" s="1"/>
  <c r="BJ533" i="1" a="1"/>
  <c r="BJ533" i="1" s="1"/>
  <c r="BK533" i="1" a="1"/>
  <c r="BK533" i="1" s="1"/>
  <c r="BL533" i="1" a="1"/>
  <c r="BL533" i="1" s="1"/>
  <c r="BM533" i="1" a="1"/>
  <c r="BM533" i="1" s="1"/>
  <c r="BN533" i="1" a="1"/>
  <c r="BN533" i="1" s="1"/>
  <c r="Q534" i="1"/>
  <c r="AP534" i="1"/>
  <c r="AQ534" i="1"/>
  <c r="AT534" i="1" a="1"/>
  <c r="AT534" i="1" s="1"/>
  <c r="AU534" i="1" a="1"/>
  <c r="AU534" i="1" s="1"/>
  <c r="AV534" i="1" a="1"/>
  <c r="AV534" i="1" s="1"/>
  <c r="AW534" i="1" a="1"/>
  <c r="AW534" i="1" s="1"/>
  <c r="AX534" i="1" a="1"/>
  <c r="AX534" i="1" s="1"/>
  <c r="AY534" i="1" a="1"/>
  <c r="AY534" i="1" s="1"/>
  <c r="AZ534" i="1" a="1"/>
  <c r="AZ534" i="1" s="1"/>
  <c r="BA534" i="1" a="1"/>
  <c r="BA534" i="1" s="1"/>
  <c r="BB534" i="1" a="1"/>
  <c r="BB534" i="1" s="1"/>
  <c r="BC534" i="1" a="1"/>
  <c r="BC534" i="1" s="1"/>
  <c r="BD534" i="1" a="1"/>
  <c r="BD534" i="1" s="1"/>
  <c r="BE534" i="1" a="1"/>
  <c r="BE534" i="1" s="1"/>
  <c r="BF534" i="1" a="1"/>
  <c r="BF534" i="1" s="1"/>
  <c r="BG534" i="1" a="1"/>
  <c r="BG534" i="1" s="1"/>
  <c r="BH534" i="1" a="1"/>
  <c r="BH534" i="1" s="1"/>
  <c r="BI534" i="1" a="1"/>
  <c r="BI534" i="1" s="1"/>
  <c r="BJ534" i="1" a="1"/>
  <c r="BJ534" i="1" s="1"/>
  <c r="BK534" i="1" a="1"/>
  <c r="BK534" i="1" s="1"/>
  <c r="BL534" i="1" a="1"/>
  <c r="BL534" i="1" s="1"/>
  <c r="BM534" i="1" a="1"/>
  <c r="BM534" i="1" s="1"/>
  <c r="BN534" i="1" a="1"/>
  <c r="BN534" i="1" s="1"/>
  <c r="Q535" i="1"/>
  <c r="AP535" i="1"/>
  <c r="AQ535" i="1"/>
  <c r="AT535" i="1" a="1"/>
  <c r="AT535" i="1" s="1"/>
  <c r="AU535" i="1" a="1"/>
  <c r="AU535" i="1" s="1"/>
  <c r="AV535" i="1" a="1"/>
  <c r="AV535" i="1" s="1"/>
  <c r="AW535" i="1" a="1"/>
  <c r="AW535" i="1" s="1"/>
  <c r="AX535" i="1" a="1"/>
  <c r="AX535" i="1" s="1"/>
  <c r="AY535" i="1" a="1"/>
  <c r="AY535" i="1" s="1"/>
  <c r="AZ535" i="1" a="1"/>
  <c r="AZ535" i="1" s="1"/>
  <c r="BA535" i="1" a="1"/>
  <c r="BA535" i="1" s="1"/>
  <c r="BB535" i="1" a="1"/>
  <c r="BB535" i="1" s="1"/>
  <c r="BC535" i="1" a="1"/>
  <c r="BC535" i="1" s="1"/>
  <c r="BD535" i="1" a="1"/>
  <c r="BD535" i="1" s="1"/>
  <c r="BE535" i="1" a="1"/>
  <c r="BE535" i="1" s="1"/>
  <c r="BF535" i="1" a="1"/>
  <c r="BF535" i="1" s="1"/>
  <c r="BG535" i="1" a="1"/>
  <c r="BG535" i="1" s="1"/>
  <c r="BH535" i="1" a="1"/>
  <c r="BH535" i="1" s="1"/>
  <c r="BI535" i="1" a="1"/>
  <c r="BI535" i="1" s="1"/>
  <c r="BJ535" i="1" a="1"/>
  <c r="BJ535" i="1" s="1"/>
  <c r="BK535" i="1" a="1"/>
  <c r="BK535" i="1" s="1"/>
  <c r="BL535" i="1" a="1"/>
  <c r="BL535" i="1" s="1"/>
  <c r="BM535" i="1" a="1"/>
  <c r="BM535" i="1" s="1"/>
  <c r="BN535" i="1" a="1"/>
  <c r="BN535" i="1" s="1"/>
  <c r="Q536" i="1"/>
  <c r="AP536" i="1"/>
  <c r="AQ536" i="1"/>
  <c r="AT536" i="1" a="1"/>
  <c r="AT536" i="1" s="1"/>
  <c r="AU536" i="1" a="1"/>
  <c r="AU536" i="1" s="1"/>
  <c r="AV536" i="1" a="1"/>
  <c r="AV536" i="1" s="1"/>
  <c r="AW536" i="1" a="1"/>
  <c r="AW536" i="1" s="1"/>
  <c r="AX536" i="1" a="1"/>
  <c r="AX536" i="1" s="1"/>
  <c r="AY536" i="1" a="1"/>
  <c r="AY536" i="1" s="1"/>
  <c r="AZ536" i="1" a="1"/>
  <c r="AZ536" i="1" s="1"/>
  <c r="BA536" i="1" a="1"/>
  <c r="BA536" i="1" s="1"/>
  <c r="BB536" i="1" a="1"/>
  <c r="BB536" i="1" s="1"/>
  <c r="BC536" i="1" a="1"/>
  <c r="BC536" i="1" s="1"/>
  <c r="BD536" i="1" a="1"/>
  <c r="BD536" i="1" s="1"/>
  <c r="BE536" i="1" a="1"/>
  <c r="BE536" i="1" s="1"/>
  <c r="BF536" i="1" a="1"/>
  <c r="BF536" i="1" s="1"/>
  <c r="BG536" i="1" a="1"/>
  <c r="BG536" i="1" s="1"/>
  <c r="BH536" i="1" a="1"/>
  <c r="BH536" i="1" s="1"/>
  <c r="BI536" i="1" a="1"/>
  <c r="BI536" i="1" s="1"/>
  <c r="BJ536" i="1" a="1"/>
  <c r="BJ536" i="1" s="1"/>
  <c r="BK536" i="1" a="1"/>
  <c r="BK536" i="1" s="1"/>
  <c r="BL536" i="1" a="1"/>
  <c r="BL536" i="1" s="1"/>
  <c r="BM536" i="1" a="1"/>
  <c r="BM536" i="1" s="1"/>
  <c r="BN536" i="1" a="1"/>
  <c r="BN536" i="1" s="1"/>
  <c r="Q537" i="1"/>
  <c r="AP537" i="1"/>
  <c r="AQ537" i="1"/>
  <c r="AT537" i="1" a="1"/>
  <c r="AT537" i="1" s="1"/>
  <c r="AU537" i="1" a="1"/>
  <c r="AU537" i="1" s="1"/>
  <c r="AV537" i="1" a="1"/>
  <c r="AV537" i="1" s="1"/>
  <c r="AW537" i="1" a="1"/>
  <c r="AW537" i="1" s="1"/>
  <c r="AX537" i="1" a="1"/>
  <c r="AX537" i="1" s="1"/>
  <c r="AY537" i="1" a="1"/>
  <c r="AY537" i="1" s="1"/>
  <c r="AZ537" i="1" a="1"/>
  <c r="AZ537" i="1" s="1"/>
  <c r="BA537" i="1" a="1"/>
  <c r="BA537" i="1" s="1"/>
  <c r="BB537" i="1" a="1"/>
  <c r="BB537" i="1" s="1"/>
  <c r="BC537" i="1" a="1"/>
  <c r="BC537" i="1" s="1"/>
  <c r="BD537" i="1" a="1"/>
  <c r="BD537" i="1" s="1"/>
  <c r="BE537" i="1" a="1"/>
  <c r="BE537" i="1" s="1"/>
  <c r="BF537" i="1" a="1"/>
  <c r="BF537" i="1" s="1"/>
  <c r="BG537" i="1" a="1"/>
  <c r="BG537" i="1" s="1"/>
  <c r="BH537" i="1" a="1"/>
  <c r="BH537" i="1" s="1"/>
  <c r="BI537" i="1" a="1"/>
  <c r="BI537" i="1" s="1"/>
  <c r="BJ537" i="1" a="1"/>
  <c r="BJ537" i="1" s="1"/>
  <c r="BK537" i="1" a="1"/>
  <c r="BK537" i="1" s="1"/>
  <c r="BL537" i="1" a="1"/>
  <c r="BL537" i="1" s="1"/>
  <c r="BM537" i="1" a="1"/>
  <c r="BM537" i="1" s="1"/>
  <c r="BN537" i="1" a="1"/>
  <c r="BN537" i="1" s="1"/>
  <c r="Q538" i="1"/>
  <c r="AP538" i="1"/>
  <c r="AQ538" i="1"/>
  <c r="AT538" i="1" a="1"/>
  <c r="AT538" i="1" s="1"/>
  <c r="AU538" i="1" a="1"/>
  <c r="AU538" i="1" s="1"/>
  <c r="AV538" i="1" a="1"/>
  <c r="AV538" i="1" s="1"/>
  <c r="AW538" i="1" a="1"/>
  <c r="AW538" i="1" s="1"/>
  <c r="AX538" i="1" a="1"/>
  <c r="AX538" i="1" s="1"/>
  <c r="AY538" i="1" a="1"/>
  <c r="AY538" i="1" s="1"/>
  <c r="AZ538" i="1" a="1"/>
  <c r="AZ538" i="1" s="1"/>
  <c r="BA538" i="1" a="1"/>
  <c r="BA538" i="1" s="1"/>
  <c r="BB538" i="1" a="1"/>
  <c r="BB538" i="1" s="1"/>
  <c r="BC538" i="1" a="1"/>
  <c r="BC538" i="1" s="1"/>
  <c r="BD538" i="1" a="1"/>
  <c r="BD538" i="1" s="1"/>
  <c r="BE538" i="1" a="1"/>
  <c r="BE538" i="1" s="1"/>
  <c r="BF538" i="1" a="1"/>
  <c r="BF538" i="1" s="1"/>
  <c r="BG538" i="1" a="1"/>
  <c r="BG538" i="1" s="1"/>
  <c r="BH538" i="1" a="1"/>
  <c r="BH538" i="1" s="1"/>
  <c r="BI538" i="1" a="1"/>
  <c r="BI538" i="1" s="1"/>
  <c r="BJ538" i="1" a="1"/>
  <c r="BJ538" i="1" s="1"/>
  <c r="BK538" i="1" a="1"/>
  <c r="BK538" i="1" s="1"/>
  <c r="BL538" i="1" a="1"/>
  <c r="BL538" i="1" s="1"/>
  <c r="BM538" i="1" a="1"/>
  <c r="BM538" i="1" s="1"/>
  <c r="BN538" i="1" a="1"/>
  <c r="BN538" i="1" s="1"/>
  <c r="Q539" i="1"/>
  <c r="AP539" i="1"/>
  <c r="AQ539" i="1"/>
  <c r="AT539" i="1" a="1"/>
  <c r="AT539" i="1" s="1"/>
  <c r="AU539" i="1" a="1"/>
  <c r="AU539" i="1" s="1"/>
  <c r="AV539" i="1" a="1"/>
  <c r="AV539" i="1" s="1"/>
  <c r="AW539" i="1" a="1"/>
  <c r="AW539" i="1" s="1"/>
  <c r="AX539" i="1" a="1"/>
  <c r="AX539" i="1" s="1"/>
  <c r="AY539" i="1" a="1"/>
  <c r="AY539" i="1" s="1"/>
  <c r="AZ539" i="1" a="1"/>
  <c r="AZ539" i="1" s="1"/>
  <c r="BA539" i="1" a="1"/>
  <c r="BA539" i="1" s="1"/>
  <c r="BB539" i="1" a="1"/>
  <c r="BB539" i="1" s="1"/>
  <c r="BC539" i="1" a="1"/>
  <c r="BC539" i="1" s="1"/>
  <c r="BD539" i="1" a="1"/>
  <c r="BD539" i="1" s="1"/>
  <c r="BE539" i="1" a="1"/>
  <c r="BE539" i="1" s="1"/>
  <c r="BF539" i="1" a="1"/>
  <c r="BF539" i="1" s="1"/>
  <c r="BG539" i="1" a="1"/>
  <c r="BG539" i="1" s="1"/>
  <c r="BH539" i="1" a="1"/>
  <c r="BH539" i="1" s="1"/>
  <c r="BI539" i="1" a="1"/>
  <c r="BI539" i="1" s="1"/>
  <c r="BJ539" i="1" a="1"/>
  <c r="BJ539" i="1" s="1"/>
  <c r="BK539" i="1" a="1"/>
  <c r="BK539" i="1" s="1"/>
  <c r="BL539" i="1" a="1"/>
  <c r="BL539" i="1" s="1"/>
  <c r="BM539" i="1" a="1"/>
  <c r="BM539" i="1" s="1"/>
  <c r="BN539" i="1" a="1"/>
  <c r="BN539" i="1" s="1"/>
  <c r="Q540" i="1"/>
  <c r="AP540" i="1"/>
  <c r="AQ540" i="1"/>
  <c r="AT540" i="1" a="1"/>
  <c r="AT540" i="1" s="1"/>
  <c r="AU540" i="1" a="1"/>
  <c r="AU540" i="1" s="1"/>
  <c r="AV540" i="1" a="1"/>
  <c r="AV540" i="1" s="1"/>
  <c r="AW540" i="1" a="1"/>
  <c r="AW540" i="1" s="1"/>
  <c r="AX540" i="1" a="1"/>
  <c r="AX540" i="1" s="1"/>
  <c r="AY540" i="1" a="1"/>
  <c r="AY540" i="1" s="1"/>
  <c r="AZ540" i="1" a="1"/>
  <c r="AZ540" i="1" s="1"/>
  <c r="BA540" i="1" a="1"/>
  <c r="BA540" i="1" s="1"/>
  <c r="BB540" i="1" a="1"/>
  <c r="BB540" i="1" s="1"/>
  <c r="BC540" i="1" a="1"/>
  <c r="BC540" i="1" s="1"/>
  <c r="BD540" i="1" a="1"/>
  <c r="BD540" i="1" s="1"/>
  <c r="BE540" i="1" a="1"/>
  <c r="BE540" i="1" s="1"/>
  <c r="BF540" i="1" a="1"/>
  <c r="BF540" i="1" s="1"/>
  <c r="BG540" i="1" a="1"/>
  <c r="BG540" i="1" s="1"/>
  <c r="BH540" i="1" a="1"/>
  <c r="BH540" i="1" s="1"/>
  <c r="BI540" i="1" a="1"/>
  <c r="BI540" i="1" s="1"/>
  <c r="BJ540" i="1" a="1"/>
  <c r="BJ540" i="1" s="1"/>
  <c r="BK540" i="1" a="1"/>
  <c r="BK540" i="1" s="1"/>
  <c r="BL540" i="1" a="1"/>
  <c r="BL540" i="1" s="1"/>
  <c r="BM540" i="1" a="1"/>
  <c r="BM540" i="1" s="1"/>
  <c r="BN540" i="1" a="1"/>
  <c r="BN540" i="1" s="1"/>
  <c r="Q541" i="1"/>
  <c r="AP541" i="1"/>
  <c r="AQ541" i="1"/>
  <c r="AT541" i="1" a="1"/>
  <c r="AT541" i="1" s="1"/>
  <c r="AU541" i="1" a="1"/>
  <c r="AU541" i="1" s="1"/>
  <c r="AV541" i="1" a="1"/>
  <c r="AV541" i="1" s="1"/>
  <c r="AW541" i="1" a="1"/>
  <c r="AW541" i="1" s="1"/>
  <c r="AX541" i="1" a="1"/>
  <c r="AX541" i="1" s="1"/>
  <c r="AY541" i="1" a="1"/>
  <c r="AY541" i="1" s="1"/>
  <c r="AZ541" i="1" a="1"/>
  <c r="AZ541" i="1" s="1"/>
  <c r="BA541" i="1" a="1"/>
  <c r="BA541" i="1" s="1"/>
  <c r="BB541" i="1" a="1"/>
  <c r="BB541" i="1" s="1"/>
  <c r="BC541" i="1" a="1"/>
  <c r="BC541" i="1" s="1"/>
  <c r="BD541" i="1" a="1"/>
  <c r="BD541" i="1" s="1"/>
  <c r="BE541" i="1" a="1"/>
  <c r="BE541" i="1" s="1"/>
  <c r="BF541" i="1" a="1"/>
  <c r="BF541" i="1" s="1"/>
  <c r="BG541" i="1" a="1"/>
  <c r="BG541" i="1" s="1"/>
  <c r="BH541" i="1" a="1"/>
  <c r="BH541" i="1" s="1"/>
  <c r="BI541" i="1" a="1"/>
  <c r="BI541" i="1" s="1"/>
  <c r="BJ541" i="1" a="1"/>
  <c r="BJ541" i="1" s="1"/>
  <c r="BK541" i="1" a="1"/>
  <c r="BK541" i="1" s="1"/>
  <c r="BL541" i="1" a="1"/>
  <c r="BL541" i="1" s="1"/>
  <c r="BM541" i="1" a="1"/>
  <c r="BM541" i="1" s="1"/>
  <c r="BN541" i="1" a="1"/>
  <c r="BN541" i="1" s="1"/>
  <c r="Q542" i="1"/>
  <c r="AP542" i="1"/>
  <c r="AQ542" i="1"/>
  <c r="AT542" i="1" a="1"/>
  <c r="AT542" i="1" s="1"/>
  <c r="AU542" i="1" a="1"/>
  <c r="AU542" i="1" s="1"/>
  <c r="AV542" i="1" a="1"/>
  <c r="AV542" i="1" s="1"/>
  <c r="AW542" i="1" a="1"/>
  <c r="AW542" i="1" s="1"/>
  <c r="AX542" i="1" a="1"/>
  <c r="AX542" i="1" s="1"/>
  <c r="AY542" i="1" a="1"/>
  <c r="AY542" i="1" s="1"/>
  <c r="AZ542" i="1" a="1"/>
  <c r="AZ542" i="1" s="1"/>
  <c r="BA542" i="1" a="1"/>
  <c r="BA542" i="1" s="1"/>
  <c r="BB542" i="1" a="1"/>
  <c r="BB542" i="1" s="1"/>
  <c r="BC542" i="1" a="1"/>
  <c r="BC542" i="1" s="1"/>
  <c r="BD542" i="1" a="1"/>
  <c r="BD542" i="1" s="1"/>
  <c r="BE542" i="1" a="1"/>
  <c r="BE542" i="1" s="1"/>
  <c r="BF542" i="1" a="1"/>
  <c r="BF542" i="1" s="1"/>
  <c r="BG542" i="1" a="1"/>
  <c r="BG542" i="1" s="1"/>
  <c r="BH542" i="1" a="1"/>
  <c r="BH542" i="1" s="1"/>
  <c r="BI542" i="1" a="1"/>
  <c r="BI542" i="1" s="1"/>
  <c r="BJ542" i="1" a="1"/>
  <c r="BJ542" i="1" s="1"/>
  <c r="BK542" i="1" a="1"/>
  <c r="BK542" i="1" s="1"/>
  <c r="BL542" i="1" a="1"/>
  <c r="BL542" i="1" s="1"/>
  <c r="BM542" i="1" a="1"/>
  <c r="BM542" i="1" s="1"/>
  <c r="BN542" i="1" a="1"/>
  <c r="BN542" i="1" s="1"/>
  <c r="Q543" i="1"/>
  <c r="AP543" i="1"/>
  <c r="AQ543" i="1"/>
  <c r="AT543" i="1" a="1"/>
  <c r="AT543" i="1" s="1"/>
  <c r="AU543" i="1" a="1"/>
  <c r="AU543" i="1" s="1"/>
  <c r="AV543" i="1" a="1"/>
  <c r="AV543" i="1" s="1"/>
  <c r="AW543" i="1" a="1"/>
  <c r="AW543" i="1" s="1"/>
  <c r="AX543" i="1" a="1"/>
  <c r="AX543" i="1" s="1"/>
  <c r="AY543" i="1" a="1"/>
  <c r="AY543" i="1" s="1"/>
  <c r="AZ543" i="1" a="1"/>
  <c r="AZ543" i="1" s="1"/>
  <c r="BA543" i="1" a="1"/>
  <c r="BA543" i="1" s="1"/>
  <c r="BB543" i="1" a="1"/>
  <c r="BB543" i="1" s="1"/>
  <c r="BC543" i="1" a="1"/>
  <c r="BC543" i="1" s="1"/>
  <c r="BD543" i="1" a="1"/>
  <c r="BD543" i="1" s="1"/>
  <c r="BE543" i="1" a="1"/>
  <c r="BE543" i="1" s="1"/>
  <c r="BF543" i="1" a="1"/>
  <c r="BF543" i="1" s="1"/>
  <c r="BG543" i="1" a="1"/>
  <c r="BG543" i="1" s="1"/>
  <c r="BH543" i="1" a="1"/>
  <c r="BH543" i="1" s="1"/>
  <c r="BI543" i="1" a="1"/>
  <c r="BI543" i="1" s="1"/>
  <c r="BJ543" i="1" a="1"/>
  <c r="BJ543" i="1" s="1"/>
  <c r="BK543" i="1" a="1"/>
  <c r="BK543" i="1" s="1"/>
  <c r="BL543" i="1" a="1"/>
  <c r="BL543" i="1" s="1"/>
  <c r="BM543" i="1" a="1"/>
  <c r="BM543" i="1" s="1"/>
  <c r="BN543" i="1" a="1"/>
  <c r="BN543" i="1" s="1"/>
  <c r="Q544" i="1"/>
  <c r="AP544" i="1"/>
  <c r="AQ544" i="1"/>
  <c r="AT544" i="1" a="1"/>
  <c r="AT544" i="1" s="1"/>
  <c r="AU544" i="1" a="1"/>
  <c r="AU544" i="1" s="1"/>
  <c r="AV544" i="1" a="1"/>
  <c r="AV544" i="1" s="1"/>
  <c r="AW544" i="1" a="1"/>
  <c r="AW544" i="1" s="1"/>
  <c r="AX544" i="1" a="1"/>
  <c r="AX544" i="1" s="1"/>
  <c r="AY544" i="1" a="1"/>
  <c r="AY544" i="1" s="1"/>
  <c r="AZ544" i="1" a="1"/>
  <c r="AZ544" i="1" s="1"/>
  <c r="BA544" i="1" a="1"/>
  <c r="BA544" i="1" s="1"/>
  <c r="BB544" i="1" a="1"/>
  <c r="BB544" i="1" s="1"/>
  <c r="BC544" i="1" a="1"/>
  <c r="BC544" i="1" s="1"/>
  <c r="BD544" i="1" a="1"/>
  <c r="BD544" i="1" s="1"/>
  <c r="BE544" i="1" a="1"/>
  <c r="BE544" i="1" s="1"/>
  <c r="BF544" i="1" a="1"/>
  <c r="BF544" i="1" s="1"/>
  <c r="BG544" i="1" a="1"/>
  <c r="BG544" i="1" s="1"/>
  <c r="BH544" i="1" a="1"/>
  <c r="BH544" i="1" s="1"/>
  <c r="BI544" i="1" a="1"/>
  <c r="BI544" i="1" s="1"/>
  <c r="BJ544" i="1" a="1"/>
  <c r="BJ544" i="1" s="1"/>
  <c r="BK544" i="1" a="1"/>
  <c r="BK544" i="1" s="1"/>
  <c r="BL544" i="1" a="1"/>
  <c r="BL544" i="1" s="1"/>
  <c r="BM544" i="1" a="1"/>
  <c r="BM544" i="1" s="1"/>
  <c r="BN544" i="1" a="1"/>
  <c r="BN544" i="1" s="1"/>
  <c r="Q545" i="1"/>
  <c r="AP545" i="1"/>
  <c r="AQ545" i="1"/>
  <c r="AT545" i="1" a="1"/>
  <c r="AT545" i="1" s="1"/>
  <c r="AU545" i="1" a="1"/>
  <c r="AU545" i="1" s="1"/>
  <c r="AV545" i="1" a="1"/>
  <c r="AV545" i="1" s="1"/>
  <c r="AW545" i="1" a="1"/>
  <c r="AW545" i="1" s="1"/>
  <c r="AX545" i="1" a="1"/>
  <c r="AX545" i="1" s="1"/>
  <c r="AY545" i="1" a="1"/>
  <c r="AY545" i="1" s="1"/>
  <c r="AZ545" i="1" a="1"/>
  <c r="AZ545" i="1" s="1"/>
  <c r="BA545" i="1" a="1"/>
  <c r="BA545" i="1" s="1"/>
  <c r="BB545" i="1" a="1"/>
  <c r="BB545" i="1" s="1"/>
  <c r="BC545" i="1" a="1"/>
  <c r="BC545" i="1" s="1"/>
  <c r="BD545" i="1" a="1"/>
  <c r="BD545" i="1" s="1"/>
  <c r="BE545" i="1" a="1"/>
  <c r="BE545" i="1" s="1"/>
  <c r="BF545" i="1" a="1"/>
  <c r="BF545" i="1" s="1"/>
  <c r="BG545" i="1" a="1"/>
  <c r="BG545" i="1" s="1"/>
  <c r="BH545" i="1" a="1"/>
  <c r="BH545" i="1" s="1"/>
  <c r="BI545" i="1" a="1"/>
  <c r="BI545" i="1" s="1"/>
  <c r="BJ545" i="1" a="1"/>
  <c r="BJ545" i="1" s="1"/>
  <c r="BK545" i="1" a="1"/>
  <c r="BK545" i="1" s="1"/>
  <c r="BL545" i="1" a="1"/>
  <c r="BL545" i="1" s="1"/>
  <c r="BM545" i="1" a="1"/>
  <c r="BM545" i="1" s="1"/>
  <c r="BN545" i="1" a="1"/>
  <c r="BN545" i="1" s="1"/>
  <c r="Q546" i="1"/>
  <c r="AP546" i="1"/>
  <c r="AQ546" i="1"/>
  <c r="AT546" i="1" a="1"/>
  <c r="AT546" i="1" s="1"/>
  <c r="AU546" i="1" a="1"/>
  <c r="AU546" i="1" s="1"/>
  <c r="AV546" i="1" a="1"/>
  <c r="AV546" i="1" s="1"/>
  <c r="AW546" i="1" a="1"/>
  <c r="AW546" i="1" s="1"/>
  <c r="AX546" i="1" a="1"/>
  <c r="AX546" i="1" s="1"/>
  <c r="AY546" i="1" a="1"/>
  <c r="AY546" i="1" s="1"/>
  <c r="AZ546" i="1" a="1"/>
  <c r="AZ546" i="1" s="1"/>
  <c r="BA546" i="1" a="1"/>
  <c r="BA546" i="1" s="1"/>
  <c r="BB546" i="1" a="1"/>
  <c r="BB546" i="1" s="1"/>
  <c r="BC546" i="1" a="1"/>
  <c r="BC546" i="1" s="1"/>
  <c r="BD546" i="1" a="1"/>
  <c r="BD546" i="1" s="1"/>
  <c r="BE546" i="1" a="1"/>
  <c r="BE546" i="1" s="1"/>
  <c r="BF546" i="1" a="1"/>
  <c r="BF546" i="1" s="1"/>
  <c r="BG546" i="1" a="1"/>
  <c r="BG546" i="1" s="1"/>
  <c r="BH546" i="1" a="1"/>
  <c r="BH546" i="1" s="1"/>
  <c r="BI546" i="1" a="1"/>
  <c r="BI546" i="1" s="1"/>
  <c r="BJ546" i="1" a="1"/>
  <c r="BJ546" i="1" s="1"/>
  <c r="BK546" i="1" a="1"/>
  <c r="BK546" i="1" s="1"/>
  <c r="BL546" i="1" a="1"/>
  <c r="BL546" i="1" s="1"/>
  <c r="BM546" i="1" a="1"/>
  <c r="BM546" i="1" s="1"/>
  <c r="BN546" i="1" a="1"/>
  <c r="BN546" i="1" s="1"/>
  <c r="Q547" i="1"/>
  <c r="AP547" i="1"/>
  <c r="AQ547" i="1"/>
  <c r="AT547" i="1" a="1"/>
  <c r="AT547" i="1" s="1"/>
  <c r="AU547" i="1" a="1"/>
  <c r="AU547" i="1" s="1"/>
  <c r="AV547" i="1" a="1"/>
  <c r="AV547" i="1" s="1"/>
  <c r="AW547" i="1" a="1"/>
  <c r="AW547" i="1" s="1"/>
  <c r="AX547" i="1" a="1"/>
  <c r="AX547" i="1" s="1"/>
  <c r="AY547" i="1" a="1"/>
  <c r="AY547" i="1" s="1"/>
  <c r="AZ547" i="1" a="1"/>
  <c r="AZ547" i="1" s="1"/>
  <c r="BA547" i="1" a="1"/>
  <c r="BA547" i="1" s="1"/>
  <c r="BB547" i="1" a="1"/>
  <c r="BB547" i="1" s="1"/>
  <c r="BC547" i="1" a="1"/>
  <c r="BC547" i="1" s="1"/>
  <c r="BD547" i="1" a="1"/>
  <c r="BD547" i="1" s="1"/>
  <c r="BE547" i="1" a="1"/>
  <c r="BE547" i="1" s="1"/>
  <c r="BF547" i="1" a="1"/>
  <c r="BF547" i="1" s="1"/>
  <c r="BG547" i="1" a="1"/>
  <c r="BG547" i="1" s="1"/>
  <c r="BH547" i="1" a="1"/>
  <c r="BH547" i="1" s="1"/>
  <c r="BI547" i="1" a="1"/>
  <c r="BI547" i="1" s="1"/>
  <c r="BJ547" i="1" a="1"/>
  <c r="BJ547" i="1" s="1"/>
  <c r="BK547" i="1" a="1"/>
  <c r="BK547" i="1" s="1"/>
  <c r="BL547" i="1" a="1"/>
  <c r="BL547" i="1" s="1"/>
  <c r="BM547" i="1" a="1"/>
  <c r="BM547" i="1" s="1"/>
  <c r="BN547" i="1" a="1"/>
  <c r="BN547" i="1" s="1"/>
  <c r="Q548" i="1"/>
  <c r="AP548" i="1"/>
  <c r="AQ548" i="1"/>
  <c r="AT548" i="1" a="1"/>
  <c r="AT548" i="1" s="1"/>
  <c r="AU548" i="1" a="1"/>
  <c r="AU548" i="1" s="1"/>
  <c r="AV548" i="1" a="1"/>
  <c r="AV548" i="1" s="1"/>
  <c r="AW548" i="1" a="1"/>
  <c r="AW548" i="1" s="1"/>
  <c r="AX548" i="1" a="1"/>
  <c r="AX548" i="1" s="1"/>
  <c r="AY548" i="1" a="1"/>
  <c r="AY548" i="1" s="1"/>
  <c r="AZ548" i="1" a="1"/>
  <c r="AZ548" i="1" s="1"/>
  <c r="BA548" i="1" a="1"/>
  <c r="BA548" i="1" s="1"/>
  <c r="BB548" i="1" a="1"/>
  <c r="BB548" i="1" s="1"/>
  <c r="BC548" i="1" a="1"/>
  <c r="BC548" i="1" s="1"/>
  <c r="BD548" i="1" a="1"/>
  <c r="BD548" i="1" s="1"/>
  <c r="BE548" i="1" a="1"/>
  <c r="BE548" i="1" s="1"/>
  <c r="BF548" i="1" a="1"/>
  <c r="BF548" i="1" s="1"/>
  <c r="BG548" i="1" a="1"/>
  <c r="BG548" i="1" s="1"/>
  <c r="BH548" i="1" a="1"/>
  <c r="BH548" i="1" s="1"/>
  <c r="BI548" i="1" a="1"/>
  <c r="BI548" i="1" s="1"/>
  <c r="BJ548" i="1" a="1"/>
  <c r="BJ548" i="1" s="1"/>
  <c r="BK548" i="1" a="1"/>
  <c r="BK548" i="1" s="1"/>
  <c r="BL548" i="1" a="1"/>
  <c r="BL548" i="1" s="1"/>
  <c r="BM548" i="1" a="1"/>
  <c r="BM548" i="1" s="1"/>
  <c r="BN548" i="1" a="1"/>
  <c r="BN548" i="1" s="1"/>
  <c r="Q549" i="1"/>
  <c r="AP549" i="1"/>
  <c r="AQ549" i="1"/>
  <c r="AT549" i="1" a="1"/>
  <c r="AT549" i="1" s="1"/>
  <c r="AU549" i="1" a="1"/>
  <c r="AU549" i="1" s="1"/>
  <c r="AV549" i="1" a="1"/>
  <c r="AV549" i="1" s="1"/>
  <c r="AW549" i="1" a="1"/>
  <c r="AW549" i="1" s="1"/>
  <c r="AX549" i="1" a="1"/>
  <c r="AX549" i="1" s="1"/>
  <c r="AY549" i="1" a="1"/>
  <c r="AY549" i="1" s="1"/>
  <c r="AZ549" i="1" a="1"/>
  <c r="AZ549" i="1" s="1"/>
  <c r="BA549" i="1" a="1"/>
  <c r="BA549" i="1" s="1"/>
  <c r="BB549" i="1" a="1"/>
  <c r="BB549" i="1" s="1"/>
  <c r="BC549" i="1" a="1"/>
  <c r="BC549" i="1" s="1"/>
  <c r="BD549" i="1" a="1"/>
  <c r="BD549" i="1" s="1"/>
  <c r="BE549" i="1" a="1"/>
  <c r="BE549" i="1" s="1"/>
  <c r="BF549" i="1" a="1"/>
  <c r="BF549" i="1" s="1"/>
  <c r="BG549" i="1" a="1"/>
  <c r="BG549" i="1" s="1"/>
  <c r="BH549" i="1" a="1"/>
  <c r="BH549" i="1" s="1"/>
  <c r="BI549" i="1" a="1"/>
  <c r="BI549" i="1" s="1"/>
  <c r="BJ549" i="1" a="1"/>
  <c r="BJ549" i="1" s="1"/>
  <c r="BK549" i="1" a="1"/>
  <c r="BK549" i="1" s="1"/>
  <c r="BL549" i="1" a="1"/>
  <c r="BL549" i="1" s="1"/>
  <c r="BM549" i="1" a="1"/>
  <c r="BM549" i="1" s="1"/>
  <c r="BN549" i="1" a="1"/>
  <c r="BN549" i="1" s="1"/>
  <c r="Q550" i="1"/>
  <c r="AP550" i="1"/>
  <c r="AQ550" i="1"/>
  <c r="AT550" i="1" a="1"/>
  <c r="AT550" i="1" s="1"/>
  <c r="AU550" i="1" a="1"/>
  <c r="AU550" i="1" s="1"/>
  <c r="AV550" i="1" a="1"/>
  <c r="AV550" i="1" s="1"/>
  <c r="AW550" i="1" a="1"/>
  <c r="AW550" i="1" s="1"/>
  <c r="AX550" i="1" a="1"/>
  <c r="AX550" i="1" s="1"/>
  <c r="AY550" i="1" a="1"/>
  <c r="AY550" i="1" s="1"/>
  <c r="AZ550" i="1" a="1"/>
  <c r="AZ550" i="1" s="1"/>
  <c r="BA550" i="1" a="1"/>
  <c r="BA550" i="1" s="1"/>
  <c r="BB550" i="1" a="1"/>
  <c r="BB550" i="1" s="1"/>
  <c r="BC550" i="1" a="1"/>
  <c r="BC550" i="1" s="1"/>
  <c r="BD550" i="1" a="1"/>
  <c r="BD550" i="1" s="1"/>
  <c r="BE550" i="1" a="1"/>
  <c r="BE550" i="1" s="1"/>
  <c r="BF550" i="1" a="1"/>
  <c r="BF550" i="1" s="1"/>
  <c r="BG550" i="1" a="1"/>
  <c r="BG550" i="1" s="1"/>
  <c r="BH550" i="1" a="1"/>
  <c r="BH550" i="1" s="1"/>
  <c r="BI550" i="1" a="1"/>
  <c r="BI550" i="1" s="1"/>
  <c r="BJ550" i="1" a="1"/>
  <c r="BJ550" i="1" s="1"/>
  <c r="BK550" i="1" a="1"/>
  <c r="BK550" i="1" s="1"/>
  <c r="BL550" i="1" a="1"/>
  <c r="BL550" i="1" s="1"/>
  <c r="BM550" i="1" a="1"/>
  <c r="BM550" i="1" s="1"/>
  <c r="BN550" i="1" a="1"/>
  <c r="BN550" i="1" s="1"/>
  <c r="Q551" i="1"/>
  <c r="AP551" i="1"/>
  <c r="AQ551" i="1"/>
  <c r="AT551" i="1" a="1"/>
  <c r="AT551" i="1" s="1"/>
  <c r="AU551" i="1" a="1"/>
  <c r="AU551" i="1" s="1"/>
  <c r="AV551" i="1" a="1"/>
  <c r="AV551" i="1" s="1"/>
  <c r="AW551" i="1" a="1"/>
  <c r="AW551" i="1" s="1"/>
  <c r="AX551" i="1" a="1"/>
  <c r="AX551" i="1" s="1"/>
  <c r="AY551" i="1" a="1"/>
  <c r="AY551" i="1" s="1"/>
  <c r="AZ551" i="1" a="1"/>
  <c r="AZ551" i="1" s="1"/>
  <c r="BA551" i="1" a="1"/>
  <c r="BA551" i="1" s="1"/>
  <c r="BB551" i="1" a="1"/>
  <c r="BB551" i="1" s="1"/>
  <c r="BC551" i="1" a="1"/>
  <c r="BC551" i="1" s="1"/>
  <c r="BD551" i="1" a="1"/>
  <c r="BD551" i="1" s="1"/>
  <c r="BE551" i="1" a="1"/>
  <c r="BE551" i="1" s="1"/>
  <c r="BF551" i="1" a="1"/>
  <c r="BF551" i="1" s="1"/>
  <c r="BG551" i="1" a="1"/>
  <c r="BG551" i="1" s="1"/>
  <c r="BH551" i="1" a="1"/>
  <c r="BH551" i="1" s="1"/>
  <c r="BI551" i="1" a="1"/>
  <c r="BI551" i="1" s="1"/>
  <c r="BJ551" i="1" a="1"/>
  <c r="BJ551" i="1" s="1"/>
  <c r="BK551" i="1" a="1"/>
  <c r="BK551" i="1" s="1"/>
  <c r="BL551" i="1" a="1"/>
  <c r="BL551" i="1" s="1"/>
  <c r="BM551" i="1" a="1"/>
  <c r="BM551" i="1" s="1"/>
  <c r="BN551" i="1" a="1"/>
  <c r="BN551" i="1" s="1"/>
  <c r="Q552" i="1"/>
  <c r="AP552" i="1"/>
  <c r="AQ552" i="1"/>
  <c r="AT552" i="1" a="1"/>
  <c r="AT552" i="1" s="1"/>
  <c r="AU552" i="1" a="1"/>
  <c r="AU552" i="1" s="1"/>
  <c r="AV552" i="1" a="1"/>
  <c r="AV552" i="1" s="1"/>
  <c r="AW552" i="1" a="1"/>
  <c r="AW552" i="1" s="1"/>
  <c r="AX552" i="1" a="1"/>
  <c r="AX552" i="1" s="1"/>
  <c r="AY552" i="1" a="1"/>
  <c r="AY552" i="1" s="1"/>
  <c r="AZ552" i="1" a="1"/>
  <c r="AZ552" i="1" s="1"/>
  <c r="BA552" i="1" a="1"/>
  <c r="BA552" i="1" s="1"/>
  <c r="BB552" i="1" a="1"/>
  <c r="BB552" i="1" s="1"/>
  <c r="BC552" i="1" a="1"/>
  <c r="BC552" i="1" s="1"/>
  <c r="BD552" i="1" a="1"/>
  <c r="BD552" i="1" s="1"/>
  <c r="BE552" i="1" a="1"/>
  <c r="BE552" i="1" s="1"/>
  <c r="BF552" i="1" a="1"/>
  <c r="BF552" i="1" s="1"/>
  <c r="BG552" i="1" a="1"/>
  <c r="BG552" i="1" s="1"/>
  <c r="BH552" i="1" a="1"/>
  <c r="BH552" i="1" s="1"/>
  <c r="BI552" i="1" a="1"/>
  <c r="BI552" i="1" s="1"/>
  <c r="BJ552" i="1" a="1"/>
  <c r="BJ552" i="1" s="1"/>
  <c r="BK552" i="1" a="1"/>
  <c r="BK552" i="1" s="1"/>
  <c r="BL552" i="1" a="1"/>
  <c r="BL552" i="1" s="1"/>
  <c r="BM552" i="1" a="1"/>
  <c r="BM552" i="1" s="1"/>
  <c r="BN552" i="1" a="1"/>
  <c r="BN552" i="1" s="1"/>
  <c r="Q553" i="1"/>
  <c r="AP553" i="1"/>
  <c r="AQ553" i="1"/>
  <c r="AT553" i="1" a="1"/>
  <c r="AT553" i="1" s="1"/>
  <c r="AU553" i="1" a="1"/>
  <c r="AU553" i="1" s="1"/>
  <c r="AV553" i="1" a="1"/>
  <c r="AV553" i="1" s="1"/>
  <c r="AW553" i="1" a="1"/>
  <c r="AW553" i="1" s="1"/>
  <c r="AX553" i="1" a="1"/>
  <c r="AX553" i="1" s="1"/>
  <c r="AY553" i="1" a="1"/>
  <c r="AY553" i="1" s="1"/>
  <c r="AZ553" i="1" a="1"/>
  <c r="AZ553" i="1" s="1"/>
  <c r="BA553" i="1" a="1"/>
  <c r="BA553" i="1" s="1"/>
  <c r="BB553" i="1" a="1"/>
  <c r="BB553" i="1" s="1"/>
  <c r="BC553" i="1" a="1"/>
  <c r="BC553" i="1" s="1"/>
  <c r="BD553" i="1" a="1"/>
  <c r="BD553" i="1" s="1"/>
  <c r="BE553" i="1" a="1"/>
  <c r="BE553" i="1" s="1"/>
  <c r="BF553" i="1" a="1"/>
  <c r="BF553" i="1" s="1"/>
  <c r="BG553" i="1" a="1"/>
  <c r="BG553" i="1" s="1"/>
  <c r="BH553" i="1" a="1"/>
  <c r="BH553" i="1" s="1"/>
  <c r="BI553" i="1" a="1"/>
  <c r="BI553" i="1" s="1"/>
  <c r="BJ553" i="1" a="1"/>
  <c r="BJ553" i="1" s="1"/>
  <c r="BK553" i="1" a="1"/>
  <c r="BK553" i="1" s="1"/>
  <c r="BL553" i="1" a="1"/>
  <c r="BL553" i="1" s="1"/>
  <c r="BM553" i="1" a="1"/>
  <c r="BM553" i="1" s="1"/>
  <c r="BN553" i="1" a="1"/>
  <c r="BN553" i="1" s="1"/>
  <c r="Q554" i="1"/>
  <c r="AP554" i="1"/>
  <c r="AQ554" i="1"/>
  <c r="AT554" i="1" a="1"/>
  <c r="AT554" i="1" s="1"/>
  <c r="AU554" i="1" a="1"/>
  <c r="AU554" i="1" s="1"/>
  <c r="AV554" i="1" a="1"/>
  <c r="AV554" i="1" s="1"/>
  <c r="AW554" i="1" a="1"/>
  <c r="AW554" i="1" s="1"/>
  <c r="AX554" i="1" a="1"/>
  <c r="AX554" i="1" s="1"/>
  <c r="AY554" i="1" a="1"/>
  <c r="AY554" i="1" s="1"/>
  <c r="AZ554" i="1" a="1"/>
  <c r="AZ554" i="1" s="1"/>
  <c r="BA554" i="1" a="1"/>
  <c r="BA554" i="1" s="1"/>
  <c r="BB554" i="1" a="1"/>
  <c r="BB554" i="1" s="1"/>
  <c r="BC554" i="1" a="1"/>
  <c r="BC554" i="1" s="1"/>
  <c r="BD554" i="1" a="1"/>
  <c r="BD554" i="1" s="1"/>
  <c r="BE554" i="1" a="1"/>
  <c r="BE554" i="1" s="1"/>
  <c r="BF554" i="1" a="1"/>
  <c r="BF554" i="1" s="1"/>
  <c r="BG554" i="1" a="1"/>
  <c r="BG554" i="1" s="1"/>
  <c r="BH554" i="1" a="1"/>
  <c r="BH554" i="1" s="1"/>
  <c r="BI554" i="1" a="1"/>
  <c r="BI554" i="1" s="1"/>
  <c r="BJ554" i="1" a="1"/>
  <c r="BJ554" i="1" s="1"/>
  <c r="BK554" i="1" a="1"/>
  <c r="BK554" i="1" s="1"/>
  <c r="BL554" i="1" a="1"/>
  <c r="BL554" i="1" s="1"/>
  <c r="BM554" i="1" a="1"/>
  <c r="BM554" i="1" s="1"/>
  <c r="BN554" i="1" a="1"/>
  <c r="BN554" i="1" s="1"/>
  <c r="Q555" i="1"/>
  <c r="AP555" i="1"/>
  <c r="AQ555" i="1"/>
  <c r="AT555" i="1" a="1"/>
  <c r="AT555" i="1" s="1"/>
  <c r="AU555" i="1" a="1"/>
  <c r="AU555" i="1" s="1"/>
  <c r="AV555" i="1" a="1"/>
  <c r="AV555" i="1" s="1"/>
  <c r="AW555" i="1" a="1"/>
  <c r="AW555" i="1" s="1"/>
  <c r="AX555" i="1" a="1"/>
  <c r="AX555" i="1" s="1"/>
  <c r="AY555" i="1" a="1"/>
  <c r="AY555" i="1" s="1"/>
  <c r="AZ555" i="1" a="1"/>
  <c r="AZ555" i="1" s="1"/>
  <c r="BA555" i="1" a="1"/>
  <c r="BA555" i="1" s="1"/>
  <c r="BB555" i="1" a="1"/>
  <c r="BB555" i="1" s="1"/>
  <c r="BC555" i="1" a="1"/>
  <c r="BC555" i="1" s="1"/>
  <c r="BD555" i="1" a="1"/>
  <c r="BD555" i="1" s="1"/>
  <c r="BE555" i="1" a="1"/>
  <c r="BE555" i="1" s="1"/>
  <c r="BF555" i="1" a="1"/>
  <c r="BF555" i="1" s="1"/>
  <c r="BG555" i="1" a="1"/>
  <c r="BG555" i="1" s="1"/>
  <c r="BH555" i="1" a="1"/>
  <c r="BH555" i="1" s="1"/>
  <c r="BI555" i="1" a="1"/>
  <c r="BI555" i="1" s="1"/>
  <c r="BJ555" i="1" a="1"/>
  <c r="BJ555" i="1" s="1"/>
  <c r="BK555" i="1" a="1"/>
  <c r="BK555" i="1" s="1"/>
  <c r="BL555" i="1" a="1"/>
  <c r="BL555" i="1" s="1"/>
  <c r="BM555" i="1" a="1"/>
  <c r="BM555" i="1" s="1"/>
  <c r="BN555" i="1" a="1"/>
  <c r="BN555" i="1" s="1"/>
  <c r="Q556" i="1"/>
  <c r="AP556" i="1"/>
  <c r="AQ556" i="1"/>
  <c r="AT556" i="1" a="1"/>
  <c r="AT556" i="1" s="1"/>
  <c r="AU556" i="1" a="1"/>
  <c r="AU556" i="1" s="1"/>
  <c r="AV556" i="1" a="1"/>
  <c r="AV556" i="1" s="1"/>
  <c r="AW556" i="1" a="1"/>
  <c r="AW556" i="1" s="1"/>
  <c r="AX556" i="1" a="1"/>
  <c r="AX556" i="1" s="1"/>
  <c r="AY556" i="1" a="1"/>
  <c r="AY556" i="1" s="1"/>
  <c r="AZ556" i="1" a="1"/>
  <c r="AZ556" i="1" s="1"/>
  <c r="BA556" i="1" a="1"/>
  <c r="BA556" i="1" s="1"/>
  <c r="BB556" i="1" a="1"/>
  <c r="BB556" i="1" s="1"/>
  <c r="BC556" i="1" a="1"/>
  <c r="BC556" i="1" s="1"/>
  <c r="BD556" i="1" a="1"/>
  <c r="BD556" i="1" s="1"/>
  <c r="BE556" i="1" a="1"/>
  <c r="BE556" i="1" s="1"/>
  <c r="BF556" i="1" a="1"/>
  <c r="BF556" i="1" s="1"/>
  <c r="BG556" i="1" a="1"/>
  <c r="BG556" i="1" s="1"/>
  <c r="BH556" i="1" a="1"/>
  <c r="BH556" i="1" s="1"/>
  <c r="BI556" i="1" a="1"/>
  <c r="BI556" i="1" s="1"/>
  <c r="BJ556" i="1" a="1"/>
  <c r="BJ556" i="1" s="1"/>
  <c r="BK556" i="1" a="1"/>
  <c r="BK556" i="1" s="1"/>
  <c r="BL556" i="1" a="1"/>
  <c r="BL556" i="1" s="1"/>
  <c r="BM556" i="1" a="1"/>
  <c r="BM556" i="1" s="1"/>
  <c r="BN556" i="1" a="1"/>
  <c r="BN556" i="1" s="1"/>
  <c r="Q557" i="1"/>
  <c r="AP557" i="1"/>
  <c r="AQ557" i="1"/>
  <c r="AT557" i="1" a="1"/>
  <c r="AT557" i="1" s="1"/>
  <c r="AU557" i="1" a="1"/>
  <c r="AU557" i="1" s="1"/>
  <c r="AV557" i="1" a="1"/>
  <c r="AV557" i="1" s="1"/>
  <c r="AW557" i="1" a="1"/>
  <c r="AW557" i="1" s="1"/>
  <c r="AX557" i="1" a="1"/>
  <c r="AX557" i="1" s="1"/>
  <c r="AY557" i="1" a="1"/>
  <c r="AY557" i="1" s="1"/>
  <c r="AZ557" i="1" a="1"/>
  <c r="AZ557" i="1" s="1"/>
  <c r="BA557" i="1" a="1"/>
  <c r="BA557" i="1" s="1"/>
  <c r="BB557" i="1" a="1"/>
  <c r="BB557" i="1" s="1"/>
  <c r="BC557" i="1" a="1"/>
  <c r="BC557" i="1" s="1"/>
  <c r="BD557" i="1" a="1"/>
  <c r="BD557" i="1" s="1"/>
  <c r="BE557" i="1" a="1"/>
  <c r="BE557" i="1" s="1"/>
  <c r="BF557" i="1" a="1"/>
  <c r="BF557" i="1" s="1"/>
  <c r="BG557" i="1" a="1"/>
  <c r="BG557" i="1" s="1"/>
  <c r="BH557" i="1" a="1"/>
  <c r="BH557" i="1" s="1"/>
  <c r="BI557" i="1" a="1"/>
  <c r="BI557" i="1" s="1"/>
  <c r="BJ557" i="1" a="1"/>
  <c r="BJ557" i="1" s="1"/>
  <c r="BK557" i="1" a="1"/>
  <c r="BK557" i="1" s="1"/>
  <c r="BL557" i="1" a="1"/>
  <c r="BL557" i="1" s="1"/>
  <c r="BM557" i="1" a="1"/>
  <c r="BM557" i="1" s="1"/>
  <c r="BN557" i="1" a="1"/>
  <c r="BN557" i="1" s="1"/>
  <c r="Q558" i="1"/>
  <c r="AP558" i="1"/>
  <c r="AQ558" i="1"/>
  <c r="AT558" i="1" a="1"/>
  <c r="AT558" i="1" s="1"/>
  <c r="AU558" i="1" a="1"/>
  <c r="AU558" i="1" s="1"/>
  <c r="AV558" i="1" a="1"/>
  <c r="AV558" i="1" s="1"/>
  <c r="AW558" i="1" a="1"/>
  <c r="AW558" i="1" s="1"/>
  <c r="AX558" i="1" a="1"/>
  <c r="AX558" i="1" s="1"/>
  <c r="AY558" i="1" a="1"/>
  <c r="AY558" i="1" s="1"/>
  <c r="AZ558" i="1" a="1"/>
  <c r="AZ558" i="1" s="1"/>
  <c r="BA558" i="1" a="1"/>
  <c r="BA558" i="1" s="1"/>
  <c r="BB558" i="1" a="1"/>
  <c r="BB558" i="1" s="1"/>
  <c r="BC558" i="1" a="1"/>
  <c r="BC558" i="1" s="1"/>
  <c r="BD558" i="1" a="1"/>
  <c r="BD558" i="1" s="1"/>
  <c r="BE558" i="1" a="1"/>
  <c r="BE558" i="1" s="1"/>
  <c r="BF558" i="1" a="1"/>
  <c r="BF558" i="1" s="1"/>
  <c r="BG558" i="1" a="1"/>
  <c r="BG558" i="1" s="1"/>
  <c r="BH558" i="1" a="1"/>
  <c r="BH558" i="1" s="1"/>
  <c r="BI558" i="1" a="1"/>
  <c r="BI558" i="1" s="1"/>
  <c r="BJ558" i="1" a="1"/>
  <c r="BJ558" i="1" s="1"/>
  <c r="BK558" i="1" a="1"/>
  <c r="BK558" i="1" s="1"/>
  <c r="BL558" i="1" a="1"/>
  <c r="BL558" i="1" s="1"/>
  <c r="BM558" i="1" a="1"/>
  <c r="BM558" i="1" s="1"/>
  <c r="BN558" i="1" a="1"/>
  <c r="BN558" i="1" s="1"/>
  <c r="Q559" i="1"/>
  <c r="AP559" i="1"/>
  <c r="AQ559" i="1"/>
  <c r="AT559" i="1" a="1"/>
  <c r="AT559" i="1" s="1"/>
  <c r="AU559" i="1" a="1"/>
  <c r="AU559" i="1" s="1"/>
  <c r="AV559" i="1" a="1"/>
  <c r="AV559" i="1" s="1"/>
  <c r="AW559" i="1" a="1"/>
  <c r="AW559" i="1" s="1"/>
  <c r="AX559" i="1" a="1"/>
  <c r="AX559" i="1" s="1"/>
  <c r="AY559" i="1" a="1"/>
  <c r="AY559" i="1" s="1"/>
  <c r="AZ559" i="1" a="1"/>
  <c r="AZ559" i="1" s="1"/>
  <c r="BA559" i="1" a="1"/>
  <c r="BA559" i="1" s="1"/>
  <c r="BB559" i="1" a="1"/>
  <c r="BB559" i="1" s="1"/>
  <c r="BC559" i="1" a="1"/>
  <c r="BC559" i="1" s="1"/>
  <c r="BD559" i="1" a="1"/>
  <c r="BD559" i="1" s="1"/>
  <c r="BE559" i="1" a="1"/>
  <c r="BE559" i="1" s="1"/>
  <c r="BF559" i="1" a="1"/>
  <c r="BF559" i="1" s="1"/>
  <c r="BG559" i="1" a="1"/>
  <c r="BG559" i="1" s="1"/>
  <c r="BH559" i="1" a="1"/>
  <c r="BH559" i="1" s="1"/>
  <c r="BI559" i="1" a="1"/>
  <c r="BI559" i="1" s="1"/>
  <c r="BJ559" i="1" a="1"/>
  <c r="BJ559" i="1" s="1"/>
  <c r="BK559" i="1" a="1"/>
  <c r="BK559" i="1" s="1"/>
  <c r="BL559" i="1" a="1"/>
  <c r="BL559" i="1" s="1"/>
  <c r="BM559" i="1" a="1"/>
  <c r="BM559" i="1" s="1"/>
  <c r="BN559" i="1" a="1"/>
  <c r="BN559" i="1" s="1"/>
  <c r="Q560" i="1"/>
  <c r="AP560" i="1"/>
  <c r="AQ560" i="1"/>
  <c r="AT560" i="1" a="1"/>
  <c r="AT560" i="1" s="1"/>
  <c r="AU560" i="1" a="1"/>
  <c r="AU560" i="1" s="1"/>
  <c r="AV560" i="1" a="1"/>
  <c r="AV560" i="1" s="1"/>
  <c r="AW560" i="1" a="1"/>
  <c r="AW560" i="1" s="1"/>
  <c r="AX560" i="1" a="1"/>
  <c r="AX560" i="1" s="1"/>
  <c r="AY560" i="1" a="1"/>
  <c r="AY560" i="1" s="1"/>
  <c r="AZ560" i="1" a="1"/>
  <c r="AZ560" i="1" s="1"/>
  <c r="BA560" i="1" a="1"/>
  <c r="BA560" i="1" s="1"/>
  <c r="BB560" i="1" a="1"/>
  <c r="BB560" i="1" s="1"/>
  <c r="BC560" i="1" a="1"/>
  <c r="BC560" i="1" s="1"/>
  <c r="BD560" i="1" a="1"/>
  <c r="BD560" i="1" s="1"/>
  <c r="BE560" i="1" a="1"/>
  <c r="BE560" i="1" s="1"/>
  <c r="BF560" i="1" a="1"/>
  <c r="BF560" i="1" s="1"/>
  <c r="BG560" i="1" a="1"/>
  <c r="BG560" i="1" s="1"/>
  <c r="BH560" i="1" a="1"/>
  <c r="BH560" i="1" s="1"/>
  <c r="BI560" i="1" a="1"/>
  <c r="BI560" i="1" s="1"/>
  <c r="BJ560" i="1" a="1"/>
  <c r="BJ560" i="1" s="1"/>
  <c r="BK560" i="1" a="1"/>
  <c r="BK560" i="1" s="1"/>
  <c r="BL560" i="1" a="1"/>
  <c r="BL560" i="1" s="1"/>
  <c r="BM560" i="1" a="1"/>
  <c r="BM560" i="1" s="1"/>
  <c r="BN560" i="1" a="1"/>
  <c r="BN560" i="1" s="1"/>
  <c r="Q561" i="1"/>
  <c r="AP561" i="1"/>
  <c r="AQ561" i="1"/>
  <c r="AT561" i="1" a="1"/>
  <c r="AT561" i="1" s="1"/>
  <c r="AU561" i="1" a="1"/>
  <c r="AU561" i="1" s="1"/>
  <c r="AV561" i="1" a="1"/>
  <c r="AV561" i="1" s="1"/>
  <c r="AW561" i="1" a="1"/>
  <c r="AW561" i="1" s="1"/>
  <c r="AX561" i="1" a="1"/>
  <c r="AX561" i="1" s="1"/>
  <c r="AY561" i="1" a="1"/>
  <c r="AY561" i="1" s="1"/>
  <c r="AZ561" i="1" a="1"/>
  <c r="AZ561" i="1" s="1"/>
  <c r="BA561" i="1" a="1"/>
  <c r="BA561" i="1" s="1"/>
  <c r="BB561" i="1" a="1"/>
  <c r="BB561" i="1" s="1"/>
  <c r="BC561" i="1" a="1"/>
  <c r="BC561" i="1" s="1"/>
  <c r="BD561" i="1" a="1"/>
  <c r="BD561" i="1" s="1"/>
  <c r="BE561" i="1" a="1"/>
  <c r="BE561" i="1" s="1"/>
  <c r="BF561" i="1" a="1"/>
  <c r="BF561" i="1" s="1"/>
  <c r="BG561" i="1" a="1"/>
  <c r="BG561" i="1" s="1"/>
  <c r="BH561" i="1" a="1"/>
  <c r="BH561" i="1" s="1"/>
  <c r="BI561" i="1" a="1"/>
  <c r="BI561" i="1" s="1"/>
  <c r="BJ561" i="1" a="1"/>
  <c r="BJ561" i="1" s="1"/>
  <c r="BK561" i="1" a="1"/>
  <c r="BK561" i="1" s="1"/>
  <c r="BL561" i="1" a="1"/>
  <c r="BL561" i="1" s="1"/>
  <c r="BM561" i="1" a="1"/>
  <c r="BM561" i="1" s="1"/>
  <c r="BN561" i="1" a="1"/>
  <c r="BN561" i="1" s="1"/>
  <c r="Q562" i="1"/>
  <c r="AP562" i="1"/>
  <c r="AQ562" i="1"/>
  <c r="AT562" i="1" a="1"/>
  <c r="AT562" i="1" s="1"/>
  <c r="AU562" i="1" a="1"/>
  <c r="AU562" i="1" s="1"/>
  <c r="AV562" i="1" a="1"/>
  <c r="AV562" i="1" s="1"/>
  <c r="AW562" i="1" a="1"/>
  <c r="AW562" i="1" s="1"/>
  <c r="AX562" i="1" a="1"/>
  <c r="AX562" i="1" s="1"/>
  <c r="AY562" i="1" a="1"/>
  <c r="AY562" i="1" s="1"/>
  <c r="AZ562" i="1" a="1"/>
  <c r="AZ562" i="1" s="1"/>
  <c r="BA562" i="1" a="1"/>
  <c r="BA562" i="1" s="1"/>
  <c r="BB562" i="1" a="1"/>
  <c r="BB562" i="1" s="1"/>
  <c r="BC562" i="1" a="1"/>
  <c r="BC562" i="1" s="1"/>
  <c r="BD562" i="1" a="1"/>
  <c r="BD562" i="1" s="1"/>
  <c r="BE562" i="1" a="1"/>
  <c r="BE562" i="1" s="1"/>
  <c r="BF562" i="1" a="1"/>
  <c r="BF562" i="1" s="1"/>
  <c r="BG562" i="1" a="1"/>
  <c r="BG562" i="1" s="1"/>
  <c r="BH562" i="1" a="1"/>
  <c r="BH562" i="1" s="1"/>
  <c r="BI562" i="1" a="1"/>
  <c r="BI562" i="1" s="1"/>
  <c r="BJ562" i="1" a="1"/>
  <c r="BJ562" i="1" s="1"/>
  <c r="BK562" i="1" a="1"/>
  <c r="BK562" i="1" s="1"/>
  <c r="BL562" i="1" a="1"/>
  <c r="BL562" i="1" s="1"/>
  <c r="BM562" i="1" a="1"/>
  <c r="BM562" i="1" s="1"/>
  <c r="BN562" i="1" a="1"/>
  <c r="BN562" i="1" s="1"/>
  <c r="Q563" i="1"/>
  <c r="AP563" i="1"/>
  <c r="AQ563" i="1"/>
  <c r="AT563" i="1" a="1"/>
  <c r="AT563" i="1" s="1"/>
  <c r="AU563" i="1" a="1"/>
  <c r="AU563" i="1" s="1"/>
  <c r="AV563" i="1" a="1"/>
  <c r="AV563" i="1" s="1"/>
  <c r="AW563" i="1" a="1"/>
  <c r="AW563" i="1" s="1"/>
  <c r="AX563" i="1" a="1"/>
  <c r="AX563" i="1" s="1"/>
  <c r="AY563" i="1" a="1"/>
  <c r="AY563" i="1" s="1"/>
  <c r="AZ563" i="1" a="1"/>
  <c r="AZ563" i="1" s="1"/>
  <c r="BA563" i="1" a="1"/>
  <c r="BA563" i="1" s="1"/>
  <c r="BB563" i="1" a="1"/>
  <c r="BB563" i="1" s="1"/>
  <c r="BC563" i="1" a="1"/>
  <c r="BC563" i="1" s="1"/>
  <c r="BD563" i="1" a="1"/>
  <c r="BD563" i="1" s="1"/>
  <c r="BE563" i="1" a="1"/>
  <c r="BE563" i="1" s="1"/>
  <c r="BF563" i="1" a="1"/>
  <c r="BF563" i="1" s="1"/>
  <c r="BG563" i="1" a="1"/>
  <c r="BG563" i="1" s="1"/>
  <c r="BH563" i="1" a="1"/>
  <c r="BH563" i="1" s="1"/>
  <c r="BI563" i="1" a="1"/>
  <c r="BI563" i="1" s="1"/>
  <c r="BJ563" i="1" a="1"/>
  <c r="BJ563" i="1" s="1"/>
  <c r="BK563" i="1" a="1"/>
  <c r="BK563" i="1" s="1"/>
  <c r="BL563" i="1" a="1"/>
  <c r="BL563" i="1" s="1"/>
  <c r="BM563" i="1" a="1"/>
  <c r="BM563" i="1" s="1"/>
  <c r="BN563" i="1" a="1"/>
  <c r="BN563" i="1" s="1"/>
  <c r="Q564" i="1"/>
  <c r="AP564" i="1"/>
  <c r="AQ564" i="1"/>
  <c r="AT564" i="1" a="1"/>
  <c r="AT564" i="1" s="1"/>
  <c r="AU564" i="1" a="1"/>
  <c r="AU564" i="1" s="1"/>
  <c r="AV564" i="1" a="1"/>
  <c r="AV564" i="1" s="1"/>
  <c r="AW564" i="1" a="1"/>
  <c r="AW564" i="1" s="1"/>
  <c r="AX564" i="1" a="1"/>
  <c r="AX564" i="1" s="1"/>
  <c r="AY564" i="1" a="1"/>
  <c r="AY564" i="1" s="1"/>
  <c r="AZ564" i="1" a="1"/>
  <c r="AZ564" i="1" s="1"/>
  <c r="BA564" i="1" a="1"/>
  <c r="BA564" i="1" s="1"/>
  <c r="BB564" i="1" a="1"/>
  <c r="BB564" i="1" s="1"/>
  <c r="BC564" i="1" a="1"/>
  <c r="BC564" i="1" s="1"/>
  <c r="BD564" i="1" a="1"/>
  <c r="BD564" i="1" s="1"/>
  <c r="BE564" i="1" a="1"/>
  <c r="BE564" i="1" s="1"/>
  <c r="BF564" i="1" a="1"/>
  <c r="BF564" i="1" s="1"/>
  <c r="BG564" i="1" a="1"/>
  <c r="BG564" i="1" s="1"/>
  <c r="BH564" i="1" a="1"/>
  <c r="BH564" i="1" s="1"/>
  <c r="BI564" i="1" a="1"/>
  <c r="BI564" i="1" s="1"/>
  <c r="BJ564" i="1" a="1"/>
  <c r="BJ564" i="1" s="1"/>
  <c r="BK564" i="1" a="1"/>
  <c r="BK564" i="1" s="1"/>
  <c r="BL564" i="1" a="1"/>
  <c r="BL564" i="1" s="1"/>
  <c r="BM564" i="1" a="1"/>
  <c r="BM564" i="1" s="1"/>
  <c r="BN564" i="1" a="1"/>
  <c r="BN564" i="1" s="1"/>
  <c r="Q565" i="1"/>
  <c r="AP565" i="1"/>
  <c r="AQ565" i="1"/>
  <c r="AT565" i="1" a="1"/>
  <c r="AT565" i="1" s="1"/>
  <c r="AU565" i="1" a="1"/>
  <c r="AU565" i="1" s="1"/>
  <c r="AV565" i="1" a="1"/>
  <c r="AV565" i="1" s="1"/>
  <c r="AW565" i="1" a="1"/>
  <c r="AW565" i="1" s="1"/>
  <c r="AX565" i="1" a="1"/>
  <c r="AX565" i="1" s="1"/>
  <c r="AY565" i="1" a="1"/>
  <c r="AY565" i="1" s="1"/>
  <c r="AZ565" i="1" a="1"/>
  <c r="AZ565" i="1" s="1"/>
  <c r="BA565" i="1" a="1"/>
  <c r="BA565" i="1" s="1"/>
  <c r="BB565" i="1" a="1"/>
  <c r="BB565" i="1" s="1"/>
  <c r="BC565" i="1" a="1"/>
  <c r="BC565" i="1" s="1"/>
  <c r="BD565" i="1" a="1"/>
  <c r="BD565" i="1" s="1"/>
  <c r="BE565" i="1" a="1"/>
  <c r="BE565" i="1" s="1"/>
  <c r="BF565" i="1" a="1"/>
  <c r="BF565" i="1" s="1"/>
  <c r="BG565" i="1" a="1"/>
  <c r="BG565" i="1" s="1"/>
  <c r="BH565" i="1" a="1"/>
  <c r="BH565" i="1" s="1"/>
  <c r="BI565" i="1" a="1"/>
  <c r="BI565" i="1" s="1"/>
  <c r="BJ565" i="1" a="1"/>
  <c r="BJ565" i="1" s="1"/>
  <c r="BK565" i="1" a="1"/>
  <c r="BK565" i="1" s="1"/>
  <c r="BL565" i="1" a="1"/>
  <c r="BL565" i="1" s="1"/>
  <c r="BM565" i="1" a="1"/>
  <c r="BM565" i="1" s="1"/>
  <c r="BN565" i="1" a="1"/>
  <c r="BN565" i="1" s="1"/>
  <c r="Q566" i="1"/>
  <c r="AP566" i="1"/>
  <c r="AQ566" i="1"/>
  <c r="AT566" i="1" a="1"/>
  <c r="AT566" i="1" s="1"/>
  <c r="AU566" i="1" a="1"/>
  <c r="AU566" i="1" s="1"/>
  <c r="AV566" i="1" a="1"/>
  <c r="AV566" i="1" s="1"/>
  <c r="AW566" i="1" a="1"/>
  <c r="AW566" i="1" s="1"/>
  <c r="AX566" i="1" a="1"/>
  <c r="AX566" i="1" s="1"/>
  <c r="AY566" i="1" a="1"/>
  <c r="AY566" i="1" s="1"/>
  <c r="AZ566" i="1" a="1"/>
  <c r="AZ566" i="1" s="1"/>
  <c r="BA566" i="1" a="1"/>
  <c r="BA566" i="1" s="1"/>
  <c r="BB566" i="1" a="1"/>
  <c r="BB566" i="1" s="1"/>
  <c r="BC566" i="1" a="1"/>
  <c r="BC566" i="1" s="1"/>
  <c r="BD566" i="1" a="1"/>
  <c r="BD566" i="1" s="1"/>
  <c r="BE566" i="1" a="1"/>
  <c r="BE566" i="1" s="1"/>
  <c r="BF566" i="1" a="1"/>
  <c r="BF566" i="1" s="1"/>
  <c r="BG566" i="1" a="1"/>
  <c r="BG566" i="1" s="1"/>
  <c r="BH566" i="1" a="1"/>
  <c r="BH566" i="1" s="1"/>
  <c r="BI566" i="1" a="1"/>
  <c r="BI566" i="1" s="1"/>
  <c r="BJ566" i="1" a="1"/>
  <c r="BJ566" i="1" s="1"/>
  <c r="BK566" i="1" a="1"/>
  <c r="BK566" i="1" s="1"/>
  <c r="BL566" i="1" a="1"/>
  <c r="BL566" i="1" s="1"/>
  <c r="BM566" i="1" a="1"/>
  <c r="BM566" i="1" s="1"/>
  <c r="BN566" i="1" a="1"/>
  <c r="BN566" i="1" s="1"/>
  <c r="Q567" i="1"/>
  <c r="AP567" i="1"/>
  <c r="AQ567" i="1"/>
  <c r="AT567" i="1" a="1"/>
  <c r="AT567" i="1" s="1"/>
  <c r="AU567" i="1" a="1"/>
  <c r="AU567" i="1" s="1"/>
  <c r="AV567" i="1" a="1"/>
  <c r="AV567" i="1" s="1"/>
  <c r="AW567" i="1" a="1"/>
  <c r="AW567" i="1" s="1"/>
  <c r="AX567" i="1" a="1"/>
  <c r="AX567" i="1" s="1"/>
  <c r="AY567" i="1" a="1"/>
  <c r="AY567" i="1" s="1"/>
  <c r="AZ567" i="1" a="1"/>
  <c r="AZ567" i="1" s="1"/>
  <c r="BA567" i="1" a="1"/>
  <c r="BA567" i="1" s="1"/>
  <c r="BB567" i="1" a="1"/>
  <c r="BB567" i="1" s="1"/>
  <c r="BC567" i="1" a="1"/>
  <c r="BC567" i="1" s="1"/>
  <c r="BD567" i="1" a="1"/>
  <c r="BD567" i="1" s="1"/>
  <c r="BE567" i="1" a="1"/>
  <c r="BE567" i="1" s="1"/>
  <c r="BF567" i="1" a="1"/>
  <c r="BF567" i="1" s="1"/>
  <c r="BG567" i="1" a="1"/>
  <c r="BG567" i="1" s="1"/>
  <c r="BH567" i="1" a="1"/>
  <c r="BH567" i="1" s="1"/>
  <c r="BI567" i="1" a="1"/>
  <c r="BI567" i="1" s="1"/>
  <c r="BJ567" i="1" a="1"/>
  <c r="BJ567" i="1" s="1"/>
  <c r="BK567" i="1" a="1"/>
  <c r="BK567" i="1" s="1"/>
  <c r="BL567" i="1" a="1"/>
  <c r="BL567" i="1" s="1"/>
  <c r="BM567" i="1" a="1"/>
  <c r="BM567" i="1" s="1"/>
  <c r="BN567" i="1" a="1"/>
  <c r="BN567" i="1" s="1"/>
  <c r="Q568" i="1"/>
  <c r="AP568" i="1"/>
  <c r="AQ568" i="1"/>
  <c r="AT568" i="1" a="1"/>
  <c r="AT568" i="1" s="1"/>
  <c r="AU568" i="1" a="1"/>
  <c r="AU568" i="1" s="1"/>
  <c r="AV568" i="1" a="1"/>
  <c r="AV568" i="1" s="1"/>
  <c r="AW568" i="1" a="1"/>
  <c r="AW568" i="1" s="1"/>
  <c r="AX568" i="1" a="1"/>
  <c r="AX568" i="1" s="1"/>
  <c r="AY568" i="1" a="1"/>
  <c r="AY568" i="1" s="1"/>
  <c r="AZ568" i="1" a="1"/>
  <c r="AZ568" i="1" s="1"/>
  <c r="BA568" i="1" a="1"/>
  <c r="BA568" i="1" s="1"/>
  <c r="BB568" i="1" a="1"/>
  <c r="BB568" i="1" s="1"/>
  <c r="BC568" i="1" a="1"/>
  <c r="BC568" i="1" s="1"/>
  <c r="BD568" i="1" a="1"/>
  <c r="BD568" i="1" s="1"/>
  <c r="BE568" i="1" a="1"/>
  <c r="BE568" i="1" s="1"/>
  <c r="BF568" i="1" a="1"/>
  <c r="BF568" i="1" s="1"/>
  <c r="BG568" i="1" a="1"/>
  <c r="BG568" i="1" s="1"/>
  <c r="BH568" i="1" a="1"/>
  <c r="BH568" i="1" s="1"/>
  <c r="BI568" i="1" a="1"/>
  <c r="BI568" i="1" s="1"/>
  <c r="BJ568" i="1" a="1"/>
  <c r="BJ568" i="1" s="1"/>
  <c r="BK568" i="1" a="1"/>
  <c r="BK568" i="1" s="1"/>
  <c r="BL568" i="1" a="1"/>
  <c r="BL568" i="1" s="1"/>
  <c r="BM568" i="1" a="1"/>
  <c r="BM568" i="1" s="1"/>
  <c r="BN568" i="1" a="1"/>
  <c r="BN568" i="1" s="1"/>
  <c r="Q569" i="1"/>
  <c r="AP569" i="1"/>
  <c r="AQ569" i="1"/>
  <c r="AT569" i="1" a="1"/>
  <c r="AT569" i="1" s="1"/>
  <c r="AU569" i="1" a="1"/>
  <c r="AU569" i="1" s="1"/>
  <c r="AV569" i="1" a="1"/>
  <c r="AV569" i="1" s="1"/>
  <c r="AW569" i="1" a="1"/>
  <c r="AW569" i="1" s="1"/>
  <c r="AX569" i="1" a="1"/>
  <c r="AX569" i="1" s="1"/>
  <c r="AY569" i="1" a="1"/>
  <c r="AY569" i="1" s="1"/>
  <c r="AZ569" i="1" a="1"/>
  <c r="AZ569" i="1" s="1"/>
  <c r="BA569" i="1" a="1"/>
  <c r="BA569" i="1" s="1"/>
  <c r="BB569" i="1" a="1"/>
  <c r="BB569" i="1" s="1"/>
  <c r="BC569" i="1" a="1"/>
  <c r="BC569" i="1" s="1"/>
  <c r="BD569" i="1" a="1"/>
  <c r="BD569" i="1" s="1"/>
  <c r="BE569" i="1" a="1"/>
  <c r="BE569" i="1" s="1"/>
  <c r="BF569" i="1" a="1"/>
  <c r="BF569" i="1" s="1"/>
  <c r="BG569" i="1" a="1"/>
  <c r="BG569" i="1" s="1"/>
  <c r="BH569" i="1" a="1"/>
  <c r="BH569" i="1" s="1"/>
  <c r="BI569" i="1" a="1"/>
  <c r="BI569" i="1" s="1"/>
  <c r="BJ569" i="1" a="1"/>
  <c r="BJ569" i="1" s="1"/>
  <c r="BK569" i="1" a="1"/>
  <c r="BK569" i="1" s="1"/>
  <c r="BL569" i="1" a="1"/>
  <c r="BL569" i="1" s="1"/>
  <c r="BM569" i="1" a="1"/>
  <c r="BM569" i="1" s="1"/>
  <c r="BN569" i="1" a="1"/>
  <c r="BN569" i="1" s="1"/>
  <c r="Q570" i="1"/>
  <c r="AP570" i="1"/>
  <c r="AQ570" i="1"/>
  <c r="AT570" i="1" a="1"/>
  <c r="AT570" i="1" s="1"/>
  <c r="AU570" i="1" a="1"/>
  <c r="AU570" i="1" s="1"/>
  <c r="AV570" i="1" a="1"/>
  <c r="AV570" i="1" s="1"/>
  <c r="AW570" i="1" a="1"/>
  <c r="AW570" i="1" s="1"/>
  <c r="AX570" i="1" a="1"/>
  <c r="AX570" i="1" s="1"/>
  <c r="AY570" i="1" a="1"/>
  <c r="AY570" i="1" s="1"/>
  <c r="AZ570" i="1" a="1"/>
  <c r="AZ570" i="1" s="1"/>
  <c r="BA570" i="1" a="1"/>
  <c r="BA570" i="1" s="1"/>
  <c r="BB570" i="1" a="1"/>
  <c r="BB570" i="1" s="1"/>
  <c r="BC570" i="1" a="1"/>
  <c r="BC570" i="1" s="1"/>
  <c r="BD570" i="1" a="1"/>
  <c r="BD570" i="1" s="1"/>
  <c r="BE570" i="1" a="1"/>
  <c r="BE570" i="1" s="1"/>
  <c r="BF570" i="1" a="1"/>
  <c r="BF570" i="1" s="1"/>
  <c r="BG570" i="1" a="1"/>
  <c r="BG570" i="1" s="1"/>
  <c r="BH570" i="1" a="1"/>
  <c r="BH570" i="1" s="1"/>
  <c r="BI570" i="1" a="1"/>
  <c r="BI570" i="1" s="1"/>
  <c r="BJ570" i="1" a="1"/>
  <c r="BJ570" i="1" s="1"/>
  <c r="BK570" i="1" a="1"/>
  <c r="BK570" i="1" s="1"/>
  <c r="BL570" i="1" a="1"/>
  <c r="BL570" i="1" s="1"/>
  <c r="BM570" i="1" a="1"/>
  <c r="BM570" i="1" s="1"/>
  <c r="BN570" i="1" a="1"/>
  <c r="BN570" i="1" s="1"/>
  <c r="Q571" i="1"/>
  <c r="AP571" i="1"/>
  <c r="AQ571" i="1"/>
  <c r="AT571" i="1" a="1"/>
  <c r="AT571" i="1" s="1"/>
  <c r="AU571" i="1" a="1"/>
  <c r="AU571" i="1" s="1"/>
  <c r="AV571" i="1" a="1"/>
  <c r="AV571" i="1" s="1"/>
  <c r="AW571" i="1" a="1"/>
  <c r="AW571" i="1" s="1"/>
  <c r="AX571" i="1" a="1"/>
  <c r="AX571" i="1" s="1"/>
  <c r="AY571" i="1" a="1"/>
  <c r="AY571" i="1" s="1"/>
  <c r="AZ571" i="1" a="1"/>
  <c r="AZ571" i="1" s="1"/>
  <c r="BA571" i="1" a="1"/>
  <c r="BA571" i="1" s="1"/>
  <c r="BB571" i="1" a="1"/>
  <c r="BB571" i="1" s="1"/>
  <c r="BC571" i="1" a="1"/>
  <c r="BC571" i="1" s="1"/>
  <c r="BD571" i="1" a="1"/>
  <c r="BD571" i="1" s="1"/>
  <c r="BE571" i="1" a="1"/>
  <c r="BE571" i="1" s="1"/>
  <c r="BF571" i="1" a="1"/>
  <c r="BF571" i="1" s="1"/>
  <c r="BG571" i="1" a="1"/>
  <c r="BG571" i="1" s="1"/>
  <c r="BH571" i="1" a="1"/>
  <c r="BH571" i="1" s="1"/>
  <c r="BI571" i="1" a="1"/>
  <c r="BI571" i="1" s="1"/>
  <c r="BJ571" i="1" a="1"/>
  <c r="BJ571" i="1" s="1"/>
  <c r="BK571" i="1" a="1"/>
  <c r="BK571" i="1" s="1"/>
  <c r="BL571" i="1" a="1"/>
  <c r="BL571" i="1" s="1"/>
  <c r="BM571" i="1" a="1"/>
  <c r="BM571" i="1" s="1"/>
  <c r="BN571" i="1" a="1"/>
  <c r="BN571" i="1" s="1"/>
  <c r="Q572" i="1"/>
  <c r="AP572" i="1"/>
  <c r="AQ572" i="1"/>
  <c r="AT572" i="1" a="1"/>
  <c r="AT572" i="1" s="1"/>
  <c r="AU572" i="1" a="1"/>
  <c r="AU572" i="1" s="1"/>
  <c r="AV572" i="1" a="1"/>
  <c r="AV572" i="1" s="1"/>
  <c r="AW572" i="1" a="1"/>
  <c r="AW572" i="1" s="1"/>
  <c r="AX572" i="1" a="1"/>
  <c r="AX572" i="1" s="1"/>
  <c r="AY572" i="1" a="1"/>
  <c r="AY572" i="1" s="1"/>
  <c r="AZ572" i="1" a="1"/>
  <c r="AZ572" i="1" s="1"/>
  <c r="BA572" i="1" a="1"/>
  <c r="BA572" i="1" s="1"/>
  <c r="BB572" i="1" a="1"/>
  <c r="BB572" i="1" s="1"/>
  <c r="BC572" i="1" a="1"/>
  <c r="BC572" i="1" s="1"/>
  <c r="BD572" i="1" a="1"/>
  <c r="BD572" i="1" s="1"/>
  <c r="BE572" i="1" a="1"/>
  <c r="BE572" i="1" s="1"/>
  <c r="BF572" i="1" a="1"/>
  <c r="BF572" i="1" s="1"/>
  <c r="BG572" i="1" a="1"/>
  <c r="BG572" i="1" s="1"/>
  <c r="BH572" i="1" a="1"/>
  <c r="BH572" i="1" s="1"/>
  <c r="BI572" i="1" a="1"/>
  <c r="BI572" i="1" s="1"/>
  <c r="BJ572" i="1" a="1"/>
  <c r="BJ572" i="1" s="1"/>
  <c r="BK572" i="1" a="1"/>
  <c r="BK572" i="1" s="1"/>
  <c r="BL572" i="1" a="1"/>
  <c r="BL572" i="1" s="1"/>
  <c r="BM572" i="1" a="1"/>
  <c r="BM572" i="1" s="1"/>
  <c r="BN572" i="1" a="1"/>
  <c r="BN572" i="1" s="1"/>
  <c r="Q573" i="1"/>
  <c r="AP573" i="1"/>
  <c r="AQ573" i="1"/>
  <c r="AT573" i="1" a="1"/>
  <c r="AT573" i="1" s="1"/>
  <c r="AU573" i="1" a="1"/>
  <c r="AU573" i="1" s="1"/>
  <c r="AV573" i="1" a="1"/>
  <c r="AV573" i="1" s="1"/>
  <c r="AW573" i="1" a="1"/>
  <c r="AW573" i="1" s="1"/>
  <c r="AX573" i="1" a="1"/>
  <c r="AX573" i="1" s="1"/>
  <c r="AY573" i="1" a="1"/>
  <c r="AY573" i="1" s="1"/>
  <c r="AZ573" i="1" a="1"/>
  <c r="AZ573" i="1" s="1"/>
  <c r="BA573" i="1" a="1"/>
  <c r="BA573" i="1" s="1"/>
  <c r="BB573" i="1" a="1"/>
  <c r="BB573" i="1" s="1"/>
  <c r="BC573" i="1" a="1"/>
  <c r="BC573" i="1" s="1"/>
  <c r="BD573" i="1" a="1"/>
  <c r="BD573" i="1" s="1"/>
  <c r="BE573" i="1" a="1"/>
  <c r="BE573" i="1" s="1"/>
  <c r="BF573" i="1" a="1"/>
  <c r="BF573" i="1" s="1"/>
  <c r="BG573" i="1" a="1"/>
  <c r="BG573" i="1" s="1"/>
  <c r="BH573" i="1" a="1"/>
  <c r="BH573" i="1" s="1"/>
  <c r="BI573" i="1" a="1"/>
  <c r="BI573" i="1" s="1"/>
  <c r="BJ573" i="1" a="1"/>
  <c r="BJ573" i="1" s="1"/>
  <c r="BK573" i="1" a="1"/>
  <c r="BK573" i="1" s="1"/>
  <c r="BL573" i="1" a="1"/>
  <c r="BL573" i="1" s="1"/>
  <c r="BM573" i="1" a="1"/>
  <c r="BM573" i="1" s="1"/>
  <c r="BN573" i="1" a="1"/>
  <c r="BN573" i="1" s="1"/>
  <c r="Q574" i="1"/>
  <c r="AP574" i="1"/>
  <c r="AQ574" i="1"/>
  <c r="AT574" i="1" a="1"/>
  <c r="AT574" i="1" s="1"/>
  <c r="AU574" i="1" a="1"/>
  <c r="AU574" i="1" s="1"/>
  <c r="AV574" i="1" a="1"/>
  <c r="AV574" i="1" s="1"/>
  <c r="AW574" i="1" a="1"/>
  <c r="AW574" i="1" s="1"/>
  <c r="AX574" i="1" a="1"/>
  <c r="AX574" i="1" s="1"/>
  <c r="AY574" i="1" a="1"/>
  <c r="AY574" i="1" s="1"/>
  <c r="AZ574" i="1" a="1"/>
  <c r="AZ574" i="1" s="1"/>
  <c r="BA574" i="1" a="1"/>
  <c r="BA574" i="1" s="1"/>
  <c r="BB574" i="1" a="1"/>
  <c r="BB574" i="1" s="1"/>
  <c r="BC574" i="1" a="1"/>
  <c r="BC574" i="1" s="1"/>
  <c r="BD574" i="1" a="1"/>
  <c r="BD574" i="1" s="1"/>
  <c r="BE574" i="1" a="1"/>
  <c r="BE574" i="1" s="1"/>
  <c r="BF574" i="1" a="1"/>
  <c r="BF574" i="1" s="1"/>
  <c r="BG574" i="1" a="1"/>
  <c r="BG574" i="1" s="1"/>
  <c r="BH574" i="1" a="1"/>
  <c r="BH574" i="1" s="1"/>
  <c r="BI574" i="1" a="1"/>
  <c r="BI574" i="1" s="1"/>
  <c r="BJ574" i="1" a="1"/>
  <c r="BJ574" i="1" s="1"/>
  <c r="BK574" i="1" a="1"/>
  <c r="BK574" i="1" s="1"/>
  <c r="BL574" i="1" a="1"/>
  <c r="BL574" i="1" s="1"/>
  <c r="BM574" i="1" a="1"/>
  <c r="BM574" i="1" s="1"/>
  <c r="BN574" i="1" a="1"/>
  <c r="BN574" i="1" s="1"/>
  <c r="Q575" i="1"/>
  <c r="AP575" i="1"/>
  <c r="AQ575" i="1"/>
  <c r="AT575" i="1" a="1"/>
  <c r="AT575" i="1" s="1"/>
  <c r="AU575" i="1" a="1"/>
  <c r="AU575" i="1" s="1"/>
  <c r="AV575" i="1" a="1"/>
  <c r="AV575" i="1" s="1"/>
  <c r="AW575" i="1" a="1"/>
  <c r="AW575" i="1" s="1"/>
  <c r="AX575" i="1" a="1"/>
  <c r="AX575" i="1" s="1"/>
  <c r="AY575" i="1" a="1"/>
  <c r="AY575" i="1" s="1"/>
  <c r="AZ575" i="1" a="1"/>
  <c r="AZ575" i="1" s="1"/>
  <c r="BA575" i="1" a="1"/>
  <c r="BA575" i="1" s="1"/>
  <c r="BB575" i="1" a="1"/>
  <c r="BB575" i="1" s="1"/>
  <c r="BC575" i="1" a="1"/>
  <c r="BC575" i="1" s="1"/>
  <c r="BD575" i="1" a="1"/>
  <c r="BD575" i="1" s="1"/>
  <c r="BE575" i="1" a="1"/>
  <c r="BE575" i="1" s="1"/>
  <c r="BF575" i="1" a="1"/>
  <c r="BF575" i="1" s="1"/>
  <c r="BG575" i="1" a="1"/>
  <c r="BG575" i="1" s="1"/>
  <c r="BH575" i="1" a="1"/>
  <c r="BH575" i="1" s="1"/>
  <c r="BI575" i="1" a="1"/>
  <c r="BI575" i="1" s="1"/>
  <c r="BJ575" i="1" a="1"/>
  <c r="BJ575" i="1" s="1"/>
  <c r="BK575" i="1" a="1"/>
  <c r="BK575" i="1" s="1"/>
  <c r="BL575" i="1" a="1"/>
  <c r="BL575" i="1" s="1"/>
  <c r="BM575" i="1" a="1"/>
  <c r="BM575" i="1" s="1"/>
  <c r="BN575" i="1" a="1"/>
  <c r="BN575" i="1" s="1"/>
  <c r="Q576" i="1"/>
  <c r="AP576" i="1"/>
  <c r="AQ576" i="1"/>
  <c r="AT576" i="1" a="1"/>
  <c r="AT576" i="1" s="1"/>
  <c r="AU576" i="1" a="1"/>
  <c r="AU576" i="1" s="1"/>
  <c r="AV576" i="1" a="1"/>
  <c r="AV576" i="1" s="1"/>
  <c r="AW576" i="1" a="1"/>
  <c r="AW576" i="1" s="1"/>
  <c r="AX576" i="1" a="1"/>
  <c r="AX576" i="1" s="1"/>
  <c r="AY576" i="1" a="1"/>
  <c r="AY576" i="1" s="1"/>
  <c r="AZ576" i="1" a="1"/>
  <c r="AZ576" i="1" s="1"/>
  <c r="BA576" i="1" a="1"/>
  <c r="BA576" i="1" s="1"/>
  <c r="BB576" i="1" a="1"/>
  <c r="BB576" i="1" s="1"/>
  <c r="BC576" i="1" a="1"/>
  <c r="BC576" i="1" s="1"/>
  <c r="BD576" i="1" a="1"/>
  <c r="BD576" i="1" s="1"/>
  <c r="BE576" i="1" a="1"/>
  <c r="BE576" i="1" s="1"/>
  <c r="BF576" i="1" a="1"/>
  <c r="BF576" i="1" s="1"/>
  <c r="BG576" i="1" a="1"/>
  <c r="BG576" i="1" s="1"/>
  <c r="BH576" i="1" a="1"/>
  <c r="BH576" i="1" s="1"/>
  <c r="BI576" i="1" a="1"/>
  <c r="BI576" i="1" s="1"/>
  <c r="BJ576" i="1" a="1"/>
  <c r="BJ576" i="1" s="1"/>
  <c r="BK576" i="1" a="1"/>
  <c r="BK576" i="1" s="1"/>
  <c r="BL576" i="1" a="1"/>
  <c r="BL576" i="1" s="1"/>
  <c r="BM576" i="1" a="1"/>
  <c r="BM576" i="1" s="1"/>
  <c r="BN576" i="1" a="1"/>
  <c r="BN576" i="1" s="1"/>
  <c r="Q577" i="1"/>
  <c r="AP577" i="1"/>
  <c r="AQ577" i="1"/>
  <c r="AT577" i="1" a="1"/>
  <c r="AT577" i="1" s="1"/>
  <c r="AU577" i="1" a="1"/>
  <c r="AU577" i="1" s="1"/>
  <c r="AV577" i="1" a="1"/>
  <c r="AV577" i="1" s="1"/>
  <c r="AW577" i="1" a="1"/>
  <c r="AW577" i="1" s="1"/>
  <c r="AX577" i="1" a="1"/>
  <c r="AX577" i="1" s="1"/>
  <c r="AY577" i="1" a="1"/>
  <c r="AY577" i="1" s="1"/>
  <c r="AZ577" i="1" a="1"/>
  <c r="AZ577" i="1" s="1"/>
  <c r="BA577" i="1" a="1"/>
  <c r="BA577" i="1" s="1"/>
  <c r="BB577" i="1" a="1"/>
  <c r="BB577" i="1" s="1"/>
  <c r="BC577" i="1" a="1"/>
  <c r="BC577" i="1" s="1"/>
  <c r="BD577" i="1" a="1"/>
  <c r="BD577" i="1" s="1"/>
  <c r="BE577" i="1" a="1"/>
  <c r="BE577" i="1" s="1"/>
  <c r="BF577" i="1" a="1"/>
  <c r="BF577" i="1" s="1"/>
  <c r="BG577" i="1" a="1"/>
  <c r="BG577" i="1" s="1"/>
  <c r="BH577" i="1" a="1"/>
  <c r="BH577" i="1" s="1"/>
  <c r="BI577" i="1" a="1"/>
  <c r="BI577" i="1" s="1"/>
  <c r="BJ577" i="1" a="1"/>
  <c r="BJ577" i="1" s="1"/>
  <c r="BK577" i="1" a="1"/>
  <c r="BK577" i="1" s="1"/>
  <c r="BL577" i="1" a="1"/>
  <c r="BL577" i="1" s="1"/>
  <c r="BM577" i="1" a="1"/>
  <c r="BM577" i="1" s="1"/>
  <c r="BN577" i="1" a="1"/>
  <c r="BN577" i="1" s="1"/>
  <c r="Q578" i="1"/>
  <c r="AP578" i="1"/>
  <c r="AQ578" i="1"/>
  <c r="AT578" i="1" a="1"/>
  <c r="AT578" i="1" s="1"/>
  <c r="AU578" i="1" a="1"/>
  <c r="AU578" i="1" s="1"/>
  <c r="AV578" i="1" a="1"/>
  <c r="AV578" i="1" s="1"/>
  <c r="AW578" i="1" a="1"/>
  <c r="AW578" i="1" s="1"/>
  <c r="AX578" i="1" a="1"/>
  <c r="AX578" i="1" s="1"/>
  <c r="AY578" i="1" a="1"/>
  <c r="AY578" i="1" s="1"/>
  <c r="AZ578" i="1" a="1"/>
  <c r="AZ578" i="1" s="1"/>
  <c r="BA578" i="1" a="1"/>
  <c r="BA578" i="1" s="1"/>
  <c r="BB578" i="1" a="1"/>
  <c r="BB578" i="1" s="1"/>
  <c r="BC578" i="1" a="1"/>
  <c r="BC578" i="1" s="1"/>
  <c r="BD578" i="1" a="1"/>
  <c r="BD578" i="1" s="1"/>
  <c r="BE578" i="1" a="1"/>
  <c r="BE578" i="1" s="1"/>
  <c r="BF578" i="1" a="1"/>
  <c r="BF578" i="1" s="1"/>
  <c r="BG578" i="1" a="1"/>
  <c r="BG578" i="1" s="1"/>
  <c r="BH578" i="1" a="1"/>
  <c r="BH578" i="1" s="1"/>
  <c r="BI578" i="1" a="1"/>
  <c r="BI578" i="1" s="1"/>
  <c r="BJ578" i="1" a="1"/>
  <c r="BJ578" i="1" s="1"/>
  <c r="BK578" i="1" a="1"/>
  <c r="BK578" i="1" s="1"/>
  <c r="BL578" i="1" a="1"/>
  <c r="BL578" i="1" s="1"/>
  <c r="BM578" i="1" a="1"/>
  <c r="BM578" i="1" s="1"/>
  <c r="BN578" i="1" a="1"/>
  <c r="BN578" i="1" s="1"/>
  <c r="Q579" i="1"/>
  <c r="AP579" i="1"/>
  <c r="AQ579" i="1"/>
  <c r="AT579" i="1" a="1"/>
  <c r="AT579" i="1" s="1"/>
  <c r="AU579" i="1" a="1"/>
  <c r="AU579" i="1" s="1"/>
  <c r="AV579" i="1" a="1"/>
  <c r="AV579" i="1" s="1"/>
  <c r="AW579" i="1" a="1"/>
  <c r="AW579" i="1" s="1"/>
  <c r="AX579" i="1" a="1"/>
  <c r="AX579" i="1" s="1"/>
  <c r="AY579" i="1" a="1"/>
  <c r="AY579" i="1" s="1"/>
  <c r="AZ579" i="1" a="1"/>
  <c r="AZ579" i="1" s="1"/>
  <c r="BA579" i="1" a="1"/>
  <c r="BA579" i="1" s="1"/>
  <c r="BB579" i="1" a="1"/>
  <c r="BB579" i="1" s="1"/>
  <c r="BC579" i="1" a="1"/>
  <c r="BC579" i="1" s="1"/>
  <c r="BD579" i="1" a="1"/>
  <c r="BD579" i="1" s="1"/>
  <c r="BE579" i="1" a="1"/>
  <c r="BE579" i="1" s="1"/>
  <c r="BF579" i="1" a="1"/>
  <c r="BF579" i="1" s="1"/>
  <c r="BG579" i="1" a="1"/>
  <c r="BG579" i="1" s="1"/>
  <c r="BH579" i="1" a="1"/>
  <c r="BH579" i="1" s="1"/>
  <c r="BI579" i="1" a="1"/>
  <c r="BI579" i="1" s="1"/>
  <c r="BJ579" i="1" a="1"/>
  <c r="BJ579" i="1" s="1"/>
  <c r="BK579" i="1" a="1"/>
  <c r="BK579" i="1" s="1"/>
  <c r="BL579" i="1" a="1"/>
  <c r="BL579" i="1" s="1"/>
  <c r="BM579" i="1" a="1"/>
  <c r="BM579" i="1" s="1"/>
  <c r="BN579" i="1" a="1"/>
  <c r="BN579" i="1" s="1"/>
  <c r="Q580" i="1"/>
  <c r="AP580" i="1"/>
  <c r="AQ580" i="1"/>
  <c r="AT580" i="1" a="1"/>
  <c r="AT580" i="1" s="1"/>
  <c r="AU580" i="1" a="1"/>
  <c r="AU580" i="1" s="1"/>
  <c r="AV580" i="1" a="1"/>
  <c r="AV580" i="1" s="1"/>
  <c r="AW580" i="1" a="1"/>
  <c r="AW580" i="1" s="1"/>
  <c r="AX580" i="1" a="1"/>
  <c r="AX580" i="1" s="1"/>
  <c r="AY580" i="1" a="1"/>
  <c r="AY580" i="1" s="1"/>
  <c r="AZ580" i="1" a="1"/>
  <c r="AZ580" i="1" s="1"/>
  <c r="BA580" i="1" a="1"/>
  <c r="BA580" i="1" s="1"/>
  <c r="BB580" i="1" a="1"/>
  <c r="BB580" i="1" s="1"/>
  <c r="BC580" i="1" a="1"/>
  <c r="BC580" i="1" s="1"/>
  <c r="BD580" i="1" a="1"/>
  <c r="BD580" i="1" s="1"/>
  <c r="BE580" i="1" a="1"/>
  <c r="BE580" i="1" s="1"/>
  <c r="BF580" i="1" a="1"/>
  <c r="BF580" i="1" s="1"/>
  <c r="BG580" i="1" a="1"/>
  <c r="BG580" i="1" s="1"/>
  <c r="BH580" i="1" a="1"/>
  <c r="BH580" i="1" s="1"/>
  <c r="BI580" i="1" a="1"/>
  <c r="BI580" i="1" s="1"/>
  <c r="BJ580" i="1" a="1"/>
  <c r="BJ580" i="1" s="1"/>
  <c r="BK580" i="1" a="1"/>
  <c r="BK580" i="1" s="1"/>
  <c r="BL580" i="1" a="1"/>
  <c r="BL580" i="1" s="1"/>
  <c r="BM580" i="1" a="1"/>
  <c r="BM580" i="1" s="1"/>
  <c r="BN580" i="1" a="1"/>
  <c r="BN580" i="1" s="1"/>
  <c r="Q581" i="1"/>
  <c r="AP581" i="1"/>
  <c r="AQ581" i="1"/>
  <c r="AT581" i="1" a="1"/>
  <c r="AT581" i="1" s="1"/>
  <c r="AU581" i="1" a="1"/>
  <c r="AU581" i="1" s="1"/>
  <c r="AV581" i="1" a="1"/>
  <c r="AV581" i="1" s="1"/>
  <c r="AW581" i="1" a="1"/>
  <c r="AW581" i="1" s="1"/>
  <c r="AX581" i="1" a="1"/>
  <c r="AX581" i="1" s="1"/>
  <c r="AY581" i="1" a="1"/>
  <c r="AY581" i="1" s="1"/>
  <c r="AZ581" i="1" a="1"/>
  <c r="AZ581" i="1" s="1"/>
  <c r="BA581" i="1" a="1"/>
  <c r="BA581" i="1" s="1"/>
  <c r="BB581" i="1" a="1"/>
  <c r="BB581" i="1" s="1"/>
  <c r="BC581" i="1" a="1"/>
  <c r="BC581" i="1" s="1"/>
  <c r="BD581" i="1" a="1"/>
  <c r="BD581" i="1" s="1"/>
  <c r="BE581" i="1" a="1"/>
  <c r="BE581" i="1" s="1"/>
  <c r="BF581" i="1" a="1"/>
  <c r="BF581" i="1" s="1"/>
  <c r="BG581" i="1" a="1"/>
  <c r="BG581" i="1" s="1"/>
  <c r="BH581" i="1" a="1"/>
  <c r="BH581" i="1" s="1"/>
  <c r="BI581" i="1" a="1"/>
  <c r="BI581" i="1" s="1"/>
  <c r="BJ581" i="1" a="1"/>
  <c r="BJ581" i="1" s="1"/>
  <c r="BK581" i="1" a="1"/>
  <c r="BK581" i="1" s="1"/>
  <c r="BL581" i="1" a="1"/>
  <c r="BL581" i="1" s="1"/>
  <c r="BM581" i="1" a="1"/>
  <c r="BM581" i="1" s="1"/>
  <c r="BN581" i="1" a="1"/>
  <c r="BN581" i="1" s="1"/>
  <c r="Q582" i="1"/>
  <c r="AP582" i="1"/>
  <c r="AQ582" i="1"/>
  <c r="AT582" i="1" a="1"/>
  <c r="AT582" i="1" s="1"/>
  <c r="AU582" i="1" a="1"/>
  <c r="AU582" i="1" s="1"/>
  <c r="AV582" i="1" a="1"/>
  <c r="AV582" i="1" s="1"/>
  <c r="AW582" i="1" a="1"/>
  <c r="AW582" i="1" s="1"/>
  <c r="AX582" i="1" a="1"/>
  <c r="AX582" i="1" s="1"/>
  <c r="AY582" i="1" a="1"/>
  <c r="AY582" i="1" s="1"/>
  <c r="AZ582" i="1" a="1"/>
  <c r="AZ582" i="1" s="1"/>
  <c r="BA582" i="1" a="1"/>
  <c r="BA582" i="1" s="1"/>
  <c r="BB582" i="1" a="1"/>
  <c r="BB582" i="1" s="1"/>
  <c r="BC582" i="1" a="1"/>
  <c r="BC582" i="1" s="1"/>
  <c r="BD582" i="1" a="1"/>
  <c r="BD582" i="1" s="1"/>
  <c r="BE582" i="1" a="1"/>
  <c r="BE582" i="1" s="1"/>
  <c r="BF582" i="1" a="1"/>
  <c r="BF582" i="1" s="1"/>
  <c r="BG582" i="1" a="1"/>
  <c r="BG582" i="1" s="1"/>
  <c r="BH582" i="1" a="1"/>
  <c r="BH582" i="1" s="1"/>
  <c r="BI582" i="1" a="1"/>
  <c r="BI582" i="1" s="1"/>
  <c r="BJ582" i="1" a="1"/>
  <c r="BJ582" i="1" s="1"/>
  <c r="BK582" i="1" a="1"/>
  <c r="BK582" i="1" s="1"/>
  <c r="BL582" i="1" a="1"/>
  <c r="BL582" i="1" s="1"/>
  <c r="BM582" i="1" a="1"/>
  <c r="BM582" i="1" s="1"/>
  <c r="BN582" i="1" a="1"/>
  <c r="BN582" i="1" s="1"/>
  <c r="Q583" i="1"/>
  <c r="AP583" i="1"/>
  <c r="AQ583" i="1"/>
  <c r="AT583" i="1" a="1"/>
  <c r="AT583" i="1" s="1"/>
  <c r="AU583" i="1" a="1"/>
  <c r="AU583" i="1" s="1"/>
  <c r="AV583" i="1" a="1"/>
  <c r="AV583" i="1" s="1"/>
  <c r="AW583" i="1" a="1"/>
  <c r="AW583" i="1" s="1"/>
  <c r="AX583" i="1" a="1"/>
  <c r="AX583" i="1" s="1"/>
  <c r="AY583" i="1" a="1"/>
  <c r="AY583" i="1" s="1"/>
  <c r="AZ583" i="1" a="1"/>
  <c r="AZ583" i="1" s="1"/>
  <c r="BA583" i="1" a="1"/>
  <c r="BA583" i="1" s="1"/>
  <c r="BB583" i="1" a="1"/>
  <c r="BB583" i="1" s="1"/>
  <c r="BC583" i="1" a="1"/>
  <c r="BC583" i="1" s="1"/>
  <c r="BD583" i="1" a="1"/>
  <c r="BD583" i="1" s="1"/>
  <c r="BE583" i="1" a="1"/>
  <c r="BE583" i="1" s="1"/>
  <c r="BF583" i="1" a="1"/>
  <c r="BF583" i="1" s="1"/>
  <c r="BG583" i="1" a="1"/>
  <c r="BG583" i="1" s="1"/>
  <c r="BH583" i="1" a="1"/>
  <c r="BH583" i="1" s="1"/>
  <c r="BI583" i="1" a="1"/>
  <c r="BI583" i="1" s="1"/>
  <c r="BJ583" i="1" a="1"/>
  <c r="BJ583" i="1" s="1"/>
  <c r="BK583" i="1" a="1"/>
  <c r="BK583" i="1" s="1"/>
  <c r="BL583" i="1" a="1"/>
  <c r="BL583" i="1" s="1"/>
  <c r="BM583" i="1" a="1"/>
  <c r="BM583" i="1" s="1"/>
  <c r="BN583" i="1" a="1"/>
  <c r="BN583" i="1" s="1"/>
  <c r="Q584" i="1"/>
  <c r="AP584" i="1"/>
  <c r="AQ584" i="1"/>
  <c r="AT584" i="1" a="1"/>
  <c r="AT584" i="1" s="1"/>
  <c r="AU584" i="1" a="1"/>
  <c r="AU584" i="1" s="1"/>
  <c r="AV584" i="1" a="1"/>
  <c r="AV584" i="1" s="1"/>
  <c r="AW584" i="1" a="1"/>
  <c r="AW584" i="1" s="1"/>
  <c r="AX584" i="1" a="1"/>
  <c r="AX584" i="1" s="1"/>
  <c r="AY584" i="1" a="1"/>
  <c r="AY584" i="1" s="1"/>
  <c r="AZ584" i="1" a="1"/>
  <c r="AZ584" i="1" s="1"/>
  <c r="BA584" i="1" a="1"/>
  <c r="BA584" i="1" s="1"/>
  <c r="BB584" i="1" a="1"/>
  <c r="BB584" i="1" s="1"/>
  <c r="BC584" i="1" a="1"/>
  <c r="BC584" i="1" s="1"/>
  <c r="BD584" i="1" a="1"/>
  <c r="BD584" i="1" s="1"/>
  <c r="BE584" i="1" a="1"/>
  <c r="BE584" i="1" s="1"/>
  <c r="BF584" i="1" a="1"/>
  <c r="BF584" i="1" s="1"/>
  <c r="BG584" i="1" a="1"/>
  <c r="BG584" i="1" s="1"/>
  <c r="BH584" i="1" a="1"/>
  <c r="BH584" i="1" s="1"/>
  <c r="BI584" i="1" a="1"/>
  <c r="BI584" i="1" s="1"/>
  <c r="BJ584" i="1" a="1"/>
  <c r="BJ584" i="1" s="1"/>
  <c r="BK584" i="1" a="1"/>
  <c r="BK584" i="1" s="1"/>
  <c r="BL584" i="1" a="1"/>
  <c r="BL584" i="1" s="1"/>
  <c r="BM584" i="1" a="1"/>
  <c r="BM584" i="1" s="1"/>
  <c r="BN584" i="1" a="1"/>
  <c r="BN584" i="1" s="1"/>
  <c r="Q585" i="1"/>
  <c r="AP585" i="1"/>
  <c r="AQ585" i="1"/>
  <c r="AT585" i="1" a="1"/>
  <c r="AT585" i="1" s="1"/>
  <c r="AU585" i="1" a="1"/>
  <c r="AU585" i="1" s="1"/>
  <c r="AV585" i="1" a="1"/>
  <c r="AV585" i="1" s="1"/>
  <c r="AW585" i="1" a="1"/>
  <c r="AW585" i="1" s="1"/>
  <c r="AX585" i="1" a="1"/>
  <c r="AX585" i="1" s="1"/>
  <c r="AY585" i="1" a="1"/>
  <c r="AY585" i="1" s="1"/>
  <c r="AZ585" i="1" a="1"/>
  <c r="AZ585" i="1" s="1"/>
  <c r="BA585" i="1" a="1"/>
  <c r="BA585" i="1" s="1"/>
  <c r="BB585" i="1" a="1"/>
  <c r="BB585" i="1" s="1"/>
  <c r="BC585" i="1" a="1"/>
  <c r="BC585" i="1" s="1"/>
  <c r="BD585" i="1" a="1"/>
  <c r="BD585" i="1" s="1"/>
  <c r="BE585" i="1" a="1"/>
  <c r="BE585" i="1" s="1"/>
  <c r="BF585" i="1" a="1"/>
  <c r="BF585" i="1" s="1"/>
  <c r="BG585" i="1" a="1"/>
  <c r="BG585" i="1" s="1"/>
  <c r="BH585" i="1" a="1"/>
  <c r="BH585" i="1" s="1"/>
  <c r="BI585" i="1" a="1"/>
  <c r="BI585" i="1" s="1"/>
  <c r="BJ585" i="1" a="1"/>
  <c r="BJ585" i="1" s="1"/>
  <c r="BK585" i="1" a="1"/>
  <c r="BK585" i="1" s="1"/>
  <c r="BL585" i="1" a="1"/>
  <c r="BL585" i="1" s="1"/>
  <c r="BM585" i="1" a="1"/>
  <c r="BM585" i="1" s="1"/>
  <c r="BN585" i="1" a="1"/>
  <c r="BN585" i="1" s="1"/>
  <c r="Q586" i="1"/>
  <c r="AP586" i="1"/>
  <c r="AQ586" i="1"/>
  <c r="AT586" i="1" a="1"/>
  <c r="AT586" i="1" s="1"/>
  <c r="AU586" i="1" a="1"/>
  <c r="AU586" i="1" s="1"/>
  <c r="AV586" i="1" a="1"/>
  <c r="AV586" i="1" s="1"/>
  <c r="AW586" i="1" a="1"/>
  <c r="AW586" i="1" s="1"/>
  <c r="AX586" i="1" a="1"/>
  <c r="AX586" i="1" s="1"/>
  <c r="AY586" i="1" a="1"/>
  <c r="AY586" i="1" s="1"/>
  <c r="AZ586" i="1" a="1"/>
  <c r="AZ586" i="1" s="1"/>
  <c r="BA586" i="1" a="1"/>
  <c r="BA586" i="1" s="1"/>
  <c r="BB586" i="1" a="1"/>
  <c r="BB586" i="1" s="1"/>
  <c r="BC586" i="1" a="1"/>
  <c r="BC586" i="1" s="1"/>
  <c r="BD586" i="1" a="1"/>
  <c r="BD586" i="1" s="1"/>
  <c r="BE586" i="1" a="1"/>
  <c r="BE586" i="1" s="1"/>
  <c r="BF586" i="1" a="1"/>
  <c r="BF586" i="1" s="1"/>
  <c r="BG586" i="1" a="1"/>
  <c r="BG586" i="1" s="1"/>
  <c r="BH586" i="1" a="1"/>
  <c r="BH586" i="1" s="1"/>
  <c r="BI586" i="1" a="1"/>
  <c r="BI586" i="1" s="1"/>
  <c r="BJ586" i="1" a="1"/>
  <c r="BJ586" i="1" s="1"/>
  <c r="BK586" i="1" a="1"/>
  <c r="BK586" i="1" s="1"/>
  <c r="BL586" i="1" a="1"/>
  <c r="BL586" i="1" s="1"/>
  <c r="BM586" i="1" a="1"/>
  <c r="BM586" i="1" s="1"/>
  <c r="BN586" i="1" a="1"/>
  <c r="BN586" i="1" s="1"/>
  <c r="Q587" i="1"/>
  <c r="AP587" i="1"/>
  <c r="AQ587" i="1"/>
  <c r="AT587" i="1" a="1"/>
  <c r="AT587" i="1" s="1"/>
  <c r="AU587" i="1" a="1"/>
  <c r="AU587" i="1" s="1"/>
  <c r="AV587" i="1" a="1"/>
  <c r="AV587" i="1" s="1"/>
  <c r="AW587" i="1" a="1"/>
  <c r="AW587" i="1" s="1"/>
  <c r="AX587" i="1" a="1"/>
  <c r="AX587" i="1" s="1"/>
  <c r="AY587" i="1" a="1"/>
  <c r="AY587" i="1" s="1"/>
  <c r="AZ587" i="1" a="1"/>
  <c r="AZ587" i="1" s="1"/>
  <c r="BA587" i="1" a="1"/>
  <c r="BA587" i="1" s="1"/>
  <c r="BB587" i="1" a="1"/>
  <c r="BB587" i="1" s="1"/>
  <c r="BC587" i="1" a="1"/>
  <c r="BC587" i="1" s="1"/>
  <c r="BD587" i="1" a="1"/>
  <c r="BD587" i="1" s="1"/>
  <c r="BE587" i="1" a="1"/>
  <c r="BE587" i="1" s="1"/>
  <c r="BF587" i="1" a="1"/>
  <c r="BF587" i="1" s="1"/>
  <c r="BG587" i="1" a="1"/>
  <c r="BG587" i="1" s="1"/>
  <c r="BH587" i="1" a="1"/>
  <c r="BH587" i="1" s="1"/>
  <c r="BI587" i="1" a="1"/>
  <c r="BI587" i="1" s="1"/>
  <c r="BJ587" i="1" a="1"/>
  <c r="BJ587" i="1" s="1"/>
  <c r="BK587" i="1" a="1"/>
  <c r="BK587" i="1" s="1"/>
  <c r="BL587" i="1" a="1"/>
  <c r="BL587" i="1" s="1"/>
  <c r="BM587" i="1" a="1"/>
  <c r="BM587" i="1" s="1"/>
  <c r="BN587" i="1" a="1"/>
  <c r="BN587" i="1" s="1"/>
  <c r="Q588" i="1"/>
  <c r="AP588" i="1"/>
  <c r="AQ588" i="1"/>
  <c r="AT588" i="1" a="1"/>
  <c r="AT588" i="1" s="1"/>
  <c r="AU588" i="1" a="1"/>
  <c r="AU588" i="1" s="1"/>
  <c r="AV588" i="1" a="1"/>
  <c r="AV588" i="1" s="1"/>
  <c r="AW588" i="1" a="1"/>
  <c r="AW588" i="1" s="1"/>
  <c r="AX588" i="1" a="1"/>
  <c r="AX588" i="1" s="1"/>
  <c r="AY588" i="1" a="1"/>
  <c r="AY588" i="1" s="1"/>
  <c r="AZ588" i="1" a="1"/>
  <c r="AZ588" i="1" s="1"/>
  <c r="BA588" i="1" a="1"/>
  <c r="BA588" i="1" s="1"/>
  <c r="BB588" i="1" a="1"/>
  <c r="BB588" i="1" s="1"/>
  <c r="BC588" i="1" a="1"/>
  <c r="BC588" i="1" s="1"/>
  <c r="BD588" i="1" a="1"/>
  <c r="BD588" i="1" s="1"/>
  <c r="BE588" i="1" a="1"/>
  <c r="BE588" i="1" s="1"/>
  <c r="BF588" i="1" a="1"/>
  <c r="BF588" i="1" s="1"/>
  <c r="BG588" i="1" a="1"/>
  <c r="BG588" i="1" s="1"/>
  <c r="BH588" i="1" a="1"/>
  <c r="BH588" i="1" s="1"/>
  <c r="BI588" i="1" a="1"/>
  <c r="BI588" i="1" s="1"/>
  <c r="BJ588" i="1" a="1"/>
  <c r="BJ588" i="1" s="1"/>
  <c r="BK588" i="1" a="1"/>
  <c r="BK588" i="1" s="1"/>
  <c r="BL588" i="1" a="1"/>
  <c r="BL588" i="1" s="1"/>
  <c r="BM588" i="1" a="1"/>
  <c r="BM588" i="1" s="1"/>
  <c r="BN588" i="1" a="1"/>
  <c r="BN588" i="1" s="1"/>
  <c r="Q589" i="1"/>
  <c r="AP589" i="1"/>
  <c r="AQ589" i="1"/>
  <c r="AT589" i="1" a="1"/>
  <c r="AT589" i="1" s="1"/>
  <c r="AU589" i="1" a="1"/>
  <c r="AU589" i="1" s="1"/>
  <c r="AV589" i="1" a="1"/>
  <c r="AV589" i="1" s="1"/>
  <c r="AW589" i="1" a="1"/>
  <c r="AW589" i="1" s="1"/>
  <c r="AX589" i="1" a="1"/>
  <c r="AX589" i="1" s="1"/>
  <c r="AY589" i="1" a="1"/>
  <c r="AY589" i="1" s="1"/>
  <c r="AZ589" i="1" a="1"/>
  <c r="AZ589" i="1" s="1"/>
  <c r="BA589" i="1" a="1"/>
  <c r="BA589" i="1" s="1"/>
  <c r="BB589" i="1" a="1"/>
  <c r="BB589" i="1" s="1"/>
  <c r="BC589" i="1" a="1"/>
  <c r="BC589" i="1" s="1"/>
  <c r="BD589" i="1" a="1"/>
  <c r="BD589" i="1" s="1"/>
  <c r="BE589" i="1" a="1"/>
  <c r="BE589" i="1" s="1"/>
  <c r="BF589" i="1" a="1"/>
  <c r="BF589" i="1" s="1"/>
  <c r="BG589" i="1" a="1"/>
  <c r="BG589" i="1" s="1"/>
  <c r="BH589" i="1" a="1"/>
  <c r="BH589" i="1" s="1"/>
  <c r="BI589" i="1" a="1"/>
  <c r="BI589" i="1" s="1"/>
  <c r="BJ589" i="1" a="1"/>
  <c r="BJ589" i="1" s="1"/>
  <c r="BK589" i="1" a="1"/>
  <c r="BK589" i="1" s="1"/>
  <c r="BL589" i="1" a="1"/>
  <c r="BL589" i="1" s="1"/>
  <c r="BM589" i="1" a="1"/>
  <c r="BM589" i="1" s="1"/>
  <c r="BN589" i="1" a="1"/>
  <c r="BN589" i="1" s="1"/>
  <c r="Q590" i="1"/>
  <c r="AP590" i="1"/>
  <c r="AQ590" i="1"/>
  <c r="AT590" i="1" a="1"/>
  <c r="AT590" i="1" s="1"/>
  <c r="AU590" i="1" a="1"/>
  <c r="AU590" i="1" s="1"/>
  <c r="AV590" i="1" a="1"/>
  <c r="AV590" i="1" s="1"/>
  <c r="AW590" i="1" a="1"/>
  <c r="AW590" i="1" s="1"/>
  <c r="AX590" i="1" a="1"/>
  <c r="AX590" i="1" s="1"/>
  <c r="AY590" i="1" a="1"/>
  <c r="AY590" i="1" s="1"/>
  <c r="AZ590" i="1" a="1"/>
  <c r="AZ590" i="1" s="1"/>
  <c r="BA590" i="1" a="1"/>
  <c r="BA590" i="1" s="1"/>
  <c r="BB590" i="1" a="1"/>
  <c r="BB590" i="1" s="1"/>
  <c r="BC590" i="1" a="1"/>
  <c r="BC590" i="1" s="1"/>
  <c r="BD590" i="1" a="1"/>
  <c r="BD590" i="1" s="1"/>
  <c r="BE590" i="1" a="1"/>
  <c r="BE590" i="1" s="1"/>
  <c r="BF590" i="1" a="1"/>
  <c r="BF590" i="1" s="1"/>
  <c r="BG590" i="1" a="1"/>
  <c r="BG590" i="1" s="1"/>
  <c r="BH590" i="1" a="1"/>
  <c r="BH590" i="1" s="1"/>
  <c r="BI590" i="1" a="1"/>
  <c r="BI590" i="1" s="1"/>
  <c r="BJ590" i="1" a="1"/>
  <c r="BJ590" i="1" s="1"/>
  <c r="BK590" i="1" a="1"/>
  <c r="BK590" i="1" s="1"/>
  <c r="BL590" i="1" a="1"/>
  <c r="BL590" i="1" s="1"/>
  <c r="BM590" i="1" a="1"/>
  <c r="BM590" i="1" s="1"/>
  <c r="BN590" i="1" a="1"/>
  <c r="BN590" i="1" s="1"/>
  <c r="Q591" i="1"/>
  <c r="AP591" i="1"/>
  <c r="AQ591" i="1"/>
  <c r="AT591" i="1" a="1"/>
  <c r="AT591" i="1" s="1"/>
  <c r="AU591" i="1" a="1"/>
  <c r="AU591" i="1" s="1"/>
  <c r="AV591" i="1" a="1"/>
  <c r="AV591" i="1" s="1"/>
  <c r="AW591" i="1" a="1"/>
  <c r="AW591" i="1" s="1"/>
  <c r="AX591" i="1" a="1"/>
  <c r="AX591" i="1" s="1"/>
  <c r="AY591" i="1" a="1"/>
  <c r="AY591" i="1" s="1"/>
  <c r="AZ591" i="1" a="1"/>
  <c r="AZ591" i="1" s="1"/>
  <c r="BA591" i="1" a="1"/>
  <c r="BA591" i="1" s="1"/>
  <c r="BB591" i="1" a="1"/>
  <c r="BB591" i="1" s="1"/>
  <c r="BC591" i="1" a="1"/>
  <c r="BC591" i="1" s="1"/>
  <c r="BD591" i="1" a="1"/>
  <c r="BD591" i="1" s="1"/>
  <c r="BE591" i="1" a="1"/>
  <c r="BE591" i="1" s="1"/>
  <c r="BF591" i="1" a="1"/>
  <c r="BF591" i="1" s="1"/>
  <c r="BG591" i="1" a="1"/>
  <c r="BG591" i="1" s="1"/>
  <c r="BH591" i="1" a="1"/>
  <c r="BH591" i="1" s="1"/>
  <c r="BI591" i="1" a="1"/>
  <c r="BI591" i="1" s="1"/>
  <c r="BJ591" i="1" a="1"/>
  <c r="BJ591" i="1" s="1"/>
  <c r="BK591" i="1" a="1"/>
  <c r="BK591" i="1" s="1"/>
  <c r="BL591" i="1" a="1"/>
  <c r="BL591" i="1" s="1"/>
  <c r="BM591" i="1" a="1"/>
  <c r="BM591" i="1" s="1"/>
  <c r="BN591" i="1" a="1"/>
  <c r="BN591" i="1" s="1"/>
  <c r="Q592" i="1"/>
  <c r="AP592" i="1"/>
  <c r="AQ592" i="1"/>
  <c r="AT592" i="1" a="1"/>
  <c r="AT592" i="1" s="1"/>
  <c r="AU592" i="1" a="1"/>
  <c r="AU592" i="1" s="1"/>
  <c r="AV592" i="1" a="1"/>
  <c r="AV592" i="1" s="1"/>
  <c r="AW592" i="1" a="1"/>
  <c r="AW592" i="1" s="1"/>
  <c r="AX592" i="1" a="1"/>
  <c r="AX592" i="1" s="1"/>
  <c r="AY592" i="1" a="1"/>
  <c r="AY592" i="1" s="1"/>
  <c r="AZ592" i="1" a="1"/>
  <c r="AZ592" i="1" s="1"/>
  <c r="BA592" i="1" a="1"/>
  <c r="BA592" i="1" s="1"/>
  <c r="BB592" i="1" a="1"/>
  <c r="BB592" i="1" s="1"/>
  <c r="BC592" i="1" a="1"/>
  <c r="BC592" i="1" s="1"/>
  <c r="BD592" i="1" a="1"/>
  <c r="BD592" i="1" s="1"/>
  <c r="BE592" i="1" a="1"/>
  <c r="BE592" i="1" s="1"/>
  <c r="BF592" i="1" a="1"/>
  <c r="BF592" i="1" s="1"/>
  <c r="BG592" i="1" a="1"/>
  <c r="BG592" i="1" s="1"/>
  <c r="BH592" i="1" a="1"/>
  <c r="BH592" i="1" s="1"/>
  <c r="BI592" i="1" a="1"/>
  <c r="BI592" i="1" s="1"/>
  <c r="BJ592" i="1" a="1"/>
  <c r="BJ592" i="1" s="1"/>
  <c r="BK592" i="1" a="1"/>
  <c r="BK592" i="1" s="1"/>
  <c r="BL592" i="1" a="1"/>
  <c r="BL592" i="1" s="1"/>
  <c r="BM592" i="1" a="1"/>
  <c r="BM592" i="1" s="1"/>
  <c r="BN592" i="1" a="1"/>
  <c r="BN592" i="1" s="1"/>
  <c r="Q593" i="1"/>
  <c r="AP593" i="1"/>
  <c r="AQ593" i="1"/>
  <c r="AT593" i="1" a="1"/>
  <c r="AT593" i="1" s="1"/>
  <c r="AU593" i="1" a="1"/>
  <c r="AU593" i="1" s="1"/>
  <c r="AV593" i="1" a="1"/>
  <c r="AV593" i="1" s="1"/>
  <c r="AW593" i="1" a="1"/>
  <c r="AW593" i="1" s="1"/>
  <c r="AX593" i="1" a="1"/>
  <c r="AX593" i="1" s="1"/>
  <c r="AY593" i="1" a="1"/>
  <c r="AY593" i="1" s="1"/>
  <c r="AZ593" i="1" a="1"/>
  <c r="AZ593" i="1" s="1"/>
  <c r="BA593" i="1" a="1"/>
  <c r="BA593" i="1" s="1"/>
  <c r="BB593" i="1" a="1"/>
  <c r="BB593" i="1" s="1"/>
  <c r="BC593" i="1" a="1"/>
  <c r="BC593" i="1" s="1"/>
  <c r="BD593" i="1" a="1"/>
  <c r="BD593" i="1" s="1"/>
  <c r="BE593" i="1" a="1"/>
  <c r="BE593" i="1" s="1"/>
  <c r="BF593" i="1" a="1"/>
  <c r="BF593" i="1" s="1"/>
  <c r="BG593" i="1" a="1"/>
  <c r="BG593" i="1" s="1"/>
  <c r="BH593" i="1" a="1"/>
  <c r="BH593" i="1" s="1"/>
  <c r="BI593" i="1" a="1"/>
  <c r="BI593" i="1" s="1"/>
  <c r="BJ593" i="1" a="1"/>
  <c r="BJ593" i="1" s="1"/>
  <c r="BK593" i="1" a="1"/>
  <c r="BK593" i="1" s="1"/>
  <c r="BL593" i="1" a="1"/>
  <c r="BL593" i="1" s="1"/>
  <c r="BM593" i="1" a="1"/>
  <c r="BM593" i="1" s="1"/>
  <c r="BN593" i="1" a="1"/>
  <c r="BN593" i="1" s="1"/>
  <c r="Q594" i="1"/>
  <c r="AP594" i="1"/>
  <c r="AQ594" i="1"/>
  <c r="AT594" i="1" a="1"/>
  <c r="AT594" i="1" s="1"/>
  <c r="AU594" i="1" a="1"/>
  <c r="AU594" i="1" s="1"/>
  <c r="AV594" i="1" a="1"/>
  <c r="AV594" i="1" s="1"/>
  <c r="AW594" i="1" a="1"/>
  <c r="AW594" i="1" s="1"/>
  <c r="AX594" i="1" a="1"/>
  <c r="AX594" i="1" s="1"/>
  <c r="AY594" i="1" a="1"/>
  <c r="AY594" i="1" s="1"/>
  <c r="AZ594" i="1" a="1"/>
  <c r="AZ594" i="1" s="1"/>
  <c r="BA594" i="1" a="1"/>
  <c r="BA594" i="1" s="1"/>
  <c r="BB594" i="1" a="1"/>
  <c r="BB594" i="1" s="1"/>
  <c r="BC594" i="1" a="1"/>
  <c r="BC594" i="1" s="1"/>
  <c r="BD594" i="1" a="1"/>
  <c r="BD594" i="1" s="1"/>
  <c r="BE594" i="1" a="1"/>
  <c r="BE594" i="1" s="1"/>
  <c r="BF594" i="1" a="1"/>
  <c r="BF594" i="1" s="1"/>
  <c r="BG594" i="1" a="1"/>
  <c r="BG594" i="1" s="1"/>
  <c r="BH594" i="1" a="1"/>
  <c r="BH594" i="1" s="1"/>
  <c r="BI594" i="1" a="1"/>
  <c r="BI594" i="1" s="1"/>
  <c r="BJ594" i="1" a="1"/>
  <c r="BJ594" i="1" s="1"/>
  <c r="BK594" i="1" a="1"/>
  <c r="BK594" i="1" s="1"/>
  <c r="BL594" i="1" a="1"/>
  <c r="BL594" i="1" s="1"/>
  <c r="BM594" i="1" a="1"/>
  <c r="BM594" i="1" s="1"/>
  <c r="BN594" i="1" a="1"/>
  <c r="BN594" i="1" s="1"/>
  <c r="Q595" i="1"/>
  <c r="AP595" i="1"/>
  <c r="AQ595" i="1"/>
  <c r="AT595" i="1" a="1"/>
  <c r="AT595" i="1" s="1"/>
  <c r="AU595" i="1" a="1"/>
  <c r="AU595" i="1" s="1"/>
  <c r="AV595" i="1" a="1"/>
  <c r="AV595" i="1" s="1"/>
  <c r="AW595" i="1" a="1"/>
  <c r="AW595" i="1" s="1"/>
  <c r="AX595" i="1" a="1"/>
  <c r="AX595" i="1" s="1"/>
  <c r="AY595" i="1" a="1"/>
  <c r="AY595" i="1" s="1"/>
  <c r="AZ595" i="1" a="1"/>
  <c r="AZ595" i="1" s="1"/>
  <c r="BA595" i="1" a="1"/>
  <c r="BA595" i="1" s="1"/>
  <c r="BB595" i="1" a="1"/>
  <c r="BB595" i="1" s="1"/>
  <c r="BC595" i="1" a="1"/>
  <c r="BC595" i="1" s="1"/>
  <c r="BD595" i="1" a="1"/>
  <c r="BD595" i="1" s="1"/>
  <c r="BE595" i="1" a="1"/>
  <c r="BE595" i="1" s="1"/>
  <c r="BF595" i="1" a="1"/>
  <c r="BF595" i="1" s="1"/>
  <c r="BG595" i="1" a="1"/>
  <c r="BG595" i="1" s="1"/>
  <c r="BH595" i="1" a="1"/>
  <c r="BH595" i="1" s="1"/>
  <c r="BI595" i="1" a="1"/>
  <c r="BI595" i="1" s="1"/>
  <c r="BJ595" i="1" a="1"/>
  <c r="BJ595" i="1" s="1"/>
  <c r="BK595" i="1" a="1"/>
  <c r="BK595" i="1" s="1"/>
  <c r="BL595" i="1" a="1"/>
  <c r="BL595" i="1" s="1"/>
  <c r="BM595" i="1" a="1"/>
  <c r="BM595" i="1" s="1"/>
  <c r="BN595" i="1" a="1"/>
  <c r="BN595" i="1" s="1"/>
  <c r="Q596" i="1"/>
  <c r="AP596" i="1"/>
  <c r="AQ596" i="1"/>
  <c r="AT596" i="1" a="1"/>
  <c r="AT596" i="1" s="1"/>
  <c r="AU596" i="1" a="1"/>
  <c r="AU596" i="1" s="1"/>
  <c r="AV596" i="1" a="1"/>
  <c r="AV596" i="1" s="1"/>
  <c r="AW596" i="1" a="1"/>
  <c r="AW596" i="1" s="1"/>
  <c r="AX596" i="1" a="1"/>
  <c r="AX596" i="1" s="1"/>
  <c r="AY596" i="1" a="1"/>
  <c r="AY596" i="1" s="1"/>
  <c r="AZ596" i="1" a="1"/>
  <c r="AZ596" i="1" s="1"/>
  <c r="BA596" i="1" a="1"/>
  <c r="BA596" i="1" s="1"/>
  <c r="BB596" i="1" a="1"/>
  <c r="BB596" i="1" s="1"/>
  <c r="BC596" i="1" a="1"/>
  <c r="BC596" i="1" s="1"/>
  <c r="BD596" i="1" a="1"/>
  <c r="BD596" i="1" s="1"/>
  <c r="BE596" i="1" a="1"/>
  <c r="BE596" i="1" s="1"/>
  <c r="BF596" i="1" a="1"/>
  <c r="BF596" i="1" s="1"/>
  <c r="BG596" i="1" a="1"/>
  <c r="BG596" i="1" s="1"/>
  <c r="BH596" i="1" a="1"/>
  <c r="BH596" i="1" s="1"/>
  <c r="BI596" i="1" a="1"/>
  <c r="BI596" i="1" s="1"/>
  <c r="BJ596" i="1" a="1"/>
  <c r="BJ596" i="1" s="1"/>
  <c r="BK596" i="1" a="1"/>
  <c r="BK596" i="1" s="1"/>
  <c r="BL596" i="1" a="1"/>
  <c r="BL596" i="1" s="1"/>
  <c r="BM596" i="1" a="1"/>
  <c r="BM596" i="1" s="1"/>
  <c r="BN596" i="1" a="1"/>
  <c r="BN596" i="1" s="1"/>
  <c r="Q597" i="1"/>
  <c r="AP597" i="1"/>
  <c r="AQ597" i="1"/>
  <c r="AT597" i="1" a="1"/>
  <c r="AT597" i="1" s="1"/>
  <c r="AU597" i="1" a="1"/>
  <c r="AU597" i="1" s="1"/>
  <c r="AV597" i="1" a="1"/>
  <c r="AV597" i="1" s="1"/>
  <c r="AW597" i="1" a="1"/>
  <c r="AW597" i="1" s="1"/>
  <c r="AX597" i="1" a="1"/>
  <c r="AX597" i="1" s="1"/>
  <c r="AY597" i="1" a="1"/>
  <c r="AY597" i="1" s="1"/>
  <c r="AZ597" i="1" a="1"/>
  <c r="AZ597" i="1" s="1"/>
  <c r="BA597" i="1" a="1"/>
  <c r="BA597" i="1" s="1"/>
  <c r="BB597" i="1" a="1"/>
  <c r="BB597" i="1" s="1"/>
  <c r="BC597" i="1" a="1"/>
  <c r="BC597" i="1" s="1"/>
  <c r="BD597" i="1" a="1"/>
  <c r="BD597" i="1" s="1"/>
  <c r="BE597" i="1" a="1"/>
  <c r="BE597" i="1" s="1"/>
  <c r="BF597" i="1" a="1"/>
  <c r="BF597" i="1" s="1"/>
  <c r="BG597" i="1" a="1"/>
  <c r="BG597" i="1" s="1"/>
  <c r="BH597" i="1" a="1"/>
  <c r="BH597" i="1" s="1"/>
  <c r="BI597" i="1" a="1"/>
  <c r="BI597" i="1" s="1"/>
  <c r="BJ597" i="1" a="1"/>
  <c r="BJ597" i="1" s="1"/>
  <c r="BK597" i="1" a="1"/>
  <c r="BK597" i="1" s="1"/>
  <c r="BL597" i="1" a="1"/>
  <c r="BL597" i="1" s="1"/>
  <c r="BM597" i="1" a="1"/>
  <c r="BM597" i="1" s="1"/>
  <c r="BN597" i="1" a="1"/>
  <c r="BN597" i="1" s="1"/>
  <c r="Q598" i="1"/>
  <c r="AP598" i="1"/>
  <c r="AQ598" i="1"/>
  <c r="AT598" i="1" a="1"/>
  <c r="AT598" i="1" s="1"/>
  <c r="AU598" i="1" a="1"/>
  <c r="AU598" i="1" s="1"/>
  <c r="AV598" i="1" a="1"/>
  <c r="AV598" i="1" s="1"/>
  <c r="AW598" i="1" a="1"/>
  <c r="AW598" i="1" s="1"/>
  <c r="AX598" i="1" a="1"/>
  <c r="AX598" i="1" s="1"/>
  <c r="AY598" i="1" a="1"/>
  <c r="AY598" i="1" s="1"/>
  <c r="AZ598" i="1" a="1"/>
  <c r="AZ598" i="1" s="1"/>
  <c r="BA598" i="1" a="1"/>
  <c r="BA598" i="1" s="1"/>
  <c r="BB598" i="1" a="1"/>
  <c r="BB598" i="1" s="1"/>
  <c r="BC598" i="1" a="1"/>
  <c r="BC598" i="1" s="1"/>
  <c r="BD598" i="1" a="1"/>
  <c r="BD598" i="1" s="1"/>
  <c r="BE598" i="1" a="1"/>
  <c r="BE598" i="1" s="1"/>
  <c r="BF598" i="1" a="1"/>
  <c r="BF598" i="1" s="1"/>
  <c r="BG598" i="1" a="1"/>
  <c r="BG598" i="1" s="1"/>
  <c r="BH598" i="1" a="1"/>
  <c r="BH598" i="1" s="1"/>
  <c r="BI598" i="1" a="1"/>
  <c r="BI598" i="1" s="1"/>
  <c r="BJ598" i="1" a="1"/>
  <c r="BJ598" i="1" s="1"/>
  <c r="BK598" i="1" a="1"/>
  <c r="BK598" i="1" s="1"/>
  <c r="BL598" i="1" a="1"/>
  <c r="BL598" i="1" s="1"/>
  <c r="BM598" i="1" a="1"/>
  <c r="BM598" i="1" s="1"/>
  <c r="BN598" i="1" a="1"/>
  <c r="BN598" i="1" s="1"/>
  <c r="Q599" i="1"/>
  <c r="AP599" i="1"/>
  <c r="AQ599" i="1"/>
  <c r="AT599" i="1" a="1"/>
  <c r="AT599" i="1" s="1"/>
  <c r="AU599" i="1" a="1"/>
  <c r="AU599" i="1" s="1"/>
  <c r="AV599" i="1" a="1"/>
  <c r="AV599" i="1" s="1"/>
  <c r="AW599" i="1" a="1"/>
  <c r="AW599" i="1" s="1"/>
  <c r="AX599" i="1" a="1"/>
  <c r="AX599" i="1" s="1"/>
  <c r="AY599" i="1" a="1"/>
  <c r="AY599" i="1" s="1"/>
  <c r="AZ599" i="1" a="1"/>
  <c r="AZ599" i="1" s="1"/>
  <c r="BA599" i="1" a="1"/>
  <c r="BA599" i="1" s="1"/>
  <c r="BB599" i="1" a="1"/>
  <c r="BB599" i="1" s="1"/>
  <c r="BC599" i="1" a="1"/>
  <c r="BC599" i="1" s="1"/>
  <c r="BD599" i="1" a="1"/>
  <c r="BD599" i="1" s="1"/>
  <c r="BE599" i="1" a="1"/>
  <c r="BE599" i="1" s="1"/>
  <c r="BF599" i="1" a="1"/>
  <c r="BF599" i="1" s="1"/>
  <c r="BG599" i="1" a="1"/>
  <c r="BG599" i="1" s="1"/>
  <c r="BH599" i="1" a="1"/>
  <c r="BH599" i="1" s="1"/>
  <c r="BI599" i="1" a="1"/>
  <c r="BI599" i="1" s="1"/>
  <c r="BJ599" i="1" a="1"/>
  <c r="BJ599" i="1" s="1"/>
  <c r="BK599" i="1" a="1"/>
  <c r="BK599" i="1" s="1"/>
  <c r="BL599" i="1" a="1"/>
  <c r="BL599" i="1" s="1"/>
  <c r="BM599" i="1" a="1"/>
  <c r="BM599" i="1" s="1"/>
  <c r="BN599" i="1" a="1"/>
  <c r="BN599" i="1" s="1"/>
  <c r="Q600" i="1"/>
  <c r="AP600" i="1"/>
  <c r="AQ600" i="1"/>
  <c r="AT600" i="1" a="1"/>
  <c r="AT600" i="1" s="1"/>
  <c r="AU600" i="1" a="1"/>
  <c r="AU600" i="1" s="1"/>
  <c r="AV600" i="1" a="1"/>
  <c r="AV600" i="1" s="1"/>
  <c r="AW600" i="1" a="1"/>
  <c r="AW600" i="1" s="1"/>
  <c r="AX600" i="1" a="1"/>
  <c r="AX600" i="1" s="1"/>
  <c r="AY600" i="1" a="1"/>
  <c r="AY600" i="1" s="1"/>
  <c r="AZ600" i="1" a="1"/>
  <c r="AZ600" i="1" s="1"/>
  <c r="BA600" i="1" a="1"/>
  <c r="BA600" i="1" s="1"/>
  <c r="BB600" i="1" a="1"/>
  <c r="BB600" i="1" s="1"/>
  <c r="BC600" i="1" a="1"/>
  <c r="BC600" i="1" s="1"/>
  <c r="BD600" i="1" a="1"/>
  <c r="BD600" i="1" s="1"/>
  <c r="BE600" i="1" a="1"/>
  <c r="BE600" i="1" s="1"/>
  <c r="BF600" i="1" a="1"/>
  <c r="BF600" i="1" s="1"/>
  <c r="BG600" i="1" a="1"/>
  <c r="BG600" i="1" s="1"/>
  <c r="BH600" i="1" a="1"/>
  <c r="BH600" i="1" s="1"/>
  <c r="BI600" i="1" a="1"/>
  <c r="BI600" i="1" s="1"/>
  <c r="BJ600" i="1" a="1"/>
  <c r="BJ600" i="1" s="1"/>
  <c r="BK600" i="1" a="1"/>
  <c r="BK600" i="1" s="1"/>
  <c r="BL600" i="1" a="1"/>
  <c r="BL600" i="1" s="1"/>
  <c r="BM600" i="1" a="1"/>
  <c r="BM600" i="1" s="1"/>
  <c r="BN600" i="1" a="1"/>
  <c r="BN600" i="1" s="1"/>
  <c r="Q601" i="1"/>
  <c r="AP601" i="1"/>
  <c r="AQ601" i="1"/>
  <c r="AT601" i="1" a="1"/>
  <c r="AT601" i="1" s="1"/>
  <c r="AU601" i="1" a="1"/>
  <c r="AU601" i="1" s="1"/>
  <c r="AV601" i="1" a="1"/>
  <c r="AV601" i="1" s="1"/>
  <c r="AW601" i="1" a="1"/>
  <c r="AW601" i="1" s="1"/>
  <c r="AX601" i="1" a="1"/>
  <c r="AX601" i="1" s="1"/>
  <c r="AY601" i="1" a="1"/>
  <c r="AY601" i="1" s="1"/>
  <c r="AZ601" i="1" a="1"/>
  <c r="AZ601" i="1" s="1"/>
  <c r="BA601" i="1" a="1"/>
  <c r="BA601" i="1" s="1"/>
  <c r="BB601" i="1" a="1"/>
  <c r="BB601" i="1" s="1"/>
  <c r="BC601" i="1" a="1"/>
  <c r="BC601" i="1" s="1"/>
  <c r="BD601" i="1" a="1"/>
  <c r="BD601" i="1" s="1"/>
  <c r="BE601" i="1" a="1"/>
  <c r="BE601" i="1" s="1"/>
  <c r="BF601" i="1" a="1"/>
  <c r="BF601" i="1" s="1"/>
  <c r="BG601" i="1" a="1"/>
  <c r="BG601" i="1" s="1"/>
  <c r="BH601" i="1" a="1"/>
  <c r="BH601" i="1" s="1"/>
  <c r="BI601" i="1" a="1"/>
  <c r="BI601" i="1" s="1"/>
  <c r="BJ601" i="1" a="1"/>
  <c r="BJ601" i="1" s="1"/>
  <c r="BK601" i="1" a="1"/>
  <c r="BK601" i="1" s="1"/>
  <c r="BL601" i="1" a="1"/>
  <c r="BL601" i="1" s="1"/>
  <c r="BM601" i="1" a="1"/>
  <c r="BM601" i="1" s="1"/>
  <c r="BN601" i="1" a="1"/>
  <c r="BN601" i="1" s="1"/>
  <c r="Q602" i="1"/>
  <c r="AP602" i="1"/>
  <c r="AQ602" i="1"/>
  <c r="AT602" i="1" a="1"/>
  <c r="AT602" i="1" s="1"/>
  <c r="AU602" i="1" a="1"/>
  <c r="AU602" i="1" s="1"/>
  <c r="AV602" i="1" a="1"/>
  <c r="AV602" i="1" s="1"/>
  <c r="AW602" i="1" a="1"/>
  <c r="AW602" i="1" s="1"/>
  <c r="AX602" i="1" a="1"/>
  <c r="AX602" i="1" s="1"/>
  <c r="AY602" i="1" a="1"/>
  <c r="AY602" i="1" s="1"/>
  <c r="AZ602" i="1" a="1"/>
  <c r="AZ602" i="1" s="1"/>
  <c r="BA602" i="1" a="1"/>
  <c r="BA602" i="1" s="1"/>
  <c r="BB602" i="1" a="1"/>
  <c r="BB602" i="1" s="1"/>
  <c r="BC602" i="1" a="1"/>
  <c r="BC602" i="1" s="1"/>
  <c r="BD602" i="1" a="1"/>
  <c r="BD602" i="1" s="1"/>
  <c r="BE602" i="1" a="1"/>
  <c r="BE602" i="1" s="1"/>
  <c r="BF602" i="1" a="1"/>
  <c r="BF602" i="1" s="1"/>
  <c r="BG602" i="1" a="1"/>
  <c r="BG602" i="1" s="1"/>
  <c r="BH602" i="1" a="1"/>
  <c r="BH602" i="1" s="1"/>
  <c r="BI602" i="1" a="1"/>
  <c r="BI602" i="1" s="1"/>
  <c r="BJ602" i="1" a="1"/>
  <c r="BJ602" i="1" s="1"/>
  <c r="BK602" i="1" a="1"/>
  <c r="BK602" i="1" s="1"/>
  <c r="BL602" i="1" a="1"/>
  <c r="BL602" i="1" s="1"/>
  <c r="BM602" i="1" a="1"/>
  <c r="BM602" i="1" s="1"/>
  <c r="BN602" i="1" a="1"/>
  <c r="BN602" i="1" s="1"/>
  <c r="Q603" i="1"/>
  <c r="AP603" i="1"/>
  <c r="AQ603" i="1"/>
  <c r="AT603" i="1" a="1"/>
  <c r="AT603" i="1" s="1"/>
  <c r="AU603" i="1" a="1"/>
  <c r="AU603" i="1" s="1"/>
  <c r="AV603" i="1" a="1"/>
  <c r="AV603" i="1" s="1"/>
  <c r="AW603" i="1" a="1"/>
  <c r="AW603" i="1" s="1"/>
  <c r="AX603" i="1" a="1"/>
  <c r="AX603" i="1" s="1"/>
  <c r="AY603" i="1" a="1"/>
  <c r="AY603" i="1" s="1"/>
  <c r="AZ603" i="1" a="1"/>
  <c r="AZ603" i="1" s="1"/>
  <c r="BA603" i="1" a="1"/>
  <c r="BA603" i="1" s="1"/>
  <c r="BB603" i="1" a="1"/>
  <c r="BB603" i="1" s="1"/>
  <c r="BC603" i="1" a="1"/>
  <c r="BC603" i="1" s="1"/>
  <c r="BD603" i="1" a="1"/>
  <c r="BD603" i="1" s="1"/>
  <c r="BE603" i="1" a="1"/>
  <c r="BE603" i="1" s="1"/>
  <c r="BF603" i="1" a="1"/>
  <c r="BF603" i="1" s="1"/>
  <c r="BG603" i="1" a="1"/>
  <c r="BG603" i="1" s="1"/>
  <c r="BH603" i="1" a="1"/>
  <c r="BH603" i="1" s="1"/>
  <c r="BI603" i="1" a="1"/>
  <c r="BI603" i="1" s="1"/>
  <c r="BJ603" i="1" a="1"/>
  <c r="BJ603" i="1" s="1"/>
  <c r="BK603" i="1" a="1"/>
  <c r="BK603" i="1" s="1"/>
  <c r="BL603" i="1" a="1"/>
  <c r="BL603" i="1" s="1"/>
  <c r="BM603" i="1" a="1"/>
  <c r="BM603" i="1" s="1"/>
  <c r="BN603" i="1" a="1"/>
  <c r="BN603" i="1" s="1"/>
  <c r="Q604" i="1"/>
  <c r="AP604" i="1"/>
  <c r="AQ604" i="1"/>
  <c r="AT604" i="1" a="1"/>
  <c r="AT604" i="1" s="1"/>
  <c r="AU604" i="1" a="1"/>
  <c r="AU604" i="1" s="1"/>
  <c r="AV604" i="1" a="1"/>
  <c r="AV604" i="1" s="1"/>
  <c r="AW604" i="1" a="1"/>
  <c r="AW604" i="1" s="1"/>
  <c r="AX604" i="1" a="1"/>
  <c r="AX604" i="1" s="1"/>
  <c r="AY604" i="1" a="1"/>
  <c r="AY604" i="1" s="1"/>
  <c r="AZ604" i="1" a="1"/>
  <c r="AZ604" i="1" s="1"/>
  <c r="BA604" i="1" a="1"/>
  <c r="BA604" i="1" s="1"/>
  <c r="BB604" i="1" a="1"/>
  <c r="BB604" i="1" s="1"/>
  <c r="BC604" i="1" a="1"/>
  <c r="BC604" i="1" s="1"/>
  <c r="BD604" i="1" a="1"/>
  <c r="BD604" i="1" s="1"/>
  <c r="BE604" i="1" a="1"/>
  <c r="BE604" i="1" s="1"/>
  <c r="BF604" i="1" a="1"/>
  <c r="BF604" i="1" s="1"/>
  <c r="BG604" i="1" a="1"/>
  <c r="BG604" i="1" s="1"/>
  <c r="BH604" i="1" a="1"/>
  <c r="BH604" i="1" s="1"/>
  <c r="BI604" i="1" a="1"/>
  <c r="BI604" i="1" s="1"/>
  <c r="BJ604" i="1" a="1"/>
  <c r="BJ604" i="1" s="1"/>
  <c r="BK604" i="1" a="1"/>
  <c r="BK604" i="1" s="1"/>
  <c r="BL604" i="1" a="1"/>
  <c r="BL604" i="1" s="1"/>
  <c r="BM604" i="1" a="1"/>
  <c r="BM604" i="1" s="1"/>
  <c r="BN604" i="1" a="1"/>
  <c r="BN604" i="1" s="1"/>
  <c r="Q605" i="1"/>
  <c r="AP605" i="1"/>
  <c r="AQ605" i="1"/>
  <c r="AT605" i="1" a="1"/>
  <c r="AT605" i="1" s="1"/>
  <c r="AU605" i="1" a="1"/>
  <c r="AU605" i="1" s="1"/>
  <c r="AV605" i="1" a="1"/>
  <c r="AV605" i="1" s="1"/>
  <c r="AW605" i="1" a="1"/>
  <c r="AW605" i="1" s="1"/>
  <c r="AX605" i="1" a="1"/>
  <c r="AX605" i="1" s="1"/>
  <c r="AY605" i="1" a="1"/>
  <c r="AY605" i="1" s="1"/>
  <c r="AZ605" i="1" a="1"/>
  <c r="AZ605" i="1" s="1"/>
  <c r="BA605" i="1" a="1"/>
  <c r="BA605" i="1" s="1"/>
  <c r="BB605" i="1" a="1"/>
  <c r="BB605" i="1" s="1"/>
  <c r="BC605" i="1" a="1"/>
  <c r="BC605" i="1" s="1"/>
  <c r="BD605" i="1" a="1"/>
  <c r="BD605" i="1" s="1"/>
  <c r="BE605" i="1" a="1"/>
  <c r="BE605" i="1" s="1"/>
  <c r="BF605" i="1" a="1"/>
  <c r="BF605" i="1" s="1"/>
  <c r="BG605" i="1" a="1"/>
  <c r="BG605" i="1" s="1"/>
  <c r="BH605" i="1" a="1"/>
  <c r="BH605" i="1" s="1"/>
  <c r="BI605" i="1" a="1"/>
  <c r="BI605" i="1" s="1"/>
  <c r="BJ605" i="1" a="1"/>
  <c r="BJ605" i="1" s="1"/>
  <c r="BK605" i="1" a="1"/>
  <c r="BK605" i="1" s="1"/>
  <c r="BL605" i="1" a="1"/>
  <c r="BL605" i="1" s="1"/>
  <c r="BM605" i="1" a="1"/>
  <c r="BM605" i="1" s="1"/>
  <c r="BN605" i="1" a="1"/>
  <c r="BN605" i="1" s="1"/>
  <c r="Q606" i="1"/>
  <c r="AP606" i="1"/>
  <c r="AQ606" i="1"/>
  <c r="AT606" i="1" a="1"/>
  <c r="AT606" i="1" s="1"/>
  <c r="AU606" i="1" a="1"/>
  <c r="AU606" i="1" s="1"/>
  <c r="AV606" i="1" a="1"/>
  <c r="AV606" i="1" s="1"/>
  <c r="AW606" i="1" a="1"/>
  <c r="AW606" i="1" s="1"/>
  <c r="AX606" i="1" a="1"/>
  <c r="AX606" i="1" s="1"/>
  <c r="AY606" i="1" a="1"/>
  <c r="AY606" i="1" s="1"/>
  <c r="AZ606" i="1" a="1"/>
  <c r="AZ606" i="1" s="1"/>
  <c r="BA606" i="1" a="1"/>
  <c r="BA606" i="1" s="1"/>
  <c r="BB606" i="1" a="1"/>
  <c r="BB606" i="1" s="1"/>
  <c r="BC606" i="1" a="1"/>
  <c r="BC606" i="1" s="1"/>
  <c r="BD606" i="1" a="1"/>
  <c r="BD606" i="1" s="1"/>
  <c r="BE606" i="1" a="1"/>
  <c r="BE606" i="1" s="1"/>
  <c r="BF606" i="1" a="1"/>
  <c r="BF606" i="1" s="1"/>
  <c r="BG606" i="1" a="1"/>
  <c r="BG606" i="1" s="1"/>
  <c r="BH606" i="1" a="1"/>
  <c r="BH606" i="1" s="1"/>
  <c r="BI606" i="1" a="1"/>
  <c r="BI606" i="1" s="1"/>
  <c r="BJ606" i="1" a="1"/>
  <c r="BJ606" i="1" s="1"/>
  <c r="BK606" i="1" a="1"/>
  <c r="BK606" i="1" s="1"/>
  <c r="BL606" i="1" a="1"/>
  <c r="BL606" i="1" s="1"/>
  <c r="BM606" i="1" a="1"/>
  <c r="BM606" i="1" s="1"/>
  <c r="BN606" i="1" a="1"/>
  <c r="BN606" i="1" s="1"/>
  <c r="Q607" i="1"/>
  <c r="AP607" i="1"/>
  <c r="AQ607" i="1"/>
  <c r="AT607" i="1" a="1"/>
  <c r="AT607" i="1" s="1"/>
  <c r="AU607" i="1" a="1"/>
  <c r="AU607" i="1" s="1"/>
  <c r="AV607" i="1" a="1"/>
  <c r="AV607" i="1" s="1"/>
  <c r="AW607" i="1" a="1"/>
  <c r="AW607" i="1" s="1"/>
  <c r="AX607" i="1" a="1"/>
  <c r="AX607" i="1" s="1"/>
  <c r="AY607" i="1" a="1"/>
  <c r="AY607" i="1" s="1"/>
  <c r="AZ607" i="1" a="1"/>
  <c r="AZ607" i="1" s="1"/>
  <c r="BA607" i="1" a="1"/>
  <c r="BA607" i="1" s="1"/>
  <c r="BB607" i="1" a="1"/>
  <c r="BB607" i="1" s="1"/>
  <c r="BC607" i="1" a="1"/>
  <c r="BC607" i="1" s="1"/>
  <c r="BD607" i="1" a="1"/>
  <c r="BD607" i="1" s="1"/>
  <c r="BE607" i="1" a="1"/>
  <c r="BE607" i="1" s="1"/>
  <c r="BF607" i="1" a="1"/>
  <c r="BF607" i="1" s="1"/>
  <c r="BG607" i="1" a="1"/>
  <c r="BG607" i="1" s="1"/>
  <c r="BH607" i="1" a="1"/>
  <c r="BH607" i="1" s="1"/>
  <c r="BI607" i="1" a="1"/>
  <c r="BI607" i="1" s="1"/>
  <c r="BJ607" i="1" a="1"/>
  <c r="BJ607" i="1" s="1"/>
  <c r="BK607" i="1" a="1"/>
  <c r="BK607" i="1" s="1"/>
  <c r="BL607" i="1" a="1"/>
  <c r="BL607" i="1" s="1"/>
  <c r="BM607" i="1" a="1"/>
  <c r="BM607" i="1" s="1"/>
  <c r="BN607" i="1" a="1"/>
  <c r="BN607" i="1" s="1"/>
  <c r="Q608" i="1"/>
  <c r="AP608" i="1"/>
  <c r="AQ608" i="1"/>
  <c r="AT608" i="1" a="1"/>
  <c r="AT608" i="1" s="1"/>
  <c r="AU608" i="1" a="1"/>
  <c r="AU608" i="1" s="1"/>
  <c r="AV608" i="1" a="1"/>
  <c r="AV608" i="1" s="1"/>
  <c r="AW608" i="1" a="1"/>
  <c r="AW608" i="1" s="1"/>
  <c r="AX608" i="1" a="1"/>
  <c r="AX608" i="1" s="1"/>
  <c r="AY608" i="1" a="1"/>
  <c r="AY608" i="1" s="1"/>
  <c r="AZ608" i="1" a="1"/>
  <c r="AZ608" i="1" s="1"/>
  <c r="BA608" i="1" a="1"/>
  <c r="BA608" i="1" s="1"/>
  <c r="BB608" i="1" a="1"/>
  <c r="BB608" i="1" s="1"/>
  <c r="BC608" i="1" a="1"/>
  <c r="BC608" i="1" s="1"/>
  <c r="BD608" i="1" a="1"/>
  <c r="BD608" i="1" s="1"/>
  <c r="BE608" i="1" a="1"/>
  <c r="BE608" i="1" s="1"/>
  <c r="BF608" i="1" a="1"/>
  <c r="BF608" i="1" s="1"/>
  <c r="BG608" i="1" a="1"/>
  <c r="BG608" i="1" s="1"/>
  <c r="BH608" i="1" a="1"/>
  <c r="BH608" i="1" s="1"/>
  <c r="BI608" i="1" a="1"/>
  <c r="BI608" i="1" s="1"/>
  <c r="BJ608" i="1" a="1"/>
  <c r="BJ608" i="1" s="1"/>
  <c r="BK608" i="1" a="1"/>
  <c r="BK608" i="1" s="1"/>
  <c r="BL608" i="1" a="1"/>
  <c r="BL608" i="1" s="1"/>
  <c r="BM608" i="1" a="1"/>
  <c r="BM608" i="1" s="1"/>
  <c r="BN608" i="1" a="1"/>
  <c r="BN608" i="1" s="1"/>
  <c r="Q609" i="1"/>
  <c r="AP609" i="1"/>
  <c r="AQ609" i="1"/>
  <c r="AT609" i="1" a="1"/>
  <c r="AT609" i="1" s="1"/>
  <c r="AU609" i="1" a="1"/>
  <c r="AU609" i="1" s="1"/>
  <c r="AV609" i="1" a="1"/>
  <c r="AV609" i="1" s="1"/>
  <c r="AW609" i="1" a="1"/>
  <c r="AW609" i="1" s="1"/>
  <c r="AX609" i="1" a="1"/>
  <c r="AX609" i="1" s="1"/>
  <c r="AY609" i="1" a="1"/>
  <c r="AY609" i="1" s="1"/>
  <c r="AZ609" i="1" a="1"/>
  <c r="AZ609" i="1" s="1"/>
  <c r="BA609" i="1" a="1"/>
  <c r="BA609" i="1" s="1"/>
  <c r="BB609" i="1" a="1"/>
  <c r="BB609" i="1" s="1"/>
  <c r="BC609" i="1" a="1"/>
  <c r="BC609" i="1" s="1"/>
  <c r="BD609" i="1" a="1"/>
  <c r="BD609" i="1" s="1"/>
  <c r="BE609" i="1" a="1"/>
  <c r="BE609" i="1" s="1"/>
  <c r="BF609" i="1" a="1"/>
  <c r="BF609" i="1" s="1"/>
  <c r="BG609" i="1" a="1"/>
  <c r="BG609" i="1" s="1"/>
  <c r="BH609" i="1" a="1"/>
  <c r="BH609" i="1" s="1"/>
  <c r="BI609" i="1" a="1"/>
  <c r="BI609" i="1" s="1"/>
  <c r="BJ609" i="1" a="1"/>
  <c r="BJ609" i="1" s="1"/>
  <c r="BK609" i="1" a="1"/>
  <c r="BK609" i="1" s="1"/>
  <c r="BL609" i="1" a="1"/>
  <c r="BL609" i="1" s="1"/>
  <c r="BM609" i="1" a="1"/>
  <c r="BM609" i="1" s="1"/>
  <c r="BN609" i="1" a="1"/>
  <c r="BN609" i="1" s="1"/>
  <c r="Q610" i="1"/>
  <c r="AP610" i="1"/>
  <c r="AQ610" i="1"/>
  <c r="AT610" i="1" a="1"/>
  <c r="AT610" i="1" s="1"/>
  <c r="AU610" i="1" a="1"/>
  <c r="AU610" i="1" s="1"/>
  <c r="AV610" i="1" a="1"/>
  <c r="AV610" i="1" s="1"/>
  <c r="AW610" i="1" a="1"/>
  <c r="AW610" i="1" s="1"/>
  <c r="AX610" i="1" a="1"/>
  <c r="AX610" i="1" s="1"/>
  <c r="AY610" i="1" a="1"/>
  <c r="AY610" i="1" s="1"/>
  <c r="AZ610" i="1" a="1"/>
  <c r="AZ610" i="1" s="1"/>
  <c r="BA610" i="1" a="1"/>
  <c r="BA610" i="1" s="1"/>
  <c r="BB610" i="1" a="1"/>
  <c r="BB610" i="1" s="1"/>
  <c r="BC610" i="1" a="1"/>
  <c r="BC610" i="1" s="1"/>
  <c r="BD610" i="1" a="1"/>
  <c r="BD610" i="1" s="1"/>
  <c r="BE610" i="1" a="1"/>
  <c r="BE610" i="1" s="1"/>
  <c r="BF610" i="1" a="1"/>
  <c r="BF610" i="1" s="1"/>
  <c r="BG610" i="1" a="1"/>
  <c r="BG610" i="1" s="1"/>
  <c r="BH610" i="1" a="1"/>
  <c r="BH610" i="1" s="1"/>
  <c r="BI610" i="1" a="1"/>
  <c r="BI610" i="1" s="1"/>
  <c r="BJ610" i="1" a="1"/>
  <c r="BJ610" i="1" s="1"/>
  <c r="BK610" i="1" a="1"/>
  <c r="BK610" i="1" s="1"/>
  <c r="BL610" i="1" a="1"/>
  <c r="BL610" i="1" s="1"/>
  <c r="BM610" i="1" a="1"/>
  <c r="BM610" i="1" s="1"/>
  <c r="BN610" i="1" a="1"/>
  <c r="BN610" i="1" s="1"/>
  <c r="Q611" i="1"/>
  <c r="AP611" i="1"/>
  <c r="AQ611" i="1"/>
  <c r="AT611" i="1" a="1"/>
  <c r="AT611" i="1" s="1"/>
  <c r="AU611" i="1" a="1"/>
  <c r="AU611" i="1" s="1"/>
  <c r="AV611" i="1" a="1"/>
  <c r="AV611" i="1" s="1"/>
  <c r="AW611" i="1" a="1"/>
  <c r="AW611" i="1" s="1"/>
  <c r="AX611" i="1" a="1"/>
  <c r="AX611" i="1" s="1"/>
  <c r="AY611" i="1" a="1"/>
  <c r="AY611" i="1" s="1"/>
  <c r="AZ611" i="1" a="1"/>
  <c r="AZ611" i="1" s="1"/>
  <c r="BA611" i="1" a="1"/>
  <c r="BA611" i="1" s="1"/>
  <c r="BB611" i="1" a="1"/>
  <c r="BB611" i="1" s="1"/>
  <c r="BC611" i="1" a="1"/>
  <c r="BC611" i="1" s="1"/>
  <c r="BD611" i="1" a="1"/>
  <c r="BD611" i="1" s="1"/>
  <c r="BE611" i="1" a="1"/>
  <c r="BE611" i="1" s="1"/>
  <c r="BF611" i="1" a="1"/>
  <c r="BF611" i="1" s="1"/>
  <c r="BG611" i="1" a="1"/>
  <c r="BG611" i="1" s="1"/>
  <c r="BH611" i="1" a="1"/>
  <c r="BH611" i="1" s="1"/>
  <c r="BI611" i="1" a="1"/>
  <c r="BI611" i="1" s="1"/>
  <c r="BJ611" i="1" a="1"/>
  <c r="BJ611" i="1" s="1"/>
  <c r="BK611" i="1" a="1"/>
  <c r="BK611" i="1" s="1"/>
  <c r="BL611" i="1" a="1"/>
  <c r="BL611" i="1" s="1"/>
  <c r="BM611" i="1" a="1"/>
  <c r="BM611" i="1" s="1"/>
  <c r="BN611" i="1" a="1"/>
  <c r="BN611" i="1" s="1"/>
  <c r="Q612" i="1"/>
  <c r="AP612" i="1"/>
  <c r="AQ612" i="1"/>
  <c r="AT612" i="1" a="1"/>
  <c r="AT612" i="1" s="1"/>
  <c r="AU612" i="1" a="1"/>
  <c r="AU612" i="1" s="1"/>
  <c r="AV612" i="1" a="1"/>
  <c r="AV612" i="1" s="1"/>
  <c r="AW612" i="1" a="1"/>
  <c r="AW612" i="1" s="1"/>
  <c r="AX612" i="1" a="1"/>
  <c r="AX612" i="1" s="1"/>
  <c r="AY612" i="1" a="1"/>
  <c r="AY612" i="1" s="1"/>
  <c r="AZ612" i="1" a="1"/>
  <c r="AZ612" i="1" s="1"/>
  <c r="BA612" i="1" a="1"/>
  <c r="BA612" i="1" s="1"/>
  <c r="BB612" i="1" a="1"/>
  <c r="BB612" i="1" s="1"/>
  <c r="BC612" i="1" a="1"/>
  <c r="BC612" i="1" s="1"/>
  <c r="BD612" i="1" a="1"/>
  <c r="BD612" i="1" s="1"/>
  <c r="BE612" i="1" a="1"/>
  <c r="BE612" i="1" s="1"/>
  <c r="BF612" i="1" a="1"/>
  <c r="BF612" i="1" s="1"/>
  <c r="BG612" i="1" a="1"/>
  <c r="BG612" i="1" s="1"/>
  <c r="BH612" i="1" a="1"/>
  <c r="BH612" i="1" s="1"/>
  <c r="BI612" i="1" a="1"/>
  <c r="BI612" i="1" s="1"/>
  <c r="BJ612" i="1" a="1"/>
  <c r="BJ612" i="1" s="1"/>
  <c r="BK612" i="1" a="1"/>
  <c r="BK612" i="1" s="1"/>
  <c r="BL612" i="1" a="1"/>
  <c r="BL612" i="1" s="1"/>
  <c r="BM612" i="1" a="1"/>
  <c r="BM612" i="1" s="1"/>
  <c r="BN612" i="1" a="1"/>
  <c r="BN612" i="1" s="1"/>
  <c r="Q613" i="1"/>
  <c r="AP613" i="1"/>
  <c r="AQ613" i="1"/>
  <c r="AT613" i="1" a="1"/>
  <c r="AT613" i="1" s="1"/>
  <c r="AU613" i="1" a="1"/>
  <c r="AU613" i="1" s="1"/>
  <c r="AV613" i="1" a="1"/>
  <c r="AV613" i="1" s="1"/>
  <c r="AW613" i="1" a="1"/>
  <c r="AW613" i="1" s="1"/>
  <c r="AX613" i="1" a="1"/>
  <c r="AX613" i="1" s="1"/>
  <c r="AY613" i="1" a="1"/>
  <c r="AY613" i="1" s="1"/>
  <c r="AZ613" i="1" a="1"/>
  <c r="AZ613" i="1" s="1"/>
  <c r="BA613" i="1" a="1"/>
  <c r="BA613" i="1" s="1"/>
  <c r="BB613" i="1" a="1"/>
  <c r="BB613" i="1" s="1"/>
  <c r="BC613" i="1" a="1"/>
  <c r="BC613" i="1" s="1"/>
  <c r="BD613" i="1" a="1"/>
  <c r="BD613" i="1" s="1"/>
  <c r="BE613" i="1" a="1"/>
  <c r="BE613" i="1" s="1"/>
  <c r="BF613" i="1" a="1"/>
  <c r="BF613" i="1" s="1"/>
  <c r="BG613" i="1" a="1"/>
  <c r="BG613" i="1" s="1"/>
  <c r="BH613" i="1" a="1"/>
  <c r="BH613" i="1" s="1"/>
  <c r="BI613" i="1" a="1"/>
  <c r="BI613" i="1" s="1"/>
  <c r="BJ613" i="1" a="1"/>
  <c r="BJ613" i="1" s="1"/>
  <c r="BK613" i="1" a="1"/>
  <c r="BK613" i="1" s="1"/>
  <c r="BL613" i="1" a="1"/>
  <c r="BL613" i="1" s="1"/>
  <c r="BM613" i="1" a="1"/>
  <c r="BM613" i="1" s="1"/>
  <c r="BN613" i="1" a="1"/>
  <c r="BN613" i="1" s="1"/>
  <c r="Q614" i="1"/>
  <c r="AP614" i="1"/>
  <c r="AQ614" i="1"/>
  <c r="AT614" i="1" a="1"/>
  <c r="AT614" i="1" s="1"/>
  <c r="AU614" i="1" a="1"/>
  <c r="AU614" i="1" s="1"/>
  <c r="AV614" i="1" a="1"/>
  <c r="AV614" i="1" s="1"/>
  <c r="AW614" i="1" a="1"/>
  <c r="AW614" i="1" s="1"/>
  <c r="AX614" i="1" a="1"/>
  <c r="AX614" i="1" s="1"/>
  <c r="AY614" i="1" a="1"/>
  <c r="AY614" i="1" s="1"/>
  <c r="AZ614" i="1" a="1"/>
  <c r="AZ614" i="1" s="1"/>
  <c r="BA614" i="1" a="1"/>
  <c r="BA614" i="1" s="1"/>
  <c r="BB614" i="1" a="1"/>
  <c r="BB614" i="1" s="1"/>
  <c r="BC614" i="1" a="1"/>
  <c r="BC614" i="1" s="1"/>
  <c r="BD614" i="1" a="1"/>
  <c r="BD614" i="1" s="1"/>
  <c r="BE614" i="1" a="1"/>
  <c r="BE614" i="1" s="1"/>
  <c r="BF614" i="1" a="1"/>
  <c r="BF614" i="1" s="1"/>
  <c r="BG614" i="1" a="1"/>
  <c r="BG614" i="1" s="1"/>
  <c r="BH614" i="1" a="1"/>
  <c r="BH614" i="1" s="1"/>
  <c r="BI614" i="1" a="1"/>
  <c r="BI614" i="1" s="1"/>
  <c r="BJ614" i="1" a="1"/>
  <c r="BJ614" i="1" s="1"/>
  <c r="BK614" i="1" a="1"/>
  <c r="BK614" i="1" s="1"/>
  <c r="BL614" i="1" a="1"/>
  <c r="BL614" i="1" s="1"/>
  <c r="BM614" i="1" a="1"/>
  <c r="BM614" i="1" s="1"/>
  <c r="BN614" i="1" a="1"/>
  <c r="BN614" i="1" s="1"/>
  <c r="Q615" i="1"/>
  <c r="AP615" i="1"/>
  <c r="AQ615" i="1"/>
  <c r="AT615" i="1" a="1"/>
  <c r="AT615" i="1" s="1"/>
  <c r="AU615" i="1" a="1"/>
  <c r="AU615" i="1" s="1"/>
  <c r="AV615" i="1" a="1"/>
  <c r="AV615" i="1" s="1"/>
  <c r="AW615" i="1" a="1"/>
  <c r="AW615" i="1" s="1"/>
  <c r="AX615" i="1" a="1"/>
  <c r="AX615" i="1" s="1"/>
  <c r="AY615" i="1" a="1"/>
  <c r="AY615" i="1" s="1"/>
  <c r="AZ615" i="1" a="1"/>
  <c r="AZ615" i="1" s="1"/>
  <c r="BA615" i="1" a="1"/>
  <c r="BA615" i="1" s="1"/>
  <c r="BB615" i="1" a="1"/>
  <c r="BB615" i="1" s="1"/>
  <c r="BC615" i="1" a="1"/>
  <c r="BC615" i="1" s="1"/>
  <c r="BD615" i="1" a="1"/>
  <c r="BD615" i="1" s="1"/>
  <c r="BE615" i="1" a="1"/>
  <c r="BE615" i="1" s="1"/>
  <c r="BF615" i="1" a="1"/>
  <c r="BF615" i="1" s="1"/>
  <c r="BG615" i="1" a="1"/>
  <c r="BG615" i="1" s="1"/>
  <c r="BH615" i="1" a="1"/>
  <c r="BH615" i="1" s="1"/>
  <c r="BI615" i="1" a="1"/>
  <c r="BI615" i="1" s="1"/>
  <c r="BJ615" i="1" a="1"/>
  <c r="BJ615" i="1" s="1"/>
  <c r="BK615" i="1" a="1"/>
  <c r="BK615" i="1" s="1"/>
  <c r="BL615" i="1" a="1"/>
  <c r="BL615" i="1" s="1"/>
  <c r="BM615" i="1" a="1"/>
  <c r="BM615" i="1" s="1"/>
  <c r="BN615" i="1" a="1"/>
  <c r="BN615" i="1" s="1"/>
  <c r="Q616" i="1"/>
  <c r="AP616" i="1"/>
  <c r="AQ616" i="1"/>
  <c r="AT616" i="1" a="1"/>
  <c r="AT616" i="1" s="1"/>
  <c r="AU616" i="1" a="1"/>
  <c r="AU616" i="1" s="1"/>
  <c r="AV616" i="1" a="1"/>
  <c r="AV616" i="1" s="1"/>
  <c r="AW616" i="1" a="1"/>
  <c r="AW616" i="1" s="1"/>
  <c r="AX616" i="1" a="1"/>
  <c r="AX616" i="1" s="1"/>
  <c r="AY616" i="1" a="1"/>
  <c r="AY616" i="1" s="1"/>
  <c r="AZ616" i="1" a="1"/>
  <c r="AZ616" i="1" s="1"/>
  <c r="BA616" i="1" a="1"/>
  <c r="BA616" i="1" s="1"/>
  <c r="BB616" i="1" a="1"/>
  <c r="BB616" i="1" s="1"/>
  <c r="BC616" i="1" a="1"/>
  <c r="BC616" i="1" s="1"/>
  <c r="BD616" i="1" a="1"/>
  <c r="BD616" i="1" s="1"/>
  <c r="BE616" i="1" a="1"/>
  <c r="BE616" i="1" s="1"/>
  <c r="BF616" i="1" a="1"/>
  <c r="BF616" i="1" s="1"/>
  <c r="BG616" i="1" a="1"/>
  <c r="BG616" i="1" s="1"/>
  <c r="BH616" i="1" a="1"/>
  <c r="BH616" i="1" s="1"/>
  <c r="BI616" i="1" a="1"/>
  <c r="BI616" i="1" s="1"/>
  <c r="BJ616" i="1" a="1"/>
  <c r="BJ616" i="1" s="1"/>
  <c r="BK616" i="1" a="1"/>
  <c r="BK616" i="1" s="1"/>
  <c r="BL616" i="1" a="1"/>
  <c r="BL616" i="1" s="1"/>
  <c r="BM616" i="1" a="1"/>
  <c r="BM616" i="1" s="1"/>
  <c r="BN616" i="1" a="1"/>
  <c r="BN616" i="1" s="1"/>
  <c r="Q617" i="1"/>
  <c r="AP617" i="1"/>
  <c r="AQ617" i="1"/>
  <c r="AT617" i="1" a="1"/>
  <c r="AT617" i="1" s="1"/>
  <c r="AU617" i="1" a="1"/>
  <c r="AU617" i="1" s="1"/>
  <c r="AV617" i="1" a="1"/>
  <c r="AV617" i="1" s="1"/>
  <c r="AW617" i="1" a="1"/>
  <c r="AW617" i="1" s="1"/>
  <c r="AX617" i="1" a="1"/>
  <c r="AX617" i="1" s="1"/>
  <c r="AY617" i="1" a="1"/>
  <c r="AY617" i="1" s="1"/>
  <c r="AZ617" i="1" a="1"/>
  <c r="AZ617" i="1" s="1"/>
  <c r="BA617" i="1" a="1"/>
  <c r="BA617" i="1" s="1"/>
  <c r="BB617" i="1" a="1"/>
  <c r="BB617" i="1" s="1"/>
  <c r="BC617" i="1" a="1"/>
  <c r="BC617" i="1" s="1"/>
  <c r="BD617" i="1" a="1"/>
  <c r="BD617" i="1" s="1"/>
  <c r="BE617" i="1" a="1"/>
  <c r="BE617" i="1" s="1"/>
  <c r="BF617" i="1" a="1"/>
  <c r="BF617" i="1" s="1"/>
  <c r="BG617" i="1" a="1"/>
  <c r="BG617" i="1" s="1"/>
  <c r="BH617" i="1" a="1"/>
  <c r="BH617" i="1" s="1"/>
  <c r="BI617" i="1" a="1"/>
  <c r="BI617" i="1" s="1"/>
  <c r="BJ617" i="1" a="1"/>
  <c r="BJ617" i="1" s="1"/>
  <c r="BK617" i="1" a="1"/>
  <c r="BK617" i="1" s="1"/>
  <c r="BL617" i="1" a="1"/>
  <c r="BL617" i="1" s="1"/>
  <c r="BM617" i="1" a="1"/>
  <c r="BM617" i="1" s="1"/>
  <c r="BN617" i="1" a="1"/>
  <c r="BN617" i="1" s="1"/>
  <c r="Q618" i="1"/>
  <c r="AP618" i="1"/>
  <c r="AQ618" i="1"/>
  <c r="AT618" i="1" a="1"/>
  <c r="AT618" i="1" s="1"/>
  <c r="AU618" i="1" a="1"/>
  <c r="AU618" i="1" s="1"/>
  <c r="AV618" i="1" a="1"/>
  <c r="AV618" i="1" s="1"/>
  <c r="AW618" i="1" a="1"/>
  <c r="AW618" i="1" s="1"/>
  <c r="AX618" i="1" a="1"/>
  <c r="AX618" i="1" s="1"/>
  <c r="AY618" i="1" a="1"/>
  <c r="AY618" i="1" s="1"/>
  <c r="AZ618" i="1" a="1"/>
  <c r="AZ618" i="1" s="1"/>
  <c r="BA618" i="1" a="1"/>
  <c r="BA618" i="1" s="1"/>
  <c r="BB618" i="1" a="1"/>
  <c r="BB618" i="1" s="1"/>
  <c r="BC618" i="1" a="1"/>
  <c r="BC618" i="1" s="1"/>
  <c r="BD618" i="1" a="1"/>
  <c r="BD618" i="1" s="1"/>
  <c r="BE618" i="1" a="1"/>
  <c r="BE618" i="1" s="1"/>
  <c r="BF618" i="1" a="1"/>
  <c r="BF618" i="1" s="1"/>
  <c r="BG618" i="1" a="1"/>
  <c r="BG618" i="1" s="1"/>
  <c r="BH618" i="1" a="1"/>
  <c r="BH618" i="1" s="1"/>
  <c r="BI618" i="1" a="1"/>
  <c r="BI618" i="1" s="1"/>
  <c r="BJ618" i="1" a="1"/>
  <c r="BJ618" i="1" s="1"/>
  <c r="BK618" i="1" a="1"/>
  <c r="BK618" i="1" s="1"/>
  <c r="BL618" i="1" a="1"/>
  <c r="BL618" i="1" s="1"/>
  <c r="BM618" i="1" a="1"/>
  <c r="BM618" i="1" s="1"/>
  <c r="BN618" i="1" a="1"/>
  <c r="BN618" i="1" s="1"/>
  <c r="Q619" i="1"/>
  <c r="AP619" i="1"/>
  <c r="AQ619" i="1"/>
  <c r="AT619" i="1" a="1"/>
  <c r="AT619" i="1" s="1"/>
  <c r="AU619" i="1" a="1"/>
  <c r="AU619" i="1" s="1"/>
  <c r="AV619" i="1" a="1"/>
  <c r="AV619" i="1" s="1"/>
  <c r="AW619" i="1" a="1"/>
  <c r="AW619" i="1" s="1"/>
  <c r="AX619" i="1" a="1"/>
  <c r="AX619" i="1" s="1"/>
  <c r="AY619" i="1" a="1"/>
  <c r="AY619" i="1" s="1"/>
  <c r="AZ619" i="1" a="1"/>
  <c r="AZ619" i="1" s="1"/>
  <c r="BA619" i="1" a="1"/>
  <c r="BA619" i="1" s="1"/>
  <c r="BB619" i="1" a="1"/>
  <c r="BB619" i="1" s="1"/>
  <c r="BC619" i="1" a="1"/>
  <c r="BC619" i="1" s="1"/>
  <c r="BD619" i="1" a="1"/>
  <c r="BD619" i="1" s="1"/>
  <c r="BE619" i="1" a="1"/>
  <c r="BE619" i="1" s="1"/>
  <c r="BF619" i="1" a="1"/>
  <c r="BF619" i="1" s="1"/>
  <c r="BG619" i="1" a="1"/>
  <c r="BG619" i="1" s="1"/>
  <c r="BH619" i="1" a="1"/>
  <c r="BH619" i="1" s="1"/>
  <c r="BI619" i="1" a="1"/>
  <c r="BI619" i="1" s="1"/>
  <c r="BJ619" i="1" a="1"/>
  <c r="BJ619" i="1" s="1"/>
  <c r="BK619" i="1" a="1"/>
  <c r="BK619" i="1" s="1"/>
  <c r="BL619" i="1" a="1"/>
  <c r="BL619" i="1" s="1"/>
  <c r="BM619" i="1" a="1"/>
  <c r="BM619" i="1" s="1"/>
  <c r="BN619" i="1" a="1"/>
  <c r="BN619" i="1" s="1"/>
  <c r="Q620" i="1"/>
  <c r="AP620" i="1"/>
  <c r="AQ620" i="1"/>
  <c r="AT620" i="1" a="1"/>
  <c r="AT620" i="1" s="1"/>
  <c r="AU620" i="1" a="1"/>
  <c r="AU620" i="1" s="1"/>
  <c r="AV620" i="1" a="1"/>
  <c r="AV620" i="1" s="1"/>
  <c r="AW620" i="1" a="1"/>
  <c r="AW620" i="1" s="1"/>
  <c r="AX620" i="1" a="1"/>
  <c r="AX620" i="1" s="1"/>
  <c r="AY620" i="1" a="1"/>
  <c r="AY620" i="1" s="1"/>
  <c r="AZ620" i="1" a="1"/>
  <c r="AZ620" i="1" s="1"/>
  <c r="BA620" i="1" a="1"/>
  <c r="BA620" i="1" s="1"/>
  <c r="BB620" i="1" a="1"/>
  <c r="BB620" i="1" s="1"/>
  <c r="BC620" i="1" a="1"/>
  <c r="BC620" i="1" s="1"/>
  <c r="BD620" i="1" a="1"/>
  <c r="BD620" i="1" s="1"/>
  <c r="BE620" i="1" a="1"/>
  <c r="BE620" i="1" s="1"/>
  <c r="BF620" i="1" a="1"/>
  <c r="BF620" i="1" s="1"/>
  <c r="BG620" i="1" a="1"/>
  <c r="BG620" i="1" s="1"/>
  <c r="BH620" i="1" a="1"/>
  <c r="BH620" i="1" s="1"/>
  <c r="BI620" i="1" a="1"/>
  <c r="BI620" i="1" s="1"/>
  <c r="BJ620" i="1" a="1"/>
  <c r="BJ620" i="1" s="1"/>
  <c r="BK620" i="1" a="1"/>
  <c r="BK620" i="1" s="1"/>
  <c r="BL620" i="1" a="1"/>
  <c r="BL620" i="1" s="1"/>
  <c r="BM620" i="1" a="1"/>
  <c r="BM620" i="1" s="1"/>
  <c r="BN620" i="1" a="1"/>
  <c r="BN620" i="1" s="1"/>
  <c r="Q621" i="1"/>
  <c r="AP621" i="1"/>
  <c r="AQ621" i="1"/>
  <c r="AT621" i="1" a="1"/>
  <c r="AT621" i="1" s="1"/>
  <c r="AU621" i="1" a="1"/>
  <c r="AU621" i="1" s="1"/>
  <c r="AV621" i="1" a="1"/>
  <c r="AV621" i="1" s="1"/>
  <c r="AW621" i="1" a="1"/>
  <c r="AW621" i="1" s="1"/>
  <c r="AX621" i="1" a="1"/>
  <c r="AX621" i="1" s="1"/>
  <c r="AY621" i="1" a="1"/>
  <c r="AY621" i="1" s="1"/>
  <c r="AZ621" i="1" a="1"/>
  <c r="AZ621" i="1" s="1"/>
  <c r="BA621" i="1" a="1"/>
  <c r="BA621" i="1" s="1"/>
  <c r="BB621" i="1" a="1"/>
  <c r="BB621" i="1" s="1"/>
  <c r="BC621" i="1" a="1"/>
  <c r="BC621" i="1" s="1"/>
  <c r="BD621" i="1" a="1"/>
  <c r="BD621" i="1" s="1"/>
  <c r="BE621" i="1" a="1"/>
  <c r="BE621" i="1" s="1"/>
  <c r="BF621" i="1" a="1"/>
  <c r="BF621" i="1" s="1"/>
  <c r="BG621" i="1" a="1"/>
  <c r="BG621" i="1" s="1"/>
  <c r="BH621" i="1" a="1"/>
  <c r="BH621" i="1" s="1"/>
  <c r="BI621" i="1" a="1"/>
  <c r="BI621" i="1" s="1"/>
  <c r="BJ621" i="1" a="1"/>
  <c r="BJ621" i="1" s="1"/>
  <c r="BK621" i="1" a="1"/>
  <c r="BK621" i="1" s="1"/>
  <c r="BL621" i="1" a="1"/>
  <c r="BL621" i="1" s="1"/>
  <c r="BM621" i="1" a="1"/>
  <c r="BM621" i="1" s="1"/>
  <c r="BN621" i="1" a="1"/>
  <c r="BN621" i="1" s="1"/>
  <c r="Q622" i="1"/>
  <c r="AP622" i="1"/>
  <c r="AQ622" i="1"/>
  <c r="AT622" i="1" a="1"/>
  <c r="AT622" i="1" s="1"/>
  <c r="AU622" i="1" a="1"/>
  <c r="AU622" i="1" s="1"/>
  <c r="AV622" i="1" a="1"/>
  <c r="AV622" i="1" s="1"/>
  <c r="AW622" i="1" a="1"/>
  <c r="AW622" i="1" s="1"/>
  <c r="AX622" i="1" a="1"/>
  <c r="AX622" i="1" s="1"/>
  <c r="AY622" i="1" a="1"/>
  <c r="AY622" i="1" s="1"/>
  <c r="AZ622" i="1" a="1"/>
  <c r="AZ622" i="1" s="1"/>
  <c r="BA622" i="1" a="1"/>
  <c r="BA622" i="1" s="1"/>
  <c r="BB622" i="1" a="1"/>
  <c r="BB622" i="1" s="1"/>
  <c r="BC622" i="1" a="1"/>
  <c r="BC622" i="1" s="1"/>
  <c r="BD622" i="1" a="1"/>
  <c r="BD622" i="1" s="1"/>
  <c r="BE622" i="1" a="1"/>
  <c r="BE622" i="1" s="1"/>
  <c r="BF622" i="1" a="1"/>
  <c r="BF622" i="1" s="1"/>
  <c r="BG622" i="1" a="1"/>
  <c r="BG622" i="1" s="1"/>
  <c r="BH622" i="1" a="1"/>
  <c r="BH622" i="1" s="1"/>
  <c r="BI622" i="1" a="1"/>
  <c r="BI622" i="1" s="1"/>
  <c r="BJ622" i="1" a="1"/>
  <c r="BJ622" i="1" s="1"/>
  <c r="BK622" i="1" a="1"/>
  <c r="BK622" i="1" s="1"/>
  <c r="BL622" i="1" a="1"/>
  <c r="BL622" i="1" s="1"/>
  <c r="BM622" i="1" a="1"/>
  <c r="BM622" i="1" s="1"/>
  <c r="BN622" i="1" a="1"/>
  <c r="BN622" i="1" s="1"/>
  <c r="Q623" i="1"/>
  <c r="AP623" i="1"/>
  <c r="AQ623" i="1"/>
  <c r="AT623" i="1" a="1"/>
  <c r="AT623" i="1" s="1"/>
  <c r="AU623" i="1" a="1"/>
  <c r="AU623" i="1" s="1"/>
  <c r="AV623" i="1" a="1"/>
  <c r="AV623" i="1" s="1"/>
  <c r="AW623" i="1" a="1"/>
  <c r="AW623" i="1" s="1"/>
  <c r="AX623" i="1" a="1"/>
  <c r="AX623" i="1" s="1"/>
  <c r="AY623" i="1" a="1"/>
  <c r="AY623" i="1" s="1"/>
  <c r="AZ623" i="1" a="1"/>
  <c r="AZ623" i="1" s="1"/>
  <c r="BA623" i="1" a="1"/>
  <c r="BA623" i="1" s="1"/>
  <c r="BB623" i="1" a="1"/>
  <c r="BB623" i="1" s="1"/>
  <c r="BC623" i="1" a="1"/>
  <c r="BC623" i="1" s="1"/>
  <c r="BD623" i="1" a="1"/>
  <c r="BD623" i="1" s="1"/>
  <c r="BE623" i="1" a="1"/>
  <c r="BE623" i="1" s="1"/>
  <c r="BF623" i="1" a="1"/>
  <c r="BF623" i="1" s="1"/>
  <c r="BG623" i="1" a="1"/>
  <c r="BG623" i="1" s="1"/>
  <c r="BH623" i="1" a="1"/>
  <c r="BH623" i="1" s="1"/>
  <c r="BI623" i="1" a="1"/>
  <c r="BI623" i="1" s="1"/>
  <c r="BJ623" i="1" a="1"/>
  <c r="BJ623" i="1" s="1"/>
  <c r="BK623" i="1" a="1"/>
  <c r="BK623" i="1" s="1"/>
  <c r="BL623" i="1" a="1"/>
  <c r="BL623" i="1" s="1"/>
  <c r="BM623" i="1" a="1"/>
  <c r="BM623" i="1" s="1"/>
  <c r="BN623" i="1" a="1"/>
  <c r="BN623" i="1" s="1"/>
  <c r="Q624" i="1"/>
  <c r="AP624" i="1"/>
  <c r="AQ624" i="1"/>
  <c r="AT624" i="1" a="1"/>
  <c r="AT624" i="1" s="1"/>
  <c r="AU624" i="1" a="1"/>
  <c r="AU624" i="1" s="1"/>
  <c r="AV624" i="1" a="1"/>
  <c r="AV624" i="1" s="1"/>
  <c r="AW624" i="1" a="1"/>
  <c r="AW624" i="1" s="1"/>
  <c r="AX624" i="1" a="1"/>
  <c r="AX624" i="1" s="1"/>
  <c r="AY624" i="1" a="1"/>
  <c r="AY624" i="1" s="1"/>
  <c r="AZ624" i="1" a="1"/>
  <c r="AZ624" i="1" s="1"/>
  <c r="BA624" i="1" a="1"/>
  <c r="BA624" i="1" s="1"/>
  <c r="BB624" i="1" a="1"/>
  <c r="BB624" i="1" s="1"/>
  <c r="BC624" i="1" a="1"/>
  <c r="BC624" i="1" s="1"/>
  <c r="BD624" i="1" a="1"/>
  <c r="BD624" i="1" s="1"/>
  <c r="BE624" i="1" a="1"/>
  <c r="BE624" i="1" s="1"/>
  <c r="BF624" i="1" a="1"/>
  <c r="BF624" i="1" s="1"/>
  <c r="BG624" i="1" a="1"/>
  <c r="BG624" i="1" s="1"/>
  <c r="BH624" i="1" a="1"/>
  <c r="BH624" i="1" s="1"/>
  <c r="BI624" i="1" a="1"/>
  <c r="BI624" i="1" s="1"/>
  <c r="BJ624" i="1" a="1"/>
  <c r="BJ624" i="1" s="1"/>
  <c r="BK624" i="1" a="1"/>
  <c r="BK624" i="1" s="1"/>
  <c r="BL624" i="1" a="1"/>
  <c r="BL624" i="1" s="1"/>
  <c r="BM624" i="1" a="1"/>
  <c r="BM624" i="1" s="1"/>
  <c r="BN624" i="1" a="1"/>
  <c r="BN624" i="1" s="1"/>
  <c r="Q625" i="1"/>
  <c r="AP625" i="1"/>
  <c r="AQ625" i="1"/>
  <c r="AT625" i="1" a="1"/>
  <c r="AT625" i="1" s="1"/>
  <c r="AU625" i="1" a="1"/>
  <c r="AU625" i="1" s="1"/>
  <c r="AV625" i="1" a="1"/>
  <c r="AV625" i="1" s="1"/>
  <c r="AW625" i="1" a="1"/>
  <c r="AW625" i="1" s="1"/>
  <c r="AX625" i="1" a="1"/>
  <c r="AX625" i="1" s="1"/>
  <c r="AY625" i="1" a="1"/>
  <c r="AY625" i="1" s="1"/>
  <c r="AZ625" i="1" a="1"/>
  <c r="AZ625" i="1" s="1"/>
  <c r="BA625" i="1" a="1"/>
  <c r="BA625" i="1" s="1"/>
  <c r="BB625" i="1" a="1"/>
  <c r="BB625" i="1" s="1"/>
  <c r="BC625" i="1" a="1"/>
  <c r="BC625" i="1" s="1"/>
  <c r="BD625" i="1" a="1"/>
  <c r="BD625" i="1" s="1"/>
  <c r="BE625" i="1" a="1"/>
  <c r="BE625" i="1" s="1"/>
  <c r="BF625" i="1" a="1"/>
  <c r="BF625" i="1" s="1"/>
  <c r="BG625" i="1" a="1"/>
  <c r="BG625" i="1" s="1"/>
  <c r="BH625" i="1" a="1"/>
  <c r="BH625" i="1" s="1"/>
  <c r="BI625" i="1" a="1"/>
  <c r="BI625" i="1" s="1"/>
  <c r="BJ625" i="1" a="1"/>
  <c r="BJ625" i="1" s="1"/>
  <c r="BK625" i="1" a="1"/>
  <c r="BK625" i="1" s="1"/>
  <c r="BL625" i="1" a="1"/>
  <c r="BL625" i="1" s="1"/>
  <c r="BM625" i="1" a="1"/>
  <c r="BM625" i="1" s="1"/>
  <c r="BN625" i="1" a="1"/>
  <c r="BN625" i="1" s="1"/>
  <c r="Q626" i="1"/>
  <c r="AP626" i="1"/>
  <c r="AQ626" i="1"/>
  <c r="AT626" i="1" a="1"/>
  <c r="AT626" i="1" s="1"/>
  <c r="AU626" i="1" a="1"/>
  <c r="AU626" i="1" s="1"/>
  <c r="AV626" i="1" a="1"/>
  <c r="AV626" i="1" s="1"/>
  <c r="AW626" i="1" a="1"/>
  <c r="AW626" i="1" s="1"/>
  <c r="AX626" i="1" a="1"/>
  <c r="AX626" i="1" s="1"/>
  <c r="AY626" i="1" a="1"/>
  <c r="AY626" i="1" s="1"/>
  <c r="AZ626" i="1" a="1"/>
  <c r="AZ626" i="1" s="1"/>
  <c r="BA626" i="1" a="1"/>
  <c r="BA626" i="1" s="1"/>
  <c r="BB626" i="1" a="1"/>
  <c r="BB626" i="1" s="1"/>
  <c r="BC626" i="1" a="1"/>
  <c r="BC626" i="1" s="1"/>
  <c r="BD626" i="1" a="1"/>
  <c r="BD626" i="1" s="1"/>
  <c r="BE626" i="1" a="1"/>
  <c r="BE626" i="1" s="1"/>
  <c r="BF626" i="1" a="1"/>
  <c r="BF626" i="1" s="1"/>
  <c r="BG626" i="1" a="1"/>
  <c r="BG626" i="1" s="1"/>
  <c r="BH626" i="1" a="1"/>
  <c r="BH626" i="1" s="1"/>
  <c r="BI626" i="1" a="1"/>
  <c r="BI626" i="1" s="1"/>
  <c r="BJ626" i="1" a="1"/>
  <c r="BJ626" i="1" s="1"/>
  <c r="BK626" i="1" a="1"/>
  <c r="BK626" i="1" s="1"/>
  <c r="BL626" i="1" a="1"/>
  <c r="BL626" i="1" s="1"/>
  <c r="BM626" i="1" a="1"/>
  <c r="BM626" i="1" s="1"/>
  <c r="BN626" i="1" a="1"/>
  <c r="BN626" i="1" s="1"/>
  <c r="Q627" i="1"/>
  <c r="AP627" i="1"/>
  <c r="AQ627" i="1"/>
  <c r="AT627" i="1" a="1"/>
  <c r="AT627" i="1" s="1"/>
  <c r="AU627" i="1" a="1"/>
  <c r="AU627" i="1" s="1"/>
  <c r="AV627" i="1" a="1"/>
  <c r="AV627" i="1" s="1"/>
  <c r="AW627" i="1" a="1"/>
  <c r="AW627" i="1" s="1"/>
  <c r="AX627" i="1" a="1"/>
  <c r="AX627" i="1" s="1"/>
  <c r="AY627" i="1" a="1"/>
  <c r="AY627" i="1" s="1"/>
  <c r="AZ627" i="1" a="1"/>
  <c r="AZ627" i="1" s="1"/>
  <c r="BA627" i="1" a="1"/>
  <c r="BA627" i="1" s="1"/>
  <c r="BB627" i="1" a="1"/>
  <c r="BB627" i="1" s="1"/>
  <c r="BC627" i="1" a="1"/>
  <c r="BC627" i="1" s="1"/>
  <c r="BD627" i="1" a="1"/>
  <c r="BD627" i="1" s="1"/>
  <c r="BE627" i="1" a="1"/>
  <c r="BE627" i="1" s="1"/>
  <c r="BF627" i="1" a="1"/>
  <c r="BF627" i="1" s="1"/>
  <c r="BG627" i="1" a="1"/>
  <c r="BG627" i="1" s="1"/>
  <c r="BH627" i="1" a="1"/>
  <c r="BH627" i="1" s="1"/>
  <c r="BI627" i="1" a="1"/>
  <c r="BI627" i="1" s="1"/>
  <c r="BJ627" i="1" a="1"/>
  <c r="BJ627" i="1" s="1"/>
  <c r="BK627" i="1" a="1"/>
  <c r="BK627" i="1" s="1"/>
  <c r="BL627" i="1" a="1"/>
  <c r="BL627" i="1" s="1"/>
  <c r="BM627" i="1" a="1"/>
  <c r="BM627" i="1" s="1"/>
  <c r="BN627" i="1" a="1"/>
  <c r="BN627" i="1" s="1"/>
  <c r="Q628" i="1"/>
  <c r="AP628" i="1"/>
  <c r="AQ628" i="1"/>
  <c r="AT628" i="1" a="1"/>
  <c r="AT628" i="1" s="1"/>
  <c r="AU628" i="1" a="1"/>
  <c r="AU628" i="1" s="1"/>
  <c r="AV628" i="1" a="1"/>
  <c r="AV628" i="1" s="1"/>
  <c r="AW628" i="1" a="1"/>
  <c r="AW628" i="1" s="1"/>
  <c r="AX628" i="1" a="1"/>
  <c r="AX628" i="1" s="1"/>
  <c r="AY628" i="1" a="1"/>
  <c r="AY628" i="1" s="1"/>
  <c r="AZ628" i="1" a="1"/>
  <c r="AZ628" i="1" s="1"/>
  <c r="BA628" i="1" a="1"/>
  <c r="BA628" i="1" s="1"/>
  <c r="BB628" i="1" a="1"/>
  <c r="BB628" i="1" s="1"/>
  <c r="BC628" i="1" a="1"/>
  <c r="BC628" i="1" s="1"/>
  <c r="BD628" i="1" a="1"/>
  <c r="BD628" i="1" s="1"/>
  <c r="BE628" i="1" a="1"/>
  <c r="BE628" i="1" s="1"/>
  <c r="BF628" i="1" a="1"/>
  <c r="BF628" i="1" s="1"/>
  <c r="BG628" i="1" a="1"/>
  <c r="BG628" i="1" s="1"/>
  <c r="BH628" i="1" a="1"/>
  <c r="BH628" i="1" s="1"/>
  <c r="BI628" i="1" a="1"/>
  <c r="BI628" i="1" s="1"/>
  <c r="BJ628" i="1" a="1"/>
  <c r="BJ628" i="1" s="1"/>
  <c r="BK628" i="1" a="1"/>
  <c r="BK628" i="1" s="1"/>
  <c r="BL628" i="1" a="1"/>
  <c r="BL628" i="1" s="1"/>
  <c r="BM628" i="1" a="1"/>
  <c r="BM628" i="1" s="1"/>
  <c r="BN628" i="1" a="1"/>
  <c r="BN628" i="1" s="1"/>
  <c r="Q629" i="1"/>
  <c r="AP629" i="1"/>
  <c r="AQ629" i="1"/>
  <c r="AT629" i="1" a="1"/>
  <c r="AT629" i="1" s="1"/>
  <c r="AU629" i="1" a="1"/>
  <c r="AU629" i="1" s="1"/>
  <c r="AV629" i="1" a="1"/>
  <c r="AV629" i="1" s="1"/>
  <c r="AW629" i="1" a="1"/>
  <c r="AW629" i="1" s="1"/>
  <c r="AX629" i="1" a="1"/>
  <c r="AX629" i="1" s="1"/>
  <c r="AY629" i="1" a="1"/>
  <c r="AY629" i="1" s="1"/>
  <c r="AZ629" i="1" a="1"/>
  <c r="AZ629" i="1" s="1"/>
  <c r="BA629" i="1" a="1"/>
  <c r="BA629" i="1" s="1"/>
  <c r="BB629" i="1" a="1"/>
  <c r="BB629" i="1" s="1"/>
  <c r="BC629" i="1" a="1"/>
  <c r="BC629" i="1" s="1"/>
  <c r="BD629" i="1" a="1"/>
  <c r="BD629" i="1" s="1"/>
  <c r="BE629" i="1" a="1"/>
  <c r="BE629" i="1" s="1"/>
  <c r="BF629" i="1" a="1"/>
  <c r="BF629" i="1" s="1"/>
  <c r="BG629" i="1" a="1"/>
  <c r="BG629" i="1" s="1"/>
  <c r="BH629" i="1" a="1"/>
  <c r="BH629" i="1" s="1"/>
  <c r="BI629" i="1" a="1"/>
  <c r="BI629" i="1" s="1"/>
  <c r="BJ629" i="1" a="1"/>
  <c r="BJ629" i="1" s="1"/>
  <c r="BK629" i="1" a="1"/>
  <c r="BK629" i="1" s="1"/>
  <c r="BL629" i="1" a="1"/>
  <c r="BL629" i="1" s="1"/>
  <c r="BM629" i="1" a="1"/>
  <c r="BM629" i="1" s="1"/>
  <c r="BN629" i="1" a="1"/>
  <c r="BN629" i="1" s="1"/>
  <c r="Q630" i="1"/>
  <c r="AP630" i="1"/>
  <c r="AQ630" i="1"/>
  <c r="AT630" i="1" a="1"/>
  <c r="AT630" i="1" s="1"/>
  <c r="AU630" i="1" a="1"/>
  <c r="AU630" i="1" s="1"/>
  <c r="AV630" i="1" a="1"/>
  <c r="AV630" i="1" s="1"/>
  <c r="AW630" i="1" a="1"/>
  <c r="AW630" i="1" s="1"/>
  <c r="AX630" i="1" a="1"/>
  <c r="AX630" i="1" s="1"/>
  <c r="AY630" i="1" a="1"/>
  <c r="AY630" i="1" s="1"/>
  <c r="AZ630" i="1" a="1"/>
  <c r="AZ630" i="1" s="1"/>
  <c r="BA630" i="1" a="1"/>
  <c r="BA630" i="1" s="1"/>
  <c r="BB630" i="1" a="1"/>
  <c r="BB630" i="1" s="1"/>
  <c r="BC630" i="1" a="1"/>
  <c r="BC630" i="1" s="1"/>
  <c r="BD630" i="1" a="1"/>
  <c r="BD630" i="1" s="1"/>
  <c r="BE630" i="1" a="1"/>
  <c r="BE630" i="1" s="1"/>
  <c r="BF630" i="1" a="1"/>
  <c r="BF630" i="1" s="1"/>
  <c r="BG630" i="1" a="1"/>
  <c r="BG630" i="1" s="1"/>
  <c r="BH630" i="1" a="1"/>
  <c r="BH630" i="1" s="1"/>
  <c r="BI630" i="1" a="1"/>
  <c r="BI630" i="1" s="1"/>
  <c r="BJ630" i="1" a="1"/>
  <c r="BJ630" i="1" s="1"/>
  <c r="BK630" i="1" a="1"/>
  <c r="BK630" i="1" s="1"/>
  <c r="BL630" i="1" a="1"/>
  <c r="BL630" i="1" s="1"/>
  <c r="BM630" i="1" a="1"/>
  <c r="BM630" i="1" s="1"/>
  <c r="BN630" i="1" a="1"/>
  <c r="BN630" i="1" s="1"/>
  <c r="Q631" i="1"/>
  <c r="AP631" i="1"/>
  <c r="AQ631" i="1"/>
  <c r="AT631" i="1" a="1"/>
  <c r="AT631" i="1" s="1"/>
  <c r="AU631" i="1" a="1"/>
  <c r="AU631" i="1" s="1"/>
  <c r="AV631" i="1" a="1"/>
  <c r="AV631" i="1" s="1"/>
  <c r="AW631" i="1" a="1"/>
  <c r="AW631" i="1" s="1"/>
  <c r="AX631" i="1" a="1"/>
  <c r="AX631" i="1" s="1"/>
  <c r="AY631" i="1" a="1"/>
  <c r="AY631" i="1" s="1"/>
  <c r="AZ631" i="1" a="1"/>
  <c r="AZ631" i="1" s="1"/>
  <c r="BA631" i="1" a="1"/>
  <c r="BA631" i="1" s="1"/>
  <c r="BB631" i="1" a="1"/>
  <c r="BB631" i="1" s="1"/>
  <c r="BC631" i="1" a="1"/>
  <c r="BC631" i="1" s="1"/>
  <c r="BD631" i="1" a="1"/>
  <c r="BD631" i="1" s="1"/>
  <c r="BE631" i="1" a="1"/>
  <c r="BE631" i="1" s="1"/>
  <c r="BF631" i="1" a="1"/>
  <c r="BF631" i="1" s="1"/>
  <c r="BG631" i="1" a="1"/>
  <c r="BG631" i="1" s="1"/>
  <c r="BH631" i="1" a="1"/>
  <c r="BH631" i="1" s="1"/>
  <c r="BI631" i="1" a="1"/>
  <c r="BI631" i="1" s="1"/>
  <c r="BJ631" i="1" a="1"/>
  <c r="BJ631" i="1" s="1"/>
  <c r="BK631" i="1" a="1"/>
  <c r="BK631" i="1" s="1"/>
  <c r="BL631" i="1" a="1"/>
  <c r="BL631" i="1" s="1"/>
  <c r="BM631" i="1" a="1"/>
  <c r="BM631" i="1" s="1"/>
  <c r="BN631" i="1" a="1"/>
  <c r="BN631" i="1" s="1"/>
  <c r="Q632" i="1"/>
  <c r="AP632" i="1"/>
  <c r="AQ632" i="1"/>
  <c r="AT632" i="1" a="1"/>
  <c r="AT632" i="1" s="1"/>
  <c r="AU632" i="1" a="1"/>
  <c r="AU632" i="1" s="1"/>
  <c r="AV632" i="1" a="1"/>
  <c r="AV632" i="1" s="1"/>
  <c r="AW632" i="1" a="1"/>
  <c r="AW632" i="1" s="1"/>
  <c r="AX632" i="1" a="1"/>
  <c r="AX632" i="1" s="1"/>
  <c r="AY632" i="1" a="1"/>
  <c r="AY632" i="1" s="1"/>
  <c r="AZ632" i="1" a="1"/>
  <c r="AZ632" i="1" s="1"/>
  <c r="BA632" i="1" a="1"/>
  <c r="BA632" i="1" s="1"/>
  <c r="BB632" i="1" a="1"/>
  <c r="BB632" i="1" s="1"/>
  <c r="BC632" i="1" a="1"/>
  <c r="BC632" i="1" s="1"/>
  <c r="BD632" i="1" a="1"/>
  <c r="BD632" i="1" s="1"/>
  <c r="BE632" i="1" a="1"/>
  <c r="BE632" i="1" s="1"/>
  <c r="BF632" i="1" a="1"/>
  <c r="BF632" i="1" s="1"/>
  <c r="BG632" i="1" a="1"/>
  <c r="BG632" i="1" s="1"/>
  <c r="BH632" i="1" a="1"/>
  <c r="BH632" i="1" s="1"/>
  <c r="BI632" i="1" a="1"/>
  <c r="BI632" i="1" s="1"/>
  <c r="BJ632" i="1" a="1"/>
  <c r="BJ632" i="1" s="1"/>
  <c r="BK632" i="1" a="1"/>
  <c r="BK632" i="1" s="1"/>
  <c r="BL632" i="1" a="1"/>
  <c r="BL632" i="1" s="1"/>
  <c r="BM632" i="1" a="1"/>
  <c r="BM632" i="1" s="1"/>
  <c r="BN632" i="1" a="1"/>
  <c r="BN632" i="1" s="1"/>
  <c r="Q633" i="1"/>
  <c r="AP633" i="1"/>
  <c r="AQ633" i="1"/>
  <c r="AT633" i="1" a="1"/>
  <c r="AT633" i="1" s="1"/>
  <c r="AU633" i="1" a="1"/>
  <c r="AU633" i="1" s="1"/>
  <c r="AV633" i="1" a="1"/>
  <c r="AV633" i="1" s="1"/>
  <c r="AW633" i="1" a="1"/>
  <c r="AW633" i="1" s="1"/>
  <c r="AX633" i="1" a="1"/>
  <c r="AX633" i="1" s="1"/>
  <c r="AY633" i="1" a="1"/>
  <c r="AY633" i="1" s="1"/>
  <c r="AZ633" i="1" a="1"/>
  <c r="AZ633" i="1" s="1"/>
  <c r="BA633" i="1" a="1"/>
  <c r="BA633" i="1" s="1"/>
  <c r="BB633" i="1" a="1"/>
  <c r="BB633" i="1" s="1"/>
  <c r="BC633" i="1" a="1"/>
  <c r="BC633" i="1" s="1"/>
  <c r="BD633" i="1" a="1"/>
  <c r="BD633" i="1" s="1"/>
  <c r="BE633" i="1" a="1"/>
  <c r="BE633" i="1" s="1"/>
  <c r="BF633" i="1" a="1"/>
  <c r="BF633" i="1" s="1"/>
  <c r="BG633" i="1" a="1"/>
  <c r="BG633" i="1" s="1"/>
  <c r="BH633" i="1" a="1"/>
  <c r="BH633" i="1" s="1"/>
  <c r="BI633" i="1" a="1"/>
  <c r="BI633" i="1" s="1"/>
  <c r="BJ633" i="1" a="1"/>
  <c r="BJ633" i="1" s="1"/>
  <c r="BK633" i="1" a="1"/>
  <c r="BK633" i="1" s="1"/>
  <c r="BL633" i="1" a="1"/>
  <c r="BL633" i="1" s="1"/>
  <c r="BM633" i="1" a="1"/>
  <c r="BM633" i="1" s="1"/>
  <c r="BN633" i="1" a="1"/>
  <c r="BN633" i="1" s="1"/>
  <c r="Q634" i="1"/>
  <c r="AP634" i="1"/>
  <c r="AQ634" i="1"/>
  <c r="AT634" i="1" a="1"/>
  <c r="AT634" i="1" s="1"/>
  <c r="AU634" i="1" a="1"/>
  <c r="AU634" i="1" s="1"/>
  <c r="AV634" i="1" a="1"/>
  <c r="AV634" i="1" s="1"/>
  <c r="AW634" i="1" a="1"/>
  <c r="AW634" i="1" s="1"/>
  <c r="AX634" i="1" a="1"/>
  <c r="AX634" i="1" s="1"/>
  <c r="AY634" i="1" a="1"/>
  <c r="AY634" i="1" s="1"/>
  <c r="AZ634" i="1" a="1"/>
  <c r="AZ634" i="1" s="1"/>
  <c r="BA634" i="1" a="1"/>
  <c r="BA634" i="1" s="1"/>
  <c r="BB634" i="1" a="1"/>
  <c r="BB634" i="1" s="1"/>
  <c r="BC634" i="1" a="1"/>
  <c r="BC634" i="1" s="1"/>
  <c r="BD634" i="1" a="1"/>
  <c r="BD634" i="1" s="1"/>
  <c r="BE634" i="1" a="1"/>
  <c r="BE634" i="1" s="1"/>
  <c r="BF634" i="1" a="1"/>
  <c r="BF634" i="1" s="1"/>
  <c r="BG634" i="1" a="1"/>
  <c r="BG634" i="1" s="1"/>
  <c r="BH634" i="1" a="1"/>
  <c r="BH634" i="1" s="1"/>
  <c r="BI634" i="1" a="1"/>
  <c r="BI634" i="1" s="1"/>
  <c r="BJ634" i="1" a="1"/>
  <c r="BJ634" i="1" s="1"/>
  <c r="BK634" i="1" a="1"/>
  <c r="BK634" i="1" s="1"/>
  <c r="BL634" i="1" a="1"/>
  <c r="BL634" i="1" s="1"/>
  <c r="BM634" i="1" a="1"/>
  <c r="BM634" i="1" s="1"/>
  <c r="BN634" i="1" a="1"/>
  <c r="BN634" i="1" s="1"/>
  <c r="Q635" i="1"/>
  <c r="AP635" i="1"/>
  <c r="AQ635" i="1"/>
  <c r="AT635" i="1" a="1"/>
  <c r="AT635" i="1" s="1"/>
  <c r="AU635" i="1" a="1"/>
  <c r="AU635" i="1" s="1"/>
  <c r="AV635" i="1" a="1"/>
  <c r="AV635" i="1" s="1"/>
  <c r="AW635" i="1" a="1"/>
  <c r="AW635" i="1" s="1"/>
  <c r="AX635" i="1" a="1"/>
  <c r="AX635" i="1" s="1"/>
  <c r="AY635" i="1" a="1"/>
  <c r="AY635" i="1" s="1"/>
  <c r="AZ635" i="1" a="1"/>
  <c r="AZ635" i="1" s="1"/>
  <c r="BA635" i="1" a="1"/>
  <c r="BA635" i="1" s="1"/>
  <c r="BB635" i="1" a="1"/>
  <c r="BB635" i="1" s="1"/>
  <c r="BC635" i="1" a="1"/>
  <c r="BC635" i="1" s="1"/>
  <c r="BD635" i="1" a="1"/>
  <c r="BD635" i="1" s="1"/>
  <c r="BE635" i="1" a="1"/>
  <c r="BE635" i="1" s="1"/>
  <c r="BF635" i="1" a="1"/>
  <c r="BF635" i="1" s="1"/>
  <c r="BG635" i="1" a="1"/>
  <c r="BG635" i="1" s="1"/>
  <c r="BH635" i="1" a="1"/>
  <c r="BH635" i="1" s="1"/>
  <c r="BI635" i="1" a="1"/>
  <c r="BI635" i="1" s="1"/>
  <c r="BJ635" i="1" a="1"/>
  <c r="BJ635" i="1" s="1"/>
  <c r="BK635" i="1" a="1"/>
  <c r="BK635" i="1" s="1"/>
  <c r="BL635" i="1" a="1"/>
  <c r="BL635" i="1" s="1"/>
  <c r="BM635" i="1" a="1"/>
  <c r="BM635" i="1" s="1"/>
  <c r="BN635" i="1" a="1"/>
  <c r="BN635" i="1" s="1"/>
  <c r="Q636" i="1"/>
  <c r="AP636" i="1"/>
  <c r="AQ636" i="1"/>
  <c r="AT636" i="1" a="1"/>
  <c r="AT636" i="1" s="1"/>
  <c r="AU636" i="1" a="1"/>
  <c r="AU636" i="1" s="1"/>
  <c r="AV636" i="1" a="1"/>
  <c r="AV636" i="1" s="1"/>
  <c r="AW636" i="1" a="1"/>
  <c r="AW636" i="1" s="1"/>
  <c r="AX636" i="1" a="1"/>
  <c r="AX636" i="1" s="1"/>
  <c r="AY636" i="1" a="1"/>
  <c r="AY636" i="1" s="1"/>
  <c r="AZ636" i="1" a="1"/>
  <c r="AZ636" i="1" s="1"/>
  <c r="BA636" i="1" a="1"/>
  <c r="BA636" i="1" s="1"/>
  <c r="BB636" i="1" a="1"/>
  <c r="BB636" i="1" s="1"/>
  <c r="BC636" i="1" a="1"/>
  <c r="BC636" i="1" s="1"/>
  <c r="BD636" i="1" a="1"/>
  <c r="BD636" i="1" s="1"/>
  <c r="BE636" i="1" a="1"/>
  <c r="BE636" i="1" s="1"/>
  <c r="BF636" i="1" a="1"/>
  <c r="BF636" i="1" s="1"/>
  <c r="BG636" i="1" a="1"/>
  <c r="BG636" i="1" s="1"/>
  <c r="BH636" i="1" a="1"/>
  <c r="BH636" i="1" s="1"/>
  <c r="BI636" i="1" a="1"/>
  <c r="BI636" i="1" s="1"/>
  <c r="BJ636" i="1" a="1"/>
  <c r="BJ636" i="1" s="1"/>
  <c r="BK636" i="1" a="1"/>
  <c r="BK636" i="1" s="1"/>
  <c r="BL636" i="1" a="1"/>
  <c r="BL636" i="1" s="1"/>
  <c r="BM636" i="1" a="1"/>
  <c r="BM636" i="1" s="1"/>
  <c r="BN636" i="1" a="1"/>
  <c r="BN636" i="1" s="1"/>
  <c r="Q637" i="1"/>
  <c r="AP637" i="1"/>
  <c r="AQ637" i="1"/>
  <c r="AT637" i="1" a="1"/>
  <c r="AT637" i="1" s="1"/>
  <c r="AU637" i="1" a="1"/>
  <c r="AU637" i="1" s="1"/>
  <c r="AV637" i="1" a="1"/>
  <c r="AV637" i="1" s="1"/>
  <c r="AW637" i="1" a="1"/>
  <c r="AW637" i="1" s="1"/>
  <c r="AX637" i="1" a="1"/>
  <c r="AX637" i="1" s="1"/>
  <c r="AY637" i="1" a="1"/>
  <c r="AY637" i="1" s="1"/>
  <c r="AZ637" i="1" a="1"/>
  <c r="AZ637" i="1" s="1"/>
  <c r="BA637" i="1" a="1"/>
  <c r="BA637" i="1" s="1"/>
  <c r="BB637" i="1" a="1"/>
  <c r="BB637" i="1" s="1"/>
  <c r="BC637" i="1" a="1"/>
  <c r="BC637" i="1" s="1"/>
  <c r="BD637" i="1" a="1"/>
  <c r="BD637" i="1" s="1"/>
  <c r="BE637" i="1" a="1"/>
  <c r="BE637" i="1" s="1"/>
  <c r="BF637" i="1" a="1"/>
  <c r="BF637" i="1" s="1"/>
  <c r="BG637" i="1" a="1"/>
  <c r="BG637" i="1" s="1"/>
  <c r="BH637" i="1" a="1"/>
  <c r="BH637" i="1" s="1"/>
  <c r="BI637" i="1" a="1"/>
  <c r="BI637" i="1" s="1"/>
  <c r="BJ637" i="1" a="1"/>
  <c r="BJ637" i="1" s="1"/>
  <c r="BK637" i="1" a="1"/>
  <c r="BK637" i="1" s="1"/>
  <c r="BL637" i="1" a="1"/>
  <c r="BL637" i="1" s="1"/>
  <c r="BM637" i="1" a="1"/>
  <c r="BM637" i="1" s="1"/>
  <c r="BN637" i="1" a="1"/>
  <c r="BN637" i="1" s="1"/>
  <c r="Q638" i="1"/>
  <c r="AP638" i="1"/>
  <c r="AQ638" i="1"/>
  <c r="AT638" i="1" a="1"/>
  <c r="AT638" i="1" s="1"/>
  <c r="AU638" i="1" a="1"/>
  <c r="AU638" i="1" s="1"/>
  <c r="AV638" i="1" a="1"/>
  <c r="AV638" i="1" s="1"/>
  <c r="AW638" i="1" a="1"/>
  <c r="AW638" i="1" s="1"/>
  <c r="AX638" i="1" a="1"/>
  <c r="AX638" i="1" s="1"/>
  <c r="AY638" i="1" a="1"/>
  <c r="AY638" i="1" s="1"/>
  <c r="AZ638" i="1" a="1"/>
  <c r="AZ638" i="1" s="1"/>
  <c r="BA638" i="1" a="1"/>
  <c r="BA638" i="1" s="1"/>
  <c r="BB638" i="1" a="1"/>
  <c r="BB638" i="1" s="1"/>
  <c r="BC638" i="1" a="1"/>
  <c r="BC638" i="1" s="1"/>
  <c r="BD638" i="1" a="1"/>
  <c r="BD638" i="1" s="1"/>
  <c r="BE638" i="1" a="1"/>
  <c r="BE638" i="1" s="1"/>
  <c r="BF638" i="1" a="1"/>
  <c r="BF638" i="1" s="1"/>
  <c r="BG638" i="1" a="1"/>
  <c r="BG638" i="1" s="1"/>
  <c r="BH638" i="1" a="1"/>
  <c r="BH638" i="1" s="1"/>
  <c r="BI638" i="1" a="1"/>
  <c r="BI638" i="1" s="1"/>
  <c r="BJ638" i="1" a="1"/>
  <c r="BJ638" i="1" s="1"/>
  <c r="BK638" i="1" a="1"/>
  <c r="BK638" i="1" s="1"/>
  <c r="BL638" i="1" a="1"/>
  <c r="BL638" i="1" s="1"/>
  <c r="BM638" i="1" a="1"/>
  <c r="BM638" i="1" s="1"/>
  <c r="BN638" i="1" a="1"/>
  <c r="BN638" i="1" s="1"/>
  <c r="Q639" i="1"/>
  <c r="AP639" i="1"/>
  <c r="AQ639" i="1"/>
  <c r="AT639" i="1" a="1"/>
  <c r="AT639" i="1" s="1"/>
  <c r="AU639" i="1" a="1"/>
  <c r="AU639" i="1" s="1"/>
  <c r="AV639" i="1" a="1"/>
  <c r="AV639" i="1" s="1"/>
  <c r="AW639" i="1" a="1"/>
  <c r="AW639" i="1" s="1"/>
  <c r="AX639" i="1" a="1"/>
  <c r="AX639" i="1" s="1"/>
  <c r="AY639" i="1" a="1"/>
  <c r="AY639" i="1" s="1"/>
  <c r="AZ639" i="1" a="1"/>
  <c r="AZ639" i="1" s="1"/>
  <c r="BA639" i="1" a="1"/>
  <c r="BA639" i="1" s="1"/>
  <c r="BB639" i="1" a="1"/>
  <c r="BB639" i="1" s="1"/>
  <c r="BC639" i="1" a="1"/>
  <c r="BC639" i="1" s="1"/>
  <c r="BD639" i="1" a="1"/>
  <c r="BD639" i="1" s="1"/>
  <c r="BE639" i="1" a="1"/>
  <c r="BE639" i="1" s="1"/>
  <c r="BF639" i="1" a="1"/>
  <c r="BF639" i="1" s="1"/>
  <c r="BG639" i="1" a="1"/>
  <c r="BG639" i="1" s="1"/>
  <c r="BH639" i="1" a="1"/>
  <c r="BH639" i="1" s="1"/>
  <c r="BI639" i="1" a="1"/>
  <c r="BI639" i="1" s="1"/>
  <c r="BJ639" i="1" a="1"/>
  <c r="BJ639" i="1" s="1"/>
  <c r="BK639" i="1" a="1"/>
  <c r="BK639" i="1" s="1"/>
  <c r="BL639" i="1" a="1"/>
  <c r="BL639" i="1" s="1"/>
  <c r="BM639" i="1" a="1"/>
  <c r="BM639" i="1" s="1"/>
  <c r="BN639" i="1" a="1"/>
  <c r="BN639" i="1" s="1"/>
  <c r="Q640" i="1"/>
  <c r="AP640" i="1"/>
  <c r="AQ640" i="1"/>
  <c r="AT640" i="1" a="1"/>
  <c r="AT640" i="1" s="1"/>
  <c r="AU640" i="1" a="1"/>
  <c r="AU640" i="1" s="1"/>
  <c r="AV640" i="1" a="1"/>
  <c r="AV640" i="1" s="1"/>
  <c r="AW640" i="1" a="1"/>
  <c r="AW640" i="1" s="1"/>
  <c r="AX640" i="1" a="1"/>
  <c r="AX640" i="1" s="1"/>
  <c r="AY640" i="1" a="1"/>
  <c r="AY640" i="1" s="1"/>
  <c r="AZ640" i="1" a="1"/>
  <c r="AZ640" i="1" s="1"/>
  <c r="BA640" i="1" a="1"/>
  <c r="BA640" i="1" s="1"/>
  <c r="BB640" i="1" a="1"/>
  <c r="BB640" i="1" s="1"/>
  <c r="BC640" i="1" a="1"/>
  <c r="BC640" i="1" s="1"/>
  <c r="BD640" i="1" a="1"/>
  <c r="BD640" i="1" s="1"/>
  <c r="BE640" i="1" a="1"/>
  <c r="BE640" i="1" s="1"/>
  <c r="BF640" i="1" a="1"/>
  <c r="BF640" i="1" s="1"/>
  <c r="BG640" i="1" a="1"/>
  <c r="BG640" i="1" s="1"/>
  <c r="BH640" i="1" a="1"/>
  <c r="BH640" i="1" s="1"/>
  <c r="BI640" i="1" a="1"/>
  <c r="BI640" i="1" s="1"/>
  <c r="BJ640" i="1" a="1"/>
  <c r="BJ640" i="1" s="1"/>
  <c r="BK640" i="1" a="1"/>
  <c r="BK640" i="1" s="1"/>
  <c r="BL640" i="1" a="1"/>
  <c r="BL640" i="1" s="1"/>
  <c r="BM640" i="1" a="1"/>
  <c r="BM640" i="1" s="1"/>
  <c r="BN640" i="1" a="1"/>
  <c r="BN640" i="1" s="1"/>
  <c r="Q641" i="1"/>
  <c r="AP641" i="1"/>
  <c r="AQ641" i="1"/>
  <c r="AT641" i="1" a="1"/>
  <c r="AT641" i="1" s="1"/>
  <c r="AU641" i="1" a="1"/>
  <c r="AU641" i="1" s="1"/>
  <c r="AV641" i="1" a="1"/>
  <c r="AV641" i="1" s="1"/>
  <c r="AW641" i="1" a="1"/>
  <c r="AW641" i="1" s="1"/>
  <c r="AX641" i="1" a="1"/>
  <c r="AX641" i="1" s="1"/>
  <c r="AY641" i="1" a="1"/>
  <c r="AY641" i="1" s="1"/>
  <c r="AZ641" i="1" a="1"/>
  <c r="AZ641" i="1" s="1"/>
  <c r="BA641" i="1" a="1"/>
  <c r="BA641" i="1" s="1"/>
  <c r="BB641" i="1" a="1"/>
  <c r="BB641" i="1" s="1"/>
  <c r="BC641" i="1" a="1"/>
  <c r="BC641" i="1" s="1"/>
  <c r="BD641" i="1" a="1"/>
  <c r="BD641" i="1" s="1"/>
  <c r="BE641" i="1" a="1"/>
  <c r="BE641" i="1" s="1"/>
  <c r="BF641" i="1" a="1"/>
  <c r="BF641" i="1" s="1"/>
  <c r="BG641" i="1" a="1"/>
  <c r="BG641" i="1" s="1"/>
  <c r="BH641" i="1" a="1"/>
  <c r="BH641" i="1" s="1"/>
  <c r="BI641" i="1" a="1"/>
  <c r="BI641" i="1" s="1"/>
  <c r="BJ641" i="1" a="1"/>
  <c r="BJ641" i="1" s="1"/>
  <c r="BK641" i="1" a="1"/>
  <c r="BK641" i="1" s="1"/>
  <c r="BL641" i="1" a="1"/>
  <c r="BL641" i="1" s="1"/>
  <c r="BM641" i="1" a="1"/>
  <c r="BM641" i="1" s="1"/>
  <c r="BN641" i="1" a="1"/>
  <c r="BN641" i="1" s="1"/>
  <c r="Q642" i="1"/>
  <c r="AP642" i="1"/>
  <c r="AQ642" i="1"/>
  <c r="AT642" i="1" a="1"/>
  <c r="AT642" i="1" s="1"/>
  <c r="AU642" i="1" a="1"/>
  <c r="AU642" i="1" s="1"/>
  <c r="AV642" i="1" a="1"/>
  <c r="AV642" i="1" s="1"/>
  <c r="AW642" i="1" a="1"/>
  <c r="AW642" i="1" s="1"/>
  <c r="AX642" i="1" a="1"/>
  <c r="AX642" i="1" s="1"/>
  <c r="AY642" i="1" a="1"/>
  <c r="AY642" i="1" s="1"/>
  <c r="AZ642" i="1" a="1"/>
  <c r="AZ642" i="1" s="1"/>
  <c r="BA642" i="1" a="1"/>
  <c r="BA642" i="1" s="1"/>
  <c r="BB642" i="1" a="1"/>
  <c r="BB642" i="1" s="1"/>
  <c r="BC642" i="1" a="1"/>
  <c r="BC642" i="1" s="1"/>
  <c r="BD642" i="1" a="1"/>
  <c r="BD642" i="1" s="1"/>
  <c r="BE642" i="1" a="1"/>
  <c r="BE642" i="1" s="1"/>
  <c r="BF642" i="1" a="1"/>
  <c r="BF642" i="1" s="1"/>
  <c r="BG642" i="1" a="1"/>
  <c r="BG642" i="1" s="1"/>
  <c r="BH642" i="1" a="1"/>
  <c r="BH642" i="1" s="1"/>
  <c r="BI642" i="1" a="1"/>
  <c r="BI642" i="1" s="1"/>
  <c r="BJ642" i="1" a="1"/>
  <c r="BJ642" i="1" s="1"/>
  <c r="BK642" i="1" a="1"/>
  <c r="BK642" i="1" s="1"/>
  <c r="BL642" i="1" a="1"/>
  <c r="BL642" i="1" s="1"/>
  <c r="BM642" i="1" a="1"/>
  <c r="BM642" i="1" s="1"/>
  <c r="BN642" i="1" a="1"/>
  <c r="BN642" i="1" s="1"/>
  <c r="Q643" i="1"/>
  <c r="AP643" i="1"/>
  <c r="AQ643" i="1"/>
  <c r="AT643" i="1" a="1"/>
  <c r="AT643" i="1" s="1"/>
  <c r="AU643" i="1" a="1"/>
  <c r="AU643" i="1" s="1"/>
  <c r="AV643" i="1" a="1"/>
  <c r="AV643" i="1" s="1"/>
  <c r="AW643" i="1" a="1"/>
  <c r="AW643" i="1" s="1"/>
  <c r="AX643" i="1" a="1"/>
  <c r="AX643" i="1" s="1"/>
  <c r="AY643" i="1" a="1"/>
  <c r="AY643" i="1" s="1"/>
  <c r="AZ643" i="1" a="1"/>
  <c r="AZ643" i="1" s="1"/>
  <c r="BA643" i="1" a="1"/>
  <c r="BA643" i="1" s="1"/>
  <c r="BB643" i="1" a="1"/>
  <c r="BB643" i="1" s="1"/>
  <c r="BC643" i="1" a="1"/>
  <c r="BC643" i="1" s="1"/>
  <c r="BD643" i="1" a="1"/>
  <c r="BD643" i="1" s="1"/>
  <c r="BE643" i="1" a="1"/>
  <c r="BE643" i="1" s="1"/>
  <c r="BF643" i="1" a="1"/>
  <c r="BF643" i="1" s="1"/>
  <c r="BG643" i="1" a="1"/>
  <c r="BG643" i="1" s="1"/>
  <c r="BH643" i="1" a="1"/>
  <c r="BH643" i="1" s="1"/>
  <c r="BI643" i="1" a="1"/>
  <c r="BI643" i="1" s="1"/>
  <c r="BJ643" i="1" a="1"/>
  <c r="BJ643" i="1" s="1"/>
  <c r="BK643" i="1" a="1"/>
  <c r="BK643" i="1" s="1"/>
  <c r="BL643" i="1" a="1"/>
  <c r="BL643" i="1" s="1"/>
  <c r="BM643" i="1" a="1"/>
  <c r="BM643" i="1" s="1"/>
  <c r="BN643" i="1" a="1"/>
  <c r="BN643" i="1" s="1"/>
  <c r="Q644" i="1"/>
  <c r="AP644" i="1"/>
  <c r="AQ644" i="1"/>
  <c r="AT644" i="1" a="1"/>
  <c r="AT644" i="1" s="1"/>
  <c r="AU644" i="1" a="1"/>
  <c r="AU644" i="1" s="1"/>
  <c r="AV644" i="1" a="1"/>
  <c r="AV644" i="1" s="1"/>
  <c r="AW644" i="1" a="1"/>
  <c r="AW644" i="1" s="1"/>
  <c r="AX644" i="1" a="1"/>
  <c r="AX644" i="1" s="1"/>
  <c r="AY644" i="1" a="1"/>
  <c r="AY644" i="1" s="1"/>
  <c r="AZ644" i="1" a="1"/>
  <c r="AZ644" i="1" s="1"/>
  <c r="BA644" i="1" a="1"/>
  <c r="BA644" i="1" s="1"/>
  <c r="BB644" i="1" a="1"/>
  <c r="BB644" i="1" s="1"/>
  <c r="BC644" i="1" a="1"/>
  <c r="BC644" i="1" s="1"/>
  <c r="BD644" i="1" a="1"/>
  <c r="BD644" i="1" s="1"/>
  <c r="BE644" i="1" a="1"/>
  <c r="BE644" i="1" s="1"/>
  <c r="BF644" i="1" a="1"/>
  <c r="BF644" i="1" s="1"/>
  <c r="BG644" i="1" a="1"/>
  <c r="BG644" i="1" s="1"/>
  <c r="BH644" i="1" a="1"/>
  <c r="BH644" i="1" s="1"/>
  <c r="BI644" i="1" a="1"/>
  <c r="BI644" i="1" s="1"/>
  <c r="BJ644" i="1" a="1"/>
  <c r="BJ644" i="1" s="1"/>
  <c r="BK644" i="1" a="1"/>
  <c r="BK644" i="1" s="1"/>
  <c r="BL644" i="1" a="1"/>
  <c r="BL644" i="1" s="1"/>
  <c r="BM644" i="1" a="1"/>
  <c r="BM644" i="1" s="1"/>
  <c r="BN644" i="1" a="1"/>
  <c r="BN644" i="1" s="1"/>
  <c r="Q645" i="1"/>
  <c r="AP645" i="1"/>
  <c r="AQ645" i="1"/>
  <c r="AT645" i="1" a="1"/>
  <c r="AT645" i="1" s="1"/>
  <c r="AU645" i="1" a="1"/>
  <c r="AU645" i="1" s="1"/>
  <c r="AV645" i="1" a="1"/>
  <c r="AV645" i="1" s="1"/>
  <c r="AW645" i="1" a="1"/>
  <c r="AW645" i="1" s="1"/>
  <c r="AX645" i="1" a="1"/>
  <c r="AX645" i="1" s="1"/>
  <c r="AY645" i="1" a="1"/>
  <c r="AY645" i="1" s="1"/>
  <c r="AZ645" i="1" a="1"/>
  <c r="AZ645" i="1" s="1"/>
  <c r="BA645" i="1" a="1"/>
  <c r="BA645" i="1" s="1"/>
  <c r="BB645" i="1" a="1"/>
  <c r="BB645" i="1" s="1"/>
  <c r="BC645" i="1" a="1"/>
  <c r="BC645" i="1" s="1"/>
  <c r="BD645" i="1" a="1"/>
  <c r="BD645" i="1" s="1"/>
  <c r="BE645" i="1" a="1"/>
  <c r="BE645" i="1" s="1"/>
  <c r="BF645" i="1" a="1"/>
  <c r="BF645" i="1" s="1"/>
  <c r="BG645" i="1" a="1"/>
  <c r="BG645" i="1" s="1"/>
  <c r="BH645" i="1" a="1"/>
  <c r="BH645" i="1" s="1"/>
  <c r="BI645" i="1" a="1"/>
  <c r="BI645" i="1" s="1"/>
  <c r="BJ645" i="1" a="1"/>
  <c r="BJ645" i="1" s="1"/>
  <c r="BK645" i="1" a="1"/>
  <c r="BK645" i="1" s="1"/>
  <c r="BL645" i="1" a="1"/>
  <c r="BL645" i="1" s="1"/>
  <c r="BM645" i="1" a="1"/>
  <c r="BM645" i="1" s="1"/>
  <c r="BN645" i="1" a="1"/>
  <c r="BN645" i="1" s="1"/>
  <c r="Q646" i="1"/>
  <c r="AP646" i="1"/>
  <c r="AQ646" i="1"/>
  <c r="AT646" i="1" a="1"/>
  <c r="AT646" i="1" s="1"/>
  <c r="AU646" i="1" a="1"/>
  <c r="AU646" i="1" s="1"/>
  <c r="AV646" i="1" a="1"/>
  <c r="AV646" i="1" s="1"/>
  <c r="AW646" i="1" a="1"/>
  <c r="AW646" i="1" s="1"/>
  <c r="AX646" i="1" a="1"/>
  <c r="AX646" i="1" s="1"/>
  <c r="AY646" i="1" a="1"/>
  <c r="AY646" i="1" s="1"/>
  <c r="AZ646" i="1" a="1"/>
  <c r="AZ646" i="1" s="1"/>
  <c r="BA646" i="1" a="1"/>
  <c r="BA646" i="1" s="1"/>
  <c r="BB646" i="1" a="1"/>
  <c r="BB646" i="1" s="1"/>
  <c r="BC646" i="1" a="1"/>
  <c r="BC646" i="1" s="1"/>
  <c r="BD646" i="1" a="1"/>
  <c r="BD646" i="1" s="1"/>
  <c r="BE646" i="1" a="1"/>
  <c r="BE646" i="1" s="1"/>
  <c r="BF646" i="1" a="1"/>
  <c r="BF646" i="1" s="1"/>
  <c r="BG646" i="1" a="1"/>
  <c r="BG646" i="1" s="1"/>
  <c r="BH646" i="1" a="1"/>
  <c r="BH646" i="1" s="1"/>
  <c r="BI646" i="1" a="1"/>
  <c r="BI646" i="1" s="1"/>
  <c r="BJ646" i="1" a="1"/>
  <c r="BJ646" i="1" s="1"/>
  <c r="BK646" i="1" a="1"/>
  <c r="BK646" i="1" s="1"/>
  <c r="BL646" i="1" a="1"/>
  <c r="BL646" i="1" s="1"/>
  <c r="BM646" i="1" a="1"/>
  <c r="BM646" i="1" s="1"/>
  <c r="BN646" i="1" a="1"/>
  <c r="BN646" i="1" s="1"/>
  <c r="Q647" i="1"/>
  <c r="AP647" i="1"/>
  <c r="AQ647" i="1"/>
  <c r="AT647" i="1" a="1"/>
  <c r="AT647" i="1" s="1"/>
  <c r="AU647" i="1" a="1"/>
  <c r="AU647" i="1" s="1"/>
  <c r="AV647" i="1" a="1"/>
  <c r="AV647" i="1" s="1"/>
  <c r="AW647" i="1" a="1"/>
  <c r="AW647" i="1" s="1"/>
  <c r="AX647" i="1" a="1"/>
  <c r="AX647" i="1" s="1"/>
  <c r="AY647" i="1" a="1"/>
  <c r="AY647" i="1" s="1"/>
  <c r="AZ647" i="1" a="1"/>
  <c r="AZ647" i="1" s="1"/>
  <c r="BA647" i="1" a="1"/>
  <c r="BA647" i="1" s="1"/>
  <c r="BB647" i="1" a="1"/>
  <c r="BB647" i="1" s="1"/>
  <c r="BC647" i="1" a="1"/>
  <c r="BC647" i="1" s="1"/>
  <c r="BD647" i="1" a="1"/>
  <c r="BD647" i="1" s="1"/>
  <c r="BE647" i="1" a="1"/>
  <c r="BE647" i="1" s="1"/>
  <c r="BF647" i="1" a="1"/>
  <c r="BF647" i="1" s="1"/>
  <c r="BG647" i="1" a="1"/>
  <c r="BG647" i="1" s="1"/>
  <c r="BH647" i="1" a="1"/>
  <c r="BH647" i="1" s="1"/>
  <c r="BI647" i="1" a="1"/>
  <c r="BI647" i="1" s="1"/>
  <c r="BJ647" i="1" a="1"/>
  <c r="BJ647" i="1" s="1"/>
  <c r="BK647" i="1" a="1"/>
  <c r="BK647" i="1" s="1"/>
  <c r="BL647" i="1" a="1"/>
  <c r="BL647" i="1" s="1"/>
  <c r="BM647" i="1" a="1"/>
  <c r="BM647" i="1" s="1"/>
  <c r="BN647" i="1" a="1"/>
  <c r="BN647" i="1" s="1"/>
  <c r="Q648" i="1"/>
  <c r="AP648" i="1"/>
  <c r="AQ648" i="1"/>
  <c r="AT648" i="1" a="1"/>
  <c r="AT648" i="1" s="1"/>
  <c r="AU648" i="1" a="1"/>
  <c r="AU648" i="1" s="1"/>
  <c r="AV648" i="1" a="1"/>
  <c r="AV648" i="1" s="1"/>
  <c r="AW648" i="1" a="1"/>
  <c r="AW648" i="1" s="1"/>
  <c r="AX648" i="1" a="1"/>
  <c r="AX648" i="1" s="1"/>
  <c r="AY648" i="1" a="1"/>
  <c r="AY648" i="1" s="1"/>
  <c r="AZ648" i="1" a="1"/>
  <c r="AZ648" i="1" s="1"/>
  <c r="BA648" i="1" a="1"/>
  <c r="BA648" i="1" s="1"/>
  <c r="BB648" i="1" a="1"/>
  <c r="BB648" i="1" s="1"/>
  <c r="BC648" i="1" a="1"/>
  <c r="BC648" i="1" s="1"/>
  <c r="BD648" i="1" a="1"/>
  <c r="BD648" i="1" s="1"/>
  <c r="BE648" i="1" a="1"/>
  <c r="BE648" i="1" s="1"/>
  <c r="BF648" i="1" a="1"/>
  <c r="BF648" i="1" s="1"/>
  <c r="BG648" i="1" a="1"/>
  <c r="BG648" i="1" s="1"/>
  <c r="BH648" i="1" a="1"/>
  <c r="BH648" i="1" s="1"/>
  <c r="BI648" i="1" a="1"/>
  <c r="BI648" i="1" s="1"/>
  <c r="BJ648" i="1" a="1"/>
  <c r="BJ648" i="1" s="1"/>
  <c r="BK648" i="1" a="1"/>
  <c r="BK648" i="1" s="1"/>
  <c r="BL648" i="1" a="1"/>
  <c r="BL648" i="1" s="1"/>
  <c r="BM648" i="1" a="1"/>
  <c r="BM648" i="1" s="1"/>
  <c r="BN648" i="1" a="1"/>
  <c r="BN648" i="1" s="1"/>
  <c r="Q649" i="1"/>
  <c r="AP649" i="1"/>
  <c r="AQ649" i="1"/>
  <c r="AT649" i="1" a="1"/>
  <c r="AT649" i="1" s="1"/>
  <c r="AU649" i="1" a="1"/>
  <c r="AU649" i="1" s="1"/>
  <c r="AV649" i="1" a="1"/>
  <c r="AV649" i="1" s="1"/>
  <c r="AW649" i="1" a="1"/>
  <c r="AW649" i="1" s="1"/>
  <c r="AX649" i="1" a="1"/>
  <c r="AX649" i="1" s="1"/>
  <c r="AY649" i="1" a="1"/>
  <c r="AY649" i="1" s="1"/>
  <c r="AZ649" i="1" a="1"/>
  <c r="AZ649" i="1" s="1"/>
  <c r="BA649" i="1" a="1"/>
  <c r="BA649" i="1" s="1"/>
  <c r="BB649" i="1" a="1"/>
  <c r="BB649" i="1" s="1"/>
  <c r="BC649" i="1" a="1"/>
  <c r="BC649" i="1" s="1"/>
  <c r="BD649" i="1" a="1"/>
  <c r="BD649" i="1" s="1"/>
  <c r="BE649" i="1" a="1"/>
  <c r="BE649" i="1" s="1"/>
  <c r="BF649" i="1" a="1"/>
  <c r="BF649" i="1" s="1"/>
  <c r="BG649" i="1" a="1"/>
  <c r="BG649" i="1" s="1"/>
  <c r="BH649" i="1" a="1"/>
  <c r="BH649" i="1" s="1"/>
  <c r="BI649" i="1" a="1"/>
  <c r="BI649" i="1" s="1"/>
  <c r="BJ649" i="1" a="1"/>
  <c r="BJ649" i="1" s="1"/>
  <c r="BK649" i="1" a="1"/>
  <c r="BK649" i="1" s="1"/>
  <c r="BL649" i="1" a="1"/>
  <c r="BL649" i="1" s="1"/>
  <c r="BM649" i="1" a="1"/>
  <c r="BM649" i="1" s="1"/>
  <c r="BN649" i="1" a="1"/>
  <c r="BN649" i="1" s="1"/>
  <c r="Q650" i="1"/>
  <c r="AP650" i="1"/>
  <c r="AQ650" i="1"/>
  <c r="AT650" i="1" a="1"/>
  <c r="AT650" i="1" s="1"/>
  <c r="AU650" i="1" a="1"/>
  <c r="AU650" i="1" s="1"/>
  <c r="AV650" i="1" a="1"/>
  <c r="AV650" i="1" s="1"/>
  <c r="AW650" i="1" a="1"/>
  <c r="AW650" i="1" s="1"/>
  <c r="AX650" i="1" a="1"/>
  <c r="AX650" i="1" s="1"/>
  <c r="AY650" i="1" a="1"/>
  <c r="AY650" i="1" s="1"/>
  <c r="AZ650" i="1" a="1"/>
  <c r="AZ650" i="1" s="1"/>
  <c r="BA650" i="1" a="1"/>
  <c r="BA650" i="1" s="1"/>
  <c r="BB650" i="1" a="1"/>
  <c r="BB650" i="1" s="1"/>
  <c r="BC650" i="1" a="1"/>
  <c r="BC650" i="1" s="1"/>
  <c r="BD650" i="1" a="1"/>
  <c r="BD650" i="1" s="1"/>
  <c r="BE650" i="1" a="1"/>
  <c r="BE650" i="1" s="1"/>
  <c r="BF650" i="1" a="1"/>
  <c r="BF650" i="1" s="1"/>
  <c r="BG650" i="1" a="1"/>
  <c r="BG650" i="1" s="1"/>
  <c r="BH650" i="1" a="1"/>
  <c r="BH650" i="1" s="1"/>
  <c r="BI650" i="1" a="1"/>
  <c r="BI650" i="1" s="1"/>
  <c r="BJ650" i="1" a="1"/>
  <c r="BJ650" i="1" s="1"/>
  <c r="BK650" i="1" a="1"/>
  <c r="BK650" i="1" s="1"/>
  <c r="BL650" i="1" a="1"/>
  <c r="BL650" i="1" s="1"/>
  <c r="BM650" i="1" a="1"/>
  <c r="BM650" i="1" s="1"/>
  <c r="BN650" i="1" a="1"/>
  <c r="BN650" i="1" s="1"/>
  <c r="Q651" i="1"/>
  <c r="AP651" i="1"/>
  <c r="AQ651" i="1"/>
  <c r="AT651" i="1" a="1"/>
  <c r="AT651" i="1" s="1"/>
  <c r="AU651" i="1" a="1"/>
  <c r="AU651" i="1" s="1"/>
  <c r="AV651" i="1" a="1"/>
  <c r="AV651" i="1" s="1"/>
  <c r="AW651" i="1" a="1"/>
  <c r="AW651" i="1" s="1"/>
  <c r="AX651" i="1" a="1"/>
  <c r="AX651" i="1" s="1"/>
  <c r="AY651" i="1" a="1"/>
  <c r="AY651" i="1" s="1"/>
  <c r="AZ651" i="1" a="1"/>
  <c r="AZ651" i="1" s="1"/>
  <c r="BA651" i="1" a="1"/>
  <c r="BA651" i="1" s="1"/>
  <c r="BB651" i="1" a="1"/>
  <c r="BB651" i="1" s="1"/>
  <c r="BC651" i="1" a="1"/>
  <c r="BC651" i="1" s="1"/>
  <c r="BD651" i="1" a="1"/>
  <c r="BD651" i="1" s="1"/>
  <c r="BE651" i="1" a="1"/>
  <c r="BE651" i="1" s="1"/>
  <c r="BF651" i="1" a="1"/>
  <c r="BF651" i="1" s="1"/>
  <c r="BG651" i="1" a="1"/>
  <c r="BG651" i="1" s="1"/>
  <c r="BH651" i="1" a="1"/>
  <c r="BH651" i="1" s="1"/>
  <c r="BI651" i="1" a="1"/>
  <c r="BI651" i="1" s="1"/>
  <c r="BJ651" i="1" a="1"/>
  <c r="BJ651" i="1" s="1"/>
  <c r="BK651" i="1" a="1"/>
  <c r="BK651" i="1" s="1"/>
  <c r="BL651" i="1" a="1"/>
  <c r="BL651" i="1" s="1"/>
  <c r="BM651" i="1" a="1"/>
  <c r="BM651" i="1" s="1"/>
  <c r="BN651" i="1" a="1"/>
  <c r="BN651" i="1" s="1"/>
  <c r="Q652" i="1"/>
  <c r="AP652" i="1"/>
  <c r="AQ652" i="1"/>
  <c r="AT652" i="1" a="1"/>
  <c r="AT652" i="1" s="1"/>
  <c r="AU652" i="1" a="1"/>
  <c r="AU652" i="1" s="1"/>
  <c r="AV652" i="1" a="1"/>
  <c r="AV652" i="1" s="1"/>
  <c r="AW652" i="1" a="1"/>
  <c r="AW652" i="1" s="1"/>
  <c r="AX652" i="1" a="1"/>
  <c r="AX652" i="1" s="1"/>
  <c r="AY652" i="1" a="1"/>
  <c r="AY652" i="1" s="1"/>
  <c r="AZ652" i="1" a="1"/>
  <c r="AZ652" i="1" s="1"/>
  <c r="BA652" i="1" a="1"/>
  <c r="BA652" i="1" s="1"/>
  <c r="BB652" i="1" a="1"/>
  <c r="BB652" i="1" s="1"/>
  <c r="BC652" i="1" a="1"/>
  <c r="BC652" i="1" s="1"/>
  <c r="BD652" i="1" a="1"/>
  <c r="BD652" i="1" s="1"/>
  <c r="BE652" i="1" a="1"/>
  <c r="BE652" i="1" s="1"/>
  <c r="BF652" i="1" a="1"/>
  <c r="BF652" i="1" s="1"/>
  <c r="BG652" i="1" a="1"/>
  <c r="BG652" i="1" s="1"/>
  <c r="BH652" i="1" a="1"/>
  <c r="BH652" i="1" s="1"/>
  <c r="BI652" i="1" a="1"/>
  <c r="BI652" i="1" s="1"/>
  <c r="BJ652" i="1" a="1"/>
  <c r="BJ652" i="1" s="1"/>
  <c r="BK652" i="1" a="1"/>
  <c r="BK652" i="1" s="1"/>
  <c r="BL652" i="1" a="1"/>
  <c r="BL652" i="1" s="1"/>
  <c r="BM652" i="1" a="1"/>
  <c r="BM652" i="1" s="1"/>
  <c r="BN652" i="1" a="1"/>
  <c r="BN652" i="1" s="1"/>
  <c r="Q653" i="1"/>
  <c r="AP653" i="1"/>
  <c r="AQ653" i="1"/>
  <c r="AT653" i="1" a="1"/>
  <c r="AT653" i="1" s="1"/>
  <c r="AU653" i="1" a="1"/>
  <c r="AU653" i="1" s="1"/>
  <c r="AV653" i="1" a="1"/>
  <c r="AV653" i="1" s="1"/>
  <c r="AW653" i="1" a="1"/>
  <c r="AW653" i="1" s="1"/>
  <c r="AX653" i="1" a="1"/>
  <c r="AX653" i="1" s="1"/>
  <c r="AY653" i="1" a="1"/>
  <c r="AY653" i="1" s="1"/>
  <c r="AZ653" i="1" a="1"/>
  <c r="AZ653" i="1" s="1"/>
  <c r="BA653" i="1" a="1"/>
  <c r="BA653" i="1" s="1"/>
  <c r="BB653" i="1" a="1"/>
  <c r="BB653" i="1" s="1"/>
  <c r="BC653" i="1" a="1"/>
  <c r="BC653" i="1" s="1"/>
  <c r="BD653" i="1" a="1"/>
  <c r="BD653" i="1" s="1"/>
  <c r="BE653" i="1" a="1"/>
  <c r="BE653" i="1" s="1"/>
  <c r="BF653" i="1" a="1"/>
  <c r="BF653" i="1" s="1"/>
  <c r="BG653" i="1" a="1"/>
  <c r="BG653" i="1" s="1"/>
  <c r="BH653" i="1" a="1"/>
  <c r="BH653" i="1" s="1"/>
  <c r="BI653" i="1" a="1"/>
  <c r="BI653" i="1" s="1"/>
  <c r="BJ653" i="1" a="1"/>
  <c r="BJ653" i="1" s="1"/>
  <c r="BK653" i="1" a="1"/>
  <c r="BK653" i="1" s="1"/>
  <c r="BL653" i="1" a="1"/>
  <c r="BL653" i="1" s="1"/>
  <c r="BM653" i="1" a="1"/>
  <c r="BM653" i="1" s="1"/>
  <c r="BN653" i="1" a="1"/>
  <c r="BN653" i="1" s="1"/>
  <c r="Q654" i="1"/>
  <c r="AP654" i="1"/>
  <c r="AQ654" i="1"/>
  <c r="AT654" i="1" a="1"/>
  <c r="AT654" i="1" s="1"/>
  <c r="AU654" i="1" a="1"/>
  <c r="AU654" i="1" s="1"/>
  <c r="AV654" i="1" a="1"/>
  <c r="AV654" i="1" s="1"/>
  <c r="AW654" i="1" a="1"/>
  <c r="AW654" i="1" s="1"/>
  <c r="AX654" i="1" a="1"/>
  <c r="AX654" i="1" s="1"/>
  <c r="AY654" i="1" a="1"/>
  <c r="AY654" i="1" s="1"/>
  <c r="AZ654" i="1" a="1"/>
  <c r="AZ654" i="1" s="1"/>
  <c r="BA654" i="1" a="1"/>
  <c r="BA654" i="1" s="1"/>
  <c r="BB654" i="1" a="1"/>
  <c r="BB654" i="1" s="1"/>
  <c r="BC654" i="1" a="1"/>
  <c r="BC654" i="1" s="1"/>
  <c r="BD654" i="1" a="1"/>
  <c r="BD654" i="1" s="1"/>
  <c r="BE654" i="1" a="1"/>
  <c r="BE654" i="1" s="1"/>
  <c r="BF654" i="1" a="1"/>
  <c r="BF654" i="1" s="1"/>
  <c r="BG654" i="1" a="1"/>
  <c r="BG654" i="1" s="1"/>
  <c r="BH654" i="1" a="1"/>
  <c r="BH654" i="1" s="1"/>
  <c r="BI654" i="1" a="1"/>
  <c r="BI654" i="1" s="1"/>
  <c r="BJ654" i="1" a="1"/>
  <c r="BJ654" i="1" s="1"/>
  <c r="BK654" i="1" a="1"/>
  <c r="BK654" i="1" s="1"/>
  <c r="BL654" i="1" a="1"/>
  <c r="BL654" i="1" s="1"/>
  <c r="BM654" i="1" a="1"/>
  <c r="BM654" i="1" s="1"/>
  <c r="BN654" i="1" a="1"/>
  <c r="BN654" i="1" s="1"/>
  <c r="Q655" i="1"/>
  <c r="AP655" i="1"/>
  <c r="AQ655" i="1"/>
  <c r="AT655" i="1" a="1"/>
  <c r="AT655" i="1" s="1"/>
  <c r="AU655" i="1" a="1"/>
  <c r="AU655" i="1" s="1"/>
  <c r="AV655" i="1" a="1"/>
  <c r="AV655" i="1" s="1"/>
  <c r="AW655" i="1" a="1"/>
  <c r="AW655" i="1" s="1"/>
  <c r="AX655" i="1" a="1"/>
  <c r="AX655" i="1" s="1"/>
  <c r="AY655" i="1" a="1"/>
  <c r="AY655" i="1" s="1"/>
  <c r="AZ655" i="1" a="1"/>
  <c r="AZ655" i="1" s="1"/>
  <c r="BA655" i="1" a="1"/>
  <c r="BA655" i="1" s="1"/>
  <c r="BB655" i="1" a="1"/>
  <c r="BB655" i="1" s="1"/>
  <c r="BC655" i="1" a="1"/>
  <c r="BC655" i="1" s="1"/>
  <c r="BD655" i="1" a="1"/>
  <c r="BD655" i="1" s="1"/>
  <c r="BE655" i="1" a="1"/>
  <c r="BE655" i="1" s="1"/>
  <c r="BF655" i="1" a="1"/>
  <c r="BF655" i="1" s="1"/>
  <c r="BG655" i="1" a="1"/>
  <c r="BG655" i="1" s="1"/>
  <c r="BH655" i="1" a="1"/>
  <c r="BH655" i="1" s="1"/>
  <c r="BI655" i="1" a="1"/>
  <c r="BI655" i="1" s="1"/>
  <c r="BJ655" i="1" a="1"/>
  <c r="BJ655" i="1" s="1"/>
  <c r="BK655" i="1" a="1"/>
  <c r="BK655" i="1" s="1"/>
  <c r="BL655" i="1" a="1"/>
  <c r="BL655" i="1" s="1"/>
  <c r="BM655" i="1" a="1"/>
  <c r="BM655" i="1" s="1"/>
  <c r="BN655" i="1" a="1"/>
  <c r="BN655" i="1" s="1"/>
  <c r="Q656" i="1"/>
  <c r="AP656" i="1"/>
  <c r="AQ656" i="1"/>
  <c r="AT656" i="1" a="1"/>
  <c r="AT656" i="1" s="1"/>
  <c r="AU656" i="1" a="1"/>
  <c r="AU656" i="1" s="1"/>
  <c r="AV656" i="1" a="1"/>
  <c r="AV656" i="1" s="1"/>
  <c r="AW656" i="1" a="1"/>
  <c r="AW656" i="1" s="1"/>
  <c r="AX656" i="1" a="1"/>
  <c r="AX656" i="1" s="1"/>
  <c r="AY656" i="1" a="1"/>
  <c r="AY656" i="1" s="1"/>
  <c r="AZ656" i="1" a="1"/>
  <c r="AZ656" i="1" s="1"/>
  <c r="BA656" i="1" a="1"/>
  <c r="BA656" i="1" s="1"/>
  <c r="BB656" i="1" a="1"/>
  <c r="BB656" i="1" s="1"/>
  <c r="BC656" i="1" a="1"/>
  <c r="BC656" i="1" s="1"/>
  <c r="BD656" i="1" a="1"/>
  <c r="BD656" i="1" s="1"/>
  <c r="BE656" i="1" a="1"/>
  <c r="BE656" i="1" s="1"/>
  <c r="BF656" i="1" a="1"/>
  <c r="BF656" i="1" s="1"/>
  <c r="BG656" i="1" a="1"/>
  <c r="BG656" i="1" s="1"/>
  <c r="BH656" i="1" a="1"/>
  <c r="BH656" i="1" s="1"/>
  <c r="BI656" i="1" a="1"/>
  <c r="BI656" i="1" s="1"/>
  <c r="BJ656" i="1" a="1"/>
  <c r="BJ656" i="1" s="1"/>
  <c r="BK656" i="1" a="1"/>
  <c r="BK656" i="1" s="1"/>
  <c r="BL656" i="1" a="1"/>
  <c r="BL656" i="1" s="1"/>
  <c r="BM656" i="1" a="1"/>
  <c r="BM656" i="1" s="1"/>
  <c r="BN656" i="1" a="1"/>
  <c r="BN656" i="1" s="1"/>
  <c r="Q657" i="1"/>
  <c r="AP657" i="1"/>
  <c r="AQ657" i="1"/>
  <c r="AT657" i="1" a="1"/>
  <c r="AT657" i="1" s="1"/>
  <c r="AU657" i="1" a="1"/>
  <c r="AU657" i="1" s="1"/>
  <c r="AV657" i="1" a="1"/>
  <c r="AV657" i="1" s="1"/>
  <c r="AW657" i="1" a="1"/>
  <c r="AW657" i="1" s="1"/>
  <c r="AX657" i="1" a="1"/>
  <c r="AX657" i="1" s="1"/>
  <c r="AY657" i="1" a="1"/>
  <c r="AY657" i="1" s="1"/>
  <c r="AZ657" i="1" a="1"/>
  <c r="AZ657" i="1" s="1"/>
  <c r="BA657" i="1" a="1"/>
  <c r="BA657" i="1" s="1"/>
  <c r="BB657" i="1" a="1"/>
  <c r="BB657" i="1" s="1"/>
  <c r="BC657" i="1" a="1"/>
  <c r="BC657" i="1" s="1"/>
  <c r="BD657" i="1" a="1"/>
  <c r="BD657" i="1" s="1"/>
  <c r="BE657" i="1" a="1"/>
  <c r="BE657" i="1" s="1"/>
  <c r="BF657" i="1" a="1"/>
  <c r="BF657" i="1" s="1"/>
  <c r="BG657" i="1" a="1"/>
  <c r="BG657" i="1" s="1"/>
  <c r="BH657" i="1" a="1"/>
  <c r="BH657" i="1" s="1"/>
  <c r="BI657" i="1" a="1"/>
  <c r="BI657" i="1" s="1"/>
  <c r="BJ657" i="1" a="1"/>
  <c r="BJ657" i="1" s="1"/>
  <c r="BK657" i="1" a="1"/>
  <c r="BK657" i="1" s="1"/>
  <c r="BL657" i="1" a="1"/>
  <c r="BL657" i="1" s="1"/>
  <c r="BM657" i="1" a="1"/>
  <c r="BM657" i="1" s="1"/>
  <c r="BN657" i="1" a="1"/>
  <c r="BN657" i="1" s="1"/>
  <c r="Q658" i="1"/>
  <c r="AP658" i="1"/>
  <c r="AQ658" i="1"/>
  <c r="AT658" i="1" a="1"/>
  <c r="AT658" i="1" s="1"/>
  <c r="AU658" i="1" a="1"/>
  <c r="AU658" i="1" s="1"/>
  <c r="AV658" i="1" a="1"/>
  <c r="AV658" i="1" s="1"/>
  <c r="AW658" i="1" a="1"/>
  <c r="AW658" i="1" s="1"/>
  <c r="AX658" i="1" a="1"/>
  <c r="AX658" i="1" s="1"/>
  <c r="AY658" i="1" a="1"/>
  <c r="AY658" i="1" s="1"/>
  <c r="AZ658" i="1" a="1"/>
  <c r="AZ658" i="1" s="1"/>
  <c r="BA658" i="1" a="1"/>
  <c r="BA658" i="1" s="1"/>
  <c r="BB658" i="1" a="1"/>
  <c r="BB658" i="1" s="1"/>
  <c r="BC658" i="1" a="1"/>
  <c r="BC658" i="1" s="1"/>
  <c r="BD658" i="1" a="1"/>
  <c r="BD658" i="1" s="1"/>
  <c r="BE658" i="1" a="1"/>
  <c r="BE658" i="1" s="1"/>
  <c r="BF658" i="1" a="1"/>
  <c r="BF658" i="1" s="1"/>
  <c r="BG658" i="1" a="1"/>
  <c r="BG658" i="1" s="1"/>
  <c r="BH658" i="1" a="1"/>
  <c r="BH658" i="1" s="1"/>
  <c r="BI658" i="1" a="1"/>
  <c r="BI658" i="1" s="1"/>
  <c r="BJ658" i="1" a="1"/>
  <c r="BJ658" i="1" s="1"/>
  <c r="BK658" i="1" a="1"/>
  <c r="BK658" i="1" s="1"/>
  <c r="BL658" i="1" a="1"/>
  <c r="BL658" i="1" s="1"/>
  <c r="BM658" i="1" a="1"/>
  <c r="BM658" i="1" s="1"/>
  <c r="BN658" i="1" a="1"/>
  <c r="BN658" i="1" s="1"/>
  <c r="Q659" i="1"/>
  <c r="AP659" i="1"/>
  <c r="AQ659" i="1"/>
  <c r="AT659" i="1" a="1"/>
  <c r="AT659" i="1" s="1"/>
  <c r="AU659" i="1" a="1"/>
  <c r="AU659" i="1" s="1"/>
  <c r="AV659" i="1" a="1"/>
  <c r="AV659" i="1" s="1"/>
  <c r="AW659" i="1" a="1"/>
  <c r="AW659" i="1" s="1"/>
  <c r="AX659" i="1" a="1"/>
  <c r="AX659" i="1" s="1"/>
  <c r="AY659" i="1" a="1"/>
  <c r="AY659" i="1" s="1"/>
  <c r="AZ659" i="1" a="1"/>
  <c r="AZ659" i="1" s="1"/>
  <c r="BA659" i="1" a="1"/>
  <c r="BA659" i="1" s="1"/>
  <c r="BB659" i="1" a="1"/>
  <c r="BB659" i="1" s="1"/>
  <c r="BC659" i="1" a="1"/>
  <c r="BC659" i="1" s="1"/>
  <c r="BD659" i="1" a="1"/>
  <c r="BD659" i="1" s="1"/>
  <c r="BE659" i="1" a="1"/>
  <c r="BE659" i="1" s="1"/>
  <c r="BF659" i="1" a="1"/>
  <c r="BF659" i="1" s="1"/>
  <c r="BG659" i="1" a="1"/>
  <c r="BG659" i="1" s="1"/>
  <c r="BH659" i="1" a="1"/>
  <c r="BH659" i="1" s="1"/>
  <c r="BI659" i="1" a="1"/>
  <c r="BI659" i="1" s="1"/>
  <c r="BJ659" i="1" a="1"/>
  <c r="BJ659" i="1" s="1"/>
  <c r="BK659" i="1" a="1"/>
  <c r="BK659" i="1" s="1"/>
  <c r="BL659" i="1" a="1"/>
  <c r="BL659" i="1" s="1"/>
  <c r="BM659" i="1" a="1"/>
  <c r="BM659" i="1" s="1"/>
  <c r="BN659" i="1" a="1"/>
  <c r="BN659" i="1" s="1"/>
  <c r="Q660" i="1"/>
  <c r="AP660" i="1"/>
  <c r="AQ660" i="1"/>
  <c r="AT660" i="1" a="1"/>
  <c r="AT660" i="1" s="1"/>
  <c r="AU660" i="1" a="1"/>
  <c r="AU660" i="1" s="1"/>
  <c r="AV660" i="1" a="1"/>
  <c r="AV660" i="1" s="1"/>
  <c r="AW660" i="1" a="1"/>
  <c r="AW660" i="1" s="1"/>
  <c r="AX660" i="1" a="1"/>
  <c r="AX660" i="1" s="1"/>
  <c r="AY660" i="1" a="1"/>
  <c r="AY660" i="1" s="1"/>
  <c r="AZ660" i="1" a="1"/>
  <c r="AZ660" i="1" s="1"/>
  <c r="BA660" i="1" a="1"/>
  <c r="BA660" i="1" s="1"/>
  <c r="BB660" i="1" a="1"/>
  <c r="BB660" i="1" s="1"/>
  <c r="BC660" i="1" a="1"/>
  <c r="BC660" i="1" s="1"/>
  <c r="BD660" i="1" a="1"/>
  <c r="BD660" i="1" s="1"/>
  <c r="BE660" i="1" a="1"/>
  <c r="BE660" i="1" s="1"/>
  <c r="BF660" i="1" a="1"/>
  <c r="BF660" i="1" s="1"/>
  <c r="BG660" i="1" a="1"/>
  <c r="BG660" i="1" s="1"/>
  <c r="BH660" i="1" a="1"/>
  <c r="BH660" i="1" s="1"/>
  <c r="BI660" i="1" a="1"/>
  <c r="BI660" i="1" s="1"/>
  <c r="BJ660" i="1" a="1"/>
  <c r="BJ660" i="1" s="1"/>
  <c r="BK660" i="1" a="1"/>
  <c r="BK660" i="1" s="1"/>
  <c r="BL660" i="1" a="1"/>
  <c r="BL660" i="1" s="1"/>
  <c r="BM660" i="1" a="1"/>
  <c r="BM660" i="1" s="1"/>
  <c r="BN660" i="1" a="1"/>
  <c r="BN660" i="1" s="1"/>
  <c r="Q661" i="1"/>
  <c r="AP661" i="1"/>
  <c r="AQ661" i="1"/>
  <c r="AT661" i="1" a="1"/>
  <c r="AT661" i="1" s="1"/>
  <c r="AU661" i="1" a="1"/>
  <c r="AU661" i="1" s="1"/>
  <c r="AV661" i="1" a="1"/>
  <c r="AV661" i="1" s="1"/>
  <c r="AW661" i="1" a="1"/>
  <c r="AW661" i="1" s="1"/>
  <c r="AX661" i="1" a="1"/>
  <c r="AX661" i="1" s="1"/>
  <c r="AY661" i="1" a="1"/>
  <c r="AY661" i="1" s="1"/>
  <c r="AZ661" i="1" a="1"/>
  <c r="AZ661" i="1" s="1"/>
  <c r="BA661" i="1" a="1"/>
  <c r="BA661" i="1" s="1"/>
  <c r="BB661" i="1" a="1"/>
  <c r="BB661" i="1" s="1"/>
  <c r="BC661" i="1" a="1"/>
  <c r="BC661" i="1" s="1"/>
  <c r="BD661" i="1" a="1"/>
  <c r="BD661" i="1" s="1"/>
  <c r="BE661" i="1" a="1"/>
  <c r="BE661" i="1" s="1"/>
  <c r="BF661" i="1" a="1"/>
  <c r="BF661" i="1" s="1"/>
  <c r="BG661" i="1" a="1"/>
  <c r="BG661" i="1" s="1"/>
  <c r="BH661" i="1" a="1"/>
  <c r="BH661" i="1" s="1"/>
  <c r="BI661" i="1" a="1"/>
  <c r="BI661" i="1" s="1"/>
  <c r="BJ661" i="1" a="1"/>
  <c r="BJ661" i="1" s="1"/>
  <c r="BK661" i="1" a="1"/>
  <c r="BK661" i="1" s="1"/>
  <c r="BL661" i="1" a="1"/>
  <c r="BL661" i="1" s="1"/>
  <c r="BM661" i="1" a="1"/>
  <c r="BM661" i="1" s="1"/>
  <c r="BN661" i="1" a="1"/>
  <c r="BN661" i="1" s="1"/>
  <c r="Q662" i="1"/>
  <c r="AP662" i="1"/>
  <c r="AQ662" i="1"/>
  <c r="AT662" i="1" a="1"/>
  <c r="AT662" i="1" s="1"/>
  <c r="AU662" i="1" a="1"/>
  <c r="AU662" i="1" s="1"/>
  <c r="AV662" i="1" a="1"/>
  <c r="AV662" i="1" s="1"/>
  <c r="AW662" i="1" a="1"/>
  <c r="AW662" i="1" s="1"/>
  <c r="AX662" i="1" a="1"/>
  <c r="AX662" i="1" s="1"/>
  <c r="AY662" i="1" a="1"/>
  <c r="AY662" i="1" s="1"/>
  <c r="AZ662" i="1" a="1"/>
  <c r="AZ662" i="1" s="1"/>
  <c r="BA662" i="1" a="1"/>
  <c r="BA662" i="1" s="1"/>
  <c r="BB662" i="1" a="1"/>
  <c r="BB662" i="1" s="1"/>
  <c r="BC662" i="1" a="1"/>
  <c r="BC662" i="1" s="1"/>
  <c r="BD662" i="1" a="1"/>
  <c r="BD662" i="1" s="1"/>
  <c r="BE662" i="1" a="1"/>
  <c r="BE662" i="1" s="1"/>
  <c r="BF662" i="1" a="1"/>
  <c r="BF662" i="1" s="1"/>
  <c r="BG662" i="1" a="1"/>
  <c r="BG662" i="1" s="1"/>
  <c r="BH662" i="1" a="1"/>
  <c r="BH662" i="1" s="1"/>
  <c r="BI662" i="1" a="1"/>
  <c r="BI662" i="1" s="1"/>
  <c r="BJ662" i="1" a="1"/>
  <c r="BJ662" i="1" s="1"/>
  <c r="BK662" i="1" a="1"/>
  <c r="BK662" i="1" s="1"/>
  <c r="BL662" i="1" a="1"/>
  <c r="BL662" i="1" s="1"/>
  <c r="BM662" i="1" a="1"/>
  <c r="BM662" i="1" s="1"/>
  <c r="BN662" i="1" a="1"/>
  <c r="BN662" i="1" s="1"/>
  <c r="Q663" i="1"/>
  <c r="AP663" i="1"/>
  <c r="AQ663" i="1"/>
  <c r="AT663" i="1" a="1"/>
  <c r="AT663" i="1" s="1"/>
  <c r="AU663" i="1" a="1"/>
  <c r="AU663" i="1" s="1"/>
  <c r="AV663" i="1" a="1"/>
  <c r="AV663" i="1" s="1"/>
  <c r="AW663" i="1" a="1"/>
  <c r="AW663" i="1" s="1"/>
  <c r="AX663" i="1" a="1"/>
  <c r="AX663" i="1" s="1"/>
  <c r="AY663" i="1" a="1"/>
  <c r="AY663" i="1" s="1"/>
  <c r="AZ663" i="1" a="1"/>
  <c r="AZ663" i="1" s="1"/>
  <c r="BA663" i="1" a="1"/>
  <c r="BA663" i="1" s="1"/>
  <c r="BB663" i="1" a="1"/>
  <c r="BB663" i="1" s="1"/>
  <c r="BC663" i="1" a="1"/>
  <c r="BC663" i="1" s="1"/>
  <c r="BD663" i="1" a="1"/>
  <c r="BD663" i="1" s="1"/>
  <c r="BE663" i="1" a="1"/>
  <c r="BE663" i="1" s="1"/>
  <c r="BF663" i="1" a="1"/>
  <c r="BF663" i="1" s="1"/>
  <c r="BG663" i="1" a="1"/>
  <c r="BG663" i="1" s="1"/>
  <c r="BH663" i="1" a="1"/>
  <c r="BH663" i="1" s="1"/>
  <c r="BI663" i="1" a="1"/>
  <c r="BI663" i="1" s="1"/>
  <c r="BJ663" i="1" a="1"/>
  <c r="BJ663" i="1" s="1"/>
  <c r="BK663" i="1" a="1"/>
  <c r="BK663" i="1" s="1"/>
  <c r="BL663" i="1" a="1"/>
  <c r="BL663" i="1" s="1"/>
  <c r="BM663" i="1" a="1"/>
  <c r="BM663" i="1" s="1"/>
  <c r="BN663" i="1" a="1"/>
  <c r="BN663" i="1" s="1"/>
  <c r="Q664" i="1"/>
  <c r="AP664" i="1"/>
  <c r="AQ664" i="1"/>
  <c r="AT664" i="1" a="1"/>
  <c r="AT664" i="1" s="1"/>
  <c r="AU664" i="1" a="1"/>
  <c r="AU664" i="1" s="1"/>
  <c r="AV664" i="1" a="1"/>
  <c r="AV664" i="1" s="1"/>
  <c r="AW664" i="1" a="1"/>
  <c r="AW664" i="1" s="1"/>
  <c r="AX664" i="1" a="1"/>
  <c r="AX664" i="1" s="1"/>
  <c r="AY664" i="1" a="1"/>
  <c r="AY664" i="1" s="1"/>
  <c r="AZ664" i="1" a="1"/>
  <c r="AZ664" i="1" s="1"/>
  <c r="BA664" i="1" a="1"/>
  <c r="BA664" i="1" s="1"/>
  <c r="BB664" i="1" a="1"/>
  <c r="BB664" i="1" s="1"/>
  <c r="BC664" i="1" a="1"/>
  <c r="BC664" i="1" s="1"/>
  <c r="BD664" i="1" a="1"/>
  <c r="BD664" i="1" s="1"/>
  <c r="BE664" i="1" a="1"/>
  <c r="BE664" i="1" s="1"/>
  <c r="BF664" i="1" a="1"/>
  <c r="BF664" i="1" s="1"/>
  <c r="BG664" i="1" a="1"/>
  <c r="BG664" i="1" s="1"/>
  <c r="BH664" i="1" a="1"/>
  <c r="BH664" i="1" s="1"/>
  <c r="BI664" i="1" a="1"/>
  <c r="BI664" i="1" s="1"/>
  <c r="BJ664" i="1" a="1"/>
  <c r="BJ664" i="1" s="1"/>
  <c r="BK664" i="1" a="1"/>
  <c r="BK664" i="1" s="1"/>
  <c r="BL664" i="1" a="1"/>
  <c r="BL664" i="1" s="1"/>
  <c r="BM664" i="1" a="1"/>
  <c r="BM664" i="1" s="1"/>
  <c r="BN664" i="1" a="1"/>
  <c r="BN664" i="1" s="1"/>
  <c r="Q665" i="1"/>
  <c r="AP665" i="1"/>
  <c r="AQ665" i="1"/>
  <c r="AT665" i="1" a="1"/>
  <c r="AT665" i="1" s="1"/>
  <c r="AU665" i="1" a="1"/>
  <c r="AU665" i="1" s="1"/>
  <c r="AV665" i="1" a="1"/>
  <c r="AV665" i="1" s="1"/>
  <c r="AW665" i="1" a="1"/>
  <c r="AW665" i="1" s="1"/>
  <c r="AX665" i="1" a="1"/>
  <c r="AX665" i="1" s="1"/>
  <c r="AY665" i="1" a="1"/>
  <c r="AY665" i="1" s="1"/>
  <c r="AZ665" i="1" a="1"/>
  <c r="AZ665" i="1" s="1"/>
  <c r="BA665" i="1" a="1"/>
  <c r="BA665" i="1" s="1"/>
  <c r="BB665" i="1" a="1"/>
  <c r="BB665" i="1" s="1"/>
  <c r="BC665" i="1" a="1"/>
  <c r="BC665" i="1" s="1"/>
  <c r="BD665" i="1" a="1"/>
  <c r="BD665" i="1" s="1"/>
  <c r="BE665" i="1" a="1"/>
  <c r="BE665" i="1" s="1"/>
  <c r="BF665" i="1" a="1"/>
  <c r="BF665" i="1" s="1"/>
  <c r="BG665" i="1" a="1"/>
  <c r="BG665" i="1" s="1"/>
  <c r="BH665" i="1" a="1"/>
  <c r="BH665" i="1" s="1"/>
  <c r="BI665" i="1" a="1"/>
  <c r="BI665" i="1" s="1"/>
  <c r="BJ665" i="1" a="1"/>
  <c r="BJ665" i="1" s="1"/>
  <c r="BK665" i="1" a="1"/>
  <c r="BK665" i="1" s="1"/>
  <c r="BL665" i="1" a="1"/>
  <c r="BL665" i="1" s="1"/>
  <c r="BM665" i="1" a="1"/>
  <c r="BM665" i="1" s="1"/>
  <c r="BN665" i="1" a="1"/>
  <c r="BN665" i="1" s="1"/>
  <c r="Q666" i="1"/>
  <c r="AP666" i="1"/>
  <c r="AQ666" i="1"/>
  <c r="AT666" i="1" a="1"/>
  <c r="AT666" i="1" s="1"/>
  <c r="AU666" i="1" a="1"/>
  <c r="AU666" i="1" s="1"/>
  <c r="AV666" i="1" a="1"/>
  <c r="AV666" i="1" s="1"/>
  <c r="AW666" i="1" a="1"/>
  <c r="AW666" i="1" s="1"/>
  <c r="AX666" i="1" a="1"/>
  <c r="AX666" i="1" s="1"/>
  <c r="AY666" i="1" a="1"/>
  <c r="AY666" i="1" s="1"/>
  <c r="AZ666" i="1" a="1"/>
  <c r="AZ666" i="1" s="1"/>
  <c r="BA666" i="1" a="1"/>
  <c r="BA666" i="1" s="1"/>
  <c r="BB666" i="1" a="1"/>
  <c r="BB666" i="1" s="1"/>
  <c r="BC666" i="1" a="1"/>
  <c r="BC666" i="1" s="1"/>
  <c r="BD666" i="1" a="1"/>
  <c r="BD666" i="1" s="1"/>
  <c r="BE666" i="1" a="1"/>
  <c r="BE666" i="1" s="1"/>
  <c r="BF666" i="1" a="1"/>
  <c r="BF666" i="1" s="1"/>
  <c r="BG666" i="1" a="1"/>
  <c r="BG666" i="1" s="1"/>
  <c r="BH666" i="1" a="1"/>
  <c r="BH666" i="1" s="1"/>
  <c r="BI666" i="1" a="1"/>
  <c r="BI666" i="1" s="1"/>
  <c r="BJ666" i="1" a="1"/>
  <c r="BJ666" i="1" s="1"/>
  <c r="BK666" i="1" a="1"/>
  <c r="BK666" i="1" s="1"/>
  <c r="BL666" i="1" a="1"/>
  <c r="BL666" i="1" s="1"/>
  <c r="BM666" i="1" a="1"/>
  <c r="BM666" i="1" s="1"/>
  <c r="BN666" i="1" a="1"/>
  <c r="BN666" i="1" s="1"/>
  <c r="Q667" i="1"/>
  <c r="AP667" i="1"/>
  <c r="AQ667" i="1"/>
  <c r="AT667" i="1" a="1"/>
  <c r="AT667" i="1" s="1"/>
  <c r="AU667" i="1" a="1"/>
  <c r="AU667" i="1" s="1"/>
  <c r="AV667" i="1" a="1"/>
  <c r="AV667" i="1" s="1"/>
  <c r="AW667" i="1" a="1"/>
  <c r="AW667" i="1" s="1"/>
  <c r="AX667" i="1" a="1"/>
  <c r="AX667" i="1" s="1"/>
  <c r="AY667" i="1" a="1"/>
  <c r="AY667" i="1" s="1"/>
  <c r="AZ667" i="1" a="1"/>
  <c r="AZ667" i="1" s="1"/>
  <c r="BA667" i="1" a="1"/>
  <c r="BA667" i="1" s="1"/>
  <c r="BB667" i="1" a="1"/>
  <c r="BB667" i="1" s="1"/>
  <c r="BC667" i="1" a="1"/>
  <c r="BC667" i="1" s="1"/>
  <c r="BD667" i="1" a="1"/>
  <c r="BD667" i="1" s="1"/>
  <c r="BE667" i="1" a="1"/>
  <c r="BE667" i="1" s="1"/>
  <c r="BF667" i="1" a="1"/>
  <c r="BF667" i="1" s="1"/>
  <c r="BG667" i="1" a="1"/>
  <c r="BG667" i="1" s="1"/>
  <c r="BH667" i="1" a="1"/>
  <c r="BH667" i="1" s="1"/>
  <c r="BI667" i="1" a="1"/>
  <c r="BI667" i="1" s="1"/>
  <c r="BJ667" i="1" a="1"/>
  <c r="BJ667" i="1" s="1"/>
  <c r="BK667" i="1" a="1"/>
  <c r="BK667" i="1" s="1"/>
  <c r="BL667" i="1" a="1"/>
  <c r="BL667" i="1" s="1"/>
  <c r="BM667" i="1" a="1"/>
  <c r="BM667" i="1" s="1"/>
  <c r="BN667" i="1" a="1"/>
  <c r="BN667" i="1" s="1"/>
  <c r="Q668" i="1"/>
  <c r="AP668" i="1"/>
  <c r="AQ668" i="1"/>
  <c r="AT668" i="1" a="1"/>
  <c r="AT668" i="1" s="1"/>
  <c r="AU668" i="1" a="1"/>
  <c r="AU668" i="1" s="1"/>
  <c r="AV668" i="1" a="1"/>
  <c r="AV668" i="1" s="1"/>
  <c r="AW668" i="1" a="1"/>
  <c r="AW668" i="1" s="1"/>
  <c r="AX668" i="1" a="1"/>
  <c r="AX668" i="1" s="1"/>
  <c r="AY668" i="1" a="1"/>
  <c r="AY668" i="1" s="1"/>
  <c r="AZ668" i="1" a="1"/>
  <c r="AZ668" i="1" s="1"/>
  <c r="BA668" i="1" a="1"/>
  <c r="BA668" i="1" s="1"/>
  <c r="BB668" i="1" a="1"/>
  <c r="BB668" i="1" s="1"/>
  <c r="BC668" i="1" a="1"/>
  <c r="BC668" i="1" s="1"/>
  <c r="BD668" i="1" a="1"/>
  <c r="BD668" i="1" s="1"/>
  <c r="BE668" i="1" a="1"/>
  <c r="BE668" i="1" s="1"/>
  <c r="BF668" i="1" a="1"/>
  <c r="BF668" i="1" s="1"/>
  <c r="BG668" i="1" a="1"/>
  <c r="BG668" i="1" s="1"/>
  <c r="BH668" i="1" a="1"/>
  <c r="BH668" i="1" s="1"/>
  <c r="BI668" i="1" a="1"/>
  <c r="BI668" i="1" s="1"/>
  <c r="BJ668" i="1" a="1"/>
  <c r="BJ668" i="1" s="1"/>
  <c r="BK668" i="1" a="1"/>
  <c r="BK668" i="1" s="1"/>
  <c r="BL668" i="1" a="1"/>
  <c r="BL668" i="1" s="1"/>
  <c r="BM668" i="1" a="1"/>
  <c r="BM668" i="1" s="1"/>
  <c r="BN668" i="1" a="1"/>
  <c r="BN668" i="1" s="1"/>
  <c r="Q669" i="1"/>
  <c r="AP669" i="1"/>
  <c r="AQ669" i="1"/>
  <c r="AT669" i="1" a="1"/>
  <c r="AT669" i="1" s="1"/>
  <c r="AU669" i="1" a="1"/>
  <c r="AU669" i="1" s="1"/>
  <c r="AV669" i="1" a="1"/>
  <c r="AV669" i="1" s="1"/>
  <c r="AW669" i="1" a="1"/>
  <c r="AW669" i="1" s="1"/>
  <c r="AX669" i="1" a="1"/>
  <c r="AX669" i="1" s="1"/>
  <c r="AY669" i="1" a="1"/>
  <c r="AY669" i="1" s="1"/>
  <c r="AZ669" i="1" a="1"/>
  <c r="AZ669" i="1" s="1"/>
  <c r="BA669" i="1" a="1"/>
  <c r="BA669" i="1" s="1"/>
  <c r="BB669" i="1" a="1"/>
  <c r="BB669" i="1" s="1"/>
  <c r="BC669" i="1" a="1"/>
  <c r="BC669" i="1" s="1"/>
  <c r="BD669" i="1" a="1"/>
  <c r="BD669" i="1" s="1"/>
  <c r="BE669" i="1" a="1"/>
  <c r="BE669" i="1" s="1"/>
  <c r="BF669" i="1" a="1"/>
  <c r="BF669" i="1" s="1"/>
  <c r="BG669" i="1" a="1"/>
  <c r="BG669" i="1" s="1"/>
  <c r="BH669" i="1" a="1"/>
  <c r="BH669" i="1" s="1"/>
  <c r="BI669" i="1" a="1"/>
  <c r="BI669" i="1" s="1"/>
  <c r="BJ669" i="1" a="1"/>
  <c r="BJ669" i="1" s="1"/>
  <c r="BK669" i="1" a="1"/>
  <c r="BK669" i="1" s="1"/>
  <c r="BL669" i="1" a="1"/>
  <c r="BL669" i="1" s="1"/>
  <c r="BM669" i="1" a="1"/>
  <c r="BM669" i="1" s="1"/>
  <c r="BN669" i="1" a="1"/>
  <c r="BN669" i="1" s="1"/>
  <c r="Q670" i="1"/>
  <c r="AP670" i="1"/>
  <c r="AQ670" i="1"/>
  <c r="AT670" i="1" a="1"/>
  <c r="AT670" i="1" s="1"/>
  <c r="AU670" i="1" a="1"/>
  <c r="AU670" i="1" s="1"/>
  <c r="AV670" i="1" a="1"/>
  <c r="AV670" i="1" s="1"/>
  <c r="AW670" i="1" a="1"/>
  <c r="AW670" i="1" s="1"/>
  <c r="AX670" i="1" a="1"/>
  <c r="AX670" i="1" s="1"/>
  <c r="AY670" i="1" a="1"/>
  <c r="AY670" i="1" s="1"/>
  <c r="AZ670" i="1" a="1"/>
  <c r="AZ670" i="1" s="1"/>
  <c r="BA670" i="1" a="1"/>
  <c r="BA670" i="1" s="1"/>
  <c r="BB670" i="1" a="1"/>
  <c r="BB670" i="1" s="1"/>
  <c r="BC670" i="1" a="1"/>
  <c r="BC670" i="1" s="1"/>
  <c r="BD670" i="1" a="1"/>
  <c r="BD670" i="1" s="1"/>
  <c r="BE670" i="1" a="1"/>
  <c r="BE670" i="1" s="1"/>
  <c r="BF670" i="1" a="1"/>
  <c r="BF670" i="1" s="1"/>
  <c r="BG670" i="1" a="1"/>
  <c r="BG670" i="1" s="1"/>
  <c r="BH670" i="1" a="1"/>
  <c r="BH670" i="1" s="1"/>
  <c r="BI670" i="1" a="1"/>
  <c r="BI670" i="1" s="1"/>
  <c r="BJ670" i="1" a="1"/>
  <c r="BJ670" i="1" s="1"/>
  <c r="BK670" i="1" a="1"/>
  <c r="BK670" i="1" s="1"/>
  <c r="BL670" i="1" a="1"/>
  <c r="BL670" i="1" s="1"/>
  <c r="BM670" i="1" a="1"/>
  <c r="BM670" i="1" s="1"/>
  <c r="BN670" i="1" a="1"/>
  <c r="BN670" i="1" s="1"/>
  <c r="Q671" i="1"/>
  <c r="AP671" i="1"/>
  <c r="AQ671" i="1"/>
  <c r="AT671" i="1" a="1"/>
  <c r="AT671" i="1" s="1"/>
  <c r="AU671" i="1" a="1"/>
  <c r="AU671" i="1" s="1"/>
  <c r="AV671" i="1" a="1"/>
  <c r="AV671" i="1" s="1"/>
  <c r="AW671" i="1" a="1"/>
  <c r="AW671" i="1" s="1"/>
  <c r="AX671" i="1" a="1"/>
  <c r="AX671" i="1" s="1"/>
  <c r="AY671" i="1" a="1"/>
  <c r="AY671" i="1" s="1"/>
  <c r="AZ671" i="1" a="1"/>
  <c r="AZ671" i="1" s="1"/>
  <c r="BA671" i="1" a="1"/>
  <c r="BA671" i="1" s="1"/>
  <c r="BB671" i="1" a="1"/>
  <c r="BB671" i="1" s="1"/>
  <c r="BC671" i="1" a="1"/>
  <c r="BC671" i="1" s="1"/>
  <c r="BD671" i="1" a="1"/>
  <c r="BD671" i="1" s="1"/>
  <c r="BE671" i="1" a="1"/>
  <c r="BE671" i="1" s="1"/>
  <c r="BF671" i="1" a="1"/>
  <c r="BF671" i="1" s="1"/>
  <c r="BG671" i="1" a="1"/>
  <c r="BG671" i="1" s="1"/>
  <c r="BH671" i="1" a="1"/>
  <c r="BH671" i="1" s="1"/>
  <c r="BI671" i="1" a="1"/>
  <c r="BI671" i="1" s="1"/>
  <c r="BJ671" i="1" a="1"/>
  <c r="BJ671" i="1" s="1"/>
  <c r="BK671" i="1" a="1"/>
  <c r="BK671" i="1" s="1"/>
  <c r="BL671" i="1" a="1"/>
  <c r="BL671" i="1" s="1"/>
  <c r="BM671" i="1" a="1"/>
  <c r="BM671" i="1" s="1"/>
  <c r="BN671" i="1" a="1"/>
  <c r="BN671" i="1" s="1"/>
  <c r="Q672" i="1"/>
  <c r="AP672" i="1"/>
  <c r="AQ672" i="1"/>
  <c r="AT672" i="1" a="1"/>
  <c r="AT672" i="1" s="1"/>
  <c r="AU672" i="1" a="1"/>
  <c r="AU672" i="1" s="1"/>
  <c r="AV672" i="1" a="1"/>
  <c r="AV672" i="1" s="1"/>
  <c r="AW672" i="1" a="1"/>
  <c r="AW672" i="1" s="1"/>
  <c r="AX672" i="1" a="1"/>
  <c r="AX672" i="1" s="1"/>
  <c r="AY672" i="1" a="1"/>
  <c r="AY672" i="1" s="1"/>
  <c r="AZ672" i="1" a="1"/>
  <c r="AZ672" i="1" s="1"/>
  <c r="BA672" i="1" a="1"/>
  <c r="BA672" i="1" s="1"/>
  <c r="BB672" i="1" a="1"/>
  <c r="BB672" i="1" s="1"/>
  <c r="BC672" i="1" a="1"/>
  <c r="BC672" i="1" s="1"/>
  <c r="BD672" i="1" a="1"/>
  <c r="BD672" i="1" s="1"/>
  <c r="BE672" i="1" a="1"/>
  <c r="BE672" i="1" s="1"/>
  <c r="BF672" i="1" a="1"/>
  <c r="BF672" i="1" s="1"/>
  <c r="BG672" i="1" a="1"/>
  <c r="BG672" i="1" s="1"/>
  <c r="BH672" i="1" a="1"/>
  <c r="BH672" i="1" s="1"/>
  <c r="BI672" i="1" a="1"/>
  <c r="BI672" i="1" s="1"/>
  <c r="BJ672" i="1" a="1"/>
  <c r="BJ672" i="1" s="1"/>
  <c r="BK672" i="1" a="1"/>
  <c r="BK672" i="1" s="1"/>
  <c r="BL672" i="1" a="1"/>
  <c r="BL672" i="1" s="1"/>
  <c r="BM672" i="1" a="1"/>
  <c r="BM672" i="1" s="1"/>
  <c r="BN672" i="1" a="1"/>
  <c r="BN672" i="1" s="1"/>
  <c r="Q673" i="1"/>
  <c r="AP673" i="1"/>
  <c r="AQ673" i="1"/>
  <c r="AT673" i="1" a="1"/>
  <c r="AT673" i="1" s="1"/>
  <c r="AU673" i="1" a="1"/>
  <c r="AU673" i="1" s="1"/>
  <c r="AV673" i="1" a="1"/>
  <c r="AV673" i="1" s="1"/>
  <c r="AW673" i="1" a="1"/>
  <c r="AW673" i="1" s="1"/>
  <c r="AX673" i="1" a="1"/>
  <c r="AX673" i="1" s="1"/>
  <c r="AY673" i="1" a="1"/>
  <c r="AY673" i="1" s="1"/>
  <c r="AZ673" i="1" a="1"/>
  <c r="AZ673" i="1" s="1"/>
  <c r="BA673" i="1" a="1"/>
  <c r="BA673" i="1" s="1"/>
  <c r="BB673" i="1" a="1"/>
  <c r="BB673" i="1" s="1"/>
  <c r="BC673" i="1" a="1"/>
  <c r="BC673" i="1" s="1"/>
  <c r="BD673" i="1" a="1"/>
  <c r="BD673" i="1" s="1"/>
  <c r="BE673" i="1" a="1"/>
  <c r="BE673" i="1" s="1"/>
  <c r="BF673" i="1" a="1"/>
  <c r="BF673" i="1" s="1"/>
  <c r="BG673" i="1" a="1"/>
  <c r="BG673" i="1" s="1"/>
  <c r="BH673" i="1" a="1"/>
  <c r="BH673" i="1" s="1"/>
  <c r="BI673" i="1" a="1"/>
  <c r="BI673" i="1" s="1"/>
  <c r="BJ673" i="1" a="1"/>
  <c r="BJ673" i="1" s="1"/>
  <c r="BK673" i="1" a="1"/>
  <c r="BK673" i="1" s="1"/>
  <c r="BL673" i="1" a="1"/>
  <c r="BL673" i="1" s="1"/>
  <c r="BM673" i="1" a="1"/>
  <c r="BM673" i="1" s="1"/>
  <c r="BN673" i="1" a="1"/>
  <c r="BN673" i="1" s="1"/>
  <c r="Q674" i="1"/>
  <c r="AP674" i="1"/>
  <c r="AQ674" i="1"/>
  <c r="AT674" i="1" a="1"/>
  <c r="AT674" i="1" s="1"/>
  <c r="AU674" i="1" a="1"/>
  <c r="AU674" i="1" s="1"/>
  <c r="AV674" i="1" a="1"/>
  <c r="AV674" i="1" s="1"/>
  <c r="AW674" i="1" a="1"/>
  <c r="AW674" i="1" s="1"/>
  <c r="AX674" i="1" a="1"/>
  <c r="AX674" i="1" s="1"/>
  <c r="AY674" i="1" a="1"/>
  <c r="AY674" i="1" s="1"/>
  <c r="AZ674" i="1" a="1"/>
  <c r="AZ674" i="1" s="1"/>
  <c r="BA674" i="1" a="1"/>
  <c r="BA674" i="1" s="1"/>
  <c r="BB674" i="1" a="1"/>
  <c r="BB674" i="1" s="1"/>
  <c r="BC674" i="1" a="1"/>
  <c r="BC674" i="1" s="1"/>
  <c r="BD674" i="1" a="1"/>
  <c r="BD674" i="1" s="1"/>
  <c r="BE674" i="1" a="1"/>
  <c r="BE674" i="1" s="1"/>
  <c r="BF674" i="1" a="1"/>
  <c r="BF674" i="1" s="1"/>
  <c r="BG674" i="1" a="1"/>
  <c r="BG674" i="1" s="1"/>
  <c r="BH674" i="1" a="1"/>
  <c r="BH674" i="1" s="1"/>
  <c r="BI674" i="1" a="1"/>
  <c r="BI674" i="1" s="1"/>
  <c r="BJ674" i="1" a="1"/>
  <c r="BJ674" i="1" s="1"/>
  <c r="BK674" i="1" a="1"/>
  <c r="BK674" i="1" s="1"/>
  <c r="BL674" i="1" a="1"/>
  <c r="BL674" i="1" s="1"/>
  <c r="BM674" i="1" a="1"/>
  <c r="BM674" i="1" s="1"/>
  <c r="BN674" i="1" a="1"/>
  <c r="BN674" i="1" s="1"/>
  <c r="Q675" i="1"/>
  <c r="AP675" i="1"/>
  <c r="AQ675" i="1"/>
  <c r="AT675" i="1" a="1"/>
  <c r="AT675" i="1" s="1"/>
  <c r="AU675" i="1" a="1"/>
  <c r="AU675" i="1" s="1"/>
  <c r="AV675" i="1" a="1"/>
  <c r="AV675" i="1" s="1"/>
  <c r="AW675" i="1" a="1"/>
  <c r="AW675" i="1" s="1"/>
  <c r="AX675" i="1" a="1"/>
  <c r="AX675" i="1" s="1"/>
  <c r="AY675" i="1" a="1"/>
  <c r="AY675" i="1" s="1"/>
  <c r="AZ675" i="1" a="1"/>
  <c r="AZ675" i="1" s="1"/>
  <c r="BA675" i="1" a="1"/>
  <c r="BA675" i="1" s="1"/>
  <c r="BB675" i="1" a="1"/>
  <c r="BB675" i="1" s="1"/>
  <c r="BC675" i="1" a="1"/>
  <c r="BC675" i="1" s="1"/>
  <c r="BD675" i="1" a="1"/>
  <c r="BD675" i="1" s="1"/>
  <c r="BE675" i="1" a="1"/>
  <c r="BE675" i="1" s="1"/>
  <c r="BF675" i="1" a="1"/>
  <c r="BF675" i="1" s="1"/>
  <c r="BG675" i="1" a="1"/>
  <c r="BG675" i="1" s="1"/>
  <c r="BH675" i="1" a="1"/>
  <c r="BH675" i="1" s="1"/>
  <c r="BI675" i="1" a="1"/>
  <c r="BI675" i="1" s="1"/>
  <c r="BJ675" i="1" a="1"/>
  <c r="BJ675" i="1" s="1"/>
  <c r="BK675" i="1" a="1"/>
  <c r="BK675" i="1" s="1"/>
  <c r="BL675" i="1" a="1"/>
  <c r="BL675" i="1" s="1"/>
  <c r="BM675" i="1" a="1"/>
  <c r="BM675" i="1" s="1"/>
  <c r="BN675" i="1" a="1"/>
  <c r="BN675" i="1" s="1"/>
  <c r="Q676" i="1"/>
  <c r="AP676" i="1"/>
  <c r="AQ676" i="1"/>
  <c r="AT676" i="1" a="1"/>
  <c r="AT676" i="1" s="1"/>
  <c r="AU676" i="1" a="1"/>
  <c r="AU676" i="1" s="1"/>
  <c r="AV676" i="1" a="1"/>
  <c r="AV676" i="1" s="1"/>
  <c r="AW676" i="1" a="1"/>
  <c r="AW676" i="1" s="1"/>
  <c r="AX676" i="1" a="1"/>
  <c r="AX676" i="1" s="1"/>
  <c r="AY676" i="1" a="1"/>
  <c r="AY676" i="1" s="1"/>
  <c r="AZ676" i="1" a="1"/>
  <c r="AZ676" i="1" s="1"/>
  <c r="BA676" i="1" a="1"/>
  <c r="BA676" i="1" s="1"/>
  <c r="BB676" i="1" a="1"/>
  <c r="BB676" i="1" s="1"/>
  <c r="BC676" i="1" a="1"/>
  <c r="BC676" i="1" s="1"/>
  <c r="BD676" i="1" a="1"/>
  <c r="BD676" i="1" s="1"/>
  <c r="BE676" i="1" a="1"/>
  <c r="BE676" i="1" s="1"/>
  <c r="BF676" i="1" a="1"/>
  <c r="BF676" i="1" s="1"/>
  <c r="BG676" i="1" a="1"/>
  <c r="BG676" i="1" s="1"/>
  <c r="BH676" i="1" a="1"/>
  <c r="BH676" i="1" s="1"/>
  <c r="BI676" i="1" a="1"/>
  <c r="BI676" i="1" s="1"/>
  <c r="BJ676" i="1" a="1"/>
  <c r="BJ676" i="1" s="1"/>
  <c r="BK676" i="1" a="1"/>
  <c r="BK676" i="1" s="1"/>
  <c r="BL676" i="1" a="1"/>
  <c r="BL676" i="1" s="1"/>
  <c r="BM676" i="1" a="1"/>
  <c r="BM676" i="1" s="1"/>
  <c r="BN676" i="1" a="1"/>
  <c r="BN676" i="1" s="1"/>
  <c r="Q677" i="1"/>
  <c r="AP677" i="1"/>
  <c r="AQ677" i="1"/>
  <c r="AT677" i="1" a="1"/>
  <c r="AT677" i="1" s="1"/>
  <c r="AU677" i="1" a="1"/>
  <c r="AU677" i="1" s="1"/>
  <c r="AV677" i="1" a="1"/>
  <c r="AV677" i="1" s="1"/>
  <c r="AW677" i="1" a="1"/>
  <c r="AW677" i="1" s="1"/>
  <c r="AX677" i="1" a="1"/>
  <c r="AX677" i="1" s="1"/>
  <c r="AY677" i="1" a="1"/>
  <c r="AY677" i="1" s="1"/>
  <c r="AZ677" i="1" a="1"/>
  <c r="AZ677" i="1" s="1"/>
  <c r="BA677" i="1" a="1"/>
  <c r="BA677" i="1" s="1"/>
  <c r="BB677" i="1" a="1"/>
  <c r="BB677" i="1" s="1"/>
  <c r="BC677" i="1" a="1"/>
  <c r="BC677" i="1" s="1"/>
  <c r="BD677" i="1" a="1"/>
  <c r="BD677" i="1" s="1"/>
  <c r="BE677" i="1" a="1"/>
  <c r="BE677" i="1" s="1"/>
  <c r="BF677" i="1" a="1"/>
  <c r="BF677" i="1" s="1"/>
  <c r="BG677" i="1" a="1"/>
  <c r="BG677" i="1" s="1"/>
  <c r="BH677" i="1" a="1"/>
  <c r="BH677" i="1" s="1"/>
  <c r="BI677" i="1" a="1"/>
  <c r="BI677" i="1" s="1"/>
  <c r="BJ677" i="1" a="1"/>
  <c r="BJ677" i="1" s="1"/>
  <c r="BK677" i="1" a="1"/>
  <c r="BK677" i="1" s="1"/>
  <c r="BL677" i="1" a="1"/>
  <c r="BL677" i="1" s="1"/>
  <c r="BM677" i="1" a="1"/>
  <c r="BM677" i="1" s="1"/>
  <c r="BN677" i="1" a="1"/>
  <c r="BN677" i="1" s="1"/>
  <c r="Q678" i="1"/>
  <c r="AP678" i="1"/>
  <c r="AQ678" i="1"/>
  <c r="AT678" i="1" a="1"/>
  <c r="AT678" i="1" s="1"/>
  <c r="AU678" i="1" a="1"/>
  <c r="AU678" i="1" s="1"/>
  <c r="AV678" i="1" a="1"/>
  <c r="AV678" i="1" s="1"/>
  <c r="AW678" i="1" a="1"/>
  <c r="AW678" i="1" s="1"/>
  <c r="AX678" i="1" a="1"/>
  <c r="AX678" i="1" s="1"/>
  <c r="AY678" i="1" a="1"/>
  <c r="AY678" i="1" s="1"/>
  <c r="AZ678" i="1" a="1"/>
  <c r="AZ678" i="1" s="1"/>
  <c r="BA678" i="1" a="1"/>
  <c r="BA678" i="1" s="1"/>
  <c r="BB678" i="1" a="1"/>
  <c r="BB678" i="1" s="1"/>
  <c r="BC678" i="1" a="1"/>
  <c r="BC678" i="1" s="1"/>
  <c r="BD678" i="1" a="1"/>
  <c r="BD678" i="1" s="1"/>
  <c r="BE678" i="1" a="1"/>
  <c r="BE678" i="1" s="1"/>
  <c r="BF678" i="1" a="1"/>
  <c r="BF678" i="1" s="1"/>
  <c r="BG678" i="1" a="1"/>
  <c r="BG678" i="1" s="1"/>
  <c r="BH678" i="1" a="1"/>
  <c r="BH678" i="1" s="1"/>
  <c r="BI678" i="1" a="1"/>
  <c r="BI678" i="1" s="1"/>
  <c r="BJ678" i="1" a="1"/>
  <c r="BJ678" i="1" s="1"/>
  <c r="BK678" i="1" a="1"/>
  <c r="BK678" i="1" s="1"/>
  <c r="BL678" i="1" a="1"/>
  <c r="BL678" i="1" s="1"/>
  <c r="BM678" i="1" a="1"/>
  <c r="BM678" i="1" s="1"/>
  <c r="BN678" i="1" a="1"/>
  <c r="BN678" i="1" s="1"/>
  <c r="Q679" i="1"/>
  <c r="AP679" i="1"/>
  <c r="AQ679" i="1"/>
  <c r="AT679" i="1" a="1"/>
  <c r="AT679" i="1" s="1"/>
  <c r="AU679" i="1" a="1"/>
  <c r="AU679" i="1" s="1"/>
  <c r="AV679" i="1" a="1"/>
  <c r="AV679" i="1" s="1"/>
  <c r="AW679" i="1" a="1"/>
  <c r="AW679" i="1" s="1"/>
  <c r="AX679" i="1" a="1"/>
  <c r="AX679" i="1" s="1"/>
  <c r="AY679" i="1" a="1"/>
  <c r="AY679" i="1" s="1"/>
  <c r="AZ679" i="1" a="1"/>
  <c r="AZ679" i="1" s="1"/>
  <c r="BA679" i="1" a="1"/>
  <c r="BA679" i="1" s="1"/>
  <c r="BB679" i="1" a="1"/>
  <c r="BB679" i="1" s="1"/>
  <c r="BC679" i="1" a="1"/>
  <c r="BC679" i="1" s="1"/>
  <c r="BD679" i="1" a="1"/>
  <c r="BD679" i="1" s="1"/>
  <c r="BE679" i="1" a="1"/>
  <c r="BE679" i="1" s="1"/>
  <c r="BF679" i="1" a="1"/>
  <c r="BF679" i="1" s="1"/>
  <c r="BG679" i="1" a="1"/>
  <c r="BG679" i="1" s="1"/>
  <c r="BH679" i="1" a="1"/>
  <c r="BH679" i="1" s="1"/>
  <c r="BI679" i="1" a="1"/>
  <c r="BI679" i="1" s="1"/>
  <c r="BJ679" i="1" a="1"/>
  <c r="BJ679" i="1" s="1"/>
  <c r="BK679" i="1" a="1"/>
  <c r="BK679" i="1" s="1"/>
  <c r="BL679" i="1" a="1"/>
  <c r="BL679" i="1" s="1"/>
  <c r="BM679" i="1" a="1"/>
  <c r="BM679" i="1" s="1"/>
  <c r="BN679" i="1" a="1"/>
  <c r="BN679" i="1" s="1"/>
  <c r="Q680" i="1"/>
  <c r="AP680" i="1"/>
  <c r="AQ680" i="1"/>
  <c r="AT680" i="1" a="1"/>
  <c r="AT680" i="1" s="1"/>
  <c r="AU680" i="1" a="1"/>
  <c r="AU680" i="1" s="1"/>
  <c r="AV680" i="1" a="1"/>
  <c r="AV680" i="1" s="1"/>
  <c r="AW680" i="1" a="1"/>
  <c r="AW680" i="1" s="1"/>
  <c r="AX680" i="1" a="1"/>
  <c r="AX680" i="1" s="1"/>
  <c r="AY680" i="1" a="1"/>
  <c r="AY680" i="1" s="1"/>
  <c r="AZ680" i="1" a="1"/>
  <c r="AZ680" i="1" s="1"/>
  <c r="BA680" i="1" a="1"/>
  <c r="BA680" i="1" s="1"/>
  <c r="BB680" i="1" a="1"/>
  <c r="BB680" i="1" s="1"/>
  <c r="BC680" i="1" a="1"/>
  <c r="BC680" i="1" s="1"/>
  <c r="BD680" i="1" a="1"/>
  <c r="BD680" i="1" s="1"/>
  <c r="BE680" i="1" a="1"/>
  <c r="BE680" i="1" s="1"/>
  <c r="BF680" i="1" a="1"/>
  <c r="BF680" i="1" s="1"/>
  <c r="BG680" i="1" a="1"/>
  <c r="BG680" i="1" s="1"/>
  <c r="BH680" i="1" a="1"/>
  <c r="BH680" i="1" s="1"/>
  <c r="BI680" i="1" a="1"/>
  <c r="BI680" i="1" s="1"/>
  <c r="BJ680" i="1" a="1"/>
  <c r="BJ680" i="1" s="1"/>
  <c r="BK680" i="1" a="1"/>
  <c r="BK680" i="1" s="1"/>
  <c r="BL680" i="1" a="1"/>
  <c r="BL680" i="1" s="1"/>
  <c r="BM680" i="1" a="1"/>
  <c r="BM680" i="1" s="1"/>
  <c r="BN680" i="1" a="1"/>
  <c r="BN680" i="1" s="1"/>
  <c r="Q681" i="1"/>
  <c r="AP681" i="1"/>
  <c r="AQ681" i="1"/>
  <c r="AT681" i="1" a="1"/>
  <c r="AT681" i="1" s="1"/>
  <c r="AU681" i="1" a="1"/>
  <c r="AU681" i="1" s="1"/>
  <c r="AV681" i="1" a="1"/>
  <c r="AV681" i="1" s="1"/>
  <c r="AW681" i="1" a="1"/>
  <c r="AW681" i="1" s="1"/>
  <c r="AX681" i="1" a="1"/>
  <c r="AX681" i="1" s="1"/>
  <c r="AY681" i="1" a="1"/>
  <c r="AY681" i="1" s="1"/>
  <c r="AZ681" i="1" a="1"/>
  <c r="AZ681" i="1" s="1"/>
  <c r="BA681" i="1" a="1"/>
  <c r="BA681" i="1" s="1"/>
  <c r="BB681" i="1" a="1"/>
  <c r="BB681" i="1" s="1"/>
  <c r="BC681" i="1" a="1"/>
  <c r="BC681" i="1" s="1"/>
  <c r="BD681" i="1" a="1"/>
  <c r="BD681" i="1" s="1"/>
  <c r="BE681" i="1" a="1"/>
  <c r="BE681" i="1" s="1"/>
  <c r="BF681" i="1" a="1"/>
  <c r="BF681" i="1" s="1"/>
  <c r="BG681" i="1" a="1"/>
  <c r="BG681" i="1" s="1"/>
  <c r="BH681" i="1" a="1"/>
  <c r="BH681" i="1" s="1"/>
  <c r="BI681" i="1" a="1"/>
  <c r="BI681" i="1" s="1"/>
  <c r="BJ681" i="1" a="1"/>
  <c r="BJ681" i="1" s="1"/>
  <c r="BK681" i="1" a="1"/>
  <c r="BK681" i="1" s="1"/>
  <c r="BL681" i="1" a="1"/>
  <c r="BL681" i="1" s="1"/>
  <c r="BM681" i="1" a="1"/>
  <c r="BM681" i="1" s="1"/>
  <c r="BN681" i="1" a="1"/>
  <c r="BN681" i="1" s="1"/>
  <c r="Q682" i="1"/>
  <c r="AP682" i="1"/>
  <c r="AQ682" i="1"/>
  <c r="AT682" i="1" a="1"/>
  <c r="AT682" i="1" s="1"/>
  <c r="AU682" i="1" a="1"/>
  <c r="AU682" i="1" s="1"/>
  <c r="AV682" i="1" a="1"/>
  <c r="AV682" i="1" s="1"/>
  <c r="AW682" i="1" a="1"/>
  <c r="AW682" i="1" s="1"/>
  <c r="AX682" i="1" a="1"/>
  <c r="AX682" i="1" s="1"/>
  <c r="AY682" i="1" a="1"/>
  <c r="AY682" i="1" s="1"/>
  <c r="AZ682" i="1" a="1"/>
  <c r="AZ682" i="1" s="1"/>
  <c r="BA682" i="1" a="1"/>
  <c r="BA682" i="1" s="1"/>
  <c r="BB682" i="1" a="1"/>
  <c r="BB682" i="1" s="1"/>
  <c r="BC682" i="1" a="1"/>
  <c r="BC682" i="1" s="1"/>
  <c r="BD682" i="1" a="1"/>
  <c r="BD682" i="1" s="1"/>
  <c r="BE682" i="1" a="1"/>
  <c r="BE682" i="1" s="1"/>
  <c r="BF682" i="1" a="1"/>
  <c r="BF682" i="1" s="1"/>
  <c r="BG682" i="1" a="1"/>
  <c r="BG682" i="1" s="1"/>
  <c r="BH682" i="1" a="1"/>
  <c r="BH682" i="1" s="1"/>
  <c r="BI682" i="1" a="1"/>
  <c r="BI682" i="1" s="1"/>
  <c r="BJ682" i="1" a="1"/>
  <c r="BJ682" i="1" s="1"/>
  <c r="BK682" i="1" a="1"/>
  <c r="BK682" i="1" s="1"/>
  <c r="BL682" i="1" a="1"/>
  <c r="BL682" i="1" s="1"/>
  <c r="BM682" i="1" a="1"/>
  <c r="BM682" i="1" s="1"/>
  <c r="BN682" i="1" a="1"/>
  <c r="BN682" i="1" s="1"/>
  <c r="Q683" i="1"/>
  <c r="AP683" i="1"/>
  <c r="AQ683" i="1"/>
  <c r="AT683" i="1" a="1"/>
  <c r="AT683" i="1" s="1"/>
  <c r="AU683" i="1" a="1"/>
  <c r="AU683" i="1" s="1"/>
  <c r="AV683" i="1" a="1"/>
  <c r="AV683" i="1" s="1"/>
  <c r="AW683" i="1" a="1"/>
  <c r="AW683" i="1" s="1"/>
  <c r="AX683" i="1" a="1"/>
  <c r="AX683" i="1" s="1"/>
  <c r="AY683" i="1" a="1"/>
  <c r="AY683" i="1" s="1"/>
  <c r="AZ683" i="1" a="1"/>
  <c r="AZ683" i="1" s="1"/>
  <c r="BA683" i="1" a="1"/>
  <c r="BA683" i="1" s="1"/>
  <c r="BB683" i="1" a="1"/>
  <c r="BB683" i="1" s="1"/>
  <c r="BC683" i="1" a="1"/>
  <c r="BC683" i="1" s="1"/>
  <c r="BD683" i="1" a="1"/>
  <c r="BD683" i="1" s="1"/>
  <c r="BE683" i="1" a="1"/>
  <c r="BE683" i="1" s="1"/>
  <c r="BF683" i="1" a="1"/>
  <c r="BF683" i="1" s="1"/>
  <c r="BG683" i="1" a="1"/>
  <c r="BG683" i="1" s="1"/>
  <c r="BH683" i="1" a="1"/>
  <c r="BH683" i="1" s="1"/>
  <c r="BI683" i="1" a="1"/>
  <c r="BI683" i="1" s="1"/>
  <c r="BJ683" i="1" a="1"/>
  <c r="BJ683" i="1" s="1"/>
  <c r="BK683" i="1" a="1"/>
  <c r="BK683" i="1" s="1"/>
  <c r="BL683" i="1" a="1"/>
  <c r="BL683" i="1" s="1"/>
  <c r="BM683" i="1" a="1"/>
  <c r="BM683" i="1" s="1"/>
  <c r="BN683" i="1" a="1"/>
  <c r="BN683" i="1" s="1"/>
  <c r="Q684" i="1"/>
  <c r="AP684" i="1"/>
  <c r="AQ684" i="1"/>
  <c r="AT684" i="1" a="1"/>
  <c r="AT684" i="1" s="1"/>
  <c r="AU684" i="1" a="1"/>
  <c r="AU684" i="1" s="1"/>
  <c r="AV684" i="1" a="1"/>
  <c r="AV684" i="1" s="1"/>
  <c r="AW684" i="1" a="1"/>
  <c r="AW684" i="1" s="1"/>
  <c r="AX684" i="1" a="1"/>
  <c r="AX684" i="1" s="1"/>
  <c r="AY684" i="1" a="1"/>
  <c r="AY684" i="1" s="1"/>
  <c r="AZ684" i="1" a="1"/>
  <c r="AZ684" i="1" s="1"/>
  <c r="BA684" i="1" a="1"/>
  <c r="BA684" i="1" s="1"/>
  <c r="BB684" i="1" a="1"/>
  <c r="BB684" i="1" s="1"/>
  <c r="BC684" i="1" a="1"/>
  <c r="BC684" i="1" s="1"/>
  <c r="BD684" i="1" a="1"/>
  <c r="BD684" i="1" s="1"/>
  <c r="BE684" i="1" a="1"/>
  <c r="BE684" i="1" s="1"/>
  <c r="BF684" i="1" a="1"/>
  <c r="BF684" i="1" s="1"/>
  <c r="BG684" i="1" a="1"/>
  <c r="BG684" i="1" s="1"/>
  <c r="BH684" i="1" a="1"/>
  <c r="BH684" i="1" s="1"/>
  <c r="BI684" i="1" a="1"/>
  <c r="BI684" i="1" s="1"/>
  <c r="BJ684" i="1" a="1"/>
  <c r="BJ684" i="1" s="1"/>
  <c r="BK684" i="1" a="1"/>
  <c r="BK684" i="1" s="1"/>
  <c r="BL684" i="1" a="1"/>
  <c r="BL684" i="1" s="1"/>
  <c r="BM684" i="1" a="1"/>
  <c r="BM684" i="1" s="1"/>
  <c r="BN684" i="1" a="1"/>
  <c r="BN684" i="1" s="1"/>
  <c r="Q685" i="1"/>
  <c r="AP685" i="1"/>
  <c r="AQ685" i="1"/>
  <c r="AT685" i="1" a="1"/>
  <c r="AT685" i="1" s="1"/>
  <c r="AU685" i="1" a="1"/>
  <c r="AU685" i="1" s="1"/>
  <c r="AV685" i="1" a="1"/>
  <c r="AV685" i="1" s="1"/>
  <c r="AW685" i="1" a="1"/>
  <c r="AW685" i="1" s="1"/>
  <c r="AX685" i="1" a="1"/>
  <c r="AX685" i="1" s="1"/>
  <c r="AY685" i="1" a="1"/>
  <c r="AY685" i="1" s="1"/>
  <c r="AZ685" i="1" a="1"/>
  <c r="AZ685" i="1" s="1"/>
  <c r="BA685" i="1" a="1"/>
  <c r="BA685" i="1" s="1"/>
  <c r="BB685" i="1" a="1"/>
  <c r="BB685" i="1" s="1"/>
  <c r="BC685" i="1" a="1"/>
  <c r="BC685" i="1" s="1"/>
  <c r="BD685" i="1" a="1"/>
  <c r="BD685" i="1" s="1"/>
  <c r="BE685" i="1" a="1"/>
  <c r="BE685" i="1" s="1"/>
  <c r="BF685" i="1" a="1"/>
  <c r="BF685" i="1" s="1"/>
  <c r="BG685" i="1" a="1"/>
  <c r="BG685" i="1" s="1"/>
  <c r="BH685" i="1" a="1"/>
  <c r="BH685" i="1" s="1"/>
  <c r="BI685" i="1" a="1"/>
  <c r="BI685" i="1" s="1"/>
  <c r="BJ685" i="1" a="1"/>
  <c r="BJ685" i="1" s="1"/>
  <c r="BK685" i="1" a="1"/>
  <c r="BK685" i="1" s="1"/>
  <c r="BL685" i="1" a="1"/>
  <c r="BL685" i="1" s="1"/>
  <c r="BM685" i="1" a="1"/>
  <c r="BM685" i="1" s="1"/>
  <c r="BN685" i="1" a="1"/>
  <c r="BN685" i="1" s="1"/>
  <c r="Q686" i="1"/>
  <c r="AP686" i="1"/>
  <c r="AQ686" i="1"/>
  <c r="AT686" i="1" a="1"/>
  <c r="AT686" i="1" s="1"/>
  <c r="AU686" i="1" a="1"/>
  <c r="AU686" i="1" s="1"/>
  <c r="AV686" i="1" a="1"/>
  <c r="AV686" i="1" s="1"/>
  <c r="AW686" i="1" a="1"/>
  <c r="AW686" i="1" s="1"/>
  <c r="AX686" i="1" a="1"/>
  <c r="AX686" i="1" s="1"/>
  <c r="AY686" i="1" a="1"/>
  <c r="AY686" i="1" s="1"/>
  <c r="AZ686" i="1" a="1"/>
  <c r="AZ686" i="1" s="1"/>
  <c r="BA686" i="1" a="1"/>
  <c r="BA686" i="1" s="1"/>
  <c r="BB686" i="1" a="1"/>
  <c r="BB686" i="1" s="1"/>
  <c r="BC686" i="1" a="1"/>
  <c r="BC686" i="1" s="1"/>
  <c r="BD686" i="1" a="1"/>
  <c r="BD686" i="1" s="1"/>
  <c r="BE686" i="1" a="1"/>
  <c r="BE686" i="1" s="1"/>
  <c r="BF686" i="1" a="1"/>
  <c r="BF686" i="1" s="1"/>
  <c r="BG686" i="1" a="1"/>
  <c r="BG686" i="1" s="1"/>
  <c r="BH686" i="1" a="1"/>
  <c r="BH686" i="1" s="1"/>
  <c r="BI686" i="1" a="1"/>
  <c r="BI686" i="1" s="1"/>
  <c r="BJ686" i="1" a="1"/>
  <c r="BJ686" i="1" s="1"/>
  <c r="BK686" i="1" a="1"/>
  <c r="BK686" i="1" s="1"/>
  <c r="BL686" i="1" a="1"/>
  <c r="BL686" i="1" s="1"/>
  <c r="BM686" i="1" a="1"/>
  <c r="BM686" i="1" s="1"/>
  <c r="BN686" i="1" a="1"/>
  <c r="BN686" i="1" s="1"/>
  <c r="Q687" i="1"/>
  <c r="AP687" i="1"/>
  <c r="AQ687" i="1"/>
  <c r="AT687" i="1" a="1"/>
  <c r="AT687" i="1" s="1"/>
  <c r="AU687" i="1" a="1"/>
  <c r="AU687" i="1" s="1"/>
  <c r="AV687" i="1" a="1"/>
  <c r="AV687" i="1" s="1"/>
  <c r="AW687" i="1" a="1"/>
  <c r="AW687" i="1" s="1"/>
  <c r="AX687" i="1" a="1"/>
  <c r="AX687" i="1" s="1"/>
  <c r="AY687" i="1" a="1"/>
  <c r="AY687" i="1" s="1"/>
  <c r="AZ687" i="1" a="1"/>
  <c r="AZ687" i="1" s="1"/>
  <c r="BA687" i="1" a="1"/>
  <c r="BA687" i="1" s="1"/>
  <c r="BB687" i="1" a="1"/>
  <c r="BB687" i="1" s="1"/>
  <c r="BC687" i="1" a="1"/>
  <c r="BC687" i="1" s="1"/>
  <c r="BD687" i="1" a="1"/>
  <c r="BD687" i="1" s="1"/>
  <c r="BE687" i="1" a="1"/>
  <c r="BE687" i="1" s="1"/>
  <c r="BF687" i="1" a="1"/>
  <c r="BF687" i="1" s="1"/>
  <c r="BG687" i="1" a="1"/>
  <c r="BG687" i="1" s="1"/>
  <c r="BH687" i="1" a="1"/>
  <c r="BH687" i="1" s="1"/>
  <c r="BI687" i="1" a="1"/>
  <c r="BI687" i="1" s="1"/>
  <c r="BJ687" i="1" a="1"/>
  <c r="BJ687" i="1" s="1"/>
  <c r="BK687" i="1" a="1"/>
  <c r="BK687" i="1" s="1"/>
  <c r="BL687" i="1" a="1"/>
  <c r="BL687" i="1" s="1"/>
  <c r="BM687" i="1" a="1"/>
  <c r="BM687" i="1" s="1"/>
  <c r="BN687" i="1" a="1"/>
  <c r="BN687" i="1" s="1"/>
  <c r="Q688" i="1"/>
  <c r="AP688" i="1"/>
  <c r="AQ688" i="1"/>
  <c r="AT688" i="1" a="1"/>
  <c r="AT688" i="1" s="1"/>
  <c r="AU688" i="1" a="1"/>
  <c r="AU688" i="1" s="1"/>
  <c r="AV688" i="1" a="1"/>
  <c r="AV688" i="1" s="1"/>
  <c r="AW688" i="1" a="1"/>
  <c r="AW688" i="1" s="1"/>
  <c r="AX688" i="1" a="1"/>
  <c r="AX688" i="1" s="1"/>
  <c r="AY688" i="1" a="1"/>
  <c r="AY688" i="1" s="1"/>
  <c r="AZ688" i="1" a="1"/>
  <c r="AZ688" i="1" s="1"/>
  <c r="BA688" i="1" a="1"/>
  <c r="BA688" i="1" s="1"/>
  <c r="BB688" i="1" a="1"/>
  <c r="BB688" i="1" s="1"/>
  <c r="BC688" i="1" a="1"/>
  <c r="BC688" i="1" s="1"/>
  <c r="BD688" i="1" a="1"/>
  <c r="BD688" i="1" s="1"/>
  <c r="BE688" i="1" a="1"/>
  <c r="BE688" i="1" s="1"/>
  <c r="BF688" i="1" a="1"/>
  <c r="BF688" i="1" s="1"/>
  <c r="BG688" i="1" a="1"/>
  <c r="BG688" i="1" s="1"/>
  <c r="BH688" i="1" a="1"/>
  <c r="BH688" i="1" s="1"/>
  <c r="BI688" i="1" a="1"/>
  <c r="BI688" i="1" s="1"/>
  <c r="BJ688" i="1" a="1"/>
  <c r="BJ688" i="1" s="1"/>
  <c r="BK688" i="1" a="1"/>
  <c r="BK688" i="1" s="1"/>
  <c r="BL688" i="1" a="1"/>
  <c r="BL688" i="1" s="1"/>
  <c r="BM688" i="1" a="1"/>
  <c r="BM688" i="1" s="1"/>
  <c r="BN688" i="1" a="1"/>
  <c r="BN688" i="1" s="1"/>
  <c r="Q689" i="1"/>
  <c r="AP689" i="1"/>
  <c r="AQ689" i="1"/>
  <c r="AT689" i="1" a="1"/>
  <c r="AT689" i="1" s="1"/>
  <c r="AU689" i="1" a="1"/>
  <c r="AU689" i="1" s="1"/>
  <c r="AV689" i="1" a="1"/>
  <c r="AV689" i="1" s="1"/>
  <c r="AW689" i="1" a="1"/>
  <c r="AW689" i="1" s="1"/>
  <c r="AX689" i="1" a="1"/>
  <c r="AX689" i="1" s="1"/>
  <c r="AY689" i="1" a="1"/>
  <c r="AY689" i="1" s="1"/>
  <c r="AZ689" i="1" a="1"/>
  <c r="AZ689" i="1" s="1"/>
  <c r="BA689" i="1" a="1"/>
  <c r="BA689" i="1" s="1"/>
  <c r="BB689" i="1" a="1"/>
  <c r="BB689" i="1" s="1"/>
  <c r="BC689" i="1" a="1"/>
  <c r="BC689" i="1" s="1"/>
  <c r="BD689" i="1" a="1"/>
  <c r="BD689" i="1" s="1"/>
  <c r="BE689" i="1" a="1"/>
  <c r="BE689" i="1" s="1"/>
  <c r="BF689" i="1" a="1"/>
  <c r="BF689" i="1" s="1"/>
  <c r="BG689" i="1" a="1"/>
  <c r="BG689" i="1" s="1"/>
  <c r="BH689" i="1" a="1"/>
  <c r="BH689" i="1" s="1"/>
  <c r="BI689" i="1" a="1"/>
  <c r="BI689" i="1" s="1"/>
  <c r="BJ689" i="1" a="1"/>
  <c r="BJ689" i="1" s="1"/>
  <c r="BK689" i="1" a="1"/>
  <c r="BK689" i="1" s="1"/>
  <c r="BL689" i="1" a="1"/>
  <c r="BL689" i="1" s="1"/>
  <c r="BM689" i="1" a="1"/>
  <c r="BM689" i="1" s="1"/>
  <c r="BN689" i="1" a="1"/>
  <c r="BN689" i="1" s="1"/>
  <c r="Q690" i="1"/>
  <c r="AP690" i="1"/>
  <c r="AQ690" i="1"/>
  <c r="AT690" i="1" a="1"/>
  <c r="AT690" i="1" s="1"/>
  <c r="AU690" i="1" a="1"/>
  <c r="AU690" i="1" s="1"/>
  <c r="AV690" i="1" a="1"/>
  <c r="AV690" i="1" s="1"/>
  <c r="AW690" i="1" a="1"/>
  <c r="AW690" i="1" s="1"/>
  <c r="AX690" i="1" a="1"/>
  <c r="AX690" i="1" s="1"/>
  <c r="AY690" i="1" a="1"/>
  <c r="AY690" i="1" s="1"/>
  <c r="AZ690" i="1" a="1"/>
  <c r="AZ690" i="1" s="1"/>
  <c r="BA690" i="1" a="1"/>
  <c r="BA690" i="1" s="1"/>
  <c r="BB690" i="1" a="1"/>
  <c r="BB690" i="1" s="1"/>
  <c r="BC690" i="1" a="1"/>
  <c r="BC690" i="1" s="1"/>
  <c r="BD690" i="1" a="1"/>
  <c r="BD690" i="1" s="1"/>
  <c r="BE690" i="1" a="1"/>
  <c r="BE690" i="1" s="1"/>
  <c r="BF690" i="1" a="1"/>
  <c r="BF690" i="1" s="1"/>
  <c r="BG690" i="1" a="1"/>
  <c r="BG690" i="1" s="1"/>
  <c r="BH690" i="1" a="1"/>
  <c r="BH690" i="1" s="1"/>
  <c r="BI690" i="1" a="1"/>
  <c r="BI690" i="1" s="1"/>
  <c r="BJ690" i="1" a="1"/>
  <c r="BJ690" i="1" s="1"/>
  <c r="BK690" i="1" a="1"/>
  <c r="BK690" i="1" s="1"/>
  <c r="BL690" i="1" a="1"/>
  <c r="BL690" i="1" s="1"/>
  <c r="BM690" i="1" a="1"/>
  <c r="BM690" i="1" s="1"/>
  <c r="BN690" i="1" a="1"/>
  <c r="BN690" i="1" s="1"/>
  <c r="Q691" i="1"/>
  <c r="AP691" i="1"/>
  <c r="AQ691" i="1"/>
  <c r="AT691" i="1" a="1"/>
  <c r="AT691" i="1" s="1"/>
  <c r="AU691" i="1" a="1"/>
  <c r="AU691" i="1" s="1"/>
  <c r="AV691" i="1" a="1"/>
  <c r="AV691" i="1" s="1"/>
  <c r="AW691" i="1" a="1"/>
  <c r="AW691" i="1" s="1"/>
  <c r="AX691" i="1" a="1"/>
  <c r="AX691" i="1" s="1"/>
  <c r="AY691" i="1" a="1"/>
  <c r="AY691" i="1" s="1"/>
  <c r="AZ691" i="1" a="1"/>
  <c r="AZ691" i="1" s="1"/>
  <c r="BA691" i="1" a="1"/>
  <c r="BA691" i="1" s="1"/>
  <c r="BB691" i="1" a="1"/>
  <c r="BB691" i="1" s="1"/>
  <c r="BC691" i="1" a="1"/>
  <c r="BC691" i="1" s="1"/>
  <c r="BD691" i="1" a="1"/>
  <c r="BD691" i="1" s="1"/>
  <c r="BE691" i="1" a="1"/>
  <c r="BE691" i="1" s="1"/>
  <c r="BF691" i="1" a="1"/>
  <c r="BF691" i="1" s="1"/>
  <c r="BG691" i="1" a="1"/>
  <c r="BG691" i="1" s="1"/>
  <c r="BH691" i="1" a="1"/>
  <c r="BH691" i="1" s="1"/>
  <c r="BI691" i="1" a="1"/>
  <c r="BI691" i="1" s="1"/>
  <c r="BJ691" i="1" a="1"/>
  <c r="BJ691" i="1" s="1"/>
  <c r="BK691" i="1" a="1"/>
  <c r="BK691" i="1" s="1"/>
  <c r="BL691" i="1" a="1"/>
  <c r="BL691" i="1" s="1"/>
  <c r="BM691" i="1" a="1"/>
  <c r="BM691" i="1" s="1"/>
  <c r="BN691" i="1" a="1"/>
  <c r="BN691" i="1" s="1"/>
  <c r="Q692" i="1"/>
  <c r="AP692" i="1"/>
  <c r="AQ692" i="1"/>
  <c r="AT692" i="1" a="1"/>
  <c r="AT692" i="1" s="1"/>
  <c r="AU692" i="1" a="1"/>
  <c r="AU692" i="1" s="1"/>
  <c r="AV692" i="1" a="1"/>
  <c r="AV692" i="1" s="1"/>
  <c r="AW692" i="1" a="1"/>
  <c r="AW692" i="1" s="1"/>
  <c r="AX692" i="1" a="1"/>
  <c r="AX692" i="1" s="1"/>
  <c r="AY692" i="1" a="1"/>
  <c r="AY692" i="1" s="1"/>
  <c r="AZ692" i="1" a="1"/>
  <c r="AZ692" i="1" s="1"/>
  <c r="BA692" i="1" a="1"/>
  <c r="BA692" i="1" s="1"/>
  <c r="BB692" i="1" a="1"/>
  <c r="BB692" i="1" s="1"/>
  <c r="BC692" i="1" a="1"/>
  <c r="BC692" i="1" s="1"/>
  <c r="BD692" i="1" a="1"/>
  <c r="BD692" i="1" s="1"/>
  <c r="BE692" i="1" a="1"/>
  <c r="BE692" i="1" s="1"/>
  <c r="BF692" i="1" a="1"/>
  <c r="BF692" i="1" s="1"/>
  <c r="BG692" i="1" a="1"/>
  <c r="BG692" i="1" s="1"/>
  <c r="BH692" i="1" a="1"/>
  <c r="BH692" i="1" s="1"/>
  <c r="BI692" i="1" a="1"/>
  <c r="BI692" i="1" s="1"/>
  <c r="BJ692" i="1" a="1"/>
  <c r="BJ692" i="1" s="1"/>
  <c r="BK692" i="1" a="1"/>
  <c r="BK692" i="1" s="1"/>
  <c r="BL692" i="1" a="1"/>
  <c r="BL692" i="1" s="1"/>
  <c r="BM692" i="1" a="1"/>
  <c r="BM692" i="1" s="1"/>
  <c r="BN692" i="1" a="1"/>
  <c r="BN692" i="1" s="1"/>
  <c r="Q693" i="1"/>
  <c r="AP693" i="1"/>
  <c r="AQ693" i="1"/>
  <c r="AT693" i="1" a="1"/>
  <c r="AT693" i="1" s="1"/>
  <c r="AU693" i="1" a="1"/>
  <c r="AU693" i="1" s="1"/>
  <c r="AV693" i="1" a="1"/>
  <c r="AV693" i="1" s="1"/>
  <c r="AW693" i="1" a="1"/>
  <c r="AW693" i="1" s="1"/>
  <c r="AX693" i="1" a="1"/>
  <c r="AX693" i="1" s="1"/>
  <c r="AY693" i="1" a="1"/>
  <c r="AY693" i="1" s="1"/>
  <c r="AZ693" i="1" a="1"/>
  <c r="AZ693" i="1" s="1"/>
  <c r="BA693" i="1" a="1"/>
  <c r="BA693" i="1" s="1"/>
  <c r="BB693" i="1" a="1"/>
  <c r="BB693" i="1" s="1"/>
  <c r="BC693" i="1" a="1"/>
  <c r="BC693" i="1" s="1"/>
  <c r="BD693" i="1" a="1"/>
  <c r="BD693" i="1" s="1"/>
  <c r="BE693" i="1" a="1"/>
  <c r="BE693" i="1" s="1"/>
  <c r="BF693" i="1" a="1"/>
  <c r="BF693" i="1" s="1"/>
  <c r="BG693" i="1" a="1"/>
  <c r="BG693" i="1" s="1"/>
  <c r="BH693" i="1" a="1"/>
  <c r="BH693" i="1" s="1"/>
  <c r="BI693" i="1" a="1"/>
  <c r="BI693" i="1" s="1"/>
  <c r="BJ693" i="1" a="1"/>
  <c r="BJ693" i="1" s="1"/>
  <c r="BK693" i="1" a="1"/>
  <c r="BK693" i="1" s="1"/>
  <c r="BL693" i="1" a="1"/>
  <c r="BL693" i="1" s="1"/>
  <c r="BM693" i="1" a="1"/>
  <c r="BM693" i="1" s="1"/>
  <c r="BN693" i="1" a="1"/>
  <c r="BN693" i="1" s="1"/>
  <c r="Q694" i="1"/>
  <c r="AP694" i="1"/>
  <c r="AQ694" i="1"/>
  <c r="AT694" i="1" a="1"/>
  <c r="AT694" i="1" s="1"/>
  <c r="AU694" i="1" a="1"/>
  <c r="AU694" i="1" s="1"/>
  <c r="AV694" i="1" a="1"/>
  <c r="AV694" i="1" s="1"/>
  <c r="AW694" i="1" a="1"/>
  <c r="AW694" i="1" s="1"/>
  <c r="AX694" i="1" a="1"/>
  <c r="AX694" i="1" s="1"/>
  <c r="AY694" i="1" a="1"/>
  <c r="AY694" i="1" s="1"/>
  <c r="AZ694" i="1" a="1"/>
  <c r="AZ694" i="1" s="1"/>
  <c r="BA694" i="1" a="1"/>
  <c r="BA694" i="1" s="1"/>
  <c r="BB694" i="1" a="1"/>
  <c r="BB694" i="1" s="1"/>
  <c r="BC694" i="1" a="1"/>
  <c r="BC694" i="1" s="1"/>
  <c r="BD694" i="1" a="1"/>
  <c r="BD694" i="1" s="1"/>
  <c r="BE694" i="1" a="1"/>
  <c r="BE694" i="1" s="1"/>
  <c r="BF694" i="1" a="1"/>
  <c r="BF694" i="1" s="1"/>
  <c r="BG694" i="1" a="1"/>
  <c r="BG694" i="1" s="1"/>
  <c r="BH694" i="1" a="1"/>
  <c r="BH694" i="1" s="1"/>
  <c r="BI694" i="1" a="1"/>
  <c r="BI694" i="1" s="1"/>
  <c r="BJ694" i="1" a="1"/>
  <c r="BJ694" i="1" s="1"/>
  <c r="BK694" i="1" a="1"/>
  <c r="BK694" i="1" s="1"/>
  <c r="BL694" i="1" a="1"/>
  <c r="BL694" i="1" s="1"/>
  <c r="BM694" i="1" a="1"/>
  <c r="BM694" i="1" s="1"/>
  <c r="BN694" i="1" a="1"/>
  <c r="BN694" i="1" s="1"/>
  <c r="Q695" i="1"/>
  <c r="AP695" i="1"/>
  <c r="AQ695" i="1"/>
  <c r="AT695" i="1" a="1"/>
  <c r="AT695" i="1" s="1"/>
  <c r="AU695" i="1" a="1"/>
  <c r="AU695" i="1" s="1"/>
  <c r="AV695" i="1" a="1"/>
  <c r="AV695" i="1" s="1"/>
  <c r="AW695" i="1" a="1"/>
  <c r="AW695" i="1" s="1"/>
  <c r="AX695" i="1" a="1"/>
  <c r="AX695" i="1" s="1"/>
  <c r="AY695" i="1" a="1"/>
  <c r="AY695" i="1" s="1"/>
  <c r="AZ695" i="1" a="1"/>
  <c r="AZ695" i="1" s="1"/>
  <c r="BA695" i="1" a="1"/>
  <c r="BA695" i="1" s="1"/>
  <c r="BB695" i="1" a="1"/>
  <c r="BB695" i="1" s="1"/>
  <c r="BC695" i="1" a="1"/>
  <c r="BC695" i="1" s="1"/>
  <c r="BD695" i="1" a="1"/>
  <c r="BD695" i="1" s="1"/>
  <c r="BE695" i="1" a="1"/>
  <c r="BE695" i="1" s="1"/>
  <c r="BF695" i="1" a="1"/>
  <c r="BF695" i="1" s="1"/>
  <c r="BG695" i="1" a="1"/>
  <c r="BG695" i="1" s="1"/>
  <c r="BH695" i="1" a="1"/>
  <c r="BH695" i="1" s="1"/>
  <c r="BI695" i="1" a="1"/>
  <c r="BI695" i="1" s="1"/>
  <c r="BJ695" i="1" a="1"/>
  <c r="BJ695" i="1" s="1"/>
  <c r="BK695" i="1" a="1"/>
  <c r="BK695" i="1" s="1"/>
  <c r="BL695" i="1" a="1"/>
  <c r="BL695" i="1" s="1"/>
  <c r="BM695" i="1" a="1"/>
  <c r="BM695" i="1" s="1"/>
  <c r="BN695" i="1" a="1"/>
  <c r="BN695" i="1" s="1"/>
  <c r="Q696" i="1"/>
  <c r="AP696" i="1"/>
  <c r="AQ696" i="1"/>
  <c r="AT696" i="1" a="1"/>
  <c r="AT696" i="1" s="1"/>
  <c r="AU696" i="1" a="1"/>
  <c r="AU696" i="1" s="1"/>
  <c r="AV696" i="1" a="1"/>
  <c r="AV696" i="1" s="1"/>
  <c r="AW696" i="1" a="1"/>
  <c r="AW696" i="1" s="1"/>
  <c r="AX696" i="1" a="1"/>
  <c r="AX696" i="1" s="1"/>
  <c r="AY696" i="1" a="1"/>
  <c r="AY696" i="1" s="1"/>
  <c r="AZ696" i="1" a="1"/>
  <c r="AZ696" i="1" s="1"/>
  <c r="BA696" i="1" a="1"/>
  <c r="BA696" i="1" s="1"/>
  <c r="BB696" i="1" a="1"/>
  <c r="BB696" i="1" s="1"/>
  <c r="BC696" i="1" a="1"/>
  <c r="BC696" i="1" s="1"/>
  <c r="BD696" i="1" a="1"/>
  <c r="BD696" i="1" s="1"/>
  <c r="BE696" i="1" a="1"/>
  <c r="BE696" i="1" s="1"/>
  <c r="BF696" i="1" a="1"/>
  <c r="BF696" i="1" s="1"/>
  <c r="BG696" i="1" a="1"/>
  <c r="BG696" i="1" s="1"/>
  <c r="BH696" i="1" a="1"/>
  <c r="BH696" i="1" s="1"/>
  <c r="BI696" i="1" a="1"/>
  <c r="BI696" i="1" s="1"/>
  <c r="BJ696" i="1" a="1"/>
  <c r="BJ696" i="1" s="1"/>
  <c r="BK696" i="1" a="1"/>
  <c r="BK696" i="1" s="1"/>
  <c r="BL696" i="1" a="1"/>
  <c r="BL696" i="1" s="1"/>
  <c r="BM696" i="1" a="1"/>
  <c r="BM696" i="1" s="1"/>
  <c r="BN696" i="1" a="1"/>
  <c r="BN696" i="1" s="1"/>
  <c r="Q697" i="1"/>
  <c r="AP697" i="1"/>
  <c r="AQ697" i="1"/>
  <c r="AT697" i="1" a="1"/>
  <c r="AT697" i="1" s="1"/>
  <c r="AU697" i="1" a="1"/>
  <c r="AU697" i="1" s="1"/>
  <c r="AV697" i="1" a="1"/>
  <c r="AV697" i="1" s="1"/>
  <c r="AW697" i="1" a="1"/>
  <c r="AW697" i="1" s="1"/>
  <c r="AX697" i="1" a="1"/>
  <c r="AX697" i="1" s="1"/>
  <c r="AY697" i="1" a="1"/>
  <c r="AY697" i="1" s="1"/>
  <c r="AZ697" i="1" a="1"/>
  <c r="AZ697" i="1" s="1"/>
  <c r="BA697" i="1" a="1"/>
  <c r="BA697" i="1" s="1"/>
  <c r="BB697" i="1" a="1"/>
  <c r="BB697" i="1" s="1"/>
  <c r="BC697" i="1" a="1"/>
  <c r="BC697" i="1" s="1"/>
  <c r="BD697" i="1" a="1"/>
  <c r="BD697" i="1" s="1"/>
  <c r="BE697" i="1" a="1"/>
  <c r="BE697" i="1" s="1"/>
  <c r="BF697" i="1" a="1"/>
  <c r="BF697" i="1" s="1"/>
  <c r="BG697" i="1" a="1"/>
  <c r="BG697" i="1" s="1"/>
  <c r="BH697" i="1" a="1"/>
  <c r="BH697" i="1" s="1"/>
  <c r="BI697" i="1" a="1"/>
  <c r="BI697" i="1" s="1"/>
  <c r="BJ697" i="1" a="1"/>
  <c r="BJ697" i="1" s="1"/>
  <c r="BK697" i="1" a="1"/>
  <c r="BK697" i="1" s="1"/>
  <c r="BL697" i="1" a="1"/>
  <c r="BL697" i="1" s="1"/>
  <c r="BM697" i="1" a="1"/>
  <c r="BM697" i="1" s="1"/>
  <c r="BN697" i="1" a="1"/>
  <c r="BN697" i="1" s="1"/>
  <c r="Q698" i="1"/>
  <c r="AP698" i="1"/>
  <c r="AQ698" i="1"/>
  <c r="AT698" i="1" a="1"/>
  <c r="AT698" i="1" s="1"/>
  <c r="AU698" i="1" a="1"/>
  <c r="AU698" i="1" s="1"/>
  <c r="AV698" i="1" a="1"/>
  <c r="AV698" i="1" s="1"/>
  <c r="AW698" i="1" a="1"/>
  <c r="AW698" i="1" s="1"/>
  <c r="AX698" i="1" a="1"/>
  <c r="AX698" i="1" s="1"/>
  <c r="AY698" i="1" a="1"/>
  <c r="AY698" i="1" s="1"/>
  <c r="AZ698" i="1" a="1"/>
  <c r="AZ698" i="1" s="1"/>
  <c r="BA698" i="1" a="1"/>
  <c r="BA698" i="1" s="1"/>
  <c r="BB698" i="1" a="1"/>
  <c r="BB698" i="1" s="1"/>
  <c r="BC698" i="1" a="1"/>
  <c r="BC698" i="1" s="1"/>
  <c r="BD698" i="1" a="1"/>
  <c r="BD698" i="1" s="1"/>
  <c r="BE698" i="1" a="1"/>
  <c r="BE698" i="1" s="1"/>
  <c r="BF698" i="1" a="1"/>
  <c r="BF698" i="1" s="1"/>
  <c r="BG698" i="1" a="1"/>
  <c r="BG698" i="1" s="1"/>
  <c r="BH698" i="1" a="1"/>
  <c r="BH698" i="1" s="1"/>
  <c r="BI698" i="1" a="1"/>
  <c r="BI698" i="1" s="1"/>
  <c r="BJ698" i="1" a="1"/>
  <c r="BJ698" i="1" s="1"/>
  <c r="BK698" i="1" a="1"/>
  <c r="BK698" i="1" s="1"/>
  <c r="BL698" i="1" a="1"/>
  <c r="BL698" i="1" s="1"/>
  <c r="BM698" i="1" a="1"/>
  <c r="BM698" i="1" s="1"/>
  <c r="BN698" i="1" a="1"/>
  <c r="BN698" i="1" s="1"/>
  <c r="Q699" i="1"/>
  <c r="AP699" i="1"/>
  <c r="AQ699" i="1"/>
  <c r="AT699" i="1" a="1"/>
  <c r="AT699" i="1" s="1"/>
  <c r="AU699" i="1" a="1"/>
  <c r="AU699" i="1" s="1"/>
  <c r="AV699" i="1" a="1"/>
  <c r="AV699" i="1" s="1"/>
  <c r="AW699" i="1" a="1"/>
  <c r="AW699" i="1" s="1"/>
  <c r="AX699" i="1" a="1"/>
  <c r="AX699" i="1" s="1"/>
  <c r="AY699" i="1" a="1"/>
  <c r="AY699" i="1" s="1"/>
  <c r="AZ699" i="1" a="1"/>
  <c r="AZ699" i="1" s="1"/>
  <c r="BA699" i="1" a="1"/>
  <c r="BA699" i="1" s="1"/>
  <c r="BB699" i="1" a="1"/>
  <c r="BB699" i="1" s="1"/>
  <c r="BC699" i="1" a="1"/>
  <c r="BC699" i="1" s="1"/>
  <c r="BD699" i="1" a="1"/>
  <c r="BD699" i="1" s="1"/>
  <c r="BE699" i="1" a="1"/>
  <c r="BE699" i="1" s="1"/>
  <c r="BF699" i="1" a="1"/>
  <c r="BF699" i="1" s="1"/>
  <c r="BG699" i="1" a="1"/>
  <c r="BG699" i="1" s="1"/>
  <c r="BH699" i="1" a="1"/>
  <c r="BH699" i="1" s="1"/>
  <c r="BI699" i="1" a="1"/>
  <c r="BI699" i="1" s="1"/>
  <c r="BJ699" i="1" a="1"/>
  <c r="BJ699" i="1" s="1"/>
  <c r="BK699" i="1" a="1"/>
  <c r="BK699" i="1" s="1"/>
  <c r="BL699" i="1" a="1"/>
  <c r="BL699" i="1" s="1"/>
  <c r="BM699" i="1" a="1"/>
  <c r="BM699" i="1" s="1"/>
  <c r="BN699" i="1" a="1"/>
  <c r="BN699" i="1" s="1"/>
  <c r="Q700" i="1"/>
  <c r="AP700" i="1"/>
  <c r="AQ700" i="1"/>
  <c r="AT700" i="1" a="1"/>
  <c r="AT700" i="1" s="1"/>
  <c r="AU700" i="1" a="1"/>
  <c r="AU700" i="1" s="1"/>
  <c r="AV700" i="1" a="1"/>
  <c r="AV700" i="1" s="1"/>
  <c r="AW700" i="1" a="1"/>
  <c r="AW700" i="1" s="1"/>
  <c r="AX700" i="1" a="1"/>
  <c r="AX700" i="1" s="1"/>
  <c r="AY700" i="1" a="1"/>
  <c r="AY700" i="1" s="1"/>
  <c r="AZ700" i="1" a="1"/>
  <c r="AZ700" i="1" s="1"/>
  <c r="BA700" i="1" a="1"/>
  <c r="BA700" i="1" s="1"/>
  <c r="BB700" i="1" a="1"/>
  <c r="BB700" i="1" s="1"/>
  <c r="BC700" i="1" a="1"/>
  <c r="BC700" i="1" s="1"/>
  <c r="BD700" i="1" a="1"/>
  <c r="BD700" i="1" s="1"/>
  <c r="BE700" i="1" a="1"/>
  <c r="BE700" i="1" s="1"/>
  <c r="BF700" i="1" a="1"/>
  <c r="BF700" i="1" s="1"/>
  <c r="BG700" i="1" a="1"/>
  <c r="BG700" i="1" s="1"/>
  <c r="BH700" i="1" a="1"/>
  <c r="BH700" i="1" s="1"/>
  <c r="BI700" i="1" a="1"/>
  <c r="BI700" i="1" s="1"/>
  <c r="BJ700" i="1" a="1"/>
  <c r="BJ700" i="1" s="1"/>
  <c r="BK700" i="1" a="1"/>
  <c r="BK700" i="1" s="1"/>
  <c r="BL700" i="1" a="1"/>
  <c r="BL700" i="1" s="1"/>
  <c r="BM700" i="1" a="1"/>
  <c r="BM700" i="1" s="1"/>
  <c r="BN700" i="1" a="1"/>
  <c r="BN700" i="1" s="1"/>
  <c r="Q701" i="1"/>
  <c r="AP701" i="1"/>
  <c r="AQ701" i="1"/>
  <c r="AT701" i="1" a="1"/>
  <c r="AT701" i="1" s="1"/>
  <c r="AU701" i="1" a="1"/>
  <c r="AU701" i="1" s="1"/>
  <c r="AV701" i="1" a="1"/>
  <c r="AV701" i="1" s="1"/>
  <c r="AW701" i="1" a="1"/>
  <c r="AW701" i="1" s="1"/>
  <c r="AX701" i="1" a="1"/>
  <c r="AX701" i="1" s="1"/>
  <c r="AY701" i="1" a="1"/>
  <c r="AY701" i="1" s="1"/>
  <c r="AZ701" i="1" a="1"/>
  <c r="AZ701" i="1" s="1"/>
  <c r="BA701" i="1" a="1"/>
  <c r="BA701" i="1" s="1"/>
  <c r="BB701" i="1" a="1"/>
  <c r="BB701" i="1" s="1"/>
  <c r="BC701" i="1" a="1"/>
  <c r="BC701" i="1" s="1"/>
  <c r="BD701" i="1" a="1"/>
  <c r="BD701" i="1" s="1"/>
  <c r="BE701" i="1" a="1"/>
  <c r="BE701" i="1" s="1"/>
  <c r="BF701" i="1" a="1"/>
  <c r="BF701" i="1" s="1"/>
  <c r="BG701" i="1" a="1"/>
  <c r="BG701" i="1" s="1"/>
  <c r="BH701" i="1" a="1"/>
  <c r="BH701" i="1" s="1"/>
  <c r="BI701" i="1" a="1"/>
  <c r="BI701" i="1" s="1"/>
  <c r="BJ701" i="1" a="1"/>
  <c r="BJ701" i="1" s="1"/>
  <c r="BK701" i="1" a="1"/>
  <c r="BK701" i="1" s="1"/>
  <c r="BL701" i="1" a="1"/>
  <c r="BL701" i="1" s="1"/>
  <c r="BM701" i="1" a="1"/>
  <c r="BM701" i="1" s="1"/>
  <c r="BN701" i="1" a="1"/>
  <c r="BN701" i="1" s="1"/>
  <c r="Q702" i="1"/>
  <c r="AP702" i="1"/>
  <c r="AQ702" i="1"/>
  <c r="AT702" i="1" a="1"/>
  <c r="AT702" i="1" s="1"/>
  <c r="AU702" i="1" a="1"/>
  <c r="AU702" i="1" s="1"/>
  <c r="AV702" i="1" a="1"/>
  <c r="AV702" i="1" s="1"/>
  <c r="AW702" i="1" a="1"/>
  <c r="AW702" i="1" s="1"/>
  <c r="AX702" i="1" a="1"/>
  <c r="AX702" i="1" s="1"/>
  <c r="AY702" i="1" a="1"/>
  <c r="AY702" i="1" s="1"/>
  <c r="AZ702" i="1" a="1"/>
  <c r="AZ702" i="1" s="1"/>
  <c r="BA702" i="1" a="1"/>
  <c r="BA702" i="1" s="1"/>
  <c r="BB702" i="1" a="1"/>
  <c r="BB702" i="1" s="1"/>
  <c r="BC702" i="1" a="1"/>
  <c r="BC702" i="1" s="1"/>
  <c r="BD702" i="1" a="1"/>
  <c r="BD702" i="1" s="1"/>
  <c r="BE702" i="1" a="1"/>
  <c r="BE702" i="1" s="1"/>
  <c r="BF702" i="1" a="1"/>
  <c r="BF702" i="1" s="1"/>
  <c r="BG702" i="1" a="1"/>
  <c r="BG702" i="1" s="1"/>
  <c r="BH702" i="1" a="1"/>
  <c r="BH702" i="1" s="1"/>
  <c r="BI702" i="1" a="1"/>
  <c r="BI702" i="1" s="1"/>
  <c r="BJ702" i="1" a="1"/>
  <c r="BJ702" i="1" s="1"/>
  <c r="BK702" i="1" a="1"/>
  <c r="BK702" i="1" s="1"/>
  <c r="BL702" i="1" a="1"/>
  <c r="BL702" i="1" s="1"/>
  <c r="BM702" i="1" a="1"/>
  <c r="BM702" i="1" s="1"/>
  <c r="BN702" i="1" a="1"/>
  <c r="BN702" i="1" s="1"/>
  <c r="Q703" i="1"/>
  <c r="AP703" i="1"/>
  <c r="AQ703" i="1"/>
  <c r="AT703" i="1" a="1"/>
  <c r="AT703" i="1" s="1"/>
  <c r="AU703" i="1" a="1"/>
  <c r="AU703" i="1" s="1"/>
  <c r="AV703" i="1" a="1"/>
  <c r="AV703" i="1" s="1"/>
  <c r="AW703" i="1" a="1"/>
  <c r="AW703" i="1" s="1"/>
  <c r="AX703" i="1" a="1"/>
  <c r="AX703" i="1" s="1"/>
  <c r="AY703" i="1" a="1"/>
  <c r="AY703" i="1" s="1"/>
  <c r="AZ703" i="1" a="1"/>
  <c r="AZ703" i="1" s="1"/>
  <c r="BA703" i="1" a="1"/>
  <c r="BA703" i="1" s="1"/>
  <c r="BB703" i="1" a="1"/>
  <c r="BB703" i="1" s="1"/>
  <c r="BC703" i="1" a="1"/>
  <c r="BC703" i="1" s="1"/>
  <c r="BD703" i="1" a="1"/>
  <c r="BD703" i="1" s="1"/>
  <c r="BE703" i="1" a="1"/>
  <c r="BE703" i="1" s="1"/>
  <c r="BF703" i="1" a="1"/>
  <c r="BF703" i="1" s="1"/>
  <c r="BG703" i="1" a="1"/>
  <c r="BG703" i="1" s="1"/>
  <c r="BH703" i="1" a="1"/>
  <c r="BH703" i="1" s="1"/>
  <c r="BI703" i="1" a="1"/>
  <c r="BI703" i="1" s="1"/>
  <c r="BJ703" i="1" a="1"/>
  <c r="BJ703" i="1" s="1"/>
  <c r="BK703" i="1" a="1"/>
  <c r="BK703" i="1" s="1"/>
  <c r="BL703" i="1" a="1"/>
  <c r="BL703" i="1" s="1"/>
  <c r="BM703" i="1" a="1"/>
  <c r="BM703" i="1" s="1"/>
  <c r="BN703" i="1" a="1"/>
  <c r="BN703" i="1" s="1"/>
  <c r="Q704" i="1"/>
  <c r="AP704" i="1"/>
  <c r="AQ704" i="1"/>
  <c r="AT704" i="1" a="1"/>
  <c r="AT704" i="1" s="1"/>
  <c r="AU704" i="1" a="1"/>
  <c r="AU704" i="1" s="1"/>
  <c r="AV704" i="1" a="1"/>
  <c r="AV704" i="1" s="1"/>
  <c r="AW704" i="1" a="1"/>
  <c r="AW704" i="1" s="1"/>
  <c r="AX704" i="1" a="1"/>
  <c r="AX704" i="1" s="1"/>
  <c r="AY704" i="1" a="1"/>
  <c r="AY704" i="1" s="1"/>
  <c r="AZ704" i="1" a="1"/>
  <c r="AZ704" i="1" s="1"/>
  <c r="BA704" i="1" a="1"/>
  <c r="BA704" i="1" s="1"/>
  <c r="BB704" i="1" a="1"/>
  <c r="BB704" i="1" s="1"/>
  <c r="BC704" i="1" a="1"/>
  <c r="BC704" i="1" s="1"/>
  <c r="BD704" i="1" a="1"/>
  <c r="BD704" i="1" s="1"/>
  <c r="BE704" i="1" a="1"/>
  <c r="BE704" i="1" s="1"/>
  <c r="BF704" i="1" a="1"/>
  <c r="BF704" i="1" s="1"/>
  <c r="BG704" i="1" a="1"/>
  <c r="BG704" i="1" s="1"/>
  <c r="BH704" i="1" a="1"/>
  <c r="BH704" i="1" s="1"/>
  <c r="BI704" i="1" a="1"/>
  <c r="BI704" i="1" s="1"/>
  <c r="BJ704" i="1" a="1"/>
  <c r="BJ704" i="1" s="1"/>
  <c r="BK704" i="1" a="1"/>
  <c r="BK704" i="1" s="1"/>
  <c r="BL704" i="1" a="1"/>
  <c r="BL704" i="1" s="1"/>
  <c r="BM704" i="1" a="1"/>
  <c r="BM704" i="1" s="1"/>
  <c r="BN704" i="1" a="1"/>
  <c r="BN704" i="1" s="1"/>
  <c r="Q705" i="1"/>
  <c r="AP705" i="1"/>
  <c r="AQ705" i="1"/>
  <c r="AT705" i="1" a="1"/>
  <c r="AT705" i="1" s="1"/>
  <c r="AU705" i="1" a="1"/>
  <c r="AU705" i="1" s="1"/>
  <c r="AV705" i="1" a="1"/>
  <c r="AV705" i="1" s="1"/>
  <c r="AW705" i="1" a="1"/>
  <c r="AW705" i="1" s="1"/>
  <c r="AX705" i="1" a="1"/>
  <c r="AX705" i="1" s="1"/>
  <c r="AY705" i="1" a="1"/>
  <c r="AY705" i="1" s="1"/>
  <c r="AZ705" i="1" a="1"/>
  <c r="AZ705" i="1" s="1"/>
  <c r="BA705" i="1" a="1"/>
  <c r="BA705" i="1" s="1"/>
  <c r="BB705" i="1" a="1"/>
  <c r="BB705" i="1" s="1"/>
  <c r="BC705" i="1" a="1"/>
  <c r="BC705" i="1" s="1"/>
  <c r="BD705" i="1" a="1"/>
  <c r="BD705" i="1" s="1"/>
  <c r="BE705" i="1" a="1"/>
  <c r="BE705" i="1" s="1"/>
  <c r="BF705" i="1" a="1"/>
  <c r="BF705" i="1" s="1"/>
  <c r="BG705" i="1" a="1"/>
  <c r="BG705" i="1" s="1"/>
  <c r="BH705" i="1" a="1"/>
  <c r="BH705" i="1" s="1"/>
  <c r="BI705" i="1" a="1"/>
  <c r="BI705" i="1" s="1"/>
  <c r="BJ705" i="1" a="1"/>
  <c r="BJ705" i="1" s="1"/>
  <c r="BK705" i="1" a="1"/>
  <c r="BK705" i="1" s="1"/>
  <c r="BL705" i="1" a="1"/>
  <c r="BL705" i="1" s="1"/>
  <c r="BM705" i="1" a="1"/>
  <c r="BM705" i="1" s="1"/>
  <c r="BN705" i="1" a="1"/>
  <c r="BN705" i="1" s="1"/>
  <c r="Q706" i="1"/>
  <c r="AP706" i="1"/>
  <c r="AQ706" i="1"/>
  <c r="AT706" i="1" a="1"/>
  <c r="AT706" i="1" s="1"/>
  <c r="AU706" i="1" a="1"/>
  <c r="AU706" i="1" s="1"/>
  <c r="AV706" i="1" a="1"/>
  <c r="AV706" i="1" s="1"/>
  <c r="AW706" i="1" a="1"/>
  <c r="AW706" i="1" s="1"/>
  <c r="AX706" i="1" a="1"/>
  <c r="AX706" i="1" s="1"/>
  <c r="AY706" i="1" a="1"/>
  <c r="AY706" i="1" s="1"/>
  <c r="AZ706" i="1" a="1"/>
  <c r="AZ706" i="1" s="1"/>
  <c r="BA706" i="1" a="1"/>
  <c r="BA706" i="1" s="1"/>
  <c r="BB706" i="1" a="1"/>
  <c r="BB706" i="1" s="1"/>
  <c r="BC706" i="1" a="1"/>
  <c r="BC706" i="1" s="1"/>
  <c r="BD706" i="1" a="1"/>
  <c r="BD706" i="1" s="1"/>
  <c r="BE706" i="1" a="1"/>
  <c r="BE706" i="1" s="1"/>
  <c r="BF706" i="1" a="1"/>
  <c r="BF706" i="1" s="1"/>
  <c r="BG706" i="1" a="1"/>
  <c r="BG706" i="1" s="1"/>
  <c r="BH706" i="1" a="1"/>
  <c r="BH706" i="1" s="1"/>
  <c r="BI706" i="1" a="1"/>
  <c r="BI706" i="1" s="1"/>
  <c r="BJ706" i="1" a="1"/>
  <c r="BJ706" i="1" s="1"/>
  <c r="BK706" i="1" a="1"/>
  <c r="BK706" i="1" s="1"/>
  <c r="BL706" i="1" a="1"/>
  <c r="BL706" i="1" s="1"/>
  <c r="BM706" i="1" a="1"/>
  <c r="BM706" i="1" s="1"/>
  <c r="BN706" i="1" a="1"/>
  <c r="BN706" i="1" s="1"/>
  <c r="Q707" i="1"/>
  <c r="AP707" i="1"/>
  <c r="AQ707" i="1"/>
  <c r="AT707" i="1" a="1"/>
  <c r="AT707" i="1" s="1"/>
  <c r="AU707" i="1" a="1"/>
  <c r="AU707" i="1" s="1"/>
  <c r="AV707" i="1" a="1"/>
  <c r="AV707" i="1" s="1"/>
  <c r="AW707" i="1" a="1"/>
  <c r="AW707" i="1" s="1"/>
  <c r="AX707" i="1" a="1"/>
  <c r="AX707" i="1" s="1"/>
  <c r="AY707" i="1" a="1"/>
  <c r="AY707" i="1" s="1"/>
  <c r="AZ707" i="1" a="1"/>
  <c r="AZ707" i="1" s="1"/>
  <c r="BA707" i="1" a="1"/>
  <c r="BA707" i="1" s="1"/>
  <c r="BB707" i="1" a="1"/>
  <c r="BB707" i="1" s="1"/>
  <c r="BC707" i="1" a="1"/>
  <c r="BC707" i="1" s="1"/>
  <c r="BD707" i="1" a="1"/>
  <c r="BD707" i="1" s="1"/>
  <c r="BE707" i="1" a="1"/>
  <c r="BE707" i="1" s="1"/>
  <c r="BF707" i="1" a="1"/>
  <c r="BF707" i="1" s="1"/>
  <c r="BG707" i="1" a="1"/>
  <c r="BG707" i="1" s="1"/>
  <c r="BH707" i="1" a="1"/>
  <c r="BH707" i="1" s="1"/>
  <c r="BI707" i="1" a="1"/>
  <c r="BI707" i="1" s="1"/>
  <c r="BJ707" i="1" a="1"/>
  <c r="BJ707" i="1" s="1"/>
  <c r="BK707" i="1" a="1"/>
  <c r="BK707" i="1" s="1"/>
  <c r="BL707" i="1" a="1"/>
  <c r="BL707" i="1" s="1"/>
  <c r="BM707" i="1" a="1"/>
  <c r="BM707" i="1" s="1"/>
  <c r="BN707" i="1" a="1"/>
  <c r="BN707" i="1" s="1"/>
  <c r="Q708" i="1"/>
  <c r="AP708" i="1"/>
  <c r="AQ708" i="1"/>
  <c r="AT708" i="1" a="1"/>
  <c r="AT708" i="1" s="1"/>
  <c r="AU708" i="1" a="1"/>
  <c r="AU708" i="1" s="1"/>
  <c r="AV708" i="1" a="1"/>
  <c r="AV708" i="1" s="1"/>
  <c r="AW708" i="1" a="1"/>
  <c r="AW708" i="1" s="1"/>
  <c r="AX708" i="1" a="1"/>
  <c r="AX708" i="1" s="1"/>
  <c r="AY708" i="1" a="1"/>
  <c r="AY708" i="1" s="1"/>
  <c r="AZ708" i="1" a="1"/>
  <c r="AZ708" i="1" s="1"/>
  <c r="BA708" i="1" a="1"/>
  <c r="BA708" i="1" s="1"/>
  <c r="BB708" i="1" a="1"/>
  <c r="BB708" i="1" s="1"/>
  <c r="BC708" i="1" a="1"/>
  <c r="BC708" i="1" s="1"/>
  <c r="BD708" i="1" a="1"/>
  <c r="BD708" i="1" s="1"/>
  <c r="BE708" i="1" a="1"/>
  <c r="BE708" i="1" s="1"/>
  <c r="BF708" i="1" a="1"/>
  <c r="BF708" i="1" s="1"/>
  <c r="BG708" i="1" a="1"/>
  <c r="BG708" i="1" s="1"/>
  <c r="BH708" i="1" a="1"/>
  <c r="BH708" i="1" s="1"/>
  <c r="BI708" i="1" a="1"/>
  <c r="BI708" i="1" s="1"/>
  <c r="BJ708" i="1" a="1"/>
  <c r="BJ708" i="1" s="1"/>
  <c r="BK708" i="1" a="1"/>
  <c r="BK708" i="1" s="1"/>
  <c r="BL708" i="1" a="1"/>
  <c r="BL708" i="1" s="1"/>
  <c r="BM708" i="1" a="1"/>
  <c r="BM708" i="1" s="1"/>
  <c r="BN708" i="1" a="1"/>
  <c r="BN708" i="1" s="1"/>
  <c r="Q709" i="1"/>
  <c r="AP709" i="1"/>
  <c r="AQ709" i="1"/>
  <c r="AT709" i="1" a="1"/>
  <c r="AT709" i="1" s="1"/>
  <c r="AU709" i="1" a="1"/>
  <c r="AU709" i="1" s="1"/>
  <c r="AV709" i="1" a="1"/>
  <c r="AV709" i="1" s="1"/>
  <c r="AW709" i="1" a="1"/>
  <c r="AW709" i="1" s="1"/>
  <c r="AX709" i="1" a="1"/>
  <c r="AX709" i="1" s="1"/>
  <c r="AY709" i="1" a="1"/>
  <c r="AY709" i="1" s="1"/>
  <c r="AZ709" i="1" a="1"/>
  <c r="AZ709" i="1" s="1"/>
  <c r="BA709" i="1" a="1"/>
  <c r="BA709" i="1" s="1"/>
  <c r="BB709" i="1" a="1"/>
  <c r="BB709" i="1" s="1"/>
  <c r="BC709" i="1" a="1"/>
  <c r="BC709" i="1" s="1"/>
  <c r="BD709" i="1" a="1"/>
  <c r="BD709" i="1" s="1"/>
  <c r="BE709" i="1" a="1"/>
  <c r="BE709" i="1" s="1"/>
  <c r="BF709" i="1" a="1"/>
  <c r="BF709" i="1" s="1"/>
  <c r="BG709" i="1" a="1"/>
  <c r="BG709" i="1" s="1"/>
  <c r="BH709" i="1" a="1"/>
  <c r="BH709" i="1" s="1"/>
  <c r="BI709" i="1" a="1"/>
  <c r="BI709" i="1" s="1"/>
  <c r="BJ709" i="1" a="1"/>
  <c r="BJ709" i="1" s="1"/>
  <c r="BK709" i="1" a="1"/>
  <c r="BK709" i="1" s="1"/>
  <c r="BL709" i="1" a="1"/>
  <c r="BL709" i="1" s="1"/>
  <c r="BM709" i="1" a="1"/>
  <c r="BM709" i="1" s="1"/>
  <c r="BN709" i="1" a="1"/>
  <c r="BN709" i="1" s="1"/>
  <c r="Q710" i="1"/>
  <c r="AP710" i="1"/>
  <c r="AQ710" i="1"/>
  <c r="AT710" i="1" a="1"/>
  <c r="AT710" i="1" s="1"/>
  <c r="AU710" i="1" a="1"/>
  <c r="AU710" i="1" s="1"/>
  <c r="AV710" i="1" a="1"/>
  <c r="AV710" i="1" s="1"/>
  <c r="AW710" i="1" a="1"/>
  <c r="AW710" i="1" s="1"/>
  <c r="AX710" i="1" a="1"/>
  <c r="AX710" i="1" s="1"/>
  <c r="AY710" i="1" a="1"/>
  <c r="AY710" i="1" s="1"/>
  <c r="AZ710" i="1" a="1"/>
  <c r="AZ710" i="1" s="1"/>
  <c r="BA710" i="1" a="1"/>
  <c r="BA710" i="1" s="1"/>
  <c r="BB710" i="1" a="1"/>
  <c r="BB710" i="1" s="1"/>
  <c r="BC710" i="1" a="1"/>
  <c r="BC710" i="1" s="1"/>
  <c r="BD710" i="1" a="1"/>
  <c r="BD710" i="1" s="1"/>
  <c r="BE710" i="1" a="1"/>
  <c r="BE710" i="1" s="1"/>
  <c r="BF710" i="1" a="1"/>
  <c r="BF710" i="1" s="1"/>
  <c r="BG710" i="1" a="1"/>
  <c r="BG710" i="1" s="1"/>
  <c r="BH710" i="1" a="1"/>
  <c r="BH710" i="1" s="1"/>
  <c r="BI710" i="1" a="1"/>
  <c r="BI710" i="1" s="1"/>
  <c r="BJ710" i="1" a="1"/>
  <c r="BJ710" i="1" s="1"/>
  <c r="BK710" i="1" a="1"/>
  <c r="BK710" i="1" s="1"/>
  <c r="BL710" i="1" a="1"/>
  <c r="BL710" i="1" s="1"/>
  <c r="BM710" i="1" a="1"/>
  <c r="BM710" i="1" s="1"/>
  <c r="BN710" i="1" a="1"/>
  <c r="BN710" i="1" s="1"/>
  <c r="Q711" i="1"/>
  <c r="AP711" i="1"/>
  <c r="AQ711" i="1"/>
  <c r="AT711" i="1" a="1"/>
  <c r="AT711" i="1" s="1"/>
  <c r="AU711" i="1" a="1"/>
  <c r="AU711" i="1" s="1"/>
  <c r="AV711" i="1" a="1"/>
  <c r="AV711" i="1" s="1"/>
  <c r="AW711" i="1" a="1"/>
  <c r="AW711" i="1" s="1"/>
  <c r="AX711" i="1" a="1"/>
  <c r="AX711" i="1" s="1"/>
  <c r="AY711" i="1" a="1"/>
  <c r="AY711" i="1" s="1"/>
  <c r="AZ711" i="1" a="1"/>
  <c r="AZ711" i="1" s="1"/>
  <c r="BA711" i="1" a="1"/>
  <c r="BA711" i="1" s="1"/>
  <c r="BB711" i="1" a="1"/>
  <c r="BB711" i="1" s="1"/>
  <c r="BC711" i="1" a="1"/>
  <c r="BC711" i="1" s="1"/>
  <c r="BD711" i="1" a="1"/>
  <c r="BD711" i="1" s="1"/>
  <c r="BE711" i="1" a="1"/>
  <c r="BE711" i="1" s="1"/>
  <c r="BF711" i="1" a="1"/>
  <c r="BF711" i="1" s="1"/>
  <c r="BG711" i="1" a="1"/>
  <c r="BG711" i="1" s="1"/>
  <c r="BH711" i="1" a="1"/>
  <c r="BH711" i="1" s="1"/>
  <c r="BI711" i="1" a="1"/>
  <c r="BI711" i="1" s="1"/>
  <c r="BJ711" i="1" a="1"/>
  <c r="BJ711" i="1" s="1"/>
  <c r="BK711" i="1" a="1"/>
  <c r="BK711" i="1" s="1"/>
  <c r="BL711" i="1" a="1"/>
  <c r="BL711" i="1" s="1"/>
  <c r="BM711" i="1" a="1"/>
  <c r="BM711" i="1" s="1"/>
  <c r="BN711" i="1" a="1"/>
  <c r="BN711" i="1" s="1"/>
  <c r="Q712" i="1"/>
  <c r="AP712" i="1"/>
  <c r="AQ712" i="1"/>
  <c r="AT712" i="1" a="1"/>
  <c r="AT712" i="1" s="1"/>
  <c r="AU712" i="1" a="1"/>
  <c r="AU712" i="1" s="1"/>
  <c r="AV712" i="1" a="1"/>
  <c r="AV712" i="1" s="1"/>
  <c r="AW712" i="1" a="1"/>
  <c r="AW712" i="1" s="1"/>
  <c r="AX712" i="1" a="1"/>
  <c r="AX712" i="1" s="1"/>
  <c r="AY712" i="1" a="1"/>
  <c r="AY712" i="1" s="1"/>
  <c r="AZ712" i="1" a="1"/>
  <c r="AZ712" i="1" s="1"/>
  <c r="BA712" i="1" a="1"/>
  <c r="BA712" i="1" s="1"/>
  <c r="BB712" i="1" a="1"/>
  <c r="BB712" i="1" s="1"/>
  <c r="BC712" i="1" a="1"/>
  <c r="BC712" i="1" s="1"/>
  <c r="BD712" i="1" a="1"/>
  <c r="BD712" i="1" s="1"/>
  <c r="BE712" i="1" a="1"/>
  <c r="BE712" i="1" s="1"/>
  <c r="BF712" i="1" a="1"/>
  <c r="BF712" i="1" s="1"/>
  <c r="BG712" i="1" a="1"/>
  <c r="BG712" i="1" s="1"/>
  <c r="BH712" i="1" a="1"/>
  <c r="BH712" i="1" s="1"/>
  <c r="BI712" i="1" a="1"/>
  <c r="BI712" i="1" s="1"/>
  <c r="BJ712" i="1" a="1"/>
  <c r="BJ712" i="1" s="1"/>
  <c r="BK712" i="1" a="1"/>
  <c r="BK712" i="1" s="1"/>
  <c r="BL712" i="1" a="1"/>
  <c r="BL712" i="1" s="1"/>
  <c r="BM712" i="1" a="1"/>
  <c r="BM712" i="1" s="1"/>
  <c r="BN712" i="1" a="1"/>
  <c r="BN712" i="1" s="1"/>
  <c r="Q713" i="1"/>
  <c r="AP713" i="1"/>
  <c r="AQ713" i="1"/>
  <c r="AT713" i="1" a="1"/>
  <c r="AT713" i="1" s="1"/>
  <c r="AU713" i="1" a="1"/>
  <c r="AU713" i="1" s="1"/>
  <c r="AV713" i="1" a="1"/>
  <c r="AV713" i="1" s="1"/>
  <c r="AW713" i="1" a="1"/>
  <c r="AW713" i="1" s="1"/>
  <c r="AX713" i="1" a="1"/>
  <c r="AX713" i="1" s="1"/>
  <c r="AY713" i="1" a="1"/>
  <c r="AY713" i="1" s="1"/>
  <c r="AZ713" i="1" a="1"/>
  <c r="AZ713" i="1" s="1"/>
  <c r="BA713" i="1" a="1"/>
  <c r="BA713" i="1" s="1"/>
  <c r="BB713" i="1" a="1"/>
  <c r="BB713" i="1" s="1"/>
  <c r="BC713" i="1" a="1"/>
  <c r="BC713" i="1" s="1"/>
  <c r="BD713" i="1" a="1"/>
  <c r="BD713" i="1" s="1"/>
  <c r="BE713" i="1" a="1"/>
  <c r="BE713" i="1" s="1"/>
  <c r="BF713" i="1" a="1"/>
  <c r="BF713" i="1" s="1"/>
  <c r="BG713" i="1" a="1"/>
  <c r="BG713" i="1" s="1"/>
  <c r="BH713" i="1" a="1"/>
  <c r="BH713" i="1" s="1"/>
  <c r="BI713" i="1" a="1"/>
  <c r="BI713" i="1" s="1"/>
  <c r="BJ713" i="1" a="1"/>
  <c r="BJ713" i="1" s="1"/>
  <c r="BK713" i="1" a="1"/>
  <c r="BK713" i="1" s="1"/>
  <c r="BL713" i="1" a="1"/>
  <c r="BL713" i="1" s="1"/>
  <c r="BM713" i="1" a="1"/>
  <c r="BM713" i="1" s="1"/>
  <c r="BN713" i="1" a="1"/>
  <c r="BN713" i="1" s="1"/>
  <c r="Q714" i="1"/>
  <c r="AP714" i="1"/>
  <c r="AQ714" i="1"/>
  <c r="AT714" i="1" a="1"/>
  <c r="AT714" i="1" s="1"/>
  <c r="AU714" i="1" a="1"/>
  <c r="AU714" i="1" s="1"/>
  <c r="AV714" i="1" a="1"/>
  <c r="AV714" i="1" s="1"/>
  <c r="AW714" i="1" a="1"/>
  <c r="AW714" i="1" s="1"/>
  <c r="AX714" i="1" a="1"/>
  <c r="AX714" i="1" s="1"/>
  <c r="AY714" i="1" a="1"/>
  <c r="AY714" i="1" s="1"/>
  <c r="AZ714" i="1" a="1"/>
  <c r="AZ714" i="1" s="1"/>
  <c r="BA714" i="1" a="1"/>
  <c r="BA714" i="1" s="1"/>
  <c r="BB714" i="1" a="1"/>
  <c r="BB714" i="1" s="1"/>
  <c r="BC714" i="1" a="1"/>
  <c r="BC714" i="1" s="1"/>
  <c r="BD714" i="1" a="1"/>
  <c r="BD714" i="1" s="1"/>
  <c r="BE714" i="1" a="1"/>
  <c r="BE714" i="1" s="1"/>
  <c r="BF714" i="1" a="1"/>
  <c r="BF714" i="1" s="1"/>
  <c r="BG714" i="1" a="1"/>
  <c r="BG714" i="1" s="1"/>
  <c r="BH714" i="1" a="1"/>
  <c r="BH714" i="1" s="1"/>
  <c r="BI714" i="1" a="1"/>
  <c r="BI714" i="1" s="1"/>
  <c r="BJ714" i="1" a="1"/>
  <c r="BJ714" i="1" s="1"/>
  <c r="BK714" i="1" a="1"/>
  <c r="BK714" i="1" s="1"/>
  <c r="BL714" i="1" a="1"/>
  <c r="BL714" i="1" s="1"/>
  <c r="BM714" i="1" a="1"/>
  <c r="BM714" i="1" s="1"/>
  <c r="BN714" i="1" a="1"/>
  <c r="BN714" i="1" s="1"/>
  <c r="Q715" i="1"/>
  <c r="AP715" i="1"/>
  <c r="AQ715" i="1"/>
  <c r="AT715" i="1" a="1"/>
  <c r="AT715" i="1" s="1"/>
  <c r="AU715" i="1" a="1"/>
  <c r="AU715" i="1" s="1"/>
  <c r="AV715" i="1" a="1"/>
  <c r="AV715" i="1" s="1"/>
  <c r="AW715" i="1" a="1"/>
  <c r="AW715" i="1" s="1"/>
  <c r="AX715" i="1" a="1"/>
  <c r="AX715" i="1" s="1"/>
  <c r="AY715" i="1" a="1"/>
  <c r="AY715" i="1" s="1"/>
  <c r="AZ715" i="1" a="1"/>
  <c r="AZ715" i="1" s="1"/>
  <c r="BA715" i="1" a="1"/>
  <c r="BA715" i="1" s="1"/>
  <c r="BB715" i="1" a="1"/>
  <c r="BB715" i="1" s="1"/>
  <c r="BC715" i="1" a="1"/>
  <c r="BC715" i="1" s="1"/>
  <c r="BD715" i="1" a="1"/>
  <c r="BD715" i="1" s="1"/>
  <c r="BE715" i="1" a="1"/>
  <c r="BE715" i="1" s="1"/>
  <c r="BF715" i="1" a="1"/>
  <c r="BF715" i="1" s="1"/>
  <c r="BG715" i="1" a="1"/>
  <c r="BG715" i="1" s="1"/>
  <c r="BH715" i="1" a="1"/>
  <c r="BH715" i="1" s="1"/>
  <c r="BI715" i="1" a="1"/>
  <c r="BI715" i="1" s="1"/>
  <c r="BJ715" i="1" a="1"/>
  <c r="BJ715" i="1" s="1"/>
  <c r="BK715" i="1" a="1"/>
  <c r="BK715" i="1" s="1"/>
  <c r="BL715" i="1" a="1"/>
  <c r="BL715" i="1" s="1"/>
  <c r="BM715" i="1" a="1"/>
  <c r="BM715" i="1" s="1"/>
  <c r="BN715" i="1" a="1"/>
  <c r="BN715" i="1" s="1"/>
  <c r="Q716" i="1"/>
  <c r="AP716" i="1"/>
  <c r="AQ716" i="1"/>
  <c r="AT716" i="1" a="1"/>
  <c r="AT716" i="1" s="1"/>
  <c r="AU716" i="1" a="1"/>
  <c r="AU716" i="1" s="1"/>
  <c r="AV716" i="1" a="1"/>
  <c r="AV716" i="1" s="1"/>
  <c r="AW716" i="1" a="1"/>
  <c r="AW716" i="1" s="1"/>
  <c r="AX716" i="1" a="1"/>
  <c r="AX716" i="1" s="1"/>
  <c r="AY716" i="1" a="1"/>
  <c r="AY716" i="1" s="1"/>
  <c r="AZ716" i="1" a="1"/>
  <c r="AZ716" i="1" s="1"/>
  <c r="BA716" i="1" a="1"/>
  <c r="BA716" i="1" s="1"/>
  <c r="BB716" i="1" a="1"/>
  <c r="BB716" i="1" s="1"/>
  <c r="BC716" i="1" a="1"/>
  <c r="BC716" i="1" s="1"/>
  <c r="BD716" i="1" a="1"/>
  <c r="BD716" i="1" s="1"/>
  <c r="BE716" i="1" a="1"/>
  <c r="BE716" i="1" s="1"/>
  <c r="BF716" i="1" a="1"/>
  <c r="BF716" i="1" s="1"/>
  <c r="BG716" i="1" a="1"/>
  <c r="BG716" i="1" s="1"/>
  <c r="BH716" i="1" a="1"/>
  <c r="BH716" i="1" s="1"/>
  <c r="BI716" i="1" a="1"/>
  <c r="BI716" i="1" s="1"/>
  <c r="BJ716" i="1" a="1"/>
  <c r="BJ716" i="1" s="1"/>
  <c r="BK716" i="1" a="1"/>
  <c r="BK716" i="1" s="1"/>
  <c r="BL716" i="1" a="1"/>
  <c r="BL716" i="1" s="1"/>
  <c r="BM716" i="1" a="1"/>
  <c r="BM716" i="1" s="1"/>
  <c r="BN716" i="1" a="1"/>
  <c r="BN716" i="1" s="1"/>
  <c r="Q717" i="1"/>
  <c r="AP717" i="1"/>
  <c r="AQ717" i="1"/>
  <c r="AT717" i="1" a="1"/>
  <c r="AT717" i="1" s="1"/>
  <c r="AU717" i="1" a="1"/>
  <c r="AU717" i="1" s="1"/>
  <c r="AV717" i="1" a="1"/>
  <c r="AV717" i="1" s="1"/>
  <c r="AW717" i="1" a="1"/>
  <c r="AW717" i="1" s="1"/>
  <c r="AX717" i="1" a="1"/>
  <c r="AX717" i="1" s="1"/>
  <c r="AY717" i="1" a="1"/>
  <c r="AY717" i="1" s="1"/>
  <c r="AZ717" i="1" a="1"/>
  <c r="AZ717" i="1" s="1"/>
  <c r="BA717" i="1" a="1"/>
  <c r="BA717" i="1" s="1"/>
  <c r="BB717" i="1" a="1"/>
  <c r="BB717" i="1" s="1"/>
  <c r="BC717" i="1" a="1"/>
  <c r="BC717" i="1" s="1"/>
  <c r="BD717" i="1" a="1"/>
  <c r="BD717" i="1" s="1"/>
  <c r="BE717" i="1" a="1"/>
  <c r="BE717" i="1" s="1"/>
  <c r="BF717" i="1" a="1"/>
  <c r="BF717" i="1" s="1"/>
  <c r="BG717" i="1" a="1"/>
  <c r="BG717" i="1" s="1"/>
  <c r="BH717" i="1" a="1"/>
  <c r="BH717" i="1" s="1"/>
  <c r="BI717" i="1" a="1"/>
  <c r="BI717" i="1" s="1"/>
  <c r="BJ717" i="1" a="1"/>
  <c r="BJ717" i="1" s="1"/>
  <c r="BK717" i="1" a="1"/>
  <c r="BK717" i="1" s="1"/>
  <c r="BL717" i="1" a="1"/>
  <c r="BL717" i="1" s="1"/>
  <c r="BM717" i="1" a="1"/>
  <c r="BM717" i="1" s="1"/>
  <c r="BN717" i="1" a="1"/>
  <c r="BN717" i="1" s="1"/>
  <c r="Q718" i="1"/>
  <c r="AP718" i="1"/>
  <c r="AQ718" i="1"/>
  <c r="AT718" i="1" a="1"/>
  <c r="AT718" i="1" s="1"/>
  <c r="AU718" i="1" a="1"/>
  <c r="AU718" i="1" s="1"/>
  <c r="AV718" i="1" a="1"/>
  <c r="AV718" i="1" s="1"/>
  <c r="AW718" i="1" a="1"/>
  <c r="AW718" i="1" s="1"/>
  <c r="AX718" i="1" a="1"/>
  <c r="AX718" i="1" s="1"/>
  <c r="AY718" i="1" a="1"/>
  <c r="AY718" i="1" s="1"/>
  <c r="AZ718" i="1" a="1"/>
  <c r="AZ718" i="1" s="1"/>
  <c r="BA718" i="1" a="1"/>
  <c r="BA718" i="1" s="1"/>
  <c r="BB718" i="1" a="1"/>
  <c r="BB718" i="1" s="1"/>
  <c r="BC718" i="1" a="1"/>
  <c r="BC718" i="1" s="1"/>
  <c r="BD718" i="1" a="1"/>
  <c r="BD718" i="1" s="1"/>
  <c r="BE718" i="1" a="1"/>
  <c r="BE718" i="1" s="1"/>
  <c r="BF718" i="1" a="1"/>
  <c r="BF718" i="1" s="1"/>
  <c r="BG718" i="1" a="1"/>
  <c r="BG718" i="1" s="1"/>
  <c r="BH718" i="1" a="1"/>
  <c r="BH718" i="1" s="1"/>
  <c r="BI718" i="1" a="1"/>
  <c r="BI718" i="1" s="1"/>
  <c r="BJ718" i="1" a="1"/>
  <c r="BJ718" i="1" s="1"/>
  <c r="BK718" i="1" a="1"/>
  <c r="BK718" i="1" s="1"/>
  <c r="BL718" i="1" a="1"/>
  <c r="BL718" i="1" s="1"/>
  <c r="BM718" i="1" a="1"/>
  <c r="BM718" i="1" s="1"/>
  <c r="BN718" i="1" a="1"/>
  <c r="BN718" i="1" s="1"/>
  <c r="Q719" i="1"/>
  <c r="AP719" i="1"/>
  <c r="AQ719" i="1"/>
  <c r="AT719" i="1" a="1"/>
  <c r="AT719" i="1" s="1"/>
  <c r="AU719" i="1" a="1"/>
  <c r="AU719" i="1" s="1"/>
  <c r="AV719" i="1" a="1"/>
  <c r="AV719" i="1" s="1"/>
  <c r="AW719" i="1" a="1"/>
  <c r="AW719" i="1" s="1"/>
  <c r="AX719" i="1" a="1"/>
  <c r="AX719" i="1" s="1"/>
  <c r="AY719" i="1" a="1"/>
  <c r="AY719" i="1" s="1"/>
  <c r="AZ719" i="1" a="1"/>
  <c r="AZ719" i="1" s="1"/>
  <c r="BA719" i="1" a="1"/>
  <c r="BA719" i="1" s="1"/>
  <c r="BB719" i="1" a="1"/>
  <c r="BB719" i="1" s="1"/>
  <c r="BC719" i="1" a="1"/>
  <c r="BC719" i="1" s="1"/>
  <c r="BD719" i="1" a="1"/>
  <c r="BD719" i="1" s="1"/>
  <c r="BE719" i="1" a="1"/>
  <c r="BE719" i="1" s="1"/>
  <c r="BF719" i="1" a="1"/>
  <c r="BF719" i="1" s="1"/>
  <c r="BG719" i="1" a="1"/>
  <c r="BG719" i="1" s="1"/>
  <c r="BH719" i="1" a="1"/>
  <c r="BH719" i="1" s="1"/>
  <c r="BI719" i="1" a="1"/>
  <c r="BI719" i="1" s="1"/>
  <c r="BJ719" i="1" a="1"/>
  <c r="BJ719" i="1" s="1"/>
  <c r="BK719" i="1" a="1"/>
  <c r="BK719" i="1" s="1"/>
  <c r="BL719" i="1" a="1"/>
  <c r="BL719" i="1" s="1"/>
  <c r="BM719" i="1" a="1"/>
  <c r="BM719" i="1" s="1"/>
  <c r="BN719" i="1" a="1"/>
  <c r="BN719" i="1" s="1"/>
  <c r="Q720" i="1"/>
  <c r="AP720" i="1"/>
  <c r="AQ720" i="1"/>
  <c r="AT720" i="1" a="1"/>
  <c r="AT720" i="1" s="1"/>
  <c r="AU720" i="1" a="1"/>
  <c r="AU720" i="1" s="1"/>
  <c r="AV720" i="1" a="1"/>
  <c r="AV720" i="1" s="1"/>
  <c r="AW720" i="1" a="1"/>
  <c r="AW720" i="1" s="1"/>
  <c r="AX720" i="1" a="1"/>
  <c r="AX720" i="1" s="1"/>
  <c r="AY720" i="1" a="1"/>
  <c r="AY720" i="1" s="1"/>
  <c r="AZ720" i="1" a="1"/>
  <c r="AZ720" i="1" s="1"/>
  <c r="BA720" i="1" a="1"/>
  <c r="BA720" i="1" s="1"/>
  <c r="BB720" i="1" a="1"/>
  <c r="BB720" i="1" s="1"/>
  <c r="BC720" i="1" a="1"/>
  <c r="BC720" i="1" s="1"/>
  <c r="BD720" i="1" a="1"/>
  <c r="BD720" i="1" s="1"/>
  <c r="BE720" i="1" a="1"/>
  <c r="BE720" i="1" s="1"/>
  <c r="BF720" i="1" a="1"/>
  <c r="BF720" i="1" s="1"/>
  <c r="BG720" i="1" a="1"/>
  <c r="BG720" i="1" s="1"/>
  <c r="BH720" i="1" a="1"/>
  <c r="BH720" i="1" s="1"/>
  <c r="BI720" i="1" a="1"/>
  <c r="BI720" i="1" s="1"/>
  <c r="BJ720" i="1" a="1"/>
  <c r="BJ720" i="1" s="1"/>
  <c r="BK720" i="1" a="1"/>
  <c r="BK720" i="1" s="1"/>
  <c r="BL720" i="1" a="1"/>
  <c r="BL720" i="1" s="1"/>
  <c r="BM720" i="1" a="1"/>
  <c r="BM720" i="1" s="1"/>
  <c r="BN720" i="1" a="1"/>
  <c r="BN720" i="1" s="1"/>
  <c r="Q721" i="1"/>
  <c r="AP721" i="1"/>
  <c r="AQ721" i="1"/>
  <c r="AT721" i="1" a="1"/>
  <c r="AT721" i="1" s="1"/>
  <c r="AU721" i="1" a="1"/>
  <c r="AU721" i="1" s="1"/>
  <c r="AV721" i="1" a="1"/>
  <c r="AV721" i="1" s="1"/>
  <c r="AW721" i="1" a="1"/>
  <c r="AW721" i="1" s="1"/>
  <c r="AX721" i="1" a="1"/>
  <c r="AX721" i="1" s="1"/>
  <c r="AY721" i="1" a="1"/>
  <c r="AY721" i="1" s="1"/>
  <c r="AZ721" i="1" a="1"/>
  <c r="AZ721" i="1" s="1"/>
  <c r="BA721" i="1" a="1"/>
  <c r="BA721" i="1" s="1"/>
  <c r="BB721" i="1" a="1"/>
  <c r="BB721" i="1" s="1"/>
  <c r="BC721" i="1" a="1"/>
  <c r="BC721" i="1" s="1"/>
  <c r="BD721" i="1" a="1"/>
  <c r="BD721" i="1" s="1"/>
  <c r="BE721" i="1" a="1"/>
  <c r="BE721" i="1" s="1"/>
  <c r="BF721" i="1" a="1"/>
  <c r="BF721" i="1" s="1"/>
  <c r="BG721" i="1" a="1"/>
  <c r="BG721" i="1" s="1"/>
  <c r="BH721" i="1" a="1"/>
  <c r="BH721" i="1" s="1"/>
  <c r="BI721" i="1" a="1"/>
  <c r="BI721" i="1" s="1"/>
  <c r="BJ721" i="1" a="1"/>
  <c r="BJ721" i="1" s="1"/>
  <c r="BK721" i="1" a="1"/>
  <c r="BK721" i="1" s="1"/>
  <c r="BL721" i="1" a="1"/>
  <c r="BL721" i="1" s="1"/>
  <c r="BM721" i="1" a="1"/>
  <c r="BM721" i="1" s="1"/>
  <c r="BN721" i="1" a="1"/>
  <c r="BN721" i="1" s="1"/>
  <c r="Q722" i="1"/>
  <c r="AP722" i="1"/>
  <c r="AQ722" i="1"/>
  <c r="AT722" i="1" a="1"/>
  <c r="AT722" i="1" s="1"/>
  <c r="AU722" i="1" a="1"/>
  <c r="AU722" i="1" s="1"/>
  <c r="AV722" i="1" a="1"/>
  <c r="AV722" i="1" s="1"/>
  <c r="AW722" i="1" a="1"/>
  <c r="AW722" i="1" s="1"/>
  <c r="AX722" i="1" a="1"/>
  <c r="AX722" i="1" s="1"/>
  <c r="AY722" i="1" a="1"/>
  <c r="AY722" i="1" s="1"/>
  <c r="AZ722" i="1" a="1"/>
  <c r="AZ722" i="1" s="1"/>
  <c r="BA722" i="1" a="1"/>
  <c r="BA722" i="1" s="1"/>
  <c r="BB722" i="1" a="1"/>
  <c r="BB722" i="1" s="1"/>
  <c r="BC722" i="1" a="1"/>
  <c r="BC722" i="1" s="1"/>
  <c r="BD722" i="1" a="1"/>
  <c r="BD722" i="1" s="1"/>
  <c r="BE722" i="1" a="1"/>
  <c r="BE722" i="1" s="1"/>
  <c r="BF722" i="1" a="1"/>
  <c r="BF722" i="1" s="1"/>
  <c r="BG722" i="1" a="1"/>
  <c r="BG722" i="1" s="1"/>
  <c r="BH722" i="1" a="1"/>
  <c r="BH722" i="1" s="1"/>
  <c r="BI722" i="1" a="1"/>
  <c r="BI722" i="1" s="1"/>
  <c r="BJ722" i="1" a="1"/>
  <c r="BJ722" i="1" s="1"/>
  <c r="BK722" i="1" a="1"/>
  <c r="BK722" i="1" s="1"/>
  <c r="BL722" i="1" a="1"/>
  <c r="BL722" i="1" s="1"/>
  <c r="BM722" i="1" a="1"/>
  <c r="BM722" i="1" s="1"/>
  <c r="BN722" i="1" a="1"/>
  <c r="BN722" i="1" s="1"/>
  <c r="Q723" i="1"/>
  <c r="AP723" i="1"/>
  <c r="AQ723" i="1"/>
  <c r="AT723" i="1" a="1"/>
  <c r="AT723" i="1" s="1"/>
  <c r="AU723" i="1" a="1"/>
  <c r="AU723" i="1" s="1"/>
  <c r="AV723" i="1" a="1"/>
  <c r="AV723" i="1" s="1"/>
  <c r="AW723" i="1" a="1"/>
  <c r="AW723" i="1" s="1"/>
  <c r="AX723" i="1" a="1"/>
  <c r="AX723" i="1" s="1"/>
  <c r="AY723" i="1" a="1"/>
  <c r="AY723" i="1" s="1"/>
  <c r="AZ723" i="1" a="1"/>
  <c r="AZ723" i="1" s="1"/>
  <c r="BA723" i="1" a="1"/>
  <c r="BA723" i="1" s="1"/>
  <c r="BB723" i="1" a="1"/>
  <c r="BB723" i="1" s="1"/>
  <c r="BC723" i="1" a="1"/>
  <c r="BC723" i="1" s="1"/>
  <c r="BD723" i="1" a="1"/>
  <c r="BD723" i="1" s="1"/>
  <c r="BE723" i="1" a="1"/>
  <c r="BE723" i="1" s="1"/>
  <c r="BF723" i="1" a="1"/>
  <c r="BF723" i="1" s="1"/>
  <c r="BG723" i="1" a="1"/>
  <c r="BG723" i="1" s="1"/>
  <c r="BH723" i="1" a="1"/>
  <c r="BH723" i="1" s="1"/>
  <c r="BI723" i="1" a="1"/>
  <c r="BI723" i="1" s="1"/>
  <c r="BJ723" i="1" a="1"/>
  <c r="BJ723" i="1" s="1"/>
  <c r="BK723" i="1" a="1"/>
  <c r="BK723" i="1" s="1"/>
  <c r="BL723" i="1" a="1"/>
  <c r="BL723" i="1" s="1"/>
  <c r="BM723" i="1" a="1"/>
  <c r="BM723" i="1" s="1"/>
  <c r="BN723" i="1" a="1"/>
  <c r="BN723" i="1" s="1"/>
  <c r="Q724" i="1"/>
  <c r="AP724" i="1"/>
  <c r="AQ724" i="1"/>
  <c r="AT724" i="1" a="1"/>
  <c r="AT724" i="1" s="1"/>
  <c r="AU724" i="1" a="1"/>
  <c r="AU724" i="1" s="1"/>
  <c r="AV724" i="1" a="1"/>
  <c r="AV724" i="1" s="1"/>
  <c r="AW724" i="1" a="1"/>
  <c r="AW724" i="1" s="1"/>
  <c r="AX724" i="1" a="1"/>
  <c r="AX724" i="1" s="1"/>
  <c r="AY724" i="1" a="1"/>
  <c r="AY724" i="1" s="1"/>
  <c r="AZ724" i="1" a="1"/>
  <c r="AZ724" i="1" s="1"/>
  <c r="BA724" i="1" a="1"/>
  <c r="BA724" i="1" s="1"/>
  <c r="BB724" i="1" a="1"/>
  <c r="BB724" i="1" s="1"/>
  <c r="BC724" i="1" a="1"/>
  <c r="BC724" i="1" s="1"/>
  <c r="BD724" i="1" a="1"/>
  <c r="BD724" i="1" s="1"/>
  <c r="BE724" i="1" a="1"/>
  <c r="BE724" i="1" s="1"/>
  <c r="BF724" i="1" a="1"/>
  <c r="BF724" i="1" s="1"/>
  <c r="BG724" i="1" a="1"/>
  <c r="BG724" i="1" s="1"/>
  <c r="BH724" i="1" a="1"/>
  <c r="BH724" i="1" s="1"/>
  <c r="BI724" i="1" a="1"/>
  <c r="BI724" i="1" s="1"/>
  <c r="BJ724" i="1" a="1"/>
  <c r="BJ724" i="1" s="1"/>
  <c r="BK724" i="1" a="1"/>
  <c r="BK724" i="1" s="1"/>
  <c r="BL724" i="1" a="1"/>
  <c r="BL724" i="1" s="1"/>
  <c r="BM724" i="1" a="1"/>
  <c r="BM724" i="1" s="1"/>
  <c r="BN724" i="1" a="1"/>
  <c r="BN724" i="1" s="1"/>
  <c r="Q725" i="1"/>
  <c r="AP725" i="1"/>
  <c r="AQ725" i="1"/>
  <c r="AT725" i="1" a="1"/>
  <c r="AT725" i="1" s="1"/>
  <c r="AU725" i="1" a="1"/>
  <c r="AU725" i="1" s="1"/>
  <c r="AV725" i="1" a="1"/>
  <c r="AV725" i="1" s="1"/>
  <c r="AW725" i="1" a="1"/>
  <c r="AW725" i="1" s="1"/>
  <c r="AX725" i="1" a="1"/>
  <c r="AX725" i="1" s="1"/>
  <c r="AY725" i="1" a="1"/>
  <c r="AY725" i="1" s="1"/>
  <c r="AZ725" i="1" a="1"/>
  <c r="AZ725" i="1" s="1"/>
  <c r="BA725" i="1" a="1"/>
  <c r="BA725" i="1" s="1"/>
  <c r="BB725" i="1" a="1"/>
  <c r="BB725" i="1" s="1"/>
  <c r="BC725" i="1" a="1"/>
  <c r="BC725" i="1" s="1"/>
  <c r="BD725" i="1" a="1"/>
  <c r="BD725" i="1" s="1"/>
  <c r="BE725" i="1" a="1"/>
  <c r="BE725" i="1" s="1"/>
  <c r="BF725" i="1" a="1"/>
  <c r="BF725" i="1" s="1"/>
  <c r="BG725" i="1" a="1"/>
  <c r="BG725" i="1" s="1"/>
  <c r="BH725" i="1" a="1"/>
  <c r="BH725" i="1" s="1"/>
  <c r="BI725" i="1" a="1"/>
  <c r="BI725" i="1" s="1"/>
  <c r="BJ725" i="1" a="1"/>
  <c r="BJ725" i="1" s="1"/>
  <c r="BK725" i="1" a="1"/>
  <c r="BK725" i="1" s="1"/>
  <c r="BL725" i="1" a="1"/>
  <c r="BL725" i="1" s="1"/>
  <c r="BM725" i="1" a="1"/>
  <c r="BM725" i="1" s="1"/>
  <c r="BN725" i="1" a="1"/>
  <c r="BN725" i="1" s="1"/>
  <c r="Q726" i="1"/>
  <c r="AP726" i="1"/>
  <c r="AQ726" i="1"/>
  <c r="AT726" i="1" a="1"/>
  <c r="AT726" i="1" s="1"/>
  <c r="AU726" i="1" a="1"/>
  <c r="AU726" i="1" s="1"/>
  <c r="AV726" i="1" a="1"/>
  <c r="AV726" i="1" s="1"/>
  <c r="AW726" i="1" a="1"/>
  <c r="AW726" i="1" s="1"/>
  <c r="AX726" i="1" a="1"/>
  <c r="AX726" i="1" s="1"/>
  <c r="AY726" i="1" a="1"/>
  <c r="AY726" i="1" s="1"/>
  <c r="AZ726" i="1" a="1"/>
  <c r="AZ726" i="1" s="1"/>
  <c r="BA726" i="1" a="1"/>
  <c r="BA726" i="1" s="1"/>
  <c r="BB726" i="1" a="1"/>
  <c r="BB726" i="1" s="1"/>
  <c r="BC726" i="1" a="1"/>
  <c r="BC726" i="1" s="1"/>
  <c r="BD726" i="1" a="1"/>
  <c r="BD726" i="1" s="1"/>
  <c r="BE726" i="1" a="1"/>
  <c r="BE726" i="1" s="1"/>
  <c r="BF726" i="1" a="1"/>
  <c r="BF726" i="1" s="1"/>
  <c r="BG726" i="1" a="1"/>
  <c r="BG726" i="1" s="1"/>
  <c r="BH726" i="1" a="1"/>
  <c r="BH726" i="1" s="1"/>
  <c r="BI726" i="1" a="1"/>
  <c r="BI726" i="1" s="1"/>
  <c r="BJ726" i="1" a="1"/>
  <c r="BJ726" i="1" s="1"/>
  <c r="BK726" i="1" a="1"/>
  <c r="BK726" i="1" s="1"/>
  <c r="BL726" i="1" a="1"/>
  <c r="BL726" i="1" s="1"/>
  <c r="BM726" i="1" a="1"/>
  <c r="BM726" i="1" s="1"/>
  <c r="BN726" i="1" a="1"/>
  <c r="BN726" i="1" s="1"/>
  <c r="Q727" i="1"/>
  <c r="AP727" i="1"/>
  <c r="AQ727" i="1"/>
  <c r="AT727" i="1" a="1"/>
  <c r="AT727" i="1" s="1"/>
  <c r="AU727" i="1" a="1"/>
  <c r="AU727" i="1" s="1"/>
  <c r="AV727" i="1" a="1"/>
  <c r="AV727" i="1" s="1"/>
  <c r="AW727" i="1" a="1"/>
  <c r="AW727" i="1" s="1"/>
  <c r="AX727" i="1" a="1"/>
  <c r="AX727" i="1" s="1"/>
  <c r="AY727" i="1" a="1"/>
  <c r="AY727" i="1" s="1"/>
  <c r="AZ727" i="1" a="1"/>
  <c r="AZ727" i="1" s="1"/>
  <c r="BA727" i="1" a="1"/>
  <c r="BA727" i="1" s="1"/>
  <c r="BB727" i="1" a="1"/>
  <c r="BB727" i="1" s="1"/>
  <c r="BC727" i="1" a="1"/>
  <c r="BC727" i="1" s="1"/>
  <c r="BD727" i="1" a="1"/>
  <c r="BD727" i="1" s="1"/>
  <c r="BE727" i="1" a="1"/>
  <c r="BE727" i="1" s="1"/>
  <c r="BF727" i="1" a="1"/>
  <c r="BF727" i="1" s="1"/>
  <c r="BG727" i="1" a="1"/>
  <c r="BG727" i="1" s="1"/>
  <c r="BH727" i="1" a="1"/>
  <c r="BH727" i="1" s="1"/>
  <c r="BI727" i="1" a="1"/>
  <c r="BI727" i="1" s="1"/>
  <c r="BJ727" i="1" a="1"/>
  <c r="BJ727" i="1" s="1"/>
  <c r="BK727" i="1" a="1"/>
  <c r="BK727" i="1" s="1"/>
  <c r="BL727" i="1" a="1"/>
  <c r="BL727" i="1" s="1"/>
  <c r="BM727" i="1" a="1"/>
  <c r="BM727" i="1" s="1"/>
  <c r="BN727" i="1" a="1"/>
  <c r="BN727" i="1" s="1"/>
  <c r="Q728" i="1"/>
  <c r="AP728" i="1"/>
  <c r="AQ728" i="1"/>
  <c r="AT728" i="1" a="1"/>
  <c r="AT728" i="1" s="1"/>
  <c r="AU728" i="1" a="1"/>
  <c r="AU728" i="1" s="1"/>
  <c r="AV728" i="1" a="1"/>
  <c r="AV728" i="1" s="1"/>
  <c r="AW728" i="1" a="1"/>
  <c r="AW728" i="1" s="1"/>
  <c r="AX728" i="1" a="1"/>
  <c r="AX728" i="1" s="1"/>
  <c r="AY728" i="1" a="1"/>
  <c r="AY728" i="1" s="1"/>
  <c r="AZ728" i="1" a="1"/>
  <c r="AZ728" i="1" s="1"/>
  <c r="BA728" i="1" a="1"/>
  <c r="BA728" i="1" s="1"/>
  <c r="BB728" i="1" a="1"/>
  <c r="BB728" i="1" s="1"/>
  <c r="BC728" i="1" a="1"/>
  <c r="BC728" i="1" s="1"/>
  <c r="BD728" i="1" a="1"/>
  <c r="BD728" i="1" s="1"/>
  <c r="BE728" i="1" a="1"/>
  <c r="BE728" i="1" s="1"/>
  <c r="BF728" i="1" a="1"/>
  <c r="BF728" i="1" s="1"/>
  <c r="BG728" i="1" a="1"/>
  <c r="BG728" i="1" s="1"/>
  <c r="BH728" i="1" a="1"/>
  <c r="BH728" i="1" s="1"/>
  <c r="BI728" i="1" a="1"/>
  <c r="BI728" i="1" s="1"/>
  <c r="BJ728" i="1" a="1"/>
  <c r="BJ728" i="1" s="1"/>
  <c r="BK728" i="1" a="1"/>
  <c r="BK728" i="1" s="1"/>
  <c r="BL728" i="1" a="1"/>
  <c r="BL728" i="1" s="1"/>
  <c r="BM728" i="1" a="1"/>
  <c r="BM728" i="1" s="1"/>
  <c r="BN728" i="1" a="1"/>
  <c r="BN728" i="1" s="1"/>
  <c r="Q729" i="1"/>
  <c r="AP729" i="1"/>
  <c r="AQ729" i="1"/>
  <c r="AT729" i="1" a="1"/>
  <c r="AT729" i="1" s="1"/>
  <c r="AU729" i="1" a="1"/>
  <c r="AU729" i="1" s="1"/>
  <c r="AV729" i="1" a="1"/>
  <c r="AV729" i="1" s="1"/>
  <c r="AW729" i="1" a="1"/>
  <c r="AW729" i="1" s="1"/>
  <c r="AX729" i="1" a="1"/>
  <c r="AX729" i="1" s="1"/>
  <c r="AY729" i="1" a="1"/>
  <c r="AY729" i="1" s="1"/>
  <c r="AZ729" i="1" a="1"/>
  <c r="AZ729" i="1" s="1"/>
  <c r="BA729" i="1" a="1"/>
  <c r="BA729" i="1" s="1"/>
  <c r="BB729" i="1" a="1"/>
  <c r="BB729" i="1" s="1"/>
  <c r="BC729" i="1" a="1"/>
  <c r="BC729" i="1" s="1"/>
  <c r="BD729" i="1" a="1"/>
  <c r="BD729" i="1" s="1"/>
  <c r="BE729" i="1" a="1"/>
  <c r="BE729" i="1" s="1"/>
  <c r="BF729" i="1" a="1"/>
  <c r="BF729" i="1" s="1"/>
  <c r="BG729" i="1" a="1"/>
  <c r="BG729" i="1" s="1"/>
  <c r="BH729" i="1" a="1"/>
  <c r="BH729" i="1" s="1"/>
  <c r="BI729" i="1" a="1"/>
  <c r="BI729" i="1" s="1"/>
  <c r="BJ729" i="1" a="1"/>
  <c r="BJ729" i="1" s="1"/>
  <c r="BK729" i="1" a="1"/>
  <c r="BK729" i="1" s="1"/>
  <c r="BL729" i="1" a="1"/>
  <c r="BL729" i="1" s="1"/>
  <c r="BM729" i="1" a="1"/>
  <c r="BM729" i="1" s="1"/>
  <c r="BN729" i="1" a="1"/>
  <c r="BN729" i="1" s="1"/>
  <c r="Q730" i="1"/>
  <c r="AP730" i="1"/>
  <c r="AQ730" i="1"/>
  <c r="AT730" i="1" a="1"/>
  <c r="AT730" i="1" s="1"/>
  <c r="AU730" i="1" a="1"/>
  <c r="AU730" i="1" s="1"/>
  <c r="AV730" i="1" a="1"/>
  <c r="AV730" i="1" s="1"/>
  <c r="AW730" i="1" a="1"/>
  <c r="AW730" i="1" s="1"/>
  <c r="AX730" i="1" a="1"/>
  <c r="AX730" i="1" s="1"/>
  <c r="AY730" i="1" a="1"/>
  <c r="AY730" i="1" s="1"/>
  <c r="AZ730" i="1" a="1"/>
  <c r="AZ730" i="1" s="1"/>
  <c r="BA730" i="1" a="1"/>
  <c r="BA730" i="1" s="1"/>
  <c r="BB730" i="1" a="1"/>
  <c r="BB730" i="1" s="1"/>
  <c r="BC730" i="1" a="1"/>
  <c r="BC730" i="1" s="1"/>
  <c r="BD730" i="1" a="1"/>
  <c r="BD730" i="1" s="1"/>
  <c r="BE730" i="1" a="1"/>
  <c r="BE730" i="1" s="1"/>
  <c r="BF730" i="1" a="1"/>
  <c r="BF730" i="1" s="1"/>
  <c r="BG730" i="1" a="1"/>
  <c r="BG730" i="1" s="1"/>
  <c r="BH730" i="1" a="1"/>
  <c r="BH730" i="1" s="1"/>
  <c r="BI730" i="1" a="1"/>
  <c r="BI730" i="1" s="1"/>
  <c r="BJ730" i="1" a="1"/>
  <c r="BJ730" i="1" s="1"/>
  <c r="BK730" i="1" a="1"/>
  <c r="BK730" i="1" s="1"/>
  <c r="BL730" i="1" a="1"/>
  <c r="BL730" i="1" s="1"/>
  <c r="BM730" i="1" a="1"/>
  <c r="BM730" i="1" s="1"/>
  <c r="BN730" i="1" a="1"/>
  <c r="BN730" i="1" s="1"/>
  <c r="Q731" i="1"/>
  <c r="AP731" i="1"/>
  <c r="AQ731" i="1"/>
  <c r="AT731" i="1" a="1"/>
  <c r="AT731" i="1" s="1"/>
  <c r="AU731" i="1" a="1"/>
  <c r="AU731" i="1" s="1"/>
  <c r="AV731" i="1" a="1"/>
  <c r="AV731" i="1" s="1"/>
  <c r="AW731" i="1" a="1"/>
  <c r="AW731" i="1" s="1"/>
  <c r="AX731" i="1" a="1"/>
  <c r="AX731" i="1" s="1"/>
  <c r="AY731" i="1" a="1"/>
  <c r="AY731" i="1" s="1"/>
  <c r="AZ731" i="1" a="1"/>
  <c r="AZ731" i="1" s="1"/>
  <c r="BA731" i="1" a="1"/>
  <c r="BA731" i="1" s="1"/>
  <c r="BB731" i="1" a="1"/>
  <c r="BB731" i="1" s="1"/>
  <c r="BC731" i="1" a="1"/>
  <c r="BC731" i="1" s="1"/>
  <c r="BD731" i="1" a="1"/>
  <c r="BD731" i="1" s="1"/>
  <c r="BE731" i="1" a="1"/>
  <c r="BE731" i="1" s="1"/>
  <c r="BF731" i="1" a="1"/>
  <c r="BF731" i="1" s="1"/>
  <c r="BG731" i="1" a="1"/>
  <c r="BG731" i="1" s="1"/>
  <c r="BH731" i="1" a="1"/>
  <c r="BH731" i="1" s="1"/>
  <c r="BI731" i="1" a="1"/>
  <c r="BI731" i="1" s="1"/>
  <c r="BJ731" i="1" a="1"/>
  <c r="BJ731" i="1" s="1"/>
  <c r="BK731" i="1" a="1"/>
  <c r="BK731" i="1" s="1"/>
  <c r="BL731" i="1" a="1"/>
  <c r="BL731" i="1" s="1"/>
  <c r="BM731" i="1" a="1"/>
  <c r="BM731" i="1" s="1"/>
  <c r="BN731" i="1" a="1"/>
  <c r="BN731" i="1" s="1"/>
  <c r="Q732" i="1"/>
  <c r="AP732" i="1"/>
  <c r="AQ732" i="1"/>
  <c r="AT732" i="1" a="1"/>
  <c r="AT732" i="1" s="1"/>
  <c r="AU732" i="1" a="1"/>
  <c r="AU732" i="1" s="1"/>
  <c r="AV732" i="1" a="1"/>
  <c r="AV732" i="1" s="1"/>
  <c r="AW732" i="1" a="1"/>
  <c r="AW732" i="1" s="1"/>
  <c r="AX732" i="1" a="1"/>
  <c r="AX732" i="1" s="1"/>
  <c r="AY732" i="1" a="1"/>
  <c r="AY732" i="1" s="1"/>
  <c r="AZ732" i="1" a="1"/>
  <c r="AZ732" i="1" s="1"/>
  <c r="BA732" i="1" a="1"/>
  <c r="BA732" i="1" s="1"/>
  <c r="BB732" i="1" a="1"/>
  <c r="BB732" i="1" s="1"/>
  <c r="BC732" i="1" a="1"/>
  <c r="BC732" i="1" s="1"/>
  <c r="BD732" i="1" a="1"/>
  <c r="BD732" i="1" s="1"/>
  <c r="BE732" i="1" a="1"/>
  <c r="BE732" i="1" s="1"/>
  <c r="BF732" i="1" a="1"/>
  <c r="BF732" i="1" s="1"/>
  <c r="BG732" i="1" a="1"/>
  <c r="BG732" i="1" s="1"/>
  <c r="BH732" i="1" a="1"/>
  <c r="BH732" i="1" s="1"/>
  <c r="BI732" i="1" a="1"/>
  <c r="BI732" i="1" s="1"/>
  <c r="BJ732" i="1" a="1"/>
  <c r="BJ732" i="1" s="1"/>
  <c r="BK732" i="1" a="1"/>
  <c r="BK732" i="1" s="1"/>
  <c r="BL732" i="1" a="1"/>
  <c r="BL732" i="1" s="1"/>
  <c r="BM732" i="1" a="1"/>
  <c r="BM732" i="1" s="1"/>
  <c r="BN732" i="1" a="1"/>
  <c r="BN732" i="1" s="1"/>
  <c r="Q733" i="1"/>
  <c r="AP733" i="1"/>
  <c r="AQ733" i="1"/>
  <c r="AT733" i="1" a="1"/>
  <c r="AT733" i="1" s="1"/>
  <c r="AU733" i="1" a="1"/>
  <c r="AU733" i="1" s="1"/>
  <c r="AV733" i="1" a="1"/>
  <c r="AV733" i="1" s="1"/>
  <c r="AW733" i="1" a="1"/>
  <c r="AW733" i="1" s="1"/>
  <c r="AX733" i="1" a="1"/>
  <c r="AX733" i="1" s="1"/>
  <c r="AY733" i="1" a="1"/>
  <c r="AY733" i="1" s="1"/>
  <c r="AZ733" i="1" a="1"/>
  <c r="AZ733" i="1" s="1"/>
  <c r="BA733" i="1" a="1"/>
  <c r="BA733" i="1" s="1"/>
  <c r="BB733" i="1" a="1"/>
  <c r="BB733" i="1" s="1"/>
  <c r="BC733" i="1" a="1"/>
  <c r="BC733" i="1" s="1"/>
  <c r="BD733" i="1" a="1"/>
  <c r="BD733" i="1" s="1"/>
  <c r="BE733" i="1" a="1"/>
  <c r="BE733" i="1" s="1"/>
  <c r="BF733" i="1" a="1"/>
  <c r="BF733" i="1" s="1"/>
  <c r="BG733" i="1" a="1"/>
  <c r="BG733" i="1" s="1"/>
  <c r="BH733" i="1" a="1"/>
  <c r="BH733" i="1" s="1"/>
  <c r="BI733" i="1" a="1"/>
  <c r="BI733" i="1" s="1"/>
  <c r="BJ733" i="1" a="1"/>
  <c r="BJ733" i="1" s="1"/>
  <c r="BK733" i="1" a="1"/>
  <c r="BK733" i="1" s="1"/>
  <c r="BL733" i="1" a="1"/>
  <c r="BL733" i="1" s="1"/>
  <c r="BM733" i="1" a="1"/>
  <c r="BM733" i="1" s="1"/>
  <c r="BN733" i="1" a="1"/>
  <c r="BN733" i="1" s="1"/>
  <c r="Q734" i="1"/>
  <c r="AP734" i="1"/>
  <c r="AQ734" i="1"/>
  <c r="AT734" i="1" a="1"/>
  <c r="AT734" i="1" s="1"/>
  <c r="AU734" i="1" a="1"/>
  <c r="AU734" i="1" s="1"/>
  <c r="AV734" i="1" a="1"/>
  <c r="AV734" i="1" s="1"/>
  <c r="AW734" i="1" a="1"/>
  <c r="AW734" i="1" s="1"/>
  <c r="AX734" i="1" a="1"/>
  <c r="AX734" i="1" s="1"/>
  <c r="AY734" i="1" a="1"/>
  <c r="AY734" i="1" s="1"/>
  <c r="AZ734" i="1" a="1"/>
  <c r="AZ734" i="1" s="1"/>
  <c r="BA734" i="1" a="1"/>
  <c r="BA734" i="1" s="1"/>
  <c r="BB734" i="1" a="1"/>
  <c r="BB734" i="1" s="1"/>
  <c r="BC734" i="1" a="1"/>
  <c r="BC734" i="1" s="1"/>
  <c r="BD734" i="1" a="1"/>
  <c r="BD734" i="1" s="1"/>
  <c r="BE734" i="1" a="1"/>
  <c r="BE734" i="1" s="1"/>
  <c r="BF734" i="1" a="1"/>
  <c r="BF734" i="1" s="1"/>
  <c r="BG734" i="1" a="1"/>
  <c r="BG734" i="1" s="1"/>
  <c r="BH734" i="1" a="1"/>
  <c r="BH734" i="1" s="1"/>
  <c r="BI734" i="1" a="1"/>
  <c r="BI734" i="1" s="1"/>
  <c r="BJ734" i="1" a="1"/>
  <c r="BJ734" i="1" s="1"/>
  <c r="BK734" i="1" a="1"/>
  <c r="BK734" i="1" s="1"/>
  <c r="BL734" i="1" a="1"/>
  <c r="BL734" i="1" s="1"/>
  <c r="BM734" i="1" a="1"/>
  <c r="BM734" i="1" s="1"/>
  <c r="BN734" i="1" a="1"/>
  <c r="BN734" i="1" s="1"/>
  <c r="Q735" i="1"/>
  <c r="AP735" i="1"/>
  <c r="AQ735" i="1"/>
  <c r="AT735" i="1" a="1"/>
  <c r="AT735" i="1" s="1"/>
  <c r="AU735" i="1" a="1"/>
  <c r="AU735" i="1" s="1"/>
  <c r="AV735" i="1" a="1"/>
  <c r="AV735" i="1" s="1"/>
  <c r="AW735" i="1" a="1"/>
  <c r="AW735" i="1" s="1"/>
  <c r="AX735" i="1" a="1"/>
  <c r="AX735" i="1" s="1"/>
  <c r="AY735" i="1" a="1"/>
  <c r="AY735" i="1" s="1"/>
  <c r="AZ735" i="1" a="1"/>
  <c r="AZ735" i="1" s="1"/>
  <c r="BA735" i="1" a="1"/>
  <c r="BA735" i="1" s="1"/>
  <c r="BB735" i="1" a="1"/>
  <c r="BB735" i="1" s="1"/>
  <c r="BC735" i="1" a="1"/>
  <c r="BC735" i="1" s="1"/>
  <c r="BD735" i="1" a="1"/>
  <c r="BD735" i="1" s="1"/>
  <c r="BE735" i="1" a="1"/>
  <c r="BE735" i="1" s="1"/>
  <c r="BF735" i="1" a="1"/>
  <c r="BF735" i="1" s="1"/>
  <c r="BG735" i="1" a="1"/>
  <c r="BG735" i="1" s="1"/>
  <c r="BH735" i="1" a="1"/>
  <c r="BH735" i="1" s="1"/>
  <c r="BI735" i="1" a="1"/>
  <c r="BI735" i="1" s="1"/>
  <c r="BJ735" i="1" a="1"/>
  <c r="BJ735" i="1" s="1"/>
  <c r="BK735" i="1" a="1"/>
  <c r="BK735" i="1" s="1"/>
  <c r="BL735" i="1" a="1"/>
  <c r="BL735" i="1" s="1"/>
  <c r="BM735" i="1" a="1"/>
  <c r="BM735" i="1" s="1"/>
  <c r="BN735" i="1" a="1"/>
  <c r="BN735" i="1" s="1"/>
  <c r="Q736" i="1"/>
  <c r="AP736" i="1"/>
  <c r="AQ736" i="1"/>
  <c r="AT736" i="1" a="1"/>
  <c r="AT736" i="1" s="1"/>
  <c r="AU736" i="1" a="1"/>
  <c r="AU736" i="1" s="1"/>
  <c r="AV736" i="1" a="1"/>
  <c r="AV736" i="1" s="1"/>
  <c r="AW736" i="1" a="1"/>
  <c r="AW736" i="1" s="1"/>
  <c r="AX736" i="1" a="1"/>
  <c r="AX736" i="1" s="1"/>
  <c r="AY736" i="1" a="1"/>
  <c r="AY736" i="1" s="1"/>
  <c r="AZ736" i="1" a="1"/>
  <c r="AZ736" i="1" s="1"/>
  <c r="BA736" i="1" a="1"/>
  <c r="BA736" i="1" s="1"/>
  <c r="BB736" i="1" a="1"/>
  <c r="BB736" i="1" s="1"/>
  <c r="BC736" i="1" a="1"/>
  <c r="BC736" i="1" s="1"/>
  <c r="BD736" i="1" a="1"/>
  <c r="BD736" i="1" s="1"/>
  <c r="BE736" i="1" a="1"/>
  <c r="BE736" i="1" s="1"/>
  <c r="BF736" i="1" a="1"/>
  <c r="BF736" i="1" s="1"/>
  <c r="BG736" i="1" a="1"/>
  <c r="BG736" i="1" s="1"/>
  <c r="BH736" i="1" a="1"/>
  <c r="BH736" i="1" s="1"/>
  <c r="BI736" i="1" a="1"/>
  <c r="BI736" i="1" s="1"/>
  <c r="BJ736" i="1" a="1"/>
  <c r="BJ736" i="1" s="1"/>
  <c r="BK736" i="1" a="1"/>
  <c r="BK736" i="1" s="1"/>
  <c r="BL736" i="1" a="1"/>
  <c r="BL736" i="1" s="1"/>
  <c r="BM736" i="1" a="1"/>
  <c r="BM736" i="1" s="1"/>
  <c r="BN736" i="1" a="1"/>
  <c r="BN736" i="1" s="1"/>
  <c r="Q737" i="1"/>
  <c r="AP737" i="1"/>
  <c r="AQ737" i="1"/>
  <c r="AT737" i="1" a="1"/>
  <c r="AT737" i="1" s="1"/>
  <c r="AU737" i="1" a="1"/>
  <c r="AU737" i="1" s="1"/>
  <c r="AV737" i="1" a="1"/>
  <c r="AV737" i="1" s="1"/>
  <c r="AW737" i="1" a="1"/>
  <c r="AW737" i="1" s="1"/>
  <c r="AX737" i="1" a="1"/>
  <c r="AX737" i="1" s="1"/>
  <c r="AY737" i="1" a="1"/>
  <c r="AY737" i="1" s="1"/>
  <c r="AZ737" i="1" a="1"/>
  <c r="AZ737" i="1" s="1"/>
  <c r="BA737" i="1" a="1"/>
  <c r="BA737" i="1" s="1"/>
  <c r="BB737" i="1" a="1"/>
  <c r="BB737" i="1" s="1"/>
  <c r="BC737" i="1" a="1"/>
  <c r="BC737" i="1" s="1"/>
  <c r="BD737" i="1" a="1"/>
  <c r="BD737" i="1" s="1"/>
  <c r="BE737" i="1" a="1"/>
  <c r="BE737" i="1" s="1"/>
  <c r="BF737" i="1" a="1"/>
  <c r="BF737" i="1" s="1"/>
  <c r="BG737" i="1" a="1"/>
  <c r="BG737" i="1" s="1"/>
  <c r="BH737" i="1" a="1"/>
  <c r="BH737" i="1" s="1"/>
  <c r="BI737" i="1" a="1"/>
  <c r="BI737" i="1" s="1"/>
  <c r="BJ737" i="1" a="1"/>
  <c r="BJ737" i="1" s="1"/>
  <c r="BK737" i="1" a="1"/>
  <c r="BK737" i="1" s="1"/>
  <c r="BL737" i="1" a="1"/>
  <c r="BL737" i="1" s="1"/>
  <c r="BM737" i="1" a="1"/>
  <c r="BM737" i="1" s="1"/>
  <c r="BN737" i="1" a="1"/>
  <c r="BN737" i="1" s="1"/>
  <c r="Q738" i="1"/>
  <c r="AP738" i="1"/>
  <c r="AQ738" i="1"/>
  <c r="AT738" i="1" a="1"/>
  <c r="AT738" i="1" s="1"/>
  <c r="AU738" i="1" a="1"/>
  <c r="AU738" i="1" s="1"/>
  <c r="AV738" i="1" a="1"/>
  <c r="AV738" i="1" s="1"/>
  <c r="AW738" i="1" a="1"/>
  <c r="AW738" i="1" s="1"/>
  <c r="AX738" i="1" a="1"/>
  <c r="AX738" i="1" s="1"/>
  <c r="AY738" i="1" a="1"/>
  <c r="AY738" i="1" s="1"/>
  <c r="AZ738" i="1" a="1"/>
  <c r="AZ738" i="1" s="1"/>
  <c r="BA738" i="1" a="1"/>
  <c r="BA738" i="1" s="1"/>
  <c r="BB738" i="1" a="1"/>
  <c r="BB738" i="1" s="1"/>
  <c r="BC738" i="1" a="1"/>
  <c r="BC738" i="1" s="1"/>
  <c r="BD738" i="1" a="1"/>
  <c r="BD738" i="1" s="1"/>
  <c r="BE738" i="1" a="1"/>
  <c r="BE738" i="1" s="1"/>
  <c r="BF738" i="1" a="1"/>
  <c r="BF738" i="1" s="1"/>
  <c r="BG738" i="1" a="1"/>
  <c r="BG738" i="1" s="1"/>
  <c r="BH738" i="1" a="1"/>
  <c r="BH738" i="1" s="1"/>
  <c r="BI738" i="1" a="1"/>
  <c r="BI738" i="1" s="1"/>
  <c r="BJ738" i="1" a="1"/>
  <c r="BJ738" i="1" s="1"/>
  <c r="BK738" i="1" a="1"/>
  <c r="BK738" i="1" s="1"/>
  <c r="BL738" i="1" a="1"/>
  <c r="BL738" i="1" s="1"/>
  <c r="BM738" i="1" a="1"/>
  <c r="BM738" i="1" s="1"/>
  <c r="BN738" i="1" a="1"/>
  <c r="BN738" i="1" s="1"/>
  <c r="Q739" i="1"/>
  <c r="AP739" i="1"/>
  <c r="AQ739" i="1"/>
  <c r="AT739" i="1" a="1"/>
  <c r="AT739" i="1" s="1"/>
  <c r="AU739" i="1" a="1"/>
  <c r="AU739" i="1" s="1"/>
  <c r="AV739" i="1" a="1"/>
  <c r="AV739" i="1" s="1"/>
  <c r="AW739" i="1" a="1"/>
  <c r="AW739" i="1" s="1"/>
  <c r="AX739" i="1" a="1"/>
  <c r="AX739" i="1" s="1"/>
  <c r="AY739" i="1" a="1"/>
  <c r="AY739" i="1" s="1"/>
  <c r="AZ739" i="1" a="1"/>
  <c r="AZ739" i="1" s="1"/>
  <c r="BA739" i="1" a="1"/>
  <c r="BA739" i="1" s="1"/>
  <c r="BB739" i="1" a="1"/>
  <c r="BB739" i="1" s="1"/>
  <c r="BC739" i="1" a="1"/>
  <c r="BC739" i="1" s="1"/>
  <c r="BD739" i="1" a="1"/>
  <c r="BD739" i="1" s="1"/>
  <c r="BE739" i="1" a="1"/>
  <c r="BE739" i="1" s="1"/>
  <c r="BF739" i="1" a="1"/>
  <c r="BF739" i="1" s="1"/>
  <c r="BG739" i="1" a="1"/>
  <c r="BG739" i="1" s="1"/>
  <c r="BH739" i="1" a="1"/>
  <c r="BH739" i="1" s="1"/>
  <c r="BI739" i="1" a="1"/>
  <c r="BI739" i="1" s="1"/>
  <c r="BJ739" i="1" a="1"/>
  <c r="BJ739" i="1" s="1"/>
  <c r="BK739" i="1" a="1"/>
  <c r="BK739" i="1" s="1"/>
  <c r="BL739" i="1" a="1"/>
  <c r="BL739" i="1" s="1"/>
  <c r="BM739" i="1" a="1"/>
  <c r="BM739" i="1" s="1"/>
  <c r="BN739" i="1" a="1"/>
  <c r="BN739" i="1" s="1"/>
  <c r="Q740" i="1"/>
  <c r="AP740" i="1"/>
  <c r="AQ740" i="1"/>
  <c r="AT740" i="1" a="1"/>
  <c r="AT740" i="1" s="1"/>
  <c r="AU740" i="1" a="1"/>
  <c r="AU740" i="1" s="1"/>
  <c r="AV740" i="1" a="1"/>
  <c r="AV740" i="1" s="1"/>
  <c r="AW740" i="1" a="1"/>
  <c r="AW740" i="1" s="1"/>
  <c r="AX740" i="1" a="1"/>
  <c r="AX740" i="1" s="1"/>
  <c r="AY740" i="1" a="1"/>
  <c r="AY740" i="1" s="1"/>
  <c r="AZ740" i="1" a="1"/>
  <c r="AZ740" i="1" s="1"/>
  <c r="BA740" i="1" a="1"/>
  <c r="BA740" i="1" s="1"/>
  <c r="BB740" i="1" a="1"/>
  <c r="BB740" i="1" s="1"/>
  <c r="BC740" i="1" a="1"/>
  <c r="BC740" i="1" s="1"/>
  <c r="BD740" i="1" a="1"/>
  <c r="BD740" i="1" s="1"/>
  <c r="BE740" i="1" a="1"/>
  <c r="BE740" i="1" s="1"/>
  <c r="BF740" i="1" a="1"/>
  <c r="BF740" i="1" s="1"/>
  <c r="BG740" i="1" a="1"/>
  <c r="BG740" i="1" s="1"/>
  <c r="BH740" i="1" a="1"/>
  <c r="BH740" i="1" s="1"/>
  <c r="BI740" i="1" a="1"/>
  <c r="BI740" i="1" s="1"/>
  <c r="BJ740" i="1" a="1"/>
  <c r="BJ740" i="1" s="1"/>
  <c r="BK740" i="1" a="1"/>
  <c r="BK740" i="1" s="1"/>
  <c r="BL740" i="1" a="1"/>
  <c r="BL740" i="1" s="1"/>
  <c r="BM740" i="1" a="1"/>
  <c r="BM740" i="1" s="1"/>
  <c r="BN740" i="1" a="1"/>
  <c r="BN740" i="1" s="1"/>
  <c r="Q741" i="1"/>
  <c r="AP741" i="1"/>
  <c r="AQ741" i="1"/>
  <c r="AT741" i="1" a="1"/>
  <c r="AT741" i="1" s="1"/>
  <c r="AU741" i="1" a="1"/>
  <c r="AU741" i="1" s="1"/>
  <c r="AV741" i="1" a="1"/>
  <c r="AV741" i="1" s="1"/>
  <c r="AW741" i="1" a="1"/>
  <c r="AW741" i="1" s="1"/>
  <c r="AX741" i="1" a="1"/>
  <c r="AX741" i="1" s="1"/>
  <c r="AY741" i="1" a="1"/>
  <c r="AY741" i="1" s="1"/>
  <c r="AZ741" i="1" a="1"/>
  <c r="AZ741" i="1" s="1"/>
  <c r="BA741" i="1" a="1"/>
  <c r="BA741" i="1" s="1"/>
  <c r="BB741" i="1" a="1"/>
  <c r="BB741" i="1" s="1"/>
  <c r="BC741" i="1" a="1"/>
  <c r="BC741" i="1" s="1"/>
  <c r="BD741" i="1" a="1"/>
  <c r="BD741" i="1" s="1"/>
  <c r="BE741" i="1" a="1"/>
  <c r="BE741" i="1" s="1"/>
  <c r="BF741" i="1" a="1"/>
  <c r="BF741" i="1" s="1"/>
  <c r="BG741" i="1" a="1"/>
  <c r="BG741" i="1" s="1"/>
  <c r="BH741" i="1" a="1"/>
  <c r="BH741" i="1" s="1"/>
  <c r="BI741" i="1" a="1"/>
  <c r="BI741" i="1" s="1"/>
  <c r="BJ741" i="1" a="1"/>
  <c r="BJ741" i="1" s="1"/>
  <c r="BK741" i="1" a="1"/>
  <c r="BK741" i="1" s="1"/>
  <c r="BL741" i="1" a="1"/>
  <c r="BL741" i="1" s="1"/>
  <c r="BM741" i="1" a="1"/>
  <c r="BM741" i="1" s="1"/>
  <c r="BN741" i="1" a="1"/>
  <c r="BN741" i="1" s="1"/>
  <c r="Q742" i="1"/>
  <c r="AP742" i="1"/>
  <c r="AQ742" i="1"/>
  <c r="AT742" i="1" a="1"/>
  <c r="AT742" i="1" s="1"/>
  <c r="AU742" i="1" a="1"/>
  <c r="AU742" i="1" s="1"/>
  <c r="AV742" i="1" a="1"/>
  <c r="AV742" i="1" s="1"/>
  <c r="AW742" i="1" a="1"/>
  <c r="AW742" i="1" s="1"/>
  <c r="AX742" i="1" a="1"/>
  <c r="AX742" i="1" s="1"/>
  <c r="AY742" i="1" a="1"/>
  <c r="AY742" i="1" s="1"/>
  <c r="AZ742" i="1" a="1"/>
  <c r="AZ742" i="1" s="1"/>
  <c r="BA742" i="1" a="1"/>
  <c r="BA742" i="1" s="1"/>
  <c r="BB742" i="1" a="1"/>
  <c r="BB742" i="1" s="1"/>
  <c r="BC742" i="1" a="1"/>
  <c r="BC742" i="1" s="1"/>
  <c r="BD742" i="1" a="1"/>
  <c r="BD742" i="1" s="1"/>
  <c r="BE742" i="1" a="1"/>
  <c r="BE742" i="1" s="1"/>
  <c r="BF742" i="1" a="1"/>
  <c r="BF742" i="1" s="1"/>
  <c r="BG742" i="1" a="1"/>
  <c r="BG742" i="1" s="1"/>
  <c r="BH742" i="1" a="1"/>
  <c r="BH742" i="1" s="1"/>
  <c r="BI742" i="1" a="1"/>
  <c r="BI742" i="1" s="1"/>
  <c r="BJ742" i="1" a="1"/>
  <c r="BJ742" i="1" s="1"/>
  <c r="BK742" i="1" a="1"/>
  <c r="BK742" i="1" s="1"/>
  <c r="BL742" i="1" a="1"/>
  <c r="BL742" i="1" s="1"/>
  <c r="BM742" i="1" a="1"/>
  <c r="BM742" i="1" s="1"/>
  <c r="BN742" i="1" a="1"/>
  <c r="BN742" i="1" s="1"/>
  <c r="Q743" i="1"/>
  <c r="AP743" i="1"/>
  <c r="AQ743" i="1"/>
  <c r="AT743" i="1" a="1"/>
  <c r="AT743" i="1" s="1"/>
  <c r="AU743" i="1" a="1"/>
  <c r="AU743" i="1" s="1"/>
  <c r="AV743" i="1" a="1"/>
  <c r="AV743" i="1" s="1"/>
  <c r="AW743" i="1" a="1"/>
  <c r="AW743" i="1" s="1"/>
  <c r="AX743" i="1" a="1"/>
  <c r="AX743" i="1" s="1"/>
  <c r="AY743" i="1" a="1"/>
  <c r="AY743" i="1" s="1"/>
  <c r="AZ743" i="1" a="1"/>
  <c r="AZ743" i="1" s="1"/>
  <c r="BA743" i="1" a="1"/>
  <c r="BA743" i="1" s="1"/>
  <c r="BB743" i="1" a="1"/>
  <c r="BB743" i="1" s="1"/>
  <c r="BC743" i="1" a="1"/>
  <c r="BC743" i="1" s="1"/>
  <c r="BD743" i="1" a="1"/>
  <c r="BD743" i="1" s="1"/>
  <c r="BE743" i="1" a="1"/>
  <c r="BE743" i="1" s="1"/>
  <c r="BF743" i="1" a="1"/>
  <c r="BF743" i="1" s="1"/>
  <c r="BG743" i="1" a="1"/>
  <c r="BG743" i="1" s="1"/>
  <c r="BH743" i="1" a="1"/>
  <c r="BH743" i="1" s="1"/>
  <c r="BI743" i="1" a="1"/>
  <c r="BI743" i="1" s="1"/>
  <c r="BJ743" i="1" a="1"/>
  <c r="BJ743" i="1" s="1"/>
  <c r="BK743" i="1" a="1"/>
  <c r="BK743" i="1" s="1"/>
  <c r="BL743" i="1" a="1"/>
  <c r="BL743" i="1" s="1"/>
  <c r="BM743" i="1" a="1"/>
  <c r="BM743" i="1" s="1"/>
  <c r="BN743" i="1" a="1"/>
  <c r="BN743" i="1" s="1"/>
  <c r="Q744" i="1"/>
  <c r="AP744" i="1"/>
  <c r="AQ744" i="1"/>
  <c r="AT744" i="1" a="1"/>
  <c r="AT744" i="1" s="1"/>
  <c r="AU744" i="1" a="1"/>
  <c r="AU744" i="1" s="1"/>
  <c r="AV744" i="1" a="1"/>
  <c r="AV744" i="1" s="1"/>
  <c r="AW744" i="1" a="1"/>
  <c r="AW744" i="1" s="1"/>
  <c r="AX744" i="1" a="1"/>
  <c r="AX744" i="1" s="1"/>
  <c r="AY744" i="1" a="1"/>
  <c r="AY744" i="1" s="1"/>
  <c r="AZ744" i="1" a="1"/>
  <c r="AZ744" i="1" s="1"/>
  <c r="BA744" i="1" a="1"/>
  <c r="BA744" i="1" s="1"/>
  <c r="BB744" i="1" a="1"/>
  <c r="BB744" i="1" s="1"/>
  <c r="BC744" i="1" a="1"/>
  <c r="BC744" i="1" s="1"/>
  <c r="BD744" i="1" a="1"/>
  <c r="BD744" i="1" s="1"/>
  <c r="BE744" i="1" a="1"/>
  <c r="BE744" i="1" s="1"/>
  <c r="BF744" i="1" a="1"/>
  <c r="BF744" i="1" s="1"/>
  <c r="BG744" i="1" a="1"/>
  <c r="BG744" i="1" s="1"/>
  <c r="BH744" i="1" a="1"/>
  <c r="BH744" i="1" s="1"/>
  <c r="BI744" i="1" a="1"/>
  <c r="BI744" i="1" s="1"/>
  <c r="BJ744" i="1" a="1"/>
  <c r="BJ744" i="1" s="1"/>
  <c r="BK744" i="1" a="1"/>
  <c r="BK744" i="1" s="1"/>
  <c r="BL744" i="1" a="1"/>
  <c r="BL744" i="1" s="1"/>
  <c r="BM744" i="1" a="1"/>
  <c r="BM744" i="1" s="1"/>
  <c r="BN744" i="1" a="1"/>
  <c r="BN744" i="1" s="1"/>
  <c r="Q745" i="1"/>
  <c r="AP745" i="1"/>
  <c r="AQ745" i="1"/>
  <c r="AT745" i="1" a="1"/>
  <c r="AT745" i="1" s="1"/>
  <c r="AU745" i="1" a="1"/>
  <c r="AU745" i="1" s="1"/>
  <c r="AV745" i="1" a="1"/>
  <c r="AV745" i="1" s="1"/>
  <c r="AW745" i="1" a="1"/>
  <c r="AW745" i="1" s="1"/>
  <c r="AX745" i="1" a="1"/>
  <c r="AX745" i="1" s="1"/>
  <c r="AY745" i="1" a="1"/>
  <c r="AY745" i="1" s="1"/>
  <c r="AZ745" i="1" a="1"/>
  <c r="AZ745" i="1" s="1"/>
  <c r="BA745" i="1" a="1"/>
  <c r="BA745" i="1" s="1"/>
  <c r="BB745" i="1" a="1"/>
  <c r="BB745" i="1" s="1"/>
  <c r="BC745" i="1" a="1"/>
  <c r="BC745" i="1" s="1"/>
  <c r="BD745" i="1" a="1"/>
  <c r="BD745" i="1" s="1"/>
  <c r="BE745" i="1" a="1"/>
  <c r="BE745" i="1" s="1"/>
  <c r="BF745" i="1" a="1"/>
  <c r="BF745" i="1" s="1"/>
  <c r="BG745" i="1" a="1"/>
  <c r="BG745" i="1" s="1"/>
  <c r="BH745" i="1" a="1"/>
  <c r="BH745" i="1" s="1"/>
  <c r="BI745" i="1" a="1"/>
  <c r="BI745" i="1" s="1"/>
  <c r="BJ745" i="1" a="1"/>
  <c r="BJ745" i="1" s="1"/>
  <c r="BK745" i="1" a="1"/>
  <c r="BK745" i="1" s="1"/>
  <c r="BL745" i="1" a="1"/>
  <c r="BL745" i="1" s="1"/>
  <c r="BM745" i="1" a="1"/>
  <c r="BM745" i="1" s="1"/>
  <c r="BN745" i="1" a="1"/>
  <c r="BN745" i="1" s="1"/>
  <c r="Q746" i="1"/>
  <c r="AP746" i="1"/>
  <c r="AQ746" i="1"/>
  <c r="AT746" i="1" a="1"/>
  <c r="AT746" i="1" s="1"/>
  <c r="AU746" i="1" a="1"/>
  <c r="AU746" i="1" s="1"/>
  <c r="AV746" i="1" a="1"/>
  <c r="AV746" i="1" s="1"/>
  <c r="AW746" i="1" a="1"/>
  <c r="AW746" i="1" s="1"/>
  <c r="AX746" i="1" a="1"/>
  <c r="AX746" i="1" s="1"/>
  <c r="AY746" i="1" a="1"/>
  <c r="AY746" i="1" s="1"/>
  <c r="AZ746" i="1" a="1"/>
  <c r="AZ746" i="1" s="1"/>
  <c r="BA746" i="1" a="1"/>
  <c r="BA746" i="1" s="1"/>
  <c r="BB746" i="1" a="1"/>
  <c r="BB746" i="1" s="1"/>
  <c r="BC746" i="1" a="1"/>
  <c r="BC746" i="1" s="1"/>
  <c r="BD746" i="1" a="1"/>
  <c r="BD746" i="1" s="1"/>
  <c r="BE746" i="1" a="1"/>
  <c r="BE746" i="1" s="1"/>
  <c r="BF746" i="1" a="1"/>
  <c r="BF746" i="1" s="1"/>
  <c r="BG746" i="1" a="1"/>
  <c r="BG746" i="1" s="1"/>
  <c r="BH746" i="1" a="1"/>
  <c r="BH746" i="1" s="1"/>
  <c r="BI746" i="1" a="1"/>
  <c r="BI746" i="1" s="1"/>
  <c r="BJ746" i="1" a="1"/>
  <c r="BJ746" i="1" s="1"/>
  <c r="BK746" i="1" a="1"/>
  <c r="BK746" i="1" s="1"/>
  <c r="BL746" i="1" a="1"/>
  <c r="BL746" i="1" s="1"/>
  <c r="BM746" i="1" a="1"/>
  <c r="BM746" i="1" s="1"/>
  <c r="BN746" i="1" a="1"/>
  <c r="BN746" i="1" s="1"/>
  <c r="Q747" i="1"/>
  <c r="AP747" i="1"/>
  <c r="AQ747" i="1"/>
  <c r="AT747" i="1" a="1"/>
  <c r="AT747" i="1" s="1"/>
  <c r="AU747" i="1" a="1"/>
  <c r="AU747" i="1" s="1"/>
  <c r="AV747" i="1" a="1"/>
  <c r="AV747" i="1" s="1"/>
  <c r="AW747" i="1" a="1"/>
  <c r="AW747" i="1" s="1"/>
  <c r="AX747" i="1" a="1"/>
  <c r="AX747" i="1" s="1"/>
  <c r="AY747" i="1" a="1"/>
  <c r="AY747" i="1" s="1"/>
  <c r="AZ747" i="1" a="1"/>
  <c r="AZ747" i="1" s="1"/>
  <c r="BA747" i="1" a="1"/>
  <c r="BA747" i="1" s="1"/>
  <c r="BB747" i="1" a="1"/>
  <c r="BB747" i="1" s="1"/>
  <c r="BC747" i="1" a="1"/>
  <c r="BC747" i="1" s="1"/>
  <c r="BD747" i="1" a="1"/>
  <c r="BD747" i="1" s="1"/>
  <c r="BE747" i="1" a="1"/>
  <c r="BE747" i="1" s="1"/>
  <c r="BF747" i="1" a="1"/>
  <c r="BF747" i="1" s="1"/>
  <c r="BG747" i="1" a="1"/>
  <c r="BG747" i="1" s="1"/>
  <c r="BH747" i="1" a="1"/>
  <c r="BH747" i="1" s="1"/>
  <c r="BI747" i="1" a="1"/>
  <c r="BI747" i="1" s="1"/>
  <c r="BJ747" i="1" a="1"/>
  <c r="BJ747" i="1" s="1"/>
  <c r="BK747" i="1" a="1"/>
  <c r="BK747" i="1" s="1"/>
  <c r="BL747" i="1" a="1"/>
  <c r="BL747" i="1" s="1"/>
  <c r="BM747" i="1" a="1"/>
  <c r="BM747" i="1" s="1"/>
  <c r="BN747" i="1" a="1"/>
  <c r="BN747" i="1" s="1"/>
  <c r="Q748" i="1"/>
  <c r="AP748" i="1"/>
  <c r="AQ748" i="1"/>
  <c r="AT748" i="1" a="1"/>
  <c r="AT748" i="1" s="1"/>
  <c r="AU748" i="1" a="1"/>
  <c r="AU748" i="1" s="1"/>
  <c r="AV748" i="1" a="1"/>
  <c r="AV748" i="1" s="1"/>
  <c r="AW748" i="1" a="1"/>
  <c r="AW748" i="1" s="1"/>
  <c r="AX748" i="1" a="1"/>
  <c r="AX748" i="1" s="1"/>
  <c r="AY748" i="1" a="1"/>
  <c r="AY748" i="1" s="1"/>
  <c r="AZ748" i="1" a="1"/>
  <c r="AZ748" i="1" s="1"/>
  <c r="BA748" i="1" a="1"/>
  <c r="BA748" i="1" s="1"/>
  <c r="BB748" i="1" a="1"/>
  <c r="BB748" i="1" s="1"/>
  <c r="BC748" i="1" a="1"/>
  <c r="BC748" i="1" s="1"/>
  <c r="BD748" i="1" a="1"/>
  <c r="BD748" i="1" s="1"/>
  <c r="BE748" i="1" a="1"/>
  <c r="BE748" i="1" s="1"/>
  <c r="BF748" i="1" a="1"/>
  <c r="BF748" i="1" s="1"/>
  <c r="BG748" i="1" a="1"/>
  <c r="BG748" i="1" s="1"/>
  <c r="BH748" i="1" a="1"/>
  <c r="BH748" i="1" s="1"/>
  <c r="BI748" i="1" a="1"/>
  <c r="BI748" i="1" s="1"/>
  <c r="BJ748" i="1" a="1"/>
  <c r="BJ748" i="1" s="1"/>
  <c r="BK748" i="1" a="1"/>
  <c r="BK748" i="1" s="1"/>
  <c r="BL748" i="1" a="1"/>
  <c r="BL748" i="1" s="1"/>
  <c r="BM748" i="1" a="1"/>
  <c r="BM748" i="1" s="1"/>
  <c r="BN748" i="1" a="1"/>
  <c r="BN748" i="1" s="1"/>
  <c r="Q749" i="1"/>
  <c r="AP749" i="1"/>
  <c r="AQ749" i="1"/>
  <c r="AT749" i="1" a="1"/>
  <c r="AT749" i="1" s="1"/>
  <c r="AU749" i="1" a="1"/>
  <c r="AU749" i="1" s="1"/>
  <c r="AV749" i="1" a="1"/>
  <c r="AV749" i="1" s="1"/>
  <c r="AW749" i="1" a="1"/>
  <c r="AW749" i="1" s="1"/>
  <c r="AX749" i="1" a="1"/>
  <c r="AX749" i="1" s="1"/>
  <c r="AY749" i="1" a="1"/>
  <c r="AY749" i="1" s="1"/>
  <c r="AZ749" i="1" a="1"/>
  <c r="AZ749" i="1" s="1"/>
  <c r="BA749" i="1" a="1"/>
  <c r="BA749" i="1" s="1"/>
  <c r="BB749" i="1" a="1"/>
  <c r="BB749" i="1" s="1"/>
  <c r="BC749" i="1" a="1"/>
  <c r="BC749" i="1" s="1"/>
  <c r="BD749" i="1" a="1"/>
  <c r="BD749" i="1" s="1"/>
  <c r="BE749" i="1" a="1"/>
  <c r="BE749" i="1" s="1"/>
  <c r="BF749" i="1" a="1"/>
  <c r="BF749" i="1" s="1"/>
  <c r="BG749" i="1" a="1"/>
  <c r="BG749" i="1" s="1"/>
  <c r="BH749" i="1" a="1"/>
  <c r="BH749" i="1" s="1"/>
  <c r="BI749" i="1" a="1"/>
  <c r="BI749" i="1" s="1"/>
  <c r="BJ749" i="1" a="1"/>
  <c r="BJ749" i="1" s="1"/>
  <c r="BK749" i="1" a="1"/>
  <c r="BK749" i="1" s="1"/>
  <c r="BL749" i="1" a="1"/>
  <c r="BL749" i="1" s="1"/>
  <c r="BM749" i="1" a="1"/>
  <c r="BM749" i="1" s="1"/>
  <c r="BN749" i="1" a="1"/>
  <c r="BN749" i="1" s="1"/>
  <c r="Q750" i="1"/>
  <c r="AP750" i="1"/>
  <c r="AQ750" i="1"/>
  <c r="AT750" i="1" a="1"/>
  <c r="AT750" i="1" s="1"/>
  <c r="AU750" i="1" a="1"/>
  <c r="AU750" i="1" s="1"/>
  <c r="AV750" i="1" a="1"/>
  <c r="AV750" i="1" s="1"/>
  <c r="AW750" i="1" a="1"/>
  <c r="AW750" i="1" s="1"/>
  <c r="AX750" i="1" a="1"/>
  <c r="AX750" i="1" s="1"/>
  <c r="AY750" i="1" a="1"/>
  <c r="AY750" i="1" s="1"/>
  <c r="AZ750" i="1" a="1"/>
  <c r="AZ750" i="1" s="1"/>
  <c r="BA750" i="1" a="1"/>
  <c r="BA750" i="1" s="1"/>
  <c r="BB750" i="1" a="1"/>
  <c r="BB750" i="1" s="1"/>
  <c r="BC750" i="1" a="1"/>
  <c r="BC750" i="1" s="1"/>
  <c r="BD750" i="1" a="1"/>
  <c r="BD750" i="1" s="1"/>
  <c r="BE750" i="1" a="1"/>
  <c r="BE750" i="1" s="1"/>
  <c r="BF750" i="1" a="1"/>
  <c r="BF750" i="1" s="1"/>
  <c r="BG750" i="1" a="1"/>
  <c r="BG750" i="1" s="1"/>
  <c r="BH750" i="1" a="1"/>
  <c r="BH750" i="1" s="1"/>
  <c r="BI750" i="1" a="1"/>
  <c r="BI750" i="1" s="1"/>
  <c r="BJ750" i="1" a="1"/>
  <c r="BJ750" i="1" s="1"/>
  <c r="BK750" i="1" a="1"/>
  <c r="BK750" i="1" s="1"/>
  <c r="BL750" i="1" a="1"/>
  <c r="BL750" i="1" s="1"/>
  <c r="BM750" i="1" a="1"/>
  <c r="BM750" i="1" s="1"/>
  <c r="BN750" i="1" a="1"/>
  <c r="BN750" i="1" s="1"/>
  <c r="Q751" i="1"/>
  <c r="AP751" i="1"/>
  <c r="AQ751" i="1"/>
  <c r="AT751" i="1" a="1"/>
  <c r="AT751" i="1" s="1"/>
  <c r="AU751" i="1" a="1"/>
  <c r="AU751" i="1" s="1"/>
  <c r="AV751" i="1" a="1"/>
  <c r="AV751" i="1" s="1"/>
  <c r="AW751" i="1" a="1"/>
  <c r="AW751" i="1" s="1"/>
  <c r="AX751" i="1" a="1"/>
  <c r="AX751" i="1" s="1"/>
  <c r="AY751" i="1" a="1"/>
  <c r="AY751" i="1" s="1"/>
  <c r="AZ751" i="1" a="1"/>
  <c r="AZ751" i="1" s="1"/>
  <c r="BA751" i="1" a="1"/>
  <c r="BA751" i="1" s="1"/>
  <c r="BB751" i="1" a="1"/>
  <c r="BB751" i="1" s="1"/>
  <c r="BC751" i="1" a="1"/>
  <c r="BC751" i="1" s="1"/>
  <c r="BD751" i="1" a="1"/>
  <c r="BD751" i="1" s="1"/>
  <c r="BE751" i="1" a="1"/>
  <c r="BE751" i="1" s="1"/>
  <c r="BF751" i="1" a="1"/>
  <c r="BF751" i="1" s="1"/>
  <c r="BG751" i="1" a="1"/>
  <c r="BG751" i="1" s="1"/>
  <c r="BH751" i="1" a="1"/>
  <c r="BH751" i="1" s="1"/>
  <c r="BI751" i="1" a="1"/>
  <c r="BI751" i="1" s="1"/>
  <c r="BJ751" i="1" a="1"/>
  <c r="BJ751" i="1" s="1"/>
  <c r="BK751" i="1" a="1"/>
  <c r="BK751" i="1" s="1"/>
  <c r="BL751" i="1" a="1"/>
  <c r="BL751" i="1" s="1"/>
  <c r="BM751" i="1" a="1"/>
  <c r="BM751" i="1" s="1"/>
  <c r="BN751" i="1" a="1"/>
  <c r="BN751" i="1" s="1"/>
  <c r="Q752" i="1"/>
  <c r="AP752" i="1"/>
  <c r="AQ752" i="1"/>
  <c r="AT752" i="1" a="1"/>
  <c r="AT752" i="1" s="1"/>
  <c r="AU752" i="1" a="1"/>
  <c r="AU752" i="1" s="1"/>
  <c r="AV752" i="1" a="1"/>
  <c r="AV752" i="1" s="1"/>
  <c r="AW752" i="1" a="1"/>
  <c r="AW752" i="1" s="1"/>
  <c r="AX752" i="1" a="1"/>
  <c r="AX752" i="1" s="1"/>
  <c r="AY752" i="1" a="1"/>
  <c r="AY752" i="1" s="1"/>
  <c r="AZ752" i="1" a="1"/>
  <c r="AZ752" i="1" s="1"/>
  <c r="BA752" i="1" a="1"/>
  <c r="BA752" i="1" s="1"/>
  <c r="BB752" i="1" a="1"/>
  <c r="BB752" i="1" s="1"/>
  <c r="BC752" i="1" a="1"/>
  <c r="BC752" i="1" s="1"/>
  <c r="BD752" i="1" a="1"/>
  <c r="BD752" i="1" s="1"/>
  <c r="BE752" i="1" a="1"/>
  <c r="BE752" i="1" s="1"/>
  <c r="BF752" i="1" a="1"/>
  <c r="BF752" i="1" s="1"/>
  <c r="BG752" i="1" a="1"/>
  <c r="BG752" i="1" s="1"/>
  <c r="BH752" i="1" a="1"/>
  <c r="BH752" i="1" s="1"/>
  <c r="BI752" i="1" a="1"/>
  <c r="BI752" i="1" s="1"/>
  <c r="BJ752" i="1" a="1"/>
  <c r="BJ752" i="1" s="1"/>
  <c r="BK752" i="1" a="1"/>
  <c r="BK752" i="1" s="1"/>
  <c r="BL752" i="1" a="1"/>
  <c r="BL752" i="1" s="1"/>
  <c r="BM752" i="1" a="1"/>
  <c r="BM752" i="1" s="1"/>
  <c r="BN752" i="1" a="1"/>
  <c r="BN752" i="1" s="1"/>
  <c r="Q753" i="1"/>
  <c r="AP753" i="1"/>
  <c r="AQ753" i="1"/>
  <c r="AT753" i="1" a="1"/>
  <c r="AT753" i="1" s="1"/>
  <c r="AU753" i="1" a="1"/>
  <c r="AU753" i="1" s="1"/>
  <c r="AV753" i="1" a="1"/>
  <c r="AV753" i="1" s="1"/>
  <c r="AW753" i="1" a="1"/>
  <c r="AW753" i="1" s="1"/>
  <c r="AX753" i="1" a="1"/>
  <c r="AX753" i="1" s="1"/>
  <c r="AY753" i="1" a="1"/>
  <c r="AY753" i="1" s="1"/>
  <c r="AZ753" i="1" a="1"/>
  <c r="AZ753" i="1" s="1"/>
  <c r="BA753" i="1" a="1"/>
  <c r="BA753" i="1" s="1"/>
  <c r="BB753" i="1" a="1"/>
  <c r="BB753" i="1" s="1"/>
  <c r="BC753" i="1" a="1"/>
  <c r="BC753" i="1" s="1"/>
  <c r="BD753" i="1" a="1"/>
  <c r="BD753" i="1" s="1"/>
  <c r="BE753" i="1" a="1"/>
  <c r="BE753" i="1" s="1"/>
  <c r="BF753" i="1" a="1"/>
  <c r="BF753" i="1" s="1"/>
  <c r="BG753" i="1" a="1"/>
  <c r="BG753" i="1" s="1"/>
  <c r="BH753" i="1" a="1"/>
  <c r="BH753" i="1" s="1"/>
  <c r="BI753" i="1" a="1"/>
  <c r="BI753" i="1" s="1"/>
  <c r="BJ753" i="1" a="1"/>
  <c r="BJ753" i="1" s="1"/>
  <c r="BK753" i="1" a="1"/>
  <c r="BK753" i="1" s="1"/>
  <c r="BL753" i="1" a="1"/>
  <c r="BL753" i="1" s="1"/>
  <c r="BM753" i="1" a="1"/>
  <c r="BM753" i="1" s="1"/>
  <c r="BN753" i="1" a="1"/>
  <c r="BN753" i="1" s="1"/>
  <c r="Q754" i="1"/>
  <c r="AP754" i="1"/>
  <c r="AQ754" i="1"/>
  <c r="AT754" i="1" a="1"/>
  <c r="AT754" i="1" s="1"/>
  <c r="AU754" i="1" a="1"/>
  <c r="AU754" i="1" s="1"/>
  <c r="AV754" i="1" a="1"/>
  <c r="AV754" i="1" s="1"/>
  <c r="AW754" i="1" a="1"/>
  <c r="AW754" i="1" s="1"/>
  <c r="AX754" i="1" a="1"/>
  <c r="AX754" i="1" s="1"/>
  <c r="AY754" i="1" a="1"/>
  <c r="AY754" i="1" s="1"/>
  <c r="AZ754" i="1" a="1"/>
  <c r="AZ754" i="1" s="1"/>
  <c r="BA754" i="1" a="1"/>
  <c r="BA754" i="1" s="1"/>
  <c r="BB754" i="1" a="1"/>
  <c r="BB754" i="1" s="1"/>
  <c r="BC754" i="1" a="1"/>
  <c r="BC754" i="1" s="1"/>
  <c r="BD754" i="1" a="1"/>
  <c r="BD754" i="1" s="1"/>
  <c r="BE754" i="1" a="1"/>
  <c r="BE754" i="1" s="1"/>
  <c r="BF754" i="1" a="1"/>
  <c r="BF754" i="1" s="1"/>
  <c r="BG754" i="1" a="1"/>
  <c r="BG754" i="1" s="1"/>
  <c r="BH754" i="1" a="1"/>
  <c r="BH754" i="1" s="1"/>
  <c r="BI754" i="1" a="1"/>
  <c r="BI754" i="1" s="1"/>
  <c r="BJ754" i="1" a="1"/>
  <c r="BJ754" i="1" s="1"/>
  <c r="BK754" i="1" a="1"/>
  <c r="BK754" i="1" s="1"/>
  <c r="BL754" i="1" a="1"/>
  <c r="BL754" i="1" s="1"/>
  <c r="BM754" i="1" a="1"/>
  <c r="BM754" i="1" s="1"/>
  <c r="BN754" i="1" a="1"/>
  <c r="BN754" i="1" s="1"/>
  <c r="Q755" i="1"/>
  <c r="AP755" i="1"/>
  <c r="AQ755" i="1"/>
  <c r="AT755" i="1" a="1"/>
  <c r="AT755" i="1" s="1"/>
  <c r="AU755" i="1" a="1"/>
  <c r="AU755" i="1" s="1"/>
  <c r="AV755" i="1" a="1"/>
  <c r="AV755" i="1" s="1"/>
  <c r="AW755" i="1" a="1"/>
  <c r="AW755" i="1" s="1"/>
  <c r="AX755" i="1" a="1"/>
  <c r="AX755" i="1" s="1"/>
  <c r="AY755" i="1" a="1"/>
  <c r="AY755" i="1" s="1"/>
  <c r="AZ755" i="1" a="1"/>
  <c r="AZ755" i="1" s="1"/>
  <c r="BA755" i="1" a="1"/>
  <c r="BA755" i="1" s="1"/>
  <c r="BB755" i="1" a="1"/>
  <c r="BB755" i="1" s="1"/>
  <c r="BC755" i="1" a="1"/>
  <c r="BC755" i="1" s="1"/>
  <c r="BD755" i="1" a="1"/>
  <c r="BD755" i="1" s="1"/>
  <c r="BE755" i="1" a="1"/>
  <c r="BE755" i="1" s="1"/>
  <c r="BF755" i="1" a="1"/>
  <c r="BF755" i="1" s="1"/>
  <c r="BG755" i="1" a="1"/>
  <c r="BG755" i="1" s="1"/>
  <c r="BH755" i="1" a="1"/>
  <c r="BH755" i="1" s="1"/>
  <c r="BI755" i="1" a="1"/>
  <c r="BI755" i="1" s="1"/>
  <c r="BJ755" i="1" a="1"/>
  <c r="BJ755" i="1" s="1"/>
  <c r="BK755" i="1" a="1"/>
  <c r="BK755" i="1" s="1"/>
  <c r="BL755" i="1" a="1"/>
  <c r="BL755" i="1" s="1"/>
  <c r="BM755" i="1" a="1"/>
  <c r="BM755" i="1" s="1"/>
  <c r="BN755" i="1" a="1"/>
  <c r="BN755" i="1" s="1"/>
  <c r="Q756" i="1"/>
  <c r="AP756" i="1"/>
  <c r="AQ756" i="1"/>
  <c r="AT756" i="1" a="1"/>
  <c r="AT756" i="1" s="1"/>
  <c r="AU756" i="1" a="1"/>
  <c r="AU756" i="1" s="1"/>
  <c r="AV756" i="1" a="1"/>
  <c r="AV756" i="1" s="1"/>
  <c r="AW756" i="1" a="1"/>
  <c r="AW756" i="1" s="1"/>
  <c r="AX756" i="1" a="1"/>
  <c r="AX756" i="1" s="1"/>
  <c r="AY756" i="1" a="1"/>
  <c r="AY756" i="1" s="1"/>
  <c r="AZ756" i="1" a="1"/>
  <c r="AZ756" i="1" s="1"/>
  <c r="BA756" i="1" a="1"/>
  <c r="BA756" i="1" s="1"/>
  <c r="BB756" i="1" a="1"/>
  <c r="BB756" i="1" s="1"/>
  <c r="BC756" i="1" a="1"/>
  <c r="BC756" i="1" s="1"/>
  <c r="BD756" i="1" a="1"/>
  <c r="BD756" i="1" s="1"/>
  <c r="BE756" i="1" a="1"/>
  <c r="BE756" i="1" s="1"/>
  <c r="BF756" i="1" a="1"/>
  <c r="BF756" i="1" s="1"/>
  <c r="BG756" i="1" a="1"/>
  <c r="BG756" i="1" s="1"/>
  <c r="BH756" i="1" a="1"/>
  <c r="BH756" i="1" s="1"/>
  <c r="BI756" i="1" a="1"/>
  <c r="BI756" i="1" s="1"/>
  <c r="BJ756" i="1" a="1"/>
  <c r="BJ756" i="1" s="1"/>
  <c r="BK756" i="1" a="1"/>
  <c r="BK756" i="1" s="1"/>
  <c r="BL756" i="1" a="1"/>
  <c r="BL756" i="1" s="1"/>
  <c r="BM756" i="1" a="1"/>
  <c r="BM756" i="1" s="1"/>
  <c r="BN756" i="1" a="1"/>
  <c r="BN756" i="1" s="1"/>
  <c r="Q757" i="1"/>
  <c r="AP757" i="1"/>
  <c r="AQ757" i="1"/>
  <c r="AT757" i="1" a="1"/>
  <c r="AT757" i="1" s="1"/>
  <c r="AU757" i="1" a="1"/>
  <c r="AU757" i="1" s="1"/>
  <c r="AV757" i="1" a="1"/>
  <c r="AV757" i="1" s="1"/>
  <c r="AW757" i="1" a="1"/>
  <c r="AW757" i="1" s="1"/>
  <c r="AX757" i="1" a="1"/>
  <c r="AX757" i="1" s="1"/>
  <c r="AY757" i="1" a="1"/>
  <c r="AY757" i="1" s="1"/>
  <c r="AZ757" i="1" a="1"/>
  <c r="AZ757" i="1" s="1"/>
  <c r="BA757" i="1" a="1"/>
  <c r="BA757" i="1" s="1"/>
  <c r="BB757" i="1" a="1"/>
  <c r="BB757" i="1" s="1"/>
  <c r="BC757" i="1" a="1"/>
  <c r="BC757" i="1" s="1"/>
  <c r="BD757" i="1" a="1"/>
  <c r="BD757" i="1" s="1"/>
  <c r="BE757" i="1" a="1"/>
  <c r="BE757" i="1" s="1"/>
  <c r="BF757" i="1" a="1"/>
  <c r="BF757" i="1" s="1"/>
  <c r="BG757" i="1" a="1"/>
  <c r="BG757" i="1" s="1"/>
  <c r="BH757" i="1" a="1"/>
  <c r="BH757" i="1" s="1"/>
  <c r="BI757" i="1" a="1"/>
  <c r="BI757" i="1" s="1"/>
  <c r="BJ757" i="1" a="1"/>
  <c r="BJ757" i="1" s="1"/>
  <c r="BK757" i="1" a="1"/>
  <c r="BK757" i="1" s="1"/>
  <c r="BL757" i="1" a="1"/>
  <c r="BL757" i="1" s="1"/>
  <c r="BM757" i="1" a="1"/>
  <c r="BM757" i="1" s="1"/>
  <c r="BN757" i="1" a="1"/>
  <c r="BN757" i="1" s="1"/>
  <c r="Q758" i="1"/>
  <c r="AP758" i="1"/>
  <c r="AQ758" i="1"/>
  <c r="AT758" i="1" a="1"/>
  <c r="AT758" i="1" s="1"/>
  <c r="AU758" i="1" a="1"/>
  <c r="AU758" i="1" s="1"/>
  <c r="AV758" i="1" a="1"/>
  <c r="AV758" i="1" s="1"/>
  <c r="AW758" i="1" a="1"/>
  <c r="AW758" i="1" s="1"/>
  <c r="AX758" i="1" a="1"/>
  <c r="AX758" i="1" s="1"/>
  <c r="AY758" i="1" a="1"/>
  <c r="AY758" i="1" s="1"/>
  <c r="AZ758" i="1" a="1"/>
  <c r="AZ758" i="1" s="1"/>
  <c r="BA758" i="1" a="1"/>
  <c r="BA758" i="1" s="1"/>
  <c r="BB758" i="1" a="1"/>
  <c r="BB758" i="1" s="1"/>
  <c r="BC758" i="1" a="1"/>
  <c r="BC758" i="1" s="1"/>
  <c r="BD758" i="1" a="1"/>
  <c r="BD758" i="1" s="1"/>
  <c r="BE758" i="1" a="1"/>
  <c r="BE758" i="1" s="1"/>
  <c r="BF758" i="1" a="1"/>
  <c r="BF758" i="1" s="1"/>
  <c r="BG758" i="1" a="1"/>
  <c r="BG758" i="1" s="1"/>
  <c r="BH758" i="1" a="1"/>
  <c r="BH758" i="1" s="1"/>
  <c r="BI758" i="1" a="1"/>
  <c r="BI758" i="1" s="1"/>
  <c r="BJ758" i="1" a="1"/>
  <c r="BJ758" i="1" s="1"/>
  <c r="BK758" i="1" a="1"/>
  <c r="BK758" i="1" s="1"/>
  <c r="BL758" i="1" a="1"/>
  <c r="BL758" i="1" s="1"/>
  <c r="BM758" i="1" a="1"/>
  <c r="BM758" i="1" s="1"/>
  <c r="BN758" i="1" a="1"/>
  <c r="BN758" i="1" s="1"/>
  <c r="Q759" i="1"/>
  <c r="AP759" i="1"/>
  <c r="AQ759" i="1"/>
  <c r="AT759" i="1" a="1"/>
  <c r="AT759" i="1" s="1"/>
  <c r="AU759" i="1" a="1"/>
  <c r="AU759" i="1" s="1"/>
  <c r="AV759" i="1" a="1"/>
  <c r="AV759" i="1" s="1"/>
  <c r="AW759" i="1" a="1"/>
  <c r="AW759" i="1" s="1"/>
  <c r="AX759" i="1" a="1"/>
  <c r="AX759" i="1" s="1"/>
  <c r="AY759" i="1" a="1"/>
  <c r="AY759" i="1" s="1"/>
  <c r="AZ759" i="1" a="1"/>
  <c r="AZ759" i="1" s="1"/>
  <c r="BA759" i="1" a="1"/>
  <c r="BA759" i="1" s="1"/>
  <c r="BB759" i="1" a="1"/>
  <c r="BB759" i="1" s="1"/>
  <c r="BC759" i="1" a="1"/>
  <c r="BC759" i="1" s="1"/>
  <c r="BD759" i="1" a="1"/>
  <c r="BD759" i="1" s="1"/>
  <c r="BE759" i="1" a="1"/>
  <c r="BE759" i="1" s="1"/>
  <c r="BF759" i="1" a="1"/>
  <c r="BF759" i="1" s="1"/>
  <c r="BG759" i="1" a="1"/>
  <c r="BG759" i="1" s="1"/>
  <c r="BH759" i="1" a="1"/>
  <c r="BH759" i="1" s="1"/>
  <c r="BI759" i="1" a="1"/>
  <c r="BI759" i="1" s="1"/>
  <c r="BJ759" i="1" a="1"/>
  <c r="BJ759" i="1" s="1"/>
  <c r="BK759" i="1" a="1"/>
  <c r="BK759" i="1" s="1"/>
  <c r="BL759" i="1" a="1"/>
  <c r="BL759" i="1" s="1"/>
  <c r="BM759" i="1" a="1"/>
  <c r="BM759" i="1" s="1"/>
  <c r="BN759" i="1" a="1"/>
  <c r="BN759" i="1" s="1"/>
  <c r="Q760" i="1"/>
  <c r="AP760" i="1"/>
  <c r="AQ760" i="1"/>
  <c r="AT760" i="1" a="1"/>
  <c r="AT760" i="1" s="1"/>
  <c r="AU760" i="1" a="1"/>
  <c r="AU760" i="1" s="1"/>
  <c r="AV760" i="1" a="1"/>
  <c r="AV760" i="1" s="1"/>
  <c r="AW760" i="1" a="1"/>
  <c r="AW760" i="1" s="1"/>
  <c r="AX760" i="1" a="1"/>
  <c r="AX760" i="1" s="1"/>
  <c r="AY760" i="1" a="1"/>
  <c r="AY760" i="1" s="1"/>
  <c r="AZ760" i="1" a="1"/>
  <c r="AZ760" i="1" s="1"/>
  <c r="BA760" i="1" a="1"/>
  <c r="BA760" i="1" s="1"/>
  <c r="BB760" i="1" a="1"/>
  <c r="BB760" i="1" s="1"/>
  <c r="BC760" i="1" a="1"/>
  <c r="BC760" i="1" s="1"/>
  <c r="BD760" i="1" a="1"/>
  <c r="BD760" i="1" s="1"/>
  <c r="BE760" i="1" a="1"/>
  <c r="BE760" i="1" s="1"/>
  <c r="BF760" i="1" a="1"/>
  <c r="BF760" i="1" s="1"/>
  <c r="BG760" i="1" a="1"/>
  <c r="BG760" i="1" s="1"/>
  <c r="BH760" i="1" a="1"/>
  <c r="BH760" i="1" s="1"/>
  <c r="BI760" i="1" a="1"/>
  <c r="BI760" i="1" s="1"/>
  <c r="BJ760" i="1" a="1"/>
  <c r="BJ760" i="1" s="1"/>
  <c r="BK760" i="1" a="1"/>
  <c r="BK760" i="1" s="1"/>
  <c r="BL760" i="1" a="1"/>
  <c r="BL760" i="1" s="1"/>
  <c r="BM760" i="1" a="1"/>
  <c r="BM760" i="1" s="1"/>
  <c r="BN760" i="1" a="1"/>
  <c r="BN760" i="1" s="1"/>
  <c r="Q761" i="1"/>
  <c r="AP761" i="1"/>
  <c r="AQ761" i="1"/>
  <c r="AT761" i="1" a="1"/>
  <c r="AT761" i="1" s="1"/>
  <c r="AU761" i="1" a="1"/>
  <c r="AU761" i="1" s="1"/>
  <c r="AV761" i="1" a="1"/>
  <c r="AV761" i="1" s="1"/>
  <c r="AW761" i="1" a="1"/>
  <c r="AW761" i="1" s="1"/>
  <c r="AX761" i="1" a="1"/>
  <c r="AX761" i="1" s="1"/>
  <c r="AY761" i="1" a="1"/>
  <c r="AY761" i="1" s="1"/>
  <c r="AZ761" i="1" a="1"/>
  <c r="AZ761" i="1" s="1"/>
  <c r="BA761" i="1" a="1"/>
  <c r="BA761" i="1" s="1"/>
  <c r="BB761" i="1" a="1"/>
  <c r="BB761" i="1" s="1"/>
  <c r="BC761" i="1" a="1"/>
  <c r="BC761" i="1" s="1"/>
  <c r="BD761" i="1" a="1"/>
  <c r="BD761" i="1" s="1"/>
  <c r="BE761" i="1" a="1"/>
  <c r="BE761" i="1" s="1"/>
  <c r="BF761" i="1" a="1"/>
  <c r="BF761" i="1" s="1"/>
  <c r="BG761" i="1" a="1"/>
  <c r="BG761" i="1" s="1"/>
  <c r="BH761" i="1" a="1"/>
  <c r="BH761" i="1" s="1"/>
  <c r="BI761" i="1" a="1"/>
  <c r="BI761" i="1" s="1"/>
  <c r="BJ761" i="1" a="1"/>
  <c r="BJ761" i="1" s="1"/>
  <c r="BK761" i="1" a="1"/>
  <c r="BK761" i="1" s="1"/>
  <c r="BL761" i="1" a="1"/>
  <c r="BL761" i="1" s="1"/>
  <c r="BM761" i="1" a="1"/>
  <c r="BM761" i="1" s="1"/>
  <c r="BN761" i="1" a="1"/>
  <c r="BN761" i="1" s="1"/>
  <c r="Q762" i="1"/>
  <c r="AP762" i="1"/>
  <c r="AQ762" i="1"/>
  <c r="AT762" i="1" a="1"/>
  <c r="AT762" i="1" s="1"/>
  <c r="AU762" i="1" a="1"/>
  <c r="AU762" i="1" s="1"/>
  <c r="AV762" i="1" a="1"/>
  <c r="AV762" i="1" s="1"/>
  <c r="AW762" i="1" a="1"/>
  <c r="AW762" i="1" s="1"/>
  <c r="AX762" i="1" a="1"/>
  <c r="AX762" i="1" s="1"/>
  <c r="AY762" i="1" a="1"/>
  <c r="AY762" i="1" s="1"/>
  <c r="AZ762" i="1" a="1"/>
  <c r="AZ762" i="1" s="1"/>
  <c r="BA762" i="1" a="1"/>
  <c r="BA762" i="1" s="1"/>
  <c r="BB762" i="1" a="1"/>
  <c r="BB762" i="1" s="1"/>
  <c r="BC762" i="1" a="1"/>
  <c r="BC762" i="1" s="1"/>
  <c r="BD762" i="1" a="1"/>
  <c r="BD762" i="1" s="1"/>
  <c r="BE762" i="1" a="1"/>
  <c r="BE762" i="1" s="1"/>
  <c r="BF762" i="1" a="1"/>
  <c r="BF762" i="1" s="1"/>
  <c r="BG762" i="1" a="1"/>
  <c r="BG762" i="1" s="1"/>
  <c r="BH762" i="1" a="1"/>
  <c r="BH762" i="1" s="1"/>
  <c r="BI762" i="1" a="1"/>
  <c r="BI762" i="1" s="1"/>
  <c r="BJ762" i="1" a="1"/>
  <c r="BJ762" i="1" s="1"/>
  <c r="BK762" i="1" a="1"/>
  <c r="BK762" i="1" s="1"/>
  <c r="BL762" i="1" a="1"/>
  <c r="BL762" i="1" s="1"/>
  <c r="BM762" i="1" a="1"/>
  <c r="BM762" i="1" s="1"/>
  <c r="BN762" i="1" a="1"/>
  <c r="BN762" i="1" s="1"/>
  <c r="Q763" i="1"/>
  <c r="AP763" i="1"/>
  <c r="AQ763" i="1"/>
  <c r="AT763" i="1" a="1"/>
  <c r="AT763" i="1" s="1"/>
  <c r="AU763" i="1" a="1"/>
  <c r="AU763" i="1" s="1"/>
  <c r="AV763" i="1" a="1"/>
  <c r="AV763" i="1" s="1"/>
  <c r="AW763" i="1" a="1"/>
  <c r="AW763" i="1" s="1"/>
  <c r="AX763" i="1" a="1"/>
  <c r="AX763" i="1" s="1"/>
  <c r="AY763" i="1" a="1"/>
  <c r="AY763" i="1" s="1"/>
  <c r="AZ763" i="1" a="1"/>
  <c r="AZ763" i="1" s="1"/>
  <c r="BA763" i="1" a="1"/>
  <c r="BA763" i="1" s="1"/>
  <c r="BB763" i="1" a="1"/>
  <c r="BB763" i="1" s="1"/>
  <c r="BC763" i="1" a="1"/>
  <c r="BC763" i="1" s="1"/>
  <c r="BD763" i="1" a="1"/>
  <c r="BD763" i="1" s="1"/>
  <c r="BE763" i="1" a="1"/>
  <c r="BE763" i="1" s="1"/>
  <c r="BF763" i="1" a="1"/>
  <c r="BF763" i="1" s="1"/>
  <c r="BG763" i="1" a="1"/>
  <c r="BG763" i="1" s="1"/>
  <c r="BH763" i="1" a="1"/>
  <c r="BH763" i="1" s="1"/>
  <c r="BI763" i="1" a="1"/>
  <c r="BI763" i="1" s="1"/>
  <c r="BJ763" i="1" a="1"/>
  <c r="BJ763" i="1" s="1"/>
  <c r="BK763" i="1" a="1"/>
  <c r="BK763" i="1" s="1"/>
  <c r="BL763" i="1" a="1"/>
  <c r="BL763" i="1" s="1"/>
  <c r="BM763" i="1" a="1"/>
  <c r="BM763" i="1" s="1"/>
  <c r="BN763" i="1" a="1"/>
  <c r="BN763" i="1" s="1"/>
  <c r="Q764" i="1"/>
  <c r="AP764" i="1"/>
  <c r="AQ764" i="1"/>
  <c r="AT764" i="1" a="1"/>
  <c r="AT764" i="1" s="1"/>
  <c r="AU764" i="1" a="1"/>
  <c r="AU764" i="1" s="1"/>
  <c r="AV764" i="1" a="1"/>
  <c r="AV764" i="1" s="1"/>
  <c r="AW764" i="1" a="1"/>
  <c r="AW764" i="1" s="1"/>
  <c r="AX764" i="1" a="1"/>
  <c r="AX764" i="1" s="1"/>
  <c r="AY764" i="1" a="1"/>
  <c r="AY764" i="1" s="1"/>
  <c r="AZ764" i="1" a="1"/>
  <c r="AZ764" i="1" s="1"/>
  <c r="BA764" i="1" a="1"/>
  <c r="BA764" i="1" s="1"/>
  <c r="BB764" i="1" a="1"/>
  <c r="BB764" i="1" s="1"/>
  <c r="BC764" i="1" a="1"/>
  <c r="BC764" i="1" s="1"/>
  <c r="BD764" i="1" a="1"/>
  <c r="BD764" i="1" s="1"/>
  <c r="BE764" i="1" a="1"/>
  <c r="BE764" i="1" s="1"/>
  <c r="BF764" i="1" a="1"/>
  <c r="BF764" i="1" s="1"/>
  <c r="BG764" i="1" a="1"/>
  <c r="BG764" i="1" s="1"/>
  <c r="BH764" i="1" a="1"/>
  <c r="BH764" i="1" s="1"/>
  <c r="BI764" i="1" a="1"/>
  <c r="BI764" i="1" s="1"/>
  <c r="BJ764" i="1" a="1"/>
  <c r="BJ764" i="1" s="1"/>
  <c r="BK764" i="1" a="1"/>
  <c r="BK764" i="1" s="1"/>
  <c r="BL764" i="1" a="1"/>
  <c r="BL764" i="1" s="1"/>
  <c r="BM764" i="1" a="1"/>
  <c r="BM764" i="1" s="1"/>
  <c r="BN764" i="1" a="1"/>
  <c r="BN764" i="1" s="1"/>
  <c r="Q765" i="1"/>
  <c r="AP765" i="1"/>
  <c r="AQ765" i="1"/>
  <c r="AT765" i="1" a="1"/>
  <c r="AT765" i="1" s="1"/>
  <c r="AU765" i="1" a="1"/>
  <c r="AU765" i="1" s="1"/>
  <c r="AV765" i="1" a="1"/>
  <c r="AV765" i="1" s="1"/>
  <c r="AW765" i="1" a="1"/>
  <c r="AW765" i="1" s="1"/>
  <c r="AX765" i="1" a="1"/>
  <c r="AX765" i="1" s="1"/>
  <c r="AY765" i="1" a="1"/>
  <c r="AY765" i="1" s="1"/>
  <c r="AZ765" i="1" a="1"/>
  <c r="AZ765" i="1" s="1"/>
  <c r="BA765" i="1" a="1"/>
  <c r="BA765" i="1" s="1"/>
  <c r="BB765" i="1" a="1"/>
  <c r="BB765" i="1" s="1"/>
  <c r="BC765" i="1" a="1"/>
  <c r="BC765" i="1" s="1"/>
  <c r="BD765" i="1" a="1"/>
  <c r="BD765" i="1" s="1"/>
  <c r="BE765" i="1" a="1"/>
  <c r="BE765" i="1" s="1"/>
  <c r="BF765" i="1" a="1"/>
  <c r="BF765" i="1" s="1"/>
  <c r="BG765" i="1" a="1"/>
  <c r="BG765" i="1" s="1"/>
  <c r="BH765" i="1" a="1"/>
  <c r="BH765" i="1" s="1"/>
  <c r="BI765" i="1" a="1"/>
  <c r="BI765" i="1" s="1"/>
  <c r="BJ765" i="1" a="1"/>
  <c r="BJ765" i="1" s="1"/>
  <c r="BK765" i="1" a="1"/>
  <c r="BK765" i="1" s="1"/>
  <c r="BL765" i="1" a="1"/>
  <c r="BL765" i="1" s="1"/>
  <c r="BM765" i="1" a="1"/>
  <c r="BM765" i="1" s="1"/>
  <c r="BN765" i="1" a="1"/>
  <c r="BN765" i="1" s="1"/>
  <c r="Q766" i="1"/>
  <c r="AP766" i="1"/>
  <c r="AQ766" i="1"/>
  <c r="AT766" i="1" a="1"/>
  <c r="AT766" i="1" s="1"/>
  <c r="AU766" i="1" a="1"/>
  <c r="AU766" i="1" s="1"/>
  <c r="AV766" i="1" a="1"/>
  <c r="AV766" i="1" s="1"/>
  <c r="AW766" i="1" a="1"/>
  <c r="AW766" i="1" s="1"/>
  <c r="AX766" i="1" a="1"/>
  <c r="AX766" i="1" s="1"/>
  <c r="AY766" i="1" a="1"/>
  <c r="AY766" i="1" s="1"/>
  <c r="AZ766" i="1" a="1"/>
  <c r="AZ766" i="1" s="1"/>
  <c r="BA766" i="1" a="1"/>
  <c r="BA766" i="1" s="1"/>
  <c r="BB766" i="1" a="1"/>
  <c r="BB766" i="1" s="1"/>
  <c r="BC766" i="1" a="1"/>
  <c r="BC766" i="1" s="1"/>
  <c r="BD766" i="1" a="1"/>
  <c r="BD766" i="1" s="1"/>
  <c r="BE766" i="1" a="1"/>
  <c r="BE766" i="1" s="1"/>
  <c r="BF766" i="1" a="1"/>
  <c r="BF766" i="1" s="1"/>
  <c r="BG766" i="1" a="1"/>
  <c r="BG766" i="1" s="1"/>
  <c r="BH766" i="1" a="1"/>
  <c r="BH766" i="1" s="1"/>
  <c r="BI766" i="1" a="1"/>
  <c r="BI766" i="1" s="1"/>
  <c r="BJ766" i="1" a="1"/>
  <c r="BJ766" i="1" s="1"/>
  <c r="BK766" i="1" a="1"/>
  <c r="BK766" i="1" s="1"/>
  <c r="BL766" i="1" a="1"/>
  <c r="BL766" i="1" s="1"/>
  <c r="BM766" i="1" a="1"/>
  <c r="BM766" i="1" s="1"/>
  <c r="BN766" i="1" a="1"/>
  <c r="BN766" i="1" s="1"/>
  <c r="Q767" i="1"/>
  <c r="AP767" i="1"/>
  <c r="AQ767" i="1"/>
  <c r="AT767" i="1" a="1"/>
  <c r="AT767" i="1" s="1"/>
  <c r="AU767" i="1" a="1"/>
  <c r="AU767" i="1" s="1"/>
  <c r="AV767" i="1" a="1"/>
  <c r="AV767" i="1" s="1"/>
  <c r="AW767" i="1" a="1"/>
  <c r="AW767" i="1" s="1"/>
  <c r="AX767" i="1" a="1"/>
  <c r="AX767" i="1" s="1"/>
  <c r="AY767" i="1" a="1"/>
  <c r="AY767" i="1" s="1"/>
  <c r="AZ767" i="1" a="1"/>
  <c r="AZ767" i="1" s="1"/>
  <c r="BA767" i="1" a="1"/>
  <c r="BA767" i="1" s="1"/>
  <c r="BB767" i="1" a="1"/>
  <c r="BB767" i="1" s="1"/>
  <c r="BC767" i="1" a="1"/>
  <c r="BC767" i="1" s="1"/>
  <c r="BD767" i="1" a="1"/>
  <c r="BD767" i="1" s="1"/>
  <c r="BE767" i="1" a="1"/>
  <c r="BE767" i="1" s="1"/>
  <c r="BF767" i="1" a="1"/>
  <c r="BF767" i="1" s="1"/>
  <c r="BG767" i="1" a="1"/>
  <c r="BG767" i="1" s="1"/>
  <c r="BH767" i="1" a="1"/>
  <c r="BH767" i="1" s="1"/>
  <c r="BI767" i="1" a="1"/>
  <c r="BI767" i="1" s="1"/>
  <c r="BJ767" i="1" a="1"/>
  <c r="BJ767" i="1" s="1"/>
  <c r="BK767" i="1" a="1"/>
  <c r="BK767" i="1" s="1"/>
  <c r="BL767" i="1" a="1"/>
  <c r="BL767" i="1" s="1"/>
  <c r="BM767" i="1" a="1"/>
  <c r="BM767" i="1" s="1"/>
  <c r="BN767" i="1" a="1"/>
  <c r="BN767" i="1" s="1"/>
  <c r="Q768" i="1"/>
  <c r="AP768" i="1"/>
  <c r="AQ768" i="1"/>
  <c r="AT768" i="1" a="1"/>
  <c r="AT768" i="1" s="1"/>
  <c r="AU768" i="1" a="1"/>
  <c r="AU768" i="1" s="1"/>
  <c r="AV768" i="1" a="1"/>
  <c r="AV768" i="1" s="1"/>
  <c r="AW768" i="1" a="1"/>
  <c r="AW768" i="1" s="1"/>
  <c r="AX768" i="1" a="1"/>
  <c r="AX768" i="1" s="1"/>
  <c r="AY768" i="1" a="1"/>
  <c r="AY768" i="1" s="1"/>
  <c r="AZ768" i="1" a="1"/>
  <c r="AZ768" i="1" s="1"/>
  <c r="BA768" i="1" a="1"/>
  <c r="BA768" i="1" s="1"/>
  <c r="BB768" i="1" a="1"/>
  <c r="BB768" i="1" s="1"/>
  <c r="BC768" i="1" a="1"/>
  <c r="BC768" i="1" s="1"/>
  <c r="BD768" i="1" a="1"/>
  <c r="BD768" i="1" s="1"/>
  <c r="BE768" i="1" a="1"/>
  <c r="BE768" i="1" s="1"/>
  <c r="BF768" i="1" a="1"/>
  <c r="BF768" i="1" s="1"/>
  <c r="BG768" i="1" a="1"/>
  <c r="BG768" i="1" s="1"/>
  <c r="BH768" i="1" a="1"/>
  <c r="BH768" i="1" s="1"/>
  <c r="BI768" i="1" a="1"/>
  <c r="BI768" i="1" s="1"/>
  <c r="BJ768" i="1" a="1"/>
  <c r="BJ768" i="1" s="1"/>
  <c r="BK768" i="1" a="1"/>
  <c r="BK768" i="1" s="1"/>
  <c r="BL768" i="1" a="1"/>
  <c r="BL768" i="1" s="1"/>
  <c r="BM768" i="1" a="1"/>
  <c r="BM768" i="1" s="1"/>
  <c r="BN768" i="1" a="1"/>
  <c r="BN768" i="1" s="1"/>
  <c r="Q769" i="1"/>
  <c r="AP769" i="1"/>
  <c r="AQ769" i="1"/>
  <c r="AT769" i="1" a="1"/>
  <c r="AT769" i="1" s="1"/>
  <c r="AU769" i="1" a="1"/>
  <c r="AU769" i="1" s="1"/>
  <c r="AV769" i="1" a="1"/>
  <c r="AV769" i="1" s="1"/>
  <c r="AW769" i="1" a="1"/>
  <c r="AW769" i="1" s="1"/>
  <c r="AX769" i="1" a="1"/>
  <c r="AX769" i="1" s="1"/>
  <c r="AY769" i="1" a="1"/>
  <c r="AY769" i="1" s="1"/>
  <c r="AZ769" i="1" a="1"/>
  <c r="AZ769" i="1" s="1"/>
  <c r="BA769" i="1" a="1"/>
  <c r="BA769" i="1" s="1"/>
  <c r="BB769" i="1" a="1"/>
  <c r="BB769" i="1" s="1"/>
  <c r="BC769" i="1" a="1"/>
  <c r="BC769" i="1" s="1"/>
  <c r="BD769" i="1" a="1"/>
  <c r="BD769" i="1" s="1"/>
  <c r="BE769" i="1" a="1"/>
  <c r="BE769" i="1" s="1"/>
  <c r="BF769" i="1" a="1"/>
  <c r="BF769" i="1" s="1"/>
  <c r="BG769" i="1" a="1"/>
  <c r="BG769" i="1" s="1"/>
  <c r="BH769" i="1" a="1"/>
  <c r="BH769" i="1" s="1"/>
  <c r="BI769" i="1" a="1"/>
  <c r="BI769" i="1" s="1"/>
  <c r="BJ769" i="1" a="1"/>
  <c r="BJ769" i="1" s="1"/>
  <c r="BK769" i="1" a="1"/>
  <c r="BK769" i="1" s="1"/>
  <c r="BL769" i="1" a="1"/>
  <c r="BL769" i="1" s="1"/>
  <c r="BM769" i="1" a="1"/>
  <c r="BM769" i="1" s="1"/>
  <c r="BN769" i="1" a="1"/>
  <c r="BN769" i="1" s="1"/>
  <c r="Q770" i="1"/>
  <c r="AP770" i="1"/>
  <c r="AQ770" i="1"/>
  <c r="AT770" i="1" a="1"/>
  <c r="AT770" i="1" s="1"/>
  <c r="AU770" i="1" a="1"/>
  <c r="AU770" i="1" s="1"/>
  <c r="AV770" i="1" a="1"/>
  <c r="AV770" i="1" s="1"/>
  <c r="AW770" i="1" a="1"/>
  <c r="AW770" i="1" s="1"/>
  <c r="AX770" i="1" a="1"/>
  <c r="AX770" i="1" s="1"/>
  <c r="AY770" i="1" a="1"/>
  <c r="AY770" i="1" s="1"/>
  <c r="AZ770" i="1" a="1"/>
  <c r="AZ770" i="1" s="1"/>
  <c r="BA770" i="1" a="1"/>
  <c r="BA770" i="1" s="1"/>
  <c r="BB770" i="1" a="1"/>
  <c r="BB770" i="1" s="1"/>
  <c r="BC770" i="1" a="1"/>
  <c r="BC770" i="1" s="1"/>
  <c r="BD770" i="1" a="1"/>
  <c r="BD770" i="1" s="1"/>
  <c r="BE770" i="1" a="1"/>
  <c r="BE770" i="1" s="1"/>
  <c r="BF770" i="1" a="1"/>
  <c r="BF770" i="1" s="1"/>
  <c r="BG770" i="1" a="1"/>
  <c r="BG770" i="1" s="1"/>
  <c r="BH770" i="1" a="1"/>
  <c r="BH770" i="1" s="1"/>
  <c r="BI770" i="1" a="1"/>
  <c r="BI770" i="1" s="1"/>
  <c r="BJ770" i="1" a="1"/>
  <c r="BJ770" i="1" s="1"/>
  <c r="BK770" i="1" a="1"/>
  <c r="BK770" i="1" s="1"/>
  <c r="BL770" i="1" a="1"/>
  <c r="BL770" i="1" s="1"/>
  <c r="BM770" i="1" a="1"/>
  <c r="BM770" i="1" s="1"/>
  <c r="BN770" i="1" a="1"/>
  <c r="BN770" i="1" s="1"/>
  <c r="Q771" i="1"/>
  <c r="AP771" i="1"/>
  <c r="AQ771" i="1"/>
  <c r="AT771" i="1" a="1"/>
  <c r="AT771" i="1" s="1"/>
  <c r="AU771" i="1" a="1"/>
  <c r="AU771" i="1" s="1"/>
  <c r="AV771" i="1" a="1"/>
  <c r="AV771" i="1" s="1"/>
  <c r="AW771" i="1" a="1"/>
  <c r="AW771" i="1" s="1"/>
  <c r="AX771" i="1" a="1"/>
  <c r="AX771" i="1" s="1"/>
  <c r="AY771" i="1" a="1"/>
  <c r="AY771" i="1" s="1"/>
  <c r="AZ771" i="1" a="1"/>
  <c r="AZ771" i="1" s="1"/>
  <c r="BA771" i="1" a="1"/>
  <c r="BA771" i="1" s="1"/>
  <c r="BB771" i="1" a="1"/>
  <c r="BB771" i="1" s="1"/>
  <c r="BC771" i="1" a="1"/>
  <c r="BC771" i="1" s="1"/>
  <c r="BD771" i="1" a="1"/>
  <c r="BD771" i="1" s="1"/>
  <c r="BE771" i="1" a="1"/>
  <c r="BE771" i="1" s="1"/>
  <c r="BF771" i="1" a="1"/>
  <c r="BF771" i="1" s="1"/>
  <c r="BG771" i="1" a="1"/>
  <c r="BG771" i="1" s="1"/>
  <c r="BH771" i="1" a="1"/>
  <c r="BH771" i="1" s="1"/>
  <c r="BI771" i="1" a="1"/>
  <c r="BI771" i="1" s="1"/>
  <c r="BJ771" i="1" a="1"/>
  <c r="BJ771" i="1" s="1"/>
  <c r="BK771" i="1" a="1"/>
  <c r="BK771" i="1" s="1"/>
  <c r="BL771" i="1" a="1"/>
  <c r="BL771" i="1" s="1"/>
  <c r="BM771" i="1" a="1"/>
  <c r="BM771" i="1" s="1"/>
  <c r="BN771" i="1" a="1"/>
  <c r="BN771" i="1" s="1"/>
  <c r="Q772" i="1"/>
  <c r="AP772" i="1"/>
  <c r="AQ772" i="1"/>
  <c r="AT772" i="1" a="1"/>
  <c r="AT772" i="1" s="1"/>
  <c r="AU772" i="1" a="1"/>
  <c r="AU772" i="1" s="1"/>
  <c r="AV772" i="1" a="1"/>
  <c r="AV772" i="1" s="1"/>
  <c r="AW772" i="1" a="1"/>
  <c r="AW772" i="1" s="1"/>
  <c r="AX772" i="1" a="1"/>
  <c r="AX772" i="1" s="1"/>
  <c r="AY772" i="1" a="1"/>
  <c r="AY772" i="1" s="1"/>
  <c r="AZ772" i="1" a="1"/>
  <c r="AZ772" i="1" s="1"/>
  <c r="BA772" i="1" a="1"/>
  <c r="BA772" i="1" s="1"/>
  <c r="BB772" i="1" a="1"/>
  <c r="BB772" i="1" s="1"/>
  <c r="BC772" i="1" a="1"/>
  <c r="BC772" i="1" s="1"/>
  <c r="BD772" i="1" a="1"/>
  <c r="BD772" i="1" s="1"/>
  <c r="BE772" i="1" a="1"/>
  <c r="BE772" i="1" s="1"/>
  <c r="BF772" i="1" a="1"/>
  <c r="BF772" i="1" s="1"/>
  <c r="BG772" i="1" a="1"/>
  <c r="BG772" i="1" s="1"/>
  <c r="BH772" i="1" a="1"/>
  <c r="BH772" i="1" s="1"/>
  <c r="BI772" i="1" a="1"/>
  <c r="BI772" i="1" s="1"/>
  <c r="BJ772" i="1" a="1"/>
  <c r="BJ772" i="1" s="1"/>
  <c r="BK772" i="1" a="1"/>
  <c r="BK772" i="1" s="1"/>
  <c r="BL772" i="1" a="1"/>
  <c r="BL772" i="1" s="1"/>
  <c r="BM772" i="1" a="1"/>
  <c r="BM772" i="1" s="1"/>
  <c r="BN772" i="1" a="1"/>
  <c r="BN772" i="1" s="1"/>
  <c r="Q773" i="1"/>
  <c r="AP773" i="1"/>
  <c r="AQ773" i="1"/>
  <c r="AT773" i="1" a="1"/>
  <c r="AT773" i="1" s="1"/>
  <c r="AU773" i="1" a="1"/>
  <c r="AU773" i="1" s="1"/>
  <c r="AV773" i="1" a="1"/>
  <c r="AV773" i="1" s="1"/>
  <c r="AW773" i="1" a="1"/>
  <c r="AW773" i="1" s="1"/>
  <c r="AX773" i="1" a="1"/>
  <c r="AX773" i="1" s="1"/>
  <c r="AY773" i="1" a="1"/>
  <c r="AY773" i="1" s="1"/>
  <c r="AZ773" i="1" a="1"/>
  <c r="AZ773" i="1" s="1"/>
  <c r="BA773" i="1" a="1"/>
  <c r="BA773" i="1" s="1"/>
  <c r="BB773" i="1" a="1"/>
  <c r="BB773" i="1" s="1"/>
  <c r="BC773" i="1" a="1"/>
  <c r="BC773" i="1" s="1"/>
  <c r="BD773" i="1" a="1"/>
  <c r="BD773" i="1" s="1"/>
  <c r="BE773" i="1" a="1"/>
  <c r="BE773" i="1" s="1"/>
  <c r="BF773" i="1" a="1"/>
  <c r="BF773" i="1" s="1"/>
  <c r="BG773" i="1" a="1"/>
  <c r="BG773" i="1" s="1"/>
  <c r="BH773" i="1" a="1"/>
  <c r="BH773" i="1" s="1"/>
  <c r="BI773" i="1" a="1"/>
  <c r="BI773" i="1" s="1"/>
  <c r="BJ773" i="1" a="1"/>
  <c r="BJ773" i="1" s="1"/>
  <c r="BK773" i="1" a="1"/>
  <c r="BK773" i="1" s="1"/>
  <c r="BL773" i="1" a="1"/>
  <c r="BL773" i="1" s="1"/>
  <c r="BM773" i="1" a="1"/>
  <c r="BM773" i="1" s="1"/>
  <c r="BN773" i="1" a="1"/>
  <c r="BN773" i="1" s="1"/>
  <c r="Q774" i="1"/>
  <c r="AP774" i="1"/>
  <c r="AQ774" i="1"/>
  <c r="AT774" i="1" a="1"/>
  <c r="AT774" i="1" s="1"/>
  <c r="AU774" i="1" a="1"/>
  <c r="AU774" i="1" s="1"/>
  <c r="AV774" i="1" a="1"/>
  <c r="AV774" i="1" s="1"/>
  <c r="AW774" i="1" a="1"/>
  <c r="AW774" i="1" s="1"/>
  <c r="AX774" i="1" a="1"/>
  <c r="AX774" i="1" s="1"/>
  <c r="AY774" i="1" a="1"/>
  <c r="AY774" i="1" s="1"/>
  <c r="AZ774" i="1" a="1"/>
  <c r="AZ774" i="1" s="1"/>
  <c r="BA774" i="1" a="1"/>
  <c r="BA774" i="1" s="1"/>
  <c r="BB774" i="1" a="1"/>
  <c r="BB774" i="1" s="1"/>
  <c r="BC774" i="1" a="1"/>
  <c r="BC774" i="1" s="1"/>
  <c r="BD774" i="1" a="1"/>
  <c r="BD774" i="1" s="1"/>
  <c r="BE774" i="1" a="1"/>
  <c r="BE774" i="1" s="1"/>
  <c r="BF774" i="1" a="1"/>
  <c r="BF774" i="1" s="1"/>
  <c r="BG774" i="1" a="1"/>
  <c r="BG774" i="1" s="1"/>
  <c r="BH774" i="1" a="1"/>
  <c r="BH774" i="1" s="1"/>
  <c r="BI774" i="1" a="1"/>
  <c r="BI774" i="1" s="1"/>
  <c r="BJ774" i="1" a="1"/>
  <c r="BJ774" i="1" s="1"/>
  <c r="BK774" i="1" a="1"/>
  <c r="BK774" i="1" s="1"/>
  <c r="BL774" i="1" a="1"/>
  <c r="BL774" i="1" s="1"/>
  <c r="BM774" i="1" a="1"/>
  <c r="BM774" i="1" s="1"/>
  <c r="BN774" i="1" a="1"/>
  <c r="BN774" i="1" s="1"/>
  <c r="Q775" i="1"/>
  <c r="AP775" i="1"/>
  <c r="AQ775" i="1"/>
  <c r="AT775" i="1" a="1"/>
  <c r="AT775" i="1" s="1"/>
  <c r="AU775" i="1" a="1"/>
  <c r="AU775" i="1" s="1"/>
  <c r="AV775" i="1" a="1"/>
  <c r="AV775" i="1" s="1"/>
  <c r="AW775" i="1" a="1"/>
  <c r="AW775" i="1" s="1"/>
  <c r="AX775" i="1" a="1"/>
  <c r="AX775" i="1" s="1"/>
  <c r="AY775" i="1" a="1"/>
  <c r="AY775" i="1" s="1"/>
  <c r="AZ775" i="1" a="1"/>
  <c r="AZ775" i="1" s="1"/>
  <c r="BA775" i="1" a="1"/>
  <c r="BA775" i="1" s="1"/>
  <c r="BB775" i="1" a="1"/>
  <c r="BB775" i="1" s="1"/>
  <c r="BC775" i="1" a="1"/>
  <c r="BC775" i="1" s="1"/>
  <c r="BD775" i="1" a="1"/>
  <c r="BD775" i="1" s="1"/>
  <c r="BE775" i="1" a="1"/>
  <c r="BE775" i="1" s="1"/>
  <c r="BF775" i="1" a="1"/>
  <c r="BF775" i="1" s="1"/>
  <c r="BG775" i="1" a="1"/>
  <c r="BG775" i="1" s="1"/>
  <c r="BH775" i="1" a="1"/>
  <c r="BH775" i="1" s="1"/>
  <c r="BI775" i="1" a="1"/>
  <c r="BI775" i="1" s="1"/>
  <c r="BJ775" i="1" a="1"/>
  <c r="BJ775" i="1" s="1"/>
  <c r="BK775" i="1" a="1"/>
  <c r="BK775" i="1" s="1"/>
  <c r="BL775" i="1" a="1"/>
  <c r="BL775" i="1" s="1"/>
  <c r="BM775" i="1" a="1"/>
  <c r="BM775" i="1" s="1"/>
  <c r="BN775" i="1" a="1"/>
  <c r="BN775" i="1" s="1"/>
  <c r="Q776" i="1"/>
  <c r="AP776" i="1"/>
  <c r="AQ776" i="1"/>
  <c r="AT776" i="1" a="1"/>
  <c r="AT776" i="1" s="1"/>
  <c r="AU776" i="1" a="1"/>
  <c r="AU776" i="1" s="1"/>
  <c r="AV776" i="1" a="1"/>
  <c r="AV776" i="1" s="1"/>
  <c r="AW776" i="1" a="1"/>
  <c r="AW776" i="1" s="1"/>
  <c r="AX776" i="1" a="1"/>
  <c r="AX776" i="1" s="1"/>
  <c r="AY776" i="1" a="1"/>
  <c r="AY776" i="1" s="1"/>
  <c r="AZ776" i="1" a="1"/>
  <c r="AZ776" i="1" s="1"/>
  <c r="BA776" i="1" a="1"/>
  <c r="BA776" i="1" s="1"/>
  <c r="BB776" i="1" a="1"/>
  <c r="BB776" i="1" s="1"/>
  <c r="BC776" i="1" a="1"/>
  <c r="BC776" i="1" s="1"/>
  <c r="BD776" i="1" a="1"/>
  <c r="BD776" i="1" s="1"/>
  <c r="BE776" i="1" a="1"/>
  <c r="BE776" i="1" s="1"/>
  <c r="BF776" i="1" a="1"/>
  <c r="BF776" i="1" s="1"/>
  <c r="BG776" i="1" a="1"/>
  <c r="BG776" i="1" s="1"/>
  <c r="BH776" i="1" a="1"/>
  <c r="BH776" i="1" s="1"/>
  <c r="BI776" i="1" a="1"/>
  <c r="BI776" i="1" s="1"/>
  <c r="BJ776" i="1" a="1"/>
  <c r="BJ776" i="1" s="1"/>
  <c r="BK776" i="1" a="1"/>
  <c r="BK776" i="1" s="1"/>
  <c r="BL776" i="1" a="1"/>
  <c r="BL776" i="1" s="1"/>
  <c r="BM776" i="1" a="1"/>
  <c r="BM776" i="1" s="1"/>
  <c r="BN776" i="1" a="1"/>
  <c r="BN776" i="1" s="1"/>
  <c r="Q777" i="1"/>
  <c r="AP777" i="1"/>
  <c r="AQ777" i="1"/>
  <c r="AT777" i="1" a="1"/>
  <c r="AT777" i="1" s="1"/>
  <c r="AU777" i="1" a="1"/>
  <c r="AU777" i="1" s="1"/>
  <c r="AV777" i="1" a="1"/>
  <c r="AV777" i="1" s="1"/>
  <c r="AW777" i="1" a="1"/>
  <c r="AW777" i="1" s="1"/>
  <c r="AX777" i="1" a="1"/>
  <c r="AX777" i="1" s="1"/>
  <c r="AY777" i="1" a="1"/>
  <c r="AY777" i="1" s="1"/>
  <c r="AZ777" i="1" a="1"/>
  <c r="AZ777" i="1" s="1"/>
  <c r="BA777" i="1" a="1"/>
  <c r="BA777" i="1" s="1"/>
  <c r="BB777" i="1" a="1"/>
  <c r="BB777" i="1" s="1"/>
  <c r="BC777" i="1" a="1"/>
  <c r="BC777" i="1" s="1"/>
  <c r="BD777" i="1" a="1"/>
  <c r="BD777" i="1" s="1"/>
  <c r="BE777" i="1" a="1"/>
  <c r="BE777" i="1" s="1"/>
  <c r="BF777" i="1" a="1"/>
  <c r="BF777" i="1" s="1"/>
  <c r="BG777" i="1" a="1"/>
  <c r="BG777" i="1" s="1"/>
  <c r="BH777" i="1" a="1"/>
  <c r="BH777" i="1" s="1"/>
  <c r="BI777" i="1" a="1"/>
  <c r="BI777" i="1" s="1"/>
  <c r="BJ777" i="1" a="1"/>
  <c r="BJ777" i="1" s="1"/>
  <c r="BK777" i="1" a="1"/>
  <c r="BK777" i="1" s="1"/>
  <c r="BL777" i="1" a="1"/>
  <c r="BL777" i="1" s="1"/>
  <c r="BM777" i="1" a="1"/>
  <c r="BM777" i="1" s="1"/>
  <c r="BN777" i="1" a="1"/>
  <c r="BN777" i="1" s="1"/>
  <c r="Q778" i="1"/>
  <c r="AP778" i="1"/>
  <c r="AQ778" i="1"/>
  <c r="AT778" i="1" a="1"/>
  <c r="AT778" i="1" s="1"/>
  <c r="AU778" i="1" a="1"/>
  <c r="AU778" i="1" s="1"/>
  <c r="AV778" i="1" a="1"/>
  <c r="AV778" i="1" s="1"/>
  <c r="AW778" i="1" a="1"/>
  <c r="AW778" i="1" s="1"/>
  <c r="AX778" i="1" a="1"/>
  <c r="AX778" i="1" s="1"/>
  <c r="AY778" i="1" a="1"/>
  <c r="AY778" i="1" s="1"/>
  <c r="AZ778" i="1" a="1"/>
  <c r="AZ778" i="1" s="1"/>
  <c r="BA778" i="1" a="1"/>
  <c r="BA778" i="1" s="1"/>
  <c r="BB778" i="1" a="1"/>
  <c r="BB778" i="1" s="1"/>
  <c r="BC778" i="1" a="1"/>
  <c r="BC778" i="1" s="1"/>
  <c r="BD778" i="1" a="1"/>
  <c r="BD778" i="1" s="1"/>
  <c r="BE778" i="1" a="1"/>
  <c r="BE778" i="1" s="1"/>
  <c r="BF778" i="1" a="1"/>
  <c r="BF778" i="1" s="1"/>
  <c r="BG778" i="1" a="1"/>
  <c r="BG778" i="1" s="1"/>
  <c r="BH778" i="1" a="1"/>
  <c r="BH778" i="1" s="1"/>
  <c r="BI778" i="1" a="1"/>
  <c r="BI778" i="1" s="1"/>
  <c r="BJ778" i="1" a="1"/>
  <c r="BJ778" i="1" s="1"/>
  <c r="BK778" i="1" a="1"/>
  <c r="BK778" i="1" s="1"/>
  <c r="BL778" i="1" a="1"/>
  <c r="BL778" i="1" s="1"/>
  <c r="BM778" i="1" a="1"/>
  <c r="BM778" i="1" s="1"/>
  <c r="BN778" i="1" a="1"/>
  <c r="BN778" i="1" s="1"/>
  <c r="Q779" i="1"/>
  <c r="AP779" i="1"/>
  <c r="AQ779" i="1"/>
  <c r="AT779" i="1" a="1"/>
  <c r="AT779" i="1" s="1"/>
  <c r="AU779" i="1" a="1"/>
  <c r="AU779" i="1" s="1"/>
  <c r="AV779" i="1" a="1"/>
  <c r="AV779" i="1" s="1"/>
  <c r="AW779" i="1" a="1"/>
  <c r="AW779" i="1" s="1"/>
  <c r="AX779" i="1" a="1"/>
  <c r="AX779" i="1" s="1"/>
  <c r="AY779" i="1" a="1"/>
  <c r="AY779" i="1" s="1"/>
  <c r="AZ779" i="1" a="1"/>
  <c r="AZ779" i="1" s="1"/>
  <c r="BA779" i="1" a="1"/>
  <c r="BA779" i="1" s="1"/>
  <c r="BB779" i="1" a="1"/>
  <c r="BB779" i="1" s="1"/>
  <c r="BC779" i="1" a="1"/>
  <c r="BC779" i="1" s="1"/>
  <c r="BD779" i="1" a="1"/>
  <c r="BD779" i="1" s="1"/>
  <c r="BE779" i="1" a="1"/>
  <c r="BE779" i="1" s="1"/>
  <c r="BF779" i="1" a="1"/>
  <c r="BF779" i="1" s="1"/>
  <c r="BG779" i="1" a="1"/>
  <c r="BG779" i="1" s="1"/>
  <c r="BH779" i="1" a="1"/>
  <c r="BH779" i="1" s="1"/>
  <c r="BI779" i="1" a="1"/>
  <c r="BI779" i="1" s="1"/>
  <c r="BJ779" i="1" a="1"/>
  <c r="BJ779" i="1" s="1"/>
  <c r="BK779" i="1" a="1"/>
  <c r="BK779" i="1" s="1"/>
  <c r="BL779" i="1" a="1"/>
  <c r="BL779" i="1" s="1"/>
  <c r="BM779" i="1" a="1"/>
  <c r="BM779" i="1" s="1"/>
  <c r="BN779" i="1" a="1"/>
  <c r="BN779" i="1" s="1"/>
  <c r="Q780" i="1"/>
  <c r="AP780" i="1"/>
  <c r="AQ780" i="1"/>
  <c r="AT780" i="1" a="1"/>
  <c r="AT780" i="1" s="1"/>
  <c r="AU780" i="1" a="1"/>
  <c r="AU780" i="1" s="1"/>
  <c r="AV780" i="1" a="1"/>
  <c r="AV780" i="1" s="1"/>
  <c r="AW780" i="1" a="1"/>
  <c r="AW780" i="1" s="1"/>
  <c r="AX780" i="1" a="1"/>
  <c r="AX780" i="1" s="1"/>
  <c r="AY780" i="1" a="1"/>
  <c r="AY780" i="1" s="1"/>
  <c r="AZ780" i="1" a="1"/>
  <c r="AZ780" i="1" s="1"/>
  <c r="BA780" i="1" a="1"/>
  <c r="BA780" i="1" s="1"/>
  <c r="BB780" i="1" a="1"/>
  <c r="BB780" i="1" s="1"/>
  <c r="BC780" i="1" a="1"/>
  <c r="BC780" i="1" s="1"/>
  <c r="BD780" i="1" a="1"/>
  <c r="BD780" i="1" s="1"/>
  <c r="BE780" i="1" a="1"/>
  <c r="BE780" i="1" s="1"/>
  <c r="BF780" i="1" a="1"/>
  <c r="BF780" i="1" s="1"/>
  <c r="BG780" i="1" a="1"/>
  <c r="BG780" i="1" s="1"/>
  <c r="BH780" i="1" a="1"/>
  <c r="BH780" i="1" s="1"/>
  <c r="BI780" i="1" a="1"/>
  <c r="BI780" i="1" s="1"/>
  <c r="BJ780" i="1" a="1"/>
  <c r="BJ780" i="1" s="1"/>
  <c r="BK780" i="1" a="1"/>
  <c r="BK780" i="1" s="1"/>
  <c r="BL780" i="1" a="1"/>
  <c r="BL780" i="1" s="1"/>
  <c r="BM780" i="1" a="1"/>
  <c r="BM780" i="1" s="1"/>
  <c r="BN780" i="1" a="1"/>
  <c r="BN780" i="1" s="1"/>
  <c r="Q781" i="1"/>
  <c r="AP781" i="1"/>
  <c r="AQ781" i="1"/>
  <c r="AT781" i="1" a="1"/>
  <c r="AT781" i="1" s="1"/>
  <c r="AU781" i="1" a="1"/>
  <c r="AU781" i="1" s="1"/>
  <c r="AV781" i="1" a="1"/>
  <c r="AV781" i="1" s="1"/>
  <c r="AW781" i="1" a="1"/>
  <c r="AW781" i="1" s="1"/>
  <c r="AX781" i="1" a="1"/>
  <c r="AX781" i="1" s="1"/>
  <c r="AY781" i="1" a="1"/>
  <c r="AY781" i="1" s="1"/>
  <c r="AZ781" i="1" a="1"/>
  <c r="AZ781" i="1" s="1"/>
  <c r="BA781" i="1" a="1"/>
  <c r="BA781" i="1" s="1"/>
  <c r="BB781" i="1" a="1"/>
  <c r="BB781" i="1" s="1"/>
  <c r="BC781" i="1" a="1"/>
  <c r="BC781" i="1" s="1"/>
  <c r="BD781" i="1" a="1"/>
  <c r="BD781" i="1" s="1"/>
  <c r="BE781" i="1" a="1"/>
  <c r="BE781" i="1" s="1"/>
  <c r="BF781" i="1" a="1"/>
  <c r="BF781" i="1" s="1"/>
  <c r="BG781" i="1" a="1"/>
  <c r="BG781" i="1" s="1"/>
  <c r="BH781" i="1" a="1"/>
  <c r="BH781" i="1" s="1"/>
  <c r="BI781" i="1" a="1"/>
  <c r="BI781" i="1" s="1"/>
  <c r="BJ781" i="1" a="1"/>
  <c r="BJ781" i="1" s="1"/>
  <c r="BK781" i="1" a="1"/>
  <c r="BK781" i="1" s="1"/>
  <c r="BL781" i="1" a="1"/>
  <c r="BL781" i="1" s="1"/>
  <c r="BM781" i="1" a="1"/>
  <c r="BM781" i="1" s="1"/>
  <c r="BN781" i="1" a="1"/>
  <c r="BN781" i="1" s="1"/>
  <c r="Q782" i="1"/>
  <c r="AP782" i="1"/>
  <c r="AQ782" i="1"/>
  <c r="AT782" i="1" a="1"/>
  <c r="AT782" i="1" s="1"/>
  <c r="AU782" i="1" a="1"/>
  <c r="AU782" i="1" s="1"/>
  <c r="AV782" i="1" a="1"/>
  <c r="AV782" i="1" s="1"/>
  <c r="AW782" i="1" a="1"/>
  <c r="AW782" i="1" s="1"/>
  <c r="AX782" i="1" a="1"/>
  <c r="AX782" i="1" s="1"/>
  <c r="AY782" i="1" a="1"/>
  <c r="AY782" i="1" s="1"/>
  <c r="AZ782" i="1" a="1"/>
  <c r="AZ782" i="1" s="1"/>
  <c r="BA782" i="1" a="1"/>
  <c r="BA782" i="1" s="1"/>
  <c r="BB782" i="1" a="1"/>
  <c r="BB782" i="1" s="1"/>
  <c r="BC782" i="1" a="1"/>
  <c r="BC782" i="1" s="1"/>
  <c r="BD782" i="1" a="1"/>
  <c r="BD782" i="1" s="1"/>
  <c r="BE782" i="1" a="1"/>
  <c r="BE782" i="1" s="1"/>
  <c r="BF782" i="1" a="1"/>
  <c r="BF782" i="1" s="1"/>
  <c r="BG782" i="1" a="1"/>
  <c r="BG782" i="1" s="1"/>
  <c r="BH782" i="1" a="1"/>
  <c r="BH782" i="1" s="1"/>
  <c r="BI782" i="1" a="1"/>
  <c r="BI782" i="1" s="1"/>
  <c r="BJ782" i="1" a="1"/>
  <c r="BJ782" i="1" s="1"/>
  <c r="BK782" i="1" a="1"/>
  <c r="BK782" i="1" s="1"/>
  <c r="BL782" i="1" a="1"/>
  <c r="BL782" i="1" s="1"/>
  <c r="BM782" i="1" a="1"/>
  <c r="BM782" i="1" s="1"/>
  <c r="BN782" i="1" a="1"/>
  <c r="BN782" i="1" s="1"/>
  <c r="Q783" i="1"/>
  <c r="AP783" i="1"/>
  <c r="AQ783" i="1"/>
  <c r="AT783" i="1" a="1"/>
  <c r="AT783" i="1" s="1"/>
  <c r="AU783" i="1" a="1"/>
  <c r="AU783" i="1" s="1"/>
  <c r="AV783" i="1" a="1"/>
  <c r="AV783" i="1" s="1"/>
  <c r="AW783" i="1" a="1"/>
  <c r="AW783" i="1" s="1"/>
  <c r="AX783" i="1" a="1"/>
  <c r="AX783" i="1" s="1"/>
  <c r="AY783" i="1" a="1"/>
  <c r="AY783" i="1" s="1"/>
  <c r="AZ783" i="1" a="1"/>
  <c r="AZ783" i="1" s="1"/>
  <c r="BA783" i="1" a="1"/>
  <c r="BA783" i="1" s="1"/>
  <c r="BB783" i="1" a="1"/>
  <c r="BB783" i="1" s="1"/>
  <c r="BC783" i="1" a="1"/>
  <c r="BC783" i="1" s="1"/>
  <c r="BD783" i="1" a="1"/>
  <c r="BD783" i="1" s="1"/>
  <c r="BE783" i="1" a="1"/>
  <c r="BE783" i="1" s="1"/>
  <c r="BF783" i="1" a="1"/>
  <c r="BF783" i="1" s="1"/>
  <c r="BG783" i="1" a="1"/>
  <c r="BG783" i="1" s="1"/>
  <c r="BH783" i="1" a="1"/>
  <c r="BH783" i="1" s="1"/>
  <c r="BI783" i="1" a="1"/>
  <c r="BI783" i="1" s="1"/>
  <c r="BJ783" i="1" a="1"/>
  <c r="BJ783" i="1" s="1"/>
  <c r="BK783" i="1" a="1"/>
  <c r="BK783" i="1" s="1"/>
  <c r="BL783" i="1" a="1"/>
  <c r="BL783" i="1" s="1"/>
  <c r="BM783" i="1" a="1"/>
  <c r="BM783" i="1" s="1"/>
  <c r="BN783" i="1" a="1"/>
  <c r="BN783" i="1" s="1"/>
  <c r="Q784" i="1"/>
  <c r="AP784" i="1"/>
  <c r="AQ784" i="1"/>
  <c r="AT784" i="1" a="1"/>
  <c r="AT784" i="1" s="1"/>
  <c r="AU784" i="1" a="1"/>
  <c r="AU784" i="1" s="1"/>
  <c r="AV784" i="1" a="1"/>
  <c r="AV784" i="1" s="1"/>
  <c r="AW784" i="1" a="1"/>
  <c r="AW784" i="1" s="1"/>
  <c r="AX784" i="1" a="1"/>
  <c r="AX784" i="1" s="1"/>
  <c r="AY784" i="1" a="1"/>
  <c r="AY784" i="1" s="1"/>
  <c r="AZ784" i="1" a="1"/>
  <c r="AZ784" i="1" s="1"/>
  <c r="BA784" i="1" a="1"/>
  <c r="BA784" i="1" s="1"/>
  <c r="BB784" i="1" a="1"/>
  <c r="BB784" i="1" s="1"/>
  <c r="BC784" i="1" a="1"/>
  <c r="BC784" i="1" s="1"/>
  <c r="BD784" i="1" a="1"/>
  <c r="BD784" i="1" s="1"/>
  <c r="BE784" i="1" a="1"/>
  <c r="BE784" i="1" s="1"/>
  <c r="BF784" i="1" a="1"/>
  <c r="BF784" i="1" s="1"/>
  <c r="BG784" i="1" a="1"/>
  <c r="BG784" i="1" s="1"/>
  <c r="BH784" i="1" a="1"/>
  <c r="BH784" i="1" s="1"/>
  <c r="BI784" i="1" a="1"/>
  <c r="BI784" i="1" s="1"/>
  <c r="BJ784" i="1" a="1"/>
  <c r="BJ784" i="1" s="1"/>
  <c r="BK784" i="1" a="1"/>
  <c r="BK784" i="1" s="1"/>
  <c r="BL784" i="1" a="1"/>
  <c r="BL784" i="1" s="1"/>
  <c r="BM784" i="1" a="1"/>
  <c r="BM784" i="1" s="1"/>
  <c r="BN784" i="1" a="1"/>
  <c r="BN784" i="1" s="1"/>
  <c r="Q785" i="1"/>
  <c r="AP785" i="1"/>
  <c r="AQ785" i="1"/>
  <c r="AT785" i="1" a="1"/>
  <c r="AT785" i="1" s="1"/>
  <c r="AU785" i="1" a="1"/>
  <c r="AU785" i="1" s="1"/>
  <c r="AV785" i="1" a="1"/>
  <c r="AV785" i="1" s="1"/>
  <c r="AW785" i="1" a="1"/>
  <c r="AW785" i="1" s="1"/>
  <c r="AX785" i="1" a="1"/>
  <c r="AX785" i="1" s="1"/>
  <c r="AY785" i="1" a="1"/>
  <c r="AY785" i="1" s="1"/>
  <c r="AZ785" i="1" a="1"/>
  <c r="AZ785" i="1" s="1"/>
  <c r="BA785" i="1" a="1"/>
  <c r="BA785" i="1" s="1"/>
  <c r="BB785" i="1" a="1"/>
  <c r="BB785" i="1" s="1"/>
  <c r="BC785" i="1" a="1"/>
  <c r="BC785" i="1" s="1"/>
  <c r="BD785" i="1" a="1"/>
  <c r="BD785" i="1" s="1"/>
  <c r="BE785" i="1" a="1"/>
  <c r="BE785" i="1" s="1"/>
  <c r="BF785" i="1" a="1"/>
  <c r="BF785" i="1" s="1"/>
  <c r="BG785" i="1" a="1"/>
  <c r="BG785" i="1" s="1"/>
  <c r="BH785" i="1" a="1"/>
  <c r="BH785" i="1" s="1"/>
  <c r="BI785" i="1" a="1"/>
  <c r="BI785" i="1" s="1"/>
  <c r="BJ785" i="1" a="1"/>
  <c r="BJ785" i="1" s="1"/>
  <c r="BK785" i="1" a="1"/>
  <c r="BK785" i="1" s="1"/>
  <c r="BL785" i="1" a="1"/>
  <c r="BL785" i="1" s="1"/>
  <c r="BM785" i="1" a="1"/>
  <c r="BM785" i="1" s="1"/>
  <c r="BN785" i="1" a="1"/>
  <c r="BN785" i="1" s="1"/>
  <c r="Q786" i="1"/>
  <c r="AP786" i="1"/>
  <c r="AQ786" i="1"/>
  <c r="AT786" i="1" a="1"/>
  <c r="AT786" i="1" s="1"/>
  <c r="AU786" i="1" a="1"/>
  <c r="AU786" i="1" s="1"/>
  <c r="AV786" i="1" a="1"/>
  <c r="AV786" i="1" s="1"/>
  <c r="AW786" i="1" a="1"/>
  <c r="AW786" i="1" s="1"/>
  <c r="AX786" i="1" a="1"/>
  <c r="AX786" i="1" s="1"/>
  <c r="AY786" i="1" a="1"/>
  <c r="AY786" i="1" s="1"/>
  <c r="AZ786" i="1" a="1"/>
  <c r="AZ786" i="1" s="1"/>
  <c r="BA786" i="1" a="1"/>
  <c r="BA786" i="1" s="1"/>
  <c r="BB786" i="1" a="1"/>
  <c r="BB786" i="1" s="1"/>
  <c r="BC786" i="1" a="1"/>
  <c r="BC786" i="1" s="1"/>
  <c r="BD786" i="1" a="1"/>
  <c r="BD786" i="1" s="1"/>
  <c r="BE786" i="1" a="1"/>
  <c r="BE786" i="1" s="1"/>
  <c r="BF786" i="1" a="1"/>
  <c r="BF786" i="1" s="1"/>
  <c r="BG786" i="1" a="1"/>
  <c r="BG786" i="1" s="1"/>
  <c r="BH786" i="1" a="1"/>
  <c r="BH786" i="1" s="1"/>
  <c r="BI786" i="1" a="1"/>
  <c r="BI786" i="1" s="1"/>
  <c r="BJ786" i="1" a="1"/>
  <c r="BJ786" i="1" s="1"/>
  <c r="BK786" i="1" a="1"/>
  <c r="BK786" i="1" s="1"/>
  <c r="BL786" i="1" a="1"/>
  <c r="BL786" i="1" s="1"/>
  <c r="BM786" i="1" a="1"/>
  <c r="BM786" i="1" s="1"/>
  <c r="BN786" i="1" a="1"/>
  <c r="BN786" i="1" s="1"/>
  <c r="Q787" i="1"/>
  <c r="AP787" i="1"/>
  <c r="AQ787" i="1"/>
  <c r="AT787" i="1" a="1"/>
  <c r="AT787" i="1" s="1"/>
  <c r="AU787" i="1" a="1"/>
  <c r="AU787" i="1" s="1"/>
  <c r="AV787" i="1" a="1"/>
  <c r="AV787" i="1" s="1"/>
  <c r="AW787" i="1" a="1"/>
  <c r="AW787" i="1" s="1"/>
  <c r="AX787" i="1" a="1"/>
  <c r="AX787" i="1" s="1"/>
  <c r="AY787" i="1" a="1"/>
  <c r="AY787" i="1" s="1"/>
  <c r="AZ787" i="1" a="1"/>
  <c r="AZ787" i="1" s="1"/>
  <c r="BA787" i="1" a="1"/>
  <c r="BA787" i="1" s="1"/>
  <c r="BB787" i="1" a="1"/>
  <c r="BB787" i="1" s="1"/>
  <c r="BC787" i="1" a="1"/>
  <c r="BC787" i="1" s="1"/>
  <c r="BD787" i="1" a="1"/>
  <c r="BD787" i="1" s="1"/>
  <c r="BE787" i="1" a="1"/>
  <c r="BE787" i="1" s="1"/>
  <c r="BF787" i="1" a="1"/>
  <c r="BF787" i="1" s="1"/>
  <c r="BG787" i="1" a="1"/>
  <c r="BG787" i="1" s="1"/>
  <c r="BH787" i="1" a="1"/>
  <c r="BH787" i="1" s="1"/>
  <c r="BI787" i="1" a="1"/>
  <c r="BI787" i="1" s="1"/>
  <c r="BJ787" i="1" a="1"/>
  <c r="BJ787" i="1" s="1"/>
  <c r="BK787" i="1" a="1"/>
  <c r="BK787" i="1" s="1"/>
  <c r="BL787" i="1" a="1"/>
  <c r="BL787" i="1" s="1"/>
  <c r="BM787" i="1" a="1"/>
  <c r="BM787" i="1" s="1"/>
  <c r="BN787" i="1" a="1"/>
  <c r="BN787" i="1" s="1"/>
  <c r="Q788" i="1"/>
  <c r="AP788" i="1"/>
  <c r="AQ788" i="1"/>
  <c r="AT788" i="1" a="1"/>
  <c r="AT788" i="1" s="1"/>
  <c r="AU788" i="1" a="1"/>
  <c r="AU788" i="1" s="1"/>
  <c r="AV788" i="1" a="1"/>
  <c r="AV788" i="1" s="1"/>
  <c r="AW788" i="1" a="1"/>
  <c r="AW788" i="1" s="1"/>
  <c r="AX788" i="1" a="1"/>
  <c r="AX788" i="1" s="1"/>
  <c r="AY788" i="1" a="1"/>
  <c r="AY788" i="1" s="1"/>
  <c r="AZ788" i="1" a="1"/>
  <c r="AZ788" i="1" s="1"/>
  <c r="BA788" i="1" a="1"/>
  <c r="BA788" i="1" s="1"/>
  <c r="BB788" i="1" a="1"/>
  <c r="BB788" i="1" s="1"/>
  <c r="BC788" i="1" a="1"/>
  <c r="BC788" i="1" s="1"/>
  <c r="BD788" i="1" a="1"/>
  <c r="BD788" i="1" s="1"/>
  <c r="BE788" i="1" a="1"/>
  <c r="BE788" i="1" s="1"/>
  <c r="BF788" i="1" a="1"/>
  <c r="BF788" i="1" s="1"/>
  <c r="BG788" i="1" a="1"/>
  <c r="BG788" i="1" s="1"/>
  <c r="BH788" i="1" a="1"/>
  <c r="BH788" i="1" s="1"/>
  <c r="BI788" i="1" a="1"/>
  <c r="BI788" i="1" s="1"/>
  <c r="BJ788" i="1" a="1"/>
  <c r="BJ788" i="1" s="1"/>
  <c r="BK788" i="1" a="1"/>
  <c r="BK788" i="1" s="1"/>
  <c r="BL788" i="1" a="1"/>
  <c r="BL788" i="1" s="1"/>
  <c r="BM788" i="1" a="1"/>
  <c r="BM788" i="1" s="1"/>
  <c r="BN788" i="1" a="1"/>
  <c r="BN788" i="1" s="1"/>
  <c r="Q789" i="1"/>
  <c r="AP789" i="1"/>
  <c r="AQ789" i="1"/>
  <c r="AT789" i="1" a="1"/>
  <c r="AT789" i="1" s="1"/>
  <c r="AU789" i="1" a="1"/>
  <c r="AU789" i="1" s="1"/>
  <c r="AV789" i="1" a="1"/>
  <c r="AV789" i="1" s="1"/>
  <c r="AW789" i="1" a="1"/>
  <c r="AW789" i="1" s="1"/>
  <c r="AX789" i="1" a="1"/>
  <c r="AX789" i="1" s="1"/>
  <c r="AY789" i="1" a="1"/>
  <c r="AY789" i="1" s="1"/>
  <c r="AZ789" i="1" a="1"/>
  <c r="AZ789" i="1" s="1"/>
  <c r="BA789" i="1" a="1"/>
  <c r="BA789" i="1" s="1"/>
  <c r="BB789" i="1" a="1"/>
  <c r="BB789" i="1" s="1"/>
  <c r="BC789" i="1" a="1"/>
  <c r="BC789" i="1" s="1"/>
  <c r="BD789" i="1" a="1"/>
  <c r="BD789" i="1" s="1"/>
  <c r="BE789" i="1" a="1"/>
  <c r="BE789" i="1" s="1"/>
  <c r="BF789" i="1" a="1"/>
  <c r="BF789" i="1" s="1"/>
  <c r="BG789" i="1" a="1"/>
  <c r="BG789" i="1" s="1"/>
  <c r="BH789" i="1" a="1"/>
  <c r="BH789" i="1" s="1"/>
  <c r="BI789" i="1" a="1"/>
  <c r="BI789" i="1" s="1"/>
  <c r="BJ789" i="1" a="1"/>
  <c r="BJ789" i="1" s="1"/>
  <c r="BK789" i="1" a="1"/>
  <c r="BK789" i="1" s="1"/>
  <c r="BL789" i="1" a="1"/>
  <c r="BL789" i="1" s="1"/>
  <c r="BM789" i="1" a="1"/>
  <c r="BM789" i="1" s="1"/>
  <c r="BN789" i="1" a="1"/>
  <c r="BN789" i="1" s="1"/>
  <c r="Q790" i="1"/>
  <c r="AP790" i="1"/>
  <c r="AQ790" i="1"/>
  <c r="AT790" i="1" a="1"/>
  <c r="AT790" i="1" s="1"/>
  <c r="AU790" i="1" a="1"/>
  <c r="AU790" i="1" s="1"/>
  <c r="AV790" i="1" a="1"/>
  <c r="AV790" i="1" s="1"/>
  <c r="AW790" i="1" a="1"/>
  <c r="AW790" i="1" s="1"/>
  <c r="AX790" i="1" a="1"/>
  <c r="AX790" i="1" s="1"/>
  <c r="AY790" i="1" a="1"/>
  <c r="AY790" i="1" s="1"/>
  <c r="AZ790" i="1" a="1"/>
  <c r="AZ790" i="1" s="1"/>
  <c r="BA790" i="1" a="1"/>
  <c r="BA790" i="1" s="1"/>
  <c r="BB790" i="1" a="1"/>
  <c r="BB790" i="1" s="1"/>
  <c r="BC790" i="1" a="1"/>
  <c r="BC790" i="1" s="1"/>
  <c r="BD790" i="1" a="1"/>
  <c r="BD790" i="1" s="1"/>
  <c r="BE790" i="1" a="1"/>
  <c r="BE790" i="1" s="1"/>
  <c r="BF790" i="1" a="1"/>
  <c r="BF790" i="1" s="1"/>
  <c r="BG790" i="1" a="1"/>
  <c r="BG790" i="1" s="1"/>
  <c r="BH790" i="1" a="1"/>
  <c r="BH790" i="1" s="1"/>
  <c r="BI790" i="1" a="1"/>
  <c r="BI790" i="1" s="1"/>
  <c r="BJ790" i="1" a="1"/>
  <c r="BJ790" i="1" s="1"/>
  <c r="BK790" i="1" a="1"/>
  <c r="BK790" i="1" s="1"/>
  <c r="BL790" i="1" a="1"/>
  <c r="BL790" i="1" s="1"/>
  <c r="BM790" i="1" a="1"/>
  <c r="BM790" i="1" s="1"/>
  <c r="BN790" i="1" a="1"/>
  <c r="BN790" i="1" s="1"/>
  <c r="Q791" i="1"/>
  <c r="AP791" i="1"/>
  <c r="AQ791" i="1"/>
  <c r="AT791" i="1" a="1"/>
  <c r="AT791" i="1" s="1"/>
  <c r="AU791" i="1" a="1"/>
  <c r="AU791" i="1" s="1"/>
  <c r="AV791" i="1" a="1"/>
  <c r="AV791" i="1" s="1"/>
  <c r="AW791" i="1" a="1"/>
  <c r="AW791" i="1" s="1"/>
  <c r="AX791" i="1" a="1"/>
  <c r="AX791" i="1" s="1"/>
  <c r="AY791" i="1" a="1"/>
  <c r="AY791" i="1" s="1"/>
  <c r="AZ791" i="1" a="1"/>
  <c r="AZ791" i="1" s="1"/>
  <c r="BA791" i="1" a="1"/>
  <c r="BA791" i="1" s="1"/>
  <c r="BB791" i="1" a="1"/>
  <c r="BB791" i="1" s="1"/>
  <c r="BC791" i="1" a="1"/>
  <c r="BC791" i="1" s="1"/>
  <c r="BD791" i="1" a="1"/>
  <c r="BD791" i="1" s="1"/>
  <c r="BE791" i="1" a="1"/>
  <c r="BE791" i="1" s="1"/>
  <c r="BF791" i="1" a="1"/>
  <c r="BF791" i="1" s="1"/>
  <c r="BG791" i="1" a="1"/>
  <c r="BG791" i="1" s="1"/>
  <c r="BH791" i="1" a="1"/>
  <c r="BH791" i="1" s="1"/>
  <c r="BI791" i="1" a="1"/>
  <c r="BI791" i="1" s="1"/>
  <c r="BJ791" i="1" a="1"/>
  <c r="BJ791" i="1" s="1"/>
  <c r="BK791" i="1" a="1"/>
  <c r="BK791" i="1" s="1"/>
  <c r="BL791" i="1" a="1"/>
  <c r="BL791" i="1" s="1"/>
  <c r="BM791" i="1" a="1"/>
  <c r="BM791" i="1" s="1"/>
  <c r="BN791" i="1" a="1"/>
  <c r="BN791" i="1" s="1"/>
  <c r="Q792" i="1"/>
  <c r="AP792" i="1"/>
  <c r="AQ792" i="1"/>
  <c r="AT792" i="1" a="1"/>
  <c r="AT792" i="1" s="1"/>
  <c r="AU792" i="1" a="1"/>
  <c r="AU792" i="1" s="1"/>
  <c r="AV792" i="1" a="1"/>
  <c r="AV792" i="1" s="1"/>
  <c r="AW792" i="1" a="1"/>
  <c r="AW792" i="1" s="1"/>
  <c r="AX792" i="1" a="1"/>
  <c r="AX792" i="1" s="1"/>
  <c r="AY792" i="1" a="1"/>
  <c r="AY792" i="1" s="1"/>
  <c r="AZ792" i="1" a="1"/>
  <c r="AZ792" i="1" s="1"/>
  <c r="BA792" i="1" a="1"/>
  <c r="BA792" i="1" s="1"/>
  <c r="BB792" i="1" a="1"/>
  <c r="BB792" i="1" s="1"/>
  <c r="BC792" i="1" a="1"/>
  <c r="BC792" i="1" s="1"/>
  <c r="BD792" i="1" a="1"/>
  <c r="BD792" i="1" s="1"/>
  <c r="BE792" i="1" a="1"/>
  <c r="BE792" i="1" s="1"/>
  <c r="BF792" i="1" a="1"/>
  <c r="BF792" i="1" s="1"/>
  <c r="BG792" i="1" a="1"/>
  <c r="BG792" i="1" s="1"/>
  <c r="BH792" i="1" a="1"/>
  <c r="BH792" i="1" s="1"/>
  <c r="BI792" i="1" a="1"/>
  <c r="BI792" i="1" s="1"/>
  <c r="BJ792" i="1" a="1"/>
  <c r="BJ792" i="1" s="1"/>
  <c r="BK792" i="1" a="1"/>
  <c r="BK792" i="1" s="1"/>
  <c r="BL792" i="1" a="1"/>
  <c r="BL792" i="1" s="1"/>
  <c r="BM792" i="1" a="1"/>
  <c r="BM792" i="1" s="1"/>
  <c r="BN792" i="1" a="1"/>
  <c r="BN792" i="1" s="1"/>
  <c r="Q793" i="1"/>
  <c r="AP793" i="1"/>
  <c r="AQ793" i="1"/>
  <c r="AT793" i="1" a="1"/>
  <c r="AT793" i="1" s="1"/>
  <c r="AU793" i="1" a="1"/>
  <c r="AU793" i="1" s="1"/>
  <c r="AV793" i="1" a="1"/>
  <c r="AV793" i="1" s="1"/>
  <c r="AW793" i="1" a="1"/>
  <c r="AW793" i="1" s="1"/>
  <c r="AX793" i="1" a="1"/>
  <c r="AX793" i="1" s="1"/>
  <c r="AY793" i="1" a="1"/>
  <c r="AY793" i="1" s="1"/>
  <c r="AZ793" i="1" a="1"/>
  <c r="AZ793" i="1" s="1"/>
  <c r="BA793" i="1" a="1"/>
  <c r="BA793" i="1" s="1"/>
  <c r="BB793" i="1" a="1"/>
  <c r="BB793" i="1" s="1"/>
  <c r="BC793" i="1" a="1"/>
  <c r="BC793" i="1" s="1"/>
  <c r="BD793" i="1" a="1"/>
  <c r="BD793" i="1" s="1"/>
  <c r="BE793" i="1" a="1"/>
  <c r="BE793" i="1" s="1"/>
  <c r="BF793" i="1" a="1"/>
  <c r="BF793" i="1" s="1"/>
  <c r="BG793" i="1" a="1"/>
  <c r="BG793" i="1" s="1"/>
  <c r="BH793" i="1" a="1"/>
  <c r="BH793" i="1" s="1"/>
  <c r="BI793" i="1" a="1"/>
  <c r="BI793" i="1" s="1"/>
  <c r="BJ793" i="1" a="1"/>
  <c r="BJ793" i="1" s="1"/>
  <c r="BK793" i="1" a="1"/>
  <c r="BK793" i="1" s="1"/>
  <c r="BL793" i="1" a="1"/>
  <c r="BL793" i="1" s="1"/>
  <c r="BM793" i="1" a="1"/>
  <c r="BM793" i="1" s="1"/>
  <c r="BN793" i="1" a="1"/>
  <c r="BN793" i="1" s="1"/>
  <c r="Q794" i="1"/>
  <c r="AP794" i="1"/>
  <c r="AQ794" i="1"/>
  <c r="AT794" i="1" a="1"/>
  <c r="AT794" i="1" s="1"/>
  <c r="AU794" i="1" a="1"/>
  <c r="AU794" i="1" s="1"/>
  <c r="AV794" i="1" a="1"/>
  <c r="AV794" i="1" s="1"/>
  <c r="AW794" i="1" a="1"/>
  <c r="AW794" i="1" s="1"/>
  <c r="AX794" i="1" a="1"/>
  <c r="AX794" i="1" s="1"/>
  <c r="AY794" i="1" a="1"/>
  <c r="AY794" i="1" s="1"/>
  <c r="AZ794" i="1" a="1"/>
  <c r="AZ794" i="1" s="1"/>
  <c r="BA794" i="1" a="1"/>
  <c r="BA794" i="1" s="1"/>
  <c r="BB794" i="1" a="1"/>
  <c r="BB794" i="1" s="1"/>
  <c r="BC794" i="1" a="1"/>
  <c r="BC794" i="1" s="1"/>
  <c r="BD794" i="1" a="1"/>
  <c r="BD794" i="1" s="1"/>
  <c r="BE794" i="1" a="1"/>
  <c r="BE794" i="1" s="1"/>
  <c r="BF794" i="1" a="1"/>
  <c r="BF794" i="1" s="1"/>
  <c r="BG794" i="1" a="1"/>
  <c r="BG794" i="1" s="1"/>
  <c r="BH794" i="1" a="1"/>
  <c r="BH794" i="1" s="1"/>
  <c r="BI794" i="1" a="1"/>
  <c r="BI794" i="1" s="1"/>
  <c r="BJ794" i="1" a="1"/>
  <c r="BJ794" i="1" s="1"/>
  <c r="BK794" i="1" a="1"/>
  <c r="BK794" i="1" s="1"/>
  <c r="BL794" i="1" a="1"/>
  <c r="BL794" i="1" s="1"/>
  <c r="BM794" i="1" a="1"/>
  <c r="BM794" i="1" s="1"/>
  <c r="BN794" i="1" a="1"/>
  <c r="BN794" i="1" s="1"/>
  <c r="Q795" i="1"/>
  <c r="AP795" i="1"/>
  <c r="AQ795" i="1"/>
  <c r="AT795" i="1" a="1"/>
  <c r="AT795" i="1" s="1"/>
  <c r="AU795" i="1" a="1"/>
  <c r="AU795" i="1" s="1"/>
  <c r="AV795" i="1" a="1"/>
  <c r="AV795" i="1" s="1"/>
  <c r="AW795" i="1" a="1"/>
  <c r="AW795" i="1" s="1"/>
  <c r="AX795" i="1" a="1"/>
  <c r="AX795" i="1" s="1"/>
  <c r="AY795" i="1" a="1"/>
  <c r="AY795" i="1" s="1"/>
  <c r="AZ795" i="1" a="1"/>
  <c r="AZ795" i="1" s="1"/>
  <c r="BA795" i="1" a="1"/>
  <c r="BA795" i="1" s="1"/>
  <c r="BB795" i="1" a="1"/>
  <c r="BB795" i="1" s="1"/>
  <c r="BC795" i="1" a="1"/>
  <c r="BC795" i="1" s="1"/>
  <c r="BD795" i="1" a="1"/>
  <c r="BD795" i="1" s="1"/>
  <c r="BE795" i="1" a="1"/>
  <c r="BE795" i="1" s="1"/>
  <c r="BF795" i="1" a="1"/>
  <c r="BF795" i="1" s="1"/>
  <c r="BG795" i="1" a="1"/>
  <c r="BG795" i="1" s="1"/>
  <c r="BH795" i="1" a="1"/>
  <c r="BH795" i="1" s="1"/>
  <c r="BI795" i="1" a="1"/>
  <c r="BI795" i="1" s="1"/>
  <c r="BJ795" i="1" a="1"/>
  <c r="BJ795" i="1" s="1"/>
  <c r="BK795" i="1" a="1"/>
  <c r="BK795" i="1" s="1"/>
  <c r="BL795" i="1" a="1"/>
  <c r="BL795" i="1" s="1"/>
  <c r="BM795" i="1" a="1"/>
  <c r="BM795" i="1" s="1"/>
  <c r="BN795" i="1" a="1"/>
  <c r="BN795" i="1" s="1"/>
  <c r="Q796" i="1"/>
  <c r="AP796" i="1"/>
  <c r="AQ796" i="1"/>
  <c r="AT796" i="1" a="1"/>
  <c r="AT796" i="1" s="1"/>
  <c r="AU796" i="1" a="1"/>
  <c r="AU796" i="1" s="1"/>
  <c r="AV796" i="1" a="1"/>
  <c r="AV796" i="1" s="1"/>
  <c r="AW796" i="1" a="1"/>
  <c r="AW796" i="1" s="1"/>
  <c r="AX796" i="1" a="1"/>
  <c r="AX796" i="1" s="1"/>
  <c r="AY796" i="1" a="1"/>
  <c r="AY796" i="1" s="1"/>
  <c r="AZ796" i="1" a="1"/>
  <c r="AZ796" i="1" s="1"/>
  <c r="BA796" i="1" a="1"/>
  <c r="BA796" i="1" s="1"/>
  <c r="BB796" i="1" a="1"/>
  <c r="BB796" i="1" s="1"/>
  <c r="BC796" i="1" a="1"/>
  <c r="BC796" i="1" s="1"/>
  <c r="BD796" i="1" a="1"/>
  <c r="BD796" i="1" s="1"/>
  <c r="BE796" i="1" a="1"/>
  <c r="BE796" i="1" s="1"/>
  <c r="BF796" i="1" a="1"/>
  <c r="BF796" i="1" s="1"/>
  <c r="BG796" i="1" a="1"/>
  <c r="BG796" i="1" s="1"/>
  <c r="BH796" i="1" a="1"/>
  <c r="BH796" i="1" s="1"/>
  <c r="BI796" i="1" a="1"/>
  <c r="BI796" i="1" s="1"/>
  <c r="BJ796" i="1" a="1"/>
  <c r="BJ796" i="1" s="1"/>
  <c r="BK796" i="1" a="1"/>
  <c r="BK796" i="1" s="1"/>
  <c r="BL796" i="1" a="1"/>
  <c r="BL796" i="1" s="1"/>
  <c r="BM796" i="1" a="1"/>
  <c r="BM796" i="1" s="1"/>
  <c r="BN796" i="1" a="1"/>
  <c r="BN796" i="1" s="1"/>
  <c r="Q797" i="1"/>
  <c r="AP797" i="1"/>
  <c r="AQ797" i="1"/>
  <c r="AT797" i="1" a="1"/>
  <c r="AT797" i="1" s="1"/>
  <c r="AU797" i="1" a="1"/>
  <c r="AU797" i="1" s="1"/>
  <c r="AV797" i="1" a="1"/>
  <c r="AV797" i="1" s="1"/>
  <c r="AW797" i="1" a="1"/>
  <c r="AW797" i="1" s="1"/>
  <c r="AX797" i="1" a="1"/>
  <c r="AX797" i="1" s="1"/>
  <c r="AY797" i="1" a="1"/>
  <c r="AY797" i="1" s="1"/>
  <c r="AZ797" i="1" a="1"/>
  <c r="AZ797" i="1" s="1"/>
  <c r="BA797" i="1" a="1"/>
  <c r="BA797" i="1" s="1"/>
  <c r="BB797" i="1" a="1"/>
  <c r="BB797" i="1" s="1"/>
  <c r="BC797" i="1" a="1"/>
  <c r="BC797" i="1" s="1"/>
  <c r="BD797" i="1" a="1"/>
  <c r="BD797" i="1" s="1"/>
  <c r="BE797" i="1" a="1"/>
  <c r="BE797" i="1" s="1"/>
  <c r="BF797" i="1" a="1"/>
  <c r="BF797" i="1" s="1"/>
  <c r="BG797" i="1" a="1"/>
  <c r="BG797" i="1" s="1"/>
  <c r="BH797" i="1" a="1"/>
  <c r="BH797" i="1" s="1"/>
  <c r="BI797" i="1" a="1"/>
  <c r="BI797" i="1" s="1"/>
  <c r="BJ797" i="1" a="1"/>
  <c r="BJ797" i="1" s="1"/>
  <c r="BK797" i="1" a="1"/>
  <c r="BK797" i="1" s="1"/>
  <c r="BL797" i="1" a="1"/>
  <c r="BL797" i="1" s="1"/>
  <c r="BM797" i="1" a="1"/>
  <c r="BM797" i="1" s="1"/>
  <c r="BN797" i="1" a="1"/>
  <c r="BN797" i="1" s="1"/>
  <c r="Q798" i="1"/>
  <c r="AP798" i="1"/>
  <c r="AQ798" i="1"/>
  <c r="AT798" i="1" a="1"/>
  <c r="AT798" i="1" s="1"/>
  <c r="AU798" i="1" a="1"/>
  <c r="AU798" i="1" s="1"/>
  <c r="AV798" i="1" a="1"/>
  <c r="AV798" i="1" s="1"/>
  <c r="AW798" i="1" a="1"/>
  <c r="AW798" i="1" s="1"/>
  <c r="AX798" i="1" a="1"/>
  <c r="AX798" i="1" s="1"/>
  <c r="AY798" i="1" a="1"/>
  <c r="AY798" i="1" s="1"/>
  <c r="AZ798" i="1" a="1"/>
  <c r="AZ798" i="1" s="1"/>
  <c r="BA798" i="1" a="1"/>
  <c r="BA798" i="1" s="1"/>
  <c r="BB798" i="1" a="1"/>
  <c r="BB798" i="1" s="1"/>
  <c r="BC798" i="1" a="1"/>
  <c r="BC798" i="1" s="1"/>
  <c r="BD798" i="1" a="1"/>
  <c r="BD798" i="1" s="1"/>
  <c r="BE798" i="1" a="1"/>
  <c r="BE798" i="1" s="1"/>
  <c r="BF798" i="1" a="1"/>
  <c r="BF798" i="1" s="1"/>
  <c r="BG798" i="1" a="1"/>
  <c r="BG798" i="1" s="1"/>
  <c r="BH798" i="1" a="1"/>
  <c r="BH798" i="1" s="1"/>
  <c r="BI798" i="1" a="1"/>
  <c r="BI798" i="1" s="1"/>
  <c r="BJ798" i="1" a="1"/>
  <c r="BJ798" i="1" s="1"/>
  <c r="BK798" i="1" a="1"/>
  <c r="BK798" i="1" s="1"/>
  <c r="BL798" i="1" a="1"/>
  <c r="BL798" i="1" s="1"/>
  <c r="BM798" i="1" a="1"/>
  <c r="BM798" i="1" s="1"/>
  <c r="BN798" i="1" a="1"/>
  <c r="BN798" i="1" s="1"/>
  <c r="Q799" i="1"/>
  <c r="AP799" i="1"/>
  <c r="AQ799" i="1"/>
  <c r="AT799" i="1" a="1"/>
  <c r="AT799" i="1" s="1"/>
  <c r="AU799" i="1" a="1"/>
  <c r="AU799" i="1" s="1"/>
  <c r="AV799" i="1" a="1"/>
  <c r="AV799" i="1" s="1"/>
  <c r="AW799" i="1" a="1"/>
  <c r="AW799" i="1" s="1"/>
  <c r="AX799" i="1" a="1"/>
  <c r="AX799" i="1" s="1"/>
  <c r="AY799" i="1" a="1"/>
  <c r="AY799" i="1" s="1"/>
  <c r="AZ799" i="1" a="1"/>
  <c r="AZ799" i="1" s="1"/>
  <c r="BA799" i="1" a="1"/>
  <c r="BA799" i="1" s="1"/>
  <c r="BB799" i="1" a="1"/>
  <c r="BB799" i="1" s="1"/>
  <c r="BC799" i="1" a="1"/>
  <c r="BC799" i="1" s="1"/>
  <c r="BD799" i="1" a="1"/>
  <c r="BD799" i="1" s="1"/>
  <c r="BE799" i="1" a="1"/>
  <c r="BE799" i="1" s="1"/>
  <c r="BF799" i="1" a="1"/>
  <c r="BF799" i="1" s="1"/>
  <c r="BG799" i="1" a="1"/>
  <c r="BG799" i="1" s="1"/>
  <c r="BH799" i="1" a="1"/>
  <c r="BH799" i="1" s="1"/>
  <c r="BI799" i="1" a="1"/>
  <c r="BI799" i="1" s="1"/>
  <c r="BJ799" i="1" a="1"/>
  <c r="BJ799" i="1" s="1"/>
  <c r="BK799" i="1" a="1"/>
  <c r="BK799" i="1" s="1"/>
  <c r="BL799" i="1" a="1"/>
  <c r="BL799" i="1" s="1"/>
  <c r="BM799" i="1" a="1"/>
  <c r="BM799" i="1" s="1"/>
  <c r="BN799" i="1" a="1"/>
  <c r="BN799" i="1" s="1"/>
  <c r="Q800" i="1"/>
  <c r="AP800" i="1"/>
  <c r="AQ800" i="1"/>
  <c r="AT800" i="1" a="1"/>
  <c r="AT800" i="1" s="1"/>
  <c r="AU800" i="1" a="1"/>
  <c r="AU800" i="1" s="1"/>
  <c r="AV800" i="1" a="1"/>
  <c r="AV800" i="1" s="1"/>
  <c r="AW800" i="1" a="1"/>
  <c r="AW800" i="1" s="1"/>
  <c r="AX800" i="1" a="1"/>
  <c r="AX800" i="1" s="1"/>
  <c r="AY800" i="1" a="1"/>
  <c r="AY800" i="1" s="1"/>
  <c r="AZ800" i="1" a="1"/>
  <c r="AZ800" i="1" s="1"/>
  <c r="BA800" i="1" a="1"/>
  <c r="BA800" i="1" s="1"/>
  <c r="BB800" i="1" a="1"/>
  <c r="BB800" i="1" s="1"/>
  <c r="BC800" i="1" a="1"/>
  <c r="BC800" i="1" s="1"/>
  <c r="BD800" i="1" a="1"/>
  <c r="BD800" i="1" s="1"/>
  <c r="BE800" i="1" a="1"/>
  <c r="BE800" i="1" s="1"/>
  <c r="BF800" i="1" a="1"/>
  <c r="BF800" i="1" s="1"/>
  <c r="BG800" i="1" a="1"/>
  <c r="BG800" i="1" s="1"/>
  <c r="BH800" i="1" a="1"/>
  <c r="BH800" i="1" s="1"/>
  <c r="BI800" i="1" a="1"/>
  <c r="BI800" i="1" s="1"/>
  <c r="BJ800" i="1" a="1"/>
  <c r="BJ800" i="1" s="1"/>
  <c r="BK800" i="1" a="1"/>
  <c r="BK800" i="1" s="1"/>
  <c r="BL800" i="1" a="1"/>
  <c r="BL800" i="1" s="1"/>
  <c r="BM800" i="1" a="1"/>
  <c r="BM800" i="1" s="1"/>
  <c r="BN800" i="1" a="1"/>
  <c r="BN800" i="1" s="1"/>
  <c r="Q801" i="1"/>
  <c r="AP801" i="1"/>
  <c r="AQ801" i="1"/>
  <c r="AT801" i="1" a="1"/>
  <c r="AT801" i="1" s="1"/>
  <c r="AU801" i="1" a="1"/>
  <c r="AU801" i="1" s="1"/>
  <c r="AV801" i="1" a="1"/>
  <c r="AV801" i="1" s="1"/>
  <c r="AW801" i="1" a="1"/>
  <c r="AW801" i="1" s="1"/>
  <c r="AX801" i="1" a="1"/>
  <c r="AX801" i="1" s="1"/>
  <c r="AY801" i="1" a="1"/>
  <c r="AY801" i="1" s="1"/>
  <c r="AZ801" i="1" a="1"/>
  <c r="AZ801" i="1" s="1"/>
  <c r="BA801" i="1" a="1"/>
  <c r="BA801" i="1" s="1"/>
  <c r="BB801" i="1" a="1"/>
  <c r="BB801" i="1" s="1"/>
  <c r="BC801" i="1" a="1"/>
  <c r="BC801" i="1" s="1"/>
  <c r="BD801" i="1" a="1"/>
  <c r="BD801" i="1" s="1"/>
  <c r="BE801" i="1" a="1"/>
  <c r="BE801" i="1" s="1"/>
  <c r="BF801" i="1" a="1"/>
  <c r="BF801" i="1" s="1"/>
  <c r="BG801" i="1" a="1"/>
  <c r="BG801" i="1" s="1"/>
  <c r="BH801" i="1" a="1"/>
  <c r="BH801" i="1" s="1"/>
  <c r="BI801" i="1" a="1"/>
  <c r="BI801" i="1" s="1"/>
  <c r="BJ801" i="1" a="1"/>
  <c r="BJ801" i="1" s="1"/>
  <c r="BK801" i="1" a="1"/>
  <c r="BK801" i="1" s="1"/>
  <c r="BL801" i="1" a="1"/>
  <c r="BL801" i="1" s="1"/>
  <c r="BM801" i="1" a="1"/>
  <c r="BM801" i="1" s="1"/>
  <c r="BN801" i="1" a="1"/>
  <c r="BN801" i="1" s="1"/>
  <c r="Q802" i="1"/>
  <c r="AP802" i="1"/>
  <c r="AQ802" i="1"/>
  <c r="AT802" i="1" a="1"/>
  <c r="AT802" i="1" s="1"/>
  <c r="AU802" i="1" a="1"/>
  <c r="AU802" i="1" s="1"/>
  <c r="AV802" i="1" a="1"/>
  <c r="AV802" i="1" s="1"/>
  <c r="AW802" i="1" a="1"/>
  <c r="AW802" i="1" s="1"/>
  <c r="AX802" i="1" a="1"/>
  <c r="AX802" i="1" s="1"/>
  <c r="AY802" i="1" a="1"/>
  <c r="AY802" i="1" s="1"/>
  <c r="AZ802" i="1" a="1"/>
  <c r="AZ802" i="1" s="1"/>
  <c r="BA802" i="1" a="1"/>
  <c r="BA802" i="1" s="1"/>
  <c r="BB802" i="1" a="1"/>
  <c r="BB802" i="1" s="1"/>
  <c r="BC802" i="1" a="1"/>
  <c r="BC802" i="1" s="1"/>
  <c r="BD802" i="1" a="1"/>
  <c r="BD802" i="1" s="1"/>
  <c r="BE802" i="1" a="1"/>
  <c r="BE802" i="1" s="1"/>
  <c r="BF802" i="1" a="1"/>
  <c r="BF802" i="1" s="1"/>
  <c r="BG802" i="1" a="1"/>
  <c r="BG802" i="1" s="1"/>
  <c r="BH802" i="1" a="1"/>
  <c r="BH802" i="1" s="1"/>
  <c r="BI802" i="1" a="1"/>
  <c r="BI802" i="1" s="1"/>
  <c r="BJ802" i="1" a="1"/>
  <c r="BJ802" i="1" s="1"/>
  <c r="BK802" i="1" a="1"/>
  <c r="BK802" i="1" s="1"/>
  <c r="BL802" i="1" a="1"/>
  <c r="BL802" i="1" s="1"/>
  <c r="BM802" i="1" a="1"/>
  <c r="BM802" i="1" s="1"/>
  <c r="BN802" i="1" a="1"/>
  <c r="BN802" i="1" s="1"/>
  <c r="Q803" i="1"/>
  <c r="AP803" i="1"/>
  <c r="AQ803" i="1"/>
  <c r="AT803" i="1" a="1"/>
  <c r="AT803" i="1" s="1"/>
  <c r="AU803" i="1" a="1"/>
  <c r="AU803" i="1" s="1"/>
  <c r="AV803" i="1" a="1"/>
  <c r="AV803" i="1" s="1"/>
  <c r="AW803" i="1" a="1"/>
  <c r="AW803" i="1" s="1"/>
  <c r="AX803" i="1" a="1"/>
  <c r="AX803" i="1" s="1"/>
  <c r="AY803" i="1" a="1"/>
  <c r="AY803" i="1" s="1"/>
  <c r="AZ803" i="1" a="1"/>
  <c r="AZ803" i="1" s="1"/>
  <c r="BA803" i="1" a="1"/>
  <c r="BA803" i="1" s="1"/>
  <c r="BB803" i="1" a="1"/>
  <c r="BB803" i="1" s="1"/>
  <c r="BC803" i="1" a="1"/>
  <c r="BC803" i="1" s="1"/>
  <c r="BD803" i="1" a="1"/>
  <c r="BD803" i="1" s="1"/>
  <c r="BE803" i="1" a="1"/>
  <c r="BE803" i="1" s="1"/>
  <c r="BF803" i="1" a="1"/>
  <c r="BF803" i="1" s="1"/>
  <c r="BG803" i="1" a="1"/>
  <c r="BG803" i="1" s="1"/>
  <c r="BH803" i="1" a="1"/>
  <c r="BH803" i="1" s="1"/>
  <c r="BI803" i="1" a="1"/>
  <c r="BI803" i="1" s="1"/>
  <c r="BJ803" i="1" a="1"/>
  <c r="BJ803" i="1" s="1"/>
  <c r="BK803" i="1" a="1"/>
  <c r="BK803" i="1" s="1"/>
  <c r="BL803" i="1" a="1"/>
  <c r="BL803" i="1" s="1"/>
  <c r="BM803" i="1" a="1"/>
  <c r="BM803" i="1" s="1"/>
  <c r="BN803" i="1" a="1"/>
  <c r="BN803" i="1" s="1"/>
  <c r="Q804" i="1"/>
  <c r="AP804" i="1"/>
  <c r="AQ804" i="1"/>
  <c r="AT804" i="1" a="1"/>
  <c r="AT804" i="1" s="1"/>
  <c r="AU804" i="1" a="1"/>
  <c r="AU804" i="1" s="1"/>
  <c r="AV804" i="1" a="1"/>
  <c r="AV804" i="1" s="1"/>
  <c r="AW804" i="1" a="1"/>
  <c r="AW804" i="1" s="1"/>
  <c r="AX804" i="1" a="1"/>
  <c r="AX804" i="1" s="1"/>
  <c r="AY804" i="1" a="1"/>
  <c r="AY804" i="1" s="1"/>
  <c r="AZ804" i="1" a="1"/>
  <c r="AZ804" i="1" s="1"/>
  <c r="BA804" i="1" a="1"/>
  <c r="BA804" i="1" s="1"/>
  <c r="BB804" i="1" a="1"/>
  <c r="BB804" i="1" s="1"/>
  <c r="BC804" i="1" a="1"/>
  <c r="BC804" i="1" s="1"/>
  <c r="BD804" i="1" a="1"/>
  <c r="BD804" i="1" s="1"/>
  <c r="BE804" i="1" a="1"/>
  <c r="BE804" i="1" s="1"/>
  <c r="BF804" i="1" a="1"/>
  <c r="BF804" i="1" s="1"/>
  <c r="BG804" i="1" a="1"/>
  <c r="BG804" i="1" s="1"/>
  <c r="BH804" i="1" a="1"/>
  <c r="BH804" i="1" s="1"/>
  <c r="BI804" i="1" a="1"/>
  <c r="BI804" i="1" s="1"/>
  <c r="BJ804" i="1" a="1"/>
  <c r="BJ804" i="1" s="1"/>
  <c r="BK804" i="1" a="1"/>
  <c r="BK804" i="1" s="1"/>
  <c r="BL804" i="1" a="1"/>
  <c r="BL804" i="1" s="1"/>
  <c r="BM804" i="1" a="1"/>
  <c r="BM804" i="1" s="1"/>
  <c r="BN804" i="1" a="1"/>
  <c r="BN804" i="1" s="1"/>
  <c r="Q805" i="1"/>
  <c r="AP805" i="1"/>
  <c r="AQ805" i="1"/>
  <c r="AT805" i="1" a="1"/>
  <c r="AT805" i="1" s="1"/>
  <c r="AU805" i="1" a="1"/>
  <c r="AU805" i="1" s="1"/>
  <c r="AV805" i="1" a="1"/>
  <c r="AV805" i="1" s="1"/>
  <c r="AW805" i="1" a="1"/>
  <c r="AW805" i="1" s="1"/>
  <c r="AX805" i="1" a="1"/>
  <c r="AX805" i="1" s="1"/>
  <c r="AY805" i="1" a="1"/>
  <c r="AY805" i="1" s="1"/>
  <c r="AZ805" i="1" a="1"/>
  <c r="AZ805" i="1" s="1"/>
  <c r="BA805" i="1" a="1"/>
  <c r="BA805" i="1" s="1"/>
  <c r="BB805" i="1" a="1"/>
  <c r="BB805" i="1" s="1"/>
  <c r="BC805" i="1" a="1"/>
  <c r="BC805" i="1" s="1"/>
  <c r="BD805" i="1" a="1"/>
  <c r="BD805" i="1" s="1"/>
  <c r="BE805" i="1" a="1"/>
  <c r="BE805" i="1" s="1"/>
  <c r="BF805" i="1" a="1"/>
  <c r="BF805" i="1" s="1"/>
  <c r="BG805" i="1" a="1"/>
  <c r="BG805" i="1" s="1"/>
  <c r="BH805" i="1" a="1"/>
  <c r="BH805" i="1" s="1"/>
  <c r="BI805" i="1" a="1"/>
  <c r="BI805" i="1" s="1"/>
  <c r="BJ805" i="1" a="1"/>
  <c r="BJ805" i="1" s="1"/>
  <c r="BK805" i="1" a="1"/>
  <c r="BK805" i="1" s="1"/>
  <c r="BL805" i="1" a="1"/>
  <c r="BL805" i="1" s="1"/>
  <c r="BM805" i="1" a="1"/>
  <c r="BM805" i="1" s="1"/>
  <c r="BN805" i="1" a="1"/>
  <c r="BN805" i="1" s="1"/>
  <c r="Q806" i="1"/>
  <c r="AP806" i="1"/>
  <c r="AQ806" i="1"/>
  <c r="AT806" i="1" a="1"/>
  <c r="AT806" i="1" s="1"/>
  <c r="AU806" i="1" a="1"/>
  <c r="AU806" i="1" s="1"/>
  <c r="AV806" i="1" a="1"/>
  <c r="AV806" i="1" s="1"/>
  <c r="AW806" i="1" a="1"/>
  <c r="AW806" i="1" s="1"/>
  <c r="AX806" i="1" a="1"/>
  <c r="AX806" i="1" s="1"/>
  <c r="AY806" i="1" a="1"/>
  <c r="AY806" i="1" s="1"/>
  <c r="AZ806" i="1" a="1"/>
  <c r="AZ806" i="1" s="1"/>
  <c r="BA806" i="1" a="1"/>
  <c r="BA806" i="1" s="1"/>
  <c r="BB806" i="1" a="1"/>
  <c r="BB806" i="1" s="1"/>
  <c r="BC806" i="1" a="1"/>
  <c r="BC806" i="1" s="1"/>
  <c r="BD806" i="1" a="1"/>
  <c r="BD806" i="1" s="1"/>
  <c r="BE806" i="1" a="1"/>
  <c r="BE806" i="1" s="1"/>
  <c r="BF806" i="1" a="1"/>
  <c r="BF806" i="1" s="1"/>
  <c r="BG806" i="1" a="1"/>
  <c r="BG806" i="1" s="1"/>
  <c r="BH806" i="1" a="1"/>
  <c r="BH806" i="1" s="1"/>
  <c r="BI806" i="1" a="1"/>
  <c r="BI806" i="1" s="1"/>
  <c r="BJ806" i="1" a="1"/>
  <c r="BJ806" i="1" s="1"/>
  <c r="BK806" i="1" a="1"/>
  <c r="BK806" i="1" s="1"/>
  <c r="BL806" i="1" a="1"/>
  <c r="BL806" i="1" s="1"/>
  <c r="BM806" i="1" a="1"/>
  <c r="BM806" i="1" s="1"/>
  <c r="BN806" i="1" a="1"/>
  <c r="BN806" i="1" s="1"/>
  <c r="Q807" i="1"/>
  <c r="AP807" i="1"/>
  <c r="AQ807" i="1"/>
  <c r="AT807" i="1" a="1"/>
  <c r="AT807" i="1" s="1"/>
  <c r="AU807" i="1" a="1"/>
  <c r="AU807" i="1" s="1"/>
  <c r="AV807" i="1" a="1"/>
  <c r="AV807" i="1" s="1"/>
  <c r="AW807" i="1" a="1"/>
  <c r="AW807" i="1" s="1"/>
  <c r="AX807" i="1" a="1"/>
  <c r="AX807" i="1" s="1"/>
  <c r="AY807" i="1" a="1"/>
  <c r="AY807" i="1" s="1"/>
  <c r="AZ807" i="1" a="1"/>
  <c r="AZ807" i="1" s="1"/>
  <c r="BA807" i="1" a="1"/>
  <c r="BA807" i="1" s="1"/>
  <c r="BB807" i="1" a="1"/>
  <c r="BB807" i="1" s="1"/>
  <c r="BC807" i="1" a="1"/>
  <c r="BC807" i="1" s="1"/>
  <c r="BD807" i="1" a="1"/>
  <c r="BD807" i="1" s="1"/>
  <c r="BE807" i="1" a="1"/>
  <c r="BE807" i="1" s="1"/>
  <c r="BF807" i="1" a="1"/>
  <c r="BF807" i="1" s="1"/>
  <c r="BG807" i="1" a="1"/>
  <c r="BG807" i="1" s="1"/>
  <c r="BH807" i="1" a="1"/>
  <c r="BH807" i="1" s="1"/>
  <c r="BI807" i="1" a="1"/>
  <c r="BI807" i="1" s="1"/>
  <c r="BJ807" i="1" a="1"/>
  <c r="BJ807" i="1" s="1"/>
  <c r="BK807" i="1" a="1"/>
  <c r="BK807" i="1" s="1"/>
  <c r="BL807" i="1" a="1"/>
  <c r="BL807" i="1" s="1"/>
  <c r="BM807" i="1" a="1"/>
  <c r="BM807" i="1" s="1"/>
  <c r="BN807" i="1" a="1"/>
  <c r="BN807" i="1" s="1"/>
  <c r="Q808" i="1"/>
  <c r="AP808" i="1"/>
  <c r="AQ808" i="1"/>
  <c r="AT808" i="1" a="1"/>
  <c r="AT808" i="1" s="1"/>
  <c r="AU808" i="1" a="1"/>
  <c r="AU808" i="1" s="1"/>
  <c r="AV808" i="1" a="1"/>
  <c r="AV808" i="1" s="1"/>
  <c r="AW808" i="1" a="1"/>
  <c r="AW808" i="1" s="1"/>
  <c r="AX808" i="1" a="1"/>
  <c r="AX808" i="1" s="1"/>
  <c r="AY808" i="1" a="1"/>
  <c r="AY808" i="1" s="1"/>
  <c r="AZ808" i="1" a="1"/>
  <c r="AZ808" i="1" s="1"/>
  <c r="BA808" i="1" a="1"/>
  <c r="BA808" i="1" s="1"/>
  <c r="BB808" i="1" a="1"/>
  <c r="BB808" i="1" s="1"/>
  <c r="BC808" i="1" a="1"/>
  <c r="BC808" i="1" s="1"/>
  <c r="BD808" i="1" a="1"/>
  <c r="BD808" i="1" s="1"/>
  <c r="BE808" i="1" a="1"/>
  <c r="BE808" i="1" s="1"/>
  <c r="BF808" i="1" a="1"/>
  <c r="BF808" i="1" s="1"/>
  <c r="BG808" i="1" a="1"/>
  <c r="BG808" i="1" s="1"/>
  <c r="BH808" i="1" a="1"/>
  <c r="BH808" i="1" s="1"/>
  <c r="BI808" i="1" a="1"/>
  <c r="BI808" i="1" s="1"/>
  <c r="BJ808" i="1" a="1"/>
  <c r="BJ808" i="1" s="1"/>
  <c r="BK808" i="1" a="1"/>
  <c r="BK808" i="1" s="1"/>
  <c r="BL808" i="1" a="1"/>
  <c r="BL808" i="1" s="1"/>
  <c r="BM808" i="1" a="1"/>
  <c r="BM808" i="1" s="1"/>
  <c r="BN808" i="1" a="1"/>
  <c r="BN808" i="1" s="1"/>
  <c r="Q809" i="1"/>
  <c r="AP809" i="1"/>
  <c r="AQ809" i="1"/>
  <c r="AT809" i="1" a="1"/>
  <c r="AT809" i="1" s="1"/>
  <c r="AU809" i="1" a="1"/>
  <c r="AU809" i="1" s="1"/>
  <c r="AV809" i="1" a="1"/>
  <c r="AV809" i="1" s="1"/>
  <c r="AW809" i="1" a="1"/>
  <c r="AW809" i="1" s="1"/>
  <c r="AX809" i="1" a="1"/>
  <c r="AX809" i="1" s="1"/>
  <c r="AY809" i="1" a="1"/>
  <c r="AY809" i="1" s="1"/>
  <c r="AZ809" i="1" a="1"/>
  <c r="AZ809" i="1" s="1"/>
  <c r="BA809" i="1" a="1"/>
  <c r="BA809" i="1" s="1"/>
  <c r="BB809" i="1" a="1"/>
  <c r="BB809" i="1" s="1"/>
  <c r="BC809" i="1" a="1"/>
  <c r="BC809" i="1" s="1"/>
  <c r="BD809" i="1" a="1"/>
  <c r="BD809" i="1" s="1"/>
  <c r="BE809" i="1" a="1"/>
  <c r="BE809" i="1" s="1"/>
  <c r="BF809" i="1" a="1"/>
  <c r="BF809" i="1" s="1"/>
  <c r="BG809" i="1" a="1"/>
  <c r="BG809" i="1" s="1"/>
  <c r="BH809" i="1" a="1"/>
  <c r="BH809" i="1" s="1"/>
  <c r="BI809" i="1" a="1"/>
  <c r="BI809" i="1" s="1"/>
  <c r="BJ809" i="1" a="1"/>
  <c r="BJ809" i="1" s="1"/>
  <c r="BK809" i="1" a="1"/>
  <c r="BK809" i="1" s="1"/>
  <c r="BL809" i="1" a="1"/>
  <c r="BL809" i="1" s="1"/>
  <c r="BM809" i="1" a="1"/>
  <c r="BM809" i="1" s="1"/>
  <c r="BN809" i="1" a="1"/>
  <c r="BN809" i="1" s="1"/>
  <c r="Q810" i="1"/>
  <c r="AP810" i="1"/>
  <c r="AQ810" i="1"/>
  <c r="AT810" i="1" a="1"/>
  <c r="AT810" i="1" s="1"/>
  <c r="AU810" i="1" a="1"/>
  <c r="AU810" i="1" s="1"/>
  <c r="AV810" i="1" a="1"/>
  <c r="AV810" i="1" s="1"/>
  <c r="AW810" i="1" a="1"/>
  <c r="AW810" i="1" s="1"/>
  <c r="AX810" i="1" a="1"/>
  <c r="AX810" i="1" s="1"/>
  <c r="AY810" i="1" a="1"/>
  <c r="AY810" i="1" s="1"/>
  <c r="AZ810" i="1" a="1"/>
  <c r="AZ810" i="1" s="1"/>
  <c r="BA810" i="1" a="1"/>
  <c r="BA810" i="1" s="1"/>
  <c r="BB810" i="1" a="1"/>
  <c r="BB810" i="1" s="1"/>
  <c r="BC810" i="1" a="1"/>
  <c r="BC810" i="1" s="1"/>
  <c r="BD810" i="1" a="1"/>
  <c r="BD810" i="1" s="1"/>
  <c r="BE810" i="1" a="1"/>
  <c r="BE810" i="1" s="1"/>
  <c r="BF810" i="1" a="1"/>
  <c r="BF810" i="1" s="1"/>
  <c r="BG810" i="1" a="1"/>
  <c r="BG810" i="1" s="1"/>
  <c r="BH810" i="1" a="1"/>
  <c r="BH810" i="1" s="1"/>
  <c r="BI810" i="1" a="1"/>
  <c r="BI810" i="1" s="1"/>
  <c r="BJ810" i="1" a="1"/>
  <c r="BJ810" i="1" s="1"/>
  <c r="BK810" i="1" a="1"/>
  <c r="BK810" i="1" s="1"/>
  <c r="BL810" i="1" a="1"/>
  <c r="BL810" i="1" s="1"/>
  <c r="BM810" i="1" a="1"/>
  <c r="BM810" i="1" s="1"/>
  <c r="BN810" i="1" a="1"/>
  <c r="BN810" i="1" s="1"/>
  <c r="Q811" i="1"/>
  <c r="AP811" i="1"/>
  <c r="AQ811" i="1"/>
  <c r="AT811" i="1" a="1"/>
  <c r="AT811" i="1" s="1"/>
  <c r="AU811" i="1" a="1"/>
  <c r="AU811" i="1" s="1"/>
  <c r="AV811" i="1" a="1"/>
  <c r="AV811" i="1" s="1"/>
  <c r="AW811" i="1" a="1"/>
  <c r="AW811" i="1" s="1"/>
  <c r="AX811" i="1" a="1"/>
  <c r="AX811" i="1" s="1"/>
  <c r="AY811" i="1" a="1"/>
  <c r="AY811" i="1" s="1"/>
  <c r="AZ811" i="1" a="1"/>
  <c r="AZ811" i="1" s="1"/>
  <c r="BA811" i="1" a="1"/>
  <c r="BA811" i="1" s="1"/>
  <c r="BB811" i="1" a="1"/>
  <c r="BB811" i="1" s="1"/>
  <c r="BC811" i="1" a="1"/>
  <c r="BC811" i="1" s="1"/>
  <c r="BD811" i="1" a="1"/>
  <c r="BD811" i="1" s="1"/>
  <c r="BE811" i="1" a="1"/>
  <c r="BE811" i="1" s="1"/>
  <c r="BF811" i="1" a="1"/>
  <c r="BF811" i="1" s="1"/>
  <c r="BG811" i="1" a="1"/>
  <c r="BG811" i="1" s="1"/>
  <c r="BH811" i="1" a="1"/>
  <c r="BH811" i="1" s="1"/>
  <c r="BI811" i="1" a="1"/>
  <c r="BI811" i="1" s="1"/>
  <c r="BJ811" i="1" a="1"/>
  <c r="BJ811" i="1" s="1"/>
  <c r="BK811" i="1" a="1"/>
  <c r="BK811" i="1" s="1"/>
  <c r="BL811" i="1" a="1"/>
  <c r="BL811" i="1" s="1"/>
  <c r="BM811" i="1" a="1"/>
  <c r="BM811" i="1" s="1"/>
  <c r="BN811" i="1" a="1"/>
  <c r="BN811" i="1" s="1"/>
  <c r="Q812" i="1"/>
  <c r="AP812" i="1"/>
  <c r="AQ812" i="1"/>
  <c r="AT812" i="1" a="1"/>
  <c r="AT812" i="1" s="1"/>
  <c r="AU812" i="1" a="1"/>
  <c r="AU812" i="1" s="1"/>
  <c r="AV812" i="1" a="1"/>
  <c r="AV812" i="1" s="1"/>
  <c r="AW812" i="1" a="1"/>
  <c r="AW812" i="1" s="1"/>
  <c r="AX812" i="1" a="1"/>
  <c r="AX812" i="1" s="1"/>
  <c r="AY812" i="1" a="1"/>
  <c r="AY812" i="1" s="1"/>
  <c r="AZ812" i="1" a="1"/>
  <c r="AZ812" i="1" s="1"/>
  <c r="BA812" i="1" a="1"/>
  <c r="BA812" i="1" s="1"/>
  <c r="BB812" i="1" a="1"/>
  <c r="BB812" i="1" s="1"/>
  <c r="BC812" i="1" a="1"/>
  <c r="BC812" i="1" s="1"/>
  <c r="BD812" i="1" a="1"/>
  <c r="BD812" i="1" s="1"/>
  <c r="BE812" i="1" a="1"/>
  <c r="BE812" i="1" s="1"/>
  <c r="BF812" i="1" a="1"/>
  <c r="BF812" i="1" s="1"/>
  <c r="BG812" i="1" a="1"/>
  <c r="BG812" i="1" s="1"/>
  <c r="BH812" i="1" a="1"/>
  <c r="BH812" i="1" s="1"/>
  <c r="BI812" i="1" a="1"/>
  <c r="BI812" i="1" s="1"/>
  <c r="BJ812" i="1" a="1"/>
  <c r="BJ812" i="1" s="1"/>
  <c r="BK812" i="1" a="1"/>
  <c r="BK812" i="1" s="1"/>
  <c r="BL812" i="1" a="1"/>
  <c r="BL812" i="1" s="1"/>
  <c r="BM812" i="1" a="1"/>
  <c r="BM812" i="1" s="1"/>
  <c r="BN812" i="1" a="1"/>
  <c r="BN812" i="1" s="1"/>
  <c r="Q813" i="1"/>
  <c r="AP813" i="1"/>
  <c r="AQ813" i="1"/>
  <c r="AT813" i="1" a="1"/>
  <c r="AT813" i="1" s="1"/>
  <c r="AU813" i="1" a="1"/>
  <c r="AU813" i="1" s="1"/>
  <c r="AV813" i="1" a="1"/>
  <c r="AV813" i="1" s="1"/>
  <c r="AW813" i="1" a="1"/>
  <c r="AW813" i="1" s="1"/>
  <c r="AX813" i="1" a="1"/>
  <c r="AX813" i="1" s="1"/>
  <c r="AY813" i="1" a="1"/>
  <c r="AY813" i="1" s="1"/>
  <c r="AZ813" i="1" a="1"/>
  <c r="AZ813" i="1" s="1"/>
  <c r="BA813" i="1" a="1"/>
  <c r="BA813" i="1" s="1"/>
  <c r="BB813" i="1" a="1"/>
  <c r="BB813" i="1" s="1"/>
  <c r="BC813" i="1" a="1"/>
  <c r="BC813" i="1" s="1"/>
  <c r="BD813" i="1" a="1"/>
  <c r="BD813" i="1" s="1"/>
  <c r="BE813" i="1" a="1"/>
  <c r="BE813" i="1" s="1"/>
  <c r="BF813" i="1" a="1"/>
  <c r="BF813" i="1" s="1"/>
  <c r="BG813" i="1" a="1"/>
  <c r="BG813" i="1" s="1"/>
  <c r="BH813" i="1" a="1"/>
  <c r="BH813" i="1" s="1"/>
  <c r="BI813" i="1" a="1"/>
  <c r="BI813" i="1" s="1"/>
  <c r="BJ813" i="1" a="1"/>
  <c r="BJ813" i="1" s="1"/>
  <c r="BK813" i="1" a="1"/>
  <c r="BK813" i="1" s="1"/>
  <c r="BL813" i="1" a="1"/>
  <c r="BL813" i="1" s="1"/>
  <c r="BM813" i="1" a="1"/>
  <c r="BM813" i="1" s="1"/>
  <c r="BN813" i="1" a="1"/>
  <c r="BN813" i="1" s="1"/>
  <c r="Q814" i="1"/>
  <c r="AP814" i="1"/>
  <c r="AQ814" i="1"/>
  <c r="AT814" i="1" a="1"/>
  <c r="AT814" i="1" s="1"/>
  <c r="AU814" i="1" a="1"/>
  <c r="AU814" i="1" s="1"/>
  <c r="AV814" i="1" a="1"/>
  <c r="AV814" i="1" s="1"/>
  <c r="AW814" i="1" a="1"/>
  <c r="AW814" i="1" s="1"/>
  <c r="AX814" i="1" a="1"/>
  <c r="AX814" i="1" s="1"/>
  <c r="AY814" i="1" a="1"/>
  <c r="AY814" i="1" s="1"/>
  <c r="AZ814" i="1" a="1"/>
  <c r="AZ814" i="1" s="1"/>
  <c r="BA814" i="1" a="1"/>
  <c r="BA814" i="1" s="1"/>
  <c r="BB814" i="1" a="1"/>
  <c r="BB814" i="1" s="1"/>
  <c r="BC814" i="1" a="1"/>
  <c r="BC814" i="1" s="1"/>
  <c r="BD814" i="1" a="1"/>
  <c r="BD814" i="1" s="1"/>
  <c r="BE814" i="1" a="1"/>
  <c r="BE814" i="1" s="1"/>
  <c r="BF814" i="1" a="1"/>
  <c r="BF814" i="1" s="1"/>
  <c r="BG814" i="1" a="1"/>
  <c r="BG814" i="1" s="1"/>
  <c r="BH814" i="1" a="1"/>
  <c r="BH814" i="1" s="1"/>
  <c r="BI814" i="1" a="1"/>
  <c r="BI814" i="1" s="1"/>
  <c r="BJ814" i="1" a="1"/>
  <c r="BJ814" i="1" s="1"/>
  <c r="BK814" i="1" a="1"/>
  <c r="BK814" i="1" s="1"/>
  <c r="BL814" i="1" a="1"/>
  <c r="BL814" i="1" s="1"/>
  <c r="BM814" i="1" a="1"/>
  <c r="BM814" i="1" s="1"/>
  <c r="BN814" i="1" a="1"/>
  <c r="BN814" i="1" s="1"/>
  <c r="Q815" i="1"/>
  <c r="AP815" i="1"/>
  <c r="AQ815" i="1"/>
  <c r="AT815" i="1" a="1"/>
  <c r="AT815" i="1" s="1"/>
  <c r="AU815" i="1" a="1"/>
  <c r="AU815" i="1" s="1"/>
  <c r="AV815" i="1" a="1"/>
  <c r="AV815" i="1" s="1"/>
  <c r="AW815" i="1" a="1"/>
  <c r="AW815" i="1" s="1"/>
  <c r="AX815" i="1" a="1"/>
  <c r="AX815" i="1" s="1"/>
  <c r="AY815" i="1" a="1"/>
  <c r="AY815" i="1" s="1"/>
  <c r="AZ815" i="1" a="1"/>
  <c r="AZ815" i="1" s="1"/>
  <c r="BA815" i="1" a="1"/>
  <c r="BA815" i="1" s="1"/>
  <c r="BB815" i="1" a="1"/>
  <c r="BB815" i="1" s="1"/>
  <c r="BC815" i="1" a="1"/>
  <c r="BC815" i="1" s="1"/>
  <c r="BD815" i="1" a="1"/>
  <c r="BD815" i="1" s="1"/>
  <c r="BE815" i="1" a="1"/>
  <c r="BE815" i="1" s="1"/>
  <c r="BF815" i="1" a="1"/>
  <c r="BF815" i="1" s="1"/>
  <c r="BG815" i="1" a="1"/>
  <c r="BG815" i="1" s="1"/>
  <c r="BH815" i="1" a="1"/>
  <c r="BH815" i="1" s="1"/>
  <c r="BI815" i="1" a="1"/>
  <c r="BI815" i="1" s="1"/>
  <c r="BJ815" i="1" a="1"/>
  <c r="BJ815" i="1" s="1"/>
  <c r="BK815" i="1" a="1"/>
  <c r="BK815" i="1" s="1"/>
  <c r="BL815" i="1" a="1"/>
  <c r="BL815" i="1" s="1"/>
  <c r="BM815" i="1" a="1"/>
  <c r="BM815" i="1" s="1"/>
  <c r="BN815" i="1" a="1"/>
  <c r="BN815" i="1" s="1"/>
  <c r="Q816" i="1"/>
  <c r="AP816" i="1"/>
  <c r="AQ816" i="1"/>
  <c r="AT816" i="1" a="1"/>
  <c r="AT816" i="1" s="1"/>
  <c r="AU816" i="1" a="1"/>
  <c r="AU816" i="1" s="1"/>
  <c r="AV816" i="1" a="1"/>
  <c r="AV816" i="1" s="1"/>
  <c r="AW816" i="1" a="1"/>
  <c r="AW816" i="1" s="1"/>
  <c r="AX816" i="1" a="1"/>
  <c r="AX816" i="1" s="1"/>
  <c r="AY816" i="1" a="1"/>
  <c r="AY816" i="1" s="1"/>
  <c r="AZ816" i="1" a="1"/>
  <c r="AZ816" i="1" s="1"/>
  <c r="BA816" i="1" a="1"/>
  <c r="BA816" i="1" s="1"/>
  <c r="BB816" i="1" a="1"/>
  <c r="BB816" i="1" s="1"/>
  <c r="BC816" i="1" a="1"/>
  <c r="BC816" i="1" s="1"/>
  <c r="BD816" i="1" a="1"/>
  <c r="BD816" i="1" s="1"/>
  <c r="BE816" i="1" a="1"/>
  <c r="BE816" i="1" s="1"/>
  <c r="BF816" i="1" a="1"/>
  <c r="BF816" i="1" s="1"/>
  <c r="BG816" i="1" a="1"/>
  <c r="BG816" i="1" s="1"/>
  <c r="BH816" i="1" a="1"/>
  <c r="BH816" i="1" s="1"/>
  <c r="BI816" i="1" a="1"/>
  <c r="BI816" i="1" s="1"/>
  <c r="BJ816" i="1" a="1"/>
  <c r="BJ816" i="1" s="1"/>
  <c r="BK816" i="1" a="1"/>
  <c r="BK816" i="1" s="1"/>
  <c r="BL816" i="1" a="1"/>
  <c r="BL816" i="1" s="1"/>
  <c r="BM816" i="1" a="1"/>
  <c r="BM816" i="1" s="1"/>
  <c r="BN816" i="1" a="1"/>
  <c r="BN816" i="1" s="1"/>
  <c r="Q817" i="1"/>
  <c r="AP817" i="1"/>
  <c r="AQ817" i="1"/>
  <c r="AT817" i="1" a="1"/>
  <c r="AT817" i="1" s="1"/>
  <c r="AU817" i="1" a="1"/>
  <c r="AU817" i="1" s="1"/>
  <c r="AV817" i="1" a="1"/>
  <c r="AV817" i="1" s="1"/>
  <c r="AW817" i="1" a="1"/>
  <c r="AW817" i="1" s="1"/>
  <c r="AX817" i="1" a="1"/>
  <c r="AX817" i="1" s="1"/>
  <c r="AY817" i="1" a="1"/>
  <c r="AY817" i="1" s="1"/>
  <c r="AZ817" i="1" a="1"/>
  <c r="AZ817" i="1" s="1"/>
  <c r="BA817" i="1" a="1"/>
  <c r="BA817" i="1" s="1"/>
  <c r="BB817" i="1" a="1"/>
  <c r="BB817" i="1" s="1"/>
  <c r="BC817" i="1" a="1"/>
  <c r="BC817" i="1" s="1"/>
  <c r="BD817" i="1" a="1"/>
  <c r="BD817" i="1" s="1"/>
  <c r="BE817" i="1" a="1"/>
  <c r="BE817" i="1" s="1"/>
  <c r="BF817" i="1" a="1"/>
  <c r="BF817" i="1" s="1"/>
  <c r="BG817" i="1" a="1"/>
  <c r="BG817" i="1" s="1"/>
  <c r="BH817" i="1" a="1"/>
  <c r="BH817" i="1" s="1"/>
  <c r="BI817" i="1" a="1"/>
  <c r="BI817" i="1" s="1"/>
  <c r="BJ817" i="1" a="1"/>
  <c r="BJ817" i="1" s="1"/>
  <c r="BK817" i="1" a="1"/>
  <c r="BK817" i="1" s="1"/>
  <c r="BL817" i="1" a="1"/>
  <c r="BL817" i="1" s="1"/>
  <c r="BM817" i="1" a="1"/>
  <c r="BM817" i="1" s="1"/>
  <c r="BN817" i="1" a="1"/>
  <c r="BN817" i="1" s="1"/>
  <c r="Q818" i="1"/>
  <c r="AP818" i="1"/>
  <c r="AQ818" i="1"/>
  <c r="AT818" i="1" a="1"/>
  <c r="AT818" i="1" s="1"/>
  <c r="AU818" i="1" a="1"/>
  <c r="AU818" i="1" s="1"/>
  <c r="AV818" i="1" a="1"/>
  <c r="AV818" i="1" s="1"/>
  <c r="AW818" i="1" a="1"/>
  <c r="AW818" i="1" s="1"/>
  <c r="AX818" i="1" a="1"/>
  <c r="AX818" i="1" s="1"/>
  <c r="AY818" i="1" a="1"/>
  <c r="AY818" i="1" s="1"/>
  <c r="AZ818" i="1" a="1"/>
  <c r="AZ818" i="1" s="1"/>
  <c r="BA818" i="1" a="1"/>
  <c r="BA818" i="1" s="1"/>
  <c r="BB818" i="1" a="1"/>
  <c r="BB818" i="1" s="1"/>
  <c r="BC818" i="1" a="1"/>
  <c r="BC818" i="1" s="1"/>
  <c r="BD818" i="1" a="1"/>
  <c r="BD818" i="1" s="1"/>
  <c r="BE818" i="1" a="1"/>
  <c r="BE818" i="1" s="1"/>
  <c r="BF818" i="1" a="1"/>
  <c r="BF818" i="1" s="1"/>
  <c r="BG818" i="1" a="1"/>
  <c r="BG818" i="1" s="1"/>
  <c r="BH818" i="1" a="1"/>
  <c r="BH818" i="1" s="1"/>
  <c r="BI818" i="1" a="1"/>
  <c r="BI818" i="1" s="1"/>
  <c r="BJ818" i="1" a="1"/>
  <c r="BJ818" i="1" s="1"/>
  <c r="BK818" i="1" a="1"/>
  <c r="BK818" i="1" s="1"/>
  <c r="BL818" i="1" a="1"/>
  <c r="BL818" i="1" s="1"/>
  <c r="BM818" i="1" a="1"/>
  <c r="BM818" i="1" s="1"/>
  <c r="BN818" i="1" a="1"/>
  <c r="BN818" i="1" s="1"/>
  <c r="Q819" i="1"/>
  <c r="AP819" i="1"/>
  <c r="AQ819" i="1"/>
  <c r="AT819" i="1" a="1"/>
  <c r="AT819" i="1" s="1"/>
  <c r="AU819" i="1" a="1"/>
  <c r="AU819" i="1" s="1"/>
  <c r="AV819" i="1" a="1"/>
  <c r="AV819" i="1" s="1"/>
  <c r="AW819" i="1" a="1"/>
  <c r="AW819" i="1" s="1"/>
  <c r="AX819" i="1" a="1"/>
  <c r="AX819" i="1" s="1"/>
  <c r="AY819" i="1" a="1"/>
  <c r="AY819" i="1" s="1"/>
  <c r="AZ819" i="1" a="1"/>
  <c r="AZ819" i="1" s="1"/>
  <c r="BA819" i="1" a="1"/>
  <c r="BA819" i="1" s="1"/>
  <c r="BB819" i="1" a="1"/>
  <c r="BB819" i="1" s="1"/>
  <c r="BC819" i="1" a="1"/>
  <c r="BC819" i="1" s="1"/>
  <c r="BD819" i="1" a="1"/>
  <c r="BD819" i="1" s="1"/>
  <c r="BE819" i="1" a="1"/>
  <c r="BE819" i="1" s="1"/>
  <c r="BF819" i="1" a="1"/>
  <c r="BF819" i="1" s="1"/>
  <c r="BG819" i="1" a="1"/>
  <c r="BG819" i="1" s="1"/>
  <c r="BH819" i="1" a="1"/>
  <c r="BH819" i="1" s="1"/>
  <c r="BI819" i="1" a="1"/>
  <c r="BI819" i="1" s="1"/>
  <c r="BJ819" i="1" a="1"/>
  <c r="BJ819" i="1" s="1"/>
  <c r="BK819" i="1" a="1"/>
  <c r="BK819" i="1" s="1"/>
  <c r="BL819" i="1" a="1"/>
  <c r="BL819" i="1" s="1"/>
  <c r="BM819" i="1" a="1"/>
  <c r="BM819" i="1" s="1"/>
  <c r="BN819" i="1" a="1"/>
  <c r="BN819" i="1" s="1"/>
  <c r="Q820" i="1"/>
  <c r="AP820" i="1"/>
  <c r="AQ820" i="1"/>
  <c r="AT820" i="1" a="1"/>
  <c r="AT820" i="1" s="1"/>
  <c r="AU820" i="1" a="1"/>
  <c r="AU820" i="1" s="1"/>
  <c r="AV820" i="1" a="1"/>
  <c r="AV820" i="1" s="1"/>
  <c r="AW820" i="1" a="1"/>
  <c r="AW820" i="1" s="1"/>
  <c r="AX820" i="1" a="1"/>
  <c r="AX820" i="1" s="1"/>
  <c r="AY820" i="1" a="1"/>
  <c r="AY820" i="1" s="1"/>
  <c r="AZ820" i="1" a="1"/>
  <c r="AZ820" i="1" s="1"/>
  <c r="BA820" i="1" a="1"/>
  <c r="BA820" i="1" s="1"/>
  <c r="BB820" i="1" a="1"/>
  <c r="BB820" i="1" s="1"/>
  <c r="BC820" i="1" a="1"/>
  <c r="BC820" i="1" s="1"/>
  <c r="BD820" i="1" a="1"/>
  <c r="BD820" i="1" s="1"/>
  <c r="BE820" i="1" a="1"/>
  <c r="BE820" i="1" s="1"/>
  <c r="BF820" i="1" a="1"/>
  <c r="BF820" i="1" s="1"/>
  <c r="BG820" i="1" a="1"/>
  <c r="BG820" i="1" s="1"/>
  <c r="BH820" i="1" a="1"/>
  <c r="BH820" i="1" s="1"/>
  <c r="BI820" i="1" a="1"/>
  <c r="BI820" i="1" s="1"/>
  <c r="BJ820" i="1" a="1"/>
  <c r="BJ820" i="1" s="1"/>
  <c r="BK820" i="1" a="1"/>
  <c r="BK820" i="1" s="1"/>
  <c r="BL820" i="1" a="1"/>
  <c r="BL820" i="1" s="1"/>
  <c r="BM820" i="1" a="1"/>
  <c r="BM820" i="1" s="1"/>
  <c r="BN820" i="1" a="1"/>
  <c r="BN820" i="1" s="1"/>
  <c r="Q821" i="1"/>
  <c r="AP821" i="1"/>
  <c r="AQ821" i="1"/>
  <c r="AT821" i="1" a="1"/>
  <c r="AT821" i="1" s="1"/>
  <c r="AU821" i="1" a="1"/>
  <c r="AU821" i="1" s="1"/>
  <c r="AV821" i="1" a="1"/>
  <c r="AV821" i="1" s="1"/>
  <c r="AW821" i="1" a="1"/>
  <c r="AW821" i="1" s="1"/>
  <c r="AX821" i="1" a="1"/>
  <c r="AX821" i="1" s="1"/>
  <c r="AY821" i="1" a="1"/>
  <c r="AY821" i="1" s="1"/>
  <c r="AZ821" i="1" a="1"/>
  <c r="AZ821" i="1" s="1"/>
  <c r="BA821" i="1" a="1"/>
  <c r="BA821" i="1" s="1"/>
  <c r="BB821" i="1" a="1"/>
  <c r="BB821" i="1" s="1"/>
  <c r="BC821" i="1" a="1"/>
  <c r="BC821" i="1" s="1"/>
  <c r="BD821" i="1" a="1"/>
  <c r="BD821" i="1" s="1"/>
  <c r="BE821" i="1" a="1"/>
  <c r="BE821" i="1" s="1"/>
  <c r="BF821" i="1" a="1"/>
  <c r="BF821" i="1" s="1"/>
  <c r="BG821" i="1" a="1"/>
  <c r="BG821" i="1" s="1"/>
  <c r="BH821" i="1" a="1"/>
  <c r="BH821" i="1" s="1"/>
  <c r="BI821" i="1" a="1"/>
  <c r="BI821" i="1" s="1"/>
  <c r="BJ821" i="1" a="1"/>
  <c r="BJ821" i="1" s="1"/>
  <c r="BK821" i="1" a="1"/>
  <c r="BK821" i="1" s="1"/>
  <c r="BL821" i="1" a="1"/>
  <c r="BL821" i="1" s="1"/>
  <c r="BM821" i="1" a="1"/>
  <c r="BM821" i="1" s="1"/>
  <c r="BN821" i="1" a="1"/>
  <c r="BN821" i="1" s="1"/>
  <c r="Q822" i="1"/>
  <c r="AP822" i="1"/>
  <c r="AQ822" i="1"/>
  <c r="AT822" i="1" a="1"/>
  <c r="AT822" i="1" s="1"/>
  <c r="AU822" i="1" a="1"/>
  <c r="AU822" i="1" s="1"/>
  <c r="AV822" i="1" a="1"/>
  <c r="AV822" i="1" s="1"/>
  <c r="AW822" i="1" a="1"/>
  <c r="AW822" i="1" s="1"/>
  <c r="AX822" i="1" a="1"/>
  <c r="AX822" i="1" s="1"/>
  <c r="AY822" i="1" a="1"/>
  <c r="AY822" i="1" s="1"/>
  <c r="AZ822" i="1" a="1"/>
  <c r="AZ822" i="1" s="1"/>
  <c r="BA822" i="1" a="1"/>
  <c r="BA822" i="1" s="1"/>
  <c r="BB822" i="1" a="1"/>
  <c r="BB822" i="1" s="1"/>
  <c r="BC822" i="1" a="1"/>
  <c r="BC822" i="1" s="1"/>
  <c r="BD822" i="1" a="1"/>
  <c r="BD822" i="1" s="1"/>
  <c r="BE822" i="1" a="1"/>
  <c r="BE822" i="1" s="1"/>
  <c r="BF822" i="1" a="1"/>
  <c r="BF822" i="1" s="1"/>
  <c r="BG822" i="1" a="1"/>
  <c r="BG822" i="1" s="1"/>
  <c r="BH822" i="1" a="1"/>
  <c r="BH822" i="1" s="1"/>
  <c r="BI822" i="1" a="1"/>
  <c r="BI822" i="1" s="1"/>
  <c r="BJ822" i="1" a="1"/>
  <c r="BJ822" i="1" s="1"/>
  <c r="BK822" i="1" a="1"/>
  <c r="BK822" i="1" s="1"/>
  <c r="BL822" i="1" a="1"/>
  <c r="BL822" i="1" s="1"/>
  <c r="BM822" i="1" a="1"/>
  <c r="BM822" i="1" s="1"/>
  <c r="BN822" i="1" a="1"/>
  <c r="BN822" i="1" s="1"/>
  <c r="Q823" i="1"/>
  <c r="AP823" i="1"/>
  <c r="AQ823" i="1"/>
  <c r="AT823" i="1" a="1"/>
  <c r="AT823" i="1" s="1"/>
  <c r="AU823" i="1" a="1"/>
  <c r="AU823" i="1" s="1"/>
  <c r="AV823" i="1" a="1"/>
  <c r="AV823" i="1" s="1"/>
  <c r="AW823" i="1" a="1"/>
  <c r="AW823" i="1" s="1"/>
  <c r="AX823" i="1" a="1"/>
  <c r="AX823" i="1" s="1"/>
  <c r="AY823" i="1" a="1"/>
  <c r="AY823" i="1" s="1"/>
  <c r="AZ823" i="1" a="1"/>
  <c r="AZ823" i="1" s="1"/>
  <c r="BA823" i="1" a="1"/>
  <c r="BA823" i="1" s="1"/>
  <c r="BB823" i="1" a="1"/>
  <c r="BB823" i="1" s="1"/>
  <c r="BC823" i="1" a="1"/>
  <c r="BC823" i="1" s="1"/>
  <c r="BD823" i="1" a="1"/>
  <c r="BD823" i="1" s="1"/>
  <c r="BE823" i="1" a="1"/>
  <c r="BE823" i="1" s="1"/>
  <c r="BF823" i="1" a="1"/>
  <c r="BF823" i="1" s="1"/>
  <c r="BG823" i="1" a="1"/>
  <c r="BG823" i="1" s="1"/>
  <c r="BH823" i="1" a="1"/>
  <c r="BH823" i="1" s="1"/>
  <c r="BI823" i="1" a="1"/>
  <c r="BI823" i="1" s="1"/>
  <c r="BJ823" i="1" a="1"/>
  <c r="BJ823" i="1" s="1"/>
  <c r="BK823" i="1" a="1"/>
  <c r="BK823" i="1" s="1"/>
  <c r="BL823" i="1" a="1"/>
  <c r="BL823" i="1" s="1"/>
  <c r="BM823" i="1" a="1"/>
  <c r="BM823" i="1" s="1"/>
  <c r="BN823" i="1" a="1"/>
  <c r="BN823" i="1" s="1"/>
  <c r="Q824" i="1"/>
  <c r="AP824" i="1"/>
  <c r="AQ824" i="1"/>
  <c r="AT824" i="1" a="1"/>
  <c r="AT824" i="1" s="1"/>
  <c r="AU824" i="1" a="1"/>
  <c r="AU824" i="1" s="1"/>
  <c r="AV824" i="1" a="1"/>
  <c r="AV824" i="1" s="1"/>
  <c r="AW824" i="1" a="1"/>
  <c r="AW824" i="1" s="1"/>
  <c r="AX824" i="1" a="1"/>
  <c r="AX824" i="1" s="1"/>
  <c r="AY824" i="1" a="1"/>
  <c r="AY824" i="1" s="1"/>
  <c r="AZ824" i="1" a="1"/>
  <c r="AZ824" i="1" s="1"/>
  <c r="BA824" i="1" a="1"/>
  <c r="BA824" i="1" s="1"/>
  <c r="BB824" i="1" a="1"/>
  <c r="BB824" i="1" s="1"/>
  <c r="BC824" i="1" a="1"/>
  <c r="BC824" i="1" s="1"/>
  <c r="BD824" i="1" a="1"/>
  <c r="BD824" i="1" s="1"/>
  <c r="BE824" i="1" a="1"/>
  <c r="BE824" i="1" s="1"/>
  <c r="BF824" i="1" a="1"/>
  <c r="BF824" i="1" s="1"/>
  <c r="BG824" i="1" a="1"/>
  <c r="BG824" i="1" s="1"/>
  <c r="BH824" i="1" a="1"/>
  <c r="BH824" i="1" s="1"/>
  <c r="BI824" i="1" a="1"/>
  <c r="BI824" i="1" s="1"/>
  <c r="BJ824" i="1" a="1"/>
  <c r="BJ824" i="1" s="1"/>
  <c r="BK824" i="1" a="1"/>
  <c r="BK824" i="1" s="1"/>
  <c r="BL824" i="1" a="1"/>
  <c r="BL824" i="1" s="1"/>
  <c r="BM824" i="1" a="1"/>
  <c r="BM824" i="1" s="1"/>
  <c r="BN824" i="1" a="1"/>
  <c r="BN824" i="1" s="1"/>
  <c r="Q825" i="1"/>
  <c r="AP825" i="1"/>
  <c r="AQ825" i="1"/>
  <c r="AT825" i="1" a="1"/>
  <c r="AT825" i="1" s="1"/>
  <c r="AU825" i="1" a="1"/>
  <c r="AU825" i="1" s="1"/>
  <c r="AV825" i="1" a="1"/>
  <c r="AV825" i="1" s="1"/>
  <c r="AW825" i="1" a="1"/>
  <c r="AW825" i="1" s="1"/>
  <c r="AX825" i="1" a="1"/>
  <c r="AX825" i="1" s="1"/>
  <c r="AY825" i="1" a="1"/>
  <c r="AY825" i="1" s="1"/>
  <c r="AZ825" i="1" a="1"/>
  <c r="AZ825" i="1" s="1"/>
  <c r="BA825" i="1" a="1"/>
  <c r="BA825" i="1" s="1"/>
  <c r="BB825" i="1" a="1"/>
  <c r="BB825" i="1" s="1"/>
  <c r="BC825" i="1" a="1"/>
  <c r="BC825" i="1" s="1"/>
  <c r="BD825" i="1" a="1"/>
  <c r="BD825" i="1" s="1"/>
  <c r="BE825" i="1" a="1"/>
  <c r="BE825" i="1" s="1"/>
  <c r="BF825" i="1" a="1"/>
  <c r="BF825" i="1" s="1"/>
  <c r="BG825" i="1" a="1"/>
  <c r="BG825" i="1" s="1"/>
  <c r="BH825" i="1" a="1"/>
  <c r="BH825" i="1" s="1"/>
  <c r="BI825" i="1" a="1"/>
  <c r="BI825" i="1" s="1"/>
  <c r="BJ825" i="1" a="1"/>
  <c r="BJ825" i="1" s="1"/>
  <c r="BK825" i="1" a="1"/>
  <c r="BK825" i="1" s="1"/>
  <c r="BL825" i="1" a="1"/>
  <c r="BL825" i="1" s="1"/>
  <c r="BM825" i="1" a="1"/>
  <c r="BM825" i="1" s="1"/>
  <c r="BN825" i="1" a="1"/>
  <c r="BN825" i="1" s="1"/>
  <c r="Q826" i="1"/>
  <c r="AP826" i="1"/>
  <c r="AQ826" i="1"/>
  <c r="AT826" i="1" a="1"/>
  <c r="AT826" i="1" s="1"/>
  <c r="AU826" i="1" a="1"/>
  <c r="AU826" i="1" s="1"/>
  <c r="AV826" i="1" a="1"/>
  <c r="AV826" i="1" s="1"/>
  <c r="AW826" i="1" a="1"/>
  <c r="AW826" i="1" s="1"/>
  <c r="AX826" i="1" a="1"/>
  <c r="AX826" i="1" s="1"/>
  <c r="AY826" i="1" a="1"/>
  <c r="AY826" i="1" s="1"/>
  <c r="AZ826" i="1" a="1"/>
  <c r="AZ826" i="1" s="1"/>
  <c r="BA826" i="1" a="1"/>
  <c r="BA826" i="1" s="1"/>
  <c r="BB826" i="1" a="1"/>
  <c r="BB826" i="1" s="1"/>
  <c r="BC826" i="1" a="1"/>
  <c r="BC826" i="1" s="1"/>
  <c r="BD826" i="1" a="1"/>
  <c r="BD826" i="1" s="1"/>
  <c r="BE826" i="1" a="1"/>
  <c r="BE826" i="1" s="1"/>
  <c r="BF826" i="1" a="1"/>
  <c r="BF826" i="1" s="1"/>
  <c r="BG826" i="1" a="1"/>
  <c r="BG826" i="1" s="1"/>
  <c r="BH826" i="1" a="1"/>
  <c r="BH826" i="1" s="1"/>
  <c r="BI826" i="1" a="1"/>
  <c r="BI826" i="1" s="1"/>
  <c r="BJ826" i="1" a="1"/>
  <c r="BJ826" i="1" s="1"/>
  <c r="BK826" i="1" a="1"/>
  <c r="BK826" i="1" s="1"/>
  <c r="BL826" i="1" a="1"/>
  <c r="BL826" i="1" s="1"/>
  <c r="BM826" i="1" a="1"/>
  <c r="BM826" i="1" s="1"/>
  <c r="BN826" i="1" a="1"/>
  <c r="BN826" i="1" s="1"/>
  <c r="Q827" i="1"/>
  <c r="AP827" i="1"/>
  <c r="AQ827" i="1"/>
  <c r="AT827" i="1" a="1"/>
  <c r="AT827" i="1" s="1"/>
  <c r="AU827" i="1" a="1"/>
  <c r="AU827" i="1" s="1"/>
  <c r="AV827" i="1" a="1"/>
  <c r="AV827" i="1" s="1"/>
  <c r="AW827" i="1" a="1"/>
  <c r="AW827" i="1" s="1"/>
  <c r="AX827" i="1" a="1"/>
  <c r="AX827" i="1" s="1"/>
  <c r="AY827" i="1" a="1"/>
  <c r="AY827" i="1" s="1"/>
  <c r="AZ827" i="1" a="1"/>
  <c r="AZ827" i="1" s="1"/>
  <c r="BA827" i="1" a="1"/>
  <c r="BA827" i="1" s="1"/>
  <c r="BB827" i="1" a="1"/>
  <c r="BB827" i="1" s="1"/>
  <c r="BC827" i="1" a="1"/>
  <c r="BC827" i="1" s="1"/>
  <c r="BD827" i="1" a="1"/>
  <c r="BD827" i="1" s="1"/>
  <c r="BE827" i="1" a="1"/>
  <c r="BE827" i="1" s="1"/>
  <c r="BF827" i="1" a="1"/>
  <c r="BF827" i="1" s="1"/>
  <c r="BG827" i="1" a="1"/>
  <c r="BG827" i="1" s="1"/>
  <c r="BH827" i="1" a="1"/>
  <c r="BH827" i="1" s="1"/>
  <c r="BI827" i="1" a="1"/>
  <c r="BI827" i="1" s="1"/>
  <c r="BJ827" i="1" a="1"/>
  <c r="BJ827" i="1" s="1"/>
  <c r="BK827" i="1" a="1"/>
  <c r="BK827" i="1" s="1"/>
  <c r="BL827" i="1" a="1"/>
  <c r="BL827" i="1" s="1"/>
  <c r="BM827" i="1" a="1"/>
  <c r="BM827" i="1" s="1"/>
  <c r="BN827" i="1" a="1"/>
  <c r="BN827" i="1" s="1"/>
  <c r="Q828" i="1"/>
  <c r="AP828" i="1"/>
  <c r="AQ828" i="1"/>
  <c r="AT828" i="1" a="1"/>
  <c r="AT828" i="1" s="1"/>
  <c r="AU828" i="1" a="1"/>
  <c r="AU828" i="1" s="1"/>
  <c r="AV828" i="1" a="1"/>
  <c r="AV828" i="1" s="1"/>
  <c r="AW828" i="1" a="1"/>
  <c r="AW828" i="1" s="1"/>
  <c r="AX828" i="1" a="1"/>
  <c r="AX828" i="1" s="1"/>
  <c r="AY828" i="1" a="1"/>
  <c r="AY828" i="1" s="1"/>
  <c r="AZ828" i="1" a="1"/>
  <c r="AZ828" i="1" s="1"/>
  <c r="BA828" i="1" a="1"/>
  <c r="BA828" i="1" s="1"/>
  <c r="BB828" i="1" a="1"/>
  <c r="BB828" i="1" s="1"/>
  <c r="BC828" i="1" a="1"/>
  <c r="BC828" i="1" s="1"/>
  <c r="BD828" i="1" a="1"/>
  <c r="BD828" i="1" s="1"/>
  <c r="BE828" i="1" a="1"/>
  <c r="BE828" i="1" s="1"/>
  <c r="BF828" i="1" a="1"/>
  <c r="BF828" i="1" s="1"/>
  <c r="BG828" i="1" a="1"/>
  <c r="BG828" i="1" s="1"/>
  <c r="BH828" i="1" a="1"/>
  <c r="BH828" i="1" s="1"/>
  <c r="BI828" i="1" a="1"/>
  <c r="BI828" i="1" s="1"/>
  <c r="BJ828" i="1" a="1"/>
  <c r="BJ828" i="1" s="1"/>
  <c r="BK828" i="1" a="1"/>
  <c r="BK828" i="1" s="1"/>
  <c r="BL828" i="1" a="1"/>
  <c r="BL828" i="1" s="1"/>
  <c r="BM828" i="1" a="1"/>
  <c r="BM828" i="1" s="1"/>
  <c r="BN828" i="1" a="1"/>
  <c r="BN828" i="1" s="1"/>
  <c r="Q12" i="1" l="1"/>
  <c r="N9" i="1"/>
  <c r="AQ9" i="1"/>
  <c r="AP9" i="1"/>
  <c r="AR102" i="1"/>
  <c r="AR94" i="1"/>
  <c r="AR25" i="1"/>
  <c r="AR45" i="1"/>
  <c r="AR142" i="1"/>
  <c r="AR117" i="1"/>
  <c r="AR133" i="1"/>
  <c r="AR599" i="1"/>
  <c r="AR588" i="1"/>
  <c r="AR554" i="1"/>
  <c r="AR538" i="1"/>
  <c r="AR515" i="1"/>
  <c r="AR506" i="1"/>
  <c r="AR410" i="1"/>
  <c r="AR787" i="1"/>
  <c r="AR771" i="1"/>
  <c r="AR541" i="1"/>
  <c r="AR525" i="1"/>
  <c r="AR139" i="1"/>
  <c r="AR115" i="1"/>
  <c r="AR569" i="1"/>
  <c r="AR386" i="1"/>
  <c r="AR650" i="1"/>
  <c r="AR616" i="1"/>
  <c r="AR401" i="1"/>
  <c r="AR703" i="1"/>
  <c r="AR687" i="1"/>
  <c r="AR644" i="1"/>
  <c r="AR436" i="1"/>
  <c r="AR409" i="1"/>
  <c r="AR659" i="1"/>
  <c r="AR533" i="1"/>
  <c r="AR501" i="1"/>
  <c r="AR485" i="1"/>
  <c r="AR469" i="1"/>
  <c r="AR403" i="1"/>
  <c r="AR387" i="1"/>
  <c r="AR371" i="1"/>
  <c r="AR593" i="1"/>
  <c r="AR561" i="1"/>
  <c r="AR545" i="1"/>
  <c r="AR513" i="1"/>
  <c r="AR774" i="1"/>
  <c r="AR758" i="1"/>
  <c r="AR742" i="1"/>
  <c r="AR726" i="1"/>
  <c r="AR424" i="1"/>
  <c r="AR479" i="1"/>
  <c r="AR660" i="1"/>
  <c r="AR147" i="1"/>
  <c r="AR683" i="1"/>
  <c r="AR404" i="1"/>
  <c r="AR594" i="1"/>
  <c r="AR441" i="1"/>
  <c r="AR206" i="1"/>
  <c r="AR190" i="1"/>
  <c r="AR166" i="1"/>
  <c r="AR158" i="1"/>
  <c r="AR134" i="1"/>
  <c r="AR110" i="1"/>
  <c r="AR74" i="1"/>
  <c r="AR528" i="1"/>
  <c r="AR512" i="1"/>
  <c r="AR496" i="1"/>
  <c r="AR31" i="1"/>
  <c r="AR822" i="1"/>
  <c r="AR536" i="1"/>
  <c r="AR504" i="1"/>
  <c r="AR394" i="1"/>
  <c r="AR188" i="1"/>
  <c r="AR180" i="1"/>
  <c r="AR172" i="1"/>
  <c r="AR156" i="1"/>
  <c r="AR92" i="1"/>
  <c r="AR80" i="1"/>
  <c r="AR56" i="1"/>
  <c r="AR36" i="1"/>
  <c r="AR24" i="1"/>
  <c r="AR618" i="1"/>
  <c r="AR662" i="1"/>
  <c r="AR360" i="1"/>
  <c r="AR776" i="1"/>
  <c r="AR788" i="1"/>
  <c r="AR724" i="1"/>
  <c r="AR598" i="1"/>
  <c r="AR454" i="1"/>
  <c r="AR431" i="1"/>
  <c r="AR406" i="1"/>
  <c r="AR399" i="1"/>
  <c r="AR390" i="1"/>
  <c r="AR818" i="1"/>
  <c r="AR795" i="1"/>
  <c r="AR763" i="1"/>
  <c r="AR651" i="1"/>
  <c r="AR557" i="1"/>
  <c r="AR809" i="1"/>
  <c r="AR761" i="1"/>
  <c r="AR713" i="1"/>
  <c r="AR697" i="1"/>
  <c r="AR491" i="1"/>
  <c r="AR443" i="1"/>
  <c r="AR372" i="1"/>
  <c r="AR642" i="1"/>
  <c r="AR473" i="1"/>
  <c r="AR466" i="1"/>
  <c r="AR457" i="1"/>
  <c r="AR686" i="1"/>
  <c r="AR670" i="1"/>
  <c r="AR624" i="1"/>
  <c r="AR560" i="1"/>
  <c r="AR544" i="1"/>
  <c r="AR805" i="1"/>
  <c r="AR780" i="1"/>
  <c r="AR748" i="1"/>
  <c r="AR732" i="1"/>
  <c r="AR716" i="1"/>
  <c r="AR700" i="1"/>
  <c r="AR638" i="1"/>
  <c r="AR707" i="1"/>
  <c r="AR652" i="1"/>
  <c r="AR597" i="1"/>
  <c r="AR581" i="1"/>
  <c r="AR414" i="1"/>
  <c r="AR389" i="1"/>
  <c r="AR209" i="1"/>
  <c r="AR193" i="1"/>
  <c r="AR185" i="1"/>
  <c r="AR153" i="1"/>
  <c r="AR149" i="1"/>
  <c r="AR89" i="1"/>
  <c r="AR65" i="1"/>
  <c r="AR746" i="1"/>
  <c r="AR730" i="1"/>
  <c r="AR705" i="1"/>
  <c r="AR627" i="1"/>
  <c r="AR540" i="1"/>
  <c r="AR524" i="1"/>
  <c r="AR412" i="1"/>
  <c r="AR396" i="1"/>
  <c r="AR380" i="1"/>
  <c r="AR709" i="1"/>
  <c r="AR702" i="1"/>
  <c r="AR619" i="1"/>
  <c r="AR603" i="1"/>
  <c r="AR461" i="1"/>
  <c r="AR353" i="1"/>
  <c r="AR764" i="1"/>
  <c r="AR654" i="1"/>
  <c r="AR610" i="1"/>
  <c r="AR564" i="1"/>
  <c r="AR516" i="1"/>
  <c r="AR413" i="1"/>
  <c r="AR668" i="1"/>
  <c r="AR562" i="1"/>
  <c r="AR450" i="1"/>
  <c r="AR381" i="1"/>
  <c r="AR120" i="1"/>
  <c r="AR116" i="1"/>
  <c r="AR96" i="1"/>
  <c r="AR88" i="1"/>
  <c r="AR40" i="1"/>
  <c r="AR808" i="1"/>
  <c r="AR448" i="1"/>
  <c r="AR418" i="1"/>
  <c r="AR402" i="1"/>
  <c r="AR388" i="1"/>
  <c r="AR211" i="1"/>
  <c r="AR195" i="1"/>
  <c r="AR191" i="1"/>
  <c r="AR171" i="1"/>
  <c r="AR163" i="1"/>
  <c r="AR815" i="1"/>
  <c r="AR767" i="1"/>
  <c r="AR643" i="1"/>
  <c r="AR592" i="1"/>
  <c r="AR583" i="1"/>
  <c r="AR567" i="1"/>
  <c r="AR551" i="1"/>
  <c r="AR416" i="1"/>
  <c r="AR111" i="1"/>
  <c r="AR35" i="1"/>
  <c r="AR733" i="1"/>
  <c r="AR717" i="1"/>
  <c r="AR664" i="1"/>
  <c r="AR590" i="1"/>
  <c r="AR565" i="1"/>
  <c r="AR558" i="1"/>
  <c r="AR423" i="1"/>
  <c r="AR400" i="1"/>
  <c r="AR393" i="1"/>
  <c r="AR361" i="1"/>
  <c r="AR708" i="1"/>
  <c r="AR648" i="1"/>
  <c r="AR625" i="1"/>
  <c r="AR611" i="1"/>
  <c r="AR602" i="1"/>
  <c r="AR437" i="1"/>
  <c r="AR407" i="1"/>
  <c r="AR384" i="1"/>
  <c r="AR722" i="1"/>
  <c r="AR747" i="1"/>
  <c r="AR685" i="1"/>
  <c r="AR646" i="1"/>
  <c r="AR632" i="1"/>
  <c r="AR531" i="1"/>
  <c r="AR483" i="1"/>
  <c r="AR214" i="1"/>
  <c r="AR474" i="1"/>
  <c r="AR442" i="1"/>
  <c r="AR791" i="1"/>
  <c r="AR759" i="1"/>
  <c r="AR720" i="1"/>
  <c r="AR688" i="1"/>
  <c r="AR674" i="1"/>
  <c r="AR628" i="1"/>
  <c r="AR621" i="1"/>
  <c r="AR584" i="1"/>
  <c r="AR559" i="1"/>
  <c r="AR543" i="1"/>
  <c r="AR520" i="1"/>
  <c r="AR511" i="1"/>
  <c r="AR495" i="1"/>
  <c r="AR472" i="1"/>
  <c r="AR456" i="1"/>
  <c r="AR440" i="1"/>
  <c r="AR378" i="1"/>
  <c r="AR29" i="1"/>
  <c r="AR635" i="1"/>
  <c r="AR550" i="1"/>
  <c r="AR534" i="1"/>
  <c r="AR502" i="1"/>
  <c r="AR61" i="1"/>
  <c r="AR16" i="1"/>
  <c r="AR336" i="1"/>
  <c r="AR330" i="1"/>
  <c r="AR318" i="1"/>
  <c r="AR212" i="1"/>
  <c r="AR72" i="1"/>
  <c r="AR48" i="1"/>
  <c r="AR323" i="1"/>
  <c r="AR317" i="1"/>
  <c r="AR170" i="1"/>
  <c r="AR152" i="1"/>
  <c r="AR146" i="1"/>
  <c r="AR137" i="1"/>
  <c r="AR131" i="1"/>
  <c r="AR119" i="1"/>
  <c r="AR113" i="1"/>
  <c r="AR107" i="1"/>
  <c r="AR77" i="1"/>
  <c r="AR71" i="1"/>
  <c r="AR199" i="1"/>
  <c r="AR184" i="1"/>
  <c r="AR145" i="1"/>
  <c r="AR337" i="1"/>
  <c r="AR334" i="1"/>
  <c r="AR215" i="1"/>
  <c r="AR118" i="1"/>
  <c r="AR106" i="1"/>
  <c r="AR97" i="1"/>
  <c r="AR76" i="1"/>
  <c r="AR73" i="1"/>
  <c r="AR43" i="1"/>
  <c r="AR34" i="1"/>
  <c r="AR82" i="1"/>
  <c r="AR135" i="1"/>
  <c r="AR825" i="1"/>
  <c r="AR778" i="1"/>
  <c r="AR714" i="1"/>
  <c r="AR819" i="1"/>
  <c r="AR812" i="1"/>
  <c r="AR803" i="1"/>
  <c r="AR799" i="1"/>
  <c r="AR789" i="1"/>
  <c r="AR775" i="1"/>
  <c r="AR772" i="1"/>
  <c r="AR765" i="1"/>
  <c r="AR756" i="1"/>
  <c r="AR754" i="1"/>
  <c r="AR752" i="1"/>
  <c r="AR740" i="1"/>
  <c r="AR736" i="1"/>
  <c r="AR729" i="1"/>
  <c r="AR727" i="1"/>
  <c r="AR693" i="1"/>
  <c r="AR691" i="1"/>
  <c r="AR684" i="1"/>
  <c r="AR675" i="1"/>
  <c r="AR658" i="1"/>
  <c r="AR636" i="1"/>
  <c r="AR617" i="1"/>
  <c r="AR613" i="1"/>
  <c r="AR578" i="1"/>
  <c r="AR571" i="1"/>
  <c r="AR539" i="1"/>
  <c r="AR527" i="1"/>
  <c r="AR507" i="1"/>
  <c r="AR478" i="1"/>
  <c r="AR467" i="1"/>
  <c r="AR465" i="1"/>
  <c r="AR203" i="1"/>
  <c r="AR161" i="1"/>
  <c r="AR155" i="1"/>
  <c r="AR126" i="1"/>
  <c r="AR121" i="1"/>
  <c r="AR105" i="1"/>
  <c r="AR64" i="1"/>
  <c r="AR51" i="1"/>
  <c r="AR33" i="1"/>
  <c r="AR27" i="1"/>
  <c r="AR20" i="1"/>
  <c r="AR446" i="1"/>
  <c r="AR428" i="1"/>
  <c r="AR376" i="1"/>
  <c r="AR367" i="1"/>
  <c r="AR365" i="1"/>
  <c r="AR338" i="1"/>
  <c r="AR329" i="1"/>
  <c r="AR810" i="1"/>
  <c r="AR821" i="1"/>
  <c r="AR807" i="1"/>
  <c r="AR731" i="1"/>
  <c r="AR666" i="1"/>
  <c r="AR634" i="1"/>
  <c r="AR596" i="1"/>
  <c r="AR580" i="1"/>
  <c r="AR509" i="1"/>
  <c r="AR471" i="1"/>
  <c r="AR369" i="1"/>
  <c r="AR362" i="1"/>
  <c r="AR196" i="1"/>
  <c r="AR194" i="1"/>
  <c r="AR192" i="1"/>
  <c r="AR179" i="1"/>
  <c r="AR174" i="1"/>
  <c r="AR168" i="1"/>
  <c r="AR150" i="1"/>
  <c r="AR84" i="1"/>
  <c r="AR81" i="1"/>
  <c r="AR79" i="1"/>
  <c r="AR69" i="1"/>
  <c r="AR58" i="1"/>
  <c r="AR50" i="1"/>
  <c r="AR47" i="1"/>
  <c r="AR827" i="1"/>
  <c r="AR811" i="1"/>
  <c r="AR779" i="1"/>
  <c r="AR715" i="1"/>
  <c r="AR699" i="1"/>
  <c r="AR690" i="1"/>
  <c r="AR661" i="1"/>
  <c r="AR640" i="1"/>
  <c r="AR612" i="1"/>
  <c r="AR604" i="1"/>
  <c r="AR600" i="1"/>
  <c r="AR589" i="1"/>
  <c r="AR582" i="1"/>
  <c r="AR575" i="1"/>
  <c r="AR570" i="1"/>
  <c r="AR568" i="1"/>
  <c r="AR547" i="1"/>
  <c r="AR519" i="1"/>
  <c r="AR482" i="1"/>
  <c r="AR475" i="1"/>
  <c r="AR462" i="1"/>
  <c r="AR439" i="1"/>
  <c r="AR432" i="1"/>
  <c r="AR425" i="1"/>
  <c r="AR405" i="1"/>
  <c r="AR397" i="1"/>
  <c r="AR395" i="1"/>
  <c r="AR391" i="1"/>
  <c r="AR373" i="1"/>
  <c r="AR351" i="1"/>
  <c r="AR349" i="1"/>
  <c r="AR344" i="1"/>
  <c r="AR342" i="1"/>
  <c r="AR328" i="1"/>
  <c r="AR326" i="1"/>
  <c r="AR213" i="1"/>
  <c r="AR198" i="1"/>
  <c r="AR123" i="1"/>
  <c r="AR66" i="1"/>
  <c r="AR44" i="1"/>
  <c r="AR26" i="1"/>
  <c r="AR823" i="1"/>
  <c r="AR820" i="1"/>
  <c r="AR813" i="1"/>
  <c r="AR802" i="1"/>
  <c r="AR800" i="1"/>
  <c r="AR760" i="1"/>
  <c r="AR757" i="1"/>
  <c r="AR755" i="1"/>
  <c r="AR739" i="1"/>
  <c r="AR735" i="1"/>
  <c r="AR723" i="1"/>
  <c r="AR710" i="1"/>
  <c r="AR676" i="1"/>
  <c r="AR672" i="1"/>
  <c r="AR633" i="1"/>
  <c r="AR620" i="1"/>
  <c r="AR608" i="1"/>
  <c r="AR591" i="1"/>
  <c r="AR586" i="1"/>
  <c r="AR556" i="1"/>
  <c r="AR542" i="1"/>
  <c r="AR486" i="1"/>
  <c r="AR484" i="1"/>
  <c r="AR445" i="1"/>
  <c r="AR434" i="1"/>
  <c r="AR427" i="1"/>
  <c r="AR364" i="1"/>
  <c r="AR202" i="1"/>
  <c r="AR186" i="1"/>
  <c r="AR160" i="1"/>
  <c r="AR154" i="1"/>
  <c r="AR132" i="1"/>
  <c r="AR130" i="1"/>
  <c r="AR127" i="1"/>
  <c r="AR86" i="1"/>
  <c r="AR797" i="1"/>
  <c r="AR790" i="1"/>
  <c r="AR773" i="1"/>
  <c r="AR694" i="1"/>
  <c r="AR678" i="1"/>
  <c r="AR667" i="1"/>
  <c r="AR637" i="1"/>
  <c r="AR595" i="1"/>
  <c r="AR535" i="1"/>
  <c r="AR526" i="1"/>
  <c r="AR510" i="1"/>
  <c r="AR508" i="1"/>
  <c r="AR503" i="1"/>
  <c r="AR499" i="1"/>
  <c r="AR477" i="1"/>
  <c r="AR470" i="1"/>
  <c r="AR449" i="1"/>
  <c r="AR411" i="1"/>
  <c r="AR321" i="1"/>
  <c r="AR165" i="1"/>
  <c r="AR162" i="1"/>
  <c r="AR140" i="1"/>
  <c r="AR57" i="1"/>
  <c r="AR698" i="1"/>
  <c r="AR680" i="1"/>
  <c r="AR656" i="1"/>
  <c r="AR574" i="1"/>
  <c r="AR552" i="1"/>
  <c r="AR548" i="1"/>
  <c r="AR523" i="1"/>
  <c r="AR518" i="1"/>
  <c r="AR494" i="1"/>
  <c r="AR492" i="1"/>
  <c r="AR487" i="1"/>
  <c r="AR463" i="1"/>
  <c r="AR458" i="1"/>
  <c r="AR453" i="1"/>
  <c r="AR444" i="1"/>
  <c r="AR438" i="1"/>
  <c r="AR433" i="1"/>
  <c r="AR426" i="1"/>
  <c r="AR420" i="1"/>
  <c r="AR415" i="1"/>
  <c r="AR379" i="1"/>
  <c r="AR370" i="1"/>
  <c r="AR359" i="1"/>
  <c r="AR357" i="1"/>
  <c r="AR352" i="1"/>
  <c r="AR350" i="1"/>
  <c r="AR345" i="1"/>
  <c r="AR341" i="1"/>
  <c r="AR320" i="1"/>
  <c r="AR316" i="1"/>
  <c r="AR210" i="1"/>
  <c r="AR201" i="1"/>
  <c r="AR187" i="1"/>
  <c r="AR144" i="1"/>
  <c r="AR112" i="1"/>
  <c r="AR108" i="1"/>
  <c r="AR93" i="1"/>
  <c r="AR85" i="1"/>
  <c r="AR70" i="1"/>
  <c r="AR37" i="1"/>
  <c r="AR806" i="1"/>
  <c r="AR804" i="1"/>
  <c r="AR798" i="1"/>
  <c r="AR741" i="1"/>
  <c r="AR737" i="1"/>
  <c r="AR695" i="1"/>
  <c r="AR681" i="1"/>
  <c r="AR601" i="1"/>
  <c r="AR587" i="1"/>
  <c r="AR585" i="1"/>
  <c r="AR553" i="1"/>
  <c r="AR521" i="1"/>
  <c r="AR481" i="1"/>
  <c r="AR459" i="1"/>
  <c r="AR451" i="1"/>
  <c r="AR421" i="1"/>
  <c r="AR374" i="1"/>
  <c r="AR343" i="1"/>
  <c r="AR339" i="1"/>
  <c r="AR331" i="1"/>
  <c r="AR826" i="1"/>
  <c r="AR816" i="1"/>
  <c r="AR814" i="1"/>
  <c r="AR782" i="1"/>
  <c r="AR769" i="1"/>
  <c r="AR749" i="1"/>
  <c r="AR745" i="1"/>
  <c r="AR743" i="1"/>
  <c r="AR630" i="1"/>
  <c r="AR626" i="1"/>
  <c r="AR622" i="1"/>
  <c r="AR614" i="1"/>
  <c r="AR606" i="1"/>
  <c r="AR572" i="1"/>
  <c r="AR566" i="1"/>
  <c r="AR555" i="1"/>
  <c r="AR549" i="1"/>
  <c r="AR532" i="1"/>
  <c r="AR517" i="1"/>
  <c r="AR500" i="1"/>
  <c r="AR488" i="1"/>
  <c r="AR455" i="1"/>
  <c r="AR430" i="1"/>
  <c r="AR385" i="1"/>
  <c r="AR383" i="1"/>
  <c r="AR354" i="1"/>
  <c r="AR346" i="1"/>
  <c r="AR335" i="1"/>
  <c r="AR333" i="1"/>
  <c r="AR327" i="1"/>
  <c r="AR728" i="1"/>
  <c r="AR725" i="1"/>
  <c r="AR711" i="1"/>
  <c r="AR576" i="1"/>
  <c r="AR563" i="1"/>
  <c r="AR530" i="1"/>
  <c r="AR498" i="1"/>
  <c r="AR480" i="1"/>
  <c r="AR447" i="1"/>
  <c r="AR435" i="1"/>
  <c r="AR392" i="1"/>
  <c r="AR368" i="1"/>
  <c r="AR366" i="1"/>
  <c r="AR358" i="1"/>
  <c r="AR356" i="1"/>
  <c r="AR348" i="1"/>
  <c r="AR325" i="1"/>
  <c r="AR319" i="1"/>
  <c r="AR828" i="1"/>
  <c r="AR786" i="1"/>
  <c r="AR784" i="1"/>
  <c r="AR781" i="1"/>
  <c r="AR777" i="1"/>
  <c r="AR766" i="1"/>
  <c r="AR762" i="1"/>
  <c r="AR753" i="1"/>
  <c r="AR751" i="1"/>
  <c r="AR734" i="1"/>
  <c r="AR721" i="1"/>
  <c r="AR719" i="1"/>
  <c r="AR696" i="1"/>
  <c r="AR629" i="1"/>
  <c r="AR537" i="1"/>
  <c r="AR505" i="1"/>
  <c r="AR490" i="1"/>
  <c r="AR522" i="1"/>
  <c r="AR476" i="1"/>
  <c r="AR468" i="1"/>
  <c r="AR464" i="1"/>
  <c r="AR460" i="1"/>
  <c r="AR452" i="1"/>
  <c r="AR429" i="1"/>
  <c r="AR422" i="1"/>
  <c r="AR408" i="1"/>
  <c r="AR382" i="1"/>
  <c r="AR377" i="1"/>
  <c r="AR375" i="1"/>
  <c r="AR363" i="1"/>
  <c r="AR340" i="1"/>
  <c r="AR332" i="1"/>
  <c r="AR322" i="1"/>
  <c r="AR801" i="1"/>
  <c r="AR738" i="1"/>
  <c r="AR704" i="1"/>
  <c r="AR682" i="1"/>
  <c r="AR669" i="1"/>
  <c r="AR665" i="1"/>
  <c r="AR663" i="1"/>
  <c r="AR657" i="1"/>
  <c r="AR655" i="1"/>
  <c r="AR653" i="1"/>
  <c r="AR649" i="1"/>
  <c r="AR647" i="1"/>
  <c r="AR645" i="1"/>
  <c r="AR641" i="1"/>
  <c r="AR639" i="1"/>
  <c r="AR631" i="1"/>
  <c r="AR623" i="1"/>
  <c r="AR615" i="1"/>
  <c r="AR609" i="1"/>
  <c r="AR605" i="1"/>
  <c r="AR529" i="1"/>
  <c r="AR497" i="1"/>
  <c r="AR355" i="1"/>
  <c r="AR347" i="1"/>
  <c r="AR324" i="1"/>
  <c r="AR824" i="1"/>
  <c r="AR817" i="1"/>
  <c r="AR796" i="1"/>
  <c r="AR794" i="1"/>
  <c r="AR792" i="1"/>
  <c r="AR785" i="1"/>
  <c r="AR783" i="1"/>
  <c r="AR770" i="1"/>
  <c r="AR768" i="1"/>
  <c r="AR750" i="1"/>
  <c r="AR744" i="1"/>
  <c r="AR718" i="1"/>
  <c r="AR712" i="1"/>
  <c r="AR706" i="1"/>
  <c r="AR701" i="1"/>
  <c r="AR689" i="1"/>
  <c r="AR679" i="1"/>
  <c r="AR677" i="1"/>
  <c r="AR673" i="1"/>
  <c r="AR671" i="1"/>
  <c r="AR607" i="1"/>
  <c r="AR579" i="1"/>
  <c r="AR577" i="1"/>
  <c r="AR573" i="1"/>
  <c r="AR546" i="1"/>
  <c r="AR514" i="1"/>
  <c r="AR493" i="1"/>
  <c r="AR489" i="1"/>
  <c r="AR419" i="1"/>
  <c r="AR417" i="1"/>
  <c r="AR398" i="1"/>
  <c r="AR208" i="1"/>
  <c r="AR204" i="1"/>
  <c r="AR169" i="1"/>
  <c r="AR148" i="1"/>
  <c r="AR141" i="1"/>
  <c r="AR124" i="1"/>
  <c r="AR122" i="1"/>
  <c r="AR114" i="1"/>
  <c r="AR104" i="1"/>
  <c r="AR62" i="1"/>
  <c r="AR55" i="1"/>
  <c r="AR53" i="1"/>
  <c r="AR46" i="1"/>
  <c r="AR41" i="1"/>
  <c r="AR39" i="1"/>
  <c r="AR28" i="1"/>
  <c r="AR197" i="1"/>
  <c r="AR182" i="1"/>
  <c r="AR129" i="1"/>
  <c r="AR100" i="1"/>
  <c r="AR98" i="1"/>
  <c r="AR90" i="1"/>
  <c r="AR67" i="1"/>
  <c r="AR60" i="1"/>
  <c r="AR32" i="1"/>
  <c r="AR178" i="1"/>
  <c r="AR176" i="1"/>
  <c r="AR138" i="1"/>
  <c r="AR78" i="1"/>
  <c r="AR38" i="1"/>
  <c r="AR207" i="1"/>
  <c r="AR205" i="1"/>
  <c r="AR200" i="1"/>
  <c r="AR189" i="1"/>
  <c r="AR181" i="1"/>
  <c r="AR164" i="1"/>
  <c r="AR157" i="1"/>
  <c r="AR151" i="1"/>
  <c r="AR136" i="1"/>
  <c r="AR125" i="1"/>
  <c r="AR109" i="1"/>
  <c r="AR63" i="1"/>
  <c r="AR54" i="1"/>
  <c r="AR52" i="1"/>
  <c r="AR49" i="1"/>
  <c r="AR103" i="1"/>
  <c r="AR83" i="1"/>
  <c r="AR68" i="1"/>
  <c r="AR59" i="1"/>
  <c r="AR42" i="1"/>
  <c r="AR23" i="1"/>
  <c r="AR19" i="1"/>
  <c r="AR183" i="1"/>
  <c r="AR177" i="1"/>
  <c r="AR175" i="1"/>
  <c r="AR173" i="1"/>
  <c r="AR128" i="1"/>
  <c r="AR101" i="1"/>
  <c r="AR99" i="1"/>
  <c r="AR95" i="1"/>
  <c r="AR91" i="1"/>
  <c r="AR87" i="1"/>
  <c r="AR75" i="1"/>
  <c r="AR18" i="1"/>
  <c r="BO825" i="1"/>
  <c r="BO817" i="1"/>
  <c r="BO807" i="1"/>
  <c r="BO644" i="1"/>
  <c r="AR17" i="1"/>
  <c r="AR21" i="1"/>
  <c r="AR22" i="1"/>
  <c r="BO670" i="1"/>
  <c r="BO827" i="1"/>
  <c r="BO682" i="1"/>
  <c r="BO678" i="1"/>
  <c r="BO668" i="1"/>
  <c r="BO680" i="1"/>
  <c r="BO676" i="1"/>
  <c r="BO794" i="1"/>
  <c r="BO658" i="1"/>
  <c r="BO693" i="1"/>
  <c r="BO666" i="1"/>
  <c r="BO652" i="1"/>
  <c r="BO636" i="1"/>
  <c r="BO632" i="1"/>
  <c r="BO815" i="1"/>
  <c r="BO600" i="1"/>
  <c r="BO821" i="1"/>
  <c r="BO622" i="1"/>
  <c r="BO601" i="1"/>
  <c r="BO823" i="1"/>
  <c r="BO660" i="1"/>
  <c r="BO654" i="1"/>
  <c r="BO634" i="1"/>
  <c r="BO592" i="1"/>
  <c r="BO584" i="1"/>
  <c r="BO793" i="1"/>
  <c r="BO819" i="1"/>
  <c r="BO756" i="1"/>
  <c r="BO744" i="1"/>
  <c r="BO714" i="1"/>
  <c r="BO695" i="1"/>
  <c r="BO685" i="1"/>
  <c r="BO656" i="1"/>
  <c r="BO612" i="1"/>
  <c r="BO662" i="1"/>
  <c r="BO558" i="1"/>
  <c r="BO624" i="1"/>
  <c r="BO605" i="1"/>
  <c r="BO593" i="1"/>
  <c r="BO640" i="1"/>
  <c r="BO586" i="1"/>
  <c r="BO559" i="1"/>
  <c r="BO501" i="1"/>
  <c r="BO606" i="1"/>
  <c r="BO585" i="1"/>
  <c r="BO577" i="1"/>
  <c r="BO569" i="1"/>
  <c r="BO493" i="1"/>
  <c r="BO557" i="1"/>
  <c r="BO523" i="1"/>
  <c r="BO826" i="1"/>
  <c r="BO804" i="1"/>
  <c r="BO803" i="1"/>
  <c r="BO796" i="1"/>
  <c r="BO795" i="1"/>
  <c r="BO820" i="1"/>
  <c r="BO799" i="1"/>
  <c r="BO828" i="1"/>
  <c r="BO813" i="1"/>
  <c r="BO808" i="1"/>
  <c r="BO800" i="1"/>
  <c r="BO797" i="1"/>
  <c r="BO822" i="1"/>
  <c r="BO814" i="1"/>
  <c r="BO809" i="1"/>
  <c r="BO805" i="1"/>
  <c r="BO798" i="1"/>
  <c r="BO816" i="1"/>
  <c r="BO810" i="1"/>
  <c r="BO806" i="1"/>
  <c r="BO801" i="1"/>
  <c r="BO824" i="1"/>
  <c r="BO802" i="1"/>
  <c r="BO818" i="1"/>
  <c r="BO812" i="1"/>
  <c r="BO811" i="1"/>
  <c r="BO784" i="1"/>
  <c r="BO772" i="1"/>
  <c r="BO771" i="1"/>
  <c r="BO766" i="1"/>
  <c r="BO762" i="1"/>
  <c r="BO761" i="1"/>
  <c r="BO757" i="1"/>
  <c r="BO748" i="1"/>
  <c r="BO747" i="1"/>
  <c r="BO736" i="1"/>
  <c r="BO722" i="1"/>
  <c r="BO721" i="1"/>
  <c r="BO781" i="1"/>
  <c r="BO775" i="1"/>
  <c r="BO751" i="1"/>
  <c r="BO742" i="1"/>
  <c r="BO733" i="1"/>
  <c r="BO724" i="1"/>
  <c r="BO723" i="1"/>
  <c r="BO710" i="1"/>
  <c r="BO703" i="1"/>
  <c r="BO700" i="1"/>
  <c r="BO790" i="1"/>
  <c r="BO786" i="1"/>
  <c r="BO785" i="1"/>
  <c r="BO776" i="1"/>
  <c r="BO764" i="1"/>
  <c r="BO763" i="1"/>
  <c r="BO752" i="1"/>
  <c r="BO738" i="1"/>
  <c r="BO737" i="1"/>
  <c r="BO727" i="1"/>
  <c r="BO718" i="1"/>
  <c r="BO704" i="1"/>
  <c r="BO698" i="1"/>
  <c r="BO696" i="1"/>
  <c r="BO773" i="1"/>
  <c r="BO767" i="1"/>
  <c r="BO758" i="1"/>
  <c r="BO749" i="1"/>
  <c r="BO740" i="1"/>
  <c r="BO739" i="1"/>
  <c r="BO728" i="1"/>
  <c r="BO711" i="1"/>
  <c r="BO708" i="1"/>
  <c r="BO707" i="1"/>
  <c r="BO706" i="1"/>
  <c r="BO705" i="1"/>
  <c r="BO701" i="1"/>
  <c r="BO699" i="1"/>
  <c r="BO788" i="1"/>
  <c r="BO787" i="1"/>
  <c r="BO782" i="1"/>
  <c r="BO778" i="1"/>
  <c r="BO777" i="1"/>
  <c r="BO768" i="1"/>
  <c r="BO754" i="1"/>
  <c r="BO753" i="1"/>
  <c r="BO743" i="1"/>
  <c r="BO734" i="1"/>
  <c r="BO725" i="1"/>
  <c r="BO712" i="1"/>
  <c r="BO792" i="1"/>
  <c r="BO791" i="1"/>
  <c r="BO765" i="1"/>
  <c r="BO755" i="1"/>
  <c r="BO730" i="1"/>
  <c r="BO729" i="1"/>
  <c r="BO719" i="1"/>
  <c r="BO716" i="1"/>
  <c r="BO715" i="1"/>
  <c r="BO713" i="1"/>
  <c r="AR793" i="1"/>
  <c r="BO780" i="1"/>
  <c r="BO779" i="1"/>
  <c r="BO774" i="1"/>
  <c r="BO770" i="1"/>
  <c r="BO769" i="1"/>
  <c r="BO759" i="1"/>
  <c r="BO750" i="1"/>
  <c r="BO741" i="1"/>
  <c r="BO732" i="1"/>
  <c r="BO731" i="1"/>
  <c r="BO720" i="1"/>
  <c r="BO709" i="1"/>
  <c r="BO702" i="1"/>
  <c r="BO789" i="1"/>
  <c r="BO783" i="1"/>
  <c r="BO760" i="1"/>
  <c r="BO746" i="1"/>
  <c r="BO745" i="1"/>
  <c r="BO735" i="1"/>
  <c r="BO726" i="1"/>
  <c r="BO717" i="1"/>
  <c r="BO683" i="1"/>
  <c r="BO667" i="1"/>
  <c r="BO655" i="1"/>
  <c r="BO647" i="1"/>
  <c r="BO684" i="1"/>
  <c r="BO681" i="1"/>
  <c r="BO671" i="1"/>
  <c r="BO638" i="1"/>
  <c r="BO630" i="1"/>
  <c r="BO618" i="1"/>
  <c r="BO617" i="1"/>
  <c r="BO613" i="1"/>
  <c r="BO611" i="1"/>
  <c r="BO664" i="1"/>
  <c r="BO646" i="1"/>
  <c r="BO633" i="1"/>
  <c r="BO626" i="1"/>
  <c r="BO625" i="1"/>
  <c r="BO616" i="1"/>
  <c r="BO692" i="1"/>
  <c r="BO691" i="1"/>
  <c r="BO690" i="1"/>
  <c r="BO661" i="1"/>
  <c r="BO657" i="1"/>
  <c r="BO641" i="1"/>
  <c r="BO629" i="1"/>
  <c r="BO621" i="1"/>
  <c r="BO619" i="1"/>
  <c r="BO607" i="1"/>
  <c r="BO694" i="1"/>
  <c r="BO687" i="1"/>
  <c r="BO677" i="1"/>
  <c r="BO673" i="1"/>
  <c r="BO659" i="1"/>
  <c r="BO649" i="1"/>
  <c r="BO642" i="1"/>
  <c r="BO637" i="1"/>
  <c r="BO635" i="1"/>
  <c r="BO627" i="1"/>
  <c r="BO697" i="1"/>
  <c r="BO689" i="1"/>
  <c r="BO675" i="1"/>
  <c r="BO674" i="1"/>
  <c r="BO663" i="1"/>
  <c r="BO650" i="1"/>
  <c r="BO645" i="1"/>
  <c r="BO643" i="1"/>
  <c r="BO615" i="1"/>
  <c r="BO688" i="1"/>
  <c r="BO679" i="1"/>
  <c r="BO653" i="1"/>
  <c r="BO651" i="1"/>
  <c r="BO648" i="1"/>
  <c r="BO620" i="1"/>
  <c r="BO614" i="1"/>
  <c r="BO610" i="1"/>
  <c r="BO609" i="1"/>
  <c r="BO608" i="1"/>
  <c r="AR692" i="1"/>
  <c r="BO686" i="1"/>
  <c r="BO672" i="1"/>
  <c r="BO669" i="1"/>
  <c r="BO665" i="1"/>
  <c r="BO639" i="1"/>
  <c r="BO631" i="1"/>
  <c r="BO628" i="1"/>
  <c r="BO623" i="1"/>
  <c r="BO598" i="1"/>
  <c r="BO594" i="1"/>
  <c r="BO589" i="1"/>
  <c r="BO578" i="1"/>
  <c r="BO574" i="1"/>
  <c r="BO570" i="1"/>
  <c r="BO566" i="1"/>
  <c r="BO562" i="1"/>
  <c r="BO489" i="1"/>
  <c r="BO603" i="1"/>
  <c r="BO591" i="1"/>
  <c r="BO581" i="1"/>
  <c r="BO573" i="1"/>
  <c r="BO565" i="1"/>
  <c r="BO595" i="1"/>
  <c r="BO583" i="1"/>
  <c r="BO496" i="1"/>
  <c r="BO494" i="1"/>
  <c r="BO604" i="1"/>
  <c r="BO597" i="1"/>
  <c r="BO588" i="1"/>
  <c r="BO575" i="1"/>
  <c r="BO567" i="1"/>
  <c r="BO537" i="1"/>
  <c r="BO502" i="1"/>
  <c r="BO599" i="1"/>
  <c r="BO587" i="1"/>
  <c r="BO580" i="1"/>
  <c r="BO576" i="1"/>
  <c r="BO572" i="1"/>
  <c r="BO568" i="1"/>
  <c r="BO564" i="1"/>
  <c r="BO541" i="1"/>
  <c r="BO525" i="1"/>
  <c r="BO579" i="1"/>
  <c r="BO571" i="1"/>
  <c r="BO563" i="1"/>
  <c r="BO561" i="1"/>
  <c r="BO514" i="1"/>
  <c r="BO602" i="1"/>
  <c r="BO596" i="1"/>
  <c r="BO590" i="1"/>
  <c r="BO548" i="1"/>
  <c r="BO517" i="1"/>
  <c r="BO509" i="1"/>
  <c r="BO582" i="1"/>
  <c r="BO549" i="1"/>
  <c r="BO533" i="1"/>
  <c r="BO521" i="1"/>
  <c r="BO555" i="1"/>
  <c r="BO535" i="1"/>
  <c r="BO532" i="1"/>
  <c r="BO524" i="1"/>
  <c r="BO522" i="1"/>
  <c r="BO519" i="1"/>
  <c r="BO512" i="1"/>
  <c r="BO556" i="1"/>
  <c r="BO552" i="1"/>
  <c r="BO551" i="1"/>
  <c r="BO550" i="1"/>
  <c r="BO547" i="1"/>
  <c r="BO542" i="1"/>
  <c r="BO538" i="1"/>
  <c r="BO531" i="1"/>
  <c r="BO516" i="1"/>
  <c r="BO510" i="1"/>
  <c r="BO491" i="1"/>
  <c r="BO544" i="1"/>
  <c r="BO540" i="1"/>
  <c r="BO539" i="1"/>
  <c r="BO528" i="1"/>
  <c r="BO526" i="1"/>
  <c r="BO515" i="1"/>
  <c r="BO513" i="1"/>
  <c r="BO504" i="1"/>
  <c r="BO486" i="1"/>
  <c r="BO553" i="1"/>
  <c r="BO543" i="1"/>
  <c r="BO498" i="1"/>
  <c r="BO488" i="1"/>
  <c r="BO534" i="1"/>
  <c r="BO503" i="1"/>
  <c r="BO500" i="1"/>
  <c r="BO495" i="1"/>
  <c r="BO492" i="1"/>
  <c r="BO487" i="1"/>
  <c r="BO545" i="1"/>
  <c r="BO536" i="1"/>
  <c r="BO527" i="1"/>
  <c r="BO520" i="1"/>
  <c r="BO518" i="1"/>
  <c r="BO508" i="1"/>
  <c r="BO506" i="1"/>
  <c r="BO499" i="1"/>
  <c r="BO497" i="1"/>
  <c r="BO560" i="1"/>
  <c r="BO554" i="1"/>
  <c r="BO546" i="1"/>
  <c r="BO530" i="1"/>
  <c r="BO529" i="1"/>
  <c r="BO511" i="1"/>
  <c r="BO507" i="1"/>
  <c r="BO505" i="1"/>
  <c r="BO490" i="1"/>
  <c r="AR167" i="1"/>
  <c r="AR159" i="1"/>
  <c r="AR143" i="1"/>
  <c r="AR30" i="1"/>
  <c r="AR9" i="1" l="1"/>
  <c r="D9" i="11" l="1"/>
  <c r="E9" i="11"/>
  <c r="F9" i="11"/>
  <c r="A11" i="76" l="1"/>
  <c r="A11" i="71"/>
  <c r="A11" i="74"/>
  <c r="A11" i="11"/>
  <c r="A11" i="9"/>
  <c r="P9" i="1" l="1"/>
  <c r="A11" i="151"/>
  <c r="O9" i="1" l="1"/>
  <c r="Q9" i="1"/>
  <c r="AE453" i="151"/>
  <c r="R393" i="151"/>
  <c r="AE390" i="151"/>
  <c r="R330" i="151"/>
  <c r="AE327" i="151"/>
  <c r="R267" i="151"/>
  <c r="AE264" i="151"/>
  <c r="R204" i="151"/>
  <c r="AE201" i="151"/>
  <c r="R141" i="151"/>
  <c r="AE138" i="151"/>
  <c r="A11" i="5" l="1"/>
  <c r="A11" i="1"/>
  <c r="D9" i="161" l="1"/>
  <c r="C9" i="161"/>
  <c r="B9" i="161"/>
  <c r="A9" i="161"/>
  <c r="A8" i="161" s="1"/>
  <c r="A7" i="161"/>
  <c r="A6" i="161"/>
  <c r="A5" i="161"/>
  <c r="A4" i="161"/>
  <c r="A3" i="161"/>
  <c r="A2" i="161"/>
  <c r="C15" i="11"/>
  <c r="H79" i="80"/>
  <c r="H80" i="80"/>
  <c r="H81" i="80"/>
  <c r="H82" i="80"/>
  <c r="F79" i="80"/>
  <c r="F80" i="80"/>
  <c r="F81" i="80"/>
  <c r="F82" i="80"/>
  <c r="F83" i="80"/>
  <c r="F84" i="80"/>
  <c r="F85" i="80"/>
  <c r="F86" i="80"/>
  <c r="F87" i="80"/>
  <c r="F88" i="80"/>
  <c r="F89" i="80"/>
  <c r="F90" i="80"/>
  <c r="F91" i="80"/>
  <c r="F92" i="80"/>
  <c r="F93" i="80"/>
  <c r="F94" i="80"/>
  <c r="F95" i="80"/>
  <c r="F96" i="80"/>
  <c r="F97" i="80"/>
  <c r="F98" i="80"/>
  <c r="F78" i="80"/>
  <c r="BP663" i="1" l="1"/>
  <c r="BP617" i="1"/>
  <c r="BP713" i="1"/>
  <c r="BP777" i="1"/>
  <c r="BP554" i="1"/>
  <c r="BP700" i="1"/>
  <c r="BP604" i="1"/>
  <c r="BP652" i="1"/>
  <c r="BP681" i="1"/>
  <c r="BP499" i="1"/>
  <c r="BP723" i="1"/>
  <c r="BP582" i="1"/>
  <c r="BP586" i="1"/>
  <c r="BP623" i="1"/>
  <c r="BP750" i="1"/>
  <c r="BP520" i="1"/>
  <c r="BP751" i="1"/>
  <c r="BP548" i="1"/>
  <c r="BP624" i="1"/>
  <c r="BP523" i="1"/>
  <c r="BP512" i="1"/>
  <c r="BP557" i="1"/>
  <c r="BP516" i="1"/>
  <c r="BP795" i="1"/>
  <c r="BP603" i="1"/>
  <c r="BP502" i="1"/>
  <c r="BP827" i="1"/>
  <c r="BP725" i="1"/>
  <c r="BP619" i="1"/>
  <c r="BP760" i="1"/>
  <c r="BP768" i="1"/>
  <c r="BP758" i="1"/>
  <c r="BP495" i="1"/>
  <c r="BP761" i="1"/>
  <c r="BP578" i="1"/>
  <c r="BP807" i="1"/>
  <c r="BP720" i="1"/>
  <c r="BP534" i="1"/>
  <c r="BP771" i="1"/>
  <c r="BP564" i="1"/>
  <c r="BP584" i="1"/>
  <c r="BP653" i="1"/>
  <c r="BP791" i="1"/>
  <c r="BP498" i="1"/>
  <c r="BP812" i="1"/>
  <c r="BP580" i="1"/>
  <c r="BP660" i="1"/>
  <c r="BP590" i="1"/>
  <c r="BP558" i="1"/>
  <c r="BP596" i="1"/>
  <c r="BP662" i="1"/>
  <c r="BP519" i="1"/>
  <c r="BP678" i="1"/>
  <c r="BP622" i="1"/>
  <c r="BP643" i="1"/>
  <c r="BP774" i="1"/>
  <c r="BP613" i="1"/>
  <c r="BP754" i="1"/>
  <c r="BP749" i="1"/>
  <c r="BP546" i="1"/>
  <c r="BP790" i="1"/>
  <c r="BP504" i="1"/>
  <c r="BP805" i="1"/>
  <c r="BP614" i="1"/>
  <c r="BP729" i="1"/>
  <c r="BP526" i="1"/>
  <c r="BP822" i="1"/>
  <c r="BP583" i="1"/>
  <c r="BP658" i="1"/>
  <c r="BP649" i="1"/>
  <c r="BP705" i="1"/>
  <c r="BP544" i="1"/>
  <c r="BP813" i="1"/>
  <c r="BP581" i="1"/>
  <c r="BP668" i="1"/>
  <c r="BP587" i="1"/>
  <c r="BP823" i="1"/>
  <c r="BP599" i="1"/>
  <c r="BP601" i="1"/>
  <c r="BP602" i="1"/>
  <c r="BP612" i="1"/>
  <c r="BP591" i="1"/>
  <c r="BP669" i="1"/>
  <c r="BP672" i="1"/>
  <c r="BP746" i="1"/>
  <c r="BP740" i="1"/>
  <c r="BP530" i="1"/>
  <c r="BP786" i="1"/>
  <c r="BP492" i="1"/>
  <c r="BP757" i="1"/>
  <c r="BP550" i="1"/>
  <c r="BP627" i="1"/>
  <c r="BP787" i="1"/>
  <c r="BP556" i="1"/>
  <c r="BP598" i="1"/>
  <c r="BP616" i="1"/>
  <c r="BP727" i="1"/>
  <c r="BP639" i="1"/>
  <c r="BP682" i="1"/>
  <c r="BP650" i="1"/>
  <c r="BP735" i="1"/>
  <c r="BP780" i="1"/>
  <c r="BP785" i="1"/>
  <c r="BP487" i="1"/>
  <c r="BP748" i="1"/>
  <c r="BP486" i="1"/>
  <c r="BP798" i="1"/>
  <c r="BP555" i="1"/>
  <c r="BP606" i="1"/>
  <c r="BP661" i="1"/>
  <c r="BP696" i="1"/>
  <c r="BP549" i="1"/>
  <c r="BP559" i="1"/>
  <c r="BP651" i="1"/>
  <c r="BP655" i="1"/>
  <c r="BP518" i="1"/>
  <c r="BP742" i="1"/>
  <c r="BP517" i="1"/>
  <c r="BP605" i="1"/>
  <c r="BP615" i="1"/>
  <c r="BP665" i="1"/>
  <c r="BP753" i="1"/>
  <c r="BP747" i="1"/>
  <c r="BP816" i="1"/>
  <c r="BP547" i="1"/>
  <c r="BP826" i="1"/>
  <c r="BP571" i="1"/>
  <c r="BP744" i="1"/>
  <c r="BP671" i="1"/>
  <c r="BP497" i="1"/>
  <c r="BP710" i="1"/>
  <c r="BP541" i="1"/>
  <c r="BP793" i="1"/>
  <c r="BP642" i="1"/>
  <c r="BP741" i="1"/>
  <c r="BP488" i="1"/>
  <c r="BP811" i="1"/>
  <c r="BP576" i="1"/>
  <c r="BP654" i="1"/>
  <c r="BP677" i="1"/>
  <c r="BP645" i="1"/>
  <c r="BP728" i="1"/>
  <c r="BP739" i="1"/>
  <c r="BP529" i="1"/>
  <c r="BP810" i="1"/>
  <c r="BP542" i="1"/>
  <c r="BP804" i="1"/>
  <c r="BP535" i="1"/>
  <c r="BP585" i="1"/>
  <c r="BP597" i="1"/>
  <c r="BP636" i="1"/>
  <c r="BP709" i="1"/>
  <c r="BP503" i="1"/>
  <c r="BP766" i="1"/>
  <c r="BP496" i="1"/>
  <c r="BP693" i="1"/>
  <c r="BP692" i="1"/>
  <c r="BP765" i="1"/>
  <c r="BP540" i="1"/>
  <c r="BP808" i="1"/>
  <c r="BP573" i="1"/>
  <c r="BP680" i="1"/>
  <c r="BP633" i="1"/>
  <c r="BP687" i="1"/>
  <c r="BP694" i="1"/>
  <c r="BP607" i="1"/>
  <c r="BP745" i="1"/>
  <c r="BP511" i="1"/>
  <c r="BP776" i="1"/>
  <c r="BP803" i="1"/>
  <c r="BP532" i="1"/>
  <c r="BP577" i="1"/>
  <c r="BP563" i="1"/>
  <c r="BP714" i="1"/>
  <c r="BP574" i="1"/>
  <c r="BP644" i="1"/>
  <c r="BP719" i="1"/>
  <c r="BP515" i="1"/>
  <c r="BP814" i="1"/>
  <c r="BP594" i="1"/>
  <c r="BP825" i="1"/>
  <c r="BP647" i="1"/>
  <c r="BP701" i="1"/>
  <c r="BP631" i="1"/>
  <c r="BP717" i="1"/>
  <c r="BP646" i="1"/>
  <c r="BP664" i="1"/>
  <c r="BP736" i="1"/>
  <c r="BP569" i="1"/>
  <c r="BP561" i="1"/>
  <c r="BP695" i="1"/>
  <c r="BP588" i="1"/>
  <c r="BP632" i="1"/>
  <c r="BP610" i="1"/>
  <c r="BP782" i="1"/>
  <c r="BP552" i="1"/>
  <c r="BP648" i="1"/>
  <c r="BP732" i="1"/>
  <c r="BP718" i="1"/>
  <c r="BP509" i="1"/>
  <c r="BP593" i="1"/>
  <c r="BP688" i="1"/>
  <c r="BP769" i="1"/>
  <c r="BP726" i="1"/>
  <c r="BP611" i="1"/>
  <c r="BP806" i="1"/>
  <c r="BP538" i="1"/>
  <c r="BP685" i="1"/>
  <c r="BP575" i="1"/>
  <c r="BP815" i="1"/>
  <c r="BP570" i="1"/>
  <c r="BP697" i="1"/>
  <c r="BP773" i="1"/>
  <c r="BP533" i="1"/>
  <c r="BP501" i="1"/>
  <c r="BP637" i="1"/>
  <c r="BP755" i="1"/>
  <c r="BP508" i="1"/>
  <c r="BP733" i="1"/>
  <c r="BP572" i="1"/>
  <c r="BP634" i="1"/>
  <c r="BP673" i="1"/>
  <c r="BP712" i="1"/>
  <c r="BP770" i="1"/>
  <c r="BP531" i="1"/>
  <c r="BP796" i="1"/>
  <c r="BP524" i="1"/>
  <c r="BP600" i="1"/>
  <c r="BP566" i="1"/>
  <c r="BP609" i="1"/>
  <c r="BP657" i="1"/>
  <c r="BP560" i="1"/>
  <c r="BP703" i="1"/>
  <c r="BP525" i="1"/>
  <c r="BP819" i="1"/>
  <c r="BP691" i="1"/>
  <c r="BP699" i="1"/>
  <c r="BP784" i="1"/>
  <c r="BP565" i="1"/>
  <c r="BP676" i="1"/>
  <c r="BP626" i="1"/>
  <c r="BP707" i="1"/>
  <c r="BP734" i="1"/>
  <c r="BP522" i="1"/>
  <c r="BP493" i="1"/>
  <c r="BP514" i="1"/>
  <c r="BP608" i="1"/>
  <c r="BP689" i="1"/>
  <c r="BP638" i="1"/>
  <c r="BP500" i="1"/>
  <c r="BP762" i="1"/>
  <c r="BP494" i="1"/>
  <c r="BP666" i="1"/>
  <c r="BP684" i="1"/>
  <c r="BP704" i="1"/>
  <c r="BP539" i="1"/>
  <c r="BP800" i="1"/>
  <c r="BP628" i="1"/>
  <c r="BP683" i="1"/>
  <c r="BP738" i="1"/>
  <c r="BP708" i="1"/>
  <c r="BP711" i="1"/>
  <c r="BP743" i="1"/>
  <c r="BP656" i="1"/>
  <c r="BP567" i="1"/>
  <c r="BP675" i="1"/>
  <c r="BP641" i="1"/>
  <c r="BP702" i="1"/>
  <c r="BP513" i="1"/>
  <c r="BP809" i="1"/>
  <c r="BP589" i="1"/>
  <c r="BP817" i="1"/>
  <c r="BP731" i="1"/>
  <c r="BP506" i="1"/>
  <c r="BP724" i="1"/>
  <c r="BP679" i="1"/>
  <c r="BP759" i="1"/>
  <c r="BP527" i="1"/>
  <c r="BP775" i="1"/>
  <c r="BP490" i="1"/>
  <c r="BP752" i="1"/>
  <c r="BP505" i="1"/>
  <c r="BP763" i="1"/>
  <c r="BP537" i="1"/>
  <c r="BP821" i="1"/>
  <c r="BP562" i="1"/>
  <c r="BP629" i="1"/>
  <c r="BP630" i="1"/>
  <c r="BP716" i="1"/>
  <c r="BP551" i="1"/>
  <c r="BP620" i="1"/>
  <c r="BP730" i="1"/>
  <c r="BP772" i="1"/>
  <c r="BP640" i="1"/>
  <c r="BP659" i="1"/>
  <c r="BP792" i="1"/>
  <c r="BP543" i="1"/>
  <c r="BP818" i="1"/>
  <c r="BP536" i="1"/>
  <c r="BP781" i="1"/>
  <c r="BP545" i="1"/>
  <c r="BP721" i="1"/>
  <c r="BP507" i="1"/>
  <c r="BP764" i="1"/>
  <c r="BP489" i="1"/>
  <c r="BP670" i="1"/>
  <c r="BP674" i="1"/>
  <c r="BP618" i="1"/>
  <c r="BP789" i="1"/>
  <c r="BP778" i="1"/>
  <c r="BP521" i="1"/>
  <c r="BP635" i="1"/>
  <c r="BP788" i="1"/>
  <c r="BP528" i="1"/>
  <c r="BP797" i="1"/>
  <c r="BP568" i="1"/>
  <c r="BP592" i="1"/>
  <c r="BP625" i="1"/>
  <c r="BP706" i="1"/>
  <c r="BP828" i="1"/>
  <c r="BP553" i="1"/>
  <c r="BP802" i="1"/>
  <c r="BP824" i="1"/>
  <c r="BP722" i="1"/>
  <c r="BP686" i="1"/>
  <c r="BP621" i="1"/>
  <c r="BP783" i="1"/>
  <c r="BP715" i="1"/>
  <c r="BP767" i="1"/>
  <c r="BP579" i="1"/>
  <c r="BP756" i="1"/>
  <c r="BP690" i="1"/>
  <c r="BP698" i="1"/>
  <c r="BP595" i="1"/>
  <c r="BP794" i="1"/>
  <c r="BP667" i="1"/>
  <c r="BP737" i="1"/>
  <c r="BP491" i="1"/>
  <c r="BP799" i="1"/>
  <c r="BP510" i="1"/>
  <c r="BP820" i="1"/>
  <c r="BP801" i="1"/>
  <c r="BP779" i="1"/>
  <c r="A9" i="11"/>
  <c r="H39" i="11"/>
  <c r="C34" i="11" l="1"/>
  <c r="C35" i="11"/>
  <c r="C36" i="11"/>
  <c r="C37" i="11"/>
  <c r="C38" i="11"/>
  <c r="C39" i="11"/>
  <c r="I35" i="11"/>
  <c r="I37" i="11"/>
  <c r="I39" i="11"/>
  <c r="I38" i="11"/>
  <c r="I36" i="11"/>
  <c r="G39" i="11"/>
  <c r="G38" i="11"/>
  <c r="G36" i="11"/>
  <c r="G34" i="11"/>
  <c r="G35" i="11"/>
  <c r="I34" i="11"/>
  <c r="G37" i="11"/>
  <c r="A7" i="11" l="1"/>
  <c r="A7" i="74"/>
  <c r="A7" i="71"/>
  <c r="A7" i="76"/>
  <c r="A7" i="73"/>
  <c r="A7" i="80"/>
  <c r="A7" i="17"/>
  <c r="A7" i="151"/>
  <c r="A7" i="5"/>
  <c r="A7" i="1"/>
  <c r="A7" i="16"/>
  <c r="G15" i="11"/>
  <c r="A11" i="152" l="1"/>
  <c r="A3" i="9"/>
  <c r="A13" i="152" l="1"/>
  <c r="A12" i="152"/>
  <c r="A9" i="152"/>
  <c r="A5" i="152"/>
  <c r="P453" i="151" l="1"/>
  <c r="P390" i="151"/>
  <c r="P327" i="151"/>
  <c r="P264" i="151"/>
  <c r="P201" i="151"/>
  <c r="P138" i="151"/>
  <c r="AF9" i="151"/>
  <c r="R75" i="151"/>
  <c r="R138" i="151" s="1"/>
  <c r="R201" i="151" s="1"/>
  <c r="R264" i="151" s="1"/>
  <c r="R327" i="151" s="1"/>
  <c r="R390" i="151" s="1"/>
  <c r="R453" i="151" s="1"/>
  <c r="R78" i="151"/>
  <c r="AE75" i="151"/>
  <c r="Y9" i="151"/>
  <c r="C393" i="151"/>
  <c r="C330" i="151"/>
  <c r="C267" i="151"/>
  <c r="C204" i="151"/>
  <c r="C141" i="151"/>
  <c r="C78" i="151"/>
  <c r="C138" i="151"/>
  <c r="C201" i="151" s="1"/>
  <c r="C264" i="151" s="1"/>
  <c r="C327" i="151" s="1"/>
  <c r="C390" i="151" s="1"/>
  <c r="C453" i="151" s="1"/>
  <c r="B393" i="151"/>
  <c r="B330" i="151"/>
  <c r="B267" i="151"/>
  <c r="B204" i="151"/>
  <c r="B141" i="151"/>
  <c r="B78" i="151"/>
  <c r="P75" i="151"/>
  <c r="A11" i="126"/>
  <c r="A9" i="126" s="1"/>
  <c r="BQ9" i="1" l="1"/>
  <c r="E9" i="5"/>
  <c r="F9" i="5"/>
  <c r="H9" i="5"/>
  <c r="I9" i="5"/>
  <c r="J9" i="5"/>
  <c r="N9" i="5"/>
  <c r="O9" i="5"/>
  <c r="P9" i="5"/>
  <c r="Q9" i="5"/>
  <c r="R9" i="5"/>
  <c r="S9" i="5"/>
  <c r="T9" i="5"/>
  <c r="U9" i="5"/>
  <c r="A9" i="5"/>
  <c r="Q9" i="151"/>
  <c r="J9" i="151"/>
  <c r="A9" i="151"/>
  <c r="A6" i="151"/>
  <c r="C12" i="151" s="1"/>
  <c r="A5" i="151"/>
  <c r="BR9" i="1" l="1"/>
  <c r="O17" i="20" l="1"/>
  <c r="W17" i="20"/>
  <c r="W18" i="20"/>
  <c r="A9" i="80" l="1"/>
  <c r="A6" i="80"/>
  <c r="A5" i="80"/>
  <c r="B71" i="80" l="1"/>
  <c r="B137" i="151" s="1"/>
  <c r="B67" i="80"/>
  <c r="B133" i="151" s="1"/>
  <c r="B63" i="80"/>
  <c r="B129" i="151" s="1"/>
  <c r="B66" i="80"/>
  <c r="B132" i="151" s="1"/>
  <c r="B69" i="80"/>
  <c r="B135" i="151" s="1"/>
  <c r="B70" i="80"/>
  <c r="B136" i="151" s="1"/>
  <c r="B65" i="80"/>
  <c r="B131" i="151" s="1"/>
  <c r="B68" i="80"/>
  <c r="B134" i="151" s="1"/>
  <c r="B64" i="80"/>
  <c r="B130" i="151" s="1"/>
  <c r="B21" i="80"/>
  <c r="B29" i="80"/>
  <c r="B37" i="80"/>
  <c r="B45" i="80"/>
  <c r="B53" i="80"/>
  <c r="B61" i="80"/>
  <c r="B52" i="80"/>
  <c r="B22" i="80"/>
  <c r="B30" i="80"/>
  <c r="B38" i="80"/>
  <c r="B46" i="80"/>
  <c r="B54" i="80"/>
  <c r="B62" i="80"/>
  <c r="B20" i="80"/>
  <c r="B15" i="80"/>
  <c r="B23" i="80"/>
  <c r="B31" i="80"/>
  <c r="B39" i="80"/>
  <c r="B47" i="80"/>
  <c r="B55" i="80"/>
  <c r="B28" i="80"/>
  <c r="B16" i="80"/>
  <c r="B24" i="80"/>
  <c r="B32" i="80"/>
  <c r="B40" i="80"/>
  <c r="B48" i="80"/>
  <c r="B56" i="80"/>
  <c r="B17" i="80"/>
  <c r="B25" i="80"/>
  <c r="B33" i="80"/>
  <c r="B41" i="80"/>
  <c r="B49" i="80"/>
  <c r="B57" i="80"/>
  <c r="B44" i="80"/>
  <c r="B18" i="80"/>
  <c r="B26" i="80"/>
  <c r="B34" i="80"/>
  <c r="B42" i="80"/>
  <c r="B50" i="80"/>
  <c r="B58" i="80"/>
  <c r="B60" i="80"/>
  <c r="B19" i="80"/>
  <c r="B27" i="80"/>
  <c r="B35" i="80"/>
  <c r="B43" i="80"/>
  <c r="B51" i="80"/>
  <c r="B59" i="80"/>
  <c r="B36" i="80"/>
  <c r="B9" i="80" l="1"/>
  <c r="B197" i="151"/>
  <c r="B194" i="151"/>
  <c r="B199" i="151"/>
  <c r="B198" i="151"/>
  <c r="B195" i="151"/>
  <c r="B192" i="151"/>
  <c r="B196" i="151"/>
  <c r="B200" i="151"/>
  <c r="B193" i="151"/>
  <c r="AG74" i="151"/>
  <c r="AG137" i="151" s="1"/>
  <c r="AG200" i="151" s="1"/>
  <c r="AG263" i="151" s="1"/>
  <c r="AG326" i="151" s="1"/>
  <c r="AG389" i="151" s="1"/>
  <c r="AG452" i="151" s="1"/>
  <c r="AV74" i="151"/>
  <c r="AV137" i="151" s="1"/>
  <c r="AV200" i="151" s="1"/>
  <c r="AV263" i="151" s="1"/>
  <c r="AV326" i="151" s="1"/>
  <c r="AV389" i="151" s="1"/>
  <c r="AV452" i="151" s="1"/>
  <c r="BK74" i="151"/>
  <c r="BK137" i="151" s="1"/>
  <c r="BK200" i="151" s="1"/>
  <c r="BK263" i="151" s="1"/>
  <c r="BK326" i="151" s="1"/>
  <c r="BK389" i="151" s="1"/>
  <c r="BK452" i="151" s="1"/>
  <c r="C137" i="151"/>
  <c r="C200" i="151" s="1"/>
  <c r="C263" i="151" s="1"/>
  <c r="C326" i="151" s="1"/>
  <c r="C389" i="151" s="1"/>
  <c r="C452" i="151" s="1"/>
  <c r="R74" i="151"/>
  <c r="R137" i="151" s="1"/>
  <c r="R200" i="151" s="1"/>
  <c r="R263" i="151" s="1"/>
  <c r="R326" i="151" s="1"/>
  <c r="R389" i="151" s="1"/>
  <c r="R452" i="151" s="1"/>
  <c r="AV65" i="151"/>
  <c r="R65" i="151"/>
  <c r="AG65" i="151"/>
  <c r="BK65" i="151"/>
  <c r="AG73" i="151"/>
  <c r="AG136" i="151" s="1"/>
  <c r="AG199" i="151" s="1"/>
  <c r="AG262" i="151" s="1"/>
  <c r="AG325" i="151" s="1"/>
  <c r="AG388" i="151" s="1"/>
  <c r="AG451" i="151" s="1"/>
  <c r="R73" i="151"/>
  <c r="R136" i="151" s="1"/>
  <c r="R199" i="151" s="1"/>
  <c r="R262" i="151" s="1"/>
  <c r="R325" i="151" s="1"/>
  <c r="R388" i="151" s="1"/>
  <c r="R451" i="151" s="1"/>
  <c r="C136" i="151"/>
  <c r="C199" i="151" s="1"/>
  <c r="C262" i="151" s="1"/>
  <c r="C325" i="151" s="1"/>
  <c r="C388" i="151" s="1"/>
  <c r="C451" i="151" s="1"/>
  <c r="BK73" i="151"/>
  <c r="BK136" i="151" s="1"/>
  <c r="BK199" i="151" s="1"/>
  <c r="BK262" i="151" s="1"/>
  <c r="BK325" i="151" s="1"/>
  <c r="BK388" i="151" s="1"/>
  <c r="BK451" i="151" s="1"/>
  <c r="AV73" i="151"/>
  <c r="AV136" i="151" s="1"/>
  <c r="AV199" i="151" s="1"/>
  <c r="AV262" i="151" s="1"/>
  <c r="AV325" i="151" s="1"/>
  <c r="AV388" i="151" s="1"/>
  <c r="AV451" i="151" s="1"/>
  <c r="R71" i="151"/>
  <c r="R134" i="151" s="1"/>
  <c r="R197" i="151" s="1"/>
  <c r="R260" i="151" s="1"/>
  <c r="R323" i="151" s="1"/>
  <c r="R386" i="151" s="1"/>
  <c r="R449" i="151" s="1"/>
  <c r="AG71" i="151"/>
  <c r="AG134" i="151" s="1"/>
  <c r="AG197" i="151" s="1"/>
  <c r="AG260" i="151" s="1"/>
  <c r="AG323" i="151" s="1"/>
  <c r="AG386" i="151" s="1"/>
  <c r="AG449" i="151" s="1"/>
  <c r="AV71" i="151"/>
  <c r="AV134" i="151" s="1"/>
  <c r="AV197" i="151" s="1"/>
  <c r="AV260" i="151" s="1"/>
  <c r="AV323" i="151" s="1"/>
  <c r="AV386" i="151" s="1"/>
  <c r="AV449" i="151" s="1"/>
  <c r="BK71" i="151"/>
  <c r="BK134" i="151" s="1"/>
  <c r="BK197" i="151" s="1"/>
  <c r="BK260" i="151" s="1"/>
  <c r="BK323" i="151" s="1"/>
  <c r="BK386" i="151" s="1"/>
  <c r="BK449" i="151" s="1"/>
  <c r="C134" i="151"/>
  <c r="C197" i="151" s="1"/>
  <c r="C260" i="151" s="1"/>
  <c r="C323" i="151" s="1"/>
  <c r="C386" i="151" s="1"/>
  <c r="C449" i="151" s="1"/>
  <c r="R69" i="151"/>
  <c r="R132" i="151" s="1"/>
  <c r="R195" i="151" s="1"/>
  <c r="R258" i="151" s="1"/>
  <c r="R321" i="151" s="1"/>
  <c r="R384" i="151" s="1"/>
  <c r="R447" i="151" s="1"/>
  <c r="AG69" i="151"/>
  <c r="AG132" i="151" s="1"/>
  <c r="AG195" i="151" s="1"/>
  <c r="AG258" i="151" s="1"/>
  <c r="AG321" i="151" s="1"/>
  <c r="AG384" i="151" s="1"/>
  <c r="AG447" i="151" s="1"/>
  <c r="AV69" i="151"/>
  <c r="AV132" i="151" s="1"/>
  <c r="AV195" i="151" s="1"/>
  <c r="AV258" i="151" s="1"/>
  <c r="AV321" i="151" s="1"/>
  <c r="AV384" i="151" s="1"/>
  <c r="AV447" i="151" s="1"/>
  <c r="C132" i="151"/>
  <c r="C195" i="151" s="1"/>
  <c r="C258" i="151" s="1"/>
  <c r="C321" i="151" s="1"/>
  <c r="C384" i="151" s="1"/>
  <c r="C447" i="151" s="1"/>
  <c r="BK69" i="151"/>
  <c r="BK132" i="151" s="1"/>
  <c r="BK195" i="151" s="1"/>
  <c r="BK258" i="151" s="1"/>
  <c r="BK321" i="151" s="1"/>
  <c r="BK384" i="151" s="1"/>
  <c r="BK447" i="151" s="1"/>
  <c r="AG68" i="151"/>
  <c r="AG131" i="151" s="1"/>
  <c r="AG194" i="151" s="1"/>
  <c r="AG257" i="151" s="1"/>
  <c r="AG320" i="151" s="1"/>
  <c r="AG383" i="151" s="1"/>
  <c r="AG446" i="151" s="1"/>
  <c r="R68" i="151"/>
  <c r="R131" i="151" s="1"/>
  <c r="R194" i="151" s="1"/>
  <c r="R257" i="151" s="1"/>
  <c r="R320" i="151" s="1"/>
  <c r="R383" i="151" s="1"/>
  <c r="R446" i="151" s="1"/>
  <c r="AV68" i="151"/>
  <c r="AV131" i="151" s="1"/>
  <c r="AV194" i="151" s="1"/>
  <c r="AV257" i="151" s="1"/>
  <c r="AV320" i="151" s="1"/>
  <c r="AV383" i="151" s="1"/>
  <c r="AV446" i="151" s="1"/>
  <c r="BK68" i="151"/>
  <c r="BK131" i="151" s="1"/>
  <c r="BK194" i="151" s="1"/>
  <c r="BK257" i="151" s="1"/>
  <c r="BK320" i="151" s="1"/>
  <c r="BK383" i="151" s="1"/>
  <c r="BK446" i="151" s="1"/>
  <c r="C131" i="151"/>
  <c r="C194" i="151" s="1"/>
  <c r="C257" i="151" s="1"/>
  <c r="C320" i="151" s="1"/>
  <c r="C383" i="151" s="1"/>
  <c r="C446" i="151" s="1"/>
  <c r="AG72" i="151"/>
  <c r="AG135" i="151" s="1"/>
  <c r="AG198" i="151" s="1"/>
  <c r="AG261" i="151" s="1"/>
  <c r="AG324" i="151" s="1"/>
  <c r="AG387" i="151" s="1"/>
  <c r="AG450" i="151" s="1"/>
  <c r="R72" i="151"/>
  <c r="R135" i="151" s="1"/>
  <c r="R198" i="151" s="1"/>
  <c r="R261" i="151" s="1"/>
  <c r="R324" i="151" s="1"/>
  <c r="R387" i="151" s="1"/>
  <c r="R450" i="151" s="1"/>
  <c r="AV72" i="151"/>
  <c r="AV135" i="151" s="1"/>
  <c r="AV198" i="151" s="1"/>
  <c r="AV261" i="151" s="1"/>
  <c r="AV324" i="151" s="1"/>
  <c r="AV387" i="151" s="1"/>
  <c r="AV450" i="151" s="1"/>
  <c r="BK72" i="151"/>
  <c r="BK135" i="151" s="1"/>
  <c r="BK198" i="151" s="1"/>
  <c r="BK261" i="151" s="1"/>
  <c r="BK324" i="151" s="1"/>
  <c r="BK387" i="151" s="1"/>
  <c r="BK450" i="151" s="1"/>
  <c r="C135" i="151"/>
  <c r="C198" i="151" s="1"/>
  <c r="C261" i="151" s="1"/>
  <c r="C324" i="151" s="1"/>
  <c r="C387" i="151" s="1"/>
  <c r="C450" i="151" s="1"/>
  <c r="AV66" i="151"/>
  <c r="AV129" i="151" s="1"/>
  <c r="AV192" i="151" s="1"/>
  <c r="AV255" i="151" s="1"/>
  <c r="AV318" i="151" s="1"/>
  <c r="AV381" i="151" s="1"/>
  <c r="AV444" i="151" s="1"/>
  <c r="R66" i="151"/>
  <c r="R129" i="151" s="1"/>
  <c r="R192" i="151" s="1"/>
  <c r="R255" i="151" s="1"/>
  <c r="R318" i="151" s="1"/>
  <c r="R381" i="151" s="1"/>
  <c r="R444" i="151" s="1"/>
  <c r="AG66" i="151"/>
  <c r="AG129" i="151" s="1"/>
  <c r="AG192" i="151" s="1"/>
  <c r="AG255" i="151" s="1"/>
  <c r="AG318" i="151" s="1"/>
  <c r="AG381" i="151" s="1"/>
  <c r="AG444" i="151" s="1"/>
  <c r="C129" i="151"/>
  <c r="C192" i="151" s="1"/>
  <c r="C255" i="151" s="1"/>
  <c r="C318" i="151" s="1"/>
  <c r="C381" i="151" s="1"/>
  <c r="C444" i="151" s="1"/>
  <c r="BK66" i="151"/>
  <c r="BK129" i="151" s="1"/>
  <c r="BK192" i="151" s="1"/>
  <c r="BK255" i="151" s="1"/>
  <c r="BK318" i="151" s="1"/>
  <c r="BK381" i="151" s="1"/>
  <c r="BK444" i="151" s="1"/>
  <c r="R70" i="151"/>
  <c r="R133" i="151" s="1"/>
  <c r="R196" i="151" s="1"/>
  <c r="R259" i="151" s="1"/>
  <c r="R322" i="151" s="1"/>
  <c r="R385" i="151" s="1"/>
  <c r="R448" i="151" s="1"/>
  <c r="AG70" i="151"/>
  <c r="AG133" i="151" s="1"/>
  <c r="AG196" i="151" s="1"/>
  <c r="AG259" i="151" s="1"/>
  <c r="AG322" i="151" s="1"/>
  <c r="AG385" i="151" s="1"/>
  <c r="AG448" i="151" s="1"/>
  <c r="C133" i="151"/>
  <c r="C196" i="151" s="1"/>
  <c r="C259" i="151" s="1"/>
  <c r="C322" i="151" s="1"/>
  <c r="C385" i="151" s="1"/>
  <c r="C448" i="151" s="1"/>
  <c r="AV70" i="151"/>
  <c r="AV133" i="151" s="1"/>
  <c r="AV196" i="151" s="1"/>
  <c r="AV259" i="151" s="1"/>
  <c r="AV322" i="151" s="1"/>
  <c r="AV385" i="151" s="1"/>
  <c r="AV448" i="151" s="1"/>
  <c r="BK70" i="151"/>
  <c r="BK133" i="151" s="1"/>
  <c r="BK196" i="151" s="1"/>
  <c r="BK259" i="151" s="1"/>
  <c r="BK322" i="151" s="1"/>
  <c r="BK385" i="151" s="1"/>
  <c r="BK448" i="151" s="1"/>
  <c r="BK67" i="151"/>
  <c r="BK130" i="151" s="1"/>
  <c r="BK193" i="151" s="1"/>
  <c r="BK256" i="151" s="1"/>
  <c r="BK319" i="151" s="1"/>
  <c r="BK382" i="151" s="1"/>
  <c r="BK445" i="151" s="1"/>
  <c r="R67" i="151"/>
  <c r="R130" i="151" s="1"/>
  <c r="R193" i="151" s="1"/>
  <c r="R256" i="151" s="1"/>
  <c r="R319" i="151" s="1"/>
  <c r="R382" i="151" s="1"/>
  <c r="R445" i="151" s="1"/>
  <c r="AG67" i="151"/>
  <c r="AG130" i="151" s="1"/>
  <c r="AG193" i="151" s="1"/>
  <c r="AG256" i="151" s="1"/>
  <c r="AG319" i="151" s="1"/>
  <c r="AG382" i="151" s="1"/>
  <c r="AG445" i="151" s="1"/>
  <c r="AV67" i="151"/>
  <c r="AV130" i="151" s="1"/>
  <c r="AV193" i="151" s="1"/>
  <c r="AV256" i="151" s="1"/>
  <c r="AV319" i="151" s="1"/>
  <c r="AV382" i="151" s="1"/>
  <c r="AV445" i="151" s="1"/>
  <c r="C130" i="151"/>
  <c r="C193" i="151" s="1"/>
  <c r="C256" i="151" s="1"/>
  <c r="C319" i="151" s="1"/>
  <c r="C382" i="151" s="1"/>
  <c r="C445" i="151" s="1"/>
  <c r="B102" i="151"/>
  <c r="B112" i="151"/>
  <c r="B101" i="151"/>
  <c r="B87" i="151"/>
  <c r="B106" i="151"/>
  <c r="B91" i="151"/>
  <c r="B111" i="151"/>
  <c r="B123" i="151"/>
  <c r="B116" i="151"/>
  <c r="B84" i="151"/>
  <c r="B105" i="151"/>
  <c r="B126" i="151"/>
  <c r="B94" i="151"/>
  <c r="B104" i="151"/>
  <c r="B125" i="151"/>
  <c r="B93" i="151"/>
  <c r="B113" i="151"/>
  <c r="B115" i="151"/>
  <c r="B83" i="151"/>
  <c r="B103" i="151"/>
  <c r="B92" i="151"/>
  <c r="B98" i="151"/>
  <c r="B118" i="151"/>
  <c r="B128" i="151"/>
  <c r="B117" i="151"/>
  <c r="B85" i="151"/>
  <c r="B82" i="151"/>
  <c r="B97" i="151"/>
  <c r="B96" i="151"/>
  <c r="B108" i="151"/>
  <c r="B107" i="151"/>
  <c r="B122" i="151"/>
  <c r="B86" i="151"/>
  <c r="B121" i="151"/>
  <c r="B89" i="151"/>
  <c r="B110" i="151"/>
  <c r="B120" i="151"/>
  <c r="B88" i="151"/>
  <c r="B109" i="151"/>
  <c r="B127" i="151"/>
  <c r="B95" i="151"/>
  <c r="B90" i="151"/>
  <c r="B124" i="151"/>
  <c r="B100" i="151"/>
  <c r="B99" i="151"/>
  <c r="B119" i="151"/>
  <c r="B114" i="151"/>
  <c r="B81" i="151"/>
  <c r="C128" i="151"/>
  <c r="B255" i="151" l="1"/>
  <c r="B318" i="151" s="1"/>
  <c r="B262" i="151"/>
  <c r="B256" i="151"/>
  <c r="B257" i="151"/>
  <c r="B169" i="151"/>
  <c r="B258" i="151"/>
  <c r="B173" i="151"/>
  <c r="B166" i="151"/>
  <c r="B229" i="151" s="1"/>
  <c r="B263" i="151"/>
  <c r="B165" i="151"/>
  <c r="B228" i="151" s="1"/>
  <c r="B260" i="151"/>
  <c r="B261" i="151"/>
  <c r="B259" i="151"/>
  <c r="R17" i="151"/>
  <c r="R80" i="151" s="1"/>
  <c r="R143" i="151" s="1"/>
  <c r="R206" i="151" s="1"/>
  <c r="R269" i="151" s="1"/>
  <c r="R332" i="151" s="1"/>
  <c r="R395" i="151" s="1"/>
  <c r="B188" i="151"/>
  <c r="B191" i="151"/>
  <c r="B160" i="151"/>
  <c r="AV53" i="151"/>
  <c r="AV116" i="151" s="1"/>
  <c r="AV179" i="151" s="1"/>
  <c r="AV242" i="151" s="1"/>
  <c r="AV305" i="151" s="1"/>
  <c r="AV368" i="151" s="1"/>
  <c r="AV431" i="151" s="1"/>
  <c r="AG53" i="151"/>
  <c r="AG116" i="151" s="1"/>
  <c r="AG179" i="151" s="1"/>
  <c r="AG242" i="151" s="1"/>
  <c r="AG305" i="151" s="1"/>
  <c r="AG368" i="151" s="1"/>
  <c r="AG431" i="151" s="1"/>
  <c r="BK53" i="151"/>
  <c r="BK116" i="151" s="1"/>
  <c r="BK179" i="151" s="1"/>
  <c r="BK242" i="151" s="1"/>
  <c r="BK305" i="151" s="1"/>
  <c r="BK368" i="151" s="1"/>
  <c r="BK431" i="151" s="1"/>
  <c r="AV29" i="151"/>
  <c r="AV92" i="151" s="1"/>
  <c r="AV155" i="151" s="1"/>
  <c r="AV218" i="151" s="1"/>
  <c r="AV281" i="151" s="1"/>
  <c r="AV344" i="151" s="1"/>
  <c r="AV407" i="151" s="1"/>
  <c r="BK29" i="151"/>
  <c r="BK92" i="151" s="1"/>
  <c r="BK155" i="151" s="1"/>
  <c r="BK218" i="151" s="1"/>
  <c r="BK281" i="151" s="1"/>
  <c r="BK344" i="151" s="1"/>
  <c r="BK407" i="151" s="1"/>
  <c r="AG29" i="151"/>
  <c r="AG92" i="151" s="1"/>
  <c r="AG155" i="151" s="1"/>
  <c r="AG218" i="151" s="1"/>
  <c r="AG281" i="151" s="1"/>
  <c r="AG344" i="151" s="1"/>
  <c r="AG407" i="151" s="1"/>
  <c r="AG58" i="151"/>
  <c r="AG121" i="151" s="1"/>
  <c r="AG184" i="151" s="1"/>
  <c r="AG247" i="151" s="1"/>
  <c r="AG310" i="151" s="1"/>
  <c r="AG373" i="151" s="1"/>
  <c r="AG436" i="151" s="1"/>
  <c r="BK58" i="151"/>
  <c r="BK121" i="151" s="1"/>
  <c r="BK184" i="151" s="1"/>
  <c r="BK247" i="151" s="1"/>
  <c r="BK310" i="151" s="1"/>
  <c r="BK373" i="151" s="1"/>
  <c r="BK436" i="151" s="1"/>
  <c r="AV58" i="151"/>
  <c r="AV121" i="151" s="1"/>
  <c r="AV184" i="151" s="1"/>
  <c r="AV247" i="151" s="1"/>
  <c r="AV310" i="151" s="1"/>
  <c r="AV373" i="151" s="1"/>
  <c r="AV436" i="151" s="1"/>
  <c r="AG59" i="151"/>
  <c r="AG122" i="151" s="1"/>
  <c r="AG185" i="151" s="1"/>
  <c r="AG248" i="151" s="1"/>
  <c r="AG311" i="151" s="1"/>
  <c r="AG374" i="151" s="1"/>
  <c r="AG437" i="151" s="1"/>
  <c r="BK59" i="151"/>
  <c r="BK122" i="151" s="1"/>
  <c r="BK185" i="151" s="1"/>
  <c r="BK248" i="151" s="1"/>
  <c r="BK311" i="151" s="1"/>
  <c r="BK374" i="151" s="1"/>
  <c r="BK437" i="151" s="1"/>
  <c r="AV59" i="151"/>
  <c r="AV122" i="151" s="1"/>
  <c r="AV185" i="151" s="1"/>
  <c r="AV248" i="151" s="1"/>
  <c r="AV311" i="151" s="1"/>
  <c r="AV374" i="151" s="1"/>
  <c r="AV437" i="151" s="1"/>
  <c r="AV46" i="151"/>
  <c r="AV109" i="151" s="1"/>
  <c r="AV172" i="151" s="1"/>
  <c r="AV235" i="151" s="1"/>
  <c r="AV298" i="151" s="1"/>
  <c r="AV361" i="151" s="1"/>
  <c r="AV424" i="151" s="1"/>
  <c r="AG46" i="151"/>
  <c r="AG109" i="151" s="1"/>
  <c r="AG172" i="151" s="1"/>
  <c r="AG235" i="151" s="1"/>
  <c r="AG298" i="151" s="1"/>
  <c r="AG361" i="151" s="1"/>
  <c r="AG424" i="151" s="1"/>
  <c r="BK46" i="151"/>
  <c r="BK109" i="151" s="1"/>
  <c r="BK172" i="151" s="1"/>
  <c r="BK235" i="151" s="1"/>
  <c r="BK298" i="151" s="1"/>
  <c r="BK361" i="151" s="1"/>
  <c r="BK424" i="151" s="1"/>
  <c r="AG64" i="151"/>
  <c r="AV64" i="151"/>
  <c r="BK64" i="151"/>
  <c r="BK21" i="151"/>
  <c r="BK84" i="151" s="1"/>
  <c r="BK147" i="151" s="1"/>
  <c r="BK210" i="151" s="1"/>
  <c r="BK273" i="151" s="1"/>
  <c r="BK336" i="151" s="1"/>
  <c r="BK399" i="151" s="1"/>
  <c r="AV21" i="151"/>
  <c r="AV84" i="151" s="1"/>
  <c r="AV147" i="151" s="1"/>
  <c r="AV210" i="151" s="1"/>
  <c r="AV273" i="151" s="1"/>
  <c r="AV336" i="151" s="1"/>
  <c r="AV399" i="151" s="1"/>
  <c r="AG21" i="151"/>
  <c r="AG84" i="151" s="1"/>
  <c r="AG147" i="151" s="1"/>
  <c r="AG210" i="151" s="1"/>
  <c r="AG273" i="151" s="1"/>
  <c r="AG336" i="151" s="1"/>
  <c r="AG399" i="151" s="1"/>
  <c r="AG17" i="151"/>
  <c r="BK17" i="151"/>
  <c r="AV17" i="151"/>
  <c r="AG32" i="151"/>
  <c r="AG95" i="151" s="1"/>
  <c r="AG158" i="151" s="1"/>
  <c r="AG221" i="151" s="1"/>
  <c r="AG284" i="151" s="1"/>
  <c r="AG347" i="151" s="1"/>
  <c r="AG410" i="151" s="1"/>
  <c r="AV32" i="151"/>
  <c r="AV95" i="151" s="1"/>
  <c r="AV158" i="151" s="1"/>
  <c r="AV221" i="151" s="1"/>
  <c r="AV284" i="151" s="1"/>
  <c r="AV347" i="151" s="1"/>
  <c r="AV410" i="151" s="1"/>
  <c r="BK32" i="151"/>
  <c r="BK95" i="151" s="1"/>
  <c r="BK158" i="151" s="1"/>
  <c r="BK221" i="151" s="1"/>
  <c r="BK284" i="151" s="1"/>
  <c r="BK347" i="151" s="1"/>
  <c r="BK410" i="151" s="1"/>
  <c r="BK30" i="151"/>
  <c r="BK93" i="151" s="1"/>
  <c r="BK156" i="151" s="1"/>
  <c r="BK219" i="151" s="1"/>
  <c r="BK282" i="151" s="1"/>
  <c r="BK345" i="151" s="1"/>
  <c r="BK408" i="151" s="1"/>
  <c r="AV30" i="151"/>
  <c r="AV93" i="151" s="1"/>
  <c r="AV156" i="151" s="1"/>
  <c r="AV219" i="151" s="1"/>
  <c r="AV282" i="151" s="1"/>
  <c r="AV345" i="151" s="1"/>
  <c r="AV408" i="151" s="1"/>
  <c r="AG30" i="151"/>
  <c r="AG93" i="151" s="1"/>
  <c r="AG156" i="151" s="1"/>
  <c r="AG219" i="151" s="1"/>
  <c r="AG282" i="151" s="1"/>
  <c r="AG345" i="151" s="1"/>
  <c r="AG408" i="151" s="1"/>
  <c r="AV40" i="151"/>
  <c r="AV103" i="151" s="1"/>
  <c r="AV166" i="151" s="1"/>
  <c r="AV229" i="151" s="1"/>
  <c r="AV292" i="151" s="1"/>
  <c r="AV355" i="151" s="1"/>
  <c r="AV418" i="151" s="1"/>
  <c r="BK40" i="151"/>
  <c r="BK103" i="151" s="1"/>
  <c r="BK166" i="151" s="1"/>
  <c r="BK229" i="151" s="1"/>
  <c r="BK292" i="151" s="1"/>
  <c r="BK355" i="151" s="1"/>
  <c r="BK418" i="151" s="1"/>
  <c r="AG40" i="151"/>
  <c r="AG103" i="151" s="1"/>
  <c r="AG166" i="151" s="1"/>
  <c r="AG229" i="151" s="1"/>
  <c r="AG292" i="151" s="1"/>
  <c r="AG355" i="151" s="1"/>
  <c r="AG418" i="151" s="1"/>
  <c r="AV38" i="151"/>
  <c r="AV101" i="151" s="1"/>
  <c r="AV164" i="151" s="1"/>
  <c r="AV227" i="151" s="1"/>
  <c r="AV290" i="151" s="1"/>
  <c r="AV353" i="151" s="1"/>
  <c r="AV416" i="151" s="1"/>
  <c r="AG38" i="151"/>
  <c r="AG101" i="151" s="1"/>
  <c r="AG164" i="151" s="1"/>
  <c r="AG227" i="151" s="1"/>
  <c r="AG290" i="151" s="1"/>
  <c r="AG353" i="151" s="1"/>
  <c r="AG416" i="151" s="1"/>
  <c r="BK38" i="151"/>
  <c r="BK101" i="151" s="1"/>
  <c r="BK164" i="151" s="1"/>
  <c r="BK227" i="151" s="1"/>
  <c r="BK290" i="151" s="1"/>
  <c r="BK353" i="151" s="1"/>
  <c r="BK416" i="151" s="1"/>
  <c r="AG49" i="151"/>
  <c r="AG112" i="151" s="1"/>
  <c r="AG175" i="151" s="1"/>
  <c r="AG238" i="151" s="1"/>
  <c r="AG301" i="151" s="1"/>
  <c r="AG364" i="151" s="1"/>
  <c r="AG427" i="151" s="1"/>
  <c r="BK49" i="151"/>
  <c r="BK112" i="151" s="1"/>
  <c r="BK175" i="151" s="1"/>
  <c r="BK238" i="151" s="1"/>
  <c r="BK301" i="151" s="1"/>
  <c r="BK364" i="151" s="1"/>
  <c r="BK427" i="151" s="1"/>
  <c r="AV49" i="151"/>
  <c r="AV112" i="151" s="1"/>
  <c r="AV175" i="151" s="1"/>
  <c r="AV238" i="151" s="1"/>
  <c r="AV301" i="151" s="1"/>
  <c r="AV364" i="151" s="1"/>
  <c r="AV427" i="151" s="1"/>
  <c r="AV63" i="151"/>
  <c r="AG63" i="151"/>
  <c r="BK63" i="151"/>
  <c r="BK39" i="151"/>
  <c r="BK102" i="151" s="1"/>
  <c r="BK165" i="151" s="1"/>
  <c r="BK228" i="151" s="1"/>
  <c r="BK291" i="151" s="1"/>
  <c r="BK354" i="151" s="1"/>
  <c r="BK417" i="151" s="1"/>
  <c r="AG39" i="151"/>
  <c r="AG102" i="151" s="1"/>
  <c r="AG165" i="151" s="1"/>
  <c r="AG228" i="151" s="1"/>
  <c r="AG291" i="151" s="1"/>
  <c r="AG354" i="151" s="1"/>
  <c r="AG417" i="151" s="1"/>
  <c r="AV39" i="151"/>
  <c r="AV102" i="151" s="1"/>
  <c r="AV165" i="151" s="1"/>
  <c r="AV228" i="151" s="1"/>
  <c r="AV291" i="151" s="1"/>
  <c r="AV354" i="151" s="1"/>
  <c r="AV417" i="151" s="1"/>
  <c r="B177" i="151"/>
  <c r="B187" i="151"/>
  <c r="B172" i="151"/>
  <c r="B152" i="151"/>
  <c r="B170" i="151"/>
  <c r="B145" i="151"/>
  <c r="B181" i="151"/>
  <c r="B146" i="151"/>
  <c r="B156" i="151"/>
  <c r="B189" i="151"/>
  <c r="B186" i="151"/>
  <c r="B150" i="151"/>
  <c r="AV62" i="151"/>
  <c r="AG62" i="151"/>
  <c r="BK62" i="151"/>
  <c r="AV61" i="151"/>
  <c r="AG61" i="151"/>
  <c r="BK61" i="151"/>
  <c r="AV19" i="151"/>
  <c r="AV82" i="151" s="1"/>
  <c r="AV145" i="151" s="1"/>
  <c r="AV208" i="151" s="1"/>
  <c r="AV271" i="151" s="1"/>
  <c r="AV334" i="151" s="1"/>
  <c r="AV397" i="151" s="1"/>
  <c r="AG19" i="151"/>
  <c r="AG82" i="151" s="1"/>
  <c r="AG145" i="151" s="1"/>
  <c r="AG208" i="151" s="1"/>
  <c r="AG271" i="151" s="1"/>
  <c r="AG334" i="151" s="1"/>
  <c r="AG397" i="151" s="1"/>
  <c r="BK19" i="151"/>
  <c r="BK82" i="151" s="1"/>
  <c r="BK145" i="151" s="1"/>
  <c r="BK208" i="151" s="1"/>
  <c r="BK271" i="151" s="1"/>
  <c r="BK334" i="151" s="1"/>
  <c r="BK397" i="151" s="1"/>
  <c r="AV28" i="151"/>
  <c r="AV91" i="151" s="1"/>
  <c r="AV154" i="151" s="1"/>
  <c r="AV217" i="151" s="1"/>
  <c r="AV280" i="151" s="1"/>
  <c r="AV343" i="151" s="1"/>
  <c r="AV406" i="151" s="1"/>
  <c r="AG28" i="151"/>
  <c r="AG91" i="151" s="1"/>
  <c r="AG154" i="151" s="1"/>
  <c r="AG217" i="151" s="1"/>
  <c r="AG280" i="151" s="1"/>
  <c r="AG343" i="151" s="1"/>
  <c r="AG406" i="151" s="1"/>
  <c r="BK28" i="151"/>
  <c r="BK91" i="151" s="1"/>
  <c r="BK154" i="151" s="1"/>
  <c r="BK217" i="151" s="1"/>
  <c r="BK280" i="151" s="1"/>
  <c r="BK343" i="151" s="1"/>
  <c r="BK406" i="151" s="1"/>
  <c r="BK56" i="151"/>
  <c r="BK119" i="151" s="1"/>
  <c r="BK182" i="151" s="1"/>
  <c r="BK245" i="151" s="1"/>
  <c r="BK308" i="151" s="1"/>
  <c r="BK371" i="151" s="1"/>
  <c r="BK434" i="151" s="1"/>
  <c r="AV56" i="151"/>
  <c r="AV119" i="151" s="1"/>
  <c r="AV182" i="151" s="1"/>
  <c r="AV245" i="151" s="1"/>
  <c r="AV308" i="151" s="1"/>
  <c r="AV371" i="151" s="1"/>
  <c r="AV434" i="151" s="1"/>
  <c r="AG56" i="151"/>
  <c r="AG119" i="151" s="1"/>
  <c r="AG182" i="151" s="1"/>
  <c r="AG245" i="151" s="1"/>
  <c r="AG308" i="151" s="1"/>
  <c r="AG371" i="151" s="1"/>
  <c r="AG434" i="151" s="1"/>
  <c r="BK43" i="151"/>
  <c r="BK106" i="151" s="1"/>
  <c r="BK169" i="151" s="1"/>
  <c r="BK232" i="151" s="1"/>
  <c r="BK295" i="151" s="1"/>
  <c r="BK358" i="151" s="1"/>
  <c r="BK421" i="151" s="1"/>
  <c r="AV43" i="151"/>
  <c r="AV106" i="151" s="1"/>
  <c r="AV169" i="151" s="1"/>
  <c r="AV232" i="151" s="1"/>
  <c r="AV295" i="151" s="1"/>
  <c r="AV358" i="151" s="1"/>
  <c r="AV421" i="151" s="1"/>
  <c r="AG43" i="151"/>
  <c r="AG106" i="151" s="1"/>
  <c r="AG169" i="151" s="1"/>
  <c r="AG232" i="151" s="1"/>
  <c r="AG295" i="151" s="1"/>
  <c r="AG358" i="151" s="1"/>
  <c r="AG421" i="151" s="1"/>
  <c r="AV20" i="151"/>
  <c r="AV83" i="151" s="1"/>
  <c r="AV146" i="151" s="1"/>
  <c r="AV209" i="151" s="1"/>
  <c r="AV272" i="151" s="1"/>
  <c r="AV335" i="151" s="1"/>
  <c r="AV398" i="151" s="1"/>
  <c r="AG20" i="151"/>
  <c r="AG83" i="151" s="1"/>
  <c r="AG146" i="151" s="1"/>
  <c r="AG209" i="151" s="1"/>
  <c r="AG272" i="151" s="1"/>
  <c r="AG335" i="151" s="1"/>
  <c r="AG398" i="151" s="1"/>
  <c r="BK20" i="151"/>
  <c r="BK83" i="151" s="1"/>
  <c r="BK146" i="151" s="1"/>
  <c r="BK209" i="151" s="1"/>
  <c r="BK272" i="151" s="1"/>
  <c r="BK335" i="151" s="1"/>
  <c r="BK398" i="151" s="1"/>
  <c r="BK51" i="151"/>
  <c r="BK114" i="151" s="1"/>
  <c r="BK177" i="151" s="1"/>
  <c r="BK240" i="151" s="1"/>
  <c r="BK303" i="151" s="1"/>
  <c r="BK366" i="151" s="1"/>
  <c r="BK429" i="151" s="1"/>
  <c r="AV51" i="151"/>
  <c r="AV114" i="151" s="1"/>
  <c r="AV177" i="151" s="1"/>
  <c r="AV240" i="151" s="1"/>
  <c r="AV303" i="151" s="1"/>
  <c r="AV366" i="151" s="1"/>
  <c r="AV429" i="151" s="1"/>
  <c r="AG51" i="151"/>
  <c r="AG114" i="151" s="1"/>
  <c r="AG177" i="151" s="1"/>
  <c r="AG240" i="151" s="1"/>
  <c r="AG303" i="151" s="1"/>
  <c r="AG366" i="151" s="1"/>
  <c r="AG429" i="151" s="1"/>
  <c r="BK47" i="151"/>
  <c r="BK110" i="151" s="1"/>
  <c r="BK173" i="151" s="1"/>
  <c r="BK236" i="151" s="1"/>
  <c r="BK299" i="151" s="1"/>
  <c r="BK362" i="151" s="1"/>
  <c r="BK425" i="151" s="1"/>
  <c r="AV47" i="151"/>
  <c r="AV110" i="151" s="1"/>
  <c r="AV173" i="151" s="1"/>
  <c r="AV236" i="151" s="1"/>
  <c r="AV299" i="151" s="1"/>
  <c r="AV362" i="151" s="1"/>
  <c r="AV425" i="151" s="1"/>
  <c r="AG47" i="151"/>
  <c r="AG110" i="151" s="1"/>
  <c r="AG173" i="151" s="1"/>
  <c r="AG236" i="151" s="1"/>
  <c r="AG299" i="151" s="1"/>
  <c r="AG362" i="151" s="1"/>
  <c r="AG425" i="151" s="1"/>
  <c r="AG60" i="151"/>
  <c r="AG123" i="151" s="1"/>
  <c r="AG186" i="151" s="1"/>
  <c r="AG249" i="151" s="1"/>
  <c r="AG312" i="151" s="1"/>
  <c r="AG375" i="151" s="1"/>
  <c r="AG438" i="151" s="1"/>
  <c r="BK60" i="151"/>
  <c r="BK123" i="151" s="1"/>
  <c r="BK186" i="151" s="1"/>
  <c r="BK249" i="151" s="1"/>
  <c r="BK312" i="151" s="1"/>
  <c r="BK375" i="151" s="1"/>
  <c r="BK438" i="151" s="1"/>
  <c r="AV60" i="151"/>
  <c r="AV123" i="151" s="1"/>
  <c r="AV186" i="151" s="1"/>
  <c r="AV249" i="151" s="1"/>
  <c r="AV312" i="151" s="1"/>
  <c r="AV375" i="151" s="1"/>
  <c r="AV438" i="151" s="1"/>
  <c r="B182" i="151"/>
  <c r="B153" i="151"/>
  <c r="B151" i="151"/>
  <c r="B184" i="151"/>
  <c r="B171" i="151"/>
  <c r="B148" i="151"/>
  <c r="B161" i="151"/>
  <c r="B178" i="151"/>
  <c r="B168" i="151"/>
  <c r="B174" i="151"/>
  <c r="B164" i="151"/>
  <c r="AG24" i="151"/>
  <c r="AG87" i="151" s="1"/>
  <c r="AG150" i="151" s="1"/>
  <c r="AG213" i="151" s="1"/>
  <c r="BK24" i="151"/>
  <c r="BK87" i="151" s="1"/>
  <c r="BK150" i="151" s="1"/>
  <c r="BK213" i="151" s="1"/>
  <c r="AV24" i="151"/>
  <c r="AV87" i="151" s="1"/>
  <c r="AV150" i="151" s="1"/>
  <c r="AV213" i="151" s="1"/>
  <c r="BK33" i="151"/>
  <c r="BK96" i="151" s="1"/>
  <c r="BK159" i="151" s="1"/>
  <c r="BK222" i="151" s="1"/>
  <c r="BK285" i="151" s="1"/>
  <c r="BK348" i="151" s="1"/>
  <c r="BK411" i="151" s="1"/>
  <c r="AV33" i="151"/>
  <c r="AV96" i="151" s="1"/>
  <c r="AV159" i="151" s="1"/>
  <c r="AV222" i="151" s="1"/>
  <c r="AV285" i="151" s="1"/>
  <c r="AV348" i="151" s="1"/>
  <c r="AV411" i="151" s="1"/>
  <c r="AG33" i="151"/>
  <c r="AG96" i="151" s="1"/>
  <c r="AG159" i="151" s="1"/>
  <c r="AG222" i="151" s="1"/>
  <c r="AG285" i="151" s="1"/>
  <c r="AG348" i="151" s="1"/>
  <c r="AG411" i="151" s="1"/>
  <c r="AV34" i="151"/>
  <c r="AV97" i="151" s="1"/>
  <c r="AG34" i="151"/>
  <c r="AG97" i="151" s="1"/>
  <c r="BK34" i="151"/>
  <c r="BK97" i="151" s="1"/>
  <c r="AG42" i="151"/>
  <c r="AG105" i="151" s="1"/>
  <c r="AG168" i="151" s="1"/>
  <c r="AG231" i="151" s="1"/>
  <c r="AG294" i="151" s="1"/>
  <c r="AG357" i="151" s="1"/>
  <c r="AG420" i="151" s="1"/>
  <c r="AV42" i="151"/>
  <c r="AV105" i="151" s="1"/>
  <c r="AV168" i="151" s="1"/>
  <c r="AV231" i="151" s="1"/>
  <c r="AV294" i="151" s="1"/>
  <c r="AV357" i="151" s="1"/>
  <c r="AV420" i="151" s="1"/>
  <c r="BK42" i="151"/>
  <c r="BK105" i="151" s="1"/>
  <c r="BK168" i="151" s="1"/>
  <c r="BK231" i="151" s="1"/>
  <c r="BK294" i="151" s="1"/>
  <c r="BK357" i="151" s="1"/>
  <c r="BK420" i="151" s="1"/>
  <c r="AG35" i="151"/>
  <c r="AG98" i="151" s="1"/>
  <c r="AG161" i="151" s="1"/>
  <c r="AG224" i="151" s="1"/>
  <c r="AG287" i="151" s="1"/>
  <c r="AG350" i="151" s="1"/>
  <c r="AG413" i="151" s="1"/>
  <c r="BK35" i="151"/>
  <c r="BK98" i="151" s="1"/>
  <c r="BK161" i="151" s="1"/>
  <c r="BK224" i="151" s="1"/>
  <c r="BK287" i="151" s="1"/>
  <c r="BK350" i="151" s="1"/>
  <c r="BK413" i="151" s="1"/>
  <c r="AV35" i="151"/>
  <c r="AV98" i="151" s="1"/>
  <c r="AV161" i="151" s="1"/>
  <c r="AV224" i="151" s="1"/>
  <c r="AV287" i="151" s="1"/>
  <c r="AV350" i="151" s="1"/>
  <c r="AV413" i="151" s="1"/>
  <c r="AV55" i="151"/>
  <c r="AV118" i="151" s="1"/>
  <c r="AV181" i="151" s="1"/>
  <c r="AV244" i="151" s="1"/>
  <c r="AV307" i="151" s="1"/>
  <c r="AV370" i="151" s="1"/>
  <c r="AV433" i="151" s="1"/>
  <c r="AG55" i="151"/>
  <c r="AG118" i="151" s="1"/>
  <c r="AG181" i="151" s="1"/>
  <c r="AG244" i="151" s="1"/>
  <c r="AG307" i="151" s="1"/>
  <c r="AG370" i="151" s="1"/>
  <c r="AG433" i="151" s="1"/>
  <c r="BK55" i="151"/>
  <c r="BK118" i="151" s="1"/>
  <c r="BK181" i="151" s="1"/>
  <c r="BK244" i="151" s="1"/>
  <c r="BK307" i="151" s="1"/>
  <c r="BK370" i="151" s="1"/>
  <c r="BK433" i="151" s="1"/>
  <c r="AG25" i="151"/>
  <c r="AG88" i="151" s="1"/>
  <c r="AG151" i="151" s="1"/>
  <c r="AG214" i="151" s="1"/>
  <c r="AG277" i="151" s="1"/>
  <c r="AG340" i="151" s="1"/>
  <c r="AG403" i="151" s="1"/>
  <c r="AV25" i="151"/>
  <c r="AV88" i="151" s="1"/>
  <c r="AV151" i="151" s="1"/>
  <c r="AV214" i="151" s="1"/>
  <c r="AV277" i="151" s="1"/>
  <c r="AV340" i="151" s="1"/>
  <c r="AV403" i="151" s="1"/>
  <c r="BK25" i="151"/>
  <c r="BK88" i="151" s="1"/>
  <c r="BK151" i="151" s="1"/>
  <c r="BK214" i="151" s="1"/>
  <c r="BK277" i="151" s="1"/>
  <c r="BK340" i="151" s="1"/>
  <c r="BK403" i="151" s="1"/>
  <c r="AV44" i="151"/>
  <c r="AV107" i="151" s="1"/>
  <c r="AV170" i="151" s="1"/>
  <c r="AV233" i="151" s="1"/>
  <c r="AV296" i="151" s="1"/>
  <c r="AV359" i="151" s="1"/>
  <c r="AV422" i="151" s="1"/>
  <c r="AG44" i="151"/>
  <c r="AG107" i="151" s="1"/>
  <c r="AG170" i="151" s="1"/>
  <c r="AG233" i="151" s="1"/>
  <c r="AG296" i="151" s="1"/>
  <c r="AG359" i="151" s="1"/>
  <c r="AG422" i="151" s="1"/>
  <c r="BK44" i="151"/>
  <c r="BK107" i="151" s="1"/>
  <c r="BK170" i="151" s="1"/>
  <c r="BK233" i="151" s="1"/>
  <c r="BK296" i="151" s="1"/>
  <c r="BK359" i="151" s="1"/>
  <c r="BK422" i="151" s="1"/>
  <c r="AV45" i="151"/>
  <c r="AV108" i="151" s="1"/>
  <c r="AV171" i="151" s="1"/>
  <c r="AV234" i="151" s="1"/>
  <c r="AV297" i="151" s="1"/>
  <c r="AV360" i="151" s="1"/>
  <c r="AV423" i="151" s="1"/>
  <c r="AG45" i="151"/>
  <c r="AG108" i="151" s="1"/>
  <c r="AG171" i="151" s="1"/>
  <c r="AG234" i="151" s="1"/>
  <c r="AG297" i="151" s="1"/>
  <c r="AG360" i="151" s="1"/>
  <c r="AG423" i="151" s="1"/>
  <c r="BK45" i="151"/>
  <c r="BK108" i="151" s="1"/>
  <c r="BK171" i="151" s="1"/>
  <c r="BK234" i="151" s="1"/>
  <c r="BK297" i="151" s="1"/>
  <c r="BK360" i="151" s="1"/>
  <c r="BK423" i="151" s="1"/>
  <c r="AV41" i="151"/>
  <c r="AV104" i="151" s="1"/>
  <c r="AV167" i="151" s="1"/>
  <c r="AV230" i="151" s="1"/>
  <c r="AV293" i="151" s="1"/>
  <c r="AV356" i="151" s="1"/>
  <c r="AV419" i="151" s="1"/>
  <c r="AG41" i="151"/>
  <c r="AG104" i="151" s="1"/>
  <c r="AG167" i="151" s="1"/>
  <c r="AG230" i="151" s="1"/>
  <c r="AG293" i="151" s="1"/>
  <c r="AG356" i="151" s="1"/>
  <c r="AG419" i="151" s="1"/>
  <c r="BK41" i="151"/>
  <c r="BK104" i="151" s="1"/>
  <c r="BK167" i="151" s="1"/>
  <c r="BK230" i="151" s="1"/>
  <c r="BK293" i="151" s="1"/>
  <c r="BK356" i="151" s="1"/>
  <c r="BK419" i="151" s="1"/>
  <c r="AV18" i="151"/>
  <c r="AV81" i="151" s="1"/>
  <c r="AV144" i="151" s="1"/>
  <c r="AV207" i="151" s="1"/>
  <c r="AV270" i="151" s="1"/>
  <c r="AV333" i="151" s="1"/>
  <c r="AV396" i="151" s="1"/>
  <c r="AG18" i="151"/>
  <c r="AG81" i="151" s="1"/>
  <c r="AG144" i="151" s="1"/>
  <c r="AG207" i="151" s="1"/>
  <c r="AG270" i="151" s="1"/>
  <c r="AG333" i="151" s="1"/>
  <c r="AG396" i="151" s="1"/>
  <c r="BK18" i="151"/>
  <c r="BK81" i="151" s="1"/>
  <c r="BK144" i="151" s="1"/>
  <c r="BK207" i="151" s="1"/>
  <c r="BK270" i="151" s="1"/>
  <c r="BK333" i="151" s="1"/>
  <c r="BK396" i="151" s="1"/>
  <c r="B162" i="151"/>
  <c r="B183" i="151"/>
  <c r="B159" i="151"/>
  <c r="B180" i="151"/>
  <c r="B155" i="151"/>
  <c r="B167" i="151"/>
  <c r="B147" i="151"/>
  <c r="B154" i="151"/>
  <c r="B175" i="151"/>
  <c r="BK57" i="151"/>
  <c r="BK120" i="151" s="1"/>
  <c r="BK183" i="151" s="1"/>
  <c r="BK246" i="151" s="1"/>
  <c r="BK309" i="151" s="1"/>
  <c r="BK372" i="151" s="1"/>
  <c r="BK435" i="151" s="1"/>
  <c r="AV57" i="151"/>
  <c r="AV120" i="151" s="1"/>
  <c r="AV183" i="151" s="1"/>
  <c r="AV246" i="151" s="1"/>
  <c r="AV309" i="151" s="1"/>
  <c r="AV372" i="151" s="1"/>
  <c r="AV435" i="151" s="1"/>
  <c r="AG57" i="151"/>
  <c r="AG120" i="151" s="1"/>
  <c r="AG183" i="151" s="1"/>
  <c r="AG246" i="151" s="1"/>
  <c r="AG309" i="151" s="1"/>
  <c r="AG372" i="151" s="1"/>
  <c r="AG435" i="151" s="1"/>
  <c r="AV54" i="151"/>
  <c r="AV117" i="151" s="1"/>
  <c r="AV180" i="151" s="1"/>
  <c r="AV243" i="151" s="1"/>
  <c r="AV306" i="151" s="1"/>
  <c r="AV369" i="151" s="1"/>
  <c r="AV432" i="151" s="1"/>
  <c r="AG54" i="151"/>
  <c r="AG117" i="151" s="1"/>
  <c r="AG180" i="151" s="1"/>
  <c r="AG243" i="151" s="1"/>
  <c r="AG306" i="151" s="1"/>
  <c r="AG369" i="151" s="1"/>
  <c r="AG432" i="151" s="1"/>
  <c r="BK54" i="151"/>
  <c r="BK117" i="151" s="1"/>
  <c r="BK180" i="151" s="1"/>
  <c r="BK243" i="151" s="1"/>
  <c r="BK306" i="151" s="1"/>
  <c r="BK369" i="151" s="1"/>
  <c r="BK432" i="151" s="1"/>
  <c r="BK48" i="151"/>
  <c r="BK111" i="151" s="1"/>
  <c r="BK174" i="151" s="1"/>
  <c r="BK237" i="151" s="1"/>
  <c r="BK300" i="151" s="1"/>
  <c r="BK363" i="151" s="1"/>
  <c r="BK426" i="151" s="1"/>
  <c r="AV48" i="151"/>
  <c r="AV111" i="151" s="1"/>
  <c r="AV174" i="151" s="1"/>
  <c r="AV237" i="151" s="1"/>
  <c r="AV300" i="151" s="1"/>
  <c r="AV363" i="151" s="1"/>
  <c r="AV426" i="151" s="1"/>
  <c r="AG48" i="151"/>
  <c r="AG111" i="151" s="1"/>
  <c r="AG174" i="151" s="1"/>
  <c r="AG237" i="151" s="1"/>
  <c r="AG300" i="151" s="1"/>
  <c r="AG363" i="151" s="1"/>
  <c r="AG426" i="151" s="1"/>
  <c r="BK22" i="151"/>
  <c r="BK85" i="151" s="1"/>
  <c r="BK148" i="151" s="1"/>
  <c r="BK211" i="151" s="1"/>
  <c r="BK274" i="151" s="1"/>
  <c r="BK337" i="151" s="1"/>
  <c r="BK400" i="151" s="1"/>
  <c r="AV22" i="151"/>
  <c r="AV85" i="151" s="1"/>
  <c r="AV148" i="151" s="1"/>
  <c r="AV211" i="151" s="1"/>
  <c r="AV274" i="151" s="1"/>
  <c r="AV337" i="151" s="1"/>
  <c r="AV400" i="151" s="1"/>
  <c r="AG22" i="151"/>
  <c r="AG85" i="151" s="1"/>
  <c r="AG148" i="151" s="1"/>
  <c r="AG211" i="151" s="1"/>
  <c r="AG274" i="151" s="1"/>
  <c r="AG337" i="151" s="1"/>
  <c r="AG400" i="151" s="1"/>
  <c r="AG26" i="151"/>
  <c r="AG89" i="151" s="1"/>
  <c r="AG152" i="151" s="1"/>
  <c r="AG215" i="151" s="1"/>
  <c r="AG278" i="151" s="1"/>
  <c r="AG341" i="151" s="1"/>
  <c r="AG404" i="151" s="1"/>
  <c r="BK26" i="151"/>
  <c r="BK89" i="151" s="1"/>
  <c r="BK152" i="151" s="1"/>
  <c r="BK215" i="151" s="1"/>
  <c r="BK278" i="151" s="1"/>
  <c r="BK341" i="151" s="1"/>
  <c r="BK404" i="151" s="1"/>
  <c r="AV26" i="151"/>
  <c r="AV89" i="151" s="1"/>
  <c r="AV152" i="151" s="1"/>
  <c r="AV215" i="151" s="1"/>
  <c r="AV278" i="151" s="1"/>
  <c r="AV341" i="151" s="1"/>
  <c r="AV404" i="151" s="1"/>
  <c r="AG23" i="151"/>
  <c r="AG86" i="151" s="1"/>
  <c r="AG149" i="151" s="1"/>
  <c r="AG212" i="151" s="1"/>
  <c r="AG275" i="151" s="1"/>
  <c r="AG338" i="151" s="1"/>
  <c r="AG401" i="151" s="1"/>
  <c r="BK23" i="151"/>
  <c r="BK86" i="151" s="1"/>
  <c r="BK149" i="151" s="1"/>
  <c r="BK212" i="151" s="1"/>
  <c r="BK275" i="151" s="1"/>
  <c r="BK338" i="151" s="1"/>
  <c r="BK401" i="151" s="1"/>
  <c r="AV23" i="151"/>
  <c r="AV86" i="151" s="1"/>
  <c r="AV149" i="151" s="1"/>
  <c r="AV212" i="151" s="1"/>
  <c r="AV275" i="151" s="1"/>
  <c r="AV338" i="151" s="1"/>
  <c r="AV401" i="151" s="1"/>
  <c r="BK36" i="151"/>
  <c r="BK99" i="151" s="1"/>
  <c r="BK162" i="151" s="1"/>
  <c r="BK225" i="151" s="1"/>
  <c r="BK288" i="151" s="1"/>
  <c r="BK351" i="151" s="1"/>
  <c r="BK414" i="151" s="1"/>
  <c r="AV36" i="151"/>
  <c r="AV99" i="151" s="1"/>
  <c r="AV162" i="151" s="1"/>
  <c r="AV225" i="151" s="1"/>
  <c r="AV288" i="151" s="1"/>
  <c r="AV351" i="151" s="1"/>
  <c r="AV414" i="151" s="1"/>
  <c r="AG36" i="151"/>
  <c r="AG99" i="151" s="1"/>
  <c r="AG162" i="151" s="1"/>
  <c r="AG225" i="151" s="1"/>
  <c r="AG288" i="151" s="1"/>
  <c r="AG351" i="151" s="1"/>
  <c r="AG414" i="151" s="1"/>
  <c r="BK31" i="151"/>
  <c r="BK94" i="151" s="1"/>
  <c r="BK157" i="151" s="1"/>
  <c r="BK220" i="151" s="1"/>
  <c r="BK283" i="151" s="1"/>
  <c r="BK346" i="151" s="1"/>
  <c r="BK409" i="151" s="1"/>
  <c r="AV31" i="151"/>
  <c r="AV94" i="151" s="1"/>
  <c r="AV157" i="151" s="1"/>
  <c r="AV220" i="151" s="1"/>
  <c r="AV283" i="151" s="1"/>
  <c r="AV346" i="151" s="1"/>
  <c r="AV409" i="151" s="1"/>
  <c r="AG31" i="151"/>
  <c r="AG94" i="151" s="1"/>
  <c r="AG157" i="151" s="1"/>
  <c r="AG220" i="151" s="1"/>
  <c r="AG283" i="151" s="1"/>
  <c r="AG346" i="151" s="1"/>
  <c r="AG409" i="151" s="1"/>
  <c r="AG50" i="151"/>
  <c r="AG113" i="151" s="1"/>
  <c r="AG176" i="151" s="1"/>
  <c r="AG239" i="151" s="1"/>
  <c r="AG302" i="151" s="1"/>
  <c r="AG365" i="151" s="1"/>
  <c r="AG428" i="151" s="1"/>
  <c r="BK50" i="151"/>
  <c r="BK113" i="151" s="1"/>
  <c r="BK176" i="151" s="1"/>
  <c r="BK239" i="151" s="1"/>
  <c r="BK302" i="151" s="1"/>
  <c r="BK365" i="151" s="1"/>
  <c r="BK428" i="151" s="1"/>
  <c r="AV50" i="151"/>
  <c r="AV113" i="151" s="1"/>
  <c r="AV176" i="151" s="1"/>
  <c r="AV239" i="151" s="1"/>
  <c r="AV302" i="151" s="1"/>
  <c r="AV365" i="151" s="1"/>
  <c r="AV428" i="151" s="1"/>
  <c r="BK52" i="151"/>
  <c r="BK115" i="151" s="1"/>
  <c r="BK178" i="151" s="1"/>
  <c r="BK241" i="151" s="1"/>
  <c r="BK304" i="151" s="1"/>
  <c r="BK367" i="151" s="1"/>
  <c r="BK430" i="151" s="1"/>
  <c r="AV52" i="151"/>
  <c r="AV115" i="151" s="1"/>
  <c r="AV178" i="151" s="1"/>
  <c r="AV241" i="151" s="1"/>
  <c r="AV304" i="151" s="1"/>
  <c r="AV367" i="151" s="1"/>
  <c r="AV430" i="151" s="1"/>
  <c r="AG52" i="151"/>
  <c r="AG115" i="151" s="1"/>
  <c r="AG178" i="151" s="1"/>
  <c r="AG241" i="151" s="1"/>
  <c r="AG304" i="151" s="1"/>
  <c r="AG367" i="151" s="1"/>
  <c r="AG430" i="151" s="1"/>
  <c r="AV27" i="151"/>
  <c r="AV90" i="151" s="1"/>
  <c r="AV153" i="151" s="1"/>
  <c r="AV216" i="151" s="1"/>
  <c r="AV279" i="151" s="1"/>
  <c r="AV342" i="151" s="1"/>
  <c r="AV405" i="151" s="1"/>
  <c r="BK27" i="151"/>
  <c r="BK90" i="151" s="1"/>
  <c r="BK153" i="151" s="1"/>
  <c r="BK216" i="151" s="1"/>
  <c r="BK279" i="151" s="1"/>
  <c r="BK342" i="151" s="1"/>
  <c r="BK405" i="151" s="1"/>
  <c r="AG27" i="151"/>
  <c r="AG90" i="151" s="1"/>
  <c r="AG153" i="151" s="1"/>
  <c r="AG216" i="151" s="1"/>
  <c r="AG279" i="151" s="1"/>
  <c r="AG342" i="151" s="1"/>
  <c r="AG405" i="151" s="1"/>
  <c r="AG37" i="151"/>
  <c r="AG100" i="151" s="1"/>
  <c r="AG163" i="151" s="1"/>
  <c r="AG226" i="151" s="1"/>
  <c r="AG289" i="151" s="1"/>
  <c r="AG352" i="151" s="1"/>
  <c r="AG415" i="151" s="1"/>
  <c r="BK37" i="151"/>
  <c r="BK100" i="151" s="1"/>
  <c r="BK163" i="151" s="1"/>
  <c r="BK226" i="151" s="1"/>
  <c r="BK289" i="151" s="1"/>
  <c r="BK352" i="151" s="1"/>
  <c r="BK415" i="151" s="1"/>
  <c r="AV37" i="151"/>
  <c r="AV100" i="151" s="1"/>
  <c r="AV163" i="151" s="1"/>
  <c r="AV226" i="151" s="1"/>
  <c r="AV289" i="151" s="1"/>
  <c r="AV352" i="151" s="1"/>
  <c r="AV415" i="151" s="1"/>
  <c r="B163" i="151"/>
  <c r="B190" i="151"/>
  <c r="B185" i="151"/>
  <c r="B176" i="151"/>
  <c r="B157" i="151"/>
  <c r="B179" i="151"/>
  <c r="H9" i="11"/>
  <c r="C102" i="151"/>
  <c r="C165" i="151" s="1"/>
  <c r="C228" i="151" s="1"/>
  <c r="C291" i="151" s="1"/>
  <c r="C354" i="151" s="1"/>
  <c r="C417" i="151" s="1"/>
  <c r="R39" i="151"/>
  <c r="R102" i="151" s="1"/>
  <c r="R165" i="151" s="1"/>
  <c r="R228" i="151" s="1"/>
  <c r="R291" i="151" s="1"/>
  <c r="R354" i="151" s="1"/>
  <c r="R417" i="151" s="1"/>
  <c r="B144" i="151"/>
  <c r="B158" i="151"/>
  <c r="B149" i="151"/>
  <c r="B232" i="151"/>
  <c r="B236" i="151"/>
  <c r="C98" i="151"/>
  <c r="C161" i="151" s="1"/>
  <c r="C224" i="151" s="1"/>
  <c r="C287" i="151" s="1"/>
  <c r="C350" i="151" s="1"/>
  <c r="C413" i="151" s="1"/>
  <c r="R35" i="151"/>
  <c r="R98" i="151" s="1"/>
  <c r="R161" i="151" s="1"/>
  <c r="R224" i="151" s="1"/>
  <c r="R287" i="151" s="1"/>
  <c r="R350" i="151" s="1"/>
  <c r="R413" i="151" s="1"/>
  <c r="C96" i="151"/>
  <c r="C159" i="151" s="1"/>
  <c r="C222" i="151" s="1"/>
  <c r="C285" i="151" s="1"/>
  <c r="C348" i="151" s="1"/>
  <c r="C411" i="151" s="1"/>
  <c r="R33" i="151"/>
  <c r="R96" i="151" s="1"/>
  <c r="R159" i="151" s="1"/>
  <c r="R222" i="151" s="1"/>
  <c r="R285" i="151" s="1"/>
  <c r="R348" i="151" s="1"/>
  <c r="R411" i="151" s="1"/>
  <c r="C118" i="151"/>
  <c r="C181" i="151" s="1"/>
  <c r="C244" i="151" s="1"/>
  <c r="C307" i="151" s="1"/>
  <c r="C370" i="151" s="1"/>
  <c r="C433" i="151" s="1"/>
  <c r="R55" i="151"/>
  <c r="R118" i="151" s="1"/>
  <c r="R181" i="151" s="1"/>
  <c r="R244" i="151" s="1"/>
  <c r="R307" i="151" s="1"/>
  <c r="R370" i="151" s="1"/>
  <c r="R433" i="151" s="1"/>
  <c r="C191" i="151"/>
  <c r="C97" i="151"/>
  <c r="R34" i="151"/>
  <c r="R97" i="151" s="1"/>
  <c r="C105" i="151"/>
  <c r="C168" i="151" s="1"/>
  <c r="C231" i="151" s="1"/>
  <c r="C294" i="151" s="1"/>
  <c r="C357" i="151" s="1"/>
  <c r="C420" i="151" s="1"/>
  <c r="R42" i="151"/>
  <c r="R105" i="151" s="1"/>
  <c r="R168" i="151" s="1"/>
  <c r="R231" i="151" s="1"/>
  <c r="R294" i="151" s="1"/>
  <c r="R357" i="151" s="1"/>
  <c r="R420" i="151" s="1"/>
  <c r="C108" i="151"/>
  <c r="C171" i="151" s="1"/>
  <c r="C234" i="151" s="1"/>
  <c r="C297" i="151" s="1"/>
  <c r="C360" i="151" s="1"/>
  <c r="C423" i="151" s="1"/>
  <c r="R45" i="151"/>
  <c r="R108" i="151" s="1"/>
  <c r="R171" i="151" s="1"/>
  <c r="R234" i="151" s="1"/>
  <c r="R297" i="151" s="1"/>
  <c r="R360" i="151" s="1"/>
  <c r="R423" i="151" s="1"/>
  <c r="C104" i="151"/>
  <c r="C167" i="151" s="1"/>
  <c r="C230" i="151" s="1"/>
  <c r="C293" i="151" s="1"/>
  <c r="C356" i="151" s="1"/>
  <c r="C419" i="151" s="1"/>
  <c r="R41" i="151"/>
  <c r="R104" i="151" s="1"/>
  <c r="R167" i="151" s="1"/>
  <c r="R230" i="151" s="1"/>
  <c r="R293" i="151" s="1"/>
  <c r="R356" i="151" s="1"/>
  <c r="R419" i="151" s="1"/>
  <c r="C81" i="151"/>
  <c r="C144" i="151" s="1"/>
  <c r="C207" i="151" s="1"/>
  <c r="C270" i="151" s="1"/>
  <c r="C333" i="151" s="1"/>
  <c r="C396" i="151" s="1"/>
  <c r="R18" i="151"/>
  <c r="R81" i="151" s="1"/>
  <c r="R144" i="151" s="1"/>
  <c r="R207" i="151" s="1"/>
  <c r="R270" i="151" s="1"/>
  <c r="R333" i="151" s="1"/>
  <c r="R396" i="151" s="1"/>
  <c r="C87" i="151"/>
  <c r="C150" i="151" s="1"/>
  <c r="C213" i="151" s="1"/>
  <c r="R24" i="151"/>
  <c r="R87" i="151" s="1"/>
  <c r="R150" i="151" s="1"/>
  <c r="R213" i="151" s="1"/>
  <c r="C88" i="151"/>
  <c r="C151" i="151" s="1"/>
  <c r="C214" i="151" s="1"/>
  <c r="C277" i="151" s="1"/>
  <c r="C340" i="151" s="1"/>
  <c r="C403" i="151" s="1"/>
  <c r="R25" i="151"/>
  <c r="R88" i="151" s="1"/>
  <c r="R151" i="151" s="1"/>
  <c r="R214" i="151" s="1"/>
  <c r="R277" i="151" s="1"/>
  <c r="R340" i="151" s="1"/>
  <c r="R403" i="151" s="1"/>
  <c r="C120" i="151"/>
  <c r="C183" i="151" s="1"/>
  <c r="C246" i="151" s="1"/>
  <c r="C309" i="151" s="1"/>
  <c r="C372" i="151" s="1"/>
  <c r="C435" i="151" s="1"/>
  <c r="R57" i="151"/>
  <c r="R120" i="151" s="1"/>
  <c r="R183" i="151" s="1"/>
  <c r="R246" i="151" s="1"/>
  <c r="R309" i="151" s="1"/>
  <c r="R372" i="151" s="1"/>
  <c r="R435" i="151" s="1"/>
  <c r="C89" i="151"/>
  <c r="C152" i="151" s="1"/>
  <c r="C215" i="151" s="1"/>
  <c r="C278" i="151" s="1"/>
  <c r="C341" i="151" s="1"/>
  <c r="C404" i="151" s="1"/>
  <c r="R26" i="151"/>
  <c r="R89" i="151" s="1"/>
  <c r="R152" i="151" s="1"/>
  <c r="R215" i="151" s="1"/>
  <c r="R278" i="151" s="1"/>
  <c r="R341" i="151" s="1"/>
  <c r="R404" i="151" s="1"/>
  <c r="C117" i="151"/>
  <c r="C180" i="151" s="1"/>
  <c r="C243" i="151" s="1"/>
  <c r="C306" i="151" s="1"/>
  <c r="C369" i="151" s="1"/>
  <c r="C432" i="151" s="1"/>
  <c r="R54" i="151"/>
  <c r="R117" i="151" s="1"/>
  <c r="R180" i="151" s="1"/>
  <c r="R243" i="151" s="1"/>
  <c r="R306" i="151" s="1"/>
  <c r="R369" i="151" s="1"/>
  <c r="R432" i="151" s="1"/>
  <c r="C86" i="151"/>
  <c r="C149" i="151" s="1"/>
  <c r="C212" i="151" s="1"/>
  <c r="C275" i="151" s="1"/>
  <c r="C338" i="151" s="1"/>
  <c r="C401" i="151" s="1"/>
  <c r="R23" i="151"/>
  <c r="R86" i="151" s="1"/>
  <c r="R149" i="151" s="1"/>
  <c r="R212" i="151" s="1"/>
  <c r="R275" i="151" s="1"/>
  <c r="R338" i="151" s="1"/>
  <c r="R401" i="151" s="1"/>
  <c r="C111" i="151"/>
  <c r="C174" i="151" s="1"/>
  <c r="C237" i="151" s="1"/>
  <c r="C300" i="151" s="1"/>
  <c r="C363" i="151" s="1"/>
  <c r="C426" i="151" s="1"/>
  <c r="R48" i="151"/>
  <c r="R111" i="151" s="1"/>
  <c r="R174" i="151" s="1"/>
  <c r="R237" i="151" s="1"/>
  <c r="R300" i="151" s="1"/>
  <c r="R363" i="151" s="1"/>
  <c r="R426" i="151" s="1"/>
  <c r="C85" i="151"/>
  <c r="C148" i="151" s="1"/>
  <c r="C211" i="151" s="1"/>
  <c r="C274" i="151" s="1"/>
  <c r="C337" i="151" s="1"/>
  <c r="C400" i="151" s="1"/>
  <c r="R22" i="151"/>
  <c r="R85" i="151" s="1"/>
  <c r="R148" i="151" s="1"/>
  <c r="R211" i="151" s="1"/>
  <c r="R274" i="151" s="1"/>
  <c r="R337" i="151" s="1"/>
  <c r="R400" i="151" s="1"/>
  <c r="C99" i="151"/>
  <c r="C162" i="151" s="1"/>
  <c r="C225" i="151" s="1"/>
  <c r="C288" i="151" s="1"/>
  <c r="C351" i="151" s="1"/>
  <c r="C414" i="151" s="1"/>
  <c r="R36" i="151"/>
  <c r="R99" i="151" s="1"/>
  <c r="R162" i="151" s="1"/>
  <c r="R225" i="151" s="1"/>
  <c r="R288" i="151" s="1"/>
  <c r="R351" i="151" s="1"/>
  <c r="R414" i="151" s="1"/>
  <c r="C94" i="151"/>
  <c r="C157" i="151" s="1"/>
  <c r="C220" i="151" s="1"/>
  <c r="C283" i="151" s="1"/>
  <c r="C346" i="151" s="1"/>
  <c r="C409" i="151" s="1"/>
  <c r="R31" i="151"/>
  <c r="R94" i="151" s="1"/>
  <c r="R157" i="151" s="1"/>
  <c r="R220" i="151" s="1"/>
  <c r="R283" i="151" s="1"/>
  <c r="R346" i="151" s="1"/>
  <c r="R409" i="151" s="1"/>
  <c r="C113" i="151"/>
  <c r="C176" i="151" s="1"/>
  <c r="C239" i="151" s="1"/>
  <c r="C302" i="151" s="1"/>
  <c r="C365" i="151" s="1"/>
  <c r="C428" i="151" s="1"/>
  <c r="R50" i="151"/>
  <c r="R113" i="151" s="1"/>
  <c r="R176" i="151" s="1"/>
  <c r="R239" i="151" s="1"/>
  <c r="R302" i="151" s="1"/>
  <c r="R365" i="151" s="1"/>
  <c r="R428" i="151" s="1"/>
  <c r="C115" i="151"/>
  <c r="C178" i="151" s="1"/>
  <c r="C241" i="151" s="1"/>
  <c r="C304" i="151" s="1"/>
  <c r="C367" i="151" s="1"/>
  <c r="C430" i="151" s="1"/>
  <c r="R52" i="151"/>
  <c r="R115" i="151" s="1"/>
  <c r="R178" i="151" s="1"/>
  <c r="R241" i="151" s="1"/>
  <c r="R304" i="151" s="1"/>
  <c r="R367" i="151" s="1"/>
  <c r="R430" i="151" s="1"/>
  <c r="C90" i="151"/>
  <c r="C153" i="151" s="1"/>
  <c r="C216" i="151" s="1"/>
  <c r="C279" i="151" s="1"/>
  <c r="C342" i="151" s="1"/>
  <c r="C405" i="151" s="1"/>
  <c r="R27" i="151"/>
  <c r="R90" i="151" s="1"/>
  <c r="R153" i="151" s="1"/>
  <c r="R216" i="151" s="1"/>
  <c r="R279" i="151" s="1"/>
  <c r="R342" i="151" s="1"/>
  <c r="R405" i="151" s="1"/>
  <c r="C100" i="151"/>
  <c r="C163" i="151" s="1"/>
  <c r="C226" i="151" s="1"/>
  <c r="C289" i="151" s="1"/>
  <c r="C352" i="151" s="1"/>
  <c r="C415" i="151" s="1"/>
  <c r="R37" i="151"/>
  <c r="R100" i="151" s="1"/>
  <c r="R163" i="151" s="1"/>
  <c r="R226" i="151" s="1"/>
  <c r="R289" i="151" s="1"/>
  <c r="R352" i="151" s="1"/>
  <c r="R415" i="151" s="1"/>
  <c r="C84" i="151"/>
  <c r="C147" i="151" s="1"/>
  <c r="C210" i="151" s="1"/>
  <c r="C273" i="151" s="1"/>
  <c r="C336" i="151" s="1"/>
  <c r="C399" i="151" s="1"/>
  <c r="R21" i="151"/>
  <c r="R84" i="151" s="1"/>
  <c r="R147" i="151" s="1"/>
  <c r="R210" i="151" s="1"/>
  <c r="R273" i="151" s="1"/>
  <c r="R336" i="151" s="1"/>
  <c r="R399" i="151" s="1"/>
  <c r="C116" i="151"/>
  <c r="C179" i="151" s="1"/>
  <c r="C242" i="151" s="1"/>
  <c r="C305" i="151" s="1"/>
  <c r="C368" i="151" s="1"/>
  <c r="C431" i="151" s="1"/>
  <c r="R53" i="151"/>
  <c r="R116" i="151" s="1"/>
  <c r="R179" i="151" s="1"/>
  <c r="R242" i="151" s="1"/>
  <c r="R305" i="151" s="1"/>
  <c r="R368" i="151" s="1"/>
  <c r="R431" i="151" s="1"/>
  <c r="C92" i="151"/>
  <c r="C155" i="151" s="1"/>
  <c r="C218" i="151" s="1"/>
  <c r="C281" i="151" s="1"/>
  <c r="C344" i="151" s="1"/>
  <c r="C407" i="151" s="1"/>
  <c r="R29" i="151"/>
  <c r="R92" i="151" s="1"/>
  <c r="R155" i="151" s="1"/>
  <c r="R218" i="151" s="1"/>
  <c r="R281" i="151" s="1"/>
  <c r="R344" i="151" s="1"/>
  <c r="R407" i="151" s="1"/>
  <c r="C122" i="151"/>
  <c r="C185" i="151" s="1"/>
  <c r="C248" i="151" s="1"/>
  <c r="C311" i="151" s="1"/>
  <c r="C374" i="151" s="1"/>
  <c r="C437" i="151" s="1"/>
  <c r="R59" i="151"/>
  <c r="R122" i="151" s="1"/>
  <c r="R185" i="151" s="1"/>
  <c r="R248" i="151" s="1"/>
  <c r="R311" i="151" s="1"/>
  <c r="R374" i="151" s="1"/>
  <c r="R437" i="151" s="1"/>
  <c r="C109" i="151"/>
  <c r="C172" i="151" s="1"/>
  <c r="C235" i="151" s="1"/>
  <c r="C298" i="151" s="1"/>
  <c r="C361" i="151" s="1"/>
  <c r="C424" i="151" s="1"/>
  <c r="R46" i="151"/>
  <c r="R109" i="151" s="1"/>
  <c r="R172" i="151" s="1"/>
  <c r="R235" i="151" s="1"/>
  <c r="R298" i="151" s="1"/>
  <c r="R361" i="151" s="1"/>
  <c r="R424" i="151" s="1"/>
  <c r="C107" i="151"/>
  <c r="C170" i="151" s="1"/>
  <c r="C233" i="151" s="1"/>
  <c r="C296" i="151" s="1"/>
  <c r="C359" i="151" s="1"/>
  <c r="C422" i="151" s="1"/>
  <c r="R44" i="151"/>
  <c r="R107" i="151" s="1"/>
  <c r="R170" i="151" s="1"/>
  <c r="R233" i="151" s="1"/>
  <c r="R296" i="151" s="1"/>
  <c r="R359" i="151" s="1"/>
  <c r="R422" i="151" s="1"/>
  <c r="C121" i="151"/>
  <c r="C184" i="151" s="1"/>
  <c r="C247" i="151" s="1"/>
  <c r="C310" i="151" s="1"/>
  <c r="C373" i="151" s="1"/>
  <c r="C436" i="151" s="1"/>
  <c r="R58" i="151"/>
  <c r="R121" i="151" s="1"/>
  <c r="R184" i="151" s="1"/>
  <c r="R247" i="151" s="1"/>
  <c r="R310" i="151" s="1"/>
  <c r="R373" i="151" s="1"/>
  <c r="R436" i="151" s="1"/>
  <c r="C143" i="151"/>
  <c r="C206" i="151" s="1"/>
  <c r="C269" i="151" s="1"/>
  <c r="C332" i="151" s="1"/>
  <c r="C395" i="151" s="1"/>
  <c r="C95" i="151"/>
  <c r="C158" i="151" s="1"/>
  <c r="C221" i="151" s="1"/>
  <c r="C284" i="151" s="1"/>
  <c r="C347" i="151" s="1"/>
  <c r="C410" i="151" s="1"/>
  <c r="R32" i="151"/>
  <c r="R95" i="151" s="1"/>
  <c r="R158" i="151" s="1"/>
  <c r="R221" i="151" s="1"/>
  <c r="R284" i="151" s="1"/>
  <c r="R347" i="151" s="1"/>
  <c r="R410" i="151" s="1"/>
  <c r="C93" i="151"/>
  <c r="C156" i="151" s="1"/>
  <c r="C219" i="151" s="1"/>
  <c r="C282" i="151" s="1"/>
  <c r="C345" i="151" s="1"/>
  <c r="C408" i="151" s="1"/>
  <c r="R30" i="151"/>
  <c r="R93" i="151" s="1"/>
  <c r="R156" i="151" s="1"/>
  <c r="R219" i="151" s="1"/>
  <c r="R282" i="151" s="1"/>
  <c r="R345" i="151" s="1"/>
  <c r="R408" i="151" s="1"/>
  <c r="C103" i="151"/>
  <c r="C166" i="151" s="1"/>
  <c r="C229" i="151" s="1"/>
  <c r="C292" i="151" s="1"/>
  <c r="C355" i="151" s="1"/>
  <c r="C418" i="151" s="1"/>
  <c r="R40" i="151"/>
  <c r="R103" i="151" s="1"/>
  <c r="R166" i="151" s="1"/>
  <c r="R229" i="151" s="1"/>
  <c r="R292" i="151" s="1"/>
  <c r="R355" i="151" s="1"/>
  <c r="R418" i="151" s="1"/>
  <c r="C101" i="151"/>
  <c r="C164" i="151" s="1"/>
  <c r="C227" i="151" s="1"/>
  <c r="C290" i="151" s="1"/>
  <c r="C353" i="151" s="1"/>
  <c r="C416" i="151" s="1"/>
  <c r="R38" i="151"/>
  <c r="R101" i="151" s="1"/>
  <c r="R164" i="151" s="1"/>
  <c r="R227" i="151" s="1"/>
  <c r="R290" i="151" s="1"/>
  <c r="R353" i="151" s="1"/>
  <c r="R416" i="151" s="1"/>
  <c r="C112" i="151"/>
  <c r="C175" i="151" s="1"/>
  <c r="C238" i="151" s="1"/>
  <c r="C301" i="151" s="1"/>
  <c r="C364" i="151" s="1"/>
  <c r="C427" i="151" s="1"/>
  <c r="R49" i="151"/>
  <c r="R112" i="151" s="1"/>
  <c r="R175" i="151" s="1"/>
  <c r="R238" i="151" s="1"/>
  <c r="R301" i="151" s="1"/>
  <c r="R364" i="151" s="1"/>
  <c r="R427" i="151" s="1"/>
  <c r="C126" i="151"/>
  <c r="C189" i="151" s="1"/>
  <c r="C252" i="151" s="1"/>
  <c r="C315" i="151" s="1"/>
  <c r="C378" i="151" s="1"/>
  <c r="C441" i="151" s="1"/>
  <c r="R63" i="151"/>
  <c r="C127" i="151"/>
  <c r="C190" i="151" s="1"/>
  <c r="C253" i="151" s="1"/>
  <c r="C316" i="151" s="1"/>
  <c r="C379" i="151" s="1"/>
  <c r="C442" i="151" s="1"/>
  <c r="R64" i="151"/>
  <c r="C125" i="151"/>
  <c r="C188" i="151" s="1"/>
  <c r="C251" i="151" s="1"/>
  <c r="C314" i="151" s="1"/>
  <c r="C377" i="151" s="1"/>
  <c r="C440" i="151" s="1"/>
  <c r="R62" i="151"/>
  <c r="C82" i="151"/>
  <c r="C145" i="151" s="1"/>
  <c r="C208" i="151" s="1"/>
  <c r="C271" i="151" s="1"/>
  <c r="C334" i="151" s="1"/>
  <c r="C397" i="151" s="1"/>
  <c r="R19" i="151"/>
  <c r="R82" i="151" s="1"/>
  <c r="R145" i="151" s="1"/>
  <c r="R208" i="151" s="1"/>
  <c r="R271" i="151" s="1"/>
  <c r="R334" i="151" s="1"/>
  <c r="R397" i="151" s="1"/>
  <c r="C124" i="151"/>
  <c r="C187" i="151" s="1"/>
  <c r="C250" i="151" s="1"/>
  <c r="C313" i="151" s="1"/>
  <c r="C376" i="151" s="1"/>
  <c r="C439" i="151" s="1"/>
  <c r="R61" i="151"/>
  <c r="C91" i="151"/>
  <c r="C154" i="151" s="1"/>
  <c r="C217" i="151" s="1"/>
  <c r="C280" i="151" s="1"/>
  <c r="C343" i="151" s="1"/>
  <c r="C406" i="151" s="1"/>
  <c r="R28" i="151"/>
  <c r="R91" i="151" s="1"/>
  <c r="R154" i="151" s="1"/>
  <c r="R217" i="151" s="1"/>
  <c r="R280" i="151" s="1"/>
  <c r="R343" i="151" s="1"/>
  <c r="R406" i="151" s="1"/>
  <c r="C119" i="151"/>
  <c r="C182" i="151" s="1"/>
  <c r="C245" i="151" s="1"/>
  <c r="C308" i="151" s="1"/>
  <c r="C371" i="151" s="1"/>
  <c r="C434" i="151" s="1"/>
  <c r="R56" i="151"/>
  <c r="R119" i="151" s="1"/>
  <c r="R182" i="151" s="1"/>
  <c r="R245" i="151" s="1"/>
  <c r="R308" i="151" s="1"/>
  <c r="R371" i="151" s="1"/>
  <c r="R434" i="151" s="1"/>
  <c r="C106" i="151"/>
  <c r="C169" i="151" s="1"/>
  <c r="C232" i="151" s="1"/>
  <c r="C295" i="151" s="1"/>
  <c r="C358" i="151" s="1"/>
  <c r="C421" i="151" s="1"/>
  <c r="R43" i="151"/>
  <c r="R106" i="151" s="1"/>
  <c r="R169" i="151" s="1"/>
  <c r="R232" i="151" s="1"/>
  <c r="R295" i="151" s="1"/>
  <c r="R358" i="151" s="1"/>
  <c r="R421" i="151" s="1"/>
  <c r="C83" i="151"/>
  <c r="C146" i="151" s="1"/>
  <c r="C209" i="151" s="1"/>
  <c r="C272" i="151" s="1"/>
  <c r="C335" i="151" s="1"/>
  <c r="C398" i="151" s="1"/>
  <c r="R20" i="151"/>
  <c r="R83" i="151" s="1"/>
  <c r="R146" i="151" s="1"/>
  <c r="R209" i="151" s="1"/>
  <c r="R272" i="151" s="1"/>
  <c r="R335" i="151" s="1"/>
  <c r="R398" i="151" s="1"/>
  <c r="C114" i="151"/>
  <c r="C177" i="151" s="1"/>
  <c r="C240" i="151" s="1"/>
  <c r="C303" i="151" s="1"/>
  <c r="C366" i="151" s="1"/>
  <c r="C429" i="151" s="1"/>
  <c r="R51" i="151"/>
  <c r="R114" i="151" s="1"/>
  <c r="R177" i="151" s="1"/>
  <c r="R240" i="151" s="1"/>
  <c r="R303" i="151" s="1"/>
  <c r="R366" i="151" s="1"/>
  <c r="R429" i="151" s="1"/>
  <c r="C110" i="151"/>
  <c r="C173" i="151" s="1"/>
  <c r="C236" i="151" s="1"/>
  <c r="C299" i="151" s="1"/>
  <c r="C362" i="151" s="1"/>
  <c r="C425" i="151" s="1"/>
  <c r="R47" i="151"/>
  <c r="R110" i="151" s="1"/>
  <c r="R173" i="151" s="1"/>
  <c r="R236" i="151" s="1"/>
  <c r="R299" i="151" s="1"/>
  <c r="R362" i="151" s="1"/>
  <c r="R425" i="151" s="1"/>
  <c r="C123" i="151"/>
  <c r="C186" i="151" s="1"/>
  <c r="C249" i="151" s="1"/>
  <c r="C312" i="151" s="1"/>
  <c r="C375" i="151" s="1"/>
  <c r="C438" i="151" s="1"/>
  <c r="R60" i="151"/>
  <c r="R123" i="151" s="1"/>
  <c r="R186" i="151" s="1"/>
  <c r="R249" i="151" s="1"/>
  <c r="R312" i="151" s="1"/>
  <c r="R375" i="151" s="1"/>
  <c r="R438" i="151" s="1"/>
  <c r="B381" i="151" l="1"/>
  <c r="B444" i="151" s="1"/>
  <c r="B324" i="151"/>
  <c r="B321" i="151"/>
  <c r="B320" i="151"/>
  <c r="B319" i="151"/>
  <c r="B323" i="151"/>
  <c r="B326" i="151"/>
  <c r="B325" i="151"/>
  <c r="B322" i="151"/>
  <c r="B215" i="151"/>
  <c r="B208" i="151"/>
  <c r="B271" i="151" s="1"/>
  <c r="C254" i="151"/>
  <c r="C317" i="151" s="1"/>
  <c r="B254" i="151"/>
  <c r="B251" i="151"/>
  <c r="B207" i="151"/>
  <c r="R126" i="151"/>
  <c r="R189" i="151" s="1"/>
  <c r="R252" i="151" s="1"/>
  <c r="R315" i="151" s="1"/>
  <c r="R378" i="151" s="1"/>
  <c r="R441" i="151" s="1"/>
  <c r="AV128" i="151"/>
  <c r="AV191" i="151" s="1"/>
  <c r="BK125" i="151"/>
  <c r="BK188" i="151" s="1"/>
  <c r="BK251" i="151" s="1"/>
  <c r="BK314" i="151" s="1"/>
  <c r="BK377" i="151" s="1"/>
  <c r="BK440" i="151" s="1"/>
  <c r="R128" i="151"/>
  <c r="R191" i="151" s="1"/>
  <c r="BK128" i="151"/>
  <c r="BK191" i="151" s="1"/>
  <c r="AG125" i="151"/>
  <c r="AG188" i="151" s="1"/>
  <c r="AG251" i="151" s="1"/>
  <c r="AG314" i="151" s="1"/>
  <c r="AG377" i="151" s="1"/>
  <c r="AG440" i="151" s="1"/>
  <c r="AV125" i="151"/>
  <c r="AV188" i="151" s="1"/>
  <c r="AV251" i="151" s="1"/>
  <c r="AV314" i="151" s="1"/>
  <c r="AV377" i="151" s="1"/>
  <c r="AV440" i="151" s="1"/>
  <c r="BK127" i="151"/>
  <c r="BK190" i="151" s="1"/>
  <c r="BK253" i="151" s="1"/>
  <c r="BK316" i="151" s="1"/>
  <c r="BK379" i="151" s="1"/>
  <c r="BK442" i="151" s="1"/>
  <c r="AG127" i="151"/>
  <c r="AG190" i="151" s="1"/>
  <c r="AG253" i="151" s="1"/>
  <c r="AG316" i="151" s="1"/>
  <c r="AG379" i="151" s="1"/>
  <c r="AG442" i="151" s="1"/>
  <c r="BK124" i="151"/>
  <c r="BK187" i="151" s="1"/>
  <c r="BK250" i="151" s="1"/>
  <c r="BK313" i="151" s="1"/>
  <c r="BK376" i="151" s="1"/>
  <c r="BK439" i="151" s="1"/>
  <c r="AV124" i="151"/>
  <c r="AV187" i="151" s="1"/>
  <c r="AV250" i="151" s="1"/>
  <c r="AV313" i="151" s="1"/>
  <c r="AV376" i="151" s="1"/>
  <c r="AV439" i="151" s="1"/>
  <c r="BK126" i="151"/>
  <c r="BK189" i="151" s="1"/>
  <c r="BK252" i="151" s="1"/>
  <c r="BK315" i="151" s="1"/>
  <c r="BK378" i="151" s="1"/>
  <c r="BK441" i="151" s="1"/>
  <c r="R127" i="151"/>
  <c r="R190" i="151" s="1"/>
  <c r="R253" i="151" s="1"/>
  <c r="R316" i="151" s="1"/>
  <c r="R379" i="151" s="1"/>
  <c r="R442" i="151" s="1"/>
  <c r="AG128" i="151"/>
  <c r="AG191" i="151" s="1"/>
  <c r="AG126" i="151"/>
  <c r="AG189" i="151" s="1"/>
  <c r="AG252" i="151" s="1"/>
  <c r="AG315" i="151" s="1"/>
  <c r="AG378" i="151" s="1"/>
  <c r="AG441" i="151" s="1"/>
  <c r="AV126" i="151"/>
  <c r="AV189" i="151" s="1"/>
  <c r="AV252" i="151" s="1"/>
  <c r="AV315" i="151" s="1"/>
  <c r="AV378" i="151" s="1"/>
  <c r="AV441" i="151" s="1"/>
  <c r="R125" i="151"/>
  <c r="R188" i="151" s="1"/>
  <c r="R251" i="151" s="1"/>
  <c r="R314" i="151" s="1"/>
  <c r="R377" i="151" s="1"/>
  <c r="R440" i="151" s="1"/>
  <c r="AG124" i="151"/>
  <c r="AG187" i="151" s="1"/>
  <c r="AG250" i="151" s="1"/>
  <c r="AG313" i="151" s="1"/>
  <c r="AG376" i="151" s="1"/>
  <c r="AG439" i="151" s="1"/>
  <c r="AV127" i="151"/>
  <c r="AV190" i="151" s="1"/>
  <c r="AV253" i="151" s="1"/>
  <c r="AV316" i="151" s="1"/>
  <c r="AV379" i="151" s="1"/>
  <c r="AV442" i="151" s="1"/>
  <c r="R124" i="151"/>
  <c r="R187" i="151" s="1"/>
  <c r="R250" i="151" s="1"/>
  <c r="R313" i="151" s="1"/>
  <c r="R376" i="151" s="1"/>
  <c r="R439" i="151" s="1"/>
  <c r="B209" i="151"/>
  <c r="B252" i="151"/>
  <c r="B250" i="151"/>
  <c r="B230" i="151"/>
  <c r="B244" i="151"/>
  <c r="B222" i="151"/>
  <c r="B224" i="151"/>
  <c r="B214" i="151"/>
  <c r="B247" i="151"/>
  <c r="B227" i="151"/>
  <c r="B234" i="151"/>
  <c r="B245" i="151"/>
  <c r="B217" i="151"/>
  <c r="B218" i="151"/>
  <c r="B213" i="151"/>
  <c r="B226" i="151"/>
  <c r="B237" i="151"/>
  <c r="B231" i="151"/>
  <c r="B225" i="151"/>
  <c r="C160" i="151"/>
  <c r="C223" i="151" s="1"/>
  <c r="C286" i="151" s="1"/>
  <c r="C349" i="151" s="1"/>
  <c r="C412" i="151" s="1"/>
  <c r="BK160" i="151"/>
  <c r="BK223" i="151" s="1"/>
  <c r="BK286" i="151" s="1"/>
  <c r="BK349" i="151" s="1"/>
  <c r="BK412" i="151" s="1"/>
  <c r="AG160" i="151"/>
  <c r="AG223" i="151" s="1"/>
  <c r="AG286" i="151" s="1"/>
  <c r="AG349" i="151" s="1"/>
  <c r="AG412" i="151" s="1"/>
  <c r="AV276" i="151"/>
  <c r="AV339" i="151" s="1"/>
  <c r="AV402" i="151" s="1"/>
  <c r="AV160" i="151"/>
  <c r="AV223" i="151" s="1"/>
  <c r="AV286" i="151" s="1"/>
  <c r="AV349" i="151" s="1"/>
  <c r="AV412" i="151" s="1"/>
  <c r="BK276" i="151"/>
  <c r="BK339" i="151" s="1"/>
  <c r="BK402" i="151" s="1"/>
  <c r="R276" i="151"/>
  <c r="R339" i="151" s="1"/>
  <c r="R402" i="151" s="1"/>
  <c r="AG276" i="151"/>
  <c r="AG339" i="151" s="1"/>
  <c r="AG402" i="151" s="1"/>
  <c r="C276" i="151"/>
  <c r="C339" i="151" s="1"/>
  <c r="C402" i="151" s="1"/>
  <c r="R160" i="151"/>
  <c r="R223" i="151" s="1"/>
  <c r="R286" i="151" s="1"/>
  <c r="R349" i="151" s="1"/>
  <c r="R412" i="151" s="1"/>
  <c r="B253" i="151"/>
  <c r="B243" i="151"/>
  <c r="B233" i="151"/>
  <c r="B216" i="151"/>
  <c r="B238" i="151"/>
  <c r="B235" i="151"/>
  <c r="B241" i="151"/>
  <c r="B249" i="151"/>
  <c r="B239" i="151"/>
  <c r="B240" i="151"/>
  <c r="B242" i="151"/>
  <c r="B246" i="151"/>
  <c r="B210" i="151"/>
  <c r="B219" i="151"/>
  <c r="B211" i="151"/>
  <c r="B220" i="151"/>
  <c r="B248" i="151"/>
  <c r="AV80" i="151"/>
  <c r="AV143" i="151" s="1"/>
  <c r="AV206" i="151" s="1"/>
  <c r="AV269" i="151" s="1"/>
  <c r="AV332" i="151" s="1"/>
  <c r="AV395" i="151" s="1"/>
  <c r="BK80" i="151"/>
  <c r="BK143" i="151" s="1"/>
  <c r="BK206" i="151" s="1"/>
  <c r="BK269" i="151" s="1"/>
  <c r="BK332" i="151" s="1"/>
  <c r="BK395" i="151" s="1"/>
  <c r="B221" i="151"/>
  <c r="AG80" i="151"/>
  <c r="AG143" i="151" s="1"/>
  <c r="AG206" i="151" s="1"/>
  <c r="AG269" i="151" s="1"/>
  <c r="AG332" i="151" s="1"/>
  <c r="AG395" i="151" s="1"/>
  <c r="B223" i="151"/>
  <c r="B143" i="151"/>
  <c r="B9" i="151"/>
  <c r="B212" i="151"/>
  <c r="B299" i="151"/>
  <c r="B295" i="151"/>
  <c r="B291" i="151"/>
  <c r="B292" i="151"/>
  <c r="C9" i="151"/>
  <c r="B314" i="151" l="1"/>
  <c r="B377" i="151" s="1"/>
  <c r="B270" i="151"/>
  <c r="B278" i="151"/>
  <c r="B382" i="151"/>
  <c r="B384" i="151"/>
  <c r="B388" i="151"/>
  <c r="B389" i="151"/>
  <c r="B383" i="151"/>
  <c r="B387" i="151"/>
  <c r="B386" i="151"/>
  <c r="B385" i="151"/>
  <c r="C380" i="151"/>
  <c r="C443" i="151" s="1"/>
  <c r="BK254" i="151"/>
  <c r="BK317" i="151" s="1"/>
  <c r="B272" i="151"/>
  <c r="B317" i="151"/>
  <c r="AV254" i="151"/>
  <c r="AV317" i="151" s="1"/>
  <c r="AG254" i="151"/>
  <c r="AG317" i="151" s="1"/>
  <c r="R254" i="151"/>
  <c r="R317" i="151" s="1"/>
  <c r="B315" i="151"/>
  <c r="B312" i="151"/>
  <c r="B277" i="151"/>
  <c r="B310" i="151"/>
  <c r="B281" i="151"/>
  <c r="B313" i="151"/>
  <c r="B293" i="151"/>
  <c r="B285" i="151"/>
  <c r="B282" i="151"/>
  <c r="B280" i="151"/>
  <c r="B284" i="151"/>
  <c r="B287" i="151"/>
  <c r="B307" i="151"/>
  <c r="B290" i="151"/>
  <c r="B294" i="151"/>
  <c r="B296" i="151"/>
  <c r="B301" i="151"/>
  <c r="B308" i="151"/>
  <c r="B311" i="151"/>
  <c r="B279" i="151"/>
  <c r="B288" i="151"/>
  <c r="B302" i="151"/>
  <c r="B306" i="151"/>
  <c r="B289" i="151"/>
  <c r="B300" i="151"/>
  <c r="B283" i="151"/>
  <c r="B298" i="151"/>
  <c r="B309" i="151"/>
  <c r="B274" i="151"/>
  <c r="B297" i="151"/>
  <c r="B305" i="151"/>
  <c r="B316" i="151"/>
  <c r="B273" i="151"/>
  <c r="B276" i="151"/>
  <c r="B304" i="151"/>
  <c r="B303" i="151"/>
  <c r="B286" i="151"/>
  <c r="B206" i="151"/>
  <c r="AG9" i="151"/>
  <c r="B275" i="151"/>
  <c r="BK9" i="151"/>
  <c r="AV9" i="151"/>
  <c r="B355" i="151"/>
  <c r="B362" i="151"/>
  <c r="B334" i="151"/>
  <c r="B354" i="151"/>
  <c r="R9" i="151"/>
  <c r="B358" i="151"/>
  <c r="B333" i="151" l="1"/>
  <c r="B396" i="151" s="1"/>
  <c r="B341" i="151"/>
  <c r="B446" i="151"/>
  <c r="B452" i="151"/>
  <c r="B451" i="151"/>
  <c r="B448" i="151"/>
  <c r="B449" i="151"/>
  <c r="B445" i="151"/>
  <c r="B450" i="151"/>
  <c r="B447" i="151"/>
  <c r="BK380" i="151"/>
  <c r="BK443" i="151" s="1"/>
  <c r="AG380" i="151"/>
  <c r="AG443" i="151" s="1"/>
  <c r="B380" i="151"/>
  <c r="R380" i="151"/>
  <c r="R443" i="151" s="1"/>
  <c r="AV380" i="151"/>
  <c r="AV443" i="151" s="1"/>
  <c r="B335" i="151"/>
  <c r="B344" i="151"/>
  <c r="B378" i="151"/>
  <c r="B345" i="151"/>
  <c r="B350" i="151"/>
  <c r="B375" i="151"/>
  <c r="B376" i="151"/>
  <c r="B356" i="151"/>
  <c r="B348" i="151"/>
  <c r="B340" i="151"/>
  <c r="B373" i="151"/>
  <c r="B370" i="151"/>
  <c r="B359" i="151"/>
  <c r="B363" i="151"/>
  <c r="B347" i="151"/>
  <c r="B343" i="151"/>
  <c r="B351" i="151"/>
  <c r="B339" i="151"/>
  <c r="B353" i="151"/>
  <c r="B369" i="151"/>
  <c r="B374" i="151"/>
  <c r="B336" i="151"/>
  <c r="B365" i="151"/>
  <c r="B357" i="151"/>
  <c r="B368" i="151"/>
  <c r="B352" i="151"/>
  <c r="B379" i="151"/>
  <c r="B342" i="151"/>
  <c r="B337" i="151"/>
  <c r="B371" i="151"/>
  <c r="B346" i="151"/>
  <c r="B364" i="151"/>
  <c r="B361" i="151"/>
  <c r="B372" i="151"/>
  <c r="B349" i="151"/>
  <c r="B360" i="151"/>
  <c r="B367" i="151"/>
  <c r="B269" i="151"/>
  <c r="B366" i="151"/>
  <c r="B338" i="151"/>
  <c r="B421" i="151"/>
  <c r="B397" i="151"/>
  <c r="B418" i="151"/>
  <c r="B440" i="151"/>
  <c r="B417" i="151"/>
  <c r="B425" i="151"/>
  <c r="B404" i="151" l="1"/>
  <c r="B408" i="151"/>
  <c r="B398" i="151"/>
  <c r="B407" i="151"/>
  <c r="B443" i="151"/>
  <c r="B413" i="151"/>
  <c r="B399" i="151"/>
  <c r="B437" i="151"/>
  <c r="B414" i="151"/>
  <c r="B441" i="151"/>
  <c r="B420" i="151"/>
  <c r="B402" i="151"/>
  <c r="B442" i="151"/>
  <c r="B332" i="151"/>
  <c r="B406" i="151"/>
  <c r="B438" i="151"/>
  <c r="B419" i="151"/>
  <c r="B424" i="151"/>
  <c r="B439" i="151"/>
  <c r="B400" i="151"/>
  <c r="B403" i="151"/>
  <c r="B411" i="151"/>
  <c r="B422" i="151"/>
  <c r="B434" i="151"/>
  <c r="B415" i="151"/>
  <c r="B432" i="151"/>
  <c r="B429" i="151"/>
  <c r="B430" i="151"/>
  <c r="B405" i="151"/>
  <c r="B428" i="151"/>
  <c r="B436" i="151"/>
  <c r="B410" i="151"/>
  <c r="B433" i="151"/>
  <c r="B426" i="151"/>
  <c r="B412" i="151"/>
  <c r="B416" i="151"/>
  <c r="B431" i="151"/>
  <c r="B427" i="151"/>
  <c r="B409" i="151"/>
  <c r="B401" i="151"/>
  <c r="B435" i="151"/>
  <c r="B423" i="151"/>
  <c r="B395" i="151" l="1"/>
  <c r="O101" i="20"/>
  <c r="P101" i="20"/>
  <c r="Q101" i="20"/>
  <c r="R101" i="20"/>
  <c r="S101" i="20"/>
  <c r="T101" i="20"/>
  <c r="U101" i="20"/>
  <c r="V101" i="20"/>
  <c r="W101" i="20"/>
  <c r="O102" i="20"/>
  <c r="P102" i="20"/>
  <c r="Q102" i="20"/>
  <c r="R102" i="20"/>
  <c r="S102" i="20"/>
  <c r="T102" i="20"/>
  <c r="U102" i="20"/>
  <c r="V102" i="20"/>
  <c r="W102" i="20"/>
  <c r="O103" i="20"/>
  <c r="P103" i="20"/>
  <c r="Q103" i="20"/>
  <c r="R103" i="20"/>
  <c r="S103" i="20"/>
  <c r="T103" i="20"/>
  <c r="U103" i="20"/>
  <c r="V103" i="20"/>
  <c r="W103" i="20"/>
  <c r="O104" i="20"/>
  <c r="P104" i="20"/>
  <c r="Q104" i="20"/>
  <c r="R104" i="20"/>
  <c r="S104" i="20"/>
  <c r="T104" i="20"/>
  <c r="U104" i="20"/>
  <c r="V104" i="20"/>
  <c r="W104" i="20"/>
  <c r="O105" i="20"/>
  <c r="P105" i="20"/>
  <c r="Q105" i="20"/>
  <c r="R105" i="20"/>
  <c r="S105" i="20"/>
  <c r="T105" i="20"/>
  <c r="U105" i="20"/>
  <c r="V105" i="20"/>
  <c r="W105" i="20"/>
  <c r="O106" i="20"/>
  <c r="P106" i="20"/>
  <c r="Q106" i="20"/>
  <c r="R106" i="20"/>
  <c r="S106" i="20"/>
  <c r="T106" i="20"/>
  <c r="U106" i="20"/>
  <c r="V106" i="20"/>
  <c r="W106" i="20"/>
  <c r="O107" i="20"/>
  <c r="P107" i="20"/>
  <c r="Q107" i="20"/>
  <c r="R107" i="20"/>
  <c r="S107" i="20"/>
  <c r="T107" i="20"/>
  <c r="U107" i="20"/>
  <c r="V107" i="20"/>
  <c r="W107" i="20"/>
  <c r="O108" i="20"/>
  <c r="P108" i="20"/>
  <c r="Q108" i="20"/>
  <c r="R108" i="20"/>
  <c r="S108" i="20"/>
  <c r="T108" i="20"/>
  <c r="U108" i="20"/>
  <c r="V108" i="20"/>
  <c r="W108" i="20"/>
  <c r="O109" i="20"/>
  <c r="P109" i="20"/>
  <c r="Q109" i="20"/>
  <c r="R109" i="20"/>
  <c r="S109" i="20"/>
  <c r="T109" i="20"/>
  <c r="U109" i="20"/>
  <c r="V109" i="20"/>
  <c r="W109" i="20"/>
  <c r="O110" i="20"/>
  <c r="P110" i="20"/>
  <c r="Q110" i="20"/>
  <c r="R110" i="20"/>
  <c r="S110" i="20"/>
  <c r="T110" i="20"/>
  <c r="U110" i="20"/>
  <c r="V110" i="20"/>
  <c r="W110" i="20"/>
  <c r="O111" i="20"/>
  <c r="P111" i="20"/>
  <c r="Q111" i="20"/>
  <c r="R111" i="20"/>
  <c r="S111" i="20"/>
  <c r="T111" i="20"/>
  <c r="U111" i="20"/>
  <c r="V111" i="20"/>
  <c r="W111" i="20"/>
  <c r="O112" i="20"/>
  <c r="P112" i="20"/>
  <c r="Q112" i="20"/>
  <c r="R112" i="20"/>
  <c r="S112" i="20"/>
  <c r="T112" i="20"/>
  <c r="U112" i="20"/>
  <c r="V112" i="20"/>
  <c r="W112" i="20"/>
  <c r="O113" i="20"/>
  <c r="P113" i="20"/>
  <c r="Q113" i="20"/>
  <c r="R113" i="20"/>
  <c r="S113" i="20"/>
  <c r="T113" i="20"/>
  <c r="U113" i="20"/>
  <c r="V113" i="20"/>
  <c r="W113" i="20"/>
  <c r="O114" i="20"/>
  <c r="P114" i="20"/>
  <c r="Q114" i="20"/>
  <c r="R114" i="20"/>
  <c r="S114" i="20"/>
  <c r="T114" i="20"/>
  <c r="U114" i="20"/>
  <c r="V114" i="20"/>
  <c r="W114" i="20"/>
  <c r="O115" i="20"/>
  <c r="P115" i="20"/>
  <c r="Q115" i="20"/>
  <c r="R115" i="20"/>
  <c r="S115" i="20"/>
  <c r="T115" i="20"/>
  <c r="U115" i="20"/>
  <c r="V115" i="20"/>
  <c r="W115" i="20"/>
  <c r="O116" i="20"/>
  <c r="P116" i="20"/>
  <c r="Q116" i="20"/>
  <c r="R116" i="20"/>
  <c r="S116" i="20"/>
  <c r="T116" i="20"/>
  <c r="U116" i="20"/>
  <c r="V116" i="20"/>
  <c r="W116" i="20"/>
  <c r="O117" i="20"/>
  <c r="P117" i="20"/>
  <c r="Q117" i="20"/>
  <c r="R117" i="20"/>
  <c r="S117" i="20"/>
  <c r="T117" i="20"/>
  <c r="U117" i="20"/>
  <c r="V117" i="20"/>
  <c r="W117" i="20"/>
  <c r="O118" i="20"/>
  <c r="P118" i="20"/>
  <c r="Q118" i="20"/>
  <c r="R118" i="20"/>
  <c r="S118" i="20"/>
  <c r="T118" i="20"/>
  <c r="U118" i="20"/>
  <c r="V118" i="20"/>
  <c r="W118" i="20"/>
  <c r="O119" i="20"/>
  <c r="P119" i="20"/>
  <c r="Q119" i="20"/>
  <c r="R119" i="20"/>
  <c r="S119" i="20"/>
  <c r="T119" i="20"/>
  <c r="U119" i="20"/>
  <c r="V119" i="20"/>
  <c r="W119" i="20"/>
  <c r="O120" i="20"/>
  <c r="P120" i="20"/>
  <c r="Q120" i="20"/>
  <c r="R120" i="20"/>
  <c r="S120" i="20"/>
  <c r="T120" i="20"/>
  <c r="U120" i="20"/>
  <c r="V120" i="20"/>
  <c r="W120" i="20"/>
  <c r="O121" i="20"/>
  <c r="P121" i="20"/>
  <c r="Q121" i="20"/>
  <c r="R121" i="20"/>
  <c r="S121" i="20"/>
  <c r="T121" i="20"/>
  <c r="U121" i="20"/>
  <c r="V121" i="20"/>
  <c r="W121" i="20"/>
  <c r="O122" i="20"/>
  <c r="P122" i="20"/>
  <c r="Q122" i="20"/>
  <c r="R122" i="20"/>
  <c r="S122" i="20"/>
  <c r="T122" i="20"/>
  <c r="U122" i="20"/>
  <c r="V122" i="20"/>
  <c r="W122" i="20"/>
  <c r="O123" i="20"/>
  <c r="P123" i="20"/>
  <c r="Q123" i="20"/>
  <c r="R123" i="20"/>
  <c r="S123" i="20"/>
  <c r="T123" i="20"/>
  <c r="U123" i="20"/>
  <c r="V123" i="20"/>
  <c r="W123" i="20"/>
  <c r="O124" i="20"/>
  <c r="P124" i="20"/>
  <c r="Q124" i="20"/>
  <c r="R124" i="20"/>
  <c r="S124" i="20"/>
  <c r="T124" i="20"/>
  <c r="U124" i="20"/>
  <c r="V124" i="20"/>
  <c r="W124" i="20"/>
  <c r="O125" i="20"/>
  <c r="P125" i="20"/>
  <c r="Q125" i="20"/>
  <c r="R125" i="20"/>
  <c r="S125" i="20"/>
  <c r="T125" i="20"/>
  <c r="U125" i="20"/>
  <c r="V125" i="20"/>
  <c r="W125" i="20"/>
  <c r="O126" i="20"/>
  <c r="P126" i="20"/>
  <c r="Q126" i="20"/>
  <c r="R126" i="20"/>
  <c r="S126" i="20"/>
  <c r="T126" i="20"/>
  <c r="U126" i="20"/>
  <c r="V126" i="20"/>
  <c r="W126" i="20"/>
  <c r="O127" i="20"/>
  <c r="P127" i="20"/>
  <c r="Q127" i="20"/>
  <c r="R127" i="20"/>
  <c r="S127" i="20"/>
  <c r="T127" i="20"/>
  <c r="U127" i="20"/>
  <c r="V127" i="20"/>
  <c r="W127" i="20"/>
  <c r="O128" i="20"/>
  <c r="P128" i="20"/>
  <c r="Q128" i="20"/>
  <c r="R128" i="20"/>
  <c r="S128" i="20"/>
  <c r="T128" i="20"/>
  <c r="U128" i="20"/>
  <c r="V128" i="20"/>
  <c r="W128" i="20"/>
  <c r="O129" i="20"/>
  <c r="P129" i="20"/>
  <c r="Q129" i="20"/>
  <c r="R129" i="20"/>
  <c r="S129" i="20"/>
  <c r="T129" i="20"/>
  <c r="U129" i="20"/>
  <c r="V129" i="20"/>
  <c r="W129" i="20"/>
  <c r="O44" i="20"/>
  <c r="P44" i="20"/>
  <c r="Q44" i="20"/>
  <c r="R44" i="20"/>
  <c r="S44" i="20"/>
  <c r="T44" i="20"/>
  <c r="U44" i="20"/>
  <c r="V44" i="20"/>
  <c r="W44" i="20"/>
  <c r="O45" i="20"/>
  <c r="P45" i="20"/>
  <c r="Q45" i="20"/>
  <c r="R45" i="20"/>
  <c r="S45" i="20"/>
  <c r="T45" i="20"/>
  <c r="U45" i="20"/>
  <c r="V45" i="20"/>
  <c r="W45" i="20"/>
  <c r="O46" i="20"/>
  <c r="P46" i="20"/>
  <c r="Q46" i="20"/>
  <c r="R46" i="20"/>
  <c r="S46" i="20"/>
  <c r="T46" i="20"/>
  <c r="U46" i="20"/>
  <c r="V46" i="20"/>
  <c r="W46" i="20"/>
  <c r="O47" i="20"/>
  <c r="P47" i="20"/>
  <c r="Q47" i="20"/>
  <c r="R47" i="20"/>
  <c r="S47" i="20"/>
  <c r="T47" i="20"/>
  <c r="U47" i="20"/>
  <c r="V47" i="20"/>
  <c r="W47" i="20"/>
  <c r="O48" i="20"/>
  <c r="P48" i="20"/>
  <c r="Q48" i="20"/>
  <c r="R48" i="20"/>
  <c r="S48" i="20"/>
  <c r="T48" i="20"/>
  <c r="U48" i="20"/>
  <c r="V48" i="20"/>
  <c r="W48" i="20"/>
  <c r="O49" i="20"/>
  <c r="P49" i="20"/>
  <c r="Q49" i="20"/>
  <c r="R49" i="20"/>
  <c r="S49" i="20"/>
  <c r="T49" i="20"/>
  <c r="U49" i="20"/>
  <c r="V49" i="20"/>
  <c r="W49" i="20"/>
  <c r="O50" i="20"/>
  <c r="P50" i="20"/>
  <c r="Q50" i="20"/>
  <c r="R50" i="20"/>
  <c r="S50" i="20"/>
  <c r="T50" i="20"/>
  <c r="U50" i="20"/>
  <c r="V50" i="20"/>
  <c r="W50" i="20"/>
  <c r="O51" i="20"/>
  <c r="P51" i="20"/>
  <c r="Q51" i="20"/>
  <c r="R51" i="20"/>
  <c r="S51" i="20"/>
  <c r="T51" i="20"/>
  <c r="U51" i="20"/>
  <c r="V51" i="20"/>
  <c r="W51" i="20"/>
  <c r="O52" i="20"/>
  <c r="P52" i="20"/>
  <c r="Q52" i="20"/>
  <c r="R52" i="20"/>
  <c r="S52" i="20"/>
  <c r="T52" i="20"/>
  <c r="U52" i="20"/>
  <c r="V52" i="20"/>
  <c r="W52" i="20"/>
  <c r="O53" i="20"/>
  <c r="P53" i="20"/>
  <c r="Q53" i="20"/>
  <c r="R53" i="20"/>
  <c r="S53" i="20"/>
  <c r="T53" i="20"/>
  <c r="U53" i="20"/>
  <c r="V53" i="20"/>
  <c r="W53" i="20"/>
  <c r="O54" i="20"/>
  <c r="P54" i="20"/>
  <c r="Q54" i="20"/>
  <c r="R54" i="20"/>
  <c r="S54" i="20"/>
  <c r="T54" i="20"/>
  <c r="U54" i="20"/>
  <c r="V54" i="20"/>
  <c r="W54" i="20"/>
  <c r="O55" i="20"/>
  <c r="P55" i="20"/>
  <c r="Q55" i="20"/>
  <c r="R55" i="20"/>
  <c r="S55" i="20"/>
  <c r="T55" i="20"/>
  <c r="U55" i="20"/>
  <c r="V55" i="20"/>
  <c r="W55" i="20"/>
  <c r="O56" i="20"/>
  <c r="P56" i="20"/>
  <c r="Q56" i="20"/>
  <c r="R56" i="20"/>
  <c r="S56" i="20"/>
  <c r="T56" i="20"/>
  <c r="U56" i="20"/>
  <c r="V56" i="20"/>
  <c r="W56" i="20"/>
  <c r="Q17" i="20"/>
  <c r="C29" i="11" l="1"/>
  <c r="C9" i="9"/>
  <c r="C24" i="11"/>
  <c r="D9" i="73"/>
  <c r="A2" i="9"/>
  <c r="O95" i="20"/>
  <c r="P95" i="20"/>
  <c r="Q95" i="20"/>
  <c r="R95" i="20"/>
  <c r="S95" i="20"/>
  <c r="T95" i="20"/>
  <c r="U95" i="20"/>
  <c r="V95" i="20"/>
  <c r="W95" i="20"/>
  <c r="O96" i="20"/>
  <c r="P96" i="20"/>
  <c r="Q96" i="20"/>
  <c r="R96" i="20"/>
  <c r="S96" i="20"/>
  <c r="T96" i="20"/>
  <c r="U96" i="20"/>
  <c r="V96" i="20"/>
  <c r="W96" i="20"/>
  <c r="O97" i="20"/>
  <c r="P97" i="20"/>
  <c r="Q97" i="20"/>
  <c r="R97" i="20"/>
  <c r="S97" i="20"/>
  <c r="T97" i="20"/>
  <c r="U97" i="20"/>
  <c r="V97" i="20"/>
  <c r="W97" i="20"/>
  <c r="O98" i="20"/>
  <c r="P98" i="20"/>
  <c r="Q98" i="20"/>
  <c r="R98" i="20"/>
  <c r="S98" i="20"/>
  <c r="T98" i="20"/>
  <c r="U98" i="20"/>
  <c r="V98" i="20"/>
  <c r="W98" i="20"/>
  <c r="O99" i="20"/>
  <c r="P99" i="20"/>
  <c r="Q99" i="20"/>
  <c r="R99" i="20"/>
  <c r="S99" i="20"/>
  <c r="T99" i="20"/>
  <c r="U99" i="20"/>
  <c r="V99" i="20"/>
  <c r="W99" i="20"/>
  <c r="O100" i="20"/>
  <c r="P100" i="20"/>
  <c r="Q100" i="20"/>
  <c r="R100" i="20"/>
  <c r="S100" i="20"/>
  <c r="T100" i="20"/>
  <c r="U100" i="20"/>
  <c r="V100" i="20"/>
  <c r="W100" i="20"/>
  <c r="O36" i="20"/>
  <c r="P36" i="20"/>
  <c r="Q36" i="20"/>
  <c r="R36" i="20"/>
  <c r="S36" i="20"/>
  <c r="T36" i="20"/>
  <c r="U36" i="20"/>
  <c r="V36" i="20"/>
  <c r="W36" i="20"/>
  <c r="O38" i="20"/>
  <c r="P38" i="20"/>
  <c r="Q38" i="20"/>
  <c r="R38" i="20"/>
  <c r="S38" i="20"/>
  <c r="T38" i="20"/>
  <c r="U38" i="20"/>
  <c r="V38" i="20"/>
  <c r="W38" i="20"/>
  <c r="O39" i="20"/>
  <c r="P39" i="20"/>
  <c r="Q39" i="20"/>
  <c r="R39" i="20"/>
  <c r="S39" i="20"/>
  <c r="T39" i="20"/>
  <c r="U39" i="20"/>
  <c r="V39" i="20"/>
  <c r="W39" i="20"/>
  <c r="O40" i="20"/>
  <c r="P40" i="20"/>
  <c r="Q40" i="20"/>
  <c r="R40" i="20"/>
  <c r="S40" i="20"/>
  <c r="T40" i="20"/>
  <c r="U40" i="20"/>
  <c r="V40" i="20"/>
  <c r="W40" i="20"/>
  <c r="O41" i="20"/>
  <c r="P41" i="20"/>
  <c r="Q41" i="20"/>
  <c r="R41" i="20"/>
  <c r="S41" i="20"/>
  <c r="T41" i="20"/>
  <c r="U41" i="20"/>
  <c r="V41" i="20"/>
  <c r="W41" i="20"/>
  <c r="O42" i="20"/>
  <c r="P42" i="20"/>
  <c r="Q42" i="20"/>
  <c r="R42" i="20"/>
  <c r="S42" i="20"/>
  <c r="T42" i="20"/>
  <c r="U42" i="20"/>
  <c r="V42" i="20"/>
  <c r="W42" i="20"/>
  <c r="O43" i="20"/>
  <c r="P43" i="20"/>
  <c r="Q43" i="20"/>
  <c r="R43" i="20"/>
  <c r="S43" i="20"/>
  <c r="T43" i="20"/>
  <c r="U43" i="20"/>
  <c r="V43" i="20"/>
  <c r="W43" i="20"/>
  <c r="O57" i="20"/>
  <c r="P57" i="20"/>
  <c r="Q57" i="20"/>
  <c r="R57" i="20"/>
  <c r="S57" i="20"/>
  <c r="T57" i="20"/>
  <c r="U57" i="20"/>
  <c r="V57" i="20"/>
  <c r="W57" i="20"/>
  <c r="O58" i="20"/>
  <c r="P58" i="20"/>
  <c r="Q58" i="20"/>
  <c r="R58" i="20"/>
  <c r="S58" i="20"/>
  <c r="T58" i="20"/>
  <c r="U58" i="20"/>
  <c r="V58" i="20"/>
  <c r="W58" i="20"/>
  <c r="O59" i="20"/>
  <c r="P59" i="20"/>
  <c r="Q59" i="20"/>
  <c r="R59" i="20"/>
  <c r="S59" i="20"/>
  <c r="T59" i="20"/>
  <c r="U59" i="20"/>
  <c r="V59" i="20"/>
  <c r="W59" i="20"/>
  <c r="O60" i="20"/>
  <c r="P60" i="20"/>
  <c r="Q60" i="20"/>
  <c r="R60" i="20"/>
  <c r="S60" i="20"/>
  <c r="T60" i="20"/>
  <c r="U60" i="20"/>
  <c r="V60" i="20"/>
  <c r="W60" i="20"/>
  <c r="O61" i="20"/>
  <c r="P61" i="20"/>
  <c r="Q61" i="20"/>
  <c r="R61" i="20"/>
  <c r="S61" i="20"/>
  <c r="T61" i="20"/>
  <c r="U61" i="20"/>
  <c r="V61" i="20"/>
  <c r="W61" i="20"/>
  <c r="O62" i="20"/>
  <c r="P62" i="20"/>
  <c r="Q62" i="20"/>
  <c r="R62" i="20"/>
  <c r="S62" i="20"/>
  <c r="T62" i="20"/>
  <c r="U62" i="20"/>
  <c r="V62" i="20"/>
  <c r="W62" i="20"/>
  <c r="O63" i="20"/>
  <c r="P63" i="20"/>
  <c r="Q63" i="20"/>
  <c r="R63" i="20"/>
  <c r="S63" i="20"/>
  <c r="T63" i="20"/>
  <c r="U63" i="20"/>
  <c r="V63" i="20"/>
  <c r="W63" i="20"/>
  <c r="O64" i="20"/>
  <c r="P64" i="20"/>
  <c r="Q64" i="20"/>
  <c r="R64" i="20"/>
  <c r="S64" i="20"/>
  <c r="T64" i="20"/>
  <c r="U64" i="20"/>
  <c r="V64" i="20"/>
  <c r="W64" i="20"/>
  <c r="O65" i="20"/>
  <c r="P65" i="20"/>
  <c r="Q65" i="20"/>
  <c r="R65" i="20"/>
  <c r="S65" i="20"/>
  <c r="T65" i="20"/>
  <c r="U65" i="20"/>
  <c r="V65" i="20"/>
  <c r="W65" i="20"/>
  <c r="O66" i="20"/>
  <c r="P66" i="20"/>
  <c r="Q66" i="20"/>
  <c r="R66" i="20"/>
  <c r="S66" i="20"/>
  <c r="T66" i="20"/>
  <c r="U66" i="20"/>
  <c r="V66" i="20"/>
  <c r="W66" i="20"/>
  <c r="C21" i="11"/>
  <c r="W94" i="20"/>
  <c r="V94" i="20"/>
  <c r="U94" i="20"/>
  <c r="T94" i="20"/>
  <c r="S94" i="20"/>
  <c r="R94" i="20"/>
  <c r="Q94" i="20"/>
  <c r="P94" i="20"/>
  <c r="O94" i="20"/>
  <c r="W93" i="20"/>
  <c r="V93" i="20"/>
  <c r="U93" i="20"/>
  <c r="T93" i="20"/>
  <c r="S93" i="20"/>
  <c r="R93" i="20"/>
  <c r="Q93" i="20"/>
  <c r="P93" i="20"/>
  <c r="O93" i="20"/>
  <c r="W92" i="20"/>
  <c r="V92" i="20"/>
  <c r="U92" i="20"/>
  <c r="T92" i="20"/>
  <c r="S92" i="20"/>
  <c r="R92" i="20"/>
  <c r="Q92" i="20"/>
  <c r="P92" i="20"/>
  <c r="O92" i="20"/>
  <c r="W91" i="20"/>
  <c r="V91" i="20"/>
  <c r="U91" i="20"/>
  <c r="T91" i="20"/>
  <c r="S91" i="20"/>
  <c r="R91" i="20"/>
  <c r="Q91" i="20"/>
  <c r="P91" i="20"/>
  <c r="O91" i="20"/>
  <c r="W90" i="20"/>
  <c r="V90" i="20"/>
  <c r="U90" i="20"/>
  <c r="T90" i="20"/>
  <c r="S90" i="20"/>
  <c r="R90" i="20"/>
  <c r="Q90" i="20"/>
  <c r="P90" i="20"/>
  <c r="O90" i="20"/>
  <c r="W89" i="20"/>
  <c r="V89" i="20"/>
  <c r="U89" i="20"/>
  <c r="T89" i="20"/>
  <c r="S89" i="20"/>
  <c r="R89" i="20"/>
  <c r="Q89" i="20"/>
  <c r="P89" i="20"/>
  <c r="O89" i="20"/>
  <c r="W88" i="20"/>
  <c r="V88" i="20"/>
  <c r="U88" i="20"/>
  <c r="T88" i="20"/>
  <c r="S88" i="20"/>
  <c r="R88" i="20"/>
  <c r="Q88" i="20"/>
  <c r="P88" i="20"/>
  <c r="O88" i="20"/>
  <c r="W87" i="20"/>
  <c r="V87" i="20"/>
  <c r="U87" i="20"/>
  <c r="T87" i="20"/>
  <c r="S87" i="20"/>
  <c r="R87" i="20"/>
  <c r="Q87" i="20"/>
  <c r="P87" i="20"/>
  <c r="O87" i="20"/>
  <c r="W86" i="20"/>
  <c r="V86" i="20"/>
  <c r="U86" i="20"/>
  <c r="T86" i="20"/>
  <c r="S86" i="20"/>
  <c r="R86" i="20"/>
  <c r="Q86" i="20"/>
  <c r="P86" i="20"/>
  <c r="O86" i="20"/>
  <c r="W85" i="20"/>
  <c r="V85" i="20"/>
  <c r="U85" i="20"/>
  <c r="T85" i="20"/>
  <c r="S85" i="20"/>
  <c r="R85" i="20"/>
  <c r="Q85" i="20"/>
  <c r="P85" i="20"/>
  <c r="O85" i="20"/>
  <c r="W84" i="20"/>
  <c r="V84" i="20"/>
  <c r="U84" i="20"/>
  <c r="T84" i="20"/>
  <c r="S84" i="20"/>
  <c r="R84" i="20"/>
  <c r="Q84" i="20"/>
  <c r="P84" i="20"/>
  <c r="O84" i="20"/>
  <c r="W83" i="20"/>
  <c r="V83" i="20"/>
  <c r="U83" i="20"/>
  <c r="T83" i="20"/>
  <c r="S83" i="20"/>
  <c r="R83" i="20"/>
  <c r="Q83" i="20"/>
  <c r="P83" i="20"/>
  <c r="O83" i="20"/>
  <c r="W82" i="20"/>
  <c r="V82" i="20"/>
  <c r="U82" i="20"/>
  <c r="T82" i="20"/>
  <c r="S82" i="20"/>
  <c r="R82" i="20"/>
  <c r="Q82" i="20"/>
  <c r="P82" i="20"/>
  <c r="O82" i="20"/>
  <c r="W81" i="20"/>
  <c r="V81" i="20"/>
  <c r="U81" i="20"/>
  <c r="T81" i="20"/>
  <c r="S81" i="20"/>
  <c r="R81" i="20"/>
  <c r="Q81" i="20"/>
  <c r="P81" i="20"/>
  <c r="O81" i="20"/>
  <c r="V80" i="20"/>
  <c r="U80" i="20"/>
  <c r="T80" i="20"/>
  <c r="S80" i="20"/>
  <c r="R80" i="20"/>
  <c r="Q80" i="20"/>
  <c r="P80" i="20"/>
  <c r="O80" i="20"/>
  <c r="W29" i="20"/>
  <c r="V29" i="20"/>
  <c r="U29" i="20"/>
  <c r="T29" i="20"/>
  <c r="S29" i="20"/>
  <c r="R29" i="20"/>
  <c r="Q29" i="20"/>
  <c r="P29" i="20"/>
  <c r="O29" i="20"/>
  <c r="W22" i="20"/>
  <c r="V22" i="20"/>
  <c r="U22" i="20"/>
  <c r="T22" i="20"/>
  <c r="S22" i="20"/>
  <c r="R22" i="20"/>
  <c r="Q22" i="20"/>
  <c r="P22" i="20"/>
  <c r="O22" i="20"/>
  <c r="X9" i="20"/>
  <c r="E9" i="20"/>
  <c r="B9" i="20"/>
  <c r="D12" i="20"/>
  <c r="D9" i="20" s="1"/>
  <c r="D9" i="16"/>
  <c r="C9" i="16"/>
  <c r="B9" i="16"/>
  <c r="A9" i="16"/>
  <c r="A6" i="16"/>
  <c r="A5" i="16"/>
  <c r="A6" i="1"/>
  <c r="C12" i="1" s="1"/>
  <c r="A5" i="1"/>
  <c r="A6" i="5"/>
  <c r="C12" i="5" s="1"/>
  <c r="A5" i="5"/>
  <c r="D9" i="17"/>
  <c r="C9" i="17"/>
  <c r="B9" i="17"/>
  <c r="A9" i="17"/>
  <c r="A6" i="17"/>
  <c r="A5" i="17"/>
  <c r="H9" i="73"/>
  <c r="G9" i="73"/>
  <c r="F9" i="73"/>
  <c r="E9" i="73"/>
  <c r="C9" i="73"/>
  <c r="A9" i="73"/>
  <c r="A6" i="73"/>
  <c r="A5" i="73"/>
  <c r="G9" i="76"/>
  <c r="F9" i="76"/>
  <c r="E9" i="76"/>
  <c r="D9" i="76"/>
  <c r="C9" i="76"/>
  <c r="B9" i="76"/>
  <c r="A9" i="76"/>
  <c r="A6" i="76"/>
  <c r="A5" i="76"/>
  <c r="G9" i="71"/>
  <c r="F9" i="71"/>
  <c r="E9" i="71"/>
  <c r="C9" i="71"/>
  <c r="B9" i="71"/>
  <c r="A6" i="71"/>
  <c r="A5" i="71"/>
  <c r="G9" i="74"/>
  <c r="F9" i="74"/>
  <c r="E9" i="74"/>
  <c r="D9" i="74"/>
  <c r="C9" i="74"/>
  <c r="B9" i="74"/>
  <c r="A9" i="74"/>
  <c r="A6" i="74"/>
  <c r="A5" i="74"/>
  <c r="G40" i="11"/>
  <c r="C40" i="11"/>
  <c r="C32" i="11"/>
  <c r="C31" i="11"/>
  <c r="C30" i="11"/>
  <c r="C28" i="11"/>
  <c r="C26" i="11"/>
  <c r="C25" i="11"/>
  <c r="C23" i="11"/>
  <c r="C20" i="11"/>
  <c r="C19" i="11"/>
  <c r="C18" i="11"/>
  <c r="C17" i="11"/>
  <c r="C16" i="11"/>
  <c r="C14" i="11"/>
  <c r="A6" i="11"/>
  <c r="A5" i="11"/>
  <c r="A9" i="9"/>
  <c r="A6" i="9"/>
  <c r="A5" i="9"/>
  <c r="O26" i="20"/>
  <c r="O19" i="20"/>
  <c r="O33" i="20"/>
  <c r="O25" i="20"/>
  <c r="O32" i="20"/>
  <c r="O18" i="20"/>
  <c r="P26" i="20"/>
  <c r="P32" i="20"/>
  <c r="P19" i="20"/>
  <c r="Q26" i="20"/>
  <c r="Q32" i="20"/>
  <c r="Q19" i="20"/>
  <c r="P33" i="20"/>
  <c r="P25" i="20"/>
  <c r="P18" i="20"/>
  <c r="R19" i="20"/>
  <c r="R32" i="20"/>
  <c r="Q25" i="20"/>
  <c r="R26" i="20"/>
  <c r="Q33" i="20"/>
  <c r="Q18" i="20"/>
  <c r="R25" i="20"/>
  <c r="R33" i="20"/>
  <c r="S32" i="20"/>
  <c r="S19" i="20"/>
  <c r="S26" i="20"/>
  <c r="R18" i="20"/>
  <c r="T19" i="20"/>
  <c r="S33" i="20"/>
  <c r="T26" i="20"/>
  <c r="T32" i="20"/>
  <c r="S25" i="20"/>
  <c r="S18" i="20"/>
  <c r="U32" i="20"/>
  <c r="T25" i="20"/>
  <c r="U26" i="20"/>
  <c r="T33" i="20"/>
  <c r="U19" i="20"/>
  <c r="T18" i="20"/>
  <c r="U25" i="20"/>
  <c r="V32" i="20"/>
  <c r="V19" i="20"/>
  <c r="V26" i="20"/>
  <c r="U33" i="20"/>
  <c r="U18" i="20"/>
  <c r="W19" i="20"/>
  <c r="V33" i="20"/>
  <c r="W26" i="20"/>
  <c r="W32" i="20"/>
  <c r="V25" i="20"/>
  <c r="V18" i="20"/>
  <c r="W33" i="20"/>
  <c r="W25" i="20"/>
  <c r="O37" i="20"/>
  <c r="O30" i="20"/>
  <c r="O23" i="20"/>
  <c r="P23" i="20"/>
  <c r="P37" i="20"/>
  <c r="P30" i="20"/>
  <c r="Q23" i="20"/>
  <c r="Q30" i="20"/>
  <c r="Q37" i="20"/>
  <c r="R23" i="20"/>
  <c r="R30" i="20"/>
  <c r="R37" i="20"/>
  <c r="S23" i="20"/>
  <c r="S30" i="20"/>
  <c r="S37" i="20"/>
  <c r="T23" i="20"/>
  <c r="T30" i="20"/>
  <c r="T37" i="20"/>
  <c r="U23" i="20"/>
  <c r="U37" i="20"/>
  <c r="U30" i="20"/>
  <c r="V23" i="20"/>
  <c r="V30" i="20"/>
  <c r="V37" i="20"/>
  <c r="W23" i="20"/>
  <c r="W30" i="20"/>
  <c r="W37" i="20"/>
  <c r="O35" i="20"/>
  <c r="O28" i="20"/>
  <c r="O21" i="20"/>
  <c r="P28" i="20"/>
  <c r="P35" i="20"/>
  <c r="P21" i="20"/>
  <c r="Q35" i="20"/>
  <c r="Q28" i="20"/>
  <c r="Q21" i="20"/>
  <c r="R35" i="20"/>
  <c r="R28" i="20"/>
  <c r="S28" i="20"/>
  <c r="S35" i="20"/>
  <c r="S21" i="20"/>
  <c r="R21" i="20"/>
  <c r="T28" i="20"/>
  <c r="T35" i="20"/>
  <c r="T21" i="20"/>
  <c r="U35" i="20"/>
  <c r="U28" i="20"/>
  <c r="V35" i="20"/>
  <c r="V21" i="20"/>
  <c r="U21" i="20"/>
  <c r="V28" i="20"/>
  <c r="W28" i="20"/>
  <c r="W35" i="20"/>
  <c r="W21" i="20"/>
  <c r="O31" i="20"/>
  <c r="O24" i="20"/>
  <c r="P17" i="20"/>
  <c r="P31" i="20"/>
  <c r="P24" i="20"/>
  <c r="Q24" i="20"/>
  <c r="Q31" i="20"/>
  <c r="R17" i="20"/>
  <c r="R31" i="20"/>
  <c r="R24" i="20"/>
  <c r="S17" i="20"/>
  <c r="S31" i="20"/>
  <c r="S24" i="20"/>
  <c r="T17" i="20"/>
  <c r="T24" i="20"/>
  <c r="T31" i="20"/>
  <c r="U17" i="20"/>
  <c r="U24" i="20"/>
  <c r="U31" i="20"/>
  <c r="V17" i="20"/>
  <c r="V31" i="20"/>
  <c r="V24" i="20"/>
  <c r="W24" i="20"/>
  <c r="W31" i="20"/>
  <c r="O34" i="20"/>
  <c r="O27" i="20"/>
  <c r="O20" i="20"/>
  <c r="F9" i="20"/>
  <c r="P20" i="20"/>
  <c r="P34" i="20"/>
  <c r="P27" i="20"/>
  <c r="Q34" i="20"/>
  <c r="Q27" i="20"/>
  <c r="Q20" i="20"/>
  <c r="H9" i="20"/>
  <c r="R27" i="20"/>
  <c r="R34" i="20"/>
  <c r="R20" i="20"/>
  <c r="I9" i="20"/>
  <c r="S27" i="20"/>
  <c r="S34" i="20"/>
  <c r="S20" i="20"/>
  <c r="J9" i="20"/>
  <c r="T34" i="20"/>
  <c r="T27" i="20"/>
  <c r="T20" i="20"/>
  <c r="K9" i="20"/>
  <c r="U27" i="20"/>
  <c r="U34" i="20"/>
  <c r="U20" i="20"/>
  <c r="L9" i="20"/>
  <c r="V27" i="20"/>
  <c r="V34" i="20"/>
  <c r="V20" i="20"/>
  <c r="M9" i="20"/>
  <c r="W34" i="20"/>
  <c r="W27" i="20"/>
  <c r="W20" i="20"/>
  <c r="N9" i="20"/>
  <c r="C9" i="5" l="1"/>
  <c r="C12" i="126"/>
  <c r="C9" i="126" s="1"/>
  <c r="C2" i="9"/>
  <c r="C2" i="71"/>
  <c r="C9" i="11"/>
  <c r="T9" i="20"/>
  <c r="G9" i="20"/>
  <c r="C2" i="161"/>
  <c r="A8" i="17"/>
  <c r="V9" i="20"/>
  <c r="A8" i="76"/>
  <c r="A8" i="16"/>
  <c r="A8" i="74"/>
  <c r="A8" i="73"/>
  <c r="C2" i="76"/>
  <c r="C2" i="73"/>
  <c r="D2" i="20"/>
  <c r="C2" i="126"/>
  <c r="C17" i="167" s="1"/>
  <c r="C2" i="80"/>
  <c r="P14" i="80" s="1" a="1"/>
  <c r="P14" i="80" s="1"/>
  <c r="C2" i="17"/>
  <c r="C2" i="151"/>
  <c r="C2" i="11"/>
  <c r="C2" i="5"/>
  <c r="C2" i="74"/>
  <c r="C2" i="16"/>
  <c r="Q9" i="20"/>
  <c r="S9" i="20"/>
  <c r="O9" i="20"/>
  <c r="R9" i="20"/>
  <c r="W9" i="20"/>
  <c r="U9" i="20"/>
  <c r="P9" i="20"/>
  <c r="P15" i="80" l="1" a="1"/>
  <c r="P15" i="80" s="1"/>
  <c r="P9" i="80" s="1"/>
  <c r="P20" i="80" a="1"/>
  <c r="P20" i="80" s="1"/>
  <c r="P19" i="80" a="1"/>
  <c r="P19" i="80" s="1"/>
  <c r="P18" i="80" a="1"/>
  <c r="P18" i="80" s="1"/>
  <c r="P17" i="80" a="1"/>
  <c r="P17" i="80" s="1"/>
  <c r="P16" i="80" a="1"/>
  <c r="P16" i="80" s="1"/>
  <c r="B147" i="5"/>
  <c r="B163" i="5"/>
  <c r="K163" i="5" s="1"/>
  <c r="L163" i="5" s="1"/>
  <c r="B179" i="5"/>
  <c r="K179" i="5" s="1"/>
  <c r="L179" i="5" s="1"/>
  <c r="B195" i="5"/>
  <c r="K195" i="5" s="1"/>
  <c r="L195" i="5" s="1"/>
  <c r="B211" i="5"/>
  <c r="K211" i="5" s="1"/>
  <c r="L211" i="5" s="1"/>
  <c r="B227" i="5"/>
  <c r="K227" i="5" s="1"/>
  <c r="L227" i="5" s="1"/>
  <c r="B243" i="5"/>
  <c r="K243" i="5" s="1"/>
  <c r="L243" i="5" s="1"/>
  <c r="B259" i="5"/>
  <c r="K259" i="5" s="1"/>
  <c r="L259" i="5" s="1"/>
  <c r="B275" i="5"/>
  <c r="K275" i="5" s="1"/>
  <c r="L275" i="5" s="1"/>
  <c r="B291" i="5"/>
  <c r="K291" i="5" s="1"/>
  <c r="L291" i="5" s="1"/>
  <c r="B307" i="5"/>
  <c r="K307" i="5" s="1"/>
  <c r="L307" i="5" s="1"/>
  <c r="B323" i="5"/>
  <c r="K323" i="5" s="1"/>
  <c r="L323" i="5" s="1"/>
  <c r="B339" i="5"/>
  <c r="K339" i="5" s="1"/>
  <c r="L339" i="5" s="1"/>
  <c r="B355" i="5"/>
  <c r="K355" i="5" s="1"/>
  <c r="L355" i="5" s="1"/>
  <c r="B371" i="5"/>
  <c r="K371" i="5" s="1"/>
  <c r="L371" i="5" s="1"/>
  <c r="B109" i="5"/>
  <c r="B123" i="5"/>
  <c r="B23" i="5"/>
  <c r="B148" i="5"/>
  <c r="B164" i="5"/>
  <c r="K164" i="5" s="1"/>
  <c r="L164" i="5" s="1"/>
  <c r="B180" i="5"/>
  <c r="K180" i="5" s="1"/>
  <c r="L180" i="5" s="1"/>
  <c r="B196" i="5"/>
  <c r="K196" i="5" s="1"/>
  <c r="L196" i="5" s="1"/>
  <c r="B212" i="5"/>
  <c r="K212" i="5" s="1"/>
  <c r="L212" i="5" s="1"/>
  <c r="B228" i="5"/>
  <c r="K228" i="5" s="1"/>
  <c r="L228" i="5" s="1"/>
  <c r="B244" i="5"/>
  <c r="K244" i="5" s="1"/>
  <c r="L244" i="5" s="1"/>
  <c r="B260" i="5"/>
  <c r="K260" i="5" s="1"/>
  <c r="L260" i="5" s="1"/>
  <c r="B276" i="5"/>
  <c r="K276" i="5" s="1"/>
  <c r="L276" i="5" s="1"/>
  <c r="B292" i="5"/>
  <c r="K292" i="5" s="1"/>
  <c r="L292" i="5" s="1"/>
  <c r="B308" i="5"/>
  <c r="K308" i="5" s="1"/>
  <c r="L308" i="5" s="1"/>
  <c r="B324" i="5"/>
  <c r="K324" i="5" s="1"/>
  <c r="L324" i="5" s="1"/>
  <c r="B340" i="5"/>
  <c r="K340" i="5" s="1"/>
  <c r="L340" i="5" s="1"/>
  <c r="B356" i="5"/>
  <c r="K356" i="5" s="1"/>
  <c r="L356" i="5" s="1"/>
  <c r="B372" i="5"/>
  <c r="K372" i="5" s="1"/>
  <c r="L372" i="5" s="1"/>
  <c r="B110" i="5"/>
  <c r="B124" i="5"/>
  <c r="B24" i="5"/>
  <c r="B149" i="5"/>
  <c r="B165" i="5"/>
  <c r="K165" i="5" s="1"/>
  <c r="L165" i="5" s="1"/>
  <c r="B181" i="5"/>
  <c r="K181" i="5" s="1"/>
  <c r="L181" i="5" s="1"/>
  <c r="B197" i="5"/>
  <c r="K197" i="5" s="1"/>
  <c r="L197" i="5" s="1"/>
  <c r="B213" i="5"/>
  <c r="K213" i="5" s="1"/>
  <c r="L213" i="5" s="1"/>
  <c r="B229" i="5"/>
  <c r="K229" i="5" s="1"/>
  <c r="L229" i="5" s="1"/>
  <c r="B245" i="5"/>
  <c r="K245" i="5" s="1"/>
  <c r="L245" i="5" s="1"/>
  <c r="B261" i="5"/>
  <c r="K261" i="5" s="1"/>
  <c r="L261" i="5" s="1"/>
  <c r="B277" i="5"/>
  <c r="K277" i="5" s="1"/>
  <c r="L277" i="5" s="1"/>
  <c r="B293" i="5"/>
  <c r="K293" i="5" s="1"/>
  <c r="L293" i="5" s="1"/>
  <c r="B309" i="5"/>
  <c r="K309" i="5" s="1"/>
  <c r="L309" i="5" s="1"/>
  <c r="B325" i="5"/>
  <c r="K325" i="5" s="1"/>
  <c r="L325" i="5" s="1"/>
  <c r="B341" i="5"/>
  <c r="K341" i="5" s="1"/>
  <c r="L341" i="5" s="1"/>
  <c r="B357" i="5"/>
  <c r="K357" i="5" s="1"/>
  <c r="L357" i="5" s="1"/>
  <c r="B373" i="5"/>
  <c r="K373" i="5" s="1"/>
  <c r="L373" i="5" s="1"/>
  <c r="B111" i="5"/>
  <c r="B125" i="5"/>
  <c r="B25" i="5"/>
  <c r="B183" i="5"/>
  <c r="K183" i="5" s="1"/>
  <c r="L183" i="5" s="1"/>
  <c r="B199" i="5"/>
  <c r="K199" i="5" s="1"/>
  <c r="L199" i="5" s="1"/>
  <c r="B231" i="5"/>
  <c r="K231" i="5" s="1"/>
  <c r="L231" i="5" s="1"/>
  <c r="B263" i="5"/>
  <c r="K263" i="5" s="1"/>
  <c r="L263" i="5" s="1"/>
  <c r="B311" i="5"/>
  <c r="K311" i="5" s="1"/>
  <c r="L311" i="5" s="1"/>
  <c r="B343" i="5"/>
  <c r="K343" i="5" s="1"/>
  <c r="L343" i="5" s="1"/>
  <c r="B113" i="5"/>
  <c r="B376" i="5"/>
  <c r="K376" i="5" s="1"/>
  <c r="L376" i="5" s="1"/>
  <c r="B236" i="5"/>
  <c r="K236" i="5" s="1"/>
  <c r="L236" i="5" s="1"/>
  <c r="B102" i="5"/>
  <c r="B320" i="5"/>
  <c r="K320" i="5" s="1"/>
  <c r="L320" i="5" s="1"/>
  <c r="B150" i="5"/>
  <c r="B166" i="5"/>
  <c r="K166" i="5" s="1"/>
  <c r="L166" i="5" s="1"/>
  <c r="B182" i="5"/>
  <c r="K182" i="5" s="1"/>
  <c r="L182" i="5" s="1"/>
  <c r="B198" i="5"/>
  <c r="K198" i="5" s="1"/>
  <c r="L198" i="5" s="1"/>
  <c r="B214" i="5"/>
  <c r="K214" i="5" s="1"/>
  <c r="L214" i="5" s="1"/>
  <c r="B230" i="5"/>
  <c r="K230" i="5" s="1"/>
  <c r="L230" i="5" s="1"/>
  <c r="B246" i="5"/>
  <c r="K246" i="5" s="1"/>
  <c r="L246" i="5" s="1"/>
  <c r="B262" i="5"/>
  <c r="K262" i="5" s="1"/>
  <c r="L262" i="5" s="1"/>
  <c r="B278" i="5"/>
  <c r="K278" i="5" s="1"/>
  <c r="L278" i="5" s="1"/>
  <c r="B294" i="5"/>
  <c r="K294" i="5" s="1"/>
  <c r="L294" i="5" s="1"/>
  <c r="B310" i="5"/>
  <c r="K310" i="5" s="1"/>
  <c r="L310" i="5" s="1"/>
  <c r="B326" i="5"/>
  <c r="K326" i="5" s="1"/>
  <c r="L326" i="5" s="1"/>
  <c r="B342" i="5"/>
  <c r="K342" i="5" s="1"/>
  <c r="L342" i="5" s="1"/>
  <c r="B358" i="5"/>
  <c r="K358" i="5" s="1"/>
  <c r="L358" i="5" s="1"/>
  <c r="B374" i="5"/>
  <c r="K374" i="5" s="1"/>
  <c r="L374" i="5" s="1"/>
  <c r="B96" i="5"/>
  <c r="B112" i="5"/>
  <c r="B126" i="5"/>
  <c r="B15" i="5"/>
  <c r="K15" i="5" s="1"/>
  <c r="L15" i="5" s="1"/>
  <c r="B167" i="5"/>
  <c r="K167" i="5" s="1"/>
  <c r="L167" i="5" s="1"/>
  <c r="B215" i="5"/>
  <c r="K215" i="5" s="1"/>
  <c r="L215" i="5" s="1"/>
  <c r="B247" i="5"/>
  <c r="K247" i="5" s="1"/>
  <c r="L247" i="5" s="1"/>
  <c r="B279" i="5"/>
  <c r="K279" i="5" s="1"/>
  <c r="L279" i="5" s="1"/>
  <c r="B327" i="5"/>
  <c r="K327" i="5" s="1"/>
  <c r="L327" i="5" s="1"/>
  <c r="B359" i="5"/>
  <c r="K359" i="5" s="1"/>
  <c r="L359" i="5" s="1"/>
  <c r="B375" i="5"/>
  <c r="K375" i="5" s="1"/>
  <c r="L375" i="5" s="1"/>
  <c r="B97" i="5"/>
  <c r="B188" i="5"/>
  <c r="K188" i="5" s="1"/>
  <c r="L188" i="5" s="1"/>
  <c r="B240" i="5"/>
  <c r="K240" i="5" s="1"/>
  <c r="L240" i="5" s="1"/>
  <c r="B151" i="5"/>
  <c r="K151" i="5" s="1"/>
  <c r="L151" i="5" s="1"/>
  <c r="B295" i="5"/>
  <c r="K295" i="5" s="1"/>
  <c r="L295" i="5" s="1"/>
  <c r="B127" i="5"/>
  <c r="B220" i="5"/>
  <c r="K220" i="5" s="1"/>
  <c r="L220" i="5" s="1"/>
  <c r="B132" i="5"/>
  <c r="B272" i="5"/>
  <c r="K272" i="5" s="1"/>
  <c r="L272" i="5" s="1"/>
  <c r="B152" i="5"/>
  <c r="K152" i="5" s="1"/>
  <c r="L152" i="5" s="1"/>
  <c r="B168" i="5"/>
  <c r="K168" i="5" s="1"/>
  <c r="L168" i="5" s="1"/>
  <c r="B184" i="5"/>
  <c r="K184" i="5" s="1"/>
  <c r="L184" i="5" s="1"/>
  <c r="B200" i="5"/>
  <c r="K200" i="5" s="1"/>
  <c r="L200" i="5" s="1"/>
  <c r="B216" i="5"/>
  <c r="K216" i="5" s="1"/>
  <c r="L216" i="5" s="1"/>
  <c r="B232" i="5"/>
  <c r="K232" i="5" s="1"/>
  <c r="L232" i="5" s="1"/>
  <c r="B248" i="5"/>
  <c r="K248" i="5" s="1"/>
  <c r="L248" i="5" s="1"/>
  <c r="B264" i="5"/>
  <c r="K264" i="5" s="1"/>
  <c r="L264" i="5" s="1"/>
  <c r="B280" i="5"/>
  <c r="K280" i="5" s="1"/>
  <c r="L280" i="5" s="1"/>
  <c r="B296" i="5"/>
  <c r="K296" i="5" s="1"/>
  <c r="L296" i="5" s="1"/>
  <c r="B312" i="5"/>
  <c r="K312" i="5" s="1"/>
  <c r="L312" i="5" s="1"/>
  <c r="B328" i="5"/>
  <c r="K328" i="5" s="1"/>
  <c r="L328" i="5" s="1"/>
  <c r="B344" i="5"/>
  <c r="K344" i="5" s="1"/>
  <c r="L344" i="5" s="1"/>
  <c r="B360" i="5"/>
  <c r="K360" i="5" s="1"/>
  <c r="L360" i="5" s="1"/>
  <c r="B98" i="5"/>
  <c r="B114" i="5"/>
  <c r="B128" i="5"/>
  <c r="B268" i="5"/>
  <c r="K268" i="5" s="1"/>
  <c r="L268" i="5" s="1"/>
  <c r="B256" i="5"/>
  <c r="K256" i="5" s="1"/>
  <c r="L256" i="5" s="1"/>
  <c r="B153" i="5"/>
  <c r="K153" i="5" s="1"/>
  <c r="L153" i="5" s="1"/>
  <c r="B169" i="5"/>
  <c r="K169" i="5" s="1"/>
  <c r="L169" i="5" s="1"/>
  <c r="B185" i="5"/>
  <c r="K185" i="5" s="1"/>
  <c r="L185" i="5" s="1"/>
  <c r="B201" i="5"/>
  <c r="K201" i="5" s="1"/>
  <c r="L201" i="5" s="1"/>
  <c r="B217" i="5"/>
  <c r="K217" i="5" s="1"/>
  <c r="L217" i="5" s="1"/>
  <c r="B233" i="5"/>
  <c r="K233" i="5" s="1"/>
  <c r="L233" i="5" s="1"/>
  <c r="B249" i="5"/>
  <c r="K249" i="5" s="1"/>
  <c r="L249" i="5" s="1"/>
  <c r="B265" i="5"/>
  <c r="K265" i="5" s="1"/>
  <c r="L265" i="5" s="1"/>
  <c r="B281" i="5"/>
  <c r="K281" i="5" s="1"/>
  <c r="L281" i="5" s="1"/>
  <c r="B297" i="5"/>
  <c r="K297" i="5" s="1"/>
  <c r="L297" i="5" s="1"/>
  <c r="B313" i="5"/>
  <c r="K313" i="5" s="1"/>
  <c r="L313" i="5" s="1"/>
  <c r="B329" i="5"/>
  <c r="K329" i="5" s="1"/>
  <c r="L329" i="5" s="1"/>
  <c r="B345" i="5"/>
  <c r="K345" i="5" s="1"/>
  <c r="L345" i="5" s="1"/>
  <c r="B361" i="5"/>
  <c r="K361" i="5" s="1"/>
  <c r="L361" i="5" s="1"/>
  <c r="B377" i="5"/>
  <c r="K377" i="5" s="1"/>
  <c r="L377" i="5" s="1"/>
  <c r="B99" i="5"/>
  <c r="B115" i="5"/>
  <c r="B129" i="5"/>
  <c r="B154" i="5"/>
  <c r="K154" i="5" s="1"/>
  <c r="L154" i="5" s="1"/>
  <c r="B170" i="5"/>
  <c r="K170" i="5" s="1"/>
  <c r="L170" i="5" s="1"/>
  <c r="B186" i="5"/>
  <c r="K186" i="5" s="1"/>
  <c r="L186" i="5" s="1"/>
  <c r="B202" i="5"/>
  <c r="K202" i="5" s="1"/>
  <c r="L202" i="5" s="1"/>
  <c r="B218" i="5"/>
  <c r="K218" i="5" s="1"/>
  <c r="L218" i="5" s="1"/>
  <c r="B234" i="5"/>
  <c r="K234" i="5" s="1"/>
  <c r="L234" i="5" s="1"/>
  <c r="B250" i="5"/>
  <c r="K250" i="5" s="1"/>
  <c r="L250" i="5" s="1"/>
  <c r="B282" i="5"/>
  <c r="K282" i="5" s="1"/>
  <c r="L282" i="5" s="1"/>
  <c r="B298" i="5"/>
  <c r="K298" i="5" s="1"/>
  <c r="L298" i="5" s="1"/>
  <c r="B314" i="5"/>
  <c r="K314" i="5" s="1"/>
  <c r="L314" i="5" s="1"/>
  <c r="B330" i="5"/>
  <c r="K330" i="5" s="1"/>
  <c r="L330" i="5" s="1"/>
  <c r="B346" i="5"/>
  <c r="K346" i="5" s="1"/>
  <c r="L346" i="5" s="1"/>
  <c r="B362" i="5"/>
  <c r="K362" i="5" s="1"/>
  <c r="L362" i="5" s="1"/>
  <c r="B100" i="5"/>
  <c r="B130" i="5"/>
  <c r="B379" i="5"/>
  <c r="K379" i="5" s="1"/>
  <c r="L379" i="5" s="1"/>
  <c r="B117" i="5"/>
  <c r="B156" i="5"/>
  <c r="K156" i="5" s="1"/>
  <c r="L156" i="5" s="1"/>
  <c r="B204" i="5"/>
  <c r="K204" i="5" s="1"/>
  <c r="L204" i="5" s="1"/>
  <c r="B252" i="5"/>
  <c r="K252" i="5" s="1"/>
  <c r="L252" i="5" s="1"/>
  <c r="B284" i="5"/>
  <c r="K284" i="5" s="1"/>
  <c r="L284" i="5" s="1"/>
  <c r="B300" i="5"/>
  <c r="K300" i="5" s="1"/>
  <c r="L300" i="5" s="1"/>
  <c r="B332" i="5"/>
  <c r="K332" i="5" s="1"/>
  <c r="L332" i="5" s="1"/>
  <c r="B348" i="5"/>
  <c r="K348" i="5" s="1"/>
  <c r="L348" i="5" s="1"/>
  <c r="B364" i="5"/>
  <c r="K364" i="5" s="1"/>
  <c r="L364" i="5" s="1"/>
  <c r="B380" i="5"/>
  <c r="K380" i="5" s="1"/>
  <c r="L380" i="5" s="1"/>
  <c r="B144" i="5"/>
  <c r="B352" i="5"/>
  <c r="K352" i="5" s="1"/>
  <c r="L352" i="5" s="1"/>
  <c r="B143" i="5"/>
  <c r="B145" i="5"/>
  <c r="B289" i="5"/>
  <c r="K289" i="5" s="1"/>
  <c r="L289" i="5" s="1"/>
  <c r="B337" i="5"/>
  <c r="K337" i="5" s="1"/>
  <c r="L337" i="5" s="1"/>
  <c r="B16" i="5"/>
  <c r="B266" i="5"/>
  <c r="K266" i="5" s="1"/>
  <c r="L266" i="5" s="1"/>
  <c r="B378" i="5"/>
  <c r="K378" i="5" s="1"/>
  <c r="L378" i="5" s="1"/>
  <c r="B116" i="5"/>
  <c r="B18" i="5"/>
  <c r="B316" i="5"/>
  <c r="K316" i="5" s="1"/>
  <c r="L316" i="5" s="1"/>
  <c r="B118" i="5"/>
  <c r="B208" i="5"/>
  <c r="K208" i="5" s="1"/>
  <c r="L208" i="5" s="1"/>
  <c r="B17" i="5"/>
  <c r="B155" i="5"/>
  <c r="K155" i="5" s="1"/>
  <c r="L155" i="5" s="1"/>
  <c r="B171" i="5"/>
  <c r="K171" i="5" s="1"/>
  <c r="L171" i="5" s="1"/>
  <c r="B187" i="5"/>
  <c r="K187" i="5" s="1"/>
  <c r="L187" i="5" s="1"/>
  <c r="B203" i="5"/>
  <c r="K203" i="5" s="1"/>
  <c r="L203" i="5" s="1"/>
  <c r="B219" i="5"/>
  <c r="K219" i="5" s="1"/>
  <c r="L219" i="5" s="1"/>
  <c r="B235" i="5"/>
  <c r="K235" i="5" s="1"/>
  <c r="L235" i="5" s="1"/>
  <c r="B251" i="5"/>
  <c r="K251" i="5" s="1"/>
  <c r="L251" i="5" s="1"/>
  <c r="B267" i="5"/>
  <c r="K267" i="5" s="1"/>
  <c r="L267" i="5" s="1"/>
  <c r="B283" i="5"/>
  <c r="K283" i="5" s="1"/>
  <c r="L283" i="5" s="1"/>
  <c r="B299" i="5"/>
  <c r="K299" i="5" s="1"/>
  <c r="L299" i="5" s="1"/>
  <c r="B315" i="5"/>
  <c r="K315" i="5" s="1"/>
  <c r="L315" i="5" s="1"/>
  <c r="B331" i="5"/>
  <c r="K331" i="5" s="1"/>
  <c r="L331" i="5" s="1"/>
  <c r="B347" i="5"/>
  <c r="K347" i="5" s="1"/>
  <c r="L347" i="5" s="1"/>
  <c r="B363" i="5"/>
  <c r="K363" i="5" s="1"/>
  <c r="L363" i="5" s="1"/>
  <c r="B101" i="5"/>
  <c r="B131" i="5"/>
  <c r="B172" i="5"/>
  <c r="K172" i="5" s="1"/>
  <c r="L172" i="5" s="1"/>
  <c r="B304" i="5"/>
  <c r="K304" i="5" s="1"/>
  <c r="L304" i="5" s="1"/>
  <c r="B19" i="5"/>
  <c r="B157" i="5"/>
  <c r="K157" i="5" s="1"/>
  <c r="L157" i="5" s="1"/>
  <c r="B173" i="5"/>
  <c r="K173" i="5" s="1"/>
  <c r="L173" i="5" s="1"/>
  <c r="B189" i="5"/>
  <c r="K189" i="5" s="1"/>
  <c r="L189" i="5" s="1"/>
  <c r="B205" i="5"/>
  <c r="K205" i="5" s="1"/>
  <c r="L205" i="5" s="1"/>
  <c r="B221" i="5"/>
  <c r="K221" i="5" s="1"/>
  <c r="L221" i="5" s="1"/>
  <c r="B237" i="5"/>
  <c r="K237" i="5" s="1"/>
  <c r="L237" i="5" s="1"/>
  <c r="B253" i="5"/>
  <c r="K253" i="5" s="1"/>
  <c r="L253" i="5" s="1"/>
  <c r="B269" i="5"/>
  <c r="K269" i="5" s="1"/>
  <c r="L269" i="5" s="1"/>
  <c r="B285" i="5"/>
  <c r="K285" i="5" s="1"/>
  <c r="L285" i="5" s="1"/>
  <c r="B301" i="5"/>
  <c r="K301" i="5" s="1"/>
  <c r="L301" i="5" s="1"/>
  <c r="B317" i="5"/>
  <c r="K317" i="5" s="1"/>
  <c r="L317" i="5" s="1"/>
  <c r="B333" i="5"/>
  <c r="K333" i="5" s="1"/>
  <c r="L333" i="5" s="1"/>
  <c r="B349" i="5"/>
  <c r="K349" i="5" s="1"/>
  <c r="L349" i="5" s="1"/>
  <c r="B365" i="5"/>
  <c r="K365" i="5" s="1"/>
  <c r="L365" i="5" s="1"/>
  <c r="B103" i="5"/>
  <c r="B119" i="5"/>
  <c r="B133" i="5"/>
  <c r="B20" i="5"/>
  <c r="B158" i="5"/>
  <c r="K158" i="5" s="1"/>
  <c r="L158" i="5" s="1"/>
  <c r="B174" i="5"/>
  <c r="K174" i="5" s="1"/>
  <c r="L174" i="5" s="1"/>
  <c r="B190" i="5"/>
  <c r="K190" i="5" s="1"/>
  <c r="L190" i="5" s="1"/>
  <c r="B206" i="5"/>
  <c r="K206" i="5" s="1"/>
  <c r="L206" i="5" s="1"/>
  <c r="B222" i="5"/>
  <c r="K222" i="5" s="1"/>
  <c r="L222" i="5" s="1"/>
  <c r="B238" i="5"/>
  <c r="K238" i="5" s="1"/>
  <c r="L238" i="5" s="1"/>
  <c r="B254" i="5"/>
  <c r="K254" i="5" s="1"/>
  <c r="L254" i="5" s="1"/>
  <c r="B270" i="5"/>
  <c r="K270" i="5" s="1"/>
  <c r="L270" i="5" s="1"/>
  <c r="B286" i="5"/>
  <c r="K286" i="5" s="1"/>
  <c r="L286" i="5" s="1"/>
  <c r="B302" i="5"/>
  <c r="K302" i="5" s="1"/>
  <c r="L302" i="5" s="1"/>
  <c r="B318" i="5"/>
  <c r="K318" i="5" s="1"/>
  <c r="L318" i="5" s="1"/>
  <c r="B334" i="5"/>
  <c r="K334" i="5" s="1"/>
  <c r="L334" i="5" s="1"/>
  <c r="B350" i="5"/>
  <c r="K350" i="5" s="1"/>
  <c r="L350" i="5" s="1"/>
  <c r="B366" i="5"/>
  <c r="K366" i="5" s="1"/>
  <c r="L366" i="5" s="1"/>
  <c r="B104" i="5"/>
  <c r="B120" i="5"/>
  <c r="B134" i="5"/>
  <c r="B21" i="5"/>
  <c r="B159" i="5"/>
  <c r="K159" i="5" s="1"/>
  <c r="L159" i="5" s="1"/>
  <c r="B175" i="5"/>
  <c r="K175" i="5" s="1"/>
  <c r="L175" i="5" s="1"/>
  <c r="B191" i="5"/>
  <c r="K191" i="5" s="1"/>
  <c r="L191" i="5" s="1"/>
  <c r="B207" i="5"/>
  <c r="K207" i="5" s="1"/>
  <c r="L207" i="5" s="1"/>
  <c r="B223" i="5"/>
  <c r="K223" i="5" s="1"/>
  <c r="L223" i="5" s="1"/>
  <c r="B239" i="5"/>
  <c r="K239" i="5" s="1"/>
  <c r="L239" i="5" s="1"/>
  <c r="B255" i="5"/>
  <c r="K255" i="5" s="1"/>
  <c r="L255" i="5" s="1"/>
  <c r="B271" i="5"/>
  <c r="K271" i="5" s="1"/>
  <c r="L271" i="5" s="1"/>
  <c r="B287" i="5"/>
  <c r="K287" i="5" s="1"/>
  <c r="L287" i="5" s="1"/>
  <c r="B303" i="5"/>
  <c r="K303" i="5" s="1"/>
  <c r="L303" i="5" s="1"/>
  <c r="B319" i="5"/>
  <c r="K319" i="5" s="1"/>
  <c r="L319" i="5" s="1"/>
  <c r="B335" i="5"/>
  <c r="K335" i="5" s="1"/>
  <c r="L335" i="5" s="1"/>
  <c r="B351" i="5"/>
  <c r="K351" i="5" s="1"/>
  <c r="L351" i="5" s="1"/>
  <c r="B367" i="5"/>
  <c r="K367" i="5" s="1"/>
  <c r="L367" i="5" s="1"/>
  <c r="B105" i="5"/>
  <c r="B142" i="5"/>
  <c r="B135" i="5"/>
  <c r="B160" i="5"/>
  <c r="K160" i="5" s="1"/>
  <c r="L160" i="5" s="1"/>
  <c r="B176" i="5"/>
  <c r="K176" i="5" s="1"/>
  <c r="L176" i="5" s="1"/>
  <c r="B192" i="5"/>
  <c r="K192" i="5" s="1"/>
  <c r="L192" i="5" s="1"/>
  <c r="B224" i="5"/>
  <c r="K224" i="5" s="1"/>
  <c r="L224" i="5" s="1"/>
  <c r="B288" i="5"/>
  <c r="K288" i="5" s="1"/>
  <c r="L288" i="5" s="1"/>
  <c r="B336" i="5"/>
  <c r="K336" i="5" s="1"/>
  <c r="L336" i="5" s="1"/>
  <c r="B368" i="5"/>
  <c r="K368" i="5" s="1"/>
  <c r="L368" i="5" s="1"/>
  <c r="B106" i="5"/>
  <c r="B136" i="5"/>
  <c r="B161" i="5"/>
  <c r="K161" i="5" s="1"/>
  <c r="L161" i="5" s="1"/>
  <c r="B273" i="5"/>
  <c r="K273" i="5" s="1"/>
  <c r="L273" i="5" s="1"/>
  <c r="B321" i="5"/>
  <c r="K321" i="5" s="1"/>
  <c r="L321" i="5" s="1"/>
  <c r="B353" i="5"/>
  <c r="K353" i="5" s="1"/>
  <c r="L353" i="5" s="1"/>
  <c r="B226" i="5"/>
  <c r="K226" i="5" s="1"/>
  <c r="L226" i="5" s="1"/>
  <c r="B241" i="5"/>
  <c r="K241" i="5" s="1"/>
  <c r="L241" i="5" s="1"/>
  <c r="B258" i="5"/>
  <c r="K258" i="5" s="1"/>
  <c r="L258" i="5" s="1"/>
  <c r="B274" i="5"/>
  <c r="K274" i="5" s="1"/>
  <c r="L274" i="5" s="1"/>
  <c r="B178" i="5"/>
  <c r="K178" i="5" s="1"/>
  <c r="L178" i="5" s="1"/>
  <c r="B194" i="5"/>
  <c r="K194" i="5" s="1"/>
  <c r="L194" i="5" s="1"/>
  <c r="B242" i="5"/>
  <c r="K242" i="5" s="1"/>
  <c r="L242" i="5" s="1"/>
  <c r="B22" i="5"/>
  <c r="B210" i="5"/>
  <c r="K210" i="5" s="1"/>
  <c r="L210" i="5" s="1"/>
  <c r="B257" i="5"/>
  <c r="K257" i="5" s="1"/>
  <c r="L257" i="5" s="1"/>
  <c r="B338" i="5"/>
  <c r="K338" i="5" s="1"/>
  <c r="L338" i="5" s="1"/>
  <c r="B369" i="5"/>
  <c r="K369" i="5" s="1"/>
  <c r="L369" i="5" s="1"/>
  <c r="B290" i="5"/>
  <c r="K290" i="5" s="1"/>
  <c r="L290" i="5" s="1"/>
  <c r="B162" i="5"/>
  <c r="K162" i="5" s="1"/>
  <c r="L162" i="5" s="1"/>
  <c r="B322" i="5"/>
  <c r="K322" i="5" s="1"/>
  <c r="L322" i="5" s="1"/>
  <c r="B193" i="5"/>
  <c r="K193" i="5" s="1"/>
  <c r="L193" i="5" s="1"/>
  <c r="B209" i="5"/>
  <c r="K209" i="5" s="1"/>
  <c r="L209" i="5" s="1"/>
  <c r="B225" i="5"/>
  <c r="K225" i="5" s="1"/>
  <c r="L225" i="5" s="1"/>
  <c r="B146" i="5"/>
  <c r="B305" i="5"/>
  <c r="K305" i="5" s="1"/>
  <c r="L305" i="5" s="1"/>
  <c r="B107" i="5"/>
  <c r="B306" i="5"/>
  <c r="K306" i="5" s="1"/>
  <c r="L306" i="5" s="1"/>
  <c r="B108" i="5"/>
  <c r="B177" i="5"/>
  <c r="K177" i="5" s="1"/>
  <c r="L177" i="5" s="1"/>
  <c r="B121" i="5"/>
  <c r="B122" i="5"/>
  <c r="B354" i="5"/>
  <c r="K354" i="5" s="1"/>
  <c r="L354" i="5" s="1"/>
  <c r="B137" i="5"/>
  <c r="B370" i="5"/>
  <c r="K370" i="5" s="1"/>
  <c r="L370" i="5" s="1"/>
  <c r="D178" i="167"/>
  <c r="D187" i="167"/>
  <c r="D185" i="167"/>
  <c r="D189" i="167"/>
  <c r="D194" i="167"/>
  <c r="D150" i="167"/>
  <c r="D201" i="167"/>
  <c r="D173" i="167"/>
  <c r="D171" i="167"/>
  <c r="D166" i="167"/>
  <c r="D188" i="167"/>
  <c r="D147" i="167"/>
  <c r="D182" i="167"/>
  <c r="D174" i="167"/>
  <c r="D163" i="167"/>
  <c r="D198" i="167"/>
  <c r="D154" i="167"/>
  <c r="D179" i="167"/>
  <c r="D151" i="167"/>
  <c r="D170" i="167"/>
  <c r="D195" i="167"/>
  <c r="D167" i="167"/>
  <c r="D186" i="167"/>
  <c r="D160" i="167"/>
  <c r="D190" i="167"/>
  <c r="D183" i="167"/>
  <c r="D144" i="167"/>
  <c r="D176" i="167"/>
  <c r="D148" i="167"/>
  <c r="D199" i="167"/>
  <c r="D155" i="167"/>
  <c r="D169" i="167"/>
  <c r="D192" i="167"/>
  <c r="D164" i="167"/>
  <c r="D172" i="167"/>
  <c r="D156" i="167"/>
  <c r="D145" i="167"/>
  <c r="D180" i="167"/>
  <c r="D152" i="167"/>
  <c r="D157" i="167"/>
  <c r="D161" i="167"/>
  <c r="D196" i="167"/>
  <c r="D168" i="167"/>
  <c r="D158" i="167"/>
  <c r="D197" i="167"/>
  <c r="D177" i="167"/>
  <c r="D149" i="167"/>
  <c r="D184" i="167"/>
  <c r="D159" i="167"/>
  <c r="D193" i="167"/>
  <c r="D165" i="167"/>
  <c r="D200" i="167"/>
  <c r="D175" i="167"/>
  <c r="D162" i="167"/>
  <c r="D146" i="167"/>
  <c r="D181" i="167"/>
  <c r="D153" i="167"/>
  <c r="D191" i="167"/>
  <c r="D103" i="167"/>
  <c r="D110" i="167"/>
  <c r="D107" i="167"/>
  <c r="D82" i="167"/>
  <c r="D131" i="167"/>
  <c r="D119" i="167"/>
  <c r="D95" i="167"/>
  <c r="D123" i="167"/>
  <c r="D98" i="167"/>
  <c r="D85" i="167"/>
  <c r="D135" i="167"/>
  <c r="D129" i="167"/>
  <c r="D81" i="167"/>
  <c r="D130" i="167"/>
  <c r="D125" i="167"/>
  <c r="D121" i="167"/>
  <c r="D126" i="167"/>
  <c r="D88" i="167"/>
  <c r="D116" i="167"/>
  <c r="D111" i="167"/>
  <c r="D104" i="167"/>
  <c r="D101" i="167"/>
  <c r="D128" i="167"/>
  <c r="D100" i="167"/>
  <c r="D120" i="167"/>
  <c r="D90" i="167"/>
  <c r="D114" i="167"/>
  <c r="D127" i="167"/>
  <c r="D136" i="167"/>
  <c r="D106" i="167"/>
  <c r="D115" i="167"/>
  <c r="D97" i="167"/>
  <c r="D122" i="167"/>
  <c r="D132" i="167"/>
  <c r="D83" i="167"/>
  <c r="D138" i="167"/>
  <c r="D117" i="167"/>
  <c r="D86" i="167"/>
  <c r="D84" i="167"/>
  <c r="D93" i="167"/>
  <c r="D92" i="167"/>
  <c r="D102" i="167"/>
  <c r="D133" i="167"/>
  <c r="D94" i="167"/>
  <c r="D108" i="167"/>
  <c r="D118" i="167"/>
  <c r="D89" i="167"/>
  <c r="D96" i="167"/>
  <c r="D124" i="167"/>
  <c r="D134" i="167"/>
  <c r="D105" i="167"/>
  <c r="D99" i="167"/>
  <c r="D109" i="167"/>
  <c r="D112" i="167"/>
  <c r="D87" i="167"/>
  <c r="D137" i="167"/>
  <c r="D91" i="167"/>
  <c r="D113" i="167"/>
  <c r="C96" i="126"/>
  <c r="C112" i="126"/>
  <c r="C128" i="126"/>
  <c r="C135" i="126"/>
  <c r="C88" i="126"/>
  <c r="C93" i="126"/>
  <c r="C126" i="126"/>
  <c r="C111" i="126"/>
  <c r="C97" i="126"/>
  <c r="C113" i="126"/>
  <c r="C129" i="126"/>
  <c r="C82" i="126"/>
  <c r="C98" i="126"/>
  <c r="C114" i="126"/>
  <c r="C130" i="126"/>
  <c r="C136" i="126"/>
  <c r="C106" i="126"/>
  <c r="C83" i="126"/>
  <c r="C99" i="126"/>
  <c r="C115" i="126"/>
  <c r="C131" i="126"/>
  <c r="C89" i="126"/>
  <c r="C122" i="126"/>
  <c r="C123" i="126"/>
  <c r="C124" i="126"/>
  <c r="C84" i="126"/>
  <c r="C100" i="126"/>
  <c r="C116" i="126"/>
  <c r="C132" i="126"/>
  <c r="C119" i="126"/>
  <c r="C137" i="126"/>
  <c r="C107" i="126"/>
  <c r="C108" i="126"/>
  <c r="C127" i="126"/>
  <c r="C85" i="126"/>
  <c r="C101" i="126"/>
  <c r="C117" i="126"/>
  <c r="C133" i="126"/>
  <c r="C103" i="126"/>
  <c r="C104" i="126"/>
  <c r="C105" i="126"/>
  <c r="C91" i="126"/>
  <c r="C94" i="126"/>
  <c r="C86" i="126"/>
  <c r="C102" i="126"/>
  <c r="C118" i="126"/>
  <c r="C134" i="126"/>
  <c r="C87" i="126"/>
  <c r="C120" i="126"/>
  <c r="C121" i="126"/>
  <c r="C138" i="126"/>
  <c r="C81" i="126"/>
  <c r="C125" i="126"/>
  <c r="C95" i="126"/>
  <c r="C90" i="126"/>
  <c r="C92" i="126"/>
  <c r="C109" i="126"/>
  <c r="C110" i="126"/>
  <c r="B138" i="126"/>
  <c r="B97" i="126"/>
  <c r="B113" i="126"/>
  <c r="B129" i="126"/>
  <c r="B131" i="126"/>
  <c r="B134" i="126"/>
  <c r="B125" i="126"/>
  <c r="B135" i="126"/>
  <c r="B126" i="126"/>
  <c r="B82" i="126"/>
  <c r="B98" i="126"/>
  <c r="B114" i="126"/>
  <c r="B130" i="126"/>
  <c r="B110" i="126"/>
  <c r="B83" i="126"/>
  <c r="B99" i="126"/>
  <c r="B115" i="126"/>
  <c r="B81" i="126"/>
  <c r="B122" i="126"/>
  <c r="B108" i="126"/>
  <c r="B84" i="126"/>
  <c r="B100" i="126"/>
  <c r="B116" i="126"/>
  <c r="B93" i="126"/>
  <c r="B85" i="126"/>
  <c r="B101" i="126"/>
  <c r="B117" i="126"/>
  <c r="B109" i="126"/>
  <c r="B86" i="126"/>
  <c r="B102" i="126"/>
  <c r="B118" i="126"/>
  <c r="B87" i="126"/>
  <c r="B103" i="126"/>
  <c r="B119" i="126"/>
  <c r="B106" i="126"/>
  <c r="B88" i="126"/>
  <c r="B104" i="126"/>
  <c r="B120" i="126"/>
  <c r="B90" i="126"/>
  <c r="B89" i="126"/>
  <c r="B105" i="126"/>
  <c r="B121" i="126"/>
  <c r="B132" i="126"/>
  <c r="B91" i="126"/>
  <c r="B107" i="126"/>
  <c r="B123" i="126"/>
  <c r="B133" i="126"/>
  <c r="B92" i="126"/>
  <c r="B124" i="126"/>
  <c r="B94" i="126"/>
  <c r="B136" i="126"/>
  <c r="B95" i="126"/>
  <c r="B111" i="126"/>
  <c r="B127" i="126"/>
  <c r="B137" i="126"/>
  <c r="B96" i="126"/>
  <c r="B112" i="126"/>
  <c r="B128" i="126"/>
  <c r="C156" i="167"/>
  <c r="C185" i="167"/>
  <c r="C133" i="167"/>
  <c r="C159" i="167"/>
  <c r="C126" i="167"/>
  <c r="C149" i="167"/>
  <c r="C164" i="167"/>
  <c r="C198" i="167"/>
  <c r="C100" i="167"/>
  <c r="C119" i="167"/>
  <c r="C244" i="169"/>
  <c r="C240" i="169"/>
  <c r="C253" i="169"/>
  <c r="C144" i="169"/>
  <c r="C150" i="169"/>
  <c r="C185" i="169"/>
  <c r="C194" i="169"/>
  <c r="C32" i="169"/>
  <c r="C26" i="169"/>
  <c r="C68" i="169"/>
  <c r="C55" i="169"/>
  <c r="C135" i="169"/>
  <c r="C106" i="169"/>
  <c r="C115" i="169"/>
  <c r="C71" i="167"/>
  <c r="C60" i="167"/>
  <c r="C33" i="167"/>
  <c r="C28" i="167"/>
  <c r="C105" i="167"/>
  <c r="C56" i="167"/>
  <c r="C172" i="167"/>
  <c r="C201" i="167"/>
  <c r="C134" i="167"/>
  <c r="C175" i="167"/>
  <c r="C114" i="167"/>
  <c r="C180" i="167"/>
  <c r="C116" i="167"/>
  <c r="C135" i="167"/>
  <c r="C262" i="169"/>
  <c r="C228" i="169"/>
  <c r="C208" i="169"/>
  <c r="C221" i="169"/>
  <c r="C198" i="169"/>
  <c r="C181" i="169"/>
  <c r="C169" i="169"/>
  <c r="C178" i="169"/>
  <c r="C63" i="169"/>
  <c r="C23" i="169"/>
  <c r="C52" i="169"/>
  <c r="C97" i="169"/>
  <c r="C122" i="169"/>
  <c r="C100" i="169"/>
  <c r="C44" i="167"/>
  <c r="C49" i="167"/>
  <c r="C174" i="169"/>
  <c r="C112" i="169"/>
  <c r="C188" i="167"/>
  <c r="C158" i="167"/>
  <c r="C191" i="167"/>
  <c r="C93" i="167"/>
  <c r="C184" i="167"/>
  <c r="C196" i="167"/>
  <c r="C132" i="167"/>
  <c r="C155" i="167"/>
  <c r="C246" i="169"/>
  <c r="C212" i="169"/>
  <c r="C218" i="169"/>
  <c r="C252" i="169"/>
  <c r="C191" i="169"/>
  <c r="C188" i="169"/>
  <c r="C153" i="169"/>
  <c r="C162" i="169"/>
  <c r="C47" i="169"/>
  <c r="C44" i="169"/>
  <c r="C36" i="169"/>
  <c r="C85" i="169"/>
  <c r="C98" i="169"/>
  <c r="C80" i="169"/>
  <c r="C94" i="169"/>
  <c r="C42" i="167"/>
  <c r="C27" i="167"/>
  <c r="C65" i="167"/>
  <c r="C165" i="169"/>
  <c r="C46" i="167"/>
  <c r="C157" i="167"/>
  <c r="C174" i="167"/>
  <c r="C109" i="167"/>
  <c r="C85" i="167"/>
  <c r="C147" i="167"/>
  <c r="C117" i="167"/>
  <c r="C171" i="167"/>
  <c r="C230" i="169"/>
  <c r="C259" i="169"/>
  <c r="C257" i="169"/>
  <c r="C251" i="169"/>
  <c r="C175" i="169"/>
  <c r="C172" i="169"/>
  <c r="C200" i="169"/>
  <c r="C146" i="169"/>
  <c r="C31" i="169"/>
  <c r="C57" i="169"/>
  <c r="C20" i="169"/>
  <c r="C101" i="169"/>
  <c r="C84" i="169"/>
  <c r="C91" i="169"/>
  <c r="C110" i="169"/>
  <c r="C74" i="167"/>
  <c r="C59" i="167"/>
  <c r="C18" i="167"/>
  <c r="C108" i="167"/>
  <c r="C170" i="167"/>
  <c r="C62" i="169"/>
  <c r="C173" i="167"/>
  <c r="C190" i="167"/>
  <c r="C125" i="167"/>
  <c r="C163" i="167"/>
  <c r="C83" i="167"/>
  <c r="C169" i="167"/>
  <c r="C187" i="167"/>
  <c r="C214" i="169"/>
  <c r="C243" i="169"/>
  <c r="C241" i="169"/>
  <c r="C248" i="169"/>
  <c r="C159" i="169"/>
  <c r="C156" i="169"/>
  <c r="C184" i="169"/>
  <c r="C177" i="169"/>
  <c r="C46" i="169"/>
  <c r="C72" i="169"/>
  <c r="C67" i="169"/>
  <c r="C117" i="169"/>
  <c r="C88" i="169"/>
  <c r="C107" i="169"/>
  <c r="C126" i="169"/>
  <c r="C26" i="167"/>
  <c r="C29" i="167"/>
  <c r="C34" i="167"/>
  <c r="C113" i="167"/>
  <c r="C249" i="169"/>
  <c r="C70" i="169"/>
  <c r="C111" i="169"/>
  <c r="C189" i="167"/>
  <c r="C165" i="167"/>
  <c r="C146" i="167"/>
  <c r="C179" i="167"/>
  <c r="C99" i="167"/>
  <c r="C224" i="169"/>
  <c r="C227" i="169"/>
  <c r="C225" i="169"/>
  <c r="C254" i="169"/>
  <c r="C143" i="169"/>
  <c r="C183" i="169"/>
  <c r="C168" i="169"/>
  <c r="C145" i="169"/>
  <c r="C45" i="169"/>
  <c r="C59" i="169"/>
  <c r="C51" i="169"/>
  <c r="C133" i="169"/>
  <c r="C104" i="169"/>
  <c r="C123" i="169"/>
  <c r="C129" i="169"/>
  <c r="C21" i="167"/>
  <c r="C58" i="167"/>
  <c r="C45" i="167"/>
  <c r="C50" i="167"/>
  <c r="C177" i="167"/>
  <c r="C151" i="167"/>
  <c r="C261" i="169"/>
  <c r="C206" i="169"/>
  <c r="C187" i="169"/>
  <c r="C60" i="169"/>
  <c r="C118" i="169"/>
  <c r="C69" i="167"/>
  <c r="C145" i="167"/>
  <c r="C162" i="167"/>
  <c r="C195" i="167"/>
  <c r="C115" i="167"/>
  <c r="C102" i="167"/>
  <c r="C216" i="169"/>
  <c r="C211" i="169"/>
  <c r="C209" i="169"/>
  <c r="C238" i="169"/>
  <c r="C197" i="169"/>
  <c r="C166" i="169"/>
  <c r="C152" i="169"/>
  <c r="C164" i="169"/>
  <c r="C73" i="169"/>
  <c r="C74" i="169"/>
  <c r="C35" i="169"/>
  <c r="C86" i="169"/>
  <c r="C120" i="169"/>
  <c r="C92" i="169"/>
  <c r="C82" i="169"/>
  <c r="C37" i="167"/>
  <c r="C24" i="167"/>
  <c r="C61" i="167"/>
  <c r="C66" i="167"/>
  <c r="C89" i="167"/>
  <c r="C92" i="167"/>
  <c r="C161" i="167"/>
  <c r="C178" i="167"/>
  <c r="C97" i="167"/>
  <c r="C131" i="167"/>
  <c r="C154" i="167"/>
  <c r="C247" i="169"/>
  <c r="C220" i="169"/>
  <c r="C236" i="169"/>
  <c r="C222" i="169"/>
  <c r="C190" i="169"/>
  <c r="C196" i="169"/>
  <c r="C199" i="169"/>
  <c r="C66" i="169"/>
  <c r="C24" i="169"/>
  <c r="C40" i="169"/>
  <c r="C19" i="169"/>
  <c r="C102" i="169"/>
  <c r="C136" i="169"/>
  <c r="C108" i="169"/>
  <c r="C95" i="169"/>
  <c r="C53" i="167"/>
  <c r="C40" i="167"/>
  <c r="C30" i="167"/>
  <c r="C19" i="167"/>
  <c r="C194" i="167"/>
  <c r="C219" i="169"/>
  <c r="C50" i="169"/>
  <c r="C124" i="169"/>
  <c r="C35" i="167"/>
  <c r="C137" i="167"/>
  <c r="C90" i="167"/>
  <c r="C107" i="167"/>
  <c r="C183" i="167"/>
  <c r="C144" i="167"/>
  <c r="C104" i="167"/>
  <c r="C229" i="169"/>
  <c r="C263" i="169"/>
  <c r="C232" i="169"/>
  <c r="C217" i="169"/>
  <c r="C182" i="169"/>
  <c r="C155" i="169"/>
  <c r="C195" i="169"/>
  <c r="C18" i="169"/>
  <c r="C27" i="169"/>
  <c r="C38" i="169"/>
  <c r="C61" i="169"/>
  <c r="C128" i="169"/>
  <c r="C89" i="169"/>
  <c r="C114" i="169"/>
  <c r="C113" i="169"/>
  <c r="C38" i="167"/>
  <c r="C43" i="167"/>
  <c r="C31" i="167"/>
  <c r="C67" i="167"/>
  <c r="C82" i="167"/>
  <c r="C106" i="167"/>
  <c r="C123" i="167"/>
  <c r="C160" i="167"/>
  <c r="C96" i="167"/>
  <c r="C200" i="167"/>
  <c r="C199" i="167"/>
  <c r="C120" i="167"/>
  <c r="C213" i="169"/>
  <c r="C258" i="169"/>
  <c r="C231" i="169"/>
  <c r="C180" i="169"/>
  <c r="C167" i="169"/>
  <c r="C179" i="169"/>
  <c r="C65" i="169"/>
  <c r="C41" i="169"/>
  <c r="C22" i="169"/>
  <c r="C29" i="169"/>
  <c r="C130" i="169"/>
  <c r="C105" i="169"/>
  <c r="C83" i="169"/>
  <c r="C131" i="169"/>
  <c r="C54" i="167"/>
  <c r="C25" i="167"/>
  <c r="C47" i="167"/>
  <c r="C20" i="167"/>
  <c r="C130" i="167"/>
  <c r="C122" i="167"/>
  <c r="C81" i="167"/>
  <c r="C176" i="167"/>
  <c r="C181" i="167"/>
  <c r="C101" i="167"/>
  <c r="C94" i="167"/>
  <c r="C111" i="167"/>
  <c r="C98" i="167"/>
  <c r="C166" i="167"/>
  <c r="C87" i="167"/>
  <c r="C215" i="169"/>
  <c r="C210" i="169"/>
  <c r="C223" i="169"/>
  <c r="C176" i="169"/>
  <c r="C157" i="169"/>
  <c r="C170" i="169"/>
  <c r="C193" i="169"/>
  <c r="C64" i="169"/>
  <c r="C56" i="169"/>
  <c r="C37" i="169"/>
  <c r="C58" i="169"/>
  <c r="C103" i="169"/>
  <c r="C99" i="169"/>
  <c r="C125" i="169"/>
  <c r="C39" i="167"/>
  <c r="C73" i="167"/>
  <c r="C48" i="167"/>
  <c r="C68" i="167"/>
  <c r="C153" i="167"/>
  <c r="C168" i="167"/>
  <c r="C86" i="167"/>
  <c r="C110" i="167"/>
  <c r="C127" i="167"/>
  <c r="C148" i="167"/>
  <c r="C182" i="167"/>
  <c r="C84" i="167"/>
  <c r="C103" i="167"/>
  <c r="C260" i="169"/>
  <c r="C256" i="169"/>
  <c r="C207" i="169"/>
  <c r="C160" i="169"/>
  <c r="C151" i="169"/>
  <c r="C154" i="169"/>
  <c r="C161" i="169"/>
  <c r="C121" i="167"/>
  <c r="C129" i="167"/>
  <c r="C173" i="169"/>
  <c r="C69" i="169"/>
  <c r="C96" i="169"/>
  <c r="C23" i="167"/>
  <c r="C93" i="169"/>
  <c r="C147" i="169"/>
  <c r="C49" i="169"/>
  <c r="C239" i="169"/>
  <c r="C152" i="167"/>
  <c r="C245" i="169"/>
  <c r="C171" i="169"/>
  <c r="C53" i="169"/>
  <c r="C55" i="167"/>
  <c r="C88" i="167"/>
  <c r="C121" i="169"/>
  <c r="C150" i="167"/>
  <c r="C235" i="169"/>
  <c r="C149" i="169"/>
  <c r="C21" i="169"/>
  <c r="C109" i="169"/>
  <c r="C72" i="167"/>
  <c r="C25" i="169"/>
  <c r="C134" i="169"/>
  <c r="C64" i="167"/>
  <c r="C138" i="167"/>
  <c r="C167" i="167"/>
  <c r="C250" i="169"/>
  <c r="C186" i="169"/>
  <c r="C30" i="169"/>
  <c r="C81" i="169"/>
  <c r="C41" i="167"/>
  <c r="C32" i="167"/>
  <c r="C91" i="167"/>
  <c r="C234" i="169"/>
  <c r="C148" i="169"/>
  <c r="C28" i="169"/>
  <c r="C127" i="169"/>
  <c r="C57" i="167"/>
  <c r="C33" i="169"/>
  <c r="C197" i="167"/>
  <c r="C242" i="169"/>
  <c r="C163" i="169"/>
  <c r="C17" i="169"/>
  <c r="C132" i="169"/>
  <c r="C124" i="167"/>
  <c r="C186" i="167"/>
  <c r="C226" i="169"/>
  <c r="C62" i="167"/>
  <c r="C192" i="169"/>
  <c r="C192" i="167"/>
  <c r="C233" i="169"/>
  <c r="C34" i="169"/>
  <c r="C63" i="167"/>
  <c r="C193" i="167"/>
  <c r="C255" i="169"/>
  <c r="C136" i="167"/>
  <c r="C237" i="169"/>
  <c r="C48" i="169"/>
  <c r="C87" i="169"/>
  <c r="C51" i="167"/>
  <c r="C118" i="167"/>
  <c r="C42" i="169"/>
  <c r="C119" i="169"/>
  <c r="C36" i="167"/>
  <c r="C95" i="167"/>
  <c r="C71" i="169"/>
  <c r="C116" i="169"/>
  <c r="C52" i="167"/>
  <c r="C43" i="169"/>
  <c r="C112" i="167"/>
  <c r="C158" i="169"/>
  <c r="C39" i="169"/>
  <c r="C137" i="169"/>
  <c r="C22" i="167"/>
  <c r="C128" i="167"/>
  <c r="C189" i="169"/>
  <c r="C54" i="169"/>
  <c r="C90" i="169"/>
  <c r="C70" i="167"/>
  <c r="C67" i="20"/>
  <c r="C18" i="20"/>
  <c r="C34" i="20"/>
  <c r="C50" i="20"/>
  <c r="C66" i="20"/>
  <c r="C95" i="20"/>
  <c r="C111" i="20"/>
  <c r="C127" i="20"/>
  <c r="C46" i="20"/>
  <c r="C31" i="20"/>
  <c r="C65" i="20"/>
  <c r="C19" i="20"/>
  <c r="C35" i="20"/>
  <c r="C51" i="20"/>
  <c r="C17" i="20"/>
  <c r="C96" i="20"/>
  <c r="C112" i="20"/>
  <c r="C128" i="20"/>
  <c r="C22" i="20"/>
  <c r="C99" i="20"/>
  <c r="C73" i="20"/>
  <c r="C92" i="20"/>
  <c r="C48" i="20"/>
  <c r="C110" i="20"/>
  <c r="C72" i="20"/>
  <c r="C20" i="20"/>
  <c r="C36" i="20"/>
  <c r="C52" i="20"/>
  <c r="C81" i="20"/>
  <c r="C97" i="20"/>
  <c r="C113" i="20"/>
  <c r="C129" i="20"/>
  <c r="C69" i="20"/>
  <c r="C38" i="20"/>
  <c r="C115" i="20"/>
  <c r="C62" i="20"/>
  <c r="C63" i="20"/>
  <c r="C94" i="20"/>
  <c r="C21" i="20"/>
  <c r="C37" i="20"/>
  <c r="C53" i="20"/>
  <c r="C82" i="20"/>
  <c r="C98" i="20"/>
  <c r="C114" i="20"/>
  <c r="C130" i="20"/>
  <c r="C54" i="20"/>
  <c r="C131" i="20"/>
  <c r="C61" i="20"/>
  <c r="C32" i="20"/>
  <c r="C49" i="20"/>
  <c r="C83" i="20"/>
  <c r="C91" i="20"/>
  <c r="C47" i="20"/>
  <c r="C93" i="20"/>
  <c r="C23" i="20"/>
  <c r="C39" i="20"/>
  <c r="C55" i="20"/>
  <c r="C84" i="20"/>
  <c r="C100" i="20"/>
  <c r="C116" i="20"/>
  <c r="C132" i="20"/>
  <c r="C26" i="20"/>
  <c r="C87" i="20"/>
  <c r="C135" i="20"/>
  <c r="C90" i="20"/>
  <c r="C80" i="20"/>
  <c r="C74" i="20"/>
  <c r="C24" i="20"/>
  <c r="C40" i="20"/>
  <c r="C56" i="20"/>
  <c r="C85" i="20"/>
  <c r="C101" i="20"/>
  <c r="C117" i="20"/>
  <c r="C133" i="20"/>
  <c r="C58" i="20"/>
  <c r="C119" i="20"/>
  <c r="C30" i="20"/>
  <c r="C70" i="20"/>
  <c r="C25" i="20"/>
  <c r="C41" i="20"/>
  <c r="C57" i="20"/>
  <c r="C86" i="20"/>
  <c r="C102" i="20"/>
  <c r="C118" i="20"/>
  <c r="C134" i="20"/>
  <c r="C71" i="20"/>
  <c r="C42" i="20"/>
  <c r="C103" i="20"/>
  <c r="C45" i="20"/>
  <c r="C64" i="20"/>
  <c r="C33" i="20"/>
  <c r="C27" i="20"/>
  <c r="C43" i="20"/>
  <c r="C59" i="20"/>
  <c r="C88" i="20"/>
  <c r="C104" i="20"/>
  <c r="C120" i="20"/>
  <c r="C136" i="20"/>
  <c r="C29" i="20"/>
  <c r="C68" i="20"/>
  <c r="C28" i="20"/>
  <c r="C44" i="20"/>
  <c r="C60" i="20"/>
  <c r="C89" i="20"/>
  <c r="C105" i="20"/>
  <c r="C121" i="20"/>
  <c r="C137" i="20"/>
  <c r="C106" i="20"/>
  <c r="C122" i="20"/>
  <c r="C107" i="20"/>
  <c r="C123" i="20"/>
  <c r="C108" i="20"/>
  <c r="C124" i="20"/>
  <c r="C109" i="20"/>
  <c r="C125" i="20"/>
  <c r="C126" i="20"/>
  <c r="B17" i="126"/>
  <c r="B33" i="126"/>
  <c r="B49" i="126"/>
  <c r="B65" i="126"/>
  <c r="B18" i="126"/>
  <c r="B34" i="126"/>
  <c r="B50" i="126"/>
  <c r="B66" i="126"/>
  <c r="B38" i="126"/>
  <c r="B23" i="126"/>
  <c r="B55" i="126"/>
  <c r="B19" i="126"/>
  <c r="B35" i="126"/>
  <c r="B51" i="126"/>
  <c r="B67" i="126"/>
  <c r="B20" i="126"/>
  <c r="B36" i="126"/>
  <c r="B52" i="126"/>
  <c r="B68" i="126"/>
  <c r="B21" i="126"/>
  <c r="B37" i="126"/>
  <c r="B53" i="126"/>
  <c r="B69" i="126"/>
  <c r="B22" i="126"/>
  <c r="B54" i="126"/>
  <c r="B70" i="126"/>
  <c r="B39" i="126"/>
  <c r="B71" i="126"/>
  <c r="B24" i="126"/>
  <c r="B40" i="126"/>
  <c r="B56" i="126"/>
  <c r="B72" i="126"/>
  <c r="B26" i="126"/>
  <c r="B58" i="126"/>
  <c r="B16" i="126"/>
  <c r="B27" i="126"/>
  <c r="B59" i="126"/>
  <c r="B44" i="126"/>
  <c r="B29" i="126"/>
  <c r="B61" i="126"/>
  <c r="B46" i="126"/>
  <c r="B31" i="126"/>
  <c r="B63" i="126"/>
  <c r="B48" i="126"/>
  <c r="B25" i="126"/>
  <c r="B41" i="126"/>
  <c r="B57" i="126"/>
  <c r="B73" i="126"/>
  <c r="B42" i="126"/>
  <c r="B43" i="126"/>
  <c r="B28" i="126"/>
  <c r="B60" i="126"/>
  <c r="B45" i="126"/>
  <c r="B30" i="126"/>
  <c r="B62" i="126"/>
  <c r="B47" i="126"/>
  <c r="B32" i="126"/>
  <c r="B64" i="126"/>
  <c r="B9" i="9"/>
  <c r="A8" i="9" s="1"/>
  <c r="A16" i="152"/>
  <c r="B9" i="126" l="1"/>
  <c r="K18" i="5"/>
  <c r="L18" i="5" s="1"/>
  <c r="K16" i="5"/>
  <c r="L16" i="5" s="1"/>
  <c r="C36" i="1"/>
  <c r="B36" i="1" s="1"/>
  <c r="K20" i="5"/>
  <c r="L20" i="5" s="1"/>
  <c r="K19" i="5"/>
  <c r="L19" i="5" s="1"/>
  <c r="C23" i="1"/>
  <c r="B23" i="1" s="1"/>
  <c r="K25" i="5"/>
  <c r="L25" i="5" s="1"/>
  <c r="C16" i="1"/>
  <c r="B16" i="1" s="1"/>
  <c r="K21" i="5"/>
  <c r="L21" i="5" s="1"/>
  <c r="C21" i="1"/>
  <c r="B21" i="1" s="1"/>
  <c r="C34" i="1"/>
  <c r="B34" i="1" s="1"/>
  <c r="C20" i="1"/>
  <c r="B20" i="1" s="1"/>
  <c r="C43" i="1"/>
  <c r="B43" i="1" s="1"/>
  <c r="C27" i="1"/>
  <c r="B27" i="1" s="1"/>
  <c r="C41" i="1"/>
  <c r="B41" i="1" s="1"/>
  <c r="C26" i="1"/>
  <c r="B26" i="1" s="1"/>
  <c r="C39" i="1"/>
  <c r="B39" i="1" s="1"/>
  <c r="C25" i="1"/>
  <c r="B25" i="1" s="1"/>
  <c r="C38" i="1"/>
  <c r="B38" i="1" s="1"/>
  <c r="K17" i="5"/>
  <c r="L17" i="5" s="1"/>
  <c r="C250" i="1"/>
  <c r="B250" i="1" s="1"/>
  <c r="C504" i="1"/>
  <c r="B504" i="1" s="1"/>
  <c r="C120" i="1"/>
  <c r="B120" i="1" s="1"/>
  <c r="C428" i="1"/>
  <c r="B428" i="1" s="1"/>
  <c r="C195" i="1"/>
  <c r="B195" i="1" s="1"/>
  <c r="C414" i="1"/>
  <c r="B414" i="1" s="1"/>
  <c r="C85" i="1"/>
  <c r="B85" i="1" s="1"/>
  <c r="C315" i="1"/>
  <c r="B315" i="1" s="1"/>
  <c r="C513" i="1"/>
  <c r="B513" i="1" s="1"/>
  <c r="C189" i="1"/>
  <c r="B189" i="1" s="1"/>
  <c r="C431" i="1"/>
  <c r="B431" i="1" s="1"/>
  <c r="C131" i="1"/>
  <c r="B131" i="1" s="1"/>
  <c r="C390" i="1"/>
  <c r="B390" i="1" s="1"/>
  <c r="C72" i="1"/>
  <c r="B72" i="1" s="1"/>
  <c r="C301" i="1"/>
  <c r="B301" i="1" s="1"/>
  <c r="C529" i="1"/>
  <c r="B529" i="1" s="1"/>
  <c r="C132" i="1"/>
  <c r="B132" i="1" s="1"/>
  <c r="C334" i="1"/>
  <c r="B334" i="1" s="1"/>
  <c r="C58" i="1"/>
  <c r="B58" i="1" s="1"/>
  <c r="C303" i="1"/>
  <c r="B303" i="1" s="1"/>
  <c r="C596" i="1"/>
  <c r="B596" i="1" s="1"/>
  <c r="C304" i="1"/>
  <c r="B304" i="1" s="1"/>
  <c r="C555" i="1"/>
  <c r="B555" i="1" s="1"/>
  <c r="C209" i="1"/>
  <c r="B209" i="1" s="1"/>
  <c r="C458" i="1"/>
  <c r="B458" i="1" s="1"/>
  <c r="C127" i="1"/>
  <c r="B127" i="1" s="1"/>
  <c r="C425" i="1"/>
  <c r="B425" i="1" s="1"/>
  <c r="C110" i="1"/>
  <c r="B110" i="1" s="1"/>
  <c r="C402" i="1"/>
  <c r="B402" i="1" s="1"/>
  <c r="C63" i="1"/>
  <c r="B63" i="1" s="1"/>
  <c r="C327" i="1"/>
  <c r="B327" i="1" s="1"/>
  <c r="C48" i="1"/>
  <c r="B48" i="1" s="1"/>
  <c r="C321" i="1"/>
  <c r="B321" i="1" s="1"/>
  <c r="C576" i="1"/>
  <c r="B576" i="1" s="1"/>
  <c r="C266" i="1"/>
  <c r="B266" i="1" s="1"/>
  <c r="C518" i="1"/>
  <c r="B518" i="1" s="1"/>
  <c r="C772" i="1"/>
  <c r="B772" i="1" s="1"/>
  <c r="C814" i="1"/>
  <c r="B814" i="1" s="1"/>
  <c r="C751" i="1"/>
  <c r="B751" i="1" s="1"/>
  <c r="C733" i="1"/>
  <c r="B733" i="1" s="1"/>
  <c r="C782" i="1"/>
  <c r="B782" i="1" s="1"/>
  <c r="C718" i="1"/>
  <c r="B718" i="1" s="1"/>
  <c r="C790" i="1"/>
  <c r="B790" i="1" s="1"/>
  <c r="C807" i="1"/>
  <c r="B807" i="1" s="1"/>
  <c r="C802" i="1"/>
  <c r="B802" i="1" s="1"/>
  <c r="C610" i="1"/>
  <c r="B610" i="1" s="1"/>
  <c r="C664" i="1"/>
  <c r="B664" i="1" s="1"/>
  <c r="C679" i="1"/>
  <c r="B679" i="1" s="1"/>
  <c r="C763" i="1"/>
  <c r="B763" i="1" s="1"/>
  <c r="C526" i="1"/>
  <c r="B526" i="1" s="1"/>
  <c r="K34" i="5"/>
  <c r="L34" i="5" s="1"/>
  <c r="K50" i="5"/>
  <c r="L50" i="5" s="1"/>
  <c r="K66" i="5"/>
  <c r="L66" i="5" s="1"/>
  <c r="K82" i="5"/>
  <c r="L82" i="5" s="1"/>
  <c r="K98" i="5"/>
  <c r="L98" i="5" s="1"/>
  <c r="K114" i="5"/>
  <c r="L114" i="5" s="1"/>
  <c r="K130" i="5"/>
  <c r="L130" i="5" s="1"/>
  <c r="K146" i="5"/>
  <c r="L146" i="5" s="1"/>
  <c r="C50" i="1"/>
  <c r="B50" i="1" s="1"/>
  <c r="C257" i="1"/>
  <c r="B257" i="1" s="1"/>
  <c r="C519" i="1"/>
  <c r="B519" i="1" s="1"/>
  <c r="C137" i="1"/>
  <c r="B137" i="1" s="1"/>
  <c r="C446" i="1"/>
  <c r="B446" i="1" s="1"/>
  <c r="C204" i="1"/>
  <c r="B204" i="1" s="1"/>
  <c r="C429" i="1"/>
  <c r="B429" i="1" s="1"/>
  <c r="C101" i="1"/>
  <c r="B101" i="1" s="1"/>
  <c r="C338" i="1"/>
  <c r="B338" i="1" s="1"/>
  <c r="C521" i="1"/>
  <c r="B521" i="1" s="1"/>
  <c r="C196" i="1"/>
  <c r="B196" i="1" s="1"/>
  <c r="C480" i="1"/>
  <c r="B480" i="1" s="1"/>
  <c r="C141" i="1"/>
  <c r="B141" i="1" s="1"/>
  <c r="C399" i="1"/>
  <c r="B399" i="1" s="1"/>
  <c r="C88" i="1"/>
  <c r="B88" i="1" s="1"/>
  <c r="C317" i="1"/>
  <c r="B317" i="1" s="1"/>
  <c r="C537" i="1"/>
  <c r="B537" i="1" s="1"/>
  <c r="C149" i="1"/>
  <c r="B149" i="1" s="1"/>
  <c r="C349" i="1"/>
  <c r="B349" i="1" s="1"/>
  <c r="C74" i="1"/>
  <c r="B74" i="1" s="1"/>
  <c r="C309" i="1"/>
  <c r="B309" i="1" s="1"/>
  <c r="C603" i="1"/>
  <c r="B603" i="1" s="1"/>
  <c r="C319" i="1"/>
  <c r="B319" i="1" s="1"/>
  <c r="C563" i="1"/>
  <c r="B563" i="1" s="1"/>
  <c r="C230" i="1"/>
  <c r="B230" i="1" s="1"/>
  <c r="C466" i="1"/>
  <c r="B466" i="1" s="1"/>
  <c r="C161" i="1"/>
  <c r="B161" i="1" s="1"/>
  <c r="C442" i="1"/>
  <c r="B442" i="1" s="1"/>
  <c r="C134" i="1"/>
  <c r="B134" i="1" s="1"/>
  <c r="C409" i="1"/>
  <c r="B409" i="1" s="1"/>
  <c r="C79" i="1"/>
  <c r="B79" i="1" s="1"/>
  <c r="C336" i="1"/>
  <c r="B336" i="1" s="1"/>
  <c r="C64" i="1"/>
  <c r="B64" i="1" s="1"/>
  <c r="C353" i="1"/>
  <c r="B353" i="1" s="1"/>
  <c r="C599" i="1"/>
  <c r="B599" i="1" s="1"/>
  <c r="C298" i="1"/>
  <c r="B298" i="1" s="1"/>
  <c r="C525" i="1"/>
  <c r="B525" i="1" s="1"/>
  <c r="C787" i="1"/>
  <c r="B787" i="1" s="1"/>
  <c r="C822" i="1"/>
  <c r="B822" i="1" s="1"/>
  <c r="C758" i="1"/>
  <c r="B758" i="1" s="1"/>
  <c r="C741" i="1"/>
  <c r="B741" i="1" s="1"/>
  <c r="C818" i="1"/>
  <c r="B818" i="1" s="1"/>
  <c r="C725" i="1"/>
  <c r="B725" i="1" s="1"/>
  <c r="C819" i="1"/>
  <c r="B819" i="1" s="1"/>
  <c r="C776" i="1"/>
  <c r="B776" i="1" s="1"/>
  <c r="C477" i="1"/>
  <c r="B477" i="1" s="1"/>
  <c r="C619" i="1"/>
  <c r="B619" i="1" s="1"/>
  <c r="C678" i="1"/>
  <c r="B678" i="1" s="1"/>
  <c r="C688" i="1"/>
  <c r="B688" i="1" s="1"/>
  <c r="C771" i="1"/>
  <c r="B771" i="1" s="1"/>
  <c r="C621" i="1"/>
  <c r="B621" i="1" s="1"/>
  <c r="K35" i="5"/>
  <c r="L35" i="5" s="1"/>
  <c r="K51" i="5"/>
  <c r="L51" i="5" s="1"/>
  <c r="K67" i="5"/>
  <c r="L67" i="5" s="1"/>
  <c r="K83" i="5"/>
  <c r="L83" i="5" s="1"/>
  <c r="K99" i="5"/>
  <c r="L99" i="5" s="1"/>
  <c r="K115" i="5"/>
  <c r="L115" i="5" s="1"/>
  <c r="K131" i="5"/>
  <c r="L131" i="5" s="1"/>
  <c r="K147" i="5"/>
  <c r="L147" i="5" s="1"/>
  <c r="C66" i="1"/>
  <c r="B66" i="1" s="1"/>
  <c r="C274" i="1"/>
  <c r="B274" i="1" s="1"/>
  <c r="C534" i="1"/>
  <c r="B534" i="1" s="1"/>
  <c r="C155" i="1"/>
  <c r="B155" i="1" s="1"/>
  <c r="C469" i="1"/>
  <c r="B469" i="1" s="1"/>
  <c r="C212" i="1"/>
  <c r="B212" i="1" s="1"/>
  <c r="C470" i="1"/>
  <c r="B470" i="1" s="1"/>
  <c r="C114" i="1"/>
  <c r="B114" i="1" s="1"/>
  <c r="C347" i="1"/>
  <c r="B347" i="1" s="1"/>
  <c r="C569" i="1"/>
  <c r="B569" i="1" s="1"/>
  <c r="C206" i="1"/>
  <c r="C487" i="1"/>
  <c r="B487" i="1" s="1"/>
  <c r="C148" i="1"/>
  <c r="B148" i="1" s="1"/>
  <c r="C405" i="1"/>
  <c r="B405" i="1" s="1"/>
  <c r="C104" i="1"/>
  <c r="B104" i="1" s="1"/>
  <c r="C333" i="1"/>
  <c r="B333" i="1" s="1"/>
  <c r="C546" i="1"/>
  <c r="B546" i="1" s="1"/>
  <c r="C165" i="1"/>
  <c r="B165" i="1" s="1"/>
  <c r="C377" i="1"/>
  <c r="B377" i="1" s="1"/>
  <c r="C90" i="1"/>
  <c r="B90" i="1" s="1"/>
  <c r="C350" i="1"/>
  <c r="B350" i="1" s="1"/>
  <c r="C28" i="1"/>
  <c r="B28" i="1" s="1"/>
  <c r="C340" i="1"/>
  <c r="B340" i="1" s="1"/>
  <c r="C572" i="1"/>
  <c r="B572" i="1" s="1"/>
  <c r="C240" i="1"/>
  <c r="B240" i="1" s="1"/>
  <c r="C474" i="1"/>
  <c r="B474" i="1" s="1"/>
  <c r="C183" i="1"/>
  <c r="B183" i="1" s="1"/>
  <c r="C459" i="1"/>
  <c r="B459" i="1" s="1"/>
  <c r="C145" i="1"/>
  <c r="B145" i="1" s="1"/>
  <c r="C443" i="1"/>
  <c r="B443" i="1" s="1"/>
  <c r="C95" i="1"/>
  <c r="B95" i="1" s="1"/>
  <c r="C343" i="1"/>
  <c r="B343" i="1" s="1"/>
  <c r="C80" i="1"/>
  <c r="B80" i="1" s="1"/>
  <c r="C361" i="1"/>
  <c r="B361" i="1" s="1"/>
  <c r="C306" i="1"/>
  <c r="B306" i="1" s="1"/>
  <c r="C559" i="1"/>
  <c r="B559" i="1" s="1"/>
  <c r="C780" i="1"/>
  <c r="B780" i="1" s="1"/>
  <c r="C788" i="1"/>
  <c r="B788" i="1" s="1"/>
  <c r="C808" i="1"/>
  <c r="B808" i="1" s="1"/>
  <c r="C742" i="1"/>
  <c r="B742" i="1" s="1"/>
  <c r="C821" i="1"/>
  <c r="B821" i="1" s="1"/>
  <c r="C801" i="1"/>
  <c r="B801" i="1" s="1"/>
  <c r="C586" i="1"/>
  <c r="B586" i="1" s="1"/>
  <c r="C638" i="1"/>
  <c r="B638" i="1" s="1"/>
  <c r="C704" i="1"/>
  <c r="B704" i="1" s="1"/>
  <c r="C694" i="1"/>
  <c r="B694" i="1" s="1"/>
  <c r="C778" i="1"/>
  <c r="B778" i="1" s="1"/>
  <c r="C641" i="1"/>
  <c r="B641" i="1" s="1"/>
  <c r="K36" i="5"/>
  <c r="L36" i="5" s="1"/>
  <c r="K52" i="5"/>
  <c r="L52" i="5" s="1"/>
  <c r="K68" i="5"/>
  <c r="L68" i="5" s="1"/>
  <c r="K84" i="5"/>
  <c r="L84" i="5" s="1"/>
  <c r="K100" i="5"/>
  <c r="L100" i="5" s="1"/>
  <c r="K116" i="5"/>
  <c r="L116" i="5" s="1"/>
  <c r="K132" i="5"/>
  <c r="L132" i="5" s="1"/>
  <c r="K148" i="5"/>
  <c r="L148" i="5" s="1"/>
  <c r="C82" i="1"/>
  <c r="B82" i="1" s="1"/>
  <c r="C282" i="1"/>
  <c r="B282" i="1" s="1"/>
  <c r="C543" i="1"/>
  <c r="B543" i="1" s="1"/>
  <c r="C163" i="1"/>
  <c r="B163" i="1" s="1"/>
  <c r="C219" i="1"/>
  <c r="B219" i="1" s="1"/>
  <c r="C478" i="1"/>
  <c r="B478" i="1" s="1"/>
  <c r="C139" i="1"/>
  <c r="B139" i="1" s="1"/>
  <c r="C365" i="1"/>
  <c r="B365" i="1" s="1"/>
  <c r="C587" i="1"/>
  <c r="B587" i="1" s="1"/>
  <c r="C213" i="1"/>
  <c r="B213" i="1" s="1"/>
  <c r="C498" i="1"/>
  <c r="B498" i="1" s="1"/>
  <c r="C174" i="1"/>
  <c r="B174" i="1" s="1"/>
  <c r="C415" i="1"/>
  <c r="B415" i="1" s="1"/>
  <c r="C115" i="1"/>
  <c r="B115" i="1" s="1"/>
  <c r="C339" i="1"/>
  <c r="B339" i="1" s="1"/>
  <c r="C554" i="1"/>
  <c r="B554" i="1" s="1"/>
  <c r="C175" i="1"/>
  <c r="B175" i="1" s="1"/>
  <c r="C385" i="1"/>
  <c r="B385" i="1" s="1"/>
  <c r="C106" i="1"/>
  <c r="B106" i="1" s="1"/>
  <c r="C357" i="1"/>
  <c r="B357" i="1" s="1"/>
  <c r="C358" i="1"/>
  <c r="B358" i="1" s="1"/>
  <c r="C18" i="1"/>
  <c r="B18" i="1" s="1"/>
  <c r="C246" i="1"/>
  <c r="B246" i="1" s="1"/>
  <c r="C483" i="1"/>
  <c r="B483" i="1" s="1"/>
  <c r="C216" i="1"/>
  <c r="B216" i="1" s="1"/>
  <c r="C501" i="1"/>
  <c r="B501" i="1" s="1"/>
  <c r="C151" i="1"/>
  <c r="B151" i="1" s="1"/>
  <c r="C451" i="1"/>
  <c r="B451" i="1" s="1"/>
  <c r="C111" i="1"/>
  <c r="B111" i="1" s="1"/>
  <c r="C360" i="1"/>
  <c r="B360" i="1" s="1"/>
  <c r="C96" i="1"/>
  <c r="B96" i="1" s="1"/>
  <c r="C371" i="1"/>
  <c r="B371" i="1" s="1"/>
  <c r="C33" i="1"/>
  <c r="B33" i="1" s="1"/>
  <c r="C313" i="1"/>
  <c r="B313" i="1" s="1"/>
  <c r="C566" i="1"/>
  <c r="B566" i="1" s="1"/>
  <c r="C797" i="1"/>
  <c r="B797" i="1" s="1"/>
  <c r="C773" i="1"/>
  <c r="B773" i="1" s="1"/>
  <c r="C796" i="1"/>
  <c r="B796" i="1" s="1"/>
  <c r="C816" i="1"/>
  <c r="B816" i="1" s="1"/>
  <c r="C791" i="1"/>
  <c r="B791" i="1" s="1"/>
  <c r="C824" i="1"/>
  <c r="B824" i="1" s="1"/>
  <c r="C578" i="1"/>
  <c r="B578" i="1" s="1"/>
  <c r="C583" i="1"/>
  <c r="B583" i="1" s="1"/>
  <c r="C609" i="1"/>
  <c r="B609" i="1" s="1"/>
  <c r="C646" i="1"/>
  <c r="B646" i="1" s="1"/>
  <c r="C721" i="1"/>
  <c r="B721" i="1" s="1"/>
  <c r="C713" i="1"/>
  <c r="B713" i="1" s="1"/>
  <c r="C793" i="1"/>
  <c r="B793" i="1" s="1"/>
  <c r="C672" i="1"/>
  <c r="B672" i="1" s="1"/>
  <c r="K37" i="5"/>
  <c r="L37" i="5" s="1"/>
  <c r="K53" i="5"/>
  <c r="L53" i="5" s="1"/>
  <c r="K69" i="5"/>
  <c r="L69" i="5" s="1"/>
  <c r="K85" i="5"/>
  <c r="L85" i="5" s="1"/>
  <c r="K101" i="5"/>
  <c r="L101" i="5" s="1"/>
  <c r="K117" i="5"/>
  <c r="L117" i="5" s="1"/>
  <c r="K133" i="5"/>
  <c r="L133" i="5" s="1"/>
  <c r="K149" i="5"/>
  <c r="L149" i="5" s="1"/>
  <c r="C98" i="1"/>
  <c r="B98" i="1" s="1"/>
  <c r="C329" i="1"/>
  <c r="B329" i="1" s="1"/>
  <c r="C551" i="1"/>
  <c r="B551" i="1" s="1"/>
  <c r="C203" i="1"/>
  <c r="B203" i="1" s="1"/>
  <c r="C227" i="1"/>
  <c r="B227" i="1" s="1"/>
  <c r="C486" i="1"/>
  <c r="B486" i="1" s="1"/>
  <c r="C157" i="1"/>
  <c r="B157" i="1" s="1"/>
  <c r="C375" i="1"/>
  <c r="B375" i="1" s="1"/>
  <c r="C594" i="1"/>
  <c r="B594" i="1" s="1"/>
  <c r="C220" i="1"/>
  <c r="B220" i="1" s="1"/>
  <c r="C528" i="1"/>
  <c r="B528" i="1" s="1"/>
  <c r="C180" i="1"/>
  <c r="B180" i="1" s="1"/>
  <c r="C448" i="1"/>
  <c r="B448" i="1" s="1"/>
  <c r="C123" i="1"/>
  <c r="B123" i="1" s="1"/>
  <c r="C356" i="1"/>
  <c r="B356" i="1" s="1"/>
  <c r="C562" i="1"/>
  <c r="B562" i="1" s="1"/>
  <c r="C191" i="1"/>
  <c r="B191" i="1" s="1"/>
  <c r="C391" i="1"/>
  <c r="B391" i="1" s="1"/>
  <c r="C116" i="1"/>
  <c r="B116" i="1" s="1"/>
  <c r="C369" i="1"/>
  <c r="B369" i="1" s="1"/>
  <c r="C59" i="1"/>
  <c r="B59" i="1" s="1"/>
  <c r="C392" i="1"/>
  <c r="B392" i="1" s="1"/>
  <c r="C29" i="1"/>
  <c r="B29" i="1" s="1"/>
  <c r="C255" i="1"/>
  <c r="B255" i="1" s="1"/>
  <c r="C491" i="1"/>
  <c r="B491" i="1" s="1"/>
  <c r="C247" i="1"/>
  <c r="B247" i="1" s="1"/>
  <c r="C510" i="1"/>
  <c r="B510" i="1" s="1"/>
  <c r="C167" i="1"/>
  <c r="B167" i="1" s="1"/>
  <c r="C467" i="1"/>
  <c r="B467" i="1" s="1"/>
  <c r="C118" i="1"/>
  <c r="B118" i="1" s="1"/>
  <c r="C379" i="1"/>
  <c r="B379" i="1" s="1"/>
  <c r="C112" i="1"/>
  <c r="B112" i="1" s="1"/>
  <c r="C394" i="1"/>
  <c r="B394" i="1" s="1"/>
  <c r="C49" i="1"/>
  <c r="B49" i="1" s="1"/>
  <c r="C328" i="1"/>
  <c r="B328" i="1" s="1"/>
  <c r="C577" i="1"/>
  <c r="B577" i="1" s="1"/>
  <c r="C789" i="1"/>
  <c r="B789" i="1" s="1"/>
  <c r="C798" i="1"/>
  <c r="B798" i="1" s="1"/>
  <c r="C815" i="1"/>
  <c r="B815" i="1" s="1"/>
  <c r="C806" i="1"/>
  <c r="B806" i="1" s="1"/>
  <c r="C811" i="1"/>
  <c r="B811" i="1" s="1"/>
  <c r="C575" i="1"/>
  <c r="B575" i="1" s="1"/>
  <c r="C616" i="1"/>
  <c r="B616" i="1" s="1"/>
  <c r="C663" i="1"/>
  <c r="B663" i="1" s="1"/>
  <c r="C618" i="1"/>
  <c r="B618" i="1" s="1"/>
  <c r="C655" i="1"/>
  <c r="B655" i="1" s="1"/>
  <c r="C737" i="1"/>
  <c r="B737" i="1" s="1"/>
  <c r="C738" i="1"/>
  <c r="B738" i="1" s="1"/>
  <c r="C520" i="1"/>
  <c r="B520" i="1" s="1"/>
  <c r="C689" i="1"/>
  <c r="B689" i="1" s="1"/>
  <c r="K38" i="5"/>
  <c r="L38" i="5" s="1"/>
  <c r="K54" i="5"/>
  <c r="L54" i="5" s="1"/>
  <c r="K70" i="5"/>
  <c r="L70" i="5" s="1"/>
  <c r="K86" i="5"/>
  <c r="L86" i="5" s="1"/>
  <c r="K102" i="5"/>
  <c r="L102" i="5" s="1"/>
  <c r="K118" i="5"/>
  <c r="L118" i="5" s="1"/>
  <c r="K134" i="5"/>
  <c r="L134" i="5" s="1"/>
  <c r="K150" i="5"/>
  <c r="L150" i="5" s="1"/>
  <c r="C113" i="1"/>
  <c r="B113" i="1" s="1"/>
  <c r="C337" i="1"/>
  <c r="B337" i="1" s="1"/>
  <c r="C585" i="1"/>
  <c r="B585" i="1" s="1"/>
  <c r="C267" i="1"/>
  <c r="B267" i="1" s="1"/>
  <c r="C52" i="1"/>
  <c r="B52" i="1" s="1"/>
  <c r="C234" i="1"/>
  <c r="B234" i="1" s="1"/>
  <c r="C496" i="1"/>
  <c r="B496" i="1" s="1"/>
  <c r="C172" i="1"/>
  <c r="B172" i="1" s="1"/>
  <c r="C383" i="1"/>
  <c r="B383" i="1" s="1"/>
  <c r="C601" i="1"/>
  <c r="B601" i="1" s="1"/>
  <c r="C228" i="1"/>
  <c r="B228" i="1" s="1"/>
  <c r="C545" i="1"/>
  <c r="B545" i="1" s="1"/>
  <c r="C190" i="1"/>
  <c r="B190" i="1" s="1"/>
  <c r="C455" i="1"/>
  <c r="B455" i="1" s="1"/>
  <c r="C142" i="1"/>
  <c r="B142" i="1" s="1"/>
  <c r="C368" i="1"/>
  <c r="B368" i="1" s="1"/>
  <c r="C571" i="1"/>
  <c r="B571" i="1" s="1"/>
  <c r="C197" i="1"/>
  <c r="B197" i="1" s="1"/>
  <c r="C406" i="1"/>
  <c r="B406" i="1" s="1"/>
  <c r="C125" i="1"/>
  <c r="B125" i="1" s="1"/>
  <c r="C407" i="1"/>
  <c r="B407" i="1" s="1"/>
  <c r="C75" i="1"/>
  <c r="B75" i="1" s="1"/>
  <c r="C401" i="1"/>
  <c r="B401" i="1" s="1"/>
  <c r="C44" i="1"/>
  <c r="B44" i="1" s="1"/>
  <c r="C262" i="1"/>
  <c r="B262" i="1" s="1"/>
  <c r="C548" i="1"/>
  <c r="B548" i="1" s="1"/>
  <c r="C263" i="1"/>
  <c r="B263" i="1" s="1"/>
  <c r="C516" i="1"/>
  <c r="B516" i="1" s="1"/>
  <c r="C193" i="1"/>
  <c r="B193" i="1" s="1"/>
  <c r="C484" i="1"/>
  <c r="B484" i="1" s="1"/>
  <c r="C128" i="1"/>
  <c r="B128" i="1" s="1"/>
  <c r="C387" i="1"/>
  <c r="B387" i="1" s="1"/>
  <c r="C135" i="1"/>
  <c r="B135" i="1" s="1"/>
  <c r="C411" i="1"/>
  <c r="B411" i="1" s="1"/>
  <c r="C65" i="1"/>
  <c r="B65" i="1" s="1"/>
  <c r="C344" i="1"/>
  <c r="B344" i="1" s="1"/>
  <c r="C584" i="1"/>
  <c r="B584" i="1" s="1"/>
  <c r="C800" i="1"/>
  <c r="B800" i="1" s="1"/>
  <c r="C817" i="1"/>
  <c r="B817" i="1" s="1"/>
  <c r="C823" i="1"/>
  <c r="B823" i="1" s="1"/>
  <c r="C606" i="1"/>
  <c r="B606" i="1" s="1"/>
  <c r="C567" i="1"/>
  <c r="B567" i="1" s="1"/>
  <c r="C626" i="1"/>
  <c r="B626" i="1" s="1"/>
  <c r="C636" i="1"/>
  <c r="B636" i="1" s="1"/>
  <c r="C676" i="1"/>
  <c r="B676" i="1" s="1"/>
  <c r="C627" i="1"/>
  <c r="B627" i="1" s="1"/>
  <c r="C693" i="1"/>
  <c r="B693" i="1" s="1"/>
  <c r="C770" i="1"/>
  <c r="B770" i="1" s="1"/>
  <c r="C747" i="1"/>
  <c r="B747" i="1" s="1"/>
  <c r="C612" i="1"/>
  <c r="B612" i="1" s="1"/>
  <c r="C696" i="1"/>
  <c r="B696" i="1" s="1"/>
  <c r="K22" i="5"/>
  <c r="K39" i="5"/>
  <c r="L39" i="5" s="1"/>
  <c r="K55" i="5"/>
  <c r="L55" i="5" s="1"/>
  <c r="K71" i="5"/>
  <c r="L71" i="5" s="1"/>
  <c r="K87" i="5"/>
  <c r="L87" i="5" s="1"/>
  <c r="K103" i="5"/>
  <c r="L103" i="5" s="1"/>
  <c r="K119" i="5"/>
  <c r="L119" i="5" s="1"/>
  <c r="K135" i="5"/>
  <c r="L135" i="5" s="1"/>
  <c r="C684" i="1"/>
  <c r="B684" i="1" s="1"/>
  <c r="C136" i="1"/>
  <c r="B136" i="1" s="1"/>
  <c r="C345" i="1"/>
  <c r="B345" i="1" s="1"/>
  <c r="C593" i="1"/>
  <c r="B593" i="1" s="1"/>
  <c r="C291" i="1"/>
  <c r="B291" i="1" s="1"/>
  <c r="C68" i="1"/>
  <c r="B68" i="1" s="1"/>
  <c r="C283" i="1"/>
  <c r="B283" i="1" s="1"/>
  <c r="C527" i="1"/>
  <c r="B527" i="1" s="1"/>
  <c r="C179" i="1"/>
  <c r="B179" i="1" s="1"/>
  <c r="C398" i="1"/>
  <c r="B398" i="1" s="1"/>
  <c r="C236" i="1"/>
  <c r="B236" i="1" s="1"/>
  <c r="C553" i="1"/>
  <c r="B553" i="1" s="1"/>
  <c r="C221" i="1"/>
  <c r="B221" i="1" s="1"/>
  <c r="C471" i="1"/>
  <c r="B471" i="1" s="1"/>
  <c r="C159" i="1"/>
  <c r="B159" i="1" s="1"/>
  <c r="C400" i="1"/>
  <c r="B400" i="1" s="1"/>
  <c r="C580" i="1"/>
  <c r="B580" i="1" s="1"/>
  <c r="C214" i="1"/>
  <c r="B214" i="1" s="1"/>
  <c r="C423" i="1"/>
  <c r="B423" i="1" s="1"/>
  <c r="C143" i="1"/>
  <c r="B143" i="1" s="1"/>
  <c r="C416" i="1"/>
  <c r="B416" i="1" s="1"/>
  <c r="C91" i="1"/>
  <c r="B91" i="1" s="1"/>
  <c r="C424" i="1"/>
  <c r="B424" i="1" s="1"/>
  <c r="C60" i="1"/>
  <c r="B60" i="1" s="1"/>
  <c r="C279" i="1"/>
  <c r="B279" i="1" s="1"/>
  <c r="C556" i="1"/>
  <c r="B556" i="1" s="1"/>
  <c r="C272" i="1"/>
  <c r="B272" i="1" s="1"/>
  <c r="C532" i="1"/>
  <c r="B532" i="1" s="1"/>
  <c r="C199" i="1"/>
  <c r="B199" i="1" s="1"/>
  <c r="C492" i="1"/>
  <c r="B492" i="1" s="1"/>
  <c r="C177" i="1"/>
  <c r="B177" i="1" s="1"/>
  <c r="C410" i="1"/>
  <c r="B410" i="1" s="1"/>
  <c r="C152" i="1"/>
  <c r="B152" i="1" s="1"/>
  <c r="C418" i="1"/>
  <c r="B418" i="1" s="1"/>
  <c r="C81" i="1"/>
  <c r="B81" i="1" s="1"/>
  <c r="C362" i="1"/>
  <c r="B362" i="1" s="1"/>
  <c r="C600" i="1"/>
  <c r="B600" i="1" s="1"/>
  <c r="C827" i="1"/>
  <c r="B827" i="1" s="1"/>
  <c r="C623" i="1"/>
  <c r="B623" i="1" s="1"/>
  <c r="C805" i="1"/>
  <c r="B805" i="1" s="1"/>
  <c r="C624" i="1"/>
  <c r="B624" i="1" s="1"/>
  <c r="C615" i="1"/>
  <c r="B615" i="1" s="1"/>
  <c r="C635" i="1"/>
  <c r="B635" i="1" s="1"/>
  <c r="C644" i="1"/>
  <c r="B644" i="1" s="1"/>
  <c r="C692" i="1"/>
  <c r="B692" i="1" s="1"/>
  <c r="C637" i="1"/>
  <c r="B637" i="1" s="1"/>
  <c r="C703" i="1"/>
  <c r="B703" i="1" s="1"/>
  <c r="C785" i="1"/>
  <c r="B785" i="1" s="1"/>
  <c r="C762" i="1"/>
  <c r="B762" i="1" s="1"/>
  <c r="C629" i="1"/>
  <c r="B629" i="1" s="1"/>
  <c r="C706" i="1"/>
  <c r="B706" i="1" s="1"/>
  <c r="K23" i="5"/>
  <c r="L23" i="5" s="1"/>
  <c r="K40" i="5"/>
  <c r="L40" i="5" s="1"/>
  <c r="K56" i="5"/>
  <c r="L56" i="5" s="1"/>
  <c r="K72" i="5"/>
  <c r="L72" i="5" s="1"/>
  <c r="K88" i="5"/>
  <c r="L88" i="5" s="1"/>
  <c r="K104" i="5"/>
  <c r="L104" i="5" s="1"/>
  <c r="K120" i="5"/>
  <c r="L120" i="5" s="1"/>
  <c r="K136" i="5"/>
  <c r="L136" i="5" s="1"/>
  <c r="C166" i="1"/>
  <c r="B166" i="1" s="1"/>
  <c r="C436" i="1"/>
  <c r="B436" i="1" s="1"/>
  <c r="C769" i="1"/>
  <c r="B769" i="1" s="1"/>
  <c r="K46" i="5"/>
  <c r="L46" i="5" s="1"/>
  <c r="C154" i="1"/>
  <c r="B154" i="1" s="1"/>
  <c r="C363" i="1"/>
  <c r="B363" i="1" s="1"/>
  <c r="C607" i="1"/>
  <c r="B607" i="1" s="1"/>
  <c r="C314" i="1"/>
  <c r="B314" i="1" s="1"/>
  <c r="C84" i="1"/>
  <c r="B84" i="1" s="1"/>
  <c r="C299" i="1"/>
  <c r="B299" i="1" s="1"/>
  <c r="C535" i="1"/>
  <c r="B535" i="1" s="1"/>
  <c r="C188" i="1"/>
  <c r="B188" i="1" s="1"/>
  <c r="C420" i="1"/>
  <c r="B420" i="1" s="1"/>
  <c r="C54" i="1"/>
  <c r="B54" i="1" s="1"/>
  <c r="C252" i="1"/>
  <c r="B252" i="1" s="1"/>
  <c r="C561" i="1"/>
  <c r="B561" i="1" s="1"/>
  <c r="C244" i="1"/>
  <c r="B244" i="1" s="1"/>
  <c r="C488" i="1"/>
  <c r="B488" i="1" s="1"/>
  <c r="C207" i="1"/>
  <c r="B207" i="1" s="1"/>
  <c r="C422" i="1"/>
  <c r="B422" i="1" s="1"/>
  <c r="C589" i="1"/>
  <c r="B589" i="1" s="1"/>
  <c r="C223" i="1"/>
  <c r="B223" i="1" s="1"/>
  <c r="C472" i="1"/>
  <c r="B472" i="1" s="1"/>
  <c r="C160" i="1"/>
  <c r="B160" i="1" s="1"/>
  <c r="C433" i="1"/>
  <c r="B433" i="1" s="1"/>
  <c r="C107" i="1"/>
  <c r="B107" i="1" s="1"/>
  <c r="C440" i="1"/>
  <c r="B440" i="1" s="1"/>
  <c r="C76" i="1"/>
  <c r="B76" i="1" s="1"/>
  <c r="C296" i="1"/>
  <c r="B296" i="1" s="1"/>
  <c r="C582" i="1"/>
  <c r="B582" i="1" s="1"/>
  <c r="C289" i="1"/>
  <c r="B289" i="1" s="1"/>
  <c r="C540" i="1"/>
  <c r="B540" i="1" s="1"/>
  <c r="C225" i="1"/>
  <c r="B225" i="1" s="1"/>
  <c r="C502" i="1"/>
  <c r="B502" i="1" s="1"/>
  <c r="C184" i="1"/>
  <c r="B184" i="1" s="1"/>
  <c r="C435" i="1"/>
  <c r="B435" i="1" s="1"/>
  <c r="C162" i="1"/>
  <c r="B162" i="1" s="1"/>
  <c r="C426" i="1"/>
  <c r="B426" i="1" s="1"/>
  <c r="C97" i="1"/>
  <c r="B97" i="1" s="1"/>
  <c r="C380" i="1"/>
  <c r="B380" i="1" s="1"/>
  <c r="C630" i="1"/>
  <c r="B630" i="1" s="1"/>
  <c r="C828" i="1"/>
  <c r="B828" i="1" s="1"/>
  <c r="C642" i="1"/>
  <c r="B642" i="1" s="1"/>
  <c r="C774" i="1"/>
  <c r="B774" i="1" s="1"/>
  <c r="C674" i="1"/>
  <c r="B674" i="1" s="1"/>
  <c r="C625" i="1"/>
  <c r="B625" i="1" s="1"/>
  <c r="C662" i="1"/>
  <c r="B662" i="1" s="1"/>
  <c r="C653" i="1"/>
  <c r="B653" i="1" s="1"/>
  <c r="C702" i="1"/>
  <c r="B702" i="1" s="1"/>
  <c r="C645" i="1"/>
  <c r="B645" i="1" s="1"/>
  <c r="C712" i="1"/>
  <c r="B712" i="1" s="1"/>
  <c r="C792" i="1"/>
  <c r="B792" i="1" s="1"/>
  <c r="C512" i="1"/>
  <c r="B512" i="1" s="1"/>
  <c r="C649" i="1"/>
  <c r="B649" i="1" s="1"/>
  <c r="C715" i="1"/>
  <c r="B715" i="1" s="1"/>
  <c r="K24" i="5"/>
  <c r="L24" i="5" s="1"/>
  <c r="K41" i="5"/>
  <c r="L41" i="5" s="1"/>
  <c r="K57" i="5"/>
  <c r="L57" i="5" s="1"/>
  <c r="K73" i="5"/>
  <c r="L73" i="5" s="1"/>
  <c r="K89" i="5"/>
  <c r="L89" i="5" s="1"/>
  <c r="K105" i="5"/>
  <c r="L105" i="5" s="1"/>
  <c r="K121" i="5"/>
  <c r="L121" i="5" s="1"/>
  <c r="K137" i="5"/>
  <c r="L137" i="5" s="1"/>
  <c r="C515" i="1"/>
  <c r="B515" i="1" s="1"/>
  <c r="C634" i="1"/>
  <c r="B634" i="1" s="1"/>
  <c r="C620" i="1"/>
  <c r="B620" i="1" s="1"/>
  <c r="K94" i="5"/>
  <c r="L94" i="5" s="1"/>
  <c r="C170" i="1"/>
  <c r="B170" i="1" s="1"/>
  <c r="C372" i="1"/>
  <c r="B372" i="1" s="1"/>
  <c r="C622" i="1"/>
  <c r="B622" i="1" s="1"/>
  <c r="C322" i="1"/>
  <c r="B322" i="1" s="1"/>
  <c r="C100" i="1"/>
  <c r="B100" i="1" s="1"/>
  <c r="C307" i="1"/>
  <c r="B307" i="1" s="1"/>
  <c r="C544" i="1"/>
  <c r="B544" i="1" s="1"/>
  <c r="C205" i="1"/>
  <c r="B205" i="1" s="1"/>
  <c r="C430" i="1"/>
  <c r="B430" i="1" s="1"/>
  <c r="C70" i="1"/>
  <c r="B70" i="1" s="1"/>
  <c r="C284" i="1"/>
  <c r="B284" i="1" s="1"/>
  <c r="C579" i="1"/>
  <c r="B579" i="1" s="1"/>
  <c r="C269" i="1"/>
  <c r="B269" i="1" s="1"/>
  <c r="C536" i="1"/>
  <c r="B536" i="1" s="1"/>
  <c r="C222" i="1"/>
  <c r="B222" i="1" s="1"/>
  <c r="C432" i="1"/>
  <c r="B432" i="1" s="1"/>
  <c r="C595" i="1"/>
  <c r="B595" i="1" s="1"/>
  <c r="C229" i="1"/>
  <c r="B229" i="1" s="1"/>
  <c r="C499" i="1"/>
  <c r="B499" i="1" s="1"/>
  <c r="C181" i="1"/>
  <c r="B181" i="1" s="1"/>
  <c r="C449" i="1"/>
  <c r="B449" i="1" s="1"/>
  <c r="C126" i="1"/>
  <c r="B126" i="1" s="1"/>
  <c r="C457" i="1"/>
  <c r="B457" i="1" s="1"/>
  <c r="C92" i="1"/>
  <c r="B92" i="1" s="1"/>
  <c r="C325" i="1"/>
  <c r="B325" i="1" s="1"/>
  <c r="C591" i="1"/>
  <c r="B591" i="1" s="1"/>
  <c r="C310" i="1"/>
  <c r="B310" i="1" s="1"/>
  <c r="C549" i="1"/>
  <c r="B549" i="1" s="1"/>
  <c r="C231" i="1"/>
  <c r="B231" i="1" s="1"/>
  <c r="C517" i="1"/>
  <c r="B517" i="1" s="1"/>
  <c r="C210" i="1"/>
  <c r="B210" i="1" s="1"/>
  <c r="C460" i="1"/>
  <c r="B460" i="1" s="1"/>
  <c r="C168" i="1"/>
  <c r="B168" i="1" s="1"/>
  <c r="C444" i="1"/>
  <c r="B444" i="1" s="1"/>
  <c r="C119" i="1"/>
  <c r="B119" i="1" s="1"/>
  <c r="C388" i="1"/>
  <c r="B388" i="1" s="1"/>
  <c r="C658" i="1"/>
  <c r="B658" i="1" s="1"/>
  <c r="C613" i="1"/>
  <c r="B613" i="1" s="1"/>
  <c r="C659" i="1"/>
  <c r="B659" i="1" s="1"/>
  <c r="C754" i="1"/>
  <c r="B754" i="1" s="1"/>
  <c r="C699" i="1"/>
  <c r="B699" i="1" s="1"/>
  <c r="C643" i="1"/>
  <c r="B643" i="1" s="1"/>
  <c r="C675" i="1"/>
  <c r="B675" i="1" s="1"/>
  <c r="C669" i="1"/>
  <c r="B669" i="1" s="1"/>
  <c r="C711" i="1"/>
  <c r="B711" i="1" s="1"/>
  <c r="C654" i="1"/>
  <c r="B654" i="1" s="1"/>
  <c r="C728" i="1"/>
  <c r="B728" i="1" s="1"/>
  <c r="C810" i="1"/>
  <c r="B810" i="1" s="1"/>
  <c r="C597" i="1"/>
  <c r="B597" i="1" s="1"/>
  <c r="C657" i="1"/>
  <c r="B657" i="1" s="1"/>
  <c r="C749" i="1"/>
  <c r="B749" i="1" s="1"/>
  <c r="K42" i="5"/>
  <c r="L42" i="5" s="1"/>
  <c r="K58" i="5"/>
  <c r="L58" i="5" s="1"/>
  <c r="K74" i="5"/>
  <c r="L74" i="5" s="1"/>
  <c r="K90" i="5"/>
  <c r="L90" i="5" s="1"/>
  <c r="K106" i="5"/>
  <c r="L106" i="5" s="1"/>
  <c r="K122" i="5"/>
  <c r="L122" i="5" s="1"/>
  <c r="K138" i="5"/>
  <c r="L138" i="5" s="1"/>
  <c r="C61" i="1"/>
  <c r="B61" i="1" s="1"/>
  <c r="C249" i="1"/>
  <c r="B249" i="1" s="1"/>
  <c r="C698" i="1"/>
  <c r="B698" i="1" s="1"/>
  <c r="C727" i="1"/>
  <c r="B727" i="1" s="1"/>
  <c r="K30" i="5"/>
  <c r="L30" i="5" s="1"/>
  <c r="C178" i="1"/>
  <c r="B178" i="1" s="1"/>
  <c r="C381" i="1"/>
  <c r="B381" i="1" s="1"/>
  <c r="C660" i="1"/>
  <c r="B660" i="1" s="1"/>
  <c r="C330" i="1"/>
  <c r="B330" i="1" s="1"/>
  <c r="C121" i="1"/>
  <c r="B121" i="1" s="1"/>
  <c r="C331" i="1"/>
  <c r="B331" i="1" s="1"/>
  <c r="C552" i="1"/>
  <c r="B552" i="1" s="1"/>
  <c r="C235" i="1"/>
  <c r="B235" i="1" s="1"/>
  <c r="C438" i="1"/>
  <c r="B438" i="1" s="1"/>
  <c r="C86" i="1"/>
  <c r="B86" i="1" s="1"/>
  <c r="C300" i="1"/>
  <c r="B300" i="1" s="1"/>
  <c r="C588" i="1"/>
  <c r="B588" i="1" s="1"/>
  <c r="C285" i="1"/>
  <c r="B285" i="1" s="1"/>
  <c r="C570" i="1"/>
  <c r="B570" i="1" s="1"/>
  <c r="C237" i="1"/>
  <c r="B237" i="1" s="1"/>
  <c r="C439" i="1"/>
  <c r="B439" i="1" s="1"/>
  <c r="C17" i="1"/>
  <c r="B17" i="1" s="1"/>
  <c r="C238" i="1"/>
  <c r="B238" i="1" s="1"/>
  <c r="C530" i="1"/>
  <c r="B530" i="1" s="1"/>
  <c r="C208" i="1"/>
  <c r="B208" i="1" s="1"/>
  <c r="C456" i="1"/>
  <c r="B456" i="1" s="1"/>
  <c r="C133" i="1"/>
  <c r="B133" i="1" s="1"/>
  <c r="C490" i="1"/>
  <c r="B490" i="1" s="1"/>
  <c r="C108" i="1"/>
  <c r="B108" i="1" s="1"/>
  <c r="C335" i="1"/>
  <c r="B335" i="1" s="1"/>
  <c r="C19" i="1"/>
  <c r="B19" i="1" s="1"/>
  <c r="C320" i="1"/>
  <c r="B320" i="1" s="1"/>
  <c r="C573" i="1"/>
  <c r="B573" i="1" s="1"/>
  <c r="C280" i="1"/>
  <c r="B280" i="1" s="1"/>
  <c r="C524" i="1"/>
  <c r="B524" i="1" s="1"/>
  <c r="C217" i="1"/>
  <c r="B217" i="1" s="1"/>
  <c r="C475" i="1"/>
  <c r="B475" i="1" s="1"/>
  <c r="C185" i="1"/>
  <c r="B185" i="1" s="1"/>
  <c r="C452" i="1"/>
  <c r="B452" i="1" s="1"/>
  <c r="C129" i="1"/>
  <c r="B129" i="1" s="1"/>
  <c r="C403" i="1"/>
  <c r="B403" i="1" s="1"/>
  <c r="C666" i="1"/>
  <c r="B666" i="1" s="1"/>
  <c r="C632" i="1"/>
  <c r="B632" i="1" s="1"/>
  <c r="C673" i="1"/>
  <c r="B673" i="1" s="1"/>
  <c r="C560" i="1"/>
  <c r="B560" i="1" s="1"/>
  <c r="C708" i="1"/>
  <c r="B708" i="1" s="1"/>
  <c r="C652" i="1"/>
  <c r="B652" i="1" s="1"/>
  <c r="C685" i="1"/>
  <c r="B685" i="1" s="1"/>
  <c r="C686" i="1"/>
  <c r="B686" i="1" s="1"/>
  <c r="C720" i="1"/>
  <c r="B720" i="1" s="1"/>
  <c r="C670" i="1"/>
  <c r="B670" i="1" s="1"/>
  <c r="C746" i="1"/>
  <c r="B746" i="1" s="1"/>
  <c r="C826" i="1"/>
  <c r="B826" i="1" s="1"/>
  <c r="C640" i="1"/>
  <c r="B640" i="1" s="1"/>
  <c r="C680" i="1"/>
  <c r="B680" i="1" s="1"/>
  <c r="C764" i="1"/>
  <c r="B764" i="1" s="1"/>
  <c r="K26" i="5"/>
  <c r="L26" i="5" s="1"/>
  <c r="K43" i="5"/>
  <c r="L43" i="5" s="1"/>
  <c r="K59" i="5"/>
  <c r="L59" i="5" s="1"/>
  <c r="K75" i="5"/>
  <c r="L75" i="5" s="1"/>
  <c r="K91" i="5"/>
  <c r="L91" i="5" s="1"/>
  <c r="K107" i="5"/>
  <c r="L107" i="5" s="1"/>
  <c r="K123" i="5"/>
  <c r="L123" i="5" s="1"/>
  <c r="K139" i="5"/>
  <c r="L139" i="5" s="1"/>
  <c r="C482" i="1"/>
  <c r="B482" i="1" s="1"/>
  <c r="C723" i="1"/>
  <c r="B723" i="1" s="1"/>
  <c r="C809" i="1"/>
  <c r="B809" i="1" s="1"/>
  <c r="K62" i="5"/>
  <c r="L62" i="5" s="1"/>
  <c r="C186" i="1"/>
  <c r="B186" i="1" s="1"/>
  <c r="C395" i="1"/>
  <c r="B395" i="1" s="1"/>
  <c r="C22" i="1"/>
  <c r="B22" i="1" s="1"/>
  <c r="C354" i="1"/>
  <c r="B354" i="1" s="1"/>
  <c r="C130" i="1"/>
  <c r="B130" i="1" s="1"/>
  <c r="C346" i="1"/>
  <c r="B346" i="1" s="1"/>
  <c r="C568" i="1"/>
  <c r="B568" i="1" s="1"/>
  <c r="C243" i="1"/>
  <c r="B243" i="1" s="1"/>
  <c r="C447" i="1"/>
  <c r="B447" i="1" s="1"/>
  <c r="C102" i="1"/>
  <c r="B102" i="1" s="1"/>
  <c r="C316" i="1"/>
  <c r="B316" i="1" s="1"/>
  <c r="C293" i="1"/>
  <c r="B293" i="1" s="1"/>
  <c r="C602" i="1"/>
  <c r="B602" i="1" s="1"/>
  <c r="C253" i="1"/>
  <c r="B253" i="1" s="1"/>
  <c r="C464" i="1"/>
  <c r="B464" i="1" s="1"/>
  <c r="C254" i="1"/>
  <c r="B254" i="1" s="1"/>
  <c r="C581" i="1"/>
  <c r="B581" i="1" s="1"/>
  <c r="C239" i="1"/>
  <c r="B239" i="1" s="1"/>
  <c r="C465" i="1"/>
  <c r="B465" i="1" s="1"/>
  <c r="C144" i="1"/>
  <c r="B144" i="1" s="1"/>
  <c r="C500" i="1"/>
  <c r="B500" i="1" s="1"/>
  <c r="C117" i="1"/>
  <c r="B117" i="1" s="1"/>
  <c r="C378" i="1"/>
  <c r="B378" i="1" s="1"/>
  <c r="C30" i="1"/>
  <c r="B30" i="1" s="1"/>
  <c r="C341" i="1"/>
  <c r="B341" i="1" s="1"/>
  <c r="C598" i="1"/>
  <c r="B598" i="1" s="1"/>
  <c r="C297" i="1"/>
  <c r="B297" i="1" s="1"/>
  <c r="C557" i="1"/>
  <c r="B557" i="1" s="1"/>
  <c r="C241" i="1"/>
  <c r="B241" i="1" s="1"/>
  <c r="C493" i="1"/>
  <c r="B493" i="1" s="1"/>
  <c r="C200" i="1"/>
  <c r="B200" i="1" s="1"/>
  <c r="C461" i="1"/>
  <c r="B461" i="1" s="1"/>
  <c r="C146" i="1"/>
  <c r="B146" i="1" s="1"/>
  <c r="C412" i="1"/>
  <c r="B412" i="1" s="1"/>
  <c r="C681" i="1"/>
  <c r="B681" i="1" s="1"/>
  <c r="C650" i="1"/>
  <c r="B650" i="1" s="1"/>
  <c r="C682" i="1"/>
  <c r="B682" i="1" s="1"/>
  <c r="C604" i="1"/>
  <c r="B604" i="1" s="1"/>
  <c r="C717" i="1"/>
  <c r="B717" i="1" s="1"/>
  <c r="C661" i="1"/>
  <c r="B661" i="1" s="1"/>
  <c r="C701" i="1"/>
  <c r="B701" i="1" s="1"/>
  <c r="C719" i="1"/>
  <c r="B719" i="1" s="1"/>
  <c r="C736" i="1"/>
  <c r="B736" i="1" s="1"/>
  <c r="C677" i="1"/>
  <c r="B677" i="1" s="1"/>
  <c r="C755" i="1"/>
  <c r="B755" i="1" s="1"/>
  <c r="C777" i="1"/>
  <c r="B777" i="1" s="1"/>
  <c r="C665" i="1"/>
  <c r="B665" i="1" s="1"/>
  <c r="C722" i="1"/>
  <c r="B722" i="1" s="1"/>
  <c r="C779" i="1"/>
  <c r="B779" i="1" s="1"/>
  <c r="K28" i="5"/>
  <c r="L28" i="5" s="1"/>
  <c r="K44" i="5"/>
  <c r="L44" i="5" s="1"/>
  <c r="K60" i="5"/>
  <c r="L60" i="5" s="1"/>
  <c r="K76" i="5"/>
  <c r="L76" i="5" s="1"/>
  <c r="K92" i="5"/>
  <c r="L92" i="5" s="1"/>
  <c r="K108" i="5"/>
  <c r="L108" i="5" s="1"/>
  <c r="K124" i="5"/>
  <c r="L124" i="5" s="1"/>
  <c r="K140" i="5"/>
  <c r="L140" i="5" s="1"/>
  <c r="C408" i="1"/>
  <c r="B408" i="1" s="1"/>
  <c r="C541" i="1"/>
  <c r="B541" i="1" s="1"/>
  <c r="C750" i="1"/>
  <c r="B750" i="1" s="1"/>
  <c r="C760" i="1"/>
  <c r="B760" i="1" s="1"/>
  <c r="C739" i="1"/>
  <c r="B739" i="1" s="1"/>
  <c r="K110" i="5"/>
  <c r="L110" i="5" s="1"/>
  <c r="C202" i="1"/>
  <c r="B202" i="1" s="1"/>
  <c r="C437" i="1"/>
  <c r="B437" i="1" s="1"/>
  <c r="C35" i="1"/>
  <c r="B35" i="1" s="1"/>
  <c r="C373" i="1"/>
  <c r="B373" i="1" s="1"/>
  <c r="C138" i="1"/>
  <c r="B138" i="1" s="1"/>
  <c r="C364" i="1"/>
  <c r="B364" i="1" s="1"/>
  <c r="C608" i="1"/>
  <c r="B608" i="1" s="1"/>
  <c r="C251" i="1"/>
  <c r="B251" i="1" s="1"/>
  <c r="C454" i="1"/>
  <c r="B454" i="1" s="1"/>
  <c r="C122" i="1"/>
  <c r="B122" i="1" s="1"/>
  <c r="C323" i="1"/>
  <c r="B323" i="1" s="1"/>
  <c r="C308" i="1"/>
  <c r="B308" i="1" s="1"/>
  <c r="C631" i="1"/>
  <c r="B631" i="1" s="1"/>
  <c r="C259" i="1"/>
  <c r="B259" i="1" s="1"/>
  <c r="C481" i="1"/>
  <c r="B481" i="1" s="1"/>
  <c r="C57" i="1"/>
  <c r="B57" i="1" s="1"/>
  <c r="C277" i="1"/>
  <c r="B277" i="1" s="1"/>
  <c r="C590" i="1"/>
  <c r="B590" i="1" s="1"/>
  <c r="C245" i="1"/>
  <c r="B245" i="1" s="1"/>
  <c r="C473" i="1"/>
  <c r="B473" i="1" s="1"/>
  <c r="C192" i="1"/>
  <c r="B192" i="1" s="1"/>
  <c r="C509" i="1"/>
  <c r="B509" i="1" s="1"/>
  <c r="C150" i="1"/>
  <c r="B150" i="1" s="1"/>
  <c r="C386" i="1"/>
  <c r="B386" i="1" s="1"/>
  <c r="C45" i="1"/>
  <c r="B45" i="1" s="1"/>
  <c r="C351" i="1"/>
  <c r="B351" i="1" s="1"/>
  <c r="C605" i="1"/>
  <c r="B605" i="1" s="1"/>
  <c r="C305" i="1"/>
  <c r="B305" i="1" s="1"/>
  <c r="C564" i="1"/>
  <c r="B564" i="1" s="1"/>
  <c r="C248" i="1"/>
  <c r="B248" i="1" s="1"/>
  <c r="C533" i="1"/>
  <c r="B533" i="1" s="1"/>
  <c r="C232" i="1"/>
  <c r="B232" i="1" s="1"/>
  <c r="C494" i="1"/>
  <c r="B494" i="1" s="1"/>
  <c r="C153" i="1"/>
  <c r="B153" i="1" s="1"/>
  <c r="C427" i="1"/>
  <c r="B427" i="1" s="1"/>
  <c r="C697" i="1"/>
  <c r="B697" i="1" s="1"/>
  <c r="C732" i="1"/>
  <c r="B732" i="1" s="1"/>
  <c r="C690" i="1"/>
  <c r="B690" i="1" s="1"/>
  <c r="C614" i="1"/>
  <c r="B614" i="1" s="1"/>
  <c r="C734" i="1"/>
  <c r="B734" i="1" s="1"/>
  <c r="C668" i="1"/>
  <c r="B668" i="1" s="1"/>
  <c r="C710" i="1"/>
  <c r="B710" i="1" s="1"/>
  <c r="C726" i="1"/>
  <c r="B726" i="1" s="1"/>
  <c r="C744" i="1"/>
  <c r="B744" i="1" s="1"/>
  <c r="C687" i="1"/>
  <c r="B687" i="1" s="1"/>
  <c r="C761" i="1"/>
  <c r="B761" i="1" s="1"/>
  <c r="C505" i="1"/>
  <c r="B505" i="1" s="1"/>
  <c r="C695" i="1"/>
  <c r="B695" i="1" s="1"/>
  <c r="C730" i="1"/>
  <c r="B730" i="1" s="1"/>
  <c r="C794" i="1"/>
  <c r="B794" i="1" s="1"/>
  <c r="K29" i="5"/>
  <c r="L29" i="5" s="1"/>
  <c r="K45" i="5"/>
  <c r="L45" i="5" s="1"/>
  <c r="K61" i="5"/>
  <c r="L61" i="5" s="1"/>
  <c r="K77" i="5"/>
  <c r="L77" i="5" s="1"/>
  <c r="K93" i="5"/>
  <c r="L93" i="5" s="1"/>
  <c r="K109" i="5"/>
  <c r="L109" i="5" s="1"/>
  <c r="K125" i="5"/>
  <c r="L125" i="5" s="1"/>
  <c r="K141" i="5"/>
  <c r="L141" i="5" s="1"/>
  <c r="C46" i="1"/>
  <c r="B46" i="1" s="1"/>
  <c r="C169" i="1"/>
  <c r="B169" i="1" s="1"/>
  <c r="C735" i="1"/>
  <c r="B735" i="1" s="1"/>
  <c r="C803" i="1"/>
  <c r="B803" i="1" s="1"/>
  <c r="K142" i="5"/>
  <c r="L142" i="5" s="1"/>
  <c r="C211" i="1"/>
  <c r="B211" i="1" s="1"/>
  <c r="C445" i="1"/>
  <c r="B445" i="1" s="1"/>
  <c r="C51" i="1"/>
  <c r="B51" i="1" s="1"/>
  <c r="C382" i="1"/>
  <c r="B382" i="1" s="1"/>
  <c r="C147" i="1"/>
  <c r="B147" i="1" s="1"/>
  <c r="C374" i="1"/>
  <c r="B374" i="1" s="1"/>
  <c r="C24" i="1"/>
  <c r="B24" i="1" s="1"/>
  <c r="C258" i="1"/>
  <c r="B258" i="1" s="1"/>
  <c r="C463" i="1"/>
  <c r="B463" i="1" s="1"/>
  <c r="C140" i="1"/>
  <c r="B140" i="1" s="1"/>
  <c r="C332" i="1"/>
  <c r="B332" i="1" s="1"/>
  <c r="C55" i="1"/>
  <c r="B55" i="1" s="1"/>
  <c r="C348" i="1"/>
  <c r="B348" i="1" s="1"/>
  <c r="C647" i="1"/>
  <c r="B647" i="1" s="1"/>
  <c r="C270" i="1"/>
  <c r="B270" i="1" s="1"/>
  <c r="C489" i="1"/>
  <c r="B489" i="1" s="1"/>
  <c r="C73" i="1"/>
  <c r="B73" i="1" s="1"/>
  <c r="C287" i="1"/>
  <c r="B287" i="1" s="1"/>
  <c r="C617" i="1"/>
  <c r="B617" i="1" s="1"/>
  <c r="C260" i="1"/>
  <c r="B260" i="1" s="1"/>
  <c r="C215" i="1"/>
  <c r="B215" i="1" s="1"/>
  <c r="C359" i="1"/>
  <c r="B359" i="1" s="1"/>
  <c r="C311" i="1"/>
  <c r="B311" i="1" s="1"/>
  <c r="C574" i="1"/>
  <c r="B574" i="1" s="1"/>
  <c r="C256" i="1"/>
  <c r="B256" i="1" s="1"/>
  <c r="C503" i="1"/>
  <c r="B503" i="1" s="1"/>
  <c r="C752" i="1"/>
  <c r="B752" i="1" s="1"/>
  <c r="C705" i="1"/>
  <c r="B705" i="1" s="1"/>
  <c r="K78" i="5"/>
  <c r="L78" i="5" s="1"/>
  <c r="C218" i="1"/>
  <c r="B218" i="1" s="1"/>
  <c r="C453" i="1"/>
  <c r="B453" i="1" s="1"/>
  <c r="C67" i="1"/>
  <c r="B67" i="1" s="1"/>
  <c r="C396" i="1"/>
  <c r="B396" i="1" s="1"/>
  <c r="C156" i="1"/>
  <c r="B156" i="1" s="1"/>
  <c r="C389" i="1"/>
  <c r="B389" i="1" s="1"/>
  <c r="C37" i="1"/>
  <c r="B37" i="1" s="1"/>
  <c r="C268" i="1"/>
  <c r="B268" i="1" s="1"/>
  <c r="C479" i="1"/>
  <c r="B479" i="1" s="1"/>
  <c r="C158" i="1"/>
  <c r="B158" i="1" s="1"/>
  <c r="C355" i="1"/>
  <c r="B355" i="1" s="1"/>
  <c r="C71" i="1"/>
  <c r="B71" i="1" s="1"/>
  <c r="C367" i="1"/>
  <c r="B367" i="1" s="1"/>
  <c r="C276" i="1"/>
  <c r="B276" i="1" s="1"/>
  <c r="C507" i="1"/>
  <c r="B507" i="1" s="1"/>
  <c r="C89" i="1"/>
  <c r="B89" i="1" s="1"/>
  <c r="C302" i="1"/>
  <c r="B302" i="1" s="1"/>
  <c r="C633" i="1"/>
  <c r="B633" i="1" s="1"/>
  <c r="C278" i="1"/>
  <c r="B278" i="1" s="1"/>
  <c r="C508" i="1"/>
  <c r="B508" i="1" s="1"/>
  <c r="C224" i="1"/>
  <c r="B224" i="1" s="1"/>
  <c r="C523" i="1"/>
  <c r="B523" i="1" s="1"/>
  <c r="C176" i="1"/>
  <c r="B176" i="1" s="1"/>
  <c r="C434" i="1"/>
  <c r="B434" i="1" s="1"/>
  <c r="C77" i="1"/>
  <c r="B77" i="1" s="1"/>
  <c r="C370" i="1"/>
  <c r="B370" i="1" s="1"/>
  <c r="C62" i="1"/>
  <c r="B62" i="1" s="1"/>
  <c r="C326" i="1"/>
  <c r="B326" i="1" s="1"/>
  <c r="C264" i="1"/>
  <c r="B264" i="1" s="1"/>
  <c r="C550" i="1"/>
  <c r="B550" i="1" s="1"/>
  <c r="C265" i="1"/>
  <c r="B265" i="1" s="1"/>
  <c r="C511" i="1"/>
  <c r="B511" i="1" s="1"/>
  <c r="C194" i="1"/>
  <c r="B194" i="1" s="1"/>
  <c r="C468" i="1"/>
  <c r="B468" i="1" s="1"/>
  <c r="C731" i="1"/>
  <c r="B731" i="1" s="1"/>
  <c r="C765" i="1"/>
  <c r="B765" i="1" s="1"/>
  <c r="C707" i="1"/>
  <c r="B707" i="1" s="1"/>
  <c r="C651" i="1"/>
  <c r="B651" i="1" s="1"/>
  <c r="C759" i="1"/>
  <c r="B759" i="1" s="1"/>
  <c r="C691" i="1"/>
  <c r="B691" i="1" s="1"/>
  <c r="C743" i="1"/>
  <c r="B743" i="1" s="1"/>
  <c r="C768" i="1"/>
  <c r="B768" i="1" s="1"/>
  <c r="C775" i="1"/>
  <c r="B775" i="1" s="1"/>
  <c r="C745" i="1"/>
  <c r="B745" i="1" s="1"/>
  <c r="C611" i="1"/>
  <c r="B611" i="1" s="1"/>
  <c r="C628" i="1"/>
  <c r="B628" i="1" s="1"/>
  <c r="C714" i="1"/>
  <c r="B714" i="1" s="1"/>
  <c r="C748" i="1"/>
  <c r="B748" i="1" s="1"/>
  <c r="C813" i="1"/>
  <c r="B813" i="1" s="1"/>
  <c r="K31" i="5"/>
  <c r="L31" i="5" s="1"/>
  <c r="K47" i="5"/>
  <c r="L47" i="5" s="1"/>
  <c r="K63" i="5"/>
  <c r="L63" i="5" s="1"/>
  <c r="K79" i="5"/>
  <c r="L79" i="5" s="1"/>
  <c r="K95" i="5"/>
  <c r="L95" i="5" s="1"/>
  <c r="K111" i="5"/>
  <c r="L111" i="5" s="1"/>
  <c r="K127" i="5"/>
  <c r="L127" i="5" s="1"/>
  <c r="K143" i="5"/>
  <c r="L143" i="5" s="1"/>
  <c r="K126" i="5"/>
  <c r="L126" i="5" s="1"/>
  <c r="C233" i="1"/>
  <c r="B233" i="1" s="1"/>
  <c r="C462" i="1"/>
  <c r="B462" i="1" s="1"/>
  <c r="C83" i="1"/>
  <c r="B83" i="1" s="1"/>
  <c r="C413" i="1"/>
  <c r="B413" i="1" s="1"/>
  <c r="C171" i="1"/>
  <c r="B171" i="1" s="1"/>
  <c r="C397" i="1"/>
  <c r="B397" i="1" s="1"/>
  <c r="C53" i="1"/>
  <c r="B53" i="1" s="1"/>
  <c r="C275" i="1"/>
  <c r="B275" i="1" s="1"/>
  <c r="C497" i="1"/>
  <c r="B497" i="1" s="1"/>
  <c r="C164" i="1"/>
  <c r="B164" i="1" s="1"/>
  <c r="C366" i="1"/>
  <c r="B366" i="1" s="1"/>
  <c r="C87" i="1"/>
  <c r="B87" i="1" s="1"/>
  <c r="C376" i="1"/>
  <c r="B376" i="1" s="1"/>
  <c r="C40" i="1"/>
  <c r="B40" i="1" s="1"/>
  <c r="C286" i="1"/>
  <c r="B286" i="1" s="1"/>
  <c r="C514" i="1"/>
  <c r="B514" i="1" s="1"/>
  <c r="C105" i="1"/>
  <c r="B105" i="1" s="1"/>
  <c r="C318" i="1"/>
  <c r="B318" i="1" s="1"/>
  <c r="C288" i="1"/>
  <c r="B288" i="1" s="1"/>
  <c r="C538" i="1"/>
  <c r="B538" i="1" s="1"/>
  <c r="C261" i="1"/>
  <c r="B261" i="1" s="1"/>
  <c r="C531" i="1"/>
  <c r="B531" i="1" s="1"/>
  <c r="C182" i="1"/>
  <c r="B182" i="1" s="1"/>
  <c r="C441" i="1"/>
  <c r="B441" i="1" s="1"/>
  <c r="C93" i="1"/>
  <c r="B93" i="1" s="1"/>
  <c r="C393" i="1"/>
  <c r="B393" i="1" s="1"/>
  <c r="C78" i="1"/>
  <c r="B78" i="1" s="1"/>
  <c r="C342" i="1"/>
  <c r="B342" i="1" s="1"/>
  <c r="C31" i="1"/>
  <c r="B31" i="1" s="1"/>
  <c r="C273" i="1"/>
  <c r="B273" i="1" s="1"/>
  <c r="C558" i="1"/>
  <c r="B558" i="1" s="1"/>
  <c r="C290" i="1"/>
  <c r="B290" i="1" s="1"/>
  <c r="C542" i="1"/>
  <c r="B542" i="1" s="1"/>
  <c r="C201" i="1"/>
  <c r="B201" i="1" s="1"/>
  <c r="C476" i="1"/>
  <c r="B476" i="1" s="1"/>
  <c r="C740" i="1"/>
  <c r="B740" i="1" s="1"/>
  <c r="C795" i="1"/>
  <c r="B795" i="1" s="1"/>
  <c r="C716" i="1"/>
  <c r="B716" i="1" s="1"/>
  <c r="C667" i="1"/>
  <c r="B667" i="1" s="1"/>
  <c r="C766" i="1"/>
  <c r="B766" i="1" s="1"/>
  <c r="C700" i="1"/>
  <c r="B700" i="1" s="1"/>
  <c r="C753" i="1"/>
  <c r="B753" i="1" s="1"/>
  <c r="C783" i="1"/>
  <c r="B783" i="1" s="1"/>
  <c r="C784" i="1"/>
  <c r="B784" i="1" s="1"/>
  <c r="C820" i="1"/>
  <c r="B820" i="1" s="1"/>
  <c r="C639" i="1"/>
  <c r="B639" i="1" s="1"/>
  <c r="C648" i="1"/>
  <c r="B648" i="1" s="1"/>
  <c r="C729" i="1"/>
  <c r="B729" i="1" s="1"/>
  <c r="C786" i="1"/>
  <c r="B786" i="1" s="1"/>
  <c r="K27" i="5"/>
  <c r="L27" i="5" s="1"/>
  <c r="K32" i="5"/>
  <c r="L32" i="5" s="1"/>
  <c r="K48" i="5"/>
  <c r="L48" i="5" s="1"/>
  <c r="K64" i="5"/>
  <c r="L64" i="5" s="1"/>
  <c r="K80" i="5"/>
  <c r="L80" i="5" s="1"/>
  <c r="K96" i="5"/>
  <c r="L96" i="5" s="1"/>
  <c r="K112" i="5"/>
  <c r="L112" i="5" s="1"/>
  <c r="K128" i="5"/>
  <c r="L128" i="5" s="1"/>
  <c r="K144" i="5"/>
  <c r="L144" i="5" s="1"/>
  <c r="C242" i="1"/>
  <c r="B242" i="1" s="1"/>
  <c r="C495" i="1"/>
  <c r="B495" i="1" s="1"/>
  <c r="C99" i="1"/>
  <c r="B99" i="1" s="1"/>
  <c r="C419" i="1"/>
  <c r="B419" i="1" s="1"/>
  <c r="C187" i="1"/>
  <c r="B187" i="1" s="1"/>
  <c r="C404" i="1"/>
  <c r="B404" i="1" s="1"/>
  <c r="C69" i="1"/>
  <c r="B69" i="1" s="1"/>
  <c r="C292" i="1"/>
  <c r="B292" i="1" s="1"/>
  <c r="C506" i="1"/>
  <c r="B506" i="1" s="1"/>
  <c r="C173" i="1"/>
  <c r="B173" i="1" s="1"/>
  <c r="C421" i="1"/>
  <c r="B421" i="1" s="1"/>
  <c r="C103" i="1"/>
  <c r="B103" i="1" s="1"/>
  <c r="C384" i="1"/>
  <c r="B384" i="1" s="1"/>
  <c r="C56" i="1"/>
  <c r="B56" i="1" s="1"/>
  <c r="C294" i="1"/>
  <c r="B294" i="1" s="1"/>
  <c r="C522" i="1"/>
  <c r="B522" i="1" s="1"/>
  <c r="C124" i="1"/>
  <c r="B124" i="1" s="1"/>
  <c r="C324" i="1"/>
  <c r="B324" i="1" s="1"/>
  <c r="C42" i="1"/>
  <c r="B42" i="1" s="1"/>
  <c r="C295" i="1"/>
  <c r="B295" i="1" s="1"/>
  <c r="C547" i="1"/>
  <c r="B547" i="1" s="1"/>
  <c r="C271" i="1"/>
  <c r="B271" i="1" s="1"/>
  <c r="C539" i="1"/>
  <c r="B539" i="1" s="1"/>
  <c r="C198" i="1"/>
  <c r="B198" i="1" s="1"/>
  <c r="C450" i="1"/>
  <c r="B450" i="1" s="1"/>
  <c r="C109" i="1"/>
  <c r="B109" i="1" s="1"/>
  <c r="C417" i="1"/>
  <c r="B417" i="1" s="1"/>
  <c r="C94" i="1"/>
  <c r="B94" i="1" s="1"/>
  <c r="C352" i="1"/>
  <c r="B352" i="1" s="1"/>
  <c r="C47" i="1"/>
  <c r="B47" i="1" s="1"/>
  <c r="C281" i="1"/>
  <c r="B281" i="1" s="1"/>
  <c r="C32" i="1"/>
  <c r="B32" i="1" s="1"/>
  <c r="C312" i="1"/>
  <c r="B312" i="1" s="1"/>
  <c r="C565" i="1"/>
  <c r="B565" i="1" s="1"/>
  <c r="C226" i="1"/>
  <c r="B226" i="1" s="1"/>
  <c r="C485" i="1"/>
  <c r="B485" i="1" s="1"/>
  <c r="C757" i="1"/>
  <c r="B757" i="1" s="1"/>
  <c r="C804" i="1"/>
  <c r="B804" i="1" s="1"/>
  <c r="C724" i="1"/>
  <c r="B724" i="1" s="1"/>
  <c r="C683" i="1"/>
  <c r="B683" i="1" s="1"/>
  <c r="C781" i="1"/>
  <c r="B781" i="1" s="1"/>
  <c r="C709" i="1"/>
  <c r="B709" i="1" s="1"/>
  <c r="C767" i="1"/>
  <c r="B767" i="1" s="1"/>
  <c r="C799" i="1"/>
  <c r="B799" i="1" s="1"/>
  <c r="C825" i="1"/>
  <c r="B825" i="1" s="1"/>
  <c r="C592" i="1"/>
  <c r="B592" i="1" s="1"/>
  <c r="C656" i="1"/>
  <c r="B656" i="1" s="1"/>
  <c r="C671" i="1"/>
  <c r="B671" i="1" s="1"/>
  <c r="C756" i="1"/>
  <c r="B756" i="1" s="1"/>
  <c r="C812" i="1"/>
  <c r="B812" i="1" s="1"/>
  <c r="K33" i="5"/>
  <c r="L33" i="5" s="1"/>
  <c r="K49" i="5"/>
  <c r="L49" i="5" s="1"/>
  <c r="K65" i="5"/>
  <c r="L65" i="5" s="1"/>
  <c r="K81" i="5"/>
  <c r="L81" i="5" s="1"/>
  <c r="K97" i="5"/>
  <c r="L97" i="5" s="1"/>
  <c r="K113" i="5"/>
  <c r="L113" i="5" s="1"/>
  <c r="K129" i="5"/>
  <c r="L129" i="5" s="1"/>
  <c r="K145" i="5"/>
  <c r="L145" i="5" s="1"/>
  <c r="C9" i="167"/>
  <c r="D9" i="167"/>
  <c r="J95" i="126"/>
  <c r="J111" i="126"/>
  <c r="J127" i="126"/>
  <c r="J123" i="126"/>
  <c r="J96" i="126"/>
  <c r="J112" i="126"/>
  <c r="J128" i="126"/>
  <c r="J91" i="126"/>
  <c r="J97" i="126"/>
  <c r="J113" i="126"/>
  <c r="J129" i="126"/>
  <c r="J98" i="126"/>
  <c r="J114" i="126"/>
  <c r="J130" i="126"/>
  <c r="J138" i="126"/>
  <c r="J99" i="126"/>
  <c r="J115" i="126"/>
  <c r="J131" i="126"/>
  <c r="J106" i="126"/>
  <c r="J100" i="126"/>
  <c r="J116" i="126"/>
  <c r="J132" i="126"/>
  <c r="J92" i="126"/>
  <c r="J101" i="126"/>
  <c r="J117" i="126"/>
  <c r="J133" i="126"/>
  <c r="J122" i="126"/>
  <c r="J108" i="126"/>
  <c r="J102" i="126"/>
  <c r="J118" i="126"/>
  <c r="J134" i="126"/>
  <c r="J93" i="126"/>
  <c r="J103" i="126"/>
  <c r="J119" i="126"/>
  <c r="J135" i="126"/>
  <c r="J107" i="126"/>
  <c r="J109" i="126"/>
  <c r="J104" i="126"/>
  <c r="J120" i="126"/>
  <c r="J136" i="126"/>
  <c r="J105" i="126"/>
  <c r="J121" i="126"/>
  <c r="J137" i="126"/>
  <c r="J90" i="126"/>
  <c r="J125" i="126"/>
  <c r="J94" i="126"/>
  <c r="J110" i="126"/>
  <c r="J126" i="126"/>
  <c r="J124" i="126"/>
  <c r="J83" i="126"/>
  <c r="J82" i="126"/>
  <c r="J87" i="126"/>
  <c r="J84" i="126"/>
  <c r="J81" i="126"/>
  <c r="J89" i="126"/>
  <c r="J86" i="126"/>
  <c r="J85" i="126"/>
  <c r="J88" i="126"/>
  <c r="Q82" i="126"/>
  <c r="R87" i="126"/>
  <c r="P93" i="126"/>
  <c r="Q98" i="126"/>
  <c r="R103" i="126"/>
  <c r="P109" i="126"/>
  <c r="Q114" i="126"/>
  <c r="R119" i="126"/>
  <c r="P125" i="126"/>
  <c r="Q130" i="126"/>
  <c r="R135" i="126"/>
  <c r="P117" i="126"/>
  <c r="Q101" i="126"/>
  <c r="P91" i="126"/>
  <c r="P134" i="126"/>
  <c r="Q129" i="126"/>
  <c r="Q103" i="126"/>
  <c r="R82" i="126"/>
  <c r="P88" i="126"/>
  <c r="Q93" i="126"/>
  <c r="R98" i="126"/>
  <c r="P104" i="126"/>
  <c r="Q109" i="126"/>
  <c r="R114" i="126"/>
  <c r="P120" i="126"/>
  <c r="Q125" i="126"/>
  <c r="R130" i="126"/>
  <c r="P136" i="126"/>
  <c r="R95" i="126"/>
  <c r="Q138" i="126"/>
  <c r="R106" i="126"/>
  <c r="P107" i="126"/>
  <c r="Q135" i="126"/>
  <c r="P83" i="126"/>
  <c r="Q88" i="126"/>
  <c r="R93" i="126"/>
  <c r="P99" i="126"/>
  <c r="Q104" i="126"/>
  <c r="R109" i="126"/>
  <c r="P115" i="126"/>
  <c r="Q120" i="126"/>
  <c r="R125" i="126"/>
  <c r="P131" i="126"/>
  <c r="Q136" i="126"/>
  <c r="P101" i="126"/>
  <c r="Q85" i="126"/>
  <c r="Q112" i="126"/>
  <c r="Q83" i="126"/>
  <c r="R88" i="126"/>
  <c r="P94" i="126"/>
  <c r="Q99" i="126"/>
  <c r="R104" i="126"/>
  <c r="P110" i="126"/>
  <c r="Q115" i="126"/>
  <c r="R120" i="126"/>
  <c r="P126" i="126"/>
  <c r="Q131" i="126"/>
  <c r="R136" i="126"/>
  <c r="R111" i="126"/>
  <c r="R127" i="126"/>
  <c r="R90" i="126"/>
  <c r="R101" i="126"/>
  <c r="R113" i="126"/>
  <c r="R83" i="126"/>
  <c r="P89" i="126"/>
  <c r="Q94" i="126"/>
  <c r="R99" i="126"/>
  <c r="P105" i="126"/>
  <c r="Q110" i="126"/>
  <c r="R115" i="126"/>
  <c r="P121" i="126"/>
  <c r="Q126" i="126"/>
  <c r="R131" i="126"/>
  <c r="P137" i="126"/>
  <c r="Q106" i="126"/>
  <c r="P133" i="126"/>
  <c r="P112" i="126"/>
  <c r="R117" i="126"/>
  <c r="R128" i="126"/>
  <c r="P108" i="126"/>
  <c r="Q87" i="126"/>
  <c r="P84" i="126"/>
  <c r="Q89" i="126"/>
  <c r="R94" i="126"/>
  <c r="P100" i="126"/>
  <c r="Q105" i="126"/>
  <c r="R110" i="126"/>
  <c r="P116" i="126"/>
  <c r="Q121" i="126"/>
  <c r="R126" i="126"/>
  <c r="P132" i="126"/>
  <c r="Q137" i="126"/>
  <c r="Q90" i="126"/>
  <c r="Q133" i="126"/>
  <c r="R85" i="126"/>
  <c r="P118" i="126"/>
  <c r="Q113" i="126"/>
  <c r="R92" i="126"/>
  <c r="Q84" i="126"/>
  <c r="R89" i="126"/>
  <c r="P95" i="126"/>
  <c r="Q100" i="126"/>
  <c r="R105" i="126"/>
  <c r="P111" i="126"/>
  <c r="Q116" i="126"/>
  <c r="R121" i="126"/>
  <c r="P127" i="126"/>
  <c r="Q132" i="126"/>
  <c r="R137" i="126"/>
  <c r="P85" i="126"/>
  <c r="P96" i="126"/>
  <c r="Q96" i="126"/>
  <c r="Q123" i="126"/>
  <c r="R118" i="126"/>
  <c r="P98" i="126"/>
  <c r="R84" i="126"/>
  <c r="P90" i="126"/>
  <c r="Q95" i="126"/>
  <c r="R100" i="126"/>
  <c r="P106" i="126"/>
  <c r="Q111" i="126"/>
  <c r="R116" i="126"/>
  <c r="P122" i="126"/>
  <c r="Q127" i="126"/>
  <c r="R132" i="126"/>
  <c r="P138" i="126"/>
  <c r="Q122" i="126"/>
  <c r="Q117" i="126"/>
  <c r="R122" i="126"/>
  <c r="P128" i="126"/>
  <c r="R138" i="126"/>
  <c r="P123" i="126"/>
  <c r="Q128" i="126"/>
  <c r="R133" i="126"/>
  <c r="P86" i="126"/>
  <c r="Q91" i="126"/>
  <c r="R96" i="126"/>
  <c r="P102" i="126"/>
  <c r="Q107" i="126"/>
  <c r="R112" i="126"/>
  <c r="Q86" i="126"/>
  <c r="R91" i="126"/>
  <c r="P97" i="126"/>
  <c r="Q102" i="126"/>
  <c r="R107" i="126"/>
  <c r="P113" i="126"/>
  <c r="Q118" i="126"/>
  <c r="R123" i="126"/>
  <c r="P129" i="126"/>
  <c r="Q134" i="126"/>
  <c r="R86" i="126"/>
  <c r="P92" i="126"/>
  <c r="Q97" i="126"/>
  <c r="R102" i="126"/>
  <c r="P124" i="126"/>
  <c r="R134" i="126"/>
  <c r="P87" i="126"/>
  <c r="Q92" i="126"/>
  <c r="R97" i="126"/>
  <c r="P103" i="126"/>
  <c r="Q108" i="126"/>
  <c r="P119" i="126"/>
  <c r="Q124" i="126"/>
  <c r="R129" i="126"/>
  <c r="P135" i="126"/>
  <c r="P82" i="126"/>
  <c r="R108" i="126"/>
  <c r="P114" i="126"/>
  <c r="Q119" i="126"/>
  <c r="R124" i="126"/>
  <c r="P130" i="126"/>
  <c r="L81" i="126"/>
  <c r="R81" i="126"/>
  <c r="Q81" i="126"/>
  <c r="P81" i="126"/>
  <c r="L82" i="126"/>
  <c r="L84" i="126"/>
  <c r="L83" i="126"/>
  <c r="L127" i="126"/>
  <c r="L90" i="126"/>
  <c r="L101" i="126"/>
  <c r="L130" i="126"/>
  <c r="L111" i="126"/>
  <c r="L120" i="126"/>
  <c r="L85" i="126"/>
  <c r="L114" i="126"/>
  <c r="L95" i="126"/>
  <c r="L104" i="126"/>
  <c r="L98" i="126"/>
  <c r="L136" i="126"/>
  <c r="L88" i="126"/>
  <c r="L93" i="126"/>
  <c r="L94" i="126"/>
  <c r="L116" i="126"/>
  <c r="L124" i="126"/>
  <c r="L106" i="126"/>
  <c r="L100" i="126"/>
  <c r="L126" i="126"/>
  <c r="L92" i="126"/>
  <c r="L119" i="126"/>
  <c r="L135" i="126"/>
  <c r="L133" i="126"/>
  <c r="L103" i="126"/>
  <c r="L125" i="126"/>
  <c r="L123" i="126"/>
  <c r="L87" i="126"/>
  <c r="L108" i="126"/>
  <c r="L134" i="126"/>
  <c r="L107" i="126"/>
  <c r="L122" i="126"/>
  <c r="L131" i="126"/>
  <c r="L91" i="126"/>
  <c r="L118" i="126"/>
  <c r="L129" i="126"/>
  <c r="L132" i="126"/>
  <c r="L102" i="126"/>
  <c r="L115" i="126"/>
  <c r="L113" i="126"/>
  <c r="L128" i="126"/>
  <c r="L121" i="126"/>
  <c r="L86" i="126"/>
  <c r="L99" i="126"/>
  <c r="L97" i="126"/>
  <c r="L112" i="126"/>
  <c r="L105" i="126"/>
  <c r="L138" i="126"/>
  <c r="L96" i="126"/>
  <c r="L89" i="126"/>
  <c r="L109" i="126"/>
  <c r="L137" i="126"/>
  <c r="L117" i="126"/>
  <c r="L110" i="126"/>
  <c r="C9" i="169"/>
  <c r="A8" i="80"/>
  <c r="B206" i="1" l="1"/>
  <c r="BP352" i="151" s="1"/>
  <c r="A206" i="1"/>
  <c r="S91" i="126"/>
  <c r="D23" i="1"/>
  <c r="A36" i="1"/>
  <c r="S36" i="1" s="1"/>
  <c r="A23" i="1"/>
  <c r="S23" i="1" s="1"/>
  <c r="D36" i="1"/>
  <c r="D21" i="1"/>
  <c r="R21" i="1" s="1"/>
  <c r="A34" i="1"/>
  <c r="S34" i="1" s="1"/>
  <c r="S97" i="126"/>
  <c r="D25" i="1"/>
  <c r="A39" i="1"/>
  <c r="S39" i="1" s="1"/>
  <c r="D26" i="1"/>
  <c r="A38" i="1"/>
  <c r="S38" i="1" s="1"/>
  <c r="D39" i="1"/>
  <c r="T39" i="1" s="1"/>
  <c r="A26" i="1"/>
  <c r="S26" i="1" s="1"/>
  <c r="D41" i="1"/>
  <c r="A41" i="1"/>
  <c r="S41" i="1" s="1"/>
  <c r="D34" i="1"/>
  <c r="A27" i="1"/>
  <c r="S27" i="1" s="1"/>
  <c r="D43" i="1"/>
  <c r="A21" i="1"/>
  <c r="S21" i="1" s="1"/>
  <c r="A20" i="1"/>
  <c r="D16" i="1"/>
  <c r="T16" i="1" s="1"/>
  <c r="A16" i="1"/>
  <c r="D20" i="1"/>
  <c r="R20" i="1" s="1"/>
  <c r="D38" i="1"/>
  <c r="A25" i="1"/>
  <c r="D27" i="1"/>
  <c r="A43" i="1"/>
  <c r="S43" i="1" s="1"/>
  <c r="BS219" i="151"/>
  <c r="BP252" i="151"/>
  <c r="BT250" i="151"/>
  <c r="BO219" i="151"/>
  <c r="BW292" i="151"/>
  <c r="BL444" i="151"/>
  <c r="BV225" i="151"/>
  <c r="BM241" i="151"/>
  <c r="BU238" i="151"/>
  <c r="BN225" i="151"/>
  <c r="BW262" i="151"/>
  <c r="BU223" i="151"/>
  <c r="BP241" i="151"/>
  <c r="BO252" i="151"/>
  <c r="BW223" i="151"/>
  <c r="BW251" i="151"/>
  <c r="BO217" i="151"/>
  <c r="BT444" i="151"/>
  <c r="BW260" i="151"/>
  <c r="BV444" i="151"/>
  <c r="BL237" i="151"/>
  <c r="BM231" i="151"/>
  <c r="BN246" i="151"/>
  <c r="BS444" i="151"/>
  <c r="BU227" i="151"/>
  <c r="BN224" i="151"/>
  <c r="BU219" i="151"/>
  <c r="BO299" i="151"/>
  <c r="BT237" i="151"/>
  <c r="BV241" i="151"/>
  <c r="BU239" i="151"/>
  <c r="BO254" i="151"/>
  <c r="BO364" i="151"/>
  <c r="BU444" i="151"/>
  <c r="BT215" i="151"/>
  <c r="BV299" i="151"/>
  <c r="BP387" i="151"/>
  <c r="BW237" i="151"/>
  <c r="BP237" i="151"/>
  <c r="BW249" i="151"/>
  <c r="BV251" i="151"/>
  <c r="BM251" i="151"/>
  <c r="BP251" i="151"/>
  <c r="BS257" i="151"/>
  <c r="BP375" i="151"/>
  <c r="BL249" i="151"/>
  <c r="BS325" i="151"/>
  <c r="BO218" i="151"/>
  <c r="BL326" i="151"/>
  <c r="BT421" i="151"/>
  <c r="BT252" i="151"/>
  <c r="BN249" i="151"/>
  <c r="BN258" i="151"/>
  <c r="BP218" i="151"/>
  <c r="BL256" i="151"/>
  <c r="BM252" i="151"/>
  <c r="BU375" i="151"/>
  <c r="BS217" i="151"/>
  <c r="BM261" i="151"/>
  <c r="BW217" i="151"/>
  <c r="BT218" i="151"/>
  <c r="BL319" i="151"/>
  <c r="BL374" i="151"/>
  <c r="BT259" i="151"/>
  <c r="BN254" i="151"/>
  <c r="BP323" i="151"/>
  <c r="BP299" i="151"/>
  <c r="BU261" i="151"/>
  <c r="BM223" i="151"/>
  <c r="BL220" i="151"/>
  <c r="BU249" i="151"/>
  <c r="BS251" i="151"/>
  <c r="BN260" i="151"/>
  <c r="BS261" i="151"/>
  <c r="BO363" i="151"/>
  <c r="BL217" i="151"/>
  <c r="BL260" i="151"/>
  <c r="BL258" i="151"/>
  <c r="BL352" i="151"/>
  <c r="BP357" i="151"/>
  <c r="BO251" i="151"/>
  <c r="BW256" i="151"/>
  <c r="BS440" i="151"/>
  <c r="BP257" i="151"/>
  <c r="BO259" i="151"/>
  <c r="BM218" i="151"/>
  <c r="BS256" i="151"/>
  <c r="BU364" i="151"/>
  <c r="BV351" i="151"/>
  <c r="BV240" i="151"/>
  <c r="BW218" i="151"/>
  <c r="BV421" i="151"/>
  <c r="BT440" i="151"/>
  <c r="BV239" i="151"/>
  <c r="BN217" i="151"/>
  <c r="BU257" i="151"/>
  <c r="BM352" i="151"/>
  <c r="BV363" i="151"/>
  <c r="BU357" i="151"/>
  <c r="BV230" i="151"/>
  <c r="BT217" i="151"/>
  <c r="BP249" i="151"/>
  <c r="BP258" i="151"/>
  <c r="BO257" i="151"/>
  <c r="BN351" i="151"/>
  <c r="BL378" i="151"/>
  <c r="BU217" i="151"/>
  <c r="BS259" i="151"/>
  <c r="BT256" i="151"/>
  <c r="BM217" i="151"/>
  <c r="BN352" i="151"/>
  <c r="BT364" i="151"/>
  <c r="BT361" i="151"/>
  <c r="BO343" i="151"/>
  <c r="BO421" i="151"/>
  <c r="BW364" i="151"/>
  <c r="BO319" i="151"/>
  <c r="BL348" i="151"/>
  <c r="BV217" i="151"/>
  <c r="BL351" i="151"/>
  <c r="BS421" i="151"/>
  <c r="BO348" i="151"/>
  <c r="BP421" i="151"/>
  <c r="BS351" i="151"/>
  <c r="BU447" i="151"/>
  <c r="BV387" i="151"/>
  <c r="BM357" i="151"/>
  <c r="BP382" i="151"/>
  <c r="BU350" i="151"/>
  <c r="BO388" i="151"/>
  <c r="BU363" i="151"/>
  <c r="BN440" i="151"/>
  <c r="BV357" i="151"/>
  <c r="BP404" i="151"/>
  <c r="BL443" i="151"/>
  <c r="BL445" i="151"/>
  <c r="BU445" i="151"/>
  <c r="BS445" i="151"/>
  <c r="BO361" i="151"/>
  <c r="BM421" i="151"/>
  <c r="BN319" i="151"/>
  <c r="BM364" i="151"/>
  <c r="BS372" i="151"/>
  <c r="BW447" i="151"/>
  <c r="BT319" i="151"/>
  <c r="BM351" i="151"/>
  <c r="BO351" i="151"/>
  <c r="BT447" i="151"/>
  <c r="BP363" i="151"/>
  <c r="BU351" i="151"/>
  <c r="BS447" i="151"/>
  <c r="BV352" i="151"/>
  <c r="BL261" i="151"/>
  <c r="BU237" i="151"/>
  <c r="BT363" i="151"/>
  <c r="BL357" i="151"/>
  <c r="BV388" i="151"/>
  <c r="BL384" i="151"/>
  <c r="BT389" i="151"/>
  <c r="BL414" i="151"/>
  <c r="BS428" i="151"/>
  <c r="BO426" i="151"/>
  <c r="BV443" i="151"/>
  <c r="BT449" i="151"/>
  <c r="BP416" i="151"/>
  <c r="BL426" i="151"/>
  <c r="BU449" i="151"/>
  <c r="BL442" i="151"/>
  <c r="BP426" i="151"/>
  <c r="BU450" i="151"/>
  <c r="BV442" i="151"/>
  <c r="BS426" i="151"/>
  <c r="BU443" i="151"/>
  <c r="BL449" i="151"/>
  <c r="BT443" i="151"/>
  <c r="BT450" i="151"/>
  <c r="BO381" i="151"/>
  <c r="BS443" i="151"/>
  <c r="BV435" i="151"/>
  <c r="BL381" i="151"/>
  <c r="BP443" i="151"/>
  <c r="BO435" i="151"/>
  <c r="BM426" i="151"/>
  <c r="BP408" i="151"/>
  <c r="BO443" i="151"/>
  <c r="BM435" i="151"/>
  <c r="BV408" i="151"/>
  <c r="BM443" i="151"/>
  <c r="BT435" i="151"/>
  <c r="BN435" i="151"/>
  <c r="BL452" i="151"/>
  <c r="BN428" i="151"/>
  <c r="BM428" i="151"/>
  <c r="BN443" i="151"/>
  <c r="BL435" i="151"/>
  <c r="BT426" i="151"/>
  <c r="BP435" i="151"/>
  <c r="BU428" i="151"/>
  <c r="BW426" i="151"/>
  <c r="BW435" i="151"/>
  <c r="BT428" i="151"/>
  <c r="BU435" i="151"/>
  <c r="BN445" i="151"/>
  <c r="BW445" i="151"/>
  <c r="BP445" i="151"/>
  <c r="BV426" i="151"/>
  <c r="BO448" i="151"/>
  <c r="BV445" i="151"/>
  <c r="BO445" i="151"/>
  <c r="BU438" i="151"/>
  <c r="BN416" i="151"/>
  <c r="BO408" i="151"/>
  <c r="BP428" i="151"/>
  <c r="BL438" i="151"/>
  <c r="BO419" i="151"/>
  <c r="BN408" i="151"/>
  <c r="BW438" i="151"/>
  <c r="BM419" i="151"/>
  <c r="BM408" i="151"/>
  <c r="BO428" i="151"/>
  <c r="BM433" i="151"/>
  <c r="BP419" i="151"/>
  <c r="BS408" i="151"/>
  <c r="BW428" i="151"/>
  <c r="BW433" i="151"/>
  <c r="BU419" i="151"/>
  <c r="BL408" i="151"/>
  <c r="BV414" i="151"/>
  <c r="BU442" i="151"/>
  <c r="BW408" i="151"/>
  <c r="BU414" i="151"/>
  <c r="BM442" i="151"/>
  <c r="BU408" i="151"/>
  <c r="BW443" i="151"/>
  <c r="BT442" i="151"/>
  <c r="BU381" i="151"/>
  <c r="BT408" i="151"/>
  <c r="BS449" i="151"/>
  <c r="BS442" i="151"/>
  <c r="BV381" i="151"/>
  <c r="BM450" i="151"/>
  <c r="BS450" i="151"/>
  <c r="BO409" i="151"/>
  <c r="BM404" i="151"/>
  <c r="BN381" i="151"/>
  <c r="BL428" i="151"/>
  <c r="BU426" i="151"/>
  <c r="BS435" i="151"/>
  <c r="BM409" i="151"/>
  <c r="BU409" i="151"/>
  <c r="BW404" i="151"/>
  <c r="BT381" i="151"/>
  <c r="BV428" i="151"/>
  <c r="BN426" i="151"/>
  <c r="BU416" i="151"/>
  <c r="BU404" i="151"/>
  <c r="BW381" i="151"/>
  <c r="BM445" i="151"/>
  <c r="BT445" i="151"/>
  <c r="BN411" i="151"/>
  <c r="BN433" i="151"/>
  <c r="BS416" i="151"/>
  <c r="BS420" i="151"/>
  <c r="BU433" i="151"/>
  <c r="BO416" i="151"/>
  <c r="BT419" i="151"/>
  <c r="BL404" i="151"/>
  <c r="BP413" i="151"/>
  <c r="BT433" i="151"/>
  <c r="BT416" i="151"/>
  <c r="BL419" i="151"/>
  <c r="BS404" i="151"/>
  <c r="BM448" i="151"/>
  <c r="BV433" i="151"/>
  <c r="BL416" i="151"/>
  <c r="BW419" i="151"/>
  <c r="BO404" i="151"/>
  <c r="BM441" i="151"/>
  <c r="BS433" i="151"/>
  <c r="BW416" i="151"/>
  <c r="BW442" i="151"/>
  <c r="BN404" i="151"/>
  <c r="BP381" i="151"/>
  <c r="BL433" i="151"/>
  <c r="BN448" i="151"/>
  <c r="BO424" i="151"/>
  <c r="BT414" i="151"/>
  <c r="BV409" i="151"/>
  <c r="BM416" i="151"/>
  <c r="BN442" i="151"/>
  <c r="BT404" i="151"/>
  <c r="BS381" i="151"/>
  <c r="BP424" i="151"/>
  <c r="BN414" i="151"/>
  <c r="BS409" i="151"/>
  <c r="BV416" i="151"/>
  <c r="BO442" i="151"/>
  <c r="BW451" i="151"/>
  <c r="BP438" i="151"/>
  <c r="BS414" i="151"/>
  <c r="BP409" i="151"/>
  <c r="BV419" i="151"/>
  <c r="BP442" i="151"/>
  <c r="BM381" i="151"/>
  <c r="BV438" i="151"/>
  <c r="BL409" i="151"/>
  <c r="BN419" i="151"/>
  <c r="BV448" i="151"/>
  <c r="BV451" i="151"/>
  <c r="BN409" i="151"/>
  <c r="BS419" i="151"/>
  <c r="BV404" i="151"/>
  <c r="BT407" i="151"/>
  <c r="BL411" i="151"/>
  <c r="BP441" i="151"/>
  <c r="BM438" i="151"/>
  <c r="BM439" i="151"/>
  <c r="BT420" i="151"/>
  <c r="BL441" i="151"/>
  <c r="BS424" i="151"/>
  <c r="BS438" i="151"/>
  <c r="BV420" i="151"/>
  <c r="BU441" i="151"/>
  <c r="BV449" i="151"/>
  <c r="BM420" i="151"/>
  <c r="BT441" i="151"/>
  <c r="BW424" i="151"/>
  <c r="BU427" i="151"/>
  <c r="BL420" i="151"/>
  <c r="BV441" i="151"/>
  <c r="BV424" i="151"/>
  <c r="BM413" i="151"/>
  <c r="BS441" i="151"/>
  <c r="BN424" i="151"/>
  <c r="BO438" i="151"/>
  <c r="BL413" i="151"/>
  <c r="BW441" i="151"/>
  <c r="BL424" i="151"/>
  <c r="BN438" i="151"/>
  <c r="BT452" i="151"/>
  <c r="BV413" i="151"/>
  <c r="BM424" i="151"/>
  <c r="BU452" i="151"/>
  <c r="BW410" i="151"/>
  <c r="BS410" i="151"/>
  <c r="BN413" i="151"/>
  <c r="BU424" i="151"/>
  <c r="BP450" i="151"/>
  <c r="BP414" i="151"/>
  <c r="BT410" i="151"/>
  <c r="BW413" i="151"/>
  <c r="BT424" i="151"/>
  <c r="BS451" i="151"/>
  <c r="BO414" i="151"/>
  <c r="BW409" i="151"/>
  <c r="BS411" i="151"/>
  <c r="BU413" i="151"/>
  <c r="BP448" i="151"/>
  <c r="BW450" i="151"/>
  <c r="BM414" i="151"/>
  <c r="BW411" i="151"/>
  <c r="BT413" i="151"/>
  <c r="BW449" i="151"/>
  <c r="BP433" i="151"/>
  <c r="BW414" i="151"/>
  <c r="BT409" i="151"/>
  <c r="BO411" i="151"/>
  <c r="BS413" i="151"/>
  <c r="BP451" i="151"/>
  <c r="BO433" i="151"/>
  <c r="BT423" i="151"/>
  <c r="BU429" i="151"/>
  <c r="BT427" i="151"/>
  <c r="BO451" i="151"/>
  <c r="BU411" i="151"/>
  <c r="BP423" i="151"/>
  <c r="BS429" i="151"/>
  <c r="BS427" i="151"/>
  <c r="BO450" i="151"/>
  <c r="BP411" i="151"/>
  <c r="BO429" i="151"/>
  <c r="BN427" i="151"/>
  <c r="BO410" i="151"/>
  <c r="BO415" i="151"/>
  <c r="BN429" i="151"/>
  <c r="BL427" i="151"/>
  <c r="BN410" i="151"/>
  <c r="BT422" i="151"/>
  <c r="BP427" i="151"/>
  <c r="BV410" i="151"/>
  <c r="BM411" i="151"/>
  <c r="BT430" i="151"/>
  <c r="BS422" i="151"/>
  <c r="BW432" i="151"/>
  <c r="BO422" i="151"/>
  <c r="BU410" i="151"/>
  <c r="BN420" i="151"/>
  <c r="BV432" i="151"/>
  <c r="BM451" i="151"/>
  <c r="BV439" i="151"/>
  <c r="BO449" i="151"/>
  <c r="BM410" i="151"/>
  <c r="BP420" i="151"/>
  <c r="BO413" i="151"/>
  <c r="BP437" i="151"/>
  <c r="BU439" i="151"/>
  <c r="BN437" i="151"/>
  <c r="BW406" i="151"/>
  <c r="BN451" i="151"/>
  <c r="BP410" i="151"/>
  <c r="BN436" i="151"/>
  <c r="BU406" i="151"/>
  <c r="BN450" i="151"/>
  <c r="BL410" i="151"/>
  <c r="BW420" i="151"/>
  <c r="BU436" i="151"/>
  <c r="BT406" i="151"/>
  <c r="BV427" i="151"/>
  <c r="BT411" i="151"/>
  <c r="BU420" i="151"/>
  <c r="BO441" i="151"/>
  <c r="BS407" i="151"/>
  <c r="BP406" i="151"/>
  <c r="BO427" i="151"/>
  <c r="BV411" i="151"/>
  <c r="BO420" i="151"/>
  <c r="BN441" i="151"/>
  <c r="BT438" i="151"/>
  <c r="BU407" i="151"/>
  <c r="BO406" i="151"/>
  <c r="BM427" i="151"/>
  <c r="BW423" i="151"/>
  <c r="BW448" i="151"/>
  <c r="BU437" i="151"/>
  <c r="BP407" i="151"/>
  <c r="BL429" i="151"/>
  <c r="BO439" i="151"/>
  <c r="BM406" i="151"/>
  <c r="BO423" i="151"/>
  <c r="BW437" i="151"/>
  <c r="BL407" i="151"/>
  <c r="BV429" i="151"/>
  <c r="BN439" i="151"/>
  <c r="BN406" i="151"/>
  <c r="BM423" i="151"/>
  <c r="BM430" i="151"/>
  <c r="BM431" i="151"/>
  <c r="BO407" i="151"/>
  <c r="BM422" i="151"/>
  <c r="BP439" i="151"/>
  <c r="BW427" i="151"/>
  <c r="BU412" i="151"/>
  <c r="BO430" i="151"/>
  <c r="BT431" i="151"/>
  <c r="BN407" i="151"/>
  <c r="BV422" i="151"/>
  <c r="BS439" i="151"/>
  <c r="BN412" i="151"/>
  <c r="BL430" i="151"/>
  <c r="BS431" i="151"/>
  <c r="BW407" i="151"/>
  <c r="BU422" i="151"/>
  <c r="BT439" i="151"/>
  <c r="BU430" i="151"/>
  <c r="BO431" i="151"/>
  <c r="BV407" i="151"/>
  <c r="BN422" i="151"/>
  <c r="BP452" i="151"/>
  <c r="BL432" i="151"/>
  <c r="BN431" i="151"/>
  <c r="BM407" i="151"/>
  <c r="BW422" i="151"/>
  <c r="BL406" i="151"/>
  <c r="BN432" i="151"/>
  <c r="BL436" i="151"/>
  <c r="BT429" i="151"/>
  <c r="BL422" i="151"/>
  <c r="BV406" i="151"/>
  <c r="BL415" i="151"/>
  <c r="BU434" i="151"/>
  <c r="BM436" i="151"/>
  <c r="BP429" i="151"/>
  <c r="BP422" i="151"/>
  <c r="BU415" i="151"/>
  <c r="BP434" i="151"/>
  <c r="BS436" i="151"/>
  <c r="BM429" i="151"/>
  <c r="BL439" i="151"/>
  <c r="BS406" i="151"/>
  <c r="BS452" i="151"/>
  <c r="BN415" i="151"/>
  <c r="BL434" i="151"/>
  <c r="BO436" i="151"/>
  <c r="BW429" i="151"/>
  <c r="BW439" i="151"/>
  <c r="BM447" i="151"/>
  <c r="BS361" i="151"/>
  <c r="BV343" i="151"/>
  <c r="BL440" i="151"/>
  <c r="BO384" i="151"/>
  <c r="BP449" i="151"/>
  <c r="BT412" i="151"/>
  <c r="BS430" i="151"/>
  <c r="BO434" i="151"/>
  <c r="BO437" i="151"/>
  <c r="BT436" i="151"/>
  <c r="BL450" i="151"/>
  <c r="BP412" i="151"/>
  <c r="BP430" i="151"/>
  <c r="BV434" i="151"/>
  <c r="BM437" i="151"/>
  <c r="BW436" i="151"/>
  <c r="BU448" i="151"/>
  <c r="BW412" i="151"/>
  <c r="BW430" i="151"/>
  <c r="BS434" i="151"/>
  <c r="BL437" i="151"/>
  <c r="BP436" i="151"/>
  <c r="BV450" i="151"/>
  <c r="BM412" i="151"/>
  <c r="BS415" i="151"/>
  <c r="BS432" i="151"/>
  <c r="BN434" i="151"/>
  <c r="BT437" i="151"/>
  <c r="BM449" i="151"/>
  <c r="BS412" i="151"/>
  <c r="BP415" i="151"/>
  <c r="BO432" i="151"/>
  <c r="BT434" i="151"/>
  <c r="BL431" i="151"/>
  <c r="BV436" i="151"/>
  <c r="BL423" i="151"/>
  <c r="BO412" i="151"/>
  <c r="BT415" i="151"/>
  <c r="BM432" i="151"/>
  <c r="BM434" i="151"/>
  <c r="BW431" i="151"/>
  <c r="BV423" i="151"/>
  <c r="BL412" i="151"/>
  <c r="BW415" i="151"/>
  <c r="BT432" i="151"/>
  <c r="BS448" i="151"/>
  <c r="BU431" i="151"/>
  <c r="BU423" i="151"/>
  <c r="BV412" i="151"/>
  <c r="BV415" i="151"/>
  <c r="BP432" i="151"/>
  <c r="BN449" i="151"/>
  <c r="BV431" i="151"/>
  <c r="BS423" i="151"/>
  <c r="BM415" i="151"/>
  <c r="BV430" i="151"/>
  <c r="BU432" i="151"/>
  <c r="BS437" i="151"/>
  <c r="BP431" i="151"/>
  <c r="BN423" i="151"/>
  <c r="BN452" i="151"/>
  <c r="BN430" i="151"/>
  <c r="BW434" i="151"/>
  <c r="BV437" i="151"/>
  <c r="BO357" i="151"/>
  <c r="BN447" i="151"/>
  <c r="BS319" i="151"/>
  <c r="BL350" i="151"/>
  <c r="BO350" i="151"/>
  <c r="BM363" i="151"/>
  <c r="BN374" i="151"/>
  <c r="BW363" i="151"/>
  <c r="BV447" i="151"/>
  <c r="BV364" i="151"/>
  <c r="BS350" i="151"/>
  <c r="BM387" i="151"/>
  <c r="BN363" i="151"/>
  <c r="BO447" i="151"/>
  <c r="BS364" i="151"/>
  <c r="BP350" i="151"/>
  <c r="BS363" i="151"/>
  <c r="BU421" i="151"/>
  <c r="BN343" i="151"/>
  <c r="BP388" i="151"/>
  <c r="BN421" i="151"/>
  <c r="BT448" i="151"/>
  <c r="BN350" i="151"/>
  <c r="BM343" i="151"/>
  <c r="BW421" i="151"/>
  <c r="BL448" i="151"/>
  <c r="BW350" i="151"/>
  <c r="BT384" i="151"/>
  <c r="BL364" i="151"/>
  <c r="BO440" i="151"/>
  <c r="BL421" i="151"/>
  <c r="BM385" i="151"/>
  <c r="BV350" i="151"/>
  <c r="BM350" i="151"/>
  <c r="BT350" i="151"/>
  <c r="BW352" i="151"/>
  <c r="BV382" i="151"/>
  <c r="BS382" i="151"/>
  <c r="BP447" i="151"/>
  <c r="BU352" i="151"/>
  <c r="BS352" i="151"/>
  <c r="BW351" i="151"/>
  <c r="BW388" i="151"/>
  <c r="BL447" i="151"/>
  <c r="BS384" i="151"/>
  <c r="BL386" i="151"/>
  <c r="BP364" i="151"/>
  <c r="BS357" i="151"/>
  <c r="BT351" i="151"/>
  <c r="BV319" i="151"/>
  <c r="BT387" i="151"/>
  <c r="BM319" i="151"/>
  <c r="BN386" i="151"/>
  <c r="BL363" i="151"/>
  <c r="BW357" i="151"/>
  <c r="BP351" i="151"/>
  <c r="BW319" i="151"/>
  <c r="BM386" i="151"/>
  <c r="BT357" i="151"/>
  <c r="BP319" i="151"/>
  <c r="BP417" i="151"/>
  <c r="BN361" i="151"/>
  <c r="BW374" i="151"/>
  <c r="BV386" i="151"/>
  <c r="BU376" i="151"/>
  <c r="BS417" i="151"/>
  <c r="BW361" i="151"/>
  <c r="BO374" i="151"/>
  <c r="BT388" i="151"/>
  <c r="BW440" i="151"/>
  <c r="BS425" i="151"/>
  <c r="BO417" i="151"/>
  <c r="BV361" i="151"/>
  <c r="BW375" i="151"/>
  <c r="BL388" i="151"/>
  <c r="BV440" i="151"/>
  <c r="BO365" i="151"/>
  <c r="BU361" i="151"/>
  <c r="BV375" i="151"/>
  <c r="BS387" i="151"/>
  <c r="BU440" i="151"/>
  <c r="BT352" i="151"/>
  <c r="BP365" i="151"/>
  <c r="BP361" i="151"/>
  <c r="BS375" i="151"/>
  <c r="BT378" i="151"/>
  <c r="BM361" i="151"/>
  <c r="BO375" i="151"/>
  <c r="BW343" i="151"/>
  <c r="BP440" i="151"/>
  <c r="BW344" i="151"/>
  <c r="BL361" i="151"/>
  <c r="BM375" i="151"/>
  <c r="BL387" i="151"/>
  <c r="BM372" i="151"/>
  <c r="BP374" i="151"/>
  <c r="BN375" i="151"/>
  <c r="BU343" i="151"/>
  <c r="BM440" i="151"/>
  <c r="BL372" i="151"/>
  <c r="BM374" i="151"/>
  <c r="BL375" i="151"/>
  <c r="BT343" i="151"/>
  <c r="BS389" i="151"/>
  <c r="BU372" i="151"/>
  <c r="BV374" i="151"/>
  <c r="BT375" i="151"/>
  <c r="BP343" i="151"/>
  <c r="BW386" i="151"/>
  <c r="BT372" i="151"/>
  <c r="BU374" i="151"/>
  <c r="BU384" i="151"/>
  <c r="BS343" i="151"/>
  <c r="BO352" i="151"/>
  <c r="BN357" i="151"/>
  <c r="BO387" i="151"/>
  <c r="BT386" i="151"/>
  <c r="BO372" i="151"/>
  <c r="BT374" i="151"/>
  <c r="BN388" i="151"/>
  <c r="BL343" i="151"/>
  <c r="BW380" i="151"/>
  <c r="BU425" i="151"/>
  <c r="BT344" i="151"/>
  <c r="BU382" i="151"/>
  <c r="BN348" i="151"/>
  <c r="BT425" i="151"/>
  <c r="BS344" i="151"/>
  <c r="BN382" i="151"/>
  <c r="BM348" i="151"/>
  <c r="BN360" i="151"/>
  <c r="BS385" i="151"/>
  <c r="BW378" i="151"/>
  <c r="BV344" i="151"/>
  <c r="BS386" i="151"/>
  <c r="BU348" i="151"/>
  <c r="BW418" i="151"/>
  <c r="BU378" i="151"/>
  <c r="BW385" i="151"/>
  <c r="BW382" i="151"/>
  <c r="BM369" i="151"/>
  <c r="BV418" i="151"/>
  <c r="BP378" i="151"/>
  <c r="BN385" i="151"/>
  <c r="BP384" i="151"/>
  <c r="BM417" i="151"/>
  <c r="BM376" i="151"/>
  <c r="BS418" i="151"/>
  <c r="BO378" i="151"/>
  <c r="BN384" i="151"/>
  <c r="BW384" i="151"/>
  <c r="BL417" i="151"/>
  <c r="BL376" i="151"/>
  <c r="BU365" i="151"/>
  <c r="BN378" i="151"/>
  <c r="BL389" i="151"/>
  <c r="BN387" i="151"/>
  <c r="BU417" i="151"/>
  <c r="BU386" i="151"/>
  <c r="BM356" i="151"/>
  <c r="BV367" i="151"/>
  <c r="BS378" i="151"/>
  <c r="BW348" i="151"/>
  <c r="BN417" i="151"/>
  <c r="BP372" i="151"/>
  <c r="BW356" i="151"/>
  <c r="BS367" i="151"/>
  <c r="BM378" i="151"/>
  <c r="BV348" i="151"/>
  <c r="BT417" i="151"/>
  <c r="BN372" i="151"/>
  <c r="BO356" i="151"/>
  <c r="BP367" i="151"/>
  <c r="BV378" i="151"/>
  <c r="BT348" i="151"/>
  <c r="BW417" i="151"/>
  <c r="BW372" i="151"/>
  <c r="BS374" i="151"/>
  <c r="BM367" i="151"/>
  <c r="BO344" i="151"/>
  <c r="BS348" i="151"/>
  <c r="BV417" i="151"/>
  <c r="BV372" i="151"/>
  <c r="BN344" i="151"/>
  <c r="BP348" i="151"/>
  <c r="BU344" i="151"/>
  <c r="BV380" i="151"/>
  <c r="BT376" i="151"/>
  <c r="BN425" i="151"/>
  <c r="BS365" i="151"/>
  <c r="BO367" i="151"/>
  <c r="BL347" i="151"/>
  <c r="BV385" i="151"/>
  <c r="BW425" i="151"/>
  <c r="BW365" i="151"/>
  <c r="BU385" i="151"/>
  <c r="BL425" i="151"/>
  <c r="BV365" i="151"/>
  <c r="BT367" i="151"/>
  <c r="BO345" i="151"/>
  <c r="BS369" i="151"/>
  <c r="BO386" i="151"/>
  <c r="BO425" i="151"/>
  <c r="BT365" i="151"/>
  <c r="BW359" i="151"/>
  <c r="BN359" i="151"/>
  <c r="BL369" i="151"/>
  <c r="BS359" i="151"/>
  <c r="BS373" i="151"/>
  <c r="BL356" i="151"/>
  <c r="BU418" i="151"/>
  <c r="BM365" i="151"/>
  <c r="BT373" i="151"/>
  <c r="BV356" i="151"/>
  <c r="BN418" i="151"/>
  <c r="BN365" i="151"/>
  <c r="BP344" i="151"/>
  <c r="BT368" i="151"/>
  <c r="BN373" i="151"/>
  <c r="BU356" i="151"/>
  <c r="BM418" i="151"/>
  <c r="BL365" i="151"/>
  <c r="BV376" i="151"/>
  <c r="BT356" i="151"/>
  <c r="BP385" i="151"/>
  <c r="BT418" i="151"/>
  <c r="BW367" i="151"/>
  <c r="BO376" i="151"/>
  <c r="BS356" i="151"/>
  <c r="BP425" i="151"/>
  <c r="BP418" i="151"/>
  <c r="BN367" i="151"/>
  <c r="BM344" i="151"/>
  <c r="BP376" i="151"/>
  <c r="BP356" i="151"/>
  <c r="BM425" i="151"/>
  <c r="BO418" i="151"/>
  <c r="BL367" i="151"/>
  <c r="BL344" i="151"/>
  <c r="BN376" i="151"/>
  <c r="BN356" i="151"/>
  <c r="BV425" i="151"/>
  <c r="BL418" i="151"/>
  <c r="BU367" i="151"/>
  <c r="BS349" i="151"/>
  <c r="BN345" i="151"/>
  <c r="BU360" i="151"/>
  <c r="BP369" i="151"/>
  <c r="BS376" i="151"/>
  <c r="BL341" i="151"/>
  <c r="BL359" i="151"/>
  <c r="BW369" i="151"/>
  <c r="BW341" i="151"/>
  <c r="BV359" i="151"/>
  <c r="BU373" i="151"/>
  <c r="BT385" i="151"/>
  <c r="BM373" i="151"/>
  <c r="BW373" i="151"/>
  <c r="BN368" i="151"/>
  <c r="BP373" i="151"/>
  <c r="BU371" i="151"/>
  <c r="BU368" i="151"/>
  <c r="BW360" i="151"/>
  <c r="BO369" i="151"/>
  <c r="BO373" i="151"/>
  <c r="BL382" i="151"/>
  <c r="BL371" i="151"/>
  <c r="BP368" i="151"/>
  <c r="BS360" i="151"/>
  <c r="BN369" i="151"/>
  <c r="BL373" i="151"/>
  <c r="BV384" i="151"/>
  <c r="BW371" i="151"/>
  <c r="BU370" i="151"/>
  <c r="BO360" i="151"/>
  <c r="BV369" i="151"/>
  <c r="BV373" i="151"/>
  <c r="BP389" i="151"/>
  <c r="BV345" i="151"/>
  <c r="BS370" i="151"/>
  <c r="BT360" i="151"/>
  <c r="BU369" i="151"/>
  <c r="BW345" i="151"/>
  <c r="BP370" i="151"/>
  <c r="BP360" i="151"/>
  <c r="BT369" i="151"/>
  <c r="BW376" i="151"/>
  <c r="BO366" i="151"/>
  <c r="BS341" i="151"/>
  <c r="BV371" i="151"/>
  <c r="BM359" i="151"/>
  <c r="BM368" i="151"/>
  <c r="BO349" i="151"/>
  <c r="BU349" i="151"/>
  <c r="BU341" i="151"/>
  <c r="BT345" i="151"/>
  <c r="BU359" i="151"/>
  <c r="BL368" i="151"/>
  <c r="BV360" i="151"/>
  <c r="BV353" i="151"/>
  <c r="BN446" i="151"/>
  <c r="BU345" i="151"/>
  <c r="BT359" i="151"/>
  <c r="BW370" i="151"/>
  <c r="BN353" i="151"/>
  <c r="BM446" i="151"/>
  <c r="BS345" i="151"/>
  <c r="BP359" i="151"/>
  <c r="BL353" i="151"/>
  <c r="BV446" i="151"/>
  <c r="BP345" i="151"/>
  <c r="BO359" i="151"/>
  <c r="BT370" i="151"/>
  <c r="BV379" i="151"/>
  <c r="BN347" i="151"/>
  <c r="BP379" i="151"/>
  <c r="BT346" i="151"/>
  <c r="BV347" i="151"/>
  <c r="BT371" i="151"/>
  <c r="BL345" i="151"/>
  <c r="BO370" i="151"/>
  <c r="BM360" i="151"/>
  <c r="BS346" i="151"/>
  <c r="BU347" i="151"/>
  <c r="BM371" i="151"/>
  <c r="BM345" i="151"/>
  <c r="BW368" i="151"/>
  <c r="BN370" i="151"/>
  <c r="BL360" i="151"/>
  <c r="BN346" i="151"/>
  <c r="BT347" i="151"/>
  <c r="BS371" i="151"/>
  <c r="BM384" i="151"/>
  <c r="BV368" i="151"/>
  <c r="BL370" i="151"/>
  <c r="BL380" i="151"/>
  <c r="BS347" i="151"/>
  <c r="BP371" i="151"/>
  <c r="BU387" i="151"/>
  <c r="BS368" i="151"/>
  <c r="BV370" i="151"/>
  <c r="BP380" i="151"/>
  <c r="BO347" i="151"/>
  <c r="BN371" i="151"/>
  <c r="BL385" i="151"/>
  <c r="BO368" i="151"/>
  <c r="BM370" i="151"/>
  <c r="BW314" i="151"/>
  <c r="BT312" i="151"/>
  <c r="BV323" i="151"/>
  <c r="BT296" i="151"/>
  <c r="BS388" i="151"/>
  <c r="BN349" i="151"/>
  <c r="BU379" i="151"/>
  <c r="BW346" i="151"/>
  <c r="BP341" i="151"/>
  <c r="BU446" i="151"/>
  <c r="BU389" i="151"/>
  <c r="BL349" i="151"/>
  <c r="BT379" i="151"/>
  <c r="BO346" i="151"/>
  <c r="BO341" i="151"/>
  <c r="BL446" i="151"/>
  <c r="BS366" i="151"/>
  <c r="BW349" i="151"/>
  <c r="BO379" i="151"/>
  <c r="BM346" i="151"/>
  <c r="BN341" i="151"/>
  <c r="BP386" i="151"/>
  <c r="BP366" i="151"/>
  <c r="BV349" i="151"/>
  <c r="BM379" i="151"/>
  <c r="BL346" i="151"/>
  <c r="BM366" i="151"/>
  <c r="BM349" i="151"/>
  <c r="BW379" i="151"/>
  <c r="BM380" i="151"/>
  <c r="BV341" i="151"/>
  <c r="BM347" i="151"/>
  <c r="BN366" i="151"/>
  <c r="BL366" i="151"/>
  <c r="BW353" i="151"/>
  <c r="BL379" i="151"/>
  <c r="BN380" i="151"/>
  <c r="BM341" i="151"/>
  <c r="BW366" i="151"/>
  <c r="BT353" i="151"/>
  <c r="BN379" i="151"/>
  <c r="BT380" i="151"/>
  <c r="BT446" i="151"/>
  <c r="BV366" i="151"/>
  <c r="BS353" i="151"/>
  <c r="BS379" i="151"/>
  <c r="BS380" i="151"/>
  <c r="BS446" i="151"/>
  <c r="BW347" i="151"/>
  <c r="BO371" i="151"/>
  <c r="BU366" i="151"/>
  <c r="BU353" i="151"/>
  <c r="BV346" i="151"/>
  <c r="BO380" i="151"/>
  <c r="BP446" i="151"/>
  <c r="BT366" i="151"/>
  <c r="BP353" i="151"/>
  <c r="BU346" i="151"/>
  <c r="BU380" i="151"/>
  <c r="BO446" i="151"/>
  <c r="BP347" i="151"/>
  <c r="BT349" i="151"/>
  <c r="BO353" i="151"/>
  <c r="BP349" i="151"/>
  <c r="BM353" i="151"/>
  <c r="BP346" i="151"/>
  <c r="BT341" i="151"/>
  <c r="BW446" i="151"/>
  <c r="BP301" i="151"/>
  <c r="BM362" i="151"/>
  <c r="BM316" i="151"/>
  <c r="BS322" i="151"/>
  <c r="BW316" i="151"/>
  <c r="BV315" i="151"/>
  <c r="BL311" i="151"/>
  <c r="BN301" i="151"/>
  <c r="BO324" i="151"/>
  <c r="BP296" i="151"/>
  <c r="BT308" i="151"/>
  <c r="BM301" i="151"/>
  <c r="BT316" i="151"/>
  <c r="BV312" i="151"/>
  <c r="BO315" i="151"/>
  <c r="BS316" i="151"/>
  <c r="BV296" i="151"/>
  <c r="BS312" i="151"/>
  <c r="BU315" i="151"/>
  <c r="BS255" i="151"/>
  <c r="BU296" i="151"/>
  <c r="BO255" i="151"/>
  <c r="BV314" i="151"/>
  <c r="BN255" i="151"/>
  <c r="BS296" i="151"/>
  <c r="BL255" i="151"/>
  <c r="BO296" i="151"/>
  <c r="BU314" i="151"/>
  <c r="BS314" i="151"/>
  <c r="BM255" i="151"/>
  <c r="BL296" i="151"/>
  <c r="BL314" i="151"/>
  <c r="BS323" i="151"/>
  <c r="BU362" i="151"/>
  <c r="BT255" i="151"/>
  <c r="BM296" i="151"/>
  <c r="BN296" i="151"/>
  <c r="BT362" i="151"/>
  <c r="BO385" i="151"/>
  <c r="BV362" i="151"/>
  <c r="BL316" i="151"/>
  <c r="BW301" i="151"/>
  <c r="BV316" i="151"/>
  <c r="BV301" i="151"/>
  <c r="BP362" i="151"/>
  <c r="BO316" i="151"/>
  <c r="BO325" i="151"/>
  <c r="BV255" i="151"/>
  <c r="BS301" i="151"/>
  <c r="BO362" i="151"/>
  <c r="BN316" i="151"/>
  <c r="BW325" i="151"/>
  <c r="BW311" i="151"/>
  <c r="BP312" i="151"/>
  <c r="BL301" i="151"/>
  <c r="BP314" i="151"/>
  <c r="BW255" i="151"/>
  <c r="BM320" i="151"/>
  <c r="BN312" i="151"/>
  <c r="BT315" i="151"/>
  <c r="BO314" i="151"/>
  <c r="BM285" i="151"/>
  <c r="BW312" i="151"/>
  <c r="BS315" i="151"/>
  <c r="BN314" i="151"/>
  <c r="BT382" i="151"/>
  <c r="BO312" i="151"/>
  <c r="BP315" i="151"/>
  <c r="BM314" i="151"/>
  <c r="BO306" i="151"/>
  <c r="BM293" i="151"/>
  <c r="BN315" i="151"/>
  <c r="BW362" i="151"/>
  <c r="BP316" i="151"/>
  <c r="BL315" i="151"/>
  <c r="BN308" i="151"/>
  <c r="BW315" i="151"/>
  <c r="BL362" i="151"/>
  <c r="BM308" i="151"/>
  <c r="BT281" i="151"/>
  <c r="BW278" i="151"/>
  <c r="BP308" i="151"/>
  <c r="BU301" i="151"/>
  <c r="BM315" i="151"/>
  <c r="BS362" i="151"/>
  <c r="BU255" i="151"/>
  <c r="BU316" i="151"/>
  <c r="BN320" i="151"/>
  <c r="BS308" i="151"/>
  <c r="BW320" i="151"/>
  <c r="BP286" i="151"/>
  <c r="BU312" i="151"/>
  <c r="BO301" i="151"/>
  <c r="BT314" i="151"/>
  <c r="BN362" i="151"/>
  <c r="BP255" i="151"/>
  <c r="BW296" i="151"/>
  <c r="BW286" i="151"/>
  <c r="BM383" i="151"/>
  <c r="BL303" i="151"/>
  <c r="BV288" i="151"/>
  <c r="BS358" i="151"/>
  <c r="BU311" i="151"/>
  <c r="BO317" i="151"/>
  <c r="BO303" i="151"/>
  <c r="BU288" i="151"/>
  <c r="BP358" i="151"/>
  <c r="BN323" i="151"/>
  <c r="BN303" i="151"/>
  <c r="BS288" i="151"/>
  <c r="BN358" i="151"/>
  <c r="BU354" i="151"/>
  <c r="BU306" i="151"/>
  <c r="BP288" i="151"/>
  <c r="BL358" i="151"/>
  <c r="BT354" i="151"/>
  <c r="BV306" i="151"/>
  <c r="BM281" i="151"/>
  <c r="BT286" i="151"/>
  <c r="BV302" i="151"/>
  <c r="BP306" i="151"/>
  <c r="BL281" i="151"/>
  <c r="BS286" i="151"/>
  <c r="BS293" i="151"/>
  <c r="BV281" i="151"/>
  <c r="BN286" i="151"/>
  <c r="BV320" i="151"/>
  <c r="BP293" i="151"/>
  <c r="BS278" i="151"/>
  <c r="BV286" i="151"/>
  <c r="BL308" i="151"/>
  <c r="BM312" i="151"/>
  <c r="BW289" i="151"/>
  <c r="BN293" i="151"/>
  <c r="BO278" i="151"/>
  <c r="BS311" i="151"/>
  <c r="BO308" i="151"/>
  <c r="BL312" i="151"/>
  <c r="BN324" i="151"/>
  <c r="BT301" i="151"/>
  <c r="BS285" i="151"/>
  <c r="BO323" i="151"/>
  <c r="BM323" i="151"/>
  <c r="BO311" i="151"/>
  <c r="BW308" i="151"/>
  <c r="BL325" i="151"/>
  <c r="BM324" i="151"/>
  <c r="BT285" i="151"/>
  <c r="BW322" i="151"/>
  <c r="BN311" i="151"/>
  <c r="BV308" i="151"/>
  <c r="BP320" i="151"/>
  <c r="BN285" i="151"/>
  <c r="BO320" i="151"/>
  <c r="BM311" i="151"/>
  <c r="BU308" i="151"/>
  <c r="BP324" i="151"/>
  <c r="BN355" i="151"/>
  <c r="BO304" i="151"/>
  <c r="BP354" i="151"/>
  <c r="BP289" i="151"/>
  <c r="BL285" i="151"/>
  <c r="BS306" i="151"/>
  <c r="BO293" i="151"/>
  <c r="BT288" i="151"/>
  <c r="BW281" i="151"/>
  <c r="BL324" i="151"/>
  <c r="BO286" i="151"/>
  <c r="BT311" i="151"/>
  <c r="BM298" i="151"/>
  <c r="BW354" i="151"/>
  <c r="BO289" i="151"/>
  <c r="BS284" i="151"/>
  <c r="BS302" i="151"/>
  <c r="BM289" i="151"/>
  <c r="BO382" i="151"/>
  <c r="BT306" i="151"/>
  <c r="BO288" i="151"/>
  <c r="BV278" i="151"/>
  <c r="BU323" i="151"/>
  <c r="BM286" i="151"/>
  <c r="BN283" i="151"/>
  <c r="BM300" i="151"/>
  <c r="BL302" i="151"/>
  <c r="BV289" i="151"/>
  <c r="BW303" i="151"/>
  <c r="BN306" i="151"/>
  <c r="BN288" i="151"/>
  <c r="BP278" i="151"/>
  <c r="BW300" i="151"/>
  <c r="BN313" i="151"/>
  <c r="BU289" i="151"/>
  <c r="BV303" i="151"/>
  <c r="BM306" i="151"/>
  <c r="BL288" i="151"/>
  <c r="BN278" i="151"/>
  <c r="BM358" i="151"/>
  <c r="BU286" i="151"/>
  <c r="BT300" i="151"/>
  <c r="BL313" i="151"/>
  <c r="BT289" i="151"/>
  <c r="BT303" i="151"/>
  <c r="BL306" i="151"/>
  <c r="BM288" i="151"/>
  <c r="BM278" i="151"/>
  <c r="BW358" i="151"/>
  <c r="BL286" i="151"/>
  <c r="BW282" i="151"/>
  <c r="BO313" i="151"/>
  <c r="BS289" i="151"/>
  <c r="BS303" i="151"/>
  <c r="BW293" i="151"/>
  <c r="BP281" i="151"/>
  <c r="BL278" i="151"/>
  <c r="BV358" i="151"/>
  <c r="BV311" i="151"/>
  <c r="BV282" i="151"/>
  <c r="BW313" i="151"/>
  <c r="BW285" i="151"/>
  <c r="BU303" i="151"/>
  <c r="BV293" i="151"/>
  <c r="BO281" i="151"/>
  <c r="BU278" i="151"/>
  <c r="BT358" i="151"/>
  <c r="BS317" i="151"/>
  <c r="BV285" i="151"/>
  <c r="BP303" i="151"/>
  <c r="BU293" i="151"/>
  <c r="BN281" i="151"/>
  <c r="BT278" i="151"/>
  <c r="BO358" i="151"/>
  <c r="BP311" i="151"/>
  <c r="BU320" i="151"/>
  <c r="BP285" i="151"/>
  <c r="BM303" i="151"/>
  <c r="BL293" i="151"/>
  <c r="BS281" i="151"/>
  <c r="BO322" i="151"/>
  <c r="BU358" i="151"/>
  <c r="BO285" i="151"/>
  <c r="BW306" i="151"/>
  <c r="BT293" i="151"/>
  <c r="BW288" i="151"/>
  <c r="BU281" i="151"/>
  <c r="BN297" i="151"/>
  <c r="BO326" i="151"/>
  <c r="BU283" i="151"/>
  <c r="BP282" i="151"/>
  <c r="BL320" i="151"/>
  <c r="BO354" i="151"/>
  <c r="BU313" i="151"/>
  <c r="BU285" i="151"/>
  <c r="BW294" i="151"/>
  <c r="BV324" i="151"/>
  <c r="BT283" i="151"/>
  <c r="BN282" i="151"/>
  <c r="BM354" i="151"/>
  <c r="BT313" i="151"/>
  <c r="BN322" i="151"/>
  <c r="BU304" i="151"/>
  <c r="BP283" i="151"/>
  <c r="BM282" i="151"/>
  <c r="BL354" i="151"/>
  <c r="BS313" i="151"/>
  <c r="BT304" i="151"/>
  <c r="BO283" i="151"/>
  <c r="BL282" i="151"/>
  <c r="BT302" i="151"/>
  <c r="BP313" i="151"/>
  <c r="BU309" i="151"/>
  <c r="BP304" i="151"/>
  <c r="BU280" i="151"/>
  <c r="BT282" i="151"/>
  <c r="BP302" i="151"/>
  <c r="BP309" i="151"/>
  <c r="BL304" i="151"/>
  <c r="BP280" i="151"/>
  <c r="BO282" i="151"/>
  <c r="BO302" i="151"/>
  <c r="BV313" i="151"/>
  <c r="BN289" i="151"/>
  <c r="BO309" i="151"/>
  <c r="BT298" i="151"/>
  <c r="BV280" i="151"/>
  <c r="BW317" i="151"/>
  <c r="BN302" i="151"/>
  <c r="BS309" i="151"/>
  <c r="BP298" i="151"/>
  <c r="BW280" i="151"/>
  <c r="BV317" i="151"/>
  <c r="BM302" i="151"/>
  <c r="BL289" i="151"/>
  <c r="BM382" i="151"/>
  <c r="BM287" i="151"/>
  <c r="BL298" i="151"/>
  <c r="BN300" i="151"/>
  <c r="BP317" i="151"/>
  <c r="BW302" i="151"/>
  <c r="BP287" i="151"/>
  <c r="BU287" i="151"/>
  <c r="BT322" i="151"/>
  <c r="BW383" i="151"/>
  <c r="BN284" i="151"/>
  <c r="BU300" i="151"/>
  <c r="BL317" i="151"/>
  <c r="BS354" i="151"/>
  <c r="BU302" i="151"/>
  <c r="BS383" i="151"/>
  <c r="BP284" i="151"/>
  <c r="BP383" i="151"/>
  <c r="BT284" i="151"/>
  <c r="BP300" i="151"/>
  <c r="BT325" i="151"/>
  <c r="BN354" i="151"/>
  <c r="BM313" i="151"/>
  <c r="BS377" i="151"/>
  <c r="BV294" i="151"/>
  <c r="BT309" i="151"/>
  <c r="BT383" i="151"/>
  <c r="BS304" i="151"/>
  <c r="BL323" i="151"/>
  <c r="BS283" i="151"/>
  <c r="BS280" i="151"/>
  <c r="BP377" i="151"/>
  <c r="BM297" i="151"/>
  <c r="BV307" i="151"/>
  <c r="BN309" i="151"/>
  <c r="BO383" i="151"/>
  <c r="BN304" i="151"/>
  <c r="BM284" i="151"/>
  <c r="BM283" i="151"/>
  <c r="BL300" i="151"/>
  <c r="BW290" i="151"/>
  <c r="BU307" i="151"/>
  <c r="BM309" i="151"/>
  <c r="BN383" i="151"/>
  <c r="BM304" i="151"/>
  <c r="BL284" i="151"/>
  <c r="BW283" i="151"/>
  <c r="BU290" i="151"/>
  <c r="BT307" i="151"/>
  <c r="BO290" i="151"/>
  <c r="BO307" i="151"/>
  <c r="BW287" i="151"/>
  <c r="BL383" i="151"/>
  <c r="BW298" i="151"/>
  <c r="BO284" i="151"/>
  <c r="BL283" i="151"/>
  <c r="BP290" i="151"/>
  <c r="BN307" i="151"/>
  <c r="BO287" i="151"/>
  <c r="BV383" i="151"/>
  <c r="BU298" i="151"/>
  <c r="BW284" i="151"/>
  <c r="BM280" i="151"/>
  <c r="BV300" i="151"/>
  <c r="BU317" i="151"/>
  <c r="BN305" i="151"/>
  <c r="BL307" i="151"/>
  <c r="BN287" i="151"/>
  <c r="BU383" i="151"/>
  <c r="BV298" i="151"/>
  <c r="BU284" i="151"/>
  <c r="BL280" i="151"/>
  <c r="BS300" i="151"/>
  <c r="BT317" i="151"/>
  <c r="BM305" i="151"/>
  <c r="BU324" i="151"/>
  <c r="BL355" i="151"/>
  <c r="BS287" i="151"/>
  <c r="BT320" i="151"/>
  <c r="BS298" i="151"/>
  <c r="BV284" i="151"/>
  <c r="BT280" i="151"/>
  <c r="BO300" i="151"/>
  <c r="BP310" i="151"/>
  <c r="BV355" i="151"/>
  <c r="BW310" i="151"/>
  <c r="BW355" i="151"/>
  <c r="BT287" i="151"/>
  <c r="BW304" i="151"/>
  <c r="BO298" i="151"/>
  <c r="BV326" i="151"/>
  <c r="BO280" i="151"/>
  <c r="BU282" i="151"/>
  <c r="BN317" i="151"/>
  <c r="BT310" i="151"/>
  <c r="BW309" i="151"/>
  <c r="BV287" i="151"/>
  <c r="BV304" i="151"/>
  <c r="BN298" i="151"/>
  <c r="BV283" i="151"/>
  <c r="BN280" i="151"/>
  <c r="BS282" i="151"/>
  <c r="BM317" i="151"/>
  <c r="BV354" i="151"/>
  <c r="BM294" i="151"/>
  <c r="BV309" i="151"/>
  <c r="BV218" i="151"/>
  <c r="BO249" i="151"/>
  <c r="BO377" i="151"/>
  <c r="BL297" i="151"/>
  <c r="BT323" i="151"/>
  <c r="BO310" i="151"/>
  <c r="BN377" i="151"/>
  <c r="BV297" i="151"/>
  <c r="BN326" i="151"/>
  <c r="BN310" i="151"/>
  <c r="BU294" i="151"/>
  <c r="BS307" i="151"/>
  <c r="BS355" i="151"/>
  <c r="BL377" i="151"/>
  <c r="BU297" i="151"/>
  <c r="BP322" i="151"/>
  <c r="BM310" i="151"/>
  <c r="BL294" i="151"/>
  <c r="BP307" i="151"/>
  <c r="BW377" i="151"/>
  <c r="BW297" i="151"/>
  <c r="BT324" i="151"/>
  <c r="BL310" i="151"/>
  <c r="BW323" i="151"/>
  <c r="BV377" i="151"/>
  <c r="BT297" i="151"/>
  <c r="BP305" i="151"/>
  <c r="BV310" i="151"/>
  <c r="BM307" i="151"/>
  <c r="BU377" i="151"/>
  <c r="BS297" i="151"/>
  <c r="BO305" i="151"/>
  <c r="BS310" i="151"/>
  <c r="BW307" i="151"/>
  <c r="BM377" i="151"/>
  <c r="BN290" i="151"/>
  <c r="BL305" i="151"/>
  <c r="BU310" i="151"/>
  <c r="BU322" i="151"/>
  <c r="BT377" i="151"/>
  <c r="BM290" i="151"/>
  <c r="BW305" i="151"/>
  <c r="BT294" i="151"/>
  <c r="BU355" i="151"/>
  <c r="BS320" i="151"/>
  <c r="BL290" i="151"/>
  <c r="BV305" i="151"/>
  <c r="BS294" i="151"/>
  <c r="BT355" i="151"/>
  <c r="BS324" i="151"/>
  <c r="BT290" i="151"/>
  <c r="BU305" i="151"/>
  <c r="BP294" i="151"/>
  <c r="BO355" i="151"/>
  <c r="BL309" i="151"/>
  <c r="BP297" i="151"/>
  <c r="BS290" i="151"/>
  <c r="BS305" i="151"/>
  <c r="BO294" i="151"/>
  <c r="BM355" i="151"/>
  <c r="BO297" i="151"/>
  <c r="BV290" i="151"/>
  <c r="BT305" i="151"/>
  <c r="BN294" i="151"/>
  <c r="BP355" i="151"/>
  <c r="BL287" i="151"/>
  <c r="BU230" i="151"/>
  <c r="BN292" i="151"/>
  <c r="BL252" i="151"/>
  <c r="BO237" i="151"/>
  <c r="BS240" i="151"/>
  <c r="BM299" i="151"/>
  <c r="BU218" i="151"/>
  <c r="BV249" i="151"/>
  <c r="BP227" i="151"/>
  <c r="BM263" i="151"/>
  <c r="BN237" i="151"/>
  <c r="BP240" i="151"/>
  <c r="BW299" i="151"/>
  <c r="BL227" i="151"/>
  <c r="BW226" i="151"/>
  <c r="BO240" i="151"/>
  <c r="BV322" i="151"/>
  <c r="BL299" i="151"/>
  <c r="BS218" i="151"/>
  <c r="BS249" i="151"/>
  <c r="BL254" i="151"/>
  <c r="BM226" i="151"/>
  <c r="BN240" i="151"/>
  <c r="BM322" i="151"/>
  <c r="BN299" i="151"/>
  <c r="BW250" i="151"/>
  <c r="BN226" i="151"/>
  <c r="BM240" i="151"/>
  <c r="BL322" i="151"/>
  <c r="BW239" i="151"/>
  <c r="BN218" i="151"/>
  <c r="BT249" i="151"/>
  <c r="BL251" i="151"/>
  <c r="BL250" i="151"/>
  <c r="BN444" i="151"/>
  <c r="BP250" i="151"/>
  <c r="BO444" i="151"/>
  <c r="BW444" i="151"/>
  <c r="BP256" i="151"/>
  <c r="BL240" i="151"/>
  <c r="BL257" i="151"/>
  <c r="BT239" i="151"/>
  <c r="BL218" i="151"/>
  <c r="BM249" i="151"/>
  <c r="BU251" i="151"/>
  <c r="BL238" i="151"/>
  <c r="BL259" i="151"/>
  <c r="BW240" i="151"/>
  <c r="BU256" i="151"/>
  <c r="BS239" i="151"/>
  <c r="BV325" i="151"/>
  <c r="BM326" i="151"/>
  <c r="BT251" i="151"/>
  <c r="BV238" i="151"/>
  <c r="BV223" i="151"/>
  <c r="BM259" i="151"/>
  <c r="BP239" i="151"/>
  <c r="BP325" i="151"/>
  <c r="BO238" i="151"/>
  <c r="BT223" i="151"/>
  <c r="BP238" i="151"/>
  <c r="BP223" i="151"/>
  <c r="BU299" i="151"/>
  <c r="BM239" i="151"/>
  <c r="BN325" i="151"/>
  <c r="BM257" i="151"/>
  <c r="BW231" i="151"/>
  <c r="BL246" i="151"/>
  <c r="BN223" i="151"/>
  <c r="BT299" i="151"/>
  <c r="BL239" i="151"/>
  <c r="BT257" i="151"/>
  <c r="BV256" i="151"/>
  <c r="BT231" i="151"/>
  <c r="BT246" i="151"/>
  <c r="BL223" i="151"/>
  <c r="BS299" i="151"/>
  <c r="BN239" i="151"/>
  <c r="BS252" i="151"/>
  <c r="BU193" i="151"/>
  <c r="BT230" i="151"/>
  <c r="BT241" i="151"/>
  <c r="BM292" i="151"/>
  <c r="BT227" i="151"/>
  <c r="BW219" i="151"/>
  <c r="BV250" i="151"/>
  <c r="BL231" i="151"/>
  <c r="BW230" i="151"/>
  <c r="BS241" i="151"/>
  <c r="BL292" i="151"/>
  <c r="BS227" i="151"/>
  <c r="BV219" i="151"/>
  <c r="BU250" i="151"/>
  <c r="BW252" i="151"/>
  <c r="BM224" i="151"/>
  <c r="BO258" i="151"/>
  <c r="BN241" i="151"/>
  <c r="BV292" i="151"/>
  <c r="BM254" i="151"/>
  <c r="BT219" i="151"/>
  <c r="BS250" i="151"/>
  <c r="BW258" i="151"/>
  <c r="BP215" i="151"/>
  <c r="BU241" i="151"/>
  <c r="BT292" i="151"/>
  <c r="BW254" i="151"/>
  <c r="BL225" i="151"/>
  <c r="BN250" i="151"/>
  <c r="BM235" i="151"/>
  <c r="BO215" i="151"/>
  <c r="BV245" i="151"/>
  <c r="BS292" i="151"/>
  <c r="BU254" i="151"/>
  <c r="BW225" i="151"/>
  <c r="BM250" i="151"/>
  <c r="BL235" i="151"/>
  <c r="BL215" i="151"/>
  <c r="BU245" i="151"/>
  <c r="BP292" i="151"/>
  <c r="BS254" i="151"/>
  <c r="BS234" i="151"/>
  <c r="BM234" i="151"/>
  <c r="BU221" i="151"/>
  <c r="BP245" i="151"/>
  <c r="BO227" i="151"/>
  <c r="BV254" i="151"/>
  <c r="BT225" i="151"/>
  <c r="BT221" i="151"/>
  <c r="BO245" i="151"/>
  <c r="BN227" i="151"/>
  <c r="BP254" i="151"/>
  <c r="BS225" i="151"/>
  <c r="BO221" i="151"/>
  <c r="BW245" i="151"/>
  <c r="BM227" i="151"/>
  <c r="BP219" i="151"/>
  <c r="BP225" i="151"/>
  <c r="BS231" i="151"/>
  <c r="BL221" i="151"/>
  <c r="BL241" i="151"/>
  <c r="BM245" i="151"/>
  <c r="BW227" i="151"/>
  <c r="BN219" i="151"/>
  <c r="BM225" i="151"/>
  <c r="BW241" i="151"/>
  <c r="BL245" i="151"/>
  <c r="BV227" i="151"/>
  <c r="BM219" i="151"/>
  <c r="BO225" i="151"/>
  <c r="BN231" i="151"/>
  <c r="BW253" i="151"/>
  <c r="BO224" i="151"/>
  <c r="BN235" i="151"/>
  <c r="BP230" i="151"/>
  <c r="BS215" i="151"/>
  <c r="BW224" i="151"/>
  <c r="BW235" i="151"/>
  <c r="BS230" i="151"/>
  <c r="BN215" i="151"/>
  <c r="BW247" i="151"/>
  <c r="BS220" i="151"/>
  <c r="BU235" i="151"/>
  <c r="BO230" i="151"/>
  <c r="BM215" i="151"/>
  <c r="BM247" i="151"/>
  <c r="BP220" i="151"/>
  <c r="BV235" i="151"/>
  <c r="BO233" i="151"/>
  <c r="BN220" i="151"/>
  <c r="BV234" i="151"/>
  <c r="BW233" i="151"/>
  <c r="BM220" i="151"/>
  <c r="BT234" i="151"/>
  <c r="BS262" i="151"/>
  <c r="BV221" i="151"/>
  <c r="BO241" i="151"/>
  <c r="BM321" i="151"/>
  <c r="BW244" i="151"/>
  <c r="BN234" i="151"/>
  <c r="BV260" i="151"/>
  <c r="BV321" i="151"/>
  <c r="BT244" i="151"/>
  <c r="BP234" i="151"/>
  <c r="BO256" i="151"/>
  <c r="BS221" i="151"/>
  <c r="BT291" i="151"/>
  <c r="BN244" i="151"/>
  <c r="BO234" i="151"/>
  <c r="BV258" i="151"/>
  <c r="BP221" i="151"/>
  <c r="BW291" i="151"/>
  <c r="BP243" i="151"/>
  <c r="BS260" i="151"/>
  <c r="BL234" i="151"/>
  <c r="BN230" i="151"/>
  <c r="BW215" i="151"/>
  <c r="BW221" i="151"/>
  <c r="BS243" i="151"/>
  <c r="BP235" i="151"/>
  <c r="BM230" i="151"/>
  <c r="BV215" i="151"/>
  <c r="BN221" i="151"/>
  <c r="BS245" i="151"/>
  <c r="BO292" i="151"/>
  <c r="BT254" i="151"/>
  <c r="BP224" i="151"/>
  <c r="BO235" i="151"/>
  <c r="BL230" i="151"/>
  <c r="BU215" i="151"/>
  <c r="BM221" i="151"/>
  <c r="BS242" i="151"/>
  <c r="BM193" i="151"/>
  <c r="BO247" i="151"/>
  <c r="BO321" i="151"/>
  <c r="BV243" i="151"/>
  <c r="BV220" i="151"/>
  <c r="BP244" i="151"/>
  <c r="BT248" i="151"/>
  <c r="BL193" i="151"/>
  <c r="BN247" i="151"/>
  <c r="BV291" i="151"/>
  <c r="BU243" i="151"/>
  <c r="BU220" i="151"/>
  <c r="BO244" i="151"/>
  <c r="BU234" i="151"/>
  <c r="BM248" i="151"/>
  <c r="BV193" i="151"/>
  <c r="BP247" i="151"/>
  <c r="BU291" i="151"/>
  <c r="BT243" i="151"/>
  <c r="BT220" i="151"/>
  <c r="BM244" i="151"/>
  <c r="BM222" i="151"/>
  <c r="BT193" i="151"/>
  <c r="BL247" i="151"/>
  <c r="BS291" i="151"/>
  <c r="BW243" i="151"/>
  <c r="BL233" i="151"/>
  <c r="BP291" i="151"/>
  <c r="BT224" i="151"/>
  <c r="BO220" i="151"/>
  <c r="BT233" i="151"/>
  <c r="BO291" i="151"/>
  <c r="BS224" i="151"/>
  <c r="BP233" i="151"/>
  <c r="BN321" i="151"/>
  <c r="BM291" i="151"/>
  <c r="BN233" i="151"/>
  <c r="BL321" i="151"/>
  <c r="BN291" i="151"/>
  <c r="BM233" i="151"/>
  <c r="BW321" i="151"/>
  <c r="BL291" i="151"/>
  <c r="BV247" i="151"/>
  <c r="BU233" i="151"/>
  <c r="BU321" i="151"/>
  <c r="BO243" i="151"/>
  <c r="BV224" i="151"/>
  <c r="BL244" i="151"/>
  <c r="BT235" i="151"/>
  <c r="BS193" i="151"/>
  <c r="BU247" i="151"/>
  <c r="BT321" i="151"/>
  <c r="BN243" i="151"/>
  <c r="BU224" i="151"/>
  <c r="BV244" i="151"/>
  <c r="BO193" i="151"/>
  <c r="BT247" i="151"/>
  <c r="BS321" i="151"/>
  <c r="BM243" i="151"/>
  <c r="BL224" i="151"/>
  <c r="BU244" i="151"/>
  <c r="BS235" i="151"/>
  <c r="BN193" i="151"/>
  <c r="BS247" i="151"/>
  <c r="BP321" i="151"/>
  <c r="BL243" i="151"/>
  <c r="BW220" i="151"/>
  <c r="BS244" i="151"/>
  <c r="BW234" i="151"/>
  <c r="BW259" i="151"/>
  <c r="BM242" i="151"/>
  <c r="BN248" i="151"/>
  <c r="BN222" i="151"/>
  <c r="BV233" i="151"/>
  <c r="BN256" i="151"/>
  <c r="BO242" i="151"/>
  <c r="BO262" i="151"/>
  <c r="BL295" i="151"/>
  <c r="BW248" i="151"/>
  <c r="BL222" i="151"/>
  <c r="BP193" i="151"/>
  <c r="BS233" i="151"/>
  <c r="BO260" i="151"/>
  <c r="BW295" i="151"/>
  <c r="BU248" i="151"/>
  <c r="BW222" i="151"/>
  <c r="BU259" i="151"/>
  <c r="BV295" i="151"/>
  <c r="BL248" i="151"/>
  <c r="BT222" i="151"/>
  <c r="BP262" i="151"/>
  <c r="BM256" i="151"/>
  <c r="BU295" i="151"/>
  <c r="BV248" i="151"/>
  <c r="BO222" i="151"/>
  <c r="BP260" i="151"/>
  <c r="BW193" i="151"/>
  <c r="BS258" i="151"/>
  <c r="BT295" i="151"/>
  <c r="BV253" i="151"/>
  <c r="BU222" i="151"/>
  <c r="BV259" i="151"/>
  <c r="BM260" i="151"/>
  <c r="BS295" i="151"/>
  <c r="BU253" i="151"/>
  <c r="BP222" i="151"/>
  <c r="BW242" i="151"/>
  <c r="BP295" i="151"/>
  <c r="BT253" i="151"/>
  <c r="BS222" i="151"/>
  <c r="BV242" i="151"/>
  <c r="BO295" i="151"/>
  <c r="BS253" i="151"/>
  <c r="BV222" i="151"/>
  <c r="BU242" i="151"/>
  <c r="BM295" i="151"/>
  <c r="BP253" i="151"/>
  <c r="BT242" i="151"/>
  <c r="BN295" i="151"/>
  <c r="BO253" i="151"/>
  <c r="BP242" i="151"/>
  <c r="BS248" i="151"/>
  <c r="BN253" i="151"/>
  <c r="BL242" i="151"/>
  <c r="BP248" i="151"/>
  <c r="BM253" i="151"/>
  <c r="BN242" i="151"/>
  <c r="BO248" i="151"/>
  <c r="BL253" i="151"/>
  <c r="BP178" i="151"/>
  <c r="BO163" i="151"/>
  <c r="BM161" i="151"/>
  <c r="BL182" i="151"/>
  <c r="BW186" i="151"/>
  <c r="BL186" i="151"/>
  <c r="BT182" i="151"/>
  <c r="BT165" i="151"/>
  <c r="BL191" i="151"/>
  <c r="BN163" i="151"/>
  <c r="BL161" i="151"/>
  <c r="BW182" i="151"/>
  <c r="BN186" i="151"/>
  <c r="BV194" i="151"/>
  <c r="BM163" i="151"/>
  <c r="BW154" i="151"/>
  <c r="BV182" i="151"/>
  <c r="BM186" i="151"/>
  <c r="BV163" i="151"/>
  <c r="BM177" i="151"/>
  <c r="BW163" i="151"/>
  <c r="BV154" i="151"/>
  <c r="BU182" i="151"/>
  <c r="BU154" i="151"/>
  <c r="BW188" i="151"/>
  <c r="BO232" i="151"/>
  <c r="BW165" i="151"/>
  <c r="BL163" i="151"/>
  <c r="BT154" i="151"/>
  <c r="BP182" i="151"/>
  <c r="BO198" i="151"/>
  <c r="BT155" i="151"/>
  <c r="BW232" i="151"/>
  <c r="BV165" i="151"/>
  <c r="BU163" i="151"/>
  <c r="BS154" i="151"/>
  <c r="BU155" i="151"/>
  <c r="BO182" i="151"/>
  <c r="BL197" i="151"/>
  <c r="BS182" i="151"/>
  <c r="BS200" i="151"/>
  <c r="BU171" i="151"/>
  <c r="BS165" i="151"/>
  <c r="BU161" i="151"/>
  <c r="BM154" i="151"/>
  <c r="BP155" i="151"/>
  <c r="BM182" i="151"/>
  <c r="BP163" i="151"/>
  <c r="BP165" i="151"/>
  <c r="BT161" i="151"/>
  <c r="BL154" i="151"/>
  <c r="BO155" i="151"/>
  <c r="BV186" i="151"/>
  <c r="BN182" i="151"/>
  <c r="BV167" i="151"/>
  <c r="BO165" i="151"/>
  <c r="BS161" i="151"/>
  <c r="BO154" i="151"/>
  <c r="BN155" i="151"/>
  <c r="BU186" i="151"/>
  <c r="BM155" i="151"/>
  <c r="BT167" i="151"/>
  <c r="BL165" i="151"/>
  <c r="BP161" i="151"/>
  <c r="BL155" i="151"/>
  <c r="BT186" i="151"/>
  <c r="BN161" i="151"/>
  <c r="BL263" i="151"/>
  <c r="BS155" i="151"/>
  <c r="BP167" i="151"/>
  <c r="BL199" i="151"/>
  <c r="BO161" i="151"/>
  <c r="BW155" i="151"/>
  <c r="BS186" i="151"/>
  <c r="BS163" i="151"/>
  <c r="BO186" i="151"/>
  <c r="BP154" i="151"/>
  <c r="BN154" i="151"/>
  <c r="BT163" i="151"/>
  <c r="BV161" i="151"/>
  <c r="BV155" i="151"/>
  <c r="BP186" i="151"/>
  <c r="BU165" i="151"/>
  <c r="BW161" i="151"/>
  <c r="BT168" i="151"/>
  <c r="BS177" i="151"/>
  <c r="BT194" i="151"/>
  <c r="BN171" i="151"/>
  <c r="BN165" i="151"/>
  <c r="BU160" i="151"/>
  <c r="BV177" i="151"/>
  <c r="BT232" i="151"/>
  <c r="BM171" i="151"/>
  <c r="BM165" i="151"/>
  <c r="BM160" i="151"/>
  <c r="BP177" i="151"/>
  <c r="BS232" i="151"/>
  <c r="BL171" i="151"/>
  <c r="BW167" i="151"/>
  <c r="BU178" i="151"/>
  <c r="BN177" i="151"/>
  <c r="BP232" i="151"/>
  <c r="BV171" i="151"/>
  <c r="BL167" i="151"/>
  <c r="BL187" i="151"/>
  <c r="BO188" i="151"/>
  <c r="BN232" i="151"/>
  <c r="BP171" i="151"/>
  <c r="BU167" i="151"/>
  <c r="BW191" i="151"/>
  <c r="BM188" i="151"/>
  <c r="BM232" i="151"/>
  <c r="BW171" i="151"/>
  <c r="BS191" i="151"/>
  <c r="BL188" i="151"/>
  <c r="BL232" i="151"/>
  <c r="BN198" i="151"/>
  <c r="BS167" i="151"/>
  <c r="BT188" i="151"/>
  <c r="BU232" i="151"/>
  <c r="BO167" i="151"/>
  <c r="BO318" i="151"/>
  <c r="BS188" i="151"/>
  <c r="BV232" i="151"/>
  <c r="BN196" i="151"/>
  <c r="BN167" i="151"/>
  <c r="BN318" i="151"/>
  <c r="BU188" i="151"/>
  <c r="BT198" i="151"/>
  <c r="BU194" i="151"/>
  <c r="BM167" i="151"/>
  <c r="BN195" i="151"/>
  <c r="BU318" i="151"/>
  <c r="BL198" i="151"/>
  <c r="BM198" i="151"/>
  <c r="BU200" i="151"/>
  <c r="BO196" i="151"/>
  <c r="BT318" i="151"/>
  <c r="BM194" i="151"/>
  <c r="BN194" i="151"/>
  <c r="BT171" i="151"/>
  <c r="BU177" i="151"/>
  <c r="BN200" i="151"/>
  <c r="BL200" i="151"/>
  <c r="BS171" i="151"/>
  <c r="BT177" i="151"/>
  <c r="BM196" i="151"/>
  <c r="BO200" i="151"/>
  <c r="BO171" i="151"/>
  <c r="BN229" i="151"/>
  <c r="BL194" i="151"/>
  <c r="BW172" i="151"/>
  <c r="BL228" i="151"/>
  <c r="BN178" i="151"/>
  <c r="BO191" i="151"/>
  <c r="BP179" i="151"/>
  <c r="BP194" i="151"/>
  <c r="BV172" i="151"/>
  <c r="BV228" i="151"/>
  <c r="BT187" i="151"/>
  <c r="BS173" i="151"/>
  <c r="BS197" i="151"/>
  <c r="BT172" i="151"/>
  <c r="BU228" i="151"/>
  <c r="BS187" i="151"/>
  <c r="BN191" i="151"/>
  <c r="BS318" i="151"/>
  <c r="BO173" i="151"/>
  <c r="BM200" i="151"/>
  <c r="BS172" i="151"/>
  <c r="BT228" i="151"/>
  <c r="BP187" i="151"/>
  <c r="BM191" i="151"/>
  <c r="BW177" i="151"/>
  <c r="BV188" i="151"/>
  <c r="BS162" i="151"/>
  <c r="BS236" i="151"/>
  <c r="BU172" i="151"/>
  <c r="BS228" i="151"/>
  <c r="BO187" i="151"/>
  <c r="BT162" i="151"/>
  <c r="BO236" i="151"/>
  <c r="BN172" i="151"/>
  <c r="BP228" i="151"/>
  <c r="BN187" i="151"/>
  <c r="BT199" i="151"/>
  <c r="BM169" i="151"/>
  <c r="BN236" i="151"/>
  <c r="BW160" i="151"/>
  <c r="BO228" i="151"/>
  <c r="BM187" i="151"/>
  <c r="BL196" i="151"/>
  <c r="BL195" i="151"/>
  <c r="BM236" i="151"/>
  <c r="BV160" i="151"/>
  <c r="BV178" i="151"/>
  <c r="BU187" i="151"/>
  <c r="BS194" i="151"/>
  <c r="BW185" i="151"/>
  <c r="BW168" i="151"/>
  <c r="BU185" i="151"/>
  <c r="BV168" i="151"/>
  <c r="BP160" i="151"/>
  <c r="BT178" i="151"/>
  <c r="BV187" i="151"/>
  <c r="BP318" i="151"/>
  <c r="BO177" i="151"/>
  <c r="BU168" i="151"/>
  <c r="BO160" i="151"/>
  <c r="BS178" i="151"/>
  <c r="BW187" i="151"/>
  <c r="BP168" i="151"/>
  <c r="BL160" i="151"/>
  <c r="BO178" i="151"/>
  <c r="BV191" i="151"/>
  <c r="BM318" i="151"/>
  <c r="BL177" i="151"/>
  <c r="BO194" i="151"/>
  <c r="BP172" i="151"/>
  <c r="BW228" i="151"/>
  <c r="BL178" i="151"/>
  <c r="BU191" i="151"/>
  <c r="BL318" i="151"/>
  <c r="BP188" i="151"/>
  <c r="BV199" i="151"/>
  <c r="BM172" i="151"/>
  <c r="BN228" i="151"/>
  <c r="BM178" i="151"/>
  <c r="BT191" i="151"/>
  <c r="BW318" i="151"/>
  <c r="BS199" i="151"/>
  <c r="BL172" i="151"/>
  <c r="BM228" i="151"/>
  <c r="BW178" i="151"/>
  <c r="BP191" i="151"/>
  <c r="BV318" i="151"/>
  <c r="BN188" i="151"/>
  <c r="BO170" i="151"/>
  <c r="BS159" i="151"/>
  <c r="BV176" i="151"/>
  <c r="BW162" i="151"/>
  <c r="BN181" i="151"/>
  <c r="BN185" i="151"/>
  <c r="BW198" i="151"/>
  <c r="BV236" i="151"/>
  <c r="BN168" i="151"/>
  <c r="BW189" i="151"/>
  <c r="BO159" i="151"/>
  <c r="BT176" i="151"/>
  <c r="BW169" i="151"/>
  <c r="BM181" i="151"/>
  <c r="BM185" i="151"/>
  <c r="BS195" i="151"/>
  <c r="BU236" i="151"/>
  <c r="BV152" i="151"/>
  <c r="BN159" i="151"/>
  <c r="BS176" i="151"/>
  <c r="BU169" i="151"/>
  <c r="BL181" i="151"/>
  <c r="BO185" i="151"/>
  <c r="BW196" i="151"/>
  <c r="BT236" i="151"/>
  <c r="BO172" i="151"/>
  <c r="BN160" i="151"/>
  <c r="BO157" i="151"/>
  <c r="BM159" i="151"/>
  <c r="BP176" i="151"/>
  <c r="BT169" i="151"/>
  <c r="BW181" i="151"/>
  <c r="BL185" i="151"/>
  <c r="BT157" i="151"/>
  <c r="BL159" i="151"/>
  <c r="BO176" i="151"/>
  <c r="BS169" i="151"/>
  <c r="BU181" i="151"/>
  <c r="BU183" i="151"/>
  <c r="BV156" i="151"/>
  <c r="BN176" i="151"/>
  <c r="BL169" i="151"/>
  <c r="BV181" i="151"/>
  <c r="BU156" i="151"/>
  <c r="BM176" i="151"/>
  <c r="BV169" i="151"/>
  <c r="BO181" i="151"/>
  <c r="BP199" i="151"/>
  <c r="BL174" i="151"/>
  <c r="BT156" i="151"/>
  <c r="BL176" i="151"/>
  <c r="BP169" i="151"/>
  <c r="BP181" i="151"/>
  <c r="BM174" i="151"/>
  <c r="BN173" i="151"/>
  <c r="BV162" i="151"/>
  <c r="BO169" i="151"/>
  <c r="BT181" i="151"/>
  <c r="BO229" i="151"/>
  <c r="BM173" i="151"/>
  <c r="BU162" i="151"/>
  <c r="BN169" i="151"/>
  <c r="BS181" i="151"/>
  <c r="BW199" i="151"/>
  <c r="BW229" i="151"/>
  <c r="BP173" i="151"/>
  <c r="BO162" i="151"/>
  <c r="BS198" i="151"/>
  <c r="BV185" i="151"/>
  <c r="BW194" i="151"/>
  <c r="BS168" i="151"/>
  <c r="BO179" i="151"/>
  <c r="BL173" i="151"/>
  <c r="BN162" i="151"/>
  <c r="BV196" i="151"/>
  <c r="BT185" i="151"/>
  <c r="BW236" i="151"/>
  <c r="BO168" i="151"/>
  <c r="BT160" i="151"/>
  <c r="BU159" i="151"/>
  <c r="BW173" i="151"/>
  <c r="BM162" i="151"/>
  <c r="BV197" i="151"/>
  <c r="BS185" i="151"/>
  <c r="BW257" i="151"/>
  <c r="BP236" i="151"/>
  <c r="BM168" i="151"/>
  <c r="BS160" i="151"/>
  <c r="BW159" i="151"/>
  <c r="BT173" i="151"/>
  <c r="BL162" i="151"/>
  <c r="BO197" i="151"/>
  <c r="BP185" i="151"/>
  <c r="BO199" i="151"/>
  <c r="BL236" i="151"/>
  <c r="BL168" i="151"/>
  <c r="BS196" i="151"/>
  <c r="BN180" i="151"/>
  <c r="BN183" i="151"/>
  <c r="BN199" i="151"/>
  <c r="BT229" i="151"/>
  <c r="BL179" i="151"/>
  <c r="BM156" i="151"/>
  <c r="BW176" i="151"/>
  <c r="BW164" i="151"/>
  <c r="BU189" i="151"/>
  <c r="BM183" i="151"/>
  <c r="BV198" i="151"/>
  <c r="BS229" i="151"/>
  <c r="BU179" i="151"/>
  <c r="BL156" i="151"/>
  <c r="BU170" i="151"/>
  <c r="BS189" i="151"/>
  <c r="BL183" i="151"/>
  <c r="BP195" i="151"/>
  <c r="BP229" i="151"/>
  <c r="BV159" i="151"/>
  <c r="BW156" i="151"/>
  <c r="BU176" i="151"/>
  <c r="BS170" i="151"/>
  <c r="BP189" i="151"/>
  <c r="BV183" i="151"/>
  <c r="BT196" i="151"/>
  <c r="BM175" i="151"/>
  <c r="BN166" i="151"/>
  <c r="BN157" i="151"/>
  <c r="BT183" i="151"/>
  <c r="BW174" i="151"/>
  <c r="BM229" i="151"/>
  <c r="BT159" i="151"/>
  <c r="BV175" i="151"/>
  <c r="BU198" i="151"/>
  <c r="BM157" i="151"/>
  <c r="BV174" i="151"/>
  <c r="BU175" i="151"/>
  <c r="BO195" i="151"/>
  <c r="BL157" i="151"/>
  <c r="BT174" i="151"/>
  <c r="BL229" i="151"/>
  <c r="BP159" i="151"/>
  <c r="BM158" i="151"/>
  <c r="BU197" i="151"/>
  <c r="BW157" i="151"/>
  <c r="BS174" i="151"/>
  <c r="BT179" i="151"/>
  <c r="BV184" i="151"/>
  <c r="BN190" i="151"/>
  <c r="BV157" i="151"/>
  <c r="BU174" i="151"/>
  <c r="BS179" i="151"/>
  <c r="BM184" i="151"/>
  <c r="BW152" i="151"/>
  <c r="BU157" i="151"/>
  <c r="BN174" i="151"/>
  <c r="BT184" i="151"/>
  <c r="BL184" i="151"/>
  <c r="BN152" i="151"/>
  <c r="BP157" i="151"/>
  <c r="BO174" i="151"/>
  <c r="BN179" i="151"/>
  <c r="BS156" i="151"/>
  <c r="BS152" i="151"/>
  <c r="BW183" i="151"/>
  <c r="BP174" i="151"/>
  <c r="BM179" i="151"/>
  <c r="BP156" i="151"/>
  <c r="BV173" i="151"/>
  <c r="BP162" i="151"/>
  <c r="BS183" i="151"/>
  <c r="BV229" i="151"/>
  <c r="BW179" i="151"/>
  <c r="BO156" i="151"/>
  <c r="BU173" i="151"/>
  <c r="BP180" i="151"/>
  <c r="BP183" i="151"/>
  <c r="BU229" i="151"/>
  <c r="BV179" i="151"/>
  <c r="BN156" i="151"/>
  <c r="BO127" i="151"/>
  <c r="BS120" i="151"/>
  <c r="BO120" i="151"/>
  <c r="BS92" i="151"/>
  <c r="BP92" i="151"/>
  <c r="BM106" i="151"/>
  <c r="BL106" i="151"/>
  <c r="BU106" i="151"/>
  <c r="BN106" i="151"/>
  <c r="BU199" i="151"/>
  <c r="BP170" i="151"/>
  <c r="BT175" i="151"/>
  <c r="BP184" i="151"/>
  <c r="BO180" i="151"/>
  <c r="BO189" i="151"/>
  <c r="BT197" i="151"/>
  <c r="BT152" i="151"/>
  <c r="BO183" i="151"/>
  <c r="BP200" i="151"/>
  <c r="BW170" i="151"/>
  <c r="BL158" i="151"/>
  <c r="BS184" i="151"/>
  <c r="BM180" i="151"/>
  <c r="BV189" i="151"/>
  <c r="BN197" i="151"/>
  <c r="BM152" i="151"/>
  <c r="BP198" i="151"/>
  <c r="BP164" i="151"/>
  <c r="BT170" i="151"/>
  <c r="BW158" i="151"/>
  <c r="BO184" i="151"/>
  <c r="BL180" i="151"/>
  <c r="BL166" i="151"/>
  <c r="BT200" i="151"/>
  <c r="BL152" i="151"/>
  <c r="BO164" i="151"/>
  <c r="BM170" i="151"/>
  <c r="BV158" i="151"/>
  <c r="BN184" i="151"/>
  <c r="BU180" i="151"/>
  <c r="BV166" i="151"/>
  <c r="BL190" i="151"/>
  <c r="BP152" i="151"/>
  <c r="BM164" i="151"/>
  <c r="BL170" i="151"/>
  <c r="BU158" i="151"/>
  <c r="BT180" i="151"/>
  <c r="BU166" i="151"/>
  <c r="BM190" i="151"/>
  <c r="BO152" i="151"/>
  <c r="BL164" i="151"/>
  <c r="BN170" i="151"/>
  <c r="BT158" i="151"/>
  <c r="BS180" i="151"/>
  <c r="BT166" i="151"/>
  <c r="BW190" i="151"/>
  <c r="BU152" i="151"/>
  <c r="BV164" i="151"/>
  <c r="BW175" i="151"/>
  <c r="BS158" i="151"/>
  <c r="BW180" i="151"/>
  <c r="BS166" i="151"/>
  <c r="BU190" i="151"/>
  <c r="BU164" i="151"/>
  <c r="BS175" i="151"/>
  <c r="BP158" i="151"/>
  <c r="BV180" i="151"/>
  <c r="BP166" i="151"/>
  <c r="BT190" i="151"/>
  <c r="BT164" i="151"/>
  <c r="BP175" i="151"/>
  <c r="BO158" i="151"/>
  <c r="BN189" i="151"/>
  <c r="BO166" i="151"/>
  <c r="BS190" i="151"/>
  <c r="BS164" i="151"/>
  <c r="BO175" i="151"/>
  <c r="BN158" i="151"/>
  <c r="BM189" i="151"/>
  <c r="BM166" i="151"/>
  <c r="BP190" i="151"/>
  <c r="BN164" i="151"/>
  <c r="BN175" i="151"/>
  <c r="BW184" i="151"/>
  <c r="BL189" i="151"/>
  <c r="BW166" i="151"/>
  <c r="BO190" i="151"/>
  <c r="BS157" i="151"/>
  <c r="BV170" i="151"/>
  <c r="BL175" i="151"/>
  <c r="BU184" i="151"/>
  <c r="BT189" i="151"/>
  <c r="BM199" i="151"/>
  <c r="BV190" i="151"/>
  <c r="BE92" i="151"/>
  <c r="AX109" i="151"/>
  <c r="BE190" i="151"/>
  <c r="AX159" i="151"/>
  <c r="BE181" i="151"/>
  <c r="BE168" i="151"/>
  <c r="AX155" i="151"/>
  <c r="BE154" i="151"/>
  <c r="BE175" i="151"/>
  <c r="AX166" i="151"/>
  <c r="AX195" i="151"/>
  <c r="AX179" i="151"/>
  <c r="BE228" i="151"/>
  <c r="AX177" i="151"/>
  <c r="AX194" i="151"/>
  <c r="AX200" i="151"/>
  <c r="BE163" i="151"/>
  <c r="BE197" i="151"/>
  <c r="AX160" i="151"/>
  <c r="AX191" i="151"/>
  <c r="AX163" i="151"/>
  <c r="AX180" i="151"/>
  <c r="AX183" i="151"/>
  <c r="AX174" i="151"/>
  <c r="BE198" i="151"/>
  <c r="AX154" i="151"/>
  <c r="AX175" i="151"/>
  <c r="AX181" i="151"/>
  <c r="BE188" i="151"/>
  <c r="AX232" i="151"/>
  <c r="AX165" i="151"/>
  <c r="AX182" i="151"/>
  <c r="AX170" i="151"/>
  <c r="AX184" i="151"/>
  <c r="AX189" i="151"/>
  <c r="BE183" i="151"/>
  <c r="AX176" i="151"/>
  <c r="BE165" i="151"/>
  <c r="BE161" i="151"/>
  <c r="AX161" i="151"/>
  <c r="BE194" i="151"/>
  <c r="BE164" i="151"/>
  <c r="AX190" i="151"/>
  <c r="AX152" i="151"/>
  <c r="BE172" i="151"/>
  <c r="BE178" i="151"/>
  <c r="AX188" i="151"/>
  <c r="BE155" i="151"/>
  <c r="BE158" i="151"/>
  <c r="BE152" i="151"/>
  <c r="BE200" i="151"/>
  <c r="AX156" i="151"/>
  <c r="AX185" i="151"/>
  <c r="AX168" i="151"/>
  <c r="AX158" i="151"/>
  <c r="BE189" i="151"/>
  <c r="BE159" i="151"/>
  <c r="AX236" i="151"/>
  <c r="AX172" i="151"/>
  <c r="BE318" i="151"/>
  <c r="BE177" i="151"/>
  <c r="BE232" i="151"/>
  <c r="AX229" i="151"/>
  <c r="BE156" i="151"/>
  <c r="BE171" i="151"/>
  <c r="BE167" i="151"/>
  <c r="BE180" i="151"/>
  <c r="AX198" i="151"/>
  <c r="BE191" i="151"/>
  <c r="BE184" i="151"/>
  <c r="BE166" i="151"/>
  <c r="AX228" i="151"/>
  <c r="AX167" i="151"/>
  <c r="AX263" i="151"/>
  <c r="AX164" i="151"/>
  <c r="BE170" i="151"/>
  <c r="BE199" i="151"/>
  <c r="BE173" i="151"/>
  <c r="BE176" i="151"/>
  <c r="AX169" i="151"/>
  <c r="BE185" i="151"/>
  <c r="AX187" i="151"/>
  <c r="AX197" i="151"/>
  <c r="AX196" i="151"/>
  <c r="BE182" i="151"/>
  <c r="BE169" i="151"/>
  <c r="BE236" i="151"/>
  <c r="BE229" i="151"/>
  <c r="BE179" i="151"/>
  <c r="AX162" i="151"/>
  <c r="BE162" i="151"/>
  <c r="BE196" i="151"/>
  <c r="BE160" i="151"/>
  <c r="AX178" i="151"/>
  <c r="AX186" i="151"/>
  <c r="BE186" i="151"/>
  <c r="AX173" i="151"/>
  <c r="AX199" i="151"/>
  <c r="BE157" i="151"/>
  <c r="AX157" i="151"/>
  <c r="BE174" i="151"/>
  <c r="AX318" i="151"/>
  <c r="AX171" i="151"/>
  <c r="BE187" i="151"/>
  <c r="AX253" i="151"/>
  <c r="BE321" i="151"/>
  <c r="BE244" i="151"/>
  <c r="BE240" i="151"/>
  <c r="AX233" i="151"/>
  <c r="BE215" i="151"/>
  <c r="AX231" i="151"/>
  <c r="AX226" i="151"/>
  <c r="BE239" i="151"/>
  <c r="AX249" i="151"/>
  <c r="AX217" i="151"/>
  <c r="BE222" i="151"/>
  <c r="BE233" i="151"/>
  <c r="BE220" i="151"/>
  <c r="AX221" i="151"/>
  <c r="AX292" i="151"/>
  <c r="BE235" i="151"/>
  <c r="AX227" i="151"/>
  <c r="AX235" i="151"/>
  <c r="BE234" i="151"/>
  <c r="AX230" i="151"/>
  <c r="BE238" i="151"/>
  <c r="AX261" i="151"/>
  <c r="BE253" i="151"/>
  <c r="AX247" i="151"/>
  <c r="BE241" i="151"/>
  <c r="AX250" i="151"/>
  <c r="BE237" i="151"/>
  <c r="BE248" i="151"/>
  <c r="BE221" i="151"/>
  <c r="AX238" i="151"/>
  <c r="AX237" i="151"/>
  <c r="AX299" i="151"/>
  <c r="BE251" i="151"/>
  <c r="AX291" i="151"/>
  <c r="AX224" i="151"/>
  <c r="AX259" i="151"/>
  <c r="BE245" i="151"/>
  <c r="BE219" i="151"/>
  <c r="BE444" i="151"/>
  <c r="AX242" i="151"/>
  <c r="AX193" i="151"/>
  <c r="BE254" i="151"/>
  <c r="BE231" i="151"/>
  <c r="AX223" i="151"/>
  <c r="BE295" i="151"/>
  <c r="AX295" i="151"/>
  <c r="BE291" i="151"/>
  <c r="BE243" i="151"/>
  <c r="BE225" i="151"/>
  <c r="BE261" i="151"/>
  <c r="BE226" i="151"/>
  <c r="AX220" i="151"/>
  <c r="BE263" i="151"/>
  <c r="AX234" i="151"/>
  <c r="AX215" i="151"/>
  <c r="BE252" i="151"/>
  <c r="BE246" i="151"/>
  <c r="AX239" i="151"/>
  <c r="AX251" i="151"/>
  <c r="AX248" i="151"/>
  <c r="AX222" i="151"/>
  <c r="BE250" i="151"/>
  <c r="BE218" i="151"/>
  <c r="AX246" i="151"/>
  <c r="BE242" i="151"/>
  <c r="BE247" i="151"/>
  <c r="AX244" i="151"/>
  <c r="AX241" i="151"/>
  <c r="AX252" i="151"/>
  <c r="BE249" i="151"/>
  <c r="BE259" i="151"/>
  <c r="AX254" i="151"/>
  <c r="BE193" i="151"/>
  <c r="AX321" i="151"/>
  <c r="AX243" i="151"/>
  <c r="BE224" i="151"/>
  <c r="BE257" i="151"/>
  <c r="BE292" i="151"/>
  <c r="AX219" i="151"/>
  <c r="AX225" i="151"/>
  <c r="BE325" i="151"/>
  <c r="BE217" i="151"/>
  <c r="AX256" i="151"/>
  <c r="AX245" i="151"/>
  <c r="BE227" i="151"/>
  <c r="AX322" i="151"/>
  <c r="AX444" i="151"/>
  <c r="BE230" i="151"/>
  <c r="BE223" i="151"/>
  <c r="BE256" i="151"/>
  <c r="BE258" i="151"/>
  <c r="BE299" i="151"/>
  <c r="AX257" i="151"/>
  <c r="AX218" i="151"/>
  <c r="AX240" i="151"/>
  <c r="BE322" i="151"/>
  <c r="BE280" i="151"/>
  <c r="BE288" i="151"/>
  <c r="AX323" i="151"/>
  <c r="BE362" i="151"/>
  <c r="AX326" i="151"/>
  <c r="BE377" i="151"/>
  <c r="AX307" i="151"/>
  <c r="BE309" i="151"/>
  <c r="AX282" i="151"/>
  <c r="BE354" i="151"/>
  <c r="AX289" i="151"/>
  <c r="BE312" i="151"/>
  <c r="AX315" i="151"/>
  <c r="BE324" i="151"/>
  <c r="AX290" i="151"/>
  <c r="BE300" i="151"/>
  <c r="BE302" i="151"/>
  <c r="AX293" i="151"/>
  <c r="BE281" i="151"/>
  <c r="AX314" i="151"/>
  <c r="AX296" i="151"/>
  <c r="BE307" i="151"/>
  <c r="BE311" i="151"/>
  <c r="BE297" i="151"/>
  <c r="AX355" i="151"/>
  <c r="AX309" i="151"/>
  <c r="BE287" i="151"/>
  <c r="BE383" i="151"/>
  <c r="BE298" i="151"/>
  <c r="BE284" i="151"/>
  <c r="AX324" i="151"/>
  <c r="BE308" i="151"/>
  <c r="AX300" i="151"/>
  <c r="BE285" i="151"/>
  <c r="BE303" i="151"/>
  <c r="AX311" i="151"/>
  <c r="AX320" i="151"/>
  <c r="AX302" i="151"/>
  <c r="AX306" i="151"/>
  <c r="BE278" i="151"/>
  <c r="AX278" i="151"/>
  <c r="AX354" i="151"/>
  <c r="AX286" i="151"/>
  <c r="BE314" i="151"/>
  <c r="AX297" i="151"/>
  <c r="BE310" i="151"/>
  <c r="AX383" i="151"/>
  <c r="AX304" i="151"/>
  <c r="AX281" i="151"/>
  <c r="AX305" i="151"/>
  <c r="BE304" i="151"/>
  <c r="BE293" i="151"/>
  <c r="AX308" i="151"/>
  <c r="BE282" i="151"/>
  <c r="AX317" i="151"/>
  <c r="BE313" i="151"/>
  <c r="AX313" i="151"/>
  <c r="AX303" i="151"/>
  <c r="BE290" i="151"/>
  <c r="BE294" i="151"/>
  <c r="AX298" i="151"/>
  <c r="AX283" i="151"/>
  <c r="BE317" i="151"/>
  <c r="BE358" i="151"/>
  <c r="BE301" i="151"/>
  <c r="BE255" i="151"/>
  <c r="BE289" i="151"/>
  <c r="BE286" i="151"/>
  <c r="AX362" i="151"/>
  <c r="AX316" i="151"/>
  <c r="AX301" i="151"/>
  <c r="AX255" i="151"/>
  <c r="BE316" i="151"/>
  <c r="BE326" i="151"/>
  <c r="AX284" i="151"/>
  <c r="AX358" i="151"/>
  <c r="BE315" i="151"/>
  <c r="AX385" i="151"/>
  <c r="AX312" i="151"/>
  <c r="BE305" i="151"/>
  <c r="BE355" i="151"/>
  <c r="AX287" i="151"/>
  <c r="BE323" i="151"/>
  <c r="BE283" i="151"/>
  <c r="AX280" i="151"/>
  <c r="BE320" i="151"/>
  <c r="AX285" i="151"/>
  <c r="AX288" i="151"/>
  <c r="BE296" i="151"/>
  <c r="AX377" i="151"/>
  <c r="AX310" i="151"/>
  <c r="AX294" i="151"/>
  <c r="BE306" i="151"/>
  <c r="AX379" i="151"/>
  <c r="AX346" i="151"/>
  <c r="BE418" i="151"/>
  <c r="AX447" i="151"/>
  <c r="BE440" i="151"/>
  <c r="BE346" i="151"/>
  <c r="BE368" i="151"/>
  <c r="BE378" i="151"/>
  <c r="AX374" i="151"/>
  <c r="AX351" i="151"/>
  <c r="BE447" i="151"/>
  <c r="BE364" i="151"/>
  <c r="AX364" i="151"/>
  <c r="BE363" i="151"/>
  <c r="AX386" i="151"/>
  <c r="AX349" i="151"/>
  <c r="AX368" i="151"/>
  <c r="AX357" i="151"/>
  <c r="AX375" i="151"/>
  <c r="BE351" i="151"/>
  <c r="AX380" i="151"/>
  <c r="BE341" i="151"/>
  <c r="AX446" i="151"/>
  <c r="AX370" i="151"/>
  <c r="AX369" i="151"/>
  <c r="BE385" i="151"/>
  <c r="BE353" i="151"/>
  <c r="BE347" i="151"/>
  <c r="AX373" i="151"/>
  <c r="BE356" i="151"/>
  <c r="AX384" i="151"/>
  <c r="BE375" i="151"/>
  <c r="BE379" i="151"/>
  <c r="AX382" i="151"/>
  <c r="AX359" i="151"/>
  <c r="AX367" i="151"/>
  <c r="AX389" i="151"/>
  <c r="BE421" i="151"/>
  <c r="AX378" i="151"/>
  <c r="AX341" i="151"/>
  <c r="AX371" i="151"/>
  <c r="BE369" i="151"/>
  <c r="BE376" i="151"/>
  <c r="AX365" i="151"/>
  <c r="AX344" i="151"/>
  <c r="BE388" i="151"/>
  <c r="AX348" i="151"/>
  <c r="BE374" i="151"/>
  <c r="BE349" i="151"/>
  <c r="AX387" i="151"/>
  <c r="AX347" i="151"/>
  <c r="BE345" i="151"/>
  <c r="BE373" i="151"/>
  <c r="AX319" i="151"/>
  <c r="BE359" i="151"/>
  <c r="BE386" i="151"/>
  <c r="AX440" i="151"/>
  <c r="BE348" i="151"/>
  <c r="BE361" i="151"/>
  <c r="AX418" i="151"/>
  <c r="BE417" i="151"/>
  <c r="BE372" i="151"/>
  <c r="AX343" i="151"/>
  <c r="AX421" i="151"/>
  <c r="BE384" i="151"/>
  <c r="BE357" i="151"/>
  <c r="BE366" i="151"/>
  <c r="AX353" i="151"/>
  <c r="BE446" i="151"/>
  <c r="BE360" i="151"/>
  <c r="AX376" i="151"/>
  <c r="BE343" i="151"/>
  <c r="AX352" i="151"/>
  <c r="BE319" i="151"/>
  <c r="BE389" i="151"/>
  <c r="BE350" i="151"/>
  <c r="BE352" i="151"/>
  <c r="BE387" i="151"/>
  <c r="BE380" i="151"/>
  <c r="AX360" i="151"/>
  <c r="AX356" i="151"/>
  <c r="BE367" i="151"/>
  <c r="AX366" i="151"/>
  <c r="AX345" i="151"/>
  <c r="BE370" i="151"/>
  <c r="AX425" i="151"/>
  <c r="BE365" i="151"/>
  <c r="BE344" i="151"/>
  <c r="BE382" i="151"/>
  <c r="AX417" i="151"/>
  <c r="AX372" i="151"/>
  <c r="AX361" i="151"/>
  <c r="AX350" i="151"/>
  <c r="BE371" i="151"/>
  <c r="BE425" i="151"/>
  <c r="AX363" i="151"/>
  <c r="BE436" i="151"/>
  <c r="AX427" i="151"/>
  <c r="AX448" i="151"/>
  <c r="BE433" i="151"/>
  <c r="BE409" i="151"/>
  <c r="AX409" i="151"/>
  <c r="BE435" i="151"/>
  <c r="AX410" i="151"/>
  <c r="AX411" i="151"/>
  <c r="AX419" i="151"/>
  <c r="AX442" i="151"/>
  <c r="BE450" i="151"/>
  <c r="BE430" i="151"/>
  <c r="AX429" i="151"/>
  <c r="AX449" i="151"/>
  <c r="BE427" i="151"/>
  <c r="BE441" i="151"/>
  <c r="AX435" i="151"/>
  <c r="AX428" i="151"/>
  <c r="AX412" i="151"/>
  <c r="BE415" i="151"/>
  <c r="BE438" i="151"/>
  <c r="AX443" i="151"/>
  <c r="BE432" i="151"/>
  <c r="AX434" i="151"/>
  <c r="BE437" i="151"/>
  <c r="BE406" i="151"/>
  <c r="AX420" i="151"/>
  <c r="AX439" i="151"/>
  <c r="AX414" i="151"/>
  <c r="BE426" i="151"/>
  <c r="AX432" i="151"/>
  <c r="BE410" i="151"/>
  <c r="AX424" i="151"/>
  <c r="AX415" i="151"/>
  <c r="AX437" i="151"/>
  <c r="BE422" i="151"/>
  <c r="AX452" i="151"/>
  <c r="AX450" i="151"/>
  <c r="BE413" i="151"/>
  <c r="AX441" i="151"/>
  <c r="AX423" i="151"/>
  <c r="BE434" i="151"/>
  <c r="AX436" i="151"/>
  <c r="BE419" i="151"/>
  <c r="BE451" i="151"/>
  <c r="BE407" i="151"/>
  <c r="BE439" i="151"/>
  <c r="BE411" i="151"/>
  <c r="AX413" i="151"/>
  <c r="AX433" i="151"/>
  <c r="BE442" i="151"/>
  <c r="BE404" i="151"/>
  <c r="BE412" i="151"/>
  <c r="AX430" i="151"/>
  <c r="AX406" i="151"/>
  <c r="BE414" i="151"/>
  <c r="BE431" i="151"/>
  <c r="AX407" i="151"/>
  <c r="AX422" i="151"/>
  <c r="BE424" i="151"/>
  <c r="AX438" i="151"/>
  <c r="AX408" i="151"/>
  <c r="BE443" i="151"/>
  <c r="AX381" i="151"/>
  <c r="AX431" i="151"/>
  <c r="BE449" i="151"/>
  <c r="BE416" i="151"/>
  <c r="AX404" i="151"/>
  <c r="BE452" i="151"/>
  <c r="AX416" i="151"/>
  <c r="BE381" i="151"/>
  <c r="BE408" i="151"/>
  <c r="BE423" i="151"/>
  <c r="BE448" i="151"/>
  <c r="BE429" i="151"/>
  <c r="BE420" i="151"/>
  <c r="BE428" i="151"/>
  <c r="AX426" i="151"/>
  <c r="AX445" i="151"/>
  <c r="BE445" i="151"/>
  <c r="AS106" i="151"/>
  <c r="AS109" i="151"/>
  <c r="AL92" i="151"/>
  <c r="AS162" i="151"/>
  <c r="AL185" i="151"/>
  <c r="AL194" i="151"/>
  <c r="AS161" i="151"/>
  <c r="AS154" i="151"/>
  <c r="AS195" i="151"/>
  <c r="AL158" i="151"/>
  <c r="AS169" i="151"/>
  <c r="AS178" i="151"/>
  <c r="AS191" i="151"/>
  <c r="AL171" i="151"/>
  <c r="AS167" i="151"/>
  <c r="AS180" i="151"/>
  <c r="AL179" i="151"/>
  <c r="AS156" i="151"/>
  <c r="AS165" i="151"/>
  <c r="AS200" i="151"/>
  <c r="AL154" i="151"/>
  <c r="AS186" i="151"/>
  <c r="AL186" i="151"/>
  <c r="AL167" i="151"/>
  <c r="AL165" i="151"/>
  <c r="AL163" i="151"/>
  <c r="AL180" i="151"/>
  <c r="AS166" i="151"/>
  <c r="AL169" i="151"/>
  <c r="AS163" i="151"/>
  <c r="AL263" i="151"/>
  <c r="AS189" i="151"/>
  <c r="AL188" i="151"/>
  <c r="AL198" i="151"/>
  <c r="AS174" i="151"/>
  <c r="AL195" i="151"/>
  <c r="AL172" i="151"/>
  <c r="AL160" i="151"/>
  <c r="AS177" i="151"/>
  <c r="AS175" i="151"/>
  <c r="AL229" i="151"/>
  <c r="AS170" i="151"/>
  <c r="AL166" i="151"/>
  <c r="AL162" i="151"/>
  <c r="AL228" i="151"/>
  <c r="AL177" i="151"/>
  <c r="AS152" i="151"/>
  <c r="AL183" i="151"/>
  <c r="AS179" i="151"/>
  <c r="AL318" i="151"/>
  <c r="AL175" i="151"/>
  <c r="AL190" i="151"/>
  <c r="AS157" i="151"/>
  <c r="AS183" i="151"/>
  <c r="AS173" i="151"/>
  <c r="AS176" i="151"/>
  <c r="AL181" i="151"/>
  <c r="AS181" i="151"/>
  <c r="AS160" i="151"/>
  <c r="AL191" i="151"/>
  <c r="AS188" i="151"/>
  <c r="AS184" i="151"/>
  <c r="AS199" i="151"/>
  <c r="AL157" i="151"/>
  <c r="AL174" i="151"/>
  <c r="AS318" i="151"/>
  <c r="AL232" i="151"/>
  <c r="AL164" i="151"/>
  <c r="AS158" i="151"/>
  <c r="AL159" i="151"/>
  <c r="AL196" i="151"/>
  <c r="AS236" i="151"/>
  <c r="AS168" i="151"/>
  <c r="AS172" i="151"/>
  <c r="AL187" i="151"/>
  <c r="AS155" i="151"/>
  <c r="AL197" i="151"/>
  <c r="AS190" i="151"/>
  <c r="AL156" i="151"/>
  <c r="AL173" i="151"/>
  <c r="AS185" i="151"/>
  <c r="AS197" i="151"/>
  <c r="AS198" i="151"/>
  <c r="AS187" i="151"/>
  <c r="AS196" i="151"/>
  <c r="AL155" i="151"/>
  <c r="AL189" i="151"/>
  <c r="AL178" i="151"/>
  <c r="AL200" i="151"/>
  <c r="AS228" i="151"/>
  <c r="AS229" i="151"/>
  <c r="AS159" i="151"/>
  <c r="AL168" i="151"/>
  <c r="AL182" i="151"/>
  <c r="AL199" i="151"/>
  <c r="AS182" i="151"/>
  <c r="AS164" i="151"/>
  <c r="AL170" i="151"/>
  <c r="AL184" i="151"/>
  <c r="AL152" i="151"/>
  <c r="AL176" i="151"/>
  <c r="AS257" i="151"/>
  <c r="AS194" i="151"/>
  <c r="AL236" i="151"/>
  <c r="AS232" i="151"/>
  <c r="AS171" i="151"/>
  <c r="AL161" i="151"/>
  <c r="AL222" i="151"/>
  <c r="AS222" i="151"/>
  <c r="AL227" i="151"/>
  <c r="AL252" i="151"/>
  <c r="AL237" i="151"/>
  <c r="AS240" i="151"/>
  <c r="AL218" i="151"/>
  <c r="AS249" i="151"/>
  <c r="AL259" i="151"/>
  <c r="AS254" i="151"/>
  <c r="AL322" i="151"/>
  <c r="AS260" i="151"/>
  <c r="AL242" i="151"/>
  <c r="AL295" i="151"/>
  <c r="AS248" i="151"/>
  <c r="AS233" i="151"/>
  <c r="AL224" i="151"/>
  <c r="AS245" i="151"/>
  <c r="AL225" i="151"/>
  <c r="AS224" i="151"/>
  <c r="AL230" i="151"/>
  <c r="AL258" i="151"/>
  <c r="AS227" i="151"/>
  <c r="AS253" i="151"/>
  <c r="AS193" i="151"/>
  <c r="AL261" i="151"/>
  <c r="AL291" i="151"/>
  <c r="AS261" i="151"/>
  <c r="AS226" i="151"/>
  <c r="AS235" i="151"/>
  <c r="AS230" i="151"/>
  <c r="AS259" i="151"/>
  <c r="AS221" i="151"/>
  <c r="AS292" i="151"/>
  <c r="AL217" i="151"/>
  <c r="AL248" i="151"/>
  <c r="AL244" i="151"/>
  <c r="AS231" i="151"/>
  <c r="AS247" i="151"/>
  <c r="AS215" i="151"/>
  <c r="AS444" i="151"/>
  <c r="AS238" i="151"/>
  <c r="AL193" i="151"/>
  <c r="AL247" i="151"/>
  <c r="AL234" i="151"/>
  <c r="AS225" i="151"/>
  <c r="AS250" i="151"/>
  <c r="AS243" i="151"/>
  <c r="AL254" i="151"/>
  <c r="AL250" i="151"/>
  <c r="AL231" i="151"/>
  <c r="AL246" i="151"/>
  <c r="AS237" i="151"/>
  <c r="AS299" i="151"/>
  <c r="AS219" i="151"/>
  <c r="AS295" i="151"/>
  <c r="AL233" i="151"/>
  <c r="AL321" i="151"/>
  <c r="AS291" i="151"/>
  <c r="AL243" i="151"/>
  <c r="AL220" i="151"/>
  <c r="AS262" i="151"/>
  <c r="AS258" i="151"/>
  <c r="AL223" i="151"/>
  <c r="AS239" i="151"/>
  <c r="AS251" i="151"/>
  <c r="AL226" i="151"/>
  <c r="AL251" i="151"/>
  <c r="AS242" i="151"/>
  <c r="AS220" i="151"/>
  <c r="AL221" i="151"/>
  <c r="AL245" i="151"/>
  <c r="AL219" i="151"/>
  <c r="AL238" i="151"/>
  <c r="AS246" i="151"/>
  <c r="AL257" i="151"/>
  <c r="AS217" i="151"/>
  <c r="AS256" i="151"/>
  <c r="AL215" i="151"/>
  <c r="AL239" i="151"/>
  <c r="AS244" i="151"/>
  <c r="AS234" i="151"/>
  <c r="AL241" i="151"/>
  <c r="AS241" i="151"/>
  <c r="AL292" i="151"/>
  <c r="AS252" i="151"/>
  <c r="AL444" i="151"/>
  <c r="AL253" i="151"/>
  <c r="AS321" i="151"/>
  <c r="AL235" i="151"/>
  <c r="AL240" i="151"/>
  <c r="AL249" i="151"/>
  <c r="AS223" i="151"/>
  <c r="AL260" i="151"/>
  <c r="AL299" i="151"/>
  <c r="AS325" i="151"/>
  <c r="AS263" i="151"/>
  <c r="AS218" i="151"/>
  <c r="AS326" i="151"/>
  <c r="AL256" i="151"/>
  <c r="AL294" i="151"/>
  <c r="AS280" i="151"/>
  <c r="AL289" i="151"/>
  <c r="AS285" i="151"/>
  <c r="AL316" i="151"/>
  <c r="AS362" i="151"/>
  <c r="AS322" i="151"/>
  <c r="AS377" i="151"/>
  <c r="AS310" i="151"/>
  <c r="AS287" i="151"/>
  <c r="AL283" i="151"/>
  <c r="AL317" i="151"/>
  <c r="AL278" i="151"/>
  <c r="AS324" i="151"/>
  <c r="AL358" i="151"/>
  <c r="AL362" i="151"/>
  <c r="AL301" i="151"/>
  <c r="AS296" i="151"/>
  <c r="AL297" i="151"/>
  <c r="AS294" i="151"/>
  <c r="AS288" i="151"/>
  <c r="AL290" i="151"/>
  <c r="AS309" i="151"/>
  <c r="AS282" i="151"/>
  <c r="AS289" i="151"/>
  <c r="AL312" i="151"/>
  <c r="AS323" i="151"/>
  <c r="AL377" i="151"/>
  <c r="AS305" i="151"/>
  <c r="AS293" i="151"/>
  <c r="AS358" i="151"/>
  <c r="AS286" i="151"/>
  <c r="AL315" i="151"/>
  <c r="AS255" i="151"/>
  <c r="AS307" i="151"/>
  <c r="AS302" i="151"/>
  <c r="AL313" i="151"/>
  <c r="AL293" i="151"/>
  <c r="AL296" i="151"/>
  <c r="AL383" i="151"/>
  <c r="AL324" i="151"/>
  <c r="AL285" i="151"/>
  <c r="AL325" i="151"/>
  <c r="AL309" i="151"/>
  <c r="AS300" i="151"/>
  <c r="AL302" i="151"/>
  <c r="AS306" i="151"/>
  <c r="AS320" i="151"/>
  <c r="AL305" i="151"/>
  <c r="AL286" i="151"/>
  <c r="AL314" i="151"/>
  <c r="AL307" i="151"/>
  <c r="AL355" i="151"/>
  <c r="AL323" i="151"/>
  <c r="AS298" i="151"/>
  <c r="AL280" i="151"/>
  <c r="AL288" i="151"/>
  <c r="AS297" i="151"/>
  <c r="AL310" i="151"/>
  <c r="AS355" i="151"/>
  <c r="AS383" i="151"/>
  <c r="AL284" i="151"/>
  <c r="AS281" i="151"/>
  <c r="AS308" i="151"/>
  <c r="AS354" i="151"/>
  <c r="AS303" i="151"/>
  <c r="AS304" i="151"/>
  <c r="AS317" i="151"/>
  <c r="AL326" i="151"/>
  <c r="AL281" i="151"/>
  <c r="AS278" i="151"/>
  <c r="AL311" i="151"/>
  <c r="AL308" i="151"/>
  <c r="AS312" i="151"/>
  <c r="AS315" i="151"/>
  <c r="AL287" i="151"/>
  <c r="AL298" i="151"/>
  <c r="AL300" i="151"/>
  <c r="AL354" i="151"/>
  <c r="AS313" i="151"/>
  <c r="AL306" i="151"/>
  <c r="AL255" i="151"/>
  <c r="AS301" i="151"/>
  <c r="AL320" i="151"/>
  <c r="AL282" i="151"/>
  <c r="AL303" i="151"/>
  <c r="AS316" i="151"/>
  <c r="AS311" i="151"/>
  <c r="AS290" i="151"/>
  <c r="AL304" i="151"/>
  <c r="AS284" i="151"/>
  <c r="AS283" i="151"/>
  <c r="AL385" i="151"/>
  <c r="AS314" i="151"/>
  <c r="AL371" i="151"/>
  <c r="AS345" i="151"/>
  <c r="AL360" i="151"/>
  <c r="AL365" i="151"/>
  <c r="AS380" i="151"/>
  <c r="AL417" i="151"/>
  <c r="AS372" i="151"/>
  <c r="AS343" i="151"/>
  <c r="AS447" i="151"/>
  <c r="AL319" i="151"/>
  <c r="AL353" i="151"/>
  <c r="AL425" i="151"/>
  <c r="AS374" i="151"/>
  <c r="AS350" i="151"/>
  <c r="AS382" i="151"/>
  <c r="AL447" i="151"/>
  <c r="AS368" i="151"/>
  <c r="AS418" i="151"/>
  <c r="AL418" i="151"/>
  <c r="AL348" i="151"/>
  <c r="AS417" i="151"/>
  <c r="AL361" i="151"/>
  <c r="AL364" i="151"/>
  <c r="AS346" i="151"/>
  <c r="AL341" i="151"/>
  <c r="AL446" i="151"/>
  <c r="AS369" i="151"/>
  <c r="AS376" i="151"/>
  <c r="AS425" i="151"/>
  <c r="AL367" i="151"/>
  <c r="AS351" i="151"/>
  <c r="AS366" i="151"/>
  <c r="AL366" i="151"/>
  <c r="AS349" i="151"/>
  <c r="AS371" i="151"/>
  <c r="AL343" i="151"/>
  <c r="AL345" i="151"/>
  <c r="AS370" i="151"/>
  <c r="AS373" i="151"/>
  <c r="AL344" i="151"/>
  <c r="AS344" i="151"/>
  <c r="AS387" i="151"/>
  <c r="AS359" i="151"/>
  <c r="AL368" i="151"/>
  <c r="AL370" i="151"/>
  <c r="AL384" i="151"/>
  <c r="AS375" i="151"/>
  <c r="AL388" i="151"/>
  <c r="AL376" i="151"/>
  <c r="AL378" i="151"/>
  <c r="AL372" i="151"/>
  <c r="AL386" i="151"/>
  <c r="AL346" i="151"/>
  <c r="AL369" i="151"/>
  <c r="AS365" i="151"/>
  <c r="AS378" i="151"/>
  <c r="AS389" i="151"/>
  <c r="AS379" i="151"/>
  <c r="AS446" i="151"/>
  <c r="AS347" i="151"/>
  <c r="AL379" i="151"/>
  <c r="AL373" i="151"/>
  <c r="AS388" i="151"/>
  <c r="AL374" i="151"/>
  <c r="AL375" i="151"/>
  <c r="AS386" i="151"/>
  <c r="AL352" i="151"/>
  <c r="AS363" i="151"/>
  <c r="AS341" i="151"/>
  <c r="AL359" i="151"/>
  <c r="AS360" i="151"/>
  <c r="AL356" i="151"/>
  <c r="AS440" i="151"/>
  <c r="AL363" i="151"/>
  <c r="AS385" i="151"/>
  <c r="AL351" i="151"/>
  <c r="AL350" i="151"/>
  <c r="AS384" i="151"/>
  <c r="AL421" i="151"/>
  <c r="AL349" i="151"/>
  <c r="AS361" i="151"/>
  <c r="AS421" i="151"/>
  <c r="AS319" i="151"/>
  <c r="AS364" i="151"/>
  <c r="AS353" i="151"/>
  <c r="AL380" i="151"/>
  <c r="AL387" i="151"/>
  <c r="AS348" i="151"/>
  <c r="AL357" i="151"/>
  <c r="AL389" i="151"/>
  <c r="AS357" i="151"/>
  <c r="AL382" i="151"/>
  <c r="AL347" i="151"/>
  <c r="AS356" i="151"/>
  <c r="AS367" i="151"/>
  <c r="AL440" i="151"/>
  <c r="AS352" i="151"/>
  <c r="AL450" i="151"/>
  <c r="AS452" i="151"/>
  <c r="AS426" i="151"/>
  <c r="AL437" i="151"/>
  <c r="AS407" i="151"/>
  <c r="AL438" i="151"/>
  <c r="AL381" i="151"/>
  <c r="AS451" i="151"/>
  <c r="AS410" i="151"/>
  <c r="AS409" i="151"/>
  <c r="AS419" i="151"/>
  <c r="AS442" i="151"/>
  <c r="AL404" i="151"/>
  <c r="AL428" i="151"/>
  <c r="AS432" i="151"/>
  <c r="AS434" i="151"/>
  <c r="AL431" i="151"/>
  <c r="AS422" i="151"/>
  <c r="AL406" i="151"/>
  <c r="AL427" i="151"/>
  <c r="AS424" i="151"/>
  <c r="AS429" i="151"/>
  <c r="AL422" i="151"/>
  <c r="AL452" i="151"/>
  <c r="AL414" i="151"/>
  <c r="AL423" i="151"/>
  <c r="AS450" i="151"/>
  <c r="AS428" i="151"/>
  <c r="AL443" i="151"/>
  <c r="AS412" i="151"/>
  <c r="AL413" i="151"/>
  <c r="AS414" i="151"/>
  <c r="AL409" i="151"/>
  <c r="AS416" i="151"/>
  <c r="AL435" i="151"/>
  <c r="AL434" i="151"/>
  <c r="AL429" i="151"/>
  <c r="AL411" i="151"/>
  <c r="AL424" i="151"/>
  <c r="AL433" i="151"/>
  <c r="AL430" i="151"/>
  <c r="AS423" i="151"/>
  <c r="AS437" i="151"/>
  <c r="AL407" i="151"/>
  <c r="AS441" i="151"/>
  <c r="AS436" i="151"/>
  <c r="AL416" i="151"/>
  <c r="AL448" i="151"/>
  <c r="AL415" i="151"/>
  <c r="AS448" i="151"/>
  <c r="AS430" i="151"/>
  <c r="AL436" i="151"/>
  <c r="AL439" i="151"/>
  <c r="AS413" i="151"/>
  <c r="AL441" i="151"/>
  <c r="AS433" i="151"/>
  <c r="AS439" i="151"/>
  <c r="AS406" i="151"/>
  <c r="AS411" i="151"/>
  <c r="AS381" i="151"/>
  <c r="AL408" i="151"/>
  <c r="AS443" i="151"/>
  <c r="AL426" i="151"/>
  <c r="AL412" i="151"/>
  <c r="AS427" i="151"/>
  <c r="AL410" i="151"/>
  <c r="AL420" i="151"/>
  <c r="AS438" i="151"/>
  <c r="AS404" i="151"/>
  <c r="AS415" i="151"/>
  <c r="AL432" i="151"/>
  <c r="AS449" i="151"/>
  <c r="AS431" i="151"/>
  <c r="AS420" i="151"/>
  <c r="AL442" i="151"/>
  <c r="AS408" i="151"/>
  <c r="AL419" i="151"/>
  <c r="AS435" i="151"/>
  <c r="AL449" i="151"/>
  <c r="AS445" i="151"/>
  <c r="AL445" i="151"/>
  <c r="AW166" i="151"/>
  <c r="BD158" i="151"/>
  <c r="BD229" i="151"/>
  <c r="BD196" i="151"/>
  <c r="AW179" i="151"/>
  <c r="AW190" i="151"/>
  <c r="AW156" i="151"/>
  <c r="AW172" i="151"/>
  <c r="AW161" i="151"/>
  <c r="AW228" i="151"/>
  <c r="AW164" i="151"/>
  <c r="AW200" i="151"/>
  <c r="AW248" i="151"/>
  <c r="BD193" i="151"/>
  <c r="BD321" i="151"/>
  <c r="BD233" i="151"/>
  <c r="BD292" i="151"/>
  <c r="AW256" i="151"/>
  <c r="BD248" i="151"/>
  <c r="BD291" i="151"/>
  <c r="AW220" i="151"/>
  <c r="BD252" i="151"/>
  <c r="AW321" i="151"/>
  <c r="AW243" i="151"/>
  <c r="AW218" i="151"/>
  <c r="AW358" i="151"/>
  <c r="AW255" i="151"/>
  <c r="AW307" i="151"/>
  <c r="BD288" i="151"/>
  <c r="BD313" i="151"/>
  <c r="AW311" i="151"/>
  <c r="AW281" i="151"/>
  <c r="AW382" i="151"/>
  <c r="BD358" i="151"/>
  <c r="BD383" i="151"/>
  <c r="AW320" i="151"/>
  <c r="BD316" i="151"/>
  <c r="BD387" i="151"/>
  <c r="AW378" i="151"/>
  <c r="AW425" i="151"/>
  <c r="AW348" i="151"/>
  <c r="BD347" i="151"/>
  <c r="BD379" i="151"/>
  <c r="BD352" i="151"/>
  <c r="AW369" i="151"/>
  <c r="BD361" i="151"/>
  <c r="AW352" i="151"/>
  <c r="AW447" i="151"/>
  <c r="AW437" i="151"/>
  <c r="BD413" i="151"/>
  <c r="AW430" i="151"/>
  <c r="AW420" i="151"/>
  <c r="BD406" i="151"/>
  <c r="AW441" i="151"/>
  <c r="AW433" i="151"/>
  <c r="BD411" i="151"/>
  <c r="AW431" i="151"/>
  <c r="AW442" i="151"/>
  <c r="BD445" i="151"/>
  <c r="AI106" i="151"/>
  <c r="AP164" i="151"/>
  <c r="AI156" i="151"/>
  <c r="AP173" i="151"/>
  <c r="AI228" i="151"/>
  <c r="AP188" i="151"/>
  <c r="AI164" i="151"/>
  <c r="AI178" i="151"/>
  <c r="AI155" i="151"/>
  <c r="AP155" i="151"/>
  <c r="AI184" i="151"/>
  <c r="AP166" i="151"/>
  <c r="AI157" i="151"/>
  <c r="AP187" i="151"/>
  <c r="AI199" i="151"/>
  <c r="AP167" i="151"/>
  <c r="AP160" i="151"/>
  <c r="AI175" i="151"/>
  <c r="AI189" i="151"/>
  <c r="AP229" i="151"/>
  <c r="AI198" i="151"/>
  <c r="AI182" i="151"/>
  <c r="AI186" i="151"/>
  <c r="AI183" i="151"/>
  <c r="AP162" i="151"/>
  <c r="AP169" i="151"/>
  <c r="AP318" i="151"/>
  <c r="AP194" i="151"/>
  <c r="AP197" i="151"/>
  <c r="AP181" i="151"/>
  <c r="AI197" i="151"/>
  <c r="AI236" i="151"/>
  <c r="AP191" i="151"/>
  <c r="AI196" i="151"/>
  <c r="AP232" i="151"/>
  <c r="AI180" i="151"/>
  <c r="AP157" i="151"/>
  <c r="AI179" i="151"/>
  <c r="AI170" i="151"/>
  <c r="AI158" i="151"/>
  <c r="AI152" i="151"/>
  <c r="AP176" i="151"/>
  <c r="AP177" i="151"/>
  <c r="AP186" i="151"/>
  <c r="AP158" i="151"/>
  <c r="AI159" i="151"/>
  <c r="AP156" i="151"/>
  <c r="AI173" i="151"/>
  <c r="AI162" i="151"/>
  <c r="AP199" i="151"/>
  <c r="AI161" i="151"/>
  <c r="AP175" i="151"/>
  <c r="AP189" i="151"/>
  <c r="AI229" i="151"/>
  <c r="AP228" i="151"/>
  <c r="AP159" i="151"/>
  <c r="AI176" i="151"/>
  <c r="AP168" i="151"/>
  <c r="AI191" i="151"/>
  <c r="AI166" i="151"/>
  <c r="AI172" i="151"/>
  <c r="AI318" i="151"/>
  <c r="AP200" i="151"/>
  <c r="AP165" i="151"/>
  <c r="AP198" i="151"/>
  <c r="AP163" i="151"/>
  <c r="AI154" i="151"/>
  <c r="AP184" i="151"/>
  <c r="AI185" i="151"/>
  <c r="AI168" i="151"/>
  <c r="AI200" i="151"/>
  <c r="AI188" i="151"/>
  <c r="AP161" i="151"/>
  <c r="AP170" i="151"/>
  <c r="AI194" i="151"/>
  <c r="AP190" i="151"/>
  <c r="AP152" i="151"/>
  <c r="AP183" i="151"/>
  <c r="AP172" i="151"/>
  <c r="AI160" i="151"/>
  <c r="AI177" i="151"/>
  <c r="AI232" i="151"/>
  <c r="AP196" i="151"/>
  <c r="AP182" i="151"/>
  <c r="AI165" i="151"/>
  <c r="AI163" i="151"/>
  <c r="AI174" i="151"/>
  <c r="AP174" i="151"/>
  <c r="AP179" i="151"/>
  <c r="AP185" i="151"/>
  <c r="AP236" i="151"/>
  <c r="AP178" i="151"/>
  <c r="AP154" i="151"/>
  <c r="AP171" i="151"/>
  <c r="AP180" i="151"/>
  <c r="AI190" i="151"/>
  <c r="AI169" i="151"/>
  <c r="AI181" i="151"/>
  <c r="AI187" i="151"/>
  <c r="AI167" i="151"/>
  <c r="AI171" i="151"/>
  <c r="AP242" i="151"/>
  <c r="AP244" i="151"/>
  <c r="AI257" i="151"/>
  <c r="AI215" i="151"/>
  <c r="AI254" i="151"/>
  <c r="AI219" i="151"/>
  <c r="AI246" i="151"/>
  <c r="AP322" i="151"/>
  <c r="AP325" i="151"/>
  <c r="AP249" i="151"/>
  <c r="AI322" i="151"/>
  <c r="AP262" i="151"/>
  <c r="AI233" i="151"/>
  <c r="AI220" i="151"/>
  <c r="AI234" i="151"/>
  <c r="AP252" i="151"/>
  <c r="AI223" i="151"/>
  <c r="AI226" i="151"/>
  <c r="AI238" i="151"/>
  <c r="AI258" i="151"/>
  <c r="AI193" i="151"/>
  <c r="AP193" i="151"/>
  <c r="AP241" i="151"/>
  <c r="AP250" i="151"/>
  <c r="AI242" i="151"/>
  <c r="AP291" i="151"/>
  <c r="AI241" i="151"/>
  <c r="AI292" i="151"/>
  <c r="AI444" i="151"/>
  <c r="AI321" i="151"/>
  <c r="AI231" i="151"/>
  <c r="AP259" i="151"/>
  <c r="AI222" i="151"/>
  <c r="AI227" i="151"/>
  <c r="AP254" i="151"/>
  <c r="AP246" i="151"/>
  <c r="AP240" i="151"/>
  <c r="AI326" i="151"/>
  <c r="AP260" i="151"/>
  <c r="AP247" i="151"/>
  <c r="AP233" i="151"/>
  <c r="AP321" i="151"/>
  <c r="AP243" i="151"/>
  <c r="AI235" i="151"/>
  <c r="AP237" i="151"/>
  <c r="AI295" i="151"/>
  <c r="AP248" i="151"/>
  <c r="AP253" i="151"/>
  <c r="AP245" i="151"/>
  <c r="AP219" i="151"/>
  <c r="AI225" i="151"/>
  <c r="AP238" i="151"/>
  <c r="AI253" i="151"/>
  <c r="AP224" i="151"/>
  <c r="AI230" i="151"/>
  <c r="AP231" i="151"/>
  <c r="AI252" i="151"/>
  <c r="AP221" i="151"/>
  <c r="AP292" i="151"/>
  <c r="AP444" i="151"/>
  <c r="AP326" i="151"/>
  <c r="AP256" i="151"/>
  <c r="AI291" i="151"/>
  <c r="AP235" i="151"/>
  <c r="AP215" i="151"/>
  <c r="AI249" i="151"/>
  <c r="AI259" i="151"/>
  <c r="AP218" i="151"/>
  <c r="AP222" i="151"/>
  <c r="AI243" i="151"/>
  <c r="AI224" i="151"/>
  <c r="AP227" i="151"/>
  <c r="AP226" i="151"/>
  <c r="AP223" i="151"/>
  <c r="AP239" i="151"/>
  <c r="AI217" i="151"/>
  <c r="AI251" i="151"/>
  <c r="AP295" i="151"/>
  <c r="AI248" i="151"/>
  <c r="AI247" i="151"/>
  <c r="AI250" i="151"/>
  <c r="AI262" i="151"/>
  <c r="AI256" i="151"/>
  <c r="AP217" i="151"/>
  <c r="AP251" i="151"/>
  <c r="AP234" i="151"/>
  <c r="AI221" i="151"/>
  <c r="AI260" i="151"/>
  <c r="AP225" i="151"/>
  <c r="AI237" i="151"/>
  <c r="AI261" i="151"/>
  <c r="AP220" i="151"/>
  <c r="AI244" i="151"/>
  <c r="AP258" i="151"/>
  <c r="AP230" i="151"/>
  <c r="AP257" i="151"/>
  <c r="AI245" i="151"/>
  <c r="AI299" i="151"/>
  <c r="AI239" i="151"/>
  <c r="AI263" i="151"/>
  <c r="AP299" i="151"/>
  <c r="AI240" i="151"/>
  <c r="AI218" i="151"/>
  <c r="AI304" i="151"/>
  <c r="AI284" i="151"/>
  <c r="AP283" i="151"/>
  <c r="AP312" i="151"/>
  <c r="AP296" i="151"/>
  <c r="AP290" i="151"/>
  <c r="AI324" i="151"/>
  <c r="AP313" i="151"/>
  <c r="AP316" i="151"/>
  <c r="AI323" i="151"/>
  <c r="AP301" i="151"/>
  <c r="AI296" i="151"/>
  <c r="AI294" i="151"/>
  <c r="AP383" i="151"/>
  <c r="AP320" i="151"/>
  <c r="AI311" i="151"/>
  <c r="AI308" i="151"/>
  <c r="AP315" i="151"/>
  <c r="AI287" i="151"/>
  <c r="AI298" i="151"/>
  <c r="AP280" i="151"/>
  <c r="AI300" i="151"/>
  <c r="AI317" i="151"/>
  <c r="AI354" i="151"/>
  <c r="AI358" i="151"/>
  <c r="AP305" i="151"/>
  <c r="AI313" i="151"/>
  <c r="AI289" i="151"/>
  <c r="AP285" i="151"/>
  <c r="AI303" i="151"/>
  <c r="AI288" i="151"/>
  <c r="AP255" i="151"/>
  <c r="AP355" i="151"/>
  <c r="AP309" i="151"/>
  <c r="AP323" i="151"/>
  <c r="AI278" i="151"/>
  <c r="AI320" i="151"/>
  <c r="AI297" i="151"/>
  <c r="AP310" i="151"/>
  <c r="AI383" i="151"/>
  <c r="AP284" i="151"/>
  <c r="AI325" i="151"/>
  <c r="AP282" i="151"/>
  <c r="AI293" i="151"/>
  <c r="AP287" i="151"/>
  <c r="AI283" i="151"/>
  <c r="AP288" i="151"/>
  <c r="AP294" i="151"/>
  <c r="AP307" i="151"/>
  <c r="AP308" i="151"/>
  <c r="AP300" i="151"/>
  <c r="AI282" i="151"/>
  <c r="AP281" i="151"/>
  <c r="AP377" i="151"/>
  <c r="AI290" i="151"/>
  <c r="AI309" i="151"/>
  <c r="AP382" i="151"/>
  <c r="AP306" i="151"/>
  <c r="AP286" i="151"/>
  <c r="AP311" i="151"/>
  <c r="AP302" i="151"/>
  <c r="AP324" i="151"/>
  <c r="AI301" i="151"/>
  <c r="AI255" i="151"/>
  <c r="AI362" i="151"/>
  <c r="AI305" i="151"/>
  <c r="AI307" i="151"/>
  <c r="AI355" i="151"/>
  <c r="AP304" i="151"/>
  <c r="AP289" i="151"/>
  <c r="AP293" i="151"/>
  <c r="AI314" i="151"/>
  <c r="AI316" i="151"/>
  <c r="AI310" i="151"/>
  <c r="AP298" i="151"/>
  <c r="AI377" i="151"/>
  <c r="AP297" i="151"/>
  <c r="AI302" i="151"/>
  <c r="AI285" i="151"/>
  <c r="AP303" i="151"/>
  <c r="AI306" i="151"/>
  <c r="AP278" i="151"/>
  <c r="AP358" i="151"/>
  <c r="AP314" i="151"/>
  <c r="AI280" i="151"/>
  <c r="AP317" i="151"/>
  <c r="AP354" i="151"/>
  <c r="AI281" i="151"/>
  <c r="AI286" i="151"/>
  <c r="AI312" i="151"/>
  <c r="AP362" i="151"/>
  <c r="AI315" i="151"/>
  <c r="AP366" i="151"/>
  <c r="AI380" i="151"/>
  <c r="AP446" i="151"/>
  <c r="AP360" i="151"/>
  <c r="AI365" i="151"/>
  <c r="AI378" i="151"/>
  <c r="AP417" i="151"/>
  <c r="AP388" i="151"/>
  <c r="AI447" i="151"/>
  <c r="AI382" i="151"/>
  <c r="AI389" i="151"/>
  <c r="AP353" i="151"/>
  <c r="AI446" i="151"/>
  <c r="AP348" i="151"/>
  <c r="AI440" i="151"/>
  <c r="AI357" i="151"/>
  <c r="AP341" i="151"/>
  <c r="AI371" i="151"/>
  <c r="AP418" i="151"/>
  <c r="AP367" i="151"/>
  <c r="AP344" i="151"/>
  <c r="AP372" i="151"/>
  <c r="AP447" i="151"/>
  <c r="AI350" i="151"/>
  <c r="AI351" i="151"/>
  <c r="AI364" i="151"/>
  <c r="AI353" i="151"/>
  <c r="AP380" i="151"/>
  <c r="AP345" i="151"/>
  <c r="AI384" i="151"/>
  <c r="AI388" i="151"/>
  <c r="AP368" i="151"/>
  <c r="AP356" i="151"/>
  <c r="AP371" i="151"/>
  <c r="AI360" i="151"/>
  <c r="AP369" i="151"/>
  <c r="AI385" i="151"/>
  <c r="AP361" i="151"/>
  <c r="AI366" i="151"/>
  <c r="AI345" i="151"/>
  <c r="AI367" i="151"/>
  <c r="AP352" i="151"/>
  <c r="AP319" i="151"/>
  <c r="AP346" i="151"/>
  <c r="AI319" i="151"/>
  <c r="AP379" i="151"/>
  <c r="AP370" i="151"/>
  <c r="AP373" i="151"/>
  <c r="AI344" i="151"/>
  <c r="AI348" i="151"/>
  <c r="AI349" i="151"/>
  <c r="AI346" i="151"/>
  <c r="AP359" i="151"/>
  <c r="AI369" i="151"/>
  <c r="AP378" i="151"/>
  <c r="AI372" i="151"/>
  <c r="AI361" i="151"/>
  <c r="AI374" i="151"/>
  <c r="AP375" i="151"/>
  <c r="AP440" i="151"/>
  <c r="AP349" i="151"/>
  <c r="AP347" i="151"/>
  <c r="AI368" i="151"/>
  <c r="AI376" i="151"/>
  <c r="AP425" i="151"/>
  <c r="AP387" i="151"/>
  <c r="AI375" i="151"/>
  <c r="AP384" i="151"/>
  <c r="AP363" i="151"/>
  <c r="AP351" i="151"/>
  <c r="AI425" i="151"/>
  <c r="AP386" i="151"/>
  <c r="AP357" i="151"/>
  <c r="AP364" i="151"/>
  <c r="AI341" i="151"/>
  <c r="AI347" i="151"/>
  <c r="AI359" i="151"/>
  <c r="AI370" i="151"/>
  <c r="AI373" i="151"/>
  <c r="AI417" i="151"/>
  <c r="AP374" i="151"/>
  <c r="AI386" i="151"/>
  <c r="AP376" i="151"/>
  <c r="AI356" i="151"/>
  <c r="AP365" i="151"/>
  <c r="AI379" i="151"/>
  <c r="AP385" i="151"/>
  <c r="AI418" i="151"/>
  <c r="AI387" i="151"/>
  <c r="AI343" i="151"/>
  <c r="AI352" i="151"/>
  <c r="AI363" i="151"/>
  <c r="AP421" i="151"/>
  <c r="AP343" i="151"/>
  <c r="AI421" i="151"/>
  <c r="AP350" i="151"/>
  <c r="AI430" i="151"/>
  <c r="AI441" i="151"/>
  <c r="AP438" i="151"/>
  <c r="AP404" i="151"/>
  <c r="AI412" i="151"/>
  <c r="AI450" i="151"/>
  <c r="AI406" i="151"/>
  <c r="AI452" i="151"/>
  <c r="AI438" i="151"/>
  <c r="AP416" i="151"/>
  <c r="AI416" i="151"/>
  <c r="AP408" i="151"/>
  <c r="AP448" i="151"/>
  <c r="AP427" i="151"/>
  <c r="AI424" i="151"/>
  <c r="AI443" i="151"/>
  <c r="AP415" i="151"/>
  <c r="AP436" i="151"/>
  <c r="AI413" i="151"/>
  <c r="AP409" i="151"/>
  <c r="AI434" i="151"/>
  <c r="AP419" i="151"/>
  <c r="AI451" i="151"/>
  <c r="AI437" i="151"/>
  <c r="AI436" i="151"/>
  <c r="AI422" i="151"/>
  <c r="AI439" i="151"/>
  <c r="AP450" i="151"/>
  <c r="AI433" i="151"/>
  <c r="AI427" i="151"/>
  <c r="AP411" i="151"/>
  <c r="AP420" i="151"/>
  <c r="AI449" i="151"/>
  <c r="AP412" i="151"/>
  <c r="AP432" i="151"/>
  <c r="AI431" i="151"/>
  <c r="AP407" i="151"/>
  <c r="AI429" i="151"/>
  <c r="AP441" i="151"/>
  <c r="AI432" i="151"/>
  <c r="AI448" i="151"/>
  <c r="AI411" i="151"/>
  <c r="AI420" i="151"/>
  <c r="AP414" i="151"/>
  <c r="AI442" i="151"/>
  <c r="AP452" i="151"/>
  <c r="AI410" i="151"/>
  <c r="AP424" i="151"/>
  <c r="AP429" i="151"/>
  <c r="AP451" i="151"/>
  <c r="AP413" i="151"/>
  <c r="AP433" i="151"/>
  <c r="AI409" i="151"/>
  <c r="AP442" i="151"/>
  <c r="AP428" i="151"/>
  <c r="AP426" i="151"/>
  <c r="AI435" i="151"/>
  <c r="AP437" i="151"/>
  <c r="AI414" i="151"/>
  <c r="AP435" i="151"/>
  <c r="AP423" i="151"/>
  <c r="AI407" i="151"/>
  <c r="AP422" i="151"/>
  <c r="AP410" i="151"/>
  <c r="AI419" i="151"/>
  <c r="AI428" i="151"/>
  <c r="AI415" i="151"/>
  <c r="AP449" i="151"/>
  <c r="AP430" i="151"/>
  <c r="AP434" i="151"/>
  <c r="AP431" i="151"/>
  <c r="AP439" i="151"/>
  <c r="AP406" i="151"/>
  <c r="AP381" i="151"/>
  <c r="AP443" i="151"/>
  <c r="AI423" i="151"/>
  <c r="AI404" i="151"/>
  <c r="AI381" i="151"/>
  <c r="AI408" i="151"/>
  <c r="AI426" i="151"/>
  <c r="AP445" i="151"/>
  <c r="AI445" i="151"/>
  <c r="AH97" i="151"/>
  <c r="AH106" i="151"/>
  <c r="AK106" i="151"/>
  <c r="AP106" i="151"/>
  <c r="AH157" i="151"/>
  <c r="AH174" i="151"/>
  <c r="AO179" i="151"/>
  <c r="AH200" i="151"/>
  <c r="AH187" i="151"/>
  <c r="AO180" i="151"/>
  <c r="AO199" i="151"/>
  <c r="AH190" i="151"/>
  <c r="AH169" i="151"/>
  <c r="AH168" i="151"/>
  <c r="AH172" i="151"/>
  <c r="AO154" i="151"/>
  <c r="AH156" i="151"/>
  <c r="AO173" i="151"/>
  <c r="AH228" i="151"/>
  <c r="AH178" i="151"/>
  <c r="AO188" i="151"/>
  <c r="AH155" i="151"/>
  <c r="AO167" i="151"/>
  <c r="AO318" i="151"/>
  <c r="AH164" i="151"/>
  <c r="AO172" i="151"/>
  <c r="AO160" i="151"/>
  <c r="AO194" i="151"/>
  <c r="AO166" i="151"/>
  <c r="AO187" i="151"/>
  <c r="AH182" i="151"/>
  <c r="AH186" i="151"/>
  <c r="AH170" i="151"/>
  <c r="AO229" i="151"/>
  <c r="AO162" i="151"/>
  <c r="AO169" i="151"/>
  <c r="AH185" i="151"/>
  <c r="AH183" i="151"/>
  <c r="AH180" i="151"/>
  <c r="AO181" i="151"/>
  <c r="AH236" i="151"/>
  <c r="AO191" i="151"/>
  <c r="AO232" i="151"/>
  <c r="AH165" i="151"/>
  <c r="AO186" i="151"/>
  <c r="AO157" i="151"/>
  <c r="AH179" i="151"/>
  <c r="AH173" i="151"/>
  <c r="AO177" i="151"/>
  <c r="AO164" i="151"/>
  <c r="AH158" i="151"/>
  <c r="AH152" i="151"/>
  <c r="AO159" i="151"/>
  <c r="AH199" i="151"/>
  <c r="AH194" i="151"/>
  <c r="AH161" i="151"/>
  <c r="AO175" i="151"/>
  <c r="AH159" i="151"/>
  <c r="AO156" i="151"/>
  <c r="AH162" i="151"/>
  <c r="AH181" i="151"/>
  <c r="AO228" i="151"/>
  <c r="AO189" i="151"/>
  <c r="AO174" i="151"/>
  <c r="AH196" i="151"/>
  <c r="AO200" i="151"/>
  <c r="AH263" i="151"/>
  <c r="AO198" i="151"/>
  <c r="AH167" i="151"/>
  <c r="AH154" i="151"/>
  <c r="AH163" i="151"/>
  <c r="AH229" i="151"/>
  <c r="AO168" i="151"/>
  <c r="AO178" i="151"/>
  <c r="AH191" i="151"/>
  <c r="AH318" i="151"/>
  <c r="AO196" i="151"/>
  <c r="AO171" i="151"/>
  <c r="AH175" i="151"/>
  <c r="AH184" i="151"/>
  <c r="AO184" i="151"/>
  <c r="AH166" i="151"/>
  <c r="AO176" i="151"/>
  <c r="AO165" i="151"/>
  <c r="AO163" i="151"/>
  <c r="AH171" i="151"/>
  <c r="AO170" i="151"/>
  <c r="AO190" i="151"/>
  <c r="AO152" i="151"/>
  <c r="AO183" i="151"/>
  <c r="AH176" i="151"/>
  <c r="AH188" i="151"/>
  <c r="AH232" i="151"/>
  <c r="AH197" i="151"/>
  <c r="AO161" i="151"/>
  <c r="AO182" i="151"/>
  <c r="AO158" i="151"/>
  <c r="AH189" i="151"/>
  <c r="AO185" i="151"/>
  <c r="AO236" i="151"/>
  <c r="AH160" i="151"/>
  <c r="AH177" i="151"/>
  <c r="AO155" i="151"/>
  <c r="AH234" i="151"/>
  <c r="AH221" i="151"/>
  <c r="AH237" i="151"/>
  <c r="AH223" i="151"/>
  <c r="AO299" i="151"/>
  <c r="AH299" i="151"/>
  <c r="AH251" i="151"/>
  <c r="AO260" i="151"/>
  <c r="AO251" i="151"/>
  <c r="AO217" i="151"/>
  <c r="AO242" i="151"/>
  <c r="AH222" i="151"/>
  <c r="AH321" i="151"/>
  <c r="AO291" i="151"/>
  <c r="AO220" i="151"/>
  <c r="AH244" i="151"/>
  <c r="AO230" i="151"/>
  <c r="AO241" i="151"/>
  <c r="AO225" i="151"/>
  <c r="AH444" i="151"/>
  <c r="AO249" i="151"/>
  <c r="AH246" i="151"/>
  <c r="AO256" i="151"/>
  <c r="AH248" i="151"/>
  <c r="AO244" i="151"/>
  <c r="AH215" i="151"/>
  <c r="AH254" i="151"/>
  <c r="AH219" i="151"/>
  <c r="AH259" i="151"/>
  <c r="AH233" i="151"/>
  <c r="AH220" i="151"/>
  <c r="AO261" i="151"/>
  <c r="AO231" i="151"/>
  <c r="AO252" i="151"/>
  <c r="AH226" i="151"/>
  <c r="AO193" i="151"/>
  <c r="AO250" i="151"/>
  <c r="AH242" i="151"/>
  <c r="AO233" i="151"/>
  <c r="AH245" i="151"/>
  <c r="AH241" i="151"/>
  <c r="AH292" i="151"/>
  <c r="AO263" i="151"/>
  <c r="AO247" i="151"/>
  <c r="AH291" i="151"/>
  <c r="AH235" i="151"/>
  <c r="AO234" i="151"/>
  <c r="AH227" i="151"/>
  <c r="AO254" i="151"/>
  <c r="AO246" i="151"/>
  <c r="AO237" i="151"/>
  <c r="AH257" i="151"/>
  <c r="AO321" i="151"/>
  <c r="AO243" i="151"/>
  <c r="AH230" i="151"/>
  <c r="AO245" i="151"/>
  <c r="AH231" i="151"/>
  <c r="AH295" i="151"/>
  <c r="AO248" i="151"/>
  <c r="AH253" i="151"/>
  <c r="AO219" i="151"/>
  <c r="AH225" i="151"/>
  <c r="AO238" i="151"/>
  <c r="AH240" i="151"/>
  <c r="AO259" i="151"/>
  <c r="AH243" i="151"/>
  <c r="AO224" i="151"/>
  <c r="AO221" i="151"/>
  <c r="AH252" i="151"/>
  <c r="AH239" i="151"/>
  <c r="AH193" i="151"/>
  <c r="AO257" i="151"/>
  <c r="AO215" i="151"/>
  <c r="AO292" i="151"/>
  <c r="AO444" i="151"/>
  <c r="AH260" i="151"/>
  <c r="AH258" i="151"/>
  <c r="AH247" i="151"/>
  <c r="AH224" i="151"/>
  <c r="AO235" i="151"/>
  <c r="AO258" i="151"/>
  <c r="AO226" i="151"/>
  <c r="AH238" i="151"/>
  <c r="AH249" i="151"/>
  <c r="AO218" i="151"/>
  <c r="AO253" i="151"/>
  <c r="AO222" i="151"/>
  <c r="AO227" i="151"/>
  <c r="AO239" i="151"/>
  <c r="AH256" i="151"/>
  <c r="AH217" i="151"/>
  <c r="AH261" i="151"/>
  <c r="AO295" i="151"/>
  <c r="AH250" i="151"/>
  <c r="AH218" i="151"/>
  <c r="AO223" i="151"/>
  <c r="AO240" i="151"/>
  <c r="AO297" i="151"/>
  <c r="AO317" i="151"/>
  <c r="AO303" i="151"/>
  <c r="AH306" i="151"/>
  <c r="AO278" i="151"/>
  <c r="AH286" i="151"/>
  <c r="AH312" i="151"/>
  <c r="AO362" i="151"/>
  <c r="AH280" i="151"/>
  <c r="AO296" i="151"/>
  <c r="AH314" i="151"/>
  <c r="AO377" i="151"/>
  <c r="AO290" i="151"/>
  <c r="AH304" i="151"/>
  <c r="AH284" i="151"/>
  <c r="AO293" i="151"/>
  <c r="AO315" i="151"/>
  <c r="AH362" i="151"/>
  <c r="AO313" i="151"/>
  <c r="AO323" i="151"/>
  <c r="AO314" i="151"/>
  <c r="AH310" i="151"/>
  <c r="AO287" i="151"/>
  <c r="AO383" i="151"/>
  <c r="AO322" i="151"/>
  <c r="AO324" i="151"/>
  <c r="AO326" i="151"/>
  <c r="AH358" i="151"/>
  <c r="AH311" i="151"/>
  <c r="AH316" i="151"/>
  <c r="AH294" i="151"/>
  <c r="AH287" i="151"/>
  <c r="AH298" i="151"/>
  <c r="AO283" i="151"/>
  <c r="AH317" i="151"/>
  <c r="AH326" i="151"/>
  <c r="AH354" i="151"/>
  <c r="AH289" i="151"/>
  <c r="AO285" i="151"/>
  <c r="AH288" i="151"/>
  <c r="AO255" i="151"/>
  <c r="AO305" i="151"/>
  <c r="AO309" i="151"/>
  <c r="AH285" i="151"/>
  <c r="AH303" i="151"/>
  <c r="AO355" i="151"/>
  <c r="AH383" i="151"/>
  <c r="AO280" i="151"/>
  <c r="AO282" i="151"/>
  <c r="AH278" i="151"/>
  <c r="AH377" i="151"/>
  <c r="AO310" i="151"/>
  <c r="AO284" i="151"/>
  <c r="AH283" i="151"/>
  <c r="AO320" i="151"/>
  <c r="AO288" i="151"/>
  <c r="AO358" i="151"/>
  <c r="AO294" i="151"/>
  <c r="AH293" i="151"/>
  <c r="AO308" i="151"/>
  <c r="AH305" i="151"/>
  <c r="AO307" i="151"/>
  <c r="AO300" i="151"/>
  <c r="AH300" i="151"/>
  <c r="AH282" i="151"/>
  <c r="AH313" i="151"/>
  <c r="AO306" i="151"/>
  <c r="AO281" i="151"/>
  <c r="AO311" i="151"/>
  <c r="AH255" i="151"/>
  <c r="AH297" i="151"/>
  <c r="AH290" i="151"/>
  <c r="AH309" i="151"/>
  <c r="AO298" i="151"/>
  <c r="AO354" i="151"/>
  <c r="AO286" i="151"/>
  <c r="AH301" i="151"/>
  <c r="AO312" i="151"/>
  <c r="AO316" i="151"/>
  <c r="AH320" i="151"/>
  <c r="AH296" i="151"/>
  <c r="AH307" i="151"/>
  <c r="AO304" i="151"/>
  <c r="AO302" i="151"/>
  <c r="AH324" i="151"/>
  <c r="AH325" i="151"/>
  <c r="AO289" i="151"/>
  <c r="AH308" i="151"/>
  <c r="AH322" i="151"/>
  <c r="AO301" i="151"/>
  <c r="AH355" i="151"/>
  <c r="AH302" i="151"/>
  <c r="AH281" i="151"/>
  <c r="AH323" i="151"/>
  <c r="AH315" i="151"/>
  <c r="AH382" i="151"/>
  <c r="AO345" i="151"/>
  <c r="AH356" i="151"/>
  <c r="AO387" i="151"/>
  <c r="AO357" i="151"/>
  <c r="AH351" i="151"/>
  <c r="AO360" i="151"/>
  <c r="AH373" i="151"/>
  <c r="AO361" i="151"/>
  <c r="AH352" i="151"/>
  <c r="AO421" i="151"/>
  <c r="AO364" i="151"/>
  <c r="AH363" i="151"/>
  <c r="AO446" i="151"/>
  <c r="AO384" i="151"/>
  <c r="AH378" i="151"/>
  <c r="AO348" i="151"/>
  <c r="AH447" i="151"/>
  <c r="AH387" i="151"/>
  <c r="AO349" i="151"/>
  <c r="AH371" i="151"/>
  <c r="AH388" i="151"/>
  <c r="AO417" i="151"/>
  <c r="AO376" i="151"/>
  <c r="AO344" i="151"/>
  <c r="AH385" i="151"/>
  <c r="AH353" i="151"/>
  <c r="AH446" i="151"/>
  <c r="AH347" i="151"/>
  <c r="AH359" i="151"/>
  <c r="AO370" i="151"/>
  <c r="AH361" i="151"/>
  <c r="AO379" i="151"/>
  <c r="AO368" i="151"/>
  <c r="AH425" i="151"/>
  <c r="AO418" i="151"/>
  <c r="AH365" i="151"/>
  <c r="AO367" i="151"/>
  <c r="AO372" i="151"/>
  <c r="AH372" i="151"/>
  <c r="AO374" i="151"/>
  <c r="AO346" i="151"/>
  <c r="AO350" i="151"/>
  <c r="AH366" i="151"/>
  <c r="AH380" i="151"/>
  <c r="AO341" i="151"/>
  <c r="AH360" i="151"/>
  <c r="AH418" i="151"/>
  <c r="AH384" i="151"/>
  <c r="AO366" i="151"/>
  <c r="AH345" i="151"/>
  <c r="AH386" i="151"/>
  <c r="AH374" i="151"/>
  <c r="AO352" i="151"/>
  <c r="AH369" i="151"/>
  <c r="AO356" i="151"/>
  <c r="AH344" i="151"/>
  <c r="AH379" i="151"/>
  <c r="AO359" i="151"/>
  <c r="AH368" i="151"/>
  <c r="AH367" i="151"/>
  <c r="AO378" i="151"/>
  <c r="AH348" i="151"/>
  <c r="AH440" i="151"/>
  <c r="AH350" i="151"/>
  <c r="AH389" i="151"/>
  <c r="AH346" i="151"/>
  <c r="AO380" i="151"/>
  <c r="AH341" i="151"/>
  <c r="AH376" i="151"/>
  <c r="AO425" i="151"/>
  <c r="AO375" i="151"/>
  <c r="AO319" i="151"/>
  <c r="AO353" i="151"/>
  <c r="AO347" i="151"/>
  <c r="AO371" i="151"/>
  <c r="AO386" i="151"/>
  <c r="AH375" i="151"/>
  <c r="AO343" i="151"/>
  <c r="AH364" i="151"/>
  <c r="AH349" i="151"/>
  <c r="AO373" i="151"/>
  <c r="AH343" i="151"/>
  <c r="AH319" i="151"/>
  <c r="AH421" i="151"/>
  <c r="AH370" i="151"/>
  <c r="AO369" i="151"/>
  <c r="AO365" i="151"/>
  <c r="AH417" i="151"/>
  <c r="AO382" i="151"/>
  <c r="AO440" i="151"/>
  <c r="AO447" i="151"/>
  <c r="AH357" i="151"/>
  <c r="AO363" i="151"/>
  <c r="AO351" i="151"/>
  <c r="AO385" i="151"/>
  <c r="AO451" i="151"/>
  <c r="AH429" i="151"/>
  <c r="AO422" i="151"/>
  <c r="AH441" i="151"/>
  <c r="AO416" i="151"/>
  <c r="AO449" i="151"/>
  <c r="AH450" i="151"/>
  <c r="AH434" i="151"/>
  <c r="AH452" i="151"/>
  <c r="AH409" i="151"/>
  <c r="AO404" i="151"/>
  <c r="AH408" i="151"/>
  <c r="AO431" i="151"/>
  <c r="AH449" i="151"/>
  <c r="AH443" i="151"/>
  <c r="AH423" i="151"/>
  <c r="AH412" i="151"/>
  <c r="AO439" i="151"/>
  <c r="AH424" i="151"/>
  <c r="AH438" i="151"/>
  <c r="AH416" i="151"/>
  <c r="AO381" i="151"/>
  <c r="AO435" i="151"/>
  <c r="AH426" i="151"/>
  <c r="AO448" i="151"/>
  <c r="AH437" i="151"/>
  <c r="AH407" i="151"/>
  <c r="AH406" i="151"/>
  <c r="AO413" i="151"/>
  <c r="AO430" i="151"/>
  <c r="AO434" i="151"/>
  <c r="AH422" i="151"/>
  <c r="AO410" i="151"/>
  <c r="AO411" i="151"/>
  <c r="AO414" i="151"/>
  <c r="AH410" i="151"/>
  <c r="AO412" i="151"/>
  <c r="AH420" i="151"/>
  <c r="AO432" i="151"/>
  <c r="AO407" i="151"/>
  <c r="AH427" i="151"/>
  <c r="AO415" i="151"/>
  <c r="AH415" i="151"/>
  <c r="AH431" i="151"/>
  <c r="AO441" i="151"/>
  <c r="AH414" i="151"/>
  <c r="AO423" i="151"/>
  <c r="AH411" i="151"/>
  <c r="AO438" i="151"/>
  <c r="AH442" i="151"/>
  <c r="AH404" i="151"/>
  <c r="AO443" i="151"/>
  <c r="AO429" i="151"/>
  <c r="AO420" i="151"/>
  <c r="AH433" i="151"/>
  <c r="AO442" i="151"/>
  <c r="AO428" i="151"/>
  <c r="AO426" i="151"/>
  <c r="AO409" i="151"/>
  <c r="AH428" i="151"/>
  <c r="AH432" i="151"/>
  <c r="AH448" i="151"/>
  <c r="AO436" i="151"/>
  <c r="AH436" i="151"/>
  <c r="AO427" i="151"/>
  <c r="AH413" i="151"/>
  <c r="AO419" i="151"/>
  <c r="AO408" i="151"/>
  <c r="AH430" i="151"/>
  <c r="AO437" i="151"/>
  <c r="AO433" i="151"/>
  <c r="AH419" i="151"/>
  <c r="AH439" i="151"/>
  <c r="AO450" i="151"/>
  <c r="AO406" i="151"/>
  <c r="AO424" i="151"/>
  <c r="AH381" i="151"/>
  <c r="AH435" i="151"/>
  <c r="AH451" i="151"/>
  <c r="AO445" i="151"/>
  <c r="AH445" i="151"/>
  <c r="AK92" i="151"/>
  <c r="AK184" i="151"/>
  <c r="AK152" i="151"/>
  <c r="AR198" i="151"/>
  <c r="AR229" i="151"/>
  <c r="AR159" i="151"/>
  <c r="AK168" i="151"/>
  <c r="AR318" i="151"/>
  <c r="AR171" i="151"/>
  <c r="AK194" i="151"/>
  <c r="AR199" i="151"/>
  <c r="AK182" i="151"/>
  <c r="AR196" i="151"/>
  <c r="AK170" i="151"/>
  <c r="AK156" i="151"/>
  <c r="AK185" i="151"/>
  <c r="AK236" i="151"/>
  <c r="AK318" i="151"/>
  <c r="AR232" i="151"/>
  <c r="AK163" i="151"/>
  <c r="AR189" i="151"/>
  <c r="AR162" i="151"/>
  <c r="AK169" i="151"/>
  <c r="AR191" i="151"/>
  <c r="AK171" i="151"/>
  <c r="AR186" i="151"/>
  <c r="AK197" i="151"/>
  <c r="AK158" i="151"/>
  <c r="AK179" i="151"/>
  <c r="AR178" i="151"/>
  <c r="AR182" i="151"/>
  <c r="AK159" i="151"/>
  <c r="AR156" i="151"/>
  <c r="AK173" i="151"/>
  <c r="AR160" i="151"/>
  <c r="AK191" i="151"/>
  <c r="AK188" i="151"/>
  <c r="AR164" i="151"/>
  <c r="AR158" i="151"/>
  <c r="AK180" i="151"/>
  <c r="AR177" i="151"/>
  <c r="AR175" i="151"/>
  <c r="AR174" i="151"/>
  <c r="AK229" i="151"/>
  <c r="AK172" i="151"/>
  <c r="AK160" i="151"/>
  <c r="AK198" i="151"/>
  <c r="AK176" i="151"/>
  <c r="AK162" i="151"/>
  <c r="AR169" i="151"/>
  <c r="AK228" i="151"/>
  <c r="AR170" i="151"/>
  <c r="AK166" i="151"/>
  <c r="AR190" i="151"/>
  <c r="AR152" i="151"/>
  <c r="AK200" i="151"/>
  <c r="AK177" i="151"/>
  <c r="AR157" i="151"/>
  <c r="AR179" i="151"/>
  <c r="AR173" i="151"/>
  <c r="AR176" i="151"/>
  <c r="AK175" i="151"/>
  <c r="AR184" i="151"/>
  <c r="AR180" i="151"/>
  <c r="AK190" i="151"/>
  <c r="AR183" i="151"/>
  <c r="AK181" i="151"/>
  <c r="AK232" i="151"/>
  <c r="AR165" i="151"/>
  <c r="AK161" i="151"/>
  <c r="AR166" i="151"/>
  <c r="AK157" i="151"/>
  <c r="AK183" i="151"/>
  <c r="AK174" i="151"/>
  <c r="AR236" i="151"/>
  <c r="AK187" i="151"/>
  <c r="AR188" i="151"/>
  <c r="AR154" i="151"/>
  <c r="AR197" i="151"/>
  <c r="AK164" i="151"/>
  <c r="AR168" i="151"/>
  <c r="AR161" i="151"/>
  <c r="AK154" i="151"/>
  <c r="AK257" i="151"/>
  <c r="AR194" i="151"/>
  <c r="AR228" i="151"/>
  <c r="AR187" i="151"/>
  <c r="AR167" i="151"/>
  <c r="AK199" i="151"/>
  <c r="AK155" i="151"/>
  <c r="AK186" i="151"/>
  <c r="AR155" i="151"/>
  <c r="AK189" i="151"/>
  <c r="AR200" i="151"/>
  <c r="AR185" i="151"/>
  <c r="AR172" i="151"/>
  <c r="AK178" i="151"/>
  <c r="AK165" i="151"/>
  <c r="AR163" i="151"/>
  <c r="AK167" i="151"/>
  <c r="AR181" i="151"/>
  <c r="AR259" i="151"/>
  <c r="AR321" i="151"/>
  <c r="AK241" i="151"/>
  <c r="AK292" i="151"/>
  <c r="AK226" i="151"/>
  <c r="AK444" i="151"/>
  <c r="AR257" i="151"/>
  <c r="AK260" i="151"/>
  <c r="AR240" i="151"/>
  <c r="AK248" i="151"/>
  <c r="AR244" i="151"/>
  <c r="AK235" i="151"/>
  <c r="AR254" i="151"/>
  <c r="AK218" i="151"/>
  <c r="AK222" i="151"/>
  <c r="AK227" i="151"/>
  <c r="AR231" i="151"/>
  <c r="AK242" i="151"/>
  <c r="AR233" i="151"/>
  <c r="AR243" i="151"/>
  <c r="AK224" i="151"/>
  <c r="AK244" i="151"/>
  <c r="AR256" i="151"/>
  <c r="AK295" i="151"/>
  <c r="AR248" i="151"/>
  <c r="AR245" i="151"/>
  <c r="AR292" i="151"/>
  <c r="AR219" i="151"/>
  <c r="AK225" i="151"/>
  <c r="AR224" i="151"/>
  <c r="AK230" i="151"/>
  <c r="AK252" i="151"/>
  <c r="AK262" i="151"/>
  <c r="AR258" i="151"/>
  <c r="AR253" i="151"/>
  <c r="AK253" i="151"/>
  <c r="AK291" i="151"/>
  <c r="AR234" i="151"/>
  <c r="AR262" i="151"/>
  <c r="AR235" i="151"/>
  <c r="AR230" i="151"/>
  <c r="AR250" i="151"/>
  <c r="AR246" i="151"/>
  <c r="AR221" i="151"/>
  <c r="AR227" i="151"/>
  <c r="AR247" i="151"/>
  <c r="AR215" i="151"/>
  <c r="AR241" i="151"/>
  <c r="AR444" i="151"/>
  <c r="AR238" i="151"/>
  <c r="AK220" i="151"/>
  <c r="AR223" i="151"/>
  <c r="AK240" i="151"/>
  <c r="AR249" i="151"/>
  <c r="AK193" i="151"/>
  <c r="AK247" i="151"/>
  <c r="AK221" i="151"/>
  <c r="AR225" i="151"/>
  <c r="AK250" i="151"/>
  <c r="AK231" i="151"/>
  <c r="AR226" i="151"/>
  <c r="AR251" i="151"/>
  <c r="AR322" i="151"/>
  <c r="AR295" i="151"/>
  <c r="AK258" i="151"/>
  <c r="AK215" i="151"/>
  <c r="AK254" i="151"/>
  <c r="AK246" i="151"/>
  <c r="AR237" i="151"/>
  <c r="AR299" i="151"/>
  <c r="AR239" i="151"/>
  <c r="AR222" i="151"/>
  <c r="AR193" i="151"/>
  <c r="AK233" i="151"/>
  <c r="AK321" i="151"/>
  <c r="AR291" i="151"/>
  <c r="AK243" i="151"/>
  <c r="AR220" i="151"/>
  <c r="AK245" i="151"/>
  <c r="AK237" i="151"/>
  <c r="AK223" i="151"/>
  <c r="AK299" i="151"/>
  <c r="AR218" i="151"/>
  <c r="AR217" i="151"/>
  <c r="AR260" i="151"/>
  <c r="AR242" i="151"/>
  <c r="AK219" i="151"/>
  <c r="AK238" i="151"/>
  <c r="AK239" i="151"/>
  <c r="AK256" i="151"/>
  <c r="AR252" i="151"/>
  <c r="AK234" i="151"/>
  <c r="AK217" i="151"/>
  <c r="AK249" i="151"/>
  <c r="AK251" i="151"/>
  <c r="AR305" i="151"/>
  <c r="AK322" i="151"/>
  <c r="AR284" i="151"/>
  <c r="AK324" i="151"/>
  <c r="AK354" i="151"/>
  <c r="AK303" i="151"/>
  <c r="AK306" i="151"/>
  <c r="AR293" i="151"/>
  <c r="AK255" i="151"/>
  <c r="AR296" i="151"/>
  <c r="AR283" i="151"/>
  <c r="AR280" i="151"/>
  <c r="AR281" i="151"/>
  <c r="AR377" i="151"/>
  <c r="AR310" i="151"/>
  <c r="AK310" i="151"/>
  <c r="AR287" i="151"/>
  <c r="AK283" i="151"/>
  <c r="AK289" i="151"/>
  <c r="AR285" i="151"/>
  <c r="AK362" i="151"/>
  <c r="AK316" i="151"/>
  <c r="AK282" i="151"/>
  <c r="AR382" i="151"/>
  <c r="AK293" i="151"/>
  <c r="AR323" i="151"/>
  <c r="AK297" i="151"/>
  <c r="AR294" i="151"/>
  <c r="AR282" i="151"/>
  <c r="AR320" i="151"/>
  <c r="AR383" i="151"/>
  <c r="AR355" i="151"/>
  <c r="AR288" i="151"/>
  <c r="AR358" i="151"/>
  <c r="AR286" i="151"/>
  <c r="AR307" i="151"/>
  <c r="AR302" i="151"/>
  <c r="AK313" i="151"/>
  <c r="AK285" i="151"/>
  <c r="AR311" i="151"/>
  <c r="AR309" i="151"/>
  <c r="AR300" i="151"/>
  <c r="AR289" i="151"/>
  <c r="AR306" i="151"/>
  <c r="AR290" i="151"/>
  <c r="AK309" i="151"/>
  <c r="AR297" i="151"/>
  <c r="AK290" i="151"/>
  <c r="AK305" i="151"/>
  <c r="AR298" i="151"/>
  <c r="AK288" i="151"/>
  <c r="AK358" i="151"/>
  <c r="AK311" i="151"/>
  <c r="AK307" i="151"/>
  <c r="AK355" i="151"/>
  <c r="AK383" i="151"/>
  <c r="AR304" i="151"/>
  <c r="AK280" i="151"/>
  <c r="AR324" i="151"/>
  <c r="AR308" i="151"/>
  <c r="AK315" i="151"/>
  <c r="AR301" i="151"/>
  <c r="AK377" i="151"/>
  <c r="AK320" i="151"/>
  <c r="AK294" i="151"/>
  <c r="AK284" i="151"/>
  <c r="AR313" i="151"/>
  <c r="AR303" i="151"/>
  <c r="AR362" i="151"/>
  <c r="AK323" i="151"/>
  <c r="AR354" i="151"/>
  <c r="AR325" i="151"/>
  <c r="AK281" i="151"/>
  <c r="AR255" i="151"/>
  <c r="AK314" i="151"/>
  <c r="AK304" i="151"/>
  <c r="AR317" i="151"/>
  <c r="AK325" i="151"/>
  <c r="AK286" i="151"/>
  <c r="AK308" i="151"/>
  <c r="AR312" i="151"/>
  <c r="AK312" i="151"/>
  <c r="AR315" i="151"/>
  <c r="AK301" i="151"/>
  <c r="AK287" i="151"/>
  <c r="AK298" i="151"/>
  <c r="AK300" i="151"/>
  <c r="AK317" i="151"/>
  <c r="AK302" i="151"/>
  <c r="AK278" i="151"/>
  <c r="AR278" i="151"/>
  <c r="AR316" i="151"/>
  <c r="AR326" i="151"/>
  <c r="AR314" i="151"/>
  <c r="AK296" i="151"/>
  <c r="AR367" i="151"/>
  <c r="AK375" i="151"/>
  <c r="AK440" i="151"/>
  <c r="AK347" i="151"/>
  <c r="AR345" i="151"/>
  <c r="AK345" i="151"/>
  <c r="AR356" i="151"/>
  <c r="AR386" i="151"/>
  <c r="AK357" i="151"/>
  <c r="AR447" i="151"/>
  <c r="AK360" i="151"/>
  <c r="AK365" i="151"/>
  <c r="AK385" i="151"/>
  <c r="AR388" i="151"/>
  <c r="AR372" i="151"/>
  <c r="AR319" i="151"/>
  <c r="AK353" i="151"/>
  <c r="AR370" i="151"/>
  <c r="AK382" i="151"/>
  <c r="AK380" i="151"/>
  <c r="AK446" i="151"/>
  <c r="AR368" i="151"/>
  <c r="AR418" i="151"/>
  <c r="AK367" i="151"/>
  <c r="AK387" i="151"/>
  <c r="AK372" i="151"/>
  <c r="AR374" i="151"/>
  <c r="AR351" i="151"/>
  <c r="AK348" i="151"/>
  <c r="AR384" i="151"/>
  <c r="AR346" i="151"/>
  <c r="AR366" i="151"/>
  <c r="AR349" i="151"/>
  <c r="AR379" i="151"/>
  <c r="AK388" i="151"/>
  <c r="AK368" i="151"/>
  <c r="AR376" i="151"/>
  <c r="AK356" i="151"/>
  <c r="AR378" i="151"/>
  <c r="AR359" i="151"/>
  <c r="AK370" i="151"/>
  <c r="AK369" i="151"/>
  <c r="AR425" i="151"/>
  <c r="AK344" i="151"/>
  <c r="AK361" i="151"/>
  <c r="AK374" i="151"/>
  <c r="AR357" i="151"/>
  <c r="AK349" i="151"/>
  <c r="AK341" i="151"/>
  <c r="AK376" i="151"/>
  <c r="AR417" i="151"/>
  <c r="AR375" i="151"/>
  <c r="AR440" i="151"/>
  <c r="AK346" i="151"/>
  <c r="AK425" i="151"/>
  <c r="AK378" i="151"/>
  <c r="AR389" i="151"/>
  <c r="AR363" i="151"/>
  <c r="AK366" i="151"/>
  <c r="AR347" i="151"/>
  <c r="AR373" i="151"/>
  <c r="AR365" i="151"/>
  <c r="AK417" i="151"/>
  <c r="AK421" i="151"/>
  <c r="AR446" i="151"/>
  <c r="AR371" i="151"/>
  <c r="AR385" i="151"/>
  <c r="AK447" i="151"/>
  <c r="AK351" i="151"/>
  <c r="AK379" i="151"/>
  <c r="AK371" i="151"/>
  <c r="AR369" i="151"/>
  <c r="AK373" i="151"/>
  <c r="AK418" i="151"/>
  <c r="AK343" i="151"/>
  <c r="AK363" i="151"/>
  <c r="AR364" i="151"/>
  <c r="AR341" i="151"/>
  <c r="AK359" i="151"/>
  <c r="AR344" i="151"/>
  <c r="AK386" i="151"/>
  <c r="AK352" i="151"/>
  <c r="AK364" i="151"/>
  <c r="AK350" i="151"/>
  <c r="AR352" i="151"/>
  <c r="AK319" i="151"/>
  <c r="AR353" i="151"/>
  <c r="AR380" i="151"/>
  <c r="AR360" i="151"/>
  <c r="AK384" i="151"/>
  <c r="AR348" i="151"/>
  <c r="AR361" i="151"/>
  <c r="AR343" i="151"/>
  <c r="AR421" i="151"/>
  <c r="AR387" i="151"/>
  <c r="AR350" i="151"/>
  <c r="AR431" i="151"/>
  <c r="AR452" i="151"/>
  <c r="AR420" i="151"/>
  <c r="AR419" i="151"/>
  <c r="AR435" i="151"/>
  <c r="AR415" i="151"/>
  <c r="AK424" i="151"/>
  <c r="AK443" i="151"/>
  <c r="AK451" i="151"/>
  <c r="AK435" i="151"/>
  <c r="AK437" i="151"/>
  <c r="AK422" i="151"/>
  <c r="AR433" i="151"/>
  <c r="AR414" i="151"/>
  <c r="AR408" i="151"/>
  <c r="AR409" i="151"/>
  <c r="AR407" i="151"/>
  <c r="AK427" i="151"/>
  <c r="AK408" i="151"/>
  <c r="AR422" i="151"/>
  <c r="AK439" i="151"/>
  <c r="AR449" i="151"/>
  <c r="AR410" i="151"/>
  <c r="AR441" i="151"/>
  <c r="AK433" i="151"/>
  <c r="AK436" i="151"/>
  <c r="AR432" i="151"/>
  <c r="AK404" i="151"/>
  <c r="AK423" i="151"/>
  <c r="AK430" i="151"/>
  <c r="AR436" i="151"/>
  <c r="AR439" i="151"/>
  <c r="AK410" i="151"/>
  <c r="AK414" i="151"/>
  <c r="AR426" i="151"/>
  <c r="AK415" i="151"/>
  <c r="AK406" i="151"/>
  <c r="AK411" i="151"/>
  <c r="AR438" i="151"/>
  <c r="AK409" i="151"/>
  <c r="AK449" i="151"/>
  <c r="AR424" i="151"/>
  <c r="AR430" i="151"/>
  <c r="AK432" i="151"/>
  <c r="AR437" i="151"/>
  <c r="AR429" i="151"/>
  <c r="AR406" i="151"/>
  <c r="AR428" i="151"/>
  <c r="AR423" i="151"/>
  <c r="AR434" i="151"/>
  <c r="AK407" i="151"/>
  <c r="AR404" i="151"/>
  <c r="AK429" i="151"/>
  <c r="AR413" i="151"/>
  <c r="AK438" i="151"/>
  <c r="AK416" i="151"/>
  <c r="AK442" i="151"/>
  <c r="AR381" i="151"/>
  <c r="AR416" i="151"/>
  <c r="AR412" i="151"/>
  <c r="AR451" i="151"/>
  <c r="AR450" i="151"/>
  <c r="AR411" i="151"/>
  <c r="AK420" i="151"/>
  <c r="AK441" i="151"/>
  <c r="AK426" i="151"/>
  <c r="AK448" i="151"/>
  <c r="AR448" i="151"/>
  <c r="AK412" i="151"/>
  <c r="AK434" i="151"/>
  <c r="AK431" i="151"/>
  <c r="AK450" i="151"/>
  <c r="AR427" i="151"/>
  <c r="AK413" i="151"/>
  <c r="AK419" i="151"/>
  <c r="AR443" i="151"/>
  <c r="AR442" i="151"/>
  <c r="AK428" i="151"/>
  <c r="AK381" i="151"/>
  <c r="AK445" i="151"/>
  <c r="AR445" i="151"/>
  <c r="BF106" i="151"/>
  <c r="AY120" i="151"/>
  <c r="AY173" i="151"/>
  <c r="BF163" i="151"/>
  <c r="AY168" i="151"/>
  <c r="AY180" i="151"/>
  <c r="BF162" i="151"/>
  <c r="BF194" i="151"/>
  <c r="AY191" i="151"/>
  <c r="AY194" i="151"/>
  <c r="AY163" i="151"/>
  <c r="BF182" i="151"/>
  <c r="BF175" i="151"/>
  <c r="AY175" i="151"/>
  <c r="BF189" i="151"/>
  <c r="AY183" i="151"/>
  <c r="AY174" i="151"/>
  <c r="BF229" i="151"/>
  <c r="AY179" i="151"/>
  <c r="BF177" i="151"/>
  <c r="BF167" i="151"/>
  <c r="BF165" i="151"/>
  <c r="AY196" i="151"/>
  <c r="BF188" i="151"/>
  <c r="AY154" i="151"/>
  <c r="AY170" i="151"/>
  <c r="AY184" i="151"/>
  <c r="AY189" i="151"/>
  <c r="BF183" i="151"/>
  <c r="AY176" i="151"/>
  <c r="BF200" i="151"/>
  <c r="AY181" i="151"/>
  <c r="AY198" i="151"/>
  <c r="AY199" i="151"/>
  <c r="BF236" i="151"/>
  <c r="AY177" i="151"/>
  <c r="AY169" i="151"/>
  <c r="BF172" i="151"/>
  <c r="BF169" i="151"/>
  <c r="AY160" i="151"/>
  <c r="BF187" i="151"/>
  <c r="BF232" i="151"/>
  <c r="AY185" i="151"/>
  <c r="AY161" i="151"/>
  <c r="BF158" i="151"/>
  <c r="AY190" i="151"/>
  <c r="BF152" i="151"/>
  <c r="BF159" i="151"/>
  <c r="BF173" i="151"/>
  <c r="BF199" i="151"/>
  <c r="AY236" i="151"/>
  <c r="BF318" i="151"/>
  <c r="AY232" i="151"/>
  <c r="BF184" i="151"/>
  <c r="AY229" i="151"/>
  <c r="BF196" i="151"/>
  <c r="BF168" i="151"/>
  <c r="AY172" i="151"/>
  <c r="AY188" i="151"/>
  <c r="AY197" i="151"/>
  <c r="BF164" i="151"/>
  <c r="BF191" i="151"/>
  <c r="BF171" i="151"/>
  <c r="AY158" i="151"/>
  <c r="BF180" i="151"/>
  <c r="BF166" i="151"/>
  <c r="BF262" i="151"/>
  <c r="AY187" i="151"/>
  <c r="BF198" i="151"/>
  <c r="BF157" i="151"/>
  <c r="AY195" i="151"/>
  <c r="BF185" i="151"/>
  <c r="AY228" i="151"/>
  <c r="AY167" i="151"/>
  <c r="BF154" i="151"/>
  <c r="AY164" i="151"/>
  <c r="BF170" i="151"/>
  <c r="AY162" i="151"/>
  <c r="BF160" i="151"/>
  <c r="AY178" i="151"/>
  <c r="AY155" i="151"/>
  <c r="AY186" i="151"/>
  <c r="BF176" i="151"/>
  <c r="BF178" i="151"/>
  <c r="AY182" i="151"/>
  <c r="BF174" i="151"/>
  <c r="BF179" i="151"/>
  <c r="AY156" i="151"/>
  <c r="AY171" i="151"/>
  <c r="AY165" i="151"/>
  <c r="BF190" i="151"/>
  <c r="AY157" i="151"/>
  <c r="AY159" i="151"/>
  <c r="BF181" i="151"/>
  <c r="AY318" i="151"/>
  <c r="BF155" i="151"/>
  <c r="AY166" i="151"/>
  <c r="AY152" i="151"/>
  <c r="BF156" i="151"/>
  <c r="BF228" i="151"/>
  <c r="BF197" i="151"/>
  <c r="BF186" i="151"/>
  <c r="BF161" i="151"/>
  <c r="BF233" i="151"/>
  <c r="BF220" i="151"/>
  <c r="BF235" i="151"/>
  <c r="AY221" i="151"/>
  <c r="AY217" i="151"/>
  <c r="BF291" i="151"/>
  <c r="AY224" i="151"/>
  <c r="AY292" i="151"/>
  <c r="BF238" i="151"/>
  <c r="BF261" i="151"/>
  <c r="AY193" i="151"/>
  <c r="AY235" i="151"/>
  <c r="AY230" i="151"/>
  <c r="AY227" i="151"/>
  <c r="AY246" i="151"/>
  <c r="BF299" i="151"/>
  <c r="AY247" i="151"/>
  <c r="BF234" i="151"/>
  <c r="BF241" i="151"/>
  <c r="BF292" i="151"/>
  <c r="AY250" i="151"/>
  <c r="BF444" i="151"/>
  <c r="AY240" i="151"/>
  <c r="BF248" i="151"/>
  <c r="BF221" i="151"/>
  <c r="AY237" i="151"/>
  <c r="BF237" i="151"/>
  <c r="AY299" i="151"/>
  <c r="BF222" i="151"/>
  <c r="AY291" i="151"/>
  <c r="BF243" i="151"/>
  <c r="BF259" i="151"/>
  <c r="BF215" i="151"/>
  <c r="BF231" i="151"/>
  <c r="AY238" i="151"/>
  <c r="AY242" i="151"/>
  <c r="AY223" i="151"/>
  <c r="BF295" i="151"/>
  <c r="BF247" i="151"/>
  <c r="BF245" i="151"/>
  <c r="BF225" i="151"/>
  <c r="BF223" i="151"/>
  <c r="AY295" i="151"/>
  <c r="AY234" i="151"/>
  <c r="BF230" i="151"/>
  <c r="AY215" i="151"/>
  <c r="AY241" i="151"/>
  <c r="BF252" i="151"/>
  <c r="BF226" i="151"/>
  <c r="BF193" i="151"/>
  <c r="AY220" i="151"/>
  <c r="BF257" i="151"/>
  <c r="BF219" i="151"/>
  <c r="AY259" i="151"/>
  <c r="BF253" i="151"/>
  <c r="AY222" i="151"/>
  <c r="BF321" i="151"/>
  <c r="BF250" i="151"/>
  <c r="AY256" i="151"/>
  <c r="BF239" i="151"/>
  <c r="BF218" i="151"/>
  <c r="BF249" i="151"/>
  <c r="BF242" i="151"/>
  <c r="AY244" i="151"/>
  <c r="AY252" i="151"/>
  <c r="AY257" i="151"/>
  <c r="BF217" i="151"/>
  <c r="BF260" i="151"/>
  <c r="BF258" i="151"/>
  <c r="AY248" i="151"/>
  <c r="AY321" i="151"/>
  <c r="BF224" i="151"/>
  <c r="BF263" i="151"/>
  <c r="AY245" i="151"/>
  <c r="BF227" i="151"/>
  <c r="AY219" i="151"/>
  <c r="AY258" i="151"/>
  <c r="AY226" i="151"/>
  <c r="BF246" i="151"/>
  <c r="AY262" i="151"/>
  <c r="AY254" i="151"/>
  <c r="BF256" i="151"/>
  <c r="BF254" i="151"/>
  <c r="AY253" i="151"/>
  <c r="BF244" i="151"/>
  <c r="AY225" i="151"/>
  <c r="AY444" i="151"/>
  <c r="AY249" i="151"/>
  <c r="BF240" i="151"/>
  <c r="AY233" i="151"/>
  <c r="AY243" i="151"/>
  <c r="AY260" i="151"/>
  <c r="AY231" i="151"/>
  <c r="AY218" i="151"/>
  <c r="AY251" i="151"/>
  <c r="AY239" i="151"/>
  <c r="BF251" i="151"/>
  <c r="AY326" i="151"/>
  <c r="AY322" i="151"/>
  <c r="BF383" i="151"/>
  <c r="AY289" i="151"/>
  <c r="AY293" i="151"/>
  <c r="AY281" i="151"/>
  <c r="AY315" i="151"/>
  <c r="BF362" i="151"/>
  <c r="AY383" i="151"/>
  <c r="BF302" i="151"/>
  <c r="BF313" i="151"/>
  <c r="BF311" i="151"/>
  <c r="BF308" i="151"/>
  <c r="BF314" i="151"/>
  <c r="AY296" i="151"/>
  <c r="AY305" i="151"/>
  <c r="BF307" i="151"/>
  <c r="AY309" i="151"/>
  <c r="BF287" i="151"/>
  <c r="BF298" i="151"/>
  <c r="BF300" i="151"/>
  <c r="BF320" i="151"/>
  <c r="BF312" i="151"/>
  <c r="AY301" i="151"/>
  <c r="BF301" i="151"/>
  <c r="AY362" i="151"/>
  <c r="BF325" i="151"/>
  <c r="AY355" i="151"/>
  <c r="BF283" i="151"/>
  <c r="AY320" i="151"/>
  <c r="BF289" i="151"/>
  <c r="BF303" i="151"/>
  <c r="AY306" i="151"/>
  <c r="BF288" i="151"/>
  <c r="BF316" i="151"/>
  <c r="AY377" i="151"/>
  <c r="BF324" i="151"/>
  <c r="BF323" i="151"/>
  <c r="BF326" i="151"/>
  <c r="BF278" i="151"/>
  <c r="BF297" i="151"/>
  <c r="AY323" i="151"/>
  <c r="AY300" i="151"/>
  <c r="AY354" i="151"/>
  <c r="AY324" i="151"/>
  <c r="AY325" i="151"/>
  <c r="AY304" i="151"/>
  <c r="AY312" i="151"/>
  <c r="AY297" i="151"/>
  <c r="AY290" i="151"/>
  <c r="BF310" i="151"/>
  <c r="BF304" i="151"/>
  <c r="AY298" i="151"/>
  <c r="AY284" i="151"/>
  <c r="BF282" i="151"/>
  <c r="AY317" i="151"/>
  <c r="BF382" i="151"/>
  <c r="AY303" i="151"/>
  <c r="AY311" i="151"/>
  <c r="AY308" i="151"/>
  <c r="BF290" i="151"/>
  <c r="BF294" i="151"/>
  <c r="BF355" i="151"/>
  <c r="AY283" i="151"/>
  <c r="AY313" i="151"/>
  <c r="BF293" i="151"/>
  <c r="BF317" i="151"/>
  <c r="BF305" i="151"/>
  <c r="BF309" i="151"/>
  <c r="AY302" i="151"/>
  <c r="BF286" i="151"/>
  <c r="AY316" i="151"/>
  <c r="AY285" i="151"/>
  <c r="AY288" i="151"/>
  <c r="BF358" i="151"/>
  <c r="BF315" i="151"/>
  <c r="BF377" i="151"/>
  <c r="AY287" i="151"/>
  <c r="AY280" i="151"/>
  <c r="AY282" i="151"/>
  <c r="BF285" i="151"/>
  <c r="BF306" i="151"/>
  <c r="AY278" i="151"/>
  <c r="AY255" i="151"/>
  <c r="BF296" i="151"/>
  <c r="AY310" i="151"/>
  <c r="AY294" i="151"/>
  <c r="BF280" i="151"/>
  <c r="BF281" i="151"/>
  <c r="AY286" i="151"/>
  <c r="AY314" i="151"/>
  <c r="BF322" i="151"/>
  <c r="AY307" i="151"/>
  <c r="BF284" i="151"/>
  <c r="BF354" i="151"/>
  <c r="AY358" i="151"/>
  <c r="BF255" i="151"/>
  <c r="AY367" i="151"/>
  <c r="AY361" i="151"/>
  <c r="AY374" i="151"/>
  <c r="AY421" i="151"/>
  <c r="BF375" i="151"/>
  <c r="BF319" i="151"/>
  <c r="AY349" i="151"/>
  <c r="BF371" i="151"/>
  <c r="AY368" i="151"/>
  <c r="AY348" i="151"/>
  <c r="BF350" i="151"/>
  <c r="BF421" i="151"/>
  <c r="BF353" i="151"/>
  <c r="AY380" i="151"/>
  <c r="BF341" i="151"/>
  <c r="AY370" i="151"/>
  <c r="BF360" i="151"/>
  <c r="AY369" i="151"/>
  <c r="AY376" i="151"/>
  <c r="AY418" i="151"/>
  <c r="AY350" i="151"/>
  <c r="AY357" i="151"/>
  <c r="BF366" i="151"/>
  <c r="BF346" i="151"/>
  <c r="AY319" i="151"/>
  <c r="AY366" i="151"/>
  <c r="BF379" i="151"/>
  <c r="BF347" i="151"/>
  <c r="AY371" i="151"/>
  <c r="AY344" i="151"/>
  <c r="BF348" i="151"/>
  <c r="BF387" i="151"/>
  <c r="AY363" i="151"/>
  <c r="AY341" i="151"/>
  <c r="BF345" i="151"/>
  <c r="AY384" i="151"/>
  <c r="BF373" i="151"/>
  <c r="AY378" i="151"/>
  <c r="BF351" i="151"/>
  <c r="AY387" i="151"/>
  <c r="BF349" i="151"/>
  <c r="AY347" i="151"/>
  <c r="AY388" i="151"/>
  <c r="AY440" i="151"/>
  <c r="BF352" i="151"/>
  <c r="BF359" i="151"/>
  <c r="BF368" i="151"/>
  <c r="AY375" i="151"/>
  <c r="AY353" i="151"/>
  <c r="BF369" i="151"/>
  <c r="AY373" i="151"/>
  <c r="BF372" i="151"/>
  <c r="BF361" i="151"/>
  <c r="AY343" i="151"/>
  <c r="AY359" i="151"/>
  <c r="AY360" i="151"/>
  <c r="AY365" i="151"/>
  <c r="BF388" i="151"/>
  <c r="BF446" i="151"/>
  <c r="AY385" i="151"/>
  <c r="BF385" i="151"/>
  <c r="BF376" i="151"/>
  <c r="BF425" i="151"/>
  <c r="BF343" i="151"/>
  <c r="AY352" i="151"/>
  <c r="AY364" i="151"/>
  <c r="BF363" i="151"/>
  <c r="AY447" i="151"/>
  <c r="AY379" i="151"/>
  <c r="BF370" i="151"/>
  <c r="AY356" i="151"/>
  <c r="BF417" i="151"/>
  <c r="BF357" i="151"/>
  <c r="BF374" i="151"/>
  <c r="AY345" i="151"/>
  <c r="BF356" i="151"/>
  <c r="AY425" i="151"/>
  <c r="BF365" i="151"/>
  <c r="BF367" i="151"/>
  <c r="BF344" i="151"/>
  <c r="AY417" i="151"/>
  <c r="BF386" i="151"/>
  <c r="AY346" i="151"/>
  <c r="BF389" i="151"/>
  <c r="BF384" i="151"/>
  <c r="BF440" i="151"/>
  <c r="AY382" i="151"/>
  <c r="BF364" i="151"/>
  <c r="BF380" i="151"/>
  <c r="AY446" i="151"/>
  <c r="BF418" i="151"/>
  <c r="BF378" i="151"/>
  <c r="AY372" i="151"/>
  <c r="AY351" i="151"/>
  <c r="BF447" i="151"/>
  <c r="AY386" i="151"/>
  <c r="AY423" i="151"/>
  <c r="AY451" i="151"/>
  <c r="BF452" i="151"/>
  <c r="BF413" i="151"/>
  <c r="BF381" i="151"/>
  <c r="AY437" i="151"/>
  <c r="BF448" i="151"/>
  <c r="BF427" i="151"/>
  <c r="BF404" i="151"/>
  <c r="AY426" i="151"/>
  <c r="BF426" i="151"/>
  <c r="BF415" i="151"/>
  <c r="AY381" i="151"/>
  <c r="AY428" i="151"/>
  <c r="BF451" i="151"/>
  <c r="BF450" i="151"/>
  <c r="AY436" i="151"/>
  <c r="AY420" i="151"/>
  <c r="AY433" i="151"/>
  <c r="AY430" i="151"/>
  <c r="BF436" i="151"/>
  <c r="AY407" i="151"/>
  <c r="BF410" i="151"/>
  <c r="AY416" i="151"/>
  <c r="BF419" i="151"/>
  <c r="AY429" i="151"/>
  <c r="BF433" i="151"/>
  <c r="AY412" i="151"/>
  <c r="BF429" i="151"/>
  <c r="BF406" i="151"/>
  <c r="BF423" i="151"/>
  <c r="AY441" i="151"/>
  <c r="BF411" i="151"/>
  <c r="BF420" i="151"/>
  <c r="BF442" i="151"/>
  <c r="BF407" i="151"/>
  <c r="BF422" i="151"/>
  <c r="AY427" i="151"/>
  <c r="BF438" i="151"/>
  <c r="AY419" i="151"/>
  <c r="AY442" i="151"/>
  <c r="BF412" i="151"/>
  <c r="BF430" i="151"/>
  <c r="BF434" i="151"/>
  <c r="AY415" i="151"/>
  <c r="BF431" i="151"/>
  <c r="AY422" i="151"/>
  <c r="AY413" i="151"/>
  <c r="BF424" i="151"/>
  <c r="AY438" i="151"/>
  <c r="AY450" i="151"/>
  <c r="AY408" i="151"/>
  <c r="BF443" i="151"/>
  <c r="BF435" i="151"/>
  <c r="AY443" i="151"/>
  <c r="BF432" i="151"/>
  <c r="AY434" i="151"/>
  <c r="AY439" i="151"/>
  <c r="AY449" i="151"/>
  <c r="AY406" i="151"/>
  <c r="AY411" i="151"/>
  <c r="AY414" i="151"/>
  <c r="BF416" i="151"/>
  <c r="BF428" i="151"/>
  <c r="BF408" i="151"/>
  <c r="AY432" i="151"/>
  <c r="AY431" i="151"/>
  <c r="AY410" i="151"/>
  <c r="BF409" i="151"/>
  <c r="AY404" i="151"/>
  <c r="AY448" i="151"/>
  <c r="BF437" i="151"/>
  <c r="AY424" i="151"/>
  <c r="BF449" i="151"/>
  <c r="BF414" i="151"/>
  <c r="BF439" i="151"/>
  <c r="BF441" i="151"/>
  <c r="AY409" i="151"/>
  <c r="AY435" i="151"/>
  <c r="BF445" i="151"/>
  <c r="AY445" i="151"/>
  <c r="AJ123" i="151"/>
  <c r="AQ166" i="151"/>
  <c r="AJ169" i="151"/>
  <c r="AJ178" i="151"/>
  <c r="AQ187" i="151"/>
  <c r="AJ200" i="151"/>
  <c r="AQ167" i="151"/>
  <c r="AQ154" i="151"/>
  <c r="AJ155" i="151"/>
  <c r="AJ171" i="151"/>
  <c r="AJ186" i="151"/>
  <c r="AJ175" i="151"/>
  <c r="AJ184" i="151"/>
  <c r="AJ189" i="151"/>
  <c r="AQ189" i="151"/>
  <c r="AQ172" i="151"/>
  <c r="AQ171" i="151"/>
  <c r="AJ167" i="151"/>
  <c r="AJ165" i="151"/>
  <c r="AQ198" i="151"/>
  <c r="AJ152" i="151"/>
  <c r="AJ183" i="151"/>
  <c r="AQ229" i="151"/>
  <c r="AQ194" i="151"/>
  <c r="AJ168" i="151"/>
  <c r="AQ318" i="151"/>
  <c r="AJ199" i="151"/>
  <c r="AJ182" i="151"/>
  <c r="AQ232" i="151"/>
  <c r="AJ170" i="151"/>
  <c r="AJ185" i="151"/>
  <c r="AJ236" i="151"/>
  <c r="AQ191" i="151"/>
  <c r="AQ157" i="151"/>
  <c r="AJ179" i="151"/>
  <c r="AQ162" i="151"/>
  <c r="AJ158" i="151"/>
  <c r="AJ180" i="151"/>
  <c r="AQ178" i="151"/>
  <c r="AQ186" i="151"/>
  <c r="AQ158" i="151"/>
  <c r="AJ166" i="151"/>
  <c r="AJ159" i="151"/>
  <c r="AQ156" i="151"/>
  <c r="AJ173" i="151"/>
  <c r="AQ164" i="151"/>
  <c r="AJ197" i="151"/>
  <c r="AQ175" i="151"/>
  <c r="AJ229" i="151"/>
  <c r="AQ181" i="151"/>
  <c r="AJ160" i="151"/>
  <c r="AJ191" i="151"/>
  <c r="AJ195" i="151"/>
  <c r="AJ194" i="151"/>
  <c r="AQ163" i="151"/>
  <c r="AQ174" i="151"/>
  <c r="AJ176" i="151"/>
  <c r="AQ169" i="151"/>
  <c r="AQ197" i="151"/>
  <c r="AQ168" i="151"/>
  <c r="AQ160" i="151"/>
  <c r="AJ318" i="151"/>
  <c r="AJ188" i="151"/>
  <c r="AQ170" i="151"/>
  <c r="AQ190" i="151"/>
  <c r="AQ173" i="151"/>
  <c r="AQ176" i="151"/>
  <c r="AJ177" i="151"/>
  <c r="AQ182" i="151"/>
  <c r="AJ162" i="151"/>
  <c r="AQ155" i="151"/>
  <c r="AQ152" i="151"/>
  <c r="AQ183" i="151"/>
  <c r="AQ179" i="151"/>
  <c r="AJ232" i="151"/>
  <c r="AJ196" i="151"/>
  <c r="AQ195" i="151"/>
  <c r="AJ154" i="151"/>
  <c r="AQ177" i="151"/>
  <c r="AJ163" i="151"/>
  <c r="AQ180" i="151"/>
  <c r="AJ190" i="151"/>
  <c r="AJ174" i="151"/>
  <c r="AJ181" i="151"/>
  <c r="AQ185" i="151"/>
  <c r="AQ236" i="151"/>
  <c r="AQ196" i="151"/>
  <c r="AQ165" i="151"/>
  <c r="AJ161" i="151"/>
  <c r="AQ184" i="151"/>
  <c r="AJ157" i="151"/>
  <c r="AJ156" i="151"/>
  <c r="AJ228" i="151"/>
  <c r="AJ187" i="151"/>
  <c r="AQ188" i="151"/>
  <c r="AQ200" i="151"/>
  <c r="AJ164" i="151"/>
  <c r="AQ159" i="151"/>
  <c r="AJ172" i="151"/>
  <c r="AQ228" i="151"/>
  <c r="AQ161" i="151"/>
  <c r="AQ258" i="151"/>
  <c r="AQ259" i="151"/>
  <c r="AJ234" i="151"/>
  <c r="AJ219" i="151"/>
  <c r="AQ444" i="151"/>
  <c r="AJ238" i="151"/>
  <c r="AJ239" i="151"/>
  <c r="AJ325" i="151"/>
  <c r="AJ193" i="151"/>
  <c r="AQ256" i="151"/>
  <c r="AQ252" i="151"/>
  <c r="AJ226" i="151"/>
  <c r="AJ241" i="151"/>
  <c r="AJ292" i="151"/>
  <c r="AJ444" i="151"/>
  <c r="AQ321" i="151"/>
  <c r="AJ235" i="151"/>
  <c r="AQ254" i="151"/>
  <c r="AQ260" i="151"/>
  <c r="AJ222" i="151"/>
  <c r="AQ233" i="151"/>
  <c r="AJ227" i="151"/>
  <c r="AJ231" i="151"/>
  <c r="AJ258" i="151"/>
  <c r="AQ243" i="151"/>
  <c r="AQ292" i="151"/>
  <c r="AJ250" i="151"/>
  <c r="AJ295" i="151"/>
  <c r="AQ248" i="151"/>
  <c r="AQ245" i="151"/>
  <c r="AQ219" i="151"/>
  <c r="AJ225" i="151"/>
  <c r="AJ240" i="151"/>
  <c r="AJ253" i="151"/>
  <c r="AQ193" i="151"/>
  <c r="AJ291" i="151"/>
  <c r="AQ224" i="151"/>
  <c r="AQ234" i="151"/>
  <c r="AJ230" i="151"/>
  <c r="AJ252" i="151"/>
  <c r="AQ253" i="151"/>
  <c r="AQ230" i="151"/>
  <c r="AQ257" i="151"/>
  <c r="AQ250" i="151"/>
  <c r="AQ231" i="151"/>
  <c r="AJ257" i="151"/>
  <c r="AQ246" i="151"/>
  <c r="AQ262" i="151"/>
  <c r="AQ220" i="151"/>
  <c r="AQ235" i="151"/>
  <c r="AJ256" i="151"/>
  <c r="AQ247" i="151"/>
  <c r="AQ215" i="151"/>
  <c r="AQ221" i="151"/>
  <c r="AQ227" i="151"/>
  <c r="AQ238" i="151"/>
  <c r="AJ217" i="151"/>
  <c r="AQ240" i="151"/>
  <c r="AJ248" i="151"/>
  <c r="AJ224" i="151"/>
  <c r="AQ223" i="151"/>
  <c r="AJ326" i="151"/>
  <c r="AJ223" i="151"/>
  <c r="AJ247" i="151"/>
  <c r="AJ221" i="151"/>
  <c r="AJ251" i="151"/>
  <c r="AJ244" i="151"/>
  <c r="AQ225" i="151"/>
  <c r="AQ239" i="151"/>
  <c r="AQ251" i="151"/>
  <c r="AQ325" i="151"/>
  <c r="AJ242" i="151"/>
  <c r="AQ295" i="151"/>
  <c r="AJ243" i="151"/>
  <c r="AJ215" i="151"/>
  <c r="AJ245" i="151"/>
  <c r="AJ254" i="151"/>
  <c r="AQ226" i="151"/>
  <c r="AJ246" i="151"/>
  <c r="AQ237" i="151"/>
  <c r="AJ237" i="151"/>
  <c r="AQ299" i="151"/>
  <c r="AJ299" i="151"/>
  <c r="AQ218" i="151"/>
  <c r="AQ217" i="151"/>
  <c r="AJ218" i="151"/>
  <c r="AQ242" i="151"/>
  <c r="AQ222" i="151"/>
  <c r="AJ233" i="151"/>
  <c r="AJ321" i="151"/>
  <c r="AQ291" i="151"/>
  <c r="AJ220" i="151"/>
  <c r="AQ244" i="151"/>
  <c r="AQ241" i="151"/>
  <c r="AQ326" i="151"/>
  <c r="AJ249" i="151"/>
  <c r="AQ249" i="151"/>
  <c r="AJ260" i="151"/>
  <c r="AQ323" i="151"/>
  <c r="AQ290" i="151"/>
  <c r="AJ311" i="151"/>
  <c r="AJ308" i="151"/>
  <c r="AQ315" i="151"/>
  <c r="AJ294" i="151"/>
  <c r="AJ287" i="151"/>
  <c r="AJ298" i="151"/>
  <c r="AQ284" i="151"/>
  <c r="AJ300" i="151"/>
  <c r="AJ317" i="151"/>
  <c r="AJ354" i="151"/>
  <c r="AJ288" i="151"/>
  <c r="AJ278" i="151"/>
  <c r="AQ305" i="151"/>
  <c r="AQ280" i="151"/>
  <c r="AJ303" i="151"/>
  <c r="AJ358" i="151"/>
  <c r="AQ312" i="151"/>
  <c r="AQ287" i="151"/>
  <c r="AQ283" i="151"/>
  <c r="AQ313" i="151"/>
  <c r="AQ285" i="151"/>
  <c r="AQ255" i="151"/>
  <c r="AQ316" i="151"/>
  <c r="AQ310" i="151"/>
  <c r="AQ309" i="151"/>
  <c r="AJ289" i="151"/>
  <c r="AJ293" i="151"/>
  <c r="AQ288" i="151"/>
  <c r="AJ320" i="151"/>
  <c r="AQ282" i="151"/>
  <c r="AJ377" i="151"/>
  <c r="AJ323" i="151"/>
  <c r="AQ294" i="151"/>
  <c r="AJ283" i="151"/>
  <c r="AJ301" i="151"/>
  <c r="AJ324" i="151"/>
  <c r="AJ282" i="151"/>
  <c r="AQ322" i="151"/>
  <c r="AQ377" i="151"/>
  <c r="AJ290" i="151"/>
  <c r="AJ309" i="151"/>
  <c r="AJ285" i="151"/>
  <c r="AQ286" i="151"/>
  <c r="AQ307" i="151"/>
  <c r="AQ300" i="151"/>
  <c r="AQ302" i="151"/>
  <c r="AJ313" i="151"/>
  <c r="AQ306" i="151"/>
  <c r="AJ286" i="151"/>
  <c r="AQ311" i="151"/>
  <c r="AJ307" i="151"/>
  <c r="AQ289" i="151"/>
  <c r="AJ297" i="151"/>
  <c r="AQ355" i="151"/>
  <c r="AQ383" i="151"/>
  <c r="AQ298" i="151"/>
  <c r="AQ354" i="151"/>
  <c r="AQ293" i="151"/>
  <c r="AQ281" i="151"/>
  <c r="AJ314" i="151"/>
  <c r="AQ308" i="151"/>
  <c r="AJ315" i="151"/>
  <c r="AJ312" i="151"/>
  <c r="AJ255" i="151"/>
  <c r="AQ297" i="151"/>
  <c r="AJ305" i="151"/>
  <c r="AJ310" i="151"/>
  <c r="AJ322" i="151"/>
  <c r="AQ382" i="151"/>
  <c r="AJ306" i="151"/>
  <c r="AQ385" i="151"/>
  <c r="AQ301" i="151"/>
  <c r="AJ355" i="151"/>
  <c r="AJ383" i="151"/>
  <c r="AJ280" i="151"/>
  <c r="AQ317" i="151"/>
  <c r="AJ302" i="151"/>
  <c r="AQ303" i="151"/>
  <c r="AQ278" i="151"/>
  <c r="AJ362" i="151"/>
  <c r="AQ320" i="151"/>
  <c r="AQ304" i="151"/>
  <c r="AJ284" i="151"/>
  <c r="AJ281" i="151"/>
  <c r="AJ316" i="151"/>
  <c r="AQ362" i="151"/>
  <c r="AQ296" i="151"/>
  <c r="AJ304" i="151"/>
  <c r="AQ324" i="151"/>
  <c r="AQ358" i="151"/>
  <c r="AQ314" i="151"/>
  <c r="AJ296" i="151"/>
  <c r="AQ341" i="151"/>
  <c r="AJ446" i="151"/>
  <c r="AJ359" i="151"/>
  <c r="AQ344" i="151"/>
  <c r="AQ348" i="151"/>
  <c r="AQ372" i="151"/>
  <c r="AQ319" i="151"/>
  <c r="AJ350" i="151"/>
  <c r="AQ366" i="151"/>
  <c r="AJ353" i="151"/>
  <c r="AJ371" i="151"/>
  <c r="AQ367" i="151"/>
  <c r="AJ384" i="151"/>
  <c r="AQ384" i="151"/>
  <c r="AQ387" i="151"/>
  <c r="AJ346" i="151"/>
  <c r="AQ380" i="151"/>
  <c r="AQ345" i="151"/>
  <c r="AQ374" i="151"/>
  <c r="AJ375" i="151"/>
  <c r="AQ343" i="151"/>
  <c r="AJ357" i="151"/>
  <c r="AQ421" i="151"/>
  <c r="AJ347" i="151"/>
  <c r="AQ356" i="151"/>
  <c r="AQ447" i="151"/>
  <c r="AJ349" i="151"/>
  <c r="AQ379" i="151"/>
  <c r="AQ370" i="151"/>
  <c r="AJ360" i="151"/>
  <c r="AQ369" i="151"/>
  <c r="AJ425" i="151"/>
  <c r="AJ365" i="151"/>
  <c r="AQ361" i="151"/>
  <c r="AJ380" i="151"/>
  <c r="AJ345" i="151"/>
  <c r="AQ368" i="151"/>
  <c r="AJ369" i="151"/>
  <c r="AQ418" i="151"/>
  <c r="AJ417" i="151"/>
  <c r="AJ366" i="151"/>
  <c r="AQ347" i="151"/>
  <c r="AQ376" i="151"/>
  <c r="AJ367" i="151"/>
  <c r="AJ386" i="151"/>
  <c r="AQ351" i="151"/>
  <c r="AJ418" i="151"/>
  <c r="AJ387" i="151"/>
  <c r="AJ348" i="151"/>
  <c r="AQ386" i="151"/>
  <c r="AJ343" i="151"/>
  <c r="AQ346" i="151"/>
  <c r="AJ344" i="151"/>
  <c r="AQ349" i="151"/>
  <c r="AQ359" i="151"/>
  <c r="AJ368" i="151"/>
  <c r="AJ356" i="151"/>
  <c r="AQ375" i="151"/>
  <c r="AJ341" i="151"/>
  <c r="AJ370" i="151"/>
  <c r="AJ376" i="151"/>
  <c r="AQ425" i="151"/>
  <c r="AQ357" i="151"/>
  <c r="AQ371" i="151"/>
  <c r="AJ440" i="151"/>
  <c r="AJ319" i="151"/>
  <c r="AQ353" i="151"/>
  <c r="AQ373" i="151"/>
  <c r="AJ378" i="151"/>
  <c r="AQ378" i="151"/>
  <c r="AQ363" i="151"/>
  <c r="AJ421" i="151"/>
  <c r="AJ351" i="151"/>
  <c r="AQ365" i="151"/>
  <c r="AJ389" i="151"/>
  <c r="AJ372" i="151"/>
  <c r="AJ374" i="151"/>
  <c r="AJ385" i="151"/>
  <c r="AJ388" i="151"/>
  <c r="AJ352" i="151"/>
  <c r="AQ352" i="151"/>
  <c r="AQ388" i="151"/>
  <c r="AJ379" i="151"/>
  <c r="AQ446" i="151"/>
  <c r="AQ360" i="151"/>
  <c r="AQ440" i="151"/>
  <c r="AJ447" i="151"/>
  <c r="AJ364" i="151"/>
  <c r="AJ382" i="151"/>
  <c r="AJ363" i="151"/>
  <c r="AJ373" i="151"/>
  <c r="AQ417" i="151"/>
  <c r="AJ361" i="151"/>
  <c r="AQ364" i="151"/>
  <c r="AQ350" i="151"/>
  <c r="AJ412" i="151"/>
  <c r="AJ434" i="151"/>
  <c r="AJ413" i="151"/>
  <c r="AQ381" i="151"/>
  <c r="AQ408" i="151"/>
  <c r="AJ423" i="151"/>
  <c r="AQ431" i="151"/>
  <c r="AJ420" i="151"/>
  <c r="AJ419" i="151"/>
  <c r="AJ381" i="151"/>
  <c r="AQ443" i="151"/>
  <c r="AQ435" i="151"/>
  <c r="AJ404" i="151"/>
  <c r="AJ448" i="151"/>
  <c r="AJ438" i="151"/>
  <c r="AQ448" i="151"/>
  <c r="AJ437" i="151"/>
  <c r="AQ428" i="151"/>
  <c r="AJ431" i="151"/>
  <c r="AJ451" i="151"/>
  <c r="AQ411" i="151"/>
  <c r="AQ433" i="151"/>
  <c r="AQ409" i="151"/>
  <c r="AJ415" i="151"/>
  <c r="AQ432" i="151"/>
  <c r="AJ427" i="151"/>
  <c r="AQ424" i="151"/>
  <c r="AJ435" i="151"/>
  <c r="AQ422" i="151"/>
  <c r="AQ450" i="151"/>
  <c r="AQ420" i="151"/>
  <c r="AQ441" i="151"/>
  <c r="AJ432" i="151"/>
  <c r="AQ407" i="151"/>
  <c r="AQ429" i="151"/>
  <c r="AQ439" i="151"/>
  <c r="AJ442" i="151"/>
  <c r="AQ415" i="151"/>
  <c r="AQ414" i="151"/>
  <c r="AQ416" i="151"/>
  <c r="AQ423" i="151"/>
  <c r="AQ436" i="151"/>
  <c r="AJ449" i="151"/>
  <c r="AJ411" i="151"/>
  <c r="AJ433" i="151"/>
  <c r="AJ414" i="151"/>
  <c r="AQ442" i="151"/>
  <c r="AJ407" i="151"/>
  <c r="AQ427" i="151"/>
  <c r="AQ410" i="151"/>
  <c r="AJ441" i="151"/>
  <c r="AJ424" i="151"/>
  <c r="AQ419" i="151"/>
  <c r="AJ426" i="151"/>
  <c r="AJ428" i="151"/>
  <c r="AQ430" i="151"/>
  <c r="AQ426" i="151"/>
  <c r="AJ408" i="151"/>
  <c r="AQ412" i="151"/>
  <c r="AJ430" i="151"/>
  <c r="AQ434" i="151"/>
  <c r="AQ437" i="151"/>
  <c r="AQ449" i="151"/>
  <c r="AQ406" i="151"/>
  <c r="AJ422" i="151"/>
  <c r="AJ439" i="151"/>
  <c r="AQ413" i="151"/>
  <c r="AJ409" i="151"/>
  <c r="AQ451" i="151"/>
  <c r="AJ436" i="151"/>
  <c r="AJ429" i="151"/>
  <c r="AJ406" i="151"/>
  <c r="AJ410" i="151"/>
  <c r="AQ438" i="151"/>
  <c r="AJ416" i="151"/>
  <c r="AQ404" i="151"/>
  <c r="AJ443" i="151"/>
  <c r="AJ445" i="151"/>
  <c r="AQ445" i="151"/>
  <c r="AZ106" i="151"/>
  <c r="AZ123" i="151"/>
  <c r="AZ109" i="151"/>
  <c r="AZ120" i="151"/>
  <c r="BG120" i="151"/>
  <c r="BG175" i="151"/>
  <c r="BG189" i="151"/>
  <c r="AZ199" i="151"/>
  <c r="BG174" i="151"/>
  <c r="BG229" i="151"/>
  <c r="AZ191" i="151"/>
  <c r="BG167" i="151"/>
  <c r="BG165" i="151"/>
  <c r="AZ163" i="151"/>
  <c r="BG195" i="151"/>
  <c r="AZ165" i="151"/>
  <c r="AZ184" i="151"/>
  <c r="BG183" i="151"/>
  <c r="AZ179" i="151"/>
  <c r="AZ176" i="151"/>
  <c r="BG199" i="151"/>
  <c r="BG160" i="151"/>
  <c r="BG177" i="151"/>
  <c r="BG182" i="151"/>
  <c r="AZ198" i="151"/>
  <c r="BG154" i="151"/>
  <c r="AZ166" i="151"/>
  <c r="AZ162" i="151"/>
  <c r="AZ181" i="151"/>
  <c r="BG236" i="151"/>
  <c r="BG188" i="151"/>
  <c r="AZ154" i="151"/>
  <c r="BG232" i="151"/>
  <c r="BG176" i="151"/>
  <c r="BG155" i="151"/>
  <c r="AZ174" i="151"/>
  <c r="AZ160" i="151"/>
  <c r="BG158" i="151"/>
  <c r="AZ229" i="151"/>
  <c r="BG169" i="151"/>
  <c r="AZ185" i="151"/>
  <c r="AZ168" i="151"/>
  <c r="BG178" i="151"/>
  <c r="BG197" i="151"/>
  <c r="AZ190" i="151"/>
  <c r="BG159" i="151"/>
  <c r="BG173" i="151"/>
  <c r="BG172" i="151"/>
  <c r="AZ228" i="151"/>
  <c r="BG164" i="151"/>
  <c r="BG152" i="151"/>
  <c r="AZ175" i="151"/>
  <c r="BG184" i="151"/>
  <c r="AZ194" i="151"/>
  <c r="BG168" i="151"/>
  <c r="BG191" i="151"/>
  <c r="AZ188" i="151"/>
  <c r="AZ167" i="151"/>
  <c r="AZ232" i="151"/>
  <c r="BG171" i="151"/>
  <c r="AZ170" i="151"/>
  <c r="BG180" i="151"/>
  <c r="BG196" i="151"/>
  <c r="AZ187" i="151"/>
  <c r="BG318" i="151"/>
  <c r="BG166" i="151"/>
  <c r="AZ196" i="151"/>
  <c r="AZ183" i="151"/>
  <c r="BG185" i="151"/>
  <c r="BG194" i="151"/>
  <c r="AZ172" i="151"/>
  <c r="AZ178" i="151"/>
  <c r="AZ164" i="151"/>
  <c r="BG170" i="151"/>
  <c r="AZ189" i="151"/>
  <c r="AZ169" i="151"/>
  <c r="AZ236" i="151"/>
  <c r="BG187" i="151"/>
  <c r="AZ158" i="151"/>
  <c r="BG190" i="151"/>
  <c r="BG179" i="151"/>
  <c r="AZ159" i="151"/>
  <c r="AZ156" i="151"/>
  <c r="BG181" i="151"/>
  <c r="BG200" i="151"/>
  <c r="AZ171" i="151"/>
  <c r="BG163" i="151"/>
  <c r="AZ186" i="151"/>
  <c r="AZ182" i="151"/>
  <c r="AZ161" i="151"/>
  <c r="AZ180" i="151"/>
  <c r="AZ152" i="151"/>
  <c r="BG157" i="151"/>
  <c r="AZ157" i="151"/>
  <c r="BG156" i="151"/>
  <c r="BG162" i="151"/>
  <c r="BG228" i="151"/>
  <c r="AZ318" i="151"/>
  <c r="AZ155" i="151"/>
  <c r="BG186" i="151"/>
  <c r="AZ173" i="151"/>
  <c r="AZ177" i="151"/>
  <c r="AZ197" i="151"/>
  <c r="BG161" i="151"/>
  <c r="BG291" i="151"/>
  <c r="AZ224" i="151"/>
  <c r="AZ292" i="151"/>
  <c r="AZ249" i="151"/>
  <c r="AZ247" i="151"/>
  <c r="BG258" i="151"/>
  <c r="BG235" i="151"/>
  <c r="BG234" i="151"/>
  <c r="AZ230" i="151"/>
  <c r="BG241" i="151"/>
  <c r="BG292" i="151"/>
  <c r="AZ227" i="151"/>
  <c r="AZ250" i="151"/>
  <c r="BG444" i="151"/>
  <c r="AZ218" i="151"/>
  <c r="AZ240" i="151"/>
  <c r="AZ223" i="151"/>
  <c r="BG250" i="151"/>
  <c r="BG248" i="151"/>
  <c r="BG222" i="151"/>
  <c r="AZ291" i="151"/>
  <c r="BG221" i="151"/>
  <c r="AZ238" i="151"/>
  <c r="BG237" i="151"/>
  <c r="AZ242" i="151"/>
  <c r="BG243" i="151"/>
  <c r="BG215" i="151"/>
  <c r="BG231" i="151"/>
  <c r="BG295" i="151"/>
  <c r="AZ244" i="151"/>
  <c r="BG225" i="151"/>
  <c r="BG193" i="151"/>
  <c r="BG247" i="151"/>
  <c r="AZ234" i="151"/>
  <c r="BG230" i="151"/>
  <c r="AZ215" i="151"/>
  <c r="BG245" i="151"/>
  <c r="BG219" i="151"/>
  <c r="BG252" i="151"/>
  <c r="AZ260" i="151"/>
  <c r="BG223" i="151"/>
  <c r="AZ239" i="151"/>
  <c r="BG251" i="151"/>
  <c r="AZ243" i="151"/>
  <c r="AZ220" i="151"/>
  <c r="BG226" i="151"/>
  <c r="BG253" i="151"/>
  <c r="AZ222" i="151"/>
  <c r="AZ221" i="151"/>
  <c r="AZ237" i="151"/>
  <c r="BG242" i="151"/>
  <c r="AZ248" i="151"/>
  <c r="BG224" i="151"/>
  <c r="BG256" i="151"/>
  <c r="AZ252" i="151"/>
  <c r="AZ321" i="151"/>
  <c r="AZ241" i="151"/>
  <c r="AZ245" i="151"/>
  <c r="BG227" i="151"/>
  <c r="AZ219" i="151"/>
  <c r="BG240" i="151"/>
  <c r="AZ299" i="151"/>
  <c r="BG244" i="151"/>
  <c r="AZ254" i="151"/>
  <c r="AZ225" i="151"/>
  <c r="BG218" i="151"/>
  <c r="AZ259" i="151"/>
  <c r="AZ295" i="151"/>
  <c r="AZ253" i="151"/>
  <c r="BG254" i="151"/>
  <c r="AZ262" i="151"/>
  <c r="AZ231" i="151"/>
  <c r="AZ226" i="151"/>
  <c r="AZ444" i="151"/>
  <c r="BG246" i="151"/>
  <c r="BG322" i="151"/>
  <c r="AZ258" i="151"/>
  <c r="AZ256" i="151"/>
  <c r="BG233" i="151"/>
  <c r="AZ233" i="151"/>
  <c r="BG321" i="151"/>
  <c r="BG220" i="151"/>
  <c r="AZ246" i="151"/>
  <c r="BG299" i="151"/>
  <c r="AZ193" i="151"/>
  <c r="AZ235" i="151"/>
  <c r="BG238" i="151"/>
  <c r="AZ257" i="151"/>
  <c r="BG217" i="151"/>
  <c r="BG249" i="151"/>
  <c r="AZ251" i="151"/>
  <c r="BG239" i="151"/>
  <c r="BG325" i="151"/>
  <c r="AZ217" i="151"/>
  <c r="BG377" i="151"/>
  <c r="AZ290" i="151"/>
  <c r="AZ309" i="151"/>
  <c r="BG309" i="151"/>
  <c r="BG287" i="151"/>
  <c r="AZ383" i="151"/>
  <c r="BG298" i="151"/>
  <c r="BG300" i="151"/>
  <c r="BG302" i="151"/>
  <c r="AZ322" i="151"/>
  <c r="AZ311" i="151"/>
  <c r="AZ301" i="151"/>
  <c r="BG301" i="151"/>
  <c r="AZ305" i="151"/>
  <c r="BG303" i="151"/>
  <c r="BG281" i="151"/>
  <c r="AZ355" i="151"/>
  <c r="BG320" i="151"/>
  <c r="BG255" i="151"/>
  <c r="BG326" i="151"/>
  <c r="BG314" i="151"/>
  <c r="BG297" i="151"/>
  <c r="AZ320" i="151"/>
  <c r="BG307" i="151"/>
  <c r="AZ304" i="151"/>
  <c r="AZ300" i="151"/>
  <c r="AZ306" i="151"/>
  <c r="AZ255" i="151"/>
  <c r="AZ283" i="151"/>
  <c r="AZ302" i="151"/>
  <c r="AZ281" i="151"/>
  <c r="BG278" i="151"/>
  <c r="AZ297" i="151"/>
  <c r="BG304" i="151"/>
  <c r="AZ284" i="151"/>
  <c r="BG282" i="151"/>
  <c r="AZ317" i="151"/>
  <c r="AZ286" i="151"/>
  <c r="BG290" i="151"/>
  <c r="AZ307" i="151"/>
  <c r="BG323" i="151"/>
  <c r="AZ308" i="151"/>
  <c r="BG294" i="151"/>
  <c r="AZ287" i="151"/>
  <c r="AZ280" i="151"/>
  <c r="BG317" i="151"/>
  <c r="BG354" i="151"/>
  <c r="BG313" i="151"/>
  <c r="AZ313" i="151"/>
  <c r="BG293" i="151"/>
  <c r="AZ362" i="151"/>
  <c r="AZ325" i="151"/>
  <c r="AZ298" i="151"/>
  <c r="AZ303" i="151"/>
  <c r="AZ354" i="151"/>
  <c r="AZ285" i="151"/>
  <c r="AZ288" i="151"/>
  <c r="BG286" i="151"/>
  <c r="BG310" i="151"/>
  <c r="BG289" i="151"/>
  <c r="BG306" i="151"/>
  <c r="AZ278" i="151"/>
  <c r="BG358" i="151"/>
  <c r="BG316" i="151"/>
  <c r="AZ323" i="151"/>
  <c r="BG355" i="151"/>
  <c r="BG383" i="151"/>
  <c r="BG280" i="151"/>
  <c r="BG324" i="151"/>
  <c r="BG285" i="151"/>
  <c r="AZ324" i="151"/>
  <c r="BG312" i="151"/>
  <c r="BG315" i="151"/>
  <c r="AZ314" i="151"/>
  <c r="BG296" i="151"/>
  <c r="BG305" i="151"/>
  <c r="AZ310" i="151"/>
  <c r="AZ294" i="151"/>
  <c r="BG284" i="151"/>
  <c r="BG283" i="151"/>
  <c r="AZ312" i="151"/>
  <c r="AZ377" i="151"/>
  <c r="AZ289" i="151"/>
  <c r="AZ293" i="151"/>
  <c r="AZ358" i="151"/>
  <c r="BG362" i="151"/>
  <c r="AZ282" i="151"/>
  <c r="BG288" i="151"/>
  <c r="BG311" i="151"/>
  <c r="BG308" i="151"/>
  <c r="AZ315" i="151"/>
  <c r="AZ296" i="151"/>
  <c r="AZ316" i="151"/>
  <c r="AZ349" i="151"/>
  <c r="BG353" i="151"/>
  <c r="BG346" i="151"/>
  <c r="BG368" i="151"/>
  <c r="BG370" i="151"/>
  <c r="AZ376" i="151"/>
  <c r="BG384" i="151"/>
  <c r="BG319" i="151"/>
  <c r="BG364" i="151"/>
  <c r="AZ370" i="151"/>
  <c r="AZ369" i="151"/>
  <c r="AZ425" i="151"/>
  <c r="AZ365" i="151"/>
  <c r="AZ386" i="151"/>
  <c r="BG375" i="151"/>
  <c r="AZ350" i="151"/>
  <c r="AZ387" i="151"/>
  <c r="BG366" i="151"/>
  <c r="AZ446" i="151"/>
  <c r="BG347" i="151"/>
  <c r="BG388" i="151"/>
  <c r="BG351" i="151"/>
  <c r="BG379" i="151"/>
  <c r="AZ371" i="151"/>
  <c r="AZ382" i="151"/>
  <c r="AZ359" i="151"/>
  <c r="BG376" i="151"/>
  <c r="BG356" i="151"/>
  <c r="AZ344" i="151"/>
  <c r="BG345" i="151"/>
  <c r="AZ378" i="151"/>
  <c r="AZ341" i="151"/>
  <c r="BG373" i="151"/>
  <c r="AZ388" i="151"/>
  <c r="BG367" i="151"/>
  <c r="BG374" i="151"/>
  <c r="AZ375" i="151"/>
  <c r="AZ319" i="151"/>
  <c r="BG349" i="151"/>
  <c r="AZ346" i="151"/>
  <c r="BG341" i="151"/>
  <c r="BG382" i="151"/>
  <c r="AZ347" i="151"/>
  <c r="BG369" i="151"/>
  <c r="BG418" i="151"/>
  <c r="AZ373" i="151"/>
  <c r="BG344" i="151"/>
  <c r="BG417" i="151"/>
  <c r="AZ343" i="151"/>
  <c r="AZ440" i="151"/>
  <c r="BG380" i="151"/>
  <c r="BG446" i="151"/>
  <c r="AZ360" i="151"/>
  <c r="BG389" i="151"/>
  <c r="AZ379" i="151"/>
  <c r="BG387" i="151"/>
  <c r="BG360" i="151"/>
  <c r="BG425" i="151"/>
  <c r="AZ418" i="151"/>
  <c r="AZ367" i="151"/>
  <c r="AZ384" i="151"/>
  <c r="AZ417" i="151"/>
  <c r="BG361" i="151"/>
  <c r="BG372" i="151"/>
  <c r="BG343" i="151"/>
  <c r="AZ352" i="151"/>
  <c r="AZ353" i="151"/>
  <c r="AZ356" i="151"/>
  <c r="BG365" i="151"/>
  <c r="BG352" i="151"/>
  <c r="BG421" i="151"/>
  <c r="BG348" i="151"/>
  <c r="AZ372" i="151"/>
  <c r="AZ361" i="151"/>
  <c r="BG440" i="151"/>
  <c r="BG357" i="151"/>
  <c r="AZ385" i="151"/>
  <c r="AZ351" i="151"/>
  <c r="BG447" i="151"/>
  <c r="AZ364" i="151"/>
  <c r="AZ447" i="151"/>
  <c r="BG386" i="151"/>
  <c r="AZ363" i="151"/>
  <c r="AZ366" i="151"/>
  <c r="AZ380" i="151"/>
  <c r="BG371" i="151"/>
  <c r="BG378" i="151"/>
  <c r="BG385" i="151"/>
  <c r="AZ421" i="151"/>
  <c r="AZ345" i="151"/>
  <c r="BG359" i="151"/>
  <c r="AZ368" i="151"/>
  <c r="AZ348" i="151"/>
  <c r="AZ374" i="151"/>
  <c r="AZ357" i="151"/>
  <c r="BG350" i="151"/>
  <c r="BG363" i="151"/>
  <c r="BG448" i="151"/>
  <c r="AZ411" i="151"/>
  <c r="BG404" i="151"/>
  <c r="BG381" i="151"/>
  <c r="AZ428" i="151"/>
  <c r="BG426" i="151"/>
  <c r="BG415" i="151"/>
  <c r="BG441" i="151"/>
  <c r="AZ435" i="151"/>
  <c r="AZ434" i="151"/>
  <c r="AZ436" i="151"/>
  <c r="AZ439" i="151"/>
  <c r="AZ449" i="151"/>
  <c r="AZ420" i="151"/>
  <c r="AZ413" i="151"/>
  <c r="BG451" i="151"/>
  <c r="AZ416" i="151"/>
  <c r="BG420" i="151"/>
  <c r="BG414" i="151"/>
  <c r="BG407" i="151"/>
  <c r="AZ429" i="151"/>
  <c r="BG411" i="151"/>
  <c r="AZ414" i="151"/>
  <c r="BG429" i="151"/>
  <c r="BG427" i="151"/>
  <c r="BG410" i="151"/>
  <c r="AZ450" i="151"/>
  <c r="BG442" i="151"/>
  <c r="AZ415" i="151"/>
  <c r="AZ431" i="151"/>
  <c r="AZ441" i="151"/>
  <c r="BG406" i="151"/>
  <c r="BG424" i="151"/>
  <c r="AZ404" i="151"/>
  <c r="AZ423" i="151"/>
  <c r="BG436" i="151"/>
  <c r="AZ408" i="151"/>
  <c r="BG412" i="151"/>
  <c r="BG430" i="151"/>
  <c r="AZ406" i="151"/>
  <c r="AZ433" i="151"/>
  <c r="BG409" i="151"/>
  <c r="AZ422" i="151"/>
  <c r="BG422" i="151"/>
  <c r="AZ432" i="151"/>
  <c r="AZ407" i="151"/>
  <c r="BG428" i="151"/>
  <c r="BG408" i="151"/>
  <c r="BG423" i="151"/>
  <c r="BG431" i="151"/>
  <c r="AZ451" i="151"/>
  <c r="AZ427" i="151"/>
  <c r="AZ410" i="151"/>
  <c r="BG419" i="151"/>
  <c r="BG443" i="151"/>
  <c r="AZ412" i="151"/>
  <c r="AZ437" i="151"/>
  <c r="BG439" i="151"/>
  <c r="AZ424" i="151"/>
  <c r="BG438" i="151"/>
  <c r="AZ409" i="151"/>
  <c r="AZ443" i="151"/>
  <c r="AZ426" i="151"/>
  <c r="AZ448" i="151"/>
  <c r="BG449" i="151"/>
  <c r="BG435" i="151"/>
  <c r="AZ381" i="151"/>
  <c r="BG432" i="151"/>
  <c r="BG416" i="151"/>
  <c r="AZ430" i="151"/>
  <c r="BG434" i="151"/>
  <c r="BG437" i="151"/>
  <c r="BG413" i="151"/>
  <c r="AZ438" i="151"/>
  <c r="BG433" i="151"/>
  <c r="AZ419" i="151"/>
  <c r="AZ442" i="151"/>
  <c r="AZ445" i="151"/>
  <c r="BG445" i="151"/>
  <c r="BA179" i="151"/>
  <c r="BH160" i="151"/>
  <c r="BH191" i="151"/>
  <c r="BH161" i="151"/>
  <c r="BA167" i="151"/>
  <c r="BH229" i="151"/>
  <c r="BA181" i="151"/>
  <c r="BA160" i="151"/>
  <c r="BH232" i="151"/>
  <c r="BA162" i="151"/>
  <c r="BA182" i="151"/>
  <c r="BA161" i="151"/>
  <c r="BH158" i="151"/>
  <c r="BA174" i="151"/>
  <c r="BA185" i="151"/>
  <c r="BH175" i="151"/>
  <c r="BH159" i="151"/>
  <c r="BH173" i="151"/>
  <c r="BH169" i="151"/>
  <c r="BH177" i="151"/>
  <c r="BH172" i="151"/>
  <c r="BH318" i="151"/>
  <c r="BH180" i="151"/>
  <c r="BA190" i="151"/>
  <c r="BH196" i="151"/>
  <c r="BA228" i="151"/>
  <c r="BH187" i="151"/>
  <c r="BA175" i="151"/>
  <c r="BH152" i="151"/>
  <c r="BA173" i="151"/>
  <c r="BH176" i="151"/>
  <c r="BH188" i="151"/>
  <c r="BA186" i="151"/>
  <c r="BH184" i="151"/>
  <c r="BA198" i="151"/>
  <c r="BH183" i="151"/>
  <c r="BH156" i="151"/>
  <c r="BA176" i="151"/>
  <c r="BA197" i="151"/>
  <c r="BH171" i="151"/>
  <c r="BH166" i="151"/>
  <c r="BA183" i="151"/>
  <c r="BH178" i="151"/>
  <c r="BA187" i="151"/>
  <c r="BA169" i="151"/>
  <c r="BH185" i="151"/>
  <c r="BA236" i="151"/>
  <c r="BA168" i="151"/>
  <c r="BA172" i="151"/>
  <c r="BA178" i="151"/>
  <c r="BH167" i="151"/>
  <c r="BA164" i="151"/>
  <c r="BH170" i="151"/>
  <c r="BA158" i="151"/>
  <c r="BA189" i="151"/>
  <c r="BH190" i="151"/>
  <c r="BH179" i="151"/>
  <c r="BH181" i="151"/>
  <c r="BH228" i="151"/>
  <c r="BH199" i="151"/>
  <c r="BA152" i="151"/>
  <c r="BH157" i="151"/>
  <c r="BH174" i="151"/>
  <c r="BA156" i="151"/>
  <c r="BH163" i="151"/>
  <c r="BA155" i="151"/>
  <c r="BH236" i="151"/>
  <c r="BH164" i="151"/>
  <c r="BA180" i="151"/>
  <c r="BA157" i="151"/>
  <c r="BA159" i="151"/>
  <c r="BH162" i="151"/>
  <c r="BA318" i="151"/>
  <c r="BA165" i="151"/>
  <c r="BH198" i="151"/>
  <c r="BA166" i="151"/>
  <c r="BH194" i="151"/>
  <c r="BA177" i="151"/>
  <c r="BH155" i="151"/>
  <c r="BH186" i="151"/>
  <c r="BA199" i="151"/>
  <c r="BA170" i="151"/>
  <c r="BH189" i="151"/>
  <c r="BA200" i="151"/>
  <c r="BA191" i="151"/>
  <c r="BA171" i="151"/>
  <c r="BH165" i="151"/>
  <c r="BA188" i="151"/>
  <c r="BA184" i="151"/>
  <c r="BA229" i="151"/>
  <c r="BH200" i="151"/>
  <c r="BH197" i="151"/>
  <c r="BA163" i="151"/>
  <c r="BA154" i="151"/>
  <c r="BH182" i="151"/>
  <c r="BH168" i="151"/>
  <c r="BA232" i="151"/>
  <c r="BA194" i="151"/>
  <c r="BH154" i="151"/>
  <c r="BA263" i="151"/>
  <c r="BH248" i="151"/>
  <c r="BA233" i="151"/>
  <c r="BH235" i="151"/>
  <c r="BA227" i="151"/>
  <c r="BH258" i="151"/>
  <c r="BA256" i="151"/>
  <c r="BA238" i="151"/>
  <c r="BH237" i="151"/>
  <c r="BH256" i="151"/>
  <c r="BH222" i="151"/>
  <c r="BH227" i="151"/>
  <c r="BH250" i="151"/>
  <c r="BH257" i="151"/>
  <c r="BH299" i="151"/>
  <c r="BA223" i="151"/>
  <c r="BA242" i="151"/>
  <c r="BA291" i="151"/>
  <c r="BH234" i="151"/>
  <c r="BH231" i="151"/>
  <c r="BH295" i="151"/>
  <c r="BA321" i="151"/>
  <c r="BA244" i="151"/>
  <c r="BA230" i="151"/>
  <c r="BH225" i="151"/>
  <c r="BH223" i="151"/>
  <c r="BH253" i="151"/>
  <c r="BA234" i="151"/>
  <c r="BH230" i="151"/>
  <c r="BA215" i="151"/>
  <c r="BH245" i="151"/>
  <c r="BH193" i="151"/>
  <c r="BH247" i="151"/>
  <c r="BA220" i="151"/>
  <c r="BH221" i="151"/>
  <c r="BA295" i="151"/>
  <c r="BH215" i="151"/>
  <c r="BH226" i="151"/>
  <c r="BA299" i="151"/>
  <c r="BH325" i="151"/>
  <c r="BH249" i="151"/>
  <c r="BA222" i="151"/>
  <c r="BA193" i="151"/>
  <c r="BH220" i="151"/>
  <c r="BA221" i="151"/>
  <c r="BH242" i="151"/>
  <c r="BA248" i="151"/>
  <c r="BH224" i="151"/>
  <c r="BH244" i="151"/>
  <c r="BA241" i="151"/>
  <c r="BA245" i="151"/>
  <c r="BA219" i="151"/>
  <c r="BA225" i="151"/>
  <c r="BH252" i="151"/>
  <c r="BH262" i="151"/>
  <c r="BH260" i="151"/>
  <c r="BA218" i="151"/>
  <c r="BA326" i="151"/>
  <c r="BH254" i="151"/>
  <c r="BA231" i="151"/>
  <c r="BA226" i="151"/>
  <c r="BH246" i="151"/>
  <c r="BA322" i="151"/>
  <c r="BH218" i="151"/>
  <c r="BA257" i="151"/>
  <c r="BA250" i="151"/>
  <c r="BA253" i="151"/>
  <c r="BH233" i="151"/>
  <c r="BH321" i="151"/>
  <c r="BH243" i="151"/>
  <c r="BA444" i="151"/>
  <c r="BA235" i="151"/>
  <c r="BH219" i="151"/>
  <c r="BA252" i="151"/>
  <c r="BH238" i="151"/>
  <c r="BA246" i="151"/>
  <c r="BA261" i="151"/>
  <c r="BA251" i="151"/>
  <c r="BH444" i="151"/>
  <c r="BA237" i="151"/>
  <c r="BA260" i="151"/>
  <c r="BA243" i="151"/>
  <c r="BA254" i="151"/>
  <c r="BH240" i="151"/>
  <c r="BA249" i="151"/>
  <c r="BA247" i="151"/>
  <c r="BH291" i="151"/>
  <c r="BA224" i="151"/>
  <c r="BH241" i="151"/>
  <c r="BH292" i="151"/>
  <c r="BA292" i="151"/>
  <c r="BH251" i="151"/>
  <c r="BH239" i="151"/>
  <c r="BA217" i="151"/>
  <c r="BA239" i="151"/>
  <c r="BA259" i="151"/>
  <c r="BA240" i="151"/>
  <c r="BA258" i="151"/>
  <c r="BH217" i="151"/>
  <c r="BA305" i="151"/>
  <c r="BH362" i="151"/>
  <c r="BA311" i="151"/>
  <c r="BA297" i="151"/>
  <c r="BH307" i="151"/>
  <c r="BA355" i="151"/>
  <c r="BH289" i="151"/>
  <c r="BA362" i="151"/>
  <c r="BH316" i="151"/>
  <c r="BA304" i="151"/>
  <c r="BH323" i="151"/>
  <c r="BA313" i="151"/>
  <c r="BA306" i="151"/>
  <c r="BA312" i="151"/>
  <c r="BH314" i="151"/>
  <c r="BH297" i="151"/>
  <c r="BA300" i="151"/>
  <c r="BA314" i="151"/>
  <c r="BA283" i="151"/>
  <c r="BA317" i="151"/>
  <c r="BA302" i="151"/>
  <c r="BA281" i="151"/>
  <c r="BH311" i="151"/>
  <c r="BA308" i="151"/>
  <c r="BH298" i="151"/>
  <c r="BA284" i="151"/>
  <c r="BA320" i="151"/>
  <c r="BH324" i="151"/>
  <c r="BH382" i="151"/>
  <c r="BA286" i="151"/>
  <c r="BA316" i="151"/>
  <c r="BH290" i="151"/>
  <c r="BH310" i="151"/>
  <c r="BA307" i="151"/>
  <c r="BH313" i="151"/>
  <c r="BA383" i="151"/>
  <c r="BA298" i="151"/>
  <c r="BA280" i="151"/>
  <c r="BH306" i="151"/>
  <c r="BH293" i="151"/>
  <c r="BA324" i="151"/>
  <c r="BH304" i="151"/>
  <c r="BA285" i="151"/>
  <c r="BA288" i="151"/>
  <c r="BH305" i="151"/>
  <c r="BH317" i="151"/>
  <c r="BA354" i="151"/>
  <c r="BA303" i="151"/>
  <c r="BA278" i="151"/>
  <c r="BH358" i="151"/>
  <c r="BA310" i="151"/>
  <c r="BH355" i="151"/>
  <c r="BH383" i="151"/>
  <c r="BH280" i="151"/>
  <c r="BH278" i="151"/>
  <c r="BH377" i="151"/>
  <c r="BH322" i="151"/>
  <c r="BH294" i="151"/>
  <c r="BA325" i="151"/>
  <c r="BH284" i="151"/>
  <c r="BH285" i="151"/>
  <c r="BH312" i="151"/>
  <c r="BH315" i="151"/>
  <c r="BH296" i="151"/>
  <c r="BA294" i="151"/>
  <c r="BA287" i="151"/>
  <c r="BH283" i="151"/>
  <c r="BA293" i="151"/>
  <c r="BH255" i="151"/>
  <c r="BA377" i="151"/>
  <c r="BA323" i="151"/>
  <c r="BA282" i="151"/>
  <c r="BH320" i="151"/>
  <c r="BA289" i="151"/>
  <c r="BH281" i="151"/>
  <c r="BA358" i="151"/>
  <c r="BH286" i="151"/>
  <c r="BH308" i="151"/>
  <c r="BA296" i="151"/>
  <c r="BA255" i="151"/>
  <c r="BA290" i="151"/>
  <c r="BA309" i="151"/>
  <c r="BH287" i="151"/>
  <c r="BH300" i="151"/>
  <c r="BH354" i="151"/>
  <c r="BH302" i="151"/>
  <c r="BH288" i="151"/>
  <c r="BA301" i="151"/>
  <c r="BA315" i="151"/>
  <c r="BH309" i="151"/>
  <c r="BH282" i="151"/>
  <c r="BH303" i="151"/>
  <c r="BH301" i="151"/>
  <c r="BH347" i="151"/>
  <c r="BA369" i="151"/>
  <c r="BA382" i="151"/>
  <c r="BA418" i="151"/>
  <c r="BA378" i="151"/>
  <c r="BA385" i="151"/>
  <c r="BA341" i="151"/>
  <c r="BA388" i="151"/>
  <c r="BA357" i="151"/>
  <c r="BH351" i="151"/>
  <c r="BA440" i="151"/>
  <c r="BA350" i="151"/>
  <c r="BA387" i="151"/>
  <c r="BH379" i="151"/>
  <c r="BA371" i="151"/>
  <c r="BH385" i="151"/>
  <c r="BA373" i="151"/>
  <c r="BH388" i="151"/>
  <c r="BA364" i="151"/>
  <c r="BH384" i="151"/>
  <c r="BA319" i="151"/>
  <c r="BH446" i="151"/>
  <c r="BA359" i="151"/>
  <c r="BA360" i="151"/>
  <c r="BA425" i="151"/>
  <c r="BH367" i="151"/>
  <c r="BH352" i="151"/>
  <c r="BH341" i="151"/>
  <c r="BA370" i="151"/>
  <c r="BH373" i="151"/>
  <c r="BA389" i="151"/>
  <c r="BH349" i="151"/>
  <c r="BA346" i="151"/>
  <c r="BH356" i="151"/>
  <c r="BA365" i="151"/>
  <c r="BH378" i="151"/>
  <c r="BA375" i="151"/>
  <c r="BA343" i="151"/>
  <c r="BA379" i="151"/>
  <c r="BA356" i="151"/>
  <c r="BH348" i="151"/>
  <c r="BA353" i="151"/>
  <c r="BH380" i="151"/>
  <c r="BA347" i="151"/>
  <c r="BH369" i="151"/>
  <c r="BH361" i="151"/>
  <c r="BH374" i="151"/>
  <c r="BA363" i="151"/>
  <c r="BA380" i="151"/>
  <c r="BA376" i="151"/>
  <c r="BH425" i="151"/>
  <c r="BH343" i="151"/>
  <c r="BA352" i="151"/>
  <c r="BH366" i="151"/>
  <c r="BH353" i="151"/>
  <c r="BA368" i="151"/>
  <c r="BH376" i="151"/>
  <c r="BH417" i="151"/>
  <c r="BA384" i="151"/>
  <c r="BH363" i="151"/>
  <c r="BH371" i="151"/>
  <c r="BA345" i="151"/>
  <c r="BH360" i="151"/>
  <c r="BH365" i="151"/>
  <c r="BA361" i="151"/>
  <c r="BH357" i="151"/>
  <c r="BA351" i="151"/>
  <c r="BH447" i="151"/>
  <c r="BH418" i="151"/>
  <c r="BH344" i="151"/>
  <c r="BA417" i="151"/>
  <c r="BA372" i="151"/>
  <c r="BH440" i="151"/>
  <c r="BH386" i="151"/>
  <c r="BA366" i="151"/>
  <c r="BH345" i="151"/>
  <c r="BH359" i="151"/>
  <c r="BA348" i="151"/>
  <c r="BA421" i="151"/>
  <c r="BH350" i="151"/>
  <c r="BA446" i="151"/>
  <c r="BA367" i="151"/>
  <c r="BA374" i="151"/>
  <c r="BA349" i="151"/>
  <c r="BH346" i="151"/>
  <c r="BH368" i="151"/>
  <c r="BH370" i="151"/>
  <c r="BA344" i="151"/>
  <c r="BH372" i="151"/>
  <c r="BH375" i="151"/>
  <c r="BH387" i="151"/>
  <c r="BA447" i="151"/>
  <c r="BH319" i="151"/>
  <c r="BH364" i="151"/>
  <c r="BH421" i="151"/>
  <c r="BA386" i="151"/>
  <c r="BA414" i="151"/>
  <c r="BA428" i="151"/>
  <c r="BA426" i="151"/>
  <c r="BA435" i="151"/>
  <c r="BH449" i="151"/>
  <c r="BA432" i="151"/>
  <c r="BA436" i="151"/>
  <c r="BH422" i="151"/>
  <c r="BA424" i="151"/>
  <c r="BH381" i="151"/>
  <c r="BH428" i="151"/>
  <c r="BH443" i="151"/>
  <c r="BH451" i="151"/>
  <c r="BH420" i="151"/>
  <c r="BA433" i="151"/>
  <c r="BA404" i="151"/>
  <c r="BA381" i="151"/>
  <c r="BA430" i="151"/>
  <c r="BH432" i="151"/>
  <c r="BA429" i="151"/>
  <c r="BH410" i="151"/>
  <c r="BH433" i="151"/>
  <c r="BH439" i="151"/>
  <c r="BH412" i="151"/>
  <c r="BA441" i="151"/>
  <c r="BH423" i="151"/>
  <c r="BA412" i="151"/>
  <c r="BA437" i="151"/>
  <c r="BA407" i="151"/>
  <c r="BH406" i="151"/>
  <c r="BH424" i="151"/>
  <c r="BA449" i="151"/>
  <c r="BH408" i="151"/>
  <c r="BA415" i="151"/>
  <c r="BH430" i="151"/>
  <c r="BH436" i="151"/>
  <c r="BH450" i="151"/>
  <c r="BA451" i="151"/>
  <c r="BH434" i="151"/>
  <c r="BH407" i="151"/>
  <c r="BA406" i="151"/>
  <c r="BH419" i="151"/>
  <c r="BH442" i="151"/>
  <c r="BH431" i="151"/>
  <c r="BA431" i="151"/>
  <c r="BA422" i="151"/>
  <c r="BA413" i="151"/>
  <c r="BH429" i="151"/>
  <c r="BA419" i="151"/>
  <c r="BA434" i="151"/>
  <c r="BH437" i="151"/>
  <c r="BA439" i="151"/>
  <c r="BH427" i="151"/>
  <c r="BH411" i="151"/>
  <c r="BH438" i="151"/>
  <c r="BA452" i="151"/>
  <c r="BH409" i="151"/>
  <c r="BH416" i="151"/>
  <c r="BA408" i="151"/>
  <c r="BA420" i="151"/>
  <c r="BH441" i="151"/>
  <c r="BH414" i="151"/>
  <c r="BA442" i="151"/>
  <c r="BH426" i="151"/>
  <c r="BA443" i="151"/>
  <c r="BA448" i="151"/>
  <c r="BA410" i="151"/>
  <c r="BH413" i="151"/>
  <c r="BA438" i="151"/>
  <c r="BH404" i="151"/>
  <c r="BA450" i="151"/>
  <c r="BA423" i="151"/>
  <c r="BH415" i="151"/>
  <c r="BA427" i="151"/>
  <c r="BA411" i="151"/>
  <c r="BA409" i="151"/>
  <c r="BA416" i="151"/>
  <c r="BH435" i="151"/>
  <c r="BH448" i="151"/>
  <c r="BH445" i="151"/>
  <c r="BA445" i="151"/>
  <c r="AK118" i="151"/>
  <c r="AZ127" i="151"/>
  <c r="BD123" i="151"/>
  <c r="AJ109" i="151"/>
  <c r="BD120" i="151"/>
  <c r="AR92" i="151"/>
  <c r="AO106" i="151"/>
  <c r="BP106" i="151"/>
  <c r="BM118" i="151"/>
  <c r="BA127" i="151"/>
  <c r="AI123" i="151"/>
  <c r="AL109" i="151"/>
  <c r="AJ120" i="151"/>
  <c r="BF92" i="151"/>
  <c r="AY106" i="151"/>
  <c r="BH106" i="151"/>
  <c r="AH118" i="151"/>
  <c r="AW127" i="151"/>
  <c r="BE123" i="151"/>
  <c r="BL109" i="151"/>
  <c r="BE120" i="151"/>
  <c r="BP108" i="151"/>
  <c r="AX127" i="151"/>
  <c r="BM109" i="151"/>
  <c r="BV109" i="151"/>
  <c r="AK120" i="151"/>
  <c r="BT92" i="151"/>
  <c r="AZ108" i="151"/>
  <c r="AY127" i="151"/>
  <c r="BN109" i="151"/>
  <c r="AL120" i="151"/>
  <c r="AJ92" i="151"/>
  <c r="AQ106" i="151"/>
  <c r="AJ106" i="151"/>
  <c r="AX92" i="151"/>
  <c r="AY97" i="151"/>
  <c r="AH123" i="151"/>
  <c r="AW109" i="151"/>
  <c r="BF120" i="151"/>
  <c r="BL97" i="151"/>
  <c r="AW123" i="151"/>
  <c r="BO109" i="151"/>
  <c r="BV120" i="151"/>
  <c r="BL127" i="151"/>
  <c r="AY123" i="151"/>
  <c r="BP109" i="151"/>
  <c r="AO120" i="151"/>
  <c r="AW120" i="151"/>
  <c r="BN92" i="151"/>
  <c r="AH127" i="151"/>
  <c r="BP123" i="151"/>
  <c r="AY109" i="151"/>
  <c r="AQ120" i="151"/>
  <c r="AX120" i="151"/>
  <c r="BO92" i="151"/>
  <c r="AI127" i="151"/>
  <c r="BA123" i="151"/>
  <c r="BP127" i="151"/>
  <c r="AO123" i="151"/>
  <c r="AH109" i="151"/>
  <c r="AR120" i="151"/>
  <c r="BA120" i="151"/>
  <c r="BV106" i="151"/>
  <c r="BA106" i="151"/>
  <c r="AK127" i="151"/>
  <c r="AL123" i="151"/>
  <c r="BA109" i="151"/>
  <c r="BU120" i="151"/>
  <c r="AY92" i="151"/>
  <c r="BW106" i="151"/>
  <c r="AL106" i="151"/>
  <c r="AL127" i="151"/>
  <c r="AX123" i="151"/>
  <c r="AI109" i="151"/>
  <c r="AH120" i="151"/>
  <c r="AZ92" i="151"/>
  <c r="AW106" i="151"/>
  <c r="BO106" i="151"/>
  <c r="BS127" i="151"/>
  <c r="AK123" i="151"/>
  <c r="AK109" i="151"/>
  <c r="AI120" i="151"/>
  <c r="BA92" i="151"/>
  <c r="AX106" i="151"/>
  <c r="BD106" i="151"/>
  <c r="AR117" i="151"/>
  <c r="BE97" i="151"/>
  <c r="BU127" i="151"/>
  <c r="BD117" i="151"/>
  <c r="BF123" i="151"/>
  <c r="AP92" i="151"/>
  <c r="BT106" i="151"/>
  <c r="BG127" i="151"/>
  <c r="BV127" i="151"/>
  <c r="AP123" i="151"/>
  <c r="BW109" i="151"/>
  <c r="AP127" i="151"/>
  <c r="AQ92" i="151"/>
  <c r="AO92" i="151"/>
  <c r="BF118" i="151"/>
  <c r="BH127" i="151"/>
  <c r="BG109" i="151"/>
  <c r="AS127" i="151"/>
  <c r="AP109" i="151"/>
  <c r="BS109" i="151"/>
  <c r="BH120" i="151"/>
  <c r="BT108" i="151"/>
  <c r="AO127" i="151"/>
  <c r="AQ123" i="151"/>
  <c r="BD109" i="151"/>
  <c r="AP120" i="151"/>
  <c r="BD108" i="151"/>
  <c r="AR123" i="151"/>
  <c r="BH123" i="151"/>
  <c r="AQ109" i="151"/>
  <c r="AS123" i="151"/>
  <c r="BS123" i="151"/>
  <c r="BW123" i="151"/>
  <c r="BT109" i="151"/>
  <c r="BU92" i="151"/>
  <c r="BD127" i="151"/>
  <c r="BT123" i="151"/>
  <c r="AR109" i="151"/>
  <c r="BU109" i="151"/>
  <c r="AQ97" i="151"/>
  <c r="BU123" i="151"/>
  <c r="BE109" i="151"/>
  <c r="BT120" i="151"/>
  <c r="BS106" i="151"/>
  <c r="AR97" i="151"/>
  <c r="BV123" i="151"/>
  <c r="BG123" i="151"/>
  <c r="AS120" i="151"/>
  <c r="BW92" i="151"/>
  <c r="AS97" i="151"/>
  <c r="BF127" i="151"/>
  <c r="BW120" i="151"/>
  <c r="BH92" i="151"/>
  <c r="BD92" i="151"/>
  <c r="U120" i="151"/>
  <c r="U106" i="151"/>
  <c r="U92" i="151"/>
  <c r="U109" i="151"/>
  <c r="AB109" i="151"/>
  <c r="AB106" i="151"/>
  <c r="U108" i="151"/>
  <c r="AB120" i="151"/>
  <c r="AB127" i="151"/>
  <c r="AB92" i="151"/>
  <c r="AB108" i="151"/>
  <c r="AB190" i="151"/>
  <c r="AB176" i="151"/>
  <c r="AB236" i="151"/>
  <c r="U191" i="151"/>
  <c r="U232" i="151"/>
  <c r="U165" i="151"/>
  <c r="AB182" i="151"/>
  <c r="AB180" i="151"/>
  <c r="AB195" i="151"/>
  <c r="AB185" i="151"/>
  <c r="AB160" i="151"/>
  <c r="U177" i="151"/>
  <c r="U188" i="151"/>
  <c r="U171" i="151"/>
  <c r="AB163" i="151"/>
  <c r="AB175" i="151"/>
  <c r="U152" i="151"/>
  <c r="U183" i="151"/>
  <c r="U172" i="151"/>
  <c r="U160" i="151"/>
  <c r="U155" i="151"/>
  <c r="U190" i="151"/>
  <c r="AB174" i="151"/>
  <c r="U189" i="151"/>
  <c r="AB173" i="151"/>
  <c r="U168" i="151"/>
  <c r="AB164" i="151"/>
  <c r="AB197" i="151"/>
  <c r="AB181" i="151"/>
  <c r="U185" i="151"/>
  <c r="AB172" i="151"/>
  <c r="AB178" i="151"/>
  <c r="U164" i="151"/>
  <c r="U175" i="151"/>
  <c r="U166" i="151"/>
  <c r="U157" i="151"/>
  <c r="AB159" i="151"/>
  <c r="AB162" i="151"/>
  <c r="U162" i="151"/>
  <c r="AB168" i="151"/>
  <c r="AB189" i="151"/>
  <c r="AB152" i="151"/>
  <c r="U174" i="151"/>
  <c r="U229" i="151"/>
  <c r="U173" i="151"/>
  <c r="U228" i="151"/>
  <c r="U178" i="151"/>
  <c r="AB187" i="151"/>
  <c r="U198" i="151"/>
  <c r="U156" i="151"/>
  <c r="AB156" i="151"/>
  <c r="U169" i="151"/>
  <c r="U181" i="151"/>
  <c r="AB199" i="151"/>
  <c r="AB165" i="151"/>
  <c r="AB161" i="151"/>
  <c r="AB198" i="151"/>
  <c r="AB183" i="151"/>
  <c r="U179" i="151"/>
  <c r="AB169" i="151"/>
  <c r="AB186" i="151"/>
  <c r="AB229" i="151"/>
  <c r="AB179" i="151"/>
  <c r="U159" i="151"/>
  <c r="AB191" i="151"/>
  <c r="AB318" i="151"/>
  <c r="AB188" i="151"/>
  <c r="AB155" i="151"/>
  <c r="U158" i="151"/>
  <c r="AB228" i="151"/>
  <c r="AB167" i="151"/>
  <c r="U167" i="151"/>
  <c r="U163" i="151"/>
  <c r="U182" i="151"/>
  <c r="AB184" i="151"/>
  <c r="U176" i="151"/>
  <c r="AB177" i="151"/>
  <c r="AB171" i="151"/>
  <c r="U161" i="151"/>
  <c r="U180" i="151"/>
  <c r="AB157" i="151"/>
  <c r="U318" i="151"/>
  <c r="AB232" i="151"/>
  <c r="AB194" i="151"/>
  <c r="AB170" i="151"/>
  <c r="AB158" i="151"/>
  <c r="AB166" i="151"/>
  <c r="AB196" i="151"/>
  <c r="U236" i="151"/>
  <c r="AB154" i="151"/>
  <c r="U295" i="151"/>
  <c r="U248" i="151"/>
  <c r="AB227" i="151"/>
  <c r="U219" i="151"/>
  <c r="AB260" i="151"/>
  <c r="U444" i="151"/>
  <c r="U238" i="151"/>
  <c r="U246" i="151"/>
  <c r="AB259" i="151"/>
  <c r="AB217" i="151"/>
  <c r="AB243" i="151"/>
  <c r="AB235" i="151"/>
  <c r="AB215" i="151"/>
  <c r="AB231" i="151"/>
  <c r="U260" i="151"/>
  <c r="AB262" i="151"/>
  <c r="AB242" i="151"/>
  <c r="U215" i="151"/>
  <c r="AB254" i="151"/>
  <c r="U226" i="151"/>
  <c r="AB223" i="151"/>
  <c r="AB248" i="151"/>
  <c r="U291" i="151"/>
  <c r="U244" i="151"/>
  <c r="U235" i="151"/>
  <c r="AB250" i="151"/>
  <c r="AB222" i="151"/>
  <c r="U230" i="151"/>
  <c r="U241" i="151"/>
  <c r="U252" i="151"/>
  <c r="U259" i="151"/>
  <c r="AB193" i="151"/>
  <c r="AB292" i="151"/>
  <c r="U225" i="151"/>
  <c r="U262" i="151"/>
  <c r="AB220" i="151"/>
  <c r="U245" i="151"/>
  <c r="AB226" i="151"/>
  <c r="AB256" i="151"/>
  <c r="U222" i="151"/>
  <c r="AB257" i="151"/>
  <c r="AB247" i="151"/>
  <c r="AB321" i="151"/>
  <c r="U254" i="151"/>
  <c r="AB253" i="151"/>
  <c r="AB291" i="151"/>
  <c r="U243" i="151"/>
  <c r="U224" i="151"/>
  <c r="AB295" i="151"/>
  <c r="U247" i="151"/>
  <c r="U234" i="151"/>
  <c r="U221" i="151"/>
  <c r="AB245" i="151"/>
  <c r="AB219" i="151"/>
  <c r="AB239" i="151"/>
  <c r="AB258" i="151"/>
  <c r="AB238" i="151"/>
  <c r="AB233" i="151"/>
  <c r="AB252" i="151"/>
  <c r="AB251" i="151"/>
  <c r="U253" i="151"/>
  <c r="U193" i="151"/>
  <c r="AB224" i="151"/>
  <c r="AB244" i="151"/>
  <c r="AB221" i="151"/>
  <c r="AB237" i="151"/>
  <c r="AB218" i="151"/>
  <c r="U233" i="151"/>
  <c r="U292" i="151"/>
  <c r="U239" i="151"/>
  <c r="AB246" i="151"/>
  <c r="U242" i="151"/>
  <c r="U321" i="151"/>
  <c r="U220" i="151"/>
  <c r="AB234" i="151"/>
  <c r="AB230" i="151"/>
  <c r="U227" i="151"/>
  <c r="AB241" i="151"/>
  <c r="AB225" i="151"/>
  <c r="U250" i="151"/>
  <c r="U231" i="151"/>
  <c r="AB444" i="151"/>
  <c r="U256" i="151"/>
  <c r="U258" i="151"/>
  <c r="U326" i="151"/>
  <c r="U257" i="151"/>
  <c r="U299" i="151"/>
  <c r="U249" i="151"/>
  <c r="U237" i="151"/>
  <c r="U218" i="151"/>
  <c r="U240" i="151"/>
  <c r="U223" i="151"/>
  <c r="AB240" i="151"/>
  <c r="AB299" i="151"/>
  <c r="AB249" i="151"/>
  <c r="AB322" i="151"/>
  <c r="U217" i="151"/>
  <c r="U251" i="151"/>
  <c r="AB314" i="151"/>
  <c r="AB325" i="151"/>
  <c r="U289" i="151"/>
  <c r="U285" i="151"/>
  <c r="U312" i="151"/>
  <c r="U362" i="151"/>
  <c r="AB294" i="151"/>
  <c r="U283" i="151"/>
  <c r="AB382" i="151"/>
  <c r="U281" i="151"/>
  <c r="U316" i="151"/>
  <c r="U322" i="151"/>
  <c r="AB355" i="151"/>
  <c r="U287" i="151"/>
  <c r="AB284" i="151"/>
  <c r="AB283" i="151"/>
  <c r="AB300" i="151"/>
  <c r="U317" i="151"/>
  <c r="U354" i="151"/>
  <c r="U302" i="151"/>
  <c r="AB323" i="151"/>
  <c r="U304" i="151"/>
  <c r="U298" i="151"/>
  <c r="AB302" i="151"/>
  <c r="AB289" i="151"/>
  <c r="U288" i="151"/>
  <c r="AB311" i="151"/>
  <c r="AB297" i="151"/>
  <c r="U320" i="151"/>
  <c r="AB383" i="151"/>
  <c r="U280" i="151"/>
  <c r="U300" i="151"/>
  <c r="U282" i="151"/>
  <c r="AB354" i="151"/>
  <c r="U377" i="151"/>
  <c r="U310" i="151"/>
  <c r="AB298" i="151"/>
  <c r="AB313" i="151"/>
  <c r="AB303" i="151"/>
  <c r="U278" i="151"/>
  <c r="AB317" i="151"/>
  <c r="U303" i="151"/>
  <c r="U286" i="151"/>
  <c r="U305" i="151"/>
  <c r="U355" i="151"/>
  <c r="AB304" i="151"/>
  <c r="AB288" i="151"/>
  <c r="AB282" i="151"/>
  <c r="AB305" i="151"/>
  <c r="U294" i="151"/>
  <c r="U324" i="151"/>
  <c r="AB281" i="151"/>
  <c r="AB278" i="151"/>
  <c r="AB296" i="151"/>
  <c r="U297" i="151"/>
  <c r="AB309" i="151"/>
  <c r="U309" i="151"/>
  <c r="U383" i="151"/>
  <c r="U284" i="151"/>
  <c r="AB306" i="151"/>
  <c r="AB286" i="151"/>
  <c r="AB315" i="151"/>
  <c r="AB285" i="151"/>
  <c r="U306" i="151"/>
  <c r="AB320" i="151"/>
  <c r="AB312" i="151"/>
  <c r="AB362" i="151"/>
  <c r="AB287" i="151"/>
  <c r="AB293" i="151"/>
  <c r="U293" i="151"/>
  <c r="AB377" i="151"/>
  <c r="AB290" i="151"/>
  <c r="AB310" i="151"/>
  <c r="U313" i="151"/>
  <c r="U358" i="151"/>
  <c r="U290" i="151"/>
  <c r="U307" i="151"/>
  <c r="AB307" i="151"/>
  <c r="U325" i="151"/>
  <c r="AB280" i="151"/>
  <c r="U311" i="151"/>
  <c r="U255" i="151"/>
  <c r="U296" i="151"/>
  <c r="U323" i="151"/>
  <c r="AB358" i="151"/>
  <c r="AB308" i="151"/>
  <c r="U308" i="151"/>
  <c r="AB255" i="151"/>
  <c r="U314" i="151"/>
  <c r="AB324" i="151"/>
  <c r="AB316" i="151"/>
  <c r="AB301" i="151"/>
  <c r="U301" i="151"/>
  <c r="U315" i="151"/>
  <c r="U340" i="151"/>
  <c r="AB356" i="151"/>
  <c r="U382" i="151"/>
  <c r="AB357" i="151"/>
  <c r="U366" i="151"/>
  <c r="AB370" i="151"/>
  <c r="AB418" i="151"/>
  <c r="U365" i="151"/>
  <c r="AB344" i="151"/>
  <c r="U348" i="151"/>
  <c r="AB372" i="151"/>
  <c r="U361" i="151"/>
  <c r="U352" i="151"/>
  <c r="AB446" i="151"/>
  <c r="U356" i="151"/>
  <c r="AB440" i="151"/>
  <c r="U389" i="151"/>
  <c r="U374" i="151"/>
  <c r="AB341" i="151"/>
  <c r="U446" i="151"/>
  <c r="AB376" i="151"/>
  <c r="U418" i="151"/>
  <c r="AB366" i="151"/>
  <c r="U376" i="151"/>
  <c r="U380" i="151"/>
  <c r="AB380" i="151"/>
  <c r="U371" i="151"/>
  <c r="AB373" i="151"/>
  <c r="U346" i="151"/>
  <c r="AB346" i="151"/>
  <c r="AB387" i="151"/>
  <c r="AB360" i="151"/>
  <c r="AB425" i="151"/>
  <c r="AB349" i="151"/>
  <c r="U343" i="151"/>
  <c r="U360" i="151"/>
  <c r="U425" i="151"/>
  <c r="AB367" i="151"/>
  <c r="AB348" i="151"/>
  <c r="AB353" i="151"/>
  <c r="U353" i="151"/>
  <c r="AB347" i="151"/>
  <c r="AB359" i="151"/>
  <c r="U367" i="151"/>
  <c r="U344" i="151"/>
  <c r="AB417" i="151"/>
  <c r="AB368" i="151"/>
  <c r="AB375" i="151"/>
  <c r="U357" i="151"/>
  <c r="U350" i="151"/>
  <c r="AB447" i="151"/>
  <c r="AB379" i="151"/>
  <c r="AB384" i="151"/>
  <c r="AB371" i="151"/>
  <c r="U345" i="151"/>
  <c r="AB369" i="151"/>
  <c r="AB365" i="151"/>
  <c r="AB343" i="151"/>
  <c r="AB352" i="151"/>
  <c r="U349" i="151"/>
  <c r="U379" i="151"/>
  <c r="U341" i="151"/>
  <c r="AB385" i="151"/>
  <c r="U421" i="151"/>
  <c r="U375" i="151"/>
  <c r="U347" i="151"/>
  <c r="U369" i="151"/>
  <c r="AB378" i="151"/>
  <c r="U384" i="151"/>
  <c r="U368" i="151"/>
  <c r="U373" i="151"/>
  <c r="U417" i="151"/>
  <c r="U372" i="151"/>
  <c r="AB374" i="151"/>
  <c r="AB345" i="151"/>
  <c r="U359" i="151"/>
  <c r="U370" i="151"/>
  <c r="U378" i="151"/>
  <c r="AB361" i="151"/>
  <c r="U388" i="151"/>
  <c r="U447" i="151"/>
  <c r="AB350" i="151"/>
  <c r="U319" i="151"/>
  <c r="U385" i="151"/>
  <c r="AB364" i="151"/>
  <c r="U386" i="151"/>
  <c r="AB351" i="151"/>
  <c r="U440" i="151"/>
  <c r="AB388" i="151"/>
  <c r="AB421" i="151"/>
  <c r="AB319" i="151"/>
  <c r="U351" i="151"/>
  <c r="AB386" i="151"/>
  <c r="U363" i="151"/>
  <c r="AB363" i="151"/>
  <c r="U387" i="151"/>
  <c r="U364" i="151"/>
  <c r="AB412" i="151"/>
  <c r="U420" i="151"/>
  <c r="AB419" i="151"/>
  <c r="AB426" i="151"/>
  <c r="U407" i="151"/>
  <c r="U433" i="151"/>
  <c r="AB423" i="151"/>
  <c r="AB432" i="151"/>
  <c r="AB413" i="151"/>
  <c r="U381" i="151"/>
  <c r="AB451" i="151"/>
  <c r="U435" i="151"/>
  <c r="U432" i="151"/>
  <c r="U442" i="151"/>
  <c r="AB415" i="151"/>
  <c r="U434" i="151"/>
  <c r="U436" i="151"/>
  <c r="U429" i="151"/>
  <c r="AB427" i="151"/>
  <c r="AB433" i="151"/>
  <c r="U419" i="151"/>
  <c r="AB430" i="151"/>
  <c r="U423" i="151"/>
  <c r="AB411" i="151"/>
  <c r="U414" i="151"/>
  <c r="AB416" i="151"/>
  <c r="AB414" i="151"/>
  <c r="U416" i="151"/>
  <c r="AB406" i="151"/>
  <c r="U427" i="151"/>
  <c r="AB436" i="151"/>
  <c r="AB407" i="151"/>
  <c r="U448" i="151"/>
  <c r="AB409" i="151"/>
  <c r="U412" i="151"/>
  <c r="U449" i="151"/>
  <c r="U431" i="151"/>
  <c r="AB420" i="151"/>
  <c r="AB404" i="151"/>
  <c r="AB428" i="151"/>
  <c r="U426" i="151"/>
  <c r="AB431" i="151"/>
  <c r="AB439" i="151"/>
  <c r="U406" i="151"/>
  <c r="U451" i="151"/>
  <c r="AB410" i="151"/>
  <c r="AB424" i="151"/>
  <c r="U438" i="151"/>
  <c r="AB408" i="151"/>
  <c r="U415" i="151"/>
  <c r="U437" i="151"/>
  <c r="U439" i="151"/>
  <c r="U413" i="151"/>
  <c r="U441" i="151"/>
  <c r="U424" i="151"/>
  <c r="U450" i="151"/>
  <c r="U430" i="151"/>
  <c r="AB422" i="151"/>
  <c r="U410" i="151"/>
  <c r="U411" i="151"/>
  <c r="AB438" i="151"/>
  <c r="U409" i="151"/>
  <c r="AB442" i="151"/>
  <c r="AB381" i="151"/>
  <c r="U408" i="151"/>
  <c r="AB450" i="151"/>
  <c r="AB435" i="151"/>
  <c r="AB437" i="151"/>
  <c r="U422" i="151"/>
  <c r="AB449" i="151"/>
  <c r="AB441" i="151"/>
  <c r="AB434" i="151"/>
  <c r="AB429" i="151"/>
  <c r="U428" i="151"/>
  <c r="U452" i="151"/>
  <c r="AB443" i="151"/>
  <c r="U404" i="151"/>
  <c r="AB448" i="151"/>
  <c r="U443" i="151"/>
  <c r="U445" i="151"/>
  <c r="AB445" i="151"/>
  <c r="AC109" i="151"/>
  <c r="AC123" i="151"/>
  <c r="V109" i="151"/>
  <c r="V120" i="151"/>
  <c r="AC106" i="151"/>
  <c r="V106" i="151"/>
  <c r="AC120" i="151"/>
  <c r="V118" i="151"/>
  <c r="V123" i="151"/>
  <c r="AC175" i="151"/>
  <c r="V184" i="151"/>
  <c r="V159" i="151"/>
  <c r="V176" i="151"/>
  <c r="AC168" i="151"/>
  <c r="AC194" i="151"/>
  <c r="V171" i="151"/>
  <c r="AC198" i="151"/>
  <c r="V168" i="151"/>
  <c r="AC163" i="151"/>
  <c r="AC186" i="151"/>
  <c r="AC154" i="151"/>
  <c r="AC165" i="151"/>
  <c r="AC263" i="151"/>
  <c r="AC164" i="151"/>
  <c r="AC158" i="151"/>
  <c r="AC179" i="151"/>
  <c r="AC173" i="151"/>
  <c r="V162" i="151"/>
  <c r="AC188" i="151"/>
  <c r="AC182" i="151"/>
  <c r="V164" i="151"/>
  <c r="AC190" i="151"/>
  <c r="AC174" i="151"/>
  <c r="AC177" i="151"/>
  <c r="V175" i="151"/>
  <c r="AC189" i="151"/>
  <c r="AC152" i="151"/>
  <c r="V229" i="151"/>
  <c r="AC159" i="151"/>
  <c r="AC162" i="151"/>
  <c r="AC169" i="151"/>
  <c r="AC181" i="151"/>
  <c r="V185" i="151"/>
  <c r="AC195" i="151"/>
  <c r="AC178" i="151"/>
  <c r="V165" i="151"/>
  <c r="AC166" i="151"/>
  <c r="V166" i="151"/>
  <c r="V156" i="151"/>
  <c r="V169" i="151"/>
  <c r="V172" i="151"/>
  <c r="V228" i="151"/>
  <c r="V178" i="151"/>
  <c r="V170" i="151"/>
  <c r="V179" i="151"/>
  <c r="AC187" i="151"/>
  <c r="AC199" i="151"/>
  <c r="AC232" i="151"/>
  <c r="AC183" i="151"/>
  <c r="AC156" i="151"/>
  <c r="V158" i="151"/>
  <c r="AC229" i="151"/>
  <c r="AC185" i="151"/>
  <c r="AC197" i="151"/>
  <c r="AC191" i="151"/>
  <c r="AC318" i="151"/>
  <c r="V154" i="151"/>
  <c r="V186" i="151"/>
  <c r="AC228" i="151"/>
  <c r="AC167" i="151"/>
  <c r="V167" i="151"/>
  <c r="AC155" i="151"/>
  <c r="AC184" i="151"/>
  <c r="AC172" i="151"/>
  <c r="V232" i="151"/>
  <c r="AC171" i="151"/>
  <c r="V263" i="151"/>
  <c r="V180" i="151"/>
  <c r="AC157" i="151"/>
  <c r="AC200" i="151"/>
  <c r="V318" i="151"/>
  <c r="V182" i="151"/>
  <c r="AC161" i="151"/>
  <c r="AC170" i="151"/>
  <c r="AC196" i="151"/>
  <c r="V163" i="151"/>
  <c r="V194" i="151"/>
  <c r="V198" i="151"/>
  <c r="V236" i="151"/>
  <c r="V161" i="151"/>
  <c r="V188" i="151"/>
  <c r="V155" i="151"/>
  <c r="AC236" i="151"/>
  <c r="AC160" i="151"/>
  <c r="V191" i="151"/>
  <c r="V177" i="151"/>
  <c r="AC180" i="151"/>
  <c r="V152" i="151"/>
  <c r="V183" i="151"/>
  <c r="AC176" i="151"/>
  <c r="V181" i="151"/>
  <c r="V160" i="151"/>
  <c r="V291" i="151"/>
  <c r="V220" i="151"/>
  <c r="V244" i="151"/>
  <c r="AC254" i="151"/>
  <c r="AC260" i="151"/>
  <c r="V261" i="151"/>
  <c r="AC261" i="151"/>
  <c r="AC248" i="151"/>
  <c r="V247" i="151"/>
  <c r="AC234" i="151"/>
  <c r="AC292" i="151"/>
  <c r="AC237" i="151"/>
  <c r="AC223" i="151"/>
  <c r="AC325" i="151"/>
  <c r="AC259" i="151"/>
  <c r="V235" i="151"/>
  <c r="V230" i="151"/>
  <c r="AC230" i="151"/>
  <c r="V237" i="151"/>
  <c r="AC295" i="151"/>
  <c r="AC222" i="151"/>
  <c r="AC243" i="151"/>
  <c r="AC241" i="151"/>
  <c r="V241" i="151"/>
  <c r="V245" i="151"/>
  <c r="AC233" i="151"/>
  <c r="AC220" i="151"/>
  <c r="V227" i="151"/>
  <c r="AC226" i="151"/>
  <c r="AC242" i="151"/>
  <c r="V193" i="151"/>
  <c r="AC247" i="151"/>
  <c r="AC321" i="151"/>
  <c r="V254" i="151"/>
  <c r="V222" i="151"/>
  <c r="V321" i="151"/>
  <c r="V243" i="151"/>
  <c r="V224" i="151"/>
  <c r="V234" i="151"/>
  <c r="V221" i="151"/>
  <c r="AC225" i="151"/>
  <c r="AC253" i="151"/>
  <c r="AC291" i="151"/>
  <c r="AC245" i="151"/>
  <c r="AC219" i="151"/>
  <c r="V225" i="151"/>
  <c r="V252" i="151"/>
  <c r="AC444" i="151"/>
  <c r="AC238" i="151"/>
  <c r="V257" i="151"/>
  <c r="V248" i="151"/>
  <c r="V253" i="151"/>
  <c r="AC252" i="151"/>
  <c r="AC257" i="151"/>
  <c r="AC224" i="151"/>
  <c r="AC244" i="151"/>
  <c r="V215" i="151"/>
  <c r="AC221" i="151"/>
  <c r="V219" i="151"/>
  <c r="AC250" i="151"/>
  <c r="V231" i="151"/>
  <c r="V444" i="151"/>
  <c r="V246" i="151"/>
  <c r="V260" i="151"/>
  <c r="V240" i="151"/>
  <c r="AC249" i="151"/>
  <c r="AC251" i="151"/>
  <c r="V256" i="151"/>
  <c r="V242" i="151"/>
  <c r="V233" i="151"/>
  <c r="V262" i="151"/>
  <c r="V292" i="151"/>
  <c r="AC326" i="151"/>
  <c r="AC235" i="151"/>
  <c r="V250" i="151"/>
  <c r="V223" i="151"/>
  <c r="AC217" i="151"/>
  <c r="V238" i="151"/>
  <c r="AC246" i="151"/>
  <c r="V259" i="151"/>
  <c r="V251" i="151"/>
  <c r="AC258" i="151"/>
  <c r="V295" i="151"/>
  <c r="AC227" i="151"/>
  <c r="AC193" i="151"/>
  <c r="AC215" i="151"/>
  <c r="AC231" i="151"/>
  <c r="V226" i="151"/>
  <c r="AC239" i="151"/>
  <c r="V325" i="151"/>
  <c r="V218" i="151"/>
  <c r="V258" i="151"/>
  <c r="AC240" i="151"/>
  <c r="AC218" i="151"/>
  <c r="V239" i="151"/>
  <c r="AC323" i="151"/>
  <c r="AC299" i="151"/>
  <c r="AC256" i="151"/>
  <c r="V217" i="151"/>
  <c r="V299" i="151"/>
  <c r="V249" i="151"/>
  <c r="AC294" i="151"/>
  <c r="V317" i="151"/>
  <c r="V354" i="151"/>
  <c r="V281" i="151"/>
  <c r="AC308" i="151"/>
  <c r="AC255" i="151"/>
  <c r="V309" i="151"/>
  <c r="V304" i="151"/>
  <c r="AC283" i="151"/>
  <c r="V306" i="151"/>
  <c r="V288" i="151"/>
  <c r="V316" i="151"/>
  <c r="V287" i="151"/>
  <c r="AC324" i="151"/>
  <c r="AC289" i="151"/>
  <c r="AC311" i="151"/>
  <c r="V326" i="151"/>
  <c r="AC301" i="151"/>
  <c r="V280" i="151"/>
  <c r="AC354" i="151"/>
  <c r="V302" i="151"/>
  <c r="AC302" i="151"/>
  <c r="V290" i="151"/>
  <c r="AC298" i="151"/>
  <c r="V300" i="151"/>
  <c r="AC313" i="151"/>
  <c r="AC377" i="151"/>
  <c r="V310" i="151"/>
  <c r="AC355" i="151"/>
  <c r="V284" i="151"/>
  <c r="V285" i="151"/>
  <c r="V382" i="151"/>
  <c r="V303" i="151"/>
  <c r="V294" i="151"/>
  <c r="V293" i="151"/>
  <c r="V355" i="151"/>
  <c r="AC300" i="151"/>
  <c r="AC282" i="151"/>
  <c r="AC303" i="151"/>
  <c r="AC358" i="151"/>
  <c r="AC297" i="151"/>
  <c r="V324" i="151"/>
  <c r="AC281" i="151"/>
  <c r="AC278" i="151"/>
  <c r="V278" i="151"/>
  <c r="V305" i="151"/>
  <c r="V383" i="151"/>
  <c r="V320" i="151"/>
  <c r="AC284" i="151"/>
  <c r="AC306" i="151"/>
  <c r="V323" i="151"/>
  <c r="V297" i="151"/>
  <c r="V289" i="151"/>
  <c r="AC285" i="151"/>
  <c r="V286" i="151"/>
  <c r="V362" i="151"/>
  <c r="V377" i="151"/>
  <c r="AC309" i="151"/>
  <c r="AC287" i="151"/>
  <c r="AC383" i="151"/>
  <c r="AC293" i="151"/>
  <c r="AC312" i="151"/>
  <c r="AC290" i="151"/>
  <c r="V307" i="151"/>
  <c r="V298" i="151"/>
  <c r="V313" i="151"/>
  <c r="AC288" i="151"/>
  <c r="V358" i="151"/>
  <c r="AC305" i="151"/>
  <c r="AC310" i="151"/>
  <c r="AC307" i="151"/>
  <c r="AC280" i="151"/>
  <c r="V311" i="151"/>
  <c r="V301" i="151"/>
  <c r="AC316" i="151"/>
  <c r="AC296" i="151"/>
  <c r="AC304" i="151"/>
  <c r="V283" i="151"/>
  <c r="V282" i="151"/>
  <c r="AC317" i="151"/>
  <c r="AC362" i="151"/>
  <c r="V308" i="151"/>
  <c r="V314" i="151"/>
  <c r="V255" i="151"/>
  <c r="V315" i="151"/>
  <c r="V312" i="151"/>
  <c r="V322" i="151"/>
  <c r="AC286" i="151"/>
  <c r="AC322" i="151"/>
  <c r="AC315" i="151"/>
  <c r="V296" i="151"/>
  <c r="AC385" i="151"/>
  <c r="AC320" i="151"/>
  <c r="AC314" i="151"/>
  <c r="AC366" i="151"/>
  <c r="AC382" i="151"/>
  <c r="AC425" i="151"/>
  <c r="V425" i="151"/>
  <c r="AC418" i="151"/>
  <c r="AC386" i="151"/>
  <c r="AC319" i="151"/>
  <c r="AC350" i="151"/>
  <c r="AC389" i="151"/>
  <c r="V374" i="151"/>
  <c r="V351" i="151"/>
  <c r="V357" i="151"/>
  <c r="AC341" i="151"/>
  <c r="V371" i="151"/>
  <c r="AC371" i="151"/>
  <c r="AC359" i="151"/>
  <c r="AC360" i="151"/>
  <c r="V352" i="151"/>
  <c r="AC363" i="151"/>
  <c r="V447" i="151"/>
  <c r="V346" i="151"/>
  <c r="V380" i="151"/>
  <c r="V446" i="151"/>
  <c r="V386" i="151"/>
  <c r="AC373" i="151"/>
  <c r="AC417" i="151"/>
  <c r="AC346" i="151"/>
  <c r="AC446" i="151"/>
  <c r="AC369" i="151"/>
  <c r="V376" i="151"/>
  <c r="AC384" i="151"/>
  <c r="AC356" i="151"/>
  <c r="AC367" i="151"/>
  <c r="V378" i="151"/>
  <c r="V370" i="151"/>
  <c r="AC349" i="151"/>
  <c r="V341" i="151"/>
  <c r="AC348" i="151"/>
  <c r="AC353" i="151"/>
  <c r="V360" i="151"/>
  <c r="V344" i="151"/>
  <c r="V366" i="151"/>
  <c r="V353" i="151"/>
  <c r="AC347" i="151"/>
  <c r="AC368" i="151"/>
  <c r="V373" i="151"/>
  <c r="V379" i="151"/>
  <c r="V345" i="151"/>
  <c r="V418" i="151"/>
  <c r="AC365" i="151"/>
  <c r="V348" i="151"/>
  <c r="V384" i="151"/>
  <c r="AC387" i="151"/>
  <c r="AC343" i="151"/>
  <c r="AC357" i="151"/>
  <c r="AC379" i="151"/>
  <c r="AC380" i="151"/>
  <c r="AC378" i="151"/>
  <c r="V372" i="151"/>
  <c r="V375" i="151"/>
  <c r="AC388" i="151"/>
  <c r="V347" i="151"/>
  <c r="V368" i="151"/>
  <c r="V369" i="151"/>
  <c r="AC376" i="151"/>
  <c r="V417" i="151"/>
  <c r="V387" i="151"/>
  <c r="AC345" i="151"/>
  <c r="V385" i="151"/>
  <c r="V359" i="151"/>
  <c r="V356" i="151"/>
  <c r="V367" i="151"/>
  <c r="AC372" i="151"/>
  <c r="AC374" i="151"/>
  <c r="AC375" i="151"/>
  <c r="AC364" i="151"/>
  <c r="V389" i="151"/>
  <c r="V365" i="151"/>
  <c r="AC361" i="151"/>
  <c r="V349" i="151"/>
  <c r="AC370" i="151"/>
  <c r="AC344" i="151"/>
  <c r="V361" i="151"/>
  <c r="V364" i="151"/>
  <c r="AC440" i="151"/>
  <c r="AC421" i="151"/>
  <c r="AC352" i="151"/>
  <c r="V421" i="151"/>
  <c r="V343" i="151"/>
  <c r="V440" i="151"/>
  <c r="V363" i="151"/>
  <c r="V350" i="151"/>
  <c r="V319" i="151"/>
  <c r="AC351" i="151"/>
  <c r="AC447" i="151"/>
  <c r="V388" i="151"/>
  <c r="AC413" i="151"/>
  <c r="V441" i="151"/>
  <c r="AC424" i="151"/>
  <c r="AC433" i="151"/>
  <c r="V442" i="151"/>
  <c r="V449" i="151"/>
  <c r="AC431" i="151"/>
  <c r="AC411" i="151"/>
  <c r="V438" i="151"/>
  <c r="V409" i="151"/>
  <c r="AC423" i="151"/>
  <c r="AC434" i="151"/>
  <c r="AC452" i="151"/>
  <c r="AC427" i="151"/>
  <c r="V416" i="151"/>
  <c r="V452" i="151"/>
  <c r="AC430" i="151"/>
  <c r="V436" i="151"/>
  <c r="AC420" i="151"/>
  <c r="AC432" i="151"/>
  <c r="V411" i="151"/>
  <c r="AC415" i="151"/>
  <c r="AC414" i="151"/>
  <c r="AC429" i="151"/>
  <c r="V427" i="151"/>
  <c r="V410" i="151"/>
  <c r="V413" i="151"/>
  <c r="V451" i="151"/>
  <c r="V412" i="151"/>
  <c r="AC448" i="151"/>
  <c r="AC407" i="151"/>
  <c r="V433" i="151"/>
  <c r="V414" i="151"/>
  <c r="AC409" i="151"/>
  <c r="V432" i="151"/>
  <c r="AC437" i="151"/>
  <c r="AC422" i="151"/>
  <c r="AC439" i="151"/>
  <c r="V450" i="151"/>
  <c r="AC412" i="151"/>
  <c r="AC406" i="151"/>
  <c r="AC441" i="151"/>
  <c r="V423" i="151"/>
  <c r="V429" i="151"/>
  <c r="V422" i="151"/>
  <c r="AC410" i="151"/>
  <c r="AC428" i="151"/>
  <c r="AC435" i="151"/>
  <c r="V408" i="151"/>
  <c r="V415" i="151"/>
  <c r="V430" i="151"/>
  <c r="AC436" i="151"/>
  <c r="V448" i="151"/>
  <c r="V424" i="151"/>
  <c r="AC442" i="151"/>
  <c r="AC450" i="151"/>
  <c r="V428" i="151"/>
  <c r="V420" i="151"/>
  <c r="V419" i="151"/>
  <c r="V404" i="151"/>
  <c r="V435" i="151"/>
  <c r="AC419" i="151"/>
  <c r="V437" i="151"/>
  <c r="V431" i="151"/>
  <c r="V407" i="151"/>
  <c r="AC449" i="151"/>
  <c r="AC438" i="151"/>
  <c r="V434" i="151"/>
  <c r="V406" i="151"/>
  <c r="V439" i="151"/>
  <c r="AC416" i="151"/>
  <c r="AC381" i="151"/>
  <c r="V426" i="151"/>
  <c r="AC443" i="151"/>
  <c r="AC451" i="151"/>
  <c r="AC426" i="151"/>
  <c r="AC408" i="151"/>
  <c r="V443" i="151"/>
  <c r="AC404" i="151"/>
  <c r="V381" i="151"/>
  <c r="V445" i="151"/>
  <c r="AC445" i="151"/>
  <c r="S106" i="151"/>
  <c r="S109" i="151"/>
  <c r="S120" i="151"/>
  <c r="Z92" i="151"/>
  <c r="S127" i="151"/>
  <c r="Z120" i="151"/>
  <c r="Z127" i="151"/>
  <c r="Z109" i="151"/>
  <c r="Z106" i="151"/>
  <c r="Z97" i="151"/>
  <c r="Z194" i="151"/>
  <c r="S187" i="151"/>
  <c r="S177" i="151"/>
  <c r="Z171" i="151"/>
  <c r="Z186" i="151"/>
  <c r="Z157" i="151"/>
  <c r="Z183" i="151"/>
  <c r="Z229" i="151"/>
  <c r="Z167" i="151"/>
  <c r="Z164" i="151"/>
  <c r="Z184" i="151"/>
  <c r="S184" i="151"/>
  <c r="Z190" i="151"/>
  <c r="S176" i="151"/>
  <c r="S228" i="151"/>
  <c r="S165" i="151"/>
  <c r="Z158" i="151"/>
  <c r="Z166" i="151"/>
  <c r="S183" i="151"/>
  <c r="S159" i="151"/>
  <c r="Z162" i="151"/>
  <c r="S172" i="151"/>
  <c r="Z228" i="151"/>
  <c r="S171" i="151"/>
  <c r="Z180" i="151"/>
  <c r="S189" i="151"/>
  <c r="Z174" i="151"/>
  <c r="Z176" i="151"/>
  <c r="Z236" i="151"/>
  <c r="Z198" i="151"/>
  <c r="Z168" i="151"/>
  <c r="S188" i="151"/>
  <c r="Z188" i="151"/>
  <c r="S232" i="151"/>
  <c r="S174" i="151"/>
  <c r="S179" i="151"/>
  <c r="Z169" i="151"/>
  <c r="Z181" i="151"/>
  <c r="Z185" i="151"/>
  <c r="S236" i="151"/>
  <c r="S168" i="151"/>
  <c r="S318" i="151"/>
  <c r="Z177" i="151"/>
  <c r="Z170" i="151"/>
  <c r="S170" i="151"/>
  <c r="S166" i="151"/>
  <c r="S190" i="151"/>
  <c r="S152" i="151"/>
  <c r="Z172" i="151"/>
  <c r="Z191" i="151"/>
  <c r="Z232" i="151"/>
  <c r="S161" i="151"/>
  <c r="Z263" i="151"/>
  <c r="Z159" i="151"/>
  <c r="Z173" i="151"/>
  <c r="Z160" i="151"/>
  <c r="Z187" i="151"/>
  <c r="S198" i="151"/>
  <c r="Z163" i="151"/>
  <c r="S175" i="151"/>
  <c r="Z179" i="151"/>
  <c r="S160" i="151"/>
  <c r="Z178" i="151"/>
  <c r="Z318" i="151"/>
  <c r="Z165" i="151"/>
  <c r="S154" i="151"/>
  <c r="S182" i="151"/>
  <c r="Z155" i="151"/>
  <c r="Z189" i="151"/>
  <c r="S195" i="151"/>
  <c r="Z154" i="151"/>
  <c r="Z156" i="151"/>
  <c r="S173" i="151"/>
  <c r="S169" i="151"/>
  <c r="S185" i="151"/>
  <c r="Z200" i="151"/>
  <c r="Z161" i="151"/>
  <c r="Z195" i="151"/>
  <c r="S163" i="151"/>
  <c r="Z175" i="151"/>
  <c r="S157" i="151"/>
  <c r="S229" i="151"/>
  <c r="S167" i="151"/>
  <c r="Z182" i="151"/>
  <c r="Z152" i="151"/>
  <c r="S156" i="151"/>
  <c r="S162" i="151"/>
  <c r="Z197" i="151"/>
  <c r="S186" i="151"/>
  <c r="S158" i="151"/>
  <c r="S155" i="151"/>
  <c r="Z235" i="151"/>
  <c r="S221" i="151"/>
  <c r="Z245" i="151"/>
  <c r="S250" i="151"/>
  <c r="Z239" i="151"/>
  <c r="Z261" i="151"/>
  <c r="S233" i="151"/>
  <c r="S231" i="151"/>
  <c r="Z299" i="151"/>
  <c r="S253" i="151"/>
  <c r="Z193" i="151"/>
  <c r="S244" i="151"/>
  <c r="S234" i="151"/>
  <c r="Z241" i="151"/>
  <c r="Z227" i="151"/>
  <c r="S246" i="151"/>
  <c r="Z218" i="151"/>
  <c r="S251" i="151"/>
  <c r="S243" i="151"/>
  <c r="Z254" i="151"/>
  <c r="Z225" i="151"/>
  <c r="Z234" i="151"/>
  <c r="Z221" i="151"/>
  <c r="S242" i="151"/>
  <c r="Z243" i="151"/>
  <c r="S254" i="151"/>
  <c r="S226" i="151"/>
  <c r="S248" i="151"/>
  <c r="Z253" i="151"/>
  <c r="Z222" i="151"/>
  <c r="S321" i="151"/>
  <c r="S215" i="151"/>
  <c r="S241" i="151"/>
  <c r="Z252" i="151"/>
  <c r="Z215" i="151"/>
  <c r="Z231" i="151"/>
  <c r="Z242" i="151"/>
  <c r="Z248" i="151"/>
  <c r="Z224" i="151"/>
  <c r="S230" i="151"/>
  <c r="S219" i="151"/>
  <c r="Z246" i="151"/>
  <c r="S222" i="151"/>
  <c r="Z233" i="151"/>
  <c r="S291" i="151"/>
  <c r="S235" i="151"/>
  <c r="Z292" i="151"/>
  <c r="S225" i="151"/>
  <c r="Z250" i="151"/>
  <c r="Z256" i="151"/>
  <c r="S239" i="151"/>
  <c r="S217" i="151"/>
  <c r="S237" i="151"/>
  <c r="Z295" i="151"/>
  <c r="S295" i="151"/>
  <c r="Z321" i="151"/>
  <c r="S220" i="151"/>
  <c r="Z230" i="151"/>
  <c r="S245" i="151"/>
  <c r="S227" i="151"/>
  <c r="S252" i="151"/>
  <c r="Z226" i="151"/>
  <c r="S444" i="151"/>
  <c r="Z238" i="151"/>
  <c r="S240" i="151"/>
  <c r="S249" i="151"/>
  <c r="Z251" i="151"/>
  <c r="Z291" i="151"/>
  <c r="Z220" i="151"/>
  <c r="S299" i="151"/>
  <c r="Z247" i="151"/>
  <c r="S247" i="151"/>
  <c r="Z219" i="151"/>
  <c r="S256" i="151"/>
  <c r="S260" i="151"/>
  <c r="S224" i="151"/>
  <c r="Z244" i="151"/>
  <c r="S292" i="151"/>
  <c r="S258" i="151"/>
  <c r="S238" i="151"/>
  <c r="Z237" i="151"/>
  <c r="S322" i="151"/>
  <c r="Z257" i="151"/>
  <c r="S259" i="151"/>
  <c r="S218" i="151"/>
  <c r="Z240" i="151"/>
  <c r="Z259" i="151"/>
  <c r="Z323" i="151"/>
  <c r="Z217" i="151"/>
  <c r="Z444" i="151"/>
  <c r="S223" i="151"/>
  <c r="Z223" i="151"/>
  <c r="S257" i="151"/>
  <c r="S262" i="151"/>
  <c r="Z249" i="151"/>
  <c r="S325" i="151"/>
  <c r="S294" i="151"/>
  <c r="S313" i="151"/>
  <c r="Z278" i="151"/>
  <c r="S362" i="151"/>
  <c r="Z362" i="151"/>
  <c r="Z316" i="151"/>
  <c r="Z296" i="151"/>
  <c r="S297" i="151"/>
  <c r="Z325" i="151"/>
  <c r="Z287" i="151"/>
  <c r="S304" i="151"/>
  <c r="Z284" i="151"/>
  <c r="Z280" i="151"/>
  <c r="S385" i="151"/>
  <c r="Z377" i="151"/>
  <c r="S287" i="151"/>
  <c r="Z298" i="151"/>
  <c r="Z300" i="151"/>
  <c r="Z282" i="151"/>
  <c r="Z285" i="151"/>
  <c r="S285" i="151"/>
  <c r="S289" i="151"/>
  <c r="Z303" i="151"/>
  <c r="Z293" i="151"/>
  <c r="S310" i="151"/>
  <c r="Z310" i="151"/>
  <c r="Z322" i="151"/>
  <c r="S282" i="151"/>
  <c r="S323" i="151"/>
  <c r="S358" i="151"/>
  <c r="Z294" i="151"/>
  <c r="S307" i="151"/>
  <c r="S290" i="151"/>
  <c r="Z355" i="151"/>
  <c r="S383" i="151"/>
  <c r="S317" i="151"/>
  <c r="Z324" i="151"/>
  <c r="Z302" i="151"/>
  <c r="S320" i="151"/>
  <c r="S355" i="151"/>
  <c r="S280" i="151"/>
  <c r="S300" i="151"/>
  <c r="Z311" i="151"/>
  <c r="Z305" i="151"/>
  <c r="Z383" i="151"/>
  <c r="S298" i="151"/>
  <c r="S283" i="151"/>
  <c r="Z289" i="151"/>
  <c r="S324" i="151"/>
  <c r="S377" i="151"/>
  <c r="Z297" i="151"/>
  <c r="Z307" i="151"/>
  <c r="S354" i="151"/>
  <c r="S302" i="151"/>
  <c r="S303" i="151"/>
  <c r="S305" i="151"/>
  <c r="Z313" i="151"/>
  <c r="Z306" i="151"/>
  <c r="S293" i="151"/>
  <c r="S278" i="151"/>
  <c r="Z358" i="151"/>
  <c r="Z301" i="151"/>
  <c r="Z320" i="151"/>
  <c r="S288" i="151"/>
  <c r="Z312" i="151"/>
  <c r="Z326" i="151"/>
  <c r="Z283" i="151"/>
  <c r="S309" i="151"/>
  <c r="Z317" i="151"/>
  <c r="Z354" i="151"/>
  <c r="S286" i="151"/>
  <c r="S315" i="151"/>
  <c r="Z255" i="151"/>
  <c r="Z290" i="151"/>
  <c r="Z304" i="151"/>
  <c r="Z288" i="151"/>
  <c r="Z281" i="151"/>
  <c r="S281" i="151"/>
  <c r="S326" i="151"/>
  <c r="Z309" i="151"/>
  <c r="S284" i="151"/>
  <c r="S382" i="151"/>
  <c r="S306" i="151"/>
  <c r="Z286" i="151"/>
  <c r="Z315" i="151"/>
  <c r="S308" i="151"/>
  <c r="S316" i="151"/>
  <c r="S312" i="151"/>
  <c r="S296" i="151"/>
  <c r="Z308" i="151"/>
  <c r="Z314" i="151"/>
  <c r="S314" i="151"/>
  <c r="S311" i="151"/>
  <c r="S255" i="151"/>
  <c r="S301" i="151"/>
  <c r="Z384" i="151"/>
  <c r="Z346" i="151"/>
  <c r="S368" i="151"/>
  <c r="S369" i="151"/>
  <c r="S356" i="151"/>
  <c r="Z365" i="151"/>
  <c r="S378" i="151"/>
  <c r="Z374" i="151"/>
  <c r="Z447" i="151"/>
  <c r="S359" i="151"/>
  <c r="Z361" i="151"/>
  <c r="Z343" i="151"/>
  <c r="S421" i="151"/>
  <c r="S349" i="151"/>
  <c r="S341" i="151"/>
  <c r="Z345" i="151"/>
  <c r="Z425" i="151"/>
  <c r="Z418" i="151"/>
  <c r="S365" i="151"/>
  <c r="S367" i="151"/>
  <c r="S384" i="151"/>
  <c r="S388" i="151"/>
  <c r="S387" i="151"/>
  <c r="Z379" i="151"/>
  <c r="Z370" i="151"/>
  <c r="S344" i="151"/>
  <c r="S418" i="151"/>
  <c r="S379" i="151"/>
  <c r="Z341" i="151"/>
  <c r="S371" i="151"/>
  <c r="Z360" i="151"/>
  <c r="Z344" i="151"/>
  <c r="S372" i="151"/>
  <c r="S361" i="151"/>
  <c r="S376" i="151"/>
  <c r="Z446" i="151"/>
  <c r="Z385" i="151"/>
  <c r="S370" i="151"/>
  <c r="Z373" i="151"/>
  <c r="Z356" i="151"/>
  <c r="S386" i="151"/>
  <c r="S374" i="151"/>
  <c r="S373" i="151"/>
  <c r="S366" i="151"/>
  <c r="Z380" i="151"/>
  <c r="S446" i="151"/>
  <c r="S360" i="151"/>
  <c r="Z389" i="151"/>
  <c r="Z417" i="151"/>
  <c r="S343" i="151"/>
  <c r="Z319" i="151"/>
  <c r="Z347" i="151"/>
  <c r="Z359" i="151"/>
  <c r="Z368" i="151"/>
  <c r="Z367" i="151"/>
  <c r="S417" i="151"/>
  <c r="S357" i="151"/>
  <c r="Z363" i="151"/>
  <c r="Z364" i="151"/>
  <c r="Z353" i="151"/>
  <c r="S346" i="151"/>
  <c r="S345" i="151"/>
  <c r="Z372" i="151"/>
  <c r="Z375" i="151"/>
  <c r="Z382" i="151"/>
  <c r="S353" i="151"/>
  <c r="S380" i="151"/>
  <c r="Z371" i="151"/>
  <c r="Z340" i="151"/>
  <c r="Z376" i="151"/>
  <c r="S425" i="151"/>
  <c r="S348" i="151"/>
  <c r="S375" i="151"/>
  <c r="S447" i="151"/>
  <c r="S350" i="151"/>
  <c r="Z351" i="151"/>
  <c r="Z349" i="151"/>
  <c r="Z369" i="151"/>
  <c r="Z378" i="151"/>
  <c r="Z348" i="151"/>
  <c r="Z366" i="151"/>
  <c r="S347" i="151"/>
  <c r="Z352" i="151"/>
  <c r="Z388" i="151"/>
  <c r="Z386" i="151"/>
  <c r="Z387" i="151"/>
  <c r="S440" i="151"/>
  <c r="Z421" i="151"/>
  <c r="Z440" i="151"/>
  <c r="S352" i="151"/>
  <c r="S363" i="151"/>
  <c r="S364" i="151"/>
  <c r="Z350" i="151"/>
  <c r="Z357" i="151"/>
  <c r="S319" i="151"/>
  <c r="S351" i="151"/>
  <c r="S452" i="151"/>
  <c r="Z452" i="151"/>
  <c r="Z437" i="151"/>
  <c r="Z427" i="151"/>
  <c r="S433" i="151"/>
  <c r="Z419" i="151"/>
  <c r="Z381" i="151"/>
  <c r="S416" i="151"/>
  <c r="Z443" i="151"/>
  <c r="Z432" i="151"/>
  <c r="S407" i="151"/>
  <c r="Z441" i="151"/>
  <c r="Z448" i="151"/>
  <c r="Z416" i="151"/>
  <c r="S451" i="151"/>
  <c r="S428" i="151"/>
  <c r="Z436" i="151"/>
  <c r="S448" i="151"/>
  <c r="Z422" i="151"/>
  <c r="S406" i="151"/>
  <c r="Z442" i="151"/>
  <c r="S381" i="151"/>
  <c r="Z434" i="151"/>
  <c r="S427" i="151"/>
  <c r="S411" i="151"/>
  <c r="Z411" i="151"/>
  <c r="Z423" i="151"/>
  <c r="Z412" i="151"/>
  <c r="Z404" i="151"/>
  <c r="Z415" i="151"/>
  <c r="S437" i="151"/>
  <c r="S436" i="151"/>
  <c r="Z407" i="151"/>
  <c r="S422" i="151"/>
  <c r="S420" i="151"/>
  <c r="S424" i="151"/>
  <c r="S415" i="151"/>
  <c r="S434" i="151"/>
  <c r="Z433" i="151"/>
  <c r="S419" i="151"/>
  <c r="S439" i="151"/>
  <c r="Z410" i="151"/>
  <c r="Z409" i="151"/>
  <c r="S423" i="151"/>
  <c r="Z414" i="151"/>
  <c r="S432" i="151"/>
  <c r="S410" i="151"/>
  <c r="S413" i="151"/>
  <c r="Z413" i="151"/>
  <c r="Z424" i="151"/>
  <c r="S414" i="151"/>
  <c r="S409" i="151"/>
  <c r="S435" i="151"/>
  <c r="S412" i="151"/>
  <c r="Z431" i="151"/>
  <c r="Z449" i="151"/>
  <c r="Z406" i="151"/>
  <c r="Z428" i="151"/>
  <c r="Z435" i="151"/>
  <c r="Z429" i="151"/>
  <c r="Z439" i="151"/>
  <c r="S450" i="151"/>
  <c r="S431" i="151"/>
  <c r="S441" i="151"/>
  <c r="S438" i="151"/>
  <c r="S430" i="151"/>
  <c r="Z430" i="151"/>
  <c r="S429" i="151"/>
  <c r="S449" i="151"/>
  <c r="Z420" i="151"/>
  <c r="Z438" i="151"/>
  <c r="S443" i="151"/>
  <c r="Z426" i="151"/>
  <c r="S404" i="151"/>
  <c r="S408" i="151"/>
  <c r="S426" i="151"/>
  <c r="Z450" i="151"/>
  <c r="Z408" i="151"/>
  <c r="S442" i="151"/>
  <c r="Z445" i="151"/>
  <c r="S445" i="151"/>
  <c r="BU192" i="151"/>
  <c r="AW118" i="151"/>
  <c r="BA108" i="151"/>
  <c r="BW108" i="151"/>
  <c r="AX97" i="151"/>
  <c r="AA97" i="151"/>
  <c r="AC127" i="151"/>
  <c r="T106" i="151"/>
  <c r="BL192" i="151"/>
  <c r="AX118" i="151"/>
  <c r="AJ108" i="151"/>
  <c r="BO108" i="151"/>
  <c r="AP97" i="151"/>
  <c r="BS97" i="151"/>
  <c r="BT127" i="151"/>
  <c r="BW127" i="151"/>
  <c r="AB123" i="151"/>
  <c r="AS192" i="151"/>
  <c r="AO118" i="151"/>
  <c r="AK108" i="151"/>
  <c r="T120" i="151"/>
  <c r="AO117" i="151"/>
  <c r="BL118" i="151"/>
  <c r="AL108" i="151"/>
  <c r="AW108" i="151"/>
  <c r="AY117" i="151"/>
  <c r="AP118" i="151"/>
  <c r="S108" i="151"/>
  <c r="AC108" i="151"/>
  <c r="T109" i="151"/>
  <c r="T108" i="151"/>
  <c r="AX117" i="151"/>
  <c r="AL118" i="151"/>
  <c r="AS118" i="151"/>
  <c r="BS108" i="151"/>
  <c r="BE108" i="151"/>
  <c r="AB97" i="151"/>
  <c r="AI117" i="151"/>
  <c r="AC118" i="151"/>
  <c r="BN118" i="151"/>
  <c r="AA108" i="151"/>
  <c r="AX108" i="151"/>
  <c r="AC97" i="151"/>
  <c r="AQ127" i="151"/>
  <c r="S123" i="151"/>
  <c r="AB117" i="151"/>
  <c r="BA118" i="151"/>
  <c r="BP118" i="151"/>
  <c r="V108" i="151"/>
  <c r="AP108" i="151"/>
  <c r="S97" i="151"/>
  <c r="T127" i="151"/>
  <c r="T123" i="151"/>
  <c r="AA120" i="151"/>
  <c r="AA92" i="151"/>
  <c r="S117" i="151"/>
  <c r="BD118" i="151"/>
  <c r="BH118" i="151"/>
  <c r="AR108" i="151"/>
  <c r="AQ108" i="151"/>
  <c r="BM97" i="151"/>
  <c r="AR127" i="151"/>
  <c r="BE127" i="151"/>
  <c r="AJ117" i="151"/>
  <c r="BG118" i="151"/>
  <c r="BO118" i="151"/>
  <c r="BU108" i="151"/>
  <c r="BH108" i="151"/>
  <c r="T97" i="151"/>
  <c r="U127" i="151"/>
  <c r="Z123" i="151"/>
  <c r="AA118" i="151"/>
  <c r="BT118" i="151"/>
  <c r="AI118" i="151"/>
  <c r="Z108" i="151"/>
  <c r="AO108" i="151"/>
  <c r="U97" i="151"/>
  <c r="U123" i="151"/>
  <c r="AA106" i="151"/>
  <c r="AJ118" i="151"/>
  <c r="BS118" i="151"/>
  <c r="BV108" i="151"/>
  <c r="BF108" i="151"/>
  <c r="V97" i="151"/>
  <c r="AA127" i="151"/>
  <c r="T118" i="151"/>
  <c r="Z118" i="151"/>
  <c r="BN108" i="151"/>
  <c r="AY108" i="151"/>
  <c r="V127" i="151"/>
  <c r="AA123" i="151"/>
  <c r="AA109" i="151"/>
  <c r="T92" i="151"/>
  <c r="T186" i="151"/>
  <c r="T171" i="151"/>
  <c r="T165" i="151"/>
  <c r="T155" i="151"/>
  <c r="AA166" i="151"/>
  <c r="AA190" i="151"/>
  <c r="T236" i="151"/>
  <c r="T228" i="151"/>
  <c r="T182" i="151"/>
  <c r="T159" i="151"/>
  <c r="AA176" i="151"/>
  <c r="T168" i="151"/>
  <c r="T191" i="151"/>
  <c r="AA150" i="151"/>
  <c r="AA180" i="151"/>
  <c r="T180" i="151"/>
  <c r="T198" i="151"/>
  <c r="AA236" i="151"/>
  <c r="AA168" i="151"/>
  <c r="T318" i="151"/>
  <c r="T188" i="151"/>
  <c r="T232" i="151"/>
  <c r="T190" i="151"/>
  <c r="AA174" i="151"/>
  <c r="AA185" i="151"/>
  <c r="T177" i="151"/>
  <c r="AA175" i="151"/>
  <c r="T152" i="151"/>
  <c r="T174" i="151"/>
  <c r="AA196" i="151"/>
  <c r="AA160" i="151"/>
  <c r="AA195" i="151"/>
  <c r="AA173" i="151"/>
  <c r="AA181" i="151"/>
  <c r="AA172" i="151"/>
  <c r="T160" i="151"/>
  <c r="AA178" i="151"/>
  <c r="T189" i="151"/>
  <c r="T166" i="151"/>
  <c r="T162" i="151"/>
  <c r="AA164" i="151"/>
  <c r="T175" i="151"/>
  <c r="T179" i="151"/>
  <c r="AA162" i="151"/>
  <c r="T172" i="151"/>
  <c r="AA187" i="151"/>
  <c r="AA154" i="151"/>
  <c r="T164" i="151"/>
  <c r="AA189" i="151"/>
  <c r="T178" i="151"/>
  <c r="AA318" i="151"/>
  <c r="AA165" i="151"/>
  <c r="T163" i="151"/>
  <c r="T154" i="151"/>
  <c r="AA163" i="151"/>
  <c r="T170" i="151"/>
  <c r="T157" i="151"/>
  <c r="T229" i="151"/>
  <c r="AA156" i="151"/>
  <c r="T173" i="151"/>
  <c r="T169" i="151"/>
  <c r="T185" i="151"/>
  <c r="AA161" i="151"/>
  <c r="AA186" i="151"/>
  <c r="AA152" i="151"/>
  <c r="T156" i="151"/>
  <c r="AA232" i="151"/>
  <c r="AA194" i="151"/>
  <c r="T161" i="151"/>
  <c r="AA183" i="151"/>
  <c r="AA229" i="151"/>
  <c r="AA179" i="151"/>
  <c r="AA169" i="151"/>
  <c r="AA188" i="151"/>
  <c r="AA155" i="151"/>
  <c r="T158" i="151"/>
  <c r="T176" i="151"/>
  <c r="AA191" i="151"/>
  <c r="AA197" i="151"/>
  <c r="AA182" i="151"/>
  <c r="AA198" i="151"/>
  <c r="AA171" i="151"/>
  <c r="AA167" i="151"/>
  <c r="AA159" i="151"/>
  <c r="AA199" i="151"/>
  <c r="AA228" i="151"/>
  <c r="AA170" i="151"/>
  <c r="AA158" i="151"/>
  <c r="AA184" i="151"/>
  <c r="AA157" i="151"/>
  <c r="T187" i="151"/>
  <c r="AA177" i="151"/>
  <c r="AA230" i="151"/>
  <c r="T231" i="151"/>
  <c r="T251" i="151"/>
  <c r="T242" i="151"/>
  <c r="T244" i="151"/>
  <c r="AA234" i="151"/>
  <c r="AA241" i="151"/>
  <c r="AA225" i="151"/>
  <c r="AA258" i="151"/>
  <c r="T295" i="151"/>
  <c r="T220" i="151"/>
  <c r="T219" i="151"/>
  <c r="T250" i="151"/>
  <c r="AA217" i="151"/>
  <c r="T248" i="151"/>
  <c r="AA243" i="151"/>
  <c r="AA245" i="151"/>
  <c r="T235" i="151"/>
  <c r="AA215" i="151"/>
  <c r="T215" i="151"/>
  <c r="AA254" i="151"/>
  <c r="T254" i="151"/>
  <c r="AA231" i="151"/>
  <c r="AA242" i="151"/>
  <c r="AA248" i="151"/>
  <c r="AA253" i="151"/>
  <c r="AA222" i="151"/>
  <c r="T321" i="151"/>
  <c r="T241" i="151"/>
  <c r="T226" i="151"/>
  <c r="AA295" i="151"/>
  <c r="T291" i="151"/>
  <c r="T259" i="151"/>
  <c r="T230" i="151"/>
  <c r="AA250" i="151"/>
  <c r="AA257" i="151"/>
  <c r="T222" i="151"/>
  <c r="AA292" i="151"/>
  <c r="T225" i="151"/>
  <c r="AA444" i="151"/>
  <c r="AA220" i="151"/>
  <c r="T245" i="151"/>
  <c r="T292" i="151"/>
  <c r="AA262" i="151"/>
  <c r="AA226" i="151"/>
  <c r="AA321" i="151"/>
  <c r="AA291" i="151"/>
  <c r="AA227" i="151"/>
  <c r="T252" i="151"/>
  <c r="T444" i="151"/>
  <c r="AA238" i="151"/>
  <c r="T299" i="151"/>
  <c r="T249" i="151"/>
  <c r="AA247" i="151"/>
  <c r="T243" i="151"/>
  <c r="AA224" i="151"/>
  <c r="T218" i="151"/>
  <c r="AA260" i="151"/>
  <c r="T238" i="151"/>
  <c r="T247" i="151"/>
  <c r="AA233" i="151"/>
  <c r="T224" i="151"/>
  <c r="AA219" i="151"/>
  <c r="AA212" i="151"/>
  <c r="T257" i="151"/>
  <c r="T217" i="151"/>
  <c r="T234" i="151"/>
  <c r="T221" i="151"/>
  <c r="AA256" i="151"/>
  <c r="AA239" i="151"/>
  <c r="AA193" i="151"/>
  <c r="AA235" i="151"/>
  <c r="AA252" i="151"/>
  <c r="T253" i="151"/>
  <c r="T233" i="151"/>
  <c r="AA244" i="151"/>
  <c r="T260" i="151"/>
  <c r="AA221" i="151"/>
  <c r="T227" i="151"/>
  <c r="AA246" i="151"/>
  <c r="AA237" i="151"/>
  <c r="T239" i="151"/>
  <c r="AA218" i="151"/>
  <c r="AA322" i="151"/>
  <c r="AA325" i="151"/>
  <c r="T258" i="151"/>
  <c r="T256" i="151"/>
  <c r="AA259" i="151"/>
  <c r="T246" i="151"/>
  <c r="T223" i="151"/>
  <c r="AA299" i="151"/>
  <c r="AA251" i="151"/>
  <c r="T237" i="151"/>
  <c r="AA223" i="151"/>
  <c r="AA240" i="151"/>
  <c r="T322" i="151"/>
  <c r="T240" i="151"/>
  <c r="T262" i="151"/>
  <c r="AA249" i="151"/>
  <c r="AA377" i="151"/>
  <c r="T290" i="151"/>
  <c r="T287" i="151"/>
  <c r="AA300" i="151"/>
  <c r="AA293" i="151"/>
  <c r="T301" i="151"/>
  <c r="T255" i="151"/>
  <c r="AA290" i="151"/>
  <c r="AA307" i="151"/>
  <c r="T317" i="151"/>
  <c r="T358" i="151"/>
  <c r="T311" i="151"/>
  <c r="AA312" i="151"/>
  <c r="T307" i="151"/>
  <c r="AA358" i="151"/>
  <c r="T308" i="151"/>
  <c r="AA310" i="151"/>
  <c r="T309" i="151"/>
  <c r="T282" i="151"/>
  <c r="T313" i="151"/>
  <c r="AA294" i="151"/>
  <c r="AA355" i="151"/>
  <c r="AA284" i="151"/>
  <c r="T355" i="151"/>
  <c r="AA320" i="151"/>
  <c r="T283" i="151"/>
  <c r="AA283" i="151"/>
  <c r="AA302" i="151"/>
  <c r="T298" i="151"/>
  <c r="T300" i="151"/>
  <c r="T354" i="151"/>
  <c r="T302" i="151"/>
  <c r="T326" i="151"/>
  <c r="AA289" i="151"/>
  <c r="T289" i="151"/>
  <c r="T377" i="151"/>
  <c r="AA297" i="151"/>
  <c r="AA305" i="151"/>
  <c r="T310" i="151"/>
  <c r="T304" i="151"/>
  <c r="AA275" i="151"/>
  <c r="T288" i="151"/>
  <c r="AA313" i="151"/>
  <c r="T285" i="151"/>
  <c r="T303" i="151"/>
  <c r="T278" i="151"/>
  <c r="AA298" i="151"/>
  <c r="AA280" i="151"/>
  <c r="AA382" i="151"/>
  <c r="T293" i="151"/>
  <c r="T305" i="151"/>
  <c r="T383" i="151"/>
  <c r="T280" i="151"/>
  <c r="AA317" i="151"/>
  <c r="AA303" i="151"/>
  <c r="T286" i="151"/>
  <c r="T315" i="151"/>
  <c r="AA304" i="151"/>
  <c r="AA288" i="151"/>
  <c r="T323" i="151"/>
  <c r="AA311" i="151"/>
  <c r="T324" i="151"/>
  <c r="T297" i="151"/>
  <c r="AA282" i="151"/>
  <c r="AA324" i="151"/>
  <c r="AA354" i="151"/>
  <c r="AA281" i="151"/>
  <c r="T294" i="151"/>
  <c r="AA309" i="151"/>
  <c r="T284" i="151"/>
  <c r="T382" i="151"/>
  <c r="T281" i="151"/>
  <c r="AA278" i="151"/>
  <c r="AA286" i="151"/>
  <c r="AA315" i="151"/>
  <c r="AA255" i="151"/>
  <c r="AA296" i="151"/>
  <c r="AA287" i="151"/>
  <c r="AA383" i="151"/>
  <c r="AA306" i="151"/>
  <c r="T306" i="151"/>
  <c r="AA326" i="151"/>
  <c r="AA285" i="151"/>
  <c r="AA323" i="151"/>
  <c r="AA301" i="151"/>
  <c r="T316" i="151"/>
  <c r="T296" i="151"/>
  <c r="AA308" i="151"/>
  <c r="AA314" i="151"/>
  <c r="T362" i="151"/>
  <c r="T320" i="151"/>
  <c r="T314" i="151"/>
  <c r="AA362" i="151"/>
  <c r="T325" i="151"/>
  <c r="AA316" i="151"/>
  <c r="AA385" i="151"/>
  <c r="T312" i="151"/>
  <c r="T387" i="151"/>
  <c r="T376" i="151"/>
  <c r="AA361" i="151"/>
  <c r="AA375" i="151"/>
  <c r="T388" i="151"/>
  <c r="T447" i="151"/>
  <c r="T352" i="151"/>
  <c r="AA380" i="151"/>
  <c r="T356" i="151"/>
  <c r="T365" i="151"/>
  <c r="AA378" i="151"/>
  <c r="AA379" i="151"/>
  <c r="AA370" i="151"/>
  <c r="AA360" i="151"/>
  <c r="AA371" i="151"/>
  <c r="T425" i="151"/>
  <c r="AA344" i="151"/>
  <c r="AA372" i="151"/>
  <c r="T361" i="151"/>
  <c r="T379" i="151"/>
  <c r="AA341" i="151"/>
  <c r="T374" i="151"/>
  <c r="AA446" i="151"/>
  <c r="AA359" i="151"/>
  <c r="T370" i="151"/>
  <c r="AA369" i="151"/>
  <c r="AA373" i="151"/>
  <c r="AA386" i="151"/>
  <c r="T366" i="151"/>
  <c r="AA366" i="151"/>
  <c r="T446" i="151"/>
  <c r="T359" i="151"/>
  <c r="AA418" i="151"/>
  <c r="T344" i="151"/>
  <c r="AA353" i="151"/>
  <c r="T380" i="151"/>
  <c r="AA425" i="151"/>
  <c r="AA367" i="151"/>
  <c r="AA346" i="151"/>
  <c r="T347" i="151"/>
  <c r="AA345" i="151"/>
  <c r="AA368" i="151"/>
  <c r="T360" i="151"/>
  <c r="AA417" i="151"/>
  <c r="T346" i="151"/>
  <c r="T386" i="151"/>
  <c r="T353" i="151"/>
  <c r="AA347" i="151"/>
  <c r="T345" i="151"/>
  <c r="AA376" i="151"/>
  <c r="T367" i="151"/>
  <c r="T372" i="151"/>
  <c r="AA421" i="151"/>
  <c r="T373" i="151"/>
  <c r="AA348" i="151"/>
  <c r="T348" i="151"/>
  <c r="AA351" i="151"/>
  <c r="AA447" i="151"/>
  <c r="T421" i="151"/>
  <c r="T319" i="151"/>
  <c r="T378" i="151"/>
  <c r="T375" i="151"/>
  <c r="T343" i="151"/>
  <c r="AA349" i="151"/>
  <c r="T385" i="151"/>
  <c r="AA384" i="151"/>
  <c r="T440" i="151"/>
  <c r="AA352" i="151"/>
  <c r="AA364" i="151"/>
  <c r="AA343" i="151"/>
  <c r="T368" i="151"/>
  <c r="T417" i="151"/>
  <c r="T349" i="151"/>
  <c r="T341" i="151"/>
  <c r="AA387" i="151"/>
  <c r="T371" i="151"/>
  <c r="T369" i="151"/>
  <c r="AA356" i="151"/>
  <c r="T418" i="151"/>
  <c r="AA365" i="151"/>
  <c r="AA374" i="151"/>
  <c r="AA319" i="151"/>
  <c r="T351" i="151"/>
  <c r="T384" i="151"/>
  <c r="AA440" i="151"/>
  <c r="AA363" i="151"/>
  <c r="T364" i="151"/>
  <c r="T363" i="151"/>
  <c r="AA350" i="151"/>
  <c r="AA388" i="151"/>
  <c r="T357" i="151"/>
  <c r="T350" i="151"/>
  <c r="AA357" i="151"/>
  <c r="AA430" i="151"/>
  <c r="T437" i="151"/>
  <c r="T436" i="151"/>
  <c r="AA441" i="151"/>
  <c r="AA416" i="151"/>
  <c r="AA442" i="151"/>
  <c r="AA428" i="151"/>
  <c r="AA435" i="151"/>
  <c r="AA404" i="151"/>
  <c r="AA429" i="151"/>
  <c r="AA422" i="151"/>
  <c r="T406" i="151"/>
  <c r="T411" i="151"/>
  <c r="AA424" i="151"/>
  <c r="AA412" i="151"/>
  <c r="AA411" i="151"/>
  <c r="AA419" i="151"/>
  <c r="T419" i="151"/>
  <c r="AA381" i="151"/>
  <c r="AA443" i="151"/>
  <c r="AA426" i="151"/>
  <c r="T416" i="151"/>
  <c r="AA408" i="151"/>
  <c r="T415" i="151"/>
  <c r="T448" i="151"/>
  <c r="T422" i="151"/>
  <c r="T420" i="151"/>
  <c r="T434" i="151"/>
  <c r="AA431" i="151"/>
  <c r="AA413" i="151"/>
  <c r="T438" i="151"/>
  <c r="AA409" i="151"/>
  <c r="AA423" i="151"/>
  <c r="T432" i="151"/>
  <c r="T449" i="151"/>
  <c r="AA433" i="151"/>
  <c r="AA414" i="151"/>
  <c r="T412" i="151"/>
  <c r="AA432" i="151"/>
  <c r="T450" i="151"/>
  <c r="T427" i="151"/>
  <c r="T451" i="151"/>
  <c r="T410" i="151"/>
  <c r="T413" i="151"/>
  <c r="AA437" i="151"/>
  <c r="T414" i="151"/>
  <c r="AA415" i="151"/>
  <c r="AA406" i="151"/>
  <c r="T404" i="151"/>
  <c r="T423" i="151"/>
  <c r="AA434" i="151"/>
  <c r="AA407" i="151"/>
  <c r="AA439" i="151"/>
  <c r="AA420" i="151"/>
  <c r="AA438" i="151"/>
  <c r="AA451" i="151"/>
  <c r="T431" i="151"/>
  <c r="AA449" i="151"/>
  <c r="AA410" i="151"/>
  <c r="T381" i="151"/>
  <c r="T443" i="151"/>
  <c r="T430" i="151"/>
  <c r="T429" i="151"/>
  <c r="T439" i="151"/>
  <c r="T409" i="151"/>
  <c r="T407" i="151"/>
  <c r="T441" i="151"/>
  <c r="T424" i="151"/>
  <c r="T433" i="151"/>
  <c r="AA448" i="151"/>
  <c r="AA403" i="151"/>
  <c r="T452" i="151"/>
  <c r="AA436" i="151"/>
  <c r="AA427" i="151"/>
  <c r="T426" i="151"/>
  <c r="T428" i="151"/>
  <c r="AA450" i="151"/>
  <c r="T435" i="151"/>
  <c r="T408" i="151"/>
  <c r="T442" i="151"/>
  <c r="T445" i="151"/>
  <c r="AA445" i="151"/>
  <c r="BS114" i="151"/>
  <c r="AC192" i="151"/>
  <c r="BA192" i="151"/>
  <c r="U192" i="151"/>
  <c r="AP117" i="151"/>
  <c r="AH117" i="151"/>
  <c r="AB118" i="151"/>
  <c r="BW118" i="151"/>
  <c r="AB192" i="151"/>
  <c r="BF192" i="151"/>
  <c r="BT117" i="151"/>
  <c r="AA117" i="151"/>
  <c r="AZ118" i="151"/>
  <c r="AO124" i="151"/>
  <c r="BW192" i="151"/>
  <c r="T192" i="151"/>
  <c r="AQ117" i="151"/>
  <c r="T117" i="151"/>
  <c r="BU124" i="151"/>
  <c r="AZ192" i="151"/>
  <c r="BH192" i="151"/>
  <c r="BV117" i="151"/>
  <c r="BV124" i="151"/>
  <c r="AA192" i="151"/>
  <c r="BT192" i="151"/>
  <c r="AS117" i="151"/>
  <c r="Z124" i="151"/>
  <c r="AP105" i="151"/>
  <c r="AX192" i="151"/>
  <c r="AP192" i="151"/>
  <c r="AZ117" i="151"/>
  <c r="BM105" i="151"/>
  <c r="BS192" i="151"/>
  <c r="AO192" i="151"/>
  <c r="BP105" i="151"/>
  <c r="AK192" i="151"/>
  <c r="AR192" i="151"/>
  <c r="BA117" i="151"/>
  <c r="AC117" i="151"/>
  <c r="AC105" i="151"/>
  <c r="AJ192" i="151"/>
  <c r="AQ192" i="151"/>
  <c r="BN117" i="151"/>
  <c r="BU117" i="151"/>
  <c r="S105" i="151"/>
  <c r="BO192" i="151"/>
  <c r="AW192" i="151"/>
  <c r="U117" i="151"/>
  <c r="BE117" i="151"/>
  <c r="S118" i="151"/>
  <c r="T105" i="151"/>
  <c r="AI192" i="151"/>
  <c r="AL192" i="151"/>
  <c r="V117" i="151"/>
  <c r="AK117" i="151"/>
  <c r="BU118" i="151"/>
  <c r="BV105" i="151"/>
  <c r="BN192" i="151"/>
  <c r="BF117" i="151"/>
  <c r="Z117" i="151"/>
  <c r="AQ199" i="151"/>
  <c r="AH192" i="151"/>
  <c r="BM192" i="151"/>
  <c r="BG117" i="151"/>
  <c r="AW117" i="151"/>
  <c r="Z199" i="151"/>
  <c r="BV118" i="151"/>
  <c r="BD192" i="151"/>
  <c r="V192" i="151"/>
  <c r="BH117" i="151"/>
  <c r="BW117" i="151"/>
  <c r="S199" i="151"/>
  <c r="AY118" i="151"/>
  <c r="U118" i="151"/>
  <c r="AB114" i="151"/>
  <c r="BT124" i="151"/>
  <c r="BA105" i="151"/>
  <c r="U105" i="151"/>
  <c r="AO107" i="151"/>
  <c r="AI107" i="151"/>
  <c r="BN124" i="151"/>
  <c r="BD105" i="151"/>
  <c r="BM125" i="151"/>
  <c r="BO124" i="151"/>
  <c r="AQ105" i="151"/>
  <c r="V105" i="151"/>
  <c r="AY125" i="151"/>
  <c r="AW124" i="151"/>
  <c r="BN105" i="151"/>
  <c r="BW105" i="151"/>
  <c r="BO125" i="151"/>
  <c r="AH198" i="151"/>
  <c r="BW124" i="151"/>
  <c r="BE105" i="151"/>
  <c r="AA105" i="151"/>
  <c r="AI125" i="151"/>
  <c r="BE124" i="151"/>
  <c r="AX124" i="151"/>
  <c r="AI105" i="151"/>
  <c r="Z105" i="151"/>
  <c r="BT125" i="151"/>
  <c r="BA124" i="151"/>
  <c r="AY124" i="151"/>
  <c r="BO105" i="151"/>
  <c r="BS105" i="151"/>
  <c r="BV192" i="151"/>
  <c r="BG192" i="151"/>
  <c r="BU125" i="151"/>
  <c r="BF124" i="151"/>
  <c r="AZ124" i="151"/>
  <c r="BG105" i="151"/>
  <c r="BT105" i="151"/>
  <c r="AY192" i="151"/>
  <c r="S192" i="151"/>
  <c r="BS117" i="151"/>
  <c r="AR195" i="151"/>
  <c r="BH124" i="151"/>
  <c r="BD124" i="151"/>
  <c r="AJ105" i="151"/>
  <c r="BU105" i="151"/>
  <c r="Z192" i="151"/>
  <c r="AO195" i="151"/>
  <c r="BW195" i="151"/>
  <c r="S124" i="151"/>
  <c r="AC124" i="151"/>
  <c r="BH105" i="151"/>
  <c r="AL105" i="151"/>
  <c r="AH195" i="151"/>
  <c r="AP124" i="151"/>
  <c r="U124" i="151"/>
  <c r="AK105" i="151"/>
  <c r="AW105" i="151"/>
  <c r="AK195" i="151"/>
  <c r="AQ124" i="151"/>
  <c r="AZ105" i="151"/>
  <c r="AY105" i="151"/>
  <c r="AX105" i="151"/>
  <c r="BS124" i="151"/>
  <c r="AO105" i="151"/>
  <c r="AB105" i="151"/>
  <c r="BE192" i="151"/>
  <c r="BP192" i="151"/>
  <c r="AZ103" i="151"/>
  <c r="BV107" i="151"/>
  <c r="AX93" i="151"/>
  <c r="AC107" i="151"/>
  <c r="AL125" i="151"/>
  <c r="BS125" i="151"/>
  <c r="AP195" i="151"/>
  <c r="AZ195" i="151"/>
  <c r="AW198" i="151"/>
  <c r="AL124" i="151"/>
  <c r="AB124" i="151"/>
  <c r="AI93" i="151"/>
  <c r="AW107" i="151"/>
  <c r="BD125" i="151"/>
  <c r="AP125" i="151"/>
  <c r="BM195" i="151"/>
  <c r="BA195" i="151"/>
  <c r="BP124" i="151"/>
  <c r="BV114" i="151"/>
  <c r="AH107" i="151"/>
  <c r="BE125" i="151"/>
  <c r="AR125" i="151"/>
  <c r="AI195" i="151"/>
  <c r="S114" i="151"/>
  <c r="AZ107" i="151"/>
  <c r="AZ125" i="151"/>
  <c r="BV125" i="151"/>
  <c r="BV195" i="151"/>
  <c r="BA114" i="151"/>
  <c r="AK107" i="151"/>
  <c r="BP125" i="151"/>
  <c r="AS125" i="151"/>
  <c r="AQ114" i="151"/>
  <c r="AQ107" i="151"/>
  <c r="BF125" i="151"/>
  <c r="AC125" i="151"/>
  <c r="BU195" i="151"/>
  <c r="AR114" i="151"/>
  <c r="AS107" i="151"/>
  <c r="BA125" i="151"/>
  <c r="Z125" i="151"/>
  <c r="BH195" i="151"/>
  <c r="AS114" i="151"/>
  <c r="AR107" i="151"/>
  <c r="BH125" i="151"/>
  <c r="AB125" i="151"/>
  <c r="BE195" i="151"/>
  <c r="U114" i="151"/>
  <c r="AP107" i="151"/>
  <c r="AQ125" i="151"/>
  <c r="AA125" i="151"/>
  <c r="BD195" i="151"/>
  <c r="AR124" i="151"/>
  <c r="AJ124" i="151"/>
  <c r="V114" i="151"/>
  <c r="BW125" i="151"/>
  <c r="BG125" i="151"/>
  <c r="T125" i="151"/>
  <c r="U195" i="151"/>
  <c r="T124" i="151"/>
  <c r="AH124" i="151"/>
  <c r="U107" i="151"/>
  <c r="AJ125" i="151"/>
  <c r="U125" i="151"/>
  <c r="S125" i="151"/>
  <c r="T195" i="151"/>
  <c r="BU107" i="151"/>
  <c r="BL125" i="151"/>
  <c r="AH125" i="151"/>
  <c r="BT195" i="151"/>
  <c r="BF195" i="151"/>
  <c r="AA124" i="151"/>
  <c r="AK124" i="151"/>
  <c r="AB107" i="151"/>
  <c r="AK125" i="151"/>
  <c r="V125" i="151"/>
  <c r="AW195" i="151"/>
  <c r="V195" i="151"/>
  <c r="V124" i="151"/>
  <c r="AX98" i="151"/>
  <c r="AJ93" i="151"/>
  <c r="BH114" i="151"/>
  <c r="T114" i="151"/>
  <c r="BT107" i="151"/>
  <c r="AJ107" i="151"/>
  <c r="BN125" i="151"/>
  <c r="BV98" i="151"/>
  <c r="BL93" i="151"/>
  <c r="BU114" i="151"/>
  <c r="AZ114" i="151"/>
  <c r="AA107" i="151"/>
  <c r="BH107" i="151"/>
  <c r="AP110" i="151"/>
  <c r="BO93" i="151"/>
  <c r="BM93" i="151"/>
  <c r="AP114" i="151"/>
  <c r="AY114" i="151"/>
  <c r="V107" i="151"/>
  <c r="BA107" i="151"/>
  <c r="U110" i="151"/>
  <c r="BD93" i="151"/>
  <c r="U93" i="151"/>
  <c r="BM114" i="151"/>
  <c r="AK110" i="151"/>
  <c r="BE93" i="151"/>
  <c r="AB93" i="151"/>
  <c r="AH114" i="151"/>
  <c r="AO114" i="151"/>
  <c r="BA110" i="151"/>
  <c r="BW93" i="151"/>
  <c r="AK93" i="151"/>
  <c r="BT114" i="151"/>
  <c r="AL103" i="151"/>
  <c r="BG93" i="151"/>
  <c r="V93" i="151"/>
  <c r="AI114" i="151"/>
  <c r="AA103" i="151"/>
  <c r="AW93" i="151"/>
  <c r="BN93" i="151"/>
  <c r="Z114" i="151"/>
  <c r="AR103" i="151"/>
  <c r="AP93" i="151"/>
  <c r="BP114" i="151"/>
  <c r="AA114" i="151"/>
  <c r="AI103" i="151"/>
  <c r="AQ93" i="151"/>
  <c r="BD114" i="151"/>
  <c r="AJ114" i="151"/>
  <c r="AL107" i="151"/>
  <c r="BW107" i="151"/>
  <c r="AY93" i="151"/>
  <c r="AC114" i="151"/>
  <c r="BW114" i="151"/>
  <c r="S107" i="151"/>
  <c r="AX107" i="151"/>
  <c r="AW125" i="151"/>
  <c r="AR93" i="151"/>
  <c r="BE114" i="151"/>
  <c r="AW114" i="151"/>
  <c r="T107" i="151"/>
  <c r="AZ93" i="151"/>
  <c r="BF114" i="151"/>
  <c r="AL114" i="151"/>
  <c r="BS107" i="151"/>
  <c r="AY107" i="151"/>
  <c r="Z93" i="151"/>
  <c r="BG114" i="151"/>
  <c r="AX114" i="151"/>
  <c r="Z107" i="151"/>
  <c r="BP107" i="151"/>
  <c r="AX125" i="151"/>
  <c r="U100" i="151"/>
  <c r="BW110" i="151"/>
  <c r="AJ110" i="151"/>
  <c r="BG103" i="151"/>
  <c r="BP93" i="151"/>
  <c r="S93" i="151"/>
  <c r="T100" i="151"/>
  <c r="AO100" i="151"/>
  <c r="AX110" i="151"/>
  <c r="BU103" i="151"/>
  <c r="AS103" i="151"/>
  <c r="BV93" i="151"/>
  <c r="T93" i="151"/>
  <c r="BG98" i="151"/>
  <c r="AR110" i="151"/>
  <c r="BO103" i="151"/>
  <c r="BS103" i="151"/>
  <c r="AP98" i="151"/>
  <c r="AQ110" i="151"/>
  <c r="BV103" i="151"/>
  <c r="AH103" i="151"/>
  <c r="BW98" i="151"/>
  <c r="AS110" i="151"/>
  <c r="T103" i="151"/>
  <c r="BT103" i="151"/>
  <c r="AL98" i="151"/>
  <c r="AH110" i="151"/>
  <c r="BW103" i="151"/>
  <c r="AW103" i="151"/>
  <c r="BE98" i="151"/>
  <c r="AY110" i="151"/>
  <c r="U103" i="151"/>
  <c r="BA103" i="151"/>
  <c r="AP91" i="151"/>
  <c r="AZ110" i="151"/>
  <c r="AB103" i="151"/>
  <c r="AJ103" i="151"/>
  <c r="AO91" i="151"/>
  <c r="AA110" i="151"/>
  <c r="AC103" i="151"/>
  <c r="AK103" i="151"/>
  <c r="BS93" i="151"/>
  <c r="AS91" i="151"/>
  <c r="AL110" i="151"/>
  <c r="AX103" i="151"/>
  <c r="BL103" i="151"/>
  <c r="BE110" i="151"/>
  <c r="T110" i="151"/>
  <c r="AO103" i="151"/>
  <c r="BM103" i="151"/>
  <c r="AL93" i="151"/>
  <c r="BV110" i="151"/>
  <c r="AI110" i="151"/>
  <c r="BE103" i="151"/>
  <c r="BN103" i="151"/>
  <c r="AC93" i="151"/>
  <c r="AH93" i="151"/>
  <c r="BL110" i="151"/>
  <c r="AW110" i="151"/>
  <c r="AP103" i="151"/>
  <c r="BT93" i="151"/>
  <c r="AA93" i="151"/>
  <c r="BT96" i="151"/>
  <c r="AJ100" i="151"/>
  <c r="T91" i="151"/>
  <c r="BT100" i="151"/>
  <c r="AR100" i="151"/>
  <c r="AH98" i="151"/>
  <c r="V91" i="151"/>
  <c r="Z110" i="151"/>
  <c r="AK100" i="151"/>
  <c r="AQ100" i="151"/>
  <c r="BA98" i="151"/>
  <c r="BP91" i="151"/>
  <c r="AO110" i="151"/>
  <c r="V103" i="151"/>
  <c r="BW100" i="151"/>
  <c r="BV122" i="151"/>
  <c r="BM100" i="151"/>
  <c r="V98" i="151"/>
  <c r="BF98" i="151"/>
  <c r="AQ91" i="151"/>
  <c r="AZ122" i="151"/>
  <c r="BD100" i="151"/>
  <c r="BH98" i="151"/>
  <c r="AR122" i="151"/>
  <c r="S100" i="151"/>
  <c r="AA98" i="151"/>
  <c r="BU98" i="151"/>
  <c r="BH91" i="151"/>
  <c r="BT122" i="151"/>
  <c r="BH122" i="151"/>
  <c r="AA100" i="151"/>
  <c r="AZ98" i="151"/>
  <c r="S91" i="151"/>
  <c r="AB110" i="151"/>
  <c r="BS122" i="151"/>
  <c r="AW100" i="151"/>
  <c r="AQ98" i="151"/>
  <c r="AA91" i="151"/>
  <c r="BS110" i="151"/>
  <c r="V110" i="151"/>
  <c r="BL94" i="151"/>
  <c r="AY100" i="151"/>
  <c r="BM98" i="151"/>
  <c r="U91" i="151"/>
  <c r="BD110" i="151"/>
  <c r="AX94" i="151"/>
  <c r="AZ100" i="151"/>
  <c r="BP98" i="151"/>
  <c r="Z91" i="151"/>
  <c r="AC110" i="151"/>
  <c r="S103" i="151"/>
  <c r="AO94" i="151"/>
  <c r="BN100" i="151"/>
  <c r="S98" i="151"/>
  <c r="AB91" i="151"/>
  <c r="BT110" i="151"/>
  <c r="S110" i="151"/>
  <c r="BU196" i="151"/>
  <c r="AC91" i="151"/>
  <c r="AI100" i="151"/>
  <c r="BF100" i="151"/>
  <c r="T98" i="151"/>
  <c r="AK91" i="151"/>
  <c r="BU110" i="151"/>
  <c r="BS100" i="151"/>
  <c r="V100" i="151"/>
  <c r="AR98" i="151"/>
  <c r="AW91" i="151"/>
  <c r="BG110" i="151"/>
  <c r="Z103" i="151"/>
  <c r="AX113" i="151"/>
  <c r="AH122" i="151"/>
  <c r="AQ122" i="151"/>
  <c r="AA94" i="151"/>
  <c r="AS100" i="151"/>
  <c r="AB100" i="151"/>
  <c r="AB98" i="151"/>
  <c r="BL102" i="151"/>
  <c r="BW122" i="151"/>
  <c r="S122" i="151"/>
  <c r="V94" i="151"/>
  <c r="AH100" i="151"/>
  <c r="AC100" i="151"/>
  <c r="AC98" i="151"/>
  <c r="AS98" i="151"/>
  <c r="BO102" i="151"/>
  <c r="AX122" i="151"/>
  <c r="BO122" i="151"/>
  <c r="AB94" i="151"/>
  <c r="AK96" i="151"/>
  <c r="AK122" i="151"/>
  <c r="AO122" i="151"/>
  <c r="BD94" i="151"/>
  <c r="BE96" i="151"/>
  <c r="AY122" i="151"/>
  <c r="T122" i="151"/>
  <c r="AC94" i="151"/>
  <c r="BU96" i="151"/>
  <c r="AL122" i="151"/>
  <c r="BG122" i="151"/>
  <c r="AW94" i="151"/>
  <c r="AJ96" i="151"/>
  <c r="BD122" i="151"/>
  <c r="U122" i="151"/>
  <c r="AP94" i="151"/>
  <c r="BL100" i="151"/>
  <c r="AX96" i="151"/>
  <c r="BF122" i="151"/>
  <c r="BL122" i="151"/>
  <c r="AQ94" i="151"/>
  <c r="BP122" i="151"/>
  <c r="BN122" i="151"/>
  <c r="AR94" i="151"/>
  <c r="AS122" i="151"/>
  <c r="T94" i="151"/>
  <c r="S94" i="151"/>
  <c r="BE122" i="151"/>
  <c r="AL94" i="151"/>
  <c r="AK196" i="151"/>
  <c r="Z100" i="151"/>
  <c r="Z98" i="151"/>
  <c r="BP197" i="151"/>
  <c r="BA122" i="151"/>
  <c r="Z94" i="151"/>
  <c r="BA196" i="151"/>
  <c r="BW197" i="151"/>
  <c r="AP122" i="151"/>
  <c r="U94" i="151"/>
  <c r="Z196" i="151"/>
  <c r="AC111" i="151"/>
  <c r="AL102" i="151"/>
  <c r="T96" i="151"/>
  <c r="AB96" i="151"/>
  <c r="BM102" i="151"/>
  <c r="BO96" i="151"/>
  <c r="AC96" i="151"/>
  <c r="BW113" i="151"/>
  <c r="BF102" i="151"/>
  <c r="V96" i="151"/>
  <c r="AR113" i="151"/>
  <c r="Z102" i="151"/>
  <c r="BD96" i="151"/>
  <c r="AL96" i="151"/>
  <c r="BF113" i="151"/>
  <c r="T102" i="151"/>
  <c r="BF96" i="151"/>
  <c r="AW96" i="151"/>
  <c r="AX102" i="151"/>
  <c r="BD102" i="151"/>
  <c r="AQ96" i="151"/>
  <c r="AA96" i="151"/>
  <c r="AB122" i="151"/>
  <c r="Z122" i="151"/>
  <c r="V122" i="151"/>
  <c r="AY102" i="151"/>
  <c r="AZ96" i="151"/>
  <c r="BH96" i="151"/>
  <c r="AZ102" i="151"/>
  <c r="AR96" i="151"/>
  <c r="BL96" i="151"/>
  <c r="AI122" i="151"/>
  <c r="AA122" i="151"/>
  <c r="BM122" i="151"/>
  <c r="BA102" i="151"/>
  <c r="BA96" i="151"/>
  <c r="AY96" i="151"/>
  <c r="AC122" i="151"/>
  <c r="BU122" i="151"/>
  <c r="AI102" i="151"/>
  <c r="AS96" i="151"/>
  <c r="S96" i="151"/>
  <c r="AW122" i="151"/>
  <c r="AK102" i="151"/>
  <c r="AH96" i="151"/>
  <c r="BN96" i="151"/>
  <c r="AJ122" i="151"/>
  <c r="U102" i="151"/>
  <c r="AI96" i="151"/>
  <c r="V102" i="151"/>
  <c r="BS96" i="151"/>
  <c r="BW96" i="151"/>
  <c r="AP102" i="151"/>
  <c r="BM96" i="151"/>
  <c r="U96" i="151"/>
  <c r="AZ119" i="151"/>
  <c r="BT113" i="151"/>
  <c r="BD113" i="151"/>
  <c r="AH113" i="151"/>
  <c r="BG104" i="151"/>
  <c r="AO113" i="151"/>
  <c r="AK113" i="151"/>
  <c r="AB102" i="151"/>
  <c r="BW102" i="151"/>
  <c r="AJ104" i="151"/>
  <c r="BU113" i="151"/>
  <c r="AA113" i="151"/>
  <c r="AW102" i="151"/>
  <c r="AJ102" i="151"/>
  <c r="S102" i="151"/>
  <c r="AS104" i="151"/>
  <c r="AP113" i="151"/>
  <c r="BE113" i="151"/>
  <c r="AC102" i="151"/>
  <c r="Z104" i="151"/>
  <c r="BV113" i="151"/>
  <c r="AL113" i="151"/>
  <c r="AB104" i="151"/>
  <c r="AQ113" i="151"/>
  <c r="AB113" i="151"/>
  <c r="BG111" i="151"/>
  <c r="AZ111" i="151"/>
  <c r="AW113" i="151"/>
  <c r="S113" i="151"/>
  <c r="AO102" i="151"/>
  <c r="BU111" i="151"/>
  <c r="AS113" i="151"/>
  <c r="BG113" i="151"/>
  <c r="AS102" i="151"/>
  <c r="BV111" i="151"/>
  <c r="AY113" i="151"/>
  <c r="AZ113" i="151"/>
  <c r="AH102" i="151"/>
  <c r="BS111" i="151"/>
  <c r="AI113" i="151"/>
  <c r="T113" i="151"/>
  <c r="BH102" i="151"/>
  <c r="BN102" i="151"/>
  <c r="BM113" i="151"/>
  <c r="U113" i="151"/>
  <c r="BS102" i="151"/>
  <c r="AJ113" i="151"/>
  <c r="V113" i="151"/>
  <c r="BT102" i="151"/>
  <c r="BS113" i="151"/>
  <c r="Z113" i="151"/>
  <c r="BA113" i="151"/>
  <c r="BU102" i="151"/>
  <c r="BP102" i="151"/>
  <c r="BH113" i="151"/>
  <c r="AC113" i="151"/>
  <c r="BL113" i="151"/>
  <c r="BV102" i="151"/>
  <c r="BG102" i="151"/>
  <c r="BP96" i="151"/>
  <c r="BL99" i="151"/>
  <c r="AK104" i="151"/>
  <c r="AZ104" i="151"/>
  <c r="BA111" i="151"/>
  <c r="AC115" i="151"/>
  <c r="S104" i="151"/>
  <c r="AC104" i="151"/>
  <c r="AO111" i="151"/>
  <c r="AH115" i="151"/>
  <c r="BS104" i="151"/>
  <c r="AL111" i="151"/>
  <c r="AP111" i="151"/>
  <c r="BH112" i="151"/>
  <c r="BT104" i="151"/>
  <c r="Z111" i="151"/>
  <c r="AQ111" i="151"/>
  <c r="BW112" i="151"/>
  <c r="BU104" i="151"/>
  <c r="U111" i="151"/>
  <c r="AR111" i="151"/>
  <c r="BM119" i="151"/>
  <c r="T104" i="151"/>
  <c r="V111" i="151"/>
  <c r="AS111" i="151"/>
  <c r="BN119" i="151"/>
  <c r="V104" i="151"/>
  <c r="BD111" i="151"/>
  <c r="BW111" i="151"/>
  <c r="AB119" i="151"/>
  <c r="U104" i="151"/>
  <c r="AB111" i="151"/>
  <c r="AW111" i="151"/>
  <c r="AY119" i="151"/>
  <c r="AP104" i="151"/>
  <c r="BL111" i="151"/>
  <c r="AK111" i="151"/>
  <c r="BD119" i="151"/>
  <c r="AR104" i="151"/>
  <c r="BE111" i="151"/>
  <c r="AX111" i="151"/>
  <c r="AP119" i="151"/>
  <c r="BV104" i="151"/>
  <c r="BT111" i="151"/>
  <c r="BO111" i="151"/>
  <c r="AR119" i="151"/>
  <c r="AX104" i="151"/>
  <c r="BP111" i="151"/>
  <c r="BF111" i="151"/>
  <c r="BH104" i="151"/>
  <c r="AY104" i="151"/>
  <c r="AY111" i="151"/>
  <c r="AH111" i="151"/>
  <c r="BG115" i="151"/>
  <c r="U112" i="151"/>
  <c r="BV119" i="151"/>
  <c r="AC119" i="151"/>
  <c r="AS119" i="151"/>
  <c r="AO126" i="151"/>
  <c r="BU115" i="151"/>
  <c r="BP112" i="151"/>
  <c r="T119" i="151"/>
  <c r="BA119" i="151"/>
  <c r="BO104" i="151"/>
  <c r="BL128" i="151"/>
  <c r="BW115" i="151"/>
  <c r="BE112" i="151"/>
  <c r="BW119" i="151"/>
  <c r="BF119" i="151"/>
  <c r="BM128" i="151"/>
  <c r="AX112" i="151"/>
  <c r="AB112" i="151"/>
  <c r="BO119" i="151"/>
  <c r="BG119" i="151"/>
  <c r="Z121" i="151"/>
  <c r="AH112" i="151"/>
  <c r="BN112" i="151"/>
  <c r="AH119" i="151"/>
  <c r="AL119" i="151"/>
  <c r="AC121" i="151"/>
  <c r="AY112" i="151"/>
  <c r="BS112" i="151"/>
  <c r="Z119" i="151"/>
  <c r="BH119" i="151"/>
  <c r="U121" i="151"/>
  <c r="AI112" i="151"/>
  <c r="BF112" i="151"/>
  <c r="AW119" i="151"/>
  <c r="BS119" i="151"/>
  <c r="BU121" i="151"/>
  <c r="AZ112" i="151"/>
  <c r="AR112" i="151"/>
  <c r="AI119" i="151"/>
  <c r="BT119" i="151"/>
  <c r="AX115" i="151"/>
  <c r="AJ112" i="151"/>
  <c r="AQ112" i="151"/>
  <c r="AA119" i="151"/>
  <c r="AY115" i="151"/>
  <c r="BA112" i="151"/>
  <c r="BO112" i="151"/>
  <c r="V119" i="151"/>
  <c r="AO119" i="151"/>
  <c r="T115" i="151"/>
  <c r="S112" i="151"/>
  <c r="BL112" i="151"/>
  <c r="AX119" i="151"/>
  <c r="BE119" i="151"/>
  <c r="BW104" i="151"/>
  <c r="S111" i="151"/>
  <c r="AL115" i="151"/>
  <c r="T112" i="151"/>
  <c r="BD112" i="151"/>
  <c r="AJ119" i="151"/>
  <c r="AQ119" i="151"/>
  <c r="AA104" i="151"/>
  <c r="T111" i="151"/>
  <c r="V115" i="151"/>
  <c r="V112" i="151"/>
  <c r="BU119" i="151"/>
  <c r="AS115" i="151"/>
  <c r="BV112" i="151"/>
  <c r="S119" i="151"/>
  <c r="AK119" i="151"/>
  <c r="BL119" i="151"/>
  <c r="AO104" i="151"/>
  <c r="AA111" i="151"/>
  <c r="BW89" i="151"/>
  <c r="AO99" i="151"/>
  <c r="AI128" i="151"/>
  <c r="S121" i="151"/>
  <c r="AI115" i="151"/>
  <c r="BO115" i="151"/>
  <c r="AW115" i="151"/>
  <c r="BT112" i="151"/>
  <c r="Z112" i="151"/>
  <c r="AY89" i="151"/>
  <c r="AI126" i="151"/>
  <c r="BH128" i="151"/>
  <c r="AI121" i="151"/>
  <c r="S115" i="151"/>
  <c r="AB115" i="151"/>
  <c r="AW112" i="151"/>
  <c r="AL126" i="151"/>
  <c r="BN128" i="151"/>
  <c r="T121" i="151"/>
  <c r="BL115" i="151"/>
  <c r="BP115" i="151"/>
  <c r="AS112" i="151"/>
  <c r="BU112" i="151"/>
  <c r="AA126" i="151"/>
  <c r="BU128" i="151"/>
  <c r="BS121" i="151"/>
  <c r="BH126" i="151"/>
  <c r="BT128" i="151"/>
  <c r="AJ121" i="151"/>
  <c r="AJ115" i="151"/>
  <c r="BF115" i="151"/>
  <c r="AO101" i="151"/>
  <c r="AP126" i="151"/>
  <c r="AZ121" i="151"/>
  <c r="AL121" i="151"/>
  <c r="BM115" i="151"/>
  <c r="BE115" i="151"/>
  <c r="AQ101" i="151"/>
  <c r="AL128" i="151"/>
  <c r="BD121" i="151"/>
  <c r="BV121" i="151"/>
  <c r="AZ115" i="151"/>
  <c r="AY101" i="151"/>
  <c r="BE128" i="151"/>
  <c r="BE121" i="151"/>
  <c r="BW121" i="151"/>
  <c r="AK115" i="151"/>
  <c r="BS115" i="151"/>
  <c r="U101" i="151"/>
  <c r="BF128" i="151"/>
  <c r="BG121" i="151"/>
  <c r="AW121" i="151"/>
  <c r="Z115" i="151"/>
  <c r="S101" i="151"/>
  <c r="BA128" i="151"/>
  <c r="BM121" i="151"/>
  <c r="V121" i="151"/>
  <c r="U115" i="151"/>
  <c r="AR115" i="151"/>
  <c r="AK112" i="151"/>
  <c r="BO99" i="151"/>
  <c r="AQ128" i="151"/>
  <c r="BH121" i="151"/>
  <c r="BO121" i="151"/>
  <c r="BN115" i="151"/>
  <c r="AO115" i="151"/>
  <c r="BF99" i="151"/>
  <c r="V128" i="151"/>
  <c r="BN121" i="151"/>
  <c r="AK121" i="151"/>
  <c r="BA115" i="151"/>
  <c r="BT115" i="151"/>
  <c r="AL112" i="151"/>
  <c r="AC112" i="151"/>
  <c r="U99" i="151"/>
  <c r="Z128" i="151"/>
  <c r="AZ99" i="151"/>
  <c r="U128" i="151"/>
  <c r="AB121" i="151"/>
  <c r="AP121" i="151"/>
  <c r="AA115" i="151"/>
  <c r="BV115" i="151"/>
  <c r="AA112" i="151"/>
  <c r="BM112" i="151"/>
  <c r="U119" i="151"/>
  <c r="AO95" i="151"/>
  <c r="AK89" i="151"/>
  <c r="BV101" i="151"/>
  <c r="BT99" i="151"/>
  <c r="AB99" i="151"/>
  <c r="AB126" i="151"/>
  <c r="S126" i="151"/>
  <c r="AR126" i="151"/>
  <c r="AA128" i="151"/>
  <c r="BS128" i="151"/>
  <c r="AQ121" i="151"/>
  <c r="BT121" i="151"/>
  <c r="BU116" i="151"/>
  <c r="BP89" i="151"/>
  <c r="BN101" i="151"/>
  <c r="BM99" i="151"/>
  <c r="AW99" i="151"/>
  <c r="BS126" i="151"/>
  <c r="BF126" i="151"/>
  <c r="AS126" i="151"/>
  <c r="AA116" i="151"/>
  <c r="AO89" i="151"/>
  <c r="BF101" i="151"/>
  <c r="AL99" i="151"/>
  <c r="AX99" i="151"/>
  <c r="AC126" i="151"/>
  <c r="AK126" i="151"/>
  <c r="AW128" i="151"/>
  <c r="BW128" i="151"/>
  <c r="BO128" i="151"/>
  <c r="AA121" i="151"/>
  <c r="AO116" i="151"/>
  <c r="BD89" i="151"/>
  <c r="BU101" i="151"/>
  <c r="BU99" i="151"/>
  <c r="AH99" i="151"/>
  <c r="BT126" i="151"/>
  <c r="BL126" i="151"/>
  <c r="AP116" i="151"/>
  <c r="BV89" i="151"/>
  <c r="BW101" i="151"/>
  <c r="BN99" i="151"/>
  <c r="AY99" i="151"/>
  <c r="BU126" i="151"/>
  <c r="BG126" i="151"/>
  <c r="AX128" i="151"/>
  <c r="AB128" i="151"/>
  <c r="AS128" i="151"/>
  <c r="BE116" i="151"/>
  <c r="AX89" i="151"/>
  <c r="AJ101" i="151"/>
  <c r="S99" i="151"/>
  <c r="AI99" i="151"/>
  <c r="AH126" i="151"/>
  <c r="U126" i="151"/>
  <c r="BD128" i="151"/>
  <c r="AC128" i="151"/>
  <c r="AC116" i="151"/>
  <c r="BA89" i="151"/>
  <c r="Z101" i="151"/>
  <c r="BV99" i="151"/>
  <c r="AK99" i="151"/>
  <c r="BV126" i="151"/>
  <c r="V126" i="151"/>
  <c r="AY128" i="151"/>
  <c r="BF116" i="151"/>
  <c r="AQ89" i="151"/>
  <c r="BH116" i="151"/>
  <c r="BT89" i="151"/>
  <c r="AA101" i="151"/>
  <c r="BE99" i="151"/>
  <c r="AJ99" i="151"/>
  <c r="BW126" i="151"/>
  <c r="AW126" i="151"/>
  <c r="AZ128" i="151"/>
  <c r="BV128" i="151"/>
  <c r="BA121" i="151"/>
  <c r="AY116" i="151"/>
  <c r="AZ89" i="151"/>
  <c r="AC101" i="151"/>
  <c r="T99" i="151"/>
  <c r="AC99" i="151"/>
  <c r="AJ126" i="151"/>
  <c r="Z126" i="151"/>
  <c r="S128" i="151"/>
  <c r="AH128" i="151"/>
  <c r="BM89" i="151"/>
  <c r="BE89" i="151"/>
  <c r="BA101" i="151"/>
  <c r="AB101" i="151"/>
  <c r="BP99" i="151"/>
  <c r="BA99" i="151"/>
  <c r="AX126" i="151"/>
  <c r="AY126" i="151"/>
  <c r="Z89" i="151"/>
  <c r="T89" i="151"/>
  <c r="AJ89" i="151"/>
  <c r="BH89" i="151"/>
  <c r="AR101" i="151"/>
  <c r="BG101" i="151"/>
  <c r="V99" i="151"/>
  <c r="BS99" i="151"/>
  <c r="BD126" i="151"/>
  <c r="AZ126" i="151"/>
  <c r="BG128" i="151"/>
  <c r="BP128" i="151"/>
  <c r="AA89" i="151"/>
  <c r="AW89" i="151"/>
  <c r="AS101" i="151"/>
  <c r="T101" i="151"/>
  <c r="BG99" i="151"/>
  <c r="AR99" i="151"/>
  <c r="T126" i="151"/>
  <c r="BA126" i="151"/>
  <c r="AR128" i="151"/>
  <c r="AJ128" i="151"/>
  <c r="AO121" i="151"/>
  <c r="AX121" i="151"/>
  <c r="BO89" i="151"/>
  <c r="AI101" i="151"/>
  <c r="BH101" i="151"/>
  <c r="AA99" i="151"/>
  <c r="AS99" i="151"/>
  <c r="BE126" i="151"/>
  <c r="AQ126" i="151"/>
  <c r="T128" i="151"/>
  <c r="AK128" i="151"/>
  <c r="BP121" i="151"/>
  <c r="AY121" i="151"/>
  <c r="AS129" i="151"/>
  <c r="BT133" i="151"/>
  <c r="AK95" i="151"/>
  <c r="AP95" i="151"/>
  <c r="BV116" i="151"/>
  <c r="BL95" i="151"/>
  <c r="BG95" i="151"/>
  <c r="AS116" i="151"/>
  <c r="BN116" i="151"/>
  <c r="AI89" i="151"/>
  <c r="BG89" i="151"/>
  <c r="AL95" i="151"/>
  <c r="AQ95" i="151"/>
  <c r="BW116" i="151"/>
  <c r="Z116" i="151"/>
  <c r="S95" i="151"/>
  <c r="AR95" i="151"/>
  <c r="AW116" i="151"/>
  <c r="BD116" i="151"/>
  <c r="BT95" i="151"/>
  <c r="AS95" i="151"/>
  <c r="AH116" i="151"/>
  <c r="AB116" i="151"/>
  <c r="V89" i="151"/>
  <c r="BO95" i="151"/>
  <c r="BV95" i="151"/>
  <c r="S116" i="151"/>
  <c r="AL116" i="151"/>
  <c r="BN89" i="151"/>
  <c r="U95" i="151"/>
  <c r="AW95" i="151"/>
  <c r="AX116" i="151"/>
  <c r="BU95" i="151"/>
  <c r="BA95" i="151"/>
  <c r="AI116" i="151"/>
  <c r="AJ116" i="151"/>
  <c r="BP95" i="151"/>
  <c r="AA95" i="151"/>
  <c r="T116" i="151"/>
  <c r="BD95" i="151"/>
  <c r="AY95" i="151"/>
  <c r="BM116" i="151"/>
  <c r="Z95" i="151"/>
  <c r="AZ95" i="151"/>
  <c r="AZ116" i="151"/>
  <c r="BG116" i="151"/>
  <c r="V95" i="151"/>
  <c r="AC95" i="151"/>
  <c r="AK116" i="151"/>
  <c r="U116" i="151"/>
  <c r="AL89" i="151"/>
  <c r="BF95" i="151"/>
  <c r="BT116" i="151"/>
  <c r="AB95" i="151"/>
  <c r="AQ116" i="151"/>
  <c r="V116" i="151"/>
  <c r="BS116" i="151"/>
  <c r="BS89" i="151"/>
  <c r="BE95" i="151"/>
  <c r="AR116" i="151"/>
  <c r="BL116" i="151"/>
  <c r="BA116" i="151"/>
  <c r="AP89" i="151"/>
  <c r="BE132" i="151"/>
  <c r="BT137" i="151"/>
  <c r="BV137" i="151"/>
  <c r="BT129" i="151"/>
  <c r="AP137" i="151"/>
  <c r="T137" i="151"/>
  <c r="AH129" i="151"/>
  <c r="BU137" i="151"/>
  <c r="Z129" i="151"/>
  <c r="AH133" i="151"/>
  <c r="BE133" i="151"/>
  <c r="AZ133" i="151"/>
  <c r="BL137" i="151"/>
  <c r="BG133" i="151"/>
  <c r="V137" i="151"/>
  <c r="AX133" i="151"/>
  <c r="BM137" i="151"/>
  <c r="AS133" i="151"/>
  <c r="BN137" i="151"/>
  <c r="Z133" i="151"/>
  <c r="U137" i="151"/>
  <c r="BO137" i="151"/>
  <c r="BS137" i="151"/>
  <c r="AQ137" i="151"/>
  <c r="AO137" i="151"/>
  <c r="AY137" i="151"/>
  <c r="AR135" i="151"/>
  <c r="AC132" i="151"/>
  <c r="AQ129" i="151"/>
  <c r="BL129" i="151"/>
  <c r="AJ133" i="151"/>
  <c r="AO133" i="151"/>
  <c r="AJ137" i="151"/>
  <c r="AX137" i="151"/>
  <c r="AY135" i="151"/>
  <c r="BA132" i="151"/>
  <c r="AZ129" i="151"/>
  <c r="BH129" i="151"/>
  <c r="BD133" i="151"/>
  <c r="BU133" i="151"/>
  <c r="AK137" i="151"/>
  <c r="S137" i="151"/>
  <c r="AI135" i="151"/>
  <c r="BS129" i="151"/>
  <c r="AR129" i="151"/>
  <c r="T129" i="151"/>
  <c r="AL133" i="151"/>
  <c r="AY133" i="151"/>
  <c r="BD137" i="151"/>
  <c r="AB137" i="151"/>
  <c r="AI132" i="151"/>
  <c r="BM129" i="151"/>
  <c r="BA129" i="151"/>
  <c r="BS133" i="151"/>
  <c r="BU132" i="151"/>
  <c r="AZ132" i="151"/>
  <c r="BU129" i="151"/>
  <c r="AA129" i="151"/>
  <c r="AI133" i="151"/>
  <c r="BH133" i="151"/>
  <c r="AA132" i="151"/>
  <c r="AI129" i="151"/>
  <c r="AB129" i="151"/>
  <c r="BV133" i="151"/>
  <c r="AP133" i="151"/>
  <c r="BE137" i="151"/>
  <c r="V132" i="151"/>
  <c r="BV129" i="151"/>
  <c r="AC129" i="151"/>
  <c r="AK133" i="151"/>
  <c r="AQ133" i="151"/>
  <c r="AZ137" i="151"/>
  <c r="BN132" i="151"/>
  <c r="BW129" i="151"/>
  <c r="S129" i="151"/>
  <c r="AC133" i="151"/>
  <c r="BA133" i="151"/>
  <c r="BP137" i="151"/>
  <c r="Z137" i="151"/>
  <c r="BP132" i="151"/>
  <c r="AK129" i="151"/>
  <c r="U129" i="151"/>
  <c r="S133" i="151"/>
  <c r="AR133" i="151"/>
  <c r="BF137" i="151"/>
  <c r="BH132" i="151"/>
  <c r="AW129" i="151"/>
  <c r="AP129" i="151"/>
  <c r="V133" i="151"/>
  <c r="BF133" i="151"/>
  <c r="BA137" i="151"/>
  <c r="AA137" i="151"/>
  <c r="AY132" i="151"/>
  <c r="BD129" i="151"/>
  <c r="BE129" i="151"/>
  <c r="T133" i="151"/>
  <c r="BW133" i="151"/>
  <c r="BG137" i="151"/>
  <c r="AH137" i="151"/>
  <c r="Z132" i="151"/>
  <c r="AY129" i="151"/>
  <c r="V129" i="151"/>
  <c r="BM133" i="151"/>
  <c r="AA133" i="151"/>
  <c r="BH137" i="151"/>
  <c r="AC137" i="151"/>
  <c r="BS132" i="151"/>
  <c r="AO129" i="151"/>
  <c r="BF129" i="151"/>
  <c r="U133" i="151"/>
  <c r="AW133" i="151"/>
  <c r="AI137" i="151"/>
  <c r="BW137" i="151"/>
  <c r="AB132" i="151"/>
  <c r="AX129" i="151"/>
  <c r="BG129" i="151"/>
  <c r="BN133" i="151"/>
  <c r="AB133" i="151"/>
  <c r="AL137" i="151"/>
  <c r="AW137" i="151"/>
  <c r="AP134" i="151"/>
  <c r="BU135" i="151"/>
  <c r="AB135" i="151"/>
  <c r="AH135" i="151"/>
  <c r="AB131" i="151"/>
  <c r="AJ135" i="151"/>
  <c r="BN135" i="151"/>
  <c r="BT132" i="151"/>
  <c r="AR132" i="151"/>
  <c r="AS132" i="151"/>
  <c r="AL129" i="151"/>
  <c r="BT131" i="151"/>
  <c r="S135" i="151"/>
  <c r="AP136" i="151"/>
  <c r="BV135" i="151"/>
  <c r="AS135" i="151"/>
  <c r="BF136" i="151"/>
  <c r="AO135" i="151"/>
  <c r="AC135" i="151"/>
  <c r="AJ132" i="151"/>
  <c r="AW136" i="151"/>
  <c r="AK135" i="151"/>
  <c r="BP135" i="151"/>
  <c r="BV132" i="151"/>
  <c r="BV136" i="151"/>
  <c r="AP135" i="151"/>
  <c r="BF135" i="151"/>
  <c r="AK132" i="151"/>
  <c r="BD132" i="151"/>
  <c r="AC136" i="151"/>
  <c r="Z135" i="151"/>
  <c r="BA135" i="151"/>
  <c r="T132" i="151"/>
  <c r="BF132" i="151"/>
  <c r="AY136" i="151"/>
  <c r="BL135" i="151"/>
  <c r="BS135" i="151"/>
  <c r="BW132" i="151"/>
  <c r="BG132" i="151"/>
  <c r="AZ136" i="151"/>
  <c r="AW135" i="151"/>
  <c r="BT135" i="151"/>
  <c r="AL132" i="151"/>
  <c r="AH132" i="151"/>
  <c r="BD136" i="151"/>
  <c r="AQ135" i="151"/>
  <c r="AZ135" i="151"/>
  <c r="AW132" i="151"/>
  <c r="BE136" i="151"/>
  <c r="AA135" i="151"/>
  <c r="BO135" i="151"/>
  <c r="AO132" i="151"/>
  <c r="AQ132" i="151"/>
  <c r="U136" i="151"/>
  <c r="V135" i="151"/>
  <c r="BE135" i="151"/>
  <c r="S132" i="151"/>
  <c r="BL132" i="151"/>
  <c r="BN136" i="151"/>
  <c r="BM135" i="151"/>
  <c r="BG135" i="151"/>
  <c r="AX132" i="151"/>
  <c r="BM132" i="151"/>
  <c r="AJ129" i="151"/>
  <c r="BO136" i="151"/>
  <c r="AX135" i="151"/>
  <c r="BH135" i="151"/>
  <c r="AP132" i="151"/>
  <c r="U132" i="151"/>
  <c r="BP136" i="151"/>
  <c r="BS130" i="151"/>
  <c r="BD131" i="151"/>
  <c r="BV131" i="151"/>
  <c r="BU130" i="151"/>
  <c r="Z131" i="151"/>
  <c r="BO131" i="151"/>
  <c r="Z136" i="151"/>
  <c r="BM136" i="151"/>
  <c r="U135" i="151"/>
  <c r="BA130" i="151"/>
  <c r="BL131" i="151"/>
  <c r="AH131" i="151"/>
  <c r="BG136" i="151"/>
  <c r="V130" i="151"/>
  <c r="BF131" i="151"/>
  <c r="BW131" i="151"/>
  <c r="AQ136" i="151"/>
  <c r="BN134" i="151"/>
  <c r="BA131" i="151"/>
  <c r="AW131" i="151"/>
  <c r="BH136" i="151"/>
  <c r="AB134" i="151"/>
  <c r="AS131" i="151"/>
  <c r="BS136" i="151"/>
  <c r="BO134" i="151"/>
  <c r="AA131" i="151"/>
  <c r="AI136" i="151"/>
  <c r="AS136" i="151"/>
  <c r="AX134" i="151"/>
  <c r="V131" i="151"/>
  <c r="BU136" i="151"/>
  <c r="AX136" i="151"/>
  <c r="S134" i="151"/>
  <c r="BM131" i="151"/>
  <c r="AJ136" i="151"/>
  <c r="AB136" i="151"/>
  <c r="BM134" i="151"/>
  <c r="BG131" i="151"/>
  <c r="BW136" i="151"/>
  <c r="AJ134" i="151"/>
  <c r="AJ131" i="151"/>
  <c r="AL136" i="151"/>
  <c r="BT134" i="151"/>
  <c r="AK131" i="151"/>
  <c r="AA136" i="151"/>
  <c r="BL136" i="151"/>
  <c r="T135" i="151"/>
  <c r="BD135" i="151"/>
  <c r="AL134" i="151"/>
  <c r="BS131" i="151"/>
  <c r="V136" i="151"/>
  <c r="BA136" i="151"/>
  <c r="BW135" i="151"/>
  <c r="AX131" i="151"/>
  <c r="S131" i="151"/>
  <c r="BU131" i="151"/>
  <c r="AO136" i="151"/>
  <c r="AK136" i="151"/>
  <c r="AL135" i="151"/>
  <c r="S123" i="126"/>
  <c r="BH130" i="151"/>
  <c r="AX130" i="151"/>
  <c r="AL130" i="151"/>
  <c r="BW134" i="151"/>
  <c r="AK134" i="151"/>
  <c r="U131" i="151"/>
  <c r="AL131" i="151"/>
  <c r="AS130" i="151"/>
  <c r="AP130" i="151"/>
  <c r="AJ130" i="151"/>
  <c r="AW134" i="151"/>
  <c r="AB130" i="151"/>
  <c r="AY130" i="151"/>
  <c r="BM130" i="151"/>
  <c r="AQ130" i="151"/>
  <c r="BD134" i="151"/>
  <c r="Z134" i="151"/>
  <c r="AC130" i="151"/>
  <c r="AZ130" i="151"/>
  <c r="AY134" i="151"/>
  <c r="AA134" i="151"/>
  <c r="BS134" i="151"/>
  <c r="BP130" i="151"/>
  <c r="AR130" i="151"/>
  <c r="AS134" i="151"/>
  <c r="BL134" i="151"/>
  <c r="AI134" i="151"/>
  <c r="AI130" i="151"/>
  <c r="BE130" i="151"/>
  <c r="BE134" i="151"/>
  <c r="T134" i="151"/>
  <c r="T131" i="151"/>
  <c r="BF130" i="151"/>
  <c r="T130" i="151"/>
  <c r="AZ134" i="151"/>
  <c r="U134" i="151"/>
  <c r="BT130" i="151"/>
  <c r="BD130" i="151"/>
  <c r="AC134" i="151"/>
  <c r="AH134" i="151"/>
  <c r="AY131" i="151"/>
  <c r="BN131" i="151"/>
  <c r="S136" i="151"/>
  <c r="BG130" i="151"/>
  <c r="S130" i="151"/>
  <c r="BP134" i="151"/>
  <c r="V134" i="151"/>
  <c r="AO131" i="151"/>
  <c r="BH131" i="151"/>
  <c r="AW130" i="151"/>
  <c r="Z130" i="151"/>
  <c r="BF134" i="151"/>
  <c r="BU134" i="151"/>
  <c r="BE131" i="151"/>
  <c r="AC131" i="151"/>
  <c r="AH136" i="151"/>
  <c r="BV130" i="151"/>
  <c r="AA130" i="151"/>
  <c r="BA134" i="151"/>
  <c r="AO134" i="151"/>
  <c r="AZ131" i="151"/>
  <c r="BP131" i="151"/>
  <c r="T136" i="151"/>
  <c r="AO130" i="151"/>
  <c r="U130" i="151"/>
  <c r="BG134" i="151"/>
  <c r="BV134" i="151"/>
  <c r="AR131" i="151"/>
  <c r="AI131" i="151"/>
  <c r="BT136" i="151"/>
  <c r="AR136" i="151"/>
  <c r="BW130" i="151"/>
  <c r="AH130" i="151"/>
  <c r="BH134" i="151"/>
  <c r="R26" i="1"/>
  <c r="T26" i="1"/>
  <c r="T23" i="1"/>
  <c r="R23" i="1"/>
  <c r="T41" i="1"/>
  <c r="R41" i="1"/>
  <c r="R36" i="1"/>
  <c r="T36" i="1"/>
  <c r="R27" i="1"/>
  <c r="T27" i="1"/>
  <c r="T38" i="1"/>
  <c r="R38" i="1"/>
  <c r="T34" i="1"/>
  <c r="R34" i="1"/>
  <c r="S25" i="1"/>
  <c r="T43" i="1"/>
  <c r="R43" i="1"/>
  <c r="T25" i="1"/>
  <c r="R25" i="1"/>
  <c r="T20" i="1"/>
  <c r="S20" i="1"/>
  <c r="BW452" i="151"/>
  <c r="AZ452" i="151"/>
  <c r="AB452" i="151"/>
  <c r="BV452" i="151"/>
  <c r="AY452" i="151"/>
  <c r="AA452" i="151"/>
  <c r="BL451" i="151"/>
  <c r="AL451" i="151"/>
  <c r="W416" i="151"/>
  <c r="W414" i="151"/>
  <c r="W412" i="151"/>
  <c r="W410" i="151"/>
  <c r="W408" i="151"/>
  <c r="W406" i="151"/>
  <c r="W404" i="151"/>
  <c r="W452" i="151"/>
  <c r="W450" i="151"/>
  <c r="W448" i="151"/>
  <c r="W446" i="151"/>
  <c r="W444" i="151"/>
  <c r="W442" i="151"/>
  <c r="W440" i="151"/>
  <c r="W438" i="151"/>
  <c r="W436" i="151"/>
  <c r="W434" i="151"/>
  <c r="W432" i="151"/>
  <c r="W430" i="151"/>
  <c r="W428" i="151"/>
  <c r="W426" i="151"/>
  <c r="W424" i="151"/>
  <c r="W422" i="151"/>
  <c r="W420" i="151"/>
  <c r="W418" i="151"/>
  <c r="BO452" i="151"/>
  <c r="AQ452" i="151"/>
  <c r="AD451" i="151"/>
  <c r="AD449" i="151"/>
  <c r="AD447" i="151"/>
  <c r="AD445" i="151"/>
  <c r="AD443" i="151"/>
  <c r="AD441" i="151"/>
  <c r="AD439" i="151"/>
  <c r="AD437" i="151"/>
  <c r="AD435" i="151"/>
  <c r="AD433" i="151"/>
  <c r="AD431" i="151"/>
  <c r="AD429" i="151"/>
  <c r="AD427" i="151"/>
  <c r="AD425" i="151"/>
  <c r="AD423" i="151"/>
  <c r="AD421" i="151"/>
  <c r="AD419" i="151"/>
  <c r="AD417" i="151"/>
  <c r="AD415" i="151"/>
  <c r="AD413" i="151"/>
  <c r="AD411" i="151"/>
  <c r="AD409" i="151"/>
  <c r="AD407" i="151"/>
  <c r="BM452" i="151"/>
  <c r="AO452" i="151"/>
  <c r="BH452" i="151"/>
  <c r="AK452" i="151"/>
  <c r="BU451" i="151"/>
  <c r="AX451" i="151"/>
  <c r="Z451" i="151"/>
  <c r="AD446" i="151"/>
  <c r="AD440" i="151"/>
  <c r="AD436" i="151"/>
  <c r="AD434" i="151"/>
  <c r="AD430" i="151"/>
  <c r="AD424" i="151"/>
  <c r="AD416" i="151"/>
  <c r="AD408" i="151"/>
  <c r="BG452" i="151"/>
  <c r="AJ452" i="151"/>
  <c r="BT451" i="151"/>
  <c r="AW451" i="151"/>
  <c r="W451" i="151"/>
  <c r="BG450" i="151"/>
  <c r="AJ450" i="151"/>
  <c r="W449" i="151"/>
  <c r="W447" i="151"/>
  <c r="W445" i="151"/>
  <c r="W443" i="151"/>
  <c r="W441" i="151"/>
  <c r="W439" i="151"/>
  <c r="W437" i="151"/>
  <c r="W435" i="151"/>
  <c r="W433" i="151"/>
  <c r="W431" i="151"/>
  <c r="W429" i="151"/>
  <c r="W427" i="151"/>
  <c r="W425" i="151"/>
  <c r="W423" i="151"/>
  <c r="W421" i="151"/>
  <c r="W419" i="151"/>
  <c r="W417" i="151"/>
  <c r="W415" i="151"/>
  <c r="W413" i="151"/>
  <c r="W411" i="151"/>
  <c r="W409" i="151"/>
  <c r="W407" i="151"/>
  <c r="AD452" i="151"/>
  <c r="AD450" i="151"/>
  <c r="AD448" i="151"/>
  <c r="AD442" i="151"/>
  <c r="AD432" i="151"/>
  <c r="AD428" i="151"/>
  <c r="AD426" i="151"/>
  <c r="AD420" i="151"/>
  <c r="AD414" i="151"/>
  <c r="AD404" i="151"/>
  <c r="AD444" i="151"/>
  <c r="AD438" i="151"/>
  <c r="AD422" i="151"/>
  <c r="AD418" i="151"/>
  <c r="AD412" i="151"/>
  <c r="AD410" i="151"/>
  <c r="AD406" i="151"/>
  <c r="BW389" i="151"/>
  <c r="AZ389" i="151"/>
  <c r="AB389" i="151"/>
  <c r="BM388" i="151"/>
  <c r="AO388" i="151"/>
  <c r="BW387" i="151"/>
  <c r="W345" i="151"/>
  <c r="AD383" i="151"/>
  <c r="AD381" i="151"/>
  <c r="AD367" i="151"/>
  <c r="AD343" i="151"/>
  <c r="BV389" i="151"/>
  <c r="AY389" i="151"/>
  <c r="AA389" i="151"/>
  <c r="W343" i="151"/>
  <c r="W341" i="151"/>
  <c r="AD371" i="151"/>
  <c r="AD375" i="151"/>
  <c r="AD353" i="151"/>
  <c r="W389" i="151"/>
  <c r="W387" i="151"/>
  <c r="W385" i="151"/>
  <c r="W383" i="151"/>
  <c r="W381" i="151"/>
  <c r="W379" i="151"/>
  <c r="W377" i="151"/>
  <c r="W375" i="151"/>
  <c r="W373" i="151"/>
  <c r="W371" i="151"/>
  <c r="W369" i="151"/>
  <c r="W367" i="151"/>
  <c r="W365" i="151"/>
  <c r="W363" i="151"/>
  <c r="W361" i="151"/>
  <c r="W359" i="151"/>
  <c r="W357" i="151"/>
  <c r="W355" i="151"/>
  <c r="W353" i="151"/>
  <c r="W351" i="151"/>
  <c r="W349" i="151"/>
  <c r="W347" i="151"/>
  <c r="AD347" i="151"/>
  <c r="AD341" i="151"/>
  <c r="AD387" i="151"/>
  <c r="AD361" i="151"/>
  <c r="AD345" i="151"/>
  <c r="BO389" i="151"/>
  <c r="AQ389" i="151"/>
  <c r="T389" i="151"/>
  <c r="AD388" i="151"/>
  <c r="AD386" i="151"/>
  <c r="AD384" i="151"/>
  <c r="AD382" i="151"/>
  <c r="AD380" i="151"/>
  <c r="AD378" i="151"/>
  <c r="AD376" i="151"/>
  <c r="AD374" i="151"/>
  <c r="AD372" i="151"/>
  <c r="AD370" i="151"/>
  <c r="AD368" i="151"/>
  <c r="AD366" i="151"/>
  <c r="AD364" i="151"/>
  <c r="AD362" i="151"/>
  <c r="AD360" i="151"/>
  <c r="AD358" i="151"/>
  <c r="AD356" i="151"/>
  <c r="AD354" i="151"/>
  <c r="AD352" i="151"/>
  <c r="AD350" i="151"/>
  <c r="AD348" i="151"/>
  <c r="AD346" i="151"/>
  <c r="AD344" i="151"/>
  <c r="AD369" i="151"/>
  <c r="AD363" i="151"/>
  <c r="BN389" i="151"/>
  <c r="AP389" i="151"/>
  <c r="S389" i="151"/>
  <c r="AD365" i="151"/>
  <c r="AD349" i="151"/>
  <c r="BM389" i="151"/>
  <c r="AO389" i="151"/>
  <c r="AD373" i="151"/>
  <c r="BH389" i="151"/>
  <c r="AK389" i="151"/>
  <c r="BU388" i="151"/>
  <c r="AX388" i="151"/>
  <c r="W388" i="151"/>
  <c r="W386" i="151"/>
  <c r="W384" i="151"/>
  <c r="W382" i="151"/>
  <c r="W380" i="151"/>
  <c r="W378" i="151"/>
  <c r="W376" i="151"/>
  <c r="W374" i="151"/>
  <c r="W372" i="151"/>
  <c r="W370" i="151"/>
  <c r="W368" i="151"/>
  <c r="W366" i="151"/>
  <c r="W364" i="151"/>
  <c r="W362" i="151"/>
  <c r="W360" i="151"/>
  <c r="W358" i="151"/>
  <c r="W356" i="151"/>
  <c r="W354" i="151"/>
  <c r="W352" i="151"/>
  <c r="W350" i="151"/>
  <c r="W348" i="151"/>
  <c r="W346" i="151"/>
  <c r="W344" i="151"/>
  <c r="AD389" i="151"/>
  <c r="AD385" i="151"/>
  <c r="AD379" i="151"/>
  <c r="AD377" i="151"/>
  <c r="AD359" i="151"/>
  <c r="AD357" i="151"/>
  <c r="AD355" i="151"/>
  <c r="AD351" i="151"/>
  <c r="BW326" i="151"/>
  <c r="AZ326" i="151"/>
  <c r="AB326" i="151"/>
  <c r="BM325" i="151"/>
  <c r="AO325" i="151"/>
  <c r="BW324" i="151"/>
  <c r="W282" i="151"/>
  <c r="W280" i="151"/>
  <c r="AD322" i="151"/>
  <c r="AD306" i="151"/>
  <c r="AD304" i="151"/>
  <c r="AD286" i="151"/>
  <c r="AD284" i="151"/>
  <c r="W284" i="151"/>
  <c r="AD326" i="151"/>
  <c r="AD314" i="151"/>
  <c r="AD308" i="151"/>
  <c r="BU326" i="151"/>
  <c r="W278" i="151"/>
  <c r="BT326" i="151"/>
  <c r="W326" i="151"/>
  <c r="W324" i="151"/>
  <c r="W322" i="151"/>
  <c r="W320" i="151"/>
  <c r="W318" i="151"/>
  <c r="W316" i="151"/>
  <c r="W314" i="151"/>
  <c r="W312" i="151"/>
  <c r="W310" i="151"/>
  <c r="W308" i="151"/>
  <c r="W306" i="151"/>
  <c r="W304" i="151"/>
  <c r="W302" i="151"/>
  <c r="W300" i="151"/>
  <c r="W298" i="151"/>
  <c r="W296" i="151"/>
  <c r="W294" i="151"/>
  <c r="W292" i="151"/>
  <c r="W290" i="151"/>
  <c r="W288" i="151"/>
  <c r="W286" i="151"/>
  <c r="AD324" i="151"/>
  <c r="AD316" i="151"/>
  <c r="AD288" i="151"/>
  <c r="AD280" i="151"/>
  <c r="BS326" i="151"/>
  <c r="AD300" i="151"/>
  <c r="AD294" i="151"/>
  <c r="BP326" i="151"/>
  <c r="AD318" i="151"/>
  <c r="AD282" i="151"/>
  <c r="AD325" i="151"/>
  <c r="AD323" i="151"/>
  <c r="AD321" i="151"/>
  <c r="AD319" i="151"/>
  <c r="AD317" i="151"/>
  <c r="AD315" i="151"/>
  <c r="AD313" i="151"/>
  <c r="AD311" i="151"/>
  <c r="AD309" i="151"/>
  <c r="AD307" i="151"/>
  <c r="AD305" i="151"/>
  <c r="AD303" i="151"/>
  <c r="AD301" i="151"/>
  <c r="AD299" i="151"/>
  <c r="AD297" i="151"/>
  <c r="AD295" i="151"/>
  <c r="AD293" i="151"/>
  <c r="AD291" i="151"/>
  <c r="AD289" i="151"/>
  <c r="AD287" i="151"/>
  <c r="AD285" i="151"/>
  <c r="AD283" i="151"/>
  <c r="AD281" i="151"/>
  <c r="AD312" i="151"/>
  <c r="AD296" i="151"/>
  <c r="AD290" i="151"/>
  <c r="AD298" i="151"/>
  <c r="AD292" i="151"/>
  <c r="BH326" i="151"/>
  <c r="AK326" i="151"/>
  <c r="BU325" i="151"/>
  <c r="AX325" i="151"/>
  <c r="W325" i="151"/>
  <c r="W323" i="151"/>
  <c r="W321" i="151"/>
  <c r="W319" i="151"/>
  <c r="W317" i="151"/>
  <c r="W315" i="151"/>
  <c r="W313" i="151"/>
  <c r="W311" i="151"/>
  <c r="W309" i="151"/>
  <c r="W307" i="151"/>
  <c r="W305" i="151"/>
  <c r="W303" i="151"/>
  <c r="W301" i="151"/>
  <c r="W299" i="151"/>
  <c r="W297" i="151"/>
  <c r="W295" i="151"/>
  <c r="W293" i="151"/>
  <c r="W291" i="151"/>
  <c r="W289" i="151"/>
  <c r="W287" i="151"/>
  <c r="W285" i="151"/>
  <c r="W283" i="151"/>
  <c r="W281" i="151"/>
  <c r="AD320" i="151"/>
  <c r="AD310" i="151"/>
  <c r="AD302" i="151"/>
  <c r="AD278" i="151"/>
  <c r="BW263" i="151"/>
  <c r="AZ263" i="151"/>
  <c r="AB263" i="151"/>
  <c r="BM262" i="151"/>
  <c r="AO262" i="151"/>
  <c r="BW261" i="151"/>
  <c r="AZ261" i="151"/>
  <c r="AB261" i="151"/>
  <c r="BV263" i="151"/>
  <c r="AY263" i="151"/>
  <c r="AA263" i="151"/>
  <c r="BL262" i="151"/>
  <c r="AL262" i="151"/>
  <c r="BV261" i="151"/>
  <c r="AY261" i="151"/>
  <c r="AA261" i="151"/>
  <c r="BU263" i="151"/>
  <c r="BT263" i="151"/>
  <c r="AW263" i="151"/>
  <c r="W263" i="151"/>
  <c r="BG262" i="151"/>
  <c r="AJ262" i="151"/>
  <c r="BT261" i="151"/>
  <c r="AW261" i="151"/>
  <c r="W261" i="151"/>
  <c r="BG260" i="151"/>
  <c r="W259" i="151"/>
  <c r="W257" i="151"/>
  <c r="W255" i="151"/>
  <c r="W253" i="151"/>
  <c r="W251" i="151"/>
  <c r="W249" i="151"/>
  <c r="W247" i="151"/>
  <c r="W245" i="151"/>
  <c r="W243" i="151"/>
  <c r="W241" i="151"/>
  <c r="W239" i="151"/>
  <c r="W237" i="151"/>
  <c r="W235" i="151"/>
  <c r="W233" i="151"/>
  <c r="W231" i="151"/>
  <c r="W229" i="151"/>
  <c r="W227" i="151"/>
  <c r="W225" i="151"/>
  <c r="W223" i="151"/>
  <c r="W221" i="151"/>
  <c r="W219" i="151"/>
  <c r="W217" i="151"/>
  <c r="W215" i="151"/>
  <c r="BS263" i="151"/>
  <c r="BP263" i="151"/>
  <c r="AR263" i="151"/>
  <c r="U263" i="151"/>
  <c r="BE262" i="151"/>
  <c r="AH262" i="151"/>
  <c r="BP261" i="151"/>
  <c r="AR261" i="151"/>
  <c r="U261" i="151"/>
  <c r="BE260" i="151"/>
  <c r="BO263" i="151"/>
  <c r="AQ263" i="151"/>
  <c r="T263" i="151"/>
  <c r="BD262" i="151"/>
  <c r="AD262" i="151"/>
  <c r="BO261" i="151"/>
  <c r="AQ261" i="151"/>
  <c r="T261" i="151"/>
  <c r="AD260" i="151"/>
  <c r="AD258" i="151"/>
  <c r="AD256" i="151"/>
  <c r="AD254" i="151"/>
  <c r="AD252" i="151"/>
  <c r="AD250" i="151"/>
  <c r="AD248" i="151"/>
  <c r="AD246" i="151"/>
  <c r="AD244" i="151"/>
  <c r="AD242" i="151"/>
  <c r="AD240" i="151"/>
  <c r="AD238" i="151"/>
  <c r="AD236" i="151"/>
  <c r="AD234" i="151"/>
  <c r="AD232" i="151"/>
  <c r="AD230" i="151"/>
  <c r="AD228" i="151"/>
  <c r="AD226" i="151"/>
  <c r="AD224" i="151"/>
  <c r="AD222" i="151"/>
  <c r="AD220" i="151"/>
  <c r="AD218" i="151"/>
  <c r="BN263" i="151"/>
  <c r="AP263" i="151"/>
  <c r="S263" i="151"/>
  <c r="BA262" i="151"/>
  <c r="AC262" i="151"/>
  <c r="BN261" i="151"/>
  <c r="AP261" i="151"/>
  <c r="S261" i="151"/>
  <c r="BH263" i="151"/>
  <c r="AK263" i="151"/>
  <c r="BU262" i="151"/>
  <c r="AX262" i="151"/>
  <c r="Z262" i="151"/>
  <c r="BH261" i="151"/>
  <c r="AK261" i="151"/>
  <c r="BU260" i="151"/>
  <c r="AX260" i="151"/>
  <c r="Z260" i="151"/>
  <c r="BH259" i="151"/>
  <c r="AK259" i="151"/>
  <c r="BU258" i="151"/>
  <c r="AX258" i="151"/>
  <c r="Z258" i="151"/>
  <c r="AD257" i="151"/>
  <c r="AD253" i="151"/>
  <c r="AD249" i="151"/>
  <c r="AD243" i="151"/>
  <c r="AD241" i="151"/>
  <c r="AD239" i="151"/>
  <c r="AD235" i="151"/>
  <c r="AD231" i="151"/>
  <c r="AD227" i="151"/>
  <c r="AD225" i="151"/>
  <c r="AD223" i="151"/>
  <c r="AD219" i="151"/>
  <c r="AD217" i="151"/>
  <c r="BG263" i="151"/>
  <c r="AJ263" i="151"/>
  <c r="BT262" i="151"/>
  <c r="AW262" i="151"/>
  <c r="W262" i="151"/>
  <c r="BG261" i="151"/>
  <c r="AJ261" i="151"/>
  <c r="BT260" i="151"/>
  <c r="AW260" i="151"/>
  <c r="W260" i="151"/>
  <c r="BG259" i="151"/>
  <c r="AJ259" i="151"/>
  <c r="BT258" i="151"/>
  <c r="AW258" i="151"/>
  <c r="W258" i="151"/>
  <c r="BG257" i="151"/>
  <c r="W256" i="151"/>
  <c r="W254" i="151"/>
  <c r="W252" i="151"/>
  <c r="W250" i="151"/>
  <c r="W248" i="151"/>
  <c r="W246" i="151"/>
  <c r="W244" i="151"/>
  <c r="W242" i="151"/>
  <c r="W240" i="151"/>
  <c r="W238" i="151"/>
  <c r="W236" i="151"/>
  <c r="W234" i="151"/>
  <c r="W232" i="151"/>
  <c r="W230" i="151"/>
  <c r="W228" i="151"/>
  <c r="W226" i="151"/>
  <c r="W224" i="151"/>
  <c r="W222" i="151"/>
  <c r="W220" i="151"/>
  <c r="W218" i="151"/>
  <c r="AD263" i="151"/>
  <c r="AD261" i="151"/>
  <c r="AD259" i="151"/>
  <c r="AD255" i="151"/>
  <c r="AD251" i="151"/>
  <c r="AD247" i="151"/>
  <c r="AD245" i="151"/>
  <c r="AD237" i="151"/>
  <c r="AD233" i="151"/>
  <c r="AD229" i="151"/>
  <c r="AD221" i="151"/>
  <c r="AD215" i="151"/>
  <c r="BW200" i="151"/>
  <c r="AZ200" i="151"/>
  <c r="AB200" i="151"/>
  <c r="AD194" i="151"/>
  <c r="AD178" i="151"/>
  <c r="AD162" i="151"/>
  <c r="AO197" i="151"/>
  <c r="AD167" i="151"/>
  <c r="AD170" i="151"/>
  <c r="AD158" i="151"/>
  <c r="AD200" i="151"/>
  <c r="BV200" i="151"/>
  <c r="AY200" i="151"/>
  <c r="AA200" i="151"/>
  <c r="BD199" i="151"/>
  <c r="AD199" i="151"/>
  <c r="BG198" i="151"/>
  <c r="AJ198" i="151"/>
  <c r="BM197" i="151"/>
  <c r="BP196" i="151"/>
  <c r="AD183" i="151"/>
  <c r="AD175" i="151"/>
  <c r="AD163" i="151"/>
  <c r="AD173" i="151"/>
  <c r="AD188" i="151"/>
  <c r="AD172" i="151"/>
  <c r="AD156" i="151"/>
  <c r="AD176" i="151"/>
  <c r="AD197" i="151"/>
  <c r="AD165" i="151"/>
  <c r="AD154" i="151"/>
  <c r="AD196" i="151"/>
  <c r="AD185" i="151"/>
  <c r="AD195" i="151"/>
  <c r="AD168" i="151"/>
  <c r="AD193" i="151"/>
  <c r="AD177" i="151"/>
  <c r="AD161" i="151"/>
  <c r="AD181" i="151"/>
  <c r="AD191" i="151"/>
  <c r="AD164" i="151"/>
  <c r="AD174" i="151"/>
  <c r="AD184" i="151"/>
  <c r="AD157" i="151"/>
  <c r="AD198" i="151"/>
  <c r="AD182" i="151"/>
  <c r="AD166" i="151"/>
  <c r="AD192" i="151"/>
  <c r="AD160" i="151"/>
  <c r="AD159" i="151"/>
  <c r="AD180" i="151"/>
  <c r="AD190" i="151"/>
  <c r="AD189" i="151"/>
  <c r="AD187" i="151"/>
  <c r="AD171" i="151"/>
  <c r="AD155" i="151"/>
  <c r="AD186" i="151"/>
  <c r="AD169" i="151"/>
  <c r="AD179" i="151"/>
  <c r="AD152" i="151"/>
  <c r="W200" i="151"/>
  <c r="V197" i="151"/>
  <c r="U194" i="151"/>
  <c r="W184" i="151"/>
  <c r="W168" i="151"/>
  <c r="W152" i="151"/>
  <c r="V200" i="151"/>
  <c r="U197" i="151"/>
  <c r="T194" i="151"/>
  <c r="S191" i="151"/>
  <c r="W187" i="151"/>
  <c r="W171" i="151"/>
  <c r="W155" i="151"/>
  <c r="W156" i="151"/>
  <c r="U200" i="151"/>
  <c r="T197" i="151"/>
  <c r="S194" i="151"/>
  <c r="W190" i="151"/>
  <c r="V187" i="151"/>
  <c r="U184" i="151"/>
  <c r="T181" i="151"/>
  <c r="S178" i="151"/>
  <c r="W174" i="151"/>
  <c r="W158" i="151"/>
  <c r="W169" i="151"/>
  <c r="W165" i="151"/>
  <c r="T200" i="151"/>
  <c r="S197" i="151"/>
  <c r="W193" i="151"/>
  <c r="V190" i="151"/>
  <c r="U187" i="151"/>
  <c r="T184" i="151"/>
  <c r="S181" i="151"/>
  <c r="W177" i="151"/>
  <c r="V174" i="151"/>
  <c r="W161" i="151"/>
  <c r="W159" i="151"/>
  <c r="W178" i="151"/>
  <c r="W181" i="151"/>
  <c r="S200" i="151"/>
  <c r="W196" i="151"/>
  <c r="W180" i="151"/>
  <c r="W164" i="151"/>
  <c r="W188" i="151"/>
  <c r="W175" i="151"/>
  <c r="W199" i="151"/>
  <c r="V196" i="151"/>
  <c r="W183" i="151"/>
  <c r="W167" i="151"/>
  <c r="W185" i="151"/>
  <c r="W194" i="151"/>
  <c r="V199" i="151"/>
  <c r="U196" i="151"/>
  <c r="T193" i="151"/>
  <c r="W186" i="151"/>
  <c r="W170" i="151"/>
  <c r="W154" i="151"/>
  <c r="W172" i="151"/>
  <c r="U199" i="151"/>
  <c r="T196" i="151"/>
  <c r="S193" i="151"/>
  <c r="W189" i="151"/>
  <c r="W173" i="151"/>
  <c r="W157" i="151"/>
  <c r="W191" i="151"/>
  <c r="T199" i="151"/>
  <c r="S196" i="151"/>
  <c r="W192" i="151"/>
  <c r="V189" i="151"/>
  <c r="U186" i="151"/>
  <c r="T183" i="151"/>
  <c r="S180" i="151"/>
  <c r="W176" i="151"/>
  <c r="V173" i="151"/>
  <c r="U170" i="151"/>
  <c r="T167" i="151"/>
  <c r="S164" i="151"/>
  <c r="W160" i="151"/>
  <c r="V157" i="151"/>
  <c r="U154" i="151"/>
  <c r="W195" i="151"/>
  <c r="W179" i="151"/>
  <c r="W163" i="151"/>
  <c r="W198" i="151"/>
  <c r="W182" i="151"/>
  <c r="W166" i="151"/>
  <c r="W162" i="151"/>
  <c r="W197" i="151"/>
  <c r="BS94" i="151"/>
  <c r="BT97" i="151"/>
  <c r="BU100" i="151"/>
  <c r="BS91" i="151"/>
  <c r="BT94" i="151"/>
  <c r="BU97" i="151"/>
  <c r="BV100" i="151"/>
  <c r="BT91" i="151"/>
  <c r="BU94" i="151"/>
  <c r="BV97" i="151"/>
  <c r="BU91" i="151"/>
  <c r="BV94" i="151"/>
  <c r="BW97" i="151"/>
  <c r="BS101" i="151"/>
  <c r="BV91" i="151"/>
  <c r="BW94" i="151"/>
  <c r="BS98" i="151"/>
  <c r="BT101" i="151"/>
  <c r="BW91" i="151"/>
  <c r="BS95" i="151"/>
  <c r="BT98" i="151"/>
  <c r="BU82" i="151"/>
  <c r="BU89" i="151"/>
  <c r="BV92" i="151"/>
  <c r="BW95" i="151"/>
  <c r="BU93" i="151"/>
  <c r="BV96" i="151"/>
  <c r="BW99" i="151"/>
  <c r="BL91" i="151"/>
  <c r="BM94" i="151"/>
  <c r="BN97" i="151"/>
  <c r="BO100" i="151"/>
  <c r="BP103" i="151"/>
  <c r="BL107" i="151"/>
  <c r="BM110" i="151"/>
  <c r="BN113" i="151"/>
  <c r="BO116" i="151"/>
  <c r="BP119" i="151"/>
  <c r="BL123" i="151"/>
  <c r="BM126" i="151"/>
  <c r="BN129" i="151"/>
  <c r="BO132" i="151"/>
  <c r="BM91" i="151"/>
  <c r="BN94" i="151"/>
  <c r="BO97" i="151"/>
  <c r="BP100" i="151"/>
  <c r="BL104" i="151"/>
  <c r="BM107" i="151"/>
  <c r="BN110" i="151"/>
  <c r="BO113" i="151"/>
  <c r="BP116" i="151"/>
  <c r="BL120" i="151"/>
  <c r="BM123" i="151"/>
  <c r="BN126" i="151"/>
  <c r="BO129" i="151"/>
  <c r="BN91" i="151"/>
  <c r="BO94" i="151"/>
  <c r="BP97" i="151"/>
  <c r="BL101" i="151"/>
  <c r="BM104" i="151"/>
  <c r="BN107" i="151"/>
  <c r="BO110" i="151"/>
  <c r="BP113" i="151"/>
  <c r="BL117" i="151"/>
  <c r="BM120" i="151"/>
  <c r="BN123" i="151"/>
  <c r="BO126" i="151"/>
  <c r="BP129" i="151"/>
  <c r="BL133" i="151"/>
  <c r="BL82" i="151"/>
  <c r="BO91" i="151"/>
  <c r="BP94" i="151"/>
  <c r="BL98" i="151"/>
  <c r="BM101" i="151"/>
  <c r="BN104" i="151"/>
  <c r="BO107" i="151"/>
  <c r="BP110" i="151"/>
  <c r="BL114" i="151"/>
  <c r="BM117" i="151"/>
  <c r="BN120" i="151"/>
  <c r="BO123" i="151"/>
  <c r="BP126" i="151"/>
  <c r="BL130" i="151"/>
  <c r="BL92" i="151"/>
  <c r="BM95" i="151"/>
  <c r="BN98" i="151"/>
  <c r="BO101" i="151"/>
  <c r="BP104" i="151"/>
  <c r="BL108" i="151"/>
  <c r="BM111" i="151"/>
  <c r="BN114" i="151"/>
  <c r="BO117" i="151"/>
  <c r="BP120" i="151"/>
  <c r="BL124" i="151"/>
  <c r="BM127" i="151"/>
  <c r="BN130" i="151"/>
  <c r="BO133" i="151"/>
  <c r="BL89" i="151"/>
  <c r="BM92" i="151"/>
  <c r="BN95" i="151"/>
  <c r="BO98" i="151"/>
  <c r="BP101" i="151"/>
  <c r="BL105" i="151"/>
  <c r="BM108" i="151"/>
  <c r="BN111" i="151"/>
  <c r="BO114" i="151"/>
  <c r="BP117" i="151"/>
  <c r="BL121" i="151"/>
  <c r="BM124" i="151"/>
  <c r="BN127" i="151"/>
  <c r="BO130" i="151"/>
  <c r="BP133" i="151"/>
  <c r="BH93" i="151"/>
  <c r="BD97" i="151"/>
  <c r="BE100" i="151"/>
  <c r="BF103" i="151"/>
  <c r="BG106" i="151"/>
  <c r="BH109" i="151"/>
  <c r="BD91" i="151"/>
  <c r="BE94" i="151"/>
  <c r="BF97" i="151"/>
  <c r="BG100" i="151"/>
  <c r="BH103" i="151"/>
  <c r="BD107" i="151"/>
  <c r="BE91" i="151"/>
  <c r="BF94" i="151"/>
  <c r="BG97" i="151"/>
  <c r="BH100" i="151"/>
  <c r="BD104" i="151"/>
  <c r="BE107" i="151"/>
  <c r="BF110" i="151"/>
  <c r="BF91" i="151"/>
  <c r="BG94" i="151"/>
  <c r="BH97" i="151"/>
  <c r="BD101" i="151"/>
  <c r="BE104" i="151"/>
  <c r="BF107" i="151"/>
  <c r="BG91" i="151"/>
  <c r="BH94" i="151"/>
  <c r="BD98" i="151"/>
  <c r="BE101" i="151"/>
  <c r="BF104" i="151"/>
  <c r="BG107" i="151"/>
  <c r="BH110" i="151"/>
  <c r="BE86" i="151"/>
  <c r="BF89" i="151"/>
  <c r="BG92" i="151"/>
  <c r="BH95" i="151"/>
  <c r="BD99" i="151"/>
  <c r="BE102" i="151"/>
  <c r="BF105" i="151"/>
  <c r="BG108" i="151"/>
  <c r="BH111" i="151"/>
  <c r="BD115" i="151"/>
  <c r="BE118" i="151"/>
  <c r="BF121" i="151"/>
  <c r="BG124" i="151"/>
  <c r="BD87" i="151"/>
  <c r="BF93" i="151"/>
  <c r="BG96" i="151"/>
  <c r="BH99" i="151"/>
  <c r="BD103" i="151"/>
  <c r="BE106" i="151"/>
  <c r="BF109" i="151"/>
  <c r="BG112" i="151"/>
  <c r="BH115" i="151"/>
  <c r="BA93" i="151"/>
  <c r="AW97" i="151"/>
  <c r="AX100" i="151"/>
  <c r="AY103" i="151"/>
  <c r="AX91" i="151"/>
  <c r="AY94" i="151"/>
  <c r="AZ97" i="151"/>
  <c r="BA100" i="151"/>
  <c r="AW104" i="151"/>
  <c r="AY91" i="151"/>
  <c r="AZ94" i="151"/>
  <c r="BA97" i="151"/>
  <c r="AW101" i="151"/>
  <c r="AZ91" i="151"/>
  <c r="BA94" i="151"/>
  <c r="AW98" i="151"/>
  <c r="AX101" i="151"/>
  <c r="BA91" i="151"/>
  <c r="AW92" i="151"/>
  <c r="AX95" i="151"/>
  <c r="AY98" i="151"/>
  <c r="AZ101" i="151"/>
  <c r="BA104" i="151"/>
  <c r="AQ87" i="151"/>
  <c r="AS93" i="151"/>
  <c r="AO97" i="151"/>
  <c r="AP100" i="151"/>
  <c r="AQ103" i="151"/>
  <c r="AR106" i="151"/>
  <c r="AR91" i="151"/>
  <c r="AS94" i="151"/>
  <c r="AO98" i="151"/>
  <c r="AP101" i="151"/>
  <c r="AQ104" i="151"/>
  <c r="AQ86" i="151"/>
  <c r="AR89" i="151"/>
  <c r="AS92" i="151"/>
  <c r="AO96" i="151"/>
  <c r="AP99" i="151"/>
  <c r="AQ102" i="151"/>
  <c r="AR105" i="151"/>
  <c r="AS108" i="151"/>
  <c r="AO112" i="151"/>
  <c r="AP115" i="151"/>
  <c r="AQ118" i="151"/>
  <c r="AR121" i="151"/>
  <c r="AS124" i="151"/>
  <c r="AO128" i="151"/>
  <c r="AP131" i="151"/>
  <c r="AQ134" i="151"/>
  <c r="AR137" i="151"/>
  <c r="AR86" i="151"/>
  <c r="AS89" i="151"/>
  <c r="AO93" i="151"/>
  <c r="AP96" i="151"/>
  <c r="AQ99" i="151"/>
  <c r="AR102" i="151"/>
  <c r="AS105" i="151"/>
  <c r="AO109" i="151"/>
  <c r="AP112" i="151"/>
  <c r="AQ115" i="151"/>
  <c r="AR118" i="151"/>
  <c r="AS121" i="151"/>
  <c r="AO125" i="151"/>
  <c r="AP128" i="151"/>
  <c r="AQ131" i="151"/>
  <c r="AR134" i="151"/>
  <c r="AS137" i="151"/>
  <c r="AH94" i="151"/>
  <c r="AI97" i="151"/>
  <c r="AH91" i="151"/>
  <c r="AI94" i="151"/>
  <c r="AJ97" i="151"/>
  <c r="AI91" i="151"/>
  <c r="AJ94" i="151"/>
  <c r="AK97" i="151"/>
  <c r="AL100" i="151"/>
  <c r="AH104" i="151"/>
  <c r="AJ91" i="151"/>
  <c r="AK94" i="151"/>
  <c r="AL97" i="151"/>
  <c r="AH101" i="151"/>
  <c r="AI104" i="151"/>
  <c r="AH82" i="151"/>
  <c r="AL91" i="151"/>
  <c r="AH95" i="151"/>
  <c r="AI98" i="151"/>
  <c r="AH92" i="151"/>
  <c r="AI95" i="151"/>
  <c r="AJ98" i="151"/>
  <c r="AK101" i="151"/>
  <c r="AL104" i="151"/>
  <c r="AH108" i="151"/>
  <c r="AI111" i="151"/>
  <c r="AK82" i="151"/>
  <c r="AH89" i="151"/>
  <c r="AI92" i="151"/>
  <c r="AJ95" i="151"/>
  <c r="AK98" i="151"/>
  <c r="AL101" i="151"/>
  <c r="AH105" i="151"/>
  <c r="AI108" i="151"/>
  <c r="AJ111" i="151"/>
  <c r="AK114" i="151"/>
  <c r="AL117" i="151"/>
  <c r="AH121" i="151"/>
  <c r="AI124" i="151"/>
  <c r="AJ127" i="151"/>
  <c r="AK130" i="151"/>
  <c r="AD93" i="151"/>
  <c r="AD109" i="151"/>
  <c r="AD125" i="151"/>
  <c r="AD106" i="151"/>
  <c r="AD122" i="151"/>
  <c r="AD135" i="151"/>
  <c r="AD103" i="151"/>
  <c r="AD119" i="151"/>
  <c r="AD117" i="151"/>
  <c r="AD100" i="151"/>
  <c r="AD116" i="151"/>
  <c r="AD132" i="151"/>
  <c r="AD97" i="151"/>
  <c r="AD113" i="151"/>
  <c r="AD129" i="151"/>
  <c r="AD133" i="151"/>
  <c r="AD130" i="151"/>
  <c r="AD94" i="151"/>
  <c r="AD110" i="151"/>
  <c r="AD126" i="151"/>
  <c r="AD114" i="151"/>
  <c r="AD91" i="151"/>
  <c r="AD107" i="151"/>
  <c r="AD123" i="151"/>
  <c r="AD128" i="151"/>
  <c r="AD104" i="151"/>
  <c r="AD120" i="151"/>
  <c r="AD136" i="151"/>
  <c r="AD101" i="151"/>
  <c r="AD98" i="151"/>
  <c r="AB89" i="151"/>
  <c r="AC92" i="151"/>
  <c r="AD95" i="151"/>
  <c r="Z99" i="151"/>
  <c r="AA102" i="151"/>
  <c r="AD111" i="151"/>
  <c r="AD127" i="151"/>
  <c r="AD89" i="151"/>
  <c r="AD105" i="151"/>
  <c r="AD121" i="151"/>
  <c r="AD102" i="151"/>
  <c r="AD134" i="151"/>
  <c r="AD99" i="151"/>
  <c r="AD115" i="151"/>
  <c r="AD131" i="151"/>
  <c r="AC89" i="151"/>
  <c r="AD92" i="151"/>
  <c r="Z96" i="151"/>
  <c r="AD108" i="151"/>
  <c r="AD124" i="151"/>
  <c r="AD137" i="151"/>
  <c r="AD118" i="151"/>
  <c r="AD96" i="151"/>
  <c r="AD112" i="151"/>
  <c r="W93" i="151"/>
  <c r="W109" i="151"/>
  <c r="W125" i="151"/>
  <c r="W135" i="151"/>
  <c r="W131" i="151"/>
  <c r="W106" i="151"/>
  <c r="W122" i="151"/>
  <c r="W102" i="151"/>
  <c r="W103" i="151"/>
  <c r="W119" i="151"/>
  <c r="W128" i="151"/>
  <c r="W100" i="151"/>
  <c r="W116" i="151"/>
  <c r="W132" i="151"/>
  <c r="W97" i="151"/>
  <c r="W113" i="151"/>
  <c r="W129" i="151"/>
  <c r="W134" i="151"/>
  <c r="W94" i="151"/>
  <c r="W110" i="151"/>
  <c r="W126" i="151"/>
  <c r="W91" i="151"/>
  <c r="W107" i="151"/>
  <c r="W123" i="151"/>
  <c r="W105" i="151"/>
  <c r="W112" i="151"/>
  <c r="S92" i="151"/>
  <c r="T95" i="151"/>
  <c r="U98" i="151"/>
  <c r="V101" i="151"/>
  <c r="W104" i="151"/>
  <c r="W120" i="151"/>
  <c r="W136" i="151"/>
  <c r="W117" i="151"/>
  <c r="W114" i="151"/>
  <c r="W96" i="151"/>
  <c r="S89" i="151"/>
  <c r="W101" i="151"/>
  <c r="W133" i="151"/>
  <c r="W98" i="151"/>
  <c r="W130" i="151"/>
  <c r="W121" i="151"/>
  <c r="U89" i="151"/>
  <c r="V92" i="151"/>
  <c r="W95" i="151"/>
  <c r="W111" i="151"/>
  <c r="W127" i="151"/>
  <c r="W92" i="151"/>
  <c r="W108" i="151"/>
  <c r="W124" i="151"/>
  <c r="W89" i="151"/>
  <c r="W137" i="151"/>
  <c r="W118" i="151"/>
  <c r="W99" i="151"/>
  <c r="W115" i="151"/>
  <c r="A462" i="1"/>
  <c r="S462" i="1" s="1"/>
  <c r="D462" i="1"/>
  <c r="A386" i="1"/>
  <c r="S386" i="1" s="1"/>
  <c r="D386" i="1"/>
  <c r="A658" i="1"/>
  <c r="S658" i="1" s="1"/>
  <c r="D658" i="1"/>
  <c r="A627" i="1"/>
  <c r="S627" i="1" s="1"/>
  <c r="D627" i="1"/>
  <c r="A724" i="1"/>
  <c r="S724" i="1" s="1"/>
  <c r="D724" i="1"/>
  <c r="A539" i="1"/>
  <c r="S539" i="1" s="1"/>
  <c r="D539" i="1"/>
  <c r="A69" i="1"/>
  <c r="S69" i="1" s="1"/>
  <c r="D69" i="1"/>
  <c r="A786" i="1"/>
  <c r="S786" i="1" s="1"/>
  <c r="D786" i="1"/>
  <c r="A542" i="1"/>
  <c r="S542" i="1" s="1"/>
  <c r="D542" i="1"/>
  <c r="A105" i="1"/>
  <c r="S105" i="1" s="1"/>
  <c r="D105" i="1"/>
  <c r="D233" i="1"/>
  <c r="A233" i="1"/>
  <c r="S233" i="1" s="1"/>
  <c r="A775" i="1"/>
  <c r="S775" i="1" s="1"/>
  <c r="D775" i="1"/>
  <c r="A62" i="1"/>
  <c r="S62" i="1" s="1"/>
  <c r="D62" i="1"/>
  <c r="A355" i="1"/>
  <c r="S355" i="1" s="1"/>
  <c r="D355" i="1"/>
  <c r="A574" i="1"/>
  <c r="S574" i="1" s="1"/>
  <c r="D574" i="1"/>
  <c r="A258" i="1"/>
  <c r="S258" i="1" s="1"/>
  <c r="D258" i="1"/>
  <c r="A614" i="1"/>
  <c r="S614" i="1" s="1"/>
  <c r="D614" i="1"/>
  <c r="D150" i="1"/>
  <c r="A150" i="1"/>
  <c r="S150" i="1" s="1"/>
  <c r="A608" i="1"/>
  <c r="S608" i="1" s="1"/>
  <c r="D608" i="1"/>
  <c r="D604" i="1"/>
  <c r="A604" i="1"/>
  <c r="S604" i="1" s="1"/>
  <c r="A117" i="1"/>
  <c r="S117" i="1" s="1"/>
  <c r="D117" i="1"/>
  <c r="A346" i="1"/>
  <c r="D346" i="1"/>
  <c r="D666" i="1"/>
  <c r="A666" i="1"/>
  <c r="S666" i="1" s="1"/>
  <c r="D456" i="1"/>
  <c r="A456" i="1"/>
  <c r="A121" i="1"/>
  <c r="D121" i="1"/>
  <c r="A388" i="1"/>
  <c r="S388" i="1" s="1"/>
  <c r="D388" i="1"/>
  <c r="D181" i="1"/>
  <c r="A181" i="1"/>
  <c r="A322" i="1"/>
  <c r="S322" i="1" s="1"/>
  <c r="D322" i="1"/>
  <c r="D715" i="1"/>
  <c r="A715" i="1"/>
  <c r="S715" i="1" s="1"/>
  <c r="A97" i="1"/>
  <c r="S97" i="1" s="1"/>
  <c r="D97" i="1"/>
  <c r="D472" i="1"/>
  <c r="A472" i="1"/>
  <c r="S472" i="1" s="1"/>
  <c r="A607" i="1"/>
  <c r="S607" i="1" s="1"/>
  <c r="D607" i="1"/>
  <c r="A629" i="1"/>
  <c r="S629" i="1" s="1"/>
  <c r="D629" i="1"/>
  <c r="A418" i="1"/>
  <c r="S418" i="1" s="1"/>
  <c r="D418" i="1"/>
  <c r="D214" i="1"/>
  <c r="A214" i="1"/>
  <c r="S214" i="1" s="1"/>
  <c r="D136" i="1"/>
  <c r="A136" i="1"/>
  <c r="D676" i="1"/>
  <c r="A676" i="1"/>
  <c r="S676" i="1" s="1"/>
  <c r="A193" i="1"/>
  <c r="S193" i="1" s="1"/>
  <c r="D193" i="1"/>
  <c r="A190" i="1"/>
  <c r="S190" i="1" s="1"/>
  <c r="D190" i="1"/>
  <c r="A815" i="1"/>
  <c r="S815" i="1" s="1"/>
  <c r="D815" i="1"/>
  <c r="A29" i="1"/>
  <c r="S29" i="1" s="1"/>
  <c r="D29" i="1"/>
  <c r="A157" i="1"/>
  <c r="S157" i="1" s="1"/>
  <c r="D157" i="1"/>
  <c r="D793" i="1"/>
  <c r="A793" i="1"/>
  <c r="S793" i="1" s="1"/>
  <c r="A371" i="1"/>
  <c r="S371" i="1" s="1"/>
  <c r="D371" i="1"/>
  <c r="A554" i="1"/>
  <c r="S554" i="1" s="1"/>
  <c r="D554" i="1"/>
  <c r="D742" i="1"/>
  <c r="A742" i="1"/>
  <c r="S742" i="1" s="1"/>
  <c r="A240" i="1"/>
  <c r="S240" i="1" s="1"/>
  <c r="D240" i="1"/>
  <c r="D347" i="1"/>
  <c r="A347" i="1"/>
  <c r="S347" i="1" s="1"/>
  <c r="D298" i="1"/>
  <c r="A298" i="1"/>
  <c r="S298" i="1" s="1"/>
  <c r="A74" i="1"/>
  <c r="S74" i="1" s="1"/>
  <c r="D74" i="1"/>
  <c r="A137" i="1"/>
  <c r="S137" i="1" s="1"/>
  <c r="D137" i="1"/>
  <c r="D610" i="1"/>
  <c r="A610" i="1"/>
  <c r="S610" i="1" s="1"/>
  <c r="D63" i="1"/>
  <c r="A63" i="1"/>
  <c r="S63" i="1" s="1"/>
  <c r="D72" i="1"/>
  <c r="A72" i="1"/>
  <c r="S72" i="1" s="1"/>
  <c r="D198" i="1"/>
  <c r="A198" i="1"/>
  <c r="S198" i="1" s="1"/>
  <c r="D326" i="1"/>
  <c r="A326" i="1"/>
  <c r="A734" i="1"/>
  <c r="S734" i="1" s="1"/>
  <c r="D734" i="1"/>
  <c r="D100" i="1"/>
  <c r="A100" i="1"/>
  <c r="S100" i="1" s="1"/>
  <c r="D81" i="1"/>
  <c r="A81" i="1"/>
  <c r="D806" i="1"/>
  <c r="A806" i="1"/>
  <c r="S806" i="1" s="1"/>
  <c r="D82" i="1"/>
  <c r="A82" i="1"/>
  <c r="S82" i="1" s="1"/>
  <c r="A525" i="1"/>
  <c r="S525" i="1" s="1"/>
  <c r="D525" i="1"/>
  <c r="A804" i="1"/>
  <c r="S804" i="1" s="1"/>
  <c r="D804" i="1"/>
  <c r="D271" i="1"/>
  <c r="A271" i="1"/>
  <c r="A404" i="1"/>
  <c r="S404" i="1" s="1"/>
  <c r="D404" i="1"/>
  <c r="D729" i="1"/>
  <c r="A729" i="1"/>
  <c r="S729" i="1" s="1"/>
  <c r="A290" i="1"/>
  <c r="S290" i="1" s="1"/>
  <c r="D290" i="1"/>
  <c r="A514" i="1"/>
  <c r="S514" i="1" s="1"/>
  <c r="D514" i="1"/>
  <c r="A768" i="1"/>
  <c r="S768" i="1" s="1"/>
  <c r="D768" i="1"/>
  <c r="A370" i="1"/>
  <c r="S370" i="1" s="1"/>
  <c r="D370" i="1"/>
  <c r="A158" i="1"/>
  <c r="S158" i="1" s="1"/>
  <c r="D158" i="1"/>
  <c r="D311" i="1"/>
  <c r="A311" i="1"/>
  <c r="S311" i="1" s="1"/>
  <c r="A24" i="1"/>
  <c r="D24" i="1"/>
  <c r="A690" i="1"/>
  <c r="S690" i="1" s="1"/>
  <c r="D690" i="1"/>
  <c r="A509" i="1"/>
  <c r="S509" i="1" s="1"/>
  <c r="D509" i="1"/>
  <c r="A364" i="1"/>
  <c r="S364" i="1" s="1"/>
  <c r="D364" i="1"/>
  <c r="D682" i="1"/>
  <c r="A682" i="1"/>
  <c r="S682" i="1" s="1"/>
  <c r="A500" i="1"/>
  <c r="S500" i="1" s="1"/>
  <c r="D500" i="1"/>
  <c r="A130" i="1"/>
  <c r="S130" i="1" s="1"/>
  <c r="D130" i="1"/>
  <c r="D403" i="1"/>
  <c r="A403" i="1"/>
  <c r="S403" i="1" s="1"/>
  <c r="D208" i="1"/>
  <c r="A208" i="1"/>
  <c r="S208" i="1" s="1"/>
  <c r="A330" i="1"/>
  <c r="S330" i="1" s="1"/>
  <c r="D330" i="1"/>
  <c r="A749" i="1"/>
  <c r="S749" i="1" s="1"/>
  <c r="D749" i="1"/>
  <c r="D119" i="1"/>
  <c r="A119" i="1"/>
  <c r="S119" i="1" s="1"/>
  <c r="A499" i="1"/>
  <c r="S499" i="1" s="1"/>
  <c r="D499" i="1"/>
  <c r="A622" i="1"/>
  <c r="S622" i="1" s="1"/>
  <c r="D622" i="1"/>
  <c r="A649" i="1"/>
  <c r="S649" i="1" s="1"/>
  <c r="D649" i="1"/>
  <c r="D426" i="1"/>
  <c r="A426" i="1"/>
  <c r="A223" i="1"/>
  <c r="S223" i="1" s="1"/>
  <c r="D223" i="1"/>
  <c r="A363" i="1"/>
  <c r="S363" i="1" s="1"/>
  <c r="D363" i="1"/>
  <c r="D762" i="1"/>
  <c r="A762" i="1"/>
  <c r="S762" i="1" s="1"/>
  <c r="D152" i="1"/>
  <c r="A152" i="1"/>
  <c r="S152" i="1" s="1"/>
  <c r="D580" i="1"/>
  <c r="A580" i="1"/>
  <c r="S580" i="1" s="1"/>
  <c r="A684" i="1"/>
  <c r="S684" i="1" s="1"/>
  <c r="D684" i="1"/>
  <c r="D636" i="1"/>
  <c r="A636" i="1"/>
  <c r="S636" i="1" s="1"/>
  <c r="D516" i="1"/>
  <c r="A516" i="1"/>
  <c r="S516" i="1" s="1"/>
  <c r="A545" i="1"/>
  <c r="S545" i="1" s="1"/>
  <c r="D545" i="1"/>
  <c r="A798" i="1"/>
  <c r="S798" i="1" s="1"/>
  <c r="D798" i="1"/>
  <c r="D392" i="1"/>
  <c r="A392" i="1"/>
  <c r="S392" i="1" s="1"/>
  <c r="D486" i="1"/>
  <c r="A486" i="1"/>
  <c r="S486" i="1" s="1"/>
  <c r="D713" i="1"/>
  <c r="A713" i="1"/>
  <c r="S713" i="1" s="1"/>
  <c r="A96" i="1"/>
  <c r="D96" i="1"/>
  <c r="A339" i="1"/>
  <c r="S339" i="1" s="1"/>
  <c r="D339" i="1"/>
  <c r="D808" i="1"/>
  <c r="A808" i="1"/>
  <c r="S808" i="1" s="1"/>
  <c r="D572" i="1"/>
  <c r="A572" i="1"/>
  <c r="S572" i="1" s="1"/>
  <c r="D114" i="1"/>
  <c r="A114" i="1"/>
  <c r="S114" i="1" s="1"/>
  <c r="D621" i="1"/>
  <c r="A621" i="1"/>
  <c r="S621" i="1" s="1"/>
  <c r="A599" i="1"/>
  <c r="S599" i="1" s="1"/>
  <c r="D599" i="1"/>
  <c r="A349" i="1"/>
  <c r="S349" i="1" s="1"/>
  <c r="D349" i="1"/>
  <c r="D519" i="1"/>
  <c r="A519" i="1"/>
  <c r="S519" i="1" s="1"/>
  <c r="D802" i="1"/>
  <c r="A802" i="1"/>
  <c r="S802" i="1" s="1"/>
  <c r="D402" i="1"/>
  <c r="A402" i="1"/>
  <c r="S402" i="1" s="1"/>
  <c r="A390" i="1"/>
  <c r="S390" i="1" s="1"/>
  <c r="D390" i="1"/>
  <c r="A683" i="1"/>
  <c r="S683" i="1" s="1"/>
  <c r="D683" i="1"/>
  <c r="D745" i="1"/>
  <c r="A745" i="1"/>
  <c r="S745" i="1" s="1"/>
  <c r="D632" i="1"/>
  <c r="A632" i="1"/>
  <c r="S632" i="1" s="1"/>
  <c r="A380" i="1"/>
  <c r="S380" i="1" s="1"/>
  <c r="D380" i="1"/>
  <c r="D423" i="1"/>
  <c r="A423" i="1"/>
  <c r="S423" i="1" s="1"/>
  <c r="D375" i="1"/>
  <c r="A375" i="1"/>
  <c r="S375" i="1" s="1"/>
  <c r="D821" i="1"/>
  <c r="A821" i="1"/>
  <c r="S821" i="1" s="1"/>
  <c r="D309" i="1"/>
  <c r="A309" i="1"/>
  <c r="S309" i="1" s="1"/>
  <c r="D757" i="1"/>
  <c r="A757" i="1"/>
  <c r="S757" i="1" s="1"/>
  <c r="A547" i="1"/>
  <c r="S547" i="1" s="1"/>
  <c r="D547" i="1"/>
  <c r="D187" i="1"/>
  <c r="A187" i="1"/>
  <c r="S187" i="1" s="1"/>
  <c r="D648" i="1"/>
  <c r="A648" i="1"/>
  <c r="S648" i="1" s="1"/>
  <c r="A558" i="1"/>
  <c r="S558" i="1" s="1"/>
  <c r="D558" i="1"/>
  <c r="A286" i="1"/>
  <c r="S286" i="1" s="1"/>
  <c r="D286" i="1"/>
  <c r="A743" i="1"/>
  <c r="S743" i="1" s="1"/>
  <c r="D743" i="1"/>
  <c r="A77" i="1"/>
  <c r="S77" i="1" s="1"/>
  <c r="D77" i="1"/>
  <c r="D479" i="1"/>
  <c r="A479" i="1"/>
  <c r="S479" i="1" s="1"/>
  <c r="D359" i="1"/>
  <c r="A359" i="1"/>
  <c r="S359" i="1" s="1"/>
  <c r="D374" i="1"/>
  <c r="A374" i="1"/>
  <c r="S374" i="1" s="1"/>
  <c r="D732" i="1"/>
  <c r="A732" i="1"/>
  <c r="S732" i="1" s="1"/>
  <c r="A192" i="1"/>
  <c r="S192" i="1" s="1"/>
  <c r="D192" i="1"/>
  <c r="A138" i="1"/>
  <c r="S138" i="1" s="1"/>
  <c r="D138" i="1"/>
  <c r="A650" i="1"/>
  <c r="S650" i="1" s="1"/>
  <c r="D650" i="1"/>
  <c r="A144" i="1"/>
  <c r="S144" i="1" s="1"/>
  <c r="D144" i="1"/>
  <c r="A354" i="1"/>
  <c r="S354" i="1" s="1"/>
  <c r="D354" i="1"/>
  <c r="A764" i="1"/>
  <c r="S764" i="1" s="1"/>
  <c r="D764" i="1"/>
  <c r="D129" i="1"/>
  <c r="A129" i="1"/>
  <c r="S129" i="1" s="1"/>
  <c r="A530" i="1"/>
  <c r="S530" i="1" s="1"/>
  <c r="D530" i="1"/>
  <c r="A660" i="1"/>
  <c r="S660" i="1" s="1"/>
  <c r="D660" i="1"/>
  <c r="A657" i="1"/>
  <c r="S657" i="1" s="1"/>
  <c r="D657" i="1"/>
  <c r="A444" i="1"/>
  <c r="S444" i="1" s="1"/>
  <c r="D444" i="1"/>
  <c r="A229" i="1"/>
  <c r="S229" i="1" s="1"/>
  <c r="D229" i="1"/>
  <c r="A372" i="1"/>
  <c r="S372" i="1" s="1"/>
  <c r="D372" i="1"/>
  <c r="D512" i="1"/>
  <c r="A512" i="1"/>
  <c r="S512" i="1" s="1"/>
  <c r="A162" i="1"/>
  <c r="S162" i="1" s="1"/>
  <c r="D162" i="1"/>
  <c r="D589" i="1"/>
  <c r="A589" i="1"/>
  <c r="S589" i="1" s="1"/>
  <c r="D154" i="1"/>
  <c r="A154" i="1"/>
  <c r="S154" i="1" s="1"/>
  <c r="A785" i="1"/>
  <c r="S785" i="1" s="1"/>
  <c r="D785" i="1"/>
  <c r="D410" i="1"/>
  <c r="A410" i="1"/>
  <c r="S410" i="1" s="1"/>
  <c r="A400" i="1"/>
  <c r="S400" i="1" s="1"/>
  <c r="D400" i="1"/>
  <c r="A626" i="1"/>
  <c r="S626" i="1" s="1"/>
  <c r="D626" i="1"/>
  <c r="D263" i="1"/>
  <c r="A263" i="1"/>
  <c r="S263" i="1" s="1"/>
  <c r="A228" i="1"/>
  <c r="S228" i="1" s="1"/>
  <c r="D228" i="1"/>
  <c r="A789" i="1"/>
  <c r="S789" i="1" s="1"/>
  <c r="D789" i="1"/>
  <c r="D59" i="1"/>
  <c r="A59" i="1"/>
  <c r="S59" i="1" s="1"/>
  <c r="A227" i="1"/>
  <c r="S227" i="1" s="1"/>
  <c r="D227" i="1"/>
  <c r="D721" i="1"/>
  <c r="A721" i="1"/>
  <c r="S721" i="1" s="1"/>
  <c r="D360" i="1"/>
  <c r="A360" i="1"/>
  <c r="S360" i="1" s="1"/>
  <c r="D115" i="1"/>
  <c r="A115" i="1"/>
  <c r="S115" i="1" s="1"/>
  <c r="D788" i="1"/>
  <c r="A788" i="1"/>
  <c r="S788" i="1" s="1"/>
  <c r="D340" i="1"/>
  <c r="A340" i="1"/>
  <c r="S340" i="1" s="1"/>
  <c r="A470" i="1"/>
  <c r="S470" i="1" s="1"/>
  <c r="D470" i="1"/>
  <c r="D771" i="1"/>
  <c r="A771" i="1"/>
  <c r="S771" i="1" s="1"/>
  <c r="A353" i="1"/>
  <c r="S353" i="1" s="1"/>
  <c r="D353" i="1"/>
  <c r="A149" i="1"/>
  <c r="S149" i="1" s="1"/>
  <c r="D149" i="1"/>
  <c r="D257" i="1"/>
  <c r="A257" i="1"/>
  <c r="S257" i="1" s="1"/>
  <c r="A807" i="1"/>
  <c r="S807" i="1" s="1"/>
  <c r="D807" i="1"/>
  <c r="D110" i="1"/>
  <c r="A110" i="1"/>
  <c r="S110" i="1" s="1"/>
  <c r="A131" i="1"/>
  <c r="D131" i="1"/>
  <c r="A201" i="1"/>
  <c r="D201" i="1"/>
  <c r="A256" i="1"/>
  <c r="S256" i="1" s="1"/>
  <c r="D256" i="1"/>
  <c r="A717" i="1"/>
  <c r="S717" i="1" s="1"/>
  <c r="D717" i="1"/>
  <c r="A331" i="1"/>
  <c r="D331" i="1"/>
  <c r="A160" i="1"/>
  <c r="S160" i="1" s="1"/>
  <c r="D160" i="1"/>
  <c r="A175" i="1"/>
  <c r="S175" i="1" s="1"/>
  <c r="D175" i="1"/>
  <c r="D446" i="1"/>
  <c r="A446" i="1"/>
  <c r="D485" i="1"/>
  <c r="A485" i="1"/>
  <c r="S485" i="1" s="1"/>
  <c r="D295" i="1"/>
  <c r="A295" i="1"/>
  <c r="S295" i="1" s="1"/>
  <c r="A419" i="1"/>
  <c r="S419" i="1" s="1"/>
  <c r="D419" i="1"/>
  <c r="A639" i="1"/>
  <c r="S639" i="1" s="1"/>
  <c r="D639" i="1"/>
  <c r="A273" i="1"/>
  <c r="S273" i="1" s="1"/>
  <c r="D273" i="1"/>
  <c r="A40" i="1"/>
  <c r="D40" i="1"/>
  <c r="A691" i="1"/>
  <c r="S691" i="1" s="1"/>
  <c r="D691" i="1"/>
  <c r="A434" i="1"/>
  <c r="S434" i="1" s="1"/>
  <c r="D434" i="1"/>
  <c r="A268" i="1"/>
  <c r="S268" i="1" s="1"/>
  <c r="D268" i="1"/>
  <c r="D215" i="1"/>
  <c r="A215" i="1"/>
  <c r="S215" i="1" s="1"/>
  <c r="A147" i="1"/>
  <c r="S147" i="1" s="1"/>
  <c r="D147" i="1"/>
  <c r="A697" i="1"/>
  <c r="S697" i="1" s="1"/>
  <c r="D697" i="1"/>
  <c r="D473" i="1"/>
  <c r="A473" i="1"/>
  <c r="S473" i="1" s="1"/>
  <c r="A373" i="1"/>
  <c r="S373" i="1" s="1"/>
  <c r="D373" i="1"/>
  <c r="D681" i="1"/>
  <c r="A681" i="1"/>
  <c r="S681" i="1" s="1"/>
  <c r="A465" i="1"/>
  <c r="S465" i="1" s="1"/>
  <c r="D465" i="1"/>
  <c r="D22" i="1"/>
  <c r="A22" i="1"/>
  <c r="D680" i="1"/>
  <c r="A680" i="1"/>
  <c r="S680" i="1" s="1"/>
  <c r="A452" i="1"/>
  <c r="S452" i="1" s="1"/>
  <c r="D452" i="1"/>
  <c r="A238" i="1"/>
  <c r="S238" i="1" s="1"/>
  <c r="D238" i="1"/>
  <c r="A381" i="1"/>
  <c r="D381" i="1"/>
  <c r="D597" i="1"/>
  <c r="A597" i="1"/>
  <c r="S597" i="1" s="1"/>
  <c r="D168" i="1"/>
  <c r="A168" i="1"/>
  <c r="S168" i="1" s="1"/>
  <c r="A595" i="1"/>
  <c r="S595" i="1" s="1"/>
  <c r="D595" i="1"/>
  <c r="A170" i="1"/>
  <c r="S170" i="1" s="1"/>
  <c r="D170" i="1"/>
  <c r="A792" i="1"/>
  <c r="S792" i="1" s="1"/>
  <c r="D792" i="1"/>
  <c r="A435" i="1"/>
  <c r="S435" i="1" s="1"/>
  <c r="D435" i="1"/>
  <c r="D422" i="1"/>
  <c r="A422" i="1"/>
  <c r="S422" i="1" s="1"/>
  <c r="D703" i="1"/>
  <c r="A703" i="1"/>
  <c r="S703" i="1" s="1"/>
  <c r="A177" i="1"/>
  <c r="S177" i="1" s="1"/>
  <c r="D177" i="1"/>
  <c r="A159" i="1"/>
  <c r="S159" i="1" s="1"/>
  <c r="D159" i="1"/>
  <c r="D567" i="1"/>
  <c r="A567" i="1"/>
  <c r="S567" i="1" s="1"/>
  <c r="D548" i="1"/>
  <c r="A548" i="1"/>
  <c r="S548" i="1" s="1"/>
  <c r="D601" i="1"/>
  <c r="A601" i="1"/>
  <c r="S601" i="1" s="1"/>
  <c r="A577" i="1"/>
  <c r="S577" i="1" s="1"/>
  <c r="D577" i="1"/>
  <c r="A369" i="1"/>
  <c r="S369" i="1" s="1"/>
  <c r="D369" i="1"/>
  <c r="D203" i="1"/>
  <c r="A203" i="1"/>
  <c r="S203" i="1" s="1"/>
  <c r="D646" i="1"/>
  <c r="A646" i="1"/>
  <c r="S646" i="1" s="1"/>
  <c r="D111" i="1"/>
  <c r="A111" i="1"/>
  <c r="A415" i="1"/>
  <c r="S415" i="1" s="1"/>
  <c r="D415" i="1"/>
  <c r="A780" i="1"/>
  <c r="S780" i="1" s="1"/>
  <c r="D780" i="1"/>
  <c r="A28" i="1"/>
  <c r="D28" i="1"/>
  <c r="A212" i="1"/>
  <c r="S212" i="1" s="1"/>
  <c r="D212" i="1"/>
  <c r="A688" i="1"/>
  <c r="S688" i="1" s="1"/>
  <c r="D688" i="1"/>
  <c r="A64" i="1"/>
  <c r="S64" i="1" s="1"/>
  <c r="D64" i="1"/>
  <c r="A537" i="1"/>
  <c r="S537" i="1" s="1"/>
  <c r="D537" i="1"/>
  <c r="A50" i="1"/>
  <c r="S50" i="1" s="1"/>
  <c r="D50" i="1"/>
  <c r="A790" i="1"/>
  <c r="S790" i="1" s="1"/>
  <c r="D790" i="1"/>
  <c r="D425" i="1"/>
  <c r="A425" i="1"/>
  <c r="S425" i="1" s="1"/>
  <c r="A431" i="1"/>
  <c r="D431" i="1"/>
  <c r="A292" i="1"/>
  <c r="S292" i="1" s="1"/>
  <c r="D292" i="1"/>
  <c r="D568" i="1"/>
  <c r="A568" i="1"/>
  <c r="S568" i="1" s="1"/>
  <c r="A449" i="1"/>
  <c r="S449" i="1" s="1"/>
  <c r="D449" i="1"/>
  <c r="A706" i="1"/>
  <c r="S706" i="1" s="1"/>
  <c r="D706" i="1"/>
  <c r="A455" i="1"/>
  <c r="S455" i="1" s="1"/>
  <c r="D455" i="1"/>
  <c r="A33" i="1"/>
  <c r="D33" i="1"/>
  <c r="A327" i="1"/>
  <c r="S327" i="1" s="1"/>
  <c r="D327" i="1"/>
  <c r="D226" i="1"/>
  <c r="A226" i="1"/>
  <c r="A42" i="1"/>
  <c r="D42" i="1"/>
  <c r="A99" i="1"/>
  <c r="S99" i="1" s="1"/>
  <c r="D99" i="1"/>
  <c r="D820" i="1"/>
  <c r="A820" i="1"/>
  <c r="S820" i="1" s="1"/>
  <c r="A31" i="1"/>
  <c r="S31" i="1" s="1"/>
  <c r="D31" i="1"/>
  <c r="D376" i="1"/>
  <c r="A376" i="1"/>
  <c r="A759" i="1"/>
  <c r="S759" i="1" s="1"/>
  <c r="D759" i="1"/>
  <c r="A176" i="1"/>
  <c r="D176" i="1"/>
  <c r="A37" i="1"/>
  <c r="S37" i="1" s="1"/>
  <c r="D37" i="1"/>
  <c r="A260" i="1"/>
  <c r="S260" i="1" s="1"/>
  <c r="D260" i="1"/>
  <c r="A382" i="1"/>
  <c r="S382" i="1" s="1"/>
  <c r="D382" i="1"/>
  <c r="D427" i="1"/>
  <c r="A427" i="1"/>
  <c r="S427" i="1" s="1"/>
  <c r="D245" i="1"/>
  <c r="A245" i="1"/>
  <c r="S245" i="1" s="1"/>
  <c r="A35" i="1"/>
  <c r="S35" i="1" s="1"/>
  <c r="D35" i="1"/>
  <c r="A412" i="1"/>
  <c r="S412" i="1" s="1"/>
  <c r="D412" i="1"/>
  <c r="A239" i="1"/>
  <c r="S239" i="1" s="1"/>
  <c r="D239" i="1"/>
  <c r="D395" i="1"/>
  <c r="A395" i="1"/>
  <c r="S395" i="1" s="1"/>
  <c r="A640" i="1"/>
  <c r="S640" i="1" s="1"/>
  <c r="D640" i="1"/>
  <c r="A185" i="1"/>
  <c r="S185" i="1" s="1"/>
  <c r="D185" i="1"/>
  <c r="A17" i="1"/>
  <c r="D17" i="1"/>
  <c r="C9" i="1"/>
  <c r="A178" i="1"/>
  <c r="S178" i="1" s="1"/>
  <c r="D178" i="1"/>
  <c r="D810" i="1"/>
  <c r="A810" i="1"/>
  <c r="S810" i="1" s="1"/>
  <c r="D460" i="1"/>
  <c r="A460" i="1"/>
  <c r="S460" i="1" s="1"/>
  <c r="A432" i="1"/>
  <c r="S432" i="1" s="1"/>
  <c r="D432" i="1"/>
  <c r="D712" i="1"/>
  <c r="A712" i="1"/>
  <c r="S712" i="1" s="1"/>
  <c r="D184" i="1"/>
  <c r="A184" i="1"/>
  <c r="S184" i="1" s="1"/>
  <c r="A207" i="1"/>
  <c r="S207" i="1" s="1"/>
  <c r="D207" i="1"/>
  <c r="A769" i="1"/>
  <c r="S769" i="1" s="1"/>
  <c r="D769" i="1"/>
  <c r="D637" i="1"/>
  <c r="A637" i="1"/>
  <c r="S637" i="1" s="1"/>
  <c r="A492" i="1"/>
  <c r="S492" i="1" s="1"/>
  <c r="D492" i="1"/>
  <c r="A471" i="1"/>
  <c r="D471" i="1"/>
  <c r="A606" i="1"/>
  <c r="S606" i="1" s="1"/>
  <c r="D606" i="1"/>
  <c r="D262" i="1"/>
  <c r="A262" i="1"/>
  <c r="S262" i="1" s="1"/>
  <c r="A383" i="1"/>
  <c r="S383" i="1" s="1"/>
  <c r="D383" i="1"/>
  <c r="D328" i="1"/>
  <c r="A328" i="1"/>
  <c r="S328" i="1" s="1"/>
  <c r="A116" i="1"/>
  <c r="D116" i="1"/>
  <c r="A551" i="1"/>
  <c r="S551" i="1" s="1"/>
  <c r="D551" i="1"/>
  <c r="A609" i="1"/>
  <c r="S609" i="1" s="1"/>
  <c r="D609" i="1"/>
  <c r="D451" i="1"/>
  <c r="A451" i="1"/>
  <c r="A174" i="1"/>
  <c r="S174" i="1" s="1"/>
  <c r="D174" i="1"/>
  <c r="A350" i="1"/>
  <c r="S350" i="1" s="1"/>
  <c r="D350" i="1"/>
  <c r="D469" i="1"/>
  <c r="A469" i="1"/>
  <c r="S469" i="1" s="1"/>
  <c r="D678" i="1"/>
  <c r="A678" i="1"/>
  <c r="S678" i="1" s="1"/>
  <c r="A336" i="1"/>
  <c r="D336" i="1"/>
  <c r="A317" i="1"/>
  <c r="S317" i="1" s="1"/>
  <c r="D317" i="1"/>
  <c r="A718" i="1"/>
  <c r="S718" i="1" s="1"/>
  <c r="D718" i="1"/>
  <c r="A127" i="1"/>
  <c r="S127" i="1" s="1"/>
  <c r="D127" i="1"/>
  <c r="A189" i="1"/>
  <c r="S189" i="1" s="1"/>
  <c r="D189" i="1"/>
  <c r="A318" i="1"/>
  <c r="S318" i="1" s="1"/>
  <c r="D318" i="1"/>
  <c r="A463" i="1"/>
  <c r="S463" i="1" s="1"/>
  <c r="D463" i="1"/>
  <c r="A378" i="1"/>
  <c r="S378" i="1" s="1"/>
  <c r="D378" i="1"/>
  <c r="D314" i="1"/>
  <c r="A314" i="1"/>
  <c r="S314" i="1" s="1"/>
  <c r="A484" i="1"/>
  <c r="S484" i="1" s="1"/>
  <c r="D484" i="1"/>
  <c r="D672" i="1"/>
  <c r="A672" i="1"/>
  <c r="S672" i="1" s="1"/>
  <c r="A569" i="1"/>
  <c r="S569" i="1" s="1"/>
  <c r="D569" i="1"/>
  <c r="A301" i="1"/>
  <c r="D301" i="1"/>
  <c r="D812" i="1"/>
  <c r="A812" i="1"/>
  <c r="S812" i="1" s="1"/>
  <c r="A565" i="1"/>
  <c r="S565" i="1" s="1"/>
  <c r="D565" i="1"/>
  <c r="A324" i="1"/>
  <c r="S324" i="1" s="1"/>
  <c r="D324" i="1"/>
  <c r="A495" i="1"/>
  <c r="S495" i="1" s="1"/>
  <c r="D495" i="1"/>
  <c r="A784" i="1"/>
  <c r="S784" i="1" s="1"/>
  <c r="D784" i="1"/>
  <c r="D342" i="1"/>
  <c r="A342" i="1"/>
  <c r="S342" i="1" s="1"/>
  <c r="A87" i="1"/>
  <c r="S87" i="1" s="1"/>
  <c r="D87" i="1"/>
  <c r="A651" i="1"/>
  <c r="S651" i="1" s="1"/>
  <c r="D651" i="1"/>
  <c r="A523" i="1"/>
  <c r="S523" i="1" s="1"/>
  <c r="D523" i="1"/>
  <c r="A389" i="1"/>
  <c r="S389" i="1" s="1"/>
  <c r="D389" i="1"/>
  <c r="A617" i="1"/>
  <c r="S617" i="1" s="1"/>
  <c r="D617" i="1"/>
  <c r="A51" i="1"/>
  <c r="D51" i="1"/>
  <c r="AD88" i="151" s="1"/>
  <c r="D794" i="1"/>
  <c r="A794" i="1"/>
  <c r="S794" i="1" s="1"/>
  <c r="A153" i="1"/>
  <c r="S153" i="1" s="1"/>
  <c r="D153" i="1"/>
  <c r="A590" i="1"/>
  <c r="S590" i="1" s="1"/>
  <c r="D590" i="1"/>
  <c r="A437" i="1"/>
  <c r="S437" i="1" s="1"/>
  <c r="D437" i="1"/>
  <c r="D779" i="1"/>
  <c r="A779" i="1"/>
  <c r="S779" i="1" s="1"/>
  <c r="D146" i="1"/>
  <c r="A146" i="1"/>
  <c r="A581" i="1"/>
  <c r="S581" i="1" s="1"/>
  <c r="D581" i="1"/>
  <c r="A186" i="1"/>
  <c r="D186" i="1"/>
  <c r="D826" i="1"/>
  <c r="A826" i="1"/>
  <c r="S826" i="1" s="1"/>
  <c r="A475" i="1"/>
  <c r="S475" i="1" s="1"/>
  <c r="D475" i="1"/>
  <c r="A439" i="1"/>
  <c r="S439" i="1" s="1"/>
  <c r="D439" i="1"/>
  <c r="A728" i="1"/>
  <c r="S728" i="1" s="1"/>
  <c r="D728" i="1"/>
  <c r="A210" i="1"/>
  <c r="S210" i="1" s="1"/>
  <c r="D210" i="1"/>
  <c r="A222" i="1"/>
  <c r="S222" i="1" s="1"/>
  <c r="D222" i="1"/>
  <c r="A620" i="1"/>
  <c r="S620" i="1" s="1"/>
  <c r="D620" i="1"/>
  <c r="D645" i="1"/>
  <c r="A645" i="1"/>
  <c r="S645" i="1" s="1"/>
  <c r="A502" i="1"/>
  <c r="S502" i="1" s="1"/>
  <c r="D502" i="1"/>
  <c r="D488" i="1"/>
  <c r="A488" i="1"/>
  <c r="S488" i="1" s="1"/>
  <c r="A436" i="1"/>
  <c r="D436" i="1"/>
  <c r="A692" i="1"/>
  <c r="S692" i="1" s="1"/>
  <c r="D692" i="1"/>
  <c r="A199" i="1"/>
  <c r="S199" i="1" s="1"/>
  <c r="D199" i="1"/>
  <c r="A221" i="1"/>
  <c r="D221" i="1"/>
  <c r="A823" i="1"/>
  <c r="S823" i="1" s="1"/>
  <c r="D823" i="1"/>
  <c r="A44" i="1"/>
  <c r="D44" i="1"/>
  <c r="A172" i="1"/>
  <c r="S172" i="1" s="1"/>
  <c r="D172" i="1"/>
  <c r="A689" i="1"/>
  <c r="S689" i="1" s="1"/>
  <c r="D689" i="1"/>
  <c r="D49" i="1"/>
  <c r="A49" i="1"/>
  <c r="S49" i="1" s="1"/>
  <c r="A391" i="1"/>
  <c r="D391" i="1"/>
  <c r="D329" i="1"/>
  <c r="A329" i="1"/>
  <c r="S329" i="1" s="1"/>
  <c r="A583" i="1"/>
  <c r="S583" i="1" s="1"/>
  <c r="D583" i="1"/>
  <c r="D151" i="1"/>
  <c r="A151" i="1"/>
  <c r="A498" i="1"/>
  <c r="S498" i="1" s="1"/>
  <c r="D498" i="1"/>
  <c r="A559" i="1"/>
  <c r="S559" i="1" s="1"/>
  <c r="D559" i="1"/>
  <c r="D90" i="1"/>
  <c r="A90" i="1"/>
  <c r="S90" i="1" s="1"/>
  <c r="D155" i="1"/>
  <c r="A155" i="1"/>
  <c r="S155" i="1" s="1"/>
  <c r="A619" i="1"/>
  <c r="S619" i="1" s="1"/>
  <c r="D619" i="1"/>
  <c r="A79" i="1"/>
  <c r="S79" i="1" s="1"/>
  <c r="D79" i="1"/>
  <c r="D88" i="1"/>
  <c r="A88" i="1"/>
  <c r="S88" i="1" s="1"/>
  <c r="D782" i="1"/>
  <c r="A782" i="1"/>
  <c r="S782" i="1" s="1"/>
  <c r="D458" i="1"/>
  <c r="A458" i="1"/>
  <c r="S458" i="1" s="1"/>
  <c r="A513" i="1"/>
  <c r="S513" i="1" s="1"/>
  <c r="D513" i="1"/>
  <c r="A71" i="1"/>
  <c r="D71" i="1"/>
  <c r="D251" i="1"/>
  <c r="A251" i="1"/>
  <c r="S251" i="1" s="1"/>
  <c r="A133" i="1"/>
  <c r="S133" i="1" s="1"/>
  <c r="D133" i="1"/>
  <c r="A345" i="1"/>
  <c r="S345" i="1" s="1"/>
  <c r="D345" i="1"/>
  <c r="A255" i="1"/>
  <c r="S255" i="1" s="1"/>
  <c r="D255" i="1"/>
  <c r="A474" i="1"/>
  <c r="S474" i="1" s="1"/>
  <c r="D474" i="1"/>
  <c r="D664" i="1"/>
  <c r="A664" i="1"/>
  <c r="S664" i="1" s="1"/>
  <c r="A756" i="1"/>
  <c r="S756" i="1" s="1"/>
  <c r="D756" i="1"/>
  <c r="D312" i="1"/>
  <c r="A312" i="1"/>
  <c r="S312" i="1" s="1"/>
  <c r="A124" i="1"/>
  <c r="S124" i="1" s="1"/>
  <c r="D124" i="1"/>
  <c r="D242" i="1"/>
  <c r="A242" i="1"/>
  <c r="S242" i="1" s="1"/>
  <c r="A783" i="1"/>
  <c r="S783" i="1" s="1"/>
  <c r="D783" i="1"/>
  <c r="A78" i="1"/>
  <c r="S78" i="1" s="1"/>
  <c r="D78" i="1"/>
  <c r="A366" i="1"/>
  <c r="D366" i="1"/>
  <c r="A707" i="1"/>
  <c r="S707" i="1" s="1"/>
  <c r="D707" i="1"/>
  <c r="A224" i="1"/>
  <c r="S224" i="1" s="1"/>
  <c r="D224" i="1"/>
  <c r="A156" i="1"/>
  <c r="D156" i="1"/>
  <c r="A287" i="1"/>
  <c r="S287" i="1" s="1"/>
  <c r="D287" i="1"/>
  <c r="D445" i="1"/>
  <c r="A445" i="1"/>
  <c r="S445" i="1" s="1"/>
  <c r="D730" i="1"/>
  <c r="A730" i="1"/>
  <c r="S730" i="1" s="1"/>
  <c r="A494" i="1"/>
  <c r="S494" i="1" s="1"/>
  <c r="D494" i="1"/>
  <c r="A277" i="1"/>
  <c r="S277" i="1" s="1"/>
  <c r="D277" i="1"/>
  <c r="A202" i="1"/>
  <c r="S202" i="1" s="1"/>
  <c r="D202" i="1"/>
  <c r="A722" i="1"/>
  <c r="S722" i="1" s="1"/>
  <c r="D722" i="1"/>
  <c r="A461" i="1"/>
  <c r="D461" i="1"/>
  <c r="A254" i="1"/>
  <c r="S254" i="1" s="1"/>
  <c r="D254" i="1"/>
  <c r="D746" i="1"/>
  <c r="A746" i="1"/>
  <c r="S746" i="1" s="1"/>
  <c r="A217" i="1"/>
  <c r="S217" i="1" s="1"/>
  <c r="D217" i="1"/>
  <c r="A237" i="1"/>
  <c r="S237" i="1" s="1"/>
  <c r="D237" i="1"/>
  <c r="D727" i="1"/>
  <c r="A727" i="1"/>
  <c r="S727" i="1" s="1"/>
  <c r="A654" i="1"/>
  <c r="S654" i="1" s="1"/>
  <c r="D654" i="1"/>
  <c r="A517" i="1"/>
  <c r="S517" i="1" s="1"/>
  <c r="D517" i="1"/>
  <c r="D536" i="1"/>
  <c r="A536" i="1"/>
  <c r="S536" i="1" s="1"/>
  <c r="A634" i="1"/>
  <c r="S634" i="1" s="1"/>
  <c r="D634" i="1"/>
  <c r="D702" i="1"/>
  <c r="A702" i="1"/>
  <c r="S702" i="1" s="1"/>
  <c r="A225" i="1"/>
  <c r="S225" i="1" s="1"/>
  <c r="D225" i="1"/>
  <c r="A244" i="1"/>
  <c r="S244" i="1" s="1"/>
  <c r="D244" i="1"/>
  <c r="D166" i="1"/>
  <c r="A166" i="1"/>
  <c r="A644" i="1"/>
  <c r="S644" i="1" s="1"/>
  <c r="D644" i="1"/>
  <c r="A532" i="1"/>
  <c r="S532" i="1" s="1"/>
  <c r="D532" i="1"/>
  <c r="A553" i="1"/>
  <c r="S553" i="1" s="1"/>
  <c r="D553" i="1"/>
  <c r="A817" i="1"/>
  <c r="S817" i="1" s="1"/>
  <c r="D817" i="1"/>
  <c r="A401" i="1"/>
  <c r="D401" i="1"/>
  <c r="D496" i="1"/>
  <c r="A496" i="1"/>
  <c r="S496" i="1" s="1"/>
  <c r="D520" i="1"/>
  <c r="A520" i="1"/>
  <c r="S520" i="1" s="1"/>
  <c r="A394" i="1"/>
  <c r="S394" i="1" s="1"/>
  <c r="D394" i="1"/>
  <c r="A191" i="1"/>
  <c r="D191" i="1"/>
  <c r="A98" i="1"/>
  <c r="S98" i="1" s="1"/>
  <c r="D98" i="1"/>
  <c r="D578" i="1"/>
  <c r="A578" i="1"/>
  <c r="S578" i="1" s="1"/>
  <c r="D501" i="1"/>
  <c r="A501" i="1"/>
  <c r="S501" i="1" s="1"/>
  <c r="D213" i="1"/>
  <c r="A213" i="1"/>
  <c r="S213" i="1" s="1"/>
  <c r="D306" i="1"/>
  <c r="A306" i="1"/>
  <c r="A377" i="1"/>
  <c r="S377" i="1" s="1"/>
  <c r="D377" i="1"/>
  <c r="D534" i="1"/>
  <c r="A534" i="1"/>
  <c r="S534" i="1" s="1"/>
  <c r="A477" i="1"/>
  <c r="S477" i="1" s="1"/>
  <c r="D477" i="1"/>
  <c r="A409" i="1"/>
  <c r="S409" i="1" s="1"/>
  <c r="D409" i="1"/>
  <c r="D399" i="1"/>
  <c r="A399" i="1"/>
  <c r="S399" i="1" s="1"/>
  <c r="D733" i="1"/>
  <c r="A733" i="1"/>
  <c r="S733" i="1" s="1"/>
  <c r="A209" i="1"/>
  <c r="S209" i="1" s="1"/>
  <c r="D209" i="1"/>
  <c r="A315" i="1"/>
  <c r="S315" i="1" s="1"/>
  <c r="D315" i="1"/>
  <c r="A671" i="1"/>
  <c r="S671" i="1" s="1"/>
  <c r="D671" i="1"/>
  <c r="A32" i="1"/>
  <c r="S32" i="1" s="1"/>
  <c r="D32" i="1"/>
  <c r="A522" i="1"/>
  <c r="S522" i="1" s="1"/>
  <c r="D522" i="1"/>
  <c r="A753" i="1"/>
  <c r="S753" i="1" s="1"/>
  <c r="D753" i="1"/>
  <c r="A393" i="1"/>
  <c r="S393" i="1" s="1"/>
  <c r="D393" i="1"/>
  <c r="A164" i="1"/>
  <c r="S164" i="1" s="1"/>
  <c r="D164" i="1"/>
  <c r="A765" i="1"/>
  <c r="S765" i="1" s="1"/>
  <c r="D765" i="1"/>
  <c r="D508" i="1"/>
  <c r="A508" i="1"/>
  <c r="S508" i="1" s="1"/>
  <c r="A396" i="1"/>
  <c r="D396" i="1"/>
  <c r="A73" i="1"/>
  <c r="S73" i="1" s="1"/>
  <c r="D73" i="1"/>
  <c r="D211" i="1"/>
  <c r="A211" i="1"/>
  <c r="A695" i="1"/>
  <c r="S695" i="1" s="1"/>
  <c r="D695" i="1"/>
  <c r="D232" i="1"/>
  <c r="A232" i="1"/>
  <c r="S232" i="1" s="1"/>
  <c r="A57" i="1"/>
  <c r="S57" i="1" s="1"/>
  <c r="D57" i="1"/>
  <c r="A665" i="1"/>
  <c r="S665" i="1" s="1"/>
  <c r="D665" i="1"/>
  <c r="D200" i="1"/>
  <c r="A200" i="1"/>
  <c r="S200" i="1" s="1"/>
  <c r="A464" i="1"/>
  <c r="S464" i="1" s="1"/>
  <c r="D464" i="1"/>
  <c r="D809" i="1"/>
  <c r="A809" i="1"/>
  <c r="S809" i="1" s="1"/>
  <c r="A670" i="1"/>
  <c r="S670" i="1" s="1"/>
  <c r="D670" i="1"/>
  <c r="A524" i="1"/>
  <c r="S524" i="1" s="1"/>
  <c r="D524" i="1"/>
  <c r="A570" i="1"/>
  <c r="S570" i="1" s="1"/>
  <c r="D570" i="1"/>
  <c r="A698" i="1"/>
  <c r="S698" i="1" s="1"/>
  <c r="D698" i="1"/>
  <c r="A711" i="1"/>
  <c r="S711" i="1" s="1"/>
  <c r="D711" i="1"/>
  <c r="D231" i="1"/>
  <c r="A231" i="1"/>
  <c r="A269" i="1"/>
  <c r="S269" i="1" s="1"/>
  <c r="D269" i="1"/>
  <c r="A515" i="1"/>
  <c r="S515" i="1" s="1"/>
  <c r="D515" i="1"/>
  <c r="A653" i="1"/>
  <c r="S653" i="1" s="1"/>
  <c r="D653" i="1"/>
  <c r="A540" i="1"/>
  <c r="S540" i="1" s="1"/>
  <c r="D540" i="1"/>
  <c r="A561" i="1"/>
  <c r="S561" i="1" s="1"/>
  <c r="D561" i="1"/>
  <c r="D635" i="1"/>
  <c r="A635" i="1"/>
  <c r="S635" i="1" s="1"/>
  <c r="D272" i="1"/>
  <c r="A272" i="1"/>
  <c r="S272" i="1" s="1"/>
  <c r="A236" i="1"/>
  <c r="S236" i="1" s="1"/>
  <c r="D236" i="1"/>
  <c r="A800" i="1"/>
  <c r="S800" i="1" s="1"/>
  <c r="D800" i="1"/>
  <c r="D75" i="1"/>
  <c r="A75" i="1"/>
  <c r="S75" i="1" s="1"/>
  <c r="D234" i="1"/>
  <c r="A234" i="1"/>
  <c r="S234" i="1" s="1"/>
  <c r="A738" i="1"/>
  <c r="S738" i="1" s="1"/>
  <c r="D738" i="1"/>
  <c r="A112" i="1"/>
  <c r="S112" i="1" s="1"/>
  <c r="D112" i="1"/>
  <c r="AH208" i="151" s="1"/>
  <c r="A562" i="1"/>
  <c r="S562" i="1" s="1"/>
  <c r="D562" i="1"/>
  <c r="A824" i="1"/>
  <c r="S824" i="1" s="1"/>
  <c r="D824" i="1"/>
  <c r="D216" i="1"/>
  <c r="A216" i="1"/>
  <c r="D587" i="1"/>
  <c r="A587" i="1"/>
  <c r="S587" i="1" s="1"/>
  <c r="A361" i="1"/>
  <c r="D361" i="1"/>
  <c r="A165" i="1"/>
  <c r="S165" i="1" s="1"/>
  <c r="D165" i="1"/>
  <c r="D274" i="1"/>
  <c r="A274" i="1"/>
  <c r="S274" i="1" s="1"/>
  <c r="A776" i="1"/>
  <c r="S776" i="1" s="1"/>
  <c r="D776" i="1"/>
  <c r="A134" i="1"/>
  <c r="S134" i="1" s="1"/>
  <c r="D134" i="1"/>
  <c r="D141" i="1"/>
  <c r="A141" i="1"/>
  <c r="A751" i="1"/>
  <c r="S751" i="1" s="1"/>
  <c r="D751" i="1"/>
  <c r="D555" i="1"/>
  <c r="A555" i="1"/>
  <c r="S555" i="1" s="1"/>
  <c r="A85" i="1"/>
  <c r="S85" i="1" s="1"/>
  <c r="D85" i="1"/>
  <c r="A656" i="1"/>
  <c r="S656" i="1" s="1"/>
  <c r="D656" i="1"/>
  <c r="A281" i="1"/>
  <c r="D281" i="1"/>
  <c r="D294" i="1"/>
  <c r="A294" i="1"/>
  <c r="S294" i="1" s="1"/>
  <c r="D700" i="1"/>
  <c r="A700" i="1"/>
  <c r="S700" i="1" s="1"/>
  <c r="A93" i="1"/>
  <c r="S93" i="1" s="1"/>
  <c r="D93" i="1"/>
  <c r="D497" i="1"/>
  <c r="A497" i="1"/>
  <c r="S497" i="1" s="1"/>
  <c r="D731" i="1"/>
  <c r="A731" i="1"/>
  <c r="S731" i="1" s="1"/>
  <c r="D278" i="1"/>
  <c r="A278" i="1"/>
  <c r="S278" i="1" s="1"/>
  <c r="D67" i="1"/>
  <c r="A67" i="1"/>
  <c r="S67" i="1" s="1"/>
  <c r="A489" i="1"/>
  <c r="S489" i="1" s="1"/>
  <c r="D489" i="1"/>
  <c r="D505" i="1"/>
  <c r="A505" i="1"/>
  <c r="S505" i="1" s="1"/>
  <c r="A533" i="1"/>
  <c r="S533" i="1" s="1"/>
  <c r="D533" i="1"/>
  <c r="A481" i="1"/>
  <c r="D481" i="1"/>
  <c r="D739" i="1"/>
  <c r="A739" i="1"/>
  <c r="S739" i="1" s="1"/>
  <c r="D777" i="1"/>
  <c r="A777" i="1"/>
  <c r="S777" i="1" s="1"/>
  <c r="A493" i="1"/>
  <c r="S493" i="1" s="1"/>
  <c r="D493" i="1"/>
  <c r="A253" i="1"/>
  <c r="S253" i="1" s="1"/>
  <c r="D253" i="1"/>
  <c r="A723" i="1"/>
  <c r="S723" i="1" s="1"/>
  <c r="D723" i="1"/>
  <c r="A720" i="1"/>
  <c r="S720" i="1" s="1"/>
  <c r="D720" i="1"/>
  <c r="D280" i="1"/>
  <c r="A280" i="1"/>
  <c r="S280" i="1" s="1"/>
  <c r="A285" i="1"/>
  <c r="S285" i="1" s="1"/>
  <c r="D285" i="1"/>
  <c r="A249" i="1"/>
  <c r="S249" i="1" s="1"/>
  <c r="D249" i="1"/>
  <c r="A669" i="1"/>
  <c r="S669" i="1" s="1"/>
  <c r="D669" i="1"/>
  <c r="A549" i="1"/>
  <c r="S549" i="1" s="1"/>
  <c r="D549" i="1"/>
  <c r="A579" i="1"/>
  <c r="S579" i="1" s="1"/>
  <c r="D579" i="1"/>
  <c r="A662" i="1"/>
  <c r="S662" i="1" s="1"/>
  <c r="D662" i="1"/>
  <c r="A289" i="1"/>
  <c r="S289" i="1" s="1"/>
  <c r="D289" i="1"/>
  <c r="A252" i="1"/>
  <c r="S252" i="1" s="1"/>
  <c r="D252" i="1"/>
  <c r="A615" i="1"/>
  <c r="S615" i="1" s="1"/>
  <c r="D615" i="1"/>
  <c r="A556" i="1"/>
  <c r="S556" i="1" s="1"/>
  <c r="D556" i="1"/>
  <c r="A398" i="1"/>
  <c r="S398" i="1" s="1"/>
  <c r="D398" i="1"/>
  <c r="D584" i="1"/>
  <c r="A584" i="1"/>
  <c r="S584" i="1" s="1"/>
  <c r="D407" i="1"/>
  <c r="A407" i="1"/>
  <c r="S407" i="1" s="1"/>
  <c r="D52" i="1"/>
  <c r="BV402" i="151" s="1"/>
  <c r="A52" i="1"/>
  <c r="S52" i="1" s="1"/>
  <c r="D737" i="1"/>
  <c r="A737" i="1"/>
  <c r="S737" i="1" s="1"/>
  <c r="A379" i="1"/>
  <c r="S379" i="1" s="1"/>
  <c r="D379" i="1"/>
  <c r="A356" i="1"/>
  <c r="S356" i="1" s="1"/>
  <c r="D356" i="1"/>
  <c r="D791" i="1"/>
  <c r="A791" i="1"/>
  <c r="S791" i="1" s="1"/>
  <c r="A483" i="1"/>
  <c r="S483" i="1" s="1"/>
  <c r="D483" i="1"/>
  <c r="A365" i="1"/>
  <c r="S365" i="1" s="1"/>
  <c r="D365" i="1"/>
  <c r="D641" i="1"/>
  <c r="A641" i="1"/>
  <c r="S641" i="1" s="1"/>
  <c r="A80" i="1"/>
  <c r="S80" i="1" s="1"/>
  <c r="D80" i="1"/>
  <c r="D546" i="1"/>
  <c r="A546" i="1"/>
  <c r="S546" i="1" s="1"/>
  <c r="A66" i="1"/>
  <c r="D66" i="1"/>
  <c r="A819" i="1"/>
  <c r="S819" i="1" s="1"/>
  <c r="D819" i="1"/>
  <c r="A442" i="1"/>
  <c r="S442" i="1" s="1"/>
  <c r="D442" i="1"/>
  <c r="A480" i="1"/>
  <c r="S480" i="1" s="1"/>
  <c r="D480" i="1"/>
  <c r="D814" i="1"/>
  <c r="A814" i="1"/>
  <c r="S814" i="1" s="1"/>
  <c r="A304" i="1"/>
  <c r="S304" i="1" s="1"/>
  <c r="D304" i="1"/>
  <c r="A414" i="1"/>
  <c r="S414" i="1" s="1"/>
  <c r="D414" i="1"/>
  <c r="A592" i="1"/>
  <c r="S592" i="1" s="1"/>
  <c r="D592" i="1"/>
  <c r="A47" i="1"/>
  <c r="S47" i="1" s="1"/>
  <c r="D47" i="1"/>
  <c r="BW336" i="151" s="1"/>
  <c r="D56" i="1"/>
  <c r="A56" i="1"/>
  <c r="A766" i="1"/>
  <c r="S766" i="1" s="1"/>
  <c r="D766" i="1"/>
  <c r="D441" i="1"/>
  <c r="A441" i="1"/>
  <c r="A275" i="1"/>
  <c r="S275" i="1" s="1"/>
  <c r="D275" i="1"/>
  <c r="D468" i="1"/>
  <c r="A468" i="1"/>
  <c r="S468" i="1" s="1"/>
  <c r="A633" i="1"/>
  <c r="S633" i="1" s="1"/>
  <c r="D633" i="1"/>
  <c r="A453" i="1"/>
  <c r="S453" i="1" s="1"/>
  <c r="D453" i="1"/>
  <c r="A270" i="1"/>
  <c r="S270" i="1" s="1"/>
  <c r="D270" i="1"/>
  <c r="D803" i="1"/>
  <c r="A803" i="1"/>
  <c r="S803" i="1" s="1"/>
  <c r="D761" i="1"/>
  <c r="A761" i="1"/>
  <c r="S761" i="1" s="1"/>
  <c r="D248" i="1"/>
  <c r="A248" i="1"/>
  <c r="S248" i="1" s="1"/>
  <c r="A259" i="1"/>
  <c r="S259" i="1" s="1"/>
  <c r="D259" i="1"/>
  <c r="A760" i="1"/>
  <c r="S760" i="1" s="1"/>
  <c r="D760" i="1"/>
  <c r="A755" i="1"/>
  <c r="S755" i="1" s="1"/>
  <c r="D755" i="1"/>
  <c r="A241" i="1"/>
  <c r="D241" i="1"/>
  <c r="A602" i="1"/>
  <c r="S602" i="1" s="1"/>
  <c r="D602" i="1"/>
  <c r="D482" i="1"/>
  <c r="A482" i="1"/>
  <c r="S482" i="1" s="1"/>
  <c r="A686" i="1"/>
  <c r="S686" i="1" s="1"/>
  <c r="D686" i="1"/>
  <c r="D573" i="1"/>
  <c r="A573" i="1"/>
  <c r="S573" i="1" s="1"/>
  <c r="A588" i="1"/>
  <c r="S588" i="1" s="1"/>
  <c r="D588" i="1"/>
  <c r="A61" i="1"/>
  <c r="D61" i="1"/>
  <c r="A675" i="1"/>
  <c r="S675" i="1" s="1"/>
  <c r="D675" i="1"/>
  <c r="D310" i="1"/>
  <c r="A310" i="1"/>
  <c r="S310" i="1" s="1"/>
  <c r="A284" i="1"/>
  <c r="S284" i="1" s="1"/>
  <c r="D284" i="1"/>
  <c r="A625" i="1"/>
  <c r="S625" i="1" s="1"/>
  <c r="D625" i="1"/>
  <c r="A582" i="1"/>
  <c r="S582" i="1" s="1"/>
  <c r="D582" i="1"/>
  <c r="D54" i="1"/>
  <c r="A54" i="1"/>
  <c r="S54" i="1" s="1"/>
  <c r="D624" i="1"/>
  <c r="A624" i="1"/>
  <c r="S624" i="1" s="1"/>
  <c r="D279" i="1"/>
  <c r="A279" i="1"/>
  <c r="S279" i="1" s="1"/>
  <c r="A179" i="1"/>
  <c r="S179" i="1" s="1"/>
  <c r="D179" i="1"/>
  <c r="L22" i="5"/>
  <c r="L9" i="5" s="1"/>
  <c r="K9" i="5"/>
  <c r="D344" i="1"/>
  <c r="A344" i="1"/>
  <c r="S344" i="1" s="1"/>
  <c r="A125" i="1"/>
  <c r="S125" i="1" s="1"/>
  <c r="D125" i="1"/>
  <c r="A267" i="1"/>
  <c r="S267" i="1" s="1"/>
  <c r="D267" i="1"/>
  <c r="A655" i="1"/>
  <c r="S655" i="1" s="1"/>
  <c r="D655" i="1"/>
  <c r="D118" i="1"/>
  <c r="A118" i="1"/>
  <c r="S118" i="1" s="1"/>
  <c r="D123" i="1"/>
  <c r="A123" i="1"/>
  <c r="S123" i="1" s="1"/>
  <c r="A816" i="1"/>
  <c r="S816" i="1" s="1"/>
  <c r="D816" i="1"/>
  <c r="D246" i="1"/>
  <c r="A246" i="1"/>
  <c r="D139" i="1"/>
  <c r="A139" i="1"/>
  <c r="S139" i="1" s="1"/>
  <c r="A778" i="1"/>
  <c r="S778" i="1" s="1"/>
  <c r="D778" i="1"/>
  <c r="A343" i="1"/>
  <c r="S343" i="1" s="1"/>
  <c r="D343" i="1"/>
  <c r="D333" i="1"/>
  <c r="A333" i="1"/>
  <c r="S333" i="1" s="1"/>
  <c r="A725" i="1"/>
  <c r="S725" i="1" s="1"/>
  <c r="D725" i="1"/>
  <c r="A161" i="1"/>
  <c r="D161" i="1"/>
  <c r="A196" i="1"/>
  <c r="D196" i="1"/>
  <c r="A772" i="1"/>
  <c r="S772" i="1" s="1"/>
  <c r="D772" i="1"/>
  <c r="A596" i="1"/>
  <c r="S596" i="1" s="1"/>
  <c r="D596" i="1"/>
  <c r="D195" i="1"/>
  <c r="A195" i="1"/>
  <c r="S195" i="1" s="1"/>
  <c r="D825" i="1"/>
  <c r="A825" i="1"/>
  <c r="S825" i="1" s="1"/>
  <c r="D352" i="1"/>
  <c r="A352" i="1"/>
  <c r="S352" i="1" s="1"/>
  <c r="A384" i="1"/>
  <c r="S384" i="1" s="1"/>
  <c r="D384" i="1"/>
  <c r="A667" i="1"/>
  <c r="S667" i="1" s="1"/>
  <c r="D667" i="1"/>
  <c r="D182" i="1"/>
  <c r="A182" i="1"/>
  <c r="S182" i="1" s="1"/>
  <c r="A53" i="1"/>
  <c r="S53" i="1" s="1"/>
  <c r="D53" i="1"/>
  <c r="AX90" i="151" s="1"/>
  <c r="A813" i="1"/>
  <c r="S813" i="1" s="1"/>
  <c r="D813" i="1"/>
  <c r="D194" i="1"/>
  <c r="A194" i="1"/>
  <c r="S194" i="1" s="1"/>
  <c r="A302" i="1"/>
  <c r="S302" i="1" s="1"/>
  <c r="D302" i="1"/>
  <c r="D218" i="1"/>
  <c r="A218" i="1"/>
  <c r="S218" i="1" s="1"/>
  <c r="D647" i="1"/>
  <c r="A647" i="1"/>
  <c r="S647" i="1" s="1"/>
  <c r="A735" i="1"/>
  <c r="S735" i="1" s="1"/>
  <c r="D735" i="1"/>
  <c r="A687" i="1"/>
  <c r="S687" i="1" s="1"/>
  <c r="D687" i="1"/>
  <c r="A564" i="1"/>
  <c r="S564" i="1" s="1"/>
  <c r="D564" i="1"/>
  <c r="A631" i="1"/>
  <c r="S631" i="1" s="1"/>
  <c r="D631" i="1"/>
  <c r="A750" i="1"/>
  <c r="S750" i="1" s="1"/>
  <c r="D750" i="1"/>
  <c r="A677" i="1"/>
  <c r="S677" i="1" s="1"/>
  <c r="D677" i="1"/>
  <c r="D557" i="1"/>
  <c r="A557" i="1"/>
  <c r="S557" i="1" s="1"/>
  <c r="A293" i="1"/>
  <c r="S293" i="1" s="1"/>
  <c r="D293" i="1"/>
  <c r="D685" i="1"/>
  <c r="A685" i="1"/>
  <c r="S685" i="1" s="1"/>
  <c r="A320" i="1"/>
  <c r="S320" i="1" s="1"/>
  <c r="D320" i="1"/>
  <c r="A300" i="1"/>
  <c r="S300" i="1" s="1"/>
  <c r="D300" i="1"/>
  <c r="A643" i="1"/>
  <c r="S643" i="1" s="1"/>
  <c r="D643" i="1"/>
  <c r="A591" i="1"/>
  <c r="S591" i="1" s="1"/>
  <c r="D591" i="1"/>
  <c r="D70" i="1"/>
  <c r="A70" i="1"/>
  <c r="S70" i="1" s="1"/>
  <c r="D674" i="1"/>
  <c r="A674" i="1"/>
  <c r="S674" i="1" s="1"/>
  <c r="D296" i="1"/>
  <c r="A296" i="1"/>
  <c r="S296" i="1" s="1"/>
  <c r="D420" i="1"/>
  <c r="A420" i="1"/>
  <c r="S420" i="1" s="1"/>
  <c r="A805" i="1"/>
  <c r="S805" i="1" s="1"/>
  <c r="D805" i="1"/>
  <c r="A60" i="1"/>
  <c r="S60" i="1" s="1"/>
  <c r="D60" i="1"/>
  <c r="A527" i="1"/>
  <c r="S527" i="1" s="1"/>
  <c r="D527" i="1"/>
  <c r="D696" i="1"/>
  <c r="A696" i="1"/>
  <c r="S696" i="1" s="1"/>
  <c r="A65" i="1"/>
  <c r="S65" i="1" s="1"/>
  <c r="D65" i="1"/>
  <c r="D406" i="1"/>
  <c r="A406" i="1"/>
  <c r="S406" i="1" s="1"/>
  <c r="D585" i="1"/>
  <c r="A585" i="1"/>
  <c r="S585" i="1" s="1"/>
  <c r="A618" i="1"/>
  <c r="S618" i="1" s="1"/>
  <c r="D618" i="1"/>
  <c r="A467" i="1"/>
  <c r="S467" i="1" s="1"/>
  <c r="D467" i="1"/>
  <c r="A448" i="1"/>
  <c r="S448" i="1" s="1"/>
  <c r="D448" i="1"/>
  <c r="D796" i="1"/>
  <c r="A796" i="1"/>
  <c r="S796" i="1" s="1"/>
  <c r="D18" i="1"/>
  <c r="A18" i="1"/>
  <c r="S18" i="1" s="1"/>
  <c r="D478" i="1"/>
  <c r="A478" i="1"/>
  <c r="S478" i="1" s="1"/>
  <c r="D694" i="1"/>
  <c r="A694" i="1"/>
  <c r="S694" i="1" s="1"/>
  <c r="D95" i="1"/>
  <c r="A95" i="1"/>
  <c r="S95" i="1" s="1"/>
  <c r="D104" i="1"/>
  <c r="A104" i="1"/>
  <c r="S104" i="1" s="1"/>
  <c r="D818" i="1"/>
  <c r="A818" i="1"/>
  <c r="S818" i="1" s="1"/>
  <c r="D466" i="1"/>
  <c r="A466" i="1"/>
  <c r="A521" i="1"/>
  <c r="S521" i="1" s="1"/>
  <c r="D521" i="1"/>
  <c r="D518" i="1"/>
  <c r="A518" i="1"/>
  <c r="S518" i="1" s="1"/>
  <c r="A303" i="1"/>
  <c r="S303" i="1" s="1"/>
  <c r="D303" i="1"/>
  <c r="A428" i="1"/>
  <c r="S428" i="1" s="1"/>
  <c r="D428" i="1"/>
  <c r="A799" i="1"/>
  <c r="S799" i="1" s="1"/>
  <c r="D799" i="1"/>
  <c r="A94" i="1"/>
  <c r="S94" i="1" s="1"/>
  <c r="D94" i="1"/>
  <c r="D103" i="1"/>
  <c r="A103" i="1"/>
  <c r="S103" i="1" s="1"/>
  <c r="A716" i="1"/>
  <c r="S716" i="1" s="1"/>
  <c r="D716" i="1"/>
  <c r="A531" i="1"/>
  <c r="S531" i="1" s="1"/>
  <c r="D531" i="1"/>
  <c r="A397" i="1"/>
  <c r="S397" i="1" s="1"/>
  <c r="D397" i="1"/>
  <c r="D748" i="1"/>
  <c r="A748" i="1"/>
  <c r="S748" i="1" s="1"/>
  <c r="A511" i="1"/>
  <c r="S511" i="1" s="1"/>
  <c r="D511" i="1"/>
  <c r="A89" i="1"/>
  <c r="S89" i="1" s="1"/>
  <c r="D89" i="1"/>
  <c r="A348" i="1"/>
  <c r="S348" i="1" s="1"/>
  <c r="D348" i="1"/>
  <c r="A169" i="1"/>
  <c r="S169" i="1" s="1"/>
  <c r="D169" i="1"/>
  <c r="A744" i="1"/>
  <c r="S744" i="1" s="1"/>
  <c r="D744" i="1"/>
  <c r="A305" i="1"/>
  <c r="S305" i="1" s="1"/>
  <c r="D305" i="1"/>
  <c r="A308" i="1"/>
  <c r="S308" i="1" s="1"/>
  <c r="D308" i="1"/>
  <c r="A541" i="1"/>
  <c r="S541" i="1" s="1"/>
  <c r="D541" i="1"/>
  <c r="A736" i="1"/>
  <c r="S736" i="1" s="1"/>
  <c r="D736" i="1"/>
  <c r="A297" i="1"/>
  <c r="S297" i="1" s="1"/>
  <c r="D297" i="1"/>
  <c r="A316" i="1"/>
  <c r="S316" i="1" s="1"/>
  <c r="D316" i="1"/>
  <c r="BT397" i="151" s="1"/>
  <c r="D652" i="1"/>
  <c r="A652" i="1"/>
  <c r="S652" i="1" s="1"/>
  <c r="A19" i="1"/>
  <c r="D19" i="1"/>
  <c r="D86" i="1"/>
  <c r="A86" i="1"/>
  <c r="D699" i="1"/>
  <c r="A699" i="1"/>
  <c r="S699" i="1" s="1"/>
  <c r="D325" i="1"/>
  <c r="A325" i="1"/>
  <c r="S325" i="1" s="1"/>
  <c r="A430" i="1"/>
  <c r="S430" i="1" s="1"/>
  <c r="D430" i="1"/>
  <c r="A774" i="1"/>
  <c r="S774" i="1" s="1"/>
  <c r="D774" i="1"/>
  <c r="A76" i="1"/>
  <c r="D76" i="1"/>
  <c r="A188" i="1"/>
  <c r="S188" i="1" s="1"/>
  <c r="D188" i="1"/>
  <c r="A623" i="1"/>
  <c r="S623" i="1" s="1"/>
  <c r="D623" i="1"/>
  <c r="D424" i="1"/>
  <c r="A424" i="1"/>
  <c r="S424" i="1" s="1"/>
  <c r="A283" i="1"/>
  <c r="S283" i="1" s="1"/>
  <c r="D283" i="1"/>
  <c r="A612" i="1"/>
  <c r="S612" i="1" s="1"/>
  <c r="D612" i="1"/>
  <c r="D411" i="1"/>
  <c r="A411" i="1"/>
  <c r="A197" i="1"/>
  <c r="S197" i="1" s="1"/>
  <c r="D197" i="1"/>
  <c r="D337" i="1"/>
  <c r="A337" i="1"/>
  <c r="S337" i="1" s="1"/>
  <c r="A663" i="1"/>
  <c r="S663" i="1" s="1"/>
  <c r="D663" i="1"/>
  <c r="D167" i="1"/>
  <c r="A167" i="1"/>
  <c r="S167" i="1" s="1"/>
  <c r="A180" i="1"/>
  <c r="S180" i="1" s="1"/>
  <c r="D180" i="1"/>
  <c r="A773" i="1"/>
  <c r="S773" i="1" s="1"/>
  <c r="D773" i="1"/>
  <c r="A358" i="1"/>
  <c r="S358" i="1" s="1"/>
  <c r="D358" i="1"/>
  <c r="A219" i="1"/>
  <c r="S219" i="1" s="1"/>
  <c r="D219" i="1"/>
  <c r="A704" i="1"/>
  <c r="S704" i="1" s="1"/>
  <c r="D704" i="1"/>
  <c r="A443" i="1"/>
  <c r="S443" i="1" s="1"/>
  <c r="D443" i="1"/>
  <c r="A405" i="1"/>
  <c r="S405" i="1" s="1"/>
  <c r="D405" i="1"/>
  <c r="A741" i="1"/>
  <c r="S741" i="1" s="1"/>
  <c r="D741" i="1"/>
  <c r="D230" i="1"/>
  <c r="A230" i="1"/>
  <c r="S230" i="1" s="1"/>
  <c r="A338" i="1"/>
  <c r="S338" i="1" s="1"/>
  <c r="D338" i="1"/>
  <c r="D266" i="1"/>
  <c r="A266" i="1"/>
  <c r="A58" i="1"/>
  <c r="S58" i="1" s="1"/>
  <c r="D58" i="1"/>
  <c r="D120" i="1"/>
  <c r="A120" i="1"/>
  <c r="S120" i="1" s="1"/>
  <c r="A767" i="1"/>
  <c r="S767" i="1" s="1"/>
  <c r="D767" i="1"/>
  <c r="A417" i="1"/>
  <c r="S417" i="1" s="1"/>
  <c r="D417" i="1"/>
  <c r="D421" i="1"/>
  <c r="A421" i="1"/>
  <c r="D795" i="1"/>
  <c r="A795" i="1"/>
  <c r="S795" i="1" s="1"/>
  <c r="A261" i="1"/>
  <c r="D261" i="1"/>
  <c r="D171" i="1"/>
  <c r="A171" i="1"/>
  <c r="D714" i="1"/>
  <c r="A714" i="1"/>
  <c r="S714" i="1" s="1"/>
  <c r="D265" i="1"/>
  <c r="A265" i="1"/>
  <c r="S265" i="1" s="1"/>
  <c r="D507" i="1"/>
  <c r="A507" i="1"/>
  <c r="S507" i="1" s="1"/>
  <c r="A705" i="1"/>
  <c r="S705" i="1" s="1"/>
  <c r="D705" i="1"/>
  <c r="A55" i="1"/>
  <c r="S55" i="1" s="1"/>
  <c r="D55" i="1"/>
  <c r="A46" i="1"/>
  <c r="S46" i="1" s="1"/>
  <c r="D46" i="1"/>
  <c r="A726" i="1"/>
  <c r="S726" i="1" s="1"/>
  <c r="D726" i="1"/>
  <c r="A605" i="1"/>
  <c r="S605" i="1" s="1"/>
  <c r="D605" i="1"/>
  <c r="A323" i="1"/>
  <c r="S323" i="1" s="1"/>
  <c r="D323" i="1"/>
  <c r="D408" i="1"/>
  <c r="A408" i="1"/>
  <c r="S408" i="1" s="1"/>
  <c r="A719" i="1"/>
  <c r="S719" i="1" s="1"/>
  <c r="D719" i="1"/>
  <c r="A598" i="1"/>
  <c r="S598" i="1" s="1"/>
  <c r="D598" i="1"/>
  <c r="D102" i="1"/>
  <c r="A102" i="1"/>
  <c r="S102" i="1" s="1"/>
  <c r="D708" i="1"/>
  <c r="A708" i="1"/>
  <c r="S708" i="1" s="1"/>
  <c r="A335" i="1"/>
  <c r="S335" i="1" s="1"/>
  <c r="D335" i="1"/>
  <c r="A438" i="1"/>
  <c r="S438" i="1" s="1"/>
  <c r="D438" i="1"/>
  <c r="D754" i="1"/>
  <c r="A754" i="1"/>
  <c r="S754" i="1" s="1"/>
  <c r="A92" i="1"/>
  <c r="S92" i="1" s="1"/>
  <c r="D92" i="1"/>
  <c r="A205" i="1"/>
  <c r="S205" i="1" s="1"/>
  <c r="D205" i="1"/>
  <c r="A642" i="1"/>
  <c r="S642" i="1" s="1"/>
  <c r="D642" i="1"/>
  <c r="D440" i="1"/>
  <c r="A440" i="1"/>
  <c r="S440" i="1" s="1"/>
  <c r="D535" i="1"/>
  <c r="A535" i="1"/>
  <c r="S535" i="1" s="1"/>
  <c r="A827" i="1"/>
  <c r="S827" i="1" s="1"/>
  <c r="D827" i="1"/>
  <c r="D91" i="1"/>
  <c r="A91" i="1"/>
  <c r="A68" i="1"/>
  <c r="S68" i="1" s="1"/>
  <c r="D68" i="1"/>
  <c r="A747" i="1"/>
  <c r="S747" i="1" s="1"/>
  <c r="D747" i="1"/>
  <c r="D135" i="1"/>
  <c r="A135" i="1"/>
  <c r="S135" i="1" s="1"/>
  <c r="A571" i="1"/>
  <c r="S571" i="1" s="1"/>
  <c r="D571" i="1"/>
  <c r="D113" i="1"/>
  <c r="A113" i="1"/>
  <c r="S113" i="1" s="1"/>
  <c r="D616" i="1"/>
  <c r="A616" i="1"/>
  <c r="S616" i="1" s="1"/>
  <c r="A510" i="1"/>
  <c r="S510" i="1" s="1"/>
  <c r="D510" i="1"/>
  <c r="A528" i="1"/>
  <c r="S528" i="1" s="1"/>
  <c r="D528" i="1"/>
  <c r="D797" i="1"/>
  <c r="A797" i="1"/>
  <c r="S797" i="1" s="1"/>
  <c r="A357" i="1"/>
  <c r="S357" i="1" s="1"/>
  <c r="D357" i="1"/>
  <c r="A163" i="1"/>
  <c r="S163" i="1" s="1"/>
  <c r="D163" i="1"/>
  <c r="A638" i="1"/>
  <c r="S638" i="1" s="1"/>
  <c r="D638" i="1"/>
  <c r="A145" i="1"/>
  <c r="S145" i="1" s="1"/>
  <c r="D145" i="1"/>
  <c r="A148" i="1"/>
  <c r="S148" i="1" s="1"/>
  <c r="D148" i="1"/>
  <c r="A758" i="1"/>
  <c r="S758" i="1" s="1"/>
  <c r="D758" i="1"/>
  <c r="A563" i="1"/>
  <c r="S563" i="1" s="1"/>
  <c r="D563" i="1"/>
  <c r="A101" i="1"/>
  <c r="D101" i="1"/>
  <c r="A526" i="1"/>
  <c r="S526" i="1" s="1"/>
  <c r="D526" i="1"/>
  <c r="A576" i="1"/>
  <c r="S576" i="1" s="1"/>
  <c r="D576" i="1"/>
  <c r="A334" i="1"/>
  <c r="S334" i="1" s="1"/>
  <c r="D334" i="1"/>
  <c r="D504" i="1"/>
  <c r="A504" i="1"/>
  <c r="S504" i="1" s="1"/>
  <c r="A709" i="1"/>
  <c r="S709" i="1" s="1"/>
  <c r="D709" i="1"/>
  <c r="A109" i="1"/>
  <c r="S109" i="1" s="1"/>
  <c r="D109" i="1"/>
  <c r="A173" i="1"/>
  <c r="S173" i="1" s="1"/>
  <c r="D173" i="1"/>
  <c r="D740" i="1"/>
  <c r="A740" i="1"/>
  <c r="S740" i="1" s="1"/>
  <c r="D538" i="1"/>
  <c r="A538" i="1"/>
  <c r="S538" i="1" s="1"/>
  <c r="A413" i="1"/>
  <c r="S413" i="1" s="1"/>
  <c r="D413" i="1"/>
  <c r="D628" i="1"/>
  <c r="A628" i="1"/>
  <c r="S628" i="1" s="1"/>
  <c r="A550" i="1"/>
  <c r="S550" i="1" s="1"/>
  <c r="D550" i="1"/>
  <c r="D276" i="1"/>
  <c r="A276" i="1"/>
  <c r="S276" i="1" s="1"/>
  <c r="A752" i="1"/>
  <c r="S752" i="1" s="1"/>
  <c r="D752" i="1"/>
  <c r="A332" i="1"/>
  <c r="S332" i="1" s="1"/>
  <c r="D332" i="1"/>
  <c r="A710" i="1"/>
  <c r="S710" i="1" s="1"/>
  <c r="D710" i="1"/>
  <c r="D351" i="1"/>
  <c r="A351" i="1"/>
  <c r="A122" i="1"/>
  <c r="S122" i="1" s="1"/>
  <c r="D122" i="1"/>
  <c r="A701" i="1"/>
  <c r="S701" i="1" s="1"/>
  <c r="D701" i="1"/>
  <c r="D341" i="1"/>
  <c r="A341" i="1"/>
  <c r="S341" i="1" s="1"/>
  <c r="D447" i="1"/>
  <c r="A447" i="1"/>
  <c r="S447" i="1" s="1"/>
  <c r="A560" i="1"/>
  <c r="S560" i="1" s="1"/>
  <c r="D560" i="1"/>
  <c r="A108" i="1"/>
  <c r="S108" i="1" s="1"/>
  <c r="D108" i="1"/>
  <c r="A235" i="1"/>
  <c r="S235" i="1" s="1"/>
  <c r="D235" i="1"/>
  <c r="A659" i="1"/>
  <c r="S659" i="1" s="1"/>
  <c r="D659" i="1"/>
  <c r="D457" i="1"/>
  <c r="A457" i="1"/>
  <c r="S457" i="1" s="1"/>
  <c r="D544" i="1"/>
  <c r="A544" i="1"/>
  <c r="S544" i="1" s="1"/>
  <c r="A828" i="1"/>
  <c r="S828" i="1" s="1"/>
  <c r="D828" i="1"/>
  <c r="D107" i="1"/>
  <c r="A107" i="1"/>
  <c r="S107" i="1" s="1"/>
  <c r="A299" i="1"/>
  <c r="S299" i="1" s="1"/>
  <c r="D299" i="1"/>
  <c r="D600" i="1"/>
  <c r="A600" i="1"/>
  <c r="S600" i="1" s="1"/>
  <c r="A416" i="1"/>
  <c r="D416" i="1"/>
  <c r="A291" i="1"/>
  <c r="S291" i="1" s="1"/>
  <c r="D291" i="1"/>
  <c r="D770" i="1"/>
  <c r="A770" i="1"/>
  <c r="S770" i="1" s="1"/>
  <c r="D387" i="1"/>
  <c r="A387" i="1"/>
  <c r="S387" i="1" s="1"/>
  <c r="A368" i="1"/>
  <c r="S368" i="1" s="1"/>
  <c r="D368" i="1"/>
  <c r="D575" i="1"/>
  <c r="A575" i="1"/>
  <c r="S575" i="1" s="1"/>
  <c r="D247" i="1"/>
  <c r="A247" i="1"/>
  <c r="S247" i="1" s="1"/>
  <c r="A220" i="1"/>
  <c r="S220" i="1" s="1"/>
  <c r="D220" i="1"/>
  <c r="D566" i="1"/>
  <c r="A566" i="1"/>
  <c r="S566" i="1" s="1"/>
  <c r="A106" i="1"/>
  <c r="D106" i="1"/>
  <c r="A543" i="1"/>
  <c r="S543" i="1" s="1"/>
  <c r="D543" i="1"/>
  <c r="D586" i="1"/>
  <c r="A586" i="1"/>
  <c r="S586" i="1" s="1"/>
  <c r="A459" i="1"/>
  <c r="S459" i="1" s="1"/>
  <c r="D459" i="1"/>
  <c r="A487" i="1"/>
  <c r="S487" i="1" s="1"/>
  <c r="D487" i="1"/>
  <c r="A822" i="1"/>
  <c r="S822" i="1" s="1"/>
  <c r="D822" i="1"/>
  <c r="A319" i="1"/>
  <c r="S319" i="1" s="1"/>
  <c r="D319" i="1"/>
  <c r="A429" i="1"/>
  <c r="S429" i="1" s="1"/>
  <c r="D429" i="1"/>
  <c r="A763" i="1"/>
  <c r="S763" i="1" s="1"/>
  <c r="D763" i="1"/>
  <c r="A321" i="1"/>
  <c r="S321" i="1" s="1"/>
  <c r="D321" i="1"/>
  <c r="D132" i="1"/>
  <c r="A132" i="1"/>
  <c r="S132" i="1" s="1"/>
  <c r="D250" i="1"/>
  <c r="A250" i="1"/>
  <c r="S250" i="1" s="1"/>
  <c r="A781" i="1"/>
  <c r="S781" i="1" s="1"/>
  <c r="D781" i="1"/>
  <c r="A450" i="1"/>
  <c r="S450" i="1" s="1"/>
  <c r="D450" i="1"/>
  <c r="A506" i="1"/>
  <c r="S506" i="1" s="1"/>
  <c r="D506" i="1"/>
  <c r="A476" i="1"/>
  <c r="D476" i="1"/>
  <c r="A288" i="1"/>
  <c r="S288" i="1" s="1"/>
  <c r="D288" i="1"/>
  <c r="D83" i="1"/>
  <c r="A83" i="1"/>
  <c r="S83" i="1" s="1"/>
  <c r="A611" i="1"/>
  <c r="S611" i="1" s="1"/>
  <c r="D611" i="1"/>
  <c r="D264" i="1"/>
  <c r="A264" i="1"/>
  <c r="S264" i="1" s="1"/>
  <c r="D367" i="1"/>
  <c r="A367" i="1"/>
  <c r="S367" i="1" s="1"/>
  <c r="A503" i="1"/>
  <c r="S503" i="1" s="1"/>
  <c r="D503" i="1"/>
  <c r="A140" i="1"/>
  <c r="S140" i="1" s="1"/>
  <c r="D140" i="1"/>
  <c r="A668" i="1"/>
  <c r="S668" i="1" s="1"/>
  <c r="D668" i="1"/>
  <c r="A45" i="1"/>
  <c r="S45" i="1" s="1"/>
  <c r="D45" i="1"/>
  <c r="D454" i="1"/>
  <c r="A454" i="1"/>
  <c r="S454" i="1" s="1"/>
  <c r="D661" i="1"/>
  <c r="A661" i="1"/>
  <c r="S661" i="1" s="1"/>
  <c r="A30" i="1"/>
  <c r="S30" i="1" s="1"/>
  <c r="D30" i="1"/>
  <c r="A243" i="1"/>
  <c r="S243" i="1" s="1"/>
  <c r="D243" i="1"/>
  <c r="A673" i="1"/>
  <c r="S673" i="1" s="1"/>
  <c r="D673" i="1"/>
  <c r="D490" i="1"/>
  <c r="A490" i="1"/>
  <c r="S490" i="1" s="1"/>
  <c r="D552" i="1"/>
  <c r="A552" i="1"/>
  <c r="S552" i="1" s="1"/>
  <c r="A613" i="1"/>
  <c r="S613" i="1" s="1"/>
  <c r="D613" i="1"/>
  <c r="A126" i="1"/>
  <c r="D126" i="1"/>
  <c r="A307" i="1"/>
  <c r="S307" i="1" s="1"/>
  <c r="D307" i="1"/>
  <c r="A630" i="1"/>
  <c r="S630" i="1" s="1"/>
  <c r="D630" i="1"/>
  <c r="A433" i="1"/>
  <c r="S433" i="1" s="1"/>
  <c r="D433" i="1"/>
  <c r="A84" i="1"/>
  <c r="S84" i="1" s="1"/>
  <c r="D84" i="1"/>
  <c r="A362" i="1"/>
  <c r="S362" i="1" s="1"/>
  <c r="D362" i="1"/>
  <c r="A143" i="1"/>
  <c r="S143" i="1" s="1"/>
  <c r="D143" i="1"/>
  <c r="A593" i="1"/>
  <c r="S593" i="1" s="1"/>
  <c r="D593" i="1"/>
  <c r="A693" i="1"/>
  <c r="S693" i="1" s="1"/>
  <c r="D693" i="1"/>
  <c r="D128" i="1"/>
  <c r="A128" i="1"/>
  <c r="S128" i="1" s="1"/>
  <c r="A142" i="1"/>
  <c r="S142" i="1" s="1"/>
  <c r="D142" i="1"/>
  <c r="D811" i="1"/>
  <c r="A811" i="1"/>
  <c r="S811" i="1" s="1"/>
  <c r="A491" i="1"/>
  <c r="S491" i="1" s="1"/>
  <c r="D491" i="1"/>
  <c r="A594" i="1"/>
  <c r="S594" i="1" s="1"/>
  <c r="D594" i="1"/>
  <c r="A313" i="1"/>
  <c r="S313" i="1" s="1"/>
  <c r="D313" i="1"/>
  <c r="A385" i="1"/>
  <c r="S385" i="1" s="1"/>
  <c r="D385" i="1"/>
  <c r="D282" i="1"/>
  <c r="A282" i="1"/>
  <c r="S282" i="1" s="1"/>
  <c r="D801" i="1"/>
  <c r="A801" i="1"/>
  <c r="S801" i="1" s="1"/>
  <c r="D183" i="1"/>
  <c r="A183" i="1"/>
  <c r="S183" i="1" s="1"/>
  <c r="S206" i="1"/>
  <c r="D206" i="1"/>
  <c r="D787" i="1"/>
  <c r="A787" i="1"/>
  <c r="S787" i="1" s="1"/>
  <c r="D603" i="1"/>
  <c r="A603" i="1"/>
  <c r="S603" i="1" s="1"/>
  <c r="D204" i="1"/>
  <c r="A204" i="1"/>
  <c r="S204" i="1" s="1"/>
  <c r="A679" i="1"/>
  <c r="S679" i="1" s="1"/>
  <c r="D679" i="1"/>
  <c r="A48" i="1"/>
  <c r="S48" i="1" s="1"/>
  <c r="D48" i="1"/>
  <c r="BP401" i="151" s="1"/>
  <c r="A529" i="1"/>
  <c r="S529" i="1" s="1"/>
  <c r="D529" i="1"/>
  <c r="S87" i="126"/>
  <c r="S83" i="126"/>
  <c r="S99" i="126"/>
  <c r="S100" i="126"/>
  <c r="S110" i="126"/>
  <c r="S109" i="126"/>
  <c r="S105" i="126"/>
  <c r="S102" i="126"/>
  <c r="S132" i="126"/>
  <c r="S119" i="126"/>
  <c r="S103" i="126"/>
  <c r="S108" i="126"/>
  <c r="R139" i="126"/>
  <c r="Q139" i="126"/>
  <c r="S129" i="126"/>
  <c r="S104" i="126"/>
  <c r="S88" i="126"/>
  <c r="P139" i="126"/>
  <c r="S85" i="126"/>
  <c r="S128" i="126"/>
  <c r="S106" i="126"/>
  <c r="S86" i="126"/>
  <c r="S131" i="126"/>
  <c r="S92" i="126"/>
  <c r="S115" i="126"/>
  <c r="S135" i="126"/>
  <c r="S84" i="126"/>
  <c r="S89" i="126"/>
  <c r="S94" i="126"/>
  <c r="S93" i="126"/>
  <c r="S113" i="126"/>
  <c r="S137" i="126"/>
  <c r="S90" i="126"/>
  <c r="S95" i="126"/>
  <c r="S127" i="126"/>
  <c r="S124" i="126"/>
  <c r="S138" i="126"/>
  <c r="S117" i="126"/>
  <c r="S101" i="126"/>
  <c r="S112" i="126"/>
  <c r="S111" i="126"/>
  <c r="S130" i="126"/>
  <c r="S81" i="126"/>
  <c r="S134" i="126"/>
  <c r="S116" i="126"/>
  <c r="S121" i="126"/>
  <c r="S126" i="126"/>
  <c r="S136" i="126"/>
  <c r="S125" i="126"/>
  <c r="S114" i="126"/>
  <c r="S120" i="126"/>
  <c r="S133" i="126"/>
  <c r="S98" i="126"/>
  <c r="S96" i="126"/>
  <c r="S118" i="126"/>
  <c r="S82" i="126"/>
  <c r="S107" i="126"/>
  <c r="S122" i="126"/>
  <c r="L139" i="126"/>
  <c r="AW445" i="151" l="1"/>
  <c r="BD428" i="151"/>
  <c r="K428" i="151" s="1"/>
  <c r="AW432" i="151"/>
  <c r="AW429" i="151"/>
  <c r="BD410" i="151"/>
  <c r="AW413" i="151"/>
  <c r="D413" i="151" s="1"/>
  <c r="AW414" i="151"/>
  <c r="D414" i="151" s="1"/>
  <c r="BD407" i="151"/>
  <c r="K407" i="151" s="1"/>
  <c r="AW411" i="151"/>
  <c r="AW449" i="151"/>
  <c r="D449" i="151" s="1"/>
  <c r="AW384" i="151"/>
  <c r="BD374" i="151"/>
  <c r="AW343" i="151"/>
  <c r="BD348" i="151"/>
  <c r="K348" i="151" s="1"/>
  <c r="AW373" i="151"/>
  <c r="AW440" i="151"/>
  <c r="D440" i="151" s="1"/>
  <c r="BD367" i="151"/>
  <c r="BD389" i="151"/>
  <c r="BI389" i="151" s="1"/>
  <c r="AW368" i="151"/>
  <c r="AW346" i="151"/>
  <c r="BD418" i="151"/>
  <c r="BD357" i="151"/>
  <c r="K357" i="151" s="1"/>
  <c r="BD296" i="151"/>
  <c r="BD305" i="151"/>
  <c r="K305" i="151" s="1"/>
  <c r="AW316" i="151"/>
  <c r="AW317" i="151"/>
  <c r="D317" i="151" s="1"/>
  <c r="AW313" i="151"/>
  <c r="BD382" i="151"/>
  <c r="BD278" i="151"/>
  <c r="BD325" i="151"/>
  <c r="AW355" i="151"/>
  <c r="BB355" i="151" s="1"/>
  <c r="AW305" i="151"/>
  <c r="D305" i="151" s="1"/>
  <c r="BD312" i="151"/>
  <c r="AW288" i="151"/>
  <c r="D288" i="151" s="1"/>
  <c r="BD260" i="151"/>
  <c r="AW249" i="151"/>
  <c r="BD247" i="151"/>
  <c r="AW234" i="151"/>
  <c r="D234" i="151" s="1"/>
  <c r="BD253" i="151"/>
  <c r="AW295" i="151"/>
  <c r="D295" i="151" s="1"/>
  <c r="AW238" i="151"/>
  <c r="BD237" i="151"/>
  <c r="AW230" i="151"/>
  <c r="BD257" i="151"/>
  <c r="AW253" i="151"/>
  <c r="BD261" i="151"/>
  <c r="K261" i="151" s="1"/>
  <c r="BD165" i="151"/>
  <c r="K165" i="151" s="1"/>
  <c r="BD163" i="151"/>
  <c r="K163" i="151" s="1"/>
  <c r="BD155" i="151"/>
  <c r="AW159" i="151"/>
  <c r="D159" i="151" s="1"/>
  <c r="BD171" i="151"/>
  <c r="AW168" i="151"/>
  <c r="AW184" i="151"/>
  <c r="BD164" i="151"/>
  <c r="K164" i="151" s="1"/>
  <c r="BD200" i="151"/>
  <c r="K200" i="151" s="1"/>
  <c r="BD194" i="151"/>
  <c r="K194" i="151" s="1"/>
  <c r="BD182" i="151"/>
  <c r="AW165" i="151"/>
  <c r="D165" i="151" s="1"/>
  <c r="AW189" i="151"/>
  <c r="BM246" i="151"/>
  <c r="BP246" i="151"/>
  <c r="BD414" i="151"/>
  <c r="K414" i="151" s="1"/>
  <c r="AW408" i="151"/>
  <c r="D408" i="151" s="1"/>
  <c r="AW427" i="151"/>
  <c r="D427" i="151" s="1"/>
  <c r="BD412" i="151"/>
  <c r="AW434" i="151"/>
  <c r="D434" i="151" s="1"/>
  <c r="BD449" i="151"/>
  <c r="AW439" i="151"/>
  <c r="BD432" i="151"/>
  <c r="BD422" i="151"/>
  <c r="K422" i="151" s="1"/>
  <c r="AW423" i="151"/>
  <c r="D423" i="151" s="1"/>
  <c r="BD378" i="151"/>
  <c r="AW367" i="151"/>
  <c r="AW376" i="151"/>
  <c r="D376" i="151" s="1"/>
  <c r="AW357" i="151"/>
  <c r="BD345" i="151"/>
  <c r="AW374" i="151"/>
  <c r="AW350" i="151"/>
  <c r="D350" i="151" s="1"/>
  <c r="BD365" i="151"/>
  <c r="AW349" i="151"/>
  <c r="BB349" i="151" s="1"/>
  <c r="AW379" i="151"/>
  <c r="AW418" i="151"/>
  <c r="BB418" i="151" s="1"/>
  <c r="BD343" i="151"/>
  <c r="BD362" i="151"/>
  <c r="BD315" i="151"/>
  <c r="BD301" i="151"/>
  <c r="K301" i="151" s="1"/>
  <c r="BD282" i="151"/>
  <c r="BI282" i="151" s="1"/>
  <c r="AW312" i="151"/>
  <c r="D312" i="151" s="1"/>
  <c r="AW354" i="151"/>
  <c r="AW306" i="151"/>
  <c r="D306" i="151" s="1"/>
  <c r="AW300" i="151"/>
  <c r="BD307" i="151"/>
  <c r="AW315" i="151"/>
  <c r="AW308" i="151"/>
  <c r="D308" i="151" s="1"/>
  <c r="BD354" i="151"/>
  <c r="K354" i="151" s="1"/>
  <c r="BD258" i="151"/>
  <c r="K258" i="151" s="1"/>
  <c r="AW251" i="151"/>
  <c r="AW252" i="151"/>
  <c r="D252" i="151" s="1"/>
  <c r="AW222" i="151"/>
  <c r="BD295" i="151"/>
  <c r="AW242" i="151"/>
  <c r="AW257" i="151"/>
  <c r="D257" i="151" s="1"/>
  <c r="AW231" i="151"/>
  <c r="D231" i="151" s="1"/>
  <c r="BD234" i="151"/>
  <c r="K234" i="151" s="1"/>
  <c r="AW226" i="151"/>
  <c r="AW217" i="151"/>
  <c r="D217" i="151" s="1"/>
  <c r="AW246" i="151"/>
  <c r="AW194" i="151"/>
  <c r="BD197" i="151"/>
  <c r="AW199" i="151"/>
  <c r="D199" i="151" s="1"/>
  <c r="BD161" i="151"/>
  <c r="K161" i="151" s="1"/>
  <c r="BD318" i="151"/>
  <c r="K318" i="151" s="1"/>
  <c r="AW236" i="151"/>
  <c r="AW154" i="151"/>
  <c r="D154" i="151" s="1"/>
  <c r="BD187" i="151"/>
  <c r="BD188" i="151"/>
  <c r="AW180" i="151"/>
  <c r="AW155" i="151"/>
  <c r="D155" i="151" s="1"/>
  <c r="BD186" i="151"/>
  <c r="K186" i="151" s="1"/>
  <c r="BD180" i="151"/>
  <c r="K180" i="151" s="1"/>
  <c r="BP217" i="151"/>
  <c r="BV231" i="151"/>
  <c r="N231" i="151" s="1"/>
  <c r="BN251" i="151"/>
  <c r="BM444" i="151"/>
  <c r="BS237" i="151"/>
  <c r="BO226" i="151"/>
  <c r="G226" i="151" s="1"/>
  <c r="BU252" i="151"/>
  <c r="M252" i="151" s="1"/>
  <c r="BS246" i="151"/>
  <c r="BS57" i="151" s="1"/>
  <c r="BP226" i="151"/>
  <c r="BN245" i="151"/>
  <c r="BQ245" i="151" s="1"/>
  <c r="BD441" i="151"/>
  <c r="BD419" i="151"/>
  <c r="AW450" i="151"/>
  <c r="AW428" i="151"/>
  <c r="D428" i="151" s="1"/>
  <c r="BD438" i="151"/>
  <c r="K438" i="151" s="1"/>
  <c r="AW424" i="151"/>
  <c r="D424" i="151" s="1"/>
  <c r="AW407" i="151"/>
  <c r="BD415" i="151"/>
  <c r="BI415" i="151" s="1"/>
  <c r="BD429" i="151"/>
  <c r="AW426" i="151"/>
  <c r="AW365" i="151"/>
  <c r="AW356" i="151"/>
  <c r="D356" i="151" s="1"/>
  <c r="BD446" i="151"/>
  <c r="K446" i="151" s="1"/>
  <c r="AW375" i="151"/>
  <c r="BB375" i="151" s="1"/>
  <c r="AW341" i="151"/>
  <c r="BD417" i="151"/>
  <c r="K417" i="151" s="1"/>
  <c r="AW359" i="151"/>
  <c r="BD388" i="151"/>
  <c r="BD364" i="151"/>
  <c r="AW389" i="151"/>
  <c r="D389" i="151" s="1"/>
  <c r="BD373" i="151"/>
  <c r="K373" i="151" s="1"/>
  <c r="AW372" i="151"/>
  <c r="D372" i="151" s="1"/>
  <c r="BD289" i="151"/>
  <c r="AW362" i="151"/>
  <c r="D362" i="151" s="1"/>
  <c r="BD286" i="151"/>
  <c r="BD280" i="151"/>
  <c r="AW293" i="151"/>
  <c r="BD320" i="151"/>
  <c r="K320" i="151" s="1"/>
  <c r="AW298" i="151"/>
  <c r="D298" i="151" s="1"/>
  <c r="BD298" i="151"/>
  <c r="K298" i="151" s="1"/>
  <c r="BD297" i="151"/>
  <c r="AW286" i="151"/>
  <c r="D286" i="151" s="1"/>
  <c r="BD306" i="151"/>
  <c r="BD355" i="151"/>
  <c r="BD251" i="151"/>
  <c r="BD249" i="151"/>
  <c r="K249" i="151" s="1"/>
  <c r="AW241" i="151"/>
  <c r="D241" i="151" s="1"/>
  <c r="BD239" i="151"/>
  <c r="K239" i="151" s="1"/>
  <c r="BD326" i="151"/>
  <c r="AW291" i="151"/>
  <c r="D291" i="151" s="1"/>
  <c r="AW250" i="151"/>
  <c r="BD250" i="151"/>
  <c r="AW235" i="151"/>
  <c r="AW292" i="151"/>
  <c r="BB292" i="151" s="1"/>
  <c r="BD240" i="151"/>
  <c r="K240" i="151" s="1"/>
  <c r="AW254" i="151"/>
  <c r="D254" i="151" s="1"/>
  <c r="AW169" i="151"/>
  <c r="BD185" i="151"/>
  <c r="K185" i="151" s="1"/>
  <c r="AW196" i="151"/>
  <c r="AW229" i="151"/>
  <c r="AW178" i="151"/>
  <c r="AW185" i="151"/>
  <c r="D185" i="151" s="1"/>
  <c r="AW188" i="151"/>
  <c r="D188" i="151" s="1"/>
  <c r="AW160" i="151"/>
  <c r="D160" i="151" s="1"/>
  <c r="AW181" i="151"/>
  <c r="BD175" i="151"/>
  <c r="BI175" i="151" s="1"/>
  <c r="BD168" i="151"/>
  <c r="AW186" i="151"/>
  <c r="BP231" i="151"/>
  <c r="AW448" i="151"/>
  <c r="D448" i="151" s="1"/>
  <c r="BD416" i="151"/>
  <c r="BD435" i="151"/>
  <c r="AW443" i="151"/>
  <c r="BD420" i="151"/>
  <c r="K420" i="151" s="1"/>
  <c r="AW406" i="151"/>
  <c r="BD436" i="151"/>
  <c r="AW412" i="151"/>
  <c r="AW416" i="151"/>
  <c r="D416" i="151" s="1"/>
  <c r="BD404" i="151"/>
  <c r="K404" i="151" s="1"/>
  <c r="BD356" i="151"/>
  <c r="K356" i="151" s="1"/>
  <c r="AW360" i="151"/>
  <c r="AW353" i="151"/>
  <c r="D353" i="151" s="1"/>
  <c r="BD386" i="151"/>
  <c r="AW387" i="151"/>
  <c r="AW388" i="151"/>
  <c r="BD353" i="151"/>
  <c r="K353" i="151" s="1"/>
  <c r="BD360" i="151"/>
  <c r="K360" i="151" s="1"/>
  <c r="AW386" i="151"/>
  <c r="BB386" i="151" s="1"/>
  <c r="BD447" i="151"/>
  <c r="BD370" i="151"/>
  <c r="K370" i="151" s="1"/>
  <c r="BD384" i="151"/>
  <c r="AW324" i="151"/>
  <c r="AW385" i="151"/>
  <c r="AW283" i="151"/>
  <c r="D283" i="151" s="1"/>
  <c r="BD377" i="151"/>
  <c r="AW303" i="151"/>
  <c r="BB303" i="151" s="1"/>
  <c r="AW383" i="151"/>
  <c r="BD323" i="151"/>
  <c r="K323" i="151" s="1"/>
  <c r="AW287" i="151"/>
  <c r="BD300" i="151"/>
  <c r="BD324" i="151"/>
  <c r="AW285" i="151"/>
  <c r="D285" i="151" s="1"/>
  <c r="AW294" i="151"/>
  <c r="D294" i="151" s="1"/>
  <c r="BD299" i="151"/>
  <c r="K299" i="151" s="1"/>
  <c r="AW325" i="151"/>
  <c r="AW244" i="151"/>
  <c r="D244" i="151" s="1"/>
  <c r="BD259" i="151"/>
  <c r="BD217" i="151"/>
  <c r="AW237" i="151"/>
  <c r="BD241" i="151"/>
  <c r="K241" i="151" s="1"/>
  <c r="BD243" i="151"/>
  <c r="K243" i="151" s="1"/>
  <c r="AW233" i="151"/>
  <c r="BD215" i="151"/>
  <c r="BD223" i="151"/>
  <c r="AW245" i="151"/>
  <c r="BD162" i="151"/>
  <c r="BD173" i="151"/>
  <c r="AW167" i="151"/>
  <c r="D167" i="151" s="1"/>
  <c r="BD189" i="151"/>
  <c r="K189" i="151" s="1"/>
  <c r="BD159" i="151"/>
  <c r="K159" i="151" s="1"/>
  <c r="AW183" i="151"/>
  <c r="BD178" i="151"/>
  <c r="K178" i="151" s="1"/>
  <c r="BD169" i="151"/>
  <c r="AW175" i="151"/>
  <c r="AW177" i="151"/>
  <c r="BD190" i="151"/>
  <c r="K190" i="151" s="1"/>
  <c r="AW318" i="151"/>
  <c r="D318" i="151" s="1"/>
  <c r="BL219" i="151"/>
  <c r="BL30" i="151" s="1"/>
  <c r="BN262" i="151"/>
  <c r="BV226" i="151"/>
  <c r="BV37" i="151" s="1"/>
  <c r="BV246" i="151"/>
  <c r="BO246" i="151"/>
  <c r="BU246" i="151"/>
  <c r="BM238" i="151"/>
  <c r="E238" i="151" s="1"/>
  <c r="BN259" i="151"/>
  <c r="BV252" i="151"/>
  <c r="BV63" i="151" s="1"/>
  <c r="BD437" i="151"/>
  <c r="BD409" i="151"/>
  <c r="K409" i="151" s="1"/>
  <c r="BD450" i="151"/>
  <c r="BD381" i="151"/>
  <c r="BD434" i="151"/>
  <c r="BD430" i="151"/>
  <c r="BI430" i="151" s="1"/>
  <c r="AW415" i="151"/>
  <c r="AW452" i="151"/>
  <c r="D452" i="151" s="1"/>
  <c r="AW435" i="151"/>
  <c r="AW419" i="151"/>
  <c r="D419" i="151" s="1"/>
  <c r="AW345" i="151"/>
  <c r="BD349" i="151"/>
  <c r="BD366" i="151"/>
  <c r="AW319" i="151"/>
  <c r="BB319" i="151" s="1"/>
  <c r="BD368" i="151"/>
  <c r="K368" i="151" s="1"/>
  <c r="BD376" i="151"/>
  <c r="K376" i="151" s="1"/>
  <c r="BD440" i="151"/>
  <c r="AW380" i="151"/>
  <c r="D380" i="151" s="1"/>
  <c r="BD375" i="151"/>
  <c r="BD319" i="151"/>
  <c r="BD359" i="151"/>
  <c r="BD425" i="151"/>
  <c r="K425" i="151" s="1"/>
  <c r="AW280" i="151"/>
  <c r="D280" i="151" s="1"/>
  <c r="BD255" i="151"/>
  <c r="BI255" i="151" s="1"/>
  <c r="AW322" i="151"/>
  <c r="AW296" i="151"/>
  <c r="D296" i="151" s="1"/>
  <c r="BD304" i="151"/>
  <c r="BD310" i="151"/>
  <c r="AW290" i="151"/>
  <c r="BD287" i="151"/>
  <c r="BD281" i="151"/>
  <c r="K281" i="151" s="1"/>
  <c r="AW289" i="151"/>
  <c r="BB289" i="151" s="1"/>
  <c r="BD284" i="151"/>
  <c r="AW310" i="151"/>
  <c r="D310" i="151" s="1"/>
  <c r="AW326" i="151"/>
  <c r="AW240" i="151"/>
  <c r="BD242" i="151"/>
  <c r="AW239" i="151"/>
  <c r="D239" i="151" s="1"/>
  <c r="BD322" i="151"/>
  <c r="K322" i="151" s="1"/>
  <c r="AW225" i="151"/>
  <c r="D225" i="151" s="1"/>
  <c r="BD221" i="151"/>
  <c r="AW247" i="151"/>
  <c r="D247" i="151" s="1"/>
  <c r="AW227" i="151"/>
  <c r="BD263" i="151"/>
  <c r="BD246" i="151"/>
  <c r="AW259" i="151"/>
  <c r="D259" i="151" s="1"/>
  <c r="BD176" i="151"/>
  <c r="K176" i="151" s="1"/>
  <c r="BD156" i="151"/>
  <c r="K156" i="151" s="1"/>
  <c r="AW171" i="151"/>
  <c r="AW170" i="151"/>
  <c r="D170" i="151" s="1"/>
  <c r="BD177" i="151"/>
  <c r="BD152" i="151"/>
  <c r="BD172" i="151"/>
  <c r="AW173" i="151"/>
  <c r="D173" i="151" s="1"/>
  <c r="AW163" i="151"/>
  <c r="D163" i="151" s="1"/>
  <c r="AW191" i="151"/>
  <c r="BD174" i="151"/>
  <c r="BD160" i="151"/>
  <c r="K160" i="151" s="1"/>
  <c r="BT245" i="151"/>
  <c r="BT238" i="151"/>
  <c r="BD426" i="151"/>
  <c r="BD427" i="151"/>
  <c r="K427" i="151" s="1"/>
  <c r="AW381" i="151"/>
  <c r="AW404" i="151"/>
  <c r="BB404" i="151" s="1"/>
  <c r="BD451" i="151"/>
  <c r="BD452" i="151"/>
  <c r="BD423" i="151"/>
  <c r="AW436" i="151"/>
  <c r="AW409" i="151"/>
  <c r="AW410" i="151"/>
  <c r="D410" i="151" s="1"/>
  <c r="AW366" i="151"/>
  <c r="D366" i="151" s="1"/>
  <c r="AW421" i="151"/>
  <c r="D421" i="151" s="1"/>
  <c r="BD363" i="151"/>
  <c r="AW361" i="151"/>
  <c r="D361" i="151" s="1"/>
  <c r="AW371" i="151"/>
  <c r="BD369" i="151"/>
  <c r="AW344" i="151"/>
  <c r="BD346" i="151"/>
  <c r="K346" i="151" s="1"/>
  <c r="BD421" i="151"/>
  <c r="AW363" i="151"/>
  <c r="D363" i="151" s="1"/>
  <c r="BD380" i="151"/>
  <c r="BD371" i="151"/>
  <c r="K371" i="151" s="1"/>
  <c r="BD283" i="151"/>
  <c r="BD317" i="151"/>
  <c r="BD290" i="151"/>
  <c r="AW278" i="151"/>
  <c r="D278" i="151" s="1"/>
  <c r="AW304" i="151"/>
  <c r="D304" i="151" s="1"/>
  <c r="AW297" i="151"/>
  <c r="D297" i="151" s="1"/>
  <c r="BD303" i="151"/>
  <c r="AW309" i="151"/>
  <c r="D309" i="151" s="1"/>
  <c r="BD302" i="151"/>
  <c r="AW282" i="151"/>
  <c r="AW301" i="151"/>
  <c r="AW377" i="151"/>
  <c r="D377" i="151" s="1"/>
  <c r="AW223" i="151"/>
  <c r="D223" i="151" s="1"/>
  <c r="AW219" i="151"/>
  <c r="D219" i="151" s="1"/>
  <c r="BD256" i="151"/>
  <c r="BD225" i="151"/>
  <c r="K225" i="151" s="1"/>
  <c r="BD226" i="151"/>
  <c r="BD219" i="151"/>
  <c r="AW215" i="151"/>
  <c r="AW444" i="151"/>
  <c r="D444" i="151" s="1"/>
  <c r="AW221" i="151"/>
  <c r="D221" i="151" s="1"/>
  <c r="BD235" i="151"/>
  <c r="K235" i="151" s="1"/>
  <c r="BD238" i="151"/>
  <c r="BD230" i="151"/>
  <c r="K230" i="151" s="1"/>
  <c r="BD179" i="151"/>
  <c r="BD166" i="151"/>
  <c r="AW232" i="151"/>
  <c r="AW182" i="151"/>
  <c r="D182" i="151" s="1"/>
  <c r="AW197" i="151"/>
  <c r="BD232" i="151"/>
  <c r="K232" i="151" s="1"/>
  <c r="BD236" i="151"/>
  <c r="BD183" i="151"/>
  <c r="K183" i="151" s="1"/>
  <c r="BD167" i="151"/>
  <c r="BD228" i="151"/>
  <c r="BD157" i="151"/>
  <c r="BD181" i="151"/>
  <c r="K181" i="151" s="1"/>
  <c r="BV257" i="151"/>
  <c r="BX257" i="151" s="1"/>
  <c r="BN257" i="151"/>
  <c r="BQ257" i="151" s="1"/>
  <c r="BV262" i="151"/>
  <c r="BU240" i="151"/>
  <c r="BU51" i="151" s="1"/>
  <c r="BL226" i="151"/>
  <c r="BP259" i="151"/>
  <c r="BO239" i="151"/>
  <c r="BS238" i="151"/>
  <c r="BS49" i="151" s="1"/>
  <c r="BP444" i="151"/>
  <c r="BQ444" i="151" s="1"/>
  <c r="BM237" i="151"/>
  <c r="E237" i="151" s="1"/>
  <c r="BD408" i="151"/>
  <c r="AW422" i="151"/>
  <c r="D422" i="151" s="1"/>
  <c r="BD442" i="151"/>
  <c r="BD448" i="151"/>
  <c r="BD424" i="151"/>
  <c r="AW438" i="151"/>
  <c r="D438" i="151" s="1"/>
  <c r="BD443" i="151"/>
  <c r="BD431" i="151"/>
  <c r="K431" i="151" s="1"/>
  <c r="BD433" i="151"/>
  <c r="BD439" i="151"/>
  <c r="K439" i="151" s="1"/>
  <c r="BD351" i="151"/>
  <c r="BD350" i="151"/>
  <c r="AW364" i="151"/>
  <c r="BD372" i="151"/>
  <c r="K372" i="151" s="1"/>
  <c r="AW347" i="151"/>
  <c r="D347" i="151" s="1"/>
  <c r="AW446" i="151"/>
  <c r="D446" i="151" s="1"/>
  <c r="AW370" i="151"/>
  <c r="AW351" i="151"/>
  <c r="D351" i="151" s="1"/>
  <c r="BD344" i="151"/>
  <c r="AW417" i="151"/>
  <c r="BD385" i="151"/>
  <c r="BD341" i="151"/>
  <c r="BI341" i="151" s="1"/>
  <c r="AW323" i="151"/>
  <c r="D323" i="151" s="1"/>
  <c r="AW284" i="151"/>
  <c r="D284" i="151" s="1"/>
  <c r="BD308" i="151"/>
  <c r="BD293" i="151"/>
  <c r="K293" i="151" s="1"/>
  <c r="BD294" i="151"/>
  <c r="BD314" i="151"/>
  <c r="BD285" i="151"/>
  <c r="BD311" i="151"/>
  <c r="BI311" i="151" s="1"/>
  <c r="AW302" i="151"/>
  <c r="D302" i="151" s="1"/>
  <c r="BD309" i="151"/>
  <c r="K309" i="151" s="1"/>
  <c r="AW314" i="151"/>
  <c r="AW299" i="151"/>
  <c r="D299" i="151" s="1"/>
  <c r="BD227" i="151"/>
  <c r="BD224" i="151"/>
  <c r="BD218" i="151"/>
  <c r="BD254" i="151"/>
  <c r="K254" i="151" s="1"/>
  <c r="BD231" i="151"/>
  <c r="K231" i="151" s="1"/>
  <c r="BD245" i="151"/>
  <c r="K245" i="151" s="1"/>
  <c r="BD222" i="151"/>
  <c r="BD444" i="151"/>
  <c r="K444" i="151" s="1"/>
  <c r="BD220" i="151"/>
  <c r="BD244" i="151"/>
  <c r="AW224" i="151"/>
  <c r="AW193" i="151"/>
  <c r="BD170" i="151"/>
  <c r="K170" i="151" s="1"/>
  <c r="BD184" i="151"/>
  <c r="K184" i="151" s="1"/>
  <c r="BD191" i="151"/>
  <c r="BD154" i="151"/>
  <c r="K154" i="151" s="1"/>
  <c r="AW187" i="151"/>
  <c r="BD198" i="151"/>
  <c r="AW176" i="151"/>
  <c r="AW158" i="151"/>
  <c r="AW174" i="151"/>
  <c r="D174" i="151" s="1"/>
  <c r="AW162" i="151"/>
  <c r="D162" i="151" s="1"/>
  <c r="AW152" i="151"/>
  <c r="AW157" i="151"/>
  <c r="BT240" i="151"/>
  <c r="BN252" i="151"/>
  <c r="BO250" i="151"/>
  <c r="BU231" i="151"/>
  <c r="M231" i="151" s="1"/>
  <c r="BW238" i="151"/>
  <c r="BT226" i="151"/>
  <c r="BT37" i="151" s="1"/>
  <c r="BU225" i="151"/>
  <c r="BS226" i="151"/>
  <c r="T21" i="1"/>
  <c r="S16" i="1"/>
  <c r="W16" i="126"/>
  <c r="W208" i="151"/>
  <c r="BE82" i="151"/>
  <c r="BS334" i="151"/>
  <c r="BO397" i="151"/>
  <c r="BP334" i="151"/>
  <c r="BW397" i="151"/>
  <c r="BN397" i="151"/>
  <c r="BL397" i="151"/>
  <c r="BW82" i="151"/>
  <c r="BW334" i="151"/>
  <c r="BP271" i="151"/>
  <c r="BN82" i="151"/>
  <c r="AQ82" i="151"/>
  <c r="BU397" i="151"/>
  <c r="BL334" i="151"/>
  <c r="BU334" i="151"/>
  <c r="AB82" i="151"/>
  <c r="BV334" i="151"/>
  <c r="BN334" i="151"/>
  <c r="BT334" i="151"/>
  <c r="BV397" i="151"/>
  <c r="BO334" i="151"/>
  <c r="BM397" i="151"/>
  <c r="BV271" i="151"/>
  <c r="BM334" i="151"/>
  <c r="BP397" i="151"/>
  <c r="BS397" i="151"/>
  <c r="BU292" i="151"/>
  <c r="BU40" i="151" s="1"/>
  <c r="BO231" i="151"/>
  <c r="BO42" i="151" s="1"/>
  <c r="BW246" i="151"/>
  <c r="BU226" i="151"/>
  <c r="BV237" i="151"/>
  <c r="BV48" i="151" s="1"/>
  <c r="BO223" i="151"/>
  <c r="G223" i="151" s="1"/>
  <c r="R16" i="1"/>
  <c r="BN238" i="151"/>
  <c r="BU319" i="151"/>
  <c r="BU67" i="151" s="1"/>
  <c r="BM258" i="151"/>
  <c r="BQ258" i="151" s="1"/>
  <c r="BN364" i="151"/>
  <c r="BQ364" i="151" s="1"/>
  <c r="BS223" i="151"/>
  <c r="BM209" i="151"/>
  <c r="BV335" i="151"/>
  <c r="BS398" i="151"/>
  <c r="BW269" i="151"/>
  <c r="E437" i="151"/>
  <c r="R39" i="1"/>
  <c r="BL59" i="151"/>
  <c r="BU59" i="151"/>
  <c r="BT49" i="151"/>
  <c r="E324" i="151"/>
  <c r="BQ451" i="151"/>
  <c r="BU39" i="151"/>
  <c r="BS28" i="151"/>
  <c r="BO73" i="151"/>
  <c r="BN28" i="151"/>
  <c r="BM72" i="151"/>
  <c r="L356" i="151"/>
  <c r="E231" i="151"/>
  <c r="BP63" i="151"/>
  <c r="BL53" i="151"/>
  <c r="BP31" i="151"/>
  <c r="E292" i="151"/>
  <c r="BP50" i="151"/>
  <c r="BN53" i="151"/>
  <c r="BM37" i="151"/>
  <c r="BS62" i="151"/>
  <c r="BS48" i="151"/>
  <c r="BV35" i="151"/>
  <c r="BV26" i="151"/>
  <c r="BM70" i="151"/>
  <c r="BM26" i="151"/>
  <c r="BT63" i="151"/>
  <c r="BX324" i="151"/>
  <c r="BP64" i="151"/>
  <c r="BT26" i="151"/>
  <c r="BX387" i="151"/>
  <c r="BM39" i="151"/>
  <c r="BN42" i="151"/>
  <c r="BO31" i="151"/>
  <c r="BL74" i="151"/>
  <c r="E381" i="151"/>
  <c r="L170" i="151"/>
  <c r="E413" i="151"/>
  <c r="L382" i="151"/>
  <c r="BP49" i="151"/>
  <c r="BV28" i="151"/>
  <c r="BN64" i="151"/>
  <c r="BL32" i="151"/>
  <c r="BV41" i="151"/>
  <c r="BU44" i="151"/>
  <c r="L314" i="151"/>
  <c r="L164" i="151"/>
  <c r="AP88" i="151"/>
  <c r="BV86" i="151"/>
  <c r="BD86" i="151"/>
  <c r="AI86" i="151"/>
  <c r="BU87" i="151"/>
  <c r="S340" i="151"/>
  <c r="AC212" i="151"/>
  <c r="AC214" i="151"/>
  <c r="V87" i="151"/>
  <c r="BH87" i="151"/>
  <c r="AA214" i="151"/>
  <c r="AA149" i="151"/>
  <c r="AC402" i="151"/>
  <c r="BA403" i="151"/>
  <c r="BT87" i="151"/>
  <c r="BA88" i="151"/>
  <c r="V88" i="151"/>
  <c r="BS335" i="151"/>
  <c r="AH86" i="151"/>
  <c r="AP87" i="151"/>
  <c r="AA213" i="151"/>
  <c r="T212" i="151"/>
  <c r="S149" i="151"/>
  <c r="AS88" i="151"/>
  <c r="V86" i="151"/>
  <c r="AY88" i="151"/>
  <c r="BN88" i="151"/>
  <c r="BM88" i="151"/>
  <c r="BS87" i="151"/>
  <c r="AS87" i="151"/>
  <c r="BL87" i="151"/>
  <c r="T336" i="151"/>
  <c r="T277" i="151"/>
  <c r="BA86" i="151"/>
  <c r="BF84" i="151"/>
  <c r="AB87" i="151"/>
  <c r="AW87" i="151"/>
  <c r="T210" i="151"/>
  <c r="AB340" i="151"/>
  <c r="V149" i="151"/>
  <c r="BL210" i="151"/>
  <c r="S213" i="151"/>
  <c r="Z210" i="151"/>
  <c r="AB339" i="151"/>
  <c r="BN86" i="151"/>
  <c r="U86" i="151"/>
  <c r="AA84" i="151"/>
  <c r="AI88" i="151"/>
  <c r="AC86" i="151"/>
  <c r="S403" i="151"/>
  <c r="AW86" i="151"/>
  <c r="AC151" i="151"/>
  <c r="AZ88" i="151"/>
  <c r="BU84" i="151"/>
  <c r="AR87" i="151"/>
  <c r="AC87" i="151"/>
  <c r="T401" i="151"/>
  <c r="T340" i="151"/>
  <c r="V277" i="151"/>
  <c r="BV88" i="151"/>
  <c r="BU398" i="151"/>
  <c r="BP87" i="151"/>
  <c r="BT84" i="151"/>
  <c r="BE87" i="151"/>
  <c r="AA147" i="151"/>
  <c r="T149" i="151"/>
  <c r="S402" i="151"/>
  <c r="AB401" i="151"/>
  <c r="AW147" i="151"/>
  <c r="BN212" i="151"/>
  <c r="AB336" i="151"/>
  <c r="AL87" i="151"/>
  <c r="Z86" i="151"/>
  <c r="AA87" i="151"/>
  <c r="AA338" i="151"/>
  <c r="T213" i="151"/>
  <c r="V338" i="151"/>
  <c r="AC88" i="151"/>
  <c r="U338" i="151"/>
  <c r="AB277" i="151"/>
  <c r="AB151" i="151"/>
  <c r="AB88" i="151"/>
  <c r="BA214" i="151"/>
  <c r="AJ210" i="151"/>
  <c r="AL340" i="151"/>
  <c r="BU147" i="151"/>
  <c r="BN210" i="151"/>
  <c r="AB84" i="151"/>
  <c r="BW87" i="151"/>
  <c r="AQ84" i="151"/>
  <c r="BG87" i="151"/>
  <c r="T275" i="151"/>
  <c r="Z336" i="151"/>
  <c r="Z88" i="151"/>
  <c r="V339" i="151"/>
  <c r="BA275" i="151"/>
  <c r="AO276" i="151"/>
  <c r="AW401" i="151"/>
  <c r="AS339" i="151"/>
  <c r="AX336" i="151"/>
  <c r="AR84" i="151"/>
  <c r="AX86" i="151"/>
  <c r="AW84" i="151"/>
  <c r="S275" i="151"/>
  <c r="Z275" i="151"/>
  <c r="S212" i="151"/>
  <c r="BG339" i="151"/>
  <c r="BF399" i="151"/>
  <c r="BV84" i="151"/>
  <c r="BG84" i="151"/>
  <c r="BL88" i="151"/>
  <c r="BU88" i="151"/>
  <c r="AI87" i="151"/>
  <c r="V214" i="151"/>
  <c r="AK275" i="151"/>
  <c r="AK149" i="151"/>
  <c r="AQ150" i="151"/>
  <c r="AY213" i="151"/>
  <c r="AR277" i="151"/>
  <c r="AP336" i="151"/>
  <c r="AS149" i="151"/>
  <c r="U149" i="151"/>
  <c r="AI336" i="151"/>
  <c r="BD277" i="151"/>
  <c r="AW213" i="151"/>
  <c r="AL403" i="151"/>
  <c r="AK338" i="151"/>
  <c r="V336" i="151"/>
  <c r="BG214" i="151"/>
  <c r="BF151" i="151"/>
  <c r="AH210" i="151"/>
  <c r="AI210" i="151"/>
  <c r="AP212" i="151"/>
  <c r="AC273" i="151"/>
  <c r="BT88" i="151"/>
  <c r="BL84" i="151"/>
  <c r="AH87" i="151"/>
  <c r="T150" i="151"/>
  <c r="Z403" i="151"/>
  <c r="Z339" i="151"/>
  <c r="Z151" i="151"/>
  <c r="AB273" i="151"/>
  <c r="AR210" i="151"/>
  <c r="AW210" i="151"/>
  <c r="AX151" i="151"/>
  <c r="BW213" i="151"/>
  <c r="AY151" i="151"/>
  <c r="AH277" i="151"/>
  <c r="AL402" i="151"/>
  <c r="AL401" i="151"/>
  <c r="BW151" i="151"/>
  <c r="BL149" i="151"/>
  <c r="BM150" i="151"/>
  <c r="AC336" i="151"/>
  <c r="BH336" i="151"/>
  <c r="AK340" i="151"/>
  <c r="AO401" i="151"/>
  <c r="AP149" i="151"/>
  <c r="AS147" i="151"/>
  <c r="BS213" i="151"/>
  <c r="AA336" i="151"/>
  <c r="AY277" i="151"/>
  <c r="AP151" i="151"/>
  <c r="BO213" i="151"/>
  <c r="AL88" i="151"/>
  <c r="AH88" i="151"/>
  <c r="AQ88" i="151"/>
  <c r="BA84" i="151"/>
  <c r="BW84" i="151"/>
  <c r="BD84" i="151"/>
  <c r="BM87" i="151"/>
  <c r="T402" i="151"/>
  <c r="S336" i="151"/>
  <c r="Z273" i="151"/>
  <c r="Z147" i="151"/>
  <c r="AC340" i="151"/>
  <c r="AO88" i="151"/>
  <c r="AZ402" i="151"/>
  <c r="AK339" i="151"/>
  <c r="AP275" i="151"/>
  <c r="AA399" i="151"/>
  <c r="V399" i="151"/>
  <c r="AY84" i="151"/>
  <c r="BF86" i="151"/>
  <c r="BW86" i="151"/>
  <c r="AO84" i="151"/>
  <c r="Z84" i="151"/>
  <c r="BN87" i="151"/>
  <c r="T399" i="151"/>
  <c r="T214" i="151"/>
  <c r="Z402" i="151"/>
  <c r="S339" i="151"/>
  <c r="S338" i="151"/>
  <c r="S151" i="151"/>
  <c r="AC399" i="151"/>
  <c r="AJ401" i="151"/>
  <c r="AJ338" i="151"/>
  <c r="AQ338" i="151"/>
  <c r="AI399" i="151"/>
  <c r="AI275" i="151"/>
  <c r="AI276" i="151"/>
  <c r="AS277" i="151"/>
  <c r="BU150" i="151"/>
  <c r="BP210" i="151"/>
  <c r="AS84" i="151"/>
  <c r="AJ86" i="151"/>
  <c r="BA87" i="151"/>
  <c r="AA402" i="151"/>
  <c r="V213" i="151"/>
  <c r="U403" i="151"/>
  <c r="AY403" i="151"/>
  <c r="BF401" i="151"/>
  <c r="AI339" i="151"/>
  <c r="AW339" i="151"/>
  <c r="AX276" i="151"/>
  <c r="BW90" i="151"/>
  <c r="V153" i="151"/>
  <c r="AX342" i="151"/>
  <c r="BO153" i="151"/>
  <c r="AL90" i="151"/>
  <c r="AW90" i="151"/>
  <c r="BO90" i="151"/>
  <c r="T216" i="151"/>
  <c r="BE279" i="151"/>
  <c r="Z90" i="151"/>
  <c r="Z153" i="151"/>
  <c r="BA216" i="151"/>
  <c r="BG216" i="151"/>
  <c r="Z216" i="151"/>
  <c r="AD90" i="151"/>
  <c r="BW342" i="151"/>
  <c r="BL342" i="151"/>
  <c r="BV279" i="151"/>
  <c r="BS216" i="151"/>
  <c r="BN153" i="151"/>
  <c r="BE405" i="151"/>
  <c r="AL342" i="151"/>
  <c r="AR153" i="151"/>
  <c r="AK279" i="151"/>
  <c r="AK342" i="151"/>
  <c r="AY405" i="151"/>
  <c r="AZ216" i="151"/>
  <c r="BG279" i="151"/>
  <c r="BH153" i="151"/>
  <c r="V405" i="151"/>
  <c r="BD90" i="151"/>
  <c r="AK90" i="151"/>
  <c r="AA342" i="151"/>
  <c r="BS342" i="151"/>
  <c r="BN216" i="151"/>
  <c r="AO216" i="151"/>
  <c r="AY216" i="151"/>
  <c r="BF342" i="151"/>
  <c r="BG342" i="151"/>
  <c r="AZ405" i="151"/>
  <c r="Z405" i="151"/>
  <c r="BO279" i="151"/>
  <c r="BS153" i="151"/>
  <c r="AS279" i="151"/>
  <c r="AP342" i="151"/>
  <c r="AP405" i="151"/>
  <c r="AH153" i="151"/>
  <c r="AH216" i="151"/>
  <c r="AO342" i="151"/>
  <c r="AZ153" i="151"/>
  <c r="BH216" i="151"/>
  <c r="AC342" i="151"/>
  <c r="Z342" i="151"/>
  <c r="AQ90" i="151"/>
  <c r="U90" i="151"/>
  <c r="BW216" i="151"/>
  <c r="BM153" i="151"/>
  <c r="BL153" i="151"/>
  <c r="BD279" i="151"/>
  <c r="AQ405" i="151"/>
  <c r="V216" i="151"/>
  <c r="V342" i="151"/>
  <c r="BU405" i="151"/>
  <c r="BO405" i="151"/>
  <c r="BN279" i="151"/>
  <c r="AS342" i="151"/>
  <c r="AI153" i="151"/>
  <c r="AO153" i="151"/>
  <c r="AR405" i="151"/>
  <c r="AQ279" i="151"/>
  <c r="AZ279" i="151"/>
  <c r="BA153" i="151"/>
  <c r="S153" i="151"/>
  <c r="BL405" i="151"/>
  <c r="BV342" i="151"/>
  <c r="BT279" i="151"/>
  <c r="BP216" i="151"/>
  <c r="BU153" i="151"/>
  <c r="BD216" i="151"/>
  <c r="AI279" i="151"/>
  <c r="AR342" i="151"/>
  <c r="AC405" i="151"/>
  <c r="BV405" i="151"/>
  <c r="BM405" i="151"/>
  <c r="BM279" i="151"/>
  <c r="BM216" i="151"/>
  <c r="BE216" i="151"/>
  <c r="AW216" i="151"/>
  <c r="AP279" i="151"/>
  <c r="AI342" i="151"/>
  <c r="AO405" i="151"/>
  <c r="BG153" i="151"/>
  <c r="U405" i="151"/>
  <c r="AC153" i="151"/>
  <c r="BP342" i="151"/>
  <c r="AL153" i="151"/>
  <c r="AS153" i="151"/>
  <c r="AS216" i="151"/>
  <c r="AP216" i="151"/>
  <c r="AI405" i="151"/>
  <c r="AH405" i="151"/>
  <c r="AR216" i="151"/>
  <c r="AY153" i="151"/>
  <c r="AY342" i="151"/>
  <c r="AJ216" i="151"/>
  <c r="AB279" i="151"/>
  <c r="BM342" i="151"/>
  <c r="BW279" i="151"/>
  <c r="BW153" i="151"/>
  <c r="AX405" i="151"/>
  <c r="AL279" i="151"/>
  <c r="AW153" i="151"/>
  <c r="AJ153" i="151"/>
  <c r="BA342" i="151"/>
  <c r="BA405" i="151"/>
  <c r="Z279" i="151"/>
  <c r="S342" i="151"/>
  <c r="T153" i="151"/>
  <c r="AA279" i="151"/>
  <c r="BT405" i="151"/>
  <c r="BU216" i="151"/>
  <c r="BD342" i="151"/>
  <c r="AR279" i="151"/>
  <c r="AJ342" i="151"/>
  <c r="AZ342" i="151"/>
  <c r="AB153" i="151"/>
  <c r="U342" i="151"/>
  <c r="V279" i="151"/>
  <c r="S405" i="151"/>
  <c r="AH90" i="151"/>
  <c r="BO342" i="151"/>
  <c r="BT216" i="151"/>
  <c r="BT153" i="151"/>
  <c r="AW279" i="151"/>
  <c r="BD405" i="151"/>
  <c r="AP153" i="151"/>
  <c r="AK405" i="151"/>
  <c r="BF153" i="151"/>
  <c r="BF216" i="151"/>
  <c r="BF405" i="151"/>
  <c r="AQ342" i="151"/>
  <c r="BG405" i="151"/>
  <c r="AB216" i="151"/>
  <c r="U279" i="151"/>
  <c r="AA153" i="151"/>
  <c r="BN90" i="151"/>
  <c r="BF90" i="151"/>
  <c r="BG90" i="151"/>
  <c r="AZ90" i="151"/>
  <c r="AL405" i="151"/>
  <c r="AW405" i="151"/>
  <c r="BS279" i="151"/>
  <c r="BP153" i="151"/>
  <c r="AS405" i="151"/>
  <c r="BD153" i="151"/>
  <c r="AW342" i="151"/>
  <c r="AH279" i="151"/>
  <c r="AH342" i="151"/>
  <c r="AK216" i="151"/>
  <c r="AQ153" i="151"/>
  <c r="AJ279" i="151"/>
  <c r="BH279" i="151"/>
  <c r="BH342" i="151"/>
  <c r="AC279" i="151"/>
  <c r="S216" i="151"/>
  <c r="AS90" i="151"/>
  <c r="AO90" i="151"/>
  <c r="BP405" i="151"/>
  <c r="BS405" i="151"/>
  <c r="BP279" i="151"/>
  <c r="AX216" i="151"/>
  <c r="AX279" i="151"/>
  <c r="BE342" i="151"/>
  <c r="BT342" i="151"/>
  <c r="BU342" i="151"/>
  <c r="BU279" i="151"/>
  <c r="BL279" i="151"/>
  <c r="AI216" i="151"/>
  <c r="AO279" i="151"/>
  <c r="AC216" i="151"/>
  <c r="BN405" i="151"/>
  <c r="BW405" i="151"/>
  <c r="BN342" i="151"/>
  <c r="BV216" i="151"/>
  <c r="BV153" i="151"/>
  <c r="BE153" i="151"/>
  <c r="AY279" i="151"/>
  <c r="AQ216" i="151"/>
  <c r="AJ405" i="151"/>
  <c r="U216" i="151"/>
  <c r="AB342" i="151"/>
  <c r="AB405" i="151"/>
  <c r="AK153" i="151"/>
  <c r="BA90" i="151"/>
  <c r="AX396" i="151"/>
  <c r="AY90" i="151"/>
  <c r="AA90" i="151"/>
  <c r="T405" i="151"/>
  <c r="AA216" i="151"/>
  <c r="AX153" i="151"/>
  <c r="BO216" i="151"/>
  <c r="BL90" i="151"/>
  <c r="AI90" i="151"/>
  <c r="T342" i="151"/>
  <c r="BU396" i="151"/>
  <c r="BL333" i="151"/>
  <c r="BW81" i="151"/>
  <c r="BT333" i="151"/>
  <c r="BS333" i="151"/>
  <c r="BW270" i="151"/>
  <c r="BM396" i="151"/>
  <c r="BM333" i="151"/>
  <c r="BV270" i="151"/>
  <c r="BS396" i="151"/>
  <c r="BT396" i="151"/>
  <c r="BW333" i="151"/>
  <c r="BS270" i="151"/>
  <c r="BP396" i="151"/>
  <c r="BO396" i="151"/>
  <c r="BP333" i="151"/>
  <c r="BV396" i="151"/>
  <c r="BN333" i="151"/>
  <c r="BO270" i="151"/>
  <c r="BP270" i="151"/>
  <c r="BN270" i="151"/>
  <c r="BU270" i="151"/>
  <c r="BU333" i="151"/>
  <c r="AK81" i="151"/>
  <c r="BN81" i="151"/>
  <c r="BP81" i="151"/>
  <c r="BN396" i="151"/>
  <c r="BW396" i="151"/>
  <c r="BV333" i="151"/>
  <c r="BL396" i="151"/>
  <c r="BO333" i="151"/>
  <c r="BM270" i="151"/>
  <c r="BL270" i="151"/>
  <c r="BT270" i="151"/>
  <c r="BM90" i="151"/>
  <c r="BH405" i="151"/>
  <c r="BA279" i="151"/>
  <c r="V90" i="151"/>
  <c r="BG85" i="151"/>
  <c r="AR90" i="151"/>
  <c r="BU81" i="151"/>
  <c r="BP90" i="151"/>
  <c r="S279" i="151"/>
  <c r="U153" i="151"/>
  <c r="BF279" i="151"/>
  <c r="BS90" i="151"/>
  <c r="T279" i="151"/>
  <c r="BU90" i="151"/>
  <c r="AC90" i="151"/>
  <c r="BE90" i="151"/>
  <c r="AP90" i="151"/>
  <c r="AJ90" i="151"/>
  <c r="AL216" i="151"/>
  <c r="AB90" i="151"/>
  <c r="T90" i="151"/>
  <c r="BV90" i="151"/>
  <c r="BH90" i="151"/>
  <c r="BL216" i="151"/>
  <c r="S90" i="151"/>
  <c r="BE85" i="151"/>
  <c r="AQ81" i="151"/>
  <c r="AA405" i="151"/>
  <c r="AB213" i="151"/>
  <c r="BA399" i="151"/>
  <c r="BA151" i="151"/>
  <c r="BG340" i="151"/>
  <c r="AZ277" i="151"/>
  <c r="AZ212" i="151"/>
  <c r="AQ401" i="151"/>
  <c r="AQ276" i="151"/>
  <c r="AJ214" i="151"/>
  <c r="AJ151" i="151"/>
  <c r="AY212" i="151"/>
  <c r="BF210" i="151"/>
  <c r="AK336" i="151"/>
  <c r="AR147" i="151"/>
  <c r="AR149" i="151"/>
  <c r="AH212" i="151"/>
  <c r="AP403" i="151"/>
  <c r="AI401" i="151"/>
  <c r="AL277" i="151"/>
  <c r="AX399" i="151"/>
  <c r="BE403" i="151"/>
  <c r="BT151" i="151"/>
  <c r="BP149" i="151"/>
  <c r="BW149" i="151"/>
  <c r="BW214" i="151"/>
  <c r="BL212" i="151"/>
  <c r="BW277" i="151"/>
  <c r="BS275" i="151"/>
  <c r="BP277" i="151"/>
  <c r="BN275" i="151"/>
  <c r="BS340" i="151"/>
  <c r="BO340" i="151"/>
  <c r="BN403" i="151"/>
  <c r="BU399" i="151"/>
  <c r="BU402" i="151"/>
  <c r="BO212" i="151"/>
  <c r="BT213" i="151"/>
  <c r="U213" i="151"/>
  <c r="BA339" i="151"/>
  <c r="BH149" i="151"/>
  <c r="AQ277" i="151"/>
  <c r="AQ214" i="151"/>
  <c r="BF150" i="151"/>
  <c r="AR276" i="151"/>
  <c r="AO151" i="151"/>
  <c r="AP399" i="151"/>
  <c r="AW336" i="151"/>
  <c r="BD213" i="151"/>
  <c r="AS340" i="151"/>
  <c r="AS150" i="151"/>
  <c r="AX339" i="151"/>
  <c r="BE275" i="151"/>
  <c r="BE150" i="151"/>
  <c r="BP151" i="151"/>
  <c r="BV214" i="151"/>
  <c r="BM212" i="151"/>
  <c r="BP276" i="151"/>
  <c r="BN273" i="151"/>
  <c r="BN336" i="151"/>
  <c r="BS336" i="151"/>
  <c r="BT339" i="151"/>
  <c r="BO339" i="151"/>
  <c r="BU401" i="151"/>
  <c r="BL401" i="151"/>
  <c r="BM399" i="151"/>
  <c r="BL402" i="151"/>
  <c r="BO275" i="151"/>
  <c r="BM277" i="151"/>
  <c r="BT340" i="151"/>
  <c r="BP338" i="151"/>
  <c r="BW339" i="151"/>
  <c r="BU403" i="151"/>
  <c r="BW403" i="151"/>
  <c r="BV399" i="151"/>
  <c r="BN399" i="151"/>
  <c r="BS212" i="151"/>
  <c r="BO209" i="151"/>
  <c r="BN151" i="151"/>
  <c r="BP214" i="151"/>
  <c r="BV210" i="151"/>
  <c r="BM213" i="151"/>
  <c r="BU273" i="151"/>
  <c r="BW338" i="151"/>
  <c r="BU338" i="151"/>
  <c r="BL336" i="151"/>
  <c r="BS403" i="151"/>
  <c r="BW402" i="151"/>
  <c r="BP36" i="151"/>
  <c r="BO86" i="151"/>
  <c r="AL86" i="151"/>
  <c r="AK86" i="151"/>
  <c r="AO86" i="151"/>
  <c r="BL33" i="151"/>
  <c r="BL31" i="151"/>
  <c r="AO87" i="151"/>
  <c r="AJ87" i="151"/>
  <c r="AX87" i="151"/>
  <c r="S399" i="151"/>
  <c r="Z214" i="151"/>
  <c r="Z150" i="151"/>
  <c r="V402" i="151"/>
  <c r="V275" i="151"/>
  <c r="U399" i="151"/>
  <c r="U88" i="151"/>
  <c r="BH277" i="151"/>
  <c r="BA150" i="151"/>
  <c r="BG338" i="151"/>
  <c r="BG150" i="151"/>
  <c r="AJ403" i="151"/>
  <c r="BF340" i="151"/>
  <c r="AR402" i="151"/>
  <c r="AR401" i="151"/>
  <c r="AO340" i="151"/>
  <c r="AH149" i="151"/>
  <c r="AI213" i="151"/>
  <c r="AI149" i="151"/>
  <c r="BD402" i="151"/>
  <c r="BD336" i="151"/>
  <c r="BD210" i="151"/>
  <c r="BD212" i="151"/>
  <c r="AS402" i="151"/>
  <c r="AS399" i="151"/>
  <c r="AL336" i="151"/>
  <c r="BU151" i="151"/>
  <c r="BN150" i="151"/>
  <c r="BV275" i="151"/>
  <c r="BS273" i="151"/>
  <c r="BM276" i="151"/>
  <c r="BL340" i="151"/>
  <c r="BN213" i="151"/>
  <c r="AS81" i="151"/>
  <c r="U87" i="151"/>
  <c r="BO84" i="151"/>
  <c r="AQ207" i="151"/>
  <c r="BW398" i="151"/>
  <c r="BM398" i="151"/>
  <c r="T86" i="151"/>
  <c r="BD88" i="151"/>
  <c r="BP88" i="151"/>
  <c r="BH86" i="151"/>
  <c r="BG86" i="151"/>
  <c r="AY86" i="151"/>
  <c r="BS86" i="151"/>
  <c r="BS84" i="151"/>
  <c r="BM51" i="151"/>
  <c r="Z401" i="151"/>
  <c r="S214" i="151"/>
  <c r="V276" i="151"/>
  <c r="AC275" i="151"/>
  <c r="AC213" i="151"/>
  <c r="AC150" i="151"/>
  <c r="U402" i="151"/>
  <c r="AB275" i="151"/>
  <c r="AB150" i="151"/>
  <c r="BH88" i="151"/>
  <c r="AZ336" i="151"/>
  <c r="BG276" i="151"/>
  <c r="AQ273" i="151"/>
  <c r="AY340" i="151"/>
  <c r="AY210" i="151"/>
  <c r="AY214" i="151"/>
  <c r="AK151" i="151"/>
  <c r="AH402" i="151"/>
  <c r="AH336" i="151"/>
  <c r="AO147" i="151"/>
  <c r="AP147" i="151"/>
  <c r="AW340" i="151"/>
  <c r="AW212" i="151"/>
  <c r="BD149" i="151"/>
  <c r="AL276" i="151"/>
  <c r="AL150" i="151"/>
  <c r="BU149" i="151"/>
  <c r="BN214" i="151"/>
  <c r="BT214" i="151"/>
  <c r="BM210" i="151"/>
  <c r="BU275" i="151"/>
  <c r="BN276" i="151"/>
  <c r="BP403" i="151"/>
  <c r="AP84" i="151"/>
  <c r="AX88" i="151"/>
  <c r="AY87" i="151"/>
  <c r="BF88" i="151"/>
  <c r="BH84" i="151"/>
  <c r="BF87" i="151"/>
  <c r="BN84" i="151"/>
  <c r="BP39" i="151"/>
  <c r="AC84" i="151"/>
  <c r="BT62" i="151"/>
  <c r="AA401" i="151"/>
  <c r="AA340" i="151"/>
  <c r="AA273" i="151"/>
  <c r="E218" i="151"/>
  <c r="AA88" i="151"/>
  <c r="T88" i="151"/>
  <c r="S401" i="151"/>
  <c r="S210" i="151"/>
  <c r="S150" i="151"/>
  <c r="AC403" i="151"/>
  <c r="V403" i="151"/>
  <c r="V212" i="151"/>
  <c r="AC149" i="151"/>
  <c r="AB402" i="151"/>
  <c r="AB403" i="151"/>
  <c r="BA338" i="151"/>
  <c r="BH210" i="151"/>
  <c r="AZ399" i="151"/>
  <c r="BG403" i="151"/>
  <c r="AZ338" i="151"/>
  <c r="AQ339" i="151"/>
  <c r="AJ340" i="151"/>
  <c r="AQ340" i="151"/>
  <c r="AQ213" i="151"/>
  <c r="AJ150" i="151"/>
  <c r="AY336" i="151"/>
  <c r="BF212" i="151"/>
  <c r="AK402" i="151"/>
  <c r="AK403" i="151"/>
  <c r="AR340" i="151"/>
  <c r="AO338" i="151"/>
  <c r="AO213" i="151"/>
  <c r="AH150" i="151"/>
  <c r="BD399" i="151"/>
  <c r="BD403" i="151"/>
  <c r="AW150" i="151"/>
  <c r="AL338" i="151"/>
  <c r="AL212" i="151"/>
  <c r="AS212" i="151"/>
  <c r="AS210" i="151"/>
  <c r="AS151" i="151"/>
  <c r="AX403" i="151"/>
  <c r="BE338" i="151"/>
  <c r="BE210" i="151"/>
  <c r="AX150" i="151"/>
  <c r="BO88" i="151"/>
  <c r="BS150" i="151"/>
  <c r="BO149" i="151"/>
  <c r="BL214" i="151"/>
  <c r="BU213" i="151"/>
  <c r="BW276" i="151"/>
  <c r="BT277" i="151"/>
  <c r="BV340" i="151"/>
  <c r="BW340" i="151"/>
  <c r="BV338" i="151"/>
  <c r="BP399" i="151"/>
  <c r="BH81" i="151"/>
  <c r="BP84" i="151"/>
  <c r="AX84" i="151"/>
  <c r="BE84" i="151"/>
  <c r="BM84" i="151"/>
  <c r="BM67" i="151"/>
  <c r="BE58" i="151"/>
  <c r="BU86" i="151"/>
  <c r="BL86" i="151"/>
  <c r="AZ86" i="151"/>
  <c r="BP86" i="151"/>
  <c r="Z87" i="151"/>
  <c r="AA339" i="151"/>
  <c r="T276" i="151"/>
  <c r="AA151" i="151"/>
  <c r="Z277" i="151"/>
  <c r="Z212" i="151"/>
  <c r="Z149" i="151"/>
  <c r="V210" i="151"/>
  <c r="U401" i="151"/>
  <c r="BA401" i="151"/>
  <c r="BH339" i="151"/>
  <c r="BH273" i="151"/>
  <c r="BH212" i="151"/>
  <c r="BH151" i="151"/>
  <c r="BG213" i="151"/>
  <c r="AZ214" i="151"/>
  <c r="AZ151" i="151"/>
  <c r="AQ336" i="151"/>
  <c r="AJ273" i="151"/>
  <c r="AY338" i="151"/>
  <c r="AY273" i="151"/>
  <c r="AY275" i="151"/>
  <c r="BF147" i="151"/>
  <c r="AY149" i="151"/>
  <c r="AK399" i="151"/>
  <c r="AK401" i="151"/>
  <c r="AK210" i="151"/>
  <c r="AR212" i="151"/>
  <c r="AH338" i="151"/>
  <c r="AO277" i="151"/>
  <c r="AP340" i="151"/>
  <c r="AW402" i="151"/>
  <c r="BD338" i="151"/>
  <c r="AW277" i="151"/>
  <c r="AW273" i="151"/>
  <c r="AW276" i="151"/>
  <c r="BD147" i="151"/>
  <c r="AL275" i="151"/>
  <c r="AL151" i="151"/>
  <c r="BE336" i="151"/>
  <c r="BE276" i="151"/>
  <c r="BM147" i="151"/>
  <c r="BL147" i="151"/>
  <c r="BT210" i="151"/>
  <c r="BL275" i="151"/>
  <c r="BV277" i="151"/>
  <c r="BT276" i="151"/>
  <c r="BO273" i="151"/>
  <c r="BN340" i="151"/>
  <c r="BT336" i="151"/>
  <c r="BV401" i="151"/>
  <c r="BN401" i="151"/>
  <c r="BM401" i="151"/>
  <c r="Z399" i="151"/>
  <c r="Z338" i="151"/>
  <c r="Z213" i="151"/>
  <c r="V401" i="151"/>
  <c r="AC339" i="151"/>
  <c r="V340" i="151"/>
  <c r="AC277" i="151"/>
  <c r="AC276" i="151"/>
  <c r="U277" i="151"/>
  <c r="U210" i="151"/>
  <c r="BH340" i="151"/>
  <c r="BA273" i="151"/>
  <c r="AQ402" i="151"/>
  <c r="AJ402" i="151"/>
  <c r="AJ336" i="151"/>
  <c r="AJ275" i="151"/>
  <c r="AY276" i="151"/>
  <c r="BF214" i="151"/>
  <c r="AK273" i="151"/>
  <c r="AK214" i="151"/>
  <c r="AK212" i="151"/>
  <c r="AK150" i="151"/>
  <c r="AO402" i="151"/>
  <c r="AH339" i="151"/>
  <c r="AO210" i="151"/>
  <c r="AI340" i="151"/>
  <c r="AP338" i="151"/>
  <c r="AP214" i="151"/>
  <c r="AW399" i="151"/>
  <c r="AW338" i="151"/>
  <c r="BD273" i="151"/>
  <c r="BD214" i="151"/>
  <c r="AS336" i="151"/>
  <c r="AS273" i="151"/>
  <c r="AL213" i="151"/>
  <c r="AS214" i="151"/>
  <c r="AL149" i="151"/>
  <c r="BE339" i="151"/>
  <c r="AX149" i="151"/>
  <c r="BE147" i="151"/>
  <c r="BS151" i="151"/>
  <c r="BV151" i="151"/>
  <c r="BV150" i="151"/>
  <c r="BM149" i="151"/>
  <c r="BS214" i="151"/>
  <c r="BO277" i="151"/>
  <c r="BP273" i="151"/>
  <c r="BW273" i="151"/>
  <c r="BL338" i="151"/>
  <c r="BM339" i="151"/>
  <c r="BO402" i="151"/>
  <c r="BM402" i="151"/>
  <c r="AB399" i="151"/>
  <c r="U336" i="151"/>
  <c r="U212" i="151"/>
  <c r="U151" i="151"/>
  <c r="BA340" i="151"/>
  <c r="BH338" i="151"/>
  <c r="BA277" i="151"/>
  <c r="BH276" i="151"/>
  <c r="BH214" i="151"/>
  <c r="BA210" i="151"/>
  <c r="BA212" i="151"/>
  <c r="BG147" i="151"/>
  <c r="AZ147" i="151"/>
  <c r="AJ276" i="151"/>
  <c r="AK277" i="151"/>
  <c r="AR213" i="151"/>
  <c r="AO273" i="151"/>
  <c r="AO212" i="151"/>
  <c r="AO149" i="151"/>
  <c r="AH151" i="151"/>
  <c r="AI151" i="151"/>
  <c r="BD340" i="151"/>
  <c r="BD151" i="151"/>
  <c r="AX401" i="151"/>
  <c r="AX277" i="151"/>
  <c r="AX147" i="151"/>
  <c r="BT147" i="151"/>
  <c r="BO147" i="151"/>
  <c r="BU214" i="151"/>
  <c r="BW210" i="151"/>
  <c r="BO210" i="151"/>
  <c r="BT212" i="151"/>
  <c r="BL273" i="151"/>
  <c r="BV273" i="151"/>
  <c r="BS338" i="151"/>
  <c r="BM338" i="151"/>
  <c r="BV339" i="151"/>
  <c r="BO403" i="151"/>
  <c r="BW399" i="151"/>
  <c r="BP402" i="151"/>
  <c r="BN402" i="151"/>
  <c r="BW212" i="151"/>
  <c r="BV212" i="151"/>
  <c r="BL209" i="151"/>
  <c r="BU212" i="151"/>
  <c r="V150" i="151"/>
  <c r="U276" i="151"/>
  <c r="AB210" i="151"/>
  <c r="BH399" i="151"/>
  <c r="BA213" i="151"/>
  <c r="AZ339" i="151"/>
  <c r="AZ273" i="151"/>
  <c r="AZ275" i="151"/>
  <c r="AZ210" i="151"/>
  <c r="BG149" i="151"/>
  <c r="AZ149" i="151"/>
  <c r="AQ151" i="151"/>
  <c r="BF402" i="151"/>
  <c r="AY339" i="151"/>
  <c r="BF275" i="151"/>
  <c r="AR403" i="151"/>
  <c r="AR399" i="151"/>
  <c r="AR338" i="151"/>
  <c r="AR273" i="151"/>
  <c r="AR214" i="151"/>
  <c r="AK213" i="151"/>
  <c r="AH403" i="151"/>
  <c r="AH399" i="151"/>
  <c r="AO399" i="151"/>
  <c r="BD275" i="151"/>
  <c r="AW214" i="151"/>
  <c r="AX402" i="151"/>
  <c r="BE214" i="151"/>
  <c r="AX210" i="151"/>
  <c r="BE149" i="151"/>
  <c r="BO151" i="151"/>
  <c r="BL151" i="151"/>
  <c r="BS149" i="151"/>
  <c r="BW150" i="151"/>
  <c r="BP213" i="151"/>
  <c r="BP275" i="151"/>
  <c r="BM275" i="151"/>
  <c r="BL276" i="151"/>
  <c r="BP340" i="151"/>
  <c r="BO338" i="151"/>
  <c r="BP336" i="151"/>
  <c r="BV336" i="151"/>
  <c r="BO336" i="151"/>
  <c r="BN339" i="151"/>
  <c r="BV403" i="151"/>
  <c r="BL403" i="151"/>
  <c r="BL339" i="151"/>
  <c r="AB338" i="151"/>
  <c r="U275" i="151"/>
  <c r="AB147" i="151"/>
  <c r="BG88" i="151"/>
  <c r="AR88" i="151"/>
  <c r="BH275" i="151"/>
  <c r="BH147" i="151"/>
  <c r="AZ403" i="151"/>
  <c r="BG402" i="151"/>
  <c r="AZ401" i="151"/>
  <c r="AZ276" i="151"/>
  <c r="BG212" i="151"/>
  <c r="BG151" i="151"/>
  <c r="AQ403" i="151"/>
  <c r="AQ399" i="151"/>
  <c r="BF403" i="151"/>
  <c r="BF339" i="151"/>
  <c r="BF273" i="151"/>
  <c r="BF213" i="151"/>
  <c r="BF149" i="151"/>
  <c r="AO339" i="151"/>
  <c r="AO275" i="151"/>
  <c r="AH276" i="151"/>
  <c r="AH214" i="151"/>
  <c r="AO150" i="151"/>
  <c r="AP210" i="151"/>
  <c r="AP213" i="151"/>
  <c r="AI214" i="151"/>
  <c r="BD401" i="151"/>
  <c r="BD339" i="151"/>
  <c r="BD276" i="151"/>
  <c r="AW149" i="151"/>
  <c r="AW151" i="151"/>
  <c r="AL210" i="151"/>
  <c r="AS213" i="151"/>
  <c r="AX340" i="151"/>
  <c r="BE273" i="151"/>
  <c r="BE213" i="151"/>
  <c r="AX212" i="151"/>
  <c r="BE212" i="151"/>
  <c r="BE151" i="151"/>
  <c r="BV149" i="151"/>
  <c r="BL213" i="151"/>
  <c r="BU277" i="151"/>
  <c r="BW275" i="151"/>
  <c r="BO276" i="151"/>
  <c r="BM340" i="151"/>
  <c r="BM336" i="151"/>
  <c r="BT403" i="151"/>
  <c r="BS209" i="151"/>
  <c r="BU210" i="151"/>
  <c r="AC147" i="151"/>
  <c r="U214" i="151"/>
  <c r="BW88" i="151"/>
  <c r="BA402" i="151"/>
  <c r="BH150" i="151"/>
  <c r="BG399" i="151"/>
  <c r="AZ213" i="151"/>
  <c r="AJ399" i="151"/>
  <c r="AJ149" i="151"/>
  <c r="BF276" i="151"/>
  <c r="AK276" i="151"/>
  <c r="AO336" i="151"/>
  <c r="AO214" i="151"/>
  <c r="AI403" i="151"/>
  <c r="AP402" i="151"/>
  <c r="AP150" i="151"/>
  <c r="AW403" i="151"/>
  <c r="AW275" i="151"/>
  <c r="BD150" i="151"/>
  <c r="AS401" i="151"/>
  <c r="BM151" i="151"/>
  <c r="BW147" i="151"/>
  <c r="BS276" i="151"/>
  <c r="BT275" i="151"/>
  <c r="BN277" i="151"/>
  <c r="BL277" i="151"/>
  <c r="BV276" i="151"/>
  <c r="BU340" i="151"/>
  <c r="BM403" i="151"/>
  <c r="BW401" i="151"/>
  <c r="BL399" i="151"/>
  <c r="BT401" i="151"/>
  <c r="BS339" i="151"/>
  <c r="BP339" i="151"/>
  <c r="BO81" i="151"/>
  <c r="AS86" i="151"/>
  <c r="BM86" i="151"/>
  <c r="S87" i="151"/>
  <c r="T403" i="151"/>
  <c r="T338" i="151"/>
  <c r="T339" i="151"/>
  <c r="AA276" i="151"/>
  <c r="S276" i="151"/>
  <c r="Z276" i="151"/>
  <c r="S88" i="151"/>
  <c r="AC401" i="151"/>
  <c r="V151" i="151"/>
  <c r="AB276" i="151"/>
  <c r="U150" i="151"/>
  <c r="AJ88" i="151"/>
  <c r="BH403" i="151"/>
  <c r="BA336" i="151"/>
  <c r="BA149" i="151"/>
  <c r="BG336" i="151"/>
  <c r="BG275" i="151"/>
  <c r="AZ150" i="151"/>
  <c r="AJ277" i="151"/>
  <c r="AY399" i="151"/>
  <c r="BF336" i="151"/>
  <c r="BF277" i="151"/>
  <c r="AH401" i="151"/>
  <c r="AH273" i="151"/>
  <c r="AP339" i="151"/>
  <c r="AI338" i="151"/>
  <c r="AP273" i="151"/>
  <c r="AL339" i="151"/>
  <c r="AL273" i="151"/>
  <c r="BE399" i="151"/>
  <c r="BE277" i="151"/>
  <c r="AX214" i="151"/>
  <c r="BT150" i="151"/>
  <c r="BL150" i="151"/>
  <c r="BO214" i="151"/>
  <c r="BV213" i="151"/>
  <c r="BS277" i="151"/>
  <c r="BU276" i="151"/>
  <c r="BT338" i="151"/>
  <c r="BU336" i="151"/>
  <c r="BS399" i="151"/>
  <c r="BS401" i="151"/>
  <c r="BS402" i="151"/>
  <c r="BP212" i="151"/>
  <c r="AB214" i="151"/>
  <c r="BH402" i="151"/>
  <c r="BA147" i="151"/>
  <c r="AZ340" i="151"/>
  <c r="BG277" i="151"/>
  <c r="AJ212" i="151"/>
  <c r="AQ212" i="151"/>
  <c r="AQ149" i="151"/>
  <c r="AQ147" i="151"/>
  <c r="AY150" i="151"/>
  <c r="AR339" i="151"/>
  <c r="AR336" i="151"/>
  <c r="AR275" i="151"/>
  <c r="AP401" i="151"/>
  <c r="AI273" i="151"/>
  <c r="AP277" i="151"/>
  <c r="AL399" i="151"/>
  <c r="AS403" i="151"/>
  <c r="AS276" i="151"/>
  <c r="AL214" i="151"/>
  <c r="BE401" i="151"/>
  <c r="AX338" i="151"/>
  <c r="BP147" i="151"/>
  <c r="BO150" i="151"/>
  <c r="BM214" i="151"/>
  <c r="BS210" i="151"/>
  <c r="BT273" i="151"/>
  <c r="BU339" i="151"/>
  <c r="BO401" i="151"/>
  <c r="BT402" i="151"/>
  <c r="AC210" i="151"/>
  <c r="AD273" i="151"/>
  <c r="AK87" i="151"/>
  <c r="AZ87" i="151"/>
  <c r="BT86" i="151"/>
  <c r="BV87" i="151"/>
  <c r="S86" i="151"/>
  <c r="AP86" i="151"/>
  <c r="AZ84" i="151"/>
  <c r="T87" i="151"/>
  <c r="BO87" i="151"/>
  <c r="AA277" i="151"/>
  <c r="AA210" i="151"/>
  <c r="S277" i="151"/>
  <c r="AC338" i="151"/>
  <c r="U339" i="151"/>
  <c r="AB212" i="151"/>
  <c r="AB149" i="151"/>
  <c r="BH401" i="151"/>
  <c r="BA276" i="151"/>
  <c r="BH213" i="151"/>
  <c r="BG401" i="151"/>
  <c r="BG273" i="151"/>
  <c r="BG210" i="151"/>
  <c r="AJ339" i="151"/>
  <c r="AQ275" i="151"/>
  <c r="AJ213" i="151"/>
  <c r="AQ210" i="151"/>
  <c r="AY401" i="151"/>
  <c r="AY402" i="151"/>
  <c r="BF338" i="151"/>
  <c r="AY147" i="151"/>
  <c r="AR150" i="151"/>
  <c r="AR151" i="151"/>
  <c r="AO403" i="151"/>
  <c r="AH340" i="151"/>
  <c r="AH275" i="151"/>
  <c r="AH213" i="151"/>
  <c r="AI402" i="151"/>
  <c r="AP276" i="151"/>
  <c r="AI277" i="151"/>
  <c r="AI212" i="151"/>
  <c r="AI150" i="151"/>
  <c r="AS338" i="151"/>
  <c r="AS275" i="151"/>
  <c r="BE402" i="151"/>
  <c r="BE340" i="151"/>
  <c r="AX275" i="151"/>
  <c r="AX273" i="151"/>
  <c r="AX213" i="151"/>
  <c r="BP150" i="151"/>
  <c r="BN149" i="151"/>
  <c r="BS147" i="151"/>
  <c r="BV147" i="151"/>
  <c r="BN147" i="151"/>
  <c r="BT149" i="151"/>
  <c r="BM273" i="151"/>
  <c r="BN338" i="151"/>
  <c r="BO399" i="151"/>
  <c r="BT399" i="151"/>
  <c r="BS50" i="151"/>
  <c r="BU41" i="151"/>
  <c r="AX68" i="151"/>
  <c r="BM46" i="151"/>
  <c r="BO58" i="151"/>
  <c r="BV61" i="151"/>
  <c r="BU30" i="151"/>
  <c r="BP65" i="151"/>
  <c r="AX47" i="151"/>
  <c r="L173" i="151"/>
  <c r="BP53" i="151"/>
  <c r="BN69" i="151"/>
  <c r="BS47" i="151"/>
  <c r="BP55" i="151"/>
  <c r="BE65" i="151"/>
  <c r="E230" i="151"/>
  <c r="L179" i="151"/>
  <c r="L233" i="151"/>
  <c r="L452" i="151"/>
  <c r="L156" i="151"/>
  <c r="L168" i="151"/>
  <c r="L189" i="151"/>
  <c r="E426" i="151"/>
  <c r="L280" i="151"/>
  <c r="E302" i="151"/>
  <c r="BP57" i="151"/>
  <c r="L420" i="151"/>
  <c r="BM45" i="151"/>
  <c r="BL62" i="151"/>
  <c r="E434" i="151"/>
  <c r="BM34" i="151"/>
  <c r="BU65" i="151"/>
  <c r="BE40" i="151"/>
  <c r="BM58" i="151"/>
  <c r="BP47" i="151"/>
  <c r="BV29" i="151"/>
  <c r="L348" i="151"/>
  <c r="K285" i="151"/>
  <c r="BO71" i="151"/>
  <c r="BT50" i="151"/>
  <c r="BT44" i="151"/>
  <c r="E368" i="151"/>
  <c r="L289" i="151"/>
  <c r="E410" i="151"/>
  <c r="E229" i="151"/>
  <c r="K256" i="151"/>
  <c r="BE39" i="151"/>
  <c r="E307" i="151"/>
  <c r="E157" i="151"/>
  <c r="L386" i="151"/>
  <c r="L230" i="151"/>
  <c r="L296" i="151"/>
  <c r="D384" i="151"/>
  <c r="BT57" i="151"/>
  <c r="BS85" i="151"/>
  <c r="BU209" i="151"/>
  <c r="BM335" i="151"/>
  <c r="AS85" i="151"/>
  <c r="BO398" i="151"/>
  <c r="BW335" i="151"/>
  <c r="BL398" i="151"/>
  <c r="BG396" i="151"/>
  <c r="AD82" i="151"/>
  <c r="BH333" i="151"/>
  <c r="V211" i="151"/>
  <c r="BT335" i="151"/>
  <c r="BN398" i="151"/>
  <c r="BT209" i="151"/>
  <c r="BP209" i="151"/>
  <c r="S334" i="151"/>
  <c r="BF82" i="151"/>
  <c r="BV398" i="151"/>
  <c r="BG82" i="151"/>
  <c r="BT398" i="151"/>
  <c r="BP398" i="151"/>
  <c r="AP85" i="151"/>
  <c r="AL85" i="151"/>
  <c r="U270" i="151"/>
  <c r="BP335" i="151"/>
  <c r="E298" i="151"/>
  <c r="BF81" i="151"/>
  <c r="AO400" i="151"/>
  <c r="BO335" i="151"/>
  <c r="BN35" i="151"/>
  <c r="BU54" i="151"/>
  <c r="L252" i="151"/>
  <c r="E158" i="151"/>
  <c r="BP35" i="151"/>
  <c r="BN48" i="151"/>
  <c r="AX53" i="151"/>
  <c r="BX197" i="151"/>
  <c r="L237" i="151"/>
  <c r="E177" i="151"/>
  <c r="E311" i="151"/>
  <c r="E364" i="151"/>
  <c r="L351" i="151"/>
  <c r="E387" i="151"/>
  <c r="L309" i="151"/>
  <c r="BQ246" i="151"/>
  <c r="L404" i="151"/>
  <c r="BV59" i="151"/>
  <c r="BP26" i="151"/>
  <c r="BV50" i="151"/>
  <c r="BT30" i="151"/>
  <c r="BP51" i="151"/>
  <c r="BO35" i="151"/>
  <c r="BV52" i="151"/>
  <c r="BL50" i="151"/>
  <c r="BM35" i="151"/>
  <c r="BP44" i="151"/>
  <c r="BN54" i="151"/>
  <c r="E306" i="151"/>
  <c r="BN31" i="151"/>
  <c r="BU63" i="151"/>
  <c r="BN52" i="151"/>
  <c r="BM50" i="151"/>
  <c r="BT54" i="151"/>
  <c r="BM56" i="151"/>
  <c r="BV40" i="151"/>
  <c r="BQ352" i="151"/>
  <c r="BE26" i="151"/>
  <c r="BO36" i="151"/>
  <c r="BU52" i="151"/>
  <c r="BV54" i="151"/>
  <c r="BS43" i="151"/>
  <c r="BX237" i="151"/>
  <c r="E250" i="151"/>
  <c r="BP32" i="151"/>
  <c r="L187" i="151"/>
  <c r="BQ252" i="151"/>
  <c r="L412" i="151"/>
  <c r="E371" i="151"/>
  <c r="BE38" i="151"/>
  <c r="E373" i="151"/>
  <c r="L316" i="151"/>
  <c r="E383" i="151"/>
  <c r="E365" i="151"/>
  <c r="K441" i="151"/>
  <c r="BQ351" i="151"/>
  <c r="E407" i="151"/>
  <c r="L198" i="151"/>
  <c r="L241" i="151"/>
  <c r="BM332" i="151"/>
  <c r="BS64" i="151"/>
  <c r="E170" i="151"/>
  <c r="L419" i="151"/>
  <c r="E354" i="151"/>
  <c r="L180" i="151"/>
  <c r="BT32" i="151"/>
  <c r="BS58" i="151"/>
  <c r="L347" i="151"/>
  <c r="L196" i="151"/>
  <c r="BX217" i="151"/>
  <c r="L158" i="151"/>
  <c r="E191" i="151"/>
  <c r="BV64" i="151"/>
  <c r="D224" i="151"/>
  <c r="AL49" i="151"/>
  <c r="L163" i="151"/>
  <c r="BL36" i="151"/>
  <c r="D251" i="151"/>
  <c r="BN332" i="151"/>
  <c r="D242" i="151"/>
  <c r="L259" i="151"/>
  <c r="K260" i="151"/>
  <c r="AX56" i="151"/>
  <c r="K306" i="151"/>
  <c r="BN33" i="151"/>
  <c r="BM65" i="151"/>
  <c r="L361" i="151"/>
  <c r="BM41" i="151"/>
  <c r="BO30" i="151"/>
  <c r="E448" i="151"/>
  <c r="BN73" i="151"/>
  <c r="BN71" i="151"/>
  <c r="BS67" i="151"/>
  <c r="BN38" i="151"/>
  <c r="L174" i="151"/>
  <c r="BM28" i="151"/>
  <c r="BN26" i="151"/>
  <c r="BV39" i="151"/>
  <c r="L250" i="151"/>
  <c r="BS269" i="151"/>
  <c r="BT52" i="151"/>
  <c r="BL37" i="151"/>
  <c r="BQ388" i="151"/>
  <c r="BU53" i="151"/>
  <c r="BN65" i="151"/>
  <c r="L428" i="151"/>
  <c r="L299" i="151"/>
  <c r="E351" i="151"/>
  <c r="E347" i="151"/>
  <c r="L244" i="151"/>
  <c r="E411" i="151"/>
  <c r="BQ411" i="151"/>
  <c r="BQ408" i="151"/>
  <c r="BX447" i="151"/>
  <c r="BS332" i="151"/>
  <c r="BX444" i="151"/>
  <c r="E367" i="151"/>
  <c r="D367" i="151"/>
  <c r="BX426" i="151"/>
  <c r="L254" i="151"/>
  <c r="BO40" i="151"/>
  <c r="L218" i="151"/>
  <c r="L292" i="151"/>
  <c r="E322" i="151"/>
  <c r="E299" i="151"/>
  <c r="AL68" i="151"/>
  <c r="L323" i="151"/>
  <c r="K302" i="151"/>
  <c r="L432" i="151"/>
  <c r="BQ426" i="151"/>
  <c r="BW395" i="151"/>
  <c r="BO332" i="151"/>
  <c r="L363" i="151"/>
  <c r="L234" i="151"/>
  <c r="BQ217" i="151"/>
  <c r="BE62" i="151"/>
  <c r="D229" i="151"/>
  <c r="BE50" i="151"/>
  <c r="E429" i="151"/>
  <c r="L359" i="151"/>
  <c r="L243" i="151"/>
  <c r="K257" i="151"/>
  <c r="AX40" i="151"/>
  <c r="BU57" i="151"/>
  <c r="BQ414" i="151"/>
  <c r="BL395" i="151"/>
  <c r="BS395" i="151"/>
  <c r="BL269" i="151"/>
  <c r="BS38" i="151"/>
  <c r="BL63" i="151"/>
  <c r="BO48" i="151"/>
  <c r="BS44" i="151"/>
  <c r="AL62" i="151"/>
  <c r="L325" i="151"/>
  <c r="D407" i="151"/>
  <c r="D364" i="151"/>
  <c r="BN29" i="151"/>
  <c r="BS59" i="151"/>
  <c r="BQ251" i="151"/>
  <c r="BX443" i="151"/>
  <c r="BO68" i="151"/>
  <c r="BV58" i="151"/>
  <c r="BV51" i="151"/>
  <c r="E296" i="151"/>
  <c r="L247" i="151"/>
  <c r="L162" i="151"/>
  <c r="K345" i="151"/>
  <c r="BX445" i="151"/>
  <c r="BT51" i="151"/>
  <c r="BV44" i="151"/>
  <c r="L388" i="151"/>
  <c r="L344" i="151"/>
  <c r="L302" i="151"/>
  <c r="E240" i="151"/>
  <c r="L242" i="151"/>
  <c r="BO26" i="151"/>
  <c r="BU32" i="151"/>
  <c r="BU38" i="151"/>
  <c r="BU50" i="151"/>
  <c r="BM42" i="151"/>
  <c r="BS51" i="151"/>
  <c r="L176" i="151"/>
  <c r="L155" i="151"/>
  <c r="BP37" i="151"/>
  <c r="BP67" i="151"/>
  <c r="BE53" i="151"/>
  <c r="BO52" i="151"/>
  <c r="BO49" i="151"/>
  <c r="AX48" i="151"/>
  <c r="BT41" i="151"/>
  <c r="BL39" i="151"/>
  <c r="AL30" i="151"/>
  <c r="BQ195" i="151"/>
  <c r="E363" i="151"/>
  <c r="L371" i="151"/>
  <c r="L238" i="151"/>
  <c r="BL64" i="151"/>
  <c r="BM68" i="151"/>
  <c r="BP69" i="151"/>
  <c r="BN58" i="151"/>
  <c r="BE52" i="151"/>
  <c r="BP52" i="151"/>
  <c r="BP62" i="151"/>
  <c r="L417" i="151"/>
  <c r="L159" i="151"/>
  <c r="BN45" i="151"/>
  <c r="BX442" i="151"/>
  <c r="L317" i="151"/>
  <c r="L433" i="151"/>
  <c r="L227" i="151"/>
  <c r="BQ448" i="151"/>
  <c r="E301" i="151"/>
  <c r="BS60" i="151"/>
  <c r="AX63" i="151"/>
  <c r="BS61" i="151"/>
  <c r="BP48" i="151"/>
  <c r="AL59" i="151"/>
  <c r="AX51" i="151"/>
  <c r="E449" i="151"/>
  <c r="L443" i="151"/>
  <c r="E370" i="151"/>
  <c r="E178" i="151"/>
  <c r="BW332" i="151"/>
  <c r="BU395" i="151"/>
  <c r="BO269" i="151"/>
  <c r="BT332" i="151"/>
  <c r="BV332" i="151"/>
  <c r="BQ421" i="151"/>
  <c r="BX404" i="151"/>
  <c r="BM395" i="151"/>
  <c r="BP269" i="151"/>
  <c r="BU332" i="151"/>
  <c r="BQ445" i="151"/>
  <c r="BO395" i="151"/>
  <c r="BT269" i="151"/>
  <c r="BT395" i="151"/>
  <c r="BV395" i="151"/>
  <c r="BV269" i="151"/>
  <c r="K253" i="151"/>
  <c r="BU269" i="151"/>
  <c r="BP332" i="151"/>
  <c r="BP395" i="151"/>
  <c r="BN395" i="151"/>
  <c r="BP41" i="151"/>
  <c r="BM33" i="151"/>
  <c r="BT40" i="151"/>
  <c r="E366" i="151"/>
  <c r="BP34" i="151"/>
  <c r="BE49" i="151"/>
  <c r="BM40" i="151"/>
  <c r="BU62" i="151"/>
  <c r="E294" i="151"/>
  <c r="AX55" i="151"/>
  <c r="BP73" i="151"/>
  <c r="AX65" i="151"/>
  <c r="AI37" i="151"/>
  <c r="BO62" i="151"/>
  <c r="BT61" i="151"/>
  <c r="L385" i="151"/>
  <c r="L305" i="151"/>
  <c r="L221" i="151"/>
  <c r="D248" i="151"/>
  <c r="BO28" i="151"/>
  <c r="BS41" i="151"/>
  <c r="BO59" i="151"/>
  <c r="E384" i="151"/>
  <c r="L215" i="151"/>
  <c r="BL206" i="151"/>
  <c r="BN32" i="151"/>
  <c r="AX67" i="151"/>
  <c r="AL63" i="151"/>
  <c r="BN59" i="151"/>
  <c r="AX59" i="151"/>
  <c r="BO29" i="151"/>
  <c r="BL332" i="151"/>
  <c r="BQ435" i="151"/>
  <c r="BM29" i="151"/>
  <c r="BT38" i="151"/>
  <c r="BP59" i="151"/>
  <c r="E404" i="151"/>
  <c r="E160" i="151"/>
  <c r="BU45" i="151"/>
  <c r="K288" i="151"/>
  <c r="BQ409" i="151"/>
  <c r="BX381" i="151"/>
  <c r="BX433" i="151"/>
  <c r="BX438" i="151"/>
  <c r="BQ381" i="151"/>
  <c r="D189" i="151"/>
  <c r="BU60" i="151"/>
  <c r="BX435" i="151"/>
  <c r="BQ443" i="151"/>
  <c r="BQ325" i="151"/>
  <c r="BS63" i="151"/>
  <c r="BQ428" i="151"/>
  <c r="BP85" i="151"/>
  <c r="AR148" i="151"/>
  <c r="AH400" i="151"/>
  <c r="BQ419" i="151"/>
  <c r="BX408" i="151"/>
  <c r="BM85" i="151"/>
  <c r="AA148" i="151"/>
  <c r="BX419" i="151"/>
  <c r="S211" i="151"/>
  <c r="AK85" i="151"/>
  <c r="AJ211" i="151"/>
  <c r="BX450" i="151"/>
  <c r="BQ413" i="151"/>
  <c r="BX409" i="151"/>
  <c r="BL85" i="151"/>
  <c r="BX411" i="151"/>
  <c r="BF85" i="151"/>
  <c r="U400" i="151"/>
  <c r="AK337" i="151"/>
  <c r="Z148" i="151"/>
  <c r="BV85" i="151"/>
  <c r="S274" i="151"/>
  <c r="AC274" i="151"/>
  <c r="AJ274" i="151"/>
  <c r="BO85" i="151"/>
  <c r="AC85" i="151"/>
  <c r="BU85" i="151"/>
  <c r="BM337" i="151"/>
  <c r="AJ85" i="151"/>
  <c r="BH85" i="151"/>
  <c r="AA337" i="151"/>
  <c r="K191" i="151"/>
  <c r="BX428" i="151"/>
  <c r="BG148" i="151"/>
  <c r="BG274" i="151"/>
  <c r="AW337" i="151"/>
  <c r="Z274" i="151"/>
  <c r="AH85" i="151"/>
  <c r="Z400" i="151"/>
  <c r="AY400" i="151"/>
  <c r="BT211" i="151"/>
  <c r="AO274" i="151"/>
  <c r="AH211" i="151"/>
  <c r="AS274" i="151"/>
  <c r="AX337" i="151"/>
  <c r="BE337" i="151"/>
  <c r="BT274" i="151"/>
  <c r="BO274" i="151"/>
  <c r="BL400" i="151"/>
  <c r="BF337" i="151"/>
  <c r="AA400" i="151"/>
  <c r="T337" i="151"/>
  <c r="AA274" i="151"/>
  <c r="V400" i="151"/>
  <c r="AC211" i="151"/>
  <c r="BA400" i="151"/>
  <c r="AQ337" i="151"/>
  <c r="AY337" i="151"/>
  <c r="AH148" i="151"/>
  <c r="AL274" i="151"/>
  <c r="BX414" i="151"/>
  <c r="AQ85" i="151"/>
  <c r="AR85" i="151"/>
  <c r="T274" i="151"/>
  <c r="AQ211" i="151"/>
  <c r="AO211" i="151"/>
  <c r="BD274" i="151"/>
  <c r="AX400" i="151"/>
  <c r="BE274" i="151"/>
  <c r="BO211" i="151"/>
  <c r="BM274" i="151"/>
  <c r="BL337" i="151"/>
  <c r="BO400" i="151"/>
  <c r="Z85" i="151"/>
  <c r="T400" i="151"/>
  <c r="E287" i="151"/>
  <c r="L235" i="151"/>
  <c r="BH211" i="151"/>
  <c r="BG211" i="151"/>
  <c r="AP274" i="151"/>
  <c r="AP148" i="151"/>
  <c r="BD148" i="151"/>
  <c r="AL148" i="151"/>
  <c r="BP148" i="151"/>
  <c r="BW274" i="151"/>
  <c r="S337" i="151"/>
  <c r="AB337" i="151"/>
  <c r="BA337" i="151"/>
  <c r="AO337" i="151"/>
  <c r="AL400" i="151"/>
  <c r="BL148" i="151"/>
  <c r="BU211" i="151"/>
  <c r="BL211" i="151"/>
  <c r="BW400" i="151"/>
  <c r="AI85" i="151"/>
  <c r="BN85" i="151"/>
  <c r="L350" i="151"/>
  <c r="AA211" i="151"/>
  <c r="AC400" i="151"/>
  <c r="AC148" i="151"/>
  <c r="BH400" i="151"/>
  <c r="AZ337" i="151"/>
  <c r="AY211" i="151"/>
  <c r="BF148" i="151"/>
  <c r="AK400" i="151"/>
  <c r="AR337" i="151"/>
  <c r="AR274" i="151"/>
  <c r="AI211" i="151"/>
  <c r="AP211" i="151"/>
  <c r="AW274" i="151"/>
  <c r="AW211" i="151"/>
  <c r="BO148" i="151"/>
  <c r="BV148" i="151"/>
  <c r="BV211" i="151"/>
  <c r="BU337" i="151"/>
  <c r="BU400" i="151"/>
  <c r="BQ404" i="151"/>
  <c r="L376" i="151"/>
  <c r="K196" i="151"/>
  <c r="AA85" i="151"/>
  <c r="BW85" i="151"/>
  <c r="L249" i="151"/>
  <c r="T211" i="151"/>
  <c r="L181" i="151"/>
  <c r="AC337" i="151"/>
  <c r="V337" i="151"/>
  <c r="U274" i="151"/>
  <c r="BA274" i="151"/>
  <c r="BA211" i="151"/>
  <c r="AQ400" i="151"/>
  <c r="AQ274" i="151"/>
  <c r="AJ148" i="151"/>
  <c r="BF274" i="151"/>
  <c r="AY274" i="151"/>
  <c r="BF211" i="151"/>
  <c r="AO148" i="151"/>
  <c r="AP400" i="151"/>
  <c r="AL211" i="151"/>
  <c r="BM148" i="151"/>
  <c r="BN211" i="151"/>
  <c r="BU274" i="151"/>
  <c r="BW337" i="151"/>
  <c r="U211" i="151"/>
  <c r="AZ400" i="151"/>
  <c r="AZ274" i="151"/>
  <c r="AK274" i="151"/>
  <c r="AI337" i="151"/>
  <c r="BP337" i="151"/>
  <c r="BP400" i="151"/>
  <c r="BT400" i="151"/>
  <c r="BX441" i="151"/>
  <c r="AB148" i="151"/>
  <c r="BH148" i="151"/>
  <c r="BD211" i="151"/>
  <c r="BE211" i="151"/>
  <c r="BP211" i="151"/>
  <c r="BP274" i="151"/>
  <c r="BN337" i="151"/>
  <c r="AQ148" i="151"/>
  <c r="AK148" i="151"/>
  <c r="BD400" i="151"/>
  <c r="BD337" i="151"/>
  <c r="AS337" i="151"/>
  <c r="BS211" i="151"/>
  <c r="BV274" i="151"/>
  <c r="BN274" i="151"/>
  <c r="BO337" i="151"/>
  <c r="BM400" i="151"/>
  <c r="BQ442" i="151"/>
  <c r="E312" i="151"/>
  <c r="E286" i="151"/>
  <c r="D445" i="151"/>
  <c r="V274" i="151"/>
  <c r="AH337" i="151"/>
  <c r="BS148" i="151"/>
  <c r="L246" i="151"/>
  <c r="D430" i="151"/>
  <c r="Z211" i="151"/>
  <c r="AB211" i="151"/>
  <c r="BH337" i="151"/>
  <c r="AJ400" i="151"/>
  <c r="AK211" i="151"/>
  <c r="AH274" i="151"/>
  <c r="AS400" i="151"/>
  <c r="AS148" i="151"/>
  <c r="BM211" i="151"/>
  <c r="BV400" i="151"/>
  <c r="BQ433" i="151"/>
  <c r="BQ416" i="151"/>
  <c r="BX416" i="151"/>
  <c r="L307" i="151"/>
  <c r="S400" i="151"/>
  <c r="U337" i="151"/>
  <c r="BG400" i="151"/>
  <c r="AZ211" i="151"/>
  <c r="BF400" i="151"/>
  <c r="AR400" i="151"/>
  <c r="AI400" i="151"/>
  <c r="AP337" i="151"/>
  <c r="AI148" i="151"/>
  <c r="BE400" i="151"/>
  <c r="AX211" i="151"/>
  <c r="BU148" i="151"/>
  <c r="BT148" i="151"/>
  <c r="BL274" i="151"/>
  <c r="BT337" i="151"/>
  <c r="BS400" i="151"/>
  <c r="BN400" i="151"/>
  <c r="AW400" i="151"/>
  <c r="AL337" i="151"/>
  <c r="BN148" i="151"/>
  <c r="BW148" i="151"/>
  <c r="BW211" i="151"/>
  <c r="L384" i="151"/>
  <c r="E377" i="151"/>
  <c r="Z337" i="151"/>
  <c r="AB400" i="151"/>
  <c r="AB274" i="151"/>
  <c r="BH274" i="151"/>
  <c r="BG337" i="151"/>
  <c r="AJ337" i="151"/>
  <c r="AR211" i="151"/>
  <c r="AI274" i="151"/>
  <c r="AS211" i="151"/>
  <c r="AX274" i="151"/>
  <c r="BE148" i="151"/>
  <c r="BS274" i="151"/>
  <c r="BV337" i="151"/>
  <c r="BS337" i="151"/>
  <c r="BX413" i="151"/>
  <c r="L318" i="151"/>
  <c r="BP68" i="151"/>
  <c r="E352" i="151"/>
  <c r="BQ410" i="151"/>
  <c r="BQ424" i="151"/>
  <c r="BX449" i="151"/>
  <c r="E379" i="151"/>
  <c r="L310" i="151"/>
  <c r="BQ441" i="151"/>
  <c r="BN269" i="151"/>
  <c r="BU58" i="151"/>
  <c r="L166" i="151"/>
  <c r="D256" i="151"/>
  <c r="L224" i="151"/>
  <c r="L154" i="151"/>
  <c r="K169" i="151"/>
  <c r="BX363" i="151"/>
  <c r="L301" i="151"/>
  <c r="E165" i="151"/>
  <c r="BX427" i="151"/>
  <c r="BX410" i="151"/>
  <c r="BX424" i="151"/>
  <c r="BX364" i="151"/>
  <c r="BQ450" i="151"/>
  <c r="BQ438" i="151"/>
  <c r="BQ357" i="151"/>
  <c r="BQ386" i="151"/>
  <c r="BX351" i="151"/>
  <c r="BX421" i="151"/>
  <c r="BX406" i="151"/>
  <c r="BM269" i="151"/>
  <c r="BQ439" i="151"/>
  <c r="BQ406" i="151"/>
  <c r="BQ420" i="151"/>
  <c r="BQ427" i="151"/>
  <c r="BQ436" i="151"/>
  <c r="BQ430" i="151"/>
  <c r="BQ437" i="151"/>
  <c r="BX420" i="151"/>
  <c r="BX431" i="151"/>
  <c r="BX357" i="151"/>
  <c r="BX448" i="151"/>
  <c r="BX439" i="151"/>
  <c r="BQ384" i="151"/>
  <c r="BQ407" i="151"/>
  <c r="BQ415" i="151"/>
  <c r="BX407" i="151"/>
  <c r="BQ429" i="151"/>
  <c r="BQ422" i="151"/>
  <c r="BQ423" i="151"/>
  <c r="BX436" i="151"/>
  <c r="BX429" i="151"/>
  <c r="BQ431" i="151"/>
  <c r="BX422" i="151"/>
  <c r="K364" i="151"/>
  <c r="BL34" i="151"/>
  <c r="BQ363" i="151"/>
  <c r="BX415" i="151"/>
  <c r="L413" i="151"/>
  <c r="D168" i="151"/>
  <c r="BE67" i="151"/>
  <c r="BT65" i="151"/>
  <c r="BE35" i="151"/>
  <c r="E344" i="151"/>
  <c r="L286" i="151"/>
  <c r="E256" i="151"/>
  <c r="E362" i="151"/>
  <c r="AX42" i="151"/>
  <c r="E341" i="151"/>
  <c r="E248" i="151"/>
  <c r="BX350" i="151"/>
  <c r="BX434" i="151"/>
  <c r="BO56" i="151"/>
  <c r="L239" i="151"/>
  <c r="E241" i="151"/>
  <c r="D383" i="151"/>
  <c r="D250" i="151"/>
  <c r="BX430" i="151"/>
  <c r="E316" i="151"/>
  <c r="BP38" i="151"/>
  <c r="BM38" i="151"/>
  <c r="BT39" i="151"/>
  <c r="L222" i="151"/>
  <c r="K385" i="151"/>
  <c r="D314" i="151"/>
  <c r="BX382" i="151"/>
  <c r="BQ319" i="151"/>
  <c r="AX26" i="151"/>
  <c r="BV47" i="151"/>
  <c r="BM30" i="151"/>
  <c r="E435" i="151"/>
  <c r="L366" i="151"/>
  <c r="E284" i="151"/>
  <c r="E288" i="151"/>
  <c r="E171" i="151"/>
  <c r="D439" i="151"/>
  <c r="BX437" i="151"/>
  <c r="D222" i="151"/>
  <c r="BX412" i="151"/>
  <c r="BQ343" i="151"/>
  <c r="BQ412" i="151"/>
  <c r="BQ449" i="151"/>
  <c r="AX61" i="151"/>
  <c r="L229" i="151"/>
  <c r="BV57" i="151"/>
  <c r="AI32" i="151"/>
  <c r="BM62" i="151"/>
  <c r="BU29" i="151"/>
  <c r="BX423" i="151"/>
  <c r="BQ434" i="151"/>
  <c r="BX432" i="151"/>
  <c r="BT29" i="151"/>
  <c r="BQ374" i="151"/>
  <c r="BQ432" i="151"/>
  <c r="BQ447" i="151"/>
  <c r="BQ350" i="151"/>
  <c r="BX352" i="151"/>
  <c r="BX361" i="151"/>
  <c r="BX384" i="151"/>
  <c r="BM52" i="151"/>
  <c r="E310" i="151"/>
  <c r="AL48" i="151"/>
  <c r="AO40" i="151"/>
  <c r="BP61" i="151"/>
  <c r="E440" i="151"/>
  <c r="L284" i="151"/>
  <c r="E444" i="151"/>
  <c r="L183" i="151"/>
  <c r="E168" i="151"/>
  <c r="K432" i="151"/>
  <c r="K344" i="151"/>
  <c r="BQ326" i="151"/>
  <c r="L231" i="151"/>
  <c r="BL65" i="151"/>
  <c r="BP28" i="151"/>
  <c r="AH61" i="151"/>
  <c r="E443" i="151"/>
  <c r="E154" i="151"/>
  <c r="D352" i="151"/>
  <c r="D346" i="151"/>
  <c r="D187" i="151"/>
  <c r="D313" i="151"/>
  <c r="L406" i="151"/>
  <c r="L368" i="151"/>
  <c r="L228" i="151"/>
  <c r="BT58" i="151"/>
  <c r="BN61" i="151"/>
  <c r="BU61" i="151"/>
  <c r="L378" i="151"/>
  <c r="L167" i="151"/>
  <c r="L194" i="151"/>
  <c r="BO45" i="151"/>
  <c r="BU64" i="151"/>
  <c r="BT59" i="151"/>
  <c r="AX30" i="151"/>
  <c r="BT64" i="151"/>
  <c r="BV32" i="151"/>
  <c r="BS52" i="151"/>
  <c r="AL56" i="151"/>
  <c r="K280" i="151"/>
  <c r="K350" i="151"/>
  <c r="BE51" i="151"/>
  <c r="D152" i="151"/>
  <c r="AH68" i="151"/>
  <c r="BS65" i="151"/>
  <c r="L411" i="151"/>
  <c r="E385" i="151"/>
  <c r="E314" i="151"/>
  <c r="L291" i="151"/>
  <c r="BL56" i="151"/>
  <c r="AX50" i="151"/>
  <c r="E320" i="151"/>
  <c r="L321" i="151"/>
  <c r="E259" i="151"/>
  <c r="K384" i="151"/>
  <c r="K250" i="151"/>
  <c r="D236" i="151"/>
  <c r="BP60" i="151"/>
  <c r="BL49" i="151"/>
  <c r="E424" i="151"/>
  <c r="BE45" i="151"/>
  <c r="E349" i="151"/>
  <c r="L377" i="151"/>
  <c r="E169" i="151"/>
  <c r="AX34" i="151"/>
  <c r="BS40" i="151"/>
  <c r="L375" i="151"/>
  <c r="E285" i="151"/>
  <c r="L358" i="151"/>
  <c r="E155" i="151"/>
  <c r="L184" i="151"/>
  <c r="K233" i="151"/>
  <c r="BU46" i="151"/>
  <c r="BX374" i="151"/>
  <c r="E423" i="151"/>
  <c r="L169" i="151"/>
  <c r="D343" i="151"/>
  <c r="BT43" i="151"/>
  <c r="BS53" i="151"/>
  <c r="BN36" i="151"/>
  <c r="AX41" i="151"/>
  <c r="BN30" i="151"/>
  <c r="BE54" i="151"/>
  <c r="E356" i="151"/>
  <c r="L282" i="151"/>
  <c r="E246" i="151"/>
  <c r="E233" i="151"/>
  <c r="E242" i="151"/>
  <c r="BN55" i="151"/>
  <c r="K363" i="151"/>
  <c r="K286" i="151"/>
  <c r="K177" i="151"/>
  <c r="BQ387" i="151"/>
  <c r="BL68" i="151"/>
  <c r="AP50" i="151"/>
  <c r="BL47" i="151"/>
  <c r="E253" i="151"/>
  <c r="K244" i="151"/>
  <c r="BX372" i="151"/>
  <c r="BQ440" i="151"/>
  <c r="BX375" i="151"/>
  <c r="L448" i="151"/>
  <c r="L315" i="151"/>
  <c r="L300" i="151"/>
  <c r="K187" i="151"/>
  <c r="BX343" i="151"/>
  <c r="AL39" i="151"/>
  <c r="L298" i="151"/>
  <c r="D436" i="151"/>
  <c r="BV53" i="151"/>
  <c r="L418" i="151"/>
  <c r="L193" i="151"/>
  <c r="E164" i="151"/>
  <c r="BQ378" i="151"/>
  <c r="BQ418" i="151"/>
  <c r="BQ361" i="151"/>
  <c r="BX440" i="151"/>
  <c r="D307" i="151"/>
  <c r="BT60" i="151"/>
  <c r="BN46" i="151"/>
  <c r="AL53" i="151"/>
  <c r="BU35" i="151"/>
  <c r="L441" i="151"/>
  <c r="L369" i="151"/>
  <c r="L257" i="151"/>
  <c r="BO46" i="151"/>
  <c r="BQ375" i="151"/>
  <c r="BU143" i="151"/>
  <c r="BV65" i="151"/>
  <c r="AP63" i="151"/>
  <c r="BO33" i="151"/>
  <c r="L294" i="151"/>
  <c r="K440" i="151"/>
  <c r="D300" i="151"/>
  <c r="D253" i="151"/>
  <c r="BV206" i="151"/>
  <c r="BN206" i="151"/>
  <c r="BX378" i="151"/>
  <c r="BQ382" i="151"/>
  <c r="BX369" i="151"/>
  <c r="BQ369" i="151"/>
  <c r="BQ348" i="151"/>
  <c r="BQ367" i="151"/>
  <c r="BX418" i="151"/>
  <c r="BM206" i="151"/>
  <c r="BQ372" i="151"/>
  <c r="BX344" i="151"/>
  <c r="BS206" i="151"/>
  <c r="BW206" i="151"/>
  <c r="BU206" i="151"/>
  <c r="BX417" i="151"/>
  <c r="BX348" i="151"/>
  <c r="BP206" i="151"/>
  <c r="BQ385" i="151"/>
  <c r="BT206" i="151"/>
  <c r="BQ417" i="151"/>
  <c r="BO206" i="151"/>
  <c r="BX345" i="151"/>
  <c r="BQ356" i="151"/>
  <c r="BX425" i="151"/>
  <c r="BX386" i="151"/>
  <c r="E433" i="151"/>
  <c r="E420" i="151"/>
  <c r="K283" i="151"/>
  <c r="BU335" i="151"/>
  <c r="D443" i="151"/>
  <c r="BX371" i="151"/>
  <c r="BQ376" i="151"/>
  <c r="E300" i="151"/>
  <c r="E245" i="151"/>
  <c r="BX356" i="151"/>
  <c r="BQ344" i="151"/>
  <c r="BX365" i="151"/>
  <c r="BX367" i="151"/>
  <c r="BX385" i="151"/>
  <c r="BQ365" i="151"/>
  <c r="BQ425" i="151"/>
  <c r="D406" i="151"/>
  <c r="K310" i="151"/>
  <c r="BX373" i="151"/>
  <c r="BX255" i="151"/>
  <c r="BX359" i="151"/>
  <c r="BQ360" i="151"/>
  <c r="BL335" i="151"/>
  <c r="BQ373" i="151"/>
  <c r="BX320" i="151"/>
  <c r="BQ316" i="151"/>
  <c r="BX360" i="151"/>
  <c r="BQ341" i="151"/>
  <c r="BX376" i="151"/>
  <c r="BX341" i="151"/>
  <c r="E431" i="151"/>
  <c r="E247" i="151"/>
  <c r="E228" i="151"/>
  <c r="BX312" i="151"/>
  <c r="BQ371" i="151"/>
  <c r="BQ368" i="151"/>
  <c r="BX347" i="151"/>
  <c r="AR83" i="151"/>
  <c r="BX446" i="151"/>
  <c r="BQ347" i="151"/>
  <c r="BQ446" i="151"/>
  <c r="BQ370" i="151"/>
  <c r="BQ312" i="151"/>
  <c r="BX380" i="151"/>
  <c r="BQ345" i="151"/>
  <c r="BX316" i="151"/>
  <c r="BX349" i="151"/>
  <c r="BX379" i="151"/>
  <c r="BX362" i="151"/>
  <c r="K449" i="151"/>
  <c r="BX296" i="151"/>
  <c r="BQ359" i="151"/>
  <c r="BQ255" i="151"/>
  <c r="BQ323" i="151"/>
  <c r="BN335" i="151"/>
  <c r="BX368" i="151"/>
  <c r="BX370" i="151"/>
  <c r="L191" i="151"/>
  <c r="K324" i="151"/>
  <c r="BV49" i="151"/>
  <c r="L445" i="151"/>
  <c r="E361" i="151"/>
  <c r="E278" i="151"/>
  <c r="E318" i="151"/>
  <c r="BQ380" i="151"/>
  <c r="E445" i="151"/>
  <c r="E450" i="151"/>
  <c r="E303" i="151"/>
  <c r="K292" i="151"/>
  <c r="K167" i="151"/>
  <c r="BX353" i="151"/>
  <c r="AL26" i="151"/>
  <c r="D370" i="151"/>
  <c r="K379" i="151"/>
  <c r="BQ314" i="151"/>
  <c r="BQ349" i="151"/>
  <c r="AL69" i="151"/>
  <c r="AX49" i="151"/>
  <c r="K410" i="151"/>
  <c r="K448" i="151"/>
  <c r="K222" i="151"/>
  <c r="AI49" i="151"/>
  <c r="E376" i="151"/>
  <c r="E220" i="151"/>
  <c r="BQ296" i="151"/>
  <c r="BX346" i="151"/>
  <c r="BQ346" i="151"/>
  <c r="AO32" i="151"/>
  <c r="L248" i="151"/>
  <c r="E186" i="151"/>
  <c r="BD67" i="151"/>
  <c r="BO61" i="151"/>
  <c r="E360" i="151"/>
  <c r="K290" i="151"/>
  <c r="L421" i="151"/>
  <c r="L373" i="151"/>
  <c r="E222" i="151"/>
  <c r="L225" i="151"/>
  <c r="E175" i="151"/>
  <c r="K365" i="151"/>
  <c r="D190" i="151"/>
  <c r="BX314" i="151"/>
  <c r="L354" i="151"/>
  <c r="BQ379" i="151"/>
  <c r="E215" i="151"/>
  <c r="L185" i="151"/>
  <c r="BQ366" i="151"/>
  <c r="BQ353" i="151"/>
  <c r="BX366" i="151"/>
  <c r="L324" i="151"/>
  <c r="E244" i="151"/>
  <c r="E182" i="151"/>
  <c r="D426" i="151"/>
  <c r="K251" i="151"/>
  <c r="K152" i="151"/>
  <c r="AI56" i="151"/>
  <c r="L255" i="151"/>
  <c r="L152" i="151"/>
  <c r="K317" i="151"/>
  <c r="BQ286" i="151"/>
  <c r="L430" i="151"/>
  <c r="AL28" i="151"/>
  <c r="BN272" i="151"/>
  <c r="AI58" i="151"/>
  <c r="L353" i="151"/>
  <c r="E291" i="151"/>
  <c r="L245" i="151"/>
  <c r="D301" i="151"/>
  <c r="D354" i="151"/>
  <c r="BX301" i="151"/>
  <c r="BQ362" i="151"/>
  <c r="L200" i="151"/>
  <c r="L387" i="151"/>
  <c r="E375" i="151"/>
  <c r="L295" i="151"/>
  <c r="L178" i="151"/>
  <c r="BQ311" i="151"/>
  <c r="K217" i="151"/>
  <c r="L172" i="151"/>
  <c r="D326" i="151"/>
  <c r="D172" i="151"/>
  <c r="E422" i="151"/>
  <c r="E382" i="151"/>
  <c r="E353" i="151"/>
  <c r="E281" i="151"/>
  <c r="E308" i="151"/>
  <c r="E415" i="151"/>
  <c r="E386" i="151"/>
  <c r="L288" i="151"/>
  <c r="E219" i="151"/>
  <c r="D387" i="151"/>
  <c r="K218" i="151"/>
  <c r="L311" i="151"/>
  <c r="AL41" i="151"/>
  <c r="AK53" i="151"/>
  <c r="AL65" i="151"/>
  <c r="AL35" i="151"/>
  <c r="L283" i="151"/>
  <c r="L312" i="151"/>
  <c r="K382" i="151"/>
  <c r="D246" i="151"/>
  <c r="K383" i="151"/>
  <c r="K188" i="151"/>
  <c r="D365" i="151"/>
  <c r="K408" i="151"/>
  <c r="D316" i="151"/>
  <c r="K313" i="151"/>
  <c r="K295" i="151"/>
  <c r="BX286" i="151"/>
  <c r="AB83" i="151"/>
  <c r="S335" i="151"/>
  <c r="U398" i="151"/>
  <c r="AB272" i="151"/>
  <c r="BA335" i="151"/>
  <c r="BA146" i="151"/>
  <c r="BF209" i="151"/>
  <c r="AP272" i="151"/>
  <c r="AI209" i="151"/>
  <c r="AX272" i="151"/>
  <c r="AC146" i="151"/>
  <c r="AB398" i="151"/>
  <c r="AZ209" i="151"/>
  <c r="AQ398" i="151"/>
  <c r="AQ272" i="151"/>
  <c r="AY335" i="151"/>
  <c r="AY146" i="151"/>
  <c r="AR272" i="151"/>
  <c r="AO272" i="151"/>
  <c r="AH146" i="151"/>
  <c r="AP398" i="151"/>
  <c r="BD272" i="151"/>
  <c r="BU146" i="151"/>
  <c r="BL272" i="151"/>
  <c r="BO272" i="151"/>
  <c r="Z272" i="151"/>
  <c r="AI71" i="151"/>
  <c r="BM83" i="151"/>
  <c r="BO83" i="151"/>
  <c r="L434" i="151"/>
  <c r="AA209" i="151"/>
  <c r="K418" i="151"/>
  <c r="Z209" i="151"/>
  <c r="BG209" i="151"/>
  <c r="AK272" i="151"/>
  <c r="AH398" i="151"/>
  <c r="AO146" i="151"/>
  <c r="BD335" i="151"/>
  <c r="BQ307" i="151"/>
  <c r="BV272" i="151"/>
  <c r="BF83" i="151"/>
  <c r="AC83" i="151"/>
  <c r="AH83" i="151"/>
  <c r="T335" i="151"/>
  <c r="BW83" i="151"/>
  <c r="BV83" i="151"/>
  <c r="AA146" i="151"/>
  <c r="AP32" i="151"/>
  <c r="AK42" i="151"/>
  <c r="L450" i="151"/>
  <c r="T398" i="151"/>
  <c r="E323" i="151"/>
  <c r="T209" i="151"/>
  <c r="E166" i="151"/>
  <c r="U209" i="151"/>
  <c r="AZ146" i="151"/>
  <c r="BF146" i="151"/>
  <c r="AO209" i="151"/>
  <c r="AH209" i="151"/>
  <c r="AI272" i="151"/>
  <c r="AS398" i="151"/>
  <c r="AL272" i="151"/>
  <c r="AC335" i="151"/>
  <c r="BL83" i="151"/>
  <c r="BU83" i="151"/>
  <c r="K451" i="151"/>
  <c r="BN83" i="151"/>
  <c r="AA335" i="151"/>
  <c r="S398" i="151"/>
  <c r="AC398" i="151"/>
  <c r="V209" i="151"/>
  <c r="BH272" i="151"/>
  <c r="AQ146" i="151"/>
  <c r="AR398" i="151"/>
  <c r="AR335" i="151"/>
  <c r="AI335" i="151"/>
  <c r="BD146" i="151"/>
  <c r="AS209" i="151"/>
  <c r="BE209" i="151"/>
  <c r="BN209" i="151"/>
  <c r="BW272" i="151"/>
  <c r="AL83" i="151"/>
  <c r="E263" i="151"/>
  <c r="AS83" i="151"/>
  <c r="AP53" i="151"/>
  <c r="BG83" i="151"/>
  <c r="E235" i="151"/>
  <c r="BS83" i="151"/>
  <c r="AR63" i="151"/>
  <c r="E236" i="151"/>
  <c r="K429" i="151"/>
  <c r="V398" i="151"/>
  <c r="BA209" i="151"/>
  <c r="AY272" i="151"/>
  <c r="AK398" i="151"/>
  <c r="AR209" i="151"/>
  <c r="AL146" i="151"/>
  <c r="BE398" i="151"/>
  <c r="BS146" i="151"/>
  <c r="BQ315" i="151"/>
  <c r="BT83" i="151"/>
  <c r="AI62" i="151"/>
  <c r="AA398" i="151"/>
  <c r="E188" i="151"/>
  <c r="D325" i="151"/>
  <c r="D186" i="151"/>
  <c r="AB146" i="151"/>
  <c r="BH209" i="151"/>
  <c r="AK146" i="151"/>
  <c r="AW209" i="151"/>
  <c r="AS335" i="151"/>
  <c r="AL209" i="151"/>
  <c r="AS146" i="151"/>
  <c r="AX398" i="151"/>
  <c r="BE335" i="151"/>
  <c r="BE146" i="151"/>
  <c r="BV209" i="151"/>
  <c r="BT272" i="151"/>
  <c r="BP272" i="151"/>
  <c r="AP83" i="151"/>
  <c r="Z146" i="151"/>
  <c r="E305" i="151"/>
  <c r="AJ83" i="151"/>
  <c r="AI83" i="151"/>
  <c r="L352" i="151"/>
  <c r="AJ335" i="151"/>
  <c r="AQ209" i="151"/>
  <c r="BF335" i="151"/>
  <c r="AK335" i="151"/>
  <c r="AI398" i="151"/>
  <c r="BD209" i="151"/>
  <c r="AX146" i="151"/>
  <c r="BL146" i="151"/>
  <c r="BQ320" i="151"/>
  <c r="L345" i="151"/>
  <c r="E358" i="151"/>
  <c r="Z398" i="151"/>
  <c r="V335" i="151"/>
  <c r="AC209" i="151"/>
  <c r="AB335" i="151"/>
  <c r="BA398" i="151"/>
  <c r="AZ272" i="151"/>
  <c r="AH272" i="151"/>
  <c r="AW335" i="151"/>
  <c r="AL398" i="151"/>
  <c r="AX335" i="151"/>
  <c r="BO146" i="151"/>
  <c r="BV146" i="151"/>
  <c r="BS272" i="151"/>
  <c r="BM272" i="151"/>
  <c r="BE83" i="151"/>
  <c r="L365" i="151"/>
  <c r="E372" i="151"/>
  <c r="L281" i="151"/>
  <c r="AA272" i="151"/>
  <c r="BG398" i="151"/>
  <c r="AS272" i="151"/>
  <c r="BE272" i="151"/>
  <c r="BU272" i="151"/>
  <c r="AZ335" i="151"/>
  <c r="K416" i="151"/>
  <c r="S209" i="151"/>
  <c r="AK209" i="151"/>
  <c r="AP335" i="151"/>
  <c r="AI146" i="151"/>
  <c r="BT146" i="151"/>
  <c r="BQ301" i="151"/>
  <c r="BH146" i="151"/>
  <c r="AZ398" i="151"/>
  <c r="AJ398" i="151"/>
  <c r="AY398" i="151"/>
  <c r="AO398" i="151"/>
  <c r="AW272" i="151"/>
  <c r="AL335" i="151"/>
  <c r="BP146" i="151"/>
  <c r="BW209" i="151"/>
  <c r="BX315" i="151"/>
  <c r="AQ335" i="151"/>
  <c r="BD83" i="151"/>
  <c r="E252" i="151"/>
  <c r="D412" i="151"/>
  <c r="AC272" i="151"/>
  <c r="BG272" i="151"/>
  <c r="AO335" i="151"/>
  <c r="AW146" i="151"/>
  <c r="AX209" i="151"/>
  <c r="BW146" i="151"/>
  <c r="AH335" i="151"/>
  <c r="Z83" i="151"/>
  <c r="E223" i="151"/>
  <c r="K375" i="151"/>
  <c r="BG146" i="151"/>
  <c r="AJ209" i="151"/>
  <c r="AY209" i="151"/>
  <c r="AP209" i="151"/>
  <c r="AP146" i="151"/>
  <c r="AW398" i="151"/>
  <c r="BD398" i="151"/>
  <c r="BG335" i="151"/>
  <c r="AJ146" i="151"/>
  <c r="BP83" i="151"/>
  <c r="AO83" i="151"/>
  <c r="E224" i="151"/>
  <c r="E174" i="151"/>
  <c r="AK83" i="151"/>
  <c r="E441" i="151"/>
  <c r="L341" i="151"/>
  <c r="Z335" i="151"/>
  <c r="U335" i="151"/>
  <c r="AB209" i="151"/>
  <c r="BH398" i="151"/>
  <c r="BH335" i="151"/>
  <c r="BA272" i="151"/>
  <c r="AJ272" i="151"/>
  <c r="BF398" i="151"/>
  <c r="BF272" i="151"/>
  <c r="AR146" i="151"/>
  <c r="BS29" i="151"/>
  <c r="BM146" i="151"/>
  <c r="BN146" i="151"/>
  <c r="BM61" i="151"/>
  <c r="BV38" i="151"/>
  <c r="AH49" i="151"/>
  <c r="L436" i="151"/>
  <c r="L437" i="151"/>
  <c r="L370" i="151"/>
  <c r="E249" i="151"/>
  <c r="E225" i="151"/>
  <c r="L236" i="151"/>
  <c r="BQ313" i="151"/>
  <c r="BQ293" i="151"/>
  <c r="BE32" i="151"/>
  <c r="BV62" i="151"/>
  <c r="L410" i="151"/>
  <c r="E418" i="151"/>
  <c r="E198" i="151"/>
  <c r="K406" i="151"/>
  <c r="BX303" i="151"/>
  <c r="BQ308" i="151"/>
  <c r="BP54" i="151"/>
  <c r="BS35" i="151"/>
  <c r="AI72" i="151"/>
  <c r="BM53" i="151"/>
  <c r="AL31" i="151"/>
  <c r="L367" i="151"/>
  <c r="L383" i="151"/>
  <c r="L297" i="151"/>
  <c r="L355" i="151"/>
  <c r="E179" i="151"/>
  <c r="E180" i="151"/>
  <c r="K284" i="151"/>
  <c r="D156" i="151"/>
  <c r="BP46" i="151"/>
  <c r="BQ298" i="151"/>
  <c r="BX289" i="151"/>
  <c r="BX308" i="151"/>
  <c r="BO51" i="151"/>
  <c r="AX72" i="151"/>
  <c r="BO32" i="151"/>
  <c r="BE59" i="151"/>
  <c r="BS30" i="151"/>
  <c r="AL61" i="151"/>
  <c r="K361" i="151"/>
  <c r="AL34" i="151"/>
  <c r="BN40" i="151"/>
  <c r="L349" i="151"/>
  <c r="E254" i="151"/>
  <c r="L199" i="151"/>
  <c r="D240" i="151"/>
  <c r="D175" i="151"/>
  <c r="M194" i="151"/>
  <c r="BQ324" i="151"/>
  <c r="AL46" i="151"/>
  <c r="AX57" i="151"/>
  <c r="BQ306" i="151"/>
  <c r="BQ309" i="151"/>
  <c r="BE47" i="151"/>
  <c r="BE30" i="151"/>
  <c r="BP42" i="151"/>
  <c r="E321" i="151"/>
  <c r="E187" i="151"/>
  <c r="L190" i="151"/>
  <c r="AI54" i="151"/>
  <c r="D287" i="151"/>
  <c r="BP45" i="151"/>
  <c r="BX354" i="151"/>
  <c r="BX300" i="151"/>
  <c r="BQ278" i="151"/>
  <c r="AL70" i="151"/>
  <c r="BP58" i="151"/>
  <c r="BL48" i="151"/>
  <c r="L319" i="151"/>
  <c r="L285" i="151"/>
  <c r="E283" i="151"/>
  <c r="L157" i="151"/>
  <c r="D348" i="151"/>
  <c r="G233" i="151"/>
  <c r="BQ249" i="151"/>
  <c r="BX281" i="151"/>
  <c r="BX282" i="151"/>
  <c r="BX284" i="151"/>
  <c r="E416" i="151"/>
  <c r="AA208" i="151"/>
  <c r="D281" i="151"/>
  <c r="BQ303" i="151"/>
  <c r="BX358" i="151"/>
  <c r="L426" i="151"/>
  <c r="K174" i="151"/>
  <c r="BQ305" i="151"/>
  <c r="AP62" i="151"/>
  <c r="E226" i="151"/>
  <c r="BQ358" i="151"/>
  <c r="BX311" i="151"/>
  <c r="E290" i="151"/>
  <c r="AJ82" i="151"/>
  <c r="W271" i="151"/>
  <c r="AD334" i="151"/>
  <c r="AD397" i="151"/>
  <c r="AL32" i="151"/>
  <c r="AO44" i="151"/>
  <c r="AC82" i="151"/>
  <c r="T334" i="151"/>
  <c r="AA334" i="151"/>
  <c r="D411" i="151"/>
  <c r="L360" i="151"/>
  <c r="T145" i="151"/>
  <c r="D235" i="151"/>
  <c r="BQ288" i="151"/>
  <c r="AD145" i="151"/>
  <c r="BD82" i="151"/>
  <c r="AD208" i="151"/>
  <c r="E221" i="151"/>
  <c r="T271" i="151"/>
  <c r="E189" i="151"/>
  <c r="D218" i="151"/>
  <c r="N431" i="151"/>
  <c r="L343" i="151"/>
  <c r="W334" i="151"/>
  <c r="W397" i="151"/>
  <c r="BM82" i="151"/>
  <c r="L346" i="151"/>
  <c r="L379" i="151"/>
  <c r="E355" i="151"/>
  <c r="U208" i="151"/>
  <c r="BX293" i="151"/>
  <c r="BX288" i="151"/>
  <c r="D358" i="151"/>
  <c r="E173" i="151"/>
  <c r="K229" i="151"/>
  <c r="BL271" i="151"/>
  <c r="AP82" i="151"/>
  <c r="BO82" i="151"/>
  <c r="L431" i="151"/>
  <c r="L357" i="151"/>
  <c r="Z397" i="151"/>
  <c r="BQ289" i="151"/>
  <c r="BX278" i="151"/>
  <c r="BX306" i="151"/>
  <c r="L188" i="151"/>
  <c r="BQ281" i="151"/>
  <c r="BQ285" i="151"/>
  <c r="E257" i="151"/>
  <c r="AR62" i="151"/>
  <c r="E313" i="151"/>
  <c r="E295" i="151"/>
  <c r="E172" i="151"/>
  <c r="S271" i="151"/>
  <c r="BX322" i="151"/>
  <c r="BQ302" i="151"/>
  <c r="D237" i="151"/>
  <c r="K224" i="151"/>
  <c r="G306" i="151"/>
  <c r="BX285" i="151"/>
  <c r="D249" i="151"/>
  <c r="AP208" i="151"/>
  <c r="AS397" i="151"/>
  <c r="BM145" i="151"/>
  <c r="AD271" i="151"/>
  <c r="L424" i="151"/>
  <c r="BV82" i="151"/>
  <c r="Z145" i="151"/>
  <c r="BA271" i="151"/>
  <c r="AY145" i="151"/>
  <c r="AR334" i="151"/>
  <c r="AI334" i="151"/>
  <c r="AW208" i="151"/>
  <c r="BE208" i="151"/>
  <c r="BS145" i="151"/>
  <c r="BO145" i="151"/>
  <c r="BN208" i="151"/>
  <c r="BU271" i="151"/>
  <c r="W145" i="151"/>
  <c r="AH67" i="151"/>
  <c r="AP44" i="151"/>
  <c r="AS82" i="151"/>
  <c r="K303" i="151"/>
  <c r="S208" i="151"/>
  <c r="V271" i="151"/>
  <c r="AB397" i="151"/>
  <c r="BH145" i="151"/>
  <c r="BG145" i="151"/>
  <c r="AQ145" i="151"/>
  <c r="BF397" i="151"/>
  <c r="AK271" i="151"/>
  <c r="AI397" i="151"/>
  <c r="AI145" i="151"/>
  <c r="AL334" i="151"/>
  <c r="AL208" i="151"/>
  <c r="BL145" i="151"/>
  <c r="BN271" i="151"/>
  <c r="BX302" i="151"/>
  <c r="AO26" i="151"/>
  <c r="AR30" i="151"/>
  <c r="AL82" i="151"/>
  <c r="D311" i="151"/>
  <c r="U271" i="151"/>
  <c r="AQ271" i="151"/>
  <c r="AH334" i="151"/>
  <c r="AH271" i="151"/>
  <c r="BD397" i="151"/>
  <c r="AS271" i="151"/>
  <c r="AX397" i="151"/>
  <c r="BW208" i="151"/>
  <c r="AI82" i="151"/>
  <c r="AR82" i="151"/>
  <c r="BS82" i="151"/>
  <c r="L422" i="151"/>
  <c r="Z334" i="151"/>
  <c r="Z208" i="151"/>
  <c r="AC271" i="151"/>
  <c r="BA208" i="151"/>
  <c r="BG397" i="151"/>
  <c r="AJ271" i="151"/>
  <c r="AY397" i="151"/>
  <c r="AO397" i="151"/>
  <c r="AP334" i="151"/>
  <c r="AW334" i="151"/>
  <c r="BD208" i="151"/>
  <c r="BD145" i="151"/>
  <c r="BE145" i="151"/>
  <c r="BU145" i="151"/>
  <c r="BQ282" i="151"/>
  <c r="AA145" i="151"/>
  <c r="V397" i="151"/>
  <c r="AC208" i="151"/>
  <c r="BH271" i="151"/>
  <c r="AJ208" i="151"/>
  <c r="BF334" i="151"/>
  <c r="BO208" i="151"/>
  <c r="BP208" i="151"/>
  <c r="BS271" i="151"/>
  <c r="BW271" i="151"/>
  <c r="AH59" i="151"/>
  <c r="BP82" i="151"/>
  <c r="AA397" i="151"/>
  <c r="AA271" i="151"/>
  <c r="Z82" i="151"/>
  <c r="K289" i="151"/>
  <c r="V334" i="151"/>
  <c r="BH397" i="151"/>
  <c r="BA145" i="151"/>
  <c r="AZ334" i="151"/>
  <c r="BG208" i="151"/>
  <c r="AK334" i="151"/>
  <c r="AH397" i="151"/>
  <c r="AO271" i="151"/>
  <c r="AX334" i="151"/>
  <c r="BE334" i="151"/>
  <c r="BV145" i="151"/>
  <c r="K219" i="151"/>
  <c r="AB271" i="151"/>
  <c r="BG271" i="151"/>
  <c r="AH145" i="151"/>
  <c r="AI271" i="151"/>
  <c r="AL271" i="151"/>
  <c r="BP145" i="151"/>
  <c r="BX317" i="151"/>
  <c r="K413" i="151"/>
  <c r="D447" i="151"/>
  <c r="Z271" i="151"/>
  <c r="U397" i="151"/>
  <c r="AZ208" i="151"/>
  <c r="AK397" i="151"/>
  <c r="AK145" i="151"/>
  <c r="BD334" i="151"/>
  <c r="AX271" i="151"/>
  <c r="BX313" i="151"/>
  <c r="U334" i="151"/>
  <c r="BG334" i="151"/>
  <c r="AY334" i="151"/>
  <c r="BF145" i="151"/>
  <c r="AR145" i="151"/>
  <c r="AO334" i="151"/>
  <c r="AP397" i="151"/>
  <c r="AX145" i="151"/>
  <c r="BQ354" i="151"/>
  <c r="K387" i="151"/>
  <c r="AC145" i="151"/>
  <c r="V145" i="151"/>
  <c r="AB145" i="151"/>
  <c r="AZ271" i="151"/>
  <c r="AZ145" i="151"/>
  <c r="AJ334" i="151"/>
  <c r="AR208" i="151"/>
  <c r="AW271" i="151"/>
  <c r="AW145" i="151"/>
  <c r="AX208" i="151"/>
  <c r="BN145" i="151"/>
  <c r="BL208" i="151"/>
  <c r="BO271" i="151"/>
  <c r="U145" i="151"/>
  <c r="BA397" i="151"/>
  <c r="BH208" i="151"/>
  <c r="AR397" i="151"/>
  <c r="AK208" i="151"/>
  <c r="AR271" i="151"/>
  <c r="AI208" i="151"/>
  <c r="AP145" i="151"/>
  <c r="AS145" i="151"/>
  <c r="BT271" i="151"/>
  <c r="D379" i="151"/>
  <c r="S145" i="151"/>
  <c r="AC397" i="151"/>
  <c r="AC334" i="151"/>
  <c r="AB208" i="151"/>
  <c r="BH82" i="151"/>
  <c r="BA334" i="151"/>
  <c r="AZ397" i="151"/>
  <c r="AQ397" i="151"/>
  <c r="AY271" i="151"/>
  <c r="AY208" i="151"/>
  <c r="AL397" i="151"/>
  <c r="AS208" i="151"/>
  <c r="BE271" i="151"/>
  <c r="BM208" i="151"/>
  <c r="BT208" i="151"/>
  <c r="BV208" i="151"/>
  <c r="BS208" i="151"/>
  <c r="BQ383" i="151"/>
  <c r="AB334" i="151"/>
  <c r="AJ397" i="151"/>
  <c r="BF208" i="151"/>
  <c r="BT145" i="151"/>
  <c r="AA82" i="151"/>
  <c r="AO82" i="151"/>
  <c r="BT82" i="151"/>
  <c r="S397" i="151"/>
  <c r="D226" i="151"/>
  <c r="BH334" i="151"/>
  <c r="AO145" i="151"/>
  <c r="BD271" i="151"/>
  <c r="AS334" i="151"/>
  <c r="AL145" i="151"/>
  <c r="T397" i="151"/>
  <c r="T208" i="151"/>
  <c r="V208" i="151"/>
  <c r="AQ334" i="151"/>
  <c r="AQ208" i="151"/>
  <c r="AJ145" i="151"/>
  <c r="BF271" i="151"/>
  <c r="AO208" i="151"/>
  <c r="AP271" i="151"/>
  <c r="AW397" i="151"/>
  <c r="BE397" i="151"/>
  <c r="BW145" i="151"/>
  <c r="BU208" i="151"/>
  <c r="BM271" i="151"/>
  <c r="BQ287" i="151"/>
  <c r="Z207" i="151"/>
  <c r="BQ310" i="151"/>
  <c r="BX298" i="151"/>
  <c r="V396" i="151"/>
  <c r="BQ241" i="151"/>
  <c r="BQ355" i="151"/>
  <c r="BQ290" i="151"/>
  <c r="BX310" i="151"/>
  <c r="BX287" i="151"/>
  <c r="BX280" i="151"/>
  <c r="N158" i="151"/>
  <c r="BQ284" i="151"/>
  <c r="BX283" i="151"/>
  <c r="BQ304" i="151"/>
  <c r="BQ299" i="151"/>
  <c r="BX290" i="151"/>
  <c r="BX304" i="151"/>
  <c r="BQ377" i="151"/>
  <c r="BX383" i="151"/>
  <c r="BX309" i="151"/>
  <c r="G323" i="151"/>
  <c r="BQ317" i="151"/>
  <c r="BQ280" i="151"/>
  <c r="BQ283" i="151"/>
  <c r="BQ300" i="151"/>
  <c r="T270" i="151"/>
  <c r="AC81" i="151"/>
  <c r="AA396" i="151"/>
  <c r="AA333" i="151"/>
  <c r="AA144" i="151"/>
  <c r="V270" i="151"/>
  <c r="U396" i="151"/>
  <c r="AJ333" i="151"/>
  <c r="AO207" i="151"/>
  <c r="AW333" i="151"/>
  <c r="AX144" i="151"/>
  <c r="BV144" i="151"/>
  <c r="BV207" i="151"/>
  <c r="BT207" i="151"/>
  <c r="BM81" i="151"/>
  <c r="AQ333" i="151"/>
  <c r="AY144" i="151"/>
  <c r="BD270" i="151"/>
  <c r="BL207" i="151"/>
  <c r="BU207" i="151"/>
  <c r="S270" i="151"/>
  <c r="AL81" i="151"/>
  <c r="S144" i="151"/>
  <c r="AC207" i="151"/>
  <c r="V144" i="151"/>
  <c r="AY333" i="151"/>
  <c r="AY270" i="151"/>
  <c r="AR207" i="151"/>
  <c r="AO396" i="151"/>
  <c r="BE333" i="151"/>
  <c r="BX355" i="151"/>
  <c r="AO81" i="151"/>
  <c r="Z144" i="151"/>
  <c r="AB333" i="151"/>
  <c r="BG333" i="151"/>
  <c r="AH333" i="151"/>
  <c r="AH396" i="151"/>
  <c r="AI396" i="151"/>
  <c r="AI333" i="151"/>
  <c r="BD396" i="151"/>
  <c r="AW396" i="151"/>
  <c r="BD207" i="151"/>
  <c r="AL396" i="151"/>
  <c r="BP144" i="151"/>
  <c r="BU144" i="151"/>
  <c r="BQ322" i="151"/>
  <c r="BX307" i="151"/>
  <c r="AP81" i="151"/>
  <c r="BE81" i="151"/>
  <c r="AB81" i="151"/>
  <c r="BS81" i="151"/>
  <c r="V333" i="151"/>
  <c r="AA81" i="151"/>
  <c r="BG81" i="151"/>
  <c r="T333" i="151"/>
  <c r="AB396" i="151"/>
  <c r="AZ270" i="151"/>
  <c r="AZ207" i="151"/>
  <c r="AP333" i="151"/>
  <c r="AI207" i="151"/>
  <c r="AP144" i="151"/>
  <c r="BX377" i="151"/>
  <c r="AJ81" i="151"/>
  <c r="BV81" i="151"/>
  <c r="T207" i="151"/>
  <c r="S333" i="151"/>
  <c r="AB144" i="151"/>
  <c r="BG144" i="151"/>
  <c r="AK333" i="151"/>
  <c r="AR396" i="151"/>
  <c r="AK144" i="151"/>
  <c r="AH270" i="151"/>
  <c r="AO144" i="151"/>
  <c r="AX270" i="151"/>
  <c r="BM144" i="151"/>
  <c r="S207" i="151"/>
  <c r="AY396" i="151"/>
  <c r="AS333" i="151"/>
  <c r="AS207" i="151"/>
  <c r="BE396" i="151"/>
  <c r="BL144" i="151"/>
  <c r="T396" i="151"/>
  <c r="AR81" i="151"/>
  <c r="S396" i="151"/>
  <c r="AC270" i="151"/>
  <c r="U207" i="151"/>
  <c r="AQ270" i="151"/>
  <c r="AJ270" i="151"/>
  <c r="BF207" i="151"/>
  <c r="AR333" i="151"/>
  <c r="AP396" i="151"/>
  <c r="AP270" i="151"/>
  <c r="BE270" i="151"/>
  <c r="BE207" i="151"/>
  <c r="BN207" i="151"/>
  <c r="Z396" i="151"/>
  <c r="AB270" i="151"/>
  <c r="BH207" i="151"/>
  <c r="BA144" i="151"/>
  <c r="AI270" i="151"/>
  <c r="AI144" i="151"/>
  <c r="AL270" i="151"/>
  <c r="BP29" i="151"/>
  <c r="AC396" i="151"/>
  <c r="AC144" i="151"/>
  <c r="U333" i="151"/>
  <c r="AB207" i="151"/>
  <c r="BA396" i="151"/>
  <c r="BH396" i="151"/>
  <c r="BH270" i="151"/>
  <c r="BG207" i="151"/>
  <c r="AQ396" i="151"/>
  <c r="AJ144" i="151"/>
  <c r="BF396" i="151"/>
  <c r="BF270" i="151"/>
  <c r="BD333" i="151"/>
  <c r="AS396" i="151"/>
  <c r="AL207" i="151"/>
  <c r="AX333" i="151"/>
  <c r="BT144" i="151"/>
  <c r="BW207" i="151"/>
  <c r="AH81" i="151"/>
  <c r="AA270" i="151"/>
  <c r="AA207" i="151"/>
  <c r="T144" i="151"/>
  <c r="Z270" i="151"/>
  <c r="AC333" i="151"/>
  <c r="BG270" i="151"/>
  <c r="AR270" i="151"/>
  <c r="AK207" i="151"/>
  <c r="AW270" i="151"/>
  <c r="AW207" i="151"/>
  <c r="AX207" i="151"/>
  <c r="BM207" i="151"/>
  <c r="BP207" i="151"/>
  <c r="BX323" i="151"/>
  <c r="BA333" i="151"/>
  <c r="BF333" i="151"/>
  <c r="AK270" i="151"/>
  <c r="AO333" i="151"/>
  <c r="AO270" i="151"/>
  <c r="AH207" i="151"/>
  <c r="AH144" i="151"/>
  <c r="AW144" i="151"/>
  <c r="BS144" i="151"/>
  <c r="BO207" i="151"/>
  <c r="BS207" i="151"/>
  <c r="BX294" i="151"/>
  <c r="BQ297" i="151"/>
  <c r="BA270" i="151"/>
  <c r="BA207" i="151"/>
  <c r="AZ333" i="151"/>
  <c r="AS270" i="151"/>
  <c r="BN144" i="151"/>
  <c r="AZ396" i="151"/>
  <c r="AZ144" i="151"/>
  <c r="AY207" i="151"/>
  <c r="AK396" i="151"/>
  <c r="AR144" i="151"/>
  <c r="AP207" i="151"/>
  <c r="AS144" i="151"/>
  <c r="AL144" i="151"/>
  <c r="BO144" i="151"/>
  <c r="BW144" i="151"/>
  <c r="BQ294" i="151"/>
  <c r="BH144" i="151"/>
  <c r="AQ144" i="151"/>
  <c r="BF144" i="151"/>
  <c r="BD144" i="151"/>
  <c r="AL333" i="151"/>
  <c r="BE144" i="151"/>
  <c r="Z333" i="151"/>
  <c r="V207" i="151"/>
  <c r="U144" i="151"/>
  <c r="AJ396" i="151"/>
  <c r="AJ207" i="151"/>
  <c r="BX218" i="151"/>
  <c r="BX305" i="151"/>
  <c r="BX297" i="151"/>
  <c r="F369" i="151"/>
  <c r="K155" i="151"/>
  <c r="AO53" i="151"/>
  <c r="AY69" i="151"/>
  <c r="AR49" i="151"/>
  <c r="AO48" i="151"/>
  <c r="AK47" i="151"/>
  <c r="E412" i="151"/>
  <c r="E243" i="151"/>
  <c r="L165" i="151"/>
  <c r="D433" i="151"/>
  <c r="D378" i="151"/>
  <c r="F370" i="151"/>
  <c r="L414" i="151"/>
  <c r="L175" i="151"/>
  <c r="N249" i="151"/>
  <c r="BQ224" i="151"/>
  <c r="BF48" i="151"/>
  <c r="K437" i="151"/>
  <c r="D425" i="151"/>
  <c r="K316" i="151"/>
  <c r="K259" i="151"/>
  <c r="N407" i="151"/>
  <c r="N241" i="151"/>
  <c r="BQ239" i="151"/>
  <c r="BQ292" i="151"/>
  <c r="AY35" i="151"/>
  <c r="AR32" i="151"/>
  <c r="E350" i="151"/>
  <c r="L313" i="151"/>
  <c r="D415" i="151"/>
  <c r="G418" i="151"/>
  <c r="BQ218" i="151"/>
  <c r="AP35" i="151"/>
  <c r="K252" i="151"/>
  <c r="E176" i="151"/>
  <c r="D315" i="151"/>
  <c r="BF40" i="151"/>
  <c r="AT262" i="151"/>
  <c r="AL74" i="151"/>
  <c r="L415" i="151"/>
  <c r="E185" i="151"/>
  <c r="BX239" i="151"/>
  <c r="AY28" i="151"/>
  <c r="BF41" i="151"/>
  <c r="AI73" i="151"/>
  <c r="AL33" i="151"/>
  <c r="BE37" i="151"/>
  <c r="L278" i="151"/>
  <c r="K315" i="151"/>
  <c r="BX256" i="151"/>
  <c r="AL67" i="151"/>
  <c r="E421" i="151"/>
  <c r="K358" i="151"/>
  <c r="K215" i="151"/>
  <c r="AK28" i="151"/>
  <c r="AL44" i="151"/>
  <c r="E419" i="151"/>
  <c r="L293" i="151"/>
  <c r="K411" i="151"/>
  <c r="N351" i="151"/>
  <c r="N248" i="151"/>
  <c r="N178" i="151"/>
  <c r="M364" i="151"/>
  <c r="BX249" i="151"/>
  <c r="AP41" i="151"/>
  <c r="BB326" i="151"/>
  <c r="AI53" i="151"/>
  <c r="AY52" i="151"/>
  <c r="AX31" i="151"/>
  <c r="L374" i="151"/>
  <c r="D409" i="151"/>
  <c r="D322" i="151"/>
  <c r="G417" i="151"/>
  <c r="G324" i="151"/>
  <c r="G185" i="151"/>
  <c r="AL52" i="151"/>
  <c r="E357" i="151"/>
  <c r="E369" i="151"/>
  <c r="K424" i="151"/>
  <c r="K349" i="151"/>
  <c r="M310" i="151"/>
  <c r="AP61" i="151"/>
  <c r="BE61" i="151"/>
  <c r="L439" i="151"/>
  <c r="E304" i="151"/>
  <c r="K447" i="151"/>
  <c r="K297" i="151"/>
  <c r="K374" i="151"/>
  <c r="AL47" i="151"/>
  <c r="L429" i="151"/>
  <c r="K314" i="151"/>
  <c r="D324" i="151"/>
  <c r="K248" i="151"/>
  <c r="K193" i="151"/>
  <c r="D161" i="151"/>
  <c r="BQ240" i="151"/>
  <c r="AL42" i="151"/>
  <c r="E409" i="151"/>
  <c r="L182" i="151"/>
  <c r="E156" i="151"/>
  <c r="L408" i="151"/>
  <c r="L446" i="151"/>
  <c r="L197" i="151"/>
  <c r="K436" i="151"/>
  <c r="AK71" i="151"/>
  <c r="AY56" i="151"/>
  <c r="AI50" i="151"/>
  <c r="F195" i="151"/>
  <c r="L380" i="151"/>
  <c r="L186" i="151"/>
  <c r="D417" i="151"/>
  <c r="D371" i="151"/>
  <c r="D169" i="151"/>
  <c r="G356" i="151"/>
  <c r="BX299" i="151"/>
  <c r="BX251" i="151"/>
  <c r="K355" i="151"/>
  <c r="AO63" i="151"/>
  <c r="BN37" i="151"/>
  <c r="E417" i="151"/>
  <c r="L362" i="151"/>
  <c r="L240" i="151"/>
  <c r="BQ227" i="151"/>
  <c r="AO67" i="151"/>
  <c r="AY26" i="151"/>
  <c r="AO37" i="151"/>
  <c r="E428" i="151"/>
  <c r="E374" i="151"/>
  <c r="L223" i="151"/>
  <c r="E217" i="151"/>
  <c r="L444" i="151"/>
  <c r="AR64" i="151"/>
  <c r="K386" i="151"/>
  <c r="K166" i="151"/>
  <c r="G307" i="151"/>
  <c r="BD32" i="151"/>
  <c r="AK58" i="151"/>
  <c r="E289" i="151"/>
  <c r="L177" i="151"/>
  <c r="L161" i="151"/>
  <c r="BG43" i="151"/>
  <c r="AX33" i="151"/>
  <c r="AI51" i="151"/>
  <c r="AI30" i="151"/>
  <c r="E293" i="151"/>
  <c r="L251" i="151"/>
  <c r="K352" i="151"/>
  <c r="D432" i="151"/>
  <c r="K304" i="151"/>
  <c r="AX36" i="151"/>
  <c r="L416" i="151"/>
  <c r="L219" i="151"/>
  <c r="E190" i="151"/>
  <c r="K412" i="151"/>
  <c r="D374" i="151"/>
  <c r="D368" i="151"/>
  <c r="D293" i="151"/>
  <c r="K278" i="151"/>
  <c r="N232" i="151"/>
  <c r="AL36" i="151"/>
  <c r="AK41" i="151"/>
  <c r="L308" i="151"/>
  <c r="E232" i="151"/>
  <c r="AX45" i="151"/>
  <c r="D166" i="151"/>
  <c r="D177" i="151"/>
  <c r="BM55" i="151"/>
  <c r="D184" i="151"/>
  <c r="N191" i="151"/>
  <c r="BQ220" i="151"/>
  <c r="BX230" i="151"/>
  <c r="AI39" i="151"/>
  <c r="AX39" i="151"/>
  <c r="BO39" i="151"/>
  <c r="BL40" i="151"/>
  <c r="AP30" i="151"/>
  <c r="E408" i="151"/>
  <c r="K381" i="151"/>
  <c r="N375" i="151"/>
  <c r="BV43" i="151"/>
  <c r="AB269" i="151"/>
  <c r="AI143" i="151"/>
  <c r="AS395" i="151"/>
  <c r="AK32" i="151"/>
  <c r="AL50" i="151"/>
  <c r="AP39" i="151"/>
  <c r="AK30" i="151"/>
  <c r="AY62" i="151"/>
  <c r="L287" i="151"/>
  <c r="E234" i="151"/>
  <c r="E251" i="151"/>
  <c r="L232" i="151"/>
  <c r="E163" i="151"/>
  <c r="AL55" i="151"/>
  <c r="D321" i="151"/>
  <c r="D228" i="151"/>
  <c r="V395" i="151"/>
  <c r="G429" i="151"/>
  <c r="N194" i="151"/>
  <c r="U395" i="151"/>
  <c r="BH269" i="151"/>
  <c r="AJ206" i="151"/>
  <c r="AJ143" i="151"/>
  <c r="AK206" i="151"/>
  <c r="AO143" i="151"/>
  <c r="AI332" i="151"/>
  <c r="AP143" i="151"/>
  <c r="BE395" i="151"/>
  <c r="BM143" i="151"/>
  <c r="BS143" i="151"/>
  <c r="BQ230" i="151"/>
  <c r="BX227" i="151"/>
  <c r="AJ395" i="151"/>
  <c r="BU26" i="151"/>
  <c r="BL69" i="151"/>
  <c r="AX74" i="151"/>
  <c r="BS39" i="151"/>
  <c r="AX35" i="151"/>
  <c r="L409" i="151"/>
  <c r="AA332" i="151"/>
  <c r="AA269" i="151"/>
  <c r="L220" i="151"/>
  <c r="E162" i="151"/>
  <c r="AX54" i="151"/>
  <c r="Z332" i="151"/>
  <c r="D255" i="151"/>
  <c r="K179" i="151"/>
  <c r="N424" i="151"/>
  <c r="BA395" i="151"/>
  <c r="AQ395" i="151"/>
  <c r="AR269" i="151"/>
  <c r="AH206" i="151"/>
  <c r="AH143" i="151"/>
  <c r="BD269" i="151"/>
  <c r="BD206" i="151"/>
  <c r="BT143" i="151"/>
  <c r="AQ332" i="151"/>
  <c r="AX395" i="151"/>
  <c r="E436" i="151"/>
  <c r="L290" i="151"/>
  <c r="BE64" i="151"/>
  <c r="D420" i="151"/>
  <c r="K321" i="151"/>
  <c r="K236" i="151"/>
  <c r="AC395" i="151"/>
  <c r="N441" i="151"/>
  <c r="AC143" i="151"/>
  <c r="AB395" i="151"/>
  <c r="BH395" i="151"/>
  <c r="AJ269" i="151"/>
  <c r="BF206" i="151"/>
  <c r="AR143" i="151"/>
  <c r="AW332" i="151"/>
  <c r="AL332" i="151"/>
  <c r="BX241" i="151"/>
  <c r="AA206" i="151"/>
  <c r="BG332" i="151"/>
  <c r="AY206" i="151"/>
  <c r="AX70" i="151"/>
  <c r="AR65" i="151"/>
  <c r="AX52" i="151"/>
  <c r="BV30" i="151"/>
  <c r="BF62" i="151"/>
  <c r="E346" i="151"/>
  <c r="E446" i="151"/>
  <c r="E297" i="151"/>
  <c r="E159" i="151"/>
  <c r="K426" i="151"/>
  <c r="K351" i="151"/>
  <c r="D359" i="151"/>
  <c r="K291" i="151"/>
  <c r="V332" i="151"/>
  <c r="AC269" i="151"/>
  <c r="BG206" i="151"/>
  <c r="AQ206" i="151"/>
  <c r="AR206" i="151"/>
  <c r="AO269" i="151"/>
  <c r="BD332" i="151"/>
  <c r="AL269" i="151"/>
  <c r="AS206" i="151"/>
  <c r="AL143" i="151"/>
  <c r="BE332" i="151"/>
  <c r="BX225" i="151"/>
  <c r="Z80" i="151"/>
  <c r="AA80" i="151"/>
  <c r="BO67" i="151"/>
  <c r="AL71" i="151"/>
  <c r="AA395" i="151"/>
  <c r="E425" i="151"/>
  <c r="E326" i="151"/>
  <c r="L253" i="151"/>
  <c r="S206" i="151"/>
  <c r="AC332" i="151"/>
  <c r="AI60" i="151"/>
  <c r="BH206" i="151"/>
  <c r="BG143" i="151"/>
  <c r="AK395" i="151"/>
  <c r="AR332" i="151"/>
  <c r="AP206" i="151"/>
  <c r="AL206" i="151"/>
  <c r="BX254" i="151"/>
  <c r="BX250" i="151"/>
  <c r="BA332" i="151"/>
  <c r="AR395" i="151"/>
  <c r="AH269" i="151"/>
  <c r="AO206" i="151"/>
  <c r="AI269" i="151"/>
  <c r="AS269" i="151"/>
  <c r="BN143" i="151"/>
  <c r="BX219" i="151"/>
  <c r="U332" i="151"/>
  <c r="BV60" i="151"/>
  <c r="BH332" i="151"/>
  <c r="BG269" i="151"/>
  <c r="AZ206" i="151"/>
  <c r="AY395" i="151"/>
  <c r="BD395" i="151"/>
  <c r="AW206" i="151"/>
  <c r="BE206" i="151"/>
  <c r="BO143" i="151"/>
  <c r="BL143" i="151"/>
  <c r="BX245" i="151"/>
  <c r="BQ250" i="151"/>
  <c r="BQ254" i="151"/>
  <c r="S395" i="151"/>
  <c r="BP43" i="151"/>
  <c r="BF395" i="151"/>
  <c r="AI395" i="151"/>
  <c r="AS143" i="151"/>
  <c r="BE269" i="151"/>
  <c r="AB143" i="151"/>
  <c r="AX64" i="151"/>
  <c r="AZ395" i="151"/>
  <c r="AK332" i="151"/>
  <c r="AW395" i="151"/>
  <c r="AX206" i="151"/>
  <c r="K308" i="151"/>
  <c r="BG395" i="151"/>
  <c r="BF332" i="151"/>
  <c r="AK269" i="151"/>
  <c r="BE143" i="151"/>
  <c r="S332" i="151"/>
  <c r="AL45" i="151"/>
  <c r="Z395" i="151"/>
  <c r="D290" i="151"/>
  <c r="Z143" i="151"/>
  <c r="AP57" i="151"/>
  <c r="AQ269" i="151"/>
  <c r="BF143" i="151"/>
  <c r="AP395" i="151"/>
  <c r="D442" i="151"/>
  <c r="Z206" i="151"/>
  <c r="D179" i="151"/>
  <c r="BA206" i="151"/>
  <c r="AQ143" i="151"/>
  <c r="BP143" i="151"/>
  <c r="BV143" i="151"/>
  <c r="AY67" i="151"/>
  <c r="Z269" i="151"/>
  <c r="AB332" i="151"/>
  <c r="AZ332" i="151"/>
  <c r="AO395" i="151"/>
  <c r="AO332" i="151"/>
  <c r="AP332" i="151"/>
  <c r="AI206" i="151"/>
  <c r="AS332" i="151"/>
  <c r="AX332" i="151"/>
  <c r="BW143" i="151"/>
  <c r="T395" i="151"/>
  <c r="AI47" i="151"/>
  <c r="AP54" i="151"/>
  <c r="BV45" i="151"/>
  <c r="K294" i="151"/>
  <c r="K362" i="151"/>
  <c r="AL38" i="151"/>
  <c r="AL58" i="151"/>
  <c r="BU47" i="151"/>
  <c r="AL51" i="151"/>
  <c r="T332" i="151"/>
  <c r="E345" i="151"/>
  <c r="E380" i="151"/>
  <c r="T206" i="151"/>
  <c r="L320" i="151"/>
  <c r="K366" i="151"/>
  <c r="K157" i="151"/>
  <c r="AC206" i="151"/>
  <c r="V206" i="151"/>
  <c r="AB206" i="151"/>
  <c r="U206" i="151"/>
  <c r="BH143" i="151"/>
  <c r="AY332" i="151"/>
  <c r="AK143" i="151"/>
  <c r="AH332" i="151"/>
  <c r="BD143" i="151"/>
  <c r="BL43" i="151"/>
  <c r="BO38" i="151"/>
  <c r="BQ196" i="151"/>
  <c r="AL40" i="151"/>
  <c r="L427" i="151"/>
  <c r="L306" i="151"/>
  <c r="L256" i="151"/>
  <c r="AA143" i="151"/>
  <c r="L160" i="151"/>
  <c r="BO55" i="151"/>
  <c r="K359" i="151"/>
  <c r="K158" i="151"/>
  <c r="AJ332" i="151"/>
  <c r="BF269" i="151"/>
  <c r="AH395" i="151"/>
  <c r="AP269" i="151"/>
  <c r="AL395" i="151"/>
  <c r="BQ221" i="151"/>
  <c r="BQ225" i="151"/>
  <c r="AM196" i="151"/>
  <c r="AY47" i="151"/>
  <c r="N357" i="151"/>
  <c r="D437" i="151"/>
  <c r="K312" i="151"/>
  <c r="D429" i="151"/>
  <c r="D341" i="151"/>
  <c r="AY71" i="151"/>
  <c r="AY38" i="151"/>
  <c r="AK37" i="151"/>
  <c r="D360" i="151"/>
  <c r="D230" i="151"/>
  <c r="G450" i="151"/>
  <c r="G257" i="151"/>
  <c r="N292" i="151"/>
  <c r="N186" i="151"/>
  <c r="N170" i="151"/>
  <c r="BX321" i="151"/>
  <c r="G414" i="151"/>
  <c r="N296" i="151"/>
  <c r="BX235" i="151"/>
  <c r="BN43" i="151"/>
  <c r="F241" i="151"/>
  <c r="N246" i="151"/>
  <c r="BQ234" i="151"/>
  <c r="AY37" i="151"/>
  <c r="AY45" i="151"/>
  <c r="N152" i="151"/>
  <c r="AQ32" i="151"/>
  <c r="BA34" i="151"/>
  <c r="AR40" i="151"/>
  <c r="K380" i="151"/>
  <c r="G384" i="151"/>
  <c r="K228" i="151"/>
  <c r="AK61" i="151"/>
  <c r="K445" i="151"/>
  <c r="K162" i="151"/>
  <c r="BQ256" i="151"/>
  <c r="BG63" i="151"/>
  <c r="BF63" i="151"/>
  <c r="G158" i="151"/>
  <c r="AZ31" i="151"/>
  <c r="K307" i="151"/>
  <c r="AY36" i="151"/>
  <c r="AR45" i="151"/>
  <c r="AO29" i="151"/>
  <c r="BQ159" i="151"/>
  <c r="BQ172" i="151"/>
  <c r="BX172" i="151"/>
  <c r="BX163" i="151"/>
  <c r="BX186" i="151"/>
  <c r="BX199" i="151"/>
  <c r="BX193" i="151"/>
  <c r="BX221" i="151"/>
  <c r="BX234" i="151"/>
  <c r="BX215" i="151"/>
  <c r="N284" i="151"/>
  <c r="N323" i="151"/>
  <c r="G229" i="151"/>
  <c r="F424" i="151"/>
  <c r="M168" i="151"/>
  <c r="BQ215" i="151"/>
  <c r="BQ235" i="151"/>
  <c r="M437" i="151"/>
  <c r="BQ177" i="151"/>
  <c r="BX171" i="151"/>
  <c r="BQ260" i="151"/>
  <c r="AR37" i="151"/>
  <c r="BF65" i="151"/>
  <c r="AY50" i="151"/>
  <c r="E319" i="151"/>
  <c r="D431" i="151"/>
  <c r="D227" i="151"/>
  <c r="K172" i="151"/>
  <c r="BM43" i="151"/>
  <c r="AQ26" i="151"/>
  <c r="N163" i="151"/>
  <c r="M200" i="151"/>
  <c r="BF39" i="151"/>
  <c r="AJ51" i="151"/>
  <c r="E432" i="151"/>
  <c r="L440" i="151"/>
  <c r="L171" i="151"/>
  <c r="D450" i="151"/>
  <c r="K434" i="151"/>
  <c r="K347" i="151"/>
  <c r="G386" i="151"/>
  <c r="N181" i="151"/>
  <c r="BX291" i="151"/>
  <c r="AR44" i="151"/>
  <c r="BG29" i="151"/>
  <c r="BI326" i="151"/>
  <c r="AI69" i="151"/>
  <c r="AP58" i="151"/>
  <c r="AO38" i="151"/>
  <c r="AI65" i="151"/>
  <c r="AJ56" i="151"/>
  <c r="BB196" i="151"/>
  <c r="AO61" i="151"/>
  <c r="L447" i="151"/>
  <c r="E317" i="151"/>
  <c r="E239" i="151"/>
  <c r="K319" i="151"/>
  <c r="K182" i="151"/>
  <c r="K168" i="151"/>
  <c r="N433" i="151"/>
  <c r="N256" i="151"/>
  <c r="N169" i="151"/>
  <c r="BQ200" i="151"/>
  <c r="BX244" i="151"/>
  <c r="G287" i="151"/>
  <c r="AQ49" i="151"/>
  <c r="AY41" i="151"/>
  <c r="AO47" i="151"/>
  <c r="BF54" i="151"/>
  <c r="E152" i="151"/>
  <c r="K369" i="151"/>
  <c r="D382" i="151"/>
  <c r="D385" i="151"/>
  <c r="K198" i="151"/>
  <c r="N162" i="151"/>
  <c r="BX224" i="151"/>
  <c r="BQ247" i="151"/>
  <c r="AJ49" i="151"/>
  <c r="AK50" i="151"/>
  <c r="AI40" i="151"/>
  <c r="L449" i="151"/>
  <c r="L372" i="151"/>
  <c r="E447" i="151"/>
  <c r="D345" i="151"/>
  <c r="K220" i="151"/>
  <c r="G346" i="151"/>
  <c r="N220" i="151"/>
  <c r="N229" i="151"/>
  <c r="BQ243" i="151"/>
  <c r="BQ291" i="151"/>
  <c r="AY73" i="151"/>
  <c r="AR35" i="151"/>
  <c r="AQ47" i="151"/>
  <c r="AY33" i="151"/>
  <c r="AJ58" i="151"/>
  <c r="AH52" i="151"/>
  <c r="AO50" i="151"/>
  <c r="AQ59" i="151"/>
  <c r="AO51" i="151"/>
  <c r="AH44" i="151"/>
  <c r="L364" i="151"/>
  <c r="E282" i="151"/>
  <c r="E255" i="151"/>
  <c r="E227" i="151"/>
  <c r="L217" i="151"/>
  <c r="AO45" i="151"/>
  <c r="D320" i="151"/>
  <c r="D238" i="151"/>
  <c r="N413" i="151"/>
  <c r="F445" i="151"/>
  <c r="F368" i="151"/>
  <c r="F218" i="151"/>
  <c r="BX194" i="151"/>
  <c r="BX295" i="151"/>
  <c r="G228" i="151"/>
  <c r="N404" i="151"/>
  <c r="N293" i="151"/>
  <c r="G236" i="151"/>
  <c r="BQ160" i="151"/>
  <c r="BX247" i="151"/>
  <c r="BX220" i="151"/>
  <c r="BX243" i="151"/>
  <c r="N289" i="151"/>
  <c r="BQ198" i="151"/>
  <c r="BQ321" i="151"/>
  <c r="BX253" i="151"/>
  <c r="BX233" i="151"/>
  <c r="BQ244" i="151"/>
  <c r="AP60" i="151"/>
  <c r="BQ193" i="151"/>
  <c r="BQ233" i="151"/>
  <c r="AJ68" i="151"/>
  <c r="AI38" i="151"/>
  <c r="E439" i="151"/>
  <c r="K433" i="151"/>
  <c r="BU43" i="151"/>
  <c r="K367" i="151"/>
  <c r="AI67" i="151"/>
  <c r="AY53" i="151"/>
  <c r="AR50" i="151"/>
  <c r="AP59" i="151"/>
  <c r="AO59" i="151"/>
  <c r="L322" i="151"/>
  <c r="AO54" i="151"/>
  <c r="K450" i="151"/>
  <c r="K221" i="151"/>
  <c r="AO64" i="151"/>
  <c r="BX182" i="151"/>
  <c r="BX222" i="151"/>
  <c r="BQ222" i="151"/>
  <c r="BX248" i="151"/>
  <c r="BQ295" i="151"/>
  <c r="BX188" i="151"/>
  <c r="BQ253" i="151"/>
  <c r="BX242" i="151"/>
  <c r="BQ248" i="151"/>
  <c r="BX259" i="151"/>
  <c r="BQ242" i="151"/>
  <c r="BQ199" i="151"/>
  <c r="BQ188" i="151"/>
  <c r="BQ187" i="151"/>
  <c r="BQ155" i="151"/>
  <c r="BQ154" i="151"/>
  <c r="BX154" i="151"/>
  <c r="BQ161" i="151"/>
  <c r="G441" i="151"/>
  <c r="G322" i="151"/>
  <c r="F385" i="151"/>
  <c r="F310" i="151"/>
  <c r="BX157" i="151"/>
  <c r="BX168" i="151"/>
  <c r="BX177" i="151"/>
  <c r="G412" i="151"/>
  <c r="G416" i="151"/>
  <c r="N319" i="151"/>
  <c r="N304" i="151"/>
  <c r="G256" i="151"/>
  <c r="G221" i="151"/>
  <c r="N164" i="151"/>
  <c r="M250" i="151"/>
  <c r="BQ186" i="151"/>
  <c r="BQ182" i="151"/>
  <c r="BX161" i="151"/>
  <c r="BX165" i="151"/>
  <c r="BQ163" i="151"/>
  <c r="G357" i="151"/>
  <c r="G219" i="151"/>
  <c r="G186" i="151"/>
  <c r="M407" i="151"/>
  <c r="F429" i="151"/>
  <c r="G154" i="151"/>
  <c r="BX155" i="151"/>
  <c r="F301" i="151"/>
  <c r="BQ176" i="151"/>
  <c r="BQ165" i="151"/>
  <c r="BX173" i="151"/>
  <c r="BX167" i="151"/>
  <c r="BX189" i="151"/>
  <c r="BQ167" i="151"/>
  <c r="G292" i="151"/>
  <c r="BQ232" i="151"/>
  <c r="BQ171" i="151"/>
  <c r="BX232" i="151"/>
  <c r="BX187" i="151"/>
  <c r="BX178" i="151"/>
  <c r="BX228" i="151"/>
  <c r="BX162" i="151"/>
  <c r="BQ318" i="151"/>
  <c r="BQ185" i="151"/>
  <c r="BX198" i="151"/>
  <c r="BX160" i="151"/>
  <c r="BQ178" i="151"/>
  <c r="BQ191" i="151"/>
  <c r="BQ229" i="151"/>
  <c r="BQ228" i="151"/>
  <c r="N348" i="151"/>
  <c r="G238" i="151"/>
  <c r="BQ168" i="151"/>
  <c r="BX191" i="151"/>
  <c r="BQ236" i="151"/>
  <c r="BX318" i="151"/>
  <c r="BQ194" i="151"/>
  <c r="N451" i="151"/>
  <c r="M433" i="151"/>
  <c r="AJ47" i="151"/>
  <c r="N430" i="151"/>
  <c r="G373" i="151"/>
  <c r="N317" i="151"/>
  <c r="G290" i="151"/>
  <c r="N193" i="151"/>
  <c r="N226" i="151"/>
  <c r="M376" i="151"/>
  <c r="M227" i="151"/>
  <c r="BQ175" i="151"/>
  <c r="BQ173" i="151"/>
  <c r="G423" i="151"/>
  <c r="G380" i="151"/>
  <c r="G230" i="151"/>
  <c r="G155" i="151"/>
  <c r="G170" i="151"/>
  <c r="M445" i="151"/>
  <c r="M307" i="151"/>
  <c r="F304" i="151"/>
  <c r="F223" i="151"/>
  <c r="F161" i="151"/>
  <c r="M165" i="151"/>
  <c r="BQ183" i="151"/>
  <c r="BX183" i="151"/>
  <c r="BX174" i="151"/>
  <c r="BA68" i="151"/>
  <c r="U65" i="151"/>
  <c r="AC58" i="151"/>
  <c r="U50" i="151"/>
  <c r="BG50" i="151"/>
  <c r="AC28" i="151"/>
  <c r="AB40" i="151"/>
  <c r="U37" i="151"/>
  <c r="AQ42" i="151"/>
  <c r="G434" i="151"/>
  <c r="N448" i="151"/>
  <c r="N350" i="151"/>
  <c r="G283" i="151"/>
  <c r="N306" i="151"/>
  <c r="G293" i="151"/>
  <c r="G309" i="151"/>
  <c r="G235" i="151"/>
  <c r="G188" i="151"/>
  <c r="N159" i="151"/>
  <c r="G176" i="151"/>
  <c r="F432" i="151"/>
  <c r="M412" i="151"/>
  <c r="F373" i="151"/>
  <c r="M365" i="151"/>
  <c r="F367" i="151"/>
  <c r="M425" i="151"/>
  <c r="M341" i="151"/>
  <c r="M241" i="151"/>
  <c r="M226" i="151"/>
  <c r="F260" i="151"/>
  <c r="F295" i="151"/>
  <c r="M164" i="151"/>
  <c r="BX164" i="151"/>
  <c r="BX159" i="151"/>
  <c r="AZ73" i="151"/>
  <c r="AZ36" i="151"/>
  <c r="BG59" i="151"/>
  <c r="BA35" i="151"/>
  <c r="U62" i="151"/>
  <c r="AQ62" i="151"/>
  <c r="AC44" i="151"/>
  <c r="G127" i="151"/>
  <c r="AB54" i="151"/>
  <c r="G445" i="151"/>
  <c r="G364" i="151"/>
  <c r="N384" i="151"/>
  <c r="N354" i="151"/>
  <c r="N255" i="151"/>
  <c r="G295" i="151"/>
  <c r="G244" i="151"/>
  <c r="G161" i="151"/>
  <c r="G178" i="151"/>
  <c r="F426" i="151"/>
  <c r="M360" i="151"/>
  <c r="F374" i="151"/>
  <c r="M255" i="151"/>
  <c r="F290" i="151"/>
  <c r="F294" i="151"/>
  <c r="F377" i="151"/>
  <c r="F302" i="151"/>
  <c r="M294" i="151"/>
  <c r="F245" i="151"/>
  <c r="M154" i="151"/>
  <c r="F159" i="151"/>
  <c r="F177" i="151"/>
  <c r="BA26" i="151"/>
  <c r="AB52" i="151"/>
  <c r="AQ44" i="151"/>
  <c r="G381" i="151"/>
  <c r="G388" i="151"/>
  <c r="G366" i="151"/>
  <c r="G376" i="151"/>
  <c r="N312" i="151"/>
  <c r="G280" i="151"/>
  <c r="G220" i="151"/>
  <c r="N171" i="151"/>
  <c r="G184" i="151"/>
  <c r="M428" i="151"/>
  <c r="F414" i="151"/>
  <c r="F354" i="151"/>
  <c r="F237" i="151"/>
  <c r="F235" i="151"/>
  <c r="M215" i="151"/>
  <c r="BQ162" i="151"/>
  <c r="BX185" i="151"/>
  <c r="AQ51" i="151"/>
  <c r="K106" i="151"/>
  <c r="N369" i="151"/>
  <c r="N363" i="151"/>
  <c r="N418" i="151"/>
  <c r="G383" i="151"/>
  <c r="G234" i="151"/>
  <c r="G291" i="151"/>
  <c r="G232" i="151"/>
  <c r="N189" i="151"/>
  <c r="N175" i="151"/>
  <c r="F413" i="151"/>
  <c r="F447" i="151"/>
  <c r="F353" i="151"/>
  <c r="F312" i="151"/>
  <c r="F249" i="151"/>
  <c r="F244" i="151"/>
  <c r="M177" i="151"/>
  <c r="M229" i="151"/>
  <c r="M173" i="151"/>
  <c r="BQ169" i="151"/>
  <c r="N344" i="151"/>
  <c r="G281" i="151"/>
  <c r="N240" i="151"/>
  <c r="G245" i="151"/>
  <c r="N172" i="151"/>
  <c r="G169" i="151"/>
  <c r="F423" i="151"/>
  <c r="F313" i="151"/>
  <c r="F282" i="151"/>
  <c r="F299" i="151"/>
  <c r="BQ156" i="151"/>
  <c r="BX236" i="151"/>
  <c r="BQ181" i="151"/>
  <c r="BX169" i="151"/>
  <c r="BX181" i="151"/>
  <c r="BX156" i="151"/>
  <c r="BX176" i="151"/>
  <c r="N298" i="151"/>
  <c r="F281" i="151"/>
  <c r="M237" i="151"/>
  <c r="F234" i="151"/>
  <c r="F230" i="151"/>
  <c r="BQ164" i="151"/>
  <c r="Z41" i="151"/>
  <c r="U32" i="151"/>
  <c r="N366" i="151"/>
  <c r="F375" i="151"/>
  <c r="BX229" i="151"/>
  <c r="AQ38" i="151"/>
  <c r="G247" i="151"/>
  <c r="BX179" i="151"/>
  <c r="BQ157" i="151"/>
  <c r="F228" i="151"/>
  <c r="G426" i="151"/>
  <c r="G347" i="151"/>
  <c r="G308" i="151"/>
  <c r="G168" i="151"/>
  <c r="M372" i="151"/>
  <c r="F179" i="151"/>
  <c r="BQ179" i="151"/>
  <c r="BX190" i="151"/>
  <c r="U36" i="151"/>
  <c r="BG41" i="151"/>
  <c r="AQ45" i="151"/>
  <c r="AQ64" i="151"/>
  <c r="N438" i="151"/>
  <c r="G413" i="151"/>
  <c r="N427" i="151"/>
  <c r="N447" i="151"/>
  <c r="G385" i="151"/>
  <c r="N316" i="151"/>
  <c r="N301" i="151"/>
  <c r="N308" i="151"/>
  <c r="N218" i="151"/>
  <c r="G251" i="151"/>
  <c r="G253" i="151"/>
  <c r="N223" i="151"/>
  <c r="G172" i="151"/>
  <c r="N165" i="151"/>
  <c r="M448" i="151"/>
  <c r="M404" i="151"/>
  <c r="M411" i="151"/>
  <c r="F381" i="151"/>
  <c r="M378" i="151"/>
  <c r="F345" i="151"/>
  <c r="M346" i="151"/>
  <c r="F382" i="151"/>
  <c r="F317" i="151"/>
  <c r="M230" i="151"/>
  <c r="F253" i="151"/>
  <c r="M162" i="151"/>
  <c r="M185" i="151"/>
  <c r="BG60" i="151"/>
  <c r="AM323" i="151"/>
  <c r="BX158" i="151"/>
  <c r="BQ174" i="151"/>
  <c r="AZ67" i="151"/>
  <c r="AZ32" i="151"/>
  <c r="AJ63" i="151"/>
  <c r="AZ40" i="151"/>
  <c r="N449" i="151"/>
  <c r="N412" i="151"/>
  <c r="G410" i="151"/>
  <c r="N387" i="151"/>
  <c r="G352" i="151"/>
  <c r="G301" i="151"/>
  <c r="N383" i="151"/>
  <c r="G382" i="151"/>
  <c r="G248" i="151"/>
  <c r="N237" i="151"/>
  <c r="G198" i="151"/>
  <c r="G175" i="151"/>
  <c r="M450" i="151"/>
  <c r="M420" i="151"/>
  <c r="M413" i="151"/>
  <c r="F388" i="151"/>
  <c r="M353" i="151"/>
  <c r="F346" i="151"/>
  <c r="M286" i="151"/>
  <c r="M288" i="151"/>
  <c r="M234" i="151"/>
  <c r="M251" i="151"/>
  <c r="F224" i="151"/>
  <c r="M235" i="151"/>
  <c r="F176" i="151"/>
  <c r="M159" i="151"/>
  <c r="BQ170" i="151"/>
  <c r="BX170" i="151"/>
  <c r="M260" i="151"/>
  <c r="G344" i="151"/>
  <c r="G303" i="151"/>
  <c r="M282" i="151"/>
  <c r="M156" i="151"/>
  <c r="AZ71" i="151"/>
  <c r="AZ52" i="151"/>
  <c r="AK56" i="151"/>
  <c r="AI33" i="151"/>
  <c r="AZ39" i="151"/>
  <c r="AK54" i="151"/>
  <c r="K227" i="151"/>
  <c r="G448" i="151"/>
  <c r="N345" i="151"/>
  <c r="G360" i="151"/>
  <c r="G425" i="151"/>
  <c r="G305" i="151"/>
  <c r="G240" i="151"/>
  <c r="G224" i="151"/>
  <c r="N154" i="151"/>
  <c r="F439" i="151"/>
  <c r="M363" i="151"/>
  <c r="M371" i="151"/>
  <c r="M300" i="151"/>
  <c r="F285" i="151"/>
  <c r="F291" i="151"/>
  <c r="M166" i="151"/>
  <c r="F156" i="151"/>
  <c r="F189" i="151"/>
  <c r="AR54" i="151"/>
  <c r="BQ189" i="151"/>
  <c r="AK38" i="151"/>
  <c r="AJ69" i="151"/>
  <c r="AQ63" i="151"/>
  <c r="AJ26" i="151"/>
  <c r="AK62" i="151"/>
  <c r="E427" i="151"/>
  <c r="D357" i="151"/>
  <c r="D171" i="151"/>
  <c r="G443" i="151"/>
  <c r="N436" i="151"/>
  <c r="N353" i="151"/>
  <c r="N360" i="151"/>
  <c r="G285" i="151"/>
  <c r="F220" i="151"/>
  <c r="F157" i="151"/>
  <c r="AZ51" i="151"/>
  <c r="AJ35" i="151"/>
  <c r="AI63" i="151"/>
  <c r="AK44" i="151"/>
  <c r="K173" i="151"/>
  <c r="N408" i="151"/>
  <c r="N429" i="151"/>
  <c r="N423" i="151"/>
  <c r="G350" i="151"/>
  <c r="G349" i="151"/>
  <c r="G348" i="151"/>
  <c r="N382" i="151"/>
  <c r="G255" i="151"/>
  <c r="N278" i="151"/>
  <c r="G354" i="151"/>
  <c r="G246" i="151"/>
  <c r="N238" i="151"/>
  <c r="G321" i="151"/>
  <c r="G181" i="151"/>
  <c r="G163" i="151"/>
  <c r="F378" i="151"/>
  <c r="AP64" i="151"/>
  <c r="U51" i="151"/>
  <c r="AM451" i="151"/>
  <c r="AH70" i="151"/>
  <c r="AK26" i="151"/>
  <c r="BF50" i="151"/>
  <c r="BF59" i="151"/>
  <c r="AY59" i="151"/>
  <c r="AH35" i="151"/>
  <c r="BF61" i="151"/>
  <c r="AI44" i="151"/>
  <c r="E406" i="151"/>
  <c r="L304" i="151"/>
  <c r="N280" i="151"/>
  <c r="G377" i="151"/>
  <c r="N281" i="151"/>
  <c r="G167" i="151"/>
  <c r="F287" i="151"/>
  <c r="BQ190" i="151"/>
  <c r="AZ53" i="151"/>
  <c r="AY63" i="151"/>
  <c r="AI36" i="151"/>
  <c r="AK63" i="151"/>
  <c r="BF35" i="151"/>
  <c r="E315" i="151"/>
  <c r="D369" i="151"/>
  <c r="K242" i="151"/>
  <c r="G408" i="151"/>
  <c r="G363" i="151"/>
  <c r="N365" i="151"/>
  <c r="N324" i="151"/>
  <c r="G252" i="151"/>
  <c r="G165" i="151"/>
  <c r="F409" i="151"/>
  <c r="F383" i="151"/>
  <c r="AR59" i="151"/>
  <c r="AZ34" i="151"/>
  <c r="AK73" i="151"/>
  <c r="AQ53" i="151"/>
  <c r="BF53" i="151"/>
  <c r="BF49" i="151"/>
  <c r="AK40" i="151"/>
  <c r="AY30" i="151"/>
  <c r="E343" i="151"/>
  <c r="L425" i="151"/>
  <c r="N346" i="151"/>
  <c r="N310" i="151"/>
  <c r="N294" i="151"/>
  <c r="F425" i="151"/>
  <c r="BX180" i="151"/>
  <c r="BQ184" i="151"/>
  <c r="L303" i="151"/>
  <c r="BX184" i="151"/>
  <c r="BQ158" i="151"/>
  <c r="AJ67" i="151"/>
  <c r="AK36" i="151"/>
  <c r="AH48" i="151"/>
  <c r="AP51" i="151"/>
  <c r="AY61" i="151"/>
  <c r="K343" i="151"/>
  <c r="D245" i="151"/>
  <c r="D215" i="151"/>
  <c r="G442" i="151"/>
  <c r="G217" i="151"/>
  <c r="G171" i="151"/>
  <c r="M157" i="151"/>
  <c r="M197" i="151"/>
  <c r="BX175" i="151"/>
  <c r="AZ65" i="151"/>
  <c r="AR41" i="151"/>
  <c r="E414" i="151"/>
  <c r="L381" i="151"/>
  <c r="D381" i="151"/>
  <c r="N283" i="151"/>
  <c r="N224" i="151"/>
  <c r="BQ152" i="151"/>
  <c r="BO57" i="151"/>
  <c r="S32" i="151"/>
  <c r="AQ65" i="151"/>
  <c r="AJ52" i="151"/>
  <c r="T49" i="151"/>
  <c r="BA59" i="151"/>
  <c r="T47" i="151"/>
  <c r="BA47" i="151"/>
  <c r="AP47" i="151"/>
  <c r="S62" i="151"/>
  <c r="E348" i="151"/>
  <c r="E359" i="151"/>
  <c r="L123" i="151"/>
  <c r="BA55" i="151"/>
  <c r="N379" i="151"/>
  <c r="N347" i="151"/>
  <c r="N356" i="151"/>
  <c r="G302" i="151"/>
  <c r="G242" i="151"/>
  <c r="N225" i="151"/>
  <c r="N254" i="151"/>
  <c r="M431" i="151"/>
  <c r="M414" i="151"/>
  <c r="F366" i="151"/>
  <c r="F307" i="151"/>
  <c r="F306" i="151"/>
  <c r="F324" i="151"/>
  <c r="M323" i="151"/>
  <c r="F240" i="151"/>
  <c r="M224" i="151"/>
  <c r="M295" i="151"/>
  <c r="M191" i="151"/>
  <c r="F188" i="151"/>
  <c r="BF60" i="151"/>
  <c r="BX166" i="151"/>
  <c r="BQ166" i="151"/>
  <c r="BG38" i="151"/>
  <c r="BA56" i="151"/>
  <c r="AK48" i="151"/>
  <c r="AZ47" i="151"/>
  <c r="BA45" i="151"/>
  <c r="G353" i="151"/>
  <c r="N290" i="151"/>
  <c r="G159" i="151"/>
  <c r="F422" i="151"/>
  <c r="M416" i="151"/>
  <c r="F319" i="151"/>
  <c r="M359" i="151"/>
  <c r="M285" i="151"/>
  <c r="F193" i="151"/>
  <c r="F181" i="151"/>
  <c r="AZ45" i="151"/>
  <c r="AM428" i="151"/>
  <c r="AT423" i="151"/>
  <c r="AT253" i="151"/>
  <c r="AT237" i="151"/>
  <c r="BQ180" i="151"/>
  <c r="BX152" i="151"/>
  <c r="AY70" i="151"/>
  <c r="BA53" i="151"/>
  <c r="BG53" i="151"/>
  <c r="BA63" i="151"/>
  <c r="AR38" i="151"/>
  <c r="AO41" i="151"/>
  <c r="AQ37" i="151"/>
  <c r="AH51" i="151"/>
  <c r="AJ62" i="151"/>
  <c r="E309" i="151"/>
  <c r="K419" i="151"/>
  <c r="N406" i="151"/>
  <c r="G451" i="151"/>
  <c r="G361" i="151"/>
  <c r="G359" i="151"/>
  <c r="N343" i="151"/>
  <c r="G447" i="151"/>
  <c r="N386" i="151"/>
  <c r="G312" i="151"/>
  <c r="G320" i="151"/>
  <c r="G294" i="151"/>
  <c r="G239" i="151"/>
  <c r="N258" i="151"/>
  <c r="N251" i="151"/>
  <c r="N233" i="151"/>
  <c r="N325" i="151"/>
  <c r="F443" i="151"/>
  <c r="F441" i="151"/>
  <c r="F387" i="151"/>
  <c r="M350" i="151"/>
  <c r="F384" i="151"/>
  <c r="M369" i="151"/>
  <c r="M347" i="151"/>
  <c r="M387" i="151"/>
  <c r="M357" i="151"/>
  <c r="F308" i="151"/>
  <c r="F358" i="151"/>
  <c r="M315" i="151"/>
  <c r="M305" i="151"/>
  <c r="M354" i="151"/>
  <c r="F362" i="151"/>
  <c r="F227" i="151"/>
  <c r="M220" i="151"/>
  <c r="F236" i="151"/>
  <c r="M171" i="151"/>
  <c r="M179" i="151"/>
  <c r="F169" i="151"/>
  <c r="F162" i="151"/>
  <c r="M160" i="151"/>
  <c r="M106" i="151"/>
  <c r="BO64" i="151"/>
  <c r="BA37" i="151"/>
  <c r="L326" i="151"/>
  <c r="AJ71" i="151"/>
  <c r="K300" i="151"/>
  <c r="N235" i="151"/>
  <c r="G179" i="151"/>
  <c r="N188" i="151"/>
  <c r="M436" i="151"/>
  <c r="M316" i="151"/>
  <c r="F444" i="151"/>
  <c r="BF38" i="151"/>
  <c r="AY51" i="151"/>
  <c r="G419" i="151"/>
  <c r="G288" i="151"/>
  <c r="G193" i="151"/>
  <c r="AJ41" i="151"/>
  <c r="G436" i="151"/>
  <c r="G374" i="151"/>
  <c r="M441" i="151"/>
  <c r="M422" i="151"/>
  <c r="K171" i="151"/>
  <c r="G439" i="151"/>
  <c r="G378" i="151"/>
  <c r="G262" i="151"/>
  <c r="N236" i="151"/>
  <c r="N197" i="151"/>
  <c r="M281" i="151"/>
  <c r="F250" i="151"/>
  <c r="BF52" i="151"/>
  <c r="AJ40" i="151"/>
  <c r="BG35" i="151"/>
  <c r="K443" i="151"/>
  <c r="D220" i="151"/>
  <c r="D176" i="151"/>
  <c r="N368" i="151"/>
  <c r="N286" i="151"/>
  <c r="G355" i="151"/>
  <c r="N299" i="151"/>
  <c r="N168" i="151"/>
  <c r="M370" i="151"/>
  <c r="M298" i="151"/>
  <c r="F283" i="151"/>
  <c r="M244" i="151"/>
  <c r="F247" i="151"/>
  <c r="M318" i="151"/>
  <c r="F171" i="151"/>
  <c r="AO60" i="151"/>
  <c r="BF29" i="151"/>
  <c r="AT294" i="151"/>
  <c r="AT215" i="151"/>
  <c r="U34" i="151"/>
  <c r="AM156" i="151"/>
  <c r="AT446" i="151"/>
  <c r="AM229" i="151"/>
  <c r="AC45" i="151"/>
  <c r="AM324" i="151"/>
  <c r="AT426" i="151"/>
  <c r="AT441" i="151"/>
  <c r="AM154" i="151"/>
  <c r="BA43" i="151"/>
  <c r="AT302" i="151"/>
  <c r="G427" i="151"/>
  <c r="N370" i="151"/>
  <c r="G387" i="151"/>
  <c r="N425" i="151"/>
  <c r="N287" i="151"/>
  <c r="G243" i="151"/>
  <c r="G241" i="151"/>
  <c r="F408" i="151"/>
  <c r="F431" i="151"/>
  <c r="M361" i="151"/>
  <c r="M248" i="151"/>
  <c r="AB30" i="151"/>
  <c r="BG47" i="151"/>
  <c r="AY54" i="151"/>
  <c r="K120" i="151"/>
  <c r="N309" i="151"/>
  <c r="N183" i="151"/>
  <c r="F347" i="151"/>
  <c r="F280" i="151"/>
  <c r="F190" i="151"/>
  <c r="Z61" i="151"/>
  <c r="AC49" i="151"/>
  <c r="AB49" i="151"/>
  <c r="AC42" i="151"/>
  <c r="M262" i="151"/>
  <c r="AA48" i="151"/>
  <c r="AC39" i="151"/>
  <c r="AU20" i="1" a="1"/>
  <c r="AU20" i="1" s="1"/>
  <c r="AC53" i="151"/>
  <c r="AA53" i="151"/>
  <c r="Z65" i="151"/>
  <c r="BE20" i="1" a="1"/>
  <c r="BE20" i="1" s="1"/>
  <c r="BA28" i="151"/>
  <c r="N260" i="151"/>
  <c r="AC67" i="151"/>
  <c r="V68" i="151"/>
  <c r="V67" i="151"/>
  <c r="AZ70" i="151"/>
  <c r="U67" i="151"/>
  <c r="AZ20" i="1" a="1"/>
  <c r="AZ20" i="1" s="1"/>
  <c r="AZ48" i="151"/>
  <c r="AZ56" i="151"/>
  <c r="L92" i="151"/>
  <c r="AJ45" i="151"/>
  <c r="N437" i="151"/>
  <c r="N415" i="151"/>
  <c r="G438" i="151"/>
  <c r="G365" i="151"/>
  <c r="G369" i="151"/>
  <c r="N446" i="151"/>
  <c r="G371" i="151"/>
  <c r="N314" i="151"/>
  <c r="N307" i="151"/>
  <c r="G362" i="151"/>
  <c r="G310" i="151"/>
  <c r="N239" i="151"/>
  <c r="G254" i="151"/>
  <c r="G183" i="151"/>
  <c r="N167" i="151"/>
  <c r="N190" i="151"/>
  <c r="F428" i="151"/>
  <c r="F438" i="151"/>
  <c r="M409" i="151"/>
  <c r="M447" i="151"/>
  <c r="M367" i="151"/>
  <c r="M380" i="151"/>
  <c r="F352" i="151"/>
  <c r="F323" i="151"/>
  <c r="F293" i="151"/>
  <c r="F305" i="151"/>
  <c r="F320" i="151"/>
  <c r="M355" i="151"/>
  <c r="M314" i="151"/>
  <c r="F258" i="151"/>
  <c r="M246" i="151"/>
  <c r="F254" i="151"/>
  <c r="M193" i="151"/>
  <c r="M259" i="151"/>
  <c r="F167" i="151"/>
  <c r="F178" i="151"/>
  <c r="F164" i="151"/>
  <c r="F160" i="151"/>
  <c r="F232" i="151"/>
  <c r="F106" i="151"/>
  <c r="AY34" i="151"/>
  <c r="BG57" i="151"/>
  <c r="AY43" i="151"/>
  <c r="AK55" i="151"/>
  <c r="AT429" i="151"/>
  <c r="AM406" i="151"/>
  <c r="AM443" i="151"/>
  <c r="AM441" i="151"/>
  <c r="AM319" i="151"/>
  <c r="AT425" i="151"/>
  <c r="AT368" i="151"/>
  <c r="AM388" i="151"/>
  <c r="AM373" i="151"/>
  <c r="AM302" i="151"/>
  <c r="AM320" i="151"/>
  <c r="AM282" i="151"/>
  <c r="AT310" i="151"/>
  <c r="AM310" i="151"/>
  <c r="AM250" i="151"/>
  <c r="AT235" i="151"/>
  <c r="AM243" i="151"/>
  <c r="AT247" i="151"/>
  <c r="AT241" i="151"/>
  <c r="AM232" i="151"/>
  <c r="AM184" i="151"/>
  <c r="AM158" i="151"/>
  <c r="AM183" i="151"/>
  <c r="G432" i="151"/>
  <c r="N411" i="151"/>
  <c r="G368" i="151"/>
  <c r="N377" i="151"/>
  <c r="N250" i="151"/>
  <c r="N228" i="151"/>
  <c r="F433" i="151"/>
  <c r="M385" i="151"/>
  <c r="AZ41" i="151"/>
  <c r="N428" i="151"/>
  <c r="G345" i="151"/>
  <c r="N349" i="151"/>
  <c r="G316" i="151"/>
  <c r="G249" i="151"/>
  <c r="N321" i="151"/>
  <c r="N295" i="151"/>
  <c r="M345" i="151"/>
  <c r="F357" i="151"/>
  <c r="M287" i="151"/>
  <c r="F316" i="151"/>
  <c r="F256" i="151"/>
  <c r="F292" i="151"/>
  <c r="M228" i="151"/>
  <c r="F183" i="151"/>
  <c r="G404" i="151"/>
  <c r="G379" i="151"/>
  <c r="G351" i="151"/>
  <c r="N303" i="151"/>
  <c r="M374" i="151"/>
  <c r="F215" i="151"/>
  <c r="F173" i="151"/>
  <c r="F152" i="151"/>
  <c r="G296" i="151"/>
  <c r="G318" i="151"/>
  <c r="M344" i="151"/>
  <c r="AM294" i="151"/>
  <c r="AT168" i="151"/>
  <c r="AT381" i="151"/>
  <c r="AT175" i="151"/>
  <c r="AT450" i="151"/>
  <c r="AM439" i="151"/>
  <c r="AM284" i="151"/>
  <c r="AM367" i="151"/>
  <c r="AM249" i="151"/>
  <c r="AZ49" i="151"/>
  <c r="U39" i="151"/>
  <c r="BA40" i="151"/>
  <c r="BG42" i="151"/>
  <c r="V54" i="151"/>
  <c r="K127" i="151"/>
  <c r="G407" i="151"/>
  <c r="N434" i="151"/>
  <c r="G319" i="151"/>
  <c r="G315" i="151"/>
  <c r="G278" i="151"/>
  <c r="N311" i="151"/>
  <c r="G258" i="151"/>
  <c r="G260" i="151"/>
  <c r="G160" i="151"/>
  <c r="G194" i="151"/>
  <c r="N184" i="151"/>
  <c r="N156" i="151"/>
  <c r="G156" i="151"/>
  <c r="N177" i="151"/>
  <c r="F404" i="151"/>
  <c r="F437" i="151"/>
  <c r="M430" i="151"/>
  <c r="M432" i="151"/>
  <c r="F363" i="151"/>
  <c r="M348" i="151"/>
  <c r="M373" i="151"/>
  <c r="M440" i="151"/>
  <c r="M356" i="151"/>
  <c r="M304" i="151"/>
  <c r="F300" i="151"/>
  <c r="M283" i="151"/>
  <c r="F289" i="151"/>
  <c r="F243" i="151"/>
  <c r="F225" i="151"/>
  <c r="M243" i="151"/>
  <c r="M184" i="151"/>
  <c r="M174" i="151"/>
  <c r="M180" i="151"/>
  <c r="AQ29" i="151"/>
  <c r="AY29" i="151"/>
  <c r="AT369" i="151"/>
  <c r="AT353" i="151"/>
  <c r="AT281" i="151"/>
  <c r="AM444" i="151"/>
  <c r="BA74" i="151"/>
  <c r="BG26" i="151"/>
  <c r="U63" i="151"/>
  <c r="BA50" i="151"/>
  <c r="AC37" i="151"/>
  <c r="AQ35" i="151"/>
  <c r="AZ59" i="151"/>
  <c r="V28" i="151"/>
  <c r="U40" i="151"/>
  <c r="BG51" i="151"/>
  <c r="AB44" i="151"/>
  <c r="AZ61" i="151"/>
  <c r="BA54" i="151"/>
  <c r="G431" i="151"/>
  <c r="G430" i="151"/>
  <c r="N439" i="151"/>
  <c r="N359" i="151"/>
  <c r="G311" i="151"/>
  <c r="G284" i="151"/>
  <c r="G218" i="151"/>
  <c r="N155" i="151"/>
  <c r="G166" i="151"/>
  <c r="N120" i="151"/>
  <c r="M443" i="151"/>
  <c r="M381" i="151"/>
  <c r="F415" i="151"/>
  <c r="F449" i="151"/>
  <c r="M386" i="151"/>
  <c r="M384" i="151"/>
  <c r="F356" i="151"/>
  <c r="M308" i="151"/>
  <c r="M290" i="151"/>
  <c r="M306" i="151"/>
  <c r="F355" i="151"/>
  <c r="M284" i="151"/>
  <c r="F321" i="151"/>
  <c r="M233" i="151"/>
  <c r="M291" i="151"/>
  <c r="M223" i="151"/>
  <c r="M158" i="151"/>
  <c r="F182" i="151"/>
  <c r="M186" i="151"/>
  <c r="F166" i="151"/>
  <c r="M182" i="151"/>
  <c r="AR60" i="151"/>
  <c r="AY46" i="151"/>
  <c r="AQ43" i="151"/>
  <c r="AM368" i="151"/>
  <c r="AM283" i="151"/>
  <c r="AM223" i="151"/>
  <c r="BA51" i="151"/>
  <c r="G409" i="151"/>
  <c r="N355" i="151"/>
  <c r="M446" i="151"/>
  <c r="M383" i="151"/>
  <c r="M187" i="151"/>
  <c r="BG25" i="1" a="1"/>
  <c r="BG25" i="1" s="1"/>
  <c r="AT25" i="1" a="1"/>
  <c r="AT25" i="1" s="1"/>
  <c r="S131" i="1"/>
  <c r="BI131" i="1" a="1"/>
  <c r="BI131" i="1" s="1"/>
  <c r="BD131" i="1" a="1"/>
  <c r="BD131" i="1" s="1"/>
  <c r="AX131" i="1" a="1"/>
  <c r="AX131" i="1" s="1"/>
  <c r="BJ131" i="1" a="1"/>
  <c r="BJ131" i="1" s="1"/>
  <c r="BG131" i="1" a="1"/>
  <c r="BG131" i="1" s="1"/>
  <c r="BB131" i="1" a="1"/>
  <c r="BB131" i="1" s="1"/>
  <c r="AV131" i="1" a="1"/>
  <c r="AV131" i="1" s="1"/>
  <c r="BN131" i="1" a="1"/>
  <c r="BN131" i="1" s="1"/>
  <c r="BH131" i="1" a="1"/>
  <c r="BH131" i="1" s="1"/>
  <c r="AW131" i="1" a="1"/>
  <c r="AW131" i="1" s="1"/>
  <c r="BA131" i="1" a="1"/>
  <c r="BA131" i="1" s="1"/>
  <c r="BM131" i="1" a="1"/>
  <c r="BM131" i="1" s="1"/>
  <c r="BE131" i="1" a="1"/>
  <c r="BE131" i="1" s="1"/>
  <c r="AT131" i="1" a="1"/>
  <c r="AT131" i="1" s="1"/>
  <c r="BF131" i="1" a="1"/>
  <c r="BF131" i="1" s="1"/>
  <c r="AU131" i="1" a="1"/>
  <c r="AU131" i="1" s="1"/>
  <c r="AY131" i="1" a="1"/>
  <c r="AY131" i="1" s="1"/>
  <c r="BK131" i="1" a="1"/>
  <c r="BK131" i="1" s="1"/>
  <c r="AZ131" i="1" a="1"/>
  <c r="AZ131" i="1" s="1"/>
  <c r="BC131" i="1" a="1"/>
  <c r="BC131" i="1" s="1"/>
  <c r="BL131" i="1" a="1"/>
  <c r="BL131" i="1" s="1"/>
  <c r="BF132" i="1" a="1"/>
  <c r="BF132" i="1" s="1"/>
  <c r="BA135" i="1" a="1"/>
  <c r="BA135" i="1" s="1"/>
  <c r="BI135" i="1" a="1"/>
  <c r="BI135" i="1" s="1"/>
  <c r="BI133" i="1" a="1"/>
  <c r="BI133" i="1" s="1"/>
  <c r="BA132" i="1" a="1"/>
  <c r="BA132" i="1" s="1"/>
  <c r="BM135" i="1" a="1"/>
  <c r="BM135" i="1" s="1"/>
  <c r="AY135" i="1" a="1"/>
  <c r="AY135" i="1" s="1"/>
  <c r="AU132" i="1" a="1"/>
  <c r="AU132" i="1" s="1"/>
  <c r="BM132" i="1" a="1"/>
  <c r="BM132" i="1" s="1"/>
  <c r="BB135" i="1" a="1"/>
  <c r="BB135" i="1" s="1"/>
  <c r="BK135" i="1" a="1"/>
  <c r="BK135" i="1" s="1"/>
  <c r="BJ133" i="1" a="1"/>
  <c r="BJ133" i="1" s="1"/>
  <c r="AY132" i="1" a="1"/>
  <c r="AY132" i="1" s="1"/>
  <c r="AV135" i="1" a="1"/>
  <c r="AV135" i="1" s="1"/>
  <c r="AU133" i="1" a="1"/>
  <c r="AU133" i="1" s="1"/>
  <c r="BN133" i="1" a="1"/>
  <c r="BN133" i="1" s="1"/>
  <c r="BK132" i="1" a="1"/>
  <c r="BK132" i="1" s="1"/>
  <c r="BH135" i="1" a="1"/>
  <c r="BH135" i="1" s="1"/>
  <c r="BG133" i="1" a="1"/>
  <c r="BG133" i="1" s="1"/>
  <c r="BD132" i="1" a="1"/>
  <c r="BD132" i="1" s="1"/>
  <c r="AZ132" i="1" a="1"/>
  <c r="AZ132" i="1" s="1"/>
  <c r="AV133" i="1" a="1"/>
  <c r="AV133" i="1" s="1"/>
  <c r="BE132" i="1" a="1"/>
  <c r="BE132" i="1" s="1"/>
  <c r="BL132" i="1" a="1"/>
  <c r="BL132" i="1" s="1"/>
  <c r="AZ135" i="1" a="1"/>
  <c r="AZ135" i="1" s="1"/>
  <c r="BJ135" i="1" a="1"/>
  <c r="BJ135" i="1" s="1"/>
  <c r="BH133" i="1" a="1"/>
  <c r="BH133" i="1" s="1"/>
  <c r="AT132" i="1" a="1"/>
  <c r="AT132" i="1" s="1"/>
  <c r="BL135" i="1" a="1"/>
  <c r="BL135" i="1" s="1"/>
  <c r="AW135" i="1" a="1"/>
  <c r="AW135" i="1" s="1"/>
  <c r="AX132" i="1" a="1"/>
  <c r="AX132" i="1" s="1"/>
  <c r="BE133" i="1" a="1"/>
  <c r="BE133" i="1" s="1"/>
  <c r="AV134" i="1" a="1"/>
  <c r="AV134" i="1" s="1"/>
  <c r="AY134" i="1" a="1"/>
  <c r="AY134" i="1" s="1"/>
  <c r="BJ132" i="1" a="1"/>
  <c r="BJ132" i="1" s="1"/>
  <c r="AT133" i="1" a="1"/>
  <c r="AT133" i="1" s="1"/>
  <c r="BC132" i="1" a="1"/>
  <c r="BC132" i="1" s="1"/>
  <c r="BN135" i="1" a="1"/>
  <c r="BN135" i="1" s="1"/>
  <c r="BF133" i="1" a="1"/>
  <c r="BF133" i="1" s="1"/>
  <c r="BC135" i="1" a="1"/>
  <c r="BC135" i="1" s="1"/>
  <c r="AW133" i="1" a="1"/>
  <c r="AW133" i="1" s="1"/>
  <c r="BD135" i="1" a="1"/>
  <c r="BD135" i="1" s="1"/>
  <c r="AX133" i="1" a="1"/>
  <c r="AX133" i="1" s="1"/>
  <c r="BB132" i="1" a="1"/>
  <c r="BB132" i="1" s="1"/>
  <c r="BE135" i="1" a="1"/>
  <c r="BE135" i="1" s="1"/>
  <c r="AY133" i="1" a="1"/>
  <c r="AY133" i="1" s="1"/>
  <c r="AT135" i="1" a="1"/>
  <c r="AT135" i="1" s="1"/>
  <c r="BK133" i="1" a="1"/>
  <c r="BK133" i="1" s="1"/>
  <c r="BF135" i="1" a="1"/>
  <c r="BF135" i="1" s="1"/>
  <c r="AX135" i="1" a="1"/>
  <c r="AX135" i="1" s="1"/>
  <c r="AU135" i="1" a="1"/>
  <c r="AU135" i="1" s="1"/>
  <c r="BN132" i="1" a="1"/>
  <c r="BN132" i="1" s="1"/>
  <c r="BG135" i="1" a="1"/>
  <c r="BG135" i="1" s="1"/>
  <c r="AZ133" i="1" a="1"/>
  <c r="AZ133" i="1" s="1"/>
  <c r="BD134" i="1" a="1"/>
  <c r="BD134" i="1" s="1"/>
  <c r="AZ134" i="1" a="1"/>
  <c r="AZ134" i="1" s="1"/>
  <c r="BG132" i="1" a="1"/>
  <c r="BG132" i="1" s="1"/>
  <c r="BL133" i="1" a="1"/>
  <c r="BL133" i="1" s="1"/>
  <c r="BA133" i="1" a="1"/>
  <c r="BA133" i="1" s="1"/>
  <c r="BL134" i="1" a="1"/>
  <c r="BL134" i="1" s="1"/>
  <c r="AV132" i="1" a="1"/>
  <c r="AV132" i="1" s="1"/>
  <c r="BE134" i="1" a="1"/>
  <c r="BE134" i="1" s="1"/>
  <c r="BH132" i="1" a="1"/>
  <c r="BH132" i="1" s="1"/>
  <c r="BB133" i="1" a="1"/>
  <c r="BB133" i="1" s="1"/>
  <c r="AT134" i="1" a="1"/>
  <c r="AT134" i="1" s="1"/>
  <c r="AW132" i="1" a="1"/>
  <c r="AW132" i="1" s="1"/>
  <c r="BM133" i="1" a="1"/>
  <c r="BM133" i="1" s="1"/>
  <c r="BF134" i="1" a="1"/>
  <c r="BF134" i="1" s="1"/>
  <c r="BI132" i="1" a="1"/>
  <c r="BI132" i="1" s="1"/>
  <c r="BC133" i="1" a="1"/>
  <c r="BC133" i="1" s="1"/>
  <c r="AU134" i="1" a="1"/>
  <c r="AU134" i="1" s="1"/>
  <c r="BD133" i="1" a="1"/>
  <c r="BD133" i="1" s="1"/>
  <c r="BG134" i="1" a="1"/>
  <c r="BG134" i="1" s="1"/>
  <c r="BA134" i="1" a="1"/>
  <c r="BA134" i="1" s="1"/>
  <c r="BM134" i="1" a="1"/>
  <c r="BM134" i="1" s="1"/>
  <c r="BK134" i="1" a="1"/>
  <c r="BK134" i="1" s="1"/>
  <c r="BB134" i="1" a="1"/>
  <c r="BB134" i="1" s="1"/>
  <c r="BN134" i="1" a="1"/>
  <c r="BN134" i="1" s="1"/>
  <c r="BC134" i="1" a="1"/>
  <c r="BC134" i="1" s="1"/>
  <c r="BH134" i="1" a="1"/>
  <c r="BH134" i="1" s="1"/>
  <c r="AW134" i="1" a="1"/>
  <c r="AW134" i="1" s="1"/>
  <c r="BI134" i="1" a="1"/>
  <c r="BI134" i="1" s="1"/>
  <c r="AX134" i="1" a="1"/>
  <c r="AX134" i="1" s="1"/>
  <c r="BJ134" i="1" a="1"/>
  <c r="BJ134" i="1" s="1"/>
  <c r="BH20" i="1" a="1"/>
  <c r="BH20" i="1" s="1"/>
  <c r="V53" i="151"/>
  <c r="AM354" i="151"/>
  <c r="AT296" i="151"/>
  <c r="BB432" i="151"/>
  <c r="BI381" i="151"/>
  <c r="BI433" i="151"/>
  <c r="BB365" i="151"/>
  <c r="BB352" i="151"/>
  <c r="BB344" i="151"/>
  <c r="BI308" i="151"/>
  <c r="BB311" i="151"/>
  <c r="BI252" i="151"/>
  <c r="BB224" i="151"/>
  <c r="BB169" i="151"/>
  <c r="BI155" i="151"/>
  <c r="BI169" i="151"/>
  <c r="BB180" i="151"/>
  <c r="BB189" i="151"/>
  <c r="S66" i="1"/>
  <c r="BN70" i="1" a="1"/>
  <c r="BN70" i="1" s="1"/>
  <c r="BK70" i="1" a="1"/>
  <c r="BK70" i="1" s="1"/>
  <c r="BM70" i="1" a="1"/>
  <c r="BM70" i="1" s="1"/>
  <c r="BD70" i="1" a="1"/>
  <c r="BD70" i="1" s="1"/>
  <c r="BE70" i="1" a="1"/>
  <c r="BE70" i="1" s="1"/>
  <c r="AT70" i="1" a="1"/>
  <c r="AT70" i="1" s="1"/>
  <c r="AU70" i="1" a="1"/>
  <c r="AU70" i="1" s="1"/>
  <c r="BF70" i="1" a="1"/>
  <c r="BF70" i="1" s="1"/>
  <c r="AV70" i="1" a="1"/>
  <c r="AV70" i="1" s="1"/>
  <c r="AX70" i="1" a="1"/>
  <c r="AX70" i="1" s="1"/>
  <c r="BH70" i="1" a="1"/>
  <c r="BH70" i="1" s="1"/>
  <c r="BJ70" i="1" a="1"/>
  <c r="BJ70" i="1" s="1"/>
  <c r="AW70" i="1" a="1"/>
  <c r="AW70" i="1" s="1"/>
  <c r="AY70" i="1" a="1"/>
  <c r="AY70" i="1" s="1"/>
  <c r="BI70" i="1" a="1"/>
  <c r="BI70" i="1" s="1"/>
  <c r="BA70" i="1" a="1"/>
  <c r="BA70" i="1" s="1"/>
  <c r="AZ70" i="1" a="1"/>
  <c r="AZ70" i="1" s="1"/>
  <c r="BC70" i="1" a="1"/>
  <c r="BC70" i="1" s="1"/>
  <c r="BL70" i="1" a="1"/>
  <c r="BL70" i="1" s="1"/>
  <c r="BG70" i="1" a="1"/>
  <c r="BG70" i="1" s="1"/>
  <c r="BB70" i="1" a="1"/>
  <c r="BB70" i="1" s="1"/>
  <c r="BA66" i="1" a="1"/>
  <c r="BA66" i="1" s="1"/>
  <c r="BM66" i="1" a="1"/>
  <c r="BM66" i="1" s="1"/>
  <c r="BB66" i="1" a="1"/>
  <c r="BB66" i="1" s="1"/>
  <c r="BC66" i="1" a="1"/>
  <c r="BC66" i="1" s="1"/>
  <c r="BE66" i="1" a="1"/>
  <c r="BE66" i="1" s="1"/>
  <c r="BD66" i="1" a="1"/>
  <c r="BD66" i="1" s="1"/>
  <c r="AU66" i="1" a="1"/>
  <c r="AU66" i="1" s="1"/>
  <c r="AT66" i="1" a="1"/>
  <c r="AT66" i="1" s="1"/>
  <c r="BG66" i="1" a="1"/>
  <c r="BG66" i="1" s="1"/>
  <c r="BF66" i="1" a="1"/>
  <c r="BF66" i="1" s="1"/>
  <c r="BN66" i="1" a="1"/>
  <c r="BN66" i="1" s="1"/>
  <c r="AV66" i="1" a="1"/>
  <c r="AV66" i="1" s="1"/>
  <c r="BH66" i="1" a="1"/>
  <c r="BH66" i="1" s="1"/>
  <c r="AW66" i="1" a="1"/>
  <c r="AW66" i="1" s="1"/>
  <c r="BI66" i="1" a="1"/>
  <c r="BI66" i="1" s="1"/>
  <c r="AX66" i="1" a="1"/>
  <c r="AX66" i="1" s="1"/>
  <c r="BJ66" i="1" a="1"/>
  <c r="BJ66" i="1" s="1"/>
  <c r="AY66" i="1" a="1"/>
  <c r="AY66" i="1" s="1"/>
  <c r="BK66" i="1" a="1"/>
  <c r="BK66" i="1" s="1"/>
  <c r="AZ66" i="1" a="1"/>
  <c r="AZ66" i="1" s="1"/>
  <c r="BL66" i="1" a="1"/>
  <c r="BL66" i="1" s="1"/>
  <c r="BG68" i="1" a="1"/>
  <c r="BG68" i="1" s="1"/>
  <c r="BL68" i="1" a="1"/>
  <c r="BL68" i="1" s="1"/>
  <c r="BC68" i="1" a="1"/>
  <c r="BC68" i="1" s="1"/>
  <c r="BK67" i="1" a="1"/>
  <c r="BK67" i="1" s="1"/>
  <c r="AV68" i="1" a="1"/>
  <c r="AV68" i="1" s="1"/>
  <c r="AZ67" i="1" a="1"/>
  <c r="AZ67" i="1" s="1"/>
  <c r="BM67" i="1" a="1"/>
  <c r="BM67" i="1" s="1"/>
  <c r="BH68" i="1" a="1"/>
  <c r="BH68" i="1" s="1"/>
  <c r="BL67" i="1" a="1"/>
  <c r="BL67" i="1" s="1"/>
  <c r="AW68" i="1" a="1"/>
  <c r="AW68" i="1" s="1"/>
  <c r="BI68" i="1" a="1"/>
  <c r="BI68" i="1" s="1"/>
  <c r="AX68" i="1" a="1"/>
  <c r="AX68" i="1" s="1"/>
  <c r="BJ68" i="1" a="1"/>
  <c r="BJ68" i="1" s="1"/>
  <c r="AY68" i="1" a="1"/>
  <c r="AY68" i="1" s="1"/>
  <c r="BK68" i="1" a="1"/>
  <c r="BK68" i="1" s="1"/>
  <c r="BA68" i="1" a="1"/>
  <c r="BA68" i="1" s="1"/>
  <c r="BM68" i="1" a="1"/>
  <c r="BM68" i="1" s="1"/>
  <c r="BB68" i="1" a="1"/>
  <c r="BB68" i="1" s="1"/>
  <c r="AW67" i="1" a="1"/>
  <c r="AW67" i="1" s="1"/>
  <c r="BD67" i="1" a="1"/>
  <c r="BD67" i="1" s="1"/>
  <c r="BN68" i="1" a="1"/>
  <c r="BN68" i="1" s="1"/>
  <c r="BI67" i="1" a="1"/>
  <c r="BI67" i="1" s="1"/>
  <c r="AT68" i="1" a="1"/>
  <c r="AT68" i="1" s="1"/>
  <c r="BD68" i="1" a="1"/>
  <c r="BD68" i="1" s="1"/>
  <c r="AX67" i="1" a="1"/>
  <c r="AX67" i="1" s="1"/>
  <c r="BF68" i="1" a="1"/>
  <c r="BF68" i="1" s="1"/>
  <c r="BE68" i="1" a="1"/>
  <c r="BE68" i="1" s="1"/>
  <c r="AZ68" i="1" a="1"/>
  <c r="AZ68" i="1" s="1"/>
  <c r="BJ67" i="1" a="1"/>
  <c r="BJ67" i="1" s="1"/>
  <c r="BF67" i="1" a="1"/>
  <c r="BF67" i="1" s="1"/>
  <c r="AU68" i="1" a="1"/>
  <c r="AU68" i="1" s="1"/>
  <c r="AY67" i="1" a="1"/>
  <c r="AY67" i="1" s="1"/>
  <c r="AV67" i="1" a="1"/>
  <c r="AV67" i="1" s="1"/>
  <c r="BL69" i="1" a="1"/>
  <c r="BL69" i="1" s="1"/>
  <c r="BD69" i="1" a="1"/>
  <c r="BD69" i="1" s="1"/>
  <c r="BH67" i="1" a="1"/>
  <c r="BH67" i="1" s="1"/>
  <c r="BA69" i="1" a="1"/>
  <c r="BA69" i="1" s="1"/>
  <c r="BB67" i="1" a="1"/>
  <c r="BB67" i="1" s="1"/>
  <c r="BM69" i="1" a="1"/>
  <c r="BM69" i="1" s="1"/>
  <c r="BN67" i="1" a="1"/>
  <c r="BN67" i="1" s="1"/>
  <c r="BC69" i="1" a="1"/>
  <c r="BC69" i="1" s="1"/>
  <c r="BH69" i="1" a="1"/>
  <c r="BH69" i="1" s="1"/>
  <c r="BC67" i="1" a="1"/>
  <c r="BC67" i="1" s="1"/>
  <c r="BN69" i="1" a="1"/>
  <c r="BN69" i="1" s="1"/>
  <c r="BE67" i="1" a="1"/>
  <c r="BE67" i="1" s="1"/>
  <c r="BE69" i="1" a="1"/>
  <c r="BE69" i="1" s="1"/>
  <c r="AT69" i="1" a="1"/>
  <c r="AT69" i="1" s="1"/>
  <c r="BA67" i="1" a="1"/>
  <c r="BA67" i="1" s="1"/>
  <c r="BF69" i="1" a="1"/>
  <c r="BF69" i="1" s="1"/>
  <c r="AU69" i="1" a="1"/>
  <c r="AU69" i="1" s="1"/>
  <c r="BG69" i="1" a="1"/>
  <c r="BG69" i="1" s="1"/>
  <c r="AW69" i="1" a="1"/>
  <c r="AW69" i="1" s="1"/>
  <c r="BI69" i="1" a="1"/>
  <c r="BI69" i="1" s="1"/>
  <c r="AV69" i="1" a="1"/>
  <c r="AV69" i="1" s="1"/>
  <c r="AT67" i="1" a="1"/>
  <c r="AT67" i="1" s="1"/>
  <c r="AX69" i="1" a="1"/>
  <c r="AX69" i="1" s="1"/>
  <c r="AU67" i="1" a="1"/>
  <c r="AU67" i="1" s="1"/>
  <c r="BJ69" i="1" a="1"/>
  <c r="BJ69" i="1" s="1"/>
  <c r="AY69" i="1" a="1"/>
  <c r="AY69" i="1" s="1"/>
  <c r="BK69" i="1" a="1"/>
  <c r="BK69" i="1" s="1"/>
  <c r="BG67" i="1" a="1"/>
  <c r="BG67" i="1" s="1"/>
  <c r="AZ69" i="1" a="1"/>
  <c r="AZ69" i="1" s="1"/>
  <c r="BB69" i="1" a="1"/>
  <c r="BB69" i="1" s="1"/>
  <c r="BF38" i="1" a="1"/>
  <c r="BF38" i="1" s="1"/>
  <c r="S471" i="1"/>
  <c r="AV471" i="1" a="1"/>
  <c r="AV471" i="1" s="1"/>
  <c r="AX471" i="1" a="1"/>
  <c r="AX471" i="1" s="1"/>
  <c r="BH474" i="1" a="1"/>
  <c r="BH474" i="1" s="1"/>
  <c r="BK472" i="1" a="1"/>
  <c r="BK472" i="1" s="1"/>
  <c r="AW474" i="1" a="1"/>
  <c r="AW474" i="1" s="1"/>
  <c r="AZ472" i="1" a="1"/>
  <c r="AZ472" i="1" s="1"/>
  <c r="BJ475" i="1" a="1"/>
  <c r="BJ475" i="1" s="1"/>
  <c r="BL471" i="1" a="1"/>
  <c r="BL471" i="1" s="1"/>
  <c r="BN471" i="1" a="1"/>
  <c r="BN471" i="1" s="1"/>
  <c r="AZ475" i="1" a="1"/>
  <c r="AZ475" i="1" s="1"/>
  <c r="BC473" i="1" a="1"/>
  <c r="BC473" i="1" s="1"/>
  <c r="BM474" i="1" a="1"/>
  <c r="BM474" i="1" s="1"/>
  <c r="BH473" i="1" a="1"/>
  <c r="BH473" i="1" s="1"/>
  <c r="BD472" i="1" a="1"/>
  <c r="BD472" i="1" s="1"/>
  <c r="BF472" i="1" a="1"/>
  <c r="BF472" i="1" s="1"/>
  <c r="BA471" i="1" a="1"/>
  <c r="BA471" i="1" s="1"/>
  <c r="AU474" i="1" a="1"/>
  <c r="AU474" i="1" s="1"/>
  <c r="BE475" i="1" a="1"/>
  <c r="BE475" i="1" s="1"/>
  <c r="AZ474" i="1" a="1"/>
  <c r="AZ474" i="1" s="1"/>
  <c r="AV473" i="1" a="1"/>
  <c r="AV473" i="1" s="1"/>
  <c r="AX473" i="1" a="1"/>
  <c r="AX473" i="1" s="1"/>
  <c r="BI472" i="1" a="1"/>
  <c r="BI472" i="1" s="1"/>
  <c r="BK474" i="1" a="1"/>
  <c r="BK474" i="1" s="1"/>
  <c r="BF471" i="1" a="1"/>
  <c r="BF471" i="1" s="1"/>
  <c r="BH475" i="1" a="1"/>
  <c r="BH475" i="1" s="1"/>
  <c r="BL473" i="1" a="1"/>
  <c r="BL473" i="1" s="1"/>
  <c r="BN473" i="1" a="1"/>
  <c r="BN473" i="1" s="1"/>
  <c r="BA473" i="1" a="1"/>
  <c r="BA473" i="1" s="1"/>
  <c r="BC475" i="1" a="1"/>
  <c r="BC475" i="1" s="1"/>
  <c r="AX472" i="1" a="1"/>
  <c r="AX472" i="1" s="1"/>
  <c r="BI471" i="1" a="1"/>
  <c r="BI471" i="1" s="1"/>
  <c r="BD474" i="1" a="1"/>
  <c r="BD474" i="1" s="1"/>
  <c r="BF474" i="1" a="1"/>
  <c r="BF474" i="1" s="1"/>
  <c r="BI474" i="1" a="1"/>
  <c r="BI474" i="1" s="1"/>
  <c r="BD471" i="1" a="1"/>
  <c r="BD471" i="1" s="1"/>
  <c r="BN472" i="1" a="1"/>
  <c r="BN472" i="1" s="1"/>
  <c r="BA472" i="1" a="1"/>
  <c r="BA472" i="1" s="1"/>
  <c r="AV475" i="1" a="1"/>
  <c r="AV475" i="1" s="1"/>
  <c r="AX475" i="1" a="1"/>
  <c r="AX475" i="1" s="1"/>
  <c r="BA475" i="1" a="1"/>
  <c r="BA475" i="1" s="1"/>
  <c r="AV472" i="1" a="1"/>
  <c r="AV472" i="1" s="1"/>
  <c r="BF473" i="1" a="1"/>
  <c r="BF473" i="1" s="1"/>
  <c r="BI473" i="1" a="1"/>
  <c r="BI473" i="1" s="1"/>
  <c r="BL475" i="1" a="1"/>
  <c r="BL475" i="1" s="1"/>
  <c r="BN475" i="1" a="1"/>
  <c r="BN475" i="1" s="1"/>
  <c r="BB471" i="1" a="1"/>
  <c r="BB471" i="1" s="1"/>
  <c r="BL472" i="1" a="1"/>
  <c r="BL472" i="1" s="1"/>
  <c r="AX474" i="1" a="1"/>
  <c r="AX474" i="1" s="1"/>
  <c r="BA474" i="1" a="1"/>
  <c r="BA474" i="1" s="1"/>
  <c r="AU471" i="1" a="1"/>
  <c r="AU471" i="1" s="1"/>
  <c r="AW471" i="1" a="1"/>
  <c r="AW471" i="1" s="1"/>
  <c r="AY471" i="1" a="1"/>
  <c r="AY471" i="1" s="1"/>
  <c r="AT472" i="1" a="1"/>
  <c r="AT472" i="1" s="1"/>
  <c r="BD473" i="1" a="1"/>
  <c r="BD473" i="1" s="1"/>
  <c r="BN474" i="1" a="1"/>
  <c r="BN474" i="1" s="1"/>
  <c r="BI475" i="1" a="1"/>
  <c r="BI475" i="1" s="1"/>
  <c r="BK471" i="1" a="1"/>
  <c r="BK471" i="1" s="1"/>
  <c r="BM471" i="1" a="1"/>
  <c r="BM471" i="1" s="1"/>
  <c r="BG472" i="1" a="1"/>
  <c r="BG472" i="1" s="1"/>
  <c r="BJ472" i="1" a="1"/>
  <c r="BJ472" i="1" s="1"/>
  <c r="AV474" i="1" a="1"/>
  <c r="AV474" i="1" s="1"/>
  <c r="BF475" i="1" a="1"/>
  <c r="BF475" i="1" s="1"/>
  <c r="AT471" i="1" a="1"/>
  <c r="AT471" i="1" s="1"/>
  <c r="BC472" i="1" a="1"/>
  <c r="BC472" i="1" s="1"/>
  <c r="BE472" i="1" a="1"/>
  <c r="BE472" i="1" s="1"/>
  <c r="AY473" i="1" a="1"/>
  <c r="AY473" i="1" s="1"/>
  <c r="BB473" i="1" a="1"/>
  <c r="BB473" i="1" s="1"/>
  <c r="BL474" i="1" a="1"/>
  <c r="BL474" i="1" s="1"/>
  <c r="BG471" i="1" a="1"/>
  <c r="BG471" i="1" s="1"/>
  <c r="BJ471" i="1" a="1"/>
  <c r="BJ471" i="1" s="1"/>
  <c r="AU473" i="1" a="1"/>
  <c r="AU473" i="1" s="1"/>
  <c r="AW473" i="1" a="1"/>
  <c r="AW473" i="1" s="1"/>
  <c r="BG474" i="1" a="1"/>
  <c r="BG474" i="1" s="1"/>
  <c r="AT474" i="1" a="1"/>
  <c r="AT474" i="1" s="1"/>
  <c r="BD475" i="1" a="1"/>
  <c r="BD475" i="1" s="1"/>
  <c r="AY472" i="1" a="1"/>
  <c r="AY472" i="1" s="1"/>
  <c r="BB472" i="1" a="1"/>
  <c r="BB472" i="1" s="1"/>
  <c r="BK473" i="1" a="1"/>
  <c r="BK473" i="1" s="1"/>
  <c r="BM473" i="1" a="1"/>
  <c r="BM473" i="1" s="1"/>
  <c r="AY475" i="1" a="1"/>
  <c r="AY475" i="1" s="1"/>
  <c r="BJ474" i="1" a="1"/>
  <c r="BJ474" i="1" s="1"/>
  <c r="BE471" i="1" a="1"/>
  <c r="BE471" i="1" s="1"/>
  <c r="BG473" i="1" a="1"/>
  <c r="BG473" i="1" s="1"/>
  <c r="AT473" i="1" a="1"/>
  <c r="AT473" i="1" s="1"/>
  <c r="BC474" i="1" a="1"/>
  <c r="BC474" i="1" s="1"/>
  <c r="BE474" i="1" a="1"/>
  <c r="BE474" i="1" s="1"/>
  <c r="AZ471" i="1" a="1"/>
  <c r="AZ471" i="1" s="1"/>
  <c r="BB475" i="1" a="1"/>
  <c r="BB475" i="1" s="1"/>
  <c r="AW472" i="1" a="1"/>
  <c r="AW472" i="1" s="1"/>
  <c r="AY474" i="1" a="1"/>
  <c r="AY474" i="1" s="1"/>
  <c r="BJ473" i="1" a="1"/>
  <c r="BJ473" i="1" s="1"/>
  <c r="AU475" i="1" a="1"/>
  <c r="AU475" i="1" s="1"/>
  <c r="AW475" i="1" a="1"/>
  <c r="AW475" i="1" s="1"/>
  <c r="BH472" i="1" a="1"/>
  <c r="BH472" i="1" s="1"/>
  <c r="BC471" i="1" a="1"/>
  <c r="BC471" i="1" s="1"/>
  <c r="BM472" i="1" a="1"/>
  <c r="BM472" i="1" s="1"/>
  <c r="BG475" i="1" a="1"/>
  <c r="BG475" i="1" s="1"/>
  <c r="BB474" i="1" a="1"/>
  <c r="BB474" i="1" s="1"/>
  <c r="BK475" i="1" a="1"/>
  <c r="BK475" i="1" s="1"/>
  <c r="BM475" i="1" a="1"/>
  <c r="BM475" i="1" s="1"/>
  <c r="AZ473" i="1" a="1"/>
  <c r="AZ473" i="1" s="1"/>
  <c r="AU472" i="1" a="1"/>
  <c r="AU472" i="1" s="1"/>
  <c r="BE473" i="1" a="1"/>
  <c r="BE473" i="1" s="1"/>
  <c r="BH471" i="1" a="1"/>
  <c r="BH471" i="1" s="1"/>
  <c r="AT475" i="1" a="1"/>
  <c r="AT475" i="1" s="1"/>
  <c r="AY25" i="1" a="1"/>
  <c r="AY25" i="1" s="1"/>
  <c r="BJ23" i="1" a="1"/>
  <c r="BJ23" i="1" s="1"/>
  <c r="S41" i="151"/>
  <c r="BA23" i="1" a="1"/>
  <c r="BA23" i="1" s="1"/>
  <c r="AB48" i="151"/>
  <c r="S361" i="1"/>
  <c r="AX365" i="1" a="1"/>
  <c r="AX365" i="1" s="1"/>
  <c r="BA365" i="1" a="1"/>
  <c r="BA365" i="1" s="1"/>
  <c r="AV362" i="1" a="1"/>
  <c r="AV362" i="1" s="1"/>
  <c r="BF363" i="1" a="1"/>
  <c r="BF363" i="1" s="1"/>
  <c r="BI363" i="1" a="1"/>
  <c r="BI363" i="1" s="1"/>
  <c r="BC364" i="1" a="1"/>
  <c r="BC364" i="1" s="1"/>
  <c r="BE364" i="1" a="1"/>
  <c r="BE364" i="1" s="1"/>
  <c r="BN365" i="1" a="1"/>
  <c r="BN365" i="1" s="1"/>
  <c r="BB361" i="1" a="1"/>
  <c r="BB361" i="1" s="1"/>
  <c r="BL362" i="1" a="1"/>
  <c r="BL362" i="1" s="1"/>
  <c r="AX364" i="1" a="1"/>
  <c r="AX364" i="1" s="1"/>
  <c r="BA364" i="1" a="1"/>
  <c r="BA364" i="1" s="1"/>
  <c r="AU365" i="1" a="1"/>
  <c r="AU365" i="1" s="1"/>
  <c r="AW365" i="1" a="1"/>
  <c r="AW365" i="1" s="1"/>
  <c r="AY361" i="1" a="1"/>
  <c r="AY361" i="1" s="1"/>
  <c r="AT362" i="1" a="1"/>
  <c r="AT362" i="1" s="1"/>
  <c r="BD363" i="1" a="1"/>
  <c r="BD363" i="1" s="1"/>
  <c r="BN364" i="1" a="1"/>
  <c r="BN364" i="1" s="1"/>
  <c r="BI365" i="1" a="1"/>
  <c r="BI365" i="1" s="1"/>
  <c r="BK365" i="1" a="1"/>
  <c r="BK365" i="1" s="1"/>
  <c r="BM365" i="1" a="1"/>
  <c r="BM365" i="1" s="1"/>
  <c r="BG362" i="1" a="1"/>
  <c r="BG362" i="1" s="1"/>
  <c r="BJ362" i="1" a="1"/>
  <c r="BJ362" i="1" s="1"/>
  <c r="AV364" i="1" a="1"/>
  <c r="AV364" i="1" s="1"/>
  <c r="BF365" i="1" a="1"/>
  <c r="BF365" i="1" s="1"/>
  <c r="AT361" i="1" a="1"/>
  <c r="AT361" i="1" s="1"/>
  <c r="AV361" i="1" a="1"/>
  <c r="AV361" i="1" s="1"/>
  <c r="AY363" i="1" a="1"/>
  <c r="AY363" i="1" s="1"/>
  <c r="BB363" i="1" a="1"/>
  <c r="BB363" i="1" s="1"/>
  <c r="BL364" i="1" a="1"/>
  <c r="BL364" i="1" s="1"/>
  <c r="BG361" i="1" a="1"/>
  <c r="BG361" i="1" s="1"/>
  <c r="BJ361" i="1" a="1"/>
  <c r="BJ361" i="1" s="1"/>
  <c r="BL361" i="1" a="1"/>
  <c r="BL361" i="1" s="1"/>
  <c r="BG364" i="1" a="1"/>
  <c r="BG364" i="1" s="1"/>
  <c r="AT364" i="1" a="1"/>
  <c r="AT364" i="1" s="1"/>
  <c r="BD365" i="1" a="1"/>
  <c r="BD365" i="1" s="1"/>
  <c r="AY362" i="1" a="1"/>
  <c r="AY362" i="1" s="1"/>
  <c r="BB362" i="1" a="1"/>
  <c r="BB362" i="1" s="1"/>
  <c r="BD362" i="1" a="1"/>
  <c r="BD362" i="1" s="1"/>
  <c r="AZ361" i="1" a="1"/>
  <c r="AZ361" i="1" s="1"/>
  <c r="BB365" i="1" a="1"/>
  <c r="BB365" i="1" s="1"/>
  <c r="AW362" i="1" a="1"/>
  <c r="AW362" i="1" s="1"/>
  <c r="AY364" i="1" a="1"/>
  <c r="AY364" i="1" s="1"/>
  <c r="BJ363" i="1" a="1"/>
  <c r="BJ363" i="1" s="1"/>
  <c r="BL363" i="1" a="1"/>
  <c r="BL363" i="1" s="1"/>
  <c r="BH362" i="1" a="1"/>
  <c r="BH362" i="1" s="1"/>
  <c r="BC361" i="1" a="1"/>
  <c r="BC361" i="1" s="1"/>
  <c r="BM362" i="1" a="1"/>
  <c r="BM362" i="1" s="1"/>
  <c r="BG365" i="1" a="1"/>
  <c r="BG365" i="1" s="1"/>
  <c r="BB364" i="1" a="1"/>
  <c r="BB364" i="1" s="1"/>
  <c r="BD364" i="1" a="1"/>
  <c r="BD364" i="1" s="1"/>
  <c r="AZ363" i="1" a="1"/>
  <c r="AZ363" i="1" s="1"/>
  <c r="AU362" i="1" a="1"/>
  <c r="AU362" i="1" s="1"/>
  <c r="BE363" i="1" a="1"/>
  <c r="BE363" i="1" s="1"/>
  <c r="BH361" i="1" a="1"/>
  <c r="BH361" i="1" s="1"/>
  <c r="AT365" i="1" a="1"/>
  <c r="AT365" i="1" s="1"/>
  <c r="AV365" i="1" a="1"/>
  <c r="AV365" i="1" s="1"/>
  <c r="AX361" i="1" a="1"/>
  <c r="AX361" i="1" s="1"/>
  <c r="BH364" i="1" a="1"/>
  <c r="BH364" i="1" s="1"/>
  <c r="BK362" i="1" a="1"/>
  <c r="BK362" i="1" s="1"/>
  <c r="AW364" i="1" a="1"/>
  <c r="AW364" i="1" s="1"/>
  <c r="AZ362" i="1" a="1"/>
  <c r="AZ362" i="1" s="1"/>
  <c r="BJ365" i="1" a="1"/>
  <c r="BJ365" i="1" s="1"/>
  <c r="BL365" i="1" a="1"/>
  <c r="BL365" i="1" s="1"/>
  <c r="BN361" i="1" a="1"/>
  <c r="BN361" i="1" s="1"/>
  <c r="AZ365" i="1" a="1"/>
  <c r="AZ365" i="1" s="1"/>
  <c r="BC363" i="1" a="1"/>
  <c r="BC363" i="1" s="1"/>
  <c r="BM364" i="1" a="1"/>
  <c r="BM364" i="1" s="1"/>
  <c r="BH363" i="1" a="1"/>
  <c r="BH363" i="1" s="1"/>
  <c r="AU361" i="1" a="1"/>
  <c r="AU361" i="1" s="1"/>
  <c r="AW361" i="1" a="1"/>
  <c r="AW361" i="1" s="1"/>
  <c r="BF362" i="1" a="1"/>
  <c r="BF362" i="1" s="1"/>
  <c r="BA361" i="1" a="1"/>
  <c r="BA361" i="1" s="1"/>
  <c r="AU364" i="1" a="1"/>
  <c r="AU364" i="1" s="1"/>
  <c r="BE365" i="1" a="1"/>
  <c r="BE365" i="1" s="1"/>
  <c r="AZ364" i="1" a="1"/>
  <c r="AZ364" i="1" s="1"/>
  <c r="BK361" i="1" a="1"/>
  <c r="BK361" i="1" s="1"/>
  <c r="BM361" i="1" a="1"/>
  <c r="BM361" i="1" s="1"/>
  <c r="AX363" i="1" a="1"/>
  <c r="AX363" i="1" s="1"/>
  <c r="BI362" i="1" a="1"/>
  <c r="BI362" i="1" s="1"/>
  <c r="BK364" i="1" a="1"/>
  <c r="BK364" i="1" s="1"/>
  <c r="BF361" i="1" a="1"/>
  <c r="BF361" i="1" s="1"/>
  <c r="BH365" i="1" a="1"/>
  <c r="BH365" i="1" s="1"/>
  <c r="BC362" i="1" a="1"/>
  <c r="BC362" i="1" s="1"/>
  <c r="BE362" i="1" a="1"/>
  <c r="BE362" i="1" s="1"/>
  <c r="BN363" i="1" a="1"/>
  <c r="BN363" i="1" s="1"/>
  <c r="BA363" i="1" a="1"/>
  <c r="BA363" i="1" s="1"/>
  <c r="BC365" i="1" a="1"/>
  <c r="BC365" i="1" s="1"/>
  <c r="AX362" i="1" a="1"/>
  <c r="AX362" i="1" s="1"/>
  <c r="BI361" i="1" a="1"/>
  <c r="BI361" i="1" s="1"/>
  <c r="AU363" i="1" a="1"/>
  <c r="AU363" i="1" s="1"/>
  <c r="AW363" i="1" a="1"/>
  <c r="AW363" i="1" s="1"/>
  <c r="BF364" i="1" a="1"/>
  <c r="BF364" i="1" s="1"/>
  <c r="BI364" i="1" a="1"/>
  <c r="BI364" i="1" s="1"/>
  <c r="BD361" i="1" a="1"/>
  <c r="BD361" i="1" s="1"/>
  <c r="BN362" i="1" a="1"/>
  <c r="BN362" i="1" s="1"/>
  <c r="BA362" i="1" a="1"/>
  <c r="BA362" i="1" s="1"/>
  <c r="BK363" i="1" a="1"/>
  <c r="BK363" i="1" s="1"/>
  <c r="BM363" i="1" a="1"/>
  <c r="BM363" i="1" s="1"/>
  <c r="AY365" i="1" a="1"/>
  <c r="AY365" i="1" s="1"/>
  <c r="BJ364" i="1" a="1"/>
  <c r="BJ364" i="1" s="1"/>
  <c r="BE361" i="1" a="1"/>
  <c r="BE361" i="1" s="1"/>
  <c r="BG363" i="1" a="1"/>
  <c r="BG363" i="1" s="1"/>
  <c r="AT363" i="1" a="1"/>
  <c r="AT363" i="1" s="1"/>
  <c r="AV363" i="1" a="1"/>
  <c r="AV363" i="1" s="1"/>
  <c r="S366" i="1"/>
  <c r="AX369" i="1" a="1"/>
  <c r="AX369" i="1" s="1"/>
  <c r="BA369" i="1" a="1"/>
  <c r="BA369" i="1" s="1"/>
  <c r="AU370" i="1" a="1"/>
  <c r="AU370" i="1" s="1"/>
  <c r="AW370" i="1" a="1"/>
  <c r="AW370" i="1" s="1"/>
  <c r="BH367" i="1" a="1"/>
  <c r="BH367" i="1" s="1"/>
  <c r="BC366" i="1" a="1"/>
  <c r="BC366" i="1" s="1"/>
  <c r="BM367" i="1" a="1"/>
  <c r="BM367" i="1" s="1"/>
  <c r="BN369" i="1" a="1"/>
  <c r="BN369" i="1" s="1"/>
  <c r="BI370" i="1" a="1"/>
  <c r="BI370" i="1" s="1"/>
  <c r="BK370" i="1" a="1"/>
  <c r="BK370" i="1" s="1"/>
  <c r="BM370" i="1" a="1"/>
  <c r="BM370" i="1" s="1"/>
  <c r="AZ368" i="1" a="1"/>
  <c r="AZ368" i="1" s="1"/>
  <c r="AU367" i="1" a="1"/>
  <c r="AU367" i="1" s="1"/>
  <c r="BE368" i="1" a="1"/>
  <c r="BE368" i="1" s="1"/>
  <c r="BF370" i="1" a="1"/>
  <c r="BF370" i="1" s="1"/>
  <c r="AT366" i="1" a="1"/>
  <c r="AT366" i="1" s="1"/>
  <c r="AV366" i="1" a="1"/>
  <c r="AV366" i="1" s="1"/>
  <c r="AX366" i="1" a="1"/>
  <c r="AX366" i="1" s="1"/>
  <c r="BH369" i="1" a="1"/>
  <c r="BH369" i="1" s="1"/>
  <c r="BK367" i="1" a="1"/>
  <c r="BK367" i="1" s="1"/>
  <c r="AW369" i="1" a="1"/>
  <c r="AW369" i="1" s="1"/>
  <c r="AZ369" i="1" a="1"/>
  <c r="AZ369" i="1" s="1"/>
  <c r="BK366" i="1" a="1"/>
  <c r="BK366" i="1" s="1"/>
  <c r="BM366" i="1" a="1"/>
  <c r="BM366" i="1" s="1"/>
  <c r="BG367" i="1" a="1"/>
  <c r="BG367" i="1" s="1"/>
  <c r="BJ367" i="1" a="1"/>
  <c r="BJ367" i="1" s="1"/>
  <c r="AV369" i="1" a="1"/>
  <c r="AV369" i="1" s="1"/>
  <c r="BF366" i="1" a="1"/>
  <c r="BF366" i="1" s="1"/>
  <c r="BH370" i="1" a="1"/>
  <c r="BH370" i="1" s="1"/>
  <c r="BC367" i="1" a="1"/>
  <c r="BC367" i="1" s="1"/>
  <c r="BE367" i="1" a="1"/>
  <c r="BE367" i="1" s="1"/>
  <c r="AY368" i="1" a="1"/>
  <c r="AY368" i="1" s="1"/>
  <c r="BB368" i="1" a="1"/>
  <c r="BB368" i="1" s="1"/>
  <c r="BL369" i="1" a="1"/>
  <c r="BL369" i="1" s="1"/>
  <c r="AX367" i="1" a="1"/>
  <c r="AX367" i="1" s="1"/>
  <c r="BI366" i="1" a="1"/>
  <c r="BI366" i="1" s="1"/>
  <c r="AU368" i="1" a="1"/>
  <c r="AU368" i="1" s="1"/>
  <c r="AW368" i="1" a="1"/>
  <c r="AW368" i="1" s="1"/>
  <c r="BG369" i="1" a="1"/>
  <c r="BG369" i="1" s="1"/>
  <c r="AT369" i="1" a="1"/>
  <c r="AT369" i="1" s="1"/>
  <c r="BD370" i="1" a="1"/>
  <c r="BD370" i="1" s="1"/>
  <c r="BF368" i="1" a="1"/>
  <c r="BF368" i="1" s="1"/>
  <c r="BI368" i="1" a="1"/>
  <c r="BI368" i="1" s="1"/>
  <c r="BC369" i="1" a="1"/>
  <c r="BC369" i="1" s="1"/>
  <c r="BE369" i="1" a="1"/>
  <c r="BE369" i="1" s="1"/>
  <c r="AZ366" i="1" a="1"/>
  <c r="AZ366" i="1" s="1"/>
  <c r="BB370" i="1" a="1"/>
  <c r="BB370" i="1" s="1"/>
  <c r="AW367" i="1" a="1"/>
  <c r="AW367" i="1" s="1"/>
  <c r="BB369" i="1" a="1"/>
  <c r="BB369" i="1" s="1"/>
  <c r="AX368" i="1" a="1"/>
  <c r="AX368" i="1" s="1"/>
  <c r="BC368" i="1" a="1"/>
  <c r="BC368" i="1" s="1"/>
  <c r="AT370" i="1" a="1"/>
  <c r="AT370" i="1" s="1"/>
  <c r="BN368" i="1" a="1"/>
  <c r="BN368" i="1" s="1"/>
  <c r="AU369" i="1" a="1"/>
  <c r="AU369" i="1" s="1"/>
  <c r="BN367" i="1" a="1"/>
  <c r="BN367" i="1" s="1"/>
  <c r="BJ370" i="1" a="1"/>
  <c r="BJ370" i="1" s="1"/>
  <c r="BF369" i="1" a="1"/>
  <c r="BF369" i="1" s="1"/>
  <c r="BK369" i="1" a="1"/>
  <c r="BK369" i="1" s="1"/>
  <c r="BG366" i="1" a="1"/>
  <c r="BG366" i="1" s="1"/>
  <c r="AU366" i="1" a="1"/>
  <c r="AU366" i="1" s="1"/>
  <c r="AX370" i="1" a="1"/>
  <c r="AX370" i="1" s="1"/>
  <c r="BC370" i="1" a="1"/>
  <c r="BC370" i="1" s="1"/>
  <c r="AY367" i="1" a="1"/>
  <c r="AY367" i="1" s="1"/>
  <c r="BK368" i="1" a="1"/>
  <c r="BK368" i="1" s="1"/>
  <c r="BN370" i="1" a="1"/>
  <c r="BN370" i="1" s="1"/>
  <c r="BD366" i="1" a="1"/>
  <c r="BD366" i="1" s="1"/>
  <c r="BG368" i="1" a="1"/>
  <c r="BG368" i="1" s="1"/>
  <c r="BL366" i="1" a="1"/>
  <c r="BL366" i="1" s="1"/>
  <c r="AY366" i="1" a="1"/>
  <c r="AY366" i="1" s="1"/>
  <c r="AV367" i="1" a="1"/>
  <c r="AV367" i="1" s="1"/>
  <c r="AY369" i="1" a="1"/>
  <c r="AY369" i="1" s="1"/>
  <c r="BD367" i="1" a="1"/>
  <c r="BD367" i="1" s="1"/>
  <c r="AY370" i="1" a="1"/>
  <c r="AY370" i="1" s="1"/>
  <c r="BL367" i="1" a="1"/>
  <c r="BL367" i="1" s="1"/>
  <c r="BG370" i="1" a="1"/>
  <c r="BG370" i="1" s="1"/>
  <c r="AV368" i="1" a="1"/>
  <c r="AV368" i="1" s="1"/>
  <c r="AZ370" i="1" a="1"/>
  <c r="AZ370" i="1" s="1"/>
  <c r="BD368" i="1" a="1"/>
  <c r="BD368" i="1" s="1"/>
  <c r="BH366" i="1" a="1"/>
  <c r="BH366" i="1" s="1"/>
  <c r="BL368" i="1" a="1"/>
  <c r="BL368" i="1" s="1"/>
  <c r="BA366" i="1" a="1"/>
  <c r="BA366" i="1" s="1"/>
  <c r="BE366" i="1" a="1"/>
  <c r="BE366" i="1" s="1"/>
  <c r="AZ367" i="1" a="1"/>
  <c r="AZ367" i="1" s="1"/>
  <c r="BD369" i="1" a="1"/>
  <c r="BD369" i="1" s="1"/>
  <c r="BI367" i="1" a="1"/>
  <c r="BI367" i="1" s="1"/>
  <c r="BM369" i="1" a="1"/>
  <c r="BM369" i="1" s="1"/>
  <c r="BH368" i="1" a="1"/>
  <c r="BH368" i="1" s="1"/>
  <c r="AV370" i="1" a="1"/>
  <c r="AV370" i="1" s="1"/>
  <c r="BA368" i="1" a="1"/>
  <c r="BA368" i="1" s="1"/>
  <c r="BE370" i="1" a="1"/>
  <c r="BE370" i="1" s="1"/>
  <c r="BA367" i="1" a="1"/>
  <c r="BA367" i="1" s="1"/>
  <c r="BL370" i="1" a="1"/>
  <c r="BL370" i="1" s="1"/>
  <c r="BI369" i="1" a="1"/>
  <c r="BI369" i="1" s="1"/>
  <c r="BJ366" i="1" a="1"/>
  <c r="BJ366" i="1" s="1"/>
  <c r="AW366" i="1" a="1"/>
  <c r="AW366" i="1" s="1"/>
  <c r="BA370" i="1" a="1"/>
  <c r="BA370" i="1" s="1"/>
  <c r="BB367" i="1" a="1"/>
  <c r="BB367" i="1" s="1"/>
  <c r="BM368" i="1" a="1"/>
  <c r="BM368" i="1" s="1"/>
  <c r="BB366" i="1" a="1"/>
  <c r="BB366" i="1" s="1"/>
  <c r="AT368" i="1" a="1"/>
  <c r="AT368" i="1" s="1"/>
  <c r="BN366" i="1" a="1"/>
  <c r="BN366" i="1" s="1"/>
  <c r="AT367" i="1" a="1"/>
  <c r="AT367" i="1" s="1"/>
  <c r="BJ368" i="1" a="1"/>
  <c r="BJ368" i="1" s="1"/>
  <c r="BF367" i="1" a="1"/>
  <c r="BF367" i="1" s="1"/>
  <c r="BJ369" i="1" a="1"/>
  <c r="BJ369" i="1" s="1"/>
  <c r="S116" i="1"/>
  <c r="BE118" i="1" a="1"/>
  <c r="BE118" i="1" s="1"/>
  <c r="AV118" i="1" a="1"/>
  <c r="AV118" i="1" s="1"/>
  <c r="AZ118" i="1" a="1"/>
  <c r="AZ118" i="1" s="1"/>
  <c r="BH118" i="1" a="1"/>
  <c r="BH118" i="1" s="1"/>
  <c r="BL118" i="1" a="1"/>
  <c r="BL118" i="1" s="1"/>
  <c r="AT118" i="1" a="1"/>
  <c r="AT118" i="1" s="1"/>
  <c r="BD118" i="1" a="1"/>
  <c r="BD118" i="1" s="1"/>
  <c r="BF118" i="1" a="1"/>
  <c r="BF118" i="1" s="1"/>
  <c r="AY118" i="1" a="1"/>
  <c r="AY118" i="1" s="1"/>
  <c r="BK118" i="1" a="1"/>
  <c r="BK118" i="1" s="1"/>
  <c r="BC118" i="1" a="1"/>
  <c r="BC118" i="1" s="1"/>
  <c r="AU118" i="1" a="1"/>
  <c r="AU118" i="1" s="1"/>
  <c r="BG118" i="1" a="1"/>
  <c r="BG118" i="1" s="1"/>
  <c r="BM118" i="1" a="1"/>
  <c r="BM118" i="1" s="1"/>
  <c r="BD116" i="1" a="1"/>
  <c r="BD116" i="1" s="1"/>
  <c r="AX120" i="1" a="1"/>
  <c r="AX120" i="1" s="1"/>
  <c r="BB118" i="1" a="1"/>
  <c r="BB118" i="1" s="1"/>
  <c r="AZ116" i="1" a="1"/>
  <c r="AZ116" i="1" s="1"/>
  <c r="BJ120" i="1" a="1"/>
  <c r="BJ120" i="1" s="1"/>
  <c r="BN118" i="1" a="1"/>
  <c r="BN118" i="1" s="1"/>
  <c r="AV116" i="1" a="1"/>
  <c r="AV116" i="1" s="1"/>
  <c r="BL116" i="1" a="1"/>
  <c r="BL116" i="1" s="1"/>
  <c r="AT116" i="1" a="1"/>
  <c r="AT116" i="1" s="1"/>
  <c r="AT120" i="1" a="1"/>
  <c r="AT120" i="1" s="1"/>
  <c r="BH116" i="1" a="1"/>
  <c r="BH116" i="1" s="1"/>
  <c r="BE116" i="1" a="1"/>
  <c r="BE116" i="1" s="1"/>
  <c r="AW118" i="1" a="1"/>
  <c r="AW118" i="1" s="1"/>
  <c r="AW116" i="1" a="1"/>
  <c r="AW116" i="1" s="1"/>
  <c r="BA116" i="1" a="1"/>
  <c r="BA116" i="1" s="1"/>
  <c r="BI118" i="1" a="1"/>
  <c r="BI118" i="1" s="1"/>
  <c r="BI116" i="1" a="1"/>
  <c r="BI116" i="1" s="1"/>
  <c r="BM116" i="1" a="1"/>
  <c r="BM116" i="1" s="1"/>
  <c r="AU116" i="1" a="1"/>
  <c r="AU116" i="1" s="1"/>
  <c r="BG116" i="1" a="1"/>
  <c r="BG116" i="1" s="1"/>
  <c r="BF116" i="1" a="1"/>
  <c r="BF116" i="1" s="1"/>
  <c r="AX118" i="1" a="1"/>
  <c r="AX118" i="1" s="1"/>
  <c r="AX116" i="1" a="1"/>
  <c r="AX116" i="1" s="1"/>
  <c r="BJ118" i="1" a="1"/>
  <c r="BJ118" i="1" s="1"/>
  <c r="BJ116" i="1" a="1"/>
  <c r="BJ116" i="1" s="1"/>
  <c r="BB116" i="1" a="1"/>
  <c r="BB116" i="1" s="1"/>
  <c r="BN116" i="1" a="1"/>
  <c r="BN116" i="1" s="1"/>
  <c r="BA120" i="1" a="1"/>
  <c r="BA120" i="1" s="1"/>
  <c r="BD120" i="1" a="1"/>
  <c r="BD120" i="1" s="1"/>
  <c r="AW120" i="1" a="1"/>
  <c r="AW120" i="1" s="1"/>
  <c r="BM120" i="1" a="1"/>
  <c r="BM120" i="1" s="1"/>
  <c r="AY116" i="1" a="1"/>
  <c r="AY116" i="1" s="1"/>
  <c r="BI120" i="1" a="1"/>
  <c r="BI120" i="1" s="1"/>
  <c r="BK116" i="1" a="1"/>
  <c r="BK116" i="1" s="1"/>
  <c r="BA118" i="1" a="1"/>
  <c r="BA118" i="1" s="1"/>
  <c r="BC116" i="1" a="1"/>
  <c r="BC116" i="1" s="1"/>
  <c r="BE120" i="1" a="1"/>
  <c r="BE120" i="1" s="1"/>
  <c r="BC120" i="1" a="1"/>
  <c r="BC120" i="1" s="1"/>
  <c r="BF120" i="1" a="1"/>
  <c r="BF120" i="1" s="1"/>
  <c r="AU120" i="1" a="1"/>
  <c r="AU120" i="1" s="1"/>
  <c r="BG120" i="1" a="1"/>
  <c r="BG120" i="1" s="1"/>
  <c r="AV120" i="1" a="1"/>
  <c r="AV120" i="1" s="1"/>
  <c r="BB120" i="1" a="1"/>
  <c r="BB120" i="1" s="1"/>
  <c r="BH120" i="1" a="1"/>
  <c r="BH120" i="1" s="1"/>
  <c r="BN120" i="1" a="1"/>
  <c r="BN120" i="1" s="1"/>
  <c r="AY120" i="1" a="1"/>
  <c r="AY120" i="1" s="1"/>
  <c r="BK120" i="1" a="1"/>
  <c r="BK120" i="1" s="1"/>
  <c r="AZ120" i="1" a="1"/>
  <c r="AZ120" i="1" s="1"/>
  <c r="BL120" i="1" a="1"/>
  <c r="BL120" i="1" s="1"/>
  <c r="BK119" i="1" a="1"/>
  <c r="BK119" i="1" s="1"/>
  <c r="BI117" i="1" a="1"/>
  <c r="BI117" i="1" s="1"/>
  <c r="BM117" i="1" a="1"/>
  <c r="BM117" i="1" s="1"/>
  <c r="AV119" i="1" a="1"/>
  <c r="AV119" i="1" s="1"/>
  <c r="BH119" i="1" a="1"/>
  <c r="BH119" i="1" s="1"/>
  <c r="AZ119" i="1" a="1"/>
  <c r="AZ119" i="1" s="1"/>
  <c r="AX117" i="1" a="1"/>
  <c r="AX117" i="1" s="1"/>
  <c r="BB117" i="1" a="1"/>
  <c r="BB117" i="1" s="1"/>
  <c r="BL119" i="1" a="1"/>
  <c r="BL119" i="1" s="1"/>
  <c r="BJ117" i="1" a="1"/>
  <c r="BJ117" i="1" s="1"/>
  <c r="BN117" i="1" a="1"/>
  <c r="BN117" i="1" s="1"/>
  <c r="BA119" i="1" a="1"/>
  <c r="BA119" i="1" s="1"/>
  <c r="BC119" i="1" a="1"/>
  <c r="BC119" i="1" s="1"/>
  <c r="BC117" i="1" a="1"/>
  <c r="BC117" i="1" s="1"/>
  <c r="BM119" i="1" a="1"/>
  <c r="BM119" i="1" s="1"/>
  <c r="BE119" i="1" a="1"/>
  <c r="BE119" i="1" s="1"/>
  <c r="AW119" i="1" a="1"/>
  <c r="AW119" i="1" s="1"/>
  <c r="AY117" i="1" a="1"/>
  <c r="AY117" i="1" s="1"/>
  <c r="BI119" i="1" a="1"/>
  <c r="BI119" i="1" s="1"/>
  <c r="AU117" i="1" a="1"/>
  <c r="AU117" i="1" s="1"/>
  <c r="BK117" i="1" a="1"/>
  <c r="BK117" i="1" s="1"/>
  <c r="BD117" i="1" a="1"/>
  <c r="BD117" i="1" s="1"/>
  <c r="BB119" i="1" a="1"/>
  <c r="BB119" i="1" s="1"/>
  <c r="BG117" i="1" a="1"/>
  <c r="BG117" i="1" s="1"/>
  <c r="AT119" i="1" a="1"/>
  <c r="AT119" i="1" s="1"/>
  <c r="BN119" i="1" a="1"/>
  <c r="BN119" i="1" s="1"/>
  <c r="BF119" i="1" a="1"/>
  <c r="BF119" i="1" s="1"/>
  <c r="AX119" i="1" a="1"/>
  <c r="AX119" i="1" s="1"/>
  <c r="AZ117" i="1" a="1"/>
  <c r="AZ117" i="1" s="1"/>
  <c r="AT117" i="1" a="1"/>
  <c r="AT117" i="1" s="1"/>
  <c r="BJ119" i="1" a="1"/>
  <c r="BJ119" i="1" s="1"/>
  <c r="AV117" i="1" a="1"/>
  <c r="AV117" i="1" s="1"/>
  <c r="BL117" i="1" a="1"/>
  <c r="BL117" i="1" s="1"/>
  <c r="BF117" i="1" a="1"/>
  <c r="BF117" i="1" s="1"/>
  <c r="AU119" i="1" a="1"/>
  <c r="AU119" i="1" s="1"/>
  <c r="BD119" i="1" a="1"/>
  <c r="BD119" i="1" s="1"/>
  <c r="BH117" i="1" a="1"/>
  <c r="BH117" i="1" s="1"/>
  <c r="BG119" i="1" a="1"/>
  <c r="BG119" i="1" s="1"/>
  <c r="BE117" i="1" a="1"/>
  <c r="BE117" i="1" s="1"/>
  <c r="AY119" i="1" a="1"/>
  <c r="AY119" i="1" s="1"/>
  <c r="AW117" i="1" a="1"/>
  <c r="AW117" i="1" s="1"/>
  <c r="BA117" i="1" a="1"/>
  <c r="BA117" i="1" s="1"/>
  <c r="S426" i="1"/>
  <c r="AZ430" i="1" a="1"/>
  <c r="AZ430" i="1" s="1"/>
  <c r="BD429" i="1" a="1"/>
  <c r="BD429" i="1" s="1"/>
  <c r="AW428" i="1" a="1"/>
  <c r="AW428" i="1" s="1"/>
  <c r="BF426" i="1" a="1"/>
  <c r="BF426" i="1" s="1"/>
  <c r="AX430" i="1" a="1"/>
  <c r="AX430" i="1" s="1"/>
  <c r="BI429" i="1" a="1"/>
  <c r="BI429" i="1" s="1"/>
  <c r="AX427" i="1" a="1"/>
  <c r="AX427" i="1" s="1"/>
  <c r="BI426" i="1" a="1"/>
  <c r="BI426" i="1" s="1"/>
  <c r="AY430" i="1" a="1"/>
  <c r="AY430" i="1" s="1"/>
  <c r="AW430" i="1" a="1"/>
  <c r="AW430" i="1" s="1"/>
  <c r="BN428" i="1" a="1"/>
  <c r="BN428" i="1" s="1"/>
  <c r="AZ426" i="1" a="1"/>
  <c r="AZ426" i="1" s="1"/>
  <c r="BH426" i="1" a="1"/>
  <c r="BH426" i="1" s="1"/>
  <c r="BF429" i="1" a="1"/>
  <c r="BF429" i="1" s="1"/>
  <c r="BC429" i="1" a="1"/>
  <c r="BC429" i="1" s="1"/>
  <c r="AT426" i="1" a="1"/>
  <c r="AT426" i="1" s="1"/>
  <c r="AT429" i="1" a="1"/>
  <c r="AT429" i="1" s="1"/>
  <c r="BK427" i="1" a="1"/>
  <c r="BK427" i="1" s="1"/>
  <c r="BD426" i="1" a="1"/>
  <c r="BD426" i="1" s="1"/>
  <c r="AZ427" i="1" a="1"/>
  <c r="AZ427" i="1" s="1"/>
  <c r="BL426" i="1" a="1"/>
  <c r="BL426" i="1" s="1"/>
  <c r="BL429" i="1" a="1"/>
  <c r="BL429" i="1" s="1"/>
  <c r="BE428" i="1" a="1"/>
  <c r="BE428" i="1" s="1"/>
  <c r="AV427" i="1" a="1"/>
  <c r="AV427" i="1" s="1"/>
  <c r="AY426" i="1" a="1"/>
  <c r="AY426" i="1" s="1"/>
  <c r="AT428" i="1" a="1"/>
  <c r="AT428" i="1" s="1"/>
  <c r="BD427" i="1" a="1"/>
  <c r="BD427" i="1" s="1"/>
  <c r="BF430" i="1" a="1"/>
  <c r="BF430" i="1" s="1"/>
  <c r="AW429" i="1" a="1"/>
  <c r="AW429" i="1" s="1"/>
  <c r="BN427" i="1" a="1"/>
  <c r="BN427" i="1" s="1"/>
  <c r="BG427" i="1" a="1"/>
  <c r="BG427" i="1" s="1"/>
  <c r="BL428" i="1" a="1"/>
  <c r="BL428" i="1" s="1"/>
  <c r="AX428" i="1" a="1"/>
  <c r="AX428" i="1" s="1"/>
  <c r="AW426" i="1" a="1"/>
  <c r="AW426" i="1" s="1"/>
  <c r="BI430" i="1" a="1"/>
  <c r="BI430" i="1" s="1"/>
  <c r="BH428" i="1" a="1"/>
  <c r="BH428" i="1" s="1"/>
  <c r="AY428" i="1" a="1"/>
  <c r="AY428" i="1" s="1"/>
  <c r="BA427" i="1" a="1"/>
  <c r="BA427" i="1" s="1"/>
  <c r="BJ429" i="1" a="1"/>
  <c r="BJ429" i="1" s="1"/>
  <c r="BI427" i="1" a="1"/>
  <c r="BI427" i="1" s="1"/>
  <c r="BB426" i="1" a="1"/>
  <c r="BB426" i="1" s="1"/>
  <c r="AZ429" i="1" a="1"/>
  <c r="AZ429" i="1" s="1"/>
  <c r="BG429" i="1" a="1"/>
  <c r="BG429" i="1" s="1"/>
  <c r="AU428" i="1" a="1"/>
  <c r="AU428" i="1" s="1"/>
  <c r="BD430" i="1" a="1"/>
  <c r="BD430" i="1" s="1"/>
  <c r="BC428" i="1" a="1"/>
  <c r="BC428" i="1" s="1"/>
  <c r="AT427" i="1" a="1"/>
  <c r="AT427" i="1" s="1"/>
  <c r="AT430" i="1" a="1"/>
  <c r="AT430" i="1" s="1"/>
  <c r="BH427" i="1" a="1"/>
  <c r="BH427" i="1" s="1"/>
  <c r="BM428" i="1" a="1"/>
  <c r="BM428" i="1" s="1"/>
  <c r="AU426" i="1" a="1"/>
  <c r="AU426" i="1" s="1"/>
  <c r="AU429" i="1" a="1"/>
  <c r="AU429" i="1" s="1"/>
  <c r="BL427" i="1" a="1"/>
  <c r="BL427" i="1" s="1"/>
  <c r="BL430" i="1" a="1"/>
  <c r="BL430" i="1" s="1"/>
  <c r="AZ428" i="1" a="1"/>
  <c r="AZ428" i="1" s="1"/>
  <c r="BE429" i="1" a="1"/>
  <c r="BE429" i="1" s="1"/>
  <c r="BM426" i="1" a="1"/>
  <c r="BM426" i="1" s="1"/>
  <c r="BM429" i="1" a="1"/>
  <c r="BM429" i="1" s="1"/>
  <c r="BF428" i="1" a="1"/>
  <c r="BF428" i="1" s="1"/>
  <c r="BE426" i="1" a="1"/>
  <c r="BE426" i="1" s="1"/>
  <c r="BH429" i="1" a="1"/>
  <c r="BH429" i="1" s="1"/>
  <c r="BA430" i="1" a="1"/>
  <c r="BA430" i="1" s="1"/>
  <c r="BE427" i="1" a="1"/>
  <c r="BE427" i="1" s="1"/>
  <c r="BG430" i="1" a="1"/>
  <c r="BG430" i="1" s="1"/>
  <c r="AX429" i="1" a="1"/>
  <c r="AX429" i="1" s="1"/>
  <c r="AU430" i="1" a="1"/>
  <c r="AU430" i="1" s="1"/>
  <c r="BJ428" i="1" a="1"/>
  <c r="BJ428" i="1" s="1"/>
  <c r="BJ426" i="1" a="1"/>
  <c r="BJ426" i="1" s="1"/>
  <c r="BA428" i="1" a="1"/>
  <c r="BA428" i="1" s="1"/>
  <c r="AX426" i="1" a="1"/>
  <c r="AX426" i="1" s="1"/>
  <c r="BJ430" i="1" a="1"/>
  <c r="BJ430" i="1" s="1"/>
  <c r="BM430" i="1" a="1"/>
  <c r="BM430" i="1" s="1"/>
  <c r="BB429" i="1" a="1"/>
  <c r="BB429" i="1" s="1"/>
  <c r="BB427" i="1" a="1"/>
  <c r="BB427" i="1" s="1"/>
  <c r="BK429" i="1" a="1"/>
  <c r="BK429" i="1" s="1"/>
  <c r="BJ427" i="1" a="1"/>
  <c r="BJ427" i="1" s="1"/>
  <c r="BC426" i="1" a="1"/>
  <c r="BC426" i="1" s="1"/>
  <c r="AW427" i="1" a="1"/>
  <c r="AW427" i="1" s="1"/>
  <c r="AV430" i="1" a="1"/>
  <c r="AV430" i="1" s="1"/>
  <c r="AV428" i="1" a="1"/>
  <c r="AV428" i="1" s="1"/>
  <c r="BE430" i="1" a="1"/>
  <c r="BE430" i="1" s="1"/>
  <c r="BD428" i="1" a="1"/>
  <c r="BD428" i="1" s="1"/>
  <c r="AU427" i="1" a="1"/>
  <c r="AU427" i="1" s="1"/>
  <c r="BI428" i="1" a="1"/>
  <c r="BI428" i="1" s="1"/>
  <c r="BN430" i="1" a="1"/>
  <c r="BN430" i="1" s="1"/>
  <c r="BB430" i="1" a="1"/>
  <c r="BB430" i="1" s="1"/>
  <c r="AV426" i="1" a="1"/>
  <c r="AV426" i="1" s="1"/>
  <c r="AV429" i="1" a="1"/>
  <c r="AV429" i="1" s="1"/>
  <c r="BM427" i="1" a="1"/>
  <c r="BM427" i="1" s="1"/>
  <c r="BA429" i="1" a="1"/>
  <c r="BA429" i="1" s="1"/>
  <c r="BG426" i="1" a="1"/>
  <c r="BG426" i="1" s="1"/>
  <c r="BK426" i="1" a="1"/>
  <c r="BK426" i="1" s="1"/>
  <c r="BN426" i="1" a="1"/>
  <c r="BN426" i="1" s="1"/>
  <c r="BN429" i="1" a="1"/>
  <c r="BN429" i="1" s="1"/>
  <c r="BG428" i="1" a="1"/>
  <c r="BG428" i="1" s="1"/>
  <c r="AY427" i="1" a="1"/>
  <c r="AY427" i="1" s="1"/>
  <c r="BC427" i="1" a="1"/>
  <c r="BC427" i="1" s="1"/>
  <c r="BF427" i="1" a="1"/>
  <c r="BF427" i="1" s="1"/>
  <c r="BH430" i="1" a="1"/>
  <c r="BH430" i="1" s="1"/>
  <c r="AY429" i="1" a="1"/>
  <c r="AY429" i="1" s="1"/>
  <c r="BK428" i="1" a="1"/>
  <c r="BK428" i="1" s="1"/>
  <c r="BC430" i="1" a="1"/>
  <c r="BC430" i="1" s="1"/>
  <c r="BB428" i="1" a="1"/>
  <c r="BB428" i="1" s="1"/>
  <c r="BA426" i="1" a="1"/>
  <c r="BA426" i="1" s="1"/>
  <c r="BK430" i="1" a="1"/>
  <c r="BK430" i="1" s="1"/>
  <c r="S271" i="1"/>
  <c r="BM271" i="1" a="1"/>
  <c r="BM271" i="1" s="1"/>
  <c r="BJ271" i="1" a="1"/>
  <c r="BJ271" i="1" s="1"/>
  <c r="BN271" i="1" a="1"/>
  <c r="BN271" i="1" s="1"/>
  <c r="AV274" i="1" a="1"/>
  <c r="AV274" i="1" s="1"/>
  <c r="AT271" i="1" a="1"/>
  <c r="AT271" i="1" s="1"/>
  <c r="BH274" i="1" a="1"/>
  <c r="BH274" i="1" s="1"/>
  <c r="BD274" i="1" a="1"/>
  <c r="BD274" i="1" s="1"/>
  <c r="BF271" i="1" a="1"/>
  <c r="BF271" i="1" s="1"/>
  <c r="AZ274" i="1" a="1"/>
  <c r="AZ274" i="1" s="1"/>
  <c r="BC271" i="1" a="1"/>
  <c r="BC271" i="1" s="1"/>
  <c r="AU271" i="1" a="1"/>
  <c r="AU271" i="1" s="1"/>
  <c r="AY271" i="1" a="1"/>
  <c r="AY271" i="1" s="1"/>
  <c r="BG271" i="1" a="1"/>
  <c r="BG271" i="1" s="1"/>
  <c r="BK271" i="1" a="1"/>
  <c r="BK271" i="1" s="1"/>
  <c r="AZ271" i="1" a="1"/>
  <c r="AZ271" i="1" s="1"/>
  <c r="AV271" i="1" a="1"/>
  <c r="AV271" i="1" s="1"/>
  <c r="BL271" i="1" a="1"/>
  <c r="BL271" i="1" s="1"/>
  <c r="BD271" i="1" a="1"/>
  <c r="BD271" i="1" s="1"/>
  <c r="BH271" i="1" a="1"/>
  <c r="BH271" i="1" s="1"/>
  <c r="BF274" i="1" a="1"/>
  <c r="BF274" i="1" s="1"/>
  <c r="BN274" i="1" a="1"/>
  <c r="BN274" i="1" s="1"/>
  <c r="AW271" i="1" a="1"/>
  <c r="AW271" i="1" s="1"/>
  <c r="BA271" i="1" a="1"/>
  <c r="BA271" i="1" s="1"/>
  <c r="AY274" i="1" a="1"/>
  <c r="AY274" i="1" s="1"/>
  <c r="BI271" i="1" a="1"/>
  <c r="BI271" i="1" s="1"/>
  <c r="BE271" i="1" a="1"/>
  <c r="BE271" i="1" s="1"/>
  <c r="AU274" i="1" a="1"/>
  <c r="AU274" i="1" s="1"/>
  <c r="BK274" i="1" a="1"/>
  <c r="BK274" i="1" s="1"/>
  <c r="BG274" i="1" a="1"/>
  <c r="BG274" i="1" s="1"/>
  <c r="BC274" i="1" a="1"/>
  <c r="BC274" i="1" s="1"/>
  <c r="AX271" i="1" a="1"/>
  <c r="AX271" i="1" s="1"/>
  <c r="BB271" i="1" a="1"/>
  <c r="BB271" i="1" s="1"/>
  <c r="AX274" i="1" a="1"/>
  <c r="AX274" i="1" s="1"/>
  <c r="BK273" i="1" a="1"/>
  <c r="BK273" i="1" s="1"/>
  <c r="BC273" i="1" a="1"/>
  <c r="BC273" i="1" s="1"/>
  <c r="AU272" i="1" a="1"/>
  <c r="AU272" i="1" s="1"/>
  <c r="BJ274" i="1" a="1"/>
  <c r="BJ274" i="1" s="1"/>
  <c r="BG272" i="1" a="1"/>
  <c r="BG272" i="1" s="1"/>
  <c r="AY272" i="1" a="1"/>
  <c r="AY272" i="1" s="1"/>
  <c r="AU273" i="1" a="1"/>
  <c r="AU273" i="1" s="1"/>
  <c r="BK272" i="1" a="1"/>
  <c r="BK272" i="1" s="1"/>
  <c r="BL274" i="1" a="1"/>
  <c r="BL274" i="1" s="1"/>
  <c r="BA274" i="1" a="1"/>
  <c r="BA274" i="1" s="1"/>
  <c r="BM274" i="1" a="1"/>
  <c r="BM274" i="1" s="1"/>
  <c r="BE274" i="1" a="1"/>
  <c r="BE274" i="1" s="1"/>
  <c r="AT274" i="1" a="1"/>
  <c r="AT274" i="1" s="1"/>
  <c r="BB274" i="1" a="1"/>
  <c r="BB274" i="1" s="1"/>
  <c r="AX273" i="1" a="1"/>
  <c r="AX273" i="1" s="1"/>
  <c r="AW274" i="1" a="1"/>
  <c r="AW274" i="1" s="1"/>
  <c r="BJ273" i="1" a="1"/>
  <c r="BJ273" i="1" s="1"/>
  <c r="BB273" i="1" a="1"/>
  <c r="BB273" i="1" s="1"/>
  <c r="AT272" i="1" a="1"/>
  <c r="AT272" i="1" s="1"/>
  <c r="BI274" i="1" a="1"/>
  <c r="BI274" i="1" s="1"/>
  <c r="AT273" i="1" a="1"/>
  <c r="AT273" i="1" s="1"/>
  <c r="BN273" i="1" a="1"/>
  <c r="BN273" i="1" s="1"/>
  <c r="AX272" i="1" a="1"/>
  <c r="AX272" i="1" s="1"/>
  <c r="BF272" i="1" a="1"/>
  <c r="BF272" i="1" s="1"/>
  <c r="BF273" i="1" a="1"/>
  <c r="BF273" i="1" s="1"/>
  <c r="BJ272" i="1" a="1"/>
  <c r="BJ272" i="1" s="1"/>
  <c r="BB272" i="1" a="1"/>
  <c r="BB272" i="1" s="1"/>
  <c r="AY273" i="1" a="1"/>
  <c r="AY273" i="1" s="1"/>
  <c r="BN272" i="1" a="1"/>
  <c r="BN272" i="1" s="1"/>
  <c r="BM273" i="1" a="1"/>
  <c r="BM273" i="1" s="1"/>
  <c r="BA272" i="1" a="1"/>
  <c r="BA272" i="1" s="1"/>
  <c r="AU275" i="1" a="1"/>
  <c r="AU275" i="1" s="1"/>
  <c r="BB275" i="1" a="1"/>
  <c r="BB275" i="1" s="1"/>
  <c r="BM272" i="1" a="1"/>
  <c r="BM272" i="1" s="1"/>
  <c r="BG273" i="1" a="1"/>
  <c r="BG273" i="1" s="1"/>
  <c r="BD273" i="1" a="1"/>
  <c r="BD273" i="1" s="1"/>
  <c r="BC272" i="1" a="1"/>
  <c r="BC272" i="1" s="1"/>
  <c r="AV273" i="1" a="1"/>
  <c r="AV273" i="1" s="1"/>
  <c r="AV272" i="1" a="1"/>
  <c r="AV272" i="1" s="1"/>
  <c r="BH273" i="1" a="1"/>
  <c r="BH273" i="1" s="1"/>
  <c r="BE273" i="1" a="1"/>
  <c r="BE273" i="1" s="1"/>
  <c r="BH272" i="1" a="1"/>
  <c r="BH272" i="1" s="1"/>
  <c r="BD272" i="1" a="1"/>
  <c r="BD272" i="1" s="1"/>
  <c r="AW273" i="1" a="1"/>
  <c r="AW273" i="1" s="1"/>
  <c r="BI273" i="1" a="1"/>
  <c r="BI273" i="1" s="1"/>
  <c r="AW272" i="1" a="1"/>
  <c r="AW272" i="1" s="1"/>
  <c r="BE272" i="1" a="1"/>
  <c r="BE272" i="1" s="1"/>
  <c r="BI272" i="1" a="1"/>
  <c r="BI272" i="1" s="1"/>
  <c r="AZ273" i="1" a="1"/>
  <c r="AZ273" i="1" s="1"/>
  <c r="BL273" i="1" a="1"/>
  <c r="BL273" i="1" s="1"/>
  <c r="AZ272" i="1" a="1"/>
  <c r="AZ272" i="1" s="1"/>
  <c r="BL272" i="1" a="1"/>
  <c r="BL272" i="1" s="1"/>
  <c r="BA273" i="1" a="1"/>
  <c r="BA273" i="1" s="1"/>
  <c r="BF275" i="1" a="1"/>
  <c r="BF275" i="1" s="1"/>
  <c r="BN275" i="1" a="1"/>
  <c r="BN275" i="1" s="1"/>
  <c r="BG275" i="1" a="1"/>
  <c r="BG275" i="1" s="1"/>
  <c r="AV275" i="1" a="1"/>
  <c r="AV275" i="1" s="1"/>
  <c r="BC275" i="1" a="1"/>
  <c r="BC275" i="1" s="1"/>
  <c r="BH275" i="1" a="1"/>
  <c r="BH275" i="1" s="1"/>
  <c r="AW275" i="1" a="1"/>
  <c r="AW275" i="1" s="1"/>
  <c r="BI275" i="1" a="1"/>
  <c r="BI275" i="1" s="1"/>
  <c r="AX275" i="1" a="1"/>
  <c r="AX275" i="1" s="1"/>
  <c r="BJ275" i="1" a="1"/>
  <c r="BJ275" i="1" s="1"/>
  <c r="AY275" i="1" a="1"/>
  <c r="AY275" i="1" s="1"/>
  <c r="BK275" i="1" a="1"/>
  <c r="BK275" i="1" s="1"/>
  <c r="AZ275" i="1" a="1"/>
  <c r="AZ275" i="1" s="1"/>
  <c r="BL275" i="1" a="1"/>
  <c r="BL275" i="1" s="1"/>
  <c r="BD275" i="1" a="1"/>
  <c r="BD275" i="1" s="1"/>
  <c r="BA275" i="1" a="1"/>
  <c r="BA275" i="1" s="1"/>
  <c r="BE275" i="1" a="1"/>
  <c r="BE275" i="1" s="1"/>
  <c r="BM275" i="1" a="1"/>
  <c r="BM275" i="1" s="1"/>
  <c r="AT275" i="1" a="1"/>
  <c r="AT275" i="1" s="1"/>
  <c r="S326" i="1"/>
  <c r="BC328" i="1" a="1"/>
  <c r="BC328" i="1" s="1"/>
  <c r="AV328" i="1" a="1"/>
  <c r="AV328" i="1" s="1"/>
  <c r="AZ328" i="1" a="1"/>
  <c r="AZ328" i="1" s="1"/>
  <c r="BA327" i="1" a="1"/>
  <c r="BA327" i="1" s="1"/>
  <c r="BH328" i="1" a="1"/>
  <c r="BH328" i="1" s="1"/>
  <c r="BL328" i="1" a="1"/>
  <c r="BL328" i="1" s="1"/>
  <c r="BM327" i="1" a="1"/>
  <c r="BM327" i="1" s="1"/>
  <c r="BE327" i="1" a="1"/>
  <c r="BE327" i="1" s="1"/>
  <c r="AX327" i="1" a="1"/>
  <c r="AX327" i="1" s="1"/>
  <c r="BD328" i="1" a="1"/>
  <c r="BD328" i="1" s="1"/>
  <c r="AW328" i="1" a="1"/>
  <c r="AW328" i="1" s="1"/>
  <c r="BA328" i="1" a="1"/>
  <c r="BA328" i="1" s="1"/>
  <c r="BI328" i="1" a="1"/>
  <c r="BI328" i="1" s="1"/>
  <c r="BM328" i="1" a="1"/>
  <c r="BM328" i="1" s="1"/>
  <c r="BE328" i="1" a="1"/>
  <c r="BE328" i="1" s="1"/>
  <c r="AX328" i="1" a="1"/>
  <c r="AX328" i="1" s="1"/>
  <c r="BJ328" i="1" a="1"/>
  <c r="BJ328" i="1" s="1"/>
  <c r="AT328" i="1" a="1"/>
  <c r="AT328" i="1" s="1"/>
  <c r="BF328" i="1" a="1"/>
  <c r="BF328" i="1" s="1"/>
  <c r="BH327" i="1" a="1"/>
  <c r="BH327" i="1" s="1"/>
  <c r="BB328" i="1" a="1"/>
  <c r="BB328" i="1" s="1"/>
  <c r="AY328" i="1" a="1"/>
  <c r="AY328" i="1" s="1"/>
  <c r="BC327" i="1" a="1"/>
  <c r="BC327" i="1" s="1"/>
  <c r="AZ327" i="1" a="1"/>
  <c r="AZ327" i="1" s="1"/>
  <c r="BN328" i="1" a="1"/>
  <c r="BN328" i="1" s="1"/>
  <c r="AU328" i="1" a="1"/>
  <c r="AU328" i="1" s="1"/>
  <c r="BK328" i="1" a="1"/>
  <c r="BK328" i="1" s="1"/>
  <c r="BL327" i="1" a="1"/>
  <c r="BL327" i="1" s="1"/>
  <c r="BG328" i="1" a="1"/>
  <c r="BG328" i="1" s="1"/>
  <c r="AW327" i="1" a="1"/>
  <c r="AW327" i="1" s="1"/>
  <c r="BD327" i="1" a="1"/>
  <c r="BD327" i="1" s="1"/>
  <c r="BI327" i="1" a="1"/>
  <c r="BI327" i="1" s="1"/>
  <c r="AV326" i="1" a="1"/>
  <c r="AV326" i="1" s="1"/>
  <c r="AZ326" i="1" a="1"/>
  <c r="AZ326" i="1" s="1"/>
  <c r="AV327" i="1" a="1"/>
  <c r="AV327" i="1" s="1"/>
  <c r="AZ329" i="1" a="1"/>
  <c r="AZ329" i="1" s="1"/>
  <c r="BJ327" i="1" a="1"/>
  <c r="BJ327" i="1" s="1"/>
  <c r="BD329" i="1" a="1"/>
  <c r="BD329" i="1" s="1"/>
  <c r="AW329" i="1" a="1"/>
  <c r="AW329" i="1" s="1"/>
  <c r="BL329" i="1" a="1"/>
  <c r="BL329" i="1" s="1"/>
  <c r="BI329" i="1" a="1"/>
  <c r="BI329" i="1" s="1"/>
  <c r="BE329" i="1" a="1"/>
  <c r="BE329" i="1" s="1"/>
  <c r="AY327" i="1" a="1"/>
  <c r="AY327" i="1" s="1"/>
  <c r="BK327" i="1" a="1"/>
  <c r="BK327" i="1" s="1"/>
  <c r="BA329" i="1" a="1"/>
  <c r="BA329" i="1" s="1"/>
  <c r="AT329" i="1" a="1"/>
  <c r="AT329" i="1" s="1"/>
  <c r="AX329" i="1" a="1"/>
  <c r="AX329" i="1" s="1"/>
  <c r="BM329" i="1" a="1"/>
  <c r="BM329" i="1" s="1"/>
  <c r="BF329" i="1" a="1"/>
  <c r="BF329" i="1" s="1"/>
  <c r="BJ329" i="1" a="1"/>
  <c r="BJ329" i="1" s="1"/>
  <c r="AT326" i="1" a="1"/>
  <c r="AT326" i="1" s="1"/>
  <c r="BJ326" i="1" a="1"/>
  <c r="BJ326" i="1" s="1"/>
  <c r="BN326" i="1" a="1"/>
  <c r="BN326" i="1" s="1"/>
  <c r="AU329" i="1" a="1"/>
  <c r="AU329" i="1" s="1"/>
  <c r="BF326" i="1" a="1"/>
  <c r="BF326" i="1" s="1"/>
  <c r="AT327" i="1" a="1"/>
  <c r="AT327" i="1" s="1"/>
  <c r="BB327" i="1" a="1"/>
  <c r="BB327" i="1" s="1"/>
  <c r="BB329" i="1" a="1"/>
  <c r="BB329" i="1" s="1"/>
  <c r="BG329" i="1" a="1"/>
  <c r="BG329" i="1" s="1"/>
  <c r="BF327" i="1" a="1"/>
  <c r="BF327" i="1" s="1"/>
  <c r="BN327" i="1" a="1"/>
  <c r="BN327" i="1" s="1"/>
  <c r="BN329" i="1" a="1"/>
  <c r="BN329" i="1" s="1"/>
  <c r="AY329" i="1" a="1"/>
  <c r="AY329" i="1" s="1"/>
  <c r="AY326" i="1" a="1"/>
  <c r="AY326" i="1" s="1"/>
  <c r="BC326" i="1" a="1"/>
  <c r="BC326" i="1" s="1"/>
  <c r="AV329" i="1" a="1"/>
  <c r="AV329" i="1" s="1"/>
  <c r="BK329" i="1" a="1"/>
  <c r="BK329" i="1" s="1"/>
  <c r="AU326" i="1" a="1"/>
  <c r="AU326" i="1" s="1"/>
  <c r="BK326" i="1" a="1"/>
  <c r="BK326" i="1" s="1"/>
  <c r="AU327" i="1" a="1"/>
  <c r="AU327" i="1" s="1"/>
  <c r="BH329" i="1" a="1"/>
  <c r="BH329" i="1" s="1"/>
  <c r="BG326" i="1" a="1"/>
  <c r="BG326" i="1" s="1"/>
  <c r="BG327" i="1" a="1"/>
  <c r="BG327" i="1" s="1"/>
  <c r="BC329" i="1" a="1"/>
  <c r="BC329" i="1" s="1"/>
  <c r="AW326" i="1" a="1"/>
  <c r="AW326" i="1" s="1"/>
  <c r="BM330" i="1" a="1"/>
  <c r="BM330" i="1" s="1"/>
  <c r="BI326" i="1" a="1"/>
  <c r="BI326" i="1" s="1"/>
  <c r="AW330" i="1" a="1"/>
  <c r="AW330" i="1" s="1"/>
  <c r="AT330" i="1" a="1"/>
  <c r="AT330" i="1" s="1"/>
  <c r="BA330" i="1" a="1"/>
  <c r="BA330" i="1" s="1"/>
  <c r="BE330" i="1" a="1"/>
  <c r="BE330" i="1" s="1"/>
  <c r="BI330" i="1" a="1"/>
  <c r="BI330" i="1" s="1"/>
  <c r="BJ330" i="1" a="1"/>
  <c r="BJ330" i="1" s="1"/>
  <c r="AU330" i="1" a="1"/>
  <c r="AU330" i="1" s="1"/>
  <c r="BB330" i="1" a="1"/>
  <c r="BB330" i="1" s="1"/>
  <c r="AX326" i="1" a="1"/>
  <c r="AX326" i="1" s="1"/>
  <c r="BL326" i="1" a="1"/>
  <c r="BL326" i="1" s="1"/>
  <c r="BG330" i="1" a="1"/>
  <c r="BG330" i="1" s="1"/>
  <c r="BC330" i="1" a="1"/>
  <c r="BC330" i="1" s="1"/>
  <c r="BD326" i="1" a="1"/>
  <c r="BD326" i="1" s="1"/>
  <c r="BA326" i="1" a="1"/>
  <c r="BA326" i="1" s="1"/>
  <c r="BM326" i="1" a="1"/>
  <c r="BM326" i="1" s="1"/>
  <c r="BK330" i="1" a="1"/>
  <c r="BK330" i="1" s="1"/>
  <c r="BE326" i="1" a="1"/>
  <c r="BE326" i="1" s="1"/>
  <c r="AX330" i="1" a="1"/>
  <c r="AX330" i="1" s="1"/>
  <c r="AY330" i="1" a="1"/>
  <c r="AY330" i="1" s="1"/>
  <c r="BB326" i="1" a="1"/>
  <c r="BB326" i="1" s="1"/>
  <c r="BF330" i="1" a="1"/>
  <c r="BF330" i="1" s="1"/>
  <c r="BN330" i="1" a="1"/>
  <c r="BN330" i="1" s="1"/>
  <c r="BH326" i="1" a="1"/>
  <c r="BH326" i="1" s="1"/>
  <c r="AV330" i="1" a="1"/>
  <c r="AV330" i="1" s="1"/>
  <c r="AZ330" i="1" a="1"/>
  <c r="AZ330" i="1" s="1"/>
  <c r="BD330" i="1" a="1"/>
  <c r="BD330" i="1" s="1"/>
  <c r="BH330" i="1" a="1"/>
  <c r="BH330" i="1" s="1"/>
  <c r="BL330" i="1" a="1"/>
  <c r="BL330" i="1" s="1"/>
  <c r="S456" i="1"/>
  <c r="AZ458" i="1" a="1"/>
  <c r="AZ458" i="1" s="1"/>
  <c r="AU456" i="1" a="1"/>
  <c r="AU456" i="1" s="1"/>
  <c r="BE457" i="1" a="1"/>
  <c r="BE457" i="1" s="1"/>
  <c r="BH456" i="1" a="1"/>
  <c r="BH456" i="1" s="1"/>
  <c r="AT457" i="1" a="1"/>
  <c r="AT457" i="1" s="1"/>
  <c r="BA458" i="1" a="1"/>
  <c r="BA458" i="1" s="1"/>
  <c r="BH459" i="1" a="1"/>
  <c r="BH459" i="1" s="1"/>
  <c r="BK456" i="1" a="1"/>
  <c r="BK456" i="1" s="1"/>
  <c r="AW458" i="1" a="1"/>
  <c r="AW458" i="1" s="1"/>
  <c r="BK457" i="1" a="1"/>
  <c r="BK457" i="1" s="1"/>
  <c r="AZ460" i="1" a="1"/>
  <c r="AZ460" i="1" s="1"/>
  <c r="BC457" i="1" a="1"/>
  <c r="BC457" i="1" s="1"/>
  <c r="BM458" i="1" a="1"/>
  <c r="BM458" i="1" s="1"/>
  <c r="BH458" i="1" a="1"/>
  <c r="BH458" i="1" s="1"/>
  <c r="AU457" i="1" a="1"/>
  <c r="AU457" i="1" s="1"/>
  <c r="AY460" i="1" a="1"/>
  <c r="AY460" i="1" s="1"/>
  <c r="AT458" i="1" a="1"/>
  <c r="AT458" i="1" s="1"/>
  <c r="AV458" i="1" a="1"/>
  <c r="AV458" i="1" s="1"/>
  <c r="BG456" i="1" a="1"/>
  <c r="BG456" i="1" s="1"/>
  <c r="BM459" i="1" a="1"/>
  <c r="BM459" i="1" s="1"/>
  <c r="AY458" i="1" a="1"/>
  <c r="AY458" i="1" s="1"/>
  <c r="AZ459" i="1" a="1"/>
  <c r="AZ459" i="1" s="1"/>
  <c r="BJ458" i="1" a="1"/>
  <c r="BJ458" i="1" s="1"/>
  <c r="BL458" i="1" a="1"/>
  <c r="BL458" i="1" s="1"/>
  <c r="BJ457" i="1" a="1"/>
  <c r="BJ457" i="1" s="1"/>
  <c r="BL460" i="1" a="1"/>
  <c r="BL460" i="1" s="1"/>
  <c r="AW459" i="1" a="1"/>
  <c r="AW459" i="1" s="1"/>
  <c r="BB459" i="1" a="1"/>
  <c r="BB459" i="1" s="1"/>
  <c r="BD459" i="1" a="1"/>
  <c r="BD459" i="1" s="1"/>
  <c r="BG458" i="1" a="1"/>
  <c r="BG458" i="1" s="1"/>
  <c r="BN457" i="1" a="1"/>
  <c r="BN457" i="1" s="1"/>
  <c r="AX460" i="1" a="1"/>
  <c r="AX460" i="1" s="1"/>
  <c r="BD456" i="1" a="1"/>
  <c r="BD456" i="1" s="1"/>
  <c r="BH457" i="1" a="1"/>
  <c r="BH457" i="1" s="1"/>
  <c r="BJ460" i="1" a="1"/>
  <c r="BJ460" i="1" s="1"/>
  <c r="BM456" i="1" a="1"/>
  <c r="BM456" i="1" s="1"/>
  <c r="BF460" i="1" a="1"/>
  <c r="BF460" i="1" s="1"/>
  <c r="BN460" i="1" a="1"/>
  <c r="BN460" i="1" s="1"/>
  <c r="AX457" i="1" a="1"/>
  <c r="AX457" i="1" s="1"/>
  <c r="BD458" i="1" a="1"/>
  <c r="BD458" i="1" s="1"/>
  <c r="AT460" i="1" a="1"/>
  <c r="AT460" i="1" s="1"/>
  <c r="BI459" i="1" a="1"/>
  <c r="BI459" i="1" s="1"/>
  <c r="AX458" i="1" a="1"/>
  <c r="AX458" i="1" s="1"/>
  <c r="BF457" i="1" a="1"/>
  <c r="BF457" i="1" s="1"/>
  <c r="AU458" i="1" a="1"/>
  <c r="AU458" i="1" s="1"/>
  <c r="BE460" i="1" a="1"/>
  <c r="BE460" i="1" s="1"/>
  <c r="AV459" i="1" a="1"/>
  <c r="AV459" i="1" s="1"/>
  <c r="BF459" i="1" a="1"/>
  <c r="BF459" i="1" s="1"/>
  <c r="BK458" i="1" a="1"/>
  <c r="BK458" i="1" s="1"/>
  <c r="BJ459" i="1" a="1"/>
  <c r="BJ459" i="1" s="1"/>
  <c r="AV460" i="1" a="1"/>
  <c r="AV460" i="1" s="1"/>
  <c r="BC460" i="1" a="1"/>
  <c r="BC460" i="1" s="1"/>
  <c r="BC459" i="1" a="1"/>
  <c r="BC459" i="1" s="1"/>
  <c r="BK459" i="1" a="1"/>
  <c r="BK459" i="1" s="1"/>
  <c r="AY456" i="1" a="1"/>
  <c r="AY456" i="1" s="1"/>
  <c r="BE456" i="1" a="1"/>
  <c r="BE456" i="1" s="1"/>
  <c r="AU460" i="1" a="1"/>
  <c r="AU460" i="1" s="1"/>
  <c r="BG460" i="1" a="1"/>
  <c r="BG460" i="1" s="1"/>
  <c r="AW457" i="1" a="1"/>
  <c r="AW457" i="1" s="1"/>
  <c r="BG457" i="1" a="1"/>
  <c r="BG457" i="1" s="1"/>
  <c r="BK460" i="1" a="1"/>
  <c r="BK460" i="1" s="1"/>
  <c r="BN456" i="1" a="1"/>
  <c r="BN456" i="1" s="1"/>
  <c r="BA456" i="1" a="1"/>
  <c r="BA456" i="1" s="1"/>
  <c r="BE458" i="1" a="1"/>
  <c r="BE458" i="1" s="1"/>
  <c r="AV456" i="1" a="1"/>
  <c r="AV456" i="1" s="1"/>
  <c r="BL457" i="1" a="1"/>
  <c r="BL457" i="1" s="1"/>
  <c r="AX459" i="1" a="1"/>
  <c r="AX459" i="1" s="1"/>
  <c r="BG459" i="1" a="1"/>
  <c r="BG459" i="1" s="1"/>
  <c r="AZ456" i="1" a="1"/>
  <c r="AZ456" i="1" s="1"/>
  <c r="BL456" i="1" a="1"/>
  <c r="BL456" i="1" s="1"/>
  <c r="BN458" i="1" a="1"/>
  <c r="BN458" i="1" s="1"/>
  <c r="BB456" i="1" a="1"/>
  <c r="BB456" i="1" s="1"/>
  <c r="BD460" i="1" a="1"/>
  <c r="BD460" i="1" s="1"/>
  <c r="BI456" i="1" a="1"/>
  <c r="BI456" i="1" s="1"/>
  <c r="BD457" i="1" a="1"/>
  <c r="BD457" i="1" s="1"/>
  <c r="BL459" i="1" a="1"/>
  <c r="BL459" i="1" s="1"/>
  <c r="AY457" i="1" a="1"/>
  <c r="AY457" i="1" s="1"/>
  <c r="BA457" i="1" a="1"/>
  <c r="BA457" i="1" s="1"/>
  <c r="AW456" i="1" a="1"/>
  <c r="AW456" i="1" s="1"/>
  <c r="BH460" i="1" a="1"/>
  <c r="BH460" i="1" s="1"/>
  <c r="BB458" i="1" a="1"/>
  <c r="BB458" i="1" s="1"/>
  <c r="BI458" i="1" a="1"/>
  <c r="BI458" i="1" s="1"/>
  <c r="BE459" i="1" a="1"/>
  <c r="BE459" i="1" s="1"/>
  <c r="BM457" i="1" a="1"/>
  <c r="BM457" i="1" s="1"/>
  <c r="AY459" i="1" a="1"/>
  <c r="AY459" i="1" s="1"/>
  <c r="BA459" i="1" a="1"/>
  <c r="BA459" i="1" s="1"/>
  <c r="AW460" i="1" a="1"/>
  <c r="AW460" i="1" s="1"/>
  <c r="BN459" i="1" a="1"/>
  <c r="BN459" i="1" s="1"/>
  <c r="BA460" i="1" a="1"/>
  <c r="BA460" i="1" s="1"/>
  <c r="BI460" i="1" a="1"/>
  <c r="BI460" i="1" s="1"/>
  <c r="BM460" i="1" a="1"/>
  <c r="BM460" i="1" s="1"/>
  <c r="AT459" i="1" a="1"/>
  <c r="AT459" i="1" s="1"/>
  <c r="BC456" i="1" a="1"/>
  <c r="BC456" i="1" s="1"/>
  <c r="AT456" i="1" a="1"/>
  <c r="AT456" i="1" s="1"/>
  <c r="BF456" i="1" a="1"/>
  <c r="BF456" i="1" s="1"/>
  <c r="AU459" i="1" a="1"/>
  <c r="AU459" i="1" s="1"/>
  <c r="AZ457" i="1" a="1"/>
  <c r="AZ457" i="1" s="1"/>
  <c r="BJ456" i="1" a="1"/>
  <c r="BJ456" i="1" s="1"/>
  <c r="BI457" i="1" a="1"/>
  <c r="BI457" i="1" s="1"/>
  <c r="AX456" i="1" a="1"/>
  <c r="AX456" i="1" s="1"/>
  <c r="BC458" i="1" a="1"/>
  <c r="BC458" i="1" s="1"/>
  <c r="BB457" i="1" a="1"/>
  <c r="BB457" i="1" s="1"/>
  <c r="BF458" i="1" a="1"/>
  <c r="BF458" i="1" s="1"/>
  <c r="AV457" i="1" a="1"/>
  <c r="AV457" i="1" s="1"/>
  <c r="BB460" i="1" a="1"/>
  <c r="BB460" i="1" s="1"/>
  <c r="BA41" i="151"/>
  <c r="BM20" i="1" a="1"/>
  <c r="BM20" i="1" s="1"/>
  <c r="BJ25" i="1" a="1"/>
  <c r="BJ25" i="1" s="1"/>
  <c r="BJ38" i="1" a="1"/>
  <c r="BJ38" i="1" s="1"/>
  <c r="BL23" i="1" a="1"/>
  <c r="BL23" i="1" s="1"/>
  <c r="BA67" i="151"/>
  <c r="BA72" i="151"/>
  <c r="V49" i="151"/>
  <c r="U41" i="151"/>
  <c r="BA48" i="151"/>
  <c r="BG48" i="151"/>
  <c r="AZ33" i="151"/>
  <c r="V37" i="151"/>
  <c r="AB47" i="151"/>
  <c r="V35" i="151"/>
  <c r="AY44" i="151"/>
  <c r="U47" i="151"/>
  <c r="BG62" i="151"/>
  <c r="BG54" i="151"/>
  <c r="AH54" i="151"/>
  <c r="L120" i="151"/>
  <c r="N443" i="151"/>
  <c r="N419" i="151"/>
  <c r="G411" i="151"/>
  <c r="G440" i="151"/>
  <c r="G341" i="151"/>
  <c r="N341" i="151"/>
  <c r="N320" i="151"/>
  <c r="G286" i="151"/>
  <c r="N297" i="151"/>
  <c r="G225" i="151"/>
  <c r="N222" i="151"/>
  <c r="G152" i="151"/>
  <c r="N161" i="151"/>
  <c r="N199" i="151"/>
  <c r="G164" i="151"/>
  <c r="G120" i="151"/>
  <c r="M424" i="151"/>
  <c r="F448" i="151"/>
  <c r="M427" i="151"/>
  <c r="F359" i="151"/>
  <c r="F350" i="151"/>
  <c r="F380" i="151"/>
  <c r="F361" i="151"/>
  <c r="M301" i="151"/>
  <c r="F296" i="151"/>
  <c r="M293" i="151"/>
  <c r="F309" i="151"/>
  <c r="F286" i="151"/>
  <c r="M297" i="151"/>
  <c r="F322" i="151"/>
  <c r="F251" i="151"/>
  <c r="F239" i="151"/>
  <c r="M239" i="151"/>
  <c r="F226" i="151"/>
  <c r="F246" i="151"/>
  <c r="M167" i="151"/>
  <c r="M169" i="151"/>
  <c r="M178" i="151"/>
  <c r="F172" i="151"/>
  <c r="F191" i="151"/>
  <c r="AK46" i="151"/>
  <c r="AK64" i="151"/>
  <c r="BQ109" i="151"/>
  <c r="BL46" i="151"/>
  <c r="AJ46" i="151"/>
  <c r="AJ43" i="151"/>
  <c r="AK57" i="151"/>
  <c r="AM445" i="151"/>
  <c r="AT408" i="151"/>
  <c r="AM427" i="151"/>
  <c r="AM407" i="151"/>
  <c r="AT422" i="151"/>
  <c r="AM343" i="151"/>
  <c r="AM376" i="151"/>
  <c r="AM379" i="151"/>
  <c r="AM418" i="151"/>
  <c r="AT379" i="151"/>
  <c r="AM371" i="151"/>
  <c r="AT360" i="151"/>
  <c r="AM355" i="151"/>
  <c r="AT316" i="151"/>
  <c r="AM300" i="151"/>
  <c r="AM377" i="151"/>
  <c r="AT314" i="151"/>
  <c r="AT295" i="151"/>
  <c r="AM224" i="151"/>
  <c r="AT245" i="151"/>
  <c r="AT230" i="151"/>
  <c r="AM188" i="151"/>
  <c r="AM175" i="151"/>
  <c r="AT174" i="151"/>
  <c r="AT164" i="151"/>
  <c r="AM185" i="151"/>
  <c r="AT167" i="151"/>
  <c r="AT180" i="151"/>
  <c r="BB406" i="151"/>
  <c r="BI432" i="151"/>
  <c r="BI413" i="151"/>
  <c r="BB343" i="151"/>
  <c r="BI386" i="151"/>
  <c r="BB374" i="151"/>
  <c r="BB370" i="151"/>
  <c r="BI364" i="151"/>
  <c r="BI418" i="151"/>
  <c r="BB385" i="151"/>
  <c r="BI358" i="151"/>
  <c r="BB293" i="151"/>
  <c r="BI278" i="151"/>
  <c r="BI288" i="151"/>
  <c r="BB249" i="151"/>
  <c r="BI291" i="151"/>
  <c r="BB250" i="151"/>
  <c r="BI215" i="151"/>
  <c r="BI193" i="151"/>
  <c r="BI162" i="151"/>
  <c r="BI174" i="151"/>
  <c r="AT320" i="151"/>
  <c r="AX43" i="151"/>
  <c r="S421" i="1"/>
  <c r="AZ422" i="1" a="1"/>
  <c r="AZ422" i="1" s="1"/>
  <c r="BM425" i="1" a="1"/>
  <c r="BM425" i="1" s="1"/>
  <c r="BF424" i="1" a="1"/>
  <c r="BF424" i="1" s="1"/>
  <c r="AW423" i="1" a="1"/>
  <c r="AW423" i="1" s="1"/>
  <c r="BN421" i="1" a="1"/>
  <c r="BN421" i="1" s="1"/>
  <c r="BN424" i="1" a="1"/>
  <c r="BN424" i="1" s="1"/>
  <c r="BA424" i="1" a="1"/>
  <c r="BA424" i="1" s="1"/>
  <c r="BH423" i="1" a="1"/>
  <c r="BH423" i="1" s="1"/>
  <c r="BD421" i="1" a="1"/>
  <c r="BD421" i="1" s="1"/>
  <c r="AX425" i="1" a="1"/>
  <c r="AX425" i="1" s="1"/>
  <c r="BI424" i="1" a="1"/>
  <c r="BI424" i="1" s="1"/>
  <c r="BH422" i="1" a="1"/>
  <c r="BH422" i="1" s="1"/>
  <c r="BF425" i="1" a="1"/>
  <c r="BF425" i="1" s="1"/>
  <c r="BA421" i="1" a="1"/>
  <c r="BA421" i="1" s="1"/>
  <c r="AZ424" i="1" a="1"/>
  <c r="AZ424" i="1" s="1"/>
  <c r="AX422" i="1" a="1"/>
  <c r="AX422" i="1" s="1"/>
  <c r="BI421" i="1" a="1"/>
  <c r="BI421" i="1" s="1"/>
  <c r="BA425" i="1" a="1"/>
  <c r="BA425" i="1" s="1"/>
  <c r="AZ423" i="1" a="1"/>
  <c r="AZ423" i="1" s="1"/>
  <c r="AY421" i="1" a="1"/>
  <c r="AY421" i="1" s="1"/>
  <c r="BK425" i="1" a="1"/>
  <c r="BK425" i="1" s="1"/>
  <c r="BH425" i="1" a="1"/>
  <c r="BH425" i="1" s="1"/>
  <c r="BJ423" i="1" a="1"/>
  <c r="BJ423" i="1" s="1"/>
  <c r="BC422" i="1" a="1"/>
  <c r="BC422" i="1" s="1"/>
  <c r="AT421" i="1" a="1"/>
  <c r="AT421" i="1" s="1"/>
  <c r="AT424" i="1" a="1"/>
  <c r="AT424" i="1" s="1"/>
  <c r="BK422" i="1" a="1"/>
  <c r="BK422" i="1" s="1"/>
  <c r="BB421" i="1" a="1"/>
  <c r="BB421" i="1" s="1"/>
  <c r="BD424" i="1" a="1"/>
  <c r="BD424" i="1" s="1"/>
  <c r="AU423" i="1" a="1"/>
  <c r="AU423" i="1" s="1"/>
  <c r="BL421" i="1" a="1"/>
  <c r="BL421" i="1" s="1"/>
  <c r="BL424" i="1" a="1"/>
  <c r="BL424" i="1" s="1"/>
  <c r="BC423" i="1" a="1"/>
  <c r="BC423" i="1" s="1"/>
  <c r="AV422" i="1" a="1"/>
  <c r="AV422" i="1" s="1"/>
  <c r="AV425" i="1" a="1"/>
  <c r="AV425" i="1" s="1"/>
  <c r="BM423" i="1" a="1"/>
  <c r="BM423" i="1" s="1"/>
  <c r="BF422" i="1" a="1"/>
  <c r="BF422" i="1" s="1"/>
  <c r="BD425" i="1" a="1"/>
  <c r="BD425" i="1" s="1"/>
  <c r="AW424" i="1" a="1"/>
  <c r="AW424" i="1" s="1"/>
  <c r="BN422" i="1" a="1"/>
  <c r="BN422" i="1" s="1"/>
  <c r="BN425" i="1" a="1"/>
  <c r="BN425" i="1" s="1"/>
  <c r="BG424" i="1" a="1"/>
  <c r="BG424" i="1" s="1"/>
  <c r="AX423" i="1" a="1"/>
  <c r="AX423" i="1" s="1"/>
  <c r="AW421" i="1" a="1"/>
  <c r="AW421" i="1" s="1"/>
  <c r="BI425" i="1" a="1"/>
  <c r="BI425" i="1" s="1"/>
  <c r="BF423" i="1" a="1"/>
  <c r="BF423" i="1" s="1"/>
  <c r="BE421" i="1" a="1"/>
  <c r="BE421" i="1" s="1"/>
  <c r="AY425" i="1" a="1"/>
  <c r="AY425" i="1" s="1"/>
  <c r="BJ424" i="1" a="1"/>
  <c r="BJ424" i="1" s="1"/>
  <c r="BI422" i="1" a="1"/>
  <c r="BI422" i="1" s="1"/>
  <c r="AZ421" i="1" a="1"/>
  <c r="AZ421" i="1" s="1"/>
  <c r="BB424" i="1" a="1"/>
  <c r="BB424" i="1" s="1"/>
  <c r="BA422" i="1" a="1"/>
  <c r="BA422" i="1" s="1"/>
  <c r="BJ421" i="1" a="1"/>
  <c r="BJ421" i="1" s="1"/>
  <c r="BB425" i="1" a="1"/>
  <c r="BB425" i="1" s="1"/>
  <c r="BA423" i="1" a="1"/>
  <c r="BA423" i="1" s="1"/>
  <c r="AT422" i="1" a="1"/>
  <c r="AT422" i="1" s="1"/>
  <c r="AT425" i="1" a="1"/>
  <c r="AT425" i="1" s="1"/>
  <c r="BK423" i="1" a="1"/>
  <c r="BK423" i="1" s="1"/>
  <c r="BD422" i="1" a="1"/>
  <c r="BD422" i="1" s="1"/>
  <c r="AU421" i="1" a="1"/>
  <c r="AU421" i="1" s="1"/>
  <c r="AU424" i="1" a="1"/>
  <c r="AU424" i="1" s="1"/>
  <c r="BL422" i="1" a="1"/>
  <c r="BL422" i="1" s="1"/>
  <c r="BG421" i="1" a="1"/>
  <c r="BG421" i="1" s="1"/>
  <c r="BL425" i="1" a="1"/>
  <c r="BL425" i="1" s="1"/>
  <c r="BE424" i="1" a="1"/>
  <c r="BE424" i="1" s="1"/>
  <c r="AV423" i="1" a="1"/>
  <c r="AV423" i="1" s="1"/>
  <c r="BM421" i="1" a="1"/>
  <c r="BM421" i="1" s="1"/>
  <c r="BM424" i="1" a="1"/>
  <c r="BM424" i="1" s="1"/>
  <c r="BD423" i="1" a="1"/>
  <c r="BD423" i="1" s="1"/>
  <c r="AY422" i="1" a="1"/>
  <c r="AY422" i="1" s="1"/>
  <c r="BC421" i="1" a="1"/>
  <c r="BC421" i="1" s="1"/>
  <c r="AW425" i="1" a="1"/>
  <c r="AW425" i="1" s="1"/>
  <c r="BN423" i="1" a="1"/>
  <c r="BN423" i="1" s="1"/>
  <c r="BG422" i="1" a="1"/>
  <c r="BG422" i="1" s="1"/>
  <c r="BE425" i="1" a="1"/>
  <c r="BE425" i="1" s="1"/>
  <c r="AX424" i="1" a="1"/>
  <c r="AX424" i="1" s="1"/>
  <c r="BG423" i="1" a="1"/>
  <c r="BG423" i="1" s="1"/>
  <c r="AW422" i="1" a="1"/>
  <c r="AW422" i="1" s="1"/>
  <c r="BF421" i="1" a="1"/>
  <c r="BF421" i="1" s="1"/>
  <c r="BH424" i="1" a="1"/>
  <c r="BH424" i="1" s="1"/>
  <c r="AY423" i="1" a="1"/>
  <c r="AY423" i="1" s="1"/>
  <c r="AX421" i="1" a="1"/>
  <c r="AX421" i="1" s="1"/>
  <c r="BJ425" i="1" a="1"/>
  <c r="BJ425" i="1" s="1"/>
  <c r="AY424" i="1" a="1"/>
  <c r="AY424" i="1" s="1"/>
  <c r="BI423" i="1" a="1"/>
  <c r="BI423" i="1" s="1"/>
  <c r="BB422" i="1" a="1"/>
  <c r="BB422" i="1" s="1"/>
  <c r="AZ425" i="1" a="1"/>
  <c r="AZ425" i="1" s="1"/>
  <c r="BK424" i="1" a="1"/>
  <c r="BK424" i="1" s="1"/>
  <c r="BJ422" i="1" a="1"/>
  <c r="BJ422" i="1" s="1"/>
  <c r="AU422" i="1" a="1"/>
  <c r="AU422" i="1" s="1"/>
  <c r="BG425" i="1" a="1"/>
  <c r="BG425" i="1" s="1"/>
  <c r="BC424" i="1" a="1"/>
  <c r="BC424" i="1" s="1"/>
  <c r="AT423" i="1" a="1"/>
  <c r="AT423" i="1" s="1"/>
  <c r="BK421" i="1" a="1"/>
  <c r="BK421" i="1" s="1"/>
  <c r="BC425" i="1" a="1"/>
  <c r="BC425" i="1" s="1"/>
  <c r="BB423" i="1" a="1"/>
  <c r="BB423" i="1" s="1"/>
  <c r="BM422" i="1" a="1"/>
  <c r="BM422" i="1" s="1"/>
  <c r="BH421" i="1" a="1"/>
  <c r="BH421" i="1" s="1"/>
  <c r="AU425" i="1" a="1"/>
  <c r="AU425" i="1" s="1"/>
  <c r="BL423" i="1" a="1"/>
  <c r="BL423" i="1" s="1"/>
  <c r="BE422" i="1" a="1"/>
  <c r="BE422" i="1" s="1"/>
  <c r="AV421" i="1" a="1"/>
  <c r="AV421" i="1" s="1"/>
  <c r="AV424" i="1" a="1"/>
  <c r="AV424" i="1" s="1"/>
  <c r="BE423" i="1" a="1"/>
  <c r="BE423" i="1" s="1"/>
  <c r="BH25" i="1" a="1"/>
  <c r="BH25" i="1" s="1"/>
  <c r="S461" i="1"/>
  <c r="BA465" i="1" a="1"/>
  <c r="BA465" i="1" s="1"/>
  <c r="BB462" i="1" a="1"/>
  <c r="BB462" i="1" s="1"/>
  <c r="BE462" i="1" a="1"/>
  <c r="BE462" i="1" s="1"/>
  <c r="BL461" i="1" a="1"/>
  <c r="BL461" i="1" s="1"/>
  <c r="AT461" i="1" a="1"/>
  <c r="AT461" i="1" s="1"/>
  <c r="BH464" i="1" a="1"/>
  <c r="BH464" i="1" s="1"/>
  <c r="BG465" i="1" a="1"/>
  <c r="BG465" i="1" s="1"/>
  <c r="BB461" i="1" a="1"/>
  <c r="BB461" i="1" s="1"/>
  <c r="AX463" i="1" a="1"/>
  <c r="AX463" i="1" s="1"/>
  <c r="BD463" i="1" a="1"/>
  <c r="BD463" i="1" s="1"/>
  <c r="BH462" i="1" a="1"/>
  <c r="BH462" i="1" s="1"/>
  <c r="BK463" i="1" a="1"/>
  <c r="BK463" i="1" s="1"/>
  <c r="BD465" i="1" a="1"/>
  <c r="BD465" i="1" s="1"/>
  <c r="AT462" i="1" a="1"/>
  <c r="AT462" i="1" s="1"/>
  <c r="AT464" i="1" a="1"/>
  <c r="AT464" i="1" s="1"/>
  <c r="AX464" i="1" a="1"/>
  <c r="AX464" i="1" s="1"/>
  <c r="BG463" i="1" a="1"/>
  <c r="BG463" i="1" s="1"/>
  <c r="BE464" i="1" a="1"/>
  <c r="BE464" i="1" s="1"/>
  <c r="AX461" i="1" a="1"/>
  <c r="AX461" i="1" s="1"/>
  <c r="BJ462" i="1" a="1"/>
  <c r="BJ462" i="1" s="1"/>
  <c r="BN464" i="1" a="1"/>
  <c r="BN464" i="1" s="1"/>
  <c r="BK465" i="1" a="1"/>
  <c r="BK465" i="1" s="1"/>
  <c r="BB464" i="1" a="1"/>
  <c r="BB464" i="1" s="1"/>
  <c r="AY465" i="1" a="1"/>
  <c r="AY465" i="1" s="1"/>
  <c r="AX462" i="1" a="1"/>
  <c r="AX462" i="1" s="1"/>
  <c r="BB463" i="1" a="1"/>
  <c r="BB463" i="1" s="1"/>
  <c r="BH465" i="1" a="1"/>
  <c r="BH465" i="1" s="1"/>
  <c r="BJ461" i="1" a="1"/>
  <c r="BJ461" i="1" s="1"/>
  <c r="AV465" i="1" a="1"/>
  <c r="AV465" i="1" s="1"/>
  <c r="AU461" i="1" a="1"/>
  <c r="AU461" i="1" s="1"/>
  <c r="AU463" i="1" a="1"/>
  <c r="AU463" i="1" s="1"/>
  <c r="BC461" i="1" a="1"/>
  <c r="BC461" i="1" s="1"/>
  <c r="BF461" i="1" a="1"/>
  <c r="BF461" i="1" s="1"/>
  <c r="BF462" i="1" a="1"/>
  <c r="BF462" i="1" s="1"/>
  <c r="BN465" i="1" a="1"/>
  <c r="BN465" i="1" s="1"/>
  <c r="BL463" i="1" a="1"/>
  <c r="BL463" i="1" s="1"/>
  <c r="BJ464" i="1" a="1"/>
  <c r="BJ464" i="1" s="1"/>
  <c r="AU462" i="1" a="1"/>
  <c r="AU462" i="1" s="1"/>
  <c r="BC462" i="1" a="1"/>
  <c r="BC462" i="1" s="1"/>
  <c r="BE463" i="1" a="1"/>
  <c r="BE463" i="1" s="1"/>
  <c r="BM461" i="1" a="1"/>
  <c r="BM461" i="1" s="1"/>
  <c r="BF464" i="1" a="1"/>
  <c r="BF464" i="1" s="1"/>
  <c r="BE465" i="1" a="1"/>
  <c r="BE465" i="1" s="1"/>
  <c r="BK462" i="1" a="1"/>
  <c r="BK462" i="1" s="1"/>
  <c r="AY463" i="1" a="1"/>
  <c r="AY463" i="1" s="1"/>
  <c r="AY464" i="1" a="1"/>
  <c r="AY464" i="1" s="1"/>
  <c r="BL462" i="1" a="1"/>
  <c r="BL462" i="1" s="1"/>
  <c r="AZ465" i="1" a="1"/>
  <c r="AZ465" i="1" s="1"/>
  <c r="AY461" i="1" a="1"/>
  <c r="AY461" i="1" s="1"/>
  <c r="BH461" i="1" a="1"/>
  <c r="BH461" i="1" s="1"/>
  <c r="BC463" i="1" a="1"/>
  <c r="BC463" i="1" s="1"/>
  <c r="AV464" i="1" a="1"/>
  <c r="AV464" i="1" s="1"/>
  <c r="AT465" i="1" a="1"/>
  <c r="AT465" i="1" s="1"/>
  <c r="BI463" i="1" a="1"/>
  <c r="BI463" i="1" s="1"/>
  <c r="AV461" i="1" a="1"/>
  <c r="AV461" i="1" s="1"/>
  <c r="AY462" i="1" a="1"/>
  <c r="AY462" i="1" s="1"/>
  <c r="AZ462" i="1" a="1"/>
  <c r="AZ462" i="1" s="1"/>
  <c r="AU464" i="1" a="1"/>
  <c r="AU464" i="1" s="1"/>
  <c r="BI465" i="1" a="1"/>
  <c r="BI465" i="1" s="1"/>
  <c r="BL465" i="1" a="1"/>
  <c r="BL465" i="1" s="1"/>
  <c r="BC464" i="1" a="1"/>
  <c r="BC464" i="1" s="1"/>
  <c r="BM463" i="1" a="1"/>
  <c r="BM463" i="1" s="1"/>
  <c r="AV463" i="1" a="1"/>
  <c r="AV463" i="1" s="1"/>
  <c r="BH463" i="1" a="1"/>
  <c r="BH463" i="1" s="1"/>
  <c r="BK464" i="1" a="1"/>
  <c r="BK464" i="1" s="1"/>
  <c r="BG461" i="1" a="1"/>
  <c r="BG461" i="1" s="1"/>
  <c r="BK461" i="1" a="1"/>
  <c r="BK461" i="1" s="1"/>
  <c r="AW465" i="1" a="1"/>
  <c r="AW465" i="1" s="1"/>
  <c r="BG464" i="1" a="1"/>
  <c r="BG464" i="1" s="1"/>
  <c r="BL464" i="1" a="1"/>
  <c r="BL464" i="1" s="1"/>
  <c r="AZ464" i="1" a="1"/>
  <c r="AZ464" i="1" s="1"/>
  <c r="BC465" i="1" a="1"/>
  <c r="BC465" i="1" s="1"/>
  <c r="BD462" i="1" a="1"/>
  <c r="BD462" i="1" s="1"/>
  <c r="BG462" i="1" a="1"/>
  <c r="BG462" i="1" s="1"/>
  <c r="BN461" i="1" a="1"/>
  <c r="BN461" i="1" s="1"/>
  <c r="BB465" i="1" a="1"/>
  <c r="BB465" i="1" s="1"/>
  <c r="BF465" i="1" a="1"/>
  <c r="BF465" i="1" s="1"/>
  <c r="BA461" i="1" a="1"/>
  <c r="BA461" i="1" s="1"/>
  <c r="BE461" i="1" a="1"/>
  <c r="BE461" i="1" s="1"/>
  <c r="AZ463" i="1" a="1"/>
  <c r="AZ463" i="1" s="1"/>
  <c r="BF463" i="1" a="1"/>
  <c r="BF463" i="1" s="1"/>
  <c r="BN462" i="1" a="1"/>
  <c r="BN462" i="1" s="1"/>
  <c r="AW461" i="1" a="1"/>
  <c r="AW461" i="1" s="1"/>
  <c r="AZ461" i="1" a="1"/>
  <c r="AZ461" i="1" s="1"/>
  <c r="BI462" i="1" a="1"/>
  <c r="BI462" i="1" s="1"/>
  <c r="AW462" i="1" a="1"/>
  <c r="AW462" i="1" s="1"/>
  <c r="AW464" i="1" a="1"/>
  <c r="AW464" i="1" s="1"/>
  <c r="BA464" i="1" a="1"/>
  <c r="BA464" i="1" s="1"/>
  <c r="BJ463" i="1" a="1"/>
  <c r="BJ463" i="1" s="1"/>
  <c r="AV462" i="1" a="1"/>
  <c r="AV462" i="1" s="1"/>
  <c r="BA462" i="1" a="1"/>
  <c r="BA462" i="1" s="1"/>
  <c r="BA463" i="1" a="1"/>
  <c r="BA463" i="1" s="1"/>
  <c r="BM462" i="1" a="1"/>
  <c r="BM462" i="1" s="1"/>
  <c r="BJ465" i="1" a="1"/>
  <c r="BJ465" i="1" s="1"/>
  <c r="AU465" i="1" a="1"/>
  <c r="AU465" i="1" s="1"/>
  <c r="BD464" i="1" a="1"/>
  <c r="BD464" i="1" s="1"/>
  <c r="AT463" i="1" a="1"/>
  <c r="AT463" i="1" s="1"/>
  <c r="AW463" i="1" a="1"/>
  <c r="AW463" i="1" s="1"/>
  <c r="BI464" i="1" a="1"/>
  <c r="BI464" i="1" s="1"/>
  <c r="BD461" i="1" a="1"/>
  <c r="BD461" i="1" s="1"/>
  <c r="BI461" i="1" a="1"/>
  <c r="BI461" i="1" s="1"/>
  <c r="BM465" i="1" a="1"/>
  <c r="BM465" i="1" s="1"/>
  <c r="AX465" i="1" a="1"/>
  <c r="AX465" i="1" s="1"/>
  <c r="BN463" i="1" a="1"/>
  <c r="BN463" i="1" s="1"/>
  <c r="BM464" i="1" a="1"/>
  <c r="BM464" i="1" s="1"/>
  <c r="BE38" i="1" a="1"/>
  <c r="BE38" i="1" s="1"/>
  <c r="BL38" i="1" a="1"/>
  <c r="BL38" i="1" s="1"/>
  <c r="BF23" i="1" a="1"/>
  <c r="BF23" i="1" s="1"/>
  <c r="S146" i="1"/>
  <c r="AZ149" i="1" a="1"/>
  <c r="AZ149" i="1" s="1"/>
  <c r="BE149" i="1" a="1"/>
  <c r="BE149" i="1" s="1"/>
  <c r="BD149" i="1" a="1"/>
  <c r="BD149" i="1" s="1"/>
  <c r="BC150" i="1" a="1"/>
  <c r="BC150" i="1" s="1"/>
  <c r="BB146" i="1" a="1"/>
  <c r="BB146" i="1" s="1"/>
  <c r="AZ146" i="1" a="1"/>
  <c r="AZ146" i="1" s="1"/>
  <c r="BL149" i="1" a="1"/>
  <c r="BL149" i="1" s="1"/>
  <c r="AX150" i="1" a="1"/>
  <c r="AX150" i="1" s="1"/>
  <c r="BB150" i="1" a="1"/>
  <c r="BB150" i="1" s="1"/>
  <c r="BN146" i="1" a="1"/>
  <c r="BN146" i="1" s="1"/>
  <c r="BL146" i="1" a="1"/>
  <c r="BL146" i="1" s="1"/>
  <c r="BJ150" i="1" a="1"/>
  <c r="BJ150" i="1" s="1"/>
  <c r="BN150" i="1" a="1"/>
  <c r="BN150" i="1" s="1"/>
  <c r="BF150" i="1" a="1"/>
  <c r="BF150" i="1" s="1"/>
  <c r="AU146" i="1" a="1"/>
  <c r="AU146" i="1" s="1"/>
  <c r="BH146" i="1" a="1"/>
  <c r="BH146" i="1" s="1"/>
  <c r="BA149" i="1" a="1"/>
  <c r="BA149" i="1" s="1"/>
  <c r="AT149" i="1" a="1"/>
  <c r="AT149" i="1" s="1"/>
  <c r="BM149" i="1" a="1"/>
  <c r="BM149" i="1" s="1"/>
  <c r="BF149" i="1" a="1"/>
  <c r="BF149" i="1" s="1"/>
  <c r="AW149" i="1" a="1"/>
  <c r="AW149" i="1" s="1"/>
  <c r="BI149" i="1" a="1"/>
  <c r="BI149" i="1" s="1"/>
  <c r="BB149" i="1" a="1"/>
  <c r="BB149" i="1" s="1"/>
  <c r="AV149" i="1" a="1"/>
  <c r="AV149" i="1" s="1"/>
  <c r="BN149" i="1" a="1"/>
  <c r="BN149" i="1" s="1"/>
  <c r="BH149" i="1" a="1"/>
  <c r="BH149" i="1" s="1"/>
  <c r="BG149" i="1" a="1"/>
  <c r="BG149" i="1" s="1"/>
  <c r="AX149" i="1" a="1"/>
  <c r="AX149" i="1" s="1"/>
  <c r="BJ149" i="1" a="1"/>
  <c r="BJ149" i="1" s="1"/>
  <c r="BC149" i="1" a="1"/>
  <c r="BC149" i="1" s="1"/>
  <c r="AV150" i="1" a="1"/>
  <c r="AV150" i="1" s="1"/>
  <c r="BE150" i="1" a="1"/>
  <c r="BE150" i="1" s="1"/>
  <c r="BH150" i="1" a="1"/>
  <c r="BH150" i="1" s="1"/>
  <c r="BA150" i="1" a="1"/>
  <c r="BA150" i="1" s="1"/>
  <c r="AT150" i="1" a="1"/>
  <c r="AT150" i="1" s="1"/>
  <c r="AY149" i="1" a="1"/>
  <c r="AY149" i="1" s="1"/>
  <c r="AU149" i="1" a="1"/>
  <c r="AU149" i="1" s="1"/>
  <c r="BM150" i="1" a="1"/>
  <c r="BM150" i="1" s="1"/>
  <c r="BA146" i="1" a="1"/>
  <c r="BA146" i="1" s="1"/>
  <c r="AX146" i="1" a="1"/>
  <c r="AX146" i="1" s="1"/>
  <c r="BK149" i="1" a="1"/>
  <c r="BK149" i="1" s="1"/>
  <c r="AU150" i="1" a="1"/>
  <c r="AU150" i="1" s="1"/>
  <c r="AW150" i="1" a="1"/>
  <c r="AW150" i="1" s="1"/>
  <c r="BM146" i="1" a="1"/>
  <c r="BM146" i="1" s="1"/>
  <c r="AT146" i="1" a="1"/>
  <c r="AT146" i="1" s="1"/>
  <c r="BJ146" i="1" a="1"/>
  <c r="BJ146" i="1" s="1"/>
  <c r="BG150" i="1" a="1"/>
  <c r="BG150" i="1" s="1"/>
  <c r="BF146" i="1" a="1"/>
  <c r="BF146" i="1" s="1"/>
  <c r="AW146" i="1" a="1"/>
  <c r="AW146" i="1" s="1"/>
  <c r="AZ147" i="1" a="1"/>
  <c r="AZ147" i="1" s="1"/>
  <c r="BJ147" i="1" a="1"/>
  <c r="BJ147" i="1" s="1"/>
  <c r="AZ150" i="1" a="1"/>
  <c r="AZ150" i="1" s="1"/>
  <c r="BI146" i="1" a="1"/>
  <c r="BI146" i="1" s="1"/>
  <c r="BB148" i="1" a="1"/>
  <c r="BB148" i="1" s="1"/>
  <c r="BL147" i="1" a="1"/>
  <c r="BL147" i="1" s="1"/>
  <c r="BL150" i="1" a="1"/>
  <c r="BL150" i="1" s="1"/>
  <c r="AY146" i="1" a="1"/>
  <c r="AY146" i="1" s="1"/>
  <c r="AX148" i="1" a="1"/>
  <c r="AX148" i="1" s="1"/>
  <c r="BN148" i="1" a="1"/>
  <c r="BN148" i="1" s="1"/>
  <c r="AU148" i="1" a="1"/>
  <c r="AU148" i="1" s="1"/>
  <c r="BE148" i="1" a="1"/>
  <c r="BE148" i="1" s="1"/>
  <c r="BE147" i="1" a="1"/>
  <c r="BE147" i="1" s="1"/>
  <c r="BJ148" i="1" a="1"/>
  <c r="BJ148" i="1" s="1"/>
  <c r="BG148" i="1" a="1"/>
  <c r="BG148" i="1" s="1"/>
  <c r="BF147" i="1" a="1"/>
  <c r="BF147" i="1" s="1"/>
  <c r="BC146" i="1" a="1"/>
  <c r="BC146" i="1" s="1"/>
  <c r="BH148" i="1" a="1"/>
  <c r="BH148" i="1" s="1"/>
  <c r="BA147" i="1" a="1"/>
  <c r="BA147" i="1" s="1"/>
  <c r="BI150" i="1" a="1"/>
  <c r="BI150" i="1" s="1"/>
  <c r="BK146" i="1" a="1"/>
  <c r="BK146" i="1" s="1"/>
  <c r="AY148" i="1" a="1"/>
  <c r="AY148" i="1" s="1"/>
  <c r="BC148" i="1" a="1"/>
  <c r="BC148" i="1" s="1"/>
  <c r="BM147" i="1" a="1"/>
  <c r="BM147" i="1" s="1"/>
  <c r="BK148" i="1" a="1"/>
  <c r="BK148" i="1" s="1"/>
  <c r="AW148" i="1" a="1"/>
  <c r="AW148" i="1" s="1"/>
  <c r="BD146" i="1" a="1"/>
  <c r="BD146" i="1" s="1"/>
  <c r="BI148" i="1" a="1"/>
  <c r="BI148" i="1" s="1"/>
  <c r="AU147" i="1" a="1"/>
  <c r="AU147" i="1" s="1"/>
  <c r="BI147" i="1" a="1"/>
  <c r="BI147" i="1" s="1"/>
  <c r="BD150" i="1" a="1"/>
  <c r="BD150" i="1" s="1"/>
  <c r="AZ148" i="1" a="1"/>
  <c r="AZ148" i="1" s="1"/>
  <c r="BD148" i="1" a="1"/>
  <c r="BD148" i="1" s="1"/>
  <c r="BB147" i="1" a="1"/>
  <c r="BB147" i="1" s="1"/>
  <c r="BG147" i="1" a="1"/>
  <c r="BG147" i="1" s="1"/>
  <c r="BL148" i="1" a="1"/>
  <c r="BL148" i="1" s="1"/>
  <c r="BN147" i="1" a="1"/>
  <c r="BN147" i="1" s="1"/>
  <c r="BE146" i="1" a="1"/>
  <c r="BE146" i="1" s="1"/>
  <c r="BG146" i="1" a="1"/>
  <c r="BG146" i="1" s="1"/>
  <c r="AV147" i="1" a="1"/>
  <c r="AV147" i="1" s="1"/>
  <c r="BA148" i="1" a="1"/>
  <c r="BA148" i="1" s="1"/>
  <c r="BC147" i="1" a="1"/>
  <c r="BC147" i="1" s="1"/>
  <c r="BH147" i="1" a="1"/>
  <c r="BH147" i="1" s="1"/>
  <c r="AT147" i="1" a="1"/>
  <c r="AT147" i="1" s="1"/>
  <c r="AY150" i="1" a="1"/>
  <c r="AY150" i="1" s="1"/>
  <c r="BM148" i="1" a="1"/>
  <c r="BM148" i="1" s="1"/>
  <c r="AY147" i="1" a="1"/>
  <c r="AY147" i="1" s="1"/>
  <c r="BK150" i="1" a="1"/>
  <c r="BK150" i="1" s="1"/>
  <c r="AT148" i="1" a="1"/>
  <c r="AT148" i="1" s="1"/>
  <c r="BK147" i="1" a="1"/>
  <c r="BK147" i="1" s="1"/>
  <c r="AV146" i="1" a="1"/>
  <c r="AV146" i="1" s="1"/>
  <c r="BF148" i="1" a="1"/>
  <c r="BF148" i="1" s="1"/>
  <c r="AV148" i="1" a="1"/>
  <c r="AV148" i="1" s="1"/>
  <c r="BD147" i="1" a="1"/>
  <c r="BD147" i="1" s="1"/>
  <c r="AX147" i="1" a="1"/>
  <c r="AX147" i="1" s="1"/>
  <c r="AW147" i="1" a="1"/>
  <c r="AW147" i="1" s="1"/>
  <c r="BG20" i="1" a="1"/>
  <c r="BG20" i="1" s="1"/>
  <c r="BL25" i="1" a="1"/>
  <c r="BL25" i="1" s="1"/>
  <c r="AV38" i="1" a="1"/>
  <c r="AV38" i="1" s="1"/>
  <c r="BK38" i="1" a="1"/>
  <c r="BK38" i="1" s="1"/>
  <c r="BD23" i="1" a="1"/>
  <c r="BD23" i="1" s="1"/>
  <c r="BG32" i="151"/>
  <c r="BA36" i="151"/>
  <c r="AZ26" i="151"/>
  <c r="AY65" i="151"/>
  <c r="V65" i="151"/>
  <c r="V52" i="151"/>
  <c r="BG52" i="151"/>
  <c r="BA33" i="151"/>
  <c r="AY39" i="151"/>
  <c r="U31" i="151"/>
  <c r="BA44" i="151"/>
  <c r="AZ62" i="151"/>
  <c r="BA42" i="151"/>
  <c r="D183" i="151"/>
  <c r="N409" i="151"/>
  <c r="G343" i="151"/>
  <c r="N417" i="151"/>
  <c r="N305" i="151"/>
  <c r="N358" i="151"/>
  <c r="N313" i="151"/>
  <c r="G250" i="151"/>
  <c r="N219" i="151"/>
  <c r="N180" i="151"/>
  <c r="G182" i="151"/>
  <c r="N187" i="151"/>
  <c r="N182" i="151"/>
  <c r="G109" i="151"/>
  <c r="M438" i="151"/>
  <c r="F407" i="151"/>
  <c r="F341" i="151"/>
  <c r="F360" i="151"/>
  <c r="F376" i="151"/>
  <c r="F255" i="151"/>
  <c r="M309" i="151"/>
  <c r="F303" i="151"/>
  <c r="M311" i="151"/>
  <c r="F217" i="151"/>
  <c r="M219" i="151"/>
  <c r="M321" i="151"/>
  <c r="M254" i="151"/>
  <c r="M232" i="151"/>
  <c r="M172" i="151"/>
  <c r="M236" i="151"/>
  <c r="AQ60" i="151"/>
  <c r="AK60" i="151"/>
  <c r="BB120" i="151"/>
  <c r="BF43" i="151"/>
  <c r="AK43" i="151"/>
  <c r="AT419" i="151"/>
  <c r="AT443" i="151"/>
  <c r="AT407" i="151"/>
  <c r="AM437" i="151"/>
  <c r="AM429" i="151"/>
  <c r="AM341" i="151"/>
  <c r="AM360" i="151"/>
  <c r="AM361" i="151"/>
  <c r="AT349" i="151"/>
  <c r="AM351" i="151"/>
  <c r="AT301" i="151"/>
  <c r="AT312" i="151"/>
  <c r="AT300" i="151"/>
  <c r="AM278" i="151"/>
  <c r="AT323" i="151"/>
  <c r="AM280" i="151"/>
  <c r="AM247" i="151"/>
  <c r="AM230" i="151"/>
  <c r="AM220" i="151"/>
  <c r="AM244" i="151"/>
  <c r="AM221" i="151"/>
  <c r="AM176" i="151"/>
  <c r="AT171" i="151"/>
  <c r="AT189" i="151"/>
  <c r="AT177" i="151"/>
  <c r="AT169" i="151"/>
  <c r="AM155" i="151"/>
  <c r="AI43" i="151"/>
  <c r="BI441" i="151"/>
  <c r="BI448" i="151"/>
  <c r="BB345" i="151"/>
  <c r="BI417" i="151"/>
  <c r="BI347" i="151"/>
  <c r="BI355" i="151"/>
  <c r="BB251" i="151"/>
  <c r="BB222" i="151"/>
  <c r="BI292" i="151"/>
  <c r="BB161" i="151"/>
  <c r="BI157" i="151"/>
  <c r="AL29" i="151"/>
  <c r="AX29" i="151"/>
  <c r="S136" i="1"/>
  <c r="BL139" i="1" a="1"/>
  <c r="BL139" i="1" s="1"/>
  <c r="BG139" i="1" a="1"/>
  <c r="BG139" i="1" s="1"/>
  <c r="AV139" i="1" a="1"/>
  <c r="AV139" i="1" s="1"/>
  <c r="BF139" i="1" a="1"/>
  <c r="BF139" i="1" s="1"/>
  <c r="BH139" i="1" a="1"/>
  <c r="BH139" i="1" s="1"/>
  <c r="BA139" i="1" a="1"/>
  <c r="BA139" i="1" s="1"/>
  <c r="BM139" i="1" a="1"/>
  <c r="BM139" i="1" s="1"/>
  <c r="AW139" i="1" a="1"/>
  <c r="AW139" i="1" s="1"/>
  <c r="BB139" i="1" a="1"/>
  <c r="BB139" i="1" s="1"/>
  <c r="AX139" i="1" a="1"/>
  <c r="AX139" i="1" s="1"/>
  <c r="BC139" i="1" a="1"/>
  <c r="BC139" i="1" s="1"/>
  <c r="BJ139" i="1" a="1"/>
  <c r="BJ139" i="1" s="1"/>
  <c r="BD139" i="1" a="1"/>
  <c r="BD139" i="1" s="1"/>
  <c r="AY139" i="1" a="1"/>
  <c r="AY139" i="1" s="1"/>
  <c r="BE139" i="1" a="1"/>
  <c r="BE139" i="1" s="1"/>
  <c r="BK139" i="1" a="1"/>
  <c r="BK139" i="1" s="1"/>
  <c r="AT139" i="1" a="1"/>
  <c r="AT139" i="1" s="1"/>
  <c r="AZ139" i="1" a="1"/>
  <c r="AZ139" i="1" s="1"/>
  <c r="AU139" i="1" a="1"/>
  <c r="AU139" i="1" s="1"/>
  <c r="BJ136" i="1" a="1"/>
  <c r="BJ136" i="1" s="1"/>
  <c r="BB136" i="1" a="1"/>
  <c r="BB136" i="1" s="1"/>
  <c r="BI139" i="1" a="1"/>
  <c r="BI139" i="1" s="1"/>
  <c r="BN136" i="1" a="1"/>
  <c r="BN136" i="1" s="1"/>
  <c r="BN139" i="1" a="1"/>
  <c r="BN139" i="1" s="1"/>
  <c r="BC136" i="1" a="1"/>
  <c r="BC136" i="1" s="1"/>
  <c r="AW136" i="1" a="1"/>
  <c r="AW136" i="1" s="1"/>
  <c r="BD136" i="1" a="1"/>
  <c r="BD136" i="1" s="1"/>
  <c r="BE136" i="1" a="1"/>
  <c r="BE136" i="1" s="1"/>
  <c r="AT136" i="1" a="1"/>
  <c r="AT136" i="1" s="1"/>
  <c r="AY136" i="1" a="1"/>
  <c r="AY136" i="1" s="1"/>
  <c r="BF136" i="1" a="1"/>
  <c r="BF136" i="1" s="1"/>
  <c r="BI136" i="1" a="1"/>
  <c r="BI136" i="1" s="1"/>
  <c r="BK136" i="1" a="1"/>
  <c r="BK136" i="1" s="1"/>
  <c r="AU136" i="1" a="1"/>
  <c r="AU136" i="1" s="1"/>
  <c r="AZ136" i="1" a="1"/>
  <c r="AZ136" i="1" s="1"/>
  <c r="BG136" i="1" a="1"/>
  <c r="BG136" i="1" s="1"/>
  <c r="BL136" i="1" a="1"/>
  <c r="BL136" i="1" s="1"/>
  <c r="AV136" i="1" a="1"/>
  <c r="AV136" i="1" s="1"/>
  <c r="BA136" i="1" a="1"/>
  <c r="BA136" i="1" s="1"/>
  <c r="BH136" i="1" a="1"/>
  <c r="BH136" i="1" s="1"/>
  <c r="BM136" i="1" a="1"/>
  <c r="BM136" i="1" s="1"/>
  <c r="AX136" i="1" a="1"/>
  <c r="AX136" i="1" s="1"/>
  <c r="AX140" i="1" a="1"/>
  <c r="AX140" i="1" s="1"/>
  <c r="BC140" i="1" a="1"/>
  <c r="BC140" i="1" s="1"/>
  <c r="BJ140" i="1" a="1"/>
  <c r="BJ140" i="1" s="1"/>
  <c r="BC137" i="1" a="1"/>
  <c r="BC137" i="1" s="1"/>
  <c r="BD140" i="1" a="1"/>
  <c r="BD140" i="1" s="1"/>
  <c r="AX137" i="1" a="1"/>
  <c r="AX137" i="1" s="1"/>
  <c r="BD137" i="1" a="1"/>
  <c r="BD137" i="1" s="1"/>
  <c r="AV137" i="1" a="1"/>
  <c r="AV137" i="1" s="1"/>
  <c r="AY140" i="1" a="1"/>
  <c r="AY140" i="1" s="1"/>
  <c r="BJ137" i="1" a="1"/>
  <c r="BJ137" i="1" s="1"/>
  <c r="BE137" i="1" a="1"/>
  <c r="BE137" i="1" s="1"/>
  <c r="BK140" i="1" a="1"/>
  <c r="BK140" i="1" s="1"/>
  <c r="AT140" i="1" a="1"/>
  <c r="AT140" i="1" s="1"/>
  <c r="BN140" i="1" a="1"/>
  <c r="BN140" i="1" s="1"/>
  <c r="AT137" i="1" a="1"/>
  <c r="AT137" i="1" s="1"/>
  <c r="BF140" i="1" a="1"/>
  <c r="BF140" i="1" s="1"/>
  <c r="AY137" i="1" a="1"/>
  <c r="AY137" i="1" s="1"/>
  <c r="BF137" i="1" a="1"/>
  <c r="BF137" i="1" s="1"/>
  <c r="AZ140" i="1" a="1"/>
  <c r="AZ140" i="1" s="1"/>
  <c r="BK137" i="1" a="1"/>
  <c r="BK137" i="1" s="1"/>
  <c r="AU137" i="1" a="1"/>
  <c r="AU137" i="1" s="1"/>
  <c r="BH137" i="1" a="1"/>
  <c r="BH137" i="1" s="1"/>
  <c r="AU140" i="1" a="1"/>
  <c r="AU140" i="1" s="1"/>
  <c r="BL140" i="1" a="1"/>
  <c r="BL140" i="1" s="1"/>
  <c r="BG137" i="1" a="1"/>
  <c r="BG137" i="1" s="1"/>
  <c r="BG140" i="1" a="1"/>
  <c r="BG140" i="1" s="1"/>
  <c r="AZ137" i="1" a="1"/>
  <c r="AZ137" i="1" s="1"/>
  <c r="AW137" i="1" a="1"/>
  <c r="AW137" i="1" s="1"/>
  <c r="BL137" i="1" a="1"/>
  <c r="BL137" i="1" s="1"/>
  <c r="BI137" i="1" a="1"/>
  <c r="BI137" i="1" s="1"/>
  <c r="AV140" i="1" a="1"/>
  <c r="AV140" i="1" s="1"/>
  <c r="BA140" i="1" a="1"/>
  <c r="BA140" i="1" s="1"/>
  <c r="BB140" i="1" a="1"/>
  <c r="BB140" i="1" s="1"/>
  <c r="BH140" i="1" a="1"/>
  <c r="BH140" i="1" s="1"/>
  <c r="BM140" i="1" a="1"/>
  <c r="BM140" i="1" s="1"/>
  <c r="BA137" i="1" a="1"/>
  <c r="BA137" i="1" s="1"/>
  <c r="BM137" i="1" a="1"/>
  <c r="BM137" i="1" s="1"/>
  <c r="AW140" i="1" a="1"/>
  <c r="AW140" i="1" s="1"/>
  <c r="BI140" i="1" a="1"/>
  <c r="BI140" i="1" s="1"/>
  <c r="BB137" i="1" a="1"/>
  <c r="BB137" i="1" s="1"/>
  <c r="BE140" i="1" a="1"/>
  <c r="BE140" i="1" s="1"/>
  <c r="BN137" i="1" a="1"/>
  <c r="BN137" i="1" s="1"/>
  <c r="BL138" i="1" a="1"/>
  <c r="BL138" i="1" s="1"/>
  <c r="AV138" i="1" a="1"/>
  <c r="AV138" i="1" s="1"/>
  <c r="BH138" i="1" a="1"/>
  <c r="BH138" i="1" s="1"/>
  <c r="BA138" i="1" a="1"/>
  <c r="BA138" i="1" s="1"/>
  <c r="BM138" i="1" a="1"/>
  <c r="BM138" i="1" s="1"/>
  <c r="BB138" i="1" a="1"/>
  <c r="BB138" i="1" s="1"/>
  <c r="AW138" i="1" a="1"/>
  <c r="AW138" i="1" s="1"/>
  <c r="BN138" i="1" a="1"/>
  <c r="BN138" i="1" s="1"/>
  <c r="AU138" i="1" a="1"/>
  <c r="AU138" i="1" s="1"/>
  <c r="BI138" i="1" a="1"/>
  <c r="BI138" i="1" s="1"/>
  <c r="BC138" i="1" a="1"/>
  <c r="BC138" i="1" s="1"/>
  <c r="AX138" i="1" a="1"/>
  <c r="AX138" i="1" s="1"/>
  <c r="BD138" i="1" a="1"/>
  <c r="BD138" i="1" s="1"/>
  <c r="BJ138" i="1" a="1"/>
  <c r="BJ138" i="1" s="1"/>
  <c r="BE138" i="1" a="1"/>
  <c r="BE138" i="1" s="1"/>
  <c r="BG138" i="1" a="1"/>
  <c r="BG138" i="1" s="1"/>
  <c r="AY138" i="1" a="1"/>
  <c r="AY138" i="1" s="1"/>
  <c r="AT138" i="1" a="1"/>
  <c r="AT138" i="1" s="1"/>
  <c r="BK138" i="1" a="1"/>
  <c r="BK138" i="1" s="1"/>
  <c r="BF138" i="1" a="1"/>
  <c r="BF138" i="1" s="1"/>
  <c r="AZ138" i="1" a="1"/>
  <c r="AZ138" i="1" s="1"/>
  <c r="BB23" i="1" a="1"/>
  <c r="BB23" i="1" s="1"/>
  <c r="S156" i="1"/>
  <c r="AU157" i="1" a="1"/>
  <c r="AU157" i="1" s="1"/>
  <c r="AZ157" i="1" a="1"/>
  <c r="AZ157" i="1" s="1"/>
  <c r="BN157" i="1" a="1"/>
  <c r="BN157" i="1" s="1"/>
  <c r="BL157" i="1" a="1"/>
  <c r="BL157" i="1" s="1"/>
  <c r="BG157" i="1" a="1"/>
  <c r="BG157" i="1" s="1"/>
  <c r="BI157" i="1" a="1"/>
  <c r="BI157" i="1" s="1"/>
  <c r="BC157" i="1" a="1"/>
  <c r="BC157" i="1" s="1"/>
  <c r="BE157" i="1" a="1"/>
  <c r="BE157" i="1" s="1"/>
  <c r="AT157" i="1" a="1"/>
  <c r="AT157" i="1" s="1"/>
  <c r="BM157" i="1" a="1"/>
  <c r="BM157" i="1" s="1"/>
  <c r="AX157" i="1" a="1"/>
  <c r="AX157" i="1" s="1"/>
  <c r="BJ157" i="1" a="1"/>
  <c r="BJ157" i="1" s="1"/>
  <c r="BF157" i="1" a="1"/>
  <c r="BF157" i="1" s="1"/>
  <c r="BH156" i="1" a="1"/>
  <c r="BH156" i="1" s="1"/>
  <c r="AW156" i="1" a="1"/>
  <c r="AW156" i="1" s="1"/>
  <c r="BK157" i="1" a="1"/>
  <c r="BK157" i="1" s="1"/>
  <c r="AW157" i="1" a="1"/>
  <c r="AW157" i="1" s="1"/>
  <c r="BI156" i="1" a="1"/>
  <c r="BI156" i="1" s="1"/>
  <c r="AZ156" i="1" a="1"/>
  <c r="AZ156" i="1" s="1"/>
  <c r="AY157" i="1" a="1"/>
  <c r="AY157" i="1" s="1"/>
  <c r="AV157" i="1" a="1"/>
  <c r="AV157" i="1" s="1"/>
  <c r="BA157" i="1" a="1"/>
  <c r="BA157" i="1" s="1"/>
  <c r="BD156" i="1" a="1"/>
  <c r="BD156" i="1" s="1"/>
  <c r="AX156" i="1" a="1"/>
  <c r="AX156" i="1" s="1"/>
  <c r="BL156" i="1" a="1"/>
  <c r="BL156" i="1" s="1"/>
  <c r="BJ156" i="1" a="1"/>
  <c r="BJ156" i="1" s="1"/>
  <c r="BB157" i="1" a="1"/>
  <c r="BB157" i="1" s="1"/>
  <c r="AY156" i="1" a="1"/>
  <c r="AY156" i="1" s="1"/>
  <c r="AT156" i="1" a="1"/>
  <c r="AT156" i="1" s="1"/>
  <c r="BC156" i="1" a="1"/>
  <c r="BC156" i="1" s="1"/>
  <c r="BD157" i="1" a="1"/>
  <c r="BD157" i="1" s="1"/>
  <c r="BK156" i="1" a="1"/>
  <c r="BK156" i="1" s="1"/>
  <c r="BN156" i="1" a="1"/>
  <c r="BN156" i="1" s="1"/>
  <c r="BA156" i="1" a="1"/>
  <c r="BA156" i="1" s="1"/>
  <c r="BE156" i="1" a="1"/>
  <c r="BE156" i="1" s="1"/>
  <c r="AU156" i="1" a="1"/>
  <c r="AU156" i="1" s="1"/>
  <c r="BM156" i="1" a="1"/>
  <c r="BM156" i="1" s="1"/>
  <c r="AV156" i="1" a="1"/>
  <c r="AV156" i="1" s="1"/>
  <c r="BG156" i="1" a="1"/>
  <c r="BG156" i="1" s="1"/>
  <c r="BH157" i="1" a="1"/>
  <c r="BH157" i="1" s="1"/>
  <c r="BF156" i="1" a="1"/>
  <c r="BF156" i="1" s="1"/>
  <c r="BH158" i="1" a="1"/>
  <c r="BH158" i="1" s="1"/>
  <c r="BJ158" i="1" a="1"/>
  <c r="BJ158" i="1" s="1"/>
  <c r="BB158" i="1" a="1"/>
  <c r="BB158" i="1" s="1"/>
  <c r="BA158" i="1" a="1"/>
  <c r="BA158" i="1" s="1"/>
  <c r="BB156" i="1" a="1"/>
  <c r="BB156" i="1" s="1"/>
  <c r="AU158" i="1" a="1"/>
  <c r="AU158" i="1" s="1"/>
  <c r="AW159" i="1" a="1"/>
  <c r="AW159" i="1" s="1"/>
  <c r="BC159" i="1" a="1"/>
  <c r="BC159" i="1" s="1"/>
  <c r="AT159" i="1" a="1"/>
  <c r="AT159" i="1" s="1"/>
  <c r="BG158" i="1" a="1"/>
  <c r="BG158" i="1" s="1"/>
  <c r="BN158" i="1" a="1"/>
  <c r="BN158" i="1" s="1"/>
  <c r="AX159" i="1" a="1"/>
  <c r="AX159" i="1" s="1"/>
  <c r="BA159" i="1" a="1"/>
  <c r="BA159" i="1" s="1"/>
  <c r="BF159" i="1" a="1"/>
  <c r="BF159" i="1" s="1"/>
  <c r="BI158" i="1" a="1"/>
  <c r="BI158" i="1" s="1"/>
  <c r="BJ159" i="1" a="1"/>
  <c r="BJ159" i="1" s="1"/>
  <c r="AZ158" i="1" a="1"/>
  <c r="AZ158" i="1" s="1"/>
  <c r="AV158" i="1" a="1"/>
  <c r="AV158" i="1" s="1"/>
  <c r="AT158" i="1" a="1"/>
  <c r="AT158" i="1" s="1"/>
  <c r="BL159" i="1" a="1"/>
  <c r="BL159" i="1" s="1"/>
  <c r="BG160" i="1" a="1"/>
  <c r="BG160" i="1" s="1"/>
  <c r="AX158" i="1" a="1"/>
  <c r="AX158" i="1" s="1"/>
  <c r="BE159" i="1" a="1"/>
  <c r="BE159" i="1" s="1"/>
  <c r="AY158" i="1" a="1"/>
  <c r="AY158" i="1" s="1"/>
  <c r="BC158" i="1" a="1"/>
  <c r="BC158" i="1" s="1"/>
  <c r="AY159" i="1" a="1"/>
  <c r="AY159" i="1" s="1"/>
  <c r="BK158" i="1" a="1"/>
  <c r="BK158" i="1" s="1"/>
  <c r="BM159" i="1" a="1"/>
  <c r="BM159" i="1" s="1"/>
  <c r="BH159" i="1" a="1"/>
  <c r="BH159" i="1" s="1"/>
  <c r="BF158" i="1" a="1"/>
  <c r="BF158" i="1" s="1"/>
  <c r="BD158" i="1" a="1"/>
  <c r="BD158" i="1" s="1"/>
  <c r="AZ159" i="1" a="1"/>
  <c r="AZ159" i="1" s="1"/>
  <c r="BI159" i="1" a="1"/>
  <c r="BI159" i="1" s="1"/>
  <c r="AU159" i="1" a="1"/>
  <c r="AU159" i="1" s="1"/>
  <c r="BN159" i="1" a="1"/>
  <c r="BN159" i="1" s="1"/>
  <c r="BG159" i="1" a="1"/>
  <c r="BG159" i="1" s="1"/>
  <c r="BB159" i="1" a="1"/>
  <c r="BB159" i="1" s="1"/>
  <c r="BE158" i="1" a="1"/>
  <c r="BE158" i="1" s="1"/>
  <c r="BC160" i="1" a="1"/>
  <c r="BC160" i="1" s="1"/>
  <c r="BL158" i="1" a="1"/>
  <c r="BL158" i="1" s="1"/>
  <c r="AV160" i="1" a="1"/>
  <c r="AV160" i="1" s="1"/>
  <c r="AW160" i="1" a="1"/>
  <c r="AW160" i="1" s="1"/>
  <c r="BD160" i="1" a="1"/>
  <c r="BD160" i="1" s="1"/>
  <c r="BJ160" i="1" a="1"/>
  <c r="BJ160" i="1" s="1"/>
  <c r="AZ160" i="1" a="1"/>
  <c r="AZ160" i="1" s="1"/>
  <c r="AW158" i="1" a="1"/>
  <c r="AW158" i="1" s="1"/>
  <c r="AV159" i="1" a="1"/>
  <c r="AV159" i="1" s="1"/>
  <c r="BM160" i="1" a="1"/>
  <c r="BM160" i="1" s="1"/>
  <c r="BM158" i="1" a="1"/>
  <c r="BM158" i="1" s="1"/>
  <c r="BK159" i="1" a="1"/>
  <c r="BK159" i="1" s="1"/>
  <c r="BD159" i="1" a="1"/>
  <c r="BD159" i="1" s="1"/>
  <c r="BE160" i="1" a="1"/>
  <c r="BE160" i="1" s="1"/>
  <c r="AX160" i="1" a="1"/>
  <c r="AX160" i="1" s="1"/>
  <c r="BK160" i="1" a="1"/>
  <c r="BK160" i="1" s="1"/>
  <c r="BB160" i="1" a="1"/>
  <c r="BB160" i="1" s="1"/>
  <c r="BH160" i="1" a="1"/>
  <c r="BH160" i="1" s="1"/>
  <c r="AT160" i="1" a="1"/>
  <c r="AT160" i="1" s="1"/>
  <c r="BF160" i="1" a="1"/>
  <c r="BF160" i="1" s="1"/>
  <c r="AU160" i="1" a="1"/>
  <c r="AU160" i="1" s="1"/>
  <c r="BI160" i="1" a="1"/>
  <c r="BI160" i="1" s="1"/>
  <c r="BA160" i="1" a="1"/>
  <c r="BA160" i="1" s="1"/>
  <c r="BN160" i="1" a="1"/>
  <c r="BN160" i="1" s="1"/>
  <c r="AY160" i="1" a="1"/>
  <c r="AY160" i="1" s="1"/>
  <c r="BL160" i="1" a="1"/>
  <c r="BL160" i="1" s="1"/>
  <c r="AW38" i="1" a="1"/>
  <c r="AW38" i="1" s="1"/>
  <c r="S281" i="1"/>
  <c r="AV285" i="1" a="1"/>
  <c r="AV285" i="1" s="1"/>
  <c r="AY285" i="1" a="1"/>
  <c r="AY285" i="1" s="1"/>
  <c r="BH285" i="1" a="1"/>
  <c r="BH285" i="1" s="1"/>
  <c r="BK285" i="1" a="1"/>
  <c r="BK285" i="1" s="1"/>
  <c r="BB285" i="1" a="1"/>
  <c r="BB285" i="1" s="1"/>
  <c r="BE285" i="1" a="1"/>
  <c r="BE285" i="1" s="1"/>
  <c r="BN285" i="1" a="1"/>
  <c r="BN285" i="1" s="1"/>
  <c r="BF285" i="1" a="1"/>
  <c r="BF285" i="1" s="1"/>
  <c r="BI285" i="1" a="1"/>
  <c r="BI285" i="1" s="1"/>
  <c r="AU285" i="1" a="1"/>
  <c r="AU285" i="1" s="1"/>
  <c r="AX285" i="1" a="1"/>
  <c r="AX285" i="1" s="1"/>
  <c r="BA285" i="1" a="1"/>
  <c r="BA285" i="1" s="1"/>
  <c r="BG285" i="1" a="1"/>
  <c r="BG285" i="1" s="1"/>
  <c r="BJ285" i="1" a="1"/>
  <c r="BJ285" i="1" s="1"/>
  <c r="BM285" i="1" a="1"/>
  <c r="BM285" i="1" s="1"/>
  <c r="BD285" i="1" a="1"/>
  <c r="BD285" i="1" s="1"/>
  <c r="BN283" i="1" a="1"/>
  <c r="BN283" i="1" s="1"/>
  <c r="AT283" i="1" a="1"/>
  <c r="AT283" i="1" s="1"/>
  <c r="BJ281" i="1" a="1"/>
  <c r="BJ281" i="1" s="1"/>
  <c r="AW283" i="1" a="1"/>
  <c r="AW283" i="1" s="1"/>
  <c r="BF283" i="1" a="1"/>
  <c r="BF283" i="1" s="1"/>
  <c r="BI283" i="1" a="1"/>
  <c r="BI283" i="1" s="1"/>
  <c r="BB281" i="1" a="1"/>
  <c r="BB281" i="1" s="1"/>
  <c r="AT281" i="1" a="1"/>
  <c r="AT281" i="1" s="1"/>
  <c r="AZ283" i="1" a="1"/>
  <c r="AZ283" i="1" s="1"/>
  <c r="BL283" i="1" a="1"/>
  <c r="BL283" i="1" s="1"/>
  <c r="BC283" i="1" a="1"/>
  <c r="BC283" i="1" s="1"/>
  <c r="AU283" i="1" a="1"/>
  <c r="AU283" i="1" s="1"/>
  <c r="AT285" i="1" a="1"/>
  <c r="AT285" i="1" s="1"/>
  <c r="BG283" i="1" a="1"/>
  <c r="BG283" i="1" s="1"/>
  <c r="AX283" i="1" a="1"/>
  <c r="AX283" i="1" s="1"/>
  <c r="AW285" i="1" a="1"/>
  <c r="AW285" i="1" s="1"/>
  <c r="BC285" i="1" a="1"/>
  <c r="BC285" i="1" s="1"/>
  <c r="BJ283" i="1" a="1"/>
  <c r="BJ283" i="1" s="1"/>
  <c r="BD283" i="1" a="1"/>
  <c r="BD283" i="1" s="1"/>
  <c r="BA283" i="1" a="1"/>
  <c r="BA283" i="1" s="1"/>
  <c r="BM283" i="1" a="1"/>
  <c r="BM283" i="1" s="1"/>
  <c r="AV283" i="1" a="1"/>
  <c r="AV283" i="1" s="1"/>
  <c r="BI281" i="1" a="1"/>
  <c r="BI281" i="1" s="1"/>
  <c r="BD281" i="1" a="1"/>
  <c r="BD281" i="1" s="1"/>
  <c r="BH281" i="1" a="1"/>
  <c r="BH281" i="1" s="1"/>
  <c r="BH283" i="1" a="1"/>
  <c r="BH283" i="1" s="1"/>
  <c r="BE283" i="1" a="1"/>
  <c r="BE283" i="1" s="1"/>
  <c r="AY283" i="1" a="1"/>
  <c r="AY283" i="1" s="1"/>
  <c r="AZ284" i="1" a="1"/>
  <c r="AZ284" i="1" s="1"/>
  <c r="BA281" i="1" a="1"/>
  <c r="BA281" i="1" s="1"/>
  <c r="AZ285" i="1" a="1"/>
  <c r="AZ285" i="1" s="1"/>
  <c r="BK283" i="1" a="1"/>
  <c r="BK283" i="1" s="1"/>
  <c r="AT284" i="1" a="1"/>
  <c r="AT284" i="1" s="1"/>
  <c r="AW284" i="1" a="1"/>
  <c r="AW284" i="1" s="1"/>
  <c r="BL284" i="1" a="1"/>
  <c r="BL284" i="1" s="1"/>
  <c r="BM281" i="1" a="1"/>
  <c r="BM281" i="1" s="1"/>
  <c r="BL285" i="1" a="1"/>
  <c r="BL285" i="1" s="1"/>
  <c r="BB283" i="1" a="1"/>
  <c r="BB283" i="1" s="1"/>
  <c r="BF284" i="1" a="1"/>
  <c r="BF284" i="1" s="1"/>
  <c r="BI284" i="1" a="1"/>
  <c r="BI284" i="1" s="1"/>
  <c r="BC284" i="1" a="1"/>
  <c r="BC284" i="1" s="1"/>
  <c r="AX281" i="1" a="1"/>
  <c r="AX281" i="1" s="1"/>
  <c r="BE281" i="1" a="1"/>
  <c r="BE281" i="1" s="1"/>
  <c r="AV284" i="1" a="1"/>
  <c r="AV284" i="1" s="1"/>
  <c r="AZ281" i="1" a="1"/>
  <c r="AZ281" i="1" s="1"/>
  <c r="BH284" i="1" a="1"/>
  <c r="BH284" i="1" s="1"/>
  <c r="BB284" i="1" a="1"/>
  <c r="BB284" i="1" s="1"/>
  <c r="BL281" i="1" a="1"/>
  <c r="BL281" i="1" s="1"/>
  <c r="BN284" i="1" a="1"/>
  <c r="BN284" i="1" s="1"/>
  <c r="AV281" i="1" a="1"/>
  <c r="AV281" i="1" s="1"/>
  <c r="AX284" i="1" a="1"/>
  <c r="AX284" i="1" s="1"/>
  <c r="BN281" i="1" a="1"/>
  <c r="BN281" i="1" s="1"/>
  <c r="BJ284" i="1" a="1"/>
  <c r="BJ284" i="1" s="1"/>
  <c r="BD284" i="1" a="1"/>
  <c r="BD284" i="1" s="1"/>
  <c r="BC281" i="1" a="1"/>
  <c r="BC281" i="1" s="1"/>
  <c r="AY284" i="1" a="1"/>
  <c r="AY284" i="1" s="1"/>
  <c r="BK284" i="1" a="1"/>
  <c r="BK284" i="1" s="1"/>
  <c r="BE284" i="1" a="1"/>
  <c r="BE284" i="1" s="1"/>
  <c r="AW281" i="1" a="1"/>
  <c r="AW281" i="1" s="1"/>
  <c r="AU284" i="1" a="1"/>
  <c r="AU284" i="1" s="1"/>
  <c r="BA284" i="1" a="1"/>
  <c r="BA284" i="1" s="1"/>
  <c r="AY281" i="1" a="1"/>
  <c r="AY281" i="1" s="1"/>
  <c r="BF281" i="1" a="1"/>
  <c r="BF281" i="1" s="1"/>
  <c r="BG284" i="1" a="1"/>
  <c r="BG284" i="1" s="1"/>
  <c r="BM284" i="1" a="1"/>
  <c r="BM284" i="1" s="1"/>
  <c r="BK281" i="1" a="1"/>
  <c r="BK281" i="1" s="1"/>
  <c r="AU281" i="1" a="1"/>
  <c r="AU281" i="1" s="1"/>
  <c r="BG281" i="1" a="1"/>
  <c r="BG281" i="1" s="1"/>
  <c r="AT282" i="1" a="1"/>
  <c r="AT282" i="1" s="1"/>
  <c r="BF282" i="1" a="1"/>
  <c r="BF282" i="1" s="1"/>
  <c r="AW282" i="1" a="1"/>
  <c r="AW282" i="1" s="1"/>
  <c r="AZ282" i="1" a="1"/>
  <c r="AZ282" i="1" s="1"/>
  <c r="BC282" i="1" a="1"/>
  <c r="BC282" i="1" s="1"/>
  <c r="BI282" i="1" a="1"/>
  <c r="BI282" i="1" s="1"/>
  <c r="BL282" i="1" a="1"/>
  <c r="BL282" i="1" s="1"/>
  <c r="AU282" i="1" a="1"/>
  <c r="AU282" i="1" s="1"/>
  <c r="BG282" i="1" a="1"/>
  <c r="BG282" i="1" s="1"/>
  <c r="BA282" i="1" a="1"/>
  <c r="BA282" i="1" s="1"/>
  <c r="BD282" i="1" a="1"/>
  <c r="BD282" i="1" s="1"/>
  <c r="AX282" i="1" a="1"/>
  <c r="AX282" i="1" s="1"/>
  <c r="BM282" i="1" a="1"/>
  <c r="BM282" i="1" s="1"/>
  <c r="BJ282" i="1" a="1"/>
  <c r="BJ282" i="1" s="1"/>
  <c r="AV282" i="1" a="1"/>
  <c r="AV282" i="1" s="1"/>
  <c r="BB282" i="1" a="1"/>
  <c r="BB282" i="1" s="1"/>
  <c r="BE282" i="1" a="1"/>
  <c r="BE282" i="1" s="1"/>
  <c r="BH282" i="1" a="1"/>
  <c r="BH282" i="1" s="1"/>
  <c r="AY282" i="1" a="1"/>
  <c r="AY282" i="1" s="1"/>
  <c r="BN282" i="1" a="1"/>
  <c r="BN282" i="1" s="1"/>
  <c r="BK282" i="1" a="1"/>
  <c r="BK282" i="1" s="1"/>
  <c r="BN25" i="1" a="1"/>
  <c r="BN25" i="1" s="1"/>
  <c r="S166" i="1"/>
  <c r="BJ170" i="1" a="1"/>
  <c r="BJ170" i="1" s="1"/>
  <c r="AY170" i="1" a="1"/>
  <c r="AY170" i="1" s="1"/>
  <c r="BN170" i="1" a="1"/>
  <c r="BN170" i="1" s="1"/>
  <c r="AW170" i="1" a="1"/>
  <c r="AW170" i="1" s="1"/>
  <c r="BI170" i="1" a="1"/>
  <c r="BI170" i="1" s="1"/>
  <c r="BC170" i="1" a="1"/>
  <c r="BC170" i="1" s="1"/>
  <c r="AX170" i="1" a="1"/>
  <c r="AX170" i="1" s="1"/>
  <c r="BH168" i="1" a="1"/>
  <c r="BH168" i="1" s="1"/>
  <c r="BC168" i="1" a="1"/>
  <c r="BC168" i="1" s="1"/>
  <c r="BA170" i="1" a="1"/>
  <c r="BA170" i="1" s="1"/>
  <c r="BM170" i="1" a="1"/>
  <c r="BM170" i="1" s="1"/>
  <c r="BB170" i="1" a="1"/>
  <c r="BB170" i="1" s="1"/>
  <c r="AZ168" i="1" a="1"/>
  <c r="AZ168" i="1" s="1"/>
  <c r="BD168" i="1" a="1"/>
  <c r="BD168" i="1" s="1"/>
  <c r="BD170" i="1" a="1"/>
  <c r="BD170" i="1" s="1"/>
  <c r="AW168" i="1" a="1"/>
  <c r="AW168" i="1" s="1"/>
  <c r="BL168" i="1" a="1"/>
  <c r="BL168" i="1" s="1"/>
  <c r="BE170" i="1" a="1"/>
  <c r="BE170" i="1" s="1"/>
  <c r="BI168" i="1" a="1"/>
  <c r="BI168" i="1" s="1"/>
  <c r="BE168" i="1" a="1"/>
  <c r="BE168" i="1" s="1"/>
  <c r="AT170" i="1" a="1"/>
  <c r="AT170" i="1" s="1"/>
  <c r="BF170" i="1" a="1"/>
  <c r="BF170" i="1" s="1"/>
  <c r="AU170" i="1" a="1"/>
  <c r="AU170" i="1" s="1"/>
  <c r="BA168" i="1" a="1"/>
  <c r="BA168" i="1" s="1"/>
  <c r="BG170" i="1" a="1"/>
  <c r="BG170" i="1" s="1"/>
  <c r="AT168" i="1" a="1"/>
  <c r="AT168" i="1" s="1"/>
  <c r="AX168" i="1" a="1"/>
  <c r="AX168" i="1" s="1"/>
  <c r="BM168" i="1" a="1"/>
  <c r="BM168" i="1" s="1"/>
  <c r="AV170" i="1" a="1"/>
  <c r="AV170" i="1" s="1"/>
  <c r="BF168" i="1" a="1"/>
  <c r="BF168" i="1" s="1"/>
  <c r="BJ168" i="1" a="1"/>
  <c r="BJ168" i="1" s="1"/>
  <c r="BH170" i="1" a="1"/>
  <c r="BH170" i="1" s="1"/>
  <c r="BK170" i="1" a="1"/>
  <c r="BK170" i="1" s="1"/>
  <c r="AU168" i="1" a="1"/>
  <c r="AU168" i="1" s="1"/>
  <c r="BB168" i="1" a="1"/>
  <c r="BB168" i="1" s="1"/>
  <c r="BG168" i="1" a="1"/>
  <c r="BG168" i="1" s="1"/>
  <c r="BN168" i="1" a="1"/>
  <c r="BN168" i="1" s="1"/>
  <c r="AZ170" i="1" a="1"/>
  <c r="AZ170" i="1" s="1"/>
  <c r="AY168" i="1" a="1"/>
  <c r="AY168" i="1" s="1"/>
  <c r="BL170" i="1" a="1"/>
  <c r="BL170" i="1" s="1"/>
  <c r="AV168" i="1" a="1"/>
  <c r="AV168" i="1" s="1"/>
  <c r="BK168" i="1" a="1"/>
  <c r="BK168" i="1" s="1"/>
  <c r="AX166" i="1" a="1"/>
  <c r="AX166" i="1" s="1"/>
  <c r="BJ166" i="1" a="1"/>
  <c r="BJ166" i="1" s="1"/>
  <c r="BB166" i="1" a="1"/>
  <c r="BB166" i="1" s="1"/>
  <c r="AU166" i="1" a="1"/>
  <c r="AU166" i="1" s="1"/>
  <c r="BN166" i="1" a="1"/>
  <c r="BN166" i="1" s="1"/>
  <c r="BG166" i="1" a="1"/>
  <c r="BG166" i="1" s="1"/>
  <c r="AY166" i="1" a="1"/>
  <c r="AY166" i="1" s="1"/>
  <c r="BC166" i="1" a="1"/>
  <c r="BC166" i="1" s="1"/>
  <c r="AV166" i="1" a="1"/>
  <c r="AV166" i="1" s="1"/>
  <c r="BK166" i="1" a="1"/>
  <c r="BK166" i="1" s="1"/>
  <c r="BH166" i="1" a="1"/>
  <c r="BH166" i="1" s="1"/>
  <c r="AZ166" i="1" a="1"/>
  <c r="AZ166" i="1" s="1"/>
  <c r="BD166" i="1" a="1"/>
  <c r="BD166" i="1" s="1"/>
  <c r="BL166" i="1" a="1"/>
  <c r="BL166" i="1" s="1"/>
  <c r="AW166" i="1" a="1"/>
  <c r="AW166" i="1" s="1"/>
  <c r="BI166" i="1" a="1"/>
  <c r="BI166" i="1" s="1"/>
  <c r="BE166" i="1" a="1"/>
  <c r="BE166" i="1" s="1"/>
  <c r="BA166" i="1" a="1"/>
  <c r="BA166" i="1" s="1"/>
  <c r="BM166" i="1" a="1"/>
  <c r="BM166" i="1" s="1"/>
  <c r="AT166" i="1" a="1"/>
  <c r="AT166" i="1" s="1"/>
  <c r="BF166" i="1" a="1"/>
  <c r="BF166" i="1" s="1"/>
  <c r="BE169" i="1" a="1"/>
  <c r="BE169" i="1" s="1"/>
  <c r="AV167" i="1" a="1"/>
  <c r="AV167" i="1" s="1"/>
  <c r="AZ167" i="1" a="1"/>
  <c r="AZ167" i="1" s="1"/>
  <c r="AX169" i="1" a="1"/>
  <c r="AX169" i="1" s="1"/>
  <c r="BB169" i="1" a="1"/>
  <c r="BB169" i="1" s="1"/>
  <c r="BJ169" i="1" a="1"/>
  <c r="BJ169" i="1" s="1"/>
  <c r="BN169" i="1" a="1"/>
  <c r="BN169" i="1" s="1"/>
  <c r="AT169" i="1" a="1"/>
  <c r="AT169" i="1" s="1"/>
  <c r="BF169" i="1" a="1"/>
  <c r="BF169" i="1" s="1"/>
  <c r="AY169" i="1" a="1"/>
  <c r="AY169" i="1" s="1"/>
  <c r="AU169" i="1" a="1"/>
  <c r="AU169" i="1" s="1"/>
  <c r="BK169" i="1" a="1"/>
  <c r="BK169" i="1" s="1"/>
  <c r="BC169" i="1" a="1"/>
  <c r="BC169" i="1" s="1"/>
  <c r="BG169" i="1" a="1"/>
  <c r="BG169" i="1" s="1"/>
  <c r="BD169" i="1" a="1"/>
  <c r="BD169" i="1" s="1"/>
  <c r="AV169" i="1" a="1"/>
  <c r="AV169" i="1" s="1"/>
  <c r="AZ169" i="1" a="1"/>
  <c r="AZ169" i="1" s="1"/>
  <c r="BJ167" i="1" a="1"/>
  <c r="BJ167" i="1" s="1"/>
  <c r="BN167" i="1" a="1"/>
  <c r="BN167" i="1" s="1"/>
  <c r="BH169" i="1" a="1"/>
  <c r="BH169" i="1" s="1"/>
  <c r="BL169" i="1" a="1"/>
  <c r="BL169" i="1" s="1"/>
  <c r="AU167" i="1" a="1"/>
  <c r="AU167" i="1" s="1"/>
  <c r="AY167" i="1" a="1"/>
  <c r="AY167" i="1" s="1"/>
  <c r="AW169" i="1" a="1"/>
  <c r="AW169" i="1" s="1"/>
  <c r="BA169" i="1" a="1"/>
  <c r="BA169" i="1" s="1"/>
  <c r="BG167" i="1" a="1"/>
  <c r="BG167" i="1" s="1"/>
  <c r="BI169" i="1" a="1"/>
  <c r="BI169" i="1" s="1"/>
  <c r="BM169" i="1" a="1"/>
  <c r="BM169" i="1" s="1"/>
  <c r="AX167" i="1" a="1"/>
  <c r="AX167" i="1" s="1"/>
  <c r="BC167" i="1" a="1"/>
  <c r="BC167" i="1" s="1"/>
  <c r="BK167" i="1" a="1"/>
  <c r="BK167" i="1" s="1"/>
  <c r="BD167" i="1" a="1"/>
  <c r="BD167" i="1" s="1"/>
  <c r="BL167" i="1" a="1"/>
  <c r="BL167" i="1" s="1"/>
  <c r="BE167" i="1" a="1"/>
  <c r="BE167" i="1" s="1"/>
  <c r="BA167" i="1" a="1"/>
  <c r="BA167" i="1" s="1"/>
  <c r="BH167" i="1" a="1"/>
  <c r="BH167" i="1" s="1"/>
  <c r="BM167" i="1" a="1"/>
  <c r="BM167" i="1" s="1"/>
  <c r="AT167" i="1" a="1"/>
  <c r="AT167" i="1" s="1"/>
  <c r="BF167" i="1" a="1"/>
  <c r="BF167" i="1" s="1"/>
  <c r="AW167" i="1" a="1"/>
  <c r="AW167" i="1" s="1"/>
  <c r="BB167" i="1" a="1"/>
  <c r="BB167" i="1" s="1"/>
  <c r="BI167" i="1" a="1"/>
  <c r="BI167" i="1" s="1"/>
  <c r="S121" i="1"/>
  <c r="BN124" i="1" a="1"/>
  <c r="BN124" i="1" s="1"/>
  <c r="BF124" i="1" a="1"/>
  <c r="BF124" i="1" s="1"/>
  <c r="AX123" i="1" a="1"/>
  <c r="AX123" i="1" s="1"/>
  <c r="BE123" i="1" a="1"/>
  <c r="BE123" i="1" s="1"/>
  <c r="BJ123" i="1" a="1"/>
  <c r="BJ123" i="1" s="1"/>
  <c r="BA123" i="1" a="1"/>
  <c r="BA123" i="1" s="1"/>
  <c r="BM123" i="1" a="1"/>
  <c r="BM123" i="1" s="1"/>
  <c r="AT123" i="1" a="1"/>
  <c r="AT123" i="1" s="1"/>
  <c r="AZ123" i="1" a="1"/>
  <c r="AZ123" i="1" s="1"/>
  <c r="BF123" i="1" a="1"/>
  <c r="BF123" i="1" s="1"/>
  <c r="BL123" i="1" a="1"/>
  <c r="BL123" i="1" s="1"/>
  <c r="BB123" i="1" a="1"/>
  <c r="BB123" i="1" s="1"/>
  <c r="BN123" i="1" a="1"/>
  <c r="BN123" i="1" s="1"/>
  <c r="AU123" i="1" a="1"/>
  <c r="AU123" i="1" s="1"/>
  <c r="AY123" i="1" a="1"/>
  <c r="AY123" i="1" s="1"/>
  <c r="BG123" i="1" a="1"/>
  <c r="BG123" i="1" s="1"/>
  <c r="BE124" i="1" a="1"/>
  <c r="BE124" i="1" s="1"/>
  <c r="BC123" i="1" a="1"/>
  <c r="BC123" i="1" s="1"/>
  <c r="AV123" i="1" a="1"/>
  <c r="AV123" i="1" s="1"/>
  <c r="BK123" i="1" a="1"/>
  <c r="BK123" i="1" s="1"/>
  <c r="AY124" i="1" a="1"/>
  <c r="AY124" i="1" s="1"/>
  <c r="BH123" i="1" a="1"/>
  <c r="BH123" i="1" s="1"/>
  <c r="BA124" i="1" a="1"/>
  <c r="BA124" i="1" s="1"/>
  <c r="BK124" i="1" a="1"/>
  <c r="BK124" i="1" s="1"/>
  <c r="AW123" i="1" a="1"/>
  <c r="AW123" i="1" s="1"/>
  <c r="BM124" i="1" a="1"/>
  <c r="BM124" i="1" s="1"/>
  <c r="BD123" i="1" a="1"/>
  <c r="BD123" i="1" s="1"/>
  <c r="BI123" i="1" a="1"/>
  <c r="BI123" i="1" s="1"/>
  <c r="BB124" i="1" a="1"/>
  <c r="BB124" i="1" s="1"/>
  <c r="AT124" i="1" a="1"/>
  <c r="AT124" i="1" s="1"/>
  <c r="BD124" i="1" a="1"/>
  <c r="BD124" i="1" s="1"/>
  <c r="BB122" i="1" a="1"/>
  <c r="BB122" i="1" s="1"/>
  <c r="BF122" i="1" a="1"/>
  <c r="BF122" i="1" s="1"/>
  <c r="AY122" i="1" a="1"/>
  <c r="AY122" i="1" s="1"/>
  <c r="BA125" i="1" a="1"/>
  <c r="BA125" i="1" s="1"/>
  <c r="AT125" i="1" a="1"/>
  <c r="AT125" i="1" s="1"/>
  <c r="AW121" i="1" a="1"/>
  <c r="AW121" i="1" s="1"/>
  <c r="BJ124" i="1" a="1"/>
  <c r="BJ124" i="1" s="1"/>
  <c r="BN122" i="1" a="1"/>
  <c r="BN122" i="1" s="1"/>
  <c r="BK122" i="1" a="1"/>
  <c r="BK122" i="1" s="1"/>
  <c r="BL122" i="1" a="1"/>
  <c r="BL122" i="1" s="1"/>
  <c r="BM125" i="1" a="1"/>
  <c r="BM125" i="1" s="1"/>
  <c r="BF125" i="1" a="1"/>
  <c r="BF125" i="1" s="1"/>
  <c r="BI121" i="1" a="1"/>
  <c r="BI121" i="1" s="1"/>
  <c r="AU125" i="1" a="1"/>
  <c r="AU125" i="1" s="1"/>
  <c r="BA121" i="1" a="1"/>
  <c r="BA121" i="1" s="1"/>
  <c r="AU122" i="1" a="1"/>
  <c r="AU122" i="1" s="1"/>
  <c r="BG125" i="1" a="1"/>
  <c r="BG125" i="1" s="1"/>
  <c r="AW125" i="1" a="1"/>
  <c r="AW125" i="1" s="1"/>
  <c r="BE121" i="1" a="1"/>
  <c r="BE121" i="1" s="1"/>
  <c r="AX121" i="1" a="1"/>
  <c r="AX121" i="1" s="1"/>
  <c r="AU124" i="1" a="1"/>
  <c r="AU124" i="1" s="1"/>
  <c r="BC122" i="1" a="1"/>
  <c r="BC122" i="1" s="1"/>
  <c r="BG122" i="1" a="1"/>
  <c r="BG122" i="1" s="1"/>
  <c r="BA122" i="1" a="1"/>
  <c r="BA122" i="1" s="1"/>
  <c r="BB125" i="1" a="1"/>
  <c r="BB125" i="1" s="1"/>
  <c r="BJ121" i="1" a="1"/>
  <c r="BJ121" i="1" s="1"/>
  <c r="BG124" i="1" a="1"/>
  <c r="BG124" i="1" s="1"/>
  <c r="BM122" i="1" a="1"/>
  <c r="BM122" i="1" s="1"/>
  <c r="BN125" i="1" a="1"/>
  <c r="BN125" i="1" s="1"/>
  <c r="AY121" i="1" a="1"/>
  <c r="AY121" i="1" s="1"/>
  <c r="AV124" i="1" a="1"/>
  <c r="AV124" i="1" s="1"/>
  <c r="AV122" i="1" a="1"/>
  <c r="AV122" i="1" s="1"/>
  <c r="AV125" i="1" a="1"/>
  <c r="AV125" i="1" s="1"/>
  <c r="BI125" i="1" a="1"/>
  <c r="BI125" i="1" s="1"/>
  <c r="AT121" i="1" a="1"/>
  <c r="AT121" i="1" s="1"/>
  <c r="BK121" i="1" a="1"/>
  <c r="BK121" i="1" s="1"/>
  <c r="BM121" i="1" a="1"/>
  <c r="BM121" i="1" s="1"/>
  <c r="BH124" i="1" a="1"/>
  <c r="BH124" i="1" s="1"/>
  <c r="BD122" i="1" a="1"/>
  <c r="BD122" i="1" s="1"/>
  <c r="BH122" i="1" a="1"/>
  <c r="BH122" i="1" s="1"/>
  <c r="BC125" i="1" a="1"/>
  <c r="BC125" i="1" s="1"/>
  <c r="BH125" i="1" a="1"/>
  <c r="BH125" i="1" s="1"/>
  <c r="BF121" i="1" a="1"/>
  <c r="BF121" i="1" s="1"/>
  <c r="AZ124" i="1" a="1"/>
  <c r="AZ124" i="1" s="1"/>
  <c r="AW124" i="1" a="1"/>
  <c r="AW124" i="1" s="1"/>
  <c r="AY125" i="1" a="1"/>
  <c r="AY125" i="1" s="1"/>
  <c r="AX125" i="1" a="1"/>
  <c r="AX125" i="1" s="1"/>
  <c r="AZ121" i="1" a="1"/>
  <c r="AZ121" i="1" s="1"/>
  <c r="BL124" i="1" a="1"/>
  <c r="BL124" i="1" s="1"/>
  <c r="BI124" i="1" a="1"/>
  <c r="BI124" i="1" s="1"/>
  <c r="AW122" i="1" a="1"/>
  <c r="AW122" i="1" s="1"/>
  <c r="BK125" i="1" a="1"/>
  <c r="BK125" i="1" s="1"/>
  <c r="BD125" i="1" a="1"/>
  <c r="BD125" i="1" s="1"/>
  <c r="BJ125" i="1" a="1"/>
  <c r="BJ125" i="1" s="1"/>
  <c r="AU121" i="1" a="1"/>
  <c r="AU121" i="1" s="1"/>
  <c r="BL121" i="1" a="1"/>
  <c r="BL121" i="1" s="1"/>
  <c r="BE122" i="1" a="1"/>
  <c r="BE122" i="1" s="1"/>
  <c r="BI122" i="1" a="1"/>
  <c r="BI122" i="1" s="1"/>
  <c r="BG121" i="1" a="1"/>
  <c r="BG121" i="1" s="1"/>
  <c r="BC124" i="1" a="1"/>
  <c r="BC124" i="1" s="1"/>
  <c r="AX122" i="1" a="1"/>
  <c r="AX122" i="1" s="1"/>
  <c r="BC121" i="1" a="1"/>
  <c r="BC121" i="1" s="1"/>
  <c r="BJ122" i="1" a="1"/>
  <c r="BJ122" i="1" s="1"/>
  <c r="BE125" i="1" a="1"/>
  <c r="BE125" i="1" s="1"/>
  <c r="AV121" i="1" a="1"/>
  <c r="AV121" i="1" s="1"/>
  <c r="BB121" i="1" a="1"/>
  <c r="BB121" i="1" s="1"/>
  <c r="AX124" i="1" a="1"/>
  <c r="AX124" i="1" s="1"/>
  <c r="AZ122" i="1" a="1"/>
  <c r="AZ122" i="1" s="1"/>
  <c r="AZ125" i="1" a="1"/>
  <c r="AZ125" i="1" s="1"/>
  <c r="BH121" i="1" a="1"/>
  <c r="BH121" i="1" s="1"/>
  <c r="BN121" i="1" a="1"/>
  <c r="BN121" i="1" s="1"/>
  <c r="AT122" i="1" a="1"/>
  <c r="AT122" i="1" s="1"/>
  <c r="BL125" i="1" a="1"/>
  <c r="BL125" i="1" s="1"/>
  <c r="BD121" i="1" a="1"/>
  <c r="BD121" i="1" s="1"/>
  <c r="AX23" i="1" a="1"/>
  <c r="AX23" i="1" s="1"/>
  <c r="S411" i="1"/>
  <c r="AZ413" i="1" a="1"/>
  <c r="AZ413" i="1" s="1"/>
  <c r="BH413" i="1" a="1"/>
  <c r="BH413" i="1" s="1"/>
  <c r="BE415" i="1" a="1"/>
  <c r="BE415" i="1" s="1"/>
  <c r="BJ415" i="1" a="1"/>
  <c r="BJ415" i="1" s="1"/>
  <c r="BK411" i="1" a="1"/>
  <c r="BK411" i="1" s="1"/>
  <c r="BL412" i="1" a="1"/>
  <c r="BL412" i="1" s="1"/>
  <c r="BG414" i="1" a="1"/>
  <c r="BG414" i="1" s="1"/>
  <c r="BH414" i="1" a="1"/>
  <c r="BH414" i="1" s="1"/>
  <c r="AZ414" i="1" a="1"/>
  <c r="AZ414" i="1" s="1"/>
  <c r="AY411" i="1" a="1"/>
  <c r="AY411" i="1" s="1"/>
  <c r="BD411" i="1" a="1"/>
  <c r="BD411" i="1" s="1"/>
  <c r="BG412" i="1" a="1"/>
  <c r="BG412" i="1" s="1"/>
  <c r="BI413" i="1" a="1"/>
  <c r="BI413" i="1" s="1"/>
  <c r="AU411" i="1" a="1"/>
  <c r="AU411" i="1" s="1"/>
  <c r="AZ415" i="1" a="1"/>
  <c r="AZ415" i="1" s="1"/>
  <c r="BH415" i="1" a="1"/>
  <c r="BH415" i="1" s="1"/>
  <c r="AX412" i="1" a="1"/>
  <c r="AX412" i="1" s="1"/>
  <c r="BD412" i="1" a="1"/>
  <c r="BD412" i="1" s="1"/>
  <c r="BD413" i="1" a="1"/>
  <c r="BD413" i="1" s="1"/>
  <c r="BC414" i="1" a="1"/>
  <c r="BC414" i="1" s="1"/>
  <c r="BC415" i="1" a="1"/>
  <c r="BC415" i="1" s="1"/>
  <c r="BG413" i="1" a="1"/>
  <c r="BG413" i="1" s="1"/>
  <c r="BD415" i="1" a="1"/>
  <c r="BD415" i="1" s="1"/>
  <c r="BC411" i="1" a="1"/>
  <c r="BC411" i="1" s="1"/>
  <c r="BI411" i="1" a="1"/>
  <c r="BI411" i="1" s="1"/>
  <c r="BM411" i="1" a="1"/>
  <c r="BM411" i="1" s="1"/>
  <c r="AY415" i="1" a="1"/>
  <c r="AY415" i="1" s="1"/>
  <c r="AX411" i="1" a="1"/>
  <c r="AX411" i="1" s="1"/>
  <c r="AY414" i="1" a="1"/>
  <c r="AY414" i="1" s="1"/>
  <c r="AW411" i="1" a="1"/>
  <c r="AW411" i="1" s="1"/>
  <c r="BC412" i="1" a="1"/>
  <c r="BC412" i="1" s="1"/>
  <c r="BF412" i="1" a="1"/>
  <c r="BF412" i="1" s="1"/>
  <c r="BK412" i="1" a="1"/>
  <c r="BK412" i="1" s="1"/>
  <c r="AT412" i="1" a="1"/>
  <c r="AT412" i="1" s="1"/>
  <c r="BN411" i="1" a="1"/>
  <c r="BN411" i="1" s="1"/>
  <c r="BG415" i="1" a="1"/>
  <c r="BG415" i="1" s="1"/>
  <c r="AW412" i="1" a="1"/>
  <c r="AW412" i="1" s="1"/>
  <c r="AX413" i="1" a="1"/>
  <c r="AX413" i="1" s="1"/>
  <c r="BC413" i="1" a="1"/>
  <c r="BC413" i="1" s="1"/>
  <c r="BF413" i="1" a="1"/>
  <c r="BF413" i="1" s="1"/>
  <c r="BL413" i="1" a="1"/>
  <c r="BL413" i="1" s="1"/>
  <c r="AZ411" i="1" a="1"/>
  <c r="AZ411" i="1" s="1"/>
  <c r="BH411" i="1" a="1"/>
  <c r="BH411" i="1" s="1"/>
  <c r="AU413" i="1" a="1"/>
  <c r="AU413" i="1" s="1"/>
  <c r="AT414" i="1" a="1"/>
  <c r="AT414" i="1" s="1"/>
  <c r="AW414" i="1" a="1"/>
  <c r="AW414" i="1" s="1"/>
  <c r="BB414" i="1" a="1"/>
  <c r="BB414" i="1" s="1"/>
  <c r="BF414" i="1" a="1"/>
  <c r="BF414" i="1" s="1"/>
  <c r="BH412" i="1" a="1"/>
  <c r="BH412" i="1" s="1"/>
  <c r="AZ412" i="1" a="1"/>
  <c r="AZ412" i="1" s="1"/>
  <c r="BK414" i="1" a="1"/>
  <c r="BK414" i="1" s="1"/>
  <c r="BN414" i="1" a="1"/>
  <c r="BN414" i="1" s="1"/>
  <c r="BM415" i="1" a="1"/>
  <c r="BM415" i="1" s="1"/>
  <c r="AV415" i="1" a="1"/>
  <c r="AV415" i="1" s="1"/>
  <c r="BB415" i="1" a="1"/>
  <c r="BB415" i="1" s="1"/>
  <c r="AV411" i="1" a="1"/>
  <c r="AV411" i="1" s="1"/>
  <c r="BE412" i="1" a="1"/>
  <c r="BE412" i="1" s="1"/>
  <c r="AX415" i="1" a="1"/>
  <c r="AX415" i="1" s="1"/>
  <c r="AV412" i="1" a="1"/>
  <c r="AV412" i="1" s="1"/>
  <c r="BB413" i="1" a="1"/>
  <c r="BB413" i="1" s="1"/>
  <c r="BN412" i="1" a="1"/>
  <c r="BN412" i="1" s="1"/>
  <c r="BN413" i="1" a="1"/>
  <c r="BN413" i="1" s="1"/>
  <c r="AV414" i="1" a="1"/>
  <c r="AV414" i="1" s="1"/>
  <c r="BK413" i="1" a="1"/>
  <c r="BK413" i="1" s="1"/>
  <c r="BJ414" i="1" a="1"/>
  <c r="BJ414" i="1" s="1"/>
  <c r="BL415" i="1" a="1"/>
  <c r="BL415" i="1" s="1"/>
  <c r="BE414" i="1" a="1"/>
  <c r="BE414" i="1" s="1"/>
  <c r="BA411" i="1" a="1"/>
  <c r="BA411" i="1" s="1"/>
  <c r="AV413" i="1" a="1"/>
  <c r="AV413" i="1" s="1"/>
  <c r="AX414" i="1" a="1"/>
  <c r="AX414" i="1" s="1"/>
  <c r="AU412" i="1" a="1"/>
  <c r="AU412" i="1" s="1"/>
  <c r="BI412" i="1" a="1"/>
  <c r="BI412" i="1" s="1"/>
  <c r="BL414" i="1" a="1"/>
  <c r="BL414" i="1" s="1"/>
  <c r="AT415" i="1" a="1"/>
  <c r="AT415" i="1" s="1"/>
  <c r="BM413" i="1" a="1"/>
  <c r="BM413" i="1" s="1"/>
  <c r="BA413" i="1" a="1"/>
  <c r="BA413" i="1" s="1"/>
  <c r="BF415" i="1" a="1"/>
  <c r="BF415" i="1" s="1"/>
  <c r="BN415" i="1" a="1"/>
  <c r="BN415" i="1" s="1"/>
  <c r="BI414" i="1" a="1"/>
  <c r="BI414" i="1" s="1"/>
  <c r="BB411" i="1" a="1"/>
  <c r="BB411" i="1" s="1"/>
  <c r="BL411" i="1" a="1"/>
  <c r="BL411" i="1" s="1"/>
  <c r="BA415" i="1" a="1"/>
  <c r="BA415" i="1" s="1"/>
  <c r="BA412" i="1" a="1"/>
  <c r="BA412" i="1" s="1"/>
  <c r="BJ412" i="1" a="1"/>
  <c r="BJ412" i="1" s="1"/>
  <c r="BF411" i="1" a="1"/>
  <c r="BF411" i="1" s="1"/>
  <c r="AW413" i="1" a="1"/>
  <c r="AW413" i="1" s="1"/>
  <c r="BE413" i="1" a="1"/>
  <c r="BE413" i="1" s="1"/>
  <c r="BG411" i="1" a="1"/>
  <c r="BG411" i="1" s="1"/>
  <c r="BM414" i="1" a="1"/>
  <c r="BM414" i="1" s="1"/>
  <c r="BA414" i="1" a="1"/>
  <c r="BA414" i="1" s="1"/>
  <c r="AY412" i="1" a="1"/>
  <c r="AY412" i="1" s="1"/>
  <c r="BI415" i="1" a="1"/>
  <c r="BI415" i="1" s="1"/>
  <c r="AU415" i="1" a="1"/>
  <c r="AU415" i="1" s="1"/>
  <c r="AT411" i="1" a="1"/>
  <c r="AT411" i="1" s="1"/>
  <c r="AY413" i="1" a="1"/>
  <c r="AY413" i="1" s="1"/>
  <c r="AW415" i="1" a="1"/>
  <c r="AW415" i="1" s="1"/>
  <c r="BJ411" i="1" a="1"/>
  <c r="BJ411" i="1" s="1"/>
  <c r="AU414" i="1" a="1"/>
  <c r="AU414" i="1" s="1"/>
  <c r="BM412" i="1" a="1"/>
  <c r="BM412" i="1" s="1"/>
  <c r="BB412" i="1" a="1"/>
  <c r="BB412" i="1" s="1"/>
  <c r="BK415" i="1" a="1"/>
  <c r="BK415" i="1" s="1"/>
  <c r="BJ413" i="1" a="1"/>
  <c r="BJ413" i="1" s="1"/>
  <c r="AT413" i="1" a="1"/>
  <c r="AT413" i="1" s="1"/>
  <c r="BE411" i="1" a="1"/>
  <c r="BE411" i="1" s="1"/>
  <c r="BD414" i="1" a="1"/>
  <c r="BD414" i="1" s="1"/>
  <c r="S441" i="1"/>
  <c r="AX442" i="1" a="1"/>
  <c r="AX442" i="1" s="1"/>
  <c r="BB442" i="1" a="1"/>
  <c r="BB442" i="1" s="1"/>
  <c r="BE442" i="1" a="1"/>
  <c r="BE442" i="1" s="1"/>
  <c r="BH442" i="1" a="1"/>
  <c r="BH442" i="1" s="1"/>
  <c r="BA441" i="1" a="1"/>
  <c r="BA441" i="1" s="1"/>
  <c r="AV445" i="1" a="1"/>
  <c r="AV445" i="1" s="1"/>
  <c r="BG443" i="1" a="1"/>
  <c r="BG443" i="1" s="1"/>
  <c r="AT443" i="1" a="1"/>
  <c r="AT443" i="1" s="1"/>
  <c r="AW443" i="1" a="1"/>
  <c r="AW443" i="1" s="1"/>
  <c r="AZ443" i="1" a="1"/>
  <c r="AZ443" i="1" s="1"/>
  <c r="AT442" i="1" a="1"/>
  <c r="AT442" i="1" s="1"/>
  <c r="AV443" i="1" a="1"/>
  <c r="AV443" i="1" s="1"/>
  <c r="BA444" i="1" a="1"/>
  <c r="BA444" i="1" s="1"/>
  <c r="BK443" i="1" a="1"/>
  <c r="BK443" i="1" s="1"/>
  <c r="BN443" i="1" a="1"/>
  <c r="BN443" i="1" s="1"/>
  <c r="BJ444" i="1" a="1"/>
  <c r="BJ444" i="1" s="1"/>
  <c r="BK442" i="1" a="1"/>
  <c r="BK442" i="1" s="1"/>
  <c r="AX445" i="1" a="1"/>
  <c r="AX445" i="1" s="1"/>
  <c r="BN442" i="1" a="1"/>
  <c r="BN442" i="1" s="1"/>
  <c r="BJ443" i="1" a="1"/>
  <c r="BJ443" i="1" s="1"/>
  <c r="AT441" i="1" a="1"/>
  <c r="AT441" i="1" s="1"/>
  <c r="BG442" i="1" a="1"/>
  <c r="BG442" i="1" s="1"/>
  <c r="BJ442" i="1" a="1"/>
  <c r="BJ442" i="1" s="1"/>
  <c r="AV442" i="1" a="1"/>
  <c r="AV442" i="1" s="1"/>
  <c r="BC441" i="1" a="1"/>
  <c r="BC441" i="1" s="1"/>
  <c r="BF443" i="1" a="1"/>
  <c r="BF443" i="1" s="1"/>
  <c r="BC444" i="1" a="1"/>
  <c r="BC444" i="1" s="1"/>
  <c r="BK441" i="1" a="1"/>
  <c r="BK441" i="1" s="1"/>
  <c r="AY443" i="1" a="1"/>
  <c r="AY443" i="1" s="1"/>
  <c r="BB443" i="1" a="1"/>
  <c r="BB443" i="1" s="1"/>
  <c r="BH444" i="1" a="1"/>
  <c r="BH444" i="1" s="1"/>
  <c r="BL445" i="1" a="1"/>
  <c r="BL445" i="1" s="1"/>
  <c r="AY444" i="1" a="1"/>
  <c r="AY444" i="1" s="1"/>
  <c r="AU445" i="1" a="1"/>
  <c r="AU445" i="1" s="1"/>
  <c r="BD442" i="1" a="1"/>
  <c r="BD442" i="1" s="1"/>
  <c r="BI444" i="1" a="1"/>
  <c r="BI444" i="1" s="1"/>
  <c r="AU444" i="1" a="1"/>
  <c r="AU444" i="1" s="1"/>
  <c r="BL442" i="1" a="1"/>
  <c r="BL442" i="1" s="1"/>
  <c r="BN445" i="1" a="1"/>
  <c r="BN445" i="1" s="1"/>
  <c r="BH445" i="1" a="1"/>
  <c r="BH445" i="1" s="1"/>
  <c r="BK445" i="1" a="1"/>
  <c r="BK445" i="1" s="1"/>
  <c r="AU441" i="1" a="1"/>
  <c r="AU441" i="1" s="1"/>
  <c r="BA445" i="1" a="1"/>
  <c r="BA445" i="1" s="1"/>
  <c r="BL444" i="1" a="1"/>
  <c r="BL444" i="1" s="1"/>
  <c r="BN444" i="1" a="1"/>
  <c r="BN444" i="1" s="1"/>
  <c r="BE441" i="1" a="1"/>
  <c r="BE441" i="1" s="1"/>
  <c r="BI441" i="1" a="1"/>
  <c r="BI441" i="1" s="1"/>
  <c r="BL441" i="1" a="1"/>
  <c r="BL441" i="1" s="1"/>
  <c r="AX441" i="1" a="1"/>
  <c r="AX441" i="1" s="1"/>
  <c r="BD445" i="1" a="1"/>
  <c r="BD445" i="1" s="1"/>
  <c r="BM442" i="1" a="1"/>
  <c r="BM442" i="1" s="1"/>
  <c r="BB444" i="1" a="1"/>
  <c r="BB444" i="1" s="1"/>
  <c r="BF442" i="1" a="1"/>
  <c r="BF442" i="1" s="1"/>
  <c r="AW444" i="1" a="1"/>
  <c r="AW444" i="1" s="1"/>
  <c r="AT445" i="1" a="1"/>
  <c r="AT445" i="1" s="1"/>
  <c r="AX443" i="1" a="1"/>
  <c r="AX443" i="1" s="1"/>
  <c r="AX444" i="1" a="1"/>
  <c r="AX444" i="1" s="1"/>
  <c r="BG441" i="1" a="1"/>
  <c r="BG441" i="1" s="1"/>
  <c r="AW441" i="1" a="1"/>
  <c r="AW441" i="1" s="1"/>
  <c r="AU442" i="1" a="1"/>
  <c r="AU442" i="1" s="1"/>
  <c r="BA442" i="1" a="1"/>
  <c r="BA442" i="1" s="1"/>
  <c r="BN441" i="1" a="1"/>
  <c r="BN441" i="1" s="1"/>
  <c r="BF444" i="1" a="1"/>
  <c r="BF444" i="1" s="1"/>
  <c r="BD444" i="1" a="1"/>
  <c r="BD444" i="1" s="1"/>
  <c r="BB445" i="1" a="1"/>
  <c r="BB445" i="1" s="1"/>
  <c r="BD443" i="1" a="1"/>
  <c r="BD443" i="1" s="1"/>
  <c r="BJ441" i="1" a="1"/>
  <c r="BJ441" i="1" s="1"/>
  <c r="AY441" i="1" a="1"/>
  <c r="AY441" i="1" s="1"/>
  <c r="AZ445" i="1" a="1"/>
  <c r="AZ445" i="1" s="1"/>
  <c r="BH441" i="1" a="1"/>
  <c r="BH441" i="1" s="1"/>
  <c r="BC442" i="1" a="1"/>
  <c r="BC442" i="1" s="1"/>
  <c r="BI442" i="1" a="1"/>
  <c r="BI442" i="1" s="1"/>
  <c r="BE443" i="1" a="1"/>
  <c r="BE443" i="1" s="1"/>
  <c r="AZ442" i="1" a="1"/>
  <c r="AZ442" i="1" s="1"/>
  <c r="AU443" i="1" a="1"/>
  <c r="AU443" i="1" s="1"/>
  <c r="BA443" i="1" a="1"/>
  <c r="BA443" i="1" s="1"/>
  <c r="BF445" i="1" a="1"/>
  <c r="BF445" i="1" s="1"/>
  <c r="BH443" i="1" a="1"/>
  <c r="BH443" i="1" s="1"/>
  <c r="BL443" i="1" a="1"/>
  <c r="BL443" i="1" s="1"/>
  <c r="AT444" i="1" a="1"/>
  <c r="AT444" i="1" s="1"/>
  <c r="BM443" i="1" a="1"/>
  <c r="BM443" i="1" s="1"/>
  <c r="AZ444" i="1" a="1"/>
  <c r="AZ444" i="1" s="1"/>
  <c r="BE444" i="1" a="1"/>
  <c r="BE444" i="1" s="1"/>
  <c r="BK444" i="1" a="1"/>
  <c r="BK444" i="1" s="1"/>
  <c r="BG445" i="1" a="1"/>
  <c r="BG445" i="1" s="1"/>
  <c r="BD441" i="1" a="1"/>
  <c r="BD441" i="1" s="1"/>
  <c r="AW445" i="1" a="1"/>
  <c r="AW445" i="1" s="1"/>
  <c r="BC445" i="1" a="1"/>
  <c r="BC445" i="1" s="1"/>
  <c r="BB441" i="1" a="1"/>
  <c r="BB441" i="1" s="1"/>
  <c r="AW442" i="1" a="1"/>
  <c r="AW442" i="1" s="1"/>
  <c r="BM445" i="1" a="1"/>
  <c r="BM445" i="1" s="1"/>
  <c r="AZ441" i="1" a="1"/>
  <c r="AZ441" i="1" s="1"/>
  <c r="BJ445" i="1" a="1"/>
  <c r="BJ445" i="1" s="1"/>
  <c r="BI445" i="1" a="1"/>
  <c r="BI445" i="1" s="1"/>
  <c r="BG444" i="1" a="1"/>
  <c r="BG444" i="1" s="1"/>
  <c r="BC443" i="1" a="1"/>
  <c r="BC443" i="1" s="1"/>
  <c r="BF441" i="1" a="1"/>
  <c r="BF441" i="1" s="1"/>
  <c r="AY445" i="1" a="1"/>
  <c r="AY445" i="1" s="1"/>
  <c r="AV444" i="1" a="1"/>
  <c r="AV444" i="1" s="1"/>
  <c r="AY442" i="1" a="1"/>
  <c r="AY442" i="1" s="1"/>
  <c r="AV441" i="1" a="1"/>
  <c r="AV441" i="1" s="1"/>
  <c r="BM444" i="1" a="1"/>
  <c r="BM444" i="1" s="1"/>
  <c r="BI443" i="1" a="1"/>
  <c r="BI443" i="1" s="1"/>
  <c r="BM441" i="1" a="1"/>
  <c r="BM441" i="1" s="1"/>
  <c r="BE445" i="1" a="1"/>
  <c r="BE445" i="1" s="1"/>
  <c r="S331" i="1"/>
  <c r="BL331" i="1" a="1"/>
  <c r="BL331" i="1" s="1"/>
  <c r="AV331" i="1" a="1"/>
  <c r="AV331" i="1" s="1"/>
  <c r="BJ334" i="1" a="1"/>
  <c r="BJ334" i="1" s="1"/>
  <c r="BH331" i="1" a="1"/>
  <c r="BH331" i="1" s="1"/>
  <c r="BD331" i="1" a="1"/>
  <c r="BD331" i="1" s="1"/>
  <c r="BA331" i="1" a="1"/>
  <c r="BA331" i="1" s="1"/>
  <c r="AW331" i="1" a="1"/>
  <c r="AW331" i="1" s="1"/>
  <c r="BM331" i="1" a="1"/>
  <c r="BM331" i="1" s="1"/>
  <c r="BI331" i="1" a="1"/>
  <c r="BI331" i="1" s="1"/>
  <c r="BE331" i="1" a="1"/>
  <c r="BE331" i="1" s="1"/>
  <c r="AX331" i="1" a="1"/>
  <c r="AX331" i="1" s="1"/>
  <c r="BB331" i="1" a="1"/>
  <c r="BB331" i="1" s="1"/>
  <c r="AT331" i="1" a="1"/>
  <c r="AT331" i="1" s="1"/>
  <c r="BJ331" i="1" a="1"/>
  <c r="BJ331" i="1" s="1"/>
  <c r="AY331" i="1" a="1"/>
  <c r="AY331" i="1" s="1"/>
  <c r="BN331" i="1" a="1"/>
  <c r="BN331" i="1" s="1"/>
  <c r="BF331" i="1" a="1"/>
  <c r="BF331" i="1" s="1"/>
  <c r="BK331" i="1" a="1"/>
  <c r="BK331" i="1" s="1"/>
  <c r="BI334" i="1" a="1"/>
  <c r="BI334" i="1" s="1"/>
  <c r="AU331" i="1" a="1"/>
  <c r="AU331" i="1" s="1"/>
  <c r="AU334" i="1" a="1"/>
  <c r="AU334" i="1" s="1"/>
  <c r="BC331" i="1" a="1"/>
  <c r="BC331" i="1" s="1"/>
  <c r="BG331" i="1" a="1"/>
  <c r="BG331" i="1" s="1"/>
  <c r="BA334" i="1" a="1"/>
  <c r="BA334" i="1" s="1"/>
  <c r="AZ331" i="1" a="1"/>
  <c r="AZ331" i="1" s="1"/>
  <c r="AX334" i="1" a="1"/>
  <c r="AX334" i="1" s="1"/>
  <c r="BM334" i="1" a="1"/>
  <c r="BM334" i="1" s="1"/>
  <c r="BD334" i="1" a="1"/>
  <c r="BD334" i="1" s="1"/>
  <c r="BA333" i="1" a="1"/>
  <c r="BA333" i="1" s="1"/>
  <c r="BL332" i="1" a="1"/>
  <c r="BL332" i="1" s="1"/>
  <c r="AX333" i="1" a="1"/>
  <c r="AX333" i="1" s="1"/>
  <c r="BM333" i="1" a="1"/>
  <c r="BM333" i="1" s="1"/>
  <c r="AV332" i="1" a="1"/>
  <c r="AV332" i="1" s="1"/>
  <c r="AW334" i="1" a="1"/>
  <c r="AW334" i="1" s="1"/>
  <c r="BC334" i="1" a="1"/>
  <c r="BC334" i="1" s="1"/>
  <c r="BJ333" i="1" a="1"/>
  <c r="BJ333" i="1" s="1"/>
  <c r="AV333" i="1" a="1"/>
  <c r="AV333" i="1" s="1"/>
  <c r="BD332" i="1" a="1"/>
  <c r="BD332" i="1" s="1"/>
  <c r="BH332" i="1" a="1"/>
  <c r="BH332" i="1" s="1"/>
  <c r="AY334" i="1" a="1"/>
  <c r="AY334" i="1" s="1"/>
  <c r="BK334" i="1" a="1"/>
  <c r="BK334" i="1" s="1"/>
  <c r="BE334" i="1" a="1"/>
  <c r="BE334" i="1" s="1"/>
  <c r="AZ334" i="1" a="1"/>
  <c r="AZ334" i="1" s="1"/>
  <c r="AT334" i="1" a="1"/>
  <c r="AT334" i="1" s="1"/>
  <c r="BL334" i="1" a="1"/>
  <c r="BL334" i="1" s="1"/>
  <c r="BF334" i="1" a="1"/>
  <c r="BF334" i="1" s="1"/>
  <c r="AW333" i="1" a="1"/>
  <c r="AW333" i="1" s="1"/>
  <c r="AZ333" i="1" a="1"/>
  <c r="AZ333" i="1" s="1"/>
  <c r="BB334" i="1" a="1"/>
  <c r="BB334" i="1" s="1"/>
  <c r="BI333" i="1" a="1"/>
  <c r="BI333" i="1" s="1"/>
  <c r="BL333" i="1" a="1"/>
  <c r="BL333" i="1" s="1"/>
  <c r="AV334" i="1" a="1"/>
  <c r="AV334" i="1" s="1"/>
  <c r="BN334" i="1" a="1"/>
  <c r="BN334" i="1" s="1"/>
  <c r="AU333" i="1" a="1"/>
  <c r="AU333" i="1" s="1"/>
  <c r="AU332" i="1" a="1"/>
  <c r="AU332" i="1" s="1"/>
  <c r="BH334" i="1" a="1"/>
  <c r="BH334" i="1" s="1"/>
  <c r="BG334" i="1" a="1"/>
  <c r="BG334" i="1" s="1"/>
  <c r="BG333" i="1" a="1"/>
  <c r="BG333" i="1" s="1"/>
  <c r="BC332" i="1" a="1"/>
  <c r="BC332" i="1" s="1"/>
  <c r="BG332" i="1" a="1"/>
  <c r="BG332" i="1" s="1"/>
  <c r="BD333" i="1" a="1"/>
  <c r="BD333" i="1" s="1"/>
  <c r="AZ332" i="1" a="1"/>
  <c r="AZ332" i="1" s="1"/>
  <c r="BF333" i="1" a="1"/>
  <c r="BF333" i="1" s="1"/>
  <c r="AY332" i="1" a="1"/>
  <c r="AY332" i="1" s="1"/>
  <c r="AT332" i="1" a="1"/>
  <c r="AT332" i="1" s="1"/>
  <c r="BK332" i="1" a="1"/>
  <c r="BK332" i="1" s="1"/>
  <c r="BF332" i="1" a="1"/>
  <c r="BF332" i="1" s="1"/>
  <c r="BH333" i="1" a="1"/>
  <c r="BH333" i="1" s="1"/>
  <c r="BA332" i="1" a="1"/>
  <c r="BA332" i="1" s="1"/>
  <c r="BB333" i="1" a="1"/>
  <c r="BB333" i="1" s="1"/>
  <c r="BM332" i="1" a="1"/>
  <c r="BM332" i="1" s="1"/>
  <c r="BN333" i="1" a="1"/>
  <c r="BN333" i="1" s="1"/>
  <c r="AW332" i="1" a="1"/>
  <c r="AW332" i="1" s="1"/>
  <c r="BI332" i="1" a="1"/>
  <c r="BI332" i="1" s="1"/>
  <c r="BB332" i="1" a="1"/>
  <c r="BB332" i="1" s="1"/>
  <c r="BC333" i="1" a="1"/>
  <c r="BC333" i="1" s="1"/>
  <c r="BN332" i="1" a="1"/>
  <c r="BN332" i="1" s="1"/>
  <c r="AX332" i="1" a="1"/>
  <c r="AX332" i="1" s="1"/>
  <c r="BE333" i="1" a="1"/>
  <c r="BE333" i="1" s="1"/>
  <c r="BJ332" i="1" a="1"/>
  <c r="BJ332" i="1" s="1"/>
  <c r="AY333" i="1" a="1"/>
  <c r="AY333" i="1" s="1"/>
  <c r="BE332" i="1" a="1"/>
  <c r="BE332" i="1" s="1"/>
  <c r="BK333" i="1" a="1"/>
  <c r="BK333" i="1" s="1"/>
  <c r="AT333" i="1" a="1"/>
  <c r="AT333" i="1" s="1"/>
  <c r="BI335" i="1" a="1"/>
  <c r="BI335" i="1" s="1"/>
  <c r="BL335" i="1" a="1"/>
  <c r="BL335" i="1" s="1"/>
  <c r="AT335" i="1" a="1"/>
  <c r="AT335" i="1" s="1"/>
  <c r="BM335" i="1" a="1"/>
  <c r="BM335" i="1" s="1"/>
  <c r="BC335" i="1" a="1"/>
  <c r="BC335" i="1" s="1"/>
  <c r="BF335" i="1" a="1"/>
  <c r="BF335" i="1" s="1"/>
  <c r="AX335" i="1" a="1"/>
  <c r="AX335" i="1" s="1"/>
  <c r="BJ335" i="1" a="1"/>
  <c r="BJ335" i="1" s="1"/>
  <c r="BA335" i="1" a="1"/>
  <c r="BA335" i="1" s="1"/>
  <c r="AU335" i="1" a="1"/>
  <c r="AU335" i="1" s="1"/>
  <c r="BG335" i="1" a="1"/>
  <c r="BG335" i="1" s="1"/>
  <c r="AY335" i="1" a="1"/>
  <c r="AY335" i="1" s="1"/>
  <c r="BK335" i="1" a="1"/>
  <c r="BK335" i="1" s="1"/>
  <c r="AV335" i="1" a="1"/>
  <c r="AV335" i="1" s="1"/>
  <c r="BB335" i="1" a="1"/>
  <c r="BB335" i="1" s="1"/>
  <c r="BE335" i="1" a="1"/>
  <c r="BE335" i="1" s="1"/>
  <c r="BH335" i="1" a="1"/>
  <c r="BH335" i="1" s="1"/>
  <c r="BN335" i="1" a="1"/>
  <c r="BN335" i="1" s="1"/>
  <c r="BD335" i="1" a="1"/>
  <c r="BD335" i="1" s="1"/>
  <c r="AW335" i="1" a="1"/>
  <c r="AW335" i="1" s="1"/>
  <c r="AZ335" i="1" a="1"/>
  <c r="AZ335" i="1" s="1"/>
  <c r="AZ38" i="151"/>
  <c r="S416" i="1"/>
  <c r="BF418" i="1" a="1"/>
  <c r="BF418" i="1" s="1"/>
  <c r="BC416" i="1" a="1"/>
  <c r="BC416" i="1" s="1"/>
  <c r="AW420" i="1" a="1"/>
  <c r="AW420" i="1" s="1"/>
  <c r="BN418" i="1" a="1"/>
  <c r="BN418" i="1" s="1"/>
  <c r="BK419" i="1" a="1"/>
  <c r="BK419" i="1" s="1"/>
  <c r="BJ417" i="1" a="1"/>
  <c r="BJ417" i="1" s="1"/>
  <c r="BH416" i="1" a="1"/>
  <c r="BH416" i="1" s="1"/>
  <c r="AX419" i="1" a="1"/>
  <c r="AX419" i="1" s="1"/>
  <c r="AW417" i="1" a="1"/>
  <c r="AW417" i="1" s="1"/>
  <c r="BF416" i="1" a="1"/>
  <c r="BF416" i="1" s="1"/>
  <c r="BF419" i="1" a="1"/>
  <c r="BF419" i="1" s="1"/>
  <c r="BE420" i="1" a="1"/>
  <c r="BE420" i="1" s="1"/>
  <c r="BD418" i="1" a="1"/>
  <c r="BD418" i="1" s="1"/>
  <c r="BI416" i="1" a="1"/>
  <c r="BI416" i="1" s="1"/>
  <c r="BJ420" i="1" a="1"/>
  <c r="BJ420" i="1" s="1"/>
  <c r="BI418" i="1" a="1"/>
  <c r="BI418" i="1" s="1"/>
  <c r="AZ417" i="1" a="1"/>
  <c r="AZ417" i="1" s="1"/>
  <c r="BB420" i="1" a="1"/>
  <c r="BB420" i="1" s="1"/>
  <c r="AT416" i="1" a="1"/>
  <c r="AT416" i="1" s="1"/>
  <c r="AV419" i="1" a="1"/>
  <c r="AV419" i="1" s="1"/>
  <c r="AY416" i="1" a="1"/>
  <c r="AY416" i="1" s="1"/>
  <c r="BA416" i="1" a="1"/>
  <c r="BA416" i="1" s="1"/>
  <c r="BA419" i="1" a="1"/>
  <c r="BA419" i="1" s="1"/>
  <c r="AT418" i="1" a="1"/>
  <c r="AT418" i="1" s="1"/>
  <c r="BK416" i="1" a="1"/>
  <c r="BK416" i="1" s="1"/>
  <c r="BN416" i="1" a="1"/>
  <c r="BN416" i="1" s="1"/>
  <c r="BN419" i="1" a="1"/>
  <c r="BN419" i="1" s="1"/>
  <c r="BG417" i="1" a="1"/>
  <c r="BG417" i="1" s="1"/>
  <c r="AU417" i="1" a="1"/>
  <c r="AU417" i="1" s="1"/>
  <c r="AU420" i="1" a="1"/>
  <c r="AU420" i="1" s="1"/>
  <c r="BL418" i="1" a="1"/>
  <c r="BL418" i="1" s="1"/>
  <c r="BC417" i="1" a="1"/>
  <c r="BC417" i="1" s="1"/>
  <c r="BF417" i="1" a="1"/>
  <c r="BF417" i="1" s="1"/>
  <c r="BH420" i="1" a="1"/>
  <c r="BH420" i="1" s="1"/>
  <c r="AY418" i="1" a="1"/>
  <c r="AY418" i="1" s="1"/>
  <c r="BM417" i="1" a="1"/>
  <c r="BM417" i="1" s="1"/>
  <c r="BM420" i="1" a="1"/>
  <c r="BM420" i="1" s="1"/>
  <c r="BD419" i="1" a="1"/>
  <c r="BD419" i="1" s="1"/>
  <c r="AW418" i="1" a="1"/>
  <c r="AW418" i="1" s="1"/>
  <c r="BB418" i="1" a="1"/>
  <c r="BB418" i="1" s="1"/>
  <c r="BE418" i="1" a="1"/>
  <c r="BE418" i="1" s="1"/>
  <c r="BG419" i="1" a="1"/>
  <c r="BG419" i="1" s="1"/>
  <c r="BG418" i="1" a="1"/>
  <c r="BG418" i="1" s="1"/>
  <c r="BD416" i="1" a="1"/>
  <c r="BD416" i="1" s="1"/>
  <c r="AX420" i="1" a="1"/>
  <c r="AX420" i="1" s="1"/>
  <c r="BI419" i="1" a="1"/>
  <c r="BI419" i="1" s="1"/>
  <c r="AT419" i="1" a="1"/>
  <c r="AT419" i="1" s="1"/>
  <c r="AW419" i="1" a="1"/>
  <c r="AW419" i="1" s="1"/>
  <c r="AY420" i="1" a="1"/>
  <c r="AY420" i="1" s="1"/>
  <c r="AY419" i="1" a="1"/>
  <c r="AY419" i="1" s="1"/>
  <c r="AX417" i="1" a="1"/>
  <c r="AX417" i="1" s="1"/>
  <c r="BG416" i="1" a="1"/>
  <c r="BG416" i="1" s="1"/>
  <c r="BC420" i="1" a="1"/>
  <c r="BC420" i="1" s="1"/>
  <c r="BL419" i="1" a="1"/>
  <c r="BL419" i="1" s="1"/>
  <c r="AW416" i="1" a="1"/>
  <c r="AW416" i="1" s="1"/>
  <c r="AZ416" i="1" a="1"/>
  <c r="AZ416" i="1" s="1"/>
  <c r="BK420" i="1" a="1"/>
  <c r="BK420" i="1" s="1"/>
  <c r="BJ418" i="1" a="1"/>
  <c r="BJ418" i="1" s="1"/>
  <c r="BA417" i="1" a="1"/>
  <c r="BA417" i="1" s="1"/>
  <c r="BL416" i="1" a="1"/>
  <c r="BL416" i="1" s="1"/>
  <c r="BF420" i="1" a="1"/>
  <c r="BF420" i="1" s="1"/>
  <c r="BI420" i="1" a="1"/>
  <c r="BI420" i="1" s="1"/>
  <c r="BH417" i="1" a="1"/>
  <c r="BH417" i="1" s="1"/>
  <c r="BB416" i="1" a="1"/>
  <c r="BB416" i="1" s="1"/>
  <c r="BB419" i="1" a="1"/>
  <c r="BB419" i="1" s="1"/>
  <c r="AU418" i="1" a="1"/>
  <c r="AU418" i="1" s="1"/>
  <c r="BD417" i="1" a="1"/>
  <c r="BD417" i="1" s="1"/>
  <c r="AU416" i="1" a="1"/>
  <c r="AU416" i="1" s="1"/>
  <c r="BK417" i="1" a="1"/>
  <c r="BK417" i="1" s="1"/>
  <c r="AZ418" i="1" a="1"/>
  <c r="AZ418" i="1" s="1"/>
  <c r="AV417" i="1" a="1"/>
  <c r="AV417" i="1" s="1"/>
  <c r="AV420" i="1" a="1"/>
  <c r="AV420" i="1" s="1"/>
  <c r="BM418" i="1" a="1"/>
  <c r="BM418" i="1" s="1"/>
  <c r="AX418" i="1" a="1"/>
  <c r="AX418" i="1" s="1"/>
  <c r="BI417" i="1" a="1"/>
  <c r="BI417" i="1" s="1"/>
  <c r="BH419" i="1" a="1"/>
  <c r="BH419" i="1" s="1"/>
  <c r="BN417" i="1" a="1"/>
  <c r="BN417" i="1" s="1"/>
  <c r="BN420" i="1" a="1"/>
  <c r="BN420" i="1" s="1"/>
  <c r="BE419" i="1" a="1"/>
  <c r="BE419" i="1" s="1"/>
  <c r="BJ419" i="1" a="1"/>
  <c r="BJ419" i="1" s="1"/>
  <c r="BC418" i="1" a="1"/>
  <c r="BC418" i="1" s="1"/>
  <c r="AZ420" i="1" a="1"/>
  <c r="AZ420" i="1" s="1"/>
  <c r="BH418" i="1" a="1"/>
  <c r="BH418" i="1" s="1"/>
  <c r="BE416" i="1" a="1"/>
  <c r="BE416" i="1" s="1"/>
  <c r="BA420" i="1" a="1"/>
  <c r="BA420" i="1" s="1"/>
  <c r="BD420" i="1" a="1"/>
  <c r="BD420" i="1" s="1"/>
  <c r="AU419" i="1" a="1"/>
  <c r="AU419" i="1" s="1"/>
  <c r="AX416" i="1" a="1"/>
  <c r="AX416" i="1" s="1"/>
  <c r="AZ419" i="1" a="1"/>
  <c r="AZ419" i="1" s="1"/>
  <c r="AY417" i="1" a="1"/>
  <c r="AY417" i="1" s="1"/>
  <c r="BJ416" i="1" a="1"/>
  <c r="BJ416" i="1" s="1"/>
  <c r="BM416" i="1" a="1"/>
  <c r="BM416" i="1" s="1"/>
  <c r="BM419" i="1" a="1"/>
  <c r="BM419" i="1" s="1"/>
  <c r="AT417" i="1" a="1"/>
  <c r="AT417" i="1" s="1"/>
  <c r="AT420" i="1" a="1"/>
  <c r="AT420" i="1" s="1"/>
  <c r="BK418" i="1" a="1"/>
  <c r="BK418" i="1" s="1"/>
  <c r="BB417" i="1" a="1"/>
  <c r="BB417" i="1" s="1"/>
  <c r="BE417" i="1" a="1"/>
  <c r="BE417" i="1" s="1"/>
  <c r="BG420" i="1" a="1"/>
  <c r="BG420" i="1" s="1"/>
  <c r="BL417" i="1" a="1"/>
  <c r="BL417" i="1" s="1"/>
  <c r="BL420" i="1" a="1"/>
  <c r="BL420" i="1" s="1"/>
  <c r="BC419" i="1" a="1"/>
  <c r="BC419" i="1" s="1"/>
  <c r="AV418" i="1" a="1"/>
  <c r="AV418" i="1" s="1"/>
  <c r="BA418" i="1" a="1"/>
  <c r="BA418" i="1" s="1"/>
  <c r="AV416" i="1" a="1"/>
  <c r="AV416" i="1" s="1"/>
  <c r="S101" i="1"/>
  <c r="BN105" i="1" a="1"/>
  <c r="BN105" i="1" s="1"/>
  <c r="AU105" i="1" a="1"/>
  <c r="AU105" i="1" s="1"/>
  <c r="BC105" i="1" a="1"/>
  <c r="BC105" i="1" s="1"/>
  <c r="BG105" i="1" a="1"/>
  <c r="BG105" i="1" s="1"/>
  <c r="BD105" i="1" a="1"/>
  <c r="BD105" i="1" s="1"/>
  <c r="AZ105" i="1" a="1"/>
  <c r="AZ105" i="1" s="1"/>
  <c r="BL105" i="1" a="1"/>
  <c r="BL105" i="1" s="1"/>
  <c r="BA105" i="1" a="1"/>
  <c r="BA105" i="1" s="1"/>
  <c r="BM105" i="1" a="1"/>
  <c r="BM105" i="1" s="1"/>
  <c r="BB105" i="1" a="1"/>
  <c r="BB105" i="1" s="1"/>
  <c r="AX105" i="1" a="1"/>
  <c r="AX105" i="1" s="1"/>
  <c r="BJ105" i="1" a="1"/>
  <c r="BJ105" i="1" s="1"/>
  <c r="AY104" i="1" a="1"/>
  <c r="AY104" i="1" s="1"/>
  <c r="BG104" i="1" a="1"/>
  <c r="BG104" i="1" s="1"/>
  <c r="AY105" i="1" a="1"/>
  <c r="AY105" i="1" s="1"/>
  <c r="BK104" i="1" a="1"/>
  <c r="BK104" i="1" s="1"/>
  <c r="BK105" i="1" a="1"/>
  <c r="BK105" i="1" s="1"/>
  <c r="AZ104" i="1" a="1"/>
  <c r="AZ104" i="1" s="1"/>
  <c r="BE105" i="1" a="1"/>
  <c r="BE105" i="1" s="1"/>
  <c r="BL104" i="1" a="1"/>
  <c r="BL104" i="1" s="1"/>
  <c r="AT105" i="1" a="1"/>
  <c r="AT105" i="1" s="1"/>
  <c r="BA104" i="1" a="1"/>
  <c r="BA104" i="1" s="1"/>
  <c r="BF105" i="1" a="1"/>
  <c r="BF105" i="1" s="1"/>
  <c r="BM104" i="1" a="1"/>
  <c r="BM104" i="1" s="1"/>
  <c r="AV104" i="1" a="1"/>
  <c r="AV104" i="1" s="1"/>
  <c r="BB104" i="1" a="1"/>
  <c r="BB104" i="1" s="1"/>
  <c r="BH104" i="1" a="1"/>
  <c r="BH104" i="1" s="1"/>
  <c r="BN104" i="1" a="1"/>
  <c r="BN104" i="1" s="1"/>
  <c r="AW104" i="1" a="1"/>
  <c r="AW104" i="1" s="1"/>
  <c r="BC104" i="1" a="1"/>
  <c r="BC104" i="1" s="1"/>
  <c r="AV105" i="1" a="1"/>
  <c r="AV105" i="1" s="1"/>
  <c r="BI104" i="1" a="1"/>
  <c r="BI104" i="1" s="1"/>
  <c r="BD104" i="1" a="1"/>
  <c r="BD104" i="1" s="1"/>
  <c r="BH105" i="1" a="1"/>
  <c r="BH105" i="1" s="1"/>
  <c r="BE104" i="1" a="1"/>
  <c r="BE104" i="1" s="1"/>
  <c r="AW105" i="1" a="1"/>
  <c r="AW105" i="1" s="1"/>
  <c r="AX104" i="1" a="1"/>
  <c r="AX104" i="1" s="1"/>
  <c r="AT104" i="1" a="1"/>
  <c r="AT104" i="1" s="1"/>
  <c r="AU104" i="1" a="1"/>
  <c r="AU104" i="1" s="1"/>
  <c r="BI105" i="1" a="1"/>
  <c r="BI105" i="1" s="1"/>
  <c r="BJ104" i="1" a="1"/>
  <c r="BJ104" i="1" s="1"/>
  <c r="BF104" i="1" a="1"/>
  <c r="BF104" i="1" s="1"/>
  <c r="AT102" i="1" a="1"/>
  <c r="AT102" i="1" s="1"/>
  <c r="AX103" i="1" a="1"/>
  <c r="AX103" i="1" s="1"/>
  <c r="BA102" i="1" a="1"/>
  <c r="BA102" i="1" s="1"/>
  <c r="BF102" i="1" a="1"/>
  <c r="BF102" i="1" s="1"/>
  <c r="BI102" i="1" a="1"/>
  <c r="BI102" i="1" s="1"/>
  <c r="BJ103" i="1" a="1"/>
  <c r="BJ103" i="1" s="1"/>
  <c r="AT103" i="1" a="1"/>
  <c r="AT103" i="1" s="1"/>
  <c r="BM102" i="1" a="1"/>
  <c r="BM102" i="1" s="1"/>
  <c r="AY103" i="1" a="1"/>
  <c r="AY103" i="1" s="1"/>
  <c r="BF103" i="1" a="1"/>
  <c r="BF103" i="1" s="1"/>
  <c r="BK103" i="1" a="1"/>
  <c r="BK103" i="1" s="1"/>
  <c r="AU103" i="1" a="1"/>
  <c r="AU103" i="1" s="1"/>
  <c r="BB102" i="1" a="1"/>
  <c r="BB102" i="1" s="1"/>
  <c r="AU102" i="1" a="1"/>
  <c r="AU102" i="1" s="1"/>
  <c r="AZ103" i="1" a="1"/>
  <c r="AZ103" i="1" s="1"/>
  <c r="BG103" i="1" a="1"/>
  <c r="BG103" i="1" s="1"/>
  <c r="BN102" i="1" a="1"/>
  <c r="BN102" i="1" s="1"/>
  <c r="BG102" i="1" a="1"/>
  <c r="BG102" i="1" s="1"/>
  <c r="BL103" i="1" a="1"/>
  <c r="BL103" i="1" s="1"/>
  <c r="AV103" i="1" a="1"/>
  <c r="AV103" i="1" s="1"/>
  <c r="AX102" i="1" a="1"/>
  <c r="AX102" i="1" s="1"/>
  <c r="BA103" i="1" a="1"/>
  <c r="BA103" i="1" s="1"/>
  <c r="BJ102" i="1" a="1"/>
  <c r="BJ102" i="1" s="1"/>
  <c r="BC102" i="1" a="1"/>
  <c r="BC102" i="1" s="1"/>
  <c r="BM103" i="1" a="1"/>
  <c r="BM103" i="1" s="1"/>
  <c r="AV102" i="1" a="1"/>
  <c r="AV102" i="1" s="1"/>
  <c r="BB103" i="1" a="1"/>
  <c r="BB103" i="1" s="1"/>
  <c r="BH103" i="1" a="1"/>
  <c r="BH103" i="1" s="1"/>
  <c r="BH102" i="1" a="1"/>
  <c r="BH102" i="1" s="1"/>
  <c r="BN103" i="1" a="1"/>
  <c r="BN103" i="1" s="1"/>
  <c r="AY102" i="1" a="1"/>
  <c r="AY102" i="1" s="1"/>
  <c r="BD102" i="1" a="1"/>
  <c r="BD102" i="1" s="1"/>
  <c r="BK102" i="1" a="1"/>
  <c r="BK102" i="1" s="1"/>
  <c r="BC103" i="1" a="1"/>
  <c r="BC103" i="1" s="1"/>
  <c r="AW102" i="1" a="1"/>
  <c r="AW102" i="1" s="1"/>
  <c r="BE102" i="1" a="1"/>
  <c r="BE102" i="1" s="1"/>
  <c r="BD103" i="1" a="1"/>
  <c r="BD103" i="1" s="1"/>
  <c r="AZ102" i="1" a="1"/>
  <c r="AZ102" i="1" s="1"/>
  <c r="AW103" i="1" a="1"/>
  <c r="AW103" i="1" s="1"/>
  <c r="BL102" i="1" a="1"/>
  <c r="BL102" i="1" s="1"/>
  <c r="BI103" i="1" a="1"/>
  <c r="BI103" i="1" s="1"/>
  <c r="BE103" i="1" a="1"/>
  <c r="BE103" i="1" s="1"/>
  <c r="BE101" i="1" a="1"/>
  <c r="BE101" i="1" s="1"/>
  <c r="BI101" i="1" a="1"/>
  <c r="BI101" i="1" s="1"/>
  <c r="AU101" i="1" a="1"/>
  <c r="AU101" i="1" s="1"/>
  <c r="BG101" i="1" a="1"/>
  <c r="BG101" i="1" s="1"/>
  <c r="AZ101" i="1" a="1"/>
  <c r="AZ101" i="1" s="1"/>
  <c r="AX101" i="1" a="1"/>
  <c r="AX101" i="1" s="1"/>
  <c r="BA101" i="1" a="1"/>
  <c r="BA101" i="1" s="1"/>
  <c r="BL101" i="1" a="1"/>
  <c r="BL101" i="1" s="1"/>
  <c r="BN101" i="1" a="1"/>
  <c r="BN101" i="1" s="1"/>
  <c r="BJ101" i="1" a="1"/>
  <c r="BJ101" i="1" s="1"/>
  <c r="AV101" i="1" a="1"/>
  <c r="AV101" i="1" s="1"/>
  <c r="BF101" i="1" a="1"/>
  <c r="BF101" i="1" s="1"/>
  <c r="BB101" i="1" a="1"/>
  <c r="BB101" i="1" s="1"/>
  <c r="BH101" i="1" a="1"/>
  <c r="BH101" i="1" s="1"/>
  <c r="AT101" i="1" a="1"/>
  <c r="AT101" i="1" s="1"/>
  <c r="AY101" i="1" a="1"/>
  <c r="AY101" i="1" s="1"/>
  <c r="BD101" i="1" a="1"/>
  <c r="BD101" i="1" s="1"/>
  <c r="BC101" i="1" a="1"/>
  <c r="BC101" i="1" s="1"/>
  <c r="BK101" i="1" a="1"/>
  <c r="BK101" i="1" s="1"/>
  <c r="AW101" i="1" a="1"/>
  <c r="AW101" i="1" s="1"/>
  <c r="BM101" i="1" a="1"/>
  <c r="BM101" i="1" s="1"/>
  <c r="S396" i="1"/>
  <c r="BI396" i="1" a="1"/>
  <c r="BI396" i="1" s="1"/>
  <c r="AW398" i="1" a="1"/>
  <c r="AW398" i="1" s="1"/>
  <c r="BH397" i="1" a="1"/>
  <c r="BH397" i="1" s="1"/>
  <c r="BC396" i="1" a="1"/>
  <c r="BC396" i="1" s="1"/>
  <c r="BD396" i="1" a="1"/>
  <c r="BD396" i="1" s="1"/>
  <c r="AV399" i="1" a="1"/>
  <c r="AV399" i="1" s="1"/>
  <c r="BA397" i="1" a="1"/>
  <c r="BA397" i="1" s="1"/>
  <c r="BM398" i="1" a="1"/>
  <c r="BM398" i="1" s="1"/>
  <c r="AZ398" i="1" a="1"/>
  <c r="AZ398" i="1" s="1"/>
  <c r="AU397" i="1" a="1"/>
  <c r="AU397" i="1" s="1"/>
  <c r="BD398" i="1" a="1"/>
  <c r="BD398" i="1" s="1"/>
  <c r="BL400" i="1" a="1"/>
  <c r="BL400" i="1" s="1"/>
  <c r="BI398" i="1" a="1"/>
  <c r="BI398" i="1" s="1"/>
  <c r="AX396" i="1" a="1"/>
  <c r="AX396" i="1" s="1"/>
  <c r="BH399" i="1" a="1"/>
  <c r="BH399" i="1" s="1"/>
  <c r="BK397" i="1" a="1"/>
  <c r="BK397" i="1" s="1"/>
  <c r="AT400" i="1" a="1"/>
  <c r="AT400" i="1" s="1"/>
  <c r="BB397" i="1" a="1"/>
  <c r="BB397" i="1" s="1"/>
  <c r="AX399" i="1" a="1"/>
  <c r="AX399" i="1" s="1"/>
  <c r="BN399" i="1" a="1"/>
  <c r="BN399" i="1" s="1"/>
  <c r="BG396" i="1" a="1"/>
  <c r="BG396" i="1" s="1"/>
  <c r="BC399" i="1" a="1"/>
  <c r="BC399" i="1" s="1"/>
  <c r="BH396" i="1" a="1"/>
  <c r="BH396" i="1" s="1"/>
  <c r="AU400" i="1" a="1"/>
  <c r="AU400" i="1" s="1"/>
  <c r="BG397" i="1" a="1"/>
  <c r="BG397" i="1" s="1"/>
  <c r="BJ397" i="1" a="1"/>
  <c r="BJ397" i="1" s="1"/>
  <c r="AW399" i="1" a="1"/>
  <c r="AW399" i="1" s="1"/>
  <c r="BG400" i="1" a="1"/>
  <c r="BG400" i="1" s="1"/>
  <c r="AT398" i="1" a="1"/>
  <c r="AT398" i="1" s="1"/>
  <c r="AZ397" i="1" a="1"/>
  <c r="AZ397" i="1" s="1"/>
  <c r="AV396" i="1" a="1"/>
  <c r="AV396" i="1" s="1"/>
  <c r="AY398" i="1" a="1"/>
  <c r="AY398" i="1" s="1"/>
  <c r="BB398" i="1" a="1"/>
  <c r="BB398" i="1" s="1"/>
  <c r="BM399" i="1" a="1"/>
  <c r="BM399" i="1" s="1"/>
  <c r="BJ400" i="1" a="1"/>
  <c r="BJ400" i="1" s="1"/>
  <c r="BH398" i="1" a="1"/>
  <c r="BH398" i="1" s="1"/>
  <c r="AW396" i="1" a="1"/>
  <c r="AW396" i="1" s="1"/>
  <c r="BG399" i="1" a="1"/>
  <c r="BG399" i="1" s="1"/>
  <c r="AT399" i="1" a="1"/>
  <c r="AT399" i="1" s="1"/>
  <c r="BE400" i="1" a="1"/>
  <c r="BE400" i="1" s="1"/>
  <c r="AV397" i="1" a="1"/>
  <c r="AV397" i="1" s="1"/>
  <c r="BH400" i="1" a="1"/>
  <c r="BH400" i="1" s="1"/>
  <c r="BE397" i="1" a="1"/>
  <c r="BE397" i="1" s="1"/>
  <c r="AZ396" i="1" a="1"/>
  <c r="AZ396" i="1" s="1"/>
  <c r="BB400" i="1" a="1"/>
  <c r="BB400" i="1" s="1"/>
  <c r="AV398" i="1" a="1"/>
  <c r="AV398" i="1" s="1"/>
  <c r="AY397" i="1" a="1"/>
  <c r="AY397" i="1" s="1"/>
  <c r="AU396" i="1" a="1"/>
  <c r="AU396" i="1" s="1"/>
  <c r="BA396" i="1" a="1"/>
  <c r="BA396" i="1" s="1"/>
  <c r="AT396" i="1" a="1"/>
  <c r="AT396" i="1" s="1"/>
  <c r="BE399" i="1" a="1"/>
  <c r="BE399" i="1" s="1"/>
  <c r="BK396" i="1" a="1"/>
  <c r="BK396" i="1" s="1"/>
  <c r="BI397" i="1" a="1"/>
  <c r="BI397" i="1" s="1"/>
  <c r="BJ396" i="1" a="1"/>
  <c r="BJ396" i="1" s="1"/>
  <c r="BL399" i="1" a="1"/>
  <c r="BL399" i="1" s="1"/>
  <c r="BC397" i="1" a="1"/>
  <c r="BC397" i="1" s="1"/>
  <c r="BA398" i="1" a="1"/>
  <c r="BA398" i="1" s="1"/>
  <c r="BG398" i="1" a="1"/>
  <c r="BG398" i="1" s="1"/>
  <c r="AU398" i="1" a="1"/>
  <c r="AU398" i="1" s="1"/>
  <c r="BI399" i="1" a="1"/>
  <c r="BI399" i="1" s="1"/>
  <c r="AV400" i="1" a="1"/>
  <c r="AV400" i="1" s="1"/>
  <c r="BK398" i="1" a="1"/>
  <c r="BK398" i="1" s="1"/>
  <c r="BA400" i="1" a="1"/>
  <c r="BA400" i="1" s="1"/>
  <c r="BL396" i="1" a="1"/>
  <c r="BL396" i="1" s="1"/>
  <c r="BM396" i="1" a="1"/>
  <c r="BM396" i="1" s="1"/>
  <c r="BB396" i="1" a="1"/>
  <c r="BB396" i="1" s="1"/>
  <c r="BJ398" i="1" a="1"/>
  <c r="BJ398" i="1" s="1"/>
  <c r="BN396" i="1" a="1"/>
  <c r="BN396" i="1" s="1"/>
  <c r="AT397" i="1" a="1"/>
  <c r="AT397" i="1" s="1"/>
  <c r="AW400" i="1" a="1"/>
  <c r="AW400" i="1" s="1"/>
  <c r="BF397" i="1" a="1"/>
  <c r="BF397" i="1" s="1"/>
  <c r="BJ399" i="1" a="1"/>
  <c r="BJ399" i="1" s="1"/>
  <c r="BL398" i="1" a="1"/>
  <c r="BL398" i="1" s="1"/>
  <c r="BF396" i="1" a="1"/>
  <c r="BF396" i="1" s="1"/>
  <c r="AX398" i="1" a="1"/>
  <c r="AX398" i="1" s="1"/>
  <c r="BC398" i="1" a="1"/>
  <c r="BC398" i="1" s="1"/>
  <c r="BD400" i="1" a="1"/>
  <c r="BD400" i="1" s="1"/>
  <c r="AX397" i="1" a="1"/>
  <c r="AX397" i="1" s="1"/>
  <c r="BN398" i="1" a="1"/>
  <c r="BN398" i="1" s="1"/>
  <c r="AU399" i="1" a="1"/>
  <c r="AU399" i="1" s="1"/>
  <c r="BK400" i="1" a="1"/>
  <c r="BK400" i="1" s="1"/>
  <c r="BN397" i="1" a="1"/>
  <c r="BN397" i="1" s="1"/>
  <c r="BF399" i="1" a="1"/>
  <c r="BF399" i="1" s="1"/>
  <c r="BK399" i="1" a="1"/>
  <c r="BK399" i="1" s="1"/>
  <c r="AY399" i="1" a="1"/>
  <c r="AY399" i="1" s="1"/>
  <c r="BF398" i="1" a="1"/>
  <c r="BF398" i="1" s="1"/>
  <c r="AX400" i="1" a="1"/>
  <c r="AX400" i="1" s="1"/>
  <c r="BC400" i="1" a="1"/>
  <c r="BC400" i="1" s="1"/>
  <c r="BM400" i="1" a="1"/>
  <c r="BM400" i="1" s="1"/>
  <c r="BF400" i="1" a="1"/>
  <c r="BF400" i="1" s="1"/>
  <c r="BN400" i="1" a="1"/>
  <c r="BN400" i="1" s="1"/>
  <c r="BE396" i="1" a="1"/>
  <c r="BE396" i="1" s="1"/>
  <c r="BD397" i="1" a="1"/>
  <c r="BD397" i="1" s="1"/>
  <c r="AZ399" i="1" a="1"/>
  <c r="AZ399" i="1" s="1"/>
  <c r="AY396" i="1" a="1"/>
  <c r="AY396" i="1" s="1"/>
  <c r="AW397" i="1" a="1"/>
  <c r="AW397" i="1" s="1"/>
  <c r="BB399" i="1" a="1"/>
  <c r="BB399" i="1" s="1"/>
  <c r="BA399" i="1" a="1"/>
  <c r="BA399" i="1" s="1"/>
  <c r="AY400" i="1" a="1"/>
  <c r="AY400" i="1" s="1"/>
  <c r="BM397" i="1" a="1"/>
  <c r="BM397" i="1" s="1"/>
  <c r="BL397" i="1" a="1"/>
  <c r="BL397" i="1" s="1"/>
  <c r="BI400" i="1" a="1"/>
  <c r="BI400" i="1" s="1"/>
  <c r="AZ400" i="1" a="1"/>
  <c r="AZ400" i="1" s="1"/>
  <c r="BE398" i="1" a="1"/>
  <c r="BE398" i="1" s="1"/>
  <c r="BD399" i="1" a="1"/>
  <c r="BD399" i="1" s="1"/>
  <c r="AR26" i="151"/>
  <c r="BF26" i="151"/>
  <c r="M451" i="151"/>
  <c r="BJ20" i="1" a="1"/>
  <c r="BJ20" i="1" s="1"/>
  <c r="BD25" i="1" a="1"/>
  <c r="BD25" i="1" s="1"/>
  <c r="BN38" i="1" a="1"/>
  <c r="BN38" i="1" s="1"/>
  <c r="AX38" i="1" a="1"/>
  <c r="AX38" i="1" s="1"/>
  <c r="AY23" i="1" a="1"/>
  <c r="AY23" i="1" s="1"/>
  <c r="BG67" i="151"/>
  <c r="AB67" i="151"/>
  <c r="BG58" i="151"/>
  <c r="V50" i="151"/>
  <c r="AZ50" i="151"/>
  <c r="AQ50" i="151"/>
  <c r="BA39" i="151"/>
  <c r="AZ35" i="151"/>
  <c r="BG30" i="151"/>
  <c r="V44" i="151"/>
  <c r="V51" i="151"/>
  <c r="AZ44" i="151"/>
  <c r="E378" i="151"/>
  <c r="D441" i="151"/>
  <c r="D344" i="151"/>
  <c r="D232" i="151"/>
  <c r="N381" i="151"/>
  <c r="N410" i="151"/>
  <c r="N432" i="151"/>
  <c r="G449" i="151"/>
  <c r="G421" i="151"/>
  <c r="N364" i="151"/>
  <c r="N388" i="151"/>
  <c r="N373" i="151"/>
  <c r="N385" i="151"/>
  <c r="G299" i="151"/>
  <c r="N221" i="151"/>
  <c r="N245" i="151"/>
  <c r="N247" i="151"/>
  <c r="G237" i="151"/>
  <c r="G177" i="151"/>
  <c r="M429" i="151"/>
  <c r="F411" i="151"/>
  <c r="M410" i="151"/>
  <c r="F436" i="151"/>
  <c r="M426" i="151"/>
  <c r="F440" i="151"/>
  <c r="F379" i="151"/>
  <c r="M375" i="151"/>
  <c r="F343" i="151"/>
  <c r="M366" i="151"/>
  <c r="F348" i="151"/>
  <c r="F297" i="151"/>
  <c r="M317" i="151"/>
  <c r="F288" i="151"/>
  <c r="M322" i="151"/>
  <c r="M444" i="151"/>
  <c r="F233" i="151"/>
  <c r="M245" i="151"/>
  <c r="M247" i="151"/>
  <c r="F252" i="151"/>
  <c r="F158" i="151"/>
  <c r="M183" i="151"/>
  <c r="F185" i="151"/>
  <c r="M176" i="151"/>
  <c r="BG64" i="151"/>
  <c r="BB127" i="151"/>
  <c r="BA57" i="151"/>
  <c r="AZ64" i="151"/>
  <c r="AT445" i="151"/>
  <c r="AM413" i="151"/>
  <c r="AT432" i="151"/>
  <c r="AM449" i="151"/>
  <c r="AT451" i="151"/>
  <c r="AT380" i="151"/>
  <c r="AT341" i="151"/>
  <c r="AM387" i="151"/>
  <c r="AM322" i="151"/>
  <c r="AM301" i="151"/>
  <c r="AT307" i="151"/>
  <c r="AT282" i="151"/>
  <c r="AM317" i="151"/>
  <c r="AT313" i="151"/>
  <c r="AM217" i="151"/>
  <c r="AM258" i="151"/>
  <c r="AM292" i="151"/>
  <c r="AM233" i="151"/>
  <c r="AT220" i="151"/>
  <c r="AM234" i="151"/>
  <c r="AT183" i="151"/>
  <c r="AT228" i="151"/>
  <c r="AM173" i="151"/>
  <c r="AT162" i="151"/>
  <c r="AT188" i="151"/>
  <c r="AM187" i="151"/>
  <c r="BB433" i="151"/>
  <c r="BB412" i="151"/>
  <c r="BB361" i="151"/>
  <c r="BI316" i="151"/>
  <c r="BI304" i="151"/>
  <c r="BB282" i="151"/>
  <c r="BB294" i="151"/>
  <c r="BI221" i="151"/>
  <c r="BB230" i="151"/>
  <c r="BI179" i="151"/>
  <c r="BB167" i="151"/>
  <c r="BI171" i="151"/>
  <c r="BB156" i="151"/>
  <c r="BB152" i="151"/>
  <c r="S431" i="1"/>
  <c r="AX435" i="1" a="1"/>
  <c r="AX435" i="1" s="1"/>
  <c r="BI434" i="1" a="1"/>
  <c r="BI434" i="1" s="1"/>
  <c r="BH432" i="1" a="1"/>
  <c r="BH432" i="1" s="1"/>
  <c r="BF435" i="1" a="1"/>
  <c r="BF435" i="1" s="1"/>
  <c r="BA434" i="1" a="1"/>
  <c r="BA434" i="1" s="1"/>
  <c r="BK433" i="1" a="1"/>
  <c r="BK433" i="1" s="1"/>
  <c r="BI431" i="1" a="1"/>
  <c r="BI431" i="1" s="1"/>
  <c r="BA435" i="1" a="1"/>
  <c r="BA435" i="1" s="1"/>
  <c r="AZ433" i="1" a="1"/>
  <c r="AZ433" i="1" s="1"/>
  <c r="AY431" i="1" a="1"/>
  <c r="AY431" i="1" s="1"/>
  <c r="BJ435" i="1" a="1"/>
  <c r="BJ435" i="1" s="1"/>
  <c r="BD434" i="1" a="1"/>
  <c r="BD434" i="1" s="1"/>
  <c r="BG431" i="1" a="1"/>
  <c r="BG431" i="1" s="1"/>
  <c r="BC432" i="1" a="1"/>
  <c r="BC432" i="1" s="1"/>
  <c r="AT431" i="1" a="1"/>
  <c r="AT431" i="1" s="1"/>
  <c r="AT434" i="1" a="1"/>
  <c r="AT434" i="1" s="1"/>
  <c r="BK432" i="1" a="1"/>
  <c r="BK432" i="1" s="1"/>
  <c r="BB431" i="1" a="1"/>
  <c r="BB431" i="1" s="1"/>
  <c r="BD431" i="1" a="1"/>
  <c r="BD431" i="1" s="1"/>
  <c r="AY432" i="1" a="1"/>
  <c r="AY432" i="1" s="1"/>
  <c r="AU433" i="1" a="1"/>
  <c r="AU433" i="1" s="1"/>
  <c r="BL431" i="1" a="1"/>
  <c r="BL431" i="1" s="1"/>
  <c r="BL434" i="1" a="1"/>
  <c r="BL434" i="1" s="1"/>
  <c r="BC433" i="1" a="1"/>
  <c r="BC433" i="1" s="1"/>
  <c r="AV432" i="1" a="1"/>
  <c r="AV432" i="1" s="1"/>
  <c r="BE434" i="1" a="1"/>
  <c r="BE434" i="1" s="1"/>
  <c r="BG433" i="1" a="1"/>
  <c r="BG433" i="1" s="1"/>
  <c r="BM433" i="1" a="1"/>
  <c r="BM433" i="1" s="1"/>
  <c r="BF432" i="1" a="1"/>
  <c r="BF432" i="1" s="1"/>
  <c r="BD435" i="1" a="1"/>
  <c r="BD435" i="1" s="1"/>
  <c r="AW434" i="1" a="1"/>
  <c r="AW434" i="1" s="1"/>
  <c r="BN432" i="1" a="1"/>
  <c r="BN432" i="1" s="1"/>
  <c r="BE431" i="1" a="1"/>
  <c r="BE431" i="1" s="1"/>
  <c r="AY434" i="1" a="1"/>
  <c r="AY434" i="1" s="1"/>
  <c r="BG434" i="1" a="1"/>
  <c r="BG434" i="1" s="1"/>
  <c r="AX433" i="1" a="1"/>
  <c r="AX433" i="1" s="1"/>
  <c r="AW431" i="1" a="1"/>
  <c r="AW431" i="1" s="1"/>
  <c r="BG435" i="1" a="1"/>
  <c r="BG435" i="1" s="1"/>
  <c r="BF433" i="1" a="1"/>
  <c r="BF433" i="1" s="1"/>
  <c r="AV435" i="1" a="1"/>
  <c r="AV435" i="1" s="1"/>
  <c r="BH431" i="1" a="1"/>
  <c r="BH431" i="1" s="1"/>
  <c r="AY435" i="1" a="1"/>
  <c r="AY435" i="1" s="1"/>
  <c r="BJ434" i="1" a="1"/>
  <c r="BJ434" i="1" s="1"/>
  <c r="BI432" i="1" a="1"/>
  <c r="BI432" i="1" s="1"/>
  <c r="AZ431" i="1" a="1"/>
  <c r="AZ431" i="1" s="1"/>
  <c r="BB434" i="1" a="1"/>
  <c r="BB434" i="1" s="1"/>
  <c r="AX432" i="1" a="1"/>
  <c r="AX432" i="1" s="1"/>
  <c r="AZ432" i="1" a="1"/>
  <c r="AZ432" i="1" s="1"/>
  <c r="BJ431" i="1" a="1"/>
  <c r="BJ431" i="1" s="1"/>
  <c r="BB435" i="1" a="1"/>
  <c r="BB435" i="1" s="1"/>
  <c r="BA433" i="1" a="1"/>
  <c r="BA433" i="1" s="1"/>
  <c r="AT432" i="1" a="1"/>
  <c r="AT432" i="1" s="1"/>
  <c r="AT435" i="1" a="1"/>
  <c r="AT435" i="1" s="1"/>
  <c r="AW435" i="1" a="1"/>
  <c r="AW435" i="1" s="1"/>
  <c r="BH433" i="1" a="1"/>
  <c r="BH433" i="1" s="1"/>
  <c r="BD432" i="1" a="1"/>
  <c r="BD432" i="1" s="1"/>
  <c r="AU431" i="1" a="1"/>
  <c r="AU431" i="1" s="1"/>
  <c r="AU434" i="1" a="1"/>
  <c r="AU434" i="1" s="1"/>
  <c r="BL432" i="1" a="1"/>
  <c r="BL432" i="1" s="1"/>
  <c r="BK435" i="1" a="1"/>
  <c r="BK435" i="1" s="1"/>
  <c r="BA432" i="1" a="1"/>
  <c r="BA432" i="1" s="1"/>
  <c r="AZ434" i="1" a="1"/>
  <c r="AZ434" i="1" s="1"/>
  <c r="AV433" i="1" a="1"/>
  <c r="AV433" i="1" s="1"/>
  <c r="BM431" i="1" a="1"/>
  <c r="BM431" i="1" s="1"/>
  <c r="BM434" i="1" a="1"/>
  <c r="BM434" i="1" s="1"/>
  <c r="BD433" i="1" a="1"/>
  <c r="BD433" i="1" s="1"/>
  <c r="BC431" i="1" a="1"/>
  <c r="BC431" i="1" s="1"/>
  <c r="BM435" i="1" a="1"/>
  <c r="BM435" i="1" s="1"/>
  <c r="BH435" i="1" a="1"/>
  <c r="BH435" i="1" s="1"/>
  <c r="BN433" i="1" a="1"/>
  <c r="BN433" i="1" s="1"/>
  <c r="BG432" i="1" a="1"/>
  <c r="BG432" i="1" s="1"/>
  <c r="BE435" i="1" a="1"/>
  <c r="BE435" i="1" s="1"/>
  <c r="AX434" i="1" a="1"/>
  <c r="AX434" i="1" s="1"/>
  <c r="AW432" i="1" a="1"/>
  <c r="AW432" i="1" s="1"/>
  <c r="BN435" i="1" a="1"/>
  <c r="BN435" i="1" s="1"/>
  <c r="BF431" i="1" a="1"/>
  <c r="BF431" i="1" s="1"/>
  <c r="BH434" i="1" a="1"/>
  <c r="BH434" i="1" s="1"/>
  <c r="AY433" i="1" a="1"/>
  <c r="AY433" i="1" s="1"/>
  <c r="AX431" i="1" a="1"/>
  <c r="AX431" i="1" s="1"/>
  <c r="BI435" i="1" a="1"/>
  <c r="BI435" i="1" s="1"/>
  <c r="BI433" i="1" a="1"/>
  <c r="BI433" i="1" s="1"/>
  <c r="BB432" i="1" a="1"/>
  <c r="BB432" i="1" s="1"/>
  <c r="AZ435" i="1" a="1"/>
  <c r="AZ435" i="1" s="1"/>
  <c r="BK434" i="1" a="1"/>
  <c r="BK434" i="1" s="1"/>
  <c r="BJ432" i="1" a="1"/>
  <c r="BJ432" i="1" s="1"/>
  <c r="BA431" i="1" a="1"/>
  <c r="BA431" i="1" s="1"/>
  <c r="BC434" i="1" a="1"/>
  <c r="BC434" i="1" s="1"/>
  <c r="AT433" i="1" a="1"/>
  <c r="AT433" i="1" s="1"/>
  <c r="BK431" i="1" a="1"/>
  <c r="BK431" i="1" s="1"/>
  <c r="BC435" i="1" a="1"/>
  <c r="BC435" i="1" s="1"/>
  <c r="BB433" i="1" a="1"/>
  <c r="BB433" i="1" s="1"/>
  <c r="AU432" i="1" a="1"/>
  <c r="AU432" i="1" s="1"/>
  <c r="AU435" i="1" a="1"/>
  <c r="AU435" i="1" s="1"/>
  <c r="BL433" i="1" a="1"/>
  <c r="BL433" i="1" s="1"/>
  <c r="BE432" i="1" a="1"/>
  <c r="BE432" i="1" s="1"/>
  <c r="AV431" i="1" a="1"/>
  <c r="AV431" i="1" s="1"/>
  <c r="AV434" i="1" a="1"/>
  <c r="AV434" i="1" s="1"/>
  <c r="BM432" i="1" a="1"/>
  <c r="BM432" i="1" s="1"/>
  <c r="BL435" i="1" a="1"/>
  <c r="BL435" i="1" s="1"/>
  <c r="BF434" i="1" a="1"/>
  <c r="BF434" i="1" s="1"/>
  <c r="AW433" i="1" a="1"/>
  <c r="AW433" i="1" s="1"/>
  <c r="BN431" i="1" a="1"/>
  <c r="BN431" i="1" s="1"/>
  <c r="BN434" i="1" a="1"/>
  <c r="BN434" i="1" s="1"/>
  <c r="BE433" i="1" a="1"/>
  <c r="BE433" i="1" s="1"/>
  <c r="BJ433" i="1" a="1"/>
  <c r="BJ433" i="1" s="1"/>
  <c r="S246" i="1"/>
  <c r="BN360" i="1" a="1"/>
  <c r="BN360" i="1" s="1"/>
  <c r="AY360" i="1" a="1"/>
  <c r="AY360" i="1" s="1"/>
  <c r="AZ360" i="1" a="1"/>
  <c r="AZ360" i="1" s="1"/>
  <c r="BF360" i="1" a="1"/>
  <c r="BF360" i="1" s="1"/>
  <c r="BA360" i="1" a="1"/>
  <c r="BA360" i="1" s="1"/>
  <c r="BG360" i="1" a="1"/>
  <c r="BG360" i="1" s="1"/>
  <c r="BB360" i="1" a="1"/>
  <c r="BB360" i="1" s="1"/>
  <c r="BH360" i="1" a="1"/>
  <c r="BH360" i="1" s="1"/>
  <c r="BC360" i="1" a="1"/>
  <c r="BC360" i="1" s="1"/>
  <c r="BI360" i="1" a="1"/>
  <c r="BI360" i="1" s="1"/>
  <c r="BD360" i="1" a="1"/>
  <c r="BD360" i="1" s="1"/>
  <c r="AT360" i="1" a="1"/>
  <c r="AT360" i="1" s="1"/>
  <c r="BE360" i="1" a="1"/>
  <c r="BE360" i="1" s="1"/>
  <c r="BJ360" i="1" a="1"/>
  <c r="BJ360" i="1" s="1"/>
  <c r="AU360" i="1" a="1"/>
  <c r="AU360" i="1" s="1"/>
  <c r="BK360" i="1" a="1"/>
  <c r="BK360" i="1" s="1"/>
  <c r="AV360" i="1" a="1"/>
  <c r="AV360" i="1" s="1"/>
  <c r="BL360" i="1" a="1"/>
  <c r="BL360" i="1" s="1"/>
  <c r="AW360" i="1" a="1"/>
  <c r="AW360" i="1" s="1"/>
  <c r="BM360" i="1" a="1"/>
  <c r="BM360" i="1" s="1"/>
  <c r="AX360" i="1" a="1"/>
  <c r="AX360" i="1" s="1"/>
  <c r="AV358" i="1" a="1"/>
  <c r="AV358" i="1" s="1"/>
  <c r="BI358" i="1" a="1"/>
  <c r="BI358" i="1" s="1"/>
  <c r="BD359" i="1" a="1"/>
  <c r="BD359" i="1" s="1"/>
  <c r="AY359" i="1" a="1"/>
  <c r="AY359" i="1" s="1"/>
  <c r="BF356" i="1" a="1"/>
  <c r="BF356" i="1" s="1"/>
  <c r="BN357" i="1" a="1"/>
  <c r="BN357" i="1" s="1"/>
  <c r="BJ259" i="1" a="1"/>
  <c r="BJ259" i="1" s="1"/>
  <c r="BC259" i="1" a="1"/>
  <c r="BC259" i="1" s="1"/>
  <c r="AZ299" i="1" a="1"/>
  <c r="AZ299" i="1" s="1"/>
  <c r="BC299" i="1" a="1"/>
  <c r="BC299" i="1" s="1"/>
  <c r="BL358" i="1" a="1"/>
  <c r="BL358" i="1" s="1"/>
  <c r="AT358" i="1" a="1"/>
  <c r="AT358" i="1" s="1"/>
  <c r="BE359" i="1" a="1"/>
  <c r="BE359" i="1" s="1"/>
  <c r="AZ359" i="1" a="1"/>
  <c r="AZ359" i="1" s="1"/>
  <c r="BG356" i="1" a="1"/>
  <c r="BG356" i="1" s="1"/>
  <c r="BE357" i="1" a="1"/>
  <c r="BE357" i="1" s="1"/>
  <c r="AZ357" i="1" a="1"/>
  <c r="AZ357" i="1" s="1"/>
  <c r="AW299" i="1" a="1"/>
  <c r="AW299" i="1" s="1"/>
  <c r="BL299" i="1" a="1"/>
  <c r="BL299" i="1" s="1"/>
  <c r="AW358" i="1" a="1"/>
  <c r="AW358" i="1" s="1"/>
  <c r="BJ358" i="1" a="1"/>
  <c r="BJ358" i="1" s="1"/>
  <c r="BF359" i="1" a="1"/>
  <c r="BF359" i="1" s="1"/>
  <c r="BA359" i="1" a="1"/>
  <c r="BA359" i="1" s="1"/>
  <c r="BH356" i="1" a="1"/>
  <c r="BH356" i="1" s="1"/>
  <c r="BF357" i="1" a="1"/>
  <c r="BF357" i="1" s="1"/>
  <c r="BA357" i="1" a="1"/>
  <c r="BA357" i="1" s="1"/>
  <c r="BB246" i="1" a="1"/>
  <c r="BB246" i="1" s="1"/>
  <c r="BE246" i="1" a="1"/>
  <c r="BE246" i="1" s="1"/>
  <c r="BI299" i="1" a="1"/>
  <c r="BI299" i="1" s="1"/>
  <c r="BM358" i="1" a="1"/>
  <c r="BM358" i="1" s="1"/>
  <c r="AU358" i="1" a="1"/>
  <c r="AU358" i="1" s="1"/>
  <c r="BG359" i="1" a="1"/>
  <c r="BG359" i="1" s="1"/>
  <c r="BB359" i="1" a="1"/>
  <c r="BB359" i="1" s="1"/>
  <c r="BI356" i="1" a="1"/>
  <c r="BI356" i="1" s="1"/>
  <c r="BG357" i="1" a="1"/>
  <c r="BG357" i="1" s="1"/>
  <c r="BB357" i="1" a="1"/>
  <c r="BB357" i="1" s="1"/>
  <c r="AY246" i="1" a="1"/>
  <c r="AY246" i="1" s="1"/>
  <c r="BN246" i="1" a="1"/>
  <c r="BN246" i="1" s="1"/>
  <c r="AX358" i="1" a="1"/>
  <c r="AX358" i="1" s="1"/>
  <c r="BK358" i="1" a="1"/>
  <c r="BK358" i="1" s="1"/>
  <c r="BH359" i="1" a="1"/>
  <c r="BH359" i="1" s="1"/>
  <c r="AT356" i="1" a="1"/>
  <c r="AT356" i="1" s="1"/>
  <c r="BH357" i="1" a="1"/>
  <c r="BH357" i="1" s="1"/>
  <c r="BC357" i="1" a="1"/>
  <c r="BC357" i="1" s="1"/>
  <c r="BK246" i="1" a="1"/>
  <c r="BK246" i="1" s="1"/>
  <c r="BN358" i="1" a="1"/>
  <c r="BN358" i="1" s="1"/>
  <c r="BI359" i="1" a="1"/>
  <c r="BI359" i="1" s="1"/>
  <c r="BJ356" i="1" a="1"/>
  <c r="BJ356" i="1" s="1"/>
  <c r="BI357" i="1" a="1"/>
  <c r="BI357" i="1" s="1"/>
  <c r="BD357" i="1" a="1"/>
  <c r="BD357" i="1" s="1"/>
  <c r="AY358" i="1" a="1"/>
  <c r="AY358" i="1" s="1"/>
  <c r="AT359" i="1" a="1"/>
  <c r="AT359" i="1" s="1"/>
  <c r="AU356" i="1" a="1"/>
  <c r="AU356" i="1" s="1"/>
  <c r="AT357" i="1" a="1"/>
  <c r="AT357" i="1" s="1"/>
  <c r="AZ358" i="1" a="1"/>
  <c r="AZ358" i="1" s="1"/>
  <c r="BJ359" i="1" a="1"/>
  <c r="BJ359" i="1" s="1"/>
  <c r="AX356" i="1" a="1"/>
  <c r="AX356" i="1" s="1"/>
  <c r="BK356" i="1" a="1"/>
  <c r="BK356" i="1" s="1"/>
  <c r="BJ357" i="1" a="1"/>
  <c r="BJ357" i="1" s="1"/>
  <c r="BA358" i="1" a="1"/>
  <c r="BA358" i="1" s="1"/>
  <c r="AU359" i="1" a="1"/>
  <c r="AU359" i="1" s="1"/>
  <c r="BN356" i="1" a="1"/>
  <c r="BN356" i="1" s="1"/>
  <c r="AV356" i="1" a="1"/>
  <c r="AV356" i="1" s="1"/>
  <c r="AU357" i="1" a="1"/>
  <c r="AU357" i="1" s="1"/>
  <c r="AZ246" i="1" a="1"/>
  <c r="AZ246" i="1" s="1"/>
  <c r="BB358" i="1" a="1"/>
  <c r="BB358" i="1" s="1"/>
  <c r="BK359" i="1" a="1"/>
  <c r="BK359" i="1" s="1"/>
  <c r="AY356" i="1" a="1"/>
  <c r="AY356" i="1" s="1"/>
  <c r="BL356" i="1" a="1"/>
  <c r="BL356" i="1" s="1"/>
  <c r="BK357" i="1" a="1"/>
  <c r="BK357" i="1" s="1"/>
  <c r="BL246" i="1" a="1"/>
  <c r="BL246" i="1" s="1"/>
  <c r="BC358" i="1" a="1"/>
  <c r="BC358" i="1" s="1"/>
  <c r="AW359" i="1" a="1"/>
  <c r="AW359" i="1" s="1"/>
  <c r="AZ356" i="1" a="1"/>
  <c r="AZ356" i="1" s="1"/>
  <c r="AW356" i="1" a="1"/>
  <c r="AW356" i="1" s="1"/>
  <c r="AV357" i="1" a="1"/>
  <c r="AV357" i="1" s="1"/>
  <c r="BD358" i="1" a="1"/>
  <c r="BD358" i="1" s="1"/>
  <c r="AV359" i="1" a="1"/>
  <c r="AV359" i="1" s="1"/>
  <c r="BA356" i="1" a="1"/>
  <c r="BA356" i="1" s="1"/>
  <c r="BM356" i="1" a="1"/>
  <c r="BM356" i="1" s="1"/>
  <c r="BL357" i="1" a="1"/>
  <c r="BL357" i="1" s="1"/>
  <c r="AW259" i="1" a="1"/>
  <c r="AW259" i="1" s="1"/>
  <c r="BM259" i="1" a="1"/>
  <c r="BM259" i="1" s="1"/>
  <c r="AY299" i="1" a="1"/>
  <c r="AY299" i="1" s="1"/>
  <c r="BB299" i="1" a="1"/>
  <c r="BB299" i="1" s="1"/>
  <c r="BH299" i="1" a="1"/>
  <c r="BH299" i="1" s="1"/>
  <c r="BE358" i="1" a="1"/>
  <c r="BE358" i="1" s="1"/>
  <c r="BL359" i="1" a="1"/>
  <c r="BL359" i="1" s="1"/>
  <c r="BB356" i="1" a="1"/>
  <c r="BB356" i="1" s="1"/>
  <c r="AW357" i="1" a="1"/>
  <c r="AW357" i="1" s="1"/>
  <c r="BI259" i="1" a="1"/>
  <c r="BI259" i="1" s="1"/>
  <c r="BK299" i="1" a="1"/>
  <c r="BK299" i="1" s="1"/>
  <c r="BN299" i="1" a="1"/>
  <c r="BN299" i="1" s="1"/>
  <c r="BF358" i="1" a="1"/>
  <c r="BF358" i="1" s="1"/>
  <c r="BM359" i="1" a="1"/>
  <c r="BM359" i="1" s="1"/>
  <c r="BC356" i="1" a="1"/>
  <c r="BC356" i="1" s="1"/>
  <c r="BM357" i="1" a="1"/>
  <c r="BM357" i="1" s="1"/>
  <c r="BA246" i="1" a="1"/>
  <c r="BA246" i="1" s="1"/>
  <c r="BD246" i="1" a="1"/>
  <c r="BD246" i="1" s="1"/>
  <c r="AU246" i="1" a="1"/>
  <c r="AU246" i="1" s="1"/>
  <c r="BB259" i="1" a="1"/>
  <c r="BB259" i="1" s="1"/>
  <c r="AU259" i="1" a="1"/>
  <c r="AU259" i="1" s="1"/>
  <c r="BG358" i="1" a="1"/>
  <c r="BG358" i="1" s="1"/>
  <c r="AX359" i="1" a="1"/>
  <c r="AX359" i="1" s="1"/>
  <c r="BD356" i="1" a="1"/>
  <c r="BD356" i="1" s="1"/>
  <c r="AY357" i="1" a="1"/>
  <c r="AY357" i="1" s="1"/>
  <c r="AX246" i="1" a="1"/>
  <c r="AX246" i="1" s="1"/>
  <c r="BM246" i="1" a="1"/>
  <c r="BM246" i="1" s="1"/>
  <c r="BG246" i="1" a="1"/>
  <c r="BG246" i="1" s="1"/>
  <c r="BN259" i="1" a="1"/>
  <c r="BN259" i="1" s="1"/>
  <c r="BG259" i="1" a="1"/>
  <c r="BG259" i="1" s="1"/>
  <c r="AT299" i="1" a="1"/>
  <c r="AT299" i="1" s="1"/>
  <c r="BH358" i="1" a="1"/>
  <c r="BH358" i="1" s="1"/>
  <c r="BC359" i="1" a="1"/>
  <c r="BC359" i="1" s="1"/>
  <c r="BN359" i="1" a="1"/>
  <c r="BN359" i="1" s="1"/>
  <c r="BE356" i="1" a="1"/>
  <c r="BE356" i="1" s="1"/>
  <c r="AX357" i="1" a="1"/>
  <c r="AX357" i="1" s="1"/>
  <c r="BJ246" i="1" a="1"/>
  <c r="BJ246" i="1" s="1"/>
  <c r="AX259" i="1" a="1"/>
  <c r="AX259" i="1" s="1"/>
  <c r="BF299" i="1" a="1"/>
  <c r="BF299" i="1" s="1"/>
  <c r="AT246" i="1" a="1"/>
  <c r="AT246" i="1" s="1"/>
  <c r="AV259" i="1" a="1"/>
  <c r="AV259" i="1" s="1"/>
  <c r="BM299" i="1" a="1"/>
  <c r="BM299" i="1" s="1"/>
  <c r="BL249" i="1" a="1"/>
  <c r="BL249" i="1" s="1"/>
  <c r="AT257" i="1" a="1"/>
  <c r="AT257" i="1" s="1"/>
  <c r="AV300" i="1" a="1"/>
  <c r="AV300" i="1" s="1"/>
  <c r="AY300" i="1" a="1"/>
  <c r="AY300" i="1" s="1"/>
  <c r="BB300" i="1" a="1"/>
  <c r="BB300" i="1" s="1"/>
  <c r="BF246" i="1" a="1"/>
  <c r="BF246" i="1" s="1"/>
  <c r="BH259" i="1" a="1"/>
  <c r="BH259" i="1" s="1"/>
  <c r="BC249" i="1" a="1"/>
  <c r="BC249" i="1" s="1"/>
  <c r="BF257" i="1" a="1"/>
  <c r="BF257" i="1" s="1"/>
  <c r="BH300" i="1" a="1"/>
  <c r="BH300" i="1" s="1"/>
  <c r="BK300" i="1" a="1"/>
  <c r="BK300" i="1" s="1"/>
  <c r="BN300" i="1" a="1"/>
  <c r="BN300" i="1" s="1"/>
  <c r="AT259" i="1" a="1"/>
  <c r="AT259" i="1" s="1"/>
  <c r="BA257" i="1" a="1"/>
  <c r="BA257" i="1" s="1"/>
  <c r="BF259" i="1" a="1"/>
  <c r="BF259" i="1" s="1"/>
  <c r="AV299" i="1" a="1"/>
  <c r="AV299" i="1" s="1"/>
  <c r="AU249" i="1" a="1"/>
  <c r="AU249" i="1" s="1"/>
  <c r="AX249" i="1" a="1"/>
  <c r="AX249" i="1" s="1"/>
  <c r="BM257" i="1" a="1"/>
  <c r="BM257" i="1" s="1"/>
  <c r="AT300" i="1" a="1"/>
  <c r="AT300" i="1" s="1"/>
  <c r="AV246" i="1" a="1"/>
  <c r="AV246" i="1" s="1"/>
  <c r="AY259" i="1" a="1"/>
  <c r="AY259" i="1" s="1"/>
  <c r="BG249" i="1" a="1"/>
  <c r="BG249" i="1" s="1"/>
  <c r="BJ249" i="1" a="1"/>
  <c r="BJ249" i="1" s="1"/>
  <c r="AU257" i="1" a="1"/>
  <c r="AU257" i="1" s="1"/>
  <c r="BF300" i="1" a="1"/>
  <c r="BF300" i="1" s="1"/>
  <c r="BH246" i="1" a="1"/>
  <c r="BH246" i="1" s="1"/>
  <c r="BK259" i="1" a="1"/>
  <c r="BK259" i="1" s="1"/>
  <c r="BD299" i="1" a="1"/>
  <c r="BD299" i="1" s="1"/>
  <c r="BA249" i="1" a="1"/>
  <c r="BA249" i="1" s="1"/>
  <c r="BD249" i="1" a="1"/>
  <c r="BD249" i="1" s="1"/>
  <c r="BG257" i="1" a="1"/>
  <c r="BG257" i="1" s="1"/>
  <c r="AZ300" i="1" a="1"/>
  <c r="AZ300" i="1" s="1"/>
  <c r="BC300" i="1" a="1"/>
  <c r="BC300" i="1" s="1"/>
  <c r="BM249" i="1" a="1"/>
  <c r="BM249" i="1" s="1"/>
  <c r="AX257" i="1" a="1"/>
  <c r="AX257" i="1" s="1"/>
  <c r="BB257" i="1" a="1"/>
  <c r="BB257" i="1" s="1"/>
  <c r="AW300" i="1" a="1"/>
  <c r="AW300" i="1" s="1"/>
  <c r="BL300" i="1" a="1"/>
  <c r="BL300" i="1" s="1"/>
  <c r="AX299" i="1" a="1"/>
  <c r="AX299" i="1" s="1"/>
  <c r="BJ257" i="1" a="1"/>
  <c r="BJ257" i="1" s="1"/>
  <c r="BN257" i="1" a="1"/>
  <c r="BN257" i="1" s="1"/>
  <c r="BI300" i="1" a="1"/>
  <c r="BI300" i="1" s="1"/>
  <c r="AZ259" i="1" a="1"/>
  <c r="AZ259" i="1" s="1"/>
  <c r="BJ299" i="1" a="1"/>
  <c r="BJ299" i="1" s="1"/>
  <c r="AV249" i="1" a="1"/>
  <c r="AV249" i="1" s="1"/>
  <c r="AV257" i="1" a="1"/>
  <c r="AV257" i="1" s="1"/>
  <c r="BC246" i="1" a="1"/>
  <c r="BC246" i="1" s="1"/>
  <c r="AW246" i="1" a="1"/>
  <c r="AW246" i="1" s="1"/>
  <c r="BL259" i="1" a="1"/>
  <c r="BL259" i="1" s="1"/>
  <c r="BH249" i="1" a="1"/>
  <c r="BH249" i="1" s="1"/>
  <c r="AY249" i="1" a="1"/>
  <c r="AY249" i="1" s="1"/>
  <c r="BE249" i="1" a="1"/>
  <c r="BE249" i="1" s="1"/>
  <c r="BH257" i="1" a="1"/>
  <c r="BH257" i="1" s="1"/>
  <c r="BD300" i="1" a="1"/>
  <c r="BD300" i="1" s="1"/>
  <c r="AU300" i="1" a="1"/>
  <c r="AU300" i="1" s="1"/>
  <c r="BI246" i="1" a="1"/>
  <c r="BI246" i="1" s="1"/>
  <c r="BE299" i="1" a="1"/>
  <c r="BE299" i="1" s="1"/>
  <c r="BK249" i="1" a="1"/>
  <c r="BK249" i="1" s="1"/>
  <c r="AY257" i="1" a="1"/>
  <c r="AY257" i="1" s="1"/>
  <c r="BC257" i="1" a="1"/>
  <c r="BC257" i="1" s="1"/>
  <c r="BG300" i="1" a="1"/>
  <c r="BG300" i="1" s="1"/>
  <c r="BA259" i="1" a="1"/>
  <c r="BA259" i="1" s="1"/>
  <c r="BB249" i="1" a="1"/>
  <c r="BB249" i="1" s="1"/>
  <c r="BK257" i="1" a="1"/>
  <c r="BK257" i="1" s="1"/>
  <c r="AX300" i="1" a="1"/>
  <c r="AX300" i="1" s="1"/>
  <c r="BA300" i="1" a="1"/>
  <c r="BA300" i="1" s="1"/>
  <c r="BD259" i="1" a="1"/>
  <c r="BD259" i="1" s="1"/>
  <c r="BN249" i="1" a="1"/>
  <c r="BN249" i="1" s="1"/>
  <c r="BD257" i="1" a="1"/>
  <c r="BD257" i="1" s="1"/>
  <c r="AW257" i="1" a="1"/>
  <c r="AW257" i="1" s="1"/>
  <c r="BJ300" i="1" a="1"/>
  <c r="BJ300" i="1" s="1"/>
  <c r="BM300" i="1" a="1"/>
  <c r="BM300" i="1" s="1"/>
  <c r="AU299" i="1" a="1"/>
  <c r="AU299" i="1" s="1"/>
  <c r="AW249" i="1" a="1"/>
  <c r="AW249" i="1" s="1"/>
  <c r="AT249" i="1" a="1"/>
  <c r="AT249" i="1" s="1"/>
  <c r="BI257" i="1" a="1"/>
  <c r="BI257" i="1" s="1"/>
  <c r="BG299" i="1" a="1"/>
  <c r="BG299" i="1" s="1"/>
  <c r="BI249" i="1" a="1"/>
  <c r="BI249" i="1" s="1"/>
  <c r="BF249" i="1" a="1"/>
  <c r="BF249" i="1" s="1"/>
  <c r="AZ257" i="1" a="1"/>
  <c r="AZ257" i="1" s="1"/>
  <c r="BE257" i="1" a="1"/>
  <c r="BE257" i="1" s="1"/>
  <c r="BE300" i="1" a="1"/>
  <c r="BE300" i="1" s="1"/>
  <c r="BE259" i="1" a="1"/>
  <c r="BE259" i="1" s="1"/>
  <c r="BA299" i="1" a="1"/>
  <c r="BA299" i="1" s="1"/>
  <c r="AZ249" i="1" a="1"/>
  <c r="AZ249" i="1" s="1"/>
  <c r="BL257" i="1" a="1"/>
  <c r="BL257" i="1" s="1"/>
  <c r="AZ260" i="1" a="1"/>
  <c r="AZ260" i="1" s="1"/>
  <c r="BM250" i="1" a="1"/>
  <c r="BM250" i="1" s="1"/>
  <c r="BD250" i="1" a="1"/>
  <c r="BD250" i="1" s="1"/>
  <c r="BF287" i="1" a="1"/>
  <c r="BF287" i="1" s="1"/>
  <c r="BL260" i="1" a="1"/>
  <c r="BL260" i="1" s="1"/>
  <c r="BB288" i="1" a="1"/>
  <c r="BB288" i="1" s="1"/>
  <c r="BE288" i="1" a="1"/>
  <c r="BE288" i="1" s="1"/>
  <c r="AT288" i="1" a="1"/>
  <c r="AT288" i="1" s="1"/>
  <c r="BC287" i="1" a="1"/>
  <c r="BC287" i="1" s="1"/>
  <c r="AZ248" i="1" a="1"/>
  <c r="AZ248" i="1" s="1"/>
  <c r="BA260" i="1" a="1"/>
  <c r="BA260" i="1" s="1"/>
  <c r="BN288" i="1" a="1"/>
  <c r="BN288" i="1" s="1"/>
  <c r="AX250" i="1" a="1"/>
  <c r="AX250" i="1" s="1"/>
  <c r="AW248" i="1" a="1"/>
  <c r="AW248" i="1" s="1"/>
  <c r="BL248" i="1" a="1"/>
  <c r="BL248" i="1" s="1"/>
  <c r="AX287" i="1" a="1"/>
  <c r="AX287" i="1" s="1"/>
  <c r="BA287" i="1" a="1"/>
  <c r="BA287" i="1" s="1"/>
  <c r="BM260" i="1" a="1"/>
  <c r="BM260" i="1" s="1"/>
  <c r="AU250" i="1" a="1"/>
  <c r="AU250" i="1" s="1"/>
  <c r="BJ250" i="1" a="1"/>
  <c r="BJ250" i="1" s="1"/>
  <c r="AW288" i="1" a="1"/>
  <c r="AW288" i="1" s="1"/>
  <c r="AZ288" i="1" a="1"/>
  <c r="AZ288" i="1" s="1"/>
  <c r="BB260" i="1" a="1"/>
  <c r="BB260" i="1" s="1"/>
  <c r="BG250" i="1" a="1"/>
  <c r="BG250" i="1" s="1"/>
  <c r="BI288" i="1" a="1"/>
  <c r="BI288" i="1" s="1"/>
  <c r="BL288" i="1" a="1"/>
  <c r="BL288" i="1" s="1"/>
  <c r="BN260" i="1" a="1"/>
  <c r="BN260" i="1" s="1"/>
  <c r="AY250" i="1" a="1"/>
  <c r="AY250" i="1" s="1"/>
  <c r="BB250" i="1" a="1"/>
  <c r="BB250" i="1" s="1"/>
  <c r="BE250" i="1" a="1"/>
  <c r="BE250" i="1" s="1"/>
  <c r="BF288" i="1" a="1"/>
  <c r="BF288" i="1" s="1"/>
  <c r="AU260" i="1" a="1"/>
  <c r="AU260" i="1" s="1"/>
  <c r="BC260" i="1" a="1"/>
  <c r="BC260" i="1" s="1"/>
  <c r="BG260" i="1" a="1"/>
  <c r="BG260" i="1" s="1"/>
  <c r="BD260" i="1" a="1"/>
  <c r="BD260" i="1" s="1"/>
  <c r="BC288" i="1" a="1"/>
  <c r="BC288" i="1" s="1"/>
  <c r="AV260" i="1" a="1"/>
  <c r="AV260" i="1" s="1"/>
  <c r="BE260" i="1" a="1"/>
  <c r="BE260" i="1" s="1"/>
  <c r="AV250" i="1" a="1"/>
  <c r="AV250" i="1" s="1"/>
  <c r="AU288" i="1" a="1"/>
  <c r="AU288" i="1" s="1"/>
  <c r="BA288" i="1" a="1"/>
  <c r="BA288" i="1" s="1"/>
  <c r="BH260" i="1" a="1"/>
  <c r="BH260" i="1" s="1"/>
  <c r="AT260" i="1" a="1"/>
  <c r="AT260" i="1" s="1"/>
  <c r="BH250" i="1" a="1"/>
  <c r="BH250" i="1" s="1"/>
  <c r="BG288" i="1" a="1"/>
  <c r="BG288" i="1" s="1"/>
  <c r="AX288" i="1" a="1"/>
  <c r="AX288" i="1" s="1"/>
  <c r="BM288" i="1" a="1"/>
  <c r="BM288" i="1" s="1"/>
  <c r="AW260" i="1" a="1"/>
  <c r="AW260" i="1" s="1"/>
  <c r="BF260" i="1" a="1"/>
  <c r="BF260" i="1" s="1"/>
  <c r="AZ250" i="1" a="1"/>
  <c r="AZ250" i="1" s="1"/>
  <c r="BJ288" i="1" a="1"/>
  <c r="BJ288" i="1" s="1"/>
  <c r="BI260" i="1" a="1"/>
  <c r="BI260" i="1" s="1"/>
  <c r="BL250" i="1" a="1"/>
  <c r="BL250" i="1" s="1"/>
  <c r="BC250" i="1" a="1"/>
  <c r="BC250" i="1" s="1"/>
  <c r="BE287" i="1" a="1"/>
  <c r="BE287" i="1" s="1"/>
  <c r="AX260" i="1" a="1"/>
  <c r="AX260" i="1" s="1"/>
  <c r="BD288" i="1" a="1"/>
  <c r="BD288" i="1" s="1"/>
  <c r="AY248" i="1" a="1"/>
  <c r="AY248" i="1" s="1"/>
  <c r="AZ287" i="1" a="1"/>
  <c r="AZ287" i="1" s="1"/>
  <c r="BJ260" i="1" a="1"/>
  <c r="BJ260" i="1" s="1"/>
  <c r="AT250" i="1" a="1"/>
  <c r="AT250" i="1" s="1"/>
  <c r="AW250" i="1" a="1"/>
  <c r="AW250" i="1" s="1"/>
  <c r="AV288" i="1" a="1"/>
  <c r="AV288" i="1" s="1"/>
  <c r="AV248" i="1" a="1"/>
  <c r="AV248" i="1" s="1"/>
  <c r="BK248" i="1" a="1"/>
  <c r="BK248" i="1" s="1"/>
  <c r="AW287" i="1" a="1"/>
  <c r="AW287" i="1" s="1"/>
  <c r="BL287" i="1" a="1"/>
  <c r="BL287" i="1" s="1"/>
  <c r="AY260" i="1" a="1"/>
  <c r="AY260" i="1" s="1"/>
  <c r="BF250" i="1" a="1"/>
  <c r="BF250" i="1" s="1"/>
  <c r="BI250" i="1" a="1"/>
  <c r="BI250" i="1" s="1"/>
  <c r="BH288" i="1" a="1"/>
  <c r="BH288" i="1" s="1"/>
  <c r="AY288" i="1" a="1"/>
  <c r="AY288" i="1" s="1"/>
  <c r="BH248" i="1" a="1"/>
  <c r="BH248" i="1" s="1"/>
  <c r="BI287" i="1" a="1"/>
  <c r="BI287" i="1" s="1"/>
  <c r="AT248" i="1" a="1"/>
  <c r="AT248" i="1" s="1"/>
  <c r="BK260" i="1" a="1"/>
  <c r="BK260" i="1" s="1"/>
  <c r="BA250" i="1" a="1"/>
  <c r="BA250" i="1" s="1"/>
  <c r="BK288" i="1" a="1"/>
  <c r="BK288" i="1" s="1"/>
  <c r="AT287" i="1" a="1"/>
  <c r="AT287" i="1" s="1"/>
  <c r="BC248" i="1" a="1"/>
  <c r="BC248" i="1" s="1"/>
  <c r="BF248" i="1" a="1"/>
  <c r="BF248" i="1" s="1"/>
  <c r="BE248" i="1" a="1"/>
  <c r="BE248" i="1" s="1"/>
  <c r="BH289" i="1" a="1"/>
  <c r="BH289" i="1" s="1"/>
  <c r="BE296" i="1" a="1"/>
  <c r="BE296" i="1" s="1"/>
  <c r="AX298" i="1" a="1"/>
  <c r="AX298" i="1" s="1"/>
  <c r="BA298" i="1" a="1"/>
  <c r="BA298" i="1" s="1"/>
  <c r="AW286" i="1" a="1"/>
  <c r="AW286" i="1" s="1"/>
  <c r="BL286" i="1" a="1"/>
  <c r="BL286" i="1" s="1"/>
  <c r="BE297" i="1" a="1"/>
  <c r="BE297" i="1" s="1"/>
  <c r="AV296" i="1" a="1"/>
  <c r="AV296" i="1" s="1"/>
  <c r="AY296" i="1" a="1"/>
  <c r="AY296" i="1" s="1"/>
  <c r="BE258" i="1" a="1"/>
  <c r="BE258" i="1" s="1"/>
  <c r="BJ298" i="1" a="1"/>
  <c r="BJ298" i="1" s="1"/>
  <c r="BM298" i="1" a="1"/>
  <c r="BM298" i="1" s="1"/>
  <c r="BM287" i="1" a="1"/>
  <c r="BM287" i="1" s="1"/>
  <c r="BB296" i="1" a="1"/>
  <c r="BB296" i="1" s="1"/>
  <c r="BH296" i="1" a="1"/>
  <c r="BH296" i="1" s="1"/>
  <c r="BK296" i="1" a="1"/>
  <c r="BK296" i="1" s="1"/>
  <c r="AZ258" i="1" a="1"/>
  <c r="AZ258" i="1" s="1"/>
  <c r="BA248" i="1" a="1"/>
  <c r="BA248" i="1" s="1"/>
  <c r="AU248" i="1" a="1"/>
  <c r="AU248" i="1" s="1"/>
  <c r="AU287" i="1" a="1"/>
  <c r="AU287" i="1" s="1"/>
  <c r="BB289" i="1" a="1"/>
  <c r="BB289" i="1" s="1"/>
  <c r="AZ289" i="1" a="1"/>
  <c r="AZ289" i="1" s="1"/>
  <c r="BN296" i="1" a="1"/>
  <c r="BN296" i="1" s="1"/>
  <c r="BL258" i="1" a="1"/>
  <c r="BL258" i="1" s="1"/>
  <c r="BM248" i="1" a="1"/>
  <c r="BM248" i="1" s="1"/>
  <c r="BG248" i="1" a="1"/>
  <c r="BG248" i="1" s="1"/>
  <c r="BN289" i="1" a="1"/>
  <c r="BN289" i="1" s="1"/>
  <c r="BL289" i="1" a="1"/>
  <c r="BL289" i="1" s="1"/>
  <c r="BD289" i="1" a="1"/>
  <c r="BD289" i="1" s="1"/>
  <c r="AT258" i="1" a="1"/>
  <c r="AT258" i="1" s="1"/>
  <c r="AT289" i="1" a="1"/>
  <c r="AT289" i="1" s="1"/>
  <c r="AW289" i="1" a="1"/>
  <c r="AW289" i="1" s="1"/>
  <c r="AT296" i="1" a="1"/>
  <c r="AT296" i="1" s="1"/>
  <c r="BA258" i="1" a="1"/>
  <c r="BA258" i="1" s="1"/>
  <c r="AV287" i="1" a="1"/>
  <c r="AV287" i="1" s="1"/>
  <c r="BF289" i="1" a="1"/>
  <c r="BF289" i="1" s="1"/>
  <c r="BI289" i="1" a="1"/>
  <c r="BI289" i="1" s="1"/>
  <c r="BK250" i="1" a="1"/>
  <c r="BK250" i="1" s="1"/>
  <c r="BH287" i="1" a="1"/>
  <c r="BH287" i="1" s="1"/>
  <c r="BB287" i="1" a="1"/>
  <c r="BB287" i="1" s="1"/>
  <c r="AZ296" i="1" a="1"/>
  <c r="AZ296" i="1" s="1"/>
  <c r="BC296" i="1" a="1"/>
  <c r="BC296" i="1" s="1"/>
  <c r="AW296" i="1" a="1"/>
  <c r="AW296" i="1" s="1"/>
  <c r="BI258" i="1" a="1"/>
  <c r="BI258" i="1" s="1"/>
  <c r="BN250" i="1" a="1"/>
  <c r="BN250" i="1" s="1"/>
  <c r="BB248" i="1" a="1"/>
  <c r="BB248" i="1" s="1"/>
  <c r="BN287" i="1" a="1"/>
  <c r="BN287" i="1" s="1"/>
  <c r="BG287" i="1" a="1"/>
  <c r="BG287" i="1" s="1"/>
  <c r="BL296" i="1" a="1"/>
  <c r="BL296" i="1" s="1"/>
  <c r="BI296" i="1" a="1"/>
  <c r="BI296" i="1" s="1"/>
  <c r="BB258" i="1" a="1"/>
  <c r="BB258" i="1" s="1"/>
  <c r="AU258" i="1" a="1"/>
  <c r="AU258" i="1" s="1"/>
  <c r="BN248" i="1" a="1"/>
  <c r="BN248" i="1" s="1"/>
  <c r="BC289" i="1" a="1"/>
  <c r="BC289" i="1" s="1"/>
  <c r="BE289" i="1" a="1"/>
  <c r="BE289" i="1" s="1"/>
  <c r="BN258" i="1" a="1"/>
  <c r="BN258" i="1" s="1"/>
  <c r="BG258" i="1" a="1"/>
  <c r="BG258" i="1" s="1"/>
  <c r="BF298" i="1" a="1"/>
  <c r="BF298" i="1" s="1"/>
  <c r="AX247" i="1" a="1"/>
  <c r="AX247" i="1" s="1"/>
  <c r="BM247" i="1" a="1"/>
  <c r="BM247" i="1" s="1"/>
  <c r="BI248" i="1" a="1"/>
  <c r="BI248" i="1" s="1"/>
  <c r="BJ287" i="1" a="1"/>
  <c r="BJ287" i="1" s="1"/>
  <c r="AU289" i="1" a="1"/>
  <c r="AU289" i="1" s="1"/>
  <c r="AX258" i="1" a="1"/>
  <c r="AX258" i="1" s="1"/>
  <c r="AZ298" i="1" a="1"/>
  <c r="AZ298" i="1" s="1"/>
  <c r="BC298" i="1" a="1"/>
  <c r="BC298" i="1" s="1"/>
  <c r="AW298" i="1" a="1"/>
  <c r="AW298" i="1" s="1"/>
  <c r="BJ247" i="1" a="1"/>
  <c r="BJ247" i="1" s="1"/>
  <c r="AY286" i="1" a="1"/>
  <c r="AY286" i="1" s="1"/>
  <c r="BD248" i="1" a="1"/>
  <c r="BD248" i="1" s="1"/>
  <c r="BG289" i="1" a="1"/>
  <c r="BG289" i="1" s="1"/>
  <c r="AX289" i="1" a="1"/>
  <c r="AX289" i="1" s="1"/>
  <c r="BD296" i="1" a="1"/>
  <c r="BD296" i="1" s="1"/>
  <c r="AU296" i="1" a="1"/>
  <c r="AU296" i="1" s="1"/>
  <c r="BJ258" i="1" a="1"/>
  <c r="BJ258" i="1" s="1"/>
  <c r="BC258" i="1" a="1"/>
  <c r="BC258" i="1" s="1"/>
  <c r="BL298" i="1" a="1"/>
  <c r="BL298" i="1" s="1"/>
  <c r="BI298" i="1" a="1"/>
  <c r="BI298" i="1" s="1"/>
  <c r="AV286" i="1" a="1"/>
  <c r="AV286" i="1" s="1"/>
  <c r="BK286" i="1" a="1"/>
  <c r="BK286" i="1" s="1"/>
  <c r="BB286" i="1" a="1"/>
  <c r="BB286" i="1" s="1"/>
  <c r="BH286" i="1" a="1"/>
  <c r="BH286" i="1" s="1"/>
  <c r="BD297" i="1" a="1"/>
  <c r="BD297" i="1" s="1"/>
  <c r="AU297" i="1" a="1"/>
  <c r="AU297" i="1" s="1"/>
  <c r="BJ289" i="1" a="1"/>
  <c r="BJ289" i="1" s="1"/>
  <c r="BG296" i="1" a="1"/>
  <c r="BG296" i="1" s="1"/>
  <c r="AX296" i="1" a="1"/>
  <c r="AX296" i="1" s="1"/>
  <c r="AV258" i="1" a="1"/>
  <c r="AV258" i="1" s="1"/>
  <c r="BB247" i="1" a="1"/>
  <c r="BB247" i="1" s="1"/>
  <c r="BE247" i="1" a="1"/>
  <c r="BE247" i="1" s="1"/>
  <c r="BN286" i="1" a="1"/>
  <c r="BN286" i="1" s="1"/>
  <c r="BG297" i="1" a="1"/>
  <c r="BG297" i="1" s="1"/>
  <c r="AX297" i="1" a="1"/>
  <c r="AX297" i="1" s="1"/>
  <c r="BD287" i="1" a="1"/>
  <c r="BD287" i="1" s="1"/>
  <c r="BA296" i="1" a="1"/>
  <c r="BA296" i="1" s="1"/>
  <c r="BJ296" i="1" a="1"/>
  <c r="BJ296" i="1" s="1"/>
  <c r="BH258" i="1" a="1"/>
  <c r="BH258" i="1" s="1"/>
  <c r="BE286" i="1" a="1"/>
  <c r="BE286" i="1" s="1"/>
  <c r="BN247" i="1" a="1"/>
  <c r="BN247" i="1" s="1"/>
  <c r="AV247" i="1" a="1"/>
  <c r="AV247" i="1" s="1"/>
  <c r="BA297" i="1" a="1"/>
  <c r="BA297" i="1" s="1"/>
  <c r="BJ297" i="1" a="1"/>
  <c r="BJ297" i="1" s="1"/>
  <c r="AX248" i="1" a="1"/>
  <c r="AX248" i="1" s="1"/>
  <c r="AY287" i="1" a="1"/>
  <c r="AY287" i="1" s="1"/>
  <c r="BA289" i="1" a="1"/>
  <c r="BA289" i="1" s="1"/>
  <c r="BK289" i="1" a="1"/>
  <c r="BK289" i="1" s="1"/>
  <c r="BM296" i="1" a="1"/>
  <c r="BM296" i="1" s="1"/>
  <c r="AY258" i="1" a="1"/>
  <c r="AY258" i="1" s="1"/>
  <c r="BD258" i="1" a="1"/>
  <c r="BD258" i="1" s="1"/>
  <c r="BD298" i="1" a="1"/>
  <c r="BD298" i="1" s="1"/>
  <c r="AU298" i="1" a="1"/>
  <c r="AU298" i="1" s="1"/>
  <c r="AY247" i="1" a="1"/>
  <c r="AY247" i="1" s="1"/>
  <c r="BH247" i="1" a="1"/>
  <c r="BH247" i="1" s="1"/>
  <c r="BJ248" i="1" a="1"/>
  <c r="BJ248" i="1" s="1"/>
  <c r="BK287" i="1" a="1"/>
  <c r="BK287" i="1" s="1"/>
  <c r="BM289" i="1" a="1"/>
  <c r="BM289" i="1" s="1"/>
  <c r="AV289" i="1" a="1"/>
  <c r="AV289" i="1" s="1"/>
  <c r="AY289" i="1" a="1"/>
  <c r="AY289" i="1" s="1"/>
  <c r="BK258" i="1" a="1"/>
  <c r="BK258" i="1" s="1"/>
  <c r="BG298" i="1" a="1"/>
  <c r="BG298" i="1" s="1"/>
  <c r="BK247" i="1" a="1"/>
  <c r="BK247" i="1" s="1"/>
  <c r="AZ286" i="1" a="1"/>
  <c r="AZ286" i="1" s="1"/>
  <c r="BE298" i="1" a="1"/>
  <c r="BE298" i="1" s="1"/>
  <c r="BL247" i="1" a="1"/>
  <c r="BL247" i="1" s="1"/>
  <c r="BF297" i="1" a="1"/>
  <c r="BF297" i="1" s="1"/>
  <c r="AT290" i="1" a="1"/>
  <c r="AT290" i="1" s="1"/>
  <c r="AW290" i="1" a="1"/>
  <c r="AW290" i="1" s="1"/>
  <c r="BL256" i="1" a="1"/>
  <c r="BL256" i="1" s="1"/>
  <c r="BA286" i="1" a="1"/>
  <c r="BA286" i="1" s="1"/>
  <c r="BF290" i="1" a="1"/>
  <c r="BF290" i="1" s="1"/>
  <c r="BI290" i="1" a="1"/>
  <c r="BI290" i="1" s="1"/>
  <c r="BJ256" i="1" a="1"/>
  <c r="BJ256" i="1" s="1"/>
  <c r="AZ290" i="1" a="1"/>
  <c r="AZ290" i="1" s="1"/>
  <c r="BF296" i="1" a="1"/>
  <c r="BF296" i="1" s="1"/>
  <c r="AU286" i="1" a="1"/>
  <c r="AU286" i="1" s="1"/>
  <c r="BM286" i="1" a="1"/>
  <c r="BM286" i="1" s="1"/>
  <c r="BB297" i="1" a="1"/>
  <c r="BB297" i="1" s="1"/>
  <c r="AZ256" i="1" a="1"/>
  <c r="AZ256" i="1" s="1"/>
  <c r="BB290" i="1" a="1"/>
  <c r="BB290" i="1" s="1"/>
  <c r="AU256" i="1" a="1"/>
  <c r="AU256" i="1" s="1"/>
  <c r="AX256" i="1" a="1"/>
  <c r="AX256" i="1" s="1"/>
  <c r="BG256" i="1" a="1"/>
  <c r="BG256" i="1" s="1"/>
  <c r="BE290" i="1" a="1"/>
  <c r="BE290" i="1" s="1"/>
  <c r="BG286" i="1" a="1"/>
  <c r="BG286" i="1" s="1"/>
  <c r="AU247" i="1" a="1"/>
  <c r="AU247" i="1" s="1"/>
  <c r="BN297" i="1" a="1"/>
  <c r="BN297" i="1" s="1"/>
  <c r="BN290" i="1" a="1"/>
  <c r="BN290" i="1" s="1"/>
  <c r="AU290" i="1" a="1"/>
  <c r="AU290" i="1" s="1"/>
  <c r="AW258" i="1" a="1"/>
  <c r="AW258" i="1" s="1"/>
  <c r="AT298" i="1" a="1"/>
  <c r="AT298" i="1" s="1"/>
  <c r="BA247" i="1" a="1"/>
  <c r="BA247" i="1" s="1"/>
  <c r="BG247" i="1" a="1"/>
  <c r="BG247" i="1" s="1"/>
  <c r="AY290" i="1" a="1"/>
  <c r="AY290" i="1" s="1"/>
  <c r="BM258" i="1" a="1"/>
  <c r="BM258" i="1" s="1"/>
  <c r="BI286" i="1" a="1"/>
  <c r="BI286" i="1" s="1"/>
  <c r="BC286" i="1" a="1"/>
  <c r="BC286" i="1" s="1"/>
  <c r="AV297" i="1" a="1"/>
  <c r="AV297" i="1" s="1"/>
  <c r="BH256" i="1" a="1"/>
  <c r="BH256" i="1" s="1"/>
  <c r="BF258" i="1" a="1"/>
  <c r="BF258" i="1" s="1"/>
  <c r="BC247" i="1" a="1"/>
  <c r="BC247" i="1" s="1"/>
  <c r="BH297" i="1" a="1"/>
  <c r="BH297" i="1" s="1"/>
  <c r="BC297" i="1" a="1"/>
  <c r="BC297" i="1" s="1"/>
  <c r="BL290" i="1" a="1"/>
  <c r="BL290" i="1" s="1"/>
  <c r="BD256" i="1" a="1"/>
  <c r="BD256" i="1" s="1"/>
  <c r="AV256" i="1" a="1"/>
  <c r="AV256" i="1" s="1"/>
  <c r="AY298" i="1" a="1"/>
  <c r="AY298" i="1" s="1"/>
  <c r="AV298" i="1" a="1"/>
  <c r="AV298" i="1" s="1"/>
  <c r="AW247" i="1" a="1"/>
  <c r="AW247" i="1" s="1"/>
  <c r="AY297" i="1" a="1"/>
  <c r="AY297" i="1" s="1"/>
  <c r="BA256" i="1" a="1"/>
  <c r="BA256" i="1" s="1"/>
  <c r="BK298" i="1" a="1"/>
  <c r="BK298" i="1" s="1"/>
  <c r="BH298" i="1" a="1"/>
  <c r="BH298" i="1" s="1"/>
  <c r="BI247" i="1" a="1"/>
  <c r="BI247" i="1" s="1"/>
  <c r="AX286" i="1" a="1"/>
  <c r="AX286" i="1" s="1"/>
  <c r="BK297" i="1" a="1"/>
  <c r="BK297" i="1" s="1"/>
  <c r="BM256" i="1" a="1"/>
  <c r="BM256" i="1" s="1"/>
  <c r="BJ286" i="1" a="1"/>
  <c r="BJ286" i="1" s="1"/>
  <c r="BE256" i="1" a="1"/>
  <c r="BE256" i="1" s="1"/>
  <c r="BD247" i="1" a="1"/>
  <c r="BD247" i="1" s="1"/>
  <c r="AW297" i="1" a="1"/>
  <c r="AW297" i="1" s="1"/>
  <c r="BH290" i="1" a="1"/>
  <c r="BH290" i="1" s="1"/>
  <c r="BK290" i="1" a="1"/>
  <c r="BK290" i="1" s="1"/>
  <c r="AX290" i="1" a="1"/>
  <c r="AX290" i="1" s="1"/>
  <c r="BJ290" i="1" a="1"/>
  <c r="BJ290" i="1" s="1"/>
  <c r="AY256" i="1" a="1"/>
  <c r="AY256" i="1" s="1"/>
  <c r="BB298" i="1" a="1"/>
  <c r="BB298" i="1" s="1"/>
  <c r="BD286" i="1" a="1"/>
  <c r="BD286" i="1" s="1"/>
  <c r="BI297" i="1" a="1"/>
  <c r="BI297" i="1" s="1"/>
  <c r="BA290" i="1" a="1"/>
  <c r="BA290" i="1" s="1"/>
  <c r="AW256" i="1" a="1"/>
  <c r="AW256" i="1" s="1"/>
  <c r="BN298" i="1" a="1"/>
  <c r="BN298" i="1" s="1"/>
  <c r="AT286" i="1" a="1"/>
  <c r="AT286" i="1" s="1"/>
  <c r="AT247" i="1" a="1"/>
  <c r="AT247" i="1" s="1"/>
  <c r="AZ297" i="1" a="1"/>
  <c r="AZ297" i="1" s="1"/>
  <c r="BM290" i="1" a="1"/>
  <c r="BM290" i="1" s="1"/>
  <c r="AT256" i="1" a="1"/>
  <c r="AT256" i="1" s="1"/>
  <c r="BI256" i="1" a="1"/>
  <c r="BI256" i="1" s="1"/>
  <c r="BC256" i="1" a="1"/>
  <c r="BC256" i="1" s="1"/>
  <c r="BF286" i="1" a="1"/>
  <c r="BF286" i="1" s="1"/>
  <c r="BF247" i="1" a="1"/>
  <c r="BF247" i="1" s="1"/>
  <c r="BL297" i="1" a="1"/>
  <c r="BL297" i="1" s="1"/>
  <c r="BB256" i="1" a="1"/>
  <c r="BB256" i="1" s="1"/>
  <c r="BF256" i="1" a="1"/>
  <c r="BF256" i="1" s="1"/>
  <c r="AV290" i="1" a="1"/>
  <c r="AV290" i="1" s="1"/>
  <c r="AZ247" i="1" a="1"/>
  <c r="AZ247" i="1" s="1"/>
  <c r="BM297" i="1" a="1"/>
  <c r="BM297" i="1" s="1"/>
  <c r="AT297" i="1" a="1"/>
  <c r="AT297" i="1" s="1"/>
  <c r="BN256" i="1" a="1"/>
  <c r="BN256" i="1" s="1"/>
  <c r="BC290" i="1" a="1"/>
  <c r="BC290" i="1" s="1"/>
  <c r="BD290" i="1" a="1"/>
  <c r="BD290" i="1" s="1"/>
  <c r="BG290" i="1" a="1"/>
  <c r="BG290" i="1" s="1"/>
  <c r="BK256" i="1" a="1"/>
  <c r="BK256" i="1" s="1"/>
  <c r="AZ25" i="1" a="1"/>
  <c r="AZ25" i="1" s="1"/>
  <c r="S71" i="1"/>
  <c r="BB73" i="1" a="1"/>
  <c r="BB73" i="1" s="1"/>
  <c r="BJ73" i="1" a="1"/>
  <c r="BJ73" i="1" s="1"/>
  <c r="BC73" i="1" a="1"/>
  <c r="BC73" i="1" s="1"/>
  <c r="BL73" i="1" a="1"/>
  <c r="BL73" i="1" s="1"/>
  <c r="AT73" i="1" a="1"/>
  <c r="AT73" i="1" s="1"/>
  <c r="AW73" i="1" a="1"/>
  <c r="AW73" i="1" s="1"/>
  <c r="AY73" i="1" a="1"/>
  <c r="AY73" i="1" s="1"/>
  <c r="BK73" i="1" a="1"/>
  <c r="BK73" i="1" s="1"/>
  <c r="AV73" i="1" a="1"/>
  <c r="AV73" i="1" s="1"/>
  <c r="BN73" i="1" a="1"/>
  <c r="BN73" i="1" s="1"/>
  <c r="AX73" i="1" a="1"/>
  <c r="AX73" i="1" s="1"/>
  <c r="AZ73" i="1" a="1"/>
  <c r="AZ73" i="1" s="1"/>
  <c r="AU73" i="1" a="1"/>
  <c r="AU73" i="1" s="1"/>
  <c r="BD73" i="1" a="1"/>
  <c r="BD73" i="1" s="1"/>
  <c r="BE73" i="1" a="1"/>
  <c r="BE73" i="1" s="1"/>
  <c r="BF73" i="1" a="1"/>
  <c r="BF73" i="1" s="1"/>
  <c r="BG73" i="1" a="1"/>
  <c r="BG73" i="1" s="1"/>
  <c r="BH73" i="1" a="1"/>
  <c r="BH73" i="1" s="1"/>
  <c r="BM73" i="1" a="1"/>
  <c r="BM73" i="1" s="1"/>
  <c r="BA73" i="1" a="1"/>
  <c r="BA73" i="1" s="1"/>
  <c r="BI73" i="1" a="1"/>
  <c r="BI73" i="1" s="1"/>
  <c r="AV71" i="1" a="1"/>
  <c r="AV71" i="1" s="1"/>
  <c r="AT71" i="1" a="1"/>
  <c r="AT71" i="1" s="1"/>
  <c r="BH71" i="1" a="1"/>
  <c r="BH71" i="1" s="1"/>
  <c r="AY71" i="1" a="1"/>
  <c r="AY71" i="1" s="1"/>
  <c r="AW71" i="1" a="1"/>
  <c r="AW71" i="1" s="1"/>
  <c r="BK71" i="1" a="1"/>
  <c r="BK71" i="1" s="1"/>
  <c r="AX71" i="1" a="1"/>
  <c r="AX71" i="1" s="1"/>
  <c r="BA71" i="1" a="1"/>
  <c r="BA71" i="1" s="1"/>
  <c r="AZ71" i="1" a="1"/>
  <c r="AZ71" i="1" s="1"/>
  <c r="BM71" i="1" a="1"/>
  <c r="BM71" i="1" s="1"/>
  <c r="BB71" i="1" a="1"/>
  <c r="BB71" i="1" s="1"/>
  <c r="BI71" i="1" a="1"/>
  <c r="BI71" i="1" s="1"/>
  <c r="BJ71" i="1" a="1"/>
  <c r="BJ71" i="1" s="1"/>
  <c r="BL71" i="1" a="1"/>
  <c r="BL71" i="1" s="1"/>
  <c r="BN71" i="1" a="1"/>
  <c r="BN71" i="1" s="1"/>
  <c r="BC71" i="1" a="1"/>
  <c r="BC71" i="1" s="1"/>
  <c r="BD71" i="1" a="1"/>
  <c r="BD71" i="1" s="1"/>
  <c r="BE71" i="1" a="1"/>
  <c r="BE71" i="1" s="1"/>
  <c r="AU71" i="1" a="1"/>
  <c r="AU71" i="1" s="1"/>
  <c r="BF71" i="1" a="1"/>
  <c r="BF71" i="1" s="1"/>
  <c r="BG71" i="1" a="1"/>
  <c r="BG71" i="1" s="1"/>
  <c r="BI74" i="1" a="1"/>
  <c r="BI74" i="1" s="1"/>
  <c r="BI72" i="1" a="1"/>
  <c r="BI72" i="1" s="1"/>
  <c r="AW74" i="1" a="1"/>
  <c r="AW74" i="1" s="1"/>
  <c r="BJ74" i="1" a="1"/>
  <c r="BJ74" i="1" s="1"/>
  <c r="AX74" i="1" a="1"/>
  <c r="AX74" i="1" s="1"/>
  <c r="BB74" i="1" a="1"/>
  <c r="BB74" i="1" s="1"/>
  <c r="BK74" i="1" a="1"/>
  <c r="BK74" i="1" s="1"/>
  <c r="BA74" i="1" a="1"/>
  <c r="BA74" i="1" s="1"/>
  <c r="AY74" i="1" a="1"/>
  <c r="AY74" i="1" s="1"/>
  <c r="BN74" i="1" a="1"/>
  <c r="BN74" i="1" s="1"/>
  <c r="BL74" i="1" a="1"/>
  <c r="BL74" i="1" s="1"/>
  <c r="BC74" i="1" a="1"/>
  <c r="BC74" i="1" s="1"/>
  <c r="AZ74" i="1" a="1"/>
  <c r="AZ74" i="1" s="1"/>
  <c r="BD74" i="1" a="1"/>
  <c r="BD74" i="1" s="1"/>
  <c r="BE74" i="1" a="1"/>
  <c r="BE74" i="1" s="1"/>
  <c r="AZ72" i="1" a="1"/>
  <c r="AZ72" i="1" s="1"/>
  <c r="BF74" i="1" a="1"/>
  <c r="BF74" i="1" s="1"/>
  <c r="BL72" i="1" a="1"/>
  <c r="BL72" i="1" s="1"/>
  <c r="AT74" i="1" a="1"/>
  <c r="AT74" i="1" s="1"/>
  <c r="BM74" i="1" a="1"/>
  <c r="BM74" i="1" s="1"/>
  <c r="BA72" i="1" a="1"/>
  <c r="BA72" i="1" s="1"/>
  <c r="BG74" i="1" a="1"/>
  <c r="BG74" i="1" s="1"/>
  <c r="BE72" i="1" a="1"/>
  <c r="BE72" i="1" s="1"/>
  <c r="AY72" i="1" a="1"/>
  <c r="AY72" i="1" s="1"/>
  <c r="AU74" i="1" a="1"/>
  <c r="AU74" i="1" s="1"/>
  <c r="BF72" i="1" a="1"/>
  <c r="BF72" i="1" s="1"/>
  <c r="BH74" i="1" a="1"/>
  <c r="BH74" i="1" s="1"/>
  <c r="AV74" i="1" a="1"/>
  <c r="AV74" i="1" s="1"/>
  <c r="BN72" i="1" a="1"/>
  <c r="BN72" i="1" s="1"/>
  <c r="BN75" i="1" a="1"/>
  <c r="BN75" i="1" s="1"/>
  <c r="BI75" i="1" a="1"/>
  <c r="BI75" i="1" s="1"/>
  <c r="BL75" i="1" a="1"/>
  <c r="BL75" i="1" s="1"/>
  <c r="BC72" i="1" a="1"/>
  <c r="BC72" i="1" s="1"/>
  <c r="AV75" i="1" a="1"/>
  <c r="AV75" i="1" s="1"/>
  <c r="BD72" i="1" a="1"/>
  <c r="BD72" i="1" s="1"/>
  <c r="BH75" i="1" a="1"/>
  <c r="BH75" i="1" s="1"/>
  <c r="BJ75" i="1" a="1"/>
  <c r="BJ75" i="1" s="1"/>
  <c r="AU72" i="1" a="1"/>
  <c r="AU72" i="1" s="1"/>
  <c r="BG72" i="1" a="1"/>
  <c r="BG72" i="1" s="1"/>
  <c r="AX72" i="1" a="1"/>
  <c r="AX72" i="1" s="1"/>
  <c r="AZ75" i="1" a="1"/>
  <c r="AZ75" i="1" s="1"/>
  <c r="BJ72" i="1" a="1"/>
  <c r="BJ72" i="1" s="1"/>
  <c r="BH72" i="1" a="1"/>
  <c r="BH72" i="1" s="1"/>
  <c r="BK72" i="1" a="1"/>
  <c r="BK72" i="1" s="1"/>
  <c r="BA75" i="1" a="1"/>
  <c r="BA75" i="1" s="1"/>
  <c r="AT75" i="1" a="1"/>
  <c r="AT75" i="1" s="1"/>
  <c r="BM72" i="1" a="1"/>
  <c r="BM72" i="1" s="1"/>
  <c r="BM75" i="1" a="1"/>
  <c r="BM75" i="1" s="1"/>
  <c r="BF75" i="1" a="1"/>
  <c r="BF75" i="1" s="1"/>
  <c r="BE75" i="1" a="1"/>
  <c r="BE75" i="1" s="1"/>
  <c r="AT72" i="1" a="1"/>
  <c r="AT72" i="1" s="1"/>
  <c r="AY75" i="1" a="1"/>
  <c r="AY75" i="1" s="1"/>
  <c r="BC75" i="1" a="1"/>
  <c r="BC75" i="1" s="1"/>
  <c r="AW75" i="1" a="1"/>
  <c r="AW75" i="1" s="1"/>
  <c r="BD75" i="1" a="1"/>
  <c r="BD75" i="1" s="1"/>
  <c r="AX75" i="1" a="1"/>
  <c r="AX75" i="1" s="1"/>
  <c r="AV72" i="1" a="1"/>
  <c r="AV72" i="1" s="1"/>
  <c r="AU75" i="1" a="1"/>
  <c r="AU75" i="1" s="1"/>
  <c r="BK75" i="1" a="1"/>
  <c r="BK75" i="1" s="1"/>
  <c r="BB72" i="1" a="1"/>
  <c r="BB72" i="1" s="1"/>
  <c r="AW72" i="1" a="1"/>
  <c r="AW72" i="1" s="1"/>
  <c r="BB75" i="1" a="1"/>
  <c r="BB75" i="1" s="1"/>
  <c r="BG75" i="1" a="1"/>
  <c r="BG75" i="1" s="1"/>
  <c r="S181" i="1"/>
  <c r="AV183" i="1" a="1"/>
  <c r="AV183" i="1" s="1"/>
  <c r="BH183" i="1" a="1"/>
  <c r="BH183" i="1" s="1"/>
  <c r="BA183" i="1" a="1"/>
  <c r="BA183" i="1" s="1"/>
  <c r="BF183" i="1" a="1"/>
  <c r="BF183" i="1" s="1"/>
  <c r="BK183" i="1" a="1"/>
  <c r="BK183" i="1" s="1"/>
  <c r="AU183" i="1" a="1"/>
  <c r="AU183" i="1" s="1"/>
  <c r="BG183" i="1" a="1"/>
  <c r="BG183" i="1" s="1"/>
  <c r="AZ183" i="1" a="1"/>
  <c r="AZ183" i="1" s="1"/>
  <c r="BL183" i="1" a="1"/>
  <c r="BL183" i="1" s="1"/>
  <c r="AX183" i="1" a="1"/>
  <c r="AX183" i="1" s="1"/>
  <c r="BC182" i="1" a="1"/>
  <c r="BC182" i="1" s="1"/>
  <c r="BJ183" i="1" a="1"/>
  <c r="BJ183" i="1" s="1"/>
  <c r="BE182" i="1" a="1"/>
  <c r="BE182" i="1" s="1"/>
  <c r="AX182" i="1" a="1"/>
  <c r="AX182" i="1" s="1"/>
  <c r="BJ182" i="1" a="1"/>
  <c r="BJ182" i="1" s="1"/>
  <c r="AY183" i="1" a="1"/>
  <c r="AY183" i="1" s="1"/>
  <c r="BM183" i="1" a="1"/>
  <c r="BM183" i="1" s="1"/>
  <c r="AT182" i="1" a="1"/>
  <c r="AT182" i="1" s="1"/>
  <c r="AY182" i="1" a="1"/>
  <c r="AY182" i="1" s="1"/>
  <c r="BC183" i="1" a="1"/>
  <c r="BC183" i="1" s="1"/>
  <c r="BF182" i="1" a="1"/>
  <c r="BF182" i="1" s="1"/>
  <c r="BK182" i="1" a="1"/>
  <c r="BK182" i="1" s="1"/>
  <c r="BB183" i="1" a="1"/>
  <c r="BB183" i="1" s="1"/>
  <c r="BD183" i="1" a="1"/>
  <c r="BD183" i="1" s="1"/>
  <c r="BN183" i="1" a="1"/>
  <c r="BN183" i="1" s="1"/>
  <c r="AU182" i="1" a="1"/>
  <c r="AU182" i="1" s="1"/>
  <c r="AZ182" i="1" a="1"/>
  <c r="AZ182" i="1" s="1"/>
  <c r="BG182" i="1" a="1"/>
  <c r="BG182" i="1" s="1"/>
  <c r="BL182" i="1" a="1"/>
  <c r="BL182" i="1" s="1"/>
  <c r="BE183" i="1" a="1"/>
  <c r="BE183" i="1" s="1"/>
  <c r="BA182" i="1" a="1"/>
  <c r="BA182" i="1" s="1"/>
  <c r="AT183" i="1" a="1"/>
  <c r="AT183" i="1" s="1"/>
  <c r="AV182" i="1" a="1"/>
  <c r="AV182" i="1" s="1"/>
  <c r="BM182" i="1" a="1"/>
  <c r="BM182" i="1" s="1"/>
  <c r="AW183" i="1" a="1"/>
  <c r="AW183" i="1" s="1"/>
  <c r="BH182" i="1" a="1"/>
  <c r="BH182" i="1" s="1"/>
  <c r="BI183" i="1" a="1"/>
  <c r="BI183" i="1" s="1"/>
  <c r="BB182" i="1" a="1"/>
  <c r="BB182" i="1" s="1"/>
  <c r="AW182" i="1" a="1"/>
  <c r="AW182" i="1" s="1"/>
  <c r="BN182" i="1" a="1"/>
  <c r="BN182" i="1" s="1"/>
  <c r="BD182" i="1" a="1"/>
  <c r="BD182" i="1" s="1"/>
  <c r="BI182" i="1" a="1"/>
  <c r="BI182" i="1" s="1"/>
  <c r="BI184" i="1" a="1"/>
  <c r="BI184" i="1" s="1"/>
  <c r="BA185" i="1" a="1"/>
  <c r="BA185" i="1" s="1"/>
  <c r="BF185" i="1" a="1"/>
  <c r="BF185" i="1" s="1"/>
  <c r="AY185" i="1" a="1"/>
  <c r="AY185" i="1" s="1"/>
  <c r="BE184" i="1" a="1"/>
  <c r="BE184" i="1" s="1"/>
  <c r="AX184" i="1" a="1"/>
  <c r="AX184" i="1" s="1"/>
  <c r="BA184" i="1" a="1"/>
  <c r="BA184" i="1" s="1"/>
  <c r="BD185" i="1" a="1"/>
  <c r="BD185" i="1" s="1"/>
  <c r="BI185" i="1" a="1"/>
  <c r="BI185" i="1" s="1"/>
  <c r="BC184" i="1" a="1"/>
  <c r="BC184" i="1" s="1"/>
  <c r="AV184" i="1" a="1"/>
  <c r="AV184" i="1" s="1"/>
  <c r="BM184" i="1" a="1"/>
  <c r="BM184" i="1" s="1"/>
  <c r="BH184" i="1" a="1"/>
  <c r="BH184" i="1" s="1"/>
  <c r="BE185" i="1" a="1"/>
  <c r="BE185" i="1" s="1"/>
  <c r="AX185" i="1" a="1"/>
  <c r="AX185" i="1" s="1"/>
  <c r="BD184" i="1" a="1"/>
  <c r="BD184" i="1" s="1"/>
  <c r="AW184" i="1" a="1"/>
  <c r="AW184" i="1" s="1"/>
  <c r="BG184" i="1" a="1"/>
  <c r="BG184" i="1" s="1"/>
  <c r="BH185" i="1" a="1"/>
  <c r="BH185" i="1" s="1"/>
  <c r="AW181" i="1" a="1"/>
  <c r="AW181" i="1" s="1"/>
  <c r="BB181" i="1" a="1"/>
  <c r="BB181" i="1" s="1"/>
  <c r="BB185" i="1" a="1"/>
  <c r="BB185" i="1" s="1"/>
  <c r="BI181" i="1" a="1"/>
  <c r="BI181" i="1" s="1"/>
  <c r="BN181" i="1" a="1"/>
  <c r="BN181" i="1" s="1"/>
  <c r="BJ184" i="1" a="1"/>
  <c r="BJ184" i="1" s="1"/>
  <c r="BN185" i="1" a="1"/>
  <c r="BN185" i="1" s="1"/>
  <c r="AW185" i="1" a="1"/>
  <c r="AW185" i="1" s="1"/>
  <c r="BJ185" i="1" a="1"/>
  <c r="BJ185" i="1" s="1"/>
  <c r="AX181" i="1" a="1"/>
  <c r="AX181" i="1" s="1"/>
  <c r="BC181" i="1" a="1"/>
  <c r="BC181" i="1" s="1"/>
  <c r="AY184" i="1" a="1"/>
  <c r="AY184" i="1" s="1"/>
  <c r="BJ181" i="1" a="1"/>
  <c r="BJ181" i="1" s="1"/>
  <c r="BK184" i="1" a="1"/>
  <c r="BK184" i="1" s="1"/>
  <c r="BC185" i="1" a="1"/>
  <c r="BC185" i="1" s="1"/>
  <c r="BK185" i="1" a="1"/>
  <c r="BK185" i="1" s="1"/>
  <c r="BE181" i="1" a="1"/>
  <c r="BE181" i="1" s="1"/>
  <c r="BD181" i="1" a="1"/>
  <c r="BD181" i="1" s="1"/>
  <c r="AY181" i="1" a="1"/>
  <c r="AY181" i="1" s="1"/>
  <c r="BB184" i="1" a="1"/>
  <c r="BB184" i="1" s="1"/>
  <c r="AZ184" i="1" a="1"/>
  <c r="AZ184" i="1" s="1"/>
  <c r="AZ185" i="1" a="1"/>
  <c r="AZ185" i="1" s="1"/>
  <c r="AT181" i="1" a="1"/>
  <c r="AT181" i="1" s="1"/>
  <c r="BK181" i="1" a="1"/>
  <c r="BK181" i="1" s="1"/>
  <c r="BN184" i="1" a="1"/>
  <c r="BN184" i="1" s="1"/>
  <c r="BL184" i="1" a="1"/>
  <c r="BL184" i="1" s="1"/>
  <c r="BL185" i="1" a="1"/>
  <c r="BL185" i="1" s="1"/>
  <c r="BF181" i="1" a="1"/>
  <c r="BF181" i="1" s="1"/>
  <c r="AT185" i="1" a="1"/>
  <c r="AT185" i="1" s="1"/>
  <c r="AZ181" i="1" a="1"/>
  <c r="AZ181" i="1" s="1"/>
  <c r="AU181" i="1" a="1"/>
  <c r="AU181" i="1" s="1"/>
  <c r="BL181" i="1" a="1"/>
  <c r="BL181" i="1" s="1"/>
  <c r="AT184" i="1" a="1"/>
  <c r="AT184" i="1" s="1"/>
  <c r="AU185" i="1" a="1"/>
  <c r="AU185" i="1" s="1"/>
  <c r="BG181" i="1" a="1"/>
  <c r="BG181" i="1" s="1"/>
  <c r="BF184" i="1" a="1"/>
  <c r="BF184" i="1" s="1"/>
  <c r="BG185" i="1" a="1"/>
  <c r="BG185" i="1" s="1"/>
  <c r="BA181" i="1" a="1"/>
  <c r="BA181" i="1" s="1"/>
  <c r="AV181" i="1" a="1"/>
  <c r="AV181" i="1" s="1"/>
  <c r="BM181" i="1" a="1"/>
  <c r="BM181" i="1" s="1"/>
  <c r="BH181" i="1" a="1"/>
  <c r="BH181" i="1" s="1"/>
  <c r="AU184" i="1" a="1"/>
  <c r="AU184" i="1" s="1"/>
  <c r="BM185" i="1" a="1"/>
  <c r="BM185" i="1" s="1"/>
  <c r="AV185" i="1" a="1"/>
  <c r="AV185" i="1" s="1"/>
  <c r="BF66" i="151"/>
  <c r="AW25" i="1" a="1"/>
  <c r="AW25" i="1" s="1"/>
  <c r="BI23" i="1" a="1"/>
  <c r="BI23" i="1" s="1"/>
  <c r="S151" i="1"/>
  <c r="BJ152" i="1" a="1"/>
  <c r="BJ152" i="1" s="1"/>
  <c r="BD152" i="1" a="1"/>
  <c r="BD152" i="1" s="1"/>
  <c r="AV151" i="1" a="1"/>
  <c r="AV151" i="1" s="1"/>
  <c r="BC152" i="1" a="1"/>
  <c r="BC152" i="1" s="1"/>
  <c r="AW151" i="1" a="1"/>
  <c r="AW151" i="1" s="1"/>
  <c r="AY152" i="1" a="1"/>
  <c r="AY152" i="1" s="1"/>
  <c r="BI151" i="1" a="1"/>
  <c r="BI151" i="1" s="1"/>
  <c r="AT152" i="1" a="1"/>
  <c r="AT152" i="1" s="1"/>
  <c r="BK152" i="1" a="1"/>
  <c r="BK152" i="1" s="1"/>
  <c r="BC151" i="1" a="1"/>
  <c r="BC151" i="1" s="1"/>
  <c r="BB151" i="1" a="1"/>
  <c r="BB151" i="1" s="1"/>
  <c r="BF152" i="1" a="1"/>
  <c r="BF152" i="1" s="1"/>
  <c r="BE152" i="1" a="1"/>
  <c r="BE152" i="1" s="1"/>
  <c r="BG152" i="1" a="1"/>
  <c r="BG152" i="1" s="1"/>
  <c r="AU152" i="1" a="1"/>
  <c r="AU152" i="1" s="1"/>
  <c r="AX151" i="1" a="1"/>
  <c r="AX151" i="1" s="1"/>
  <c r="AZ152" i="1" a="1"/>
  <c r="AZ152" i="1" s="1"/>
  <c r="BE151" i="1" a="1"/>
  <c r="BE151" i="1" s="1"/>
  <c r="BL152" i="1" a="1"/>
  <c r="BL152" i="1" s="1"/>
  <c r="BI152" i="1" a="1"/>
  <c r="BI152" i="1" s="1"/>
  <c r="AY151" i="1" a="1"/>
  <c r="AY151" i="1" s="1"/>
  <c r="BD151" i="1" a="1"/>
  <c r="BD151" i="1" s="1"/>
  <c r="AW152" i="1" a="1"/>
  <c r="AW152" i="1" s="1"/>
  <c r="BK151" i="1" a="1"/>
  <c r="BK151" i="1" s="1"/>
  <c r="AV152" i="1" a="1"/>
  <c r="AV152" i="1" s="1"/>
  <c r="BH151" i="1" a="1"/>
  <c r="BH151" i="1" s="1"/>
  <c r="BH152" i="1" a="1"/>
  <c r="BH152" i="1" s="1"/>
  <c r="BM152" i="1" a="1"/>
  <c r="BM152" i="1" s="1"/>
  <c r="AU151" i="1" a="1"/>
  <c r="AU151" i="1" s="1"/>
  <c r="AZ151" i="1" a="1"/>
  <c r="AZ151" i="1" s="1"/>
  <c r="AT151" i="1" a="1"/>
  <c r="AT151" i="1" s="1"/>
  <c r="BG151" i="1" a="1"/>
  <c r="BG151" i="1" s="1"/>
  <c r="BL151" i="1" a="1"/>
  <c r="BL151" i="1" s="1"/>
  <c r="BF151" i="1" a="1"/>
  <c r="BF151" i="1" s="1"/>
  <c r="BB152" i="1" a="1"/>
  <c r="BB152" i="1" s="1"/>
  <c r="BA152" i="1" a="1"/>
  <c r="BA152" i="1" s="1"/>
  <c r="BJ151" i="1" a="1"/>
  <c r="BJ151" i="1" s="1"/>
  <c r="BN152" i="1" a="1"/>
  <c r="BN152" i="1" s="1"/>
  <c r="BA151" i="1" a="1"/>
  <c r="BA151" i="1" s="1"/>
  <c r="BM151" i="1" a="1"/>
  <c r="BM151" i="1" s="1"/>
  <c r="BN151" i="1" a="1"/>
  <c r="BN151" i="1" s="1"/>
  <c r="AX152" i="1" a="1"/>
  <c r="AX152" i="1" s="1"/>
  <c r="BJ154" i="1" a="1"/>
  <c r="BJ154" i="1" s="1"/>
  <c r="BK154" i="1" a="1"/>
  <c r="BK154" i="1" s="1"/>
  <c r="AT154" i="1" a="1"/>
  <c r="AT154" i="1" s="1"/>
  <c r="BD154" i="1" a="1"/>
  <c r="BD154" i="1" s="1"/>
  <c r="BB155" i="1" a="1"/>
  <c r="BB155" i="1" s="1"/>
  <c r="BC155" i="1" a="1"/>
  <c r="BC155" i="1" s="1"/>
  <c r="BJ155" i="1" a="1"/>
  <c r="BJ155" i="1" s="1"/>
  <c r="BF154" i="1" a="1"/>
  <c r="BF154" i="1" s="1"/>
  <c r="BN154" i="1" a="1"/>
  <c r="BN154" i="1" s="1"/>
  <c r="BN155" i="1" a="1"/>
  <c r="BN155" i="1" s="1"/>
  <c r="AZ154" i="1" a="1"/>
  <c r="AZ154" i="1" s="1"/>
  <c r="AV155" i="1" a="1"/>
  <c r="AV155" i="1" s="1"/>
  <c r="AT155" i="1" a="1"/>
  <c r="AT155" i="1" s="1"/>
  <c r="BM155" i="1" a="1"/>
  <c r="BM155" i="1" s="1"/>
  <c r="BL154" i="1" a="1"/>
  <c r="BL154" i="1" s="1"/>
  <c r="BH155" i="1" a="1"/>
  <c r="BH155" i="1" s="1"/>
  <c r="BD155" i="1" a="1"/>
  <c r="BD155" i="1" s="1"/>
  <c r="BE154" i="1" a="1"/>
  <c r="BE154" i="1" s="1"/>
  <c r="AU155" i="1" a="1"/>
  <c r="AU155" i="1" s="1"/>
  <c r="BA154" i="1" a="1"/>
  <c r="BA154" i="1" s="1"/>
  <c r="BM154" i="1" a="1"/>
  <c r="BM154" i="1" s="1"/>
  <c r="BF155" i="1" a="1"/>
  <c r="BF155" i="1" s="1"/>
  <c r="AU154" i="1" a="1"/>
  <c r="AU154" i="1" s="1"/>
  <c r="AW155" i="1" a="1"/>
  <c r="AW155" i="1" s="1"/>
  <c r="AW154" i="1" a="1"/>
  <c r="AW154" i="1" s="1"/>
  <c r="BG154" i="1" a="1"/>
  <c r="BG154" i="1" s="1"/>
  <c r="BI154" i="1" a="1"/>
  <c r="BI154" i="1" s="1"/>
  <c r="BC154" i="1" a="1"/>
  <c r="BC154" i="1" s="1"/>
  <c r="AV154" i="1" a="1"/>
  <c r="AV154" i="1" s="1"/>
  <c r="AY155" i="1" a="1"/>
  <c r="AY155" i="1" s="1"/>
  <c r="BG155" i="1" a="1"/>
  <c r="BG155" i="1" s="1"/>
  <c r="AY154" i="1" a="1"/>
  <c r="AY154" i="1" s="1"/>
  <c r="BK155" i="1" a="1"/>
  <c r="BK155" i="1" s="1"/>
  <c r="AX155" i="1" a="1"/>
  <c r="AX155" i="1" s="1"/>
  <c r="BH154" i="1" a="1"/>
  <c r="BH154" i="1" s="1"/>
  <c r="BE155" i="1" a="1"/>
  <c r="BE155" i="1" s="1"/>
  <c r="AZ155" i="1" a="1"/>
  <c r="AZ155" i="1" s="1"/>
  <c r="AX154" i="1" a="1"/>
  <c r="AX154" i="1" s="1"/>
  <c r="BB154" i="1" a="1"/>
  <c r="BB154" i="1" s="1"/>
  <c r="BL155" i="1" a="1"/>
  <c r="BL155" i="1" s="1"/>
  <c r="BA155" i="1" a="1"/>
  <c r="BA155" i="1" s="1"/>
  <c r="BI155" i="1" a="1"/>
  <c r="BI155" i="1" s="1"/>
  <c r="AW153" i="1" a="1"/>
  <c r="AW153" i="1" s="1"/>
  <c r="BI153" i="1" a="1"/>
  <c r="BI153" i="1" s="1"/>
  <c r="BB153" i="1" a="1"/>
  <c r="BB153" i="1" s="1"/>
  <c r="AT153" i="1" a="1"/>
  <c r="AT153" i="1" s="1"/>
  <c r="AV153" i="1" a="1"/>
  <c r="AV153" i="1" s="1"/>
  <c r="BN153" i="1" a="1"/>
  <c r="BN153" i="1" s="1"/>
  <c r="BH153" i="1" a="1"/>
  <c r="BH153" i="1" s="1"/>
  <c r="BD153" i="1" a="1"/>
  <c r="BD153" i="1" s="1"/>
  <c r="BL153" i="1" a="1"/>
  <c r="BL153" i="1" s="1"/>
  <c r="AZ153" i="1" a="1"/>
  <c r="AZ153" i="1" s="1"/>
  <c r="BG153" i="1" a="1"/>
  <c r="BG153" i="1" s="1"/>
  <c r="BC153" i="1" a="1"/>
  <c r="BC153" i="1" s="1"/>
  <c r="BJ153" i="1" a="1"/>
  <c r="BJ153" i="1" s="1"/>
  <c r="AU153" i="1" a="1"/>
  <c r="AU153" i="1" s="1"/>
  <c r="BA153" i="1" a="1"/>
  <c r="BA153" i="1" s="1"/>
  <c r="AX153" i="1" a="1"/>
  <c r="AX153" i="1" s="1"/>
  <c r="BM153" i="1" a="1"/>
  <c r="BM153" i="1" s="1"/>
  <c r="AY153" i="1" a="1"/>
  <c r="AY153" i="1" s="1"/>
  <c r="BF153" i="1" a="1"/>
  <c r="BF153" i="1" s="1"/>
  <c r="BE153" i="1" a="1"/>
  <c r="BE153" i="1" s="1"/>
  <c r="BK153" i="1" a="1"/>
  <c r="BK153" i="1" s="1"/>
  <c r="S106" i="1"/>
  <c r="BH110" i="1" a="1"/>
  <c r="BH110" i="1" s="1"/>
  <c r="AW110" i="1" a="1"/>
  <c r="AW110" i="1" s="1"/>
  <c r="AX110" i="1" a="1"/>
  <c r="AX110" i="1" s="1"/>
  <c r="BA110" i="1" a="1"/>
  <c r="BA110" i="1" s="1"/>
  <c r="BJ110" i="1" a="1"/>
  <c r="BJ110" i="1" s="1"/>
  <c r="BI110" i="1" a="1"/>
  <c r="BI110" i="1" s="1"/>
  <c r="BB110" i="1" a="1"/>
  <c r="BB110" i="1" s="1"/>
  <c r="AY110" i="1" a="1"/>
  <c r="AY110" i="1" s="1"/>
  <c r="BN110" i="1" a="1"/>
  <c r="BN110" i="1" s="1"/>
  <c r="BK110" i="1" a="1"/>
  <c r="BK110" i="1" s="1"/>
  <c r="BM110" i="1" a="1"/>
  <c r="BM110" i="1" s="1"/>
  <c r="BC110" i="1" a="1"/>
  <c r="BC110" i="1" s="1"/>
  <c r="AZ110" i="1" a="1"/>
  <c r="AZ110" i="1" s="1"/>
  <c r="BD110" i="1" a="1"/>
  <c r="BD110" i="1" s="1"/>
  <c r="BL110" i="1" a="1"/>
  <c r="BL110" i="1" s="1"/>
  <c r="BE110" i="1" a="1"/>
  <c r="BE110" i="1" s="1"/>
  <c r="AT110" i="1" a="1"/>
  <c r="AT110" i="1" s="1"/>
  <c r="BF110" i="1" a="1"/>
  <c r="BF110" i="1" s="1"/>
  <c r="AU110" i="1" a="1"/>
  <c r="AU110" i="1" s="1"/>
  <c r="BG110" i="1" a="1"/>
  <c r="BG110" i="1" s="1"/>
  <c r="AV110" i="1" a="1"/>
  <c r="AV110" i="1" s="1"/>
  <c r="BG109" i="1" a="1"/>
  <c r="BG109" i="1" s="1"/>
  <c r="BE107" i="1" a="1"/>
  <c r="BE107" i="1" s="1"/>
  <c r="BL107" i="1" a="1"/>
  <c r="BL107" i="1" s="1"/>
  <c r="AY106" i="1" a="1"/>
  <c r="AY106" i="1" s="1"/>
  <c r="BK106" i="1" a="1"/>
  <c r="BK106" i="1" s="1"/>
  <c r="AV109" i="1" a="1"/>
  <c r="AV109" i="1" s="1"/>
  <c r="AT107" i="1" a="1"/>
  <c r="AT107" i="1" s="1"/>
  <c r="BM107" i="1" a="1"/>
  <c r="BM107" i="1" s="1"/>
  <c r="BH106" i="1" a="1"/>
  <c r="BH106" i="1" s="1"/>
  <c r="BC106" i="1" a="1"/>
  <c r="BC106" i="1" s="1"/>
  <c r="BL109" i="1" a="1"/>
  <c r="BL109" i="1" s="1"/>
  <c r="AX107" i="1" a="1"/>
  <c r="AX107" i="1" s="1"/>
  <c r="AW106" i="1" a="1"/>
  <c r="AW106" i="1" s="1"/>
  <c r="BD106" i="1" a="1"/>
  <c r="BD106" i="1" s="1"/>
  <c r="AT109" i="1" a="1"/>
  <c r="AT109" i="1" s="1"/>
  <c r="BA109" i="1" a="1"/>
  <c r="BA109" i="1" s="1"/>
  <c r="BJ107" i="1" a="1"/>
  <c r="BJ107" i="1" s="1"/>
  <c r="BI106" i="1" a="1"/>
  <c r="BI106" i="1" s="1"/>
  <c r="BF109" i="1" a="1"/>
  <c r="BF109" i="1" s="1"/>
  <c r="BM109" i="1" a="1"/>
  <c r="BM109" i="1" s="1"/>
  <c r="BN109" i="1" a="1"/>
  <c r="BN109" i="1" s="1"/>
  <c r="AY107" i="1" a="1"/>
  <c r="AY107" i="1" s="1"/>
  <c r="AX106" i="1" a="1"/>
  <c r="AX106" i="1" s="1"/>
  <c r="BB109" i="1" a="1"/>
  <c r="BB109" i="1" s="1"/>
  <c r="BK107" i="1" a="1"/>
  <c r="BK107" i="1" s="1"/>
  <c r="BJ106" i="1" a="1"/>
  <c r="BJ106" i="1" s="1"/>
  <c r="AU109" i="1" a="1"/>
  <c r="AU109" i="1" s="1"/>
  <c r="BG106" i="1" a="1"/>
  <c r="BG106" i="1" s="1"/>
  <c r="BK109" i="1" a="1"/>
  <c r="BK109" i="1" s="1"/>
  <c r="AV106" i="1" a="1"/>
  <c r="AV106" i="1" s="1"/>
  <c r="AZ109" i="1" a="1"/>
  <c r="AZ109" i="1" s="1"/>
  <c r="BF107" i="1" a="1"/>
  <c r="BF107" i="1" s="1"/>
  <c r="AZ106" i="1" a="1"/>
  <c r="AZ106" i="1" s="1"/>
  <c r="AU107" i="1" a="1"/>
  <c r="AU107" i="1" s="1"/>
  <c r="BL106" i="1" a="1"/>
  <c r="BL106" i="1" s="1"/>
  <c r="BG107" i="1" a="1"/>
  <c r="BG107" i="1" s="1"/>
  <c r="AV107" i="1" a="1"/>
  <c r="AV107" i="1" s="1"/>
  <c r="BA106" i="1" a="1"/>
  <c r="BA106" i="1" s="1"/>
  <c r="BC109" i="1" a="1"/>
  <c r="BC109" i="1" s="1"/>
  <c r="BH107" i="1" a="1"/>
  <c r="BH107" i="1" s="1"/>
  <c r="BM106" i="1" a="1"/>
  <c r="BM106" i="1" s="1"/>
  <c r="BD109" i="1" a="1"/>
  <c r="BD109" i="1" s="1"/>
  <c r="AW107" i="1" a="1"/>
  <c r="AW107" i="1" s="1"/>
  <c r="BB106" i="1" a="1"/>
  <c r="BB106" i="1" s="1"/>
  <c r="BI107" i="1" a="1"/>
  <c r="BI107" i="1" s="1"/>
  <c r="BN106" i="1" a="1"/>
  <c r="BN106" i="1" s="1"/>
  <c r="BE109" i="1" a="1"/>
  <c r="BE109" i="1" s="1"/>
  <c r="AZ107" i="1" a="1"/>
  <c r="AZ107" i="1" s="1"/>
  <c r="BG108" i="1" a="1"/>
  <c r="BG108" i="1" s="1"/>
  <c r="BH109" i="1" a="1"/>
  <c r="BH109" i="1" s="1"/>
  <c r="BA107" i="1" a="1"/>
  <c r="BA107" i="1" s="1"/>
  <c r="AZ108" i="1" a="1"/>
  <c r="AZ108" i="1" s="1"/>
  <c r="BC108" i="1" a="1"/>
  <c r="BC108" i="1" s="1"/>
  <c r="AW109" i="1" a="1"/>
  <c r="AW109" i="1" s="1"/>
  <c r="BB107" i="1" a="1"/>
  <c r="BB107" i="1" s="1"/>
  <c r="BD107" i="1" a="1"/>
  <c r="BD107" i="1" s="1"/>
  <c r="AV108" i="1" a="1"/>
  <c r="AV108" i="1" s="1"/>
  <c r="BL108" i="1" a="1"/>
  <c r="BL108" i="1" s="1"/>
  <c r="BI109" i="1" a="1"/>
  <c r="BI109" i="1" s="1"/>
  <c r="BN107" i="1" a="1"/>
  <c r="BN107" i="1" s="1"/>
  <c r="BH108" i="1" a="1"/>
  <c r="BH108" i="1" s="1"/>
  <c r="AT106" i="1" a="1"/>
  <c r="AT106" i="1" s="1"/>
  <c r="AX109" i="1" a="1"/>
  <c r="AX109" i="1" s="1"/>
  <c r="BC107" i="1" a="1"/>
  <c r="BC107" i="1" s="1"/>
  <c r="BF106" i="1" a="1"/>
  <c r="BF106" i="1" s="1"/>
  <c r="BJ109" i="1" a="1"/>
  <c r="BJ109" i="1" s="1"/>
  <c r="AW108" i="1" a="1"/>
  <c r="AW108" i="1" s="1"/>
  <c r="BA108" i="1" a="1"/>
  <c r="BA108" i="1" s="1"/>
  <c r="AU106" i="1" a="1"/>
  <c r="AU106" i="1" s="1"/>
  <c r="BE106" i="1" a="1"/>
  <c r="BE106" i="1" s="1"/>
  <c r="AY109" i="1" a="1"/>
  <c r="AY109" i="1" s="1"/>
  <c r="BD108" i="1" a="1"/>
  <c r="BD108" i="1" s="1"/>
  <c r="BI108" i="1" a="1"/>
  <c r="BI108" i="1" s="1"/>
  <c r="BM108" i="1" a="1"/>
  <c r="BM108" i="1" s="1"/>
  <c r="AT108" i="1" a="1"/>
  <c r="AT108" i="1" s="1"/>
  <c r="BF108" i="1" a="1"/>
  <c r="BF108" i="1" s="1"/>
  <c r="AU108" i="1" a="1"/>
  <c r="AU108" i="1" s="1"/>
  <c r="AX108" i="1" a="1"/>
  <c r="AX108" i="1" s="1"/>
  <c r="BJ108" i="1" a="1"/>
  <c r="BJ108" i="1" s="1"/>
  <c r="AY108" i="1" a="1"/>
  <c r="AY108" i="1" s="1"/>
  <c r="BK108" i="1" a="1"/>
  <c r="BK108" i="1" s="1"/>
  <c r="BE108" i="1" a="1"/>
  <c r="BE108" i="1" s="1"/>
  <c r="BB108" i="1" a="1"/>
  <c r="BB108" i="1" s="1"/>
  <c r="BN108" i="1" a="1"/>
  <c r="BN108" i="1" s="1"/>
  <c r="S381" i="1"/>
  <c r="AX385" i="1" a="1"/>
  <c r="AX385" i="1" s="1"/>
  <c r="BA385" i="1" a="1"/>
  <c r="BA385" i="1" s="1"/>
  <c r="AW382" i="1" a="1"/>
  <c r="AW382" i="1" s="1"/>
  <c r="AY384" i="1" a="1"/>
  <c r="AY384" i="1" s="1"/>
  <c r="BJ383" i="1" a="1"/>
  <c r="BJ383" i="1" s="1"/>
  <c r="BL383" i="1" a="1"/>
  <c r="BL383" i="1" s="1"/>
  <c r="AT384" i="1" a="1"/>
  <c r="AT384" i="1" s="1"/>
  <c r="BN385" i="1" a="1"/>
  <c r="BN385" i="1" s="1"/>
  <c r="BC381" i="1" a="1"/>
  <c r="BC381" i="1" s="1"/>
  <c r="BM382" i="1" a="1"/>
  <c r="BM382" i="1" s="1"/>
  <c r="BG385" i="1" a="1"/>
  <c r="BG385" i="1" s="1"/>
  <c r="BB384" i="1" a="1"/>
  <c r="BB384" i="1" s="1"/>
  <c r="BD384" i="1" a="1"/>
  <c r="BD384" i="1" s="1"/>
  <c r="BJ384" i="1" a="1"/>
  <c r="BJ384" i="1" s="1"/>
  <c r="AY381" i="1" a="1"/>
  <c r="AY381" i="1" s="1"/>
  <c r="AU382" i="1" a="1"/>
  <c r="AU382" i="1" s="1"/>
  <c r="BE383" i="1" a="1"/>
  <c r="BE383" i="1" s="1"/>
  <c r="BH381" i="1" a="1"/>
  <c r="BH381" i="1" s="1"/>
  <c r="AT385" i="1" a="1"/>
  <c r="AT385" i="1" s="1"/>
  <c r="AV385" i="1" a="1"/>
  <c r="AV385" i="1" s="1"/>
  <c r="BB381" i="1" a="1"/>
  <c r="BB381" i="1" s="1"/>
  <c r="BG382" i="1" a="1"/>
  <c r="BG382" i="1" s="1"/>
  <c r="BK382" i="1" a="1"/>
  <c r="BK382" i="1" s="1"/>
  <c r="AW384" i="1" a="1"/>
  <c r="AW384" i="1" s="1"/>
  <c r="AZ382" i="1" a="1"/>
  <c r="AZ382" i="1" s="1"/>
  <c r="AY383" i="1" a="1"/>
  <c r="AY383" i="1" s="1"/>
  <c r="BC383" i="1" a="1"/>
  <c r="BC383" i="1" s="1"/>
  <c r="BM384" i="1" a="1"/>
  <c r="BM384" i="1" s="1"/>
  <c r="BH383" i="1" a="1"/>
  <c r="BH383" i="1" s="1"/>
  <c r="AU381" i="1" a="1"/>
  <c r="AU381" i="1" s="1"/>
  <c r="BG384" i="1" a="1"/>
  <c r="BG384" i="1" s="1"/>
  <c r="AU384" i="1" a="1"/>
  <c r="AU384" i="1" s="1"/>
  <c r="BE385" i="1" a="1"/>
  <c r="BE385" i="1" s="1"/>
  <c r="AZ384" i="1" a="1"/>
  <c r="AZ384" i="1" s="1"/>
  <c r="BK381" i="1" a="1"/>
  <c r="BK381" i="1" s="1"/>
  <c r="BM381" i="1" a="1"/>
  <c r="BM381" i="1" s="1"/>
  <c r="AZ381" i="1" a="1"/>
  <c r="AZ381" i="1" s="1"/>
  <c r="BC385" i="1" a="1"/>
  <c r="BC385" i="1" s="1"/>
  <c r="AX382" i="1" a="1"/>
  <c r="AX382" i="1" s="1"/>
  <c r="BI381" i="1" a="1"/>
  <c r="BI381" i="1" s="1"/>
  <c r="AU383" i="1" a="1"/>
  <c r="AU383" i="1" s="1"/>
  <c r="BH382" i="1" a="1"/>
  <c r="BH382" i="1" s="1"/>
  <c r="BD381" i="1" a="1"/>
  <c r="BD381" i="1" s="1"/>
  <c r="BN382" i="1" a="1"/>
  <c r="BN382" i="1" s="1"/>
  <c r="BA382" i="1" a="1"/>
  <c r="BA382" i="1" s="1"/>
  <c r="BK383" i="1" a="1"/>
  <c r="BK383" i="1" s="1"/>
  <c r="BM383" i="1" a="1"/>
  <c r="BM383" i="1" s="1"/>
  <c r="AZ383" i="1" a="1"/>
  <c r="AZ383" i="1" s="1"/>
  <c r="AV382" i="1" a="1"/>
  <c r="AV382" i="1" s="1"/>
  <c r="BF383" i="1" a="1"/>
  <c r="BF383" i="1" s="1"/>
  <c r="BI383" i="1" a="1"/>
  <c r="BI383" i="1" s="1"/>
  <c r="BC384" i="1" a="1"/>
  <c r="BC384" i="1" s="1"/>
  <c r="BE384" i="1" a="1"/>
  <c r="BE384" i="1" s="1"/>
  <c r="AX381" i="1" a="1"/>
  <c r="AX381" i="1" s="1"/>
  <c r="BH384" i="1" a="1"/>
  <c r="BH384" i="1" s="1"/>
  <c r="BL382" i="1" a="1"/>
  <c r="BL382" i="1" s="1"/>
  <c r="AX384" i="1" a="1"/>
  <c r="AX384" i="1" s="1"/>
  <c r="BA384" i="1" a="1"/>
  <c r="BA384" i="1" s="1"/>
  <c r="AU385" i="1" a="1"/>
  <c r="AU385" i="1" s="1"/>
  <c r="AW385" i="1" a="1"/>
  <c r="AW385" i="1" s="1"/>
  <c r="BN381" i="1" a="1"/>
  <c r="BN381" i="1" s="1"/>
  <c r="AZ385" i="1" a="1"/>
  <c r="AZ385" i="1" s="1"/>
  <c r="BD383" i="1" a="1"/>
  <c r="BD383" i="1" s="1"/>
  <c r="BN384" i="1" a="1"/>
  <c r="BN384" i="1" s="1"/>
  <c r="BI385" i="1" a="1"/>
  <c r="BI385" i="1" s="1"/>
  <c r="BK385" i="1" a="1"/>
  <c r="BK385" i="1" s="1"/>
  <c r="BM385" i="1" a="1"/>
  <c r="BM385" i="1" s="1"/>
  <c r="BF382" i="1" a="1"/>
  <c r="BF382" i="1" s="1"/>
  <c r="BA381" i="1" a="1"/>
  <c r="BA381" i="1" s="1"/>
  <c r="AV384" i="1" a="1"/>
  <c r="AV384" i="1" s="1"/>
  <c r="BF385" i="1" a="1"/>
  <c r="BF385" i="1" s="1"/>
  <c r="AT381" i="1" a="1"/>
  <c r="AT381" i="1" s="1"/>
  <c r="AV381" i="1" a="1"/>
  <c r="AV381" i="1" s="1"/>
  <c r="BB385" i="1" a="1"/>
  <c r="BB385" i="1" s="1"/>
  <c r="AX383" i="1" a="1"/>
  <c r="AX383" i="1" s="1"/>
  <c r="BI382" i="1" a="1"/>
  <c r="BI382" i="1" s="1"/>
  <c r="BL384" i="1" a="1"/>
  <c r="BL384" i="1" s="1"/>
  <c r="BG381" i="1" a="1"/>
  <c r="BG381" i="1" s="1"/>
  <c r="BJ381" i="1" a="1"/>
  <c r="BJ381" i="1" s="1"/>
  <c r="BL381" i="1" a="1"/>
  <c r="BL381" i="1" s="1"/>
  <c r="AT382" i="1" a="1"/>
  <c r="AT382" i="1" s="1"/>
  <c r="BN383" i="1" a="1"/>
  <c r="BN383" i="1" s="1"/>
  <c r="BA383" i="1" a="1"/>
  <c r="BA383" i="1" s="1"/>
  <c r="BD385" i="1" a="1"/>
  <c r="BD385" i="1" s="1"/>
  <c r="AY382" i="1" a="1"/>
  <c r="AY382" i="1" s="1"/>
  <c r="BB382" i="1" a="1"/>
  <c r="BB382" i="1" s="1"/>
  <c r="BD382" i="1" a="1"/>
  <c r="BD382" i="1" s="1"/>
  <c r="BJ382" i="1" a="1"/>
  <c r="BJ382" i="1" s="1"/>
  <c r="BF384" i="1" a="1"/>
  <c r="BF384" i="1" s="1"/>
  <c r="BI384" i="1" a="1"/>
  <c r="BI384" i="1" s="1"/>
  <c r="BE381" i="1" a="1"/>
  <c r="BE381" i="1" s="1"/>
  <c r="BG383" i="1" a="1"/>
  <c r="BG383" i="1" s="1"/>
  <c r="AT383" i="1" a="1"/>
  <c r="AT383" i="1" s="1"/>
  <c r="AV383" i="1" a="1"/>
  <c r="AV383" i="1" s="1"/>
  <c r="BB383" i="1" a="1"/>
  <c r="BB383" i="1" s="1"/>
  <c r="AY385" i="1" a="1"/>
  <c r="AY385" i="1" s="1"/>
  <c r="BK384" i="1" a="1"/>
  <c r="BK384" i="1" s="1"/>
  <c r="BF381" i="1" a="1"/>
  <c r="BF381" i="1" s="1"/>
  <c r="BH385" i="1" a="1"/>
  <c r="BH385" i="1" s="1"/>
  <c r="BJ385" i="1" a="1"/>
  <c r="BJ385" i="1" s="1"/>
  <c r="BC382" i="1" a="1"/>
  <c r="BC382" i="1" s="1"/>
  <c r="BL385" i="1" a="1"/>
  <c r="BL385" i="1" s="1"/>
  <c r="AW381" i="1" a="1"/>
  <c r="AW381" i="1" s="1"/>
  <c r="BE382" i="1" a="1"/>
  <c r="BE382" i="1" s="1"/>
  <c r="AW383" i="1" a="1"/>
  <c r="AW383" i="1" s="1"/>
  <c r="S476" i="1"/>
  <c r="BK477" i="1" a="1"/>
  <c r="BK477" i="1" s="1"/>
  <c r="AW479" i="1" a="1"/>
  <c r="AW479" i="1" s="1"/>
  <c r="AZ477" i="1" a="1"/>
  <c r="AZ477" i="1" s="1"/>
  <c r="BJ480" i="1" a="1"/>
  <c r="BJ480" i="1" s="1"/>
  <c r="BL480" i="1" a="1"/>
  <c r="BL480" i="1" s="1"/>
  <c r="BN480" i="1" a="1"/>
  <c r="BN480" i="1" s="1"/>
  <c r="BB476" i="1" a="1"/>
  <c r="BB476" i="1" s="1"/>
  <c r="BC478" i="1" a="1"/>
  <c r="BC478" i="1" s="1"/>
  <c r="BM479" i="1" a="1"/>
  <c r="BM479" i="1" s="1"/>
  <c r="BH478" i="1" a="1"/>
  <c r="BH478" i="1" s="1"/>
  <c r="AU476" i="1" a="1"/>
  <c r="AU476" i="1" s="1"/>
  <c r="AW476" i="1" a="1"/>
  <c r="AW476" i="1" s="1"/>
  <c r="AY476" i="1" a="1"/>
  <c r="AY476" i="1" s="1"/>
  <c r="AT477" i="1" a="1"/>
  <c r="AT477" i="1" s="1"/>
  <c r="AU479" i="1" a="1"/>
  <c r="AU479" i="1" s="1"/>
  <c r="BE480" i="1" a="1"/>
  <c r="BE480" i="1" s="1"/>
  <c r="AZ479" i="1" a="1"/>
  <c r="AZ479" i="1" s="1"/>
  <c r="BK476" i="1" a="1"/>
  <c r="BK476" i="1" s="1"/>
  <c r="BM476" i="1" a="1"/>
  <c r="BM476" i="1" s="1"/>
  <c r="BG477" i="1" a="1"/>
  <c r="BG477" i="1" s="1"/>
  <c r="BJ477" i="1" a="1"/>
  <c r="BJ477" i="1" s="1"/>
  <c r="BD480" i="1" a="1"/>
  <c r="BD480" i="1" s="1"/>
  <c r="AY477" i="1" a="1"/>
  <c r="AY477" i="1" s="1"/>
  <c r="BB477" i="1" a="1"/>
  <c r="BB477" i="1" s="1"/>
  <c r="BD477" i="1" a="1"/>
  <c r="BD477" i="1" s="1"/>
  <c r="BF477" i="1" a="1"/>
  <c r="BF477" i="1" s="1"/>
  <c r="BA476" i="1" a="1"/>
  <c r="BA476" i="1" s="1"/>
  <c r="BE476" i="1" a="1"/>
  <c r="BE476" i="1" s="1"/>
  <c r="BG478" i="1" a="1"/>
  <c r="BG478" i="1" s="1"/>
  <c r="AT478" i="1" a="1"/>
  <c r="AT478" i="1" s="1"/>
  <c r="AV478" i="1" a="1"/>
  <c r="AV478" i="1" s="1"/>
  <c r="AX478" i="1" a="1"/>
  <c r="AX478" i="1" s="1"/>
  <c r="BI477" i="1" a="1"/>
  <c r="BI477" i="1" s="1"/>
  <c r="AW477" i="1" a="1"/>
  <c r="AW477" i="1" s="1"/>
  <c r="AY479" i="1" a="1"/>
  <c r="AY479" i="1" s="1"/>
  <c r="BJ478" i="1" a="1"/>
  <c r="BJ478" i="1" s="1"/>
  <c r="BL478" i="1" a="1"/>
  <c r="BL478" i="1" s="1"/>
  <c r="BN478" i="1" a="1"/>
  <c r="BN478" i="1" s="1"/>
  <c r="BA478" i="1" a="1"/>
  <c r="BA478" i="1" s="1"/>
  <c r="BC476" i="1" a="1"/>
  <c r="BC476" i="1" s="1"/>
  <c r="BM477" i="1" a="1"/>
  <c r="BM477" i="1" s="1"/>
  <c r="BG480" i="1" a="1"/>
  <c r="BG480" i="1" s="1"/>
  <c r="BB479" i="1" a="1"/>
  <c r="BB479" i="1" s="1"/>
  <c r="BD479" i="1" a="1"/>
  <c r="BD479" i="1" s="1"/>
  <c r="BF479" i="1" a="1"/>
  <c r="BF479" i="1" s="1"/>
  <c r="AU477" i="1" a="1"/>
  <c r="AU477" i="1" s="1"/>
  <c r="BE478" i="1" a="1"/>
  <c r="BE478" i="1" s="1"/>
  <c r="BH476" i="1" a="1"/>
  <c r="BH476" i="1" s="1"/>
  <c r="AT480" i="1" a="1"/>
  <c r="AT480" i="1" s="1"/>
  <c r="AV480" i="1" a="1"/>
  <c r="AV480" i="1" s="1"/>
  <c r="AX480" i="1" a="1"/>
  <c r="AX480" i="1" s="1"/>
  <c r="BL477" i="1" a="1"/>
  <c r="BL477" i="1" s="1"/>
  <c r="BA479" i="1" a="1"/>
  <c r="BA479" i="1" s="1"/>
  <c r="AW480" i="1" a="1"/>
  <c r="AW480" i="1" s="1"/>
  <c r="BJ479" i="1" a="1"/>
  <c r="BJ479" i="1" s="1"/>
  <c r="BD478" i="1" a="1"/>
  <c r="BD478" i="1" s="1"/>
  <c r="BI480" i="1" a="1"/>
  <c r="BI480" i="1" s="1"/>
  <c r="BM480" i="1" a="1"/>
  <c r="BM480" i="1" s="1"/>
  <c r="BB480" i="1" a="1"/>
  <c r="BB480" i="1" s="1"/>
  <c r="AV479" i="1" a="1"/>
  <c r="AV479" i="1" s="1"/>
  <c r="AT476" i="1" a="1"/>
  <c r="AT476" i="1" s="1"/>
  <c r="AX476" i="1" a="1"/>
  <c r="AX476" i="1" s="1"/>
  <c r="BL479" i="1" a="1"/>
  <c r="BL479" i="1" s="1"/>
  <c r="BJ476" i="1" a="1"/>
  <c r="BJ476" i="1" s="1"/>
  <c r="BN476" i="1" a="1"/>
  <c r="BN476" i="1" s="1"/>
  <c r="BF476" i="1" a="1"/>
  <c r="BF476" i="1" s="1"/>
  <c r="BC477" i="1" a="1"/>
  <c r="BC477" i="1" s="1"/>
  <c r="AY478" i="1" a="1"/>
  <c r="AY478" i="1" s="1"/>
  <c r="AX477" i="1" a="1"/>
  <c r="AX477" i="1" s="1"/>
  <c r="AU478" i="1" a="1"/>
  <c r="AU478" i="1" s="1"/>
  <c r="BG479" i="1" a="1"/>
  <c r="BG479" i="1" s="1"/>
  <c r="BN477" i="1" a="1"/>
  <c r="BN477" i="1" s="1"/>
  <c r="BK478" i="1" a="1"/>
  <c r="BK478" i="1" s="1"/>
  <c r="AY480" i="1" a="1"/>
  <c r="AY480" i="1" s="1"/>
  <c r="BF478" i="1" a="1"/>
  <c r="BF478" i="1" s="1"/>
  <c r="BC479" i="1" a="1"/>
  <c r="BC479" i="1" s="1"/>
  <c r="AZ476" i="1" a="1"/>
  <c r="AZ476" i="1" s="1"/>
  <c r="AX479" i="1" a="1"/>
  <c r="AX479" i="1" s="1"/>
  <c r="AU480" i="1" a="1"/>
  <c r="AU480" i="1" s="1"/>
  <c r="BH477" i="1" a="1"/>
  <c r="BH477" i="1" s="1"/>
  <c r="BN479" i="1" a="1"/>
  <c r="BN479" i="1" s="1"/>
  <c r="BK480" i="1" a="1"/>
  <c r="BK480" i="1" s="1"/>
  <c r="AZ478" i="1" a="1"/>
  <c r="AZ478" i="1" s="1"/>
  <c r="BF480" i="1" a="1"/>
  <c r="BF480" i="1" s="1"/>
  <c r="AV476" i="1" a="1"/>
  <c r="AV476" i="1" s="1"/>
  <c r="BH479" i="1" a="1"/>
  <c r="BH479" i="1" s="1"/>
  <c r="BG476" i="1" a="1"/>
  <c r="BG476" i="1" s="1"/>
  <c r="BL476" i="1" a="1"/>
  <c r="BL476" i="1" s="1"/>
  <c r="AZ480" i="1" a="1"/>
  <c r="AZ480" i="1" s="1"/>
  <c r="BK479" i="1" a="1"/>
  <c r="BK479" i="1" s="1"/>
  <c r="BH480" i="1" a="1"/>
  <c r="BH480" i="1" s="1"/>
  <c r="BE477" i="1" a="1"/>
  <c r="BE477" i="1" s="1"/>
  <c r="BI479" i="1" a="1"/>
  <c r="BI479" i="1" s="1"/>
  <c r="BC480" i="1" a="1"/>
  <c r="BC480" i="1" s="1"/>
  <c r="BI476" i="1" a="1"/>
  <c r="BI476" i="1" s="1"/>
  <c r="AW478" i="1" a="1"/>
  <c r="AW478" i="1" s="1"/>
  <c r="BA480" i="1" a="1"/>
  <c r="BA480" i="1" s="1"/>
  <c r="BD476" i="1" a="1"/>
  <c r="BD476" i="1" s="1"/>
  <c r="BA477" i="1" a="1"/>
  <c r="BA477" i="1" s="1"/>
  <c r="BM478" i="1" a="1"/>
  <c r="BM478" i="1" s="1"/>
  <c r="BB478" i="1" a="1"/>
  <c r="BB478" i="1" s="1"/>
  <c r="AV477" i="1" a="1"/>
  <c r="AV477" i="1" s="1"/>
  <c r="BI478" i="1" a="1"/>
  <c r="BI478" i="1" s="1"/>
  <c r="BE479" i="1" a="1"/>
  <c r="BE479" i="1" s="1"/>
  <c r="AT479" i="1" a="1"/>
  <c r="AT479" i="1" s="1"/>
  <c r="S221" i="1"/>
  <c r="BJ279" i="1" a="1"/>
  <c r="BJ279" i="1" s="1"/>
  <c r="BA279" i="1" a="1"/>
  <c r="BA279" i="1" s="1"/>
  <c r="AT279" i="1" a="1"/>
  <c r="AT279" i="1" s="1"/>
  <c r="BM279" i="1" a="1"/>
  <c r="BM279" i="1" s="1"/>
  <c r="BF279" i="1" a="1"/>
  <c r="BF279" i="1" s="1"/>
  <c r="AW279" i="1" a="1"/>
  <c r="AW279" i="1" s="1"/>
  <c r="BD279" i="1" a="1"/>
  <c r="BD279" i="1" s="1"/>
  <c r="BI279" i="1" a="1"/>
  <c r="BI279" i="1" s="1"/>
  <c r="AZ279" i="1" a="1"/>
  <c r="AZ279" i="1" s="1"/>
  <c r="BL279" i="1" a="1"/>
  <c r="BL279" i="1" s="1"/>
  <c r="BE279" i="1" a="1"/>
  <c r="BE279" i="1" s="1"/>
  <c r="AX279" i="1" a="1"/>
  <c r="AX279" i="1" s="1"/>
  <c r="AV279" i="1" a="1"/>
  <c r="AV279" i="1" s="1"/>
  <c r="BD225" i="1" a="1"/>
  <c r="BD225" i="1" s="1"/>
  <c r="BF225" i="1" a="1"/>
  <c r="BF225" i="1" s="1"/>
  <c r="AZ280" i="1" a="1"/>
  <c r="AZ280" i="1" s="1"/>
  <c r="BH279" i="1" a="1"/>
  <c r="BH279" i="1" s="1"/>
  <c r="BL280" i="1" a="1"/>
  <c r="BL280" i="1" s="1"/>
  <c r="AY279" i="1" a="1"/>
  <c r="AY279" i="1" s="1"/>
  <c r="AZ225" i="1" a="1"/>
  <c r="AZ225" i="1" s="1"/>
  <c r="AT280" i="1" a="1"/>
  <c r="AT280" i="1" s="1"/>
  <c r="BK279" i="1" a="1"/>
  <c r="BK279" i="1" s="1"/>
  <c r="BL225" i="1" a="1"/>
  <c r="BL225" i="1" s="1"/>
  <c r="BF280" i="1" a="1"/>
  <c r="BF280" i="1" s="1"/>
  <c r="BA280" i="1" a="1"/>
  <c r="BA280" i="1" s="1"/>
  <c r="AW225" i="1" a="1"/>
  <c r="AW225" i="1" s="1"/>
  <c r="BM280" i="1" a="1"/>
  <c r="BM280" i="1" s="1"/>
  <c r="BB279" i="1" a="1"/>
  <c r="BB279" i="1" s="1"/>
  <c r="AU225" i="1" a="1"/>
  <c r="AU225" i="1" s="1"/>
  <c r="BI225" i="1" a="1"/>
  <c r="BI225" i="1" s="1"/>
  <c r="AU280" i="1" a="1"/>
  <c r="AU280" i="1" s="1"/>
  <c r="BN279" i="1" a="1"/>
  <c r="BN279" i="1" s="1"/>
  <c r="BC225" i="1" a="1"/>
  <c r="BC225" i="1" s="1"/>
  <c r="BG225" i="1" a="1"/>
  <c r="BG225" i="1" s="1"/>
  <c r="BG280" i="1" a="1"/>
  <c r="BG280" i="1" s="1"/>
  <c r="BE225" i="1" a="1"/>
  <c r="BE225" i="1" s="1"/>
  <c r="AY225" i="1" a="1"/>
  <c r="AY225" i="1" s="1"/>
  <c r="AX280" i="1" a="1"/>
  <c r="AX280" i="1" s="1"/>
  <c r="BB280" i="1" a="1"/>
  <c r="BB280" i="1" s="1"/>
  <c r="BK225" i="1" a="1"/>
  <c r="BK225" i="1" s="1"/>
  <c r="BJ280" i="1" a="1"/>
  <c r="BJ280" i="1" s="1"/>
  <c r="BN280" i="1" a="1"/>
  <c r="BN280" i="1" s="1"/>
  <c r="BC279" i="1" a="1"/>
  <c r="BC279" i="1" s="1"/>
  <c r="AV280" i="1" a="1"/>
  <c r="AV280" i="1" s="1"/>
  <c r="BC280" i="1" a="1"/>
  <c r="BC280" i="1" s="1"/>
  <c r="BH280" i="1" a="1"/>
  <c r="BH280" i="1" s="1"/>
  <c r="BA225" i="1" a="1"/>
  <c r="BA225" i="1" s="1"/>
  <c r="AY280" i="1" a="1"/>
  <c r="AY280" i="1" s="1"/>
  <c r="AU279" i="1" a="1"/>
  <c r="AU279" i="1" s="1"/>
  <c r="BB225" i="1" a="1"/>
  <c r="BB225" i="1" s="1"/>
  <c r="AV225" i="1" a="1"/>
  <c r="AV225" i="1" s="1"/>
  <c r="BM225" i="1" a="1"/>
  <c r="BM225" i="1" s="1"/>
  <c r="BK280" i="1" a="1"/>
  <c r="BK280" i="1" s="1"/>
  <c r="BD280" i="1" a="1"/>
  <c r="BD280" i="1" s="1"/>
  <c r="BG279" i="1" a="1"/>
  <c r="BG279" i="1" s="1"/>
  <c r="BN225" i="1" a="1"/>
  <c r="BN225" i="1" s="1"/>
  <c r="BH225" i="1" a="1"/>
  <c r="BH225" i="1" s="1"/>
  <c r="AX225" i="1" a="1"/>
  <c r="AX225" i="1" s="1"/>
  <c r="AW280" i="1" a="1"/>
  <c r="AW280" i="1" s="1"/>
  <c r="AT225" i="1" a="1"/>
  <c r="AT225" i="1" s="1"/>
  <c r="BJ225" i="1" a="1"/>
  <c r="BJ225" i="1" s="1"/>
  <c r="BE280" i="1" a="1"/>
  <c r="BE280" i="1" s="1"/>
  <c r="BI280" i="1" a="1"/>
  <c r="BI280" i="1" s="1"/>
  <c r="BF276" i="1" a="1"/>
  <c r="BF276" i="1" s="1"/>
  <c r="AZ276" i="1" a="1"/>
  <c r="AZ276" i="1" s="1"/>
  <c r="BB278" i="1" a="1"/>
  <c r="BB278" i="1" s="1"/>
  <c r="BG278" i="1" a="1"/>
  <c r="BG278" i="1" s="1"/>
  <c r="BG221" i="1" a="1"/>
  <c r="BG221" i="1" s="1"/>
  <c r="AW221" i="1" a="1"/>
  <c r="AW221" i="1" s="1"/>
  <c r="AU224" i="1" a="1"/>
  <c r="AU224" i="1" s="1"/>
  <c r="AY222" i="1" a="1"/>
  <c r="AY222" i="1" s="1"/>
  <c r="BL224" i="1" a="1"/>
  <c r="BL224" i="1" s="1"/>
  <c r="BG277" i="1" a="1"/>
  <c r="BG277" i="1" s="1"/>
  <c r="BA277" i="1" a="1"/>
  <c r="BA277" i="1" s="1"/>
  <c r="AU276" i="1" a="1"/>
  <c r="AU276" i="1" s="1"/>
  <c r="BL276" i="1" a="1"/>
  <c r="BL276" i="1" s="1"/>
  <c r="BN278" i="1" a="1"/>
  <c r="BN278" i="1" s="1"/>
  <c r="BG276" i="1" a="1"/>
  <c r="BG276" i="1" s="1"/>
  <c r="AV278" i="1" a="1"/>
  <c r="AV278" i="1" s="1"/>
  <c r="BA276" i="1" a="1"/>
  <c r="BA276" i="1" s="1"/>
  <c r="BH278" i="1" a="1"/>
  <c r="BH278" i="1" s="1"/>
  <c r="AV276" i="1" a="1"/>
  <c r="AV276" i="1" s="1"/>
  <c r="BM276" i="1" a="1"/>
  <c r="BM276" i="1" s="1"/>
  <c r="BC278" i="1" a="1"/>
  <c r="BC278" i="1" s="1"/>
  <c r="BH276" i="1" a="1"/>
  <c r="BH276" i="1" s="1"/>
  <c r="BB276" i="1" a="1"/>
  <c r="BB276" i="1" s="1"/>
  <c r="BN276" i="1" a="1"/>
  <c r="BN276" i="1" s="1"/>
  <c r="AW276" i="1" a="1"/>
  <c r="AW276" i="1" s="1"/>
  <c r="BD278" i="1" a="1"/>
  <c r="BD278" i="1" s="1"/>
  <c r="BI278" i="1" a="1"/>
  <c r="BI278" i="1" s="1"/>
  <c r="BI276" i="1" a="1"/>
  <c r="BI276" i="1" s="1"/>
  <c r="AZ278" i="1" a="1"/>
  <c r="AZ278" i="1" s="1"/>
  <c r="BL278" i="1" a="1"/>
  <c r="BL278" i="1" s="1"/>
  <c r="BF221" i="1" a="1"/>
  <c r="BF221" i="1" s="1"/>
  <c r="AU222" i="1" a="1"/>
  <c r="AU222" i="1" s="1"/>
  <c r="BI223" i="1" a="1"/>
  <c r="BI223" i="1" s="1"/>
  <c r="BM221" i="1" a="1"/>
  <c r="BM221" i="1" s="1"/>
  <c r="BJ277" i="1" a="1"/>
  <c r="BJ277" i="1" s="1"/>
  <c r="AX276" i="1" a="1"/>
  <c r="AX276" i="1" s="1"/>
  <c r="BE278" i="1" a="1"/>
  <c r="BE278" i="1" s="1"/>
  <c r="AX278" i="1" a="1"/>
  <c r="AX278" i="1" s="1"/>
  <c r="BE222" i="1" a="1"/>
  <c r="BE222" i="1" s="1"/>
  <c r="BG222" i="1" a="1"/>
  <c r="BG222" i="1" s="1"/>
  <c r="AX221" i="1" a="1"/>
  <c r="AX221" i="1" s="1"/>
  <c r="AV224" i="1" a="1"/>
  <c r="AV224" i="1" s="1"/>
  <c r="AZ222" i="1" a="1"/>
  <c r="AZ222" i="1" s="1"/>
  <c r="BC221" i="1" a="1"/>
  <c r="BC221" i="1" s="1"/>
  <c r="BE221" i="1" a="1"/>
  <c r="BE221" i="1" s="1"/>
  <c r="BE277" i="1" a="1"/>
  <c r="BE277" i="1" s="1"/>
  <c r="BJ276" i="1" a="1"/>
  <c r="BJ276" i="1" s="1"/>
  <c r="BJ278" i="1" a="1"/>
  <c r="BJ278" i="1" s="1"/>
  <c r="BD223" i="1" a="1"/>
  <c r="BD223" i="1" s="1"/>
  <c r="AT223" i="1" a="1"/>
  <c r="AT223" i="1" s="1"/>
  <c r="BJ221" i="1" a="1"/>
  <c r="BJ221" i="1" s="1"/>
  <c r="BH224" i="1" a="1"/>
  <c r="BH224" i="1" s="1"/>
  <c r="BL222" i="1" a="1"/>
  <c r="BL222" i="1" s="1"/>
  <c r="BB222" i="1" a="1"/>
  <c r="BB222" i="1" s="1"/>
  <c r="BD222" i="1" a="1"/>
  <c r="BD222" i="1" s="1"/>
  <c r="AY277" i="1" a="1"/>
  <c r="AY277" i="1" s="1"/>
  <c r="BC276" i="1" a="1"/>
  <c r="BC276" i="1" s="1"/>
  <c r="BA278" i="1" a="1"/>
  <c r="BA278" i="1" s="1"/>
  <c r="AT278" i="1" a="1"/>
  <c r="AT278" i="1" s="1"/>
  <c r="BC224" i="1" a="1"/>
  <c r="BC224" i="1" s="1"/>
  <c r="BF223" i="1" a="1"/>
  <c r="BF223" i="1" s="1"/>
  <c r="AW222" i="1" a="1"/>
  <c r="AW222" i="1" s="1"/>
  <c r="AY223" i="1" a="1"/>
  <c r="AY223" i="1" s="1"/>
  <c r="BN222" i="1" a="1"/>
  <c r="BN222" i="1" s="1"/>
  <c r="BC223" i="1" a="1"/>
  <c r="BC223" i="1" s="1"/>
  <c r="AT277" i="1" a="1"/>
  <c r="AT277" i="1" s="1"/>
  <c r="BK277" i="1" a="1"/>
  <c r="BK277" i="1" s="1"/>
  <c r="BD276" i="1" a="1"/>
  <c r="BD276" i="1" s="1"/>
  <c r="AY276" i="1" a="1"/>
  <c r="AY276" i="1" s="1"/>
  <c r="BM278" i="1" a="1"/>
  <c r="BM278" i="1" s="1"/>
  <c r="BF278" i="1" a="1"/>
  <c r="BF278" i="1" s="1"/>
  <c r="BE224" i="1" a="1"/>
  <c r="BE224" i="1" s="1"/>
  <c r="BI222" i="1" a="1"/>
  <c r="BI222" i="1" s="1"/>
  <c r="BK223" i="1" a="1"/>
  <c r="BK223" i="1" s="1"/>
  <c r="BA223" i="1" a="1"/>
  <c r="BA223" i="1" s="1"/>
  <c r="BB224" i="1" a="1"/>
  <c r="BB224" i="1" s="1"/>
  <c r="BF277" i="1" a="1"/>
  <c r="BF277" i="1" s="1"/>
  <c r="BE276" i="1" a="1"/>
  <c r="BE276" i="1" s="1"/>
  <c r="BK276" i="1" a="1"/>
  <c r="BK276" i="1" s="1"/>
  <c r="AY278" i="1" a="1"/>
  <c r="AY278" i="1" s="1"/>
  <c r="AV223" i="1" a="1"/>
  <c r="AV223" i="1" s="1"/>
  <c r="AZ221" i="1" a="1"/>
  <c r="AZ221" i="1" s="1"/>
  <c r="AX224" i="1" a="1"/>
  <c r="AX224" i="1" s="1"/>
  <c r="BM223" i="1" a="1"/>
  <c r="BM223" i="1" s="1"/>
  <c r="BN224" i="1" a="1"/>
  <c r="BN224" i="1" s="1"/>
  <c r="AZ277" i="1" a="1"/>
  <c r="AZ277" i="1" s="1"/>
  <c r="AT276" i="1" a="1"/>
  <c r="AT276" i="1" s="1"/>
  <c r="AU278" i="1" a="1"/>
  <c r="AU278" i="1" s="1"/>
  <c r="BK278" i="1" a="1"/>
  <c r="BK278" i="1" s="1"/>
  <c r="AU221" i="1" a="1"/>
  <c r="AU221" i="1" s="1"/>
  <c r="BH223" i="1" a="1"/>
  <c r="BH223" i="1" s="1"/>
  <c r="BL221" i="1" a="1"/>
  <c r="BL221" i="1" s="1"/>
  <c r="BJ224" i="1" a="1"/>
  <c r="BJ224" i="1" s="1"/>
  <c r="AZ224" i="1" a="1"/>
  <c r="AZ224" i="1" s="1"/>
  <c r="AU223" i="1" a="1"/>
  <c r="AU223" i="1" s="1"/>
  <c r="AW224" i="1" a="1"/>
  <c r="AW224" i="1" s="1"/>
  <c r="BB223" i="1" a="1"/>
  <c r="BB223" i="1" s="1"/>
  <c r="BH277" i="1" a="1"/>
  <c r="BH277" i="1" s="1"/>
  <c r="BG223" i="1" a="1"/>
  <c r="BG223" i="1" s="1"/>
  <c r="BI224" i="1" a="1"/>
  <c r="BI224" i="1" s="1"/>
  <c r="BN223" i="1" a="1"/>
  <c r="BN223" i="1" s="1"/>
  <c r="AT224" i="1" a="1"/>
  <c r="AT224" i="1" s="1"/>
  <c r="BA224" i="1" a="1"/>
  <c r="BA224" i="1" s="1"/>
  <c r="AW277" i="1" a="1"/>
  <c r="AW277" i="1" s="1"/>
  <c r="BF224" i="1" a="1"/>
  <c r="BF224" i="1" s="1"/>
  <c r="BM224" i="1" a="1"/>
  <c r="BM224" i="1" s="1"/>
  <c r="BI277" i="1" a="1"/>
  <c r="BI277" i="1" s="1"/>
  <c r="AT221" i="1" a="1"/>
  <c r="AT221" i="1" s="1"/>
  <c r="BA221" i="1" a="1"/>
  <c r="BA221" i="1" s="1"/>
  <c r="AT222" i="1" a="1"/>
  <c r="AT222" i="1" s="1"/>
  <c r="BG224" i="1" a="1"/>
  <c r="BG224" i="1" s="1"/>
  <c r="BB221" i="1" a="1"/>
  <c r="BB221" i="1" s="1"/>
  <c r="AX277" i="1" a="1"/>
  <c r="AX277" i="1" s="1"/>
  <c r="BF222" i="1" a="1"/>
  <c r="BF222" i="1" s="1"/>
  <c r="BN221" i="1" a="1"/>
  <c r="BN221" i="1" s="1"/>
  <c r="BL277" i="1" a="1"/>
  <c r="BL277" i="1" s="1"/>
  <c r="AW278" i="1" a="1"/>
  <c r="AW278" i="1" s="1"/>
  <c r="BE223" i="1" a="1"/>
  <c r="BE223" i="1" s="1"/>
  <c r="BA222" i="1" a="1"/>
  <c r="BA222" i="1" s="1"/>
  <c r="BM277" i="1" a="1"/>
  <c r="BM277" i="1" s="1"/>
  <c r="BD224" i="1" a="1"/>
  <c r="BD224" i="1" s="1"/>
  <c r="AY221" i="1" a="1"/>
  <c r="AY221" i="1" s="1"/>
  <c r="BM222" i="1" a="1"/>
  <c r="BM222" i="1" s="1"/>
  <c r="BK221" i="1" a="1"/>
  <c r="BK221" i="1" s="1"/>
  <c r="AZ223" i="1" a="1"/>
  <c r="AZ223" i="1" s="1"/>
  <c r="BB277" i="1" a="1"/>
  <c r="BB277" i="1" s="1"/>
  <c r="AX222" i="1" a="1"/>
  <c r="AX222" i="1" s="1"/>
  <c r="BL223" i="1" a="1"/>
  <c r="BL223" i="1" s="1"/>
  <c r="BN277" i="1" a="1"/>
  <c r="BN277" i="1" s="1"/>
  <c r="AV221" i="1" a="1"/>
  <c r="AV221" i="1" s="1"/>
  <c r="BJ222" i="1" a="1"/>
  <c r="BJ222" i="1" s="1"/>
  <c r="AY224" i="1" a="1"/>
  <c r="AY224" i="1" s="1"/>
  <c r="BC277" i="1" a="1"/>
  <c r="BC277" i="1" s="1"/>
  <c r="BH221" i="1" a="1"/>
  <c r="BH221" i="1" s="1"/>
  <c r="AW223" i="1" a="1"/>
  <c r="AW223" i="1" s="1"/>
  <c r="BK224" i="1" a="1"/>
  <c r="BK224" i="1" s="1"/>
  <c r="BD277" i="1" a="1"/>
  <c r="BD277" i="1" s="1"/>
  <c r="BI221" i="1" a="1"/>
  <c r="BI221" i="1" s="1"/>
  <c r="BK222" i="1" a="1"/>
  <c r="BK222" i="1" s="1"/>
  <c r="AU277" i="1" a="1"/>
  <c r="AU277" i="1" s="1"/>
  <c r="AV222" i="1" a="1"/>
  <c r="AV222" i="1" s="1"/>
  <c r="AX223" i="1" a="1"/>
  <c r="AX223" i="1" s="1"/>
  <c r="BD221" i="1" a="1"/>
  <c r="BD221" i="1" s="1"/>
  <c r="BH222" i="1" a="1"/>
  <c r="BH222" i="1" s="1"/>
  <c r="BJ223" i="1" a="1"/>
  <c r="BJ223" i="1" s="1"/>
  <c r="BC222" i="1" a="1"/>
  <c r="BC222" i="1" s="1"/>
  <c r="AV277" i="1" a="1"/>
  <c r="AV277" i="1" s="1"/>
  <c r="S91" i="1"/>
  <c r="BJ92" i="1" a="1"/>
  <c r="BJ92" i="1" s="1"/>
  <c r="BN92" i="1" a="1"/>
  <c r="BN92" i="1" s="1"/>
  <c r="AW92" i="1" a="1"/>
  <c r="AW92" i="1" s="1"/>
  <c r="BA92" i="1" a="1"/>
  <c r="BA92" i="1" s="1"/>
  <c r="BI92" i="1" a="1"/>
  <c r="BI92" i="1" s="1"/>
  <c r="BM92" i="1" a="1"/>
  <c r="BM92" i="1" s="1"/>
  <c r="AU92" i="1" a="1"/>
  <c r="AU92" i="1" s="1"/>
  <c r="BG92" i="1" a="1"/>
  <c r="BG92" i="1" s="1"/>
  <c r="AX92" i="1" a="1"/>
  <c r="AX92" i="1" s="1"/>
  <c r="BB92" i="1" a="1"/>
  <c r="BB92" i="1" s="1"/>
  <c r="AV92" i="1" a="1"/>
  <c r="AV92" i="1" s="1"/>
  <c r="BE92" i="1" a="1"/>
  <c r="BE92" i="1" s="1"/>
  <c r="BH92" i="1" a="1"/>
  <c r="BH92" i="1" s="1"/>
  <c r="AW94" i="1" a="1"/>
  <c r="AW94" i="1" s="1"/>
  <c r="BA94" i="1" a="1"/>
  <c r="BA94" i="1" s="1"/>
  <c r="AT92" i="1" a="1"/>
  <c r="AT92" i="1" s="1"/>
  <c r="BI94" i="1" a="1"/>
  <c r="BI94" i="1" s="1"/>
  <c r="BM94" i="1" a="1"/>
  <c r="BM94" i="1" s="1"/>
  <c r="BF92" i="1" a="1"/>
  <c r="BF92" i="1" s="1"/>
  <c r="AY92" i="1" a="1"/>
  <c r="AY92" i="1" s="1"/>
  <c r="BK92" i="1" a="1"/>
  <c r="BK92" i="1" s="1"/>
  <c r="AZ92" i="1" a="1"/>
  <c r="AZ92" i="1" s="1"/>
  <c r="BL92" i="1" a="1"/>
  <c r="BL92" i="1" s="1"/>
  <c r="BD94" i="1" a="1"/>
  <c r="BD94" i="1" s="1"/>
  <c r="BC92" i="1" a="1"/>
  <c r="BC92" i="1" s="1"/>
  <c r="AV94" i="1" a="1"/>
  <c r="AV94" i="1" s="1"/>
  <c r="AZ94" i="1" a="1"/>
  <c r="AZ94" i="1" s="1"/>
  <c r="BD92" i="1" a="1"/>
  <c r="BD92" i="1" s="1"/>
  <c r="BH94" i="1" a="1"/>
  <c r="BH94" i="1" s="1"/>
  <c r="BL94" i="1" a="1"/>
  <c r="BL94" i="1" s="1"/>
  <c r="BH95" i="1" a="1"/>
  <c r="BH95" i="1" s="1"/>
  <c r="BL95" i="1" a="1"/>
  <c r="BL95" i="1" s="1"/>
  <c r="AU94" i="1" a="1"/>
  <c r="AU94" i="1" s="1"/>
  <c r="BC94" i="1" a="1"/>
  <c r="BC94" i="1" s="1"/>
  <c r="BG94" i="1" a="1"/>
  <c r="BG94" i="1" s="1"/>
  <c r="BE94" i="1" a="1"/>
  <c r="BE94" i="1" s="1"/>
  <c r="BD95" i="1" a="1"/>
  <c r="BD95" i="1" s="1"/>
  <c r="AW95" i="1" a="1"/>
  <c r="AW95" i="1" s="1"/>
  <c r="BA95" i="1" a="1"/>
  <c r="BA95" i="1" s="1"/>
  <c r="BI95" i="1" a="1"/>
  <c r="BI95" i="1" s="1"/>
  <c r="BM95" i="1" a="1"/>
  <c r="BM95" i="1" s="1"/>
  <c r="AX94" i="1" a="1"/>
  <c r="AX94" i="1" s="1"/>
  <c r="BE95" i="1" a="1"/>
  <c r="BE95" i="1" s="1"/>
  <c r="BJ94" i="1" a="1"/>
  <c r="BJ94" i="1" s="1"/>
  <c r="AT95" i="1" a="1"/>
  <c r="AT95" i="1" s="1"/>
  <c r="AX95" i="1" a="1"/>
  <c r="AX95" i="1" s="1"/>
  <c r="BB95" i="1" a="1"/>
  <c r="BB95" i="1" s="1"/>
  <c r="BF95" i="1" a="1"/>
  <c r="BF95" i="1" s="1"/>
  <c r="BJ95" i="1" a="1"/>
  <c r="BJ95" i="1" s="1"/>
  <c r="BN95" i="1" a="1"/>
  <c r="BN95" i="1" s="1"/>
  <c r="AY94" i="1" a="1"/>
  <c r="AY94" i="1" s="1"/>
  <c r="BK94" i="1" a="1"/>
  <c r="BK94" i="1" s="1"/>
  <c r="AU95" i="1" a="1"/>
  <c r="AU95" i="1" s="1"/>
  <c r="AY95" i="1" a="1"/>
  <c r="AY95" i="1" s="1"/>
  <c r="BC95" i="1" a="1"/>
  <c r="BC95" i="1" s="1"/>
  <c r="BG95" i="1" a="1"/>
  <c r="BG95" i="1" s="1"/>
  <c r="BK95" i="1" a="1"/>
  <c r="BK95" i="1" s="1"/>
  <c r="AT94" i="1" a="1"/>
  <c r="AT94" i="1" s="1"/>
  <c r="BB94" i="1" a="1"/>
  <c r="BB94" i="1" s="1"/>
  <c r="BF94" i="1" a="1"/>
  <c r="BF94" i="1" s="1"/>
  <c r="BN94" i="1" a="1"/>
  <c r="BN94" i="1" s="1"/>
  <c r="AV95" i="1" a="1"/>
  <c r="AV95" i="1" s="1"/>
  <c r="AZ95" i="1" a="1"/>
  <c r="AZ95" i="1" s="1"/>
  <c r="AY93" i="1" a="1"/>
  <c r="AY93" i="1" s="1"/>
  <c r="BC93" i="1" a="1"/>
  <c r="BC93" i="1" s="1"/>
  <c r="BI91" i="1" a="1"/>
  <c r="BI91" i="1" s="1"/>
  <c r="AU91" i="1" a="1"/>
  <c r="AU91" i="1" s="1"/>
  <c r="BK93" i="1" a="1"/>
  <c r="BK93" i="1" s="1"/>
  <c r="AT93" i="1" a="1"/>
  <c r="AT93" i="1" s="1"/>
  <c r="AX91" i="1" a="1"/>
  <c r="AX91" i="1" s="1"/>
  <c r="BG91" i="1" a="1"/>
  <c r="BG91" i="1" s="1"/>
  <c r="BJ91" i="1" a="1"/>
  <c r="BJ91" i="1" s="1"/>
  <c r="AV91" i="1" a="1"/>
  <c r="AV91" i="1" s="1"/>
  <c r="AU93" i="1" a="1"/>
  <c r="AU93" i="1" s="1"/>
  <c r="BD93" i="1" a="1"/>
  <c r="BD93" i="1" s="1"/>
  <c r="AY91" i="1" a="1"/>
  <c r="AY91" i="1" s="1"/>
  <c r="BH91" i="1" a="1"/>
  <c r="BH91" i="1" s="1"/>
  <c r="BG93" i="1" a="1"/>
  <c r="BG93" i="1" s="1"/>
  <c r="AZ93" i="1" a="1"/>
  <c r="AZ93" i="1" s="1"/>
  <c r="BK91" i="1" a="1"/>
  <c r="BK91" i="1" s="1"/>
  <c r="BL93" i="1" a="1"/>
  <c r="BL93" i="1" s="1"/>
  <c r="AZ91" i="1" a="1"/>
  <c r="AZ91" i="1" s="1"/>
  <c r="BE93" i="1" a="1"/>
  <c r="BE93" i="1" s="1"/>
  <c r="BF93" i="1" a="1"/>
  <c r="BF93" i="1" s="1"/>
  <c r="BL91" i="1" a="1"/>
  <c r="BL91" i="1" s="1"/>
  <c r="AV93" i="1" a="1"/>
  <c r="AV93" i="1" s="1"/>
  <c r="BA91" i="1" a="1"/>
  <c r="BA91" i="1" s="1"/>
  <c r="BH93" i="1" a="1"/>
  <c r="BH93" i="1" s="1"/>
  <c r="BA93" i="1" a="1"/>
  <c r="BA93" i="1" s="1"/>
  <c r="BM91" i="1" a="1"/>
  <c r="BM91" i="1" s="1"/>
  <c r="BM93" i="1" a="1"/>
  <c r="BM93" i="1" s="1"/>
  <c r="BB91" i="1" a="1"/>
  <c r="BB91" i="1" s="1"/>
  <c r="AW93" i="1" a="1"/>
  <c r="AW93" i="1" s="1"/>
  <c r="BN91" i="1" a="1"/>
  <c r="BN91" i="1" s="1"/>
  <c r="BI93" i="1" a="1"/>
  <c r="BI93" i="1" s="1"/>
  <c r="BC91" i="1" a="1"/>
  <c r="BC91" i="1" s="1"/>
  <c r="BB93" i="1" a="1"/>
  <c r="BB93" i="1" s="1"/>
  <c r="BD91" i="1" a="1"/>
  <c r="BD91" i="1" s="1"/>
  <c r="AX93" i="1" a="1"/>
  <c r="AX93" i="1" s="1"/>
  <c r="BN93" i="1" a="1"/>
  <c r="BN93" i="1" s="1"/>
  <c r="BE91" i="1" a="1"/>
  <c r="BE91" i="1" s="1"/>
  <c r="BJ93" i="1" a="1"/>
  <c r="BJ93" i="1" s="1"/>
  <c r="AT91" i="1" a="1"/>
  <c r="AT91" i="1" s="1"/>
  <c r="AW91" i="1" a="1"/>
  <c r="AW91" i="1" s="1"/>
  <c r="BF91" i="1" a="1"/>
  <c r="BF91" i="1" s="1"/>
  <c r="S171" i="1"/>
  <c r="BB175" i="1" a="1"/>
  <c r="BB175" i="1" s="1"/>
  <c r="BH172" i="1" a="1"/>
  <c r="BH172" i="1" s="1"/>
  <c r="BN175" i="1" a="1"/>
  <c r="BN175" i="1" s="1"/>
  <c r="AX175" i="1" a="1"/>
  <c r="AX175" i="1" s="1"/>
  <c r="AW172" i="1" a="1"/>
  <c r="AW172" i="1" s="1"/>
  <c r="BC175" i="1" a="1"/>
  <c r="BC175" i="1" s="1"/>
  <c r="BJ175" i="1" a="1"/>
  <c r="BJ175" i="1" s="1"/>
  <c r="BI172" i="1" a="1"/>
  <c r="BI172" i="1" s="1"/>
  <c r="BD175" i="1" a="1"/>
  <c r="BD175" i="1" s="1"/>
  <c r="BE175" i="1" a="1"/>
  <c r="BE175" i="1" s="1"/>
  <c r="AT175" i="1" a="1"/>
  <c r="AT175" i="1" s="1"/>
  <c r="BF175" i="1" a="1"/>
  <c r="BF175" i="1" s="1"/>
  <c r="AU175" i="1" a="1"/>
  <c r="AU175" i="1" s="1"/>
  <c r="BG175" i="1" a="1"/>
  <c r="BG175" i="1" s="1"/>
  <c r="AY175" i="1" a="1"/>
  <c r="AY175" i="1" s="1"/>
  <c r="AV175" i="1" a="1"/>
  <c r="AV175" i="1" s="1"/>
  <c r="BK175" i="1" a="1"/>
  <c r="BK175" i="1" s="1"/>
  <c r="BH175" i="1" a="1"/>
  <c r="BH175" i="1" s="1"/>
  <c r="AT172" i="1" a="1"/>
  <c r="AT172" i="1" s="1"/>
  <c r="BA172" i="1" a="1"/>
  <c r="BA172" i="1" s="1"/>
  <c r="AZ175" i="1" a="1"/>
  <c r="AZ175" i="1" s="1"/>
  <c r="BF172" i="1" a="1"/>
  <c r="BF172" i="1" s="1"/>
  <c r="BM172" i="1" a="1"/>
  <c r="BM172" i="1" s="1"/>
  <c r="BL175" i="1" a="1"/>
  <c r="BL175" i="1" s="1"/>
  <c r="AU172" i="1" a="1"/>
  <c r="AU172" i="1" s="1"/>
  <c r="BA175" i="1" a="1"/>
  <c r="BA175" i="1" s="1"/>
  <c r="AW175" i="1" a="1"/>
  <c r="AW175" i="1" s="1"/>
  <c r="BG172" i="1" a="1"/>
  <c r="BG172" i="1" s="1"/>
  <c r="BM175" i="1" a="1"/>
  <c r="BM175" i="1" s="1"/>
  <c r="BI175" i="1" a="1"/>
  <c r="BI175" i="1" s="1"/>
  <c r="AV172" i="1" a="1"/>
  <c r="AV172" i="1" s="1"/>
  <c r="AZ172" i="1" a="1"/>
  <c r="AZ172" i="1" s="1"/>
  <c r="BC174" i="1" a="1"/>
  <c r="BC174" i="1" s="1"/>
  <c r="AY174" i="1" a="1"/>
  <c r="AY174" i="1" s="1"/>
  <c r="AW173" i="1" a="1"/>
  <c r="AW173" i="1" s="1"/>
  <c r="BL172" i="1" a="1"/>
  <c r="BL172" i="1" s="1"/>
  <c r="BK174" i="1" a="1"/>
  <c r="BK174" i="1" s="1"/>
  <c r="BA173" i="1" a="1"/>
  <c r="BA173" i="1" s="1"/>
  <c r="BI173" i="1" a="1"/>
  <c r="BI173" i="1" s="1"/>
  <c r="BM173" i="1" a="1"/>
  <c r="BM173" i="1" s="1"/>
  <c r="BB172" i="1" a="1"/>
  <c r="BB172" i="1" s="1"/>
  <c r="BD174" i="1" a="1"/>
  <c r="BD174" i="1" s="1"/>
  <c r="BB173" i="1" a="1"/>
  <c r="BB173" i="1" s="1"/>
  <c r="BN172" i="1" a="1"/>
  <c r="BN172" i="1" s="1"/>
  <c r="BN173" i="1" a="1"/>
  <c r="BN173" i="1" s="1"/>
  <c r="AX173" i="1" a="1"/>
  <c r="AX173" i="1" s="1"/>
  <c r="BE174" i="1" a="1"/>
  <c r="BE174" i="1" s="1"/>
  <c r="BC173" i="1" a="1"/>
  <c r="BC173" i="1" s="1"/>
  <c r="BJ173" i="1" a="1"/>
  <c r="BJ173" i="1" s="1"/>
  <c r="BC172" i="1" a="1"/>
  <c r="BC172" i="1" s="1"/>
  <c r="AT174" i="1" a="1"/>
  <c r="AT174" i="1" s="1"/>
  <c r="BD173" i="1" a="1"/>
  <c r="BD173" i="1" s="1"/>
  <c r="BD172" i="1" a="1"/>
  <c r="BD172" i="1" s="1"/>
  <c r="BF174" i="1" a="1"/>
  <c r="BF174" i="1" s="1"/>
  <c r="BE173" i="1" a="1"/>
  <c r="BE173" i="1" s="1"/>
  <c r="AZ174" i="1" a="1"/>
  <c r="AZ174" i="1" s="1"/>
  <c r="AU174" i="1" a="1"/>
  <c r="AU174" i="1" s="1"/>
  <c r="AT173" i="1" a="1"/>
  <c r="AT173" i="1" s="1"/>
  <c r="AY173" i="1" a="1"/>
  <c r="AY173" i="1" s="1"/>
  <c r="BE172" i="1" a="1"/>
  <c r="BE172" i="1" s="1"/>
  <c r="BL174" i="1" a="1"/>
  <c r="BL174" i="1" s="1"/>
  <c r="BG174" i="1" a="1"/>
  <c r="BG174" i="1" s="1"/>
  <c r="BF173" i="1" a="1"/>
  <c r="BF173" i="1" s="1"/>
  <c r="BK173" i="1" a="1"/>
  <c r="BK173" i="1" s="1"/>
  <c r="BA174" i="1" a="1"/>
  <c r="BA174" i="1" s="1"/>
  <c r="AV174" i="1" a="1"/>
  <c r="AV174" i="1" s="1"/>
  <c r="AU173" i="1" a="1"/>
  <c r="AU173" i="1" s="1"/>
  <c r="AX172" i="1" a="1"/>
  <c r="AX172" i="1" s="1"/>
  <c r="BM174" i="1" a="1"/>
  <c r="BM174" i="1" s="1"/>
  <c r="BH174" i="1" a="1"/>
  <c r="BH174" i="1" s="1"/>
  <c r="BG173" i="1" a="1"/>
  <c r="BG173" i="1" s="1"/>
  <c r="AZ173" i="1" a="1"/>
  <c r="AZ173" i="1" s="1"/>
  <c r="BJ172" i="1" a="1"/>
  <c r="BJ172" i="1" s="1"/>
  <c r="BB174" i="1" a="1"/>
  <c r="BB174" i="1" s="1"/>
  <c r="AW174" i="1" a="1"/>
  <c r="AW174" i="1" s="1"/>
  <c r="BL173" i="1" a="1"/>
  <c r="BL173" i="1" s="1"/>
  <c r="AY172" i="1" a="1"/>
  <c r="AY172" i="1" s="1"/>
  <c r="BN174" i="1" a="1"/>
  <c r="BN174" i="1" s="1"/>
  <c r="BI174" i="1" a="1"/>
  <c r="BI174" i="1" s="1"/>
  <c r="AV173" i="1" a="1"/>
  <c r="AV173" i="1" s="1"/>
  <c r="BK172" i="1" a="1"/>
  <c r="BK172" i="1" s="1"/>
  <c r="AX174" i="1" a="1"/>
  <c r="AX174" i="1" s="1"/>
  <c r="BH173" i="1" a="1"/>
  <c r="BH173" i="1" s="1"/>
  <c r="BJ174" i="1" a="1"/>
  <c r="BJ174" i="1" s="1"/>
  <c r="BC171" i="1" a="1"/>
  <c r="BC171" i="1" s="1"/>
  <c r="BJ171" i="1" a="1"/>
  <c r="BJ171" i="1" s="1"/>
  <c r="BD171" i="1" a="1"/>
  <c r="BD171" i="1" s="1"/>
  <c r="AY171" i="1" a="1"/>
  <c r="AY171" i="1" s="1"/>
  <c r="BK171" i="1" a="1"/>
  <c r="BK171" i="1" s="1"/>
  <c r="BE171" i="1" a="1"/>
  <c r="BE171" i="1" s="1"/>
  <c r="AZ171" i="1" a="1"/>
  <c r="AZ171" i="1" s="1"/>
  <c r="BL171" i="1" a="1"/>
  <c r="BL171" i="1" s="1"/>
  <c r="AT171" i="1" a="1"/>
  <c r="AT171" i="1" s="1"/>
  <c r="BF171" i="1" a="1"/>
  <c r="BF171" i="1" s="1"/>
  <c r="BA171" i="1" a="1"/>
  <c r="BA171" i="1" s="1"/>
  <c r="BM171" i="1" a="1"/>
  <c r="BM171" i="1" s="1"/>
  <c r="AU171" i="1" a="1"/>
  <c r="AU171" i="1" s="1"/>
  <c r="BB171" i="1" a="1"/>
  <c r="BB171" i="1" s="1"/>
  <c r="BG171" i="1" a="1"/>
  <c r="BG171" i="1" s="1"/>
  <c r="BN171" i="1" a="1"/>
  <c r="BN171" i="1" s="1"/>
  <c r="AV171" i="1" a="1"/>
  <c r="AV171" i="1" s="1"/>
  <c r="BH171" i="1" a="1"/>
  <c r="BH171" i="1" s="1"/>
  <c r="AW171" i="1" a="1"/>
  <c r="AW171" i="1" s="1"/>
  <c r="BI171" i="1" a="1"/>
  <c r="BI171" i="1" s="1"/>
  <c r="AX171" i="1" a="1"/>
  <c r="AX171" i="1" s="1"/>
  <c r="S266" i="1"/>
  <c r="BK268" i="1" a="1"/>
  <c r="BK268" i="1" s="1"/>
  <c r="BN268" i="1" a="1"/>
  <c r="BN268" i="1" s="1"/>
  <c r="BL267" i="1" a="1"/>
  <c r="BL267" i="1" s="1"/>
  <c r="AU267" i="1" a="1"/>
  <c r="AU267" i="1" s="1"/>
  <c r="AX267" i="1" a="1"/>
  <c r="AX267" i="1" s="1"/>
  <c r="AT268" i="1" a="1"/>
  <c r="AT268" i="1" s="1"/>
  <c r="AW268" i="1" a="1"/>
  <c r="AW268" i="1" s="1"/>
  <c r="BG267" i="1" a="1"/>
  <c r="BG267" i="1" s="1"/>
  <c r="BJ267" i="1" a="1"/>
  <c r="BJ267" i="1" s="1"/>
  <c r="BF268" i="1" a="1"/>
  <c r="BF268" i="1" s="1"/>
  <c r="BI268" i="1" a="1"/>
  <c r="BI268" i="1" s="1"/>
  <c r="BC268" i="1" a="1"/>
  <c r="BC268" i="1" s="1"/>
  <c r="AZ268" i="1" a="1"/>
  <c r="AZ268" i="1" s="1"/>
  <c r="BD268" i="1" a="1"/>
  <c r="BD268" i="1" s="1"/>
  <c r="AU268" i="1" a="1"/>
  <c r="AU268" i="1" s="1"/>
  <c r="BJ268" i="1" a="1"/>
  <c r="BJ268" i="1" s="1"/>
  <c r="BG268" i="1" a="1"/>
  <c r="BG268" i="1" s="1"/>
  <c r="BA268" i="1" a="1"/>
  <c r="BA268" i="1" s="1"/>
  <c r="BM268" i="1" a="1"/>
  <c r="BM268" i="1" s="1"/>
  <c r="AT267" i="1" a="1"/>
  <c r="AT267" i="1" s="1"/>
  <c r="BI267" i="1" a="1"/>
  <c r="BI267" i="1" s="1"/>
  <c r="BE268" i="1" a="1"/>
  <c r="BE268" i="1" s="1"/>
  <c r="AV268" i="1" a="1"/>
  <c r="AV268" i="1" s="1"/>
  <c r="BF267" i="1" a="1"/>
  <c r="BF267" i="1" s="1"/>
  <c r="BH268" i="1" a="1"/>
  <c r="BH268" i="1" s="1"/>
  <c r="BC267" i="1" a="1"/>
  <c r="BC267" i="1" s="1"/>
  <c r="AY268" i="1" a="1"/>
  <c r="AY268" i="1" s="1"/>
  <c r="BB268" i="1" a="1"/>
  <c r="BB268" i="1" s="1"/>
  <c r="AZ267" i="1" a="1"/>
  <c r="AZ267" i="1" s="1"/>
  <c r="BB267" i="1" a="1"/>
  <c r="BB267" i="1" s="1"/>
  <c r="BB269" i="1" a="1"/>
  <c r="BB269" i="1" s="1"/>
  <c r="BC266" i="1" a="1"/>
  <c r="BC266" i="1" s="1"/>
  <c r="BL266" i="1" a="1"/>
  <c r="BL266" i="1" s="1"/>
  <c r="BN267" i="1" a="1"/>
  <c r="BN267" i="1" s="1"/>
  <c r="AW267" i="1" a="1"/>
  <c r="AW267" i="1" s="1"/>
  <c r="AY269" i="1" a="1"/>
  <c r="AY269" i="1" s="1"/>
  <c r="BN269" i="1" a="1"/>
  <c r="BN269" i="1" s="1"/>
  <c r="AW269" i="1" a="1"/>
  <c r="AW269" i="1" s="1"/>
  <c r="BD267" i="1" a="1"/>
  <c r="BD267" i="1" s="1"/>
  <c r="BK269" i="1" a="1"/>
  <c r="BK269" i="1" s="1"/>
  <c r="BI269" i="1" a="1"/>
  <c r="BI269" i="1" s="1"/>
  <c r="AT269" i="1" a="1"/>
  <c r="AT269" i="1" s="1"/>
  <c r="BC269" i="1" a="1"/>
  <c r="BC269" i="1" s="1"/>
  <c r="BF269" i="1" a="1"/>
  <c r="BF269" i="1" s="1"/>
  <c r="BE267" i="1" a="1"/>
  <c r="BE267" i="1" s="1"/>
  <c r="AY267" i="1" a="1"/>
  <c r="AY267" i="1" s="1"/>
  <c r="BL268" i="1" a="1"/>
  <c r="BL268" i="1" s="1"/>
  <c r="BK267" i="1" a="1"/>
  <c r="BK267" i="1" s="1"/>
  <c r="AZ269" i="1" a="1"/>
  <c r="AZ269" i="1" s="1"/>
  <c r="BL269" i="1" a="1"/>
  <c r="BL269" i="1" s="1"/>
  <c r="AX268" i="1" a="1"/>
  <c r="AX268" i="1" s="1"/>
  <c r="BD269" i="1" a="1"/>
  <c r="BD269" i="1" s="1"/>
  <c r="AU269" i="1" a="1"/>
  <c r="AU269" i="1" s="1"/>
  <c r="BH266" i="1" a="1"/>
  <c r="BH266" i="1" s="1"/>
  <c r="AY266" i="1" a="1"/>
  <c r="AY266" i="1" s="1"/>
  <c r="BG269" i="1" a="1"/>
  <c r="BG269" i="1" s="1"/>
  <c r="BE266" i="1" a="1"/>
  <c r="BE266" i="1" s="1"/>
  <c r="BK266" i="1" a="1"/>
  <c r="BK266" i="1" s="1"/>
  <c r="BA267" i="1" a="1"/>
  <c r="BA267" i="1" s="1"/>
  <c r="BB266" i="1" a="1"/>
  <c r="BB266" i="1" s="1"/>
  <c r="BM267" i="1" a="1"/>
  <c r="BM267" i="1" s="1"/>
  <c r="AV267" i="1" a="1"/>
  <c r="AV267" i="1" s="1"/>
  <c r="AX269" i="1" a="1"/>
  <c r="AX269" i="1" s="1"/>
  <c r="BA269" i="1" a="1"/>
  <c r="BA269" i="1" s="1"/>
  <c r="BN266" i="1" a="1"/>
  <c r="BN266" i="1" s="1"/>
  <c r="BH267" i="1" a="1"/>
  <c r="BH267" i="1" s="1"/>
  <c r="BJ269" i="1" a="1"/>
  <c r="BJ269" i="1" s="1"/>
  <c r="BM269" i="1" a="1"/>
  <c r="BM269" i="1" s="1"/>
  <c r="AW266" i="1" a="1"/>
  <c r="AW266" i="1" s="1"/>
  <c r="BE269" i="1" a="1"/>
  <c r="BE269" i="1" s="1"/>
  <c r="AV269" i="1" a="1"/>
  <c r="AV269" i="1" s="1"/>
  <c r="AT266" i="1" a="1"/>
  <c r="AT266" i="1" s="1"/>
  <c r="BI266" i="1" a="1"/>
  <c r="BI266" i="1" s="1"/>
  <c r="BH269" i="1" a="1"/>
  <c r="BH269" i="1" s="1"/>
  <c r="BF266" i="1" a="1"/>
  <c r="BF266" i="1" s="1"/>
  <c r="AZ266" i="1" a="1"/>
  <c r="AZ266" i="1" s="1"/>
  <c r="BJ266" i="1" a="1"/>
  <c r="BJ266" i="1" s="1"/>
  <c r="AY270" i="1" a="1"/>
  <c r="AY270" i="1" s="1"/>
  <c r="BG270" i="1" a="1"/>
  <c r="BG270" i="1" s="1"/>
  <c r="BD266" i="1" a="1"/>
  <c r="BD266" i="1" s="1"/>
  <c r="BK270" i="1" a="1"/>
  <c r="BK270" i="1" s="1"/>
  <c r="AU270" i="1" a="1"/>
  <c r="AU270" i="1" s="1"/>
  <c r="BE270" i="1" a="1"/>
  <c r="BE270" i="1" s="1"/>
  <c r="AV270" i="1" a="1"/>
  <c r="AV270" i="1" s="1"/>
  <c r="BI270" i="1" a="1"/>
  <c r="BI270" i="1" s="1"/>
  <c r="AZ270" i="1" a="1"/>
  <c r="AZ270" i="1" s="1"/>
  <c r="BL270" i="1" a="1"/>
  <c r="BL270" i="1" s="1"/>
  <c r="AU266" i="1" a="1"/>
  <c r="AU266" i="1" s="1"/>
  <c r="BG266" i="1" a="1"/>
  <c r="BG266" i="1" s="1"/>
  <c r="BA270" i="1" a="1"/>
  <c r="BA270" i="1" s="1"/>
  <c r="BM270" i="1" a="1"/>
  <c r="BM270" i="1" s="1"/>
  <c r="BH270" i="1" a="1"/>
  <c r="BH270" i="1" s="1"/>
  <c r="BA266" i="1" a="1"/>
  <c r="BA266" i="1" s="1"/>
  <c r="AX270" i="1" a="1"/>
  <c r="AX270" i="1" s="1"/>
  <c r="BM266" i="1" a="1"/>
  <c r="BM266" i="1" s="1"/>
  <c r="BJ270" i="1" a="1"/>
  <c r="BJ270" i="1" s="1"/>
  <c r="BB270" i="1" a="1"/>
  <c r="BB270" i="1" s="1"/>
  <c r="AW270" i="1" a="1"/>
  <c r="AW270" i="1" s="1"/>
  <c r="AV266" i="1" a="1"/>
  <c r="AV266" i="1" s="1"/>
  <c r="BN270" i="1" a="1"/>
  <c r="BN270" i="1" s="1"/>
  <c r="BD270" i="1" a="1"/>
  <c r="BD270" i="1" s="1"/>
  <c r="AT270" i="1" a="1"/>
  <c r="AT270" i="1" s="1"/>
  <c r="AX266" i="1" a="1"/>
  <c r="AX266" i="1" s="1"/>
  <c r="BC270" i="1" a="1"/>
  <c r="BC270" i="1" s="1"/>
  <c r="BF270" i="1" a="1"/>
  <c r="BF270" i="1" s="1"/>
  <c r="S216" i="1"/>
  <c r="BC220" i="1" a="1"/>
  <c r="BC220" i="1" s="1"/>
  <c r="BJ218" i="1" a="1"/>
  <c r="BJ218" i="1" s="1"/>
  <c r="BA217" i="1" a="1"/>
  <c r="BA217" i="1" s="1"/>
  <c r="BC217" i="1" a="1"/>
  <c r="BC217" i="1" s="1"/>
  <c r="BE217" i="1" a="1"/>
  <c r="BE217" i="1" s="1"/>
  <c r="BG217" i="1" a="1"/>
  <c r="BG217" i="1" s="1"/>
  <c r="AX216" i="1" a="1"/>
  <c r="AX216" i="1" s="1"/>
  <c r="BK220" i="1" a="1"/>
  <c r="BK220" i="1" s="1"/>
  <c r="BD220" i="1" a="1"/>
  <c r="BD220" i="1" s="1"/>
  <c r="BF220" i="1" a="1"/>
  <c r="BF220" i="1" s="1"/>
  <c r="AY218" i="1" a="1"/>
  <c r="AY218" i="1" s="1"/>
  <c r="BN217" i="1" a="1"/>
  <c r="BN217" i="1" s="1"/>
  <c r="BC218" i="1" a="1"/>
  <c r="BC218" i="1" s="1"/>
  <c r="BE218" i="1" a="1"/>
  <c r="BE218" i="1" s="1"/>
  <c r="BH217" i="1" a="1"/>
  <c r="BH217" i="1" s="1"/>
  <c r="BK218" i="1" a="1"/>
  <c r="BK218" i="1" s="1"/>
  <c r="BA218" i="1" a="1"/>
  <c r="BA218" i="1" s="1"/>
  <c r="BB219" i="1" a="1"/>
  <c r="BB219" i="1" s="1"/>
  <c r="BD219" i="1" a="1"/>
  <c r="BD219" i="1" s="1"/>
  <c r="AU218" i="1" a="1"/>
  <c r="AU218" i="1" s="1"/>
  <c r="AZ216" i="1" a="1"/>
  <c r="AZ216" i="1" s="1"/>
  <c r="AX219" i="1" a="1"/>
  <c r="AX219" i="1" s="1"/>
  <c r="BM218" i="1" a="1"/>
  <c r="BM218" i="1" s="1"/>
  <c r="BN219" i="1" a="1"/>
  <c r="BN219" i="1" s="1"/>
  <c r="BG218" i="1" a="1"/>
  <c r="BG218" i="1" s="1"/>
  <c r="BA220" i="1" a="1"/>
  <c r="BA220" i="1" s="1"/>
  <c r="BL216" i="1" a="1"/>
  <c r="BL216" i="1" s="1"/>
  <c r="BJ219" i="1" a="1"/>
  <c r="BJ219" i="1" s="1"/>
  <c r="AZ219" i="1" a="1"/>
  <c r="AZ219" i="1" s="1"/>
  <c r="AT219" i="1" a="1"/>
  <c r="AT219" i="1" s="1"/>
  <c r="AV220" i="1" a="1"/>
  <c r="AV220" i="1" s="1"/>
  <c r="BM220" i="1" a="1"/>
  <c r="BM220" i="1" s="1"/>
  <c r="AY217" i="1" a="1"/>
  <c r="AY217" i="1" s="1"/>
  <c r="BL219" i="1" a="1"/>
  <c r="BL219" i="1" s="1"/>
  <c r="AV216" i="1" a="1"/>
  <c r="AV216" i="1" s="1"/>
  <c r="BF219" i="1" a="1"/>
  <c r="BF219" i="1" s="1"/>
  <c r="BH220" i="1" a="1"/>
  <c r="BH220" i="1" s="1"/>
  <c r="AX220" i="1" a="1"/>
  <c r="AX220" i="1" s="1"/>
  <c r="BK217" i="1" a="1"/>
  <c r="BK217" i="1" s="1"/>
  <c r="BB216" i="1" a="1"/>
  <c r="BB216" i="1" s="1"/>
  <c r="AT216" i="1" a="1"/>
  <c r="AT216" i="1" s="1"/>
  <c r="BH216" i="1" a="1"/>
  <c r="BH216" i="1" s="1"/>
  <c r="BJ220" i="1" a="1"/>
  <c r="BJ220" i="1" s="1"/>
  <c r="BI219" i="1" a="1"/>
  <c r="BI219" i="1" s="1"/>
  <c r="BD216" i="1" a="1"/>
  <c r="BD216" i="1" s="1"/>
  <c r="AT217" i="1" a="1"/>
  <c r="AT217" i="1" s="1"/>
  <c r="BH218" i="1" a="1"/>
  <c r="BH218" i="1" s="1"/>
  <c r="BB218" i="1" a="1"/>
  <c r="BB218" i="1" s="1"/>
  <c r="BF217" i="1" a="1"/>
  <c r="BF217" i="1" s="1"/>
  <c r="AU219" i="1" a="1"/>
  <c r="AU219" i="1" s="1"/>
  <c r="AU220" i="1" a="1"/>
  <c r="AU220" i="1" s="1"/>
  <c r="BB220" i="1" a="1"/>
  <c r="BB220" i="1" s="1"/>
  <c r="BN218" i="1" a="1"/>
  <c r="BN218" i="1" s="1"/>
  <c r="AU217" i="1" a="1"/>
  <c r="AU217" i="1" s="1"/>
  <c r="BG219" i="1" a="1"/>
  <c r="BG219" i="1" s="1"/>
  <c r="BG220" i="1" a="1"/>
  <c r="BG220" i="1" s="1"/>
  <c r="BN220" i="1" a="1"/>
  <c r="BN220" i="1" s="1"/>
  <c r="BA216" i="1" a="1"/>
  <c r="BA216" i="1" s="1"/>
  <c r="BA219" i="1" a="1"/>
  <c r="BA219" i="1" s="1"/>
  <c r="AT218" i="1" a="1"/>
  <c r="AT218" i="1" s="1"/>
  <c r="AY220" i="1" a="1"/>
  <c r="AY220" i="1" s="1"/>
  <c r="AT220" i="1" a="1"/>
  <c r="AT220" i="1" s="1"/>
  <c r="BM216" i="1" a="1"/>
  <c r="BM216" i="1" s="1"/>
  <c r="BM219" i="1" a="1"/>
  <c r="BM219" i="1" s="1"/>
  <c r="BF218" i="1" a="1"/>
  <c r="BF218" i="1" s="1"/>
  <c r="AZ217" i="1" a="1"/>
  <c r="AZ217" i="1" s="1"/>
  <c r="BE219" i="1" a="1"/>
  <c r="BE219" i="1" s="1"/>
  <c r="AZ220" i="1" a="1"/>
  <c r="AZ220" i="1" s="1"/>
  <c r="AY216" i="1" a="1"/>
  <c r="AY216" i="1" s="1"/>
  <c r="BL217" i="1" a="1"/>
  <c r="BL217" i="1" s="1"/>
  <c r="BL220" i="1" a="1"/>
  <c r="BL220" i="1" s="1"/>
  <c r="BK216" i="1" a="1"/>
  <c r="BK216" i="1" s="1"/>
  <c r="BN216" i="1" a="1"/>
  <c r="BN216" i="1" s="1"/>
  <c r="BE216" i="1" a="1"/>
  <c r="BE216" i="1" s="1"/>
  <c r="AX217" i="1" a="1"/>
  <c r="AX217" i="1" s="1"/>
  <c r="BM217" i="1" a="1"/>
  <c r="BM217" i="1" s="1"/>
  <c r="BD217" i="1" a="1"/>
  <c r="BD217" i="1" s="1"/>
  <c r="AW216" i="1" a="1"/>
  <c r="AW216" i="1" s="1"/>
  <c r="AW220" i="1" a="1"/>
  <c r="AW220" i="1" s="1"/>
  <c r="BJ217" i="1" a="1"/>
  <c r="BJ217" i="1" s="1"/>
  <c r="AZ218" i="1" a="1"/>
  <c r="AZ218" i="1" s="1"/>
  <c r="BF216" i="1" a="1"/>
  <c r="BF216" i="1" s="1"/>
  <c r="BI216" i="1" a="1"/>
  <c r="BI216" i="1" s="1"/>
  <c r="BI220" i="1" a="1"/>
  <c r="BI220" i="1" s="1"/>
  <c r="AW218" i="1" a="1"/>
  <c r="AW218" i="1" s="1"/>
  <c r="BL218" i="1" a="1"/>
  <c r="BL218" i="1" s="1"/>
  <c r="BD218" i="1" a="1"/>
  <c r="BD218" i="1" s="1"/>
  <c r="AV217" i="1" a="1"/>
  <c r="AV217" i="1" s="1"/>
  <c r="BI218" i="1" a="1"/>
  <c r="BI218" i="1" s="1"/>
  <c r="AY219" i="1" a="1"/>
  <c r="AY219" i="1" s="1"/>
  <c r="BC219" i="1" a="1"/>
  <c r="BC219" i="1" s="1"/>
  <c r="AV219" i="1" a="1"/>
  <c r="AV219" i="1" s="1"/>
  <c r="BK219" i="1" a="1"/>
  <c r="BK219" i="1" s="1"/>
  <c r="BJ216" i="1" a="1"/>
  <c r="BJ216" i="1" s="1"/>
  <c r="BE220" i="1" a="1"/>
  <c r="BE220" i="1" s="1"/>
  <c r="BH219" i="1" a="1"/>
  <c r="BH219" i="1" s="1"/>
  <c r="AW217" i="1" a="1"/>
  <c r="AW217" i="1" s="1"/>
  <c r="AX218" i="1" a="1"/>
  <c r="AX218" i="1" s="1"/>
  <c r="BC216" i="1" a="1"/>
  <c r="BC216" i="1" s="1"/>
  <c r="AU216" i="1" a="1"/>
  <c r="AU216" i="1" s="1"/>
  <c r="BI217" i="1" a="1"/>
  <c r="BI217" i="1" s="1"/>
  <c r="AW219" i="1" a="1"/>
  <c r="AW219" i="1" s="1"/>
  <c r="BB217" i="1" a="1"/>
  <c r="BB217" i="1" s="1"/>
  <c r="BG216" i="1" a="1"/>
  <c r="BG216" i="1" s="1"/>
  <c r="AV218" i="1" a="1"/>
  <c r="AV218" i="1" s="1"/>
  <c r="S231" i="1"/>
  <c r="AY387" i="1" a="1"/>
  <c r="AY387" i="1" s="1"/>
  <c r="BC387" i="1" a="1"/>
  <c r="BC387" i="1" s="1"/>
  <c r="BE387" i="1" a="1"/>
  <c r="BE387" i="1" s="1"/>
  <c r="AY388" i="1" a="1"/>
  <c r="AY388" i="1" s="1"/>
  <c r="BB388" i="1" a="1"/>
  <c r="BB388" i="1" s="1"/>
  <c r="BM389" i="1" a="1"/>
  <c r="BM389" i="1" s="1"/>
  <c r="BJ390" i="1" a="1"/>
  <c r="BJ390" i="1" s="1"/>
  <c r="BG388" i="1" a="1"/>
  <c r="BG388" i="1" s="1"/>
  <c r="AU388" i="1" a="1"/>
  <c r="AU388" i="1" s="1"/>
  <c r="AW388" i="1" a="1"/>
  <c r="AW388" i="1" s="1"/>
  <c r="BG389" i="1" a="1"/>
  <c r="BG389" i="1" s="1"/>
  <c r="AT389" i="1" a="1"/>
  <c r="AT389" i="1" s="1"/>
  <c r="BE390" i="1" a="1"/>
  <c r="BE390" i="1" s="1"/>
  <c r="AY389" i="1" a="1"/>
  <c r="AY389" i="1" s="1"/>
  <c r="BK388" i="1" a="1"/>
  <c r="BK388" i="1" s="1"/>
  <c r="BM388" i="1" a="1"/>
  <c r="BM388" i="1" s="1"/>
  <c r="AY390" i="1" a="1"/>
  <c r="AY390" i="1" s="1"/>
  <c r="BJ389" i="1" a="1"/>
  <c r="BJ389" i="1" s="1"/>
  <c r="AT388" i="1" a="1"/>
  <c r="AT388" i="1" s="1"/>
  <c r="BG390" i="1" a="1"/>
  <c r="BG390" i="1" s="1"/>
  <c r="BC389" i="1" a="1"/>
  <c r="BC389" i="1" s="1"/>
  <c r="BE389" i="1" a="1"/>
  <c r="BE389" i="1" s="1"/>
  <c r="AZ386" i="1" a="1"/>
  <c r="AZ386" i="1" s="1"/>
  <c r="BB390" i="1" a="1"/>
  <c r="BB390" i="1" s="1"/>
  <c r="BD388" i="1" a="1"/>
  <c r="BD388" i="1" s="1"/>
  <c r="BH386" i="1" a="1"/>
  <c r="BH386" i="1" s="1"/>
  <c r="AU390" i="1" a="1"/>
  <c r="AU390" i="1" s="1"/>
  <c r="AW390" i="1" a="1"/>
  <c r="AW390" i="1" s="1"/>
  <c r="BH387" i="1" a="1"/>
  <c r="BH387" i="1" s="1"/>
  <c r="BC386" i="1" a="1"/>
  <c r="BC386" i="1" s="1"/>
  <c r="BJ388" i="1" a="1"/>
  <c r="BJ388" i="1" s="1"/>
  <c r="AZ387" i="1" a="1"/>
  <c r="AZ387" i="1" s="1"/>
  <c r="BK390" i="1" a="1"/>
  <c r="BK390" i="1" s="1"/>
  <c r="BM390" i="1" a="1"/>
  <c r="BM390" i="1" s="1"/>
  <c r="AZ388" i="1" a="1"/>
  <c r="AZ388" i="1" s="1"/>
  <c r="AU387" i="1" a="1"/>
  <c r="AU387" i="1" s="1"/>
  <c r="AT386" i="1" a="1"/>
  <c r="AT386" i="1" s="1"/>
  <c r="BH388" i="1" a="1"/>
  <c r="BH388" i="1" s="1"/>
  <c r="AV386" i="1" a="1"/>
  <c r="AV386" i="1" s="1"/>
  <c r="AX386" i="1" a="1"/>
  <c r="AX386" i="1" s="1"/>
  <c r="BH389" i="1" a="1"/>
  <c r="BH389" i="1" s="1"/>
  <c r="BK387" i="1" a="1"/>
  <c r="BK387" i="1" s="1"/>
  <c r="BD386" i="1" a="1"/>
  <c r="BD386" i="1" s="1"/>
  <c r="AZ389" i="1" a="1"/>
  <c r="AZ389" i="1" s="1"/>
  <c r="BL386" i="1" a="1"/>
  <c r="BL386" i="1" s="1"/>
  <c r="BN386" i="1" a="1"/>
  <c r="BN386" i="1" s="1"/>
  <c r="AZ390" i="1" a="1"/>
  <c r="AZ390" i="1" s="1"/>
  <c r="BC388" i="1" a="1"/>
  <c r="BC388" i="1" s="1"/>
  <c r="BJ386" i="1" a="1"/>
  <c r="BJ386" i="1" s="1"/>
  <c r="BF386" i="1" a="1"/>
  <c r="BF386" i="1" s="1"/>
  <c r="BH390" i="1" a="1"/>
  <c r="BH390" i="1" s="1"/>
  <c r="BD387" i="1" a="1"/>
  <c r="BD387" i="1" s="1"/>
  <c r="BF387" i="1" a="1"/>
  <c r="BF387" i="1" s="1"/>
  <c r="BA386" i="1" a="1"/>
  <c r="BA386" i="1" s="1"/>
  <c r="AU389" i="1" a="1"/>
  <c r="AU389" i="1" s="1"/>
  <c r="AV389" i="1" a="1"/>
  <c r="AV389" i="1" s="1"/>
  <c r="AX387" i="1" a="1"/>
  <c r="AX387" i="1" s="1"/>
  <c r="BI386" i="1" a="1"/>
  <c r="BI386" i="1" s="1"/>
  <c r="AV388" i="1" a="1"/>
  <c r="AV388" i="1" s="1"/>
  <c r="AX388" i="1" a="1"/>
  <c r="AX388" i="1" s="1"/>
  <c r="BI387" i="1" a="1"/>
  <c r="BI387" i="1" s="1"/>
  <c r="BK389" i="1" a="1"/>
  <c r="BK389" i="1" s="1"/>
  <c r="BB389" i="1" a="1"/>
  <c r="BB389" i="1" s="1"/>
  <c r="BN387" i="1" a="1"/>
  <c r="BN387" i="1" s="1"/>
  <c r="BA387" i="1" a="1"/>
  <c r="BA387" i="1" s="1"/>
  <c r="BL388" i="1" a="1"/>
  <c r="BL388" i="1" s="1"/>
  <c r="BN388" i="1" a="1"/>
  <c r="BN388" i="1" s="1"/>
  <c r="BA388" i="1" a="1"/>
  <c r="BA388" i="1" s="1"/>
  <c r="BC390" i="1" a="1"/>
  <c r="BC390" i="1" s="1"/>
  <c r="BL389" i="1" a="1"/>
  <c r="BL389" i="1" s="1"/>
  <c r="BF388" i="1" a="1"/>
  <c r="BF388" i="1" s="1"/>
  <c r="BI388" i="1" a="1"/>
  <c r="BI388" i="1" s="1"/>
  <c r="BD389" i="1" a="1"/>
  <c r="BD389" i="1" s="1"/>
  <c r="BF389" i="1" a="1"/>
  <c r="BF389" i="1" s="1"/>
  <c r="BI389" i="1" a="1"/>
  <c r="BI389" i="1" s="1"/>
  <c r="BE386" i="1" a="1"/>
  <c r="BE386" i="1" s="1"/>
  <c r="AV387" i="1" a="1"/>
  <c r="AV387" i="1" s="1"/>
  <c r="AX389" i="1" a="1"/>
  <c r="AX389" i="1" s="1"/>
  <c r="BA389" i="1" a="1"/>
  <c r="BA389" i="1" s="1"/>
  <c r="AV390" i="1" a="1"/>
  <c r="AV390" i="1" s="1"/>
  <c r="AX390" i="1" a="1"/>
  <c r="AX390" i="1" s="1"/>
  <c r="BA390" i="1" a="1"/>
  <c r="BA390" i="1" s="1"/>
  <c r="AW387" i="1" a="1"/>
  <c r="AW387" i="1" s="1"/>
  <c r="BB387" i="1" a="1"/>
  <c r="BB387" i="1" s="1"/>
  <c r="BN389" i="1" a="1"/>
  <c r="BN389" i="1" s="1"/>
  <c r="BI390" i="1" a="1"/>
  <c r="BI390" i="1" s="1"/>
  <c r="BL390" i="1" a="1"/>
  <c r="BL390" i="1" s="1"/>
  <c r="BN390" i="1" a="1"/>
  <c r="BN390" i="1" s="1"/>
  <c r="BB386" i="1" a="1"/>
  <c r="BB386" i="1" s="1"/>
  <c r="BM387" i="1" a="1"/>
  <c r="BM387" i="1" s="1"/>
  <c r="BL387" i="1" a="1"/>
  <c r="BL387" i="1" s="1"/>
  <c r="BF390" i="1" a="1"/>
  <c r="BF390" i="1" s="1"/>
  <c r="AU386" i="1" a="1"/>
  <c r="AU386" i="1" s="1"/>
  <c r="AW386" i="1" a="1"/>
  <c r="AW386" i="1" s="1"/>
  <c r="AY386" i="1" a="1"/>
  <c r="AY386" i="1" s="1"/>
  <c r="AT387" i="1" a="1"/>
  <c r="AT387" i="1" s="1"/>
  <c r="BE388" i="1" a="1"/>
  <c r="BE388" i="1" s="1"/>
  <c r="AT390" i="1" a="1"/>
  <c r="AT390" i="1" s="1"/>
  <c r="BG386" i="1" a="1"/>
  <c r="BG386" i="1" s="1"/>
  <c r="BK386" i="1" a="1"/>
  <c r="BK386" i="1" s="1"/>
  <c r="BM386" i="1" a="1"/>
  <c r="BM386" i="1" s="1"/>
  <c r="BG387" i="1" a="1"/>
  <c r="BG387" i="1" s="1"/>
  <c r="BJ387" i="1" a="1"/>
  <c r="BJ387" i="1" s="1"/>
  <c r="AW389" i="1" a="1"/>
  <c r="AW389" i="1" s="1"/>
  <c r="BD390" i="1" a="1"/>
  <c r="BD390" i="1" s="1"/>
  <c r="AV319" i="1" a="1"/>
  <c r="AV319" i="1" s="1"/>
  <c r="BL291" i="1" a="1"/>
  <c r="BL291" i="1" s="1"/>
  <c r="BE319" i="1" a="1"/>
  <c r="BE319" i="1" s="1"/>
  <c r="BH319" i="1" a="1"/>
  <c r="BH319" i="1" s="1"/>
  <c r="BB319" i="1" a="1"/>
  <c r="BB319" i="1" s="1"/>
  <c r="BF252" i="1" a="1"/>
  <c r="BF252" i="1" s="1"/>
  <c r="BG319" i="1" a="1"/>
  <c r="BG319" i="1" s="1"/>
  <c r="BK291" i="1" a="1"/>
  <c r="BK291" i="1" s="1"/>
  <c r="AX319" i="1" a="1"/>
  <c r="AX319" i="1" s="1"/>
  <c r="BE252" i="1" a="1"/>
  <c r="BE252" i="1" s="1"/>
  <c r="BH252" i="1" a="1"/>
  <c r="BH252" i="1" s="1"/>
  <c r="BA319" i="1" a="1"/>
  <c r="BA319" i="1" s="1"/>
  <c r="BD319" i="1" a="1"/>
  <c r="BD319" i="1" s="1"/>
  <c r="BJ319" i="1" a="1"/>
  <c r="BJ319" i="1" s="1"/>
  <c r="BM319" i="1" a="1"/>
  <c r="BM319" i="1" s="1"/>
  <c r="AZ291" i="1" a="1"/>
  <c r="AZ291" i="1" s="1"/>
  <c r="BI319" i="1" a="1"/>
  <c r="BI319" i="1" s="1"/>
  <c r="BN252" i="1" a="1"/>
  <c r="BN252" i="1" s="1"/>
  <c r="BG320" i="1" a="1"/>
  <c r="BG320" i="1" s="1"/>
  <c r="AW254" i="1" a="1"/>
  <c r="AW254" i="1" s="1"/>
  <c r="BM254" i="1" a="1"/>
  <c r="BM254" i="1" s="1"/>
  <c r="AT294" i="1" a="1"/>
  <c r="AT294" i="1" s="1"/>
  <c r="AW294" i="1" a="1"/>
  <c r="AW294" i="1" s="1"/>
  <c r="BC319" i="1" a="1"/>
  <c r="BC319" i="1" s="1"/>
  <c r="BA291" i="1" a="1"/>
  <c r="BA291" i="1" s="1"/>
  <c r="BE291" i="1" a="1"/>
  <c r="BE291" i="1" s="1"/>
  <c r="BB291" i="1" a="1"/>
  <c r="BB291" i="1" s="1"/>
  <c r="BI254" i="1" a="1"/>
  <c r="BI254" i="1" s="1"/>
  <c r="BD294" i="1" a="1"/>
  <c r="BD294" i="1" s="1"/>
  <c r="BG294" i="1" a="1"/>
  <c r="BG294" i="1" s="1"/>
  <c r="BJ294" i="1" a="1"/>
  <c r="BJ294" i="1" s="1"/>
  <c r="BM291" i="1" a="1"/>
  <c r="BM291" i="1" s="1"/>
  <c r="AY252" i="1" a="1"/>
  <c r="AY252" i="1" s="1"/>
  <c r="AX320" i="1" a="1"/>
  <c r="AX320" i="1" s="1"/>
  <c r="BA320" i="1" a="1"/>
  <c r="BA320" i="1" s="1"/>
  <c r="BD320" i="1" a="1"/>
  <c r="BD320" i="1" s="1"/>
  <c r="AT254" i="1" a="1"/>
  <c r="AT254" i="1" s="1"/>
  <c r="AZ294" i="1" a="1"/>
  <c r="AZ294" i="1" s="1"/>
  <c r="AU252" i="1" a="1"/>
  <c r="AU252" i="1" s="1"/>
  <c r="BK252" i="1" a="1"/>
  <c r="BK252" i="1" s="1"/>
  <c r="BC252" i="1" a="1"/>
  <c r="BC252" i="1" s="1"/>
  <c r="BH291" i="1" a="1"/>
  <c r="BH291" i="1" s="1"/>
  <c r="BJ320" i="1" a="1"/>
  <c r="BJ320" i="1" s="1"/>
  <c r="BM320" i="1" a="1"/>
  <c r="BM320" i="1" s="1"/>
  <c r="AY319" i="1" a="1"/>
  <c r="AY319" i="1" s="1"/>
  <c r="BG252" i="1" a="1"/>
  <c r="BG252" i="1" s="1"/>
  <c r="BK319" i="1" a="1"/>
  <c r="BK319" i="1" s="1"/>
  <c r="AT291" i="1" a="1"/>
  <c r="AT291" i="1" s="1"/>
  <c r="AV320" i="1" a="1"/>
  <c r="AV320" i="1" s="1"/>
  <c r="AT319" i="1" a="1"/>
  <c r="AT319" i="1" s="1"/>
  <c r="BF291" i="1" a="1"/>
  <c r="BF291" i="1" s="1"/>
  <c r="AX291" i="1" a="1"/>
  <c r="AX291" i="1" s="1"/>
  <c r="BC291" i="1" a="1"/>
  <c r="BC291" i="1" s="1"/>
  <c r="BE320" i="1" a="1"/>
  <c r="BE320" i="1" s="1"/>
  <c r="BH320" i="1" a="1"/>
  <c r="BH320" i="1" s="1"/>
  <c r="BF319" i="1" a="1"/>
  <c r="BF319" i="1" s="1"/>
  <c r="AV252" i="1" a="1"/>
  <c r="AV252" i="1" s="1"/>
  <c r="AZ252" i="1" a="1"/>
  <c r="AZ252" i="1" s="1"/>
  <c r="BJ291" i="1" a="1"/>
  <c r="BJ291" i="1" s="1"/>
  <c r="BI291" i="1" a="1"/>
  <c r="BI291" i="1" s="1"/>
  <c r="BB320" i="1" a="1"/>
  <c r="BB320" i="1" s="1"/>
  <c r="BD252" i="1" a="1"/>
  <c r="BD252" i="1" s="1"/>
  <c r="BL252" i="1" a="1"/>
  <c r="BL252" i="1" s="1"/>
  <c r="AY320" i="1" a="1"/>
  <c r="AY320" i="1" s="1"/>
  <c r="BN320" i="1" a="1"/>
  <c r="BN320" i="1" s="1"/>
  <c r="AZ319" i="1" a="1"/>
  <c r="AZ319" i="1" s="1"/>
  <c r="BK320" i="1" a="1"/>
  <c r="BK320" i="1" s="1"/>
  <c r="BL319" i="1" a="1"/>
  <c r="BL319" i="1" s="1"/>
  <c r="AW252" i="1" a="1"/>
  <c r="AW252" i="1" s="1"/>
  <c r="AU291" i="1" a="1"/>
  <c r="AU291" i="1" s="1"/>
  <c r="AT320" i="1" a="1"/>
  <c r="AT320" i="1" s="1"/>
  <c r="AU319" i="1" a="1"/>
  <c r="AU319" i="1" s="1"/>
  <c r="AY291" i="1" a="1"/>
  <c r="AY291" i="1" s="1"/>
  <c r="BI252" i="1" a="1"/>
  <c r="BI252" i="1" s="1"/>
  <c r="BA252" i="1" a="1"/>
  <c r="BA252" i="1" s="1"/>
  <c r="BD291" i="1" a="1"/>
  <c r="BD291" i="1" s="1"/>
  <c r="BN291" i="1" a="1"/>
  <c r="BN291" i="1" s="1"/>
  <c r="BF320" i="1" a="1"/>
  <c r="BF320" i="1" s="1"/>
  <c r="AW320" i="1" a="1"/>
  <c r="AW320" i="1" s="1"/>
  <c r="BH254" i="1" a="1"/>
  <c r="BH254" i="1" s="1"/>
  <c r="BF294" i="1" a="1"/>
  <c r="BF294" i="1" s="1"/>
  <c r="BN319" i="1" a="1"/>
  <c r="BN319" i="1" s="1"/>
  <c r="BM252" i="1" a="1"/>
  <c r="BM252" i="1" s="1"/>
  <c r="AW291" i="1" a="1"/>
  <c r="AW291" i="1" s="1"/>
  <c r="BI320" i="1" a="1"/>
  <c r="BI320" i="1" s="1"/>
  <c r="BD254" i="1" a="1"/>
  <c r="BD254" i="1" s="1"/>
  <c r="AZ254" i="1" a="1"/>
  <c r="AZ254" i="1" s="1"/>
  <c r="BC294" i="1" a="1"/>
  <c r="BC294" i="1" s="1"/>
  <c r="BI294" i="1" a="1"/>
  <c r="BI294" i="1" s="1"/>
  <c r="AX252" i="1" a="1"/>
  <c r="AX252" i="1" s="1"/>
  <c r="AZ320" i="1" a="1"/>
  <c r="AZ320" i="1" s="1"/>
  <c r="BC320" i="1" a="1"/>
  <c r="BC320" i="1" s="1"/>
  <c r="BL254" i="1" a="1"/>
  <c r="BL254" i="1" s="1"/>
  <c r="AT252" i="1" a="1"/>
  <c r="AT252" i="1" s="1"/>
  <c r="BJ252" i="1" a="1"/>
  <c r="BJ252" i="1" s="1"/>
  <c r="AV291" i="1" a="1"/>
  <c r="AV291" i="1" s="1"/>
  <c r="BL320" i="1" a="1"/>
  <c r="BL320" i="1" s="1"/>
  <c r="BB294" i="1" a="1"/>
  <c r="BB294" i="1" s="1"/>
  <c r="AW319" i="1" a="1"/>
  <c r="AW319" i="1" s="1"/>
  <c r="BB252" i="1" a="1"/>
  <c r="BB252" i="1" s="1"/>
  <c r="BG291" i="1" a="1"/>
  <c r="BG291" i="1" s="1"/>
  <c r="AU320" i="1" a="1"/>
  <c r="AU320" i="1" s="1"/>
  <c r="BE254" i="1" a="1"/>
  <c r="BE254" i="1" s="1"/>
  <c r="BN294" i="1" a="1"/>
  <c r="BN294" i="1" s="1"/>
  <c r="BA254" i="1" a="1"/>
  <c r="BA254" i="1" s="1"/>
  <c r="BG233" i="1" a="1"/>
  <c r="BG233" i="1" s="1"/>
  <c r="BK231" i="1" a="1"/>
  <c r="BK231" i="1" s="1"/>
  <c r="BI234" i="1" a="1"/>
  <c r="BI234" i="1" s="1"/>
  <c r="AZ233" i="1" a="1"/>
  <c r="AZ233" i="1" s="1"/>
  <c r="BN233" i="1" a="1"/>
  <c r="BN233" i="1" s="1"/>
  <c r="AU231" i="1" a="1"/>
  <c r="AU231" i="1" s="1"/>
  <c r="BA235" i="1" a="1"/>
  <c r="BA235" i="1" s="1"/>
  <c r="BB255" i="1" a="1"/>
  <c r="BB255" i="1" s="1"/>
  <c r="AU293" i="1" a="1"/>
  <c r="AU293" i="1" s="1"/>
  <c r="BL293" i="1" a="1"/>
  <c r="BL293" i="1" s="1"/>
  <c r="BG253" i="1" a="1"/>
  <c r="BG253" i="1" s="1"/>
  <c r="BE292" i="1" a="1"/>
  <c r="BE292" i="1" s="1"/>
  <c r="BL292" i="1" a="1"/>
  <c r="BL292" i="1" s="1"/>
  <c r="AT251" i="1" a="1"/>
  <c r="AT251" i="1" s="1"/>
  <c r="AT234" i="1" a="1"/>
  <c r="AT234" i="1" s="1"/>
  <c r="AX232" i="1" a="1"/>
  <c r="AX232" i="1" s="1"/>
  <c r="BL233" i="1" a="1"/>
  <c r="BL233" i="1" s="1"/>
  <c r="BA234" i="1" a="1"/>
  <c r="BA234" i="1" s="1"/>
  <c r="BG231" i="1" a="1"/>
  <c r="BG231" i="1" s="1"/>
  <c r="AV235" i="1" a="1"/>
  <c r="AV235" i="1" s="1"/>
  <c r="BM235" i="1" a="1"/>
  <c r="BM235" i="1" s="1"/>
  <c r="BN255" i="1" a="1"/>
  <c r="BN255" i="1" s="1"/>
  <c r="AU255" i="1" a="1"/>
  <c r="AU255" i="1" s="1"/>
  <c r="AY255" i="1" a="1"/>
  <c r="AY255" i="1" s="1"/>
  <c r="BI293" i="1" a="1"/>
  <c r="BI293" i="1" s="1"/>
  <c r="AY253" i="1" a="1"/>
  <c r="AY253" i="1" s="1"/>
  <c r="AV292" i="1" a="1"/>
  <c r="AV292" i="1" s="1"/>
  <c r="AV254" i="1" a="1"/>
  <c r="AV254" i="1" s="1"/>
  <c r="AV231" i="1" a="1"/>
  <c r="AV231" i="1" s="1"/>
  <c r="BF234" i="1" a="1"/>
  <c r="BF234" i="1" s="1"/>
  <c r="BJ232" i="1" a="1"/>
  <c r="BJ232" i="1" s="1"/>
  <c r="AY234" i="1" a="1"/>
  <c r="AY234" i="1" s="1"/>
  <c r="BM234" i="1" a="1"/>
  <c r="BM234" i="1" s="1"/>
  <c r="AT232" i="1" a="1"/>
  <c r="AT232" i="1" s="1"/>
  <c r="BH235" i="1" a="1"/>
  <c r="BH235" i="1" s="1"/>
  <c r="AX235" i="1" a="1"/>
  <c r="AX235" i="1" s="1"/>
  <c r="BG255" i="1" a="1"/>
  <c r="BG255" i="1" s="1"/>
  <c r="BK255" i="1" a="1"/>
  <c r="BK255" i="1" s="1"/>
  <c r="BF293" i="1" a="1"/>
  <c r="BF293" i="1" s="1"/>
  <c r="AX292" i="1" a="1"/>
  <c r="AX292" i="1" s="1"/>
  <c r="BK253" i="1" a="1"/>
  <c r="BK253" i="1" s="1"/>
  <c r="AV294" i="1" a="1"/>
  <c r="AV294" i="1" s="1"/>
  <c r="BH231" i="1" a="1"/>
  <c r="BH231" i="1" s="1"/>
  <c r="AW233" i="1" a="1"/>
  <c r="AW233" i="1" s="1"/>
  <c r="BA231" i="1" a="1"/>
  <c r="BA231" i="1" s="1"/>
  <c r="BK234" i="1" a="1"/>
  <c r="BK234" i="1" s="1"/>
  <c r="BF232" i="1" a="1"/>
  <c r="BF232" i="1" s="1"/>
  <c r="AT235" i="1" a="1"/>
  <c r="AT235" i="1" s="1"/>
  <c r="BJ235" i="1" a="1"/>
  <c r="BJ235" i="1" s="1"/>
  <c r="BB235" i="1" a="1"/>
  <c r="BB235" i="1" s="1"/>
  <c r="AX254" i="1" a="1"/>
  <c r="AX254" i="1" s="1"/>
  <c r="AU232" i="1" a="1"/>
  <c r="AU232" i="1" s="1"/>
  <c r="BI233" i="1" a="1"/>
  <c r="BI233" i="1" s="1"/>
  <c r="BM231" i="1" a="1"/>
  <c r="BM231" i="1" s="1"/>
  <c r="BE233" i="1" a="1"/>
  <c r="BE233" i="1" s="1"/>
  <c r="BD235" i="1" a="1"/>
  <c r="BD235" i="1" s="1"/>
  <c r="BF235" i="1" a="1"/>
  <c r="BF235" i="1" s="1"/>
  <c r="BJ254" i="1" a="1"/>
  <c r="BJ254" i="1" s="1"/>
  <c r="BG232" i="1" a="1"/>
  <c r="BG232" i="1" s="1"/>
  <c r="AX231" i="1" a="1"/>
  <c r="AX231" i="1" s="1"/>
  <c r="AV234" i="1" a="1"/>
  <c r="AV234" i="1" s="1"/>
  <c r="AZ232" i="1" a="1"/>
  <c r="AZ232" i="1" s="1"/>
  <c r="BC231" i="1" a="1"/>
  <c r="BC231" i="1" s="1"/>
  <c r="BE231" i="1" a="1"/>
  <c r="BE231" i="1" s="1"/>
  <c r="BD234" i="1" a="1"/>
  <c r="BD234" i="1" s="1"/>
  <c r="BB254" i="1" a="1"/>
  <c r="BB254" i="1" s="1"/>
  <c r="BE294" i="1" a="1"/>
  <c r="BE294" i="1" s="1"/>
  <c r="AX294" i="1" a="1"/>
  <c r="AX294" i="1" s="1"/>
  <c r="AT233" i="1" a="1"/>
  <c r="AT233" i="1" s="1"/>
  <c r="BJ231" i="1" a="1"/>
  <c r="BJ231" i="1" s="1"/>
  <c r="BH234" i="1" a="1"/>
  <c r="BH234" i="1" s="1"/>
  <c r="BL232" i="1" a="1"/>
  <c r="BL232" i="1" s="1"/>
  <c r="BB232" i="1" a="1"/>
  <c r="BB232" i="1" s="1"/>
  <c r="BD232" i="1" a="1"/>
  <c r="BD232" i="1" s="1"/>
  <c r="BE232" i="1" a="1"/>
  <c r="BE232" i="1" s="1"/>
  <c r="BN254" i="1" a="1"/>
  <c r="BN254" i="1" s="1"/>
  <c r="BK294" i="1" a="1"/>
  <c r="BK294" i="1" s="1"/>
  <c r="BF233" i="1" a="1"/>
  <c r="BF233" i="1" s="1"/>
  <c r="AW232" i="1" a="1"/>
  <c r="AW232" i="1" s="1"/>
  <c r="AY233" i="1" a="1"/>
  <c r="AY233" i="1" s="1"/>
  <c r="BN232" i="1" a="1"/>
  <c r="BN232" i="1" s="1"/>
  <c r="BC233" i="1" a="1"/>
  <c r="BC233" i="1" s="1"/>
  <c r="BD233" i="1" a="1"/>
  <c r="BD233" i="1" s="1"/>
  <c r="BL235" i="1" a="1"/>
  <c r="BL235" i="1" s="1"/>
  <c r="AY254" i="1" a="1"/>
  <c r="AY254" i="1" s="1"/>
  <c r="BE234" i="1" a="1"/>
  <c r="BE234" i="1" s="1"/>
  <c r="BI232" i="1" a="1"/>
  <c r="BI232" i="1" s="1"/>
  <c r="BK233" i="1" a="1"/>
  <c r="BK233" i="1" s="1"/>
  <c r="BA233" i="1" a="1"/>
  <c r="BA233" i="1" s="1"/>
  <c r="BB234" i="1" a="1"/>
  <c r="BB234" i="1" s="1"/>
  <c r="BC234" i="1" a="1"/>
  <c r="BC234" i="1" s="1"/>
  <c r="BC254" i="1" a="1"/>
  <c r="BC254" i="1" s="1"/>
  <c r="BK254" i="1" a="1"/>
  <c r="BK254" i="1" s="1"/>
  <c r="AV233" i="1" a="1"/>
  <c r="AV233" i="1" s="1"/>
  <c r="AZ231" i="1" a="1"/>
  <c r="AZ231" i="1" s="1"/>
  <c r="AX234" i="1" a="1"/>
  <c r="AX234" i="1" s="1"/>
  <c r="BM233" i="1" a="1"/>
  <c r="BM233" i="1" s="1"/>
  <c r="BN234" i="1" a="1"/>
  <c r="BN234" i="1" s="1"/>
  <c r="AW235" i="1" a="1"/>
  <c r="AW235" i="1" s="1"/>
  <c r="BH233" i="1" a="1"/>
  <c r="BH233" i="1" s="1"/>
  <c r="BL231" i="1" a="1"/>
  <c r="BL231" i="1" s="1"/>
  <c r="BJ234" i="1" a="1"/>
  <c r="BJ234" i="1" s="1"/>
  <c r="AZ234" i="1" a="1"/>
  <c r="AZ234" i="1" s="1"/>
  <c r="AU235" i="1" a="1"/>
  <c r="AU235" i="1" s="1"/>
  <c r="BI235" i="1" a="1"/>
  <c r="BI235" i="1" s="1"/>
  <c r="BC235" i="1" a="1"/>
  <c r="BC235" i="1" s="1"/>
  <c r="BF254" i="1" a="1"/>
  <c r="BF254" i="1" s="1"/>
  <c r="BM294" i="1" a="1"/>
  <c r="BM294" i="1" s="1"/>
  <c r="AY294" i="1" a="1"/>
  <c r="AY294" i="1" s="1"/>
  <c r="AW231" i="1" a="1"/>
  <c r="AW231" i="1" s="1"/>
  <c r="AU234" i="1" a="1"/>
  <c r="AU234" i="1" s="1"/>
  <c r="AY232" i="1" a="1"/>
  <c r="AY232" i="1" s="1"/>
  <c r="BL234" i="1" a="1"/>
  <c r="BL234" i="1" s="1"/>
  <c r="BG235" i="1" a="1"/>
  <c r="BG235" i="1" s="1"/>
  <c r="BA255" i="1" a="1"/>
  <c r="BA255" i="1" s="1"/>
  <c r="BI255" i="1" a="1"/>
  <c r="BI255" i="1" s="1"/>
  <c r="AT293" i="1" a="1"/>
  <c r="AT293" i="1" s="1"/>
  <c r="BK293" i="1" a="1"/>
  <c r="BK293" i="1" s="1"/>
  <c r="AT253" i="1" a="1"/>
  <c r="AT253" i="1" s="1"/>
  <c r="BD292" i="1" a="1"/>
  <c r="BD292" i="1" s="1"/>
  <c r="BN253" i="1" a="1"/>
  <c r="BN253" i="1" s="1"/>
  <c r="AU292" i="1" a="1"/>
  <c r="AU292" i="1" s="1"/>
  <c r="BA292" i="1" a="1"/>
  <c r="BA292" i="1" s="1"/>
  <c r="BG292" i="1" a="1"/>
  <c r="BG292" i="1" s="1"/>
  <c r="BL294" i="1" a="1"/>
  <c r="BL294" i="1" s="1"/>
  <c r="BI231" i="1" a="1"/>
  <c r="BI231" i="1" s="1"/>
  <c r="BG234" i="1" a="1"/>
  <c r="BG234" i="1" s="1"/>
  <c r="BK232" i="1" a="1"/>
  <c r="BK232" i="1" s="1"/>
  <c r="BB231" i="1" a="1"/>
  <c r="BB231" i="1" s="1"/>
  <c r="AT231" i="1" a="1"/>
  <c r="AT231" i="1" s="1"/>
  <c r="BE235" i="1" a="1"/>
  <c r="BE235" i="1" s="1"/>
  <c r="AY235" i="1" a="1"/>
  <c r="AY235" i="1" s="1"/>
  <c r="BM255" i="1" a="1"/>
  <c r="BM255" i="1" s="1"/>
  <c r="BH293" i="1" a="1"/>
  <c r="BH293" i="1" s="1"/>
  <c r="BF253" i="1" a="1"/>
  <c r="BF253" i="1" s="1"/>
  <c r="AX253" i="1" a="1"/>
  <c r="AX253" i="1" s="1"/>
  <c r="BN292" i="1" a="1"/>
  <c r="BN292" i="1" s="1"/>
  <c r="AV232" i="1" a="1"/>
  <c r="AV232" i="1" s="1"/>
  <c r="AX233" i="1" a="1"/>
  <c r="AX233" i="1" s="1"/>
  <c r="BN231" i="1" a="1"/>
  <c r="BN231" i="1" s="1"/>
  <c r="BD231" i="1" a="1"/>
  <c r="BD231" i="1" s="1"/>
  <c r="BF231" i="1" a="1"/>
  <c r="BF231" i="1" s="1"/>
  <c r="BK235" i="1" a="1"/>
  <c r="BK235" i="1" s="1"/>
  <c r="AT255" i="1" a="1"/>
  <c r="AT255" i="1" s="1"/>
  <c r="BA293" i="1" a="1"/>
  <c r="BA293" i="1" s="1"/>
  <c r="BE293" i="1" a="1"/>
  <c r="BE293" i="1" s="1"/>
  <c r="BJ253" i="1" a="1"/>
  <c r="BJ253" i="1" s="1"/>
  <c r="AU254" i="1" a="1"/>
  <c r="AU254" i="1" s="1"/>
  <c r="AU294" i="1" a="1"/>
  <c r="AU294" i="1" s="1"/>
  <c r="BH232" i="1" a="1"/>
  <c r="BH232" i="1" s="1"/>
  <c r="BJ233" i="1" a="1"/>
  <c r="BJ233" i="1" s="1"/>
  <c r="BA232" i="1" a="1"/>
  <c r="BA232" i="1" s="1"/>
  <c r="BC232" i="1" a="1"/>
  <c r="BC232" i="1" s="1"/>
  <c r="BF255" i="1" a="1"/>
  <c r="BF255" i="1" s="1"/>
  <c r="AX255" i="1" a="1"/>
  <c r="AX255" i="1" s="1"/>
  <c r="BN293" i="1" a="1"/>
  <c r="BN293" i="1" s="1"/>
  <c r="AW292" i="1" a="1"/>
  <c r="AW292" i="1" s="1"/>
  <c r="BG254" i="1" a="1"/>
  <c r="BG254" i="1" s="1"/>
  <c r="BA294" i="1" a="1"/>
  <c r="BA294" i="1" s="1"/>
  <c r="BH294" i="1" a="1"/>
  <c r="BH294" i="1" s="1"/>
  <c r="AU233" i="1" a="1"/>
  <c r="AU233" i="1" s="1"/>
  <c r="AY231" i="1" a="1"/>
  <c r="AY231" i="1" s="1"/>
  <c r="AW234" i="1" a="1"/>
  <c r="AW234" i="1" s="1"/>
  <c r="BM232" i="1" a="1"/>
  <c r="BM232" i="1" s="1"/>
  <c r="BB233" i="1" a="1"/>
  <c r="BB233" i="1" s="1"/>
  <c r="AW293" i="1" a="1"/>
  <c r="AW293" i="1" s="1"/>
  <c r="BJ255" i="1" a="1"/>
  <c r="BJ255" i="1" s="1"/>
  <c r="AY293" i="1" a="1"/>
  <c r="AY293" i="1" s="1"/>
  <c r="BC253" i="1" a="1"/>
  <c r="BC253" i="1" s="1"/>
  <c r="AU253" i="1" a="1"/>
  <c r="AU253" i="1" s="1"/>
  <c r="BI292" i="1" a="1"/>
  <c r="BI292" i="1" s="1"/>
  <c r="BB292" i="1" a="1"/>
  <c r="BB292" i="1" s="1"/>
  <c r="BF251" i="1" a="1"/>
  <c r="BF251" i="1" s="1"/>
  <c r="BD251" i="1" a="1"/>
  <c r="BD251" i="1" s="1"/>
  <c r="BF318" i="1" a="1"/>
  <c r="BF318" i="1" s="1"/>
  <c r="AW318" i="1" a="1"/>
  <c r="AW318" i="1" s="1"/>
  <c r="AW255" i="1" a="1"/>
  <c r="AW255" i="1" s="1"/>
  <c r="AX293" i="1" a="1"/>
  <c r="AX293" i="1" s="1"/>
  <c r="BA251" i="1" a="1"/>
  <c r="BA251" i="1" s="1"/>
  <c r="AU316" i="1" a="1"/>
  <c r="AU316" i="1" s="1"/>
  <c r="BJ292" i="1" a="1"/>
  <c r="BJ292" i="1" s="1"/>
  <c r="BH292" i="1" a="1"/>
  <c r="BH292" i="1" s="1"/>
  <c r="AX251" i="1" a="1"/>
  <c r="AX251" i="1" s="1"/>
  <c r="BM251" i="1" a="1"/>
  <c r="BM251" i="1" s="1"/>
  <c r="BG316" i="1" a="1"/>
  <c r="BG316" i="1" s="1"/>
  <c r="AZ318" i="1" a="1"/>
  <c r="AZ318" i="1" s="1"/>
  <c r="AZ235" i="1" a="1"/>
  <c r="AZ235" i="1" s="1"/>
  <c r="BC255" i="1" a="1"/>
  <c r="BC255" i="1" s="1"/>
  <c r="AZ255" i="1" a="1"/>
  <c r="AZ255" i="1" s="1"/>
  <c r="BD253" i="1" a="1"/>
  <c r="BD253" i="1" s="1"/>
  <c r="AZ253" i="1" a="1"/>
  <c r="AZ253" i="1" s="1"/>
  <c r="BK292" i="1" a="1"/>
  <c r="BK292" i="1" s="1"/>
  <c r="BJ251" i="1" a="1"/>
  <c r="BJ251" i="1" s="1"/>
  <c r="AX316" i="1" a="1"/>
  <c r="AX316" i="1" s="1"/>
  <c r="BA316" i="1" a="1"/>
  <c r="BA316" i="1" s="1"/>
  <c r="BL318" i="1" a="1"/>
  <c r="BL318" i="1" s="1"/>
  <c r="BL255" i="1" a="1"/>
  <c r="BL255" i="1" s="1"/>
  <c r="BL253" i="1" a="1"/>
  <c r="BL253" i="1" s="1"/>
  <c r="BD316" i="1" a="1"/>
  <c r="BD316" i="1" s="1"/>
  <c r="BJ316" i="1" a="1"/>
  <c r="BJ316" i="1" s="1"/>
  <c r="BM316" i="1" a="1"/>
  <c r="BM316" i="1" s="1"/>
  <c r="BN235" i="1" a="1"/>
  <c r="BN235" i="1" s="1"/>
  <c r="AZ292" i="1" a="1"/>
  <c r="AZ292" i="1" s="1"/>
  <c r="AU251" i="1" a="1"/>
  <c r="AU251" i="1" s="1"/>
  <c r="BD255" i="1" a="1"/>
  <c r="BD255" i="1" s="1"/>
  <c r="AZ293" i="1" a="1"/>
  <c r="AZ293" i="1" s="1"/>
  <c r="BG293" i="1" a="1"/>
  <c r="BG293" i="1" s="1"/>
  <c r="AY292" i="1" a="1"/>
  <c r="AY292" i="1" s="1"/>
  <c r="BA253" i="1" a="1"/>
  <c r="BA253" i="1" s="1"/>
  <c r="BG251" i="1" a="1"/>
  <c r="BG251" i="1" s="1"/>
  <c r="BM293" i="1" a="1"/>
  <c r="BM293" i="1" s="1"/>
  <c r="BE253" i="1" a="1"/>
  <c r="BE253" i="1" s="1"/>
  <c r="BM253" i="1" a="1"/>
  <c r="BM253" i="1" s="1"/>
  <c r="AY251" i="1" a="1"/>
  <c r="AY251" i="1" s="1"/>
  <c r="BB251" i="1" a="1"/>
  <c r="BB251" i="1" s="1"/>
  <c r="AV316" i="1" a="1"/>
  <c r="AV316" i="1" s="1"/>
  <c r="BA318" i="1" a="1"/>
  <c r="BA318" i="1" s="1"/>
  <c r="BD318" i="1" a="1"/>
  <c r="BD318" i="1" s="1"/>
  <c r="BK251" i="1" a="1"/>
  <c r="BK251" i="1" s="1"/>
  <c r="BN251" i="1" a="1"/>
  <c r="BN251" i="1" s="1"/>
  <c r="BE316" i="1" a="1"/>
  <c r="BE316" i="1" s="1"/>
  <c r="BH316" i="1" a="1"/>
  <c r="BH316" i="1" s="1"/>
  <c r="BM318" i="1" a="1"/>
  <c r="BM318" i="1" s="1"/>
  <c r="BE255" i="1" a="1"/>
  <c r="BE255" i="1" s="1"/>
  <c r="BB253" i="1" a="1"/>
  <c r="BB253" i="1" s="1"/>
  <c r="BB316" i="1" a="1"/>
  <c r="BB316" i="1" s="1"/>
  <c r="AY316" i="1" a="1"/>
  <c r="AY316" i="1" s="1"/>
  <c r="BB317" i="1" a="1"/>
  <c r="BB317" i="1" s="1"/>
  <c r="AY317" i="1" a="1"/>
  <c r="AY317" i="1" s="1"/>
  <c r="BB293" i="1" a="1"/>
  <c r="BB293" i="1" s="1"/>
  <c r="AV253" i="1" a="1"/>
  <c r="AV253" i="1" s="1"/>
  <c r="BC292" i="1" a="1"/>
  <c r="BC292" i="1" s="1"/>
  <c r="AV251" i="1" a="1"/>
  <c r="AV251" i="1" s="1"/>
  <c r="BN316" i="1" a="1"/>
  <c r="BN316" i="1" s="1"/>
  <c r="BK316" i="1" a="1"/>
  <c r="BK316" i="1" s="1"/>
  <c r="AV318" i="1" a="1"/>
  <c r="AV318" i="1" s="1"/>
  <c r="BN317" i="1" a="1"/>
  <c r="BN317" i="1" s="1"/>
  <c r="BK317" i="1" a="1"/>
  <c r="BK317" i="1" s="1"/>
  <c r="BH253" i="1" a="1"/>
  <c r="BH253" i="1" s="1"/>
  <c r="BE251" i="1" a="1"/>
  <c r="BE251" i="1" s="1"/>
  <c r="BH251" i="1" a="1"/>
  <c r="BH251" i="1" s="1"/>
  <c r="BE318" i="1" a="1"/>
  <c r="BE318" i="1" s="1"/>
  <c r="BH318" i="1" a="1"/>
  <c r="BH318" i="1" s="1"/>
  <c r="BC293" i="1" a="1"/>
  <c r="BC293" i="1" s="1"/>
  <c r="AV293" i="1" a="1"/>
  <c r="AV293" i="1" s="1"/>
  <c r="AT292" i="1" a="1"/>
  <c r="AT292" i="1" s="1"/>
  <c r="AZ251" i="1" a="1"/>
  <c r="AZ251" i="1" s="1"/>
  <c r="AT316" i="1" a="1"/>
  <c r="AT316" i="1" s="1"/>
  <c r="BB318" i="1" a="1"/>
  <c r="BB318" i="1" s="1"/>
  <c r="AY318" i="1" a="1"/>
  <c r="AY318" i="1" s="1"/>
  <c r="AT317" i="1" a="1"/>
  <c r="AT317" i="1" s="1"/>
  <c r="AV255" i="1" a="1"/>
  <c r="AV255" i="1" s="1"/>
  <c r="BJ293" i="1" a="1"/>
  <c r="BJ293" i="1" s="1"/>
  <c r="BM292" i="1" a="1"/>
  <c r="BM292" i="1" s="1"/>
  <c r="BL251" i="1" a="1"/>
  <c r="BL251" i="1" s="1"/>
  <c r="BC251" i="1" a="1"/>
  <c r="BC251" i="1" s="1"/>
  <c r="BF316" i="1" a="1"/>
  <c r="BF316" i="1" s="1"/>
  <c r="AW316" i="1" a="1"/>
  <c r="AW316" i="1" s="1"/>
  <c r="BN318" i="1" a="1"/>
  <c r="BN318" i="1" s="1"/>
  <c r="BK318" i="1" a="1"/>
  <c r="BK318" i="1" s="1"/>
  <c r="BF317" i="1" a="1"/>
  <c r="BF317" i="1" s="1"/>
  <c r="AW317" i="1" a="1"/>
  <c r="AW317" i="1" s="1"/>
  <c r="BH255" i="1" a="1"/>
  <c r="BH255" i="1" s="1"/>
  <c r="AW253" i="1" a="1"/>
  <c r="AW253" i="1" s="1"/>
  <c r="BF292" i="1" a="1"/>
  <c r="BF292" i="1" s="1"/>
  <c r="AW251" i="1" a="1"/>
  <c r="AW251" i="1" s="1"/>
  <c r="BI316" i="1" a="1"/>
  <c r="BI316" i="1" s="1"/>
  <c r="AZ316" i="1" a="1"/>
  <c r="AZ316" i="1" s="1"/>
  <c r="BD293" i="1" a="1"/>
  <c r="BD293" i="1" s="1"/>
  <c r="BI253" i="1" a="1"/>
  <c r="BI253" i="1" s="1"/>
  <c r="BI251" i="1" a="1"/>
  <c r="BI251" i="1" s="1"/>
  <c r="BC316" i="1" a="1"/>
  <c r="BC316" i="1" s="1"/>
  <c r="BL316" i="1" a="1"/>
  <c r="BL316" i="1" s="1"/>
  <c r="AT318" i="1" a="1"/>
  <c r="AT318" i="1" s="1"/>
  <c r="BC317" i="1" a="1"/>
  <c r="BC317" i="1" s="1"/>
  <c r="AU318" i="1" a="1"/>
  <c r="AU318" i="1" s="1"/>
  <c r="AV317" i="1" a="1"/>
  <c r="AV317" i="1" s="1"/>
  <c r="BD295" i="1" a="1"/>
  <c r="BD295" i="1" s="1"/>
  <c r="AU295" i="1" a="1"/>
  <c r="AU295" i="1" s="1"/>
  <c r="BG318" i="1" a="1"/>
  <c r="BG318" i="1" s="1"/>
  <c r="BH317" i="1" a="1"/>
  <c r="BH317" i="1" s="1"/>
  <c r="BG295" i="1" a="1"/>
  <c r="BG295" i="1" s="1"/>
  <c r="AX295" i="1" a="1"/>
  <c r="AX295" i="1" s="1"/>
  <c r="BJ295" i="1" a="1"/>
  <c r="BJ295" i="1" s="1"/>
  <c r="BI317" i="1" a="1"/>
  <c r="BI317" i="1" s="1"/>
  <c r="BA295" i="1" a="1"/>
  <c r="BA295" i="1" s="1"/>
  <c r="BD317" i="1" a="1"/>
  <c r="BD317" i="1" s="1"/>
  <c r="BM295" i="1" a="1"/>
  <c r="BM295" i="1" s="1"/>
  <c r="BI318" i="1" a="1"/>
  <c r="BI318" i="1" s="1"/>
  <c r="BE295" i="1" a="1"/>
  <c r="BE295" i="1" s="1"/>
  <c r="AX317" i="1" a="1"/>
  <c r="AX317" i="1" s="1"/>
  <c r="AV295" i="1" a="1"/>
  <c r="AV295" i="1" s="1"/>
  <c r="AY295" i="1" a="1"/>
  <c r="AY295" i="1" s="1"/>
  <c r="BE317" i="1" a="1"/>
  <c r="BE317" i="1" s="1"/>
  <c r="BJ317" i="1" a="1"/>
  <c r="BJ317" i="1" s="1"/>
  <c r="BB295" i="1" a="1"/>
  <c r="BB295" i="1" s="1"/>
  <c r="BH295" i="1" a="1"/>
  <c r="BH295" i="1" s="1"/>
  <c r="BK295" i="1" a="1"/>
  <c r="BK295" i="1" s="1"/>
  <c r="BN295" i="1" a="1"/>
  <c r="BN295" i="1" s="1"/>
  <c r="BC318" i="1" a="1"/>
  <c r="BC318" i="1" s="1"/>
  <c r="AX318" i="1" a="1"/>
  <c r="AX318" i="1" s="1"/>
  <c r="BA317" i="1" a="1"/>
  <c r="BA317" i="1" s="1"/>
  <c r="BJ318" i="1" a="1"/>
  <c r="BJ318" i="1" s="1"/>
  <c r="BM317" i="1" a="1"/>
  <c r="BM317" i="1" s="1"/>
  <c r="AU317" i="1" a="1"/>
  <c r="AU317" i="1" s="1"/>
  <c r="AT295" i="1" a="1"/>
  <c r="AT295" i="1" s="1"/>
  <c r="BG317" i="1" a="1"/>
  <c r="BG317" i="1" s="1"/>
  <c r="BF295" i="1" a="1"/>
  <c r="BF295" i="1" s="1"/>
  <c r="AZ295" i="1" a="1"/>
  <c r="AZ295" i="1" s="1"/>
  <c r="AZ317" i="1" a="1"/>
  <c r="AZ317" i="1" s="1"/>
  <c r="BC295" i="1" a="1"/>
  <c r="BC295" i="1" s="1"/>
  <c r="AW295" i="1" a="1"/>
  <c r="AW295" i="1" s="1"/>
  <c r="BL295" i="1" a="1"/>
  <c r="BL295" i="1" s="1"/>
  <c r="BL317" i="1" a="1"/>
  <c r="BL317" i="1" s="1"/>
  <c r="BI295" i="1" a="1"/>
  <c r="BI295" i="1" s="1"/>
  <c r="S306" i="1"/>
  <c r="BB307" i="1" a="1"/>
  <c r="BB307" i="1" s="1"/>
  <c r="AU307" i="1" a="1"/>
  <c r="AU307" i="1" s="1"/>
  <c r="BN307" i="1" a="1"/>
  <c r="BN307" i="1" s="1"/>
  <c r="BG307" i="1" a="1"/>
  <c r="BG307" i="1" s="1"/>
  <c r="BA308" i="1" a="1"/>
  <c r="BA308" i="1" s="1"/>
  <c r="AT308" i="1" a="1"/>
  <c r="AT308" i="1" s="1"/>
  <c r="AX308" i="1" a="1"/>
  <c r="AX308" i="1" s="1"/>
  <c r="AY307" i="1" a="1"/>
  <c r="AY307" i="1" s="1"/>
  <c r="BM308" i="1" a="1"/>
  <c r="BM308" i="1" s="1"/>
  <c r="BF308" i="1" a="1"/>
  <c r="BF308" i="1" s="1"/>
  <c r="BJ308" i="1" a="1"/>
  <c r="BJ308" i="1" s="1"/>
  <c r="BN308" i="1" a="1"/>
  <c r="BN308" i="1" s="1"/>
  <c r="BG308" i="1" a="1"/>
  <c r="BG308" i="1" s="1"/>
  <c r="BC308" i="1" a="1"/>
  <c r="BC308" i="1" s="1"/>
  <c r="AY308" i="1" a="1"/>
  <c r="AY308" i="1" s="1"/>
  <c r="AV308" i="1" a="1"/>
  <c r="AV308" i="1" s="1"/>
  <c r="BK308" i="1" a="1"/>
  <c r="BK308" i="1" s="1"/>
  <c r="BH308" i="1" a="1"/>
  <c r="BH308" i="1" s="1"/>
  <c r="BL307" i="1" a="1"/>
  <c r="BL307" i="1" s="1"/>
  <c r="BI307" i="1" a="1"/>
  <c r="BI307" i="1" s="1"/>
  <c r="BD308" i="1" a="1"/>
  <c r="BD308" i="1" s="1"/>
  <c r="AT307" i="1" a="1"/>
  <c r="AT307" i="1" s="1"/>
  <c r="BA307" i="1" a="1"/>
  <c r="BA307" i="1" s="1"/>
  <c r="BF307" i="1" a="1"/>
  <c r="BF307" i="1" s="1"/>
  <c r="AZ308" i="1" a="1"/>
  <c r="AZ308" i="1" s="1"/>
  <c r="AW308" i="1" a="1"/>
  <c r="AW308" i="1" s="1"/>
  <c r="BM307" i="1" a="1"/>
  <c r="BM307" i="1" s="1"/>
  <c r="AX307" i="1" a="1"/>
  <c r="AX307" i="1" s="1"/>
  <c r="BL308" i="1" a="1"/>
  <c r="BL308" i="1" s="1"/>
  <c r="BE308" i="1" a="1"/>
  <c r="BE308" i="1" s="1"/>
  <c r="BI308" i="1" a="1"/>
  <c r="BI308" i="1" s="1"/>
  <c r="BJ307" i="1" a="1"/>
  <c r="BJ307" i="1" s="1"/>
  <c r="BE307" i="1" a="1"/>
  <c r="BE307" i="1" s="1"/>
  <c r="BA309" i="1" a="1"/>
  <c r="BA309" i="1" s="1"/>
  <c r="AT309" i="1" a="1"/>
  <c r="AT309" i="1" s="1"/>
  <c r="BI309" i="1" a="1"/>
  <c r="BI309" i="1" s="1"/>
  <c r="BM309" i="1" a="1"/>
  <c r="BM309" i="1" s="1"/>
  <c r="BF309" i="1" a="1"/>
  <c r="BF309" i="1" s="1"/>
  <c r="BB309" i="1" a="1"/>
  <c r="BB309" i="1" s="1"/>
  <c r="AV307" i="1" a="1"/>
  <c r="AV307" i="1" s="1"/>
  <c r="BN309" i="1" a="1"/>
  <c r="BN309" i="1" s="1"/>
  <c r="BH307" i="1" a="1"/>
  <c r="BH307" i="1" s="1"/>
  <c r="AX309" i="1" a="1"/>
  <c r="AX309" i="1" s="1"/>
  <c r="AU309" i="1" a="1"/>
  <c r="AU309" i="1" s="1"/>
  <c r="BJ309" i="1" a="1"/>
  <c r="BJ309" i="1" s="1"/>
  <c r="BC309" i="1" a="1"/>
  <c r="BC309" i="1" s="1"/>
  <c r="BG309" i="1" a="1"/>
  <c r="BG309" i="1" s="1"/>
  <c r="AZ307" i="1" a="1"/>
  <c r="AZ307" i="1" s="1"/>
  <c r="AW307" i="1" a="1"/>
  <c r="AW307" i="1" s="1"/>
  <c r="AY309" i="1" a="1"/>
  <c r="AY309" i="1" s="1"/>
  <c r="BD309" i="1" a="1"/>
  <c r="BD309" i="1" s="1"/>
  <c r="BB308" i="1" a="1"/>
  <c r="BB308" i="1" s="1"/>
  <c r="BC307" i="1" a="1"/>
  <c r="BC307" i="1" s="1"/>
  <c r="BK307" i="1" a="1"/>
  <c r="BK307" i="1" s="1"/>
  <c r="BK309" i="1" a="1"/>
  <c r="BK309" i="1" s="1"/>
  <c r="AV309" i="1" a="1"/>
  <c r="AV309" i="1" s="1"/>
  <c r="AV306" i="1" a="1"/>
  <c r="AV306" i="1" s="1"/>
  <c r="AZ306" i="1" a="1"/>
  <c r="AZ306" i="1" s="1"/>
  <c r="AU308" i="1" a="1"/>
  <c r="AU308" i="1" s="1"/>
  <c r="BH309" i="1" a="1"/>
  <c r="BH309" i="1" s="1"/>
  <c r="BH306" i="1" a="1"/>
  <c r="BH306" i="1" s="1"/>
  <c r="BL306" i="1" a="1"/>
  <c r="BL306" i="1" s="1"/>
  <c r="BE309" i="1" a="1"/>
  <c r="BE309" i="1" s="1"/>
  <c r="BD306" i="1" a="1"/>
  <c r="BD306" i="1" s="1"/>
  <c r="BD307" i="1" a="1"/>
  <c r="BD307" i="1" s="1"/>
  <c r="AZ309" i="1" a="1"/>
  <c r="AZ309" i="1" s="1"/>
  <c r="BL309" i="1" a="1"/>
  <c r="BL309" i="1" s="1"/>
  <c r="AW306" i="1" a="1"/>
  <c r="AW306" i="1" s="1"/>
  <c r="AW309" i="1" a="1"/>
  <c r="AW309" i="1" s="1"/>
  <c r="BE306" i="1" a="1"/>
  <c r="BE306" i="1" s="1"/>
  <c r="BI306" i="1" a="1"/>
  <c r="BI306" i="1" s="1"/>
  <c r="AX310" i="1" a="1"/>
  <c r="AX310" i="1" s="1"/>
  <c r="BB310" i="1" a="1"/>
  <c r="BB310" i="1" s="1"/>
  <c r="BF310" i="1" a="1"/>
  <c r="BF310" i="1" s="1"/>
  <c r="BG310" i="1" a="1"/>
  <c r="BG310" i="1" s="1"/>
  <c r="BJ310" i="1" a="1"/>
  <c r="BJ310" i="1" s="1"/>
  <c r="BN310" i="1" a="1"/>
  <c r="BN310" i="1" s="1"/>
  <c r="AU306" i="1" a="1"/>
  <c r="AU306" i="1" s="1"/>
  <c r="BG306" i="1" a="1"/>
  <c r="BG306" i="1" s="1"/>
  <c r="BC310" i="1" a="1"/>
  <c r="BC310" i="1" s="1"/>
  <c r="BA306" i="1" a="1"/>
  <c r="BA306" i="1" s="1"/>
  <c r="AX306" i="1" a="1"/>
  <c r="AX306" i="1" s="1"/>
  <c r="BM306" i="1" a="1"/>
  <c r="BM306" i="1" s="1"/>
  <c r="BJ306" i="1" a="1"/>
  <c r="BJ306" i="1" s="1"/>
  <c r="BL310" i="1" a="1"/>
  <c r="BL310" i="1" s="1"/>
  <c r="BB306" i="1" a="1"/>
  <c r="BB306" i="1" s="1"/>
  <c r="BN306" i="1" a="1"/>
  <c r="BN306" i="1" s="1"/>
  <c r="AY306" i="1" a="1"/>
  <c r="AY306" i="1" s="1"/>
  <c r="BK306" i="1" a="1"/>
  <c r="BK306" i="1" s="1"/>
  <c r="AU310" i="1" a="1"/>
  <c r="AU310" i="1" s="1"/>
  <c r="BD310" i="1" a="1"/>
  <c r="BD310" i="1" s="1"/>
  <c r="BC306" i="1" a="1"/>
  <c r="BC306" i="1" s="1"/>
  <c r="AW310" i="1" a="1"/>
  <c r="AW310" i="1" s="1"/>
  <c r="BA310" i="1" a="1"/>
  <c r="BA310" i="1" s="1"/>
  <c r="BE310" i="1" a="1"/>
  <c r="BE310" i="1" s="1"/>
  <c r="AZ310" i="1" a="1"/>
  <c r="AZ310" i="1" s="1"/>
  <c r="BI310" i="1" a="1"/>
  <c r="BI310" i="1" s="1"/>
  <c r="BM310" i="1" a="1"/>
  <c r="BM310" i="1" s="1"/>
  <c r="AV310" i="1" a="1"/>
  <c r="AV310" i="1" s="1"/>
  <c r="BH310" i="1" a="1"/>
  <c r="BH310" i="1" s="1"/>
  <c r="AT306" i="1" a="1"/>
  <c r="AT306" i="1" s="1"/>
  <c r="AY310" i="1" a="1"/>
  <c r="AY310" i="1" s="1"/>
  <c r="BK310" i="1" a="1"/>
  <c r="BK310" i="1" s="1"/>
  <c r="BF306" i="1" a="1"/>
  <c r="BF306" i="1" s="1"/>
  <c r="AT310" i="1" a="1"/>
  <c r="AT310" i="1" s="1"/>
  <c r="M258" i="151"/>
  <c r="BF20" i="1" a="1"/>
  <c r="BF20" i="1" s="1"/>
  <c r="AV25" i="1" a="1"/>
  <c r="AV25" i="1" s="1"/>
  <c r="BB38" i="1" a="1"/>
  <c r="BB38" i="1" s="1"/>
  <c r="AY38" i="1" a="1"/>
  <c r="AY38" i="1" s="1"/>
  <c r="BN23" i="1" a="1"/>
  <c r="BN23" i="1" s="1"/>
  <c r="BA71" i="151"/>
  <c r="BF32" i="151"/>
  <c r="AJ53" i="151"/>
  <c r="BG65" i="151"/>
  <c r="BA58" i="151"/>
  <c r="AQ58" i="151"/>
  <c r="AO52" i="151"/>
  <c r="AZ58" i="151"/>
  <c r="BA49" i="151"/>
  <c r="AJ50" i="151"/>
  <c r="AK39" i="151"/>
  <c r="U59" i="151"/>
  <c r="AK59" i="151"/>
  <c r="AZ37" i="151"/>
  <c r="BA62" i="151"/>
  <c r="AY42" i="151"/>
  <c r="E430" i="151"/>
  <c r="E161" i="151"/>
  <c r="AJ55" i="151"/>
  <c r="K311" i="151"/>
  <c r="K247" i="151"/>
  <c r="N416" i="151"/>
  <c r="N420" i="151"/>
  <c r="N352" i="151"/>
  <c r="G375" i="151"/>
  <c r="N362" i="151"/>
  <c r="G358" i="151"/>
  <c r="N285" i="151"/>
  <c r="G300" i="151"/>
  <c r="N215" i="151"/>
  <c r="N326" i="151"/>
  <c r="G215" i="151"/>
  <c r="N291" i="151"/>
  <c r="G191" i="151"/>
  <c r="N318" i="151"/>
  <c r="G162" i="151"/>
  <c r="M434" i="151"/>
  <c r="F410" i="151"/>
  <c r="F451" i="151"/>
  <c r="F434" i="151"/>
  <c r="F372" i="151"/>
  <c r="F349" i="151"/>
  <c r="M324" i="151"/>
  <c r="F311" i="151"/>
  <c r="M362" i="151"/>
  <c r="M296" i="151"/>
  <c r="F278" i="151"/>
  <c r="M289" i="151"/>
  <c r="M249" i="151"/>
  <c r="F231" i="151"/>
  <c r="M218" i="151"/>
  <c r="F221" i="151"/>
  <c r="M257" i="151"/>
  <c r="F318" i="151"/>
  <c r="M155" i="151"/>
  <c r="M198" i="151"/>
  <c r="F229" i="151"/>
  <c r="M181" i="151"/>
  <c r="M175" i="151"/>
  <c r="M190" i="151"/>
  <c r="BQ106" i="151"/>
  <c r="BO43" i="151"/>
  <c r="AJ29" i="151"/>
  <c r="AH55" i="151"/>
  <c r="AZ57" i="151"/>
  <c r="AT427" i="151"/>
  <c r="AM404" i="151"/>
  <c r="AT448" i="151"/>
  <c r="AT431" i="151"/>
  <c r="AT385" i="151"/>
  <c r="AT373" i="151"/>
  <c r="AM346" i="151"/>
  <c r="AM344" i="151"/>
  <c r="AM380" i="151"/>
  <c r="AT370" i="151"/>
  <c r="AM447" i="151"/>
  <c r="AT286" i="151"/>
  <c r="AM305" i="151"/>
  <c r="AT280" i="151"/>
  <c r="AT283" i="151"/>
  <c r="AT362" i="151"/>
  <c r="AM256" i="151"/>
  <c r="AM260" i="151"/>
  <c r="AT259" i="151"/>
  <c r="AT243" i="151"/>
  <c r="AT291" i="151"/>
  <c r="AT152" i="151"/>
  <c r="AT196" i="151"/>
  <c r="AM181" i="151"/>
  <c r="AM179" i="151"/>
  <c r="AT229" i="151"/>
  <c r="AM178" i="151"/>
  <c r="AM200" i="151"/>
  <c r="AP43" i="151"/>
  <c r="BI437" i="151"/>
  <c r="BB427" i="151"/>
  <c r="BI410" i="151"/>
  <c r="BI351" i="151"/>
  <c r="BB353" i="151"/>
  <c r="BI372" i="151"/>
  <c r="BI375" i="151"/>
  <c r="BI370" i="151"/>
  <c r="BI296" i="151"/>
  <c r="BI317" i="151"/>
  <c r="BI280" i="151"/>
  <c r="BB304" i="151"/>
  <c r="BI323" i="151"/>
  <c r="BI307" i="151"/>
  <c r="BI309" i="151"/>
  <c r="BB310" i="151"/>
  <c r="BB215" i="151"/>
  <c r="BI234" i="151"/>
  <c r="BI170" i="151"/>
  <c r="BI318" i="151"/>
  <c r="BB184" i="151"/>
  <c r="BB158" i="151"/>
  <c r="BB177" i="151"/>
  <c r="AX20" i="1" a="1"/>
  <c r="AX20" i="1" s="1"/>
  <c r="S446" i="1"/>
  <c r="BI446" i="1" a="1"/>
  <c r="BI446" i="1" s="1"/>
  <c r="AU448" i="1" a="1"/>
  <c r="AU448" i="1" s="1"/>
  <c r="AW448" i="1" a="1"/>
  <c r="AW448" i="1" s="1"/>
  <c r="BH450" i="1" a="1"/>
  <c r="BH450" i="1" s="1"/>
  <c r="BH446" i="1" a="1"/>
  <c r="BH446" i="1" s="1"/>
  <c r="AZ449" i="1" a="1"/>
  <c r="AZ449" i="1" s="1"/>
  <c r="AZ446" i="1" a="1"/>
  <c r="AZ446" i="1" s="1"/>
  <c r="BA447" i="1" a="1"/>
  <c r="BA447" i="1" s="1"/>
  <c r="BK448" i="1" a="1"/>
  <c r="BK448" i="1" s="1"/>
  <c r="BM448" i="1" a="1"/>
  <c r="BM448" i="1" s="1"/>
  <c r="AX446" i="1" a="1"/>
  <c r="AX446" i="1" s="1"/>
  <c r="AU449" i="1" a="1"/>
  <c r="AU449" i="1" s="1"/>
  <c r="BC450" i="1" a="1"/>
  <c r="BC450" i="1" s="1"/>
  <c r="BH447" i="1" a="1"/>
  <c r="BH447" i="1" s="1"/>
  <c r="BI448" i="1" a="1"/>
  <c r="BI448" i="1" s="1"/>
  <c r="BC449" i="1" a="1"/>
  <c r="BC449" i="1" s="1"/>
  <c r="BE449" i="1" a="1"/>
  <c r="BE449" i="1" s="1"/>
  <c r="BJ447" i="1" a="1"/>
  <c r="BJ447" i="1" s="1"/>
  <c r="BN446" i="1" a="1"/>
  <c r="BN446" i="1" s="1"/>
  <c r="AV447" i="1" a="1"/>
  <c r="AV447" i="1" s="1"/>
  <c r="AZ448" i="1" a="1"/>
  <c r="AZ448" i="1" s="1"/>
  <c r="BA449" i="1" a="1"/>
  <c r="BA449" i="1" s="1"/>
  <c r="AU450" i="1" a="1"/>
  <c r="AU450" i="1" s="1"/>
  <c r="AW450" i="1" a="1"/>
  <c r="AW450" i="1" s="1"/>
  <c r="BN448" i="1" a="1"/>
  <c r="BN448" i="1" s="1"/>
  <c r="AV449" i="1" a="1"/>
  <c r="AV449" i="1" s="1"/>
  <c r="BC448" i="1" a="1"/>
  <c r="BC448" i="1" s="1"/>
  <c r="BH449" i="1" a="1"/>
  <c r="BH449" i="1" s="1"/>
  <c r="BI450" i="1" a="1"/>
  <c r="BI450" i="1" s="1"/>
  <c r="BK450" i="1" a="1"/>
  <c r="BK450" i="1" s="1"/>
  <c r="BM450" i="1" a="1"/>
  <c r="BM450" i="1" s="1"/>
  <c r="BL449" i="1" a="1"/>
  <c r="BL449" i="1" s="1"/>
  <c r="AX450" i="1" a="1"/>
  <c r="AX450" i="1" s="1"/>
  <c r="BF449" i="1" a="1"/>
  <c r="BF449" i="1" s="1"/>
  <c r="AZ450" i="1" a="1"/>
  <c r="AZ450" i="1" s="1"/>
  <c r="AT446" i="1" a="1"/>
  <c r="AT446" i="1" s="1"/>
  <c r="AV446" i="1" a="1"/>
  <c r="AV446" i="1" s="1"/>
  <c r="AZ447" i="1" a="1"/>
  <c r="AZ447" i="1" s="1"/>
  <c r="BN450" i="1" a="1"/>
  <c r="BN450" i="1" s="1"/>
  <c r="AX448" i="1" a="1"/>
  <c r="AX448" i="1" s="1"/>
  <c r="BD450" i="1" a="1"/>
  <c r="BD450" i="1" s="1"/>
  <c r="BA446" i="1" a="1"/>
  <c r="BA446" i="1" s="1"/>
  <c r="BJ446" i="1" a="1"/>
  <c r="BJ446" i="1" s="1"/>
  <c r="BL446" i="1" a="1"/>
  <c r="BL446" i="1" s="1"/>
  <c r="BE448" i="1" a="1"/>
  <c r="BE448" i="1" s="1"/>
  <c r="AY446" i="1" a="1"/>
  <c r="AY446" i="1" s="1"/>
  <c r="AW449" i="1" a="1"/>
  <c r="AW449" i="1" s="1"/>
  <c r="AX447" i="1" a="1"/>
  <c r="AX447" i="1" s="1"/>
  <c r="BI447" i="1" a="1"/>
  <c r="BI447" i="1" s="1"/>
  <c r="BB447" i="1" a="1"/>
  <c r="BB447" i="1" s="1"/>
  <c r="BD447" i="1" a="1"/>
  <c r="BD447" i="1" s="1"/>
  <c r="BI449" i="1" a="1"/>
  <c r="BI449" i="1" s="1"/>
  <c r="BK447" i="1" a="1"/>
  <c r="BK447" i="1" s="1"/>
  <c r="AY450" i="1" a="1"/>
  <c r="AY450" i="1" s="1"/>
  <c r="BD448" i="1" a="1"/>
  <c r="BD448" i="1" s="1"/>
  <c r="BC446" i="1" a="1"/>
  <c r="BC446" i="1" s="1"/>
  <c r="AT448" i="1" a="1"/>
  <c r="AT448" i="1" s="1"/>
  <c r="AV448" i="1" a="1"/>
  <c r="AV448" i="1" s="1"/>
  <c r="BF450" i="1" a="1"/>
  <c r="BF450" i="1" s="1"/>
  <c r="BM449" i="1" a="1"/>
  <c r="BM449" i="1" s="1"/>
  <c r="AY448" i="1" a="1"/>
  <c r="AY448" i="1" s="1"/>
  <c r="BG449" i="1" a="1"/>
  <c r="BG449" i="1" s="1"/>
  <c r="AU447" i="1" a="1"/>
  <c r="AU447" i="1" s="1"/>
  <c r="BJ448" i="1" a="1"/>
  <c r="BJ448" i="1" s="1"/>
  <c r="BL448" i="1" a="1"/>
  <c r="BL448" i="1" s="1"/>
  <c r="BF447" i="1" a="1"/>
  <c r="BF447" i="1" s="1"/>
  <c r="BB446" i="1" a="1"/>
  <c r="BB446" i="1" s="1"/>
  <c r="AX449" i="1" a="1"/>
  <c r="AX449" i="1" s="1"/>
  <c r="BE450" i="1" a="1"/>
  <c r="BE450" i="1" s="1"/>
  <c r="BE446" i="1" a="1"/>
  <c r="BE446" i="1" s="1"/>
  <c r="BB449" i="1" a="1"/>
  <c r="BB449" i="1" s="1"/>
  <c r="BD449" i="1" a="1"/>
  <c r="BD449" i="1" s="1"/>
  <c r="BF448" i="1" a="1"/>
  <c r="BF448" i="1" s="1"/>
  <c r="BL447" i="1" a="1"/>
  <c r="BL447" i="1" s="1"/>
  <c r="BA450" i="1" a="1"/>
  <c r="BA450" i="1" s="1"/>
  <c r="AW447" i="1" a="1"/>
  <c r="AW447" i="1" s="1"/>
  <c r="AT450" i="1" a="1"/>
  <c r="AT450" i="1" s="1"/>
  <c r="AV450" i="1" a="1"/>
  <c r="AV450" i="1" s="1"/>
  <c r="BJ449" i="1" a="1"/>
  <c r="BJ449" i="1" s="1"/>
  <c r="BN449" i="1" a="1"/>
  <c r="BN449" i="1" s="1"/>
  <c r="BA448" i="1" a="1"/>
  <c r="BA448" i="1" s="1"/>
  <c r="BM447" i="1" a="1"/>
  <c r="BM447" i="1" s="1"/>
  <c r="BJ450" i="1" a="1"/>
  <c r="BJ450" i="1" s="1"/>
  <c r="BL450" i="1" a="1"/>
  <c r="BL450" i="1" s="1"/>
  <c r="BG450" i="1" a="1"/>
  <c r="BG450" i="1" s="1"/>
  <c r="BD446" i="1" a="1"/>
  <c r="BD446" i="1" s="1"/>
  <c r="AY449" i="1" a="1"/>
  <c r="AY449" i="1" s="1"/>
  <c r="BG446" i="1" a="1"/>
  <c r="BG446" i="1" s="1"/>
  <c r="AU446" i="1" a="1"/>
  <c r="AU446" i="1" s="1"/>
  <c r="AW446" i="1" a="1"/>
  <c r="AW446" i="1" s="1"/>
  <c r="BG447" i="1" a="1"/>
  <c r="BG447" i="1" s="1"/>
  <c r="BN447" i="1" a="1"/>
  <c r="BN447" i="1" s="1"/>
  <c r="BB450" i="1" a="1"/>
  <c r="BB450" i="1" s="1"/>
  <c r="AY447" i="1" a="1"/>
  <c r="AY447" i="1" s="1"/>
  <c r="BK446" i="1" a="1"/>
  <c r="BK446" i="1" s="1"/>
  <c r="BM446" i="1" a="1"/>
  <c r="BM446" i="1" s="1"/>
  <c r="BH448" i="1" a="1"/>
  <c r="BH448" i="1" s="1"/>
  <c r="BF446" i="1" a="1"/>
  <c r="BF446" i="1" s="1"/>
  <c r="AT447" i="1" a="1"/>
  <c r="AT447" i="1" s="1"/>
  <c r="BG448" i="1" a="1"/>
  <c r="BG448" i="1" s="1"/>
  <c r="BC447" i="1" a="1"/>
  <c r="BC447" i="1" s="1"/>
  <c r="BE447" i="1" a="1"/>
  <c r="BE447" i="1" s="1"/>
  <c r="BK449" i="1" a="1"/>
  <c r="BK449" i="1" s="1"/>
  <c r="AT449" i="1" a="1"/>
  <c r="AT449" i="1" s="1"/>
  <c r="BB448" i="1" a="1"/>
  <c r="BB448" i="1" s="1"/>
  <c r="S81" i="1"/>
  <c r="AT81" i="1" a="1"/>
  <c r="AT81" i="1" s="1"/>
  <c r="AX81" i="1" a="1"/>
  <c r="AX81" i="1" s="1"/>
  <c r="BB81" i="1" a="1"/>
  <c r="BB81" i="1" s="1"/>
  <c r="BJ81" i="1" a="1"/>
  <c r="BJ81" i="1" s="1"/>
  <c r="BN81" i="1" a="1"/>
  <c r="BN81" i="1" s="1"/>
  <c r="AW81" i="1" a="1"/>
  <c r="AW81" i="1" s="1"/>
  <c r="BA81" i="1" a="1"/>
  <c r="BA81" i="1" s="1"/>
  <c r="BI81" i="1" a="1"/>
  <c r="BI81" i="1" s="1"/>
  <c r="BM81" i="1" a="1"/>
  <c r="BM81" i="1" s="1"/>
  <c r="AV82" i="1" a="1"/>
  <c r="AV82" i="1" s="1"/>
  <c r="BL82" i="1" a="1"/>
  <c r="BL82" i="1" s="1"/>
  <c r="BH83" i="1" a="1"/>
  <c r="BH83" i="1" s="1"/>
  <c r="BL83" i="1" a="1"/>
  <c r="BL83" i="1" s="1"/>
  <c r="BE81" i="1" a="1"/>
  <c r="BE81" i="1" s="1"/>
  <c r="BH82" i="1" a="1"/>
  <c r="BH82" i="1" s="1"/>
  <c r="BE82" i="1" a="1"/>
  <c r="BE82" i="1" s="1"/>
  <c r="AV85" i="1" a="1"/>
  <c r="AV85" i="1" s="1"/>
  <c r="AZ85" i="1" a="1"/>
  <c r="AZ85" i="1" s="1"/>
  <c r="AV81" i="1" a="1"/>
  <c r="AV81" i="1" s="1"/>
  <c r="BH85" i="1" a="1"/>
  <c r="BH85" i="1" s="1"/>
  <c r="BL85" i="1" a="1"/>
  <c r="BL85" i="1" s="1"/>
  <c r="BH81" i="1" a="1"/>
  <c r="BH81" i="1" s="1"/>
  <c r="AW82" i="1" a="1"/>
  <c r="AW82" i="1" s="1"/>
  <c r="BA82" i="1" a="1"/>
  <c r="BA82" i="1" s="1"/>
  <c r="BI82" i="1" a="1"/>
  <c r="BI82" i="1" s="1"/>
  <c r="BM82" i="1" a="1"/>
  <c r="BM82" i="1" s="1"/>
  <c r="AY81" i="1" a="1"/>
  <c r="AY81" i="1" s="1"/>
  <c r="BK81" i="1" a="1"/>
  <c r="BK81" i="1" s="1"/>
  <c r="AX82" i="1" a="1"/>
  <c r="AX82" i="1" s="1"/>
  <c r="BB82" i="1" a="1"/>
  <c r="BB82" i="1" s="1"/>
  <c r="BJ82" i="1" a="1"/>
  <c r="BJ82" i="1" s="1"/>
  <c r="BN82" i="1" a="1"/>
  <c r="BN82" i="1" s="1"/>
  <c r="AZ81" i="1" a="1"/>
  <c r="AZ81" i="1" s="1"/>
  <c r="AT82" i="1" a="1"/>
  <c r="AT82" i="1" s="1"/>
  <c r="BL81" i="1" a="1"/>
  <c r="BL81" i="1" s="1"/>
  <c r="BF82" i="1" a="1"/>
  <c r="BF82" i="1" s="1"/>
  <c r="AY82" i="1" a="1"/>
  <c r="AY82" i="1" s="1"/>
  <c r="BC82" i="1" a="1"/>
  <c r="BC82" i="1" s="1"/>
  <c r="BF85" i="1" a="1"/>
  <c r="BF85" i="1" s="1"/>
  <c r="AU83" i="1" a="1"/>
  <c r="AU83" i="1" s="1"/>
  <c r="AY83" i="1" a="1"/>
  <c r="AY83" i="1" s="1"/>
  <c r="BD83" i="1" a="1"/>
  <c r="BD83" i="1" s="1"/>
  <c r="BK82" i="1" a="1"/>
  <c r="BK82" i="1" s="1"/>
  <c r="BG83" i="1" a="1"/>
  <c r="BG83" i="1" s="1"/>
  <c r="BK83" i="1" a="1"/>
  <c r="BK83" i="1" s="1"/>
  <c r="BC81" i="1" a="1"/>
  <c r="BC81" i="1" s="1"/>
  <c r="AU82" i="1" a="1"/>
  <c r="AU82" i="1" s="1"/>
  <c r="AU85" i="1" a="1"/>
  <c r="AU85" i="1" s="1"/>
  <c r="AY85" i="1" a="1"/>
  <c r="AY85" i="1" s="1"/>
  <c r="AU81" i="1" a="1"/>
  <c r="AU81" i="1" s="1"/>
  <c r="BF81" i="1" a="1"/>
  <c r="BF81" i="1" s="1"/>
  <c r="BG82" i="1" a="1"/>
  <c r="BG82" i="1" s="1"/>
  <c r="BD82" i="1" a="1"/>
  <c r="BD82" i="1" s="1"/>
  <c r="BG85" i="1" a="1"/>
  <c r="BG85" i="1" s="1"/>
  <c r="BK85" i="1" a="1"/>
  <c r="BK85" i="1" s="1"/>
  <c r="BG81" i="1" a="1"/>
  <c r="BG81" i="1" s="1"/>
  <c r="BD81" i="1" a="1"/>
  <c r="BD81" i="1" s="1"/>
  <c r="AZ82" i="1" a="1"/>
  <c r="AZ82" i="1" s="1"/>
  <c r="AV83" i="1" a="1"/>
  <c r="AV83" i="1" s="1"/>
  <c r="AZ83" i="1" a="1"/>
  <c r="AZ83" i="1" s="1"/>
  <c r="BF83" i="1" a="1"/>
  <c r="BF83" i="1" s="1"/>
  <c r="BN83" i="1" a="1"/>
  <c r="BN83" i="1" s="1"/>
  <c r="AX85" i="1" a="1"/>
  <c r="AX85" i="1" s="1"/>
  <c r="AV84" i="1" a="1"/>
  <c r="AV84" i="1" s="1"/>
  <c r="AZ84" i="1" a="1"/>
  <c r="AZ84" i="1" s="1"/>
  <c r="BJ85" i="1" a="1"/>
  <c r="BJ85" i="1" s="1"/>
  <c r="BC83" i="1" a="1"/>
  <c r="BC83" i="1" s="1"/>
  <c r="BH84" i="1" a="1"/>
  <c r="BH84" i="1" s="1"/>
  <c r="BL84" i="1" a="1"/>
  <c r="BL84" i="1" s="1"/>
  <c r="BC85" i="1" a="1"/>
  <c r="BC85" i="1" s="1"/>
  <c r="AW83" i="1" a="1"/>
  <c r="AW83" i="1" s="1"/>
  <c r="BI83" i="1" a="1"/>
  <c r="BI83" i="1" s="1"/>
  <c r="BD84" i="1" a="1"/>
  <c r="BD84" i="1" s="1"/>
  <c r="BA85" i="1" a="1"/>
  <c r="BA85" i="1" s="1"/>
  <c r="AW84" i="1" a="1"/>
  <c r="AW84" i="1" s="1"/>
  <c r="BA84" i="1" a="1"/>
  <c r="BA84" i="1" s="1"/>
  <c r="BD85" i="1" a="1"/>
  <c r="BD85" i="1" s="1"/>
  <c r="BM85" i="1" a="1"/>
  <c r="BM85" i="1" s="1"/>
  <c r="BE84" i="1" a="1"/>
  <c r="BE84" i="1" s="1"/>
  <c r="BI84" i="1" a="1"/>
  <c r="BI84" i="1" s="1"/>
  <c r="BM84" i="1" a="1"/>
  <c r="BM84" i="1" s="1"/>
  <c r="AX83" i="1" a="1"/>
  <c r="AX83" i="1" s="1"/>
  <c r="BE85" i="1" a="1"/>
  <c r="BE85" i="1" s="1"/>
  <c r="BJ83" i="1" a="1"/>
  <c r="BJ83" i="1" s="1"/>
  <c r="AT84" i="1" a="1"/>
  <c r="AT84" i="1" s="1"/>
  <c r="AX84" i="1" a="1"/>
  <c r="AX84" i="1" s="1"/>
  <c r="BB84" i="1" a="1"/>
  <c r="BB84" i="1" s="1"/>
  <c r="AT85" i="1" a="1"/>
  <c r="AT85" i="1" s="1"/>
  <c r="BF84" i="1" a="1"/>
  <c r="BF84" i="1" s="1"/>
  <c r="BJ84" i="1" a="1"/>
  <c r="BJ84" i="1" s="1"/>
  <c r="BN84" i="1" a="1"/>
  <c r="BN84" i="1" s="1"/>
  <c r="BC84" i="1" a="1"/>
  <c r="BC84" i="1" s="1"/>
  <c r="BB85" i="1" a="1"/>
  <c r="BB85" i="1" s="1"/>
  <c r="BA83" i="1" a="1"/>
  <c r="BA83" i="1" s="1"/>
  <c r="BE83" i="1" a="1"/>
  <c r="BE83" i="1" s="1"/>
  <c r="BM83" i="1" a="1"/>
  <c r="BM83" i="1" s="1"/>
  <c r="AW85" i="1" a="1"/>
  <c r="AW85" i="1" s="1"/>
  <c r="AU84" i="1" a="1"/>
  <c r="AU84" i="1" s="1"/>
  <c r="AY84" i="1" a="1"/>
  <c r="AY84" i="1" s="1"/>
  <c r="BI85" i="1" a="1"/>
  <c r="BI85" i="1" s="1"/>
  <c r="BG84" i="1" a="1"/>
  <c r="BG84" i="1" s="1"/>
  <c r="BK84" i="1" a="1"/>
  <c r="BK84" i="1" s="1"/>
  <c r="BN85" i="1" a="1"/>
  <c r="BN85" i="1" s="1"/>
  <c r="AT83" i="1" a="1"/>
  <c r="AT83" i="1" s="1"/>
  <c r="BB83" i="1" a="1"/>
  <c r="BB83" i="1" s="1"/>
  <c r="AW20" i="1" a="1"/>
  <c r="AW20" i="1" s="1"/>
  <c r="AT23" i="1" a="1"/>
  <c r="AT23" i="1" s="1"/>
  <c r="S111" i="1"/>
  <c r="BK113" i="1" a="1"/>
  <c r="BK113" i="1" s="1"/>
  <c r="AZ113" i="1" a="1"/>
  <c r="AZ113" i="1" s="1"/>
  <c r="BA113" i="1" a="1"/>
  <c r="BA113" i="1" s="1"/>
  <c r="AV113" i="1" a="1"/>
  <c r="AV113" i="1" s="1"/>
  <c r="BM113" i="1" a="1"/>
  <c r="BM113" i="1" s="1"/>
  <c r="BL113" i="1" a="1"/>
  <c r="BL113" i="1" s="1"/>
  <c r="BE113" i="1" a="1"/>
  <c r="BE113" i="1" s="1"/>
  <c r="BB113" i="1" a="1"/>
  <c r="BB113" i="1" s="1"/>
  <c r="BN113" i="1" a="1"/>
  <c r="BN113" i="1" s="1"/>
  <c r="AW113" i="1" a="1"/>
  <c r="AW113" i="1" s="1"/>
  <c r="BF113" i="1" a="1"/>
  <c r="BF113" i="1" s="1"/>
  <c r="BC113" i="1" a="1"/>
  <c r="BC113" i="1" s="1"/>
  <c r="BG113" i="1" a="1"/>
  <c r="BG113" i="1" s="1"/>
  <c r="BD113" i="1" a="1"/>
  <c r="BD113" i="1" s="1"/>
  <c r="AX113" i="1" a="1"/>
  <c r="AX113" i="1" s="1"/>
  <c r="BH113" i="1" a="1"/>
  <c r="BH113" i="1" s="1"/>
  <c r="AT113" i="1" a="1"/>
  <c r="AT113" i="1" s="1"/>
  <c r="BI113" i="1" a="1"/>
  <c r="BI113" i="1" s="1"/>
  <c r="AY113" i="1" a="1"/>
  <c r="AY113" i="1" s="1"/>
  <c r="BJ113" i="1" a="1"/>
  <c r="BJ113" i="1" s="1"/>
  <c r="AU113" i="1" a="1"/>
  <c r="AU113" i="1" s="1"/>
  <c r="BJ111" i="1" a="1"/>
  <c r="BJ111" i="1" s="1"/>
  <c r="BC114" i="1" a="1"/>
  <c r="BC114" i="1" s="1"/>
  <c r="AW114" i="1" a="1"/>
  <c r="AW114" i="1" s="1"/>
  <c r="BA111" i="1" a="1"/>
  <c r="BA111" i="1" s="1"/>
  <c r="AU111" i="1" a="1"/>
  <c r="AU111" i="1" s="1"/>
  <c r="BH114" i="1" a="1"/>
  <c r="BH114" i="1" s="1"/>
  <c r="BM111" i="1" a="1"/>
  <c r="BM111" i="1" s="1"/>
  <c r="AY114" i="1" a="1"/>
  <c r="AY114" i="1" s="1"/>
  <c r="BB111" i="1" a="1"/>
  <c r="BB111" i="1" s="1"/>
  <c r="BN111" i="1" a="1"/>
  <c r="BN111" i="1" s="1"/>
  <c r="AY111" i="1" a="1"/>
  <c r="AY111" i="1" s="1"/>
  <c r="BI114" i="1" a="1"/>
  <c r="BI114" i="1" s="1"/>
  <c r="BC111" i="1" a="1"/>
  <c r="BC111" i="1" s="1"/>
  <c r="BD114" i="1" a="1"/>
  <c r="BD114" i="1" s="1"/>
  <c r="BD111" i="1" a="1"/>
  <c r="BD111" i="1" s="1"/>
  <c r="BE111" i="1" a="1"/>
  <c r="BE111" i="1" s="1"/>
  <c r="BG111" i="1" a="1"/>
  <c r="BG111" i="1" s="1"/>
  <c r="AT114" i="1" a="1"/>
  <c r="AT114" i="1" s="1"/>
  <c r="AX114" i="1" a="1"/>
  <c r="AX114" i="1" s="1"/>
  <c r="AT111" i="1" a="1"/>
  <c r="AT111" i="1" s="1"/>
  <c r="BE114" i="1" a="1"/>
  <c r="BE114" i="1" s="1"/>
  <c r="BJ114" i="1" a="1"/>
  <c r="BJ114" i="1" s="1"/>
  <c r="BF111" i="1" a="1"/>
  <c r="BF111" i="1" s="1"/>
  <c r="AZ114" i="1" a="1"/>
  <c r="AZ114" i="1" s="1"/>
  <c r="AV111" i="1" a="1"/>
  <c r="AV111" i="1" s="1"/>
  <c r="BK111" i="1" a="1"/>
  <c r="BK111" i="1" s="1"/>
  <c r="BL114" i="1" a="1"/>
  <c r="BL114" i="1" s="1"/>
  <c r="BH111" i="1" a="1"/>
  <c r="BH111" i="1" s="1"/>
  <c r="BA114" i="1" a="1"/>
  <c r="BA114" i="1" s="1"/>
  <c r="BF114" i="1" a="1"/>
  <c r="BF114" i="1" s="1"/>
  <c r="AU114" i="1" a="1"/>
  <c r="AU114" i="1" s="1"/>
  <c r="AW111" i="1" a="1"/>
  <c r="AW111" i="1" s="1"/>
  <c r="BM114" i="1" a="1"/>
  <c r="BM114" i="1" s="1"/>
  <c r="BK114" i="1" a="1"/>
  <c r="BK114" i="1" s="1"/>
  <c r="BI111" i="1" a="1"/>
  <c r="BI111" i="1" s="1"/>
  <c r="BL111" i="1" a="1"/>
  <c r="BL111" i="1" s="1"/>
  <c r="BB114" i="1" a="1"/>
  <c r="BB114" i="1" s="1"/>
  <c r="BN114" i="1" a="1"/>
  <c r="BN114" i="1" s="1"/>
  <c r="BG114" i="1" a="1"/>
  <c r="BG114" i="1" s="1"/>
  <c r="AV114" i="1" a="1"/>
  <c r="AV114" i="1" s="1"/>
  <c r="AZ111" i="1" a="1"/>
  <c r="AZ111" i="1" s="1"/>
  <c r="AX111" i="1" a="1"/>
  <c r="AX111" i="1" s="1"/>
  <c r="AV112" i="1" a="1"/>
  <c r="AV112" i="1" s="1"/>
  <c r="BJ112" i="1" a="1"/>
  <c r="BJ112" i="1" s="1"/>
  <c r="BH112" i="1" a="1"/>
  <c r="BH112" i="1" s="1"/>
  <c r="AW112" i="1" a="1"/>
  <c r="AW112" i="1" s="1"/>
  <c r="BK112" i="1" a="1"/>
  <c r="BK112" i="1" s="1"/>
  <c r="AZ112" i="1" a="1"/>
  <c r="AZ112" i="1" s="1"/>
  <c r="AY112" i="1" a="1"/>
  <c r="AY112" i="1" s="1"/>
  <c r="BA112" i="1" a="1"/>
  <c r="BA112" i="1" s="1"/>
  <c r="AU112" i="1" a="1"/>
  <c r="AU112" i="1" s="1"/>
  <c r="BM112" i="1" a="1"/>
  <c r="BM112" i="1" s="1"/>
  <c r="BL112" i="1" a="1"/>
  <c r="BL112" i="1" s="1"/>
  <c r="BB112" i="1" a="1"/>
  <c r="BB112" i="1" s="1"/>
  <c r="BF112" i="1" a="1"/>
  <c r="BF112" i="1" s="1"/>
  <c r="BN112" i="1" a="1"/>
  <c r="BN112" i="1" s="1"/>
  <c r="BH115" i="1" a="1"/>
  <c r="BH115" i="1" s="1"/>
  <c r="AX115" i="1" a="1"/>
  <c r="AX115" i="1" s="1"/>
  <c r="BC112" i="1" a="1"/>
  <c r="BC112" i="1" s="1"/>
  <c r="BD112" i="1" a="1"/>
  <c r="BD112" i="1" s="1"/>
  <c r="BG112" i="1" a="1"/>
  <c r="BG112" i="1" s="1"/>
  <c r="AT112" i="1" a="1"/>
  <c r="AT112" i="1" s="1"/>
  <c r="BE112" i="1" a="1"/>
  <c r="BE112" i="1" s="1"/>
  <c r="AU115" i="1" a="1"/>
  <c r="AU115" i="1" s="1"/>
  <c r="BA115" i="1" a="1"/>
  <c r="BA115" i="1" s="1"/>
  <c r="BI112" i="1" a="1"/>
  <c r="BI112" i="1" s="1"/>
  <c r="AX112" i="1" a="1"/>
  <c r="AX112" i="1" s="1"/>
  <c r="AT115" i="1" a="1"/>
  <c r="AT115" i="1" s="1"/>
  <c r="BI115" i="1" a="1"/>
  <c r="BI115" i="1" s="1"/>
  <c r="BC115" i="1" a="1"/>
  <c r="BC115" i="1" s="1"/>
  <c r="BD115" i="1" a="1"/>
  <c r="BD115" i="1" s="1"/>
  <c r="AV115" i="1" a="1"/>
  <c r="AV115" i="1" s="1"/>
  <c r="BJ115" i="1" a="1"/>
  <c r="BJ115" i="1" s="1"/>
  <c r="BE115" i="1" a="1"/>
  <c r="BE115" i="1" s="1"/>
  <c r="BG115" i="1" a="1"/>
  <c r="BG115" i="1" s="1"/>
  <c r="AW115" i="1" a="1"/>
  <c r="AW115" i="1" s="1"/>
  <c r="AY115" i="1" a="1"/>
  <c r="AY115" i="1" s="1"/>
  <c r="BK115" i="1" a="1"/>
  <c r="BK115" i="1" s="1"/>
  <c r="BF115" i="1" a="1"/>
  <c r="BF115" i="1" s="1"/>
  <c r="AZ115" i="1" a="1"/>
  <c r="AZ115" i="1" s="1"/>
  <c r="BL115" i="1" a="1"/>
  <c r="BL115" i="1" s="1"/>
  <c r="BM115" i="1" a="1"/>
  <c r="BM115" i="1" s="1"/>
  <c r="BN115" i="1" a="1"/>
  <c r="BN115" i="1" s="1"/>
  <c r="BB115" i="1" a="1"/>
  <c r="BB115" i="1" s="1"/>
  <c r="BH23" i="1" a="1"/>
  <c r="BH23" i="1" s="1"/>
  <c r="S211" i="1"/>
  <c r="BH211" i="1" a="1"/>
  <c r="BH211" i="1" s="1"/>
  <c r="BJ212" i="1" a="1"/>
  <c r="BJ212" i="1" s="1"/>
  <c r="AW213" i="1" a="1"/>
  <c r="AW213" i="1" s="1"/>
  <c r="BE214" i="1" a="1"/>
  <c r="BE214" i="1" s="1"/>
  <c r="AY211" i="1" a="1"/>
  <c r="AY211" i="1" s="1"/>
  <c r="BC211" i="1" a="1"/>
  <c r="BC211" i="1" s="1"/>
  <c r="AU211" i="1" a="1"/>
  <c r="AU211" i="1" s="1"/>
  <c r="AU212" i="1" a="1"/>
  <c r="AU212" i="1" s="1"/>
  <c r="AT213" i="1" a="1"/>
  <c r="AT213" i="1" s="1"/>
  <c r="BI213" i="1" a="1"/>
  <c r="BI213" i="1" s="1"/>
  <c r="AZ213" i="1" a="1"/>
  <c r="AZ213" i="1" s="1"/>
  <c r="BK211" i="1" a="1"/>
  <c r="BK211" i="1" s="1"/>
  <c r="AZ214" i="1" a="1"/>
  <c r="AZ214" i="1" s="1"/>
  <c r="BG211" i="1" a="1"/>
  <c r="BG211" i="1" s="1"/>
  <c r="BG212" i="1" a="1"/>
  <c r="BG212" i="1" s="1"/>
  <c r="BA212" i="1" a="1"/>
  <c r="BA212" i="1" s="1"/>
  <c r="BE212" i="1" a="1"/>
  <c r="BE212" i="1" s="1"/>
  <c r="BF213" i="1" a="1"/>
  <c r="BF213" i="1" s="1"/>
  <c r="BL213" i="1" a="1"/>
  <c r="BL213" i="1" s="1"/>
  <c r="BC213" i="1" a="1"/>
  <c r="BC213" i="1" s="1"/>
  <c r="AV214" i="1" a="1"/>
  <c r="AV214" i="1" s="1"/>
  <c r="BL214" i="1" a="1"/>
  <c r="BL214" i="1" s="1"/>
  <c r="BD214" i="1" a="1"/>
  <c r="BD214" i="1" s="1"/>
  <c r="BH214" i="1" a="1"/>
  <c r="BH214" i="1" s="1"/>
  <c r="BB211" i="1" a="1"/>
  <c r="BB211" i="1" s="1"/>
  <c r="AW212" i="1" a="1"/>
  <c r="AW212" i="1" s="1"/>
  <c r="AX211" i="1" a="1"/>
  <c r="AX211" i="1" s="1"/>
  <c r="BN211" i="1" a="1"/>
  <c r="BN211" i="1" s="1"/>
  <c r="BI212" i="1" a="1"/>
  <c r="BI212" i="1" s="1"/>
  <c r="BJ211" i="1" a="1"/>
  <c r="BJ211" i="1" s="1"/>
  <c r="AY214" i="1" a="1"/>
  <c r="AY214" i="1" s="1"/>
  <c r="AT211" i="1" a="1"/>
  <c r="AT211" i="1" s="1"/>
  <c r="AU214" i="1" a="1"/>
  <c r="AU214" i="1" s="1"/>
  <c r="BK214" i="1" a="1"/>
  <c r="BK214" i="1" s="1"/>
  <c r="BF211" i="1" a="1"/>
  <c r="BF211" i="1" s="1"/>
  <c r="BL212" i="1" a="1"/>
  <c r="BL212" i="1" s="1"/>
  <c r="BG214" i="1" a="1"/>
  <c r="BG214" i="1" s="1"/>
  <c r="BA211" i="1" a="1"/>
  <c r="BA211" i="1" s="1"/>
  <c r="BC214" i="1" a="1"/>
  <c r="BC214" i="1" s="1"/>
  <c r="BM211" i="1" a="1"/>
  <c r="BM211" i="1" s="1"/>
  <c r="AW211" i="1" a="1"/>
  <c r="AW211" i="1" s="1"/>
  <c r="AX214" i="1" a="1"/>
  <c r="AX214" i="1" s="1"/>
  <c r="BE211" i="1" a="1"/>
  <c r="BE211" i="1" s="1"/>
  <c r="AV212" i="1" a="1"/>
  <c r="AV212" i="1" s="1"/>
  <c r="BI211" i="1" a="1"/>
  <c r="BI211" i="1" s="1"/>
  <c r="BJ214" i="1" a="1"/>
  <c r="BJ214" i="1" s="1"/>
  <c r="BB214" i="1" a="1"/>
  <c r="BB214" i="1" s="1"/>
  <c r="BH212" i="1" a="1"/>
  <c r="BH212" i="1" s="1"/>
  <c r="AY212" i="1" a="1"/>
  <c r="AY212" i="1" s="1"/>
  <c r="BC212" i="1" a="1"/>
  <c r="BC212" i="1" s="1"/>
  <c r="AV213" i="1" a="1"/>
  <c r="AV213" i="1" s="1"/>
  <c r="AY213" i="1" a="1"/>
  <c r="AY213" i="1" s="1"/>
  <c r="AT214" i="1" a="1"/>
  <c r="AT214" i="1" s="1"/>
  <c r="AZ211" i="1" a="1"/>
  <c r="AZ211" i="1" s="1"/>
  <c r="BN214" i="1" a="1"/>
  <c r="BN214" i="1" s="1"/>
  <c r="BK212" i="1" a="1"/>
  <c r="BK212" i="1" s="1"/>
  <c r="AT212" i="1" a="1"/>
  <c r="AT212" i="1" s="1"/>
  <c r="BH213" i="1" a="1"/>
  <c r="BH213" i="1" s="1"/>
  <c r="BK213" i="1" a="1"/>
  <c r="BK213" i="1" s="1"/>
  <c r="BF214" i="1" a="1"/>
  <c r="BF214" i="1" s="1"/>
  <c r="BL211" i="1" a="1"/>
  <c r="BL211" i="1" s="1"/>
  <c r="BD211" i="1" a="1"/>
  <c r="BD211" i="1" s="1"/>
  <c r="BF212" i="1" a="1"/>
  <c r="BF212" i="1" s="1"/>
  <c r="BB213" i="1" a="1"/>
  <c r="BB213" i="1" s="1"/>
  <c r="AW214" i="1" a="1"/>
  <c r="AW214" i="1" s="1"/>
  <c r="BA214" i="1" a="1"/>
  <c r="BA214" i="1" s="1"/>
  <c r="BB212" i="1" a="1"/>
  <c r="BB212" i="1" s="1"/>
  <c r="BN213" i="1" a="1"/>
  <c r="BN213" i="1" s="1"/>
  <c r="AV211" i="1" a="1"/>
  <c r="AV211" i="1" s="1"/>
  <c r="BI214" i="1" a="1"/>
  <c r="BI214" i="1" s="1"/>
  <c r="BM214" i="1" a="1"/>
  <c r="BM214" i="1" s="1"/>
  <c r="AX212" i="1" a="1"/>
  <c r="AX212" i="1" s="1"/>
  <c r="BN212" i="1" a="1"/>
  <c r="BN212" i="1" s="1"/>
  <c r="BM213" i="1" a="1"/>
  <c r="BM213" i="1" s="1"/>
  <c r="AX213" i="1" a="1"/>
  <c r="AX213" i="1" s="1"/>
  <c r="BJ213" i="1" a="1"/>
  <c r="BJ213" i="1" s="1"/>
  <c r="BD213" i="1" a="1"/>
  <c r="BD213" i="1" s="1"/>
  <c r="BE213" i="1" a="1"/>
  <c r="BE213" i="1" s="1"/>
  <c r="AZ212" i="1" a="1"/>
  <c r="AZ212" i="1" s="1"/>
  <c r="BM212" i="1" a="1"/>
  <c r="BM212" i="1" s="1"/>
  <c r="AU213" i="1" a="1"/>
  <c r="AU213" i="1" s="1"/>
  <c r="BD212" i="1" a="1"/>
  <c r="BD212" i="1" s="1"/>
  <c r="BG213" i="1" a="1"/>
  <c r="BG213" i="1" s="1"/>
  <c r="BA213" i="1" a="1"/>
  <c r="BA213" i="1" s="1"/>
  <c r="BL215" i="1" a="1"/>
  <c r="BL215" i="1" s="1"/>
  <c r="BA215" i="1" a="1"/>
  <c r="BA215" i="1" s="1"/>
  <c r="BM215" i="1" a="1"/>
  <c r="BM215" i="1" s="1"/>
  <c r="AW215" i="1" a="1"/>
  <c r="AW215" i="1" s="1"/>
  <c r="AU215" i="1" a="1"/>
  <c r="AU215" i="1" s="1"/>
  <c r="BI215" i="1" a="1"/>
  <c r="BI215" i="1" s="1"/>
  <c r="BC215" i="1" a="1"/>
  <c r="BC215" i="1" s="1"/>
  <c r="BG215" i="1" a="1"/>
  <c r="BG215" i="1" s="1"/>
  <c r="BE215" i="1" a="1"/>
  <c r="BE215" i="1" s="1"/>
  <c r="AY215" i="1" a="1"/>
  <c r="AY215" i="1" s="1"/>
  <c r="BB215" i="1" a="1"/>
  <c r="BB215" i="1" s="1"/>
  <c r="BN215" i="1" a="1"/>
  <c r="BN215" i="1" s="1"/>
  <c r="AZ215" i="1" a="1"/>
  <c r="AZ215" i="1" s="1"/>
  <c r="AT215" i="1" a="1"/>
  <c r="AT215" i="1" s="1"/>
  <c r="BF215" i="1" a="1"/>
  <c r="BF215" i="1" s="1"/>
  <c r="AX215" i="1" a="1"/>
  <c r="AX215" i="1" s="1"/>
  <c r="BJ215" i="1" a="1"/>
  <c r="BJ215" i="1" s="1"/>
  <c r="BK215" i="1" a="1"/>
  <c r="BK215" i="1" s="1"/>
  <c r="AV215" i="1" a="1"/>
  <c r="AV215" i="1" s="1"/>
  <c r="BD215" i="1" a="1"/>
  <c r="BD215" i="1" s="1"/>
  <c r="BH215" i="1" a="1"/>
  <c r="BH215" i="1" s="1"/>
  <c r="S351" i="1"/>
  <c r="AZ352" i="1" a="1"/>
  <c r="AZ352" i="1" s="1"/>
  <c r="BI355" i="1" a="1"/>
  <c r="BI355" i="1" s="1"/>
  <c r="BD355" i="1" a="1"/>
  <c r="BD355" i="1" s="1"/>
  <c r="AV351" i="1" a="1"/>
  <c r="AV351" i="1" s="1"/>
  <c r="BI353" i="1" a="1"/>
  <c r="BI353" i="1" s="1"/>
  <c r="AU354" i="1" a="1"/>
  <c r="AU354" i="1" s="1"/>
  <c r="BG354" i="1" a="1"/>
  <c r="BG354" i="1" s="1"/>
  <c r="BA352" i="1" a="1"/>
  <c r="BA352" i="1" s="1"/>
  <c r="AT355" i="1" a="1"/>
  <c r="AT355" i="1" s="1"/>
  <c r="BE355" i="1" a="1"/>
  <c r="BE355" i="1" s="1"/>
  <c r="BL351" i="1" a="1"/>
  <c r="BL351" i="1" s="1"/>
  <c r="AT353" i="1" a="1"/>
  <c r="AT353" i="1" s="1"/>
  <c r="BK354" i="1" a="1"/>
  <c r="BK354" i="1" s="1"/>
  <c r="BH354" i="1" a="1"/>
  <c r="BH354" i="1" s="1"/>
  <c r="BB352" i="1" a="1"/>
  <c r="BB352" i="1" s="1"/>
  <c r="BJ355" i="1" a="1"/>
  <c r="BJ355" i="1" s="1"/>
  <c r="BF355" i="1" a="1"/>
  <c r="BF355" i="1" s="1"/>
  <c r="AW351" i="1" a="1"/>
  <c r="AW351" i="1" s="1"/>
  <c r="BJ353" i="1" a="1"/>
  <c r="BJ353" i="1" s="1"/>
  <c r="AV354" i="1" a="1"/>
  <c r="AV354" i="1" s="1"/>
  <c r="BI354" i="1" a="1"/>
  <c r="BI354" i="1" s="1"/>
  <c r="BC352" i="1" a="1"/>
  <c r="BC352" i="1" s="1"/>
  <c r="AU355" i="1" a="1"/>
  <c r="AU355" i="1" s="1"/>
  <c r="BM351" i="1" a="1"/>
  <c r="BM351" i="1" s="1"/>
  <c r="AU353" i="1" a="1"/>
  <c r="AU353" i="1" s="1"/>
  <c r="BL354" i="1" a="1"/>
  <c r="BL354" i="1" s="1"/>
  <c r="AT354" i="1" a="1"/>
  <c r="AT354" i="1" s="1"/>
  <c r="BD352" i="1" a="1"/>
  <c r="BD352" i="1" s="1"/>
  <c r="BK355" i="1" a="1"/>
  <c r="BK355" i="1" s="1"/>
  <c r="AX351" i="1" a="1"/>
  <c r="AX351" i="1" s="1"/>
  <c r="BK353" i="1" a="1"/>
  <c r="BK353" i="1" s="1"/>
  <c r="AW354" i="1" a="1"/>
  <c r="AW354" i="1" s="1"/>
  <c r="BJ354" i="1" a="1"/>
  <c r="BJ354" i="1" s="1"/>
  <c r="BE352" i="1" a="1"/>
  <c r="BE352" i="1" s="1"/>
  <c r="AV355" i="1" a="1"/>
  <c r="AV355" i="1" s="1"/>
  <c r="BN351" i="1" a="1"/>
  <c r="BN351" i="1" s="1"/>
  <c r="AV353" i="1" a="1"/>
  <c r="AV353" i="1" s="1"/>
  <c r="BM354" i="1" a="1"/>
  <c r="BM354" i="1" s="1"/>
  <c r="BF352" i="1" a="1"/>
  <c r="BF352" i="1" s="1"/>
  <c r="BL355" i="1" a="1"/>
  <c r="BL355" i="1" s="1"/>
  <c r="AZ351" i="1" a="1"/>
  <c r="AZ351" i="1" s="1"/>
  <c r="BL353" i="1" a="1"/>
  <c r="BL353" i="1" s="1"/>
  <c r="AX354" i="1" a="1"/>
  <c r="AX354" i="1" s="1"/>
  <c r="BG352" i="1" a="1"/>
  <c r="BG352" i="1" s="1"/>
  <c r="AW355" i="1" a="1"/>
  <c r="AW355" i="1" s="1"/>
  <c r="AY351" i="1" a="1"/>
  <c r="AY351" i="1" s="1"/>
  <c r="AX353" i="1" a="1"/>
  <c r="AX353" i="1" s="1"/>
  <c r="BN354" i="1" a="1"/>
  <c r="BN354" i="1" s="1"/>
  <c r="BH352" i="1" a="1"/>
  <c r="BH352" i="1" s="1"/>
  <c r="BM355" i="1" a="1"/>
  <c r="BM355" i="1" s="1"/>
  <c r="BF351" i="1" a="1"/>
  <c r="BF351" i="1" s="1"/>
  <c r="BA351" i="1" a="1"/>
  <c r="BA351" i="1" s="1"/>
  <c r="AW353" i="1" a="1"/>
  <c r="AW353" i="1" s="1"/>
  <c r="AY354" i="1" a="1"/>
  <c r="AY354" i="1" s="1"/>
  <c r="BI352" i="1" a="1"/>
  <c r="BI352" i="1" s="1"/>
  <c r="AX355" i="1" a="1"/>
  <c r="AX355" i="1" s="1"/>
  <c r="BG351" i="1" a="1"/>
  <c r="BG351" i="1" s="1"/>
  <c r="BB351" i="1" a="1"/>
  <c r="BB351" i="1" s="1"/>
  <c r="BM353" i="1" a="1"/>
  <c r="BM353" i="1" s="1"/>
  <c r="AZ354" i="1" a="1"/>
  <c r="AZ354" i="1" s="1"/>
  <c r="AT352" i="1" a="1"/>
  <c r="AT352" i="1" s="1"/>
  <c r="BN355" i="1" a="1"/>
  <c r="BN355" i="1" s="1"/>
  <c r="BH351" i="1" a="1"/>
  <c r="BH351" i="1" s="1"/>
  <c r="BC351" i="1" a="1"/>
  <c r="BC351" i="1" s="1"/>
  <c r="BN353" i="1" a="1"/>
  <c r="BN353" i="1" s="1"/>
  <c r="BA354" i="1" a="1"/>
  <c r="BA354" i="1" s="1"/>
  <c r="AW352" i="1" a="1"/>
  <c r="AW352" i="1" s="1"/>
  <c r="BJ352" i="1" a="1"/>
  <c r="BJ352" i="1" s="1"/>
  <c r="AY355" i="1" a="1"/>
  <c r="AY355" i="1" s="1"/>
  <c r="BI351" i="1" a="1"/>
  <c r="BI351" i="1" s="1"/>
  <c r="BD351" i="1" a="1"/>
  <c r="BD351" i="1" s="1"/>
  <c r="BD353" i="1" a="1"/>
  <c r="BD353" i="1" s="1"/>
  <c r="AY353" i="1" a="1"/>
  <c r="AY353" i="1" s="1"/>
  <c r="BB354" i="1" a="1"/>
  <c r="BB354" i="1" s="1"/>
  <c r="BM352" i="1" a="1"/>
  <c r="BM352" i="1" s="1"/>
  <c r="AU352" i="1" a="1"/>
  <c r="AU352" i="1" s="1"/>
  <c r="BA355" i="1" a="1"/>
  <c r="BA355" i="1" s="1"/>
  <c r="AT351" i="1" a="1"/>
  <c r="AT351" i="1" s="1"/>
  <c r="BE351" i="1" a="1"/>
  <c r="BE351" i="1" s="1"/>
  <c r="BE353" i="1" a="1"/>
  <c r="BE353" i="1" s="1"/>
  <c r="AZ353" i="1" a="1"/>
  <c r="AZ353" i="1" s="1"/>
  <c r="BC354" i="1" a="1"/>
  <c r="BC354" i="1" s="1"/>
  <c r="AX352" i="1" a="1"/>
  <c r="AX352" i="1" s="1"/>
  <c r="BK352" i="1" a="1"/>
  <c r="BK352" i="1" s="1"/>
  <c r="AZ355" i="1" a="1"/>
  <c r="AZ355" i="1" s="1"/>
  <c r="BJ351" i="1" a="1"/>
  <c r="BJ351" i="1" s="1"/>
  <c r="BF353" i="1" a="1"/>
  <c r="BF353" i="1" s="1"/>
  <c r="BA353" i="1" a="1"/>
  <c r="BA353" i="1" s="1"/>
  <c r="BD354" i="1" a="1"/>
  <c r="BD354" i="1" s="1"/>
  <c r="BN352" i="1" a="1"/>
  <c r="BN352" i="1" s="1"/>
  <c r="AV352" i="1" a="1"/>
  <c r="AV352" i="1" s="1"/>
  <c r="BG355" i="1" a="1"/>
  <c r="BG355" i="1" s="1"/>
  <c r="BB355" i="1" a="1"/>
  <c r="BB355" i="1" s="1"/>
  <c r="AU351" i="1" a="1"/>
  <c r="AU351" i="1" s="1"/>
  <c r="BG353" i="1" a="1"/>
  <c r="BG353" i="1" s="1"/>
  <c r="BB353" i="1" a="1"/>
  <c r="BB353" i="1" s="1"/>
  <c r="BE354" i="1" a="1"/>
  <c r="BE354" i="1" s="1"/>
  <c r="AY352" i="1" a="1"/>
  <c r="AY352" i="1" s="1"/>
  <c r="BL352" i="1" a="1"/>
  <c r="BL352" i="1" s="1"/>
  <c r="BH355" i="1" a="1"/>
  <c r="BH355" i="1" s="1"/>
  <c r="BC355" i="1" a="1"/>
  <c r="BC355" i="1" s="1"/>
  <c r="BK351" i="1" a="1"/>
  <c r="BK351" i="1" s="1"/>
  <c r="BH353" i="1" a="1"/>
  <c r="BH353" i="1" s="1"/>
  <c r="BC353" i="1" a="1"/>
  <c r="BC353" i="1" s="1"/>
  <c r="BF354" i="1" a="1"/>
  <c r="BF354" i="1" s="1"/>
  <c r="BD38" i="1" a="1"/>
  <c r="BD38" i="1" s="1"/>
  <c r="AY20" i="1" a="1"/>
  <c r="AY20" i="1" s="1"/>
  <c r="BM25" i="1" a="1"/>
  <c r="BM25" i="1" s="1"/>
  <c r="BG38" i="1" a="1"/>
  <c r="BG38" i="1" s="1"/>
  <c r="BC38" i="1" a="1"/>
  <c r="BC38" i="1" s="1"/>
  <c r="BM23" i="1" a="1"/>
  <c r="BM23" i="1" s="1"/>
  <c r="AK69" i="151"/>
  <c r="AZ63" i="151"/>
  <c r="BA38" i="151"/>
  <c r="U38" i="151"/>
  <c r="AB41" i="151"/>
  <c r="BG40" i="151"/>
  <c r="AZ30" i="151"/>
  <c r="AJ30" i="151"/>
  <c r="AR61" i="151"/>
  <c r="AZ42" i="151"/>
  <c r="AJ42" i="151"/>
  <c r="AB51" i="151"/>
  <c r="AZ54" i="151"/>
  <c r="AK45" i="151"/>
  <c r="D282" i="151"/>
  <c r="G422" i="151"/>
  <c r="N421" i="151"/>
  <c r="N374" i="151"/>
  <c r="G372" i="151"/>
  <c r="G370" i="151"/>
  <c r="N315" i="151"/>
  <c r="N288" i="151"/>
  <c r="G289" i="151"/>
  <c r="N282" i="151"/>
  <c r="N244" i="151"/>
  <c r="N242" i="151"/>
  <c r="N160" i="151"/>
  <c r="N173" i="151"/>
  <c r="F427" i="151"/>
  <c r="M415" i="151"/>
  <c r="M419" i="151"/>
  <c r="M351" i="151"/>
  <c r="M368" i="151"/>
  <c r="F418" i="151"/>
  <c r="F365" i="151"/>
  <c r="M280" i="151"/>
  <c r="M312" i="151"/>
  <c r="M278" i="151"/>
  <c r="M303" i="151"/>
  <c r="M302" i="151"/>
  <c r="M299" i="151"/>
  <c r="F222" i="151"/>
  <c r="F219" i="151"/>
  <c r="F174" i="151"/>
  <c r="BB106" i="151"/>
  <c r="AW43" i="151"/>
  <c r="BA60" i="151"/>
  <c r="AM436" i="151"/>
  <c r="AH64" i="151"/>
  <c r="AM442" i="151"/>
  <c r="AM420" i="151"/>
  <c r="AT351" i="151"/>
  <c r="AM349" i="151"/>
  <c r="AM366" i="151"/>
  <c r="AM359" i="151"/>
  <c r="AT348" i="151"/>
  <c r="AT357" i="151"/>
  <c r="AM308" i="151"/>
  <c r="AT354" i="151"/>
  <c r="AT308" i="151"/>
  <c r="AM383" i="151"/>
  <c r="AM298" i="151"/>
  <c r="AM312" i="151"/>
  <c r="AT239" i="151"/>
  <c r="AT444" i="151"/>
  <c r="AT321" i="151"/>
  <c r="AM241" i="151"/>
  <c r="AM219" i="151"/>
  <c r="AM321" i="151"/>
  <c r="AT155" i="151"/>
  <c r="AT190" i="151"/>
  <c r="AM318" i="151"/>
  <c r="AM162" i="151"/>
  <c r="AT157" i="151"/>
  <c r="AM170" i="151"/>
  <c r="AM228" i="151"/>
  <c r="AT179" i="151"/>
  <c r="BI426" i="151"/>
  <c r="BB450" i="151"/>
  <c r="BB434" i="151"/>
  <c r="BB438" i="151"/>
  <c r="BB436" i="151"/>
  <c r="BB423" i="151"/>
  <c r="BB447" i="151"/>
  <c r="BI366" i="151"/>
  <c r="BB369" i="151"/>
  <c r="BI376" i="151"/>
  <c r="BI365" i="151"/>
  <c r="BD43" i="151"/>
  <c r="BI421" i="151"/>
  <c r="BI359" i="151"/>
  <c r="BI362" i="151"/>
  <c r="BB284" i="151"/>
  <c r="BI377" i="151"/>
  <c r="BI294" i="151"/>
  <c r="BB290" i="151"/>
  <c r="BI297" i="151"/>
  <c r="BB255" i="151"/>
  <c r="BB377" i="151"/>
  <c r="BB240" i="151"/>
  <c r="BB239" i="151"/>
  <c r="BB295" i="151"/>
  <c r="BB235" i="151"/>
  <c r="BB246" i="151"/>
  <c r="BB171" i="151"/>
  <c r="BB178" i="151"/>
  <c r="BB154" i="151"/>
  <c r="BB179" i="151"/>
  <c r="BB191" i="151"/>
  <c r="BI158" i="151"/>
  <c r="S201" i="1"/>
  <c r="AU204" i="1" a="1"/>
  <c r="AU204" i="1" s="1"/>
  <c r="BN209" i="1" a="1"/>
  <c r="BN209" i="1" s="1"/>
  <c r="BK204" i="1" a="1"/>
  <c r="BK204" i="1" s="1"/>
  <c r="BF209" i="1" a="1"/>
  <c r="BF209" i="1" s="1"/>
  <c r="BM201" i="1" a="1"/>
  <c r="BM201" i="1" s="1"/>
  <c r="BJ209" i="1" a="1"/>
  <c r="BJ209" i="1" s="1"/>
  <c r="BJ210" i="1" a="1"/>
  <c r="BJ210" i="1" s="1"/>
  <c r="BF205" i="1" a="1"/>
  <c r="BF205" i="1" s="1"/>
  <c r="BI202" i="1" a="1"/>
  <c r="BI202" i="1" s="1"/>
  <c r="BH207" i="1" a="1"/>
  <c r="BH207" i="1" s="1"/>
  <c r="BM202" i="1" a="1"/>
  <c r="BM202" i="1" s="1"/>
  <c r="AV210" i="1" a="1"/>
  <c r="AV210" i="1" s="1"/>
  <c r="BM208" i="1" a="1"/>
  <c r="BM208" i="1" s="1"/>
  <c r="BG208" i="1" a="1"/>
  <c r="BG208" i="1" s="1"/>
  <c r="AX208" i="1" a="1"/>
  <c r="AX208" i="1" s="1"/>
  <c r="BG204" i="1" a="1"/>
  <c r="BG204" i="1" s="1"/>
  <c r="AW206" i="1" a="1"/>
  <c r="AW206" i="1" s="1"/>
  <c r="BC204" i="1" a="1"/>
  <c r="BC204" i="1" s="1"/>
  <c r="BD207" i="1" a="1"/>
  <c r="BD207" i="1" s="1"/>
  <c r="AW205" i="1" a="1"/>
  <c r="AW205" i="1" s="1"/>
  <c r="BD210" i="1" a="1"/>
  <c r="BD210" i="1" s="1"/>
  <c r="BA205" i="1" a="1"/>
  <c r="BA205" i="1" s="1"/>
  <c r="BH210" i="1" a="1"/>
  <c r="BH210" i="1" s="1"/>
  <c r="BJ208" i="1" a="1"/>
  <c r="BJ208" i="1" s="1"/>
  <c r="BE206" i="1" a="1"/>
  <c r="BE206" i="1" s="1"/>
  <c r="BG201" i="1" a="1"/>
  <c r="BG201" i="1" s="1"/>
  <c r="BI206" i="1" a="1"/>
  <c r="BI206" i="1" s="1"/>
  <c r="AW201" i="1" a="1"/>
  <c r="AW201" i="1" s="1"/>
  <c r="BA206" i="1" a="1"/>
  <c r="BA206" i="1" s="1"/>
  <c r="AZ210" i="1" a="1"/>
  <c r="AZ210" i="1" s="1"/>
  <c r="BI205" i="1" a="1"/>
  <c r="BI205" i="1" s="1"/>
  <c r="BM205" i="1" a="1"/>
  <c r="BM205" i="1" s="1"/>
  <c r="AV203" i="1" a="1"/>
  <c r="AV203" i="1" s="1"/>
  <c r="BB201" i="1" a="1"/>
  <c r="BB201" i="1" s="1"/>
  <c r="BA209" i="1" a="1"/>
  <c r="BA209" i="1" s="1"/>
  <c r="AX204" i="1" a="1"/>
  <c r="AX204" i="1" s="1"/>
  <c r="BE209" i="1" a="1"/>
  <c r="BE209" i="1" s="1"/>
  <c r="BL201" i="1" a="1"/>
  <c r="BL201" i="1" s="1"/>
  <c r="BM206" i="1" a="1"/>
  <c r="BM206" i="1" s="1"/>
  <c r="BL210" i="1" a="1"/>
  <c r="BL210" i="1" s="1"/>
  <c r="AU202" i="1" a="1"/>
  <c r="AU202" i="1" s="1"/>
  <c r="BN201" i="1" a="1"/>
  <c r="BN201" i="1" s="1"/>
  <c r="BA201" i="1" a="1"/>
  <c r="BA201" i="1" s="1"/>
  <c r="BM209" i="1" a="1"/>
  <c r="BM209" i="1" s="1"/>
  <c r="BJ204" i="1" a="1"/>
  <c r="BJ204" i="1" s="1"/>
  <c r="BB204" i="1" a="1"/>
  <c r="BB204" i="1" s="1"/>
  <c r="AW209" i="1" a="1"/>
  <c r="AW209" i="1" s="1"/>
  <c r="BH202" i="1" a="1"/>
  <c r="BH202" i="1" s="1"/>
  <c r="AT204" i="1" a="1"/>
  <c r="AT204" i="1" s="1"/>
  <c r="AV206" i="1" a="1"/>
  <c r="AV206" i="1" s="1"/>
  <c r="AU201" i="1" a="1"/>
  <c r="AU201" i="1" s="1"/>
  <c r="BN204" i="1" a="1"/>
  <c r="BN204" i="1" s="1"/>
  <c r="BI209" i="1" a="1"/>
  <c r="BI209" i="1" s="1"/>
  <c r="BB202" i="1" a="1"/>
  <c r="BB202" i="1" s="1"/>
  <c r="BE202" i="1" a="1"/>
  <c r="BE202" i="1" s="1"/>
  <c r="AV205" i="1" a="1"/>
  <c r="AV205" i="1" s="1"/>
  <c r="BC210" i="1" a="1"/>
  <c r="BC210" i="1" s="1"/>
  <c r="AV201" i="1" a="1"/>
  <c r="AV201" i="1" s="1"/>
  <c r="BF204" i="1" a="1"/>
  <c r="BF204" i="1" s="1"/>
  <c r="BF201" i="1" a="1"/>
  <c r="BF201" i="1" s="1"/>
  <c r="BH206" i="1" a="1"/>
  <c r="BH206" i="1" s="1"/>
  <c r="BK201" i="1" a="1"/>
  <c r="BK201" i="1" s="1"/>
  <c r="AZ206" i="1" a="1"/>
  <c r="AZ206" i="1" s="1"/>
  <c r="BH201" i="1" a="1"/>
  <c r="BH201" i="1" s="1"/>
  <c r="BD206" i="1" a="1"/>
  <c r="BD206" i="1" s="1"/>
  <c r="AW204" i="1" a="1"/>
  <c r="AW204" i="1" s="1"/>
  <c r="BD209" i="1" a="1"/>
  <c r="BD209" i="1" s="1"/>
  <c r="BA204" i="1" a="1"/>
  <c r="BA204" i="1" s="1"/>
  <c r="BL206" i="1" a="1"/>
  <c r="BL206" i="1" s="1"/>
  <c r="BC207" i="1" a="1"/>
  <c r="BC207" i="1" s="1"/>
  <c r="AT207" i="1" a="1"/>
  <c r="AT207" i="1" s="1"/>
  <c r="BC201" i="1" a="1"/>
  <c r="BC201" i="1" s="1"/>
  <c r="AZ209" i="1" a="1"/>
  <c r="AZ209" i="1" s="1"/>
  <c r="BI204" i="1" a="1"/>
  <c r="BI204" i="1" s="1"/>
  <c r="BM204" i="1" a="1"/>
  <c r="BM204" i="1" s="1"/>
  <c r="AV209" i="1" a="1"/>
  <c r="AV209" i="1" s="1"/>
  <c r="AY210" i="1" a="1"/>
  <c r="AY210" i="1" s="1"/>
  <c r="AT202" i="1" a="1"/>
  <c r="AT202" i="1" s="1"/>
  <c r="BF207" i="1" a="1"/>
  <c r="BF207" i="1" s="1"/>
  <c r="BL209" i="1" a="1"/>
  <c r="BL209" i="1" s="1"/>
  <c r="AU206" i="1" a="1"/>
  <c r="AU206" i="1" s="1"/>
  <c r="AT201" i="1" a="1"/>
  <c r="AT201" i="1" s="1"/>
  <c r="AY206" i="1" a="1"/>
  <c r="AY206" i="1" s="1"/>
  <c r="BH209" i="1" a="1"/>
  <c r="BH209" i="1" s="1"/>
  <c r="BK210" i="1" a="1"/>
  <c r="BK210" i="1" s="1"/>
  <c r="BG202" i="1" a="1"/>
  <c r="BG202" i="1" s="1"/>
  <c r="BB210" i="1" a="1"/>
  <c r="BB210" i="1" s="1"/>
  <c r="AY205" i="1" a="1"/>
  <c r="AY205" i="1" s="1"/>
  <c r="AZ201" i="1" a="1"/>
  <c r="AZ201" i="1" s="1"/>
  <c r="BE201" i="1" a="1"/>
  <c r="BE201" i="1" s="1"/>
  <c r="BG206" i="1" a="1"/>
  <c r="BG206" i="1" s="1"/>
  <c r="BJ201" i="1" a="1"/>
  <c r="BJ201" i="1" s="1"/>
  <c r="BK206" i="1" a="1"/>
  <c r="BK206" i="1" s="1"/>
  <c r="AU205" i="1" a="1"/>
  <c r="AU205" i="1" s="1"/>
  <c r="BN210" i="1" a="1"/>
  <c r="BN210" i="1" s="1"/>
  <c r="BK205" i="1" a="1"/>
  <c r="BK205" i="1" s="1"/>
  <c r="BE204" i="1" a="1"/>
  <c r="BE204" i="1" s="1"/>
  <c r="AV204" i="1" a="1"/>
  <c r="AV204" i="1" s="1"/>
  <c r="BC209" i="1" a="1"/>
  <c r="BC209" i="1" s="1"/>
  <c r="AZ204" i="1" a="1"/>
  <c r="AZ204" i="1" s="1"/>
  <c r="AU209" i="1" a="1"/>
  <c r="AU209" i="1" s="1"/>
  <c r="AY201" i="1" a="1"/>
  <c r="AY201" i="1" s="1"/>
  <c r="BD202" i="1" a="1"/>
  <c r="BD202" i="1" s="1"/>
  <c r="BG205" i="1" a="1"/>
  <c r="BG205" i="1" s="1"/>
  <c r="AW202" i="1" a="1"/>
  <c r="AW202" i="1" s="1"/>
  <c r="AW207" i="1" a="1"/>
  <c r="AW207" i="1" s="1"/>
  <c r="BA202" i="1" a="1"/>
  <c r="BA202" i="1" s="1"/>
  <c r="BI210" i="1" a="1"/>
  <c r="BI210" i="1" s="1"/>
  <c r="AW208" i="1" a="1"/>
  <c r="AW208" i="1" s="1"/>
  <c r="BC206" i="1" a="1"/>
  <c r="BC206" i="1" s="1"/>
  <c r="BH204" i="1" a="1"/>
  <c r="BH204" i="1" s="1"/>
  <c r="BL204" i="1" a="1"/>
  <c r="BL204" i="1" s="1"/>
  <c r="BG209" i="1" a="1"/>
  <c r="BG209" i="1" s="1"/>
  <c r="BD204" i="1" a="1"/>
  <c r="BD204" i="1" s="1"/>
  <c r="BD205" i="1" a="1"/>
  <c r="BD205" i="1" s="1"/>
  <c r="BE207" i="1" a="1"/>
  <c r="BE207" i="1" s="1"/>
  <c r="BJ202" i="1" a="1"/>
  <c r="BJ202" i="1" s="1"/>
  <c r="BI207" i="1" a="1"/>
  <c r="BI207" i="1" s="1"/>
  <c r="BB205" i="1" a="1"/>
  <c r="BB205" i="1" s="1"/>
  <c r="BA203" i="1" a="1"/>
  <c r="BA203" i="1" s="1"/>
  <c r="BI208" i="1" a="1"/>
  <c r="BI208" i="1" s="1"/>
  <c r="AY209" i="1" a="1"/>
  <c r="AY209" i="1" s="1"/>
  <c r="AT206" i="1" a="1"/>
  <c r="AT206" i="1" s="1"/>
  <c r="AX206" i="1" a="1"/>
  <c r="AX206" i="1" s="1"/>
  <c r="BB206" i="1" a="1"/>
  <c r="BB206" i="1" s="1"/>
  <c r="BB207" i="1" a="1"/>
  <c r="BB207" i="1" s="1"/>
  <c r="BA210" i="1" a="1"/>
  <c r="BA210" i="1" s="1"/>
  <c r="AX205" i="1" a="1"/>
  <c r="AX205" i="1" s="1"/>
  <c r="BE210" i="1" a="1"/>
  <c r="BE210" i="1" s="1"/>
  <c r="BN205" i="1" a="1"/>
  <c r="BN205" i="1" s="1"/>
  <c r="BM203" i="1" a="1"/>
  <c r="BM203" i="1" s="1"/>
  <c r="AU203" i="1" a="1"/>
  <c r="AU203" i="1" s="1"/>
  <c r="AX203" i="1" a="1"/>
  <c r="AX203" i="1" s="1"/>
  <c r="BK209" i="1" a="1"/>
  <c r="BK209" i="1" s="1"/>
  <c r="BF206" i="1" a="1"/>
  <c r="BF206" i="1" s="1"/>
  <c r="BI201" i="1" a="1"/>
  <c r="BI201" i="1" s="1"/>
  <c r="BJ206" i="1" a="1"/>
  <c r="BJ206" i="1" s="1"/>
  <c r="BN206" i="1" a="1"/>
  <c r="BN206" i="1" s="1"/>
  <c r="BN207" i="1" a="1"/>
  <c r="BN207" i="1" s="1"/>
  <c r="BF202" i="1" a="1"/>
  <c r="BF202" i="1" s="1"/>
  <c r="BM210" i="1" a="1"/>
  <c r="BM210" i="1" s="1"/>
  <c r="BJ205" i="1" a="1"/>
  <c r="BJ205" i="1" s="1"/>
  <c r="AZ207" i="1" a="1"/>
  <c r="AZ207" i="1" s="1"/>
  <c r="BE203" i="1" a="1"/>
  <c r="BE203" i="1" s="1"/>
  <c r="BH203" i="1" a="1"/>
  <c r="BH203" i="1" s="1"/>
  <c r="BK203" i="1" a="1"/>
  <c r="BK203" i="1" s="1"/>
  <c r="BD201" i="1" a="1"/>
  <c r="BD201" i="1" s="1"/>
  <c r="BB209" i="1" a="1"/>
  <c r="BB209" i="1" s="1"/>
  <c r="AY204" i="1" a="1"/>
  <c r="AY204" i="1" s="1"/>
  <c r="AT209" i="1" a="1"/>
  <c r="AT209" i="1" s="1"/>
  <c r="AX201" i="1" a="1"/>
  <c r="AX201" i="1" s="1"/>
  <c r="AX209" i="1" a="1"/>
  <c r="AX209" i="1" s="1"/>
  <c r="AX210" i="1" a="1"/>
  <c r="AX210" i="1" s="1"/>
  <c r="AT205" i="1" a="1"/>
  <c r="AT205" i="1" s="1"/>
  <c r="AV202" i="1" a="1"/>
  <c r="AV202" i="1" s="1"/>
  <c r="AV207" i="1" a="1"/>
  <c r="AV207" i="1" s="1"/>
  <c r="AZ202" i="1" a="1"/>
  <c r="AZ202" i="1" s="1"/>
  <c r="BL207" i="1" a="1"/>
  <c r="BL207" i="1" s="1"/>
  <c r="BA208" i="1" a="1"/>
  <c r="BA208" i="1" s="1"/>
  <c r="BD208" i="1" a="1"/>
  <c r="BD208" i="1" s="1"/>
  <c r="AU208" i="1" a="1"/>
  <c r="AU208" i="1" s="1"/>
  <c r="BB203" i="1" a="1"/>
  <c r="BB203" i="1" s="1"/>
  <c r="AT203" i="1" a="1"/>
  <c r="AT203" i="1" s="1"/>
  <c r="AX202" i="1" a="1"/>
  <c r="AX202" i="1" s="1"/>
  <c r="BG203" i="1" a="1"/>
  <c r="BG203" i="1" s="1"/>
  <c r="AZ203" i="1" a="1"/>
  <c r="AZ203" i="1" s="1"/>
  <c r="BK202" i="1" a="1"/>
  <c r="BK202" i="1" s="1"/>
  <c r="BC208" i="1" a="1"/>
  <c r="BC208" i="1" s="1"/>
  <c r="BN203" i="1" a="1"/>
  <c r="BN203" i="1" s="1"/>
  <c r="AY202" i="1" a="1"/>
  <c r="AY202" i="1" s="1"/>
  <c r="BI203" i="1" a="1"/>
  <c r="BI203" i="1" s="1"/>
  <c r="BC203" i="1" a="1"/>
  <c r="BC203" i="1" s="1"/>
  <c r="BL202" i="1" a="1"/>
  <c r="BL202" i="1" s="1"/>
  <c r="BE208" i="1" a="1"/>
  <c r="BE208" i="1" s="1"/>
  <c r="AY208" i="1" a="1"/>
  <c r="AY208" i="1" s="1"/>
  <c r="BN202" i="1" a="1"/>
  <c r="BN202" i="1" s="1"/>
  <c r="AZ205" i="1" a="1"/>
  <c r="AZ205" i="1" s="1"/>
  <c r="BK208" i="1" a="1"/>
  <c r="BK208" i="1" s="1"/>
  <c r="BL205" i="1" a="1"/>
  <c r="BL205" i="1" s="1"/>
  <c r="BC202" i="1" a="1"/>
  <c r="BC202" i="1" s="1"/>
  <c r="BE205" i="1" a="1"/>
  <c r="BE205" i="1" s="1"/>
  <c r="AX207" i="1" a="1"/>
  <c r="AX207" i="1" s="1"/>
  <c r="BC205" i="1" a="1"/>
  <c r="BC205" i="1" s="1"/>
  <c r="AW203" i="1" a="1"/>
  <c r="AW203" i="1" s="1"/>
  <c r="BD203" i="1" a="1"/>
  <c r="BD203" i="1" s="1"/>
  <c r="BJ207" i="1" a="1"/>
  <c r="BJ207" i="1" s="1"/>
  <c r="BA207" i="1" a="1"/>
  <c r="BA207" i="1" s="1"/>
  <c r="BJ203" i="1" a="1"/>
  <c r="BJ203" i="1" s="1"/>
  <c r="AZ208" i="1" a="1"/>
  <c r="AZ208" i="1" s="1"/>
  <c r="BH205" i="1" a="1"/>
  <c r="BH205" i="1" s="1"/>
  <c r="AT210" i="1" a="1"/>
  <c r="AT210" i="1" s="1"/>
  <c r="BM207" i="1" a="1"/>
  <c r="BM207" i="1" s="1"/>
  <c r="AT208" i="1" a="1"/>
  <c r="AT208" i="1" s="1"/>
  <c r="BL208" i="1" a="1"/>
  <c r="BL208" i="1" s="1"/>
  <c r="AU207" i="1" a="1"/>
  <c r="AU207" i="1" s="1"/>
  <c r="BF210" i="1" a="1"/>
  <c r="BF210" i="1" s="1"/>
  <c r="AW210" i="1" a="1"/>
  <c r="AW210" i="1" s="1"/>
  <c r="BF208" i="1" a="1"/>
  <c r="BF208" i="1" s="1"/>
  <c r="BG207" i="1" a="1"/>
  <c r="BG207" i="1" s="1"/>
  <c r="AY207" i="1" a="1"/>
  <c r="AY207" i="1" s="1"/>
  <c r="BF203" i="1" a="1"/>
  <c r="BF203" i="1" s="1"/>
  <c r="AY203" i="1" a="1"/>
  <c r="AY203" i="1" s="1"/>
  <c r="BK207" i="1" a="1"/>
  <c r="BK207" i="1" s="1"/>
  <c r="BB208" i="1" a="1"/>
  <c r="BB208" i="1" s="1"/>
  <c r="BL203" i="1" a="1"/>
  <c r="BL203" i="1" s="1"/>
  <c r="AU210" i="1" a="1"/>
  <c r="AU210" i="1" s="1"/>
  <c r="BN208" i="1" a="1"/>
  <c r="BN208" i="1" s="1"/>
  <c r="AV208" i="1" a="1"/>
  <c r="AV208" i="1" s="1"/>
  <c r="BG210" i="1" a="1"/>
  <c r="BG210" i="1" s="1"/>
  <c r="BH208" i="1" a="1"/>
  <c r="BH208" i="1" s="1"/>
  <c r="BA20" i="1" a="1"/>
  <c r="BA20" i="1" s="1"/>
  <c r="BM38" i="1" a="1"/>
  <c r="BM38" i="1" s="1"/>
  <c r="S436" i="1"/>
  <c r="BC439" i="1" a="1"/>
  <c r="BC439" i="1" s="1"/>
  <c r="AX440" i="1" a="1"/>
  <c r="AX440" i="1" s="1"/>
  <c r="BF437" i="1" a="1"/>
  <c r="BF437" i="1" s="1"/>
  <c r="BJ437" i="1" a="1"/>
  <c r="BJ437" i="1" s="1"/>
  <c r="AW439" i="1" a="1"/>
  <c r="AW439" i="1" s="1"/>
  <c r="BF436" i="1" a="1"/>
  <c r="BF436" i="1" s="1"/>
  <c r="AZ436" i="1" a="1"/>
  <c r="AZ436" i="1" s="1"/>
  <c r="AV440" i="1" a="1"/>
  <c r="AV440" i="1" s="1"/>
  <c r="AU436" i="1" a="1"/>
  <c r="AU436" i="1" s="1"/>
  <c r="AY438" i="1" a="1"/>
  <c r="AY438" i="1" s="1"/>
  <c r="BC438" i="1" a="1"/>
  <c r="BC438" i="1" s="1"/>
  <c r="BN439" i="1" a="1"/>
  <c r="BN439" i="1" s="1"/>
  <c r="BA439" i="1" a="1"/>
  <c r="BA439" i="1" s="1"/>
  <c r="BH437" i="1" a="1"/>
  <c r="BH437" i="1" s="1"/>
  <c r="BM440" i="1" a="1"/>
  <c r="BM440" i="1" s="1"/>
  <c r="BL436" i="1" a="1"/>
  <c r="BL436" i="1" s="1"/>
  <c r="BI439" i="1" a="1"/>
  <c r="BI439" i="1" s="1"/>
  <c r="AU439" i="1" a="1"/>
  <c r="AU439" i="1" s="1"/>
  <c r="BG440" i="1" a="1"/>
  <c r="BG440" i="1" s="1"/>
  <c r="BG436" i="1" a="1"/>
  <c r="BG436" i="1" s="1"/>
  <c r="AZ438" i="1" a="1"/>
  <c r="AZ438" i="1" s="1"/>
  <c r="BJ436" i="1" a="1"/>
  <c r="BJ436" i="1" s="1"/>
  <c r="BD437" i="1" a="1"/>
  <c r="BD437" i="1" s="1"/>
  <c r="BB440" i="1" a="1"/>
  <c r="BB440" i="1" s="1"/>
  <c r="BL439" i="1" a="1"/>
  <c r="BL439" i="1" s="1"/>
  <c r="BD436" i="1" a="1"/>
  <c r="BD436" i="1" s="1"/>
  <c r="AT440" i="1" a="1"/>
  <c r="AT440" i="1" s="1"/>
  <c r="BH439" i="1" a="1"/>
  <c r="BH439" i="1" s="1"/>
  <c r="BB437" i="1" a="1"/>
  <c r="BB437" i="1" s="1"/>
  <c r="AW438" i="1" a="1"/>
  <c r="AW438" i="1" s="1"/>
  <c r="AX436" i="1" a="1"/>
  <c r="AX436" i="1" s="1"/>
  <c r="BE440" i="1" a="1"/>
  <c r="BE440" i="1" s="1"/>
  <c r="AV437" i="1" a="1"/>
  <c r="AV437" i="1" s="1"/>
  <c r="AX437" i="1" a="1"/>
  <c r="AX437" i="1" s="1"/>
  <c r="AZ440" i="1" a="1"/>
  <c r="AZ440" i="1" s="1"/>
  <c r="AU438" i="1" a="1"/>
  <c r="AU438" i="1" s="1"/>
  <c r="BN438" i="1" a="1"/>
  <c r="BN438" i="1" s="1"/>
  <c r="BG437" i="1" a="1"/>
  <c r="BG437" i="1" s="1"/>
  <c r="BB436" i="1" a="1"/>
  <c r="BB436" i="1" s="1"/>
  <c r="BM437" i="1" a="1"/>
  <c r="BM437" i="1" s="1"/>
  <c r="BJ440" i="1" a="1"/>
  <c r="BJ440" i="1" s="1"/>
  <c r="BH436" i="1" a="1"/>
  <c r="BH436" i="1" s="1"/>
  <c r="BL438" i="1" a="1"/>
  <c r="BL438" i="1" s="1"/>
  <c r="BF439" i="1" a="1"/>
  <c r="BF439" i="1" s="1"/>
  <c r="BA438" i="1" a="1"/>
  <c r="BA438" i="1" s="1"/>
  <c r="AT437" i="1" a="1"/>
  <c r="AT437" i="1" s="1"/>
  <c r="BF438" i="1" a="1"/>
  <c r="BF438" i="1" s="1"/>
  <c r="AY437" i="1" a="1"/>
  <c r="AY437" i="1" s="1"/>
  <c r="AZ437" i="1" a="1"/>
  <c r="AZ437" i="1" s="1"/>
  <c r="BD439" i="1" a="1"/>
  <c r="BD439" i="1" s="1"/>
  <c r="AY440" i="1" a="1"/>
  <c r="AY440" i="1" s="1"/>
  <c r="BJ439" i="1" a="1"/>
  <c r="BJ439" i="1" s="1"/>
  <c r="BK437" i="1" a="1"/>
  <c r="BK437" i="1" s="1"/>
  <c r="AX439" i="1" a="1"/>
  <c r="AX439" i="1" s="1"/>
  <c r="BK440" i="1" a="1"/>
  <c r="BK440" i="1" s="1"/>
  <c r="BJ438" i="1" a="1"/>
  <c r="BJ438" i="1" s="1"/>
  <c r="AW440" i="1" a="1"/>
  <c r="AW440" i="1" s="1"/>
  <c r="AV436" i="1" a="1"/>
  <c r="AV436" i="1" s="1"/>
  <c r="BC440" i="1" a="1"/>
  <c r="BC440" i="1" s="1"/>
  <c r="BD438" i="1" a="1"/>
  <c r="BD438" i="1" s="1"/>
  <c r="BH440" i="1" a="1"/>
  <c r="BH440" i="1" s="1"/>
  <c r="BH438" i="1" a="1"/>
  <c r="BH438" i="1" s="1"/>
  <c r="BB439" i="1" a="1"/>
  <c r="BB439" i="1" s="1"/>
  <c r="BN440" i="1" a="1"/>
  <c r="BN440" i="1" s="1"/>
  <c r="BM436" i="1" a="1"/>
  <c r="BM436" i="1" s="1"/>
  <c r="AY436" i="1" a="1"/>
  <c r="AY436" i="1" s="1"/>
  <c r="AV439" i="1" a="1"/>
  <c r="AV439" i="1" s="1"/>
  <c r="BE436" i="1" a="1"/>
  <c r="BE436" i="1" s="1"/>
  <c r="BI438" i="1" a="1"/>
  <c r="BI438" i="1" s="1"/>
  <c r="AU440" i="1" a="1"/>
  <c r="AU440" i="1" s="1"/>
  <c r="AT436" i="1" a="1"/>
  <c r="AT436" i="1" s="1"/>
  <c r="BE437" i="1" a="1"/>
  <c r="BE437" i="1" s="1"/>
  <c r="BI437" i="1" a="1"/>
  <c r="BI437" i="1" s="1"/>
  <c r="BM439" i="1" a="1"/>
  <c r="BM439" i="1" s="1"/>
  <c r="AW437" i="1" a="1"/>
  <c r="AW437" i="1" s="1"/>
  <c r="BL440" i="1" a="1"/>
  <c r="BL440" i="1" s="1"/>
  <c r="BK436" i="1" a="1"/>
  <c r="BK436" i="1" s="1"/>
  <c r="AX438" i="1" a="1"/>
  <c r="AX438" i="1" s="1"/>
  <c r="BB438" i="1" a="1"/>
  <c r="BB438" i="1" s="1"/>
  <c r="BF440" i="1" a="1"/>
  <c r="BF440" i="1" s="1"/>
  <c r="BN437" i="1" a="1"/>
  <c r="BN437" i="1" s="1"/>
  <c r="BI436" i="1" a="1"/>
  <c r="BI436" i="1" s="1"/>
  <c r="BC437" i="1" a="1"/>
  <c r="BC437" i="1" s="1"/>
  <c r="BG439" i="1" a="1"/>
  <c r="BG439" i="1" s="1"/>
  <c r="AT439" i="1" a="1"/>
  <c r="AT439" i="1" s="1"/>
  <c r="BC436" i="1" a="1"/>
  <c r="BC436" i="1" s="1"/>
  <c r="BG438" i="1" a="1"/>
  <c r="BG438" i="1" s="1"/>
  <c r="BA437" i="1" a="1"/>
  <c r="BA437" i="1" s="1"/>
  <c r="AV438" i="1" a="1"/>
  <c r="AV438" i="1" s="1"/>
  <c r="BA440" i="1" a="1"/>
  <c r="BA440" i="1" s="1"/>
  <c r="BK439" i="1" a="1"/>
  <c r="BK439" i="1" s="1"/>
  <c r="AU437" i="1" a="1"/>
  <c r="AU437" i="1" s="1"/>
  <c r="AY439" i="1" a="1"/>
  <c r="AY439" i="1" s="1"/>
  <c r="AT438" i="1" a="1"/>
  <c r="AT438" i="1" s="1"/>
  <c r="BM438" i="1" a="1"/>
  <c r="BM438" i="1" s="1"/>
  <c r="AW436" i="1" a="1"/>
  <c r="AW436" i="1" s="1"/>
  <c r="BD440" i="1" a="1"/>
  <c r="BD440" i="1" s="1"/>
  <c r="BL437" i="1" a="1"/>
  <c r="BL437" i="1" s="1"/>
  <c r="BI440" i="1" a="1"/>
  <c r="BI440" i="1" s="1"/>
  <c r="BK438" i="1" a="1"/>
  <c r="BK438" i="1" s="1"/>
  <c r="BE439" i="1" a="1"/>
  <c r="BE439" i="1" s="1"/>
  <c r="BN436" i="1" a="1"/>
  <c r="BN436" i="1" s="1"/>
  <c r="BA436" i="1" a="1"/>
  <c r="BA436" i="1" s="1"/>
  <c r="BE438" i="1" a="1"/>
  <c r="BE438" i="1" s="1"/>
  <c r="AZ439" i="1" a="1"/>
  <c r="AZ439" i="1" s="1"/>
  <c r="AZ23" i="1" a="1"/>
  <c r="AZ23" i="1" s="1"/>
  <c r="S451" i="1"/>
  <c r="BB451" i="1" a="1"/>
  <c r="BB451" i="1" s="1"/>
  <c r="BL452" i="1" a="1"/>
  <c r="BL452" i="1" s="1"/>
  <c r="BI455" i="1" a="1"/>
  <c r="BI455" i="1" s="1"/>
  <c r="BM451" i="1" a="1"/>
  <c r="BM451" i="1" s="1"/>
  <c r="AV455" i="1" a="1"/>
  <c r="AV455" i="1" s="1"/>
  <c r="AZ451" i="1" a="1"/>
  <c r="AZ451" i="1" s="1"/>
  <c r="AT452" i="1" a="1"/>
  <c r="AT452" i="1" s="1"/>
  <c r="BD453" i="1" a="1"/>
  <c r="BD453" i="1" s="1"/>
  <c r="BJ451" i="1" a="1"/>
  <c r="BJ451" i="1" s="1"/>
  <c r="BM453" i="1" a="1"/>
  <c r="BM453" i="1" s="1"/>
  <c r="AW451" i="1" a="1"/>
  <c r="AW451" i="1" s="1"/>
  <c r="BC452" i="1" a="1"/>
  <c r="BC452" i="1" s="1"/>
  <c r="BJ452" i="1" a="1"/>
  <c r="BJ452" i="1" s="1"/>
  <c r="AV454" i="1" a="1"/>
  <c r="AV454" i="1" s="1"/>
  <c r="BG452" i="1" a="1"/>
  <c r="BG452" i="1" s="1"/>
  <c r="BM455" i="1" a="1"/>
  <c r="BM455" i="1" s="1"/>
  <c r="AY452" i="1" a="1"/>
  <c r="AY452" i="1" s="1"/>
  <c r="AZ453" i="1" a="1"/>
  <c r="AZ453" i="1" s="1"/>
  <c r="BB453" i="1" a="1"/>
  <c r="BB453" i="1" s="1"/>
  <c r="BL454" i="1" a="1"/>
  <c r="BL454" i="1" s="1"/>
  <c r="BJ453" i="1" a="1"/>
  <c r="BJ453" i="1" s="1"/>
  <c r="BN451" i="1" a="1"/>
  <c r="BN451" i="1" s="1"/>
  <c r="AW453" i="1" a="1"/>
  <c r="AW453" i="1" s="1"/>
  <c r="BC454" i="1" a="1"/>
  <c r="BC454" i="1" s="1"/>
  <c r="AT454" i="1" a="1"/>
  <c r="AT454" i="1" s="1"/>
  <c r="BD455" i="1" a="1"/>
  <c r="BD455" i="1" s="1"/>
  <c r="BG454" i="1" a="1"/>
  <c r="BG454" i="1" s="1"/>
  <c r="BN453" i="1" a="1"/>
  <c r="BN453" i="1" s="1"/>
  <c r="AY454" i="1" a="1"/>
  <c r="AY454" i="1" s="1"/>
  <c r="AZ455" i="1" a="1"/>
  <c r="AZ455" i="1" s="1"/>
  <c r="BJ454" i="1" a="1"/>
  <c r="BJ454" i="1" s="1"/>
  <c r="BE451" i="1" a="1"/>
  <c r="BE451" i="1" s="1"/>
  <c r="BJ455" i="1" a="1"/>
  <c r="BJ455" i="1" s="1"/>
  <c r="BN455" i="1" a="1"/>
  <c r="BN455" i="1" s="1"/>
  <c r="AW455" i="1" a="1"/>
  <c r="AW455" i="1" s="1"/>
  <c r="BF451" i="1" a="1"/>
  <c r="BF451" i="1" s="1"/>
  <c r="BH451" i="1" a="1"/>
  <c r="BH451" i="1" s="1"/>
  <c r="BB455" i="1" a="1"/>
  <c r="BB455" i="1" s="1"/>
  <c r="AW452" i="1" a="1"/>
  <c r="AW452" i="1" s="1"/>
  <c r="BK451" i="1" a="1"/>
  <c r="BK451" i="1" s="1"/>
  <c r="AT451" i="1" a="1"/>
  <c r="AT451" i="1" s="1"/>
  <c r="AX451" i="1" a="1"/>
  <c r="AX451" i="1" s="1"/>
  <c r="BD452" i="1" a="1"/>
  <c r="BD452" i="1" s="1"/>
  <c r="AZ452" i="1" a="1"/>
  <c r="AZ452" i="1" s="1"/>
  <c r="BC451" i="1" a="1"/>
  <c r="BC451" i="1" s="1"/>
  <c r="BM452" i="1" a="1"/>
  <c r="BM452" i="1" s="1"/>
  <c r="BH452" i="1" a="1"/>
  <c r="BH452" i="1" s="1"/>
  <c r="AT453" i="1" a="1"/>
  <c r="AT453" i="1" s="1"/>
  <c r="BA452" i="1" a="1"/>
  <c r="BA452" i="1" s="1"/>
  <c r="BF453" i="1" a="1"/>
  <c r="BF453" i="1" s="1"/>
  <c r="BH453" i="1" a="1"/>
  <c r="BH453" i="1" s="1"/>
  <c r="AU452" i="1" a="1"/>
  <c r="AU452" i="1" s="1"/>
  <c r="BE453" i="1" a="1"/>
  <c r="BE453" i="1" s="1"/>
  <c r="BK453" i="1" a="1"/>
  <c r="BK453" i="1" s="1"/>
  <c r="AT455" i="1" a="1"/>
  <c r="AT455" i="1" s="1"/>
  <c r="AX453" i="1" a="1"/>
  <c r="AX453" i="1" s="1"/>
  <c r="BD454" i="1" a="1"/>
  <c r="BD454" i="1" s="1"/>
  <c r="AZ454" i="1" a="1"/>
  <c r="AZ454" i="1" s="1"/>
  <c r="BK452" i="1" a="1"/>
  <c r="BK452" i="1" s="1"/>
  <c r="AW454" i="1" a="1"/>
  <c r="AW454" i="1" s="1"/>
  <c r="BH454" i="1" a="1"/>
  <c r="BH454" i="1" s="1"/>
  <c r="AU451" i="1" a="1"/>
  <c r="AU451" i="1" s="1"/>
  <c r="BA454" i="1" a="1"/>
  <c r="BA454" i="1" s="1"/>
  <c r="BF455" i="1" a="1"/>
  <c r="BF455" i="1" s="1"/>
  <c r="BH455" i="1" a="1"/>
  <c r="BH455" i="1" s="1"/>
  <c r="BC453" i="1" a="1"/>
  <c r="BC453" i="1" s="1"/>
  <c r="BM454" i="1" a="1"/>
  <c r="BM454" i="1" s="1"/>
  <c r="BK455" i="1" a="1"/>
  <c r="BK455" i="1" s="1"/>
  <c r="AU453" i="1" a="1"/>
  <c r="AU453" i="1" s="1"/>
  <c r="AX455" i="1" a="1"/>
  <c r="AX455" i="1" s="1"/>
  <c r="BG451" i="1" a="1"/>
  <c r="BG451" i="1" s="1"/>
  <c r="BA451" i="1" a="1"/>
  <c r="BA451" i="1" s="1"/>
  <c r="AU454" i="1" a="1"/>
  <c r="AU454" i="1" s="1"/>
  <c r="BE455" i="1" a="1"/>
  <c r="BE455" i="1" s="1"/>
  <c r="BL451" i="1" a="1"/>
  <c r="BL451" i="1" s="1"/>
  <c r="AU455" i="1" a="1"/>
  <c r="AU455" i="1" s="1"/>
  <c r="AY451" i="1" a="1"/>
  <c r="AY451" i="1" s="1"/>
  <c r="BE452" i="1" a="1"/>
  <c r="BE452" i="1" s="1"/>
  <c r="BI452" i="1" a="1"/>
  <c r="BI452" i="1" s="1"/>
  <c r="BK454" i="1" a="1"/>
  <c r="BK454" i="1" s="1"/>
  <c r="BI451" i="1" a="1"/>
  <c r="BI451" i="1" s="1"/>
  <c r="BN452" i="1" a="1"/>
  <c r="BN452" i="1" s="1"/>
  <c r="AV451" i="1" a="1"/>
  <c r="AV451" i="1" s="1"/>
  <c r="BB452" i="1" a="1"/>
  <c r="BB452" i="1" s="1"/>
  <c r="BG453" i="1" a="1"/>
  <c r="BG453" i="1" s="1"/>
  <c r="BA453" i="1" a="1"/>
  <c r="BA453" i="1" s="1"/>
  <c r="BC455" i="1" a="1"/>
  <c r="BC455" i="1" s="1"/>
  <c r="BF452" i="1" a="1"/>
  <c r="BF452" i="1" s="1"/>
  <c r="BL453" i="1" a="1"/>
  <c r="BL453" i="1" s="1"/>
  <c r="AX452" i="1" a="1"/>
  <c r="AX452" i="1" s="1"/>
  <c r="AY453" i="1" a="1"/>
  <c r="AY453" i="1" s="1"/>
  <c r="BE454" i="1" a="1"/>
  <c r="BE454" i="1" s="1"/>
  <c r="BI454" i="1" a="1"/>
  <c r="BI454" i="1" s="1"/>
  <c r="BD451" i="1" a="1"/>
  <c r="BD451" i="1" s="1"/>
  <c r="BI453" i="1" a="1"/>
  <c r="BI453" i="1" s="1"/>
  <c r="BN454" i="1" a="1"/>
  <c r="BN454" i="1" s="1"/>
  <c r="AV453" i="1" a="1"/>
  <c r="AV453" i="1" s="1"/>
  <c r="BB454" i="1" a="1"/>
  <c r="BB454" i="1" s="1"/>
  <c r="BG455" i="1" a="1"/>
  <c r="BG455" i="1" s="1"/>
  <c r="BA455" i="1" a="1"/>
  <c r="BA455" i="1" s="1"/>
  <c r="AV452" i="1" a="1"/>
  <c r="AV452" i="1" s="1"/>
  <c r="BF454" i="1" a="1"/>
  <c r="BF454" i="1" s="1"/>
  <c r="BL455" i="1" a="1"/>
  <c r="BL455" i="1" s="1"/>
  <c r="AX454" i="1" a="1"/>
  <c r="AX454" i="1" s="1"/>
  <c r="AY455" i="1" a="1"/>
  <c r="AY455" i="1" s="1"/>
  <c r="AV20" i="1" a="1"/>
  <c r="AV20" i="1" s="1"/>
  <c r="AX25" i="1" a="1"/>
  <c r="AX25" i="1" s="1"/>
  <c r="BU66" i="151"/>
  <c r="S56" i="1"/>
  <c r="BE56" i="1" a="1"/>
  <c r="BE56" i="1" s="1"/>
  <c r="BN56" i="1" a="1"/>
  <c r="BN56" i="1" s="1"/>
  <c r="AT56" i="1" a="1"/>
  <c r="AT56" i="1" s="1"/>
  <c r="BD56" i="1" a="1"/>
  <c r="BD56" i="1" s="1"/>
  <c r="BF56" i="1" a="1"/>
  <c r="BF56" i="1" s="1"/>
  <c r="AZ56" i="1" a="1"/>
  <c r="AZ56" i="1" s="1"/>
  <c r="AY56" i="1" a="1"/>
  <c r="AY56" i="1" s="1"/>
  <c r="BK56" i="1" a="1"/>
  <c r="BK56" i="1" s="1"/>
  <c r="BA56" i="1" a="1"/>
  <c r="BA56" i="1" s="1"/>
  <c r="BM56" i="1" a="1"/>
  <c r="BM56" i="1" s="1"/>
  <c r="BB56" i="1" a="1"/>
  <c r="BB56" i="1" s="1"/>
  <c r="BE58" i="1" a="1"/>
  <c r="BE58" i="1" s="1"/>
  <c r="BA58" i="1" a="1"/>
  <c r="BA58" i="1" s="1"/>
  <c r="BN59" i="1" a="1"/>
  <c r="BN59" i="1" s="1"/>
  <c r="AT58" i="1" a="1"/>
  <c r="AT58" i="1" s="1"/>
  <c r="BJ58" i="1" a="1"/>
  <c r="BJ58" i="1" s="1"/>
  <c r="BC59" i="1" a="1"/>
  <c r="BC59" i="1" s="1"/>
  <c r="BF58" i="1" a="1"/>
  <c r="BF58" i="1" s="1"/>
  <c r="BM58" i="1" a="1"/>
  <c r="BM58" i="1" s="1"/>
  <c r="BD59" i="1" a="1"/>
  <c r="BD59" i="1" s="1"/>
  <c r="AU56" i="1" a="1"/>
  <c r="AU56" i="1" s="1"/>
  <c r="BG56" i="1" a="1"/>
  <c r="BG56" i="1" s="1"/>
  <c r="AV56" i="1" a="1"/>
  <c r="AV56" i="1" s="1"/>
  <c r="BH56" i="1" a="1"/>
  <c r="BH56" i="1" s="1"/>
  <c r="AW56" i="1" a="1"/>
  <c r="AW56" i="1" s="1"/>
  <c r="BI56" i="1" a="1"/>
  <c r="BI56" i="1" s="1"/>
  <c r="AX56" i="1" a="1"/>
  <c r="AX56" i="1" s="1"/>
  <c r="BJ56" i="1" a="1"/>
  <c r="BJ56" i="1" s="1"/>
  <c r="AZ58" i="1" a="1"/>
  <c r="AZ58" i="1" s="1"/>
  <c r="BC56" i="1" a="1"/>
  <c r="BC56" i="1" s="1"/>
  <c r="BL58" i="1" a="1"/>
  <c r="BL58" i="1" s="1"/>
  <c r="BL56" i="1" a="1"/>
  <c r="BL56" i="1" s="1"/>
  <c r="BB58" i="1" a="1"/>
  <c r="BB58" i="1" s="1"/>
  <c r="BC58" i="1" a="1"/>
  <c r="BC58" i="1" s="1"/>
  <c r="BN58" i="1" a="1"/>
  <c r="BN58" i="1" s="1"/>
  <c r="BD58" i="1" a="1"/>
  <c r="BD58" i="1" s="1"/>
  <c r="AX58" i="1" a="1"/>
  <c r="AX58" i="1" s="1"/>
  <c r="BB59" i="1" a="1"/>
  <c r="BB59" i="1" s="1"/>
  <c r="BI58" i="1" a="1"/>
  <c r="BI58" i="1" s="1"/>
  <c r="AT59" i="1" a="1"/>
  <c r="AT59" i="1" s="1"/>
  <c r="AY58" i="1" a="1"/>
  <c r="AY58" i="1" s="1"/>
  <c r="BF59" i="1" a="1"/>
  <c r="BF59" i="1" s="1"/>
  <c r="BK58" i="1" a="1"/>
  <c r="BK58" i="1" s="1"/>
  <c r="AU59" i="1" a="1"/>
  <c r="AU59" i="1" s="1"/>
  <c r="BG59" i="1" a="1"/>
  <c r="BG59" i="1" s="1"/>
  <c r="AV59" i="1" a="1"/>
  <c r="AV59" i="1" s="1"/>
  <c r="BH59" i="1" a="1"/>
  <c r="BH59" i="1" s="1"/>
  <c r="AX59" i="1" a="1"/>
  <c r="AX59" i="1" s="1"/>
  <c r="BJ59" i="1" a="1"/>
  <c r="BJ59" i="1" s="1"/>
  <c r="AY59" i="1" a="1"/>
  <c r="AY59" i="1" s="1"/>
  <c r="BK59" i="1" a="1"/>
  <c r="BK59" i="1" s="1"/>
  <c r="BA59" i="1" a="1"/>
  <c r="BA59" i="1" s="1"/>
  <c r="AU58" i="1" a="1"/>
  <c r="AU58" i="1" s="1"/>
  <c r="BM59" i="1" a="1"/>
  <c r="BM59" i="1" s="1"/>
  <c r="BG58" i="1" a="1"/>
  <c r="BG58" i="1" s="1"/>
  <c r="AW59" i="1" a="1"/>
  <c r="AW59" i="1" s="1"/>
  <c r="AV58" i="1" a="1"/>
  <c r="AV58" i="1" s="1"/>
  <c r="AZ59" i="1" a="1"/>
  <c r="AZ59" i="1" s="1"/>
  <c r="BH58" i="1" a="1"/>
  <c r="BH58" i="1" s="1"/>
  <c r="BI59" i="1" a="1"/>
  <c r="BI59" i="1" s="1"/>
  <c r="AW58" i="1" a="1"/>
  <c r="AW58" i="1" s="1"/>
  <c r="BE59" i="1" a="1"/>
  <c r="BE59" i="1" s="1"/>
  <c r="BL59" i="1" a="1"/>
  <c r="BL59" i="1" s="1"/>
  <c r="AV57" i="1" a="1"/>
  <c r="AV57" i="1" s="1"/>
  <c r="BM60" i="1" a="1"/>
  <c r="BM60" i="1" s="1"/>
  <c r="BH60" i="1" a="1"/>
  <c r="BH60" i="1" s="1"/>
  <c r="BH57" i="1" a="1"/>
  <c r="BH57" i="1" s="1"/>
  <c r="AW57" i="1" a="1"/>
  <c r="AW57" i="1" s="1"/>
  <c r="BI57" i="1" a="1"/>
  <c r="BI57" i="1" s="1"/>
  <c r="AX57" i="1" a="1"/>
  <c r="AX57" i="1" s="1"/>
  <c r="BJ57" i="1" a="1"/>
  <c r="BJ57" i="1" s="1"/>
  <c r="AZ57" i="1" a="1"/>
  <c r="AZ57" i="1" s="1"/>
  <c r="BL57" i="1" a="1"/>
  <c r="BL57" i="1" s="1"/>
  <c r="BA57" i="1" a="1"/>
  <c r="BA57" i="1" s="1"/>
  <c r="BM57" i="1" a="1"/>
  <c r="BM57" i="1" s="1"/>
  <c r="BG60" i="1" a="1"/>
  <c r="BG60" i="1" s="1"/>
  <c r="BD57" i="1" a="1"/>
  <c r="BD57" i="1" s="1"/>
  <c r="BC57" i="1" a="1"/>
  <c r="BC57" i="1" s="1"/>
  <c r="AW60" i="1" a="1"/>
  <c r="AW60" i="1" s="1"/>
  <c r="BE57" i="1" a="1"/>
  <c r="BE57" i="1" s="1"/>
  <c r="BK57" i="1" a="1"/>
  <c r="BK57" i="1" s="1"/>
  <c r="BI60" i="1" a="1"/>
  <c r="BI60" i="1" s="1"/>
  <c r="AT57" i="1" a="1"/>
  <c r="AT57" i="1" s="1"/>
  <c r="BN57" i="1" a="1"/>
  <c r="BN57" i="1" s="1"/>
  <c r="AX60" i="1" a="1"/>
  <c r="AX60" i="1" s="1"/>
  <c r="BF57" i="1" a="1"/>
  <c r="BF57" i="1" s="1"/>
  <c r="AY57" i="1" a="1"/>
  <c r="AY57" i="1" s="1"/>
  <c r="BJ60" i="1" a="1"/>
  <c r="BJ60" i="1" s="1"/>
  <c r="AU57" i="1" a="1"/>
  <c r="AU57" i="1" s="1"/>
  <c r="BB57" i="1" a="1"/>
  <c r="BB57" i="1" s="1"/>
  <c r="AZ60" i="1" a="1"/>
  <c r="AZ60" i="1" s="1"/>
  <c r="BG57" i="1" a="1"/>
  <c r="BG57" i="1" s="1"/>
  <c r="BA60" i="1" a="1"/>
  <c r="BA60" i="1" s="1"/>
  <c r="BL60" i="1" a="1"/>
  <c r="BL60" i="1" s="1"/>
  <c r="BD60" i="1" a="1"/>
  <c r="BD60" i="1" s="1"/>
  <c r="BE60" i="1" a="1"/>
  <c r="BE60" i="1" s="1"/>
  <c r="AT60" i="1" a="1"/>
  <c r="AT60" i="1" s="1"/>
  <c r="BF60" i="1" a="1"/>
  <c r="BF60" i="1" s="1"/>
  <c r="AU60" i="1" a="1"/>
  <c r="AU60" i="1" s="1"/>
  <c r="BK60" i="1" a="1"/>
  <c r="BK60" i="1" s="1"/>
  <c r="AV60" i="1" a="1"/>
  <c r="AV60" i="1" s="1"/>
  <c r="AY60" i="1" a="1"/>
  <c r="AY60" i="1" s="1"/>
  <c r="BB60" i="1" a="1"/>
  <c r="BB60" i="1" s="1"/>
  <c r="BN60" i="1" a="1"/>
  <c r="BN60" i="1" s="1"/>
  <c r="BC60" i="1" a="1"/>
  <c r="BC60" i="1" s="1"/>
  <c r="S141" i="1"/>
  <c r="BD144" i="1" a="1"/>
  <c r="BD144" i="1" s="1"/>
  <c r="BB144" i="1" a="1"/>
  <c r="BB144" i="1" s="1"/>
  <c r="BA144" i="1" a="1"/>
  <c r="BA144" i="1" s="1"/>
  <c r="BN144" i="1" a="1"/>
  <c r="BN144" i="1" s="1"/>
  <c r="BG144" i="1" a="1"/>
  <c r="BG144" i="1" s="1"/>
  <c r="BK144" i="1" a="1"/>
  <c r="BK144" i="1" s="1"/>
  <c r="BC144" i="1" a="1"/>
  <c r="BC144" i="1" s="1"/>
  <c r="AV144" i="1" a="1"/>
  <c r="AV144" i="1" s="1"/>
  <c r="AZ144" i="1" a="1"/>
  <c r="AZ144" i="1" s="1"/>
  <c r="AX144" i="1" a="1"/>
  <c r="AX144" i="1" s="1"/>
  <c r="BH144" i="1" a="1"/>
  <c r="BH144" i="1" s="1"/>
  <c r="BL144" i="1" a="1"/>
  <c r="BL144" i="1" s="1"/>
  <c r="BM144" i="1" a="1"/>
  <c r="BM144" i="1" s="1"/>
  <c r="BH142" i="1" a="1"/>
  <c r="BH142" i="1" s="1"/>
  <c r="BA142" i="1" a="1"/>
  <c r="BA142" i="1" s="1"/>
  <c r="BM142" i="1" a="1"/>
  <c r="BM142" i="1" s="1"/>
  <c r="AY144" i="1" a="1"/>
  <c r="AY144" i="1" s="1"/>
  <c r="AW142" i="1" a="1"/>
  <c r="AW142" i="1" s="1"/>
  <c r="AZ142" i="1" a="1"/>
  <c r="AZ142" i="1" s="1"/>
  <c r="BE144" i="1" a="1"/>
  <c r="BE144" i="1" s="1"/>
  <c r="BE142" i="1" a="1"/>
  <c r="BE142" i="1" s="1"/>
  <c r="BI142" i="1" a="1"/>
  <c r="BI142" i="1" s="1"/>
  <c r="BB142" i="1" a="1"/>
  <c r="BB142" i="1" s="1"/>
  <c r="BN142" i="1" a="1"/>
  <c r="BN142" i="1" s="1"/>
  <c r="AT144" i="1" a="1"/>
  <c r="AT144" i="1" s="1"/>
  <c r="AT142" i="1" a="1"/>
  <c r="AT142" i="1" s="1"/>
  <c r="AX142" i="1" a="1"/>
  <c r="AX142" i="1" s="1"/>
  <c r="BF144" i="1" a="1"/>
  <c r="BF144" i="1" s="1"/>
  <c r="BF142" i="1" a="1"/>
  <c r="BF142" i="1" s="1"/>
  <c r="BJ142" i="1" a="1"/>
  <c r="BJ142" i="1" s="1"/>
  <c r="BD142" i="1" a="1"/>
  <c r="BD142" i="1" s="1"/>
  <c r="BC142" i="1" a="1"/>
  <c r="BC142" i="1" s="1"/>
  <c r="AU144" i="1" a="1"/>
  <c r="AU144" i="1" s="1"/>
  <c r="AU142" i="1" a="1"/>
  <c r="AU142" i="1" s="1"/>
  <c r="AW144" i="1" a="1"/>
  <c r="AW144" i="1" s="1"/>
  <c r="BG142" i="1" a="1"/>
  <c r="BG142" i="1" s="1"/>
  <c r="AY142" i="1" a="1"/>
  <c r="AY142" i="1" s="1"/>
  <c r="BI144" i="1" a="1"/>
  <c r="BI144" i="1" s="1"/>
  <c r="BJ144" i="1" a="1"/>
  <c r="BJ144" i="1" s="1"/>
  <c r="BK142" i="1" a="1"/>
  <c r="BK142" i="1" s="1"/>
  <c r="BL142" i="1" a="1"/>
  <c r="BL142" i="1" s="1"/>
  <c r="AV142" i="1" a="1"/>
  <c r="AV142" i="1" s="1"/>
  <c r="BG141" i="1" a="1"/>
  <c r="BG141" i="1" s="1"/>
  <c r="BK141" i="1" a="1"/>
  <c r="BK141" i="1" s="1"/>
  <c r="BD141" i="1" a="1"/>
  <c r="BD141" i="1" s="1"/>
  <c r="AV145" i="1" a="1"/>
  <c r="AV145" i="1" s="1"/>
  <c r="AT143" i="1" a="1"/>
  <c r="AT143" i="1" s="1"/>
  <c r="AX143" i="1" a="1"/>
  <c r="AX143" i="1" s="1"/>
  <c r="BH145" i="1" a="1"/>
  <c r="BH145" i="1" s="1"/>
  <c r="AW145" i="1" a="1"/>
  <c r="AW145" i="1" s="1"/>
  <c r="BF143" i="1" a="1"/>
  <c r="BF143" i="1" s="1"/>
  <c r="BJ143" i="1" a="1"/>
  <c r="BJ143" i="1" s="1"/>
  <c r="BN143" i="1" a="1"/>
  <c r="BN143" i="1" s="1"/>
  <c r="BE145" i="1" a="1"/>
  <c r="BE145" i="1" s="1"/>
  <c r="AZ145" i="1" a="1"/>
  <c r="AZ145" i="1" s="1"/>
  <c r="AU143" i="1" a="1"/>
  <c r="AU143" i="1" s="1"/>
  <c r="AY143" i="1" a="1"/>
  <c r="AY143" i="1" s="1"/>
  <c r="BG143" i="1" a="1"/>
  <c r="BG143" i="1" s="1"/>
  <c r="AZ143" i="1" a="1"/>
  <c r="AZ143" i="1" s="1"/>
  <c r="AX145" i="1" a="1"/>
  <c r="AX145" i="1" s="1"/>
  <c r="BI145" i="1" a="1"/>
  <c r="BI145" i="1" s="1"/>
  <c r="BL143" i="1" a="1"/>
  <c r="BL143" i="1" s="1"/>
  <c r="BB143" i="1" a="1"/>
  <c r="BB143" i="1" s="1"/>
  <c r="BB145" i="1" a="1"/>
  <c r="BB145" i="1" s="1"/>
  <c r="BJ145" i="1" a="1"/>
  <c r="BJ145" i="1" s="1"/>
  <c r="BN145" i="1" a="1"/>
  <c r="BN145" i="1" s="1"/>
  <c r="AT145" i="1" a="1"/>
  <c r="AT145" i="1" s="1"/>
  <c r="AV143" i="1" a="1"/>
  <c r="AV143" i="1" s="1"/>
  <c r="BA143" i="1" a="1"/>
  <c r="BA143" i="1" s="1"/>
  <c r="BC141" i="1" a="1"/>
  <c r="BC141" i="1" s="1"/>
  <c r="BF145" i="1" a="1"/>
  <c r="BF145" i="1" s="1"/>
  <c r="BL145" i="1" a="1"/>
  <c r="BL145" i="1" s="1"/>
  <c r="BD143" i="1" a="1"/>
  <c r="BD143" i="1" s="1"/>
  <c r="BH143" i="1" a="1"/>
  <c r="BH143" i="1" s="1"/>
  <c r="BM143" i="1" a="1"/>
  <c r="BM143" i="1" s="1"/>
  <c r="AT141" i="1" a="1"/>
  <c r="AT141" i="1" s="1"/>
  <c r="AY145" i="1" a="1"/>
  <c r="AY145" i="1" s="1"/>
  <c r="BF141" i="1" a="1"/>
  <c r="BF141" i="1" s="1"/>
  <c r="AX141" i="1" a="1"/>
  <c r="AX141" i="1" s="1"/>
  <c r="BE141" i="1" a="1"/>
  <c r="BE141" i="1" s="1"/>
  <c r="BC145" i="1" a="1"/>
  <c r="BC145" i="1" s="1"/>
  <c r="BK145" i="1" a="1"/>
  <c r="BK145" i="1" s="1"/>
  <c r="BJ141" i="1" a="1"/>
  <c r="BJ141" i="1" s="1"/>
  <c r="AU145" i="1" a="1"/>
  <c r="AU145" i="1" s="1"/>
  <c r="AW143" i="1" a="1"/>
  <c r="AW143" i="1" s="1"/>
  <c r="BC143" i="1" a="1"/>
  <c r="BC143" i="1" s="1"/>
  <c r="BG145" i="1" a="1"/>
  <c r="BG145" i="1" s="1"/>
  <c r="BA145" i="1" a="1"/>
  <c r="BA145" i="1" s="1"/>
  <c r="BE143" i="1" a="1"/>
  <c r="BE143" i="1" s="1"/>
  <c r="BI143" i="1" a="1"/>
  <c r="BI143" i="1" s="1"/>
  <c r="BD145" i="1" a="1"/>
  <c r="BD145" i="1" s="1"/>
  <c r="BM145" i="1" a="1"/>
  <c r="BM145" i="1" s="1"/>
  <c r="BK143" i="1" a="1"/>
  <c r="BK143" i="1" s="1"/>
  <c r="BL141" i="1" a="1"/>
  <c r="BL141" i="1" s="1"/>
  <c r="AU141" i="1" a="1"/>
  <c r="AU141" i="1" s="1"/>
  <c r="BB141" i="1" a="1"/>
  <c r="BB141" i="1" s="1"/>
  <c r="BN141" i="1" a="1"/>
  <c r="BN141" i="1" s="1"/>
  <c r="AV141" i="1" a="1"/>
  <c r="AV141" i="1" s="1"/>
  <c r="BH141" i="1" a="1"/>
  <c r="BH141" i="1" s="1"/>
  <c r="BM141" i="1" a="1"/>
  <c r="BM141" i="1" s="1"/>
  <c r="AW141" i="1" a="1"/>
  <c r="AW141" i="1" s="1"/>
  <c r="BI141" i="1" a="1"/>
  <c r="BI141" i="1" s="1"/>
  <c r="AY141" i="1" a="1"/>
  <c r="AY141" i="1" s="1"/>
  <c r="AZ141" i="1" a="1"/>
  <c r="AZ141" i="1" s="1"/>
  <c r="BA141" i="1" a="1"/>
  <c r="BA141" i="1" s="1"/>
  <c r="S96" i="1"/>
  <c r="BM97" i="1" a="1"/>
  <c r="BM97" i="1" s="1"/>
  <c r="BF98" i="1" a="1"/>
  <c r="BF98" i="1" s="1"/>
  <c r="BJ98" i="1" a="1"/>
  <c r="BJ98" i="1" s="1"/>
  <c r="AW97" i="1" a="1"/>
  <c r="AW97" i="1" s="1"/>
  <c r="BE97" i="1" a="1"/>
  <c r="BE97" i="1" s="1"/>
  <c r="BI97" i="1" a="1"/>
  <c r="BI97" i="1" s="1"/>
  <c r="BB97" i="1" a="1"/>
  <c r="BB97" i="1" s="1"/>
  <c r="AT97" i="1" a="1"/>
  <c r="AT97" i="1" s="1"/>
  <c r="AX97" i="1" a="1"/>
  <c r="AX97" i="1" s="1"/>
  <c r="BF97" i="1" a="1"/>
  <c r="BF97" i="1" s="1"/>
  <c r="BJ97" i="1" a="1"/>
  <c r="BJ97" i="1" s="1"/>
  <c r="BN97" i="1" a="1"/>
  <c r="BN97" i="1" s="1"/>
  <c r="AU97" i="1" a="1"/>
  <c r="AU97" i="1" s="1"/>
  <c r="AY97" i="1" a="1"/>
  <c r="AY97" i="1" s="1"/>
  <c r="BG97" i="1" a="1"/>
  <c r="BG97" i="1" s="1"/>
  <c r="BK97" i="1" a="1"/>
  <c r="BK97" i="1" s="1"/>
  <c r="AW98" i="1" a="1"/>
  <c r="AW98" i="1" s="1"/>
  <c r="BC97" i="1" a="1"/>
  <c r="BC97" i="1" s="1"/>
  <c r="AZ97" i="1" a="1"/>
  <c r="AZ97" i="1" s="1"/>
  <c r="BE98" i="1" a="1"/>
  <c r="BE98" i="1" s="1"/>
  <c r="BI98" i="1" a="1"/>
  <c r="BI98" i="1" s="1"/>
  <c r="AV97" i="1" a="1"/>
  <c r="AV97" i="1" s="1"/>
  <c r="BL97" i="1" a="1"/>
  <c r="BL97" i="1" s="1"/>
  <c r="BH97" i="1" a="1"/>
  <c r="BH97" i="1" s="1"/>
  <c r="BA98" i="1" a="1"/>
  <c r="BA98" i="1" s="1"/>
  <c r="BD97" i="1" a="1"/>
  <c r="BD97" i="1" s="1"/>
  <c r="BA97" i="1" a="1"/>
  <c r="BA97" i="1" s="1"/>
  <c r="AT98" i="1" a="1"/>
  <c r="AT98" i="1" s="1"/>
  <c r="AX98" i="1" a="1"/>
  <c r="AX98" i="1" s="1"/>
  <c r="BH98" i="1" a="1"/>
  <c r="BH98" i="1" s="1"/>
  <c r="AT100" i="1" a="1"/>
  <c r="AT100" i="1" s="1"/>
  <c r="BJ100" i="1" a="1"/>
  <c r="BJ100" i="1" s="1"/>
  <c r="AT96" i="1" a="1"/>
  <c r="AT96" i="1" s="1"/>
  <c r="BA100" i="1" a="1"/>
  <c r="BA100" i="1" s="1"/>
  <c r="BF100" i="1" a="1"/>
  <c r="BF100" i="1" s="1"/>
  <c r="BF96" i="1" a="1"/>
  <c r="BF96" i="1" s="1"/>
  <c r="AY96" i="1" a="1"/>
  <c r="AY96" i="1" s="1"/>
  <c r="AT99" i="1" a="1"/>
  <c r="AT99" i="1" s="1"/>
  <c r="AX99" i="1" a="1"/>
  <c r="AX99" i="1" s="1"/>
  <c r="BM100" i="1" a="1"/>
  <c r="BM100" i="1" s="1"/>
  <c r="AY98" i="1" a="1"/>
  <c r="AY98" i="1" s="1"/>
  <c r="BM98" i="1" a="1"/>
  <c r="BM98" i="1" s="1"/>
  <c r="BK96" i="1" a="1"/>
  <c r="BK96" i="1" s="1"/>
  <c r="BF99" i="1" a="1"/>
  <c r="BF99" i="1" s="1"/>
  <c r="BJ99" i="1" a="1"/>
  <c r="BJ99" i="1" s="1"/>
  <c r="AU100" i="1" a="1"/>
  <c r="AU100" i="1" s="1"/>
  <c r="BB98" i="1" a="1"/>
  <c r="BB98" i="1" s="1"/>
  <c r="BK98" i="1" a="1"/>
  <c r="BK98" i="1" s="1"/>
  <c r="BA99" i="1" a="1"/>
  <c r="BA99" i="1" s="1"/>
  <c r="BG100" i="1" a="1"/>
  <c r="BG100" i="1" s="1"/>
  <c r="AY100" i="1" a="1"/>
  <c r="AY100" i="1" s="1"/>
  <c r="BN98" i="1" a="1"/>
  <c r="BN98" i="1" s="1"/>
  <c r="AU96" i="1" a="1"/>
  <c r="AU96" i="1" s="1"/>
  <c r="BM99" i="1" a="1"/>
  <c r="BM99" i="1" s="1"/>
  <c r="BB100" i="1" a="1"/>
  <c r="BB100" i="1" s="1"/>
  <c r="BG96" i="1" a="1"/>
  <c r="BG96" i="1" s="1"/>
  <c r="AZ96" i="1" a="1"/>
  <c r="AZ96" i="1" s="1"/>
  <c r="AU99" i="1" a="1"/>
  <c r="AU99" i="1" s="1"/>
  <c r="AY99" i="1" a="1"/>
  <c r="AY99" i="1" s="1"/>
  <c r="BN100" i="1" a="1"/>
  <c r="BN100" i="1" s="1"/>
  <c r="BC98" i="1" a="1"/>
  <c r="BC98" i="1" s="1"/>
  <c r="AZ98" i="1" a="1"/>
  <c r="AZ98" i="1" s="1"/>
  <c r="BL96" i="1" a="1"/>
  <c r="BL96" i="1" s="1"/>
  <c r="BB99" i="1" a="1"/>
  <c r="BB99" i="1" s="1"/>
  <c r="BG99" i="1" a="1"/>
  <c r="BG99" i="1" s="1"/>
  <c r="BK99" i="1" a="1"/>
  <c r="BK99" i="1" s="1"/>
  <c r="AV100" i="1" a="1"/>
  <c r="AV100" i="1" s="1"/>
  <c r="BL98" i="1" a="1"/>
  <c r="BL98" i="1" s="1"/>
  <c r="AV96" i="1" a="1"/>
  <c r="AV96" i="1" s="1"/>
  <c r="BN99" i="1" a="1"/>
  <c r="BN99" i="1" s="1"/>
  <c r="AZ99" i="1" a="1"/>
  <c r="AZ99" i="1" s="1"/>
  <c r="BH100" i="1" a="1"/>
  <c r="BH100" i="1" s="1"/>
  <c r="BK100" i="1" a="1"/>
  <c r="BK100" i="1" s="1"/>
  <c r="BD98" i="1" a="1"/>
  <c r="BD98" i="1" s="1"/>
  <c r="BH96" i="1" a="1"/>
  <c r="BH96" i="1" s="1"/>
  <c r="BC96" i="1" a="1"/>
  <c r="BC96" i="1" s="1"/>
  <c r="BC100" i="1" a="1"/>
  <c r="BC100" i="1" s="1"/>
  <c r="BA96" i="1" a="1"/>
  <c r="BA96" i="1" s="1"/>
  <c r="BC99" i="1" a="1"/>
  <c r="BC99" i="1" s="1"/>
  <c r="AV99" i="1" a="1"/>
  <c r="AV99" i="1" s="1"/>
  <c r="AU98" i="1" a="1"/>
  <c r="AU98" i="1" s="1"/>
  <c r="BD96" i="1" a="1"/>
  <c r="BD96" i="1" s="1"/>
  <c r="AW96" i="1" a="1"/>
  <c r="AW96" i="1" s="1"/>
  <c r="BM96" i="1" a="1"/>
  <c r="BM96" i="1" s="1"/>
  <c r="BH99" i="1" a="1"/>
  <c r="BH99" i="1" s="1"/>
  <c r="AW100" i="1" a="1"/>
  <c r="AW100" i="1" s="1"/>
  <c r="BG98" i="1" a="1"/>
  <c r="BG98" i="1" s="1"/>
  <c r="BI96" i="1" a="1"/>
  <c r="BI96" i="1" s="1"/>
  <c r="BD99" i="1" a="1"/>
  <c r="BD99" i="1" s="1"/>
  <c r="BD100" i="1" a="1"/>
  <c r="BD100" i="1" s="1"/>
  <c r="BI100" i="1" a="1"/>
  <c r="BI100" i="1" s="1"/>
  <c r="BL99" i="1" a="1"/>
  <c r="BL99" i="1" s="1"/>
  <c r="AZ100" i="1" a="1"/>
  <c r="AZ100" i="1" s="1"/>
  <c r="BE96" i="1" a="1"/>
  <c r="BE96" i="1" s="1"/>
  <c r="AX96" i="1" a="1"/>
  <c r="AX96" i="1" s="1"/>
  <c r="BB96" i="1" a="1"/>
  <c r="BB96" i="1" s="1"/>
  <c r="AW99" i="1" a="1"/>
  <c r="AW99" i="1" s="1"/>
  <c r="BL100" i="1" a="1"/>
  <c r="BL100" i="1" s="1"/>
  <c r="BE100" i="1" a="1"/>
  <c r="BE100" i="1" s="1"/>
  <c r="AV98" i="1" a="1"/>
  <c r="AV98" i="1" s="1"/>
  <c r="BJ96" i="1" a="1"/>
  <c r="BJ96" i="1" s="1"/>
  <c r="BN96" i="1" a="1"/>
  <c r="BN96" i="1" s="1"/>
  <c r="BE99" i="1" a="1"/>
  <c r="BE99" i="1" s="1"/>
  <c r="BI99" i="1" a="1"/>
  <c r="BI99" i="1" s="1"/>
  <c r="AX100" i="1" a="1"/>
  <c r="AX100" i="1" s="1"/>
  <c r="S346" i="1"/>
  <c r="BJ348" i="1" a="1"/>
  <c r="BJ348" i="1" s="1"/>
  <c r="AW347" i="1" a="1"/>
  <c r="AW347" i="1" s="1"/>
  <c r="BJ350" i="1" a="1"/>
  <c r="BJ350" i="1" s="1"/>
  <c r="AW346" i="1" a="1"/>
  <c r="AW346" i="1" s="1"/>
  <c r="AU349" i="1" a="1"/>
  <c r="AU349" i="1" s="1"/>
  <c r="BG349" i="1" a="1"/>
  <c r="BG349" i="1" s="1"/>
  <c r="BK348" i="1" a="1"/>
  <c r="BK348" i="1" s="1"/>
  <c r="BM347" i="1" a="1"/>
  <c r="BM347" i="1" s="1"/>
  <c r="AU350" i="1" a="1"/>
  <c r="AU350" i="1" s="1"/>
  <c r="AX346" i="1" a="1"/>
  <c r="AX346" i="1" s="1"/>
  <c r="BK349" i="1" a="1"/>
  <c r="BK349" i="1" s="1"/>
  <c r="AV348" i="1" a="1"/>
  <c r="AV348" i="1" s="1"/>
  <c r="AX347" i="1" a="1"/>
  <c r="AX347" i="1" s="1"/>
  <c r="BK350" i="1" a="1"/>
  <c r="BK350" i="1" s="1"/>
  <c r="BC346" i="1" a="1"/>
  <c r="BC346" i="1" s="1"/>
  <c r="BN346" i="1" a="1"/>
  <c r="BN346" i="1" s="1"/>
  <c r="AV349" i="1" a="1"/>
  <c r="AV349" i="1" s="1"/>
  <c r="BL348" i="1" a="1"/>
  <c r="BL348" i="1" s="1"/>
  <c r="BN347" i="1" a="1"/>
  <c r="BN347" i="1" s="1"/>
  <c r="AV350" i="1" a="1"/>
  <c r="AV350" i="1" s="1"/>
  <c r="BD346" i="1" a="1"/>
  <c r="BD346" i="1" s="1"/>
  <c r="AY346" i="1" a="1"/>
  <c r="AY346" i="1" s="1"/>
  <c r="BL349" i="1" a="1"/>
  <c r="BL349" i="1" s="1"/>
  <c r="AW348" i="1" a="1"/>
  <c r="AW348" i="1" s="1"/>
  <c r="AY347" i="1" a="1"/>
  <c r="AY347" i="1" s="1"/>
  <c r="AY350" i="1" a="1"/>
  <c r="AY350" i="1" s="1"/>
  <c r="BL350" i="1" a="1"/>
  <c r="BL350" i="1" s="1"/>
  <c r="BE346" i="1" a="1"/>
  <c r="BE346" i="1" s="1"/>
  <c r="AZ346" i="1" a="1"/>
  <c r="AZ346" i="1" s="1"/>
  <c r="AW349" i="1" a="1"/>
  <c r="AW349" i="1" s="1"/>
  <c r="BA348" i="1" a="1"/>
  <c r="BA348" i="1" s="1"/>
  <c r="BM348" i="1" a="1"/>
  <c r="BM348" i="1" s="1"/>
  <c r="AZ347" i="1" a="1"/>
  <c r="AZ347" i="1" s="1"/>
  <c r="AZ350" i="1" a="1"/>
  <c r="AZ350" i="1" s="1"/>
  <c r="AW350" i="1" a="1"/>
  <c r="AW350" i="1" s="1"/>
  <c r="BF346" i="1" a="1"/>
  <c r="BF346" i="1" s="1"/>
  <c r="BA346" i="1" a="1"/>
  <c r="BA346" i="1" s="1"/>
  <c r="BM349" i="1" a="1"/>
  <c r="BM349" i="1" s="1"/>
  <c r="BB348" i="1" a="1"/>
  <c r="BB348" i="1" s="1"/>
  <c r="AX348" i="1" a="1"/>
  <c r="AX348" i="1" s="1"/>
  <c r="BA347" i="1" a="1"/>
  <c r="BA347" i="1" s="1"/>
  <c r="BA350" i="1" a="1"/>
  <c r="BA350" i="1" s="1"/>
  <c r="BM350" i="1" a="1"/>
  <c r="BM350" i="1" s="1"/>
  <c r="BG346" i="1" a="1"/>
  <c r="BG346" i="1" s="1"/>
  <c r="BB346" i="1" a="1"/>
  <c r="BB346" i="1" s="1"/>
  <c r="AX349" i="1" a="1"/>
  <c r="AX349" i="1" s="1"/>
  <c r="BC348" i="1" a="1"/>
  <c r="BC348" i="1" s="1"/>
  <c r="BN348" i="1" a="1"/>
  <c r="BN348" i="1" s="1"/>
  <c r="BB347" i="1" a="1"/>
  <c r="BB347" i="1" s="1"/>
  <c r="BB350" i="1" a="1"/>
  <c r="BB350" i="1" s="1"/>
  <c r="AX350" i="1" a="1"/>
  <c r="AX350" i="1" s="1"/>
  <c r="BH346" i="1" a="1"/>
  <c r="BH346" i="1" s="1"/>
  <c r="BN349" i="1" a="1"/>
  <c r="BN349" i="1" s="1"/>
  <c r="BD348" i="1" a="1"/>
  <c r="BD348" i="1" s="1"/>
  <c r="AY348" i="1" a="1"/>
  <c r="AY348" i="1" s="1"/>
  <c r="BC347" i="1" a="1"/>
  <c r="BC347" i="1" s="1"/>
  <c r="BC350" i="1" a="1"/>
  <c r="BC350" i="1" s="1"/>
  <c r="BN350" i="1" a="1"/>
  <c r="BN350" i="1" s="1"/>
  <c r="BI346" i="1" a="1"/>
  <c r="BI346" i="1" s="1"/>
  <c r="AY349" i="1" a="1"/>
  <c r="AY349" i="1" s="1"/>
  <c r="BE348" i="1" a="1"/>
  <c r="BE348" i="1" s="1"/>
  <c r="AZ348" i="1" a="1"/>
  <c r="AZ348" i="1" s="1"/>
  <c r="BD347" i="1" a="1"/>
  <c r="BD347" i="1" s="1"/>
  <c r="BD350" i="1" a="1"/>
  <c r="BD350" i="1" s="1"/>
  <c r="AT346" i="1" a="1"/>
  <c r="AT346" i="1" s="1"/>
  <c r="AZ349" i="1" a="1"/>
  <c r="AZ349" i="1" s="1"/>
  <c r="BF348" i="1" a="1"/>
  <c r="BF348" i="1" s="1"/>
  <c r="AT347" i="1" a="1"/>
  <c r="AT347" i="1" s="1"/>
  <c r="BE347" i="1" a="1"/>
  <c r="BE347" i="1" s="1"/>
  <c r="BE350" i="1" a="1"/>
  <c r="BE350" i="1" s="1"/>
  <c r="BJ346" i="1" a="1"/>
  <c r="BJ346" i="1" s="1"/>
  <c r="BB349" i="1" a="1"/>
  <c r="BB349" i="1" s="1"/>
  <c r="BG348" i="1" a="1"/>
  <c r="BG348" i="1" s="1"/>
  <c r="BJ347" i="1" a="1"/>
  <c r="BJ347" i="1" s="1"/>
  <c r="BF347" i="1" a="1"/>
  <c r="BF347" i="1" s="1"/>
  <c r="BF350" i="1" a="1"/>
  <c r="BF350" i="1" s="1"/>
  <c r="AU346" i="1" a="1"/>
  <c r="AU346" i="1" s="1"/>
  <c r="BA349" i="1" a="1"/>
  <c r="BA349" i="1" s="1"/>
  <c r="BH348" i="1" a="1"/>
  <c r="BH348" i="1" s="1"/>
  <c r="AU347" i="1" a="1"/>
  <c r="AU347" i="1" s="1"/>
  <c r="BG347" i="1" a="1"/>
  <c r="BG347" i="1" s="1"/>
  <c r="BG350" i="1" a="1"/>
  <c r="BG350" i="1" s="1"/>
  <c r="BK346" i="1" a="1"/>
  <c r="BK346" i="1" s="1"/>
  <c r="BH349" i="1" a="1"/>
  <c r="BH349" i="1" s="1"/>
  <c r="BC349" i="1" a="1"/>
  <c r="BC349" i="1" s="1"/>
  <c r="BI348" i="1" a="1"/>
  <c r="BI348" i="1" s="1"/>
  <c r="BK347" i="1" a="1"/>
  <c r="BK347" i="1" s="1"/>
  <c r="BH347" i="1" a="1"/>
  <c r="BH347" i="1" s="1"/>
  <c r="BH350" i="1" a="1"/>
  <c r="BH350" i="1" s="1"/>
  <c r="BM346" i="1" a="1"/>
  <c r="BM346" i="1" s="1"/>
  <c r="BI349" i="1" a="1"/>
  <c r="BI349" i="1" s="1"/>
  <c r="BD349" i="1" a="1"/>
  <c r="BD349" i="1" s="1"/>
  <c r="AU348" i="1" a="1"/>
  <c r="AU348" i="1" s="1"/>
  <c r="AV347" i="1" a="1"/>
  <c r="AV347" i="1" s="1"/>
  <c r="BI347" i="1" a="1"/>
  <c r="BI347" i="1" s="1"/>
  <c r="BI350" i="1" a="1"/>
  <c r="BI350" i="1" s="1"/>
  <c r="AV346" i="1" a="1"/>
  <c r="AV346" i="1" s="1"/>
  <c r="AT349" i="1" a="1"/>
  <c r="AT349" i="1" s="1"/>
  <c r="BE349" i="1" a="1"/>
  <c r="BE349" i="1" s="1"/>
  <c r="AT348" i="1" a="1"/>
  <c r="AT348" i="1" s="1"/>
  <c r="BL347" i="1" a="1"/>
  <c r="BL347" i="1" s="1"/>
  <c r="AT350" i="1" a="1"/>
  <c r="AT350" i="1" s="1"/>
  <c r="BL346" i="1" a="1"/>
  <c r="BL346" i="1" s="1"/>
  <c r="BJ349" i="1" a="1"/>
  <c r="BJ349" i="1" s="1"/>
  <c r="BF349" i="1" a="1"/>
  <c r="BF349" i="1" s="1"/>
  <c r="BB20" i="1" a="1"/>
  <c r="BB20" i="1" s="1"/>
  <c r="AU25" i="1" a="1"/>
  <c r="AU25" i="1" s="1"/>
  <c r="BE25" i="1" a="1"/>
  <c r="BE25" i="1" s="1"/>
  <c r="BI38" i="1" a="1"/>
  <c r="BI38" i="1" s="1"/>
  <c r="BH38" i="1" a="1"/>
  <c r="BH38" i="1" s="1"/>
  <c r="BE23" i="1" a="1"/>
  <c r="BE23" i="1" s="1"/>
  <c r="BA32" i="151"/>
  <c r="AY48" i="151"/>
  <c r="V41" i="151"/>
  <c r="BG39" i="151"/>
  <c r="AK33" i="151"/>
  <c r="AB37" i="151"/>
  <c r="BF37" i="151"/>
  <c r="AR47" i="151"/>
  <c r="AR51" i="151"/>
  <c r="AQ61" i="151"/>
  <c r="BA61" i="151"/>
  <c r="E280" i="151"/>
  <c r="AJ54" i="151"/>
  <c r="G420" i="151"/>
  <c r="N372" i="151"/>
  <c r="N378" i="151"/>
  <c r="G446" i="151"/>
  <c r="N322" i="151"/>
  <c r="G313" i="151"/>
  <c r="G297" i="151"/>
  <c r="N300" i="151"/>
  <c r="N253" i="151"/>
  <c r="N230" i="151"/>
  <c r="N157" i="151"/>
  <c r="N179" i="151"/>
  <c r="F430" i="151"/>
  <c r="F406" i="151"/>
  <c r="M406" i="151"/>
  <c r="F420" i="151"/>
  <c r="F386" i="151"/>
  <c r="F417" i="151"/>
  <c r="M352" i="151"/>
  <c r="M417" i="151"/>
  <c r="M418" i="151"/>
  <c r="F314" i="151"/>
  <c r="F325" i="151"/>
  <c r="M320" i="151"/>
  <c r="M313" i="151"/>
  <c r="F298" i="151"/>
  <c r="M382" i="151"/>
  <c r="M240" i="151"/>
  <c r="M221" i="151"/>
  <c r="M256" i="151"/>
  <c r="M222" i="151"/>
  <c r="M242" i="151"/>
  <c r="F180" i="151"/>
  <c r="M188" i="151"/>
  <c r="M161" i="151"/>
  <c r="M152" i="151"/>
  <c r="M163" i="151"/>
  <c r="BF64" i="151"/>
  <c r="AP29" i="151"/>
  <c r="AZ29" i="151"/>
  <c r="AM109" i="151"/>
  <c r="AM435" i="151"/>
  <c r="AT436" i="151"/>
  <c r="AT412" i="151"/>
  <c r="AM408" i="151"/>
  <c r="AT363" i="151"/>
  <c r="AM364" i="151"/>
  <c r="AT356" i="151"/>
  <c r="AT350" i="151"/>
  <c r="AM378" i="151"/>
  <c r="AT387" i="151"/>
  <c r="AT298" i="151"/>
  <c r="AM293" i="151"/>
  <c r="AT355" i="151"/>
  <c r="AM287" i="151"/>
  <c r="AM362" i="151"/>
  <c r="AT292" i="151"/>
  <c r="AM240" i="151"/>
  <c r="AM254" i="151"/>
  <c r="AM222" i="151"/>
  <c r="AM177" i="151"/>
  <c r="AT170" i="151"/>
  <c r="AM191" i="151"/>
  <c r="AT156" i="151"/>
  <c r="AT186" i="151"/>
  <c r="AM186" i="151"/>
  <c r="AM174" i="151"/>
  <c r="BI408" i="151"/>
  <c r="BD57" i="151"/>
  <c r="BI435" i="151"/>
  <c r="BD60" i="151"/>
  <c r="BI438" i="151"/>
  <c r="BI406" i="151"/>
  <c r="BI431" i="151"/>
  <c r="BB426" i="151"/>
  <c r="BI369" i="151"/>
  <c r="BI388" i="151"/>
  <c r="BI344" i="151"/>
  <c r="BI380" i="151"/>
  <c r="BI383" i="151"/>
  <c r="BB296" i="151"/>
  <c r="BB281" i="151"/>
  <c r="BI303" i="151"/>
  <c r="BI300" i="151"/>
  <c r="BI312" i="151"/>
  <c r="BB299" i="151"/>
  <c r="BB219" i="151"/>
  <c r="BB242" i="151"/>
  <c r="BB233" i="151"/>
  <c r="BI235" i="151"/>
  <c r="BB254" i="151"/>
  <c r="BI163" i="151"/>
  <c r="BB232" i="151"/>
  <c r="BI159" i="151"/>
  <c r="BB188" i="151"/>
  <c r="BI228" i="151"/>
  <c r="BB165" i="151"/>
  <c r="BK23" i="1" a="1"/>
  <c r="BK23" i="1" s="1"/>
  <c r="S466" i="1"/>
  <c r="BD468" i="1" a="1"/>
  <c r="BD468" i="1" s="1"/>
  <c r="BN469" i="1" a="1"/>
  <c r="BN469" i="1" s="1"/>
  <c r="BI470" i="1" a="1"/>
  <c r="BI470" i="1" s="1"/>
  <c r="BD467" i="1" a="1"/>
  <c r="BD467" i="1" s="1"/>
  <c r="BF467" i="1" a="1"/>
  <c r="BF467" i="1" s="1"/>
  <c r="AY466" i="1" a="1"/>
  <c r="AY466" i="1" s="1"/>
  <c r="AV469" i="1" a="1"/>
  <c r="AV469" i="1" s="1"/>
  <c r="BF470" i="1" a="1"/>
  <c r="BF470" i="1" s="1"/>
  <c r="BH466" i="1" a="1"/>
  <c r="BH466" i="1" s="1"/>
  <c r="AV468" i="1" a="1"/>
  <c r="AV468" i="1" s="1"/>
  <c r="AX468" i="1" a="1"/>
  <c r="AX468" i="1" s="1"/>
  <c r="BI467" i="1" a="1"/>
  <c r="BI467" i="1" s="1"/>
  <c r="BL469" i="1" a="1"/>
  <c r="BL469" i="1" s="1"/>
  <c r="BE466" i="1" a="1"/>
  <c r="BE466" i="1" s="1"/>
  <c r="BB467" i="1" a="1"/>
  <c r="BB467" i="1" s="1"/>
  <c r="BL468" i="1" a="1"/>
  <c r="BL468" i="1" s="1"/>
  <c r="BN468" i="1" a="1"/>
  <c r="BN468" i="1" s="1"/>
  <c r="BA468" i="1" a="1"/>
  <c r="BA468" i="1" s="1"/>
  <c r="BK469" i="1" a="1"/>
  <c r="BK469" i="1" s="1"/>
  <c r="BD466" i="1" a="1"/>
  <c r="BD466" i="1" s="1"/>
  <c r="BH470" i="1" a="1"/>
  <c r="BH470" i="1" s="1"/>
  <c r="BK468" i="1" a="1"/>
  <c r="BK468" i="1" s="1"/>
  <c r="BE469" i="1" a="1"/>
  <c r="BE469" i="1" s="1"/>
  <c r="AX466" i="1" a="1"/>
  <c r="AX466" i="1" s="1"/>
  <c r="BB470" i="1" a="1"/>
  <c r="BB470" i="1" s="1"/>
  <c r="BC470" i="1" a="1"/>
  <c r="BC470" i="1" s="1"/>
  <c r="AX467" i="1" a="1"/>
  <c r="AX467" i="1" s="1"/>
  <c r="BG466" i="1" a="1"/>
  <c r="BG466" i="1" s="1"/>
  <c r="BC469" i="1" a="1"/>
  <c r="BC469" i="1" s="1"/>
  <c r="AW470" i="1" a="1"/>
  <c r="AW470" i="1" s="1"/>
  <c r="BH467" i="1" a="1"/>
  <c r="BH467" i="1" s="1"/>
  <c r="BB466" i="1" a="1"/>
  <c r="BB466" i="1" s="1"/>
  <c r="BN467" i="1" a="1"/>
  <c r="BN467" i="1" s="1"/>
  <c r="BA467" i="1" a="1"/>
  <c r="BA467" i="1" s="1"/>
  <c r="AU470" i="1" a="1"/>
  <c r="AU470" i="1" s="1"/>
  <c r="BM470" i="1" a="1"/>
  <c r="BM470" i="1" s="1"/>
  <c r="AZ468" i="1" a="1"/>
  <c r="AZ468" i="1" s="1"/>
  <c r="AV467" i="1" a="1"/>
  <c r="AV467" i="1" s="1"/>
  <c r="BF468" i="1" a="1"/>
  <c r="BF468" i="1" s="1"/>
  <c r="BI468" i="1" a="1"/>
  <c r="BI468" i="1" s="1"/>
  <c r="BK470" i="1" a="1"/>
  <c r="BK470" i="1" s="1"/>
  <c r="AV466" i="1" a="1"/>
  <c r="AV466" i="1" s="1"/>
  <c r="BH469" i="1" a="1"/>
  <c r="BH469" i="1" s="1"/>
  <c r="BL467" i="1" a="1"/>
  <c r="BL467" i="1" s="1"/>
  <c r="AX469" i="1" a="1"/>
  <c r="AX469" i="1" s="1"/>
  <c r="BA469" i="1" a="1"/>
  <c r="BA469" i="1" s="1"/>
  <c r="BL466" i="1" a="1"/>
  <c r="BL466" i="1" s="1"/>
  <c r="BN466" i="1" a="1"/>
  <c r="BN466" i="1" s="1"/>
  <c r="AZ470" i="1" a="1"/>
  <c r="AZ470" i="1" s="1"/>
  <c r="AU467" i="1" a="1"/>
  <c r="AU467" i="1" s="1"/>
  <c r="BF466" i="1" a="1"/>
  <c r="BF466" i="1" s="1"/>
  <c r="BM466" i="1" a="1"/>
  <c r="BM466" i="1" s="1"/>
  <c r="BJ467" i="1" a="1"/>
  <c r="BJ467" i="1" s="1"/>
  <c r="BK467" i="1" a="1"/>
  <c r="BK467" i="1" s="1"/>
  <c r="AZ467" i="1" a="1"/>
  <c r="AZ467" i="1" s="1"/>
  <c r="BE467" i="1" a="1"/>
  <c r="BE467" i="1" s="1"/>
  <c r="BB468" i="1" a="1"/>
  <c r="BB468" i="1" s="1"/>
  <c r="BC468" i="1" a="1"/>
  <c r="BC468" i="1" s="1"/>
  <c r="BH468" i="1" a="1"/>
  <c r="BH468" i="1" s="1"/>
  <c r="AW468" i="1" a="1"/>
  <c r="AW468" i="1" s="1"/>
  <c r="AT469" i="1" a="1"/>
  <c r="AT469" i="1" s="1"/>
  <c r="AU469" i="1" a="1"/>
  <c r="AU469" i="1" s="1"/>
  <c r="AZ469" i="1" a="1"/>
  <c r="AZ469" i="1" s="1"/>
  <c r="BM468" i="1" a="1"/>
  <c r="BM468" i="1" s="1"/>
  <c r="BJ469" i="1" a="1"/>
  <c r="BJ469" i="1" s="1"/>
  <c r="BD470" i="1" a="1"/>
  <c r="BD470" i="1" s="1"/>
  <c r="AT468" i="1" a="1"/>
  <c r="AT468" i="1" s="1"/>
  <c r="BF469" i="1" a="1"/>
  <c r="BF469" i="1" s="1"/>
  <c r="BC466" i="1" a="1"/>
  <c r="BC466" i="1" s="1"/>
  <c r="BJ468" i="1" a="1"/>
  <c r="BJ468" i="1" s="1"/>
  <c r="AX470" i="1" a="1"/>
  <c r="AX470" i="1" s="1"/>
  <c r="AW467" i="1" a="1"/>
  <c r="AW467" i="1" s="1"/>
  <c r="BB469" i="1" a="1"/>
  <c r="BB469" i="1" s="1"/>
  <c r="BN470" i="1" a="1"/>
  <c r="BN470" i="1" s="1"/>
  <c r="BM467" i="1" a="1"/>
  <c r="BM467" i="1" s="1"/>
  <c r="AT470" i="1" a="1"/>
  <c r="AT470" i="1" s="1"/>
  <c r="AW466" i="1" a="1"/>
  <c r="AW466" i="1" s="1"/>
  <c r="BE468" i="1" a="1"/>
  <c r="BE468" i="1" s="1"/>
  <c r="BJ470" i="1" a="1"/>
  <c r="BJ470" i="1" s="1"/>
  <c r="BG467" i="1" a="1"/>
  <c r="BG467" i="1" s="1"/>
  <c r="AW469" i="1" a="1"/>
  <c r="AW469" i="1" s="1"/>
  <c r="BJ466" i="1" a="1"/>
  <c r="BJ466" i="1" s="1"/>
  <c r="AY468" i="1" a="1"/>
  <c r="AY468" i="1" s="1"/>
  <c r="BM469" i="1" a="1"/>
  <c r="BM469" i="1" s="1"/>
  <c r="BC467" i="1" a="1"/>
  <c r="BC467" i="1" s="1"/>
  <c r="BG469" i="1" a="1"/>
  <c r="BG469" i="1" s="1"/>
  <c r="BE470" i="1" a="1"/>
  <c r="BE470" i="1" s="1"/>
  <c r="AU468" i="1" a="1"/>
  <c r="AU468" i="1" s="1"/>
  <c r="AY470" i="1" a="1"/>
  <c r="AY470" i="1" s="1"/>
  <c r="BI466" i="1" a="1"/>
  <c r="BI466" i="1" s="1"/>
  <c r="AY467" i="1" a="1"/>
  <c r="AY467" i="1" s="1"/>
  <c r="BD469" i="1" a="1"/>
  <c r="BD469" i="1" s="1"/>
  <c r="BI469" i="1" a="1"/>
  <c r="BI469" i="1" s="1"/>
  <c r="AU466" i="1" a="1"/>
  <c r="AU466" i="1" s="1"/>
  <c r="BG468" i="1" a="1"/>
  <c r="BG468" i="1" s="1"/>
  <c r="AV470" i="1" a="1"/>
  <c r="AV470" i="1" s="1"/>
  <c r="BA470" i="1" a="1"/>
  <c r="BA470" i="1" s="1"/>
  <c r="BK466" i="1" a="1"/>
  <c r="BK466" i="1" s="1"/>
  <c r="AY469" i="1" a="1"/>
  <c r="AY469" i="1" s="1"/>
  <c r="BL470" i="1" a="1"/>
  <c r="BL470" i="1" s="1"/>
  <c r="AZ466" i="1" a="1"/>
  <c r="AZ466" i="1" s="1"/>
  <c r="BA466" i="1" a="1"/>
  <c r="BA466" i="1" s="1"/>
  <c r="BG470" i="1" a="1"/>
  <c r="BG470" i="1" s="1"/>
  <c r="AT466" i="1" a="1"/>
  <c r="AT466" i="1" s="1"/>
  <c r="AT467" i="1" a="1"/>
  <c r="AT467" i="1" s="1"/>
  <c r="S241" i="1"/>
  <c r="AZ245" i="1" a="1"/>
  <c r="AZ245" i="1" s="1"/>
  <c r="BC245" i="1" a="1"/>
  <c r="BC245" i="1" s="1"/>
  <c r="BF245" i="1" a="1"/>
  <c r="BF245" i="1" s="1"/>
  <c r="AW245" i="1" a="1"/>
  <c r="AW245" i="1" s="1"/>
  <c r="AX243" i="1" a="1"/>
  <c r="AX243" i="1" s="1"/>
  <c r="BF243" i="1" a="1"/>
  <c r="BF243" i="1" s="1"/>
  <c r="BL245" i="1" a="1"/>
  <c r="BL245" i="1" s="1"/>
  <c r="BI245" i="1" a="1"/>
  <c r="BI245" i="1" s="1"/>
  <c r="BJ243" i="1" a="1"/>
  <c r="BJ243" i="1" s="1"/>
  <c r="AZ243" i="1" a="1"/>
  <c r="AZ243" i="1" s="1"/>
  <c r="AY245" i="1" a="1"/>
  <c r="AY245" i="1" s="1"/>
  <c r="BN245" i="1" a="1"/>
  <c r="BN245" i="1" s="1"/>
  <c r="AV245" i="1" a="1"/>
  <c r="AV245" i="1" s="1"/>
  <c r="BK245" i="1" a="1"/>
  <c r="BK245" i="1" s="1"/>
  <c r="BH245" i="1" a="1"/>
  <c r="BH245" i="1" s="1"/>
  <c r="BN243" i="1" a="1"/>
  <c r="BN243" i="1" s="1"/>
  <c r="BE243" i="1" a="1"/>
  <c r="BE243" i="1" s="1"/>
  <c r="AV243" i="1" a="1"/>
  <c r="AV243" i="1" s="1"/>
  <c r="BH243" i="1" a="1"/>
  <c r="BH243" i="1" s="1"/>
  <c r="AT245" i="1" a="1"/>
  <c r="AT245" i="1" s="1"/>
  <c r="AW243" i="1" a="1"/>
  <c r="AW243" i="1" s="1"/>
  <c r="BB243" i="1" a="1"/>
  <c r="BB243" i="1" s="1"/>
  <c r="BK243" i="1" a="1"/>
  <c r="BK243" i="1" s="1"/>
  <c r="BB245" i="1" a="1"/>
  <c r="BB245" i="1" s="1"/>
  <c r="AY243" i="1" a="1"/>
  <c r="AY243" i="1" s="1"/>
  <c r="BL243" i="1" a="1"/>
  <c r="BL243" i="1" s="1"/>
  <c r="BA243" i="1" a="1"/>
  <c r="BA243" i="1" s="1"/>
  <c r="BC243" i="1" a="1"/>
  <c r="BC243" i="1" s="1"/>
  <c r="BD245" i="1" a="1"/>
  <c r="BD245" i="1" s="1"/>
  <c r="AX245" i="1" a="1"/>
  <c r="AX245" i="1" s="1"/>
  <c r="AU243" i="1" a="1"/>
  <c r="AU243" i="1" s="1"/>
  <c r="BJ245" i="1" a="1"/>
  <c r="BJ245" i="1" s="1"/>
  <c r="BG243" i="1" a="1"/>
  <c r="BG243" i="1" s="1"/>
  <c r="BM243" i="1" a="1"/>
  <c r="BM243" i="1" s="1"/>
  <c r="BD243" i="1" a="1"/>
  <c r="BD243" i="1" s="1"/>
  <c r="BE245" i="1" a="1"/>
  <c r="BE245" i="1" s="1"/>
  <c r="BI243" i="1" a="1"/>
  <c r="BI243" i="1" s="1"/>
  <c r="BA245" i="1" a="1"/>
  <c r="BA245" i="1" s="1"/>
  <c r="AU245" i="1" a="1"/>
  <c r="AU245" i="1" s="1"/>
  <c r="AT243" i="1" a="1"/>
  <c r="AT243" i="1" s="1"/>
  <c r="BM245" i="1" a="1"/>
  <c r="BM245" i="1" s="1"/>
  <c r="BG245" i="1" a="1"/>
  <c r="BG245" i="1" s="1"/>
  <c r="BK241" i="1" a="1"/>
  <c r="BK241" i="1" s="1"/>
  <c r="BB242" i="1" a="1"/>
  <c r="BB242" i="1" s="1"/>
  <c r="AZ241" i="1" a="1"/>
  <c r="AZ241" i="1" s="1"/>
  <c r="AY244" i="1" a="1"/>
  <c r="AY244" i="1" s="1"/>
  <c r="BL241" i="1" a="1"/>
  <c r="BL241" i="1" s="1"/>
  <c r="BH241" i="1" a="1"/>
  <c r="BH241" i="1" s="1"/>
  <c r="AV244" i="1" a="1"/>
  <c r="AV244" i="1" s="1"/>
  <c r="BK244" i="1" a="1"/>
  <c r="BK244" i="1" s="1"/>
  <c r="BA241" i="1" a="1"/>
  <c r="BA241" i="1" s="1"/>
  <c r="AT241" i="1" a="1"/>
  <c r="AT241" i="1" s="1"/>
  <c r="BB244" i="1" a="1"/>
  <c r="BB244" i="1" s="1"/>
  <c r="BE244" i="1" a="1"/>
  <c r="BE244" i="1" s="1"/>
  <c r="BH244" i="1" a="1"/>
  <c r="BH244" i="1" s="1"/>
  <c r="BM241" i="1" a="1"/>
  <c r="BM241" i="1" s="1"/>
  <c r="BN244" i="1" a="1"/>
  <c r="BN244" i="1" s="1"/>
  <c r="BB241" i="1" a="1"/>
  <c r="BB241" i="1" s="1"/>
  <c r="BN241" i="1" a="1"/>
  <c r="BN241" i="1" s="1"/>
  <c r="AU241" i="1" a="1"/>
  <c r="AU241" i="1" s="1"/>
  <c r="BC241" i="1" a="1"/>
  <c r="BC241" i="1" s="1"/>
  <c r="AT244" i="1" a="1"/>
  <c r="AT244" i="1" s="1"/>
  <c r="AW244" i="1" a="1"/>
  <c r="AW244" i="1" s="1"/>
  <c r="BD241" i="1" a="1"/>
  <c r="BD241" i="1" s="1"/>
  <c r="AZ244" i="1" a="1"/>
  <c r="AZ244" i="1" s="1"/>
  <c r="BF244" i="1" a="1"/>
  <c r="BF244" i="1" s="1"/>
  <c r="BI244" i="1" a="1"/>
  <c r="BI244" i="1" s="1"/>
  <c r="BE241" i="1" a="1"/>
  <c r="BE241" i="1" s="1"/>
  <c r="AV241" i="1" a="1"/>
  <c r="AV241" i="1" s="1"/>
  <c r="BI242" i="1" a="1"/>
  <c r="BI242" i="1" s="1"/>
  <c r="AT242" i="1" a="1"/>
  <c r="AT242" i="1" s="1"/>
  <c r="BL244" i="1" a="1"/>
  <c r="BL244" i="1" s="1"/>
  <c r="BC244" i="1" a="1"/>
  <c r="BC244" i="1" s="1"/>
  <c r="AW241" i="1" a="1"/>
  <c r="AW241" i="1" s="1"/>
  <c r="AX242" i="1" a="1"/>
  <c r="AX242" i="1" s="1"/>
  <c r="BG242" i="1" a="1"/>
  <c r="BG242" i="1" s="1"/>
  <c r="BI241" i="1" a="1"/>
  <c r="BI241" i="1" s="1"/>
  <c r="BJ242" i="1" a="1"/>
  <c r="BJ242" i="1" s="1"/>
  <c r="AU242" i="1" a="1"/>
  <c r="AU242" i="1" s="1"/>
  <c r="BF241" i="1" a="1"/>
  <c r="BF241" i="1" s="1"/>
  <c r="AY242" i="1" a="1"/>
  <c r="AY242" i="1" s="1"/>
  <c r="AX244" i="1" a="1"/>
  <c r="AX244" i="1" s="1"/>
  <c r="AX241" i="1" a="1"/>
  <c r="AX241" i="1" s="1"/>
  <c r="BK242" i="1" a="1"/>
  <c r="BK242" i="1" s="1"/>
  <c r="BL242" i="1" a="1"/>
  <c r="BL242" i="1" s="1"/>
  <c r="BA244" i="1" a="1"/>
  <c r="BA244" i="1" s="1"/>
  <c r="AU244" i="1" a="1"/>
  <c r="AU244" i="1" s="1"/>
  <c r="BJ244" i="1" a="1"/>
  <c r="BJ244" i="1" s="1"/>
  <c r="BJ241" i="1" a="1"/>
  <c r="BJ241" i="1" s="1"/>
  <c r="BA242" i="1" a="1"/>
  <c r="BA242" i="1" s="1"/>
  <c r="AZ242" i="1" a="1"/>
  <c r="AZ242" i="1" s="1"/>
  <c r="BM244" i="1" a="1"/>
  <c r="BM244" i="1" s="1"/>
  <c r="BD244" i="1" a="1"/>
  <c r="BD244" i="1" s="1"/>
  <c r="BG244" i="1" a="1"/>
  <c r="BG244" i="1" s="1"/>
  <c r="AY241" i="1" a="1"/>
  <c r="AY241" i="1" s="1"/>
  <c r="BG241" i="1" a="1"/>
  <c r="BG241" i="1" s="1"/>
  <c r="BE242" i="1" a="1"/>
  <c r="BE242" i="1" s="1"/>
  <c r="AW242" i="1" a="1"/>
  <c r="AW242" i="1" s="1"/>
  <c r="BM242" i="1" a="1"/>
  <c r="BM242" i="1" s="1"/>
  <c r="BF242" i="1" a="1"/>
  <c r="BF242" i="1" s="1"/>
  <c r="BN242" i="1" a="1"/>
  <c r="BN242" i="1" s="1"/>
  <c r="BC242" i="1" a="1"/>
  <c r="BC242" i="1" s="1"/>
  <c r="AV242" i="1" a="1"/>
  <c r="AV242" i="1" s="1"/>
  <c r="BH242" i="1" a="1"/>
  <c r="BH242" i="1" s="1"/>
  <c r="BD242" i="1" a="1"/>
  <c r="BD242" i="1" s="1"/>
  <c r="BN20" i="1" a="1"/>
  <c r="BN20" i="1" s="1"/>
  <c r="BD20" i="1" a="1"/>
  <c r="BD20" i="1" s="1"/>
  <c r="BC23" i="1" a="1"/>
  <c r="BC23" i="1" s="1"/>
  <c r="S376" i="1"/>
  <c r="BG380" i="1" a="1"/>
  <c r="BG380" i="1" s="1"/>
  <c r="BC379" i="1" a="1"/>
  <c r="BC379" i="1" s="1"/>
  <c r="BE379" i="1" a="1"/>
  <c r="BE379" i="1" s="1"/>
  <c r="AZ376" i="1" a="1"/>
  <c r="AZ376" i="1" s="1"/>
  <c r="BB380" i="1" a="1"/>
  <c r="BB380" i="1" s="1"/>
  <c r="AW377" i="1" a="1"/>
  <c r="AW377" i="1" s="1"/>
  <c r="BH376" i="1" a="1"/>
  <c r="BH376" i="1" s="1"/>
  <c r="AU380" i="1" a="1"/>
  <c r="AU380" i="1" s="1"/>
  <c r="AW380" i="1" a="1"/>
  <c r="AW380" i="1" s="1"/>
  <c r="BH377" i="1" a="1"/>
  <c r="BH377" i="1" s="1"/>
  <c r="BC376" i="1" a="1"/>
  <c r="BC376" i="1" s="1"/>
  <c r="BM377" i="1" a="1"/>
  <c r="BM377" i="1" s="1"/>
  <c r="AZ377" i="1" a="1"/>
  <c r="AZ377" i="1" s="1"/>
  <c r="BK380" i="1" a="1"/>
  <c r="BK380" i="1" s="1"/>
  <c r="BM380" i="1" a="1"/>
  <c r="BM380" i="1" s="1"/>
  <c r="AZ378" i="1" a="1"/>
  <c r="AZ378" i="1" s="1"/>
  <c r="AU377" i="1" a="1"/>
  <c r="AU377" i="1" s="1"/>
  <c r="BE378" i="1" a="1"/>
  <c r="BE378" i="1" s="1"/>
  <c r="BF380" i="1" a="1"/>
  <c r="BF380" i="1" s="1"/>
  <c r="AU376" i="1" a="1"/>
  <c r="AU376" i="1" s="1"/>
  <c r="AW376" i="1" a="1"/>
  <c r="AW376" i="1" s="1"/>
  <c r="AY376" i="1" a="1"/>
  <c r="AY376" i="1" s="1"/>
  <c r="AT377" i="1" a="1"/>
  <c r="AT377" i="1" s="1"/>
  <c r="BD378" i="1" a="1"/>
  <c r="BD378" i="1" s="1"/>
  <c r="AT380" i="1" a="1"/>
  <c r="AT380" i="1" s="1"/>
  <c r="BG376" i="1" a="1"/>
  <c r="BG376" i="1" s="1"/>
  <c r="BK376" i="1" a="1"/>
  <c r="BK376" i="1" s="1"/>
  <c r="BM376" i="1" a="1"/>
  <c r="BM376" i="1" s="1"/>
  <c r="BG377" i="1" a="1"/>
  <c r="BG377" i="1" s="1"/>
  <c r="BJ377" i="1" a="1"/>
  <c r="BJ377" i="1" s="1"/>
  <c r="AV379" i="1" a="1"/>
  <c r="AV379" i="1" s="1"/>
  <c r="BJ380" i="1" a="1"/>
  <c r="BJ380" i="1" s="1"/>
  <c r="AY377" i="1" a="1"/>
  <c r="AY377" i="1" s="1"/>
  <c r="BC377" i="1" a="1"/>
  <c r="BC377" i="1" s="1"/>
  <c r="BE377" i="1" a="1"/>
  <c r="BE377" i="1" s="1"/>
  <c r="AY378" i="1" a="1"/>
  <c r="AY378" i="1" s="1"/>
  <c r="BB378" i="1" a="1"/>
  <c r="BB378" i="1" s="1"/>
  <c r="BL379" i="1" a="1"/>
  <c r="BL379" i="1" s="1"/>
  <c r="BB377" i="1" a="1"/>
  <c r="BB377" i="1" s="1"/>
  <c r="AY379" i="1" a="1"/>
  <c r="AY379" i="1" s="1"/>
  <c r="BK378" i="1" a="1"/>
  <c r="BK378" i="1" s="1"/>
  <c r="BM378" i="1" a="1"/>
  <c r="BM378" i="1" s="1"/>
  <c r="AY380" i="1" a="1"/>
  <c r="AY380" i="1" s="1"/>
  <c r="BJ379" i="1" a="1"/>
  <c r="BJ379" i="1" s="1"/>
  <c r="BE376" i="1" a="1"/>
  <c r="BE376" i="1" s="1"/>
  <c r="BN379" i="1" a="1"/>
  <c r="BN379" i="1" s="1"/>
  <c r="BD379" i="1" a="1"/>
  <c r="BD379" i="1" s="1"/>
  <c r="BI377" i="1" a="1"/>
  <c r="BI377" i="1" s="1"/>
  <c r="BM379" i="1" a="1"/>
  <c r="BM379" i="1" s="1"/>
  <c r="BG378" i="1" a="1"/>
  <c r="BG378" i="1" s="1"/>
  <c r="AV380" i="1" a="1"/>
  <c r="AV380" i="1" s="1"/>
  <c r="BA378" i="1" a="1"/>
  <c r="BA378" i="1" s="1"/>
  <c r="BE380" i="1" a="1"/>
  <c r="BE380" i="1" s="1"/>
  <c r="BH378" i="1" a="1"/>
  <c r="BH378" i="1" s="1"/>
  <c r="BL380" i="1" a="1"/>
  <c r="BL380" i="1" s="1"/>
  <c r="BI379" i="1" a="1"/>
  <c r="BI379" i="1" s="1"/>
  <c r="AT378" i="1" a="1"/>
  <c r="AT378" i="1" s="1"/>
  <c r="AZ379" i="1" a="1"/>
  <c r="AZ379" i="1" s="1"/>
  <c r="AW378" i="1" a="1"/>
  <c r="AW378" i="1" s="1"/>
  <c r="BA380" i="1" a="1"/>
  <c r="BA380" i="1" s="1"/>
  <c r="BJ378" i="1" a="1"/>
  <c r="BJ378" i="1" s="1"/>
  <c r="BH380" i="1" a="1"/>
  <c r="BH380" i="1" s="1"/>
  <c r="AX376" i="1" a="1"/>
  <c r="AX376" i="1" s="1"/>
  <c r="BB376" i="1" a="1"/>
  <c r="BB376" i="1" s="1"/>
  <c r="BB379" i="1" a="1"/>
  <c r="BB379" i="1" s="1"/>
  <c r="BI376" i="1" a="1"/>
  <c r="BI376" i="1" s="1"/>
  <c r="BN376" i="1" a="1"/>
  <c r="BN376" i="1" s="1"/>
  <c r="AT379" i="1" a="1"/>
  <c r="AT379" i="1" s="1"/>
  <c r="AT376" i="1" a="1"/>
  <c r="AT376" i="1" s="1"/>
  <c r="BA377" i="1" a="1"/>
  <c r="BA377" i="1" s="1"/>
  <c r="BF377" i="1" a="1"/>
  <c r="BF377" i="1" s="1"/>
  <c r="BK377" i="1" a="1"/>
  <c r="BK377" i="1" s="1"/>
  <c r="BJ376" i="1" a="1"/>
  <c r="BJ376" i="1" s="1"/>
  <c r="BI378" i="1" a="1"/>
  <c r="BI378" i="1" s="1"/>
  <c r="AX378" i="1" a="1"/>
  <c r="AX378" i="1" s="1"/>
  <c r="BC378" i="1" a="1"/>
  <c r="BC378" i="1" s="1"/>
  <c r="BA379" i="1" a="1"/>
  <c r="BA379" i="1" s="1"/>
  <c r="BN378" i="1" a="1"/>
  <c r="BN378" i="1" s="1"/>
  <c r="AU379" i="1" a="1"/>
  <c r="AU379" i="1" s="1"/>
  <c r="BI380" i="1" a="1"/>
  <c r="BI380" i="1" s="1"/>
  <c r="BF379" i="1" a="1"/>
  <c r="BF379" i="1" s="1"/>
  <c r="BK379" i="1" a="1"/>
  <c r="BK379" i="1" s="1"/>
  <c r="AU378" i="1" a="1"/>
  <c r="AU378" i="1" s="1"/>
  <c r="AX380" i="1" a="1"/>
  <c r="AX380" i="1" s="1"/>
  <c r="BC380" i="1" a="1"/>
  <c r="BC380" i="1" s="1"/>
  <c r="BF376" i="1" a="1"/>
  <c r="BF376" i="1" s="1"/>
  <c r="AV376" i="1" a="1"/>
  <c r="AV376" i="1" s="1"/>
  <c r="BN380" i="1" a="1"/>
  <c r="BN380" i="1" s="1"/>
  <c r="BD376" i="1" a="1"/>
  <c r="BD376" i="1" s="1"/>
  <c r="AX377" i="1" a="1"/>
  <c r="AX377" i="1" s="1"/>
  <c r="BL376" i="1" a="1"/>
  <c r="BL376" i="1" s="1"/>
  <c r="BG379" i="1" a="1"/>
  <c r="BG379" i="1" s="1"/>
  <c r="AV377" i="1" a="1"/>
  <c r="AV377" i="1" s="1"/>
  <c r="BN377" i="1" a="1"/>
  <c r="BN377" i="1" s="1"/>
  <c r="BD377" i="1" a="1"/>
  <c r="BD377" i="1" s="1"/>
  <c r="BH379" i="1" a="1"/>
  <c r="BH379" i="1" s="1"/>
  <c r="BL377" i="1" a="1"/>
  <c r="BL377" i="1" s="1"/>
  <c r="BF378" i="1" a="1"/>
  <c r="BF378" i="1" s="1"/>
  <c r="AV378" i="1" a="1"/>
  <c r="AV378" i="1" s="1"/>
  <c r="AZ380" i="1" a="1"/>
  <c r="AZ380" i="1" s="1"/>
  <c r="BD380" i="1" a="1"/>
  <c r="BD380" i="1" s="1"/>
  <c r="AX379" i="1" a="1"/>
  <c r="AX379" i="1" s="1"/>
  <c r="BL378" i="1" a="1"/>
  <c r="BL378" i="1" s="1"/>
  <c r="BA376" i="1" a="1"/>
  <c r="BA376" i="1" s="1"/>
  <c r="AW379" i="1" a="1"/>
  <c r="AW379" i="1" s="1"/>
  <c r="BL20" i="1" a="1"/>
  <c r="BL20" i="1" s="1"/>
  <c r="AT38" i="1" a="1"/>
  <c r="AT38" i="1" s="1"/>
  <c r="S261" i="1"/>
  <c r="BB265" i="1" a="1"/>
  <c r="BB265" i="1" s="1"/>
  <c r="BK265" i="1" a="1"/>
  <c r="BK265" i="1" s="1"/>
  <c r="BN265" i="1" a="1"/>
  <c r="BN265" i="1" s="1"/>
  <c r="AT265" i="1" a="1"/>
  <c r="AT265" i="1" s="1"/>
  <c r="BC265" i="1" a="1"/>
  <c r="BC265" i="1" s="1"/>
  <c r="BF265" i="1" a="1"/>
  <c r="BF265" i="1" s="1"/>
  <c r="BD265" i="1" a="1"/>
  <c r="BD265" i="1" s="1"/>
  <c r="BM265" i="1" a="1"/>
  <c r="BM265" i="1" s="1"/>
  <c r="AV265" i="1" a="1"/>
  <c r="AV265" i="1" s="1"/>
  <c r="BE265" i="1" a="1"/>
  <c r="BE265" i="1" s="1"/>
  <c r="BH265" i="1" a="1"/>
  <c r="BH265" i="1" s="1"/>
  <c r="AY265" i="1" a="1"/>
  <c r="AY265" i="1" s="1"/>
  <c r="BF263" i="1" a="1"/>
  <c r="BF263" i="1" s="1"/>
  <c r="AY261" i="1" a="1"/>
  <c r="AY261" i="1" s="1"/>
  <c r="AW263" i="1" a="1"/>
  <c r="AW263" i="1" s="1"/>
  <c r="AU264" i="1" a="1"/>
  <c r="AU264" i="1" s="1"/>
  <c r="AX264" i="1" a="1"/>
  <c r="AX264" i="1" s="1"/>
  <c r="AV261" i="1" a="1"/>
  <c r="AV261" i="1" s="1"/>
  <c r="BK261" i="1" a="1"/>
  <c r="BK261" i="1" s="1"/>
  <c r="BC261" i="1" a="1"/>
  <c r="BC261" i="1" s="1"/>
  <c r="AX265" i="1" a="1"/>
  <c r="AX265" i="1" s="1"/>
  <c r="BI263" i="1" a="1"/>
  <c r="BI263" i="1" s="1"/>
  <c r="AZ263" i="1" a="1"/>
  <c r="AZ263" i="1" s="1"/>
  <c r="BD264" i="1" a="1"/>
  <c r="BD264" i="1" s="1"/>
  <c r="BG264" i="1" a="1"/>
  <c r="BG264" i="1" s="1"/>
  <c r="BJ264" i="1" a="1"/>
  <c r="BJ264" i="1" s="1"/>
  <c r="BA264" i="1" a="1"/>
  <c r="BA264" i="1" s="1"/>
  <c r="BH261" i="1" a="1"/>
  <c r="BH261" i="1" s="1"/>
  <c r="BJ265" i="1" a="1"/>
  <c r="BJ265" i="1" s="1"/>
  <c r="BL263" i="1" a="1"/>
  <c r="BL263" i="1" s="1"/>
  <c r="BD263" i="1" a="1"/>
  <c r="BD263" i="1" s="1"/>
  <c r="AU263" i="1" a="1"/>
  <c r="AU263" i="1" s="1"/>
  <c r="AZ265" i="1" a="1"/>
  <c r="AZ265" i="1" s="1"/>
  <c r="BG263" i="1" a="1"/>
  <c r="BG263" i="1" s="1"/>
  <c r="BA263" i="1" a="1"/>
  <c r="BA263" i="1" s="1"/>
  <c r="BL265" i="1" a="1"/>
  <c r="BL265" i="1" s="1"/>
  <c r="AX263" i="1" a="1"/>
  <c r="AX263" i="1" s="1"/>
  <c r="BM263" i="1" a="1"/>
  <c r="BM263" i="1" s="1"/>
  <c r="BJ263" i="1" a="1"/>
  <c r="BJ263" i="1" s="1"/>
  <c r="AU265" i="1" a="1"/>
  <c r="AU265" i="1" s="1"/>
  <c r="BE263" i="1" a="1"/>
  <c r="BE263" i="1" s="1"/>
  <c r="BB263" i="1" a="1"/>
  <c r="BB263" i="1" s="1"/>
  <c r="BG265" i="1" a="1"/>
  <c r="BG265" i="1" s="1"/>
  <c r="BA265" i="1" a="1"/>
  <c r="BA265" i="1" s="1"/>
  <c r="AV263" i="1" a="1"/>
  <c r="AV263" i="1" s="1"/>
  <c r="BN263" i="1" a="1"/>
  <c r="BN263" i="1" s="1"/>
  <c r="AW264" i="1" a="1"/>
  <c r="AW264" i="1" s="1"/>
  <c r="AX261" i="1" a="1"/>
  <c r="AX261" i="1" s="1"/>
  <c r="AW265" i="1" a="1"/>
  <c r="AW265" i="1" s="1"/>
  <c r="BH263" i="1" a="1"/>
  <c r="BH263" i="1" s="1"/>
  <c r="AT264" i="1" a="1"/>
  <c r="AT264" i="1" s="1"/>
  <c r="BI264" i="1" a="1"/>
  <c r="BI264" i="1" s="1"/>
  <c r="BJ261" i="1" a="1"/>
  <c r="BJ261" i="1" s="1"/>
  <c r="BI265" i="1" a="1"/>
  <c r="BI265" i="1" s="1"/>
  <c r="AY263" i="1" a="1"/>
  <c r="AY263" i="1" s="1"/>
  <c r="BC264" i="1" a="1"/>
  <c r="BC264" i="1" s="1"/>
  <c r="BF264" i="1" a="1"/>
  <c r="BF264" i="1" s="1"/>
  <c r="AZ264" i="1" a="1"/>
  <c r="AZ264" i="1" s="1"/>
  <c r="AU261" i="1" a="1"/>
  <c r="AU261" i="1" s="1"/>
  <c r="BB261" i="1" a="1"/>
  <c r="BB261" i="1" s="1"/>
  <c r="BK263" i="1" a="1"/>
  <c r="BK263" i="1" s="1"/>
  <c r="BL264" i="1" a="1"/>
  <c r="BL264" i="1" s="1"/>
  <c r="BG261" i="1" a="1"/>
  <c r="BG261" i="1" s="1"/>
  <c r="BN261" i="1" a="1"/>
  <c r="BN261" i="1" s="1"/>
  <c r="AT263" i="1" a="1"/>
  <c r="AT263" i="1" s="1"/>
  <c r="BC263" i="1" a="1"/>
  <c r="BC263" i="1" s="1"/>
  <c r="BK264" i="1" a="1"/>
  <c r="BK264" i="1" s="1"/>
  <c r="BE261" i="1" a="1"/>
  <c r="BE261" i="1" s="1"/>
  <c r="BM264" i="1" a="1"/>
  <c r="BM264" i="1" s="1"/>
  <c r="AZ261" i="1" a="1"/>
  <c r="AZ261" i="1" s="1"/>
  <c r="AV264" i="1" a="1"/>
  <c r="AV264" i="1" s="1"/>
  <c r="BL261" i="1" a="1"/>
  <c r="BL261" i="1" s="1"/>
  <c r="BH264" i="1" a="1"/>
  <c r="BH264" i="1" s="1"/>
  <c r="BB264" i="1" a="1"/>
  <c r="BB264" i="1" s="1"/>
  <c r="BN264" i="1" a="1"/>
  <c r="BN264" i="1" s="1"/>
  <c r="AT261" i="1" a="1"/>
  <c r="AT261" i="1" s="1"/>
  <c r="BF261" i="1" a="1"/>
  <c r="BF261" i="1" s="1"/>
  <c r="BA261" i="1" a="1"/>
  <c r="BA261" i="1" s="1"/>
  <c r="BM261" i="1" a="1"/>
  <c r="BM261" i="1" s="1"/>
  <c r="BD261" i="1" a="1"/>
  <c r="BD261" i="1" s="1"/>
  <c r="AW261" i="1" a="1"/>
  <c r="AW261" i="1" s="1"/>
  <c r="BE264" i="1" a="1"/>
  <c r="BE264" i="1" s="1"/>
  <c r="AY264" i="1" a="1"/>
  <c r="AY264" i="1" s="1"/>
  <c r="BI261" i="1" a="1"/>
  <c r="BI261" i="1" s="1"/>
  <c r="AT262" i="1" a="1"/>
  <c r="AT262" i="1" s="1"/>
  <c r="AW262" i="1" a="1"/>
  <c r="AW262" i="1" s="1"/>
  <c r="AZ262" i="1" a="1"/>
  <c r="AZ262" i="1" s="1"/>
  <c r="BF262" i="1" a="1"/>
  <c r="BF262" i="1" s="1"/>
  <c r="BI262" i="1" a="1"/>
  <c r="BI262" i="1" s="1"/>
  <c r="BL262" i="1" a="1"/>
  <c r="BL262" i="1" s="1"/>
  <c r="BD262" i="1" a="1"/>
  <c r="BD262" i="1" s="1"/>
  <c r="AX262" i="1" a="1"/>
  <c r="AX262" i="1" s="1"/>
  <c r="BA262" i="1" a="1"/>
  <c r="BA262" i="1" s="1"/>
  <c r="AU262" i="1" a="1"/>
  <c r="AU262" i="1" s="1"/>
  <c r="BJ262" i="1" a="1"/>
  <c r="BJ262" i="1" s="1"/>
  <c r="BM262" i="1" a="1"/>
  <c r="BM262" i="1" s="1"/>
  <c r="BG262" i="1" a="1"/>
  <c r="BG262" i="1" s="1"/>
  <c r="AY262" i="1" a="1"/>
  <c r="AY262" i="1" s="1"/>
  <c r="BB262" i="1" a="1"/>
  <c r="BB262" i="1" s="1"/>
  <c r="BE262" i="1" a="1"/>
  <c r="BE262" i="1" s="1"/>
  <c r="AV262" i="1" a="1"/>
  <c r="AV262" i="1" s="1"/>
  <c r="BK262" i="1" a="1"/>
  <c r="BK262" i="1" s="1"/>
  <c r="BN262" i="1" a="1"/>
  <c r="BN262" i="1" s="1"/>
  <c r="BH262" i="1" a="1"/>
  <c r="BH262" i="1" s="1"/>
  <c r="BC262" i="1" a="1"/>
  <c r="BC262" i="1" s="1"/>
  <c r="S481" i="1"/>
  <c r="BK481" i="1" a="1"/>
  <c r="BK481" i="1" s="1"/>
  <c r="BM481" i="1" a="1"/>
  <c r="BM481" i="1" s="1"/>
  <c r="BG482" i="1" a="1"/>
  <c r="BG482" i="1" s="1"/>
  <c r="BJ482" i="1" a="1"/>
  <c r="BJ482" i="1" s="1"/>
  <c r="AV484" i="1" a="1"/>
  <c r="AV484" i="1" s="1"/>
  <c r="BF485" i="1" a="1"/>
  <c r="BF485" i="1" s="1"/>
  <c r="AT481" i="1" a="1"/>
  <c r="AT481" i="1" s="1"/>
  <c r="BC482" i="1" a="1"/>
  <c r="BC482" i="1" s="1"/>
  <c r="BE482" i="1" a="1"/>
  <c r="BE482" i="1" s="1"/>
  <c r="AY483" i="1" a="1"/>
  <c r="AY483" i="1" s="1"/>
  <c r="BB483" i="1" a="1"/>
  <c r="BB483" i="1" s="1"/>
  <c r="BL484" i="1" a="1"/>
  <c r="BL484" i="1" s="1"/>
  <c r="BG481" i="1" a="1"/>
  <c r="BG481" i="1" s="1"/>
  <c r="BJ481" i="1" a="1"/>
  <c r="BJ481" i="1" s="1"/>
  <c r="AU483" i="1" a="1"/>
  <c r="AU483" i="1" s="1"/>
  <c r="AW483" i="1" a="1"/>
  <c r="AW483" i="1" s="1"/>
  <c r="BG484" i="1" a="1"/>
  <c r="BG484" i="1" s="1"/>
  <c r="AT484" i="1" a="1"/>
  <c r="AT484" i="1" s="1"/>
  <c r="BD485" i="1" a="1"/>
  <c r="BD485" i="1" s="1"/>
  <c r="AY482" i="1" a="1"/>
  <c r="AY482" i="1" s="1"/>
  <c r="BB482" i="1" a="1"/>
  <c r="BB482" i="1" s="1"/>
  <c r="BK483" i="1" a="1"/>
  <c r="BK483" i="1" s="1"/>
  <c r="BM483" i="1" a="1"/>
  <c r="BM483" i="1" s="1"/>
  <c r="AY485" i="1" a="1"/>
  <c r="AY485" i="1" s="1"/>
  <c r="BJ484" i="1" a="1"/>
  <c r="BJ484" i="1" s="1"/>
  <c r="BE481" i="1" a="1"/>
  <c r="BE481" i="1" s="1"/>
  <c r="BG483" i="1" a="1"/>
  <c r="BG483" i="1" s="1"/>
  <c r="AT483" i="1" a="1"/>
  <c r="AT483" i="1" s="1"/>
  <c r="BC484" i="1" a="1"/>
  <c r="BC484" i="1" s="1"/>
  <c r="BE484" i="1" a="1"/>
  <c r="BE484" i="1" s="1"/>
  <c r="AZ481" i="1" a="1"/>
  <c r="AZ481" i="1" s="1"/>
  <c r="BB485" i="1" a="1"/>
  <c r="BB485" i="1" s="1"/>
  <c r="AW482" i="1" a="1"/>
  <c r="AW482" i="1" s="1"/>
  <c r="AY484" i="1" a="1"/>
  <c r="AY484" i="1" s="1"/>
  <c r="BJ483" i="1" a="1"/>
  <c r="BJ483" i="1" s="1"/>
  <c r="AU485" i="1" a="1"/>
  <c r="AU485" i="1" s="1"/>
  <c r="AW485" i="1" a="1"/>
  <c r="AW485" i="1" s="1"/>
  <c r="BH482" i="1" a="1"/>
  <c r="BH482" i="1" s="1"/>
  <c r="BC481" i="1" a="1"/>
  <c r="BC481" i="1" s="1"/>
  <c r="BM482" i="1" a="1"/>
  <c r="BM482" i="1" s="1"/>
  <c r="BG485" i="1" a="1"/>
  <c r="BG485" i="1" s="1"/>
  <c r="BB484" i="1" a="1"/>
  <c r="BB484" i="1" s="1"/>
  <c r="BK485" i="1" a="1"/>
  <c r="BK485" i="1" s="1"/>
  <c r="BM485" i="1" a="1"/>
  <c r="BM485" i="1" s="1"/>
  <c r="AZ483" i="1" a="1"/>
  <c r="AZ483" i="1" s="1"/>
  <c r="AU482" i="1" a="1"/>
  <c r="AU482" i="1" s="1"/>
  <c r="BE483" i="1" a="1"/>
  <c r="BE483" i="1" s="1"/>
  <c r="BH481" i="1" a="1"/>
  <c r="BH481" i="1" s="1"/>
  <c r="AT485" i="1" a="1"/>
  <c r="AT485" i="1" s="1"/>
  <c r="AV481" i="1" a="1"/>
  <c r="AV481" i="1" s="1"/>
  <c r="AX481" i="1" a="1"/>
  <c r="AX481" i="1" s="1"/>
  <c r="BH484" i="1" a="1"/>
  <c r="BH484" i="1" s="1"/>
  <c r="BK482" i="1" a="1"/>
  <c r="BK482" i="1" s="1"/>
  <c r="AW484" i="1" a="1"/>
  <c r="AW484" i="1" s="1"/>
  <c r="AZ482" i="1" a="1"/>
  <c r="AZ482" i="1" s="1"/>
  <c r="BJ485" i="1" a="1"/>
  <c r="BJ485" i="1" s="1"/>
  <c r="BL481" i="1" a="1"/>
  <c r="BL481" i="1" s="1"/>
  <c r="BN481" i="1" a="1"/>
  <c r="BN481" i="1" s="1"/>
  <c r="AZ485" i="1" a="1"/>
  <c r="AZ485" i="1" s="1"/>
  <c r="BC483" i="1" a="1"/>
  <c r="BC483" i="1" s="1"/>
  <c r="BM484" i="1" a="1"/>
  <c r="BM484" i="1" s="1"/>
  <c r="BH483" i="1" a="1"/>
  <c r="BH483" i="1" s="1"/>
  <c r="BD482" i="1" a="1"/>
  <c r="BD482" i="1" s="1"/>
  <c r="BF482" i="1" a="1"/>
  <c r="BF482" i="1" s="1"/>
  <c r="BA481" i="1" a="1"/>
  <c r="BA481" i="1" s="1"/>
  <c r="AU484" i="1" a="1"/>
  <c r="AU484" i="1" s="1"/>
  <c r="BE485" i="1" a="1"/>
  <c r="BE485" i="1" s="1"/>
  <c r="AZ484" i="1" a="1"/>
  <c r="AZ484" i="1" s="1"/>
  <c r="AV483" i="1" a="1"/>
  <c r="AV483" i="1" s="1"/>
  <c r="AX483" i="1" a="1"/>
  <c r="AX483" i="1" s="1"/>
  <c r="BI482" i="1" a="1"/>
  <c r="BI482" i="1" s="1"/>
  <c r="BK484" i="1" a="1"/>
  <c r="BK484" i="1" s="1"/>
  <c r="BF481" i="1" a="1"/>
  <c r="BF481" i="1" s="1"/>
  <c r="BH485" i="1" a="1"/>
  <c r="BH485" i="1" s="1"/>
  <c r="BL483" i="1" a="1"/>
  <c r="BL483" i="1" s="1"/>
  <c r="BN483" i="1" a="1"/>
  <c r="BN483" i="1" s="1"/>
  <c r="BA483" i="1" a="1"/>
  <c r="BA483" i="1" s="1"/>
  <c r="BC485" i="1" a="1"/>
  <c r="BC485" i="1" s="1"/>
  <c r="AX482" i="1" a="1"/>
  <c r="AX482" i="1" s="1"/>
  <c r="BI481" i="1" a="1"/>
  <c r="BI481" i="1" s="1"/>
  <c r="BD484" i="1" a="1"/>
  <c r="BD484" i="1" s="1"/>
  <c r="BF484" i="1" a="1"/>
  <c r="BF484" i="1" s="1"/>
  <c r="BI484" i="1" a="1"/>
  <c r="BI484" i="1" s="1"/>
  <c r="BD481" i="1" a="1"/>
  <c r="BD481" i="1" s="1"/>
  <c r="BN482" i="1" a="1"/>
  <c r="BN482" i="1" s="1"/>
  <c r="BA482" i="1" a="1"/>
  <c r="BA482" i="1" s="1"/>
  <c r="AV485" i="1" a="1"/>
  <c r="AV485" i="1" s="1"/>
  <c r="AX485" i="1" a="1"/>
  <c r="AX485" i="1" s="1"/>
  <c r="BA485" i="1" a="1"/>
  <c r="BA485" i="1" s="1"/>
  <c r="AV482" i="1" a="1"/>
  <c r="AV482" i="1" s="1"/>
  <c r="BF483" i="1" a="1"/>
  <c r="BF483" i="1" s="1"/>
  <c r="BI483" i="1" a="1"/>
  <c r="BI483" i="1" s="1"/>
  <c r="BL485" i="1" a="1"/>
  <c r="BL485" i="1" s="1"/>
  <c r="BN485" i="1" a="1"/>
  <c r="BN485" i="1" s="1"/>
  <c r="BB481" i="1" a="1"/>
  <c r="BB481" i="1" s="1"/>
  <c r="BL482" i="1" a="1"/>
  <c r="BL482" i="1" s="1"/>
  <c r="AX484" i="1" a="1"/>
  <c r="AX484" i="1" s="1"/>
  <c r="BA484" i="1" a="1"/>
  <c r="BA484" i="1" s="1"/>
  <c r="AU481" i="1" a="1"/>
  <c r="AU481" i="1" s="1"/>
  <c r="AW481" i="1" a="1"/>
  <c r="AW481" i="1" s="1"/>
  <c r="AY481" i="1" a="1"/>
  <c r="AY481" i="1" s="1"/>
  <c r="AT482" i="1" a="1"/>
  <c r="AT482" i="1" s="1"/>
  <c r="BD483" i="1" a="1"/>
  <c r="BD483" i="1" s="1"/>
  <c r="BN484" i="1" a="1"/>
  <c r="BN484" i="1" s="1"/>
  <c r="BI485" i="1" a="1"/>
  <c r="BI485" i="1" s="1"/>
  <c r="S401" i="1"/>
  <c r="AX403" i="1" a="1"/>
  <c r="AX403" i="1" s="1"/>
  <c r="AX402" i="1" a="1"/>
  <c r="AX402" i="1" s="1"/>
  <c r="BI401" i="1" a="1"/>
  <c r="BI401" i="1" s="1"/>
  <c r="BG402" i="1" a="1"/>
  <c r="BG402" i="1" s="1"/>
  <c r="AT404" i="1" a="1"/>
  <c r="AT404" i="1" s="1"/>
  <c r="AY403" i="1" a="1"/>
  <c r="AY403" i="1" s="1"/>
  <c r="BL405" i="1" a="1"/>
  <c r="BL405" i="1" s="1"/>
  <c r="BN403" i="1" a="1"/>
  <c r="BN403" i="1" s="1"/>
  <c r="BN402" i="1" a="1"/>
  <c r="BN402" i="1" s="1"/>
  <c r="BA402" i="1" a="1"/>
  <c r="BA402" i="1" s="1"/>
  <c r="BK403" i="1" a="1"/>
  <c r="BK403" i="1" s="1"/>
  <c r="AV405" i="1" a="1"/>
  <c r="AV405" i="1" s="1"/>
  <c r="BD404" i="1" a="1"/>
  <c r="BD404" i="1" s="1"/>
  <c r="AY401" i="1" a="1"/>
  <c r="AY401" i="1" s="1"/>
  <c r="BF404" i="1" a="1"/>
  <c r="BF404" i="1" s="1"/>
  <c r="BF403" i="1" a="1"/>
  <c r="BF403" i="1" s="1"/>
  <c r="BI403" i="1" a="1"/>
  <c r="BI403" i="1" s="1"/>
  <c r="BL404" i="1" a="1"/>
  <c r="BL404" i="1" s="1"/>
  <c r="AU404" i="1" a="1"/>
  <c r="AU404" i="1" s="1"/>
  <c r="BD405" i="1" a="1"/>
  <c r="BD405" i="1" s="1"/>
  <c r="BM405" i="1" a="1"/>
  <c r="BM405" i="1" s="1"/>
  <c r="AX405" i="1" a="1"/>
  <c r="AX405" i="1" s="1"/>
  <c r="AX404" i="1" a="1"/>
  <c r="AX404" i="1" s="1"/>
  <c r="BA404" i="1" a="1"/>
  <c r="BA404" i="1" s="1"/>
  <c r="BC401" i="1" a="1"/>
  <c r="BC401" i="1" s="1"/>
  <c r="AW405" i="1" a="1"/>
  <c r="AW405" i="1" s="1"/>
  <c r="AW402" i="1" a="1"/>
  <c r="AW402" i="1" s="1"/>
  <c r="BE402" i="1" a="1"/>
  <c r="BE402" i="1" s="1"/>
  <c r="BN405" i="1" a="1"/>
  <c r="BN405" i="1" s="1"/>
  <c r="BN404" i="1" a="1"/>
  <c r="BN404" i="1" s="1"/>
  <c r="BI405" i="1" a="1"/>
  <c r="BI405" i="1" s="1"/>
  <c r="BJ402" i="1" a="1"/>
  <c r="BJ402" i="1" s="1"/>
  <c r="AU403" i="1" a="1"/>
  <c r="AU403" i="1" s="1"/>
  <c r="BB403" i="1" a="1"/>
  <c r="BB403" i="1" s="1"/>
  <c r="BE403" i="1" a="1"/>
  <c r="BE403" i="1" s="1"/>
  <c r="AZ401" i="1" a="1"/>
  <c r="AZ401" i="1" s="1"/>
  <c r="BF405" i="1" a="1"/>
  <c r="BF405" i="1" s="1"/>
  <c r="AT401" i="1" a="1"/>
  <c r="AT401" i="1" s="1"/>
  <c r="BL403" i="1" a="1"/>
  <c r="BL403" i="1" s="1"/>
  <c r="AV404" i="1" a="1"/>
  <c r="AV404" i="1" s="1"/>
  <c r="BE404" i="1" a="1"/>
  <c r="BE404" i="1" s="1"/>
  <c r="BK404" i="1" a="1"/>
  <c r="BK404" i="1" s="1"/>
  <c r="BH402" i="1" a="1"/>
  <c r="BH402" i="1" s="1"/>
  <c r="BG401" i="1" a="1"/>
  <c r="BG401" i="1" s="1"/>
  <c r="BJ401" i="1" a="1"/>
  <c r="BJ401" i="1" s="1"/>
  <c r="BM404" i="1" a="1"/>
  <c r="BM404" i="1" s="1"/>
  <c r="AY405" i="1" a="1"/>
  <c r="AY405" i="1" s="1"/>
  <c r="BE405" i="1" a="1"/>
  <c r="BE405" i="1" s="1"/>
  <c r="AZ403" i="1" a="1"/>
  <c r="AZ403" i="1" s="1"/>
  <c r="AY402" i="1" a="1"/>
  <c r="AY402" i="1" s="1"/>
  <c r="BB402" i="1" a="1"/>
  <c r="BB402" i="1" s="1"/>
  <c r="BD401" i="1" a="1"/>
  <c r="BD401" i="1" s="1"/>
  <c r="AT402" i="1" a="1"/>
  <c r="AT402" i="1" s="1"/>
  <c r="AV401" i="1" a="1"/>
  <c r="AV401" i="1" s="1"/>
  <c r="BH404" i="1" a="1"/>
  <c r="BH404" i="1" s="1"/>
  <c r="BG403" i="1" a="1"/>
  <c r="BG403" i="1" s="1"/>
  <c r="AT403" i="1" a="1"/>
  <c r="AT403" i="1" s="1"/>
  <c r="BK402" i="1" a="1"/>
  <c r="BK402" i="1" s="1"/>
  <c r="AV403" i="1" a="1"/>
  <c r="AV403" i="1" s="1"/>
  <c r="BC402" i="1" a="1"/>
  <c r="BC402" i="1" s="1"/>
  <c r="AZ405" i="1" a="1"/>
  <c r="AZ405" i="1" s="1"/>
  <c r="AY404" i="1" a="1"/>
  <c r="AY404" i="1" s="1"/>
  <c r="BJ403" i="1" a="1"/>
  <c r="BJ403" i="1" s="1"/>
  <c r="BM403" i="1" a="1"/>
  <c r="BM403" i="1" s="1"/>
  <c r="AW404" i="1" a="1"/>
  <c r="AW404" i="1" s="1"/>
  <c r="BC403" i="1" a="1"/>
  <c r="BC403" i="1" s="1"/>
  <c r="BA401" i="1" a="1"/>
  <c r="BA401" i="1" s="1"/>
  <c r="BG405" i="1" a="1"/>
  <c r="BG405" i="1" s="1"/>
  <c r="BB404" i="1" a="1"/>
  <c r="BB404" i="1" s="1"/>
  <c r="BE401" i="1" a="1"/>
  <c r="BE401" i="1" s="1"/>
  <c r="BB405" i="1" a="1"/>
  <c r="BB405" i="1" s="1"/>
  <c r="BG404" i="1" a="1"/>
  <c r="BG404" i="1" s="1"/>
  <c r="BI402" i="1" a="1"/>
  <c r="BI402" i="1" s="1"/>
  <c r="BH401" i="1" a="1"/>
  <c r="BH401" i="1" s="1"/>
  <c r="AT405" i="1" a="1"/>
  <c r="AT405" i="1" s="1"/>
  <c r="BL402" i="1" a="1"/>
  <c r="BL402" i="1" s="1"/>
  <c r="AU402" i="1" a="1"/>
  <c r="AU402" i="1" s="1"/>
  <c r="BK405" i="1" a="1"/>
  <c r="BK405" i="1" s="1"/>
  <c r="BA403" i="1" a="1"/>
  <c r="BA403" i="1" s="1"/>
  <c r="AZ402" i="1" a="1"/>
  <c r="AZ402" i="1" s="1"/>
  <c r="BJ405" i="1" a="1"/>
  <c r="BJ405" i="1" s="1"/>
  <c r="BL401" i="1" a="1"/>
  <c r="BL401" i="1" s="1"/>
  <c r="AW403" i="1" a="1"/>
  <c r="AW403" i="1" s="1"/>
  <c r="AW401" i="1" a="1"/>
  <c r="AW401" i="1" s="1"/>
  <c r="AX401" i="1" a="1"/>
  <c r="AX401" i="1" s="1"/>
  <c r="BI404" i="1" a="1"/>
  <c r="BI404" i="1" s="1"/>
  <c r="BH403" i="1" a="1"/>
  <c r="BH403" i="1" s="1"/>
  <c r="AU401" i="1" a="1"/>
  <c r="AU401" i="1" s="1"/>
  <c r="BM402" i="1" a="1"/>
  <c r="BM402" i="1" s="1"/>
  <c r="BC404" i="1" a="1"/>
  <c r="BC404" i="1" s="1"/>
  <c r="BD402" i="1" a="1"/>
  <c r="BD402" i="1" s="1"/>
  <c r="BN401" i="1" a="1"/>
  <c r="BN401" i="1" s="1"/>
  <c r="BA405" i="1" a="1"/>
  <c r="BA405" i="1" s="1"/>
  <c r="AZ404" i="1" a="1"/>
  <c r="AZ404" i="1" s="1"/>
  <c r="BK401" i="1" a="1"/>
  <c r="BK401" i="1" s="1"/>
  <c r="BM401" i="1" a="1"/>
  <c r="BM401" i="1" s="1"/>
  <c r="BC405" i="1" a="1"/>
  <c r="BC405" i="1" s="1"/>
  <c r="BD403" i="1" a="1"/>
  <c r="BD403" i="1" s="1"/>
  <c r="BF402" i="1" a="1"/>
  <c r="BF402" i="1" s="1"/>
  <c r="BF401" i="1" a="1"/>
  <c r="BF401" i="1" s="1"/>
  <c r="BH405" i="1" a="1"/>
  <c r="BH405" i="1" s="1"/>
  <c r="BB401" i="1" a="1"/>
  <c r="BB401" i="1" s="1"/>
  <c r="AU405" i="1" a="1"/>
  <c r="AU405" i="1" s="1"/>
  <c r="AV402" i="1" a="1"/>
  <c r="AV402" i="1" s="1"/>
  <c r="BJ404" i="1" a="1"/>
  <c r="BJ404" i="1" s="1"/>
  <c r="S391" i="1"/>
  <c r="AX393" i="1" a="1"/>
  <c r="AX393" i="1" s="1"/>
  <c r="BI392" i="1" a="1"/>
  <c r="BI392" i="1" s="1"/>
  <c r="BL394" i="1" a="1"/>
  <c r="BL394" i="1" s="1"/>
  <c r="BG391" i="1" a="1"/>
  <c r="BG391" i="1" s="1"/>
  <c r="BJ391" i="1" a="1"/>
  <c r="BJ391" i="1" s="1"/>
  <c r="BM391" i="1" a="1"/>
  <c r="BM391" i="1" s="1"/>
  <c r="BJ392" i="1" a="1"/>
  <c r="BJ392" i="1" s="1"/>
  <c r="BN393" i="1" a="1"/>
  <c r="BN393" i="1" s="1"/>
  <c r="BA393" i="1" a="1"/>
  <c r="BA393" i="1" s="1"/>
  <c r="BD395" i="1" a="1"/>
  <c r="BD395" i="1" s="1"/>
  <c r="AY392" i="1" a="1"/>
  <c r="AY392" i="1" s="1"/>
  <c r="BB392" i="1" a="1"/>
  <c r="BB392" i="1" s="1"/>
  <c r="BE392" i="1" a="1"/>
  <c r="BE392" i="1" s="1"/>
  <c r="AV395" i="1" a="1"/>
  <c r="AV395" i="1" s="1"/>
  <c r="BF394" i="1" a="1"/>
  <c r="BF394" i="1" s="1"/>
  <c r="BI394" i="1" a="1"/>
  <c r="BI394" i="1" s="1"/>
  <c r="BE391" i="1" a="1"/>
  <c r="BE391" i="1" s="1"/>
  <c r="BG393" i="1" a="1"/>
  <c r="BG393" i="1" s="1"/>
  <c r="AT393" i="1" a="1"/>
  <c r="AT393" i="1" s="1"/>
  <c r="AW393" i="1" a="1"/>
  <c r="AW393" i="1" s="1"/>
  <c r="BB395" i="1" a="1"/>
  <c r="BB395" i="1" s="1"/>
  <c r="AX395" i="1" a="1"/>
  <c r="AX395" i="1" s="1"/>
  <c r="BA395" i="1" a="1"/>
  <c r="BA395" i="1" s="1"/>
  <c r="AW392" i="1" a="1"/>
  <c r="AW392" i="1" s="1"/>
  <c r="AY394" i="1" a="1"/>
  <c r="AY394" i="1" s="1"/>
  <c r="BJ393" i="1" a="1"/>
  <c r="BJ393" i="1" s="1"/>
  <c r="BM393" i="1" a="1"/>
  <c r="BM393" i="1" s="1"/>
  <c r="BL395" i="1" a="1"/>
  <c r="BL395" i="1" s="1"/>
  <c r="BN395" i="1" a="1"/>
  <c r="BN395" i="1" s="1"/>
  <c r="BC391" i="1" a="1"/>
  <c r="BC391" i="1" s="1"/>
  <c r="BM392" i="1" a="1"/>
  <c r="BM392" i="1" s="1"/>
  <c r="BG395" i="1" a="1"/>
  <c r="BG395" i="1" s="1"/>
  <c r="BB394" i="1" a="1"/>
  <c r="BB394" i="1" s="1"/>
  <c r="BE394" i="1" a="1"/>
  <c r="BE394" i="1" s="1"/>
  <c r="AV393" i="1" a="1"/>
  <c r="AV393" i="1" s="1"/>
  <c r="AY391" i="1" a="1"/>
  <c r="AY391" i="1" s="1"/>
  <c r="AU392" i="1" a="1"/>
  <c r="AU392" i="1" s="1"/>
  <c r="BE393" i="1" a="1"/>
  <c r="BE393" i="1" s="1"/>
  <c r="BH391" i="1" a="1"/>
  <c r="BH391" i="1" s="1"/>
  <c r="AT395" i="1" a="1"/>
  <c r="AT395" i="1" s="1"/>
  <c r="AW395" i="1" a="1"/>
  <c r="AW395" i="1" s="1"/>
  <c r="BB393" i="1" a="1"/>
  <c r="BB393" i="1" s="1"/>
  <c r="BG392" i="1" a="1"/>
  <c r="BG392" i="1" s="1"/>
  <c r="BK392" i="1" a="1"/>
  <c r="BK392" i="1" s="1"/>
  <c r="AW394" i="1" a="1"/>
  <c r="AW394" i="1" s="1"/>
  <c r="AZ392" i="1" a="1"/>
  <c r="AZ392" i="1" s="1"/>
  <c r="BJ395" i="1" a="1"/>
  <c r="BJ395" i="1" s="1"/>
  <c r="BM395" i="1" a="1"/>
  <c r="BM395" i="1" s="1"/>
  <c r="AY393" i="1" a="1"/>
  <c r="AY393" i="1" s="1"/>
  <c r="BC393" i="1" a="1"/>
  <c r="BC393" i="1" s="1"/>
  <c r="BM394" i="1" a="1"/>
  <c r="BM394" i="1" s="1"/>
  <c r="BH393" i="1" a="1"/>
  <c r="BH393" i="1" s="1"/>
  <c r="AU391" i="1" a="1"/>
  <c r="AU391" i="1" s="1"/>
  <c r="BL393" i="1" a="1"/>
  <c r="BL393" i="1" s="1"/>
  <c r="BG394" i="1" a="1"/>
  <c r="BG394" i="1" s="1"/>
  <c r="AU394" i="1" a="1"/>
  <c r="AU394" i="1" s="1"/>
  <c r="BE395" i="1" a="1"/>
  <c r="BE395" i="1" s="1"/>
  <c r="AZ394" i="1" a="1"/>
  <c r="AZ394" i="1" s="1"/>
  <c r="BK391" i="1" a="1"/>
  <c r="BK391" i="1" s="1"/>
  <c r="AV391" i="1" a="1"/>
  <c r="AV391" i="1" s="1"/>
  <c r="AY395" i="1" a="1"/>
  <c r="AY395" i="1" s="1"/>
  <c r="BK394" i="1" a="1"/>
  <c r="BK394" i="1" s="1"/>
  <c r="BF391" i="1" a="1"/>
  <c r="BF391" i="1" s="1"/>
  <c r="BH395" i="1" a="1"/>
  <c r="BH395" i="1" s="1"/>
  <c r="BC392" i="1" a="1"/>
  <c r="BC392" i="1" s="1"/>
  <c r="BB391" i="1" a="1"/>
  <c r="BB391" i="1" s="1"/>
  <c r="AZ391" i="1" a="1"/>
  <c r="AZ391" i="1" s="1"/>
  <c r="BC395" i="1" a="1"/>
  <c r="BC395" i="1" s="1"/>
  <c r="AX392" i="1" a="1"/>
  <c r="AX392" i="1" s="1"/>
  <c r="BI391" i="1" a="1"/>
  <c r="BI391" i="1" s="1"/>
  <c r="AU393" i="1" a="1"/>
  <c r="AU393" i="1" s="1"/>
  <c r="BL391" i="1" a="1"/>
  <c r="BL391" i="1" s="1"/>
  <c r="BH392" i="1" a="1"/>
  <c r="BH392" i="1" s="1"/>
  <c r="BD391" i="1" a="1"/>
  <c r="BD391" i="1" s="1"/>
  <c r="BN392" i="1" a="1"/>
  <c r="BN392" i="1" s="1"/>
  <c r="BA392" i="1" a="1"/>
  <c r="BA392" i="1" s="1"/>
  <c r="BK393" i="1" a="1"/>
  <c r="BK393" i="1" s="1"/>
  <c r="AT394" i="1" a="1"/>
  <c r="AT394" i="1" s="1"/>
  <c r="AZ393" i="1" a="1"/>
  <c r="AZ393" i="1" s="1"/>
  <c r="AV392" i="1" a="1"/>
  <c r="AV392" i="1" s="1"/>
  <c r="BF393" i="1" a="1"/>
  <c r="BF393" i="1" s="1"/>
  <c r="BI393" i="1" a="1"/>
  <c r="BI393" i="1" s="1"/>
  <c r="BC394" i="1" a="1"/>
  <c r="BC394" i="1" s="1"/>
  <c r="BD394" i="1" a="1"/>
  <c r="BD394" i="1" s="1"/>
  <c r="AX391" i="1" a="1"/>
  <c r="AX391" i="1" s="1"/>
  <c r="BH394" i="1" a="1"/>
  <c r="BH394" i="1" s="1"/>
  <c r="BL392" i="1" a="1"/>
  <c r="BL392" i="1" s="1"/>
  <c r="AX394" i="1" a="1"/>
  <c r="AX394" i="1" s="1"/>
  <c r="BA394" i="1" a="1"/>
  <c r="BA394" i="1" s="1"/>
  <c r="AU395" i="1" a="1"/>
  <c r="AU395" i="1" s="1"/>
  <c r="BJ394" i="1" a="1"/>
  <c r="BJ394" i="1" s="1"/>
  <c r="BN391" i="1" a="1"/>
  <c r="BN391" i="1" s="1"/>
  <c r="AZ395" i="1" a="1"/>
  <c r="AZ395" i="1" s="1"/>
  <c r="BD393" i="1" a="1"/>
  <c r="BD393" i="1" s="1"/>
  <c r="BN394" i="1" a="1"/>
  <c r="BN394" i="1" s="1"/>
  <c r="BI395" i="1" a="1"/>
  <c r="BI395" i="1" s="1"/>
  <c r="BK395" i="1" a="1"/>
  <c r="BK395" i="1" s="1"/>
  <c r="AT392" i="1" a="1"/>
  <c r="AT392" i="1" s="1"/>
  <c r="BF392" i="1" a="1"/>
  <c r="BF392" i="1" s="1"/>
  <c r="BA391" i="1" a="1"/>
  <c r="BA391" i="1" s="1"/>
  <c r="AV394" i="1" a="1"/>
  <c r="AV394" i="1" s="1"/>
  <c r="BF395" i="1" a="1"/>
  <c r="BF395" i="1" s="1"/>
  <c r="AT391" i="1" a="1"/>
  <c r="AT391" i="1" s="1"/>
  <c r="AW391" i="1" a="1"/>
  <c r="AW391" i="1" s="1"/>
  <c r="BD392" i="1" a="1"/>
  <c r="BD392" i="1" s="1"/>
  <c r="S301" i="1"/>
  <c r="BH343" i="1" a="1"/>
  <c r="BH343" i="1" s="1"/>
  <c r="AU344" i="1" a="1"/>
  <c r="AU344" i="1" s="1"/>
  <c r="BK341" i="1" a="1"/>
  <c r="BK341" i="1" s="1"/>
  <c r="BM345" i="1" a="1"/>
  <c r="BM345" i="1" s="1"/>
  <c r="AU345" i="1" a="1"/>
  <c r="AU345" i="1" s="1"/>
  <c r="BM342" i="1" a="1"/>
  <c r="BM342" i="1" s="1"/>
  <c r="BG343" i="1" a="1"/>
  <c r="BG343" i="1" s="1"/>
  <c r="BK344" i="1" a="1"/>
  <c r="BK344" i="1" s="1"/>
  <c r="AV341" i="1" a="1"/>
  <c r="AV341" i="1" s="1"/>
  <c r="AX345" i="1" a="1"/>
  <c r="AX345" i="1" s="1"/>
  <c r="BK345" i="1" a="1"/>
  <c r="BK345" i="1" s="1"/>
  <c r="AX342" i="1" a="1"/>
  <c r="AX342" i="1" s="1"/>
  <c r="AW305" i="1" a="1"/>
  <c r="AW305" i="1" s="1"/>
  <c r="BA305" i="1" a="1"/>
  <c r="BA305" i="1" s="1"/>
  <c r="BI343" i="1" a="1"/>
  <c r="BI343" i="1" s="1"/>
  <c r="AV344" i="1" a="1"/>
  <c r="AV344" i="1" s="1"/>
  <c r="BL341" i="1" a="1"/>
  <c r="BL341" i="1" s="1"/>
  <c r="BN345" i="1" a="1"/>
  <c r="BN345" i="1" s="1"/>
  <c r="BN342" i="1" a="1"/>
  <c r="BN342" i="1" s="1"/>
  <c r="BE305" i="1" a="1"/>
  <c r="BE305" i="1" s="1"/>
  <c r="BI305" i="1" a="1"/>
  <c r="BI305" i="1" s="1"/>
  <c r="BM305" i="1" a="1"/>
  <c r="BM305" i="1" s="1"/>
  <c r="AT343" i="1" a="1"/>
  <c r="AT343" i="1" s="1"/>
  <c r="BL344" i="1" a="1"/>
  <c r="BL344" i="1" s="1"/>
  <c r="AZ341" i="1" a="1"/>
  <c r="AZ341" i="1" s="1"/>
  <c r="AW341" i="1" a="1"/>
  <c r="AW341" i="1" s="1"/>
  <c r="AY345" i="1" a="1"/>
  <c r="AY345" i="1" s="1"/>
  <c r="AY342" i="1" a="1"/>
  <c r="AY342" i="1" s="1"/>
  <c r="BJ343" i="1" a="1"/>
  <c r="BJ343" i="1" s="1"/>
  <c r="AW344" i="1" a="1"/>
  <c r="AW344" i="1" s="1"/>
  <c r="BA341" i="1" a="1"/>
  <c r="BA341" i="1" s="1"/>
  <c r="BM341" i="1" a="1"/>
  <c r="BM341" i="1" s="1"/>
  <c r="AZ345" i="1" a="1"/>
  <c r="AZ345" i="1" s="1"/>
  <c r="AZ342" i="1" a="1"/>
  <c r="AZ342" i="1" s="1"/>
  <c r="AU343" i="1" a="1"/>
  <c r="AU343" i="1" s="1"/>
  <c r="BM344" i="1" a="1"/>
  <c r="BM344" i="1" s="1"/>
  <c r="BB341" i="1" a="1"/>
  <c r="BB341" i="1" s="1"/>
  <c r="AX341" i="1" a="1"/>
  <c r="AX341" i="1" s="1"/>
  <c r="BA345" i="1" a="1"/>
  <c r="BA345" i="1" s="1"/>
  <c r="BA342" i="1" a="1"/>
  <c r="BA342" i="1" s="1"/>
  <c r="AX343" i="1" a="1"/>
  <c r="AX343" i="1" s="1"/>
  <c r="BK343" i="1" a="1"/>
  <c r="BK343" i="1" s="1"/>
  <c r="AX344" i="1" a="1"/>
  <c r="AX344" i="1" s="1"/>
  <c r="BC341" i="1" a="1"/>
  <c r="BC341" i="1" s="1"/>
  <c r="BN341" i="1" a="1"/>
  <c r="BN341" i="1" s="1"/>
  <c r="BB345" i="1" a="1"/>
  <c r="BB345" i="1" s="1"/>
  <c r="BG342" i="1" a="1"/>
  <c r="BG342" i="1" s="1"/>
  <c r="BB342" i="1" a="1"/>
  <c r="BB342" i="1" s="1"/>
  <c r="BN343" i="1" a="1"/>
  <c r="BN343" i="1" s="1"/>
  <c r="AV343" i="1" a="1"/>
  <c r="AV343" i="1" s="1"/>
  <c r="BN344" i="1" a="1"/>
  <c r="BN344" i="1" s="1"/>
  <c r="BD341" i="1" a="1"/>
  <c r="BD341" i="1" s="1"/>
  <c r="AY341" i="1" a="1"/>
  <c r="AY341" i="1" s="1"/>
  <c r="BC345" i="1" a="1"/>
  <c r="BC345" i="1" s="1"/>
  <c r="BH342" i="1" a="1"/>
  <c r="BH342" i="1" s="1"/>
  <c r="BC342" i="1" a="1"/>
  <c r="BC342" i="1" s="1"/>
  <c r="AY343" i="1" a="1"/>
  <c r="AY343" i="1" s="1"/>
  <c r="BL343" i="1" a="1"/>
  <c r="BL343" i="1" s="1"/>
  <c r="AY344" i="1" a="1"/>
  <c r="AY344" i="1" s="1"/>
  <c r="BE341" i="1" a="1"/>
  <c r="BE341" i="1" s="1"/>
  <c r="BD345" i="1" a="1"/>
  <c r="BD345" i="1" s="1"/>
  <c r="BI342" i="1" a="1"/>
  <c r="BI342" i="1" s="1"/>
  <c r="BD342" i="1" a="1"/>
  <c r="BD342" i="1" s="1"/>
  <c r="AZ343" i="1" a="1"/>
  <c r="AZ343" i="1" s="1"/>
  <c r="AW343" i="1" a="1"/>
  <c r="AW343" i="1" s="1"/>
  <c r="BE344" i="1" a="1"/>
  <c r="BE344" i="1" s="1"/>
  <c r="AZ344" i="1" a="1"/>
  <c r="AZ344" i="1" s="1"/>
  <c r="BF341" i="1" a="1"/>
  <c r="BF341" i="1" s="1"/>
  <c r="BF345" i="1" a="1"/>
  <c r="BF345" i="1" s="1"/>
  <c r="AT342" i="1" a="1"/>
  <c r="AT342" i="1" s="1"/>
  <c r="BE342" i="1" a="1"/>
  <c r="BE342" i="1" s="1"/>
  <c r="BA343" i="1" a="1"/>
  <c r="BA343" i="1" s="1"/>
  <c r="BM343" i="1" a="1"/>
  <c r="BM343" i="1" s="1"/>
  <c r="BF344" i="1" a="1"/>
  <c r="BF344" i="1" s="1"/>
  <c r="BA344" i="1" a="1"/>
  <c r="BA344" i="1" s="1"/>
  <c r="BG341" i="1" a="1"/>
  <c r="BG341" i="1" s="1"/>
  <c r="BE345" i="1" a="1"/>
  <c r="BE345" i="1" s="1"/>
  <c r="BJ342" i="1" a="1"/>
  <c r="BJ342" i="1" s="1"/>
  <c r="BF342" i="1" a="1"/>
  <c r="BF342" i="1" s="1"/>
  <c r="BB343" i="1" a="1"/>
  <c r="BB343" i="1" s="1"/>
  <c r="BG344" i="1" a="1"/>
  <c r="BG344" i="1" s="1"/>
  <c r="BB344" i="1" a="1"/>
  <c r="BB344" i="1" s="1"/>
  <c r="BH341" i="1" a="1"/>
  <c r="BH341" i="1" s="1"/>
  <c r="BG345" i="1" a="1"/>
  <c r="BG345" i="1" s="1"/>
  <c r="AU342" i="1" a="1"/>
  <c r="AU342" i="1" s="1"/>
  <c r="BC343" i="1" a="1"/>
  <c r="BC343" i="1" s="1"/>
  <c r="BH344" i="1" a="1"/>
  <c r="BH344" i="1" s="1"/>
  <c r="BC344" i="1" a="1"/>
  <c r="BC344" i="1" s="1"/>
  <c r="BJ341" i="1" a="1"/>
  <c r="BJ341" i="1" s="1"/>
  <c r="BH345" i="1" a="1"/>
  <c r="BH345" i="1" s="1"/>
  <c r="BK342" i="1" a="1"/>
  <c r="BK342" i="1" s="1"/>
  <c r="BD343" i="1" a="1"/>
  <c r="BD343" i="1" s="1"/>
  <c r="BI344" i="1" a="1"/>
  <c r="BI344" i="1" s="1"/>
  <c r="BD344" i="1" a="1"/>
  <c r="BD344" i="1" s="1"/>
  <c r="BI341" i="1" a="1"/>
  <c r="BI341" i="1" s="1"/>
  <c r="AV345" i="1" a="1"/>
  <c r="AV345" i="1" s="1"/>
  <c r="BI345" i="1" a="1"/>
  <c r="BI345" i="1" s="1"/>
  <c r="AV342" i="1" a="1"/>
  <c r="AV342" i="1" s="1"/>
  <c r="BC305" i="1" a="1"/>
  <c r="BC305" i="1" s="1"/>
  <c r="AV305" i="1" a="1"/>
  <c r="AV305" i="1" s="1"/>
  <c r="AZ305" i="1" a="1"/>
  <c r="AZ305" i="1" s="1"/>
  <c r="BE343" i="1" a="1"/>
  <c r="BE343" i="1" s="1"/>
  <c r="AT344" i="1" a="1"/>
  <c r="AT344" i="1" s="1"/>
  <c r="AT341" i="1" a="1"/>
  <c r="AT341" i="1" s="1"/>
  <c r="BL345" i="1" a="1"/>
  <c r="BL345" i="1" s="1"/>
  <c r="AT345" i="1" a="1"/>
  <c r="AT345" i="1" s="1"/>
  <c r="BL342" i="1" a="1"/>
  <c r="BL342" i="1" s="1"/>
  <c r="BH305" i="1" a="1"/>
  <c r="BH305" i="1" s="1"/>
  <c r="BL305" i="1" a="1"/>
  <c r="BL305" i="1" s="1"/>
  <c r="BF343" i="1" a="1"/>
  <c r="BF343" i="1" s="1"/>
  <c r="BJ344" i="1" a="1"/>
  <c r="BJ344" i="1" s="1"/>
  <c r="AU341" i="1" a="1"/>
  <c r="AU341" i="1" s="1"/>
  <c r="AW345" i="1" a="1"/>
  <c r="AW345" i="1" s="1"/>
  <c r="BJ345" i="1" a="1"/>
  <c r="BJ345" i="1" s="1"/>
  <c r="AW342" i="1" a="1"/>
  <c r="AW342" i="1" s="1"/>
  <c r="BD305" i="1" a="1"/>
  <c r="BD305" i="1" s="1"/>
  <c r="AT304" i="1" a="1"/>
  <c r="AT304" i="1" s="1"/>
  <c r="AX304" i="1" a="1"/>
  <c r="AX304" i="1" s="1"/>
  <c r="BN304" i="1" a="1"/>
  <c r="BN304" i="1" s="1"/>
  <c r="AV301" i="1" a="1"/>
  <c r="AV301" i="1" s="1"/>
  <c r="AZ301" i="1" a="1"/>
  <c r="AZ301" i="1" s="1"/>
  <c r="AW303" i="1" a="1"/>
  <c r="AW303" i="1" s="1"/>
  <c r="BA303" i="1" a="1"/>
  <c r="BA303" i="1" s="1"/>
  <c r="BF304" i="1" a="1"/>
  <c r="BF304" i="1" s="1"/>
  <c r="BJ304" i="1" a="1"/>
  <c r="BJ304" i="1" s="1"/>
  <c r="BH301" i="1" a="1"/>
  <c r="BH301" i="1" s="1"/>
  <c r="BL301" i="1" a="1"/>
  <c r="BL301" i="1" s="1"/>
  <c r="AU305" i="1" a="1"/>
  <c r="AU305" i="1" s="1"/>
  <c r="BE303" i="1" a="1"/>
  <c r="BE303" i="1" s="1"/>
  <c r="BI303" i="1" a="1"/>
  <c r="BI303" i="1" s="1"/>
  <c r="BM303" i="1" a="1"/>
  <c r="BM303" i="1" s="1"/>
  <c r="BC304" i="1" a="1"/>
  <c r="BC304" i="1" s="1"/>
  <c r="AT301" i="1" a="1"/>
  <c r="AT301" i="1" s="1"/>
  <c r="BG305" i="1" a="1"/>
  <c r="BG305" i="1" s="1"/>
  <c r="BB303" i="1" a="1"/>
  <c r="BB303" i="1" s="1"/>
  <c r="AT303" i="1" a="1"/>
  <c r="AT303" i="1" s="1"/>
  <c r="AX303" i="1" a="1"/>
  <c r="AX303" i="1" s="1"/>
  <c r="BN303" i="1" a="1"/>
  <c r="BN303" i="1" s="1"/>
  <c r="AX305" i="1" a="1"/>
  <c r="AX305" i="1" s="1"/>
  <c r="BF303" i="1" a="1"/>
  <c r="BF303" i="1" s="1"/>
  <c r="BJ303" i="1" a="1"/>
  <c r="BJ303" i="1" s="1"/>
  <c r="BJ305" i="1" a="1"/>
  <c r="BJ305" i="1" s="1"/>
  <c r="BC303" i="1" a="1"/>
  <c r="BC303" i="1" s="1"/>
  <c r="AU303" i="1" a="1"/>
  <c r="AU303" i="1" s="1"/>
  <c r="AY303" i="1" a="1"/>
  <c r="AY303" i="1" s="1"/>
  <c r="BD303" i="1" a="1"/>
  <c r="BD303" i="1" s="1"/>
  <c r="AY305" i="1" a="1"/>
  <c r="AY305" i="1" s="1"/>
  <c r="BG303" i="1" a="1"/>
  <c r="BG303" i="1" s="1"/>
  <c r="BK303" i="1" a="1"/>
  <c r="BK303" i="1" s="1"/>
  <c r="BK305" i="1" a="1"/>
  <c r="BK305" i="1" s="1"/>
  <c r="AW304" i="1" a="1"/>
  <c r="AW304" i="1" s="1"/>
  <c r="BA304" i="1" a="1"/>
  <c r="BA304" i="1" s="1"/>
  <c r="AU301" i="1" a="1"/>
  <c r="AU301" i="1" s="1"/>
  <c r="AY301" i="1" a="1"/>
  <c r="AY301" i="1" s="1"/>
  <c r="BD301" i="1" a="1"/>
  <c r="BD301" i="1" s="1"/>
  <c r="BB305" i="1" a="1"/>
  <c r="BB305" i="1" s="1"/>
  <c r="AV303" i="1" a="1"/>
  <c r="AV303" i="1" s="1"/>
  <c r="AZ303" i="1" a="1"/>
  <c r="AZ303" i="1" s="1"/>
  <c r="BE304" i="1" a="1"/>
  <c r="BE304" i="1" s="1"/>
  <c r="BI304" i="1" a="1"/>
  <c r="BI304" i="1" s="1"/>
  <c r="BM304" i="1" a="1"/>
  <c r="BM304" i="1" s="1"/>
  <c r="BG301" i="1" a="1"/>
  <c r="BG301" i="1" s="1"/>
  <c r="BK301" i="1" a="1"/>
  <c r="BK301" i="1" s="1"/>
  <c r="AT305" i="1" a="1"/>
  <c r="AT305" i="1" s="1"/>
  <c r="BN305" i="1" a="1"/>
  <c r="BN305" i="1" s="1"/>
  <c r="BH303" i="1" a="1"/>
  <c r="BH303" i="1" s="1"/>
  <c r="BL303" i="1" a="1"/>
  <c r="BL303" i="1" s="1"/>
  <c r="BF305" i="1" a="1"/>
  <c r="BF305" i="1" s="1"/>
  <c r="BB304" i="1" a="1"/>
  <c r="BB304" i="1" s="1"/>
  <c r="BE301" i="1" a="1"/>
  <c r="BE301" i="1" s="1"/>
  <c r="AV304" i="1" a="1"/>
  <c r="AV304" i="1" s="1"/>
  <c r="BN301" i="1" a="1"/>
  <c r="BN301" i="1" s="1"/>
  <c r="BH304" i="1" a="1"/>
  <c r="BH304" i="1" s="1"/>
  <c r="BC301" i="1" a="1"/>
  <c r="BC301" i="1" s="1"/>
  <c r="BF301" i="1" a="1"/>
  <c r="BF301" i="1" s="1"/>
  <c r="AY304" i="1" a="1"/>
  <c r="AY304" i="1" s="1"/>
  <c r="AW301" i="1" a="1"/>
  <c r="AW301" i="1" s="1"/>
  <c r="BK304" i="1" a="1"/>
  <c r="BK304" i="1" s="1"/>
  <c r="BI301" i="1" a="1"/>
  <c r="BI301" i="1" s="1"/>
  <c r="AZ304" i="1" a="1"/>
  <c r="AZ304" i="1" s="1"/>
  <c r="AX301" i="1" a="1"/>
  <c r="AX301" i="1" s="1"/>
  <c r="BL304" i="1" a="1"/>
  <c r="BL304" i="1" s="1"/>
  <c r="BJ301" i="1" a="1"/>
  <c r="BJ301" i="1" s="1"/>
  <c r="BD304" i="1" a="1"/>
  <c r="BD304" i="1" s="1"/>
  <c r="AU304" i="1" a="1"/>
  <c r="AU304" i="1" s="1"/>
  <c r="BA301" i="1" a="1"/>
  <c r="BA301" i="1" s="1"/>
  <c r="BG304" i="1" a="1"/>
  <c r="BG304" i="1" s="1"/>
  <c r="BM301" i="1" a="1"/>
  <c r="BM301" i="1" s="1"/>
  <c r="BB301" i="1" a="1"/>
  <c r="BB301" i="1" s="1"/>
  <c r="BH302" i="1" a="1"/>
  <c r="BH302" i="1" s="1"/>
  <c r="BL302" i="1" a="1"/>
  <c r="BL302" i="1" s="1"/>
  <c r="AW302" i="1" a="1"/>
  <c r="AW302" i="1" s="1"/>
  <c r="BA302" i="1" a="1"/>
  <c r="BA302" i="1" s="1"/>
  <c r="BI302" i="1" a="1"/>
  <c r="BI302" i="1" s="1"/>
  <c r="BM302" i="1" a="1"/>
  <c r="BM302" i="1" s="1"/>
  <c r="BB302" i="1" a="1"/>
  <c r="BB302" i="1" s="1"/>
  <c r="AT302" i="1" a="1"/>
  <c r="AT302" i="1" s="1"/>
  <c r="AX302" i="1" a="1"/>
  <c r="AX302" i="1" s="1"/>
  <c r="BN302" i="1" a="1"/>
  <c r="BN302" i="1" s="1"/>
  <c r="BF302" i="1" a="1"/>
  <c r="BF302" i="1" s="1"/>
  <c r="BJ302" i="1" a="1"/>
  <c r="BJ302" i="1" s="1"/>
  <c r="BC302" i="1" a="1"/>
  <c r="BC302" i="1" s="1"/>
  <c r="AU302" i="1" a="1"/>
  <c r="AU302" i="1" s="1"/>
  <c r="AY302" i="1" a="1"/>
  <c r="AY302" i="1" s="1"/>
  <c r="BD302" i="1" a="1"/>
  <c r="BD302" i="1" s="1"/>
  <c r="BG302" i="1" a="1"/>
  <c r="BG302" i="1" s="1"/>
  <c r="BK302" i="1" a="1"/>
  <c r="BK302" i="1" s="1"/>
  <c r="BE302" i="1" a="1"/>
  <c r="BE302" i="1" s="1"/>
  <c r="AV302" i="1" a="1"/>
  <c r="AV302" i="1" s="1"/>
  <c r="AZ302" i="1" a="1"/>
  <c r="AZ302" i="1" s="1"/>
  <c r="S226" i="1"/>
  <c r="BF374" i="1" a="1"/>
  <c r="BF374" i="1" s="1"/>
  <c r="BH372" i="1" a="1"/>
  <c r="BH372" i="1" s="1"/>
  <c r="BI408" i="1" a="1"/>
  <c r="BI408" i="1" s="1"/>
  <c r="BL372" i="1" a="1"/>
  <c r="BL372" i="1" s="1"/>
  <c r="AX374" i="1" a="1"/>
  <c r="AX374" i="1" s="1"/>
  <c r="AY406" i="1" a="1"/>
  <c r="AY406" i="1" s="1"/>
  <c r="BA372" i="1" a="1"/>
  <c r="BA372" i="1" s="1"/>
  <c r="BJ407" i="1" a="1"/>
  <c r="BJ407" i="1" s="1"/>
  <c r="AV373" i="1" a="1"/>
  <c r="AV373" i="1" s="1"/>
  <c r="AU408" i="1" a="1"/>
  <c r="AU408" i="1" s="1"/>
  <c r="BB409" i="1" a="1"/>
  <c r="BB409" i="1" s="1"/>
  <c r="BG410" i="1" a="1"/>
  <c r="BG410" i="1" s="1"/>
  <c r="BJ406" i="1" a="1"/>
  <c r="BJ406" i="1" s="1"/>
  <c r="AX375" i="1" a="1"/>
  <c r="AX375" i="1" s="1"/>
  <c r="AZ373" i="1" a="1"/>
  <c r="AZ373" i="1" s="1"/>
  <c r="BA409" i="1" a="1"/>
  <c r="BA409" i="1" s="1"/>
  <c r="BD373" i="1" a="1"/>
  <c r="BD373" i="1" s="1"/>
  <c r="BN374" i="1" a="1"/>
  <c r="BN374" i="1" s="1"/>
  <c r="BG407" i="1" a="1"/>
  <c r="BG407" i="1" s="1"/>
  <c r="BI373" i="1" a="1"/>
  <c r="BI373" i="1" s="1"/>
  <c r="BB408" i="1" a="1"/>
  <c r="BB408" i="1" s="1"/>
  <c r="BL373" i="1" a="1"/>
  <c r="BL373" i="1" s="1"/>
  <c r="AV409" i="1" a="1"/>
  <c r="AV409" i="1" s="1"/>
  <c r="BC410" i="1" a="1"/>
  <c r="BC410" i="1" s="1"/>
  <c r="BD406" i="1" a="1"/>
  <c r="BD406" i="1" s="1"/>
  <c r="BL407" i="1" a="1"/>
  <c r="BL407" i="1" s="1"/>
  <c r="BN375" i="1" a="1"/>
  <c r="BN375" i="1" s="1"/>
  <c r="BH374" i="1" a="1"/>
  <c r="BH374" i="1" s="1"/>
  <c r="BI410" i="1" a="1"/>
  <c r="BI410" i="1" s="1"/>
  <c r="AV374" i="1" a="1"/>
  <c r="AV374" i="1" s="1"/>
  <c r="BF375" i="1" a="1"/>
  <c r="BF375" i="1" s="1"/>
  <c r="AY408" i="1" a="1"/>
  <c r="AY408" i="1" s="1"/>
  <c r="BA374" i="1" a="1"/>
  <c r="BA374" i="1" s="1"/>
  <c r="AT409" i="1" a="1"/>
  <c r="AT409" i="1" s="1"/>
  <c r="BD374" i="1" a="1"/>
  <c r="BD374" i="1" s="1"/>
  <c r="AV410" i="1" a="1"/>
  <c r="AV410" i="1" s="1"/>
  <c r="AV406" i="1" a="1"/>
  <c r="AV406" i="1" s="1"/>
  <c r="BD407" i="1" a="1"/>
  <c r="BD407" i="1" s="1"/>
  <c r="BL408" i="1" a="1"/>
  <c r="BL408" i="1" s="1"/>
  <c r="BF406" i="1" a="1"/>
  <c r="BF406" i="1" s="1"/>
  <c r="AZ375" i="1" a="1"/>
  <c r="AZ375" i="1" s="1"/>
  <c r="BB371" i="1" a="1"/>
  <c r="BB371" i="1" s="1"/>
  <c r="BL374" i="1" a="1"/>
  <c r="BL374" i="1" s="1"/>
  <c r="AX406" i="1" a="1"/>
  <c r="AX406" i="1" s="1"/>
  <c r="BG409" i="1" a="1"/>
  <c r="BG409" i="1" s="1"/>
  <c r="BI375" i="1" a="1"/>
  <c r="BI375" i="1" s="1"/>
  <c r="BJ409" i="1" a="1"/>
  <c r="BJ409" i="1" s="1"/>
  <c r="AV375" i="1" a="1"/>
  <c r="AV375" i="1" s="1"/>
  <c r="AU407" i="1" a="1"/>
  <c r="AU407" i="1" s="1"/>
  <c r="AY407" i="1" a="1"/>
  <c r="AY407" i="1" s="1"/>
  <c r="BG408" i="1" a="1"/>
  <c r="BG408" i="1" s="1"/>
  <c r="BM409" i="1" a="1"/>
  <c r="BM409" i="1" s="1"/>
  <c r="AX407" i="1" a="1"/>
  <c r="AX407" i="1" s="1"/>
  <c r="BH406" i="1" a="1"/>
  <c r="BH406" i="1" s="1"/>
  <c r="AT372" i="1" a="1"/>
  <c r="AT372" i="1" s="1"/>
  <c r="BD375" i="1" a="1"/>
  <c r="BD375" i="1" s="1"/>
  <c r="BN406" i="1" a="1"/>
  <c r="BN406" i="1" s="1"/>
  <c r="AY410" i="1" a="1"/>
  <c r="AY410" i="1" s="1"/>
  <c r="BA406" i="1" a="1"/>
  <c r="BA406" i="1" s="1"/>
  <c r="BB410" i="1" a="1"/>
  <c r="BB410" i="1" s="1"/>
  <c r="BL375" i="1" a="1"/>
  <c r="BL375" i="1" s="1"/>
  <c r="AV408" i="1" a="1"/>
  <c r="AV408" i="1" s="1"/>
  <c r="BC408" i="1" a="1"/>
  <c r="BC408" i="1" s="1"/>
  <c r="BI409" i="1" a="1"/>
  <c r="BI409" i="1" s="1"/>
  <c r="BM410" i="1" a="1"/>
  <c r="BM410" i="1" s="1"/>
  <c r="BN407" i="1" a="1"/>
  <c r="BN407" i="1" s="1"/>
  <c r="AZ407" i="1" a="1"/>
  <c r="AZ407" i="1" s="1"/>
  <c r="BJ372" i="1" a="1"/>
  <c r="BJ372" i="1" s="1"/>
  <c r="BE371" i="1" a="1"/>
  <c r="BE371" i="1" s="1"/>
  <c r="BF407" i="1" a="1"/>
  <c r="BF407" i="1" s="1"/>
  <c r="BH371" i="1" a="1"/>
  <c r="BH371" i="1" s="1"/>
  <c r="BI407" i="1" a="1"/>
  <c r="BI407" i="1" s="1"/>
  <c r="AU371" i="1" a="1"/>
  <c r="AU371" i="1" s="1"/>
  <c r="AW371" i="1" a="1"/>
  <c r="AW371" i="1" s="1"/>
  <c r="AW409" i="1" a="1"/>
  <c r="AW409" i="1" s="1"/>
  <c r="BC409" i="1" a="1"/>
  <c r="BC409" i="1" s="1"/>
  <c r="BJ410" i="1" a="1"/>
  <c r="BJ410" i="1" s="1"/>
  <c r="BK406" i="1" a="1"/>
  <c r="BK406" i="1" s="1"/>
  <c r="BF408" i="1" a="1"/>
  <c r="BF408" i="1" s="1"/>
  <c r="BH408" i="1" a="1"/>
  <c r="BH408" i="1" s="1"/>
  <c r="BB373" i="1" a="1"/>
  <c r="BB373" i="1" s="1"/>
  <c r="AW372" i="1" a="1"/>
  <c r="AW372" i="1" s="1"/>
  <c r="AX408" i="1" a="1"/>
  <c r="AX408" i="1" s="1"/>
  <c r="AZ372" i="1" a="1"/>
  <c r="AZ372" i="1" s="1"/>
  <c r="AT371" i="1" a="1"/>
  <c r="AT371" i="1" s="1"/>
  <c r="BK371" i="1" a="1"/>
  <c r="BK371" i="1" s="1"/>
  <c r="BM371" i="1" a="1"/>
  <c r="BM371" i="1" s="1"/>
  <c r="AW410" i="1" a="1"/>
  <c r="AW410" i="1" s="1"/>
  <c r="BD410" i="1" a="1"/>
  <c r="BD410" i="1" s="1"/>
  <c r="BE406" i="1" a="1"/>
  <c r="BE406" i="1" s="1"/>
  <c r="BM407" i="1" a="1"/>
  <c r="BM407" i="1" s="1"/>
  <c r="AX409" i="1" a="1"/>
  <c r="AX409" i="1" s="1"/>
  <c r="AZ409" i="1" a="1"/>
  <c r="AZ409" i="1" s="1"/>
  <c r="BC371" i="1" a="1"/>
  <c r="BC371" i="1" s="1"/>
  <c r="BM372" i="1" a="1"/>
  <c r="BM372" i="1" s="1"/>
  <c r="BN408" i="1" a="1"/>
  <c r="BN408" i="1" s="1"/>
  <c r="BH373" i="1" a="1"/>
  <c r="BH373" i="1" s="1"/>
  <c r="BJ371" i="1" a="1"/>
  <c r="BJ371" i="1" s="1"/>
  <c r="BC372" i="1" a="1"/>
  <c r="BC372" i="1" s="1"/>
  <c r="BE372" i="1" a="1"/>
  <c r="BE372" i="1" s="1"/>
  <c r="BB375" i="1" a="1"/>
  <c r="BB375" i="1" s="1"/>
  <c r="AW406" i="1" a="1"/>
  <c r="AW406" i="1" s="1"/>
  <c r="BE407" i="1" a="1"/>
  <c r="BE407" i="1" s="1"/>
  <c r="BM408" i="1" a="1"/>
  <c r="BM408" i="1" s="1"/>
  <c r="BN409" i="1" a="1"/>
  <c r="BN409" i="1" s="1"/>
  <c r="BH410" i="1" a="1"/>
  <c r="BH410" i="1" s="1"/>
  <c r="AU372" i="1" a="1"/>
  <c r="AU372" i="1" s="1"/>
  <c r="BE373" i="1" a="1"/>
  <c r="BE373" i="1" s="1"/>
  <c r="BF409" i="1" a="1"/>
  <c r="BF409" i="1" s="1"/>
  <c r="AZ374" i="1" a="1"/>
  <c r="AZ374" i="1" s="1"/>
  <c r="BB372" i="1" a="1"/>
  <c r="BB372" i="1" s="1"/>
  <c r="AU373" i="1" a="1"/>
  <c r="AU373" i="1" s="1"/>
  <c r="AW373" i="1" a="1"/>
  <c r="AW373" i="1" s="1"/>
  <c r="AT406" i="1" a="1"/>
  <c r="AT406" i="1" s="1"/>
  <c r="BB407" i="1" a="1"/>
  <c r="BB407" i="1" s="1"/>
  <c r="BJ408" i="1" a="1"/>
  <c r="BJ408" i="1" s="1"/>
  <c r="BL406" i="1" a="1"/>
  <c r="BL406" i="1" s="1"/>
  <c r="BF410" i="1" a="1"/>
  <c r="BF410" i="1" s="1"/>
  <c r="BA371" i="1" a="1"/>
  <c r="BA371" i="1" s="1"/>
  <c r="BK372" i="1" a="1"/>
  <c r="BK372" i="1" s="1"/>
  <c r="AW374" i="1" a="1"/>
  <c r="AW374" i="1" s="1"/>
  <c r="AX410" i="1" a="1"/>
  <c r="AX410" i="1" s="1"/>
  <c r="BH375" i="1" a="1"/>
  <c r="BH375" i="1" s="1"/>
  <c r="AT373" i="1" a="1"/>
  <c r="AT373" i="1" s="1"/>
  <c r="BK373" i="1" a="1"/>
  <c r="BK373" i="1" s="1"/>
  <c r="BM373" i="1" a="1"/>
  <c r="BM373" i="1" s="1"/>
  <c r="AV407" i="1" a="1"/>
  <c r="AV407" i="1" s="1"/>
  <c r="BD408" i="1" a="1"/>
  <c r="BD408" i="1" s="1"/>
  <c r="BK409" i="1" a="1"/>
  <c r="BK409" i="1" s="1"/>
  <c r="AT374" i="1" a="1"/>
  <c r="AT374" i="1" s="1"/>
  <c r="AY371" i="1" a="1"/>
  <c r="AY371" i="1" s="1"/>
  <c r="BI372" i="1" a="1"/>
  <c r="BI372" i="1" s="1"/>
  <c r="BC373" i="1" a="1"/>
  <c r="BC373" i="1" s="1"/>
  <c r="BM374" i="1" a="1"/>
  <c r="BM374" i="1" s="1"/>
  <c r="BN410" i="1" a="1"/>
  <c r="BN410" i="1" s="1"/>
  <c r="AZ406" i="1" a="1"/>
  <c r="AZ406" i="1" s="1"/>
  <c r="BJ373" i="1" a="1"/>
  <c r="BJ373" i="1" s="1"/>
  <c r="BC374" i="1" a="1"/>
  <c r="BC374" i="1" s="1"/>
  <c r="BE374" i="1" a="1"/>
  <c r="BE374" i="1" s="1"/>
  <c r="AW408" i="1" a="1"/>
  <c r="AW408" i="1" s="1"/>
  <c r="BD409" i="1" a="1"/>
  <c r="BD409" i="1" s="1"/>
  <c r="BK410" i="1" a="1"/>
  <c r="BK410" i="1" s="1"/>
  <c r="BM406" i="1" a="1"/>
  <c r="BM406" i="1" s="1"/>
  <c r="AX371" i="1" a="1"/>
  <c r="AX371" i="1" s="1"/>
  <c r="BG372" i="1" a="1"/>
  <c r="BG372" i="1" s="1"/>
  <c r="BA373" i="1" a="1"/>
  <c r="BA373" i="1" s="1"/>
  <c r="AU374" i="1" a="1"/>
  <c r="AU374" i="1" s="1"/>
  <c r="BE375" i="1" a="1"/>
  <c r="BE375" i="1" s="1"/>
  <c r="BG371" i="1" a="1"/>
  <c r="BG371" i="1" s="1"/>
  <c r="BH407" i="1" a="1"/>
  <c r="BH407" i="1" s="1"/>
  <c r="BB374" i="1" a="1"/>
  <c r="BB374" i="1" s="1"/>
  <c r="AU375" i="1" a="1"/>
  <c r="AU375" i="1" s="1"/>
  <c r="AW375" i="1" a="1"/>
  <c r="AW375" i="1" s="1"/>
  <c r="AY409" i="1" a="1"/>
  <c r="AY409" i="1" s="1"/>
  <c r="BE410" i="1" a="1"/>
  <c r="BE410" i="1" s="1"/>
  <c r="BG406" i="1" a="1"/>
  <c r="BG406" i="1" s="1"/>
  <c r="AT410" i="1" a="1"/>
  <c r="AT410" i="1" s="1"/>
  <c r="BN371" i="1" a="1"/>
  <c r="BN371" i="1" s="1"/>
  <c r="AY373" i="1" a="1"/>
  <c r="AY373" i="1" s="1"/>
  <c r="BI374" i="1" a="1"/>
  <c r="BI374" i="1" s="1"/>
  <c r="BK374" i="1" a="1"/>
  <c r="BK374" i="1" s="1"/>
  <c r="BF371" i="1" a="1"/>
  <c r="BF371" i="1" s="1"/>
  <c r="AY372" i="1" a="1"/>
  <c r="AY372" i="1" s="1"/>
  <c r="AZ408" i="1" a="1"/>
  <c r="AZ408" i="1" s="1"/>
  <c r="AT375" i="1" a="1"/>
  <c r="AT375" i="1" s="1"/>
  <c r="BK375" i="1" a="1"/>
  <c r="BK375" i="1" s="1"/>
  <c r="BM375" i="1" a="1"/>
  <c r="BM375" i="1" s="1"/>
  <c r="BA410" i="1" a="1"/>
  <c r="BA410" i="1" s="1"/>
  <c r="BC406" i="1" a="1"/>
  <c r="BC406" i="1" s="1"/>
  <c r="BK407" i="1" a="1"/>
  <c r="BK407" i="1" s="1"/>
  <c r="BJ374" i="1" a="1"/>
  <c r="BJ374" i="1" s="1"/>
  <c r="BF372" i="1" a="1"/>
  <c r="BF372" i="1" s="1"/>
  <c r="BG374" i="1" a="1"/>
  <c r="BG374" i="1" s="1"/>
  <c r="BA375" i="1" a="1"/>
  <c r="BA375" i="1" s="1"/>
  <c r="BC375" i="1" a="1"/>
  <c r="BC375" i="1" s="1"/>
  <c r="AX372" i="1" a="1"/>
  <c r="AX372" i="1" s="1"/>
  <c r="BG373" i="1" a="1"/>
  <c r="BG373" i="1" s="1"/>
  <c r="BH409" i="1" a="1"/>
  <c r="BH409" i="1" s="1"/>
  <c r="BJ375" i="1" a="1"/>
  <c r="BJ375" i="1" s="1"/>
  <c r="AV371" i="1" a="1"/>
  <c r="AV371" i="1" s="1"/>
  <c r="AT408" i="1" a="1"/>
  <c r="AT408" i="1" s="1"/>
  <c r="AU406" i="1" a="1"/>
  <c r="AU406" i="1" s="1"/>
  <c r="BC407" i="1" a="1"/>
  <c r="BC407" i="1" s="1"/>
  <c r="BK408" i="1" a="1"/>
  <c r="BK408" i="1" s="1"/>
  <c r="AX373" i="1" a="1"/>
  <c r="AX373" i="1" s="1"/>
  <c r="AY375" i="1" a="1"/>
  <c r="AY375" i="1" s="1"/>
  <c r="BI406" i="1" a="1"/>
  <c r="BI406" i="1" s="1"/>
  <c r="BD371" i="1" a="1"/>
  <c r="BD371" i="1" s="1"/>
  <c r="BN372" i="1" a="1"/>
  <c r="BN372" i="1" s="1"/>
  <c r="AY374" i="1" a="1"/>
  <c r="AY374" i="1" s="1"/>
  <c r="AZ410" i="1" a="1"/>
  <c r="AZ410" i="1" s="1"/>
  <c r="BB406" i="1" a="1"/>
  <c r="BB406" i="1" s="1"/>
  <c r="BL371" i="1" a="1"/>
  <c r="BL371" i="1" s="1"/>
  <c r="AU409" i="1" a="1"/>
  <c r="AU409" i="1" s="1"/>
  <c r="AW407" i="1" a="1"/>
  <c r="AW407" i="1" s="1"/>
  <c r="BE408" i="1" a="1"/>
  <c r="BE408" i="1" s="1"/>
  <c r="BL409" i="1" a="1"/>
  <c r="BL409" i="1" s="1"/>
  <c r="BN373" i="1" a="1"/>
  <c r="BN373" i="1" s="1"/>
  <c r="AZ371" i="1" a="1"/>
  <c r="AZ371" i="1" s="1"/>
  <c r="BA407" i="1" a="1"/>
  <c r="BA407" i="1" s="1"/>
  <c r="AV372" i="1" a="1"/>
  <c r="AV372" i="1" s="1"/>
  <c r="BF373" i="1" a="1"/>
  <c r="BF373" i="1" s="1"/>
  <c r="BG375" i="1" a="1"/>
  <c r="BG375" i="1" s="1"/>
  <c r="BI371" i="1" a="1"/>
  <c r="BI371" i="1" s="1"/>
  <c r="AT407" i="1" a="1"/>
  <c r="AT407" i="1" s="1"/>
  <c r="BD372" i="1" a="1"/>
  <c r="BD372" i="1" s="1"/>
  <c r="AU410" i="1" a="1"/>
  <c r="AU410" i="1" s="1"/>
  <c r="BA408" i="1" a="1"/>
  <c r="BA408" i="1" s="1"/>
  <c r="BE409" i="1" a="1"/>
  <c r="BE409" i="1" s="1"/>
  <c r="BL410" i="1" a="1"/>
  <c r="BL410" i="1" s="1"/>
  <c r="AT325" i="1" a="1"/>
  <c r="AT325" i="1" s="1"/>
  <c r="BJ325" i="1" a="1"/>
  <c r="BJ325" i="1" s="1"/>
  <c r="BN325" i="1" a="1"/>
  <c r="BN325" i="1" s="1"/>
  <c r="BF325" i="1" a="1"/>
  <c r="BF325" i="1" s="1"/>
  <c r="AW325" i="1" a="1"/>
  <c r="AW325" i="1" s="1"/>
  <c r="BA325" i="1" a="1"/>
  <c r="BA325" i="1" s="1"/>
  <c r="BI325" i="1" a="1"/>
  <c r="BI325" i="1" s="1"/>
  <c r="BM325" i="1" a="1"/>
  <c r="BM325" i="1" s="1"/>
  <c r="BE325" i="1" a="1"/>
  <c r="BE325" i="1" s="1"/>
  <c r="AX325" i="1" a="1"/>
  <c r="AX325" i="1" s="1"/>
  <c r="BB325" i="1" a="1"/>
  <c r="BB325" i="1" s="1"/>
  <c r="AV325" i="1" a="1"/>
  <c r="AV325" i="1" s="1"/>
  <c r="BA311" i="1" a="1"/>
  <c r="BA311" i="1" s="1"/>
  <c r="BJ323" i="1" a="1"/>
  <c r="BJ323" i="1" s="1"/>
  <c r="BN323" i="1" a="1"/>
  <c r="BN323" i="1" s="1"/>
  <c r="BM226" i="1" a="1"/>
  <c r="BM226" i="1" s="1"/>
  <c r="BG226" i="1" a="1"/>
  <c r="BG226" i="1" s="1"/>
  <c r="AW226" i="1" a="1"/>
  <c r="AW226" i="1" s="1"/>
  <c r="AU229" i="1" a="1"/>
  <c r="AU229" i="1" s="1"/>
  <c r="AY227" i="1" a="1"/>
  <c r="AY227" i="1" s="1"/>
  <c r="AU321" i="1" a="1"/>
  <c r="AU321" i="1" s="1"/>
  <c r="BH325" i="1" a="1"/>
  <c r="BH325" i="1" s="1"/>
  <c r="BM311" i="1" a="1"/>
  <c r="BM311" i="1" s="1"/>
  <c r="AZ227" i="1" a="1"/>
  <c r="AZ227" i="1" s="1"/>
  <c r="BC226" i="1" a="1"/>
  <c r="BC226" i="1" s="1"/>
  <c r="BE226" i="1" a="1"/>
  <c r="BE226" i="1" s="1"/>
  <c r="AT227" i="1" a="1"/>
  <c r="AT227" i="1" s="1"/>
  <c r="BI226" i="1" a="1"/>
  <c r="BI226" i="1" s="1"/>
  <c r="BG229" i="1" a="1"/>
  <c r="BG229" i="1" s="1"/>
  <c r="BK227" i="1" a="1"/>
  <c r="BK227" i="1" s="1"/>
  <c r="BD324" i="1" a="1"/>
  <c r="BD324" i="1" s="1"/>
  <c r="BG321" i="1" a="1"/>
  <c r="BG321" i="1" s="1"/>
  <c r="AX311" i="1" a="1"/>
  <c r="AX311" i="1" s="1"/>
  <c r="AT311" i="1" a="1"/>
  <c r="AT311" i="1" s="1"/>
  <c r="BL227" i="1" a="1"/>
  <c r="BL227" i="1" s="1"/>
  <c r="BB227" i="1" a="1"/>
  <c r="BB227" i="1" s="1"/>
  <c r="BD227" i="1" a="1"/>
  <c r="BD227" i="1" s="1"/>
  <c r="BF227" i="1" a="1"/>
  <c r="BF227" i="1" s="1"/>
  <c r="AV227" i="1" a="1"/>
  <c r="AV227" i="1" s="1"/>
  <c r="AX228" i="1" a="1"/>
  <c r="AX228" i="1" s="1"/>
  <c r="AV324" i="1" a="1"/>
  <c r="AV324" i="1" s="1"/>
  <c r="AZ324" i="1" a="1"/>
  <c r="AZ324" i="1" s="1"/>
  <c r="AX321" i="1" a="1"/>
  <c r="AX321" i="1" s="1"/>
  <c r="BB321" i="1" a="1"/>
  <c r="BB321" i="1" s="1"/>
  <c r="AV314" i="1" a="1"/>
  <c r="AV314" i="1" s="1"/>
  <c r="AY314" i="1" a="1"/>
  <c r="AY314" i="1" s="1"/>
  <c r="BB314" i="1" a="1"/>
  <c r="BB314" i="1" s="1"/>
  <c r="BJ311" i="1" a="1"/>
  <c r="BJ311" i="1" s="1"/>
  <c r="BF311" i="1" a="1"/>
  <c r="BF311" i="1" s="1"/>
  <c r="AU323" i="1" a="1"/>
  <c r="AU323" i="1" s="1"/>
  <c r="AY323" i="1" a="1"/>
  <c r="AY323" i="1" s="1"/>
  <c r="BC323" i="1" a="1"/>
  <c r="BC323" i="1" s="1"/>
  <c r="AY228" i="1" a="1"/>
  <c r="AY228" i="1" s="1"/>
  <c r="BN227" i="1" a="1"/>
  <c r="BN227" i="1" s="1"/>
  <c r="BC228" i="1" a="1"/>
  <c r="BC228" i="1" s="1"/>
  <c r="BE228" i="1" a="1"/>
  <c r="BE228" i="1" s="1"/>
  <c r="BH227" i="1" a="1"/>
  <c r="BH227" i="1" s="1"/>
  <c r="BJ228" i="1" a="1"/>
  <c r="BJ228" i="1" s="1"/>
  <c r="AY325" i="1" a="1"/>
  <c r="AY325" i="1" s="1"/>
  <c r="BB311" i="1" a="1"/>
  <c r="BB311" i="1" s="1"/>
  <c r="BG323" i="1" a="1"/>
  <c r="BG323" i="1" s="1"/>
  <c r="BK323" i="1" a="1"/>
  <c r="BK323" i="1" s="1"/>
  <c r="BK228" i="1" a="1"/>
  <c r="BK228" i="1" s="1"/>
  <c r="BA228" i="1" a="1"/>
  <c r="BA228" i="1" s="1"/>
  <c r="BB229" i="1" a="1"/>
  <c r="BB229" i="1" s="1"/>
  <c r="BD229" i="1" a="1"/>
  <c r="BD229" i="1" s="1"/>
  <c r="AU228" i="1" a="1"/>
  <c r="AU228" i="1" s="1"/>
  <c r="AY226" i="1" a="1"/>
  <c r="AY226" i="1" s="1"/>
  <c r="AW229" i="1" a="1"/>
  <c r="AW229" i="1" s="1"/>
  <c r="BK325" i="1" a="1"/>
  <c r="BK325" i="1" s="1"/>
  <c r="BN311" i="1" a="1"/>
  <c r="BN311" i="1" s="1"/>
  <c r="AX229" i="1" a="1"/>
  <c r="AX229" i="1" s="1"/>
  <c r="BM228" i="1" a="1"/>
  <c r="BM228" i="1" s="1"/>
  <c r="BN229" i="1" a="1"/>
  <c r="BN229" i="1" s="1"/>
  <c r="BG228" i="1" a="1"/>
  <c r="BG228" i="1" s="1"/>
  <c r="BK226" i="1" a="1"/>
  <c r="BK226" i="1" s="1"/>
  <c r="BI229" i="1" a="1"/>
  <c r="BI229" i="1" s="1"/>
  <c r="AU311" i="1" a="1"/>
  <c r="AU311" i="1" s="1"/>
  <c r="BD323" i="1" a="1"/>
  <c r="BD323" i="1" s="1"/>
  <c r="BJ229" i="1" a="1"/>
  <c r="BJ229" i="1" s="1"/>
  <c r="AZ229" i="1" a="1"/>
  <c r="AZ229" i="1" s="1"/>
  <c r="AT229" i="1" a="1"/>
  <c r="AT229" i="1" s="1"/>
  <c r="AX227" i="1" a="1"/>
  <c r="AX227" i="1" s="1"/>
  <c r="AY311" i="1" a="1"/>
  <c r="AY311" i="1" s="1"/>
  <c r="BG311" i="1" a="1"/>
  <c r="BG311" i="1" s="1"/>
  <c r="AV323" i="1" a="1"/>
  <c r="AV323" i="1" s="1"/>
  <c r="AZ323" i="1" a="1"/>
  <c r="AZ323" i="1" s="1"/>
  <c r="BL229" i="1" a="1"/>
  <c r="BL229" i="1" s="1"/>
  <c r="AV226" i="1" a="1"/>
  <c r="AV226" i="1" s="1"/>
  <c r="BF229" i="1" a="1"/>
  <c r="BF229" i="1" s="1"/>
  <c r="BJ227" i="1" a="1"/>
  <c r="BJ227" i="1" s="1"/>
  <c r="AZ325" i="1" a="1"/>
  <c r="AZ325" i="1" s="1"/>
  <c r="AV311" i="1" a="1"/>
  <c r="AV311" i="1" s="1"/>
  <c r="BK311" i="1" a="1"/>
  <c r="BK311" i="1" s="1"/>
  <c r="BC311" i="1" a="1"/>
  <c r="BC311" i="1" s="1"/>
  <c r="BH323" i="1" a="1"/>
  <c r="BH323" i="1" s="1"/>
  <c r="BL323" i="1" a="1"/>
  <c r="BL323" i="1" s="1"/>
  <c r="BE323" i="1" a="1"/>
  <c r="BE323" i="1" s="1"/>
  <c r="BB226" i="1" a="1"/>
  <c r="BB226" i="1" s="1"/>
  <c r="AT226" i="1" a="1"/>
  <c r="AT226" i="1" s="1"/>
  <c r="BH226" i="1" a="1"/>
  <c r="BH226" i="1" s="1"/>
  <c r="AW228" i="1" a="1"/>
  <c r="AW228" i="1" s="1"/>
  <c r="BL325" i="1" a="1"/>
  <c r="BL325" i="1" s="1"/>
  <c r="BH311" i="1" a="1"/>
  <c r="BH311" i="1" s="1"/>
  <c r="BN226" i="1" a="1"/>
  <c r="BN226" i="1" s="1"/>
  <c r="BD226" i="1" a="1"/>
  <c r="BD226" i="1" s="1"/>
  <c r="BF226" i="1" a="1"/>
  <c r="BF226" i="1" s="1"/>
  <c r="AU227" i="1" a="1"/>
  <c r="AU227" i="1" s="1"/>
  <c r="BI228" i="1" a="1"/>
  <c r="BI228" i="1" s="1"/>
  <c r="AT323" i="1" a="1"/>
  <c r="AT323" i="1" s="1"/>
  <c r="BA227" i="1" a="1"/>
  <c r="BA227" i="1" s="1"/>
  <c r="BC227" i="1" a="1"/>
  <c r="BC227" i="1" s="1"/>
  <c r="BE227" i="1" a="1"/>
  <c r="BE227" i="1" s="1"/>
  <c r="BG227" i="1" a="1"/>
  <c r="BG227" i="1" s="1"/>
  <c r="AX226" i="1" a="1"/>
  <c r="AX226" i="1" s="1"/>
  <c r="AV229" i="1" a="1"/>
  <c r="AV229" i="1" s="1"/>
  <c r="AW323" i="1" a="1"/>
  <c r="AW323" i="1" s="1"/>
  <c r="BA323" i="1" a="1"/>
  <c r="BA323" i="1" s="1"/>
  <c r="BF323" i="1" a="1"/>
  <c r="BF323" i="1" s="1"/>
  <c r="BM227" i="1" a="1"/>
  <c r="BM227" i="1" s="1"/>
  <c r="BB228" i="1" a="1"/>
  <c r="BB228" i="1" s="1"/>
  <c r="BD228" i="1" a="1"/>
  <c r="BD228" i="1" s="1"/>
  <c r="AT228" i="1" a="1"/>
  <c r="AT228" i="1" s="1"/>
  <c r="BJ226" i="1" a="1"/>
  <c r="BJ226" i="1" s="1"/>
  <c r="BH229" i="1" a="1"/>
  <c r="BH229" i="1" s="1"/>
  <c r="AT324" i="1" a="1"/>
  <c r="AT324" i="1" s="1"/>
  <c r="BJ324" i="1" a="1"/>
  <c r="BJ324" i="1" s="1"/>
  <c r="BN324" i="1" a="1"/>
  <c r="BN324" i="1" s="1"/>
  <c r="BL321" i="1" a="1"/>
  <c r="BL321" i="1" s="1"/>
  <c r="BE321" i="1" a="1"/>
  <c r="BE321" i="1" s="1"/>
  <c r="AU325" i="1" a="1"/>
  <c r="AU325" i="1" s="1"/>
  <c r="BC325" i="1" a="1"/>
  <c r="BC325" i="1" s="1"/>
  <c r="AZ311" i="1" a="1"/>
  <c r="AZ311" i="1" s="1"/>
  <c r="BD311" i="1" a="1"/>
  <c r="BD311" i="1" s="1"/>
  <c r="BI323" i="1" a="1"/>
  <c r="BI323" i="1" s="1"/>
  <c r="BM323" i="1" a="1"/>
  <c r="BM323" i="1" s="1"/>
  <c r="AZ228" i="1" a="1"/>
  <c r="AZ228" i="1" s="1"/>
  <c r="BN228" i="1" a="1"/>
  <c r="BN228" i="1" s="1"/>
  <c r="BC229" i="1" a="1"/>
  <c r="BC229" i="1" s="1"/>
  <c r="BF228" i="1" a="1"/>
  <c r="BF228" i="1" s="1"/>
  <c r="AW227" i="1" a="1"/>
  <c r="AW227" i="1" s="1"/>
  <c r="BF324" i="1" a="1"/>
  <c r="BF324" i="1" s="1"/>
  <c r="AX314" i="1" a="1"/>
  <c r="AX314" i="1" s="1"/>
  <c r="BG325" i="1" a="1"/>
  <c r="BG325" i="1" s="1"/>
  <c r="AW311" i="1" a="1"/>
  <c r="AW311" i="1" s="1"/>
  <c r="BL311" i="1" a="1"/>
  <c r="BL311" i="1" s="1"/>
  <c r="BL228" i="1" a="1"/>
  <c r="BL228" i="1" s="1"/>
  <c r="BA229" i="1" a="1"/>
  <c r="BA229" i="1" s="1"/>
  <c r="BE229" i="1" a="1"/>
  <c r="BE229" i="1" s="1"/>
  <c r="BI227" i="1" a="1"/>
  <c r="BI227" i="1" s="1"/>
  <c r="AT321" i="1" a="1"/>
  <c r="AT321" i="1" s="1"/>
  <c r="AU314" i="1" a="1"/>
  <c r="AU314" i="1" s="1"/>
  <c r="BJ314" i="1" a="1"/>
  <c r="BJ314" i="1" s="1"/>
  <c r="BA314" i="1" a="1"/>
  <c r="BA314" i="1" s="1"/>
  <c r="BI311" i="1" a="1"/>
  <c r="BI311" i="1" s="1"/>
  <c r="AY229" i="1" a="1"/>
  <c r="AY229" i="1" s="1"/>
  <c r="BM229" i="1" a="1"/>
  <c r="BM229" i="1" s="1"/>
  <c r="AV228" i="1" a="1"/>
  <c r="AV228" i="1" s="1"/>
  <c r="AZ226" i="1" a="1"/>
  <c r="AZ226" i="1" s="1"/>
  <c r="AU324" i="1" a="1"/>
  <c r="AU324" i="1" s="1"/>
  <c r="AY324" i="1" a="1"/>
  <c r="AY324" i="1" s="1"/>
  <c r="BC324" i="1" a="1"/>
  <c r="BC324" i="1" s="1"/>
  <c r="AW321" i="1" a="1"/>
  <c r="AW321" i="1" s="1"/>
  <c r="BA321" i="1" a="1"/>
  <c r="BA321" i="1" s="1"/>
  <c r="BF321" i="1" a="1"/>
  <c r="BF321" i="1" s="1"/>
  <c r="BG314" i="1" a="1"/>
  <c r="BG314" i="1" s="1"/>
  <c r="BM314" i="1" a="1"/>
  <c r="BM314" i="1" s="1"/>
  <c r="BD325" i="1" a="1"/>
  <c r="BD325" i="1" s="1"/>
  <c r="BE311" i="1" a="1"/>
  <c r="BE311" i="1" s="1"/>
  <c r="AX323" i="1" a="1"/>
  <c r="AX323" i="1" s="1"/>
  <c r="BB323" i="1" a="1"/>
  <c r="BB323" i="1" s="1"/>
  <c r="BA226" i="1" a="1"/>
  <c r="BA226" i="1" s="1"/>
  <c r="BK229" i="1" a="1"/>
  <c r="BK229" i="1" s="1"/>
  <c r="AU226" i="1" a="1"/>
  <c r="AU226" i="1" s="1"/>
  <c r="BH228" i="1" a="1"/>
  <c r="BH228" i="1" s="1"/>
  <c r="BL226" i="1" a="1"/>
  <c r="BL226" i="1" s="1"/>
  <c r="BG324" i="1" a="1"/>
  <c r="BG324" i="1" s="1"/>
  <c r="BK324" i="1" a="1"/>
  <c r="BK324" i="1" s="1"/>
  <c r="BI321" i="1" a="1"/>
  <c r="BI321" i="1" s="1"/>
  <c r="BM321" i="1" a="1"/>
  <c r="BM321" i="1" s="1"/>
  <c r="AT314" i="1" a="1"/>
  <c r="AT314" i="1" s="1"/>
  <c r="AZ314" i="1" a="1"/>
  <c r="AZ314" i="1" s="1"/>
  <c r="AW230" i="1" a="1"/>
  <c r="AW230" i="1" s="1"/>
  <c r="BN238" i="1" a="1"/>
  <c r="BN238" i="1" s="1"/>
  <c r="BC239" i="1" a="1"/>
  <c r="BC239" i="1" s="1"/>
  <c r="BF238" i="1" a="1"/>
  <c r="BF238" i="1" s="1"/>
  <c r="AW237" i="1" a="1"/>
  <c r="AW237" i="1" s="1"/>
  <c r="BL238" i="1" a="1"/>
  <c r="BL238" i="1" s="1"/>
  <c r="BG313" i="1" a="1"/>
  <c r="BG313" i="1" s="1"/>
  <c r="BA312" i="1" a="1"/>
  <c r="BA312" i="1" s="1"/>
  <c r="BE312" i="1" a="1"/>
  <c r="BE312" i="1" s="1"/>
  <c r="BD321" i="1" a="1"/>
  <c r="BD321" i="1" s="1"/>
  <c r="BF314" i="1" a="1"/>
  <c r="BF314" i="1" s="1"/>
  <c r="BL314" i="1" a="1"/>
  <c r="BL314" i="1" s="1"/>
  <c r="BI230" i="1" a="1"/>
  <c r="BI230" i="1" s="1"/>
  <c r="BB230" i="1" a="1"/>
  <c r="BB230" i="1" s="1"/>
  <c r="BA239" i="1" a="1"/>
  <c r="BA239" i="1" s="1"/>
  <c r="BE239" i="1" a="1"/>
  <c r="BE239" i="1" s="1"/>
  <c r="BI237" i="1" a="1"/>
  <c r="BI237" i="1" s="1"/>
  <c r="AY239" i="1" a="1"/>
  <c r="AY239" i="1" s="1"/>
  <c r="BE313" i="1" a="1"/>
  <c r="BE313" i="1" s="1"/>
  <c r="AU312" i="1" a="1"/>
  <c r="AU312" i="1" s="1"/>
  <c r="BM312" i="1" a="1"/>
  <c r="BM312" i="1" s="1"/>
  <c r="AX324" i="1" a="1"/>
  <c r="AX324" i="1" s="1"/>
  <c r="BN230" i="1" a="1"/>
  <c r="BN230" i="1" s="1"/>
  <c r="BM239" i="1" a="1"/>
  <c r="BM239" i="1" s="1"/>
  <c r="AV238" i="1" a="1"/>
  <c r="AV238" i="1" s="1"/>
  <c r="AZ236" i="1" a="1"/>
  <c r="AZ236" i="1" s="1"/>
  <c r="BK239" i="1" a="1"/>
  <c r="BK239" i="1" s="1"/>
  <c r="BB313" i="1" a="1"/>
  <c r="BB313" i="1" s="1"/>
  <c r="BG312" i="1" a="1"/>
  <c r="BG312" i="1" s="1"/>
  <c r="AX312" i="1" a="1"/>
  <c r="AX312" i="1" s="1"/>
  <c r="BL324" i="1" a="1"/>
  <c r="BL324" i="1" s="1"/>
  <c r="BJ321" i="1" a="1"/>
  <c r="BJ321" i="1" s="1"/>
  <c r="BH314" i="1" a="1"/>
  <c r="BH314" i="1" s="1"/>
  <c r="AY230" i="1" a="1"/>
  <c r="AY230" i="1" s="1"/>
  <c r="AT230" i="1" a="1"/>
  <c r="AT230" i="1" s="1"/>
  <c r="AU236" i="1" a="1"/>
  <c r="AU236" i="1" s="1"/>
  <c r="BH238" i="1" a="1"/>
  <c r="BH238" i="1" s="1"/>
  <c r="BL236" i="1" a="1"/>
  <c r="BL236" i="1" s="1"/>
  <c r="AV321" i="1" a="1"/>
  <c r="AV321" i="1" s="1"/>
  <c r="BN314" i="1" a="1"/>
  <c r="BN314" i="1" s="1"/>
  <c r="BK230" i="1" a="1"/>
  <c r="BK230" i="1" s="1"/>
  <c r="BD230" i="1" a="1"/>
  <c r="BD230" i="1" s="1"/>
  <c r="BF230" i="1" a="1"/>
  <c r="BF230" i="1" s="1"/>
  <c r="BG236" i="1" a="1"/>
  <c r="BG236" i="1" s="1"/>
  <c r="AW236" i="1" a="1"/>
  <c r="AW236" i="1" s="1"/>
  <c r="AU239" i="1" a="1"/>
  <c r="AU239" i="1" s="1"/>
  <c r="AY237" i="1" a="1"/>
  <c r="AY237" i="1" s="1"/>
  <c r="AZ237" i="1" a="1"/>
  <c r="AZ237" i="1" s="1"/>
  <c r="BH321" i="1" a="1"/>
  <c r="BH321" i="1" s="1"/>
  <c r="BC236" i="1" a="1"/>
  <c r="BC236" i="1" s="1"/>
  <c r="BE236" i="1" a="1"/>
  <c r="BE236" i="1" s="1"/>
  <c r="AT237" i="1" a="1"/>
  <c r="AT237" i="1" s="1"/>
  <c r="BI236" i="1" a="1"/>
  <c r="BI236" i="1" s="1"/>
  <c r="BG239" i="1" a="1"/>
  <c r="BG239" i="1" s="1"/>
  <c r="BK237" i="1" a="1"/>
  <c r="BK237" i="1" s="1"/>
  <c r="AX239" i="1" a="1"/>
  <c r="AX239" i="1" s="1"/>
  <c r="BA324" i="1" a="1"/>
  <c r="BA324" i="1" s="1"/>
  <c r="AY321" i="1" a="1"/>
  <c r="AY321" i="1" s="1"/>
  <c r="BB237" i="1" a="1"/>
  <c r="BB237" i="1" s="1"/>
  <c r="BD237" i="1" a="1"/>
  <c r="BD237" i="1" s="1"/>
  <c r="BF237" i="1" a="1"/>
  <c r="BF237" i="1" s="1"/>
  <c r="BM324" i="1" a="1"/>
  <c r="BM324" i="1" s="1"/>
  <c r="BK321" i="1" a="1"/>
  <c r="BK321" i="1" s="1"/>
  <c r="AW314" i="1" a="1"/>
  <c r="AW314" i="1" s="1"/>
  <c r="BA230" i="1" a="1"/>
  <c r="BA230" i="1" s="1"/>
  <c r="BN237" i="1" a="1"/>
  <c r="BN237" i="1" s="1"/>
  <c r="BC238" i="1" a="1"/>
  <c r="BC238" i="1" s="1"/>
  <c r="BE238" i="1" a="1"/>
  <c r="BE238" i="1" s="1"/>
  <c r="BH237" i="1" a="1"/>
  <c r="BH237" i="1" s="1"/>
  <c r="BJ238" i="1" a="1"/>
  <c r="BJ238" i="1" s="1"/>
  <c r="BL237" i="1" a="1"/>
  <c r="BL237" i="1" s="1"/>
  <c r="BI314" i="1" a="1"/>
  <c r="BI314" i="1" s="1"/>
  <c r="BC314" i="1" a="1"/>
  <c r="BC314" i="1" s="1"/>
  <c r="BM230" i="1" a="1"/>
  <c r="BM230" i="1" s="1"/>
  <c r="BA238" i="1" a="1"/>
  <c r="BA238" i="1" s="1"/>
  <c r="BB239" i="1" a="1"/>
  <c r="BB239" i="1" s="1"/>
  <c r="BD239" i="1" a="1"/>
  <c r="BD239" i="1" s="1"/>
  <c r="AU238" i="1" a="1"/>
  <c r="AU238" i="1" s="1"/>
  <c r="AY236" i="1" a="1"/>
  <c r="AY236" i="1" s="1"/>
  <c r="AW239" i="1" a="1"/>
  <c r="AW239" i="1" s="1"/>
  <c r="BJ239" i="1" a="1"/>
  <c r="BJ239" i="1" s="1"/>
  <c r="AX230" i="1" a="1"/>
  <c r="AX230" i="1" s="1"/>
  <c r="BM238" i="1" a="1"/>
  <c r="BM238" i="1" s="1"/>
  <c r="BN239" i="1" a="1"/>
  <c r="BN239" i="1" s="1"/>
  <c r="BG238" i="1" a="1"/>
  <c r="BG238" i="1" s="1"/>
  <c r="BK236" i="1" a="1"/>
  <c r="BK236" i="1" s="1"/>
  <c r="BI239" i="1" a="1"/>
  <c r="BI239" i="1" s="1"/>
  <c r="BA236" i="1" a="1"/>
  <c r="BA236" i="1" s="1"/>
  <c r="BB324" i="1" a="1"/>
  <c r="BB324" i="1" s="1"/>
  <c r="AZ321" i="1" a="1"/>
  <c r="AZ321" i="1" s="1"/>
  <c r="BJ230" i="1" a="1"/>
  <c r="BJ230" i="1" s="1"/>
  <c r="AU230" i="1" a="1"/>
  <c r="AU230" i="1" s="1"/>
  <c r="AZ239" i="1" a="1"/>
  <c r="AZ239" i="1" s="1"/>
  <c r="AT239" i="1" a="1"/>
  <c r="AT239" i="1" s="1"/>
  <c r="AX237" i="1" a="1"/>
  <c r="AX237" i="1" s="1"/>
  <c r="AY238" i="1" a="1"/>
  <c r="AY238" i="1" s="1"/>
  <c r="BH324" i="1" a="1"/>
  <c r="BH324" i="1" s="1"/>
  <c r="BE324" i="1" a="1"/>
  <c r="BE324" i="1" s="1"/>
  <c r="BN321" i="1" a="1"/>
  <c r="BN321" i="1" s="1"/>
  <c r="BK314" i="1" a="1"/>
  <c r="BK314" i="1" s="1"/>
  <c r="BC230" i="1" a="1"/>
  <c r="BC230" i="1" s="1"/>
  <c r="BG230" i="1" a="1"/>
  <c r="BG230" i="1" s="1"/>
  <c r="BL239" i="1" a="1"/>
  <c r="BL239" i="1" s="1"/>
  <c r="AV236" i="1" a="1"/>
  <c r="AV236" i="1" s="1"/>
  <c r="BF239" i="1" a="1"/>
  <c r="BF239" i="1" s="1"/>
  <c r="BJ237" i="1" a="1"/>
  <c r="BJ237" i="1" s="1"/>
  <c r="BB236" i="1" a="1"/>
  <c r="BB236" i="1" s="1"/>
  <c r="BM236" i="1" a="1"/>
  <c r="BM236" i="1" s="1"/>
  <c r="BE314" i="1" a="1"/>
  <c r="BE314" i="1" s="1"/>
  <c r="BE230" i="1" a="1"/>
  <c r="BE230" i="1" s="1"/>
  <c r="AT236" i="1" a="1"/>
  <c r="AT236" i="1" s="1"/>
  <c r="BH236" i="1" a="1"/>
  <c r="BH236" i="1" s="1"/>
  <c r="AW238" i="1" a="1"/>
  <c r="AW238" i="1" s="1"/>
  <c r="BN236" i="1" a="1"/>
  <c r="BN236" i="1" s="1"/>
  <c r="BK238" i="1" a="1"/>
  <c r="BK238" i="1" s="1"/>
  <c r="BD313" i="1" a="1"/>
  <c r="BD313" i="1" s="1"/>
  <c r="AZ312" i="1" a="1"/>
  <c r="AZ312" i="1" s="1"/>
  <c r="BD312" i="1" a="1"/>
  <c r="BD312" i="1" s="1"/>
  <c r="BD314" i="1" a="1"/>
  <c r="BD314" i="1" s="1"/>
  <c r="AZ230" i="1" a="1"/>
  <c r="AZ230" i="1" s="1"/>
  <c r="BD236" i="1" a="1"/>
  <c r="BD236" i="1" s="1"/>
  <c r="BF236" i="1" a="1"/>
  <c r="BF236" i="1" s="1"/>
  <c r="AU237" i="1" a="1"/>
  <c r="AU237" i="1" s="1"/>
  <c r="BI238" i="1" a="1"/>
  <c r="BI238" i="1" s="1"/>
  <c r="BA237" i="1" a="1"/>
  <c r="BA237" i="1" s="1"/>
  <c r="BA313" i="1" a="1"/>
  <c r="BA313" i="1" s="1"/>
  <c r="AW312" i="1" a="1"/>
  <c r="AW312" i="1" s="1"/>
  <c r="BL312" i="1" a="1"/>
  <c r="BL312" i="1" s="1"/>
  <c r="AW324" i="1" a="1"/>
  <c r="AW324" i="1" s="1"/>
  <c r="BC321" i="1" a="1"/>
  <c r="BC321" i="1" s="1"/>
  <c r="BL230" i="1" a="1"/>
  <c r="BL230" i="1" s="1"/>
  <c r="AV230" i="1" a="1"/>
  <c r="AV230" i="1" s="1"/>
  <c r="BC237" i="1" a="1"/>
  <c r="BC237" i="1" s="1"/>
  <c r="BE237" i="1" a="1"/>
  <c r="BE237" i="1" s="1"/>
  <c r="BG237" i="1" a="1"/>
  <c r="BG237" i="1" s="1"/>
  <c r="AX236" i="1" a="1"/>
  <c r="AX236" i="1" s="1"/>
  <c r="AV239" i="1" a="1"/>
  <c r="AV239" i="1" s="1"/>
  <c r="BM237" i="1" a="1"/>
  <c r="BM237" i="1" s="1"/>
  <c r="AX313" i="1" a="1"/>
  <c r="AX313" i="1" s="1"/>
  <c r="BM313" i="1" a="1"/>
  <c r="BM313" i="1" s="1"/>
  <c r="BI312" i="1" a="1"/>
  <c r="BI312" i="1" s="1"/>
  <c r="BI324" i="1" a="1"/>
  <c r="BI324" i="1" s="1"/>
  <c r="BH230" i="1" a="1"/>
  <c r="BH230" i="1" s="1"/>
  <c r="BB238" i="1" a="1"/>
  <c r="BB238" i="1" s="1"/>
  <c r="BD238" i="1" a="1"/>
  <c r="BD238" i="1" s="1"/>
  <c r="AT238" i="1" a="1"/>
  <c r="AT238" i="1" s="1"/>
  <c r="BJ236" i="1" a="1"/>
  <c r="BJ236" i="1" s="1"/>
  <c r="BH239" i="1" a="1"/>
  <c r="BH239" i="1" s="1"/>
  <c r="AZ238" i="1" a="1"/>
  <c r="AZ238" i="1" s="1"/>
  <c r="AU313" i="1" a="1"/>
  <c r="AU313" i="1" s="1"/>
  <c r="BJ313" i="1" a="1"/>
  <c r="BJ313" i="1" s="1"/>
  <c r="AW313" i="1" a="1"/>
  <c r="AW313" i="1" s="1"/>
  <c r="BG322" i="1" a="1"/>
  <c r="BG322" i="1" s="1"/>
  <c r="BB240" i="1" a="1"/>
  <c r="BB240" i="1" s="1"/>
  <c r="BI313" i="1" a="1"/>
  <c r="BI313" i="1" s="1"/>
  <c r="AX322" i="1" a="1"/>
  <c r="AX322" i="1" s="1"/>
  <c r="BB322" i="1" a="1"/>
  <c r="BB322" i="1" s="1"/>
  <c r="AV237" i="1" a="1"/>
  <c r="AV237" i="1" s="1"/>
  <c r="AY313" i="1" a="1"/>
  <c r="AY313" i="1" s="1"/>
  <c r="BJ312" i="1" a="1"/>
  <c r="BJ312" i="1" s="1"/>
  <c r="BJ322" i="1" a="1"/>
  <c r="BJ322" i="1" s="1"/>
  <c r="BN322" i="1" a="1"/>
  <c r="BN322" i="1" s="1"/>
  <c r="BK313" i="1" a="1"/>
  <c r="BK313" i="1" s="1"/>
  <c r="AX238" i="1" a="1"/>
  <c r="AX238" i="1" s="1"/>
  <c r="AT312" i="1" a="1"/>
  <c r="AT312" i="1" s="1"/>
  <c r="BF312" i="1" a="1"/>
  <c r="BF312" i="1" s="1"/>
  <c r="AY322" i="1" a="1"/>
  <c r="AY322" i="1" s="1"/>
  <c r="BC322" i="1" a="1"/>
  <c r="BC322" i="1" s="1"/>
  <c r="AY312" i="1" a="1"/>
  <c r="AY312" i="1" s="1"/>
  <c r="BK322" i="1" a="1"/>
  <c r="BK322" i="1" s="1"/>
  <c r="AZ313" i="1" a="1"/>
  <c r="AZ313" i="1" s="1"/>
  <c r="BK312" i="1" a="1"/>
  <c r="BK312" i="1" s="1"/>
  <c r="AT313" i="1" a="1"/>
  <c r="AT313" i="1" s="1"/>
  <c r="BL313" i="1" a="1"/>
  <c r="BL313" i="1" s="1"/>
  <c r="BD322" i="1" a="1"/>
  <c r="BD322" i="1" s="1"/>
  <c r="BF313" i="1" a="1"/>
  <c r="BF313" i="1" s="1"/>
  <c r="AV322" i="1" a="1"/>
  <c r="AV322" i="1" s="1"/>
  <c r="AZ322" i="1" a="1"/>
  <c r="AZ322" i="1" s="1"/>
  <c r="BN313" i="1" a="1"/>
  <c r="BN313" i="1" s="1"/>
  <c r="BH322" i="1" a="1"/>
  <c r="BH322" i="1" s="1"/>
  <c r="BL322" i="1" a="1"/>
  <c r="BL322" i="1" s="1"/>
  <c r="BE322" i="1" a="1"/>
  <c r="BE322" i="1" s="1"/>
  <c r="AV313" i="1" a="1"/>
  <c r="AV313" i="1" s="1"/>
  <c r="BB312" i="1" a="1"/>
  <c r="BB312" i="1" s="1"/>
  <c r="BH313" i="1" a="1"/>
  <c r="BH313" i="1" s="1"/>
  <c r="BN312" i="1" a="1"/>
  <c r="BN312" i="1" s="1"/>
  <c r="AT322" i="1" a="1"/>
  <c r="AT322" i="1" s="1"/>
  <c r="AW322" i="1" a="1"/>
  <c r="AW322" i="1" s="1"/>
  <c r="BA322" i="1" a="1"/>
  <c r="BA322" i="1" s="1"/>
  <c r="BF322" i="1" a="1"/>
  <c r="BF322" i="1" s="1"/>
  <c r="BC313" i="1" a="1"/>
  <c r="BC313" i="1" s="1"/>
  <c r="AV312" i="1" a="1"/>
  <c r="AV312" i="1" s="1"/>
  <c r="BI322" i="1" a="1"/>
  <c r="BI322" i="1" s="1"/>
  <c r="BM322" i="1" a="1"/>
  <c r="BM322" i="1" s="1"/>
  <c r="BH312" i="1" a="1"/>
  <c r="BH312" i="1" s="1"/>
  <c r="BC312" i="1" a="1"/>
  <c r="BC312" i="1" s="1"/>
  <c r="AU322" i="1" a="1"/>
  <c r="AU322" i="1" s="1"/>
  <c r="BA240" i="1" a="1"/>
  <c r="BA240" i="1" s="1"/>
  <c r="BK315" i="1" a="1"/>
  <c r="BK315" i="1" s="1"/>
  <c r="BM240" i="1" a="1"/>
  <c r="BM240" i="1" s="1"/>
  <c r="BH240" i="1" a="1"/>
  <c r="BH240" i="1" s="1"/>
  <c r="AW315" i="1" a="1"/>
  <c r="AW315" i="1" s="1"/>
  <c r="BN240" i="1" a="1"/>
  <c r="BN240" i="1" s="1"/>
  <c r="AT315" i="1" a="1"/>
  <c r="AT315" i="1" s="1"/>
  <c r="BC240" i="1" a="1"/>
  <c r="BC240" i="1" s="1"/>
  <c r="BF315" i="1" a="1"/>
  <c r="BF315" i="1" s="1"/>
  <c r="BD240" i="1" a="1"/>
  <c r="BD240" i="1" s="1"/>
  <c r="BI315" i="1" a="1"/>
  <c r="BI315" i="1" s="1"/>
  <c r="BE240" i="1" a="1"/>
  <c r="BE240" i="1" s="1"/>
  <c r="BC315" i="1" a="1"/>
  <c r="BC315" i="1" s="1"/>
  <c r="BL315" i="1" a="1"/>
  <c r="BL315" i="1" s="1"/>
  <c r="AT240" i="1" a="1"/>
  <c r="AT240" i="1" s="1"/>
  <c r="BF240" i="1" a="1"/>
  <c r="BF240" i="1" s="1"/>
  <c r="AU315" i="1" a="1"/>
  <c r="AU315" i="1" s="1"/>
  <c r="AU240" i="1" a="1"/>
  <c r="AU240" i="1" s="1"/>
  <c r="BG315" i="1" a="1"/>
  <c r="BG315" i="1" s="1"/>
  <c r="AV240" i="1" a="1"/>
  <c r="AV240" i="1" s="1"/>
  <c r="AX315" i="1" a="1"/>
  <c r="AX315" i="1" s="1"/>
  <c r="BA315" i="1" a="1"/>
  <c r="BA315" i="1" s="1"/>
  <c r="AX240" i="1" a="1"/>
  <c r="AX240" i="1" s="1"/>
  <c r="BD315" i="1" a="1"/>
  <c r="BD315" i="1" s="1"/>
  <c r="BJ315" i="1" a="1"/>
  <c r="BJ315" i="1" s="1"/>
  <c r="BM315" i="1" a="1"/>
  <c r="BM315" i="1" s="1"/>
  <c r="BJ240" i="1" a="1"/>
  <c r="BJ240" i="1" s="1"/>
  <c r="AY240" i="1" a="1"/>
  <c r="AY240" i="1" s="1"/>
  <c r="BI240" i="1" a="1"/>
  <c r="BI240" i="1" s="1"/>
  <c r="AW240" i="1" a="1"/>
  <c r="AW240" i="1" s="1"/>
  <c r="BK240" i="1" a="1"/>
  <c r="BK240" i="1" s="1"/>
  <c r="AV315" i="1" a="1"/>
  <c r="AV315" i="1" s="1"/>
  <c r="AZ240" i="1" a="1"/>
  <c r="AZ240" i="1" s="1"/>
  <c r="BE315" i="1" a="1"/>
  <c r="BE315" i="1" s="1"/>
  <c r="BH315" i="1" a="1"/>
  <c r="BH315" i="1" s="1"/>
  <c r="BB315" i="1" a="1"/>
  <c r="BB315" i="1" s="1"/>
  <c r="BL240" i="1" a="1"/>
  <c r="BL240" i="1" s="1"/>
  <c r="BG240" i="1" a="1"/>
  <c r="BG240" i="1" s="1"/>
  <c r="AY315" i="1" a="1"/>
  <c r="AY315" i="1" s="1"/>
  <c r="BN315" i="1" a="1"/>
  <c r="BN315" i="1" s="1"/>
  <c r="AZ315" i="1" a="1"/>
  <c r="AZ315" i="1" s="1"/>
  <c r="BI20" i="1" a="1"/>
  <c r="BI20" i="1" s="1"/>
  <c r="BA25" i="1" a="1"/>
  <c r="BA25" i="1" s="1"/>
  <c r="BK25" i="1" a="1"/>
  <c r="BK25" i="1" s="1"/>
  <c r="AU38" i="1" a="1"/>
  <c r="AU38" i="1" s="1"/>
  <c r="AV23" i="1" a="1"/>
  <c r="AV23" i="1" s="1"/>
  <c r="AB58" i="151"/>
  <c r="AY49" i="151"/>
  <c r="AB39" i="151"/>
  <c r="AJ33" i="151"/>
  <c r="AQ30" i="151"/>
  <c r="D388" i="151"/>
  <c r="D243" i="151"/>
  <c r="N445" i="151"/>
  <c r="G406" i="151"/>
  <c r="G428" i="151"/>
  <c r="N440" i="151"/>
  <c r="G367" i="151"/>
  <c r="N380" i="151"/>
  <c r="N367" i="151"/>
  <c r="G282" i="151"/>
  <c r="G298" i="151"/>
  <c r="N302" i="151"/>
  <c r="G304" i="151"/>
  <c r="N227" i="151"/>
  <c r="G227" i="151"/>
  <c r="G180" i="151"/>
  <c r="N185" i="151"/>
  <c r="M449" i="151"/>
  <c r="M439" i="151"/>
  <c r="F416" i="151"/>
  <c r="M343" i="151"/>
  <c r="F344" i="151"/>
  <c r="M349" i="151"/>
  <c r="F446" i="151"/>
  <c r="M225" i="151"/>
  <c r="F248" i="151"/>
  <c r="M189" i="151"/>
  <c r="AM120" i="151"/>
  <c r="AH57" i="151"/>
  <c r="AZ60" i="151"/>
  <c r="AZ46" i="151"/>
  <c r="AJ57" i="151"/>
  <c r="AR57" i="151"/>
  <c r="AM381" i="151"/>
  <c r="AM448" i="151"/>
  <c r="AT438" i="151"/>
  <c r="AM410" i="151"/>
  <c r="AM426" i="151"/>
  <c r="AT404" i="151"/>
  <c r="AM357" i="151"/>
  <c r="AT343" i="151"/>
  <c r="AM350" i="151"/>
  <c r="AM369" i="151"/>
  <c r="AM347" i="151"/>
  <c r="AT384" i="151"/>
  <c r="AM356" i="151"/>
  <c r="AM309" i="151"/>
  <c r="AM303" i="151"/>
  <c r="AM286" i="151"/>
  <c r="AT227" i="151"/>
  <c r="AM245" i="151"/>
  <c r="AM215" i="151"/>
  <c r="AT242" i="151"/>
  <c r="AM160" i="151"/>
  <c r="AM171" i="151"/>
  <c r="AT178" i="151"/>
  <c r="AM159" i="151"/>
  <c r="AM165" i="151"/>
  <c r="AM182" i="151"/>
  <c r="AT173" i="151"/>
  <c r="AM157" i="151"/>
  <c r="AI64" i="151"/>
  <c r="AW64" i="151"/>
  <c r="BB442" i="151"/>
  <c r="BI420" i="151"/>
  <c r="BB414" i="151"/>
  <c r="BB430" i="151"/>
  <c r="BI404" i="151"/>
  <c r="BI363" i="151"/>
  <c r="BB446" i="151"/>
  <c r="BI360" i="151"/>
  <c r="BB425" i="151"/>
  <c r="BI385" i="151"/>
  <c r="BI289" i="151"/>
  <c r="BI382" i="151"/>
  <c r="BI285" i="151"/>
  <c r="BI281" i="151"/>
  <c r="BB308" i="151"/>
  <c r="BB218" i="151"/>
  <c r="BI224" i="151"/>
  <c r="BI225" i="151"/>
  <c r="BI222" i="151"/>
  <c r="BI244" i="151"/>
  <c r="BB245" i="151"/>
  <c r="BI191" i="151"/>
  <c r="BI177" i="151"/>
  <c r="BI178" i="151"/>
  <c r="BI200" i="151"/>
  <c r="BB162" i="151"/>
  <c r="BB25" i="1" a="1"/>
  <c r="BB25" i="1" s="1"/>
  <c r="M120" i="151"/>
  <c r="AQ57" i="151"/>
  <c r="BB382" i="151"/>
  <c r="AT424" i="151"/>
  <c r="AM432" i="151"/>
  <c r="AM411" i="151"/>
  <c r="AO57" i="151"/>
  <c r="AT435" i="151"/>
  <c r="AM409" i="151"/>
  <c r="AT447" i="151"/>
  <c r="AM375" i="151"/>
  <c r="AM440" i="151"/>
  <c r="AT346" i="151"/>
  <c r="AM446" i="151"/>
  <c r="AT345" i="151"/>
  <c r="AT289" i="151"/>
  <c r="AM290" i="151"/>
  <c r="AM285" i="151"/>
  <c r="AM316" i="151"/>
  <c r="AT315" i="151"/>
  <c r="AT278" i="151"/>
  <c r="AT222" i="151"/>
  <c r="AT257" i="151"/>
  <c r="AT238" i="151"/>
  <c r="AM257" i="151"/>
  <c r="AT233" i="151"/>
  <c r="AT244" i="151"/>
  <c r="AT217" i="151"/>
  <c r="AT236" i="151"/>
  <c r="AT163" i="151"/>
  <c r="AT187" i="151"/>
  <c r="BI428" i="151"/>
  <c r="BB381" i="151"/>
  <c r="BB439" i="151"/>
  <c r="BB419" i="151"/>
  <c r="BI374" i="151"/>
  <c r="BB364" i="151"/>
  <c r="BB373" i="151"/>
  <c r="BI379" i="151"/>
  <c r="BB346" i="151"/>
  <c r="BB324" i="151"/>
  <c r="BB316" i="151"/>
  <c r="BB354" i="151"/>
  <c r="BI313" i="151"/>
  <c r="BI302" i="151"/>
  <c r="BI306" i="151"/>
  <c r="BB321" i="151"/>
  <c r="BI254" i="151"/>
  <c r="BB291" i="151"/>
  <c r="BB256" i="151"/>
  <c r="BB227" i="151"/>
  <c r="BI321" i="151"/>
  <c r="BB259" i="151"/>
  <c r="BB228" i="151"/>
  <c r="BB197" i="151"/>
  <c r="BI172" i="151"/>
  <c r="BI188" i="151"/>
  <c r="BI229" i="151"/>
  <c r="BI186" i="151"/>
  <c r="AL57" i="151"/>
  <c r="BC20" i="1" a="1"/>
  <c r="BC20" i="1" s="1"/>
  <c r="AZ43" i="151"/>
  <c r="AT406" i="151"/>
  <c r="AT414" i="151"/>
  <c r="AT440" i="151"/>
  <c r="AT374" i="151"/>
  <c r="AM353" i="151"/>
  <c r="AM382" i="151"/>
  <c r="AM325" i="151"/>
  <c r="AM297" i="151"/>
  <c r="AT309" i="151"/>
  <c r="AM311" i="151"/>
  <c r="AM306" i="151"/>
  <c r="AM193" i="151"/>
  <c r="AM225" i="151"/>
  <c r="AM242" i="151"/>
  <c r="AM248" i="151"/>
  <c r="AT251" i="151"/>
  <c r="AT185" i="151"/>
  <c r="AT165" i="151"/>
  <c r="AT232" i="151"/>
  <c r="AT166" i="151"/>
  <c r="AT154" i="151"/>
  <c r="AI57" i="151"/>
  <c r="BB408" i="151"/>
  <c r="BI434" i="151"/>
  <c r="BB407" i="151"/>
  <c r="BB411" i="151"/>
  <c r="BB367" i="151"/>
  <c r="BI361" i="151"/>
  <c r="BI345" i="151"/>
  <c r="BI367" i="151"/>
  <c r="BB380" i="151"/>
  <c r="BB379" i="151"/>
  <c r="BI387" i="151"/>
  <c r="BB280" i="151"/>
  <c r="BI301" i="151"/>
  <c r="BI325" i="151"/>
  <c r="BB302" i="151"/>
  <c r="BB285" i="151"/>
  <c r="BI258" i="151"/>
  <c r="BI247" i="151"/>
  <c r="BB220" i="151"/>
  <c r="BB237" i="151"/>
  <c r="BI237" i="151"/>
  <c r="BB221" i="151"/>
  <c r="BB253" i="151"/>
  <c r="BI230" i="151"/>
  <c r="BI197" i="151"/>
  <c r="BB159" i="151"/>
  <c r="BB187" i="151"/>
  <c r="BI236" i="151"/>
  <c r="BB181" i="151"/>
  <c r="BI182" i="151"/>
  <c r="BB186" i="151"/>
  <c r="AT382" i="151"/>
  <c r="F168" i="151"/>
  <c r="BB123" i="151"/>
  <c r="AW60" i="151"/>
  <c r="AJ60" i="151"/>
  <c r="AT409" i="151"/>
  <c r="AM414" i="151"/>
  <c r="AT411" i="151"/>
  <c r="AM416" i="151"/>
  <c r="AT386" i="151"/>
  <c r="AM348" i="151"/>
  <c r="AT352" i="151"/>
  <c r="AM372" i="151"/>
  <c r="AM385" i="151"/>
  <c r="AM363" i="151"/>
  <c r="AM315" i="151"/>
  <c r="AT305" i="151"/>
  <c r="AM358" i="151"/>
  <c r="AT293" i="151"/>
  <c r="AT303" i="151"/>
  <c r="AT219" i="151"/>
  <c r="AT246" i="151"/>
  <c r="AT250" i="151"/>
  <c r="AT256" i="151"/>
  <c r="AT260" i="151"/>
  <c r="AM189" i="151"/>
  <c r="AM163" i="151"/>
  <c r="AM161" i="151"/>
  <c r="AT191" i="151"/>
  <c r="AT194" i="151"/>
  <c r="BI419" i="151"/>
  <c r="BI442" i="151"/>
  <c r="BI451" i="151"/>
  <c r="BI436" i="151"/>
  <c r="BI422" i="151"/>
  <c r="BB410" i="151"/>
  <c r="BB356" i="151"/>
  <c r="BI348" i="151"/>
  <c r="BB341" i="151"/>
  <c r="BI346" i="151"/>
  <c r="BI357" i="151"/>
  <c r="BI283" i="151"/>
  <c r="BB278" i="151"/>
  <c r="BI320" i="151"/>
  <c r="BB307" i="151"/>
  <c r="BI284" i="151"/>
  <c r="BI251" i="151"/>
  <c r="BB252" i="151"/>
  <c r="BI253" i="151"/>
  <c r="BB225" i="151"/>
  <c r="BB231" i="151"/>
  <c r="BB217" i="151"/>
  <c r="BI185" i="151"/>
  <c r="BI161" i="151"/>
  <c r="BB172" i="151"/>
  <c r="BB176" i="151"/>
  <c r="BB175" i="151"/>
  <c r="BB155" i="151"/>
  <c r="BB318" i="151"/>
  <c r="AL64" i="151"/>
  <c r="S86" i="1"/>
  <c r="BM89" i="1" a="1"/>
  <c r="BM89" i="1" s="1"/>
  <c r="AT89" i="1" a="1"/>
  <c r="AT89" i="1" s="1"/>
  <c r="AU86" i="1" a="1"/>
  <c r="AU86" i="1" s="1"/>
  <c r="AY86" i="1" a="1"/>
  <c r="AY86" i="1" s="1"/>
  <c r="BK90" i="1" a="1"/>
  <c r="BK90" i="1" s="1"/>
  <c r="BF89" i="1" a="1"/>
  <c r="BF89" i="1" s="1"/>
  <c r="BG86" i="1" a="1"/>
  <c r="BG86" i="1" s="1"/>
  <c r="BK86" i="1" a="1"/>
  <c r="BK86" i="1" s="1"/>
  <c r="BM86" i="1" a="1"/>
  <c r="BM86" i="1" s="1"/>
  <c r="BB86" i="1" a="1"/>
  <c r="BB86" i="1" s="1"/>
  <c r="BE90" i="1" a="1"/>
  <c r="BE90" i="1" s="1"/>
  <c r="BB89" i="1" a="1"/>
  <c r="BB89" i="1" s="1"/>
  <c r="BN86" i="1" a="1"/>
  <c r="BN86" i="1" s="1"/>
  <c r="AZ90" i="1" a="1"/>
  <c r="AZ90" i="1" s="1"/>
  <c r="BN89" i="1" a="1"/>
  <c r="BN89" i="1" s="1"/>
  <c r="AU89" i="1" a="1"/>
  <c r="AU89" i="1" s="1"/>
  <c r="AV86" i="1" a="1"/>
  <c r="AV86" i="1" s="1"/>
  <c r="AZ86" i="1" a="1"/>
  <c r="AZ86" i="1" s="1"/>
  <c r="BL90" i="1" a="1"/>
  <c r="BL90" i="1" s="1"/>
  <c r="BG89" i="1" a="1"/>
  <c r="BG89" i="1" s="1"/>
  <c r="BH86" i="1" a="1"/>
  <c r="BH86" i="1" s="1"/>
  <c r="BL86" i="1" a="1"/>
  <c r="BL86" i="1" s="1"/>
  <c r="BA86" i="1" a="1"/>
  <c r="BA86" i="1" s="1"/>
  <c r="AT90" i="1" a="1"/>
  <c r="AT90" i="1" s="1"/>
  <c r="BC86" i="1" a="1"/>
  <c r="BC86" i="1" s="1"/>
  <c r="BF90" i="1" a="1"/>
  <c r="BF90" i="1" s="1"/>
  <c r="BC89" i="1" a="1"/>
  <c r="BC89" i="1" s="1"/>
  <c r="BA90" i="1" a="1"/>
  <c r="BA90" i="1" s="1"/>
  <c r="AV89" i="1" a="1"/>
  <c r="AV89" i="1" s="1"/>
  <c r="AW86" i="1" a="1"/>
  <c r="AW86" i="1" s="1"/>
  <c r="BM90" i="1" a="1"/>
  <c r="BM90" i="1" s="1"/>
  <c r="AY89" i="1" a="1"/>
  <c r="AY89" i="1" s="1"/>
  <c r="BH89" i="1" a="1"/>
  <c r="BH89" i="1" s="1"/>
  <c r="BD86" i="1" a="1"/>
  <c r="BD86" i="1" s="1"/>
  <c r="BI86" i="1" a="1"/>
  <c r="BI86" i="1" s="1"/>
  <c r="AU90" i="1" a="1"/>
  <c r="AU90" i="1" s="1"/>
  <c r="BK89" i="1" a="1"/>
  <c r="BK89" i="1" s="1"/>
  <c r="BD89" i="1" a="1"/>
  <c r="BD89" i="1" s="1"/>
  <c r="AX89" i="1" a="1"/>
  <c r="AX89" i="1" s="1"/>
  <c r="BB90" i="1" a="1"/>
  <c r="BB90" i="1" s="1"/>
  <c r="BG90" i="1" a="1"/>
  <c r="BG90" i="1" s="1"/>
  <c r="BE86" i="1" a="1"/>
  <c r="BE86" i="1" s="1"/>
  <c r="AX90" i="1" a="1"/>
  <c r="AX90" i="1" s="1"/>
  <c r="BN90" i="1" a="1"/>
  <c r="BN90" i="1" s="1"/>
  <c r="BI90" i="1" a="1"/>
  <c r="BI90" i="1" s="1"/>
  <c r="AZ89" i="1" a="1"/>
  <c r="AZ89" i="1" s="1"/>
  <c r="AW89" i="1" a="1"/>
  <c r="AW89" i="1" s="1"/>
  <c r="AX86" i="1" a="1"/>
  <c r="AX86" i="1" s="1"/>
  <c r="BJ90" i="1" a="1"/>
  <c r="BJ90" i="1" s="1"/>
  <c r="BL89" i="1" a="1"/>
  <c r="BL89" i="1" s="1"/>
  <c r="BE89" i="1" a="1"/>
  <c r="BE89" i="1" s="1"/>
  <c r="BI89" i="1" a="1"/>
  <c r="BI89" i="1" s="1"/>
  <c r="AT86" i="1" a="1"/>
  <c r="AT86" i="1" s="1"/>
  <c r="BJ86" i="1" a="1"/>
  <c r="BJ86" i="1" s="1"/>
  <c r="BC90" i="1" a="1"/>
  <c r="BC90" i="1" s="1"/>
  <c r="AV90" i="1" a="1"/>
  <c r="AV90" i="1" s="1"/>
  <c r="BJ89" i="1" a="1"/>
  <c r="BJ89" i="1" s="1"/>
  <c r="BF86" i="1" a="1"/>
  <c r="BF86" i="1" s="1"/>
  <c r="BH90" i="1" a="1"/>
  <c r="BH90" i="1" s="1"/>
  <c r="AW90" i="1" a="1"/>
  <c r="AW90" i="1" s="1"/>
  <c r="BA89" i="1" a="1"/>
  <c r="BA89" i="1" s="1"/>
  <c r="AY90" i="1" a="1"/>
  <c r="AY90" i="1" s="1"/>
  <c r="BD90" i="1" a="1"/>
  <c r="BD90" i="1" s="1"/>
  <c r="AZ87" i="1" a="1"/>
  <c r="AZ87" i="1" s="1"/>
  <c r="BA88" i="1" a="1"/>
  <c r="BA88" i="1" s="1"/>
  <c r="AT88" i="1" a="1"/>
  <c r="AT88" i="1" s="1"/>
  <c r="AX88" i="1" a="1"/>
  <c r="AX88" i="1" s="1"/>
  <c r="BA87" i="1" a="1"/>
  <c r="BA87" i="1" s="1"/>
  <c r="AX87" i="1" a="1"/>
  <c r="AX87" i="1" s="1"/>
  <c r="BM87" i="1" a="1"/>
  <c r="BM87" i="1" s="1"/>
  <c r="AT87" i="1" a="1"/>
  <c r="AT87" i="1" s="1"/>
  <c r="BJ87" i="1" a="1"/>
  <c r="BJ87" i="1" s="1"/>
  <c r="BF87" i="1" a="1"/>
  <c r="BF87" i="1" s="1"/>
  <c r="AY87" i="1" a="1"/>
  <c r="AY87" i="1" s="1"/>
  <c r="BB87" i="1" a="1"/>
  <c r="BB87" i="1" s="1"/>
  <c r="BK87" i="1" a="1"/>
  <c r="BK87" i="1" s="1"/>
  <c r="BL87" i="1" a="1"/>
  <c r="BL87" i="1" s="1"/>
  <c r="BN87" i="1" a="1"/>
  <c r="BN87" i="1" s="1"/>
  <c r="AU87" i="1" a="1"/>
  <c r="AU87" i="1" s="1"/>
  <c r="BG87" i="1" a="1"/>
  <c r="BG87" i="1" s="1"/>
  <c r="BC87" i="1" a="1"/>
  <c r="BC87" i="1" s="1"/>
  <c r="BH88" i="1" a="1"/>
  <c r="BH88" i="1" s="1"/>
  <c r="AV87" i="1" a="1"/>
  <c r="AV87" i="1" s="1"/>
  <c r="BD88" i="1" a="1"/>
  <c r="BD88" i="1" s="1"/>
  <c r="BH87" i="1" a="1"/>
  <c r="BH87" i="1" s="1"/>
  <c r="BD87" i="1" a="1"/>
  <c r="BD87" i="1" s="1"/>
  <c r="AW88" i="1" a="1"/>
  <c r="AW88" i="1" s="1"/>
  <c r="AZ88" i="1" a="1"/>
  <c r="AZ88" i="1" s="1"/>
  <c r="BE88" i="1" a="1"/>
  <c r="BE88" i="1" s="1"/>
  <c r="BI88" i="1" a="1"/>
  <c r="BI88" i="1" s="1"/>
  <c r="BK88" i="1" a="1"/>
  <c r="BK88" i="1" s="1"/>
  <c r="AW87" i="1" a="1"/>
  <c r="AW87" i="1" s="1"/>
  <c r="BL88" i="1" a="1"/>
  <c r="BL88" i="1" s="1"/>
  <c r="BE87" i="1" a="1"/>
  <c r="BE87" i="1" s="1"/>
  <c r="BI87" i="1" a="1"/>
  <c r="BI87" i="1" s="1"/>
  <c r="BN88" i="1" a="1"/>
  <c r="BN88" i="1" s="1"/>
  <c r="BC88" i="1" a="1"/>
  <c r="BC88" i="1" s="1"/>
  <c r="BF88" i="1" a="1"/>
  <c r="BF88" i="1" s="1"/>
  <c r="AU88" i="1" a="1"/>
  <c r="AU88" i="1" s="1"/>
  <c r="BG88" i="1" a="1"/>
  <c r="BG88" i="1" s="1"/>
  <c r="AY88" i="1" a="1"/>
  <c r="AY88" i="1" s="1"/>
  <c r="AV88" i="1" a="1"/>
  <c r="AV88" i="1" s="1"/>
  <c r="BM88" i="1" a="1"/>
  <c r="BM88" i="1" s="1"/>
  <c r="BJ88" i="1" a="1"/>
  <c r="BJ88" i="1" s="1"/>
  <c r="BB88" i="1" a="1"/>
  <c r="BB88" i="1" s="1"/>
  <c r="BI25" i="1" a="1"/>
  <c r="BI25" i="1" s="1"/>
  <c r="BF57" i="151"/>
  <c r="AT410" i="151"/>
  <c r="AH60" i="151"/>
  <c r="AM438" i="151"/>
  <c r="AM434" i="151"/>
  <c r="AM417" i="151"/>
  <c r="AT371" i="151"/>
  <c r="AT378" i="151"/>
  <c r="AM374" i="151"/>
  <c r="AT372" i="151"/>
  <c r="AM255" i="151"/>
  <c r="AT358" i="151"/>
  <c r="AT255" i="151"/>
  <c r="AT326" i="151"/>
  <c r="AT317" i="151"/>
  <c r="AT218" i="151"/>
  <c r="AM239" i="151"/>
  <c r="AM253" i="151"/>
  <c r="AT254" i="151"/>
  <c r="AT193" i="151"/>
  <c r="AM246" i="151"/>
  <c r="AM251" i="151"/>
  <c r="AT158" i="151"/>
  <c r="AT176" i="151"/>
  <c r="AM236" i="151"/>
  <c r="AT160" i="151"/>
  <c r="AM106" i="151"/>
  <c r="AH43" i="151"/>
  <c r="BI445" i="151"/>
  <c r="BI416" i="151"/>
  <c r="BI411" i="151"/>
  <c r="BI424" i="151"/>
  <c r="BB415" i="151"/>
  <c r="BI429" i="151"/>
  <c r="BI439" i="151"/>
  <c r="BB387" i="151"/>
  <c r="BB350" i="151"/>
  <c r="BB351" i="151"/>
  <c r="BI447" i="151"/>
  <c r="BI343" i="151"/>
  <c r="BB323" i="151"/>
  <c r="BI286" i="151"/>
  <c r="BI293" i="151"/>
  <c r="BB383" i="151"/>
  <c r="BB300" i="151"/>
  <c r="BB305" i="151"/>
  <c r="BB301" i="151"/>
  <c r="BI299" i="151"/>
  <c r="BB241" i="151"/>
  <c r="BI295" i="151"/>
  <c r="BI219" i="151"/>
  <c r="BI250" i="151"/>
  <c r="BI240" i="151"/>
  <c r="BB193" i="151"/>
  <c r="BI173" i="151"/>
  <c r="BB229" i="151"/>
  <c r="BB168" i="151"/>
  <c r="BB190" i="151"/>
  <c r="BB163" i="151"/>
  <c r="BI160" i="151"/>
  <c r="BA38" i="1" a="1"/>
  <c r="BA38" i="1" s="1"/>
  <c r="S176" i="1"/>
  <c r="AX176" i="1" a="1"/>
  <c r="AX176" i="1" s="1"/>
  <c r="BJ176" i="1" a="1"/>
  <c r="BJ176" i="1" s="1"/>
  <c r="BE176" i="1" a="1"/>
  <c r="BE176" i="1" s="1"/>
  <c r="AY176" i="1" a="1"/>
  <c r="AY176" i="1" s="1"/>
  <c r="BN176" i="1" a="1"/>
  <c r="BN176" i="1" s="1"/>
  <c r="BI176" i="1" a="1"/>
  <c r="BI176" i="1" s="1"/>
  <c r="BC176" i="1" a="1"/>
  <c r="BC176" i="1" s="1"/>
  <c r="BD176" i="1" a="1"/>
  <c r="BD176" i="1" s="1"/>
  <c r="BM176" i="1" a="1"/>
  <c r="BM176" i="1" s="1"/>
  <c r="BJ177" i="1" a="1"/>
  <c r="BJ177" i="1" s="1"/>
  <c r="BD177" i="1" a="1"/>
  <c r="BD177" i="1" s="1"/>
  <c r="AT178" i="1" a="1"/>
  <c r="AT178" i="1" s="1"/>
  <c r="AY178" i="1" a="1"/>
  <c r="AY178" i="1" s="1"/>
  <c r="BF178" i="1" a="1"/>
  <c r="BF178" i="1" s="1"/>
  <c r="BB176" i="1" a="1"/>
  <c r="BB176" i="1" s="1"/>
  <c r="AY177" i="1" a="1"/>
  <c r="AY177" i="1" s="1"/>
  <c r="BE177" i="1" a="1"/>
  <c r="BE177" i="1" s="1"/>
  <c r="BK178" i="1" a="1"/>
  <c r="BK178" i="1" s="1"/>
  <c r="AU178" i="1" a="1"/>
  <c r="AU178" i="1" s="1"/>
  <c r="AT176" i="1" a="1"/>
  <c r="AT176" i="1" s="1"/>
  <c r="BK177" i="1" a="1"/>
  <c r="BK177" i="1" s="1"/>
  <c r="BG178" i="1" a="1"/>
  <c r="BG178" i="1" s="1"/>
  <c r="BF176" i="1" a="1"/>
  <c r="BF176" i="1" s="1"/>
  <c r="AT177" i="1" a="1"/>
  <c r="AT177" i="1" s="1"/>
  <c r="AZ177" i="1" a="1"/>
  <c r="AZ177" i="1" s="1"/>
  <c r="BF177" i="1" a="1"/>
  <c r="BF177" i="1" s="1"/>
  <c r="AZ178" i="1" a="1"/>
  <c r="AZ178" i="1" s="1"/>
  <c r="AU176" i="1" a="1"/>
  <c r="AU176" i="1" s="1"/>
  <c r="BL177" i="1" a="1"/>
  <c r="BL177" i="1" s="1"/>
  <c r="AV178" i="1" a="1"/>
  <c r="AV178" i="1" s="1"/>
  <c r="BL178" i="1" a="1"/>
  <c r="BL178" i="1" s="1"/>
  <c r="BG176" i="1" a="1"/>
  <c r="BG176" i="1" s="1"/>
  <c r="AU177" i="1" a="1"/>
  <c r="AU177" i="1" s="1"/>
  <c r="BH178" i="1" a="1"/>
  <c r="BH178" i="1" s="1"/>
  <c r="AV176" i="1" a="1"/>
  <c r="AV176" i="1" s="1"/>
  <c r="BA177" i="1" a="1"/>
  <c r="BA177" i="1" s="1"/>
  <c r="BG177" i="1" a="1"/>
  <c r="BG177" i="1" s="1"/>
  <c r="BA178" i="1" a="1"/>
  <c r="BA178" i="1" s="1"/>
  <c r="BH176" i="1" a="1"/>
  <c r="BH176" i="1" s="1"/>
  <c r="BM177" i="1" a="1"/>
  <c r="BM177" i="1" s="1"/>
  <c r="AV177" i="1" a="1"/>
  <c r="AV177" i="1" s="1"/>
  <c r="AW178" i="1" a="1"/>
  <c r="AW178" i="1" s="1"/>
  <c r="BM178" i="1" a="1"/>
  <c r="BM178" i="1" s="1"/>
  <c r="AW176" i="1" a="1"/>
  <c r="AW176" i="1" s="1"/>
  <c r="BH177" i="1" a="1"/>
  <c r="BH177" i="1" s="1"/>
  <c r="BI178" i="1" a="1"/>
  <c r="BI178" i="1" s="1"/>
  <c r="BK176" i="1" a="1"/>
  <c r="BK176" i="1" s="1"/>
  <c r="BB177" i="1" a="1"/>
  <c r="BB177" i="1" s="1"/>
  <c r="BB178" i="1" a="1"/>
  <c r="BB178" i="1" s="1"/>
  <c r="AZ176" i="1" a="1"/>
  <c r="AZ176" i="1" s="1"/>
  <c r="BN177" i="1" a="1"/>
  <c r="BN177" i="1" s="1"/>
  <c r="BN178" i="1" a="1"/>
  <c r="BN178" i="1" s="1"/>
  <c r="BL176" i="1" a="1"/>
  <c r="BL176" i="1" s="1"/>
  <c r="AW177" i="1" a="1"/>
  <c r="AW177" i="1" s="1"/>
  <c r="AX178" i="1" a="1"/>
  <c r="AX178" i="1" s="1"/>
  <c r="BC178" i="1" a="1"/>
  <c r="BC178" i="1" s="1"/>
  <c r="BI177" i="1" a="1"/>
  <c r="BI177" i="1" s="1"/>
  <c r="BC177" i="1" a="1"/>
  <c r="BC177" i="1" s="1"/>
  <c r="BJ178" i="1" a="1"/>
  <c r="BJ178" i="1" s="1"/>
  <c r="BD178" i="1" a="1"/>
  <c r="BD178" i="1" s="1"/>
  <c r="BA176" i="1" a="1"/>
  <c r="BA176" i="1" s="1"/>
  <c r="AX177" i="1" a="1"/>
  <c r="AX177" i="1" s="1"/>
  <c r="BE178" i="1" a="1"/>
  <c r="BE178" i="1" s="1"/>
  <c r="AU180" i="1" a="1"/>
  <c r="AU180" i="1" s="1"/>
  <c r="BG180" i="1" a="1"/>
  <c r="BG180" i="1" s="1"/>
  <c r="AZ180" i="1" a="1"/>
  <c r="AZ180" i="1" s="1"/>
  <c r="BL180" i="1" a="1"/>
  <c r="BL180" i="1" s="1"/>
  <c r="AV180" i="1" a="1"/>
  <c r="AV180" i="1" s="1"/>
  <c r="BH180" i="1" a="1"/>
  <c r="BH180" i="1" s="1"/>
  <c r="BA180" i="1" a="1"/>
  <c r="BA180" i="1" s="1"/>
  <c r="BM180" i="1" a="1"/>
  <c r="BM180" i="1" s="1"/>
  <c r="BB180" i="1" a="1"/>
  <c r="BB180" i="1" s="1"/>
  <c r="AW180" i="1" a="1"/>
  <c r="AW180" i="1" s="1"/>
  <c r="BN180" i="1" a="1"/>
  <c r="BN180" i="1" s="1"/>
  <c r="BI180" i="1" a="1"/>
  <c r="BI180" i="1" s="1"/>
  <c r="BC180" i="1" a="1"/>
  <c r="BC180" i="1" s="1"/>
  <c r="BD180" i="1" a="1"/>
  <c r="BD180" i="1" s="1"/>
  <c r="AX180" i="1" a="1"/>
  <c r="AX180" i="1" s="1"/>
  <c r="BJ180" i="1" a="1"/>
  <c r="BJ180" i="1" s="1"/>
  <c r="BE180" i="1" a="1"/>
  <c r="BE180" i="1" s="1"/>
  <c r="AT180" i="1" a="1"/>
  <c r="AT180" i="1" s="1"/>
  <c r="BF180" i="1" a="1"/>
  <c r="BF180" i="1" s="1"/>
  <c r="AY180" i="1" a="1"/>
  <c r="AY180" i="1" s="1"/>
  <c r="BK180" i="1" a="1"/>
  <c r="BK180" i="1" s="1"/>
  <c r="AX179" i="1" a="1"/>
  <c r="AX179" i="1" s="1"/>
  <c r="BE179" i="1" a="1"/>
  <c r="BE179" i="1" s="1"/>
  <c r="BJ179" i="1" a="1"/>
  <c r="BJ179" i="1" s="1"/>
  <c r="AT179" i="1" a="1"/>
  <c r="AT179" i="1" s="1"/>
  <c r="BF179" i="1" a="1"/>
  <c r="BF179" i="1" s="1"/>
  <c r="BG179" i="1" a="1"/>
  <c r="BG179" i="1" s="1"/>
  <c r="BM179" i="1" a="1"/>
  <c r="BM179" i="1" s="1"/>
  <c r="BK179" i="1" a="1"/>
  <c r="BK179" i="1" s="1"/>
  <c r="AZ179" i="1" a="1"/>
  <c r="AZ179" i="1" s="1"/>
  <c r="BL179" i="1" a="1"/>
  <c r="BL179" i="1" s="1"/>
  <c r="BA179" i="1" a="1"/>
  <c r="BA179" i="1" s="1"/>
  <c r="BH179" i="1" a="1"/>
  <c r="BH179" i="1" s="1"/>
  <c r="BN179" i="1" a="1"/>
  <c r="BN179" i="1" s="1"/>
  <c r="AV179" i="1" a="1"/>
  <c r="AV179" i="1" s="1"/>
  <c r="BC179" i="1" a="1"/>
  <c r="BC179" i="1" s="1"/>
  <c r="AW179" i="1" a="1"/>
  <c r="AW179" i="1" s="1"/>
  <c r="BI179" i="1" a="1"/>
  <c r="BI179" i="1" s="1"/>
  <c r="BD179" i="1" a="1"/>
  <c r="BD179" i="1" s="1"/>
  <c r="AY179" i="1" a="1"/>
  <c r="AY179" i="1" s="1"/>
  <c r="AU179" i="1" a="1"/>
  <c r="AU179" i="1" s="1"/>
  <c r="BB179" i="1" a="1"/>
  <c r="BB179" i="1" s="1"/>
  <c r="BA64" i="151"/>
  <c r="AM419" i="151"/>
  <c r="AT428" i="151"/>
  <c r="AM422" i="151"/>
  <c r="AH46" i="151"/>
  <c r="AM424" i="151"/>
  <c r="AT365" i="151"/>
  <c r="AT347" i="151"/>
  <c r="AM386" i="151"/>
  <c r="AT367" i="151"/>
  <c r="AT344" i="151"/>
  <c r="AT364" i="151"/>
  <c r="AT311" i="151"/>
  <c r="AT288" i="151"/>
  <c r="AT324" i="151"/>
  <c r="AM304" i="151"/>
  <c r="AT297" i="151"/>
  <c r="AM252" i="151"/>
  <c r="AT248" i="151"/>
  <c r="AM227" i="151"/>
  <c r="AT249" i="151"/>
  <c r="AM299" i="151"/>
  <c r="AM167" i="151"/>
  <c r="AM194" i="151"/>
  <c r="AT172" i="151"/>
  <c r="AM172" i="151"/>
  <c r="AH34" i="151"/>
  <c r="BI409" i="151"/>
  <c r="BB429" i="151"/>
  <c r="BB441" i="151"/>
  <c r="BI423" i="151"/>
  <c r="BB416" i="151"/>
  <c r="BB437" i="151"/>
  <c r="BB360" i="151"/>
  <c r="BI368" i="151"/>
  <c r="BB348" i="151"/>
  <c r="BI319" i="151"/>
  <c r="BB372" i="151"/>
  <c r="BB320" i="151"/>
  <c r="BI298" i="151"/>
  <c r="BB315" i="151"/>
  <c r="BB244" i="151"/>
  <c r="BI245" i="151"/>
  <c r="BI243" i="151"/>
  <c r="BI220" i="151"/>
  <c r="BI223" i="151"/>
  <c r="BI156" i="151"/>
  <c r="BB236" i="151"/>
  <c r="BI164" i="151"/>
  <c r="BI167" i="151"/>
  <c r="BI168" i="151"/>
  <c r="BC25" i="1" a="1"/>
  <c r="BC25" i="1" s="1"/>
  <c r="AT20" i="1" a="1"/>
  <c r="AT20" i="1" s="1"/>
  <c r="S196" i="1"/>
  <c r="AU196" i="1" a="1"/>
  <c r="AU196" i="1" s="1"/>
  <c r="BK196" i="1" a="1"/>
  <c r="BK196" i="1" s="1"/>
  <c r="AT199" i="1" a="1"/>
  <c r="AT199" i="1" s="1"/>
  <c r="AZ196" i="1" a="1"/>
  <c r="AZ196" i="1" s="1"/>
  <c r="AU197" i="1" a="1"/>
  <c r="AU197" i="1" s="1"/>
  <c r="AW198" i="1" a="1"/>
  <c r="AW198" i="1" s="1"/>
  <c r="BD197" i="1" a="1"/>
  <c r="BD197" i="1" s="1"/>
  <c r="BG196" i="1" a="1"/>
  <c r="BG196" i="1" s="1"/>
  <c r="AV199" i="1" a="1"/>
  <c r="AV199" i="1" s="1"/>
  <c r="BM199" i="1" a="1"/>
  <c r="BM199" i="1" s="1"/>
  <c r="BA199" i="1" a="1"/>
  <c r="BA199" i="1" s="1"/>
  <c r="BG197" i="1" a="1"/>
  <c r="BG197" i="1" s="1"/>
  <c r="BI198" i="1" a="1"/>
  <c r="BI198" i="1" s="1"/>
  <c r="AX198" i="1" a="1"/>
  <c r="AX198" i="1" s="1"/>
  <c r="BG198" i="1" a="1"/>
  <c r="BG198" i="1" s="1"/>
  <c r="BD199" i="1" a="1"/>
  <c r="BD199" i="1" s="1"/>
  <c r="BA196" i="1" a="1"/>
  <c r="BA196" i="1" s="1"/>
  <c r="BN196" i="1" a="1"/>
  <c r="BN196" i="1" s="1"/>
  <c r="AT198" i="1" a="1"/>
  <c r="AT198" i="1" s="1"/>
  <c r="AZ197" i="1" a="1"/>
  <c r="AZ197" i="1" s="1"/>
  <c r="BA200" i="1" a="1"/>
  <c r="BA200" i="1" s="1"/>
  <c r="BG200" i="1" a="1"/>
  <c r="BG200" i="1" s="1"/>
  <c r="BM196" i="1" a="1"/>
  <c r="BM196" i="1" s="1"/>
  <c r="BH199" i="1" a="1"/>
  <c r="BH199" i="1" s="1"/>
  <c r="BF198" i="1" a="1"/>
  <c r="BF198" i="1" s="1"/>
  <c r="BL197" i="1" a="1"/>
  <c r="BL197" i="1" s="1"/>
  <c r="AX200" i="1" a="1"/>
  <c r="AX200" i="1" s="1"/>
  <c r="AX199" i="1" a="1"/>
  <c r="AX199" i="1" s="1"/>
  <c r="AZ199" i="1" a="1"/>
  <c r="AZ199" i="1" s="1"/>
  <c r="BD200" i="1" a="1"/>
  <c r="BD200" i="1" s="1"/>
  <c r="AY198" i="1" a="1"/>
  <c r="AY198" i="1" s="1"/>
  <c r="BM200" i="1" a="1"/>
  <c r="BM200" i="1" s="1"/>
  <c r="AV196" i="1" a="1"/>
  <c r="AV196" i="1" s="1"/>
  <c r="BJ199" i="1" a="1"/>
  <c r="BJ199" i="1" s="1"/>
  <c r="BL199" i="1" a="1"/>
  <c r="BL199" i="1" s="1"/>
  <c r="BK198" i="1" a="1"/>
  <c r="BK198" i="1" s="1"/>
  <c r="BH196" i="1" a="1"/>
  <c r="BH196" i="1" s="1"/>
  <c r="BE199" i="1" a="1"/>
  <c r="BE199" i="1" s="1"/>
  <c r="BN197" i="1" a="1"/>
  <c r="BN197" i="1" s="1"/>
  <c r="AV197" i="1" a="1"/>
  <c r="AV197" i="1" s="1"/>
  <c r="BI200" i="1" a="1"/>
  <c r="BI200" i="1" s="1"/>
  <c r="AZ200" i="1" a="1"/>
  <c r="AZ200" i="1" s="1"/>
  <c r="BL196" i="1" a="1"/>
  <c r="BL196" i="1" s="1"/>
  <c r="AY199" i="1" a="1"/>
  <c r="AY199" i="1" s="1"/>
  <c r="BA198" i="1" a="1"/>
  <c r="BA198" i="1" s="1"/>
  <c r="BH197" i="1" a="1"/>
  <c r="BH197" i="1" s="1"/>
  <c r="BN198" i="1" a="1"/>
  <c r="BN198" i="1" s="1"/>
  <c r="AY197" i="1" a="1"/>
  <c r="AY197" i="1" s="1"/>
  <c r="AW196" i="1" a="1"/>
  <c r="AW196" i="1" s="1"/>
  <c r="BF199" i="1" a="1"/>
  <c r="BF199" i="1" s="1"/>
  <c r="BK199" i="1" a="1"/>
  <c r="BK199" i="1" s="1"/>
  <c r="BE196" i="1" a="1"/>
  <c r="BE196" i="1" s="1"/>
  <c r="BC197" i="1" a="1"/>
  <c r="BC197" i="1" s="1"/>
  <c r="AW197" i="1" a="1"/>
  <c r="AW197" i="1" s="1"/>
  <c r="AV200" i="1" a="1"/>
  <c r="AV200" i="1" s="1"/>
  <c r="BB198" i="1" a="1"/>
  <c r="BB198" i="1" s="1"/>
  <c r="BI196" i="1" a="1"/>
  <c r="BI196" i="1" s="1"/>
  <c r="BC199" i="1" a="1"/>
  <c r="BC199" i="1" s="1"/>
  <c r="BE197" i="1" a="1"/>
  <c r="BE197" i="1" s="1"/>
  <c r="BI197" i="1" a="1"/>
  <c r="BI197" i="1" s="1"/>
  <c r="BL200" i="1" a="1"/>
  <c r="BL200" i="1" s="1"/>
  <c r="BE200" i="1" a="1"/>
  <c r="BE200" i="1" s="1"/>
  <c r="AX196" i="1" a="1"/>
  <c r="AX196" i="1" s="1"/>
  <c r="BD198" i="1" a="1"/>
  <c r="BD198" i="1" s="1"/>
  <c r="AV198" i="1" a="1"/>
  <c r="AV198" i="1" s="1"/>
  <c r="BC196" i="1" a="1"/>
  <c r="BC196" i="1" s="1"/>
  <c r="BJ196" i="1" a="1"/>
  <c r="BJ196" i="1" s="1"/>
  <c r="AW199" i="1" a="1"/>
  <c r="AW199" i="1" s="1"/>
  <c r="AT197" i="1" a="1"/>
  <c r="AT197" i="1" s="1"/>
  <c r="BH198" i="1" a="1"/>
  <c r="BH198" i="1" s="1"/>
  <c r="AY200" i="1" a="1"/>
  <c r="AY200" i="1" s="1"/>
  <c r="BK197" i="1" a="1"/>
  <c r="BK197" i="1" s="1"/>
  <c r="BD196" i="1" a="1"/>
  <c r="BD196" i="1" s="1"/>
  <c r="AU199" i="1" a="1"/>
  <c r="AU199" i="1" s="1"/>
  <c r="BN199" i="1" a="1"/>
  <c r="BN199" i="1" s="1"/>
  <c r="BB196" i="1" a="1"/>
  <c r="BB196" i="1" s="1"/>
  <c r="BF197" i="1" a="1"/>
  <c r="BF197" i="1" s="1"/>
  <c r="AT200" i="1" a="1"/>
  <c r="AT200" i="1" s="1"/>
  <c r="BN200" i="1" a="1"/>
  <c r="BN200" i="1" s="1"/>
  <c r="AZ198" i="1" a="1"/>
  <c r="AZ198" i="1" s="1"/>
  <c r="BJ198" i="1" a="1"/>
  <c r="BJ198" i="1" s="1"/>
  <c r="AT196" i="1" a="1"/>
  <c r="AT196" i="1" s="1"/>
  <c r="BG199" i="1" a="1"/>
  <c r="BG199" i="1" s="1"/>
  <c r="BI199" i="1" a="1"/>
  <c r="BI199" i="1" s="1"/>
  <c r="BB199" i="1" a="1"/>
  <c r="BB199" i="1" s="1"/>
  <c r="BE198" i="1" a="1"/>
  <c r="BE198" i="1" s="1"/>
  <c r="AX197" i="1" a="1"/>
  <c r="AX197" i="1" s="1"/>
  <c r="BB200" i="1" a="1"/>
  <c r="BB200" i="1" s="1"/>
  <c r="BH200" i="1" a="1"/>
  <c r="BH200" i="1" s="1"/>
  <c r="BF196" i="1" a="1"/>
  <c r="BF196" i="1" s="1"/>
  <c r="AY196" i="1" a="1"/>
  <c r="AY196" i="1" s="1"/>
  <c r="BC200" i="1" a="1"/>
  <c r="BC200" i="1" s="1"/>
  <c r="BJ197" i="1" a="1"/>
  <c r="BJ197" i="1" s="1"/>
  <c r="BF200" i="1" a="1"/>
  <c r="BF200" i="1" s="1"/>
  <c r="BM197" i="1" a="1"/>
  <c r="BM197" i="1" s="1"/>
  <c r="BL198" i="1" a="1"/>
  <c r="BL198" i="1" s="1"/>
  <c r="BJ200" i="1" a="1"/>
  <c r="BJ200" i="1" s="1"/>
  <c r="BM198" i="1" a="1"/>
  <c r="BM198" i="1" s="1"/>
  <c r="BB197" i="1" a="1"/>
  <c r="BB197" i="1" s="1"/>
  <c r="AU200" i="1" a="1"/>
  <c r="AU200" i="1" s="1"/>
  <c r="BK200" i="1" a="1"/>
  <c r="BK200" i="1" s="1"/>
  <c r="AW200" i="1" a="1"/>
  <c r="AW200" i="1" s="1"/>
  <c r="AU198" i="1" a="1"/>
  <c r="AU198" i="1" s="1"/>
  <c r="BA197" i="1" a="1"/>
  <c r="BA197" i="1" s="1"/>
  <c r="BC198" i="1" a="1"/>
  <c r="BC198" i="1" s="1"/>
  <c r="AY64" i="151"/>
  <c r="AT433" i="151"/>
  <c r="AT442" i="151"/>
  <c r="AM431" i="151"/>
  <c r="AT434" i="151"/>
  <c r="AT439" i="151"/>
  <c r="AM345" i="151"/>
  <c r="AM365" i="151"/>
  <c r="AO43" i="151"/>
  <c r="AT421" i="151"/>
  <c r="AT304" i="151"/>
  <c r="AM288" i="151"/>
  <c r="AT322" i="151"/>
  <c r="AT290" i="151"/>
  <c r="AT240" i="151"/>
  <c r="AM238" i="151"/>
  <c r="AT221" i="151"/>
  <c r="AM295" i="151"/>
  <c r="AT234" i="151"/>
  <c r="AM226" i="151"/>
  <c r="AT299" i="151"/>
  <c r="AT182" i="151"/>
  <c r="AT198" i="151"/>
  <c r="AM199" i="151"/>
  <c r="AT181" i="151"/>
  <c r="AM168" i="151"/>
  <c r="AI46" i="151"/>
  <c r="BB445" i="151"/>
  <c r="BI427" i="151"/>
  <c r="BI412" i="151"/>
  <c r="BB413" i="151"/>
  <c r="BI443" i="151"/>
  <c r="AW57" i="151"/>
  <c r="BB435" i="151"/>
  <c r="BI349" i="151"/>
  <c r="BB371" i="151"/>
  <c r="BB359" i="151"/>
  <c r="BB363" i="151"/>
  <c r="BI384" i="151"/>
  <c r="BI305" i="151"/>
  <c r="BB283" i="151"/>
  <c r="BB313" i="151"/>
  <c r="BI310" i="151"/>
  <c r="BB287" i="151"/>
  <c r="BB314" i="151"/>
  <c r="BB223" i="151"/>
  <c r="BI242" i="151"/>
  <c r="BI217" i="151"/>
  <c r="BI248" i="151"/>
  <c r="BB247" i="151"/>
  <c r="BI233" i="151"/>
  <c r="BI246" i="151"/>
  <c r="BB248" i="151"/>
  <c r="BI166" i="151"/>
  <c r="BI189" i="151"/>
  <c r="BB185" i="151"/>
  <c r="BB174" i="151"/>
  <c r="BI181" i="151"/>
  <c r="AL60" i="151"/>
  <c r="AL43" i="151"/>
  <c r="AQ66" i="151"/>
  <c r="BB109" i="151"/>
  <c r="AT437" i="151"/>
  <c r="AM433" i="151"/>
  <c r="AM415" i="151"/>
  <c r="AT430" i="151"/>
  <c r="AM412" i="151"/>
  <c r="AT449" i="151"/>
  <c r="AM370" i="151"/>
  <c r="AT319" i="151"/>
  <c r="AT366" i="151"/>
  <c r="AT418" i="151"/>
  <c r="AT376" i="151"/>
  <c r="AM352" i="151"/>
  <c r="AM281" i="151"/>
  <c r="AM307" i="151"/>
  <c r="AT306" i="151"/>
  <c r="AT285" i="151"/>
  <c r="AT383" i="151"/>
  <c r="AT377" i="151"/>
  <c r="AT223" i="151"/>
  <c r="AT226" i="151"/>
  <c r="AM231" i="151"/>
  <c r="AM235" i="151"/>
  <c r="AT252" i="151"/>
  <c r="AT161" i="151"/>
  <c r="AM166" i="151"/>
  <c r="AT159" i="151"/>
  <c r="AM164" i="151"/>
  <c r="AM169" i="151"/>
  <c r="BB422" i="151"/>
  <c r="BB428" i="151"/>
  <c r="BI449" i="151"/>
  <c r="BB409" i="151"/>
  <c r="BB384" i="151"/>
  <c r="BB421" i="151"/>
  <c r="BB347" i="151"/>
  <c r="BI353" i="151"/>
  <c r="BB417" i="151"/>
  <c r="BI315" i="151"/>
  <c r="BB322" i="151"/>
  <c r="BB297" i="151"/>
  <c r="BI287" i="151"/>
  <c r="BB286" i="151"/>
  <c r="BI227" i="151"/>
  <c r="BI256" i="151"/>
  <c r="BI322" i="151"/>
  <c r="BB238" i="151"/>
  <c r="BB444" i="151"/>
  <c r="BI238" i="151"/>
  <c r="BI165" i="151"/>
  <c r="BI184" i="151"/>
  <c r="BB170" i="151"/>
  <c r="BB183" i="151"/>
  <c r="BI187" i="151"/>
  <c r="BI196" i="151"/>
  <c r="BI190" i="151"/>
  <c r="BB157" i="151"/>
  <c r="AX60" i="151"/>
  <c r="AX46" i="151"/>
  <c r="BG23" i="1" a="1"/>
  <c r="BG23" i="1" s="1"/>
  <c r="Z32" i="151"/>
  <c r="S126" i="1"/>
  <c r="AT130" i="1" a="1"/>
  <c r="AT130" i="1" s="1"/>
  <c r="BL130" i="1" a="1"/>
  <c r="BL130" i="1" s="1"/>
  <c r="BF130" i="1" a="1"/>
  <c r="BF130" i="1" s="1"/>
  <c r="AU130" i="1" a="1"/>
  <c r="AU130" i="1" s="1"/>
  <c r="BA130" i="1" a="1"/>
  <c r="BA130" i="1" s="1"/>
  <c r="BD130" i="1" a="1"/>
  <c r="BD130" i="1" s="1"/>
  <c r="BG130" i="1" a="1"/>
  <c r="BG130" i="1" s="1"/>
  <c r="BM130" i="1" a="1"/>
  <c r="BM130" i="1" s="1"/>
  <c r="AV130" i="1" a="1"/>
  <c r="AV130" i="1" s="1"/>
  <c r="BB130" i="1" a="1"/>
  <c r="BB130" i="1" s="1"/>
  <c r="BH130" i="1" a="1"/>
  <c r="BH130" i="1" s="1"/>
  <c r="BN130" i="1" a="1"/>
  <c r="BN130" i="1" s="1"/>
  <c r="AW130" i="1" a="1"/>
  <c r="AW130" i="1" s="1"/>
  <c r="BI130" i="1" a="1"/>
  <c r="BI130" i="1" s="1"/>
  <c r="BC130" i="1" a="1"/>
  <c r="BC130" i="1" s="1"/>
  <c r="AX130" i="1" a="1"/>
  <c r="AX130" i="1" s="1"/>
  <c r="BJ130" i="1" a="1"/>
  <c r="BJ130" i="1" s="1"/>
  <c r="AY130" i="1" a="1"/>
  <c r="AY130" i="1" s="1"/>
  <c r="BE130" i="1" a="1"/>
  <c r="BE130" i="1" s="1"/>
  <c r="BK130" i="1" a="1"/>
  <c r="BK130" i="1" s="1"/>
  <c r="AZ130" i="1" a="1"/>
  <c r="AZ130" i="1" s="1"/>
  <c r="BG126" i="1" a="1"/>
  <c r="BG126" i="1" s="1"/>
  <c r="AX126" i="1" a="1"/>
  <c r="AX126" i="1" s="1"/>
  <c r="BC126" i="1" a="1"/>
  <c r="BC126" i="1" s="1"/>
  <c r="BJ126" i="1" a="1"/>
  <c r="BJ126" i="1" s="1"/>
  <c r="AW126" i="1" a="1"/>
  <c r="AW126" i="1" s="1"/>
  <c r="BI126" i="1" a="1"/>
  <c r="BI126" i="1" s="1"/>
  <c r="BH126" i="1" a="1"/>
  <c r="BH126" i="1" s="1"/>
  <c r="AY126" i="1" a="1"/>
  <c r="AY126" i="1" s="1"/>
  <c r="BD126" i="1" a="1"/>
  <c r="BD126" i="1" s="1"/>
  <c r="BK126" i="1" a="1"/>
  <c r="BK126" i="1" s="1"/>
  <c r="AZ126" i="1" a="1"/>
  <c r="AZ126" i="1" s="1"/>
  <c r="BL126" i="1" a="1"/>
  <c r="BL126" i="1" s="1"/>
  <c r="BE126" i="1" a="1"/>
  <c r="BE126" i="1" s="1"/>
  <c r="AT126" i="1" a="1"/>
  <c r="AT126" i="1" s="1"/>
  <c r="BA126" i="1" a="1"/>
  <c r="BA126" i="1" s="1"/>
  <c r="BF126" i="1" a="1"/>
  <c r="BF126" i="1" s="1"/>
  <c r="BM126" i="1" a="1"/>
  <c r="BM126" i="1" s="1"/>
  <c r="BB126" i="1" a="1"/>
  <c r="BB126" i="1" s="1"/>
  <c r="BN126" i="1" a="1"/>
  <c r="BN126" i="1" s="1"/>
  <c r="AU126" i="1" a="1"/>
  <c r="AU126" i="1" s="1"/>
  <c r="AV126" i="1" a="1"/>
  <c r="AV126" i="1" s="1"/>
  <c r="AX128" i="1" a="1"/>
  <c r="AX128" i="1" s="1"/>
  <c r="AY129" i="1" a="1"/>
  <c r="AY129" i="1" s="1"/>
  <c r="AT129" i="1" a="1"/>
  <c r="AT129" i="1" s="1"/>
  <c r="BJ128" i="1" a="1"/>
  <c r="BJ128" i="1" s="1"/>
  <c r="BK129" i="1" a="1"/>
  <c r="BK129" i="1" s="1"/>
  <c r="BF129" i="1" a="1"/>
  <c r="BF129" i="1" s="1"/>
  <c r="BC128" i="1" a="1"/>
  <c r="BC128" i="1" s="1"/>
  <c r="AZ129" i="1" a="1"/>
  <c r="AZ129" i="1" s="1"/>
  <c r="BD128" i="1" a="1"/>
  <c r="BD128" i="1" s="1"/>
  <c r="BL129" i="1" a="1"/>
  <c r="BL129" i="1" s="1"/>
  <c r="AY128" i="1" a="1"/>
  <c r="AY128" i="1" s="1"/>
  <c r="BK128" i="1" a="1"/>
  <c r="BK128" i="1" s="1"/>
  <c r="AT128" i="1" a="1"/>
  <c r="AT128" i="1" s="1"/>
  <c r="AZ128" i="1" a="1"/>
  <c r="AZ128" i="1" s="1"/>
  <c r="BE128" i="1" a="1"/>
  <c r="BE128" i="1" s="1"/>
  <c r="AU129" i="1" a="1"/>
  <c r="AU129" i="1" s="1"/>
  <c r="BA129" i="1" a="1"/>
  <c r="BA129" i="1" s="1"/>
  <c r="BL128" i="1" a="1"/>
  <c r="BL128" i="1" s="1"/>
  <c r="BG129" i="1" a="1"/>
  <c r="BG129" i="1" s="1"/>
  <c r="BM129" i="1" a="1"/>
  <c r="BM129" i="1" s="1"/>
  <c r="BA128" i="1" a="1"/>
  <c r="BA128" i="1" s="1"/>
  <c r="BB129" i="1" a="1"/>
  <c r="BB129" i="1" s="1"/>
  <c r="BM128" i="1" a="1"/>
  <c r="BM128" i="1" s="1"/>
  <c r="AU128" i="1" a="1"/>
  <c r="AU128" i="1" s="1"/>
  <c r="BF128" i="1" a="1"/>
  <c r="BF128" i="1" s="1"/>
  <c r="AV129" i="1" a="1"/>
  <c r="AV129" i="1" s="1"/>
  <c r="BN129" i="1" a="1"/>
  <c r="BN129" i="1" s="1"/>
  <c r="BG128" i="1" a="1"/>
  <c r="BG128" i="1" s="1"/>
  <c r="BH129" i="1" a="1"/>
  <c r="BH129" i="1" s="1"/>
  <c r="BC129" i="1" a="1"/>
  <c r="BC129" i="1" s="1"/>
  <c r="AV128" i="1" a="1"/>
  <c r="AV128" i="1" s="1"/>
  <c r="AW129" i="1" a="1"/>
  <c r="AW129" i="1" s="1"/>
  <c r="BH128" i="1" a="1"/>
  <c r="BH128" i="1" s="1"/>
  <c r="BI129" i="1" a="1"/>
  <c r="BI129" i="1" s="1"/>
  <c r="BB128" i="1" a="1"/>
  <c r="BB128" i="1" s="1"/>
  <c r="BD129" i="1" a="1"/>
  <c r="BD129" i="1" s="1"/>
  <c r="AW128" i="1" a="1"/>
  <c r="AW128" i="1" s="1"/>
  <c r="BN128" i="1" a="1"/>
  <c r="BN128" i="1" s="1"/>
  <c r="AX129" i="1" a="1"/>
  <c r="AX129" i="1" s="1"/>
  <c r="BE129" i="1" a="1"/>
  <c r="BE129" i="1" s="1"/>
  <c r="BI128" i="1" a="1"/>
  <c r="BI128" i="1" s="1"/>
  <c r="BJ129" i="1" a="1"/>
  <c r="BJ129" i="1" s="1"/>
  <c r="BF127" i="1" a="1"/>
  <c r="BF127" i="1" s="1"/>
  <c r="AV127" i="1" a="1"/>
  <c r="AV127" i="1" s="1"/>
  <c r="BK127" i="1" a="1"/>
  <c r="BK127" i="1" s="1"/>
  <c r="BC127" i="1" a="1"/>
  <c r="BC127" i="1" s="1"/>
  <c r="AW127" i="1" a="1"/>
  <c r="AW127" i="1" s="1"/>
  <c r="BB127" i="1" a="1"/>
  <c r="BB127" i="1" s="1"/>
  <c r="BI127" i="1" a="1"/>
  <c r="BI127" i="1" s="1"/>
  <c r="BN127" i="1" a="1"/>
  <c r="BN127" i="1" s="1"/>
  <c r="BJ127" i="1" a="1"/>
  <c r="BJ127" i="1" s="1"/>
  <c r="BD127" i="1" a="1"/>
  <c r="BD127" i="1" s="1"/>
  <c r="AZ127" i="1" a="1"/>
  <c r="AZ127" i="1" s="1"/>
  <c r="BE127" i="1" a="1"/>
  <c r="BE127" i="1" s="1"/>
  <c r="AU127" i="1" a="1"/>
  <c r="AU127" i="1" s="1"/>
  <c r="BH127" i="1" a="1"/>
  <c r="BH127" i="1" s="1"/>
  <c r="BL127" i="1" a="1"/>
  <c r="BL127" i="1" s="1"/>
  <c r="BA127" i="1" a="1"/>
  <c r="BA127" i="1" s="1"/>
  <c r="AX127" i="1" a="1"/>
  <c r="AX127" i="1" s="1"/>
  <c r="BM127" i="1" a="1"/>
  <c r="BM127" i="1" s="1"/>
  <c r="AT127" i="1" a="1"/>
  <c r="AT127" i="1" s="1"/>
  <c r="BG127" i="1" a="1"/>
  <c r="BG127" i="1" s="1"/>
  <c r="AY127" i="1" a="1"/>
  <c r="AY127" i="1" s="1"/>
  <c r="S76" i="1"/>
  <c r="AV77" i="1" a="1"/>
  <c r="AV77" i="1" s="1"/>
  <c r="AY77" i="1" a="1"/>
  <c r="AY77" i="1" s="1"/>
  <c r="BH77" i="1" a="1"/>
  <c r="BH77" i="1" s="1"/>
  <c r="BK77" i="1" a="1"/>
  <c r="BK77" i="1" s="1"/>
  <c r="AW77" i="1" a="1"/>
  <c r="AW77" i="1" s="1"/>
  <c r="AZ77" i="1" a="1"/>
  <c r="AZ77" i="1" s="1"/>
  <c r="BI77" i="1" a="1"/>
  <c r="BI77" i="1" s="1"/>
  <c r="BL77" i="1" a="1"/>
  <c r="BL77" i="1" s="1"/>
  <c r="AX77" i="1" a="1"/>
  <c r="AX77" i="1" s="1"/>
  <c r="BA77" i="1" a="1"/>
  <c r="BA77" i="1" s="1"/>
  <c r="BJ77" i="1" a="1"/>
  <c r="BJ77" i="1" s="1"/>
  <c r="BB77" i="1" a="1"/>
  <c r="BB77" i="1" s="1"/>
  <c r="BN77" i="1" a="1"/>
  <c r="BN77" i="1" s="1"/>
  <c r="BC77" i="1" a="1"/>
  <c r="BC77" i="1" s="1"/>
  <c r="BD77" i="1" a="1"/>
  <c r="BD77" i="1" s="1"/>
  <c r="BE77" i="1" a="1"/>
  <c r="BE77" i="1" s="1"/>
  <c r="AT77" i="1" a="1"/>
  <c r="AT77" i="1" s="1"/>
  <c r="BF77" i="1" a="1"/>
  <c r="BF77" i="1" s="1"/>
  <c r="AU77" i="1" a="1"/>
  <c r="AU77" i="1" s="1"/>
  <c r="BG77" i="1" a="1"/>
  <c r="BG77" i="1" s="1"/>
  <c r="BA80" i="1" a="1"/>
  <c r="BA80" i="1" s="1"/>
  <c r="BM80" i="1" a="1"/>
  <c r="BM80" i="1" s="1"/>
  <c r="BB80" i="1" a="1"/>
  <c r="BB80" i="1" s="1"/>
  <c r="BM77" i="1" a="1"/>
  <c r="BM77" i="1" s="1"/>
  <c r="BC80" i="1" a="1"/>
  <c r="BC80" i="1" s="1"/>
  <c r="BD80" i="1" a="1"/>
  <c r="BD80" i="1" s="1"/>
  <c r="BH80" i="1" a="1"/>
  <c r="BH80" i="1" s="1"/>
  <c r="AT80" i="1" a="1"/>
  <c r="AT80" i="1" s="1"/>
  <c r="AW80" i="1" a="1"/>
  <c r="AW80" i="1" s="1"/>
  <c r="BI80" i="1" a="1"/>
  <c r="BI80" i="1" s="1"/>
  <c r="AX80" i="1" a="1"/>
  <c r="AX80" i="1" s="1"/>
  <c r="BJ80" i="1" a="1"/>
  <c r="BJ80" i="1" s="1"/>
  <c r="AY80" i="1" a="1"/>
  <c r="AY80" i="1" s="1"/>
  <c r="BK80" i="1" a="1"/>
  <c r="BK80" i="1" s="1"/>
  <c r="AZ80" i="1" a="1"/>
  <c r="AZ80" i="1" s="1"/>
  <c r="BL80" i="1" a="1"/>
  <c r="BL80" i="1" s="1"/>
  <c r="AU80" i="1" a="1"/>
  <c r="AU80" i="1" s="1"/>
  <c r="AT78" i="1" a="1"/>
  <c r="AT78" i="1" s="1"/>
  <c r="BI79" i="1" a="1"/>
  <c r="BI79" i="1" s="1"/>
  <c r="AU79" i="1" a="1"/>
  <c r="AU79" i="1" s="1"/>
  <c r="BC76" i="1" a="1"/>
  <c r="BC76" i="1" s="1"/>
  <c r="BG80" i="1" a="1"/>
  <c r="BG80" i="1" s="1"/>
  <c r="BF78" i="1" a="1"/>
  <c r="BF78" i="1" s="1"/>
  <c r="AX79" i="1" a="1"/>
  <c r="AX79" i="1" s="1"/>
  <c r="BG79" i="1" a="1"/>
  <c r="BG79" i="1" s="1"/>
  <c r="AU78" i="1" a="1"/>
  <c r="AU78" i="1" s="1"/>
  <c r="BJ79" i="1" a="1"/>
  <c r="BJ79" i="1" s="1"/>
  <c r="AV79" i="1" a="1"/>
  <c r="AV79" i="1" s="1"/>
  <c r="AW76" i="1" a="1"/>
  <c r="AW76" i="1" s="1"/>
  <c r="AX78" i="1" a="1"/>
  <c r="AX78" i="1" s="1"/>
  <c r="BG78" i="1" a="1"/>
  <c r="BG78" i="1" s="1"/>
  <c r="AY79" i="1" a="1"/>
  <c r="AY79" i="1" s="1"/>
  <c r="BH79" i="1" a="1"/>
  <c r="BH79" i="1" s="1"/>
  <c r="BD76" i="1" a="1"/>
  <c r="BD76" i="1" s="1"/>
  <c r="BI76" i="1" a="1"/>
  <c r="BI76" i="1" s="1"/>
  <c r="BJ78" i="1" a="1"/>
  <c r="BJ78" i="1" s="1"/>
  <c r="AV78" i="1" a="1"/>
  <c r="AV78" i="1" s="1"/>
  <c r="BK79" i="1" a="1"/>
  <c r="BK79" i="1" s="1"/>
  <c r="AZ76" i="1" a="1"/>
  <c r="AZ76" i="1" s="1"/>
  <c r="AY78" i="1" a="1"/>
  <c r="AY78" i="1" s="1"/>
  <c r="BH78" i="1" a="1"/>
  <c r="BH78" i="1" s="1"/>
  <c r="AZ79" i="1" a="1"/>
  <c r="AZ79" i="1" s="1"/>
  <c r="BL76" i="1" a="1"/>
  <c r="BL76" i="1" s="1"/>
  <c r="BK78" i="1" a="1"/>
  <c r="BK78" i="1" s="1"/>
  <c r="AW78" i="1" a="1"/>
  <c r="AW78" i="1" s="1"/>
  <c r="BL79" i="1" a="1"/>
  <c r="BL79" i="1" s="1"/>
  <c r="BE76" i="1" a="1"/>
  <c r="BE76" i="1" s="1"/>
  <c r="AX76" i="1" a="1"/>
  <c r="AX76" i="1" s="1"/>
  <c r="AZ78" i="1" a="1"/>
  <c r="AZ78" i="1" s="1"/>
  <c r="BI78" i="1" a="1"/>
  <c r="BI78" i="1" s="1"/>
  <c r="BA79" i="1" a="1"/>
  <c r="BA79" i="1" s="1"/>
  <c r="BJ76" i="1" a="1"/>
  <c r="BJ76" i="1" s="1"/>
  <c r="BL78" i="1" a="1"/>
  <c r="BL78" i="1" s="1"/>
  <c r="BM79" i="1" a="1"/>
  <c r="BM79" i="1" s="1"/>
  <c r="BA76" i="1" a="1"/>
  <c r="BA76" i="1" s="1"/>
  <c r="AT76" i="1" a="1"/>
  <c r="AT76" i="1" s="1"/>
  <c r="BA78" i="1" a="1"/>
  <c r="BA78" i="1" s="1"/>
  <c r="BB79" i="1" a="1"/>
  <c r="BB79" i="1" s="1"/>
  <c r="BM76" i="1" a="1"/>
  <c r="BM76" i="1" s="1"/>
  <c r="BF76" i="1" a="1"/>
  <c r="BF76" i="1" s="1"/>
  <c r="BM78" i="1" a="1"/>
  <c r="BM78" i="1" s="1"/>
  <c r="BN79" i="1" a="1"/>
  <c r="BN79" i="1" s="1"/>
  <c r="AY76" i="1" a="1"/>
  <c r="AY76" i="1" s="1"/>
  <c r="BB78" i="1" a="1"/>
  <c r="BB78" i="1" s="1"/>
  <c r="BC79" i="1" a="1"/>
  <c r="BC79" i="1" s="1"/>
  <c r="AU76" i="1" a="1"/>
  <c r="AU76" i="1" s="1"/>
  <c r="AV80" i="1" a="1"/>
  <c r="AV80" i="1" s="1"/>
  <c r="BN78" i="1" a="1"/>
  <c r="BN78" i="1" s="1"/>
  <c r="BD79" i="1" a="1"/>
  <c r="BD79" i="1" s="1"/>
  <c r="BB76" i="1" a="1"/>
  <c r="BB76" i="1" s="1"/>
  <c r="BG76" i="1" a="1"/>
  <c r="BG76" i="1" s="1"/>
  <c r="BN80" i="1" a="1"/>
  <c r="BN80" i="1" s="1"/>
  <c r="BC78" i="1" a="1"/>
  <c r="BC78" i="1" s="1"/>
  <c r="BE79" i="1" a="1"/>
  <c r="BE79" i="1" s="1"/>
  <c r="BN76" i="1" a="1"/>
  <c r="BN76" i="1" s="1"/>
  <c r="BK76" i="1" a="1"/>
  <c r="BK76" i="1" s="1"/>
  <c r="BE80" i="1" a="1"/>
  <c r="BE80" i="1" s="1"/>
  <c r="BD78" i="1" a="1"/>
  <c r="BD78" i="1" s="1"/>
  <c r="AT79" i="1" a="1"/>
  <c r="AT79" i="1" s="1"/>
  <c r="AV76" i="1" a="1"/>
  <c r="AV76" i="1" s="1"/>
  <c r="BF80" i="1" a="1"/>
  <c r="BF80" i="1" s="1"/>
  <c r="BE78" i="1" a="1"/>
  <c r="BE78" i="1" s="1"/>
  <c r="AW79" i="1" a="1"/>
  <c r="AW79" i="1" s="1"/>
  <c r="BF79" i="1" a="1"/>
  <c r="BF79" i="1" s="1"/>
  <c r="BH76" i="1" a="1"/>
  <c r="BH76" i="1" s="1"/>
  <c r="S161" i="1"/>
  <c r="AW165" i="1" a="1"/>
  <c r="AW165" i="1" s="1"/>
  <c r="BI165" i="1" a="1"/>
  <c r="BI165" i="1" s="1"/>
  <c r="BA165" i="1" a="1"/>
  <c r="BA165" i="1" s="1"/>
  <c r="BE165" i="1" a="1"/>
  <c r="BE165" i="1" s="1"/>
  <c r="BM165" i="1" a="1"/>
  <c r="BM165" i="1" s="1"/>
  <c r="AT165" i="1" a="1"/>
  <c r="AT165" i="1" s="1"/>
  <c r="AX165" i="1" a="1"/>
  <c r="AX165" i="1" s="1"/>
  <c r="BF165" i="1" a="1"/>
  <c r="BF165" i="1" s="1"/>
  <c r="BN165" i="1" a="1"/>
  <c r="BN165" i="1" s="1"/>
  <c r="AU165" i="1" a="1"/>
  <c r="AU165" i="1" s="1"/>
  <c r="BG165" i="1" a="1"/>
  <c r="BG165" i="1" s="1"/>
  <c r="AY165" i="1" a="1"/>
  <c r="AY165" i="1" s="1"/>
  <c r="BK165" i="1" a="1"/>
  <c r="BK165" i="1" s="1"/>
  <c r="BC165" i="1" a="1"/>
  <c r="BC165" i="1" s="1"/>
  <c r="AV165" i="1" a="1"/>
  <c r="AV165" i="1" s="1"/>
  <c r="BH165" i="1" a="1"/>
  <c r="BH165" i="1" s="1"/>
  <c r="AZ165" i="1" a="1"/>
  <c r="AZ165" i="1" s="1"/>
  <c r="BD165" i="1" a="1"/>
  <c r="BD165" i="1" s="1"/>
  <c r="BL165" i="1" a="1"/>
  <c r="BL165" i="1" s="1"/>
  <c r="AZ162" i="1" a="1"/>
  <c r="AZ162" i="1" s="1"/>
  <c r="AW162" i="1" a="1"/>
  <c r="AW162" i="1" s="1"/>
  <c r="BL162" i="1" a="1"/>
  <c r="BL162" i="1" s="1"/>
  <c r="BD162" i="1" a="1"/>
  <c r="BD162" i="1" s="1"/>
  <c r="BI162" i="1" a="1"/>
  <c r="BI162" i="1" s="1"/>
  <c r="BJ165" i="1" a="1"/>
  <c r="BJ165" i="1" s="1"/>
  <c r="BB165" i="1" a="1"/>
  <c r="BB165" i="1" s="1"/>
  <c r="BE162" i="1" a="1"/>
  <c r="BE162" i="1" s="1"/>
  <c r="AX162" i="1" a="1"/>
  <c r="AX162" i="1" s="1"/>
  <c r="BA162" i="1" a="1"/>
  <c r="BA162" i="1" s="1"/>
  <c r="BJ162" i="1" a="1"/>
  <c r="BJ162" i="1" s="1"/>
  <c r="BM162" i="1" a="1"/>
  <c r="BM162" i="1" s="1"/>
  <c r="AT162" i="1" a="1"/>
  <c r="AT162" i="1" s="1"/>
  <c r="BF162" i="1" a="1"/>
  <c r="BF162" i="1" s="1"/>
  <c r="AY162" i="1" a="1"/>
  <c r="AY162" i="1" s="1"/>
  <c r="AU162" i="1" a="1"/>
  <c r="AU162" i="1" s="1"/>
  <c r="BK162" i="1" a="1"/>
  <c r="BK162" i="1" s="1"/>
  <c r="BB162" i="1" a="1"/>
  <c r="BB162" i="1" s="1"/>
  <c r="BG162" i="1" a="1"/>
  <c r="BG162" i="1" s="1"/>
  <c r="BN162" i="1" a="1"/>
  <c r="BN162" i="1" s="1"/>
  <c r="AV162" i="1" a="1"/>
  <c r="AV162" i="1" s="1"/>
  <c r="BH162" i="1" a="1"/>
  <c r="BH162" i="1" s="1"/>
  <c r="BC162" i="1" a="1"/>
  <c r="BC162" i="1" s="1"/>
  <c r="BE163" i="1" a="1"/>
  <c r="BE163" i="1" s="1"/>
  <c r="BI161" i="1" a="1"/>
  <c r="BI161" i="1" s="1"/>
  <c r="BD161" i="1" a="1"/>
  <c r="BD161" i="1" s="1"/>
  <c r="BA163" i="1" a="1"/>
  <c r="BA163" i="1" s="1"/>
  <c r="AX163" i="1" a="1"/>
  <c r="AX163" i="1" s="1"/>
  <c r="BM163" i="1" a="1"/>
  <c r="BM163" i="1" s="1"/>
  <c r="AT163" i="1" a="1"/>
  <c r="AT163" i="1" s="1"/>
  <c r="BJ163" i="1" a="1"/>
  <c r="BJ163" i="1" s="1"/>
  <c r="BF163" i="1" a="1"/>
  <c r="BF163" i="1" s="1"/>
  <c r="BB163" i="1" a="1"/>
  <c r="BB163" i="1" s="1"/>
  <c r="BN163" i="1" a="1"/>
  <c r="BN163" i="1" s="1"/>
  <c r="AU163" i="1" a="1"/>
  <c r="AU163" i="1" s="1"/>
  <c r="BG163" i="1" a="1"/>
  <c r="BG163" i="1" s="1"/>
  <c r="AY163" i="1" a="1"/>
  <c r="AY163" i="1" s="1"/>
  <c r="BC163" i="1" a="1"/>
  <c r="BC163" i="1" s="1"/>
  <c r="AV163" i="1" a="1"/>
  <c r="AV163" i="1" s="1"/>
  <c r="BK163" i="1" a="1"/>
  <c r="BK163" i="1" s="1"/>
  <c r="BH163" i="1" a="1"/>
  <c r="BH163" i="1" s="1"/>
  <c r="BB161" i="1" a="1"/>
  <c r="BB161" i="1" s="1"/>
  <c r="AY161" i="1" a="1"/>
  <c r="AY161" i="1" s="1"/>
  <c r="BL161" i="1" a="1"/>
  <c r="BL161" i="1" s="1"/>
  <c r="BD163" i="1" a="1"/>
  <c r="BD163" i="1" s="1"/>
  <c r="BE161" i="1" a="1"/>
  <c r="BE161" i="1" s="1"/>
  <c r="AZ163" i="1" a="1"/>
  <c r="AZ163" i="1" s="1"/>
  <c r="AW163" i="1" a="1"/>
  <c r="AW163" i="1" s="1"/>
  <c r="BC161" i="1" a="1"/>
  <c r="BC161" i="1" s="1"/>
  <c r="BL163" i="1" a="1"/>
  <c r="BL163" i="1" s="1"/>
  <c r="BI163" i="1" a="1"/>
  <c r="BI163" i="1" s="1"/>
  <c r="AV161" i="1" a="1"/>
  <c r="AV161" i="1" s="1"/>
  <c r="BA164" i="1" a="1"/>
  <c r="BA164" i="1" s="1"/>
  <c r="AT164" i="1" a="1"/>
  <c r="AT164" i="1" s="1"/>
  <c r="BM164" i="1" a="1"/>
  <c r="BM164" i="1" s="1"/>
  <c r="BF164" i="1" a="1"/>
  <c r="BF164" i="1" s="1"/>
  <c r="BF161" i="1" a="1"/>
  <c r="BF161" i="1" s="1"/>
  <c r="AX164" i="1" a="1"/>
  <c r="AX164" i="1" s="1"/>
  <c r="BJ164" i="1" a="1"/>
  <c r="BJ164" i="1" s="1"/>
  <c r="AU164" i="1" a="1"/>
  <c r="AU164" i="1" s="1"/>
  <c r="AT161" i="1" a="1"/>
  <c r="AT161" i="1" s="1"/>
  <c r="BB164" i="1" a="1"/>
  <c r="BB164" i="1" s="1"/>
  <c r="BG164" i="1" a="1"/>
  <c r="BG164" i="1" s="1"/>
  <c r="BG161" i="1" a="1"/>
  <c r="BG161" i="1" s="1"/>
  <c r="BN164" i="1" a="1"/>
  <c r="BN164" i="1" s="1"/>
  <c r="AY164" i="1" a="1"/>
  <c r="AY164" i="1" s="1"/>
  <c r="AV164" i="1" a="1"/>
  <c r="AV164" i="1" s="1"/>
  <c r="AU161" i="1" a="1"/>
  <c r="AU161" i="1" s="1"/>
  <c r="BK164" i="1" a="1"/>
  <c r="BK164" i="1" s="1"/>
  <c r="BC164" i="1" a="1"/>
  <c r="BC164" i="1" s="1"/>
  <c r="BH164" i="1" a="1"/>
  <c r="BH164" i="1" s="1"/>
  <c r="BH161" i="1" a="1"/>
  <c r="BH161" i="1" s="1"/>
  <c r="AZ161" i="1" a="1"/>
  <c r="AZ161" i="1" s="1"/>
  <c r="AW161" i="1" a="1"/>
  <c r="AW161" i="1" s="1"/>
  <c r="BM161" i="1" a="1"/>
  <c r="BM161" i="1" s="1"/>
  <c r="BJ161" i="1" a="1"/>
  <c r="BJ161" i="1" s="1"/>
  <c r="BD164" i="1" a="1"/>
  <c r="BD164" i="1" s="1"/>
  <c r="AW164" i="1" a="1"/>
  <c r="AW164" i="1" s="1"/>
  <c r="AZ164" i="1" a="1"/>
  <c r="AZ164" i="1" s="1"/>
  <c r="BI164" i="1" a="1"/>
  <c r="BI164" i="1" s="1"/>
  <c r="BL164" i="1" a="1"/>
  <c r="BL164" i="1" s="1"/>
  <c r="BA161" i="1" a="1"/>
  <c r="BA161" i="1" s="1"/>
  <c r="AX161" i="1" a="1"/>
  <c r="AX161" i="1" s="1"/>
  <c r="BE164" i="1" a="1"/>
  <c r="BE164" i="1" s="1"/>
  <c r="BN161" i="1" a="1"/>
  <c r="BN161" i="1" s="1"/>
  <c r="BK161" i="1" a="1"/>
  <c r="BK161" i="1" s="1"/>
  <c r="S61" i="1"/>
  <c r="AY63" i="1" a="1"/>
  <c r="AY63" i="1" s="1"/>
  <c r="BH63" i="1" a="1"/>
  <c r="BH63" i="1" s="1"/>
  <c r="BK63" i="1" a="1"/>
  <c r="BK63" i="1" s="1"/>
  <c r="AZ63" i="1" a="1"/>
  <c r="AZ63" i="1" s="1"/>
  <c r="BF63" i="1" a="1"/>
  <c r="BF63" i="1" s="1"/>
  <c r="AU63" i="1" a="1"/>
  <c r="AU63" i="1" s="1"/>
  <c r="BG63" i="1" a="1"/>
  <c r="BG63" i="1" s="1"/>
  <c r="AX63" i="1" a="1"/>
  <c r="AX63" i="1" s="1"/>
  <c r="AW63" i="1" a="1"/>
  <c r="AW63" i="1" s="1"/>
  <c r="BJ63" i="1" a="1"/>
  <c r="BJ63" i="1" s="1"/>
  <c r="BI63" i="1" a="1"/>
  <c r="BI63" i="1" s="1"/>
  <c r="BE63" i="1" a="1"/>
  <c r="BE63" i="1" s="1"/>
  <c r="BC62" i="1" a="1"/>
  <c r="BC62" i="1" s="1"/>
  <c r="AW62" i="1" a="1"/>
  <c r="AW62" i="1" s="1"/>
  <c r="BD62" i="1" a="1"/>
  <c r="BD62" i="1" s="1"/>
  <c r="BE62" i="1" a="1"/>
  <c r="BE62" i="1" s="1"/>
  <c r="AU62" i="1" a="1"/>
  <c r="AU62" i="1" s="1"/>
  <c r="BF62" i="1" a="1"/>
  <c r="BF62" i="1" s="1"/>
  <c r="BL63" i="1" a="1"/>
  <c r="BL63" i="1" s="1"/>
  <c r="AV63" i="1" a="1"/>
  <c r="AV63" i="1" s="1"/>
  <c r="BG62" i="1" a="1"/>
  <c r="BG62" i="1" s="1"/>
  <c r="BA63" i="1" a="1"/>
  <c r="BA63" i="1" s="1"/>
  <c r="AV62" i="1" a="1"/>
  <c r="AV62" i="1" s="1"/>
  <c r="BM63" i="1" a="1"/>
  <c r="BM63" i="1" s="1"/>
  <c r="BH62" i="1" a="1"/>
  <c r="BH62" i="1" s="1"/>
  <c r="BI62" i="1" a="1"/>
  <c r="BI62" i="1" s="1"/>
  <c r="BB63" i="1" a="1"/>
  <c r="BB63" i="1" s="1"/>
  <c r="AX62" i="1" a="1"/>
  <c r="AX62" i="1" s="1"/>
  <c r="BN63" i="1" a="1"/>
  <c r="BN63" i="1" s="1"/>
  <c r="AY62" i="1" a="1"/>
  <c r="AY62" i="1" s="1"/>
  <c r="BJ62" i="1" a="1"/>
  <c r="BJ62" i="1" s="1"/>
  <c r="BC63" i="1" a="1"/>
  <c r="BC63" i="1" s="1"/>
  <c r="BK62" i="1" a="1"/>
  <c r="BK62" i="1" s="1"/>
  <c r="BD63" i="1" a="1"/>
  <c r="BD63" i="1" s="1"/>
  <c r="AZ62" i="1" a="1"/>
  <c r="AZ62" i="1" s="1"/>
  <c r="AT63" i="1" a="1"/>
  <c r="AT63" i="1" s="1"/>
  <c r="BL62" i="1" a="1"/>
  <c r="BL62" i="1" s="1"/>
  <c r="BA62" i="1" a="1"/>
  <c r="BA62" i="1" s="1"/>
  <c r="BM62" i="1" a="1"/>
  <c r="BM62" i="1" s="1"/>
  <c r="AT62" i="1" a="1"/>
  <c r="AT62" i="1" s="1"/>
  <c r="BB62" i="1" a="1"/>
  <c r="BB62" i="1" s="1"/>
  <c r="BN62" i="1" a="1"/>
  <c r="BN62" i="1" s="1"/>
  <c r="BC64" i="1" a="1"/>
  <c r="BC64" i="1" s="1"/>
  <c r="AU64" i="1" a="1"/>
  <c r="AU64" i="1" s="1"/>
  <c r="BI65" i="1" a="1"/>
  <c r="BI65" i="1" s="1"/>
  <c r="BE64" i="1" a="1"/>
  <c r="BE64" i="1" s="1"/>
  <c r="AT64" i="1" a="1"/>
  <c r="AT64" i="1" s="1"/>
  <c r="BJ65" i="1" a="1"/>
  <c r="BJ65" i="1" s="1"/>
  <c r="BL64" i="1" a="1"/>
  <c r="BL64" i="1" s="1"/>
  <c r="BD65" i="1" a="1"/>
  <c r="BD65" i="1" s="1"/>
  <c r="BA64" i="1" a="1"/>
  <c r="BA64" i="1" s="1"/>
  <c r="BE65" i="1" a="1"/>
  <c r="BE65" i="1" s="1"/>
  <c r="BM64" i="1" a="1"/>
  <c r="BM64" i="1" s="1"/>
  <c r="AV65" i="1" a="1"/>
  <c r="AV65" i="1" s="1"/>
  <c r="AU65" i="1" a="1"/>
  <c r="AU65" i="1" s="1"/>
  <c r="BB64" i="1" a="1"/>
  <c r="BB64" i="1" s="1"/>
  <c r="BH65" i="1" a="1"/>
  <c r="BH65" i="1" s="1"/>
  <c r="BG65" i="1" a="1"/>
  <c r="BG65" i="1" s="1"/>
  <c r="BN64" i="1" a="1"/>
  <c r="BN64" i="1" s="1"/>
  <c r="BC65" i="1" a="1"/>
  <c r="BC65" i="1" s="1"/>
  <c r="BM61" i="1" a="1"/>
  <c r="BM61" i="1" s="1"/>
  <c r="BJ61" i="1" a="1"/>
  <c r="BJ61" i="1" s="1"/>
  <c r="BB61" i="1" a="1"/>
  <c r="BB61" i="1" s="1"/>
  <c r="BD64" i="1" a="1"/>
  <c r="BD64" i="1" s="1"/>
  <c r="BF65" i="1" a="1"/>
  <c r="BF65" i="1" s="1"/>
  <c r="BN61" i="1" a="1"/>
  <c r="BN61" i="1" s="1"/>
  <c r="AW64" i="1" a="1"/>
  <c r="AW64" i="1" s="1"/>
  <c r="BC61" i="1" a="1"/>
  <c r="BC61" i="1" s="1"/>
  <c r="BI64" i="1" a="1"/>
  <c r="BI64" i="1" s="1"/>
  <c r="BD61" i="1" a="1"/>
  <c r="BD61" i="1" s="1"/>
  <c r="AX64" i="1" a="1"/>
  <c r="AX64" i="1" s="1"/>
  <c r="BG64" i="1" a="1"/>
  <c r="BG64" i="1" s="1"/>
  <c r="AW65" i="1" a="1"/>
  <c r="AW65" i="1" s="1"/>
  <c r="BE61" i="1" a="1"/>
  <c r="BE61" i="1" s="1"/>
  <c r="BJ64" i="1" a="1"/>
  <c r="BJ64" i="1" s="1"/>
  <c r="AX65" i="1" a="1"/>
  <c r="AX65" i="1" s="1"/>
  <c r="AT61" i="1" a="1"/>
  <c r="AT61" i="1" s="1"/>
  <c r="AY64" i="1" a="1"/>
  <c r="AY64" i="1" s="1"/>
  <c r="AY65" i="1" a="1"/>
  <c r="AY65" i="1" s="1"/>
  <c r="BF61" i="1" a="1"/>
  <c r="BF61" i="1" s="1"/>
  <c r="BK64" i="1" a="1"/>
  <c r="BK64" i="1" s="1"/>
  <c r="BK65" i="1" a="1"/>
  <c r="BK65" i="1" s="1"/>
  <c r="AV61" i="1" a="1"/>
  <c r="AV61" i="1" s="1"/>
  <c r="AZ64" i="1" a="1"/>
  <c r="AZ64" i="1" s="1"/>
  <c r="AZ65" i="1" a="1"/>
  <c r="AZ65" i="1" s="1"/>
  <c r="BH61" i="1" a="1"/>
  <c r="BH61" i="1" s="1"/>
  <c r="BF64" i="1" a="1"/>
  <c r="BF64" i="1" s="1"/>
  <c r="BL65" i="1" a="1"/>
  <c r="BL65" i="1" s="1"/>
  <c r="AW61" i="1" a="1"/>
  <c r="AW61" i="1" s="1"/>
  <c r="AU61" i="1" a="1"/>
  <c r="AU61" i="1" s="1"/>
  <c r="AV64" i="1" a="1"/>
  <c r="AV64" i="1" s="1"/>
  <c r="BA65" i="1" a="1"/>
  <c r="BA65" i="1" s="1"/>
  <c r="BI61" i="1" a="1"/>
  <c r="BI61" i="1" s="1"/>
  <c r="BH64" i="1" a="1"/>
  <c r="BH64" i="1" s="1"/>
  <c r="BM65" i="1" a="1"/>
  <c r="BM65" i="1" s="1"/>
  <c r="AY61" i="1" a="1"/>
  <c r="AY61" i="1" s="1"/>
  <c r="AX61" i="1" a="1"/>
  <c r="AX61" i="1" s="1"/>
  <c r="BB65" i="1" a="1"/>
  <c r="BB65" i="1" s="1"/>
  <c r="AZ61" i="1" a="1"/>
  <c r="AZ61" i="1" s="1"/>
  <c r="BK61" i="1" a="1"/>
  <c r="BK61" i="1" s="1"/>
  <c r="BN65" i="1" a="1"/>
  <c r="BN65" i="1" s="1"/>
  <c r="BL61" i="1" a="1"/>
  <c r="BL61" i="1" s="1"/>
  <c r="BG61" i="1" a="1"/>
  <c r="BG61" i="1" s="1"/>
  <c r="AT65" i="1" a="1"/>
  <c r="AT65" i="1" s="1"/>
  <c r="BA61" i="1" a="1"/>
  <c r="BA61" i="1" s="1"/>
  <c r="S191" i="1"/>
  <c r="AX191" i="1" a="1"/>
  <c r="AX191" i="1" s="1"/>
  <c r="BN191" i="1" a="1"/>
  <c r="BN191" i="1" s="1"/>
  <c r="BJ191" i="1" a="1"/>
  <c r="BJ191" i="1" s="1"/>
  <c r="AU191" i="1" a="1"/>
  <c r="AU191" i="1" s="1"/>
  <c r="BC191" i="1" a="1"/>
  <c r="BC191" i="1" s="1"/>
  <c r="BG191" i="1" a="1"/>
  <c r="BG191" i="1" s="1"/>
  <c r="AY191" i="1" a="1"/>
  <c r="AY191" i="1" s="1"/>
  <c r="BK191" i="1" a="1"/>
  <c r="BK191" i="1" s="1"/>
  <c r="AV191" i="1" a="1"/>
  <c r="AV191" i="1" s="1"/>
  <c r="BH191" i="1" a="1"/>
  <c r="BH191" i="1" s="1"/>
  <c r="AZ191" i="1" a="1"/>
  <c r="AZ191" i="1" s="1"/>
  <c r="BL191" i="1" a="1"/>
  <c r="BL191" i="1" s="1"/>
  <c r="BE191" i="1" a="1"/>
  <c r="BE191" i="1" s="1"/>
  <c r="AW191" i="1" a="1"/>
  <c r="AW191" i="1" s="1"/>
  <c r="BA191" i="1" a="1"/>
  <c r="BA191" i="1" s="1"/>
  <c r="BI191" i="1" a="1"/>
  <c r="BI191" i="1" s="1"/>
  <c r="BM191" i="1" a="1"/>
  <c r="BM191" i="1" s="1"/>
  <c r="AT191" i="1" a="1"/>
  <c r="AT191" i="1" s="1"/>
  <c r="BF191" i="1" a="1"/>
  <c r="BF191" i="1" s="1"/>
  <c r="BB191" i="1" a="1"/>
  <c r="BB191" i="1" s="1"/>
  <c r="AW194" i="1" a="1"/>
  <c r="AW194" i="1" s="1"/>
  <c r="AT194" i="1" a="1"/>
  <c r="AT194" i="1" s="1"/>
  <c r="BI194" i="1" a="1"/>
  <c r="BI194" i="1" s="1"/>
  <c r="BA194" i="1" a="1"/>
  <c r="BA194" i="1" s="1"/>
  <c r="BF194" i="1" a="1"/>
  <c r="BF194" i="1" s="1"/>
  <c r="BM194" i="1" a="1"/>
  <c r="BM194" i="1" s="1"/>
  <c r="BB194" i="1" a="1"/>
  <c r="BB194" i="1" s="1"/>
  <c r="AX194" i="1" a="1"/>
  <c r="AX194" i="1" s="1"/>
  <c r="BD191" i="1" a="1"/>
  <c r="BD191" i="1" s="1"/>
  <c r="AU194" i="1" a="1"/>
  <c r="AU194" i="1" s="1"/>
  <c r="BJ194" i="1" a="1"/>
  <c r="BJ194" i="1" s="1"/>
  <c r="BC194" i="1" a="1"/>
  <c r="BC194" i="1" s="1"/>
  <c r="BG194" i="1" a="1"/>
  <c r="BG194" i="1" s="1"/>
  <c r="BN194" i="1" a="1"/>
  <c r="BN194" i="1" s="1"/>
  <c r="AY194" i="1" a="1"/>
  <c r="AY194" i="1" s="1"/>
  <c r="BD194" i="1" a="1"/>
  <c r="BD194" i="1" s="1"/>
  <c r="AV194" i="1" a="1"/>
  <c r="AV194" i="1" s="1"/>
  <c r="BK194" i="1" a="1"/>
  <c r="BK194" i="1" s="1"/>
  <c r="BH194" i="1" a="1"/>
  <c r="BH194" i="1" s="1"/>
  <c r="BE194" i="1" a="1"/>
  <c r="BE194" i="1" s="1"/>
  <c r="AZ194" i="1" a="1"/>
  <c r="AZ194" i="1" s="1"/>
  <c r="BL194" i="1" a="1"/>
  <c r="BL194" i="1" s="1"/>
  <c r="BK192" i="1" a="1"/>
  <c r="BK192" i="1" s="1"/>
  <c r="BD192" i="1" a="1"/>
  <c r="BD192" i="1" s="1"/>
  <c r="AV192" i="1" a="1"/>
  <c r="AV192" i="1" s="1"/>
  <c r="BH192" i="1" a="1"/>
  <c r="BH192" i="1" s="1"/>
  <c r="AZ192" i="1" a="1"/>
  <c r="AZ192" i="1" s="1"/>
  <c r="BE192" i="1" a="1"/>
  <c r="BE192" i="1" s="1"/>
  <c r="BL192" i="1" a="1"/>
  <c r="BL192" i="1" s="1"/>
  <c r="BA192" i="1" a="1"/>
  <c r="BA192" i="1" s="1"/>
  <c r="AW192" i="1" a="1"/>
  <c r="AW192" i="1" s="1"/>
  <c r="BM192" i="1" a="1"/>
  <c r="BM192" i="1" s="1"/>
  <c r="AT192" i="1" a="1"/>
  <c r="AT192" i="1" s="1"/>
  <c r="BI192" i="1" a="1"/>
  <c r="BI192" i="1" s="1"/>
  <c r="BF192" i="1" a="1"/>
  <c r="BF192" i="1" s="1"/>
  <c r="BB192" i="1" a="1"/>
  <c r="BB192" i="1" s="1"/>
  <c r="AX192" i="1" a="1"/>
  <c r="AX192" i="1" s="1"/>
  <c r="BN192" i="1" a="1"/>
  <c r="BN192" i="1" s="1"/>
  <c r="BJ192" i="1" a="1"/>
  <c r="BJ192" i="1" s="1"/>
  <c r="AU192" i="1" a="1"/>
  <c r="AU192" i="1" s="1"/>
  <c r="BC192" i="1" a="1"/>
  <c r="BC192" i="1" s="1"/>
  <c r="BG192" i="1" a="1"/>
  <c r="BG192" i="1" s="1"/>
  <c r="AY192" i="1" a="1"/>
  <c r="AY192" i="1" s="1"/>
  <c r="BG195" i="1" a="1"/>
  <c r="BG195" i="1" s="1"/>
  <c r="BK195" i="1" a="1"/>
  <c r="BK195" i="1" s="1"/>
  <c r="BC195" i="1" a="1"/>
  <c r="BC195" i="1" s="1"/>
  <c r="AV195" i="1" a="1"/>
  <c r="AV195" i="1" s="1"/>
  <c r="AZ195" i="1" a="1"/>
  <c r="AZ195" i="1" s="1"/>
  <c r="BH195" i="1" a="1"/>
  <c r="BH195" i="1" s="1"/>
  <c r="BL195" i="1" a="1"/>
  <c r="BL195" i="1" s="1"/>
  <c r="BD195" i="1" a="1"/>
  <c r="BD195" i="1" s="1"/>
  <c r="AW195" i="1" a="1"/>
  <c r="AW195" i="1" s="1"/>
  <c r="BE195" i="1" a="1"/>
  <c r="BE195" i="1" s="1"/>
  <c r="BI195" i="1" a="1"/>
  <c r="BI195" i="1" s="1"/>
  <c r="BB195" i="1" a="1"/>
  <c r="BB195" i="1" s="1"/>
  <c r="BN195" i="1" a="1"/>
  <c r="BN195" i="1" s="1"/>
  <c r="AT195" i="1" a="1"/>
  <c r="AT195" i="1" s="1"/>
  <c r="AX195" i="1" a="1"/>
  <c r="AX195" i="1" s="1"/>
  <c r="BA195" i="1" a="1"/>
  <c r="BA195" i="1" s="1"/>
  <c r="BH193" i="1" a="1"/>
  <c r="BH193" i="1" s="1"/>
  <c r="BF195" i="1" a="1"/>
  <c r="BF195" i="1" s="1"/>
  <c r="BJ195" i="1" a="1"/>
  <c r="BJ195" i="1" s="1"/>
  <c r="BM195" i="1" a="1"/>
  <c r="BM195" i="1" s="1"/>
  <c r="AU195" i="1" a="1"/>
  <c r="AU195" i="1" s="1"/>
  <c r="AY195" i="1" a="1"/>
  <c r="AY195" i="1" s="1"/>
  <c r="AV193" i="1" a="1"/>
  <c r="AV193" i="1" s="1"/>
  <c r="BA193" i="1" a="1"/>
  <c r="BA193" i="1" s="1"/>
  <c r="BM193" i="1" a="1"/>
  <c r="BM193" i="1" s="1"/>
  <c r="AW193" i="1" a="1"/>
  <c r="AW193" i="1" s="1"/>
  <c r="BI193" i="1" a="1"/>
  <c r="BI193" i="1" s="1"/>
  <c r="BB193" i="1" a="1"/>
  <c r="BB193" i="1" s="1"/>
  <c r="BN193" i="1" a="1"/>
  <c r="BN193" i="1" s="1"/>
  <c r="AX193" i="1" a="1"/>
  <c r="AX193" i="1" s="1"/>
  <c r="BE193" i="1" a="1"/>
  <c r="BE193" i="1" s="1"/>
  <c r="BJ193" i="1" a="1"/>
  <c r="BJ193" i="1" s="1"/>
  <c r="BC193" i="1" a="1"/>
  <c r="BC193" i="1" s="1"/>
  <c r="AT193" i="1" a="1"/>
  <c r="AT193" i="1" s="1"/>
  <c r="AY193" i="1" a="1"/>
  <c r="AY193" i="1" s="1"/>
  <c r="BF193" i="1" a="1"/>
  <c r="BF193" i="1" s="1"/>
  <c r="BK193" i="1" a="1"/>
  <c r="BK193" i="1" s="1"/>
  <c r="BD193" i="1" a="1"/>
  <c r="BD193" i="1" s="1"/>
  <c r="AZ193" i="1" a="1"/>
  <c r="AZ193" i="1" s="1"/>
  <c r="AU193" i="1" a="1"/>
  <c r="AU193" i="1" s="1"/>
  <c r="BL193" i="1" a="1"/>
  <c r="BL193" i="1" s="1"/>
  <c r="BG193" i="1" a="1"/>
  <c r="BG193" i="1" s="1"/>
  <c r="S186" i="1"/>
  <c r="BA188" i="1" a="1"/>
  <c r="BA188" i="1" s="1"/>
  <c r="BF188" i="1" a="1"/>
  <c r="BF188" i="1" s="1"/>
  <c r="BM188" i="1" a="1"/>
  <c r="BM188" i="1" s="1"/>
  <c r="AX188" i="1" a="1"/>
  <c r="AX188" i="1" s="1"/>
  <c r="BB188" i="1" a="1"/>
  <c r="BB188" i="1" s="1"/>
  <c r="AU188" i="1" a="1"/>
  <c r="AU188" i="1" s="1"/>
  <c r="BJ188" i="1" a="1"/>
  <c r="BJ188" i="1" s="1"/>
  <c r="BN188" i="1" a="1"/>
  <c r="BN188" i="1" s="1"/>
  <c r="BG188" i="1" a="1"/>
  <c r="BG188" i="1" s="1"/>
  <c r="BC188" i="1" a="1"/>
  <c r="BC188" i="1" s="1"/>
  <c r="AV188" i="1" a="1"/>
  <c r="AV188" i="1" s="1"/>
  <c r="AY188" i="1" a="1"/>
  <c r="AY188" i="1" s="1"/>
  <c r="BH188" i="1" a="1"/>
  <c r="BH188" i="1" s="1"/>
  <c r="BK188" i="1" a="1"/>
  <c r="BK188" i="1" s="1"/>
  <c r="BD188" i="1" a="1"/>
  <c r="BD188" i="1" s="1"/>
  <c r="AW188" i="1" a="1"/>
  <c r="AW188" i="1" s="1"/>
  <c r="BE188" i="1" a="1"/>
  <c r="BE188" i="1" s="1"/>
  <c r="BI188" i="1" a="1"/>
  <c r="BI188" i="1" s="1"/>
  <c r="AZ188" i="1" a="1"/>
  <c r="AZ188" i="1" s="1"/>
  <c r="BL188" i="1" a="1"/>
  <c r="BL188" i="1" s="1"/>
  <c r="AT188" i="1" a="1"/>
  <c r="AT188" i="1" s="1"/>
  <c r="AX189" i="1" a="1"/>
  <c r="AX189" i="1" s="1"/>
  <c r="AU189" i="1" a="1"/>
  <c r="AU189" i="1" s="1"/>
  <c r="BN187" i="1" a="1"/>
  <c r="BN187" i="1" s="1"/>
  <c r="BJ189" i="1" a="1"/>
  <c r="BJ189" i="1" s="1"/>
  <c r="BC189" i="1" a="1"/>
  <c r="BC189" i="1" s="1"/>
  <c r="BG189" i="1" a="1"/>
  <c r="BG189" i="1" s="1"/>
  <c r="AU187" i="1" a="1"/>
  <c r="AU187" i="1" s="1"/>
  <c r="BC187" i="1" a="1"/>
  <c r="BC187" i="1" s="1"/>
  <c r="BG187" i="1" a="1"/>
  <c r="BG187" i="1" s="1"/>
  <c r="AY189" i="1" a="1"/>
  <c r="AY189" i="1" s="1"/>
  <c r="AV189" i="1" a="1"/>
  <c r="AV189" i="1" s="1"/>
  <c r="BK189" i="1" a="1"/>
  <c r="BK189" i="1" s="1"/>
  <c r="BD189" i="1" a="1"/>
  <c r="BD189" i="1" s="1"/>
  <c r="BH189" i="1" a="1"/>
  <c r="BH189" i="1" s="1"/>
  <c r="AZ189" i="1" a="1"/>
  <c r="AZ189" i="1" s="1"/>
  <c r="BL189" i="1" a="1"/>
  <c r="BL189" i="1" s="1"/>
  <c r="BE189" i="1" a="1"/>
  <c r="BE189" i="1" s="1"/>
  <c r="BA189" i="1" a="1"/>
  <c r="BA189" i="1" s="1"/>
  <c r="AT187" i="1" a="1"/>
  <c r="AT187" i="1" s="1"/>
  <c r="AW189" i="1" a="1"/>
  <c r="AW189" i="1" s="1"/>
  <c r="BM189" i="1" a="1"/>
  <c r="BM189" i="1" s="1"/>
  <c r="AT189" i="1" a="1"/>
  <c r="AT189" i="1" s="1"/>
  <c r="BA187" i="1" a="1"/>
  <c r="BA187" i="1" s="1"/>
  <c r="BF187" i="1" a="1"/>
  <c r="BF187" i="1" s="1"/>
  <c r="BI189" i="1" a="1"/>
  <c r="BI189" i="1" s="1"/>
  <c r="BF189" i="1" a="1"/>
  <c r="BF189" i="1" s="1"/>
  <c r="BM187" i="1" a="1"/>
  <c r="BM187" i="1" s="1"/>
  <c r="AX187" i="1" a="1"/>
  <c r="AX187" i="1" s="1"/>
  <c r="BB189" i="1" a="1"/>
  <c r="BB189" i="1" s="1"/>
  <c r="BJ187" i="1" a="1"/>
  <c r="BJ187" i="1" s="1"/>
  <c r="BN189" i="1" a="1"/>
  <c r="BN189" i="1" s="1"/>
  <c r="BB187" i="1" a="1"/>
  <c r="BB187" i="1" s="1"/>
  <c r="AZ187" i="1" a="1"/>
  <c r="AZ187" i="1" s="1"/>
  <c r="AW187" i="1" a="1"/>
  <c r="AW187" i="1" s="1"/>
  <c r="AX186" i="1" a="1"/>
  <c r="AX186" i="1" s="1"/>
  <c r="BL187" i="1" a="1"/>
  <c r="BL187" i="1" s="1"/>
  <c r="BI187" i="1" a="1"/>
  <c r="BI187" i="1" s="1"/>
  <c r="AY190" i="1" a="1"/>
  <c r="AY190" i="1" s="1"/>
  <c r="BD190" i="1" a="1"/>
  <c r="BD190" i="1" s="1"/>
  <c r="BD187" i="1" a="1"/>
  <c r="BD187" i="1" s="1"/>
  <c r="BK190" i="1" a="1"/>
  <c r="BK190" i="1" s="1"/>
  <c r="AV190" i="1" a="1"/>
  <c r="AV190" i="1" s="1"/>
  <c r="BH190" i="1" a="1"/>
  <c r="BH190" i="1" s="1"/>
  <c r="BE190" i="1" a="1"/>
  <c r="BE190" i="1" s="1"/>
  <c r="BE187" i="1" a="1"/>
  <c r="BE187" i="1" s="1"/>
  <c r="AZ190" i="1" a="1"/>
  <c r="AZ190" i="1" s="1"/>
  <c r="BL190" i="1" a="1"/>
  <c r="BL190" i="1" s="1"/>
  <c r="AW190" i="1" a="1"/>
  <c r="AW190" i="1" s="1"/>
  <c r="BA190" i="1" a="1"/>
  <c r="BA190" i="1" s="1"/>
  <c r="AT190" i="1" a="1"/>
  <c r="AT190" i="1" s="1"/>
  <c r="BH186" i="1" a="1"/>
  <c r="BH186" i="1" s="1"/>
  <c r="BI190" i="1" a="1"/>
  <c r="BI190" i="1" s="1"/>
  <c r="BM190" i="1" a="1"/>
  <c r="BM190" i="1" s="1"/>
  <c r="BF190" i="1" a="1"/>
  <c r="BF190" i="1" s="1"/>
  <c r="BC186" i="1" a="1"/>
  <c r="BC186" i="1" s="1"/>
  <c r="AY187" i="1" a="1"/>
  <c r="AY187" i="1" s="1"/>
  <c r="AV187" i="1" a="1"/>
  <c r="AV187" i="1" s="1"/>
  <c r="BB190" i="1" a="1"/>
  <c r="BB190" i="1" s="1"/>
  <c r="BD186" i="1" a="1"/>
  <c r="BD186" i="1" s="1"/>
  <c r="AW186" i="1" a="1"/>
  <c r="AW186" i="1" s="1"/>
  <c r="BK187" i="1" a="1"/>
  <c r="BK187" i="1" s="1"/>
  <c r="BH187" i="1" a="1"/>
  <c r="BH187" i="1" s="1"/>
  <c r="BN190" i="1" a="1"/>
  <c r="BN190" i="1" s="1"/>
  <c r="AU190" i="1" a="1"/>
  <c r="AU190" i="1" s="1"/>
  <c r="BI186" i="1" a="1"/>
  <c r="BI186" i="1" s="1"/>
  <c r="AX190" i="1" a="1"/>
  <c r="AX190" i="1" s="1"/>
  <c r="BG190" i="1" a="1"/>
  <c r="BG190" i="1" s="1"/>
  <c r="AZ186" i="1" a="1"/>
  <c r="AZ186" i="1" s="1"/>
  <c r="BJ190" i="1" a="1"/>
  <c r="BJ190" i="1" s="1"/>
  <c r="BC190" i="1" a="1"/>
  <c r="BC190" i="1" s="1"/>
  <c r="BL186" i="1" a="1"/>
  <c r="BL186" i="1" s="1"/>
  <c r="BE186" i="1" a="1"/>
  <c r="BE186" i="1" s="1"/>
  <c r="BM186" i="1" a="1"/>
  <c r="BM186" i="1" s="1"/>
  <c r="AY186" i="1" a="1"/>
  <c r="AY186" i="1" s="1"/>
  <c r="BK186" i="1" a="1"/>
  <c r="BK186" i="1" s="1"/>
  <c r="BB186" i="1" a="1"/>
  <c r="BB186" i="1" s="1"/>
  <c r="BN186" i="1" a="1"/>
  <c r="BN186" i="1" s="1"/>
  <c r="AT186" i="1" a="1"/>
  <c r="AT186" i="1" s="1"/>
  <c r="BF186" i="1" a="1"/>
  <c r="BF186" i="1" s="1"/>
  <c r="AU186" i="1" a="1"/>
  <c r="AU186" i="1" s="1"/>
  <c r="BG186" i="1" a="1"/>
  <c r="BG186" i="1" s="1"/>
  <c r="AV186" i="1" a="1"/>
  <c r="AV186" i="1" s="1"/>
  <c r="BJ186" i="1" a="1"/>
  <c r="BJ186" i="1" s="1"/>
  <c r="BA186" i="1" a="1"/>
  <c r="BA186" i="1" s="1"/>
  <c r="AY54" i="1" a="1"/>
  <c r="AY54" i="1" s="1"/>
  <c r="AY55" i="1" a="1"/>
  <c r="AY55" i="1" s="1"/>
  <c r="AZ54" i="1" a="1"/>
  <c r="AZ54" i="1" s="1"/>
  <c r="BH54" i="1" a="1"/>
  <c r="BH54" i="1" s="1"/>
  <c r="BE54" i="1" a="1"/>
  <c r="BE54" i="1" s="1"/>
  <c r="BH55" i="1" a="1"/>
  <c r="BH55" i="1" s="1"/>
  <c r="AW54" i="1" a="1"/>
  <c r="AW54" i="1" s="1"/>
  <c r="BN54" i="1" a="1"/>
  <c r="BN54" i="1" s="1"/>
  <c r="AW55" i="1" a="1"/>
  <c r="AW55" i="1" s="1"/>
  <c r="BI54" i="1" a="1"/>
  <c r="BI54" i="1" s="1"/>
  <c r="AX54" i="1" a="1"/>
  <c r="AX54" i="1" s="1"/>
  <c r="BC54" i="1" a="1"/>
  <c r="BC54" i="1" s="1"/>
  <c r="BJ55" i="1" a="1"/>
  <c r="BJ55" i="1" s="1"/>
  <c r="BD54" i="1" a="1"/>
  <c r="BD54" i="1" s="1"/>
  <c r="BK55" i="1" a="1"/>
  <c r="BK55" i="1" s="1"/>
  <c r="AT54" i="1" a="1"/>
  <c r="AT54" i="1" s="1"/>
  <c r="AZ55" i="1" a="1"/>
  <c r="AZ55" i="1" s="1"/>
  <c r="BF54" i="1" a="1"/>
  <c r="BF54" i="1" s="1"/>
  <c r="BL55" i="1" a="1"/>
  <c r="BL55" i="1" s="1"/>
  <c r="BB54" i="1" a="1"/>
  <c r="BB54" i="1" s="1"/>
  <c r="BB55" i="1" a="1"/>
  <c r="BB55" i="1" s="1"/>
  <c r="BN55" i="1" a="1"/>
  <c r="BN55" i="1" s="1"/>
  <c r="BC55" i="1" a="1"/>
  <c r="BC55" i="1" s="1"/>
  <c r="BE55" i="1" a="1"/>
  <c r="BE55" i="1" s="1"/>
  <c r="AU54" i="1" a="1"/>
  <c r="AU54" i="1" s="1"/>
  <c r="BA55" i="1" a="1"/>
  <c r="BA55" i="1" s="1"/>
  <c r="BG54" i="1" a="1"/>
  <c r="BG54" i="1" s="1"/>
  <c r="AT55" i="1" a="1"/>
  <c r="AT55" i="1" s="1"/>
  <c r="BD55" i="1" a="1"/>
  <c r="BD55" i="1" s="1"/>
  <c r="AV54" i="1" a="1"/>
  <c r="AV54" i="1" s="1"/>
  <c r="BF55" i="1" a="1"/>
  <c r="BF55" i="1" s="1"/>
  <c r="BM55" i="1" a="1"/>
  <c r="BM55" i="1" s="1"/>
  <c r="BJ54" i="1" a="1"/>
  <c r="BJ54" i="1" s="1"/>
  <c r="AU55" i="1" a="1"/>
  <c r="AU55" i="1" s="1"/>
  <c r="BK54" i="1" a="1"/>
  <c r="BK54" i="1" s="1"/>
  <c r="BG55" i="1" a="1"/>
  <c r="BG55" i="1" s="1"/>
  <c r="BL54" i="1" a="1"/>
  <c r="BL54" i="1" s="1"/>
  <c r="AV55" i="1" a="1"/>
  <c r="AV55" i="1" s="1"/>
  <c r="BA54" i="1" a="1"/>
  <c r="BA54" i="1" s="1"/>
  <c r="BI55" i="1" a="1"/>
  <c r="BI55" i="1" s="1"/>
  <c r="BM54" i="1" a="1"/>
  <c r="BM54" i="1" s="1"/>
  <c r="AX55" i="1" a="1"/>
  <c r="AX55" i="1" s="1"/>
  <c r="S336" i="1"/>
  <c r="AW339" i="1" a="1"/>
  <c r="AW339" i="1" s="1"/>
  <c r="AZ339" i="1" a="1"/>
  <c r="AZ339" i="1" s="1"/>
  <c r="AY339" i="1" a="1"/>
  <c r="AY339" i="1" s="1"/>
  <c r="BK339" i="1" a="1"/>
  <c r="BK339" i="1" s="1"/>
  <c r="AV339" i="1" a="1"/>
  <c r="AV339" i="1" s="1"/>
  <c r="BB339" i="1" a="1"/>
  <c r="BB339" i="1" s="1"/>
  <c r="BE339" i="1" a="1"/>
  <c r="BE339" i="1" s="1"/>
  <c r="BH339" i="1" a="1"/>
  <c r="BH339" i="1" s="1"/>
  <c r="BN339" i="1" a="1"/>
  <c r="BN339" i="1" s="1"/>
  <c r="BA339" i="1" a="1"/>
  <c r="BA339" i="1" s="1"/>
  <c r="AY340" i="1" a="1"/>
  <c r="AY340" i="1" s="1"/>
  <c r="AU339" i="1" a="1"/>
  <c r="AU339" i="1" s="1"/>
  <c r="BM339" i="1" a="1"/>
  <c r="BM339" i="1" s="1"/>
  <c r="BK340" i="1" a="1"/>
  <c r="BK340" i="1" s="1"/>
  <c r="BG339" i="1" a="1"/>
  <c r="BG339" i="1" s="1"/>
  <c r="AV340" i="1" a="1"/>
  <c r="AV340" i="1" s="1"/>
  <c r="BI339" i="1" a="1"/>
  <c r="BI339" i="1" s="1"/>
  <c r="BB340" i="1" a="1"/>
  <c r="BB340" i="1" s="1"/>
  <c r="BE340" i="1" a="1"/>
  <c r="BE340" i="1" s="1"/>
  <c r="BH340" i="1" a="1"/>
  <c r="BH340" i="1" s="1"/>
  <c r="BN340" i="1" a="1"/>
  <c r="BN340" i="1" s="1"/>
  <c r="BC339" i="1" a="1"/>
  <c r="BC339" i="1" s="1"/>
  <c r="AW340" i="1" a="1"/>
  <c r="AW340" i="1" s="1"/>
  <c r="AZ340" i="1" a="1"/>
  <c r="AZ340" i="1" s="1"/>
  <c r="AX339" i="1" a="1"/>
  <c r="AX339" i="1" s="1"/>
  <c r="BI340" i="1" a="1"/>
  <c r="BI340" i="1" s="1"/>
  <c r="BL340" i="1" a="1"/>
  <c r="BL340" i="1" s="1"/>
  <c r="BJ339" i="1" a="1"/>
  <c r="BJ339" i="1" s="1"/>
  <c r="AT340" i="1" a="1"/>
  <c r="AT340" i="1" s="1"/>
  <c r="BC340" i="1" a="1"/>
  <c r="BC340" i="1" s="1"/>
  <c r="BF340" i="1" a="1"/>
  <c r="BF340" i="1" s="1"/>
  <c r="BD339" i="1" a="1"/>
  <c r="BD339" i="1" s="1"/>
  <c r="BL339" i="1" a="1"/>
  <c r="BL339" i="1" s="1"/>
  <c r="AX340" i="1" a="1"/>
  <c r="AX340" i="1" s="1"/>
  <c r="AT339" i="1" a="1"/>
  <c r="AT339" i="1" s="1"/>
  <c r="BJ340" i="1" a="1"/>
  <c r="BJ340" i="1" s="1"/>
  <c r="BA340" i="1" a="1"/>
  <c r="BA340" i="1" s="1"/>
  <c r="BF339" i="1" a="1"/>
  <c r="BF339" i="1" s="1"/>
  <c r="AU340" i="1" a="1"/>
  <c r="AU340" i="1" s="1"/>
  <c r="BM340" i="1" a="1"/>
  <c r="BM340" i="1" s="1"/>
  <c r="BD340" i="1" a="1"/>
  <c r="BD340" i="1" s="1"/>
  <c r="BG340" i="1" a="1"/>
  <c r="BG340" i="1" s="1"/>
  <c r="AU336" i="1" a="1"/>
  <c r="AU336" i="1" s="1"/>
  <c r="BM336" i="1" a="1"/>
  <c r="BM336" i="1" s="1"/>
  <c r="BD336" i="1" a="1"/>
  <c r="BD336" i="1" s="1"/>
  <c r="AU337" i="1" a="1"/>
  <c r="AU337" i="1" s="1"/>
  <c r="BM337" i="1" a="1"/>
  <c r="BM337" i="1" s="1"/>
  <c r="BD337" i="1" a="1"/>
  <c r="BD337" i="1" s="1"/>
  <c r="BG336" i="1" a="1"/>
  <c r="BG336" i="1" s="1"/>
  <c r="AX338" i="1" a="1"/>
  <c r="AX338" i="1" s="1"/>
  <c r="AY336" i="1" a="1"/>
  <c r="AY336" i="1" s="1"/>
  <c r="BK336" i="1" a="1"/>
  <c r="BK336" i="1" s="1"/>
  <c r="BD338" i="1" a="1"/>
  <c r="BD338" i="1" s="1"/>
  <c r="BG338" i="1" a="1"/>
  <c r="BG338" i="1" s="1"/>
  <c r="AV336" i="1" a="1"/>
  <c r="AV336" i="1" s="1"/>
  <c r="BB336" i="1" a="1"/>
  <c r="BB336" i="1" s="1"/>
  <c r="BE336" i="1" a="1"/>
  <c r="BE336" i="1" s="1"/>
  <c r="BH336" i="1" a="1"/>
  <c r="BH336" i="1" s="1"/>
  <c r="BK338" i="1" a="1"/>
  <c r="BK338" i="1" s="1"/>
  <c r="AW336" i="1" a="1"/>
  <c r="AW336" i="1" s="1"/>
  <c r="AZ336" i="1" a="1"/>
  <c r="AZ336" i="1" s="1"/>
  <c r="BE338" i="1" a="1"/>
  <c r="BE338" i="1" s="1"/>
  <c r="BH338" i="1" a="1"/>
  <c r="BH338" i="1" s="1"/>
  <c r="BN338" i="1" a="1"/>
  <c r="BN338" i="1" s="1"/>
  <c r="AW337" i="1" a="1"/>
  <c r="AW337" i="1" s="1"/>
  <c r="AZ337" i="1" a="1"/>
  <c r="AZ337" i="1" s="1"/>
  <c r="BI336" i="1" a="1"/>
  <c r="BI336" i="1" s="1"/>
  <c r="BL336" i="1" a="1"/>
  <c r="BL336" i="1" s="1"/>
  <c r="BI337" i="1" a="1"/>
  <c r="BI337" i="1" s="1"/>
  <c r="BL337" i="1" a="1"/>
  <c r="BL337" i="1" s="1"/>
  <c r="AT336" i="1" a="1"/>
  <c r="AT336" i="1" s="1"/>
  <c r="BC336" i="1" a="1"/>
  <c r="BC336" i="1" s="1"/>
  <c r="AT337" i="1" a="1"/>
  <c r="AT337" i="1" s="1"/>
  <c r="BC337" i="1" a="1"/>
  <c r="BC337" i="1" s="1"/>
  <c r="BF336" i="1" a="1"/>
  <c r="BF336" i="1" s="1"/>
  <c r="AW338" i="1" a="1"/>
  <c r="AW338" i="1" s="1"/>
  <c r="AZ338" i="1" a="1"/>
  <c r="AZ338" i="1" s="1"/>
  <c r="BF337" i="1" a="1"/>
  <c r="BF337" i="1" s="1"/>
  <c r="BI338" i="1" a="1"/>
  <c r="BI338" i="1" s="1"/>
  <c r="BL338" i="1" a="1"/>
  <c r="BL338" i="1" s="1"/>
  <c r="AX336" i="1" a="1"/>
  <c r="AX336" i="1" s="1"/>
  <c r="AT338" i="1" a="1"/>
  <c r="AT338" i="1" s="1"/>
  <c r="BC338" i="1" a="1"/>
  <c r="BC338" i="1" s="1"/>
  <c r="BJ336" i="1" a="1"/>
  <c r="BJ336" i="1" s="1"/>
  <c r="BA336" i="1" a="1"/>
  <c r="BA336" i="1" s="1"/>
  <c r="BF338" i="1" a="1"/>
  <c r="BF338" i="1" s="1"/>
  <c r="BG337" i="1" a="1"/>
  <c r="BG337" i="1" s="1"/>
  <c r="BN336" i="1" a="1"/>
  <c r="BN336" i="1" s="1"/>
  <c r="AY338" i="1" a="1"/>
  <c r="AY338" i="1" s="1"/>
  <c r="BA337" i="1" a="1"/>
  <c r="BA337" i="1" s="1"/>
  <c r="AV337" i="1" a="1"/>
  <c r="AV337" i="1" s="1"/>
  <c r="BA338" i="1" a="1"/>
  <c r="BA338" i="1" s="1"/>
  <c r="BH337" i="1" a="1"/>
  <c r="BH337" i="1" s="1"/>
  <c r="BM338" i="1" a="1"/>
  <c r="BM338" i="1" s="1"/>
  <c r="AX337" i="1" a="1"/>
  <c r="AX337" i="1" s="1"/>
  <c r="BB337" i="1" a="1"/>
  <c r="BB337" i="1" s="1"/>
  <c r="BJ337" i="1" a="1"/>
  <c r="BJ337" i="1" s="1"/>
  <c r="BN337" i="1" a="1"/>
  <c r="BN337" i="1" s="1"/>
  <c r="AU338" i="1" a="1"/>
  <c r="AU338" i="1" s="1"/>
  <c r="BB338" i="1" a="1"/>
  <c r="BB338" i="1" s="1"/>
  <c r="BE337" i="1" a="1"/>
  <c r="BE337" i="1" s="1"/>
  <c r="AY337" i="1" a="1"/>
  <c r="AY337" i="1" s="1"/>
  <c r="AV338" i="1" a="1"/>
  <c r="AV338" i="1" s="1"/>
  <c r="BK337" i="1" a="1"/>
  <c r="BK337" i="1" s="1"/>
  <c r="BJ338" i="1" a="1"/>
  <c r="BJ338" i="1" s="1"/>
  <c r="BA31" i="151"/>
  <c r="BK20" i="1" a="1"/>
  <c r="BK20" i="1" s="1"/>
  <c r="BF25" i="1" a="1"/>
  <c r="BF25" i="1" s="1"/>
  <c r="AZ38" i="1" a="1"/>
  <c r="AZ38" i="1" s="1"/>
  <c r="AW23" i="1" a="1"/>
  <c r="AW23" i="1" s="1"/>
  <c r="AU23" i="1" a="1"/>
  <c r="AU23" i="1" s="1"/>
  <c r="AK68" i="151"/>
  <c r="AY32" i="151"/>
  <c r="Z26" i="151"/>
  <c r="BA52" i="151"/>
  <c r="BA65" i="151"/>
  <c r="S49" i="151"/>
  <c r="U48" i="151"/>
  <c r="AC52" i="151"/>
  <c r="AC61" i="151"/>
  <c r="D373" i="151"/>
  <c r="K296" i="151"/>
  <c r="N426" i="151"/>
  <c r="G437" i="151"/>
  <c r="G415" i="151"/>
  <c r="N422" i="151"/>
  <c r="N414" i="151"/>
  <c r="N361" i="151"/>
  <c r="N376" i="151"/>
  <c r="N371" i="151"/>
  <c r="G314" i="151"/>
  <c r="G317" i="151"/>
  <c r="G325" i="151"/>
  <c r="N217" i="151"/>
  <c r="G444" i="151"/>
  <c r="N444" i="151"/>
  <c r="G222" i="151"/>
  <c r="N243" i="151"/>
  <c r="N234" i="151"/>
  <c r="N176" i="151"/>
  <c r="N196" i="151"/>
  <c r="N166" i="151"/>
  <c r="N174" i="151"/>
  <c r="M408" i="151"/>
  <c r="F412" i="151"/>
  <c r="F419" i="151"/>
  <c r="M423" i="151"/>
  <c r="F351" i="151"/>
  <c r="M379" i="151"/>
  <c r="F371" i="151"/>
  <c r="F315" i="151"/>
  <c r="M358" i="151"/>
  <c r="M377" i="151"/>
  <c r="F284" i="151"/>
  <c r="F326" i="151"/>
  <c r="F242" i="151"/>
  <c r="M238" i="151"/>
  <c r="M253" i="151"/>
  <c r="M217" i="151"/>
  <c r="M170" i="151"/>
  <c r="F163" i="151"/>
  <c r="F175" i="151"/>
  <c r="F155" i="151"/>
  <c r="F165" i="151"/>
  <c r="BA29" i="151"/>
  <c r="BA46" i="151"/>
  <c r="AM123" i="151"/>
  <c r="AR29" i="151"/>
  <c r="AY57" i="151"/>
  <c r="AY60" i="151"/>
  <c r="AK29" i="151"/>
  <c r="AM430" i="151"/>
  <c r="AT420" i="151"/>
  <c r="AT415" i="151"/>
  <c r="AT413" i="151"/>
  <c r="AM423" i="151"/>
  <c r="AT416" i="151"/>
  <c r="AM421" i="151"/>
  <c r="AT375" i="151"/>
  <c r="AT359" i="151"/>
  <c r="AM384" i="151"/>
  <c r="AM425" i="151"/>
  <c r="AT417" i="151"/>
  <c r="AT361" i="151"/>
  <c r="AM296" i="151"/>
  <c r="AM313" i="151"/>
  <c r="AT284" i="151"/>
  <c r="AM289" i="151"/>
  <c r="AT287" i="151"/>
  <c r="AM314" i="151"/>
  <c r="AM218" i="151"/>
  <c r="AT258" i="151"/>
  <c r="AT224" i="151"/>
  <c r="AM291" i="151"/>
  <c r="AT231" i="151"/>
  <c r="AT225" i="151"/>
  <c r="AM237" i="151"/>
  <c r="AM197" i="151"/>
  <c r="AT184" i="151"/>
  <c r="AT200" i="151"/>
  <c r="AM152" i="151"/>
  <c r="AM180" i="151"/>
  <c r="AT318" i="151"/>
  <c r="AM190" i="151"/>
  <c r="BB431" i="151"/>
  <c r="BB443" i="151"/>
  <c r="AW46" i="151"/>
  <c r="BB424" i="151"/>
  <c r="BB420" i="151"/>
  <c r="BI378" i="151"/>
  <c r="BI350" i="151"/>
  <c r="BB357" i="151"/>
  <c r="BI352" i="151"/>
  <c r="BI440" i="151"/>
  <c r="BB368" i="151"/>
  <c r="BB378" i="151"/>
  <c r="BI425" i="151"/>
  <c r="BB362" i="151"/>
  <c r="BI290" i="151"/>
  <c r="BB312" i="151"/>
  <c r="BI314" i="151"/>
  <c r="BB309" i="151"/>
  <c r="BI324" i="151"/>
  <c r="BB358" i="151"/>
  <c r="BB243" i="151"/>
  <c r="BI218" i="151"/>
  <c r="BI226" i="151"/>
  <c r="BB257" i="151"/>
  <c r="BI444" i="151"/>
  <c r="BB226" i="151"/>
  <c r="BB194" i="151"/>
  <c r="BB164" i="151"/>
  <c r="BB182" i="151"/>
  <c r="BI152" i="151"/>
  <c r="BB160" i="151"/>
  <c r="BI194" i="151"/>
  <c r="BB166" i="151"/>
  <c r="BE60" i="151"/>
  <c r="BE57" i="151"/>
  <c r="BE29" i="151"/>
  <c r="AA35" i="151"/>
  <c r="BS66" i="151"/>
  <c r="T38" i="151"/>
  <c r="T26" i="151"/>
  <c r="T59" i="151"/>
  <c r="S44" i="151"/>
  <c r="Z30" i="151"/>
  <c r="AZ69" i="151"/>
  <c r="S37" i="151"/>
  <c r="AA44" i="151"/>
  <c r="S60" i="151"/>
  <c r="Z44" i="151"/>
  <c r="AA49" i="151"/>
  <c r="T48" i="151"/>
  <c r="T31" i="151"/>
  <c r="T28" i="151"/>
  <c r="AA47" i="151"/>
  <c r="BX195" i="151"/>
  <c r="Z62" i="151"/>
  <c r="K192" i="151"/>
  <c r="AH72" i="151"/>
  <c r="Z58" i="151"/>
  <c r="Z40" i="151"/>
  <c r="S35" i="151"/>
  <c r="Z52" i="151"/>
  <c r="M195" i="151"/>
  <c r="Z54" i="151"/>
  <c r="Z38" i="151"/>
  <c r="T45" i="151"/>
  <c r="BD66" i="151"/>
  <c r="T63" i="151"/>
  <c r="AA38" i="151"/>
  <c r="Z35" i="151"/>
  <c r="S45" i="151"/>
  <c r="E451" i="151"/>
  <c r="BM69" i="151"/>
  <c r="AA26" i="151"/>
  <c r="Z39" i="151"/>
  <c r="S31" i="151"/>
  <c r="S28" i="151"/>
  <c r="BX192" i="151"/>
  <c r="T54" i="151"/>
  <c r="S57" i="151"/>
  <c r="D435" i="151"/>
  <c r="V57" i="151"/>
  <c r="G435" i="151"/>
  <c r="AA57" i="151"/>
  <c r="L435" i="151"/>
  <c r="AA41" i="151"/>
  <c r="AA37" i="151"/>
  <c r="S51" i="151"/>
  <c r="S34" i="151"/>
  <c r="E106" i="151"/>
  <c r="T43" i="151"/>
  <c r="D109" i="151"/>
  <c r="S46" i="151"/>
  <c r="V55" i="151"/>
  <c r="G433" i="151"/>
  <c r="N123" i="151"/>
  <c r="AC60" i="151"/>
  <c r="BA69" i="151"/>
  <c r="AA52" i="151"/>
  <c r="S58" i="151"/>
  <c r="T35" i="151"/>
  <c r="AA64" i="151"/>
  <c r="L442" i="151"/>
  <c r="N127" i="151"/>
  <c r="D106" i="151"/>
  <c r="S43" i="151"/>
  <c r="AB45" i="151"/>
  <c r="V69" i="151"/>
  <c r="AA65" i="151"/>
  <c r="AM195" i="151"/>
  <c r="AA45" i="151"/>
  <c r="L423" i="151"/>
  <c r="T29" i="151"/>
  <c r="AA43" i="151"/>
  <c r="G108" i="151"/>
  <c r="V45" i="151"/>
  <c r="U64" i="151"/>
  <c r="F442" i="151"/>
  <c r="M92" i="151"/>
  <c r="AB29" i="151"/>
  <c r="T44" i="151"/>
  <c r="E195" i="151"/>
  <c r="S42" i="151"/>
  <c r="Z64" i="151"/>
  <c r="K442" i="151"/>
  <c r="M127" i="151"/>
  <c r="T60" i="151"/>
  <c r="E438" i="151"/>
  <c r="E109" i="151"/>
  <c r="T46" i="151"/>
  <c r="Z57" i="151"/>
  <c r="K435" i="151"/>
  <c r="Z43" i="151"/>
  <c r="K421" i="151"/>
  <c r="U57" i="151"/>
  <c r="F435" i="151"/>
  <c r="F108" i="151"/>
  <c r="U45" i="151"/>
  <c r="M123" i="151"/>
  <c r="AB60" i="151"/>
  <c r="AC64" i="151"/>
  <c r="N442" i="151"/>
  <c r="AA60" i="151"/>
  <c r="L438" i="151"/>
  <c r="AM118" i="151"/>
  <c r="AI55" i="151"/>
  <c r="V46" i="151"/>
  <c r="G424" i="151"/>
  <c r="AB57" i="151"/>
  <c r="M435" i="151"/>
  <c r="T64" i="151"/>
  <c r="E442" i="151"/>
  <c r="V60" i="151"/>
  <c r="T61" i="151"/>
  <c r="E118" i="151"/>
  <c r="F109" i="151"/>
  <c r="U46" i="151"/>
  <c r="AA29" i="151"/>
  <c r="L407" i="151"/>
  <c r="AA63" i="151"/>
  <c r="L127" i="151"/>
  <c r="K123" i="151"/>
  <c r="Z60" i="151"/>
  <c r="BB108" i="151"/>
  <c r="AW45" i="151"/>
  <c r="G106" i="151"/>
  <c r="V43" i="151"/>
  <c r="AB64" i="151"/>
  <c r="M442" i="151"/>
  <c r="F92" i="151"/>
  <c r="U29" i="151"/>
  <c r="Z66" i="151"/>
  <c r="Z49" i="151"/>
  <c r="T52" i="151"/>
  <c r="T37" i="151"/>
  <c r="AA40" i="151"/>
  <c r="T62" i="151"/>
  <c r="S61" i="151"/>
  <c r="T42" i="151"/>
  <c r="V34" i="151"/>
  <c r="D127" i="151"/>
  <c r="S64" i="151"/>
  <c r="AC43" i="151"/>
  <c r="U43" i="151"/>
  <c r="F421" i="151"/>
  <c r="BP71" i="151"/>
  <c r="S59" i="151"/>
  <c r="D118" i="151"/>
  <c r="T34" i="151"/>
  <c r="BQ118" i="151"/>
  <c r="BL55" i="151"/>
  <c r="Z45" i="151"/>
  <c r="K423" i="151"/>
  <c r="K92" i="151"/>
  <c r="Z29" i="151"/>
  <c r="AC57" i="151"/>
  <c r="N435" i="151"/>
  <c r="AB43" i="151"/>
  <c r="M421" i="151"/>
  <c r="L117" i="151"/>
  <c r="AA54" i="151"/>
  <c r="M192" i="151"/>
  <c r="N117" i="151"/>
  <c r="AC54" i="151"/>
  <c r="N195" i="151"/>
  <c r="BB117" i="151"/>
  <c r="AW54" i="151"/>
  <c r="AT192" i="151"/>
  <c r="M117" i="151"/>
  <c r="AQ54" i="151"/>
  <c r="F117" i="151"/>
  <c r="U54" i="151"/>
  <c r="M199" i="151"/>
  <c r="AT199" i="151"/>
  <c r="F118" i="151"/>
  <c r="U55" i="151"/>
  <c r="BB118" i="151"/>
  <c r="AY55" i="151"/>
  <c r="G118" i="151"/>
  <c r="AZ55" i="151"/>
  <c r="G129" i="151"/>
  <c r="BA70" i="151"/>
  <c r="BA73" i="151"/>
  <c r="K124" i="151"/>
  <c r="BD61" i="151"/>
  <c r="G105" i="151"/>
  <c r="V42" i="151"/>
  <c r="G124" i="151"/>
  <c r="BB105" i="151"/>
  <c r="AW42" i="151"/>
  <c r="K117" i="151"/>
  <c r="BS54" i="151"/>
  <c r="E105" i="151"/>
  <c r="AI42" i="151"/>
  <c r="G195" i="151"/>
  <c r="L192" i="151"/>
  <c r="BI192" i="151"/>
  <c r="N192" i="151"/>
  <c r="F105" i="151"/>
  <c r="U42" i="151"/>
  <c r="BB124" i="151"/>
  <c r="AW61" i="151"/>
  <c r="M125" i="151"/>
  <c r="AB62" i="151"/>
  <c r="L124" i="151"/>
  <c r="AA61" i="151"/>
  <c r="M124" i="151"/>
  <c r="AB61" i="151"/>
  <c r="AM125" i="151"/>
  <c r="AH62" i="151"/>
  <c r="F124" i="151"/>
  <c r="AJ61" i="151"/>
  <c r="D198" i="151"/>
  <c r="BB198" i="151"/>
  <c r="L195" i="151"/>
  <c r="AT195" i="151"/>
  <c r="BI195" i="151"/>
  <c r="K195" i="151"/>
  <c r="L125" i="151"/>
  <c r="AA62" i="151"/>
  <c r="N125" i="151"/>
  <c r="AC62" i="151"/>
  <c r="BB195" i="151"/>
  <c r="D195" i="151"/>
  <c r="G125" i="151"/>
  <c r="V62" i="151"/>
  <c r="BB114" i="151"/>
  <c r="AW51" i="151"/>
  <c r="L114" i="151"/>
  <c r="AA51" i="151"/>
  <c r="E125" i="151"/>
  <c r="AX62" i="151"/>
  <c r="D125" i="151"/>
  <c r="BB125" i="151"/>
  <c r="AW62" i="151"/>
  <c r="BB107" i="151"/>
  <c r="AX44" i="151"/>
  <c r="K114" i="151"/>
  <c r="Z51" i="151"/>
  <c r="F93" i="151"/>
  <c r="U30" i="151"/>
  <c r="N114" i="151"/>
  <c r="AC51" i="151"/>
  <c r="F125" i="151"/>
  <c r="BQ125" i="151"/>
  <c r="BN62" i="151"/>
  <c r="AM107" i="151"/>
  <c r="AJ44" i="151"/>
  <c r="G93" i="151"/>
  <c r="V30" i="151"/>
  <c r="E114" i="151"/>
  <c r="T51" i="151"/>
  <c r="M114" i="151"/>
  <c r="BF51" i="151"/>
  <c r="E103" i="151"/>
  <c r="T40" i="151"/>
  <c r="L103" i="151"/>
  <c r="AP40" i="151"/>
  <c r="BB110" i="151"/>
  <c r="AW47" i="151"/>
  <c r="AM93" i="151"/>
  <c r="AH30" i="151"/>
  <c r="N93" i="151"/>
  <c r="AC30" i="151"/>
  <c r="AM103" i="151"/>
  <c r="AH40" i="151"/>
  <c r="D93" i="151"/>
  <c r="S30" i="151"/>
  <c r="N103" i="151"/>
  <c r="AC40" i="151"/>
  <c r="BQ93" i="151"/>
  <c r="BP30" i="151"/>
  <c r="AM110" i="151"/>
  <c r="AH47" i="151"/>
  <c r="L93" i="151"/>
  <c r="AA30" i="151"/>
  <c r="E93" i="151"/>
  <c r="T30" i="151"/>
  <c r="AY72" i="151"/>
  <c r="G103" i="151"/>
  <c r="V40" i="151"/>
  <c r="BX196" i="151"/>
  <c r="M196" i="151"/>
  <c r="D110" i="151"/>
  <c r="S47" i="151"/>
  <c r="L110" i="151"/>
  <c r="BT47" i="151"/>
  <c r="K110" i="151"/>
  <c r="Z47" i="151"/>
  <c r="D103" i="151"/>
  <c r="S40" i="151"/>
  <c r="N110" i="151"/>
  <c r="AC47" i="151"/>
  <c r="F100" i="151"/>
  <c r="AJ37" i="151"/>
  <c r="N98" i="151"/>
  <c r="AC35" i="151"/>
  <c r="D100" i="151"/>
  <c r="AH37" i="151"/>
  <c r="BO72" i="151"/>
  <c r="M98" i="151"/>
  <c r="AB35" i="151"/>
  <c r="BP72" i="151"/>
  <c r="K100" i="151"/>
  <c r="Z37" i="151"/>
  <c r="AM96" i="151"/>
  <c r="AH33" i="151"/>
  <c r="G122" i="151"/>
  <c r="V59" i="151"/>
  <c r="F96" i="151"/>
  <c r="U33" i="151"/>
  <c r="BQ122" i="151"/>
  <c r="BM59" i="151"/>
  <c r="K122" i="151"/>
  <c r="Z59" i="151"/>
  <c r="G96" i="151"/>
  <c r="V33" i="151"/>
  <c r="BB122" i="151"/>
  <c r="D122" i="151"/>
  <c r="AW59" i="151"/>
  <c r="L122" i="151"/>
  <c r="AA59" i="151"/>
  <c r="M122" i="151"/>
  <c r="AB59" i="151"/>
  <c r="E122" i="151"/>
  <c r="AM122" i="151"/>
  <c r="AI59" i="151"/>
  <c r="D96" i="151"/>
  <c r="S33" i="151"/>
  <c r="G102" i="151"/>
  <c r="V39" i="151"/>
  <c r="BB96" i="151"/>
  <c r="AW33" i="151"/>
  <c r="N122" i="151"/>
  <c r="AC59" i="151"/>
  <c r="E96" i="151"/>
  <c r="T33" i="151"/>
  <c r="F122" i="151"/>
  <c r="AJ59" i="151"/>
  <c r="E102" i="151"/>
  <c r="T39" i="151"/>
  <c r="BB102" i="151"/>
  <c r="AW39" i="151"/>
  <c r="AM102" i="151"/>
  <c r="AH39" i="151"/>
  <c r="M113" i="151"/>
  <c r="AB50" i="151"/>
  <c r="L113" i="151"/>
  <c r="AA50" i="151"/>
  <c r="BQ96" i="151"/>
  <c r="BP33" i="151"/>
  <c r="F102" i="151"/>
  <c r="AJ39" i="151"/>
  <c r="N113" i="151"/>
  <c r="AC50" i="151"/>
  <c r="BQ102" i="151"/>
  <c r="BN39" i="151"/>
  <c r="K102" i="151"/>
  <c r="AO39" i="151"/>
  <c r="AM113" i="151"/>
  <c r="AH50" i="151"/>
  <c r="D113" i="151"/>
  <c r="S50" i="151"/>
  <c r="E113" i="151"/>
  <c r="T50" i="151"/>
  <c r="BB113" i="151"/>
  <c r="AW50" i="151"/>
  <c r="K113" i="151"/>
  <c r="Z50" i="151"/>
  <c r="D102" i="151"/>
  <c r="S39" i="151"/>
  <c r="G111" i="151"/>
  <c r="N104" i="151"/>
  <c r="AC41" i="151"/>
  <c r="BB111" i="151"/>
  <c r="AW48" i="151"/>
  <c r="K111" i="151"/>
  <c r="Z48" i="151"/>
  <c r="BP70" i="151"/>
  <c r="G104" i="151"/>
  <c r="BO41" i="151"/>
  <c r="D111" i="151"/>
  <c r="S48" i="151"/>
  <c r="AM119" i="151"/>
  <c r="AH56" i="151"/>
  <c r="E119" i="151"/>
  <c r="T56" i="151"/>
  <c r="D119" i="151"/>
  <c r="S56" i="151"/>
  <c r="BB119" i="151"/>
  <c r="AW56" i="151"/>
  <c r="F112" i="151"/>
  <c r="U49" i="151"/>
  <c r="G119" i="151"/>
  <c r="V56" i="151"/>
  <c r="AZ72" i="151"/>
  <c r="AM129" i="151"/>
  <c r="BB112" i="151"/>
  <c r="D112" i="151"/>
  <c r="AW49" i="151"/>
  <c r="D128" i="151"/>
  <c r="AM112" i="151"/>
  <c r="G112" i="151"/>
  <c r="AK49" i="151"/>
  <c r="N115" i="151"/>
  <c r="AR52" i="151"/>
  <c r="D115" i="151"/>
  <c r="F115" i="151"/>
  <c r="U52" i="151"/>
  <c r="G121" i="151"/>
  <c r="V58" i="151"/>
  <c r="F119" i="151"/>
  <c r="U56" i="151"/>
  <c r="M112" i="151"/>
  <c r="BU49" i="151"/>
  <c r="E112" i="151"/>
  <c r="BQ112" i="151"/>
  <c r="BM49" i="151"/>
  <c r="BB115" i="151"/>
  <c r="AW52" i="151"/>
  <c r="BQ115" i="151"/>
  <c r="BL52" i="151"/>
  <c r="E115" i="151"/>
  <c r="AM115" i="151"/>
  <c r="AI52" i="151"/>
  <c r="G115" i="151"/>
  <c r="AK52" i="151"/>
  <c r="F136" i="151"/>
  <c r="F137" i="151"/>
  <c r="BB89" i="151"/>
  <c r="AW26" i="151"/>
  <c r="D99" i="151"/>
  <c r="S36" i="151"/>
  <c r="N126" i="151"/>
  <c r="AC63" i="151"/>
  <c r="F101" i="151"/>
  <c r="AJ38" i="151"/>
  <c r="M101" i="151"/>
  <c r="AB38" i="151"/>
  <c r="AM99" i="151"/>
  <c r="AH36" i="151"/>
  <c r="E121" i="151"/>
  <c r="BB121" i="151"/>
  <c r="AX58" i="151"/>
  <c r="K121" i="151"/>
  <c r="AO58" i="151"/>
  <c r="BB126" i="151"/>
  <c r="AW63" i="151"/>
  <c r="F128" i="151"/>
  <c r="AJ65" i="151"/>
  <c r="G99" i="151"/>
  <c r="V36" i="151"/>
  <c r="M128" i="151"/>
  <c r="AB65" i="151"/>
  <c r="D126" i="151"/>
  <c r="S63" i="151"/>
  <c r="F121" i="151"/>
  <c r="AY58" i="151"/>
  <c r="AM128" i="151"/>
  <c r="AH65" i="151"/>
  <c r="F99" i="151"/>
  <c r="AJ36" i="151"/>
  <c r="M126" i="151"/>
  <c r="AB63" i="151"/>
  <c r="G128" i="151"/>
  <c r="AK65" i="151"/>
  <c r="K126" i="151"/>
  <c r="Z63" i="151"/>
  <c r="E128" i="151"/>
  <c r="T65" i="151"/>
  <c r="N128" i="151"/>
  <c r="AC65" i="151"/>
  <c r="L121" i="151"/>
  <c r="AA58" i="151"/>
  <c r="BB99" i="151"/>
  <c r="AW36" i="151"/>
  <c r="BQ128" i="151"/>
  <c r="BO65" i="151"/>
  <c r="BQ99" i="151"/>
  <c r="BM36" i="151"/>
  <c r="L126" i="151"/>
  <c r="BE63" i="151"/>
  <c r="E99" i="151"/>
  <c r="T36" i="151"/>
  <c r="N101" i="151"/>
  <c r="AC38" i="151"/>
  <c r="AM126" i="151"/>
  <c r="AH63" i="151"/>
  <c r="BB128" i="151"/>
  <c r="AW65" i="151"/>
  <c r="L89" i="151"/>
  <c r="AP26" i="151"/>
  <c r="G95" i="151"/>
  <c r="V32" i="151"/>
  <c r="K116" i="151"/>
  <c r="Z53" i="151"/>
  <c r="N116" i="151"/>
  <c r="AR53" i="151"/>
  <c r="D116" i="151"/>
  <c r="S53" i="151"/>
  <c r="K89" i="151"/>
  <c r="BS26" i="151"/>
  <c r="E89" i="151"/>
  <c r="AI26" i="151"/>
  <c r="G89" i="151"/>
  <c r="V26" i="151"/>
  <c r="E116" i="151"/>
  <c r="T53" i="151"/>
  <c r="M116" i="151"/>
  <c r="AB53" i="151"/>
  <c r="M95" i="151"/>
  <c r="AB32" i="151"/>
  <c r="L95" i="151"/>
  <c r="AA32" i="151"/>
  <c r="AM116" i="151"/>
  <c r="AH53" i="151"/>
  <c r="L116" i="151"/>
  <c r="BT53" i="151"/>
  <c r="F116" i="151"/>
  <c r="U53" i="151"/>
  <c r="BB116" i="151"/>
  <c r="AW53" i="151"/>
  <c r="N95" i="151"/>
  <c r="AC32" i="151"/>
  <c r="BQ137" i="151"/>
  <c r="D129" i="151"/>
  <c r="BB132" i="151"/>
  <c r="D137" i="151"/>
  <c r="G137" i="151"/>
  <c r="BB137" i="151"/>
  <c r="F135" i="151"/>
  <c r="BB129" i="151"/>
  <c r="AM137" i="151"/>
  <c r="AH74" i="151"/>
  <c r="AT263" i="151"/>
  <c r="E137" i="151"/>
  <c r="AI74" i="151"/>
  <c r="E133" i="151"/>
  <c r="BB133" i="151"/>
  <c r="AW70" i="151"/>
  <c r="F133" i="151"/>
  <c r="E129" i="151"/>
  <c r="E135" i="151"/>
  <c r="AM133" i="151"/>
  <c r="AI70" i="151"/>
  <c r="AZ74" i="151"/>
  <c r="BX262" i="151"/>
  <c r="BI263" i="151"/>
  <c r="N262" i="151"/>
  <c r="G452" i="151"/>
  <c r="D135" i="151"/>
  <c r="AM132" i="151"/>
  <c r="AH69" i="151"/>
  <c r="D263" i="151"/>
  <c r="BO74" i="151"/>
  <c r="AM136" i="151"/>
  <c r="D132" i="151"/>
  <c r="S69" i="151"/>
  <c r="BB135" i="151"/>
  <c r="G135" i="151"/>
  <c r="V72" i="151"/>
  <c r="F132" i="151"/>
  <c r="U69" i="151"/>
  <c r="BQ135" i="151"/>
  <c r="BL72" i="151"/>
  <c r="E132" i="151"/>
  <c r="T69" i="151"/>
  <c r="BP74" i="151"/>
  <c r="AL73" i="151"/>
  <c r="F134" i="151"/>
  <c r="BB136" i="151"/>
  <c r="K262" i="151"/>
  <c r="E130" i="151"/>
  <c r="BQ136" i="151"/>
  <c r="BM73" i="151"/>
  <c r="E131" i="151"/>
  <c r="E136" i="151"/>
  <c r="AM135" i="151"/>
  <c r="AL72" i="151"/>
  <c r="D131" i="151"/>
  <c r="G136" i="151"/>
  <c r="F131" i="151"/>
  <c r="G134" i="151"/>
  <c r="E134" i="151"/>
  <c r="AT261" i="151"/>
  <c r="G131" i="151"/>
  <c r="AZ68" i="151"/>
  <c r="L261" i="151"/>
  <c r="BI262" i="151"/>
  <c r="D136" i="151"/>
  <c r="S73" i="151"/>
  <c r="BB134" i="151"/>
  <c r="BQ131" i="151"/>
  <c r="BN68" i="151"/>
  <c r="BQ134" i="151"/>
  <c r="BL71" i="151"/>
  <c r="BB131" i="151"/>
  <c r="AY68" i="151"/>
  <c r="D134" i="151"/>
  <c r="AM134" i="151"/>
  <c r="AH71" i="151"/>
  <c r="E389" i="151"/>
  <c r="AM131" i="151"/>
  <c r="AI68" i="151"/>
  <c r="BX261" i="151"/>
  <c r="BB130" i="151"/>
  <c r="AW67" i="151"/>
  <c r="BB452" i="151"/>
  <c r="W398" i="151"/>
  <c r="W402" i="151"/>
  <c r="W400" i="151"/>
  <c r="W396" i="151"/>
  <c r="AD405" i="151"/>
  <c r="AD272" i="151"/>
  <c r="AD338" i="151"/>
  <c r="F450" i="151"/>
  <c r="AM450" i="151"/>
  <c r="AD339" i="151"/>
  <c r="AD398" i="151"/>
  <c r="BI450" i="151"/>
  <c r="N450" i="151"/>
  <c r="AD400" i="151"/>
  <c r="L389" i="151"/>
  <c r="BB451" i="151"/>
  <c r="D451" i="151"/>
  <c r="W395" i="151"/>
  <c r="L451" i="151"/>
  <c r="BX451" i="151"/>
  <c r="AM452" i="151"/>
  <c r="F452" i="151"/>
  <c r="W399" i="151"/>
  <c r="N452" i="151"/>
  <c r="BI452" i="151"/>
  <c r="AT452" i="151"/>
  <c r="K452" i="151"/>
  <c r="AD395" i="151"/>
  <c r="W401" i="151"/>
  <c r="AD396" i="151"/>
  <c r="E452" i="151"/>
  <c r="BQ452" i="151"/>
  <c r="W403" i="151"/>
  <c r="AD402" i="151"/>
  <c r="BX452" i="151"/>
  <c r="W405" i="151"/>
  <c r="AD399" i="151"/>
  <c r="M452" i="151"/>
  <c r="AD401" i="151"/>
  <c r="AD403" i="151"/>
  <c r="F389" i="151"/>
  <c r="BB389" i="151"/>
  <c r="W336" i="151"/>
  <c r="AT389" i="151"/>
  <c r="K389" i="151"/>
  <c r="N389" i="151"/>
  <c r="BX389" i="151"/>
  <c r="BQ389" i="151"/>
  <c r="BM74" i="151"/>
  <c r="W340" i="151"/>
  <c r="AD333" i="151"/>
  <c r="W342" i="151"/>
  <c r="AD337" i="151"/>
  <c r="AD332" i="151"/>
  <c r="AD336" i="151"/>
  <c r="W339" i="151"/>
  <c r="AD335" i="151"/>
  <c r="K388" i="151"/>
  <c r="AT388" i="151"/>
  <c r="E388" i="151"/>
  <c r="BB388" i="151"/>
  <c r="AD340" i="151"/>
  <c r="BX388" i="151"/>
  <c r="M388" i="151"/>
  <c r="AD342" i="151"/>
  <c r="M389" i="151"/>
  <c r="W276" i="151"/>
  <c r="AM389" i="151"/>
  <c r="G389" i="151"/>
  <c r="BX325" i="151"/>
  <c r="M325" i="151"/>
  <c r="AD275" i="151"/>
  <c r="AM326" i="151"/>
  <c r="G326" i="151"/>
  <c r="AD270" i="151"/>
  <c r="AD214" i="151"/>
  <c r="AD276" i="151"/>
  <c r="AD269" i="151"/>
  <c r="W277" i="151"/>
  <c r="W212" i="151"/>
  <c r="BX260" i="151"/>
  <c r="W279" i="151"/>
  <c r="W211" i="151"/>
  <c r="AM261" i="151"/>
  <c r="AD274" i="151"/>
  <c r="AD277" i="151"/>
  <c r="BX326" i="151"/>
  <c r="K326" i="151"/>
  <c r="AT325" i="151"/>
  <c r="K325" i="151"/>
  <c r="AD279" i="151"/>
  <c r="AD211" i="151"/>
  <c r="M326" i="151"/>
  <c r="AD206" i="151"/>
  <c r="E325" i="151"/>
  <c r="BB325" i="151"/>
  <c r="W214" i="151"/>
  <c r="BI261" i="151"/>
  <c r="E262" i="151"/>
  <c r="AX73" i="151"/>
  <c r="AD216" i="151"/>
  <c r="L260" i="151"/>
  <c r="BI260" i="151"/>
  <c r="AD149" i="151"/>
  <c r="W216" i="151"/>
  <c r="F261" i="151"/>
  <c r="U72" i="151"/>
  <c r="BB262" i="151"/>
  <c r="AW73" i="151"/>
  <c r="G263" i="151"/>
  <c r="AK74" i="151"/>
  <c r="N261" i="151"/>
  <c r="BQ262" i="151"/>
  <c r="BL73" i="151"/>
  <c r="AD150" i="151"/>
  <c r="AM263" i="151"/>
  <c r="AJ74" i="151"/>
  <c r="D261" i="151"/>
  <c r="S72" i="151"/>
  <c r="D262" i="151"/>
  <c r="AM262" i="151"/>
  <c r="AH73" i="151"/>
  <c r="L263" i="151"/>
  <c r="L262" i="151"/>
  <c r="N257" i="151"/>
  <c r="BI257" i="151"/>
  <c r="AD209" i="151"/>
  <c r="E258" i="151"/>
  <c r="AX69" i="151"/>
  <c r="BQ261" i="151"/>
  <c r="BN72" i="151"/>
  <c r="F263" i="151"/>
  <c r="AD213" i="151"/>
  <c r="E261" i="151"/>
  <c r="T72" i="151"/>
  <c r="N263" i="151"/>
  <c r="BB261" i="151"/>
  <c r="AW72" i="151"/>
  <c r="M261" i="151"/>
  <c r="D258" i="151"/>
  <c r="BB258" i="151"/>
  <c r="AW69" i="151"/>
  <c r="G259" i="151"/>
  <c r="AK70" i="151"/>
  <c r="AD144" i="151"/>
  <c r="L258" i="151"/>
  <c r="BX258" i="151"/>
  <c r="BX263" i="151"/>
  <c r="K263" i="151"/>
  <c r="F262" i="151"/>
  <c r="AJ73" i="151"/>
  <c r="AM259" i="151"/>
  <c r="F259" i="151"/>
  <c r="AJ70" i="151"/>
  <c r="W207" i="151"/>
  <c r="BI259" i="151"/>
  <c r="N259" i="151"/>
  <c r="E260" i="151"/>
  <c r="AX71" i="151"/>
  <c r="BQ263" i="151"/>
  <c r="BN74" i="151"/>
  <c r="W209" i="151"/>
  <c r="W206" i="151"/>
  <c r="BB263" i="151"/>
  <c r="AW74" i="151"/>
  <c r="M263" i="151"/>
  <c r="BB260" i="151"/>
  <c r="D260" i="151"/>
  <c r="AW71" i="151"/>
  <c r="G261" i="151"/>
  <c r="AK72" i="151"/>
  <c r="AD210" i="151"/>
  <c r="W213" i="151"/>
  <c r="AD207" i="151"/>
  <c r="W210" i="151"/>
  <c r="AD212" i="151"/>
  <c r="BB200" i="151"/>
  <c r="AY74" i="151"/>
  <c r="BX200" i="151"/>
  <c r="N200" i="151"/>
  <c r="AD147" i="151"/>
  <c r="AD148" i="151"/>
  <c r="AD153" i="151"/>
  <c r="AD151" i="151"/>
  <c r="K197" i="151"/>
  <c r="AT197" i="151"/>
  <c r="AD146" i="151"/>
  <c r="BQ197" i="151"/>
  <c r="BM71" i="151"/>
  <c r="F198" i="151"/>
  <c r="AM198" i="151"/>
  <c r="AJ72" i="151"/>
  <c r="W150" i="151"/>
  <c r="AD143" i="151"/>
  <c r="N198" i="151"/>
  <c r="BI198" i="151"/>
  <c r="K199" i="151"/>
  <c r="BI199" i="151"/>
  <c r="F187" i="151"/>
  <c r="U61" i="151"/>
  <c r="F200" i="151"/>
  <c r="U74" i="151"/>
  <c r="D180" i="151"/>
  <c r="S54" i="151"/>
  <c r="G190" i="151"/>
  <c r="V64" i="151"/>
  <c r="E183" i="151"/>
  <c r="T57" i="151"/>
  <c r="F186" i="151"/>
  <c r="U60" i="151"/>
  <c r="D197" i="151"/>
  <c r="S71" i="151"/>
  <c r="G189" i="151"/>
  <c r="V63" i="151"/>
  <c r="E193" i="151"/>
  <c r="T67" i="151"/>
  <c r="E200" i="151"/>
  <c r="T74" i="151"/>
  <c r="F196" i="151"/>
  <c r="U70" i="151"/>
  <c r="D191" i="151"/>
  <c r="S65" i="151"/>
  <c r="D196" i="151"/>
  <c r="S70" i="151"/>
  <c r="G199" i="151"/>
  <c r="V73" i="151"/>
  <c r="D200" i="151"/>
  <c r="S74" i="151"/>
  <c r="E194" i="151"/>
  <c r="T68" i="151"/>
  <c r="E199" i="151"/>
  <c r="T73" i="151"/>
  <c r="F197" i="151"/>
  <c r="U71" i="151"/>
  <c r="T151" i="151"/>
  <c r="G200" i="151"/>
  <c r="V74" i="151"/>
  <c r="F154" i="151"/>
  <c r="U28" i="151"/>
  <c r="W151" i="151"/>
  <c r="D178" i="151"/>
  <c r="S52" i="151"/>
  <c r="G157" i="151"/>
  <c r="V31" i="151"/>
  <c r="E181" i="151"/>
  <c r="T55" i="151"/>
  <c r="F184" i="151"/>
  <c r="U58" i="151"/>
  <c r="D164" i="151"/>
  <c r="S38" i="151"/>
  <c r="D193" i="151"/>
  <c r="S67" i="151"/>
  <c r="G196" i="151"/>
  <c r="V70" i="151"/>
  <c r="G174" i="151"/>
  <c r="V48" i="151"/>
  <c r="G187" i="151"/>
  <c r="V61" i="151"/>
  <c r="E167" i="151"/>
  <c r="T41" i="151"/>
  <c r="E196" i="151"/>
  <c r="T70" i="151"/>
  <c r="F194" i="151"/>
  <c r="U68" i="151"/>
  <c r="W153" i="151"/>
  <c r="F170" i="151"/>
  <c r="U44" i="151"/>
  <c r="F199" i="151"/>
  <c r="U73" i="151"/>
  <c r="D181" i="151"/>
  <c r="S55" i="151"/>
  <c r="D194" i="151"/>
  <c r="S68" i="151"/>
  <c r="G197" i="151"/>
  <c r="V71" i="151"/>
  <c r="G173" i="151"/>
  <c r="V47" i="151"/>
  <c r="E184" i="151"/>
  <c r="T58" i="151"/>
  <c r="E197" i="151"/>
  <c r="T71" i="151"/>
  <c r="BP80" i="151"/>
  <c r="BT85" i="151"/>
  <c r="BL80" i="151"/>
  <c r="BT81" i="151"/>
  <c r="BD80" i="151"/>
  <c r="L98" i="151"/>
  <c r="BT35" i="151"/>
  <c r="K95" i="151"/>
  <c r="BS32" i="151"/>
  <c r="M100" i="151"/>
  <c r="BU37" i="151"/>
  <c r="BT90" i="151"/>
  <c r="BS88" i="151"/>
  <c r="BT80" i="151"/>
  <c r="BW80" i="151"/>
  <c r="BV80" i="151"/>
  <c r="BU80" i="151"/>
  <c r="BL81" i="151"/>
  <c r="BS80" i="151"/>
  <c r="BQ111" i="151"/>
  <c r="BM48" i="151"/>
  <c r="G113" i="151"/>
  <c r="BO50" i="151"/>
  <c r="G116" i="151"/>
  <c r="BQ116" i="151"/>
  <c r="BO53" i="151"/>
  <c r="BQ105" i="151"/>
  <c r="BL42" i="151"/>
  <c r="BQ108" i="151"/>
  <c r="BL45" i="151"/>
  <c r="G107" i="151"/>
  <c r="BO44" i="151"/>
  <c r="G110" i="151"/>
  <c r="BO47" i="151"/>
  <c r="F110" i="151"/>
  <c r="BN47" i="151"/>
  <c r="F113" i="151"/>
  <c r="BQ113" i="151"/>
  <c r="BN50" i="151"/>
  <c r="F104" i="151"/>
  <c r="BN41" i="151"/>
  <c r="F107" i="151"/>
  <c r="BN44" i="151"/>
  <c r="E107" i="151"/>
  <c r="BM44" i="151"/>
  <c r="E110" i="151"/>
  <c r="BQ110" i="151"/>
  <c r="BM47" i="151"/>
  <c r="BQ104" i="151"/>
  <c r="BL41" i="151"/>
  <c r="BQ107" i="151"/>
  <c r="D107" i="151"/>
  <c r="BL44" i="151"/>
  <c r="BQ98" i="151"/>
  <c r="BL35" i="151"/>
  <c r="BQ101" i="151"/>
  <c r="BL38" i="151"/>
  <c r="BQ103" i="151"/>
  <c r="BP40" i="151"/>
  <c r="BQ95" i="151"/>
  <c r="BM32" i="151"/>
  <c r="BQ100" i="151"/>
  <c r="G100" i="151"/>
  <c r="BO37" i="151"/>
  <c r="BQ89" i="151"/>
  <c r="BL26" i="151"/>
  <c r="BQ92" i="151"/>
  <c r="BL29" i="151"/>
  <c r="BQ97" i="151"/>
  <c r="BN34" i="151"/>
  <c r="BQ94" i="151"/>
  <c r="BM31" i="151"/>
  <c r="BQ91" i="151"/>
  <c r="BL28" i="151"/>
  <c r="G133" i="151"/>
  <c r="BO70" i="151"/>
  <c r="F130" i="151"/>
  <c r="BN67" i="151"/>
  <c r="D130" i="151"/>
  <c r="BQ130" i="151"/>
  <c r="BL67" i="151"/>
  <c r="D133" i="151"/>
  <c r="BQ133" i="151"/>
  <c r="BL70" i="151"/>
  <c r="BQ127" i="151"/>
  <c r="E127" i="151"/>
  <c r="BM64" i="151"/>
  <c r="BQ132" i="151"/>
  <c r="G132" i="151"/>
  <c r="BO69" i="151"/>
  <c r="BQ121" i="151"/>
  <c r="BL58" i="151"/>
  <c r="D124" i="151"/>
  <c r="BQ124" i="151"/>
  <c r="BL61" i="151"/>
  <c r="G123" i="151"/>
  <c r="BO60" i="151"/>
  <c r="G126" i="151"/>
  <c r="BO63" i="151"/>
  <c r="F126" i="151"/>
  <c r="BN63" i="151"/>
  <c r="F129" i="151"/>
  <c r="BQ129" i="151"/>
  <c r="F120" i="151"/>
  <c r="BN57" i="151"/>
  <c r="F123" i="151"/>
  <c r="BN60" i="151"/>
  <c r="E123" i="151"/>
  <c r="BM60" i="151"/>
  <c r="BQ126" i="151"/>
  <c r="E126" i="151"/>
  <c r="BM63" i="151"/>
  <c r="G117" i="151"/>
  <c r="BO54" i="151"/>
  <c r="E117" i="151"/>
  <c r="BM54" i="151"/>
  <c r="E120" i="151"/>
  <c r="BM57" i="151"/>
  <c r="BQ120" i="151"/>
  <c r="D120" i="151"/>
  <c r="BL57" i="151"/>
  <c r="BQ123" i="151"/>
  <c r="D123" i="151"/>
  <c r="BL60" i="151"/>
  <c r="F114" i="151"/>
  <c r="BN51" i="151"/>
  <c r="BQ114" i="151"/>
  <c r="D114" i="151"/>
  <c r="BL51" i="151"/>
  <c r="BQ117" i="151"/>
  <c r="D117" i="151"/>
  <c r="BL54" i="151"/>
  <c r="BQ119" i="151"/>
  <c r="BP56" i="151"/>
  <c r="BO80" i="151"/>
  <c r="BN80" i="151"/>
  <c r="BM80" i="151"/>
  <c r="BH83" i="151"/>
  <c r="BD81" i="151"/>
  <c r="BD85" i="151"/>
  <c r="N124" i="151"/>
  <c r="BG61" i="151"/>
  <c r="N107" i="151"/>
  <c r="BG44" i="151"/>
  <c r="M121" i="151"/>
  <c r="BF58" i="151"/>
  <c r="M110" i="151"/>
  <c r="BF47" i="151"/>
  <c r="K115" i="151"/>
  <c r="BD52" i="151"/>
  <c r="L107" i="151"/>
  <c r="BE44" i="151"/>
  <c r="K104" i="151"/>
  <c r="BD41" i="151"/>
  <c r="N112" i="151"/>
  <c r="BG49" i="151"/>
  <c r="L106" i="151"/>
  <c r="BE43" i="151"/>
  <c r="K103" i="151"/>
  <c r="BD40" i="151"/>
  <c r="M107" i="151"/>
  <c r="BF44" i="151"/>
  <c r="L104" i="151"/>
  <c r="BE41" i="151"/>
  <c r="K101" i="151"/>
  <c r="BD38" i="151"/>
  <c r="M93" i="151"/>
  <c r="BF30" i="151"/>
  <c r="K107" i="151"/>
  <c r="BD44" i="151"/>
  <c r="N100" i="151"/>
  <c r="BG37" i="151"/>
  <c r="BE88" i="151"/>
  <c r="BH80" i="151"/>
  <c r="AW88" i="151"/>
  <c r="BG80" i="151"/>
  <c r="BF80" i="151"/>
  <c r="BE80" i="151"/>
  <c r="BB95" i="151"/>
  <c r="AX32" i="151"/>
  <c r="BB101" i="151"/>
  <c r="AW38" i="151"/>
  <c r="G91" i="151"/>
  <c r="AZ28" i="151"/>
  <c r="BB92" i="151"/>
  <c r="AW29" i="151"/>
  <c r="F103" i="151"/>
  <c r="BB103" i="151"/>
  <c r="AY40" i="151"/>
  <c r="E100" i="151"/>
  <c r="BB100" i="151"/>
  <c r="AX37" i="151"/>
  <c r="BB97" i="151"/>
  <c r="D97" i="151"/>
  <c r="AW34" i="151"/>
  <c r="BB104" i="151"/>
  <c r="AW41" i="151"/>
  <c r="BB93" i="151"/>
  <c r="BA30" i="151"/>
  <c r="E101" i="151"/>
  <c r="AX38" i="151"/>
  <c r="BB98" i="151"/>
  <c r="D98" i="151"/>
  <c r="AW35" i="151"/>
  <c r="BB94" i="151"/>
  <c r="AY31" i="151"/>
  <c r="BB91" i="151"/>
  <c r="AX28" i="151"/>
  <c r="AX80" i="151"/>
  <c r="AY80" i="151"/>
  <c r="BA80" i="151"/>
  <c r="AZ80" i="151"/>
  <c r="AQ83" i="151"/>
  <c r="AO85" i="151"/>
  <c r="AW80" i="151"/>
  <c r="L128" i="151"/>
  <c r="AP65" i="151"/>
  <c r="K125" i="151"/>
  <c r="AO62" i="151"/>
  <c r="K128" i="151"/>
  <c r="AO65" i="151"/>
  <c r="M115" i="151"/>
  <c r="AQ52" i="151"/>
  <c r="L112" i="151"/>
  <c r="AP49" i="151"/>
  <c r="N121" i="151"/>
  <c r="AR58" i="151"/>
  <c r="M104" i="151"/>
  <c r="AQ41" i="151"/>
  <c r="N106" i="151"/>
  <c r="AR43" i="151"/>
  <c r="L101" i="151"/>
  <c r="AP38" i="151"/>
  <c r="M103" i="151"/>
  <c r="AQ40" i="151"/>
  <c r="L115" i="151"/>
  <c r="AP52" i="151"/>
  <c r="K98" i="151"/>
  <c r="AO35" i="151"/>
  <c r="L100" i="151"/>
  <c r="AP37" i="151"/>
  <c r="N102" i="151"/>
  <c r="AR39" i="151"/>
  <c r="K112" i="151"/>
  <c r="AO49" i="151"/>
  <c r="K93" i="151"/>
  <c r="AO30" i="151"/>
  <c r="M102" i="151"/>
  <c r="AQ39" i="151"/>
  <c r="AP80" i="151"/>
  <c r="AQ80" i="151"/>
  <c r="AR80" i="151"/>
  <c r="AS80" i="151"/>
  <c r="AI81" i="151"/>
  <c r="AO80" i="151"/>
  <c r="E91" i="151"/>
  <c r="AI28" i="151"/>
  <c r="AM130" i="151"/>
  <c r="G130" i="151"/>
  <c r="AK67" i="151"/>
  <c r="E111" i="151"/>
  <c r="AM111" i="151"/>
  <c r="AI48" i="151"/>
  <c r="F127" i="151"/>
  <c r="AM127" i="151"/>
  <c r="AJ64" i="151"/>
  <c r="D108" i="151"/>
  <c r="AM108" i="151"/>
  <c r="AH45" i="151"/>
  <c r="AM124" i="151"/>
  <c r="E124" i="151"/>
  <c r="AI61" i="151"/>
  <c r="E104" i="151"/>
  <c r="AI41" i="151"/>
  <c r="F97" i="151"/>
  <c r="AJ34" i="151"/>
  <c r="AM121" i="151"/>
  <c r="D121" i="151"/>
  <c r="AH58" i="151"/>
  <c r="AM101" i="151"/>
  <c r="D101" i="151"/>
  <c r="AH38" i="151"/>
  <c r="E94" i="151"/>
  <c r="AI31" i="151"/>
  <c r="AM117" i="151"/>
  <c r="AL54" i="151"/>
  <c r="D91" i="151"/>
  <c r="AM91" i="151"/>
  <c r="AH28" i="151"/>
  <c r="AM114" i="151"/>
  <c r="G114" i="151"/>
  <c r="AK51" i="151"/>
  <c r="G94" i="151"/>
  <c r="AK31" i="151"/>
  <c r="F111" i="151"/>
  <c r="AJ48" i="151"/>
  <c r="AM92" i="151"/>
  <c r="AH29" i="151"/>
  <c r="F91" i="151"/>
  <c r="AJ28" i="151"/>
  <c r="E108" i="151"/>
  <c r="AI45" i="151"/>
  <c r="D105" i="151"/>
  <c r="AM105" i="151"/>
  <c r="AH42" i="151"/>
  <c r="AM97" i="151"/>
  <c r="E97" i="151"/>
  <c r="AI34" i="151"/>
  <c r="D94" i="151"/>
  <c r="AM94" i="151"/>
  <c r="AH31" i="151"/>
  <c r="G98" i="151"/>
  <c r="AK35" i="151"/>
  <c r="AM98" i="151"/>
  <c r="E98" i="151"/>
  <c r="AI35" i="151"/>
  <c r="AM104" i="151"/>
  <c r="D104" i="151"/>
  <c r="AH41" i="151"/>
  <c r="F95" i="151"/>
  <c r="AJ32" i="151"/>
  <c r="AM95" i="151"/>
  <c r="D95" i="151"/>
  <c r="AH32" i="151"/>
  <c r="AM100" i="151"/>
  <c r="AL37" i="151"/>
  <c r="E92" i="151"/>
  <c r="AI29" i="151"/>
  <c r="G97" i="151"/>
  <c r="AK34" i="151"/>
  <c r="AM89" i="151"/>
  <c r="AH26" i="151"/>
  <c r="AK88" i="151"/>
  <c r="F94" i="151"/>
  <c r="AJ31" i="151"/>
  <c r="AD85" i="151"/>
  <c r="AA83" i="151"/>
  <c r="AL80" i="151"/>
  <c r="AK80" i="151"/>
  <c r="AJ80" i="151"/>
  <c r="AI80" i="151"/>
  <c r="AD87" i="151"/>
  <c r="AA86" i="151"/>
  <c r="AB85" i="151"/>
  <c r="Z81" i="151"/>
  <c r="AD83" i="151"/>
  <c r="AB86" i="151"/>
  <c r="AH80" i="151"/>
  <c r="AD86" i="151"/>
  <c r="AD81" i="151"/>
  <c r="L102" i="151"/>
  <c r="AA39" i="151"/>
  <c r="N89" i="151"/>
  <c r="AC26" i="151"/>
  <c r="N92" i="151"/>
  <c r="AC29" i="151"/>
  <c r="AD84" i="151"/>
  <c r="M89" i="151"/>
  <c r="AB26" i="151"/>
  <c r="AB80" i="151"/>
  <c r="AD80" i="151"/>
  <c r="AC80" i="151"/>
  <c r="W86" i="151"/>
  <c r="G101" i="151"/>
  <c r="V38" i="151"/>
  <c r="F98" i="151"/>
  <c r="U35" i="151"/>
  <c r="E95" i="151"/>
  <c r="T32" i="151"/>
  <c r="D92" i="151"/>
  <c r="S29" i="151"/>
  <c r="D89" i="151"/>
  <c r="S26" i="151"/>
  <c r="G92" i="151"/>
  <c r="V29" i="151"/>
  <c r="F89" i="151"/>
  <c r="U26" i="151"/>
  <c r="BG34" i="151"/>
  <c r="BU28" i="151"/>
  <c r="BU31" i="151"/>
  <c r="AP67" i="151"/>
  <c r="BE28" i="151"/>
  <c r="BU42" i="151"/>
  <c r="BS55" i="151"/>
  <c r="AA46" i="151"/>
  <c r="AQ28" i="151"/>
  <c r="AO42" i="151"/>
  <c r="AB55" i="151"/>
  <c r="BF46" i="151"/>
  <c r="BD28" i="151"/>
  <c r="BF56" i="151"/>
  <c r="AO46" i="151"/>
  <c r="AO28" i="151"/>
  <c r="BD42" i="151"/>
  <c r="BU48" i="151"/>
  <c r="BU56" i="151"/>
  <c r="BT46" i="151"/>
  <c r="BV42" i="151"/>
  <c r="BG56" i="151"/>
  <c r="AB46" i="151"/>
  <c r="Z56" i="151"/>
  <c r="BV56" i="151"/>
  <c r="BD46" i="151"/>
  <c r="AR28" i="151"/>
  <c r="BS34" i="151"/>
  <c r="BV46" i="151"/>
  <c r="BT42" i="151"/>
  <c r="AA67" i="151"/>
  <c r="BE34" i="151"/>
  <c r="AR46" i="151"/>
  <c r="BE42" i="151"/>
  <c r="BG66" i="151"/>
  <c r="BF34" i="151"/>
  <c r="Z46" i="151"/>
  <c r="BS42" i="151"/>
  <c r="AP66" i="151"/>
  <c r="AO34" i="151"/>
  <c r="AC46" i="151"/>
  <c r="AP42" i="151"/>
  <c r="AR48" i="151"/>
  <c r="AC34" i="151"/>
  <c r="BT28" i="151"/>
  <c r="BE48" i="151"/>
  <c r="BT45" i="151"/>
  <c r="Z34" i="151"/>
  <c r="BV34" i="151"/>
  <c r="BF28" i="151"/>
  <c r="BF42" i="151"/>
  <c r="BT48" i="151"/>
  <c r="AZ66" i="151"/>
  <c r="AQ31" i="151"/>
  <c r="AQ56" i="151"/>
  <c r="AQ34" i="151"/>
  <c r="AJ66" i="151"/>
  <c r="BF31" i="151"/>
  <c r="BF55" i="151"/>
  <c r="AX66" i="151"/>
  <c r="BD31" i="151"/>
  <c r="BU55" i="151"/>
  <c r="BD56" i="151"/>
  <c r="AO31" i="151"/>
  <c r="BD55" i="151"/>
  <c r="BE36" i="151"/>
  <c r="AO55" i="151"/>
  <c r="AQ36" i="151"/>
  <c r="AR55" i="151"/>
  <c r="Z36" i="151"/>
  <c r="AR31" i="151"/>
  <c r="BV55" i="151"/>
  <c r="AB33" i="151"/>
  <c r="BG31" i="151"/>
  <c r="BG55" i="151"/>
  <c r="AQ33" i="151"/>
  <c r="BV31" i="151"/>
  <c r="AR56" i="151"/>
  <c r="BV67" i="151"/>
  <c r="BD33" i="151"/>
  <c r="AQ67" i="151"/>
  <c r="BG33" i="151"/>
  <c r="AA66" i="151"/>
  <c r="AA56" i="151"/>
  <c r="AA34" i="151"/>
  <c r="BV66" i="151"/>
  <c r="AA55" i="151"/>
  <c r="BS56" i="151"/>
  <c r="BT34" i="151"/>
  <c r="BE66" i="151"/>
  <c r="BV33" i="151"/>
  <c r="AP55" i="151"/>
  <c r="BE56" i="151"/>
  <c r="BE46" i="151"/>
  <c r="AR33" i="151"/>
  <c r="BE55" i="151"/>
  <c r="AP56" i="151"/>
  <c r="BU34" i="151"/>
  <c r="AP28" i="151"/>
  <c r="BS31" i="151"/>
  <c r="AO69" i="151"/>
  <c r="BV69" i="151"/>
  <c r="BD70" i="151"/>
  <c r="AB74" i="151"/>
  <c r="AO74" i="151"/>
  <c r="AC74" i="151"/>
  <c r="BG74" i="151"/>
  <c r="BN66" i="151"/>
  <c r="AK66" i="151"/>
  <c r="BF36" i="151"/>
  <c r="BU33" i="151"/>
  <c r="AY66" i="151"/>
  <c r="BD36" i="151"/>
  <c r="BM66" i="151"/>
  <c r="AO33" i="151"/>
  <c r="BO66" i="151"/>
  <c r="BG36" i="151"/>
  <c r="BP66" i="151"/>
  <c r="AR36" i="151"/>
  <c r="AI66" i="151"/>
  <c r="BV36" i="151"/>
  <c r="BS33" i="151"/>
  <c r="BA66" i="151"/>
  <c r="BT36" i="151"/>
  <c r="AL66" i="151"/>
  <c r="BS36" i="151"/>
  <c r="BE33" i="151"/>
  <c r="AP31" i="151"/>
  <c r="AR66" i="151"/>
  <c r="AP36" i="151"/>
  <c r="BT33" i="151"/>
  <c r="BT31" i="151"/>
  <c r="BU36" i="151"/>
  <c r="AP33" i="151"/>
  <c r="BE31" i="151"/>
  <c r="AR71" i="151"/>
  <c r="AC72" i="151"/>
  <c r="AR70" i="151"/>
  <c r="BG72" i="151"/>
  <c r="AP68" i="151"/>
  <c r="Z72" i="151"/>
  <c r="BT74" i="151"/>
  <c r="AP70" i="151"/>
  <c r="BU68" i="151"/>
  <c r="AP74" i="151"/>
  <c r="AA70" i="151"/>
  <c r="BS74" i="151"/>
  <c r="Z68" i="151"/>
  <c r="BE69" i="151"/>
  <c r="AP69" i="151"/>
  <c r="BU73" i="151"/>
  <c r="BT69" i="151"/>
  <c r="BU70" i="151"/>
  <c r="BE74" i="151"/>
  <c r="AB73" i="151"/>
  <c r="AQ70" i="151"/>
  <c r="BD73" i="151"/>
  <c r="BS69" i="151"/>
  <c r="BU69" i="151"/>
  <c r="BF70" i="151"/>
  <c r="BF74" i="151"/>
  <c r="BE72" i="151"/>
  <c r="AB69" i="151"/>
  <c r="AO70" i="151"/>
  <c r="BU74" i="151"/>
  <c r="AP72" i="151"/>
  <c r="AB72" i="151"/>
  <c r="BD69" i="151"/>
  <c r="BG70" i="151"/>
  <c r="BD74" i="151"/>
  <c r="BV74" i="151"/>
  <c r="BT72" i="151"/>
  <c r="BG69" i="151"/>
  <c r="Z70" i="151"/>
  <c r="AA71" i="151"/>
  <c r="BU72" i="151"/>
  <c r="BV70" i="151"/>
  <c r="AC71" i="151"/>
  <c r="BV72" i="151"/>
  <c r="AR69" i="151"/>
  <c r="R367" i="1"/>
  <c r="T367" i="1"/>
  <c r="T594" i="1"/>
  <c r="R594" i="1"/>
  <c r="T593" i="1"/>
  <c r="R593" i="1"/>
  <c r="T638" i="1"/>
  <c r="R638" i="1"/>
  <c r="T642" i="1"/>
  <c r="R642" i="1"/>
  <c r="T705" i="1"/>
  <c r="R705" i="1"/>
  <c r="T405" i="1"/>
  <c r="R405" i="1"/>
  <c r="R188" i="1"/>
  <c r="T188" i="1"/>
  <c r="R699" i="1"/>
  <c r="T699" i="1"/>
  <c r="T169" i="1"/>
  <c r="R169" i="1"/>
  <c r="T18" i="1"/>
  <c r="R18" i="1"/>
  <c r="T805" i="1"/>
  <c r="R805" i="1"/>
  <c r="T687" i="1"/>
  <c r="R687" i="1"/>
  <c r="T194" i="1"/>
  <c r="R194" i="1"/>
  <c r="T196" i="1"/>
  <c r="R196" i="1"/>
  <c r="T483" i="1"/>
  <c r="R483" i="1"/>
  <c r="T52" i="1"/>
  <c r="R52" i="1"/>
  <c r="T669" i="1"/>
  <c r="R669" i="1"/>
  <c r="T269" i="1"/>
  <c r="V269" i="151"/>
  <c r="R396" i="1"/>
  <c r="T396" i="1"/>
  <c r="T377" i="1"/>
  <c r="R377" i="1"/>
  <c r="T244" i="1"/>
  <c r="T494" i="1"/>
  <c r="R494" i="1"/>
  <c r="T513" i="1"/>
  <c r="R513" i="1"/>
  <c r="R172" i="1"/>
  <c r="T172" i="1"/>
  <c r="T784" i="1"/>
  <c r="R784" i="1"/>
  <c r="T317" i="1"/>
  <c r="R317" i="1"/>
  <c r="AU829" i="1" a="1"/>
  <c r="AU829" i="1" s="1"/>
  <c r="BM829" i="1" a="1"/>
  <c r="BM829" i="1" s="1"/>
  <c r="BA829" i="1" a="1"/>
  <c r="BA829" i="1" s="1"/>
  <c r="BI829" i="1" a="1"/>
  <c r="BI829" i="1" s="1"/>
  <c r="AW829" i="1" a="1"/>
  <c r="AW829" i="1" s="1"/>
  <c r="AY829" i="1" a="1"/>
  <c r="AY829" i="1" s="1"/>
  <c r="BJ829" i="1" a="1"/>
  <c r="BJ829" i="1" s="1"/>
  <c r="BN829" i="1" a="1"/>
  <c r="BN829" i="1" s="1"/>
  <c r="BB829" i="1" a="1"/>
  <c r="BB829" i="1" s="1"/>
  <c r="BF829" i="1" a="1"/>
  <c r="BF829" i="1" s="1"/>
  <c r="AT829" i="1" a="1"/>
  <c r="AT829" i="1" s="1"/>
  <c r="AX829" i="1" a="1"/>
  <c r="AX829" i="1" s="1"/>
  <c r="BL829" i="1" a="1"/>
  <c r="BL829" i="1" s="1"/>
  <c r="BD829" i="1" a="1"/>
  <c r="BD829" i="1" s="1"/>
  <c r="BK829" i="1" a="1"/>
  <c r="BK829" i="1" s="1"/>
  <c r="BC829" i="1" a="1"/>
  <c r="BC829" i="1" s="1"/>
  <c r="AV829" i="1" a="1"/>
  <c r="AV829" i="1" s="1"/>
  <c r="BH829" i="1" a="1"/>
  <c r="BH829" i="1" s="1"/>
  <c r="AZ829" i="1" a="1"/>
  <c r="AZ829" i="1" s="1"/>
  <c r="BG829" i="1" a="1"/>
  <c r="BG829" i="1" s="1"/>
  <c r="BE829" i="1" a="1"/>
  <c r="BE829" i="1" s="1"/>
  <c r="R492" i="1"/>
  <c r="T492" i="1"/>
  <c r="T712" i="1"/>
  <c r="R712" i="1"/>
  <c r="BK18" i="1" a="1"/>
  <c r="BK18" i="1" s="1"/>
  <c r="BH18" i="1" a="1"/>
  <c r="BH18" i="1" s="1"/>
  <c r="BA16" i="1" a="1"/>
  <c r="BA16" i="1" s="1"/>
  <c r="AY16" i="1" a="1"/>
  <c r="AY16" i="1" s="1"/>
  <c r="BK17" i="1" a="1"/>
  <c r="BK17" i="1" s="1"/>
  <c r="BL17" i="1" a="1"/>
  <c r="BL17" i="1" s="1"/>
  <c r="BJ18" i="1" a="1"/>
  <c r="BJ18" i="1" s="1"/>
  <c r="BN18" i="1" a="1"/>
  <c r="BN18" i="1" s="1"/>
  <c r="AT17" i="1" a="1"/>
  <c r="AT17" i="1" s="1"/>
  <c r="BF17" i="1" a="1"/>
  <c r="BF17" i="1" s="1"/>
  <c r="BA18" i="1" a="1"/>
  <c r="BA18" i="1" s="1"/>
  <c r="AV16" i="1" a="1"/>
  <c r="AV16" i="1" s="1"/>
  <c r="BJ17" i="1" a="1"/>
  <c r="BJ17" i="1" s="1"/>
  <c r="AX18" i="1" a="1"/>
  <c r="AX18" i="1" s="1"/>
  <c r="AZ17" i="1" a="1"/>
  <c r="AZ17" i="1" s="1"/>
  <c r="BI16" i="1" a="1"/>
  <c r="BI16" i="1" s="1"/>
  <c r="BC18" i="1" a="1"/>
  <c r="BC18" i="1" s="1"/>
  <c r="AT16" i="1"/>
  <c r="AZ18" i="1" a="1"/>
  <c r="AZ18" i="1" s="1"/>
  <c r="BB16" i="1" a="1"/>
  <c r="BB16" i="1" s="1"/>
  <c r="BN17" i="1" a="1"/>
  <c r="BN17" i="1" s="1"/>
  <c r="BL18" i="1" a="1"/>
  <c r="BL18" i="1" s="1"/>
  <c r="BE16" i="1" a="1"/>
  <c r="BE16" i="1" s="1"/>
  <c r="AT18" i="1" a="1"/>
  <c r="AT18" i="1" s="1"/>
  <c r="BE18" i="1" a="1"/>
  <c r="BE18" i="1" s="1"/>
  <c r="AW16" i="1" a="1"/>
  <c r="AW16" i="1" s="1"/>
  <c r="BD17" i="1" a="1"/>
  <c r="BD17" i="1" s="1"/>
  <c r="AY17" i="1" a="1"/>
  <c r="AY17" i="1" s="1"/>
  <c r="BM16" i="1" a="1"/>
  <c r="BM16" i="1" s="1"/>
  <c r="AV18" i="1" a="1"/>
  <c r="AV18" i="1" s="1"/>
  <c r="BE17" i="1" a="1"/>
  <c r="BE17" i="1" s="1"/>
  <c r="BB18" i="1" a="1"/>
  <c r="BB18" i="1" s="1"/>
  <c r="BD16" i="1" a="1"/>
  <c r="BD16" i="1" s="1"/>
  <c r="BI17" i="1" a="1"/>
  <c r="BI17" i="1" s="1"/>
  <c r="AU17" i="1" a="1"/>
  <c r="AU17" i="1" s="1"/>
  <c r="BG17" i="1" a="1"/>
  <c r="BG17" i="1" s="1"/>
  <c r="BF18" i="1" a="1"/>
  <c r="BF18" i="1" s="1"/>
  <c r="BB17" i="1" a="1"/>
  <c r="BB17" i="1" s="1"/>
  <c r="BJ16" i="1" a="1"/>
  <c r="BJ16" i="1" s="1"/>
  <c r="BK16" i="1" a="1"/>
  <c r="BK16" i="1" s="1"/>
  <c r="BN16" i="1" a="1"/>
  <c r="BN16" i="1" s="1"/>
  <c r="AU18" i="1" a="1"/>
  <c r="AU18" i="1" s="1"/>
  <c r="AU16" i="1" a="1"/>
  <c r="AU16" i="1" s="1"/>
  <c r="AX17" i="1" a="1"/>
  <c r="AX17" i="1" s="1"/>
  <c r="BI18" i="1" a="1"/>
  <c r="BI18" i="1" s="1"/>
  <c r="BC16" i="1" a="1"/>
  <c r="BC16" i="1" s="1"/>
  <c r="BM17" i="1" a="1"/>
  <c r="BM17" i="1" s="1"/>
  <c r="BG18" i="1" a="1"/>
  <c r="BG18" i="1" s="1"/>
  <c r="BM18" i="1" a="1"/>
  <c r="BM18" i="1" s="1"/>
  <c r="BD18" i="1" a="1"/>
  <c r="BD18" i="1" s="1"/>
  <c r="BH16" i="1" a="1"/>
  <c r="BH16" i="1" s="1"/>
  <c r="BH17" i="1" a="1"/>
  <c r="BH17" i="1" s="1"/>
  <c r="AY18" i="1" a="1"/>
  <c r="AY18" i="1" s="1"/>
  <c r="BF16" i="1" a="1"/>
  <c r="BF16" i="1" s="1"/>
  <c r="BC17" i="1" a="1"/>
  <c r="BC17" i="1" s="1"/>
  <c r="BG16" i="1" a="1"/>
  <c r="BG16" i="1" s="1"/>
  <c r="BL16" i="1" a="1"/>
  <c r="BL16" i="1" s="1"/>
  <c r="AW18" i="1" a="1"/>
  <c r="AW18" i="1" s="1"/>
  <c r="BA17" i="1" a="1"/>
  <c r="BA17" i="1" s="1"/>
  <c r="AZ16" i="1" a="1"/>
  <c r="AZ16" i="1" s="1"/>
  <c r="AX16" i="1" a="1"/>
  <c r="AX16" i="1" s="1"/>
  <c r="AW17" i="1" a="1"/>
  <c r="AW17" i="1" s="1"/>
  <c r="AV17" i="1" a="1"/>
  <c r="AV17" i="1" s="1"/>
  <c r="A9" i="1"/>
  <c r="AS68" i="151"/>
  <c r="BT71" i="151"/>
  <c r="BV71" i="151"/>
  <c r="AS72" i="151"/>
  <c r="BE71" i="151"/>
  <c r="BV68" i="151"/>
  <c r="AS73" i="151"/>
  <c r="BH70" i="151"/>
  <c r="AQ71" i="151"/>
  <c r="BG68" i="151"/>
  <c r="BW71" i="151"/>
  <c r="BE68" i="151"/>
  <c r="AR68" i="151"/>
  <c r="S17" i="1"/>
  <c r="BH71" i="151"/>
  <c r="BT68" i="151"/>
  <c r="BF72" i="151"/>
  <c r="BU71" i="151"/>
  <c r="BF68" i="151"/>
  <c r="AP73" i="151"/>
  <c r="AR73" i="151"/>
  <c r="BW72" i="151"/>
  <c r="BH69" i="151"/>
  <c r="AS71" i="151"/>
  <c r="BH68" i="151"/>
  <c r="BF71" i="151"/>
  <c r="BW68" i="151"/>
  <c r="BT73" i="151"/>
  <c r="BV73" i="151"/>
  <c r="BG73" i="151"/>
  <c r="AS69" i="151"/>
  <c r="BT70" i="151"/>
  <c r="AQ68" i="151"/>
  <c r="BF73" i="151"/>
  <c r="BW70" i="151"/>
  <c r="BW73" i="151"/>
  <c r="BH72" i="151"/>
  <c r="BH73" i="151"/>
  <c r="J18" i="126"/>
  <c r="H101" i="126"/>
  <c r="H93" i="126"/>
  <c r="H100" i="126"/>
  <c r="H108" i="126"/>
  <c r="I81" i="126"/>
  <c r="I99" i="126"/>
  <c r="H130" i="126"/>
  <c r="G90" i="126"/>
  <c r="D120" i="126"/>
  <c r="D104" i="126"/>
  <c r="E93" i="126"/>
  <c r="D106" i="126"/>
  <c r="G92" i="126"/>
  <c r="F103" i="126"/>
  <c r="G108" i="126"/>
  <c r="D131" i="126"/>
  <c r="D129" i="126"/>
  <c r="E113" i="126"/>
  <c r="G99" i="126"/>
  <c r="E83" i="126"/>
  <c r="D109" i="126"/>
  <c r="K73" i="126"/>
  <c r="Y71" i="126"/>
  <c r="K66" i="126"/>
  <c r="K57" i="126"/>
  <c r="K23" i="126"/>
  <c r="K38" i="126"/>
  <c r="L33" i="126"/>
  <c r="J65" i="126"/>
  <c r="K40" i="126"/>
  <c r="K47" i="126"/>
  <c r="K32" i="126"/>
  <c r="K22" i="126"/>
  <c r="Y21" i="126"/>
  <c r="X53" i="126"/>
  <c r="Y38" i="126"/>
  <c r="W60" i="126"/>
  <c r="X33" i="126"/>
  <c r="X27" i="126"/>
  <c r="Y42" i="126"/>
  <c r="X47" i="126"/>
  <c r="X45" i="126"/>
  <c r="Y59" i="126"/>
  <c r="J25" i="126"/>
  <c r="L38" i="126"/>
  <c r="K65" i="126"/>
  <c r="J61" i="126"/>
  <c r="J32" i="126"/>
  <c r="X16" i="126"/>
  <c r="Y53" i="126"/>
  <c r="X60" i="126"/>
  <c r="Y33" i="126"/>
  <c r="K29" i="126"/>
  <c r="W32" i="126"/>
  <c r="Y40" i="126"/>
  <c r="Y43" i="126"/>
  <c r="X63" i="126"/>
  <c r="X28" i="126"/>
  <c r="W24" i="126"/>
  <c r="I82" i="126"/>
  <c r="H135" i="126"/>
  <c r="I134" i="126"/>
  <c r="I129" i="126"/>
  <c r="G81" i="126"/>
  <c r="H99" i="126"/>
  <c r="I130" i="126"/>
  <c r="D101" i="126"/>
  <c r="D85" i="126"/>
  <c r="F98" i="126"/>
  <c r="E82" i="126"/>
  <c r="E106" i="126"/>
  <c r="D92" i="126"/>
  <c r="G103" i="126"/>
  <c r="D108" i="126"/>
  <c r="G131" i="126"/>
  <c r="G132" i="126"/>
  <c r="F128" i="126"/>
  <c r="G97" i="126"/>
  <c r="F83" i="126"/>
  <c r="E109" i="126"/>
  <c r="J73" i="126"/>
  <c r="J71" i="126"/>
  <c r="L69" i="126"/>
  <c r="L57" i="126"/>
  <c r="K43" i="126"/>
  <c r="L40" i="126"/>
  <c r="L22" i="126"/>
  <c r="W57" i="126"/>
  <c r="Y27" i="126"/>
  <c r="X55" i="126"/>
  <c r="X32" i="126"/>
  <c r="W51" i="126"/>
  <c r="X51" i="126"/>
  <c r="W41" i="126"/>
  <c r="H81" i="126"/>
  <c r="H82" i="126"/>
  <c r="I135" i="126"/>
  <c r="H134" i="126"/>
  <c r="H129" i="126"/>
  <c r="I97" i="126"/>
  <c r="H133" i="126"/>
  <c r="I91" i="126"/>
  <c r="F101" i="126"/>
  <c r="F85" i="126"/>
  <c r="E98" i="126"/>
  <c r="G82" i="126"/>
  <c r="G106" i="126"/>
  <c r="E92" i="126"/>
  <c r="E103" i="126"/>
  <c r="E108" i="126"/>
  <c r="E131" i="126"/>
  <c r="F132" i="126"/>
  <c r="D128" i="126"/>
  <c r="D97" i="126"/>
  <c r="D138" i="126"/>
  <c r="G137" i="126"/>
  <c r="Y73" i="126"/>
  <c r="L71" i="126"/>
  <c r="Y69" i="126"/>
  <c r="K39" i="126"/>
  <c r="K25" i="126"/>
  <c r="J38" i="126"/>
  <c r="J43" i="126"/>
  <c r="L65" i="126"/>
  <c r="J35" i="126"/>
  <c r="K61" i="126"/>
  <c r="X43" i="126"/>
  <c r="W18" i="126"/>
  <c r="W58" i="126"/>
  <c r="L59" i="126"/>
  <c r="H112" i="126"/>
  <c r="H137" i="126"/>
  <c r="H111" i="126"/>
  <c r="H136" i="126"/>
  <c r="H97" i="126"/>
  <c r="I133" i="126"/>
  <c r="H91" i="126"/>
  <c r="G101" i="126"/>
  <c r="G85" i="126"/>
  <c r="G98" i="126"/>
  <c r="F82" i="126"/>
  <c r="F106" i="126"/>
  <c r="F92" i="126"/>
  <c r="D103" i="126"/>
  <c r="F108" i="126"/>
  <c r="F131" i="126"/>
  <c r="D132" i="126"/>
  <c r="G128" i="126"/>
  <c r="F97" i="126"/>
  <c r="E138" i="126"/>
  <c r="E137" i="126"/>
  <c r="W72" i="126"/>
  <c r="W71" i="126"/>
  <c r="K69" i="126"/>
  <c r="L39" i="126"/>
  <c r="L25" i="126"/>
  <c r="K50" i="126"/>
  <c r="L43" i="126"/>
  <c r="J17" i="126"/>
  <c r="K35" i="126"/>
  <c r="L61" i="126"/>
  <c r="J28" i="126"/>
  <c r="W25" i="126"/>
  <c r="Y48" i="126"/>
  <c r="K59" i="126"/>
  <c r="I112" i="126"/>
  <c r="I137" i="126"/>
  <c r="I111" i="126"/>
  <c r="I136" i="126"/>
  <c r="I124" i="126"/>
  <c r="H118" i="126"/>
  <c r="I109" i="126"/>
  <c r="E101" i="126"/>
  <c r="E85" i="126"/>
  <c r="D98" i="126"/>
  <c r="F94" i="126"/>
  <c r="G100" i="126"/>
  <c r="F119" i="126"/>
  <c r="D125" i="126"/>
  <c r="F134" i="126"/>
  <c r="E91" i="126"/>
  <c r="E132" i="126"/>
  <c r="E128" i="126"/>
  <c r="E97" i="126"/>
  <c r="G138" i="126"/>
  <c r="D137" i="126"/>
  <c r="L72" i="126"/>
  <c r="K71" i="126"/>
  <c r="X69" i="126"/>
  <c r="J39" i="126"/>
  <c r="J60" i="126"/>
  <c r="J50" i="126"/>
  <c r="L63" i="126"/>
  <c r="K17" i="126"/>
  <c r="L35" i="126"/>
  <c r="J19" i="126"/>
  <c r="X26" i="126"/>
  <c r="W30" i="126"/>
  <c r="H132" i="126"/>
  <c r="I105" i="126"/>
  <c r="I90" i="126"/>
  <c r="H104" i="126"/>
  <c r="I106" i="126"/>
  <c r="H124" i="126"/>
  <c r="I118" i="126"/>
  <c r="H109" i="126"/>
  <c r="F130" i="126"/>
  <c r="G114" i="126"/>
  <c r="E136" i="126"/>
  <c r="D94" i="126"/>
  <c r="E100" i="126"/>
  <c r="G119" i="126"/>
  <c r="F125" i="126"/>
  <c r="E134" i="126"/>
  <c r="D91" i="126"/>
  <c r="G102" i="126"/>
  <c r="E121" i="126"/>
  <c r="G112" i="126"/>
  <c r="F138" i="126"/>
  <c r="F137" i="126"/>
  <c r="X72" i="126"/>
  <c r="L70" i="126"/>
  <c r="J69" i="126"/>
  <c r="K24" i="126"/>
  <c r="K60" i="126"/>
  <c r="L50" i="126"/>
  <c r="J63" i="126"/>
  <c r="L17" i="126"/>
  <c r="L20" i="126"/>
  <c r="K19" i="126"/>
  <c r="K28" i="126"/>
  <c r="Y63" i="126"/>
  <c r="H83" i="126"/>
  <c r="I132" i="126"/>
  <c r="H105" i="126"/>
  <c r="H90" i="126"/>
  <c r="I104" i="126"/>
  <c r="H106" i="126"/>
  <c r="H103" i="126"/>
  <c r="I123" i="126"/>
  <c r="I114" i="126"/>
  <c r="E130" i="126"/>
  <c r="F114" i="126"/>
  <c r="G136" i="126"/>
  <c r="E94" i="126"/>
  <c r="D100" i="126"/>
  <c r="D119" i="126"/>
  <c r="G125" i="126"/>
  <c r="G134" i="126"/>
  <c r="G91" i="126"/>
  <c r="F102" i="126"/>
  <c r="D121" i="126"/>
  <c r="E112" i="126"/>
  <c r="F96" i="126"/>
  <c r="D117" i="126"/>
  <c r="K72" i="126"/>
  <c r="K70" i="126"/>
  <c r="W69" i="126"/>
  <c r="L24" i="126"/>
  <c r="L60" i="126"/>
  <c r="K18" i="126"/>
  <c r="K63" i="126"/>
  <c r="J27" i="126"/>
  <c r="J20" i="126"/>
  <c r="L19" i="126"/>
  <c r="J36" i="126"/>
  <c r="I83" i="126"/>
  <c r="H117" i="126"/>
  <c r="H85" i="126"/>
  <c r="I116" i="126"/>
  <c r="I84" i="126"/>
  <c r="H122" i="126"/>
  <c r="I103" i="126"/>
  <c r="H123" i="126"/>
  <c r="H114" i="126"/>
  <c r="G130" i="126"/>
  <c r="D114" i="126"/>
  <c r="F136" i="126"/>
  <c r="G94" i="126"/>
  <c r="F100" i="126"/>
  <c r="E119" i="126"/>
  <c r="E125" i="126"/>
  <c r="D134" i="126"/>
  <c r="F91" i="126"/>
  <c r="D102" i="126"/>
  <c r="F121" i="126"/>
  <c r="F112" i="126"/>
  <c r="E96" i="126"/>
  <c r="F117" i="126"/>
  <c r="K68" i="126"/>
  <c r="Y72" i="126"/>
  <c r="J70" i="126"/>
  <c r="J24" i="126"/>
  <c r="J53" i="126"/>
  <c r="L18" i="126"/>
  <c r="L48" i="126"/>
  <c r="K27" i="126"/>
  <c r="K20" i="126"/>
  <c r="J31" i="126"/>
  <c r="K36" i="126"/>
  <c r="Y58" i="126"/>
  <c r="I117" i="126"/>
  <c r="I85" i="126"/>
  <c r="H116" i="126"/>
  <c r="H84" i="126"/>
  <c r="I122" i="126"/>
  <c r="I115" i="126"/>
  <c r="H102" i="126"/>
  <c r="D130" i="126"/>
  <c r="E114" i="126"/>
  <c r="D136" i="126"/>
  <c r="G116" i="126"/>
  <c r="D126" i="126"/>
  <c r="G84" i="126"/>
  <c r="D123" i="126"/>
  <c r="E107" i="126"/>
  <c r="G118" i="126"/>
  <c r="E102" i="126"/>
  <c r="G121" i="126"/>
  <c r="D112" i="126"/>
  <c r="D96" i="126"/>
  <c r="G117" i="126"/>
  <c r="L68" i="126"/>
  <c r="J72" i="126"/>
  <c r="Y70" i="126"/>
  <c r="E81" i="126"/>
  <c r="K54" i="126"/>
  <c r="K53" i="126"/>
  <c r="J30" i="126"/>
  <c r="J48" i="126"/>
  <c r="L27" i="126"/>
  <c r="J46" i="126"/>
  <c r="K31" i="126"/>
  <c r="L36" i="126"/>
  <c r="K55" i="126"/>
  <c r="X41" i="126"/>
  <c r="W34" i="126"/>
  <c r="X30" i="126"/>
  <c r="Y49" i="126"/>
  <c r="W56" i="126"/>
  <c r="X24" i="126"/>
  <c r="Y61" i="126"/>
  <c r="W22" i="126"/>
  <c r="W23" i="126"/>
  <c r="Y30" i="126"/>
  <c r="W44" i="126"/>
  <c r="X56" i="126"/>
  <c r="W19" i="126"/>
  <c r="W20" i="126"/>
  <c r="I101" i="126"/>
  <c r="G135" i="126"/>
  <c r="F99" i="126"/>
  <c r="L23" i="126"/>
  <c r="J22" i="126"/>
  <c r="X42" i="126"/>
  <c r="L32" i="126"/>
  <c r="W47" i="126"/>
  <c r="Y55" i="126"/>
  <c r="J59" i="126"/>
  <c r="W61" i="126"/>
  <c r="D82" i="126"/>
  <c r="I98" i="126"/>
  <c r="I126" i="126"/>
  <c r="H125" i="126"/>
  <c r="I131" i="126"/>
  <c r="I113" i="126"/>
  <c r="H115" i="126"/>
  <c r="I102" i="126"/>
  <c r="D127" i="126"/>
  <c r="D111" i="126"/>
  <c r="D95" i="126"/>
  <c r="E88" i="126"/>
  <c r="F116" i="126"/>
  <c r="E126" i="126"/>
  <c r="E84" i="126"/>
  <c r="E123" i="126"/>
  <c r="D107" i="126"/>
  <c r="E118" i="126"/>
  <c r="D115" i="126"/>
  <c r="G86" i="126"/>
  <c r="E105" i="126"/>
  <c r="G96" i="126"/>
  <c r="E117" i="126"/>
  <c r="X68" i="126"/>
  <c r="L67" i="126"/>
  <c r="X70" i="126"/>
  <c r="J51" i="126"/>
  <c r="L54" i="126"/>
  <c r="L53" i="126"/>
  <c r="K30" i="126"/>
  <c r="K48" i="126"/>
  <c r="L64" i="126"/>
  <c r="K46" i="126"/>
  <c r="L31" i="126"/>
  <c r="J44" i="126"/>
  <c r="L55" i="126"/>
  <c r="X34" i="126"/>
  <c r="W17" i="126"/>
  <c r="Y24" i="126"/>
  <c r="X22" i="126"/>
  <c r="Y50" i="126"/>
  <c r="I93" i="126"/>
  <c r="F120" i="126"/>
  <c r="D113" i="126"/>
  <c r="J57" i="126"/>
  <c r="L45" i="126"/>
  <c r="W33" i="126"/>
  <c r="Y45" i="126"/>
  <c r="Y60" i="126"/>
  <c r="Y51" i="126"/>
  <c r="W26" i="126"/>
  <c r="X18" i="126"/>
  <c r="X58" i="126"/>
  <c r="Y39" i="126"/>
  <c r="H98" i="126"/>
  <c r="H126" i="126"/>
  <c r="I125" i="126"/>
  <c r="H131" i="126"/>
  <c r="H113" i="126"/>
  <c r="H138" i="126"/>
  <c r="H110" i="126"/>
  <c r="F127" i="126"/>
  <c r="F111" i="126"/>
  <c r="F95" i="126"/>
  <c r="F88" i="126"/>
  <c r="D116" i="126"/>
  <c r="F126" i="126"/>
  <c r="F84" i="126"/>
  <c r="F123" i="126"/>
  <c r="F107" i="126"/>
  <c r="F118" i="126"/>
  <c r="F115" i="126"/>
  <c r="D86" i="126"/>
  <c r="D105" i="126"/>
  <c r="F89" i="126"/>
  <c r="F110" i="126"/>
  <c r="W68" i="126"/>
  <c r="W67" i="126"/>
  <c r="W70" i="126"/>
  <c r="K51" i="126"/>
  <c r="J54" i="126"/>
  <c r="L34" i="126"/>
  <c r="L30" i="126"/>
  <c r="J58" i="126"/>
  <c r="J64" i="126"/>
  <c r="L46" i="126"/>
  <c r="J49" i="126"/>
  <c r="K44" i="126"/>
  <c r="J55" i="126"/>
  <c r="X23" i="126"/>
  <c r="Y34" i="126"/>
  <c r="Y52" i="126"/>
  <c r="X44" i="126"/>
  <c r="X17" i="126"/>
  <c r="Y56" i="126"/>
  <c r="X46" i="126"/>
  <c r="X19" i="126"/>
  <c r="Y22" i="126"/>
  <c r="Y29" i="126"/>
  <c r="X67" i="126"/>
  <c r="K62" i="126"/>
  <c r="J47" i="126"/>
  <c r="W38" i="126"/>
  <c r="D81" i="126"/>
  <c r="D93" i="126"/>
  <c r="G87" i="126"/>
  <c r="W66" i="126"/>
  <c r="L47" i="126"/>
  <c r="X38" i="126"/>
  <c r="X59" i="126"/>
  <c r="Y16" i="126"/>
  <c r="W54" i="126"/>
  <c r="L29" i="126"/>
  <c r="W36" i="126"/>
  <c r="Y41" i="126"/>
  <c r="X61" i="126"/>
  <c r="I128" i="126"/>
  <c r="H96" i="126"/>
  <c r="H127" i="126"/>
  <c r="H95" i="126"/>
  <c r="H94" i="126"/>
  <c r="I138" i="126"/>
  <c r="I110" i="126"/>
  <c r="G127" i="126"/>
  <c r="G111" i="126"/>
  <c r="E95" i="126"/>
  <c r="G88" i="126"/>
  <c r="E116" i="126"/>
  <c r="G126" i="126"/>
  <c r="D84" i="126"/>
  <c r="G123" i="126"/>
  <c r="G107" i="126"/>
  <c r="D118" i="126"/>
  <c r="E115" i="126"/>
  <c r="F86" i="126"/>
  <c r="F105" i="126"/>
  <c r="E89" i="126"/>
  <c r="D110" i="126"/>
  <c r="J68" i="126"/>
  <c r="J67" i="126"/>
  <c r="L66" i="126"/>
  <c r="L51" i="126"/>
  <c r="K41" i="126"/>
  <c r="J34" i="126"/>
  <c r="L52" i="126"/>
  <c r="K58" i="126"/>
  <c r="K64" i="126"/>
  <c r="J37" i="126"/>
  <c r="K49" i="126"/>
  <c r="L44" i="126"/>
  <c r="J16" i="126"/>
  <c r="Y23" i="126"/>
  <c r="X62" i="126"/>
  <c r="X52" i="126"/>
  <c r="Y44" i="126"/>
  <c r="Y17" i="126"/>
  <c r="W64" i="126"/>
  <c r="W46" i="126"/>
  <c r="Y19" i="126"/>
  <c r="W29" i="126"/>
  <c r="Y31" i="126"/>
  <c r="F109" i="126"/>
  <c r="J23" i="126"/>
  <c r="J45" i="126"/>
  <c r="X65" i="126"/>
  <c r="W31" i="126"/>
  <c r="I100" i="126"/>
  <c r="F90" i="126"/>
  <c r="E133" i="126"/>
  <c r="W73" i="126"/>
  <c r="K33" i="126"/>
  <c r="W53" i="126"/>
  <c r="W45" i="126"/>
  <c r="Y47" i="126"/>
  <c r="W48" i="126"/>
  <c r="X57" i="126"/>
  <c r="X54" i="126"/>
  <c r="Y32" i="126"/>
  <c r="W28" i="126"/>
  <c r="Y26" i="126"/>
  <c r="Y28" i="126"/>
  <c r="H128" i="126"/>
  <c r="I96" i="126"/>
  <c r="I127" i="126"/>
  <c r="I95" i="126"/>
  <c r="I94" i="126"/>
  <c r="I92" i="126"/>
  <c r="I107" i="126"/>
  <c r="E127" i="126"/>
  <c r="E111" i="126"/>
  <c r="G95" i="126"/>
  <c r="D88" i="126"/>
  <c r="G124" i="126"/>
  <c r="D135" i="126"/>
  <c r="D133" i="126"/>
  <c r="D87" i="126"/>
  <c r="D122" i="126"/>
  <c r="F81" i="126"/>
  <c r="G115" i="126"/>
  <c r="E86" i="126"/>
  <c r="G105" i="126"/>
  <c r="D89" i="126"/>
  <c r="G110" i="126"/>
  <c r="Y68" i="126"/>
  <c r="Y67" i="126"/>
  <c r="J66" i="126"/>
  <c r="K21" i="126"/>
  <c r="J41" i="126"/>
  <c r="K34" i="126"/>
  <c r="J52" i="126"/>
  <c r="L58" i="126"/>
  <c r="J42" i="126"/>
  <c r="K37" i="126"/>
  <c r="L49" i="126"/>
  <c r="J26" i="126"/>
  <c r="L16" i="126"/>
  <c r="W50" i="126"/>
  <c r="W62" i="126"/>
  <c r="W52" i="126"/>
  <c r="W35" i="126"/>
  <c r="Y20" i="126"/>
  <c r="X64" i="126"/>
  <c r="Y46" i="126"/>
  <c r="X31" i="126"/>
  <c r="X29" i="126"/>
  <c r="W37" i="126"/>
  <c r="L73" i="126"/>
  <c r="J33" i="126"/>
  <c r="L26" i="126"/>
  <c r="X35" i="126"/>
  <c r="W59" i="126"/>
  <c r="I87" i="126"/>
  <c r="G104" i="126"/>
  <c r="G129" i="126"/>
  <c r="X71" i="126"/>
  <c r="J40" i="126"/>
  <c r="Y65" i="126"/>
  <c r="W40" i="126"/>
  <c r="Y25" i="126"/>
  <c r="X40" i="126"/>
  <c r="Y36" i="126"/>
  <c r="L28" i="126"/>
  <c r="W39" i="126"/>
  <c r="X39" i="126"/>
  <c r="X49" i="126"/>
  <c r="I121" i="126"/>
  <c r="I89" i="126"/>
  <c r="H120" i="126"/>
  <c r="I88" i="126"/>
  <c r="H119" i="126"/>
  <c r="H92" i="126"/>
  <c r="H107" i="126"/>
  <c r="D90" i="126"/>
  <c r="E120" i="126"/>
  <c r="E104" i="126"/>
  <c r="F93" i="126"/>
  <c r="D124" i="126"/>
  <c r="F135" i="126"/>
  <c r="F133" i="126"/>
  <c r="E87" i="126"/>
  <c r="E122" i="126"/>
  <c r="E129" i="126"/>
  <c r="F113" i="126"/>
  <c r="D99" i="126"/>
  <c r="G83" i="126"/>
  <c r="G89" i="126"/>
  <c r="E110" i="126"/>
  <c r="X73" i="126"/>
  <c r="K67" i="126"/>
  <c r="Y66" i="126"/>
  <c r="J21" i="126"/>
  <c r="L41" i="126"/>
  <c r="J62" i="126"/>
  <c r="K52" i="126"/>
  <c r="J56" i="126"/>
  <c r="K42" i="126"/>
  <c r="L37" i="126"/>
  <c r="K45" i="126"/>
  <c r="K26" i="126"/>
  <c r="K16" i="126"/>
  <c r="X50" i="126"/>
  <c r="Y62" i="126"/>
  <c r="W65" i="126"/>
  <c r="Y35" i="126"/>
  <c r="X20" i="126"/>
  <c r="Y64" i="126"/>
  <c r="D83" i="126"/>
  <c r="L21" i="126"/>
  <c r="K56" i="126"/>
  <c r="W21" i="126"/>
  <c r="X37" i="126"/>
  <c r="I108" i="126"/>
  <c r="F124" i="126"/>
  <c r="G109" i="126"/>
  <c r="L62" i="126"/>
  <c r="X21" i="126"/>
  <c r="W27" i="126"/>
  <c r="W55" i="126"/>
  <c r="Y57" i="126"/>
  <c r="J29" i="126"/>
  <c r="X36" i="126"/>
  <c r="Y54" i="126"/>
  <c r="W49" i="126"/>
  <c r="W63" i="126"/>
  <c r="H121" i="126"/>
  <c r="H89" i="126"/>
  <c r="I120" i="126"/>
  <c r="H88" i="126"/>
  <c r="I119" i="126"/>
  <c r="H87" i="126"/>
  <c r="H86" i="126"/>
  <c r="E90" i="126"/>
  <c r="G120" i="126"/>
  <c r="F104" i="126"/>
  <c r="G93" i="126"/>
  <c r="E124" i="126"/>
  <c r="E135" i="126"/>
  <c r="G133" i="126"/>
  <c r="F87" i="126"/>
  <c r="F122" i="126"/>
  <c r="F129" i="126"/>
  <c r="G113" i="126"/>
  <c r="E99" i="126"/>
  <c r="X66" i="126"/>
  <c r="L42" i="126"/>
  <c r="W42" i="126"/>
  <c r="I86" i="126"/>
  <c r="G122" i="126"/>
  <c r="L56" i="126"/>
  <c r="Y37" i="126"/>
  <c r="W43" i="126"/>
  <c r="X48" i="126"/>
  <c r="X25" i="126"/>
  <c r="Y18" i="126"/>
  <c r="R37" i="1"/>
  <c r="T37" i="1"/>
  <c r="T820" i="1"/>
  <c r="R820" i="1"/>
  <c r="T431" i="1"/>
  <c r="R431" i="1"/>
  <c r="T703" i="1"/>
  <c r="R703" i="1"/>
  <c r="T473" i="1"/>
  <c r="R473" i="1"/>
  <c r="T470" i="1"/>
  <c r="R470" i="1"/>
  <c r="T721" i="1"/>
  <c r="R721" i="1"/>
  <c r="R380" i="1"/>
  <c r="T380" i="1"/>
  <c r="T402" i="1"/>
  <c r="R402" i="1"/>
  <c r="T516" i="1"/>
  <c r="R516" i="1"/>
  <c r="T499" i="1"/>
  <c r="R499" i="1"/>
  <c r="T403" i="1"/>
  <c r="R403" i="1"/>
  <c r="T768" i="1"/>
  <c r="R768" i="1"/>
  <c r="T271" i="1"/>
  <c r="R347" i="1"/>
  <c r="T347" i="1"/>
  <c r="T117" i="1"/>
  <c r="R117" i="1"/>
  <c r="R724" i="1"/>
  <c r="T724" i="1"/>
  <c r="T416" i="1"/>
  <c r="R416" i="1"/>
  <c r="R101" i="1"/>
  <c r="T101" i="1"/>
  <c r="T323" i="1"/>
  <c r="R323" i="1"/>
  <c r="R58" i="1"/>
  <c r="T58" i="1"/>
  <c r="T736" i="1"/>
  <c r="R736" i="1"/>
  <c r="R428" i="1"/>
  <c r="T428" i="1"/>
  <c r="T818" i="1"/>
  <c r="R818" i="1"/>
  <c r="T655" i="1"/>
  <c r="R655" i="1"/>
  <c r="T284" i="1"/>
  <c r="T573" i="1"/>
  <c r="R573" i="1"/>
  <c r="T270" i="1"/>
  <c r="T441" i="1"/>
  <c r="R441" i="1"/>
  <c r="T66" i="1"/>
  <c r="R66" i="1"/>
  <c r="T252" i="1"/>
  <c r="T533" i="1"/>
  <c r="R533" i="1"/>
  <c r="T731" i="1"/>
  <c r="R731" i="1"/>
  <c r="T134" i="1"/>
  <c r="R134" i="1"/>
  <c r="R587" i="1"/>
  <c r="T587" i="1"/>
  <c r="T57" i="1"/>
  <c r="R57" i="1"/>
  <c r="T817" i="1"/>
  <c r="R817" i="1"/>
  <c r="T254" i="1"/>
  <c r="R124" i="1"/>
  <c r="T124" i="1"/>
  <c r="T255" i="1"/>
  <c r="T583" i="1"/>
  <c r="R583" i="1"/>
  <c r="T222" i="1"/>
  <c r="T826" i="1"/>
  <c r="R826" i="1"/>
  <c r="T389" i="1"/>
  <c r="R389" i="1"/>
  <c r="T463" i="1"/>
  <c r="R463" i="1"/>
  <c r="R35" i="1"/>
  <c r="W333" i="151" s="1"/>
  <c r="T35" i="1"/>
  <c r="T455" i="1"/>
  <c r="R455" i="1"/>
  <c r="T601" i="1"/>
  <c r="R601" i="1"/>
  <c r="T680" i="1"/>
  <c r="R680" i="1"/>
  <c r="T691" i="1"/>
  <c r="R691" i="1"/>
  <c r="T295" i="1"/>
  <c r="T807" i="1"/>
  <c r="R807" i="1"/>
  <c r="T626" i="1"/>
  <c r="R626" i="1"/>
  <c r="T589" i="1"/>
  <c r="R589" i="1"/>
  <c r="T354" i="1"/>
  <c r="R354" i="1"/>
  <c r="T732" i="1"/>
  <c r="R732" i="1"/>
  <c r="T713" i="1"/>
  <c r="R713" i="1"/>
  <c r="R363" i="1"/>
  <c r="T363" i="1"/>
  <c r="T690" i="1"/>
  <c r="R690" i="1"/>
  <c r="T63" i="1"/>
  <c r="R63" i="1"/>
  <c r="T157" i="1"/>
  <c r="R157" i="1"/>
  <c r="T676" i="1"/>
  <c r="R676" i="1"/>
  <c r="T388" i="1"/>
  <c r="R388" i="1"/>
  <c r="T105" i="1"/>
  <c r="R105" i="1"/>
  <c r="T693" i="1"/>
  <c r="R693" i="1"/>
  <c r="T429" i="1"/>
  <c r="R429" i="1"/>
  <c r="T68" i="1"/>
  <c r="R68" i="1"/>
  <c r="R204" i="1"/>
  <c r="T204" i="1"/>
  <c r="T243" i="1"/>
  <c r="T781" i="1"/>
  <c r="R781" i="1"/>
  <c r="T709" i="1"/>
  <c r="R709" i="1"/>
  <c r="T180" i="1"/>
  <c r="R180" i="1"/>
  <c r="R411" i="1"/>
  <c r="T411" i="1"/>
  <c r="T531" i="1"/>
  <c r="R531" i="1"/>
  <c r="T406" i="1"/>
  <c r="R406" i="1"/>
  <c r="T643" i="1"/>
  <c r="R643" i="1"/>
  <c r="R557" i="1"/>
  <c r="T557" i="1"/>
  <c r="T813" i="1"/>
  <c r="R813" i="1"/>
  <c r="R352" i="1"/>
  <c r="T352" i="1"/>
  <c r="T760" i="1"/>
  <c r="R760" i="1"/>
  <c r="T304" i="1"/>
  <c r="T253" i="1"/>
  <c r="T656" i="1"/>
  <c r="R656" i="1"/>
  <c r="R635" i="1"/>
  <c r="T635" i="1"/>
  <c r="T670" i="1"/>
  <c r="R670" i="1"/>
  <c r="R522" i="1"/>
  <c r="T522" i="1"/>
  <c r="T733" i="1"/>
  <c r="R733" i="1"/>
  <c r="T191" i="1"/>
  <c r="R191" i="1"/>
  <c r="T654" i="1"/>
  <c r="R654" i="1"/>
  <c r="T707" i="1"/>
  <c r="R707" i="1"/>
  <c r="T436" i="1"/>
  <c r="R436" i="1"/>
  <c r="R590" i="1"/>
  <c r="T590" i="1"/>
  <c r="T569" i="1"/>
  <c r="R569" i="1"/>
  <c r="T174" i="1"/>
  <c r="R174" i="1"/>
  <c r="T328" i="1"/>
  <c r="R328" i="1"/>
  <c r="T432" i="1"/>
  <c r="R432" i="1"/>
  <c r="T185" i="1"/>
  <c r="R185" i="1"/>
  <c r="R99" i="1"/>
  <c r="T99" i="1"/>
  <c r="T688" i="1"/>
  <c r="R688" i="1"/>
  <c r="T111" i="1"/>
  <c r="R111" i="1"/>
  <c r="T168" i="1"/>
  <c r="R168" i="1"/>
  <c r="T697" i="1"/>
  <c r="R697" i="1"/>
  <c r="T717" i="1"/>
  <c r="R717" i="1"/>
  <c r="T227" i="1"/>
  <c r="T657" i="1"/>
  <c r="R657" i="1"/>
  <c r="T286" i="1"/>
  <c r="T757" i="1"/>
  <c r="R757" i="1"/>
  <c r="T114" i="1"/>
  <c r="R114" i="1"/>
  <c r="T130" i="1"/>
  <c r="R130" i="1"/>
  <c r="T804" i="1"/>
  <c r="R804" i="1"/>
  <c r="T100" i="1"/>
  <c r="R100" i="1"/>
  <c r="T240" i="1"/>
  <c r="T574" i="1"/>
  <c r="R574" i="1"/>
  <c r="T48" i="1"/>
  <c r="R48" i="1"/>
  <c r="R490" i="1"/>
  <c r="T490" i="1"/>
  <c r="R459" i="1"/>
  <c r="T459" i="1"/>
  <c r="R668" i="1"/>
  <c r="T668" i="1"/>
  <c r="T811" i="1"/>
  <c r="R811" i="1"/>
  <c r="T126" i="1"/>
  <c r="R126" i="1"/>
  <c r="T543" i="1"/>
  <c r="R543" i="1"/>
  <c r="T575" i="1"/>
  <c r="R575" i="1"/>
  <c r="T447" i="1"/>
  <c r="R447" i="1"/>
  <c r="T413" i="1"/>
  <c r="R413" i="1"/>
  <c r="T163" i="1"/>
  <c r="R163" i="1"/>
  <c r="T616" i="1"/>
  <c r="R616" i="1"/>
  <c r="T205" i="1"/>
  <c r="R205" i="1"/>
  <c r="W83" i="151" s="1"/>
  <c r="T708" i="1"/>
  <c r="R708" i="1"/>
  <c r="R795" i="1"/>
  <c r="T795" i="1"/>
  <c r="R443" i="1"/>
  <c r="T443" i="1"/>
  <c r="R76" i="1"/>
  <c r="T76" i="1"/>
  <c r="T86" i="1"/>
  <c r="R86" i="1"/>
  <c r="R348" i="1"/>
  <c r="T348" i="1"/>
  <c r="T796" i="1"/>
  <c r="R796" i="1"/>
  <c r="T735" i="1"/>
  <c r="R735" i="1"/>
  <c r="T161" i="1"/>
  <c r="R161" i="1"/>
  <c r="R139" i="1"/>
  <c r="T139" i="1"/>
  <c r="T279" i="1"/>
  <c r="T686" i="1"/>
  <c r="R686" i="1"/>
  <c r="T766" i="1"/>
  <c r="R766" i="1"/>
  <c r="T407" i="1"/>
  <c r="R407" i="1"/>
  <c r="T249" i="1"/>
  <c r="T234" i="1"/>
  <c r="T225" i="1"/>
  <c r="R155" i="1"/>
  <c r="T155" i="1"/>
  <c r="R44" i="1"/>
  <c r="T44" i="1"/>
  <c r="R186" i="1"/>
  <c r="T186" i="1"/>
  <c r="T495" i="1"/>
  <c r="R495" i="1"/>
  <c r="T336" i="1"/>
  <c r="R336" i="1"/>
  <c r="T176" i="1"/>
  <c r="R176" i="1"/>
  <c r="T422" i="1"/>
  <c r="R422" i="1"/>
  <c r="BA21" i="1" a="1"/>
  <c r="BA21" i="1" s="1"/>
  <c r="AZ22" i="1" a="1"/>
  <c r="AZ22" i="1" s="1"/>
  <c r="BL21" i="1" a="1"/>
  <c r="BL21" i="1" s="1"/>
  <c r="BN22" i="1" a="1"/>
  <c r="BN22" i="1" s="1"/>
  <c r="BD22" i="1" a="1"/>
  <c r="BD22" i="1" s="1"/>
  <c r="BL22" i="1" a="1"/>
  <c r="BL22" i="1" s="1"/>
  <c r="BD21" i="1" a="1"/>
  <c r="BD21" i="1" s="1"/>
  <c r="AU22" i="1" a="1"/>
  <c r="AU22" i="1" s="1"/>
  <c r="BF21" i="1" a="1"/>
  <c r="BF21" i="1" s="1"/>
  <c r="AX21" i="1" a="1"/>
  <c r="AX21" i="1" s="1"/>
  <c r="AU21" i="1" a="1"/>
  <c r="AU21" i="1" s="1"/>
  <c r="AW22" i="1" a="1"/>
  <c r="AW22" i="1" s="1"/>
  <c r="AY21" i="1" a="1"/>
  <c r="AY21" i="1" s="1"/>
  <c r="BB21" i="1" a="1"/>
  <c r="BB21" i="1" s="1"/>
  <c r="AY22" i="1" a="1"/>
  <c r="AY22" i="1" s="1"/>
  <c r="BJ21" i="1" a="1"/>
  <c r="BJ21" i="1" s="1"/>
  <c r="BM21" i="1" a="1"/>
  <c r="BM21" i="1" s="1"/>
  <c r="AT22" i="1" a="1"/>
  <c r="AT22" i="1" s="1"/>
  <c r="BN21" i="1" a="1"/>
  <c r="BN21" i="1" s="1"/>
  <c r="BC22" i="1" a="1"/>
  <c r="BC22" i="1" s="1"/>
  <c r="BC21" i="1" a="1"/>
  <c r="BC21" i="1" s="1"/>
  <c r="BM22" i="1" a="1"/>
  <c r="BM22" i="1" s="1"/>
  <c r="BB22" i="1" a="1"/>
  <c r="BB22" i="1" s="1"/>
  <c r="AW21" i="1" a="1"/>
  <c r="AW21" i="1" s="1"/>
  <c r="BI21" i="1" a="1"/>
  <c r="BI21" i="1" s="1"/>
  <c r="BK22" i="1" a="1"/>
  <c r="BK22" i="1" s="1"/>
  <c r="BE22" i="1" a="1"/>
  <c r="BE22" i="1" s="1"/>
  <c r="BI22" i="1" a="1"/>
  <c r="BI22" i="1" s="1"/>
  <c r="BG21" i="1" a="1"/>
  <c r="BG21" i="1" s="1"/>
  <c r="BH22" i="1" a="1"/>
  <c r="BH22" i="1" s="1"/>
  <c r="AZ21" i="1" a="1"/>
  <c r="AZ21" i="1" s="1"/>
  <c r="BF22" i="1" a="1"/>
  <c r="BF22" i="1" s="1"/>
  <c r="AX22" i="1" a="1"/>
  <c r="AX22" i="1" s="1"/>
  <c r="BH21" i="1" a="1"/>
  <c r="BH21" i="1" s="1"/>
  <c r="BE21" i="1" a="1"/>
  <c r="BE21" i="1" s="1"/>
  <c r="AV22" i="1" a="1"/>
  <c r="AV22" i="1" s="1"/>
  <c r="BG22" i="1" a="1"/>
  <c r="BG22" i="1" s="1"/>
  <c r="AV21" i="1" a="1"/>
  <c r="AV21" i="1" s="1"/>
  <c r="BJ22" i="1" a="1"/>
  <c r="BJ22" i="1" s="1"/>
  <c r="AT21" i="1" a="1"/>
  <c r="AT21" i="1" s="1"/>
  <c r="BA22" i="1" a="1"/>
  <c r="BA22" i="1" s="1"/>
  <c r="BK21" i="1" a="1"/>
  <c r="BK21" i="1" s="1"/>
  <c r="S22" i="1"/>
  <c r="T162" i="1"/>
  <c r="R162" i="1"/>
  <c r="T802" i="1"/>
  <c r="R802" i="1"/>
  <c r="R636" i="1"/>
  <c r="T636" i="1"/>
  <c r="T514" i="1"/>
  <c r="R514" i="1"/>
  <c r="T472" i="1"/>
  <c r="R472" i="1"/>
  <c r="T627" i="1"/>
  <c r="R627" i="1"/>
  <c r="T679" i="1"/>
  <c r="R679" i="1"/>
  <c r="T628" i="1"/>
  <c r="R628" i="1"/>
  <c r="T282" i="1"/>
  <c r="R362" i="1"/>
  <c r="T362" i="1"/>
  <c r="R140" i="1"/>
  <c r="T140" i="1"/>
  <c r="T83" i="1"/>
  <c r="R83" i="1"/>
  <c r="T319" i="1"/>
  <c r="R319" i="1"/>
  <c r="T457" i="1"/>
  <c r="R457" i="1"/>
  <c r="R332" i="1"/>
  <c r="T332" i="1"/>
  <c r="T563" i="1"/>
  <c r="R563" i="1"/>
  <c r="T605" i="1"/>
  <c r="R605" i="1"/>
  <c r="R507" i="1"/>
  <c r="T507" i="1"/>
  <c r="T612" i="1"/>
  <c r="R612" i="1"/>
  <c r="T541" i="1"/>
  <c r="R541" i="1"/>
  <c r="T303" i="1"/>
  <c r="T104" i="1"/>
  <c r="R104" i="1"/>
  <c r="T65" i="1"/>
  <c r="R65" i="1"/>
  <c r="T420" i="1"/>
  <c r="R420" i="1"/>
  <c r="T677" i="1"/>
  <c r="R677" i="1"/>
  <c r="T269" i="151"/>
  <c r="T267" i="1"/>
  <c r="T453" i="1"/>
  <c r="R453" i="1"/>
  <c r="T791" i="1"/>
  <c r="R791" i="1"/>
  <c r="T289" i="1"/>
  <c r="T497" i="1"/>
  <c r="R497" i="1"/>
  <c r="T776" i="1"/>
  <c r="R776" i="1"/>
  <c r="T216" i="1"/>
  <c r="S272" i="151"/>
  <c r="T561" i="1"/>
  <c r="R561" i="1"/>
  <c r="T231" i="1"/>
  <c r="R508" i="1"/>
  <c r="T508" i="1"/>
  <c r="T306" i="1"/>
  <c r="T553" i="1"/>
  <c r="R553" i="1"/>
  <c r="T461" i="1"/>
  <c r="R461" i="1"/>
  <c r="T730" i="1"/>
  <c r="R730" i="1"/>
  <c r="T345" i="1"/>
  <c r="R345" i="1"/>
  <c r="R458" i="1"/>
  <c r="T458" i="1"/>
  <c r="AV47" i="1" a="1"/>
  <c r="AV47" i="1" s="1"/>
  <c r="BK47" i="1" a="1"/>
  <c r="BK47" i="1" s="1"/>
  <c r="AX49" i="1" a="1"/>
  <c r="AX49" i="1" s="1"/>
  <c r="BN50" i="1" a="1"/>
  <c r="BN50" i="1" s="1"/>
  <c r="BJ45" i="1" a="1"/>
  <c r="BJ45" i="1" s="1"/>
  <c r="BM45" i="1" a="1"/>
  <c r="BM45" i="1" s="1"/>
  <c r="AY45" i="1" a="1"/>
  <c r="AY45" i="1" s="1"/>
  <c r="AU48" i="1" a="1"/>
  <c r="AU48" i="1" s="1"/>
  <c r="AX48" i="1" a="1"/>
  <c r="AX48" i="1" s="1"/>
  <c r="BH48" i="1" a="1"/>
  <c r="BH48" i="1" s="1"/>
  <c r="AY44" i="1" a="1"/>
  <c r="AY44" i="1" s="1"/>
  <c r="BB45" i="1" a="1"/>
  <c r="BB45" i="1" s="1"/>
  <c r="BE46" i="1" a="1"/>
  <c r="BE46" i="1" s="1"/>
  <c r="BK44" i="1" a="1"/>
  <c r="BK44" i="1" s="1"/>
  <c r="BC44" i="1" a="1"/>
  <c r="BC44" i="1" s="1"/>
  <c r="AU43" i="1" a="1"/>
  <c r="AU43" i="1" s="1"/>
  <c r="BH47" i="1" a="1"/>
  <c r="BH47" i="1" s="1"/>
  <c r="BA49" i="1" a="1"/>
  <c r="BA49" i="1" s="1"/>
  <c r="BG49" i="1" a="1"/>
  <c r="BG49" i="1" s="1"/>
  <c r="AZ50" i="1" a="1"/>
  <c r="AZ50" i="1" s="1"/>
  <c r="AV45" i="1" a="1"/>
  <c r="AV45" i="1" s="1"/>
  <c r="BG43" i="1" a="1"/>
  <c r="BG43" i="1" s="1"/>
  <c r="AX43" i="1" a="1"/>
  <c r="AX43" i="1" s="1"/>
  <c r="BA43" i="1" a="1"/>
  <c r="BA43" i="1" s="1"/>
  <c r="AT47" i="1" a="1"/>
  <c r="AT47" i="1" s="1"/>
  <c r="BM49" i="1" a="1"/>
  <c r="BM49" i="1" s="1"/>
  <c r="BJ49" i="1" a="1"/>
  <c r="BJ49" i="1" s="1"/>
  <c r="BL50" i="1" a="1"/>
  <c r="BL50" i="1" s="1"/>
  <c r="BH45" i="1" a="1"/>
  <c r="BH45" i="1" s="1"/>
  <c r="BK45" i="1" a="1"/>
  <c r="BK45" i="1" s="1"/>
  <c r="BK48" i="1" a="1"/>
  <c r="BK48" i="1" s="1"/>
  <c r="BJ43" i="1" a="1"/>
  <c r="BJ43" i="1" s="1"/>
  <c r="BB43" i="1" a="1"/>
  <c r="BB43" i="1" s="1"/>
  <c r="BD43" i="1" a="1"/>
  <c r="BD43" i="1" s="1"/>
  <c r="BF47" i="1" a="1"/>
  <c r="BF47" i="1" s="1"/>
  <c r="AW47" i="1" a="1"/>
  <c r="AW47" i="1" s="1"/>
  <c r="AT49" i="1" a="1"/>
  <c r="AT49" i="1" s="1"/>
  <c r="AW49" i="1" a="1"/>
  <c r="AW49" i="1" s="1"/>
  <c r="AV50" i="1" a="1"/>
  <c r="AV50" i="1" s="1"/>
  <c r="AT45" i="1" a="1"/>
  <c r="AT45" i="1" s="1"/>
  <c r="BN45" i="1" a="1"/>
  <c r="BN45" i="1" s="1"/>
  <c r="BC46" i="1" a="1"/>
  <c r="BC46" i="1" s="1"/>
  <c r="BB46" i="1" a="1"/>
  <c r="BB46" i="1" s="1"/>
  <c r="BE48" i="1" a="1"/>
  <c r="BE48" i="1" s="1"/>
  <c r="BN43" i="1" a="1"/>
  <c r="BN43" i="1" s="1"/>
  <c r="BM43" i="1" a="1"/>
  <c r="BM43" i="1" s="1"/>
  <c r="AZ47" i="1" a="1"/>
  <c r="AZ47" i="1" s="1"/>
  <c r="BF49" i="1" a="1"/>
  <c r="BF49" i="1" s="1"/>
  <c r="BI49" i="1" a="1"/>
  <c r="BI49" i="1" s="1"/>
  <c r="BE50" i="1" a="1"/>
  <c r="BE50" i="1" s="1"/>
  <c r="BH50" i="1" a="1"/>
  <c r="BH50" i="1" s="1"/>
  <c r="BF45" i="1" a="1"/>
  <c r="BF45" i="1" s="1"/>
  <c r="AY46" i="1" a="1"/>
  <c r="AY46" i="1" s="1"/>
  <c r="BN46" i="1" a="1"/>
  <c r="BN46" i="1" s="1"/>
  <c r="BD47" i="1" a="1"/>
  <c r="BD47" i="1" s="1"/>
  <c r="BI47" i="1" a="1"/>
  <c r="BI47" i="1" s="1"/>
  <c r="AV46" i="1" a="1"/>
  <c r="AV46" i="1" s="1"/>
  <c r="BK46" i="1" a="1"/>
  <c r="BK46" i="1" s="1"/>
  <c r="BC48" i="1" a="1"/>
  <c r="BC48" i="1" s="1"/>
  <c r="AV43" i="1" a="1"/>
  <c r="AV43" i="1" s="1"/>
  <c r="BL47" i="1" a="1"/>
  <c r="BL47" i="1" s="1"/>
  <c r="BD49" i="1" a="1"/>
  <c r="BD49" i="1" s="1"/>
  <c r="BC50" i="1" a="1"/>
  <c r="BC50" i="1" s="1"/>
  <c r="AT50" i="1" a="1"/>
  <c r="AT50" i="1" s="1"/>
  <c r="BD45" i="1" a="1"/>
  <c r="BD45" i="1" s="1"/>
  <c r="BC45" i="1" a="1"/>
  <c r="BC45" i="1" s="1"/>
  <c r="BH46" i="1" a="1"/>
  <c r="BH46" i="1" s="1"/>
  <c r="AX46" i="1" a="1"/>
  <c r="AX46" i="1" s="1"/>
  <c r="BL44" i="1" a="1"/>
  <c r="BL44" i="1" s="1"/>
  <c r="BE44" i="1" a="1"/>
  <c r="BE44" i="1" s="1"/>
  <c r="BH43" i="1" a="1"/>
  <c r="BH43" i="1" s="1"/>
  <c r="BB47" i="1" a="1"/>
  <c r="BB47" i="1" s="1"/>
  <c r="BA47" i="1" a="1"/>
  <c r="BA47" i="1" s="1"/>
  <c r="AW50" i="1" a="1"/>
  <c r="AW50" i="1" s="1"/>
  <c r="AT46" i="1" a="1"/>
  <c r="AT46" i="1" s="1"/>
  <c r="BA46" i="1" a="1"/>
  <c r="BA46" i="1" s="1"/>
  <c r="BA48" i="1" a="1"/>
  <c r="BA48" i="1" s="1"/>
  <c r="AY43" i="1" a="1"/>
  <c r="AY43" i="1" s="1"/>
  <c r="BC43" i="1" a="1"/>
  <c r="BC43" i="1" s="1"/>
  <c r="BN47" i="1" a="1"/>
  <c r="BN47" i="1" s="1"/>
  <c r="AX47" i="1" a="1"/>
  <c r="AX47" i="1" s="1"/>
  <c r="BM47" i="1" a="1"/>
  <c r="BM47" i="1" s="1"/>
  <c r="BB49" i="1" a="1"/>
  <c r="BB49" i="1" s="1"/>
  <c r="BA50" i="1" a="1"/>
  <c r="BA50" i="1" s="1"/>
  <c r="BF50" i="1" a="1"/>
  <c r="BF50" i="1" s="1"/>
  <c r="AW45" i="1" a="1"/>
  <c r="AW45" i="1" s="1"/>
  <c r="AZ45" i="1" a="1"/>
  <c r="AZ45" i="1" s="1"/>
  <c r="BF46" i="1" a="1"/>
  <c r="BF46" i="1" s="1"/>
  <c r="BJ46" i="1" a="1"/>
  <c r="BJ46" i="1" s="1"/>
  <c r="BM48" i="1" a="1"/>
  <c r="BM48" i="1" s="1"/>
  <c r="AZ48" i="1" a="1"/>
  <c r="AZ48" i="1" s="1"/>
  <c r="BK43" i="1" a="1"/>
  <c r="BK43" i="1" s="1"/>
  <c r="AU47" i="1" a="1"/>
  <c r="AU47" i="1" s="1"/>
  <c r="BJ47" i="1" a="1"/>
  <c r="BJ47" i="1" s="1"/>
  <c r="BN49" i="1" a="1"/>
  <c r="BN49" i="1" s="1"/>
  <c r="AY50" i="1" a="1"/>
  <c r="AY50" i="1" s="1"/>
  <c r="BM50" i="1" a="1"/>
  <c r="BM50" i="1" s="1"/>
  <c r="BI50" i="1" a="1"/>
  <c r="BI50" i="1" s="1"/>
  <c r="BI45" i="1" a="1"/>
  <c r="BI45" i="1" s="1"/>
  <c r="BL45" i="1" a="1"/>
  <c r="BL45" i="1" s="1"/>
  <c r="BM46" i="1" a="1"/>
  <c r="BM46" i="1" s="1"/>
  <c r="AT48" i="1" a="1"/>
  <c r="AT48" i="1" s="1"/>
  <c r="AW48" i="1" a="1"/>
  <c r="AW48" i="1" s="1"/>
  <c r="BL48" i="1" a="1"/>
  <c r="BL48" i="1" s="1"/>
  <c r="AX44" i="1" a="1"/>
  <c r="AX44" i="1" s="1"/>
  <c r="BA44" i="1" a="1"/>
  <c r="BA44" i="1" s="1"/>
  <c r="AZ44" i="1" a="1"/>
  <c r="AZ44" i="1" s="1"/>
  <c r="BD44" i="1" a="1"/>
  <c r="BD44" i="1" s="1"/>
  <c r="BG47" i="1" a="1"/>
  <c r="BG47" i="1" s="1"/>
  <c r="AZ49" i="1" a="1"/>
  <c r="AZ49" i="1" s="1"/>
  <c r="AY49" i="1" a="1"/>
  <c r="AY49" i="1" s="1"/>
  <c r="BK50" i="1" a="1"/>
  <c r="BK50" i="1" s="1"/>
  <c r="AX50" i="1" a="1"/>
  <c r="AX50" i="1" s="1"/>
  <c r="AU45" i="1" a="1"/>
  <c r="AU45" i="1" s="1"/>
  <c r="BD46" i="1" a="1"/>
  <c r="BD46" i="1" s="1"/>
  <c r="BF48" i="1" a="1"/>
  <c r="BF48" i="1" s="1"/>
  <c r="BI48" i="1" a="1"/>
  <c r="BI48" i="1" s="1"/>
  <c r="BJ44" i="1" a="1"/>
  <c r="BJ44" i="1" s="1"/>
  <c r="BI44" i="1" a="1"/>
  <c r="BI44" i="1" s="1"/>
  <c r="BL49" i="1" a="1"/>
  <c r="BL49" i="1" s="1"/>
  <c r="BK49" i="1" a="1"/>
  <c r="BK49" i="1" s="1"/>
  <c r="BJ50" i="1" a="1"/>
  <c r="BJ50" i="1" s="1"/>
  <c r="BG45" i="1" a="1"/>
  <c r="BG45" i="1" s="1"/>
  <c r="AV44" i="1" a="1"/>
  <c r="AV44" i="1" s="1"/>
  <c r="BM44" i="1" a="1"/>
  <c r="BM44" i="1" s="1"/>
  <c r="BB44" i="1" a="1"/>
  <c r="BB44" i="1" s="1"/>
  <c r="BN44" i="1" a="1"/>
  <c r="BN44" i="1" s="1"/>
  <c r="AT43" i="1" a="1"/>
  <c r="AT43" i="1" s="1"/>
  <c r="AW43" i="1" a="1"/>
  <c r="AW43" i="1" s="1"/>
  <c r="BE47" i="1" a="1"/>
  <c r="BE47" i="1" s="1"/>
  <c r="AV49" i="1" a="1"/>
  <c r="AV49" i="1" s="1"/>
  <c r="AU50" i="1" a="1"/>
  <c r="AU50" i="1" s="1"/>
  <c r="AW46" i="1" a="1"/>
  <c r="AW46" i="1" s="1"/>
  <c r="AZ46" i="1" a="1"/>
  <c r="AZ46" i="1" s="1"/>
  <c r="BD48" i="1" a="1"/>
  <c r="BD48" i="1" s="1"/>
  <c r="BH44" i="1" a="1"/>
  <c r="BH44" i="1" s="1"/>
  <c r="BJ48" i="1" a="1"/>
  <c r="BJ48" i="1" s="1"/>
  <c r="BG44" i="1" a="1"/>
  <c r="BG44" i="1" s="1"/>
  <c r="BF43" i="1" a="1"/>
  <c r="BF43" i="1" s="1"/>
  <c r="BI43" i="1" a="1"/>
  <c r="BI43" i="1" s="1"/>
  <c r="BE43" i="1" a="1"/>
  <c r="BE43" i="1" s="1"/>
  <c r="BE49" i="1" a="1"/>
  <c r="BE49" i="1" s="1"/>
  <c r="BH49" i="1" a="1"/>
  <c r="BH49" i="1" s="1"/>
  <c r="BD50" i="1" a="1"/>
  <c r="BD50" i="1" s="1"/>
  <c r="BG50" i="1" a="1"/>
  <c r="BG50" i="1" s="1"/>
  <c r="BE45" i="1" a="1"/>
  <c r="BE45" i="1" s="1"/>
  <c r="BI46" i="1" a="1"/>
  <c r="BI46" i="1" s="1"/>
  <c r="BL46" i="1" a="1"/>
  <c r="BL46" i="1" s="1"/>
  <c r="AT44" i="1" a="1"/>
  <c r="AT44" i="1" s="1"/>
  <c r="BG48" i="1" a="1"/>
  <c r="BG48" i="1" s="1"/>
  <c r="AW44" i="1" a="1"/>
  <c r="AW44" i="1" s="1"/>
  <c r="AZ43" i="1" a="1"/>
  <c r="AZ43" i="1" s="1"/>
  <c r="BC47" i="1" a="1"/>
  <c r="BC47" i="1" s="1"/>
  <c r="AU46" i="1" a="1"/>
  <c r="AU46" i="1" s="1"/>
  <c r="BB48" i="1" a="1"/>
  <c r="BB48" i="1" s="1"/>
  <c r="AV48" i="1" a="1"/>
  <c r="AV48" i="1" s="1"/>
  <c r="BF44" i="1" a="1"/>
  <c r="BF44" i="1" s="1"/>
  <c r="AU44" i="1" a="1"/>
  <c r="AU44" i="1" s="1"/>
  <c r="BL43" i="1" a="1"/>
  <c r="BL43" i="1" s="1"/>
  <c r="AY47" i="1" a="1"/>
  <c r="AY47" i="1" s="1"/>
  <c r="BC49" i="1" a="1"/>
  <c r="BC49" i="1" s="1"/>
  <c r="AU49" i="1" a="1"/>
  <c r="AU49" i="1" s="1"/>
  <c r="BB50" i="1" a="1"/>
  <c r="BB50" i="1" s="1"/>
  <c r="AX45" i="1" a="1"/>
  <c r="AX45" i="1" s="1"/>
  <c r="BA45" i="1" a="1"/>
  <c r="BA45" i="1" s="1"/>
  <c r="BG46" i="1" a="1"/>
  <c r="BG46" i="1" s="1"/>
  <c r="BN48" i="1" a="1"/>
  <c r="BN48" i="1" s="1"/>
  <c r="AY48" i="1" a="1"/>
  <c r="AY48" i="1" s="1"/>
  <c r="S44" i="1"/>
  <c r="T210" i="1"/>
  <c r="R210" i="1"/>
  <c r="R523" i="1"/>
  <c r="T523" i="1"/>
  <c r="T318" i="1"/>
  <c r="R318" i="1"/>
  <c r="T383" i="1"/>
  <c r="R383" i="1"/>
  <c r="T637" i="1"/>
  <c r="R637" i="1"/>
  <c r="T706" i="1"/>
  <c r="R706" i="1"/>
  <c r="T425" i="1"/>
  <c r="R425" i="1"/>
  <c r="T548" i="1"/>
  <c r="R548" i="1"/>
  <c r="T22" i="1"/>
  <c r="R22" i="1"/>
  <c r="T40" i="1"/>
  <c r="R40" i="1"/>
  <c r="T485" i="1"/>
  <c r="R485" i="1"/>
  <c r="T340" i="1"/>
  <c r="R340" i="1"/>
  <c r="T400" i="1"/>
  <c r="R400" i="1"/>
  <c r="T144" i="1"/>
  <c r="R144" i="1"/>
  <c r="T374" i="1"/>
  <c r="R374" i="1"/>
  <c r="T632" i="1"/>
  <c r="R632" i="1"/>
  <c r="T486" i="1"/>
  <c r="R486" i="1"/>
  <c r="T223" i="1"/>
  <c r="R119" i="1"/>
  <c r="T119" i="1"/>
  <c r="T24" i="1"/>
  <c r="R24" i="1"/>
  <c r="W144" i="151" s="1"/>
  <c r="T734" i="1"/>
  <c r="R734" i="1"/>
  <c r="T610" i="1"/>
  <c r="R610" i="1"/>
  <c r="T29" i="1"/>
  <c r="R29" i="1"/>
  <c r="T136" i="1"/>
  <c r="R136" i="1"/>
  <c r="T121" i="1"/>
  <c r="R121" i="1"/>
  <c r="R604" i="1"/>
  <c r="T604" i="1"/>
  <c r="T542" i="1"/>
  <c r="R542" i="1"/>
  <c r="T454" i="1"/>
  <c r="R454" i="1"/>
  <c r="T630" i="1"/>
  <c r="R630" i="1"/>
  <c r="T143" i="1"/>
  <c r="R143" i="1"/>
  <c r="R586" i="1"/>
  <c r="T586" i="1"/>
  <c r="T710" i="1"/>
  <c r="R710" i="1"/>
  <c r="R603" i="1"/>
  <c r="T603" i="1"/>
  <c r="T142" i="1"/>
  <c r="R142" i="1"/>
  <c r="T30" i="1"/>
  <c r="R30" i="1"/>
  <c r="W338" i="151" s="1"/>
  <c r="T368" i="1"/>
  <c r="R368" i="1"/>
  <c r="T600" i="1"/>
  <c r="R600" i="1"/>
  <c r="R91" i="1"/>
  <c r="T91" i="1"/>
  <c r="S269" i="151"/>
  <c r="T266" i="1"/>
  <c r="T19" i="1"/>
  <c r="R19" i="1"/>
  <c r="R716" i="1"/>
  <c r="T716" i="1"/>
  <c r="T448" i="1"/>
  <c r="R448" i="1"/>
  <c r="T300" i="1"/>
  <c r="T53" i="1"/>
  <c r="R53" i="1"/>
  <c r="W90" i="151" s="1"/>
  <c r="T825" i="1"/>
  <c r="R825" i="1"/>
  <c r="T310" i="1"/>
  <c r="T259" i="1"/>
  <c r="T546" i="1"/>
  <c r="R546" i="1"/>
  <c r="T493" i="1"/>
  <c r="R493" i="1"/>
  <c r="T505" i="1"/>
  <c r="R505" i="1"/>
  <c r="T85" i="1"/>
  <c r="R85" i="1"/>
  <c r="T232" i="1"/>
  <c r="T32" i="1"/>
  <c r="R32" i="1"/>
  <c r="W337" i="151" s="1"/>
  <c r="T399" i="1"/>
  <c r="R399" i="1"/>
  <c r="T394" i="1"/>
  <c r="R394" i="1"/>
  <c r="T366" i="1"/>
  <c r="R366" i="1"/>
  <c r="T312" i="1"/>
  <c r="T329" i="1"/>
  <c r="R329" i="1"/>
  <c r="T153" i="1"/>
  <c r="R153" i="1"/>
  <c r="T640" i="1"/>
  <c r="R640" i="1"/>
  <c r="T245" i="1"/>
  <c r="W80" i="151"/>
  <c r="R42" i="1"/>
  <c r="T42" i="1"/>
  <c r="T212" i="1"/>
  <c r="R212" i="1"/>
  <c r="T146" i="151" s="1"/>
  <c r="T646" i="1"/>
  <c r="R646" i="1"/>
  <c r="T435" i="1"/>
  <c r="R435" i="1"/>
  <c r="T597" i="1"/>
  <c r="R597" i="1"/>
  <c r="T147" i="1"/>
  <c r="R147" i="1"/>
  <c r="BJ40" i="1" a="1"/>
  <c r="BJ40" i="1" s="1"/>
  <c r="AT40" i="1" a="1"/>
  <c r="AT40" i="1" s="1"/>
  <c r="BC40" i="1" a="1"/>
  <c r="BC40" i="1" s="1"/>
  <c r="BF40" i="1" a="1"/>
  <c r="BF40" i="1" s="1"/>
  <c r="BN39" i="1" a="1"/>
  <c r="BN39" i="1" s="1"/>
  <c r="AU40" i="1" a="1"/>
  <c r="AU40" i="1" s="1"/>
  <c r="AZ39" i="1" a="1"/>
  <c r="AZ39" i="1" s="1"/>
  <c r="AV39" i="1" a="1"/>
  <c r="AV39" i="1" s="1"/>
  <c r="BA40" i="1" a="1"/>
  <c r="BA40" i="1" s="1"/>
  <c r="BD40" i="1" a="1"/>
  <c r="BD40" i="1" s="1"/>
  <c r="BL39" i="1" a="1"/>
  <c r="BL39" i="1" s="1"/>
  <c r="BM40" i="1" a="1"/>
  <c r="BM40" i="1" s="1"/>
  <c r="AX39" i="1" a="1"/>
  <c r="AX39" i="1" s="1"/>
  <c r="BE39" i="1" a="1"/>
  <c r="BE39" i="1" s="1"/>
  <c r="AY40" i="1" a="1"/>
  <c r="AY40" i="1" s="1"/>
  <c r="BG40" i="1" a="1"/>
  <c r="BG40" i="1" s="1"/>
  <c r="BJ39" i="1" a="1"/>
  <c r="BJ39" i="1" s="1"/>
  <c r="AW39" i="1" a="1"/>
  <c r="AW39" i="1" s="1"/>
  <c r="BI39" i="1" a="1"/>
  <c r="BI39" i="1" s="1"/>
  <c r="BK40" i="1" a="1"/>
  <c r="BK40" i="1" s="1"/>
  <c r="AT39" i="1" a="1"/>
  <c r="AT39" i="1" s="1"/>
  <c r="AW40" i="1" a="1"/>
  <c r="AW40" i="1" s="1"/>
  <c r="AV40" i="1" a="1"/>
  <c r="AV40" i="1" s="1"/>
  <c r="BC39" i="1" a="1"/>
  <c r="BC39" i="1" s="1"/>
  <c r="BF39" i="1" a="1"/>
  <c r="BF39" i="1" s="1"/>
  <c r="BI40" i="1" a="1"/>
  <c r="BI40" i="1" s="1"/>
  <c r="BH40" i="1" a="1"/>
  <c r="BH40" i="1" s="1"/>
  <c r="BA39" i="1" a="1"/>
  <c r="BA39" i="1" s="1"/>
  <c r="BB40" i="1" a="1"/>
  <c r="BB40" i="1" s="1"/>
  <c r="BE40" i="1" a="1"/>
  <c r="BE40" i="1" s="1"/>
  <c r="BM39" i="1" a="1"/>
  <c r="BM39" i="1" s="1"/>
  <c r="BH39" i="1" a="1"/>
  <c r="BH39" i="1" s="1"/>
  <c r="BB39" i="1" a="1"/>
  <c r="BB39" i="1" s="1"/>
  <c r="BN40" i="1" a="1"/>
  <c r="BN40" i="1" s="1"/>
  <c r="AY39" i="1" a="1"/>
  <c r="AY39" i="1" s="1"/>
  <c r="AZ40" i="1" a="1"/>
  <c r="AZ40" i="1" s="1"/>
  <c r="BK39" i="1" a="1"/>
  <c r="BK39" i="1" s="1"/>
  <c r="BL40" i="1" a="1"/>
  <c r="BL40" i="1" s="1"/>
  <c r="AU39" i="1" a="1"/>
  <c r="AU39" i="1" s="1"/>
  <c r="AX40" i="1" a="1"/>
  <c r="AX40" i="1" s="1"/>
  <c r="BD39" i="1" a="1"/>
  <c r="BD39" i="1" s="1"/>
  <c r="BG39" i="1" a="1"/>
  <c r="BG39" i="1" s="1"/>
  <c r="S40" i="1"/>
  <c r="T256" i="1"/>
  <c r="T257" i="1"/>
  <c r="T660" i="1"/>
  <c r="R660" i="1"/>
  <c r="T558" i="1"/>
  <c r="R558" i="1"/>
  <c r="T309" i="1"/>
  <c r="R572" i="1"/>
  <c r="T572" i="1"/>
  <c r="R684" i="1"/>
  <c r="T684" i="1"/>
  <c r="T500" i="1"/>
  <c r="R500" i="1"/>
  <c r="AT24" i="1" a="1"/>
  <c r="AT24" i="1" s="1"/>
  <c r="BC24" i="1" a="1"/>
  <c r="BC24" i="1" s="1"/>
  <c r="AV24" i="1" a="1"/>
  <c r="AV24" i="1" s="1"/>
  <c r="AX24" i="1" a="1"/>
  <c r="AX24" i="1" s="1"/>
  <c r="BL24" i="1" a="1"/>
  <c r="BL24" i="1" s="1"/>
  <c r="BD24" i="1" a="1"/>
  <c r="BD24" i="1" s="1"/>
  <c r="BN24" i="1" a="1"/>
  <c r="BN24" i="1" s="1"/>
  <c r="AW24" i="1" a="1"/>
  <c r="AW24" i="1" s="1"/>
  <c r="BE24" i="1" a="1"/>
  <c r="BE24" i="1" s="1"/>
  <c r="BB24" i="1" a="1"/>
  <c r="BB24" i="1" s="1"/>
  <c r="BJ24" i="1" a="1"/>
  <c r="BJ24" i="1" s="1"/>
  <c r="BF24" i="1" a="1"/>
  <c r="BF24" i="1" s="1"/>
  <c r="AY24" i="1" a="1"/>
  <c r="AY24" i="1" s="1"/>
  <c r="BK24" i="1" a="1"/>
  <c r="BK24" i="1" s="1"/>
  <c r="BG24" i="1" a="1"/>
  <c r="BG24" i="1" s="1"/>
  <c r="BM24" i="1" a="1"/>
  <c r="BM24" i="1" s="1"/>
  <c r="BA24" i="1" a="1"/>
  <c r="BA24" i="1" s="1"/>
  <c r="AZ24" i="1" a="1"/>
  <c r="AZ24" i="1" s="1"/>
  <c r="BH24" i="1" a="1"/>
  <c r="BH24" i="1" s="1"/>
  <c r="BI24" i="1" a="1"/>
  <c r="BI24" i="1" s="1"/>
  <c r="AU24" i="1" a="1"/>
  <c r="AU24" i="1" s="1"/>
  <c r="S24" i="1"/>
  <c r="T525" i="1"/>
  <c r="R525" i="1"/>
  <c r="T97" i="1"/>
  <c r="R97" i="1"/>
  <c r="T355" i="1"/>
  <c r="R355" i="1"/>
  <c r="T321" i="1"/>
  <c r="R321" i="1"/>
  <c r="T264" i="1"/>
  <c r="AZ269" i="151"/>
  <c r="T385" i="1"/>
  <c r="R385" i="1"/>
  <c r="T613" i="1"/>
  <c r="R613" i="1"/>
  <c r="T288" i="1"/>
  <c r="T250" i="1"/>
  <c r="R106" i="1"/>
  <c r="T106" i="1"/>
  <c r="T659" i="1"/>
  <c r="R659" i="1"/>
  <c r="T341" i="1"/>
  <c r="R341" i="1"/>
  <c r="T504" i="1"/>
  <c r="R504" i="1"/>
  <c r="T357" i="1"/>
  <c r="R357" i="1"/>
  <c r="T113" i="1"/>
  <c r="R113" i="1"/>
  <c r="R92" i="1"/>
  <c r="T92" i="1"/>
  <c r="T102" i="1"/>
  <c r="R102" i="1"/>
  <c r="T421" i="1"/>
  <c r="R421" i="1"/>
  <c r="T704" i="1"/>
  <c r="R704" i="1"/>
  <c r="T167" i="1"/>
  <c r="R167" i="1"/>
  <c r="T774" i="1"/>
  <c r="R774" i="1"/>
  <c r="AT19" i="1" a="1"/>
  <c r="AT19" i="1" s="1"/>
  <c r="AX19" i="1" a="1"/>
  <c r="AX19" i="1" s="1"/>
  <c r="BH19" i="1" a="1"/>
  <c r="BH19" i="1" s="1"/>
  <c r="AY19" i="1" a="1"/>
  <c r="AY19" i="1" s="1"/>
  <c r="BI19" i="1" a="1"/>
  <c r="BI19" i="1" s="1"/>
  <c r="AZ19" i="1" a="1"/>
  <c r="AZ19" i="1" s="1"/>
  <c r="BK19" i="1" a="1"/>
  <c r="BK19" i="1" s="1"/>
  <c r="BL19" i="1" a="1"/>
  <c r="BL19" i="1" s="1"/>
  <c r="BJ19" i="1" a="1"/>
  <c r="BJ19" i="1" s="1"/>
  <c r="BE19" i="1" a="1"/>
  <c r="BE19" i="1" s="1"/>
  <c r="AU19" i="1" a="1"/>
  <c r="AU19" i="1" s="1"/>
  <c r="AV19" i="1" a="1"/>
  <c r="AV19" i="1" s="1"/>
  <c r="BM19" i="1" a="1"/>
  <c r="BM19" i="1" s="1"/>
  <c r="BB19" i="1" a="1"/>
  <c r="BB19" i="1" s="1"/>
  <c r="AW19" i="1" a="1"/>
  <c r="AW19" i="1" s="1"/>
  <c r="BC19" i="1" a="1"/>
  <c r="BC19" i="1" s="1"/>
  <c r="BN19" i="1" a="1"/>
  <c r="BN19" i="1" s="1"/>
  <c r="BD19" i="1" a="1"/>
  <c r="BD19" i="1" s="1"/>
  <c r="BF19" i="1" a="1"/>
  <c r="BF19" i="1" s="1"/>
  <c r="BG19" i="1" a="1"/>
  <c r="BG19" i="1" s="1"/>
  <c r="BA19" i="1" a="1"/>
  <c r="BA19" i="1" s="1"/>
  <c r="S19" i="1"/>
  <c r="T89" i="1"/>
  <c r="R89" i="1"/>
  <c r="T725" i="1"/>
  <c r="R725" i="1"/>
  <c r="T246" i="1"/>
  <c r="T624" i="1"/>
  <c r="R624" i="1"/>
  <c r="T814" i="1"/>
  <c r="R814" i="1"/>
  <c r="T356" i="1"/>
  <c r="R356" i="1"/>
  <c r="T584" i="1"/>
  <c r="R584" i="1"/>
  <c r="T285" i="1"/>
  <c r="T93" i="1"/>
  <c r="R93" i="1"/>
  <c r="T824" i="1"/>
  <c r="R824" i="1"/>
  <c r="R75" i="1"/>
  <c r="T75" i="1"/>
  <c r="T711" i="1"/>
  <c r="R711" i="1"/>
  <c r="T809" i="1"/>
  <c r="R809" i="1"/>
  <c r="T765" i="1"/>
  <c r="R765" i="1"/>
  <c r="T727" i="1"/>
  <c r="R727" i="1"/>
  <c r="R90" i="1"/>
  <c r="T90" i="1"/>
  <c r="T823" i="1"/>
  <c r="R823" i="1"/>
  <c r="T488" i="1"/>
  <c r="R488" i="1"/>
  <c r="T581" i="1"/>
  <c r="R581" i="1"/>
  <c r="T324" i="1"/>
  <c r="R324" i="1"/>
  <c r="T672" i="1"/>
  <c r="R672" i="1"/>
  <c r="T451" i="1"/>
  <c r="R451" i="1"/>
  <c r="T769" i="1"/>
  <c r="R769" i="1"/>
  <c r="R460" i="1"/>
  <c r="T460" i="1"/>
  <c r="T759" i="1"/>
  <c r="R759" i="1"/>
  <c r="BI41" i="1" a="1"/>
  <c r="BI41" i="1" s="1"/>
  <c r="BF41" i="1" a="1"/>
  <c r="BF41" i="1" s="1"/>
  <c r="BH42" i="1" a="1"/>
  <c r="BH42" i="1" s="1"/>
  <c r="BB41" i="1" a="1"/>
  <c r="BB41" i="1" s="1"/>
  <c r="BE41" i="1" a="1"/>
  <c r="BE41" i="1" s="1"/>
  <c r="BN41" i="1" a="1"/>
  <c r="BN41" i="1" s="1"/>
  <c r="BA42" i="1" a="1"/>
  <c r="BA42" i="1" s="1"/>
  <c r="AZ41" i="1" a="1"/>
  <c r="AZ41" i="1" s="1"/>
  <c r="BM42" i="1" a="1"/>
  <c r="BM42" i="1" s="1"/>
  <c r="BB42" i="1" a="1"/>
  <c r="BB42" i="1" s="1"/>
  <c r="BL41" i="1" a="1"/>
  <c r="BL41" i="1" s="1"/>
  <c r="AY42" i="1" a="1"/>
  <c r="AY42" i="1" s="1"/>
  <c r="BE42" i="1" a="1"/>
  <c r="BE42" i="1" s="1"/>
  <c r="AX41" i="1" a="1"/>
  <c r="AX41" i="1" s="1"/>
  <c r="BK42" i="1" a="1"/>
  <c r="BK42" i="1" s="1"/>
  <c r="BN42" i="1" a="1"/>
  <c r="BN42" i="1" s="1"/>
  <c r="AV41" i="1" a="1"/>
  <c r="AV41" i="1" s="1"/>
  <c r="BJ41" i="1" a="1"/>
  <c r="BJ41" i="1" s="1"/>
  <c r="AW42" i="1" a="1"/>
  <c r="AW42" i="1" s="1"/>
  <c r="AT42" i="1" a="1"/>
  <c r="AT42" i="1" s="1"/>
  <c r="BH41" i="1" a="1"/>
  <c r="BH41" i="1" s="1"/>
  <c r="AU41" i="1" a="1"/>
  <c r="AU41" i="1" s="1"/>
  <c r="AU42" i="1" a="1"/>
  <c r="AU42" i="1" s="1"/>
  <c r="BI42" i="1" a="1"/>
  <c r="BI42" i="1" s="1"/>
  <c r="BF42" i="1" a="1"/>
  <c r="BF42" i="1" s="1"/>
  <c r="BG41" i="1" a="1"/>
  <c r="BG41" i="1" s="1"/>
  <c r="BG42" i="1" a="1"/>
  <c r="BG42" i="1" s="1"/>
  <c r="BJ42" i="1" a="1"/>
  <c r="BJ42" i="1" s="1"/>
  <c r="BC42" i="1" a="1"/>
  <c r="BC42" i="1" s="1"/>
  <c r="BA41" i="1" a="1"/>
  <c r="BA41" i="1" s="1"/>
  <c r="BD41" i="1" a="1"/>
  <c r="BD41" i="1" s="1"/>
  <c r="BM41" i="1" a="1"/>
  <c r="BM41" i="1" s="1"/>
  <c r="AZ42" i="1" a="1"/>
  <c r="AZ42" i="1" s="1"/>
  <c r="BD42" i="1" a="1"/>
  <c r="BD42" i="1" s="1"/>
  <c r="AY41" i="1" a="1"/>
  <c r="AY41" i="1" s="1"/>
  <c r="BL42" i="1" a="1"/>
  <c r="BL42" i="1" s="1"/>
  <c r="BK41" i="1" a="1"/>
  <c r="BK41" i="1" s="1"/>
  <c r="AT41" i="1" a="1"/>
  <c r="AT41" i="1" s="1"/>
  <c r="AX42" i="1" a="1"/>
  <c r="AX42" i="1" s="1"/>
  <c r="AV42" i="1" a="1"/>
  <c r="AV42" i="1" s="1"/>
  <c r="AW41" i="1" a="1"/>
  <c r="AW41" i="1" s="1"/>
  <c r="BC41" i="1" a="1"/>
  <c r="BC41" i="1" s="1"/>
  <c r="S42" i="1"/>
  <c r="T790" i="1"/>
  <c r="R790" i="1"/>
  <c r="T465" i="1"/>
  <c r="R465" i="1"/>
  <c r="R59" i="1"/>
  <c r="T59" i="1"/>
  <c r="T519" i="1"/>
  <c r="R519" i="1"/>
  <c r="T749" i="1"/>
  <c r="R749" i="1"/>
  <c r="T290" i="1"/>
  <c r="T137" i="1"/>
  <c r="R137" i="1"/>
  <c r="T742" i="1"/>
  <c r="R742" i="1"/>
  <c r="T608" i="1"/>
  <c r="R608" i="1"/>
  <c r="T658" i="1"/>
  <c r="R658" i="1"/>
  <c r="T307" i="1"/>
  <c r="T801" i="1"/>
  <c r="R801" i="1"/>
  <c r="T544" i="1"/>
  <c r="R544" i="1"/>
  <c r="T84" i="1"/>
  <c r="R84" i="1"/>
  <c r="T503" i="1"/>
  <c r="R503" i="1"/>
  <c r="T822" i="1"/>
  <c r="R822" i="1"/>
  <c r="T299" i="1"/>
  <c r="T752" i="1"/>
  <c r="R752" i="1"/>
  <c r="R538" i="1"/>
  <c r="T538" i="1"/>
  <c r="T758" i="1"/>
  <c r="R758" i="1"/>
  <c r="T827" i="1"/>
  <c r="R827" i="1"/>
  <c r="T726" i="1"/>
  <c r="R726" i="1"/>
  <c r="T265" i="1"/>
  <c r="BA269" i="151"/>
  <c r="T338" i="1"/>
  <c r="R338" i="1"/>
  <c r="T283" i="1"/>
  <c r="T308" i="1"/>
  <c r="T95" i="1"/>
  <c r="R95" i="1"/>
  <c r="T296" i="1"/>
  <c r="T750" i="1"/>
  <c r="R750" i="1"/>
  <c r="T647" i="1"/>
  <c r="R647" i="1"/>
  <c r="T125" i="1"/>
  <c r="R125" i="1"/>
  <c r="T675" i="1"/>
  <c r="R675" i="1"/>
  <c r="T482" i="1"/>
  <c r="R482" i="1"/>
  <c r="T633" i="1"/>
  <c r="R633" i="1"/>
  <c r="T56" i="1"/>
  <c r="R56" i="1"/>
  <c r="R80" i="1"/>
  <c r="T80" i="1"/>
  <c r="T662" i="1"/>
  <c r="R662" i="1"/>
  <c r="T489" i="1"/>
  <c r="R489" i="1"/>
  <c r="R540" i="1"/>
  <c r="T540" i="1"/>
  <c r="T695" i="1"/>
  <c r="R695" i="1"/>
  <c r="T409" i="1"/>
  <c r="R409" i="1"/>
  <c r="T213" i="1"/>
  <c r="R213" i="1"/>
  <c r="U146" i="151" s="1"/>
  <c r="T532" i="1"/>
  <c r="R532" i="1"/>
  <c r="T702" i="1"/>
  <c r="R702" i="1"/>
  <c r="T722" i="1"/>
  <c r="R722" i="1"/>
  <c r="T445" i="1"/>
  <c r="R445" i="1"/>
  <c r="T756" i="1"/>
  <c r="R756" i="1"/>
  <c r="T133" i="1"/>
  <c r="R133" i="1"/>
  <c r="T782" i="1"/>
  <c r="R782" i="1"/>
  <c r="T391" i="1"/>
  <c r="R391" i="1"/>
  <c r="T728" i="1"/>
  <c r="R728" i="1"/>
  <c r="R651" i="1"/>
  <c r="T651" i="1"/>
  <c r="T189" i="1"/>
  <c r="R189" i="1"/>
  <c r="T678" i="1"/>
  <c r="R678" i="1"/>
  <c r="T449" i="1"/>
  <c r="R449" i="1"/>
  <c r="T567" i="1"/>
  <c r="R567" i="1"/>
  <c r="T381" i="1"/>
  <c r="R381" i="1"/>
  <c r="T273" i="1"/>
  <c r="T446" i="1"/>
  <c r="R446" i="1"/>
  <c r="T149" i="1"/>
  <c r="R149" i="1"/>
  <c r="T788" i="1"/>
  <c r="R788" i="1"/>
  <c r="T512" i="1"/>
  <c r="R512" i="1"/>
  <c r="R650" i="1"/>
  <c r="T650" i="1"/>
  <c r="T359" i="1"/>
  <c r="R359" i="1"/>
  <c r="R745" i="1"/>
  <c r="T745" i="1"/>
  <c r="T392" i="1"/>
  <c r="R392" i="1"/>
  <c r="T815" i="1"/>
  <c r="R815" i="1"/>
  <c r="T214" i="1"/>
  <c r="R214" i="1"/>
  <c r="V146" i="151" s="1"/>
  <c r="T786" i="1"/>
  <c r="R786" i="1"/>
  <c r="T45" i="1"/>
  <c r="R45" i="1"/>
  <c r="T611" i="1"/>
  <c r="R611" i="1"/>
  <c r="T247" i="1"/>
  <c r="T529" i="1"/>
  <c r="R529" i="1"/>
  <c r="T787" i="1"/>
  <c r="R787" i="1"/>
  <c r="T701" i="1"/>
  <c r="R701" i="1"/>
  <c r="T334" i="1"/>
  <c r="R334" i="1"/>
  <c r="R571" i="1"/>
  <c r="T571" i="1"/>
  <c r="T598" i="1"/>
  <c r="R598" i="1"/>
  <c r="T417" i="1"/>
  <c r="R417" i="1"/>
  <c r="T663" i="1"/>
  <c r="R663" i="1"/>
  <c r="T518" i="1"/>
  <c r="R518" i="1"/>
  <c r="T467" i="1"/>
  <c r="R467" i="1"/>
  <c r="T696" i="1"/>
  <c r="R696" i="1"/>
  <c r="T320" i="1"/>
  <c r="R320" i="1"/>
  <c r="T195" i="1"/>
  <c r="R195" i="1"/>
  <c r="T816" i="1"/>
  <c r="R816" i="1"/>
  <c r="T480" i="1"/>
  <c r="R480" i="1"/>
  <c r="T398" i="1"/>
  <c r="R398" i="1"/>
  <c r="T274" i="1"/>
  <c r="T800" i="1"/>
  <c r="R800" i="1"/>
  <c r="T464" i="1"/>
  <c r="R464" i="1"/>
  <c r="T671" i="1"/>
  <c r="R671" i="1"/>
  <c r="T237" i="1"/>
  <c r="T78" i="1"/>
  <c r="R78" i="1"/>
  <c r="T559" i="1"/>
  <c r="R559" i="1"/>
  <c r="T502" i="1"/>
  <c r="R502" i="1"/>
  <c r="T484" i="1"/>
  <c r="R484" i="1"/>
  <c r="T609" i="1"/>
  <c r="R609" i="1"/>
  <c r="T262" i="1"/>
  <c r="AX269" i="151"/>
  <c r="R427" i="1"/>
  <c r="T427" i="1"/>
  <c r="R28" i="1"/>
  <c r="W149" i="151" s="1"/>
  <c r="T28" i="1"/>
  <c r="R203" i="1"/>
  <c r="T203" i="1"/>
  <c r="T792" i="1"/>
  <c r="R792" i="1"/>
  <c r="T201" i="1"/>
  <c r="R201" i="1"/>
  <c r="T789" i="1"/>
  <c r="R789" i="1"/>
  <c r="R410" i="1"/>
  <c r="T410" i="1"/>
  <c r="T530" i="1"/>
  <c r="R530" i="1"/>
  <c r="T821" i="1"/>
  <c r="R821" i="1"/>
  <c r="T349" i="1"/>
  <c r="R349" i="1"/>
  <c r="T808" i="1"/>
  <c r="R808" i="1"/>
  <c r="R426" i="1"/>
  <c r="T426" i="1"/>
  <c r="T311" i="1"/>
  <c r="T326" i="1"/>
  <c r="R326" i="1"/>
  <c r="R554" i="1"/>
  <c r="T554" i="1"/>
  <c r="T456" i="1"/>
  <c r="R456" i="1"/>
  <c r="T62" i="1"/>
  <c r="R62" i="1"/>
  <c r="T313" i="1"/>
  <c r="T128" i="1"/>
  <c r="R128" i="1"/>
  <c r="T661" i="1"/>
  <c r="R661" i="1"/>
  <c r="R476" i="1"/>
  <c r="T476" i="1"/>
  <c r="T132" i="1"/>
  <c r="R132" i="1"/>
  <c r="T387" i="1"/>
  <c r="R387" i="1"/>
  <c r="T235" i="1"/>
  <c r="V272" i="151"/>
  <c r="T219" i="1"/>
  <c r="T430" i="1"/>
  <c r="R430" i="1"/>
  <c r="R652" i="1"/>
  <c r="T652" i="1"/>
  <c r="T511" i="1"/>
  <c r="R511" i="1"/>
  <c r="T103" i="1"/>
  <c r="R103" i="1"/>
  <c r="T182" i="1"/>
  <c r="R182" i="1"/>
  <c r="T54" i="1"/>
  <c r="R54" i="1"/>
  <c r="R602" i="1"/>
  <c r="T602" i="1"/>
  <c r="T248" i="1"/>
  <c r="T47" i="1"/>
  <c r="R47" i="1"/>
  <c r="R379" i="1"/>
  <c r="T379" i="1"/>
  <c r="T777" i="1"/>
  <c r="R777" i="1"/>
  <c r="R555" i="1"/>
  <c r="T555" i="1"/>
  <c r="T562" i="1"/>
  <c r="R562" i="1"/>
  <c r="R698" i="1"/>
  <c r="T698" i="1"/>
  <c r="T164" i="1"/>
  <c r="R164" i="1"/>
  <c r="T520" i="1"/>
  <c r="R520" i="1"/>
  <c r="R634" i="1"/>
  <c r="T634" i="1"/>
  <c r="T287" i="1"/>
  <c r="T221" i="1"/>
  <c r="T794" i="1"/>
  <c r="R794" i="1"/>
  <c r="T565" i="1"/>
  <c r="R565" i="1"/>
  <c r="T207" i="1"/>
  <c r="R207" i="1"/>
  <c r="T810" i="1"/>
  <c r="R810" i="1"/>
  <c r="R395" i="1"/>
  <c r="T395" i="1"/>
  <c r="T226" i="1"/>
  <c r="T50" i="1"/>
  <c r="R50" i="1"/>
  <c r="BL29" i="1" a="1"/>
  <c r="BL29" i="1" s="1"/>
  <c r="AZ31" i="1" a="1"/>
  <c r="AZ31" i="1" s="1"/>
  <c r="BC31" i="1" a="1"/>
  <c r="BC31" i="1" s="1"/>
  <c r="AY32" i="1" a="1"/>
  <c r="AY32" i="1" s="1"/>
  <c r="BB32" i="1" a="1"/>
  <c r="BB32" i="1" s="1"/>
  <c r="AZ27" i="1" a="1"/>
  <c r="AZ27" i="1" s="1"/>
  <c r="BI28" i="1" a="1"/>
  <c r="BI28" i="1" s="1"/>
  <c r="BD28" i="1" a="1"/>
  <c r="BD28" i="1" s="1"/>
  <c r="BH28" i="1" a="1"/>
  <c r="BH28" i="1" s="1"/>
  <c r="BK30" i="1" a="1"/>
  <c r="BK30" i="1" s="1"/>
  <c r="AW26" i="1" a="1"/>
  <c r="AW26" i="1" s="1"/>
  <c r="BE28" i="1" a="1"/>
  <c r="BE28" i="1" s="1"/>
  <c r="AT26" i="1" a="1"/>
  <c r="AT26" i="1" s="1"/>
  <c r="AX29" i="1" a="1"/>
  <c r="AX29" i="1" s="1"/>
  <c r="BL31" i="1" a="1"/>
  <c r="BL31" i="1" s="1"/>
  <c r="BK32" i="1" a="1"/>
  <c r="BK32" i="1" s="1"/>
  <c r="BN32" i="1" a="1"/>
  <c r="BN32" i="1" s="1"/>
  <c r="BL27" i="1" a="1"/>
  <c r="BL27" i="1" s="1"/>
  <c r="BJ29" i="1" a="1"/>
  <c r="BJ29" i="1" s="1"/>
  <c r="AX31" i="1" a="1"/>
  <c r="AX31" i="1" s="1"/>
  <c r="AW32" i="1" a="1"/>
  <c r="AW32" i="1" s="1"/>
  <c r="AX27" i="1" a="1"/>
  <c r="AX27" i="1" s="1"/>
  <c r="AW27" i="1" a="1"/>
  <c r="AW27" i="1" s="1"/>
  <c r="BB28" i="1" a="1"/>
  <c r="BB28" i="1" s="1"/>
  <c r="BI30" i="1" a="1"/>
  <c r="BI30" i="1" s="1"/>
  <c r="BK26" i="1" a="1"/>
  <c r="BK26" i="1" s="1"/>
  <c r="AV29" i="1" a="1"/>
  <c r="AV29" i="1" s="1"/>
  <c r="AU29" i="1" a="1"/>
  <c r="AU29" i="1" s="1"/>
  <c r="BJ31" i="1" a="1"/>
  <c r="BJ31" i="1" s="1"/>
  <c r="BI32" i="1" a="1"/>
  <c r="BI32" i="1" s="1"/>
  <c r="BJ27" i="1" a="1"/>
  <c r="BJ27" i="1" s="1"/>
  <c r="BE27" i="1" a="1"/>
  <c r="BE27" i="1" s="1"/>
  <c r="BI27" i="1" a="1"/>
  <c r="BI27" i="1" s="1"/>
  <c r="BN28" i="1" a="1"/>
  <c r="BN28" i="1" s="1"/>
  <c r="AU30" i="1" a="1"/>
  <c r="AU30" i="1" s="1"/>
  <c r="BB26" i="1" a="1"/>
  <c r="BB26" i="1" s="1"/>
  <c r="BH29" i="1" a="1"/>
  <c r="BH29" i="1" s="1"/>
  <c r="BC29" i="1" a="1"/>
  <c r="BC29" i="1" s="1"/>
  <c r="BG29" i="1" a="1"/>
  <c r="BG29" i="1" s="1"/>
  <c r="AV31" i="1" a="1"/>
  <c r="AV31" i="1" s="1"/>
  <c r="AU32" i="1" a="1"/>
  <c r="AU32" i="1" s="1"/>
  <c r="BC32" i="1" a="1"/>
  <c r="BC32" i="1" s="1"/>
  <c r="AT27" i="1" a="1"/>
  <c r="AT27" i="1" s="1"/>
  <c r="AZ28" i="1" a="1"/>
  <c r="AZ28" i="1" s="1"/>
  <c r="BG30" i="1" a="1"/>
  <c r="BG30" i="1" s="1"/>
  <c r="BB30" i="1" a="1"/>
  <c r="BB30" i="1" s="1"/>
  <c r="AT30" i="1" a="1"/>
  <c r="AT30" i="1" s="1"/>
  <c r="BD29" i="1" a="1"/>
  <c r="BD29" i="1" s="1"/>
  <c r="BH31" i="1" a="1"/>
  <c r="BH31" i="1" s="1"/>
  <c r="BG32" i="1" a="1"/>
  <c r="BG32" i="1" s="1"/>
  <c r="BC27" i="1" a="1"/>
  <c r="BC27" i="1" s="1"/>
  <c r="BF27" i="1" a="1"/>
  <c r="BF27" i="1" s="1"/>
  <c r="BL28" i="1" a="1"/>
  <c r="BL28" i="1" s="1"/>
  <c r="BN30" i="1" a="1"/>
  <c r="BN30" i="1" s="1"/>
  <c r="BF30" i="1" a="1"/>
  <c r="BF30" i="1" s="1"/>
  <c r="BA29" i="1" a="1"/>
  <c r="BA29" i="1" s="1"/>
  <c r="AT31" i="1" a="1"/>
  <c r="AT31" i="1" s="1"/>
  <c r="BE32" i="1" a="1"/>
  <c r="BE32" i="1" s="1"/>
  <c r="AX28" i="1" a="1"/>
  <c r="AX28" i="1" s="1"/>
  <c r="AZ30" i="1" a="1"/>
  <c r="AZ30" i="1" s="1"/>
  <c r="BC30" i="1" a="1"/>
  <c r="BC30" i="1" s="1"/>
  <c r="BD26" i="1" a="1"/>
  <c r="BD26" i="1" s="1"/>
  <c r="AU26" i="1" a="1"/>
  <c r="AU26" i="1" s="1"/>
  <c r="BM29" i="1" a="1"/>
  <c r="BM29" i="1" s="1"/>
  <c r="BF31" i="1" a="1"/>
  <c r="BF31" i="1" s="1"/>
  <c r="BA31" i="1" a="1"/>
  <c r="BA31" i="1" s="1"/>
  <c r="BE31" i="1" a="1"/>
  <c r="BE31" i="1" s="1"/>
  <c r="AZ32" i="1" a="1"/>
  <c r="AZ32" i="1" s="1"/>
  <c r="BD32" i="1" a="1"/>
  <c r="BD32" i="1" s="1"/>
  <c r="BA27" i="1" a="1"/>
  <c r="BA27" i="1" s="1"/>
  <c r="BJ28" i="1" a="1"/>
  <c r="BJ28" i="1" s="1"/>
  <c r="BL30" i="1" a="1"/>
  <c r="BL30" i="1" s="1"/>
  <c r="BG26" i="1" a="1"/>
  <c r="BG26" i="1" s="1"/>
  <c r="AY29" i="1" a="1"/>
  <c r="AY29" i="1" s="1"/>
  <c r="BM31" i="1" a="1"/>
  <c r="BM31" i="1" s="1"/>
  <c r="BL32" i="1" a="1"/>
  <c r="BL32" i="1" s="1"/>
  <c r="BM27" i="1" a="1"/>
  <c r="BM27" i="1" s="1"/>
  <c r="AT28" i="1" a="1"/>
  <c r="AT28" i="1" s="1"/>
  <c r="AX30" i="1" a="1"/>
  <c r="AX30" i="1" s="1"/>
  <c r="BK29" i="1" a="1"/>
  <c r="BK29" i="1" s="1"/>
  <c r="AY31" i="1" a="1"/>
  <c r="AY31" i="1" s="1"/>
  <c r="BB31" i="1" a="1"/>
  <c r="BB31" i="1" s="1"/>
  <c r="AX32" i="1" a="1"/>
  <c r="AX32" i="1" s="1"/>
  <c r="BA32" i="1" a="1"/>
  <c r="BA32" i="1" s="1"/>
  <c r="AY27" i="1" a="1"/>
  <c r="AY27" i="1" s="1"/>
  <c r="BC28" i="1" a="1"/>
  <c r="BC28" i="1" s="1"/>
  <c r="BF28" i="1" a="1"/>
  <c r="BF28" i="1" s="1"/>
  <c r="BJ30" i="1" a="1"/>
  <c r="BJ30" i="1" s="1"/>
  <c r="BN26" i="1" a="1"/>
  <c r="BN26" i="1" s="1"/>
  <c r="AW29" i="1" a="1"/>
  <c r="AW29" i="1" s="1"/>
  <c r="AT29" i="1" a="1"/>
  <c r="AT29" i="1" s="1"/>
  <c r="BK31" i="1" a="1"/>
  <c r="BK31" i="1" s="1"/>
  <c r="BN31" i="1" a="1"/>
  <c r="BN31" i="1" s="1"/>
  <c r="BJ32" i="1" a="1"/>
  <c r="BJ32" i="1" s="1"/>
  <c r="BM32" i="1" a="1"/>
  <c r="BM32" i="1" s="1"/>
  <c r="BK27" i="1" a="1"/>
  <c r="BK27" i="1" s="1"/>
  <c r="AV27" i="1" a="1"/>
  <c r="AV27" i="1" s="1"/>
  <c r="AV30" i="1" a="1"/>
  <c r="AV30" i="1" s="1"/>
  <c r="AZ26" i="1" a="1"/>
  <c r="AZ26" i="1" s="1"/>
  <c r="BE30" i="1" a="1"/>
  <c r="BE30" i="1" s="1"/>
  <c r="BJ26" i="1" a="1"/>
  <c r="BJ26" i="1" s="1"/>
  <c r="BI29" i="1" a="1"/>
  <c r="BI29" i="1" s="1"/>
  <c r="BF29" i="1" a="1"/>
  <c r="BF29" i="1" s="1"/>
  <c r="AW31" i="1" a="1"/>
  <c r="AW31" i="1" s="1"/>
  <c r="AV32" i="1" a="1"/>
  <c r="AV32" i="1" s="1"/>
  <c r="AU27" i="1" a="1"/>
  <c r="AU27" i="1" s="1"/>
  <c r="BA28" i="1" a="1"/>
  <c r="BA28" i="1" s="1"/>
  <c r="AU28" i="1" a="1"/>
  <c r="AU28" i="1" s="1"/>
  <c r="BH30" i="1" a="1"/>
  <c r="BH30" i="1" s="1"/>
  <c r="BL26" i="1" a="1"/>
  <c r="BL26" i="1" s="1"/>
  <c r="AX26" i="1" a="1"/>
  <c r="AX26" i="1" s="1"/>
  <c r="BF26" i="1" a="1"/>
  <c r="BF26" i="1" s="1"/>
  <c r="BE29" i="1" a="1"/>
  <c r="BE29" i="1" s="1"/>
  <c r="BI31" i="1" a="1"/>
  <c r="BI31" i="1" s="1"/>
  <c r="BH32" i="1" a="1"/>
  <c r="BH32" i="1" s="1"/>
  <c r="BD27" i="1" a="1"/>
  <c r="BD27" i="1" s="1"/>
  <c r="BG27" i="1" a="1"/>
  <c r="BG27" i="1" s="1"/>
  <c r="BM28" i="1" a="1"/>
  <c r="BM28" i="1" s="1"/>
  <c r="BA26" i="1" a="1"/>
  <c r="BA26" i="1" s="1"/>
  <c r="BM26" i="1" a="1"/>
  <c r="BM26" i="1" s="1"/>
  <c r="AY26" i="1" a="1"/>
  <c r="AY26" i="1" s="1"/>
  <c r="BB29" i="1" a="1"/>
  <c r="BB29" i="1" s="1"/>
  <c r="AU31" i="1" a="1"/>
  <c r="AU31" i="1" s="1"/>
  <c r="AT32" i="1" a="1"/>
  <c r="AT32" i="1" s="1"/>
  <c r="BH27" i="1" a="1"/>
  <c r="BH27" i="1" s="1"/>
  <c r="AY28" i="1" a="1"/>
  <c r="AY28" i="1" s="1"/>
  <c r="BG28" i="1" a="1"/>
  <c r="BG28" i="1" s="1"/>
  <c r="BA30" i="1" a="1"/>
  <c r="BA30" i="1" s="1"/>
  <c r="BD30" i="1" a="1"/>
  <c r="BD30" i="1" s="1"/>
  <c r="BE26" i="1" a="1"/>
  <c r="BE26" i="1" s="1"/>
  <c r="AV26" i="1" a="1"/>
  <c r="AV26" i="1" s="1"/>
  <c r="BC26" i="1" a="1"/>
  <c r="BC26" i="1" s="1"/>
  <c r="BN29" i="1" a="1"/>
  <c r="BN29" i="1" s="1"/>
  <c r="BG31" i="1" a="1"/>
  <c r="BG31" i="1" s="1"/>
  <c r="BD31" i="1" a="1"/>
  <c r="BD31" i="1" s="1"/>
  <c r="BF32" i="1" a="1"/>
  <c r="BF32" i="1" s="1"/>
  <c r="BB27" i="1" a="1"/>
  <c r="BB27" i="1" s="1"/>
  <c r="BK28" i="1" a="1"/>
  <c r="BK28" i="1" s="1"/>
  <c r="BM30" i="1" a="1"/>
  <c r="BM30" i="1" s="1"/>
  <c r="BH26" i="1" a="1"/>
  <c r="BH26" i="1" s="1"/>
  <c r="AW30" i="1" a="1"/>
  <c r="AW30" i="1" s="1"/>
  <c r="BI26" i="1" a="1"/>
  <c r="BI26" i="1" s="1"/>
  <c r="AZ29" i="1" a="1"/>
  <c r="AZ29" i="1" s="1"/>
  <c r="BN27" i="1" a="1"/>
  <c r="BN27" i="1" s="1"/>
  <c r="AW28" i="1" a="1"/>
  <c r="AW28" i="1" s="1"/>
  <c r="AV28" i="1" a="1"/>
  <c r="AV28" i="1" s="1"/>
  <c r="AY30" i="1" a="1"/>
  <c r="AY30" i="1" s="1"/>
  <c r="S28" i="1"/>
  <c r="T159" i="1"/>
  <c r="R159" i="1"/>
  <c r="T215" i="1"/>
  <c r="R215" i="1"/>
  <c r="W146" i="151" s="1"/>
  <c r="T175" i="1"/>
  <c r="R175" i="1"/>
  <c r="AL84" i="151" s="1"/>
  <c r="T372" i="1"/>
  <c r="R372" i="1"/>
  <c r="T648" i="1"/>
  <c r="R648" i="1"/>
  <c r="R683" i="1"/>
  <c r="T683" i="1"/>
  <c r="T798" i="1"/>
  <c r="R798" i="1"/>
  <c r="T580" i="1"/>
  <c r="R580" i="1"/>
  <c r="R330" i="1"/>
  <c r="T330" i="1"/>
  <c r="R682" i="1"/>
  <c r="T682" i="1"/>
  <c r="T82" i="1"/>
  <c r="R82" i="1"/>
  <c r="R74" i="1"/>
  <c r="T74" i="1"/>
  <c r="T418" i="1"/>
  <c r="R418" i="1"/>
  <c r="R715" i="1"/>
  <c r="T715" i="1"/>
  <c r="T386" i="1"/>
  <c r="R386" i="1"/>
  <c r="T206" i="1"/>
  <c r="R206" i="1"/>
  <c r="T433" i="1"/>
  <c r="R433" i="1"/>
  <c r="T552" i="1"/>
  <c r="R552" i="1"/>
  <c r="T487" i="1"/>
  <c r="R487" i="1"/>
  <c r="T566" i="1"/>
  <c r="R566" i="1"/>
  <c r="T740" i="1"/>
  <c r="R740" i="1"/>
  <c r="T148" i="1"/>
  <c r="R148" i="1"/>
  <c r="T797" i="1"/>
  <c r="R797" i="1"/>
  <c r="T754" i="1"/>
  <c r="R754" i="1"/>
  <c r="T46" i="1"/>
  <c r="R46" i="1"/>
  <c r="T714" i="1"/>
  <c r="R714" i="1"/>
  <c r="T305" i="1"/>
  <c r="T521" i="1"/>
  <c r="R521" i="1"/>
  <c r="T694" i="1"/>
  <c r="R694" i="1"/>
  <c r="T527" i="1"/>
  <c r="R527" i="1"/>
  <c r="T674" i="1"/>
  <c r="R674" i="1"/>
  <c r="T631" i="1"/>
  <c r="R631" i="1"/>
  <c r="U272" i="151"/>
  <c r="T218" i="1"/>
  <c r="T596" i="1"/>
  <c r="R596" i="1"/>
  <c r="T333" i="1"/>
  <c r="R333" i="1"/>
  <c r="R61" i="1"/>
  <c r="T61" i="1"/>
  <c r="T579" i="1"/>
  <c r="R579" i="1"/>
  <c r="T280" i="1"/>
  <c r="R700" i="1"/>
  <c r="T700" i="1"/>
  <c r="T165" i="1"/>
  <c r="R165" i="1"/>
  <c r="T653" i="1"/>
  <c r="R653" i="1"/>
  <c r="T477" i="1"/>
  <c r="R477" i="1"/>
  <c r="T501" i="1"/>
  <c r="R501" i="1"/>
  <c r="T644" i="1"/>
  <c r="R644" i="1"/>
  <c r="R202" i="1"/>
  <c r="T202" i="1"/>
  <c r="T88" i="1"/>
  <c r="R88" i="1"/>
  <c r="T439" i="1"/>
  <c r="R439" i="1"/>
  <c r="T146" i="1"/>
  <c r="R146" i="1"/>
  <c r="T87" i="1"/>
  <c r="R87" i="1"/>
  <c r="T127" i="1"/>
  <c r="R127" i="1"/>
  <c r="T469" i="1"/>
  <c r="R469" i="1"/>
  <c r="T606" i="1"/>
  <c r="R606" i="1"/>
  <c r="T382" i="1"/>
  <c r="R382" i="1"/>
  <c r="T376" i="1"/>
  <c r="R376" i="1"/>
  <c r="T369" i="1"/>
  <c r="R369" i="1"/>
  <c r="T238" i="1"/>
  <c r="T681" i="1"/>
  <c r="R681" i="1"/>
  <c r="T639" i="1"/>
  <c r="R639" i="1"/>
  <c r="T353" i="1"/>
  <c r="R353" i="1"/>
  <c r="T115" i="1"/>
  <c r="R115" i="1"/>
  <c r="T785" i="1"/>
  <c r="R785" i="1"/>
  <c r="R138" i="1"/>
  <c r="T138" i="1"/>
  <c r="T479" i="1"/>
  <c r="R479" i="1"/>
  <c r="T339" i="1"/>
  <c r="R339" i="1"/>
  <c r="T649" i="1"/>
  <c r="R649" i="1"/>
  <c r="T158" i="1"/>
  <c r="R158" i="1"/>
  <c r="T729" i="1"/>
  <c r="R729" i="1"/>
  <c r="T190" i="1"/>
  <c r="R190" i="1"/>
  <c r="T150" i="1"/>
  <c r="R150" i="1"/>
  <c r="T69" i="1"/>
  <c r="R69" i="1"/>
  <c r="R107" i="1"/>
  <c r="T107" i="1"/>
  <c r="R122" i="1"/>
  <c r="T122" i="1"/>
  <c r="T276" i="1"/>
  <c r="T576" i="1"/>
  <c r="R576" i="1"/>
  <c r="T535" i="1"/>
  <c r="R535" i="1"/>
  <c r="T719" i="1"/>
  <c r="R719" i="1"/>
  <c r="T767" i="1"/>
  <c r="R767" i="1"/>
  <c r="T230" i="1"/>
  <c r="T424" i="1"/>
  <c r="R424" i="1"/>
  <c r="R316" i="1"/>
  <c r="T316" i="1"/>
  <c r="T94" i="1"/>
  <c r="R94" i="1"/>
  <c r="R618" i="1"/>
  <c r="T618" i="1"/>
  <c r="R667" i="1"/>
  <c r="T667" i="1"/>
  <c r="T344" i="1"/>
  <c r="R344" i="1"/>
  <c r="T582" i="1"/>
  <c r="R582" i="1"/>
  <c r="T468" i="1"/>
  <c r="R468" i="1"/>
  <c r="R442" i="1"/>
  <c r="T442" i="1"/>
  <c r="T641" i="1"/>
  <c r="R641" i="1"/>
  <c r="R556" i="1"/>
  <c r="T556" i="1"/>
  <c r="T67" i="1"/>
  <c r="R67" i="1"/>
  <c r="T751" i="1"/>
  <c r="R751" i="1"/>
  <c r="S143" i="151"/>
  <c r="T236" i="1"/>
  <c r="T211" i="1"/>
  <c r="R211" i="1"/>
  <c r="S146" i="151" s="1"/>
  <c r="T315" i="1"/>
  <c r="T217" i="1"/>
  <c r="T272" i="151"/>
  <c r="T783" i="1"/>
  <c r="R783" i="1"/>
  <c r="T251" i="1"/>
  <c r="T498" i="1"/>
  <c r="R498" i="1"/>
  <c r="T49" i="1"/>
  <c r="R49" i="1"/>
  <c r="T51" i="1"/>
  <c r="R51" i="1"/>
  <c r="W88" i="151" s="1"/>
  <c r="T551" i="1"/>
  <c r="R551" i="1"/>
  <c r="T178" i="1"/>
  <c r="R178" i="1"/>
  <c r="T239" i="1"/>
  <c r="T327" i="1"/>
  <c r="R327" i="1"/>
  <c r="T568" i="1"/>
  <c r="R568" i="1"/>
  <c r="T780" i="1"/>
  <c r="R780" i="1"/>
  <c r="R170" i="1"/>
  <c r="T170" i="1"/>
  <c r="U269" i="151"/>
  <c r="T268" i="1"/>
  <c r="T131" i="1"/>
  <c r="R131" i="1"/>
  <c r="T228" i="1"/>
  <c r="T375" i="1"/>
  <c r="R375" i="1"/>
  <c r="T599" i="1"/>
  <c r="R599" i="1"/>
  <c r="R364" i="1"/>
  <c r="T364" i="1"/>
  <c r="T198" i="1"/>
  <c r="R198" i="1"/>
  <c r="T371" i="1"/>
  <c r="R371" i="1"/>
  <c r="T322" i="1"/>
  <c r="R322" i="1"/>
  <c r="R666" i="1"/>
  <c r="T666" i="1"/>
  <c r="T775" i="1"/>
  <c r="R775" i="1"/>
  <c r="R506" i="1"/>
  <c r="T506" i="1"/>
  <c r="W272" i="151"/>
  <c r="T220" i="1"/>
  <c r="T770" i="1"/>
  <c r="R770" i="1"/>
  <c r="T108" i="1"/>
  <c r="R108" i="1"/>
  <c r="T173" i="1"/>
  <c r="R173" i="1"/>
  <c r="T528" i="1"/>
  <c r="R528" i="1"/>
  <c r="T135" i="1"/>
  <c r="R135" i="1"/>
  <c r="T438" i="1"/>
  <c r="R438" i="1"/>
  <c r="T358" i="1"/>
  <c r="R358" i="1"/>
  <c r="T337" i="1"/>
  <c r="R337" i="1"/>
  <c r="T685" i="1"/>
  <c r="R685" i="1"/>
  <c r="T302" i="1"/>
  <c r="T343" i="1"/>
  <c r="R343" i="1"/>
  <c r="R123" i="1"/>
  <c r="T123" i="1"/>
  <c r="T241" i="1"/>
  <c r="T761" i="1"/>
  <c r="R761" i="1"/>
  <c r="T592" i="1"/>
  <c r="R592" i="1"/>
  <c r="T720" i="1"/>
  <c r="R720" i="1"/>
  <c r="T739" i="1"/>
  <c r="R739" i="1"/>
  <c r="T112" i="1"/>
  <c r="R112" i="1"/>
  <c r="R570" i="1"/>
  <c r="T570" i="1"/>
  <c r="T200" i="1"/>
  <c r="R200" i="1"/>
  <c r="T393" i="1"/>
  <c r="R393" i="1"/>
  <c r="T496" i="1"/>
  <c r="R496" i="1"/>
  <c r="R156" i="1"/>
  <c r="T156" i="1"/>
  <c r="T664" i="1"/>
  <c r="R664" i="1"/>
  <c r="T79" i="1"/>
  <c r="R79" i="1"/>
  <c r="T199" i="1"/>
  <c r="R199" i="1"/>
  <c r="T645" i="1"/>
  <c r="R645" i="1"/>
  <c r="BC52" i="1" a="1"/>
  <c r="BC52" i="1" s="1"/>
  <c r="BD52" i="1" a="1"/>
  <c r="BD52" i="1" s="1"/>
  <c r="BA51" i="1" a="1"/>
  <c r="BA51" i="1" s="1"/>
  <c r="BI53" i="1" a="1"/>
  <c r="BI53" i="1" s="1"/>
  <c r="BB53" i="1" a="1"/>
  <c r="BB53" i="1" s="1"/>
  <c r="BG52" i="1" a="1"/>
  <c r="BG52" i="1" s="1"/>
  <c r="BK51" i="1" a="1"/>
  <c r="BK51" i="1" s="1"/>
  <c r="AU51" i="1" a="1"/>
  <c r="AU51" i="1" s="1"/>
  <c r="BE51" i="1" a="1"/>
  <c r="BE51" i="1" s="1"/>
  <c r="BF53" i="1" a="1"/>
  <c r="BF53" i="1" s="1"/>
  <c r="AX52" i="1" a="1"/>
  <c r="AX52" i="1" s="1"/>
  <c r="BG51" i="1" a="1"/>
  <c r="BG51" i="1" s="1"/>
  <c r="BH51" i="1" a="1"/>
  <c r="BH51" i="1" s="1"/>
  <c r="BN53" i="1" a="1"/>
  <c r="BN53" i="1" s="1"/>
  <c r="BJ52" i="1" a="1"/>
  <c r="BJ52" i="1" s="1"/>
  <c r="BA52" i="1" a="1"/>
  <c r="BA52" i="1" s="1"/>
  <c r="BM52" i="1" a="1"/>
  <c r="BM52" i="1" s="1"/>
  <c r="BE52" i="1" a="1"/>
  <c r="BE52" i="1" s="1"/>
  <c r="BD51" i="1" a="1"/>
  <c r="BD51" i="1" s="1"/>
  <c r="AX53" i="1" a="1"/>
  <c r="AX53" i="1" s="1"/>
  <c r="BB51" i="1" a="1"/>
  <c r="BB51" i="1" s="1"/>
  <c r="BJ53" i="1" a="1"/>
  <c r="BJ53" i="1" s="1"/>
  <c r="AY52" i="1" a="1"/>
  <c r="AY52" i="1" s="1"/>
  <c r="BN51" i="1" a="1"/>
  <c r="BN51" i="1" s="1"/>
  <c r="BK52" i="1" a="1"/>
  <c r="BK52" i="1" s="1"/>
  <c r="AT52" i="1" a="1"/>
  <c r="AT52" i="1" s="1"/>
  <c r="AU52" i="1" a="1"/>
  <c r="AU52" i="1" s="1"/>
  <c r="AZ51" i="1" a="1"/>
  <c r="AZ51" i="1" s="1"/>
  <c r="AW51" i="1" a="1"/>
  <c r="AW51" i="1" s="1"/>
  <c r="BH53" i="1" a="1"/>
  <c r="BH53" i="1" s="1"/>
  <c r="AU53" i="1" a="1"/>
  <c r="AU53" i="1" s="1"/>
  <c r="AY51" i="1" a="1"/>
  <c r="AY51" i="1" s="1"/>
  <c r="BB52" i="1" a="1"/>
  <c r="BB52" i="1" s="1"/>
  <c r="BF52" i="1" a="1"/>
  <c r="BF52" i="1" s="1"/>
  <c r="AX51" i="1" a="1"/>
  <c r="AX51" i="1" s="1"/>
  <c r="BL51" i="1" a="1"/>
  <c r="BL51" i="1" s="1"/>
  <c r="BI51" i="1" a="1"/>
  <c r="BI51" i="1" s="1"/>
  <c r="BG53" i="1" a="1"/>
  <c r="BG53" i="1" s="1"/>
  <c r="AT53" i="1" a="1"/>
  <c r="AT53" i="1" s="1"/>
  <c r="BM51" i="1" a="1"/>
  <c r="BM51" i="1" s="1"/>
  <c r="AZ53" i="1" a="1"/>
  <c r="AZ53" i="1" s="1"/>
  <c r="BN52" i="1" a="1"/>
  <c r="BN52" i="1" s="1"/>
  <c r="BJ51" i="1" a="1"/>
  <c r="BJ51" i="1" s="1"/>
  <c r="AT51" i="1" a="1"/>
  <c r="AT51" i="1" s="1"/>
  <c r="BA53" i="1" a="1"/>
  <c r="BA53" i="1" s="1"/>
  <c r="BF51" i="1" a="1"/>
  <c r="BF51" i="1" s="1"/>
  <c r="BM53" i="1" a="1"/>
  <c r="BM53" i="1" s="1"/>
  <c r="BD53" i="1" a="1"/>
  <c r="BD53" i="1" s="1"/>
  <c r="BE53" i="1" a="1"/>
  <c r="BE53" i="1" s="1"/>
  <c r="AY53" i="1" a="1"/>
  <c r="AY53" i="1" s="1"/>
  <c r="AW52" i="1" a="1"/>
  <c r="AW52" i="1" s="1"/>
  <c r="AZ52" i="1" a="1"/>
  <c r="AZ52" i="1" s="1"/>
  <c r="AV52" i="1" a="1"/>
  <c r="AV52" i="1" s="1"/>
  <c r="BC51" i="1" a="1"/>
  <c r="BC51" i="1" s="1"/>
  <c r="BK53" i="1" a="1"/>
  <c r="BK53" i="1" s="1"/>
  <c r="BC53" i="1" a="1"/>
  <c r="BC53" i="1" s="1"/>
  <c r="AV53" i="1" a="1"/>
  <c r="AV53" i="1" s="1"/>
  <c r="BI52" i="1" a="1"/>
  <c r="BI52" i="1" s="1"/>
  <c r="BL52" i="1" a="1"/>
  <c r="BL52" i="1" s="1"/>
  <c r="BH52" i="1" a="1"/>
  <c r="BH52" i="1" s="1"/>
  <c r="AW53" i="1" a="1"/>
  <c r="AW53" i="1" s="1"/>
  <c r="AV51" i="1" a="1"/>
  <c r="AV51" i="1" s="1"/>
  <c r="BL53" i="1" a="1"/>
  <c r="BL53" i="1" s="1"/>
  <c r="S51" i="1"/>
  <c r="T314" i="1"/>
  <c r="T350" i="1"/>
  <c r="R350" i="1"/>
  <c r="T31" i="1"/>
  <c r="R31" i="1"/>
  <c r="T537" i="1"/>
  <c r="R537" i="1"/>
  <c r="T177" i="1"/>
  <c r="R177" i="1"/>
  <c r="T373" i="1"/>
  <c r="R373" i="1"/>
  <c r="T160" i="1"/>
  <c r="R160" i="1"/>
  <c r="T229" i="1"/>
  <c r="T129" i="1"/>
  <c r="R129" i="1"/>
  <c r="R77" i="1"/>
  <c r="T77" i="1"/>
  <c r="R187" i="1"/>
  <c r="T187" i="1"/>
  <c r="T390" i="1"/>
  <c r="R390" i="1"/>
  <c r="T545" i="1"/>
  <c r="R545" i="1"/>
  <c r="T152" i="1"/>
  <c r="R152" i="1"/>
  <c r="T404" i="1"/>
  <c r="R404" i="1"/>
  <c r="R806" i="1"/>
  <c r="T806" i="1"/>
  <c r="T629" i="1"/>
  <c r="R629" i="1"/>
  <c r="T614" i="1"/>
  <c r="R614" i="1"/>
  <c r="T462" i="1"/>
  <c r="R462" i="1"/>
  <c r="T828" i="1"/>
  <c r="R828" i="1"/>
  <c r="T550" i="1"/>
  <c r="R550" i="1"/>
  <c r="T145" i="1"/>
  <c r="R145" i="1"/>
  <c r="T55" i="1"/>
  <c r="R55" i="1"/>
  <c r="R171" i="1"/>
  <c r="T171" i="1"/>
  <c r="T741" i="1"/>
  <c r="R741" i="1"/>
  <c r="T623" i="1"/>
  <c r="R623" i="1"/>
  <c r="T325" i="1"/>
  <c r="R325" i="1"/>
  <c r="T744" i="1"/>
  <c r="R744" i="1"/>
  <c r="T748" i="1"/>
  <c r="R748" i="1"/>
  <c r="T478" i="1"/>
  <c r="R478" i="1"/>
  <c r="R60" i="1"/>
  <c r="T60" i="1"/>
  <c r="R70" i="1"/>
  <c r="T70" i="1"/>
  <c r="T564" i="1"/>
  <c r="R564" i="1"/>
  <c r="T772" i="1"/>
  <c r="R772" i="1"/>
  <c r="A8" i="5"/>
  <c r="R588" i="1"/>
  <c r="T588" i="1"/>
  <c r="T275" i="1"/>
  <c r="T365" i="1"/>
  <c r="R365" i="1"/>
  <c r="T737" i="1"/>
  <c r="R737" i="1"/>
  <c r="T549" i="1"/>
  <c r="R549" i="1"/>
  <c r="T294" i="1"/>
  <c r="T361" i="1"/>
  <c r="R361" i="1"/>
  <c r="T515" i="1"/>
  <c r="R515" i="1"/>
  <c r="T73" i="1"/>
  <c r="R73" i="1"/>
  <c r="T578" i="1"/>
  <c r="R578" i="1"/>
  <c r="T536" i="1"/>
  <c r="R536" i="1"/>
  <c r="T277" i="1"/>
  <c r="T71" i="1"/>
  <c r="R71" i="1"/>
  <c r="T689" i="1"/>
  <c r="R689" i="1"/>
  <c r="R475" i="1"/>
  <c r="T475" i="1"/>
  <c r="T779" i="1"/>
  <c r="R779" i="1"/>
  <c r="R812" i="1"/>
  <c r="T812" i="1"/>
  <c r="T718" i="1"/>
  <c r="R718" i="1"/>
  <c r="T471" i="1"/>
  <c r="R471" i="1"/>
  <c r="T184" i="1"/>
  <c r="R184" i="1"/>
  <c r="T260" i="1"/>
  <c r="T292" i="1"/>
  <c r="T577" i="1"/>
  <c r="R577" i="1"/>
  <c r="T452" i="1"/>
  <c r="R452" i="1"/>
  <c r="T419" i="1"/>
  <c r="R419" i="1"/>
  <c r="T360" i="1"/>
  <c r="R360" i="1"/>
  <c r="T192" i="1"/>
  <c r="R192" i="1"/>
  <c r="T96" i="1"/>
  <c r="R96" i="1"/>
  <c r="T622" i="1"/>
  <c r="R622" i="1"/>
  <c r="T208" i="1"/>
  <c r="R208" i="1"/>
  <c r="T370" i="1"/>
  <c r="R370" i="1"/>
  <c r="T298" i="1"/>
  <c r="T193" i="1"/>
  <c r="R193" i="1"/>
  <c r="R346" i="1"/>
  <c r="T346" i="1"/>
  <c r="R539" i="1"/>
  <c r="T539" i="1"/>
  <c r="T183" i="1"/>
  <c r="R183" i="1"/>
  <c r="T291" i="1"/>
  <c r="T747" i="1"/>
  <c r="R747" i="1"/>
  <c r="T197" i="1"/>
  <c r="R197" i="1"/>
  <c r="T297" i="1"/>
  <c r="T799" i="1"/>
  <c r="R799" i="1"/>
  <c r="T466" i="1"/>
  <c r="R466" i="1"/>
  <c r="T293" i="1"/>
  <c r="T384" i="1"/>
  <c r="R384" i="1"/>
  <c r="T625" i="1"/>
  <c r="R625" i="1"/>
  <c r="T819" i="1"/>
  <c r="R819" i="1"/>
  <c r="T615" i="1"/>
  <c r="R615" i="1"/>
  <c r="T481" i="1"/>
  <c r="R481" i="1"/>
  <c r="T278" i="1"/>
  <c r="T665" i="1"/>
  <c r="R665" i="1"/>
  <c r="T209" i="1"/>
  <c r="R209" i="1"/>
  <c r="AZ83" i="151" s="1"/>
  <c r="T534" i="1"/>
  <c r="R534" i="1"/>
  <c r="T401" i="1"/>
  <c r="R401" i="1"/>
  <c r="T166" i="1"/>
  <c r="R166" i="1"/>
  <c r="R474" i="1"/>
  <c r="T474" i="1"/>
  <c r="R620" i="1"/>
  <c r="T620" i="1"/>
  <c r="T617" i="1"/>
  <c r="R617" i="1"/>
  <c r="T342" i="1"/>
  <c r="R342" i="1"/>
  <c r="R378" i="1"/>
  <c r="T378" i="1"/>
  <c r="T116" i="1"/>
  <c r="R116" i="1"/>
  <c r="R412" i="1"/>
  <c r="T412" i="1"/>
  <c r="T33" i="1"/>
  <c r="R33" i="1"/>
  <c r="W270" i="151" s="1"/>
  <c r="T415" i="1"/>
  <c r="R415" i="1"/>
  <c r="T595" i="1"/>
  <c r="R595" i="1"/>
  <c r="T434" i="1"/>
  <c r="R434" i="1"/>
  <c r="T771" i="1"/>
  <c r="R771" i="1"/>
  <c r="R154" i="1"/>
  <c r="T154" i="1"/>
  <c r="T764" i="1"/>
  <c r="R764" i="1"/>
  <c r="T547" i="1"/>
  <c r="R547" i="1"/>
  <c r="T423" i="1"/>
  <c r="R423" i="1"/>
  <c r="T509" i="1"/>
  <c r="R509" i="1"/>
  <c r="T72" i="1"/>
  <c r="R72" i="1"/>
  <c r="T763" i="1"/>
  <c r="R763" i="1"/>
  <c r="T526" i="1"/>
  <c r="R526" i="1"/>
  <c r="T440" i="1"/>
  <c r="R440" i="1"/>
  <c r="R491" i="1"/>
  <c r="T491" i="1"/>
  <c r="T673" i="1"/>
  <c r="R673" i="1"/>
  <c r="T450" i="1"/>
  <c r="R450" i="1"/>
  <c r="T560" i="1"/>
  <c r="R560" i="1"/>
  <c r="R351" i="1"/>
  <c r="T351" i="1"/>
  <c r="T109" i="1"/>
  <c r="R109" i="1"/>
  <c r="T510" i="1"/>
  <c r="R510" i="1"/>
  <c r="T335" i="1"/>
  <c r="R335" i="1"/>
  <c r="T408" i="1"/>
  <c r="R408" i="1"/>
  <c r="T261" i="1"/>
  <c r="AW269" i="151"/>
  <c r="T120" i="1"/>
  <c r="R120" i="1"/>
  <c r="T773" i="1"/>
  <c r="R773" i="1"/>
  <c r="T397" i="1"/>
  <c r="R397" i="1"/>
  <c r="T585" i="1"/>
  <c r="R585" i="1"/>
  <c r="T591" i="1"/>
  <c r="R591" i="1"/>
  <c r="T778" i="1"/>
  <c r="R778" i="1"/>
  <c r="T118" i="1"/>
  <c r="R118" i="1"/>
  <c r="T179" i="1"/>
  <c r="R179" i="1"/>
  <c r="T755" i="1"/>
  <c r="R755" i="1"/>
  <c r="T803" i="1"/>
  <c r="R803" i="1"/>
  <c r="T414" i="1"/>
  <c r="R414" i="1"/>
  <c r="T723" i="1"/>
  <c r="R723" i="1"/>
  <c r="T281" i="1"/>
  <c r="T141" i="1"/>
  <c r="R141" i="1"/>
  <c r="T738" i="1"/>
  <c r="R738" i="1"/>
  <c r="T272" i="1"/>
  <c r="R524" i="1"/>
  <c r="T524" i="1"/>
  <c r="T753" i="1"/>
  <c r="R753" i="1"/>
  <c r="T98" i="1"/>
  <c r="R98" i="1"/>
  <c r="T517" i="1"/>
  <c r="R517" i="1"/>
  <c r="T746" i="1"/>
  <c r="R746" i="1"/>
  <c r="T224" i="1"/>
  <c r="T242" i="1"/>
  <c r="R619" i="1"/>
  <c r="T619" i="1"/>
  <c r="T151" i="1"/>
  <c r="R151" i="1"/>
  <c r="T692" i="1"/>
  <c r="R692" i="1"/>
  <c r="T437" i="1"/>
  <c r="R437" i="1"/>
  <c r="T301" i="1"/>
  <c r="T17" i="1"/>
  <c r="R17" i="1"/>
  <c r="D9" i="1"/>
  <c r="BD34" i="1" a="1"/>
  <c r="BD34" i="1" s="1"/>
  <c r="AU34" i="1" a="1"/>
  <c r="AU34" i="1" s="1"/>
  <c r="BE36" i="1" a="1"/>
  <c r="BE36" i="1" s="1"/>
  <c r="BN37" i="1" a="1"/>
  <c r="BN37" i="1" s="1"/>
  <c r="BJ37" i="1" a="1"/>
  <c r="BJ37" i="1" s="1"/>
  <c r="BM33" i="1" a="1"/>
  <c r="BM33" i="1" s="1"/>
  <c r="AT35" i="1" a="1"/>
  <c r="AT35" i="1" s="1"/>
  <c r="BK35" i="1" a="1"/>
  <c r="BK35" i="1" s="1"/>
  <c r="AZ37" i="1" a="1"/>
  <c r="AZ37" i="1" s="1"/>
  <c r="AY37" i="1" a="1"/>
  <c r="AY37" i="1" s="1"/>
  <c r="BG34" i="1" a="1"/>
  <c r="BG34" i="1" s="1"/>
  <c r="AY34" i="1" a="1"/>
  <c r="AY34" i="1" s="1"/>
  <c r="BK34" i="1" a="1"/>
  <c r="BK34" i="1" s="1"/>
  <c r="BC36" i="1" a="1"/>
  <c r="BC36" i="1" s="1"/>
  <c r="BL37" i="1" a="1"/>
  <c r="BL37" i="1" s="1"/>
  <c r="AV37" i="1" a="1"/>
  <c r="AV37" i="1" s="1"/>
  <c r="BK37" i="1" a="1"/>
  <c r="BK37" i="1" s="1"/>
  <c r="BJ33" i="1" a="1"/>
  <c r="BJ33" i="1" s="1"/>
  <c r="BH37" i="1" a="1"/>
  <c r="BH37" i="1" s="1"/>
  <c r="AV33" i="1" a="1"/>
  <c r="AV33" i="1" s="1"/>
  <c r="BA36" i="1" a="1"/>
  <c r="BA36" i="1" s="1"/>
  <c r="AZ36" i="1" a="1"/>
  <c r="AZ36" i="1" s="1"/>
  <c r="AV36" i="1" a="1"/>
  <c r="AV36" i="1" s="1"/>
  <c r="BE37" i="1" a="1"/>
  <c r="BE37" i="1" s="1"/>
  <c r="BH33" i="1" a="1"/>
  <c r="BH33" i="1" s="1"/>
  <c r="BE34" i="1" a="1"/>
  <c r="BE34" i="1" s="1"/>
  <c r="AX34" i="1" a="1"/>
  <c r="AX34" i="1" s="1"/>
  <c r="BM36" i="1" a="1"/>
  <c r="BM36" i="1" s="1"/>
  <c r="BL36" i="1" a="1"/>
  <c r="BL36" i="1" s="1"/>
  <c r="AY36" i="1" a="1"/>
  <c r="AY36" i="1" s="1"/>
  <c r="AT33" i="1" a="1"/>
  <c r="AT33" i="1" s="1"/>
  <c r="AV34" i="1" a="1"/>
  <c r="AV34" i="1" s="1"/>
  <c r="AZ34" i="1" a="1"/>
  <c r="AZ34" i="1" s="1"/>
  <c r="BA34" i="1" a="1"/>
  <c r="BA34" i="1" s="1"/>
  <c r="AT36" i="1" a="1"/>
  <c r="AT36" i="1" s="1"/>
  <c r="AW36" i="1" a="1"/>
  <c r="AW36" i="1" s="1"/>
  <c r="BC37" i="1" a="1"/>
  <c r="BC37" i="1" s="1"/>
  <c r="BF33" i="1" a="1"/>
  <c r="BF33" i="1" s="1"/>
  <c r="BC33" i="1" a="1"/>
  <c r="BC33" i="1" s="1"/>
  <c r="BN35" i="1" a="1"/>
  <c r="BN35" i="1" s="1"/>
  <c r="BA35" i="1" a="1"/>
  <c r="BA35" i="1" s="1"/>
  <c r="BD33" i="1" a="1"/>
  <c r="BD33" i="1" s="1"/>
  <c r="AY33" i="1" a="1"/>
  <c r="AY33" i="1" s="1"/>
  <c r="AU35" i="1" a="1"/>
  <c r="AU35" i="1" s="1"/>
  <c r="BM35" i="1" a="1"/>
  <c r="BM35" i="1" s="1"/>
  <c r="AX35" i="1" a="1"/>
  <c r="AX35" i="1" s="1"/>
  <c r="BH34" i="1" a="1"/>
  <c r="BH34" i="1" s="1"/>
  <c r="BL34" i="1" a="1"/>
  <c r="BL34" i="1" s="1"/>
  <c r="BJ34" i="1" a="1"/>
  <c r="BJ34" i="1" s="1"/>
  <c r="BF36" i="1" a="1"/>
  <c r="BF36" i="1" s="1"/>
  <c r="BI36" i="1" a="1"/>
  <c r="BI36" i="1" s="1"/>
  <c r="BG35" i="1" a="1"/>
  <c r="BG35" i="1" s="1"/>
  <c r="BM34" i="1" a="1"/>
  <c r="BM34" i="1" s="1"/>
  <c r="BA37" i="1" a="1"/>
  <c r="BA37" i="1" s="1"/>
  <c r="AZ33" i="1" a="1"/>
  <c r="AZ33" i="1" s="1"/>
  <c r="BD36" i="1" a="1"/>
  <c r="BD36" i="1" s="1"/>
  <c r="BH36" i="1" a="1"/>
  <c r="BH36" i="1" s="1"/>
  <c r="BM37" i="1" a="1"/>
  <c r="BM37" i="1" s="1"/>
  <c r="BL33" i="1" a="1"/>
  <c r="BL33" i="1" s="1"/>
  <c r="BJ35" i="1" a="1"/>
  <c r="BJ35" i="1" s="1"/>
  <c r="BE35" i="1" a="1"/>
  <c r="BE35" i="1" s="1"/>
  <c r="AT34" i="1" a="1"/>
  <c r="AT34" i="1" s="1"/>
  <c r="AT37" i="1" a="1"/>
  <c r="AT37" i="1" s="1"/>
  <c r="AW37" i="1" a="1"/>
  <c r="AW37" i="1" s="1"/>
  <c r="AU37" i="1" a="1"/>
  <c r="AU37" i="1" s="1"/>
  <c r="AW33" i="1" a="1"/>
  <c r="AW33" i="1" s="1"/>
  <c r="BB33" i="1" a="1"/>
  <c r="BB33" i="1" s="1"/>
  <c r="BC34" i="1" a="1"/>
  <c r="BC34" i="1" s="1"/>
  <c r="BF34" i="1" a="1"/>
  <c r="BF34" i="1" s="1"/>
  <c r="BB34" i="1" a="1"/>
  <c r="BB34" i="1" s="1"/>
  <c r="BB36" i="1" a="1"/>
  <c r="BB36" i="1" s="1"/>
  <c r="BK36" i="1" a="1"/>
  <c r="BK36" i="1" s="1"/>
  <c r="BF37" i="1" a="1"/>
  <c r="BF37" i="1" s="1"/>
  <c r="BI37" i="1" a="1"/>
  <c r="BI37" i="1" s="1"/>
  <c r="BI33" i="1" a="1"/>
  <c r="BI33" i="1" s="1"/>
  <c r="AW35" i="1" a="1"/>
  <c r="AW35" i="1" s="1"/>
  <c r="AY35" i="1" a="1"/>
  <c r="AY35" i="1" s="1"/>
  <c r="AW34" i="1" a="1"/>
  <c r="AW34" i="1" s="1"/>
  <c r="BN34" i="1" a="1"/>
  <c r="BN34" i="1" s="1"/>
  <c r="BN36" i="1" a="1"/>
  <c r="BN36" i="1" s="1"/>
  <c r="AX37" i="1" a="1"/>
  <c r="AX37" i="1" s="1"/>
  <c r="AU33" i="1" a="1"/>
  <c r="AU33" i="1" s="1"/>
  <c r="BC35" i="1" a="1"/>
  <c r="BC35" i="1" s="1"/>
  <c r="AZ35" i="1" a="1"/>
  <c r="AZ35" i="1" s="1"/>
  <c r="BA33" i="1" a="1"/>
  <c r="BA33" i="1" s="1"/>
  <c r="BH35" i="1" a="1"/>
  <c r="BH35" i="1" s="1"/>
  <c r="BI34" i="1" a="1"/>
  <c r="BI34" i="1" s="1"/>
  <c r="AU36" i="1" a="1"/>
  <c r="AU36" i="1" s="1"/>
  <c r="AX36" i="1" a="1"/>
  <c r="AX36" i="1" s="1"/>
  <c r="BD37" i="1" a="1"/>
  <c r="BD37" i="1" s="1"/>
  <c r="BG33" i="1" a="1"/>
  <c r="BG33" i="1" s="1"/>
  <c r="BK33" i="1" a="1"/>
  <c r="BK33" i="1" s="1"/>
  <c r="BI35" i="1" a="1"/>
  <c r="BI35" i="1" s="1"/>
  <c r="AX33" i="1" a="1"/>
  <c r="AX33" i="1" s="1"/>
  <c r="BF35" i="1" a="1"/>
  <c r="BF35" i="1" s="1"/>
  <c r="BB35" i="1" a="1"/>
  <c r="BB35" i="1" s="1"/>
  <c r="BG36" i="1" a="1"/>
  <c r="BG36" i="1" s="1"/>
  <c r="BJ36" i="1" a="1"/>
  <c r="BJ36" i="1" s="1"/>
  <c r="BG37" i="1" a="1"/>
  <c r="BG37" i="1" s="1"/>
  <c r="BE33" i="1" a="1"/>
  <c r="BE33" i="1" s="1"/>
  <c r="AV35" i="1" a="1"/>
  <c r="AV35" i="1" s="1"/>
  <c r="BL35" i="1" a="1"/>
  <c r="BL35" i="1" s="1"/>
  <c r="BB37" i="1" a="1"/>
  <c r="BB37" i="1" s="1"/>
  <c r="BN33" i="1" a="1"/>
  <c r="BN33" i="1" s="1"/>
  <c r="BD35" i="1" a="1"/>
  <c r="BD35" i="1" s="1"/>
  <c r="S33" i="1"/>
  <c r="R64" i="1"/>
  <c r="T64" i="1"/>
  <c r="R331" i="1"/>
  <c r="T331" i="1"/>
  <c r="T110" i="1"/>
  <c r="R110" i="1"/>
  <c r="T263" i="1"/>
  <c r="AY269" i="151"/>
  <c r="R444" i="1"/>
  <c r="T444" i="1"/>
  <c r="T743" i="1"/>
  <c r="R743" i="1"/>
  <c r="T621" i="1"/>
  <c r="R621" i="1"/>
  <c r="T762" i="1"/>
  <c r="R762" i="1"/>
  <c r="T81" i="1"/>
  <c r="R81" i="1"/>
  <c r="T793" i="1"/>
  <c r="R793" i="1"/>
  <c r="T607" i="1"/>
  <c r="R607" i="1"/>
  <c r="T181" i="1"/>
  <c r="R181" i="1"/>
  <c r="T258" i="1"/>
  <c r="T233" i="1"/>
  <c r="S139" i="126"/>
  <c r="M82" i="151"/>
  <c r="BB448" i="151" l="1"/>
  <c r="K238" i="151"/>
  <c r="BQ259" i="151"/>
  <c r="BD62" i="151"/>
  <c r="BI373" i="151"/>
  <c r="BI446" i="151"/>
  <c r="BI354" i="151"/>
  <c r="BI231" i="151"/>
  <c r="D355" i="151"/>
  <c r="BB366" i="151"/>
  <c r="BB51" i="151" s="1"/>
  <c r="K377" i="151"/>
  <c r="BB298" i="151"/>
  <c r="BI176" i="151"/>
  <c r="BD51" i="151"/>
  <c r="K51" i="151" s="1"/>
  <c r="K282" i="151"/>
  <c r="BN70" i="151"/>
  <c r="F70" i="151" s="1"/>
  <c r="BB306" i="151"/>
  <c r="K415" i="151"/>
  <c r="BI183" i="151"/>
  <c r="BB317" i="151"/>
  <c r="BX240" i="151"/>
  <c r="BB288" i="151"/>
  <c r="BB36" i="151" s="1"/>
  <c r="AW28" i="151"/>
  <c r="BB376" i="151"/>
  <c r="BB61" i="151" s="1"/>
  <c r="BI249" i="151"/>
  <c r="BI241" i="151"/>
  <c r="BB234" i="151"/>
  <c r="BB173" i="151"/>
  <c r="D292" i="151"/>
  <c r="D289" i="151"/>
  <c r="D303" i="151"/>
  <c r="BD45" i="151"/>
  <c r="AW30" i="151"/>
  <c r="AW44" i="151"/>
  <c r="D44" i="151" s="1"/>
  <c r="BD63" i="151"/>
  <c r="K63" i="151" s="1"/>
  <c r="BD30" i="151"/>
  <c r="D349" i="151"/>
  <c r="D375" i="151"/>
  <c r="BQ237" i="151"/>
  <c r="BI407" i="151"/>
  <c r="F257" i="151"/>
  <c r="K255" i="151"/>
  <c r="BD58" i="151"/>
  <c r="K58" i="151" s="1"/>
  <c r="BI356" i="151"/>
  <c r="BI232" i="151"/>
  <c r="BQ219" i="151"/>
  <c r="BQ30" i="151" s="1"/>
  <c r="AW37" i="151"/>
  <c r="K246" i="151"/>
  <c r="D233" i="151"/>
  <c r="BI180" i="151"/>
  <c r="D386" i="151"/>
  <c r="BD54" i="151"/>
  <c r="BD53" i="151"/>
  <c r="K53" i="151" s="1"/>
  <c r="D404" i="151"/>
  <c r="BI239" i="151"/>
  <c r="BB440" i="151"/>
  <c r="BB62" i="151" s="1"/>
  <c r="K378" i="151"/>
  <c r="BX252" i="151"/>
  <c r="N252" i="151"/>
  <c r="BD29" i="151"/>
  <c r="D319" i="151"/>
  <c r="BD47" i="151"/>
  <c r="K47" i="151" s="1"/>
  <c r="BQ226" i="151"/>
  <c r="BB199" i="151"/>
  <c r="BB73" i="151" s="1"/>
  <c r="K430" i="151"/>
  <c r="K341" i="151"/>
  <c r="BI414" i="151"/>
  <c r="BD26" i="151"/>
  <c r="AW32" i="151"/>
  <c r="D32" i="151" s="1"/>
  <c r="BD35" i="151"/>
  <c r="K35" i="151" s="1"/>
  <c r="BD64" i="151"/>
  <c r="AW68" i="151"/>
  <c r="D68" i="151" s="1"/>
  <c r="K287" i="151"/>
  <c r="BQ238" i="151"/>
  <c r="BQ49" i="151" s="1"/>
  <c r="D158" i="151"/>
  <c r="BX238" i="151"/>
  <c r="BD65" i="151"/>
  <c r="K65" i="151" s="1"/>
  <c r="AW31" i="151"/>
  <c r="D31" i="151" s="1"/>
  <c r="L226" i="151"/>
  <c r="BX226" i="151"/>
  <c r="AW58" i="151"/>
  <c r="BD49" i="151"/>
  <c r="K49" i="151" s="1"/>
  <c r="BD59" i="151"/>
  <c r="K59" i="151" s="1"/>
  <c r="AW40" i="151"/>
  <c r="K237" i="151"/>
  <c r="BI154" i="151"/>
  <c r="BD37" i="151"/>
  <c r="K175" i="151"/>
  <c r="BS37" i="151"/>
  <c r="BD50" i="151"/>
  <c r="BI371" i="151"/>
  <c r="K226" i="151"/>
  <c r="AW55" i="151"/>
  <c r="D55" i="151" s="1"/>
  <c r="BD39" i="151"/>
  <c r="K39" i="151" s="1"/>
  <c r="BB449" i="151"/>
  <c r="BB71" i="151" s="1"/>
  <c r="D157" i="151"/>
  <c r="BX231" i="151"/>
  <c r="BD48" i="151"/>
  <c r="K48" i="151" s="1"/>
  <c r="BN56" i="151"/>
  <c r="F56" i="151" s="1"/>
  <c r="K223" i="151"/>
  <c r="D418" i="151"/>
  <c r="BX246" i="151"/>
  <c r="U273" i="151"/>
  <c r="F273" i="151" s="1"/>
  <c r="S273" i="151"/>
  <c r="D273" i="151" s="1"/>
  <c r="AL147" i="151"/>
  <c r="W147" i="151"/>
  <c r="BX334" i="151"/>
  <c r="W84" i="151"/>
  <c r="H84" i="151" s="1"/>
  <c r="BQ231" i="151"/>
  <c r="BQ42" i="151" s="1"/>
  <c r="G231" i="151"/>
  <c r="AC82" i="126"/>
  <c r="V273" i="151"/>
  <c r="G273" i="151" s="1"/>
  <c r="T273" i="151"/>
  <c r="E273" i="151" s="1"/>
  <c r="BQ397" i="151"/>
  <c r="R9" i="1"/>
  <c r="BX319" i="151"/>
  <c r="M319" i="151"/>
  <c r="BX292" i="151"/>
  <c r="M292" i="151"/>
  <c r="BQ334" i="151"/>
  <c r="BX397" i="151"/>
  <c r="F364" i="151"/>
  <c r="N16" i="126"/>
  <c r="BQ223" i="151"/>
  <c r="BQ34" i="151" s="1"/>
  <c r="BO34" i="151"/>
  <c r="G34" i="151" s="1"/>
  <c r="F238" i="151"/>
  <c r="BN49" i="151"/>
  <c r="F49" i="151" s="1"/>
  <c r="BX223" i="151"/>
  <c r="AW85" i="151"/>
  <c r="Z63" i="126"/>
  <c r="AY83" i="151"/>
  <c r="AY20" i="151" s="1"/>
  <c r="Z43" i="126"/>
  <c r="AZ85" i="151"/>
  <c r="AX83" i="151"/>
  <c r="AX20" i="151" s="1"/>
  <c r="AW83" i="151"/>
  <c r="AW20" i="151" s="1"/>
  <c r="BA83" i="151"/>
  <c r="BA20" i="151" s="1"/>
  <c r="BA85" i="151"/>
  <c r="Z55" i="126"/>
  <c r="Z53" i="126"/>
  <c r="Z59" i="126"/>
  <c r="U148" i="151"/>
  <c r="Z45" i="126"/>
  <c r="Z19" i="126"/>
  <c r="Z56" i="126"/>
  <c r="Z60" i="126"/>
  <c r="AY85" i="151"/>
  <c r="Z21" i="126"/>
  <c r="Z27" i="126"/>
  <c r="Z42" i="126"/>
  <c r="Z64" i="126"/>
  <c r="Z47" i="126"/>
  <c r="Z41" i="126"/>
  <c r="Z32" i="126"/>
  <c r="Z35" i="126"/>
  <c r="Z65" i="126"/>
  <c r="Z39" i="126"/>
  <c r="Z52" i="126"/>
  <c r="Z28" i="126"/>
  <c r="Z66" i="126"/>
  <c r="Z26" i="126"/>
  <c r="Z51" i="126"/>
  <c r="Z37" i="126"/>
  <c r="Z62" i="126"/>
  <c r="Z73" i="126"/>
  <c r="Z36" i="126"/>
  <c r="Z44" i="126"/>
  <c r="Z69" i="126"/>
  <c r="Z25" i="126"/>
  <c r="Z24" i="126"/>
  <c r="Z50" i="126"/>
  <c r="Z34" i="126"/>
  <c r="Z29" i="126"/>
  <c r="Z54" i="126"/>
  <c r="Z61" i="126"/>
  <c r="Z23" i="126"/>
  <c r="Z71" i="126"/>
  <c r="Z58" i="126"/>
  <c r="Z49" i="126"/>
  <c r="Z48" i="126"/>
  <c r="Z38" i="126"/>
  <c r="Z70" i="126"/>
  <c r="Z33" i="126"/>
  <c r="Z22" i="126"/>
  <c r="Z72" i="126"/>
  <c r="Z18" i="126"/>
  <c r="Z57" i="126"/>
  <c r="AH147" i="151"/>
  <c r="Z40" i="126"/>
  <c r="Z31" i="126"/>
  <c r="Z46" i="126"/>
  <c r="Z67" i="126"/>
  <c r="Z17" i="126"/>
  <c r="Z30" i="126"/>
  <c r="Z68" i="126"/>
  <c r="Z20" i="126"/>
  <c r="AW81" i="151"/>
  <c r="AW18" i="151" s="1"/>
  <c r="W81" i="151"/>
  <c r="W18" i="151" s="1"/>
  <c r="AY143" i="151"/>
  <c r="AY17" i="151" s="1"/>
  <c r="AK84" i="151"/>
  <c r="AX143" i="151"/>
  <c r="AX17" i="151" s="1"/>
  <c r="AZ143" i="151"/>
  <c r="AZ17" i="151" s="1"/>
  <c r="AW143" i="151"/>
  <c r="BA143" i="151"/>
  <c r="BA17" i="151" s="1"/>
  <c r="V147" i="151"/>
  <c r="AI147" i="151"/>
  <c r="S147" i="151"/>
  <c r="V84" i="151"/>
  <c r="T147" i="151"/>
  <c r="S84" i="151"/>
  <c r="U84" i="151"/>
  <c r="AH84" i="151"/>
  <c r="AH21" i="151" s="1"/>
  <c r="AI84" i="151"/>
  <c r="T84" i="151"/>
  <c r="U147" i="151"/>
  <c r="AK147" i="151"/>
  <c r="AJ84" i="151"/>
  <c r="AJ147" i="151"/>
  <c r="AX85" i="151"/>
  <c r="AW148" i="151"/>
  <c r="T85" i="151"/>
  <c r="S85" i="151"/>
  <c r="V85" i="151"/>
  <c r="U85" i="151"/>
  <c r="AZ148" i="151"/>
  <c r="W85" i="151"/>
  <c r="W148" i="151"/>
  <c r="S148" i="151"/>
  <c r="V148" i="151"/>
  <c r="AX148" i="151"/>
  <c r="T148" i="151"/>
  <c r="BA148" i="151"/>
  <c r="AY148" i="151"/>
  <c r="M87" i="151"/>
  <c r="BI214" i="151"/>
  <c r="L144" i="151"/>
  <c r="BQ153" i="151"/>
  <c r="BX403" i="151"/>
  <c r="N342" i="151"/>
  <c r="AE403" i="151"/>
  <c r="AT151" i="151"/>
  <c r="M153" i="151"/>
  <c r="BQ87" i="151"/>
  <c r="L216" i="151"/>
  <c r="AM276" i="151"/>
  <c r="V24" i="151"/>
  <c r="AZ27" i="151"/>
  <c r="AM151" i="151"/>
  <c r="AY24" i="151"/>
  <c r="K403" i="151"/>
  <c r="BS25" i="151"/>
  <c r="G87" i="151"/>
  <c r="D87" i="151"/>
  <c r="BW21" i="151"/>
  <c r="BV24" i="151"/>
  <c r="M340" i="151"/>
  <c r="AQ24" i="151"/>
  <c r="G90" i="151"/>
  <c r="F90" i="151"/>
  <c r="AM90" i="151"/>
  <c r="BB153" i="151"/>
  <c r="G153" i="151"/>
  <c r="BB272" i="151"/>
  <c r="H403" i="151"/>
  <c r="AA21" i="151"/>
  <c r="L403" i="151"/>
  <c r="BH19" i="151"/>
  <c r="F87" i="151"/>
  <c r="F279" i="151"/>
  <c r="K153" i="151"/>
  <c r="N87" i="151"/>
  <c r="M337" i="151"/>
  <c r="M403" i="151"/>
  <c r="V23" i="151"/>
  <c r="BP25" i="151"/>
  <c r="K405" i="151"/>
  <c r="AT274" i="151"/>
  <c r="F153" i="151"/>
  <c r="AT153" i="151"/>
  <c r="G279" i="151"/>
  <c r="BL27" i="151"/>
  <c r="F272" i="151"/>
  <c r="AA27" i="151"/>
  <c r="AD68" i="126"/>
  <c r="AM340" i="151"/>
  <c r="BB276" i="151"/>
  <c r="BX150" i="151"/>
  <c r="M277" i="151"/>
  <c r="BB273" i="151"/>
  <c r="E403" i="151"/>
  <c r="N150" i="151"/>
  <c r="K342" i="151"/>
  <c r="AS21" i="151"/>
  <c r="Z25" i="151"/>
  <c r="BU25" i="151"/>
  <c r="M151" i="151"/>
  <c r="AK25" i="151"/>
  <c r="E151" i="151"/>
  <c r="AT147" i="151"/>
  <c r="BX216" i="151"/>
  <c r="AS25" i="151"/>
  <c r="N84" i="151"/>
  <c r="L84" i="151"/>
  <c r="BI340" i="151"/>
  <c r="G335" i="151"/>
  <c r="BH25" i="151"/>
  <c r="BB405" i="151"/>
  <c r="L87" i="151"/>
  <c r="K87" i="151"/>
  <c r="AJ27" i="151"/>
  <c r="AT399" i="151"/>
  <c r="BQ151" i="151"/>
  <c r="BF25" i="151"/>
  <c r="BI336" i="151"/>
  <c r="N149" i="151"/>
  <c r="BA24" i="151"/>
  <c r="N340" i="151"/>
  <c r="D210" i="151"/>
  <c r="BB147" i="151"/>
  <c r="AM398" i="151"/>
  <c r="BH22" i="151"/>
  <c r="AP22" i="151"/>
  <c r="N82" i="151"/>
  <c r="BI276" i="151"/>
  <c r="BI273" i="151"/>
  <c r="G403" i="151"/>
  <c r="BB279" i="151"/>
  <c r="AR27" i="151"/>
  <c r="M90" i="151"/>
  <c r="D90" i="151"/>
  <c r="AM87" i="151"/>
  <c r="AB25" i="151"/>
  <c r="BB87" i="151"/>
  <c r="BB402" i="151"/>
  <c r="BI401" i="151"/>
  <c r="T27" i="151"/>
  <c r="AA24" i="151"/>
  <c r="M86" i="151"/>
  <c r="F145" i="151"/>
  <c r="BI277" i="151"/>
  <c r="E276" i="151"/>
  <c r="BQ82" i="151"/>
  <c r="V25" i="151"/>
  <c r="H271" i="151"/>
  <c r="AE84" i="151"/>
  <c r="S25" i="151"/>
  <c r="G401" i="151"/>
  <c r="AR23" i="151"/>
  <c r="D403" i="151"/>
  <c r="BB340" i="151"/>
  <c r="BI149" i="151"/>
  <c r="BG25" i="151"/>
  <c r="AT402" i="151"/>
  <c r="N276" i="151"/>
  <c r="D86" i="151"/>
  <c r="M213" i="151"/>
  <c r="AZ21" i="151"/>
  <c r="F340" i="151"/>
  <c r="AH23" i="151"/>
  <c r="BA25" i="151"/>
  <c r="AC27" i="151"/>
  <c r="V27" i="151"/>
  <c r="BI153" i="151"/>
  <c r="AL25" i="151"/>
  <c r="AM402" i="151"/>
  <c r="K86" i="151"/>
  <c r="BQ88" i="151"/>
  <c r="E72" i="151"/>
  <c r="M336" i="151"/>
  <c r="L150" i="151"/>
  <c r="N212" i="151"/>
  <c r="BL25" i="151"/>
  <c r="F403" i="151"/>
  <c r="AT277" i="151"/>
  <c r="S24" i="151"/>
  <c r="BB90" i="151"/>
  <c r="AM337" i="151"/>
  <c r="N86" i="151"/>
  <c r="AO27" i="151"/>
  <c r="K279" i="151"/>
  <c r="F151" i="151"/>
  <c r="AC24" i="151"/>
  <c r="G151" i="151"/>
  <c r="M399" i="151"/>
  <c r="AC25" i="151"/>
  <c r="AM150" i="151"/>
  <c r="BX214" i="151"/>
  <c r="BQ403" i="151"/>
  <c r="BB342" i="151"/>
  <c r="AW21" i="151"/>
  <c r="E51" i="151"/>
  <c r="N271" i="151"/>
  <c r="AB19" i="151"/>
  <c r="AT213" i="151"/>
  <c r="BH21" i="151"/>
  <c r="BN25" i="151"/>
  <c r="G40" i="151"/>
  <c r="AT403" i="151"/>
  <c r="AT211" i="151"/>
  <c r="M338" i="151"/>
  <c r="AM273" i="151"/>
  <c r="AJ25" i="151"/>
  <c r="BD24" i="151"/>
  <c r="BW25" i="151"/>
  <c r="AT275" i="151"/>
  <c r="AH25" i="151"/>
  <c r="G339" i="151"/>
  <c r="U23" i="151"/>
  <c r="AT210" i="151"/>
  <c r="U25" i="151"/>
  <c r="AE88" i="151"/>
  <c r="AY25" i="151"/>
  <c r="Z24" i="151"/>
  <c r="BM25" i="151"/>
  <c r="BB399" i="151"/>
  <c r="AZ25" i="151"/>
  <c r="BQ90" i="151"/>
  <c r="AM216" i="151"/>
  <c r="M216" i="151"/>
  <c r="F342" i="151"/>
  <c r="AM279" i="151"/>
  <c r="BQ342" i="151"/>
  <c r="M405" i="151"/>
  <c r="AM153" i="151"/>
  <c r="K90" i="151"/>
  <c r="BB84" i="151"/>
  <c r="M84" i="151"/>
  <c r="F86" i="151"/>
  <c r="E88" i="151"/>
  <c r="N90" i="151"/>
  <c r="E67" i="151"/>
  <c r="BI402" i="151"/>
  <c r="AT401" i="151"/>
  <c r="AT273" i="151"/>
  <c r="BP24" i="151"/>
  <c r="F214" i="151"/>
  <c r="AR25" i="151"/>
  <c r="AK24" i="151"/>
  <c r="BB213" i="151"/>
  <c r="BB149" i="151"/>
  <c r="AH24" i="151"/>
  <c r="BB86" i="151"/>
  <c r="BD25" i="151"/>
  <c r="N403" i="151"/>
  <c r="F210" i="151"/>
  <c r="G275" i="151"/>
  <c r="BE27" i="151"/>
  <c r="N405" i="151"/>
  <c r="G342" i="151"/>
  <c r="G405" i="151"/>
  <c r="Z27" i="151"/>
  <c r="M145" i="151"/>
  <c r="AT150" i="151"/>
  <c r="E87" i="151"/>
  <c r="AT144" i="151"/>
  <c r="K83" i="151"/>
  <c r="G36" i="151"/>
  <c r="BL23" i="151"/>
  <c r="L61" i="151"/>
  <c r="BB151" i="151"/>
  <c r="BI399" i="151"/>
  <c r="K340" i="151"/>
  <c r="AI27" i="151"/>
  <c r="BB403" i="151"/>
  <c r="N44" i="151"/>
  <c r="BI88" i="151"/>
  <c r="L62" i="151"/>
  <c r="BS18" i="151"/>
  <c r="L82" i="151"/>
  <c r="BI398" i="151"/>
  <c r="L340" i="151"/>
  <c r="AT81" i="151"/>
  <c r="BB339" i="151"/>
  <c r="AM399" i="151"/>
  <c r="AQ25" i="151"/>
  <c r="BT25" i="151"/>
  <c r="BV25" i="151"/>
  <c r="M81" i="151"/>
  <c r="AO25" i="151"/>
  <c r="U27" i="151"/>
  <c r="AB27" i="151"/>
  <c r="AM401" i="151"/>
  <c r="AT336" i="151"/>
  <c r="BW19" i="151"/>
  <c r="M52" i="151"/>
  <c r="AT397" i="151"/>
  <c r="AC19" i="151"/>
  <c r="G271" i="151"/>
  <c r="M65" i="151"/>
  <c r="BQ52" i="151"/>
  <c r="BD17" i="151"/>
  <c r="N41" i="151"/>
  <c r="BX213" i="151"/>
  <c r="N63" i="151"/>
  <c r="E47" i="151"/>
  <c r="N62" i="151"/>
  <c r="K147" i="151"/>
  <c r="N397" i="151"/>
  <c r="BB398" i="151"/>
  <c r="AL27" i="151"/>
  <c r="N38" i="151"/>
  <c r="F88" i="151"/>
  <c r="AT88" i="151"/>
  <c r="BQ81" i="151"/>
  <c r="L50" i="151"/>
  <c r="AT340" i="151"/>
  <c r="AQ21" i="151"/>
  <c r="AK27" i="151"/>
  <c r="BT22" i="151"/>
  <c r="E56" i="151"/>
  <c r="AD67" i="126"/>
  <c r="AD70" i="126"/>
  <c r="BI403" i="151"/>
  <c r="AA25" i="151"/>
  <c r="N145" i="151"/>
  <c r="AA23" i="151"/>
  <c r="M63" i="151"/>
  <c r="AZ23" i="151"/>
  <c r="D153" i="151"/>
  <c r="BT27" i="151"/>
  <c r="G32" i="151"/>
  <c r="D151" i="151"/>
  <c r="AM403" i="151"/>
  <c r="F36" i="151"/>
  <c r="BQ86" i="151"/>
  <c r="D339" i="151"/>
  <c r="AM339" i="151"/>
  <c r="E90" i="151"/>
  <c r="BB214" i="151"/>
  <c r="AP25" i="151"/>
  <c r="L58" i="151"/>
  <c r="S23" i="151"/>
  <c r="T24" i="151"/>
  <c r="AM149" i="151"/>
  <c r="AM214" i="151"/>
  <c r="F402" i="151"/>
  <c r="AX25" i="151"/>
  <c r="BB336" i="151"/>
  <c r="E86" i="151"/>
  <c r="D405" i="151"/>
  <c r="N88" i="151"/>
  <c r="M88" i="151"/>
  <c r="L39" i="151"/>
  <c r="O144" i="151"/>
  <c r="K50" i="151"/>
  <c r="M40" i="151"/>
  <c r="BS17" i="151"/>
  <c r="L53" i="151"/>
  <c r="BI275" i="151"/>
  <c r="N213" i="151"/>
  <c r="AD71" i="126"/>
  <c r="AD73" i="126"/>
  <c r="BE24" i="151"/>
  <c r="AP21" i="151"/>
  <c r="F401" i="151"/>
  <c r="E338" i="151"/>
  <c r="AD72" i="126"/>
  <c r="AD69" i="126"/>
  <c r="L339" i="151"/>
  <c r="BQ213" i="151"/>
  <c r="N273" i="151"/>
  <c r="BB150" i="151"/>
  <c r="BO25" i="151"/>
  <c r="BB338" i="151"/>
  <c r="BN27" i="151"/>
  <c r="S27" i="151"/>
  <c r="BQ279" i="151"/>
  <c r="F216" i="151"/>
  <c r="AM338" i="151"/>
  <c r="F274" i="151"/>
  <c r="AI25" i="151"/>
  <c r="T23" i="151"/>
  <c r="BQ53" i="151"/>
  <c r="E53" i="151"/>
  <c r="AY27" i="151"/>
  <c r="BQ38" i="151"/>
  <c r="F62" i="151"/>
  <c r="BB277" i="151"/>
  <c r="AZ24" i="151"/>
  <c r="D338" i="151"/>
  <c r="BQ50" i="151"/>
  <c r="G338" i="151"/>
  <c r="AW25" i="151"/>
  <c r="E399" i="151"/>
  <c r="F149" i="151"/>
  <c r="L275" i="151"/>
  <c r="AO18" i="151"/>
  <c r="BL20" i="151"/>
  <c r="G209" i="151"/>
  <c r="BQ83" i="151"/>
  <c r="AC21" i="151"/>
  <c r="BF23" i="151"/>
  <c r="BX147" i="151"/>
  <c r="AM213" i="151"/>
  <c r="F212" i="151"/>
  <c r="F277" i="151"/>
  <c r="K401" i="151"/>
  <c r="BI151" i="151"/>
  <c r="BB210" i="151"/>
  <c r="M402" i="151"/>
  <c r="AM275" i="151"/>
  <c r="BB275" i="151"/>
  <c r="Z23" i="151"/>
  <c r="BI338" i="151"/>
  <c r="BI212" i="151"/>
  <c r="U24" i="151"/>
  <c r="AM336" i="151"/>
  <c r="AM86" i="151"/>
  <c r="F336" i="151"/>
  <c r="BI150" i="151"/>
  <c r="BI210" i="151"/>
  <c r="D216" i="151"/>
  <c r="BX405" i="151"/>
  <c r="E153" i="151"/>
  <c r="AT216" i="151"/>
  <c r="E216" i="151"/>
  <c r="M279" i="151"/>
  <c r="AM342" i="151"/>
  <c r="AT149" i="151"/>
  <c r="AT276" i="151"/>
  <c r="K212" i="151"/>
  <c r="M210" i="151"/>
  <c r="AI23" i="151"/>
  <c r="M49" i="151"/>
  <c r="AM212" i="151"/>
  <c r="BM27" i="151"/>
  <c r="D340" i="151"/>
  <c r="G86" i="151"/>
  <c r="M150" i="151"/>
  <c r="BQ150" i="151"/>
  <c r="F26" i="151"/>
  <c r="L83" i="151"/>
  <c r="K61" i="151"/>
  <c r="L336" i="151"/>
  <c r="N147" i="151"/>
  <c r="M212" i="151"/>
  <c r="M214" i="151"/>
  <c r="L212" i="151"/>
  <c r="BX333" i="151"/>
  <c r="L153" i="151"/>
  <c r="N151" i="151"/>
  <c r="E275" i="151"/>
  <c r="G214" i="151"/>
  <c r="AJ23" i="151"/>
  <c r="BI147" i="151"/>
  <c r="K277" i="151"/>
  <c r="BQ212" i="151"/>
  <c r="E279" i="151"/>
  <c r="K151" i="151"/>
  <c r="BN23" i="151"/>
  <c r="D213" i="151"/>
  <c r="L213" i="151"/>
  <c r="K214" i="151"/>
  <c r="L151" i="151"/>
  <c r="E405" i="151"/>
  <c r="BQ405" i="151"/>
  <c r="K216" i="151"/>
  <c r="BA21" i="151"/>
  <c r="N336" i="151"/>
  <c r="G213" i="151"/>
  <c r="BX336" i="151"/>
  <c r="BQ396" i="151"/>
  <c r="BS27" i="151"/>
  <c r="AW24" i="151"/>
  <c r="E213" i="151"/>
  <c r="D277" i="151"/>
  <c r="AT212" i="151"/>
  <c r="G276" i="151"/>
  <c r="N214" i="151"/>
  <c r="BX342" i="151"/>
  <c r="K399" i="151"/>
  <c r="D402" i="151"/>
  <c r="BX151" i="151"/>
  <c r="L342" i="151"/>
  <c r="D150" i="151"/>
  <c r="BD23" i="151"/>
  <c r="K402" i="151"/>
  <c r="F213" i="151"/>
  <c r="E336" i="151"/>
  <c r="K275" i="151"/>
  <c r="K336" i="151"/>
  <c r="F399" i="151"/>
  <c r="BQ340" i="151"/>
  <c r="BQ339" i="151"/>
  <c r="K339" i="151"/>
  <c r="BQ275" i="151"/>
  <c r="E149" i="151"/>
  <c r="AY23" i="151"/>
  <c r="D214" i="151"/>
  <c r="F150" i="151"/>
  <c r="BU24" i="151"/>
  <c r="D401" i="151"/>
  <c r="D149" i="151"/>
  <c r="BM24" i="151"/>
  <c r="BG21" i="151"/>
  <c r="D276" i="151"/>
  <c r="L147" i="151"/>
  <c r="BB212" i="151"/>
  <c r="AP23" i="151"/>
  <c r="E210" i="151"/>
  <c r="D275" i="151"/>
  <c r="N277" i="151"/>
  <c r="BT24" i="151"/>
  <c r="E339" i="151"/>
  <c r="BN24" i="151"/>
  <c r="L214" i="151"/>
  <c r="E401" i="151"/>
  <c r="L399" i="151"/>
  <c r="BQ338" i="151"/>
  <c r="E212" i="151"/>
  <c r="K210" i="151"/>
  <c r="F275" i="151"/>
  <c r="AL24" i="151"/>
  <c r="K150" i="151"/>
  <c r="K276" i="151"/>
  <c r="BD27" i="151"/>
  <c r="AX23" i="151"/>
  <c r="BQ277" i="151"/>
  <c r="BE23" i="151"/>
  <c r="BX270" i="151"/>
  <c r="BQ336" i="151"/>
  <c r="AX24" i="151"/>
  <c r="BX399" i="151"/>
  <c r="BX339" i="151"/>
  <c r="E340" i="151"/>
  <c r="M342" i="151"/>
  <c r="L210" i="151"/>
  <c r="BU21" i="151"/>
  <c r="BU27" i="151"/>
  <c r="E342" i="151"/>
  <c r="AQ27" i="151"/>
  <c r="AX27" i="151"/>
  <c r="G399" i="151"/>
  <c r="L277" i="151"/>
  <c r="L338" i="151"/>
  <c r="N402" i="151"/>
  <c r="L276" i="151"/>
  <c r="BO24" i="151"/>
  <c r="L149" i="151"/>
  <c r="F339" i="151"/>
  <c r="AX21" i="151"/>
  <c r="BN21" i="151"/>
  <c r="E277" i="151"/>
  <c r="BM23" i="151"/>
  <c r="BP21" i="151"/>
  <c r="AL23" i="151"/>
  <c r="BL24" i="151"/>
  <c r="BQ209" i="151"/>
  <c r="BV23" i="151"/>
  <c r="AY21" i="151"/>
  <c r="BQ276" i="151"/>
  <c r="AW23" i="151"/>
  <c r="BX402" i="151"/>
  <c r="AD16" i="126"/>
  <c r="BX335" i="151"/>
  <c r="BQ270" i="151"/>
  <c r="BX396" i="151"/>
  <c r="AM405" i="151"/>
  <c r="BI342" i="151"/>
  <c r="AH27" i="151"/>
  <c r="BX153" i="151"/>
  <c r="F405" i="151"/>
  <c r="BQ216" i="151"/>
  <c r="G216" i="151"/>
  <c r="AT342" i="151"/>
  <c r="N216" i="151"/>
  <c r="BQ333" i="151"/>
  <c r="AW27" i="151"/>
  <c r="BI405" i="151"/>
  <c r="N153" i="151"/>
  <c r="L279" i="151"/>
  <c r="AT405" i="151"/>
  <c r="AT279" i="151"/>
  <c r="BI279" i="151"/>
  <c r="BB216" i="151"/>
  <c r="AI24" i="151"/>
  <c r="BT21" i="151"/>
  <c r="AR24" i="151"/>
  <c r="N401" i="151"/>
  <c r="BQ399" i="151"/>
  <c r="AP24" i="151"/>
  <c r="BF21" i="151"/>
  <c r="M147" i="151"/>
  <c r="N338" i="151"/>
  <c r="F276" i="151"/>
  <c r="BO21" i="151"/>
  <c r="G277" i="151"/>
  <c r="BQ402" i="151"/>
  <c r="AT214" i="151"/>
  <c r="AK23" i="151"/>
  <c r="G340" i="151"/>
  <c r="BQ147" i="151"/>
  <c r="AM210" i="151"/>
  <c r="G149" i="151"/>
  <c r="K213" i="151"/>
  <c r="BA23" i="151"/>
  <c r="L401" i="151"/>
  <c r="BQ214" i="151"/>
  <c r="BG24" i="151"/>
  <c r="BG23" i="151"/>
  <c r="BX273" i="151"/>
  <c r="AJ24" i="151"/>
  <c r="N210" i="151"/>
  <c r="BQ401" i="151"/>
  <c r="BI213" i="151"/>
  <c r="D212" i="151"/>
  <c r="AB24" i="151"/>
  <c r="M275" i="151"/>
  <c r="M339" i="151"/>
  <c r="K149" i="151"/>
  <c r="AR21" i="151"/>
  <c r="G150" i="151"/>
  <c r="G402" i="151"/>
  <c r="N339" i="151"/>
  <c r="BB401" i="151"/>
  <c r="AO23" i="151"/>
  <c r="BU23" i="151"/>
  <c r="G336" i="151"/>
  <c r="BX275" i="151"/>
  <c r="AO24" i="151"/>
  <c r="BX401" i="151"/>
  <c r="D336" i="151"/>
  <c r="BX340" i="151"/>
  <c r="L405" i="151"/>
  <c r="BQ273" i="151"/>
  <c r="E214" i="151"/>
  <c r="BX277" i="151"/>
  <c r="BX398" i="151"/>
  <c r="BT23" i="151"/>
  <c r="N399" i="151"/>
  <c r="BX149" i="151"/>
  <c r="D399" i="151"/>
  <c r="E150" i="151"/>
  <c r="D279" i="151"/>
  <c r="AP27" i="151"/>
  <c r="BV21" i="151"/>
  <c r="BS23" i="151"/>
  <c r="M273" i="151"/>
  <c r="AM277" i="151"/>
  <c r="AC23" i="151"/>
  <c r="BQ149" i="151"/>
  <c r="AQ23" i="151"/>
  <c r="D342" i="151"/>
  <c r="BG27" i="151"/>
  <c r="BX212" i="151"/>
  <c r="L402" i="151"/>
  <c r="K273" i="151"/>
  <c r="BP27" i="151"/>
  <c r="BO23" i="151"/>
  <c r="BM21" i="151"/>
  <c r="AT339" i="151"/>
  <c r="N279" i="151"/>
  <c r="G210" i="151"/>
  <c r="E402" i="151"/>
  <c r="BX279" i="151"/>
  <c r="BE21" i="151"/>
  <c r="BS24" i="151"/>
  <c r="BF24" i="151"/>
  <c r="BI216" i="151"/>
  <c r="N275" i="151"/>
  <c r="M149" i="151"/>
  <c r="F338" i="151"/>
  <c r="BX276" i="151"/>
  <c r="BI339" i="151"/>
  <c r="BA27" i="151"/>
  <c r="AH18" i="151"/>
  <c r="E144" i="151"/>
  <c r="G145" i="151"/>
  <c r="BX338" i="151"/>
  <c r="BB274" i="151"/>
  <c r="AT338" i="151"/>
  <c r="G212" i="151"/>
  <c r="M276" i="151"/>
  <c r="BO27" i="151"/>
  <c r="BQ210" i="151"/>
  <c r="BV27" i="151"/>
  <c r="BF27" i="151"/>
  <c r="BX210" i="151"/>
  <c r="M401" i="151"/>
  <c r="K338" i="151"/>
  <c r="L273" i="151"/>
  <c r="AB21" i="151"/>
  <c r="BP23" i="151"/>
  <c r="L396" i="151"/>
  <c r="AJ17" i="151"/>
  <c r="E30" i="151"/>
  <c r="G211" i="151"/>
  <c r="W275" i="151"/>
  <c r="X275" i="151" s="1"/>
  <c r="BQ70" i="151"/>
  <c r="F69" i="151"/>
  <c r="F71" i="151"/>
  <c r="M59" i="151"/>
  <c r="F35" i="151"/>
  <c r="F43" i="151"/>
  <c r="M54" i="151"/>
  <c r="BQ44" i="151"/>
  <c r="BB211" i="151"/>
  <c r="AM206" i="151"/>
  <c r="BB333" i="151"/>
  <c r="BQ398" i="151"/>
  <c r="AD17" i="126"/>
  <c r="BI148" i="151"/>
  <c r="T82" i="151"/>
  <c r="T19" i="151" s="1"/>
  <c r="S80" i="151"/>
  <c r="S17" i="151" s="1"/>
  <c r="AY81" i="151"/>
  <c r="AY18" i="151" s="1"/>
  <c r="V81" i="151"/>
  <c r="V18" i="151" s="1"/>
  <c r="V80" i="151"/>
  <c r="G80" i="151" s="1"/>
  <c r="U83" i="151"/>
  <c r="U20" i="151" s="1"/>
  <c r="V83" i="151"/>
  <c r="G83" i="151" s="1"/>
  <c r="W82" i="151"/>
  <c r="W19" i="151" s="1"/>
  <c r="S82" i="151"/>
  <c r="S19" i="151" s="1"/>
  <c r="T83" i="151"/>
  <c r="U80" i="151"/>
  <c r="F80" i="151" s="1"/>
  <c r="BA82" i="151"/>
  <c r="BA19" i="151" s="1"/>
  <c r="T81" i="151"/>
  <c r="T18" i="151" s="1"/>
  <c r="BI332" i="151"/>
  <c r="N81" i="151"/>
  <c r="K82" i="151"/>
  <c r="O145" i="151"/>
  <c r="AM82" i="151"/>
  <c r="Z20" i="151"/>
  <c r="AT272" i="151"/>
  <c r="AM400" i="151"/>
  <c r="AT148" i="151"/>
  <c r="BW22" i="151"/>
  <c r="N148" i="151"/>
  <c r="AM209" i="151"/>
  <c r="BI337" i="151"/>
  <c r="AA22" i="151"/>
  <c r="M53" i="151"/>
  <c r="E49" i="151"/>
  <c r="F400" i="151"/>
  <c r="BG17" i="151"/>
  <c r="G30" i="151"/>
  <c r="M44" i="151"/>
  <c r="G48" i="151"/>
  <c r="AE82" i="151"/>
  <c r="BQ29" i="151"/>
  <c r="F67" i="151"/>
  <c r="BU17" i="151"/>
  <c r="BF17" i="151"/>
  <c r="M47" i="151"/>
  <c r="BQ35" i="151"/>
  <c r="L32" i="151"/>
  <c r="BQ32" i="151"/>
  <c r="E33" i="151"/>
  <c r="G53" i="151"/>
  <c r="E50" i="151"/>
  <c r="G269" i="151"/>
  <c r="W269" i="151"/>
  <c r="X269" i="151" s="1"/>
  <c r="N333" i="151"/>
  <c r="F50" i="151"/>
  <c r="AM144" i="151"/>
  <c r="N85" i="151"/>
  <c r="D332" i="151"/>
  <c r="AT269" i="151"/>
  <c r="BI396" i="151"/>
  <c r="BH18" i="151"/>
  <c r="Z19" i="151"/>
  <c r="AS22" i="151"/>
  <c r="AC22" i="151"/>
  <c r="M62" i="151"/>
  <c r="AT400" i="151"/>
  <c r="BI333" i="151"/>
  <c r="BQ67" i="151"/>
  <c r="BQ41" i="151"/>
  <c r="F51" i="151"/>
  <c r="BV17" i="151"/>
  <c r="BQ37" i="151"/>
  <c r="F395" i="151"/>
  <c r="BI272" i="151"/>
  <c r="K41" i="151"/>
  <c r="E40" i="151"/>
  <c r="BQ57" i="151"/>
  <c r="BB332" i="151"/>
  <c r="AA18" i="151"/>
  <c r="F396" i="151"/>
  <c r="BX144" i="151"/>
  <c r="BI208" i="151"/>
  <c r="AM334" i="151"/>
  <c r="AZ20" i="151"/>
  <c r="BB400" i="151"/>
  <c r="BI274" i="151"/>
  <c r="N335" i="151"/>
  <c r="BX148" i="151"/>
  <c r="BQ274" i="151"/>
  <c r="BQ68" i="151"/>
  <c r="G52" i="151"/>
  <c r="BB396" i="151"/>
  <c r="BQ62" i="151"/>
  <c r="M85" i="151"/>
  <c r="AQ20" i="151"/>
  <c r="N49" i="151"/>
  <c r="BP17" i="151"/>
  <c r="G28" i="151"/>
  <c r="BT17" i="151"/>
  <c r="K64" i="151"/>
  <c r="F398" i="151"/>
  <c r="G146" i="151"/>
  <c r="F45" i="151"/>
  <c r="N59" i="151"/>
  <c r="BI335" i="151"/>
  <c r="BQ31" i="151"/>
  <c r="G395" i="151"/>
  <c r="BI211" i="151"/>
  <c r="L57" i="151"/>
  <c r="AJ22" i="151"/>
  <c r="BX269" i="151"/>
  <c r="AT146" i="151"/>
  <c r="BB146" i="151"/>
  <c r="K337" i="151"/>
  <c r="AI22" i="151"/>
  <c r="BQ148" i="151"/>
  <c r="BB337" i="151"/>
  <c r="T80" i="151"/>
  <c r="E80" i="151" s="1"/>
  <c r="BB206" i="151"/>
  <c r="K332" i="151"/>
  <c r="F207" i="151"/>
  <c r="AP18" i="151"/>
  <c r="BB144" i="151"/>
  <c r="BI270" i="151"/>
  <c r="BE18" i="151"/>
  <c r="F144" i="151"/>
  <c r="AA19" i="151"/>
  <c r="BQ332" i="151"/>
  <c r="BX332" i="151"/>
  <c r="M398" i="151"/>
  <c r="BQ61" i="151"/>
  <c r="BQ55" i="151"/>
  <c r="AO17" i="151"/>
  <c r="F52" i="151"/>
  <c r="E39" i="151"/>
  <c r="AM148" i="151"/>
  <c r="BQ400" i="151"/>
  <c r="BM17" i="151"/>
  <c r="BN17" i="151"/>
  <c r="BQ33" i="151"/>
  <c r="M274" i="151"/>
  <c r="BE17" i="151"/>
  <c r="BQ56" i="151"/>
  <c r="BQ64" i="151"/>
  <c r="M400" i="151"/>
  <c r="D337" i="151"/>
  <c r="L64" i="151"/>
  <c r="D274" i="151"/>
  <c r="AM211" i="151"/>
  <c r="N274" i="151"/>
  <c r="BX211" i="151"/>
  <c r="BF22" i="151"/>
  <c r="AM274" i="151"/>
  <c r="Z18" i="151"/>
  <c r="L81" i="151"/>
  <c r="BX395" i="151"/>
  <c r="BX209" i="151"/>
  <c r="K211" i="151"/>
  <c r="M397" i="151"/>
  <c r="F397" i="151"/>
  <c r="BQ395" i="151"/>
  <c r="W143" i="151"/>
  <c r="G274" i="151"/>
  <c r="AL22" i="151"/>
  <c r="K274" i="151"/>
  <c r="G400" i="151"/>
  <c r="BU22" i="151"/>
  <c r="F337" i="151"/>
  <c r="E337" i="151"/>
  <c r="BQ211" i="151"/>
  <c r="L211" i="151"/>
  <c r="BX400" i="151"/>
  <c r="L274" i="151"/>
  <c r="L400" i="151"/>
  <c r="BM22" i="151"/>
  <c r="D211" i="151"/>
  <c r="BV22" i="151"/>
  <c r="L337" i="151"/>
  <c r="F47" i="151"/>
  <c r="BX274" i="151"/>
  <c r="F270" i="151"/>
  <c r="K208" i="151"/>
  <c r="AR22" i="151"/>
  <c r="G35" i="151"/>
  <c r="L148" i="151"/>
  <c r="E274" i="151"/>
  <c r="AQ22" i="151"/>
  <c r="G337" i="151"/>
  <c r="M148" i="151"/>
  <c r="K148" i="151"/>
  <c r="AK22" i="151"/>
  <c r="BI400" i="151"/>
  <c r="M211" i="151"/>
  <c r="N337" i="151"/>
  <c r="K400" i="151"/>
  <c r="BP22" i="151"/>
  <c r="AT337" i="151"/>
  <c r="F211" i="151"/>
  <c r="D397" i="151"/>
  <c r="BQ337" i="151"/>
  <c r="BX337" i="151"/>
  <c r="BO22" i="151"/>
  <c r="N211" i="151"/>
  <c r="N396" i="151"/>
  <c r="D400" i="151"/>
  <c r="E400" i="151"/>
  <c r="BE22" i="151"/>
  <c r="N400" i="151"/>
  <c r="BG22" i="151"/>
  <c r="BN22" i="151"/>
  <c r="E211" i="151"/>
  <c r="BQ269" i="151"/>
  <c r="U143" i="151"/>
  <c r="L335" i="151"/>
  <c r="G37" i="151"/>
  <c r="AX81" i="151"/>
  <c r="AX18" i="151" s="1"/>
  <c r="BB208" i="151"/>
  <c r="O271" i="151"/>
  <c r="AM145" i="151"/>
  <c r="AT335" i="151"/>
  <c r="AR20" i="151"/>
  <c r="AT209" i="151"/>
  <c r="N83" i="151"/>
  <c r="BI206" i="151"/>
  <c r="BB397" i="151"/>
  <c r="G73" i="151"/>
  <c r="N398" i="151"/>
  <c r="F40" i="151"/>
  <c r="AM270" i="151"/>
  <c r="BQ51" i="151"/>
  <c r="BQ26" i="151"/>
  <c r="BP20" i="151"/>
  <c r="M272" i="151"/>
  <c r="M335" i="151"/>
  <c r="AM335" i="151"/>
  <c r="D209" i="151"/>
  <c r="AO20" i="151"/>
  <c r="N26" i="151"/>
  <c r="AK17" i="151"/>
  <c r="AQ17" i="151"/>
  <c r="BQ206" i="151"/>
  <c r="K397" i="151"/>
  <c r="F335" i="151"/>
  <c r="M333" i="151"/>
  <c r="N334" i="151"/>
  <c r="BX272" i="151"/>
  <c r="D335" i="151"/>
  <c r="BX146" i="151"/>
  <c r="N272" i="151"/>
  <c r="AC20" i="151"/>
  <c r="BX206" i="151"/>
  <c r="AJ18" i="151"/>
  <c r="BF20" i="151"/>
  <c r="BB209" i="151"/>
  <c r="AM83" i="151"/>
  <c r="AB20" i="151"/>
  <c r="G398" i="151"/>
  <c r="BI146" i="151"/>
  <c r="N209" i="151"/>
  <c r="AH20" i="151"/>
  <c r="AM269" i="151"/>
  <c r="AM332" i="151"/>
  <c r="BI144" i="151"/>
  <c r="AT270" i="151"/>
  <c r="BW18" i="151"/>
  <c r="BI207" i="151"/>
  <c r="BQ144" i="151"/>
  <c r="AT333" i="151"/>
  <c r="AM396" i="151"/>
  <c r="AT207" i="151"/>
  <c r="BI397" i="151"/>
  <c r="AS19" i="151"/>
  <c r="BB271" i="151"/>
  <c r="K334" i="151"/>
  <c r="BI145" i="151"/>
  <c r="X145" i="151"/>
  <c r="BB335" i="151"/>
  <c r="AT208" i="151"/>
  <c r="G26" i="151"/>
  <c r="M43" i="151"/>
  <c r="BM18" i="151"/>
  <c r="H145" i="151"/>
  <c r="BQ47" i="151"/>
  <c r="AQ18" i="151"/>
  <c r="AT271" i="151"/>
  <c r="N146" i="151"/>
  <c r="BQ36" i="151"/>
  <c r="G39" i="151"/>
  <c r="AJ20" i="151"/>
  <c r="BQ60" i="151"/>
  <c r="L30" i="151"/>
  <c r="BI209" i="151"/>
  <c r="BD18" i="151"/>
  <c r="AL17" i="151"/>
  <c r="BQ40" i="151"/>
  <c r="AS18" i="151"/>
  <c r="BO17" i="151"/>
  <c r="G56" i="151"/>
  <c r="BI334" i="151"/>
  <c r="N53" i="151"/>
  <c r="L51" i="151"/>
  <c r="F63" i="151"/>
  <c r="O332" i="151"/>
  <c r="E65" i="151"/>
  <c r="AM146" i="151"/>
  <c r="M38" i="151"/>
  <c r="BQ54" i="151"/>
  <c r="N60" i="151"/>
  <c r="BG20" i="151"/>
  <c r="F209" i="151"/>
  <c r="BQ335" i="151"/>
  <c r="BX271" i="151"/>
  <c r="L334" i="151"/>
  <c r="BQ145" i="151"/>
  <c r="G45" i="151"/>
  <c r="E68" i="151"/>
  <c r="E396" i="151"/>
  <c r="M334" i="151"/>
  <c r="F59" i="151"/>
  <c r="N207" i="151"/>
  <c r="G397" i="151"/>
  <c r="AC18" i="151"/>
  <c r="AT398" i="151"/>
  <c r="L272" i="151"/>
  <c r="G51" i="151"/>
  <c r="M146" i="151"/>
  <c r="F146" i="151"/>
  <c r="AT334" i="151"/>
  <c r="BQ207" i="151"/>
  <c r="AM397" i="151"/>
  <c r="L397" i="151"/>
  <c r="BG19" i="151"/>
  <c r="AM208" i="151"/>
  <c r="L398" i="151"/>
  <c r="M209" i="151"/>
  <c r="BN18" i="151"/>
  <c r="AP20" i="151"/>
  <c r="G207" i="151"/>
  <c r="G333" i="151"/>
  <c r="M271" i="151"/>
  <c r="AT332" i="151"/>
  <c r="BU18" i="151"/>
  <c r="BX208" i="151"/>
  <c r="AL20" i="151"/>
  <c r="K272" i="151"/>
  <c r="K146" i="151"/>
  <c r="K207" i="151"/>
  <c r="BB270" i="151"/>
  <c r="M270" i="151"/>
  <c r="E145" i="151"/>
  <c r="S83" i="151"/>
  <c r="AM272" i="151"/>
  <c r="BQ146" i="151"/>
  <c r="M26" i="151"/>
  <c r="F208" i="151"/>
  <c r="BT20" i="151"/>
  <c r="G272" i="151"/>
  <c r="K335" i="151"/>
  <c r="AI20" i="151"/>
  <c r="AK20" i="151"/>
  <c r="BU20" i="151"/>
  <c r="E209" i="151"/>
  <c r="BQ272" i="151"/>
  <c r="BQ208" i="151"/>
  <c r="AK19" i="151"/>
  <c r="BX145" i="151"/>
  <c r="BD20" i="151"/>
  <c r="BE20" i="151"/>
  <c r="AQ19" i="151"/>
  <c r="BF19" i="151"/>
  <c r="AJ19" i="151"/>
  <c r="D334" i="151"/>
  <c r="BL19" i="151"/>
  <c r="K29" i="151"/>
  <c r="AR18" i="151"/>
  <c r="K398" i="151"/>
  <c r="E398" i="151"/>
  <c r="BN19" i="151"/>
  <c r="F271" i="151"/>
  <c r="BQ271" i="151"/>
  <c r="E397" i="151"/>
  <c r="BB145" i="151"/>
  <c r="AM271" i="151"/>
  <c r="N32" i="151"/>
  <c r="G208" i="151"/>
  <c r="E271" i="151"/>
  <c r="G64" i="151"/>
  <c r="AT395" i="151"/>
  <c r="AR19" i="151"/>
  <c r="BS20" i="151"/>
  <c r="L146" i="151"/>
  <c r="K209" i="151"/>
  <c r="M207" i="151"/>
  <c r="AT396" i="151"/>
  <c r="D207" i="151"/>
  <c r="AO19" i="151"/>
  <c r="BV20" i="151"/>
  <c r="AM333" i="151"/>
  <c r="L209" i="151"/>
  <c r="BB269" i="151"/>
  <c r="D398" i="151"/>
  <c r="D146" i="151"/>
  <c r="E335" i="151"/>
  <c r="BO20" i="151"/>
  <c r="D272" i="151"/>
  <c r="BP18" i="151"/>
  <c r="BM20" i="151"/>
  <c r="BN20" i="151"/>
  <c r="E146" i="151"/>
  <c r="E272" i="151"/>
  <c r="F334" i="151"/>
  <c r="G334" i="151"/>
  <c r="BI271" i="151"/>
  <c r="AX82" i="151"/>
  <c r="D206" i="151"/>
  <c r="AZ82" i="151"/>
  <c r="AZ19" i="151" s="1"/>
  <c r="AY82" i="151"/>
  <c r="AY19" i="151" s="1"/>
  <c r="U82" i="151"/>
  <c r="U19" i="151" s="1"/>
  <c r="F42" i="151"/>
  <c r="V82" i="151"/>
  <c r="V19" i="151" s="1"/>
  <c r="AT145" i="151"/>
  <c r="BF18" i="151"/>
  <c r="E334" i="151"/>
  <c r="AM207" i="151"/>
  <c r="N208" i="151"/>
  <c r="M208" i="151"/>
  <c r="G44" i="151"/>
  <c r="G33" i="151"/>
  <c r="L208" i="151"/>
  <c r="K271" i="151"/>
  <c r="BM19" i="151"/>
  <c r="AH19" i="151"/>
  <c r="M41" i="151"/>
  <c r="BD19" i="151"/>
  <c r="BE19" i="151"/>
  <c r="AP19" i="151"/>
  <c r="BT19" i="151"/>
  <c r="BU19" i="151"/>
  <c r="F65" i="151"/>
  <c r="F269" i="151"/>
  <c r="D396" i="151"/>
  <c r="BB334" i="151"/>
  <c r="AW82" i="151"/>
  <c r="AW19" i="151" s="1"/>
  <c r="D271" i="151"/>
  <c r="BO19" i="151"/>
  <c r="G396" i="151"/>
  <c r="K270" i="151"/>
  <c r="BP19" i="151"/>
  <c r="L145" i="151"/>
  <c r="M32" i="151"/>
  <c r="AM50" i="151"/>
  <c r="D333" i="151"/>
  <c r="BS19" i="151"/>
  <c r="AL19" i="151"/>
  <c r="BG18" i="151"/>
  <c r="E208" i="151"/>
  <c r="AI19" i="151"/>
  <c r="D208" i="151"/>
  <c r="K145" i="151"/>
  <c r="G270" i="151"/>
  <c r="D145" i="151"/>
  <c r="BV19" i="151"/>
  <c r="L271" i="151"/>
  <c r="BX207" i="151"/>
  <c r="N144" i="151"/>
  <c r="U81" i="151"/>
  <c r="U18" i="151" s="1"/>
  <c r="M396" i="151"/>
  <c r="F333" i="151"/>
  <c r="N270" i="151"/>
  <c r="G144" i="151"/>
  <c r="E333" i="151"/>
  <c r="S81" i="151"/>
  <c r="S18" i="151" s="1"/>
  <c r="BB207" i="151"/>
  <c r="K333" i="151"/>
  <c r="BO18" i="151"/>
  <c r="AL18" i="151"/>
  <c r="D144" i="151"/>
  <c r="L207" i="151"/>
  <c r="N143" i="151"/>
  <c r="AZ81" i="151"/>
  <c r="AB18" i="151"/>
  <c r="AK18" i="151"/>
  <c r="BA81" i="151"/>
  <c r="BA18" i="151" s="1"/>
  <c r="K396" i="151"/>
  <c r="M144" i="151"/>
  <c r="D270" i="151"/>
  <c r="E207" i="151"/>
  <c r="BV18" i="151"/>
  <c r="K144" i="151"/>
  <c r="L333" i="151"/>
  <c r="L270" i="151"/>
  <c r="BI269" i="151"/>
  <c r="Z17" i="151"/>
  <c r="N269" i="151"/>
  <c r="AT206" i="151"/>
  <c r="E270" i="151"/>
  <c r="M269" i="151"/>
  <c r="M206" i="151"/>
  <c r="F206" i="151"/>
  <c r="BI395" i="151"/>
  <c r="BB395" i="151"/>
  <c r="AT143" i="151"/>
  <c r="M143" i="151"/>
  <c r="AR17" i="151"/>
  <c r="N58" i="151"/>
  <c r="N64" i="151"/>
  <c r="G62" i="151"/>
  <c r="AP17" i="151"/>
  <c r="L54" i="151"/>
  <c r="F29" i="151"/>
  <c r="AI17" i="151"/>
  <c r="AM143" i="151"/>
  <c r="BX143" i="151"/>
  <c r="BI143" i="151"/>
  <c r="T143" i="151"/>
  <c r="M51" i="151"/>
  <c r="K395" i="151"/>
  <c r="M395" i="151"/>
  <c r="L143" i="151"/>
  <c r="E269" i="151"/>
  <c r="N30" i="151"/>
  <c r="N395" i="151"/>
  <c r="F53" i="151"/>
  <c r="F38" i="151"/>
  <c r="E395" i="151"/>
  <c r="N206" i="151"/>
  <c r="G206" i="151"/>
  <c r="BQ143" i="151"/>
  <c r="AM395" i="151"/>
  <c r="K143" i="151"/>
  <c r="BQ69" i="151"/>
  <c r="BQ59" i="151"/>
  <c r="N35" i="151"/>
  <c r="AM58" i="151"/>
  <c r="BQ65" i="151"/>
  <c r="G50" i="151"/>
  <c r="K206" i="151"/>
  <c r="V143" i="151"/>
  <c r="L206" i="151"/>
  <c r="K269" i="151"/>
  <c r="E206" i="151"/>
  <c r="L395" i="151"/>
  <c r="D269" i="151"/>
  <c r="D395" i="151"/>
  <c r="L269" i="151"/>
  <c r="BQ28" i="151"/>
  <c r="G67" i="151"/>
  <c r="E43" i="151"/>
  <c r="M29" i="151"/>
  <c r="AM28" i="151"/>
  <c r="N65" i="151"/>
  <c r="L59" i="151"/>
  <c r="N37" i="151"/>
  <c r="BQ43" i="151"/>
  <c r="BQ63" i="151"/>
  <c r="BQ39" i="151"/>
  <c r="N50" i="151"/>
  <c r="BQ58" i="151"/>
  <c r="BQ45" i="151"/>
  <c r="M35" i="151"/>
  <c r="N54" i="151"/>
  <c r="F37" i="151"/>
  <c r="F46" i="151"/>
  <c r="G57" i="151"/>
  <c r="M60" i="151"/>
  <c r="G59" i="151"/>
  <c r="G49" i="151"/>
  <c r="BQ46" i="151"/>
  <c r="G58" i="151"/>
  <c r="E38" i="151"/>
  <c r="N40" i="151"/>
  <c r="G42" i="151"/>
  <c r="BB30" i="151"/>
  <c r="K60" i="151"/>
  <c r="M39" i="151"/>
  <c r="E63" i="151"/>
  <c r="E69" i="151"/>
  <c r="N51" i="151"/>
  <c r="G38" i="151"/>
  <c r="F41" i="151"/>
  <c r="F30" i="151"/>
  <c r="G71" i="151"/>
  <c r="G61" i="151"/>
  <c r="M50" i="151"/>
  <c r="AM26" i="151"/>
  <c r="M58" i="151"/>
  <c r="G54" i="151"/>
  <c r="BQ48" i="151"/>
  <c r="K88" i="151"/>
  <c r="L52" i="151"/>
  <c r="AM49" i="151"/>
  <c r="F33" i="151"/>
  <c r="M64" i="151"/>
  <c r="K62" i="151"/>
  <c r="AM71" i="151"/>
  <c r="G68" i="151"/>
  <c r="AM56" i="151"/>
  <c r="BB42" i="151"/>
  <c r="G43" i="151"/>
  <c r="D43" i="151"/>
  <c r="BB35" i="151"/>
  <c r="L35" i="151"/>
  <c r="F54" i="151"/>
  <c r="N57" i="151"/>
  <c r="AM67" i="151"/>
  <c r="L38" i="151"/>
  <c r="D51" i="151"/>
  <c r="AM63" i="151"/>
  <c r="AM65" i="151"/>
  <c r="N47" i="151"/>
  <c r="AE144" i="151"/>
  <c r="F61" i="151"/>
  <c r="BO25" i="1"/>
  <c r="BP25" i="1" s="1"/>
  <c r="G41" i="151"/>
  <c r="D61" i="151"/>
  <c r="N29" i="151"/>
  <c r="F64" i="151"/>
  <c r="N39" i="151"/>
  <c r="BB54" i="151"/>
  <c r="L37" i="151"/>
  <c r="L29" i="151"/>
  <c r="E34" i="151"/>
  <c r="K26" i="151"/>
  <c r="BB48" i="151"/>
  <c r="AM43" i="151"/>
  <c r="BO38" i="1"/>
  <c r="BP38" i="1" s="1"/>
  <c r="BX88" i="151"/>
  <c r="M30" i="151"/>
  <c r="F32" i="151"/>
  <c r="AM68" i="151"/>
  <c r="BB52" i="151"/>
  <c r="BB50" i="151"/>
  <c r="AM62" i="151"/>
  <c r="BB55" i="151"/>
  <c r="L47" i="151"/>
  <c r="E55" i="151"/>
  <c r="BB46" i="151"/>
  <c r="M61" i="151"/>
  <c r="E37" i="151"/>
  <c r="L41" i="151"/>
  <c r="AM53" i="151"/>
  <c r="BB63" i="151"/>
  <c r="AM42" i="151"/>
  <c r="AM51" i="151"/>
  <c r="BB37" i="151"/>
  <c r="AM59" i="151"/>
  <c r="D64" i="151"/>
  <c r="BB43" i="151"/>
  <c r="BO180" i="1"/>
  <c r="BP180" i="1" s="1"/>
  <c r="E35" i="151"/>
  <c r="AM61" i="151"/>
  <c r="E29" i="151"/>
  <c r="L43" i="151"/>
  <c r="G46" i="151"/>
  <c r="G88" i="151"/>
  <c r="K30" i="151"/>
  <c r="E61" i="151"/>
  <c r="AM69" i="151"/>
  <c r="AM52" i="151"/>
  <c r="E45" i="151"/>
  <c r="AM88" i="151"/>
  <c r="F48" i="151"/>
  <c r="L49" i="151"/>
  <c r="BO23" i="1"/>
  <c r="BP23" i="1" s="1"/>
  <c r="BO437" i="1"/>
  <c r="BP437" i="1" s="1"/>
  <c r="BO203" i="1"/>
  <c r="BP203" i="1" s="1"/>
  <c r="BO108" i="1"/>
  <c r="BP108" i="1" s="1"/>
  <c r="K54" i="151"/>
  <c r="BO395" i="1"/>
  <c r="BP395" i="1" s="1"/>
  <c r="BO60" i="1"/>
  <c r="BP60" i="1" s="1"/>
  <c r="BO210" i="1"/>
  <c r="BP210" i="1" s="1"/>
  <c r="BO306" i="1"/>
  <c r="BP306" i="1" s="1"/>
  <c r="AM41" i="151"/>
  <c r="BB40" i="151"/>
  <c r="K40" i="151"/>
  <c r="BQ73" i="151"/>
  <c r="BB49" i="151"/>
  <c r="AM39" i="151"/>
  <c r="M57" i="151"/>
  <c r="K43" i="151"/>
  <c r="AM60" i="151"/>
  <c r="G60" i="151"/>
  <c r="N43" i="151"/>
  <c r="D65" i="151"/>
  <c r="BB68" i="151"/>
  <c r="BO20" i="1"/>
  <c r="BP20" i="1" s="1"/>
  <c r="BO91" i="1"/>
  <c r="BP91" i="1" s="1"/>
  <c r="BO150" i="1"/>
  <c r="BP150" i="1" s="1"/>
  <c r="L65" i="151"/>
  <c r="AM54" i="151"/>
  <c r="K81" i="151"/>
  <c r="D46" i="151"/>
  <c r="D60" i="151"/>
  <c r="BO79" i="1"/>
  <c r="BP79" i="1" s="1"/>
  <c r="BO129" i="1"/>
  <c r="BP129" i="1" s="1"/>
  <c r="E44" i="151"/>
  <c r="AM33" i="151"/>
  <c r="AM37" i="151"/>
  <c r="AM29" i="151"/>
  <c r="AM64" i="151"/>
  <c r="K44" i="151"/>
  <c r="G69" i="151"/>
  <c r="BB70" i="151"/>
  <c r="BB58" i="151"/>
  <c r="BB39" i="151"/>
  <c r="K57" i="151"/>
  <c r="BO54" i="1"/>
  <c r="BP54" i="1" s="1"/>
  <c r="BO61" i="1"/>
  <c r="BP61" i="1" s="1"/>
  <c r="BO77" i="1"/>
  <c r="BP77" i="1" s="1"/>
  <c r="BO178" i="1"/>
  <c r="BP178" i="1" s="1"/>
  <c r="BO239" i="1"/>
  <c r="BP239" i="1" s="1"/>
  <c r="BO226" i="1"/>
  <c r="BP226" i="1" s="1"/>
  <c r="BO393" i="1"/>
  <c r="BP393" i="1" s="1"/>
  <c r="BO481" i="1"/>
  <c r="BP481" i="1" s="1"/>
  <c r="BO263" i="1"/>
  <c r="BP263" i="1" s="1"/>
  <c r="BO97" i="1"/>
  <c r="BP97" i="1" s="1"/>
  <c r="BO439" i="1"/>
  <c r="BP439" i="1" s="1"/>
  <c r="BO205" i="1"/>
  <c r="BP205" i="1" s="1"/>
  <c r="BO212" i="1"/>
  <c r="BP212" i="1" s="1"/>
  <c r="BO213" i="1"/>
  <c r="BP213" i="1" s="1"/>
  <c r="BO254" i="1"/>
  <c r="BP254" i="1" s="1"/>
  <c r="BO383" i="1"/>
  <c r="BP383" i="1" s="1"/>
  <c r="BO184" i="1"/>
  <c r="BP184" i="1" s="1"/>
  <c r="BO75" i="1"/>
  <c r="BP75" i="1" s="1"/>
  <c r="BO290" i="1"/>
  <c r="BP290" i="1" s="1"/>
  <c r="BO258" i="1"/>
  <c r="BP258" i="1" s="1"/>
  <c r="BO124" i="1"/>
  <c r="BP124" i="1" s="1"/>
  <c r="BO137" i="1"/>
  <c r="BP137" i="1" s="1"/>
  <c r="BO148" i="1"/>
  <c r="BP148" i="1" s="1"/>
  <c r="BO149" i="1"/>
  <c r="BP149" i="1" s="1"/>
  <c r="BO464" i="1"/>
  <c r="BP464" i="1" s="1"/>
  <c r="BO425" i="1"/>
  <c r="BP425" i="1" s="1"/>
  <c r="BO424" i="1"/>
  <c r="BP424" i="1" s="1"/>
  <c r="BO328" i="1"/>
  <c r="BP328" i="1" s="1"/>
  <c r="AM40" i="151"/>
  <c r="BO164" i="1"/>
  <c r="BP164" i="1" s="1"/>
  <c r="AM31" i="151"/>
  <c r="AM38" i="151"/>
  <c r="BB38" i="151"/>
  <c r="D57" i="151"/>
  <c r="F57" i="151"/>
  <c r="L26" i="151"/>
  <c r="E46" i="151"/>
  <c r="BO187" i="1"/>
  <c r="BP187" i="1" s="1"/>
  <c r="BO191" i="1"/>
  <c r="BP191" i="1" s="1"/>
  <c r="BO165" i="1"/>
  <c r="BP165" i="1" s="1"/>
  <c r="BO200" i="1"/>
  <c r="BP200" i="1" s="1"/>
  <c r="BO313" i="1"/>
  <c r="BP313" i="1" s="1"/>
  <c r="BO408" i="1"/>
  <c r="BP408" i="1" s="1"/>
  <c r="BO375" i="1"/>
  <c r="BP375" i="1" s="1"/>
  <c r="BO371" i="1"/>
  <c r="BP371" i="1" s="1"/>
  <c r="BO303" i="1"/>
  <c r="BP303" i="1" s="1"/>
  <c r="BO341" i="1"/>
  <c r="BP341" i="1" s="1"/>
  <c r="BO392" i="1"/>
  <c r="BP392" i="1" s="1"/>
  <c r="BO482" i="1"/>
  <c r="BP482" i="1" s="1"/>
  <c r="BO451" i="1"/>
  <c r="BP451" i="1" s="1"/>
  <c r="BO454" i="1"/>
  <c r="BP454" i="1" s="1"/>
  <c r="BO351" i="1"/>
  <c r="BP351" i="1" s="1"/>
  <c r="BO112" i="1"/>
  <c r="BP112" i="1" s="1"/>
  <c r="BO448" i="1"/>
  <c r="BP448" i="1" s="1"/>
  <c r="BO317" i="1"/>
  <c r="BP317" i="1" s="1"/>
  <c r="BO175" i="1"/>
  <c r="BP175" i="1" s="1"/>
  <c r="BO93" i="1"/>
  <c r="BP93" i="1" s="1"/>
  <c r="BO71" i="1"/>
  <c r="BP71" i="1" s="1"/>
  <c r="BO287" i="1"/>
  <c r="BP287" i="1" s="1"/>
  <c r="BO434" i="1"/>
  <c r="BP434" i="1" s="1"/>
  <c r="BO416" i="1"/>
  <c r="BP416" i="1" s="1"/>
  <c r="BO443" i="1"/>
  <c r="BP443" i="1" s="1"/>
  <c r="BO412" i="1"/>
  <c r="BP412" i="1" s="1"/>
  <c r="BO169" i="1"/>
  <c r="BP169" i="1" s="1"/>
  <c r="BO283" i="1"/>
  <c r="BP283" i="1" s="1"/>
  <c r="BO156" i="1"/>
  <c r="BP156" i="1" s="1"/>
  <c r="BO462" i="1"/>
  <c r="BP462" i="1" s="1"/>
  <c r="BO422" i="1"/>
  <c r="BP422" i="1" s="1"/>
  <c r="BO421" i="1"/>
  <c r="BP421" i="1" s="1"/>
  <c r="BO364" i="1"/>
  <c r="BP364" i="1" s="1"/>
  <c r="BO66" i="1"/>
  <c r="BP66" i="1" s="1"/>
  <c r="BO64" i="1"/>
  <c r="BP64" i="1" s="1"/>
  <c r="BB45" i="151"/>
  <c r="BB88" i="151"/>
  <c r="G29" i="151"/>
  <c r="BB41" i="151"/>
  <c r="L44" i="151"/>
  <c r="E70" i="151"/>
  <c r="BB72" i="151"/>
  <c r="BB67" i="151"/>
  <c r="E52" i="151"/>
  <c r="AM47" i="151"/>
  <c r="AM30" i="151"/>
  <c r="AM44" i="151"/>
  <c r="AM55" i="151"/>
  <c r="BO339" i="1"/>
  <c r="BP339" i="1" s="1"/>
  <c r="BO190" i="1"/>
  <c r="BP190" i="1" s="1"/>
  <c r="BO193" i="1"/>
  <c r="BP193" i="1" s="1"/>
  <c r="BB57" i="151"/>
  <c r="BO315" i="1"/>
  <c r="BP315" i="1" s="1"/>
  <c r="BO229" i="1"/>
  <c r="BP229" i="1" s="1"/>
  <c r="BO311" i="1"/>
  <c r="BP311" i="1" s="1"/>
  <c r="BO344" i="1"/>
  <c r="BP344" i="1" s="1"/>
  <c r="BO343" i="1"/>
  <c r="BP343" i="1" s="1"/>
  <c r="BO405" i="1"/>
  <c r="BP405" i="1" s="1"/>
  <c r="BO99" i="1"/>
  <c r="BP99" i="1" s="1"/>
  <c r="BO352" i="1"/>
  <c r="BP352" i="1" s="1"/>
  <c r="BO449" i="1"/>
  <c r="BP449" i="1" s="1"/>
  <c r="BO389" i="1"/>
  <c r="BP389" i="1" s="1"/>
  <c r="BO173" i="1"/>
  <c r="BP173" i="1" s="1"/>
  <c r="BO480" i="1"/>
  <c r="BP480" i="1" s="1"/>
  <c r="BO151" i="1"/>
  <c r="BP151" i="1" s="1"/>
  <c r="BO299" i="1"/>
  <c r="BP299" i="1" s="1"/>
  <c r="BO431" i="1"/>
  <c r="BP431" i="1" s="1"/>
  <c r="BO331" i="1"/>
  <c r="BP331" i="1" s="1"/>
  <c r="BO445" i="1"/>
  <c r="BP445" i="1" s="1"/>
  <c r="BO284" i="1"/>
  <c r="BP284" i="1" s="1"/>
  <c r="BO158" i="1"/>
  <c r="BP158" i="1" s="1"/>
  <c r="BO140" i="1"/>
  <c r="BP140" i="1" s="1"/>
  <c r="BO369" i="1"/>
  <c r="BP369" i="1" s="1"/>
  <c r="L88" i="151"/>
  <c r="AM32" i="151"/>
  <c r="BB28" i="151"/>
  <c r="D34" i="151"/>
  <c r="BB32" i="151"/>
  <c r="E64" i="151"/>
  <c r="AM36" i="151"/>
  <c r="BB59" i="151"/>
  <c r="BO338" i="1"/>
  <c r="BP338" i="1" s="1"/>
  <c r="BO322" i="1"/>
  <c r="BP322" i="1" s="1"/>
  <c r="BO325" i="1"/>
  <c r="BP325" i="1" s="1"/>
  <c r="BO342" i="1"/>
  <c r="BP342" i="1" s="1"/>
  <c r="BO243" i="1"/>
  <c r="BP243" i="1" s="1"/>
  <c r="BO468" i="1"/>
  <c r="BP468" i="1" s="1"/>
  <c r="BO143" i="1"/>
  <c r="BP143" i="1" s="1"/>
  <c r="BO455" i="1"/>
  <c r="BP455" i="1" s="1"/>
  <c r="BO452" i="1"/>
  <c r="BP452" i="1" s="1"/>
  <c r="BO207" i="1"/>
  <c r="BP207" i="1" s="1"/>
  <c r="BO353" i="1"/>
  <c r="BP353" i="1" s="1"/>
  <c r="BO113" i="1"/>
  <c r="BP113" i="1" s="1"/>
  <c r="BO319" i="1"/>
  <c r="BP319" i="1" s="1"/>
  <c r="BO276" i="1"/>
  <c r="BP276" i="1" s="1"/>
  <c r="BO109" i="1"/>
  <c r="BP109" i="1" s="1"/>
  <c r="BO73" i="1"/>
  <c r="BP73" i="1" s="1"/>
  <c r="BO250" i="1"/>
  <c r="BP250" i="1" s="1"/>
  <c r="BO300" i="1"/>
  <c r="BP300" i="1" s="1"/>
  <c r="BO398" i="1"/>
  <c r="BP398" i="1" s="1"/>
  <c r="BO334" i="1"/>
  <c r="BP334" i="1" s="1"/>
  <c r="BO167" i="1"/>
  <c r="BP167" i="1" s="1"/>
  <c r="BO170" i="1"/>
  <c r="BP170" i="1" s="1"/>
  <c r="BO138" i="1"/>
  <c r="BP138" i="1" s="1"/>
  <c r="BO457" i="1"/>
  <c r="BP457" i="1" s="1"/>
  <c r="BO330" i="1"/>
  <c r="BP330" i="1" s="1"/>
  <c r="BO275" i="1"/>
  <c r="BP275" i="1" s="1"/>
  <c r="BO117" i="1"/>
  <c r="BP117" i="1" s="1"/>
  <c r="BO336" i="1"/>
  <c r="BP336" i="1" s="1"/>
  <c r="K38" i="151"/>
  <c r="K52" i="151"/>
  <c r="M37" i="151"/>
  <c r="BB53" i="151"/>
  <c r="BB47" i="151"/>
  <c r="L60" i="151"/>
  <c r="BO55" i="1"/>
  <c r="BP55" i="1" s="1"/>
  <c r="BO188" i="1"/>
  <c r="BP188" i="1" s="1"/>
  <c r="BO127" i="1"/>
  <c r="BP127" i="1" s="1"/>
  <c r="BO128" i="1"/>
  <c r="BP128" i="1" s="1"/>
  <c r="BO179" i="1"/>
  <c r="BP179" i="1" s="1"/>
  <c r="BO177" i="1"/>
  <c r="BP177" i="1" s="1"/>
  <c r="BO90" i="1"/>
  <c r="BP90" i="1" s="1"/>
  <c r="BO374" i="1"/>
  <c r="BP374" i="1" s="1"/>
  <c r="BO406" i="1"/>
  <c r="BP406" i="1" s="1"/>
  <c r="BO409" i="1"/>
  <c r="BP409" i="1" s="1"/>
  <c r="BO302" i="1"/>
  <c r="BP302" i="1" s="1"/>
  <c r="BO301" i="1"/>
  <c r="BP301" i="1" s="1"/>
  <c r="BO304" i="1"/>
  <c r="BP304" i="1" s="1"/>
  <c r="BO403" i="1"/>
  <c r="BP403" i="1" s="1"/>
  <c r="BO242" i="1"/>
  <c r="BP242" i="1" s="1"/>
  <c r="BO59" i="1"/>
  <c r="BP59" i="1" s="1"/>
  <c r="BO209" i="1"/>
  <c r="BP209" i="1" s="1"/>
  <c r="BO354" i="1"/>
  <c r="BP354" i="1" s="1"/>
  <c r="BO214" i="1"/>
  <c r="BP214" i="1" s="1"/>
  <c r="BO316" i="1"/>
  <c r="BP316" i="1" s="1"/>
  <c r="BO224" i="1"/>
  <c r="BP224" i="1" s="1"/>
  <c r="BO280" i="1"/>
  <c r="BP280" i="1" s="1"/>
  <c r="BO106" i="1"/>
  <c r="BP106" i="1" s="1"/>
  <c r="BO154" i="1"/>
  <c r="BP154" i="1" s="1"/>
  <c r="BO185" i="1"/>
  <c r="BP185" i="1" s="1"/>
  <c r="BO104" i="1"/>
  <c r="BP104" i="1" s="1"/>
  <c r="BO441" i="1"/>
  <c r="BP441" i="1" s="1"/>
  <c r="BO329" i="1"/>
  <c r="BP329" i="1" s="1"/>
  <c r="BO367" i="1"/>
  <c r="BP367" i="1" s="1"/>
  <c r="BO362" i="1"/>
  <c r="BP362" i="1" s="1"/>
  <c r="BO471" i="1"/>
  <c r="BP471" i="1" s="1"/>
  <c r="BO133" i="1"/>
  <c r="BP133" i="1" s="1"/>
  <c r="BO78" i="1"/>
  <c r="BP78" i="1" s="1"/>
  <c r="BO189" i="1"/>
  <c r="BP189" i="1" s="1"/>
  <c r="BO314" i="1"/>
  <c r="BP314" i="1" s="1"/>
  <c r="D88" i="151"/>
  <c r="AM34" i="151"/>
  <c r="AM48" i="151"/>
  <c r="BB31" i="151"/>
  <c r="BB34" i="151"/>
  <c r="E26" i="151"/>
  <c r="BO65" i="1"/>
  <c r="BP65" i="1" s="1"/>
  <c r="BO62" i="1"/>
  <c r="BP62" i="1" s="1"/>
  <c r="BO76" i="1"/>
  <c r="BP76" i="1" s="1"/>
  <c r="BO80" i="1"/>
  <c r="BP80" i="1" s="1"/>
  <c r="BO87" i="1"/>
  <c r="BP87" i="1" s="1"/>
  <c r="BO305" i="1"/>
  <c r="BP305" i="1" s="1"/>
  <c r="BO394" i="1"/>
  <c r="BP394" i="1" s="1"/>
  <c r="BO484" i="1"/>
  <c r="BP484" i="1" s="1"/>
  <c r="BO261" i="1"/>
  <c r="BP261" i="1" s="1"/>
  <c r="BO378" i="1"/>
  <c r="BP378" i="1" s="1"/>
  <c r="BO380" i="1"/>
  <c r="BP380" i="1" s="1"/>
  <c r="BO253" i="1"/>
  <c r="BP253" i="1" s="1"/>
  <c r="BO291" i="1"/>
  <c r="BP291" i="1" s="1"/>
  <c r="BO478" i="1"/>
  <c r="BP478" i="1" s="1"/>
  <c r="BO477" i="1"/>
  <c r="BP477" i="1" s="1"/>
  <c r="BO381" i="1"/>
  <c r="BP381" i="1" s="1"/>
  <c r="BO248" i="1"/>
  <c r="BP248" i="1" s="1"/>
  <c r="BO260" i="1"/>
  <c r="BP260" i="1" s="1"/>
  <c r="BO257" i="1"/>
  <c r="BP257" i="1" s="1"/>
  <c r="BO105" i="1"/>
  <c r="BP105" i="1" s="1"/>
  <c r="BO420" i="1"/>
  <c r="BP420" i="1" s="1"/>
  <c r="BO419" i="1"/>
  <c r="BP419" i="1" s="1"/>
  <c r="BO411" i="1"/>
  <c r="BP411" i="1" s="1"/>
  <c r="BO157" i="1"/>
  <c r="BP157" i="1" s="1"/>
  <c r="BO147" i="1"/>
  <c r="BP147" i="1" s="1"/>
  <c r="BO146" i="1"/>
  <c r="BP146" i="1" s="1"/>
  <c r="BO429" i="1"/>
  <c r="BP429" i="1" s="1"/>
  <c r="BO69" i="1"/>
  <c r="BP69" i="1" s="1"/>
  <c r="E54" i="151"/>
  <c r="K32" i="151"/>
  <c r="N52" i="151"/>
  <c r="BB56" i="151"/>
  <c r="BO186" i="1"/>
  <c r="BP186" i="1" s="1"/>
  <c r="BO195" i="1"/>
  <c r="BP195" i="1" s="1"/>
  <c r="BO163" i="1"/>
  <c r="BP163" i="1" s="1"/>
  <c r="BO324" i="1"/>
  <c r="BP324" i="1" s="1"/>
  <c r="BO323" i="1"/>
  <c r="BP323" i="1" s="1"/>
  <c r="BO485" i="1"/>
  <c r="BP485" i="1" s="1"/>
  <c r="BO141" i="1"/>
  <c r="BP141" i="1" s="1"/>
  <c r="BO355" i="1"/>
  <c r="BP355" i="1" s="1"/>
  <c r="BO446" i="1"/>
  <c r="BP446" i="1" s="1"/>
  <c r="BO292" i="1"/>
  <c r="BP292" i="1" s="1"/>
  <c r="BO92" i="1"/>
  <c r="BP92" i="1" s="1"/>
  <c r="BO279" i="1"/>
  <c r="BP279" i="1" s="1"/>
  <c r="BO476" i="1"/>
  <c r="BP476" i="1" s="1"/>
  <c r="BO384" i="1"/>
  <c r="BP384" i="1" s="1"/>
  <c r="BO110" i="1"/>
  <c r="BP110" i="1" s="1"/>
  <c r="BO358" i="1"/>
  <c r="BP358" i="1" s="1"/>
  <c r="BO417" i="1"/>
  <c r="BP417" i="1" s="1"/>
  <c r="BO414" i="1"/>
  <c r="BP414" i="1" s="1"/>
  <c r="BO123" i="1"/>
  <c r="BP123" i="1" s="1"/>
  <c r="BO285" i="1"/>
  <c r="BP285" i="1" s="1"/>
  <c r="BO273" i="1"/>
  <c r="BP273" i="1" s="1"/>
  <c r="BO430" i="1"/>
  <c r="BP430" i="1" s="1"/>
  <c r="BO426" i="1"/>
  <c r="BP426" i="1" s="1"/>
  <c r="BO368" i="1"/>
  <c r="BP368" i="1" s="1"/>
  <c r="BO370" i="1"/>
  <c r="BP370" i="1" s="1"/>
  <c r="BO161" i="1"/>
  <c r="BP161" i="1" s="1"/>
  <c r="BO162" i="1"/>
  <c r="BP162" i="1" s="1"/>
  <c r="BO86" i="1"/>
  <c r="BP86" i="1" s="1"/>
  <c r="BO401" i="1"/>
  <c r="BP401" i="1" s="1"/>
  <c r="BO377" i="1"/>
  <c r="BP377" i="1" s="1"/>
  <c r="BO241" i="1"/>
  <c r="BP241" i="1" s="1"/>
  <c r="BO245" i="1"/>
  <c r="BP245" i="1" s="1"/>
  <c r="BO96" i="1"/>
  <c r="BP96" i="1" s="1"/>
  <c r="BO438" i="1"/>
  <c r="BP438" i="1" s="1"/>
  <c r="BO215" i="1"/>
  <c r="BP215" i="1" s="1"/>
  <c r="BO447" i="1"/>
  <c r="BP447" i="1" s="1"/>
  <c r="BO310" i="1"/>
  <c r="BP310" i="1" s="1"/>
  <c r="BO293" i="1"/>
  <c r="BP293" i="1" s="1"/>
  <c r="BO233" i="1"/>
  <c r="BP233" i="1" s="1"/>
  <c r="BO252" i="1"/>
  <c r="BP252" i="1" s="1"/>
  <c r="BO101" i="1"/>
  <c r="BP101" i="1" s="1"/>
  <c r="BO122" i="1"/>
  <c r="BP122" i="1" s="1"/>
  <c r="BO458" i="1"/>
  <c r="BP458" i="1" s="1"/>
  <c r="BO271" i="1"/>
  <c r="BP271" i="1" s="1"/>
  <c r="BO427" i="1"/>
  <c r="BP427" i="1" s="1"/>
  <c r="BO134" i="1"/>
  <c r="BP134" i="1" s="1"/>
  <c r="BO340" i="1"/>
  <c r="BP340" i="1" s="1"/>
  <c r="BO126" i="1"/>
  <c r="BP126" i="1" s="1"/>
  <c r="BO176" i="1"/>
  <c r="BP176" i="1" s="1"/>
  <c r="BO402" i="1"/>
  <c r="BP402" i="1" s="1"/>
  <c r="BO404" i="1"/>
  <c r="BP404" i="1" s="1"/>
  <c r="BO350" i="1"/>
  <c r="BP350" i="1" s="1"/>
  <c r="BO142" i="1"/>
  <c r="BP142" i="1" s="1"/>
  <c r="BO201" i="1"/>
  <c r="BP201" i="1" s="1"/>
  <c r="BO83" i="1"/>
  <c r="BP83" i="1" s="1"/>
  <c r="BO85" i="1"/>
  <c r="BP85" i="1" s="1"/>
  <c r="BO269" i="1"/>
  <c r="BP269" i="1" s="1"/>
  <c r="BO277" i="1"/>
  <c r="BP277" i="1" s="1"/>
  <c r="BO223" i="1"/>
  <c r="BP223" i="1" s="1"/>
  <c r="BO298" i="1"/>
  <c r="BP298" i="1" s="1"/>
  <c r="BO288" i="1"/>
  <c r="BP288" i="1" s="1"/>
  <c r="BO356" i="1"/>
  <c r="BP356" i="1" s="1"/>
  <c r="BO335" i="1"/>
  <c r="BP335" i="1" s="1"/>
  <c r="BO139" i="1"/>
  <c r="BP139" i="1" s="1"/>
  <c r="BO272" i="1"/>
  <c r="BP272" i="1" s="1"/>
  <c r="BO119" i="1"/>
  <c r="BP119" i="1" s="1"/>
  <c r="BO120" i="1"/>
  <c r="BP120" i="1" s="1"/>
  <c r="BO70" i="1"/>
  <c r="BP70" i="1" s="1"/>
  <c r="BO63" i="1"/>
  <c r="BP63" i="1" s="1"/>
  <c r="BO312" i="1"/>
  <c r="BP312" i="1" s="1"/>
  <c r="BO228" i="1"/>
  <c r="BP228" i="1" s="1"/>
  <c r="BO227" i="1"/>
  <c r="BP227" i="1" s="1"/>
  <c r="BO407" i="1"/>
  <c r="BP407" i="1" s="1"/>
  <c r="BO410" i="1"/>
  <c r="BP410" i="1" s="1"/>
  <c r="BO376" i="1"/>
  <c r="BP376" i="1" s="1"/>
  <c r="BO469" i="1"/>
  <c r="BP469" i="1" s="1"/>
  <c r="BO100" i="1"/>
  <c r="BP100" i="1" s="1"/>
  <c r="BO144" i="1"/>
  <c r="BP144" i="1" s="1"/>
  <c r="BO57" i="1"/>
  <c r="BP57" i="1" s="1"/>
  <c r="BO56" i="1"/>
  <c r="BP56" i="1" s="1"/>
  <c r="BO208" i="1"/>
  <c r="BP208" i="1" s="1"/>
  <c r="BO204" i="1"/>
  <c r="BP204" i="1" s="1"/>
  <c r="BO211" i="1"/>
  <c r="BP211" i="1" s="1"/>
  <c r="BO386" i="1"/>
  <c r="BP386" i="1" s="1"/>
  <c r="BO174" i="1"/>
  <c r="BP174" i="1" s="1"/>
  <c r="BO172" i="1"/>
  <c r="BP172" i="1" s="1"/>
  <c r="BO95" i="1"/>
  <c r="BP95" i="1" s="1"/>
  <c r="BO153" i="1"/>
  <c r="BP153" i="1" s="1"/>
  <c r="BO152" i="1"/>
  <c r="BP152" i="1" s="1"/>
  <c r="BO246" i="1"/>
  <c r="BP246" i="1" s="1"/>
  <c r="BO433" i="1"/>
  <c r="BP433" i="1" s="1"/>
  <c r="BO399" i="1"/>
  <c r="BP399" i="1" s="1"/>
  <c r="BO103" i="1"/>
  <c r="BP103" i="1" s="1"/>
  <c r="BO444" i="1"/>
  <c r="BP444" i="1" s="1"/>
  <c r="BO415" i="1"/>
  <c r="BP415" i="1" s="1"/>
  <c r="BO116" i="1"/>
  <c r="BP116" i="1" s="1"/>
  <c r="BO474" i="1"/>
  <c r="BP474" i="1" s="1"/>
  <c r="BO135" i="1"/>
  <c r="BP135" i="1" s="1"/>
  <c r="BO130" i="1"/>
  <c r="BP130" i="1" s="1"/>
  <c r="BO197" i="1"/>
  <c r="BP197" i="1" s="1"/>
  <c r="BO88" i="1"/>
  <c r="BP88" i="1" s="1"/>
  <c r="BO89" i="1"/>
  <c r="BP89" i="1" s="1"/>
  <c r="BO240" i="1"/>
  <c r="BP240" i="1" s="1"/>
  <c r="BO237" i="1"/>
  <c r="BP237" i="1" s="1"/>
  <c r="BO373" i="1"/>
  <c r="BP373" i="1" s="1"/>
  <c r="BO379" i="1"/>
  <c r="BP379" i="1" s="1"/>
  <c r="BO470" i="1"/>
  <c r="BP470" i="1" s="1"/>
  <c r="BO348" i="1"/>
  <c r="BP348" i="1" s="1"/>
  <c r="BO347" i="1"/>
  <c r="BP347" i="1" s="1"/>
  <c r="BO453" i="1"/>
  <c r="BP453" i="1" s="1"/>
  <c r="BO440" i="1"/>
  <c r="BP440" i="1" s="1"/>
  <c r="BB60" i="151"/>
  <c r="BO307" i="1"/>
  <c r="BP307" i="1" s="1"/>
  <c r="BO308" i="1"/>
  <c r="BP308" i="1" s="1"/>
  <c r="BO295" i="1"/>
  <c r="BP295" i="1" s="1"/>
  <c r="BO318" i="1"/>
  <c r="BP318" i="1" s="1"/>
  <c r="BO231" i="1"/>
  <c r="BP231" i="1" s="1"/>
  <c r="BO232" i="1"/>
  <c r="BP232" i="1" s="1"/>
  <c r="BO220" i="1"/>
  <c r="BP220" i="1" s="1"/>
  <c r="BO217" i="1"/>
  <c r="BP217" i="1" s="1"/>
  <c r="BO219" i="1"/>
  <c r="BP219" i="1" s="1"/>
  <c r="BO266" i="1"/>
  <c r="BP266" i="1" s="1"/>
  <c r="BO479" i="1"/>
  <c r="BP479" i="1" s="1"/>
  <c r="BO385" i="1"/>
  <c r="BP385" i="1" s="1"/>
  <c r="BO155" i="1"/>
  <c r="BP155" i="1" s="1"/>
  <c r="BO181" i="1"/>
  <c r="BP181" i="1" s="1"/>
  <c r="BO256" i="1"/>
  <c r="BP256" i="1" s="1"/>
  <c r="BO259" i="1"/>
  <c r="BP259" i="1" s="1"/>
  <c r="BO125" i="1"/>
  <c r="BP125" i="1" s="1"/>
  <c r="BO166" i="1"/>
  <c r="BP166" i="1" s="1"/>
  <c r="BO465" i="1"/>
  <c r="BP465" i="1" s="1"/>
  <c r="BO461" i="1"/>
  <c r="BP461" i="1" s="1"/>
  <c r="BO456" i="1"/>
  <c r="BP456" i="1" s="1"/>
  <c r="BO327" i="1"/>
  <c r="BP327" i="1" s="1"/>
  <c r="BO118" i="1"/>
  <c r="BP118" i="1" s="1"/>
  <c r="BO366" i="1"/>
  <c r="BP366" i="1" s="1"/>
  <c r="BO361" i="1"/>
  <c r="BP361" i="1" s="1"/>
  <c r="BO475" i="1"/>
  <c r="BP475" i="1" s="1"/>
  <c r="BO230" i="1"/>
  <c r="BP230" i="1" s="1"/>
  <c r="BO483" i="1"/>
  <c r="BP483" i="1" s="1"/>
  <c r="BO115" i="1"/>
  <c r="BP115" i="1" s="1"/>
  <c r="BO111" i="1"/>
  <c r="BP111" i="1" s="1"/>
  <c r="BO84" i="1"/>
  <c r="BP84" i="1" s="1"/>
  <c r="BO388" i="1"/>
  <c r="BP388" i="1" s="1"/>
  <c r="BO107" i="1"/>
  <c r="BP107" i="1" s="1"/>
  <c r="BO72" i="1"/>
  <c r="BP72" i="1" s="1"/>
  <c r="BO74" i="1"/>
  <c r="BP74" i="1" s="1"/>
  <c r="BO249" i="1"/>
  <c r="BP249" i="1" s="1"/>
  <c r="BO360" i="1"/>
  <c r="BP360" i="1" s="1"/>
  <c r="BO397" i="1"/>
  <c r="BP397" i="1" s="1"/>
  <c r="BO333" i="1"/>
  <c r="BP333" i="1" s="1"/>
  <c r="BO281" i="1"/>
  <c r="BP281" i="1" s="1"/>
  <c r="BB65" i="151"/>
  <c r="D49" i="151"/>
  <c r="BO337" i="1"/>
  <c r="BP337" i="1" s="1"/>
  <c r="BO199" i="1"/>
  <c r="BP199" i="1" s="1"/>
  <c r="AM46" i="151"/>
  <c r="BB64" i="151"/>
  <c r="BO238" i="1"/>
  <c r="BP238" i="1" s="1"/>
  <c r="BO391" i="1"/>
  <c r="BP391" i="1" s="1"/>
  <c r="BO262" i="1"/>
  <c r="BP262" i="1" s="1"/>
  <c r="BO349" i="1"/>
  <c r="BP349" i="1" s="1"/>
  <c r="BO98" i="1"/>
  <c r="BP98" i="1" s="1"/>
  <c r="BO202" i="1"/>
  <c r="BP202" i="1" s="1"/>
  <c r="BO255" i="1"/>
  <c r="BP255" i="1" s="1"/>
  <c r="BO235" i="1"/>
  <c r="BP235" i="1" s="1"/>
  <c r="BO390" i="1"/>
  <c r="BP390" i="1" s="1"/>
  <c r="BO218" i="1"/>
  <c r="BP218" i="1" s="1"/>
  <c r="BO270" i="1"/>
  <c r="BP270" i="1" s="1"/>
  <c r="BO268" i="1"/>
  <c r="BP268" i="1" s="1"/>
  <c r="BO94" i="1"/>
  <c r="BP94" i="1" s="1"/>
  <c r="BO222" i="1"/>
  <c r="BP222" i="1" s="1"/>
  <c r="BO382" i="1"/>
  <c r="BP382" i="1" s="1"/>
  <c r="BO182" i="1"/>
  <c r="BP182" i="1" s="1"/>
  <c r="BO357" i="1"/>
  <c r="BP357" i="1" s="1"/>
  <c r="BO435" i="1"/>
  <c r="BP435" i="1" s="1"/>
  <c r="BO418" i="1"/>
  <c r="BP418" i="1" s="1"/>
  <c r="BO413" i="1"/>
  <c r="BP413" i="1" s="1"/>
  <c r="BO121" i="1"/>
  <c r="BP121" i="1" s="1"/>
  <c r="BO160" i="1"/>
  <c r="BP160" i="1" s="1"/>
  <c r="BO159" i="1"/>
  <c r="BP159" i="1" s="1"/>
  <c r="BO136" i="1"/>
  <c r="BP136" i="1" s="1"/>
  <c r="BO423" i="1"/>
  <c r="BP423" i="1" s="1"/>
  <c r="BO459" i="1"/>
  <c r="BP459" i="1" s="1"/>
  <c r="BO428" i="1"/>
  <c r="BP428" i="1" s="1"/>
  <c r="BO363" i="1"/>
  <c r="BP363" i="1" s="1"/>
  <c r="BO365" i="1"/>
  <c r="BP365" i="1" s="1"/>
  <c r="BO132" i="1"/>
  <c r="BP132" i="1" s="1"/>
  <c r="N61" i="151"/>
  <c r="BB33" i="151"/>
  <c r="BO198" i="1"/>
  <c r="BP198" i="1" s="1"/>
  <c r="BT18" i="151"/>
  <c r="AM35" i="151"/>
  <c r="AM45" i="151"/>
  <c r="BB29" i="151"/>
  <c r="E60" i="151"/>
  <c r="BB26" i="151"/>
  <c r="BB44" i="151"/>
  <c r="BO194" i="1"/>
  <c r="BP194" i="1" s="1"/>
  <c r="BO196" i="1"/>
  <c r="BP196" i="1" s="1"/>
  <c r="BO321" i="1"/>
  <c r="BP321" i="1" s="1"/>
  <c r="BO265" i="1"/>
  <c r="BP265" i="1" s="1"/>
  <c r="BO244" i="1"/>
  <c r="BP244" i="1" s="1"/>
  <c r="BO467" i="1"/>
  <c r="BP467" i="1" s="1"/>
  <c r="BO346" i="1"/>
  <c r="BP346" i="1" s="1"/>
  <c r="BO58" i="1"/>
  <c r="BP58" i="1" s="1"/>
  <c r="BO114" i="1"/>
  <c r="BP114" i="1" s="1"/>
  <c r="BO450" i="1"/>
  <c r="BP450" i="1" s="1"/>
  <c r="BO309" i="1"/>
  <c r="BP309" i="1" s="1"/>
  <c r="BO234" i="1"/>
  <c r="BP234" i="1" s="1"/>
  <c r="BO225" i="1"/>
  <c r="BP225" i="1" s="1"/>
  <c r="BO247" i="1"/>
  <c r="BP247" i="1" s="1"/>
  <c r="BO296" i="1"/>
  <c r="BP296" i="1" s="1"/>
  <c r="BO432" i="1"/>
  <c r="BP432" i="1" s="1"/>
  <c r="BO67" i="1"/>
  <c r="BP67" i="1" s="1"/>
  <c r="BO68" i="1"/>
  <c r="BP68" i="1" s="1"/>
  <c r="BE25" i="151"/>
  <c r="BO192" i="1"/>
  <c r="BP192" i="1" s="1"/>
  <c r="BO264" i="1"/>
  <c r="BP264" i="1" s="1"/>
  <c r="BO466" i="1"/>
  <c r="BP466" i="1" s="1"/>
  <c r="BO436" i="1"/>
  <c r="BP436" i="1" s="1"/>
  <c r="BO82" i="1"/>
  <c r="BP82" i="1" s="1"/>
  <c r="BO251" i="1"/>
  <c r="BP251" i="1" s="1"/>
  <c r="BO320" i="1"/>
  <c r="BP320" i="1" s="1"/>
  <c r="BO387" i="1"/>
  <c r="BP387" i="1" s="1"/>
  <c r="BO267" i="1"/>
  <c r="BP267" i="1" s="1"/>
  <c r="BO221" i="1"/>
  <c r="BP221" i="1" s="1"/>
  <c r="BO183" i="1"/>
  <c r="BP183" i="1" s="1"/>
  <c r="BO286" i="1"/>
  <c r="BP286" i="1" s="1"/>
  <c r="BO359" i="1"/>
  <c r="BP359" i="1" s="1"/>
  <c r="BO396" i="1"/>
  <c r="BP396" i="1" s="1"/>
  <c r="BO332" i="1"/>
  <c r="BP332" i="1" s="1"/>
  <c r="BO442" i="1"/>
  <c r="BP442" i="1" s="1"/>
  <c r="BO168" i="1"/>
  <c r="BP168" i="1" s="1"/>
  <c r="BO282" i="1"/>
  <c r="BP282" i="1" s="1"/>
  <c r="BO463" i="1"/>
  <c r="BP463" i="1" s="1"/>
  <c r="BO274" i="1"/>
  <c r="BP274" i="1" s="1"/>
  <c r="BO472" i="1"/>
  <c r="BP472" i="1" s="1"/>
  <c r="BO236" i="1"/>
  <c r="BP236" i="1" s="1"/>
  <c r="BO372" i="1"/>
  <c r="BP372" i="1" s="1"/>
  <c r="BO345" i="1"/>
  <c r="BP345" i="1" s="1"/>
  <c r="AM57" i="151"/>
  <c r="BO145" i="1"/>
  <c r="BP145" i="1" s="1"/>
  <c r="BO206" i="1"/>
  <c r="BP206" i="1" s="1"/>
  <c r="BO81" i="1"/>
  <c r="BP81" i="1" s="1"/>
  <c r="BO294" i="1"/>
  <c r="BP294" i="1" s="1"/>
  <c r="BO216" i="1"/>
  <c r="BP216" i="1" s="1"/>
  <c r="BO171" i="1"/>
  <c r="BP171" i="1" s="1"/>
  <c r="BO278" i="1"/>
  <c r="BP278" i="1" s="1"/>
  <c r="BO297" i="1"/>
  <c r="BP297" i="1" s="1"/>
  <c r="BO289" i="1"/>
  <c r="BP289" i="1" s="1"/>
  <c r="BO400" i="1"/>
  <c r="BP400" i="1" s="1"/>
  <c r="BO102" i="1"/>
  <c r="BP102" i="1" s="1"/>
  <c r="BO460" i="1"/>
  <c r="BP460" i="1" s="1"/>
  <c r="BO326" i="1"/>
  <c r="BP326" i="1" s="1"/>
  <c r="BO473" i="1"/>
  <c r="BP473" i="1" s="1"/>
  <c r="BO131" i="1"/>
  <c r="BP131" i="1" s="1"/>
  <c r="L63" i="151"/>
  <c r="E62" i="151"/>
  <c r="D37" i="151"/>
  <c r="BB69" i="151"/>
  <c r="G55" i="151"/>
  <c r="L40" i="151"/>
  <c r="E42" i="151"/>
  <c r="D59" i="151"/>
  <c r="AM70" i="151"/>
  <c r="F55" i="151"/>
  <c r="F58" i="151"/>
  <c r="AM73" i="151"/>
  <c r="D30" i="151"/>
  <c r="D62" i="151"/>
  <c r="BQ72" i="151"/>
  <c r="G72" i="151"/>
  <c r="D40" i="151"/>
  <c r="D47" i="151"/>
  <c r="D39" i="151"/>
  <c r="F39" i="151"/>
  <c r="E59" i="151"/>
  <c r="D50" i="151"/>
  <c r="BQ74" i="151"/>
  <c r="T25" i="151"/>
  <c r="D33" i="151"/>
  <c r="D35" i="151"/>
  <c r="D52" i="151"/>
  <c r="D48" i="151"/>
  <c r="D53" i="151"/>
  <c r="G65" i="151"/>
  <c r="D56" i="151"/>
  <c r="D69" i="151"/>
  <c r="D63" i="151"/>
  <c r="F28" i="151"/>
  <c r="E58" i="151"/>
  <c r="E36" i="151"/>
  <c r="G74" i="151"/>
  <c r="D36" i="151"/>
  <c r="BQ71" i="151"/>
  <c r="F68" i="151"/>
  <c r="AE81" i="151"/>
  <c r="E41" i="151"/>
  <c r="F73" i="151"/>
  <c r="E31" i="151"/>
  <c r="G31" i="151"/>
  <c r="E48" i="151"/>
  <c r="BB74" i="151"/>
  <c r="F60" i="151"/>
  <c r="E74" i="151"/>
  <c r="AM74" i="151"/>
  <c r="AM72" i="151"/>
  <c r="E32" i="151"/>
  <c r="L90" i="151"/>
  <c r="F74" i="151"/>
  <c r="E73" i="151"/>
  <c r="W332" i="151"/>
  <c r="H332" i="151" s="1"/>
  <c r="G47" i="151"/>
  <c r="W335" i="151"/>
  <c r="X335" i="151" s="1"/>
  <c r="D67" i="151"/>
  <c r="W274" i="151"/>
  <c r="X274" i="151" s="1"/>
  <c r="BL18" i="151"/>
  <c r="W273" i="151"/>
  <c r="G70" i="151"/>
  <c r="F34" i="151"/>
  <c r="D72" i="151"/>
  <c r="D74" i="151"/>
  <c r="D71" i="151"/>
  <c r="D28" i="151"/>
  <c r="D42" i="151"/>
  <c r="D54" i="151"/>
  <c r="D45" i="151"/>
  <c r="E71" i="151"/>
  <c r="D58" i="151"/>
  <c r="F44" i="151"/>
  <c r="D73" i="151"/>
  <c r="L85" i="151"/>
  <c r="G63" i="151"/>
  <c r="D29" i="151"/>
  <c r="F72" i="151"/>
  <c r="D38" i="151"/>
  <c r="D26" i="151"/>
  <c r="D41" i="151"/>
  <c r="E28" i="151"/>
  <c r="E57" i="151"/>
  <c r="D70" i="151"/>
  <c r="BX81" i="151"/>
  <c r="BQ80" i="151"/>
  <c r="BL17" i="151"/>
  <c r="O403" i="151"/>
  <c r="F31" i="151"/>
  <c r="N80" i="151"/>
  <c r="L80" i="151"/>
  <c r="M83" i="151"/>
  <c r="BB80" i="151"/>
  <c r="M80" i="151"/>
  <c r="AI18" i="151"/>
  <c r="AB22" i="151"/>
  <c r="AM81" i="151"/>
  <c r="K80" i="151"/>
  <c r="AA20" i="151"/>
  <c r="O88" i="151"/>
  <c r="L86" i="151"/>
  <c r="AB23" i="151"/>
  <c r="AM80" i="151"/>
  <c r="AH17" i="151"/>
  <c r="W87" i="151"/>
  <c r="W24" i="151" s="1"/>
  <c r="X271" i="151"/>
  <c r="AE145" i="151"/>
  <c r="N108" i="151"/>
  <c r="BG45" i="151"/>
  <c r="N45" i="151" s="1"/>
  <c r="K108" i="151"/>
  <c r="BS45" i="151"/>
  <c r="N111" i="151"/>
  <c r="AC48" i="151"/>
  <c r="N48" i="151" s="1"/>
  <c r="M108" i="151"/>
  <c r="BF45" i="151"/>
  <c r="M45" i="151" s="1"/>
  <c r="M111" i="151"/>
  <c r="AQ48" i="151"/>
  <c r="M48" i="151" s="1"/>
  <c r="K91" i="151"/>
  <c r="Z28" i="151"/>
  <c r="K28" i="151" s="1"/>
  <c r="L105" i="151"/>
  <c r="AA42" i="151"/>
  <c r="L42" i="151" s="1"/>
  <c r="L108" i="151"/>
  <c r="AP45" i="151"/>
  <c r="L45" i="151" s="1"/>
  <c r="L111" i="151"/>
  <c r="AP48" i="151"/>
  <c r="L48" i="151" s="1"/>
  <c r="K105" i="151"/>
  <c r="Z42" i="151"/>
  <c r="K42" i="151" s="1"/>
  <c r="M105" i="151"/>
  <c r="AB42" i="151"/>
  <c r="M42" i="151" s="1"/>
  <c r="BI82" i="151"/>
  <c r="BX82" i="151"/>
  <c r="BI81" i="151"/>
  <c r="AD21" i="151"/>
  <c r="AD25" i="151"/>
  <c r="AE271" i="151"/>
  <c r="O81" i="151"/>
  <c r="O82" i="151"/>
  <c r="K88" i="126"/>
  <c r="AT82" i="151"/>
  <c r="AD19" i="151"/>
  <c r="O84" i="151"/>
  <c r="N25" i="126"/>
  <c r="AC104" i="126"/>
  <c r="N48" i="126"/>
  <c r="K92" i="126"/>
  <c r="AD57" i="126"/>
  <c r="AC91" i="126"/>
  <c r="N26" i="126"/>
  <c r="AC117" i="126"/>
  <c r="L91" i="151"/>
  <c r="AA28" i="151"/>
  <c r="L28" i="151" s="1"/>
  <c r="N97" i="151"/>
  <c r="AR34" i="151"/>
  <c r="N34" i="151" s="1"/>
  <c r="M91" i="151"/>
  <c r="AB28" i="151"/>
  <c r="M28" i="151" s="1"/>
  <c r="N52" i="126"/>
  <c r="M97" i="151"/>
  <c r="AB34" i="151"/>
  <c r="M34" i="151" s="1"/>
  <c r="N119" i="151"/>
  <c r="AC56" i="151"/>
  <c r="N56" i="151" s="1"/>
  <c r="M109" i="151"/>
  <c r="AQ46" i="151"/>
  <c r="M46" i="151" s="1"/>
  <c r="K118" i="151"/>
  <c r="Z55" i="151"/>
  <c r="K55" i="151" s="1"/>
  <c r="K97" i="151"/>
  <c r="BD34" i="151"/>
  <c r="K34" i="151" s="1"/>
  <c r="N94" i="151"/>
  <c r="AC31" i="151"/>
  <c r="N31" i="151" s="1"/>
  <c r="M119" i="151"/>
  <c r="AB56" i="151"/>
  <c r="M56" i="151" s="1"/>
  <c r="N18" i="126"/>
  <c r="K94" i="151"/>
  <c r="Z31" i="151"/>
  <c r="K31" i="151" s="1"/>
  <c r="N118" i="151"/>
  <c r="AC55" i="151"/>
  <c r="N55" i="151" s="1"/>
  <c r="K109" i="151"/>
  <c r="BS46" i="151"/>
  <c r="K46" i="151" s="1"/>
  <c r="K119" i="151"/>
  <c r="AO56" i="151"/>
  <c r="K56" i="151" s="1"/>
  <c r="N96" i="151"/>
  <c r="AC33" i="151"/>
  <c r="N33" i="151" s="1"/>
  <c r="L109" i="151"/>
  <c r="AP46" i="151"/>
  <c r="L46" i="151" s="1"/>
  <c r="N105" i="151"/>
  <c r="AR42" i="151"/>
  <c r="N42" i="151" s="1"/>
  <c r="M118" i="151"/>
  <c r="AQ55" i="151"/>
  <c r="M55" i="151" s="1"/>
  <c r="N91" i="151"/>
  <c r="BG28" i="151"/>
  <c r="N28" i="151" s="1"/>
  <c r="M129" i="151"/>
  <c r="AB66" i="151"/>
  <c r="M66" i="151" s="1"/>
  <c r="N109" i="151"/>
  <c r="BG46" i="151"/>
  <c r="N46" i="151" s="1"/>
  <c r="K96" i="151"/>
  <c r="Z33" i="151"/>
  <c r="K33" i="151" s="1"/>
  <c r="L119" i="151"/>
  <c r="BT56" i="151"/>
  <c r="L56" i="151" s="1"/>
  <c r="L118" i="151"/>
  <c r="BT55" i="151"/>
  <c r="L55" i="151" s="1"/>
  <c r="N130" i="151"/>
  <c r="AR67" i="151"/>
  <c r="N67" i="151" s="1"/>
  <c r="N129" i="151"/>
  <c r="AC66" i="151"/>
  <c r="N66" i="151" s="1"/>
  <c r="M94" i="151"/>
  <c r="AB31" i="151"/>
  <c r="M31" i="151" s="1"/>
  <c r="L94" i="151"/>
  <c r="AA31" i="151"/>
  <c r="L31" i="151" s="1"/>
  <c r="L99" i="151"/>
  <c r="AA36" i="151"/>
  <c r="L36" i="151" s="1"/>
  <c r="K99" i="151"/>
  <c r="AO36" i="151"/>
  <c r="K36" i="151" s="1"/>
  <c r="E192" i="151"/>
  <c r="T66" i="151"/>
  <c r="E66" i="151" s="1"/>
  <c r="F192" i="151"/>
  <c r="U66" i="151"/>
  <c r="F66" i="151" s="1"/>
  <c r="K129" i="151"/>
  <c r="AO66" i="151"/>
  <c r="K66" i="151" s="1"/>
  <c r="AD23" i="126"/>
  <c r="M130" i="151"/>
  <c r="BF67" i="151"/>
  <c r="M67" i="151" s="1"/>
  <c r="K130" i="151"/>
  <c r="Z67" i="151"/>
  <c r="K67" i="151" s="1"/>
  <c r="N58" i="126"/>
  <c r="K84" i="126"/>
  <c r="AD36" i="126"/>
  <c r="AM192" i="151"/>
  <c r="AM66" i="151" s="1"/>
  <c r="AH66" i="151"/>
  <c r="D192" i="151"/>
  <c r="S66" i="151"/>
  <c r="N56" i="126"/>
  <c r="AD62" i="126"/>
  <c r="N34" i="126"/>
  <c r="AD54" i="126"/>
  <c r="N46" i="126"/>
  <c r="AD30" i="126"/>
  <c r="N27" i="126"/>
  <c r="AD38" i="126"/>
  <c r="G192" i="151"/>
  <c r="V66" i="151"/>
  <c r="G66" i="151" s="1"/>
  <c r="L130" i="151"/>
  <c r="BT67" i="151"/>
  <c r="L67" i="151" s="1"/>
  <c r="M96" i="151"/>
  <c r="BF33" i="151"/>
  <c r="M33" i="151" s="1"/>
  <c r="K83" i="126"/>
  <c r="AD59" i="126"/>
  <c r="K136" i="126"/>
  <c r="BB192" i="151"/>
  <c r="BB66" i="151" s="1"/>
  <c r="AW66" i="151"/>
  <c r="M99" i="151"/>
  <c r="AB36" i="151"/>
  <c r="M36" i="151" s="1"/>
  <c r="N99" i="151"/>
  <c r="AC36" i="151"/>
  <c r="N36" i="151" s="1"/>
  <c r="N67" i="126"/>
  <c r="K130" i="126"/>
  <c r="AC94" i="126"/>
  <c r="L129" i="151"/>
  <c r="BT66" i="151"/>
  <c r="L66" i="151" s="1"/>
  <c r="BQ192" i="151"/>
  <c r="BQ66" i="151" s="1"/>
  <c r="BL66" i="151"/>
  <c r="L96" i="151"/>
  <c r="AA33" i="151"/>
  <c r="L33" i="151" s="1"/>
  <c r="L97" i="151"/>
  <c r="AP34" i="151"/>
  <c r="L34" i="151" s="1"/>
  <c r="L137" i="151"/>
  <c r="AA74" i="151"/>
  <c r="L74" i="151" s="1"/>
  <c r="AD60" i="126"/>
  <c r="K98" i="126"/>
  <c r="N35" i="126"/>
  <c r="K103" i="126"/>
  <c r="AD32" i="126"/>
  <c r="AC129" i="126"/>
  <c r="N133" i="151"/>
  <c r="AC70" i="151"/>
  <c r="N70" i="151" s="1"/>
  <c r="X403" i="151"/>
  <c r="AC122" i="126"/>
  <c r="N49" i="126"/>
  <c r="K118" i="126"/>
  <c r="AC105" i="126"/>
  <c r="K102" i="126"/>
  <c r="AC112" i="126"/>
  <c r="AC101" i="126"/>
  <c r="N61" i="126"/>
  <c r="N137" i="151"/>
  <c r="AR74" i="151"/>
  <c r="N74" i="151" s="1"/>
  <c r="AC87" i="126"/>
  <c r="AD33" i="126"/>
  <c r="AD45" i="126"/>
  <c r="N50" i="126"/>
  <c r="AD65" i="126"/>
  <c r="M133" i="151"/>
  <c r="AB70" i="151"/>
  <c r="M70" i="151" s="1"/>
  <c r="BO37" i="1"/>
  <c r="BP37" i="1" s="1"/>
  <c r="BO33" i="1"/>
  <c r="BP33" i="1" s="1"/>
  <c r="BO27" i="1"/>
  <c r="BP27" i="1" s="1"/>
  <c r="AC93" i="126"/>
  <c r="K124" i="126"/>
  <c r="M137" i="151"/>
  <c r="AQ74" i="151"/>
  <c r="M74" i="151" s="1"/>
  <c r="AC116" i="126"/>
  <c r="N51" i="126"/>
  <c r="AC123" i="126"/>
  <c r="AC97" i="126"/>
  <c r="L132" i="151"/>
  <c r="AA69" i="151"/>
  <c r="L69" i="151" s="1"/>
  <c r="N63" i="126"/>
  <c r="AC135" i="126"/>
  <c r="K90" i="126"/>
  <c r="AC127" i="126"/>
  <c r="AD24" i="126"/>
  <c r="K114" i="126"/>
  <c r="AC138" i="126"/>
  <c r="N73" i="126"/>
  <c r="O136" i="151"/>
  <c r="K137" i="151"/>
  <c r="Z74" i="151"/>
  <c r="K74" i="151" s="1"/>
  <c r="N132" i="151"/>
  <c r="AC69" i="151"/>
  <c r="N69" i="151" s="1"/>
  <c r="AD22" i="126"/>
  <c r="N17" i="126"/>
  <c r="AC17" i="126" s="1"/>
  <c r="K132" i="151"/>
  <c r="Z69" i="151"/>
  <c r="K69" i="151" s="1"/>
  <c r="H270" i="151"/>
  <c r="X270" i="151"/>
  <c r="H333" i="151"/>
  <c r="X333" i="151"/>
  <c r="H88" i="151"/>
  <c r="X88" i="151"/>
  <c r="W25" i="151"/>
  <c r="X337" i="151"/>
  <c r="H337" i="151"/>
  <c r="H149" i="151"/>
  <c r="X149" i="151"/>
  <c r="H90" i="151"/>
  <c r="X90" i="151"/>
  <c r="H144" i="151"/>
  <c r="X144" i="151"/>
  <c r="X338" i="151"/>
  <c r="H338" i="151"/>
  <c r="BO21" i="1"/>
  <c r="BP21" i="1" s="1"/>
  <c r="AD41" i="126"/>
  <c r="AD34" i="126"/>
  <c r="N53" i="126"/>
  <c r="AD20" i="126"/>
  <c r="AC98" i="126"/>
  <c r="N57" i="126"/>
  <c r="K120" i="126"/>
  <c r="H450" i="151"/>
  <c r="I450" i="151" s="1"/>
  <c r="X450" i="151"/>
  <c r="AD71" i="151"/>
  <c r="O71" i="151" s="1"/>
  <c r="O449" i="151"/>
  <c r="P449" i="151" s="1"/>
  <c r="AE449" i="151"/>
  <c r="X402" i="151"/>
  <c r="H402" i="151"/>
  <c r="O452" i="151"/>
  <c r="P452" i="151" s="1"/>
  <c r="AE452" i="151"/>
  <c r="AD35" i="151"/>
  <c r="O413" i="151"/>
  <c r="P413" i="151" s="1"/>
  <c r="AE413" i="151"/>
  <c r="O400" i="151"/>
  <c r="AE400" i="151"/>
  <c r="X364" i="151"/>
  <c r="H364" i="151"/>
  <c r="X374" i="151"/>
  <c r="H374" i="151"/>
  <c r="I374" i="151" s="1"/>
  <c r="AE386" i="151"/>
  <c r="O386" i="151"/>
  <c r="P386" i="151" s="1"/>
  <c r="AE353" i="151"/>
  <c r="O353" i="151"/>
  <c r="P353" i="151" s="1"/>
  <c r="O367" i="151"/>
  <c r="P367" i="151" s="1"/>
  <c r="AE367" i="151"/>
  <c r="O344" i="151"/>
  <c r="P344" i="151" s="1"/>
  <c r="AE344" i="151"/>
  <c r="X387" i="151"/>
  <c r="H387" i="151"/>
  <c r="I387" i="151" s="1"/>
  <c r="X323" i="151"/>
  <c r="H323" i="151"/>
  <c r="I323" i="151" s="1"/>
  <c r="AE276" i="151"/>
  <c r="O276" i="151"/>
  <c r="H276" i="151"/>
  <c r="X276" i="151"/>
  <c r="H300" i="151"/>
  <c r="I300" i="151" s="1"/>
  <c r="X300" i="151"/>
  <c r="H315" i="151"/>
  <c r="I315" i="151" s="1"/>
  <c r="X315" i="151"/>
  <c r="AE312" i="151"/>
  <c r="O312" i="151"/>
  <c r="P312" i="151" s="1"/>
  <c r="AE303" i="151"/>
  <c r="O303" i="151"/>
  <c r="P303" i="151" s="1"/>
  <c r="O272" i="151"/>
  <c r="AE272" i="151"/>
  <c r="X238" i="151"/>
  <c r="H238" i="151"/>
  <c r="AE249" i="151"/>
  <c r="O249" i="151"/>
  <c r="P249" i="151" s="1"/>
  <c r="O216" i="151"/>
  <c r="AE216" i="151"/>
  <c r="X247" i="151"/>
  <c r="H247" i="151"/>
  <c r="I247" i="151" s="1"/>
  <c r="X248" i="151"/>
  <c r="H248" i="151"/>
  <c r="I248" i="151" s="1"/>
  <c r="AE258" i="151"/>
  <c r="O258" i="151"/>
  <c r="P258" i="151" s="1"/>
  <c r="H212" i="151"/>
  <c r="X212" i="151"/>
  <c r="AE243" i="151"/>
  <c r="O243" i="151"/>
  <c r="P243" i="151" s="1"/>
  <c r="O182" i="151"/>
  <c r="P182" i="151" s="1"/>
  <c r="AE182" i="151"/>
  <c r="X152" i="151"/>
  <c r="H152" i="151"/>
  <c r="I152" i="151" s="1"/>
  <c r="AE153" i="151"/>
  <c r="O153" i="151"/>
  <c r="X154" i="151"/>
  <c r="H154" i="151"/>
  <c r="I154" i="151" s="1"/>
  <c r="X199" i="151"/>
  <c r="H199" i="151"/>
  <c r="I199" i="151" s="1"/>
  <c r="X183" i="151"/>
  <c r="H183" i="151"/>
  <c r="I183" i="151" s="1"/>
  <c r="X188" i="151"/>
  <c r="H188" i="151"/>
  <c r="I188" i="151" s="1"/>
  <c r="H101" i="151"/>
  <c r="I101" i="151" s="1"/>
  <c r="X101" i="151"/>
  <c r="BX128" i="151"/>
  <c r="BX65" i="151" s="1"/>
  <c r="BW65" i="151"/>
  <c r="H99" i="151"/>
  <c r="I99" i="151" s="1"/>
  <c r="X99" i="151"/>
  <c r="W36" i="151"/>
  <c r="H36" i="151" s="1"/>
  <c r="AE126" i="151"/>
  <c r="O126" i="151"/>
  <c r="P126" i="151" s="1"/>
  <c r="O95" i="151"/>
  <c r="P95" i="151" s="1"/>
  <c r="AE95" i="151"/>
  <c r="AD32" i="151"/>
  <c r="BI105" i="151"/>
  <c r="BH42" i="151"/>
  <c r="O107" i="151"/>
  <c r="P107" i="151" s="1"/>
  <c r="AE107" i="151"/>
  <c r="AE93" i="151"/>
  <c r="O93" i="151"/>
  <c r="P93" i="151" s="1"/>
  <c r="AT108" i="151"/>
  <c r="AT45" i="151" s="1"/>
  <c r="AS45" i="151"/>
  <c r="BX123" i="151"/>
  <c r="BX60" i="151" s="1"/>
  <c r="BW60" i="151"/>
  <c r="BI108" i="151"/>
  <c r="BI45" i="151" s="1"/>
  <c r="BH45" i="151"/>
  <c r="O111" i="151"/>
  <c r="AE111" i="151"/>
  <c r="AD48" i="151"/>
  <c r="O128" i="151"/>
  <c r="P128" i="151" s="1"/>
  <c r="AE128" i="151"/>
  <c r="AT128" i="151"/>
  <c r="AT65" i="151" s="1"/>
  <c r="AS65" i="151"/>
  <c r="BI137" i="151"/>
  <c r="BI74" i="151" s="1"/>
  <c r="BH74" i="151"/>
  <c r="BO31" i="1"/>
  <c r="BP31" i="1" s="1"/>
  <c r="AD21" i="126"/>
  <c r="N21" i="126"/>
  <c r="AC84" i="126"/>
  <c r="N54" i="126"/>
  <c r="AD27" i="126"/>
  <c r="K119" i="126"/>
  <c r="N28" i="126"/>
  <c r="K91" i="126"/>
  <c r="AC128" i="126"/>
  <c r="N39" i="126"/>
  <c r="N66" i="126"/>
  <c r="O402" i="151"/>
  <c r="AE402" i="151"/>
  <c r="O409" i="151"/>
  <c r="P409" i="151" s="1"/>
  <c r="AE409" i="151"/>
  <c r="AD73" i="151"/>
  <c r="O73" i="151" s="1"/>
  <c r="O451" i="151"/>
  <c r="P451" i="151" s="1"/>
  <c r="AE451" i="151"/>
  <c r="O427" i="151"/>
  <c r="P427" i="151" s="1"/>
  <c r="AE427" i="151"/>
  <c r="AD27" i="151"/>
  <c r="O405" i="151"/>
  <c r="AE405" i="151"/>
  <c r="X441" i="151"/>
  <c r="H441" i="151"/>
  <c r="I441" i="151" s="1"/>
  <c r="O352" i="151"/>
  <c r="P352" i="151" s="1"/>
  <c r="AE352" i="151"/>
  <c r="X349" i="151"/>
  <c r="H349" i="151"/>
  <c r="AE369" i="151"/>
  <c r="O369" i="151"/>
  <c r="P369" i="151" s="1"/>
  <c r="AE366" i="151"/>
  <c r="O366" i="151"/>
  <c r="P366" i="151" s="1"/>
  <c r="AE380" i="151"/>
  <c r="O380" i="151"/>
  <c r="P380" i="151" s="1"/>
  <c r="O335" i="151"/>
  <c r="AE335" i="151"/>
  <c r="AD68" i="151"/>
  <c r="O68" i="151" s="1"/>
  <c r="AE446" i="151"/>
  <c r="O446" i="151"/>
  <c r="P446" i="151" s="1"/>
  <c r="AE280" i="151"/>
  <c r="O280" i="151"/>
  <c r="P280" i="151" s="1"/>
  <c r="O298" i="151"/>
  <c r="P298" i="151" s="1"/>
  <c r="AE298" i="151"/>
  <c r="H284" i="151"/>
  <c r="I284" i="151" s="1"/>
  <c r="X284" i="151"/>
  <c r="X294" i="151"/>
  <c r="H294" i="151"/>
  <c r="I294" i="151" s="1"/>
  <c r="H322" i="151"/>
  <c r="I322" i="151" s="1"/>
  <c r="X322" i="151"/>
  <c r="O255" i="151"/>
  <c r="AE255" i="151"/>
  <c r="AE290" i="151"/>
  <c r="O290" i="151"/>
  <c r="P290" i="151" s="1"/>
  <c r="AE377" i="151"/>
  <c r="O377" i="151"/>
  <c r="P377" i="151" s="1"/>
  <c r="H237" i="151"/>
  <c r="I237" i="151" s="1"/>
  <c r="X237" i="151"/>
  <c r="O299" i="151"/>
  <c r="P299" i="151" s="1"/>
  <c r="AE299" i="151"/>
  <c r="AE230" i="151"/>
  <c r="O230" i="151"/>
  <c r="P230" i="151" s="1"/>
  <c r="X261" i="151"/>
  <c r="H261" i="151"/>
  <c r="I261" i="151" s="1"/>
  <c r="X214" i="151"/>
  <c r="H214" i="151"/>
  <c r="AE252" i="151"/>
  <c r="O252" i="151"/>
  <c r="X216" i="151"/>
  <c r="H216" i="151"/>
  <c r="O233" i="151"/>
  <c r="P233" i="151" s="1"/>
  <c r="AE233" i="151"/>
  <c r="O198" i="151"/>
  <c r="P198" i="151" s="1"/>
  <c r="AE198" i="151"/>
  <c r="AE170" i="151"/>
  <c r="O170" i="151"/>
  <c r="P170" i="151" s="1"/>
  <c r="O148" i="151"/>
  <c r="AE148" i="151"/>
  <c r="X155" i="151"/>
  <c r="H155" i="151"/>
  <c r="I155" i="151" s="1"/>
  <c r="AE194" i="151"/>
  <c r="O194" i="151"/>
  <c r="P194" i="151" s="1"/>
  <c r="X150" i="151"/>
  <c r="H150" i="151"/>
  <c r="O176" i="151"/>
  <c r="P176" i="151" s="1"/>
  <c r="AE176" i="151"/>
  <c r="X318" i="151"/>
  <c r="H318" i="151"/>
  <c r="I318" i="151" s="1"/>
  <c r="H102" i="151"/>
  <c r="I102" i="151" s="1"/>
  <c r="X102" i="151"/>
  <c r="H91" i="151"/>
  <c r="I91" i="151" s="1"/>
  <c r="X91" i="151"/>
  <c r="O99" i="151"/>
  <c r="AE99" i="151"/>
  <c r="AD36" i="151"/>
  <c r="AT94" i="151"/>
  <c r="AT31" i="151" s="1"/>
  <c r="AS31" i="151"/>
  <c r="AE102" i="151"/>
  <c r="O102" i="151"/>
  <c r="P102" i="151" s="1"/>
  <c r="O121" i="151"/>
  <c r="P121" i="151" s="1"/>
  <c r="AE121" i="151"/>
  <c r="AT105" i="151"/>
  <c r="AT42" i="151" s="1"/>
  <c r="AS42" i="151"/>
  <c r="AT111" i="151"/>
  <c r="AT48" i="151" s="1"/>
  <c r="AS48" i="151"/>
  <c r="AT95" i="151"/>
  <c r="AT32" i="151" s="1"/>
  <c r="AS32" i="151"/>
  <c r="BI111" i="151"/>
  <c r="BI48" i="151" s="1"/>
  <c r="BH48" i="151"/>
  <c r="BX118" i="151"/>
  <c r="BX55" i="151" s="1"/>
  <c r="BW55" i="151"/>
  <c r="O116" i="151"/>
  <c r="P116" i="151" s="1"/>
  <c r="AE116" i="151"/>
  <c r="BX95" i="151"/>
  <c r="BX32" i="151" s="1"/>
  <c r="BW32" i="151"/>
  <c r="X165" i="151"/>
  <c r="H165" i="151"/>
  <c r="I165" i="151" s="1"/>
  <c r="BC9" i="1"/>
  <c r="BO32" i="1"/>
  <c r="BP32" i="1" s="1"/>
  <c r="N41" i="126"/>
  <c r="Y74" i="126"/>
  <c r="Y9" i="126" s="1"/>
  <c r="BO52" i="1"/>
  <c r="BP52" i="1" s="1"/>
  <c r="AC120" i="126"/>
  <c r="AD66" i="126"/>
  <c r="AC111" i="126"/>
  <c r="AC95" i="126"/>
  <c r="N30" i="126"/>
  <c r="AC126" i="126"/>
  <c r="E139" i="126"/>
  <c r="AC114" i="126"/>
  <c r="AD53" i="126"/>
  <c r="K100" i="126"/>
  <c r="N19" i="126"/>
  <c r="AC134" i="126"/>
  <c r="AC132" i="126"/>
  <c r="AC137" i="126"/>
  <c r="AC106" i="126"/>
  <c r="W58" i="151"/>
  <c r="H58" i="151" s="1"/>
  <c r="H436" i="151"/>
  <c r="I436" i="151" s="1"/>
  <c r="X436" i="151"/>
  <c r="X399" i="151"/>
  <c r="H399" i="151"/>
  <c r="AD29" i="151"/>
  <c r="AE407" i="151"/>
  <c r="O407" i="151"/>
  <c r="P407" i="151" s="1"/>
  <c r="O414" i="151"/>
  <c r="P414" i="151" s="1"/>
  <c r="AE414" i="151"/>
  <c r="AE410" i="151"/>
  <c r="O410" i="151"/>
  <c r="P410" i="151" s="1"/>
  <c r="W33" i="151"/>
  <c r="H33" i="151" s="1"/>
  <c r="H411" i="151"/>
  <c r="I411" i="151" s="1"/>
  <c r="X411" i="151"/>
  <c r="AE447" i="151"/>
  <c r="O447" i="151"/>
  <c r="P447" i="151" s="1"/>
  <c r="H340" i="151"/>
  <c r="X340" i="151"/>
  <c r="X368" i="151"/>
  <c r="H368" i="151"/>
  <c r="I368" i="151" s="1"/>
  <c r="X425" i="151"/>
  <c r="H425" i="151"/>
  <c r="I425" i="151" s="1"/>
  <c r="AE340" i="151"/>
  <c r="O340" i="151"/>
  <c r="AE363" i="151"/>
  <c r="O363" i="151"/>
  <c r="P363" i="151" s="1"/>
  <c r="AE342" i="151"/>
  <c r="O342" i="151"/>
  <c r="O284" i="151"/>
  <c r="P284" i="151" s="1"/>
  <c r="AE284" i="151"/>
  <c r="AE355" i="151"/>
  <c r="O355" i="151"/>
  <c r="P355" i="151" s="1"/>
  <c r="X302" i="151"/>
  <c r="H302" i="151"/>
  <c r="I302" i="151" s="1"/>
  <c r="X382" i="151"/>
  <c r="H382" i="151"/>
  <c r="I382" i="151" s="1"/>
  <c r="AE307" i="151"/>
  <c r="O307" i="151"/>
  <c r="P307" i="151" s="1"/>
  <c r="AE334" i="151"/>
  <c r="O334" i="151"/>
  <c r="X297" i="151"/>
  <c r="H297" i="151"/>
  <c r="I297" i="151" s="1"/>
  <c r="O270" i="151"/>
  <c r="AE270" i="151"/>
  <c r="X239" i="151"/>
  <c r="H239" i="151"/>
  <c r="I239" i="151" s="1"/>
  <c r="AE218" i="151"/>
  <c r="O218" i="151"/>
  <c r="P218" i="151" s="1"/>
  <c r="O226" i="151"/>
  <c r="P226" i="151" s="1"/>
  <c r="AE226" i="151"/>
  <c r="H220" i="151"/>
  <c r="I220" i="151" s="1"/>
  <c r="X220" i="151"/>
  <c r="H256" i="151"/>
  <c r="I256" i="151" s="1"/>
  <c r="X256" i="151"/>
  <c r="O208" i="151"/>
  <c r="AE208" i="151"/>
  <c r="X218" i="151"/>
  <c r="H218" i="151"/>
  <c r="I218" i="151" s="1"/>
  <c r="AE257" i="151"/>
  <c r="O257" i="151"/>
  <c r="P257" i="151" s="1"/>
  <c r="X175" i="151"/>
  <c r="H175" i="151"/>
  <c r="I175" i="151" s="1"/>
  <c r="AE157" i="151"/>
  <c r="O157" i="151"/>
  <c r="P157" i="151" s="1"/>
  <c r="O156" i="151"/>
  <c r="P156" i="151" s="1"/>
  <c r="AE156" i="151"/>
  <c r="H171" i="151"/>
  <c r="I171" i="151" s="1"/>
  <c r="X171" i="151"/>
  <c r="O80" i="151"/>
  <c r="AE80" i="151"/>
  <c r="AD17" i="151"/>
  <c r="X195" i="151"/>
  <c r="H195" i="151"/>
  <c r="I195" i="151" s="1"/>
  <c r="O160" i="151"/>
  <c r="P160" i="151" s="1"/>
  <c r="AE160" i="151"/>
  <c r="AE118" i="151"/>
  <c r="O118" i="151"/>
  <c r="AD55" i="151"/>
  <c r="X117" i="151"/>
  <c r="H117" i="151"/>
  <c r="I117" i="151" s="1"/>
  <c r="W54" i="151"/>
  <c r="H54" i="151" s="1"/>
  <c r="AT123" i="151"/>
  <c r="AT60" i="151" s="1"/>
  <c r="AS60" i="151"/>
  <c r="BX124" i="151"/>
  <c r="BX61" i="151" s="1"/>
  <c r="BW61" i="151"/>
  <c r="X110" i="151"/>
  <c r="H110" i="151"/>
  <c r="I110" i="151" s="1"/>
  <c r="W47" i="151"/>
  <c r="H47" i="151" s="1"/>
  <c r="X123" i="151"/>
  <c r="H123" i="151"/>
  <c r="I123" i="151" s="1"/>
  <c r="BI102" i="151"/>
  <c r="BI39" i="151" s="1"/>
  <c r="BH39" i="151"/>
  <c r="BX119" i="151"/>
  <c r="BX56" i="151" s="1"/>
  <c r="BW56" i="151"/>
  <c r="BI91" i="151"/>
  <c r="BI28" i="151" s="1"/>
  <c r="BH28" i="151"/>
  <c r="BI104" i="151"/>
  <c r="BI41" i="151" s="1"/>
  <c r="BH41" i="151"/>
  <c r="O97" i="151"/>
  <c r="AE97" i="151"/>
  <c r="BI96" i="151"/>
  <c r="BI33" i="151" s="1"/>
  <c r="BH33" i="151"/>
  <c r="BI95" i="151"/>
  <c r="BI32" i="151" s="1"/>
  <c r="BH32" i="151"/>
  <c r="AT117" i="151"/>
  <c r="AT54" i="151" s="1"/>
  <c r="AS54" i="151"/>
  <c r="X115" i="151"/>
  <c r="H115" i="151"/>
  <c r="I115" i="151" s="1"/>
  <c r="AT137" i="151"/>
  <c r="AT74" i="151" s="1"/>
  <c r="AS74" i="151"/>
  <c r="K135" i="151"/>
  <c r="AT135" i="151"/>
  <c r="AT72" i="151" s="1"/>
  <c r="AO72" i="151"/>
  <c r="BX137" i="151"/>
  <c r="BX74" i="151" s="1"/>
  <c r="BW74" i="151"/>
  <c r="AX9" i="1"/>
  <c r="BM9" i="1"/>
  <c r="BO42" i="1"/>
  <c r="BP42" i="1" s="1"/>
  <c r="BO51" i="1"/>
  <c r="BP51" i="1" s="1"/>
  <c r="AD37" i="151"/>
  <c r="O415" i="151"/>
  <c r="AE415" i="151"/>
  <c r="H379" i="151"/>
  <c r="I379" i="151" s="1"/>
  <c r="X379" i="151"/>
  <c r="AE365" i="151"/>
  <c r="O365" i="151"/>
  <c r="P365" i="151" s="1"/>
  <c r="AE285" i="151"/>
  <c r="O285" i="151"/>
  <c r="P285" i="151" s="1"/>
  <c r="O211" i="151"/>
  <c r="AE211" i="151"/>
  <c r="X263" i="151"/>
  <c r="H263" i="151"/>
  <c r="I263" i="151" s="1"/>
  <c r="H200" i="151"/>
  <c r="I200" i="151" s="1"/>
  <c r="X200" i="151"/>
  <c r="AT125" i="151"/>
  <c r="AT62" i="151" s="1"/>
  <c r="AS62" i="151"/>
  <c r="H111" i="151"/>
  <c r="I111" i="151" s="1"/>
  <c r="X111" i="151"/>
  <c r="BI109" i="151"/>
  <c r="BI46" i="151" s="1"/>
  <c r="BH46" i="151"/>
  <c r="AE90" i="151"/>
  <c r="O90" i="151"/>
  <c r="M135" i="151"/>
  <c r="AQ72" i="151"/>
  <c r="M72" i="151" s="1"/>
  <c r="AV9" i="1"/>
  <c r="BO44" i="1"/>
  <c r="BP44" i="1" s="1"/>
  <c r="Z16" i="126"/>
  <c r="W74" i="126"/>
  <c r="W9" i="126" s="1"/>
  <c r="AE416" i="151"/>
  <c r="O416" i="151"/>
  <c r="P416" i="151" s="1"/>
  <c r="H414" i="151"/>
  <c r="I414" i="151" s="1"/>
  <c r="X414" i="151"/>
  <c r="X370" i="151"/>
  <c r="H370" i="151"/>
  <c r="I370" i="151" s="1"/>
  <c r="AE279" i="151"/>
  <c r="O279" i="151"/>
  <c r="X241" i="151"/>
  <c r="H241" i="151"/>
  <c r="I241" i="151" s="1"/>
  <c r="X320" i="151"/>
  <c r="H320" i="151"/>
  <c r="I320" i="151" s="1"/>
  <c r="H228" i="151"/>
  <c r="I228" i="151" s="1"/>
  <c r="X228" i="151"/>
  <c r="BX90" i="151"/>
  <c r="BW27" i="151"/>
  <c r="AT115" i="151"/>
  <c r="AT52" i="151" s="1"/>
  <c r="AS52" i="151"/>
  <c r="BX96" i="151"/>
  <c r="BX33" i="151" s="1"/>
  <c r="BW33" i="151"/>
  <c r="BO43" i="1"/>
  <c r="BP43" i="1" s="1"/>
  <c r="BO50" i="1"/>
  <c r="BP50" i="1" s="1"/>
  <c r="AC124" i="126"/>
  <c r="AD29" i="126"/>
  <c r="AD40" i="126"/>
  <c r="K113" i="126"/>
  <c r="AC88" i="126"/>
  <c r="AD19" i="126"/>
  <c r="N59" i="126"/>
  <c r="N43" i="126"/>
  <c r="N29" i="126"/>
  <c r="K109" i="126"/>
  <c r="I139" i="126"/>
  <c r="O381" i="151"/>
  <c r="P381" i="151" s="1"/>
  <c r="AE381" i="151"/>
  <c r="AD59" i="151"/>
  <c r="O437" i="151"/>
  <c r="P437" i="151" s="1"/>
  <c r="AE437" i="151"/>
  <c r="AE432" i="151"/>
  <c r="O432" i="151"/>
  <c r="P432" i="151" s="1"/>
  <c r="W73" i="151"/>
  <c r="H73" i="151" s="1"/>
  <c r="X451" i="151"/>
  <c r="H451" i="151"/>
  <c r="I451" i="151" s="1"/>
  <c r="W45" i="151"/>
  <c r="H45" i="151" s="1"/>
  <c r="H423" i="151"/>
  <c r="I423" i="151" s="1"/>
  <c r="X423" i="151"/>
  <c r="W28" i="151"/>
  <c r="H28" i="151" s="1"/>
  <c r="X406" i="151"/>
  <c r="H406" i="151"/>
  <c r="I406" i="151" s="1"/>
  <c r="AE361" i="151"/>
  <c r="O361" i="151"/>
  <c r="P361" i="151" s="1"/>
  <c r="X384" i="151"/>
  <c r="H384" i="151"/>
  <c r="I384" i="151" s="1"/>
  <c r="H363" i="151"/>
  <c r="I363" i="151" s="1"/>
  <c r="X363" i="151"/>
  <c r="AD47" i="151"/>
  <c r="AE425" i="151"/>
  <c r="O425" i="151"/>
  <c r="P425" i="151" s="1"/>
  <c r="AE339" i="151"/>
  <c r="O339" i="151"/>
  <c r="X367" i="151"/>
  <c r="H367" i="151"/>
  <c r="I367" i="151" s="1"/>
  <c r="X352" i="151"/>
  <c r="H352" i="151"/>
  <c r="I352" i="151" s="1"/>
  <c r="O322" i="151"/>
  <c r="P322" i="151" s="1"/>
  <c r="AE322" i="151"/>
  <c r="H308" i="151"/>
  <c r="I308" i="151" s="1"/>
  <c r="X308" i="151"/>
  <c r="O326" i="151"/>
  <c r="P326" i="151" s="1"/>
  <c r="AE326" i="151"/>
  <c r="O305" i="151"/>
  <c r="P305" i="151" s="1"/>
  <c r="AE305" i="151"/>
  <c r="O324" i="151"/>
  <c r="P324" i="151" s="1"/>
  <c r="AE324" i="151"/>
  <c r="H272" i="151"/>
  <c r="X272" i="151"/>
  <c r="H383" i="151"/>
  <c r="I383" i="151" s="1"/>
  <c r="X383" i="151"/>
  <c r="X209" i="151"/>
  <c r="H209" i="151"/>
  <c r="X222" i="151"/>
  <c r="H222" i="151"/>
  <c r="I222" i="151" s="1"/>
  <c r="AE444" i="151"/>
  <c r="O444" i="151"/>
  <c r="P444" i="151" s="1"/>
  <c r="O223" i="151"/>
  <c r="P223" i="151" s="1"/>
  <c r="AE223" i="151"/>
  <c r="H257" i="151"/>
  <c r="I257" i="151" s="1"/>
  <c r="X257" i="151"/>
  <c r="O212" i="151"/>
  <c r="AE212" i="151"/>
  <c r="H215" i="151"/>
  <c r="I215" i="151" s="1"/>
  <c r="X215" i="151"/>
  <c r="O237" i="151"/>
  <c r="AE237" i="151"/>
  <c r="X186" i="151"/>
  <c r="H186" i="151"/>
  <c r="I186" i="151" s="1"/>
  <c r="X184" i="151"/>
  <c r="H184" i="151"/>
  <c r="I184" i="151" s="1"/>
  <c r="H185" i="151"/>
  <c r="I185" i="151" s="1"/>
  <c r="X185" i="151"/>
  <c r="X177" i="151"/>
  <c r="H177" i="151"/>
  <c r="I177" i="151" s="1"/>
  <c r="O185" i="151"/>
  <c r="P185" i="151" s="1"/>
  <c r="AE185" i="151"/>
  <c r="AE174" i="151"/>
  <c r="O174" i="151"/>
  <c r="P174" i="151" s="1"/>
  <c r="H198" i="151"/>
  <c r="I198" i="151" s="1"/>
  <c r="X198" i="151"/>
  <c r="O164" i="151"/>
  <c r="P164" i="151" s="1"/>
  <c r="AE164" i="151"/>
  <c r="BI93" i="151"/>
  <c r="BI30" i="151" s="1"/>
  <c r="BH30" i="151"/>
  <c r="H127" i="151"/>
  <c r="I127" i="151" s="1"/>
  <c r="X127" i="151"/>
  <c r="W64" i="151"/>
  <c r="H64" i="151" s="1"/>
  <c r="H169" i="151"/>
  <c r="I169" i="151" s="1"/>
  <c r="X169" i="151"/>
  <c r="BX105" i="151"/>
  <c r="BW42" i="151"/>
  <c r="H137" i="151"/>
  <c r="I137" i="151" s="1"/>
  <c r="X137" i="151"/>
  <c r="X122" i="151"/>
  <c r="H122" i="151"/>
  <c r="I122" i="151" s="1"/>
  <c r="O104" i="151"/>
  <c r="P104" i="151" s="1"/>
  <c r="AE104" i="151"/>
  <c r="AD41" i="151"/>
  <c r="BX129" i="151"/>
  <c r="BX66" i="151" s="1"/>
  <c r="BW66" i="151"/>
  <c r="X131" i="151"/>
  <c r="H131" i="151"/>
  <c r="I131" i="151" s="1"/>
  <c r="H109" i="151"/>
  <c r="I109" i="151" s="1"/>
  <c r="X109" i="151"/>
  <c r="BX109" i="151"/>
  <c r="BX46" i="151" s="1"/>
  <c r="BW46" i="151"/>
  <c r="O96" i="151"/>
  <c r="AE96" i="151"/>
  <c r="H128" i="151"/>
  <c r="I128" i="151" s="1"/>
  <c r="X128" i="151"/>
  <c r="H118" i="151"/>
  <c r="I118" i="151" s="1"/>
  <c r="X118" i="151"/>
  <c r="W55" i="151"/>
  <c r="H55" i="151" s="1"/>
  <c r="BI124" i="151"/>
  <c r="BI61" i="151" s="1"/>
  <c r="BH61" i="151"/>
  <c r="BI86" i="151"/>
  <c r="BH23" i="151"/>
  <c r="BX132" i="151"/>
  <c r="BX69" i="151" s="1"/>
  <c r="BW69" i="151"/>
  <c r="BX136" i="151"/>
  <c r="BX73" i="151" s="1"/>
  <c r="BS73" i="151"/>
  <c r="AT136" i="151"/>
  <c r="AT73" i="151" s="1"/>
  <c r="AO73" i="151"/>
  <c r="K131" i="151"/>
  <c r="AT131" i="151"/>
  <c r="AT68" i="151" s="1"/>
  <c r="AO68" i="151"/>
  <c r="AU9" i="1"/>
  <c r="BO24" i="1"/>
  <c r="BP24" i="1" s="1"/>
  <c r="O401" i="151"/>
  <c r="AE401" i="151"/>
  <c r="AE345" i="151"/>
  <c r="O345" i="151"/>
  <c r="P345" i="151" s="1"/>
  <c r="AE357" i="151"/>
  <c r="O357" i="151"/>
  <c r="P357" i="151" s="1"/>
  <c r="O316" i="151"/>
  <c r="P316" i="151" s="1"/>
  <c r="AE316" i="151"/>
  <c r="AE247" i="151"/>
  <c r="O247" i="151"/>
  <c r="P247" i="151" s="1"/>
  <c r="X176" i="151"/>
  <c r="H176" i="151"/>
  <c r="I176" i="151" s="1"/>
  <c r="AE197" i="151"/>
  <c r="O197" i="151"/>
  <c r="P197" i="151" s="1"/>
  <c r="AE152" i="151"/>
  <c r="O152" i="151"/>
  <c r="P152" i="151" s="1"/>
  <c r="BI127" i="151"/>
  <c r="BI64" i="151" s="1"/>
  <c r="BH64" i="151"/>
  <c r="BX111" i="151"/>
  <c r="BX48" i="151" s="1"/>
  <c r="BW48" i="151"/>
  <c r="X126" i="151"/>
  <c r="H126" i="151"/>
  <c r="I126" i="151" s="1"/>
  <c r="W63" i="151"/>
  <c r="H63" i="151" s="1"/>
  <c r="AZ9" i="1"/>
  <c r="BO53" i="1"/>
  <c r="BP53" i="1" s="1"/>
  <c r="AC110" i="126"/>
  <c r="N33" i="126"/>
  <c r="AD51" i="126"/>
  <c r="K95" i="126"/>
  <c r="AD63" i="126"/>
  <c r="AC100" i="126"/>
  <c r="K125" i="126"/>
  <c r="K85" i="126"/>
  <c r="AC83" i="126"/>
  <c r="W66" i="151"/>
  <c r="H66" i="151" s="1"/>
  <c r="H381" i="151"/>
  <c r="I381" i="151" s="1"/>
  <c r="X381" i="151"/>
  <c r="AE419" i="151"/>
  <c r="O419" i="151"/>
  <c r="P419" i="151" s="1"/>
  <c r="AD51" i="151"/>
  <c r="O429" i="151"/>
  <c r="P429" i="151" s="1"/>
  <c r="AE429" i="151"/>
  <c r="W27" i="151"/>
  <c r="H405" i="151"/>
  <c r="X405" i="151"/>
  <c r="W74" i="151"/>
  <c r="H74" i="151" s="1"/>
  <c r="X452" i="151"/>
  <c r="H452" i="151"/>
  <c r="I452" i="151" s="1"/>
  <c r="O385" i="151"/>
  <c r="P385" i="151" s="1"/>
  <c r="AE385" i="151"/>
  <c r="H380" i="151"/>
  <c r="I380" i="151" s="1"/>
  <c r="X380" i="151"/>
  <c r="X373" i="151"/>
  <c r="H373" i="151"/>
  <c r="I373" i="151" s="1"/>
  <c r="W43" i="151"/>
  <c r="H43" i="151" s="1"/>
  <c r="H421" i="151"/>
  <c r="I421" i="151" s="1"/>
  <c r="X421" i="151"/>
  <c r="X359" i="151"/>
  <c r="H359" i="151"/>
  <c r="I359" i="151" s="1"/>
  <c r="H336" i="151"/>
  <c r="X336" i="151"/>
  <c r="X375" i="151"/>
  <c r="H375" i="151"/>
  <c r="I375" i="151" s="1"/>
  <c r="H316" i="151"/>
  <c r="I316" i="151" s="1"/>
  <c r="X316" i="151"/>
  <c r="X206" i="151"/>
  <c r="H206" i="151"/>
  <c r="O281" i="151"/>
  <c r="P281" i="151" s="1"/>
  <c r="AE281" i="151"/>
  <c r="AE309" i="151"/>
  <c r="O309" i="151"/>
  <c r="P309" i="151" s="1"/>
  <c r="X306" i="151"/>
  <c r="H306" i="151"/>
  <c r="I306" i="151" s="1"/>
  <c r="AE306" i="151"/>
  <c r="O306" i="151"/>
  <c r="P306" i="151" s="1"/>
  <c r="O313" i="151"/>
  <c r="P313" i="151" s="1"/>
  <c r="AE313" i="151"/>
  <c r="AE242" i="151"/>
  <c r="O242" i="151"/>
  <c r="P242" i="151" s="1"/>
  <c r="X230" i="151"/>
  <c r="H230" i="151"/>
  <c r="I230" i="151" s="1"/>
  <c r="O235" i="151"/>
  <c r="P235" i="151" s="1"/>
  <c r="AE235" i="151"/>
  <c r="H292" i="151"/>
  <c r="X292" i="151"/>
  <c r="AE224" i="151"/>
  <c r="O224" i="151"/>
  <c r="P224" i="151" s="1"/>
  <c r="AE217" i="151"/>
  <c r="O217" i="151"/>
  <c r="P217" i="151" s="1"/>
  <c r="X251" i="151"/>
  <c r="H251" i="151"/>
  <c r="I251" i="151" s="1"/>
  <c r="O256" i="151"/>
  <c r="P256" i="151" s="1"/>
  <c r="AE256" i="151"/>
  <c r="X168" i="151"/>
  <c r="H168" i="151"/>
  <c r="I168" i="151" s="1"/>
  <c r="H157" i="151"/>
  <c r="X157" i="151"/>
  <c r="H162" i="151"/>
  <c r="I162" i="151" s="1"/>
  <c r="X162" i="151"/>
  <c r="O187" i="151"/>
  <c r="P187" i="151" s="1"/>
  <c r="AE187" i="151"/>
  <c r="O199" i="151"/>
  <c r="P199" i="151" s="1"/>
  <c r="AE199" i="151"/>
  <c r="AE165" i="151"/>
  <c r="O165" i="151"/>
  <c r="P165" i="151" s="1"/>
  <c r="H229" i="151"/>
  <c r="I229" i="151" s="1"/>
  <c r="X229" i="151"/>
  <c r="AT89" i="151"/>
  <c r="AT26" i="151" s="1"/>
  <c r="AS26" i="151"/>
  <c r="AT122" i="151"/>
  <c r="AT59" i="151" s="1"/>
  <c r="AS59" i="151"/>
  <c r="AE117" i="151"/>
  <c r="O117" i="151"/>
  <c r="P117" i="151" s="1"/>
  <c r="AD54" i="151"/>
  <c r="O125" i="151"/>
  <c r="P125" i="151" s="1"/>
  <c r="AE125" i="151"/>
  <c r="AD62" i="151"/>
  <c r="AE114" i="151"/>
  <c r="O114" i="151"/>
  <c r="P114" i="151" s="1"/>
  <c r="O103" i="151"/>
  <c r="P103" i="151" s="1"/>
  <c r="AE103" i="151"/>
  <c r="BX107" i="151"/>
  <c r="BX44" i="151" s="1"/>
  <c r="BW44" i="151"/>
  <c r="AE119" i="151"/>
  <c r="O119" i="151"/>
  <c r="X112" i="151"/>
  <c r="H112" i="151"/>
  <c r="I112" i="151" s="1"/>
  <c r="W49" i="151"/>
  <c r="H49" i="151" s="1"/>
  <c r="X135" i="151"/>
  <c r="H135" i="151"/>
  <c r="I135" i="151" s="1"/>
  <c r="W72" i="151"/>
  <c r="H72" i="151" s="1"/>
  <c r="X100" i="151"/>
  <c r="H100" i="151"/>
  <c r="I100" i="151" s="1"/>
  <c r="BX91" i="151"/>
  <c r="BX28" i="151" s="1"/>
  <c r="BW28" i="151"/>
  <c r="BI89" i="151"/>
  <c r="BI26" i="151" s="1"/>
  <c r="BH26" i="151"/>
  <c r="AE135" i="151"/>
  <c r="L135" i="151"/>
  <c r="AA72" i="151"/>
  <c r="L72" i="151" s="1"/>
  <c r="O131" i="151"/>
  <c r="N134" i="151"/>
  <c r="BG71" i="151"/>
  <c r="N71" i="151" s="1"/>
  <c r="AW9" i="1"/>
  <c r="BO29" i="1"/>
  <c r="BP29" i="1" s="1"/>
  <c r="W57" i="151"/>
  <c r="H57" i="151" s="1"/>
  <c r="H435" i="151"/>
  <c r="I435" i="151" s="1"/>
  <c r="X435" i="151"/>
  <c r="H361" i="151"/>
  <c r="I361" i="151" s="1"/>
  <c r="X361" i="151"/>
  <c r="AE311" i="151"/>
  <c r="O311" i="151"/>
  <c r="P311" i="151" s="1"/>
  <c r="X313" i="151"/>
  <c r="H313" i="151"/>
  <c r="I313" i="151" s="1"/>
  <c r="O278" i="151"/>
  <c r="P278" i="151" s="1"/>
  <c r="AE278" i="151"/>
  <c r="AE291" i="151"/>
  <c r="O291" i="151"/>
  <c r="P291" i="151" s="1"/>
  <c r="X125" i="151"/>
  <c r="H125" i="151"/>
  <c r="I125" i="151" s="1"/>
  <c r="AE100" i="151"/>
  <c r="O100" i="151"/>
  <c r="P100" i="151" s="1"/>
  <c r="BI94" i="151"/>
  <c r="BI31" i="151" s="1"/>
  <c r="BH31" i="151"/>
  <c r="BX99" i="151"/>
  <c r="BX36" i="151" s="1"/>
  <c r="BW36" i="151"/>
  <c r="BO35" i="1"/>
  <c r="BP35" i="1" s="1"/>
  <c r="BO22" i="1"/>
  <c r="BP22" i="1" s="1"/>
  <c r="K89" i="126"/>
  <c r="K110" i="126"/>
  <c r="K105" i="126"/>
  <c r="K111" i="126"/>
  <c r="N68" i="126"/>
  <c r="AC130" i="126"/>
  <c r="K94" i="126"/>
  <c r="K132" i="126"/>
  <c r="K138" i="126"/>
  <c r="K101" i="126"/>
  <c r="W31" i="151"/>
  <c r="H31" i="151" s="1"/>
  <c r="H409" i="151"/>
  <c r="I409" i="151" s="1"/>
  <c r="X409" i="151"/>
  <c r="W48" i="151"/>
  <c r="H48" i="151" s="1"/>
  <c r="X426" i="151"/>
  <c r="H426" i="151"/>
  <c r="I426" i="151" s="1"/>
  <c r="AD28" i="151"/>
  <c r="AE406" i="151"/>
  <c r="O406" i="151"/>
  <c r="P406" i="151" s="1"/>
  <c r="W44" i="151"/>
  <c r="H44" i="151" s="1"/>
  <c r="H422" i="151"/>
  <c r="I422" i="151" s="1"/>
  <c r="X422" i="151"/>
  <c r="W59" i="151"/>
  <c r="H59" i="151" s="1"/>
  <c r="H437" i="151"/>
  <c r="I437" i="151" s="1"/>
  <c r="X437" i="151"/>
  <c r="AD72" i="151"/>
  <c r="O72" i="151" s="1"/>
  <c r="O450" i="151"/>
  <c r="P450" i="151" s="1"/>
  <c r="AE450" i="151"/>
  <c r="O389" i="151"/>
  <c r="P389" i="151" s="1"/>
  <c r="AE389" i="151"/>
  <c r="H371" i="151"/>
  <c r="I371" i="151" s="1"/>
  <c r="X371" i="151"/>
  <c r="X372" i="151"/>
  <c r="H372" i="151"/>
  <c r="I372" i="151" s="1"/>
  <c r="H343" i="151"/>
  <c r="I343" i="151" s="1"/>
  <c r="X343" i="151"/>
  <c r="H385" i="151"/>
  <c r="I385" i="151" s="1"/>
  <c r="X385" i="151"/>
  <c r="O350" i="151"/>
  <c r="P350" i="151" s="1"/>
  <c r="AE350" i="151"/>
  <c r="O274" i="151"/>
  <c r="AE274" i="151"/>
  <c r="X286" i="151"/>
  <c r="H286" i="151"/>
  <c r="I286" i="151" s="1"/>
  <c r="O206" i="151"/>
  <c r="AE206" i="151"/>
  <c r="AE358" i="151"/>
  <c r="O358" i="151"/>
  <c r="P358" i="151" s="1"/>
  <c r="X280" i="151"/>
  <c r="H280" i="151"/>
  <c r="I280" i="151" s="1"/>
  <c r="O297" i="151"/>
  <c r="P297" i="151" s="1"/>
  <c r="AE297" i="151"/>
  <c r="O300" i="151"/>
  <c r="P300" i="151" s="1"/>
  <c r="AE300" i="151"/>
  <c r="AE231" i="151"/>
  <c r="O231" i="151"/>
  <c r="P231" i="151" s="1"/>
  <c r="O241" i="151"/>
  <c r="P241" i="151" s="1"/>
  <c r="AE241" i="151"/>
  <c r="H299" i="151"/>
  <c r="I299" i="151" s="1"/>
  <c r="X299" i="151"/>
  <c r="H221" i="151"/>
  <c r="I221" i="151" s="1"/>
  <c r="X221" i="151"/>
  <c r="AE225" i="151"/>
  <c r="O225" i="151"/>
  <c r="P225" i="151" s="1"/>
  <c r="AE219" i="151"/>
  <c r="O219" i="151"/>
  <c r="P219" i="151" s="1"/>
  <c r="H253" i="151"/>
  <c r="I253" i="151" s="1"/>
  <c r="X253" i="151"/>
  <c r="AE210" i="151"/>
  <c r="O210" i="151"/>
  <c r="H178" i="151"/>
  <c r="I178" i="151" s="1"/>
  <c r="X178" i="151"/>
  <c r="O149" i="151"/>
  <c r="AE149" i="151"/>
  <c r="AE158" i="151"/>
  <c r="O158" i="151"/>
  <c r="P158" i="151" s="1"/>
  <c r="O151" i="151"/>
  <c r="AE151" i="151"/>
  <c r="AE318" i="151"/>
  <c r="O318" i="151"/>
  <c r="P318" i="151" s="1"/>
  <c r="X232" i="151"/>
  <c r="H232" i="151"/>
  <c r="I232" i="151" s="1"/>
  <c r="BI98" i="151"/>
  <c r="BI35" i="151" s="1"/>
  <c r="BH35" i="151"/>
  <c r="AT130" i="151"/>
  <c r="AT67" i="151" s="1"/>
  <c r="AS67" i="151"/>
  <c r="X89" i="151"/>
  <c r="H89" i="151"/>
  <c r="I89" i="151" s="1"/>
  <c r="W26" i="151"/>
  <c r="H26" i="151" s="1"/>
  <c r="AT109" i="151"/>
  <c r="AT46" i="151" s="1"/>
  <c r="AS46" i="151"/>
  <c r="O122" i="151"/>
  <c r="P122" i="151" s="1"/>
  <c r="AE122" i="151"/>
  <c r="BX86" i="151"/>
  <c r="BW23" i="151"/>
  <c r="BX100" i="151"/>
  <c r="BW37" i="151"/>
  <c r="BX120" i="151"/>
  <c r="BX57" i="151" s="1"/>
  <c r="BW57" i="151"/>
  <c r="AD18" i="151"/>
  <c r="H132" i="151"/>
  <c r="I132" i="151" s="1"/>
  <c r="X132" i="151"/>
  <c r="W69" i="151"/>
  <c r="H69" i="151" s="1"/>
  <c r="BI99" i="151"/>
  <c r="BH36" i="151"/>
  <c r="H97" i="151"/>
  <c r="I97" i="151" s="1"/>
  <c r="X97" i="151"/>
  <c r="X124" i="151"/>
  <c r="H124" i="151"/>
  <c r="I124" i="151" s="1"/>
  <c r="H116" i="151"/>
  <c r="I116" i="151" s="1"/>
  <c r="X116" i="151"/>
  <c r="AE109" i="151"/>
  <c r="O109" i="151"/>
  <c r="BI112" i="151"/>
  <c r="BI49" i="151" s="1"/>
  <c r="BH49" i="151"/>
  <c r="BI134" i="151"/>
  <c r="BI71" i="151" s="1"/>
  <c r="BD71" i="151"/>
  <c r="AE131" i="151"/>
  <c r="L131" i="151"/>
  <c r="AA68" i="151"/>
  <c r="L68" i="151" s="1"/>
  <c r="L134" i="151"/>
  <c r="AP71" i="151"/>
  <c r="L71" i="151" s="1"/>
  <c r="BL9" i="1"/>
  <c r="BN9" i="1"/>
  <c r="BO17" i="1"/>
  <c r="BP17" i="1" s="1"/>
  <c r="AC133" i="126"/>
  <c r="AC89" i="126"/>
  <c r="K93" i="126"/>
  <c r="AD55" i="126"/>
  <c r="K86" i="126"/>
  <c r="K127" i="126"/>
  <c r="K96" i="126"/>
  <c r="N70" i="126"/>
  <c r="N60" i="126"/>
  <c r="AC136" i="126"/>
  <c r="AD28" i="126"/>
  <c r="K97" i="126"/>
  <c r="AC113" i="126"/>
  <c r="AD57" i="151"/>
  <c r="O435" i="151"/>
  <c r="P435" i="151" s="1"/>
  <c r="AE435" i="151"/>
  <c r="W38" i="151"/>
  <c r="H38" i="151" s="1"/>
  <c r="X416" i="151"/>
  <c r="H416" i="151"/>
  <c r="I416" i="151" s="1"/>
  <c r="H432" i="151"/>
  <c r="I432" i="151" s="1"/>
  <c r="X432" i="151"/>
  <c r="X449" i="151"/>
  <c r="H449" i="151"/>
  <c r="I449" i="151" s="1"/>
  <c r="W30" i="151"/>
  <c r="H30" i="151" s="1"/>
  <c r="X408" i="151"/>
  <c r="H408" i="151"/>
  <c r="I408" i="151" s="1"/>
  <c r="AD30" i="151"/>
  <c r="AE408" i="151"/>
  <c r="O408" i="151"/>
  <c r="P408" i="151" s="1"/>
  <c r="X360" i="151"/>
  <c r="H360" i="151"/>
  <c r="I360" i="151" s="1"/>
  <c r="O379" i="151"/>
  <c r="P379" i="151" s="1"/>
  <c r="AE379" i="151"/>
  <c r="H339" i="151"/>
  <c r="X339" i="151"/>
  <c r="AE378" i="151"/>
  <c r="O378" i="151"/>
  <c r="P378" i="151" s="1"/>
  <c r="X356" i="151"/>
  <c r="H356" i="151"/>
  <c r="I356" i="151" s="1"/>
  <c r="X447" i="151"/>
  <c r="H447" i="151"/>
  <c r="I447" i="151" s="1"/>
  <c r="O375" i="151"/>
  <c r="P375" i="151" s="1"/>
  <c r="AE375" i="151"/>
  <c r="O362" i="151"/>
  <c r="P362" i="151" s="1"/>
  <c r="AE362" i="151"/>
  <c r="H279" i="151"/>
  <c r="X279" i="151"/>
  <c r="H358" i="151"/>
  <c r="I358" i="151" s="1"/>
  <c r="X358" i="151"/>
  <c r="H324" i="151"/>
  <c r="I324" i="151" s="1"/>
  <c r="X324" i="151"/>
  <c r="X282" i="151"/>
  <c r="H282" i="151"/>
  <c r="I282" i="151" s="1"/>
  <c r="O317" i="151"/>
  <c r="P317" i="151" s="1"/>
  <c r="AE317" i="151"/>
  <c r="AE213" i="151"/>
  <c r="O213" i="151"/>
  <c r="AE227" i="151"/>
  <c r="O227" i="151"/>
  <c r="P227" i="151" s="1"/>
  <c r="X242" i="151"/>
  <c r="H242" i="151"/>
  <c r="I242" i="151" s="1"/>
  <c r="X243" i="151"/>
  <c r="H243" i="151"/>
  <c r="I243" i="151" s="1"/>
  <c r="AE239" i="151"/>
  <c r="O239" i="151"/>
  <c r="P239" i="151" s="1"/>
  <c r="O207" i="151"/>
  <c r="AE207" i="151"/>
  <c r="X219" i="151"/>
  <c r="H219" i="151"/>
  <c r="I219" i="151" s="1"/>
  <c r="O209" i="151"/>
  <c r="AE209" i="151"/>
  <c r="O188" i="151"/>
  <c r="P188" i="151" s="1"/>
  <c r="AE188" i="151"/>
  <c r="X167" i="151"/>
  <c r="H167" i="151"/>
  <c r="I167" i="151" s="1"/>
  <c r="AE155" i="151"/>
  <c r="O155" i="151"/>
  <c r="P155" i="151" s="1"/>
  <c r="X146" i="151"/>
  <c r="H146" i="151"/>
  <c r="O191" i="151"/>
  <c r="P191" i="151" s="1"/>
  <c r="AE191" i="151"/>
  <c r="X173" i="151"/>
  <c r="H173" i="151"/>
  <c r="I173" i="151" s="1"/>
  <c r="O159" i="151"/>
  <c r="P159" i="151" s="1"/>
  <c r="AE159" i="151"/>
  <c r="X160" i="151"/>
  <c r="H160" i="151"/>
  <c r="I160" i="151" s="1"/>
  <c r="AT112" i="151"/>
  <c r="AT49" i="151" s="1"/>
  <c r="AS49" i="151"/>
  <c r="AT87" i="151"/>
  <c r="AS24" i="151"/>
  <c r="H129" i="151"/>
  <c r="I129" i="151" s="1"/>
  <c r="X129" i="151"/>
  <c r="H94" i="151"/>
  <c r="I94" i="151" s="1"/>
  <c r="X94" i="151"/>
  <c r="O98" i="151"/>
  <c r="P98" i="151" s="1"/>
  <c r="AE98" i="151"/>
  <c r="BX98" i="151"/>
  <c r="BX35" i="151" s="1"/>
  <c r="BW35" i="151"/>
  <c r="O108" i="151"/>
  <c r="AE108" i="151"/>
  <c r="AD45" i="151"/>
  <c r="BX116" i="151"/>
  <c r="BX53" i="151" s="1"/>
  <c r="BW53" i="151"/>
  <c r="BI113" i="151"/>
  <c r="BH50" i="151"/>
  <c r="H130" i="151"/>
  <c r="I130" i="151" s="1"/>
  <c r="X130" i="151"/>
  <c r="W67" i="151"/>
  <c r="H67" i="151" s="1"/>
  <c r="X104" i="151"/>
  <c r="H104" i="151"/>
  <c r="I104" i="151" s="1"/>
  <c r="W41" i="151"/>
  <c r="H41" i="151" s="1"/>
  <c r="AT121" i="151"/>
  <c r="AT58" i="151" s="1"/>
  <c r="AS58" i="151"/>
  <c r="BI114" i="151"/>
  <c r="BI51" i="151" s="1"/>
  <c r="BH51" i="151"/>
  <c r="X108" i="151"/>
  <c r="H108" i="151"/>
  <c r="I108" i="151" s="1"/>
  <c r="BI118" i="151"/>
  <c r="BI55" i="151" s="1"/>
  <c r="BH55" i="151"/>
  <c r="BX83" i="151"/>
  <c r="BW20" i="151"/>
  <c r="M131" i="151"/>
  <c r="AB68" i="151"/>
  <c r="M68" i="151" s="1"/>
  <c r="BI133" i="151"/>
  <c r="BI70" i="151" s="1"/>
  <c r="L133" i="151"/>
  <c r="BE70" i="151"/>
  <c r="L70" i="151" s="1"/>
  <c r="AT133" i="151"/>
  <c r="AT70" i="151" s="1"/>
  <c r="AS70" i="151"/>
  <c r="BG9" i="1"/>
  <c r="BK9" i="1"/>
  <c r="BO18" i="1"/>
  <c r="BP18" i="1" s="1"/>
  <c r="BO34" i="1"/>
  <c r="BP34" i="1" s="1"/>
  <c r="AD63" i="151"/>
  <c r="O441" i="151"/>
  <c r="P441" i="151" s="1"/>
  <c r="AE441" i="151"/>
  <c r="H344" i="151"/>
  <c r="I344" i="151" s="1"/>
  <c r="X344" i="151"/>
  <c r="O323" i="151"/>
  <c r="P323" i="151" s="1"/>
  <c r="AE323" i="151"/>
  <c r="O302" i="151"/>
  <c r="P302" i="151" s="1"/>
  <c r="AE302" i="151"/>
  <c r="H217" i="151"/>
  <c r="I217" i="151" s="1"/>
  <c r="X217" i="151"/>
  <c r="H180" i="151"/>
  <c r="I180" i="151" s="1"/>
  <c r="X180" i="151"/>
  <c r="O167" i="151"/>
  <c r="P167" i="151" s="1"/>
  <c r="AE167" i="151"/>
  <c r="X121" i="151"/>
  <c r="H121" i="151"/>
  <c r="I121" i="151" s="1"/>
  <c r="X103" i="151"/>
  <c r="H103" i="151"/>
  <c r="I103" i="151" s="1"/>
  <c r="AT119" i="151"/>
  <c r="AT56" i="151" s="1"/>
  <c r="AS56" i="151"/>
  <c r="AE133" i="151"/>
  <c r="O133" i="151"/>
  <c r="AC90" i="126"/>
  <c r="K74" i="126"/>
  <c r="K9" i="126" s="1"/>
  <c r="K99" i="126"/>
  <c r="L74" i="126"/>
  <c r="L9" i="126" s="1"/>
  <c r="AC86" i="126"/>
  <c r="D139" i="126"/>
  <c r="N44" i="126"/>
  <c r="K112" i="126"/>
  <c r="AC96" i="126"/>
  <c r="N72" i="126"/>
  <c r="AE72" i="126" s="1"/>
  <c r="N24" i="126"/>
  <c r="AD50" i="126"/>
  <c r="K128" i="126"/>
  <c r="X74" i="126"/>
  <c r="X9" i="126" s="1"/>
  <c r="N22" i="126"/>
  <c r="K129" i="126"/>
  <c r="AD46" i="151"/>
  <c r="O424" i="151"/>
  <c r="P424" i="151" s="1"/>
  <c r="AE424" i="151"/>
  <c r="W60" i="151"/>
  <c r="H60" i="151" s="1"/>
  <c r="X438" i="151"/>
  <c r="H438" i="151"/>
  <c r="I438" i="151" s="1"/>
  <c r="W70" i="151"/>
  <c r="H70" i="151" s="1"/>
  <c r="X448" i="151"/>
  <c r="H448" i="151"/>
  <c r="I448" i="151" s="1"/>
  <c r="AD34" i="151"/>
  <c r="AE412" i="151"/>
  <c r="O412" i="151"/>
  <c r="P412" i="151" s="1"/>
  <c r="AD33" i="151"/>
  <c r="O411" i="151"/>
  <c r="P411" i="151" s="1"/>
  <c r="AE411" i="151"/>
  <c r="O398" i="151"/>
  <c r="AE398" i="151"/>
  <c r="X351" i="151"/>
  <c r="H351" i="151"/>
  <c r="I351" i="151" s="1"/>
  <c r="AD26" i="151"/>
  <c r="O404" i="151"/>
  <c r="P404" i="151" s="1"/>
  <c r="AE404" i="151"/>
  <c r="AE396" i="151"/>
  <c r="O396" i="151"/>
  <c r="O338" i="151"/>
  <c r="AE338" i="151"/>
  <c r="X345" i="151"/>
  <c r="H345" i="151"/>
  <c r="I345" i="151" s="1"/>
  <c r="O356" i="151"/>
  <c r="P356" i="151" s="1"/>
  <c r="AE356" i="151"/>
  <c r="O384" i="151"/>
  <c r="P384" i="151" s="1"/>
  <c r="AE384" i="151"/>
  <c r="AE333" i="151"/>
  <c r="O333" i="151"/>
  <c r="H311" i="151"/>
  <c r="I311" i="151" s="1"/>
  <c r="X311" i="151"/>
  <c r="X305" i="151"/>
  <c r="H305" i="151"/>
  <c r="I305" i="151" s="1"/>
  <c r="H354" i="151"/>
  <c r="I354" i="151" s="1"/>
  <c r="X354" i="151"/>
  <c r="H326" i="151"/>
  <c r="I326" i="151" s="1"/>
  <c r="X326" i="151"/>
  <c r="AE293" i="151"/>
  <c r="O293" i="151"/>
  <c r="P293" i="151" s="1"/>
  <c r="AE294" i="151"/>
  <c r="O294" i="151"/>
  <c r="P294" i="151" s="1"/>
  <c r="AE260" i="151"/>
  <c r="O260" i="151"/>
  <c r="P260" i="151" s="1"/>
  <c r="O215" i="151"/>
  <c r="P215" i="151" s="1"/>
  <c r="AE215" i="151"/>
  <c r="X291" i="151"/>
  <c r="H291" i="151"/>
  <c r="I291" i="151" s="1"/>
  <c r="H225" i="151"/>
  <c r="I225" i="151" s="1"/>
  <c r="X225" i="151"/>
  <c r="O238" i="151"/>
  <c r="P238" i="151" s="1"/>
  <c r="AE238" i="151"/>
  <c r="X258" i="151"/>
  <c r="H258" i="151"/>
  <c r="I258" i="151" s="1"/>
  <c r="O321" i="151"/>
  <c r="P321" i="151" s="1"/>
  <c r="AE321" i="151"/>
  <c r="AE171" i="151"/>
  <c r="O171" i="151"/>
  <c r="P171" i="151" s="1"/>
  <c r="H189" i="151"/>
  <c r="I189" i="151" s="1"/>
  <c r="X189" i="151"/>
  <c r="O168" i="151"/>
  <c r="P168" i="151" s="1"/>
  <c r="AE168" i="151"/>
  <c r="AE186" i="151"/>
  <c r="O186" i="151"/>
  <c r="P186" i="151" s="1"/>
  <c r="O179" i="151"/>
  <c r="P179" i="151" s="1"/>
  <c r="AE179" i="151"/>
  <c r="H179" i="151"/>
  <c r="I179" i="151" s="1"/>
  <c r="X179" i="151"/>
  <c r="O236" i="151"/>
  <c r="P236" i="151" s="1"/>
  <c r="AE236" i="151"/>
  <c r="X172" i="151"/>
  <c r="H172" i="151"/>
  <c r="I172" i="151" s="1"/>
  <c r="O129" i="151"/>
  <c r="AE129" i="151"/>
  <c r="AD66" i="151"/>
  <c r="BI92" i="151"/>
  <c r="BH29" i="151"/>
  <c r="BX125" i="151"/>
  <c r="BX62" i="151" s="1"/>
  <c r="BW62" i="151"/>
  <c r="O83" i="151"/>
  <c r="AD20" i="151"/>
  <c r="AE83" i="151"/>
  <c r="BX92" i="151"/>
  <c r="BX29" i="151" s="1"/>
  <c r="BW29" i="151"/>
  <c r="AE105" i="151"/>
  <c r="O105" i="151"/>
  <c r="BX126" i="151"/>
  <c r="BW63" i="151"/>
  <c r="BI129" i="151"/>
  <c r="BI66" i="151" s="1"/>
  <c r="BH66" i="151"/>
  <c r="BX130" i="151"/>
  <c r="BW67" i="151"/>
  <c r="H134" i="151"/>
  <c r="I134" i="151" s="1"/>
  <c r="X134" i="151"/>
  <c r="W71" i="151"/>
  <c r="H71" i="151" s="1"/>
  <c r="BI115" i="151"/>
  <c r="BH52" i="151"/>
  <c r="AT113" i="151"/>
  <c r="AT50" i="151" s="1"/>
  <c r="AS50" i="151"/>
  <c r="AT114" i="151"/>
  <c r="AT51" i="151" s="1"/>
  <c r="AS51" i="151"/>
  <c r="AT99" i="151"/>
  <c r="AT36" i="151" s="1"/>
  <c r="AS36" i="151"/>
  <c r="O101" i="151"/>
  <c r="P101" i="151" s="1"/>
  <c r="AE101" i="151"/>
  <c r="AD38" i="151"/>
  <c r="AE134" i="151"/>
  <c r="K134" i="151"/>
  <c r="Z71" i="151"/>
  <c r="M132" i="151"/>
  <c r="AT132" i="151"/>
  <c r="AT69" i="151" s="1"/>
  <c r="AQ69" i="151"/>
  <c r="BI136" i="151"/>
  <c r="BI73" i="151" s="1"/>
  <c r="BE73" i="151"/>
  <c r="BX135" i="151"/>
  <c r="BX72" i="151" s="1"/>
  <c r="BS72" i="151"/>
  <c r="BJ9" i="1"/>
  <c r="BE9" i="1"/>
  <c r="T9" i="1"/>
  <c r="BO19" i="1"/>
  <c r="BP19" i="1" s="1"/>
  <c r="BO46" i="1"/>
  <c r="BP46" i="1" s="1"/>
  <c r="AD26" i="126"/>
  <c r="AD49" i="126"/>
  <c r="N55" i="126"/>
  <c r="K117" i="126"/>
  <c r="AC109" i="126"/>
  <c r="G139" i="126"/>
  <c r="N32" i="126"/>
  <c r="K131" i="126"/>
  <c r="AD18" i="126"/>
  <c r="W32" i="151"/>
  <c r="H32" i="151" s="1"/>
  <c r="H410" i="151"/>
  <c r="I410" i="151" s="1"/>
  <c r="X410" i="151"/>
  <c r="AE426" i="151"/>
  <c r="O426" i="151"/>
  <c r="P426" i="151" s="1"/>
  <c r="AD50" i="151"/>
  <c r="O428" i="151"/>
  <c r="P428" i="151" s="1"/>
  <c r="AE428" i="151"/>
  <c r="AD70" i="151"/>
  <c r="AE448" i="151"/>
  <c r="O448" i="151"/>
  <c r="P448" i="151" s="1"/>
  <c r="O430" i="151"/>
  <c r="P430" i="151" s="1"/>
  <c r="AE430" i="151"/>
  <c r="H350" i="151"/>
  <c r="I350" i="151" s="1"/>
  <c r="X350" i="151"/>
  <c r="O440" i="151"/>
  <c r="P440" i="151" s="1"/>
  <c r="AE440" i="151"/>
  <c r="O347" i="151"/>
  <c r="P347" i="151" s="1"/>
  <c r="AE347" i="151"/>
  <c r="W62" i="151"/>
  <c r="H62" i="151" s="1"/>
  <c r="H440" i="151"/>
  <c r="I440" i="151" s="1"/>
  <c r="X440" i="151"/>
  <c r="AE388" i="151"/>
  <c r="O388" i="151"/>
  <c r="P388" i="151" s="1"/>
  <c r="AE364" i="151"/>
  <c r="O364" i="151"/>
  <c r="P364" i="151" s="1"/>
  <c r="O348" i="151"/>
  <c r="P348" i="151" s="1"/>
  <c r="AE348" i="151"/>
  <c r="O308" i="151"/>
  <c r="P308" i="151" s="1"/>
  <c r="AE308" i="151"/>
  <c r="X281" i="151"/>
  <c r="H281" i="151"/>
  <c r="I281" i="151" s="1"/>
  <c r="X325" i="151"/>
  <c r="H325" i="151"/>
  <c r="I325" i="151" s="1"/>
  <c r="H310" i="151"/>
  <c r="I310" i="151" s="1"/>
  <c r="X310" i="151"/>
  <c r="AE325" i="151"/>
  <c r="O325" i="151"/>
  <c r="P325" i="151" s="1"/>
  <c r="AE310" i="151"/>
  <c r="O310" i="151"/>
  <c r="P310" i="151" s="1"/>
  <c r="O282" i="151"/>
  <c r="P282" i="151" s="1"/>
  <c r="AE282" i="151"/>
  <c r="O244" i="151"/>
  <c r="P244" i="151" s="1"/>
  <c r="AE244" i="151"/>
  <c r="X233" i="151"/>
  <c r="H233" i="151"/>
  <c r="I233" i="151" s="1"/>
  <c r="H254" i="151"/>
  <c r="I254" i="151" s="1"/>
  <c r="X254" i="151"/>
  <c r="X231" i="151"/>
  <c r="H231" i="151"/>
  <c r="I231" i="151" s="1"/>
  <c r="O295" i="151"/>
  <c r="P295" i="151" s="1"/>
  <c r="AE295" i="151"/>
  <c r="X262" i="151"/>
  <c r="H262" i="151"/>
  <c r="I262" i="151" s="1"/>
  <c r="O259" i="151"/>
  <c r="P259" i="151" s="1"/>
  <c r="AE259" i="151"/>
  <c r="O154" i="151"/>
  <c r="P154" i="151" s="1"/>
  <c r="AE154" i="151"/>
  <c r="O177" i="151"/>
  <c r="P177" i="151" s="1"/>
  <c r="AE177" i="151"/>
  <c r="AE166" i="151"/>
  <c r="O166" i="151"/>
  <c r="P166" i="151" s="1"/>
  <c r="O196" i="151"/>
  <c r="P196" i="151" s="1"/>
  <c r="AE196" i="151"/>
  <c r="X161" i="151"/>
  <c r="H161" i="151"/>
  <c r="I161" i="151" s="1"/>
  <c r="H80" i="151"/>
  <c r="H190" i="151"/>
  <c r="I190" i="151" s="1"/>
  <c r="X190" i="151"/>
  <c r="BI87" i="151"/>
  <c r="BH24" i="151"/>
  <c r="BI120" i="151"/>
  <c r="BI57" i="151" s="1"/>
  <c r="BH57" i="151"/>
  <c r="BX122" i="151"/>
  <c r="BX59" i="151" s="1"/>
  <c r="BW59" i="151"/>
  <c r="X98" i="151"/>
  <c r="H98" i="151"/>
  <c r="I98" i="151" s="1"/>
  <c r="BX115" i="151"/>
  <c r="BX52" i="151" s="1"/>
  <c r="BW52" i="151"/>
  <c r="AE192" i="151"/>
  <c r="O192" i="151"/>
  <c r="P192" i="151" s="1"/>
  <c r="AT91" i="151"/>
  <c r="AT28" i="151" s="1"/>
  <c r="AS28" i="151"/>
  <c r="BX102" i="151"/>
  <c r="BX39" i="151" s="1"/>
  <c r="BW39" i="151"/>
  <c r="BI107" i="151"/>
  <c r="BI44" i="151" s="1"/>
  <c r="BH44" i="151"/>
  <c r="O113" i="151"/>
  <c r="P113" i="151" s="1"/>
  <c r="AE113" i="151"/>
  <c r="BI101" i="151"/>
  <c r="BI38" i="151" s="1"/>
  <c r="BH38" i="151"/>
  <c r="AT86" i="151"/>
  <c r="AS23" i="151"/>
  <c r="BI122" i="151"/>
  <c r="BI59" i="151" s="1"/>
  <c r="BH59" i="151"/>
  <c r="X96" i="151"/>
  <c r="H96" i="151"/>
  <c r="I96" i="151" s="1"/>
  <c r="BX110" i="151"/>
  <c r="BX47" i="151" s="1"/>
  <c r="BW47" i="151"/>
  <c r="BI135" i="151"/>
  <c r="BI72" i="151" s="1"/>
  <c r="BD72" i="151"/>
  <c r="AE137" i="151"/>
  <c r="O137" i="151"/>
  <c r="AD74" i="151"/>
  <c r="N131" i="151"/>
  <c r="AC68" i="151"/>
  <c r="N68" i="151" s="1"/>
  <c r="M136" i="151"/>
  <c r="AQ73" i="151"/>
  <c r="M73" i="151" s="1"/>
  <c r="BF9" i="1"/>
  <c r="J74" i="126"/>
  <c r="J9" i="126" s="1"/>
  <c r="BO36" i="1"/>
  <c r="BP36" i="1" s="1"/>
  <c r="BO39" i="1"/>
  <c r="BP39" i="1" s="1"/>
  <c r="N45" i="126"/>
  <c r="F139" i="126"/>
  <c r="AC115" i="126"/>
  <c r="AD47" i="126"/>
  <c r="AC102" i="126"/>
  <c r="AD39" i="126"/>
  <c r="AC85" i="126"/>
  <c r="AC131" i="126"/>
  <c r="H139" i="126"/>
  <c r="AD61" i="126"/>
  <c r="N47" i="126"/>
  <c r="AE395" i="151"/>
  <c r="O395" i="151"/>
  <c r="W51" i="151"/>
  <c r="H51" i="151" s="1"/>
  <c r="X429" i="151"/>
  <c r="H429" i="151"/>
  <c r="I429" i="151" s="1"/>
  <c r="AE399" i="151"/>
  <c r="O399" i="151"/>
  <c r="W34" i="151"/>
  <c r="H34" i="151" s="1"/>
  <c r="X412" i="151"/>
  <c r="H412" i="151"/>
  <c r="I412" i="151" s="1"/>
  <c r="AD42" i="151"/>
  <c r="AE420" i="151"/>
  <c r="O420" i="151"/>
  <c r="P420" i="151" s="1"/>
  <c r="AD60" i="151"/>
  <c r="O438" i="151"/>
  <c r="P438" i="151" s="1"/>
  <c r="AE438" i="151"/>
  <c r="AD53" i="151"/>
  <c r="AE431" i="151"/>
  <c r="O431" i="151"/>
  <c r="P431" i="151" s="1"/>
  <c r="H388" i="151"/>
  <c r="I388" i="151" s="1"/>
  <c r="X388" i="151"/>
  <c r="O359" i="151"/>
  <c r="P359" i="151" s="1"/>
  <c r="AE359" i="151"/>
  <c r="O337" i="151"/>
  <c r="AE337" i="151"/>
  <c r="H397" i="151"/>
  <c r="X397" i="151"/>
  <c r="AE336" i="151"/>
  <c r="O336" i="151"/>
  <c r="H396" i="151"/>
  <c r="X396" i="151"/>
  <c r="O269" i="151"/>
  <c r="AE269" i="151"/>
  <c r="O354" i="151"/>
  <c r="P354" i="151" s="1"/>
  <c r="AE354" i="151"/>
  <c r="O296" i="151"/>
  <c r="P296" i="151" s="1"/>
  <c r="AE296" i="151"/>
  <c r="H298" i="151"/>
  <c r="I298" i="151" s="1"/>
  <c r="X298" i="151"/>
  <c r="AE304" i="151"/>
  <c r="O304" i="151"/>
  <c r="P304" i="151" s="1"/>
  <c r="H288" i="151"/>
  <c r="I288" i="151" s="1"/>
  <c r="X288" i="151"/>
  <c r="AE275" i="151"/>
  <c r="O275" i="151"/>
  <c r="O263" i="151"/>
  <c r="P263" i="151" s="1"/>
  <c r="AE263" i="151"/>
  <c r="O143" i="151"/>
  <c r="AE143" i="151"/>
  <c r="H223" i="151"/>
  <c r="I223" i="151" s="1"/>
  <c r="X223" i="151"/>
  <c r="AE234" i="151"/>
  <c r="O234" i="151"/>
  <c r="P234" i="151" s="1"/>
  <c r="X226" i="151"/>
  <c r="H226" i="151"/>
  <c r="I226" i="151" s="1"/>
  <c r="H444" i="151"/>
  <c r="I444" i="151" s="1"/>
  <c r="X444" i="151"/>
  <c r="X207" i="151"/>
  <c r="H207" i="151"/>
  <c r="H314" i="151"/>
  <c r="I314" i="151" s="1"/>
  <c r="X314" i="151"/>
  <c r="H236" i="151"/>
  <c r="I236" i="151" s="1"/>
  <c r="X236" i="151"/>
  <c r="AE183" i="151"/>
  <c r="O183" i="151"/>
  <c r="P183" i="151" s="1"/>
  <c r="O175" i="151"/>
  <c r="AE175" i="151"/>
  <c r="X182" i="151"/>
  <c r="H182" i="151"/>
  <c r="I182" i="151" s="1"/>
  <c r="H164" i="151"/>
  <c r="I164" i="151" s="1"/>
  <c r="X164" i="151"/>
  <c r="AT80" i="151"/>
  <c r="AS17" i="151"/>
  <c r="X153" i="151"/>
  <c r="H153" i="151"/>
  <c r="AT110" i="151"/>
  <c r="AT47" i="151" s="1"/>
  <c r="AS47" i="151"/>
  <c r="BI128" i="151"/>
  <c r="BI65" i="151" s="1"/>
  <c r="BH65" i="151"/>
  <c r="BX87" i="151"/>
  <c r="BW24" i="151"/>
  <c r="H120" i="151"/>
  <c r="I120" i="151" s="1"/>
  <c r="X120" i="151"/>
  <c r="AT97" i="151"/>
  <c r="AT34" i="151" s="1"/>
  <c r="AS34" i="151"/>
  <c r="BX97" i="151"/>
  <c r="BW34" i="151"/>
  <c r="AE115" i="151"/>
  <c r="O115" i="151"/>
  <c r="P115" i="151" s="1"/>
  <c r="AD52" i="151"/>
  <c r="BX114" i="151"/>
  <c r="BW51" i="151"/>
  <c r="AD23" i="151"/>
  <c r="O86" i="151"/>
  <c r="AE86" i="151"/>
  <c r="BX103" i="151"/>
  <c r="BW40" i="151"/>
  <c r="BX121" i="151"/>
  <c r="BX58" i="151" s="1"/>
  <c r="BW58" i="151"/>
  <c r="BX113" i="151"/>
  <c r="BX50" i="151" s="1"/>
  <c r="BW50" i="151"/>
  <c r="X86" i="151"/>
  <c r="H86" i="151"/>
  <c r="K133" i="151"/>
  <c r="BX133" i="151"/>
  <c r="BX70" i="151" s="1"/>
  <c r="BS70" i="151"/>
  <c r="K70" i="151" s="1"/>
  <c r="BI132" i="151"/>
  <c r="BI69" i="151" s="1"/>
  <c r="BF69" i="151"/>
  <c r="BX131" i="151"/>
  <c r="BX68" i="151" s="1"/>
  <c r="BS68" i="151"/>
  <c r="BI131" i="151"/>
  <c r="BI68" i="151" s="1"/>
  <c r="BD68" i="151"/>
  <c r="BO47" i="1"/>
  <c r="BP47" i="1" s="1"/>
  <c r="N37" i="126"/>
  <c r="K122" i="126"/>
  <c r="N62" i="126"/>
  <c r="AD64" i="126"/>
  <c r="N31" i="126"/>
  <c r="AC108" i="126"/>
  <c r="N65" i="126"/>
  <c r="N40" i="126"/>
  <c r="X445" i="151"/>
  <c r="H445" i="151"/>
  <c r="I445" i="151" s="1"/>
  <c r="W53" i="151"/>
  <c r="H53" i="151" s="1"/>
  <c r="X431" i="151"/>
  <c r="H431" i="151"/>
  <c r="I431" i="151" s="1"/>
  <c r="AE423" i="151"/>
  <c r="O423" i="151"/>
  <c r="P423" i="151" s="1"/>
  <c r="X427" i="151"/>
  <c r="H427" i="151"/>
  <c r="I427" i="151" s="1"/>
  <c r="W46" i="151"/>
  <c r="H46" i="151" s="1"/>
  <c r="H424" i="151"/>
  <c r="I424" i="151" s="1"/>
  <c r="X424" i="151"/>
  <c r="X442" i="151"/>
  <c r="H442" i="151"/>
  <c r="I442" i="151" s="1"/>
  <c r="O351" i="151"/>
  <c r="P351" i="151" s="1"/>
  <c r="AE351" i="151"/>
  <c r="AE397" i="151"/>
  <c r="O397" i="151"/>
  <c r="W40" i="151"/>
  <c r="H40" i="151" s="1"/>
  <c r="H418" i="151"/>
  <c r="X418" i="151"/>
  <c r="X404" i="151"/>
  <c r="H404" i="151"/>
  <c r="I404" i="151" s="1"/>
  <c r="O372" i="151"/>
  <c r="P372" i="151" s="1"/>
  <c r="AE372" i="151"/>
  <c r="H369" i="151"/>
  <c r="I369" i="151" s="1"/>
  <c r="X369" i="151"/>
  <c r="O360" i="151"/>
  <c r="P360" i="151" s="1"/>
  <c r="AE360" i="151"/>
  <c r="O301" i="151"/>
  <c r="P301" i="151" s="1"/>
  <c r="AE301" i="151"/>
  <c r="O277" i="151"/>
  <c r="AE277" i="151"/>
  <c r="H317" i="151"/>
  <c r="I317" i="151" s="1"/>
  <c r="X317" i="151"/>
  <c r="AE288" i="151"/>
  <c r="O288" i="151"/>
  <c r="P288" i="151" s="1"/>
  <c r="H290" i="151"/>
  <c r="I290" i="151" s="1"/>
  <c r="X290" i="151"/>
  <c r="X208" i="151"/>
  <c r="H208" i="151"/>
  <c r="X244" i="151"/>
  <c r="H244" i="151"/>
  <c r="I244" i="151" s="1"/>
  <c r="H227" i="151"/>
  <c r="I227" i="151" s="1"/>
  <c r="X227" i="151"/>
  <c r="AE221" i="151"/>
  <c r="O221" i="151"/>
  <c r="P221" i="151" s="1"/>
  <c r="H245" i="151"/>
  <c r="I245" i="151" s="1"/>
  <c r="X245" i="151"/>
  <c r="H193" i="151"/>
  <c r="I193" i="151" s="1"/>
  <c r="X193" i="151"/>
  <c r="X321" i="151"/>
  <c r="H321" i="151"/>
  <c r="I321" i="151" s="1"/>
  <c r="H295" i="151"/>
  <c r="I295" i="151" s="1"/>
  <c r="X295" i="151"/>
  <c r="H191" i="151"/>
  <c r="I191" i="151" s="1"/>
  <c r="X191" i="151"/>
  <c r="H174" i="151"/>
  <c r="I174" i="151" s="1"/>
  <c r="X174" i="151"/>
  <c r="H197" i="151"/>
  <c r="I197" i="151" s="1"/>
  <c r="X197" i="151"/>
  <c r="H181" i="151"/>
  <c r="I181" i="151" s="1"/>
  <c r="X181" i="151"/>
  <c r="O232" i="151"/>
  <c r="P232" i="151" s="1"/>
  <c r="AE232" i="151"/>
  <c r="AE147" i="151"/>
  <c r="O147" i="151"/>
  <c r="AE228" i="151"/>
  <c r="O228" i="151"/>
  <c r="P228" i="151" s="1"/>
  <c r="O120" i="151"/>
  <c r="P120" i="151" s="1"/>
  <c r="AE120" i="151"/>
  <c r="BX117" i="151"/>
  <c r="BX54" i="151" s="1"/>
  <c r="BW54" i="151"/>
  <c r="BX93" i="151"/>
  <c r="BX30" i="151" s="1"/>
  <c r="BW30" i="151"/>
  <c r="AT98" i="151"/>
  <c r="AT35" i="151" s="1"/>
  <c r="AS35" i="151"/>
  <c r="H113" i="151"/>
  <c r="I113" i="151" s="1"/>
  <c r="X113" i="151"/>
  <c r="BI119" i="151"/>
  <c r="BH56" i="151"/>
  <c r="AE94" i="151"/>
  <c r="O94" i="151"/>
  <c r="AD31" i="151"/>
  <c r="AE130" i="151"/>
  <c r="O130" i="151"/>
  <c r="AD67" i="151"/>
  <c r="BI121" i="151"/>
  <c r="BH58" i="151"/>
  <c r="AT101" i="151"/>
  <c r="AT38" i="151" s="1"/>
  <c r="AS38" i="151"/>
  <c r="O110" i="151"/>
  <c r="P110" i="151" s="1"/>
  <c r="AE110" i="151"/>
  <c r="O89" i="151"/>
  <c r="P89" i="151" s="1"/>
  <c r="AE89" i="151"/>
  <c r="BX89" i="151"/>
  <c r="BX26" i="151" s="1"/>
  <c r="BW26" i="151"/>
  <c r="X119" i="151"/>
  <c r="H119" i="151"/>
  <c r="I119" i="151" s="1"/>
  <c r="AT120" i="151"/>
  <c r="AT57" i="151" s="1"/>
  <c r="AS57" i="151"/>
  <c r="AE132" i="151"/>
  <c r="O132" i="151"/>
  <c r="AD69" i="151"/>
  <c r="M134" i="151"/>
  <c r="AB71" i="151"/>
  <c r="M71" i="151" s="1"/>
  <c r="BB9" i="1"/>
  <c r="AY9" i="1"/>
  <c r="BO30" i="1"/>
  <c r="BP30" i="1" s="1"/>
  <c r="BO28" i="1"/>
  <c r="BP28" i="1" s="1"/>
  <c r="BO41" i="1"/>
  <c r="BP41" i="1" s="1"/>
  <c r="N42" i="126"/>
  <c r="K87" i="126"/>
  <c r="AD58" i="126"/>
  <c r="AD46" i="126"/>
  <c r="AC107" i="126"/>
  <c r="N36" i="126"/>
  <c r="K121" i="126"/>
  <c r="N71" i="126"/>
  <c r="AD35" i="126"/>
  <c r="AC103" i="126"/>
  <c r="X395" i="151"/>
  <c r="H395" i="151"/>
  <c r="X433" i="151"/>
  <c r="H433" i="151"/>
  <c r="I433" i="151" s="1"/>
  <c r="X419" i="151"/>
  <c r="H419" i="151"/>
  <c r="I419" i="151" s="1"/>
  <c r="AD58" i="151"/>
  <c r="O436" i="151"/>
  <c r="P436" i="151" s="1"/>
  <c r="AE436" i="151"/>
  <c r="H401" i="151"/>
  <c r="X401" i="151"/>
  <c r="W56" i="151"/>
  <c r="H56" i="151" s="1"/>
  <c r="H434" i="151"/>
  <c r="I434" i="151" s="1"/>
  <c r="X434" i="151"/>
  <c r="AD39" i="151"/>
  <c r="AE417" i="151"/>
  <c r="O417" i="151"/>
  <c r="P417" i="151" s="1"/>
  <c r="O368" i="151"/>
  <c r="P368" i="151" s="1"/>
  <c r="AE368" i="151"/>
  <c r="AE370" i="151"/>
  <c r="O370" i="151"/>
  <c r="P370" i="151" s="1"/>
  <c r="X365" i="151"/>
  <c r="H365" i="151"/>
  <c r="I365" i="151" s="1"/>
  <c r="AE349" i="151"/>
  <c r="O349" i="151"/>
  <c r="P349" i="151" s="1"/>
  <c r="H366" i="151"/>
  <c r="I366" i="151" s="1"/>
  <c r="X366" i="151"/>
  <c r="H376" i="151"/>
  <c r="I376" i="151" s="1"/>
  <c r="X376" i="151"/>
  <c r="H303" i="151"/>
  <c r="I303" i="151" s="1"/>
  <c r="X303" i="151"/>
  <c r="AE383" i="151"/>
  <c r="O383" i="151"/>
  <c r="P383" i="151" s="1"/>
  <c r="O315" i="151"/>
  <c r="P315" i="151" s="1"/>
  <c r="AE315" i="151"/>
  <c r="O382" i="151"/>
  <c r="P382" i="151" s="1"/>
  <c r="AE382" i="151"/>
  <c r="AE289" i="151"/>
  <c r="O289" i="151"/>
  <c r="P289" i="151" s="1"/>
  <c r="X285" i="151"/>
  <c r="H285" i="151"/>
  <c r="I285" i="151" s="1"/>
  <c r="X334" i="151"/>
  <c r="H334" i="151"/>
  <c r="AE251" i="151"/>
  <c r="O251" i="151"/>
  <c r="P251" i="151" s="1"/>
  <c r="H260" i="151"/>
  <c r="I260" i="151" s="1"/>
  <c r="X260" i="151"/>
  <c r="O292" i="151"/>
  <c r="AE292" i="151"/>
  <c r="H252" i="151"/>
  <c r="I252" i="151" s="1"/>
  <c r="X252" i="151"/>
  <c r="O253" i="151"/>
  <c r="P253" i="151" s="1"/>
  <c r="AE253" i="151"/>
  <c r="O320" i="151"/>
  <c r="P320" i="151" s="1"/>
  <c r="AE320" i="151"/>
  <c r="X156" i="151"/>
  <c r="H156" i="151"/>
  <c r="I156" i="151" s="1"/>
  <c r="H163" i="151"/>
  <c r="I163" i="151" s="1"/>
  <c r="X163" i="151"/>
  <c r="X196" i="151"/>
  <c r="H196" i="151"/>
  <c r="I196" i="151" s="1"/>
  <c r="AE184" i="151"/>
  <c r="O184" i="151"/>
  <c r="P184" i="151" s="1"/>
  <c r="O172" i="151"/>
  <c r="P172" i="151" s="1"/>
  <c r="AE172" i="151"/>
  <c r="AE229" i="151"/>
  <c r="O229" i="151"/>
  <c r="P229" i="151" s="1"/>
  <c r="O195" i="151"/>
  <c r="P195" i="151" s="1"/>
  <c r="AE195" i="151"/>
  <c r="AT127" i="151"/>
  <c r="AT64" i="151" s="1"/>
  <c r="AS64" i="151"/>
  <c r="BI97" i="151"/>
  <c r="BI34" i="151" s="1"/>
  <c r="BH34" i="151"/>
  <c r="AT83" i="151"/>
  <c r="AS20" i="151"/>
  <c r="AT92" i="151"/>
  <c r="AT29" i="151" s="1"/>
  <c r="AS29" i="151"/>
  <c r="AT116" i="151"/>
  <c r="AT53" i="151" s="1"/>
  <c r="AS53" i="151"/>
  <c r="X166" i="151"/>
  <c r="H166" i="151"/>
  <c r="I166" i="151" s="1"/>
  <c r="X106" i="151"/>
  <c r="H106" i="151"/>
  <c r="I106" i="151" s="1"/>
  <c r="AT96" i="151"/>
  <c r="AT33" i="151" s="1"/>
  <c r="AS33" i="151"/>
  <c r="AT103" i="151"/>
  <c r="AT40" i="151" s="1"/>
  <c r="AS40" i="151"/>
  <c r="AT102" i="151"/>
  <c r="AT39" i="151" s="1"/>
  <c r="AS39" i="151"/>
  <c r="O106" i="151"/>
  <c r="P106" i="151" s="1"/>
  <c r="AE106" i="151"/>
  <c r="AD43" i="151"/>
  <c r="AE92" i="151"/>
  <c r="O92" i="151"/>
  <c r="P92" i="151" s="1"/>
  <c r="BI110" i="151"/>
  <c r="BI47" i="151" s="1"/>
  <c r="BH47" i="151"/>
  <c r="BX112" i="151"/>
  <c r="BX49" i="151" s="1"/>
  <c r="BW49" i="151"/>
  <c r="H114" i="151"/>
  <c r="I114" i="151" s="1"/>
  <c r="X114" i="151"/>
  <c r="O124" i="151"/>
  <c r="P124" i="151" s="1"/>
  <c r="AE124" i="151"/>
  <c r="N135" i="151"/>
  <c r="AR72" i="151"/>
  <c r="N72" i="151" s="1"/>
  <c r="N136" i="151"/>
  <c r="AC73" i="151"/>
  <c r="N73" i="151" s="1"/>
  <c r="O134" i="151"/>
  <c r="BH9" i="1"/>
  <c r="BA9" i="1"/>
  <c r="BO45" i="1"/>
  <c r="BP45" i="1" s="1"/>
  <c r="AD42" i="126"/>
  <c r="AD37" i="126"/>
  <c r="BO26" i="1"/>
  <c r="BP26" i="1" s="1"/>
  <c r="BO40" i="1"/>
  <c r="BP40" i="1" s="1"/>
  <c r="AC99" i="126"/>
  <c r="AD56" i="126"/>
  <c r="K133" i="126"/>
  <c r="N64" i="126"/>
  <c r="AD44" i="126"/>
  <c r="K115" i="126"/>
  <c r="K123" i="126"/>
  <c r="AD31" i="126"/>
  <c r="K134" i="126"/>
  <c r="AC92" i="126"/>
  <c r="AD25" i="126"/>
  <c r="K106" i="126"/>
  <c r="AE445" i="151"/>
  <c r="O445" i="151"/>
  <c r="P445" i="151" s="1"/>
  <c r="W65" i="151"/>
  <c r="H65" i="151" s="1"/>
  <c r="H443" i="151"/>
  <c r="I443" i="151" s="1"/>
  <c r="X443" i="151"/>
  <c r="W37" i="151"/>
  <c r="H37" i="151" s="1"/>
  <c r="X415" i="151"/>
  <c r="H415" i="151"/>
  <c r="I415" i="151" s="1"/>
  <c r="AD64" i="151"/>
  <c r="AE442" i="151"/>
  <c r="O442" i="151"/>
  <c r="P442" i="151" s="1"/>
  <c r="W50" i="151"/>
  <c r="H50" i="151" s="1"/>
  <c r="X428" i="151"/>
  <c r="H428" i="151"/>
  <c r="I428" i="151" s="1"/>
  <c r="AE373" i="151"/>
  <c r="O373" i="151"/>
  <c r="P373" i="151" s="1"/>
  <c r="O319" i="151"/>
  <c r="AE319" i="151"/>
  <c r="AE343" i="151"/>
  <c r="O343" i="151"/>
  <c r="P343" i="151" s="1"/>
  <c r="W39" i="151"/>
  <c r="H39" i="151" s="1"/>
  <c r="H417" i="151"/>
  <c r="I417" i="151" s="1"/>
  <c r="X417" i="151"/>
  <c r="H342" i="151"/>
  <c r="X342" i="151"/>
  <c r="H353" i="151"/>
  <c r="I353" i="151" s="1"/>
  <c r="X353" i="151"/>
  <c r="H357" i="151"/>
  <c r="I357" i="151" s="1"/>
  <c r="X357" i="151"/>
  <c r="X346" i="151"/>
  <c r="H346" i="151"/>
  <c r="I346" i="151" s="1"/>
  <c r="H289" i="151"/>
  <c r="I289" i="151" s="1"/>
  <c r="X289" i="151"/>
  <c r="H355" i="151"/>
  <c r="I355" i="151" s="1"/>
  <c r="X355" i="151"/>
  <c r="O341" i="151"/>
  <c r="AE341" i="151"/>
  <c r="X278" i="151"/>
  <c r="H278" i="151"/>
  <c r="I278" i="151" s="1"/>
  <c r="X287" i="151"/>
  <c r="H287" i="151"/>
  <c r="I287" i="151" s="1"/>
  <c r="H301" i="151"/>
  <c r="I301" i="151" s="1"/>
  <c r="X301" i="151"/>
  <c r="H309" i="151"/>
  <c r="I309" i="151" s="1"/>
  <c r="X309" i="151"/>
  <c r="O214" i="151"/>
  <c r="AE214" i="151"/>
  <c r="AE222" i="151"/>
  <c r="O222" i="151"/>
  <c r="P222" i="151" s="1"/>
  <c r="O262" i="151"/>
  <c r="P262" i="151" s="1"/>
  <c r="AE262" i="151"/>
  <c r="H240" i="151"/>
  <c r="I240" i="151" s="1"/>
  <c r="X240" i="151"/>
  <c r="X259" i="151"/>
  <c r="H259" i="151"/>
  <c r="I259" i="151" s="1"/>
  <c r="X211" i="151"/>
  <c r="H211" i="151"/>
  <c r="X249" i="151"/>
  <c r="H249" i="151"/>
  <c r="I249" i="151" s="1"/>
  <c r="H213" i="151"/>
  <c r="X213" i="151"/>
  <c r="AE180" i="151"/>
  <c r="O180" i="151"/>
  <c r="P180" i="151" s="1"/>
  <c r="X151" i="151"/>
  <c r="H151" i="151"/>
  <c r="BH17" i="151"/>
  <c r="BI80" i="151"/>
  <c r="BX80" i="151"/>
  <c r="BW17" i="151"/>
  <c r="AE189" i="151"/>
  <c r="O189" i="151"/>
  <c r="P189" i="151" s="1"/>
  <c r="O161" i="151"/>
  <c r="P161" i="151" s="1"/>
  <c r="AE161" i="151"/>
  <c r="H158" i="151"/>
  <c r="X158" i="151"/>
  <c r="AE169" i="151"/>
  <c r="O169" i="151"/>
  <c r="P169" i="151" s="1"/>
  <c r="H192" i="151"/>
  <c r="X192" i="151"/>
  <c r="O127" i="151"/>
  <c r="P127" i="151" s="1"/>
  <c r="AE127" i="151"/>
  <c r="X95" i="151"/>
  <c r="H95" i="151"/>
  <c r="I95" i="151" s="1"/>
  <c r="X133" i="151"/>
  <c r="H133" i="151"/>
  <c r="I133" i="151" s="1"/>
  <c r="AT93" i="151"/>
  <c r="AT30" i="151" s="1"/>
  <c r="AS30" i="151"/>
  <c r="AT106" i="151"/>
  <c r="AT43" i="151" s="1"/>
  <c r="AS43" i="151"/>
  <c r="O112" i="151"/>
  <c r="P112" i="151" s="1"/>
  <c r="AE112" i="151"/>
  <c r="AD49" i="151"/>
  <c r="BI116" i="151"/>
  <c r="BI53" i="151" s="1"/>
  <c r="BH53" i="151"/>
  <c r="AE123" i="151"/>
  <c r="O123" i="151"/>
  <c r="P123" i="151" s="1"/>
  <c r="AT129" i="151"/>
  <c r="AT66" i="151" s="1"/>
  <c r="AS66" i="151"/>
  <c r="BI83" i="151"/>
  <c r="BH20" i="151"/>
  <c r="X92" i="151"/>
  <c r="H92" i="151"/>
  <c r="I92" i="151" s="1"/>
  <c r="O91" i="151"/>
  <c r="AE91" i="151"/>
  <c r="AT9" i="1"/>
  <c r="BO16" i="1"/>
  <c r="BO48" i="1"/>
  <c r="BP48" i="1" s="1"/>
  <c r="AD52" i="126"/>
  <c r="K135" i="126"/>
  <c r="K116" i="126"/>
  <c r="AC118" i="126"/>
  <c r="AD48" i="126"/>
  <c r="N20" i="126"/>
  <c r="AC125" i="126"/>
  <c r="K137" i="126"/>
  <c r="AD43" i="126"/>
  <c r="N38" i="126"/>
  <c r="H400" i="151"/>
  <c r="X400" i="151"/>
  <c r="AD44" i="151"/>
  <c r="O422" i="151"/>
  <c r="P422" i="151" s="1"/>
  <c r="AE422" i="151"/>
  <c r="W52" i="151"/>
  <c r="H52" i="151" s="1"/>
  <c r="X430" i="151"/>
  <c r="H430" i="151"/>
  <c r="I430" i="151" s="1"/>
  <c r="AD65" i="151"/>
  <c r="AE443" i="151"/>
  <c r="O443" i="151"/>
  <c r="P443" i="151" s="1"/>
  <c r="AD61" i="151"/>
  <c r="O439" i="151"/>
  <c r="P439" i="151" s="1"/>
  <c r="AE439" i="151"/>
  <c r="W35" i="151"/>
  <c r="H35" i="151" s="1"/>
  <c r="H413" i="151"/>
  <c r="I413" i="151" s="1"/>
  <c r="X413" i="151"/>
  <c r="O376" i="151"/>
  <c r="P376" i="151" s="1"/>
  <c r="AE376" i="151"/>
  <c r="AD40" i="151"/>
  <c r="AE418" i="151"/>
  <c r="O418" i="151"/>
  <c r="P418" i="151" s="1"/>
  <c r="X378" i="151"/>
  <c r="H378" i="151"/>
  <c r="I378" i="151" s="1"/>
  <c r="H347" i="151"/>
  <c r="I347" i="151" s="1"/>
  <c r="X347" i="151"/>
  <c r="W68" i="151"/>
  <c r="H68" i="151" s="1"/>
  <c r="X446" i="151"/>
  <c r="H446" i="151"/>
  <c r="I446" i="151" s="1"/>
  <c r="H348" i="151"/>
  <c r="I348" i="151" s="1"/>
  <c r="X348" i="151"/>
  <c r="H319" i="151"/>
  <c r="X319" i="151"/>
  <c r="X296" i="151"/>
  <c r="H296" i="151"/>
  <c r="I296" i="151" s="1"/>
  <c r="H341" i="151"/>
  <c r="I341" i="151" s="1"/>
  <c r="X341" i="151"/>
  <c r="O286" i="151"/>
  <c r="P286" i="151" s="1"/>
  <c r="AE286" i="151"/>
  <c r="X283" i="151"/>
  <c r="H283" i="151"/>
  <c r="I283" i="151" s="1"/>
  <c r="H277" i="151"/>
  <c r="X277" i="151"/>
  <c r="AE273" i="151"/>
  <c r="O273" i="151"/>
  <c r="H307" i="151"/>
  <c r="I307" i="151" s="1"/>
  <c r="X307" i="151"/>
  <c r="AE193" i="151"/>
  <c r="O193" i="151"/>
  <c r="P193" i="151" s="1"/>
  <c r="AE314" i="151"/>
  <c r="O314" i="151"/>
  <c r="P314" i="151" s="1"/>
  <c r="AE250" i="151"/>
  <c r="O250" i="151"/>
  <c r="P250" i="151" s="1"/>
  <c r="X234" i="151"/>
  <c r="H234" i="151"/>
  <c r="I234" i="151" s="1"/>
  <c r="AE240" i="151"/>
  <c r="O240" i="151"/>
  <c r="P240" i="151" s="1"/>
  <c r="AE220" i="151"/>
  <c r="O220" i="151"/>
  <c r="P220" i="151" s="1"/>
  <c r="X210" i="151"/>
  <c r="H210" i="151"/>
  <c r="X246" i="151"/>
  <c r="H246" i="151"/>
  <c r="I246" i="151" s="1"/>
  <c r="O178" i="151"/>
  <c r="P178" i="151" s="1"/>
  <c r="AE178" i="151"/>
  <c r="H187" i="151"/>
  <c r="I187" i="151" s="1"/>
  <c r="X187" i="151"/>
  <c r="O190" i="151"/>
  <c r="P190" i="151" s="1"/>
  <c r="AE190" i="151"/>
  <c r="O181" i="151"/>
  <c r="P181" i="151" s="1"/>
  <c r="AE181" i="151"/>
  <c r="O163" i="151"/>
  <c r="P163" i="151" s="1"/>
  <c r="AE163" i="151"/>
  <c r="AT124" i="151"/>
  <c r="AT61" i="151" s="1"/>
  <c r="AS61" i="151"/>
  <c r="BX127" i="151"/>
  <c r="BX64" i="151" s="1"/>
  <c r="BW64" i="151"/>
  <c r="AT126" i="151"/>
  <c r="AT63" i="151" s="1"/>
  <c r="AS63" i="151"/>
  <c r="BI100" i="151"/>
  <c r="BI37" i="151" s="1"/>
  <c r="BH37" i="151"/>
  <c r="H136" i="151"/>
  <c r="I136" i="151" s="1"/>
  <c r="X136" i="151"/>
  <c r="AT107" i="151"/>
  <c r="AT44" i="151" s="1"/>
  <c r="AS44" i="151"/>
  <c r="O87" i="151"/>
  <c r="AD24" i="151"/>
  <c r="AE87" i="151"/>
  <c r="O85" i="151"/>
  <c r="AD22" i="151"/>
  <c r="BI103" i="151"/>
  <c r="BI40" i="151" s="1"/>
  <c r="BH40" i="151"/>
  <c r="BX104" i="151"/>
  <c r="BX41" i="151" s="1"/>
  <c r="BW41" i="151"/>
  <c r="AT104" i="151"/>
  <c r="AT41" i="151" s="1"/>
  <c r="AS41" i="151"/>
  <c r="BX106" i="151"/>
  <c r="BX43" i="151" s="1"/>
  <c r="BW43" i="151"/>
  <c r="BX101" i="151"/>
  <c r="BX38" i="151" s="1"/>
  <c r="BW38" i="151"/>
  <c r="H93" i="151"/>
  <c r="I93" i="151" s="1"/>
  <c r="X93" i="151"/>
  <c r="AT118" i="151"/>
  <c r="AT55" i="151" s="1"/>
  <c r="AS55" i="151"/>
  <c r="K136" i="151"/>
  <c r="AE136" i="151"/>
  <c r="Z73" i="151"/>
  <c r="O135" i="151"/>
  <c r="BX134" i="151"/>
  <c r="BX71" i="151" s="1"/>
  <c r="BS71" i="151"/>
  <c r="BD9" i="1"/>
  <c r="BO829" i="1"/>
  <c r="BP829" i="1" s="1"/>
  <c r="BO49" i="1"/>
  <c r="BP49" i="1" s="1"/>
  <c r="K107" i="126"/>
  <c r="K82" i="126"/>
  <c r="K126" i="126"/>
  <c r="AC119" i="126"/>
  <c r="AC121" i="126"/>
  <c r="N69" i="126"/>
  <c r="K108" i="126"/>
  <c r="N23" i="126"/>
  <c r="K104" i="126"/>
  <c r="W42" i="151"/>
  <c r="H42" i="151" s="1"/>
  <c r="X420" i="151"/>
  <c r="H420" i="151"/>
  <c r="I420" i="151" s="1"/>
  <c r="AD56" i="151"/>
  <c r="O434" i="151"/>
  <c r="P434" i="151" s="1"/>
  <c r="AE434" i="151"/>
  <c r="W61" i="151"/>
  <c r="H61" i="151" s="1"/>
  <c r="X439" i="151"/>
  <c r="H439" i="151"/>
  <c r="I439" i="151" s="1"/>
  <c r="O433" i="151"/>
  <c r="P433" i="151" s="1"/>
  <c r="AE433" i="151"/>
  <c r="W29" i="151"/>
  <c r="H29" i="151" s="1"/>
  <c r="H407" i="151"/>
  <c r="I407" i="151" s="1"/>
  <c r="X407" i="151"/>
  <c r="H398" i="151"/>
  <c r="X398" i="151"/>
  <c r="O371" i="151"/>
  <c r="P371" i="151" s="1"/>
  <c r="AE371" i="151"/>
  <c r="AE421" i="151"/>
  <c r="O421" i="151"/>
  <c r="P421" i="151" s="1"/>
  <c r="X386" i="151"/>
  <c r="H386" i="151"/>
  <c r="O374" i="151"/>
  <c r="P374" i="151" s="1"/>
  <c r="AE374" i="151"/>
  <c r="AE346" i="151"/>
  <c r="O346" i="151"/>
  <c r="P346" i="151" s="1"/>
  <c r="AE387" i="151"/>
  <c r="O387" i="151"/>
  <c r="P387" i="151" s="1"/>
  <c r="H389" i="151"/>
  <c r="I389" i="151" s="1"/>
  <c r="X389" i="151"/>
  <c r="H362" i="151"/>
  <c r="I362" i="151" s="1"/>
  <c r="X362" i="151"/>
  <c r="H255" i="151"/>
  <c r="I255" i="151" s="1"/>
  <c r="X255" i="151"/>
  <c r="H304" i="151"/>
  <c r="I304" i="151" s="1"/>
  <c r="X304" i="151"/>
  <c r="H377" i="151"/>
  <c r="I377" i="151" s="1"/>
  <c r="X377" i="151"/>
  <c r="H312" i="151"/>
  <c r="I312" i="151" s="1"/>
  <c r="X312" i="151"/>
  <c r="X293" i="151"/>
  <c r="H293" i="151"/>
  <c r="I293" i="151" s="1"/>
  <c r="AE283" i="151"/>
  <c r="O283" i="151"/>
  <c r="P283" i="151" s="1"/>
  <c r="O287" i="151"/>
  <c r="P287" i="151" s="1"/>
  <c r="AE287" i="151"/>
  <c r="AE254" i="151"/>
  <c r="O254" i="151"/>
  <c r="P254" i="151" s="1"/>
  <c r="AE246" i="151"/>
  <c r="O246" i="151"/>
  <c r="AE248" i="151"/>
  <c r="O248" i="151"/>
  <c r="P248" i="151" s="1"/>
  <c r="H224" i="151"/>
  <c r="I224" i="151" s="1"/>
  <c r="X224" i="151"/>
  <c r="AE261" i="151"/>
  <c r="O261" i="151"/>
  <c r="P261" i="151" s="1"/>
  <c r="O245" i="151"/>
  <c r="P245" i="151" s="1"/>
  <c r="AE245" i="151"/>
  <c r="X235" i="151"/>
  <c r="H235" i="151"/>
  <c r="I235" i="151" s="1"/>
  <c r="H250" i="151"/>
  <c r="I250" i="151" s="1"/>
  <c r="X250" i="151"/>
  <c r="AE162" i="151"/>
  <c r="O162" i="151"/>
  <c r="P162" i="151" s="1"/>
  <c r="H194" i="151"/>
  <c r="I194" i="151" s="1"/>
  <c r="X194" i="151"/>
  <c r="O173" i="151"/>
  <c r="P173" i="151" s="1"/>
  <c r="AE173" i="151"/>
  <c r="O200" i="151"/>
  <c r="P200" i="151" s="1"/>
  <c r="AE200" i="151"/>
  <c r="X159" i="151"/>
  <c r="H159" i="151"/>
  <c r="I159" i="151" s="1"/>
  <c r="O150" i="151"/>
  <c r="AE150" i="151"/>
  <c r="H170" i="151"/>
  <c r="I170" i="151" s="1"/>
  <c r="X170" i="151"/>
  <c r="O146" i="151"/>
  <c r="AE146" i="151"/>
  <c r="AT100" i="151"/>
  <c r="AT37" i="151" s="1"/>
  <c r="AS37" i="151"/>
  <c r="H105" i="151"/>
  <c r="I105" i="151" s="1"/>
  <c r="X105" i="151"/>
  <c r="BI117" i="151"/>
  <c r="BI54" i="151" s="1"/>
  <c r="BH54" i="151"/>
  <c r="BX94" i="151"/>
  <c r="BX31" i="151" s="1"/>
  <c r="BW31" i="151"/>
  <c r="BX108" i="151"/>
  <c r="BX45" i="151" s="1"/>
  <c r="BW45" i="151"/>
  <c r="BI125" i="151"/>
  <c r="BI62" i="151" s="1"/>
  <c r="BH62" i="151"/>
  <c r="BI126" i="151"/>
  <c r="BI63" i="151" s="1"/>
  <c r="BH63" i="151"/>
  <c r="AT90" i="151"/>
  <c r="AS27" i="151"/>
  <c r="BI106" i="151"/>
  <c r="BH43" i="151"/>
  <c r="BI90" i="151"/>
  <c r="BH27" i="151"/>
  <c r="BI123" i="151"/>
  <c r="BI60" i="151" s="1"/>
  <c r="BH60" i="151"/>
  <c r="BI130" i="151"/>
  <c r="BI67" i="151" s="1"/>
  <c r="BH67" i="151"/>
  <c r="X107" i="151"/>
  <c r="H107" i="151"/>
  <c r="I107" i="151" s="1"/>
  <c r="AT134" i="151"/>
  <c r="AT71" i="151" s="1"/>
  <c r="AO71" i="151"/>
  <c r="L136" i="151"/>
  <c r="AA73" i="151"/>
  <c r="S9" i="1"/>
  <c r="BI9" i="1"/>
  <c r="AT85" i="151"/>
  <c r="AO22" i="151"/>
  <c r="BQ85" i="151"/>
  <c r="BL22" i="151"/>
  <c r="BI85" i="151"/>
  <c r="BD22" i="151"/>
  <c r="BQ84" i="151"/>
  <c r="BL21" i="151"/>
  <c r="AT84" i="151"/>
  <c r="AO21" i="151"/>
  <c r="BI84" i="151"/>
  <c r="BD21" i="151"/>
  <c r="BX84" i="151"/>
  <c r="BS21" i="151"/>
  <c r="Z22" i="151"/>
  <c r="K85" i="151"/>
  <c r="AE85" i="151"/>
  <c r="K84" i="151"/>
  <c r="Z21" i="151"/>
  <c r="BX85" i="151"/>
  <c r="BS22" i="151"/>
  <c r="AM85" i="151"/>
  <c r="AH22" i="151"/>
  <c r="E332" i="151"/>
  <c r="F332" i="151"/>
  <c r="M332" i="151"/>
  <c r="AB17" i="151"/>
  <c r="G332" i="151"/>
  <c r="AE332" i="151"/>
  <c r="L332" i="151"/>
  <c r="AA17" i="151"/>
  <c r="N332" i="151"/>
  <c r="AC17" i="151"/>
  <c r="BI42" i="151" l="1"/>
  <c r="BI50" i="151"/>
  <c r="BX51" i="151"/>
  <c r="BI58" i="151"/>
  <c r="I292" i="151"/>
  <c r="BI52" i="151"/>
  <c r="BX63" i="151"/>
  <c r="I364" i="151"/>
  <c r="P415" i="151"/>
  <c r="P255" i="151"/>
  <c r="P341" i="151"/>
  <c r="P175" i="151"/>
  <c r="P246" i="151"/>
  <c r="BI29" i="151"/>
  <c r="BX34" i="151"/>
  <c r="BX37" i="151"/>
  <c r="I157" i="151"/>
  <c r="K45" i="151"/>
  <c r="BX67" i="151"/>
  <c r="I349" i="151"/>
  <c r="I386" i="151"/>
  <c r="P237" i="151"/>
  <c r="I319" i="151"/>
  <c r="I418" i="151"/>
  <c r="BI43" i="151"/>
  <c r="BI56" i="151"/>
  <c r="P252" i="151"/>
  <c r="I158" i="151"/>
  <c r="BI36" i="151"/>
  <c r="H147" i="151"/>
  <c r="K37" i="151"/>
  <c r="AL21" i="151"/>
  <c r="AL9" i="151" s="1"/>
  <c r="BX42" i="151"/>
  <c r="BX40" i="151"/>
  <c r="P292" i="151"/>
  <c r="F143" i="151"/>
  <c r="I238" i="151"/>
  <c r="P319" i="151"/>
  <c r="D83" i="151"/>
  <c r="X273" i="151"/>
  <c r="D32" i="126"/>
  <c r="AE32" i="126"/>
  <c r="AC70" i="126"/>
  <c r="AE70" i="126"/>
  <c r="AC68" i="126"/>
  <c r="AE68" i="126"/>
  <c r="D30" i="126"/>
  <c r="AE30" i="126"/>
  <c r="D28" i="126"/>
  <c r="AE28" i="126"/>
  <c r="D58" i="126"/>
  <c r="AE58" i="126"/>
  <c r="D24" i="126"/>
  <c r="D56" i="126"/>
  <c r="AE56" i="126"/>
  <c r="D25" i="126"/>
  <c r="AE25" i="126"/>
  <c r="D42" i="126"/>
  <c r="AE42" i="126"/>
  <c r="D64" i="126"/>
  <c r="AE64" i="126"/>
  <c r="AC71" i="126"/>
  <c r="AE71" i="126"/>
  <c r="D65" i="126"/>
  <c r="AE65" i="126"/>
  <c r="D47" i="126"/>
  <c r="AE47" i="126"/>
  <c r="D33" i="126"/>
  <c r="AE33" i="126"/>
  <c r="D29" i="126"/>
  <c r="AE29" i="126"/>
  <c r="D19" i="126"/>
  <c r="D51" i="126"/>
  <c r="AE51" i="126"/>
  <c r="AC67" i="126"/>
  <c r="AE67" i="126"/>
  <c r="D37" i="126"/>
  <c r="AE37" i="126"/>
  <c r="D20" i="126"/>
  <c r="D43" i="126"/>
  <c r="AE43" i="126"/>
  <c r="D54" i="126"/>
  <c r="AE54" i="126"/>
  <c r="D49" i="126"/>
  <c r="AE49" i="126"/>
  <c r="D35" i="126"/>
  <c r="AE35" i="126"/>
  <c r="D27" i="126"/>
  <c r="AE27" i="126"/>
  <c r="D52" i="126"/>
  <c r="AE52" i="126"/>
  <c r="D26" i="126"/>
  <c r="AE26" i="126"/>
  <c r="D40" i="126"/>
  <c r="AE40" i="126"/>
  <c r="D23" i="126"/>
  <c r="D36" i="126"/>
  <c r="AE36" i="126"/>
  <c r="D31" i="126"/>
  <c r="AE31" i="126"/>
  <c r="D45" i="126"/>
  <c r="AE45" i="126"/>
  <c r="D55" i="126"/>
  <c r="AE55" i="126"/>
  <c r="D59" i="126"/>
  <c r="AE59" i="126"/>
  <c r="D66" i="126"/>
  <c r="AE66" i="126"/>
  <c r="D57" i="126"/>
  <c r="AE57" i="126"/>
  <c r="D18" i="126"/>
  <c r="D38" i="126"/>
  <c r="AE38" i="126"/>
  <c r="D22" i="126"/>
  <c r="D44" i="126"/>
  <c r="AE44" i="126"/>
  <c r="D39" i="126"/>
  <c r="AE39" i="126"/>
  <c r="D21" i="126"/>
  <c r="AC73" i="126"/>
  <c r="AE73" i="126"/>
  <c r="D63" i="126"/>
  <c r="AE63" i="126"/>
  <c r="D61" i="126"/>
  <c r="AE61" i="126"/>
  <c r="D46" i="126"/>
  <c r="AE46" i="126"/>
  <c r="AC69" i="126"/>
  <c r="AE69" i="126"/>
  <c r="D62" i="126"/>
  <c r="AE62" i="126"/>
  <c r="D60" i="126"/>
  <c r="AE60" i="126"/>
  <c r="D41" i="126"/>
  <c r="AE41" i="126"/>
  <c r="D53" i="126"/>
  <c r="AE53" i="126"/>
  <c r="D50" i="126"/>
  <c r="AE50" i="126"/>
  <c r="D34" i="126"/>
  <c r="AE34" i="126"/>
  <c r="D48" i="126"/>
  <c r="AE48" i="126"/>
  <c r="AW22" i="151"/>
  <c r="S22" i="151"/>
  <c r="H83" i="151"/>
  <c r="BB83" i="151"/>
  <c r="D85" i="151"/>
  <c r="E83" i="151"/>
  <c r="BB85" i="151"/>
  <c r="AZ22" i="151"/>
  <c r="BA22" i="151"/>
  <c r="BA9" i="151" s="1"/>
  <c r="G85" i="151"/>
  <c r="H85" i="151"/>
  <c r="D147" i="151"/>
  <c r="H143" i="151"/>
  <c r="AY22" i="151"/>
  <c r="AY9" i="151" s="1"/>
  <c r="F85" i="151"/>
  <c r="D84" i="151"/>
  <c r="G143" i="151"/>
  <c r="AI21" i="151"/>
  <c r="AI9" i="151" s="1"/>
  <c r="X85" i="151"/>
  <c r="E143" i="151"/>
  <c r="BB143" i="151"/>
  <c r="BB17" i="151" s="1"/>
  <c r="AW17" i="151"/>
  <c r="D143" i="151"/>
  <c r="S21" i="151"/>
  <c r="D21" i="151" s="1"/>
  <c r="X147" i="151"/>
  <c r="G84" i="151"/>
  <c r="H148" i="151"/>
  <c r="T22" i="151"/>
  <c r="D148" i="151"/>
  <c r="G147" i="151"/>
  <c r="G148" i="151"/>
  <c r="F148" i="151"/>
  <c r="E85" i="151"/>
  <c r="E84" i="151"/>
  <c r="X84" i="151"/>
  <c r="E148" i="151"/>
  <c r="F147" i="151"/>
  <c r="T21" i="151"/>
  <c r="V21" i="151"/>
  <c r="U22" i="151"/>
  <c r="AX22" i="151"/>
  <c r="E147" i="151"/>
  <c r="U21" i="151"/>
  <c r="AJ21" i="151"/>
  <c r="AJ9" i="151" s="1"/>
  <c r="AK21" i="151"/>
  <c r="AK9" i="151" s="1"/>
  <c r="V22" i="151"/>
  <c r="F84" i="151"/>
  <c r="AM147" i="151"/>
  <c r="X148" i="151"/>
  <c r="AM84" i="151"/>
  <c r="BB148" i="151"/>
  <c r="G24" i="151"/>
  <c r="M25" i="151"/>
  <c r="I403" i="151"/>
  <c r="K25" i="151"/>
  <c r="O25" i="151"/>
  <c r="D27" i="151"/>
  <c r="G27" i="151"/>
  <c r="D25" i="151"/>
  <c r="H25" i="151"/>
  <c r="O21" i="151"/>
  <c r="P87" i="151"/>
  <c r="BI25" i="151"/>
  <c r="N25" i="151"/>
  <c r="I90" i="151"/>
  <c r="BB27" i="151"/>
  <c r="I401" i="151"/>
  <c r="N24" i="151"/>
  <c r="BB24" i="151"/>
  <c r="P212" i="151"/>
  <c r="L27" i="151"/>
  <c r="AT24" i="151"/>
  <c r="I151" i="151"/>
  <c r="P340" i="151"/>
  <c r="L24" i="151"/>
  <c r="AM24" i="151"/>
  <c r="G25" i="151"/>
  <c r="F25" i="151"/>
  <c r="P149" i="151"/>
  <c r="I86" i="151"/>
  <c r="P399" i="151"/>
  <c r="P213" i="151"/>
  <c r="AT25" i="151"/>
  <c r="P403" i="151"/>
  <c r="I153" i="151"/>
  <c r="P405" i="151"/>
  <c r="AM25" i="151"/>
  <c r="P277" i="151"/>
  <c r="I210" i="151"/>
  <c r="P214" i="151"/>
  <c r="BI23" i="151"/>
  <c r="L25" i="151"/>
  <c r="P150" i="151"/>
  <c r="D23" i="151"/>
  <c r="BX27" i="151"/>
  <c r="BB25" i="151"/>
  <c r="BX21" i="151"/>
  <c r="F27" i="151"/>
  <c r="E25" i="151"/>
  <c r="N23" i="151"/>
  <c r="BX24" i="151"/>
  <c r="AT23" i="151"/>
  <c r="P336" i="151"/>
  <c r="I405" i="151"/>
  <c r="I279" i="151"/>
  <c r="AT21" i="151"/>
  <c r="AM27" i="151"/>
  <c r="BB21" i="151"/>
  <c r="F23" i="151"/>
  <c r="D72" i="126"/>
  <c r="AC72" i="126"/>
  <c r="BQ27" i="151"/>
  <c r="P151" i="151"/>
  <c r="AM23" i="151"/>
  <c r="BI21" i="151"/>
  <c r="I216" i="151"/>
  <c r="E27" i="151"/>
  <c r="I213" i="151"/>
  <c r="I149" i="151"/>
  <c r="D24" i="151"/>
  <c r="K27" i="151"/>
  <c r="L23" i="151"/>
  <c r="BB23" i="151"/>
  <c r="T20" i="151"/>
  <c r="E20" i="151" s="1"/>
  <c r="N27" i="151"/>
  <c r="BQ25" i="151"/>
  <c r="M21" i="151"/>
  <c r="I342" i="151"/>
  <c r="P339" i="151"/>
  <c r="I214" i="151"/>
  <c r="P276" i="151"/>
  <c r="P402" i="151"/>
  <c r="E82" i="151"/>
  <c r="F24" i="151"/>
  <c r="BQ23" i="151"/>
  <c r="I399" i="151"/>
  <c r="M23" i="151"/>
  <c r="I340" i="151"/>
  <c r="E23" i="151"/>
  <c r="P279" i="151"/>
  <c r="P342" i="151"/>
  <c r="H24" i="151"/>
  <c r="BQ24" i="151"/>
  <c r="P273" i="151"/>
  <c r="P147" i="151"/>
  <c r="M24" i="151"/>
  <c r="I339" i="151"/>
  <c r="I402" i="151"/>
  <c r="G23" i="151"/>
  <c r="P216" i="151"/>
  <c r="BX25" i="151"/>
  <c r="E24" i="151"/>
  <c r="N21" i="151"/>
  <c r="K24" i="151"/>
  <c r="M27" i="151"/>
  <c r="K23" i="151"/>
  <c r="BI27" i="151"/>
  <c r="I277" i="151"/>
  <c r="AT27" i="151"/>
  <c r="BI24" i="151"/>
  <c r="I338" i="151"/>
  <c r="BX23" i="151"/>
  <c r="I212" i="151"/>
  <c r="P338" i="151"/>
  <c r="I336" i="151"/>
  <c r="P401" i="151"/>
  <c r="I150" i="151"/>
  <c r="P153" i="151"/>
  <c r="H27" i="151"/>
  <c r="I276" i="151"/>
  <c r="P82" i="151"/>
  <c r="L21" i="151"/>
  <c r="P275" i="151"/>
  <c r="P210" i="151"/>
  <c r="D80" i="151"/>
  <c r="I80" i="151" s="1"/>
  <c r="BQ21" i="151"/>
  <c r="F83" i="151"/>
  <c r="V20" i="151"/>
  <c r="G20" i="151" s="1"/>
  <c r="H82" i="151"/>
  <c r="H269" i="151"/>
  <c r="I269" i="151" s="1"/>
  <c r="P337" i="151"/>
  <c r="L22" i="151"/>
  <c r="M17" i="151"/>
  <c r="O22" i="151"/>
  <c r="L18" i="151"/>
  <c r="I400" i="151"/>
  <c r="BI22" i="151"/>
  <c r="P145" i="151"/>
  <c r="X80" i="151"/>
  <c r="K17" i="151"/>
  <c r="BX18" i="151"/>
  <c r="M22" i="151"/>
  <c r="P274" i="151"/>
  <c r="U17" i="151"/>
  <c r="BQ22" i="151"/>
  <c r="BX22" i="151"/>
  <c r="P397" i="151"/>
  <c r="P211" i="151"/>
  <c r="P148" i="151"/>
  <c r="O19" i="151"/>
  <c r="E81" i="151"/>
  <c r="AM22" i="151"/>
  <c r="I51" i="151"/>
  <c r="I211" i="151"/>
  <c r="K18" i="151"/>
  <c r="BX17" i="151"/>
  <c r="I337" i="151"/>
  <c r="L19" i="151"/>
  <c r="AT22" i="151"/>
  <c r="X83" i="151"/>
  <c r="X20" i="151" s="1"/>
  <c r="K19" i="151"/>
  <c r="N22" i="151"/>
  <c r="P400" i="151"/>
  <c r="I397" i="151"/>
  <c r="I398" i="151"/>
  <c r="BX19" i="151"/>
  <c r="BU9" i="151"/>
  <c r="BQ18" i="151"/>
  <c r="AM19" i="151"/>
  <c r="AM20" i="151"/>
  <c r="L20" i="151"/>
  <c r="I209" i="151"/>
  <c r="BX20" i="151"/>
  <c r="AT19" i="151"/>
  <c r="BI18" i="151"/>
  <c r="BI20" i="151"/>
  <c r="AT18" i="151"/>
  <c r="BB20" i="151"/>
  <c r="N19" i="151"/>
  <c r="M20" i="151"/>
  <c r="M19" i="151"/>
  <c r="I145" i="151"/>
  <c r="O18" i="151"/>
  <c r="BM9" i="151"/>
  <c r="N20" i="151"/>
  <c r="E18" i="151"/>
  <c r="P334" i="151"/>
  <c r="BQ17" i="151"/>
  <c r="BN9" i="151"/>
  <c r="BQ20" i="151"/>
  <c r="X82" i="151"/>
  <c r="X19" i="151" s="1"/>
  <c r="P272" i="151"/>
  <c r="N17" i="151"/>
  <c r="I333" i="151"/>
  <c r="AT20" i="151"/>
  <c r="BP9" i="151"/>
  <c r="I207" i="151"/>
  <c r="AT17" i="151"/>
  <c r="X81" i="151"/>
  <c r="X18" i="151" s="1"/>
  <c r="P271" i="151"/>
  <c r="I146" i="151"/>
  <c r="P396" i="151"/>
  <c r="M18" i="151"/>
  <c r="H19" i="151"/>
  <c r="P146" i="151"/>
  <c r="P398" i="151"/>
  <c r="BQ19" i="151"/>
  <c r="F20" i="151"/>
  <c r="I271" i="151"/>
  <c r="P144" i="151"/>
  <c r="BO9" i="151"/>
  <c r="AX19" i="151"/>
  <c r="I144" i="151"/>
  <c r="P209" i="151"/>
  <c r="P335" i="151"/>
  <c r="I272" i="151"/>
  <c r="P207" i="151"/>
  <c r="K20" i="151"/>
  <c r="I50" i="151"/>
  <c r="S20" i="151"/>
  <c r="D20" i="151" s="1"/>
  <c r="I68" i="151"/>
  <c r="P208" i="151"/>
  <c r="AM18" i="151"/>
  <c r="BI19" i="151"/>
  <c r="P333" i="151"/>
  <c r="I52" i="151"/>
  <c r="I208" i="151"/>
  <c r="G19" i="151"/>
  <c r="I334" i="151"/>
  <c r="H18" i="151"/>
  <c r="F19" i="151"/>
  <c r="D81" i="151"/>
  <c r="F82" i="151"/>
  <c r="G82" i="151"/>
  <c r="I396" i="151"/>
  <c r="BI17" i="151"/>
  <c r="D19" i="151"/>
  <c r="N18" i="151"/>
  <c r="D82" i="151"/>
  <c r="BB82" i="151"/>
  <c r="BB19" i="151" s="1"/>
  <c r="I88" i="151"/>
  <c r="F18" i="151"/>
  <c r="BV9" i="151"/>
  <c r="F81" i="151"/>
  <c r="I62" i="151"/>
  <c r="P270" i="151"/>
  <c r="I270" i="151"/>
  <c r="G81" i="151"/>
  <c r="AZ18" i="151"/>
  <c r="H81" i="151"/>
  <c r="BB81" i="151"/>
  <c r="BB18" i="151" s="1"/>
  <c r="I40" i="151"/>
  <c r="I53" i="151"/>
  <c r="V17" i="151"/>
  <c r="G17" i="151" s="1"/>
  <c r="P206" i="151"/>
  <c r="AM17" i="151"/>
  <c r="I206" i="151"/>
  <c r="T17" i="151"/>
  <c r="P143" i="151"/>
  <c r="P269" i="151"/>
  <c r="X143" i="151"/>
  <c r="I42" i="151"/>
  <c r="I395" i="151"/>
  <c r="P88" i="151"/>
  <c r="I61" i="151"/>
  <c r="I43" i="151"/>
  <c r="I54" i="151"/>
  <c r="P395" i="151"/>
  <c r="I56" i="151"/>
  <c r="I37" i="151"/>
  <c r="I39" i="151"/>
  <c r="P81" i="151"/>
  <c r="I41" i="151"/>
  <c r="I26" i="151"/>
  <c r="I44" i="151"/>
  <c r="I49" i="151"/>
  <c r="I64" i="151"/>
  <c r="I30" i="151"/>
  <c r="I55" i="151"/>
  <c r="I45" i="151"/>
  <c r="I69" i="151"/>
  <c r="I59" i="151"/>
  <c r="I60" i="151"/>
  <c r="I29" i="151"/>
  <c r="I57" i="151"/>
  <c r="I46" i="151"/>
  <c r="I35" i="151"/>
  <c r="I33" i="151"/>
  <c r="I32" i="151"/>
  <c r="I65" i="151"/>
  <c r="I47" i="151"/>
  <c r="I74" i="151"/>
  <c r="I73" i="151"/>
  <c r="I31" i="151"/>
  <c r="W20" i="151"/>
  <c r="H20" i="151" s="1"/>
  <c r="I63" i="151"/>
  <c r="D18" i="151"/>
  <c r="I36" i="151"/>
  <c r="I58" i="151"/>
  <c r="I67" i="151"/>
  <c r="I48" i="151"/>
  <c r="I34" i="151"/>
  <c r="P90" i="151"/>
  <c r="I38" i="151"/>
  <c r="P91" i="151"/>
  <c r="I28" i="151"/>
  <c r="I70" i="151"/>
  <c r="I71" i="151"/>
  <c r="I72" i="151"/>
  <c r="P83" i="151"/>
  <c r="H335" i="151"/>
  <c r="I335" i="151" s="1"/>
  <c r="W23" i="151"/>
  <c r="H23" i="151" s="1"/>
  <c r="P80" i="151"/>
  <c r="P86" i="151"/>
  <c r="AP9" i="151"/>
  <c r="H87" i="151"/>
  <c r="I87" i="151" s="1"/>
  <c r="X87" i="151"/>
  <c r="X24" i="151" s="1"/>
  <c r="BT9" i="151"/>
  <c r="BF9" i="151"/>
  <c r="W22" i="151"/>
  <c r="P137" i="151"/>
  <c r="P108" i="151"/>
  <c r="O69" i="151"/>
  <c r="P111" i="151"/>
  <c r="P99" i="151"/>
  <c r="P85" i="151"/>
  <c r="H275" i="151"/>
  <c r="I275" i="151" s="1"/>
  <c r="P129" i="151"/>
  <c r="P109" i="151"/>
  <c r="O56" i="151"/>
  <c r="P56" i="151" s="1"/>
  <c r="P105" i="151"/>
  <c r="I192" i="151"/>
  <c r="P84" i="151"/>
  <c r="O46" i="151"/>
  <c r="P46" i="151" s="1"/>
  <c r="P97" i="151"/>
  <c r="P119" i="151"/>
  <c r="P118" i="151"/>
  <c r="H274" i="151"/>
  <c r="I274" i="151" s="1"/>
  <c r="K73" i="151"/>
  <c r="X25" i="151"/>
  <c r="O42" i="151"/>
  <c r="P42" i="151" s="1"/>
  <c r="AE22" i="151"/>
  <c r="X69" i="151"/>
  <c r="AR9" i="151"/>
  <c r="X23" i="151"/>
  <c r="BG9" i="151"/>
  <c r="L73" i="151"/>
  <c r="AE25" i="151"/>
  <c r="D66" i="151"/>
  <c r="I66" i="151" s="1"/>
  <c r="X57" i="151"/>
  <c r="X38" i="151"/>
  <c r="O51" i="151"/>
  <c r="P51" i="151" s="1"/>
  <c r="P130" i="151"/>
  <c r="W17" i="151"/>
  <c r="H17" i="151" s="1"/>
  <c r="P96" i="151"/>
  <c r="P94" i="151"/>
  <c r="AE21" i="151"/>
  <c r="W21" i="151"/>
  <c r="H273" i="151"/>
  <c r="I273" i="151" s="1"/>
  <c r="D67" i="126"/>
  <c r="BE9" i="151"/>
  <c r="AE19" i="151"/>
  <c r="X44" i="151"/>
  <c r="O66" i="151"/>
  <c r="P66" i="151" s="1"/>
  <c r="AE18" i="151"/>
  <c r="AE53" i="151"/>
  <c r="AE50" i="151"/>
  <c r="O38" i="151"/>
  <c r="P38" i="151" s="1"/>
  <c r="AE61" i="151"/>
  <c r="O43" i="151"/>
  <c r="P43" i="151" s="1"/>
  <c r="AE69" i="151"/>
  <c r="X26" i="151"/>
  <c r="AE45" i="151"/>
  <c r="AE33" i="151"/>
  <c r="BW9" i="151"/>
  <c r="X40" i="151"/>
  <c r="AE60" i="151"/>
  <c r="O61" i="151"/>
  <c r="P61" i="151" s="1"/>
  <c r="X65" i="151"/>
  <c r="X53" i="151"/>
  <c r="AE23" i="151"/>
  <c r="BH9" i="151"/>
  <c r="O23" i="151"/>
  <c r="D73" i="126"/>
  <c r="P136" i="151"/>
  <c r="X41" i="151"/>
  <c r="AS9" i="151"/>
  <c r="AQ9" i="151"/>
  <c r="O48" i="151"/>
  <c r="P48" i="151" s="1"/>
  <c r="AE32" i="151"/>
  <c r="D17" i="126"/>
  <c r="AE52" i="151"/>
  <c r="O37" i="151"/>
  <c r="O44" i="151"/>
  <c r="P44" i="151" s="1"/>
  <c r="O74" i="151"/>
  <c r="P74" i="151" s="1"/>
  <c r="AD9" i="151"/>
  <c r="X61" i="151"/>
  <c r="AE56" i="151"/>
  <c r="O64" i="151"/>
  <c r="P64" i="151" s="1"/>
  <c r="O39" i="151"/>
  <c r="P39" i="151" s="1"/>
  <c r="X51" i="151"/>
  <c r="P132" i="151"/>
  <c r="X54" i="151"/>
  <c r="X59" i="151"/>
  <c r="X27" i="151"/>
  <c r="X332" i="151"/>
  <c r="O30" i="151"/>
  <c r="P30" i="151" s="1"/>
  <c r="X39" i="151"/>
  <c r="X56" i="151"/>
  <c r="D71" i="126"/>
  <c r="X49" i="151"/>
  <c r="AE70" i="151"/>
  <c r="K71" i="151"/>
  <c r="P71" i="151" s="1"/>
  <c r="AE46" i="151"/>
  <c r="O41" i="151"/>
  <c r="P41" i="151" s="1"/>
  <c r="X45" i="151"/>
  <c r="AE37" i="151"/>
  <c r="X63" i="151"/>
  <c r="AE43" i="151"/>
  <c r="X37" i="151"/>
  <c r="O67" i="151"/>
  <c r="P67" i="151" s="1"/>
  <c r="O70" i="151"/>
  <c r="P70" i="151" s="1"/>
  <c r="P134" i="151"/>
  <c r="X36" i="151"/>
  <c r="AE36" i="151"/>
  <c r="AE68" i="151"/>
  <c r="AE27" i="151"/>
  <c r="O32" i="151"/>
  <c r="P32" i="151" s="1"/>
  <c r="O27" i="151"/>
  <c r="O31" i="151"/>
  <c r="P31" i="151" s="1"/>
  <c r="X62" i="151"/>
  <c r="AE57" i="151"/>
  <c r="D68" i="126"/>
  <c r="K68" i="151"/>
  <c r="P68" i="151" s="1"/>
  <c r="X73" i="151"/>
  <c r="AE38" i="151"/>
  <c r="AE29" i="151"/>
  <c r="AE49" i="151"/>
  <c r="AE65" i="151"/>
  <c r="AE58" i="151"/>
  <c r="O60" i="151"/>
  <c r="P60" i="151" s="1"/>
  <c r="AE47" i="151"/>
  <c r="X47" i="151"/>
  <c r="O29" i="151"/>
  <c r="P29" i="151" s="1"/>
  <c r="O33" i="151"/>
  <c r="P33" i="151" s="1"/>
  <c r="O57" i="151"/>
  <c r="P57" i="151" s="1"/>
  <c r="AE28" i="151"/>
  <c r="O54" i="151"/>
  <c r="P54" i="151" s="1"/>
  <c r="AE41" i="151"/>
  <c r="P131" i="151"/>
  <c r="O47" i="151"/>
  <c r="P47" i="151" s="1"/>
  <c r="Z74" i="126"/>
  <c r="Z9" i="126" s="1"/>
  <c r="AE73" i="151"/>
  <c r="X72" i="151"/>
  <c r="X42" i="151"/>
  <c r="AE71" i="151"/>
  <c r="X29" i="151"/>
  <c r="AE67" i="151"/>
  <c r="O58" i="151"/>
  <c r="P58" i="151" s="1"/>
  <c r="X67" i="151"/>
  <c r="AE42" i="151"/>
  <c r="X32" i="151"/>
  <c r="X66" i="151"/>
  <c r="AE54" i="151"/>
  <c r="AE48" i="151"/>
  <c r="D69" i="126"/>
  <c r="O24" i="151"/>
  <c r="X52" i="151"/>
  <c r="AD9" i="126"/>
  <c r="AE34" i="151"/>
  <c r="AE30" i="151"/>
  <c r="AE59" i="151"/>
  <c r="X58" i="151"/>
  <c r="K72" i="151"/>
  <c r="P72" i="151" s="1"/>
  <c r="O36" i="151"/>
  <c r="P36" i="151" s="1"/>
  <c r="AE31" i="151"/>
  <c r="O65" i="151"/>
  <c r="P65" i="151" s="1"/>
  <c r="O52" i="151"/>
  <c r="P52" i="151" s="1"/>
  <c r="AE40" i="151"/>
  <c r="AE44" i="151"/>
  <c r="P133" i="151"/>
  <c r="X34" i="151"/>
  <c r="O50" i="151"/>
  <c r="P50" i="151" s="1"/>
  <c r="O59" i="151"/>
  <c r="P59" i="151" s="1"/>
  <c r="O28" i="151"/>
  <c r="P28" i="151" s="1"/>
  <c r="AE51" i="151"/>
  <c r="AE62" i="151"/>
  <c r="X48" i="151"/>
  <c r="AE24" i="151"/>
  <c r="AE55" i="151"/>
  <c r="O40" i="151"/>
  <c r="P40" i="151" s="1"/>
  <c r="O49" i="151"/>
  <c r="P49" i="151" s="1"/>
  <c r="X50" i="151"/>
  <c r="X55" i="151"/>
  <c r="AE20" i="151"/>
  <c r="X70" i="151"/>
  <c r="X30" i="151"/>
  <c r="X31" i="151"/>
  <c r="AE66" i="151"/>
  <c r="P135" i="151"/>
  <c r="AE35" i="151"/>
  <c r="O17" i="151"/>
  <c r="BO9" i="1"/>
  <c r="BP16" i="1"/>
  <c r="BP9" i="1" s="1"/>
  <c r="X46" i="151"/>
  <c r="O34" i="151"/>
  <c r="P34" i="151" s="1"/>
  <c r="O20" i="151"/>
  <c r="AE63" i="151"/>
  <c r="O53" i="151"/>
  <c r="P53" i="151" s="1"/>
  <c r="AE72" i="151"/>
  <c r="X64" i="151"/>
  <c r="O55" i="151"/>
  <c r="P55" i="151" s="1"/>
  <c r="X33" i="151"/>
  <c r="X43" i="151"/>
  <c r="M69" i="151"/>
  <c r="AE26" i="151"/>
  <c r="D70" i="126"/>
  <c r="O26" i="151"/>
  <c r="P26" i="151" s="1"/>
  <c r="X74" i="151"/>
  <c r="O35" i="151"/>
  <c r="P35" i="151" s="1"/>
  <c r="X68" i="151"/>
  <c r="O62" i="151"/>
  <c r="P62" i="151" s="1"/>
  <c r="X35" i="151"/>
  <c r="AE64" i="151"/>
  <c r="AE39" i="151"/>
  <c r="X60" i="151"/>
  <c r="O63" i="151"/>
  <c r="P63" i="151" s="1"/>
  <c r="O45" i="151"/>
  <c r="P45" i="151" s="1"/>
  <c r="X71" i="151"/>
  <c r="X28" i="151"/>
  <c r="AE74" i="151"/>
  <c r="AE17" i="151"/>
  <c r="AO9" i="151"/>
  <c r="K21" i="151"/>
  <c r="BD9" i="151"/>
  <c r="Z9" i="151"/>
  <c r="BL9" i="151"/>
  <c r="AH9" i="151"/>
  <c r="K22" i="151"/>
  <c r="BS9" i="151"/>
  <c r="AC19" i="126"/>
  <c r="AB9" i="151"/>
  <c r="AC9" i="151"/>
  <c r="I332" i="151"/>
  <c r="AA9" i="151"/>
  <c r="L17" i="151"/>
  <c r="P332" i="151"/>
  <c r="H21" i="151" l="1"/>
  <c r="P37" i="151"/>
  <c r="D22" i="151"/>
  <c r="AW9" i="151"/>
  <c r="I83" i="151"/>
  <c r="G22" i="151"/>
  <c r="AZ9" i="151"/>
  <c r="BB22" i="151"/>
  <c r="BB9" i="151" s="1"/>
  <c r="H22" i="151"/>
  <c r="H9" i="151" s="1"/>
  <c r="F22" i="151"/>
  <c r="I85" i="151"/>
  <c r="I143" i="151"/>
  <c r="E21" i="151"/>
  <c r="X22" i="151"/>
  <c r="E22" i="151"/>
  <c r="D17" i="151"/>
  <c r="D9" i="151" s="1"/>
  <c r="X21" i="151"/>
  <c r="I148" i="151"/>
  <c r="I84" i="151"/>
  <c r="I147" i="151"/>
  <c r="AX9" i="151"/>
  <c r="F21" i="151"/>
  <c r="U9" i="151"/>
  <c r="G21" i="151"/>
  <c r="AM21" i="151"/>
  <c r="AM9" i="151" s="1"/>
  <c r="P25" i="151"/>
  <c r="I25" i="151"/>
  <c r="I27" i="151"/>
  <c r="P24" i="151"/>
  <c r="P23" i="151"/>
  <c r="T9" i="151"/>
  <c r="I24" i="151"/>
  <c r="I23" i="151"/>
  <c r="P27" i="151"/>
  <c r="F17" i="151"/>
  <c r="S9" i="151"/>
  <c r="P19" i="151"/>
  <c r="V9" i="151"/>
  <c r="BX9" i="151"/>
  <c r="BQ9" i="151"/>
  <c r="AT9" i="151"/>
  <c r="X17" i="151"/>
  <c r="N9" i="151"/>
  <c r="P20" i="151"/>
  <c r="I20" i="151"/>
  <c r="P18" i="151"/>
  <c r="BI9" i="151"/>
  <c r="E19" i="151"/>
  <c r="I19" i="151" s="1"/>
  <c r="I82" i="151"/>
  <c r="I81" i="151"/>
  <c r="E17" i="151"/>
  <c r="G18" i="151"/>
  <c r="P69" i="151"/>
  <c r="P73" i="151"/>
  <c r="W9" i="151"/>
  <c r="M9" i="151"/>
  <c r="O9" i="151"/>
  <c r="AE9" i="151"/>
  <c r="AC18" i="126"/>
  <c r="P21" i="151"/>
  <c r="K9" i="151"/>
  <c r="P22" i="151"/>
  <c r="L9" i="151"/>
  <c r="P17" i="151"/>
  <c r="AC21" i="126"/>
  <c r="I22" i="151" l="1"/>
  <c r="F9" i="151"/>
  <c r="X9" i="151"/>
  <c r="I21" i="151"/>
  <c r="G9" i="151"/>
  <c r="I17" i="151"/>
  <c r="E9" i="151"/>
  <c r="I18" i="151"/>
  <c r="AC24" i="126"/>
  <c r="AC40" i="126"/>
  <c r="AC61" i="126"/>
  <c r="AC42" i="126"/>
  <c r="AC30" i="126"/>
  <c r="AC26" i="126"/>
  <c r="AC64" i="126"/>
  <c r="AC44" i="126"/>
  <c r="AC43" i="126"/>
  <c r="AC41" i="126"/>
  <c r="AC34" i="126"/>
  <c r="AC54" i="126"/>
  <c r="AC35" i="126"/>
  <c r="AC52" i="126"/>
  <c r="AC36" i="126"/>
  <c r="AC50" i="126"/>
  <c r="AC45" i="126"/>
  <c r="AC22" i="126"/>
  <c r="AC27" i="126"/>
  <c r="AC56" i="126"/>
  <c r="AC46" i="126"/>
  <c r="AC33" i="126"/>
  <c r="AC60" i="126"/>
  <c r="AC57" i="126"/>
  <c r="AC53" i="126"/>
  <c r="AC55" i="126"/>
  <c r="AC49" i="126"/>
  <c r="AC32" i="126"/>
  <c r="AC51" i="126"/>
  <c r="AC62" i="126"/>
  <c r="AC65" i="126"/>
  <c r="AC28" i="126"/>
  <c r="AC63" i="126"/>
  <c r="AC47" i="126"/>
  <c r="P9" i="151"/>
  <c r="D9" i="71"/>
  <c r="I9" i="151" l="1"/>
  <c r="AC29" i="126"/>
  <c r="AC58" i="126"/>
  <c r="AC31" i="126"/>
  <c r="AC39" i="126"/>
  <c r="AC23" i="126"/>
  <c r="AC48" i="126"/>
  <c r="AC59" i="126"/>
  <c r="AC25" i="126"/>
  <c r="AC37" i="126"/>
  <c r="AC38" i="126"/>
  <c r="G18" i="11"/>
  <c r="I25" i="11"/>
  <c r="G25" i="11"/>
  <c r="G23" i="11"/>
  <c r="I19" i="11"/>
  <c r="G21" i="11"/>
  <c r="G26" i="11"/>
  <c r="I20" i="11"/>
  <c r="G24" i="11"/>
  <c r="G17" i="11"/>
  <c r="G20" i="11"/>
  <c r="G30" i="11"/>
  <c r="I14" i="11"/>
  <c r="I17" i="11"/>
  <c r="I28" i="11"/>
  <c r="G29" i="11"/>
  <c r="I21" i="11"/>
  <c r="G32" i="11"/>
  <c r="G16" i="11"/>
  <c r="G19" i="11"/>
  <c r="G9" i="11" l="1"/>
  <c r="C9" i="20"/>
  <c r="B8" i="20" s="1"/>
  <c r="I30" i="11"/>
  <c r="A8" i="1" l="1"/>
  <c r="I26" i="11"/>
  <c r="AB50" i="126" l="1"/>
  <c r="AB35" i="126"/>
  <c r="AB27" i="126"/>
  <c r="AB53" i="126"/>
  <c r="AB36" i="126"/>
  <c r="AB57" i="126"/>
  <c r="AB47" i="126"/>
  <c r="AB54" i="126"/>
  <c r="AB44" i="126"/>
  <c r="AB38" i="126"/>
  <c r="AB56" i="126"/>
  <c r="AB60" i="126"/>
  <c r="AB21" i="126"/>
  <c r="AB39" i="126"/>
  <c r="AB31" i="126"/>
  <c r="AB30" i="126"/>
  <c r="AB28" i="126"/>
  <c r="AB45" i="126"/>
  <c r="AB46" i="126"/>
  <c r="AB29" i="126"/>
  <c r="AB43" i="126"/>
  <c r="AB22" i="126"/>
  <c r="AB41" i="126"/>
  <c r="AB52" i="126"/>
  <c r="AB33" i="126"/>
  <c r="AB34" i="126"/>
  <c r="AB49" i="126"/>
  <c r="AB65" i="126"/>
  <c r="AB42" i="126"/>
  <c r="AB59" i="126"/>
  <c r="AB25" i="126"/>
  <c r="AB62" i="126"/>
  <c r="AB32" i="126"/>
  <c r="AB55" i="126"/>
  <c r="AB18" i="126"/>
  <c r="AB26" i="126"/>
  <c r="AB64" i="126"/>
  <c r="AB23" i="126"/>
  <c r="AB58" i="126"/>
  <c r="AB48" i="126"/>
  <c r="AB24" i="126"/>
  <c r="AB51" i="126"/>
  <c r="AB37" i="126"/>
  <c r="AB40" i="126"/>
  <c r="AB63" i="126"/>
  <c r="AB61" i="126"/>
  <c r="AC20" i="126" l="1"/>
  <c r="AB20" i="126"/>
  <c r="AB9" i="126" s="1"/>
  <c r="I31" i="11"/>
  <c r="I32" i="11"/>
  <c r="BR81" i="167" l="1"/>
  <c r="BP81" i="167"/>
  <c r="M92" i="126" l="1"/>
  <c r="M103" i="126"/>
  <c r="M107" i="126"/>
  <c r="M105" i="126"/>
  <c r="M129" i="126"/>
  <c r="M98" i="126"/>
  <c r="M125" i="126"/>
  <c r="M127" i="126"/>
  <c r="M120" i="126"/>
  <c r="M136" i="126"/>
  <c r="M116" i="126"/>
  <c r="M122" i="126"/>
  <c r="M132" i="126"/>
  <c r="M121" i="126"/>
  <c r="M83" i="126"/>
  <c r="M117" i="126"/>
  <c r="M138" i="126"/>
  <c r="M119" i="126"/>
  <c r="M90" i="126"/>
  <c r="M124" i="126"/>
  <c r="M85" i="126"/>
  <c r="M88" i="126"/>
  <c r="M123" i="126"/>
  <c r="M131" i="126"/>
  <c r="M84" i="126"/>
  <c r="M102" i="126"/>
  <c r="M106" i="126"/>
  <c r="M87" i="126"/>
  <c r="M114" i="126"/>
  <c r="M135" i="126"/>
  <c r="M91" i="126"/>
  <c r="M115" i="126"/>
  <c r="M99" i="126"/>
  <c r="M96" i="126"/>
  <c r="M110" i="126"/>
  <c r="M113" i="126"/>
  <c r="M101" i="126"/>
  <c r="M93" i="126"/>
  <c r="M108" i="126"/>
  <c r="M97" i="126"/>
  <c r="M89" i="126"/>
  <c r="M130" i="126"/>
  <c r="M86" i="126"/>
  <c r="M95" i="126"/>
  <c r="M100" i="126"/>
  <c r="M104" i="126"/>
  <c r="M82" i="126"/>
  <c r="M133" i="126"/>
  <c r="M126" i="126"/>
  <c r="M118" i="126"/>
  <c r="M112" i="126"/>
  <c r="M111" i="126"/>
  <c r="M94" i="126"/>
  <c r="M134" i="126"/>
  <c r="M128" i="126"/>
  <c r="M109" i="126"/>
  <c r="M137" i="126"/>
  <c r="N111" i="126"/>
  <c r="O111" i="126" s="1"/>
  <c r="AD111" i="126" s="1"/>
  <c r="N98" i="126"/>
  <c r="O98" i="126" s="1"/>
  <c r="AD98" i="126" s="1"/>
  <c r="N94" i="126"/>
  <c r="O94" i="126" s="1"/>
  <c r="AD94" i="126" s="1"/>
  <c r="N128" i="126"/>
  <c r="O128" i="126" s="1"/>
  <c r="AD128" i="126" s="1"/>
  <c r="N109" i="126"/>
  <c r="O109" i="126" s="1"/>
  <c r="AD109" i="126" s="1"/>
  <c r="N116" i="126"/>
  <c r="O116" i="126" s="1"/>
  <c r="AD116" i="126" s="1"/>
  <c r="N92" i="126"/>
  <c r="O92" i="126" s="1"/>
  <c r="AD92" i="126" s="1"/>
  <c r="N107" i="126"/>
  <c r="O107" i="126" s="1"/>
  <c r="AD107" i="126" s="1"/>
  <c r="N105" i="126"/>
  <c r="O105" i="126" s="1"/>
  <c r="AD105" i="126" s="1"/>
  <c r="N137" i="126"/>
  <c r="O137" i="126" s="1"/>
  <c r="AD137" i="126" s="1"/>
  <c r="N83" i="126"/>
  <c r="O83" i="126" s="1"/>
  <c r="AD83" i="126" s="1"/>
  <c r="N120" i="126"/>
  <c r="O120" i="126" s="1"/>
  <c r="AD120" i="126" s="1"/>
  <c r="N132" i="126"/>
  <c r="O132" i="126" s="1"/>
  <c r="AD132" i="126" s="1"/>
  <c r="N121" i="126"/>
  <c r="O121" i="126" s="1"/>
  <c r="AD121" i="126" s="1"/>
  <c r="N125" i="126"/>
  <c r="O125" i="126" s="1"/>
  <c r="AD125" i="126" s="1"/>
  <c r="N127" i="126"/>
  <c r="O127" i="126" s="1"/>
  <c r="AD127" i="126" s="1"/>
  <c r="N85" i="126"/>
  <c r="O85" i="126" s="1"/>
  <c r="AD85" i="126" s="1"/>
  <c r="N136" i="126"/>
  <c r="O136" i="126" s="1"/>
  <c r="AD136" i="126" s="1"/>
  <c r="N122" i="126"/>
  <c r="O122" i="126" s="1"/>
  <c r="AD122" i="126" s="1"/>
  <c r="N119" i="126"/>
  <c r="O119" i="126" s="1"/>
  <c r="AD119" i="126" s="1"/>
  <c r="N123" i="126"/>
  <c r="O123" i="126" s="1"/>
  <c r="AD123" i="126" s="1"/>
  <c r="N90" i="126"/>
  <c r="O90" i="126" s="1"/>
  <c r="AD90" i="126" s="1"/>
  <c r="N124" i="126"/>
  <c r="O124" i="126" s="1"/>
  <c r="AD124" i="126" s="1"/>
  <c r="N84" i="126"/>
  <c r="O84" i="126" s="1"/>
  <c r="AD84" i="126" s="1"/>
  <c r="N86" i="126"/>
  <c r="O86" i="126" s="1"/>
  <c r="AD86" i="126" s="1"/>
  <c r="N138" i="126"/>
  <c r="O138" i="126" s="1"/>
  <c r="AD138" i="126" s="1"/>
  <c r="N114" i="126"/>
  <c r="O114" i="126" s="1"/>
  <c r="AD114" i="126" s="1"/>
  <c r="N88" i="126"/>
  <c r="O88" i="126" s="1"/>
  <c r="AD88" i="126" s="1"/>
  <c r="N131" i="126"/>
  <c r="O131" i="126" s="1"/>
  <c r="AD131" i="126" s="1"/>
  <c r="N99" i="126"/>
  <c r="O99" i="126" s="1"/>
  <c r="AD99" i="126" s="1"/>
  <c r="N110" i="126"/>
  <c r="O110" i="126" s="1"/>
  <c r="AD110" i="126" s="1"/>
  <c r="N101" i="126"/>
  <c r="O101" i="126" s="1"/>
  <c r="AD101" i="126" s="1"/>
  <c r="N135" i="126"/>
  <c r="O135" i="126" s="1"/>
  <c r="AD135" i="126" s="1"/>
  <c r="N106" i="126"/>
  <c r="O106" i="126" s="1"/>
  <c r="AD106" i="126" s="1"/>
  <c r="N87" i="126"/>
  <c r="O87" i="126" s="1"/>
  <c r="AD87" i="126" s="1"/>
  <c r="N95" i="126"/>
  <c r="O95" i="126" s="1"/>
  <c r="AD95" i="126" s="1"/>
  <c r="N100" i="126"/>
  <c r="O100" i="126" s="1"/>
  <c r="AD100" i="126" s="1"/>
  <c r="N91" i="126"/>
  <c r="O91" i="126" s="1"/>
  <c r="AD91" i="126" s="1"/>
  <c r="N115" i="126"/>
  <c r="O115" i="126" s="1"/>
  <c r="AD115" i="126" s="1"/>
  <c r="N96" i="126"/>
  <c r="O96" i="126" s="1"/>
  <c r="AD96" i="126" s="1"/>
  <c r="N89" i="126"/>
  <c r="O89" i="126" s="1"/>
  <c r="AD89" i="126" s="1"/>
  <c r="N117" i="126"/>
  <c r="O117" i="126" s="1"/>
  <c r="AD117" i="126" s="1"/>
  <c r="N93" i="126"/>
  <c r="O93" i="126" s="1"/>
  <c r="AD93" i="126" s="1"/>
  <c r="N133" i="126"/>
  <c r="O133" i="126" s="1"/>
  <c r="AD133" i="126" s="1"/>
  <c r="N108" i="126"/>
  <c r="O108" i="126" s="1"/>
  <c r="AD108" i="126" s="1"/>
  <c r="N97" i="126"/>
  <c r="O97" i="126" s="1"/>
  <c r="AD97" i="126" s="1"/>
  <c r="N82" i="126"/>
  <c r="O82" i="126" s="1"/>
  <c r="AD82" i="126" s="1"/>
  <c r="N118" i="126"/>
  <c r="O118" i="126" s="1"/>
  <c r="AD118" i="126" s="1"/>
  <c r="N130" i="126"/>
  <c r="O130" i="126" s="1"/>
  <c r="AD130" i="126" s="1"/>
  <c r="N134" i="126"/>
  <c r="O134" i="126" s="1"/>
  <c r="AD134" i="126" s="1"/>
  <c r="N113" i="126"/>
  <c r="O113" i="126" s="1"/>
  <c r="AD113" i="126" s="1"/>
  <c r="N104" i="126"/>
  <c r="O104" i="126" s="1"/>
  <c r="AD104" i="126" s="1"/>
  <c r="N103" i="126"/>
  <c r="O103" i="126" s="1"/>
  <c r="AD103" i="126" s="1"/>
  <c r="N126" i="126"/>
  <c r="O126" i="126" s="1"/>
  <c r="AD126" i="126" s="1"/>
  <c r="N129" i="126"/>
  <c r="O129" i="126" s="1"/>
  <c r="AD129" i="126" s="1"/>
  <c r="N112" i="126"/>
  <c r="O112" i="126" s="1"/>
  <c r="AD112" i="126" s="1"/>
  <c r="N102" i="126"/>
  <c r="O102" i="126" s="1"/>
  <c r="AD102" i="126" s="1"/>
  <c r="BP139" i="167"/>
  <c r="BP9" i="167" s="1"/>
  <c r="M81" i="126"/>
  <c r="BR139" i="167"/>
  <c r="BR9" i="167" s="1"/>
  <c r="N81" i="126"/>
  <c r="AB109" i="126" l="1"/>
  <c r="AB137" i="126"/>
  <c r="AB128" i="126"/>
  <c r="AB94" i="126"/>
  <c r="AB133" i="126"/>
  <c r="AB115" i="126"/>
  <c r="AB117" i="126"/>
  <c r="AB82" i="126"/>
  <c r="AB91" i="126"/>
  <c r="AB83" i="126"/>
  <c r="AB104" i="126"/>
  <c r="AB135" i="126"/>
  <c r="AB121" i="126"/>
  <c r="AB100" i="126"/>
  <c r="AB114" i="126"/>
  <c r="AB132" i="126"/>
  <c r="AB95" i="126"/>
  <c r="AB87" i="126"/>
  <c r="AB122" i="126"/>
  <c r="AB86" i="126"/>
  <c r="AB106" i="126"/>
  <c r="AB116" i="126"/>
  <c r="AB130" i="126"/>
  <c r="AB102" i="126"/>
  <c r="AB136" i="126"/>
  <c r="AB89" i="126"/>
  <c r="AB84" i="126"/>
  <c r="AB120" i="126"/>
  <c r="AB97" i="126"/>
  <c r="AB131" i="126"/>
  <c r="AB127" i="126"/>
  <c r="AB108" i="126"/>
  <c r="AB123" i="126"/>
  <c r="AB125" i="126"/>
  <c r="AB134" i="126"/>
  <c r="AB93" i="126"/>
  <c r="AB88" i="126"/>
  <c r="AB98" i="126"/>
  <c r="AB101" i="126"/>
  <c r="AB85" i="126"/>
  <c r="AB129" i="126"/>
  <c r="AB111" i="126"/>
  <c r="AB113" i="126"/>
  <c r="AB124" i="126"/>
  <c r="AB105" i="126"/>
  <c r="AB112" i="126"/>
  <c r="AB110" i="126"/>
  <c r="AB90" i="126"/>
  <c r="AB107" i="126"/>
  <c r="AB118" i="126"/>
  <c r="AB96" i="126"/>
  <c r="AB119" i="126"/>
  <c r="AB103" i="126"/>
  <c r="AB126" i="126"/>
  <c r="AB99" i="126"/>
  <c r="AB138" i="126"/>
  <c r="AB92" i="126"/>
  <c r="AB81" i="126"/>
  <c r="N139" i="126"/>
  <c r="O81" i="126"/>
  <c r="AD81" i="126" s="1"/>
  <c r="M139" i="126"/>
  <c r="I74" i="126"/>
  <c r="I9" i="126" s="1"/>
  <c r="AB66" i="126"/>
  <c r="O139" i="126" l="1"/>
  <c r="M74" i="126"/>
  <c r="M9" i="126" s="1"/>
  <c r="D16" i="126" l="1"/>
  <c r="AC16" i="126"/>
  <c r="N74" i="126"/>
  <c r="N9" i="126" s="1"/>
  <c r="CA9" i="151"/>
  <c r="BZ9" i="151"/>
  <c r="D74" i="126" l="1"/>
  <c r="D9" i="126" s="1"/>
  <c r="A8" i="151"/>
  <c r="I24" i="11"/>
  <c r="Y9" i="169" l="1"/>
  <c r="R74" i="126"/>
  <c r="R9" i="126" s="1"/>
  <c r="AC66" i="126"/>
  <c r="AC9" i="126" s="1"/>
  <c r="BD9" i="169"/>
  <c r="A8" i="126" l="1"/>
  <c r="B8" i="169"/>
  <c r="BQ81" i="167" l="1"/>
  <c r="AC81" i="126" s="1"/>
  <c r="BK81" i="167"/>
  <c r="BI81" i="167"/>
  <c r="BH81" i="167"/>
  <c r="BL81" i="167"/>
  <c r="BJ81" i="167"/>
  <c r="BG81" i="167"/>
  <c r="AC139" i="167"/>
  <c r="AC9" i="167" s="1"/>
  <c r="AG139" i="167"/>
  <c r="AG9" i="167" s="1"/>
  <c r="AD139" i="167"/>
  <c r="AD9" i="167" s="1"/>
  <c r="AE139" i="167"/>
  <c r="AE9" i="167" s="1"/>
  <c r="AH139" i="167"/>
  <c r="AH9" i="167" s="1"/>
  <c r="AF139" i="167"/>
  <c r="AF9" i="167" s="1"/>
  <c r="I29" i="11"/>
  <c r="BH139" i="167" l="1"/>
  <c r="BH9" i="167" s="1"/>
  <c r="BL139" i="167"/>
  <c r="BL9" i="167" s="1"/>
  <c r="BI139" i="167"/>
  <c r="BI9" i="167" s="1"/>
  <c r="BJ139" i="167"/>
  <c r="BJ9" i="167" s="1"/>
  <c r="BG139" i="167"/>
  <c r="BG9" i="167" s="1"/>
  <c r="BS81" i="167"/>
  <c r="BQ139" i="167"/>
  <c r="BQ9" i="167" s="1"/>
  <c r="BO139" i="167"/>
  <c r="BO9" i="167" s="1"/>
  <c r="BK139" i="167"/>
  <c r="BK9" i="167" s="1"/>
  <c r="CF81" i="167" l="1"/>
  <c r="BS139" i="167"/>
  <c r="BS9" i="167" s="1"/>
  <c r="CD81" i="167"/>
  <c r="CF9" i="167"/>
  <c r="CD9" i="167"/>
  <c r="B8" i="167"/>
  <c r="CE9" i="167"/>
  <c r="J139" i="126" l="1"/>
  <c r="K81" i="126"/>
  <c r="K139" i="126" s="1"/>
  <c r="A9" i="71"/>
  <c r="A8" i="71" s="1"/>
  <c r="I18" i="11"/>
  <c r="I9" i="11" l="1"/>
  <c r="A8"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<sst xmlns="http://schemas.openxmlformats.org/spreadsheetml/2006/main" count="9038" uniqueCount="976">
  <si>
    <t>RIIO-3 NARM Business Plan Data Template (BPDT) 
for Electricity Transmission, Gas Transmission, and Gas Distribution Network Companies</t>
  </si>
  <si>
    <t>Submission</t>
  </si>
  <si>
    <t>Template Version (Number)</t>
  </si>
  <si>
    <t>V3</t>
  </si>
  <si>
    <t>Company Name</t>
  </si>
  <si>
    <t>Northern Gas Networks</t>
  </si>
  <si>
    <t>Company Short Name</t>
  </si>
  <si>
    <t>Workbook</t>
  </si>
  <si>
    <t>N: NARM</t>
  </si>
  <si>
    <t>Price Control</t>
  </si>
  <si>
    <t>RIIO-3</t>
  </si>
  <si>
    <t>Submission Deadline</t>
  </si>
  <si>
    <t>Submission Version (Number)</t>
  </si>
  <si>
    <t>1</t>
  </si>
  <si>
    <t>Submitted Date</t>
  </si>
  <si>
    <t>File Name</t>
  </si>
  <si>
    <t>Licensees</t>
  </si>
  <si>
    <t>Sector</t>
  </si>
  <si>
    <t>National Grid Electricity Transmission</t>
  </si>
  <si>
    <t>NGET</t>
  </si>
  <si>
    <t>ET</t>
  </si>
  <si>
    <t>Scottish Hydro Electric Transmission</t>
  </si>
  <si>
    <t>SHET</t>
  </si>
  <si>
    <t>SP Transmission</t>
  </si>
  <si>
    <t>SPT</t>
  </si>
  <si>
    <t>Cadent - East of England</t>
  </si>
  <si>
    <t>EoE</t>
  </si>
  <si>
    <t>GD</t>
  </si>
  <si>
    <t>Cadent - London</t>
  </si>
  <si>
    <t>Lon</t>
  </si>
  <si>
    <t>Cadent - North West</t>
  </si>
  <si>
    <t>NW</t>
  </si>
  <si>
    <t>Cadent - West Midlands</t>
  </si>
  <si>
    <t>WM</t>
  </si>
  <si>
    <t>NGN</t>
  </si>
  <si>
    <t>Scotia Gas Networks - Scotland</t>
  </si>
  <si>
    <t>Sc</t>
  </si>
  <si>
    <t>Scotia Gas Networks - Southern</t>
  </si>
  <si>
    <t>So</t>
  </si>
  <si>
    <t>Wales and West Utilities</t>
  </si>
  <si>
    <t>WWU</t>
  </si>
  <si>
    <t>National Gas Transmission</t>
  </si>
  <si>
    <t>NGT</t>
  </si>
  <si>
    <t>GT</t>
  </si>
  <si>
    <t>Version Number Convention</t>
  </si>
  <si>
    <t>To be agreed</t>
  </si>
  <si>
    <t>Colour Key (to be agreed cross sector)</t>
  </si>
  <si>
    <t>Non-editable cell</t>
  </si>
  <si>
    <t>abc</t>
  </si>
  <si>
    <t>Ofgem input cell</t>
  </si>
  <si>
    <t>Company input cell</t>
  </si>
  <si>
    <t>Calculation cell (sub-total)</t>
  </si>
  <si>
    <t>Calculation cell (total)</t>
  </si>
  <si>
    <t>Link from other sheet in workbook</t>
  </si>
  <si>
    <t>Link from other workbook</t>
  </si>
  <si>
    <t>Input not relevant</t>
  </si>
  <si>
    <t>Licensee's Principle Contact</t>
  </si>
  <si>
    <t>Tab Name</t>
  </si>
  <si>
    <t>Worksheet title</t>
  </si>
  <si>
    <t>Link</t>
  </si>
  <si>
    <t>Name of Individual</t>
  </si>
  <si>
    <t>Phone No.</t>
  </si>
  <si>
    <t>Email Address</t>
  </si>
  <si>
    <t>Tab Name Check</t>
  </si>
  <si>
    <t>Title Number Check</t>
  </si>
  <si>
    <t>Data Error Check</t>
  </si>
  <si>
    <t>N0_Admin</t>
  </si>
  <si>
    <t>N0 Administrative Worksheets</t>
  </si>
  <si>
    <t>Dean Pearson</t>
  </si>
  <si>
    <t>07815428113</t>
  </si>
  <si>
    <t>depearson@northerngas.co.uk</t>
  </si>
  <si>
    <t>N0.1_Details</t>
  </si>
  <si>
    <t>N0.1 Submission Details</t>
  </si>
  <si>
    <t>N0.2_Contents</t>
  </si>
  <si>
    <t>N0.2 Contents</t>
  </si>
  <si>
    <t>N0.3_Submission_Version_History</t>
  </si>
  <si>
    <t>N0.3 Submission Version History</t>
  </si>
  <si>
    <t>N0.4_Template_Version_History</t>
  </si>
  <si>
    <t>N0.4 Template Version History</t>
  </si>
  <si>
    <t>N0.5_Related_Files</t>
  </si>
  <si>
    <t>N0.5 Related Files</t>
  </si>
  <si>
    <t>N0.6_Data_Constants</t>
  </si>
  <si>
    <t>N0.6 Data Constants</t>
  </si>
  <si>
    <t>N0.7_Lookup_References</t>
  </si>
  <si>
    <t>N0.7 Lookup References</t>
  </si>
  <si>
    <t>N1_Output_Delivery</t>
  </si>
  <si>
    <t>N1 Output Delivery</t>
  </si>
  <si>
    <t>N1.1_Intervention_Summary</t>
  </si>
  <si>
    <t>N1.1 Intervention Summary</t>
  </si>
  <si>
    <t>N1.2_Intervention_Listing</t>
  </si>
  <si>
    <t>N1.2 Intervention Listing</t>
  </si>
  <si>
    <t>N1.3_Project_Listing</t>
  </si>
  <si>
    <t>N1.3 Project Listing</t>
  </si>
  <si>
    <t>N2_Network_Risk</t>
  </si>
  <si>
    <t>N2 Network Risk</t>
  </si>
  <si>
    <t>N2.1_Network_Risk_Summary</t>
  </si>
  <si>
    <t>N2.1 Network Risk Summary</t>
  </si>
  <si>
    <t>N2.2_Risk_Bandings</t>
  </si>
  <si>
    <t>N2.2 Risk Bandings</t>
  </si>
  <si>
    <t>N2.3_RIIO3_Risk_And_Volumes</t>
  </si>
  <si>
    <t>N2.3 RIIO-3 Asset Category Risk and Volume Movements RIIO-3 Start to RIIO-3 End</t>
  </si>
  <si>
    <t>N2.4_RIIO3_Risk_Comp</t>
  </si>
  <si>
    <t>N2.4 Risk Components RIIO-3 Start to RIIO-3 End</t>
  </si>
  <si>
    <t>N3_Supporting_Data</t>
  </si>
  <si>
    <t>N3 Optional Supporting Data Tabs</t>
  </si>
  <si>
    <t>N3.1_Supporting_Data</t>
  </si>
  <si>
    <t>N3.1 Supporting Data [please overwrite tab name and worksheet title if required]</t>
  </si>
  <si>
    <t>N3.2_Supporting_Data</t>
  </si>
  <si>
    <t>N3.2 Supporting Data [please overwrite tab name and worksheet title if required]</t>
  </si>
  <si>
    <t>N3.3_Supporting_Data</t>
  </si>
  <si>
    <t>N3.3 Supporting Data [please overwrite tab name and worksheet title if required]</t>
  </si>
  <si>
    <t>N3.5_Supporting_Data</t>
  </si>
  <si>
    <t>N3.5 Supporting Data [please overwrite tab name and worksheet title if required]</t>
  </si>
  <si>
    <t>Colour Key</t>
  </si>
  <si>
    <t>Details of submission to be entered by licensee</t>
  </si>
  <si>
    <t>Summary details of specific table changes to be entered by licensee</t>
  </si>
  <si>
    <t>Insert Rows as Required</t>
  </si>
  <si>
    <t>Versions</t>
  </si>
  <si>
    <t>Details of Changes from Previous Version</t>
  </si>
  <si>
    <t>Submission Version</t>
  </si>
  <si>
    <t>Reason for submission version</t>
  </si>
  <si>
    <t>Version Issue Date</t>
  </si>
  <si>
    <t>Change number</t>
  </si>
  <si>
    <t>Tables Changed</t>
  </si>
  <si>
    <t>Description of Change</t>
  </si>
  <si>
    <t>Responsible</t>
  </si>
  <si>
    <t>First submission</t>
  </si>
  <si>
    <t>-</t>
  </si>
  <si>
    <t>Template Version</t>
  </si>
  <si>
    <t>Purpose of version</t>
  </si>
  <si>
    <t>Changed by</t>
  </si>
  <si>
    <t>Edits during compilation</t>
  </si>
  <si>
    <t>Grey cells E75:AH75, E138:AH138, E201:AH201, and E264:AH264 showing as percentage but should be number as this is a total of the columns above not a percentage.</t>
  </si>
  <si>
    <t>EGS</t>
  </si>
  <si>
    <t xml:space="preserve">Error in column Z on N2.1 tab. Z16 should be sum of W16+X16+Y16. The error repeats down the column, so the whole column is changed. </t>
  </si>
  <si>
    <t xml:space="preserve">Error in column AD on N2.1 tab. AD81 should reference “N2.3_RIIO3_Risk_And_Volumes!CA81” instead of “N2.3_RIIO3_Risk_And_Volumes!CA82” and should reference “N2.3_RIIO3_Risk_And_Volumes!BZ81” instead of “N2.3_RIIO3_Risk_And_Volumes!BZ82”. The error repeats down the column, so the whole column is changed. </t>
  </si>
  <si>
    <t xml:space="preserve">Formula has been adjusted in Column R ‘Volumes of Interventions’ for Mains Replacement. Assumption that in replacing metallic Mains, the length will reduce marginally, therefore the pre and post intervention lengths will differ. As the formula in column R looks for ‘Replacement’ and in this case column K and L differ, we’ve adjusted so that column R only references the pre intervention length as this is the actual Mains length that has been intervened on. </t>
  </si>
  <si>
    <t>Add rows if required</t>
  </si>
  <si>
    <t>No.</t>
  </si>
  <si>
    <t>Workbook Title</t>
  </si>
  <si>
    <t>Version No.</t>
  </si>
  <si>
    <t>Version Date</t>
  </si>
  <si>
    <t>URL/File Location (if relevant)</t>
  </si>
  <si>
    <t>Explanation of Relationship</t>
  </si>
  <si>
    <t>n/a</t>
  </si>
  <si>
    <t>A20 Network Asset Risk Metric (NARM) BPDT Commentary</t>
  </si>
  <si>
    <t>11/12/2024</t>
  </si>
  <si>
    <t>Commentary document on the data in this Business Plan Data Template</t>
  </si>
  <si>
    <t>M8.21 NARM Summary</t>
  </si>
  <si>
    <t>A15 Business Plan Data Tables (BPDT) - Template</t>
  </si>
  <si>
    <t>Financial cost breakdown associated with the proposal in this document.</t>
  </si>
  <si>
    <t>End</t>
  </si>
  <si>
    <t>Data Constants</t>
  </si>
  <si>
    <t>Constant</t>
  </si>
  <si>
    <t>Year(s)</t>
  </si>
  <si>
    <t>Value</t>
  </si>
  <si>
    <t>Units</t>
  </si>
  <si>
    <t>Price Base for Business Plan Expenditure</t>
  </si>
  <si>
    <t>All</t>
  </si>
  <si>
    <t>2023/24</t>
  </si>
  <si>
    <t>Assets Categories</t>
  </si>
  <si>
    <t>Cost and Volume Asset Categories with NARM relationship</t>
  </si>
  <si>
    <t>Funding Category</t>
  </si>
  <si>
    <t>Row ref</t>
  </si>
  <si>
    <t>Asset Categories</t>
  </si>
  <si>
    <t>Funding Categories</t>
  </si>
  <si>
    <t>Explanation</t>
  </si>
  <si>
    <t>Risk Sub Categories</t>
  </si>
  <si>
    <t>Description3 List</t>
  </si>
  <si>
    <t>Binary option</t>
  </si>
  <si>
    <t>PoF/CoF</t>
  </si>
  <si>
    <t xml:space="preserve">RIIO-3 </t>
  </si>
  <si>
    <t>Intervention List</t>
  </si>
  <si>
    <t>Scheme Status</t>
  </si>
  <si>
    <t>01</t>
  </si>
  <si>
    <t>132kV Circuit Breaker</t>
  </si>
  <si>
    <t>#</t>
  </si>
  <si>
    <t>LTS Pipelines</t>
  </si>
  <si>
    <t>km</t>
  </si>
  <si>
    <t>Auxiliaries (A.2.12)-HVAC Equipment</t>
  </si>
  <si>
    <t>01 - CLADDING</t>
  </si>
  <si>
    <t>A1</t>
  </si>
  <si>
    <t>NARM Funding Mechanism</t>
  </si>
  <si>
    <t>NARM Interventions</t>
  </si>
  <si>
    <t>Yes</t>
  </si>
  <si>
    <t>PoF</t>
  </si>
  <si>
    <t>Replacement</t>
  </si>
  <si>
    <t>Forecast</t>
  </si>
  <si>
    <t>02</t>
  </si>
  <si>
    <t>132kV Transformer</t>
  </si>
  <si>
    <t>Mains</t>
  </si>
  <si>
    <t>Civils (GT.1.1)-Access</t>
  </si>
  <si>
    <t xml:space="preserve">02 - </t>
  </si>
  <si>
    <t>A2</t>
  </si>
  <si>
    <t>Funding Under Separate Mechanism</t>
  </si>
  <si>
    <t>Other Interventions</t>
  </si>
  <si>
    <t>No</t>
  </si>
  <si>
    <t>CoF</t>
  </si>
  <si>
    <t>Refurbishment</t>
  </si>
  <si>
    <t>Commenced</t>
  </si>
  <si>
    <t>03</t>
  </si>
  <si>
    <t>132kV Reactor</t>
  </si>
  <si>
    <t>Services</t>
  </si>
  <si>
    <t>Number of</t>
  </si>
  <si>
    <t>Civils (GT.1.1)-Buildings</t>
  </si>
  <si>
    <t>03 - AIR INTAKE</t>
  </si>
  <si>
    <t>A3</t>
  </si>
  <si>
    <t>Ringfenced Project/Activitity</t>
  </si>
  <si>
    <t>Non-Intervention</t>
  </si>
  <si>
    <t>END</t>
  </si>
  <si>
    <t>PoF &amp; CoF</t>
  </si>
  <si>
    <t>Maintenance &amp; Repair</t>
  </si>
  <si>
    <t>Cancelled</t>
  </si>
  <si>
    <t>04</t>
  </si>
  <si>
    <t>132kV Underground Cable</t>
  </si>
  <si>
    <t>Risers</t>
  </si>
  <si>
    <t>Civils (GT.1.1)-Bunds</t>
  </si>
  <si>
    <t>04 - EXHAUSTS</t>
  </si>
  <si>
    <t>B</t>
  </si>
  <si>
    <t>Non NARM Assets</t>
  </si>
  <si>
    <t>Sub-Total</t>
  </si>
  <si>
    <t>None</t>
  </si>
  <si>
    <t>Removal</t>
  </si>
  <si>
    <t>Deferred</t>
  </si>
  <si>
    <t>05</t>
  </si>
  <si>
    <t>132kV OHL Conductor</t>
  </si>
  <si>
    <t>Filters</t>
  </si>
  <si>
    <t>Systems</t>
  </si>
  <si>
    <t>Civils (GT.1.1)-Chambers</t>
  </si>
  <si>
    <t xml:space="preserve">05 - </t>
  </si>
  <si>
    <t>Total</t>
  </si>
  <si>
    <t>Addition</t>
  </si>
  <si>
    <t>Delivered</t>
  </si>
  <si>
    <t>06</t>
  </si>
  <si>
    <t>132kV OHL Fittings</t>
  </si>
  <si>
    <t>Slamshut/ Regulators</t>
  </si>
  <si>
    <t>Civils (GT.1.1)-Drainage</t>
  </si>
  <si>
    <t>06 - CAB VENTILATION</t>
  </si>
  <si>
    <t>BNRO Assumption</t>
  </si>
  <si>
    <t>Indirect Intervention</t>
  </si>
  <si>
    <t>07</t>
  </si>
  <si>
    <t>132kV OHL Tower</t>
  </si>
  <si>
    <t>Pre-heating</t>
  </si>
  <si>
    <t>Civils (GT.1.1)-Ducting</t>
  </si>
  <si>
    <t>07 - CIVIL ASSETS (DRAINAGE)</t>
  </si>
  <si>
    <t>N/A</t>
  </si>
  <si>
    <t>08</t>
  </si>
  <si>
    <t>275kV Circuit Breaker</t>
  </si>
  <si>
    <t>Odorisation &amp; Metering</t>
  </si>
  <si>
    <t>Civils (GT.1.1)-Pathways</t>
  </si>
  <si>
    <t>08 - CIVIL ASSETS (ACCESS)</t>
  </si>
  <si>
    <t>09</t>
  </si>
  <si>
    <t>275kV Transformer</t>
  </si>
  <si>
    <t>Governors</t>
  </si>
  <si>
    <t>Civils (GT.1.1)-Pits</t>
  </si>
  <si>
    <t>09 - CIVIL ASSETS (BUILDINGS/ENCLOSURES)</t>
  </si>
  <si>
    <t>10</t>
  </si>
  <si>
    <t>275kV Reactor</t>
  </si>
  <si>
    <t>No entry required</t>
  </si>
  <si>
    <t>Civils (GT.1.1)-Plinths</t>
  </si>
  <si>
    <t>10 - CIVIL ASSETS (DUCTING)</t>
  </si>
  <si>
    <t>L</t>
  </si>
  <si>
    <t>11</t>
  </si>
  <si>
    <t>275kV Underground Cable</t>
  </si>
  <si>
    <t>Civils (GT.1.1)-Roads</t>
  </si>
  <si>
    <t xml:space="preserve">11 - </t>
  </si>
  <si>
    <t>M</t>
  </si>
  <si>
    <t>12</t>
  </si>
  <si>
    <t>275kV OHL Conductor</t>
  </si>
  <si>
    <t>Civils (GT.1.1)-Security Barriers</t>
  </si>
  <si>
    <t>12 - CIVIL ASSETS (PIPE SUPPORTS)</t>
  </si>
  <si>
    <t>H</t>
  </si>
  <si>
    <t>13</t>
  </si>
  <si>
    <t>275kV OHL Fittings</t>
  </si>
  <si>
    <t>Civils (GT.1.1)-Security Cameras</t>
  </si>
  <si>
    <t>13 - FUEL TANKS &amp; BUNDS</t>
  </si>
  <si>
    <t>14</t>
  </si>
  <si>
    <t>275kV OHL Tower</t>
  </si>
  <si>
    <t>Civils (GT.1.1)-Security Fences</t>
  </si>
  <si>
    <t>14 - COMPRESSOR</t>
  </si>
  <si>
    <t>15</t>
  </si>
  <si>
    <t>400kV Circuit Breaker</t>
  </si>
  <si>
    <t>Civils (GT.1.1)-Security Gates</t>
  </si>
  <si>
    <t>15 - CATHODIC PROTECTION</t>
  </si>
  <si>
    <t>16</t>
  </si>
  <si>
    <t>400kV Transformer</t>
  </si>
  <si>
    <t>Civils (GT.1.1)-Security Towers</t>
  </si>
  <si>
    <t>16 - ELECTRICAL (INCUDING STANDBY GENERATORS)</t>
  </si>
  <si>
    <t>17</t>
  </si>
  <si>
    <t>400kV Reactor</t>
  </si>
  <si>
    <t>Civils (GT.1.1)-Structural Integrity</t>
  </si>
  <si>
    <t>17 - ELECTRICAL (SAFE SHUTDOWN)</t>
  </si>
  <si>
    <t>18</t>
  </si>
  <si>
    <t>400kV Underground Cable</t>
  </si>
  <si>
    <t>Electrical (A.2.4)-Battery Charger</t>
  </si>
  <si>
    <t>18 - FILTER / SCRUBBERS</t>
  </si>
  <si>
    <t>19</t>
  </si>
  <si>
    <t>400kV OHL Conductor</t>
  </si>
  <si>
    <t>Electrical (A.2.4)-Cathodic Protection Equipment</t>
  </si>
  <si>
    <t xml:space="preserve">19 - </t>
  </si>
  <si>
    <t>NET</t>
  </si>
  <si>
    <t>20</t>
  </si>
  <si>
    <t>400kV OHL Fittings</t>
  </si>
  <si>
    <t>Electrical (A.2.4)-Frequency Converters</t>
  </si>
  <si>
    <t>20 - FIRE SUPPRESSION</t>
  </si>
  <si>
    <t>21</t>
  </si>
  <si>
    <t>400kV OHL Tower</t>
  </si>
  <si>
    <t>Electrical (A.2.4)-Harmonic Filters</t>
  </si>
  <si>
    <t>21 - FLOW OR PRESSURE REGULATORS</t>
  </si>
  <si>
    <t>22</t>
  </si>
  <si>
    <t>Electrical (A.2.4)-Power Transformers</t>
  </si>
  <si>
    <t xml:space="preserve">22 - </t>
  </si>
  <si>
    <t>23</t>
  </si>
  <si>
    <t>Electrical (A.2.4)-Site Earthing &amp; Lightning</t>
  </si>
  <si>
    <t>23 - GAS GENERATOR</t>
  </si>
  <si>
    <t>24</t>
  </si>
  <si>
    <t>Electrical (A.2.4)-Site Lighting</t>
  </si>
  <si>
    <t>24 - IMPACT PROTECTION</t>
  </si>
  <si>
    <t>25</t>
  </si>
  <si>
    <t>Electrical (A.2.4)-Small Power</t>
  </si>
  <si>
    <t>25 - RIVER CROSSINGS</t>
  </si>
  <si>
    <t>26</t>
  </si>
  <si>
    <t>Electrical (A.2.4)-Switchgear</t>
  </si>
  <si>
    <t xml:space="preserve">26 - </t>
  </si>
  <si>
    <t>27</t>
  </si>
  <si>
    <t>Electrical (A.2.4)-Uninterruptible Power Supply</t>
  </si>
  <si>
    <t xml:space="preserve">27 - </t>
  </si>
  <si>
    <t>28</t>
  </si>
  <si>
    <t>Mechanical (A.2.3)- After Coolers</t>
  </si>
  <si>
    <t xml:space="preserve">28 - </t>
  </si>
  <si>
    <t>CB</t>
  </si>
  <si>
    <t>29</t>
  </si>
  <si>
    <t>Mechanical (A.2.3)-Filters</t>
  </si>
  <si>
    <t xml:space="preserve">29 - </t>
  </si>
  <si>
    <t>OC</t>
  </si>
  <si>
    <t>30</t>
  </si>
  <si>
    <t>Mechanical (A.2.3)-Heat Exchangers</t>
  </si>
  <si>
    <t xml:space="preserve">30 - </t>
  </si>
  <si>
    <t>OF</t>
  </si>
  <si>
    <t>31</t>
  </si>
  <si>
    <t>Mechanical (A.2.3)-Heaters and Boilers</t>
  </si>
  <si>
    <t>31 - PIG TRAP</t>
  </si>
  <si>
    <t>OT</t>
  </si>
  <si>
    <t>32</t>
  </si>
  <si>
    <t>Mechanical (A.2.3)-Pipe Supports</t>
  </si>
  <si>
    <t>32 - ABOVE GROUND PIPE COATING</t>
  </si>
  <si>
    <t>RX</t>
  </si>
  <si>
    <t>33</t>
  </si>
  <si>
    <t>Mechanical (A.2.3)-Pipeline</t>
  </si>
  <si>
    <t>33 - BELOW GROUND PIPE COATING</t>
  </si>
  <si>
    <t>TX</t>
  </si>
  <si>
    <t>34</t>
  </si>
  <si>
    <t>Mechanical (A.2.3)-Pipeline Protection</t>
  </si>
  <si>
    <t>34 - POWER TURBINE</t>
  </si>
  <si>
    <t>UC</t>
  </si>
  <si>
    <t>35</t>
  </si>
  <si>
    <t>Mechanical (A.2.3)-Pipework</t>
  </si>
  <si>
    <t>35 - PREHEATERS</t>
  </si>
  <si>
    <t>36</t>
  </si>
  <si>
    <t>Mechanical (A.2.3)-Pipework Protection</t>
  </si>
  <si>
    <t xml:space="preserve">36 - </t>
  </si>
  <si>
    <t>37</t>
  </si>
  <si>
    <t>Mechanical (A.2.3)-Pressure Vessels</t>
  </si>
  <si>
    <t xml:space="preserve">37 - </t>
  </si>
  <si>
    <t>38</t>
  </si>
  <si>
    <t>Mechanical (A.2.3)-Storage Tanks</t>
  </si>
  <si>
    <t xml:space="preserve">38 - </t>
  </si>
  <si>
    <t>PRS or Offtake</t>
  </si>
  <si>
    <t>39</t>
  </si>
  <si>
    <t>Mechanical (A.2.3)-Strainers</t>
  </si>
  <si>
    <t>39 - SECURITY</t>
  </si>
  <si>
    <t>40</t>
  </si>
  <si>
    <t>Rotating (A.2.2)-Compressors</t>
  </si>
  <si>
    <t xml:space="preserve">40 - </t>
  </si>
  <si>
    <t>41</t>
  </si>
  <si>
    <t>Rotating (A.2.2)-Electric Motors</t>
  </si>
  <si>
    <t>41 - VENT SYSTEM</t>
  </si>
  <si>
    <t>42</t>
  </si>
  <si>
    <t>Rotating (A.2.2)-Gas Turbines</t>
  </si>
  <si>
    <t>42 - ELECTRICAL VARIABLE SPEED DRIVE</t>
  </si>
  <si>
    <t>43</t>
  </si>
  <si>
    <t>Rotating (A.2.2)-Power Turbines</t>
  </si>
  <si>
    <t>43 - LOCALLY ACTUATED VALVES</t>
  </si>
  <si>
    <t>44</t>
  </si>
  <si>
    <t>Rotating (A.2.2)-Pumps</t>
  </si>
  <si>
    <t>44 - NON RETURN VALVES</t>
  </si>
  <si>
    <t>45</t>
  </si>
  <si>
    <t>Rotating (A.2.2)-Standby Generators</t>
  </si>
  <si>
    <t>45 - REMOTE ISOLATION VALVES</t>
  </si>
  <si>
    <t>46</t>
  </si>
  <si>
    <t>Safety and Control (A.2.5)-Actuators</t>
  </si>
  <si>
    <t>46 - PROCESS VALVES</t>
  </si>
  <si>
    <t>47</t>
  </si>
  <si>
    <t>Safety and Control (A.2.5)-Control Logic Units</t>
  </si>
  <si>
    <t>47 - SLAMSHUT SYSTEM</t>
  </si>
  <si>
    <t>48</t>
  </si>
  <si>
    <t>Safety and Control (A.2.5)-Control System</t>
  </si>
  <si>
    <t>49</t>
  </si>
  <si>
    <t>Safety and Control (A.2.5)-Fire and Gas Detectors</t>
  </si>
  <si>
    <t>50</t>
  </si>
  <si>
    <t>Safety and Control (A.2.5)-Fire Fighting Equipment</t>
  </si>
  <si>
    <t>51</t>
  </si>
  <si>
    <t>Safety and Control (A.2.5)-Inert Gas Equipment</t>
  </si>
  <si>
    <t>52</t>
  </si>
  <si>
    <t>Safety and Control (A.2.5)-Input Devices</t>
  </si>
  <si>
    <t>53</t>
  </si>
  <si>
    <t>Safety and Control (A.2.5)-Metering</t>
  </si>
  <si>
    <t>54</t>
  </si>
  <si>
    <t>Safety and Control (A.2.5)-Regulators</t>
  </si>
  <si>
    <t>55</t>
  </si>
  <si>
    <t>Safety and Control (A.2.5)-Valves</t>
  </si>
  <si>
    <t>56</t>
  </si>
  <si>
    <t>Utilities (A.2.11)-Air Supply Equipment</t>
  </si>
  <si>
    <t>57</t>
  </si>
  <si>
    <t>Utilities (A.2.11)-Heating/Cooling Media</t>
  </si>
  <si>
    <t>58</t>
  </si>
  <si>
    <t>Utilities (A.2.11)-Nitrogen Supply Equipment</t>
  </si>
  <si>
    <t>Pipelines-Pipeline</t>
  </si>
  <si>
    <t>N3 Asset Category Cell reference</t>
  </si>
  <si>
    <t>Risk Sub-Categories</t>
  </si>
  <si>
    <t>Row</t>
  </si>
  <si>
    <t>ET Risk Sub-Category Lookup</t>
  </si>
  <si>
    <t>GD Risk Sub-Category Lookup</t>
  </si>
  <si>
    <t>GT Risk Sub-Categories by UID</t>
  </si>
  <si>
    <t>Column Number</t>
  </si>
  <si>
    <t>Asset Category</t>
  </si>
  <si>
    <t>Risk S/C lookup</t>
  </si>
  <si>
    <t>Risk Sub-Cat</t>
  </si>
  <si>
    <t>Cell</t>
  </si>
  <si>
    <t>Net</t>
  </si>
  <si>
    <t>Reference Text</t>
  </si>
  <si>
    <t>Assets Categories - Costs</t>
  </si>
  <si>
    <t>Asset Categories - C&amp;Vs</t>
  </si>
  <si>
    <t>Contact:</t>
  </si>
  <si>
    <t>Intervention Category</t>
  </si>
  <si>
    <t>Funding Cat.</t>
  </si>
  <si>
    <t>BPDT Forecasts</t>
  </si>
  <si>
    <t>All Intervention Categories</t>
  </si>
  <si>
    <t>Intervention Volumes</t>
  </si>
  <si>
    <t>NARM Category</t>
  </si>
  <si>
    <t>RIIO-3 Total</t>
  </si>
  <si>
    <t>R£m</t>
  </si>
  <si>
    <t>Non-NARM</t>
  </si>
  <si>
    <t>BPDT Actuals and Forecasts</t>
  </si>
  <si>
    <t>Intervention Type ID</t>
  </si>
  <si>
    <t>Intervention Type</t>
  </si>
  <si>
    <t>NARM Asset Category</t>
  </si>
  <si>
    <t>C&amp;V Asset Category (GD)</t>
  </si>
  <si>
    <t>Item/sub-component</t>
  </si>
  <si>
    <t>Distinguisher</t>
  </si>
  <si>
    <t>Expected Life of Intervention (yrs)</t>
  </si>
  <si>
    <t>Description (including general description of expected effect on monetised risk)</t>
  </si>
  <si>
    <t>Error Check: Unique Intervention Types</t>
  </si>
  <si>
    <t>Replacement of iron mains with PE main. This intervention would be expected to reduce the monetised risk.</t>
  </si>
  <si>
    <t>Decommission</t>
  </si>
  <si>
    <t>Decommissioning of iron mains. This intervention would be expected to reduce the risk to 0.</t>
  </si>
  <si>
    <t>Spray Lining</t>
  </si>
  <si>
    <t>Refurbishment of iron mains. Improves General Emission and Joint failure nodes . This intervention would be expected to reduce the monetised risk.</t>
  </si>
  <si>
    <t>CISBOT</t>
  </si>
  <si>
    <t>Remediation of joints using robotic technique. This intervention would be expected to reduce the monetised risk.</t>
  </si>
  <si>
    <t>Replacement of Service with PE main. This intervention would be expected to reduce the monetised risk.</t>
  </si>
  <si>
    <t>Transfer</t>
  </si>
  <si>
    <t>N/A *</t>
  </si>
  <si>
    <t>Transfer of existing PE Service to new main. This intervention would be expected to reduce the monetised risk.</t>
  </si>
  <si>
    <t>Decommissioning of Service. This intervention would be expected to reduce the monetised risk to 0.</t>
  </si>
  <si>
    <t>Riser</t>
  </si>
  <si>
    <t>Replacement with PE</t>
  </si>
  <si>
    <t>50 *</t>
  </si>
  <si>
    <t>Replacement of riser and associated laterals with PE riser. This intervention would be expected to reduce the monetised risk.</t>
  </si>
  <si>
    <t>Replacement with Like for Like</t>
  </si>
  <si>
    <t>Replacement of riser with like for like material. This intervention would be expected to reduce the monetised risk.</t>
  </si>
  <si>
    <t>Corrosion Protection</t>
  </si>
  <si>
    <t>20 *</t>
  </si>
  <si>
    <t>Corrosion protection of riser through e.g. repair sleeve, replacement of affection section. This intervention would be expected to reduce the monetised risk.</t>
  </si>
  <si>
    <t>Decommissioning of riser. This intervention would be expected to reduce the monetised risk to 0.</t>
  </si>
  <si>
    <t>Offtake - Preheating</t>
  </si>
  <si>
    <t>Preheater Replacement</t>
  </si>
  <si>
    <t>Replacement of preheating system. This intervention would be expected to reduce the monetised risk.</t>
  </si>
  <si>
    <t>Preheater Refurbishment</t>
  </si>
  <si>
    <t>Refurbishment of preheating system by replacing individual boilers or heat exchanger in a multi boiler system. This intervention would be expected to reduce the monetised risk.</t>
  </si>
  <si>
    <t>Offtake - Preheating - E&amp;I</t>
  </si>
  <si>
    <t>Full System E&amp;I Upgrade</t>
  </si>
  <si>
    <t>Replacement of electrical, instrumentation or telemetry system to ensure required operational status of instrumentation and control. This intervention would be expected to reduce the monetised risk.</t>
  </si>
  <si>
    <t>Offtake - Preheating - Fence</t>
  </si>
  <si>
    <t>Civils - Fence Replacement</t>
  </si>
  <si>
    <t>Replacement of site perimeter fencing. This intervention would be expected to reduce the monetised risk.</t>
  </si>
  <si>
    <t>Offtake - Preheating - Buiding</t>
  </si>
  <si>
    <t>Civils - Building Replacement</t>
  </si>
  <si>
    <t>Replacement of building/kiosk. This intervention would be expected to reduce the monetised risk.</t>
  </si>
  <si>
    <t>Offtake - Preheating, Fence and Building</t>
  </si>
  <si>
    <t>Full System Rebuild</t>
  </si>
  <si>
    <t>Replacement of Preheating system with new including fence and Kiosk/building. This intervention would be expected to reduce the monetised risk.</t>
  </si>
  <si>
    <t>Capacity</t>
  </si>
  <si>
    <t>Resolves capacity issue. This intervention would be expected to increase the monetised risk.</t>
  </si>
  <si>
    <t>Boiler Replacement</t>
  </si>
  <si>
    <t>Replaces the boiler. This intervention would be expected to reduce the monetised risk.</t>
  </si>
  <si>
    <t>Boiler Replacement and Kiosk</t>
  </si>
  <si>
    <t>Replaces the boiler and Kiosk/building. This intervention would be expected to reduce the monetised risk.</t>
  </si>
  <si>
    <t>Decommissioning of pre-heating system. This intervention would be expected to reduce the monetised risk to 0.</t>
  </si>
  <si>
    <t>Heat Exchanger Replacement</t>
  </si>
  <si>
    <t>Replacement of Heat Exchanger. This intervention would be expected to reduce the monetised risk.</t>
  </si>
  <si>
    <t>PRS - Preheating</t>
  </si>
  <si>
    <t>PRS - Preheating - E&amp;I</t>
  </si>
  <si>
    <t>PRS - Preheating - Fence</t>
  </si>
  <si>
    <t>PRS - Preheating - Buiding</t>
  </si>
  <si>
    <t>PRS - Preheating, Fence and Building</t>
  </si>
  <si>
    <t>Resolves capacity issue. This intervention would be expected to increase monetised risk.</t>
  </si>
  <si>
    <t>Offtake - Slamshut/Regulators</t>
  </si>
  <si>
    <t>PRS Replacement</t>
  </si>
  <si>
    <t>Replacement of Pressure Reduction System. This intervention would be expected to reduce the monetised risk.</t>
  </si>
  <si>
    <t>PRS Refurbishment</t>
  </si>
  <si>
    <t>Refurbishment of Pressure Reduction System. This intervention would be expected to reduce the monetised risk.</t>
  </si>
  <si>
    <t>Offtake - Slamshut/Regulators - E&amp;I</t>
  </si>
  <si>
    <t>Offtake - Slamshut/Regulators - Fence</t>
  </si>
  <si>
    <t>Offtake - Slamshut/Regulators - Building</t>
  </si>
  <si>
    <t>Offtake - Slamshut/Regulators - Fence and Building</t>
  </si>
  <si>
    <t>Civils - Fence and Building Replacement</t>
  </si>
  <si>
    <t>Replacement of building/kiosk and site perimeter fencing. This intervention would be expected to reduce the monetised risk.</t>
  </si>
  <si>
    <t>Offtake - Slamshut/Regulators, Fence and Building</t>
  </si>
  <si>
    <t>Replacement of PRS system with new including fence and Kiosk/building. This intervention would be expected to reduce the monetised risk.</t>
  </si>
  <si>
    <t>Decommissioning of PRS system. This intervention would be expected to reduce the monetised risk to 0.</t>
  </si>
  <si>
    <t>Obsolete Regulator Replacement</t>
  </si>
  <si>
    <t>Replacement of obsolete regulator. This intervention would be expected to reduce the monetised risk.</t>
  </si>
  <si>
    <t>PRS - Slamshut/Regulators</t>
  </si>
  <si>
    <t>PRS - Slamshut/Regulators - E&amp;I</t>
  </si>
  <si>
    <t>PRS - Slamshut/Regulators - Fence</t>
  </si>
  <si>
    <t>PRS - Slamshut/Regulators - Building</t>
  </si>
  <si>
    <t>PRS - Slamshut/Regulators - Fence and Building</t>
  </si>
  <si>
    <t>PRS - Slamshut/Regulators, Fence and Building</t>
  </si>
  <si>
    <t>Offtake - Filter</t>
  </si>
  <si>
    <t>Filter Replacement</t>
  </si>
  <si>
    <t>Replacement of Filter System. This intervention would be expected to reduce the monetised risk.</t>
  </si>
  <si>
    <t>Filter Refurbishment</t>
  </si>
  <si>
    <t>Refurbishment of Filter System. This intervention would be expected to reduce the monetised risk.</t>
  </si>
  <si>
    <t>Offtake - Filter - E&amp;I</t>
  </si>
  <si>
    <t>Offtake - Filter - Fence</t>
  </si>
  <si>
    <t>Offtake - Filter - Building</t>
  </si>
  <si>
    <t>Offtake - Filter - Fence and Building</t>
  </si>
  <si>
    <t>Offtake - Filter, Fence and Building</t>
  </si>
  <si>
    <t>Replacement of Filter system with new including fence and Kiosk/building. This intervention would be expected to reduce the monetised risk.</t>
  </si>
  <si>
    <t>Decommissioning of Filter system. This intervention would be expected to reduce the monetised risk to 0.</t>
  </si>
  <si>
    <t>PRS - Filter</t>
  </si>
  <si>
    <t>PRS - Filter - E&amp;I</t>
  </si>
  <si>
    <t>PRS - Filter - Fence</t>
  </si>
  <si>
    <t>PRS - Filter - Building</t>
  </si>
  <si>
    <t>PRS - Filter - Fence and Building</t>
  </si>
  <si>
    <t>PRS - Filter, Fence and Building</t>
  </si>
  <si>
    <t>Offtake - Odorant</t>
  </si>
  <si>
    <t>Odorant Replacement</t>
  </si>
  <si>
    <t>Replacement of odorant system. This intervention would be expected to reduce the monetised risk.</t>
  </si>
  <si>
    <t>Odorant Refurbishment</t>
  </si>
  <si>
    <t>Refurbishment of odorant system. This intervention would be expected to reduce the monetised risk.</t>
  </si>
  <si>
    <t>Offtake - Meter</t>
  </si>
  <si>
    <t>Meter Replacement</t>
  </si>
  <si>
    <t>Replacement of metering system. This intervention would be expected to reduce the monetised risk.</t>
  </si>
  <si>
    <t>Meter Refurbishment</t>
  </si>
  <si>
    <t>Refurbishment of metering system. This intervention would be expected to reduce the monetised risk.</t>
  </si>
  <si>
    <t>Offtake - Odorant and Metering - E&amp;I</t>
  </si>
  <si>
    <t>Offtake - Odorant and Metering - Fence</t>
  </si>
  <si>
    <t>Offtake - Odorant and Metering - Building</t>
  </si>
  <si>
    <t>Offtake - Odorant and Metering - Fence and Building</t>
  </si>
  <si>
    <t>Offtake - Odorant and Metering, Fence and Building</t>
  </si>
  <si>
    <t>Replacement of odorant and metering system with new including fence and Kiosk/building. This intervention would be expected to reduce the monetised risk.</t>
  </si>
  <si>
    <t>Offtake - Odorant and Metering</t>
  </si>
  <si>
    <t>Decommissioning of odorant and metering system. This intervention would be expected to reduce the monetised risk to 0.</t>
  </si>
  <si>
    <t>Service Governor</t>
  </si>
  <si>
    <t>Service Governor Replacement</t>
  </si>
  <si>
    <t>Replacement of service governor including kiosk. This intervention would be expected to reduce the monetised risk.</t>
  </si>
  <si>
    <t>Decommissioning of Service Governor. This intervention would be expected to reduce the monetised risk to 0.</t>
  </si>
  <si>
    <t>I&amp;C Governor</t>
  </si>
  <si>
    <t>Governor Replacement</t>
  </si>
  <si>
    <t>Replacement of I&amp;C governor. This intervention would be expected to reduce the monetised risk.</t>
  </si>
  <si>
    <t>Governor Refurbishment</t>
  </si>
  <si>
    <t>Refurbishment of I&amp;C governor. This intervention would be expected to reduce the monetised risk.</t>
  </si>
  <si>
    <t>I&amp;C Governor - Regulator</t>
  </si>
  <si>
    <t>I&amp;C Governor - Fence</t>
  </si>
  <si>
    <t>I&amp;C Governor - Kiosk</t>
  </si>
  <si>
    <t>Civils - Kiosk Replacement</t>
  </si>
  <si>
    <t>Replacement of kiosk. This intervention would be expected to reduce the monetised risk.</t>
  </si>
  <si>
    <t>Painting</t>
  </si>
  <si>
    <t>5 - 10 *</t>
  </si>
  <si>
    <t>Painting of governor installation. This intervention would be expected to reduce the monetised risk.</t>
  </si>
  <si>
    <t>Decommissioning of I&amp;C Governor. This intervention would be expected to reduce the monetised risk to 0.</t>
  </si>
  <si>
    <t>I&amp;C Governor - ERS</t>
  </si>
  <si>
    <t>ERS Replacement</t>
  </si>
  <si>
    <t>Replaces ERS with new ERS module. This intervention would be expected to reduce the monetised risk.</t>
  </si>
  <si>
    <t>Painting and Fence Replacement</t>
  </si>
  <si>
    <t>Painting of governor installation and fence replacement. This intervention would be expected to reduce the monetised risk.</t>
  </si>
  <si>
    <t>Painting and Kiosk Replacement</t>
  </si>
  <si>
    <t>5 - 30 *</t>
  </si>
  <si>
    <t>Painting of governor installation and kiosk replacement. This intervention would be expected to reduce the monetised risk.</t>
  </si>
  <si>
    <t>District Governor</t>
  </si>
  <si>
    <t>Replacement of district governor. This intervention would be expected to reduce the monetised risk.</t>
  </si>
  <si>
    <t>Refurbishment of district governor. This intervention would be expected to reduce the monetised risk.</t>
  </si>
  <si>
    <t>District Governor - Regulator</t>
  </si>
  <si>
    <t>District Governor - Fence</t>
  </si>
  <si>
    <t>District Governor - Kiosk</t>
  </si>
  <si>
    <t>Decommissioning of district governor. This intervention would be expected to reduce the monetised risk to 0.</t>
  </si>
  <si>
    <t>District Governor - ERS</t>
  </si>
  <si>
    <t>District Governor - Control System</t>
  </si>
  <si>
    <t>Control System Replacement</t>
  </si>
  <si>
    <t>Replacement of control system. This intervention would be expected to reduce the monetised risk.</t>
  </si>
  <si>
    <t>Civils - Kiosk Refurbishment</t>
  </si>
  <si>
    <t>Refurbishment of kiosk. This intervention would be expected to reduce the monetised risk.</t>
  </si>
  <si>
    <t>Governor replacement not including kiosk</t>
  </si>
  <si>
    <t>Replacement of District Governor (not including building). This intervention would be expected to reduce the monetised risk.</t>
  </si>
  <si>
    <t>LTS Pipeline (Piggable) - CP System</t>
  </si>
  <si>
    <t>CP System Refurbishment</t>
  </si>
  <si>
    <t>Refurbishment of CP system. This intervention would be expected to reduce the monetised risk.</t>
  </si>
  <si>
    <t>LTS Pipeline (Piggable)</t>
  </si>
  <si>
    <t>Pipe Refurbishment</t>
  </si>
  <si>
    <t>15 *</t>
  </si>
  <si>
    <t>OLI/ILI pipe defect remedial (dressing or cut out and replace affected section). This intervention would be expected to reduce the monetised risk.</t>
  </si>
  <si>
    <t>60 *</t>
  </si>
  <si>
    <t>LTS Pipeline (Piggable) - Sleeve</t>
  </si>
  <si>
    <t>Sleeve Remediation</t>
  </si>
  <si>
    <t>15 - 30 *</t>
  </si>
  <si>
    <t>Refurbishment of the sleeve. This intervention would be expected to reduce the monetised risk.</t>
  </si>
  <si>
    <t>LTS Pipeline (Piggable) - Valve</t>
  </si>
  <si>
    <t>Valve Refurbishment</t>
  </si>
  <si>
    <t>Refurbishment of the valve. This intervention would be expected to reduce the monetised risk.</t>
  </si>
  <si>
    <t>LTS Pipeline (Piggable) - Valve and Civils</t>
  </si>
  <si>
    <t>Valve Refurbishment and Civils</t>
  </si>
  <si>
    <t>Refurbishment of the valve and civils. This intervention would be expected to reduce the monetised risk.</t>
  </si>
  <si>
    <t>Decommissioning of LTS pipeline. This intervention would be expected to reduce the monetised risk to 0.</t>
  </si>
  <si>
    <t>Diversion</t>
  </si>
  <si>
    <t>Moves pipeline based on factors such as landslide risk. This intervention would be expected to reduce the monetised risk.</t>
  </si>
  <si>
    <t>LTS Pipeline (Non Piggable) - CP System</t>
  </si>
  <si>
    <t>LTS Pipeline (Non Piggable)</t>
  </si>
  <si>
    <t>LTS Pipeline (Non Piggable) - Sleeve</t>
  </si>
  <si>
    <t>LTS Pipeline (Non Piggable) - Valve</t>
  </si>
  <si>
    <t>LTS Pipeline (Non Piggable) - Valve and Civils</t>
  </si>
  <si>
    <t>Convert To OLI 1</t>
  </si>
  <si>
    <t>40 *</t>
  </si>
  <si>
    <t>Converts a non piggable pipe to a piggable pipe. This intervention would be expected to reduce the monetised risk.</t>
  </si>
  <si>
    <t>PRS Major Refurbishment</t>
  </si>
  <si>
    <t>Limited replacement of main components e.g. slamshuts. This intervention would be expected to reduce the monetised risk.</t>
  </si>
  <si>
    <t>PRS Minor Refurbishment</t>
  </si>
  <si>
    <t>Partial refurbishment of all main components on pressure reduction system (monitor, active, slam). This intervention would be expected to reduce the monetised risk.</t>
  </si>
  <si>
    <t>Capacity Governor Refurbishment</t>
  </si>
  <si>
    <t>Refurbishment of I&amp;C governor specifically to remove capacity constraints. This intervention would be expected to reduce the monetised risk.</t>
  </si>
  <si>
    <t>Refurbishment of district governor specifically to remove capacity constraints. This intervention would be expected to reduce the monetised risk.</t>
  </si>
  <si>
    <t>Project and Intervention Details</t>
  </si>
  <si>
    <t>Outputs</t>
  </si>
  <si>
    <t>Checks</t>
  </si>
  <si>
    <t>Asset volume before intervention (#or km)</t>
  </si>
  <si>
    <t>Asset volume after intervention (# or km)</t>
  </si>
  <si>
    <t>For Autopopulation of ET Risk Sub-Category</t>
  </si>
  <si>
    <t>NARM C&amp;V Category</t>
  </si>
  <si>
    <t>Project/Scheme Reference</t>
  </si>
  <si>
    <t>Project/Scheme Description</t>
  </si>
  <si>
    <t>Proposed Funding Category</t>
  </si>
  <si>
    <t>Proposed Risk Sub-Cat</t>
  </si>
  <si>
    <t>Forecast Delivery Year</t>
  </si>
  <si>
    <t>Replace Addition</t>
  </si>
  <si>
    <t>Replace Disposal</t>
  </si>
  <si>
    <t>Refurb and other</t>
  </si>
  <si>
    <t>Pre Intervention Risk (R£m)</t>
  </si>
  <si>
    <t>Post Intervention Risk (R£m)</t>
  </si>
  <si>
    <t>RIIO-3 Long Term Benefit Output(R£m)</t>
  </si>
  <si>
    <t>Single Year Benefit (R£m)</t>
  </si>
  <si>
    <t>Volume of Interventions</t>
  </si>
  <si>
    <t>Replacment Volume Check</t>
  </si>
  <si>
    <t>R1</t>
  </si>
  <si>
    <t>R2</t>
  </si>
  <si>
    <t>R3</t>
  </si>
  <si>
    <t>R4</t>
  </si>
  <si>
    <t>R5</t>
  </si>
  <si>
    <t>R6</t>
  </si>
  <si>
    <t>R7</t>
  </si>
  <si>
    <t>R8</t>
  </si>
  <si>
    <t>R9</t>
  </si>
  <si>
    <t>R10</t>
  </si>
  <si>
    <t>Total Asset vol. before</t>
  </si>
  <si>
    <t>Total Asset vol. after</t>
  </si>
  <si>
    <t>Volume Change</t>
  </si>
  <si>
    <t>Mxx Category</t>
  </si>
  <si>
    <t>Risk Sub-Category</t>
  </si>
  <si>
    <t>Capex_01</t>
  </si>
  <si>
    <t>Offtake Filter Replacement</t>
  </si>
  <si>
    <t>PRS or Offtake Filters Offtake - Filter Filter Replacement Replacement</t>
  </si>
  <si>
    <t>Capex_02</t>
  </si>
  <si>
    <t>PRS Filter Replacement</t>
  </si>
  <si>
    <t>PRS or Offtake Filters PRS - Filter Filter Replacement Replacement</t>
  </si>
  <si>
    <t>Capex_03</t>
  </si>
  <si>
    <t>PRS Filter Civils Fence Replacement or Refurbishment</t>
  </si>
  <si>
    <t>PRS or Offtake Filters PRS - Filter - Fence Civils - Fence Replacement Refurbishment</t>
  </si>
  <si>
    <t>Capex_04</t>
  </si>
  <si>
    <t>PRS Pressure Control Civils Building Replacement or Refurbishment</t>
  </si>
  <si>
    <t>PRS or Offtake Slamshut/ Regulators PRS - Slamshut/Regulators - Building Civils - Building Replacement Refurbishment</t>
  </si>
  <si>
    <t>Capex_05</t>
  </si>
  <si>
    <t>Offtake Pressure Control Civils Building Replacement or Refurbishment</t>
  </si>
  <si>
    <t>PRS or Offtake Slamshut/ Regulators Offtake - Slamshut/Regulators - Building Civils - Building Replacement Refurbishment</t>
  </si>
  <si>
    <t>Capex_06</t>
  </si>
  <si>
    <t>PRS Pressure Control Civils Fence Replacement or Refurbishment</t>
  </si>
  <si>
    <t>PRS or Offtake Slamshut/ Regulators PRS - Slamshut/Regulators - Fence Civils - Fence Replacement Refurbishment</t>
  </si>
  <si>
    <t>Capex_07</t>
  </si>
  <si>
    <t>PRS Pressure Control Civils Building and Fence Replacement or Refurbishment</t>
  </si>
  <si>
    <t>PRS or Offtake Slamshut/ Regulators PRS - Slamshut/Regulators - Fence and Building Civils - Fence and Building Replacement Refurbishment</t>
  </si>
  <si>
    <t>Capex_08</t>
  </si>
  <si>
    <t>PRS Pressure Control E&amp;I</t>
  </si>
  <si>
    <t>PRS or Offtake Slamshut/ Regulators PRS - Slamshut/Regulators - E&amp;I Full System E&amp;I Upgrade Refurbishment</t>
  </si>
  <si>
    <t>Capex_09</t>
  </si>
  <si>
    <t>PRS Pressure Control Major Refurb</t>
  </si>
  <si>
    <t>PRS or Offtake Slamshut/ Regulators PRS - Slamshut/Regulators PRS Major Refurbishment Refurbishment</t>
  </si>
  <si>
    <t>Capex_10</t>
  </si>
  <si>
    <t>Offtake Pressure Control Major Refurb</t>
  </si>
  <si>
    <t>PRS or Offtake Slamshut/ Regulators Offtake - Slamshut/Regulators PRS Major Refurbishment Refurbishment</t>
  </si>
  <si>
    <t>Capex_11</t>
  </si>
  <si>
    <t>PRS Pressure Control Minor Refurb</t>
  </si>
  <si>
    <t>PRS or Offtake Slamshut/ Regulators PRS - Slamshut/Regulators PRS Minor Refurbishment Refurbishment</t>
  </si>
  <si>
    <t>Capex_12</t>
  </si>
  <si>
    <t>Offtake Pressure Control Minor Refurb</t>
  </si>
  <si>
    <t>PRS or Offtake Slamshut/ Regulators Offtake - Slamshut/Regulators PRS Minor Refurbishment Refurbishment</t>
  </si>
  <si>
    <t>Capex_13</t>
  </si>
  <si>
    <t>PRS Pressure Control Replacement</t>
  </si>
  <si>
    <t>PRS or Offtake Slamshut/ Regulators PRS - Slamshut/Regulators PRS Replacement Replacement</t>
  </si>
  <si>
    <t>Capex_14</t>
  </si>
  <si>
    <t>Offtake Pressure Control Replacement</t>
  </si>
  <si>
    <t>PRS or Offtake Slamshut/ Regulators Offtake - Slamshut/Regulators PRS Replacement Replacement</t>
  </si>
  <si>
    <t>Capex_15</t>
  </si>
  <si>
    <t>PRS Preheat Civils Fence Replacement / Refurbishment</t>
  </si>
  <si>
    <t>PRS or Offtake Pre-heating PRS - Preheating - Fence Civils - Fence Replacement Refurbishment</t>
  </si>
  <si>
    <t>Capex_16</t>
  </si>
  <si>
    <t>PRS Preheater Refurbishment</t>
  </si>
  <si>
    <t>PRS or Offtake Pre-heating PRS - Preheating Preheater Refurbishment Refurbishment</t>
  </si>
  <si>
    <t>Capex_17</t>
  </si>
  <si>
    <t>PRS Preheater Replacement</t>
  </si>
  <si>
    <t>PRS or Offtake Pre-heating PRS - Preheating Preheater Replacement Replacement</t>
  </si>
  <si>
    <t>Capex_18</t>
  </si>
  <si>
    <t>Offtake Preheater Replacement</t>
  </si>
  <si>
    <t>PRS or Offtake Pre-heating Offtake - Preheating Preheater Replacement Replacement</t>
  </si>
  <si>
    <t>Capex_19</t>
  </si>
  <si>
    <t>PRS Preheater Replacement (Low NOx)</t>
  </si>
  <si>
    <t>Capex_20</t>
  </si>
  <si>
    <t>Offtake Preheater Replacement (Low Nox)</t>
  </si>
  <si>
    <t>Capex_21</t>
  </si>
  <si>
    <t>Offtake Metering Refurbishment</t>
  </si>
  <si>
    <t>PRS or Offtake Odorisation &amp; Metering Offtake - Meter Meter Refurbishment Refurbishment</t>
  </si>
  <si>
    <t>Capex_22</t>
  </si>
  <si>
    <t>Offtake Metering Replacement</t>
  </si>
  <si>
    <t>PRS or Offtake Odorisation &amp; Metering Offtake - Meter Meter Replacement Replacement</t>
  </si>
  <si>
    <t>Capex_23</t>
  </si>
  <si>
    <t>Offtake Odorant Replacement</t>
  </si>
  <si>
    <t>PRS or Offtake Odorisation &amp; Metering Offtake - Odorant Odorant Replacement Replacement</t>
  </si>
  <si>
    <t>Capex_24</t>
  </si>
  <si>
    <t>DG Capacity Refurb</t>
  </si>
  <si>
    <t>Governors Governors District Governor Capacity Governor Refurbishment Refurbishment</t>
  </si>
  <si>
    <t>Capex_25</t>
  </si>
  <si>
    <t>I&amp;C Capacity Refurb</t>
  </si>
  <si>
    <t>Governors Governors I&amp;C Governor Capacity Governor Refurbishment Refurbishment</t>
  </si>
  <si>
    <t>Capex_26</t>
  </si>
  <si>
    <t>DG Civils Building Replacement</t>
  </si>
  <si>
    <t>Governors Governors District Governor - Kiosk Civils - Kiosk Replacement Refurbishment</t>
  </si>
  <si>
    <t>Capex_27</t>
  </si>
  <si>
    <t>I&amp;C Civils Building Replacement</t>
  </si>
  <si>
    <t>Governors Governors I&amp;C Governor - Kiosk Civils - Kiosk Replacement Refurbishment</t>
  </si>
  <si>
    <t>Capex_28</t>
  </si>
  <si>
    <t>DG Demolition</t>
  </si>
  <si>
    <t>Governors Governors District Governor Decommission Removal</t>
  </si>
  <si>
    <t>Capex_29</t>
  </si>
  <si>
    <t>DG MP ERS Replacement</t>
  </si>
  <si>
    <t>Governors Governors District Governor - ERS ERS Replacement Replacement</t>
  </si>
  <si>
    <t>Capex_30</t>
  </si>
  <si>
    <t>DG Governor Refurb</t>
  </si>
  <si>
    <t>Governors Governors District Governor Governor Refurbishment Refurbishment</t>
  </si>
  <si>
    <t>Capex_31</t>
  </si>
  <si>
    <t>DG IP Governor Replacement</t>
  </si>
  <si>
    <t>Governors Governors District Governor Governor Replacement Replacement</t>
  </si>
  <si>
    <t>Capex_32</t>
  </si>
  <si>
    <t>Capex_33</t>
  </si>
  <si>
    <t>DG MP Governor Replacement</t>
  </si>
  <si>
    <t>Capex_34</t>
  </si>
  <si>
    <t>Capex_35</t>
  </si>
  <si>
    <t>I&amp;C Governor Replacment</t>
  </si>
  <si>
    <t>Governors Governors I&amp;C Governor Governor Replacement Replacement</t>
  </si>
  <si>
    <t>Capex_36</t>
  </si>
  <si>
    <t>Governors Governors Service Governor Service Governor Replacement Replacement</t>
  </si>
  <si>
    <t>Capex_37</t>
  </si>
  <si>
    <t>Piggable CP</t>
  </si>
  <si>
    <t>LTS Pipelines LTS Pipelines LTS Pipeline (Piggable) - CP System CP System Refurbishment Refurbishment</t>
  </si>
  <si>
    <t>Capex_38</t>
  </si>
  <si>
    <t>Non Piggable CP</t>
  </si>
  <si>
    <t>LTS Pipelines LTS Pipelines LTS Pipeline (Non Piggable) - CP System CP System Refurbishment Refurbishment</t>
  </si>
  <si>
    <t>Repex_21</t>
  </si>
  <si>
    <t>Riser Replacement</t>
  </si>
  <si>
    <t>Risers Risers Riser Replacement with Like for Like Replacement</t>
  </si>
  <si>
    <t>Repex_22</t>
  </si>
  <si>
    <t>Repex_01</t>
  </si>
  <si>
    <t>Tier 1 CI SI LP</t>
  </si>
  <si>
    <t>Mains Mains Mains Replacement Replacement</t>
  </si>
  <si>
    <t>Repex_02</t>
  </si>
  <si>
    <t>Tier 1 CI SI MP</t>
  </si>
  <si>
    <t>Repex_03</t>
  </si>
  <si>
    <t>Tier 1 DI LP</t>
  </si>
  <si>
    <t>Repex_04</t>
  </si>
  <si>
    <t>Tier 1 DI MP</t>
  </si>
  <si>
    <t>Repex_05</t>
  </si>
  <si>
    <t>T2A CI SI LP</t>
  </si>
  <si>
    <t>Repex_06</t>
  </si>
  <si>
    <t>T2A CI SI MP</t>
  </si>
  <si>
    <t>Repex_07</t>
  </si>
  <si>
    <t>T2A DI LP</t>
  </si>
  <si>
    <t>Repex_08</t>
  </si>
  <si>
    <t>T2A DI MP</t>
  </si>
  <si>
    <t>Repex_09</t>
  </si>
  <si>
    <t>T2B CI SI LP</t>
  </si>
  <si>
    <t>Repex_10</t>
  </si>
  <si>
    <t>T2B CI SI MP</t>
  </si>
  <si>
    <t>Repex_11</t>
  </si>
  <si>
    <t>T2B DI LP</t>
  </si>
  <si>
    <t>Repex_12</t>
  </si>
  <si>
    <t>T2B DI MP</t>
  </si>
  <si>
    <t>Repex_13</t>
  </si>
  <si>
    <t>Tier 3 CI SI LP</t>
  </si>
  <si>
    <t>Repex_14</t>
  </si>
  <si>
    <t>Tier 3 CI SI MP</t>
  </si>
  <si>
    <t>Repex_15</t>
  </si>
  <si>
    <t>Tier 3 DI LP</t>
  </si>
  <si>
    <t>Repex_16</t>
  </si>
  <si>
    <t>Tier 3 DI MP</t>
  </si>
  <si>
    <t>Repex_17</t>
  </si>
  <si>
    <t>&gt;30m Iron Mains</t>
  </si>
  <si>
    <t>Repex_18</t>
  </si>
  <si>
    <t>PE</t>
  </si>
  <si>
    <t>Repex_19</t>
  </si>
  <si>
    <t>2ST</t>
  </si>
  <si>
    <t>Repex_20</t>
  </si>
  <si>
    <t>8ST</t>
  </si>
  <si>
    <t>Domestic Relay Tier 1</t>
  </si>
  <si>
    <t>Services Services Services Replacement Replacement</t>
  </si>
  <si>
    <t>Non-Domestic Relay Tier 1</t>
  </si>
  <si>
    <t>Repex_23</t>
  </si>
  <si>
    <t>Domestic Relay Tier 2A</t>
  </si>
  <si>
    <t>Repex_24</t>
  </si>
  <si>
    <t>Non-Domestic Relay Tier 2A</t>
  </si>
  <si>
    <t>Repex_25</t>
  </si>
  <si>
    <t>Domestic Relay Tier 2B</t>
  </si>
  <si>
    <t>Repex_26</t>
  </si>
  <si>
    <t>Non-Domestic Relay Tier 2B</t>
  </si>
  <si>
    <t>Repex_27</t>
  </si>
  <si>
    <t>Domestic Relay Tier 3</t>
  </si>
  <si>
    <t>Repex_28</t>
  </si>
  <si>
    <t>Non-Domestic Relay Tier 3</t>
  </si>
  <si>
    <t>Repex_29</t>
  </si>
  <si>
    <t>Domestic Relay &lt;=2"ST</t>
  </si>
  <si>
    <t>Repex_30</t>
  </si>
  <si>
    <t>Non-Domestic Relay &lt;=2"ST</t>
  </si>
  <si>
    <t>Repex_31</t>
  </si>
  <si>
    <t>Domestic Relay &gt;2"ST</t>
  </si>
  <si>
    <t>Repex_32</t>
  </si>
  <si>
    <t>Non-Domestic Relay &gt;2"ST</t>
  </si>
  <si>
    <t>Repex_33</t>
  </si>
  <si>
    <t>Domestic Other Policy and condition</t>
  </si>
  <si>
    <t>Repex_34</t>
  </si>
  <si>
    <t>Non-Domestic Other Policy and condition</t>
  </si>
  <si>
    <t>Repex_35</t>
  </si>
  <si>
    <t>Domestic after escape</t>
  </si>
  <si>
    <t>Repex_36</t>
  </si>
  <si>
    <t>Non-Domestic after escape</t>
  </si>
  <si>
    <t>Repex_37</t>
  </si>
  <si>
    <t>Domestic Other (metalic)</t>
  </si>
  <si>
    <t>Repex_38</t>
  </si>
  <si>
    <t>Non-Domestic Other (metalic)</t>
  </si>
  <si>
    <t>Forecast Risk Movements (R£m)</t>
  </si>
  <si>
    <t>Risk Components (R£m)</t>
  </si>
  <si>
    <t>Long Term Risk Benefits (R£m)</t>
  </si>
  <si>
    <t>Error Checks</t>
  </si>
  <si>
    <t>Risk</t>
  </si>
  <si>
    <t>Normalised Baseline Outputs</t>
  </si>
  <si>
    <t>RIIO-2 Closeout Position</t>
  </si>
  <si>
    <t>Total RIIO-2 to RIIO-3 True-Ups</t>
  </si>
  <si>
    <t>RIIO-3 Start</t>
  </si>
  <si>
    <t>Forecast Deterioration</t>
  </si>
  <si>
    <t xml:space="preserve"> RIIO-3 End - Without A1 Intervention (Normalised)</t>
  </si>
  <si>
    <t xml:space="preserve">A1 Asset Replacement </t>
  </si>
  <si>
    <t>A1 Asset Refurbishment</t>
  </si>
  <si>
    <t>A1 Other (including Decommissioning)</t>
  </si>
  <si>
    <t>Non-Narm Intervention  Risk Changes</t>
  </si>
  <si>
    <t>RIIO-3 End - With A1 Intervention (Normalised)</t>
  </si>
  <si>
    <t>Environmental
End of RIIO-3
Without intervention</t>
  </si>
  <si>
    <t>Environmental
End of RIIO-3
With intervention</t>
  </si>
  <si>
    <t>Safety
End of RIIO-3
Without intervention</t>
  </si>
  <si>
    <t>Safety
End of RIIO-3
With intervention</t>
  </si>
  <si>
    <t>System
End of RIIO-3
Without intervention</t>
  </si>
  <si>
    <t>System
End of RIIO-3
With intervention</t>
  </si>
  <si>
    <t>Financial
End of RIIO-3
Without intervention</t>
  </si>
  <si>
    <t>Financial
End of RIIO-3
With intervention</t>
  </si>
  <si>
    <t xml:space="preserve">A1 Asset Refurbishment </t>
  </si>
  <si>
    <t>Risk components, without intervention</t>
  </si>
  <si>
    <t>Risk Componenets, with intervention</t>
  </si>
  <si>
    <t>Risk Movement</t>
  </si>
  <si>
    <t>Asset Population - Risk Banding</t>
  </si>
  <si>
    <t>Asset Population - PoF/Health Score</t>
  </si>
  <si>
    <t>Volume Units</t>
  </si>
  <si>
    <t xml:space="preserve">A1 Asset Replacement Disposal </t>
  </si>
  <si>
    <t>A1 Asset Replacement Addition</t>
  </si>
  <si>
    <t>A1 Other Total (including Decommissioning)</t>
  </si>
  <si>
    <t>A1 Other - Removal</t>
  </si>
  <si>
    <t>A1 Other - Addition</t>
  </si>
  <si>
    <t xml:space="preserve">Non-Narm Intervention or Non-Intervention </t>
  </si>
  <si>
    <t>RIIO-3 End - With Intervention (Normalised)</t>
  </si>
  <si>
    <t>Start Position</t>
  </si>
  <si>
    <t>Without Intervention Position (Normalised)</t>
  </si>
  <si>
    <t>With Intervention Position (Normalised)</t>
  </si>
  <si>
    <t>Population Change RIIO3 Start to RIIO3 End with intervention</t>
  </si>
  <si>
    <t>Asset Populations</t>
  </si>
  <si>
    <t>A1 Interventions</t>
  </si>
  <si>
    <t>Asset Intervention and Population Movement</t>
  </si>
  <si>
    <t>Risk Bandings</t>
  </si>
  <si>
    <t>Range</t>
  </si>
  <si>
    <t>Risk - Minimum point in band</t>
  </si>
  <si>
    <t>Risk - Maximum point in band</t>
  </si>
  <si>
    <t>Risk banding</t>
  </si>
  <si>
    <t>Probability of Failure (PoF)/Health Indicator</t>
  </si>
  <si>
    <t>PoF/Health Indicator - Minimum point in band</t>
  </si>
  <si>
    <t>PoF/Health Indicator - Maximum point in band</t>
  </si>
  <si>
    <t>P1</t>
  </si>
  <si>
    <t>P2</t>
  </si>
  <si>
    <t>P3</t>
  </si>
  <si>
    <t>P4</t>
  </si>
  <si>
    <t>P5</t>
  </si>
  <si>
    <t>P6</t>
  </si>
  <si>
    <t>P7</t>
  </si>
  <si>
    <t>P8</t>
  </si>
  <si>
    <t>P9</t>
  </si>
  <si>
    <t>P10</t>
  </si>
  <si>
    <t>PoF Banding</t>
  </si>
  <si>
    <t xml:space="preserve"> Forecast movements due to planned A1 Asset Replacement and Asset Refurbishment upon 2026 Profile </t>
  </si>
  <si>
    <t>Total Risk - Risk Banding</t>
  </si>
  <si>
    <t xml:space="preserve">RIIO3 Start Position </t>
  </si>
  <si>
    <t>RIIO3 End Position Without Intervention  - Normalised</t>
  </si>
  <si>
    <t>Movements due to A1 Asset Replacement, A1 Asset Refurbishment and A1 other</t>
  </si>
  <si>
    <t>RIIO3 End Position With Intervention  - Normalised</t>
  </si>
  <si>
    <t xml:space="preserve">RIIO3 End Forecast Deterioration </t>
  </si>
  <si>
    <t>Non-NARM intervention Risk Movements (with intervention)</t>
  </si>
  <si>
    <t>Totals</t>
  </si>
  <si>
    <t>RIIO-3 True-up</t>
  </si>
  <si>
    <t>Normalisations - Risk Movements</t>
  </si>
  <si>
    <t>Movements due to A1 Interventions</t>
  </si>
  <si>
    <t>RIIO-2 Closeout position</t>
  </si>
  <si>
    <t>RIIO-2 to RIIO-3 Methodology Change</t>
  </si>
  <si>
    <t>Data Cleansing</t>
  </si>
  <si>
    <t>A2 Funding Category Replacements and Refurbishments</t>
  </si>
  <si>
    <t>A3 Funding Category Replacements and Refurbishments</t>
  </si>
  <si>
    <t>Asset Additions (not part of A1 interventions)</t>
  </si>
  <si>
    <t>Asset Disposals  (not part of A1 interventions)</t>
  </si>
  <si>
    <t>Total Non-Narm Intervention Risk Changes</t>
  </si>
  <si>
    <t>RIIO-3 Start to End</t>
  </si>
  <si>
    <t>Non-NARM intervention movements</t>
  </si>
  <si>
    <t>Asset Population</t>
  </si>
  <si>
    <t>Volume</t>
  </si>
  <si>
    <t>Asset Population - Risk banding</t>
  </si>
  <si>
    <t>Non-NARM intervention Population Movements (with intervention)</t>
  </si>
  <si>
    <t>Normalisations - Asset Interventions and Populations</t>
  </si>
  <si>
    <t>Total Non-Narm Intervention Population Changes</t>
  </si>
  <si>
    <t>Probablity of Failure (PoF)/ Health</t>
  </si>
  <si>
    <t>Asset Population - PoF/Health Score Banding</t>
  </si>
  <si>
    <t>Table Name</t>
  </si>
  <si>
    <t>Environmental Risk</t>
  </si>
  <si>
    <t>RIIO3 Start Position - Total for population in band</t>
  </si>
  <si>
    <t xml:space="preserve"> RIIO3 End Position Without Intervention - Total for population in band</t>
  </si>
  <si>
    <t>RIIO3 End Position With Intervention - Total for population in band</t>
  </si>
  <si>
    <t>RIIO3 Start percentage split of total risk - Total for population in band</t>
  </si>
  <si>
    <t xml:space="preserve">RIIO3 End Without intervention percentage split of total risk - Total for population in band </t>
  </si>
  <si>
    <t xml:space="preserve">RIIO3 End With intervention percentage split of total risk - Total for population in band </t>
  </si>
  <si>
    <t>RIIO3 Start</t>
  </si>
  <si>
    <t>RIIO3 End Position Without Intervention</t>
  </si>
  <si>
    <t>RIIO3 End Position With Intervention</t>
  </si>
  <si>
    <t>RIIO3 Start percentage split of total Risk</t>
  </si>
  <si>
    <t>RIIO3 End Without Intervention percentage split of total Risk</t>
  </si>
  <si>
    <t>RIIO3 End With Intervention percentage split of total Risk</t>
  </si>
  <si>
    <t>Safety Risk</t>
  </si>
  <si>
    <t>System Risk</t>
  </si>
  <si>
    <t>Financial Risk</t>
  </si>
  <si>
    <t xml:space="preserve">Data may be entered below this row.  Please do not enter, edit, or delete any data above this row.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</si>
</sst>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_(* #,##0.00_);_(* \(#,##0.00\);_(* &quot;-&quot;??_);_(@_)"/>
    <numFmt numFmtId="165" formatCode="[$$-409]#,##0.00"/>
    <numFmt numFmtId="166" formatCode="#,##0_);[Red]\(#,##0\);&quot;-&quot;"/>
    <numFmt numFmtId="167" formatCode="0.0;[Red]\-0.0;\-"/>
    <numFmt numFmtId="168" formatCode="#,##0.0_ ;\-#,##0.0\ "/>
    <numFmt numFmtId="169" formatCode="0.0000"/>
    <numFmt numFmtId="170" formatCode="0.0"/>
    <numFmt numFmtId="171" formatCode="0.000"/>
    <numFmt numFmtId="172" formatCode="0.000;[Red]\-0.000;\-"/>
    <numFmt numFmtId="173" formatCode="#,##0.0"/>
    <numFmt numFmtId="174" formatCode="#,##0_);\(#,##0\);&quot;-  &quot;;&quot; &quot;@&quot; &quot;"/>
    <numFmt numFmtId="175" formatCode="\+#,##0.0;[Red]\-#,##0.0;\-"/>
    <numFmt numFmtId="176" formatCode="0;[Red]\-0;\-"/>
    <numFmt numFmtId="177" formatCode="0.0%;&quot;Error&quot;;\-"/>
    <numFmt numFmtId="178" formatCode="0.00;[Red]\-0.00;\-"/>
    <numFmt numFmtId="179" formatCode="_(* #,##0_);_(* \(#,##0\);_(* &quot;-&quot;??_);_(@_)"/>
    <numFmt numFmtId="180" formatCode="_(* #,##0.00000_);_(* \(#,##0.00000\);_(* &quot;-&quot;??_);_(@_)"/>
    <numFmt numFmtId="181" formatCode="#,##0.0000000000000_ ;[Red]\-#,##0.0000000000000\ "/>
    <numFmt numFmtId="182" formatCode="0.0_ ;[Red]\-0.0\ "/>
    <numFmt numFmtId="183" formatCode="0.000000000000000_ ;[Red]\-0.000000000000000\ "/>
    <numFmt numFmtId="184" formatCode="#,##0.000"/>
    <numFmt numFmtId="185" formatCode="0.00000"/>
    <numFmt numFmtId="186" formatCode="#,##0.000_ ;\-#,##0.000\ "/>
    <numFmt numFmtId="187" formatCode="0.00000000000000_ ;[Red]\-0.00000000000000\ "/>
    <numFmt numFmtId="188" formatCode="0.00_ ;[Red]\-0.00\ "/>
    <numFmt numFmtId="189" formatCode="#,##0.00_ ;[Red]\-#,##0.00\ "/>
    <numFmt numFmtId="190" formatCode="#,##0.00000_);[Red]\(#,##0.00000\);&quot;-&quot;"/>
  </numFmts>
  <fonts count="59">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0"/>
      <name val="Verdana"/>
      <family val="2"/>
    </font>
    <font>
      <b/>
      <sz val="10"/>
      <color theme="1"/>
      <name val="Verdana"/>
      <family val="2"/>
    </font>
    <font>
      <sz val="10"/>
      <color theme="0"/>
      <name val="Verdana"/>
      <family val="2"/>
    </font>
    <font>
      <sz val="10"/>
      <name val="Verdana"/>
      <family val="2"/>
    </font>
    <font>
      <b/>
      <sz val="18"/>
      <name val="Verdana"/>
      <family val="2"/>
    </font>
    <font>
      <b/>
      <sz val="20"/>
      <name val="Verdana"/>
      <family val="2"/>
    </font>
    <font>
      <b/>
      <sz val="16"/>
      <name val="Verdana"/>
      <family val="2"/>
    </font>
    <font>
      <b/>
      <sz val="13"/>
      <name val="Verdana"/>
      <family val="2"/>
    </font>
    <font>
      <b/>
      <sz val="14"/>
      <name val="Verdana"/>
      <family val="2"/>
    </font>
    <font>
      <b/>
      <sz val="14"/>
      <color theme="1"/>
      <name val="Verdana"/>
      <family val="2"/>
    </font>
    <font>
      <sz val="10"/>
      <name val="Arial"/>
      <family val="2"/>
    </font>
    <font>
      <b/>
      <sz val="10"/>
      <name val="Verdana"/>
      <family val="2"/>
    </font>
    <font>
      <sz val="10"/>
      <color indexed="8"/>
      <name val="Verdana"/>
      <family val="2"/>
    </font>
    <font>
      <sz val="10"/>
      <color theme="1"/>
      <name val="Calibri"/>
      <family val="2"/>
      <scheme val="minor"/>
    </font>
    <font>
      <u/>
      <sz val="11"/>
      <color indexed="12"/>
      <name val="CG Omega"/>
      <family val="2"/>
    </font>
    <font>
      <sz val="11"/>
      <name val="CG Omega"/>
      <family val="2"/>
    </font>
    <font>
      <b/>
      <sz val="10"/>
      <color rgb="FF000000"/>
      <name val="Verdana"/>
      <family val="2"/>
    </font>
    <font>
      <sz val="14"/>
      <color theme="1"/>
      <name val="Verdana"/>
      <family val="2"/>
    </font>
    <font>
      <sz val="16"/>
      <color theme="1"/>
      <name val="Verdana"/>
      <family val="2"/>
    </font>
    <font>
      <u/>
      <sz val="10"/>
      <color theme="10"/>
      <name val="Verdana"/>
      <family val="2"/>
    </font>
    <font>
      <sz val="10"/>
      <color theme="10"/>
      <name val="Verdana"/>
      <family val="2"/>
    </font>
    <font>
      <sz val="18"/>
      <color theme="1"/>
      <name val="Verdana"/>
      <family val="2"/>
    </font>
    <font>
      <sz val="11"/>
      <color theme="1"/>
      <name val="Verdana"/>
      <family val="2"/>
    </font>
    <font>
      <b/>
      <sz val="11"/>
      <color theme="1"/>
      <name val="Verdana"/>
      <family val="2"/>
    </font>
    <font>
      <sz val="11"/>
      <color theme="1"/>
      <name val="Calibri"/>
      <family val="2"/>
      <scheme val="minor"/>
    </font>
    <font>
      <sz val="8"/>
      <name val="Calibri"/>
      <family val="2"/>
      <scheme val="minor"/>
    </font>
    <font>
      <sz val="16"/>
      <color theme="1"/>
      <name val="Calibri"/>
      <family val="2"/>
      <scheme val="minor"/>
    </font>
    <font>
      <b/>
      <sz val="11"/>
      <color theme="1"/>
      <name val="Calibri"/>
      <family val="2"/>
      <scheme val="minor"/>
    </font>
    <font>
      <b/>
      <sz val="16"/>
      <color rgb="FFFF9900"/>
      <name val="Verdana"/>
      <family val="2"/>
    </font>
    <font>
      <b/>
      <sz val="18"/>
      <color rgb="FFFF9900"/>
      <name val="Verdana"/>
      <family val="2"/>
    </font>
    <font>
      <b/>
      <sz val="22"/>
      <color rgb="FFFF9900"/>
      <name val="Verdana"/>
      <family val="2"/>
    </font>
    <font>
      <b/>
      <u/>
      <sz val="16"/>
      <color rgb="FFFF9900"/>
      <name val="Verdana"/>
      <family val="2"/>
    </font>
    <font>
      <sz val="16"/>
      <color rgb="FFFF9900"/>
      <name val="Verdana"/>
      <family val="2"/>
    </font>
    <font>
      <sz val="12"/>
      <color rgb="FFFF9900"/>
      <name val="Verdana"/>
      <family val="2"/>
    </font>
    <font>
      <b/>
      <sz val="7"/>
      <color theme="1"/>
      <name val="Verdana"/>
      <family val="2"/>
    </font>
    <font>
      <sz val="7"/>
      <name val="Verdana"/>
      <family val="2"/>
    </font>
    <font>
      <b/>
      <sz val="14"/>
      <color rgb="FFFF9900"/>
      <name val="Verdana"/>
      <family val="2"/>
    </font>
    <font>
      <u/>
      <sz val="11"/>
      <color theme="10"/>
      <name val="Calibri"/>
      <family val="2"/>
      <scheme val="minor"/>
    </font>
    <font>
      <sz val="10"/>
      <color rgb="FF000000"/>
      <name val="Verdana"/>
      <family val="2"/>
    </font>
    <font>
      <b/>
      <sz val="14"/>
      <color theme="1"/>
      <name val="Calibri"/>
      <family val="2"/>
      <scheme val="minor"/>
    </font>
    <font>
      <b/>
      <sz val="10"/>
      <color theme="1"/>
      <name val="Calibri"/>
      <family val="2"/>
      <scheme val="minor"/>
    </font>
    <font>
      <sz val="10"/>
      <color rgb="FFFF0000"/>
      <name val="Verdana"/>
      <family val="2"/>
    </font>
    <font>
      <b/>
      <sz val="10"/>
      <color rgb="FFFF0000"/>
      <name val="Verdana"/>
      <family val="2"/>
    </font>
    <font>
      <sz val="11"/>
      <name val="Calibri"/>
      <family val="2"/>
      <scheme val="minor"/>
    </font>
  </fonts>
  <fills count="45">
    <fill>
      <patternFill patternType="none"/>
    </fill>
    <fill>
      <patternFill patternType="gray125"/>
    </fill>
    <fill>
      <patternFill patternType="solid">
        <fgColor rgb="FFFF9900"/>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39997558519241921"/>
        <bgColor indexed="64"/>
      </patternFill>
    </fill>
    <fill>
      <patternFill patternType="solid">
        <fgColor rgb="FFFFFFCC"/>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rgb="FFCCFFCC"/>
        <bgColor indexed="64"/>
      </patternFill>
    </fill>
    <fill>
      <patternFill patternType="solid">
        <fgColor rgb="FFCCFFFF"/>
        <bgColor indexed="64"/>
      </patternFill>
    </fill>
    <fill>
      <patternFill patternType="solid">
        <fgColor rgb="FF00B050"/>
        <bgColor rgb="FF000000"/>
      </patternFill>
    </fill>
    <fill>
      <patternFill patternType="solid">
        <fgColor rgb="FF00DA63"/>
        <bgColor rgb="FF000000"/>
      </patternFill>
    </fill>
    <fill>
      <patternFill patternType="solid">
        <fgColor rgb="FF7AF20C"/>
        <bgColor rgb="FF000000"/>
      </patternFill>
    </fill>
    <fill>
      <patternFill patternType="solid">
        <fgColor rgb="FFD2F30B"/>
        <bgColor rgb="FF000000"/>
      </patternFill>
    </fill>
    <fill>
      <patternFill patternType="solid">
        <fgColor rgb="FFF2F644"/>
        <bgColor rgb="FF000000"/>
      </patternFill>
    </fill>
    <fill>
      <patternFill patternType="solid">
        <fgColor rgb="FFFDBA41"/>
        <bgColor rgb="FF000000"/>
      </patternFill>
    </fill>
    <fill>
      <patternFill patternType="solid">
        <fgColor rgb="FFFF9966"/>
        <bgColor rgb="FF000000"/>
      </patternFill>
    </fill>
    <fill>
      <patternFill patternType="solid">
        <fgColor rgb="FFFF5757"/>
        <bgColor rgb="FF000000"/>
      </patternFill>
    </fill>
    <fill>
      <patternFill patternType="solid">
        <fgColor rgb="FFFF0000"/>
        <bgColor rgb="FF000000"/>
      </patternFill>
    </fill>
    <fill>
      <patternFill patternType="solid">
        <fgColor rgb="FFFF7C80"/>
        <bgColor rgb="FF000000"/>
      </patternFill>
    </fill>
    <fill>
      <patternFill patternType="solid">
        <fgColor theme="0"/>
        <bgColor rgb="FF000000"/>
      </patternFill>
    </fill>
    <fill>
      <patternFill patternType="gray0625"/>
    </fill>
    <fill>
      <patternFill patternType="solid">
        <fgColor rgb="FFCC99FF"/>
        <bgColor indexed="64"/>
      </patternFill>
    </fill>
    <fill>
      <patternFill patternType="solid">
        <fgColor indexed="2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0070C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14999847407452621"/>
        <bgColor rgb="FF000000"/>
      </patternFill>
    </fill>
    <fill>
      <patternFill patternType="lightDown">
        <bgColor theme="0"/>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FFCC"/>
        <bgColor rgb="FF000000"/>
      </patternFill>
    </fill>
    <fill>
      <patternFill patternType="solid">
        <fgColor theme="5" tint="0.59999389629810485"/>
        <bgColor indexed="64"/>
      </patternFill>
    </fill>
    <fill>
      <patternFill patternType="solid">
        <fgColor theme="5" tint="0.399975585192419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right style="thin">
        <color auto="1"/>
      </right>
      <top style="thin">
        <color auto="1"/>
      </top>
      <bottom/>
      <diagonal/>
    </border>
    <border>
      <left style="thin">
        <color auto="1"/>
      </left>
      <right style="thick">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style="thin">
        <color auto="1"/>
      </left>
      <right/>
      <top style="medium">
        <color indexed="64"/>
      </top>
      <bottom style="medium">
        <color indexed="64"/>
      </bottom>
      <diagonal/>
    </border>
    <border>
      <left style="thin">
        <color auto="1"/>
      </left>
      <right style="thin">
        <color auto="1"/>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bottom style="medium">
        <color indexed="64"/>
      </bottom>
      <diagonal/>
    </border>
  </borders>
  <cellStyleXfs count="58">
    <xf numFmtId="0" fontId="0" fillId="0" borderId="0"/>
    <xf numFmtId="164" fontId="14" fillId="0" borderId="0" applyFont="0" applyFill="0" applyBorder="0" applyAlignment="0" applyProtection="0"/>
    <xf numFmtId="0" fontId="18" fillId="0" borderId="0"/>
    <xf numFmtId="0" fontId="14" fillId="0" borderId="0"/>
    <xf numFmtId="165" fontId="25" fillId="0" borderId="0"/>
    <xf numFmtId="165" fontId="14" fillId="0" borderId="0"/>
    <xf numFmtId="165" fontId="14" fillId="0" borderId="0"/>
    <xf numFmtId="166" fontId="27" fillId="0" borderId="0"/>
    <xf numFmtId="0" fontId="14" fillId="0" borderId="0"/>
    <xf numFmtId="165" fontId="25" fillId="0" borderId="0"/>
    <xf numFmtId="165" fontId="29" fillId="0" borderId="0" applyNumberFormat="0" applyFill="0" applyBorder="0" applyAlignment="0" applyProtection="0">
      <alignment vertical="top"/>
      <protection locked="0"/>
    </xf>
    <xf numFmtId="0" fontId="14" fillId="0" borderId="0"/>
    <xf numFmtId="0" fontId="30" fillId="0" borderId="0">
      <alignment vertical="top"/>
    </xf>
    <xf numFmtId="0" fontId="13" fillId="0" borderId="0"/>
    <xf numFmtId="165" fontId="30" fillId="0" borderId="0"/>
    <xf numFmtId="165" fontId="34" fillId="0" borderId="0" applyNumberFormat="0" applyFill="0" applyBorder="0" applyAlignment="0" applyProtection="0">
      <alignment vertical="top"/>
      <protection locked="0"/>
    </xf>
    <xf numFmtId="0" fontId="11" fillId="0" borderId="0"/>
    <xf numFmtId="0" fontId="10" fillId="0" borderId="0"/>
    <xf numFmtId="164" fontId="9" fillId="0" borderId="0" applyFont="0" applyFill="0" applyBorder="0" applyAlignment="0" applyProtection="0"/>
    <xf numFmtId="0" fontId="8" fillId="0" borderId="0"/>
    <xf numFmtId="9" fontId="39" fillId="0" borderId="0" applyFont="0" applyFill="0" applyBorder="0" applyAlignment="0" applyProtection="0"/>
    <xf numFmtId="0" fontId="39" fillId="0" borderId="0"/>
    <xf numFmtId="0" fontId="6" fillId="0" borderId="0"/>
    <xf numFmtId="174" fontId="6" fillId="0" borderId="0" applyFont="0" applyFill="0" applyBorder="0" applyProtection="0">
      <alignment vertical="top"/>
    </xf>
    <xf numFmtId="0" fontId="5" fillId="0" borderId="0"/>
    <xf numFmtId="0" fontId="4" fillId="0" borderId="0"/>
    <xf numFmtId="0" fontId="4" fillId="0" borderId="0"/>
    <xf numFmtId="0" fontId="3" fillId="0" borderId="0"/>
    <xf numFmtId="0" fontId="52" fillId="0" borderId="0" applyNumberFormat="0" applyFill="0" applyBorder="0" applyAlignment="0" applyProtection="0"/>
    <xf numFmtId="43" fontId="1" fillId="0" borderId="0" applyFont="0" applyFill="0" applyBorder="0" applyAlignment="0" applyProtection="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74" fontId="1" fillId="0" borderId="0" applyFont="0" applyFill="0" applyBorder="0" applyProtection="0">
      <alignment vertical="top"/>
    </xf>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72">
    <xf numFmtId="0" fontId="0" fillId="0" borderId="0" xfId="0"/>
    <xf numFmtId="0" fontId="19" fillId="2" borderId="0" xfId="2" applyFont="1" applyFill="1" applyAlignment="1">
      <alignment horizontal="left" vertical="top"/>
    </xf>
    <xf numFmtId="0" fontId="20" fillId="2" borderId="0" xfId="2" applyFont="1" applyFill="1" applyAlignment="1">
      <alignment horizontal="center" vertical="top"/>
    </xf>
    <xf numFmtId="0" fontId="14" fillId="0" borderId="0" xfId="3"/>
    <xf numFmtId="0" fontId="19" fillId="2" borderId="0" xfId="2" applyFont="1" applyFill="1" applyAlignment="1">
      <alignment horizontal="center" vertical="top"/>
    </xf>
    <xf numFmtId="0" fontId="21" fillId="2" borderId="0" xfId="2" applyFont="1" applyFill="1" applyAlignment="1">
      <alignment horizontal="left" vertical="top"/>
    </xf>
    <xf numFmtId="0" fontId="21" fillId="2" borderId="0" xfId="2" applyFont="1" applyFill="1" applyAlignment="1">
      <alignment horizontal="center" vertical="top"/>
    </xf>
    <xf numFmtId="0" fontId="22" fillId="2" borderId="0" xfId="2" applyFont="1" applyFill="1" applyAlignment="1">
      <alignment horizontal="left" vertical="top"/>
    </xf>
    <xf numFmtId="0" fontId="23" fillId="2" borderId="0" xfId="2" applyFont="1" applyFill="1" applyAlignment="1">
      <alignment horizontal="center" vertical="top"/>
    </xf>
    <xf numFmtId="0" fontId="24" fillId="0" borderId="0" xfId="3" applyFont="1" applyAlignment="1">
      <alignment horizontal="left" vertical="center"/>
    </xf>
    <xf numFmtId="166" fontId="28" fillId="0" borderId="0" xfId="7" applyFont="1"/>
    <xf numFmtId="168" fontId="14" fillId="6" borderId="1" xfId="5" applyNumberFormat="1" applyFill="1" applyBorder="1" applyAlignment="1">
      <alignment horizontal="right"/>
    </xf>
    <xf numFmtId="0" fontId="16" fillId="0" borderId="0" xfId="0" applyFont="1"/>
    <xf numFmtId="165" fontId="26" fillId="0" borderId="1" xfId="9" applyFont="1" applyBorder="1" applyAlignment="1">
      <alignment vertical="center" wrapText="1"/>
    </xf>
    <xf numFmtId="165" fontId="18" fillId="0" borderId="1" xfId="9" applyFont="1" applyBorder="1" applyAlignment="1">
      <alignment vertical="center" wrapText="1"/>
    </xf>
    <xf numFmtId="165" fontId="18" fillId="0" borderId="1" xfId="9" applyFont="1" applyBorder="1" applyAlignment="1">
      <alignment vertical="center"/>
    </xf>
    <xf numFmtId="0" fontId="31" fillId="11" borderId="7" xfId="0" applyFont="1" applyFill="1" applyBorder="1" applyAlignment="1">
      <alignment horizontal="center" vertical="center"/>
    </xf>
    <xf numFmtId="0" fontId="31" fillId="12" borderId="8" xfId="0" applyFont="1" applyFill="1" applyBorder="1" applyAlignment="1">
      <alignment horizontal="center" vertical="center"/>
    </xf>
    <xf numFmtId="0" fontId="31" fillId="13" borderId="8" xfId="0" applyFont="1" applyFill="1" applyBorder="1" applyAlignment="1">
      <alignment horizontal="center" vertical="center"/>
    </xf>
    <xf numFmtId="0" fontId="31" fillId="14" borderId="8" xfId="0" applyFont="1" applyFill="1" applyBorder="1" applyAlignment="1">
      <alignment horizontal="center" vertical="center"/>
    </xf>
    <xf numFmtId="0" fontId="31" fillId="15" borderId="8" xfId="0" applyFont="1" applyFill="1" applyBorder="1" applyAlignment="1">
      <alignment horizontal="center" vertical="center"/>
    </xf>
    <xf numFmtId="0" fontId="31" fillId="16" borderId="8" xfId="0" applyFont="1" applyFill="1" applyBorder="1" applyAlignment="1">
      <alignment horizontal="center" vertical="center"/>
    </xf>
    <xf numFmtId="0" fontId="31" fillId="17" borderId="8" xfId="0" applyFont="1" applyFill="1" applyBorder="1" applyAlignment="1">
      <alignment horizontal="center" vertical="center"/>
    </xf>
    <xf numFmtId="0" fontId="31" fillId="18" borderId="8" xfId="0" applyFont="1" applyFill="1" applyBorder="1" applyAlignment="1">
      <alignment horizontal="center" vertical="center"/>
    </xf>
    <xf numFmtId="0" fontId="31" fillId="19" borderId="9" xfId="0" applyFont="1" applyFill="1" applyBorder="1" applyAlignment="1">
      <alignment horizontal="center" vertical="center"/>
    </xf>
    <xf numFmtId="0" fontId="31" fillId="20" borderId="8" xfId="0" applyFont="1" applyFill="1" applyBorder="1" applyAlignment="1">
      <alignment horizontal="center" vertical="center"/>
    </xf>
    <xf numFmtId="0" fontId="15" fillId="11" borderId="7" xfId="0" applyFont="1" applyFill="1" applyBorder="1" applyAlignment="1">
      <alignment horizontal="center" vertical="center"/>
    </xf>
    <xf numFmtId="0" fontId="15" fillId="19" borderId="9" xfId="0" applyFont="1" applyFill="1" applyBorder="1" applyAlignment="1">
      <alignment horizontal="center" vertical="center"/>
    </xf>
    <xf numFmtId="0" fontId="31" fillId="21" borderId="1" xfId="0" applyFont="1" applyFill="1" applyBorder="1" applyAlignment="1">
      <alignment horizontal="center" vertical="center"/>
    </xf>
    <xf numFmtId="0" fontId="13" fillId="0" borderId="0" xfId="13"/>
    <xf numFmtId="167" fontId="18" fillId="24" borderId="1" xfId="14" applyNumberFormat="1" applyFont="1" applyFill="1" applyBorder="1" applyAlignment="1">
      <alignment horizontal="center"/>
    </xf>
    <xf numFmtId="0" fontId="16" fillId="0" borderId="0" xfId="13" applyFont="1"/>
    <xf numFmtId="165" fontId="18" fillId="0" borderId="0" xfId="14" applyFont="1"/>
    <xf numFmtId="165" fontId="26" fillId="0" borderId="0" xfId="14" applyFont="1"/>
    <xf numFmtId="0" fontId="18" fillId="0" borderId="1" xfId="14" applyNumberFormat="1" applyFont="1" applyBorder="1" applyAlignment="1">
      <alignment horizontal="center"/>
    </xf>
    <xf numFmtId="165" fontId="18" fillId="0" borderId="1" xfId="14" applyFont="1" applyBorder="1"/>
    <xf numFmtId="165" fontId="26" fillId="0" borderId="1" xfId="14" applyFont="1" applyBorder="1"/>
    <xf numFmtId="0" fontId="18" fillId="24" borderId="1" xfId="14" applyNumberFormat="1" applyFont="1" applyFill="1" applyBorder="1" applyAlignment="1">
      <alignment horizontal="center"/>
    </xf>
    <xf numFmtId="0" fontId="18" fillId="6" borderId="1" xfId="14" applyNumberFormat="1" applyFont="1" applyFill="1" applyBorder="1" applyAlignment="1" applyProtection="1">
      <alignment horizontal="center"/>
      <protection locked="0"/>
    </xf>
    <xf numFmtId="49" fontId="18" fillId="6" borderId="1" xfId="14" applyNumberFormat="1" applyFont="1" applyFill="1" applyBorder="1" applyAlignment="1" applyProtection="1">
      <alignment horizontal="center"/>
      <protection locked="0"/>
    </xf>
    <xf numFmtId="0" fontId="32" fillId="0" borderId="0" xfId="13" applyFont="1"/>
    <xf numFmtId="0" fontId="33" fillId="0" borderId="0" xfId="13" applyFont="1"/>
    <xf numFmtId="0" fontId="13" fillId="0" borderId="0" xfId="13" applyAlignment="1">
      <alignment horizontal="center"/>
    </xf>
    <xf numFmtId="0" fontId="13" fillId="25" borderId="1" xfId="13" applyFill="1" applyBorder="1" applyAlignment="1">
      <alignment horizontal="center"/>
    </xf>
    <xf numFmtId="0" fontId="13" fillId="25" borderId="1" xfId="13" applyFill="1" applyBorder="1"/>
    <xf numFmtId="0" fontId="13" fillId="0" borderId="1" xfId="13" applyBorder="1" applyAlignment="1">
      <alignment horizontal="center"/>
    </xf>
    <xf numFmtId="0" fontId="13" fillId="0" borderId="1" xfId="13" applyBorder="1"/>
    <xf numFmtId="165" fontId="35" fillId="0" borderId="1" xfId="15" applyFont="1" applyBorder="1" applyAlignment="1" applyProtection="1">
      <alignment horizontal="center"/>
    </xf>
    <xf numFmtId="0" fontId="17" fillId="26" borderId="1" xfId="0" applyFont="1" applyFill="1" applyBorder="1"/>
    <xf numFmtId="0" fontId="17" fillId="27" borderId="1" xfId="13" applyFont="1" applyFill="1" applyBorder="1"/>
    <xf numFmtId="0" fontId="17" fillId="28" borderId="1" xfId="13" applyFont="1" applyFill="1" applyBorder="1"/>
    <xf numFmtId="0" fontId="36" fillId="0" borderId="0" xfId="13" applyFont="1"/>
    <xf numFmtId="165" fontId="26" fillId="0" borderId="10" xfId="9" applyFont="1" applyBorder="1" applyAlignment="1">
      <alignment horizontal="center" vertical="center" wrapText="1"/>
    </xf>
    <xf numFmtId="165" fontId="18" fillId="0" borderId="1" xfId="9" applyFont="1" applyBorder="1" applyAlignment="1">
      <alignment horizontal="center" vertical="center" wrapText="1"/>
    </xf>
    <xf numFmtId="14" fontId="18" fillId="6" borderId="1" xfId="14" applyNumberFormat="1" applyFont="1" applyFill="1" applyBorder="1" applyAlignment="1" applyProtection="1">
      <alignment horizontal="center"/>
      <protection locked="0"/>
    </xf>
    <xf numFmtId="165" fontId="26" fillId="0" borderId="1" xfId="14" applyFont="1" applyBorder="1" applyAlignment="1">
      <alignment horizontal="center"/>
    </xf>
    <xf numFmtId="0" fontId="20" fillId="2" borderId="0" xfId="2" applyFont="1" applyFill="1" applyAlignment="1">
      <alignment horizontal="left" vertical="top"/>
    </xf>
    <xf numFmtId="0" fontId="23" fillId="2" borderId="0" xfId="2" applyFont="1" applyFill="1" applyAlignment="1">
      <alignment horizontal="left" vertical="top"/>
    </xf>
    <xf numFmtId="0" fontId="0" fillId="0" borderId="0" xfId="0" applyAlignment="1">
      <alignment horizontal="left"/>
    </xf>
    <xf numFmtId="169" fontId="17" fillId="8" borderId="1" xfId="1" applyNumberFormat="1" applyFont="1" applyFill="1" applyBorder="1" applyAlignment="1">
      <alignment horizontal="center"/>
    </xf>
    <xf numFmtId="0" fontId="12" fillId="0" borderId="0" xfId="3" applyFont="1"/>
    <xf numFmtId="0" fontId="26" fillId="3" borderId="1" xfId="3" applyFont="1" applyFill="1" applyBorder="1"/>
    <xf numFmtId="0" fontId="0" fillId="0" borderId="0" xfId="0" applyAlignment="1">
      <alignment vertical="top"/>
    </xf>
    <xf numFmtId="167" fontId="18" fillId="24" borderId="1" xfId="14" applyNumberFormat="1" applyFont="1" applyFill="1" applyBorder="1" applyAlignment="1">
      <alignment horizontal="center" vertical="top"/>
    </xf>
    <xf numFmtId="167" fontId="18" fillId="0" borderId="1" xfId="14" applyNumberFormat="1" applyFont="1" applyBorder="1" applyAlignment="1">
      <alignment horizontal="center" vertical="top"/>
    </xf>
    <xf numFmtId="167" fontId="18" fillId="6" borderId="1" xfId="14" applyNumberFormat="1" applyFont="1" applyFill="1" applyBorder="1" applyAlignment="1" applyProtection="1">
      <alignment horizontal="center" vertical="top"/>
      <protection locked="0"/>
    </xf>
    <xf numFmtId="167" fontId="18" fillId="9" borderId="1" xfId="14" applyNumberFormat="1" applyFont="1" applyFill="1" applyBorder="1" applyAlignment="1">
      <alignment horizontal="center" vertical="top"/>
    </xf>
    <xf numFmtId="167" fontId="18" fillId="10" borderId="1" xfId="14" applyNumberFormat="1" applyFont="1" applyFill="1" applyBorder="1" applyAlignment="1" applyProtection="1">
      <alignment horizontal="center" vertical="top"/>
      <protection locked="0"/>
    </xf>
    <xf numFmtId="167" fontId="18" fillId="23" borderId="1" xfId="14" applyNumberFormat="1" applyFont="1" applyFill="1" applyBorder="1" applyAlignment="1" applyProtection="1">
      <alignment horizontal="center" vertical="top"/>
      <protection locked="0"/>
    </xf>
    <xf numFmtId="167" fontId="18" fillId="22" borderId="1" xfId="14" applyNumberFormat="1" applyFont="1" applyFill="1" applyBorder="1" applyAlignment="1">
      <alignment horizontal="center" vertical="top"/>
    </xf>
    <xf numFmtId="165" fontId="26" fillId="4" borderId="1" xfId="9" applyFont="1" applyFill="1" applyBorder="1" applyAlignment="1">
      <alignment horizontal="center" vertical="center" wrapText="1"/>
    </xf>
    <xf numFmtId="165" fontId="26" fillId="0" borderId="1" xfId="9" applyFont="1" applyBorder="1" applyAlignment="1">
      <alignment horizontal="center" vertical="center" wrapText="1"/>
    </xf>
    <xf numFmtId="167" fontId="18" fillId="5" borderId="1" xfId="14" applyNumberFormat="1" applyFont="1" applyFill="1" applyBorder="1" applyAlignment="1">
      <alignment horizontal="center" vertical="top"/>
    </xf>
    <xf numFmtId="0" fontId="18" fillId="5" borderId="1" xfId="14" applyNumberFormat="1" applyFont="1" applyFill="1" applyBorder="1" applyAlignment="1">
      <alignment horizontal="center"/>
    </xf>
    <xf numFmtId="167" fontId="0" fillId="0" borderId="0" xfId="0" applyNumberFormat="1"/>
    <xf numFmtId="49" fontId="0" fillId="0" borderId="1" xfId="0" applyNumberForma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16" fillId="29" borderId="1" xfId="0" applyFont="1" applyFill="1" applyBorder="1" applyAlignment="1">
      <alignment horizontal="center" vertical="top" wrapText="1"/>
    </xf>
    <xf numFmtId="49" fontId="16" fillId="29" borderId="1" xfId="0" applyNumberFormat="1" applyFont="1" applyFill="1" applyBorder="1" applyAlignment="1">
      <alignment horizontal="center" vertical="top" wrapText="1"/>
    </xf>
    <xf numFmtId="0" fontId="16" fillId="29" borderId="4" xfId="0" applyFont="1" applyFill="1" applyBorder="1" applyAlignment="1">
      <alignment horizontal="center" vertical="top" wrapText="1"/>
    </xf>
    <xf numFmtId="0" fontId="0" fillId="0" borderId="4" xfId="0" applyBorder="1" applyAlignment="1">
      <alignment horizontal="center" vertical="top" wrapText="1"/>
    </xf>
    <xf numFmtId="0" fontId="16" fillId="29" borderId="11" xfId="0" applyFont="1" applyFill="1" applyBorder="1" applyAlignment="1">
      <alignment horizontal="center" vertical="top" wrapText="1"/>
    </xf>
    <xf numFmtId="14" fontId="0" fillId="0" borderId="11" xfId="0" applyNumberFormat="1" applyBorder="1" applyAlignment="1">
      <alignment horizontal="center" vertical="top" wrapText="1"/>
    </xf>
    <xf numFmtId="0" fontId="10" fillId="0" borderId="0" xfId="17"/>
    <xf numFmtId="0" fontId="18" fillId="6" borderId="1" xfId="14" applyNumberFormat="1" applyFont="1" applyFill="1" applyBorder="1" applyAlignment="1" applyProtection="1">
      <alignment horizontal="left"/>
      <protection locked="0"/>
    </xf>
    <xf numFmtId="0" fontId="16" fillId="0" borderId="0" xfId="17" applyFont="1"/>
    <xf numFmtId="49" fontId="0" fillId="6" borderId="1" xfId="0" applyNumberFormat="1" applyFill="1" applyBorder="1" applyAlignment="1">
      <alignment horizontal="center" vertical="top" wrapText="1"/>
    </xf>
    <xf numFmtId="0" fontId="0" fillId="6" borderId="1" xfId="0" applyFill="1" applyBorder="1" applyAlignment="1">
      <alignment horizontal="left" vertical="top" wrapText="1"/>
    </xf>
    <xf numFmtId="14" fontId="0" fillId="6" borderId="11" xfId="0" applyNumberFormat="1" applyFill="1" applyBorder="1" applyAlignment="1">
      <alignment horizontal="center" vertical="top" wrapText="1"/>
    </xf>
    <xf numFmtId="0" fontId="0" fillId="6" borderId="4" xfId="0" applyFill="1" applyBorder="1" applyAlignment="1">
      <alignment horizontal="center" vertical="top" wrapText="1"/>
    </xf>
    <xf numFmtId="0" fontId="0" fillId="6" borderId="1" xfId="0" applyFill="1" applyBorder="1" applyAlignment="1">
      <alignment horizontal="center" vertical="top" wrapText="1"/>
    </xf>
    <xf numFmtId="0" fontId="10" fillId="0" borderId="0" xfId="13" applyFont="1"/>
    <xf numFmtId="49" fontId="0" fillId="31" borderId="1" xfId="0" applyNumberFormat="1" applyFill="1" applyBorder="1" applyAlignment="1">
      <alignment horizontal="center" vertical="top" wrapText="1"/>
    </xf>
    <xf numFmtId="0" fontId="0" fillId="31" borderId="1" xfId="0" applyFill="1" applyBorder="1" applyAlignment="1">
      <alignment horizontal="left" vertical="top" wrapText="1"/>
    </xf>
    <xf numFmtId="14" fontId="0" fillId="31" borderId="11" xfId="0" applyNumberFormat="1" applyFill="1" applyBorder="1" applyAlignment="1">
      <alignment horizontal="center" vertical="top" wrapText="1"/>
    </xf>
    <xf numFmtId="0" fontId="0" fillId="31" borderId="4" xfId="0" applyFill="1" applyBorder="1" applyAlignment="1">
      <alignment horizontal="center" vertical="top" wrapText="1"/>
    </xf>
    <xf numFmtId="0" fontId="0" fillId="31" borderId="1" xfId="0" applyFill="1" applyBorder="1" applyAlignment="1">
      <alignment horizontal="center" vertical="top" wrapText="1"/>
    </xf>
    <xf numFmtId="0" fontId="13" fillId="0" borderId="0" xfId="13" applyAlignment="1">
      <alignment horizontal="left" vertical="top"/>
    </xf>
    <xf numFmtId="0" fontId="10" fillId="0" borderId="0" xfId="3" applyFont="1"/>
    <xf numFmtId="0" fontId="28" fillId="0" borderId="0" xfId="0" applyFont="1"/>
    <xf numFmtId="0" fontId="26" fillId="7" borderId="12" xfId="2" applyFont="1" applyFill="1" applyBorder="1" applyAlignment="1">
      <alignment horizontal="left" vertical="top"/>
    </xf>
    <xf numFmtId="0" fontId="26" fillId="7" borderId="12" xfId="2" applyFont="1" applyFill="1" applyBorder="1" applyAlignment="1">
      <alignment horizontal="center" vertical="top"/>
    </xf>
    <xf numFmtId="0" fontId="26" fillId="7" borderId="13" xfId="2" applyFont="1" applyFill="1" applyBorder="1" applyAlignment="1">
      <alignment horizontal="center" vertical="top"/>
    </xf>
    <xf numFmtId="0" fontId="28" fillId="7" borderId="13" xfId="0" applyFont="1" applyFill="1" applyBorder="1"/>
    <xf numFmtId="49" fontId="26" fillId="0" borderId="0" xfId="4" applyNumberFormat="1" applyFont="1" applyAlignment="1">
      <alignment horizontal="center"/>
    </xf>
    <xf numFmtId="49" fontId="18" fillId="0" borderId="1" xfId="9" applyNumberFormat="1" applyFont="1" applyBorder="1" applyAlignment="1">
      <alignment horizontal="center" vertical="center" wrapText="1"/>
    </xf>
    <xf numFmtId="165" fontId="26" fillId="0" borderId="1" xfId="9" applyFont="1" applyBorder="1" applyAlignment="1">
      <alignment vertical="center"/>
    </xf>
    <xf numFmtId="49" fontId="18" fillId="0" borderId="1" xfId="9" applyNumberFormat="1" applyFont="1" applyBorder="1" applyAlignment="1">
      <alignment horizontal="center" vertical="center"/>
    </xf>
    <xf numFmtId="167" fontId="18" fillId="7" borderId="1" xfId="14" applyNumberFormat="1" applyFont="1" applyFill="1" applyBorder="1" applyAlignment="1">
      <alignment horizontal="center" vertical="top"/>
    </xf>
    <xf numFmtId="0" fontId="9" fillId="0" borderId="0" xfId="13" applyFont="1"/>
    <xf numFmtId="0" fontId="8" fillId="0" borderId="0" xfId="19"/>
    <xf numFmtId="0" fontId="7" fillId="0" borderId="0" xfId="13" applyFont="1"/>
    <xf numFmtId="0" fontId="24" fillId="0" borderId="0" xfId="17" applyFont="1"/>
    <xf numFmtId="170" fontId="18" fillId="0" borderId="1" xfId="1" applyNumberFormat="1" applyFont="1" applyBorder="1" applyAlignment="1">
      <alignment horizontal="center" vertical="center" wrapText="1"/>
    </xf>
    <xf numFmtId="171" fontId="18" fillId="0" borderId="1" xfId="1" applyNumberFormat="1" applyFont="1" applyBorder="1" applyAlignment="1">
      <alignment horizontal="center" vertical="center" wrapText="1"/>
    </xf>
    <xf numFmtId="0" fontId="0" fillId="0" borderId="1" xfId="0" applyBorder="1" applyAlignment="1">
      <alignment horizontal="center"/>
    </xf>
    <xf numFmtId="2" fontId="18" fillId="6" borderId="1" xfId="10" applyNumberFormat="1" applyFont="1" applyFill="1" applyBorder="1" applyAlignment="1" applyProtection="1">
      <alignment horizontal="center" vertical="top"/>
    </xf>
    <xf numFmtId="0" fontId="31" fillId="32" borderId="7" xfId="0" applyFont="1" applyFill="1" applyBorder="1" applyAlignment="1">
      <alignment horizontal="center" vertical="center"/>
    </xf>
    <xf numFmtId="49" fontId="26" fillId="0" borderId="1" xfId="4" applyNumberFormat="1" applyFont="1" applyBorder="1" applyAlignment="1">
      <alignment horizontal="center" vertical="center" wrapText="1"/>
    </xf>
    <xf numFmtId="0" fontId="15" fillId="11" borderId="7" xfId="0" applyFont="1" applyFill="1" applyBorder="1" applyAlignment="1">
      <alignment horizontal="center" vertical="top"/>
    </xf>
    <xf numFmtId="0" fontId="31" fillId="12" borderId="8" xfId="0" applyFont="1" applyFill="1" applyBorder="1" applyAlignment="1">
      <alignment horizontal="center" vertical="top"/>
    </xf>
    <xf numFmtId="0" fontId="31" fillId="13" borderId="8" xfId="0" applyFont="1" applyFill="1" applyBorder="1" applyAlignment="1">
      <alignment horizontal="center" vertical="top"/>
    </xf>
    <xf numFmtId="0" fontId="31" fillId="14" borderId="8" xfId="0" applyFont="1" applyFill="1" applyBorder="1" applyAlignment="1">
      <alignment horizontal="center" vertical="top"/>
    </xf>
    <xf numFmtId="0" fontId="31" fillId="15" borderId="8" xfId="0" applyFont="1" applyFill="1" applyBorder="1" applyAlignment="1">
      <alignment horizontal="center" vertical="top"/>
    </xf>
    <xf numFmtId="0" fontId="31" fillId="16" borderId="8" xfId="0" applyFont="1" applyFill="1" applyBorder="1" applyAlignment="1">
      <alignment horizontal="center" vertical="top"/>
    </xf>
    <xf numFmtId="0" fontId="31" fillId="17" borderId="8" xfId="0" applyFont="1" applyFill="1" applyBorder="1" applyAlignment="1">
      <alignment horizontal="center" vertical="top"/>
    </xf>
    <xf numFmtId="0" fontId="31" fillId="20" borderId="8" xfId="0" applyFont="1" applyFill="1" applyBorder="1" applyAlignment="1">
      <alignment horizontal="center" vertical="top"/>
    </xf>
    <xf numFmtId="0" fontId="31" fillId="18" borderId="8" xfId="0" applyFont="1" applyFill="1" applyBorder="1" applyAlignment="1">
      <alignment horizontal="center" vertical="top"/>
    </xf>
    <xf numFmtId="0" fontId="15" fillId="19" borderId="9" xfId="0" applyFont="1" applyFill="1" applyBorder="1" applyAlignment="1">
      <alignment horizontal="center" vertical="top"/>
    </xf>
    <xf numFmtId="166" fontId="18" fillId="8" borderId="1" xfId="7" applyFont="1" applyFill="1" applyBorder="1"/>
    <xf numFmtId="0" fontId="16" fillId="0" borderId="0" xfId="3" applyFont="1"/>
    <xf numFmtId="0" fontId="0" fillId="0" borderId="1" xfId="0" applyBorder="1"/>
    <xf numFmtId="165" fontId="26" fillId="30" borderId="1" xfId="9" applyFont="1" applyFill="1" applyBorder="1" applyAlignment="1">
      <alignment horizontal="center" vertical="center" wrapText="1"/>
    </xf>
    <xf numFmtId="0" fontId="26" fillId="30" borderId="1" xfId="9" applyNumberFormat="1" applyFont="1" applyFill="1" applyBorder="1" applyAlignment="1">
      <alignment horizontal="center" vertical="center" wrapText="1"/>
    </xf>
    <xf numFmtId="0" fontId="0" fillId="0" borderId="0" xfId="0" applyAlignment="1">
      <alignment horizontal="center"/>
    </xf>
    <xf numFmtId="167" fontId="18" fillId="33" borderId="1" xfId="14" applyNumberFormat="1" applyFont="1" applyFill="1" applyBorder="1" applyAlignment="1" applyProtection="1">
      <alignment horizontal="center" vertical="top"/>
      <protection locked="0"/>
    </xf>
    <xf numFmtId="167" fontId="18" fillId="33" borderId="1" xfId="14" applyNumberFormat="1" applyFont="1" applyFill="1" applyBorder="1" applyAlignment="1">
      <alignment horizontal="center" vertical="top"/>
    </xf>
    <xf numFmtId="0" fontId="0" fillId="33" borderId="1" xfId="0" applyFill="1" applyBorder="1" applyAlignment="1">
      <alignment horizontal="center"/>
    </xf>
    <xf numFmtId="0" fontId="18" fillId="6" borderId="1" xfId="10" applyNumberFormat="1" applyFont="1" applyFill="1" applyBorder="1" applyAlignment="1" applyProtection="1">
      <alignment horizontal="center" vertical="top"/>
    </xf>
    <xf numFmtId="0" fontId="5" fillId="0" borderId="0" xfId="24"/>
    <xf numFmtId="0" fontId="10" fillId="0" borderId="1" xfId="17" applyBorder="1"/>
    <xf numFmtId="167" fontId="26" fillId="10" borderId="1" xfId="14" applyNumberFormat="1" applyFont="1" applyFill="1" applyBorder="1" applyAlignment="1" applyProtection="1">
      <alignment horizontal="center"/>
      <protection locked="0"/>
    </xf>
    <xf numFmtId="165" fontId="26" fillId="0" borderId="5" xfId="9" applyFont="1" applyBorder="1" applyAlignment="1">
      <alignment vertical="center"/>
    </xf>
    <xf numFmtId="166" fontId="18" fillId="0" borderId="5" xfId="9" applyNumberFormat="1" applyFont="1" applyBorder="1" applyAlignment="1">
      <alignment vertical="center"/>
    </xf>
    <xf numFmtId="165" fontId="18" fillId="0" borderId="5" xfId="9" applyFont="1" applyBorder="1" applyAlignment="1">
      <alignment vertical="center"/>
    </xf>
    <xf numFmtId="165" fontId="26" fillId="4" borderId="5" xfId="9" applyFont="1" applyFill="1" applyBorder="1" applyAlignment="1">
      <alignment horizontal="center" vertical="center" wrapText="1"/>
    </xf>
    <xf numFmtId="165" fontId="26" fillId="0" borderId="15" xfId="9" applyFont="1" applyBorder="1" applyAlignment="1">
      <alignment horizontal="center" vertical="center" wrapText="1"/>
    </xf>
    <xf numFmtId="165" fontId="26" fillId="0" borderId="2" xfId="9" applyFont="1" applyBorder="1" applyAlignment="1">
      <alignment horizontal="center" vertical="center" wrapText="1"/>
    </xf>
    <xf numFmtId="165" fontId="26" fillId="0" borderId="14" xfId="9" applyFont="1" applyBorder="1" applyAlignment="1">
      <alignment horizontal="center" vertical="center" wrapText="1"/>
    </xf>
    <xf numFmtId="169" fontId="17" fillId="8" borderId="10" xfId="1" applyNumberFormat="1" applyFont="1" applyFill="1" applyBorder="1" applyAlignment="1">
      <alignment horizontal="center" vertical="top"/>
    </xf>
    <xf numFmtId="2" fontId="18" fillId="6" borderId="1" xfId="10" applyNumberFormat="1" applyFont="1" applyFill="1" applyBorder="1" applyAlignment="1" applyProtection="1">
      <alignment horizontal="left" vertical="top" wrapText="1"/>
    </xf>
    <xf numFmtId="0" fontId="0" fillId="0" borderId="1" xfId="0" applyBorder="1" applyAlignment="1">
      <alignment vertical="top"/>
    </xf>
    <xf numFmtId="0" fontId="0" fillId="0" borderId="1" xfId="0" applyBorder="1" applyAlignment="1">
      <alignment vertical="top" wrapText="1"/>
    </xf>
    <xf numFmtId="169" fontId="17" fillId="8" borderId="1" xfId="1" applyNumberFormat="1" applyFont="1" applyFill="1" applyBorder="1" applyAlignment="1">
      <alignment horizontal="center" vertical="top" wrapText="1"/>
    </xf>
    <xf numFmtId="165" fontId="26" fillId="0" borderId="5" xfId="9" applyFont="1" applyBorder="1" applyAlignment="1">
      <alignment horizontal="left" vertical="center"/>
    </xf>
    <xf numFmtId="165" fontId="26" fillId="0" borderId="4" xfId="9" applyFont="1" applyBorder="1" applyAlignment="1">
      <alignment horizontal="left" vertical="center"/>
    </xf>
    <xf numFmtId="0" fontId="42" fillId="0" borderId="1" xfId="0" applyFont="1" applyBorder="1" applyAlignment="1">
      <alignment horizontal="center"/>
    </xf>
    <xf numFmtId="0" fontId="0" fillId="0" borderId="1" xfId="0" applyBorder="1" applyAlignment="1">
      <alignment horizontal="center" vertical="center"/>
    </xf>
    <xf numFmtId="0" fontId="19" fillId="2" borderId="0" xfId="2" applyFont="1" applyFill="1" applyAlignment="1">
      <alignment horizontal="right" vertical="top"/>
    </xf>
    <xf numFmtId="167" fontId="18" fillId="10" borderId="1" xfId="14" applyNumberFormat="1" applyFont="1" applyFill="1" applyBorder="1" applyAlignment="1" applyProtection="1">
      <alignment horizontal="center" vertical="top" wrapText="1"/>
      <protection locked="0"/>
    </xf>
    <xf numFmtId="0" fontId="5" fillId="0" borderId="0" xfId="24" applyAlignment="1">
      <alignment horizontal="center"/>
    </xf>
    <xf numFmtId="0" fontId="38" fillId="41" borderId="1" xfId="0" applyFont="1" applyFill="1" applyBorder="1" applyAlignment="1">
      <alignment horizontal="center" vertical="center" textRotation="90" wrapText="1"/>
    </xf>
    <xf numFmtId="165" fontId="18" fillId="0" borderId="5" xfId="9" applyFont="1" applyBorder="1" applyAlignment="1">
      <alignment horizontal="center" vertical="center" wrapText="1"/>
    </xf>
    <xf numFmtId="0" fontId="37" fillId="4" borderId="1" xfId="0" applyFont="1" applyFill="1" applyBorder="1" applyAlignment="1">
      <alignment horizontal="center" vertical="center" textRotation="90" wrapText="1"/>
    </xf>
    <xf numFmtId="167" fontId="18" fillId="4" borderId="1" xfId="14" applyNumberFormat="1" applyFont="1" applyFill="1" applyBorder="1" applyAlignment="1" applyProtection="1">
      <alignment horizontal="center"/>
      <protection locked="0"/>
    </xf>
    <xf numFmtId="0" fontId="4" fillId="0" borderId="0" xfId="26"/>
    <xf numFmtId="0" fontId="4" fillId="6" borderId="1" xfId="26" applyFill="1" applyBorder="1"/>
    <xf numFmtId="0" fontId="26" fillId="0" borderId="1" xfId="13" applyFont="1" applyBorder="1" applyAlignment="1">
      <alignment vertical="center" wrapText="1"/>
    </xf>
    <xf numFmtId="0" fontId="26" fillId="0" borderId="1" xfId="13" applyFont="1" applyBorder="1" applyAlignment="1">
      <alignment horizontal="center" vertical="center" wrapText="1"/>
    </xf>
    <xf numFmtId="0" fontId="33" fillId="0" borderId="0" xfId="0" applyFont="1" applyAlignment="1">
      <alignment vertical="center"/>
    </xf>
    <xf numFmtId="0" fontId="41" fillId="0" borderId="0" xfId="0" applyFont="1" applyAlignment="1">
      <alignment vertical="center"/>
    </xf>
    <xf numFmtId="177" fontId="18" fillId="9" borderId="1" xfId="14" applyNumberFormat="1" applyFont="1" applyFill="1" applyBorder="1" applyAlignment="1">
      <alignment horizontal="center" vertical="top"/>
    </xf>
    <xf numFmtId="0" fontId="26" fillId="3" borderId="1" xfId="3" applyFont="1" applyFill="1" applyBorder="1" applyAlignment="1">
      <alignment vertical="center"/>
    </xf>
    <xf numFmtId="0" fontId="26" fillId="3" borderId="1" xfId="3" applyFont="1" applyFill="1" applyBorder="1" applyAlignment="1">
      <alignment horizontal="center" vertical="center" wrapText="1"/>
    </xf>
    <xf numFmtId="0" fontId="49" fillId="0" borderId="2" xfId="17" applyFont="1" applyBorder="1" applyAlignment="1">
      <alignment vertical="center" wrapText="1"/>
    </xf>
    <xf numFmtId="167" fontId="50" fillId="10" borderId="1" xfId="14" applyNumberFormat="1" applyFont="1" applyFill="1" applyBorder="1" applyAlignment="1" applyProtection="1">
      <alignment horizontal="center" vertical="top"/>
      <protection locked="0"/>
    </xf>
    <xf numFmtId="167" fontId="50" fillId="10" borderId="1" xfId="14" applyNumberFormat="1" applyFont="1" applyFill="1" applyBorder="1" applyAlignment="1" applyProtection="1">
      <alignment horizontal="center" vertical="top" wrapText="1"/>
      <protection locked="0"/>
    </xf>
    <xf numFmtId="0" fontId="20" fillId="2" borderId="0" xfId="2" applyFont="1" applyFill="1" applyAlignment="1">
      <alignment horizontal="center" vertical="center"/>
    </xf>
    <xf numFmtId="0" fontId="19" fillId="2" borderId="0" xfId="2" applyFont="1" applyFill="1" applyAlignment="1">
      <alignment horizontal="center" vertical="center"/>
    </xf>
    <xf numFmtId="0" fontId="21" fillId="2" borderId="0" xfId="2" applyFont="1" applyFill="1" applyAlignment="1">
      <alignment horizontal="center" vertical="center"/>
    </xf>
    <xf numFmtId="0" fontId="23" fillId="2" borderId="0" xfId="2" applyFont="1" applyFill="1" applyAlignment="1">
      <alignment horizontal="center" vertical="center"/>
    </xf>
    <xf numFmtId="0" fontId="26" fillId="7" borderId="12" xfId="2" applyFont="1" applyFill="1" applyBorder="1" applyAlignment="1">
      <alignment horizontal="center" vertical="center"/>
    </xf>
    <xf numFmtId="0" fontId="14" fillId="0" borderId="0" xfId="3" applyAlignment="1">
      <alignment horizontal="center" vertical="center"/>
    </xf>
    <xf numFmtId="49" fontId="0" fillId="6" borderId="1" xfId="0" applyNumberFormat="1" applyFill="1" applyBorder="1" applyAlignment="1">
      <alignment horizontal="left" vertical="top" wrapText="1"/>
    </xf>
    <xf numFmtId="49" fontId="0" fillId="7" borderId="1" xfId="0" applyNumberFormat="1" applyFill="1" applyBorder="1" applyAlignment="1">
      <alignment horizontal="center" vertical="top" wrapText="1"/>
    </xf>
    <xf numFmtId="14" fontId="13" fillId="0" borderId="0" xfId="13" applyNumberFormat="1"/>
    <xf numFmtId="0" fontId="0" fillId="0" borderId="1" xfId="0" quotePrefix="1" applyBorder="1" applyAlignment="1">
      <alignment horizontal="left" vertical="top" wrapText="1"/>
    </xf>
    <xf numFmtId="0" fontId="26" fillId="0" borderId="1" xfId="13" applyFont="1" applyBorder="1" applyAlignment="1">
      <alignment horizontal="centerContinuous" vertical="center" wrapText="1"/>
    </xf>
    <xf numFmtId="0" fontId="2" fillId="0" borderId="0" xfId="3" applyFont="1"/>
    <xf numFmtId="0" fontId="24" fillId="0" borderId="0" xfId="3" applyFont="1" applyAlignment="1">
      <alignment horizontal="center" vertical="center"/>
    </xf>
    <xf numFmtId="0" fontId="24" fillId="0" borderId="0" xfId="3" applyFont="1"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17" applyFont="1" applyAlignment="1">
      <alignment vertical="center"/>
    </xf>
    <xf numFmtId="0" fontId="24" fillId="0" borderId="0" xfId="13" applyFont="1" applyAlignment="1">
      <alignment vertical="center"/>
    </xf>
    <xf numFmtId="0" fontId="24" fillId="0" borderId="0" xfId="13" applyFont="1" applyAlignment="1">
      <alignment horizontal="center" vertical="center"/>
    </xf>
    <xf numFmtId="0" fontId="24" fillId="0" borderId="0" xfId="24" applyFont="1" applyAlignment="1">
      <alignment vertical="center"/>
    </xf>
    <xf numFmtId="0" fontId="27" fillId="0" borderId="0" xfId="0" applyFont="1" applyAlignment="1">
      <alignment vertical="center"/>
    </xf>
    <xf numFmtId="0" fontId="27" fillId="0" borderId="0" xfId="3" applyFont="1" applyAlignment="1">
      <alignment vertical="center"/>
    </xf>
    <xf numFmtId="0" fontId="27" fillId="0" borderId="0" xfId="0" applyFont="1" applyAlignment="1">
      <alignment horizontal="right" vertical="center"/>
    </xf>
    <xf numFmtId="0" fontId="27" fillId="0" borderId="0" xfId="3" applyFont="1" applyAlignment="1">
      <alignment horizontal="right" vertical="center"/>
    </xf>
    <xf numFmtId="0" fontId="16" fillId="0" borderId="0" xfId="3" applyFont="1" applyAlignment="1">
      <alignment horizontal="left" vertical="center"/>
    </xf>
    <xf numFmtId="0" fontId="28" fillId="0" borderId="0" xfId="0" applyFont="1" applyAlignment="1">
      <alignment horizontal="left"/>
    </xf>
    <xf numFmtId="167" fontId="18" fillId="5" borderId="1" xfId="14" applyNumberFormat="1" applyFont="1" applyFill="1" applyBorder="1" applyAlignment="1">
      <alignment horizontal="left" vertical="top"/>
    </xf>
    <xf numFmtId="0" fontId="16" fillId="2" borderId="1" xfId="26" applyFont="1" applyFill="1" applyBorder="1"/>
    <xf numFmtId="0" fontId="1" fillId="0" borderId="1" xfId="3" applyFont="1" applyBorder="1"/>
    <xf numFmtId="167" fontId="18" fillId="0" borderId="1" xfId="14" applyNumberFormat="1" applyFont="1" applyBorder="1" applyAlignment="1" applyProtection="1">
      <alignment horizontal="center" vertical="center"/>
      <protection locked="0"/>
    </xf>
    <xf numFmtId="176" fontId="18" fillId="0" borderId="1" xfId="14" applyNumberFormat="1" applyFont="1" applyBorder="1" applyAlignment="1" applyProtection="1">
      <alignment horizontal="center" vertical="center"/>
      <protection locked="0"/>
    </xf>
    <xf numFmtId="167" fontId="18" fillId="0" borderId="1" xfId="14" applyNumberFormat="1" applyFont="1" applyBorder="1" applyAlignment="1" applyProtection="1">
      <alignment horizontal="left"/>
      <protection locked="0"/>
    </xf>
    <xf numFmtId="49" fontId="18" fillId="6" borderId="1" xfId="10" applyNumberFormat="1" applyFont="1" applyFill="1" applyBorder="1" applyAlignment="1" applyProtection="1">
      <alignment horizontal="center" vertical="top"/>
    </xf>
    <xf numFmtId="166" fontId="18" fillId="8" borderId="4" xfId="7" applyFont="1" applyFill="1" applyBorder="1"/>
    <xf numFmtId="0" fontId="1" fillId="0" borderId="1" xfId="13" applyFont="1" applyBorder="1"/>
    <xf numFmtId="0" fontId="1" fillId="7" borderId="13" xfId="3" applyFont="1" applyFill="1" applyBorder="1"/>
    <xf numFmtId="0" fontId="1" fillId="0" borderId="0" xfId="3" applyFont="1"/>
    <xf numFmtId="0" fontId="1" fillId="0" borderId="0" xfId="13" applyFont="1"/>
    <xf numFmtId="0" fontId="1" fillId="7" borderId="13" xfId="13" applyFont="1" applyFill="1" applyBorder="1"/>
    <xf numFmtId="0" fontId="1" fillId="0" borderId="1" xfId="13" applyFont="1" applyBorder="1" applyAlignment="1">
      <alignment horizontal="center"/>
    </xf>
    <xf numFmtId="0" fontId="1" fillId="0" borderId="0" xfId="17" applyFont="1"/>
    <xf numFmtId="0" fontId="1" fillId="0" borderId="1" xfId="17" applyFont="1" applyBorder="1"/>
    <xf numFmtId="0" fontId="1" fillId="0" borderId="1" xfId="17" applyFont="1" applyBorder="1" applyAlignment="1">
      <alignment horizontal="center"/>
    </xf>
    <xf numFmtId="0" fontId="1" fillId="0" borderId="6" xfId="3" applyFont="1" applyBorder="1"/>
    <xf numFmtId="0" fontId="1" fillId="0" borderId="1" xfId="3" quotePrefix="1" applyFont="1" applyBorder="1"/>
    <xf numFmtId="0" fontId="1" fillId="0" borderId="0" xfId="0" applyFont="1" applyAlignment="1">
      <alignment horizontal="right" vertical="center"/>
    </xf>
    <xf numFmtId="0" fontId="1" fillId="0" borderId="0" xfId="0" applyFont="1" applyAlignment="1">
      <alignment vertical="center"/>
    </xf>
    <xf numFmtId="169" fontId="1" fillId="6" borderId="1" xfId="1" applyNumberFormat="1" applyFont="1" applyFill="1" applyBorder="1" applyAlignment="1">
      <alignment horizontal="left" vertical="top" wrapText="1"/>
    </xf>
    <xf numFmtId="1" fontId="1" fillId="6" borderId="1" xfId="1" applyNumberFormat="1" applyFont="1" applyFill="1" applyBorder="1" applyAlignment="1">
      <alignment horizontal="center" vertical="top"/>
    </xf>
    <xf numFmtId="169" fontId="1" fillId="6" borderId="5" xfId="1" applyNumberFormat="1" applyFont="1" applyFill="1" applyBorder="1" applyAlignment="1">
      <alignment horizontal="left" vertical="top" wrapText="1"/>
    </xf>
    <xf numFmtId="0" fontId="1" fillId="0" borderId="0" xfId="3" applyFont="1" applyAlignment="1">
      <alignment horizontal="center" vertical="center"/>
    </xf>
    <xf numFmtId="0" fontId="1" fillId="0" borderId="0" xfId="0" applyFont="1"/>
    <xf numFmtId="173" fontId="1" fillId="6" borderId="1" xfId="1" applyNumberFormat="1" applyFont="1" applyFill="1" applyBorder="1" applyAlignment="1">
      <alignment horizontal="center"/>
    </xf>
    <xf numFmtId="171" fontId="1" fillId="6" borderId="1" xfId="1" applyNumberFormat="1" applyFont="1" applyFill="1" applyBorder="1" applyAlignment="1">
      <alignment horizontal="center"/>
    </xf>
    <xf numFmtId="0" fontId="53" fillId="42" borderId="1" xfId="0" applyFont="1" applyFill="1" applyBorder="1"/>
    <xf numFmtId="0" fontId="52" fillId="42" borderId="1" xfId="28" applyFill="1" applyBorder="1"/>
    <xf numFmtId="0" fontId="53" fillId="42" borderId="1" xfId="0" quotePrefix="1" applyFont="1" applyFill="1" applyBorder="1"/>
    <xf numFmtId="165" fontId="18" fillId="5" borderId="1" xfId="14" applyFont="1" applyFill="1" applyBorder="1"/>
    <xf numFmtId="167" fontId="18" fillId="6" borderId="1" xfId="14" applyNumberFormat="1" applyFont="1" applyFill="1" applyBorder="1" applyAlignment="1" applyProtection="1">
      <alignment horizontal="center" vertical="top" wrapText="1"/>
      <protection locked="0"/>
    </xf>
    <xf numFmtId="0" fontId="1" fillId="0" borderId="0" xfId="39"/>
    <xf numFmtId="0" fontId="24" fillId="0" borderId="0" xfId="39" applyFont="1" applyAlignment="1">
      <alignment horizontal="left" vertical="center"/>
    </xf>
    <xf numFmtId="167" fontId="18" fillId="0" borderId="1" xfId="14" applyNumberFormat="1" applyFont="1" applyBorder="1" applyAlignment="1" applyProtection="1">
      <alignment horizontal="center"/>
      <protection locked="0"/>
    </xf>
    <xf numFmtId="0" fontId="24" fillId="0" borderId="0" xfId="0" applyFont="1" applyAlignment="1">
      <alignment vertical="center" wrapText="1"/>
    </xf>
    <xf numFmtId="166" fontId="18" fillId="0" borderId="5" xfId="9" applyNumberFormat="1" applyFont="1" applyBorder="1" applyAlignment="1">
      <alignment horizontal="center" vertical="center"/>
    </xf>
    <xf numFmtId="171" fontId="1" fillId="6" borderId="1" xfId="46" applyNumberFormat="1" applyFont="1" applyFill="1" applyBorder="1" applyAlignment="1">
      <alignment horizontal="center"/>
    </xf>
    <xf numFmtId="178" fontId="18" fillId="24" borderId="1" xfId="14" applyNumberFormat="1" applyFont="1" applyFill="1" applyBorder="1" applyAlignment="1">
      <alignment horizontal="center"/>
    </xf>
    <xf numFmtId="0" fontId="1" fillId="0" borderId="0" xfId="45"/>
    <xf numFmtId="0" fontId="24" fillId="0" borderId="0" xfId="45" applyFont="1" applyAlignment="1">
      <alignment horizontal="left" vertical="center"/>
    </xf>
    <xf numFmtId="171" fontId="1" fillId="4" borderId="1" xfId="47" applyNumberFormat="1" applyFont="1" applyFill="1" applyBorder="1" applyAlignment="1">
      <alignment horizontal="center"/>
    </xf>
    <xf numFmtId="171" fontId="1" fillId="6" borderId="1" xfId="47" applyNumberFormat="1" applyFont="1" applyFill="1" applyBorder="1" applyAlignment="1">
      <alignment horizontal="center"/>
    </xf>
    <xf numFmtId="165" fontId="18" fillId="0" borderId="0" xfId="9" applyFont="1" applyAlignment="1">
      <alignment vertical="center" wrapText="1"/>
    </xf>
    <xf numFmtId="165" fontId="18" fillId="0" borderId="0" xfId="9" applyFont="1" applyAlignment="1">
      <alignment vertical="center"/>
    </xf>
    <xf numFmtId="165" fontId="18" fillId="0" borderId="0" xfId="9" applyFont="1" applyAlignment="1">
      <alignment horizontal="center" vertical="center" wrapText="1"/>
    </xf>
    <xf numFmtId="0" fontId="42" fillId="0" borderId="0" xfId="0" applyFont="1"/>
    <xf numFmtId="9" fontId="41" fillId="0" borderId="0" xfId="20" applyFont="1" applyAlignment="1">
      <alignment vertical="center"/>
    </xf>
    <xf numFmtId="0" fontId="54" fillId="0" borderId="0" xfId="0" applyFont="1"/>
    <xf numFmtId="0" fontId="1" fillId="7" borderId="13" xfId="39" applyFill="1" applyBorder="1"/>
    <xf numFmtId="0" fontId="24" fillId="0" borderId="0" xfId="39" applyFont="1" applyAlignment="1">
      <alignment vertical="center"/>
    </xf>
    <xf numFmtId="0" fontId="1" fillId="0" borderId="0" xfId="43"/>
    <xf numFmtId="0" fontId="1" fillId="0" borderId="0" xfId="43" applyAlignment="1">
      <alignment vertical="top"/>
    </xf>
    <xf numFmtId="0" fontId="24" fillId="0" borderId="0" xfId="43" applyFont="1" applyAlignment="1">
      <alignment vertical="center"/>
    </xf>
    <xf numFmtId="0" fontId="27" fillId="0" borderId="0" xfId="43" applyFont="1" applyAlignment="1">
      <alignment horizontal="right" vertical="center"/>
    </xf>
    <xf numFmtId="0" fontId="27" fillId="0" borderId="0" xfId="43" applyFont="1" applyAlignment="1">
      <alignment vertical="center"/>
    </xf>
    <xf numFmtId="0" fontId="1" fillId="30" borderId="3" xfId="43" applyFill="1" applyBorder="1"/>
    <xf numFmtId="0" fontId="1" fillId="6" borderId="1" xfId="17" applyFont="1" applyFill="1" applyBorder="1" applyAlignment="1">
      <alignment horizontal="center"/>
    </xf>
    <xf numFmtId="167" fontId="18" fillId="6" borderId="1" xfId="12" applyNumberFormat="1" applyFont="1" applyFill="1" applyBorder="1" applyAlignment="1" applyProtection="1">
      <alignment horizontal="center" vertical="center"/>
      <protection locked="0"/>
    </xf>
    <xf numFmtId="169" fontId="1" fillId="6" borderId="1" xfId="47" applyNumberFormat="1" applyFont="1" applyFill="1" applyBorder="1" applyAlignment="1">
      <alignment horizontal="left" vertical="top" wrapText="1"/>
    </xf>
    <xf numFmtId="179" fontId="26" fillId="7" borderId="8" xfId="1" applyNumberFormat="1" applyFont="1" applyFill="1" applyBorder="1" applyAlignment="1" applyProtection="1">
      <alignment horizontal="center"/>
      <protection locked="0"/>
    </xf>
    <xf numFmtId="0" fontId="37" fillId="38" borderId="1" xfId="0" applyFont="1" applyFill="1" applyBorder="1" applyAlignment="1">
      <alignment horizontal="center" vertical="center" textRotation="90" wrapText="1"/>
    </xf>
    <xf numFmtId="0" fontId="38" fillId="38" borderId="1" xfId="0" applyFont="1" applyFill="1" applyBorder="1" applyAlignment="1">
      <alignment horizontal="center" vertical="center" textRotation="90" wrapText="1"/>
    </xf>
    <xf numFmtId="175" fontId="18" fillId="10" borderId="1" xfId="14" applyNumberFormat="1" applyFont="1" applyFill="1" applyBorder="1" applyAlignment="1" applyProtection="1">
      <alignment horizontal="center"/>
      <protection locked="0"/>
    </xf>
    <xf numFmtId="0" fontId="38" fillId="0" borderId="1" xfId="0" applyFont="1" applyBorder="1" applyAlignment="1">
      <alignment horizontal="center" vertical="center" textRotation="90" wrapText="1"/>
    </xf>
    <xf numFmtId="167" fontId="26" fillId="7" borderId="1" xfId="14" applyNumberFormat="1" applyFont="1" applyFill="1" applyBorder="1" applyAlignment="1">
      <alignment horizontal="center" vertical="top"/>
    </xf>
    <xf numFmtId="0" fontId="37" fillId="34" borderId="1" xfId="0" applyFont="1" applyFill="1" applyBorder="1" applyAlignment="1">
      <alignment horizontal="center" vertical="center" textRotation="90" wrapText="1"/>
    </xf>
    <xf numFmtId="0" fontId="38" fillId="34" borderId="1" xfId="0" applyFont="1" applyFill="1" applyBorder="1" applyAlignment="1">
      <alignment horizontal="center" vertical="center" textRotation="90" wrapText="1"/>
    </xf>
    <xf numFmtId="0" fontId="37" fillId="36" borderId="1" xfId="0" applyFont="1" applyFill="1" applyBorder="1" applyAlignment="1">
      <alignment horizontal="center" vertical="center" textRotation="90" wrapText="1"/>
    </xf>
    <xf numFmtId="0" fontId="38" fillId="36" borderId="1" xfId="0" applyFont="1" applyFill="1" applyBorder="1" applyAlignment="1">
      <alignment horizontal="center" vertical="center" textRotation="90" wrapText="1"/>
    </xf>
    <xf numFmtId="175" fontId="26" fillId="7" borderId="1" xfId="14" applyNumberFormat="1" applyFont="1" applyFill="1" applyBorder="1" applyAlignment="1" applyProtection="1">
      <alignment horizontal="center"/>
      <protection locked="0"/>
    </xf>
    <xf numFmtId="9" fontId="55" fillId="0" borderId="1" xfId="20" applyFont="1" applyBorder="1" applyAlignment="1">
      <alignment horizontal="center" vertical="center" wrapText="1"/>
    </xf>
    <xf numFmtId="0" fontId="55" fillId="0" borderId="1" xfId="0" applyFont="1" applyBorder="1" applyAlignment="1">
      <alignment horizontal="center" vertical="center" wrapText="1"/>
    </xf>
    <xf numFmtId="165" fontId="26" fillId="0" borderId="12" xfId="9" applyFont="1" applyBorder="1" applyAlignment="1">
      <alignment horizontal="center" vertical="center" wrapText="1"/>
    </xf>
    <xf numFmtId="0" fontId="31" fillId="11" borderId="16" xfId="0" applyFont="1" applyFill="1" applyBorder="1" applyAlignment="1">
      <alignment horizontal="center" vertical="center"/>
    </xf>
    <xf numFmtId="0" fontId="31" fillId="12" borderId="17" xfId="0" applyFont="1" applyFill="1" applyBorder="1" applyAlignment="1">
      <alignment horizontal="center" vertical="center"/>
    </xf>
    <xf numFmtId="0" fontId="31" fillId="13" borderId="17" xfId="0" applyFont="1" applyFill="1" applyBorder="1" applyAlignment="1">
      <alignment horizontal="center" vertical="center"/>
    </xf>
    <xf numFmtId="0" fontId="31" fillId="14" borderId="17" xfId="0" applyFont="1" applyFill="1" applyBorder="1" applyAlignment="1">
      <alignment horizontal="center" vertical="center"/>
    </xf>
    <xf numFmtId="0" fontId="31" fillId="15" borderId="17" xfId="0" applyFont="1" applyFill="1" applyBorder="1" applyAlignment="1">
      <alignment horizontal="center" vertical="center"/>
    </xf>
    <xf numFmtId="0" fontId="31" fillId="16" borderId="17" xfId="0" applyFont="1" applyFill="1" applyBorder="1" applyAlignment="1">
      <alignment horizontal="center" vertical="center"/>
    </xf>
    <xf numFmtId="0" fontId="31" fillId="17" borderId="17" xfId="0" applyFont="1" applyFill="1" applyBorder="1" applyAlignment="1">
      <alignment horizontal="center" vertical="center"/>
    </xf>
    <xf numFmtId="0" fontId="31" fillId="20" borderId="17" xfId="0" applyFont="1" applyFill="1" applyBorder="1" applyAlignment="1">
      <alignment horizontal="center" vertical="center"/>
    </xf>
    <xf numFmtId="0" fontId="31" fillId="18" borderId="17" xfId="0" applyFont="1" applyFill="1" applyBorder="1" applyAlignment="1">
      <alignment horizontal="center" vertical="center"/>
    </xf>
    <xf numFmtId="0" fontId="31" fillId="19" borderId="18" xfId="0" applyFont="1" applyFill="1" applyBorder="1" applyAlignment="1">
      <alignment horizontal="center" vertical="center"/>
    </xf>
    <xf numFmtId="171" fontId="1" fillId="6" borderId="19" xfId="47" applyNumberFormat="1" applyFont="1" applyFill="1" applyBorder="1" applyAlignment="1">
      <alignment horizontal="center"/>
    </xf>
    <xf numFmtId="171" fontId="1" fillId="6" borderId="20" xfId="47" applyNumberFormat="1" applyFont="1" applyFill="1" applyBorder="1" applyAlignment="1">
      <alignment horizontal="center"/>
    </xf>
    <xf numFmtId="171" fontId="1" fillId="6" borderId="19" xfId="46" applyNumberFormat="1" applyFont="1" applyFill="1" applyBorder="1" applyAlignment="1">
      <alignment horizontal="center"/>
    </xf>
    <xf numFmtId="171" fontId="1" fillId="6" borderId="20" xfId="46" applyNumberFormat="1" applyFont="1" applyFill="1" applyBorder="1" applyAlignment="1">
      <alignment horizontal="center"/>
    </xf>
    <xf numFmtId="177" fontId="18" fillId="3" borderId="7" xfId="14" applyNumberFormat="1" applyFont="1" applyFill="1" applyBorder="1" applyAlignment="1">
      <alignment horizontal="center" vertical="top"/>
    </xf>
    <xf numFmtId="177" fontId="18" fillId="3" borderId="8" xfId="14" applyNumberFormat="1" applyFont="1" applyFill="1" applyBorder="1" applyAlignment="1">
      <alignment horizontal="center" vertical="top"/>
    </xf>
    <xf numFmtId="177" fontId="18" fillId="3" borderId="21" xfId="14" applyNumberFormat="1" applyFont="1" applyFill="1" applyBorder="1" applyAlignment="1">
      <alignment horizontal="center" vertical="top"/>
    </xf>
    <xf numFmtId="177" fontId="18" fillId="9" borderId="19" xfId="14" applyNumberFormat="1" applyFont="1" applyFill="1" applyBorder="1" applyAlignment="1">
      <alignment horizontal="center" vertical="top"/>
    </xf>
    <xf numFmtId="177" fontId="18" fillId="9" borderId="20" xfId="14" applyNumberFormat="1" applyFont="1" applyFill="1" applyBorder="1" applyAlignment="1">
      <alignment horizontal="center" vertical="top"/>
    </xf>
    <xf numFmtId="177" fontId="18" fillId="3" borderId="15" xfId="14" applyNumberFormat="1" applyFont="1" applyFill="1" applyBorder="1" applyAlignment="1">
      <alignment horizontal="center" vertical="top"/>
    </xf>
    <xf numFmtId="177" fontId="18" fillId="3" borderId="2" xfId="14" applyNumberFormat="1" applyFont="1" applyFill="1" applyBorder="1" applyAlignment="1">
      <alignment horizontal="center" vertical="top"/>
    </xf>
    <xf numFmtId="177" fontId="18" fillId="9" borderId="7" xfId="14" applyNumberFormat="1" applyFont="1" applyFill="1" applyBorder="1" applyAlignment="1">
      <alignment horizontal="center" vertical="top"/>
    </xf>
    <xf numFmtId="177" fontId="18" fillId="9" borderId="8" xfId="14" applyNumberFormat="1" applyFont="1" applyFill="1" applyBorder="1" applyAlignment="1">
      <alignment horizontal="center" vertical="top"/>
    </xf>
    <xf numFmtId="0" fontId="31" fillId="19" borderId="25" xfId="0" applyFont="1" applyFill="1" applyBorder="1" applyAlignment="1">
      <alignment horizontal="center" vertical="center"/>
    </xf>
    <xf numFmtId="177" fontId="18" fillId="9" borderId="5" xfId="14" applyNumberFormat="1" applyFont="1" applyFill="1" applyBorder="1" applyAlignment="1">
      <alignment horizontal="center" vertical="top"/>
    </xf>
    <xf numFmtId="177" fontId="18" fillId="9" borderId="9" xfId="14" applyNumberFormat="1" applyFont="1" applyFill="1" applyBorder="1" applyAlignment="1">
      <alignment horizontal="center" vertical="top"/>
    </xf>
    <xf numFmtId="177" fontId="18" fillId="3" borderId="14" xfId="14" applyNumberFormat="1" applyFont="1" applyFill="1" applyBorder="1" applyAlignment="1">
      <alignment horizontal="center" vertical="top"/>
    </xf>
    <xf numFmtId="0" fontId="37" fillId="40" borderId="26" xfId="0" applyFont="1" applyFill="1" applyBorder="1" applyAlignment="1">
      <alignment horizontal="center" vertical="center" textRotation="90" wrapText="1"/>
    </xf>
    <xf numFmtId="0" fontId="37" fillId="40" borderId="2" xfId="0" applyFont="1" applyFill="1" applyBorder="1" applyAlignment="1">
      <alignment horizontal="center" vertical="center" textRotation="90" wrapText="1"/>
    </xf>
    <xf numFmtId="0" fontId="37" fillId="43" borderId="2" xfId="0" applyFont="1" applyFill="1" applyBorder="1" applyAlignment="1">
      <alignment horizontal="center" vertical="center" textRotation="90" wrapText="1"/>
    </xf>
    <xf numFmtId="0" fontId="37" fillId="43" borderId="26" xfId="0" applyFont="1" applyFill="1" applyBorder="1" applyAlignment="1">
      <alignment horizontal="center" vertical="center" textRotation="90" wrapText="1"/>
    </xf>
    <xf numFmtId="180" fontId="1" fillId="6" borderId="1" xfId="47" applyNumberFormat="1" applyFont="1" applyFill="1" applyBorder="1" applyAlignment="1">
      <alignment horizontal="right"/>
    </xf>
    <xf numFmtId="1" fontId="0" fillId="6" borderId="4" xfId="0" applyNumberFormat="1" applyFill="1" applyBorder="1" applyAlignment="1">
      <alignment horizontal="center" vertical="top"/>
    </xf>
    <xf numFmtId="170" fontId="18" fillId="6" borderId="1" xfId="10" applyNumberFormat="1" applyFont="1" applyFill="1" applyBorder="1" applyAlignment="1" applyProtection="1">
      <alignment horizontal="center" vertical="top"/>
    </xf>
    <xf numFmtId="181" fontId="0" fillId="0" borderId="0" xfId="0" applyNumberFormat="1"/>
    <xf numFmtId="182" fontId="1" fillId="6" borderId="1" xfId="46" applyNumberFormat="1" applyFont="1" applyFill="1" applyBorder="1" applyAlignment="1">
      <alignment horizontal="center"/>
    </xf>
    <xf numFmtId="182" fontId="18" fillId="6" borderId="1" xfId="14" applyNumberFormat="1" applyFont="1" applyFill="1" applyBorder="1" applyAlignment="1">
      <alignment horizontal="center" vertical="top"/>
    </xf>
    <xf numFmtId="182" fontId="18" fillId="6" borderId="1" xfId="12" applyNumberFormat="1" applyFont="1" applyFill="1" applyBorder="1" applyAlignment="1" applyProtection="1">
      <alignment horizontal="center" vertical="center"/>
      <protection locked="0"/>
    </xf>
    <xf numFmtId="0" fontId="31" fillId="11" borderId="1" xfId="0" applyFont="1" applyFill="1" applyBorder="1" applyAlignment="1">
      <alignment horizontal="center" vertical="center"/>
    </xf>
    <xf numFmtId="0" fontId="31" fillId="12" borderId="1" xfId="0" applyFont="1" applyFill="1" applyBorder="1" applyAlignment="1">
      <alignment horizontal="center" vertical="center"/>
    </xf>
    <xf numFmtId="0" fontId="31" fillId="13" borderId="1" xfId="0" applyFont="1" applyFill="1" applyBorder="1" applyAlignment="1">
      <alignment horizontal="center" vertical="center"/>
    </xf>
    <xf numFmtId="0" fontId="31" fillId="14" borderId="1" xfId="0" applyFont="1" applyFill="1" applyBorder="1" applyAlignment="1">
      <alignment horizontal="center" vertical="center"/>
    </xf>
    <xf numFmtId="0" fontId="31" fillId="15" borderId="1" xfId="0" applyFont="1" applyFill="1" applyBorder="1" applyAlignment="1">
      <alignment horizontal="center" vertical="center"/>
    </xf>
    <xf numFmtId="0" fontId="31" fillId="16" borderId="1" xfId="0" applyFont="1" applyFill="1" applyBorder="1" applyAlignment="1">
      <alignment horizontal="center" vertical="center"/>
    </xf>
    <xf numFmtId="0" fontId="31" fillId="17" borderId="1" xfId="0" applyFont="1" applyFill="1" applyBorder="1" applyAlignment="1">
      <alignment horizontal="center" vertical="center"/>
    </xf>
    <xf numFmtId="0" fontId="31" fillId="20" borderId="1" xfId="0" applyFont="1" applyFill="1" applyBorder="1" applyAlignment="1">
      <alignment horizontal="center" vertical="center"/>
    </xf>
    <xf numFmtId="0" fontId="31" fillId="18" borderId="1" xfId="0" applyFont="1" applyFill="1" applyBorder="1" applyAlignment="1">
      <alignment horizontal="center" vertical="center"/>
    </xf>
    <xf numFmtId="0" fontId="31" fillId="19" borderId="1" xfId="0" applyFont="1" applyFill="1" applyBorder="1" applyAlignment="1">
      <alignment horizontal="center" vertical="center"/>
    </xf>
    <xf numFmtId="0" fontId="16" fillId="0" borderId="5" xfId="0" applyFont="1" applyBorder="1"/>
    <xf numFmtId="0" fontId="16" fillId="0" borderId="3" xfId="0" applyFont="1" applyBorder="1"/>
    <xf numFmtId="0" fontId="16" fillId="0" borderId="4" xfId="0" applyFont="1" applyBorder="1"/>
    <xf numFmtId="0" fontId="20" fillId="2" borderId="0" xfId="2" applyFont="1" applyFill="1" applyAlignment="1">
      <alignment horizontal="left" vertical="center"/>
    </xf>
    <xf numFmtId="0" fontId="19" fillId="2" borderId="0" xfId="2" applyFont="1" applyFill="1" applyAlignment="1">
      <alignment horizontal="left" vertical="center"/>
    </xf>
    <xf numFmtId="0" fontId="21" fillId="2" borderId="0" xfId="2" applyFont="1" applyFill="1" applyAlignment="1">
      <alignment horizontal="left" vertical="center"/>
    </xf>
    <xf numFmtId="0" fontId="23" fillId="2" borderId="0" xfId="2" applyFont="1" applyFill="1" applyAlignment="1">
      <alignment horizontal="left" vertical="center"/>
    </xf>
    <xf numFmtId="0" fontId="26" fillId="7" borderId="12" xfId="2" applyFont="1" applyFill="1" applyBorder="1" applyAlignment="1">
      <alignment horizontal="left" vertical="center"/>
    </xf>
    <xf numFmtId="0" fontId="26" fillId="7" borderId="13" xfId="2" applyFont="1" applyFill="1" applyBorder="1" applyAlignment="1">
      <alignment horizontal="left" vertical="center"/>
    </xf>
    <xf numFmtId="0" fontId="14" fillId="0" borderId="0" xfId="3" applyAlignment="1">
      <alignment horizontal="left" vertical="center"/>
    </xf>
    <xf numFmtId="0" fontId="1" fillId="0" borderId="0" xfId="3" applyFont="1" applyAlignment="1">
      <alignment horizontal="left" vertical="center"/>
    </xf>
    <xf numFmtId="0" fontId="14" fillId="0" borderId="1" xfId="3" applyBorder="1" applyAlignment="1">
      <alignment horizontal="left" vertical="center"/>
    </xf>
    <xf numFmtId="0" fontId="16" fillId="0" borderId="1" xfId="3" applyFont="1" applyBorder="1" applyAlignment="1">
      <alignment horizontal="center" vertical="center"/>
    </xf>
    <xf numFmtId="183" fontId="0" fillId="0" borderId="0" xfId="0" applyNumberFormat="1"/>
    <xf numFmtId="167" fontId="18" fillId="6" borderId="4" xfId="12" applyNumberFormat="1" applyFont="1" applyFill="1" applyBorder="1" applyAlignment="1" applyProtection="1">
      <alignment horizontal="center" vertical="center"/>
      <protection locked="0"/>
    </xf>
    <xf numFmtId="172" fontId="18" fillId="6" borderId="4" xfId="12" applyNumberFormat="1" applyFont="1" applyFill="1" applyBorder="1" applyAlignment="1" applyProtection="1">
      <alignment horizontal="center" vertical="center"/>
      <protection locked="0"/>
    </xf>
    <xf numFmtId="171" fontId="1" fillId="6" borderId="1" xfId="31" applyNumberFormat="1" applyFill="1" applyBorder="1" applyAlignment="1">
      <alignment horizontal="center" vertical="top"/>
    </xf>
    <xf numFmtId="168" fontId="1" fillId="6" borderId="1" xfId="31" applyNumberFormat="1" applyFill="1" applyBorder="1" applyAlignment="1">
      <alignment horizontal="right"/>
    </xf>
    <xf numFmtId="173" fontId="1" fillId="6" borderId="1" xfId="46" applyNumberFormat="1" applyFont="1" applyFill="1" applyBorder="1" applyAlignment="1">
      <alignment horizontal="center"/>
    </xf>
    <xf numFmtId="167" fontId="1" fillId="0" borderId="1" xfId="17" applyNumberFormat="1" applyFont="1" applyBorder="1"/>
    <xf numFmtId="1" fontId="1" fillId="6" borderId="1" xfId="47" applyNumberFormat="1" applyFont="1" applyFill="1" applyBorder="1" applyAlignment="1">
      <alignment horizontal="center" vertical="top" wrapText="1"/>
    </xf>
    <xf numFmtId="1" fontId="1" fillId="6" borderId="1" xfId="47" applyNumberFormat="1" applyFont="1" applyFill="1" applyBorder="1" applyAlignment="1">
      <alignment horizontal="center" vertical="top"/>
    </xf>
    <xf numFmtId="169" fontId="1" fillId="6" borderId="5" xfId="47" applyNumberFormat="1" applyFont="1" applyFill="1" applyBorder="1" applyAlignment="1">
      <alignment horizontal="left" vertical="top" wrapText="1"/>
    </xf>
    <xf numFmtId="184" fontId="1" fillId="6" borderId="1" xfId="1" applyNumberFormat="1" applyFont="1" applyFill="1" applyBorder="1" applyAlignment="1">
      <alignment horizontal="center"/>
    </xf>
    <xf numFmtId="2" fontId="18" fillId="3" borderId="7" xfId="14" applyNumberFormat="1" applyFont="1" applyFill="1" applyBorder="1" applyAlignment="1">
      <alignment horizontal="center" vertical="top"/>
    </xf>
    <xf numFmtId="2" fontId="18" fillId="3" borderId="8" xfId="14" applyNumberFormat="1" applyFont="1" applyFill="1" applyBorder="1" applyAlignment="1">
      <alignment horizontal="center" vertical="top"/>
    </xf>
    <xf numFmtId="2" fontId="18" fillId="3" borderId="21" xfId="14" applyNumberFormat="1" applyFont="1" applyFill="1" applyBorder="1" applyAlignment="1">
      <alignment horizontal="center" vertical="top"/>
    </xf>
    <xf numFmtId="1" fontId="1" fillId="6" borderId="1" xfId="1" applyNumberFormat="1" applyFont="1" applyFill="1" applyBorder="1" applyAlignment="1">
      <alignment horizontal="center" vertical="top" wrapText="1"/>
    </xf>
    <xf numFmtId="171" fontId="53" fillId="42" borderId="1" xfId="0" applyNumberFormat="1" applyFont="1" applyFill="1" applyBorder="1" applyAlignment="1">
      <alignment horizontal="center"/>
    </xf>
    <xf numFmtId="169" fontId="18" fillId="0" borderId="1" xfId="1" applyNumberFormat="1" applyFont="1" applyBorder="1" applyAlignment="1">
      <alignment horizontal="center" vertical="center" wrapText="1"/>
    </xf>
    <xf numFmtId="185" fontId="18" fillId="0" borderId="1" xfId="1" applyNumberFormat="1" applyFont="1" applyBorder="1" applyAlignment="1">
      <alignment horizontal="center" vertical="center" wrapText="1"/>
    </xf>
    <xf numFmtId="170" fontId="14" fillId="6" borderId="1" xfId="5" applyNumberFormat="1" applyFill="1" applyBorder="1" applyAlignment="1">
      <alignment horizontal="center" vertical="top"/>
    </xf>
    <xf numFmtId="184" fontId="1" fillId="6" borderId="1" xfId="46" applyNumberFormat="1" applyFont="1" applyFill="1" applyBorder="1" applyAlignment="1">
      <alignment horizontal="center"/>
    </xf>
    <xf numFmtId="184" fontId="18" fillId="6" borderId="1" xfId="14" applyNumberFormat="1" applyFont="1" applyFill="1" applyBorder="1" applyAlignment="1">
      <alignment horizontal="center" vertical="top"/>
    </xf>
    <xf numFmtId="184" fontId="18" fillId="9" borderId="1" xfId="14" applyNumberFormat="1" applyFont="1" applyFill="1" applyBorder="1" applyAlignment="1">
      <alignment horizontal="center" vertical="top"/>
    </xf>
    <xf numFmtId="184" fontId="18" fillId="6" borderId="1" xfId="12" applyNumberFormat="1" applyFont="1" applyFill="1" applyBorder="1" applyAlignment="1" applyProtection="1">
      <alignment horizontal="center" vertical="center"/>
      <protection locked="0"/>
    </xf>
    <xf numFmtId="184" fontId="18" fillId="6" borderId="4" xfId="12" applyNumberFormat="1" applyFont="1" applyFill="1" applyBorder="1" applyAlignment="1" applyProtection="1">
      <alignment horizontal="center" vertical="center"/>
      <protection locked="0"/>
    </xf>
    <xf numFmtId="184" fontId="18" fillId="7" borderId="1" xfId="14" applyNumberFormat="1" applyFont="1" applyFill="1" applyBorder="1" applyAlignment="1">
      <alignment horizontal="center" vertical="top"/>
    </xf>
    <xf numFmtId="186" fontId="1" fillId="6" borderId="1" xfId="31" applyNumberFormat="1" applyFill="1" applyBorder="1" applyAlignment="1">
      <alignment horizontal="center" vertical="top"/>
    </xf>
    <xf numFmtId="186" fontId="18" fillId="24" borderId="1" xfId="14" applyNumberFormat="1" applyFont="1" applyFill="1" applyBorder="1" applyAlignment="1">
      <alignment horizontal="center" vertical="top"/>
    </xf>
    <xf numFmtId="170" fontId="26" fillId="0" borderId="1" xfId="4" applyNumberFormat="1" applyFont="1" applyBorder="1" applyAlignment="1">
      <alignment horizontal="center" vertical="center" wrapText="1"/>
    </xf>
    <xf numFmtId="170" fontId="18" fillId="10" borderId="1" xfId="10" applyNumberFormat="1" applyFont="1" applyFill="1" applyBorder="1" applyAlignment="1" applyProtection="1">
      <alignment horizontal="center" vertical="top"/>
    </xf>
    <xf numFmtId="170" fontId="18" fillId="8" borderId="4" xfId="7" applyNumberFormat="1" applyFont="1" applyFill="1" applyBorder="1"/>
    <xf numFmtId="177" fontId="18" fillId="9" borderId="21" xfId="14" applyNumberFormat="1" applyFont="1" applyFill="1" applyBorder="1" applyAlignment="1">
      <alignment horizontal="center" vertical="top"/>
    </xf>
    <xf numFmtId="177" fontId="18" fillId="3" borderId="27" xfId="14" applyNumberFormat="1" applyFont="1" applyFill="1" applyBorder="1" applyAlignment="1">
      <alignment horizontal="center" vertical="top"/>
    </xf>
    <xf numFmtId="177" fontId="18" fillId="3" borderId="28" xfId="14" applyNumberFormat="1" applyFont="1" applyFill="1" applyBorder="1" applyAlignment="1">
      <alignment horizontal="center" vertical="top"/>
    </xf>
    <xf numFmtId="177" fontId="18" fillId="3" borderId="29" xfId="14" applyNumberFormat="1" applyFont="1" applyFill="1" applyBorder="1" applyAlignment="1">
      <alignment horizontal="center" vertical="top"/>
    </xf>
    <xf numFmtId="0" fontId="0" fillId="0" borderId="0" xfId="0" applyAlignment="1">
      <alignment wrapText="1"/>
    </xf>
    <xf numFmtId="0" fontId="0" fillId="0" borderId="1" xfId="0" applyBorder="1" applyAlignment="1">
      <alignment wrapText="1"/>
    </xf>
    <xf numFmtId="0" fontId="19" fillId="2" borderId="0" xfId="2" applyFont="1" applyFill="1" applyAlignment="1">
      <alignment horizontal="left" vertical="top" wrapText="1"/>
    </xf>
    <xf numFmtId="0" fontId="19" fillId="2" borderId="0" xfId="2" applyFont="1" applyFill="1" applyAlignment="1">
      <alignment horizontal="right" vertical="top" wrapText="1"/>
    </xf>
    <xf numFmtId="0" fontId="21" fillId="2" borderId="0" xfId="2" applyFont="1" applyFill="1" applyAlignment="1">
      <alignment horizontal="left" vertical="top" wrapText="1"/>
    </xf>
    <xf numFmtId="0" fontId="22" fillId="2" borderId="0" xfId="2" applyFont="1" applyFill="1" applyAlignment="1">
      <alignment horizontal="left" vertical="top" wrapText="1"/>
    </xf>
    <xf numFmtId="0" fontId="26" fillId="7" borderId="12" xfId="2" applyFont="1" applyFill="1" applyBorder="1" applyAlignment="1">
      <alignment horizontal="left" vertical="top" wrapText="1"/>
    </xf>
    <xf numFmtId="0" fontId="28" fillId="7" borderId="13" xfId="0" applyFont="1" applyFill="1" applyBorder="1" applyAlignment="1">
      <alignment wrapText="1"/>
    </xf>
    <xf numFmtId="0" fontId="27" fillId="0" borderId="0" xfId="0" applyFont="1" applyAlignment="1">
      <alignment horizontal="right" vertical="center" wrapText="1"/>
    </xf>
    <xf numFmtId="0" fontId="0" fillId="0" borderId="10" xfId="0" applyBorder="1" applyAlignment="1">
      <alignment horizontal="center" vertical="top" wrapText="1"/>
    </xf>
    <xf numFmtId="169" fontId="17" fillId="8" borderId="10" xfId="1" applyNumberFormat="1" applyFont="1" applyFill="1" applyBorder="1" applyAlignment="1">
      <alignment horizontal="center" vertical="top" wrapText="1"/>
    </xf>
    <xf numFmtId="169" fontId="0" fillId="0" borderId="0" xfId="0" applyNumberFormat="1" applyAlignment="1">
      <alignment vertical="top"/>
    </xf>
    <xf numFmtId="0" fontId="0" fillId="6" borderId="5" xfId="0" applyFill="1" applyBorder="1" applyAlignment="1">
      <alignment horizontal="left" vertical="top" wrapText="1"/>
    </xf>
    <xf numFmtId="169" fontId="1" fillId="6" borderId="0" xfId="47" applyNumberFormat="1" applyFont="1" applyFill="1" applyBorder="1" applyAlignment="1">
      <alignment horizontal="left" vertical="top" wrapText="1"/>
    </xf>
    <xf numFmtId="0" fontId="1" fillId="6" borderId="1" xfId="47" applyNumberFormat="1" applyFont="1" applyFill="1" applyBorder="1" applyAlignment="1">
      <alignment horizontal="center" vertical="top" wrapText="1"/>
    </xf>
    <xf numFmtId="173" fontId="18" fillId="6" borderId="1" xfId="14" applyNumberFormat="1" applyFont="1" applyFill="1" applyBorder="1" applyAlignment="1">
      <alignment horizontal="center" vertical="top"/>
    </xf>
    <xf numFmtId="173" fontId="18" fillId="6" borderId="1" xfId="12" applyNumberFormat="1" applyFont="1" applyFill="1" applyBorder="1" applyAlignment="1" applyProtection="1">
      <alignment horizontal="center" vertical="center"/>
      <protection locked="0"/>
    </xf>
    <xf numFmtId="187" fontId="14" fillId="0" borderId="0" xfId="3" applyNumberFormat="1"/>
    <xf numFmtId="2" fontId="14" fillId="6" borderId="1" xfId="5" applyNumberFormat="1" applyFill="1" applyBorder="1" applyAlignment="1">
      <alignment horizontal="center" vertical="top"/>
    </xf>
    <xf numFmtId="168" fontId="14" fillId="6" borderId="1" xfId="5" applyNumberFormat="1" applyFill="1" applyBorder="1" applyAlignment="1">
      <alignment horizontal="center" vertical="top"/>
    </xf>
    <xf numFmtId="2" fontId="56" fillId="0" borderId="0" xfId="3" applyNumberFormat="1" applyFont="1"/>
    <xf numFmtId="188" fontId="0" fillId="0" borderId="0" xfId="0" applyNumberFormat="1"/>
    <xf numFmtId="188" fontId="14" fillId="0" borderId="0" xfId="3" applyNumberFormat="1"/>
    <xf numFmtId="175" fontId="0" fillId="0" borderId="0" xfId="0" applyNumberFormat="1"/>
    <xf numFmtId="171" fontId="14" fillId="0" borderId="0" xfId="3" applyNumberFormat="1"/>
    <xf numFmtId="2" fontId="0" fillId="0" borderId="0" xfId="0" applyNumberFormat="1"/>
    <xf numFmtId="170" fontId="14" fillId="0" borderId="0" xfId="3" applyNumberFormat="1"/>
    <xf numFmtId="2" fontId="14" fillId="0" borderId="0" xfId="3" applyNumberFormat="1"/>
    <xf numFmtId="189" fontId="0" fillId="0" borderId="0" xfId="0" applyNumberFormat="1"/>
    <xf numFmtId="167" fontId="57" fillId="10" borderId="1" xfId="14" applyNumberFormat="1" applyFont="1" applyFill="1" applyBorder="1" applyAlignment="1" applyProtection="1">
      <alignment horizontal="center"/>
      <protection locked="0"/>
    </xf>
    <xf numFmtId="172" fontId="18" fillId="24" borderId="1" xfId="14" applyNumberFormat="1" applyFont="1" applyFill="1" applyBorder="1" applyAlignment="1">
      <alignment horizontal="center"/>
    </xf>
    <xf numFmtId="170" fontId="18" fillId="6" borderId="4" xfId="12" applyNumberFormat="1" applyFont="1" applyFill="1" applyBorder="1" applyAlignment="1" applyProtection="1">
      <alignment horizontal="center" vertical="center"/>
      <protection locked="0"/>
    </xf>
    <xf numFmtId="182" fontId="1" fillId="6" borderId="1" xfId="50" applyNumberFormat="1" applyFont="1" applyFill="1" applyBorder="1" applyAlignment="1">
      <alignment horizontal="center"/>
    </xf>
    <xf numFmtId="170" fontId="18" fillId="6" borderId="1" xfId="12" applyNumberFormat="1" applyFont="1" applyFill="1" applyBorder="1" applyAlignment="1" applyProtection="1">
      <alignment horizontal="center" vertical="center"/>
      <protection locked="0"/>
    </xf>
    <xf numFmtId="173" fontId="1" fillId="6" borderId="5" xfId="46" applyNumberFormat="1" applyFont="1" applyFill="1" applyBorder="1" applyAlignment="1">
      <alignment horizontal="center"/>
    </xf>
    <xf numFmtId="182" fontId="1" fillId="6" borderId="6" xfId="46" applyNumberFormat="1" applyFont="1" applyFill="1" applyBorder="1" applyAlignment="1">
      <alignment horizontal="center"/>
    </xf>
    <xf numFmtId="182" fontId="1" fillId="6" borderId="2" xfId="50" applyNumberFormat="1" applyFont="1" applyFill="1" applyBorder="1" applyAlignment="1">
      <alignment horizontal="center"/>
    </xf>
    <xf numFmtId="190" fontId="28" fillId="0" borderId="0" xfId="7" applyNumberFormat="1" applyFont="1"/>
    <xf numFmtId="172" fontId="18" fillId="7" borderId="1" xfId="14" applyNumberFormat="1" applyFont="1" applyFill="1" applyBorder="1" applyAlignment="1">
      <alignment horizontal="center" vertical="top"/>
    </xf>
    <xf numFmtId="186" fontId="1" fillId="0" borderId="0" xfId="3" applyNumberFormat="1" applyFont="1"/>
    <xf numFmtId="172" fontId="0" fillId="0" borderId="0" xfId="0" applyNumberFormat="1"/>
    <xf numFmtId="49" fontId="58" fillId="6" borderId="1" xfId="0" applyNumberFormat="1" applyFont="1" applyFill="1" applyBorder="1" applyAlignment="1">
      <alignment horizontal="left" vertical="top" wrapText="1"/>
    </xf>
    <xf numFmtId="169" fontId="1" fillId="6" borderId="1" xfId="1" applyNumberFormat="1" applyFont="1" applyFill="1" applyBorder="1" applyAlignment="1">
      <alignment horizontal="center"/>
    </xf>
    <xf numFmtId="185" fontId="1" fillId="6" borderId="1" xfId="1" applyNumberFormat="1" applyFont="1" applyFill="1" applyBorder="1" applyAlignment="1">
      <alignment horizontal="center"/>
    </xf>
    <xf numFmtId="185" fontId="53" fillId="42" borderId="1" xfId="0" applyNumberFormat="1" applyFont="1" applyFill="1" applyBorder="1" applyAlignment="1">
      <alignment horizontal="center"/>
    </xf>
    <xf numFmtId="184" fontId="1" fillId="0" borderId="0" xfId="3" applyNumberFormat="1" applyFont="1"/>
    <xf numFmtId="171" fontId="1" fillId="0" borderId="0" xfId="3" applyNumberFormat="1" applyFont="1"/>
    <xf numFmtId="0" fontId="48" fillId="0" borderId="0" xfId="24" applyFont="1" applyAlignment="1">
      <alignment horizontal="center" vertical="center" wrapText="1"/>
    </xf>
    <xf numFmtId="0" fontId="47" fillId="0" borderId="0" xfId="24" applyFont="1" applyAlignment="1">
      <alignment horizontal="center" vertical="center" wrapText="1"/>
    </xf>
    <xf numFmtId="0" fontId="46" fillId="0" borderId="0" xfId="24" applyFont="1" applyAlignment="1">
      <alignment horizontal="center" vertical="center" wrapText="1"/>
    </xf>
    <xf numFmtId="0" fontId="45" fillId="0" borderId="0" xfId="24" applyFont="1" applyAlignment="1">
      <alignment horizontal="center" vertical="center" wrapText="1"/>
    </xf>
    <xf numFmtId="0" fontId="43" fillId="0" borderId="0" xfId="24" applyFont="1" applyAlignment="1">
      <alignment horizontal="center" vertical="center" wrapText="1"/>
    </xf>
    <xf numFmtId="0" fontId="44" fillId="0" borderId="0" xfId="24" applyFont="1" applyAlignment="1">
      <alignment horizontal="center" vertical="center" wrapText="1"/>
    </xf>
    <xf numFmtId="0" fontId="51" fillId="0" borderId="0" xfId="24" applyFont="1" applyAlignment="1">
      <alignment horizontal="center" vertical="center" wrapText="1"/>
    </xf>
    <xf numFmtId="0" fontId="16" fillId="29" borderId="1" xfId="13" applyFont="1" applyFill="1" applyBorder="1" applyAlignment="1">
      <alignment horizontal="center"/>
    </xf>
    <xf numFmtId="0" fontId="16" fillId="29" borderId="11" xfId="13" applyFont="1" applyFill="1" applyBorder="1" applyAlignment="1">
      <alignment horizontal="center"/>
    </xf>
    <xf numFmtId="0" fontId="16" fillId="29" borderId="4" xfId="13" applyFont="1" applyFill="1" applyBorder="1" applyAlignment="1">
      <alignment horizontal="center"/>
    </xf>
    <xf numFmtId="49" fontId="0" fillId="31" borderId="5" xfId="0" applyNumberFormat="1" applyFill="1" applyBorder="1" applyAlignment="1">
      <alignment horizontal="center" vertical="top" wrapText="1"/>
    </xf>
    <xf numFmtId="49" fontId="0" fillId="31" borderId="4" xfId="0" applyNumberFormat="1" applyFill="1" applyBorder="1" applyAlignment="1">
      <alignment horizontal="center" vertical="top" wrapText="1"/>
    </xf>
    <xf numFmtId="49" fontId="0" fillId="6" borderId="5" xfId="0" applyNumberFormat="1" applyFill="1" applyBorder="1" applyAlignment="1">
      <alignment horizontal="center" vertical="top" wrapText="1"/>
    </xf>
    <xf numFmtId="49" fontId="0" fillId="6" borderId="4" xfId="0" applyNumberFormat="1" applyFill="1" applyBorder="1" applyAlignment="1">
      <alignment horizontal="center" vertical="top" wrapText="1"/>
    </xf>
    <xf numFmtId="165" fontId="26" fillId="30" borderId="5" xfId="9" applyFont="1" applyFill="1" applyBorder="1" applyAlignment="1">
      <alignment horizontal="center" vertical="center"/>
    </xf>
    <xf numFmtId="165" fontId="26" fillId="30" borderId="3" xfId="9" applyFont="1" applyFill="1" applyBorder="1" applyAlignment="1">
      <alignment horizontal="center" vertical="center"/>
    </xf>
    <xf numFmtId="165" fontId="26" fillId="30" borderId="4" xfId="9" applyFont="1" applyFill="1" applyBorder="1" applyAlignment="1">
      <alignment horizontal="center" vertical="center"/>
    </xf>
    <xf numFmtId="165" fontId="16" fillId="0" borderId="1" xfId="6" applyFont="1" applyBorder="1" applyAlignment="1">
      <alignment horizontal="center" vertical="center" wrapText="1"/>
    </xf>
    <xf numFmtId="165" fontId="26" fillId="0" borderId="1" xfId="9" applyFont="1" applyBorder="1" applyAlignment="1">
      <alignment horizontal="center" vertical="center"/>
    </xf>
    <xf numFmtId="0" fontId="1" fillId="4" borderId="1" xfId="3" applyFont="1" applyFill="1" applyBorder="1" applyAlignment="1">
      <alignment horizontal="center"/>
    </xf>
    <xf numFmtId="0" fontId="1" fillId="4" borderId="5" xfId="3" applyFont="1" applyFill="1" applyBorder="1" applyAlignment="1">
      <alignment horizontal="center"/>
    </xf>
    <xf numFmtId="0" fontId="1" fillId="4" borderId="3" xfId="3" applyFont="1" applyFill="1" applyBorder="1" applyAlignment="1">
      <alignment horizontal="center"/>
    </xf>
    <xf numFmtId="0" fontId="1" fillId="4" borderId="4" xfId="3" applyFont="1" applyFill="1" applyBorder="1" applyAlignment="1">
      <alignment horizontal="center"/>
    </xf>
    <xf numFmtId="0" fontId="16" fillId="39" borderId="5" xfId="3" applyFont="1" applyFill="1" applyBorder="1" applyAlignment="1">
      <alignment horizontal="center" vertical="center"/>
    </xf>
    <xf numFmtId="0" fontId="16" fillId="39" borderId="3" xfId="3" applyFont="1" applyFill="1" applyBorder="1" applyAlignment="1">
      <alignment horizontal="center" vertical="center"/>
    </xf>
    <xf numFmtId="0" fontId="16" fillId="39" borderId="4" xfId="3" applyFont="1" applyFill="1" applyBorder="1" applyAlignment="1">
      <alignment horizontal="center" vertical="center"/>
    </xf>
    <xf numFmtId="0" fontId="16" fillId="44" borderId="5" xfId="3" applyFont="1" applyFill="1" applyBorder="1" applyAlignment="1">
      <alignment horizontal="center" vertical="center"/>
    </xf>
    <xf numFmtId="0" fontId="16" fillId="44" borderId="3" xfId="3" applyFont="1" applyFill="1" applyBorder="1" applyAlignment="1">
      <alignment horizontal="center" vertical="center"/>
    </xf>
    <xf numFmtId="0" fontId="16" fillId="44" borderId="4" xfId="3" applyFont="1" applyFill="1" applyBorder="1" applyAlignment="1">
      <alignment horizontal="center" vertical="center"/>
    </xf>
    <xf numFmtId="0" fontId="16" fillId="37" borderId="5" xfId="3" applyFont="1" applyFill="1" applyBorder="1" applyAlignment="1">
      <alignment horizontal="center"/>
    </xf>
    <xf numFmtId="0" fontId="16" fillId="37" borderId="3" xfId="3" applyFont="1" applyFill="1" applyBorder="1" applyAlignment="1">
      <alignment horizontal="center"/>
    </xf>
    <xf numFmtId="0" fontId="16" fillId="37" borderId="4" xfId="3" applyFont="1" applyFill="1" applyBorder="1" applyAlignment="1">
      <alignment horizontal="center"/>
    </xf>
    <xf numFmtId="0" fontId="16" fillId="35" borderId="5" xfId="3" applyFont="1" applyFill="1" applyBorder="1" applyAlignment="1">
      <alignment horizontal="center"/>
    </xf>
    <xf numFmtId="0" fontId="16" fillId="35" borderId="3" xfId="3" applyFont="1" applyFill="1" applyBorder="1" applyAlignment="1">
      <alignment horizontal="center"/>
    </xf>
    <xf numFmtId="0" fontId="16" fillId="35" borderId="4" xfId="3" applyFont="1" applyFill="1" applyBorder="1" applyAlignment="1">
      <alignment horizontal="center"/>
    </xf>
    <xf numFmtId="0" fontId="16" fillId="41" borderId="1" xfId="3" applyFont="1" applyFill="1" applyBorder="1" applyAlignment="1">
      <alignment horizontal="center"/>
    </xf>
    <xf numFmtId="0" fontId="16" fillId="34" borderId="1" xfId="3" applyFont="1" applyFill="1" applyBorder="1" applyAlignment="1">
      <alignment horizontal="center"/>
    </xf>
    <xf numFmtId="0" fontId="16"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1" xfId="0" applyFont="1" applyBorder="1" applyAlignment="1">
      <alignment horizontal="center"/>
    </xf>
    <xf numFmtId="0" fontId="16" fillId="0" borderId="1" xfId="3" applyFont="1" applyBorder="1" applyAlignment="1">
      <alignment horizontal="center"/>
    </xf>
    <xf numFmtId="0" fontId="16" fillId="0" borderId="5" xfId="0" applyFont="1" applyBorder="1" applyAlignment="1">
      <alignment horizontal="center" wrapText="1"/>
    </xf>
    <xf numFmtId="0" fontId="16" fillId="0" borderId="3" xfId="0" applyFont="1" applyBorder="1" applyAlignment="1">
      <alignment horizontal="center" wrapText="1"/>
    </xf>
    <xf numFmtId="0" fontId="16" fillId="0" borderId="4" xfId="0" applyFont="1" applyBorder="1" applyAlignment="1">
      <alignment horizont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cellXfs>
  <cellStyles count="58">
    <cellStyle name="%" xfId="14" xr:uid="{00000000-0005-0000-0000-000000000000}"/>
    <cellStyle name="Comma" xfId="1" builtinId="3"/>
    <cellStyle name="Comma 2" xfId="18" xr:uid="{00000000-0005-0000-0000-000002000000}"/>
    <cellStyle name="Comma 2 2" xfId="38" xr:uid="{9F56A3F8-33DF-4B9D-9726-56078CA47592}"/>
    <cellStyle name="Comma 2 2 2" xfId="49" xr:uid="{674F8966-790D-453E-ADBD-45B449A6B7ED}"/>
    <cellStyle name="Comma 2 2 3" xfId="53" xr:uid="{3E19636F-C87C-455B-AA9B-2847CDF3855E}"/>
    <cellStyle name="Comma 3" xfId="29" xr:uid="{980FF3F0-AAC4-4B70-AD53-9F3D1E973510}"/>
    <cellStyle name="Comma 3 2" xfId="47" xr:uid="{B1B4619E-0B8E-467E-86D2-4651471BA2C6}"/>
    <cellStyle name="Comma 3 2 2" xfId="51" xr:uid="{293AEA38-30ED-485A-9098-695AA933BEBD}"/>
    <cellStyle name="Comma 3 2 2 2" xfId="57" xr:uid="{DBFA98DC-7ED3-4DEB-A17D-AD6B998756D4}"/>
    <cellStyle name="Comma 3 2 3" xfId="55" xr:uid="{AA8F582A-2A4C-4FD3-B990-F54467783145}"/>
    <cellStyle name="Comma 3 3" xfId="48" xr:uid="{E2F1EE44-316C-4310-8185-9B03ABDC86FB}"/>
    <cellStyle name="Comma 3 4" xfId="52" xr:uid="{218E4990-0F4D-4694-928B-8BDBE9473376}"/>
    <cellStyle name="Comma 4" xfId="46" xr:uid="{E5925667-D916-4AB0-AF4D-71387B22E2D9}"/>
    <cellStyle name="Comma 4 2" xfId="50" xr:uid="{FB5BE0EA-EB8D-4563-A8AA-87C0B9905E7F}"/>
    <cellStyle name="Comma 4 2 2" xfId="56" xr:uid="{48DFF0ED-53B6-4BD7-8438-761D13B58DE6}"/>
    <cellStyle name="Comma 4 3" xfId="54" xr:uid="{4B58986B-1B29-4369-A583-17C1AADD671B}"/>
    <cellStyle name="Hyperlink" xfId="28" builtinId="8"/>
    <cellStyle name="Hyperlink 11" xfId="15" xr:uid="{00000000-0005-0000-0000-000003000000}"/>
    <cellStyle name="Hyperlink 6" xfId="10" xr:uid="{00000000-0005-0000-0000-000004000000}"/>
    <cellStyle name="Normal" xfId="0" builtinId="0"/>
    <cellStyle name="Normal 11 2 26" xfId="7" xr:uid="{00000000-0005-0000-0000-000006000000}"/>
    <cellStyle name="Normal 11 28 2" xfId="3" xr:uid="{00000000-0005-0000-0000-000007000000}"/>
    <cellStyle name="Normal 11 28 2 2" xfId="13" xr:uid="{00000000-0005-0000-0000-000008000000}"/>
    <cellStyle name="Normal 11 28 2 2 2" xfId="19" xr:uid="{00000000-0005-0000-0000-000009000000}"/>
    <cellStyle name="Normal 11 28 2 2 2 2" xfId="39" xr:uid="{31532415-78E2-4994-89A7-897FA2B37894}"/>
    <cellStyle name="Normal 11 28 2 2 3" xfId="22" xr:uid="{AAF5C845-2DA9-4F99-8636-0DB1C224E364}"/>
    <cellStyle name="Normal 11 28 2 2 3 2" xfId="40" xr:uid="{4CB59FEA-CEEB-4F29-B8E8-F147198DCE8E}"/>
    <cellStyle name="Normal 11 28 2 2 4" xfId="26" xr:uid="{F99C2B3A-A49A-4D9C-A044-00BA34E0D0BD}"/>
    <cellStyle name="Normal 11 28 2 2 4 2" xfId="44" xr:uid="{4B582AA7-241E-4FB5-BD5A-25FE18982868}"/>
    <cellStyle name="Normal 11 28 2 2 5" xfId="27" xr:uid="{88D31AEB-6A94-45ED-8273-34B142B094F4}"/>
    <cellStyle name="Normal 11 28 2 2 5 2" xfId="45" xr:uid="{0E0677EA-9FA3-484A-9E8A-09885E9DD5CA}"/>
    <cellStyle name="Normal 11 28 2 2 6" xfId="35" xr:uid="{72B13142-3339-4655-8AFC-020A93DE230A}"/>
    <cellStyle name="Normal 11 28 2 3" xfId="16" xr:uid="{00000000-0005-0000-0000-00000A000000}"/>
    <cellStyle name="Normal 11 28 2 3 2" xfId="36" xr:uid="{A4727C77-B9C6-43F4-A574-A00A46BB5BE0}"/>
    <cellStyle name="Normal 11 28 2 4" xfId="17" xr:uid="{00000000-0005-0000-0000-00000B000000}"/>
    <cellStyle name="Normal 11 28 2 4 2" xfId="37" xr:uid="{64A1CD1C-2DFE-4D6B-87AC-AC78EB5A0A3A}"/>
    <cellStyle name="Normal 11 28 2 5" xfId="30" xr:uid="{A74EBD71-337F-434D-90AF-CD627262C8AB}"/>
    <cellStyle name="Normal 2" xfId="23" xr:uid="{8DFFA7CA-8E7A-4751-9B7B-67A8820D08DD}"/>
    <cellStyle name="Normal 2 2" xfId="41" xr:uid="{E52BF03B-3186-4CEE-83CE-4884E8F3D463}"/>
    <cellStyle name="Normal 2 4" xfId="21" xr:uid="{2229304F-4AB0-45E7-980E-9DF8B2E81DE6}"/>
    <cellStyle name="Normal 2 5 2 4 15 2 3 2" xfId="8" xr:uid="{00000000-0005-0000-0000-00000C000000}"/>
    <cellStyle name="Normal 2 5 2 4 15 2 3 2 2" xfId="33" xr:uid="{23FDEF02-1E04-4222-A8AB-AE4CCE6CD080}"/>
    <cellStyle name="Normal 3" xfId="24" xr:uid="{6C241F8F-A824-413F-850B-6E7E96B1EA85}"/>
    <cellStyle name="Normal 3 2" xfId="42" xr:uid="{BCB5C994-57D6-4746-A372-6E1D438CFFD4}"/>
    <cellStyle name="Normal 3 2 2 3" xfId="9" xr:uid="{00000000-0005-0000-0000-00000D000000}"/>
    <cellStyle name="Normal 4" xfId="25" xr:uid="{2B18A094-8AA0-4510-B86F-C31FBB8954DF}"/>
    <cellStyle name="Normal 4 2" xfId="43" xr:uid="{AB674363-6873-4E19-88BD-2487FAB5B69A}"/>
    <cellStyle name="Normal 54 2 14" xfId="5" xr:uid="{00000000-0005-0000-0000-00000E000000}"/>
    <cellStyle name="Normal 54 2 14 2" xfId="31" xr:uid="{8AE6C2CE-069E-4F64-BC07-37B39E30A366}"/>
    <cellStyle name="Normal 54 22" xfId="6" xr:uid="{00000000-0005-0000-0000-00000F000000}"/>
    <cellStyle name="Normal 54 22 2" xfId="32" xr:uid="{A5293C21-A75A-4D9A-ACC5-884C151719E4}"/>
    <cellStyle name="Normal 89" xfId="11" xr:uid="{00000000-0005-0000-0000-000010000000}"/>
    <cellStyle name="Normal 89 2" xfId="34" xr:uid="{4CB3B63B-003D-4B84-9B38-6A9063403991}"/>
    <cellStyle name="Normal_07-08 RRP - Section 5" xfId="12" xr:uid="{00000000-0005-0000-0000-000011000000}"/>
    <cellStyle name="Normal_Financial tables_NG 2 2" xfId="2" xr:uid="{00000000-0005-0000-0000-000012000000}"/>
    <cellStyle name="Normal_TPCR Electricity Capex Questionnaire Historical v2 050711 3" xfId="4" xr:uid="{00000000-0005-0000-0000-000014000000}"/>
    <cellStyle name="Percent" xfId="20" builtinId="5"/>
  </cellStyles>
  <dxfs count="41">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1"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7"/>
        <color auto="1"/>
        <name val="Verdana"/>
        <family val="2"/>
        <scheme val="none"/>
      </font>
      <numFmt numFmtId="167" formatCode="0.0;[Red]\-0.0;\-"/>
      <fill>
        <patternFill patternType="solid">
          <fgColor indexed="64"/>
          <bgColor rgb="FFCCFFFF"/>
        </patternFill>
      </fill>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border outline="0">
        <top style="thin">
          <color auto="1"/>
        </top>
      </border>
    </dxf>
    <dxf>
      <font>
        <b val="0"/>
        <i val="0"/>
        <strike val="0"/>
        <condense val="0"/>
        <extend val="0"/>
        <outline val="0"/>
        <shadow val="0"/>
        <u val="none"/>
        <vertAlign val="baseline"/>
        <sz val="7"/>
        <color auto="1"/>
        <name val="Verdana"/>
        <family val="2"/>
        <scheme val="none"/>
      </font>
      <fill>
        <patternFill patternType="solid">
          <fgColor indexed="64"/>
          <bgColor rgb="FFCCFFFF"/>
        </patternFill>
      </fill>
      <alignment horizontal="center" vertical="top"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7"/>
        <color theme="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Verdana"/>
        <family val="2"/>
        <scheme val="none"/>
      </font>
      <numFmt numFmtId="169" formatCode="0.0000"/>
      <fill>
        <patternFill patternType="solid">
          <fgColor indexed="64"/>
          <bgColor rgb="FFFFFFCC"/>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 formatCode="0"/>
      <fill>
        <patternFill patternType="solid">
          <fgColor indexed="64"/>
          <bgColor rgb="FFFFFFCC"/>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Verdana"/>
        <family val="2"/>
        <scheme val="none"/>
      </font>
      <numFmt numFmtId="169" formatCode="0.0000"/>
      <fill>
        <patternFill patternType="solid">
          <fgColor indexed="64"/>
          <bgColor rgb="FFFFFFCC"/>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Verdana"/>
        <family val="2"/>
        <scheme val="none"/>
      </font>
      <numFmt numFmtId="169" formatCode="0.0000"/>
      <fill>
        <patternFill patternType="solid">
          <fgColor indexed="64"/>
          <bgColor rgb="FFFFFFCC"/>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Verdana"/>
        <family val="2"/>
        <scheme val="none"/>
      </font>
      <numFmt numFmtId="169" formatCode="0.0000"/>
      <fill>
        <patternFill patternType="solid">
          <fgColor indexed="64"/>
          <bgColor rgb="FFFFFFCC"/>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Verdana"/>
        <family val="2"/>
        <scheme val="none"/>
      </font>
      <numFmt numFmtId="169" formatCode="0.0000"/>
      <fill>
        <patternFill patternType="solid">
          <fgColor indexed="64"/>
          <bgColor rgb="FFFFFFCC"/>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Verdana"/>
        <family val="2"/>
        <scheme val="none"/>
      </font>
      <numFmt numFmtId="169" formatCode="0.0000"/>
      <fill>
        <patternFill patternType="solid">
          <fgColor indexed="64"/>
          <bgColor rgb="FFFFFFCC"/>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rgb="FFFFFFCC"/>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color rgb="FFCCFFFF"/>
      <color rgb="FFFF9900"/>
      <color rgb="FFCCFFCC"/>
      <color rgb="FF99FF99"/>
      <color rgb="FFFF7C80"/>
      <color rgb="FFFFFF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13607</xdr:rowOff>
    </xdr:from>
    <xdr:ext cx="3029141" cy="716559"/>
    <xdr:pic>
      <xdr:nvPicPr>
        <xdr:cNvPr id="2" name="Picture 1" descr="image of the Ofgem logo" title="Ofgem logo">
          <a:extLst>
            <a:ext uri="{FF2B5EF4-FFF2-40B4-BE49-F238E27FC236}">
              <a16:creationId xmlns:a16="http://schemas.microsoft.com/office/drawing/2014/main" id="{523475CE-23E5-4804-A601-9AE96ACB9E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607"/>
          <a:ext cx="3029141" cy="716559"/>
        </a:xfrm>
        <a:prstGeom prst="rect">
          <a:avLst/>
        </a:prstGeom>
      </xdr:spPr>
    </xdr:pic>
    <xdr:clientData/>
  </xdr:oneCellAnchor>
  <xdr:oneCellAnchor>
    <xdr:from>
      <xdr:col>5</xdr:col>
      <xdr:colOff>179140</xdr:colOff>
      <xdr:row>0</xdr:row>
      <xdr:rowOff>183509</xdr:rowOff>
    </xdr:from>
    <xdr:ext cx="913614" cy="361950"/>
    <xdr:pic>
      <xdr:nvPicPr>
        <xdr:cNvPr id="3" name="Picture 2" title="white box">
          <a:extLst>
            <a:ext uri="{FF2B5EF4-FFF2-40B4-BE49-F238E27FC236}">
              <a16:creationId xmlns:a16="http://schemas.microsoft.com/office/drawing/2014/main" id="{27C38FD8-40FC-44B2-8CF1-A39BA18B95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36740" y="160649"/>
          <a:ext cx="913614" cy="3619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457200</xdr:colOff>
      <xdr:row>38</xdr:row>
      <xdr:rowOff>95253</xdr:rowOff>
    </xdr:to>
    <xdr:sp macro="" textlink="">
      <xdr:nvSpPr>
        <xdr:cNvPr id="2" name="TextBox 1">
          <a:extLst>
            <a:ext uri="{FF2B5EF4-FFF2-40B4-BE49-F238E27FC236}">
              <a16:creationId xmlns:a16="http://schemas.microsoft.com/office/drawing/2014/main" id="{0A50054B-82F4-4E98-80BC-452951B247DE}"/>
            </a:ext>
          </a:extLst>
        </xdr:cNvPr>
        <xdr:cNvSpPr txBox="1"/>
      </xdr:nvSpPr>
      <xdr:spPr>
        <a:xfrm>
          <a:off x="0" y="3181350"/>
          <a:ext cx="5949950" cy="40386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t>Worksheet instructions</a:t>
          </a:r>
        </a:p>
        <a:p>
          <a:endParaRPr lang="en-GB" sz="1600" u="sng"/>
        </a:p>
        <a:p>
          <a:r>
            <a:rPr lang="en-GB" sz="1600"/>
            <a:t>The licensee may use this sheet to submit</a:t>
          </a:r>
          <a:r>
            <a:rPr lang="en-GB" sz="1600" baseline="0"/>
            <a:t> additional data that it considers necessary to support its submission. Licensee should, where possible, format and order the data on this sheet in way that is consistent with the preceding worksheets.   Where relevant, data definitions and terminology used on this worksheet should be consistent with the preceding sheets and the RIIO-2 NOMs RIGs.  </a:t>
          </a:r>
        </a:p>
        <a:p>
          <a:endParaRPr lang="en-GB" sz="1600" baseline="0"/>
        </a:p>
        <a:p>
          <a:r>
            <a:rPr lang="en-GB" sz="1600" baseline="0"/>
            <a:t>If this sheet is used then please: </a:t>
          </a:r>
        </a:p>
        <a:p>
          <a:pPr lvl="1"/>
          <a:r>
            <a:rPr lang="en-GB" sz="1600" baseline="0"/>
            <a:t>• rename the tab with a meaningful name.  When renaming, please retain the numbering system, i.e 4.1, 4.2, etc, and use '_' instead of spaces.  </a:t>
          </a:r>
        </a:p>
        <a:p>
          <a:pPr lvl="1"/>
          <a:r>
            <a:rPr lang="en-GB" sz="1600" baseline="0"/>
            <a:t>• Overwrite the relevant tab name on worksheet N0.1_Contents with the new tab name.  </a:t>
          </a:r>
        </a:p>
        <a:p>
          <a:pPr lvl="1"/>
          <a:r>
            <a:rPr lang="en-GB" sz="1600" baseline="0"/>
            <a:t>• Overwrite the relevant worksheet title on 'N0.1 Contents' worksheet with an appropriately descriptive title.  </a:t>
          </a:r>
        </a:p>
        <a:p>
          <a:pPr lvl="1"/>
          <a:r>
            <a:rPr lang="en-GB" sz="1600" baseline="0"/>
            <a:t>• Delete this instruction box.  </a:t>
          </a:r>
        </a:p>
        <a:p>
          <a:endParaRPr lang="en-GB" sz="1600" baseline="0"/>
        </a:p>
        <a:p>
          <a:r>
            <a:rPr lang="en-GB" sz="1600" baseline="0"/>
            <a:t>If this sheet is used to calculate values to input preceding worksheets then the inputs should be entered as links directly to this worksheet.   </a:t>
          </a:r>
          <a:endParaRPr lang="en-GB"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0</xdr:rowOff>
    </xdr:from>
    <xdr:to>
      <xdr:col>3</xdr:col>
      <xdr:colOff>1047750</xdr:colOff>
      <xdr:row>28</xdr:row>
      <xdr:rowOff>0</xdr:rowOff>
    </xdr:to>
    <xdr:sp macro="" textlink="">
      <xdr:nvSpPr>
        <xdr:cNvPr id="2" name="TextBox 1">
          <a:extLst>
            <a:ext uri="{FF2B5EF4-FFF2-40B4-BE49-F238E27FC236}">
              <a16:creationId xmlns:a16="http://schemas.microsoft.com/office/drawing/2014/main" id="{F924F863-4521-4C49-8C53-05E01065EB0B}"/>
            </a:ext>
          </a:extLst>
        </xdr:cNvPr>
        <xdr:cNvSpPr txBox="1"/>
      </xdr:nvSpPr>
      <xdr:spPr>
        <a:xfrm>
          <a:off x="0" y="2622550"/>
          <a:ext cx="5194300" cy="27432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These worksheets contain general administrative information including details of the licensee making the submission, the template and submission version, and relationship of the NARM BPDT to other BPDTs submitted by the licensee etc.</a:t>
          </a:r>
        </a:p>
        <a:p>
          <a:endParaRPr lang="en-GB" sz="2400">
            <a:solidFill>
              <a:srgbClr val="FF99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xdr:row>
      <xdr:rowOff>0</xdr:rowOff>
    </xdr:from>
    <xdr:to>
      <xdr:col>3</xdr:col>
      <xdr:colOff>1047750</xdr:colOff>
      <xdr:row>28</xdr:row>
      <xdr:rowOff>0</xdr:rowOff>
    </xdr:to>
    <xdr:sp macro="" textlink="">
      <xdr:nvSpPr>
        <xdr:cNvPr id="3" name="TextBox 2">
          <a:extLst>
            <a:ext uri="{FF2B5EF4-FFF2-40B4-BE49-F238E27FC236}">
              <a16:creationId xmlns:a16="http://schemas.microsoft.com/office/drawing/2014/main" id="{EFD7CF1F-48B9-4299-8215-55539487FC10}"/>
            </a:ext>
          </a:extLst>
        </xdr:cNvPr>
        <xdr:cNvSpPr txBox="1"/>
      </xdr:nvSpPr>
      <xdr:spPr>
        <a:xfrm>
          <a:off x="0" y="2622550"/>
          <a:ext cx="5194300" cy="27432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These worksheets</a:t>
          </a:r>
          <a:r>
            <a:rPr lang="en-GB" sz="2400" baseline="0">
              <a:solidFill>
                <a:srgbClr val="FF9900"/>
              </a:solidFill>
              <a:effectLst/>
              <a:latin typeface="+mn-lt"/>
              <a:ea typeface="+mn-ea"/>
              <a:cs typeface="+mn-cs"/>
            </a:rPr>
            <a:t> are used for reporting</a:t>
          </a:r>
          <a:r>
            <a:rPr lang="en-GB" sz="2400">
              <a:solidFill>
                <a:srgbClr val="FF9900"/>
              </a:solidFill>
              <a:effectLst/>
              <a:latin typeface="+mn-lt"/>
              <a:ea typeface="+mn-ea"/>
              <a:cs typeface="+mn-cs"/>
            </a:rPr>
            <a:t> relevant detail on type of interventions and intervention options for Monetised Risk Output delivery as well as details of projects or schemes for delivering outputs.  </a:t>
          </a:r>
        </a:p>
        <a:p>
          <a:endParaRPr lang="en-GB" sz="2400">
            <a:solidFill>
              <a:srgbClr val="FF99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12</xdr:row>
      <xdr:rowOff>0</xdr:rowOff>
    </xdr:from>
    <xdr:to>
      <xdr:col>2</xdr:col>
      <xdr:colOff>571500</xdr:colOff>
      <xdr:row>30</xdr:row>
      <xdr:rowOff>57150</xdr:rowOff>
    </xdr:to>
    <xdr:sp macro="" textlink="">
      <xdr:nvSpPr>
        <xdr:cNvPr id="2" name="TextBox 1">
          <a:extLst>
            <a:ext uri="{FF2B5EF4-FFF2-40B4-BE49-F238E27FC236}">
              <a16:creationId xmlns:a16="http://schemas.microsoft.com/office/drawing/2014/main" id="{7BA2F646-7DAD-4D86-B41B-B0E3C9212783}"/>
            </a:ext>
          </a:extLst>
        </xdr:cNvPr>
        <xdr:cNvSpPr txBox="1"/>
      </xdr:nvSpPr>
      <xdr:spPr>
        <a:xfrm>
          <a:off x="0" y="2667000"/>
          <a:ext cx="5191125" cy="31432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The purpose of these worksheets is to enable understanding of the total monetised risk on the network at both the start and end of RIIO-3, including the distribution of Monetised Risk, and impact on risk and risk movements of individual asset categories, risk factor components, and interventions.</a:t>
          </a:r>
        </a:p>
        <a:p>
          <a:endParaRPr lang="en-GB" sz="2400">
            <a:solidFill>
              <a:srgbClr val="FF99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11</xdr:row>
      <xdr:rowOff>171448</xdr:rowOff>
    </xdr:from>
    <xdr:to>
      <xdr:col>7</xdr:col>
      <xdr:colOff>406400</xdr:colOff>
      <xdr:row>67</xdr:row>
      <xdr:rowOff>114299</xdr:rowOff>
    </xdr:to>
    <xdr:sp macro="" textlink="">
      <xdr:nvSpPr>
        <xdr:cNvPr id="2" name="TextBox 1">
          <a:extLst>
            <a:ext uri="{FF2B5EF4-FFF2-40B4-BE49-F238E27FC236}">
              <a16:creationId xmlns:a16="http://schemas.microsoft.com/office/drawing/2014/main" id="{82450002-FA07-4835-AC99-29EF9258FEA8}"/>
            </a:ext>
          </a:extLst>
        </xdr:cNvPr>
        <xdr:cNvSpPr txBox="1"/>
      </xdr:nvSpPr>
      <xdr:spPr>
        <a:xfrm>
          <a:off x="0" y="2673348"/>
          <a:ext cx="5200650" cy="9544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The licensee may use these worksheet to submit additional data that it considers necessary to support its submission. Licensee should, where possible, format and order the data on this sheet in way that is consistent with the preceding worksheets.   Where relevant, data definitions and terminology used on this worksheet should be consistent with the preceding sheets and the RIIO-2 NOMs RIGs.  </a:t>
          </a:r>
        </a:p>
        <a:p>
          <a:pPr marL="0" marR="0" lvl="0" indent="0" defTabSz="914400" eaLnBrk="1" fontAlgn="auto" latinLnBrk="0" hangingPunct="1">
            <a:lnSpc>
              <a:spcPct val="100000"/>
            </a:lnSpc>
            <a:spcBef>
              <a:spcPts val="0"/>
            </a:spcBef>
            <a:spcAft>
              <a:spcPts val="0"/>
            </a:spcAft>
            <a:buClrTx/>
            <a:buSzTx/>
            <a:buFontTx/>
            <a:buNone/>
            <a:tabLst/>
            <a:defRPr/>
          </a:pPr>
          <a:endParaRPr lang="en-GB" sz="2400">
            <a:solidFill>
              <a:srgbClr val="FF99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For any of these sheets that</a:t>
          </a:r>
          <a:r>
            <a:rPr lang="en-GB" sz="2400" baseline="0">
              <a:solidFill>
                <a:srgbClr val="FF9900"/>
              </a:solidFill>
              <a:effectLst/>
              <a:latin typeface="+mn-lt"/>
              <a:ea typeface="+mn-ea"/>
              <a:cs typeface="+mn-cs"/>
            </a:rPr>
            <a:t> are used please</a:t>
          </a:r>
          <a:r>
            <a:rPr lang="en-GB" sz="2400">
              <a:solidFill>
                <a:srgbClr val="FF9900"/>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 rename the tab with a meaningful name.  When renaming, please retain the numbering system, i.e 4.1, 4.2, etc, and use '_' instead of spaces.  </a:t>
          </a:r>
        </a:p>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 Overwrite the relevant tab name on worksheet N0.1_Contents with the new tab name.  </a:t>
          </a:r>
        </a:p>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 Overwrite the relevant worksheet title on 'N0.1 Contents' worksheet with an appropriately descriptive title.  </a:t>
          </a:r>
        </a:p>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 Delete this instruction box.  </a:t>
          </a:r>
        </a:p>
        <a:p>
          <a:pPr marL="0" marR="0" lvl="0" indent="0" defTabSz="914400" eaLnBrk="1" fontAlgn="auto" latinLnBrk="0" hangingPunct="1">
            <a:lnSpc>
              <a:spcPct val="100000"/>
            </a:lnSpc>
            <a:spcBef>
              <a:spcPts val="0"/>
            </a:spcBef>
            <a:spcAft>
              <a:spcPts val="0"/>
            </a:spcAft>
            <a:buClrTx/>
            <a:buSzTx/>
            <a:buFontTx/>
            <a:buNone/>
            <a:tabLst/>
            <a:defRPr/>
          </a:pPr>
          <a:endParaRPr lang="en-GB" sz="2400">
            <a:solidFill>
              <a:srgbClr val="FF99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2400">
              <a:solidFill>
                <a:srgbClr val="FF9900"/>
              </a:solidFill>
              <a:effectLst/>
              <a:latin typeface="+mn-lt"/>
              <a:ea typeface="+mn-ea"/>
              <a:cs typeface="+mn-cs"/>
            </a:rPr>
            <a:t>If this sheet is used to calculate values to input preceding worksheets then the inputs should be entered as links directly to this worksheet.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428625</xdr:colOff>
      <xdr:row>49</xdr:row>
      <xdr:rowOff>152403</xdr:rowOff>
    </xdr:to>
    <xdr:sp macro="" textlink="">
      <xdr:nvSpPr>
        <xdr:cNvPr id="2" name="TextBox 1">
          <a:extLst>
            <a:ext uri="{FF2B5EF4-FFF2-40B4-BE49-F238E27FC236}">
              <a16:creationId xmlns:a16="http://schemas.microsoft.com/office/drawing/2014/main" id="{6CB9F514-1A2D-4D7A-A688-3A4EB3559D59}"/>
            </a:ext>
          </a:extLst>
        </xdr:cNvPr>
        <xdr:cNvSpPr txBox="1"/>
      </xdr:nvSpPr>
      <xdr:spPr>
        <a:xfrm>
          <a:off x="0" y="3181350"/>
          <a:ext cx="5921375" cy="59817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t>Worksheet instructions</a:t>
          </a:r>
        </a:p>
        <a:p>
          <a:endParaRPr lang="en-GB" sz="1600" u="sng"/>
        </a:p>
        <a:p>
          <a:r>
            <a:rPr lang="en-GB" sz="1600"/>
            <a:t>The licensee may use this sheet to submit</a:t>
          </a:r>
          <a:r>
            <a:rPr lang="en-GB" sz="1600" baseline="0"/>
            <a:t> additional data that it considers necessary to support its submission. Licensee should, where possible, format and order the data on this sheet in way that is consistent with the preceding worksheets.   Where relevant, data definitions and terminology used on this worksheet should be consistent with the preceding sheets and the RIIO-2 NOMs RIGs.  </a:t>
          </a:r>
        </a:p>
        <a:p>
          <a:endParaRPr lang="en-GB" sz="1600" baseline="0"/>
        </a:p>
        <a:p>
          <a:r>
            <a:rPr lang="en-GB" sz="1600" baseline="0"/>
            <a:t>If this sheet is used then please: </a:t>
          </a:r>
        </a:p>
        <a:p>
          <a:pPr lvl="1"/>
          <a:r>
            <a:rPr lang="en-GB" sz="1600" baseline="0"/>
            <a:t>• rename the tab with a meaningful name.  When renaming, please retain the numbering system, i.e 4.1, 4.2, etc, and use '_' instead of spaces.  </a:t>
          </a:r>
        </a:p>
        <a:p>
          <a:pPr lvl="1"/>
          <a:r>
            <a:rPr lang="en-GB" sz="1600" baseline="0"/>
            <a:t>• Overwrite the relevant tab name on worksheet N0.1_Contents with the new tab name.  </a:t>
          </a:r>
        </a:p>
        <a:p>
          <a:pPr lvl="1"/>
          <a:r>
            <a:rPr lang="en-GB" sz="1600" baseline="0"/>
            <a:t>• Overwrite the relevant worksheet title on 'N0.1 Contents' worksheet with an appropriately descriptive title.  </a:t>
          </a:r>
        </a:p>
        <a:p>
          <a:pPr lvl="1"/>
          <a:r>
            <a:rPr lang="en-GB" sz="1600" baseline="0"/>
            <a:t>• Delete this instruction box.  </a:t>
          </a:r>
        </a:p>
        <a:p>
          <a:endParaRPr lang="en-GB" sz="1600" baseline="0"/>
        </a:p>
        <a:p>
          <a:r>
            <a:rPr lang="en-GB" sz="1600" baseline="0"/>
            <a:t>If this sheet is used to calculate values to input preceding worksheets then the inputs should be entered as links directly to this worksheet.   </a:t>
          </a:r>
          <a:endParaRPr lang="en-GB" sz="16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444500</xdr:colOff>
      <xdr:row>38</xdr:row>
      <xdr:rowOff>95253</xdr:rowOff>
    </xdr:to>
    <xdr:sp macro="" textlink="">
      <xdr:nvSpPr>
        <xdr:cNvPr id="2" name="TextBox 1">
          <a:extLst>
            <a:ext uri="{FF2B5EF4-FFF2-40B4-BE49-F238E27FC236}">
              <a16:creationId xmlns:a16="http://schemas.microsoft.com/office/drawing/2014/main" id="{06030A0C-1957-4FE8-AD4A-689666619B3A}"/>
            </a:ext>
          </a:extLst>
        </xdr:cNvPr>
        <xdr:cNvSpPr txBox="1"/>
      </xdr:nvSpPr>
      <xdr:spPr>
        <a:xfrm>
          <a:off x="0" y="3181350"/>
          <a:ext cx="5937250" cy="40386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t>Worksheet instructions</a:t>
          </a:r>
        </a:p>
        <a:p>
          <a:endParaRPr lang="en-GB" sz="1600" u="sng"/>
        </a:p>
        <a:p>
          <a:r>
            <a:rPr lang="en-GB" sz="1600"/>
            <a:t>The licensee may use this sheet to submit</a:t>
          </a:r>
          <a:r>
            <a:rPr lang="en-GB" sz="1600" baseline="0"/>
            <a:t> additional data that it considers necessary to support its submission. Licensee should, where possible, format and order the data on this sheet in way that is consistent with the preceding worksheets.   Where relevant, data definitions and terminology used on this worksheet should be consistent with the preceding sheets and the RIIO-2 NOMs RIGs.  </a:t>
          </a:r>
        </a:p>
        <a:p>
          <a:endParaRPr lang="en-GB" sz="1600" baseline="0"/>
        </a:p>
        <a:p>
          <a:r>
            <a:rPr lang="en-GB" sz="1600" baseline="0"/>
            <a:t>If this sheet is used then please: </a:t>
          </a:r>
        </a:p>
        <a:p>
          <a:pPr lvl="1"/>
          <a:r>
            <a:rPr lang="en-GB" sz="1600" baseline="0"/>
            <a:t>• rename the tab with a meaningful name.  When renaming, please retain the numbering system, i.e 4.1, 4.2, etc, and use '_' instead of spaces.  </a:t>
          </a:r>
        </a:p>
        <a:p>
          <a:pPr lvl="1"/>
          <a:r>
            <a:rPr lang="en-GB" sz="1600" baseline="0"/>
            <a:t>• Overwrite the relevant tab name on worksheet N0.1_Contents with the new tab name.  </a:t>
          </a:r>
        </a:p>
        <a:p>
          <a:pPr lvl="1"/>
          <a:r>
            <a:rPr lang="en-GB" sz="1600" baseline="0"/>
            <a:t>• Overwrite the relevant worksheet title on 'N0.1 Contents' worksheet with an appropriately descriptive title.  </a:t>
          </a:r>
        </a:p>
        <a:p>
          <a:pPr lvl="1"/>
          <a:r>
            <a:rPr lang="en-GB" sz="1600" baseline="0"/>
            <a:t>• Delete this instruction box.  </a:t>
          </a:r>
        </a:p>
        <a:p>
          <a:endParaRPr lang="en-GB" sz="1600" baseline="0"/>
        </a:p>
        <a:p>
          <a:r>
            <a:rPr lang="en-GB" sz="1600" baseline="0"/>
            <a:t>If this sheet is used to calculate values to input preceding worksheets then the inputs should be entered as links directly to this worksheet.   </a:t>
          </a:r>
          <a:endParaRPr lang="en-GB" sz="16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463550</xdr:colOff>
      <xdr:row>38</xdr:row>
      <xdr:rowOff>95253</xdr:rowOff>
    </xdr:to>
    <xdr:sp macro="" textlink="">
      <xdr:nvSpPr>
        <xdr:cNvPr id="2" name="TextBox 1">
          <a:extLst>
            <a:ext uri="{FF2B5EF4-FFF2-40B4-BE49-F238E27FC236}">
              <a16:creationId xmlns:a16="http://schemas.microsoft.com/office/drawing/2014/main" id="{FA42978A-56A8-443C-B00F-2D5CF723160B}"/>
            </a:ext>
          </a:extLst>
        </xdr:cNvPr>
        <xdr:cNvSpPr txBox="1"/>
      </xdr:nvSpPr>
      <xdr:spPr>
        <a:xfrm>
          <a:off x="0" y="3181350"/>
          <a:ext cx="5956300" cy="40386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t>Worksheet instructions</a:t>
          </a:r>
        </a:p>
        <a:p>
          <a:endParaRPr lang="en-GB" sz="1600" u="sng"/>
        </a:p>
        <a:p>
          <a:r>
            <a:rPr lang="en-GB" sz="1600"/>
            <a:t>The licensee may use this sheet to submit</a:t>
          </a:r>
          <a:r>
            <a:rPr lang="en-GB" sz="1600" baseline="0"/>
            <a:t> additional data that it considers necessary to support its submission. Licensee should, where possible, format and order the data on this sheet in way that is consistent with the preceding worksheets.   Where relevant, data definitions and terminology used on this worksheet should be consistent with the preceding sheets and the RIIO-2 NOMs RIGs.  </a:t>
          </a:r>
        </a:p>
        <a:p>
          <a:endParaRPr lang="en-GB" sz="1600" baseline="0"/>
        </a:p>
        <a:p>
          <a:r>
            <a:rPr lang="en-GB" sz="1600" baseline="0"/>
            <a:t>If this sheet is used then please: </a:t>
          </a:r>
        </a:p>
        <a:p>
          <a:pPr lvl="1"/>
          <a:r>
            <a:rPr lang="en-GB" sz="1600" baseline="0"/>
            <a:t>• rename the tab with a meaningful name.  When renaming, please retain the numbering system, i.e 4.1, 4.2, etc, and use '_' instead of spaces.  </a:t>
          </a:r>
        </a:p>
        <a:p>
          <a:pPr lvl="1"/>
          <a:r>
            <a:rPr lang="en-GB" sz="1600" baseline="0"/>
            <a:t>• Overwrite the relevant tab name on worksheet N0.1_Contents with the new tab name.  </a:t>
          </a:r>
        </a:p>
        <a:p>
          <a:pPr lvl="1"/>
          <a:r>
            <a:rPr lang="en-GB" sz="1600" baseline="0"/>
            <a:t>• Overwrite the relevant worksheet title on 'N0.1 Contents' worksheet with an appropriately descriptive title.  </a:t>
          </a:r>
        </a:p>
        <a:p>
          <a:pPr lvl="1"/>
          <a:r>
            <a:rPr lang="en-GB" sz="1600" baseline="0"/>
            <a:t>• Delete this instruction box.  </a:t>
          </a:r>
        </a:p>
        <a:p>
          <a:endParaRPr lang="en-GB" sz="1600" baseline="0"/>
        </a:p>
        <a:p>
          <a:r>
            <a:rPr lang="en-GB" sz="1600" baseline="0"/>
            <a:t>If this sheet is used to calculate values to input preceding worksheets then the inputs should be entered as links directly to this worksheet.   </a:t>
          </a:r>
          <a:endParaRPr lang="en-GB" sz="16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438150</xdr:colOff>
      <xdr:row>38</xdr:row>
      <xdr:rowOff>95253</xdr:rowOff>
    </xdr:to>
    <xdr:sp macro="" textlink="">
      <xdr:nvSpPr>
        <xdr:cNvPr id="2" name="TextBox 1">
          <a:extLst>
            <a:ext uri="{FF2B5EF4-FFF2-40B4-BE49-F238E27FC236}">
              <a16:creationId xmlns:a16="http://schemas.microsoft.com/office/drawing/2014/main" id="{F25DDED6-E235-41BC-B863-CD1311D5FC42}"/>
            </a:ext>
          </a:extLst>
        </xdr:cNvPr>
        <xdr:cNvSpPr txBox="1"/>
      </xdr:nvSpPr>
      <xdr:spPr>
        <a:xfrm>
          <a:off x="0" y="3181350"/>
          <a:ext cx="5930900" cy="40386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t>Worksheet instructions</a:t>
          </a:r>
        </a:p>
        <a:p>
          <a:endParaRPr lang="en-GB" sz="1600" u="sng"/>
        </a:p>
        <a:p>
          <a:r>
            <a:rPr lang="en-GB" sz="1600"/>
            <a:t>The licensee may use this sheet to submit</a:t>
          </a:r>
          <a:r>
            <a:rPr lang="en-GB" sz="1600" baseline="0"/>
            <a:t> additional data that it considers necessary to support its submission. Licensee should, where possible, format and order the data on this sheet in way that is consistent with the preceding worksheets.   Where relevant, data definitions and terminology used on this worksheet should be consistent with the preceding sheets and the RIIO-2 NOMs RIGs.  </a:t>
          </a:r>
        </a:p>
        <a:p>
          <a:endParaRPr lang="en-GB" sz="1600" baseline="0"/>
        </a:p>
        <a:p>
          <a:r>
            <a:rPr lang="en-GB" sz="1600" baseline="0"/>
            <a:t>If this sheet is used then please: </a:t>
          </a:r>
        </a:p>
        <a:p>
          <a:pPr lvl="1"/>
          <a:r>
            <a:rPr lang="en-GB" sz="1600" baseline="0"/>
            <a:t>• rename the tab with a meaningful name.  When renaming, please retain the numbering system, i.e 4.1, 4.2, etc, and use '_' instead of spaces.  </a:t>
          </a:r>
        </a:p>
        <a:p>
          <a:pPr lvl="1"/>
          <a:r>
            <a:rPr lang="en-GB" sz="1600" baseline="0"/>
            <a:t>• Overwrite the relevant tab name on worksheet N0.1_Contents with the new tab name.  </a:t>
          </a:r>
        </a:p>
        <a:p>
          <a:pPr lvl="1"/>
          <a:r>
            <a:rPr lang="en-GB" sz="1600" baseline="0"/>
            <a:t>• Overwrite the relevant worksheet title on 'N0.1 Contents' worksheet with an appropriately descriptive title.  </a:t>
          </a:r>
        </a:p>
        <a:p>
          <a:pPr lvl="1"/>
          <a:r>
            <a:rPr lang="en-GB" sz="1600" baseline="0"/>
            <a:t>• Delete this instruction box.  </a:t>
          </a:r>
        </a:p>
        <a:p>
          <a:endParaRPr lang="en-GB" sz="1600" baseline="0"/>
        </a:p>
        <a:p>
          <a:r>
            <a:rPr lang="en-GB" sz="1600" baseline="0"/>
            <a:t>If this sheet is used to calculate values to input preceding worksheets then the inputs should be entered as links directly to this worksheet.   </a:t>
          </a:r>
          <a:endParaRPr lang="en-GB" sz="16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AF26D9-29B4-423E-B09E-741B79DCB478}" name="N1.2_Intervention_Types" displayName="N1.2_Intervention_Types" ref="A14:I380" totalsRowShown="0" headerRowDxfId="40" dataDxfId="38" headerRowBorderDxfId="39" tableBorderDxfId="37" totalsRowBorderDxfId="36" headerRowCellStyle="Normal 3 2 2 3" dataCellStyle="Comma">
  <autoFilter ref="A14:I380" xr:uid="{91AF26D9-29B4-423E-B09E-741B79DCB478}"/>
  <sortState xmlns:xlrd2="http://schemas.microsoft.com/office/spreadsheetml/2017/richdata2" ref="A15:I380">
    <sortCondition ref="A14:A380"/>
  </sortState>
  <tableColumns count="9">
    <tableColumn id="1" xr3:uid="{7AC81E69-8263-4A4B-AE7D-51BAB35DA084}" name="Intervention Type ID" dataDxfId="35"/>
    <tableColumn id="7" xr3:uid="{942401FD-AEBE-4D70-B68C-E968F049A633}" name="Intervention Type" dataDxfId="34">
      <calculatedColumnFormula>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calculatedColumnFormula>
    </tableColumn>
    <tableColumn id="2" xr3:uid="{23EE753B-93A6-43F5-8586-588B987E320B}" name="NARM Asset Category" dataDxfId="33" dataCellStyle="Comma"/>
    <tableColumn id="9" xr3:uid="{7E50997E-5397-444C-9FA4-388CC2A2ACFF}" name="C&amp;V Asset Category (GD)" dataDxfId="32" dataCellStyle="Comma"/>
    <tableColumn id="3" xr3:uid="{94FC063B-6798-44F2-BB8C-BFFC21BDB368}" name="Item/sub-component" dataDxfId="31" dataCellStyle="Comma"/>
    <tableColumn id="4" xr3:uid="{F0B479E7-97D5-49EB-85F5-7610F129AFA4}" name="Intervention Category" dataDxfId="30" dataCellStyle="Comma"/>
    <tableColumn id="8" xr3:uid="{C4290A67-D3A6-4543-8F6B-9F535692CCD6}" name="Distinguisher" dataDxfId="29" dataCellStyle="Comma"/>
    <tableColumn id="5" xr3:uid="{7E8E1502-8123-4F4E-980E-5C62927461BA}" name="Expected Life of Intervention (yrs)" dataDxfId="28" dataCellStyle="Comma"/>
    <tableColumn id="6" xr3:uid="{2ECAEF9B-626D-4F89-88BD-B49D22A6F508}" name="Description (including general description of expected effect on monetised risk)" dataDxfId="27"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2CF8B1-8E13-456F-9B74-D79E01A11C2C}" name="ET_Risk_SC_Summation" displayName="ET_Risk_SC_Summation" ref="AT15:BP829" totalsRowShown="0" headerRowDxfId="26" dataDxfId="24" headerRowBorderDxfId="25" tableBorderDxfId="23" headerRowCellStyle="Normal 11 28 2 4" dataCellStyle="%">
  <autoFilter ref="AT15:BP829" xr:uid="{122CF8B1-8E13-456F-9B74-D79E01A11C2C}"/>
  <tableColumns count="23">
    <tableColumn id="1" xr3:uid="{0129F068-4D35-438C-8748-2D64FB020CE7}" name="132kV Circuit Breaker" dataDxfId="22" dataCellStyle="%">
      <calculatedColumnFormula array="1">SUMIFS('N1.3_Project_Listing'!$P$16:$P$829, 'N1.3_Project_Listing'!$E$16:$E$829,'N1.3_Project_Listing'!$E19, 'N1.3_Project_Listing'!$A$16:$A$829,ET_Risk_SC_Summation[[#Headers],[132kV Circuit Breaker]])</calculatedColumnFormula>
    </tableColumn>
    <tableColumn id="2" xr3:uid="{A649C447-E73E-49CD-A8D4-D6BFDB60692C}" name="132kV Transformer" dataDxfId="21" dataCellStyle="%">
      <calculatedColumnFormula array="1">SUMIFS('N1.3_Project_Listing'!$P$16:$P$829, 'N1.3_Project_Listing'!$E$16:$E$829,'N1.3_Project_Listing'!$E19, 'N1.3_Project_Listing'!$A$16:$A$829,ET_Risk_SC_Summation[[#Headers],[132kV Transformer]])</calculatedColumnFormula>
    </tableColumn>
    <tableColumn id="3" xr3:uid="{E87A1140-70C2-43A2-B6B0-778B1468562E}" name="132kV Reactor" dataDxfId="20" dataCellStyle="%">
      <calculatedColumnFormula array="1">SUMIFS('N1.3_Project_Listing'!$P$16:$P$829, 'N1.3_Project_Listing'!$E$16:$E$829,'N1.3_Project_Listing'!$E19, 'N1.3_Project_Listing'!$A$16:$A$829,ET_Risk_SC_Summation[[#Headers],[132kV Reactor]])</calculatedColumnFormula>
    </tableColumn>
    <tableColumn id="4" xr3:uid="{0AF320AF-8084-425B-87CE-4C0E8DB58966}" name="132kV Underground Cable" dataDxfId="19" dataCellStyle="%">
      <calculatedColumnFormula array="1">SUMIFS('N1.3_Project_Listing'!$P$16:$P$829, 'N1.3_Project_Listing'!$E$16:$E$829,'N1.3_Project_Listing'!$E19, 'N1.3_Project_Listing'!$A$16:$A$829,ET_Risk_SC_Summation[[#Headers],[132kV Underground Cable]])</calculatedColumnFormula>
    </tableColumn>
    <tableColumn id="5" xr3:uid="{72CB7935-89BE-40EF-BD2B-6607062D7665}" name="132kV OHL Conductor" dataDxfId="18" dataCellStyle="%">
      <calculatedColumnFormula array="1">SUMIFS('N1.3_Project_Listing'!$P$16:$P$829, 'N1.3_Project_Listing'!$E$16:$E$829,'N1.3_Project_Listing'!$E19, 'N1.3_Project_Listing'!$A$16:$A$829,ET_Risk_SC_Summation[[#Headers],[132kV OHL Conductor]])</calculatedColumnFormula>
    </tableColumn>
    <tableColumn id="6" xr3:uid="{9BADADF0-8035-4BF9-B45E-7E43ADFA4C4B}" name="132kV OHL Fittings" dataDxfId="17" dataCellStyle="%">
      <calculatedColumnFormula array="1">SUMIFS('N1.3_Project_Listing'!$P$16:$P$829, 'N1.3_Project_Listing'!$E$16:$E$829,'N1.3_Project_Listing'!$E19, 'N1.3_Project_Listing'!$A$16:$A$829,ET_Risk_SC_Summation[[#Headers],[132kV OHL Fittings]])</calculatedColumnFormula>
    </tableColumn>
    <tableColumn id="7" xr3:uid="{98B49401-4E42-4D00-BF4D-893413D33422}" name="132kV OHL Tower" dataDxfId="16" dataCellStyle="%">
      <calculatedColumnFormula array="1">SUMIFS('N1.3_Project_Listing'!$P$16:$P$829, 'N1.3_Project_Listing'!$E$16:$E$829,'N1.3_Project_Listing'!$E19, 'N1.3_Project_Listing'!$A$16:$A$829,ET_Risk_SC_Summation[[#Headers],[132kV OHL Tower]])</calculatedColumnFormula>
    </tableColumn>
    <tableColumn id="8" xr3:uid="{486B6DB0-B0D6-473B-B37C-862DD728ACE9}" name="275kV Circuit Breaker" dataDxfId="15" dataCellStyle="%">
      <calculatedColumnFormula array="1">SUMIFS('N1.3_Project_Listing'!$P$16:$P$829, 'N1.3_Project_Listing'!$E$16:$E$829,'N1.3_Project_Listing'!$E19, 'N1.3_Project_Listing'!$A$16:$A$829,ET_Risk_SC_Summation[[#Headers],[275kV Circuit Breaker]])</calculatedColumnFormula>
    </tableColumn>
    <tableColumn id="9" xr3:uid="{6AFD66CB-52E6-4FC2-9241-19EEB43D479A}" name="275kV Transformer" dataDxfId="14" dataCellStyle="%">
      <calculatedColumnFormula array="1">SUMIFS('N1.3_Project_Listing'!$P$16:$P$829, 'N1.3_Project_Listing'!$E$16:$E$829,'N1.3_Project_Listing'!$E19, 'N1.3_Project_Listing'!$A$16:$A$829,ET_Risk_SC_Summation[[#Headers],[275kV Transformer]])</calculatedColumnFormula>
    </tableColumn>
    <tableColumn id="10" xr3:uid="{0EB99A06-BF7C-4A7F-9C5F-8CBE73A6A71F}" name="275kV Reactor" dataDxfId="13" dataCellStyle="%">
      <calculatedColumnFormula array="1">SUMIFS('N1.3_Project_Listing'!$P$16:$P$829, 'N1.3_Project_Listing'!$E$16:$E$829,'N1.3_Project_Listing'!$E19, 'N1.3_Project_Listing'!$A$16:$A$829,ET_Risk_SC_Summation[[#Headers],[275kV Reactor]])</calculatedColumnFormula>
    </tableColumn>
    <tableColumn id="11" xr3:uid="{98E7B72C-CB6B-4C9D-87D4-63741878DF67}" name="275kV Underground Cable" dataDxfId="12" dataCellStyle="%">
      <calculatedColumnFormula array="1">SUMIFS('N1.3_Project_Listing'!$P$16:$P$829, 'N1.3_Project_Listing'!$E$16:$E$829,'N1.3_Project_Listing'!$E19, 'N1.3_Project_Listing'!$A$16:$A$829,ET_Risk_SC_Summation[[#Headers],[275kV Underground Cable]])</calculatedColumnFormula>
    </tableColumn>
    <tableColumn id="12" xr3:uid="{CD20AAD5-FE23-487D-A017-CAA6B6521A27}" name="275kV OHL Conductor" dataDxfId="11" dataCellStyle="%">
      <calculatedColumnFormula array="1">SUMIFS('N1.3_Project_Listing'!$P$16:$P$829, 'N1.3_Project_Listing'!$E$16:$E$829,'N1.3_Project_Listing'!$E19, 'N1.3_Project_Listing'!$A$16:$A$829,ET_Risk_SC_Summation[[#Headers],[275kV OHL Conductor]])</calculatedColumnFormula>
    </tableColumn>
    <tableColumn id="13" xr3:uid="{3D687676-6300-467D-9469-50F6684C8B9C}" name="275kV OHL Fittings" dataDxfId="10" dataCellStyle="%">
      <calculatedColumnFormula array="1">SUMIFS('N1.3_Project_Listing'!$P$16:$P$829, 'N1.3_Project_Listing'!$E$16:$E$829,'N1.3_Project_Listing'!$E19, 'N1.3_Project_Listing'!$A$16:$A$829,ET_Risk_SC_Summation[[#Headers],[275kV OHL Fittings]])</calculatedColumnFormula>
    </tableColumn>
    <tableColumn id="14" xr3:uid="{8FC38FFE-3915-41AD-B381-46E12CDED1E1}" name="275kV OHL Tower" dataDxfId="9" dataCellStyle="%">
      <calculatedColumnFormula array="1">SUMIFS('N1.3_Project_Listing'!$P$16:$P$829, 'N1.3_Project_Listing'!$E$16:$E$829,'N1.3_Project_Listing'!$E19, 'N1.3_Project_Listing'!$A$16:$A$829,ET_Risk_SC_Summation[[#Headers],[275kV OHL Tower]])</calculatedColumnFormula>
    </tableColumn>
    <tableColumn id="15" xr3:uid="{B5B3C7DB-CF55-4B88-B678-FB600A7B9357}" name="400kV Circuit Breaker" dataDxfId="8" dataCellStyle="%">
      <calculatedColumnFormula array="1">SUMIFS('N1.3_Project_Listing'!$P$16:$P$829, 'N1.3_Project_Listing'!$E$16:$E$829,'N1.3_Project_Listing'!$E19, 'N1.3_Project_Listing'!$A$16:$A$829,ET_Risk_SC_Summation[[#Headers],[400kV Circuit Breaker]])</calculatedColumnFormula>
    </tableColumn>
    <tableColumn id="16" xr3:uid="{4CFB9DAA-46D6-4547-A975-505EC1092A62}" name="400kV Transformer" dataDxfId="7" dataCellStyle="%">
      <calculatedColumnFormula array="1">SUMIFS('N1.3_Project_Listing'!$P$16:$P$829, 'N1.3_Project_Listing'!$E$16:$E$829,'N1.3_Project_Listing'!$E19, 'N1.3_Project_Listing'!$A$16:$A$829,ET_Risk_SC_Summation[[#Headers],[400kV Transformer]])</calculatedColumnFormula>
    </tableColumn>
    <tableColumn id="17" xr3:uid="{141218E9-11A4-48FF-8557-7ED08FD15393}" name="400kV Reactor" dataDxfId="6" dataCellStyle="%">
      <calculatedColumnFormula array="1">SUMIFS('N1.3_Project_Listing'!$P$16:$P$829, 'N1.3_Project_Listing'!$E$16:$E$829,'N1.3_Project_Listing'!$E19, 'N1.3_Project_Listing'!$A$16:$A$829,ET_Risk_SC_Summation[[#Headers],[400kV Reactor]])</calculatedColumnFormula>
    </tableColumn>
    <tableColumn id="18" xr3:uid="{CC1FC8AD-6402-46A6-A9C1-3B163C420E62}" name="400kV Underground Cable" dataDxfId="5" dataCellStyle="%">
      <calculatedColumnFormula array="1">SUMIFS('N1.3_Project_Listing'!$P$16:$P$829, 'N1.3_Project_Listing'!$E$16:$E$829,'N1.3_Project_Listing'!$E19, 'N1.3_Project_Listing'!$A$16:$A$829,ET_Risk_SC_Summation[[#Headers],[400kV Underground Cable]])</calculatedColumnFormula>
    </tableColumn>
    <tableColumn id="19" xr3:uid="{DF574A1E-5F89-4188-915C-A5230E9792B5}" name="400kV OHL Conductor" dataDxfId="4" dataCellStyle="%">
      <calculatedColumnFormula array="1">SUMIFS('N1.3_Project_Listing'!$P$16:$P$829, 'N1.3_Project_Listing'!$E$16:$E$829,'N1.3_Project_Listing'!$E19, 'N1.3_Project_Listing'!$A$16:$A$829,ET_Risk_SC_Summation[[#Headers],[400kV OHL Conductor]])</calculatedColumnFormula>
    </tableColumn>
    <tableColumn id="20" xr3:uid="{D4DE1D8F-04AD-465F-A797-C3BB6B1DCE68}" name="400kV OHL Fittings" dataDxfId="3" dataCellStyle="%">
      <calculatedColumnFormula array="1">SUMIFS('N1.3_Project_Listing'!$P$16:$P$829, 'N1.3_Project_Listing'!$E$16:$E$829,'N1.3_Project_Listing'!$E19, 'N1.3_Project_Listing'!$A$16:$A$829,ET_Risk_SC_Summation[[#Headers],[400kV OHL Fittings]])</calculatedColumnFormula>
    </tableColumn>
    <tableColumn id="21" xr3:uid="{1D98E52E-58D1-4770-9692-940C3435E221}" name="400kV OHL Tower" dataDxfId="2" dataCellStyle="%">
      <calculatedColumnFormula array="1">SUMIFS('N1.3_Project_Listing'!$P$16:$P$829, 'N1.3_Project_Listing'!$E$16:$E$829,'N1.3_Project_Listing'!$E19, 'N1.3_Project_Listing'!$A$16:$A$829,ET_Risk_SC_Summation[[#Headers],[400kV OHL Tower]])</calculatedColumnFormula>
    </tableColumn>
    <tableColumn id="22" xr3:uid="{8F168B12-E431-4BEE-8B6D-7F5E88832721}" name="Mxx Category" dataDxfId="1" dataCellStyle="%">
      <calculatedColumnFormula>IF(SUM(ET_Risk_SC_Summation[[#This Row],[132kV Circuit Breaker]:[400kV OHL Tower]])=0, "n/a", INDEX(ET_Risk_SC_Summation[#Headers],1,MATCH(MAX(ET_Risk_SC_Summation[[#This Row],[132kV Circuit Breaker]:[400kV OHL Tower]]),ET_Risk_SC_Summation[[#This Row],[132kV Circuit Breaker]:[400kV OHL Tower]],0)))</calculatedColumnFormula>
    </tableColumn>
    <tableColumn id="23" xr3:uid="{69C5AA79-BE8E-4A53-8EAF-B1A89AE36901}" name="Risk Sub-Category" dataDxfId="0" dataCellStyle="%">
      <calculatedColumnFormula>IFERROR(INDEX('N0.7_Lookup_References'!$G$77:$G$98,MATCH(ET_Risk_SC_Summation[[#This Row],[Mxx Category]],'N0.7_Lookup_References'!$F$77:$F$98,0)),"")</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epearson@northerngas.co.uk" TargetMode="External"/><Relationship Id="rId2" Type="http://schemas.openxmlformats.org/officeDocument/2006/relationships/hyperlink" Target="mailto:depearson@northerngas.co.uk" TargetMode="External"/><Relationship Id="rId1" Type="http://schemas.openxmlformats.org/officeDocument/2006/relationships/hyperlink" Target="mailto:depearson@northerngas.co.uk" TargetMode="External"/><Relationship Id="rId5" Type="http://schemas.openxmlformats.org/officeDocument/2006/relationships/printerSettings" Target="../printerSettings/printerSettings4.bin"/><Relationship Id="rId4" Type="http://schemas.openxmlformats.org/officeDocument/2006/relationships/hyperlink" Target="mailto:depearson@northerngas.co.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5E06-8AC8-4AF6-AEDC-FBDF0069E4F3}">
  <sheetPr codeName="Sheet9"/>
  <dimension ref="A1:J16"/>
  <sheetViews>
    <sheetView tabSelected="1" zoomScale="70" zoomScaleNormal="70" workbookViewId="0">
      <selection activeCell="M5" sqref="M5"/>
    </sheetView>
  </sheetViews>
  <sheetFormatPr defaultColWidth="8.81640625" defaultRowHeight="13.5"/>
  <cols>
    <col min="1" max="16384" width="8.81640625" style="140"/>
  </cols>
  <sheetData>
    <row r="1" spans="1:10" s="161" customFormat="1" ht="40.5" customHeight="1"/>
    <row r="2" spans="1:10" s="161" customFormat="1" ht="56.9" customHeight="1"/>
    <row r="3" spans="1:10" ht="148" customHeight="1">
      <c r="A3" s="424" t="s">
        <v>0</v>
      </c>
      <c r="B3" s="424"/>
      <c r="C3" s="424"/>
      <c r="D3" s="424"/>
      <c r="E3" s="424"/>
      <c r="F3" s="424"/>
      <c r="G3" s="424"/>
      <c r="H3" s="424"/>
      <c r="I3" s="424"/>
      <c r="J3" s="424"/>
    </row>
    <row r="5" spans="1:10" ht="19.5">
      <c r="A5" s="425" t="str">
        <f>"Template Version " &amp; 'N0.1_Details'!B13</f>
        <v>Template Version V3</v>
      </c>
      <c r="B5" s="425"/>
      <c r="C5" s="425"/>
      <c r="D5" s="425"/>
      <c r="E5" s="425"/>
      <c r="F5" s="425"/>
      <c r="G5" s="425"/>
      <c r="H5" s="425"/>
      <c r="I5" s="425"/>
      <c r="J5" s="425"/>
    </row>
    <row r="8" spans="1:10" ht="19.5">
      <c r="A8" s="423" t="s">
        <v>1</v>
      </c>
      <c r="B8" s="423"/>
      <c r="C8" s="423"/>
      <c r="D8" s="423"/>
      <c r="E8" s="423"/>
      <c r="F8" s="423"/>
      <c r="G8" s="423"/>
      <c r="H8" s="423"/>
      <c r="I8" s="423"/>
      <c r="J8" s="423"/>
    </row>
    <row r="9" spans="1:10" ht="23">
      <c r="A9" s="426" t="str">
        <f>'N0.1_Details'!B14</f>
        <v>Northern Gas Networks</v>
      </c>
      <c r="B9" s="426"/>
      <c r="C9" s="426"/>
      <c r="D9" s="426"/>
      <c r="E9" s="426"/>
      <c r="F9" s="426"/>
      <c r="G9" s="426"/>
      <c r="H9" s="426"/>
      <c r="I9" s="426"/>
      <c r="J9" s="426"/>
    </row>
    <row r="10" spans="1:10" ht="19.5" customHeight="1"/>
    <row r="11" spans="1:10" s="197" customFormat="1" ht="19.5" customHeight="1">
      <c r="A11" s="427" t="str">
        <f>"Reporting Period: " &amp; 'N0.1_Details'!$B$17</f>
        <v>Reporting Period: RIIO-3</v>
      </c>
      <c r="B11" s="427"/>
      <c r="C11" s="427"/>
      <c r="D11" s="427"/>
      <c r="E11" s="427"/>
      <c r="F11" s="427"/>
      <c r="G11" s="427"/>
      <c r="H11" s="427"/>
      <c r="I11" s="427"/>
      <c r="J11" s="427"/>
    </row>
    <row r="12" spans="1:10" ht="19.5">
      <c r="A12" s="422" t="str">
        <f>"Submission Date: " &amp; DAY('N0.1_Details'!B20) &amp;"/"&amp; MONTH('N0.1_Details'!B20) &amp;"/"&amp; YEAR('N0.1_Details'!B20)</f>
        <v>Submission Date: 11/12/2024</v>
      </c>
      <c r="B12" s="422"/>
      <c r="C12" s="422"/>
      <c r="D12" s="422"/>
      <c r="E12" s="422"/>
      <c r="F12" s="422"/>
      <c r="G12" s="422"/>
      <c r="H12" s="422"/>
      <c r="I12" s="422"/>
      <c r="J12" s="422"/>
    </row>
    <row r="13" spans="1:10" ht="19.5">
      <c r="A13" s="422" t="str">
        <f>"Submission Version: " &amp; 'N0.1_Details'!B19</f>
        <v>Submission Version: 1</v>
      </c>
      <c r="B13" s="422"/>
      <c r="C13" s="422"/>
      <c r="D13" s="422"/>
      <c r="E13" s="422"/>
      <c r="F13" s="422"/>
      <c r="G13" s="422"/>
      <c r="H13" s="422"/>
      <c r="I13" s="422"/>
      <c r="J13" s="422"/>
    </row>
    <row r="16" spans="1:10" ht="15">
      <c r="A16" s="421" t="str">
        <f>"File name: " &amp; 'N0.1_Details'!B21</f>
        <v>File name: RIIO_GD3_BPDT_N_NARM-3_NGN_v1</v>
      </c>
      <c r="B16" s="421"/>
      <c r="C16" s="421"/>
      <c r="D16" s="421"/>
      <c r="E16" s="421"/>
      <c r="F16" s="421"/>
      <c r="G16" s="421"/>
      <c r="H16" s="421"/>
      <c r="I16" s="421"/>
      <c r="J16" s="421"/>
    </row>
  </sheetData>
  <mergeCells count="8">
    <mergeCell ref="A16:J16"/>
    <mergeCell ref="A12:J12"/>
    <mergeCell ref="A8:J8"/>
    <mergeCell ref="A13:J13"/>
    <mergeCell ref="A3:J3"/>
    <mergeCell ref="A5:J5"/>
    <mergeCell ref="A9:J9"/>
    <mergeCell ref="A11:J1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499984740745262"/>
  </sheetPr>
  <dimension ref="A1:P31"/>
  <sheetViews>
    <sheetView zoomScale="80" zoomScaleNormal="80" workbookViewId="0">
      <selection activeCell="D36" sqref="D36"/>
    </sheetView>
  </sheetViews>
  <sheetFormatPr defaultColWidth="7.81640625" defaultRowHeight="13.5"/>
  <cols>
    <col min="1" max="1" width="15.1796875" style="3" customWidth="1"/>
    <col min="2" max="2" width="35.1796875" style="3" customWidth="1"/>
    <col min="3" max="3" width="9" style="3" customWidth="1"/>
    <col min="4" max="4" width="23.54296875" style="3" customWidth="1"/>
    <col min="5" max="46" width="7.81640625" style="3"/>
    <col min="47" max="47" width="9.453125" style="3" bestFit="1" customWidth="1"/>
    <col min="48" max="16384" width="7.81640625" style="3"/>
  </cols>
  <sheetData>
    <row r="1" spans="1:16" ht="24.5">
      <c r="A1" s="1" t="str">
        <f>"Business Plan Data Template " &amp; 'N0.1_Details'!$B$17</f>
        <v>Business Plan Data Template RIIO-3</v>
      </c>
      <c r="B1" s="2"/>
      <c r="C1" s="2"/>
      <c r="D1" s="2"/>
    </row>
    <row r="2" spans="1:16" ht="23">
      <c r="A2" s="1" t="str">
        <f>'N0.1_Details'!$B$14</f>
        <v>Northern Gas Networks</v>
      </c>
      <c r="B2" s="159"/>
      <c r="C2" s="1" t="str">
        <f>VLOOKUP('N0.1_Details'!$B$15,'N0.1_Details'!$B$24:$C$36,2,FALSE)</f>
        <v>GD</v>
      </c>
      <c r="D2" s="4"/>
    </row>
    <row r="3" spans="1:16" ht="19.5">
      <c r="A3" s="5" t="str">
        <f>"Workbook: " &amp; 'N0.1_Details'!$B$16</f>
        <v>Workbook: N: NARM</v>
      </c>
      <c r="B3" s="6"/>
      <c r="C3" s="6"/>
      <c r="D3" s="6"/>
    </row>
    <row r="4" spans="1:16" ht="17.5">
      <c r="A4" s="7" t="str">
        <f>"Submission Version " &amp; 'N0.1_Details'!$B$19 &amp; " - Submitted on " &amp; TEXT('N0.1_Details'!$B$20,"dd mmm yyyy")</f>
        <v>Submission Version 1 - Submitted on 11 Dec 2024</v>
      </c>
      <c r="B4" s="8"/>
      <c r="C4" s="8"/>
      <c r="D4" s="8"/>
    </row>
    <row r="5" spans="1:16" ht="17.5">
      <c r="A5" s="7" t="str">
        <f>"Template Version: " &amp; 'N0.1_Details'!$B$13</f>
        <v>Template Version: V3</v>
      </c>
      <c r="B5" s="8"/>
      <c r="C5" s="8"/>
      <c r="D5" s="8"/>
    </row>
    <row r="6" spans="1:16" ht="19.5">
      <c r="A6" s="5" t="str">
        <f ca="1">"Sheet: " &amp;VLOOKUP(RIGHT(CELL("filename",A1),LEN(CELL("filename",A1))-FIND("]",CELL("filename",A1))),'N0.2_Contents'!$A$13:$B$50,2,FALSE)</f>
        <v>Sheet: N1 Output Delivery</v>
      </c>
      <c r="B6" s="6"/>
      <c r="C6" s="6"/>
      <c r="D6" s="6"/>
    </row>
    <row r="7" spans="1:16" ht="17.5">
      <c r="A7" s="7" t="str">
        <f>"Price Base: " &amp; 'N0.6_Data_Constants'!C13</f>
        <v>Price Base: 2023/24</v>
      </c>
      <c r="B7" s="7"/>
      <c r="C7" s="7"/>
      <c r="D7" s="8"/>
    </row>
    <row r="8" spans="1:16" s="99" customFormat="1">
      <c r="A8" s="101" t="str">
        <f>"Error Checks: " &amp; IF(ISERROR(MATCH("Error",$A$9:$BJ$9,0)),"OK","Error")</f>
        <v>Error Checks: OK</v>
      </c>
      <c r="B8" s="102"/>
      <c r="C8" s="102"/>
      <c r="D8" s="102"/>
      <c r="E8" s="3"/>
      <c r="F8" s="3"/>
      <c r="G8" s="3"/>
      <c r="H8" s="3"/>
      <c r="I8" s="3"/>
      <c r="J8" s="3"/>
      <c r="K8" s="3"/>
      <c r="L8" s="3"/>
      <c r="M8" s="3"/>
      <c r="N8" s="3"/>
      <c r="O8" s="3"/>
      <c r="P8" s="3"/>
    </row>
    <row r="9" spans="1:16" s="99" customFormat="1">
      <c r="A9" s="213" t="str">
        <f>IF(ISERROR(MATCH("Error",A10:A162,0)),"-","Error")</f>
        <v>-</v>
      </c>
      <c r="B9" s="213" t="str">
        <f>IF(ISERROR(MATCH("Error",B10:B162,0)),"-","Error")</f>
        <v>-</v>
      </c>
      <c r="C9" s="213" t="str">
        <f>IF(ISERROR(MATCH("Error",C10:C162,0)),"-","Error")</f>
        <v>-</v>
      </c>
      <c r="D9" s="213" t="str">
        <f>IF(ISERROR(MATCH("Error",D10:D162,0)),"-","Error")</f>
        <v>-</v>
      </c>
      <c r="E9" s="3"/>
      <c r="F9" s="3"/>
      <c r="G9" s="3"/>
      <c r="H9" s="3"/>
      <c r="I9" s="3"/>
      <c r="J9" s="3"/>
      <c r="K9" s="3"/>
      <c r="L9" s="3"/>
      <c r="M9" s="3"/>
      <c r="N9" s="3"/>
      <c r="O9" s="3"/>
      <c r="P9" s="3"/>
    </row>
    <row r="11" spans="1:16" s="191" customFormat="1" ht="17.5"/>
    <row r="31" spans="2:2">
      <c r="B31" s="214"/>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3DC4-0FEA-4015-978A-E2210B9026F0}">
  <sheetPr codeName="Sheet14">
    <tabColor theme="5" tint="-0.499984740745262"/>
  </sheetPr>
  <dimension ref="A1:CA453"/>
  <sheetViews>
    <sheetView zoomScale="55" zoomScaleNormal="55" workbookViewId="0">
      <selection activeCell="A11" sqref="A11"/>
    </sheetView>
  </sheetViews>
  <sheetFormatPr defaultRowHeight="14.5"/>
  <cols>
    <col min="1" max="1" width="4.453125" customWidth="1"/>
    <col min="2" max="2" width="25.81640625" customWidth="1"/>
    <col min="3" max="3" width="15.81640625" style="135" bestFit="1" customWidth="1"/>
    <col min="9" max="9" width="10.1796875" bestFit="1" customWidth="1"/>
    <col min="10" max="10" width="9.1796875" customWidth="1"/>
    <col min="17" max="17" width="1.453125" customWidth="1"/>
    <col min="18" max="18" width="12" style="135" bestFit="1" customWidth="1"/>
    <col min="25" max="25" width="9.1796875" customWidth="1"/>
    <col min="32" max="32" width="1.453125" customWidth="1"/>
    <col min="33" max="33" width="12" style="135" bestFit="1" customWidth="1"/>
    <col min="47" max="47" width="1.453125" customWidth="1"/>
    <col min="48" max="48" width="12" style="135" bestFit="1" customWidth="1"/>
    <col min="62" max="62" width="1.453125" customWidth="1"/>
    <col min="63" max="63" width="12" style="135" bestFit="1" customWidth="1"/>
    <col min="77" max="77" width="0.81640625" customWidth="1"/>
  </cols>
  <sheetData>
    <row r="1" spans="1:79" ht="24.5">
      <c r="A1" s="1" t="str">
        <f>"Business Plan Data Template " &amp; 'N0.1_Details'!$B$17</f>
        <v>Business Plan Data Template RIIO-3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row>
    <row r="2" spans="1:79" ht="23">
      <c r="A2" s="1" t="str">
        <f>'N0.1_Details'!$B$14</f>
        <v>Northern Gas Networks</v>
      </c>
      <c r="B2" s="159"/>
      <c r="C2" s="1" t="str">
        <f>VLOOKUP('N0.1_Details'!$B$15,'N0.1_Details'!$B$24:$C$36,2,FALSE)</f>
        <v>GD</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row>
    <row r="3" spans="1:79" ht="19.5">
      <c r="A3" s="5" t="str">
        <f>"Workbook: " &amp; 'N0.1_Details'!$B$16</f>
        <v>Workbook: N: NARM</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row>
    <row r="4" spans="1:79" ht="17.5">
      <c r="A4" s="7" t="str">
        <f>"Submission Version " &amp; 'N0.1_Details'!$B$19 &amp; " - Submitted on " &amp; TEXT('N0.1_Details'!$B$20,"dd mmm yyyy")</f>
        <v>Submission Version 1 - Submitted on 11 Dec 2024</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row>
    <row r="5" spans="1:79" ht="17.5">
      <c r="A5" s="7" t="str">
        <f>"Template Version: " &amp; 'N0.1_Details'!$B$13</f>
        <v>Template Version: V3</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row>
    <row r="6" spans="1:79" ht="19.5">
      <c r="A6" s="5" t="str">
        <f ca="1">"Sheet: " &amp;VLOOKUP(RIGHT(CELL("filename",A1),LEN(CELL("filename",A1))-FIND("]",CELL("filename",A1))),'N0.2_Contents'!$A$13:$B$32,2,FALSE)</f>
        <v>Sheet: N1.1 Intervention Summary</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row>
    <row r="7" spans="1:79" ht="17.5">
      <c r="A7" s="7" t="str">
        <f>"Price Base: " &amp; 'N0.6_Data_Constants'!C13</f>
        <v>Price Base: 2023/24</v>
      </c>
      <c r="B7" s="7"/>
      <c r="C7" s="7"/>
      <c r="D7" s="8"/>
      <c r="E7" s="8"/>
      <c r="F7" s="8"/>
      <c r="G7" s="8"/>
      <c r="H7" s="8"/>
      <c r="I7" s="8"/>
      <c r="J7" s="8"/>
      <c r="K7" s="8"/>
      <c r="L7" s="8"/>
      <c r="M7" s="8"/>
      <c r="N7" s="8"/>
      <c r="O7" s="8"/>
      <c r="P7" s="8"/>
      <c r="Q7" s="8"/>
      <c r="R7" s="57"/>
      <c r="S7" s="8"/>
      <c r="T7" s="8"/>
      <c r="U7" s="8"/>
      <c r="V7" s="8"/>
      <c r="W7" s="8"/>
      <c r="X7" s="8"/>
      <c r="Y7" s="8"/>
      <c r="Z7" s="8"/>
      <c r="AA7" s="8"/>
      <c r="AB7" s="8"/>
      <c r="AC7" s="8"/>
      <c r="AD7" s="8"/>
      <c r="AE7" s="8"/>
      <c r="AF7" s="8"/>
      <c r="AG7" s="57"/>
      <c r="AH7" s="8"/>
      <c r="AI7" s="8"/>
      <c r="AJ7" s="8"/>
      <c r="AK7" s="8"/>
      <c r="AL7" s="8"/>
      <c r="AM7" s="8"/>
      <c r="AN7" s="8"/>
      <c r="AO7" s="8"/>
      <c r="AP7" s="8"/>
      <c r="AQ7" s="8"/>
      <c r="AR7" s="8"/>
      <c r="AS7" s="8"/>
      <c r="AT7" s="8"/>
      <c r="AU7" s="8"/>
      <c r="AV7" s="57"/>
      <c r="AW7" s="8"/>
      <c r="AX7" s="8"/>
      <c r="AY7" s="8"/>
      <c r="AZ7" s="8"/>
      <c r="BA7" s="8"/>
      <c r="BB7" s="8"/>
      <c r="BC7" s="8"/>
      <c r="BD7" s="8"/>
      <c r="BE7" s="8"/>
      <c r="BF7" s="8"/>
      <c r="BG7" s="8"/>
      <c r="BH7" s="8"/>
      <c r="BI7" s="8"/>
      <c r="BJ7" s="8"/>
      <c r="BK7" s="57"/>
      <c r="BL7" s="8"/>
      <c r="BM7" s="8"/>
      <c r="BN7" s="8"/>
      <c r="BO7" s="8"/>
      <c r="BP7" s="8"/>
      <c r="BQ7" s="8"/>
      <c r="BR7" s="8"/>
      <c r="BS7" s="8"/>
      <c r="BT7" s="8"/>
      <c r="BU7" s="8"/>
      <c r="BV7" s="8"/>
      <c r="BW7" s="8"/>
      <c r="BX7" s="8"/>
      <c r="BY7" s="8"/>
      <c r="BZ7" s="8"/>
      <c r="CA7" s="8"/>
    </row>
    <row r="8" spans="1:79">
      <c r="A8" s="101" t="str">
        <f ca="1">"Error Checks: " &amp; IF(ISERROR(MATCH("Error",$A$9:$CU$9,0)),"OK","Error")</f>
        <v>Error Checks: OK</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row>
    <row r="9" spans="1:79">
      <c r="A9" s="104" t="str">
        <f t="shared" ref="A9:AF9" ca="1" si="0">IF(ISERROR(MATCH("Error",A10:A110,0)),"-","Error")</f>
        <v>-</v>
      </c>
      <c r="B9" s="104" t="str">
        <f t="shared" si="0"/>
        <v>-</v>
      </c>
      <c r="C9" s="104" t="str">
        <f t="shared" ca="1" si="0"/>
        <v>-</v>
      </c>
      <c r="D9" s="104" t="str">
        <f t="shared" si="0"/>
        <v>-</v>
      </c>
      <c r="E9" s="104" t="str">
        <f t="shared" si="0"/>
        <v>-</v>
      </c>
      <c r="F9" s="104" t="str">
        <f t="shared" si="0"/>
        <v>-</v>
      </c>
      <c r="G9" s="104" t="str">
        <f t="shared" si="0"/>
        <v>-</v>
      </c>
      <c r="H9" s="104" t="str">
        <f t="shared" si="0"/>
        <v>-</v>
      </c>
      <c r="I9" s="104" t="str">
        <f t="shared" si="0"/>
        <v>-</v>
      </c>
      <c r="J9" s="104" t="str">
        <f t="shared" si="0"/>
        <v>-</v>
      </c>
      <c r="K9" s="104" t="str">
        <f t="shared" si="0"/>
        <v>-</v>
      </c>
      <c r="L9" s="104" t="str">
        <f t="shared" si="0"/>
        <v>-</v>
      </c>
      <c r="M9" s="104" t="str">
        <f t="shared" si="0"/>
        <v>-</v>
      </c>
      <c r="N9" s="104" t="str">
        <f t="shared" si="0"/>
        <v>-</v>
      </c>
      <c r="O9" s="104" t="str">
        <f t="shared" si="0"/>
        <v>-</v>
      </c>
      <c r="P9" s="104" t="str">
        <f t="shared" si="0"/>
        <v>-</v>
      </c>
      <c r="Q9" s="104" t="str">
        <f t="shared" si="0"/>
        <v>-</v>
      </c>
      <c r="R9" s="104" t="str">
        <f t="shared" si="0"/>
        <v>-</v>
      </c>
      <c r="S9" s="104" t="str">
        <f t="shared" si="0"/>
        <v>-</v>
      </c>
      <c r="T9" s="104" t="str">
        <f t="shared" si="0"/>
        <v>-</v>
      </c>
      <c r="U9" s="104" t="str">
        <f t="shared" si="0"/>
        <v>-</v>
      </c>
      <c r="V9" s="104" t="str">
        <f t="shared" si="0"/>
        <v>-</v>
      </c>
      <c r="W9" s="104" t="str">
        <f t="shared" si="0"/>
        <v>-</v>
      </c>
      <c r="X9" s="104" t="str">
        <f t="shared" si="0"/>
        <v>-</v>
      </c>
      <c r="Y9" s="104" t="str">
        <f t="shared" si="0"/>
        <v>-</v>
      </c>
      <c r="Z9" s="104" t="str">
        <f t="shared" si="0"/>
        <v>-</v>
      </c>
      <c r="AA9" s="104" t="str">
        <f t="shared" si="0"/>
        <v>-</v>
      </c>
      <c r="AB9" s="104" t="str">
        <f t="shared" si="0"/>
        <v>-</v>
      </c>
      <c r="AC9" s="104" t="str">
        <f t="shared" si="0"/>
        <v>-</v>
      </c>
      <c r="AD9" s="104" t="str">
        <f t="shared" si="0"/>
        <v>-</v>
      </c>
      <c r="AE9" s="104" t="str">
        <f t="shared" si="0"/>
        <v>-</v>
      </c>
      <c r="AF9" s="104" t="str">
        <f t="shared" si="0"/>
        <v>-</v>
      </c>
      <c r="AG9" s="104" t="str">
        <f t="shared" ref="AG9:BL9" si="1">IF(ISERROR(MATCH("Error",AG10:AG110,0)),"-","Error")</f>
        <v>-</v>
      </c>
      <c r="AH9" s="104" t="str">
        <f t="shared" si="1"/>
        <v>-</v>
      </c>
      <c r="AI9" s="104" t="str">
        <f t="shared" si="1"/>
        <v>-</v>
      </c>
      <c r="AJ9" s="104" t="str">
        <f t="shared" si="1"/>
        <v>-</v>
      </c>
      <c r="AK9" s="104" t="str">
        <f t="shared" si="1"/>
        <v>-</v>
      </c>
      <c r="AL9" s="104" t="str">
        <f t="shared" si="1"/>
        <v>-</v>
      </c>
      <c r="AM9" s="104" t="str">
        <f t="shared" si="1"/>
        <v>-</v>
      </c>
      <c r="AN9" s="104" t="str">
        <f t="shared" si="1"/>
        <v>-</v>
      </c>
      <c r="AO9" s="104" t="str">
        <f t="shared" si="1"/>
        <v>-</v>
      </c>
      <c r="AP9" s="104" t="str">
        <f t="shared" si="1"/>
        <v>-</v>
      </c>
      <c r="AQ9" s="104" t="str">
        <f t="shared" si="1"/>
        <v>-</v>
      </c>
      <c r="AR9" s="104" t="str">
        <f t="shared" si="1"/>
        <v>-</v>
      </c>
      <c r="AS9" s="104" t="str">
        <f t="shared" si="1"/>
        <v>-</v>
      </c>
      <c r="AT9" s="104" t="str">
        <f t="shared" si="1"/>
        <v>-</v>
      </c>
      <c r="AU9" s="104" t="str">
        <f t="shared" si="1"/>
        <v>-</v>
      </c>
      <c r="AV9" s="104" t="str">
        <f t="shared" si="1"/>
        <v>-</v>
      </c>
      <c r="AW9" s="104" t="str">
        <f t="shared" si="1"/>
        <v>-</v>
      </c>
      <c r="AX9" s="104" t="str">
        <f t="shared" si="1"/>
        <v>-</v>
      </c>
      <c r="AY9" s="104" t="str">
        <f t="shared" si="1"/>
        <v>-</v>
      </c>
      <c r="AZ9" s="104" t="str">
        <f t="shared" si="1"/>
        <v>-</v>
      </c>
      <c r="BA9" s="104" t="str">
        <f t="shared" si="1"/>
        <v>-</v>
      </c>
      <c r="BB9" s="104" t="str">
        <f t="shared" si="1"/>
        <v>-</v>
      </c>
      <c r="BC9" s="104" t="str">
        <f t="shared" si="1"/>
        <v>-</v>
      </c>
      <c r="BD9" s="104" t="str">
        <f t="shared" si="1"/>
        <v>-</v>
      </c>
      <c r="BE9" s="104" t="str">
        <f t="shared" si="1"/>
        <v>-</v>
      </c>
      <c r="BF9" s="104" t="str">
        <f t="shared" si="1"/>
        <v>-</v>
      </c>
      <c r="BG9" s="104" t="str">
        <f t="shared" si="1"/>
        <v>-</v>
      </c>
      <c r="BH9" s="104" t="str">
        <f t="shared" si="1"/>
        <v>-</v>
      </c>
      <c r="BI9" s="104" t="str">
        <f t="shared" si="1"/>
        <v>-</v>
      </c>
      <c r="BJ9" s="104" t="str">
        <f t="shared" si="1"/>
        <v>-</v>
      </c>
      <c r="BK9" s="104" t="str">
        <f t="shared" si="1"/>
        <v>-</v>
      </c>
      <c r="BL9" s="104" t="str">
        <f t="shared" si="1"/>
        <v>-</v>
      </c>
      <c r="BM9" s="104" t="str">
        <f t="shared" ref="BM9:CA9" si="2">IF(ISERROR(MATCH("Error",BM10:BM110,0)),"-","Error")</f>
        <v>-</v>
      </c>
      <c r="BN9" s="104" t="str">
        <f t="shared" si="2"/>
        <v>-</v>
      </c>
      <c r="BO9" s="104" t="str">
        <f t="shared" si="2"/>
        <v>-</v>
      </c>
      <c r="BP9" s="104" t="str">
        <f t="shared" si="2"/>
        <v>-</v>
      </c>
      <c r="BQ9" s="104" t="str">
        <f t="shared" si="2"/>
        <v>-</v>
      </c>
      <c r="BR9" s="104" t="str">
        <f t="shared" si="2"/>
        <v>-</v>
      </c>
      <c r="BS9" s="104" t="str">
        <f t="shared" si="2"/>
        <v>-</v>
      </c>
      <c r="BT9" s="104" t="str">
        <f t="shared" si="2"/>
        <v>-</v>
      </c>
      <c r="BU9" s="104" t="str">
        <f t="shared" si="2"/>
        <v>-</v>
      </c>
      <c r="BV9" s="104" t="str">
        <f t="shared" si="2"/>
        <v>-</v>
      </c>
      <c r="BW9" s="104" t="str">
        <f t="shared" si="2"/>
        <v>-</v>
      </c>
      <c r="BX9" s="104" t="str">
        <f t="shared" si="2"/>
        <v>-</v>
      </c>
      <c r="BY9" s="104" t="str">
        <f t="shared" si="2"/>
        <v>-</v>
      </c>
      <c r="BZ9" s="104" t="str">
        <f t="shared" si="2"/>
        <v>-</v>
      </c>
      <c r="CA9" s="104" t="str">
        <f t="shared" si="2"/>
        <v>-</v>
      </c>
    </row>
    <row r="10" spans="1:79" ht="17.5">
      <c r="A10" s="9"/>
      <c r="C10"/>
      <c r="R10"/>
      <c r="AG10"/>
      <c r="AV10"/>
      <c r="BK10"/>
    </row>
    <row r="11" spans="1:79" s="192"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Intervention Summary</v>
      </c>
    </row>
    <row r="12" spans="1:79" ht="17.5">
      <c r="A12" s="9"/>
      <c r="B12" s="223" t="s">
        <v>433</v>
      </c>
      <c r="C12" s="224" t="str">
        <f ca="1">VLOOKUP(SUBSTITUTE($A$6,"Sheet: ",""),'N0.2_Contents'!$B$13:$F$40,MATCH('N0.2_Contents'!$D$13,'N0.2_Contents'!$B$13:$F$13,0),FALSE)</f>
        <v>Dean Pearson</v>
      </c>
      <c r="R12"/>
      <c r="AG12"/>
      <c r="AV12"/>
      <c r="BK12"/>
    </row>
    <row r="13" spans="1:79" s="100" customFormat="1" ht="13.5">
      <c r="A13" s="202"/>
      <c r="B13" s="223"/>
      <c r="C13" s="224"/>
    </row>
    <row r="14" spans="1:79" ht="27">
      <c r="B14" s="134" t="s">
        <v>434</v>
      </c>
      <c r="C14" s="134" t="s">
        <v>435</v>
      </c>
      <c r="D14" s="435" t="s">
        <v>436</v>
      </c>
      <c r="E14" s="436"/>
      <c r="F14" s="436"/>
      <c r="G14" s="436"/>
      <c r="H14" s="436"/>
      <c r="I14" s="436"/>
      <c r="J14" s="436"/>
      <c r="K14" s="436"/>
      <c r="L14" s="436"/>
      <c r="M14" s="436"/>
      <c r="N14" s="436"/>
      <c r="O14" s="436"/>
      <c r="P14" s="437"/>
      <c r="R14" s="134" t="s">
        <v>435</v>
      </c>
      <c r="S14" s="435" t="s">
        <v>436</v>
      </c>
      <c r="T14" s="436"/>
      <c r="U14" s="436"/>
      <c r="V14" s="436"/>
      <c r="W14" s="436"/>
      <c r="X14" s="436"/>
      <c r="Y14" s="436"/>
      <c r="Z14" s="436"/>
      <c r="AA14" s="436"/>
      <c r="AB14" s="436"/>
      <c r="AC14" s="436"/>
      <c r="AD14" s="436"/>
      <c r="AE14" s="437"/>
      <c r="AG14" s="134" t="s">
        <v>435</v>
      </c>
      <c r="AH14" s="435" t="s">
        <v>436</v>
      </c>
      <c r="AI14" s="436"/>
      <c r="AJ14" s="436"/>
      <c r="AK14" s="436"/>
      <c r="AL14" s="436"/>
      <c r="AM14" s="436"/>
      <c r="AN14" s="436"/>
      <c r="AO14" s="436"/>
      <c r="AP14" s="436"/>
      <c r="AQ14" s="436"/>
      <c r="AR14" s="436"/>
      <c r="AS14" s="436"/>
      <c r="AT14" s="437"/>
      <c r="AV14" s="134" t="s">
        <v>435</v>
      </c>
      <c r="AW14" s="435" t="s">
        <v>436</v>
      </c>
      <c r="AX14" s="436"/>
      <c r="AY14" s="436"/>
      <c r="AZ14" s="436"/>
      <c r="BA14" s="436"/>
      <c r="BB14" s="436"/>
      <c r="BC14" s="436"/>
      <c r="BD14" s="436"/>
      <c r="BE14" s="436"/>
      <c r="BF14" s="436"/>
      <c r="BG14" s="436"/>
      <c r="BH14" s="436"/>
      <c r="BI14" s="437"/>
      <c r="BK14" s="134" t="s">
        <v>435</v>
      </c>
      <c r="BL14" s="435" t="s">
        <v>436</v>
      </c>
      <c r="BM14" s="436"/>
      <c r="BN14" s="436"/>
      <c r="BO14" s="436"/>
      <c r="BP14" s="436"/>
      <c r="BQ14" s="436"/>
      <c r="BR14" s="436"/>
      <c r="BS14" s="436"/>
      <c r="BT14" s="436"/>
      <c r="BU14" s="436"/>
      <c r="BV14" s="436"/>
      <c r="BW14" s="436"/>
      <c r="BX14" s="437"/>
    </row>
    <row r="15" spans="1:79">
      <c r="B15" s="157" t="s">
        <v>437</v>
      </c>
      <c r="C15" s="135" t="s">
        <v>158</v>
      </c>
      <c r="D15" s="435" t="s">
        <v>438</v>
      </c>
      <c r="E15" s="436"/>
      <c r="F15" s="436"/>
      <c r="G15" s="436"/>
      <c r="H15" s="436"/>
      <c r="I15" s="437"/>
      <c r="K15" s="435" t="str">
        <f>"RIIO-3 Output: " &amp; "Long Term Risk Benefit"</f>
        <v>RIIO-3 Output: Long Term Risk Benefit</v>
      </c>
      <c r="L15" s="436"/>
      <c r="M15" s="436"/>
      <c r="N15" s="436"/>
      <c r="O15" s="436"/>
      <c r="P15" s="437"/>
      <c r="R15" s="116" t="s">
        <v>181</v>
      </c>
      <c r="S15" s="435" t="s">
        <v>438</v>
      </c>
      <c r="T15" s="436"/>
      <c r="U15" s="436"/>
      <c r="V15" s="436"/>
      <c r="W15" s="436"/>
      <c r="X15" s="437"/>
      <c r="Z15" s="435" t="str">
        <f>"RIIO-3 Output: " &amp; "Long Term Risk Benefit"</f>
        <v>RIIO-3 Output: Long Term Risk Benefit</v>
      </c>
      <c r="AA15" s="436"/>
      <c r="AB15" s="436"/>
      <c r="AC15" s="436"/>
      <c r="AD15" s="436"/>
      <c r="AE15" s="437"/>
      <c r="AG15" s="116" t="s">
        <v>193</v>
      </c>
      <c r="AH15" s="435" t="s">
        <v>438</v>
      </c>
      <c r="AI15" s="436"/>
      <c r="AJ15" s="436"/>
      <c r="AK15" s="436"/>
      <c r="AL15" s="436"/>
      <c r="AM15" s="437"/>
      <c r="AO15" s="435" t="str">
        <f>"RIIO-3 Output: " &amp; "Long Term Risk Benefit"</f>
        <v>RIIO-3 Output: Long Term Risk Benefit</v>
      </c>
      <c r="AP15" s="436"/>
      <c r="AQ15" s="436"/>
      <c r="AR15" s="436"/>
      <c r="AS15" s="436"/>
      <c r="AT15" s="437"/>
      <c r="AV15" s="116" t="s">
        <v>206</v>
      </c>
      <c r="AW15" s="435" t="s">
        <v>438</v>
      </c>
      <c r="AX15" s="436"/>
      <c r="AY15" s="436"/>
      <c r="AZ15" s="436"/>
      <c r="BA15" s="436"/>
      <c r="BB15" s="437"/>
      <c r="BD15" s="435" t="str">
        <f>"RIIO-3 Output: " &amp; "Long Term Risk Benefit"</f>
        <v>RIIO-3 Output: Long Term Risk Benefit</v>
      </c>
      <c r="BE15" s="436"/>
      <c r="BF15" s="436"/>
      <c r="BG15" s="436"/>
      <c r="BH15" s="436"/>
      <c r="BI15" s="437"/>
      <c r="BK15" s="116" t="s">
        <v>218</v>
      </c>
      <c r="BL15" s="435" t="s">
        <v>438</v>
      </c>
      <c r="BM15" s="436"/>
      <c r="BN15" s="436"/>
      <c r="BO15" s="436"/>
      <c r="BP15" s="436"/>
      <c r="BQ15" s="437"/>
      <c r="BS15" s="435" t="str">
        <f>"RIIO-3 Output: " &amp; "Long Term Risk Benefit"</f>
        <v>RIIO-3 Output: Long Term Risk Benefit</v>
      </c>
      <c r="BT15" s="436"/>
      <c r="BU15" s="436"/>
      <c r="BV15" s="436"/>
      <c r="BW15" s="436"/>
      <c r="BX15" s="437"/>
    </row>
    <row r="16" spans="1:79" ht="27">
      <c r="B16" s="133" t="s">
        <v>439</v>
      </c>
      <c r="C16" s="133" t="s">
        <v>156</v>
      </c>
      <c r="D16" s="134">
        <v>2027</v>
      </c>
      <c r="E16" s="134">
        <v>2028</v>
      </c>
      <c r="F16" s="134">
        <v>2029</v>
      </c>
      <c r="G16" s="134">
        <v>2030</v>
      </c>
      <c r="H16" s="134">
        <v>2031</v>
      </c>
      <c r="I16" s="134" t="s">
        <v>440</v>
      </c>
      <c r="J16" s="133" t="s">
        <v>156</v>
      </c>
      <c r="K16" s="134">
        <v>2027</v>
      </c>
      <c r="L16" s="134">
        <v>2028</v>
      </c>
      <c r="M16" s="134">
        <v>2029</v>
      </c>
      <c r="N16" s="134">
        <v>2030</v>
      </c>
      <c r="O16" s="134">
        <v>2031</v>
      </c>
      <c r="P16" s="134" t="s">
        <v>440</v>
      </c>
      <c r="R16" s="133" t="s">
        <v>156</v>
      </c>
      <c r="S16" s="134">
        <v>2027</v>
      </c>
      <c r="T16" s="134">
        <v>2028</v>
      </c>
      <c r="U16" s="134">
        <v>2029</v>
      </c>
      <c r="V16" s="134">
        <v>2030</v>
      </c>
      <c r="W16" s="134">
        <v>2031</v>
      </c>
      <c r="X16" s="134" t="s">
        <v>440</v>
      </c>
      <c r="Y16" s="133" t="s">
        <v>156</v>
      </c>
      <c r="Z16" s="134">
        <v>2027</v>
      </c>
      <c r="AA16" s="134">
        <v>2028</v>
      </c>
      <c r="AB16" s="134">
        <v>2029</v>
      </c>
      <c r="AC16" s="134">
        <v>2030</v>
      </c>
      <c r="AD16" s="134">
        <v>2031</v>
      </c>
      <c r="AE16" s="134" t="s">
        <v>440</v>
      </c>
      <c r="AG16" s="133" t="s">
        <v>156</v>
      </c>
      <c r="AH16" s="134">
        <v>2027</v>
      </c>
      <c r="AI16" s="134">
        <v>2028</v>
      </c>
      <c r="AJ16" s="134">
        <v>2029</v>
      </c>
      <c r="AK16" s="134">
        <v>2030</v>
      </c>
      <c r="AL16" s="134">
        <v>2031</v>
      </c>
      <c r="AM16" s="134" t="s">
        <v>440</v>
      </c>
      <c r="AN16" s="133" t="s">
        <v>156</v>
      </c>
      <c r="AO16" s="134">
        <v>2027</v>
      </c>
      <c r="AP16" s="134">
        <v>2028</v>
      </c>
      <c r="AQ16" s="134">
        <v>2029</v>
      </c>
      <c r="AR16" s="134">
        <v>2030</v>
      </c>
      <c r="AS16" s="134">
        <v>2031</v>
      </c>
      <c r="AT16" s="134" t="s">
        <v>440</v>
      </c>
      <c r="AV16" s="133" t="s">
        <v>156</v>
      </c>
      <c r="AW16" s="134">
        <v>2027</v>
      </c>
      <c r="AX16" s="134">
        <v>2028</v>
      </c>
      <c r="AY16" s="134">
        <v>2029</v>
      </c>
      <c r="AZ16" s="134">
        <v>2030</v>
      </c>
      <c r="BA16" s="134">
        <v>2031</v>
      </c>
      <c r="BB16" s="134" t="s">
        <v>440</v>
      </c>
      <c r="BC16" s="133" t="s">
        <v>156</v>
      </c>
      <c r="BD16" s="134">
        <v>2027</v>
      </c>
      <c r="BE16" s="134">
        <v>2028</v>
      </c>
      <c r="BF16" s="134">
        <v>2029</v>
      </c>
      <c r="BG16" s="134">
        <v>2030</v>
      </c>
      <c r="BH16" s="134">
        <v>2031</v>
      </c>
      <c r="BI16" s="134" t="s">
        <v>440</v>
      </c>
      <c r="BK16" s="133" t="s">
        <v>156</v>
      </c>
      <c r="BL16" s="134">
        <v>2027</v>
      </c>
      <c r="BM16" s="134">
        <v>2028</v>
      </c>
      <c r="BN16" s="134">
        <v>2029</v>
      </c>
      <c r="BO16" s="134">
        <v>2030</v>
      </c>
      <c r="BP16" s="134">
        <v>2031</v>
      </c>
      <c r="BQ16" s="134" t="s">
        <v>440</v>
      </c>
      <c r="BR16" s="133" t="s">
        <v>156</v>
      </c>
      <c r="BS16" s="134">
        <v>2027</v>
      </c>
      <c r="BT16" s="134">
        <v>2028</v>
      </c>
      <c r="BU16" s="134">
        <v>2029</v>
      </c>
      <c r="BV16" s="134">
        <v>2030</v>
      </c>
      <c r="BW16" s="134">
        <v>2031</v>
      </c>
      <c r="BX16" s="134" t="s">
        <v>440</v>
      </c>
    </row>
    <row r="17" spans="2:76">
      <c r="B17" s="132" t="str">
        <f>'N0.7_Lookup_References'!B84</f>
        <v>LTS Pipelines</v>
      </c>
      <c r="C17" s="116" t="str">
        <f>'N0.7_Lookup_References'!C84</f>
        <v>km</v>
      </c>
      <c r="D17" s="63">
        <f t="shared" ref="D17:D48" si="3">S17+AH17+AW17+BL17</f>
        <v>67.099999999999994</v>
      </c>
      <c r="E17" s="63">
        <f t="shared" ref="E17:E48" si="4">T17+AI17+AX17+BM17</f>
        <v>67.2</v>
      </c>
      <c r="F17" s="63">
        <f t="shared" ref="F17:F48" si="5">U17+AJ17+AY17+BN17</f>
        <v>83.3</v>
      </c>
      <c r="G17" s="63">
        <f t="shared" ref="G17:G48" si="6">V17+AK17+AZ17+BO17</f>
        <v>86.5</v>
      </c>
      <c r="H17" s="63">
        <f t="shared" ref="H17:H48" si="7">W17+AL17+BA17+BP17</f>
        <v>113.3</v>
      </c>
      <c r="I17" s="63">
        <f>SUM(D17:H17)</f>
        <v>417.40000000000003</v>
      </c>
      <c r="J17" s="116" t="s">
        <v>441</v>
      </c>
      <c r="K17" s="63">
        <f t="shared" ref="K17:K48" si="8">Z17+AO17+BD17+BS17</f>
        <v>7.0000000000000007E-2</v>
      </c>
      <c r="L17" s="63">
        <f t="shared" ref="L17:L48" si="9">AA17+AP17+BE17+BT17</f>
        <v>0.12</v>
      </c>
      <c r="M17" s="63">
        <f t="shared" ref="M17:M48" si="10">AB17+AQ17+BF17+BU17</f>
        <v>0</v>
      </c>
      <c r="N17" s="63">
        <f t="shared" ref="N17:N48" si="11">AC17+AR17+BG17+BV17</f>
        <v>0</v>
      </c>
      <c r="O17" s="63">
        <f t="shared" ref="O17:O48" si="12">AD17+AS17+BH17+BW17</f>
        <v>0</v>
      </c>
      <c r="P17" s="63">
        <f>SUM(K17:O17)</f>
        <v>0.19</v>
      </c>
      <c r="R17" s="116" t="str">
        <f>$C17</f>
        <v>km</v>
      </c>
      <c r="S17" s="63">
        <f t="shared" ref="S17:X26" si="13">S80+S143+S206+S269+S332+S395</f>
        <v>0</v>
      </c>
      <c r="T17" s="63">
        <f t="shared" si="13"/>
        <v>0</v>
      </c>
      <c r="U17" s="63">
        <f t="shared" si="13"/>
        <v>0</v>
      </c>
      <c r="V17" s="63">
        <f t="shared" si="13"/>
        <v>0</v>
      </c>
      <c r="W17" s="63">
        <f t="shared" si="13"/>
        <v>0</v>
      </c>
      <c r="X17" s="63">
        <f t="shared" si="13"/>
        <v>0</v>
      </c>
      <c r="Y17" s="116" t="s">
        <v>441</v>
      </c>
      <c r="Z17" s="63">
        <f t="shared" ref="Z17:AE26" si="14">Z80+Z143+Z206+Z269+Z332+Z395</f>
        <v>0</v>
      </c>
      <c r="AA17" s="63">
        <f t="shared" si="14"/>
        <v>0</v>
      </c>
      <c r="AB17" s="63">
        <f t="shared" si="14"/>
        <v>0</v>
      </c>
      <c r="AC17" s="63">
        <f t="shared" si="14"/>
        <v>0</v>
      </c>
      <c r="AD17" s="63">
        <f t="shared" si="14"/>
        <v>0</v>
      </c>
      <c r="AE17" s="63">
        <f t="shared" si="14"/>
        <v>0</v>
      </c>
      <c r="AG17" s="116" t="str">
        <f>$C17</f>
        <v>km</v>
      </c>
      <c r="AH17" s="63">
        <f t="shared" ref="AH17:AM26" si="15">AH80+AH143+AH206+AH269+AH332+AH395</f>
        <v>0</v>
      </c>
      <c r="AI17" s="63">
        <f t="shared" si="15"/>
        <v>0</v>
      </c>
      <c r="AJ17" s="63">
        <f t="shared" si="15"/>
        <v>0</v>
      </c>
      <c r="AK17" s="63">
        <f t="shared" si="15"/>
        <v>0</v>
      </c>
      <c r="AL17" s="63">
        <f t="shared" si="15"/>
        <v>0</v>
      </c>
      <c r="AM17" s="63">
        <f t="shared" si="15"/>
        <v>0</v>
      </c>
      <c r="AN17" s="116" t="s">
        <v>441</v>
      </c>
      <c r="AO17" s="63">
        <f t="shared" ref="AO17:AT26" si="16">AO80+AO143+AO206+AO269+AO332+AO395</f>
        <v>0</v>
      </c>
      <c r="AP17" s="63">
        <f t="shared" si="16"/>
        <v>0</v>
      </c>
      <c r="AQ17" s="63">
        <f t="shared" si="16"/>
        <v>0</v>
      </c>
      <c r="AR17" s="63">
        <f t="shared" si="16"/>
        <v>0</v>
      </c>
      <c r="AS17" s="63">
        <f t="shared" si="16"/>
        <v>0</v>
      </c>
      <c r="AT17" s="63">
        <f t="shared" si="16"/>
        <v>0</v>
      </c>
      <c r="AV17" s="116" t="str">
        <f>$C17</f>
        <v>km</v>
      </c>
      <c r="AW17" s="63">
        <f t="shared" ref="AW17:BB26" si="17">AW80+AW143+AW206+AW269+AW332+AW395</f>
        <v>67.099999999999994</v>
      </c>
      <c r="AX17" s="63">
        <f t="shared" si="17"/>
        <v>67.2</v>
      </c>
      <c r="AY17" s="63">
        <f t="shared" si="17"/>
        <v>83.3</v>
      </c>
      <c r="AZ17" s="63">
        <f t="shared" si="17"/>
        <v>86.5</v>
      </c>
      <c r="BA17" s="63">
        <f t="shared" si="17"/>
        <v>113.3</v>
      </c>
      <c r="BB17" s="63">
        <f t="shared" si="17"/>
        <v>417.40000000000003</v>
      </c>
      <c r="BC17" s="116" t="s">
        <v>441</v>
      </c>
      <c r="BD17" s="63">
        <f t="shared" ref="BD17:BI26" si="18">BD80+BD143+BD206+BD269+BD332+BD395</f>
        <v>7.0000000000000007E-2</v>
      </c>
      <c r="BE17" s="63">
        <f t="shared" si="18"/>
        <v>0.12</v>
      </c>
      <c r="BF17" s="63">
        <f t="shared" si="18"/>
        <v>0</v>
      </c>
      <c r="BG17" s="63">
        <f t="shared" si="18"/>
        <v>0</v>
      </c>
      <c r="BH17" s="63">
        <f t="shared" si="18"/>
        <v>0</v>
      </c>
      <c r="BI17" s="63">
        <f t="shared" si="18"/>
        <v>0.19</v>
      </c>
      <c r="BK17" s="116" t="str">
        <f>$C17</f>
        <v>km</v>
      </c>
      <c r="BL17" s="63">
        <f t="shared" ref="BL17:BQ26" si="19">BL80+BL143+BL206+BL269+BL332+BL395</f>
        <v>0</v>
      </c>
      <c r="BM17" s="63">
        <f t="shared" si="19"/>
        <v>0</v>
      </c>
      <c r="BN17" s="63">
        <f t="shared" si="19"/>
        <v>0</v>
      </c>
      <c r="BO17" s="63">
        <f t="shared" si="19"/>
        <v>0</v>
      </c>
      <c r="BP17" s="63">
        <f t="shared" si="19"/>
        <v>0</v>
      </c>
      <c r="BQ17" s="63">
        <f t="shared" si="19"/>
        <v>0</v>
      </c>
      <c r="BR17" s="116" t="s">
        <v>441</v>
      </c>
      <c r="BS17" s="63">
        <f t="shared" ref="BS17:BX26" si="20">BS80+BS143+BS206+BS269+BS332+BS395</f>
        <v>0</v>
      </c>
      <c r="BT17" s="63">
        <f t="shared" si="20"/>
        <v>0</v>
      </c>
      <c r="BU17" s="63">
        <f t="shared" si="20"/>
        <v>0</v>
      </c>
      <c r="BV17" s="63">
        <f t="shared" si="20"/>
        <v>0</v>
      </c>
      <c r="BW17" s="63">
        <f t="shared" si="20"/>
        <v>0</v>
      </c>
      <c r="BX17" s="63">
        <f t="shared" si="20"/>
        <v>0</v>
      </c>
    </row>
    <row r="18" spans="2:76">
      <c r="B18" s="132" t="str">
        <f>'N0.7_Lookup_References'!B85</f>
        <v>Mains</v>
      </c>
      <c r="C18" s="116" t="str">
        <f>'N0.7_Lookup_References'!C85</f>
        <v>km</v>
      </c>
      <c r="D18" s="63">
        <f t="shared" si="3"/>
        <v>549.72037000000012</v>
      </c>
      <c r="E18" s="63">
        <f t="shared" si="4"/>
        <v>549.72037000000012</v>
      </c>
      <c r="F18" s="63">
        <f t="shared" si="5"/>
        <v>549.72037000000012</v>
      </c>
      <c r="G18" s="63">
        <f t="shared" si="6"/>
        <v>549.72037000000012</v>
      </c>
      <c r="H18" s="63">
        <f t="shared" si="7"/>
        <v>549.72037000000012</v>
      </c>
      <c r="I18" s="63">
        <f t="shared" ref="I18:I64" si="21">SUM(D18:H18)</f>
        <v>2748.6018500000005</v>
      </c>
      <c r="J18" s="116" t="s">
        <v>441</v>
      </c>
      <c r="K18" s="63">
        <f t="shared" si="8"/>
        <v>923.52699210566323</v>
      </c>
      <c r="L18" s="63">
        <f t="shared" si="9"/>
        <v>923.52699210566323</v>
      </c>
      <c r="M18" s="63">
        <f t="shared" si="10"/>
        <v>923.52699210566323</v>
      </c>
      <c r="N18" s="63">
        <f t="shared" si="11"/>
        <v>923.52699210566323</v>
      </c>
      <c r="O18" s="63">
        <f t="shared" si="12"/>
        <v>923.52699210566323</v>
      </c>
      <c r="P18" s="63">
        <f t="shared" ref="P18:P75" si="22">SUM(K18:O18)</f>
        <v>4617.6349605283158</v>
      </c>
      <c r="R18" s="116" t="str">
        <f t="shared" ref="R18:R75" si="23">$C18</f>
        <v>km</v>
      </c>
      <c r="S18" s="63">
        <f t="shared" si="13"/>
        <v>65.700270000000003</v>
      </c>
      <c r="T18" s="63">
        <f t="shared" si="13"/>
        <v>65.700270000000003</v>
      </c>
      <c r="U18" s="63">
        <f t="shared" si="13"/>
        <v>65.700270000000003</v>
      </c>
      <c r="V18" s="63">
        <f t="shared" si="13"/>
        <v>65.700270000000003</v>
      </c>
      <c r="W18" s="63">
        <f t="shared" si="13"/>
        <v>65.700270000000003</v>
      </c>
      <c r="X18" s="63">
        <f t="shared" si="13"/>
        <v>328.50135</v>
      </c>
      <c r="Y18" s="116" t="s">
        <v>441</v>
      </c>
      <c r="Z18" s="63">
        <f t="shared" si="14"/>
        <v>73.665324035895694</v>
      </c>
      <c r="AA18" s="63">
        <f t="shared" si="14"/>
        <v>73.665324035895694</v>
      </c>
      <c r="AB18" s="63">
        <f t="shared" si="14"/>
        <v>73.665324035895694</v>
      </c>
      <c r="AC18" s="63">
        <f t="shared" si="14"/>
        <v>73.665324035895694</v>
      </c>
      <c r="AD18" s="63">
        <f t="shared" si="14"/>
        <v>73.665324035895694</v>
      </c>
      <c r="AE18" s="63">
        <f t="shared" si="14"/>
        <v>368.32662017947848</v>
      </c>
      <c r="AG18" s="116" t="str">
        <f t="shared" ref="AG18:AG75" si="24">$C18</f>
        <v>km</v>
      </c>
      <c r="AH18" s="63">
        <f t="shared" si="15"/>
        <v>0</v>
      </c>
      <c r="AI18" s="63">
        <f t="shared" si="15"/>
        <v>0</v>
      </c>
      <c r="AJ18" s="63">
        <f t="shared" si="15"/>
        <v>0</v>
      </c>
      <c r="AK18" s="63">
        <f t="shared" si="15"/>
        <v>0</v>
      </c>
      <c r="AL18" s="63">
        <f t="shared" si="15"/>
        <v>0</v>
      </c>
      <c r="AM18" s="63">
        <f t="shared" si="15"/>
        <v>0</v>
      </c>
      <c r="AN18" s="116" t="s">
        <v>441</v>
      </c>
      <c r="AO18" s="63">
        <f t="shared" si="16"/>
        <v>0</v>
      </c>
      <c r="AP18" s="63">
        <f t="shared" si="16"/>
        <v>0</v>
      </c>
      <c r="AQ18" s="63">
        <f t="shared" si="16"/>
        <v>0</v>
      </c>
      <c r="AR18" s="63">
        <f t="shared" si="16"/>
        <v>0</v>
      </c>
      <c r="AS18" s="63">
        <f t="shared" si="16"/>
        <v>0</v>
      </c>
      <c r="AT18" s="63">
        <f t="shared" si="16"/>
        <v>0</v>
      </c>
      <c r="AV18" s="116" t="str">
        <f t="shared" ref="AV18:AV75" si="25">$C18</f>
        <v>km</v>
      </c>
      <c r="AW18" s="63">
        <f t="shared" si="17"/>
        <v>484.02010000000013</v>
      </c>
      <c r="AX18" s="63">
        <f t="shared" si="17"/>
        <v>484.02010000000013</v>
      </c>
      <c r="AY18" s="63">
        <f t="shared" si="17"/>
        <v>484.02010000000013</v>
      </c>
      <c r="AZ18" s="63">
        <f t="shared" si="17"/>
        <v>484.02010000000013</v>
      </c>
      <c r="BA18" s="63">
        <f t="shared" si="17"/>
        <v>484.02010000000013</v>
      </c>
      <c r="BB18" s="63">
        <f t="shared" si="17"/>
        <v>2420.1005000000005</v>
      </c>
      <c r="BC18" s="116" t="s">
        <v>441</v>
      </c>
      <c r="BD18" s="63">
        <f t="shared" si="18"/>
        <v>849.86166806976757</v>
      </c>
      <c r="BE18" s="63">
        <f t="shared" si="18"/>
        <v>849.86166806976757</v>
      </c>
      <c r="BF18" s="63">
        <f t="shared" si="18"/>
        <v>849.86166806976757</v>
      </c>
      <c r="BG18" s="63">
        <f t="shared" si="18"/>
        <v>849.86166806976757</v>
      </c>
      <c r="BH18" s="63">
        <f t="shared" si="18"/>
        <v>849.86166806976757</v>
      </c>
      <c r="BI18" s="63">
        <f t="shared" si="18"/>
        <v>4249.3083403488381</v>
      </c>
      <c r="BK18" s="116" t="str">
        <f t="shared" ref="BK18:BK75" si="26">$C18</f>
        <v>km</v>
      </c>
      <c r="BL18" s="63">
        <f t="shared" si="19"/>
        <v>0</v>
      </c>
      <c r="BM18" s="63">
        <f t="shared" si="19"/>
        <v>0</v>
      </c>
      <c r="BN18" s="63">
        <f t="shared" si="19"/>
        <v>0</v>
      </c>
      <c r="BO18" s="63">
        <f t="shared" si="19"/>
        <v>0</v>
      </c>
      <c r="BP18" s="63">
        <f t="shared" si="19"/>
        <v>0</v>
      </c>
      <c r="BQ18" s="63">
        <f t="shared" si="19"/>
        <v>0</v>
      </c>
      <c r="BR18" s="116" t="s">
        <v>441</v>
      </c>
      <c r="BS18" s="63">
        <f t="shared" si="20"/>
        <v>0</v>
      </c>
      <c r="BT18" s="63">
        <f t="shared" si="20"/>
        <v>0</v>
      </c>
      <c r="BU18" s="63">
        <f t="shared" si="20"/>
        <v>0</v>
      </c>
      <c r="BV18" s="63">
        <f t="shared" si="20"/>
        <v>0</v>
      </c>
      <c r="BW18" s="63">
        <f t="shared" si="20"/>
        <v>0</v>
      </c>
      <c r="BX18" s="63">
        <f t="shared" si="20"/>
        <v>0</v>
      </c>
    </row>
    <row r="19" spans="2:76">
      <c r="B19" s="132" t="str">
        <f>'N0.7_Lookup_References'!B86</f>
        <v>Services</v>
      </c>
      <c r="C19" s="116" t="str">
        <f>'N0.7_Lookup_References'!C86</f>
        <v>Number of</v>
      </c>
      <c r="D19" s="63">
        <f t="shared" si="3"/>
        <v>28334.343035648693</v>
      </c>
      <c r="E19" s="63">
        <f t="shared" si="4"/>
        <v>28215.728386548693</v>
      </c>
      <c r="F19" s="63">
        <f t="shared" si="5"/>
        <v>28100.672175988697</v>
      </c>
      <c r="G19" s="63">
        <f t="shared" si="6"/>
        <v>27989.067652448692</v>
      </c>
      <c r="H19" s="63">
        <f t="shared" si="7"/>
        <v>27880.811264658692</v>
      </c>
      <c r="I19" s="63">
        <f t="shared" si="21"/>
        <v>140520.62251529348</v>
      </c>
      <c r="J19" s="116" t="s">
        <v>441</v>
      </c>
      <c r="K19" s="63">
        <f t="shared" si="8"/>
        <v>625.25179259954052</v>
      </c>
      <c r="L19" s="63">
        <f t="shared" si="9"/>
        <v>625.22038204954151</v>
      </c>
      <c r="M19" s="63">
        <f t="shared" si="10"/>
        <v>625.22038204954151</v>
      </c>
      <c r="N19" s="63">
        <f t="shared" si="11"/>
        <v>625.22038204954151</v>
      </c>
      <c r="O19" s="63">
        <f t="shared" si="12"/>
        <v>625.22038204954151</v>
      </c>
      <c r="P19" s="63">
        <f t="shared" si="22"/>
        <v>3126.1333207977068</v>
      </c>
      <c r="R19" s="116" t="str">
        <f t="shared" si="23"/>
        <v>Number of</v>
      </c>
      <c r="S19" s="63">
        <f t="shared" si="13"/>
        <v>992.27093994616041</v>
      </c>
      <c r="T19" s="63">
        <f t="shared" si="13"/>
        <v>992.27093994616041</v>
      </c>
      <c r="U19" s="63">
        <f t="shared" si="13"/>
        <v>992.27093994616041</v>
      </c>
      <c r="V19" s="63">
        <f t="shared" si="13"/>
        <v>992.27093994616041</v>
      </c>
      <c r="W19" s="63">
        <f t="shared" si="13"/>
        <v>992.27093994616041</v>
      </c>
      <c r="X19" s="63">
        <f t="shared" si="13"/>
        <v>4961.3546997308022</v>
      </c>
      <c r="Y19" s="116" t="s">
        <v>441</v>
      </c>
      <c r="Z19" s="63">
        <f t="shared" si="14"/>
        <v>21.150423445332304</v>
      </c>
      <c r="AA19" s="63">
        <f t="shared" si="14"/>
        <v>21.119012895333327</v>
      </c>
      <c r="AB19" s="63">
        <f t="shared" si="14"/>
        <v>21.119012895333327</v>
      </c>
      <c r="AC19" s="63">
        <f t="shared" si="14"/>
        <v>21.119012895333327</v>
      </c>
      <c r="AD19" s="63">
        <f t="shared" si="14"/>
        <v>21.119012895333327</v>
      </c>
      <c r="AE19" s="63">
        <f t="shared" si="14"/>
        <v>105.62647502666562</v>
      </c>
      <c r="AG19" s="116" t="str">
        <f t="shared" si="24"/>
        <v>Number of</v>
      </c>
      <c r="AH19" s="63">
        <f t="shared" si="15"/>
        <v>0</v>
      </c>
      <c r="AI19" s="63">
        <f t="shared" si="15"/>
        <v>0</v>
      </c>
      <c r="AJ19" s="63">
        <f t="shared" si="15"/>
        <v>0</v>
      </c>
      <c r="AK19" s="63">
        <f t="shared" si="15"/>
        <v>0</v>
      </c>
      <c r="AL19" s="63">
        <f t="shared" si="15"/>
        <v>0</v>
      </c>
      <c r="AM19" s="63">
        <f t="shared" si="15"/>
        <v>0</v>
      </c>
      <c r="AN19" s="116" t="s">
        <v>441</v>
      </c>
      <c r="AO19" s="63">
        <f t="shared" si="16"/>
        <v>0</v>
      </c>
      <c r="AP19" s="63">
        <f t="shared" si="16"/>
        <v>0</v>
      </c>
      <c r="AQ19" s="63">
        <f t="shared" si="16"/>
        <v>0</v>
      </c>
      <c r="AR19" s="63">
        <f t="shared" si="16"/>
        <v>0</v>
      </c>
      <c r="AS19" s="63">
        <f t="shared" si="16"/>
        <v>0</v>
      </c>
      <c r="AT19" s="63">
        <f t="shared" si="16"/>
        <v>0</v>
      </c>
      <c r="AV19" s="116" t="str">
        <f t="shared" si="25"/>
        <v>Number of</v>
      </c>
      <c r="AW19" s="63">
        <f t="shared" si="17"/>
        <v>27342.072095702533</v>
      </c>
      <c r="AX19" s="63">
        <f t="shared" si="17"/>
        <v>27223.457446602533</v>
      </c>
      <c r="AY19" s="63">
        <f t="shared" si="17"/>
        <v>27108.401236042537</v>
      </c>
      <c r="AZ19" s="63">
        <f t="shared" si="17"/>
        <v>26996.796712502532</v>
      </c>
      <c r="BA19" s="63">
        <f t="shared" si="17"/>
        <v>26888.540324712532</v>
      </c>
      <c r="BB19" s="63">
        <f t="shared" si="17"/>
        <v>135559.26781556266</v>
      </c>
      <c r="BC19" s="116" t="s">
        <v>441</v>
      </c>
      <c r="BD19" s="63">
        <f t="shared" si="18"/>
        <v>604.10136915420821</v>
      </c>
      <c r="BE19" s="63">
        <f t="shared" si="18"/>
        <v>604.10136915420821</v>
      </c>
      <c r="BF19" s="63">
        <f t="shared" si="18"/>
        <v>604.10136915420821</v>
      </c>
      <c r="BG19" s="63">
        <f t="shared" si="18"/>
        <v>604.10136915420821</v>
      </c>
      <c r="BH19" s="63">
        <f t="shared" si="18"/>
        <v>604.10136915420821</v>
      </c>
      <c r="BI19" s="63">
        <f t="shared" si="18"/>
        <v>3020.5068457710413</v>
      </c>
      <c r="BK19" s="116" t="str">
        <f t="shared" si="26"/>
        <v>Number of</v>
      </c>
      <c r="BL19" s="63">
        <f t="shared" si="19"/>
        <v>0</v>
      </c>
      <c r="BM19" s="63">
        <f t="shared" si="19"/>
        <v>0</v>
      </c>
      <c r="BN19" s="63">
        <f t="shared" si="19"/>
        <v>0</v>
      </c>
      <c r="BO19" s="63">
        <f t="shared" si="19"/>
        <v>0</v>
      </c>
      <c r="BP19" s="63">
        <f t="shared" si="19"/>
        <v>0</v>
      </c>
      <c r="BQ19" s="63">
        <f t="shared" si="19"/>
        <v>0</v>
      </c>
      <c r="BR19" s="116" t="s">
        <v>441</v>
      </c>
      <c r="BS19" s="63">
        <f t="shared" si="20"/>
        <v>0</v>
      </c>
      <c r="BT19" s="63">
        <f t="shared" si="20"/>
        <v>0</v>
      </c>
      <c r="BU19" s="63">
        <f t="shared" si="20"/>
        <v>0</v>
      </c>
      <c r="BV19" s="63">
        <f t="shared" si="20"/>
        <v>0</v>
      </c>
      <c r="BW19" s="63">
        <f t="shared" si="20"/>
        <v>0</v>
      </c>
      <c r="BX19" s="63">
        <f t="shared" si="20"/>
        <v>0</v>
      </c>
    </row>
    <row r="20" spans="2:76">
      <c r="B20" s="132" t="str">
        <f>'N0.7_Lookup_References'!B87</f>
        <v>Risers</v>
      </c>
      <c r="C20" s="116" t="str">
        <f>'N0.7_Lookup_References'!C87</f>
        <v>Number of</v>
      </c>
      <c r="D20" s="63">
        <f t="shared" si="3"/>
        <v>4</v>
      </c>
      <c r="E20" s="63">
        <f t="shared" si="4"/>
        <v>5</v>
      </c>
      <c r="F20" s="63">
        <f>U20+AJ20+AY20+BN20</f>
        <v>9</v>
      </c>
      <c r="G20" s="63">
        <f t="shared" si="6"/>
        <v>18</v>
      </c>
      <c r="H20" s="63">
        <f>W20+AL20+BA20+BP20</f>
        <v>25</v>
      </c>
      <c r="I20" s="63">
        <f t="shared" si="21"/>
        <v>61</v>
      </c>
      <c r="J20" s="116" t="s">
        <v>441</v>
      </c>
      <c r="K20" s="63">
        <f t="shared" si="8"/>
        <v>0.74662264689088409</v>
      </c>
      <c r="L20" s="63">
        <f t="shared" si="9"/>
        <v>0.48315608022977902</v>
      </c>
      <c r="M20" s="63">
        <f t="shared" si="10"/>
        <v>0.57411055212327644</v>
      </c>
      <c r="N20" s="63">
        <f t="shared" si="11"/>
        <v>2.2256083112991014</v>
      </c>
      <c r="O20" s="63">
        <f t="shared" si="12"/>
        <v>1.2847165688709044</v>
      </c>
      <c r="P20" s="63">
        <f t="shared" si="22"/>
        <v>5.3142141594139458</v>
      </c>
      <c r="R20" s="116" t="str">
        <f t="shared" si="23"/>
        <v>Number of</v>
      </c>
      <c r="S20" s="63">
        <f t="shared" si="13"/>
        <v>0</v>
      </c>
      <c r="T20" s="63">
        <f t="shared" si="13"/>
        <v>0</v>
      </c>
      <c r="U20" s="63">
        <f t="shared" si="13"/>
        <v>0</v>
      </c>
      <c r="V20" s="63">
        <f t="shared" si="13"/>
        <v>0</v>
      </c>
      <c r="W20" s="63">
        <f t="shared" si="13"/>
        <v>0</v>
      </c>
      <c r="X20" s="63">
        <f t="shared" si="13"/>
        <v>0</v>
      </c>
      <c r="Y20" s="116" t="s">
        <v>441</v>
      </c>
      <c r="Z20" s="63">
        <f t="shared" si="14"/>
        <v>0</v>
      </c>
      <c r="AA20" s="63">
        <f t="shared" si="14"/>
        <v>0</v>
      </c>
      <c r="AB20" s="63">
        <f t="shared" si="14"/>
        <v>0</v>
      </c>
      <c r="AC20" s="63">
        <f t="shared" si="14"/>
        <v>0</v>
      </c>
      <c r="AD20" s="63">
        <f t="shared" si="14"/>
        <v>0</v>
      </c>
      <c r="AE20" s="63">
        <f t="shared" si="14"/>
        <v>0</v>
      </c>
      <c r="AG20" s="116" t="str">
        <f t="shared" si="24"/>
        <v>Number of</v>
      </c>
      <c r="AH20" s="63">
        <f t="shared" si="15"/>
        <v>0</v>
      </c>
      <c r="AI20" s="63">
        <f t="shared" si="15"/>
        <v>0</v>
      </c>
      <c r="AJ20" s="63">
        <f t="shared" si="15"/>
        <v>0</v>
      </c>
      <c r="AK20" s="63">
        <f t="shared" si="15"/>
        <v>0</v>
      </c>
      <c r="AL20" s="63">
        <f t="shared" si="15"/>
        <v>0</v>
      </c>
      <c r="AM20" s="63">
        <f t="shared" si="15"/>
        <v>0</v>
      </c>
      <c r="AN20" s="116" t="s">
        <v>441</v>
      </c>
      <c r="AO20" s="63">
        <f t="shared" si="16"/>
        <v>0</v>
      </c>
      <c r="AP20" s="63">
        <f t="shared" si="16"/>
        <v>0</v>
      </c>
      <c r="AQ20" s="63">
        <f t="shared" si="16"/>
        <v>0</v>
      </c>
      <c r="AR20" s="63">
        <f t="shared" si="16"/>
        <v>0</v>
      </c>
      <c r="AS20" s="63">
        <f t="shared" si="16"/>
        <v>0</v>
      </c>
      <c r="AT20" s="63">
        <f t="shared" si="16"/>
        <v>0</v>
      </c>
      <c r="AV20" s="116" t="str">
        <f t="shared" si="25"/>
        <v>Number of</v>
      </c>
      <c r="AW20" s="63">
        <f t="shared" si="17"/>
        <v>4</v>
      </c>
      <c r="AX20" s="63">
        <f t="shared" si="17"/>
        <v>5</v>
      </c>
      <c r="AY20" s="63">
        <f t="shared" si="17"/>
        <v>9</v>
      </c>
      <c r="AZ20" s="63">
        <f t="shared" si="17"/>
        <v>18</v>
      </c>
      <c r="BA20" s="63">
        <f t="shared" si="17"/>
        <v>25</v>
      </c>
      <c r="BB20" s="63">
        <f t="shared" si="17"/>
        <v>61</v>
      </c>
      <c r="BC20" s="116" t="s">
        <v>441</v>
      </c>
      <c r="BD20" s="63">
        <f t="shared" si="18"/>
        <v>0.74662264689088409</v>
      </c>
      <c r="BE20" s="63">
        <f t="shared" si="18"/>
        <v>0.48315608022977902</v>
      </c>
      <c r="BF20" s="63">
        <f t="shared" si="18"/>
        <v>0.57411055212327644</v>
      </c>
      <c r="BG20" s="63">
        <f t="shared" si="18"/>
        <v>2.2256083112991014</v>
      </c>
      <c r="BH20" s="63">
        <f t="shared" si="18"/>
        <v>1.2847165688709044</v>
      </c>
      <c r="BI20" s="63">
        <f t="shared" si="18"/>
        <v>5.3142141594139458</v>
      </c>
      <c r="BK20" s="116" t="str">
        <f t="shared" si="26"/>
        <v>Number of</v>
      </c>
      <c r="BL20" s="63">
        <f t="shared" si="19"/>
        <v>0</v>
      </c>
      <c r="BM20" s="63">
        <f t="shared" si="19"/>
        <v>0</v>
      </c>
      <c r="BN20" s="63">
        <f t="shared" si="19"/>
        <v>0</v>
      </c>
      <c r="BO20" s="63">
        <f t="shared" si="19"/>
        <v>0</v>
      </c>
      <c r="BP20" s="63">
        <f t="shared" si="19"/>
        <v>0</v>
      </c>
      <c r="BQ20" s="63">
        <f t="shared" si="19"/>
        <v>0</v>
      </c>
      <c r="BR20" s="116" t="s">
        <v>441</v>
      </c>
      <c r="BS20" s="63">
        <f t="shared" si="20"/>
        <v>0</v>
      </c>
      <c r="BT20" s="63">
        <f t="shared" si="20"/>
        <v>0</v>
      </c>
      <c r="BU20" s="63">
        <f t="shared" si="20"/>
        <v>0</v>
      </c>
      <c r="BV20" s="63">
        <f t="shared" si="20"/>
        <v>0</v>
      </c>
      <c r="BW20" s="63">
        <f t="shared" si="20"/>
        <v>0</v>
      </c>
      <c r="BX20" s="63">
        <f t="shared" si="20"/>
        <v>0</v>
      </c>
    </row>
    <row r="21" spans="2:76">
      <c r="B21" s="132" t="str">
        <f>'N0.7_Lookup_References'!B88</f>
        <v>Governors</v>
      </c>
      <c r="C21" s="116" t="str">
        <f>'N0.7_Lookup_References'!C88</f>
        <v>Number of</v>
      </c>
      <c r="D21" s="63">
        <f t="shared" si="3"/>
        <v>190</v>
      </c>
      <c r="E21" s="63">
        <f t="shared" si="4"/>
        <v>194</v>
      </c>
      <c r="F21" s="63">
        <f t="shared" si="5"/>
        <v>193</v>
      </c>
      <c r="G21" s="63">
        <f t="shared" si="6"/>
        <v>194</v>
      </c>
      <c r="H21" s="63">
        <f t="shared" si="7"/>
        <v>193</v>
      </c>
      <c r="I21" s="63">
        <f t="shared" si="21"/>
        <v>964</v>
      </c>
      <c r="J21" s="116" t="s">
        <v>441</v>
      </c>
      <c r="K21" s="63">
        <f t="shared" si="8"/>
        <v>107.68823820892793</v>
      </c>
      <c r="L21" s="63">
        <f t="shared" si="9"/>
        <v>188.26733225044066</v>
      </c>
      <c r="M21" s="63">
        <f t="shared" si="10"/>
        <v>92.920683048474189</v>
      </c>
      <c r="N21" s="63">
        <f t="shared" si="11"/>
        <v>159.41304987761811</v>
      </c>
      <c r="O21" s="63">
        <f t="shared" si="12"/>
        <v>406.95117430928184</v>
      </c>
      <c r="P21" s="63">
        <f t="shared" si="22"/>
        <v>955.24047769474282</v>
      </c>
      <c r="R21" s="116" t="str">
        <f t="shared" si="23"/>
        <v>Number of</v>
      </c>
      <c r="S21" s="63">
        <f t="shared" si="13"/>
        <v>185</v>
      </c>
      <c r="T21" s="63">
        <f t="shared" si="13"/>
        <v>184</v>
      </c>
      <c r="U21" s="63">
        <f t="shared" si="13"/>
        <v>184</v>
      </c>
      <c r="V21" s="63">
        <f t="shared" si="13"/>
        <v>185</v>
      </c>
      <c r="W21" s="63">
        <f t="shared" si="13"/>
        <v>185</v>
      </c>
      <c r="X21" s="63">
        <f t="shared" si="13"/>
        <v>923</v>
      </c>
      <c r="Y21" s="116" t="s">
        <v>441</v>
      </c>
      <c r="Z21" s="63">
        <f t="shared" si="14"/>
        <v>102.25442848435902</v>
      </c>
      <c r="AA21" s="63">
        <f t="shared" si="14"/>
        <v>187.38421923241171</v>
      </c>
      <c r="AB21" s="63">
        <f t="shared" si="14"/>
        <v>90.039600782947673</v>
      </c>
      <c r="AC21" s="63">
        <f t="shared" si="14"/>
        <v>151.98782010490532</v>
      </c>
      <c r="AD21" s="63">
        <f t="shared" si="14"/>
        <v>405.67439516761056</v>
      </c>
      <c r="AE21" s="63">
        <f t="shared" si="14"/>
        <v>937.34046377223433</v>
      </c>
      <c r="AG21" s="116" t="str">
        <f t="shared" si="24"/>
        <v>Number of</v>
      </c>
      <c r="AH21" s="63">
        <f t="shared" si="15"/>
        <v>5</v>
      </c>
      <c r="AI21" s="63">
        <f t="shared" si="15"/>
        <v>10</v>
      </c>
      <c r="AJ21" s="63">
        <f t="shared" si="15"/>
        <v>9</v>
      </c>
      <c r="AK21" s="63">
        <f t="shared" si="15"/>
        <v>9</v>
      </c>
      <c r="AL21" s="63">
        <f t="shared" si="15"/>
        <v>8</v>
      </c>
      <c r="AM21" s="63">
        <f t="shared" si="15"/>
        <v>41</v>
      </c>
      <c r="AN21" s="116" t="s">
        <v>441</v>
      </c>
      <c r="AO21" s="63">
        <f t="shared" si="16"/>
        <v>5.433809724568901</v>
      </c>
      <c r="AP21" s="63">
        <f t="shared" si="16"/>
        <v>0.88311301802894437</v>
      </c>
      <c r="AQ21" s="63">
        <f t="shared" si="16"/>
        <v>2.8810822655265151</v>
      </c>
      <c r="AR21" s="63">
        <f t="shared" si="16"/>
        <v>7.4252297727127914</v>
      </c>
      <c r="AS21" s="63">
        <f t="shared" si="16"/>
        <v>1.276779141671305</v>
      </c>
      <c r="AT21" s="63">
        <f t="shared" si="16"/>
        <v>17.90001392250846</v>
      </c>
      <c r="AV21" s="116" t="str">
        <f t="shared" si="25"/>
        <v>Number of</v>
      </c>
      <c r="AW21" s="63">
        <f t="shared" si="17"/>
        <v>0</v>
      </c>
      <c r="AX21" s="63">
        <f t="shared" si="17"/>
        <v>0</v>
      </c>
      <c r="AY21" s="63">
        <f t="shared" si="17"/>
        <v>0</v>
      </c>
      <c r="AZ21" s="63">
        <f t="shared" si="17"/>
        <v>0</v>
      </c>
      <c r="BA21" s="63">
        <f t="shared" si="17"/>
        <v>0</v>
      </c>
      <c r="BB21" s="63">
        <f t="shared" si="17"/>
        <v>0</v>
      </c>
      <c r="BC21" s="116" t="s">
        <v>441</v>
      </c>
      <c r="BD21" s="63">
        <f t="shared" si="18"/>
        <v>0</v>
      </c>
      <c r="BE21" s="63">
        <f t="shared" si="18"/>
        <v>0</v>
      </c>
      <c r="BF21" s="63">
        <f t="shared" si="18"/>
        <v>0</v>
      </c>
      <c r="BG21" s="63">
        <f t="shared" si="18"/>
        <v>0</v>
      </c>
      <c r="BH21" s="63">
        <f t="shared" si="18"/>
        <v>0</v>
      </c>
      <c r="BI21" s="63">
        <f t="shared" si="18"/>
        <v>0</v>
      </c>
      <c r="BK21" s="116" t="str">
        <f t="shared" si="26"/>
        <v>Number of</v>
      </c>
      <c r="BL21" s="63">
        <f t="shared" si="19"/>
        <v>0</v>
      </c>
      <c r="BM21" s="63">
        <f t="shared" si="19"/>
        <v>0</v>
      </c>
      <c r="BN21" s="63">
        <f t="shared" si="19"/>
        <v>0</v>
      </c>
      <c r="BO21" s="63">
        <f t="shared" si="19"/>
        <v>0</v>
      </c>
      <c r="BP21" s="63">
        <f t="shared" si="19"/>
        <v>0</v>
      </c>
      <c r="BQ21" s="63">
        <f t="shared" si="19"/>
        <v>0</v>
      </c>
      <c r="BR21" s="116" t="s">
        <v>441</v>
      </c>
      <c r="BS21" s="63">
        <f t="shared" si="20"/>
        <v>0</v>
      </c>
      <c r="BT21" s="63">
        <f t="shared" si="20"/>
        <v>0</v>
      </c>
      <c r="BU21" s="63">
        <f t="shared" si="20"/>
        <v>0</v>
      </c>
      <c r="BV21" s="63">
        <f t="shared" si="20"/>
        <v>0</v>
      </c>
      <c r="BW21" s="63">
        <f t="shared" si="20"/>
        <v>0</v>
      </c>
      <c r="BX21" s="63">
        <f t="shared" si="20"/>
        <v>0</v>
      </c>
    </row>
    <row r="22" spans="2:76">
      <c r="B22" s="132" t="str">
        <f>'N0.7_Lookup_References'!B89</f>
        <v>PRS or Offtake</v>
      </c>
      <c r="C22" s="116" t="str">
        <f>'N0.7_Lookup_References'!C89</f>
        <v>Systems</v>
      </c>
      <c r="D22" s="63">
        <f t="shared" si="3"/>
        <v>42</v>
      </c>
      <c r="E22" s="63">
        <f t="shared" si="4"/>
        <v>38</v>
      </c>
      <c r="F22" s="63">
        <f t="shared" si="5"/>
        <v>41</v>
      </c>
      <c r="G22" s="63">
        <f t="shared" si="6"/>
        <v>43</v>
      </c>
      <c r="H22" s="63">
        <f t="shared" si="7"/>
        <v>41</v>
      </c>
      <c r="I22" s="63">
        <f t="shared" si="21"/>
        <v>205</v>
      </c>
      <c r="J22" s="116" t="s">
        <v>441</v>
      </c>
      <c r="K22" s="63">
        <f t="shared" si="8"/>
        <v>61.656230506038668</v>
      </c>
      <c r="L22" s="63">
        <f t="shared" si="9"/>
        <v>39.871139686387707</v>
      </c>
      <c r="M22" s="63">
        <f t="shared" si="10"/>
        <v>61.017900791803214</v>
      </c>
      <c r="N22" s="63">
        <f t="shared" si="11"/>
        <v>50.621835709699205</v>
      </c>
      <c r="O22" s="63">
        <f t="shared" si="12"/>
        <v>31.031778349294346</v>
      </c>
      <c r="P22" s="63">
        <f t="shared" si="22"/>
        <v>244.19888504322316</v>
      </c>
      <c r="R22" s="116" t="str">
        <f t="shared" si="23"/>
        <v>Systems</v>
      </c>
      <c r="S22" s="63">
        <f t="shared" si="13"/>
        <v>18</v>
      </c>
      <c r="T22" s="63">
        <f t="shared" si="13"/>
        <v>17</v>
      </c>
      <c r="U22" s="63">
        <f t="shared" si="13"/>
        <v>22</v>
      </c>
      <c r="V22" s="63">
        <f t="shared" si="13"/>
        <v>22</v>
      </c>
      <c r="W22" s="63">
        <f t="shared" si="13"/>
        <v>18</v>
      </c>
      <c r="X22" s="63">
        <f t="shared" si="13"/>
        <v>97</v>
      </c>
      <c r="Y22" s="116" t="s">
        <v>441</v>
      </c>
      <c r="Z22" s="63">
        <f t="shared" si="14"/>
        <v>46.558668399793298</v>
      </c>
      <c r="AA22" s="63">
        <f t="shared" si="14"/>
        <v>32.499733558121434</v>
      </c>
      <c r="AB22" s="63">
        <f t="shared" si="14"/>
        <v>41.300001690771651</v>
      </c>
      <c r="AC22" s="63">
        <f t="shared" si="14"/>
        <v>38.503394625779123</v>
      </c>
      <c r="AD22" s="63">
        <f t="shared" si="14"/>
        <v>23.543555256668746</v>
      </c>
      <c r="AE22" s="63">
        <f t="shared" si="14"/>
        <v>182.40535353113424</v>
      </c>
      <c r="AG22" s="116" t="str">
        <f t="shared" si="24"/>
        <v>Systems</v>
      </c>
      <c r="AH22" s="63">
        <f t="shared" si="15"/>
        <v>0</v>
      </c>
      <c r="AI22" s="63">
        <f t="shared" si="15"/>
        <v>0</v>
      </c>
      <c r="AJ22" s="63">
        <f t="shared" si="15"/>
        <v>0</v>
      </c>
      <c r="AK22" s="63">
        <f t="shared" si="15"/>
        <v>0</v>
      </c>
      <c r="AL22" s="63">
        <f t="shared" si="15"/>
        <v>0</v>
      </c>
      <c r="AM22" s="63">
        <f t="shared" si="15"/>
        <v>0</v>
      </c>
      <c r="AN22" s="116" t="s">
        <v>441</v>
      </c>
      <c r="AO22" s="63">
        <f t="shared" si="16"/>
        <v>0</v>
      </c>
      <c r="AP22" s="63">
        <f t="shared" si="16"/>
        <v>0</v>
      </c>
      <c r="AQ22" s="63">
        <f t="shared" si="16"/>
        <v>0</v>
      </c>
      <c r="AR22" s="63">
        <f t="shared" si="16"/>
        <v>0</v>
      </c>
      <c r="AS22" s="63">
        <f t="shared" si="16"/>
        <v>0</v>
      </c>
      <c r="AT22" s="63">
        <f t="shared" si="16"/>
        <v>0</v>
      </c>
      <c r="AV22" s="116" t="str">
        <f t="shared" si="25"/>
        <v>Systems</v>
      </c>
      <c r="AW22" s="63">
        <f t="shared" si="17"/>
        <v>24</v>
      </c>
      <c r="AX22" s="63">
        <f t="shared" si="17"/>
        <v>21</v>
      </c>
      <c r="AY22" s="63">
        <f t="shared" si="17"/>
        <v>19</v>
      </c>
      <c r="AZ22" s="63">
        <f t="shared" si="17"/>
        <v>21</v>
      </c>
      <c r="BA22" s="63">
        <f t="shared" si="17"/>
        <v>23</v>
      </c>
      <c r="BB22" s="63">
        <f t="shared" si="17"/>
        <v>108</v>
      </c>
      <c r="BC22" s="116" t="s">
        <v>441</v>
      </c>
      <c r="BD22" s="63">
        <f t="shared" si="18"/>
        <v>15.097562106245366</v>
      </c>
      <c r="BE22" s="63">
        <f t="shared" si="18"/>
        <v>7.3714061282662691</v>
      </c>
      <c r="BF22" s="63">
        <f t="shared" si="18"/>
        <v>19.717899101031563</v>
      </c>
      <c r="BG22" s="63">
        <f t="shared" si="18"/>
        <v>12.118441083920082</v>
      </c>
      <c r="BH22" s="63">
        <f t="shared" si="18"/>
        <v>7.4882230926256002</v>
      </c>
      <c r="BI22" s="63">
        <f t="shared" si="18"/>
        <v>61.793531512088876</v>
      </c>
      <c r="BK22" s="116" t="str">
        <f t="shared" si="26"/>
        <v>Systems</v>
      </c>
      <c r="BL22" s="63">
        <f t="shared" si="19"/>
        <v>0</v>
      </c>
      <c r="BM22" s="63">
        <f t="shared" si="19"/>
        <v>0</v>
      </c>
      <c r="BN22" s="63">
        <f t="shared" si="19"/>
        <v>0</v>
      </c>
      <c r="BO22" s="63">
        <f t="shared" si="19"/>
        <v>0</v>
      </c>
      <c r="BP22" s="63">
        <f t="shared" si="19"/>
        <v>0</v>
      </c>
      <c r="BQ22" s="63">
        <f t="shared" si="19"/>
        <v>0</v>
      </c>
      <c r="BR22" s="116" t="s">
        <v>441</v>
      </c>
      <c r="BS22" s="63">
        <f t="shared" si="20"/>
        <v>0</v>
      </c>
      <c r="BT22" s="63">
        <f t="shared" si="20"/>
        <v>0</v>
      </c>
      <c r="BU22" s="63">
        <f t="shared" si="20"/>
        <v>0</v>
      </c>
      <c r="BV22" s="63">
        <f t="shared" si="20"/>
        <v>0</v>
      </c>
      <c r="BW22" s="63">
        <f t="shared" si="20"/>
        <v>0</v>
      </c>
      <c r="BX22" s="63">
        <f t="shared" si="20"/>
        <v>0</v>
      </c>
    </row>
    <row r="23" spans="2:76" hidden="1">
      <c r="B23" s="132" t="str">
        <f>'N0.7_Lookup_References'!B90</f>
        <v>No entry required</v>
      </c>
      <c r="C23" s="116" t="str">
        <f>'N0.7_Lookup_References'!C90</f>
        <v>-</v>
      </c>
      <c r="D23" s="63">
        <f t="shared" si="3"/>
        <v>0</v>
      </c>
      <c r="E23" s="63">
        <f t="shared" si="4"/>
        <v>0</v>
      </c>
      <c r="F23" s="63">
        <f t="shared" si="5"/>
        <v>0</v>
      </c>
      <c r="G23" s="63">
        <f t="shared" si="6"/>
        <v>0</v>
      </c>
      <c r="H23" s="63">
        <f t="shared" si="7"/>
        <v>0</v>
      </c>
      <c r="I23" s="63">
        <f t="shared" si="21"/>
        <v>0</v>
      </c>
      <c r="J23" s="116" t="s">
        <v>441</v>
      </c>
      <c r="K23" s="63">
        <f t="shared" si="8"/>
        <v>0</v>
      </c>
      <c r="L23" s="63">
        <f t="shared" si="9"/>
        <v>0</v>
      </c>
      <c r="M23" s="63">
        <f t="shared" si="10"/>
        <v>0</v>
      </c>
      <c r="N23" s="63">
        <f t="shared" si="11"/>
        <v>0</v>
      </c>
      <c r="O23" s="63">
        <f t="shared" si="12"/>
        <v>0</v>
      </c>
      <c r="P23" s="63">
        <f t="shared" si="22"/>
        <v>0</v>
      </c>
      <c r="R23" s="116" t="str">
        <f t="shared" si="23"/>
        <v>-</v>
      </c>
      <c r="S23" s="63">
        <f t="shared" si="13"/>
        <v>0</v>
      </c>
      <c r="T23" s="63">
        <f t="shared" si="13"/>
        <v>0</v>
      </c>
      <c r="U23" s="63">
        <f t="shared" si="13"/>
        <v>0</v>
      </c>
      <c r="V23" s="63">
        <f t="shared" si="13"/>
        <v>0</v>
      </c>
      <c r="W23" s="63">
        <f t="shared" si="13"/>
        <v>0</v>
      </c>
      <c r="X23" s="63">
        <f t="shared" si="13"/>
        <v>0</v>
      </c>
      <c r="Y23" s="116" t="s">
        <v>441</v>
      </c>
      <c r="Z23" s="63">
        <f t="shared" si="14"/>
        <v>0</v>
      </c>
      <c r="AA23" s="63">
        <f t="shared" si="14"/>
        <v>0</v>
      </c>
      <c r="AB23" s="63">
        <f t="shared" si="14"/>
        <v>0</v>
      </c>
      <c r="AC23" s="63">
        <f t="shared" si="14"/>
        <v>0</v>
      </c>
      <c r="AD23" s="63">
        <f t="shared" si="14"/>
        <v>0</v>
      </c>
      <c r="AE23" s="63">
        <f t="shared" si="14"/>
        <v>0</v>
      </c>
      <c r="AG23" s="116" t="str">
        <f t="shared" si="24"/>
        <v>-</v>
      </c>
      <c r="AH23" s="63">
        <f t="shared" si="15"/>
        <v>0</v>
      </c>
      <c r="AI23" s="63">
        <f t="shared" si="15"/>
        <v>0</v>
      </c>
      <c r="AJ23" s="63">
        <f t="shared" si="15"/>
        <v>0</v>
      </c>
      <c r="AK23" s="63">
        <f t="shared" si="15"/>
        <v>0</v>
      </c>
      <c r="AL23" s="63">
        <f t="shared" si="15"/>
        <v>0</v>
      </c>
      <c r="AM23" s="63">
        <f t="shared" si="15"/>
        <v>0</v>
      </c>
      <c r="AN23" s="116" t="s">
        <v>441</v>
      </c>
      <c r="AO23" s="63">
        <f t="shared" si="16"/>
        <v>0</v>
      </c>
      <c r="AP23" s="63">
        <f t="shared" si="16"/>
        <v>0</v>
      </c>
      <c r="AQ23" s="63">
        <f t="shared" si="16"/>
        <v>0</v>
      </c>
      <c r="AR23" s="63">
        <f t="shared" si="16"/>
        <v>0</v>
      </c>
      <c r="AS23" s="63">
        <f t="shared" si="16"/>
        <v>0</v>
      </c>
      <c r="AT23" s="63">
        <f t="shared" si="16"/>
        <v>0</v>
      </c>
      <c r="AV23" s="116" t="str">
        <f t="shared" si="25"/>
        <v>-</v>
      </c>
      <c r="AW23" s="63">
        <f t="shared" si="17"/>
        <v>0</v>
      </c>
      <c r="AX23" s="63">
        <f t="shared" si="17"/>
        <v>0</v>
      </c>
      <c r="AY23" s="63">
        <f t="shared" si="17"/>
        <v>0</v>
      </c>
      <c r="AZ23" s="63">
        <f t="shared" si="17"/>
        <v>0</v>
      </c>
      <c r="BA23" s="63">
        <f t="shared" si="17"/>
        <v>0</v>
      </c>
      <c r="BB23" s="63">
        <f t="shared" si="17"/>
        <v>0</v>
      </c>
      <c r="BC23" s="116" t="s">
        <v>441</v>
      </c>
      <c r="BD23" s="63">
        <f t="shared" si="18"/>
        <v>0</v>
      </c>
      <c r="BE23" s="63">
        <f t="shared" si="18"/>
        <v>0</v>
      </c>
      <c r="BF23" s="63">
        <f t="shared" si="18"/>
        <v>0</v>
      </c>
      <c r="BG23" s="63">
        <f t="shared" si="18"/>
        <v>0</v>
      </c>
      <c r="BH23" s="63">
        <f t="shared" si="18"/>
        <v>0</v>
      </c>
      <c r="BI23" s="63">
        <f t="shared" si="18"/>
        <v>0</v>
      </c>
      <c r="BK23" s="116" t="str">
        <f t="shared" si="26"/>
        <v>-</v>
      </c>
      <c r="BL23" s="63">
        <f t="shared" si="19"/>
        <v>0</v>
      </c>
      <c r="BM23" s="63">
        <f t="shared" si="19"/>
        <v>0</v>
      </c>
      <c r="BN23" s="63">
        <f t="shared" si="19"/>
        <v>0</v>
      </c>
      <c r="BO23" s="63">
        <f t="shared" si="19"/>
        <v>0</v>
      </c>
      <c r="BP23" s="63">
        <f t="shared" si="19"/>
        <v>0</v>
      </c>
      <c r="BQ23" s="63">
        <f t="shared" si="19"/>
        <v>0</v>
      </c>
      <c r="BR23" s="116" t="s">
        <v>441</v>
      </c>
      <c r="BS23" s="63">
        <f t="shared" si="20"/>
        <v>0</v>
      </c>
      <c r="BT23" s="63">
        <f t="shared" si="20"/>
        <v>0</v>
      </c>
      <c r="BU23" s="63">
        <f t="shared" si="20"/>
        <v>0</v>
      </c>
      <c r="BV23" s="63">
        <f t="shared" si="20"/>
        <v>0</v>
      </c>
      <c r="BW23" s="63">
        <f t="shared" si="20"/>
        <v>0</v>
      </c>
      <c r="BX23" s="63">
        <f t="shared" si="20"/>
        <v>0</v>
      </c>
    </row>
    <row r="24" spans="2:76" hidden="1">
      <c r="B24" s="132" t="str">
        <f>'N0.7_Lookup_References'!B91</f>
        <v>No entry required</v>
      </c>
      <c r="C24" s="116" t="str">
        <f>'N0.7_Lookup_References'!C91</f>
        <v>-</v>
      </c>
      <c r="D24" s="63">
        <f t="shared" si="3"/>
        <v>0</v>
      </c>
      <c r="E24" s="63">
        <f t="shared" si="4"/>
        <v>0</v>
      </c>
      <c r="F24" s="63">
        <f t="shared" si="5"/>
        <v>0</v>
      </c>
      <c r="G24" s="63">
        <f t="shared" si="6"/>
        <v>0</v>
      </c>
      <c r="H24" s="63">
        <f t="shared" si="7"/>
        <v>0</v>
      </c>
      <c r="I24" s="63">
        <f t="shared" si="21"/>
        <v>0</v>
      </c>
      <c r="J24" s="116" t="s">
        <v>441</v>
      </c>
      <c r="K24" s="63">
        <f t="shared" si="8"/>
        <v>0</v>
      </c>
      <c r="L24" s="63">
        <f t="shared" si="9"/>
        <v>0</v>
      </c>
      <c r="M24" s="63">
        <f t="shared" si="10"/>
        <v>0</v>
      </c>
      <c r="N24" s="63">
        <f t="shared" si="11"/>
        <v>0</v>
      </c>
      <c r="O24" s="63">
        <f t="shared" si="12"/>
        <v>0</v>
      </c>
      <c r="P24" s="63">
        <f t="shared" si="22"/>
        <v>0</v>
      </c>
      <c r="R24" s="116" t="str">
        <f t="shared" si="23"/>
        <v>-</v>
      </c>
      <c r="S24" s="63">
        <f t="shared" si="13"/>
        <v>0</v>
      </c>
      <c r="T24" s="63">
        <f t="shared" si="13"/>
        <v>0</v>
      </c>
      <c r="U24" s="63">
        <f t="shared" si="13"/>
        <v>0</v>
      </c>
      <c r="V24" s="63">
        <f t="shared" si="13"/>
        <v>0</v>
      </c>
      <c r="W24" s="63">
        <f t="shared" si="13"/>
        <v>0</v>
      </c>
      <c r="X24" s="63">
        <f t="shared" si="13"/>
        <v>0</v>
      </c>
      <c r="Y24" s="116" t="s">
        <v>441</v>
      </c>
      <c r="Z24" s="63">
        <f t="shared" si="14"/>
        <v>0</v>
      </c>
      <c r="AA24" s="63">
        <f t="shared" si="14"/>
        <v>0</v>
      </c>
      <c r="AB24" s="63">
        <f t="shared" si="14"/>
        <v>0</v>
      </c>
      <c r="AC24" s="63">
        <f t="shared" si="14"/>
        <v>0</v>
      </c>
      <c r="AD24" s="63">
        <f t="shared" si="14"/>
        <v>0</v>
      </c>
      <c r="AE24" s="63">
        <f t="shared" si="14"/>
        <v>0</v>
      </c>
      <c r="AG24" s="116" t="str">
        <f t="shared" si="24"/>
        <v>-</v>
      </c>
      <c r="AH24" s="63">
        <f t="shared" si="15"/>
        <v>0</v>
      </c>
      <c r="AI24" s="63">
        <f t="shared" si="15"/>
        <v>0</v>
      </c>
      <c r="AJ24" s="63">
        <f t="shared" si="15"/>
        <v>0</v>
      </c>
      <c r="AK24" s="63">
        <f t="shared" si="15"/>
        <v>0</v>
      </c>
      <c r="AL24" s="63">
        <f t="shared" si="15"/>
        <v>0</v>
      </c>
      <c r="AM24" s="63">
        <f t="shared" si="15"/>
        <v>0</v>
      </c>
      <c r="AN24" s="116" t="s">
        <v>441</v>
      </c>
      <c r="AO24" s="63">
        <f t="shared" si="16"/>
        <v>0</v>
      </c>
      <c r="AP24" s="63">
        <f t="shared" si="16"/>
        <v>0</v>
      </c>
      <c r="AQ24" s="63">
        <f t="shared" si="16"/>
        <v>0</v>
      </c>
      <c r="AR24" s="63">
        <f t="shared" si="16"/>
        <v>0</v>
      </c>
      <c r="AS24" s="63">
        <f t="shared" si="16"/>
        <v>0</v>
      </c>
      <c r="AT24" s="63">
        <f t="shared" si="16"/>
        <v>0</v>
      </c>
      <c r="AV24" s="116" t="str">
        <f t="shared" si="25"/>
        <v>-</v>
      </c>
      <c r="AW24" s="63">
        <f t="shared" si="17"/>
        <v>0</v>
      </c>
      <c r="AX24" s="63">
        <f t="shared" si="17"/>
        <v>0</v>
      </c>
      <c r="AY24" s="63">
        <f t="shared" si="17"/>
        <v>0</v>
      </c>
      <c r="AZ24" s="63">
        <f t="shared" si="17"/>
        <v>0</v>
      </c>
      <c r="BA24" s="63">
        <f t="shared" si="17"/>
        <v>0</v>
      </c>
      <c r="BB24" s="63">
        <f t="shared" si="17"/>
        <v>0</v>
      </c>
      <c r="BC24" s="116" t="s">
        <v>441</v>
      </c>
      <c r="BD24" s="63">
        <f t="shared" si="18"/>
        <v>0</v>
      </c>
      <c r="BE24" s="63">
        <f t="shared" si="18"/>
        <v>0</v>
      </c>
      <c r="BF24" s="63">
        <f t="shared" si="18"/>
        <v>0</v>
      </c>
      <c r="BG24" s="63">
        <f t="shared" si="18"/>
        <v>0</v>
      </c>
      <c r="BH24" s="63">
        <f t="shared" si="18"/>
        <v>0</v>
      </c>
      <c r="BI24" s="63">
        <f t="shared" si="18"/>
        <v>0</v>
      </c>
      <c r="BK24" s="116" t="str">
        <f t="shared" si="26"/>
        <v>-</v>
      </c>
      <c r="BL24" s="63">
        <f t="shared" si="19"/>
        <v>0</v>
      </c>
      <c r="BM24" s="63">
        <f t="shared" si="19"/>
        <v>0</v>
      </c>
      <c r="BN24" s="63">
        <f t="shared" si="19"/>
        <v>0</v>
      </c>
      <c r="BO24" s="63">
        <f t="shared" si="19"/>
        <v>0</v>
      </c>
      <c r="BP24" s="63">
        <f t="shared" si="19"/>
        <v>0</v>
      </c>
      <c r="BQ24" s="63">
        <f t="shared" si="19"/>
        <v>0</v>
      </c>
      <c r="BR24" s="116" t="s">
        <v>441</v>
      </c>
      <c r="BS24" s="63">
        <f t="shared" si="20"/>
        <v>0</v>
      </c>
      <c r="BT24" s="63">
        <f t="shared" si="20"/>
        <v>0</v>
      </c>
      <c r="BU24" s="63">
        <f t="shared" si="20"/>
        <v>0</v>
      </c>
      <c r="BV24" s="63">
        <f t="shared" si="20"/>
        <v>0</v>
      </c>
      <c r="BW24" s="63">
        <f t="shared" si="20"/>
        <v>0</v>
      </c>
      <c r="BX24" s="63">
        <f t="shared" si="20"/>
        <v>0</v>
      </c>
    </row>
    <row r="25" spans="2:76" hidden="1">
      <c r="B25" s="132" t="str">
        <f>'N0.7_Lookup_References'!B92</f>
        <v>No entry required</v>
      </c>
      <c r="C25" s="116" t="str">
        <f>'N0.7_Lookup_References'!C92</f>
        <v>-</v>
      </c>
      <c r="D25" s="63">
        <f t="shared" si="3"/>
        <v>0</v>
      </c>
      <c r="E25" s="63">
        <f t="shared" si="4"/>
        <v>0</v>
      </c>
      <c r="F25" s="63">
        <f t="shared" si="5"/>
        <v>0</v>
      </c>
      <c r="G25" s="63">
        <f t="shared" si="6"/>
        <v>0</v>
      </c>
      <c r="H25" s="63">
        <f t="shared" si="7"/>
        <v>0</v>
      </c>
      <c r="I25" s="63">
        <f t="shared" si="21"/>
        <v>0</v>
      </c>
      <c r="J25" s="116" t="s">
        <v>441</v>
      </c>
      <c r="K25" s="63">
        <f t="shared" si="8"/>
        <v>0</v>
      </c>
      <c r="L25" s="63">
        <f t="shared" si="9"/>
        <v>0</v>
      </c>
      <c r="M25" s="63">
        <f t="shared" si="10"/>
        <v>0</v>
      </c>
      <c r="N25" s="63">
        <f t="shared" si="11"/>
        <v>0</v>
      </c>
      <c r="O25" s="63">
        <f t="shared" si="12"/>
        <v>0</v>
      </c>
      <c r="P25" s="63">
        <f t="shared" si="22"/>
        <v>0</v>
      </c>
      <c r="R25" s="116" t="str">
        <f t="shared" si="23"/>
        <v>-</v>
      </c>
      <c r="S25" s="63">
        <f t="shared" si="13"/>
        <v>0</v>
      </c>
      <c r="T25" s="63">
        <f t="shared" si="13"/>
        <v>0</v>
      </c>
      <c r="U25" s="63">
        <f t="shared" si="13"/>
        <v>0</v>
      </c>
      <c r="V25" s="63">
        <f t="shared" si="13"/>
        <v>0</v>
      </c>
      <c r="W25" s="63">
        <f t="shared" si="13"/>
        <v>0</v>
      </c>
      <c r="X25" s="63">
        <f t="shared" si="13"/>
        <v>0</v>
      </c>
      <c r="Y25" s="116" t="s">
        <v>441</v>
      </c>
      <c r="Z25" s="63">
        <f t="shared" si="14"/>
        <v>0</v>
      </c>
      <c r="AA25" s="63">
        <f t="shared" si="14"/>
        <v>0</v>
      </c>
      <c r="AB25" s="63">
        <f t="shared" si="14"/>
        <v>0</v>
      </c>
      <c r="AC25" s="63">
        <f t="shared" si="14"/>
        <v>0</v>
      </c>
      <c r="AD25" s="63">
        <f t="shared" si="14"/>
        <v>0</v>
      </c>
      <c r="AE25" s="63">
        <f t="shared" si="14"/>
        <v>0</v>
      </c>
      <c r="AG25" s="116" t="str">
        <f t="shared" si="24"/>
        <v>-</v>
      </c>
      <c r="AH25" s="63">
        <f t="shared" si="15"/>
        <v>0</v>
      </c>
      <c r="AI25" s="63">
        <f t="shared" si="15"/>
        <v>0</v>
      </c>
      <c r="AJ25" s="63">
        <f t="shared" si="15"/>
        <v>0</v>
      </c>
      <c r="AK25" s="63">
        <f t="shared" si="15"/>
        <v>0</v>
      </c>
      <c r="AL25" s="63">
        <f t="shared" si="15"/>
        <v>0</v>
      </c>
      <c r="AM25" s="63">
        <f t="shared" si="15"/>
        <v>0</v>
      </c>
      <c r="AN25" s="116" t="s">
        <v>441</v>
      </c>
      <c r="AO25" s="63">
        <f t="shared" si="16"/>
        <v>0</v>
      </c>
      <c r="AP25" s="63">
        <f t="shared" si="16"/>
        <v>0</v>
      </c>
      <c r="AQ25" s="63">
        <f t="shared" si="16"/>
        <v>0</v>
      </c>
      <c r="AR25" s="63">
        <f t="shared" si="16"/>
        <v>0</v>
      </c>
      <c r="AS25" s="63">
        <f t="shared" si="16"/>
        <v>0</v>
      </c>
      <c r="AT25" s="63">
        <f t="shared" si="16"/>
        <v>0</v>
      </c>
      <c r="AV25" s="116" t="str">
        <f t="shared" si="25"/>
        <v>-</v>
      </c>
      <c r="AW25" s="63">
        <f t="shared" si="17"/>
        <v>0</v>
      </c>
      <c r="AX25" s="63">
        <f t="shared" si="17"/>
        <v>0</v>
      </c>
      <c r="AY25" s="63">
        <f t="shared" si="17"/>
        <v>0</v>
      </c>
      <c r="AZ25" s="63">
        <f t="shared" si="17"/>
        <v>0</v>
      </c>
      <c r="BA25" s="63">
        <f t="shared" si="17"/>
        <v>0</v>
      </c>
      <c r="BB25" s="63">
        <f t="shared" si="17"/>
        <v>0</v>
      </c>
      <c r="BC25" s="116" t="s">
        <v>441</v>
      </c>
      <c r="BD25" s="63">
        <f t="shared" si="18"/>
        <v>0</v>
      </c>
      <c r="BE25" s="63">
        <f t="shared" si="18"/>
        <v>0</v>
      </c>
      <c r="BF25" s="63">
        <f t="shared" si="18"/>
        <v>0</v>
      </c>
      <c r="BG25" s="63">
        <f t="shared" si="18"/>
        <v>0</v>
      </c>
      <c r="BH25" s="63">
        <f t="shared" si="18"/>
        <v>0</v>
      </c>
      <c r="BI25" s="63">
        <f t="shared" si="18"/>
        <v>0</v>
      </c>
      <c r="BK25" s="116" t="str">
        <f t="shared" si="26"/>
        <v>-</v>
      </c>
      <c r="BL25" s="63">
        <f t="shared" si="19"/>
        <v>0</v>
      </c>
      <c r="BM25" s="63">
        <f t="shared" si="19"/>
        <v>0</v>
      </c>
      <c r="BN25" s="63">
        <f t="shared" si="19"/>
        <v>0</v>
      </c>
      <c r="BO25" s="63">
        <f t="shared" si="19"/>
        <v>0</v>
      </c>
      <c r="BP25" s="63">
        <f t="shared" si="19"/>
        <v>0</v>
      </c>
      <c r="BQ25" s="63">
        <f t="shared" si="19"/>
        <v>0</v>
      </c>
      <c r="BR25" s="116" t="s">
        <v>441</v>
      </c>
      <c r="BS25" s="63">
        <f t="shared" si="20"/>
        <v>0</v>
      </c>
      <c r="BT25" s="63">
        <f t="shared" si="20"/>
        <v>0</v>
      </c>
      <c r="BU25" s="63">
        <f t="shared" si="20"/>
        <v>0</v>
      </c>
      <c r="BV25" s="63">
        <f t="shared" si="20"/>
        <v>0</v>
      </c>
      <c r="BW25" s="63">
        <f t="shared" si="20"/>
        <v>0</v>
      </c>
      <c r="BX25" s="63">
        <f t="shared" si="20"/>
        <v>0</v>
      </c>
    </row>
    <row r="26" spans="2:76" hidden="1">
      <c r="B26" s="132" t="str">
        <f>'N0.7_Lookup_References'!B93</f>
        <v>No entry required</v>
      </c>
      <c r="C26" s="116" t="str">
        <f>'N0.7_Lookup_References'!C93</f>
        <v>-</v>
      </c>
      <c r="D26" s="63">
        <f t="shared" si="3"/>
        <v>0</v>
      </c>
      <c r="E26" s="63">
        <f t="shared" si="4"/>
        <v>0</v>
      </c>
      <c r="F26" s="63">
        <f t="shared" si="5"/>
        <v>0</v>
      </c>
      <c r="G26" s="63">
        <f t="shared" si="6"/>
        <v>0</v>
      </c>
      <c r="H26" s="63">
        <f t="shared" si="7"/>
        <v>0</v>
      </c>
      <c r="I26" s="63">
        <f t="shared" si="21"/>
        <v>0</v>
      </c>
      <c r="J26" s="116" t="s">
        <v>441</v>
      </c>
      <c r="K26" s="63">
        <f t="shared" si="8"/>
        <v>0</v>
      </c>
      <c r="L26" s="63">
        <f t="shared" si="9"/>
        <v>0</v>
      </c>
      <c r="M26" s="63">
        <f t="shared" si="10"/>
        <v>0</v>
      </c>
      <c r="N26" s="63">
        <f t="shared" si="11"/>
        <v>0</v>
      </c>
      <c r="O26" s="63">
        <f t="shared" si="12"/>
        <v>0</v>
      </c>
      <c r="P26" s="63">
        <f t="shared" si="22"/>
        <v>0</v>
      </c>
      <c r="R26" s="116" t="str">
        <f t="shared" si="23"/>
        <v>-</v>
      </c>
      <c r="S26" s="63">
        <f t="shared" si="13"/>
        <v>0</v>
      </c>
      <c r="T26" s="63">
        <f t="shared" si="13"/>
        <v>0</v>
      </c>
      <c r="U26" s="63">
        <f t="shared" si="13"/>
        <v>0</v>
      </c>
      <c r="V26" s="63">
        <f t="shared" si="13"/>
        <v>0</v>
      </c>
      <c r="W26" s="63">
        <f t="shared" si="13"/>
        <v>0</v>
      </c>
      <c r="X26" s="63">
        <f t="shared" si="13"/>
        <v>0</v>
      </c>
      <c r="Y26" s="116" t="s">
        <v>441</v>
      </c>
      <c r="Z26" s="63">
        <f t="shared" si="14"/>
        <v>0</v>
      </c>
      <c r="AA26" s="63">
        <f t="shared" si="14"/>
        <v>0</v>
      </c>
      <c r="AB26" s="63">
        <f t="shared" si="14"/>
        <v>0</v>
      </c>
      <c r="AC26" s="63">
        <f t="shared" si="14"/>
        <v>0</v>
      </c>
      <c r="AD26" s="63">
        <f t="shared" si="14"/>
        <v>0</v>
      </c>
      <c r="AE26" s="63">
        <f t="shared" si="14"/>
        <v>0</v>
      </c>
      <c r="AG26" s="116" t="str">
        <f t="shared" si="24"/>
        <v>-</v>
      </c>
      <c r="AH26" s="63">
        <f t="shared" si="15"/>
        <v>0</v>
      </c>
      <c r="AI26" s="63">
        <f t="shared" si="15"/>
        <v>0</v>
      </c>
      <c r="AJ26" s="63">
        <f t="shared" si="15"/>
        <v>0</v>
      </c>
      <c r="AK26" s="63">
        <f t="shared" si="15"/>
        <v>0</v>
      </c>
      <c r="AL26" s="63">
        <f t="shared" si="15"/>
        <v>0</v>
      </c>
      <c r="AM26" s="63">
        <f t="shared" si="15"/>
        <v>0</v>
      </c>
      <c r="AN26" s="116" t="s">
        <v>441</v>
      </c>
      <c r="AO26" s="63">
        <f t="shared" si="16"/>
        <v>0</v>
      </c>
      <c r="AP26" s="63">
        <f t="shared" si="16"/>
        <v>0</v>
      </c>
      <c r="AQ26" s="63">
        <f t="shared" si="16"/>
        <v>0</v>
      </c>
      <c r="AR26" s="63">
        <f t="shared" si="16"/>
        <v>0</v>
      </c>
      <c r="AS26" s="63">
        <f t="shared" si="16"/>
        <v>0</v>
      </c>
      <c r="AT26" s="63">
        <f t="shared" si="16"/>
        <v>0</v>
      </c>
      <c r="AV26" s="116" t="str">
        <f t="shared" si="25"/>
        <v>-</v>
      </c>
      <c r="AW26" s="63">
        <f t="shared" si="17"/>
        <v>0</v>
      </c>
      <c r="AX26" s="63">
        <f t="shared" si="17"/>
        <v>0</v>
      </c>
      <c r="AY26" s="63">
        <f t="shared" si="17"/>
        <v>0</v>
      </c>
      <c r="AZ26" s="63">
        <f t="shared" si="17"/>
        <v>0</v>
      </c>
      <c r="BA26" s="63">
        <f t="shared" si="17"/>
        <v>0</v>
      </c>
      <c r="BB26" s="63">
        <f t="shared" si="17"/>
        <v>0</v>
      </c>
      <c r="BC26" s="116" t="s">
        <v>441</v>
      </c>
      <c r="BD26" s="63">
        <f t="shared" si="18"/>
        <v>0</v>
      </c>
      <c r="BE26" s="63">
        <f t="shared" si="18"/>
        <v>0</v>
      </c>
      <c r="BF26" s="63">
        <f t="shared" si="18"/>
        <v>0</v>
      </c>
      <c r="BG26" s="63">
        <f t="shared" si="18"/>
        <v>0</v>
      </c>
      <c r="BH26" s="63">
        <f t="shared" si="18"/>
        <v>0</v>
      </c>
      <c r="BI26" s="63">
        <f t="shared" si="18"/>
        <v>0</v>
      </c>
      <c r="BK26" s="116" t="str">
        <f t="shared" si="26"/>
        <v>-</v>
      </c>
      <c r="BL26" s="63">
        <f t="shared" si="19"/>
        <v>0</v>
      </c>
      <c r="BM26" s="63">
        <f t="shared" si="19"/>
        <v>0</v>
      </c>
      <c r="BN26" s="63">
        <f t="shared" si="19"/>
        <v>0</v>
      </c>
      <c r="BO26" s="63">
        <f t="shared" si="19"/>
        <v>0</v>
      </c>
      <c r="BP26" s="63">
        <f t="shared" si="19"/>
        <v>0</v>
      </c>
      <c r="BQ26" s="63">
        <f t="shared" si="19"/>
        <v>0</v>
      </c>
      <c r="BR26" s="116" t="s">
        <v>441</v>
      </c>
      <c r="BS26" s="63">
        <f t="shared" si="20"/>
        <v>0</v>
      </c>
      <c r="BT26" s="63">
        <f t="shared" si="20"/>
        <v>0</v>
      </c>
      <c r="BU26" s="63">
        <f t="shared" si="20"/>
        <v>0</v>
      </c>
      <c r="BV26" s="63">
        <f t="shared" si="20"/>
        <v>0</v>
      </c>
      <c r="BW26" s="63">
        <f t="shared" si="20"/>
        <v>0</v>
      </c>
      <c r="BX26" s="63">
        <f t="shared" si="20"/>
        <v>0</v>
      </c>
    </row>
    <row r="27" spans="2:76" hidden="1">
      <c r="B27" s="132" t="str">
        <f>'N0.7_Lookup_References'!B94</f>
        <v>No entry required</v>
      </c>
      <c r="C27" s="116" t="str">
        <f>'N0.7_Lookup_References'!C94</f>
        <v>-</v>
      </c>
      <c r="D27" s="63">
        <f t="shared" si="3"/>
        <v>0</v>
      </c>
      <c r="E27" s="63">
        <f t="shared" si="4"/>
        <v>0</v>
      </c>
      <c r="F27" s="63">
        <f t="shared" si="5"/>
        <v>0</v>
      </c>
      <c r="G27" s="63">
        <f t="shared" si="6"/>
        <v>0</v>
      </c>
      <c r="H27" s="63">
        <f t="shared" si="7"/>
        <v>0</v>
      </c>
      <c r="I27" s="63">
        <f t="shared" si="21"/>
        <v>0</v>
      </c>
      <c r="J27" s="116" t="s">
        <v>441</v>
      </c>
      <c r="K27" s="63">
        <f t="shared" si="8"/>
        <v>0</v>
      </c>
      <c r="L27" s="63">
        <f t="shared" si="9"/>
        <v>0</v>
      </c>
      <c r="M27" s="63">
        <f t="shared" si="10"/>
        <v>0</v>
      </c>
      <c r="N27" s="63">
        <f t="shared" si="11"/>
        <v>0</v>
      </c>
      <c r="O27" s="63">
        <f t="shared" si="12"/>
        <v>0</v>
      </c>
      <c r="P27" s="63">
        <f t="shared" si="22"/>
        <v>0</v>
      </c>
      <c r="R27" s="116" t="str">
        <f t="shared" si="23"/>
        <v>-</v>
      </c>
      <c r="S27" s="63">
        <f t="shared" ref="S27:X36" si="27">S90+S153+S216+S279+S342+S405</f>
        <v>0</v>
      </c>
      <c r="T27" s="63">
        <f t="shared" si="27"/>
        <v>0</v>
      </c>
      <c r="U27" s="63">
        <f t="shared" si="27"/>
        <v>0</v>
      </c>
      <c r="V27" s="63">
        <f t="shared" si="27"/>
        <v>0</v>
      </c>
      <c r="W27" s="63">
        <f t="shared" si="27"/>
        <v>0</v>
      </c>
      <c r="X27" s="63">
        <f t="shared" si="27"/>
        <v>0</v>
      </c>
      <c r="Y27" s="116" t="s">
        <v>441</v>
      </c>
      <c r="Z27" s="63">
        <f t="shared" ref="Z27:AE36" si="28">Z90+Z153+Z216+Z279+Z342+Z405</f>
        <v>0</v>
      </c>
      <c r="AA27" s="63">
        <f t="shared" si="28"/>
        <v>0</v>
      </c>
      <c r="AB27" s="63">
        <f t="shared" si="28"/>
        <v>0</v>
      </c>
      <c r="AC27" s="63">
        <f t="shared" si="28"/>
        <v>0</v>
      </c>
      <c r="AD27" s="63">
        <f t="shared" si="28"/>
        <v>0</v>
      </c>
      <c r="AE27" s="63">
        <f t="shared" si="28"/>
        <v>0</v>
      </c>
      <c r="AG27" s="116" t="str">
        <f t="shared" si="24"/>
        <v>-</v>
      </c>
      <c r="AH27" s="63">
        <f t="shared" ref="AH27:AM36" si="29">AH90+AH153+AH216+AH279+AH342+AH405</f>
        <v>0</v>
      </c>
      <c r="AI27" s="63">
        <f t="shared" si="29"/>
        <v>0</v>
      </c>
      <c r="AJ27" s="63">
        <f t="shared" si="29"/>
        <v>0</v>
      </c>
      <c r="AK27" s="63">
        <f t="shared" si="29"/>
        <v>0</v>
      </c>
      <c r="AL27" s="63">
        <f t="shared" si="29"/>
        <v>0</v>
      </c>
      <c r="AM27" s="63">
        <f t="shared" si="29"/>
        <v>0</v>
      </c>
      <c r="AN27" s="116" t="s">
        <v>441</v>
      </c>
      <c r="AO27" s="63">
        <f t="shared" ref="AO27:AT36" si="30">AO90+AO153+AO216+AO279+AO342+AO405</f>
        <v>0</v>
      </c>
      <c r="AP27" s="63">
        <f t="shared" si="30"/>
        <v>0</v>
      </c>
      <c r="AQ27" s="63">
        <f t="shared" si="30"/>
        <v>0</v>
      </c>
      <c r="AR27" s="63">
        <f t="shared" si="30"/>
        <v>0</v>
      </c>
      <c r="AS27" s="63">
        <f t="shared" si="30"/>
        <v>0</v>
      </c>
      <c r="AT27" s="63">
        <f t="shared" si="30"/>
        <v>0</v>
      </c>
      <c r="AV27" s="116" t="str">
        <f t="shared" si="25"/>
        <v>-</v>
      </c>
      <c r="AW27" s="63">
        <f t="shared" ref="AW27:BB36" si="31">AW90+AW153+AW216+AW279+AW342+AW405</f>
        <v>0</v>
      </c>
      <c r="AX27" s="63">
        <f t="shared" si="31"/>
        <v>0</v>
      </c>
      <c r="AY27" s="63">
        <f t="shared" si="31"/>
        <v>0</v>
      </c>
      <c r="AZ27" s="63">
        <f t="shared" si="31"/>
        <v>0</v>
      </c>
      <c r="BA27" s="63">
        <f t="shared" si="31"/>
        <v>0</v>
      </c>
      <c r="BB27" s="63">
        <f t="shared" si="31"/>
        <v>0</v>
      </c>
      <c r="BC27" s="116" t="s">
        <v>441</v>
      </c>
      <c r="BD27" s="63">
        <f t="shared" ref="BD27:BI36" si="32">BD90+BD153+BD216+BD279+BD342+BD405</f>
        <v>0</v>
      </c>
      <c r="BE27" s="63">
        <f t="shared" si="32"/>
        <v>0</v>
      </c>
      <c r="BF27" s="63">
        <f t="shared" si="32"/>
        <v>0</v>
      </c>
      <c r="BG27" s="63">
        <f t="shared" si="32"/>
        <v>0</v>
      </c>
      <c r="BH27" s="63">
        <f t="shared" si="32"/>
        <v>0</v>
      </c>
      <c r="BI27" s="63">
        <f t="shared" si="32"/>
        <v>0</v>
      </c>
      <c r="BK27" s="116" t="str">
        <f t="shared" si="26"/>
        <v>-</v>
      </c>
      <c r="BL27" s="63">
        <f t="shared" ref="BL27:BQ36" si="33">BL90+BL153+BL216+BL279+BL342+BL405</f>
        <v>0</v>
      </c>
      <c r="BM27" s="63">
        <f t="shared" si="33"/>
        <v>0</v>
      </c>
      <c r="BN27" s="63">
        <f t="shared" si="33"/>
        <v>0</v>
      </c>
      <c r="BO27" s="63">
        <f t="shared" si="33"/>
        <v>0</v>
      </c>
      <c r="BP27" s="63">
        <f t="shared" si="33"/>
        <v>0</v>
      </c>
      <c r="BQ27" s="63">
        <f t="shared" si="33"/>
        <v>0</v>
      </c>
      <c r="BR27" s="116" t="s">
        <v>441</v>
      </c>
      <c r="BS27" s="63">
        <f t="shared" ref="BS27:BX36" si="34">BS90+BS153+BS216+BS279+BS342+BS405</f>
        <v>0</v>
      </c>
      <c r="BT27" s="63">
        <f t="shared" si="34"/>
        <v>0</v>
      </c>
      <c r="BU27" s="63">
        <f t="shared" si="34"/>
        <v>0</v>
      </c>
      <c r="BV27" s="63">
        <f t="shared" si="34"/>
        <v>0</v>
      </c>
      <c r="BW27" s="63">
        <f t="shared" si="34"/>
        <v>0</v>
      </c>
      <c r="BX27" s="63">
        <f t="shared" si="34"/>
        <v>0</v>
      </c>
    </row>
    <row r="28" spans="2:76" hidden="1">
      <c r="B28" s="132" t="str">
        <f>'N0.7_Lookup_References'!B95</f>
        <v>No entry required</v>
      </c>
      <c r="C28" s="116" t="str">
        <f>'N0.7_Lookup_References'!C95</f>
        <v>-</v>
      </c>
      <c r="D28" s="63">
        <f t="shared" si="3"/>
        <v>0</v>
      </c>
      <c r="E28" s="63">
        <f t="shared" si="4"/>
        <v>0</v>
      </c>
      <c r="F28" s="63">
        <f t="shared" si="5"/>
        <v>0</v>
      </c>
      <c r="G28" s="63">
        <f t="shared" si="6"/>
        <v>0</v>
      </c>
      <c r="H28" s="63">
        <f t="shared" si="7"/>
        <v>0</v>
      </c>
      <c r="I28" s="63">
        <f t="shared" si="21"/>
        <v>0</v>
      </c>
      <c r="J28" s="116" t="s">
        <v>441</v>
      </c>
      <c r="K28" s="63">
        <f t="shared" si="8"/>
        <v>0</v>
      </c>
      <c r="L28" s="63">
        <f t="shared" si="9"/>
        <v>0</v>
      </c>
      <c r="M28" s="63">
        <f t="shared" si="10"/>
        <v>0</v>
      </c>
      <c r="N28" s="63">
        <f t="shared" si="11"/>
        <v>0</v>
      </c>
      <c r="O28" s="63">
        <f t="shared" si="12"/>
        <v>0</v>
      </c>
      <c r="P28" s="63">
        <f t="shared" si="22"/>
        <v>0</v>
      </c>
      <c r="R28" s="116" t="str">
        <f t="shared" si="23"/>
        <v>-</v>
      </c>
      <c r="S28" s="63">
        <f t="shared" si="27"/>
        <v>0</v>
      </c>
      <c r="T28" s="63">
        <f t="shared" si="27"/>
        <v>0</v>
      </c>
      <c r="U28" s="63">
        <f t="shared" si="27"/>
        <v>0</v>
      </c>
      <c r="V28" s="63">
        <f t="shared" si="27"/>
        <v>0</v>
      </c>
      <c r="W28" s="63">
        <f t="shared" si="27"/>
        <v>0</v>
      </c>
      <c r="X28" s="63">
        <f t="shared" si="27"/>
        <v>0</v>
      </c>
      <c r="Y28" s="116" t="s">
        <v>441</v>
      </c>
      <c r="Z28" s="63">
        <f t="shared" si="28"/>
        <v>0</v>
      </c>
      <c r="AA28" s="63">
        <f t="shared" si="28"/>
        <v>0</v>
      </c>
      <c r="AB28" s="63">
        <f t="shared" si="28"/>
        <v>0</v>
      </c>
      <c r="AC28" s="63">
        <f t="shared" si="28"/>
        <v>0</v>
      </c>
      <c r="AD28" s="63">
        <f t="shared" si="28"/>
        <v>0</v>
      </c>
      <c r="AE28" s="63">
        <f t="shared" si="28"/>
        <v>0</v>
      </c>
      <c r="AG28" s="116" t="str">
        <f t="shared" si="24"/>
        <v>-</v>
      </c>
      <c r="AH28" s="63">
        <f t="shared" si="29"/>
        <v>0</v>
      </c>
      <c r="AI28" s="63">
        <f t="shared" si="29"/>
        <v>0</v>
      </c>
      <c r="AJ28" s="63">
        <f t="shared" si="29"/>
        <v>0</v>
      </c>
      <c r="AK28" s="63">
        <f t="shared" si="29"/>
        <v>0</v>
      </c>
      <c r="AL28" s="63">
        <f t="shared" si="29"/>
        <v>0</v>
      </c>
      <c r="AM28" s="63">
        <f t="shared" si="29"/>
        <v>0</v>
      </c>
      <c r="AN28" s="116" t="s">
        <v>441</v>
      </c>
      <c r="AO28" s="63">
        <f t="shared" si="30"/>
        <v>0</v>
      </c>
      <c r="AP28" s="63">
        <f t="shared" si="30"/>
        <v>0</v>
      </c>
      <c r="AQ28" s="63">
        <f t="shared" si="30"/>
        <v>0</v>
      </c>
      <c r="AR28" s="63">
        <f t="shared" si="30"/>
        <v>0</v>
      </c>
      <c r="AS28" s="63">
        <f t="shared" si="30"/>
        <v>0</v>
      </c>
      <c r="AT28" s="63">
        <f t="shared" si="30"/>
        <v>0</v>
      </c>
      <c r="AV28" s="116" t="str">
        <f t="shared" si="25"/>
        <v>-</v>
      </c>
      <c r="AW28" s="63">
        <f t="shared" si="31"/>
        <v>0</v>
      </c>
      <c r="AX28" s="63">
        <f t="shared" si="31"/>
        <v>0</v>
      </c>
      <c r="AY28" s="63">
        <f t="shared" si="31"/>
        <v>0</v>
      </c>
      <c r="AZ28" s="63">
        <f t="shared" si="31"/>
        <v>0</v>
      </c>
      <c r="BA28" s="63">
        <f t="shared" si="31"/>
        <v>0</v>
      </c>
      <c r="BB28" s="63">
        <f t="shared" si="31"/>
        <v>0</v>
      </c>
      <c r="BC28" s="116" t="s">
        <v>441</v>
      </c>
      <c r="BD28" s="63">
        <f t="shared" si="32"/>
        <v>0</v>
      </c>
      <c r="BE28" s="63">
        <f t="shared" si="32"/>
        <v>0</v>
      </c>
      <c r="BF28" s="63">
        <f t="shared" si="32"/>
        <v>0</v>
      </c>
      <c r="BG28" s="63">
        <f t="shared" si="32"/>
        <v>0</v>
      </c>
      <c r="BH28" s="63">
        <f t="shared" si="32"/>
        <v>0</v>
      </c>
      <c r="BI28" s="63">
        <f t="shared" si="32"/>
        <v>0</v>
      </c>
      <c r="BK28" s="116" t="str">
        <f t="shared" si="26"/>
        <v>-</v>
      </c>
      <c r="BL28" s="63">
        <f t="shared" si="33"/>
        <v>0</v>
      </c>
      <c r="BM28" s="63">
        <f t="shared" si="33"/>
        <v>0</v>
      </c>
      <c r="BN28" s="63">
        <f t="shared" si="33"/>
        <v>0</v>
      </c>
      <c r="BO28" s="63">
        <f t="shared" si="33"/>
        <v>0</v>
      </c>
      <c r="BP28" s="63">
        <f t="shared" si="33"/>
        <v>0</v>
      </c>
      <c r="BQ28" s="63">
        <f t="shared" si="33"/>
        <v>0</v>
      </c>
      <c r="BR28" s="116" t="s">
        <v>441</v>
      </c>
      <c r="BS28" s="63">
        <f t="shared" si="34"/>
        <v>0</v>
      </c>
      <c r="BT28" s="63">
        <f t="shared" si="34"/>
        <v>0</v>
      </c>
      <c r="BU28" s="63">
        <f t="shared" si="34"/>
        <v>0</v>
      </c>
      <c r="BV28" s="63">
        <f t="shared" si="34"/>
        <v>0</v>
      </c>
      <c r="BW28" s="63">
        <f t="shared" si="34"/>
        <v>0</v>
      </c>
      <c r="BX28" s="63">
        <f t="shared" si="34"/>
        <v>0</v>
      </c>
    </row>
    <row r="29" spans="2:76" hidden="1">
      <c r="B29" s="132" t="str">
        <f>'N0.7_Lookup_References'!B96</f>
        <v>No entry required</v>
      </c>
      <c r="C29" s="116" t="str">
        <f>'N0.7_Lookup_References'!C96</f>
        <v>-</v>
      </c>
      <c r="D29" s="63">
        <f t="shared" si="3"/>
        <v>0</v>
      </c>
      <c r="E29" s="63">
        <f t="shared" si="4"/>
        <v>0</v>
      </c>
      <c r="F29" s="63">
        <f t="shared" si="5"/>
        <v>0</v>
      </c>
      <c r="G29" s="63">
        <f t="shared" si="6"/>
        <v>0</v>
      </c>
      <c r="H29" s="63">
        <f t="shared" si="7"/>
        <v>0</v>
      </c>
      <c r="I29" s="63">
        <f t="shared" si="21"/>
        <v>0</v>
      </c>
      <c r="J29" s="116" t="s">
        <v>441</v>
      </c>
      <c r="K29" s="63">
        <f t="shared" si="8"/>
        <v>0</v>
      </c>
      <c r="L29" s="63">
        <f t="shared" si="9"/>
        <v>0</v>
      </c>
      <c r="M29" s="63">
        <f t="shared" si="10"/>
        <v>0</v>
      </c>
      <c r="N29" s="63">
        <f t="shared" si="11"/>
        <v>0</v>
      </c>
      <c r="O29" s="63">
        <f t="shared" si="12"/>
        <v>0</v>
      </c>
      <c r="P29" s="63">
        <f t="shared" si="22"/>
        <v>0</v>
      </c>
      <c r="R29" s="116" t="str">
        <f t="shared" si="23"/>
        <v>-</v>
      </c>
      <c r="S29" s="63">
        <f t="shared" si="27"/>
        <v>0</v>
      </c>
      <c r="T29" s="63">
        <f t="shared" si="27"/>
        <v>0</v>
      </c>
      <c r="U29" s="63">
        <f t="shared" si="27"/>
        <v>0</v>
      </c>
      <c r="V29" s="63">
        <f t="shared" si="27"/>
        <v>0</v>
      </c>
      <c r="W29" s="63">
        <f t="shared" si="27"/>
        <v>0</v>
      </c>
      <c r="X29" s="63">
        <f t="shared" si="27"/>
        <v>0</v>
      </c>
      <c r="Y29" s="116" t="s">
        <v>441</v>
      </c>
      <c r="Z29" s="63">
        <f t="shared" si="28"/>
        <v>0</v>
      </c>
      <c r="AA29" s="63">
        <f t="shared" si="28"/>
        <v>0</v>
      </c>
      <c r="AB29" s="63">
        <f t="shared" si="28"/>
        <v>0</v>
      </c>
      <c r="AC29" s="63">
        <f t="shared" si="28"/>
        <v>0</v>
      </c>
      <c r="AD29" s="63">
        <f t="shared" si="28"/>
        <v>0</v>
      </c>
      <c r="AE29" s="63">
        <f t="shared" si="28"/>
        <v>0</v>
      </c>
      <c r="AG29" s="116" t="str">
        <f t="shared" si="24"/>
        <v>-</v>
      </c>
      <c r="AH29" s="63">
        <f t="shared" si="29"/>
        <v>0</v>
      </c>
      <c r="AI29" s="63">
        <f t="shared" si="29"/>
        <v>0</v>
      </c>
      <c r="AJ29" s="63">
        <f t="shared" si="29"/>
        <v>0</v>
      </c>
      <c r="AK29" s="63">
        <f t="shared" si="29"/>
        <v>0</v>
      </c>
      <c r="AL29" s="63">
        <f t="shared" si="29"/>
        <v>0</v>
      </c>
      <c r="AM29" s="63">
        <f t="shared" si="29"/>
        <v>0</v>
      </c>
      <c r="AN29" s="116" t="s">
        <v>441</v>
      </c>
      <c r="AO29" s="63">
        <f t="shared" si="30"/>
        <v>0</v>
      </c>
      <c r="AP29" s="63">
        <f t="shared" si="30"/>
        <v>0</v>
      </c>
      <c r="AQ29" s="63">
        <f t="shared" si="30"/>
        <v>0</v>
      </c>
      <c r="AR29" s="63">
        <f t="shared" si="30"/>
        <v>0</v>
      </c>
      <c r="AS29" s="63">
        <f t="shared" si="30"/>
        <v>0</v>
      </c>
      <c r="AT29" s="63">
        <f t="shared" si="30"/>
        <v>0</v>
      </c>
      <c r="AV29" s="116" t="str">
        <f t="shared" si="25"/>
        <v>-</v>
      </c>
      <c r="AW29" s="63">
        <f t="shared" si="31"/>
        <v>0</v>
      </c>
      <c r="AX29" s="63">
        <f t="shared" si="31"/>
        <v>0</v>
      </c>
      <c r="AY29" s="63">
        <f t="shared" si="31"/>
        <v>0</v>
      </c>
      <c r="AZ29" s="63">
        <f t="shared" si="31"/>
        <v>0</v>
      </c>
      <c r="BA29" s="63">
        <f t="shared" si="31"/>
        <v>0</v>
      </c>
      <c r="BB29" s="63">
        <f t="shared" si="31"/>
        <v>0</v>
      </c>
      <c r="BC29" s="116" t="s">
        <v>441</v>
      </c>
      <c r="BD29" s="63">
        <f t="shared" si="32"/>
        <v>0</v>
      </c>
      <c r="BE29" s="63">
        <f t="shared" si="32"/>
        <v>0</v>
      </c>
      <c r="BF29" s="63">
        <f t="shared" si="32"/>
        <v>0</v>
      </c>
      <c r="BG29" s="63">
        <f t="shared" si="32"/>
        <v>0</v>
      </c>
      <c r="BH29" s="63">
        <f t="shared" si="32"/>
        <v>0</v>
      </c>
      <c r="BI29" s="63">
        <f t="shared" si="32"/>
        <v>0</v>
      </c>
      <c r="BK29" s="116" t="str">
        <f t="shared" si="26"/>
        <v>-</v>
      </c>
      <c r="BL29" s="63">
        <f t="shared" si="33"/>
        <v>0</v>
      </c>
      <c r="BM29" s="63">
        <f t="shared" si="33"/>
        <v>0</v>
      </c>
      <c r="BN29" s="63">
        <f t="shared" si="33"/>
        <v>0</v>
      </c>
      <c r="BO29" s="63">
        <f t="shared" si="33"/>
        <v>0</v>
      </c>
      <c r="BP29" s="63">
        <f t="shared" si="33"/>
        <v>0</v>
      </c>
      <c r="BQ29" s="63">
        <f t="shared" si="33"/>
        <v>0</v>
      </c>
      <c r="BR29" s="116" t="s">
        <v>441</v>
      </c>
      <c r="BS29" s="63">
        <f t="shared" si="34"/>
        <v>0</v>
      </c>
      <c r="BT29" s="63">
        <f t="shared" si="34"/>
        <v>0</v>
      </c>
      <c r="BU29" s="63">
        <f t="shared" si="34"/>
        <v>0</v>
      </c>
      <c r="BV29" s="63">
        <f t="shared" si="34"/>
        <v>0</v>
      </c>
      <c r="BW29" s="63">
        <f t="shared" si="34"/>
        <v>0</v>
      </c>
      <c r="BX29" s="63">
        <f t="shared" si="34"/>
        <v>0</v>
      </c>
    </row>
    <row r="30" spans="2:76" hidden="1">
      <c r="B30" s="132" t="str">
        <f>'N0.7_Lookup_References'!B97</f>
        <v>No entry required</v>
      </c>
      <c r="C30" s="116" t="str">
        <f>'N0.7_Lookup_References'!C97</f>
        <v>-</v>
      </c>
      <c r="D30" s="63">
        <f t="shared" si="3"/>
        <v>0</v>
      </c>
      <c r="E30" s="63">
        <f t="shared" si="4"/>
        <v>0</v>
      </c>
      <c r="F30" s="63">
        <f t="shared" si="5"/>
        <v>0</v>
      </c>
      <c r="G30" s="63">
        <f t="shared" si="6"/>
        <v>0</v>
      </c>
      <c r="H30" s="63">
        <f t="shared" si="7"/>
        <v>0</v>
      </c>
      <c r="I30" s="63">
        <f t="shared" si="21"/>
        <v>0</v>
      </c>
      <c r="J30" s="116" t="s">
        <v>441</v>
      </c>
      <c r="K30" s="63">
        <f t="shared" si="8"/>
        <v>0</v>
      </c>
      <c r="L30" s="63">
        <f t="shared" si="9"/>
        <v>0</v>
      </c>
      <c r="M30" s="63">
        <f t="shared" si="10"/>
        <v>0</v>
      </c>
      <c r="N30" s="63">
        <f t="shared" si="11"/>
        <v>0</v>
      </c>
      <c r="O30" s="63">
        <f t="shared" si="12"/>
        <v>0</v>
      </c>
      <c r="P30" s="63">
        <f t="shared" si="22"/>
        <v>0</v>
      </c>
      <c r="R30" s="116" t="str">
        <f t="shared" si="23"/>
        <v>-</v>
      </c>
      <c r="S30" s="63">
        <f t="shared" si="27"/>
        <v>0</v>
      </c>
      <c r="T30" s="63">
        <f t="shared" si="27"/>
        <v>0</v>
      </c>
      <c r="U30" s="63">
        <f t="shared" si="27"/>
        <v>0</v>
      </c>
      <c r="V30" s="63">
        <f t="shared" si="27"/>
        <v>0</v>
      </c>
      <c r="W30" s="63">
        <f t="shared" si="27"/>
        <v>0</v>
      </c>
      <c r="X30" s="63">
        <f t="shared" si="27"/>
        <v>0</v>
      </c>
      <c r="Y30" s="116" t="s">
        <v>441</v>
      </c>
      <c r="Z30" s="63">
        <f t="shared" si="28"/>
        <v>0</v>
      </c>
      <c r="AA30" s="63">
        <f t="shared" si="28"/>
        <v>0</v>
      </c>
      <c r="AB30" s="63">
        <f t="shared" si="28"/>
        <v>0</v>
      </c>
      <c r="AC30" s="63">
        <f t="shared" si="28"/>
        <v>0</v>
      </c>
      <c r="AD30" s="63">
        <f t="shared" si="28"/>
        <v>0</v>
      </c>
      <c r="AE30" s="63">
        <f t="shared" si="28"/>
        <v>0</v>
      </c>
      <c r="AG30" s="116" t="str">
        <f t="shared" si="24"/>
        <v>-</v>
      </c>
      <c r="AH30" s="63">
        <f t="shared" si="29"/>
        <v>0</v>
      </c>
      <c r="AI30" s="63">
        <f t="shared" si="29"/>
        <v>0</v>
      </c>
      <c r="AJ30" s="63">
        <f t="shared" si="29"/>
        <v>0</v>
      </c>
      <c r="AK30" s="63">
        <f t="shared" si="29"/>
        <v>0</v>
      </c>
      <c r="AL30" s="63">
        <f t="shared" si="29"/>
        <v>0</v>
      </c>
      <c r="AM30" s="63">
        <f t="shared" si="29"/>
        <v>0</v>
      </c>
      <c r="AN30" s="116" t="s">
        <v>441</v>
      </c>
      <c r="AO30" s="63">
        <f t="shared" si="30"/>
        <v>0</v>
      </c>
      <c r="AP30" s="63">
        <f t="shared" si="30"/>
        <v>0</v>
      </c>
      <c r="AQ30" s="63">
        <f t="shared" si="30"/>
        <v>0</v>
      </c>
      <c r="AR30" s="63">
        <f t="shared" si="30"/>
        <v>0</v>
      </c>
      <c r="AS30" s="63">
        <f t="shared" si="30"/>
        <v>0</v>
      </c>
      <c r="AT30" s="63">
        <f t="shared" si="30"/>
        <v>0</v>
      </c>
      <c r="AV30" s="116" t="str">
        <f t="shared" si="25"/>
        <v>-</v>
      </c>
      <c r="AW30" s="63">
        <f t="shared" si="31"/>
        <v>0</v>
      </c>
      <c r="AX30" s="63">
        <f t="shared" si="31"/>
        <v>0</v>
      </c>
      <c r="AY30" s="63">
        <f t="shared" si="31"/>
        <v>0</v>
      </c>
      <c r="AZ30" s="63">
        <f t="shared" si="31"/>
        <v>0</v>
      </c>
      <c r="BA30" s="63">
        <f t="shared" si="31"/>
        <v>0</v>
      </c>
      <c r="BB30" s="63">
        <f t="shared" si="31"/>
        <v>0</v>
      </c>
      <c r="BC30" s="116" t="s">
        <v>441</v>
      </c>
      <c r="BD30" s="63">
        <f t="shared" si="32"/>
        <v>0</v>
      </c>
      <c r="BE30" s="63">
        <f t="shared" si="32"/>
        <v>0</v>
      </c>
      <c r="BF30" s="63">
        <f t="shared" si="32"/>
        <v>0</v>
      </c>
      <c r="BG30" s="63">
        <f t="shared" si="32"/>
        <v>0</v>
      </c>
      <c r="BH30" s="63">
        <f t="shared" si="32"/>
        <v>0</v>
      </c>
      <c r="BI30" s="63">
        <f t="shared" si="32"/>
        <v>0</v>
      </c>
      <c r="BK30" s="116" t="str">
        <f t="shared" si="26"/>
        <v>-</v>
      </c>
      <c r="BL30" s="63">
        <f t="shared" si="33"/>
        <v>0</v>
      </c>
      <c r="BM30" s="63">
        <f t="shared" si="33"/>
        <v>0</v>
      </c>
      <c r="BN30" s="63">
        <f t="shared" si="33"/>
        <v>0</v>
      </c>
      <c r="BO30" s="63">
        <f t="shared" si="33"/>
        <v>0</v>
      </c>
      <c r="BP30" s="63">
        <f t="shared" si="33"/>
        <v>0</v>
      </c>
      <c r="BQ30" s="63">
        <f t="shared" si="33"/>
        <v>0</v>
      </c>
      <c r="BR30" s="116" t="s">
        <v>441</v>
      </c>
      <c r="BS30" s="63">
        <f t="shared" si="34"/>
        <v>0</v>
      </c>
      <c r="BT30" s="63">
        <f t="shared" si="34"/>
        <v>0</v>
      </c>
      <c r="BU30" s="63">
        <f t="shared" si="34"/>
        <v>0</v>
      </c>
      <c r="BV30" s="63">
        <f t="shared" si="34"/>
        <v>0</v>
      </c>
      <c r="BW30" s="63">
        <f t="shared" si="34"/>
        <v>0</v>
      </c>
      <c r="BX30" s="63">
        <f t="shared" si="34"/>
        <v>0</v>
      </c>
    </row>
    <row r="31" spans="2:76" hidden="1">
      <c r="B31" s="132" t="str">
        <f>'N0.7_Lookup_References'!B98</f>
        <v>No entry required</v>
      </c>
      <c r="C31" s="116" t="str">
        <f>'N0.7_Lookup_References'!C98</f>
        <v>-</v>
      </c>
      <c r="D31" s="63">
        <f t="shared" si="3"/>
        <v>0</v>
      </c>
      <c r="E31" s="63">
        <f t="shared" si="4"/>
        <v>0</v>
      </c>
      <c r="F31" s="63">
        <f t="shared" si="5"/>
        <v>0</v>
      </c>
      <c r="G31" s="63">
        <f t="shared" si="6"/>
        <v>0</v>
      </c>
      <c r="H31" s="63">
        <f t="shared" si="7"/>
        <v>0</v>
      </c>
      <c r="I31" s="63">
        <f t="shared" si="21"/>
        <v>0</v>
      </c>
      <c r="J31" s="116" t="s">
        <v>441</v>
      </c>
      <c r="K31" s="63">
        <f t="shared" si="8"/>
        <v>0</v>
      </c>
      <c r="L31" s="63">
        <f t="shared" si="9"/>
        <v>0</v>
      </c>
      <c r="M31" s="63">
        <f t="shared" si="10"/>
        <v>0</v>
      </c>
      <c r="N31" s="63">
        <f t="shared" si="11"/>
        <v>0</v>
      </c>
      <c r="O31" s="63">
        <f t="shared" si="12"/>
        <v>0</v>
      </c>
      <c r="P31" s="63">
        <f t="shared" si="22"/>
        <v>0</v>
      </c>
      <c r="R31" s="116" t="str">
        <f t="shared" si="23"/>
        <v>-</v>
      </c>
      <c r="S31" s="63">
        <f t="shared" si="27"/>
        <v>0</v>
      </c>
      <c r="T31" s="63">
        <f t="shared" si="27"/>
        <v>0</v>
      </c>
      <c r="U31" s="63">
        <f t="shared" si="27"/>
        <v>0</v>
      </c>
      <c r="V31" s="63">
        <f t="shared" si="27"/>
        <v>0</v>
      </c>
      <c r="W31" s="63">
        <f t="shared" si="27"/>
        <v>0</v>
      </c>
      <c r="X31" s="63">
        <f t="shared" si="27"/>
        <v>0</v>
      </c>
      <c r="Y31" s="116" t="s">
        <v>441</v>
      </c>
      <c r="Z31" s="63">
        <f t="shared" si="28"/>
        <v>0</v>
      </c>
      <c r="AA31" s="63">
        <f t="shared" si="28"/>
        <v>0</v>
      </c>
      <c r="AB31" s="63">
        <f t="shared" si="28"/>
        <v>0</v>
      </c>
      <c r="AC31" s="63">
        <f t="shared" si="28"/>
        <v>0</v>
      </c>
      <c r="AD31" s="63">
        <f t="shared" si="28"/>
        <v>0</v>
      </c>
      <c r="AE31" s="63">
        <f t="shared" si="28"/>
        <v>0</v>
      </c>
      <c r="AG31" s="116" t="str">
        <f t="shared" si="24"/>
        <v>-</v>
      </c>
      <c r="AH31" s="63">
        <f t="shared" si="29"/>
        <v>0</v>
      </c>
      <c r="AI31" s="63">
        <f t="shared" si="29"/>
        <v>0</v>
      </c>
      <c r="AJ31" s="63">
        <f t="shared" si="29"/>
        <v>0</v>
      </c>
      <c r="AK31" s="63">
        <f t="shared" si="29"/>
        <v>0</v>
      </c>
      <c r="AL31" s="63">
        <f t="shared" si="29"/>
        <v>0</v>
      </c>
      <c r="AM31" s="63">
        <f t="shared" si="29"/>
        <v>0</v>
      </c>
      <c r="AN31" s="116" t="s">
        <v>441</v>
      </c>
      <c r="AO31" s="63">
        <f t="shared" si="30"/>
        <v>0</v>
      </c>
      <c r="AP31" s="63">
        <f t="shared" si="30"/>
        <v>0</v>
      </c>
      <c r="AQ31" s="63">
        <f t="shared" si="30"/>
        <v>0</v>
      </c>
      <c r="AR31" s="63">
        <f t="shared" si="30"/>
        <v>0</v>
      </c>
      <c r="AS31" s="63">
        <f t="shared" si="30"/>
        <v>0</v>
      </c>
      <c r="AT31" s="63">
        <f t="shared" si="30"/>
        <v>0</v>
      </c>
      <c r="AV31" s="116" t="str">
        <f t="shared" si="25"/>
        <v>-</v>
      </c>
      <c r="AW31" s="63">
        <f t="shared" si="31"/>
        <v>0</v>
      </c>
      <c r="AX31" s="63">
        <f t="shared" si="31"/>
        <v>0</v>
      </c>
      <c r="AY31" s="63">
        <f t="shared" si="31"/>
        <v>0</v>
      </c>
      <c r="AZ31" s="63">
        <f t="shared" si="31"/>
        <v>0</v>
      </c>
      <c r="BA31" s="63">
        <f t="shared" si="31"/>
        <v>0</v>
      </c>
      <c r="BB31" s="63">
        <f t="shared" si="31"/>
        <v>0</v>
      </c>
      <c r="BC31" s="116" t="s">
        <v>441</v>
      </c>
      <c r="BD31" s="63">
        <f t="shared" si="32"/>
        <v>0</v>
      </c>
      <c r="BE31" s="63">
        <f t="shared" si="32"/>
        <v>0</v>
      </c>
      <c r="BF31" s="63">
        <f t="shared" si="32"/>
        <v>0</v>
      </c>
      <c r="BG31" s="63">
        <f t="shared" si="32"/>
        <v>0</v>
      </c>
      <c r="BH31" s="63">
        <f t="shared" si="32"/>
        <v>0</v>
      </c>
      <c r="BI31" s="63">
        <f t="shared" si="32"/>
        <v>0</v>
      </c>
      <c r="BK31" s="116" t="str">
        <f t="shared" si="26"/>
        <v>-</v>
      </c>
      <c r="BL31" s="63">
        <f t="shared" si="33"/>
        <v>0</v>
      </c>
      <c r="BM31" s="63">
        <f t="shared" si="33"/>
        <v>0</v>
      </c>
      <c r="BN31" s="63">
        <f t="shared" si="33"/>
        <v>0</v>
      </c>
      <c r="BO31" s="63">
        <f t="shared" si="33"/>
        <v>0</v>
      </c>
      <c r="BP31" s="63">
        <f t="shared" si="33"/>
        <v>0</v>
      </c>
      <c r="BQ31" s="63">
        <f t="shared" si="33"/>
        <v>0</v>
      </c>
      <c r="BR31" s="116" t="s">
        <v>441</v>
      </c>
      <c r="BS31" s="63">
        <f t="shared" si="34"/>
        <v>0</v>
      </c>
      <c r="BT31" s="63">
        <f t="shared" si="34"/>
        <v>0</v>
      </c>
      <c r="BU31" s="63">
        <f t="shared" si="34"/>
        <v>0</v>
      </c>
      <c r="BV31" s="63">
        <f t="shared" si="34"/>
        <v>0</v>
      </c>
      <c r="BW31" s="63">
        <f t="shared" si="34"/>
        <v>0</v>
      </c>
      <c r="BX31" s="63">
        <f t="shared" si="34"/>
        <v>0</v>
      </c>
    </row>
    <row r="32" spans="2:76" hidden="1">
      <c r="B32" s="132" t="str">
        <f>'N0.7_Lookup_References'!B99</f>
        <v>No entry required</v>
      </c>
      <c r="C32" s="116" t="str">
        <f>'N0.7_Lookup_References'!C99</f>
        <v>-</v>
      </c>
      <c r="D32" s="63">
        <f t="shared" si="3"/>
        <v>0</v>
      </c>
      <c r="E32" s="63">
        <f t="shared" si="4"/>
        <v>0</v>
      </c>
      <c r="F32" s="63">
        <f t="shared" si="5"/>
        <v>0</v>
      </c>
      <c r="G32" s="63">
        <f t="shared" si="6"/>
        <v>0</v>
      </c>
      <c r="H32" s="63">
        <f t="shared" si="7"/>
        <v>0</v>
      </c>
      <c r="I32" s="63">
        <f t="shared" si="21"/>
        <v>0</v>
      </c>
      <c r="J32" s="116" t="s">
        <v>441</v>
      </c>
      <c r="K32" s="63">
        <f t="shared" si="8"/>
        <v>0</v>
      </c>
      <c r="L32" s="63">
        <f t="shared" si="9"/>
        <v>0</v>
      </c>
      <c r="M32" s="63">
        <f t="shared" si="10"/>
        <v>0</v>
      </c>
      <c r="N32" s="63">
        <f t="shared" si="11"/>
        <v>0</v>
      </c>
      <c r="O32" s="63">
        <f t="shared" si="12"/>
        <v>0</v>
      </c>
      <c r="P32" s="63">
        <f t="shared" si="22"/>
        <v>0</v>
      </c>
      <c r="R32" s="116" t="str">
        <f t="shared" si="23"/>
        <v>-</v>
      </c>
      <c r="S32" s="63">
        <f t="shared" si="27"/>
        <v>0</v>
      </c>
      <c r="T32" s="63">
        <f t="shared" si="27"/>
        <v>0</v>
      </c>
      <c r="U32" s="63">
        <f t="shared" si="27"/>
        <v>0</v>
      </c>
      <c r="V32" s="63">
        <f t="shared" si="27"/>
        <v>0</v>
      </c>
      <c r="W32" s="63">
        <f t="shared" si="27"/>
        <v>0</v>
      </c>
      <c r="X32" s="63">
        <f t="shared" si="27"/>
        <v>0</v>
      </c>
      <c r="Y32" s="116" t="s">
        <v>441</v>
      </c>
      <c r="Z32" s="63">
        <f t="shared" si="28"/>
        <v>0</v>
      </c>
      <c r="AA32" s="63">
        <f t="shared" si="28"/>
        <v>0</v>
      </c>
      <c r="AB32" s="63">
        <f t="shared" si="28"/>
        <v>0</v>
      </c>
      <c r="AC32" s="63">
        <f t="shared" si="28"/>
        <v>0</v>
      </c>
      <c r="AD32" s="63">
        <f t="shared" si="28"/>
        <v>0</v>
      </c>
      <c r="AE32" s="63">
        <f t="shared" si="28"/>
        <v>0</v>
      </c>
      <c r="AG32" s="116" t="str">
        <f t="shared" si="24"/>
        <v>-</v>
      </c>
      <c r="AH32" s="63">
        <f t="shared" si="29"/>
        <v>0</v>
      </c>
      <c r="AI32" s="63">
        <f t="shared" si="29"/>
        <v>0</v>
      </c>
      <c r="AJ32" s="63">
        <f t="shared" si="29"/>
        <v>0</v>
      </c>
      <c r="AK32" s="63">
        <f t="shared" si="29"/>
        <v>0</v>
      </c>
      <c r="AL32" s="63">
        <f t="shared" si="29"/>
        <v>0</v>
      </c>
      <c r="AM32" s="63">
        <f t="shared" si="29"/>
        <v>0</v>
      </c>
      <c r="AN32" s="116" t="s">
        <v>441</v>
      </c>
      <c r="AO32" s="63">
        <f t="shared" si="30"/>
        <v>0</v>
      </c>
      <c r="AP32" s="63">
        <f t="shared" si="30"/>
        <v>0</v>
      </c>
      <c r="AQ32" s="63">
        <f t="shared" si="30"/>
        <v>0</v>
      </c>
      <c r="AR32" s="63">
        <f t="shared" si="30"/>
        <v>0</v>
      </c>
      <c r="AS32" s="63">
        <f t="shared" si="30"/>
        <v>0</v>
      </c>
      <c r="AT32" s="63">
        <f t="shared" si="30"/>
        <v>0</v>
      </c>
      <c r="AV32" s="116" t="str">
        <f t="shared" si="25"/>
        <v>-</v>
      </c>
      <c r="AW32" s="63">
        <f t="shared" si="31"/>
        <v>0</v>
      </c>
      <c r="AX32" s="63">
        <f t="shared" si="31"/>
        <v>0</v>
      </c>
      <c r="AY32" s="63">
        <f t="shared" si="31"/>
        <v>0</v>
      </c>
      <c r="AZ32" s="63">
        <f t="shared" si="31"/>
        <v>0</v>
      </c>
      <c r="BA32" s="63">
        <f t="shared" si="31"/>
        <v>0</v>
      </c>
      <c r="BB32" s="63">
        <f t="shared" si="31"/>
        <v>0</v>
      </c>
      <c r="BC32" s="116" t="s">
        <v>441</v>
      </c>
      <c r="BD32" s="63">
        <f t="shared" si="32"/>
        <v>0</v>
      </c>
      <c r="BE32" s="63">
        <f t="shared" si="32"/>
        <v>0</v>
      </c>
      <c r="BF32" s="63">
        <f t="shared" si="32"/>
        <v>0</v>
      </c>
      <c r="BG32" s="63">
        <f t="shared" si="32"/>
        <v>0</v>
      </c>
      <c r="BH32" s="63">
        <f t="shared" si="32"/>
        <v>0</v>
      </c>
      <c r="BI32" s="63">
        <f t="shared" si="32"/>
        <v>0</v>
      </c>
      <c r="BK32" s="116" t="str">
        <f t="shared" si="26"/>
        <v>-</v>
      </c>
      <c r="BL32" s="63">
        <f t="shared" si="33"/>
        <v>0</v>
      </c>
      <c r="BM32" s="63">
        <f t="shared" si="33"/>
        <v>0</v>
      </c>
      <c r="BN32" s="63">
        <f t="shared" si="33"/>
        <v>0</v>
      </c>
      <c r="BO32" s="63">
        <f t="shared" si="33"/>
        <v>0</v>
      </c>
      <c r="BP32" s="63">
        <f t="shared" si="33"/>
        <v>0</v>
      </c>
      <c r="BQ32" s="63">
        <f t="shared" si="33"/>
        <v>0</v>
      </c>
      <c r="BR32" s="116" t="s">
        <v>441</v>
      </c>
      <c r="BS32" s="63">
        <f t="shared" si="34"/>
        <v>0</v>
      </c>
      <c r="BT32" s="63">
        <f t="shared" si="34"/>
        <v>0</v>
      </c>
      <c r="BU32" s="63">
        <f t="shared" si="34"/>
        <v>0</v>
      </c>
      <c r="BV32" s="63">
        <f t="shared" si="34"/>
        <v>0</v>
      </c>
      <c r="BW32" s="63">
        <f t="shared" si="34"/>
        <v>0</v>
      </c>
      <c r="BX32" s="63">
        <f t="shared" si="34"/>
        <v>0</v>
      </c>
    </row>
    <row r="33" spans="2:76" hidden="1">
      <c r="B33" s="132" t="str">
        <f>'N0.7_Lookup_References'!B100</f>
        <v>No entry required</v>
      </c>
      <c r="C33" s="116" t="str">
        <f>'N0.7_Lookup_References'!C100</f>
        <v>-</v>
      </c>
      <c r="D33" s="63">
        <f t="shared" si="3"/>
        <v>0</v>
      </c>
      <c r="E33" s="63">
        <f t="shared" si="4"/>
        <v>0</v>
      </c>
      <c r="F33" s="63">
        <f t="shared" si="5"/>
        <v>0</v>
      </c>
      <c r="G33" s="63">
        <f t="shared" si="6"/>
        <v>0</v>
      </c>
      <c r="H33" s="63">
        <f t="shared" si="7"/>
        <v>0</v>
      </c>
      <c r="I33" s="63">
        <f t="shared" si="21"/>
        <v>0</v>
      </c>
      <c r="J33" s="116" t="s">
        <v>441</v>
      </c>
      <c r="K33" s="63">
        <f t="shared" si="8"/>
        <v>0</v>
      </c>
      <c r="L33" s="63">
        <f t="shared" si="9"/>
        <v>0</v>
      </c>
      <c r="M33" s="63">
        <f t="shared" si="10"/>
        <v>0</v>
      </c>
      <c r="N33" s="63">
        <f t="shared" si="11"/>
        <v>0</v>
      </c>
      <c r="O33" s="63">
        <f t="shared" si="12"/>
        <v>0</v>
      </c>
      <c r="P33" s="63">
        <f t="shared" si="22"/>
        <v>0</v>
      </c>
      <c r="R33" s="116" t="str">
        <f t="shared" si="23"/>
        <v>-</v>
      </c>
      <c r="S33" s="63">
        <f t="shared" si="27"/>
        <v>0</v>
      </c>
      <c r="T33" s="63">
        <f t="shared" si="27"/>
        <v>0</v>
      </c>
      <c r="U33" s="63">
        <f t="shared" si="27"/>
        <v>0</v>
      </c>
      <c r="V33" s="63">
        <f t="shared" si="27"/>
        <v>0</v>
      </c>
      <c r="W33" s="63">
        <f t="shared" si="27"/>
        <v>0</v>
      </c>
      <c r="X33" s="63">
        <f t="shared" si="27"/>
        <v>0</v>
      </c>
      <c r="Y33" s="116" t="s">
        <v>441</v>
      </c>
      <c r="Z33" s="63">
        <f t="shared" si="28"/>
        <v>0</v>
      </c>
      <c r="AA33" s="63">
        <f t="shared" si="28"/>
        <v>0</v>
      </c>
      <c r="AB33" s="63">
        <f t="shared" si="28"/>
        <v>0</v>
      </c>
      <c r="AC33" s="63">
        <f t="shared" si="28"/>
        <v>0</v>
      </c>
      <c r="AD33" s="63">
        <f t="shared" si="28"/>
        <v>0</v>
      </c>
      <c r="AE33" s="63">
        <f t="shared" si="28"/>
        <v>0</v>
      </c>
      <c r="AG33" s="116" t="str">
        <f t="shared" si="24"/>
        <v>-</v>
      </c>
      <c r="AH33" s="63">
        <f t="shared" si="29"/>
        <v>0</v>
      </c>
      <c r="AI33" s="63">
        <f t="shared" si="29"/>
        <v>0</v>
      </c>
      <c r="AJ33" s="63">
        <f t="shared" si="29"/>
        <v>0</v>
      </c>
      <c r="AK33" s="63">
        <f t="shared" si="29"/>
        <v>0</v>
      </c>
      <c r="AL33" s="63">
        <f t="shared" si="29"/>
        <v>0</v>
      </c>
      <c r="AM33" s="63">
        <f t="shared" si="29"/>
        <v>0</v>
      </c>
      <c r="AN33" s="116" t="s">
        <v>441</v>
      </c>
      <c r="AO33" s="63">
        <f t="shared" si="30"/>
        <v>0</v>
      </c>
      <c r="AP33" s="63">
        <f t="shared" si="30"/>
        <v>0</v>
      </c>
      <c r="AQ33" s="63">
        <f t="shared" si="30"/>
        <v>0</v>
      </c>
      <c r="AR33" s="63">
        <f t="shared" si="30"/>
        <v>0</v>
      </c>
      <c r="AS33" s="63">
        <f t="shared" si="30"/>
        <v>0</v>
      </c>
      <c r="AT33" s="63">
        <f t="shared" si="30"/>
        <v>0</v>
      </c>
      <c r="AV33" s="116" t="str">
        <f t="shared" si="25"/>
        <v>-</v>
      </c>
      <c r="AW33" s="63">
        <f t="shared" si="31"/>
        <v>0</v>
      </c>
      <c r="AX33" s="63">
        <f t="shared" si="31"/>
        <v>0</v>
      </c>
      <c r="AY33" s="63">
        <f t="shared" si="31"/>
        <v>0</v>
      </c>
      <c r="AZ33" s="63">
        <f t="shared" si="31"/>
        <v>0</v>
      </c>
      <c r="BA33" s="63">
        <f t="shared" si="31"/>
        <v>0</v>
      </c>
      <c r="BB33" s="63">
        <f t="shared" si="31"/>
        <v>0</v>
      </c>
      <c r="BC33" s="116" t="s">
        <v>441</v>
      </c>
      <c r="BD33" s="63">
        <f t="shared" si="32"/>
        <v>0</v>
      </c>
      <c r="BE33" s="63">
        <f t="shared" si="32"/>
        <v>0</v>
      </c>
      <c r="BF33" s="63">
        <f t="shared" si="32"/>
        <v>0</v>
      </c>
      <c r="BG33" s="63">
        <f t="shared" si="32"/>
        <v>0</v>
      </c>
      <c r="BH33" s="63">
        <f t="shared" si="32"/>
        <v>0</v>
      </c>
      <c r="BI33" s="63">
        <f t="shared" si="32"/>
        <v>0</v>
      </c>
      <c r="BK33" s="116" t="str">
        <f t="shared" si="26"/>
        <v>-</v>
      </c>
      <c r="BL33" s="63">
        <f t="shared" si="33"/>
        <v>0</v>
      </c>
      <c r="BM33" s="63">
        <f t="shared" si="33"/>
        <v>0</v>
      </c>
      <c r="BN33" s="63">
        <f t="shared" si="33"/>
        <v>0</v>
      </c>
      <c r="BO33" s="63">
        <f t="shared" si="33"/>
        <v>0</v>
      </c>
      <c r="BP33" s="63">
        <f t="shared" si="33"/>
        <v>0</v>
      </c>
      <c r="BQ33" s="63">
        <f t="shared" si="33"/>
        <v>0</v>
      </c>
      <c r="BR33" s="116" t="s">
        <v>441</v>
      </c>
      <c r="BS33" s="63">
        <f t="shared" si="34"/>
        <v>0</v>
      </c>
      <c r="BT33" s="63">
        <f t="shared" si="34"/>
        <v>0</v>
      </c>
      <c r="BU33" s="63">
        <f t="shared" si="34"/>
        <v>0</v>
      </c>
      <c r="BV33" s="63">
        <f t="shared" si="34"/>
        <v>0</v>
      </c>
      <c r="BW33" s="63">
        <f t="shared" si="34"/>
        <v>0</v>
      </c>
      <c r="BX33" s="63">
        <f t="shared" si="34"/>
        <v>0</v>
      </c>
    </row>
    <row r="34" spans="2:76" hidden="1">
      <c r="B34" s="132" t="str">
        <f>'N0.7_Lookup_References'!B101</f>
        <v>No entry required</v>
      </c>
      <c r="C34" s="116" t="str">
        <f>'N0.7_Lookup_References'!C101</f>
        <v>-</v>
      </c>
      <c r="D34" s="63">
        <f t="shared" si="3"/>
        <v>0</v>
      </c>
      <c r="E34" s="63">
        <f t="shared" si="4"/>
        <v>0</v>
      </c>
      <c r="F34" s="63">
        <f t="shared" si="5"/>
        <v>0</v>
      </c>
      <c r="G34" s="63">
        <f t="shared" si="6"/>
        <v>0</v>
      </c>
      <c r="H34" s="63">
        <f t="shared" si="7"/>
        <v>0</v>
      </c>
      <c r="I34" s="63">
        <f t="shared" si="21"/>
        <v>0</v>
      </c>
      <c r="J34" s="116" t="s">
        <v>441</v>
      </c>
      <c r="K34" s="63">
        <f t="shared" si="8"/>
        <v>0</v>
      </c>
      <c r="L34" s="63">
        <f t="shared" si="9"/>
        <v>0</v>
      </c>
      <c r="M34" s="63">
        <f t="shared" si="10"/>
        <v>0</v>
      </c>
      <c r="N34" s="63">
        <f t="shared" si="11"/>
        <v>0</v>
      </c>
      <c r="O34" s="63">
        <f t="shared" si="12"/>
        <v>0</v>
      </c>
      <c r="P34" s="63">
        <f t="shared" si="22"/>
        <v>0</v>
      </c>
      <c r="R34" s="116" t="str">
        <f t="shared" si="23"/>
        <v>-</v>
      </c>
      <c r="S34" s="63">
        <f t="shared" si="27"/>
        <v>0</v>
      </c>
      <c r="T34" s="63">
        <f t="shared" si="27"/>
        <v>0</v>
      </c>
      <c r="U34" s="63">
        <f t="shared" si="27"/>
        <v>0</v>
      </c>
      <c r="V34" s="63">
        <f t="shared" si="27"/>
        <v>0</v>
      </c>
      <c r="W34" s="63">
        <f t="shared" si="27"/>
        <v>0</v>
      </c>
      <c r="X34" s="63">
        <f t="shared" si="27"/>
        <v>0</v>
      </c>
      <c r="Y34" s="116" t="s">
        <v>441</v>
      </c>
      <c r="Z34" s="63">
        <f t="shared" si="28"/>
        <v>0</v>
      </c>
      <c r="AA34" s="63">
        <f t="shared" si="28"/>
        <v>0</v>
      </c>
      <c r="AB34" s="63">
        <f t="shared" si="28"/>
        <v>0</v>
      </c>
      <c r="AC34" s="63">
        <f t="shared" si="28"/>
        <v>0</v>
      </c>
      <c r="AD34" s="63">
        <f t="shared" si="28"/>
        <v>0</v>
      </c>
      <c r="AE34" s="63">
        <f t="shared" si="28"/>
        <v>0</v>
      </c>
      <c r="AG34" s="116" t="str">
        <f t="shared" si="24"/>
        <v>-</v>
      </c>
      <c r="AH34" s="63">
        <f t="shared" si="29"/>
        <v>0</v>
      </c>
      <c r="AI34" s="63">
        <f t="shared" si="29"/>
        <v>0</v>
      </c>
      <c r="AJ34" s="63">
        <f t="shared" si="29"/>
        <v>0</v>
      </c>
      <c r="AK34" s="63">
        <f t="shared" si="29"/>
        <v>0</v>
      </c>
      <c r="AL34" s="63">
        <f t="shared" si="29"/>
        <v>0</v>
      </c>
      <c r="AM34" s="63">
        <f t="shared" si="29"/>
        <v>0</v>
      </c>
      <c r="AN34" s="116" t="s">
        <v>441</v>
      </c>
      <c r="AO34" s="63">
        <f t="shared" si="30"/>
        <v>0</v>
      </c>
      <c r="AP34" s="63">
        <f t="shared" si="30"/>
        <v>0</v>
      </c>
      <c r="AQ34" s="63">
        <f t="shared" si="30"/>
        <v>0</v>
      </c>
      <c r="AR34" s="63">
        <f t="shared" si="30"/>
        <v>0</v>
      </c>
      <c r="AS34" s="63">
        <f t="shared" si="30"/>
        <v>0</v>
      </c>
      <c r="AT34" s="63">
        <f t="shared" si="30"/>
        <v>0</v>
      </c>
      <c r="AV34" s="116" t="str">
        <f t="shared" si="25"/>
        <v>-</v>
      </c>
      <c r="AW34" s="63">
        <f t="shared" si="31"/>
        <v>0</v>
      </c>
      <c r="AX34" s="63">
        <f t="shared" si="31"/>
        <v>0</v>
      </c>
      <c r="AY34" s="63">
        <f t="shared" si="31"/>
        <v>0</v>
      </c>
      <c r="AZ34" s="63">
        <f t="shared" si="31"/>
        <v>0</v>
      </c>
      <c r="BA34" s="63">
        <f t="shared" si="31"/>
        <v>0</v>
      </c>
      <c r="BB34" s="63">
        <f t="shared" si="31"/>
        <v>0</v>
      </c>
      <c r="BC34" s="116" t="s">
        <v>441</v>
      </c>
      <c r="BD34" s="63">
        <f t="shared" si="32"/>
        <v>0</v>
      </c>
      <c r="BE34" s="63">
        <f t="shared" si="32"/>
        <v>0</v>
      </c>
      <c r="BF34" s="63">
        <f t="shared" si="32"/>
        <v>0</v>
      </c>
      <c r="BG34" s="63">
        <f t="shared" si="32"/>
        <v>0</v>
      </c>
      <c r="BH34" s="63">
        <f t="shared" si="32"/>
        <v>0</v>
      </c>
      <c r="BI34" s="63">
        <f t="shared" si="32"/>
        <v>0</v>
      </c>
      <c r="BK34" s="116" t="str">
        <f t="shared" si="26"/>
        <v>-</v>
      </c>
      <c r="BL34" s="63">
        <f t="shared" si="33"/>
        <v>0</v>
      </c>
      <c r="BM34" s="63">
        <f t="shared" si="33"/>
        <v>0</v>
      </c>
      <c r="BN34" s="63">
        <f t="shared" si="33"/>
        <v>0</v>
      </c>
      <c r="BO34" s="63">
        <f t="shared" si="33"/>
        <v>0</v>
      </c>
      <c r="BP34" s="63">
        <f t="shared" si="33"/>
        <v>0</v>
      </c>
      <c r="BQ34" s="63">
        <f t="shared" si="33"/>
        <v>0</v>
      </c>
      <c r="BR34" s="116" t="s">
        <v>441</v>
      </c>
      <c r="BS34" s="63">
        <f t="shared" si="34"/>
        <v>0</v>
      </c>
      <c r="BT34" s="63">
        <f t="shared" si="34"/>
        <v>0</v>
      </c>
      <c r="BU34" s="63">
        <f t="shared" si="34"/>
        <v>0</v>
      </c>
      <c r="BV34" s="63">
        <f t="shared" si="34"/>
        <v>0</v>
      </c>
      <c r="BW34" s="63">
        <f t="shared" si="34"/>
        <v>0</v>
      </c>
      <c r="BX34" s="63">
        <f t="shared" si="34"/>
        <v>0</v>
      </c>
    </row>
    <row r="35" spans="2:76" hidden="1">
      <c r="B35" s="132" t="str">
        <f>'N0.7_Lookup_References'!B102</f>
        <v>No entry required</v>
      </c>
      <c r="C35" s="116" t="str">
        <f>'N0.7_Lookup_References'!C102</f>
        <v>-</v>
      </c>
      <c r="D35" s="63">
        <f t="shared" si="3"/>
        <v>0</v>
      </c>
      <c r="E35" s="63">
        <f t="shared" si="4"/>
        <v>0</v>
      </c>
      <c r="F35" s="63">
        <f t="shared" si="5"/>
        <v>0</v>
      </c>
      <c r="G35" s="63">
        <f t="shared" si="6"/>
        <v>0</v>
      </c>
      <c r="H35" s="63">
        <f t="shared" si="7"/>
        <v>0</v>
      </c>
      <c r="I35" s="63">
        <f t="shared" si="21"/>
        <v>0</v>
      </c>
      <c r="J35" s="116" t="s">
        <v>441</v>
      </c>
      <c r="K35" s="63">
        <f t="shared" si="8"/>
        <v>0</v>
      </c>
      <c r="L35" s="63">
        <f t="shared" si="9"/>
        <v>0</v>
      </c>
      <c r="M35" s="63">
        <f t="shared" si="10"/>
        <v>0</v>
      </c>
      <c r="N35" s="63">
        <f t="shared" si="11"/>
        <v>0</v>
      </c>
      <c r="O35" s="63">
        <f t="shared" si="12"/>
        <v>0</v>
      </c>
      <c r="P35" s="63">
        <f t="shared" si="22"/>
        <v>0</v>
      </c>
      <c r="R35" s="116" t="str">
        <f t="shared" si="23"/>
        <v>-</v>
      </c>
      <c r="S35" s="63">
        <f t="shared" si="27"/>
        <v>0</v>
      </c>
      <c r="T35" s="63">
        <f t="shared" si="27"/>
        <v>0</v>
      </c>
      <c r="U35" s="63">
        <f t="shared" si="27"/>
        <v>0</v>
      </c>
      <c r="V35" s="63">
        <f t="shared" si="27"/>
        <v>0</v>
      </c>
      <c r="W35" s="63">
        <f t="shared" si="27"/>
        <v>0</v>
      </c>
      <c r="X35" s="63">
        <f t="shared" si="27"/>
        <v>0</v>
      </c>
      <c r="Y35" s="116" t="s">
        <v>441</v>
      </c>
      <c r="Z35" s="63">
        <f t="shared" si="28"/>
        <v>0</v>
      </c>
      <c r="AA35" s="63">
        <f t="shared" si="28"/>
        <v>0</v>
      </c>
      <c r="AB35" s="63">
        <f t="shared" si="28"/>
        <v>0</v>
      </c>
      <c r="AC35" s="63">
        <f t="shared" si="28"/>
        <v>0</v>
      </c>
      <c r="AD35" s="63">
        <f t="shared" si="28"/>
        <v>0</v>
      </c>
      <c r="AE35" s="63">
        <f t="shared" si="28"/>
        <v>0</v>
      </c>
      <c r="AG35" s="116" t="str">
        <f t="shared" si="24"/>
        <v>-</v>
      </c>
      <c r="AH35" s="63">
        <f t="shared" si="29"/>
        <v>0</v>
      </c>
      <c r="AI35" s="63">
        <f t="shared" si="29"/>
        <v>0</v>
      </c>
      <c r="AJ35" s="63">
        <f t="shared" si="29"/>
        <v>0</v>
      </c>
      <c r="AK35" s="63">
        <f t="shared" si="29"/>
        <v>0</v>
      </c>
      <c r="AL35" s="63">
        <f t="shared" si="29"/>
        <v>0</v>
      </c>
      <c r="AM35" s="63">
        <f t="shared" si="29"/>
        <v>0</v>
      </c>
      <c r="AN35" s="116" t="s">
        <v>441</v>
      </c>
      <c r="AO35" s="63">
        <f t="shared" si="30"/>
        <v>0</v>
      </c>
      <c r="AP35" s="63">
        <f t="shared" si="30"/>
        <v>0</v>
      </c>
      <c r="AQ35" s="63">
        <f t="shared" si="30"/>
        <v>0</v>
      </c>
      <c r="AR35" s="63">
        <f t="shared" si="30"/>
        <v>0</v>
      </c>
      <c r="AS35" s="63">
        <f t="shared" si="30"/>
        <v>0</v>
      </c>
      <c r="AT35" s="63">
        <f t="shared" si="30"/>
        <v>0</v>
      </c>
      <c r="AV35" s="116" t="str">
        <f t="shared" si="25"/>
        <v>-</v>
      </c>
      <c r="AW35" s="63">
        <f t="shared" si="31"/>
        <v>0</v>
      </c>
      <c r="AX35" s="63">
        <f t="shared" si="31"/>
        <v>0</v>
      </c>
      <c r="AY35" s="63">
        <f t="shared" si="31"/>
        <v>0</v>
      </c>
      <c r="AZ35" s="63">
        <f t="shared" si="31"/>
        <v>0</v>
      </c>
      <c r="BA35" s="63">
        <f t="shared" si="31"/>
        <v>0</v>
      </c>
      <c r="BB35" s="63">
        <f t="shared" si="31"/>
        <v>0</v>
      </c>
      <c r="BC35" s="116" t="s">
        <v>441</v>
      </c>
      <c r="BD35" s="63">
        <f t="shared" si="32"/>
        <v>0</v>
      </c>
      <c r="BE35" s="63">
        <f t="shared" si="32"/>
        <v>0</v>
      </c>
      <c r="BF35" s="63">
        <f t="shared" si="32"/>
        <v>0</v>
      </c>
      <c r="BG35" s="63">
        <f t="shared" si="32"/>
        <v>0</v>
      </c>
      <c r="BH35" s="63">
        <f t="shared" si="32"/>
        <v>0</v>
      </c>
      <c r="BI35" s="63">
        <f t="shared" si="32"/>
        <v>0</v>
      </c>
      <c r="BK35" s="116" t="str">
        <f t="shared" si="26"/>
        <v>-</v>
      </c>
      <c r="BL35" s="63">
        <f t="shared" si="33"/>
        <v>0</v>
      </c>
      <c r="BM35" s="63">
        <f t="shared" si="33"/>
        <v>0</v>
      </c>
      <c r="BN35" s="63">
        <f t="shared" si="33"/>
        <v>0</v>
      </c>
      <c r="BO35" s="63">
        <f t="shared" si="33"/>
        <v>0</v>
      </c>
      <c r="BP35" s="63">
        <f t="shared" si="33"/>
        <v>0</v>
      </c>
      <c r="BQ35" s="63">
        <f t="shared" si="33"/>
        <v>0</v>
      </c>
      <c r="BR35" s="116" t="s">
        <v>441</v>
      </c>
      <c r="BS35" s="63">
        <f t="shared" si="34"/>
        <v>0</v>
      </c>
      <c r="BT35" s="63">
        <f t="shared" si="34"/>
        <v>0</v>
      </c>
      <c r="BU35" s="63">
        <f t="shared" si="34"/>
        <v>0</v>
      </c>
      <c r="BV35" s="63">
        <f t="shared" si="34"/>
        <v>0</v>
      </c>
      <c r="BW35" s="63">
        <f t="shared" si="34"/>
        <v>0</v>
      </c>
      <c r="BX35" s="63">
        <f t="shared" si="34"/>
        <v>0</v>
      </c>
    </row>
    <row r="36" spans="2:76" hidden="1">
      <c r="B36" s="132" t="str">
        <f>'N0.7_Lookup_References'!B103</f>
        <v>No entry required</v>
      </c>
      <c r="C36" s="116" t="str">
        <f>'N0.7_Lookup_References'!C103</f>
        <v>-</v>
      </c>
      <c r="D36" s="63">
        <f t="shared" si="3"/>
        <v>0</v>
      </c>
      <c r="E36" s="63">
        <f t="shared" si="4"/>
        <v>0</v>
      </c>
      <c r="F36" s="63">
        <f t="shared" si="5"/>
        <v>0</v>
      </c>
      <c r="G36" s="63">
        <f t="shared" si="6"/>
        <v>0</v>
      </c>
      <c r="H36" s="63">
        <f t="shared" si="7"/>
        <v>0</v>
      </c>
      <c r="I36" s="63">
        <f t="shared" si="21"/>
        <v>0</v>
      </c>
      <c r="J36" s="116" t="s">
        <v>441</v>
      </c>
      <c r="K36" s="63">
        <f t="shared" si="8"/>
        <v>0</v>
      </c>
      <c r="L36" s="63">
        <f t="shared" si="9"/>
        <v>0</v>
      </c>
      <c r="M36" s="63">
        <f t="shared" si="10"/>
        <v>0</v>
      </c>
      <c r="N36" s="63">
        <f t="shared" si="11"/>
        <v>0</v>
      </c>
      <c r="O36" s="63">
        <f t="shared" si="12"/>
        <v>0</v>
      </c>
      <c r="P36" s="63">
        <f t="shared" si="22"/>
        <v>0</v>
      </c>
      <c r="R36" s="116" t="str">
        <f t="shared" si="23"/>
        <v>-</v>
      </c>
      <c r="S36" s="63">
        <f t="shared" si="27"/>
        <v>0</v>
      </c>
      <c r="T36" s="63">
        <f t="shared" si="27"/>
        <v>0</v>
      </c>
      <c r="U36" s="63">
        <f t="shared" si="27"/>
        <v>0</v>
      </c>
      <c r="V36" s="63">
        <f t="shared" si="27"/>
        <v>0</v>
      </c>
      <c r="W36" s="63">
        <f t="shared" si="27"/>
        <v>0</v>
      </c>
      <c r="X36" s="63">
        <f t="shared" si="27"/>
        <v>0</v>
      </c>
      <c r="Y36" s="116" t="s">
        <v>441</v>
      </c>
      <c r="Z36" s="63">
        <f t="shared" si="28"/>
        <v>0</v>
      </c>
      <c r="AA36" s="63">
        <f t="shared" si="28"/>
        <v>0</v>
      </c>
      <c r="AB36" s="63">
        <f t="shared" si="28"/>
        <v>0</v>
      </c>
      <c r="AC36" s="63">
        <f t="shared" si="28"/>
        <v>0</v>
      </c>
      <c r="AD36" s="63">
        <f t="shared" si="28"/>
        <v>0</v>
      </c>
      <c r="AE36" s="63">
        <f t="shared" si="28"/>
        <v>0</v>
      </c>
      <c r="AG36" s="116" t="str">
        <f t="shared" si="24"/>
        <v>-</v>
      </c>
      <c r="AH36" s="63">
        <f t="shared" si="29"/>
        <v>0</v>
      </c>
      <c r="AI36" s="63">
        <f t="shared" si="29"/>
        <v>0</v>
      </c>
      <c r="AJ36" s="63">
        <f t="shared" si="29"/>
        <v>0</v>
      </c>
      <c r="AK36" s="63">
        <f t="shared" si="29"/>
        <v>0</v>
      </c>
      <c r="AL36" s="63">
        <f t="shared" si="29"/>
        <v>0</v>
      </c>
      <c r="AM36" s="63">
        <f t="shared" si="29"/>
        <v>0</v>
      </c>
      <c r="AN36" s="116" t="s">
        <v>441</v>
      </c>
      <c r="AO36" s="63">
        <f t="shared" si="30"/>
        <v>0</v>
      </c>
      <c r="AP36" s="63">
        <f t="shared" si="30"/>
        <v>0</v>
      </c>
      <c r="AQ36" s="63">
        <f t="shared" si="30"/>
        <v>0</v>
      </c>
      <c r="AR36" s="63">
        <f t="shared" si="30"/>
        <v>0</v>
      </c>
      <c r="AS36" s="63">
        <f t="shared" si="30"/>
        <v>0</v>
      </c>
      <c r="AT36" s="63">
        <f t="shared" si="30"/>
        <v>0</v>
      </c>
      <c r="AV36" s="116" t="str">
        <f t="shared" si="25"/>
        <v>-</v>
      </c>
      <c r="AW36" s="63">
        <f t="shared" si="31"/>
        <v>0</v>
      </c>
      <c r="AX36" s="63">
        <f t="shared" si="31"/>
        <v>0</v>
      </c>
      <c r="AY36" s="63">
        <f t="shared" si="31"/>
        <v>0</v>
      </c>
      <c r="AZ36" s="63">
        <f t="shared" si="31"/>
        <v>0</v>
      </c>
      <c r="BA36" s="63">
        <f t="shared" si="31"/>
        <v>0</v>
      </c>
      <c r="BB36" s="63">
        <f t="shared" si="31"/>
        <v>0</v>
      </c>
      <c r="BC36" s="116" t="s">
        <v>441</v>
      </c>
      <c r="BD36" s="63">
        <f t="shared" si="32"/>
        <v>0</v>
      </c>
      <c r="BE36" s="63">
        <f t="shared" si="32"/>
        <v>0</v>
      </c>
      <c r="BF36" s="63">
        <f t="shared" si="32"/>
        <v>0</v>
      </c>
      <c r="BG36" s="63">
        <f t="shared" si="32"/>
        <v>0</v>
      </c>
      <c r="BH36" s="63">
        <f t="shared" si="32"/>
        <v>0</v>
      </c>
      <c r="BI36" s="63">
        <f t="shared" si="32"/>
        <v>0</v>
      </c>
      <c r="BK36" s="116" t="str">
        <f t="shared" si="26"/>
        <v>-</v>
      </c>
      <c r="BL36" s="63">
        <f t="shared" si="33"/>
        <v>0</v>
      </c>
      <c r="BM36" s="63">
        <f t="shared" si="33"/>
        <v>0</v>
      </c>
      <c r="BN36" s="63">
        <f t="shared" si="33"/>
        <v>0</v>
      </c>
      <c r="BO36" s="63">
        <f t="shared" si="33"/>
        <v>0</v>
      </c>
      <c r="BP36" s="63">
        <f t="shared" si="33"/>
        <v>0</v>
      </c>
      <c r="BQ36" s="63">
        <f t="shared" si="33"/>
        <v>0</v>
      </c>
      <c r="BR36" s="116" t="s">
        <v>441</v>
      </c>
      <c r="BS36" s="63">
        <f t="shared" si="34"/>
        <v>0</v>
      </c>
      <c r="BT36" s="63">
        <f t="shared" si="34"/>
        <v>0</v>
      </c>
      <c r="BU36" s="63">
        <f t="shared" si="34"/>
        <v>0</v>
      </c>
      <c r="BV36" s="63">
        <f t="shared" si="34"/>
        <v>0</v>
      </c>
      <c r="BW36" s="63">
        <f t="shared" si="34"/>
        <v>0</v>
      </c>
      <c r="BX36" s="63">
        <f t="shared" si="34"/>
        <v>0</v>
      </c>
    </row>
    <row r="37" spans="2:76" hidden="1">
      <c r="B37" s="132" t="str">
        <f>'N0.7_Lookup_References'!B104</f>
        <v>No entry required</v>
      </c>
      <c r="C37" s="116" t="str">
        <f>'N0.7_Lookup_References'!C104</f>
        <v>-</v>
      </c>
      <c r="D37" s="63">
        <f t="shared" si="3"/>
        <v>0</v>
      </c>
      <c r="E37" s="63">
        <f t="shared" si="4"/>
        <v>0</v>
      </c>
      <c r="F37" s="63">
        <f t="shared" si="5"/>
        <v>0</v>
      </c>
      <c r="G37" s="63">
        <f t="shared" si="6"/>
        <v>0</v>
      </c>
      <c r="H37" s="63">
        <f t="shared" si="7"/>
        <v>0</v>
      </c>
      <c r="I37" s="63">
        <f t="shared" si="21"/>
        <v>0</v>
      </c>
      <c r="J37" s="116" t="s">
        <v>441</v>
      </c>
      <c r="K37" s="63">
        <f t="shared" si="8"/>
        <v>0</v>
      </c>
      <c r="L37" s="63">
        <f t="shared" si="9"/>
        <v>0</v>
      </c>
      <c r="M37" s="63">
        <f t="shared" si="10"/>
        <v>0</v>
      </c>
      <c r="N37" s="63">
        <f t="shared" si="11"/>
        <v>0</v>
      </c>
      <c r="O37" s="63">
        <f t="shared" si="12"/>
        <v>0</v>
      </c>
      <c r="P37" s="63">
        <f t="shared" si="22"/>
        <v>0</v>
      </c>
      <c r="R37" s="116" t="str">
        <f t="shared" si="23"/>
        <v>-</v>
      </c>
      <c r="S37" s="63">
        <f t="shared" ref="S37:X46" si="35">S100+S163+S226+S289+S352+S415</f>
        <v>0</v>
      </c>
      <c r="T37" s="63">
        <f t="shared" si="35"/>
        <v>0</v>
      </c>
      <c r="U37" s="63">
        <f t="shared" si="35"/>
        <v>0</v>
      </c>
      <c r="V37" s="63">
        <f t="shared" si="35"/>
        <v>0</v>
      </c>
      <c r="W37" s="63">
        <f t="shared" si="35"/>
        <v>0</v>
      </c>
      <c r="X37" s="63">
        <f t="shared" si="35"/>
        <v>0</v>
      </c>
      <c r="Y37" s="116" t="s">
        <v>441</v>
      </c>
      <c r="Z37" s="63">
        <f t="shared" ref="Z37:AE46" si="36">Z100+Z163+Z226+Z289+Z352+Z415</f>
        <v>0</v>
      </c>
      <c r="AA37" s="63">
        <f t="shared" si="36"/>
        <v>0</v>
      </c>
      <c r="AB37" s="63">
        <f t="shared" si="36"/>
        <v>0</v>
      </c>
      <c r="AC37" s="63">
        <f t="shared" si="36"/>
        <v>0</v>
      </c>
      <c r="AD37" s="63">
        <f t="shared" si="36"/>
        <v>0</v>
      </c>
      <c r="AE37" s="63">
        <f t="shared" si="36"/>
        <v>0</v>
      </c>
      <c r="AG37" s="116" t="str">
        <f t="shared" si="24"/>
        <v>-</v>
      </c>
      <c r="AH37" s="63">
        <f t="shared" ref="AH37:AM46" si="37">AH100+AH163+AH226+AH289+AH352+AH415</f>
        <v>0</v>
      </c>
      <c r="AI37" s="63">
        <f t="shared" si="37"/>
        <v>0</v>
      </c>
      <c r="AJ37" s="63">
        <f t="shared" si="37"/>
        <v>0</v>
      </c>
      <c r="AK37" s="63">
        <f t="shared" si="37"/>
        <v>0</v>
      </c>
      <c r="AL37" s="63">
        <f t="shared" si="37"/>
        <v>0</v>
      </c>
      <c r="AM37" s="63">
        <f t="shared" si="37"/>
        <v>0</v>
      </c>
      <c r="AN37" s="116" t="s">
        <v>441</v>
      </c>
      <c r="AO37" s="63">
        <f t="shared" ref="AO37:AT46" si="38">AO100+AO163+AO226+AO289+AO352+AO415</f>
        <v>0</v>
      </c>
      <c r="AP37" s="63">
        <f t="shared" si="38"/>
        <v>0</v>
      </c>
      <c r="AQ37" s="63">
        <f t="shared" si="38"/>
        <v>0</v>
      </c>
      <c r="AR37" s="63">
        <f t="shared" si="38"/>
        <v>0</v>
      </c>
      <c r="AS37" s="63">
        <f t="shared" si="38"/>
        <v>0</v>
      </c>
      <c r="AT37" s="63">
        <f t="shared" si="38"/>
        <v>0</v>
      </c>
      <c r="AV37" s="116" t="str">
        <f t="shared" si="25"/>
        <v>-</v>
      </c>
      <c r="AW37" s="63">
        <f t="shared" ref="AW37:BB46" si="39">AW100+AW163+AW226+AW289+AW352+AW415</f>
        <v>0</v>
      </c>
      <c r="AX37" s="63">
        <f t="shared" si="39"/>
        <v>0</v>
      </c>
      <c r="AY37" s="63">
        <f t="shared" si="39"/>
        <v>0</v>
      </c>
      <c r="AZ37" s="63">
        <f t="shared" si="39"/>
        <v>0</v>
      </c>
      <c r="BA37" s="63">
        <f t="shared" si="39"/>
        <v>0</v>
      </c>
      <c r="BB37" s="63">
        <f t="shared" si="39"/>
        <v>0</v>
      </c>
      <c r="BC37" s="116" t="s">
        <v>441</v>
      </c>
      <c r="BD37" s="63">
        <f t="shared" ref="BD37:BI46" si="40">BD100+BD163+BD226+BD289+BD352+BD415</f>
        <v>0</v>
      </c>
      <c r="BE37" s="63">
        <f t="shared" si="40"/>
        <v>0</v>
      </c>
      <c r="BF37" s="63">
        <f t="shared" si="40"/>
        <v>0</v>
      </c>
      <c r="BG37" s="63">
        <f t="shared" si="40"/>
        <v>0</v>
      </c>
      <c r="BH37" s="63">
        <f t="shared" si="40"/>
        <v>0</v>
      </c>
      <c r="BI37" s="63">
        <f t="shared" si="40"/>
        <v>0</v>
      </c>
      <c r="BK37" s="116" t="str">
        <f t="shared" si="26"/>
        <v>-</v>
      </c>
      <c r="BL37" s="63">
        <f t="shared" ref="BL37:BQ46" si="41">BL100+BL163+BL226+BL289+BL352+BL415</f>
        <v>0</v>
      </c>
      <c r="BM37" s="63">
        <f t="shared" si="41"/>
        <v>0</v>
      </c>
      <c r="BN37" s="63">
        <f t="shared" si="41"/>
        <v>0</v>
      </c>
      <c r="BO37" s="63">
        <f t="shared" si="41"/>
        <v>0</v>
      </c>
      <c r="BP37" s="63">
        <f t="shared" si="41"/>
        <v>0</v>
      </c>
      <c r="BQ37" s="63">
        <f t="shared" si="41"/>
        <v>0</v>
      </c>
      <c r="BR37" s="116" t="s">
        <v>441</v>
      </c>
      <c r="BS37" s="63">
        <f t="shared" ref="BS37:BX46" si="42">BS100+BS163+BS226+BS289+BS352+BS415</f>
        <v>0</v>
      </c>
      <c r="BT37" s="63">
        <f t="shared" si="42"/>
        <v>0</v>
      </c>
      <c r="BU37" s="63">
        <f t="shared" si="42"/>
        <v>0</v>
      </c>
      <c r="BV37" s="63">
        <f t="shared" si="42"/>
        <v>0</v>
      </c>
      <c r="BW37" s="63">
        <f t="shared" si="42"/>
        <v>0</v>
      </c>
      <c r="BX37" s="63">
        <f t="shared" si="42"/>
        <v>0</v>
      </c>
    </row>
    <row r="38" spans="2:76" hidden="1">
      <c r="B38" s="132" t="str">
        <f>'N0.7_Lookup_References'!B105</f>
        <v>No entry required</v>
      </c>
      <c r="C38" s="116" t="str">
        <f>'N0.7_Lookup_References'!C105</f>
        <v>-</v>
      </c>
      <c r="D38" s="63">
        <f t="shared" si="3"/>
        <v>0</v>
      </c>
      <c r="E38" s="63">
        <f t="shared" si="4"/>
        <v>0</v>
      </c>
      <c r="F38" s="63">
        <f t="shared" si="5"/>
        <v>0</v>
      </c>
      <c r="G38" s="63">
        <f t="shared" si="6"/>
        <v>0</v>
      </c>
      <c r="H38" s="63">
        <f t="shared" si="7"/>
        <v>0</v>
      </c>
      <c r="I38" s="63">
        <f t="shared" si="21"/>
        <v>0</v>
      </c>
      <c r="J38" s="116" t="s">
        <v>441</v>
      </c>
      <c r="K38" s="63">
        <f t="shared" si="8"/>
        <v>0</v>
      </c>
      <c r="L38" s="63">
        <f t="shared" si="9"/>
        <v>0</v>
      </c>
      <c r="M38" s="63">
        <f t="shared" si="10"/>
        <v>0</v>
      </c>
      <c r="N38" s="63">
        <f t="shared" si="11"/>
        <v>0</v>
      </c>
      <c r="O38" s="63">
        <f t="shared" si="12"/>
        <v>0</v>
      </c>
      <c r="P38" s="63">
        <f t="shared" si="22"/>
        <v>0</v>
      </c>
      <c r="R38" s="116" t="str">
        <f t="shared" si="23"/>
        <v>-</v>
      </c>
      <c r="S38" s="63">
        <f t="shared" si="35"/>
        <v>0</v>
      </c>
      <c r="T38" s="63">
        <f t="shared" si="35"/>
        <v>0</v>
      </c>
      <c r="U38" s="63">
        <f t="shared" si="35"/>
        <v>0</v>
      </c>
      <c r="V38" s="63">
        <f t="shared" si="35"/>
        <v>0</v>
      </c>
      <c r="W38" s="63">
        <f t="shared" si="35"/>
        <v>0</v>
      </c>
      <c r="X38" s="63">
        <f t="shared" si="35"/>
        <v>0</v>
      </c>
      <c r="Y38" s="116" t="s">
        <v>441</v>
      </c>
      <c r="Z38" s="63">
        <f t="shared" si="36"/>
        <v>0</v>
      </c>
      <c r="AA38" s="63">
        <f t="shared" si="36"/>
        <v>0</v>
      </c>
      <c r="AB38" s="63">
        <f t="shared" si="36"/>
        <v>0</v>
      </c>
      <c r="AC38" s="63">
        <f t="shared" si="36"/>
        <v>0</v>
      </c>
      <c r="AD38" s="63">
        <f t="shared" si="36"/>
        <v>0</v>
      </c>
      <c r="AE38" s="63">
        <f t="shared" si="36"/>
        <v>0</v>
      </c>
      <c r="AG38" s="116" t="str">
        <f t="shared" si="24"/>
        <v>-</v>
      </c>
      <c r="AH38" s="63">
        <f t="shared" si="37"/>
        <v>0</v>
      </c>
      <c r="AI38" s="63">
        <f t="shared" si="37"/>
        <v>0</v>
      </c>
      <c r="AJ38" s="63">
        <f t="shared" si="37"/>
        <v>0</v>
      </c>
      <c r="AK38" s="63">
        <f t="shared" si="37"/>
        <v>0</v>
      </c>
      <c r="AL38" s="63">
        <f t="shared" si="37"/>
        <v>0</v>
      </c>
      <c r="AM38" s="63">
        <f t="shared" si="37"/>
        <v>0</v>
      </c>
      <c r="AN38" s="116" t="s">
        <v>441</v>
      </c>
      <c r="AO38" s="63">
        <f t="shared" si="38"/>
        <v>0</v>
      </c>
      <c r="AP38" s="63">
        <f t="shared" si="38"/>
        <v>0</v>
      </c>
      <c r="AQ38" s="63">
        <f t="shared" si="38"/>
        <v>0</v>
      </c>
      <c r="AR38" s="63">
        <f t="shared" si="38"/>
        <v>0</v>
      </c>
      <c r="AS38" s="63">
        <f t="shared" si="38"/>
        <v>0</v>
      </c>
      <c r="AT38" s="63">
        <f t="shared" si="38"/>
        <v>0</v>
      </c>
      <c r="AV38" s="116" t="str">
        <f t="shared" si="25"/>
        <v>-</v>
      </c>
      <c r="AW38" s="63">
        <f t="shared" si="39"/>
        <v>0</v>
      </c>
      <c r="AX38" s="63">
        <f t="shared" si="39"/>
        <v>0</v>
      </c>
      <c r="AY38" s="63">
        <f t="shared" si="39"/>
        <v>0</v>
      </c>
      <c r="AZ38" s="63">
        <f t="shared" si="39"/>
        <v>0</v>
      </c>
      <c r="BA38" s="63">
        <f t="shared" si="39"/>
        <v>0</v>
      </c>
      <c r="BB38" s="63">
        <f t="shared" si="39"/>
        <v>0</v>
      </c>
      <c r="BC38" s="116" t="s">
        <v>441</v>
      </c>
      <c r="BD38" s="63">
        <f t="shared" si="40"/>
        <v>0</v>
      </c>
      <c r="BE38" s="63">
        <f t="shared" si="40"/>
        <v>0</v>
      </c>
      <c r="BF38" s="63">
        <f t="shared" si="40"/>
        <v>0</v>
      </c>
      <c r="BG38" s="63">
        <f t="shared" si="40"/>
        <v>0</v>
      </c>
      <c r="BH38" s="63">
        <f t="shared" si="40"/>
        <v>0</v>
      </c>
      <c r="BI38" s="63">
        <f t="shared" si="40"/>
        <v>0</v>
      </c>
      <c r="BK38" s="116" t="str">
        <f t="shared" si="26"/>
        <v>-</v>
      </c>
      <c r="BL38" s="63">
        <f t="shared" si="41"/>
        <v>0</v>
      </c>
      <c r="BM38" s="63">
        <f t="shared" si="41"/>
        <v>0</v>
      </c>
      <c r="BN38" s="63">
        <f t="shared" si="41"/>
        <v>0</v>
      </c>
      <c r="BO38" s="63">
        <f t="shared" si="41"/>
        <v>0</v>
      </c>
      <c r="BP38" s="63">
        <f t="shared" si="41"/>
        <v>0</v>
      </c>
      <c r="BQ38" s="63">
        <f t="shared" si="41"/>
        <v>0</v>
      </c>
      <c r="BR38" s="116" t="s">
        <v>441</v>
      </c>
      <c r="BS38" s="63">
        <f t="shared" si="42"/>
        <v>0</v>
      </c>
      <c r="BT38" s="63">
        <f t="shared" si="42"/>
        <v>0</v>
      </c>
      <c r="BU38" s="63">
        <f t="shared" si="42"/>
        <v>0</v>
      </c>
      <c r="BV38" s="63">
        <f t="shared" si="42"/>
        <v>0</v>
      </c>
      <c r="BW38" s="63">
        <f t="shared" si="42"/>
        <v>0</v>
      </c>
      <c r="BX38" s="63">
        <f t="shared" si="42"/>
        <v>0</v>
      </c>
    </row>
    <row r="39" spans="2:76" hidden="1">
      <c r="B39" s="132" t="str">
        <f>'N0.7_Lookup_References'!B106</f>
        <v>No entry required</v>
      </c>
      <c r="C39" s="116" t="str">
        <f>'N0.7_Lookup_References'!C106</f>
        <v>-</v>
      </c>
      <c r="D39" s="63">
        <f t="shared" si="3"/>
        <v>0</v>
      </c>
      <c r="E39" s="63">
        <f t="shared" si="4"/>
        <v>0</v>
      </c>
      <c r="F39" s="63">
        <f t="shared" si="5"/>
        <v>0</v>
      </c>
      <c r="G39" s="63">
        <f t="shared" si="6"/>
        <v>0</v>
      </c>
      <c r="H39" s="63">
        <f t="shared" si="7"/>
        <v>0</v>
      </c>
      <c r="I39" s="63">
        <f t="shared" si="21"/>
        <v>0</v>
      </c>
      <c r="J39" s="116" t="s">
        <v>441</v>
      </c>
      <c r="K39" s="63">
        <f t="shared" si="8"/>
        <v>0</v>
      </c>
      <c r="L39" s="63">
        <f t="shared" si="9"/>
        <v>0</v>
      </c>
      <c r="M39" s="63">
        <f t="shared" si="10"/>
        <v>0</v>
      </c>
      <c r="N39" s="63">
        <f t="shared" si="11"/>
        <v>0</v>
      </c>
      <c r="O39" s="63">
        <f t="shared" si="12"/>
        <v>0</v>
      </c>
      <c r="P39" s="63">
        <f t="shared" si="22"/>
        <v>0</v>
      </c>
      <c r="R39" s="116" t="str">
        <f t="shared" si="23"/>
        <v>-</v>
      </c>
      <c r="S39" s="63">
        <f t="shared" si="35"/>
        <v>0</v>
      </c>
      <c r="T39" s="63">
        <f t="shared" si="35"/>
        <v>0</v>
      </c>
      <c r="U39" s="63">
        <f t="shared" si="35"/>
        <v>0</v>
      </c>
      <c r="V39" s="63">
        <f t="shared" si="35"/>
        <v>0</v>
      </c>
      <c r="W39" s="63">
        <f t="shared" si="35"/>
        <v>0</v>
      </c>
      <c r="X39" s="63">
        <f t="shared" si="35"/>
        <v>0</v>
      </c>
      <c r="Y39" s="116" t="s">
        <v>441</v>
      </c>
      <c r="Z39" s="63">
        <f t="shared" si="36"/>
        <v>0</v>
      </c>
      <c r="AA39" s="63">
        <f t="shared" si="36"/>
        <v>0</v>
      </c>
      <c r="AB39" s="63">
        <f t="shared" si="36"/>
        <v>0</v>
      </c>
      <c r="AC39" s="63">
        <f t="shared" si="36"/>
        <v>0</v>
      </c>
      <c r="AD39" s="63">
        <f t="shared" si="36"/>
        <v>0</v>
      </c>
      <c r="AE39" s="63">
        <f t="shared" si="36"/>
        <v>0</v>
      </c>
      <c r="AG39" s="116" t="str">
        <f t="shared" si="24"/>
        <v>-</v>
      </c>
      <c r="AH39" s="63">
        <f t="shared" si="37"/>
        <v>0</v>
      </c>
      <c r="AI39" s="63">
        <f t="shared" si="37"/>
        <v>0</v>
      </c>
      <c r="AJ39" s="63">
        <f t="shared" si="37"/>
        <v>0</v>
      </c>
      <c r="AK39" s="63">
        <f t="shared" si="37"/>
        <v>0</v>
      </c>
      <c r="AL39" s="63">
        <f t="shared" si="37"/>
        <v>0</v>
      </c>
      <c r="AM39" s="63">
        <f t="shared" si="37"/>
        <v>0</v>
      </c>
      <c r="AN39" s="116" t="s">
        <v>441</v>
      </c>
      <c r="AO39" s="63">
        <f t="shared" si="38"/>
        <v>0</v>
      </c>
      <c r="AP39" s="63">
        <f t="shared" si="38"/>
        <v>0</v>
      </c>
      <c r="AQ39" s="63">
        <f t="shared" si="38"/>
        <v>0</v>
      </c>
      <c r="AR39" s="63">
        <f t="shared" si="38"/>
        <v>0</v>
      </c>
      <c r="AS39" s="63">
        <f t="shared" si="38"/>
        <v>0</v>
      </c>
      <c r="AT39" s="63">
        <f t="shared" si="38"/>
        <v>0</v>
      </c>
      <c r="AV39" s="116" t="str">
        <f t="shared" si="25"/>
        <v>-</v>
      </c>
      <c r="AW39" s="63">
        <f t="shared" si="39"/>
        <v>0</v>
      </c>
      <c r="AX39" s="63">
        <f t="shared" si="39"/>
        <v>0</v>
      </c>
      <c r="AY39" s="63">
        <f t="shared" si="39"/>
        <v>0</v>
      </c>
      <c r="AZ39" s="63">
        <f t="shared" si="39"/>
        <v>0</v>
      </c>
      <c r="BA39" s="63">
        <f t="shared" si="39"/>
        <v>0</v>
      </c>
      <c r="BB39" s="63">
        <f t="shared" si="39"/>
        <v>0</v>
      </c>
      <c r="BC39" s="116" t="s">
        <v>441</v>
      </c>
      <c r="BD39" s="63">
        <f t="shared" si="40"/>
        <v>0</v>
      </c>
      <c r="BE39" s="63">
        <f t="shared" si="40"/>
        <v>0</v>
      </c>
      <c r="BF39" s="63">
        <f t="shared" si="40"/>
        <v>0</v>
      </c>
      <c r="BG39" s="63">
        <f t="shared" si="40"/>
        <v>0</v>
      </c>
      <c r="BH39" s="63">
        <f t="shared" si="40"/>
        <v>0</v>
      </c>
      <c r="BI39" s="63">
        <f t="shared" si="40"/>
        <v>0</v>
      </c>
      <c r="BK39" s="116" t="str">
        <f t="shared" si="26"/>
        <v>-</v>
      </c>
      <c r="BL39" s="63">
        <f t="shared" si="41"/>
        <v>0</v>
      </c>
      <c r="BM39" s="63">
        <f t="shared" si="41"/>
        <v>0</v>
      </c>
      <c r="BN39" s="63">
        <f t="shared" si="41"/>
        <v>0</v>
      </c>
      <c r="BO39" s="63">
        <f t="shared" si="41"/>
        <v>0</v>
      </c>
      <c r="BP39" s="63">
        <f t="shared" si="41"/>
        <v>0</v>
      </c>
      <c r="BQ39" s="63">
        <f t="shared" si="41"/>
        <v>0</v>
      </c>
      <c r="BR39" s="116" t="s">
        <v>441</v>
      </c>
      <c r="BS39" s="63">
        <f t="shared" si="42"/>
        <v>0</v>
      </c>
      <c r="BT39" s="63">
        <f t="shared" si="42"/>
        <v>0</v>
      </c>
      <c r="BU39" s="63">
        <f t="shared" si="42"/>
        <v>0</v>
      </c>
      <c r="BV39" s="63">
        <f t="shared" si="42"/>
        <v>0</v>
      </c>
      <c r="BW39" s="63">
        <f t="shared" si="42"/>
        <v>0</v>
      </c>
      <c r="BX39" s="63">
        <f t="shared" si="42"/>
        <v>0</v>
      </c>
    </row>
    <row r="40" spans="2:76" hidden="1">
      <c r="B40" s="132" t="str">
        <f>'N0.7_Lookup_References'!B107</f>
        <v>No entry required</v>
      </c>
      <c r="C40" s="116" t="str">
        <f>'N0.7_Lookup_References'!C107</f>
        <v>-</v>
      </c>
      <c r="D40" s="63">
        <f t="shared" si="3"/>
        <v>0</v>
      </c>
      <c r="E40" s="63">
        <f t="shared" si="4"/>
        <v>0</v>
      </c>
      <c r="F40" s="63">
        <f t="shared" si="5"/>
        <v>0</v>
      </c>
      <c r="G40" s="63">
        <f t="shared" si="6"/>
        <v>0</v>
      </c>
      <c r="H40" s="63">
        <f t="shared" si="7"/>
        <v>0</v>
      </c>
      <c r="I40" s="63">
        <f t="shared" si="21"/>
        <v>0</v>
      </c>
      <c r="J40" s="116" t="s">
        <v>441</v>
      </c>
      <c r="K40" s="63">
        <f t="shared" si="8"/>
        <v>0</v>
      </c>
      <c r="L40" s="63">
        <f t="shared" si="9"/>
        <v>0</v>
      </c>
      <c r="M40" s="63">
        <f t="shared" si="10"/>
        <v>0</v>
      </c>
      <c r="N40" s="63">
        <f t="shared" si="11"/>
        <v>0</v>
      </c>
      <c r="O40" s="63">
        <f t="shared" si="12"/>
        <v>0</v>
      </c>
      <c r="P40" s="63">
        <f t="shared" si="22"/>
        <v>0</v>
      </c>
      <c r="R40" s="116" t="str">
        <f t="shared" si="23"/>
        <v>-</v>
      </c>
      <c r="S40" s="63">
        <f t="shared" si="35"/>
        <v>0</v>
      </c>
      <c r="T40" s="63">
        <f t="shared" si="35"/>
        <v>0</v>
      </c>
      <c r="U40" s="63">
        <f t="shared" si="35"/>
        <v>0</v>
      </c>
      <c r="V40" s="63">
        <f t="shared" si="35"/>
        <v>0</v>
      </c>
      <c r="W40" s="63">
        <f t="shared" si="35"/>
        <v>0</v>
      </c>
      <c r="X40" s="63">
        <f t="shared" si="35"/>
        <v>0</v>
      </c>
      <c r="Y40" s="116" t="s">
        <v>441</v>
      </c>
      <c r="Z40" s="63">
        <f t="shared" si="36"/>
        <v>0</v>
      </c>
      <c r="AA40" s="63">
        <f t="shared" si="36"/>
        <v>0</v>
      </c>
      <c r="AB40" s="63">
        <f t="shared" si="36"/>
        <v>0</v>
      </c>
      <c r="AC40" s="63">
        <f t="shared" si="36"/>
        <v>0</v>
      </c>
      <c r="AD40" s="63">
        <f t="shared" si="36"/>
        <v>0</v>
      </c>
      <c r="AE40" s="63">
        <f t="shared" si="36"/>
        <v>0</v>
      </c>
      <c r="AG40" s="116" t="str">
        <f t="shared" si="24"/>
        <v>-</v>
      </c>
      <c r="AH40" s="63">
        <f t="shared" si="37"/>
        <v>0</v>
      </c>
      <c r="AI40" s="63">
        <f t="shared" si="37"/>
        <v>0</v>
      </c>
      <c r="AJ40" s="63">
        <f t="shared" si="37"/>
        <v>0</v>
      </c>
      <c r="AK40" s="63">
        <f t="shared" si="37"/>
        <v>0</v>
      </c>
      <c r="AL40" s="63">
        <f t="shared" si="37"/>
        <v>0</v>
      </c>
      <c r="AM40" s="63">
        <f t="shared" si="37"/>
        <v>0</v>
      </c>
      <c r="AN40" s="116" t="s">
        <v>441</v>
      </c>
      <c r="AO40" s="63">
        <f t="shared" si="38"/>
        <v>0</v>
      </c>
      <c r="AP40" s="63">
        <f t="shared" si="38"/>
        <v>0</v>
      </c>
      <c r="AQ40" s="63">
        <f t="shared" si="38"/>
        <v>0</v>
      </c>
      <c r="AR40" s="63">
        <f t="shared" si="38"/>
        <v>0</v>
      </c>
      <c r="AS40" s="63">
        <f t="shared" si="38"/>
        <v>0</v>
      </c>
      <c r="AT40" s="63">
        <f t="shared" si="38"/>
        <v>0</v>
      </c>
      <c r="AV40" s="116" t="str">
        <f t="shared" si="25"/>
        <v>-</v>
      </c>
      <c r="AW40" s="63">
        <f t="shared" si="39"/>
        <v>0</v>
      </c>
      <c r="AX40" s="63">
        <f t="shared" si="39"/>
        <v>0</v>
      </c>
      <c r="AY40" s="63">
        <f t="shared" si="39"/>
        <v>0</v>
      </c>
      <c r="AZ40" s="63">
        <f t="shared" si="39"/>
        <v>0</v>
      </c>
      <c r="BA40" s="63">
        <f t="shared" si="39"/>
        <v>0</v>
      </c>
      <c r="BB40" s="63">
        <f t="shared" si="39"/>
        <v>0</v>
      </c>
      <c r="BC40" s="116" t="s">
        <v>441</v>
      </c>
      <c r="BD40" s="63">
        <f t="shared" si="40"/>
        <v>0</v>
      </c>
      <c r="BE40" s="63">
        <f t="shared" si="40"/>
        <v>0</v>
      </c>
      <c r="BF40" s="63">
        <f t="shared" si="40"/>
        <v>0</v>
      </c>
      <c r="BG40" s="63">
        <f t="shared" si="40"/>
        <v>0</v>
      </c>
      <c r="BH40" s="63">
        <f t="shared" si="40"/>
        <v>0</v>
      </c>
      <c r="BI40" s="63">
        <f t="shared" si="40"/>
        <v>0</v>
      </c>
      <c r="BK40" s="116" t="str">
        <f t="shared" si="26"/>
        <v>-</v>
      </c>
      <c r="BL40" s="63">
        <f t="shared" si="41"/>
        <v>0</v>
      </c>
      <c r="BM40" s="63">
        <f t="shared" si="41"/>
        <v>0</v>
      </c>
      <c r="BN40" s="63">
        <f t="shared" si="41"/>
        <v>0</v>
      </c>
      <c r="BO40" s="63">
        <f t="shared" si="41"/>
        <v>0</v>
      </c>
      <c r="BP40" s="63">
        <f t="shared" si="41"/>
        <v>0</v>
      </c>
      <c r="BQ40" s="63">
        <f t="shared" si="41"/>
        <v>0</v>
      </c>
      <c r="BR40" s="116" t="s">
        <v>441</v>
      </c>
      <c r="BS40" s="63">
        <f t="shared" si="42"/>
        <v>0</v>
      </c>
      <c r="BT40" s="63">
        <f t="shared" si="42"/>
        <v>0</v>
      </c>
      <c r="BU40" s="63">
        <f t="shared" si="42"/>
        <v>0</v>
      </c>
      <c r="BV40" s="63">
        <f t="shared" si="42"/>
        <v>0</v>
      </c>
      <c r="BW40" s="63">
        <f t="shared" si="42"/>
        <v>0</v>
      </c>
      <c r="BX40" s="63">
        <f t="shared" si="42"/>
        <v>0</v>
      </c>
    </row>
    <row r="41" spans="2:76" hidden="1">
      <c r="B41" s="132" t="str">
        <f>'N0.7_Lookup_References'!B108</f>
        <v>No entry required</v>
      </c>
      <c r="C41" s="116" t="str">
        <f>'N0.7_Lookup_References'!C108</f>
        <v>-</v>
      </c>
      <c r="D41" s="63">
        <f t="shared" si="3"/>
        <v>0</v>
      </c>
      <c r="E41" s="63">
        <f t="shared" si="4"/>
        <v>0</v>
      </c>
      <c r="F41" s="63">
        <f t="shared" si="5"/>
        <v>0</v>
      </c>
      <c r="G41" s="63">
        <f t="shared" si="6"/>
        <v>0</v>
      </c>
      <c r="H41" s="63">
        <f t="shared" si="7"/>
        <v>0</v>
      </c>
      <c r="I41" s="63">
        <f t="shared" si="21"/>
        <v>0</v>
      </c>
      <c r="J41" s="116" t="s">
        <v>441</v>
      </c>
      <c r="K41" s="63">
        <f t="shared" si="8"/>
        <v>0</v>
      </c>
      <c r="L41" s="63">
        <f t="shared" si="9"/>
        <v>0</v>
      </c>
      <c r="M41" s="63">
        <f t="shared" si="10"/>
        <v>0</v>
      </c>
      <c r="N41" s="63">
        <f t="shared" si="11"/>
        <v>0</v>
      </c>
      <c r="O41" s="63">
        <f t="shared" si="12"/>
        <v>0</v>
      </c>
      <c r="P41" s="63">
        <f t="shared" si="22"/>
        <v>0</v>
      </c>
      <c r="R41" s="116" t="str">
        <f t="shared" si="23"/>
        <v>-</v>
      </c>
      <c r="S41" s="63">
        <f t="shared" si="35"/>
        <v>0</v>
      </c>
      <c r="T41" s="63">
        <f t="shared" si="35"/>
        <v>0</v>
      </c>
      <c r="U41" s="63">
        <f t="shared" si="35"/>
        <v>0</v>
      </c>
      <c r="V41" s="63">
        <f t="shared" si="35"/>
        <v>0</v>
      </c>
      <c r="W41" s="63">
        <f t="shared" si="35"/>
        <v>0</v>
      </c>
      <c r="X41" s="63">
        <f t="shared" si="35"/>
        <v>0</v>
      </c>
      <c r="Y41" s="116" t="s">
        <v>441</v>
      </c>
      <c r="Z41" s="63">
        <f t="shared" si="36"/>
        <v>0</v>
      </c>
      <c r="AA41" s="63">
        <f t="shared" si="36"/>
        <v>0</v>
      </c>
      <c r="AB41" s="63">
        <f t="shared" si="36"/>
        <v>0</v>
      </c>
      <c r="AC41" s="63">
        <f t="shared" si="36"/>
        <v>0</v>
      </c>
      <c r="AD41" s="63">
        <f t="shared" si="36"/>
        <v>0</v>
      </c>
      <c r="AE41" s="63">
        <f t="shared" si="36"/>
        <v>0</v>
      </c>
      <c r="AG41" s="116" t="str">
        <f t="shared" si="24"/>
        <v>-</v>
      </c>
      <c r="AH41" s="63">
        <f t="shared" si="37"/>
        <v>0</v>
      </c>
      <c r="AI41" s="63">
        <f t="shared" si="37"/>
        <v>0</v>
      </c>
      <c r="AJ41" s="63">
        <f t="shared" si="37"/>
        <v>0</v>
      </c>
      <c r="AK41" s="63">
        <f t="shared" si="37"/>
        <v>0</v>
      </c>
      <c r="AL41" s="63">
        <f t="shared" si="37"/>
        <v>0</v>
      </c>
      <c r="AM41" s="63">
        <f t="shared" si="37"/>
        <v>0</v>
      </c>
      <c r="AN41" s="116" t="s">
        <v>441</v>
      </c>
      <c r="AO41" s="63">
        <f t="shared" si="38"/>
        <v>0</v>
      </c>
      <c r="AP41" s="63">
        <f t="shared" si="38"/>
        <v>0</v>
      </c>
      <c r="AQ41" s="63">
        <f t="shared" si="38"/>
        <v>0</v>
      </c>
      <c r="AR41" s="63">
        <f t="shared" si="38"/>
        <v>0</v>
      </c>
      <c r="AS41" s="63">
        <f t="shared" si="38"/>
        <v>0</v>
      </c>
      <c r="AT41" s="63">
        <f t="shared" si="38"/>
        <v>0</v>
      </c>
      <c r="AV41" s="116" t="str">
        <f t="shared" si="25"/>
        <v>-</v>
      </c>
      <c r="AW41" s="63">
        <f t="shared" si="39"/>
        <v>0</v>
      </c>
      <c r="AX41" s="63">
        <f t="shared" si="39"/>
        <v>0</v>
      </c>
      <c r="AY41" s="63">
        <f t="shared" si="39"/>
        <v>0</v>
      </c>
      <c r="AZ41" s="63">
        <f t="shared" si="39"/>
        <v>0</v>
      </c>
      <c r="BA41" s="63">
        <f t="shared" si="39"/>
        <v>0</v>
      </c>
      <c r="BB41" s="63">
        <f t="shared" si="39"/>
        <v>0</v>
      </c>
      <c r="BC41" s="116" t="s">
        <v>441</v>
      </c>
      <c r="BD41" s="63">
        <f t="shared" si="40"/>
        <v>0</v>
      </c>
      <c r="BE41" s="63">
        <f t="shared" si="40"/>
        <v>0</v>
      </c>
      <c r="BF41" s="63">
        <f t="shared" si="40"/>
        <v>0</v>
      </c>
      <c r="BG41" s="63">
        <f t="shared" si="40"/>
        <v>0</v>
      </c>
      <c r="BH41" s="63">
        <f t="shared" si="40"/>
        <v>0</v>
      </c>
      <c r="BI41" s="63">
        <f t="shared" si="40"/>
        <v>0</v>
      </c>
      <c r="BK41" s="116" t="str">
        <f t="shared" si="26"/>
        <v>-</v>
      </c>
      <c r="BL41" s="63">
        <f t="shared" si="41"/>
        <v>0</v>
      </c>
      <c r="BM41" s="63">
        <f t="shared" si="41"/>
        <v>0</v>
      </c>
      <c r="BN41" s="63">
        <f t="shared" si="41"/>
        <v>0</v>
      </c>
      <c r="BO41" s="63">
        <f t="shared" si="41"/>
        <v>0</v>
      </c>
      <c r="BP41" s="63">
        <f t="shared" si="41"/>
        <v>0</v>
      </c>
      <c r="BQ41" s="63">
        <f t="shared" si="41"/>
        <v>0</v>
      </c>
      <c r="BR41" s="116" t="s">
        <v>441</v>
      </c>
      <c r="BS41" s="63">
        <f t="shared" si="42"/>
        <v>0</v>
      </c>
      <c r="BT41" s="63">
        <f t="shared" si="42"/>
        <v>0</v>
      </c>
      <c r="BU41" s="63">
        <f t="shared" si="42"/>
        <v>0</v>
      </c>
      <c r="BV41" s="63">
        <f t="shared" si="42"/>
        <v>0</v>
      </c>
      <c r="BW41" s="63">
        <f t="shared" si="42"/>
        <v>0</v>
      </c>
      <c r="BX41" s="63">
        <f t="shared" si="42"/>
        <v>0</v>
      </c>
    </row>
    <row r="42" spans="2:76" hidden="1">
      <c r="B42" s="132" t="str">
        <f>'N0.7_Lookup_References'!B109</f>
        <v>No entry required</v>
      </c>
      <c r="C42" s="116" t="str">
        <f>'N0.7_Lookup_References'!C109</f>
        <v>-</v>
      </c>
      <c r="D42" s="63">
        <f t="shared" si="3"/>
        <v>0</v>
      </c>
      <c r="E42" s="63">
        <f t="shared" si="4"/>
        <v>0</v>
      </c>
      <c r="F42" s="63">
        <f t="shared" si="5"/>
        <v>0</v>
      </c>
      <c r="G42" s="63">
        <f t="shared" si="6"/>
        <v>0</v>
      </c>
      <c r="H42" s="63">
        <f t="shared" si="7"/>
        <v>0</v>
      </c>
      <c r="I42" s="63">
        <f t="shared" si="21"/>
        <v>0</v>
      </c>
      <c r="J42" s="116" t="s">
        <v>441</v>
      </c>
      <c r="K42" s="63">
        <f t="shared" si="8"/>
        <v>0</v>
      </c>
      <c r="L42" s="63">
        <f t="shared" si="9"/>
        <v>0</v>
      </c>
      <c r="M42" s="63">
        <f t="shared" si="10"/>
        <v>0</v>
      </c>
      <c r="N42" s="63">
        <f t="shared" si="11"/>
        <v>0</v>
      </c>
      <c r="O42" s="63">
        <f t="shared" si="12"/>
        <v>0</v>
      </c>
      <c r="P42" s="63">
        <f t="shared" si="22"/>
        <v>0</v>
      </c>
      <c r="R42" s="116" t="str">
        <f t="shared" si="23"/>
        <v>-</v>
      </c>
      <c r="S42" s="63">
        <f t="shared" si="35"/>
        <v>0</v>
      </c>
      <c r="T42" s="63">
        <f t="shared" si="35"/>
        <v>0</v>
      </c>
      <c r="U42" s="63">
        <f t="shared" si="35"/>
        <v>0</v>
      </c>
      <c r="V42" s="63">
        <f t="shared" si="35"/>
        <v>0</v>
      </c>
      <c r="W42" s="63">
        <f t="shared" si="35"/>
        <v>0</v>
      </c>
      <c r="X42" s="63">
        <f t="shared" si="35"/>
        <v>0</v>
      </c>
      <c r="Y42" s="116" t="s">
        <v>441</v>
      </c>
      <c r="Z42" s="63">
        <f t="shared" si="36"/>
        <v>0</v>
      </c>
      <c r="AA42" s="63">
        <f t="shared" si="36"/>
        <v>0</v>
      </c>
      <c r="AB42" s="63">
        <f t="shared" si="36"/>
        <v>0</v>
      </c>
      <c r="AC42" s="63">
        <f t="shared" si="36"/>
        <v>0</v>
      </c>
      <c r="AD42" s="63">
        <f t="shared" si="36"/>
        <v>0</v>
      </c>
      <c r="AE42" s="63">
        <f t="shared" si="36"/>
        <v>0</v>
      </c>
      <c r="AG42" s="116" t="str">
        <f t="shared" si="24"/>
        <v>-</v>
      </c>
      <c r="AH42" s="63">
        <f t="shared" si="37"/>
        <v>0</v>
      </c>
      <c r="AI42" s="63">
        <f t="shared" si="37"/>
        <v>0</v>
      </c>
      <c r="AJ42" s="63">
        <f t="shared" si="37"/>
        <v>0</v>
      </c>
      <c r="AK42" s="63">
        <f t="shared" si="37"/>
        <v>0</v>
      </c>
      <c r="AL42" s="63">
        <f t="shared" si="37"/>
        <v>0</v>
      </c>
      <c r="AM42" s="63">
        <f t="shared" si="37"/>
        <v>0</v>
      </c>
      <c r="AN42" s="116" t="s">
        <v>441</v>
      </c>
      <c r="AO42" s="63">
        <f t="shared" si="38"/>
        <v>0</v>
      </c>
      <c r="AP42" s="63">
        <f t="shared" si="38"/>
        <v>0</v>
      </c>
      <c r="AQ42" s="63">
        <f t="shared" si="38"/>
        <v>0</v>
      </c>
      <c r="AR42" s="63">
        <f t="shared" si="38"/>
        <v>0</v>
      </c>
      <c r="AS42" s="63">
        <f t="shared" si="38"/>
        <v>0</v>
      </c>
      <c r="AT42" s="63">
        <f t="shared" si="38"/>
        <v>0</v>
      </c>
      <c r="AV42" s="116" t="str">
        <f t="shared" si="25"/>
        <v>-</v>
      </c>
      <c r="AW42" s="63">
        <f t="shared" si="39"/>
        <v>0</v>
      </c>
      <c r="AX42" s="63">
        <f t="shared" si="39"/>
        <v>0</v>
      </c>
      <c r="AY42" s="63">
        <f t="shared" si="39"/>
        <v>0</v>
      </c>
      <c r="AZ42" s="63">
        <f t="shared" si="39"/>
        <v>0</v>
      </c>
      <c r="BA42" s="63">
        <f t="shared" si="39"/>
        <v>0</v>
      </c>
      <c r="BB42" s="63">
        <f t="shared" si="39"/>
        <v>0</v>
      </c>
      <c r="BC42" s="116" t="s">
        <v>441</v>
      </c>
      <c r="BD42" s="63">
        <f t="shared" si="40"/>
        <v>0</v>
      </c>
      <c r="BE42" s="63">
        <f t="shared" si="40"/>
        <v>0</v>
      </c>
      <c r="BF42" s="63">
        <f t="shared" si="40"/>
        <v>0</v>
      </c>
      <c r="BG42" s="63">
        <f t="shared" si="40"/>
        <v>0</v>
      </c>
      <c r="BH42" s="63">
        <f t="shared" si="40"/>
        <v>0</v>
      </c>
      <c r="BI42" s="63">
        <f t="shared" si="40"/>
        <v>0</v>
      </c>
      <c r="BK42" s="116" t="str">
        <f t="shared" si="26"/>
        <v>-</v>
      </c>
      <c r="BL42" s="63">
        <f t="shared" si="41"/>
        <v>0</v>
      </c>
      <c r="BM42" s="63">
        <f t="shared" si="41"/>
        <v>0</v>
      </c>
      <c r="BN42" s="63">
        <f t="shared" si="41"/>
        <v>0</v>
      </c>
      <c r="BO42" s="63">
        <f t="shared" si="41"/>
        <v>0</v>
      </c>
      <c r="BP42" s="63">
        <f t="shared" si="41"/>
        <v>0</v>
      </c>
      <c r="BQ42" s="63">
        <f t="shared" si="41"/>
        <v>0</v>
      </c>
      <c r="BR42" s="116" t="s">
        <v>441</v>
      </c>
      <c r="BS42" s="63">
        <f t="shared" si="42"/>
        <v>0</v>
      </c>
      <c r="BT42" s="63">
        <f t="shared" si="42"/>
        <v>0</v>
      </c>
      <c r="BU42" s="63">
        <f t="shared" si="42"/>
        <v>0</v>
      </c>
      <c r="BV42" s="63">
        <f t="shared" si="42"/>
        <v>0</v>
      </c>
      <c r="BW42" s="63">
        <f t="shared" si="42"/>
        <v>0</v>
      </c>
      <c r="BX42" s="63">
        <f t="shared" si="42"/>
        <v>0</v>
      </c>
    </row>
    <row r="43" spans="2:76" hidden="1">
      <c r="B43" s="132" t="str">
        <f>'N0.7_Lookup_References'!B110</f>
        <v>No entry required</v>
      </c>
      <c r="C43" s="116" t="str">
        <f>'N0.7_Lookup_References'!C110</f>
        <v>-</v>
      </c>
      <c r="D43" s="63">
        <f t="shared" si="3"/>
        <v>0</v>
      </c>
      <c r="E43" s="63">
        <f t="shared" si="4"/>
        <v>0</v>
      </c>
      <c r="F43" s="63">
        <f t="shared" si="5"/>
        <v>0</v>
      </c>
      <c r="G43" s="63">
        <f t="shared" si="6"/>
        <v>0</v>
      </c>
      <c r="H43" s="63">
        <f t="shared" si="7"/>
        <v>0</v>
      </c>
      <c r="I43" s="63">
        <f t="shared" si="21"/>
        <v>0</v>
      </c>
      <c r="J43" s="116" t="s">
        <v>441</v>
      </c>
      <c r="K43" s="63">
        <f t="shared" si="8"/>
        <v>0</v>
      </c>
      <c r="L43" s="63">
        <f t="shared" si="9"/>
        <v>0</v>
      </c>
      <c r="M43" s="63">
        <f t="shared" si="10"/>
        <v>0</v>
      </c>
      <c r="N43" s="63">
        <f t="shared" si="11"/>
        <v>0</v>
      </c>
      <c r="O43" s="63">
        <f t="shared" si="12"/>
        <v>0</v>
      </c>
      <c r="P43" s="63">
        <f t="shared" si="22"/>
        <v>0</v>
      </c>
      <c r="R43" s="116" t="str">
        <f t="shared" si="23"/>
        <v>-</v>
      </c>
      <c r="S43" s="63">
        <f t="shared" si="35"/>
        <v>0</v>
      </c>
      <c r="T43" s="63">
        <f t="shared" si="35"/>
        <v>0</v>
      </c>
      <c r="U43" s="63">
        <f t="shared" si="35"/>
        <v>0</v>
      </c>
      <c r="V43" s="63">
        <f t="shared" si="35"/>
        <v>0</v>
      </c>
      <c r="W43" s="63">
        <f t="shared" si="35"/>
        <v>0</v>
      </c>
      <c r="X43" s="63">
        <f t="shared" si="35"/>
        <v>0</v>
      </c>
      <c r="Y43" s="116" t="s">
        <v>441</v>
      </c>
      <c r="Z43" s="63">
        <f t="shared" si="36"/>
        <v>0</v>
      </c>
      <c r="AA43" s="63">
        <f t="shared" si="36"/>
        <v>0</v>
      </c>
      <c r="AB43" s="63">
        <f t="shared" si="36"/>
        <v>0</v>
      </c>
      <c r="AC43" s="63">
        <f t="shared" si="36"/>
        <v>0</v>
      </c>
      <c r="AD43" s="63">
        <f t="shared" si="36"/>
        <v>0</v>
      </c>
      <c r="AE43" s="63">
        <f t="shared" si="36"/>
        <v>0</v>
      </c>
      <c r="AG43" s="116" t="str">
        <f t="shared" si="24"/>
        <v>-</v>
      </c>
      <c r="AH43" s="63">
        <f t="shared" si="37"/>
        <v>0</v>
      </c>
      <c r="AI43" s="63">
        <f t="shared" si="37"/>
        <v>0</v>
      </c>
      <c r="AJ43" s="63">
        <f t="shared" si="37"/>
        <v>0</v>
      </c>
      <c r="AK43" s="63">
        <f t="shared" si="37"/>
        <v>0</v>
      </c>
      <c r="AL43" s="63">
        <f t="shared" si="37"/>
        <v>0</v>
      </c>
      <c r="AM43" s="63">
        <f t="shared" si="37"/>
        <v>0</v>
      </c>
      <c r="AN43" s="116" t="s">
        <v>441</v>
      </c>
      <c r="AO43" s="63">
        <f t="shared" si="38"/>
        <v>0</v>
      </c>
      <c r="AP43" s="63">
        <f t="shared" si="38"/>
        <v>0</v>
      </c>
      <c r="AQ43" s="63">
        <f t="shared" si="38"/>
        <v>0</v>
      </c>
      <c r="AR43" s="63">
        <f t="shared" si="38"/>
        <v>0</v>
      </c>
      <c r="AS43" s="63">
        <f t="shared" si="38"/>
        <v>0</v>
      </c>
      <c r="AT43" s="63">
        <f t="shared" si="38"/>
        <v>0</v>
      </c>
      <c r="AV43" s="116" t="str">
        <f t="shared" si="25"/>
        <v>-</v>
      </c>
      <c r="AW43" s="63">
        <f t="shared" si="39"/>
        <v>0</v>
      </c>
      <c r="AX43" s="63">
        <f t="shared" si="39"/>
        <v>0</v>
      </c>
      <c r="AY43" s="63">
        <f t="shared" si="39"/>
        <v>0</v>
      </c>
      <c r="AZ43" s="63">
        <f t="shared" si="39"/>
        <v>0</v>
      </c>
      <c r="BA43" s="63">
        <f t="shared" si="39"/>
        <v>0</v>
      </c>
      <c r="BB43" s="63">
        <f t="shared" si="39"/>
        <v>0</v>
      </c>
      <c r="BC43" s="116" t="s">
        <v>441</v>
      </c>
      <c r="BD43" s="63">
        <f t="shared" si="40"/>
        <v>0</v>
      </c>
      <c r="BE43" s="63">
        <f t="shared" si="40"/>
        <v>0</v>
      </c>
      <c r="BF43" s="63">
        <f t="shared" si="40"/>
        <v>0</v>
      </c>
      <c r="BG43" s="63">
        <f t="shared" si="40"/>
        <v>0</v>
      </c>
      <c r="BH43" s="63">
        <f t="shared" si="40"/>
        <v>0</v>
      </c>
      <c r="BI43" s="63">
        <f t="shared" si="40"/>
        <v>0</v>
      </c>
      <c r="BK43" s="116" t="str">
        <f t="shared" si="26"/>
        <v>-</v>
      </c>
      <c r="BL43" s="63">
        <f t="shared" si="41"/>
        <v>0</v>
      </c>
      <c r="BM43" s="63">
        <f t="shared" si="41"/>
        <v>0</v>
      </c>
      <c r="BN43" s="63">
        <f t="shared" si="41"/>
        <v>0</v>
      </c>
      <c r="BO43" s="63">
        <f t="shared" si="41"/>
        <v>0</v>
      </c>
      <c r="BP43" s="63">
        <f t="shared" si="41"/>
        <v>0</v>
      </c>
      <c r="BQ43" s="63">
        <f t="shared" si="41"/>
        <v>0</v>
      </c>
      <c r="BR43" s="116" t="s">
        <v>441</v>
      </c>
      <c r="BS43" s="63">
        <f t="shared" si="42"/>
        <v>0</v>
      </c>
      <c r="BT43" s="63">
        <f t="shared" si="42"/>
        <v>0</v>
      </c>
      <c r="BU43" s="63">
        <f t="shared" si="42"/>
        <v>0</v>
      </c>
      <c r="BV43" s="63">
        <f t="shared" si="42"/>
        <v>0</v>
      </c>
      <c r="BW43" s="63">
        <f t="shared" si="42"/>
        <v>0</v>
      </c>
      <c r="BX43" s="63">
        <f t="shared" si="42"/>
        <v>0</v>
      </c>
    </row>
    <row r="44" spans="2:76" hidden="1">
      <c r="B44" s="132" t="str">
        <f>'N0.7_Lookup_References'!B111</f>
        <v>No entry required</v>
      </c>
      <c r="C44" s="116" t="str">
        <f>'N0.7_Lookup_References'!C111</f>
        <v>-</v>
      </c>
      <c r="D44" s="63">
        <f t="shared" si="3"/>
        <v>0</v>
      </c>
      <c r="E44" s="63">
        <f t="shared" si="4"/>
        <v>0</v>
      </c>
      <c r="F44" s="63">
        <f t="shared" si="5"/>
        <v>0</v>
      </c>
      <c r="G44" s="63">
        <f t="shared" si="6"/>
        <v>0</v>
      </c>
      <c r="H44" s="63">
        <f t="shared" si="7"/>
        <v>0</v>
      </c>
      <c r="I44" s="63">
        <f t="shared" si="21"/>
        <v>0</v>
      </c>
      <c r="J44" s="116" t="s">
        <v>441</v>
      </c>
      <c r="K44" s="63">
        <f t="shared" si="8"/>
        <v>0</v>
      </c>
      <c r="L44" s="63">
        <f t="shared" si="9"/>
        <v>0</v>
      </c>
      <c r="M44" s="63">
        <f t="shared" si="10"/>
        <v>0</v>
      </c>
      <c r="N44" s="63">
        <f t="shared" si="11"/>
        <v>0</v>
      </c>
      <c r="O44" s="63">
        <f t="shared" si="12"/>
        <v>0</v>
      </c>
      <c r="P44" s="63">
        <f t="shared" si="22"/>
        <v>0</v>
      </c>
      <c r="R44" s="116" t="str">
        <f t="shared" si="23"/>
        <v>-</v>
      </c>
      <c r="S44" s="63">
        <f t="shared" si="35"/>
        <v>0</v>
      </c>
      <c r="T44" s="63">
        <f t="shared" si="35"/>
        <v>0</v>
      </c>
      <c r="U44" s="63">
        <f t="shared" si="35"/>
        <v>0</v>
      </c>
      <c r="V44" s="63">
        <f t="shared" si="35"/>
        <v>0</v>
      </c>
      <c r="W44" s="63">
        <f t="shared" si="35"/>
        <v>0</v>
      </c>
      <c r="X44" s="63">
        <f t="shared" si="35"/>
        <v>0</v>
      </c>
      <c r="Y44" s="116" t="s">
        <v>441</v>
      </c>
      <c r="Z44" s="63">
        <f t="shared" si="36"/>
        <v>0</v>
      </c>
      <c r="AA44" s="63">
        <f t="shared" si="36"/>
        <v>0</v>
      </c>
      <c r="AB44" s="63">
        <f t="shared" si="36"/>
        <v>0</v>
      </c>
      <c r="AC44" s="63">
        <f t="shared" si="36"/>
        <v>0</v>
      </c>
      <c r="AD44" s="63">
        <f t="shared" si="36"/>
        <v>0</v>
      </c>
      <c r="AE44" s="63">
        <f t="shared" si="36"/>
        <v>0</v>
      </c>
      <c r="AG44" s="116" t="str">
        <f t="shared" si="24"/>
        <v>-</v>
      </c>
      <c r="AH44" s="63">
        <f t="shared" si="37"/>
        <v>0</v>
      </c>
      <c r="AI44" s="63">
        <f t="shared" si="37"/>
        <v>0</v>
      </c>
      <c r="AJ44" s="63">
        <f t="shared" si="37"/>
        <v>0</v>
      </c>
      <c r="AK44" s="63">
        <f t="shared" si="37"/>
        <v>0</v>
      </c>
      <c r="AL44" s="63">
        <f t="shared" si="37"/>
        <v>0</v>
      </c>
      <c r="AM44" s="63">
        <f t="shared" si="37"/>
        <v>0</v>
      </c>
      <c r="AN44" s="116" t="s">
        <v>441</v>
      </c>
      <c r="AO44" s="63">
        <f t="shared" si="38"/>
        <v>0</v>
      </c>
      <c r="AP44" s="63">
        <f t="shared" si="38"/>
        <v>0</v>
      </c>
      <c r="AQ44" s="63">
        <f t="shared" si="38"/>
        <v>0</v>
      </c>
      <c r="AR44" s="63">
        <f t="shared" si="38"/>
        <v>0</v>
      </c>
      <c r="AS44" s="63">
        <f t="shared" si="38"/>
        <v>0</v>
      </c>
      <c r="AT44" s="63">
        <f t="shared" si="38"/>
        <v>0</v>
      </c>
      <c r="AV44" s="116" t="str">
        <f t="shared" si="25"/>
        <v>-</v>
      </c>
      <c r="AW44" s="63">
        <f t="shared" si="39"/>
        <v>0</v>
      </c>
      <c r="AX44" s="63">
        <f t="shared" si="39"/>
        <v>0</v>
      </c>
      <c r="AY44" s="63">
        <f t="shared" si="39"/>
        <v>0</v>
      </c>
      <c r="AZ44" s="63">
        <f t="shared" si="39"/>
        <v>0</v>
      </c>
      <c r="BA44" s="63">
        <f t="shared" si="39"/>
        <v>0</v>
      </c>
      <c r="BB44" s="63">
        <f t="shared" si="39"/>
        <v>0</v>
      </c>
      <c r="BC44" s="116" t="s">
        <v>441</v>
      </c>
      <c r="BD44" s="63">
        <f t="shared" si="40"/>
        <v>0</v>
      </c>
      <c r="BE44" s="63">
        <f t="shared" si="40"/>
        <v>0</v>
      </c>
      <c r="BF44" s="63">
        <f t="shared" si="40"/>
        <v>0</v>
      </c>
      <c r="BG44" s="63">
        <f t="shared" si="40"/>
        <v>0</v>
      </c>
      <c r="BH44" s="63">
        <f t="shared" si="40"/>
        <v>0</v>
      </c>
      <c r="BI44" s="63">
        <f t="shared" si="40"/>
        <v>0</v>
      </c>
      <c r="BK44" s="116" t="str">
        <f t="shared" si="26"/>
        <v>-</v>
      </c>
      <c r="BL44" s="63">
        <f t="shared" si="41"/>
        <v>0</v>
      </c>
      <c r="BM44" s="63">
        <f t="shared" si="41"/>
        <v>0</v>
      </c>
      <c r="BN44" s="63">
        <f t="shared" si="41"/>
        <v>0</v>
      </c>
      <c r="BO44" s="63">
        <f t="shared" si="41"/>
        <v>0</v>
      </c>
      <c r="BP44" s="63">
        <f t="shared" si="41"/>
        <v>0</v>
      </c>
      <c r="BQ44" s="63">
        <f t="shared" si="41"/>
        <v>0</v>
      </c>
      <c r="BR44" s="116" t="s">
        <v>441</v>
      </c>
      <c r="BS44" s="63">
        <f t="shared" si="42"/>
        <v>0</v>
      </c>
      <c r="BT44" s="63">
        <f t="shared" si="42"/>
        <v>0</v>
      </c>
      <c r="BU44" s="63">
        <f t="shared" si="42"/>
        <v>0</v>
      </c>
      <c r="BV44" s="63">
        <f t="shared" si="42"/>
        <v>0</v>
      </c>
      <c r="BW44" s="63">
        <f t="shared" si="42"/>
        <v>0</v>
      </c>
      <c r="BX44" s="63">
        <f t="shared" si="42"/>
        <v>0</v>
      </c>
    </row>
    <row r="45" spans="2:76" hidden="1">
      <c r="B45" s="132" t="str">
        <f>'N0.7_Lookup_References'!B112</f>
        <v>No entry required</v>
      </c>
      <c r="C45" s="116" t="str">
        <f>'N0.7_Lookup_References'!C112</f>
        <v>-</v>
      </c>
      <c r="D45" s="63">
        <f t="shared" si="3"/>
        <v>0</v>
      </c>
      <c r="E45" s="63">
        <f t="shared" si="4"/>
        <v>0</v>
      </c>
      <c r="F45" s="63">
        <f t="shared" si="5"/>
        <v>0</v>
      </c>
      <c r="G45" s="63">
        <f t="shared" si="6"/>
        <v>0</v>
      </c>
      <c r="H45" s="63">
        <f t="shared" si="7"/>
        <v>0</v>
      </c>
      <c r="I45" s="63">
        <f t="shared" si="21"/>
        <v>0</v>
      </c>
      <c r="J45" s="116" t="s">
        <v>441</v>
      </c>
      <c r="K45" s="63">
        <f t="shared" si="8"/>
        <v>0</v>
      </c>
      <c r="L45" s="63">
        <f t="shared" si="9"/>
        <v>0</v>
      </c>
      <c r="M45" s="63">
        <f t="shared" si="10"/>
        <v>0</v>
      </c>
      <c r="N45" s="63">
        <f t="shared" si="11"/>
        <v>0</v>
      </c>
      <c r="O45" s="63">
        <f t="shared" si="12"/>
        <v>0</v>
      </c>
      <c r="P45" s="63">
        <f t="shared" si="22"/>
        <v>0</v>
      </c>
      <c r="R45" s="116" t="str">
        <f t="shared" si="23"/>
        <v>-</v>
      </c>
      <c r="S45" s="63">
        <f t="shared" si="35"/>
        <v>0</v>
      </c>
      <c r="T45" s="63">
        <f t="shared" si="35"/>
        <v>0</v>
      </c>
      <c r="U45" s="63">
        <f t="shared" si="35"/>
        <v>0</v>
      </c>
      <c r="V45" s="63">
        <f t="shared" si="35"/>
        <v>0</v>
      </c>
      <c r="W45" s="63">
        <f t="shared" si="35"/>
        <v>0</v>
      </c>
      <c r="X45" s="63">
        <f t="shared" si="35"/>
        <v>0</v>
      </c>
      <c r="Y45" s="116" t="s">
        <v>441</v>
      </c>
      <c r="Z45" s="63">
        <f t="shared" si="36"/>
        <v>0</v>
      </c>
      <c r="AA45" s="63">
        <f t="shared" si="36"/>
        <v>0</v>
      </c>
      <c r="AB45" s="63">
        <f t="shared" si="36"/>
        <v>0</v>
      </c>
      <c r="AC45" s="63">
        <f t="shared" si="36"/>
        <v>0</v>
      </c>
      <c r="AD45" s="63">
        <f t="shared" si="36"/>
        <v>0</v>
      </c>
      <c r="AE45" s="63">
        <f t="shared" si="36"/>
        <v>0</v>
      </c>
      <c r="AG45" s="116" t="str">
        <f t="shared" si="24"/>
        <v>-</v>
      </c>
      <c r="AH45" s="63">
        <f t="shared" si="37"/>
        <v>0</v>
      </c>
      <c r="AI45" s="63">
        <f t="shared" si="37"/>
        <v>0</v>
      </c>
      <c r="AJ45" s="63">
        <f t="shared" si="37"/>
        <v>0</v>
      </c>
      <c r="AK45" s="63">
        <f t="shared" si="37"/>
        <v>0</v>
      </c>
      <c r="AL45" s="63">
        <f t="shared" si="37"/>
        <v>0</v>
      </c>
      <c r="AM45" s="63">
        <f t="shared" si="37"/>
        <v>0</v>
      </c>
      <c r="AN45" s="116" t="s">
        <v>441</v>
      </c>
      <c r="AO45" s="63">
        <f t="shared" si="38"/>
        <v>0</v>
      </c>
      <c r="AP45" s="63">
        <f t="shared" si="38"/>
        <v>0</v>
      </c>
      <c r="AQ45" s="63">
        <f t="shared" si="38"/>
        <v>0</v>
      </c>
      <c r="AR45" s="63">
        <f t="shared" si="38"/>
        <v>0</v>
      </c>
      <c r="AS45" s="63">
        <f t="shared" si="38"/>
        <v>0</v>
      </c>
      <c r="AT45" s="63">
        <f t="shared" si="38"/>
        <v>0</v>
      </c>
      <c r="AV45" s="116" t="str">
        <f t="shared" si="25"/>
        <v>-</v>
      </c>
      <c r="AW45" s="63">
        <f t="shared" si="39"/>
        <v>0</v>
      </c>
      <c r="AX45" s="63">
        <f t="shared" si="39"/>
        <v>0</v>
      </c>
      <c r="AY45" s="63">
        <f t="shared" si="39"/>
        <v>0</v>
      </c>
      <c r="AZ45" s="63">
        <f t="shared" si="39"/>
        <v>0</v>
      </c>
      <c r="BA45" s="63">
        <f t="shared" si="39"/>
        <v>0</v>
      </c>
      <c r="BB45" s="63">
        <f t="shared" si="39"/>
        <v>0</v>
      </c>
      <c r="BC45" s="116" t="s">
        <v>441</v>
      </c>
      <c r="BD45" s="63">
        <f t="shared" si="40"/>
        <v>0</v>
      </c>
      <c r="BE45" s="63">
        <f t="shared" si="40"/>
        <v>0</v>
      </c>
      <c r="BF45" s="63">
        <f t="shared" si="40"/>
        <v>0</v>
      </c>
      <c r="BG45" s="63">
        <f t="shared" si="40"/>
        <v>0</v>
      </c>
      <c r="BH45" s="63">
        <f t="shared" si="40"/>
        <v>0</v>
      </c>
      <c r="BI45" s="63">
        <f t="shared" si="40"/>
        <v>0</v>
      </c>
      <c r="BK45" s="116" t="str">
        <f t="shared" si="26"/>
        <v>-</v>
      </c>
      <c r="BL45" s="63">
        <f t="shared" si="41"/>
        <v>0</v>
      </c>
      <c r="BM45" s="63">
        <f t="shared" si="41"/>
        <v>0</v>
      </c>
      <c r="BN45" s="63">
        <f t="shared" si="41"/>
        <v>0</v>
      </c>
      <c r="BO45" s="63">
        <f t="shared" si="41"/>
        <v>0</v>
      </c>
      <c r="BP45" s="63">
        <f t="shared" si="41"/>
        <v>0</v>
      </c>
      <c r="BQ45" s="63">
        <f t="shared" si="41"/>
        <v>0</v>
      </c>
      <c r="BR45" s="116" t="s">
        <v>441</v>
      </c>
      <c r="BS45" s="63">
        <f t="shared" si="42"/>
        <v>0</v>
      </c>
      <c r="BT45" s="63">
        <f t="shared" si="42"/>
        <v>0</v>
      </c>
      <c r="BU45" s="63">
        <f t="shared" si="42"/>
        <v>0</v>
      </c>
      <c r="BV45" s="63">
        <f t="shared" si="42"/>
        <v>0</v>
      </c>
      <c r="BW45" s="63">
        <f t="shared" si="42"/>
        <v>0</v>
      </c>
      <c r="BX45" s="63">
        <f t="shared" si="42"/>
        <v>0</v>
      </c>
    </row>
    <row r="46" spans="2:76" hidden="1">
      <c r="B46" s="132" t="str">
        <f>'N0.7_Lookup_References'!B113</f>
        <v>No entry required</v>
      </c>
      <c r="C46" s="116" t="str">
        <f>'N0.7_Lookup_References'!C113</f>
        <v>-</v>
      </c>
      <c r="D46" s="63">
        <f t="shared" si="3"/>
        <v>0</v>
      </c>
      <c r="E46" s="63">
        <f t="shared" si="4"/>
        <v>0</v>
      </c>
      <c r="F46" s="63">
        <f t="shared" si="5"/>
        <v>0</v>
      </c>
      <c r="G46" s="63">
        <f t="shared" si="6"/>
        <v>0</v>
      </c>
      <c r="H46" s="63">
        <f t="shared" si="7"/>
        <v>0</v>
      </c>
      <c r="I46" s="63">
        <f t="shared" si="21"/>
        <v>0</v>
      </c>
      <c r="J46" s="116" t="s">
        <v>441</v>
      </c>
      <c r="K46" s="63">
        <f t="shared" si="8"/>
        <v>0</v>
      </c>
      <c r="L46" s="63">
        <f t="shared" si="9"/>
        <v>0</v>
      </c>
      <c r="M46" s="63">
        <f t="shared" si="10"/>
        <v>0</v>
      </c>
      <c r="N46" s="63">
        <f t="shared" si="11"/>
        <v>0</v>
      </c>
      <c r="O46" s="63">
        <f t="shared" si="12"/>
        <v>0</v>
      </c>
      <c r="P46" s="63">
        <f t="shared" si="22"/>
        <v>0</v>
      </c>
      <c r="R46" s="116" t="str">
        <f t="shared" si="23"/>
        <v>-</v>
      </c>
      <c r="S46" s="63">
        <f t="shared" si="35"/>
        <v>0</v>
      </c>
      <c r="T46" s="63">
        <f t="shared" si="35"/>
        <v>0</v>
      </c>
      <c r="U46" s="63">
        <f t="shared" si="35"/>
        <v>0</v>
      </c>
      <c r="V46" s="63">
        <f t="shared" si="35"/>
        <v>0</v>
      </c>
      <c r="W46" s="63">
        <f t="shared" si="35"/>
        <v>0</v>
      </c>
      <c r="X46" s="63">
        <f t="shared" si="35"/>
        <v>0</v>
      </c>
      <c r="Y46" s="116" t="s">
        <v>441</v>
      </c>
      <c r="Z46" s="63">
        <f t="shared" si="36"/>
        <v>0</v>
      </c>
      <c r="AA46" s="63">
        <f t="shared" si="36"/>
        <v>0</v>
      </c>
      <c r="AB46" s="63">
        <f t="shared" si="36"/>
        <v>0</v>
      </c>
      <c r="AC46" s="63">
        <f t="shared" si="36"/>
        <v>0</v>
      </c>
      <c r="AD46" s="63">
        <f t="shared" si="36"/>
        <v>0</v>
      </c>
      <c r="AE46" s="63">
        <f t="shared" si="36"/>
        <v>0</v>
      </c>
      <c r="AG46" s="116" t="str">
        <f t="shared" si="24"/>
        <v>-</v>
      </c>
      <c r="AH46" s="63">
        <f t="shared" si="37"/>
        <v>0</v>
      </c>
      <c r="AI46" s="63">
        <f t="shared" si="37"/>
        <v>0</v>
      </c>
      <c r="AJ46" s="63">
        <f t="shared" si="37"/>
        <v>0</v>
      </c>
      <c r="AK46" s="63">
        <f t="shared" si="37"/>
        <v>0</v>
      </c>
      <c r="AL46" s="63">
        <f t="shared" si="37"/>
        <v>0</v>
      </c>
      <c r="AM46" s="63">
        <f t="shared" si="37"/>
        <v>0</v>
      </c>
      <c r="AN46" s="116" t="s">
        <v>441</v>
      </c>
      <c r="AO46" s="63">
        <f t="shared" si="38"/>
        <v>0</v>
      </c>
      <c r="AP46" s="63">
        <f t="shared" si="38"/>
        <v>0</v>
      </c>
      <c r="AQ46" s="63">
        <f t="shared" si="38"/>
        <v>0</v>
      </c>
      <c r="AR46" s="63">
        <f t="shared" si="38"/>
        <v>0</v>
      </c>
      <c r="AS46" s="63">
        <f t="shared" si="38"/>
        <v>0</v>
      </c>
      <c r="AT46" s="63">
        <f t="shared" si="38"/>
        <v>0</v>
      </c>
      <c r="AV46" s="116" t="str">
        <f t="shared" si="25"/>
        <v>-</v>
      </c>
      <c r="AW46" s="63">
        <f t="shared" si="39"/>
        <v>0</v>
      </c>
      <c r="AX46" s="63">
        <f t="shared" si="39"/>
        <v>0</v>
      </c>
      <c r="AY46" s="63">
        <f t="shared" si="39"/>
        <v>0</v>
      </c>
      <c r="AZ46" s="63">
        <f t="shared" si="39"/>
        <v>0</v>
      </c>
      <c r="BA46" s="63">
        <f t="shared" si="39"/>
        <v>0</v>
      </c>
      <c r="BB46" s="63">
        <f t="shared" si="39"/>
        <v>0</v>
      </c>
      <c r="BC46" s="116" t="s">
        <v>441</v>
      </c>
      <c r="BD46" s="63">
        <f t="shared" si="40"/>
        <v>0</v>
      </c>
      <c r="BE46" s="63">
        <f t="shared" si="40"/>
        <v>0</v>
      </c>
      <c r="BF46" s="63">
        <f t="shared" si="40"/>
        <v>0</v>
      </c>
      <c r="BG46" s="63">
        <f t="shared" si="40"/>
        <v>0</v>
      </c>
      <c r="BH46" s="63">
        <f t="shared" si="40"/>
        <v>0</v>
      </c>
      <c r="BI46" s="63">
        <f t="shared" si="40"/>
        <v>0</v>
      </c>
      <c r="BK46" s="116" t="str">
        <f t="shared" si="26"/>
        <v>-</v>
      </c>
      <c r="BL46" s="63">
        <f t="shared" si="41"/>
        <v>0</v>
      </c>
      <c r="BM46" s="63">
        <f t="shared" si="41"/>
        <v>0</v>
      </c>
      <c r="BN46" s="63">
        <f t="shared" si="41"/>
        <v>0</v>
      </c>
      <c r="BO46" s="63">
        <f t="shared" si="41"/>
        <v>0</v>
      </c>
      <c r="BP46" s="63">
        <f t="shared" si="41"/>
        <v>0</v>
      </c>
      <c r="BQ46" s="63">
        <f t="shared" si="41"/>
        <v>0</v>
      </c>
      <c r="BR46" s="116" t="s">
        <v>441</v>
      </c>
      <c r="BS46" s="63">
        <f t="shared" si="42"/>
        <v>0</v>
      </c>
      <c r="BT46" s="63">
        <f t="shared" si="42"/>
        <v>0</v>
      </c>
      <c r="BU46" s="63">
        <f t="shared" si="42"/>
        <v>0</v>
      </c>
      <c r="BV46" s="63">
        <f t="shared" si="42"/>
        <v>0</v>
      </c>
      <c r="BW46" s="63">
        <f t="shared" si="42"/>
        <v>0</v>
      </c>
      <c r="BX46" s="63">
        <f t="shared" si="42"/>
        <v>0</v>
      </c>
    </row>
    <row r="47" spans="2:76" hidden="1">
      <c r="B47" s="132" t="str">
        <f>'N0.7_Lookup_References'!B114</f>
        <v>No entry required</v>
      </c>
      <c r="C47" s="116" t="str">
        <f>'N0.7_Lookup_References'!C114</f>
        <v>-</v>
      </c>
      <c r="D47" s="63">
        <f t="shared" si="3"/>
        <v>0</v>
      </c>
      <c r="E47" s="63">
        <f t="shared" si="4"/>
        <v>0</v>
      </c>
      <c r="F47" s="63">
        <f t="shared" si="5"/>
        <v>0</v>
      </c>
      <c r="G47" s="63">
        <f t="shared" si="6"/>
        <v>0</v>
      </c>
      <c r="H47" s="63">
        <f t="shared" si="7"/>
        <v>0</v>
      </c>
      <c r="I47" s="63">
        <f t="shared" si="21"/>
        <v>0</v>
      </c>
      <c r="J47" s="116" t="s">
        <v>441</v>
      </c>
      <c r="K47" s="63">
        <f t="shared" si="8"/>
        <v>0</v>
      </c>
      <c r="L47" s="63">
        <f t="shared" si="9"/>
        <v>0</v>
      </c>
      <c r="M47" s="63">
        <f t="shared" si="10"/>
        <v>0</v>
      </c>
      <c r="N47" s="63">
        <f t="shared" si="11"/>
        <v>0</v>
      </c>
      <c r="O47" s="63">
        <f t="shared" si="12"/>
        <v>0</v>
      </c>
      <c r="P47" s="63">
        <f t="shared" si="22"/>
        <v>0</v>
      </c>
      <c r="R47" s="116" t="str">
        <f t="shared" si="23"/>
        <v>-</v>
      </c>
      <c r="S47" s="63">
        <f t="shared" ref="S47:X56" si="43">S110+S173+S236+S299+S362+S425</f>
        <v>0</v>
      </c>
      <c r="T47" s="63">
        <f t="shared" si="43"/>
        <v>0</v>
      </c>
      <c r="U47" s="63">
        <f t="shared" si="43"/>
        <v>0</v>
      </c>
      <c r="V47" s="63">
        <f t="shared" si="43"/>
        <v>0</v>
      </c>
      <c r="W47" s="63">
        <f t="shared" si="43"/>
        <v>0</v>
      </c>
      <c r="X47" s="63">
        <f t="shared" si="43"/>
        <v>0</v>
      </c>
      <c r="Y47" s="116" t="s">
        <v>441</v>
      </c>
      <c r="Z47" s="63">
        <f t="shared" ref="Z47:AE56" si="44">Z110+Z173+Z236+Z299+Z362+Z425</f>
        <v>0</v>
      </c>
      <c r="AA47" s="63">
        <f t="shared" si="44"/>
        <v>0</v>
      </c>
      <c r="AB47" s="63">
        <f t="shared" si="44"/>
        <v>0</v>
      </c>
      <c r="AC47" s="63">
        <f t="shared" si="44"/>
        <v>0</v>
      </c>
      <c r="AD47" s="63">
        <f t="shared" si="44"/>
        <v>0</v>
      </c>
      <c r="AE47" s="63">
        <f t="shared" si="44"/>
        <v>0</v>
      </c>
      <c r="AG47" s="116" t="str">
        <f t="shared" si="24"/>
        <v>-</v>
      </c>
      <c r="AH47" s="63">
        <f t="shared" ref="AH47:AM56" si="45">AH110+AH173+AH236+AH299+AH362+AH425</f>
        <v>0</v>
      </c>
      <c r="AI47" s="63">
        <f t="shared" si="45"/>
        <v>0</v>
      </c>
      <c r="AJ47" s="63">
        <f t="shared" si="45"/>
        <v>0</v>
      </c>
      <c r="AK47" s="63">
        <f t="shared" si="45"/>
        <v>0</v>
      </c>
      <c r="AL47" s="63">
        <f t="shared" si="45"/>
        <v>0</v>
      </c>
      <c r="AM47" s="63">
        <f t="shared" si="45"/>
        <v>0</v>
      </c>
      <c r="AN47" s="116" t="s">
        <v>441</v>
      </c>
      <c r="AO47" s="63">
        <f t="shared" ref="AO47:AT56" si="46">AO110+AO173+AO236+AO299+AO362+AO425</f>
        <v>0</v>
      </c>
      <c r="AP47" s="63">
        <f t="shared" si="46"/>
        <v>0</v>
      </c>
      <c r="AQ47" s="63">
        <f t="shared" si="46"/>
        <v>0</v>
      </c>
      <c r="AR47" s="63">
        <f t="shared" si="46"/>
        <v>0</v>
      </c>
      <c r="AS47" s="63">
        <f t="shared" si="46"/>
        <v>0</v>
      </c>
      <c r="AT47" s="63">
        <f t="shared" si="46"/>
        <v>0</v>
      </c>
      <c r="AV47" s="116" t="str">
        <f t="shared" si="25"/>
        <v>-</v>
      </c>
      <c r="AW47" s="63">
        <f t="shared" ref="AW47:BB56" si="47">AW110+AW173+AW236+AW299+AW362+AW425</f>
        <v>0</v>
      </c>
      <c r="AX47" s="63">
        <f t="shared" si="47"/>
        <v>0</v>
      </c>
      <c r="AY47" s="63">
        <f t="shared" si="47"/>
        <v>0</v>
      </c>
      <c r="AZ47" s="63">
        <f t="shared" si="47"/>
        <v>0</v>
      </c>
      <c r="BA47" s="63">
        <f t="shared" si="47"/>
        <v>0</v>
      </c>
      <c r="BB47" s="63">
        <f t="shared" si="47"/>
        <v>0</v>
      </c>
      <c r="BC47" s="116" t="s">
        <v>441</v>
      </c>
      <c r="BD47" s="63">
        <f t="shared" ref="BD47:BI56" si="48">BD110+BD173+BD236+BD299+BD362+BD425</f>
        <v>0</v>
      </c>
      <c r="BE47" s="63">
        <f t="shared" si="48"/>
        <v>0</v>
      </c>
      <c r="BF47" s="63">
        <f t="shared" si="48"/>
        <v>0</v>
      </c>
      <c r="BG47" s="63">
        <f t="shared" si="48"/>
        <v>0</v>
      </c>
      <c r="BH47" s="63">
        <f t="shared" si="48"/>
        <v>0</v>
      </c>
      <c r="BI47" s="63">
        <f t="shared" si="48"/>
        <v>0</v>
      </c>
      <c r="BK47" s="116" t="str">
        <f t="shared" si="26"/>
        <v>-</v>
      </c>
      <c r="BL47" s="63">
        <f t="shared" ref="BL47:BQ56" si="49">BL110+BL173+BL236+BL299+BL362+BL425</f>
        <v>0</v>
      </c>
      <c r="BM47" s="63">
        <f t="shared" si="49"/>
        <v>0</v>
      </c>
      <c r="BN47" s="63">
        <f t="shared" si="49"/>
        <v>0</v>
      </c>
      <c r="BO47" s="63">
        <f t="shared" si="49"/>
        <v>0</v>
      </c>
      <c r="BP47" s="63">
        <f t="shared" si="49"/>
        <v>0</v>
      </c>
      <c r="BQ47" s="63">
        <f t="shared" si="49"/>
        <v>0</v>
      </c>
      <c r="BR47" s="116" t="s">
        <v>441</v>
      </c>
      <c r="BS47" s="63">
        <f t="shared" ref="BS47:BX56" si="50">BS110+BS173+BS236+BS299+BS362+BS425</f>
        <v>0</v>
      </c>
      <c r="BT47" s="63">
        <f t="shared" si="50"/>
        <v>0</v>
      </c>
      <c r="BU47" s="63">
        <f t="shared" si="50"/>
        <v>0</v>
      </c>
      <c r="BV47" s="63">
        <f t="shared" si="50"/>
        <v>0</v>
      </c>
      <c r="BW47" s="63">
        <f t="shared" si="50"/>
        <v>0</v>
      </c>
      <c r="BX47" s="63">
        <f t="shared" si="50"/>
        <v>0</v>
      </c>
    </row>
    <row r="48" spans="2:76" hidden="1">
      <c r="B48" s="132" t="str">
        <f>'N0.7_Lookup_References'!B115</f>
        <v>No entry required</v>
      </c>
      <c r="C48" s="116" t="str">
        <f>'N0.7_Lookup_References'!C115</f>
        <v>-</v>
      </c>
      <c r="D48" s="63">
        <f t="shared" si="3"/>
        <v>0</v>
      </c>
      <c r="E48" s="63">
        <f t="shared" si="4"/>
        <v>0</v>
      </c>
      <c r="F48" s="63">
        <f t="shared" si="5"/>
        <v>0</v>
      </c>
      <c r="G48" s="63">
        <f t="shared" si="6"/>
        <v>0</v>
      </c>
      <c r="H48" s="63">
        <f t="shared" si="7"/>
        <v>0</v>
      </c>
      <c r="I48" s="63">
        <f t="shared" si="21"/>
        <v>0</v>
      </c>
      <c r="J48" s="116" t="s">
        <v>441</v>
      </c>
      <c r="K48" s="63">
        <f t="shared" si="8"/>
        <v>0</v>
      </c>
      <c r="L48" s="63">
        <f t="shared" si="9"/>
        <v>0</v>
      </c>
      <c r="M48" s="63">
        <f t="shared" si="10"/>
        <v>0</v>
      </c>
      <c r="N48" s="63">
        <f t="shared" si="11"/>
        <v>0</v>
      </c>
      <c r="O48" s="63">
        <f t="shared" si="12"/>
        <v>0</v>
      </c>
      <c r="P48" s="63">
        <f t="shared" si="22"/>
        <v>0</v>
      </c>
      <c r="R48" s="116" t="str">
        <f t="shared" si="23"/>
        <v>-</v>
      </c>
      <c r="S48" s="63">
        <f t="shared" si="43"/>
        <v>0</v>
      </c>
      <c r="T48" s="63">
        <f t="shared" si="43"/>
        <v>0</v>
      </c>
      <c r="U48" s="63">
        <f t="shared" si="43"/>
        <v>0</v>
      </c>
      <c r="V48" s="63">
        <f t="shared" si="43"/>
        <v>0</v>
      </c>
      <c r="W48" s="63">
        <f t="shared" si="43"/>
        <v>0</v>
      </c>
      <c r="X48" s="63">
        <f t="shared" si="43"/>
        <v>0</v>
      </c>
      <c r="Y48" s="116" t="s">
        <v>441</v>
      </c>
      <c r="Z48" s="63">
        <f t="shared" si="44"/>
        <v>0</v>
      </c>
      <c r="AA48" s="63">
        <f t="shared" si="44"/>
        <v>0</v>
      </c>
      <c r="AB48" s="63">
        <f t="shared" si="44"/>
        <v>0</v>
      </c>
      <c r="AC48" s="63">
        <f t="shared" si="44"/>
        <v>0</v>
      </c>
      <c r="AD48" s="63">
        <f t="shared" si="44"/>
        <v>0</v>
      </c>
      <c r="AE48" s="63">
        <f t="shared" si="44"/>
        <v>0</v>
      </c>
      <c r="AG48" s="116" t="str">
        <f t="shared" si="24"/>
        <v>-</v>
      </c>
      <c r="AH48" s="63">
        <f t="shared" si="45"/>
        <v>0</v>
      </c>
      <c r="AI48" s="63">
        <f t="shared" si="45"/>
        <v>0</v>
      </c>
      <c r="AJ48" s="63">
        <f t="shared" si="45"/>
        <v>0</v>
      </c>
      <c r="AK48" s="63">
        <f t="shared" si="45"/>
        <v>0</v>
      </c>
      <c r="AL48" s="63">
        <f t="shared" si="45"/>
        <v>0</v>
      </c>
      <c r="AM48" s="63">
        <f t="shared" si="45"/>
        <v>0</v>
      </c>
      <c r="AN48" s="116" t="s">
        <v>441</v>
      </c>
      <c r="AO48" s="63">
        <f t="shared" si="46"/>
        <v>0</v>
      </c>
      <c r="AP48" s="63">
        <f t="shared" si="46"/>
        <v>0</v>
      </c>
      <c r="AQ48" s="63">
        <f t="shared" si="46"/>
        <v>0</v>
      </c>
      <c r="AR48" s="63">
        <f t="shared" si="46"/>
        <v>0</v>
      </c>
      <c r="AS48" s="63">
        <f t="shared" si="46"/>
        <v>0</v>
      </c>
      <c r="AT48" s="63">
        <f t="shared" si="46"/>
        <v>0</v>
      </c>
      <c r="AV48" s="116" t="str">
        <f t="shared" si="25"/>
        <v>-</v>
      </c>
      <c r="AW48" s="63">
        <f t="shared" si="47"/>
        <v>0</v>
      </c>
      <c r="AX48" s="63">
        <f t="shared" si="47"/>
        <v>0</v>
      </c>
      <c r="AY48" s="63">
        <f t="shared" si="47"/>
        <v>0</v>
      </c>
      <c r="AZ48" s="63">
        <f t="shared" si="47"/>
        <v>0</v>
      </c>
      <c r="BA48" s="63">
        <f t="shared" si="47"/>
        <v>0</v>
      </c>
      <c r="BB48" s="63">
        <f t="shared" si="47"/>
        <v>0</v>
      </c>
      <c r="BC48" s="116" t="s">
        <v>441</v>
      </c>
      <c r="BD48" s="63">
        <f t="shared" si="48"/>
        <v>0</v>
      </c>
      <c r="BE48" s="63">
        <f t="shared" si="48"/>
        <v>0</v>
      </c>
      <c r="BF48" s="63">
        <f t="shared" si="48"/>
        <v>0</v>
      </c>
      <c r="BG48" s="63">
        <f t="shared" si="48"/>
        <v>0</v>
      </c>
      <c r="BH48" s="63">
        <f t="shared" si="48"/>
        <v>0</v>
      </c>
      <c r="BI48" s="63">
        <f t="shared" si="48"/>
        <v>0</v>
      </c>
      <c r="BK48" s="116" t="str">
        <f t="shared" si="26"/>
        <v>-</v>
      </c>
      <c r="BL48" s="63">
        <f t="shared" si="49"/>
        <v>0</v>
      </c>
      <c r="BM48" s="63">
        <f t="shared" si="49"/>
        <v>0</v>
      </c>
      <c r="BN48" s="63">
        <f t="shared" si="49"/>
        <v>0</v>
      </c>
      <c r="BO48" s="63">
        <f t="shared" si="49"/>
        <v>0</v>
      </c>
      <c r="BP48" s="63">
        <f t="shared" si="49"/>
        <v>0</v>
      </c>
      <c r="BQ48" s="63">
        <f t="shared" si="49"/>
        <v>0</v>
      </c>
      <c r="BR48" s="116" t="s">
        <v>441</v>
      </c>
      <c r="BS48" s="63">
        <f t="shared" si="50"/>
        <v>0</v>
      </c>
      <c r="BT48" s="63">
        <f t="shared" si="50"/>
        <v>0</v>
      </c>
      <c r="BU48" s="63">
        <f t="shared" si="50"/>
        <v>0</v>
      </c>
      <c r="BV48" s="63">
        <f t="shared" si="50"/>
        <v>0</v>
      </c>
      <c r="BW48" s="63">
        <f t="shared" si="50"/>
        <v>0</v>
      </c>
      <c r="BX48" s="63">
        <f t="shared" si="50"/>
        <v>0</v>
      </c>
    </row>
    <row r="49" spans="2:76" hidden="1">
      <c r="B49" s="132" t="str">
        <f>'N0.7_Lookup_References'!B116</f>
        <v>No entry required</v>
      </c>
      <c r="C49" s="116" t="str">
        <f>'N0.7_Lookup_References'!C116</f>
        <v>-</v>
      </c>
      <c r="D49" s="63">
        <f t="shared" ref="D49:D64" si="51">S49+AH49+AW49+BL49</f>
        <v>0</v>
      </c>
      <c r="E49" s="63">
        <f t="shared" ref="E49:E64" si="52">T49+AI49+AX49+BM49</f>
        <v>0</v>
      </c>
      <c r="F49" s="63">
        <f t="shared" ref="F49:F64" si="53">U49+AJ49+AY49+BN49</f>
        <v>0</v>
      </c>
      <c r="G49" s="63">
        <f t="shared" ref="G49:G64" si="54">V49+AK49+AZ49+BO49</f>
        <v>0</v>
      </c>
      <c r="H49" s="63">
        <f t="shared" ref="H49:H64" si="55">W49+AL49+BA49+BP49</f>
        <v>0</v>
      </c>
      <c r="I49" s="63">
        <f t="shared" si="21"/>
        <v>0</v>
      </c>
      <c r="J49" s="116" t="s">
        <v>441</v>
      </c>
      <c r="K49" s="63">
        <f t="shared" ref="K49:K64" si="56">Z49+AO49+BD49+BS49</f>
        <v>0</v>
      </c>
      <c r="L49" s="63">
        <f t="shared" ref="L49:L64" si="57">AA49+AP49+BE49+BT49</f>
        <v>0</v>
      </c>
      <c r="M49" s="63">
        <f t="shared" ref="M49:M64" si="58">AB49+AQ49+BF49+BU49</f>
        <v>0</v>
      </c>
      <c r="N49" s="63">
        <f t="shared" ref="N49:N64" si="59">AC49+AR49+BG49+BV49</f>
        <v>0</v>
      </c>
      <c r="O49" s="63">
        <f t="shared" ref="O49:O64" si="60">AD49+AS49+BH49+BW49</f>
        <v>0</v>
      </c>
      <c r="P49" s="63">
        <f t="shared" si="22"/>
        <v>0</v>
      </c>
      <c r="R49" s="116" t="str">
        <f t="shared" si="23"/>
        <v>-</v>
      </c>
      <c r="S49" s="63">
        <f t="shared" si="43"/>
        <v>0</v>
      </c>
      <c r="T49" s="63">
        <f t="shared" si="43"/>
        <v>0</v>
      </c>
      <c r="U49" s="63">
        <f t="shared" si="43"/>
        <v>0</v>
      </c>
      <c r="V49" s="63">
        <f t="shared" si="43"/>
        <v>0</v>
      </c>
      <c r="W49" s="63">
        <f t="shared" si="43"/>
        <v>0</v>
      </c>
      <c r="X49" s="63">
        <f t="shared" si="43"/>
        <v>0</v>
      </c>
      <c r="Y49" s="116" t="s">
        <v>441</v>
      </c>
      <c r="Z49" s="63">
        <f t="shared" si="44"/>
        <v>0</v>
      </c>
      <c r="AA49" s="63">
        <f t="shared" si="44"/>
        <v>0</v>
      </c>
      <c r="AB49" s="63">
        <f t="shared" si="44"/>
        <v>0</v>
      </c>
      <c r="AC49" s="63">
        <f t="shared" si="44"/>
        <v>0</v>
      </c>
      <c r="AD49" s="63">
        <f t="shared" si="44"/>
        <v>0</v>
      </c>
      <c r="AE49" s="63">
        <f t="shared" si="44"/>
        <v>0</v>
      </c>
      <c r="AG49" s="116" t="str">
        <f t="shared" si="24"/>
        <v>-</v>
      </c>
      <c r="AH49" s="63">
        <f t="shared" si="45"/>
        <v>0</v>
      </c>
      <c r="AI49" s="63">
        <f t="shared" si="45"/>
        <v>0</v>
      </c>
      <c r="AJ49" s="63">
        <f t="shared" si="45"/>
        <v>0</v>
      </c>
      <c r="AK49" s="63">
        <f t="shared" si="45"/>
        <v>0</v>
      </c>
      <c r="AL49" s="63">
        <f t="shared" si="45"/>
        <v>0</v>
      </c>
      <c r="AM49" s="63">
        <f t="shared" si="45"/>
        <v>0</v>
      </c>
      <c r="AN49" s="116" t="s">
        <v>441</v>
      </c>
      <c r="AO49" s="63">
        <f t="shared" si="46"/>
        <v>0</v>
      </c>
      <c r="AP49" s="63">
        <f t="shared" si="46"/>
        <v>0</v>
      </c>
      <c r="AQ49" s="63">
        <f t="shared" si="46"/>
        <v>0</v>
      </c>
      <c r="AR49" s="63">
        <f t="shared" si="46"/>
        <v>0</v>
      </c>
      <c r="AS49" s="63">
        <f t="shared" si="46"/>
        <v>0</v>
      </c>
      <c r="AT49" s="63">
        <f t="shared" si="46"/>
        <v>0</v>
      </c>
      <c r="AV49" s="116" t="str">
        <f t="shared" si="25"/>
        <v>-</v>
      </c>
      <c r="AW49" s="63">
        <f t="shared" si="47"/>
        <v>0</v>
      </c>
      <c r="AX49" s="63">
        <f t="shared" si="47"/>
        <v>0</v>
      </c>
      <c r="AY49" s="63">
        <f t="shared" si="47"/>
        <v>0</v>
      </c>
      <c r="AZ49" s="63">
        <f t="shared" si="47"/>
        <v>0</v>
      </c>
      <c r="BA49" s="63">
        <f t="shared" si="47"/>
        <v>0</v>
      </c>
      <c r="BB49" s="63">
        <f t="shared" si="47"/>
        <v>0</v>
      </c>
      <c r="BC49" s="116" t="s">
        <v>441</v>
      </c>
      <c r="BD49" s="63">
        <f t="shared" si="48"/>
        <v>0</v>
      </c>
      <c r="BE49" s="63">
        <f t="shared" si="48"/>
        <v>0</v>
      </c>
      <c r="BF49" s="63">
        <f t="shared" si="48"/>
        <v>0</v>
      </c>
      <c r="BG49" s="63">
        <f t="shared" si="48"/>
        <v>0</v>
      </c>
      <c r="BH49" s="63">
        <f t="shared" si="48"/>
        <v>0</v>
      </c>
      <c r="BI49" s="63">
        <f t="shared" si="48"/>
        <v>0</v>
      </c>
      <c r="BK49" s="116" t="str">
        <f t="shared" si="26"/>
        <v>-</v>
      </c>
      <c r="BL49" s="63">
        <f t="shared" si="49"/>
        <v>0</v>
      </c>
      <c r="BM49" s="63">
        <f t="shared" si="49"/>
        <v>0</v>
      </c>
      <c r="BN49" s="63">
        <f t="shared" si="49"/>
        <v>0</v>
      </c>
      <c r="BO49" s="63">
        <f t="shared" si="49"/>
        <v>0</v>
      </c>
      <c r="BP49" s="63">
        <f t="shared" si="49"/>
        <v>0</v>
      </c>
      <c r="BQ49" s="63">
        <f t="shared" si="49"/>
        <v>0</v>
      </c>
      <c r="BR49" s="116" t="s">
        <v>441</v>
      </c>
      <c r="BS49" s="63">
        <f t="shared" si="50"/>
        <v>0</v>
      </c>
      <c r="BT49" s="63">
        <f t="shared" si="50"/>
        <v>0</v>
      </c>
      <c r="BU49" s="63">
        <f t="shared" si="50"/>
        <v>0</v>
      </c>
      <c r="BV49" s="63">
        <f t="shared" si="50"/>
        <v>0</v>
      </c>
      <c r="BW49" s="63">
        <f t="shared" si="50"/>
        <v>0</v>
      </c>
      <c r="BX49" s="63">
        <f t="shared" si="50"/>
        <v>0</v>
      </c>
    </row>
    <row r="50" spans="2:76" hidden="1">
      <c r="B50" s="132" t="str">
        <f>'N0.7_Lookup_References'!B117</f>
        <v>No entry required</v>
      </c>
      <c r="C50" s="116" t="str">
        <f>'N0.7_Lookup_References'!C117</f>
        <v>-</v>
      </c>
      <c r="D50" s="63">
        <f t="shared" si="51"/>
        <v>0</v>
      </c>
      <c r="E50" s="63">
        <f t="shared" si="52"/>
        <v>0</v>
      </c>
      <c r="F50" s="63">
        <f t="shared" si="53"/>
        <v>0</v>
      </c>
      <c r="G50" s="63">
        <f t="shared" si="54"/>
        <v>0</v>
      </c>
      <c r="H50" s="63">
        <f t="shared" si="55"/>
        <v>0</v>
      </c>
      <c r="I50" s="63">
        <f t="shared" si="21"/>
        <v>0</v>
      </c>
      <c r="J50" s="116" t="s">
        <v>441</v>
      </c>
      <c r="K50" s="63">
        <f t="shared" si="56"/>
        <v>0</v>
      </c>
      <c r="L50" s="63">
        <f t="shared" si="57"/>
        <v>0</v>
      </c>
      <c r="M50" s="63">
        <f t="shared" si="58"/>
        <v>0</v>
      </c>
      <c r="N50" s="63">
        <f t="shared" si="59"/>
        <v>0</v>
      </c>
      <c r="O50" s="63">
        <f t="shared" si="60"/>
        <v>0</v>
      </c>
      <c r="P50" s="63">
        <f t="shared" si="22"/>
        <v>0</v>
      </c>
      <c r="R50" s="116" t="str">
        <f t="shared" si="23"/>
        <v>-</v>
      </c>
      <c r="S50" s="63">
        <f t="shared" si="43"/>
        <v>0</v>
      </c>
      <c r="T50" s="63">
        <f t="shared" si="43"/>
        <v>0</v>
      </c>
      <c r="U50" s="63">
        <f t="shared" si="43"/>
        <v>0</v>
      </c>
      <c r="V50" s="63">
        <f t="shared" si="43"/>
        <v>0</v>
      </c>
      <c r="W50" s="63">
        <f t="shared" si="43"/>
        <v>0</v>
      </c>
      <c r="X50" s="63">
        <f t="shared" si="43"/>
        <v>0</v>
      </c>
      <c r="Y50" s="116" t="s">
        <v>441</v>
      </c>
      <c r="Z50" s="63">
        <f t="shared" si="44"/>
        <v>0</v>
      </c>
      <c r="AA50" s="63">
        <f t="shared" si="44"/>
        <v>0</v>
      </c>
      <c r="AB50" s="63">
        <f t="shared" si="44"/>
        <v>0</v>
      </c>
      <c r="AC50" s="63">
        <f t="shared" si="44"/>
        <v>0</v>
      </c>
      <c r="AD50" s="63">
        <f t="shared" si="44"/>
        <v>0</v>
      </c>
      <c r="AE50" s="63">
        <f t="shared" si="44"/>
        <v>0</v>
      </c>
      <c r="AG50" s="116" t="str">
        <f t="shared" si="24"/>
        <v>-</v>
      </c>
      <c r="AH50" s="63">
        <f t="shared" si="45"/>
        <v>0</v>
      </c>
      <c r="AI50" s="63">
        <f t="shared" si="45"/>
        <v>0</v>
      </c>
      <c r="AJ50" s="63">
        <f t="shared" si="45"/>
        <v>0</v>
      </c>
      <c r="AK50" s="63">
        <f t="shared" si="45"/>
        <v>0</v>
      </c>
      <c r="AL50" s="63">
        <f t="shared" si="45"/>
        <v>0</v>
      </c>
      <c r="AM50" s="63">
        <f t="shared" si="45"/>
        <v>0</v>
      </c>
      <c r="AN50" s="116" t="s">
        <v>441</v>
      </c>
      <c r="AO50" s="63">
        <f t="shared" si="46"/>
        <v>0</v>
      </c>
      <c r="AP50" s="63">
        <f t="shared" si="46"/>
        <v>0</v>
      </c>
      <c r="AQ50" s="63">
        <f t="shared" si="46"/>
        <v>0</v>
      </c>
      <c r="AR50" s="63">
        <f t="shared" si="46"/>
        <v>0</v>
      </c>
      <c r="AS50" s="63">
        <f t="shared" si="46"/>
        <v>0</v>
      </c>
      <c r="AT50" s="63">
        <f t="shared" si="46"/>
        <v>0</v>
      </c>
      <c r="AV50" s="116" t="str">
        <f t="shared" si="25"/>
        <v>-</v>
      </c>
      <c r="AW50" s="63">
        <f t="shared" si="47"/>
        <v>0</v>
      </c>
      <c r="AX50" s="63">
        <f t="shared" si="47"/>
        <v>0</v>
      </c>
      <c r="AY50" s="63">
        <f t="shared" si="47"/>
        <v>0</v>
      </c>
      <c r="AZ50" s="63">
        <f t="shared" si="47"/>
        <v>0</v>
      </c>
      <c r="BA50" s="63">
        <f t="shared" si="47"/>
        <v>0</v>
      </c>
      <c r="BB50" s="63">
        <f t="shared" si="47"/>
        <v>0</v>
      </c>
      <c r="BC50" s="116" t="s">
        <v>441</v>
      </c>
      <c r="BD50" s="63">
        <f t="shared" si="48"/>
        <v>0</v>
      </c>
      <c r="BE50" s="63">
        <f t="shared" si="48"/>
        <v>0</v>
      </c>
      <c r="BF50" s="63">
        <f t="shared" si="48"/>
        <v>0</v>
      </c>
      <c r="BG50" s="63">
        <f t="shared" si="48"/>
        <v>0</v>
      </c>
      <c r="BH50" s="63">
        <f t="shared" si="48"/>
        <v>0</v>
      </c>
      <c r="BI50" s="63">
        <f t="shared" si="48"/>
        <v>0</v>
      </c>
      <c r="BK50" s="116" t="str">
        <f t="shared" si="26"/>
        <v>-</v>
      </c>
      <c r="BL50" s="63">
        <f t="shared" si="49"/>
        <v>0</v>
      </c>
      <c r="BM50" s="63">
        <f t="shared" si="49"/>
        <v>0</v>
      </c>
      <c r="BN50" s="63">
        <f t="shared" si="49"/>
        <v>0</v>
      </c>
      <c r="BO50" s="63">
        <f t="shared" si="49"/>
        <v>0</v>
      </c>
      <c r="BP50" s="63">
        <f t="shared" si="49"/>
        <v>0</v>
      </c>
      <c r="BQ50" s="63">
        <f t="shared" si="49"/>
        <v>0</v>
      </c>
      <c r="BR50" s="116" t="s">
        <v>441</v>
      </c>
      <c r="BS50" s="63">
        <f t="shared" si="50"/>
        <v>0</v>
      </c>
      <c r="BT50" s="63">
        <f t="shared" si="50"/>
        <v>0</v>
      </c>
      <c r="BU50" s="63">
        <f t="shared" si="50"/>
        <v>0</v>
      </c>
      <c r="BV50" s="63">
        <f t="shared" si="50"/>
        <v>0</v>
      </c>
      <c r="BW50" s="63">
        <f t="shared" si="50"/>
        <v>0</v>
      </c>
      <c r="BX50" s="63">
        <f t="shared" si="50"/>
        <v>0</v>
      </c>
    </row>
    <row r="51" spans="2:76" hidden="1">
      <c r="B51" s="132" t="str">
        <f>'N0.7_Lookup_References'!B118</f>
        <v>No entry required</v>
      </c>
      <c r="C51" s="116" t="str">
        <f>'N0.7_Lookup_References'!C118</f>
        <v>-</v>
      </c>
      <c r="D51" s="63">
        <f t="shared" si="51"/>
        <v>0</v>
      </c>
      <c r="E51" s="63">
        <f t="shared" si="52"/>
        <v>0</v>
      </c>
      <c r="F51" s="63">
        <f t="shared" si="53"/>
        <v>0</v>
      </c>
      <c r="G51" s="63">
        <f t="shared" si="54"/>
        <v>0</v>
      </c>
      <c r="H51" s="63">
        <f t="shared" si="55"/>
        <v>0</v>
      </c>
      <c r="I51" s="63">
        <f t="shared" si="21"/>
        <v>0</v>
      </c>
      <c r="J51" s="116" t="s">
        <v>441</v>
      </c>
      <c r="K51" s="63">
        <f t="shared" si="56"/>
        <v>0</v>
      </c>
      <c r="L51" s="63">
        <f t="shared" si="57"/>
        <v>0</v>
      </c>
      <c r="M51" s="63">
        <f t="shared" si="58"/>
        <v>0</v>
      </c>
      <c r="N51" s="63">
        <f t="shared" si="59"/>
        <v>0</v>
      </c>
      <c r="O51" s="63">
        <f t="shared" si="60"/>
        <v>0</v>
      </c>
      <c r="P51" s="63">
        <f t="shared" si="22"/>
        <v>0</v>
      </c>
      <c r="R51" s="116" t="str">
        <f t="shared" si="23"/>
        <v>-</v>
      </c>
      <c r="S51" s="63">
        <f t="shared" si="43"/>
        <v>0</v>
      </c>
      <c r="T51" s="63">
        <f t="shared" si="43"/>
        <v>0</v>
      </c>
      <c r="U51" s="63">
        <f t="shared" si="43"/>
        <v>0</v>
      </c>
      <c r="V51" s="63">
        <f t="shared" si="43"/>
        <v>0</v>
      </c>
      <c r="W51" s="63">
        <f t="shared" si="43"/>
        <v>0</v>
      </c>
      <c r="X51" s="63">
        <f t="shared" si="43"/>
        <v>0</v>
      </c>
      <c r="Y51" s="116" t="s">
        <v>441</v>
      </c>
      <c r="Z51" s="63">
        <f t="shared" si="44"/>
        <v>0</v>
      </c>
      <c r="AA51" s="63">
        <f t="shared" si="44"/>
        <v>0</v>
      </c>
      <c r="AB51" s="63">
        <f t="shared" si="44"/>
        <v>0</v>
      </c>
      <c r="AC51" s="63">
        <f t="shared" si="44"/>
        <v>0</v>
      </c>
      <c r="AD51" s="63">
        <f t="shared" si="44"/>
        <v>0</v>
      </c>
      <c r="AE51" s="63">
        <f t="shared" si="44"/>
        <v>0</v>
      </c>
      <c r="AG51" s="116" t="str">
        <f t="shared" si="24"/>
        <v>-</v>
      </c>
      <c r="AH51" s="63">
        <f t="shared" si="45"/>
        <v>0</v>
      </c>
      <c r="AI51" s="63">
        <f t="shared" si="45"/>
        <v>0</v>
      </c>
      <c r="AJ51" s="63">
        <f t="shared" si="45"/>
        <v>0</v>
      </c>
      <c r="AK51" s="63">
        <f t="shared" si="45"/>
        <v>0</v>
      </c>
      <c r="AL51" s="63">
        <f t="shared" si="45"/>
        <v>0</v>
      </c>
      <c r="AM51" s="63">
        <f t="shared" si="45"/>
        <v>0</v>
      </c>
      <c r="AN51" s="116" t="s">
        <v>441</v>
      </c>
      <c r="AO51" s="63">
        <f t="shared" si="46"/>
        <v>0</v>
      </c>
      <c r="AP51" s="63">
        <f t="shared" si="46"/>
        <v>0</v>
      </c>
      <c r="AQ51" s="63">
        <f t="shared" si="46"/>
        <v>0</v>
      </c>
      <c r="AR51" s="63">
        <f t="shared" si="46"/>
        <v>0</v>
      </c>
      <c r="AS51" s="63">
        <f t="shared" si="46"/>
        <v>0</v>
      </c>
      <c r="AT51" s="63">
        <f t="shared" si="46"/>
        <v>0</v>
      </c>
      <c r="AV51" s="116" t="str">
        <f t="shared" si="25"/>
        <v>-</v>
      </c>
      <c r="AW51" s="63">
        <f t="shared" si="47"/>
        <v>0</v>
      </c>
      <c r="AX51" s="63">
        <f t="shared" si="47"/>
        <v>0</v>
      </c>
      <c r="AY51" s="63">
        <f t="shared" si="47"/>
        <v>0</v>
      </c>
      <c r="AZ51" s="63">
        <f t="shared" si="47"/>
        <v>0</v>
      </c>
      <c r="BA51" s="63">
        <f t="shared" si="47"/>
        <v>0</v>
      </c>
      <c r="BB51" s="63">
        <f t="shared" si="47"/>
        <v>0</v>
      </c>
      <c r="BC51" s="116" t="s">
        <v>441</v>
      </c>
      <c r="BD51" s="63">
        <f t="shared" si="48"/>
        <v>0</v>
      </c>
      <c r="BE51" s="63">
        <f t="shared" si="48"/>
        <v>0</v>
      </c>
      <c r="BF51" s="63">
        <f t="shared" si="48"/>
        <v>0</v>
      </c>
      <c r="BG51" s="63">
        <f t="shared" si="48"/>
        <v>0</v>
      </c>
      <c r="BH51" s="63">
        <f t="shared" si="48"/>
        <v>0</v>
      </c>
      <c r="BI51" s="63">
        <f t="shared" si="48"/>
        <v>0</v>
      </c>
      <c r="BK51" s="116" t="str">
        <f t="shared" si="26"/>
        <v>-</v>
      </c>
      <c r="BL51" s="63">
        <f t="shared" si="49"/>
        <v>0</v>
      </c>
      <c r="BM51" s="63">
        <f t="shared" si="49"/>
        <v>0</v>
      </c>
      <c r="BN51" s="63">
        <f t="shared" si="49"/>
        <v>0</v>
      </c>
      <c r="BO51" s="63">
        <f t="shared" si="49"/>
        <v>0</v>
      </c>
      <c r="BP51" s="63">
        <f t="shared" si="49"/>
        <v>0</v>
      </c>
      <c r="BQ51" s="63">
        <f t="shared" si="49"/>
        <v>0</v>
      </c>
      <c r="BR51" s="116" t="s">
        <v>441</v>
      </c>
      <c r="BS51" s="63">
        <f t="shared" si="50"/>
        <v>0</v>
      </c>
      <c r="BT51" s="63">
        <f t="shared" si="50"/>
        <v>0</v>
      </c>
      <c r="BU51" s="63">
        <f t="shared" si="50"/>
        <v>0</v>
      </c>
      <c r="BV51" s="63">
        <f t="shared" si="50"/>
        <v>0</v>
      </c>
      <c r="BW51" s="63">
        <f t="shared" si="50"/>
        <v>0</v>
      </c>
      <c r="BX51" s="63">
        <f t="shared" si="50"/>
        <v>0</v>
      </c>
    </row>
    <row r="52" spans="2:76" hidden="1">
      <c r="B52" s="132" t="str">
        <f>'N0.7_Lookup_References'!B119</f>
        <v>No entry required</v>
      </c>
      <c r="C52" s="116" t="str">
        <f>'N0.7_Lookup_References'!C119</f>
        <v>-</v>
      </c>
      <c r="D52" s="63">
        <f t="shared" si="51"/>
        <v>0</v>
      </c>
      <c r="E52" s="63">
        <f t="shared" si="52"/>
        <v>0</v>
      </c>
      <c r="F52" s="63">
        <f t="shared" si="53"/>
        <v>0</v>
      </c>
      <c r="G52" s="63">
        <f t="shared" si="54"/>
        <v>0</v>
      </c>
      <c r="H52" s="63">
        <f t="shared" si="55"/>
        <v>0</v>
      </c>
      <c r="I52" s="63">
        <f t="shared" si="21"/>
        <v>0</v>
      </c>
      <c r="J52" s="116" t="s">
        <v>441</v>
      </c>
      <c r="K52" s="63">
        <f t="shared" si="56"/>
        <v>0</v>
      </c>
      <c r="L52" s="63">
        <f t="shared" si="57"/>
        <v>0</v>
      </c>
      <c r="M52" s="63">
        <f t="shared" si="58"/>
        <v>0</v>
      </c>
      <c r="N52" s="63">
        <f t="shared" si="59"/>
        <v>0</v>
      </c>
      <c r="O52" s="63">
        <f t="shared" si="60"/>
        <v>0</v>
      </c>
      <c r="P52" s="63">
        <f t="shared" si="22"/>
        <v>0</v>
      </c>
      <c r="R52" s="116" t="str">
        <f t="shared" si="23"/>
        <v>-</v>
      </c>
      <c r="S52" s="63">
        <f t="shared" si="43"/>
        <v>0</v>
      </c>
      <c r="T52" s="63">
        <f t="shared" si="43"/>
        <v>0</v>
      </c>
      <c r="U52" s="63">
        <f t="shared" si="43"/>
        <v>0</v>
      </c>
      <c r="V52" s="63">
        <f t="shared" si="43"/>
        <v>0</v>
      </c>
      <c r="W52" s="63">
        <f t="shared" si="43"/>
        <v>0</v>
      </c>
      <c r="X52" s="63">
        <f t="shared" si="43"/>
        <v>0</v>
      </c>
      <c r="Y52" s="116" t="s">
        <v>441</v>
      </c>
      <c r="Z52" s="63">
        <f t="shared" si="44"/>
        <v>0</v>
      </c>
      <c r="AA52" s="63">
        <f t="shared" si="44"/>
        <v>0</v>
      </c>
      <c r="AB52" s="63">
        <f t="shared" si="44"/>
        <v>0</v>
      </c>
      <c r="AC52" s="63">
        <f t="shared" si="44"/>
        <v>0</v>
      </c>
      <c r="AD52" s="63">
        <f t="shared" si="44"/>
        <v>0</v>
      </c>
      <c r="AE52" s="63">
        <f t="shared" si="44"/>
        <v>0</v>
      </c>
      <c r="AG52" s="116" t="str">
        <f t="shared" si="24"/>
        <v>-</v>
      </c>
      <c r="AH52" s="63">
        <f t="shared" si="45"/>
        <v>0</v>
      </c>
      <c r="AI52" s="63">
        <f t="shared" si="45"/>
        <v>0</v>
      </c>
      <c r="AJ52" s="63">
        <f t="shared" si="45"/>
        <v>0</v>
      </c>
      <c r="AK52" s="63">
        <f t="shared" si="45"/>
        <v>0</v>
      </c>
      <c r="AL52" s="63">
        <f t="shared" si="45"/>
        <v>0</v>
      </c>
      <c r="AM52" s="63">
        <f t="shared" si="45"/>
        <v>0</v>
      </c>
      <c r="AN52" s="116" t="s">
        <v>441</v>
      </c>
      <c r="AO52" s="63">
        <f t="shared" si="46"/>
        <v>0</v>
      </c>
      <c r="AP52" s="63">
        <f t="shared" si="46"/>
        <v>0</v>
      </c>
      <c r="AQ52" s="63">
        <f t="shared" si="46"/>
        <v>0</v>
      </c>
      <c r="AR52" s="63">
        <f t="shared" si="46"/>
        <v>0</v>
      </c>
      <c r="AS52" s="63">
        <f t="shared" si="46"/>
        <v>0</v>
      </c>
      <c r="AT52" s="63">
        <f t="shared" si="46"/>
        <v>0</v>
      </c>
      <c r="AV52" s="116" t="str">
        <f t="shared" si="25"/>
        <v>-</v>
      </c>
      <c r="AW52" s="63">
        <f t="shared" si="47"/>
        <v>0</v>
      </c>
      <c r="AX52" s="63">
        <f t="shared" si="47"/>
        <v>0</v>
      </c>
      <c r="AY52" s="63">
        <f t="shared" si="47"/>
        <v>0</v>
      </c>
      <c r="AZ52" s="63">
        <f t="shared" si="47"/>
        <v>0</v>
      </c>
      <c r="BA52" s="63">
        <f t="shared" si="47"/>
        <v>0</v>
      </c>
      <c r="BB52" s="63">
        <f t="shared" si="47"/>
        <v>0</v>
      </c>
      <c r="BC52" s="116" t="s">
        <v>441</v>
      </c>
      <c r="BD52" s="63">
        <f t="shared" si="48"/>
        <v>0</v>
      </c>
      <c r="BE52" s="63">
        <f t="shared" si="48"/>
        <v>0</v>
      </c>
      <c r="BF52" s="63">
        <f t="shared" si="48"/>
        <v>0</v>
      </c>
      <c r="BG52" s="63">
        <f t="shared" si="48"/>
        <v>0</v>
      </c>
      <c r="BH52" s="63">
        <f t="shared" si="48"/>
        <v>0</v>
      </c>
      <c r="BI52" s="63">
        <f t="shared" si="48"/>
        <v>0</v>
      </c>
      <c r="BK52" s="116" t="str">
        <f t="shared" si="26"/>
        <v>-</v>
      </c>
      <c r="BL52" s="63">
        <f t="shared" si="49"/>
        <v>0</v>
      </c>
      <c r="BM52" s="63">
        <f t="shared" si="49"/>
        <v>0</v>
      </c>
      <c r="BN52" s="63">
        <f t="shared" si="49"/>
        <v>0</v>
      </c>
      <c r="BO52" s="63">
        <f t="shared" si="49"/>
        <v>0</v>
      </c>
      <c r="BP52" s="63">
        <f t="shared" si="49"/>
        <v>0</v>
      </c>
      <c r="BQ52" s="63">
        <f t="shared" si="49"/>
        <v>0</v>
      </c>
      <c r="BR52" s="116" t="s">
        <v>441</v>
      </c>
      <c r="BS52" s="63">
        <f t="shared" si="50"/>
        <v>0</v>
      </c>
      <c r="BT52" s="63">
        <f t="shared" si="50"/>
        <v>0</v>
      </c>
      <c r="BU52" s="63">
        <f t="shared" si="50"/>
        <v>0</v>
      </c>
      <c r="BV52" s="63">
        <f t="shared" si="50"/>
        <v>0</v>
      </c>
      <c r="BW52" s="63">
        <f t="shared" si="50"/>
        <v>0</v>
      </c>
      <c r="BX52" s="63">
        <f t="shared" si="50"/>
        <v>0</v>
      </c>
    </row>
    <row r="53" spans="2:76" hidden="1">
      <c r="B53" s="132" t="str">
        <f>'N0.7_Lookup_References'!B120</f>
        <v>No entry required</v>
      </c>
      <c r="C53" s="116" t="str">
        <f>'N0.7_Lookup_References'!C120</f>
        <v>-</v>
      </c>
      <c r="D53" s="63">
        <f t="shared" si="51"/>
        <v>0</v>
      </c>
      <c r="E53" s="63">
        <f t="shared" si="52"/>
        <v>0</v>
      </c>
      <c r="F53" s="63">
        <f t="shared" si="53"/>
        <v>0</v>
      </c>
      <c r="G53" s="63">
        <f t="shared" si="54"/>
        <v>0</v>
      </c>
      <c r="H53" s="63">
        <f t="shared" si="55"/>
        <v>0</v>
      </c>
      <c r="I53" s="63">
        <f t="shared" si="21"/>
        <v>0</v>
      </c>
      <c r="J53" s="116" t="s">
        <v>441</v>
      </c>
      <c r="K53" s="63">
        <f t="shared" si="56"/>
        <v>0</v>
      </c>
      <c r="L53" s="63">
        <f t="shared" si="57"/>
        <v>0</v>
      </c>
      <c r="M53" s="63">
        <f t="shared" si="58"/>
        <v>0</v>
      </c>
      <c r="N53" s="63">
        <f t="shared" si="59"/>
        <v>0</v>
      </c>
      <c r="O53" s="63">
        <f t="shared" si="60"/>
        <v>0</v>
      </c>
      <c r="P53" s="63">
        <f t="shared" si="22"/>
        <v>0</v>
      </c>
      <c r="R53" s="116" t="str">
        <f t="shared" si="23"/>
        <v>-</v>
      </c>
      <c r="S53" s="63">
        <f t="shared" si="43"/>
        <v>0</v>
      </c>
      <c r="T53" s="63">
        <f t="shared" si="43"/>
        <v>0</v>
      </c>
      <c r="U53" s="63">
        <f t="shared" si="43"/>
        <v>0</v>
      </c>
      <c r="V53" s="63">
        <f t="shared" si="43"/>
        <v>0</v>
      </c>
      <c r="W53" s="63">
        <f t="shared" si="43"/>
        <v>0</v>
      </c>
      <c r="X53" s="63">
        <f t="shared" si="43"/>
        <v>0</v>
      </c>
      <c r="Y53" s="116" t="s">
        <v>441</v>
      </c>
      <c r="Z53" s="63">
        <f t="shared" si="44"/>
        <v>0</v>
      </c>
      <c r="AA53" s="63">
        <f t="shared" si="44"/>
        <v>0</v>
      </c>
      <c r="AB53" s="63">
        <f t="shared" si="44"/>
        <v>0</v>
      </c>
      <c r="AC53" s="63">
        <f t="shared" si="44"/>
        <v>0</v>
      </c>
      <c r="AD53" s="63">
        <f t="shared" si="44"/>
        <v>0</v>
      </c>
      <c r="AE53" s="63">
        <f t="shared" si="44"/>
        <v>0</v>
      </c>
      <c r="AG53" s="116" t="str">
        <f t="shared" si="24"/>
        <v>-</v>
      </c>
      <c r="AH53" s="63">
        <f t="shared" si="45"/>
        <v>0</v>
      </c>
      <c r="AI53" s="63">
        <f t="shared" si="45"/>
        <v>0</v>
      </c>
      <c r="AJ53" s="63">
        <f t="shared" si="45"/>
        <v>0</v>
      </c>
      <c r="AK53" s="63">
        <f t="shared" si="45"/>
        <v>0</v>
      </c>
      <c r="AL53" s="63">
        <f t="shared" si="45"/>
        <v>0</v>
      </c>
      <c r="AM53" s="63">
        <f t="shared" si="45"/>
        <v>0</v>
      </c>
      <c r="AN53" s="116" t="s">
        <v>441</v>
      </c>
      <c r="AO53" s="63">
        <f t="shared" si="46"/>
        <v>0</v>
      </c>
      <c r="AP53" s="63">
        <f t="shared" si="46"/>
        <v>0</v>
      </c>
      <c r="AQ53" s="63">
        <f t="shared" si="46"/>
        <v>0</v>
      </c>
      <c r="AR53" s="63">
        <f t="shared" si="46"/>
        <v>0</v>
      </c>
      <c r="AS53" s="63">
        <f t="shared" si="46"/>
        <v>0</v>
      </c>
      <c r="AT53" s="63">
        <f t="shared" si="46"/>
        <v>0</v>
      </c>
      <c r="AV53" s="116" t="str">
        <f t="shared" si="25"/>
        <v>-</v>
      </c>
      <c r="AW53" s="63">
        <f t="shared" si="47"/>
        <v>0</v>
      </c>
      <c r="AX53" s="63">
        <f t="shared" si="47"/>
        <v>0</v>
      </c>
      <c r="AY53" s="63">
        <f t="shared" si="47"/>
        <v>0</v>
      </c>
      <c r="AZ53" s="63">
        <f t="shared" si="47"/>
        <v>0</v>
      </c>
      <c r="BA53" s="63">
        <f t="shared" si="47"/>
        <v>0</v>
      </c>
      <c r="BB53" s="63">
        <f t="shared" si="47"/>
        <v>0</v>
      </c>
      <c r="BC53" s="116" t="s">
        <v>441</v>
      </c>
      <c r="BD53" s="63">
        <f t="shared" si="48"/>
        <v>0</v>
      </c>
      <c r="BE53" s="63">
        <f t="shared" si="48"/>
        <v>0</v>
      </c>
      <c r="BF53" s="63">
        <f t="shared" si="48"/>
        <v>0</v>
      </c>
      <c r="BG53" s="63">
        <f t="shared" si="48"/>
        <v>0</v>
      </c>
      <c r="BH53" s="63">
        <f t="shared" si="48"/>
        <v>0</v>
      </c>
      <c r="BI53" s="63">
        <f t="shared" si="48"/>
        <v>0</v>
      </c>
      <c r="BK53" s="116" t="str">
        <f t="shared" si="26"/>
        <v>-</v>
      </c>
      <c r="BL53" s="63">
        <f t="shared" si="49"/>
        <v>0</v>
      </c>
      <c r="BM53" s="63">
        <f t="shared" si="49"/>
        <v>0</v>
      </c>
      <c r="BN53" s="63">
        <f t="shared" si="49"/>
        <v>0</v>
      </c>
      <c r="BO53" s="63">
        <f t="shared" si="49"/>
        <v>0</v>
      </c>
      <c r="BP53" s="63">
        <f t="shared" si="49"/>
        <v>0</v>
      </c>
      <c r="BQ53" s="63">
        <f t="shared" si="49"/>
        <v>0</v>
      </c>
      <c r="BR53" s="116" t="s">
        <v>441</v>
      </c>
      <c r="BS53" s="63">
        <f t="shared" si="50"/>
        <v>0</v>
      </c>
      <c r="BT53" s="63">
        <f t="shared" si="50"/>
        <v>0</v>
      </c>
      <c r="BU53" s="63">
        <f t="shared" si="50"/>
        <v>0</v>
      </c>
      <c r="BV53" s="63">
        <f t="shared" si="50"/>
        <v>0</v>
      </c>
      <c r="BW53" s="63">
        <f t="shared" si="50"/>
        <v>0</v>
      </c>
      <c r="BX53" s="63">
        <f t="shared" si="50"/>
        <v>0</v>
      </c>
    </row>
    <row r="54" spans="2:76" hidden="1">
      <c r="B54" s="132" t="str">
        <f>'N0.7_Lookup_References'!B121</f>
        <v>No entry required</v>
      </c>
      <c r="C54" s="116" t="str">
        <f>'N0.7_Lookup_References'!C121</f>
        <v>-</v>
      </c>
      <c r="D54" s="63">
        <f t="shared" si="51"/>
        <v>0</v>
      </c>
      <c r="E54" s="63">
        <f t="shared" si="52"/>
        <v>0</v>
      </c>
      <c r="F54" s="63">
        <f t="shared" si="53"/>
        <v>0</v>
      </c>
      <c r="G54" s="63">
        <f t="shared" si="54"/>
        <v>0</v>
      </c>
      <c r="H54" s="63">
        <f t="shared" si="55"/>
        <v>0</v>
      </c>
      <c r="I54" s="63">
        <f t="shared" si="21"/>
        <v>0</v>
      </c>
      <c r="J54" s="116" t="s">
        <v>441</v>
      </c>
      <c r="K54" s="63">
        <f t="shared" si="56"/>
        <v>0</v>
      </c>
      <c r="L54" s="63">
        <f t="shared" si="57"/>
        <v>0</v>
      </c>
      <c r="M54" s="63">
        <f t="shared" si="58"/>
        <v>0</v>
      </c>
      <c r="N54" s="63">
        <f t="shared" si="59"/>
        <v>0</v>
      </c>
      <c r="O54" s="63">
        <f t="shared" si="60"/>
        <v>0</v>
      </c>
      <c r="P54" s="63">
        <f t="shared" si="22"/>
        <v>0</v>
      </c>
      <c r="R54" s="116" t="str">
        <f t="shared" si="23"/>
        <v>-</v>
      </c>
      <c r="S54" s="63">
        <f t="shared" si="43"/>
        <v>0</v>
      </c>
      <c r="T54" s="63">
        <f t="shared" si="43"/>
        <v>0</v>
      </c>
      <c r="U54" s="63">
        <f t="shared" si="43"/>
        <v>0</v>
      </c>
      <c r="V54" s="63">
        <f t="shared" si="43"/>
        <v>0</v>
      </c>
      <c r="W54" s="63">
        <f t="shared" si="43"/>
        <v>0</v>
      </c>
      <c r="X54" s="63">
        <f t="shared" si="43"/>
        <v>0</v>
      </c>
      <c r="Y54" s="116" t="s">
        <v>441</v>
      </c>
      <c r="Z54" s="63">
        <f t="shared" si="44"/>
        <v>0</v>
      </c>
      <c r="AA54" s="63">
        <f t="shared" si="44"/>
        <v>0</v>
      </c>
      <c r="AB54" s="63">
        <f t="shared" si="44"/>
        <v>0</v>
      </c>
      <c r="AC54" s="63">
        <f t="shared" si="44"/>
        <v>0</v>
      </c>
      <c r="AD54" s="63">
        <f t="shared" si="44"/>
        <v>0</v>
      </c>
      <c r="AE54" s="63">
        <f t="shared" si="44"/>
        <v>0</v>
      </c>
      <c r="AG54" s="116" t="str">
        <f t="shared" si="24"/>
        <v>-</v>
      </c>
      <c r="AH54" s="63">
        <f t="shared" si="45"/>
        <v>0</v>
      </c>
      <c r="AI54" s="63">
        <f t="shared" si="45"/>
        <v>0</v>
      </c>
      <c r="AJ54" s="63">
        <f t="shared" si="45"/>
        <v>0</v>
      </c>
      <c r="AK54" s="63">
        <f t="shared" si="45"/>
        <v>0</v>
      </c>
      <c r="AL54" s="63">
        <f t="shared" si="45"/>
        <v>0</v>
      </c>
      <c r="AM54" s="63">
        <f t="shared" si="45"/>
        <v>0</v>
      </c>
      <c r="AN54" s="116" t="s">
        <v>441</v>
      </c>
      <c r="AO54" s="63">
        <f t="shared" si="46"/>
        <v>0</v>
      </c>
      <c r="AP54" s="63">
        <f t="shared" si="46"/>
        <v>0</v>
      </c>
      <c r="AQ54" s="63">
        <f t="shared" si="46"/>
        <v>0</v>
      </c>
      <c r="AR54" s="63">
        <f t="shared" si="46"/>
        <v>0</v>
      </c>
      <c r="AS54" s="63">
        <f t="shared" si="46"/>
        <v>0</v>
      </c>
      <c r="AT54" s="63">
        <f t="shared" si="46"/>
        <v>0</v>
      </c>
      <c r="AV54" s="116" t="str">
        <f t="shared" si="25"/>
        <v>-</v>
      </c>
      <c r="AW54" s="63">
        <f t="shared" si="47"/>
        <v>0</v>
      </c>
      <c r="AX54" s="63">
        <f t="shared" si="47"/>
        <v>0</v>
      </c>
      <c r="AY54" s="63">
        <f t="shared" si="47"/>
        <v>0</v>
      </c>
      <c r="AZ54" s="63">
        <f t="shared" si="47"/>
        <v>0</v>
      </c>
      <c r="BA54" s="63">
        <f t="shared" si="47"/>
        <v>0</v>
      </c>
      <c r="BB54" s="63">
        <f t="shared" si="47"/>
        <v>0</v>
      </c>
      <c r="BC54" s="116" t="s">
        <v>441</v>
      </c>
      <c r="BD54" s="63">
        <f t="shared" si="48"/>
        <v>0</v>
      </c>
      <c r="BE54" s="63">
        <f t="shared" si="48"/>
        <v>0</v>
      </c>
      <c r="BF54" s="63">
        <f t="shared" si="48"/>
        <v>0</v>
      </c>
      <c r="BG54" s="63">
        <f t="shared" si="48"/>
        <v>0</v>
      </c>
      <c r="BH54" s="63">
        <f t="shared" si="48"/>
        <v>0</v>
      </c>
      <c r="BI54" s="63">
        <f t="shared" si="48"/>
        <v>0</v>
      </c>
      <c r="BK54" s="116" t="str">
        <f t="shared" si="26"/>
        <v>-</v>
      </c>
      <c r="BL54" s="63">
        <f t="shared" si="49"/>
        <v>0</v>
      </c>
      <c r="BM54" s="63">
        <f t="shared" si="49"/>
        <v>0</v>
      </c>
      <c r="BN54" s="63">
        <f t="shared" si="49"/>
        <v>0</v>
      </c>
      <c r="BO54" s="63">
        <f t="shared" si="49"/>
        <v>0</v>
      </c>
      <c r="BP54" s="63">
        <f t="shared" si="49"/>
        <v>0</v>
      </c>
      <c r="BQ54" s="63">
        <f t="shared" si="49"/>
        <v>0</v>
      </c>
      <c r="BR54" s="116" t="s">
        <v>441</v>
      </c>
      <c r="BS54" s="63">
        <f t="shared" si="50"/>
        <v>0</v>
      </c>
      <c r="BT54" s="63">
        <f t="shared" si="50"/>
        <v>0</v>
      </c>
      <c r="BU54" s="63">
        <f t="shared" si="50"/>
        <v>0</v>
      </c>
      <c r="BV54" s="63">
        <f t="shared" si="50"/>
        <v>0</v>
      </c>
      <c r="BW54" s="63">
        <f t="shared" si="50"/>
        <v>0</v>
      </c>
      <c r="BX54" s="63">
        <f t="shared" si="50"/>
        <v>0</v>
      </c>
    </row>
    <row r="55" spans="2:76" hidden="1">
      <c r="B55" s="132" t="str">
        <f>'N0.7_Lookup_References'!B122</f>
        <v>No entry required</v>
      </c>
      <c r="C55" s="116" t="str">
        <f>'N0.7_Lookup_References'!C122</f>
        <v>-</v>
      </c>
      <c r="D55" s="63">
        <f t="shared" si="51"/>
        <v>0</v>
      </c>
      <c r="E55" s="63">
        <f t="shared" si="52"/>
        <v>0</v>
      </c>
      <c r="F55" s="63">
        <f t="shared" si="53"/>
        <v>0</v>
      </c>
      <c r="G55" s="63">
        <f t="shared" si="54"/>
        <v>0</v>
      </c>
      <c r="H55" s="63">
        <f t="shared" si="55"/>
        <v>0</v>
      </c>
      <c r="I55" s="63">
        <f t="shared" si="21"/>
        <v>0</v>
      </c>
      <c r="J55" s="116" t="s">
        <v>441</v>
      </c>
      <c r="K55" s="63">
        <f t="shared" si="56"/>
        <v>0</v>
      </c>
      <c r="L55" s="63">
        <f t="shared" si="57"/>
        <v>0</v>
      </c>
      <c r="M55" s="63">
        <f t="shared" si="58"/>
        <v>0</v>
      </c>
      <c r="N55" s="63">
        <f t="shared" si="59"/>
        <v>0</v>
      </c>
      <c r="O55" s="63">
        <f t="shared" si="60"/>
        <v>0</v>
      </c>
      <c r="P55" s="63">
        <f t="shared" si="22"/>
        <v>0</v>
      </c>
      <c r="R55" s="116" t="str">
        <f t="shared" si="23"/>
        <v>-</v>
      </c>
      <c r="S55" s="63">
        <f t="shared" si="43"/>
        <v>0</v>
      </c>
      <c r="T55" s="63">
        <f t="shared" si="43"/>
        <v>0</v>
      </c>
      <c r="U55" s="63">
        <f t="shared" si="43"/>
        <v>0</v>
      </c>
      <c r="V55" s="63">
        <f t="shared" si="43"/>
        <v>0</v>
      </c>
      <c r="W55" s="63">
        <f t="shared" si="43"/>
        <v>0</v>
      </c>
      <c r="X55" s="63">
        <f t="shared" si="43"/>
        <v>0</v>
      </c>
      <c r="Y55" s="116" t="s">
        <v>441</v>
      </c>
      <c r="Z55" s="63">
        <f t="shared" si="44"/>
        <v>0</v>
      </c>
      <c r="AA55" s="63">
        <f t="shared" si="44"/>
        <v>0</v>
      </c>
      <c r="AB55" s="63">
        <f t="shared" si="44"/>
        <v>0</v>
      </c>
      <c r="AC55" s="63">
        <f t="shared" si="44"/>
        <v>0</v>
      </c>
      <c r="AD55" s="63">
        <f t="shared" si="44"/>
        <v>0</v>
      </c>
      <c r="AE55" s="63">
        <f t="shared" si="44"/>
        <v>0</v>
      </c>
      <c r="AG55" s="116" t="str">
        <f t="shared" si="24"/>
        <v>-</v>
      </c>
      <c r="AH55" s="63">
        <f t="shared" si="45"/>
        <v>0</v>
      </c>
      <c r="AI55" s="63">
        <f t="shared" si="45"/>
        <v>0</v>
      </c>
      <c r="AJ55" s="63">
        <f t="shared" si="45"/>
        <v>0</v>
      </c>
      <c r="AK55" s="63">
        <f t="shared" si="45"/>
        <v>0</v>
      </c>
      <c r="AL55" s="63">
        <f t="shared" si="45"/>
        <v>0</v>
      </c>
      <c r="AM55" s="63">
        <f t="shared" si="45"/>
        <v>0</v>
      </c>
      <c r="AN55" s="116" t="s">
        <v>441</v>
      </c>
      <c r="AO55" s="63">
        <f t="shared" si="46"/>
        <v>0</v>
      </c>
      <c r="AP55" s="63">
        <f t="shared" si="46"/>
        <v>0</v>
      </c>
      <c r="AQ55" s="63">
        <f t="shared" si="46"/>
        <v>0</v>
      </c>
      <c r="AR55" s="63">
        <f t="shared" si="46"/>
        <v>0</v>
      </c>
      <c r="AS55" s="63">
        <f t="shared" si="46"/>
        <v>0</v>
      </c>
      <c r="AT55" s="63">
        <f t="shared" si="46"/>
        <v>0</v>
      </c>
      <c r="AV55" s="116" t="str">
        <f t="shared" si="25"/>
        <v>-</v>
      </c>
      <c r="AW55" s="63">
        <f t="shared" si="47"/>
        <v>0</v>
      </c>
      <c r="AX55" s="63">
        <f t="shared" si="47"/>
        <v>0</v>
      </c>
      <c r="AY55" s="63">
        <f t="shared" si="47"/>
        <v>0</v>
      </c>
      <c r="AZ55" s="63">
        <f t="shared" si="47"/>
        <v>0</v>
      </c>
      <c r="BA55" s="63">
        <f t="shared" si="47"/>
        <v>0</v>
      </c>
      <c r="BB55" s="63">
        <f t="shared" si="47"/>
        <v>0</v>
      </c>
      <c r="BC55" s="116" t="s">
        <v>441</v>
      </c>
      <c r="BD55" s="63">
        <f t="shared" si="48"/>
        <v>0</v>
      </c>
      <c r="BE55" s="63">
        <f t="shared" si="48"/>
        <v>0</v>
      </c>
      <c r="BF55" s="63">
        <f t="shared" si="48"/>
        <v>0</v>
      </c>
      <c r="BG55" s="63">
        <f t="shared" si="48"/>
        <v>0</v>
      </c>
      <c r="BH55" s="63">
        <f t="shared" si="48"/>
        <v>0</v>
      </c>
      <c r="BI55" s="63">
        <f t="shared" si="48"/>
        <v>0</v>
      </c>
      <c r="BK55" s="116" t="str">
        <f t="shared" si="26"/>
        <v>-</v>
      </c>
      <c r="BL55" s="63">
        <f t="shared" si="49"/>
        <v>0</v>
      </c>
      <c r="BM55" s="63">
        <f t="shared" si="49"/>
        <v>0</v>
      </c>
      <c r="BN55" s="63">
        <f t="shared" si="49"/>
        <v>0</v>
      </c>
      <c r="BO55" s="63">
        <f t="shared" si="49"/>
        <v>0</v>
      </c>
      <c r="BP55" s="63">
        <f t="shared" si="49"/>
        <v>0</v>
      </c>
      <c r="BQ55" s="63">
        <f t="shared" si="49"/>
        <v>0</v>
      </c>
      <c r="BR55" s="116" t="s">
        <v>441</v>
      </c>
      <c r="BS55" s="63">
        <f t="shared" si="50"/>
        <v>0</v>
      </c>
      <c r="BT55" s="63">
        <f t="shared" si="50"/>
        <v>0</v>
      </c>
      <c r="BU55" s="63">
        <f t="shared" si="50"/>
        <v>0</v>
      </c>
      <c r="BV55" s="63">
        <f t="shared" si="50"/>
        <v>0</v>
      </c>
      <c r="BW55" s="63">
        <f t="shared" si="50"/>
        <v>0</v>
      </c>
      <c r="BX55" s="63">
        <f t="shared" si="50"/>
        <v>0</v>
      </c>
    </row>
    <row r="56" spans="2:76" hidden="1">
      <c r="B56" s="132" t="str">
        <f>'N0.7_Lookup_References'!B123</f>
        <v>No entry required</v>
      </c>
      <c r="C56" s="116" t="str">
        <f>'N0.7_Lookup_References'!C123</f>
        <v>-</v>
      </c>
      <c r="D56" s="63">
        <f t="shared" si="51"/>
        <v>0</v>
      </c>
      <c r="E56" s="63">
        <f t="shared" si="52"/>
        <v>0</v>
      </c>
      <c r="F56" s="63">
        <f t="shared" si="53"/>
        <v>0</v>
      </c>
      <c r="G56" s="63">
        <f t="shared" si="54"/>
        <v>0</v>
      </c>
      <c r="H56" s="63">
        <f t="shared" si="55"/>
        <v>0</v>
      </c>
      <c r="I56" s="63">
        <f t="shared" si="21"/>
        <v>0</v>
      </c>
      <c r="J56" s="116" t="s">
        <v>441</v>
      </c>
      <c r="K56" s="63">
        <f t="shared" si="56"/>
        <v>0</v>
      </c>
      <c r="L56" s="63">
        <f t="shared" si="57"/>
        <v>0</v>
      </c>
      <c r="M56" s="63">
        <f t="shared" si="58"/>
        <v>0</v>
      </c>
      <c r="N56" s="63">
        <f t="shared" si="59"/>
        <v>0</v>
      </c>
      <c r="O56" s="63">
        <f t="shared" si="60"/>
        <v>0</v>
      </c>
      <c r="P56" s="63">
        <f t="shared" si="22"/>
        <v>0</v>
      </c>
      <c r="R56" s="116" t="str">
        <f t="shared" si="23"/>
        <v>-</v>
      </c>
      <c r="S56" s="63">
        <f t="shared" si="43"/>
        <v>0</v>
      </c>
      <c r="T56" s="63">
        <f t="shared" si="43"/>
        <v>0</v>
      </c>
      <c r="U56" s="63">
        <f t="shared" si="43"/>
        <v>0</v>
      </c>
      <c r="V56" s="63">
        <f t="shared" si="43"/>
        <v>0</v>
      </c>
      <c r="W56" s="63">
        <f t="shared" si="43"/>
        <v>0</v>
      </c>
      <c r="X56" s="63">
        <f t="shared" si="43"/>
        <v>0</v>
      </c>
      <c r="Y56" s="116" t="s">
        <v>441</v>
      </c>
      <c r="Z56" s="63">
        <f t="shared" si="44"/>
        <v>0</v>
      </c>
      <c r="AA56" s="63">
        <f t="shared" si="44"/>
        <v>0</v>
      </c>
      <c r="AB56" s="63">
        <f t="shared" si="44"/>
        <v>0</v>
      </c>
      <c r="AC56" s="63">
        <f t="shared" si="44"/>
        <v>0</v>
      </c>
      <c r="AD56" s="63">
        <f t="shared" si="44"/>
        <v>0</v>
      </c>
      <c r="AE56" s="63">
        <f t="shared" si="44"/>
        <v>0</v>
      </c>
      <c r="AG56" s="116" t="str">
        <f t="shared" si="24"/>
        <v>-</v>
      </c>
      <c r="AH56" s="63">
        <f t="shared" si="45"/>
        <v>0</v>
      </c>
      <c r="AI56" s="63">
        <f t="shared" si="45"/>
        <v>0</v>
      </c>
      <c r="AJ56" s="63">
        <f t="shared" si="45"/>
        <v>0</v>
      </c>
      <c r="AK56" s="63">
        <f t="shared" si="45"/>
        <v>0</v>
      </c>
      <c r="AL56" s="63">
        <f t="shared" si="45"/>
        <v>0</v>
      </c>
      <c r="AM56" s="63">
        <f t="shared" si="45"/>
        <v>0</v>
      </c>
      <c r="AN56" s="116" t="s">
        <v>441</v>
      </c>
      <c r="AO56" s="63">
        <f t="shared" si="46"/>
        <v>0</v>
      </c>
      <c r="AP56" s="63">
        <f t="shared" si="46"/>
        <v>0</v>
      </c>
      <c r="AQ56" s="63">
        <f t="shared" si="46"/>
        <v>0</v>
      </c>
      <c r="AR56" s="63">
        <f t="shared" si="46"/>
        <v>0</v>
      </c>
      <c r="AS56" s="63">
        <f t="shared" si="46"/>
        <v>0</v>
      </c>
      <c r="AT56" s="63">
        <f t="shared" si="46"/>
        <v>0</v>
      </c>
      <c r="AV56" s="116" t="str">
        <f t="shared" si="25"/>
        <v>-</v>
      </c>
      <c r="AW56" s="63">
        <f t="shared" si="47"/>
        <v>0</v>
      </c>
      <c r="AX56" s="63">
        <f t="shared" si="47"/>
        <v>0</v>
      </c>
      <c r="AY56" s="63">
        <f t="shared" si="47"/>
        <v>0</v>
      </c>
      <c r="AZ56" s="63">
        <f t="shared" si="47"/>
        <v>0</v>
      </c>
      <c r="BA56" s="63">
        <f t="shared" si="47"/>
        <v>0</v>
      </c>
      <c r="BB56" s="63">
        <f t="shared" si="47"/>
        <v>0</v>
      </c>
      <c r="BC56" s="116" t="s">
        <v>441</v>
      </c>
      <c r="BD56" s="63">
        <f t="shared" si="48"/>
        <v>0</v>
      </c>
      <c r="BE56" s="63">
        <f t="shared" si="48"/>
        <v>0</v>
      </c>
      <c r="BF56" s="63">
        <f t="shared" si="48"/>
        <v>0</v>
      </c>
      <c r="BG56" s="63">
        <f t="shared" si="48"/>
        <v>0</v>
      </c>
      <c r="BH56" s="63">
        <f t="shared" si="48"/>
        <v>0</v>
      </c>
      <c r="BI56" s="63">
        <f t="shared" si="48"/>
        <v>0</v>
      </c>
      <c r="BK56" s="116" t="str">
        <f t="shared" si="26"/>
        <v>-</v>
      </c>
      <c r="BL56" s="63">
        <f t="shared" si="49"/>
        <v>0</v>
      </c>
      <c r="BM56" s="63">
        <f t="shared" si="49"/>
        <v>0</v>
      </c>
      <c r="BN56" s="63">
        <f t="shared" si="49"/>
        <v>0</v>
      </c>
      <c r="BO56" s="63">
        <f t="shared" si="49"/>
        <v>0</v>
      </c>
      <c r="BP56" s="63">
        <f t="shared" si="49"/>
        <v>0</v>
      </c>
      <c r="BQ56" s="63">
        <f t="shared" si="49"/>
        <v>0</v>
      </c>
      <c r="BR56" s="116" t="s">
        <v>441</v>
      </c>
      <c r="BS56" s="63">
        <f t="shared" si="50"/>
        <v>0</v>
      </c>
      <c r="BT56" s="63">
        <f t="shared" si="50"/>
        <v>0</v>
      </c>
      <c r="BU56" s="63">
        <f t="shared" si="50"/>
        <v>0</v>
      </c>
      <c r="BV56" s="63">
        <f t="shared" si="50"/>
        <v>0</v>
      </c>
      <c r="BW56" s="63">
        <f t="shared" si="50"/>
        <v>0</v>
      </c>
      <c r="BX56" s="63">
        <f t="shared" si="50"/>
        <v>0</v>
      </c>
    </row>
    <row r="57" spans="2:76" hidden="1">
      <c r="B57" s="132" t="str">
        <f>'N0.7_Lookup_References'!B124</f>
        <v>No entry required</v>
      </c>
      <c r="C57" s="116" t="str">
        <f>'N0.7_Lookup_References'!C124</f>
        <v>-</v>
      </c>
      <c r="D57" s="63">
        <f t="shared" si="51"/>
        <v>0</v>
      </c>
      <c r="E57" s="63">
        <f t="shared" si="52"/>
        <v>0</v>
      </c>
      <c r="F57" s="63">
        <f t="shared" si="53"/>
        <v>0</v>
      </c>
      <c r="G57" s="63">
        <f t="shared" si="54"/>
        <v>0</v>
      </c>
      <c r="H57" s="63">
        <f t="shared" si="55"/>
        <v>0</v>
      </c>
      <c r="I57" s="63">
        <f t="shared" si="21"/>
        <v>0</v>
      </c>
      <c r="J57" s="116" t="s">
        <v>441</v>
      </c>
      <c r="K57" s="63">
        <f t="shared" si="56"/>
        <v>0</v>
      </c>
      <c r="L57" s="63">
        <f t="shared" si="57"/>
        <v>0</v>
      </c>
      <c r="M57" s="63">
        <f t="shared" si="58"/>
        <v>0</v>
      </c>
      <c r="N57" s="63">
        <f t="shared" si="59"/>
        <v>0</v>
      </c>
      <c r="O57" s="63">
        <f t="shared" si="60"/>
        <v>0</v>
      </c>
      <c r="P57" s="63">
        <f t="shared" si="22"/>
        <v>0</v>
      </c>
      <c r="R57" s="116" t="str">
        <f t="shared" si="23"/>
        <v>-</v>
      </c>
      <c r="S57" s="63">
        <f t="shared" ref="S57:X64" si="61">S120+S183+S246+S309+S372+S435</f>
        <v>0</v>
      </c>
      <c r="T57" s="63">
        <f t="shared" si="61"/>
        <v>0</v>
      </c>
      <c r="U57" s="63">
        <f t="shared" si="61"/>
        <v>0</v>
      </c>
      <c r="V57" s="63">
        <f t="shared" si="61"/>
        <v>0</v>
      </c>
      <c r="W57" s="63">
        <f t="shared" si="61"/>
        <v>0</v>
      </c>
      <c r="X57" s="63">
        <f t="shared" si="61"/>
        <v>0</v>
      </c>
      <c r="Y57" s="116" t="s">
        <v>441</v>
      </c>
      <c r="Z57" s="63">
        <f t="shared" ref="Z57:AE64" si="62">Z120+Z183+Z246+Z309+Z372+Z435</f>
        <v>0</v>
      </c>
      <c r="AA57" s="63">
        <f t="shared" si="62"/>
        <v>0</v>
      </c>
      <c r="AB57" s="63">
        <f t="shared" si="62"/>
        <v>0</v>
      </c>
      <c r="AC57" s="63">
        <f t="shared" si="62"/>
        <v>0</v>
      </c>
      <c r="AD57" s="63">
        <f t="shared" si="62"/>
        <v>0</v>
      </c>
      <c r="AE57" s="63">
        <f t="shared" si="62"/>
        <v>0</v>
      </c>
      <c r="AG57" s="116" t="str">
        <f t="shared" si="24"/>
        <v>-</v>
      </c>
      <c r="AH57" s="63">
        <f t="shared" ref="AH57:AM64" si="63">AH120+AH183+AH246+AH309+AH372+AH435</f>
        <v>0</v>
      </c>
      <c r="AI57" s="63">
        <f t="shared" si="63"/>
        <v>0</v>
      </c>
      <c r="AJ57" s="63">
        <f t="shared" si="63"/>
        <v>0</v>
      </c>
      <c r="AK57" s="63">
        <f t="shared" si="63"/>
        <v>0</v>
      </c>
      <c r="AL57" s="63">
        <f t="shared" si="63"/>
        <v>0</v>
      </c>
      <c r="AM57" s="63">
        <f t="shared" si="63"/>
        <v>0</v>
      </c>
      <c r="AN57" s="116" t="s">
        <v>441</v>
      </c>
      <c r="AO57" s="63">
        <f t="shared" ref="AO57:AT64" si="64">AO120+AO183+AO246+AO309+AO372+AO435</f>
        <v>0</v>
      </c>
      <c r="AP57" s="63">
        <f t="shared" si="64"/>
        <v>0</v>
      </c>
      <c r="AQ57" s="63">
        <f t="shared" si="64"/>
        <v>0</v>
      </c>
      <c r="AR57" s="63">
        <f t="shared" si="64"/>
        <v>0</v>
      </c>
      <c r="AS57" s="63">
        <f t="shared" si="64"/>
        <v>0</v>
      </c>
      <c r="AT57" s="63">
        <f t="shared" si="64"/>
        <v>0</v>
      </c>
      <c r="AV57" s="116" t="str">
        <f t="shared" si="25"/>
        <v>-</v>
      </c>
      <c r="AW57" s="63">
        <f t="shared" ref="AW57:BB64" si="65">AW120+AW183+AW246+AW309+AW372+AW435</f>
        <v>0</v>
      </c>
      <c r="AX57" s="63">
        <f t="shared" si="65"/>
        <v>0</v>
      </c>
      <c r="AY57" s="63">
        <f t="shared" si="65"/>
        <v>0</v>
      </c>
      <c r="AZ57" s="63">
        <f t="shared" si="65"/>
        <v>0</v>
      </c>
      <c r="BA57" s="63">
        <f t="shared" si="65"/>
        <v>0</v>
      </c>
      <c r="BB57" s="63">
        <f t="shared" si="65"/>
        <v>0</v>
      </c>
      <c r="BC57" s="116" t="s">
        <v>441</v>
      </c>
      <c r="BD57" s="63">
        <f t="shared" ref="BD57:BI64" si="66">BD120+BD183+BD246+BD309+BD372+BD435</f>
        <v>0</v>
      </c>
      <c r="BE57" s="63">
        <f t="shared" si="66"/>
        <v>0</v>
      </c>
      <c r="BF57" s="63">
        <f t="shared" si="66"/>
        <v>0</v>
      </c>
      <c r="BG57" s="63">
        <f t="shared" si="66"/>
        <v>0</v>
      </c>
      <c r="BH57" s="63">
        <f t="shared" si="66"/>
        <v>0</v>
      </c>
      <c r="BI57" s="63">
        <f t="shared" si="66"/>
        <v>0</v>
      </c>
      <c r="BK57" s="116" t="str">
        <f t="shared" si="26"/>
        <v>-</v>
      </c>
      <c r="BL57" s="63">
        <f t="shared" ref="BL57:BQ64" si="67">BL120+BL183+BL246+BL309+BL372+BL435</f>
        <v>0</v>
      </c>
      <c r="BM57" s="63">
        <f t="shared" si="67"/>
        <v>0</v>
      </c>
      <c r="BN57" s="63">
        <f t="shared" si="67"/>
        <v>0</v>
      </c>
      <c r="BO57" s="63">
        <f t="shared" si="67"/>
        <v>0</v>
      </c>
      <c r="BP57" s="63">
        <f t="shared" si="67"/>
        <v>0</v>
      </c>
      <c r="BQ57" s="63">
        <f t="shared" si="67"/>
        <v>0</v>
      </c>
      <c r="BR57" s="116" t="s">
        <v>441</v>
      </c>
      <c r="BS57" s="63">
        <f t="shared" ref="BS57:BX64" si="68">BS120+BS183+BS246+BS309+BS372+BS435</f>
        <v>0</v>
      </c>
      <c r="BT57" s="63">
        <f t="shared" si="68"/>
        <v>0</v>
      </c>
      <c r="BU57" s="63">
        <f t="shared" si="68"/>
        <v>0</v>
      </c>
      <c r="BV57" s="63">
        <f t="shared" si="68"/>
        <v>0</v>
      </c>
      <c r="BW57" s="63">
        <f t="shared" si="68"/>
        <v>0</v>
      </c>
      <c r="BX57" s="63">
        <f t="shared" si="68"/>
        <v>0</v>
      </c>
    </row>
    <row r="58" spans="2:76" hidden="1">
      <c r="B58" s="132" t="str">
        <f>'N0.7_Lookup_References'!B125</f>
        <v>No entry required</v>
      </c>
      <c r="C58" s="116" t="str">
        <f>'N0.7_Lookup_References'!C125</f>
        <v>-</v>
      </c>
      <c r="D58" s="63">
        <f t="shared" si="51"/>
        <v>0</v>
      </c>
      <c r="E58" s="63">
        <f t="shared" si="52"/>
        <v>0</v>
      </c>
      <c r="F58" s="63">
        <f t="shared" si="53"/>
        <v>0</v>
      </c>
      <c r="G58" s="63">
        <f t="shared" si="54"/>
        <v>0</v>
      </c>
      <c r="H58" s="63">
        <f t="shared" si="55"/>
        <v>0</v>
      </c>
      <c r="I58" s="63">
        <f t="shared" si="21"/>
        <v>0</v>
      </c>
      <c r="J58" s="116" t="s">
        <v>441</v>
      </c>
      <c r="K58" s="63">
        <f t="shared" si="56"/>
        <v>0</v>
      </c>
      <c r="L58" s="63">
        <f t="shared" si="57"/>
        <v>0</v>
      </c>
      <c r="M58" s="63">
        <f t="shared" si="58"/>
        <v>0</v>
      </c>
      <c r="N58" s="63">
        <f t="shared" si="59"/>
        <v>0</v>
      </c>
      <c r="O58" s="63">
        <f t="shared" si="60"/>
        <v>0</v>
      </c>
      <c r="P58" s="63">
        <f t="shared" si="22"/>
        <v>0</v>
      </c>
      <c r="R58" s="116" t="str">
        <f t="shared" si="23"/>
        <v>-</v>
      </c>
      <c r="S58" s="63">
        <f t="shared" si="61"/>
        <v>0</v>
      </c>
      <c r="T58" s="63">
        <f t="shared" si="61"/>
        <v>0</v>
      </c>
      <c r="U58" s="63">
        <f t="shared" si="61"/>
        <v>0</v>
      </c>
      <c r="V58" s="63">
        <f t="shared" si="61"/>
        <v>0</v>
      </c>
      <c r="W58" s="63">
        <f t="shared" si="61"/>
        <v>0</v>
      </c>
      <c r="X58" s="63">
        <f t="shared" si="61"/>
        <v>0</v>
      </c>
      <c r="Y58" s="116" t="s">
        <v>441</v>
      </c>
      <c r="Z58" s="63">
        <f t="shared" si="62"/>
        <v>0</v>
      </c>
      <c r="AA58" s="63">
        <f t="shared" si="62"/>
        <v>0</v>
      </c>
      <c r="AB58" s="63">
        <f t="shared" si="62"/>
        <v>0</v>
      </c>
      <c r="AC58" s="63">
        <f t="shared" si="62"/>
        <v>0</v>
      </c>
      <c r="AD58" s="63">
        <f t="shared" si="62"/>
        <v>0</v>
      </c>
      <c r="AE58" s="63">
        <f t="shared" si="62"/>
        <v>0</v>
      </c>
      <c r="AG58" s="116" t="str">
        <f t="shared" si="24"/>
        <v>-</v>
      </c>
      <c r="AH58" s="63">
        <f t="shared" si="63"/>
        <v>0</v>
      </c>
      <c r="AI58" s="63">
        <f t="shared" si="63"/>
        <v>0</v>
      </c>
      <c r="AJ58" s="63">
        <f t="shared" si="63"/>
        <v>0</v>
      </c>
      <c r="AK58" s="63">
        <f t="shared" si="63"/>
        <v>0</v>
      </c>
      <c r="AL58" s="63">
        <f t="shared" si="63"/>
        <v>0</v>
      </c>
      <c r="AM58" s="63">
        <f t="shared" si="63"/>
        <v>0</v>
      </c>
      <c r="AN58" s="116" t="s">
        <v>441</v>
      </c>
      <c r="AO58" s="63">
        <f t="shared" si="64"/>
        <v>0</v>
      </c>
      <c r="AP58" s="63">
        <f t="shared" si="64"/>
        <v>0</v>
      </c>
      <c r="AQ58" s="63">
        <f t="shared" si="64"/>
        <v>0</v>
      </c>
      <c r="AR58" s="63">
        <f t="shared" si="64"/>
        <v>0</v>
      </c>
      <c r="AS58" s="63">
        <f t="shared" si="64"/>
        <v>0</v>
      </c>
      <c r="AT58" s="63">
        <f t="shared" si="64"/>
        <v>0</v>
      </c>
      <c r="AV58" s="116" t="str">
        <f t="shared" si="25"/>
        <v>-</v>
      </c>
      <c r="AW58" s="63">
        <f t="shared" si="65"/>
        <v>0</v>
      </c>
      <c r="AX58" s="63">
        <f t="shared" si="65"/>
        <v>0</v>
      </c>
      <c r="AY58" s="63">
        <f t="shared" si="65"/>
        <v>0</v>
      </c>
      <c r="AZ58" s="63">
        <f t="shared" si="65"/>
        <v>0</v>
      </c>
      <c r="BA58" s="63">
        <f t="shared" si="65"/>
        <v>0</v>
      </c>
      <c r="BB58" s="63">
        <f t="shared" si="65"/>
        <v>0</v>
      </c>
      <c r="BC58" s="116" t="s">
        <v>441</v>
      </c>
      <c r="BD58" s="63">
        <f t="shared" si="66"/>
        <v>0</v>
      </c>
      <c r="BE58" s="63">
        <f t="shared" si="66"/>
        <v>0</v>
      </c>
      <c r="BF58" s="63">
        <f t="shared" si="66"/>
        <v>0</v>
      </c>
      <c r="BG58" s="63">
        <f t="shared" si="66"/>
        <v>0</v>
      </c>
      <c r="BH58" s="63">
        <f t="shared" si="66"/>
        <v>0</v>
      </c>
      <c r="BI58" s="63">
        <f t="shared" si="66"/>
        <v>0</v>
      </c>
      <c r="BK58" s="116" t="str">
        <f t="shared" si="26"/>
        <v>-</v>
      </c>
      <c r="BL58" s="63">
        <f t="shared" si="67"/>
        <v>0</v>
      </c>
      <c r="BM58" s="63">
        <f t="shared" si="67"/>
        <v>0</v>
      </c>
      <c r="BN58" s="63">
        <f t="shared" si="67"/>
        <v>0</v>
      </c>
      <c r="BO58" s="63">
        <f t="shared" si="67"/>
        <v>0</v>
      </c>
      <c r="BP58" s="63">
        <f t="shared" si="67"/>
        <v>0</v>
      </c>
      <c r="BQ58" s="63">
        <f t="shared" si="67"/>
        <v>0</v>
      </c>
      <c r="BR58" s="116" t="s">
        <v>441</v>
      </c>
      <c r="BS58" s="63">
        <f t="shared" si="68"/>
        <v>0</v>
      </c>
      <c r="BT58" s="63">
        <f t="shared" si="68"/>
        <v>0</v>
      </c>
      <c r="BU58" s="63">
        <f t="shared" si="68"/>
        <v>0</v>
      </c>
      <c r="BV58" s="63">
        <f t="shared" si="68"/>
        <v>0</v>
      </c>
      <c r="BW58" s="63">
        <f t="shared" si="68"/>
        <v>0</v>
      </c>
      <c r="BX58" s="63">
        <f t="shared" si="68"/>
        <v>0</v>
      </c>
    </row>
    <row r="59" spans="2:76" hidden="1">
      <c r="B59" s="132" t="str">
        <f>'N0.7_Lookup_References'!B126</f>
        <v>No entry required</v>
      </c>
      <c r="C59" s="116" t="str">
        <f>'N0.7_Lookup_References'!C126</f>
        <v>-</v>
      </c>
      <c r="D59" s="63">
        <f t="shared" si="51"/>
        <v>0</v>
      </c>
      <c r="E59" s="63">
        <f t="shared" si="52"/>
        <v>0</v>
      </c>
      <c r="F59" s="63">
        <f t="shared" si="53"/>
        <v>0</v>
      </c>
      <c r="G59" s="63">
        <f t="shared" si="54"/>
        <v>0</v>
      </c>
      <c r="H59" s="63">
        <f t="shared" si="55"/>
        <v>0</v>
      </c>
      <c r="I59" s="63">
        <f t="shared" si="21"/>
        <v>0</v>
      </c>
      <c r="J59" s="116" t="s">
        <v>441</v>
      </c>
      <c r="K59" s="63">
        <f t="shared" si="56"/>
        <v>0</v>
      </c>
      <c r="L59" s="63">
        <f t="shared" si="57"/>
        <v>0</v>
      </c>
      <c r="M59" s="63">
        <f t="shared" si="58"/>
        <v>0</v>
      </c>
      <c r="N59" s="63">
        <f t="shared" si="59"/>
        <v>0</v>
      </c>
      <c r="O59" s="63">
        <f t="shared" si="60"/>
        <v>0</v>
      </c>
      <c r="P59" s="63">
        <f t="shared" si="22"/>
        <v>0</v>
      </c>
      <c r="R59" s="116" t="str">
        <f t="shared" si="23"/>
        <v>-</v>
      </c>
      <c r="S59" s="63">
        <f t="shared" si="61"/>
        <v>0</v>
      </c>
      <c r="T59" s="63">
        <f t="shared" si="61"/>
        <v>0</v>
      </c>
      <c r="U59" s="63">
        <f t="shared" si="61"/>
        <v>0</v>
      </c>
      <c r="V59" s="63">
        <f t="shared" si="61"/>
        <v>0</v>
      </c>
      <c r="W59" s="63">
        <f t="shared" si="61"/>
        <v>0</v>
      </c>
      <c r="X59" s="63">
        <f t="shared" si="61"/>
        <v>0</v>
      </c>
      <c r="Y59" s="116" t="s">
        <v>441</v>
      </c>
      <c r="Z59" s="63">
        <f t="shared" si="62"/>
        <v>0</v>
      </c>
      <c r="AA59" s="63">
        <f t="shared" si="62"/>
        <v>0</v>
      </c>
      <c r="AB59" s="63">
        <f t="shared" si="62"/>
        <v>0</v>
      </c>
      <c r="AC59" s="63">
        <f t="shared" si="62"/>
        <v>0</v>
      </c>
      <c r="AD59" s="63">
        <f t="shared" si="62"/>
        <v>0</v>
      </c>
      <c r="AE59" s="63">
        <f t="shared" si="62"/>
        <v>0</v>
      </c>
      <c r="AG59" s="116" t="str">
        <f t="shared" si="24"/>
        <v>-</v>
      </c>
      <c r="AH59" s="63">
        <f t="shared" si="63"/>
        <v>0</v>
      </c>
      <c r="AI59" s="63">
        <f t="shared" si="63"/>
        <v>0</v>
      </c>
      <c r="AJ59" s="63">
        <f t="shared" si="63"/>
        <v>0</v>
      </c>
      <c r="AK59" s="63">
        <f t="shared" si="63"/>
        <v>0</v>
      </c>
      <c r="AL59" s="63">
        <f t="shared" si="63"/>
        <v>0</v>
      </c>
      <c r="AM59" s="63">
        <f t="shared" si="63"/>
        <v>0</v>
      </c>
      <c r="AN59" s="116" t="s">
        <v>441</v>
      </c>
      <c r="AO59" s="63">
        <f t="shared" si="64"/>
        <v>0</v>
      </c>
      <c r="AP59" s="63">
        <f t="shared" si="64"/>
        <v>0</v>
      </c>
      <c r="AQ59" s="63">
        <f t="shared" si="64"/>
        <v>0</v>
      </c>
      <c r="AR59" s="63">
        <f t="shared" si="64"/>
        <v>0</v>
      </c>
      <c r="AS59" s="63">
        <f t="shared" si="64"/>
        <v>0</v>
      </c>
      <c r="AT59" s="63">
        <f t="shared" si="64"/>
        <v>0</v>
      </c>
      <c r="AV59" s="116" t="str">
        <f t="shared" si="25"/>
        <v>-</v>
      </c>
      <c r="AW59" s="63">
        <f t="shared" si="65"/>
        <v>0</v>
      </c>
      <c r="AX59" s="63">
        <f t="shared" si="65"/>
        <v>0</v>
      </c>
      <c r="AY59" s="63">
        <f t="shared" si="65"/>
        <v>0</v>
      </c>
      <c r="AZ59" s="63">
        <f t="shared" si="65"/>
        <v>0</v>
      </c>
      <c r="BA59" s="63">
        <f t="shared" si="65"/>
        <v>0</v>
      </c>
      <c r="BB59" s="63">
        <f t="shared" si="65"/>
        <v>0</v>
      </c>
      <c r="BC59" s="116" t="s">
        <v>441</v>
      </c>
      <c r="BD59" s="63">
        <f t="shared" si="66"/>
        <v>0</v>
      </c>
      <c r="BE59" s="63">
        <f t="shared" si="66"/>
        <v>0</v>
      </c>
      <c r="BF59" s="63">
        <f t="shared" si="66"/>
        <v>0</v>
      </c>
      <c r="BG59" s="63">
        <f t="shared" si="66"/>
        <v>0</v>
      </c>
      <c r="BH59" s="63">
        <f t="shared" si="66"/>
        <v>0</v>
      </c>
      <c r="BI59" s="63">
        <f t="shared" si="66"/>
        <v>0</v>
      </c>
      <c r="BK59" s="116" t="str">
        <f t="shared" si="26"/>
        <v>-</v>
      </c>
      <c r="BL59" s="63">
        <f t="shared" si="67"/>
        <v>0</v>
      </c>
      <c r="BM59" s="63">
        <f t="shared" si="67"/>
        <v>0</v>
      </c>
      <c r="BN59" s="63">
        <f t="shared" si="67"/>
        <v>0</v>
      </c>
      <c r="BO59" s="63">
        <f t="shared" si="67"/>
        <v>0</v>
      </c>
      <c r="BP59" s="63">
        <f t="shared" si="67"/>
        <v>0</v>
      </c>
      <c r="BQ59" s="63">
        <f t="shared" si="67"/>
        <v>0</v>
      </c>
      <c r="BR59" s="116" t="s">
        <v>441</v>
      </c>
      <c r="BS59" s="63">
        <f t="shared" si="68"/>
        <v>0</v>
      </c>
      <c r="BT59" s="63">
        <f t="shared" si="68"/>
        <v>0</v>
      </c>
      <c r="BU59" s="63">
        <f t="shared" si="68"/>
        <v>0</v>
      </c>
      <c r="BV59" s="63">
        <f t="shared" si="68"/>
        <v>0</v>
      </c>
      <c r="BW59" s="63">
        <f t="shared" si="68"/>
        <v>0</v>
      </c>
      <c r="BX59" s="63">
        <f t="shared" si="68"/>
        <v>0</v>
      </c>
    </row>
    <row r="60" spans="2:76" hidden="1">
      <c r="B60" s="132" t="str">
        <f>'N0.7_Lookup_References'!B127</f>
        <v>No entry required</v>
      </c>
      <c r="C60" s="116" t="str">
        <f>'N0.7_Lookup_References'!C127</f>
        <v>-</v>
      </c>
      <c r="D60" s="63">
        <f t="shared" si="51"/>
        <v>0</v>
      </c>
      <c r="E60" s="63">
        <f t="shared" si="52"/>
        <v>0</v>
      </c>
      <c r="F60" s="63">
        <f t="shared" si="53"/>
        <v>0</v>
      </c>
      <c r="G60" s="63">
        <f t="shared" si="54"/>
        <v>0</v>
      </c>
      <c r="H60" s="63">
        <f t="shared" si="55"/>
        <v>0</v>
      </c>
      <c r="I60" s="63">
        <f t="shared" si="21"/>
        <v>0</v>
      </c>
      <c r="J60" s="116" t="s">
        <v>441</v>
      </c>
      <c r="K60" s="63">
        <f t="shared" si="56"/>
        <v>0</v>
      </c>
      <c r="L60" s="63">
        <f t="shared" si="57"/>
        <v>0</v>
      </c>
      <c r="M60" s="63">
        <f t="shared" si="58"/>
        <v>0</v>
      </c>
      <c r="N60" s="63">
        <f t="shared" si="59"/>
        <v>0</v>
      </c>
      <c r="O60" s="63">
        <f t="shared" si="60"/>
        <v>0</v>
      </c>
      <c r="P60" s="63">
        <f t="shared" si="22"/>
        <v>0</v>
      </c>
      <c r="R60" s="116" t="str">
        <f t="shared" si="23"/>
        <v>-</v>
      </c>
      <c r="S60" s="63">
        <f t="shared" si="61"/>
        <v>0</v>
      </c>
      <c r="T60" s="63">
        <f t="shared" si="61"/>
        <v>0</v>
      </c>
      <c r="U60" s="63">
        <f t="shared" si="61"/>
        <v>0</v>
      </c>
      <c r="V60" s="63">
        <f t="shared" si="61"/>
        <v>0</v>
      </c>
      <c r="W60" s="63">
        <f t="shared" si="61"/>
        <v>0</v>
      </c>
      <c r="X60" s="63">
        <f t="shared" si="61"/>
        <v>0</v>
      </c>
      <c r="Y60" s="116" t="s">
        <v>441</v>
      </c>
      <c r="Z60" s="63">
        <f t="shared" si="62"/>
        <v>0</v>
      </c>
      <c r="AA60" s="63">
        <f t="shared" si="62"/>
        <v>0</v>
      </c>
      <c r="AB60" s="63">
        <f t="shared" si="62"/>
        <v>0</v>
      </c>
      <c r="AC60" s="63">
        <f t="shared" si="62"/>
        <v>0</v>
      </c>
      <c r="AD60" s="63">
        <f t="shared" si="62"/>
        <v>0</v>
      </c>
      <c r="AE60" s="63">
        <f t="shared" si="62"/>
        <v>0</v>
      </c>
      <c r="AG60" s="116" t="str">
        <f t="shared" si="24"/>
        <v>-</v>
      </c>
      <c r="AH60" s="63">
        <f t="shared" si="63"/>
        <v>0</v>
      </c>
      <c r="AI60" s="63">
        <f t="shared" si="63"/>
        <v>0</v>
      </c>
      <c r="AJ60" s="63">
        <f t="shared" si="63"/>
        <v>0</v>
      </c>
      <c r="AK60" s="63">
        <f t="shared" si="63"/>
        <v>0</v>
      </c>
      <c r="AL60" s="63">
        <f t="shared" si="63"/>
        <v>0</v>
      </c>
      <c r="AM60" s="63">
        <f t="shared" si="63"/>
        <v>0</v>
      </c>
      <c r="AN60" s="116" t="s">
        <v>441</v>
      </c>
      <c r="AO60" s="63">
        <f t="shared" si="64"/>
        <v>0</v>
      </c>
      <c r="AP60" s="63">
        <f t="shared" si="64"/>
        <v>0</v>
      </c>
      <c r="AQ60" s="63">
        <f t="shared" si="64"/>
        <v>0</v>
      </c>
      <c r="AR60" s="63">
        <f t="shared" si="64"/>
        <v>0</v>
      </c>
      <c r="AS60" s="63">
        <f t="shared" si="64"/>
        <v>0</v>
      </c>
      <c r="AT60" s="63">
        <f t="shared" si="64"/>
        <v>0</v>
      </c>
      <c r="AV60" s="116" t="str">
        <f t="shared" si="25"/>
        <v>-</v>
      </c>
      <c r="AW60" s="63">
        <f t="shared" si="65"/>
        <v>0</v>
      </c>
      <c r="AX60" s="63">
        <f t="shared" si="65"/>
        <v>0</v>
      </c>
      <c r="AY60" s="63">
        <f t="shared" si="65"/>
        <v>0</v>
      </c>
      <c r="AZ60" s="63">
        <f t="shared" si="65"/>
        <v>0</v>
      </c>
      <c r="BA60" s="63">
        <f t="shared" si="65"/>
        <v>0</v>
      </c>
      <c r="BB60" s="63">
        <f t="shared" si="65"/>
        <v>0</v>
      </c>
      <c r="BC60" s="116" t="s">
        <v>441</v>
      </c>
      <c r="BD60" s="63">
        <f t="shared" si="66"/>
        <v>0</v>
      </c>
      <c r="BE60" s="63">
        <f t="shared" si="66"/>
        <v>0</v>
      </c>
      <c r="BF60" s="63">
        <f t="shared" si="66"/>
        <v>0</v>
      </c>
      <c r="BG60" s="63">
        <f t="shared" si="66"/>
        <v>0</v>
      </c>
      <c r="BH60" s="63">
        <f t="shared" si="66"/>
        <v>0</v>
      </c>
      <c r="BI60" s="63">
        <f t="shared" si="66"/>
        <v>0</v>
      </c>
      <c r="BK60" s="116" t="str">
        <f t="shared" si="26"/>
        <v>-</v>
      </c>
      <c r="BL60" s="63">
        <f t="shared" si="67"/>
        <v>0</v>
      </c>
      <c r="BM60" s="63">
        <f t="shared" si="67"/>
        <v>0</v>
      </c>
      <c r="BN60" s="63">
        <f t="shared" si="67"/>
        <v>0</v>
      </c>
      <c r="BO60" s="63">
        <f t="shared" si="67"/>
        <v>0</v>
      </c>
      <c r="BP60" s="63">
        <f t="shared" si="67"/>
        <v>0</v>
      </c>
      <c r="BQ60" s="63">
        <f t="shared" si="67"/>
        <v>0</v>
      </c>
      <c r="BR60" s="116" t="s">
        <v>441</v>
      </c>
      <c r="BS60" s="63">
        <f t="shared" si="68"/>
        <v>0</v>
      </c>
      <c r="BT60" s="63">
        <f t="shared" si="68"/>
        <v>0</v>
      </c>
      <c r="BU60" s="63">
        <f t="shared" si="68"/>
        <v>0</v>
      </c>
      <c r="BV60" s="63">
        <f t="shared" si="68"/>
        <v>0</v>
      </c>
      <c r="BW60" s="63">
        <f t="shared" si="68"/>
        <v>0</v>
      </c>
      <c r="BX60" s="63">
        <f t="shared" si="68"/>
        <v>0</v>
      </c>
    </row>
    <row r="61" spans="2:76" hidden="1">
      <c r="B61" s="132" t="str">
        <f>'N0.7_Lookup_References'!B128</f>
        <v>No entry required</v>
      </c>
      <c r="C61" s="116" t="str">
        <f>'N0.7_Lookup_References'!C128</f>
        <v>-</v>
      </c>
      <c r="D61" s="63">
        <f t="shared" si="51"/>
        <v>0</v>
      </c>
      <c r="E61" s="63">
        <f t="shared" si="52"/>
        <v>0</v>
      </c>
      <c r="F61" s="63">
        <f t="shared" si="53"/>
        <v>0</v>
      </c>
      <c r="G61" s="63">
        <f t="shared" si="54"/>
        <v>0</v>
      </c>
      <c r="H61" s="63">
        <f t="shared" si="55"/>
        <v>0</v>
      </c>
      <c r="I61" s="63">
        <f t="shared" si="21"/>
        <v>0</v>
      </c>
      <c r="J61" s="116" t="s">
        <v>441</v>
      </c>
      <c r="K61" s="63">
        <f t="shared" si="56"/>
        <v>0</v>
      </c>
      <c r="L61" s="63">
        <f t="shared" si="57"/>
        <v>0</v>
      </c>
      <c r="M61" s="63">
        <f t="shared" si="58"/>
        <v>0</v>
      </c>
      <c r="N61" s="63">
        <f t="shared" si="59"/>
        <v>0</v>
      </c>
      <c r="O61" s="63">
        <f t="shared" si="60"/>
        <v>0</v>
      </c>
      <c r="P61" s="63">
        <f t="shared" si="22"/>
        <v>0</v>
      </c>
      <c r="R61" s="116" t="str">
        <f t="shared" si="23"/>
        <v>-</v>
      </c>
      <c r="S61" s="63">
        <f t="shared" si="61"/>
        <v>0</v>
      </c>
      <c r="T61" s="63">
        <f t="shared" si="61"/>
        <v>0</v>
      </c>
      <c r="U61" s="63">
        <f t="shared" si="61"/>
        <v>0</v>
      </c>
      <c r="V61" s="63">
        <f t="shared" si="61"/>
        <v>0</v>
      </c>
      <c r="W61" s="63">
        <f t="shared" si="61"/>
        <v>0</v>
      </c>
      <c r="X61" s="63">
        <f t="shared" si="61"/>
        <v>0</v>
      </c>
      <c r="Y61" s="116" t="s">
        <v>441</v>
      </c>
      <c r="Z61" s="63">
        <f t="shared" si="62"/>
        <v>0</v>
      </c>
      <c r="AA61" s="63">
        <f t="shared" si="62"/>
        <v>0</v>
      </c>
      <c r="AB61" s="63">
        <f t="shared" si="62"/>
        <v>0</v>
      </c>
      <c r="AC61" s="63">
        <f t="shared" si="62"/>
        <v>0</v>
      </c>
      <c r="AD61" s="63">
        <f t="shared" si="62"/>
        <v>0</v>
      </c>
      <c r="AE61" s="63">
        <f t="shared" si="62"/>
        <v>0</v>
      </c>
      <c r="AG61" s="116" t="str">
        <f t="shared" si="24"/>
        <v>-</v>
      </c>
      <c r="AH61" s="63">
        <f t="shared" si="63"/>
        <v>0</v>
      </c>
      <c r="AI61" s="63">
        <f t="shared" si="63"/>
        <v>0</v>
      </c>
      <c r="AJ61" s="63">
        <f t="shared" si="63"/>
        <v>0</v>
      </c>
      <c r="AK61" s="63">
        <f t="shared" si="63"/>
        <v>0</v>
      </c>
      <c r="AL61" s="63">
        <f t="shared" si="63"/>
        <v>0</v>
      </c>
      <c r="AM61" s="63">
        <f t="shared" si="63"/>
        <v>0</v>
      </c>
      <c r="AN61" s="116" t="s">
        <v>441</v>
      </c>
      <c r="AO61" s="63">
        <f t="shared" si="64"/>
        <v>0</v>
      </c>
      <c r="AP61" s="63">
        <f t="shared" si="64"/>
        <v>0</v>
      </c>
      <c r="AQ61" s="63">
        <f t="shared" si="64"/>
        <v>0</v>
      </c>
      <c r="AR61" s="63">
        <f t="shared" si="64"/>
        <v>0</v>
      </c>
      <c r="AS61" s="63">
        <f t="shared" si="64"/>
        <v>0</v>
      </c>
      <c r="AT61" s="63">
        <f t="shared" si="64"/>
        <v>0</v>
      </c>
      <c r="AV61" s="116" t="str">
        <f t="shared" si="25"/>
        <v>-</v>
      </c>
      <c r="AW61" s="63">
        <f t="shared" si="65"/>
        <v>0</v>
      </c>
      <c r="AX61" s="63">
        <f t="shared" si="65"/>
        <v>0</v>
      </c>
      <c r="AY61" s="63">
        <f t="shared" si="65"/>
        <v>0</v>
      </c>
      <c r="AZ61" s="63">
        <f t="shared" si="65"/>
        <v>0</v>
      </c>
      <c r="BA61" s="63">
        <f t="shared" si="65"/>
        <v>0</v>
      </c>
      <c r="BB61" s="63">
        <f t="shared" si="65"/>
        <v>0</v>
      </c>
      <c r="BC61" s="116" t="s">
        <v>441</v>
      </c>
      <c r="BD61" s="63">
        <f t="shared" si="66"/>
        <v>0</v>
      </c>
      <c r="BE61" s="63">
        <f t="shared" si="66"/>
        <v>0</v>
      </c>
      <c r="BF61" s="63">
        <f t="shared" si="66"/>
        <v>0</v>
      </c>
      <c r="BG61" s="63">
        <f t="shared" si="66"/>
        <v>0</v>
      </c>
      <c r="BH61" s="63">
        <f t="shared" si="66"/>
        <v>0</v>
      </c>
      <c r="BI61" s="63">
        <f t="shared" si="66"/>
        <v>0</v>
      </c>
      <c r="BK61" s="116" t="str">
        <f t="shared" si="26"/>
        <v>-</v>
      </c>
      <c r="BL61" s="63">
        <f t="shared" si="67"/>
        <v>0</v>
      </c>
      <c r="BM61" s="63">
        <f t="shared" si="67"/>
        <v>0</v>
      </c>
      <c r="BN61" s="63">
        <f t="shared" si="67"/>
        <v>0</v>
      </c>
      <c r="BO61" s="63">
        <f t="shared" si="67"/>
        <v>0</v>
      </c>
      <c r="BP61" s="63">
        <f t="shared" si="67"/>
        <v>0</v>
      </c>
      <c r="BQ61" s="63">
        <f t="shared" si="67"/>
        <v>0</v>
      </c>
      <c r="BR61" s="116" t="s">
        <v>441</v>
      </c>
      <c r="BS61" s="63">
        <f t="shared" si="68"/>
        <v>0</v>
      </c>
      <c r="BT61" s="63">
        <f t="shared" si="68"/>
        <v>0</v>
      </c>
      <c r="BU61" s="63">
        <f t="shared" si="68"/>
        <v>0</v>
      </c>
      <c r="BV61" s="63">
        <f t="shared" si="68"/>
        <v>0</v>
      </c>
      <c r="BW61" s="63">
        <f t="shared" si="68"/>
        <v>0</v>
      </c>
      <c r="BX61" s="63">
        <f t="shared" si="68"/>
        <v>0</v>
      </c>
    </row>
    <row r="62" spans="2:76" hidden="1">
      <c r="B62" s="132" t="str">
        <f>'N0.7_Lookup_References'!B129</f>
        <v>No entry required</v>
      </c>
      <c r="C62" s="116" t="str">
        <f>'N0.7_Lookup_References'!C129</f>
        <v>-</v>
      </c>
      <c r="D62" s="63">
        <f t="shared" si="51"/>
        <v>0</v>
      </c>
      <c r="E62" s="63">
        <f t="shared" si="52"/>
        <v>0</v>
      </c>
      <c r="F62" s="63">
        <f t="shared" si="53"/>
        <v>0</v>
      </c>
      <c r="G62" s="63">
        <f t="shared" si="54"/>
        <v>0</v>
      </c>
      <c r="H62" s="63">
        <f t="shared" si="55"/>
        <v>0</v>
      </c>
      <c r="I62" s="63">
        <f t="shared" si="21"/>
        <v>0</v>
      </c>
      <c r="J62" s="116" t="s">
        <v>441</v>
      </c>
      <c r="K62" s="63">
        <f t="shared" si="56"/>
        <v>0</v>
      </c>
      <c r="L62" s="63">
        <f t="shared" si="57"/>
        <v>0</v>
      </c>
      <c r="M62" s="63">
        <f t="shared" si="58"/>
        <v>0</v>
      </c>
      <c r="N62" s="63">
        <f t="shared" si="59"/>
        <v>0</v>
      </c>
      <c r="O62" s="63">
        <f t="shared" si="60"/>
        <v>0</v>
      </c>
      <c r="P62" s="63">
        <f t="shared" si="22"/>
        <v>0</v>
      </c>
      <c r="R62" s="116" t="str">
        <f t="shared" si="23"/>
        <v>-</v>
      </c>
      <c r="S62" s="63">
        <f t="shared" si="61"/>
        <v>0</v>
      </c>
      <c r="T62" s="63">
        <f t="shared" si="61"/>
        <v>0</v>
      </c>
      <c r="U62" s="63">
        <f t="shared" si="61"/>
        <v>0</v>
      </c>
      <c r="V62" s="63">
        <f t="shared" si="61"/>
        <v>0</v>
      </c>
      <c r="W62" s="63">
        <f t="shared" si="61"/>
        <v>0</v>
      </c>
      <c r="X62" s="63">
        <f t="shared" si="61"/>
        <v>0</v>
      </c>
      <c r="Y62" s="116" t="s">
        <v>441</v>
      </c>
      <c r="Z62" s="63">
        <f t="shared" si="62"/>
        <v>0</v>
      </c>
      <c r="AA62" s="63">
        <f t="shared" si="62"/>
        <v>0</v>
      </c>
      <c r="AB62" s="63">
        <f t="shared" si="62"/>
        <v>0</v>
      </c>
      <c r="AC62" s="63">
        <f t="shared" si="62"/>
        <v>0</v>
      </c>
      <c r="AD62" s="63">
        <f t="shared" si="62"/>
        <v>0</v>
      </c>
      <c r="AE62" s="63">
        <f t="shared" si="62"/>
        <v>0</v>
      </c>
      <c r="AG62" s="116" t="str">
        <f t="shared" si="24"/>
        <v>-</v>
      </c>
      <c r="AH62" s="63">
        <f t="shared" si="63"/>
        <v>0</v>
      </c>
      <c r="AI62" s="63">
        <f t="shared" si="63"/>
        <v>0</v>
      </c>
      <c r="AJ62" s="63">
        <f t="shared" si="63"/>
        <v>0</v>
      </c>
      <c r="AK62" s="63">
        <f t="shared" si="63"/>
        <v>0</v>
      </c>
      <c r="AL62" s="63">
        <f t="shared" si="63"/>
        <v>0</v>
      </c>
      <c r="AM62" s="63">
        <f t="shared" si="63"/>
        <v>0</v>
      </c>
      <c r="AN62" s="116" t="s">
        <v>441</v>
      </c>
      <c r="AO62" s="63">
        <f t="shared" si="64"/>
        <v>0</v>
      </c>
      <c r="AP62" s="63">
        <f t="shared" si="64"/>
        <v>0</v>
      </c>
      <c r="AQ62" s="63">
        <f t="shared" si="64"/>
        <v>0</v>
      </c>
      <c r="AR62" s="63">
        <f t="shared" si="64"/>
        <v>0</v>
      </c>
      <c r="AS62" s="63">
        <f t="shared" si="64"/>
        <v>0</v>
      </c>
      <c r="AT62" s="63">
        <f t="shared" si="64"/>
        <v>0</v>
      </c>
      <c r="AV62" s="116" t="str">
        <f t="shared" si="25"/>
        <v>-</v>
      </c>
      <c r="AW62" s="63">
        <f t="shared" si="65"/>
        <v>0</v>
      </c>
      <c r="AX62" s="63">
        <f t="shared" si="65"/>
        <v>0</v>
      </c>
      <c r="AY62" s="63">
        <f t="shared" si="65"/>
        <v>0</v>
      </c>
      <c r="AZ62" s="63">
        <f t="shared" si="65"/>
        <v>0</v>
      </c>
      <c r="BA62" s="63">
        <f t="shared" si="65"/>
        <v>0</v>
      </c>
      <c r="BB62" s="63">
        <f t="shared" si="65"/>
        <v>0</v>
      </c>
      <c r="BC62" s="116" t="s">
        <v>441</v>
      </c>
      <c r="BD62" s="63">
        <f t="shared" si="66"/>
        <v>0</v>
      </c>
      <c r="BE62" s="63">
        <f t="shared" si="66"/>
        <v>0</v>
      </c>
      <c r="BF62" s="63">
        <f t="shared" si="66"/>
        <v>0</v>
      </c>
      <c r="BG62" s="63">
        <f t="shared" si="66"/>
        <v>0</v>
      </c>
      <c r="BH62" s="63">
        <f t="shared" si="66"/>
        <v>0</v>
      </c>
      <c r="BI62" s="63">
        <f t="shared" si="66"/>
        <v>0</v>
      </c>
      <c r="BK62" s="116" t="str">
        <f t="shared" si="26"/>
        <v>-</v>
      </c>
      <c r="BL62" s="63">
        <f t="shared" si="67"/>
        <v>0</v>
      </c>
      <c r="BM62" s="63">
        <f t="shared" si="67"/>
        <v>0</v>
      </c>
      <c r="BN62" s="63">
        <f t="shared" si="67"/>
        <v>0</v>
      </c>
      <c r="BO62" s="63">
        <f t="shared" si="67"/>
        <v>0</v>
      </c>
      <c r="BP62" s="63">
        <f t="shared" si="67"/>
        <v>0</v>
      </c>
      <c r="BQ62" s="63">
        <f t="shared" si="67"/>
        <v>0</v>
      </c>
      <c r="BR62" s="116" t="s">
        <v>441</v>
      </c>
      <c r="BS62" s="63">
        <f t="shared" si="68"/>
        <v>0</v>
      </c>
      <c r="BT62" s="63">
        <f t="shared" si="68"/>
        <v>0</v>
      </c>
      <c r="BU62" s="63">
        <f t="shared" si="68"/>
        <v>0</v>
      </c>
      <c r="BV62" s="63">
        <f t="shared" si="68"/>
        <v>0</v>
      </c>
      <c r="BW62" s="63">
        <f t="shared" si="68"/>
        <v>0</v>
      </c>
      <c r="BX62" s="63">
        <f t="shared" si="68"/>
        <v>0</v>
      </c>
    </row>
    <row r="63" spans="2:76" hidden="1">
      <c r="B63" s="132" t="str">
        <f>'N0.7_Lookup_References'!B130</f>
        <v>No entry required</v>
      </c>
      <c r="C63" s="116" t="str">
        <f>'N0.7_Lookup_References'!C130</f>
        <v>-</v>
      </c>
      <c r="D63" s="63">
        <f t="shared" si="51"/>
        <v>0</v>
      </c>
      <c r="E63" s="63">
        <f t="shared" si="52"/>
        <v>0</v>
      </c>
      <c r="F63" s="63">
        <f t="shared" si="53"/>
        <v>0</v>
      </c>
      <c r="G63" s="63">
        <f t="shared" si="54"/>
        <v>0</v>
      </c>
      <c r="H63" s="63">
        <f t="shared" si="55"/>
        <v>0</v>
      </c>
      <c r="I63" s="63">
        <f t="shared" si="21"/>
        <v>0</v>
      </c>
      <c r="J63" s="116" t="s">
        <v>441</v>
      </c>
      <c r="K63" s="63">
        <f t="shared" si="56"/>
        <v>0</v>
      </c>
      <c r="L63" s="63">
        <f t="shared" si="57"/>
        <v>0</v>
      </c>
      <c r="M63" s="63">
        <f t="shared" si="58"/>
        <v>0</v>
      </c>
      <c r="N63" s="63">
        <f t="shared" si="59"/>
        <v>0</v>
      </c>
      <c r="O63" s="63">
        <f t="shared" si="60"/>
        <v>0</v>
      </c>
      <c r="P63" s="63">
        <f t="shared" si="22"/>
        <v>0</v>
      </c>
      <c r="R63" s="116" t="str">
        <f t="shared" si="23"/>
        <v>-</v>
      </c>
      <c r="S63" s="63">
        <f t="shared" si="61"/>
        <v>0</v>
      </c>
      <c r="T63" s="63">
        <f t="shared" si="61"/>
        <v>0</v>
      </c>
      <c r="U63" s="63">
        <f t="shared" si="61"/>
        <v>0</v>
      </c>
      <c r="V63" s="63">
        <f t="shared" si="61"/>
        <v>0</v>
      </c>
      <c r="W63" s="63">
        <f t="shared" si="61"/>
        <v>0</v>
      </c>
      <c r="X63" s="63">
        <f t="shared" si="61"/>
        <v>0</v>
      </c>
      <c r="Y63" s="116" t="s">
        <v>441</v>
      </c>
      <c r="Z63" s="63">
        <f t="shared" si="62"/>
        <v>0</v>
      </c>
      <c r="AA63" s="63">
        <f t="shared" si="62"/>
        <v>0</v>
      </c>
      <c r="AB63" s="63">
        <f t="shared" si="62"/>
        <v>0</v>
      </c>
      <c r="AC63" s="63">
        <f t="shared" si="62"/>
        <v>0</v>
      </c>
      <c r="AD63" s="63">
        <f t="shared" si="62"/>
        <v>0</v>
      </c>
      <c r="AE63" s="63">
        <f t="shared" si="62"/>
        <v>0</v>
      </c>
      <c r="AG63" s="116" t="str">
        <f t="shared" si="24"/>
        <v>-</v>
      </c>
      <c r="AH63" s="63">
        <f t="shared" si="63"/>
        <v>0</v>
      </c>
      <c r="AI63" s="63">
        <f t="shared" si="63"/>
        <v>0</v>
      </c>
      <c r="AJ63" s="63">
        <f t="shared" si="63"/>
        <v>0</v>
      </c>
      <c r="AK63" s="63">
        <f t="shared" si="63"/>
        <v>0</v>
      </c>
      <c r="AL63" s="63">
        <f t="shared" si="63"/>
        <v>0</v>
      </c>
      <c r="AM63" s="63">
        <f t="shared" si="63"/>
        <v>0</v>
      </c>
      <c r="AN63" s="116" t="s">
        <v>441</v>
      </c>
      <c r="AO63" s="63">
        <f t="shared" si="64"/>
        <v>0</v>
      </c>
      <c r="AP63" s="63">
        <f t="shared" si="64"/>
        <v>0</v>
      </c>
      <c r="AQ63" s="63">
        <f t="shared" si="64"/>
        <v>0</v>
      </c>
      <c r="AR63" s="63">
        <f t="shared" si="64"/>
        <v>0</v>
      </c>
      <c r="AS63" s="63">
        <f t="shared" si="64"/>
        <v>0</v>
      </c>
      <c r="AT63" s="63">
        <f t="shared" si="64"/>
        <v>0</v>
      </c>
      <c r="AV63" s="116" t="str">
        <f t="shared" si="25"/>
        <v>-</v>
      </c>
      <c r="AW63" s="63">
        <f t="shared" si="65"/>
        <v>0</v>
      </c>
      <c r="AX63" s="63">
        <f t="shared" si="65"/>
        <v>0</v>
      </c>
      <c r="AY63" s="63">
        <f t="shared" si="65"/>
        <v>0</v>
      </c>
      <c r="AZ63" s="63">
        <f t="shared" si="65"/>
        <v>0</v>
      </c>
      <c r="BA63" s="63">
        <f t="shared" si="65"/>
        <v>0</v>
      </c>
      <c r="BB63" s="63">
        <f t="shared" si="65"/>
        <v>0</v>
      </c>
      <c r="BC63" s="116" t="s">
        <v>441</v>
      </c>
      <c r="BD63" s="63">
        <f t="shared" si="66"/>
        <v>0</v>
      </c>
      <c r="BE63" s="63">
        <f t="shared" si="66"/>
        <v>0</v>
      </c>
      <c r="BF63" s="63">
        <f t="shared" si="66"/>
        <v>0</v>
      </c>
      <c r="BG63" s="63">
        <f t="shared" si="66"/>
        <v>0</v>
      </c>
      <c r="BH63" s="63">
        <f t="shared" si="66"/>
        <v>0</v>
      </c>
      <c r="BI63" s="63">
        <f t="shared" si="66"/>
        <v>0</v>
      </c>
      <c r="BK63" s="116" t="str">
        <f t="shared" si="26"/>
        <v>-</v>
      </c>
      <c r="BL63" s="63">
        <f t="shared" si="67"/>
        <v>0</v>
      </c>
      <c r="BM63" s="63">
        <f t="shared" si="67"/>
        <v>0</v>
      </c>
      <c r="BN63" s="63">
        <f t="shared" si="67"/>
        <v>0</v>
      </c>
      <c r="BO63" s="63">
        <f t="shared" si="67"/>
        <v>0</v>
      </c>
      <c r="BP63" s="63">
        <f t="shared" si="67"/>
        <v>0</v>
      </c>
      <c r="BQ63" s="63">
        <f t="shared" si="67"/>
        <v>0</v>
      </c>
      <c r="BR63" s="116" t="s">
        <v>441</v>
      </c>
      <c r="BS63" s="63">
        <f t="shared" si="68"/>
        <v>0</v>
      </c>
      <c r="BT63" s="63">
        <f t="shared" si="68"/>
        <v>0</v>
      </c>
      <c r="BU63" s="63">
        <f t="shared" si="68"/>
        <v>0</v>
      </c>
      <c r="BV63" s="63">
        <f t="shared" si="68"/>
        <v>0</v>
      </c>
      <c r="BW63" s="63">
        <f t="shared" si="68"/>
        <v>0</v>
      </c>
      <c r="BX63" s="63">
        <f t="shared" si="68"/>
        <v>0</v>
      </c>
    </row>
    <row r="64" spans="2:76" hidden="1">
      <c r="B64" s="132" t="str">
        <f>'N0.7_Lookup_References'!B131</f>
        <v>No entry required</v>
      </c>
      <c r="C64" s="116" t="str">
        <f>'N0.7_Lookup_References'!C131</f>
        <v>-</v>
      </c>
      <c r="D64" s="63">
        <f t="shared" si="51"/>
        <v>0</v>
      </c>
      <c r="E64" s="63">
        <f t="shared" si="52"/>
        <v>0</v>
      </c>
      <c r="F64" s="63">
        <f t="shared" si="53"/>
        <v>0</v>
      </c>
      <c r="G64" s="63">
        <f t="shared" si="54"/>
        <v>0</v>
      </c>
      <c r="H64" s="63">
        <f t="shared" si="55"/>
        <v>0</v>
      </c>
      <c r="I64" s="63">
        <f t="shared" si="21"/>
        <v>0</v>
      </c>
      <c r="J64" s="116" t="s">
        <v>441</v>
      </c>
      <c r="K64" s="63">
        <f t="shared" si="56"/>
        <v>0</v>
      </c>
      <c r="L64" s="63">
        <f t="shared" si="57"/>
        <v>0</v>
      </c>
      <c r="M64" s="63">
        <f t="shared" si="58"/>
        <v>0</v>
      </c>
      <c r="N64" s="63">
        <f t="shared" si="59"/>
        <v>0</v>
      </c>
      <c r="O64" s="63">
        <f t="shared" si="60"/>
        <v>0</v>
      </c>
      <c r="P64" s="63">
        <f t="shared" si="22"/>
        <v>0</v>
      </c>
      <c r="R64" s="116" t="str">
        <f t="shared" si="23"/>
        <v>-</v>
      </c>
      <c r="S64" s="63">
        <f t="shared" si="61"/>
        <v>0</v>
      </c>
      <c r="T64" s="63">
        <f t="shared" si="61"/>
        <v>0</v>
      </c>
      <c r="U64" s="63">
        <f t="shared" si="61"/>
        <v>0</v>
      </c>
      <c r="V64" s="63">
        <f t="shared" si="61"/>
        <v>0</v>
      </c>
      <c r="W64" s="63">
        <f t="shared" si="61"/>
        <v>0</v>
      </c>
      <c r="X64" s="63">
        <f t="shared" si="61"/>
        <v>0</v>
      </c>
      <c r="Y64" s="116" t="s">
        <v>441</v>
      </c>
      <c r="Z64" s="63">
        <f t="shared" si="62"/>
        <v>0</v>
      </c>
      <c r="AA64" s="63">
        <f t="shared" si="62"/>
        <v>0</v>
      </c>
      <c r="AB64" s="63">
        <f t="shared" si="62"/>
        <v>0</v>
      </c>
      <c r="AC64" s="63">
        <f t="shared" si="62"/>
        <v>0</v>
      </c>
      <c r="AD64" s="63">
        <f t="shared" si="62"/>
        <v>0</v>
      </c>
      <c r="AE64" s="63">
        <f t="shared" si="62"/>
        <v>0</v>
      </c>
      <c r="AG64" s="116" t="str">
        <f t="shared" si="24"/>
        <v>-</v>
      </c>
      <c r="AH64" s="63">
        <f t="shared" si="63"/>
        <v>0</v>
      </c>
      <c r="AI64" s="63">
        <f t="shared" si="63"/>
        <v>0</v>
      </c>
      <c r="AJ64" s="63">
        <f t="shared" si="63"/>
        <v>0</v>
      </c>
      <c r="AK64" s="63">
        <f t="shared" si="63"/>
        <v>0</v>
      </c>
      <c r="AL64" s="63">
        <f t="shared" si="63"/>
        <v>0</v>
      </c>
      <c r="AM64" s="63">
        <f t="shared" si="63"/>
        <v>0</v>
      </c>
      <c r="AN64" s="116" t="s">
        <v>441</v>
      </c>
      <c r="AO64" s="63">
        <f t="shared" si="64"/>
        <v>0</v>
      </c>
      <c r="AP64" s="63">
        <f t="shared" si="64"/>
        <v>0</v>
      </c>
      <c r="AQ64" s="63">
        <f t="shared" si="64"/>
        <v>0</v>
      </c>
      <c r="AR64" s="63">
        <f t="shared" si="64"/>
        <v>0</v>
      </c>
      <c r="AS64" s="63">
        <f t="shared" si="64"/>
        <v>0</v>
      </c>
      <c r="AT64" s="63">
        <f t="shared" si="64"/>
        <v>0</v>
      </c>
      <c r="AV64" s="116" t="str">
        <f t="shared" si="25"/>
        <v>-</v>
      </c>
      <c r="AW64" s="63">
        <f t="shared" si="65"/>
        <v>0</v>
      </c>
      <c r="AX64" s="63">
        <f t="shared" si="65"/>
        <v>0</v>
      </c>
      <c r="AY64" s="63">
        <f t="shared" si="65"/>
        <v>0</v>
      </c>
      <c r="AZ64" s="63">
        <f t="shared" si="65"/>
        <v>0</v>
      </c>
      <c r="BA64" s="63">
        <f t="shared" si="65"/>
        <v>0</v>
      </c>
      <c r="BB64" s="63">
        <f t="shared" si="65"/>
        <v>0</v>
      </c>
      <c r="BC64" s="116" t="s">
        <v>441</v>
      </c>
      <c r="BD64" s="63">
        <f t="shared" si="66"/>
        <v>0</v>
      </c>
      <c r="BE64" s="63">
        <f t="shared" si="66"/>
        <v>0</v>
      </c>
      <c r="BF64" s="63">
        <f t="shared" si="66"/>
        <v>0</v>
      </c>
      <c r="BG64" s="63">
        <f t="shared" si="66"/>
        <v>0</v>
      </c>
      <c r="BH64" s="63">
        <f t="shared" si="66"/>
        <v>0</v>
      </c>
      <c r="BI64" s="63">
        <f t="shared" si="66"/>
        <v>0</v>
      </c>
      <c r="BK64" s="116" t="str">
        <f t="shared" si="26"/>
        <v>-</v>
      </c>
      <c r="BL64" s="63">
        <f t="shared" si="67"/>
        <v>0</v>
      </c>
      <c r="BM64" s="63">
        <f t="shared" si="67"/>
        <v>0</v>
      </c>
      <c r="BN64" s="63">
        <f t="shared" si="67"/>
        <v>0</v>
      </c>
      <c r="BO64" s="63">
        <f t="shared" si="67"/>
        <v>0</v>
      </c>
      <c r="BP64" s="63">
        <f t="shared" si="67"/>
        <v>0</v>
      </c>
      <c r="BQ64" s="63">
        <f t="shared" si="67"/>
        <v>0</v>
      </c>
      <c r="BR64" s="116" t="s">
        <v>441</v>
      </c>
      <c r="BS64" s="63">
        <f t="shared" si="68"/>
        <v>0</v>
      </c>
      <c r="BT64" s="63">
        <f t="shared" si="68"/>
        <v>0</v>
      </c>
      <c r="BU64" s="63">
        <f t="shared" si="68"/>
        <v>0</v>
      </c>
      <c r="BV64" s="63">
        <f t="shared" si="68"/>
        <v>0</v>
      </c>
      <c r="BW64" s="63">
        <f t="shared" si="68"/>
        <v>0</v>
      </c>
      <c r="BX64" s="63">
        <f t="shared" si="68"/>
        <v>0</v>
      </c>
    </row>
    <row r="65" spans="2:76" hidden="1">
      <c r="B65" s="132" t="str">
        <f>'N0.7_Lookup_References'!B132</f>
        <v>No entry required</v>
      </c>
      <c r="C65" s="116" t="str">
        <f>'N0.7_Lookup_References'!C132</f>
        <v>-</v>
      </c>
      <c r="D65" s="63">
        <f t="shared" ref="D65:D74" si="69">S65+AH65+AW65+BL65</f>
        <v>0</v>
      </c>
      <c r="E65" s="63">
        <f t="shared" ref="E65:E74" si="70">T65+AI65+AX65+BM65</f>
        <v>0</v>
      </c>
      <c r="F65" s="63">
        <f t="shared" ref="F65:F74" si="71">U65+AJ65+AY65+BN65</f>
        <v>0</v>
      </c>
      <c r="G65" s="63">
        <f t="shared" ref="G65:G74" si="72">V65+AK65+AZ65+BO65</f>
        <v>0</v>
      </c>
      <c r="H65" s="63">
        <f t="shared" ref="H65:H74" si="73">W65+AL65+BA65+BP65</f>
        <v>0</v>
      </c>
      <c r="I65" s="63">
        <f t="shared" ref="I65:I74" si="74">SUM(D65:H65)</f>
        <v>0</v>
      </c>
      <c r="J65" s="116" t="s">
        <v>441</v>
      </c>
      <c r="K65" s="63">
        <f t="shared" ref="K65:K74" si="75">Z65+AO65+BD65+BS65</f>
        <v>0</v>
      </c>
      <c r="L65" s="63">
        <f t="shared" ref="L65:L74" si="76">AA65+AP65+BE65+BT65</f>
        <v>0</v>
      </c>
      <c r="M65" s="63">
        <f t="shared" ref="M65:M74" si="77">AB65+AQ65+BF65+BU65</f>
        <v>0</v>
      </c>
      <c r="N65" s="63">
        <f t="shared" ref="N65:N74" si="78">AC65+AR65+BG65+BV65</f>
        <v>0</v>
      </c>
      <c r="O65" s="63">
        <f t="shared" ref="O65:O74" si="79">AD65+AS65+BH65+BW65</f>
        <v>0</v>
      </c>
      <c r="P65" s="63">
        <f t="shared" ref="P65:P74" si="80">SUM(K65:O65)</f>
        <v>0</v>
      </c>
      <c r="R65" s="116" t="str">
        <f t="shared" si="23"/>
        <v>-</v>
      </c>
      <c r="S65" s="63">
        <f t="shared" ref="S65:X65" si="81">S128+S191+S254+S317+S380+S443</f>
        <v>0</v>
      </c>
      <c r="T65" s="63">
        <f t="shared" si="81"/>
        <v>0</v>
      </c>
      <c r="U65" s="63">
        <f t="shared" si="81"/>
        <v>0</v>
      </c>
      <c r="V65" s="63">
        <f t="shared" si="81"/>
        <v>0</v>
      </c>
      <c r="W65" s="63">
        <f t="shared" si="81"/>
        <v>0</v>
      </c>
      <c r="X65" s="63">
        <f t="shared" si="81"/>
        <v>0</v>
      </c>
      <c r="Y65" s="116" t="s">
        <v>441</v>
      </c>
      <c r="Z65" s="63">
        <f t="shared" ref="Z65:AE65" si="82">Z128+Z191+Z254+Z317+Z380+Z443</f>
        <v>0</v>
      </c>
      <c r="AA65" s="63">
        <f t="shared" si="82"/>
        <v>0</v>
      </c>
      <c r="AB65" s="63">
        <f t="shared" si="82"/>
        <v>0</v>
      </c>
      <c r="AC65" s="63">
        <f t="shared" si="82"/>
        <v>0</v>
      </c>
      <c r="AD65" s="63">
        <f t="shared" si="82"/>
        <v>0</v>
      </c>
      <c r="AE65" s="63">
        <f t="shared" si="82"/>
        <v>0</v>
      </c>
      <c r="AG65" s="116" t="str">
        <f t="shared" si="24"/>
        <v>-</v>
      </c>
      <c r="AH65" s="63">
        <f t="shared" ref="AH65:AM65" si="83">AH128+AH191+AH254+AH317+AH380+AH443</f>
        <v>0</v>
      </c>
      <c r="AI65" s="63">
        <f t="shared" si="83"/>
        <v>0</v>
      </c>
      <c r="AJ65" s="63">
        <f t="shared" si="83"/>
        <v>0</v>
      </c>
      <c r="AK65" s="63">
        <f t="shared" si="83"/>
        <v>0</v>
      </c>
      <c r="AL65" s="63">
        <f t="shared" si="83"/>
        <v>0</v>
      </c>
      <c r="AM65" s="63">
        <f t="shared" si="83"/>
        <v>0</v>
      </c>
      <c r="AN65" s="116" t="s">
        <v>441</v>
      </c>
      <c r="AO65" s="63">
        <f t="shared" ref="AO65:AT65" si="84">AO128+AO191+AO254+AO317+AO380+AO443</f>
        <v>0</v>
      </c>
      <c r="AP65" s="63">
        <f t="shared" si="84"/>
        <v>0</v>
      </c>
      <c r="AQ65" s="63">
        <f t="shared" si="84"/>
        <v>0</v>
      </c>
      <c r="AR65" s="63">
        <f t="shared" si="84"/>
        <v>0</v>
      </c>
      <c r="AS65" s="63">
        <f t="shared" si="84"/>
        <v>0</v>
      </c>
      <c r="AT65" s="63">
        <f t="shared" si="84"/>
        <v>0</v>
      </c>
      <c r="AV65" s="116" t="str">
        <f t="shared" si="25"/>
        <v>-</v>
      </c>
      <c r="AW65" s="63">
        <f t="shared" ref="AW65:BB65" si="85">AW128+AW191+AW254+AW317+AW380+AW443</f>
        <v>0</v>
      </c>
      <c r="AX65" s="63">
        <f t="shared" si="85"/>
        <v>0</v>
      </c>
      <c r="AY65" s="63">
        <f t="shared" si="85"/>
        <v>0</v>
      </c>
      <c r="AZ65" s="63">
        <f t="shared" si="85"/>
        <v>0</v>
      </c>
      <c r="BA65" s="63">
        <f t="shared" si="85"/>
        <v>0</v>
      </c>
      <c r="BB65" s="63">
        <f t="shared" si="85"/>
        <v>0</v>
      </c>
      <c r="BC65" s="116" t="s">
        <v>441</v>
      </c>
      <c r="BD65" s="63">
        <f t="shared" ref="BD65:BI65" si="86">BD128+BD191+BD254+BD317+BD380+BD443</f>
        <v>0</v>
      </c>
      <c r="BE65" s="63">
        <f t="shared" si="86"/>
        <v>0</v>
      </c>
      <c r="BF65" s="63">
        <f t="shared" si="86"/>
        <v>0</v>
      </c>
      <c r="BG65" s="63">
        <f t="shared" si="86"/>
        <v>0</v>
      </c>
      <c r="BH65" s="63">
        <f t="shared" si="86"/>
        <v>0</v>
      </c>
      <c r="BI65" s="63">
        <f t="shared" si="86"/>
        <v>0</v>
      </c>
      <c r="BK65" s="116" t="str">
        <f t="shared" si="26"/>
        <v>-</v>
      </c>
      <c r="BL65" s="63">
        <f t="shared" ref="BL65:BQ65" si="87">BL128+BL191+BL254+BL317+BL380+BL443</f>
        <v>0</v>
      </c>
      <c r="BM65" s="63">
        <f t="shared" si="87"/>
        <v>0</v>
      </c>
      <c r="BN65" s="63">
        <f t="shared" si="87"/>
        <v>0</v>
      </c>
      <c r="BO65" s="63">
        <f t="shared" si="87"/>
        <v>0</v>
      </c>
      <c r="BP65" s="63">
        <f t="shared" si="87"/>
        <v>0</v>
      </c>
      <c r="BQ65" s="63">
        <f t="shared" si="87"/>
        <v>0</v>
      </c>
      <c r="BR65" s="116" t="s">
        <v>441</v>
      </c>
      <c r="BS65" s="63">
        <f t="shared" ref="BS65:BX65" si="88">BS128+BS191+BS254+BS317+BS380+BS443</f>
        <v>0</v>
      </c>
      <c r="BT65" s="63">
        <f t="shared" si="88"/>
        <v>0</v>
      </c>
      <c r="BU65" s="63">
        <f t="shared" si="88"/>
        <v>0</v>
      </c>
      <c r="BV65" s="63">
        <f t="shared" si="88"/>
        <v>0</v>
      </c>
      <c r="BW65" s="63">
        <f t="shared" si="88"/>
        <v>0</v>
      </c>
      <c r="BX65" s="63">
        <f t="shared" si="88"/>
        <v>0</v>
      </c>
    </row>
    <row r="66" spans="2:76" hidden="1">
      <c r="B66" s="132" t="str">
        <f>'N0.7_Lookup_References'!B133</f>
        <v>No entry required</v>
      </c>
      <c r="C66" s="116" t="str">
        <f>'N0.7_Lookup_References'!C133</f>
        <v>-</v>
      </c>
      <c r="D66" s="63">
        <f t="shared" si="69"/>
        <v>0</v>
      </c>
      <c r="E66" s="63">
        <f t="shared" si="70"/>
        <v>0</v>
      </c>
      <c r="F66" s="63">
        <f t="shared" si="71"/>
        <v>0</v>
      </c>
      <c r="G66" s="63">
        <f t="shared" si="72"/>
        <v>0</v>
      </c>
      <c r="H66" s="63">
        <f t="shared" si="73"/>
        <v>0</v>
      </c>
      <c r="I66" s="63">
        <f t="shared" si="74"/>
        <v>0</v>
      </c>
      <c r="J66" s="116" t="s">
        <v>441</v>
      </c>
      <c r="K66" s="63">
        <f t="shared" si="75"/>
        <v>0</v>
      </c>
      <c r="L66" s="63">
        <f t="shared" si="76"/>
        <v>0</v>
      </c>
      <c r="M66" s="63">
        <f t="shared" si="77"/>
        <v>0</v>
      </c>
      <c r="N66" s="63">
        <f t="shared" si="78"/>
        <v>0</v>
      </c>
      <c r="O66" s="63">
        <f t="shared" si="79"/>
        <v>0</v>
      </c>
      <c r="P66" s="63">
        <f t="shared" si="80"/>
        <v>0</v>
      </c>
      <c r="R66" s="116" t="str">
        <f t="shared" si="23"/>
        <v>-</v>
      </c>
      <c r="S66" s="63">
        <f t="shared" ref="S66:X66" si="89">S129+S192+S255+S318+S381+S444</f>
        <v>0</v>
      </c>
      <c r="T66" s="63">
        <f t="shared" si="89"/>
        <v>0</v>
      </c>
      <c r="U66" s="63">
        <f t="shared" si="89"/>
        <v>0</v>
      </c>
      <c r="V66" s="63">
        <f t="shared" si="89"/>
        <v>0</v>
      </c>
      <c r="W66" s="63">
        <f t="shared" si="89"/>
        <v>0</v>
      </c>
      <c r="X66" s="63">
        <f t="shared" si="89"/>
        <v>0</v>
      </c>
      <c r="Y66" s="116" t="s">
        <v>441</v>
      </c>
      <c r="Z66" s="63">
        <f t="shared" ref="Z66:AE66" si="90">Z129+Z192+Z255+Z318+Z381+Z444</f>
        <v>0</v>
      </c>
      <c r="AA66" s="63">
        <f t="shared" si="90"/>
        <v>0</v>
      </c>
      <c r="AB66" s="63">
        <f t="shared" si="90"/>
        <v>0</v>
      </c>
      <c r="AC66" s="63">
        <f t="shared" si="90"/>
        <v>0</v>
      </c>
      <c r="AD66" s="63">
        <f t="shared" si="90"/>
        <v>0</v>
      </c>
      <c r="AE66" s="63">
        <f t="shared" si="90"/>
        <v>0</v>
      </c>
      <c r="AG66" s="116" t="str">
        <f t="shared" si="24"/>
        <v>-</v>
      </c>
      <c r="AH66" s="63">
        <f t="shared" ref="AH66:AM66" si="91">AH129+AH192+AH255+AH318+AH381+AH444</f>
        <v>0</v>
      </c>
      <c r="AI66" s="63">
        <f t="shared" si="91"/>
        <v>0</v>
      </c>
      <c r="AJ66" s="63">
        <f t="shared" si="91"/>
        <v>0</v>
      </c>
      <c r="AK66" s="63">
        <f t="shared" si="91"/>
        <v>0</v>
      </c>
      <c r="AL66" s="63">
        <f t="shared" si="91"/>
        <v>0</v>
      </c>
      <c r="AM66" s="63">
        <f t="shared" si="91"/>
        <v>0</v>
      </c>
      <c r="AN66" s="116" t="s">
        <v>441</v>
      </c>
      <c r="AO66" s="63">
        <f t="shared" ref="AO66:AT66" si="92">AO129+AO192+AO255+AO318+AO381+AO444</f>
        <v>0</v>
      </c>
      <c r="AP66" s="63">
        <f t="shared" si="92"/>
        <v>0</v>
      </c>
      <c r="AQ66" s="63">
        <f t="shared" si="92"/>
        <v>0</v>
      </c>
      <c r="AR66" s="63">
        <f t="shared" si="92"/>
        <v>0</v>
      </c>
      <c r="AS66" s="63">
        <f t="shared" si="92"/>
        <v>0</v>
      </c>
      <c r="AT66" s="63">
        <f t="shared" si="92"/>
        <v>0</v>
      </c>
      <c r="AV66" s="116" t="str">
        <f t="shared" si="25"/>
        <v>-</v>
      </c>
      <c r="AW66" s="63">
        <f t="shared" ref="AW66:BB66" si="93">AW129+AW192+AW255+AW318+AW381+AW444</f>
        <v>0</v>
      </c>
      <c r="AX66" s="63">
        <f t="shared" si="93"/>
        <v>0</v>
      </c>
      <c r="AY66" s="63">
        <f t="shared" si="93"/>
        <v>0</v>
      </c>
      <c r="AZ66" s="63">
        <f t="shared" si="93"/>
        <v>0</v>
      </c>
      <c r="BA66" s="63">
        <f t="shared" si="93"/>
        <v>0</v>
      </c>
      <c r="BB66" s="63">
        <f t="shared" si="93"/>
        <v>0</v>
      </c>
      <c r="BC66" s="116" t="s">
        <v>441</v>
      </c>
      <c r="BD66" s="63">
        <f t="shared" ref="BD66:BI66" si="94">BD129+BD192+BD255+BD318+BD381+BD444</f>
        <v>0</v>
      </c>
      <c r="BE66" s="63">
        <f t="shared" si="94"/>
        <v>0</v>
      </c>
      <c r="BF66" s="63">
        <f t="shared" si="94"/>
        <v>0</v>
      </c>
      <c r="BG66" s="63">
        <f t="shared" si="94"/>
        <v>0</v>
      </c>
      <c r="BH66" s="63">
        <f t="shared" si="94"/>
        <v>0</v>
      </c>
      <c r="BI66" s="63">
        <f t="shared" si="94"/>
        <v>0</v>
      </c>
      <c r="BK66" s="116" t="str">
        <f t="shared" si="26"/>
        <v>-</v>
      </c>
      <c r="BL66" s="63">
        <f t="shared" ref="BL66:BQ66" si="95">BL129+BL192+BL255+BL318+BL381+BL444</f>
        <v>0</v>
      </c>
      <c r="BM66" s="63">
        <f t="shared" si="95"/>
        <v>0</v>
      </c>
      <c r="BN66" s="63">
        <f t="shared" si="95"/>
        <v>0</v>
      </c>
      <c r="BO66" s="63">
        <f t="shared" si="95"/>
        <v>0</v>
      </c>
      <c r="BP66" s="63">
        <f t="shared" si="95"/>
        <v>0</v>
      </c>
      <c r="BQ66" s="63">
        <f t="shared" si="95"/>
        <v>0</v>
      </c>
      <c r="BR66" s="116" t="s">
        <v>441</v>
      </c>
      <c r="BS66" s="63">
        <f t="shared" ref="BS66:BX66" si="96">BS129+BS192+BS255+BS318+BS381+BS444</f>
        <v>0</v>
      </c>
      <c r="BT66" s="63">
        <f t="shared" si="96"/>
        <v>0</v>
      </c>
      <c r="BU66" s="63">
        <f t="shared" si="96"/>
        <v>0</v>
      </c>
      <c r="BV66" s="63">
        <f t="shared" si="96"/>
        <v>0</v>
      </c>
      <c r="BW66" s="63">
        <f t="shared" si="96"/>
        <v>0</v>
      </c>
      <c r="BX66" s="63">
        <f t="shared" si="96"/>
        <v>0</v>
      </c>
    </row>
    <row r="67" spans="2:76" hidden="1">
      <c r="B67" s="132" t="str">
        <f>'N0.7_Lookup_References'!B134</f>
        <v>No entry required</v>
      </c>
      <c r="C67" s="116" t="str">
        <f>'N0.7_Lookup_References'!C134</f>
        <v>-</v>
      </c>
      <c r="D67" s="63">
        <f t="shared" si="69"/>
        <v>0</v>
      </c>
      <c r="E67" s="63">
        <f t="shared" si="70"/>
        <v>0</v>
      </c>
      <c r="F67" s="63">
        <f t="shared" si="71"/>
        <v>0</v>
      </c>
      <c r="G67" s="63">
        <f t="shared" si="72"/>
        <v>0</v>
      </c>
      <c r="H67" s="63">
        <f t="shared" si="73"/>
        <v>0</v>
      </c>
      <c r="I67" s="63">
        <f t="shared" si="74"/>
        <v>0</v>
      </c>
      <c r="J67" s="116" t="s">
        <v>441</v>
      </c>
      <c r="K67" s="63">
        <f t="shared" si="75"/>
        <v>0</v>
      </c>
      <c r="L67" s="63">
        <f t="shared" si="76"/>
        <v>0</v>
      </c>
      <c r="M67" s="63">
        <f t="shared" si="77"/>
        <v>0</v>
      </c>
      <c r="N67" s="63">
        <f t="shared" si="78"/>
        <v>0</v>
      </c>
      <c r="O67" s="63">
        <f t="shared" si="79"/>
        <v>0</v>
      </c>
      <c r="P67" s="63">
        <f t="shared" si="80"/>
        <v>0</v>
      </c>
      <c r="R67" s="116" t="str">
        <f t="shared" si="23"/>
        <v>-</v>
      </c>
      <c r="S67" s="63">
        <f t="shared" ref="S67:X67" si="97">S130+S193+S256+S319+S382+S445</f>
        <v>0</v>
      </c>
      <c r="T67" s="63">
        <f t="shared" si="97"/>
        <v>0</v>
      </c>
      <c r="U67" s="63">
        <f t="shared" si="97"/>
        <v>0</v>
      </c>
      <c r="V67" s="63">
        <f t="shared" si="97"/>
        <v>0</v>
      </c>
      <c r="W67" s="63">
        <f t="shared" si="97"/>
        <v>0</v>
      </c>
      <c r="X67" s="63">
        <f t="shared" si="97"/>
        <v>0</v>
      </c>
      <c r="Y67" s="116" t="s">
        <v>441</v>
      </c>
      <c r="Z67" s="63">
        <f t="shared" ref="Z67:AE67" si="98">Z130+Z193+Z256+Z319+Z382+Z445</f>
        <v>0</v>
      </c>
      <c r="AA67" s="63">
        <f t="shared" si="98"/>
        <v>0</v>
      </c>
      <c r="AB67" s="63">
        <f t="shared" si="98"/>
        <v>0</v>
      </c>
      <c r="AC67" s="63">
        <f t="shared" si="98"/>
        <v>0</v>
      </c>
      <c r="AD67" s="63">
        <f t="shared" si="98"/>
        <v>0</v>
      </c>
      <c r="AE67" s="63">
        <f t="shared" si="98"/>
        <v>0</v>
      </c>
      <c r="AG67" s="116" t="str">
        <f t="shared" si="24"/>
        <v>-</v>
      </c>
      <c r="AH67" s="63">
        <f t="shared" ref="AH67:AM67" si="99">AH130+AH193+AH256+AH319+AH382+AH445</f>
        <v>0</v>
      </c>
      <c r="AI67" s="63">
        <f t="shared" si="99"/>
        <v>0</v>
      </c>
      <c r="AJ67" s="63">
        <f t="shared" si="99"/>
        <v>0</v>
      </c>
      <c r="AK67" s="63">
        <f t="shared" si="99"/>
        <v>0</v>
      </c>
      <c r="AL67" s="63">
        <f t="shared" si="99"/>
        <v>0</v>
      </c>
      <c r="AM67" s="63">
        <f t="shared" si="99"/>
        <v>0</v>
      </c>
      <c r="AN67" s="116" t="s">
        <v>441</v>
      </c>
      <c r="AO67" s="63">
        <f t="shared" ref="AO67:AT67" si="100">AO130+AO193+AO256+AO319+AO382+AO445</f>
        <v>0</v>
      </c>
      <c r="AP67" s="63">
        <f t="shared" si="100"/>
        <v>0</v>
      </c>
      <c r="AQ67" s="63">
        <f t="shared" si="100"/>
        <v>0</v>
      </c>
      <c r="AR67" s="63">
        <f t="shared" si="100"/>
        <v>0</v>
      </c>
      <c r="AS67" s="63">
        <f t="shared" si="100"/>
        <v>0</v>
      </c>
      <c r="AT67" s="63">
        <f t="shared" si="100"/>
        <v>0</v>
      </c>
      <c r="AV67" s="116" t="str">
        <f t="shared" si="25"/>
        <v>-</v>
      </c>
      <c r="AW67" s="63">
        <f t="shared" ref="AW67:BB67" si="101">AW130+AW193+AW256+AW319+AW382+AW445</f>
        <v>0</v>
      </c>
      <c r="AX67" s="63">
        <f t="shared" si="101"/>
        <v>0</v>
      </c>
      <c r="AY67" s="63">
        <f t="shared" si="101"/>
        <v>0</v>
      </c>
      <c r="AZ67" s="63">
        <f t="shared" si="101"/>
        <v>0</v>
      </c>
      <c r="BA67" s="63">
        <f t="shared" si="101"/>
        <v>0</v>
      </c>
      <c r="BB67" s="63">
        <f t="shared" si="101"/>
        <v>0</v>
      </c>
      <c r="BC67" s="116" t="s">
        <v>441</v>
      </c>
      <c r="BD67" s="63">
        <f t="shared" ref="BD67:BI67" si="102">BD130+BD193+BD256+BD319+BD382+BD445</f>
        <v>0</v>
      </c>
      <c r="BE67" s="63">
        <f t="shared" si="102"/>
        <v>0</v>
      </c>
      <c r="BF67" s="63">
        <f t="shared" si="102"/>
        <v>0</v>
      </c>
      <c r="BG67" s="63">
        <f t="shared" si="102"/>
        <v>0</v>
      </c>
      <c r="BH67" s="63">
        <f t="shared" si="102"/>
        <v>0</v>
      </c>
      <c r="BI67" s="63">
        <f t="shared" si="102"/>
        <v>0</v>
      </c>
      <c r="BK67" s="116" t="str">
        <f t="shared" si="26"/>
        <v>-</v>
      </c>
      <c r="BL67" s="63">
        <f t="shared" ref="BL67:BQ67" si="103">BL130+BL193+BL256+BL319+BL382+BL445</f>
        <v>0</v>
      </c>
      <c r="BM67" s="63">
        <f t="shared" si="103"/>
        <v>0</v>
      </c>
      <c r="BN67" s="63">
        <f t="shared" si="103"/>
        <v>0</v>
      </c>
      <c r="BO67" s="63">
        <f t="shared" si="103"/>
        <v>0</v>
      </c>
      <c r="BP67" s="63">
        <f t="shared" si="103"/>
        <v>0</v>
      </c>
      <c r="BQ67" s="63">
        <f t="shared" si="103"/>
        <v>0</v>
      </c>
      <c r="BR67" s="116" t="s">
        <v>441</v>
      </c>
      <c r="BS67" s="63">
        <f t="shared" ref="BS67:BX67" si="104">BS130+BS193+BS256+BS319+BS382+BS445</f>
        <v>0</v>
      </c>
      <c r="BT67" s="63">
        <f t="shared" si="104"/>
        <v>0</v>
      </c>
      <c r="BU67" s="63">
        <f t="shared" si="104"/>
        <v>0</v>
      </c>
      <c r="BV67" s="63">
        <f t="shared" si="104"/>
        <v>0</v>
      </c>
      <c r="BW67" s="63">
        <f t="shared" si="104"/>
        <v>0</v>
      </c>
      <c r="BX67" s="63">
        <f t="shared" si="104"/>
        <v>0</v>
      </c>
    </row>
    <row r="68" spans="2:76" hidden="1">
      <c r="B68" s="132" t="str">
        <f>'N0.7_Lookup_References'!B135</f>
        <v>No entry required</v>
      </c>
      <c r="C68" s="116" t="str">
        <f>'N0.7_Lookup_References'!C135</f>
        <v>-</v>
      </c>
      <c r="D68" s="63">
        <f t="shared" si="69"/>
        <v>0</v>
      </c>
      <c r="E68" s="63">
        <f t="shared" si="70"/>
        <v>0</v>
      </c>
      <c r="F68" s="63">
        <f t="shared" si="71"/>
        <v>0</v>
      </c>
      <c r="G68" s="63">
        <f t="shared" si="72"/>
        <v>0</v>
      </c>
      <c r="H68" s="63">
        <f t="shared" si="73"/>
        <v>0</v>
      </c>
      <c r="I68" s="63">
        <f t="shared" si="74"/>
        <v>0</v>
      </c>
      <c r="J68" s="116" t="s">
        <v>441</v>
      </c>
      <c r="K68" s="63">
        <f t="shared" si="75"/>
        <v>0</v>
      </c>
      <c r="L68" s="63">
        <f t="shared" si="76"/>
        <v>0</v>
      </c>
      <c r="M68" s="63">
        <f t="shared" si="77"/>
        <v>0</v>
      </c>
      <c r="N68" s="63">
        <f t="shared" si="78"/>
        <v>0</v>
      </c>
      <c r="O68" s="63">
        <f t="shared" si="79"/>
        <v>0</v>
      </c>
      <c r="P68" s="63">
        <f t="shared" si="80"/>
        <v>0</v>
      </c>
      <c r="R68" s="116" t="str">
        <f t="shared" si="23"/>
        <v>-</v>
      </c>
      <c r="S68" s="63">
        <f t="shared" ref="S68:X68" si="105">S131+S194+S257+S320+S383+S446</f>
        <v>0</v>
      </c>
      <c r="T68" s="63">
        <f t="shared" si="105"/>
        <v>0</v>
      </c>
      <c r="U68" s="63">
        <f t="shared" si="105"/>
        <v>0</v>
      </c>
      <c r="V68" s="63">
        <f t="shared" si="105"/>
        <v>0</v>
      </c>
      <c r="W68" s="63">
        <f t="shared" si="105"/>
        <v>0</v>
      </c>
      <c r="X68" s="63">
        <f t="shared" si="105"/>
        <v>0</v>
      </c>
      <c r="Y68" s="116" t="s">
        <v>441</v>
      </c>
      <c r="Z68" s="63">
        <f t="shared" ref="Z68:AE68" si="106">Z131+Z194+Z257+Z320+Z383+Z446</f>
        <v>0</v>
      </c>
      <c r="AA68" s="63">
        <f t="shared" si="106"/>
        <v>0</v>
      </c>
      <c r="AB68" s="63">
        <f t="shared" si="106"/>
        <v>0</v>
      </c>
      <c r="AC68" s="63">
        <f t="shared" si="106"/>
        <v>0</v>
      </c>
      <c r="AD68" s="63">
        <f t="shared" si="106"/>
        <v>0</v>
      </c>
      <c r="AE68" s="63">
        <f t="shared" si="106"/>
        <v>0</v>
      </c>
      <c r="AG68" s="116" t="str">
        <f t="shared" si="24"/>
        <v>-</v>
      </c>
      <c r="AH68" s="63">
        <f t="shared" ref="AH68:AM68" si="107">AH131+AH194+AH257+AH320+AH383+AH446</f>
        <v>0</v>
      </c>
      <c r="AI68" s="63">
        <f t="shared" si="107"/>
        <v>0</v>
      </c>
      <c r="AJ68" s="63">
        <f t="shared" si="107"/>
        <v>0</v>
      </c>
      <c r="AK68" s="63">
        <f t="shared" si="107"/>
        <v>0</v>
      </c>
      <c r="AL68" s="63">
        <f t="shared" si="107"/>
        <v>0</v>
      </c>
      <c r="AM68" s="63">
        <f t="shared" si="107"/>
        <v>0</v>
      </c>
      <c r="AN68" s="116" t="s">
        <v>441</v>
      </c>
      <c r="AO68" s="63">
        <f t="shared" ref="AO68:AT68" si="108">AO131+AO194+AO257+AO320+AO383+AO446</f>
        <v>0</v>
      </c>
      <c r="AP68" s="63">
        <f t="shared" si="108"/>
        <v>0</v>
      </c>
      <c r="AQ68" s="63">
        <f t="shared" si="108"/>
        <v>0</v>
      </c>
      <c r="AR68" s="63">
        <f t="shared" si="108"/>
        <v>0</v>
      </c>
      <c r="AS68" s="63">
        <f t="shared" si="108"/>
        <v>0</v>
      </c>
      <c r="AT68" s="63">
        <f t="shared" si="108"/>
        <v>0</v>
      </c>
      <c r="AV68" s="116" t="str">
        <f t="shared" si="25"/>
        <v>-</v>
      </c>
      <c r="AW68" s="63">
        <f t="shared" ref="AW68:BB68" si="109">AW131+AW194+AW257+AW320+AW383+AW446</f>
        <v>0</v>
      </c>
      <c r="AX68" s="63">
        <f t="shared" si="109"/>
        <v>0</v>
      </c>
      <c r="AY68" s="63">
        <f t="shared" si="109"/>
        <v>0</v>
      </c>
      <c r="AZ68" s="63">
        <f t="shared" si="109"/>
        <v>0</v>
      </c>
      <c r="BA68" s="63">
        <f t="shared" si="109"/>
        <v>0</v>
      </c>
      <c r="BB68" s="63">
        <f t="shared" si="109"/>
        <v>0</v>
      </c>
      <c r="BC68" s="116" t="s">
        <v>441</v>
      </c>
      <c r="BD68" s="63">
        <f t="shared" ref="BD68:BI68" si="110">BD131+BD194+BD257+BD320+BD383+BD446</f>
        <v>0</v>
      </c>
      <c r="BE68" s="63">
        <f t="shared" si="110"/>
        <v>0</v>
      </c>
      <c r="BF68" s="63">
        <f t="shared" si="110"/>
        <v>0</v>
      </c>
      <c r="BG68" s="63">
        <f t="shared" si="110"/>
        <v>0</v>
      </c>
      <c r="BH68" s="63">
        <f t="shared" si="110"/>
        <v>0</v>
      </c>
      <c r="BI68" s="63">
        <f t="shared" si="110"/>
        <v>0</v>
      </c>
      <c r="BK68" s="116" t="str">
        <f t="shared" si="26"/>
        <v>-</v>
      </c>
      <c r="BL68" s="63">
        <f t="shared" ref="BL68:BQ68" si="111">BL131+BL194+BL257+BL320+BL383+BL446</f>
        <v>0</v>
      </c>
      <c r="BM68" s="63">
        <f t="shared" si="111"/>
        <v>0</v>
      </c>
      <c r="BN68" s="63">
        <f t="shared" si="111"/>
        <v>0</v>
      </c>
      <c r="BO68" s="63">
        <f t="shared" si="111"/>
        <v>0</v>
      </c>
      <c r="BP68" s="63">
        <f t="shared" si="111"/>
        <v>0</v>
      </c>
      <c r="BQ68" s="63">
        <f t="shared" si="111"/>
        <v>0</v>
      </c>
      <c r="BR68" s="116" t="s">
        <v>441</v>
      </c>
      <c r="BS68" s="63">
        <f t="shared" ref="BS68:BX68" si="112">BS131+BS194+BS257+BS320+BS383+BS446</f>
        <v>0</v>
      </c>
      <c r="BT68" s="63">
        <f t="shared" si="112"/>
        <v>0</v>
      </c>
      <c r="BU68" s="63">
        <f t="shared" si="112"/>
        <v>0</v>
      </c>
      <c r="BV68" s="63">
        <f t="shared" si="112"/>
        <v>0</v>
      </c>
      <c r="BW68" s="63">
        <f t="shared" si="112"/>
        <v>0</v>
      </c>
      <c r="BX68" s="63">
        <f t="shared" si="112"/>
        <v>0</v>
      </c>
    </row>
    <row r="69" spans="2:76" hidden="1">
      <c r="B69" s="132" t="str">
        <f>'N0.7_Lookup_References'!B136</f>
        <v>No entry required</v>
      </c>
      <c r="C69" s="116" t="str">
        <f>'N0.7_Lookup_References'!C136</f>
        <v>-</v>
      </c>
      <c r="D69" s="63">
        <f t="shared" si="69"/>
        <v>0</v>
      </c>
      <c r="E69" s="63">
        <f t="shared" si="70"/>
        <v>0</v>
      </c>
      <c r="F69" s="63">
        <f t="shared" si="71"/>
        <v>0</v>
      </c>
      <c r="G69" s="63">
        <f t="shared" si="72"/>
        <v>0</v>
      </c>
      <c r="H69" s="63">
        <f t="shared" si="73"/>
        <v>0</v>
      </c>
      <c r="I69" s="63">
        <f t="shared" si="74"/>
        <v>0</v>
      </c>
      <c r="J69" s="116" t="s">
        <v>441</v>
      </c>
      <c r="K69" s="63">
        <f t="shared" si="75"/>
        <v>0</v>
      </c>
      <c r="L69" s="63">
        <f t="shared" si="76"/>
        <v>0</v>
      </c>
      <c r="M69" s="63">
        <f t="shared" si="77"/>
        <v>0</v>
      </c>
      <c r="N69" s="63">
        <f t="shared" si="78"/>
        <v>0</v>
      </c>
      <c r="O69" s="63">
        <f t="shared" si="79"/>
        <v>0</v>
      </c>
      <c r="P69" s="63">
        <f t="shared" si="80"/>
        <v>0</v>
      </c>
      <c r="R69" s="116" t="str">
        <f t="shared" si="23"/>
        <v>-</v>
      </c>
      <c r="S69" s="63">
        <f t="shared" ref="S69:X69" si="113">S132+S195+S258+S321+S384+S447</f>
        <v>0</v>
      </c>
      <c r="T69" s="63">
        <f t="shared" si="113"/>
        <v>0</v>
      </c>
      <c r="U69" s="63">
        <f t="shared" si="113"/>
        <v>0</v>
      </c>
      <c r="V69" s="63">
        <f t="shared" si="113"/>
        <v>0</v>
      </c>
      <c r="W69" s="63">
        <f t="shared" si="113"/>
        <v>0</v>
      </c>
      <c r="X69" s="63">
        <f t="shared" si="113"/>
        <v>0</v>
      </c>
      <c r="Y69" s="116" t="s">
        <v>441</v>
      </c>
      <c r="Z69" s="63">
        <f t="shared" ref="Z69:AE69" si="114">Z132+Z195+Z258+Z321+Z384+Z447</f>
        <v>0</v>
      </c>
      <c r="AA69" s="63">
        <f t="shared" si="114"/>
        <v>0</v>
      </c>
      <c r="AB69" s="63">
        <f t="shared" si="114"/>
        <v>0</v>
      </c>
      <c r="AC69" s="63">
        <f t="shared" si="114"/>
        <v>0</v>
      </c>
      <c r="AD69" s="63">
        <f t="shared" si="114"/>
        <v>0</v>
      </c>
      <c r="AE69" s="63">
        <f t="shared" si="114"/>
        <v>0</v>
      </c>
      <c r="AG69" s="116" t="str">
        <f t="shared" si="24"/>
        <v>-</v>
      </c>
      <c r="AH69" s="63">
        <f t="shared" ref="AH69:AM69" si="115">AH132+AH195+AH258+AH321+AH384+AH447</f>
        <v>0</v>
      </c>
      <c r="AI69" s="63">
        <f t="shared" si="115"/>
        <v>0</v>
      </c>
      <c r="AJ69" s="63">
        <f t="shared" si="115"/>
        <v>0</v>
      </c>
      <c r="AK69" s="63">
        <f t="shared" si="115"/>
        <v>0</v>
      </c>
      <c r="AL69" s="63">
        <f t="shared" si="115"/>
        <v>0</v>
      </c>
      <c r="AM69" s="63">
        <f t="shared" si="115"/>
        <v>0</v>
      </c>
      <c r="AN69" s="116" t="s">
        <v>441</v>
      </c>
      <c r="AO69" s="63">
        <f t="shared" ref="AO69:AT69" si="116">AO132+AO195+AO258+AO321+AO384+AO447</f>
        <v>0</v>
      </c>
      <c r="AP69" s="63">
        <f t="shared" si="116"/>
        <v>0</v>
      </c>
      <c r="AQ69" s="63">
        <f t="shared" si="116"/>
        <v>0</v>
      </c>
      <c r="AR69" s="63">
        <f t="shared" si="116"/>
        <v>0</v>
      </c>
      <c r="AS69" s="63">
        <f t="shared" si="116"/>
        <v>0</v>
      </c>
      <c r="AT69" s="63">
        <f t="shared" si="116"/>
        <v>0</v>
      </c>
      <c r="AV69" s="116" t="str">
        <f t="shared" si="25"/>
        <v>-</v>
      </c>
      <c r="AW69" s="63">
        <f t="shared" ref="AW69:BB69" si="117">AW132+AW195+AW258+AW321+AW384+AW447</f>
        <v>0</v>
      </c>
      <c r="AX69" s="63">
        <f t="shared" si="117"/>
        <v>0</v>
      </c>
      <c r="AY69" s="63">
        <f t="shared" si="117"/>
        <v>0</v>
      </c>
      <c r="AZ69" s="63">
        <f t="shared" si="117"/>
        <v>0</v>
      </c>
      <c r="BA69" s="63">
        <f t="shared" si="117"/>
        <v>0</v>
      </c>
      <c r="BB69" s="63">
        <f t="shared" si="117"/>
        <v>0</v>
      </c>
      <c r="BC69" s="116" t="s">
        <v>441</v>
      </c>
      <c r="BD69" s="63">
        <f t="shared" ref="BD69:BI69" si="118">BD132+BD195+BD258+BD321+BD384+BD447</f>
        <v>0</v>
      </c>
      <c r="BE69" s="63">
        <f t="shared" si="118"/>
        <v>0</v>
      </c>
      <c r="BF69" s="63">
        <f t="shared" si="118"/>
        <v>0</v>
      </c>
      <c r="BG69" s="63">
        <f t="shared" si="118"/>
        <v>0</v>
      </c>
      <c r="BH69" s="63">
        <f t="shared" si="118"/>
        <v>0</v>
      </c>
      <c r="BI69" s="63">
        <f t="shared" si="118"/>
        <v>0</v>
      </c>
      <c r="BK69" s="116" t="str">
        <f t="shared" si="26"/>
        <v>-</v>
      </c>
      <c r="BL69" s="63">
        <f t="shared" ref="BL69:BQ69" si="119">BL132+BL195+BL258+BL321+BL384+BL447</f>
        <v>0</v>
      </c>
      <c r="BM69" s="63">
        <f t="shared" si="119"/>
        <v>0</v>
      </c>
      <c r="BN69" s="63">
        <f t="shared" si="119"/>
        <v>0</v>
      </c>
      <c r="BO69" s="63">
        <f t="shared" si="119"/>
        <v>0</v>
      </c>
      <c r="BP69" s="63">
        <f t="shared" si="119"/>
        <v>0</v>
      </c>
      <c r="BQ69" s="63">
        <f t="shared" si="119"/>
        <v>0</v>
      </c>
      <c r="BR69" s="116" t="s">
        <v>441</v>
      </c>
      <c r="BS69" s="63">
        <f t="shared" ref="BS69:BX69" si="120">BS132+BS195+BS258+BS321+BS384+BS447</f>
        <v>0</v>
      </c>
      <c r="BT69" s="63">
        <f t="shared" si="120"/>
        <v>0</v>
      </c>
      <c r="BU69" s="63">
        <f t="shared" si="120"/>
        <v>0</v>
      </c>
      <c r="BV69" s="63">
        <f t="shared" si="120"/>
        <v>0</v>
      </c>
      <c r="BW69" s="63">
        <f t="shared" si="120"/>
        <v>0</v>
      </c>
      <c r="BX69" s="63">
        <f t="shared" si="120"/>
        <v>0</v>
      </c>
    </row>
    <row r="70" spans="2:76" hidden="1">
      <c r="B70" s="132" t="str">
        <f>'N0.7_Lookup_References'!B137</f>
        <v>No entry required</v>
      </c>
      <c r="C70" s="116" t="str">
        <f>'N0.7_Lookup_References'!C137</f>
        <v>-</v>
      </c>
      <c r="D70" s="63">
        <f t="shared" si="69"/>
        <v>0</v>
      </c>
      <c r="E70" s="63">
        <f t="shared" si="70"/>
        <v>0</v>
      </c>
      <c r="F70" s="63">
        <f t="shared" si="71"/>
        <v>0</v>
      </c>
      <c r="G70" s="63">
        <f t="shared" si="72"/>
        <v>0</v>
      </c>
      <c r="H70" s="63">
        <f t="shared" si="73"/>
        <v>0</v>
      </c>
      <c r="I70" s="63">
        <f t="shared" si="74"/>
        <v>0</v>
      </c>
      <c r="J70" s="116" t="s">
        <v>441</v>
      </c>
      <c r="K70" s="63">
        <f t="shared" si="75"/>
        <v>0</v>
      </c>
      <c r="L70" s="63">
        <f t="shared" si="76"/>
        <v>0</v>
      </c>
      <c r="M70" s="63">
        <f t="shared" si="77"/>
        <v>0</v>
      </c>
      <c r="N70" s="63">
        <f t="shared" si="78"/>
        <v>0</v>
      </c>
      <c r="O70" s="63">
        <f t="shared" si="79"/>
        <v>0</v>
      </c>
      <c r="P70" s="63">
        <f t="shared" si="80"/>
        <v>0</v>
      </c>
      <c r="R70" s="116" t="str">
        <f t="shared" si="23"/>
        <v>-</v>
      </c>
      <c r="S70" s="63">
        <f t="shared" ref="S70:X70" si="121">S133+S196+S259+S322+S385+S448</f>
        <v>0</v>
      </c>
      <c r="T70" s="63">
        <f t="shared" si="121"/>
        <v>0</v>
      </c>
      <c r="U70" s="63">
        <f t="shared" si="121"/>
        <v>0</v>
      </c>
      <c r="V70" s="63">
        <f t="shared" si="121"/>
        <v>0</v>
      </c>
      <c r="W70" s="63">
        <f t="shared" si="121"/>
        <v>0</v>
      </c>
      <c r="X70" s="63">
        <f t="shared" si="121"/>
        <v>0</v>
      </c>
      <c r="Y70" s="116" t="s">
        <v>441</v>
      </c>
      <c r="Z70" s="63">
        <f t="shared" ref="Z70:AE70" si="122">Z133+Z196+Z259+Z322+Z385+Z448</f>
        <v>0</v>
      </c>
      <c r="AA70" s="63">
        <f t="shared" si="122"/>
        <v>0</v>
      </c>
      <c r="AB70" s="63">
        <f t="shared" si="122"/>
        <v>0</v>
      </c>
      <c r="AC70" s="63">
        <f t="shared" si="122"/>
        <v>0</v>
      </c>
      <c r="AD70" s="63">
        <f t="shared" si="122"/>
        <v>0</v>
      </c>
      <c r="AE70" s="63">
        <f t="shared" si="122"/>
        <v>0</v>
      </c>
      <c r="AG70" s="116" t="str">
        <f t="shared" si="24"/>
        <v>-</v>
      </c>
      <c r="AH70" s="63">
        <f t="shared" ref="AH70:AM70" si="123">AH133+AH196+AH259+AH322+AH385+AH448</f>
        <v>0</v>
      </c>
      <c r="AI70" s="63">
        <f t="shared" si="123"/>
        <v>0</v>
      </c>
      <c r="AJ70" s="63">
        <f t="shared" si="123"/>
        <v>0</v>
      </c>
      <c r="AK70" s="63">
        <f t="shared" si="123"/>
        <v>0</v>
      </c>
      <c r="AL70" s="63">
        <f t="shared" si="123"/>
        <v>0</v>
      </c>
      <c r="AM70" s="63">
        <f t="shared" si="123"/>
        <v>0</v>
      </c>
      <c r="AN70" s="116" t="s">
        <v>441</v>
      </c>
      <c r="AO70" s="63">
        <f t="shared" ref="AO70:AT70" si="124">AO133+AO196+AO259+AO322+AO385+AO448</f>
        <v>0</v>
      </c>
      <c r="AP70" s="63">
        <f t="shared" si="124"/>
        <v>0</v>
      </c>
      <c r="AQ70" s="63">
        <f t="shared" si="124"/>
        <v>0</v>
      </c>
      <c r="AR70" s="63">
        <f t="shared" si="124"/>
        <v>0</v>
      </c>
      <c r="AS70" s="63">
        <f t="shared" si="124"/>
        <v>0</v>
      </c>
      <c r="AT70" s="63">
        <f t="shared" si="124"/>
        <v>0</v>
      </c>
      <c r="AV70" s="116" t="str">
        <f t="shared" si="25"/>
        <v>-</v>
      </c>
      <c r="AW70" s="63">
        <f t="shared" ref="AW70:BB70" si="125">AW133+AW196+AW259+AW322+AW385+AW448</f>
        <v>0</v>
      </c>
      <c r="AX70" s="63">
        <f t="shared" si="125"/>
        <v>0</v>
      </c>
      <c r="AY70" s="63">
        <f t="shared" si="125"/>
        <v>0</v>
      </c>
      <c r="AZ70" s="63">
        <f t="shared" si="125"/>
        <v>0</v>
      </c>
      <c r="BA70" s="63">
        <f t="shared" si="125"/>
        <v>0</v>
      </c>
      <c r="BB70" s="63">
        <f t="shared" si="125"/>
        <v>0</v>
      </c>
      <c r="BC70" s="116" t="s">
        <v>441</v>
      </c>
      <c r="BD70" s="63">
        <f t="shared" ref="BD70:BI70" si="126">BD133+BD196+BD259+BD322+BD385+BD448</f>
        <v>0</v>
      </c>
      <c r="BE70" s="63">
        <f t="shared" si="126"/>
        <v>0</v>
      </c>
      <c r="BF70" s="63">
        <f t="shared" si="126"/>
        <v>0</v>
      </c>
      <c r="BG70" s="63">
        <f t="shared" si="126"/>
        <v>0</v>
      </c>
      <c r="BH70" s="63">
        <f t="shared" si="126"/>
        <v>0</v>
      </c>
      <c r="BI70" s="63">
        <f t="shared" si="126"/>
        <v>0</v>
      </c>
      <c r="BK70" s="116" t="str">
        <f t="shared" si="26"/>
        <v>-</v>
      </c>
      <c r="BL70" s="63">
        <f t="shared" ref="BL70:BQ70" si="127">BL133+BL196+BL259+BL322+BL385+BL448</f>
        <v>0</v>
      </c>
      <c r="BM70" s="63">
        <f t="shared" si="127"/>
        <v>0</v>
      </c>
      <c r="BN70" s="63">
        <f t="shared" si="127"/>
        <v>0</v>
      </c>
      <c r="BO70" s="63">
        <f t="shared" si="127"/>
        <v>0</v>
      </c>
      <c r="BP70" s="63">
        <f t="shared" si="127"/>
        <v>0</v>
      </c>
      <c r="BQ70" s="63">
        <f t="shared" si="127"/>
        <v>0</v>
      </c>
      <c r="BR70" s="116" t="s">
        <v>441</v>
      </c>
      <c r="BS70" s="63">
        <f t="shared" ref="BS70:BX70" si="128">BS133+BS196+BS259+BS322+BS385+BS448</f>
        <v>0</v>
      </c>
      <c r="BT70" s="63">
        <f t="shared" si="128"/>
        <v>0</v>
      </c>
      <c r="BU70" s="63">
        <f t="shared" si="128"/>
        <v>0</v>
      </c>
      <c r="BV70" s="63">
        <f t="shared" si="128"/>
        <v>0</v>
      </c>
      <c r="BW70" s="63">
        <f t="shared" si="128"/>
        <v>0</v>
      </c>
      <c r="BX70" s="63">
        <f t="shared" si="128"/>
        <v>0</v>
      </c>
    </row>
    <row r="71" spans="2:76" hidden="1">
      <c r="B71" s="132" t="str">
        <f>'N0.7_Lookup_References'!B138</f>
        <v>No entry required</v>
      </c>
      <c r="C71" s="116" t="str">
        <f>'N0.7_Lookup_References'!C138</f>
        <v>-</v>
      </c>
      <c r="D71" s="63">
        <f t="shared" si="69"/>
        <v>0</v>
      </c>
      <c r="E71" s="63">
        <f t="shared" si="70"/>
        <v>0</v>
      </c>
      <c r="F71" s="63">
        <f t="shared" si="71"/>
        <v>0</v>
      </c>
      <c r="G71" s="63">
        <f t="shared" si="72"/>
        <v>0</v>
      </c>
      <c r="H71" s="63">
        <f t="shared" si="73"/>
        <v>0</v>
      </c>
      <c r="I71" s="63">
        <f t="shared" si="74"/>
        <v>0</v>
      </c>
      <c r="J71" s="116" t="s">
        <v>441</v>
      </c>
      <c r="K71" s="63">
        <f t="shared" si="75"/>
        <v>0</v>
      </c>
      <c r="L71" s="63">
        <f t="shared" si="76"/>
        <v>0</v>
      </c>
      <c r="M71" s="63">
        <f t="shared" si="77"/>
        <v>0</v>
      </c>
      <c r="N71" s="63">
        <f t="shared" si="78"/>
        <v>0</v>
      </c>
      <c r="O71" s="63">
        <f t="shared" si="79"/>
        <v>0</v>
      </c>
      <c r="P71" s="63">
        <f t="shared" si="80"/>
        <v>0</v>
      </c>
      <c r="R71" s="116" t="str">
        <f t="shared" si="23"/>
        <v>-</v>
      </c>
      <c r="S71" s="63">
        <f t="shared" ref="S71:X71" si="129">S134+S197+S260+S323+S386+S449</f>
        <v>0</v>
      </c>
      <c r="T71" s="63">
        <f t="shared" si="129"/>
        <v>0</v>
      </c>
      <c r="U71" s="63">
        <f t="shared" si="129"/>
        <v>0</v>
      </c>
      <c r="V71" s="63">
        <f t="shared" si="129"/>
        <v>0</v>
      </c>
      <c r="W71" s="63">
        <f t="shared" si="129"/>
        <v>0</v>
      </c>
      <c r="X71" s="63">
        <f t="shared" si="129"/>
        <v>0</v>
      </c>
      <c r="Y71" s="116" t="s">
        <v>441</v>
      </c>
      <c r="Z71" s="63">
        <f t="shared" ref="Z71:AE71" si="130">Z134+Z197+Z260+Z323+Z386+Z449</f>
        <v>0</v>
      </c>
      <c r="AA71" s="63">
        <f t="shared" si="130"/>
        <v>0</v>
      </c>
      <c r="AB71" s="63">
        <f t="shared" si="130"/>
        <v>0</v>
      </c>
      <c r="AC71" s="63">
        <f t="shared" si="130"/>
        <v>0</v>
      </c>
      <c r="AD71" s="63">
        <f t="shared" si="130"/>
        <v>0</v>
      </c>
      <c r="AE71" s="63">
        <f t="shared" si="130"/>
        <v>0</v>
      </c>
      <c r="AG71" s="116" t="str">
        <f t="shared" si="24"/>
        <v>-</v>
      </c>
      <c r="AH71" s="63">
        <f t="shared" ref="AH71:AM71" si="131">AH134+AH197+AH260+AH323+AH386+AH449</f>
        <v>0</v>
      </c>
      <c r="AI71" s="63">
        <f t="shared" si="131"/>
        <v>0</v>
      </c>
      <c r="AJ71" s="63">
        <f t="shared" si="131"/>
        <v>0</v>
      </c>
      <c r="AK71" s="63">
        <f t="shared" si="131"/>
        <v>0</v>
      </c>
      <c r="AL71" s="63">
        <f t="shared" si="131"/>
        <v>0</v>
      </c>
      <c r="AM71" s="63">
        <f t="shared" si="131"/>
        <v>0</v>
      </c>
      <c r="AN71" s="116" t="s">
        <v>441</v>
      </c>
      <c r="AO71" s="63">
        <f t="shared" ref="AO71:AT71" si="132">AO134+AO197+AO260+AO323+AO386+AO449</f>
        <v>0</v>
      </c>
      <c r="AP71" s="63">
        <f t="shared" si="132"/>
        <v>0</v>
      </c>
      <c r="AQ71" s="63">
        <f t="shared" si="132"/>
        <v>0</v>
      </c>
      <c r="AR71" s="63">
        <f t="shared" si="132"/>
        <v>0</v>
      </c>
      <c r="AS71" s="63">
        <f t="shared" si="132"/>
        <v>0</v>
      </c>
      <c r="AT71" s="63">
        <f t="shared" si="132"/>
        <v>0</v>
      </c>
      <c r="AV71" s="116" t="str">
        <f t="shared" si="25"/>
        <v>-</v>
      </c>
      <c r="AW71" s="63">
        <f t="shared" ref="AW71:BB71" si="133">AW134+AW197+AW260+AW323+AW386+AW449</f>
        <v>0</v>
      </c>
      <c r="AX71" s="63">
        <f t="shared" si="133"/>
        <v>0</v>
      </c>
      <c r="AY71" s="63">
        <f t="shared" si="133"/>
        <v>0</v>
      </c>
      <c r="AZ71" s="63">
        <f t="shared" si="133"/>
        <v>0</v>
      </c>
      <c r="BA71" s="63">
        <f t="shared" si="133"/>
        <v>0</v>
      </c>
      <c r="BB71" s="63">
        <f t="shared" si="133"/>
        <v>0</v>
      </c>
      <c r="BC71" s="116" t="s">
        <v>441</v>
      </c>
      <c r="BD71" s="63">
        <f t="shared" ref="BD71:BI71" si="134">BD134+BD197+BD260+BD323+BD386+BD449</f>
        <v>0</v>
      </c>
      <c r="BE71" s="63">
        <f t="shared" si="134"/>
        <v>0</v>
      </c>
      <c r="BF71" s="63">
        <f t="shared" si="134"/>
        <v>0</v>
      </c>
      <c r="BG71" s="63">
        <f t="shared" si="134"/>
        <v>0</v>
      </c>
      <c r="BH71" s="63">
        <f t="shared" si="134"/>
        <v>0</v>
      </c>
      <c r="BI71" s="63">
        <f t="shared" si="134"/>
        <v>0</v>
      </c>
      <c r="BK71" s="116" t="str">
        <f t="shared" si="26"/>
        <v>-</v>
      </c>
      <c r="BL71" s="63">
        <f t="shared" ref="BL71:BQ71" si="135">BL134+BL197+BL260+BL323+BL386+BL449</f>
        <v>0</v>
      </c>
      <c r="BM71" s="63">
        <f t="shared" si="135"/>
        <v>0</v>
      </c>
      <c r="BN71" s="63">
        <f t="shared" si="135"/>
        <v>0</v>
      </c>
      <c r="BO71" s="63">
        <f t="shared" si="135"/>
        <v>0</v>
      </c>
      <c r="BP71" s="63">
        <f t="shared" si="135"/>
        <v>0</v>
      </c>
      <c r="BQ71" s="63">
        <f t="shared" si="135"/>
        <v>0</v>
      </c>
      <c r="BR71" s="116" t="s">
        <v>441</v>
      </c>
      <c r="BS71" s="63">
        <f t="shared" ref="BS71:BX71" si="136">BS134+BS197+BS260+BS323+BS386+BS449</f>
        <v>0</v>
      </c>
      <c r="BT71" s="63">
        <f t="shared" si="136"/>
        <v>0</v>
      </c>
      <c r="BU71" s="63">
        <f t="shared" si="136"/>
        <v>0</v>
      </c>
      <c r="BV71" s="63">
        <f t="shared" si="136"/>
        <v>0</v>
      </c>
      <c r="BW71" s="63">
        <f t="shared" si="136"/>
        <v>0</v>
      </c>
      <c r="BX71" s="63">
        <f t="shared" si="136"/>
        <v>0</v>
      </c>
    </row>
    <row r="72" spans="2:76" hidden="1">
      <c r="B72" s="132" t="str">
        <f>'N0.7_Lookup_References'!B139</f>
        <v>No entry required</v>
      </c>
      <c r="C72" s="116" t="str">
        <f>'N0.7_Lookup_References'!C139</f>
        <v>-</v>
      </c>
      <c r="D72" s="63">
        <f t="shared" si="69"/>
        <v>0</v>
      </c>
      <c r="E72" s="63">
        <f t="shared" si="70"/>
        <v>0</v>
      </c>
      <c r="F72" s="63">
        <f t="shared" si="71"/>
        <v>0</v>
      </c>
      <c r="G72" s="63">
        <f t="shared" si="72"/>
        <v>0</v>
      </c>
      <c r="H72" s="63">
        <f t="shared" si="73"/>
        <v>0</v>
      </c>
      <c r="I72" s="63">
        <f t="shared" si="74"/>
        <v>0</v>
      </c>
      <c r="J72" s="116" t="s">
        <v>441</v>
      </c>
      <c r="K72" s="63">
        <f t="shared" si="75"/>
        <v>0</v>
      </c>
      <c r="L72" s="63">
        <f t="shared" si="76"/>
        <v>0</v>
      </c>
      <c r="M72" s="63">
        <f t="shared" si="77"/>
        <v>0</v>
      </c>
      <c r="N72" s="63">
        <f t="shared" si="78"/>
        <v>0</v>
      </c>
      <c r="O72" s="63">
        <f t="shared" si="79"/>
        <v>0</v>
      </c>
      <c r="P72" s="63">
        <f t="shared" si="80"/>
        <v>0</v>
      </c>
      <c r="R72" s="116" t="str">
        <f t="shared" si="23"/>
        <v>-</v>
      </c>
      <c r="S72" s="63">
        <f t="shared" ref="S72:X72" si="137">S135+S198+S261+S324+S387+S450</f>
        <v>0</v>
      </c>
      <c r="T72" s="63">
        <f t="shared" si="137"/>
        <v>0</v>
      </c>
      <c r="U72" s="63">
        <f t="shared" si="137"/>
        <v>0</v>
      </c>
      <c r="V72" s="63">
        <f t="shared" si="137"/>
        <v>0</v>
      </c>
      <c r="W72" s="63">
        <f t="shared" si="137"/>
        <v>0</v>
      </c>
      <c r="X72" s="63">
        <f t="shared" si="137"/>
        <v>0</v>
      </c>
      <c r="Y72" s="116" t="s">
        <v>441</v>
      </c>
      <c r="Z72" s="63">
        <f t="shared" ref="Z72:AE72" si="138">Z135+Z198+Z261+Z324+Z387+Z450</f>
        <v>0</v>
      </c>
      <c r="AA72" s="63">
        <f t="shared" si="138"/>
        <v>0</v>
      </c>
      <c r="AB72" s="63">
        <f t="shared" si="138"/>
        <v>0</v>
      </c>
      <c r="AC72" s="63">
        <f t="shared" si="138"/>
        <v>0</v>
      </c>
      <c r="AD72" s="63">
        <f t="shared" si="138"/>
        <v>0</v>
      </c>
      <c r="AE72" s="63">
        <f t="shared" si="138"/>
        <v>0</v>
      </c>
      <c r="AG72" s="116" t="str">
        <f t="shared" si="24"/>
        <v>-</v>
      </c>
      <c r="AH72" s="63">
        <f t="shared" ref="AH72:AM72" si="139">AH135+AH198+AH261+AH324+AH387+AH450</f>
        <v>0</v>
      </c>
      <c r="AI72" s="63">
        <f t="shared" si="139"/>
        <v>0</v>
      </c>
      <c r="AJ72" s="63">
        <f t="shared" si="139"/>
        <v>0</v>
      </c>
      <c r="AK72" s="63">
        <f t="shared" si="139"/>
        <v>0</v>
      </c>
      <c r="AL72" s="63">
        <f t="shared" si="139"/>
        <v>0</v>
      </c>
      <c r="AM72" s="63">
        <f t="shared" si="139"/>
        <v>0</v>
      </c>
      <c r="AN72" s="116" t="s">
        <v>441</v>
      </c>
      <c r="AO72" s="63">
        <f t="shared" ref="AO72:AT72" si="140">AO135+AO198+AO261+AO324+AO387+AO450</f>
        <v>0</v>
      </c>
      <c r="AP72" s="63">
        <f t="shared" si="140"/>
        <v>0</v>
      </c>
      <c r="AQ72" s="63">
        <f t="shared" si="140"/>
        <v>0</v>
      </c>
      <c r="AR72" s="63">
        <f t="shared" si="140"/>
        <v>0</v>
      </c>
      <c r="AS72" s="63">
        <f t="shared" si="140"/>
        <v>0</v>
      </c>
      <c r="AT72" s="63">
        <f t="shared" si="140"/>
        <v>0</v>
      </c>
      <c r="AV72" s="116" t="str">
        <f t="shared" si="25"/>
        <v>-</v>
      </c>
      <c r="AW72" s="63">
        <f t="shared" ref="AW72:BB72" si="141">AW135+AW198+AW261+AW324+AW387+AW450</f>
        <v>0</v>
      </c>
      <c r="AX72" s="63">
        <f t="shared" si="141"/>
        <v>0</v>
      </c>
      <c r="AY72" s="63">
        <f t="shared" si="141"/>
        <v>0</v>
      </c>
      <c r="AZ72" s="63">
        <f t="shared" si="141"/>
        <v>0</v>
      </c>
      <c r="BA72" s="63">
        <f t="shared" si="141"/>
        <v>0</v>
      </c>
      <c r="BB72" s="63">
        <f t="shared" si="141"/>
        <v>0</v>
      </c>
      <c r="BC72" s="116" t="s">
        <v>441</v>
      </c>
      <c r="BD72" s="63">
        <f t="shared" ref="BD72:BI72" si="142">BD135+BD198+BD261+BD324+BD387+BD450</f>
        <v>0</v>
      </c>
      <c r="BE72" s="63">
        <f t="shared" si="142"/>
        <v>0</v>
      </c>
      <c r="BF72" s="63">
        <f t="shared" si="142"/>
        <v>0</v>
      </c>
      <c r="BG72" s="63">
        <f t="shared" si="142"/>
        <v>0</v>
      </c>
      <c r="BH72" s="63">
        <f t="shared" si="142"/>
        <v>0</v>
      </c>
      <c r="BI72" s="63">
        <f t="shared" si="142"/>
        <v>0</v>
      </c>
      <c r="BK72" s="116" t="str">
        <f t="shared" si="26"/>
        <v>-</v>
      </c>
      <c r="BL72" s="63">
        <f t="shared" ref="BL72:BQ72" si="143">BL135+BL198+BL261+BL324+BL387+BL450</f>
        <v>0</v>
      </c>
      <c r="BM72" s="63">
        <f t="shared" si="143"/>
        <v>0</v>
      </c>
      <c r="BN72" s="63">
        <f t="shared" si="143"/>
        <v>0</v>
      </c>
      <c r="BO72" s="63">
        <f t="shared" si="143"/>
        <v>0</v>
      </c>
      <c r="BP72" s="63">
        <f t="shared" si="143"/>
        <v>0</v>
      </c>
      <c r="BQ72" s="63">
        <f t="shared" si="143"/>
        <v>0</v>
      </c>
      <c r="BR72" s="116" t="s">
        <v>441</v>
      </c>
      <c r="BS72" s="63">
        <f t="shared" ref="BS72:BX72" si="144">BS135+BS198+BS261+BS324+BS387+BS450</f>
        <v>0</v>
      </c>
      <c r="BT72" s="63">
        <f t="shared" si="144"/>
        <v>0</v>
      </c>
      <c r="BU72" s="63">
        <f t="shared" si="144"/>
        <v>0</v>
      </c>
      <c r="BV72" s="63">
        <f t="shared" si="144"/>
        <v>0</v>
      </c>
      <c r="BW72" s="63">
        <f t="shared" si="144"/>
        <v>0</v>
      </c>
      <c r="BX72" s="63">
        <f t="shared" si="144"/>
        <v>0</v>
      </c>
    </row>
    <row r="73" spans="2:76" hidden="1">
      <c r="B73" s="132" t="str">
        <f>'N0.7_Lookup_References'!B140</f>
        <v>No entry required</v>
      </c>
      <c r="C73" s="116" t="str">
        <f>'N0.7_Lookup_References'!C140</f>
        <v>-</v>
      </c>
      <c r="D73" s="63">
        <f t="shared" si="69"/>
        <v>0</v>
      </c>
      <c r="E73" s="63">
        <f t="shared" si="70"/>
        <v>0</v>
      </c>
      <c r="F73" s="63">
        <f t="shared" si="71"/>
        <v>0</v>
      </c>
      <c r="G73" s="63">
        <f t="shared" si="72"/>
        <v>0</v>
      </c>
      <c r="H73" s="63">
        <f t="shared" si="73"/>
        <v>0</v>
      </c>
      <c r="I73" s="63">
        <f t="shared" si="74"/>
        <v>0</v>
      </c>
      <c r="J73" s="116" t="s">
        <v>441</v>
      </c>
      <c r="K73" s="63">
        <f t="shared" si="75"/>
        <v>0</v>
      </c>
      <c r="L73" s="63">
        <f t="shared" si="76"/>
        <v>0</v>
      </c>
      <c r="M73" s="63">
        <f t="shared" si="77"/>
        <v>0</v>
      </c>
      <c r="N73" s="63">
        <f t="shared" si="78"/>
        <v>0</v>
      </c>
      <c r="O73" s="63">
        <f t="shared" si="79"/>
        <v>0</v>
      </c>
      <c r="P73" s="63">
        <f t="shared" si="80"/>
        <v>0</v>
      </c>
      <c r="R73" s="116" t="str">
        <f t="shared" si="23"/>
        <v>-</v>
      </c>
      <c r="S73" s="63">
        <f t="shared" ref="S73:X73" si="145">S136+S199+S262+S325+S388+S451</f>
        <v>0</v>
      </c>
      <c r="T73" s="63">
        <f t="shared" si="145"/>
        <v>0</v>
      </c>
      <c r="U73" s="63">
        <f t="shared" si="145"/>
        <v>0</v>
      </c>
      <c r="V73" s="63">
        <f t="shared" si="145"/>
        <v>0</v>
      </c>
      <c r="W73" s="63">
        <f t="shared" si="145"/>
        <v>0</v>
      </c>
      <c r="X73" s="63">
        <f t="shared" si="145"/>
        <v>0</v>
      </c>
      <c r="Y73" s="116" t="s">
        <v>441</v>
      </c>
      <c r="Z73" s="63">
        <f t="shared" ref="Z73:AE73" si="146">Z136+Z199+Z262+Z325+Z388+Z451</f>
        <v>0</v>
      </c>
      <c r="AA73" s="63">
        <f t="shared" si="146"/>
        <v>0</v>
      </c>
      <c r="AB73" s="63">
        <f t="shared" si="146"/>
        <v>0</v>
      </c>
      <c r="AC73" s="63">
        <f t="shared" si="146"/>
        <v>0</v>
      </c>
      <c r="AD73" s="63">
        <f t="shared" si="146"/>
        <v>0</v>
      </c>
      <c r="AE73" s="63">
        <f t="shared" si="146"/>
        <v>0</v>
      </c>
      <c r="AG73" s="116" t="str">
        <f t="shared" si="24"/>
        <v>-</v>
      </c>
      <c r="AH73" s="63">
        <f t="shared" ref="AH73:AM73" si="147">AH136+AH199+AH262+AH325+AH388+AH451</f>
        <v>0</v>
      </c>
      <c r="AI73" s="63">
        <f t="shared" si="147"/>
        <v>0</v>
      </c>
      <c r="AJ73" s="63">
        <f t="shared" si="147"/>
        <v>0</v>
      </c>
      <c r="AK73" s="63">
        <f t="shared" si="147"/>
        <v>0</v>
      </c>
      <c r="AL73" s="63">
        <f t="shared" si="147"/>
        <v>0</v>
      </c>
      <c r="AM73" s="63">
        <f t="shared" si="147"/>
        <v>0</v>
      </c>
      <c r="AN73" s="116" t="s">
        <v>441</v>
      </c>
      <c r="AO73" s="63">
        <f t="shared" ref="AO73:AT73" si="148">AO136+AO199+AO262+AO325+AO388+AO451</f>
        <v>0</v>
      </c>
      <c r="AP73" s="63">
        <f t="shared" si="148"/>
        <v>0</v>
      </c>
      <c r="AQ73" s="63">
        <f t="shared" si="148"/>
        <v>0</v>
      </c>
      <c r="AR73" s="63">
        <f t="shared" si="148"/>
        <v>0</v>
      </c>
      <c r="AS73" s="63">
        <f t="shared" si="148"/>
        <v>0</v>
      </c>
      <c r="AT73" s="63">
        <f t="shared" si="148"/>
        <v>0</v>
      </c>
      <c r="AV73" s="116" t="str">
        <f t="shared" si="25"/>
        <v>-</v>
      </c>
      <c r="AW73" s="63">
        <f t="shared" ref="AW73:BB73" si="149">AW136+AW199+AW262+AW325+AW388+AW451</f>
        <v>0</v>
      </c>
      <c r="AX73" s="63">
        <f t="shared" si="149"/>
        <v>0</v>
      </c>
      <c r="AY73" s="63">
        <f t="shared" si="149"/>
        <v>0</v>
      </c>
      <c r="AZ73" s="63">
        <f t="shared" si="149"/>
        <v>0</v>
      </c>
      <c r="BA73" s="63">
        <f t="shared" si="149"/>
        <v>0</v>
      </c>
      <c r="BB73" s="63">
        <f t="shared" si="149"/>
        <v>0</v>
      </c>
      <c r="BC73" s="116" t="s">
        <v>441</v>
      </c>
      <c r="BD73" s="63">
        <f t="shared" ref="BD73:BI73" si="150">BD136+BD199+BD262+BD325+BD388+BD451</f>
        <v>0</v>
      </c>
      <c r="BE73" s="63">
        <f t="shared" si="150"/>
        <v>0</v>
      </c>
      <c r="BF73" s="63">
        <f t="shared" si="150"/>
        <v>0</v>
      </c>
      <c r="BG73" s="63">
        <f t="shared" si="150"/>
        <v>0</v>
      </c>
      <c r="BH73" s="63">
        <f t="shared" si="150"/>
        <v>0</v>
      </c>
      <c r="BI73" s="63">
        <f t="shared" si="150"/>
        <v>0</v>
      </c>
      <c r="BK73" s="116" t="str">
        <f t="shared" si="26"/>
        <v>-</v>
      </c>
      <c r="BL73" s="63">
        <f t="shared" ref="BL73:BQ73" si="151">BL136+BL199+BL262+BL325+BL388+BL451</f>
        <v>0</v>
      </c>
      <c r="BM73" s="63">
        <f t="shared" si="151"/>
        <v>0</v>
      </c>
      <c r="BN73" s="63">
        <f t="shared" si="151"/>
        <v>0</v>
      </c>
      <c r="BO73" s="63">
        <f t="shared" si="151"/>
        <v>0</v>
      </c>
      <c r="BP73" s="63">
        <f t="shared" si="151"/>
        <v>0</v>
      </c>
      <c r="BQ73" s="63">
        <f t="shared" si="151"/>
        <v>0</v>
      </c>
      <c r="BR73" s="116" t="s">
        <v>441</v>
      </c>
      <c r="BS73" s="63">
        <f t="shared" ref="BS73:BX73" si="152">BS136+BS199+BS262+BS325+BS388+BS451</f>
        <v>0</v>
      </c>
      <c r="BT73" s="63">
        <f t="shared" si="152"/>
        <v>0</v>
      </c>
      <c r="BU73" s="63">
        <f t="shared" si="152"/>
        <v>0</v>
      </c>
      <c r="BV73" s="63">
        <f t="shared" si="152"/>
        <v>0</v>
      </c>
      <c r="BW73" s="63">
        <f t="shared" si="152"/>
        <v>0</v>
      </c>
      <c r="BX73" s="63">
        <f t="shared" si="152"/>
        <v>0</v>
      </c>
    </row>
    <row r="74" spans="2:76" hidden="1">
      <c r="B74" s="132" t="str">
        <f>'N0.7_Lookup_References'!B141</f>
        <v>No entry required</v>
      </c>
      <c r="C74" s="116" t="str">
        <f>'N0.7_Lookup_References'!C141</f>
        <v>-</v>
      </c>
      <c r="D74" s="63">
        <f t="shared" si="69"/>
        <v>0</v>
      </c>
      <c r="E74" s="63">
        <f t="shared" si="70"/>
        <v>0</v>
      </c>
      <c r="F74" s="63">
        <f t="shared" si="71"/>
        <v>0</v>
      </c>
      <c r="G74" s="63">
        <f t="shared" si="72"/>
        <v>0</v>
      </c>
      <c r="H74" s="63">
        <f t="shared" si="73"/>
        <v>0</v>
      </c>
      <c r="I74" s="63">
        <f t="shared" si="74"/>
        <v>0</v>
      </c>
      <c r="J74" s="116" t="s">
        <v>441</v>
      </c>
      <c r="K74" s="63">
        <f t="shared" si="75"/>
        <v>0</v>
      </c>
      <c r="L74" s="63">
        <f t="shared" si="76"/>
        <v>0</v>
      </c>
      <c r="M74" s="63">
        <f t="shared" si="77"/>
        <v>0</v>
      </c>
      <c r="N74" s="63">
        <f t="shared" si="78"/>
        <v>0</v>
      </c>
      <c r="O74" s="63">
        <f t="shared" si="79"/>
        <v>0</v>
      </c>
      <c r="P74" s="63">
        <f t="shared" si="80"/>
        <v>0</v>
      </c>
      <c r="R74" s="116" t="str">
        <f t="shared" si="23"/>
        <v>-</v>
      </c>
      <c r="S74" s="63">
        <f t="shared" ref="S74:X74" si="153">S137+S200+S263+S326+S389+S452</f>
        <v>0</v>
      </c>
      <c r="T74" s="63">
        <f t="shared" si="153"/>
        <v>0</v>
      </c>
      <c r="U74" s="63">
        <f t="shared" si="153"/>
        <v>0</v>
      </c>
      <c r="V74" s="63">
        <f t="shared" si="153"/>
        <v>0</v>
      </c>
      <c r="W74" s="63">
        <f t="shared" si="153"/>
        <v>0</v>
      </c>
      <c r="X74" s="63">
        <f t="shared" si="153"/>
        <v>0</v>
      </c>
      <c r="Y74" s="116" t="s">
        <v>441</v>
      </c>
      <c r="Z74" s="63">
        <f t="shared" ref="Z74:AE74" si="154">Z137+Z200+Z263+Z326+Z389+Z452</f>
        <v>0</v>
      </c>
      <c r="AA74" s="63">
        <f t="shared" si="154"/>
        <v>0</v>
      </c>
      <c r="AB74" s="63">
        <f t="shared" si="154"/>
        <v>0</v>
      </c>
      <c r="AC74" s="63">
        <f t="shared" si="154"/>
        <v>0</v>
      </c>
      <c r="AD74" s="63">
        <f t="shared" si="154"/>
        <v>0</v>
      </c>
      <c r="AE74" s="63">
        <f t="shared" si="154"/>
        <v>0</v>
      </c>
      <c r="AG74" s="116" t="str">
        <f t="shared" si="24"/>
        <v>-</v>
      </c>
      <c r="AH74" s="63">
        <f t="shared" ref="AH74:AM74" si="155">AH137+AH200+AH263+AH326+AH389+AH452</f>
        <v>0</v>
      </c>
      <c r="AI74" s="63">
        <f t="shared" si="155"/>
        <v>0</v>
      </c>
      <c r="AJ74" s="63">
        <f t="shared" si="155"/>
        <v>0</v>
      </c>
      <c r="AK74" s="63">
        <f t="shared" si="155"/>
        <v>0</v>
      </c>
      <c r="AL74" s="63">
        <f t="shared" si="155"/>
        <v>0</v>
      </c>
      <c r="AM74" s="63">
        <f t="shared" si="155"/>
        <v>0</v>
      </c>
      <c r="AN74" s="116" t="s">
        <v>441</v>
      </c>
      <c r="AO74" s="63">
        <f t="shared" ref="AO74:AT74" si="156">AO137+AO200+AO263+AO326+AO389+AO452</f>
        <v>0</v>
      </c>
      <c r="AP74" s="63">
        <f t="shared" si="156"/>
        <v>0</v>
      </c>
      <c r="AQ74" s="63">
        <f t="shared" si="156"/>
        <v>0</v>
      </c>
      <c r="AR74" s="63">
        <f t="shared" si="156"/>
        <v>0</v>
      </c>
      <c r="AS74" s="63">
        <f t="shared" si="156"/>
        <v>0</v>
      </c>
      <c r="AT74" s="63">
        <f t="shared" si="156"/>
        <v>0</v>
      </c>
      <c r="AV74" s="116" t="str">
        <f t="shared" si="25"/>
        <v>-</v>
      </c>
      <c r="AW74" s="63">
        <f t="shared" ref="AW74:BB74" si="157">AW137+AW200+AW263+AW326+AW389+AW452</f>
        <v>0</v>
      </c>
      <c r="AX74" s="63">
        <f t="shared" si="157"/>
        <v>0</v>
      </c>
      <c r="AY74" s="63">
        <f t="shared" si="157"/>
        <v>0</v>
      </c>
      <c r="AZ74" s="63">
        <f t="shared" si="157"/>
        <v>0</v>
      </c>
      <c r="BA74" s="63">
        <f t="shared" si="157"/>
        <v>0</v>
      </c>
      <c r="BB74" s="63">
        <f t="shared" si="157"/>
        <v>0</v>
      </c>
      <c r="BC74" s="116" t="s">
        <v>441</v>
      </c>
      <c r="BD74" s="63">
        <f t="shared" ref="BD74:BI74" si="158">BD137+BD200+BD263+BD326+BD389+BD452</f>
        <v>0</v>
      </c>
      <c r="BE74" s="63">
        <f t="shared" si="158"/>
        <v>0</v>
      </c>
      <c r="BF74" s="63">
        <f t="shared" si="158"/>
        <v>0</v>
      </c>
      <c r="BG74" s="63">
        <f t="shared" si="158"/>
        <v>0</v>
      </c>
      <c r="BH74" s="63">
        <f t="shared" si="158"/>
        <v>0</v>
      </c>
      <c r="BI74" s="63">
        <f t="shared" si="158"/>
        <v>0</v>
      </c>
      <c r="BK74" s="116" t="str">
        <f t="shared" si="26"/>
        <v>-</v>
      </c>
      <c r="BL74" s="63">
        <f t="shared" ref="BL74:BQ74" si="159">BL137+BL200+BL263+BL326+BL389+BL452</f>
        <v>0</v>
      </c>
      <c r="BM74" s="63">
        <f t="shared" si="159"/>
        <v>0</v>
      </c>
      <c r="BN74" s="63">
        <f t="shared" si="159"/>
        <v>0</v>
      </c>
      <c r="BO74" s="63">
        <f t="shared" si="159"/>
        <v>0</v>
      </c>
      <c r="BP74" s="63">
        <f t="shared" si="159"/>
        <v>0</v>
      </c>
      <c r="BQ74" s="63">
        <f t="shared" si="159"/>
        <v>0</v>
      </c>
      <c r="BR74" s="116" t="s">
        <v>441</v>
      </c>
      <c r="BS74" s="63">
        <f t="shared" ref="BS74:BX74" si="160">BS137+BS200+BS263+BS326+BS389+BS452</f>
        <v>0</v>
      </c>
      <c r="BT74" s="63">
        <f t="shared" si="160"/>
        <v>0</v>
      </c>
      <c r="BU74" s="63">
        <f t="shared" si="160"/>
        <v>0</v>
      </c>
      <c r="BV74" s="63">
        <f t="shared" si="160"/>
        <v>0</v>
      </c>
      <c r="BW74" s="63">
        <f t="shared" si="160"/>
        <v>0</v>
      </c>
      <c r="BX74" s="63">
        <f t="shared" si="160"/>
        <v>0</v>
      </c>
    </row>
    <row r="75" spans="2:76">
      <c r="B75" s="132" t="str">
        <f>'N0.7_Lookup_References'!B142</f>
        <v>END</v>
      </c>
      <c r="C75" s="116" t="str">
        <f>'N0.7_Lookup_References'!C142</f>
        <v>END</v>
      </c>
      <c r="D75" s="136"/>
      <c r="E75" s="136"/>
      <c r="F75" s="136"/>
      <c r="G75" s="136"/>
      <c r="H75" s="136"/>
      <c r="I75" s="137"/>
      <c r="J75" s="138"/>
      <c r="K75" s="136"/>
      <c r="L75" s="136"/>
      <c r="M75" s="136"/>
      <c r="N75" s="136"/>
      <c r="O75" s="136"/>
      <c r="P75" s="63">
        <f t="shared" si="22"/>
        <v>0</v>
      </c>
      <c r="R75" s="116" t="str">
        <f t="shared" si="23"/>
        <v>END</v>
      </c>
      <c r="S75" s="136"/>
      <c r="T75" s="136"/>
      <c r="U75" s="136"/>
      <c r="V75" s="136"/>
      <c r="W75" s="136"/>
      <c r="X75" s="137"/>
      <c r="Y75" s="138"/>
      <c r="Z75" s="136"/>
      <c r="AA75" s="136"/>
      <c r="AB75" s="136"/>
      <c r="AC75" s="136"/>
      <c r="AD75" s="136"/>
      <c r="AE75" s="63">
        <f>SUM(Z75:AD75)</f>
        <v>0</v>
      </c>
      <c r="AG75" s="116" t="str">
        <f t="shared" si="24"/>
        <v>END</v>
      </c>
      <c r="AH75" s="136"/>
      <c r="AI75" s="136"/>
      <c r="AJ75" s="136"/>
      <c r="AK75" s="136"/>
      <c r="AL75" s="136"/>
      <c r="AM75" s="137"/>
      <c r="AN75" s="138"/>
      <c r="AO75" s="136"/>
      <c r="AP75" s="136"/>
      <c r="AQ75" s="136"/>
      <c r="AR75" s="136"/>
      <c r="AS75" s="136"/>
      <c r="AT75" s="63">
        <f>SUM(AO75:AS75)</f>
        <v>0</v>
      </c>
      <c r="AV75" s="116" t="str">
        <f t="shared" si="25"/>
        <v>END</v>
      </c>
      <c r="AW75" s="136"/>
      <c r="AX75" s="136"/>
      <c r="AY75" s="136"/>
      <c r="AZ75" s="136"/>
      <c r="BA75" s="136"/>
      <c r="BB75" s="137"/>
      <c r="BC75" s="138"/>
      <c r="BD75" s="136"/>
      <c r="BE75" s="136"/>
      <c r="BF75" s="136"/>
      <c r="BG75" s="136"/>
      <c r="BH75" s="136"/>
      <c r="BI75" s="63">
        <f>SUM(BD75:BH75)</f>
        <v>0</v>
      </c>
      <c r="BK75" s="116" t="str">
        <f t="shared" si="26"/>
        <v>END</v>
      </c>
      <c r="BL75" s="136"/>
      <c r="BM75" s="136"/>
      <c r="BN75" s="136"/>
      <c r="BO75" s="136"/>
      <c r="BP75" s="136"/>
      <c r="BQ75" s="137"/>
      <c r="BR75" s="138"/>
      <c r="BS75" s="136"/>
      <c r="BT75" s="136"/>
      <c r="BU75" s="136"/>
      <c r="BV75" s="136"/>
      <c r="BW75" s="136"/>
      <c r="BX75" s="63">
        <f>SUM(BS75:BW75)</f>
        <v>0</v>
      </c>
    </row>
    <row r="77" spans="2:76" ht="27">
      <c r="B77" s="134" t="s">
        <v>434</v>
      </c>
      <c r="C77" s="134" t="s">
        <v>435</v>
      </c>
      <c r="D77" s="435" t="s">
        <v>436</v>
      </c>
      <c r="E77" s="436"/>
      <c r="F77" s="436"/>
      <c r="G77" s="436"/>
      <c r="H77" s="436"/>
      <c r="I77" s="436"/>
      <c r="J77" s="436"/>
      <c r="K77" s="436"/>
      <c r="L77" s="436"/>
      <c r="M77" s="436"/>
      <c r="N77" s="436"/>
      <c r="O77" s="436"/>
      <c r="P77" s="437"/>
      <c r="R77" s="134" t="s">
        <v>435</v>
      </c>
      <c r="S77" s="435" t="s">
        <v>436</v>
      </c>
      <c r="T77" s="436"/>
      <c r="U77" s="436"/>
      <c r="V77" s="436"/>
      <c r="W77" s="436"/>
      <c r="X77" s="436"/>
      <c r="Y77" s="436"/>
      <c r="Z77" s="436"/>
      <c r="AA77" s="436"/>
      <c r="AB77" s="436"/>
      <c r="AC77" s="436"/>
      <c r="AD77" s="436"/>
      <c r="AE77" s="437"/>
      <c r="AG77" s="134" t="s">
        <v>435</v>
      </c>
      <c r="AH77" s="435" t="s">
        <v>436</v>
      </c>
      <c r="AI77" s="436"/>
      <c r="AJ77" s="436"/>
      <c r="AK77" s="436"/>
      <c r="AL77" s="436"/>
      <c r="AM77" s="436"/>
      <c r="AN77" s="436"/>
      <c r="AO77" s="436"/>
      <c r="AP77" s="436"/>
      <c r="AQ77" s="436"/>
      <c r="AR77" s="436"/>
      <c r="AS77" s="436"/>
      <c r="AT77" s="437"/>
      <c r="AV77" s="134" t="s">
        <v>435</v>
      </c>
      <c r="AW77" s="435" t="s">
        <v>436</v>
      </c>
      <c r="AX77" s="436"/>
      <c r="AY77" s="436"/>
      <c r="AZ77" s="436"/>
      <c r="BA77" s="436"/>
      <c r="BB77" s="436"/>
      <c r="BC77" s="436"/>
      <c r="BD77" s="436"/>
      <c r="BE77" s="436"/>
      <c r="BF77" s="436"/>
      <c r="BG77" s="436"/>
      <c r="BH77" s="436"/>
      <c r="BI77" s="437"/>
      <c r="BK77" s="134" t="s">
        <v>435</v>
      </c>
      <c r="BL77" s="435" t="s">
        <v>436</v>
      </c>
      <c r="BM77" s="436"/>
      <c r="BN77" s="436"/>
      <c r="BO77" s="436"/>
      <c r="BP77" s="436"/>
      <c r="BQ77" s="436"/>
      <c r="BR77" s="436"/>
      <c r="BS77" s="436"/>
      <c r="BT77" s="436"/>
      <c r="BU77" s="436"/>
      <c r="BV77" s="436"/>
      <c r="BW77" s="436"/>
      <c r="BX77" s="437"/>
    </row>
    <row r="78" spans="2:76">
      <c r="B78" s="157" t="str">
        <f>'N0.7_Lookup_References'!$W$14</f>
        <v>Replacement</v>
      </c>
      <c r="C78" s="135" t="str">
        <f>C$15</f>
        <v>All</v>
      </c>
      <c r="D78" s="435" t="s">
        <v>438</v>
      </c>
      <c r="E78" s="436"/>
      <c r="F78" s="436"/>
      <c r="G78" s="436"/>
      <c r="H78" s="436"/>
      <c r="I78" s="437"/>
      <c r="K78" s="435" t="str">
        <f>"RIIO-3 Output: " &amp; "Long Term Risk Benefit"</f>
        <v>RIIO-3 Output: Long Term Risk Benefit</v>
      </c>
      <c r="L78" s="436"/>
      <c r="M78" s="436"/>
      <c r="N78" s="436"/>
      <c r="O78" s="436"/>
      <c r="P78" s="437"/>
      <c r="R78" s="116" t="str">
        <f>R$15</f>
        <v>A1</v>
      </c>
      <c r="S78" s="435" t="s">
        <v>438</v>
      </c>
      <c r="T78" s="436"/>
      <c r="U78" s="436"/>
      <c r="V78" s="436"/>
      <c r="W78" s="436"/>
      <c r="X78" s="437"/>
      <c r="Z78" s="435" t="str">
        <f>"RIIO-3 Output: " &amp; "Long Term Risk Benefit"</f>
        <v>RIIO-3 Output: Long Term Risk Benefit</v>
      </c>
      <c r="AA78" s="436"/>
      <c r="AB78" s="436"/>
      <c r="AC78" s="436"/>
      <c r="AD78" s="436"/>
      <c r="AE78" s="437"/>
      <c r="AG78" s="116" t="str">
        <f>AG$15</f>
        <v>A2</v>
      </c>
      <c r="AH78" s="435" t="s">
        <v>438</v>
      </c>
      <c r="AI78" s="436"/>
      <c r="AJ78" s="436"/>
      <c r="AK78" s="436"/>
      <c r="AL78" s="436"/>
      <c r="AM78" s="437"/>
      <c r="AO78" s="435" t="str">
        <f>"RIIO-3 Output: " &amp; "Long Term Risk Benefit"</f>
        <v>RIIO-3 Output: Long Term Risk Benefit</v>
      </c>
      <c r="AP78" s="436"/>
      <c r="AQ78" s="436"/>
      <c r="AR78" s="436"/>
      <c r="AS78" s="436"/>
      <c r="AT78" s="437"/>
      <c r="AV78" s="116" t="str">
        <f>AV$15</f>
        <v>A3</v>
      </c>
      <c r="AW78" s="435" t="s">
        <v>438</v>
      </c>
      <c r="AX78" s="436"/>
      <c r="AY78" s="436"/>
      <c r="AZ78" s="436"/>
      <c r="BA78" s="436"/>
      <c r="BB78" s="437"/>
      <c r="BD78" s="435" t="str">
        <f>"RIIO-3 Output: " &amp; "Long Term Risk Benefit"</f>
        <v>RIIO-3 Output: Long Term Risk Benefit</v>
      </c>
      <c r="BE78" s="436"/>
      <c r="BF78" s="436"/>
      <c r="BG78" s="436"/>
      <c r="BH78" s="436"/>
      <c r="BI78" s="437"/>
      <c r="BK78" s="116" t="str">
        <f>BK$15</f>
        <v>B</v>
      </c>
      <c r="BL78" s="435" t="s">
        <v>438</v>
      </c>
      <c r="BM78" s="436"/>
      <c r="BN78" s="436"/>
      <c r="BO78" s="436"/>
      <c r="BP78" s="436"/>
      <c r="BQ78" s="437"/>
      <c r="BS78" s="435" t="str">
        <f>"RIIO-3 Output: " &amp; "Long Term Risk Benefit"</f>
        <v>RIIO-3 Output: Long Term Risk Benefit</v>
      </c>
      <c r="BT78" s="436"/>
      <c r="BU78" s="436"/>
      <c r="BV78" s="436"/>
      <c r="BW78" s="436"/>
      <c r="BX78" s="437"/>
    </row>
    <row r="79" spans="2:76" ht="27">
      <c r="B79" s="133" t="s">
        <v>439</v>
      </c>
      <c r="C79" s="133" t="s">
        <v>156</v>
      </c>
      <c r="D79" s="134">
        <v>2027</v>
      </c>
      <c r="E79" s="134">
        <v>2028</v>
      </c>
      <c r="F79" s="134">
        <v>2029</v>
      </c>
      <c r="G79" s="134">
        <v>2030</v>
      </c>
      <c r="H79" s="134">
        <v>2031</v>
      </c>
      <c r="I79" s="134" t="s">
        <v>440</v>
      </c>
      <c r="J79" s="133" t="s">
        <v>156</v>
      </c>
      <c r="K79" s="134">
        <v>2027</v>
      </c>
      <c r="L79" s="134">
        <v>2028</v>
      </c>
      <c r="M79" s="134">
        <v>2029</v>
      </c>
      <c r="N79" s="134">
        <v>2030</v>
      </c>
      <c r="O79" s="134">
        <v>2031</v>
      </c>
      <c r="P79" s="134" t="s">
        <v>440</v>
      </c>
      <c r="R79" s="133" t="s">
        <v>156</v>
      </c>
      <c r="S79" s="134">
        <v>2027</v>
      </c>
      <c r="T79" s="134">
        <v>2028</v>
      </c>
      <c r="U79" s="134">
        <v>2029</v>
      </c>
      <c r="V79" s="134">
        <v>2030</v>
      </c>
      <c r="W79" s="134">
        <v>2031</v>
      </c>
      <c r="X79" s="134" t="s">
        <v>440</v>
      </c>
      <c r="Y79" s="133" t="s">
        <v>156</v>
      </c>
      <c r="Z79" s="134">
        <v>2027</v>
      </c>
      <c r="AA79" s="134">
        <v>2028</v>
      </c>
      <c r="AB79" s="134">
        <v>2029</v>
      </c>
      <c r="AC79" s="134">
        <v>2030</v>
      </c>
      <c r="AD79" s="134">
        <v>2031</v>
      </c>
      <c r="AE79" s="134" t="s">
        <v>440</v>
      </c>
      <c r="AG79" s="133" t="s">
        <v>156</v>
      </c>
      <c r="AH79" s="134">
        <v>2027</v>
      </c>
      <c r="AI79" s="134">
        <v>2028</v>
      </c>
      <c r="AJ79" s="134">
        <v>2029</v>
      </c>
      <c r="AK79" s="134">
        <v>2030</v>
      </c>
      <c r="AL79" s="134">
        <v>2031</v>
      </c>
      <c r="AM79" s="134" t="s">
        <v>440</v>
      </c>
      <c r="AN79" s="133" t="s">
        <v>156</v>
      </c>
      <c r="AO79" s="134">
        <v>2027</v>
      </c>
      <c r="AP79" s="134">
        <v>2028</v>
      </c>
      <c r="AQ79" s="134">
        <v>2029</v>
      </c>
      <c r="AR79" s="134">
        <v>2030</v>
      </c>
      <c r="AS79" s="134">
        <v>2031</v>
      </c>
      <c r="AT79" s="134" t="s">
        <v>440</v>
      </c>
      <c r="AV79" s="133" t="s">
        <v>156</v>
      </c>
      <c r="AW79" s="134">
        <v>2027</v>
      </c>
      <c r="AX79" s="134">
        <v>2028</v>
      </c>
      <c r="AY79" s="134">
        <v>2029</v>
      </c>
      <c r="AZ79" s="134">
        <v>2030</v>
      </c>
      <c r="BA79" s="134">
        <v>2031</v>
      </c>
      <c r="BB79" s="134" t="s">
        <v>440</v>
      </c>
      <c r="BC79" s="133" t="s">
        <v>156</v>
      </c>
      <c r="BD79" s="134">
        <v>2027</v>
      </c>
      <c r="BE79" s="134">
        <v>2028</v>
      </c>
      <c r="BF79" s="134">
        <v>2029</v>
      </c>
      <c r="BG79" s="134">
        <v>2030</v>
      </c>
      <c r="BH79" s="134">
        <v>2031</v>
      </c>
      <c r="BI79" s="134" t="s">
        <v>440</v>
      </c>
      <c r="BK79" s="133" t="s">
        <v>156</v>
      </c>
      <c r="BL79" s="134">
        <v>2027</v>
      </c>
      <c r="BM79" s="134">
        <v>2028</v>
      </c>
      <c r="BN79" s="134">
        <v>2029</v>
      </c>
      <c r="BO79" s="134">
        <v>2030</v>
      </c>
      <c r="BP79" s="134">
        <v>2031</v>
      </c>
      <c r="BQ79" s="134" t="s">
        <v>440</v>
      </c>
      <c r="BR79" s="133" t="s">
        <v>156</v>
      </c>
      <c r="BS79" s="134">
        <v>2027</v>
      </c>
      <c r="BT79" s="134">
        <v>2028</v>
      </c>
      <c r="BU79" s="134">
        <v>2029</v>
      </c>
      <c r="BV79" s="134">
        <v>2030</v>
      </c>
      <c r="BW79" s="134">
        <v>2031</v>
      </c>
      <c r="BX79" s="134" t="s">
        <v>440</v>
      </c>
    </row>
    <row r="80" spans="2:76">
      <c r="B80" s="132" t="str">
        <f>B17</f>
        <v>LTS Pipelines</v>
      </c>
      <c r="C80" s="158" t="str">
        <f>C17</f>
        <v>km</v>
      </c>
      <c r="D80" s="63">
        <f>S80+AH80+AW80+BL80</f>
        <v>0</v>
      </c>
      <c r="E80" s="63">
        <f t="shared" ref="E80:E111" si="161">T80+AI80+AX80+BM80</f>
        <v>0</v>
      </c>
      <c r="F80" s="63">
        <f t="shared" ref="F80:F111" si="162">U80+AJ80+AY80+BN80</f>
        <v>0</v>
      </c>
      <c r="G80" s="63">
        <f t="shared" ref="G80:G111" si="163">V80+AK80+AZ80+BO80</f>
        <v>0</v>
      </c>
      <c r="H80" s="63">
        <f t="shared" ref="H80:H111" si="164">W80+AL80+BA80+BP80</f>
        <v>0</v>
      </c>
      <c r="I80" s="63">
        <f>SUM(D80:H80)</f>
        <v>0</v>
      </c>
      <c r="J80" s="116" t="s">
        <v>441</v>
      </c>
      <c r="K80" s="63">
        <f t="shared" ref="K80:K111" si="165">Z80+AO80+BD80+BS80</f>
        <v>0</v>
      </c>
      <c r="L80" s="63">
        <f t="shared" ref="L80:L111" si="166">AA80+AP80+BE80+BT80</f>
        <v>0</v>
      </c>
      <c r="M80" s="63">
        <f t="shared" ref="M80:M111" si="167">AB80+AQ80+BF80+BU80</f>
        <v>0</v>
      </c>
      <c r="N80" s="63">
        <f t="shared" ref="N80:N111" si="168">AC80+AR80+BG80+BV80</f>
        <v>0</v>
      </c>
      <c r="O80" s="63">
        <f t="shared" ref="O80:O111" si="169">AD80+AS80+BH80+BW80</f>
        <v>0</v>
      </c>
      <c r="P80" s="63">
        <f>SUM(K80:O80)</f>
        <v>0</v>
      </c>
      <c r="R80" s="158" t="str">
        <f>R17</f>
        <v>km</v>
      </c>
      <c r="S80" s="67">
        <f>SUMIFS('N1.3_Project_Listing'!$R$16:$R$829,'N1.3_Project_Listing'!$B$16:$B$829,$B80,'N1.3_Project_Listing'!$D$16:$D$829,$B$78,'N1.3_Project_Listing'!$J$16:$J$829,S$16,'N1.3_Project_Listing'!$G$16:$G$829,$R$15)</f>
        <v>0</v>
      </c>
      <c r="T80" s="67">
        <f>SUMIFS('N1.3_Project_Listing'!$R$16:$R$829,'N1.3_Project_Listing'!$B$16:$B$829,$B80,'N1.3_Project_Listing'!$D$16:$D$829,$B$78,'N1.3_Project_Listing'!$J$16:$J$829,T$16,'N1.3_Project_Listing'!$G$16:$G$829,$R$15)</f>
        <v>0</v>
      </c>
      <c r="U80" s="67">
        <f>SUMIFS('N1.3_Project_Listing'!$R$16:$R$829,'N1.3_Project_Listing'!$B$16:$B$829,$B80,'N1.3_Project_Listing'!$D$16:$D$829,$B$78,'N1.3_Project_Listing'!$J$16:$J$829,U$16,'N1.3_Project_Listing'!$G$16:$G$829,$R$15)</f>
        <v>0</v>
      </c>
      <c r="V80" s="67">
        <f>SUMIFS('N1.3_Project_Listing'!$R$16:$R$829,'N1.3_Project_Listing'!$B$16:$B$829,$B80,'N1.3_Project_Listing'!$D$16:$D$829,$B$78,'N1.3_Project_Listing'!$J$16:$J$829,V$16,'N1.3_Project_Listing'!$G$16:$G$829,$R$15)</f>
        <v>0</v>
      </c>
      <c r="W80" s="67">
        <f>SUMIFS('N1.3_Project_Listing'!$R$16:$R$829,'N1.3_Project_Listing'!$B$16:$B$829,$B80,'N1.3_Project_Listing'!$D$16:$D$829,$B$78,'N1.3_Project_Listing'!$J$16:$J$829,W$16,'N1.3_Project_Listing'!$G$16:$G$829,$R$15)</f>
        <v>0</v>
      </c>
      <c r="X80" s="63">
        <f>SUM(S80:W80)</f>
        <v>0</v>
      </c>
      <c r="Y80" s="116" t="s">
        <v>441</v>
      </c>
      <c r="Z80" s="67">
        <f>SUMIFS('N1.3_Project_Listing'!$P$16:$P$829,'N1.3_Project_Listing'!$B$16:$B$829,$B80,'N1.3_Project_Listing'!$D$16:$D$829,$B$78,'N1.3_Project_Listing'!$J$16:$J$829,Z$16,'N1.3_Project_Listing'!$G$16:$G$829,$R$15)</f>
        <v>0</v>
      </c>
      <c r="AA80" s="67">
        <f>SUMIFS('N1.3_Project_Listing'!$P$16:$P$829,'N1.3_Project_Listing'!$B$16:$B$829,$B80,'N1.3_Project_Listing'!$D$16:$D$829,$B$78,'N1.3_Project_Listing'!$J$16:$J$829,AA$16,'N1.3_Project_Listing'!$G$16:$G$829,$R$15)</f>
        <v>0</v>
      </c>
      <c r="AB80" s="67">
        <f>SUMIFS('N1.3_Project_Listing'!$P$16:$P$829,'N1.3_Project_Listing'!$B$16:$B$829,$B80,'N1.3_Project_Listing'!$D$16:$D$829,$B$78,'N1.3_Project_Listing'!$J$16:$J$829,AB$16,'N1.3_Project_Listing'!$G$16:$G$829,$R$15)</f>
        <v>0</v>
      </c>
      <c r="AC80" s="67">
        <f>SUMIFS('N1.3_Project_Listing'!$P$16:$P$829,'N1.3_Project_Listing'!$B$16:$B$829,$B80,'N1.3_Project_Listing'!$D$16:$D$829,$B$78,'N1.3_Project_Listing'!$J$16:$J$829,AC$16,'N1.3_Project_Listing'!$G$16:$G$829,$R$15)</f>
        <v>0</v>
      </c>
      <c r="AD80" s="67">
        <f>SUMIFS('N1.3_Project_Listing'!$P$16:$P$829,'N1.3_Project_Listing'!$B$16:$B$829,$B80,'N1.3_Project_Listing'!$D$16:$D$829,$B$78,'N1.3_Project_Listing'!$J$16:$J$829,AD$16,'N1.3_Project_Listing'!$G$16:$G$829,$R$15)</f>
        <v>0</v>
      </c>
      <c r="AE80" s="63">
        <f>SUM(Z80:AD80)</f>
        <v>0</v>
      </c>
      <c r="AG80" s="158" t="str">
        <f t="shared" ref="AG80:AG123" si="170">AG17</f>
        <v>km</v>
      </c>
      <c r="AH80" s="67">
        <f>SUMIFS('N1.3_Project_Listing'!$R$16:$R$829,'N1.3_Project_Listing'!$B$16:$B$829,$B80,'N1.3_Project_Listing'!$D$16:$D$829,$B$78,'N1.3_Project_Listing'!$J$16:$J$829,AH$16,'N1.3_Project_Listing'!$G$16:$G$829,$AG$15)</f>
        <v>0</v>
      </c>
      <c r="AI80" s="67">
        <f>SUMIFS('N1.3_Project_Listing'!$R$16:$R$829,'N1.3_Project_Listing'!$B$16:$B$829,$B80,'N1.3_Project_Listing'!$D$16:$D$829,$B$78,'N1.3_Project_Listing'!$J$16:$J$829,AI$16,'N1.3_Project_Listing'!$G$16:$G$829,$AG$15)</f>
        <v>0</v>
      </c>
      <c r="AJ80" s="67">
        <f>SUMIFS('N1.3_Project_Listing'!$R$16:$R$829,'N1.3_Project_Listing'!$B$16:$B$829,$B80,'N1.3_Project_Listing'!$D$16:$D$829,$B$78,'N1.3_Project_Listing'!$J$16:$J$829,AJ$16,'N1.3_Project_Listing'!$G$16:$G$829,$AG$15)</f>
        <v>0</v>
      </c>
      <c r="AK80" s="67">
        <f>SUMIFS('N1.3_Project_Listing'!$R$16:$R$829,'N1.3_Project_Listing'!$B$16:$B$829,$B80,'N1.3_Project_Listing'!$D$16:$D$829,$B$78,'N1.3_Project_Listing'!$J$16:$J$829,AK$16,'N1.3_Project_Listing'!$G$16:$G$829,$AG$15)</f>
        <v>0</v>
      </c>
      <c r="AL80" s="67">
        <f>SUMIFS('N1.3_Project_Listing'!$R$16:$R$829,'N1.3_Project_Listing'!$B$16:$B$829,$B80,'N1.3_Project_Listing'!$D$16:$D$829,$B$78,'N1.3_Project_Listing'!$J$16:$J$829,AL$16,'N1.3_Project_Listing'!$G$16:$G$829,$AG$15)</f>
        <v>0</v>
      </c>
      <c r="AM80" s="63">
        <f>SUM(AH80:AL80)</f>
        <v>0</v>
      </c>
      <c r="AN80" s="116" t="s">
        <v>441</v>
      </c>
      <c r="AO80" s="67">
        <f>SUMIFS('N1.3_Project_Listing'!$P$16:$P$829,'N1.3_Project_Listing'!$B$16:$B$829,$B80,'N1.3_Project_Listing'!$D$16:$D$829,$B$78,'N1.3_Project_Listing'!$J$16:$J$829,AO$16,'N1.3_Project_Listing'!$G$16:$G$829,$AG$15)</f>
        <v>0</v>
      </c>
      <c r="AP80" s="67">
        <f>SUMIFS('N1.3_Project_Listing'!$P$16:$P$829,'N1.3_Project_Listing'!$B$16:$B$829,$B80,'N1.3_Project_Listing'!$D$16:$D$829,$B$78,'N1.3_Project_Listing'!$J$16:$J$829,AP$16,'N1.3_Project_Listing'!$G$16:$G$829,$AG$15)</f>
        <v>0</v>
      </c>
      <c r="AQ80" s="67">
        <f>SUMIFS('N1.3_Project_Listing'!$P$16:$P$829,'N1.3_Project_Listing'!$B$16:$B$829,$B80,'N1.3_Project_Listing'!$D$16:$D$829,$B$78,'N1.3_Project_Listing'!$J$16:$J$829,AQ$16,'N1.3_Project_Listing'!$G$16:$G$829,$AG$15)</f>
        <v>0</v>
      </c>
      <c r="AR80" s="67">
        <f>SUMIFS('N1.3_Project_Listing'!$P$16:$P$829,'N1.3_Project_Listing'!$B$16:$B$829,$B80,'N1.3_Project_Listing'!$D$16:$D$829,$B$78,'N1.3_Project_Listing'!$J$16:$J$829,AR$16,'N1.3_Project_Listing'!$G$16:$G$829,$AG$15)</f>
        <v>0</v>
      </c>
      <c r="AS80" s="67">
        <f>SUMIFS('N1.3_Project_Listing'!$P$16:$P$829,'N1.3_Project_Listing'!$B$16:$B$829,$B80,'N1.3_Project_Listing'!$D$16:$D$829,$B$78,'N1.3_Project_Listing'!$J$16:$J$829,AS$16,'N1.3_Project_Listing'!$G$16:$G$829,$AG$15)</f>
        <v>0</v>
      </c>
      <c r="AT80" s="63">
        <f>SUM(AO80:AS80)</f>
        <v>0</v>
      </c>
      <c r="AV80" s="158" t="str">
        <f t="shared" ref="AV80:AV123" si="171">AV17</f>
        <v>km</v>
      </c>
      <c r="AW80" s="67">
        <f>SUMIFS('N1.3_Project_Listing'!$R$16:$R$829,'N1.3_Project_Listing'!$B$16:$B$829,$B80,'N1.3_Project_Listing'!$D$16:$D$829,$B$78,'N1.3_Project_Listing'!$J$16:$J$829,AW$16,'N1.3_Project_Listing'!$G$16:$G$829,$AV$15)</f>
        <v>0</v>
      </c>
      <c r="AX80" s="67">
        <f>SUMIFS('N1.3_Project_Listing'!$R$16:$R$829,'N1.3_Project_Listing'!$B$16:$B$829,$B80,'N1.3_Project_Listing'!$D$16:$D$829,$B$78,'N1.3_Project_Listing'!$J$16:$J$829,AX$16,'N1.3_Project_Listing'!$G$16:$G$829,$AV$15)</f>
        <v>0</v>
      </c>
      <c r="AY80" s="67">
        <f>SUMIFS('N1.3_Project_Listing'!$R$16:$R$829,'N1.3_Project_Listing'!$B$16:$B$829,$B80,'N1.3_Project_Listing'!$D$16:$D$829,$B$78,'N1.3_Project_Listing'!$J$16:$J$829,AY$16,'N1.3_Project_Listing'!$G$16:$G$829,$AV$15)</f>
        <v>0</v>
      </c>
      <c r="AZ80" s="67">
        <f>SUMIFS('N1.3_Project_Listing'!$R$16:$R$829,'N1.3_Project_Listing'!$B$16:$B$829,$B80,'N1.3_Project_Listing'!$D$16:$D$829,$B$78,'N1.3_Project_Listing'!$J$16:$J$829,AZ$16,'N1.3_Project_Listing'!$G$16:$G$829,$AV$15)</f>
        <v>0</v>
      </c>
      <c r="BA80" s="67">
        <f>SUMIFS('N1.3_Project_Listing'!$R$16:$R$829,'N1.3_Project_Listing'!$B$16:$B$829,$B80,'N1.3_Project_Listing'!$D$16:$D$829,$B$78,'N1.3_Project_Listing'!$J$16:$J$829,BA$16,'N1.3_Project_Listing'!$G$16:$G$829,$AV$15)</f>
        <v>0</v>
      </c>
      <c r="BB80" s="63">
        <f>SUM(AW80:BA80)</f>
        <v>0</v>
      </c>
      <c r="BC80" s="116" t="s">
        <v>441</v>
      </c>
      <c r="BD80" s="67">
        <f>SUMIFS('N1.3_Project_Listing'!$P$16:$P$829,'N1.3_Project_Listing'!$B$16:$B$829,$B80,'N1.3_Project_Listing'!$D$16:$D$829,$B$78,'N1.3_Project_Listing'!$J$16:$J$829,BD$16,'N1.3_Project_Listing'!$G$16:$G$829,$AV$15)</f>
        <v>0</v>
      </c>
      <c r="BE80" s="67">
        <f>SUMIFS('N1.3_Project_Listing'!$P$16:$P$829,'N1.3_Project_Listing'!$B$16:$B$829,$B80,'N1.3_Project_Listing'!$D$16:$D$829,$B$78,'N1.3_Project_Listing'!$J$16:$J$829,BE$16,'N1.3_Project_Listing'!$G$16:$G$829,$AV$15)</f>
        <v>0</v>
      </c>
      <c r="BF80" s="67">
        <f>SUMIFS('N1.3_Project_Listing'!$P$16:$P$829,'N1.3_Project_Listing'!$B$16:$B$829,$B80,'N1.3_Project_Listing'!$D$16:$D$829,$B$78,'N1.3_Project_Listing'!$J$16:$J$829,BF$16,'N1.3_Project_Listing'!$G$16:$G$829,$AV$15)</f>
        <v>0</v>
      </c>
      <c r="BG80" s="67">
        <f>SUMIFS('N1.3_Project_Listing'!$P$16:$P$829,'N1.3_Project_Listing'!$B$16:$B$829,$B80,'N1.3_Project_Listing'!$D$16:$D$829,$B$78,'N1.3_Project_Listing'!$J$16:$J$829,BG$16,'N1.3_Project_Listing'!$G$16:$G$829,$AV$15)</f>
        <v>0</v>
      </c>
      <c r="BH80" s="67">
        <f>SUMIFS('N1.3_Project_Listing'!$P$16:$P$829,'N1.3_Project_Listing'!$B$16:$B$829,$B80,'N1.3_Project_Listing'!$D$16:$D$829,$B$78,'N1.3_Project_Listing'!$J$16:$J$829,BH$16,'N1.3_Project_Listing'!$G$16:$G$829,$AV$15)</f>
        <v>0</v>
      </c>
      <c r="BI80" s="63">
        <f>SUM(BD80:BH80)</f>
        <v>0</v>
      </c>
      <c r="BK80" s="158" t="str">
        <f t="shared" ref="BK80:BK123" si="172">BK17</f>
        <v>km</v>
      </c>
      <c r="BL80" s="67">
        <f>SUMIFS('N1.3_Project_Listing'!$R$16:$R$829,'N1.3_Project_Listing'!$B$16:$B$829,$B80,'N1.3_Project_Listing'!$D$16:$D$829,$B$78,'N1.3_Project_Listing'!$J$16:$J$829,BL$16,'N1.3_Project_Listing'!$G$16:$G$829,$BK$15)</f>
        <v>0</v>
      </c>
      <c r="BM80" s="67">
        <f>SUMIFS('N1.3_Project_Listing'!$R$16:$R$829,'N1.3_Project_Listing'!$B$16:$B$829,$B80,'N1.3_Project_Listing'!$D$16:$D$829,$B$78,'N1.3_Project_Listing'!$J$16:$J$829,BM$16,'N1.3_Project_Listing'!$G$16:$G$829,$BK$15)</f>
        <v>0</v>
      </c>
      <c r="BN80" s="67">
        <f>SUMIFS('N1.3_Project_Listing'!$R$16:$R$829,'N1.3_Project_Listing'!$B$16:$B$829,$B80,'N1.3_Project_Listing'!$D$16:$D$829,$B$78,'N1.3_Project_Listing'!$J$16:$J$829,BN$16,'N1.3_Project_Listing'!$G$16:$G$829,$BK$15)</f>
        <v>0</v>
      </c>
      <c r="BO80" s="67">
        <f>SUMIFS('N1.3_Project_Listing'!$R$16:$R$829,'N1.3_Project_Listing'!$B$16:$B$829,$B80,'N1.3_Project_Listing'!$D$16:$D$829,$B$78,'N1.3_Project_Listing'!$J$16:$J$829,BO$16,'N1.3_Project_Listing'!$G$16:$G$829,$BK$15)</f>
        <v>0</v>
      </c>
      <c r="BP80" s="67">
        <f>SUMIFS('N1.3_Project_Listing'!$R$16:$R$829,'N1.3_Project_Listing'!$B$16:$B$829,$B80,'N1.3_Project_Listing'!$D$16:$D$829,$B$78,'N1.3_Project_Listing'!$J$16:$J$829,BP$16,'N1.3_Project_Listing'!$G$16:$G$829,$BK$15)</f>
        <v>0</v>
      </c>
      <c r="BQ80" s="63">
        <f>SUM(BL80:BP80)</f>
        <v>0</v>
      </c>
      <c r="BR80" s="116" t="s">
        <v>441</v>
      </c>
      <c r="BS80" s="67">
        <f>SUMIFS('N1.3_Project_Listing'!$P$16:$P$829,'N1.3_Project_Listing'!$B$16:$B$829,$B80,'N1.3_Project_Listing'!$D$16:$D$829,$B$78,'N1.3_Project_Listing'!$J$16:$J$829,BS$16,'N1.3_Project_Listing'!$G$16:$G$829,$BK$15)</f>
        <v>0</v>
      </c>
      <c r="BT80" s="67">
        <f>SUMIFS('N1.3_Project_Listing'!$P$16:$P$829,'N1.3_Project_Listing'!$B$16:$B$829,$B80,'N1.3_Project_Listing'!$D$16:$D$829,$B$78,'N1.3_Project_Listing'!$J$16:$J$829,BT$16,'N1.3_Project_Listing'!$G$16:$G$829,$BK$15)</f>
        <v>0</v>
      </c>
      <c r="BU80" s="67">
        <f>SUMIFS('N1.3_Project_Listing'!$P$16:$P$829,'N1.3_Project_Listing'!$B$16:$B$829,$B80,'N1.3_Project_Listing'!$D$16:$D$829,$B$78,'N1.3_Project_Listing'!$J$16:$J$829,BU$16,'N1.3_Project_Listing'!$G$16:$G$829,$BK$15)</f>
        <v>0</v>
      </c>
      <c r="BV80" s="67">
        <f>SUMIFS('N1.3_Project_Listing'!$P$16:$P$829,'N1.3_Project_Listing'!$B$16:$B$829,$B80,'N1.3_Project_Listing'!$D$16:$D$829,$B$78,'N1.3_Project_Listing'!$J$16:$J$829,BV$16,'N1.3_Project_Listing'!$G$16:$G$829,$BK$15)</f>
        <v>0</v>
      </c>
      <c r="BW80" s="67">
        <f>SUMIFS('N1.3_Project_Listing'!$P$16:$P$829,'N1.3_Project_Listing'!$B$16:$B$829,$B80,'N1.3_Project_Listing'!$D$16:$D$829,$B$78,'N1.3_Project_Listing'!$J$16:$J$829,BW$16,'N1.3_Project_Listing'!$G$16:$G$829,$BK$15)</f>
        <v>0</v>
      </c>
      <c r="BX80" s="63">
        <f>SUM(BS80:BW80)</f>
        <v>0</v>
      </c>
    </row>
    <row r="81" spans="2:76">
      <c r="B81" s="132" t="str">
        <f t="shared" ref="B81:C99" si="173">B18</f>
        <v>Mains</v>
      </c>
      <c r="C81" s="158" t="str">
        <f t="shared" si="173"/>
        <v>km</v>
      </c>
      <c r="D81" s="63">
        <f t="shared" ref="D81:D111" si="174">S81+AH81+AW81+BL81</f>
        <v>549.72037000000012</v>
      </c>
      <c r="E81" s="63">
        <f t="shared" si="161"/>
        <v>549.72037000000012</v>
      </c>
      <c r="F81" s="63">
        <f t="shared" si="162"/>
        <v>549.72037000000012</v>
      </c>
      <c r="G81" s="63">
        <f t="shared" si="163"/>
        <v>549.72037000000012</v>
      </c>
      <c r="H81" s="63">
        <f t="shared" si="164"/>
        <v>549.72037000000012</v>
      </c>
      <c r="I81" s="63">
        <f t="shared" ref="I81:I122" si="175">SUM(D81:H81)</f>
        <v>2748.6018500000005</v>
      </c>
      <c r="J81" s="116" t="s">
        <v>441</v>
      </c>
      <c r="K81" s="63">
        <f t="shared" si="165"/>
        <v>923.52699210566323</v>
      </c>
      <c r="L81" s="63">
        <f t="shared" si="166"/>
        <v>923.52699210566323</v>
      </c>
      <c r="M81" s="63">
        <f t="shared" si="167"/>
        <v>923.52699210566323</v>
      </c>
      <c r="N81" s="63">
        <f t="shared" si="168"/>
        <v>923.52699210566323</v>
      </c>
      <c r="O81" s="63">
        <f t="shared" si="169"/>
        <v>923.52699210566323</v>
      </c>
      <c r="P81" s="63">
        <f t="shared" ref="P81:P138" si="176">SUM(K81:O81)</f>
        <v>4617.6349605283158</v>
      </c>
      <c r="R81" s="158" t="str">
        <f t="shared" ref="R81:R123" si="177">R18</f>
        <v>km</v>
      </c>
      <c r="S81" s="67">
        <f>SUMIFS('N1.3_Project_Listing'!$R$16:$R$829,'N1.3_Project_Listing'!$B$16:$B$829,$B81,'N1.3_Project_Listing'!$D$16:$D$829,$B$78,'N1.3_Project_Listing'!$J$16:$J$829,S$16,'N1.3_Project_Listing'!$G$16:$G$829,$R$15)</f>
        <v>65.700270000000003</v>
      </c>
      <c r="T81" s="67">
        <f>SUMIFS('N1.3_Project_Listing'!$R$16:$R$829,'N1.3_Project_Listing'!$B$16:$B$829,$B81,'N1.3_Project_Listing'!$D$16:$D$829,$B$78,'N1.3_Project_Listing'!$J$16:$J$829,T$16,'N1.3_Project_Listing'!$G$16:$G$829,$R$15)</f>
        <v>65.700270000000003</v>
      </c>
      <c r="U81" s="67">
        <f>SUMIFS('N1.3_Project_Listing'!$R$16:$R$829,'N1.3_Project_Listing'!$B$16:$B$829,$B81,'N1.3_Project_Listing'!$D$16:$D$829,$B$78,'N1.3_Project_Listing'!$J$16:$J$829,U$16,'N1.3_Project_Listing'!$G$16:$G$829,$R$15)</f>
        <v>65.700270000000003</v>
      </c>
      <c r="V81" s="67">
        <f>SUMIFS('N1.3_Project_Listing'!$R$16:$R$829,'N1.3_Project_Listing'!$B$16:$B$829,$B81,'N1.3_Project_Listing'!$D$16:$D$829,$B$78,'N1.3_Project_Listing'!$J$16:$J$829,V$16,'N1.3_Project_Listing'!$G$16:$G$829,$R$15)</f>
        <v>65.700270000000003</v>
      </c>
      <c r="W81" s="67">
        <f>SUMIFS('N1.3_Project_Listing'!$R$16:$R$829,'N1.3_Project_Listing'!$B$16:$B$829,$B81,'N1.3_Project_Listing'!$D$16:$D$829,$B$78,'N1.3_Project_Listing'!$J$16:$J$829,W$16,'N1.3_Project_Listing'!$G$16:$G$829,$R$15)</f>
        <v>65.700270000000003</v>
      </c>
      <c r="X81" s="63">
        <f t="shared" ref="X81:X123" si="178">SUM(S81:W81)</f>
        <v>328.50135</v>
      </c>
      <c r="Y81" s="116" t="s">
        <v>441</v>
      </c>
      <c r="Z81" s="67">
        <f>SUMIFS('N1.3_Project_Listing'!$P$16:$P$829,'N1.3_Project_Listing'!$B$16:$B$829,$B81,'N1.3_Project_Listing'!$D$16:$D$829,$B$78,'N1.3_Project_Listing'!$J$16:$J$829,Z$16,'N1.3_Project_Listing'!$G$16:$G$829,$R$15)</f>
        <v>73.665324035895694</v>
      </c>
      <c r="AA81" s="67">
        <f>SUMIFS('N1.3_Project_Listing'!$P$16:$P$829,'N1.3_Project_Listing'!$B$16:$B$829,$B81,'N1.3_Project_Listing'!$D$16:$D$829,$B$78,'N1.3_Project_Listing'!$J$16:$J$829,AA$16,'N1.3_Project_Listing'!$G$16:$G$829,$R$15)</f>
        <v>73.665324035895694</v>
      </c>
      <c r="AB81" s="67">
        <f>SUMIFS('N1.3_Project_Listing'!$P$16:$P$829,'N1.3_Project_Listing'!$B$16:$B$829,$B81,'N1.3_Project_Listing'!$D$16:$D$829,$B$78,'N1.3_Project_Listing'!$J$16:$J$829,AB$16,'N1.3_Project_Listing'!$G$16:$G$829,$R$15)</f>
        <v>73.665324035895694</v>
      </c>
      <c r="AC81" s="67">
        <f>SUMIFS('N1.3_Project_Listing'!$P$16:$P$829,'N1.3_Project_Listing'!$B$16:$B$829,$B81,'N1.3_Project_Listing'!$D$16:$D$829,$B$78,'N1.3_Project_Listing'!$J$16:$J$829,AC$16,'N1.3_Project_Listing'!$G$16:$G$829,$R$15)</f>
        <v>73.665324035895694</v>
      </c>
      <c r="AD81" s="67">
        <f>SUMIFS('N1.3_Project_Listing'!$P$16:$P$829,'N1.3_Project_Listing'!$B$16:$B$829,$B81,'N1.3_Project_Listing'!$D$16:$D$829,$B$78,'N1.3_Project_Listing'!$J$16:$J$829,AD$16,'N1.3_Project_Listing'!$G$16:$G$829,$R$15)</f>
        <v>73.665324035895694</v>
      </c>
      <c r="AE81" s="63">
        <f t="shared" ref="AE81:AE138" si="179">SUM(Z81:AD81)</f>
        <v>368.32662017947848</v>
      </c>
      <c r="AG81" s="158" t="str">
        <f t="shared" si="170"/>
        <v>km</v>
      </c>
      <c r="AH81" s="67">
        <f>SUMIFS('N1.3_Project_Listing'!$R$16:$R$829,'N1.3_Project_Listing'!$B$16:$B$829,$B81,'N1.3_Project_Listing'!$D$16:$D$829,$B$78,'N1.3_Project_Listing'!$J$16:$J$829,AH$16,'N1.3_Project_Listing'!$G$16:$G$829,$AG$15)</f>
        <v>0</v>
      </c>
      <c r="AI81" s="67">
        <f>SUMIFS('N1.3_Project_Listing'!$R$16:$R$829,'N1.3_Project_Listing'!$B$16:$B$829,$B81,'N1.3_Project_Listing'!$D$16:$D$829,$B$78,'N1.3_Project_Listing'!$J$16:$J$829,AI$16,'N1.3_Project_Listing'!$G$16:$G$829,$AG$15)</f>
        <v>0</v>
      </c>
      <c r="AJ81" s="67">
        <f>SUMIFS('N1.3_Project_Listing'!$R$16:$R$829,'N1.3_Project_Listing'!$B$16:$B$829,$B81,'N1.3_Project_Listing'!$D$16:$D$829,$B$78,'N1.3_Project_Listing'!$J$16:$J$829,AJ$16,'N1.3_Project_Listing'!$G$16:$G$829,$AG$15)</f>
        <v>0</v>
      </c>
      <c r="AK81" s="67">
        <f>SUMIFS('N1.3_Project_Listing'!$R$16:$R$829,'N1.3_Project_Listing'!$B$16:$B$829,$B81,'N1.3_Project_Listing'!$D$16:$D$829,$B$78,'N1.3_Project_Listing'!$J$16:$J$829,AK$16,'N1.3_Project_Listing'!$G$16:$G$829,$AG$15)</f>
        <v>0</v>
      </c>
      <c r="AL81" s="67">
        <f>SUMIFS('N1.3_Project_Listing'!$R$16:$R$829,'N1.3_Project_Listing'!$B$16:$B$829,$B81,'N1.3_Project_Listing'!$D$16:$D$829,$B$78,'N1.3_Project_Listing'!$J$16:$J$829,AL$16,'N1.3_Project_Listing'!$G$16:$G$829,$AG$15)</f>
        <v>0</v>
      </c>
      <c r="AM81" s="63">
        <f t="shared" ref="AM81:AM123" si="180">SUM(AH81:AL81)</f>
        <v>0</v>
      </c>
      <c r="AN81" s="116" t="s">
        <v>441</v>
      </c>
      <c r="AO81" s="67">
        <f>SUMIFS('N1.3_Project_Listing'!$P$16:$P$829,'N1.3_Project_Listing'!$B$16:$B$829,$B81,'N1.3_Project_Listing'!$D$16:$D$829,$B$78,'N1.3_Project_Listing'!$J$16:$J$829,AO$16,'N1.3_Project_Listing'!$G$16:$G$829,$AG$15)</f>
        <v>0</v>
      </c>
      <c r="AP81" s="67">
        <f>SUMIFS('N1.3_Project_Listing'!$P$16:$P$829,'N1.3_Project_Listing'!$B$16:$B$829,$B81,'N1.3_Project_Listing'!$D$16:$D$829,$B$78,'N1.3_Project_Listing'!$J$16:$J$829,AP$16,'N1.3_Project_Listing'!$G$16:$G$829,$AG$15)</f>
        <v>0</v>
      </c>
      <c r="AQ81" s="67">
        <f>SUMIFS('N1.3_Project_Listing'!$P$16:$P$829,'N1.3_Project_Listing'!$B$16:$B$829,$B81,'N1.3_Project_Listing'!$D$16:$D$829,$B$78,'N1.3_Project_Listing'!$J$16:$J$829,AQ$16,'N1.3_Project_Listing'!$G$16:$G$829,$AG$15)</f>
        <v>0</v>
      </c>
      <c r="AR81" s="67">
        <f>SUMIFS('N1.3_Project_Listing'!$P$16:$P$829,'N1.3_Project_Listing'!$B$16:$B$829,$B81,'N1.3_Project_Listing'!$D$16:$D$829,$B$78,'N1.3_Project_Listing'!$J$16:$J$829,AR$16,'N1.3_Project_Listing'!$G$16:$G$829,$AG$15)</f>
        <v>0</v>
      </c>
      <c r="AS81" s="67">
        <f>SUMIFS('N1.3_Project_Listing'!$P$16:$P$829,'N1.3_Project_Listing'!$B$16:$B$829,$B81,'N1.3_Project_Listing'!$D$16:$D$829,$B$78,'N1.3_Project_Listing'!$J$16:$J$829,AS$16,'N1.3_Project_Listing'!$G$16:$G$829,$AG$15)</f>
        <v>0</v>
      </c>
      <c r="AT81" s="63">
        <f t="shared" ref="AT81:AT138" si="181">SUM(AO81:AS81)</f>
        <v>0</v>
      </c>
      <c r="AV81" s="158" t="str">
        <f t="shared" si="171"/>
        <v>km</v>
      </c>
      <c r="AW81" s="67">
        <f>SUMIFS('N1.3_Project_Listing'!$R$16:$R$829,'N1.3_Project_Listing'!$B$16:$B$829,$B81,'N1.3_Project_Listing'!$D$16:$D$829,$B$78,'N1.3_Project_Listing'!$J$16:$J$829,AW$16,'N1.3_Project_Listing'!$G$16:$G$829,$AV$15)</f>
        <v>484.02010000000013</v>
      </c>
      <c r="AX81" s="67">
        <f>SUMIFS('N1.3_Project_Listing'!$R$16:$R$829,'N1.3_Project_Listing'!$B$16:$B$829,$B81,'N1.3_Project_Listing'!$D$16:$D$829,$B$78,'N1.3_Project_Listing'!$J$16:$J$829,AX$16,'N1.3_Project_Listing'!$G$16:$G$829,$AV$15)</f>
        <v>484.02010000000013</v>
      </c>
      <c r="AY81" s="67">
        <f>SUMIFS('N1.3_Project_Listing'!$R$16:$R$829,'N1.3_Project_Listing'!$B$16:$B$829,$B81,'N1.3_Project_Listing'!$D$16:$D$829,$B$78,'N1.3_Project_Listing'!$J$16:$J$829,AY$16,'N1.3_Project_Listing'!$G$16:$G$829,$AV$15)</f>
        <v>484.02010000000013</v>
      </c>
      <c r="AZ81" s="67">
        <f>SUMIFS('N1.3_Project_Listing'!$R$16:$R$829,'N1.3_Project_Listing'!$B$16:$B$829,$B81,'N1.3_Project_Listing'!$D$16:$D$829,$B$78,'N1.3_Project_Listing'!$J$16:$J$829,AZ$16,'N1.3_Project_Listing'!$G$16:$G$829,$AV$15)</f>
        <v>484.02010000000013</v>
      </c>
      <c r="BA81" s="67">
        <f>SUMIFS('N1.3_Project_Listing'!$R$16:$R$829,'N1.3_Project_Listing'!$B$16:$B$829,$B81,'N1.3_Project_Listing'!$D$16:$D$829,$B$78,'N1.3_Project_Listing'!$J$16:$J$829,BA$16,'N1.3_Project_Listing'!$G$16:$G$829,$AV$15)</f>
        <v>484.02010000000013</v>
      </c>
      <c r="BB81" s="63">
        <f t="shared" ref="BB81:BB123" si="182">SUM(AW81:BA81)</f>
        <v>2420.1005000000005</v>
      </c>
      <c r="BC81" s="116" t="s">
        <v>441</v>
      </c>
      <c r="BD81" s="67">
        <f>SUMIFS('N1.3_Project_Listing'!$P$16:$P$829,'N1.3_Project_Listing'!$B$16:$B$829,$B81,'N1.3_Project_Listing'!$D$16:$D$829,$B$78,'N1.3_Project_Listing'!$J$16:$J$829,BD$16,'N1.3_Project_Listing'!$G$16:$G$829,$AV$15)</f>
        <v>849.86166806976757</v>
      </c>
      <c r="BE81" s="67">
        <f>SUMIFS('N1.3_Project_Listing'!$P$16:$P$829,'N1.3_Project_Listing'!$B$16:$B$829,$B81,'N1.3_Project_Listing'!$D$16:$D$829,$B$78,'N1.3_Project_Listing'!$J$16:$J$829,BE$16,'N1.3_Project_Listing'!$G$16:$G$829,$AV$15)</f>
        <v>849.86166806976757</v>
      </c>
      <c r="BF81" s="67">
        <f>SUMIFS('N1.3_Project_Listing'!$P$16:$P$829,'N1.3_Project_Listing'!$B$16:$B$829,$B81,'N1.3_Project_Listing'!$D$16:$D$829,$B$78,'N1.3_Project_Listing'!$J$16:$J$829,BF$16,'N1.3_Project_Listing'!$G$16:$G$829,$AV$15)</f>
        <v>849.86166806976757</v>
      </c>
      <c r="BG81" s="67">
        <f>SUMIFS('N1.3_Project_Listing'!$P$16:$P$829,'N1.3_Project_Listing'!$B$16:$B$829,$B81,'N1.3_Project_Listing'!$D$16:$D$829,$B$78,'N1.3_Project_Listing'!$J$16:$J$829,BG$16,'N1.3_Project_Listing'!$G$16:$G$829,$AV$15)</f>
        <v>849.86166806976757</v>
      </c>
      <c r="BH81" s="67">
        <f>SUMIFS('N1.3_Project_Listing'!$P$16:$P$829,'N1.3_Project_Listing'!$B$16:$B$829,$B81,'N1.3_Project_Listing'!$D$16:$D$829,$B$78,'N1.3_Project_Listing'!$J$16:$J$829,BH$16,'N1.3_Project_Listing'!$G$16:$G$829,$AV$15)</f>
        <v>849.86166806976757</v>
      </c>
      <c r="BI81" s="63">
        <f t="shared" ref="BI81:BI138" si="183">SUM(BD81:BH81)</f>
        <v>4249.3083403488381</v>
      </c>
      <c r="BK81" s="158" t="str">
        <f t="shared" si="172"/>
        <v>km</v>
      </c>
      <c r="BL81" s="67">
        <f>SUMIFS('N1.3_Project_Listing'!$R$16:$R$829,'N1.3_Project_Listing'!$B$16:$B$829,$B81,'N1.3_Project_Listing'!$D$16:$D$829,$B$78,'N1.3_Project_Listing'!$J$16:$J$829,BL$16,'N1.3_Project_Listing'!$G$16:$G$829,$BK$15)</f>
        <v>0</v>
      </c>
      <c r="BM81" s="67">
        <f>SUMIFS('N1.3_Project_Listing'!$R$16:$R$829,'N1.3_Project_Listing'!$B$16:$B$829,$B81,'N1.3_Project_Listing'!$D$16:$D$829,$B$78,'N1.3_Project_Listing'!$J$16:$J$829,BM$16,'N1.3_Project_Listing'!$G$16:$G$829,$BK$15)</f>
        <v>0</v>
      </c>
      <c r="BN81" s="67">
        <f>SUMIFS('N1.3_Project_Listing'!$R$16:$R$829,'N1.3_Project_Listing'!$B$16:$B$829,$B81,'N1.3_Project_Listing'!$D$16:$D$829,$B$78,'N1.3_Project_Listing'!$J$16:$J$829,BN$16,'N1.3_Project_Listing'!$G$16:$G$829,$BK$15)</f>
        <v>0</v>
      </c>
      <c r="BO81" s="67">
        <f>SUMIFS('N1.3_Project_Listing'!$R$16:$R$829,'N1.3_Project_Listing'!$B$16:$B$829,$B81,'N1.3_Project_Listing'!$D$16:$D$829,$B$78,'N1.3_Project_Listing'!$J$16:$J$829,BO$16,'N1.3_Project_Listing'!$G$16:$G$829,$BK$15)</f>
        <v>0</v>
      </c>
      <c r="BP81" s="67">
        <f>SUMIFS('N1.3_Project_Listing'!$R$16:$R$829,'N1.3_Project_Listing'!$B$16:$B$829,$B81,'N1.3_Project_Listing'!$D$16:$D$829,$B$78,'N1.3_Project_Listing'!$J$16:$J$829,BP$16,'N1.3_Project_Listing'!$G$16:$G$829,$BK$15)</f>
        <v>0</v>
      </c>
      <c r="BQ81" s="63">
        <f t="shared" ref="BQ81:BQ123" si="184">SUM(BL81:BP81)</f>
        <v>0</v>
      </c>
      <c r="BR81" s="116" t="s">
        <v>441</v>
      </c>
      <c r="BS81" s="67">
        <f>SUMIFS('N1.3_Project_Listing'!$P$16:$P$829,'N1.3_Project_Listing'!$B$16:$B$829,$B81,'N1.3_Project_Listing'!$D$16:$D$829,$B$78,'N1.3_Project_Listing'!$J$16:$J$829,BS$16,'N1.3_Project_Listing'!$G$16:$G$829,$BK$15)</f>
        <v>0</v>
      </c>
      <c r="BT81" s="67">
        <f>SUMIFS('N1.3_Project_Listing'!$P$16:$P$829,'N1.3_Project_Listing'!$B$16:$B$829,$B81,'N1.3_Project_Listing'!$D$16:$D$829,$B$78,'N1.3_Project_Listing'!$J$16:$J$829,BT$16,'N1.3_Project_Listing'!$G$16:$G$829,$BK$15)</f>
        <v>0</v>
      </c>
      <c r="BU81" s="67">
        <f>SUMIFS('N1.3_Project_Listing'!$P$16:$P$829,'N1.3_Project_Listing'!$B$16:$B$829,$B81,'N1.3_Project_Listing'!$D$16:$D$829,$B$78,'N1.3_Project_Listing'!$J$16:$J$829,BU$16,'N1.3_Project_Listing'!$G$16:$G$829,$BK$15)</f>
        <v>0</v>
      </c>
      <c r="BV81" s="67">
        <f>SUMIFS('N1.3_Project_Listing'!$P$16:$P$829,'N1.3_Project_Listing'!$B$16:$B$829,$B81,'N1.3_Project_Listing'!$D$16:$D$829,$B$78,'N1.3_Project_Listing'!$J$16:$J$829,BV$16,'N1.3_Project_Listing'!$G$16:$G$829,$BK$15)</f>
        <v>0</v>
      </c>
      <c r="BW81" s="67">
        <f>SUMIFS('N1.3_Project_Listing'!$P$16:$P$829,'N1.3_Project_Listing'!$B$16:$B$829,$B81,'N1.3_Project_Listing'!$D$16:$D$829,$B$78,'N1.3_Project_Listing'!$J$16:$J$829,BW$16,'N1.3_Project_Listing'!$G$16:$G$829,$BK$15)</f>
        <v>0</v>
      </c>
      <c r="BX81" s="63">
        <f t="shared" ref="BX81:BX138" si="185">SUM(BS81:BW81)</f>
        <v>0</v>
      </c>
    </row>
    <row r="82" spans="2:76">
      <c r="B82" s="132" t="str">
        <f t="shared" si="173"/>
        <v>Services</v>
      </c>
      <c r="C82" s="158" t="str">
        <f t="shared" si="173"/>
        <v>Number of</v>
      </c>
      <c r="D82" s="63">
        <f t="shared" si="174"/>
        <v>28334.343035648693</v>
      </c>
      <c r="E82" s="63">
        <f t="shared" si="161"/>
        <v>28215.728386548693</v>
      </c>
      <c r="F82" s="63">
        <f t="shared" si="162"/>
        <v>28100.672175988697</v>
      </c>
      <c r="G82" s="63">
        <f t="shared" si="163"/>
        <v>27989.067652448692</v>
      </c>
      <c r="H82" s="63">
        <f t="shared" si="164"/>
        <v>27880.811264658692</v>
      </c>
      <c r="I82" s="63">
        <f t="shared" si="175"/>
        <v>140520.62251529348</v>
      </c>
      <c r="J82" s="116" t="s">
        <v>441</v>
      </c>
      <c r="K82" s="63">
        <f t="shared" si="165"/>
        <v>625.25179259954052</v>
      </c>
      <c r="L82" s="63">
        <f t="shared" si="166"/>
        <v>625.22038204954151</v>
      </c>
      <c r="M82" s="63">
        <f t="shared" si="167"/>
        <v>625.22038204954151</v>
      </c>
      <c r="N82" s="63">
        <f t="shared" si="168"/>
        <v>625.22038204954151</v>
      </c>
      <c r="O82" s="63">
        <f t="shared" si="169"/>
        <v>625.22038204954151</v>
      </c>
      <c r="P82" s="63">
        <f t="shared" si="176"/>
        <v>3126.1333207977068</v>
      </c>
      <c r="R82" s="158" t="str">
        <f t="shared" si="177"/>
        <v>Number of</v>
      </c>
      <c r="S82" s="67">
        <f>SUMIFS('N1.3_Project_Listing'!$R$16:$R$829,'N1.3_Project_Listing'!$B$16:$B$829,$B82,'N1.3_Project_Listing'!$D$16:$D$829,$B$78,'N1.3_Project_Listing'!$J$16:$J$829,S$16,'N1.3_Project_Listing'!$G$16:$G$829,$R$15)</f>
        <v>992.27093994616041</v>
      </c>
      <c r="T82" s="67">
        <f>SUMIFS('N1.3_Project_Listing'!$R$16:$R$829,'N1.3_Project_Listing'!$B$16:$B$829,$B82,'N1.3_Project_Listing'!$D$16:$D$829,$B$78,'N1.3_Project_Listing'!$J$16:$J$829,T$16,'N1.3_Project_Listing'!$G$16:$G$829,$R$15)</f>
        <v>992.27093994616041</v>
      </c>
      <c r="U82" s="67">
        <f>SUMIFS('N1.3_Project_Listing'!$R$16:$R$829,'N1.3_Project_Listing'!$B$16:$B$829,$B82,'N1.3_Project_Listing'!$D$16:$D$829,$B$78,'N1.3_Project_Listing'!$J$16:$J$829,U$16,'N1.3_Project_Listing'!$G$16:$G$829,$R$15)</f>
        <v>992.27093994616041</v>
      </c>
      <c r="V82" s="67">
        <f>SUMIFS('N1.3_Project_Listing'!$R$16:$R$829,'N1.3_Project_Listing'!$B$16:$B$829,$B82,'N1.3_Project_Listing'!$D$16:$D$829,$B$78,'N1.3_Project_Listing'!$J$16:$J$829,V$16,'N1.3_Project_Listing'!$G$16:$G$829,$R$15)</f>
        <v>992.27093994616041</v>
      </c>
      <c r="W82" s="67">
        <f>SUMIFS('N1.3_Project_Listing'!$R$16:$R$829,'N1.3_Project_Listing'!$B$16:$B$829,$B82,'N1.3_Project_Listing'!$D$16:$D$829,$B$78,'N1.3_Project_Listing'!$J$16:$J$829,W$16,'N1.3_Project_Listing'!$G$16:$G$829,$R$15)</f>
        <v>992.27093994616041</v>
      </c>
      <c r="X82" s="63">
        <f t="shared" si="178"/>
        <v>4961.3546997308022</v>
      </c>
      <c r="Y82" s="116" t="s">
        <v>441</v>
      </c>
      <c r="Z82" s="67">
        <f>SUMIFS('N1.3_Project_Listing'!$P$16:$P$829,'N1.3_Project_Listing'!$B$16:$B$829,$B82,'N1.3_Project_Listing'!$D$16:$D$829,$B$78,'N1.3_Project_Listing'!$J$16:$J$829,Z$16,'N1.3_Project_Listing'!$G$16:$G$829,$R$15)</f>
        <v>21.150423445332304</v>
      </c>
      <c r="AA82" s="67">
        <f>SUMIFS('N1.3_Project_Listing'!$P$16:$P$829,'N1.3_Project_Listing'!$B$16:$B$829,$B82,'N1.3_Project_Listing'!$D$16:$D$829,$B$78,'N1.3_Project_Listing'!$J$16:$J$829,AA$16,'N1.3_Project_Listing'!$G$16:$G$829,$R$15)</f>
        <v>21.119012895333327</v>
      </c>
      <c r="AB82" s="67">
        <f>SUMIFS('N1.3_Project_Listing'!$P$16:$P$829,'N1.3_Project_Listing'!$B$16:$B$829,$B82,'N1.3_Project_Listing'!$D$16:$D$829,$B$78,'N1.3_Project_Listing'!$J$16:$J$829,AB$16,'N1.3_Project_Listing'!$G$16:$G$829,$R$15)</f>
        <v>21.119012895333327</v>
      </c>
      <c r="AC82" s="67">
        <f>SUMIFS('N1.3_Project_Listing'!$P$16:$P$829,'N1.3_Project_Listing'!$B$16:$B$829,$B82,'N1.3_Project_Listing'!$D$16:$D$829,$B$78,'N1.3_Project_Listing'!$J$16:$J$829,AC$16,'N1.3_Project_Listing'!$G$16:$G$829,$R$15)</f>
        <v>21.119012895333327</v>
      </c>
      <c r="AD82" s="67">
        <f>SUMIFS('N1.3_Project_Listing'!$P$16:$P$829,'N1.3_Project_Listing'!$B$16:$B$829,$B82,'N1.3_Project_Listing'!$D$16:$D$829,$B$78,'N1.3_Project_Listing'!$J$16:$J$829,AD$16,'N1.3_Project_Listing'!$G$16:$G$829,$R$15)</f>
        <v>21.119012895333327</v>
      </c>
      <c r="AE82" s="63">
        <f t="shared" si="179"/>
        <v>105.62647502666562</v>
      </c>
      <c r="AG82" s="158" t="str">
        <f t="shared" si="170"/>
        <v>Number of</v>
      </c>
      <c r="AH82" s="67">
        <f>SUMIFS('N1.3_Project_Listing'!$R$16:$R$829,'N1.3_Project_Listing'!$B$16:$B$829,$B82,'N1.3_Project_Listing'!$D$16:$D$829,$B$78,'N1.3_Project_Listing'!$J$16:$J$829,AH$16,'N1.3_Project_Listing'!$G$16:$G$829,$AG$15)</f>
        <v>0</v>
      </c>
      <c r="AI82" s="67">
        <f>SUMIFS('N1.3_Project_Listing'!$R$16:$R$829,'N1.3_Project_Listing'!$B$16:$B$829,$B82,'N1.3_Project_Listing'!$D$16:$D$829,$B$78,'N1.3_Project_Listing'!$J$16:$J$829,AI$16,'N1.3_Project_Listing'!$G$16:$G$829,$AG$15)</f>
        <v>0</v>
      </c>
      <c r="AJ82" s="67">
        <f>SUMIFS('N1.3_Project_Listing'!$R$16:$R$829,'N1.3_Project_Listing'!$B$16:$B$829,$B82,'N1.3_Project_Listing'!$D$16:$D$829,$B$78,'N1.3_Project_Listing'!$J$16:$J$829,AJ$16,'N1.3_Project_Listing'!$G$16:$G$829,$AG$15)</f>
        <v>0</v>
      </c>
      <c r="AK82" s="67">
        <f>SUMIFS('N1.3_Project_Listing'!$R$16:$R$829,'N1.3_Project_Listing'!$B$16:$B$829,$B82,'N1.3_Project_Listing'!$D$16:$D$829,$B$78,'N1.3_Project_Listing'!$J$16:$J$829,AK$16,'N1.3_Project_Listing'!$G$16:$G$829,$AG$15)</f>
        <v>0</v>
      </c>
      <c r="AL82" s="67">
        <f>SUMIFS('N1.3_Project_Listing'!$R$16:$R$829,'N1.3_Project_Listing'!$B$16:$B$829,$B82,'N1.3_Project_Listing'!$D$16:$D$829,$B$78,'N1.3_Project_Listing'!$J$16:$J$829,AL$16,'N1.3_Project_Listing'!$G$16:$G$829,$AG$15)</f>
        <v>0</v>
      </c>
      <c r="AM82" s="63">
        <f t="shared" si="180"/>
        <v>0</v>
      </c>
      <c r="AN82" s="116" t="s">
        <v>441</v>
      </c>
      <c r="AO82" s="67">
        <f>SUMIFS('N1.3_Project_Listing'!$P$16:$P$829,'N1.3_Project_Listing'!$B$16:$B$829,$B82,'N1.3_Project_Listing'!$D$16:$D$829,$B$78,'N1.3_Project_Listing'!$J$16:$J$829,AO$16,'N1.3_Project_Listing'!$G$16:$G$829,$AG$15)</f>
        <v>0</v>
      </c>
      <c r="AP82" s="67">
        <f>SUMIFS('N1.3_Project_Listing'!$P$16:$P$829,'N1.3_Project_Listing'!$B$16:$B$829,$B82,'N1.3_Project_Listing'!$D$16:$D$829,$B$78,'N1.3_Project_Listing'!$J$16:$J$829,AP$16,'N1.3_Project_Listing'!$G$16:$G$829,$AG$15)</f>
        <v>0</v>
      </c>
      <c r="AQ82" s="67">
        <f>SUMIFS('N1.3_Project_Listing'!$P$16:$P$829,'N1.3_Project_Listing'!$B$16:$B$829,$B82,'N1.3_Project_Listing'!$D$16:$D$829,$B$78,'N1.3_Project_Listing'!$J$16:$J$829,AQ$16,'N1.3_Project_Listing'!$G$16:$G$829,$AG$15)</f>
        <v>0</v>
      </c>
      <c r="AR82" s="67">
        <f>SUMIFS('N1.3_Project_Listing'!$P$16:$P$829,'N1.3_Project_Listing'!$B$16:$B$829,$B82,'N1.3_Project_Listing'!$D$16:$D$829,$B$78,'N1.3_Project_Listing'!$J$16:$J$829,AR$16,'N1.3_Project_Listing'!$G$16:$G$829,$AG$15)</f>
        <v>0</v>
      </c>
      <c r="AS82" s="67">
        <f>SUMIFS('N1.3_Project_Listing'!$P$16:$P$829,'N1.3_Project_Listing'!$B$16:$B$829,$B82,'N1.3_Project_Listing'!$D$16:$D$829,$B$78,'N1.3_Project_Listing'!$J$16:$J$829,AS$16,'N1.3_Project_Listing'!$G$16:$G$829,$AG$15)</f>
        <v>0</v>
      </c>
      <c r="AT82" s="63">
        <f t="shared" si="181"/>
        <v>0</v>
      </c>
      <c r="AV82" s="158" t="str">
        <f t="shared" si="171"/>
        <v>Number of</v>
      </c>
      <c r="AW82" s="67">
        <f>SUMIFS('N1.3_Project_Listing'!$R$16:$R$829,'N1.3_Project_Listing'!$B$16:$B$829,$B82,'N1.3_Project_Listing'!$D$16:$D$829,$B$78,'N1.3_Project_Listing'!$J$16:$J$829,AW$16,'N1.3_Project_Listing'!$G$16:$G$829,$AV$15)</f>
        <v>27342.072095702533</v>
      </c>
      <c r="AX82" s="67">
        <f>SUMIFS('N1.3_Project_Listing'!$R$16:$R$829,'N1.3_Project_Listing'!$B$16:$B$829,$B82,'N1.3_Project_Listing'!$D$16:$D$829,$B$78,'N1.3_Project_Listing'!$J$16:$J$829,AX$16,'N1.3_Project_Listing'!$G$16:$G$829,$AV$15)</f>
        <v>27223.457446602533</v>
      </c>
      <c r="AY82" s="67">
        <f>SUMIFS('N1.3_Project_Listing'!$R$16:$R$829,'N1.3_Project_Listing'!$B$16:$B$829,$B82,'N1.3_Project_Listing'!$D$16:$D$829,$B$78,'N1.3_Project_Listing'!$J$16:$J$829,AY$16,'N1.3_Project_Listing'!$G$16:$G$829,$AV$15)</f>
        <v>27108.401236042537</v>
      </c>
      <c r="AZ82" s="67">
        <f>SUMIFS('N1.3_Project_Listing'!$R$16:$R$829,'N1.3_Project_Listing'!$B$16:$B$829,$B82,'N1.3_Project_Listing'!$D$16:$D$829,$B$78,'N1.3_Project_Listing'!$J$16:$J$829,AZ$16,'N1.3_Project_Listing'!$G$16:$G$829,$AV$15)</f>
        <v>26996.796712502532</v>
      </c>
      <c r="BA82" s="67">
        <f>SUMIFS('N1.3_Project_Listing'!$R$16:$R$829,'N1.3_Project_Listing'!$B$16:$B$829,$B82,'N1.3_Project_Listing'!$D$16:$D$829,$B$78,'N1.3_Project_Listing'!$J$16:$J$829,BA$16,'N1.3_Project_Listing'!$G$16:$G$829,$AV$15)</f>
        <v>26888.540324712532</v>
      </c>
      <c r="BB82" s="63">
        <f t="shared" si="182"/>
        <v>135559.26781556266</v>
      </c>
      <c r="BC82" s="116" t="s">
        <v>441</v>
      </c>
      <c r="BD82" s="67">
        <f>SUMIFS('N1.3_Project_Listing'!$P$16:$P$829,'N1.3_Project_Listing'!$B$16:$B$829,$B82,'N1.3_Project_Listing'!$D$16:$D$829,$B$78,'N1.3_Project_Listing'!$J$16:$J$829,BD$16,'N1.3_Project_Listing'!$G$16:$G$829,$AV$15)</f>
        <v>604.10136915420821</v>
      </c>
      <c r="BE82" s="67">
        <f>SUMIFS('N1.3_Project_Listing'!$P$16:$P$829,'N1.3_Project_Listing'!$B$16:$B$829,$B82,'N1.3_Project_Listing'!$D$16:$D$829,$B$78,'N1.3_Project_Listing'!$J$16:$J$829,BE$16,'N1.3_Project_Listing'!$G$16:$G$829,$AV$15)</f>
        <v>604.10136915420821</v>
      </c>
      <c r="BF82" s="67">
        <f>SUMIFS('N1.3_Project_Listing'!$P$16:$P$829,'N1.3_Project_Listing'!$B$16:$B$829,$B82,'N1.3_Project_Listing'!$D$16:$D$829,$B$78,'N1.3_Project_Listing'!$J$16:$J$829,BF$16,'N1.3_Project_Listing'!$G$16:$G$829,$AV$15)</f>
        <v>604.10136915420821</v>
      </c>
      <c r="BG82" s="67">
        <f>SUMIFS('N1.3_Project_Listing'!$P$16:$P$829,'N1.3_Project_Listing'!$B$16:$B$829,$B82,'N1.3_Project_Listing'!$D$16:$D$829,$B$78,'N1.3_Project_Listing'!$J$16:$J$829,BG$16,'N1.3_Project_Listing'!$G$16:$G$829,$AV$15)</f>
        <v>604.10136915420821</v>
      </c>
      <c r="BH82" s="67">
        <f>SUMIFS('N1.3_Project_Listing'!$P$16:$P$829,'N1.3_Project_Listing'!$B$16:$B$829,$B82,'N1.3_Project_Listing'!$D$16:$D$829,$B$78,'N1.3_Project_Listing'!$J$16:$J$829,BH$16,'N1.3_Project_Listing'!$G$16:$G$829,$AV$15)</f>
        <v>604.10136915420821</v>
      </c>
      <c r="BI82" s="63">
        <f t="shared" si="183"/>
        <v>3020.5068457710413</v>
      </c>
      <c r="BK82" s="158" t="str">
        <f t="shared" si="172"/>
        <v>Number of</v>
      </c>
      <c r="BL82" s="67">
        <f>SUMIFS('N1.3_Project_Listing'!$R$16:$R$829,'N1.3_Project_Listing'!$B$16:$B$829,$B82,'N1.3_Project_Listing'!$D$16:$D$829,$B$78,'N1.3_Project_Listing'!$J$16:$J$829,BL$16,'N1.3_Project_Listing'!$G$16:$G$829,$BK$15)</f>
        <v>0</v>
      </c>
      <c r="BM82" s="67">
        <f>SUMIFS('N1.3_Project_Listing'!$R$16:$R$829,'N1.3_Project_Listing'!$B$16:$B$829,$B82,'N1.3_Project_Listing'!$D$16:$D$829,$B$78,'N1.3_Project_Listing'!$J$16:$J$829,BM$16,'N1.3_Project_Listing'!$G$16:$G$829,$BK$15)</f>
        <v>0</v>
      </c>
      <c r="BN82" s="67">
        <f>SUMIFS('N1.3_Project_Listing'!$R$16:$R$829,'N1.3_Project_Listing'!$B$16:$B$829,$B82,'N1.3_Project_Listing'!$D$16:$D$829,$B$78,'N1.3_Project_Listing'!$J$16:$J$829,BN$16,'N1.3_Project_Listing'!$G$16:$G$829,$BK$15)</f>
        <v>0</v>
      </c>
      <c r="BO82" s="67">
        <f>SUMIFS('N1.3_Project_Listing'!$R$16:$R$829,'N1.3_Project_Listing'!$B$16:$B$829,$B82,'N1.3_Project_Listing'!$D$16:$D$829,$B$78,'N1.3_Project_Listing'!$J$16:$J$829,BO$16,'N1.3_Project_Listing'!$G$16:$G$829,$BK$15)</f>
        <v>0</v>
      </c>
      <c r="BP82" s="67">
        <f>SUMIFS('N1.3_Project_Listing'!$R$16:$R$829,'N1.3_Project_Listing'!$B$16:$B$829,$B82,'N1.3_Project_Listing'!$D$16:$D$829,$B$78,'N1.3_Project_Listing'!$J$16:$J$829,BP$16,'N1.3_Project_Listing'!$G$16:$G$829,$BK$15)</f>
        <v>0</v>
      </c>
      <c r="BQ82" s="63">
        <f t="shared" si="184"/>
        <v>0</v>
      </c>
      <c r="BR82" s="116" t="s">
        <v>441</v>
      </c>
      <c r="BS82" s="67">
        <f>SUMIFS('N1.3_Project_Listing'!$P$16:$P$829,'N1.3_Project_Listing'!$B$16:$B$829,$B82,'N1.3_Project_Listing'!$D$16:$D$829,$B$78,'N1.3_Project_Listing'!$J$16:$J$829,BS$16,'N1.3_Project_Listing'!$G$16:$G$829,$BK$15)</f>
        <v>0</v>
      </c>
      <c r="BT82" s="67">
        <f>SUMIFS('N1.3_Project_Listing'!$P$16:$P$829,'N1.3_Project_Listing'!$B$16:$B$829,$B82,'N1.3_Project_Listing'!$D$16:$D$829,$B$78,'N1.3_Project_Listing'!$J$16:$J$829,BT$16,'N1.3_Project_Listing'!$G$16:$G$829,$BK$15)</f>
        <v>0</v>
      </c>
      <c r="BU82" s="67">
        <f>SUMIFS('N1.3_Project_Listing'!$P$16:$P$829,'N1.3_Project_Listing'!$B$16:$B$829,$B82,'N1.3_Project_Listing'!$D$16:$D$829,$B$78,'N1.3_Project_Listing'!$J$16:$J$829,BU$16,'N1.3_Project_Listing'!$G$16:$G$829,$BK$15)</f>
        <v>0</v>
      </c>
      <c r="BV82" s="67">
        <f>SUMIFS('N1.3_Project_Listing'!$P$16:$P$829,'N1.3_Project_Listing'!$B$16:$B$829,$B82,'N1.3_Project_Listing'!$D$16:$D$829,$B$78,'N1.3_Project_Listing'!$J$16:$J$829,BV$16,'N1.3_Project_Listing'!$G$16:$G$829,$BK$15)</f>
        <v>0</v>
      </c>
      <c r="BW82" s="67">
        <f>SUMIFS('N1.3_Project_Listing'!$P$16:$P$829,'N1.3_Project_Listing'!$B$16:$B$829,$B82,'N1.3_Project_Listing'!$D$16:$D$829,$B$78,'N1.3_Project_Listing'!$J$16:$J$829,BW$16,'N1.3_Project_Listing'!$G$16:$G$829,$BK$15)</f>
        <v>0</v>
      </c>
      <c r="BX82" s="63">
        <f t="shared" si="185"/>
        <v>0</v>
      </c>
    </row>
    <row r="83" spans="2:76">
      <c r="B83" s="132" t="str">
        <f t="shared" si="173"/>
        <v>Risers</v>
      </c>
      <c r="C83" s="158" t="str">
        <f t="shared" si="173"/>
        <v>Number of</v>
      </c>
      <c r="D83" s="63">
        <f t="shared" si="174"/>
        <v>4</v>
      </c>
      <c r="E83" s="63">
        <f t="shared" si="161"/>
        <v>5</v>
      </c>
      <c r="F83" s="63">
        <f t="shared" si="162"/>
        <v>9</v>
      </c>
      <c r="G83" s="63">
        <f t="shared" si="163"/>
        <v>18</v>
      </c>
      <c r="H83" s="63">
        <f t="shared" si="164"/>
        <v>25</v>
      </c>
      <c r="I83" s="63">
        <f t="shared" si="175"/>
        <v>61</v>
      </c>
      <c r="J83" s="116" t="s">
        <v>441</v>
      </c>
      <c r="K83" s="63">
        <f t="shared" si="165"/>
        <v>0.74662264689088409</v>
      </c>
      <c r="L83" s="63">
        <f t="shared" si="166"/>
        <v>0.48315608022977902</v>
      </c>
      <c r="M83" s="63">
        <f t="shared" si="167"/>
        <v>0.57411055212327644</v>
      </c>
      <c r="N83" s="63">
        <f t="shared" si="168"/>
        <v>2.2256083112991014</v>
      </c>
      <c r="O83" s="63">
        <f t="shared" si="169"/>
        <v>1.2847165688709044</v>
      </c>
      <c r="P83" s="63">
        <f t="shared" si="176"/>
        <v>5.3142141594139458</v>
      </c>
      <c r="R83" s="158" t="str">
        <f t="shared" si="177"/>
        <v>Number of</v>
      </c>
      <c r="S83" s="67">
        <f>SUMIFS('N1.3_Project_Listing'!$R$16:$R$829,'N1.3_Project_Listing'!$B$16:$B$829,$B83,'N1.3_Project_Listing'!$D$16:$D$829,$B$78,'N1.3_Project_Listing'!$J$16:$J$829,S$16,'N1.3_Project_Listing'!$G$16:$G$829,$R$15)</f>
        <v>0</v>
      </c>
      <c r="T83" s="67">
        <f>SUMIFS('N1.3_Project_Listing'!$R$16:$R$829,'N1.3_Project_Listing'!$B$16:$B$829,$B83,'N1.3_Project_Listing'!$D$16:$D$829,$B$78,'N1.3_Project_Listing'!$J$16:$J$829,T$16,'N1.3_Project_Listing'!$G$16:$G$829,$R$15)</f>
        <v>0</v>
      </c>
      <c r="U83" s="67">
        <f>SUMIFS('N1.3_Project_Listing'!$R$16:$R$829,'N1.3_Project_Listing'!$B$16:$B$829,$B83,'N1.3_Project_Listing'!$D$16:$D$829,$B$78,'N1.3_Project_Listing'!$J$16:$J$829,U$16,'N1.3_Project_Listing'!$G$16:$G$829,$R$15)</f>
        <v>0</v>
      </c>
      <c r="V83" s="67">
        <f>SUMIFS('N1.3_Project_Listing'!$R$16:$R$829,'N1.3_Project_Listing'!$B$16:$B$829,$B83,'N1.3_Project_Listing'!$D$16:$D$829,$B$78,'N1.3_Project_Listing'!$J$16:$J$829,V$16,'N1.3_Project_Listing'!$G$16:$G$829,$R$15)</f>
        <v>0</v>
      </c>
      <c r="W83" s="67">
        <f>SUMIFS('N1.3_Project_Listing'!$R$16:$R$829,'N1.3_Project_Listing'!$B$16:$B$829,$B83,'N1.3_Project_Listing'!$D$16:$D$829,$B$78,'N1.3_Project_Listing'!$J$16:$J$829,W$16,'N1.3_Project_Listing'!$G$16:$G$829,$R$15)</f>
        <v>0</v>
      </c>
      <c r="X83" s="63">
        <f t="shared" si="178"/>
        <v>0</v>
      </c>
      <c r="Y83" s="116" t="s">
        <v>441</v>
      </c>
      <c r="Z83" s="67">
        <f>SUMIFS('N1.3_Project_Listing'!$P$16:$P$829,'N1.3_Project_Listing'!$B$16:$B$829,$B83,'N1.3_Project_Listing'!$D$16:$D$829,$B$78,'N1.3_Project_Listing'!$J$16:$J$829,Z$16,'N1.3_Project_Listing'!$G$16:$G$829,$R$15)</f>
        <v>0</v>
      </c>
      <c r="AA83" s="67">
        <f>SUMIFS('N1.3_Project_Listing'!$P$16:$P$829,'N1.3_Project_Listing'!$B$16:$B$829,$B83,'N1.3_Project_Listing'!$D$16:$D$829,$B$78,'N1.3_Project_Listing'!$J$16:$J$829,AA$16,'N1.3_Project_Listing'!$G$16:$G$829,$R$15)</f>
        <v>0</v>
      </c>
      <c r="AB83" s="67">
        <f>SUMIFS('N1.3_Project_Listing'!$P$16:$P$829,'N1.3_Project_Listing'!$B$16:$B$829,$B83,'N1.3_Project_Listing'!$D$16:$D$829,$B$78,'N1.3_Project_Listing'!$J$16:$J$829,AB$16,'N1.3_Project_Listing'!$G$16:$G$829,$R$15)</f>
        <v>0</v>
      </c>
      <c r="AC83" s="67">
        <f>SUMIFS('N1.3_Project_Listing'!$P$16:$P$829,'N1.3_Project_Listing'!$B$16:$B$829,$B83,'N1.3_Project_Listing'!$D$16:$D$829,$B$78,'N1.3_Project_Listing'!$J$16:$J$829,AC$16,'N1.3_Project_Listing'!$G$16:$G$829,$R$15)</f>
        <v>0</v>
      </c>
      <c r="AD83" s="67">
        <f>SUMIFS('N1.3_Project_Listing'!$P$16:$P$829,'N1.3_Project_Listing'!$B$16:$B$829,$B83,'N1.3_Project_Listing'!$D$16:$D$829,$B$78,'N1.3_Project_Listing'!$J$16:$J$829,AD$16,'N1.3_Project_Listing'!$G$16:$G$829,$R$15)</f>
        <v>0</v>
      </c>
      <c r="AE83" s="63">
        <f t="shared" si="179"/>
        <v>0</v>
      </c>
      <c r="AG83" s="158" t="str">
        <f t="shared" si="170"/>
        <v>Number of</v>
      </c>
      <c r="AH83" s="67">
        <f>SUMIFS('N1.3_Project_Listing'!$R$16:$R$829,'N1.3_Project_Listing'!$B$16:$B$829,$B83,'N1.3_Project_Listing'!$D$16:$D$829,$B$78,'N1.3_Project_Listing'!$J$16:$J$829,AH$16,'N1.3_Project_Listing'!$G$16:$G$829,$AG$15)</f>
        <v>0</v>
      </c>
      <c r="AI83" s="67">
        <f>SUMIFS('N1.3_Project_Listing'!$R$16:$R$829,'N1.3_Project_Listing'!$B$16:$B$829,$B83,'N1.3_Project_Listing'!$D$16:$D$829,$B$78,'N1.3_Project_Listing'!$J$16:$J$829,AI$16,'N1.3_Project_Listing'!$G$16:$G$829,$AG$15)</f>
        <v>0</v>
      </c>
      <c r="AJ83" s="67">
        <f>SUMIFS('N1.3_Project_Listing'!$R$16:$R$829,'N1.3_Project_Listing'!$B$16:$B$829,$B83,'N1.3_Project_Listing'!$D$16:$D$829,$B$78,'N1.3_Project_Listing'!$J$16:$J$829,AJ$16,'N1.3_Project_Listing'!$G$16:$G$829,$AG$15)</f>
        <v>0</v>
      </c>
      <c r="AK83" s="67">
        <f>SUMIFS('N1.3_Project_Listing'!$R$16:$R$829,'N1.3_Project_Listing'!$B$16:$B$829,$B83,'N1.3_Project_Listing'!$D$16:$D$829,$B$78,'N1.3_Project_Listing'!$J$16:$J$829,AK$16,'N1.3_Project_Listing'!$G$16:$G$829,$AG$15)</f>
        <v>0</v>
      </c>
      <c r="AL83" s="67">
        <f>SUMIFS('N1.3_Project_Listing'!$R$16:$R$829,'N1.3_Project_Listing'!$B$16:$B$829,$B83,'N1.3_Project_Listing'!$D$16:$D$829,$B$78,'N1.3_Project_Listing'!$J$16:$J$829,AL$16,'N1.3_Project_Listing'!$G$16:$G$829,$AG$15)</f>
        <v>0</v>
      </c>
      <c r="AM83" s="63">
        <f t="shared" si="180"/>
        <v>0</v>
      </c>
      <c r="AN83" s="116" t="s">
        <v>441</v>
      </c>
      <c r="AO83" s="67">
        <f>SUMIFS('N1.3_Project_Listing'!$P$16:$P$829,'N1.3_Project_Listing'!$B$16:$B$829,$B83,'N1.3_Project_Listing'!$D$16:$D$829,$B$78,'N1.3_Project_Listing'!$J$16:$J$829,AO$16,'N1.3_Project_Listing'!$G$16:$G$829,$AG$15)</f>
        <v>0</v>
      </c>
      <c r="AP83" s="67">
        <f>SUMIFS('N1.3_Project_Listing'!$P$16:$P$829,'N1.3_Project_Listing'!$B$16:$B$829,$B83,'N1.3_Project_Listing'!$D$16:$D$829,$B$78,'N1.3_Project_Listing'!$J$16:$J$829,AP$16,'N1.3_Project_Listing'!$G$16:$G$829,$AG$15)</f>
        <v>0</v>
      </c>
      <c r="AQ83" s="67">
        <f>SUMIFS('N1.3_Project_Listing'!$P$16:$P$829,'N1.3_Project_Listing'!$B$16:$B$829,$B83,'N1.3_Project_Listing'!$D$16:$D$829,$B$78,'N1.3_Project_Listing'!$J$16:$J$829,AQ$16,'N1.3_Project_Listing'!$G$16:$G$829,$AG$15)</f>
        <v>0</v>
      </c>
      <c r="AR83" s="67">
        <f>SUMIFS('N1.3_Project_Listing'!$P$16:$P$829,'N1.3_Project_Listing'!$B$16:$B$829,$B83,'N1.3_Project_Listing'!$D$16:$D$829,$B$78,'N1.3_Project_Listing'!$J$16:$J$829,AR$16,'N1.3_Project_Listing'!$G$16:$G$829,$AG$15)</f>
        <v>0</v>
      </c>
      <c r="AS83" s="67">
        <f>SUMIFS('N1.3_Project_Listing'!$P$16:$P$829,'N1.3_Project_Listing'!$B$16:$B$829,$B83,'N1.3_Project_Listing'!$D$16:$D$829,$B$78,'N1.3_Project_Listing'!$J$16:$J$829,AS$16,'N1.3_Project_Listing'!$G$16:$G$829,$AG$15)</f>
        <v>0</v>
      </c>
      <c r="AT83" s="63">
        <f t="shared" si="181"/>
        <v>0</v>
      </c>
      <c r="AV83" s="158" t="str">
        <f t="shared" si="171"/>
        <v>Number of</v>
      </c>
      <c r="AW83" s="67">
        <f>SUMIFS('N1.3_Project_Listing'!$R$16:$R$829,'N1.3_Project_Listing'!$B$16:$B$829,$B83,'N1.3_Project_Listing'!$D$16:$D$829,$B$78,'N1.3_Project_Listing'!$J$16:$J$829,AW$16,'N1.3_Project_Listing'!$G$16:$G$829,$AV$15)</f>
        <v>4</v>
      </c>
      <c r="AX83" s="67">
        <f>SUMIFS('N1.3_Project_Listing'!$R$16:$R$829,'N1.3_Project_Listing'!$B$16:$B$829,$B83,'N1.3_Project_Listing'!$D$16:$D$829,$B$78,'N1.3_Project_Listing'!$J$16:$J$829,AX$16,'N1.3_Project_Listing'!$G$16:$G$829,$AV$15)</f>
        <v>5</v>
      </c>
      <c r="AY83" s="67">
        <f>SUMIFS('N1.3_Project_Listing'!$R$16:$R$829,'N1.3_Project_Listing'!$B$16:$B$829,$B83,'N1.3_Project_Listing'!$D$16:$D$829,$B$78,'N1.3_Project_Listing'!$J$16:$J$829,AY$16,'N1.3_Project_Listing'!$G$16:$G$829,$AV$15)</f>
        <v>9</v>
      </c>
      <c r="AZ83" s="67">
        <f>SUMIFS('N1.3_Project_Listing'!$R$16:$R$829,'N1.3_Project_Listing'!$B$16:$B$829,$B83,'N1.3_Project_Listing'!$D$16:$D$829,$B$78,'N1.3_Project_Listing'!$J$16:$J$829,AZ$16,'N1.3_Project_Listing'!$G$16:$G$829,$AV$15)</f>
        <v>18</v>
      </c>
      <c r="BA83" s="67">
        <f>SUMIFS('N1.3_Project_Listing'!$R$16:$R$829,'N1.3_Project_Listing'!$B$16:$B$829,$B83,'N1.3_Project_Listing'!$D$16:$D$829,$B$78,'N1.3_Project_Listing'!$J$16:$J$829,BA$16,'N1.3_Project_Listing'!$G$16:$G$829,$AV$15)</f>
        <v>25</v>
      </c>
      <c r="BB83" s="63">
        <f t="shared" si="182"/>
        <v>61</v>
      </c>
      <c r="BC83" s="116" t="s">
        <v>441</v>
      </c>
      <c r="BD83" s="67">
        <f>SUMIFS('N1.3_Project_Listing'!$P$16:$P$829,'N1.3_Project_Listing'!$B$16:$B$829,$B83,'N1.3_Project_Listing'!$D$16:$D$829,$B$78,'N1.3_Project_Listing'!$J$16:$J$829,BD$16,'N1.3_Project_Listing'!$G$16:$G$829,$AV$15)</f>
        <v>0.74662264689088409</v>
      </c>
      <c r="BE83" s="67">
        <f>SUMIFS('N1.3_Project_Listing'!$P$16:$P$829,'N1.3_Project_Listing'!$B$16:$B$829,$B83,'N1.3_Project_Listing'!$D$16:$D$829,$B$78,'N1.3_Project_Listing'!$J$16:$J$829,BE$16,'N1.3_Project_Listing'!$G$16:$G$829,$AV$15)</f>
        <v>0.48315608022977902</v>
      </c>
      <c r="BF83" s="67">
        <f>SUMIFS('N1.3_Project_Listing'!$P$16:$P$829,'N1.3_Project_Listing'!$B$16:$B$829,$B83,'N1.3_Project_Listing'!$D$16:$D$829,$B$78,'N1.3_Project_Listing'!$J$16:$J$829,BF$16,'N1.3_Project_Listing'!$G$16:$G$829,$AV$15)</f>
        <v>0.57411055212327644</v>
      </c>
      <c r="BG83" s="67">
        <f>SUMIFS('N1.3_Project_Listing'!$P$16:$P$829,'N1.3_Project_Listing'!$B$16:$B$829,$B83,'N1.3_Project_Listing'!$D$16:$D$829,$B$78,'N1.3_Project_Listing'!$J$16:$J$829,BG$16,'N1.3_Project_Listing'!$G$16:$G$829,$AV$15)</f>
        <v>2.2256083112991014</v>
      </c>
      <c r="BH83" s="67">
        <f>SUMIFS('N1.3_Project_Listing'!$P$16:$P$829,'N1.3_Project_Listing'!$B$16:$B$829,$B83,'N1.3_Project_Listing'!$D$16:$D$829,$B$78,'N1.3_Project_Listing'!$J$16:$J$829,BH$16,'N1.3_Project_Listing'!$G$16:$G$829,$AV$15)</f>
        <v>1.2847165688709044</v>
      </c>
      <c r="BI83" s="63">
        <f t="shared" si="183"/>
        <v>5.3142141594139458</v>
      </c>
      <c r="BK83" s="158" t="str">
        <f t="shared" si="172"/>
        <v>Number of</v>
      </c>
      <c r="BL83" s="67">
        <f>SUMIFS('N1.3_Project_Listing'!$R$16:$R$829,'N1.3_Project_Listing'!$B$16:$B$829,$B83,'N1.3_Project_Listing'!$D$16:$D$829,$B$78,'N1.3_Project_Listing'!$J$16:$J$829,BL$16,'N1.3_Project_Listing'!$G$16:$G$829,$BK$15)</f>
        <v>0</v>
      </c>
      <c r="BM83" s="67">
        <f>SUMIFS('N1.3_Project_Listing'!$R$16:$R$829,'N1.3_Project_Listing'!$B$16:$B$829,$B83,'N1.3_Project_Listing'!$D$16:$D$829,$B$78,'N1.3_Project_Listing'!$J$16:$J$829,BM$16,'N1.3_Project_Listing'!$G$16:$G$829,$BK$15)</f>
        <v>0</v>
      </c>
      <c r="BN83" s="67">
        <f>SUMIFS('N1.3_Project_Listing'!$R$16:$R$829,'N1.3_Project_Listing'!$B$16:$B$829,$B83,'N1.3_Project_Listing'!$D$16:$D$829,$B$78,'N1.3_Project_Listing'!$J$16:$J$829,BN$16,'N1.3_Project_Listing'!$G$16:$G$829,$BK$15)</f>
        <v>0</v>
      </c>
      <c r="BO83" s="67">
        <f>SUMIFS('N1.3_Project_Listing'!$R$16:$R$829,'N1.3_Project_Listing'!$B$16:$B$829,$B83,'N1.3_Project_Listing'!$D$16:$D$829,$B$78,'N1.3_Project_Listing'!$J$16:$J$829,BO$16,'N1.3_Project_Listing'!$G$16:$G$829,$BK$15)</f>
        <v>0</v>
      </c>
      <c r="BP83" s="67">
        <f>SUMIFS('N1.3_Project_Listing'!$R$16:$R$829,'N1.3_Project_Listing'!$B$16:$B$829,$B83,'N1.3_Project_Listing'!$D$16:$D$829,$B$78,'N1.3_Project_Listing'!$J$16:$J$829,BP$16,'N1.3_Project_Listing'!$G$16:$G$829,$BK$15)</f>
        <v>0</v>
      </c>
      <c r="BQ83" s="63">
        <f t="shared" si="184"/>
        <v>0</v>
      </c>
      <c r="BR83" s="116" t="s">
        <v>441</v>
      </c>
      <c r="BS83" s="67">
        <f>SUMIFS('N1.3_Project_Listing'!$P$16:$P$829,'N1.3_Project_Listing'!$B$16:$B$829,$B83,'N1.3_Project_Listing'!$D$16:$D$829,$B$78,'N1.3_Project_Listing'!$J$16:$J$829,BS$16,'N1.3_Project_Listing'!$G$16:$G$829,$BK$15)</f>
        <v>0</v>
      </c>
      <c r="BT83" s="67">
        <f>SUMIFS('N1.3_Project_Listing'!$P$16:$P$829,'N1.3_Project_Listing'!$B$16:$B$829,$B83,'N1.3_Project_Listing'!$D$16:$D$829,$B$78,'N1.3_Project_Listing'!$J$16:$J$829,BT$16,'N1.3_Project_Listing'!$G$16:$G$829,$BK$15)</f>
        <v>0</v>
      </c>
      <c r="BU83" s="67">
        <f>SUMIFS('N1.3_Project_Listing'!$P$16:$P$829,'N1.3_Project_Listing'!$B$16:$B$829,$B83,'N1.3_Project_Listing'!$D$16:$D$829,$B$78,'N1.3_Project_Listing'!$J$16:$J$829,BU$16,'N1.3_Project_Listing'!$G$16:$G$829,$BK$15)</f>
        <v>0</v>
      </c>
      <c r="BV83" s="67">
        <f>SUMIFS('N1.3_Project_Listing'!$P$16:$P$829,'N1.3_Project_Listing'!$B$16:$B$829,$B83,'N1.3_Project_Listing'!$D$16:$D$829,$B$78,'N1.3_Project_Listing'!$J$16:$J$829,BV$16,'N1.3_Project_Listing'!$G$16:$G$829,$BK$15)</f>
        <v>0</v>
      </c>
      <c r="BW83" s="67">
        <f>SUMIFS('N1.3_Project_Listing'!$P$16:$P$829,'N1.3_Project_Listing'!$B$16:$B$829,$B83,'N1.3_Project_Listing'!$D$16:$D$829,$B$78,'N1.3_Project_Listing'!$J$16:$J$829,BW$16,'N1.3_Project_Listing'!$G$16:$G$829,$BK$15)</f>
        <v>0</v>
      </c>
      <c r="BX83" s="63">
        <f t="shared" si="185"/>
        <v>0</v>
      </c>
    </row>
    <row r="84" spans="2:76">
      <c r="B84" s="132" t="str">
        <f t="shared" si="173"/>
        <v>Governors</v>
      </c>
      <c r="C84" s="158" t="str">
        <f t="shared" si="173"/>
        <v>Number of</v>
      </c>
      <c r="D84" s="63">
        <f t="shared" si="174"/>
        <v>102</v>
      </c>
      <c r="E84" s="63">
        <f t="shared" si="161"/>
        <v>100</v>
      </c>
      <c r="F84" s="63">
        <f t="shared" si="162"/>
        <v>100</v>
      </c>
      <c r="G84" s="63">
        <f t="shared" si="163"/>
        <v>103</v>
      </c>
      <c r="H84" s="63">
        <f t="shared" si="164"/>
        <v>101</v>
      </c>
      <c r="I84" s="63">
        <f t="shared" si="175"/>
        <v>506</v>
      </c>
      <c r="J84" s="116" t="s">
        <v>441</v>
      </c>
      <c r="K84" s="63">
        <f t="shared" si="165"/>
        <v>16.580175988137647</v>
      </c>
      <c r="L84" s="63">
        <f t="shared" si="166"/>
        <v>30.446934444598103</v>
      </c>
      <c r="M84" s="63">
        <f t="shared" si="167"/>
        <v>13.165632590149304</v>
      </c>
      <c r="N84" s="63">
        <f t="shared" si="168"/>
        <v>22.158005840631592</v>
      </c>
      <c r="O84" s="63">
        <f t="shared" si="169"/>
        <v>21.126049450759428</v>
      </c>
      <c r="P84" s="63">
        <f t="shared" si="176"/>
        <v>103.47679831427607</v>
      </c>
      <c r="R84" s="158" t="str">
        <f t="shared" si="177"/>
        <v>Number of</v>
      </c>
      <c r="S84" s="67">
        <f>SUMIFS('N1.3_Project_Listing'!$R$16:$R$829,'N1.3_Project_Listing'!$B$16:$B$829,$B84,'N1.3_Project_Listing'!$D$16:$D$829,$B$78,'N1.3_Project_Listing'!$J$16:$J$829,S$16,'N1.3_Project_Listing'!$G$16:$G$829,$R$15)</f>
        <v>99</v>
      </c>
      <c r="T84" s="67">
        <f>SUMIFS('N1.3_Project_Listing'!$R$16:$R$829,'N1.3_Project_Listing'!$B$16:$B$829,$B84,'N1.3_Project_Listing'!$D$16:$D$829,$B$78,'N1.3_Project_Listing'!$J$16:$J$829,T$16,'N1.3_Project_Listing'!$G$16:$G$829,$R$15)</f>
        <v>99</v>
      </c>
      <c r="U84" s="67">
        <f>SUMIFS('N1.3_Project_Listing'!$R$16:$R$829,'N1.3_Project_Listing'!$B$16:$B$829,$B84,'N1.3_Project_Listing'!$D$16:$D$829,$B$78,'N1.3_Project_Listing'!$J$16:$J$829,U$16,'N1.3_Project_Listing'!$G$16:$G$829,$R$15)</f>
        <v>98</v>
      </c>
      <c r="V84" s="67">
        <f>SUMIFS('N1.3_Project_Listing'!$R$16:$R$829,'N1.3_Project_Listing'!$B$16:$B$829,$B84,'N1.3_Project_Listing'!$D$16:$D$829,$B$78,'N1.3_Project_Listing'!$J$16:$J$829,V$16,'N1.3_Project_Listing'!$G$16:$G$829,$R$15)</f>
        <v>98</v>
      </c>
      <c r="W84" s="67">
        <f>SUMIFS('N1.3_Project_Listing'!$R$16:$R$829,'N1.3_Project_Listing'!$B$16:$B$829,$B84,'N1.3_Project_Listing'!$D$16:$D$829,$B$78,'N1.3_Project_Listing'!$J$16:$J$829,W$16,'N1.3_Project_Listing'!$G$16:$G$829,$R$15)</f>
        <v>99</v>
      </c>
      <c r="X84" s="63">
        <f t="shared" si="178"/>
        <v>493</v>
      </c>
      <c r="Y84" s="116" t="s">
        <v>441</v>
      </c>
      <c r="Z84" s="67">
        <f>SUMIFS('N1.3_Project_Listing'!$P$16:$P$829,'N1.3_Project_Listing'!$B$16:$B$829,$B84,'N1.3_Project_Listing'!$D$16:$D$829,$B$78,'N1.3_Project_Listing'!$J$16:$J$829,Z$16,'N1.3_Project_Listing'!$G$16:$G$829,$R$15)</f>
        <v>11.147208047475495</v>
      </c>
      <c r="AA84" s="67">
        <f>SUMIFS('N1.3_Project_Listing'!$P$16:$P$829,'N1.3_Project_Listing'!$B$16:$B$829,$B84,'N1.3_Project_Listing'!$D$16:$D$829,$B$78,'N1.3_Project_Listing'!$J$16:$J$829,AA$16,'N1.3_Project_Listing'!$G$16:$G$829,$R$15)</f>
        <v>29.56765062977124</v>
      </c>
      <c r="AB84" s="67">
        <f>SUMIFS('N1.3_Project_Listing'!$P$16:$P$829,'N1.3_Project_Listing'!$B$16:$B$829,$B84,'N1.3_Project_Listing'!$D$16:$D$829,$B$78,'N1.3_Project_Listing'!$J$16:$J$829,AB$16,'N1.3_Project_Listing'!$G$16:$G$829,$R$15)</f>
        <v>10.286859466083531</v>
      </c>
      <c r="AC84" s="67">
        <f>SUMIFS('N1.3_Project_Listing'!$P$16:$P$829,'N1.3_Project_Listing'!$B$16:$B$829,$B84,'N1.3_Project_Listing'!$D$16:$D$829,$B$78,'N1.3_Project_Listing'!$J$16:$J$829,AC$16,'N1.3_Project_Listing'!$G$16:$G$829,$R$15)</f>
        <v>14.734123255739084</v>
      </c>
      <c r="AD84" s="67">
        <f>SUMIFS('N1.3_Project_Listing'!$P$16:$P$829,'N1.3_Project_Listing'!$B$16:$B$829,$B84,'N1.3_Project_Listing'!$D$16:$D$829,$B$78,'N1.3_Project_Listing'!$J$16:$J$829,AD$16,'N1.3_Project_Listing'!$G$16:$G$829,$R$15)</f>
        <v>19.851584808289065</v>
      </c>
      <c r="AE84" s="63">
        <f t="shared" si="179"/>
        <v>85.587426207358405</v>
      </c>
      <c r="AG84" s="158" t="str">
        <f t="shared" si="170"/>
        <v>Number of</v>
      </c>
      <c r="AH84" s="67">
        <f>SUMIFS('N1.3_Project_Listing'!$R$16:$R$829,'N1.3_Project_Listing'!$B$16:$B$829,$B84,'N1.3_Project_Listing'!$D$16:$D$829,$B$78,'N1.3_Project_Listing'!$J$16:$J$829,AH$16,'N1.3_Project_Listing'!$G$16:$G$829,$AG$15)</f>
        <v>3</v>
      </c>
      <c r="AI84" s="67">
        <f>SUMIFS('N1.3_Project_Listing'!$R$16:$R$829,'N1.3_Project_Listing'!$B$16:$B$829,$B84,'N1.3_Project_Listing'!$D$16:$D$829,$B$78,'N1.3_Project_Listing'!$J$16:$J$829,AI$16,'N1.3_Project_Listing'!$G$16:$G$829,$AG$15)</f>
        <v>1</v>
      </c>
      <c r="AJ84" s="67">
        <f>SUMIFS('N1.3_Project_Listing'!$R$16:$R$829,'N1.3_Project_Listing'!$B$16:$B$829,$B84,'N1.3_Project_Listing'!$D$16:$D$829,$B$78,'N1.3_Project_Listing'!$J$16:$J$829,AJ$16,'N1.3_Project_Listing'!$G$16:$G$829,$AG$15)</f>
        <v>2</v>
      </c>
      <c r="AK84" s="67">
        <f>SUMIFS('N1.3_Project_Listing'!$R$16:$R$829,'N1.3_Project_Listing'!$B$16:$B$829,$B84,'N1.3_Project_Listing'!$D$16:$D$829,$B$78,'N1.3_Project_Listing'!$J$16:$J$829,AK$16,'N1.3_Project_Listing'!$G$16:$G$829,$AG$15)</f>
        <v>5</v>
      </c>
      <c r="AL84" s="67">
        <f>SUMIFS('N1.3_Project_Listing'!$R$16:$R$829,'N1.3_Project_Listing'!$B$16:$B$829,$B84,'N1.3_Project_Listing'!$D$16:$D$829,$B$78,'N1.3_Project_Listing'!$J$16:$J$829,AL$16,'N1.3_Project_Listing'!$G$16:$G$829,$AG$15)</f>
        <v>2</v>
      </c>
      <c r="AM84" s="63">
        <f t="shared" si="180"/>
        <v>13</v>
      </c>
      <c r="AN84" s="116" t="s">
        <v>441</v>
      </c>
      <c r="AO84" s="67">
        <f>SUMIFS('N1.3_Project_Listing'!$P$16:$P$829,'N1.3_Project_Listing'!$B$16:$B$829,$B84,'N1.3_Project_Listing'!$D$16:$D$829,$B$78,'N1.3_Project_Listing'!$J$16:$J$829,AO$16,'N1.3_Project_Listing'!$G$16:$G$829,$AG$15)</f>
        <v>5.4329679406621514</v>
      </c>
      <c r="AP84" s="67">
        <f>SUMIFS('N1.3_Project_Listing'!$P$16:$P$829,'N1.3_Project_Listing'!$B$16:$B$829,$B84,'N1.3_Project_Listing'!$D$16:$D$829,$B$78,'N1.3_Project_Listing'!$J$16:$J$829,AP$16,'N1.3_Project_Listing'!$G$16:$G$829,$AG$15)</f>
        <v>0.87928381482686213</v>
      </c>
      <c r="AQ84" s="67">
        <f>SUMIFS('N1.3_Project_Listing'!$P$16:$P$829,'N1.3_Project_Listing'!$B$16:$B$829,$B84,'N1.3_Project_Listing'!$D$16:$D$829,$B$78,'N1.3_Project_Listing'!$J$16:$J$829,AQ$16,'N1.3_Project_Listing'!$G$16:$G$829,$AG$15)</f>
        <v>2.8787731240657743</v>
      </c>
      <c r="AR84" s="67">
        <f>SUMIFS('N1.3_Project_Listing'!$P$16:$P$829,'N1.3_Project_Listing'!$B$16:$B$829,$B84,'N1.3_Project_Listing'!$D$16:$D$829,$B$78,'N1.3_Project_Listing'!$J$16:$J$829,AR$16,'N1.3_Project_Listing'!$G$16:$G$829,$AG$15)</f>
        <v>7.4238825848925094</v>
      </c>
      <c r="AS84" s="67">
        <f>SUMIFS('N1.3_Project_Listing'!$P$16:$P$829,'N1.3_Project_Listing'!$B$16:$B$829,$B84,'N1.3_Project_Listing'!$D$16:$D$829,$B$78,'N1.3_Project_Listing'!$J$16:$J$829,AS$16,'N1.3_Project_Listing'!$G$16:$G$829,$AG$15)</f>
        <v>1.2744646424703627</v>
      </c>
      <c r="AT84" s="63">
        <f t="shared" si="181"/>
        <v>17.889372106917662</v>
      </c>
      <c r="AV84" s="158" t="str">
        <f t="shared" si="171"/>
        <v>Number of</v>
      </c>
      <c r="AW84" s="67">
        <f>SUMIFS('N1.3_Project_Listing'!$R$16:$R$829,'N1.3_Project_Listing'!$B$16:$B$829,$B84,'N1.3_Project_Listing'!$D$16:$D$829,$B$78,'N1.3_Project_Listing'!$J$16:$J$829,AW$16,'N1.3_Project_Listing'!$G$16:$G$829,$AV$15)</f>
        <v>0</v>
      </c>
      <c r="AX84" s="67">
        <f>SUMIFS('N1.3_Project_Listing'!$R$16:$R$829,'N1.3_Project_Listing'!$B$16:$B$829,$B84,'N1.3_Project_Listing'!$D$16:$D$829,$B$78,'N1.3_Project_Listing'!$J$16:$J$829,AX$16,'N1.3_Project_Listing'!$G$16:$G$829,$AV$15)</f>
        <v>0</v>
      </c>
      <c r="AY84" s="67">
        <f>SUMIFS('N1.3_Project_Listing'!$R$16:$R$829,'N1.3_Project_Listing'!$B$16:$B$829,$B84,'N1.3_Project_Listing'!$D$16:$D$829,$B$78,'N1.3_Project_Listing'!$J$16:$J$829,AY$16,'N1.3_Project_Listing'!$G$16:$G$829,$AV$15)</f>
        <v>0</v>
      </c>
      <c r="AZ84" s="67">
        <f>SUMIFS('N1.3_Project_Listing'!$R$16:$R$829,'N1.3_Project_Listing'!$B$16:$B$829,$B84,'N1.3_Project_Listing'!$D$16:$D$829,$B$78,'N1.3_Project_Listing'!$J$16:$J$829,AZ$16,'N1.3_Project_Listing'!$G$16:$G$829,$AV$15)</f>
        <v>0</v>
      </c>
      <c r="BA84" s="67">
        <f>SUMIFS('N1.3_Project_Listing'!$R$16:$R$829,'N1.3_Project_Listing'!$B$16:$B$829,$B84,'N1.3_Project_Listing'!$D$16:$D$829,$B$78,'N1.3_Project_Listing'!$J$16:$J$829,BA$16,'N1.3_Project_Listing'!$G$16:$G$829,$AV$15)</f>
        <v>0</v>
      </c>
      <c r="BB84" s="63">
        <f t="shared" si="182"/>
        <v>0</v>
      </c>
      <c r="BC84" s="116" t="s">
        <v>441</v>
      </c>
      <c r="BD84" s="67">
        <f>SUMIFS('N1.3_Project_Listing'!$P$16:$P$829,'N1.3_Project_Listing'!$B$16:$B$829,$B84,'N1.3_Project_Listing'!$D$16:$D$829,$B$78,'N1.3_Project_Listing'!$J$16:$J$829,BD$16,'N1.3_Project_Listing'!$G$16:$G$829,$AV$15)</f>
        <v>0</v>
      </c>
      <c r="BE84" s="67">
        <f>SUMIFS('N1.3_Project_Listing'!$P$16:$P$829,'N1.3_Project_Listing'!$B$16:$B$829,$B84,'N1.3_Project_Listing'!$D$16:$D$829,$B$78,'N1.3_Project_Listing'!$J$16:$J$829,BE$16,'N1.3_Project_Listing'!$G$16:$G$829,$AV$15)</f>
        <v>0</v>
      </c>
      <c r="BF84" s="67">
        <f>SUMIFS('N1.3_Project_Listing'!$P$16:$P$829,'N1.3_Project_Listing'!$B$16:$B$829,$B84,'N1.3_Project_Listing'!$D$16:$D$829,$B$78,'N1.3_Project_Listing'!$J$16:$J$829,BF$16,'N1.3_Project_Listing'!$G$16:$G$829,$AV$15)</f>
        <v>0</v>
      </c>
      <c r="BG84" s="67">
        <f>SUMIFS('N1.3_Project_Listing'!$P$16:$P$829,'N1.3_Project_Listing'!$B$16:$B$829,$B84,'N1.3_Project_Listing'!$D$16:$D$829,$B$78,'N1.3_Project_Listing'!$J$16:$J$829,BG$16,'N1.3_Project_Listing'!$G$16:$G$829,$AV$15)</f>
        <v>0</v>
      </c>
      <c r="BH84" s="67">
        <f>SUMIFS('N1.3_Project_Listing'!$P$16:$P$829,'N1.3_Project_Listing'!$B$16:$B$829,$B84,'N1.3_Project_Listing'!$D$16:$D$829,$B$78,'N1.3_Project_Listing'!$J$16:$J$829,BH$16,'N1.3_Project_Listing'!$G$16:$G$829,$AV$15)</f>
        <v>0</v>
      </c>
      <c r="BI84" s="63">
        <f t="shared" si="183"/>
        <v>0</v>
      </c>
      <c r="BK84" s="158" t="str">
        <f t="shared" si="172"/>
        <v>Number of</v>
      </c>
      <c r="BL84" s="67">
        <f>SUMIFS('N1.3_Project_Listing'!$R$16:$R$829,'N1.3_Project_Listing'!$B$16:$B$829,$B84,'N1.3_Project_Listing'!$D$16:$D$829,$B$78,'N1.3_Project_Listing'!$J$16:$J$829,BL$16,'N1.3_Project_Listing'!$G$16:$G$829,$BK$15)</f>
        <v>0</v>
      </c>
      <c r="BM84" s="67">
        <f>SUMIFS('N1.3_Project_Listing'!$R$16:$R$829,'N1.3_Project_Listing'!$B$16:$B$829,$B84,'N1.3_Project_Listing'!$D$16:$D$829,$B$78,'N1.3_Project_Listing'!$J$16:$J$829,BM$16,'N1.3_Project_Listing'!$G$16:$G$829,$BK$15)</f>
        <v>0</v>
      </c>
      <c r="BN84" s="67">
        <f>SUMIFS('N1.3_Project_Listing'!$R$16:$R$829,'N1.3_Project_Listing'!$B$16:$B$829,$B84,'N1.3_Project_Listing'!$D$16:$D$829,$B$78,'N1.3_Project_Listing'!$J$16:$J$829,BN$16,'N1.3_Project_Listing'!$G$16:$G$829,$BK$15)</f>
        <v>0</v>
      </c>
      <c r="BO84" s="67">
        <f>SUMIFS('N1.3_Project_Listing'!$R$16:$R$829,'N1.3_Project_Listing'!$B$16:$B$829,$B84,'N1.3_Project_Listing'!$D$16:$D$829,$B$78,'N1.3_Project_Listing'!$J$16:$J$829,BO$16,'N1.3_Project_Listing'!$G$16:$G$829,$BK$15)</f>
        <v>0</v>
      </c>
      <c r="BP84" s="67">
        <f>SUMIFS('N1.3_Project_Listing'!$R$16:$R$829,'N1.3_Project_Listing'!$B$16:$B$829,$B84,'N1.3_Project_Listing'!$D$16:$D$829,$B$78,'N1.3_Project_Listing'!$J$16:$J$829,BP$16,'N1.3_Project_Listing'!$G$16:$G$829,$BK$15)</f>
        <v>0</v>
      </c>
      <c r="BQ84" s="63">
        <f t="shared" si="184"/>
        <v>0</v>
      </c>
      <c r="BR84" s="116" t="s">
        <v>441</v>
      </c>
      <c r="BS84" s="67">
        <f>SUMIFS('N1.3_Project_Listing'!$P$16:$P$829,'N1.3_Project_Listing'!$B$16:$B$829,$B84,'N1.3_Project_Listing'!$D$16:$D$829,$B$78,'N1.3_Project_Listing'!$J$16:$J$829,BS$16,'N1.3_Project_Listing'!$G$16:$G$829,$BK$15)</f>
        <v>0</v>
      </c>
      <c r="BT84" s="67">
        <f>SUMIFS('N1.3_Project_Listing'!$P$16:$P$829,'N1.3_Project_Listing'!$B$16:$B$829,$B84,'N1.3_Project_Listing'!$D$16:$D$829,$B$78,'N1.3_Project_Listing'!$J$16:$J$829,BT$16,'N1.3_Project_Listing'!$G$16:$G$829,$BK$15)</f>
        <v>0</v>
      </c>
      <c r="BU84" s="67">
        <f>SUMIFS('N1.3_Project_Listing'!$P$16:$P$829,'N1.3_Project_Listing'!$B$16:$B$829,$B84,'N1.3_Project_Listing'!$D$16:$D$829,$B$78,'N1.3_Project_Listing'!$J$16:$J$829,BU$16,'N1.3_Project_Listing'!$G$16:$G$829,$BK$15)</f>
        <v>0</v>
      </c>
      <c r="BV84" s="67">
        <f>SUMIFS('N1.3_Project_Listing'!$P$16:$P$829,'N1.3_Project_Listing'!$B$16:$B$829,$B84,'N1.3_Project_Listing'!$D$16:$D$829,$B$78,'N1.3_Project_Listing'!$J$16:$J$829,BV$16,'N1.3_Project_Listing'!$G$16:$G$829,$BK$15)</f>
        <v>0</v>
      </c>
      <c r="BW84" s="67">
        <f>SUMIFS('N1.3_Project_Listing'!$P$16:$P$829,'N1.3_Project_Listing'!$B$16:$B$829,$B84,'N1.3_Project_Listing'!$D$16:$D$829,$B$78,'N1.3_Project_Listing'!$J$16:$J$829,BW$16,'N1.3_Project_Listing'!$G$16:$G$829,$BK$15)</f>
        <v>0</v>
      </c>
      <c r="BX84" s="63">
        <f t="shared" si="185"/>
        <v>0</v>
      </c>
    </row>
    <row r="85" spans="2:76">
      <c r="B85" s="132" t="str">
        <f t="shared" si="173"/>
        <v>PRS or Offtake</v>
      </c>
      <c r="C85" s="158" t="str">
        <f t="shared" si="173"/>
        <v>Systems</v>
      </c>
      <c r="D85" s="63">
        <f t="shared" si="174"/>
        <v>17</v>
      </c>
      <c r="E85" s="63">
        <f t="shared" si="161"/>
        <v>11</v>
      </c>
      <c r="F85" s="63">
        <f t="shared" si="162"/>
        <v>13</v>
      </c>
      <c r="G85" s="63">
        <f t="shared" si="163"/>
        <v>16</v>
      </c>
      <c r="H85" s="63">
        <f t="shared" si="164"/>
        <v>12</v>
      </c>
      <c r="I85" s="63">
        <f t="shared" si="175"/>
        <v>69</v>
      </c>
      <c r="J85" s="116" t="s">
        <v>441</v>
      </c>
      <c r="K85" s="63">
        <f t="shared" si="165"/>
        <v>54.540647568614297</v>
      </c>
      <c r="L85" s="63">
        <f t="shared" si="166"/>
        <v>32.823453069519729</v>
      </c>
      <c r="M85" s="63">
        <f t="shared" si="167"/>
        <v>50.910263457551878</v>
      </c>
      <c r="N85" s="63">
        <f t="shared" si="168"/>
        <v>41.582831290536546</v>
      </c>
      <c r="O85" s="63">
        <f t="shared" si="169"/>
        <v>21.480355138996149</v>
      </c>
      <c r="P85" s="63">
        <f t="shared" si="176"/>
        <v>201.3375505252186</v>
      </c>
      <c r="R85" s="158" t="str">
        <f t="shared" si="177"/>
        <v>Systems</v>
      </c>
      <c r="S85" s="67">
        <f>SUMIFS('N1.3_Project_Listing'!$R$16:$R$829,'N1.3_Project_Listing'!$B$16:$B$829,$B85,'N1.3_Project_Listing'!$D$16:$D$829,$B$78,'N1.3_Project_Listing'!$J$16:$J$829,S$16,'N1.3_Project_Listing'!$G$16:$G$829,$R$15)</f>
        <v>11</v>
      </c>
      <c r="T85" s="67">
        <f>SUMIFS('N1.3_Project_Listing'!$R$16:$R$829,'N1.3_Project_Listing'!$B$16:$B$829,$B85,'N1.3_Project_Listing'!$D$16:$D$829,$B$78,'N1.3_Project_Listing'!$J$16:$J$829,T$16,'N1.3_Project_Listing'!$G$16:$G$829,$R$15)</f>
        <v>9</v>
      </c>
      <c r="U85" s="67">
        <f>SUMIFS('N1.3_Project_Listing'!$R$16:$R$829,'N1.3_Project_Listing'!$B$16:$B$829,$B85,'N1.3_Project_Listing'!$D$16:$D$829,$B$78,'N1.3_Project_Listing'!$J$16:$J$829,U$16,'N1.3_Project_Listing'!$G$16:$G$829,$R$15)</f>
        <v>12</v>
      </c>
      <c r="V85" s="67">
        <f>SUMIFS('N1.3_Project_Listing'!$R$16:$R$829,'N1.3_Project_Listing'!$B$16:$B$829,$B85,'N1.3_Project_Listing'!$D$16:$D$829,$B$78,'N1.3_Project_Listing'!$J$16:$J$829,V$16,'N1.3_Project_Listing'!$G$16:$G$829,$R$15)</f>
        <v>13</v>
      </c>
      <c r="W85" s="67">
        <f>SUMIFS('N1.3_Project_Listing'!$R$16:$R$829,'N1.3_Project_Listing'!$B$16:$B$829,$B85,'N1.3_Project_Listing'!$D$16:$D$829,$B$78,'N1.3_Project_Listing'!$J$16:$J$829,W$16,'N1.3_Project_Listing'!$G$16:$G$829,$R$15)</f>
        <v>12</v>
      </c>
      <c r="X85" s="63">
        <f t="shared" si="178"/>
        <v>57</v>
      </c>
      <c r="Y85" s="116" t="s">
        <v>441</v>
      </c>
      <c r="Z85" s="67">
        <f>SUMIFS('N1.3_Project_Listing'!$P$16:$P$829,'N1.3_Project_Listing'!$B$16:$B$829,$B85,'N1.3_Project_Listing'!$D$16:$D$829,$B$78,'N1.3_Project_Listing'!$J$16:$J$829,Z$16,'N1.3_Project_Listing'!$G$16:$G$829,$R$15)</f>
        <v>42.635943995604947</v>
      </c>
      <c r="AA85" s="67">
        <f>SUMIFS('N1.3_Project_Listing'!$P$16:$P$829,'N1.3_Project_Listing'!$B$16:$B$829,$B85,'N1.3_Project_Listing'!$D$16:$D$829,$B$78,'N1.3_Project_Listing'!$J$16:$J$829,AA$16,'N1.3_Project_Listing'!$G$16:$G$829,$R$15)</f>
        <v>30.257416408108149</v>
      </c>
      <c r="AB85" s="67">
        <f>SUMIFS('N1.3_Project_Listing'!$P$16:$P$829,'N1.3_Project_Listing'!$B$16:$B$829,$B85,'N1.3_Project_Listing'!$D$16:$D$829,$B$78,'N1.3_Project_Listing'!$J$16:$J$829,AB$16,'N1.3_Project_Listing'!$G$16:$G$829,$R$15)</f>
        <v>37.012357388037671</v>
      </c>
      <c r="AC85" s="67">
        <f>SUMIFS('N1.3_Project_Listing'!$P$16:$P$829,'N1.3_Project_Listing'!$B$16:$B$829,$B85,'N1.3_Project_Listing'!$D$16:$D$829,$B$78,'N1.3_Project_Listing'!$J$16:$J$829,AC$16,'N1.3_Project_Listing'!$G$16:$G$829,$R$15)</f>
        <v>35.813854833007895</v>
      </c>
      <c r="AD85" s="67">
        <f>SUMIFS('N1.3_Project_Listing'!$P$16:$P$829,'N1.3_Project_Listing'!$B$16:$B$829,$B85,'N1.3_Project_Listing'!$D$16:$D$829,$B$78,'N1.3_Project_Listing'!$J$16:$J$829,AD$16,'N1.3_Project_Listing'!$G$16:$G$829,$R$15)</f>
        <v>21.480355138996149</v>
      </c>
      <c r="AE85" s="63">
        <f t="shared" si="179"/>
        <v>167.1999277637548</v>
      </c>
      <c r="AG85" s="158" t="str">
        <f t="shared" si="170"/>
        <v>Systems</v>
      </c>
      <c r="AH85" s="67">
        <f>SUMIFS('N1.3_Project_Listing'!$R$16:$R$829,'N1.3_Project_Listing'!$B$16:$B$829,$B85,'N1.3_Project_Listing'!$D$16:$D$829,$B$78,'N1.3_Project_Listing'!$J$16:$J$829,AH$16,'N1.3_Project_Listing'!$G$16:$G$829,$AG$15)</f>
        <v>0</v>
      </c>
      <c r="AI85" s="67">
        <f>SUMIFS('N1.3_Project_Listing'!$R$16:$R$829,'N1.3_Project_Listing'!$B$16:$B$829,$B85,'N1.3_Project_Listing'!$D$16:$D$829,$B$78,'N1.3_Project_Listing'!$J$16:$J$829,AI$16,'N1.3_Project_Listing'!$G$16:$G$829,$AG$15)</f>
        <v>0</v>
      </c>
      <c r="AJ85" s="67">
        <f>SUMIFS('N1.3_Project_Listing'!$R$16:$R$829,'N1.3_Project_Listing'!$B$16:$B$829,$B85,'N1.3_Project_Listing'!$D$16:$D$829,$B$78,'N1.3_Project_Listing'!$J$16:$J$829,AJ$16,'N1.3_Project_Listing'!$G$16:$G$829,$AG$15)</f>
        <v>0</v>
      </c>
      <c r="AK85" s="67">
        <f>SUMIFS('N1.3_Project_Listing'!$R$16:$R$829,'N1.3_Project_Listing'!$B$16:$B$829,$B85,'N1.3_Project_Listing'!$D$16:$D$829,$B$78,'N1.3_Project_Listing'!$J$16:$J$829,AK$16,'N1.3_Project_Listing'!$G$16:$G$829,$AG$15)</f>
        <v>0</v>
      </c>
      <c r="AL85" s="67">
        <f>SUMIFS('N1.3_Project_Listing'!$R$16:$R$829,'N1.3_Project_Listing'!$B$16:$B$829,$B85,'N1.3_Project_Listing'!$D$16:$D$829,$B$78,'N1.3_Project_Listing'!$J$16:$J$829,AL$16,'N1.3_Project_Listing'!$G$16:$G$829,$AG$15)</f>
        <v>0</v>
      </c>
      <c r="AM85" s="63">
        <f t="shared" si="180"/>
        <v>0</v>
      </c>
      <c r="AN85" s="116" t="s">
        <v>441</v>
      </c>
      <c r="AO85" s="67">
        <f>SUMIFS('N1.3_Project_Listing'!$P$16:$P$829,'N1.3_Project_Listing'!$B$16:$B$829,$B85,'N1.3_Project_Listing'!$D$16:$D$829,$B$78,'N1.3_Project_Listing'!$J$16:$J$829,AO$16,'N1.3_Project_Listing'!$G$16:$G$829,$AG$15)</f>
        <v>0</v>
      </c>
      <c r="AP85" s="67">
        <f>SUMIFS('N1.3_Project_Listing'!$P$16:$P$829,'N1.3_Project_Listing'!$B$16:$B$829,$B85,'N1.3_Project_Listing'!$D$16:$D$829,$B$78,'N1.3_Project_Listing'!$J$16:$J$829,AP$16,'N1.3_Project_Listing'!$G$16:$G$829,$AG$15)</f>
        <v>0</v>
      </c>
      <c r="AQ85" s="67">
        <f>SUMIFS('N1.3_Project_Listing'!$P$16:$P$829,'N1.3_Project_Listing'!$B$16:$B$829,$B85,'N1.3_Project_Listing'!$D$16:$D$829,$B$78,'N1.3_Project_Listing'!$J$16:$J$829,AQ$16,'N1.3_Project_Listing'!$G$16:$G$829,$AG$15)</f>
        <v>0</v>
      </c>
      <c r="AR85" s="67">
        <f>SUMIFS('N1.3_Project_Listing'!$P$16:$P$829,'N1.3_Project_Listing'!$B$16:$B$829,$B85,'N1.3_Project_Listing'!$D$16:$D$829,$B$78,'N1.3_Project_Listing'!$J$16:$J$829,AR$16,'N1.3_Project_Listing'!$G$16:$G$829,$AG$15)</f>
        <v>0</v>
      </c>
      <c r="AS85" s="67">
        <f>SUMIFS('N1.3_Project_Listing'!$P$16:$P$829,'N1.3_Project_Listing'!$B$16:$B$829,$B85,'N1.3_Project_Listing'!$D$16:$D$829,$B$78,'N1.3_Project_Listing'!$J$16:$J$829,AS$16,'N1.3_Project_Listing'!$G$16:$G$829,$AG$15)</f>
        <v>0</v>
      </c>
      <c r="AT85" s="63">
        <f t="shared" si="181"/>
        <v>0</v>
      </c>
      <c r="AV85" s="158" t="str">
        <f t="shared" si="171"/>
        <v>Systems</v>
      </c>
      <c r="AW85" s="67">
        <f>SUMIFS('N1.3_Project_Listing'!$R$16:$R$829,'N1.3_Project_Listing'!$B$16:$B$829,$B85,'N1.3_Project_Listing'!$D$16:$D$829,$B$78,'N1.3_Project_Listing'!$J$16:$J$829,AW$16,'N1.3_Project_Listing'!$G$16:$G$829,$AV$15)</f>
        <v>6</v>
      </c>
      <c r="AX85" s="67">
        <f>SUMIFS('N1.3_Project_Listing'!$R$16:$R$829,'N1.3_Project_Listing'!$B$16:$B$829,$B85,'N1.3_Project_Listing'!$D$16:$D$829,$B$78,'N1.3_Project_Listing'!$J$16:$J$829,AX$16,'N1.3_Project_Listing'!$G$16:$G$829,$AV$15)</f>
        <v>2</v>
      </c>
      <c r="AY85" s="67">
        <f>SUMIFS('N1.3_Project_Listing'!$R$16:$R$829,'N1.3_Project_Listing'!$B$16:$B$829,$B85,'N1.3_Project_Listing'!$D$16:$D$829,$B$78,'N1.3_Project_Listing'!$J$16:$J$829,AY$16,'N1.3_Project_Listing'!$G$16:$G$829,$AV$15)</f>
        <v>1</v>
      </c>
      <c r="AZ85" s="67">
        <f>SUMIFS('N1.3_Project_Listing'!$R$16:$R$829,'N1.3_Project_Listing'!$B$16:$B$829,$B85,'N1.3_Project_Listing'!$D$16:$D$829,$B$78,'N1.3_Project_Listing'!$J$16:$J$829,AZ$16,'N1.3_Project_Listing'!$G$16:$G$829,$AV$15)</f>
        <v>3</v>
      </c>
      <c r="BA85" s="67">
        <f>SUMIFS('N1.3_Project_Listing'!$R$16:$R$829,'N1.3_Project_Listing'!$B$16:$B$829,$B85,'N1.3_Project_Listing'!$D$16:$D$829,$B$78,'N1.3_Project_Listing'!$J$16:$J$829,BA$16,'N1.3_Project_Listing'!$G$16:$G$829,$AV$15)</f>
        <v>0</v>
      </c>
      <c r="BB85" s="63">
        <f t="shared" si="182"/>
        <v>12</v>
      </c>
      <c r="BC85" s="116" t="s">
        <v>441</v>
      </c>
      <c r="BD85" s="67">
        <f>SUMIFS('N1.3_Project_Listing'!$P$16:$P$829,'N1.3_Project_Listing'!$B$16:$B$829,$B85,'N1.3_Project_Listing'!$D$16:$D$829,$B$78,'N1.3_Project_Listing'!$J$16:$J$829,BD$16,'N1.3_Project_Listing'!$G$16:$G$829,$AV$15)</f>
        <v>11.904703573009348</v>
      </c>
      <c r="BE85" s="67">
        <f>SUMIFS('N1.3_Project_Listing'!$P$16:$P$829,'N1.3_Project_Listing'!$B$16:$B$829,$B85,'N1.3_Project_Listing'!$D$16:$D$829,$B$78,'N1.3_Project_Listing'!$J$16:$J$829,BE$16,'N1.3_Project_Listing'!$G$16:$G$829,$AV$15)</f>
        <v>2.5660366614115806</v>
      </c>
      <c r="BF85" s="67">
        <f>SUMIFS('N1.3_Project_Listing'!$P$16:$P$829,'N1.3_Project_Listing'!$B$16:$B$829,$B85,'N1.3_Project_Listing'!$D$16:$D$829,$B$78,'N1.3_Project_Listing'!$J$16:$J$829,BF$16,'N1.3_Project_Listing'!$G$16:$G$829,$AV$15)</f>
        <v>13.897906069514205</v>
      </c>
      <c r="BG85" s="67">
        <f>SUMIFS('N1.3_Project_Listing'!$P$16:$P$829,'N1.3_Project_Listing'!$B$16:$B$829,$B85,'N1.3_Project_Listing'!$D$16:$D$829,$B$78,'N1.3_Project_Listing'!$J$16:$J$829,BG$16,'N1.3_Project_Listing'!$G$16:$G$829,$AV$15)</f>
        <v>5.76897645752865</v>
      </c>
      <c r="BH85" s="67">
        <f>SUMIFS('N1.3_Project_Listing'!$P$16:$P$829,'N1.3_Project_Listing'!$B$16:$B$829,$B85,'N1.3_Project_Listing'!$D$16:$D$829,$B$78,'N1.3_Project_Listing'!$J$16:$J$829,BH$16,'N1.3_Project_Listing'!$G$16:$G$829,$AV$15)</f>
        <v>0</v>
      </c>
      <c r="BI85" s="63">
        <f t="shared" si="183"/>
        <v>34.137622761463781</v>
      </c>
      <c r="BK85" s="158" t="str">
        <f t="shared" si="172"/>
        <v>Systems</v>
      </c>
      <c r="BL85" s="67">
        <f>SUMIFS('N1.3_Project_Listing'!$R$16:$R$829,'N1.3_Project_Listing'!$B$16:$B$829,$B85,'N1.3_Project_Listing'!$D$16:$D$829,$B$78,'N1.3_Project_Listing'!$J$16:$J$829,BL$16,'N1.3_Project_Listing'!$G$16:$G$829,$BK$15)</f>
        <v>0</v>
      </c>
      <c r="BM85" s="67">
        <f>SUMIFS('N1.3_Project_Listing'!$R$16:$R$829,'N1.3_Project_Listing'!$B$16:$B$829,$B85,'N1.3_Project_Listing'!$D$16:$D$829,$B$78,'N1.3_Project_Listing'!$J$16:$J$829,BM$16,'N1.3_Project_Listing'!$G$16:$G$829,$BK$15)</f>
        <v>0</v>
      </c>
      <c r="BN85" s="67">
        <f>SUMIFS('N1.3_Project_Listing'!$R$16:$R$829,'N1.3_Project_Listing'!$B$16:$B$829,$B85,'N1.3_Project_Listing'!$D$16:$D$829,$B$78,'N1.3_Project_Listing'!$J$16:$J$829,BN$16,'N1.3_Project_Listing'!$G$16:$G$829,$BK$15)</f>
        <v>0</v>
      </c>
      <c r="BO85" s="67">
        <f>SUMIFS('N1.3_Project_Listing'!$R$16:$R$829,'N1.3_Project_Listing'!$B$16:$B$829,$B85,'N1.3_Project_Listing'!$D$16:$D$829,$B$78,'N1.3_Project_Listing'!$J$16:$J$829,BO$16,'N1.3_Project_Listing'!$G$16:$G$829,$BK$15)</f>
        <v>0</v>
      </c>
      <c r="BP85" s="67">
        <f>SUMIFS('N1.3_Project_Listing'!$R$16:$R$829,'N1.3_Project_Listing'!$B$16:$B$829,$B85,'N1.3_Project_Listing'!$D$16:$D$829,$B$78,'N1.3_Project_Listing'!$J$16:$J$829,BP$16,'N1.3_Project_Listing'!$G$16:$G$829,$BK$15)</f>
        <v>0</v>
      </c>
      <c r="BQ85" s="63">
        <f t="shared" si="184"/>
        <v>0</v>
      </c>
      <c r="BR85" s="116" t="s">
        <v>441</v>
      </c>
      <c r="BS85" s="67">
        <f>SUMIFS('N1.3_Project_Listing'!$P$16:$P$829,'N1.3_Project_Listing'!$B$16:$B$829,$B85,'N1.3_Project_Listing'!$D$16:$D$829,$B$78,'N1.3_Project_Listing'!$J$16:$J$829,BS$16,'N1.3_Project_Listing'!$G$16:$G$829,$BK$15)</f>
        <v>0</v>
      </c>
      <c r="BT85" s="67">
        <f>SUMIFS('N1.3_Project_Listing'!$P$16:$P$829,'N1.3_Project_Listing'!$B$16:$B$829,$B85,'N1.3_Project_Listing'!$D$16:$D$829,$B$78,'N1.3_Project_Listing'!$J$16:$J$829,BT$16,'N1.3_Project_Listing'!$G$16:$G$829,$BK$15)</f>
        <v>0</v>
      </c>
      <c r="BU85" s="67">
        <f>SUMIFS('N1.3_Project_Listing'!$P$16:$P$829,'N1.3_Project_Listing'!$B$16:$B$829,$B85,'N1.3_Project_Listing'!$D$16:$D$829,$B$78,'N1.3_Project_Listing'!$J$16:$J$829,BU$16,'N1.3_Project_Listing'!$G$16:$G$829,$BK$15)</f>
        <v>0</v>
      </c>
      <c r="BV85" s="67">
        <f>SUMIFS('N1.3_Project_Listing'!$P$16:$P$829,'N1.3_Project_Listing'!$B$16:$B$829,$B85,'N1.3_Project_Listing'!$D$16:$D$829,$B$78,'N1.3_Project_Listing'!$J$16:$J$829,BV$16,'N1.3_Project_Listing'!$G$16:$G$829,$BK$15)</f>
        <v>0</v>
      </c>
      <c r="BW85" s="67">
        <f>SUMIFS('N1.3_Project_Listing'!$P$16:$P$829,'N1.3_Project_Listing'!$B$16:$B$829,$B85,'N1.3_Project_Listing'!$D$16:$D$829,$B$78,'N1.3_Project_Listing'!$J$16:$J$829,BW$16,'N1.3_Project_Listing'!$G$16:$G$829,$BK$15)</f>
        <v>0</v>
      </c>
      <c r="BX85" s="63">
        <f t="shared" si="185"/>
        <v>0</v>
      </c>
    </row>
    <row r="86" spans="2:76" hidden="1">
      <c r="B86" s="132" t="str">
        <f t="shared" si="173"/>
        <v>No entry required</v>
      </c>
      <c r="C86" s="158" t="str">
        <f t="shared" si="173"/>
        <v>-</v>
      </c>
      <c r="D86" s="63">
        <f t="shared" si="174"/>
        <v>0</v>
      </c>
      <c r="E86" s="63">
        <f t="shared" si="161"/>
        <v>0</v>
      </c>
      <c r="F86" s="63">
        <f t="shared" si="162"/>
        <v>0</v>
      </c>
      <c r="G86" s="63">
        <f t="shared" si="163"/>
        <v>0</v>
      </c>
      <c r="H86" s="63">
        <f t="shared" si="164"/>
        <v>0</v>
      </c>
      <c r="I86" s="63">
        <f t="shared" si="175"/>
        <v>0</v>
      </c>
      <c r="J86" s="116" t="s">
        <v>441</v>
      </c>
      <c r="K86" s="63">
        <f t="shared" si="165"/>
        <v>0</v>
      </c>
      <c r="L86" s="63">
        <f t="shared" si="166"/>
        <v>0</v>
      </c>
      <c r="M86" s="63">
        <f t="shared" si="167"/>
        <v>0</v>
      </c>
      <c r="N86" s="63">
        <f t="shared" si="168"/>
        <v>0</v>
      </c>
      <c r="O86" s="63">
        <f t="shared" si="169"/>
        <v>0</v>
      </c>
      <c r="P86" s="63">
        <f t="shared" si="176"/>
        <v>0</v>
      </c>
      <c r="R86" s="158" t="str">
        <f t="shared" si="177"/>
        <v>-</v>
      </c>
      <c r="S86" s="67">
        <f>SUMIFS('N1.3_Project_Listing'!$R$16:$R$829,'N1.3_Project_Listing'!$B$16:$B$829,$B86,'N1.3_Project_Listing'!$D$16:$D$829,$B$78,'N1.3_Project_Listing'!$J$16:$J$829,S$16,'N1.3_Project_Listing'!$G$16:$G$829,$R$15)</f>
        <v>0</v>
      </c>
      <c r="T86" s="67">
        <f>SUMIFS('N1.3_Project_Listing'!$R$16:$R$829,'N1.3_Project_Listing'!$B$16:$B$829,$B86,'N1.3_Project_Listing'!$D$16:$D$829,$B$78,'N1.3_Project_Listing'!$J$16:$J$829,T$16,'N1.3_Project_Listing'!$G$16:$G$829,$R$15)</f>
        <v>0</v>
      </c>
      <c r="U86" s="67">
        <f>SUMIFS('N1.3_Project_Listing'!$R$16:$R$829,'N1.3_Project_Listing'!$B$16:$B$829,$B86,'N1.3_Project_Listing'!$D$16:$D$829,$B$78,'N1.3_Project_Listing'!$J$16:$J$829,U$16,'N1.3_Project_Listing'!$G$16:$G$829,$R$15)</f>
        <v>0</v>
      </c>
      <c r="V86" s="67">
        <f>SUMIFS('N1.3_Project_Listing'!$R$16:$R$829,'N1.3_Project_Listing'!$B$16:$B$829,$B86,'N1.3_Project_Listing'!$D$16:$D$829,$B$78,'N1.3_Project_Listing'!$J$16:$J$829,V$16,'N1.3_Project_Listing'!$G$16:$G$829,$R$15)</f>
        <v>0</v>
      </c>
      <c r="W86" s="67">
        <f>SUMIFS('N1.3_Project_Listing'!$R$16:$R$829,'N1.3_Project_Listing'!$B$16:$B$829,$B86,'N1.3_Project_Listing'!$D$16:$D$829,$B$78,'N1.3_Project_Listing'!$J$16:$J$829,W$16,'N1.3_Project_Listing'!$G$16:$G$829,$R$15)</f>
        <v>0</v>
      </c>
      <c r="X86" s="63">
        <f t="shared" si="178"/>
        <v>0</v>
      </c>
      <c r="Y86" s="116" t="s">
        <v>441</v>
      </c>
      <c r="Z86" s="67">
        <f>SUMIFS('N1.3_Project_Listing'!$P$16:$P$829,'N1.3_Project_Listing'!$B$16:$B$829,$B86,'N1.3_Project_Listing'!$D$16:$D$829,$B$78,'N1.3_Project_Listing'!$J$16:$J$829,Z$16,'N1.3_Project_Listing'!$G$16:$G$829,$R$15)</f>
        <v>0</v>
      </c>
      <c r="AA86" s="67">
        <f>SUMIFS('N1.3_Project_Listing'!$P$16:$P$829,'N1.3_Project_Listing'!$B$16:$B$829,$B86,'N1.3_Project_Listing'!$D$16:$D$829,$B$78,'N1.3_Project_Listing'!$J$16:$J$829,AA$16,'N1.3_Project_Listing'!$G$16:$G$829,$R$15)</f>
        <v>0</v>
      </c>
      <c r="AB86" s="67">
        <f>SUMIFS('N1.3_Project_Listing'!$P$16:$P$829,'N1.3_Project_Listing'!$B$16:$B$829,$B86,'N1.3_Project_Listing'!$D$16:$D$829,$B$78,'N1.3_Project_Listing'!$J$16:$J$829,AB$16,'N1.3_Project_Listing'!$G$16:$G$829,$R$15)</f>
        <v>0</v>
      </c>
      <c r="AC86" s="67">
        <f>SUMIFS('N1.3_Project_Listing'!$P$16:$P$829,'N1.3_Project_Listing'!$B$16:$B$829,$B86,'N1.3_Project_Listing'!$D$16:$D$829,$B$78,'N1.3_Project_Listing'!$J$16:$J$829,AC$16,'N1.3_Project_Listing'!$G$16:$G$829,$R$15)</f>
        <v>0</v>
      </c>
      <c r="AD86" s="67">
        <f>SUMIFS('N1.3_Project_Listing'!$P$16:$P$829,'N1.3_Project_Listing'!$B$16:$B$829,$B86,'N1.3_Project_Listing'!$D$16:$D$829,$B$78,'N1.3_Project_Listing'!$J$16:$J$829,AD$16,'N1.3_Project_Listing'!$G$16:$G$829,$R$15)</f>
        <v>0</v>
      </c>
      <c r="AE86" s="63">
        <f t="shared" si="179"/>
        <v>0</v>
      </c>
      <c r="AG86" s="158" t="str">
        <f t="shared" si="170"/>
        <v>-</v>
      </c>
      <c r="AH86" s="67">
        <f>SUMIFS('N1.3_Project_Listing'!$R$16:$R$829,'N1.3_Project_Listing'!$B$16:$B$829,$B86,'N1.3_Project_Listing'!$D$16:$D$829,$B$78,'N1.3_Project_Listing'!$J$16:$J$829,AH$16,'N1.3_Project_Listing'!$G$16:$G$829,$AG$15)</f>
        <v>0</v>
      </c>
      <c r="AI86" s="67">
        <f>SUMIFS('N1.3_Project_Listing'!$R$16:$R$829,'N1.3_Project_Listing'!$B$16:$B$829,$B86,'N1.3_Project_Listing'!$D$16:$D$829,$B$78,'N1.3_Project_Listing'!$J$16:$J$829,AI$16,'N1.3_Project_Listing'!$G$16:$G$829,$AG$15)</f>
        <v>0</v>
      </c>
      <c r="AJ86" s="67">
        <f>SUMIFS('N1.3_Project_Listing'!$R$16:$R$829,'N1.3_Project_Listing'!$B$16:$B$829,$B86,'N1.3_Project_Listing'!$D$16:$D$829,$B$78,'N1.3_Project_Listing'!$J$16:$J$829,AJ$16,'N1.3_Project_Listing'!$G$16:$G$829,$AG$15)</f>
        <v>0</v>
      </c>
      <c r="AK86" s="67">
        <f>SUMIFS('N1.3_Project_Listing'!$R$16:$R$829,'N1.3_Project_Listing'!$B$16:$B$829,$B86,'N1.3_Project_Listing'!$D$16:$D$829,$B$78,'N1.3_Project_Listing'!$J$16:$J$829,AK$16,'N1.3_Project_Listing'!$G$16:$G$829,$AG$15)</f>
        <v>0</v>
      </c>
      <c r="AL86" s="67">
        <f>SUMIFS('N1.3_Project_Listing'!$R$16:$R$829,'N1.3_Project_Listing'!$B$16:$B$829,$B86,'N1.3_Project_Listing'!$D$16:$D$829,$B$78,'N1.3_Project_Listing'!$J$16:$J$829,AL$16,'N1.3_Project_Listing'!$G$16:$G$829,$AG$15)</f>
        <v>0</v>
      </c>
      <c r="AM86" s="63">
        <f t="shared" si="180"/>
        <v>0</v>
      </c>
      <c r="AN86" s="116" t="s">
        <v>441</v>
      </c>
      <c r="AO86" s="67">
        <f>SUMIFS('N1.3_Project_Listing'!$P$16:$P$829,'N1.3_Project_Listing'!$B$16:$B$829,$B86,'N1.3_Project_Listing'!$D$16:$D$829,$B$78,'N1.3_Project_Listing'!$J$16:$J$829,AO$16,'N1.3_Project_Listing'!$G$16:$G$829,$AG$15)</f>
        <v>0</v>
      </c>
      <c r="AP86" s="67">
        <f>SUMIFS('N1.3_Project_Listing'!$P$16:$P$829,'N1.3_Project_Listing'!$B$16:$B$829,$B86,'N1.3_Project_Listing'!$D$16:$D$829,$B$78,'N1.3_Project_Listing'!$J$16:$J$829,AP$16,'N1.3_Project_Listing'!$G$16:$G$829,$AG$15)</f>
        <v>0</v>
      </c>
      <c r="AQ86" s="67">
        <f>SUMIFS('N1.3_Project_Listing'!$P$16:$P$829,'N1.3_Project_Listing'!$B$16:$B$829,$B86,'N1.3_Project_Listing'!$D$16:$D$829,$B$78,'N1.3_Project_Listing'!$J$16:$J$829,AQ$16,'N1.3_Project_Listing'!$G$16:$G$829,$AG$15)</f>
        <v>0</v>
      </c>
      <c r="AR86" s="67">
        <f>SUMIFS('N1.3_Project_Listing'!$P$16:$P$829,'N1.3_Project_Listing'!$B$16:$B$829,$B86,'N1.3_Project_Listing'!$D$16:$D$829,$B$78,'N1.3_Project_Listing'!$J$16:$J$829,AR$16,'N1.3_Project_Listing'!$G$16:$G$829,$AG$15)</f>
        <v>0</v>
      </c>
      <c r="AS86" s="67">
        <f>SUMIFS('N1.3_Project_Listing'!$P$16:$P$829,'N1.3_Project_Listing'!$B$16:$B$829,$B86,'N1.3_Project_Listing'!$D$16:$D$829,$B$78,'N1.3_Project_Listing'!$J$16:$J$829,AS$16,'N1.3_Project_Listing'!$G$16:$G$829,$AG$15)</f>
        <v>0</v>
      </c>
      <c r="AT86" s="63">
        <f t="shared" si="181"/>
        <v>0</v>
      </c>
      <c r="AV86" s="158" t="str">
        <f t="shared" si="171"/>
        <v>-</v>
      </c>
      <c r="AW86" s="67">
        <f>SUMIFS('N1.3_Project_Listing'!$R$16:$R$829,'N1.3_Project_Listing'!$B$16:$B$829,$B86,'N1.3_Project_Listing'!$D$16:$D$829,$B$78,'N1.3_Project_Listing'!$J$16:$J$829,AW$16,'N1.3_Project_Listing'!$G$16:$G$829,$AV$15)</f>
        <v>0</v>
      </c>
      <c r="AX86" s="67">
        <f>SUMIFS('N1.3_Project_Listing'!$R$16:$R$829,'N1.3_Project_Listing'!$B$16:$B$829,$B86,'N1.3_Project_Listing'!$D$16:$D$829,$B$78,'N1.3_Project_Listing'!$J$16:$J$829,AX$16,'N1.3_Project_Listing'!$G$16:$G$829,$AV$15)</f>
        <v>0</v>
      </c>
      <c r="AY86" s="67">
        <f>SUMIFS('N1.3_Project_Listing'!$R$16:$R$829,'N1.3_Project_Listing'!$B$16:$B$829,$B86,'N1.3_Project_Listing'!$D$16:$D$829,$B$78,'N1.3_Project_Listing'!$J$16:$J$829,AY$16,'N1.3_Project_Listing'!$G$16:$G$829,$AV$15)</f>
        <v>0</v>
      </c>
      <c r="AZ86" s="67">
        <f>SUMIFS('N1.3_Project_Listing'!$R$16:$R$829,'N1.3_Project_Listing'!$B$16:$B$829,$B86,'N1.3_Project_Listing'!$D$16:$D$829,$B$78,'N1.3_Project_Listing'!$J$16:$J$829,AZ$16,'N1.3_Project_Listing'!$G$16:$G$829,$AV$15)</f>
        <v>0</v>
      </c>
      <c r="BA86" s="67">
        <f>SUMIFS('N1.3_Project_Listing'!$R$16:$R$829,'N1.3_Project_Listing'!$B$16:$B$829,$B86,'N1.3_Project_Listing'!$D$16:$D$829,$B$78,'N1.3_Project_Listing'!$J$16:$J$829,BA$16,'N1.3_Project_Listing'!$G$16:$G$829,$AV$15)</f>
        <v>0</v>
      </c>
      <c r="BB86" s="63">
        <f t="shared" si="182"/>
        <v>0</v>
      </c>
      <c r="BC86" s="116" t="s">
        <v>441</v>
      </c>
      <c r="BD86" s="67">
        <f>SUMIFS('N1.3_Project_Listing'!$P$16:$P$829,'N1.3_Project_Listing'!$B$16:$B$829,$B86,'N1.3_Project_Listing'!$D$16:$D$829,$B$78,'N1.3_Project_Listing'!$J$16:$J$829,BD$16,'N1.3_Project_Listing'!$G$16:$G$829,$AV$15)</f>
        <v>0</v>
      </c>
      <c r="BE86" s="67">
        <f>SUMIFS('N1.3_Project_Listing'!$P$16:$P$829,'N1.3_Project_Listing'!$B$16:$B$829,$B86,'N1.3_Project_Listing'!$D$16:$D$829,$B$78,'N1.3_Project_Listing'!$J$16:$J$829,BE$16,'N1.3_Project_Listing'!$G$16:$G$829,$AV$15)</f>
        <v>0</v>
      </c>
      <c r="BF86" s="67">
        <f>SUMIFS('N1.3_Project_Listing'!$P$16:$P$829,'N1.3_Project_Listing'!$B$16:$B$829,$B86,'N1.3_Project_Listing'!$D$16:$D$829,$B$78,'N1.3_Project_Listing'!$J$16:$J$829,BF$16,'N1.3_Project_Listing'!$G$16:$G$829,$AV$15)</f>
        <v>0</v>
      </c>
      <c r="BG86" s="67">
        <f>SUMIFS('N1.3_Project_Listing'!$P$16:$P$829,'N1.3_Project_Listing'!$B$16:$B$829,$B86,'N1.3_Project_Listing'!$D$16:$D$829,$B$78,'N1.3_Project_Listing'!$J$16:$J$829,BG$16,'N1.3_Project_Listing'!$G$16:$G$829,$AV$15)</f>
        <v>0</v>
      </c>
      <c r="BH86" s="67">
        <f>SUMIFS('N1.3_Project_Listing'!$P$16:$P$829,'N1.3_Project_Listing'!$B$16:$B$829,$B86,'N1.3_Project_Listing'!$D$16:$D$829,$B$78,'N1.3_Project_Listing'!$J$16:$J$829,BH$16,'N1.3_Project_Listing'!$G$16:$G$829,$AV$15)</f>
        <v>0</v>
      </c>
      <c r="BI86" s="63">
        <f t="shared" si="183"/>
        <v>0</v>
      </c>
      <c r="BK86" s="158" t="str">
        <f t="shared" si="172"/>
        <v>-</v>
      </c>
      <c r="BL86" s="67">
        <f>SUMIFS('N1.3_Project_Listing'!$R$16:$R$829,'N1.3_Project_Listing'!$B$16:$B$829,$B86,'N1.3_Project_Listing'!$D$16:$D$829,$B$78,'N1.3_Project_Listing'!$J$16:$J$829,BL$16,'N1.3_Project_Listing'!$G$16:$G$829,$BK$15)</f>
        <v>0</v>
      </c>
      <c r="BM86" s="67">
        <f>SUMIFS('N1.3_Project_Listing'!$R$16:$R$829,'N1.3_Project_Listing'!$B$16:$B$829,$B86,'N1.3_Project_Listing'!$D$16:$D$829,$B$78,'N1.3_Project_Listing'!$J$16:$J$829,BM$16,'N1.3_Project_Listing'!$G$16:$G$829,$BK$15)</f>
        <v>0</v>
      </c>
      <c r="BN86" s="67">
        <f>SUMIFS('N1.3_Project_Listing'!$R$16:$R$829,'N1.3_Project_Listing'!$B$16:$B$829,$B86,'N1.3_Project_Listing'!$D$16:$D$829,$B$78,'N1.3_Project_Listing'!$J$16:$J$829,BN$16,'N1.3_Project_Listing'!$G$16:$G$829,$BK$15)</f>
        <v>0</v>
      </c>
      <c r="BO86" s="67">
        <f>SUMIFS('N1.3_Project_Listing'!$R$16:$R$829,'N1.3_Project_Listing'!$B$16:$B$829,$B86,'N1.3_Project_Listing'!$D$16:$D$829,$B$78,'N1.3_Project_Listing'!$J$16:$J$829,BO$16,'N1.3_Project_Listing'!$G$16:$G$829,$BK$15)</f>
        <v>0</v>
      </c>
      <c r="BP86" s="67">
        <f>SUMIFS('N1.3_Project_Listing'!$R$16:$R$829,'N1.3_Project_Listing'!$B$16:$B$829,$B86,'N1.3_Project_Listing'!$D$16:$D$829,$B$78,'N1.3_Project_Listing'!$J$16:$J$829,BP$16,'N1.3_Project_Listing'!$G$16:$G$829,$BK$15)</f>
        <v>0</v>
      </c>
      <c r="BQ86" s="63">
        <f t="shared" si="184"/>
        <v>0</v>
      </c>
      <c r="BR86" s="116" t="s">
        <v>441</v>
      </c>
      <c r="BS86" s="67">
        <f>SUMIFS('N1.3_Project_Listing'!$P$16:$P$829,'N1.3_Project_Listing'!$B$16:$B$829,$B86,'N1.3_Project_Listing'!$D$16:$D$829,$B$78,'N1.3_Project_Listing'!$J$16:$J$829,BS$16,'N1.3_Project_Listing'!$G$16:$G$829,$BK$15)</f>
        <v>0</v>
      </c>
      <c r="BT86" s="67">
        <f>SUMIFS('N1.3_Project_Listing'!$P$16:$P$829,'N1.3_Project_Listing'!$B$16:$B$829,$B86,'N1.3_Project_Listing'!$D$16:$D$829,$B$78,'N1.3_Project_Listing'!$J$16:$J$829,BT$16,'N1.3_Project_Listing'!$G$16:$G$829,$BK$15)</f>
        <v>0</v>
      </c>
      <c r="BU86" s="67">
        <f>SUMIFS('N1.3_Project_Listing'!$P$16:$P$829,'N1.3_Project_Listing'!$B$16:$B$829,$B86,'N1.3_Project_Listing'!$D$16:$D$829,$B$78,'N1.3_Project_Listing'!$J$16:$J$829,BU$16,'N1.3_Project_Listing'!$G$16:$G$829,$BK$15)</f>
        <v>0</v>
      </c>
      <c r="BV86" s="67">
        <f>SUMIFS('N1.3_Project_Listing'!$P$16:$P$829,'N1.3_Project_Listing'!$B$16:$B$829,$B86,'N1.3_Project_Listing'!$D$16:$D$829,$B$78,'N1.3_Project_Listing'!$J$16:$J$829,BV$16,'N1.3_Project_Listing'!$G$16:$G$829,$BK$15)</f>
        <v>0</v>
      </c>
      <c r="BW86" s="67">
        <f>SUMIFS('N1.3_Project_Listing'!$P$16:$P$829,'N1.3_Project_Listing'!$B$16:$B$829,$B86,'N1.3_Project_Listing'!$D$16:$D$829,$B$78,'N1.3_Project_Listing'!$J$16:$J$829,BW$16,'N1.3_Project_Listing'!$G$16:$G$829,$BK$15)</f>
        <v>0</v>
      </c>
      <c r="BX86" s="63">
        <f t="shared" si="185"/>
        <v>0</v>
      </c>
    </row>
    <row r="87" spans="2:76" hidden="1">
      <c r="B87" s="132" t="str">
        <f t="shared" si="173"/>
        <v>No entry required</v>
      </c>
      <c r="C87" s="158" t="str">
        <f t="shared" si="173"/>
        <v>-</v>
      </c>
      <c r="D87" s="63">
        <f t="shared" si="174"/>
        <v>0</v>
      </c>
      <c r="E87" s="63">
        <f t="shared" si="161"/>
        <v>0</v>
      </c>
      <c r="F87" s="63">
        <f t="shared" si="162"/>
        <v>0</v>
      </c>
      <c r="G87" s="63">
        <f t="shared" si="163"/>
        <v>0</v>
      </c>
      <c r="H87" s="63">
        <f t="shared" si="164"/>
        <v>0</v>
      </c>
      <c r="I87" s="63">
        <f t="shared" si="175"/>
        <v>0</v>
      </c>
      <c r="J87" s="116" t="s">
        <v>441</v>
      </c>
      <c r="K87" s="63">
        <f t="shared" si="165"/>
        <v>0</v>
      </c>
      <c r="L87" s="63">
        <f t="shared" si="166"/>
        <v>0</v>
      </c>
      <c r="M87" s="63">
        <f t="shared" si="167"/>
        <v>0</v>
      </c>
      <c r="N87" s="63">
        <f t="shared" si="168"/>
        <v>0</v>
      </c>
      <c r="O87" s="63">
        <f t="shared" si="169"/>
        <v>0</v>
      </c>
      <c r="P87" s="63">
        <f t="shared" si="176"/>
        <v>0</v>
      </c>
      <c r="R87" s="158" t="str">
        <f t="shared" si="177"/>
        <v>-</v>
      </c>
      <c r="S87" s="67">
        <f>SUMIFS('N1.3_Project_Listing'!$R$16:$R$829,'N1.3_Project_Listing'!$B$16:$B$829,$B87,'N1.3_Project_Listing'!$D$16:$D$829,$B$78,'N1.3_Project_Listing'!$J$16:$J$829,S$16,'N1.3_Project_Listing'!$G$16:$G$829,$R$15)</f>
        <v>0</v>
      </c>
      <c r="T87" s="67">
        <f>SUMIFS('N1.3_Project_Listing'!$R$16:$R$829,'N1.3_Project_Listing'!$B$16:$B$829,$B87,'N1.3_Project_Listing'!$D$16:$D$829,$B$78,'N1.3_Project_Listing'!$J$16:$J$829,T$16,'N1.3_Project_Listing'!$G$16:$G$829,$R$15)</f>
        <v>0</v>
      </c>
      <c r="U87" s="67">
        <f>SUMIFS('N1.3_Project_Listing'!$R$16:$R$829,'N1.3_Project_Listing'!$B$16:$B$829,$B87,'N1.3_Project_Listing'!$D$16:$D$829,$B$78,'N1.3_Project_Listing'!$J$16:$J$829,U$16,'N1.3_Project_Listing'!$G$16:$G$829,$R$15)</f>
        <v>0</v>
      </c>
      <c r="V87" s="67">
        <f>SUMIFS('N1.3_Project_Listing'!$R$16:$R$829,'N1.3_Project_Listing'!$B$16:$B$829,$B87,'N1.3_Project_Listing'!$D$16:$D$829,$B$78,'N1.3_Project_Listing'!$J$16:$J$829,V$16,'N1.3_Project_Listing'!$G$16:$G$829,$R$15)</f>
        <v>0</v>
      </c>
      <c r="W87" s="67">
        <f>SUMIFS('N1.3_Project_Listing'!$R$16:$R$829,'N1.3_Project_Listing'!$B$16:$B$829,$B87,'N1.3_Project_Listing'!$D$16:$D$829,$B$78,'N1.3_Project_Listing'!$J$16:$J$829,W$16,'N1.3_Project_Listing'!$G$16:$G$829,$R$15)</f>
        <v>0</v>
      </c>
      <c r="X87" s="63">
        <f t="shared" si="178"/>
        <v>0</v>
      </c>
      <c r="Y87" s="116" t="s">
        <v>441</v>
      </c>
      <c r="Z87" s="67">
        <f>SUMIFS('N1.3_Project_Listing'!$P$16:$P$829,'N1.3_Project_Listing'!$B$16:$B$829,$B87,'N1.3_Project_Listing'!$D$16:$D$829,$B$78,'N1.3_Project_Listing'!$J$16:$J$829,Z$16,'N1.3_Project_Listing'!$G$16:$G$829,$R$15)</f>
        <v>0</v>
      </c>
      <c r="AA87" s="67">
        <f>SUMIFS('N1.3_Project_Listing'!$P$16:$P$829,'N1.3_Project_Listing'!$B$16:$B$829,$B87,'N1.3_Project_Listing'!$D$16:$D$829,$B$78,'N1.3_Project_Listing'!$J$16:$J$829,AA$16,'N1.3_Project_Listing'!$G$16:$G$829,$R$15)</f>
        <v>0</v>
      </c>
      <c r="AB87" s="67">
        <f>SUMIFS('N1.3_Project_Listing'!$P$16:$P$829,'N1.3_Project_Listing'!$B$16:$B$829,$B87,'N1.3_Project_Listing'!$D$16:$D$829,$B$78,'N1.3_Project_Listing'!$J$16:$J$829,AB$16,'N1.3_Project_Listing'!$G$16:$G$829,$R$15)</f>
        <v>0</v>
      </c>
      <c r="AC87" s="67">
        <f>SUMIFS('N1.3_Project_Listing'!$P$16:$P$829,'N1.3_Project_Listing'!$B$16:$B$829,$B87,'N1.3_Project_Listing'!$D$16:$D$829,$B$78,'N1.3_Project_Listing'!$J$16:$J$829,AC$16,'N1.3_Project_Listing'!$G$16:$G$829,$R$15)</f>
        <v>0</v>
      </c>
      <c r="AD87" s="67">
        <f>SUMIFS('N1.3_Project_Listing'!$P$16:$P$829,'N1.3_Project_Listing'!$B$16:$B$829,$B87,'N1.3_Project_Listing'!$D$16:$D$829,$B$78,'N1.3_Project_Listing'!$J$16:$J$829,AD$16,'N1.3_Project_Listing'!$G$16:$G$829,$R$15)</f>
        <v>0</v>
      </c>
      <c r="AE87" s="63">
        <f t="shared" si="179"/>
        <v>0</v>
      </c>
      <c r="AG87" s="158" t="str">
        <f t="shared" si="170"/>
        <v>-</v>
      </c>
      <c r="AH87" s="67">
        <f>SUMIFS('N1.3_Project_Listing'!$R$16:$R$829,'N1.3_Project_Listing'!$B$16:$B$829,$B87,'N1.3_Project_Listing'!$D$16:$D$829,$B$78,'N1.3_Project_Listing'!$J$16:$J$829,AH$16,'N1.3_Project_Listing'!$G$16:$G$829,$AG$15)</f>
        <v>0</v>
      </c>
      <c r="AI87" s="67">
        <f>SUMIFS('N1.3_Project_Listing'!$R$16:$R$829,'N1.3_Project_Listing'!$B$16:$B$829,$B87,'N1.3_Project_Listing'!$D$16:$D$829,$B$78,'N1.3_Project_Listing'!$J$16:$J$829,AI$16,'N1.3_Project_Listing'!$G$16:$G$829,$AG$15)</f>
        <v>0</v>
      </c>
      <c r="AJ87" s="67">
        <f>SUMIFS('N1.3_Project_Listing'!$R$16:$R$829,'N1.3_Project_Listing'!$B$16:$B$829,$B87,'N1.3_Project_Listing'!$D$16:$D$829,$B$78,'N1.3_Project_Listing'!$J$16:$J$829,AJ$16,'N1.3_Project_Listing'!$G$16:$G$829,$AG$15)</f>
        <v>0</v>
      </c>
      <c r="AK87" s="67">
        <f>SUMIFS('N1.3_Project_Listing'!$R$16:$R$829,'N1.3_Project_Listing'!$B$16:$B$829,$B87,'N1.3_Project_Listing'!$D$16:$D$829,$B$78,'N1.3_Project_Listing'!$J$16:$J$829,AK$16,'N1.3_Project_Listing'!$G$16:$G$829,$AG$15)</f>
        <v>0</v>
      </c>
      <c r="AL87" s="67">
        <f>SUMIFS('N1.3_Project_Listing'!$R$16:$R$829,'N1.3_Project_Listing'!$B$16:$B$829,$B87,'N1.3_Project_Listing'!$D$16:$D$829,$B$78,'N1.3_Project_Listing'!$J$16:$J$829,AL$16,'N1.3_Project_Listing'!$G$16:$G$829,$AG$15)</f>
        <v>0</v>
      </c>
      <c r="AM87" s="63">
        <f t="shared" si="180"/>
        <v>0</v>
      </c>
      <c r="AN87" s="116" t="s">
        <v>441</v>
      </c>
      <c r="AO87" s="67">
        <f>SUMIFS('N1.3_Project_Listing'!$P$16:$P$829,'N1.3_Project_Listing'!$B$16:$B$829,$B87,'N1.3_Project_Listing'!$D$16:$D$829,$B$78,'N1.3_Project_Listing'!$J$16:$J$829,AO$16,'N1.3_Project_Listing'!$G$16:$G$829,$AG$15)</f>
        <v>0</v>
      </c>
      <c r="AP87" s="67">
        <f>SUMIFS('N1.3_Project_Listing'!$P$16:$P$829,'N1.3_Project_Listing'!$B$16:$B$829,$B87,'N1.3_Project_Listing'!$D$16:$D$829,$B$78,'N1.3_Project_Listing'!$J$16:$J$829,AP$16,'N1.3_Project_Listing'!$G$16:$G$829,$AG$15)</f>
        <v>0</v>
      </c>
      <c r="AQ87" s="67">
        <f>SUMIFS('N1.3_Project_Listing'!$P$16:$P$829,'N1.3_Project_Listing'!$B$16:$B$829,$B87,'N1.3_Project_Listing'!$D$16:$D$829,$B$78,'N1.3_Project_Listing'!$J$16:$J$829,AQ$16,'N1.3_Project_Listing'!$G$16:$G$829,$AG$15)</f>
        <v>0</v>
      </c>
      <c r="AR87" s="67">
        <f>SUMIFS('N1.3_Project_Listing'!$P$16:$P$829,'N1.3_Project_Listing'!$B$16:$B$829,$B87,'N1.3_Project_Listing'!$D$16:$D$829,$B$78,'N1.3_Project_Listing'!$J$16:$J$829,AR$16,'N1.3_Project_Listing'!$G$16:$G$829,$AG$15)</f>
        <v>0</v>
      </c>
      <c r="AS87" s="67">
        <f>SUMIFS('N1.3_Project_Listing'!$P$16:$P$829,'N1.3_Project_Listing'!$B$16:$B$829,$B87,'N1.3_Project_Listing'!$D$16:$D$829,$B$78,'N1.3_Project_Listing'!$J$16:$J$829,AS$16,'N1.3_Project_Listing'!$G$16:$G$829,$AG$15)</f>
        <v>0</v>
      </c>
      <c r="AT87" s="63">
        <f t="shared" si="181"/>
        <v>0</v>
      </c>
      <c r="AV87" s="158" t="str">
        <f t="shared" si="171"/>
        <v>-</v>
      </c>
      <c r="AW87" s="67">
        <f>SUMIFS('N1.3_Project_Listing'!$R$16:$R$829,'N1.3_Project_Listing'!$B$16:$B$829,$B87,'N1.3_Project_Listing'!$D$16:$D$829,$B$78,'N1.3_Project_Listing'!$J$16:$J$829,AW$16,'N1.3_Project_Listing'!$G$16:$G$829,$AV$15)</f>
        <v>0</v>
      </c>
      <c r="AX87" s="67">
        <f>SUMIFS('N1.3_Project_Listing'!$R$16:$R$829,'N1.3_Project_Listing'!$B$16:$B$829,$B87,'N1.3_Project_Listing'!$D$16:$D$829,$B$78,'N1.3_Project_Listing'!$J$16:$J$829,AX$16,'N1.3_Project_Listing'!$G$16:$G$829,$AV$15)</f>
        <v>0</v>
      </c>
      <c r="AY87" s="67">
        <f>SUMIFS('N1.3_Project_Listing'!$R$16:$R$829,'N1.3_Project_Listing'!$B$16:$B$829,$B87,'N1.3_Project_Listing'!$D$16:$D$829,$B$78,'N1.3_Project_Listing'!$J$16:$J$829,AY$16,'N1.3_Project_Listing'!$G$16:$G$829,$AV$15)</f>
        <v>0</v>
      </c>
      <c r="AZ87" s="67">
        <f>SUMIFS('N1.3_Project_Listing'!$R$16:$R$829,'N1.3_Project_Listing'!$B$16:$B$829,$B87,'N1.3_Project_Listing'!$D$16:$D$829,$B$78,'N1.3_Project_Listing'!$J$16:$J$829,AZ$16,'N1.3_Project_Listing'!$G$16:$G$829,$AV$15)</f>
        <v>0</v>
      </c>
      <c r="BA87" s="67">
        <f>SUMIFS('N1.3_Project_Listing'!$R$16:$R$829,'N1.3_Project_Listing'!$B$16:$B$829,$B87,'N1.3_Project_Listing'!$D$16:$D$829,$B$78,'N1.3_Project_Listing'!$J$16:$J$829,BA$16,'N1.3_Project_Listing'!$G$16:$G$829,$AV$15)</f>
        <v>0</v>
      </c>
      <c r="BB87" s="63">
        <f t="shared" si="182"/>
        <v>0</v>
      </c>
      <c r="BC87" s="116" t="s">
        <v>441</v>
      </c>
      <c r="BD87" s="67">
        <f>SUMIFS('N1.3_Project_Listing'!$P$16:$P$829,'N1.3_Project_Listing'!$B$16:$B$829,$B87,'N1.3_Project_Listing'!$D$16:$D$829,$B$78,'N1.3_Project_Listing'!$J$16:$J$829,BD$16,'N1.3_Project_Listing'!$G$16:$G$829,$AV$15)</f>
        <v>0</v>
      </c>
      <c r="BE87" s="67">
        <f>SUMIFS('N1.3_Project_Listing'!$P$16:$P$829,'N1.3_Project_Listing'!$B$16:$B$829,$B87,'N1.3_Project_Listing'!$D$16:$D$829,$B$78,'N1.3_Project_Listing'!$J$16:$J$829,BE$16,'N1.3_Project_Listing'!$G$16:$G$829,$AV$15)</f>
        <v>0</v>
      </c>
      <c r="BF87" s="67">
        <f>SUMIFS('N1.3_Project_Listing'!$P$16:$P$829,'N1.3_Project_Listing'!$B$16:$B$829,$B87,'N1.3_Project_Listing'!$D$16:$D$829,$B$78,'N1.3_Project_Listing'!$J$16:$J$829,BF$16,'N1.3_Project_Listing'!$G$16:$G$829,$AV$15)</f>
        <v>0</v>
      </c>
      <c r="BG87" s="67">
        <f>SUMIFS('N1.3_Project_Listing'!$P$16:$P$829,'N1.3_Project_Listing'!$B$16:$B$829,$B87,'N1.3_Project_Listing'!$D$16:$D$829,$B$78,'N1.3_Project_Listing'!$J$16:$J$829,BG$16,'N1.3_Project_Listing'!$G$16:$G$829,$AV$15)</f>
        <v>0</v>
      </c>
      <c r="BH87" s="67">
        <f>SUMIFS('N1.3_Project_Listing'!$P$16:$P$829,'N1.3_Project_Listing'!$B$16:$B$829,$B87,'N1.3_Project_Listing'!$D$16:$D$829,$B$78,'N1.3_Project_Listing'!$J$16:$J$829,BH$16,'N1.3_Project_Listing'!$G$16:$G$829,$AV$15)</f>
        <v>0</v>
      </c>
      <c r="BI87" s="63">
        <f t="shared" si="183"/>
        <v>0</v>
      </c>
      <c r="BK87" s="158" t="str">
        <f t="shared" si="172"/>
        <v>-</v>
      </c>
      <c r="BL87" s="67">
        <f>SUMIFS('N1.3_Project_Listing'!$R$16:$R$829,'N1.3_Project_Listing'!$B$16:$B$829,$B87,'N1.3_Project_Listing'!$D$16:$D$829,$B$78,'N1.3_Project_Listing'!$J$16:$J$829,BL$16,'N1.3_Project_Listing'!$G$16:$G$829,$BK$15)</f>
        <v>0</v>
      </c>
      <c r="BM87" s="67">
        <f>SUMIFS('N1.3_Project_Listing'!$R$16:$R$829,'N1.3_Project_Listing'!$B$16:$B$829,$B87,'N1.3_Project_Listing'!$D$16:$D$829,$B$78,'N1.3_Project_Listing'!$J$16:$J$829,BM$16,'N1.3_Project_Listing'!$G$16:$G$829,$BK$15)</f>
        <v>0</v>
      </c>
      <c r="BN87" s="67">
        <f>SUMIFS('N1.3_Project_Listing'!$R$16:$R$829,'N1.3_Project_Listing'!$B$16:$B$829,$B87,'N1.3_Project_Listing'!$D$16:$D$829,$B$78,'N1.3_Project_Listing'!$J$16:$J$829,BN$16,'N1.3_Project_Listing'!$G$16:$G$829,$BK$15)</f>
        <v>0</v>
      </c>
      <c r="BO87" s="67">
        <f>SUMIFS('N1.3_Project_Listing'!$R$16:$R$829,'N1.3_Project_Listing'!$B$16:$B$829,$B87,'N1.3_Project_Listing'!$D$16:$D$829,$B$78,'N1.3_Project_Listing'!$J$16:$J$829,BO$16,'N1.3_Project_Listing'!$G$16:$G$829,$BK$15)</f>
        <v>0</v>
      </c>
      <c r="BP87" s="67">
        <f>SUMIFS('N1.3_Project_Listing'!$R$16:$R$829,'N1.3_Project_Listing'!$B$16:$B$829,$B87,'N1.3_Project_Listing'!$D$16:$D$829,$B$78,'N1.3_Project_Listing'!$J$16:$J$829,BP$16,'N1.3_Project_Listing'!$G$16:$G$829,$BK$15)</f>
        <v>0</v>
      </c>
      <c r="BQ87" s="63">
        <f t="shared" si="184"/>
        <v>0</v>
      </c>
      <c r="BR87" s="116" t="s">
        <v>441</v>
      </c>
      <c r="BS87" s="67">
        <f>SUMIFS('N1.3_Project_Listing'!$P$16:$P$829,'N1.3_Project_Listing'!$B$16:$B$829,$B87,'N1.3_Project_Listing'!$D$16:$D$829,$B$78,'N1.3_Project_Listing'!$J$16:$J$829,BS$16,'N1.3_Project_Listing'!$G$16:$G$829,$BK$15)</f>
        <v>0</v>
      </c>
      <c r="BT87" s="67">
        <f>SUMIFS('N1.3_Project_Listing'!$P$16:$P$829,'N1.3_Project_Listing'!$B$16:$B$829,$B87,'N1.3_Project_Listing'!$D$16:$D$829,$B$78,'N1.3_Project_Listing'!$J$16:$J$829,BT$16,'N1.3_Project_Listing'!$G$16:$G$829,$BK$15)</f>
        <v>0</v>
      </c>
      <c r="BU87" s="67">
        <f>SUMIFS('N1.3_Project_Listing'!$P$16:$P$829,'N1.3_Project_Listing'!$B$16:$B$829,$B87,'N1.3_Project_Listing'!$D$16:$D$829,$B$78,'N1.3_Project_Listing'!$J$16:$J$829,BU$16,'N1.3_Project_Listing'!$G$16:$G$829,$BK$15)</f>
        <v>0</v>
      </c>
      <c r="BV87" s="67">
        <f>SUMIFS('N1.3_Project_Listing'!$P$16:$P$829,'N1.3_Project_Listing'!$B$16:$B$829,$B87,'N1.3_Project_Listing'!$D$16:$D$829,$B$78,'N1.3_Project_Listing'!$J$16:$J$829,BV$16,'N1.3_Project_Listing'!$G$16:$G$829,$BK$15)</f>
        <v>0</v>
      </c>
      <c r="BW87" s="67">
        <f>SUMIFS('N1.3_Project_Listing'!$P$16:$P$829,'N1.3_Project_Listing'!$B$16:$B$829,$B87,'N1.3_Project_Listing'!$D$16:$D$829,$B$78,'N1.3_Project_Listing'!$J$16:$J$829,BW$16,'N1.3_Project_Listing'!$G$16:$G$829,$BK$15)</f>
        <v>0</v>
      </c>
      <c r="BX87" s="63">
        <f t="shared" si="185"/>
        <v>0</v>
      </c>
    </row>
    <row r="88" spans="2:76" hidden="1">
      <c r="B88" s="132" t="str">
        <f t="shared" si="173"/>
        <v>No entry required</v>
      </c>
      <c r="C88" s="158" t="str">
        <f t="shared" si="173"/>
        <v>-</v>
      </c>
      <c r="D88" s="63">
        <f t="shared" si="174"/>
        <v>0</v>
      </c>
      <c r="E88" s="63">
        <f t="shared" si="161"/>
        <v>0</v>
      </c>
      <c r="F88" s="63">
        <f t="shared" si="162"/>
        <v>0</v>
      </c>
      <c r="G88" s="63">
        <f t="shared" si="163"/>
        <v>0</v>
      </c>
      <c r="H88" s="63">
        <f t="shared" si="164"/>
        <v>0</v>
      </c>
      <c r="I88" s="63">
        <f t="shared" si="175"/>
        <v>0</v>
      </c>
      <c r="J88" s="116" t="s">
        <v>441</v>
      </c>
      <c r="K88" s="63">
        <f t="shared" si="165"/>
        <v>0</v>
      </c>
      <c r="L88" s="63">
        <f t="shared" si="166"/>
        <v>0</v>
      </c>
      <c r="M88" s="63">
        <f t="shared" si="167"/>
        <v>0</v>
      </c>
      <c r="N88" s="63">
        <f t="shared" si="168"/>
        <v>0</v>
      </c>
      <c r="O88" s="63">
        <f t="shared" si="169"/>
        <v>0</v>
      </c>
      <c r="P88" s="63">
        <f t="shared" si="176"/>
        <v>0</v>
      </c>
      <c r="R88" s="158" t="str">
        <f t="shared" si="177"/>
        <v>-</v>
      </c>
      <c r="S88" s="67">
        <f>SUMIFS('N1.3_Project_Listing'!$R$16:$R$829,'N1.3_Project_Listing'!$B$16:$B$829,$B88,'N1.3_Project_Listing'!$D$16:$D$829,$B$78,'N1.3_Project_Listing'!$J$16:$J$829,S$16,'N1.3_Project_Listing'!$G$16:$G$829,$R$15)</f>
        <v>0</v>
      </c>
      <c r="T88" s="67">
        <f>SUMIFS('N1.3_Project_Listing'!$R$16:$R$829,'N1.3_Project_Listing'!$B$16:$B$829,$B88,'N1.3_Project_Listing'!$D$16:$D$829,$B$78,'N1.3_Project_Listing'!$J$16:$J$829,T$16,'N1.3_Project_Listing'!$G$16:$G$829,$R$15)</f>
        <v>0</v>
      </c>
      <c r="U88" s="67">
        <f>SUMIFS('N1.3_Project_Listing'!$R$16:$R$829,'N1.3_Project_Listing'!$B$16:$B$829,$B88,'N1.3_Project_Listing'!$D$16:$D$829,$B$78,'N1.3_Project_Listing'!$J$16:$J$829,U$16,'N1.3_Project_Listing'!$G$16:$G$829,$R$15)</f>
        <v>0</v>
      </c>
      <c r="V88" s="67">
        <f>SUMIFS('N1.3_Project_Listing'!$R$16:$R$829,'N1.3_Project_Listing'!$B$16:$B$829,$B88,'N1.3_Project_Listing'!$D$16:$D$829,$B$78,'N1.3_Project_Listing'!$J$16:$J$829,V$16,'N1.3_Project_Listing'!$G$16:$G$829,$R$15)</f>
        <v>0</v>
      </c>
      <c r="W88" s="67">
        <f>SUMIFS('N1.3_Project_Listing'!$R$16:$R$829,'N1.3_Project_Listing'!$B$16:$B$829,$B88,'N1.3_Project_Listing'!$D$16:$D$829,$B$78,'N1.3_Project_Listing'!$J$16:$J$829,W$16,'N1.3_Project_Listing'!$G$16:$G$829,$R$15)</f>
        <v>0</v>
      </c>
      <c r="X88" s="63">
        <f t="shared" si="178"/>
        <v>0</v>
      </c>
      <c r="Y88" s="116" t="s">
        <v>441</v>
      </c>
      <c r="Z88" s="67">
        <f>SUMIFS('N1.3_Project_Listing'!$P$16:$P$829,'N1.3_Project_Listing'!$B$16:$B$829,$B88,'N1.3_Project_Listing'!$D$16:$D$829,$B$78,'N1.3_Project_Listing'!$J$16:$J$829,Z$16,'N1.3_Project_Listing'!$G$16:$G$829,$R$15)</f>
        <v>0</v>
      </c>
      <c r="AA88" s="67">
        <f>SUMIFS('N1.3_Project_Listing'!$P$16:$P$829,'N1.3_Project_Listing'!$B$16:$B$829,$B88,'N1.3_Project_Listing'!$D$16:$D$829,$B$78,'N1.3_Project_Listing'!$J$16:$J$829,AA$16,'N1.3_Project_Listing'!$G$16:$G$829,$R$15)</f>
        <v>0</v>
      </c>
      <c r="AB88" s="67">
        <f>SUMIFS('N1.3_Project_Listing'!$P$16:$P$829,'N1.3_Project_Listing'!$B$16:$B$829,$B88,'N1.3_Project_Listing'!$D$16:$D$829,$B$78,'N1.3_Project_Listing'!$J$16:$J$829,AB$16,'N1.3_Project_Listing'!$G$16:$G$829,$R$15)</f>
        <v>0</v>
      </c>
      <c r="AC88" s="67">
        <f>SUMIFS('N1.3_Project_Listing'!$P$16:$P$829,'N1.3_Project_Listing'!$B$16:$B$829,$B88,'N1.3_Project_Listing'!$D$16:$D$829,$B$78,'N1.3_Project_Listing'!$J$16:$J$829,AC$16,'N1.3_Project_Listing'!$G$16:$G$829,$R$15)</f>
        <v>0</v>
      </c>
      <c r="AD88" s="67">
        <f>SUMIFS('N1.3_Project_Listing'!$P$16:$P$829,'N1.3_Project_Listing'!$B$16:$B$829,$B88,'N1.3_Project_Listing'!$D$16:$D$829,$B$78,'N1.3_Project_Listing'!$J$16:$J$829,AD$16,'N1.3_Project_Listing'!$G$16:$G$829,$R$15)</f>
        <v>0</v>
      </c>
      <c r="AE88" s="63">
        <f t="shared" si="179"/>
        <v>0</v>
      </c>
      <c r="AG88" s="158" t="str">
        <f t="shared" si="170"/>
        <v>-</v>
      </c>
      <c r="AH88" s="67">
        <f>SUMIFS('N1.3_Project_Listing'!$R$16:$R$829,'N1.3_Project_Listing'!$B$16:$B$829,$B88,'N1.3_Project_Listing'!$D$16:$D$829,$B$78,'N1.3_Project_Listing'!$J$16:$J$829,AH$16,'N1.3_Project_Listing'!$G$16:$G$829,$AG$15)</f>
        <v>0</v>
      </c>
      <c r="AI88" s="67">
        <f>SUMIFS('N1.3_Project_Listing'!$R$16:$R$829,'N1.3_Project_Listing'!$B$16:$B$829,$B88,'N1.3_Project_Listing'!$D$16:$D$829,$B$78,'N1.3_Project_Listing'!$J$16:$J$829,AI$16,'N1.3_Project_Listing'!$G$16:$G$829,$AG$15)</f>
        <v>0</v>
      </c>
      <c r="AJ88" s="67">
        <f>SUMIFS('N1.3_Project_Listing'!$R$16:$R$829,'N1.3_Project_Listing'!$B$16:$B$829,$B88,'N1.3_Project_Listing'!$D$16:$D$829,$B$78,'N1.3_Project_Listing'!$J$16:$J$829,AJ$16,'N1.3_Project_Listing'!$G$16:$G$829,$AG$15)</f>
        <v>0</v>
      </c>
      <c r="AK88" s="67">
        <f>SUMIFS('N1.3_Project_Listing'!$R$16:$R$829,'N1.3_Project_Listing'!$B$16:$B$829,$B88,'N1.3_Project_Listing'!$D$16:$D$829,$B$78,'N1.3_Project_Listing'!$J$16:$J$829,AK$16,'N1.3_Project_Listing'!$G$16:$G$829,$AG$15)</f>
        <v>0</v>
      </c>
      <c r="AL88" s="67">
        <f>SUMIFS('N1.3_Project_Listing'!$R$16:$R$829,'N1.3_Project_Listing'!$B$16:$B$829,$B88,'N1.3_Project_Listing'!$D$16:$D$829,$B$78,'N1.3_Project_Listing'!$J$16:$J$829,AL$16,'N1.3_Project_Listing'!$G$16:$G$829,$AG$15)</f>
        <v>0</v>
      </c>
      <c r="AM88" s="63">
        <f t="shared" si="180"/>
        <v>0</v>
      </c>
      <c r="AN88" s="116" t="s">
        <v>441</v>
      </c>
      <c r="AO88" s="67">
        <f>SUMIFS('N1.3_Project_Listing'!$P$16:$P$829,'N1.3_Project_Listing'!$B$16:$B$829,$B88,'N1.3_Project_Listing'!$D$16:$D$829,$B$78,'N1.3_Project_Listing'!$J$16:$J$829,AO$16,'N1.3_Project_Listing'!$G$16:$G$829,$AG$15)</f>
        <v>0</v>
      </c>
      <c r="AP88" s="67">
        <f>SUMIFS('N1.3_Project_Listing'!$P$16:$P$829,'N1.3_Project_Listing'!$B$16:$B$829,$B88,'N1.3_Project_Listing'!$D$16:$D$829,$B$78,'N1.3_Project_Listing'!$J$16:$J$829,AP$16,'N1.3_Project_Listing'!$G$16:$G$829,$AG$15)</f>
        <v>0</v>
      </c>
      <c r="AQ88" s="67">
        <f>SUMIFS('N1.3_Project_Listing'!$P$16:$P$829,'N1.3_Project_Listing'!$B$16:$B$829,$B88,'N1.3_Project_Listing'!$D$16:$D$829,$B$78,'N1.3_Project_Listing'!$J$16:$J$829,AQ$16,'N1.3_Project_Listing'!$G$16:$G$829,$AG$15)</f>
        <v>0</v>
      </c>
      <c r="AR88" s="67">
        <f>SUMIFS('N1.3_Project_Listing'!$P$16:$P$829,'N1.3_Project_Listing'!$B$16:$B$829,$B88,'N1.3_Project_Listing'!$D$16:$D$829,$B$78,'N1.3_Project_Listing'!$J$16:$J$829,AR$16,'N1.3_Project_Listing'!$G$16:$G$829,$AG$15)</f>
        <v>0</v>
      </c>
      <c r="AS88" s="67">
        <f>SUMIFS('N1.3_Project_Listing'!$P$16:$P$829,'N1.3_Project_Listing'!$B$16:$B$829,$B88,'N1.3_Project_Listing'!$D$16:$D$829,$B$78,'N1.3_Project_Listing'!$J$16:$J$829,AS$16,'N1.3_Project_Listing'!$G$16:$G$829,$AG$15)</f>
        <v>0</v>
      </c>
      <c r="AT88" s="63">
        <f t="shared" si="181"/>
        <v>0</v>
      </c>
      <c r="AV88" s="158" t="str">
        <f t="shared" si="171"/>
        <v>-</v>
      </c>
      <c r="AW88" s="67">
        <f>SUMIFS('N1.3_Project_Listing'!$R$16:$R$829,'N1.3_Project_Listing'!$B$16:$B$829,$B88,'N1.3_Project_Listing'!$D$16:$D$829,$B$78,'N1.3_Project_Listing'!$J$16:$J$829,AW$16,'N1.3_Project_Listing'!$G$16:$G$829,$AV$15)</f>
        <v>0</v>
      </c>
      <c r="AX88" s="67">
        <f>SUMIFS('N1.3_Project_Listing'!$R$16:$R$829,'N1.3_Project_Listing'!$B$16:$B$829,$B88,'N1.3_Project_Listing'!$D$16:$D$829,$B$78,'N1.3_Project_Listing'!$J$16:$J$829,AX$16,'N1.3_Project_Listing'!$G$16:$G$829,$AV$15)</f>
        <v>0</v>
      </c>
      <c r="AY88" s="67">
        <f>SUMIFS('N1.3_Project_Listing'!$R$16:$R$829,'N1.3_Project_Listing'!$B$16:$B$829,$B88,'N1.3_Project_Listing'!$D$16:$D$829,$B$78,'N1.3_Project_Listing'!$J$16:$J$829,AY$16,'N1.3_Project_Listing'!$G$16:$G$829,$AV$15)</f>
        <v>0</v>
      </c>
      <c r="AZ88" s="67">
        <f>SUMIFS('N1.3_Project_Listing'!$R$16:$R$829,'N1.3_Project_Listing'!$B$16:$B$829,$B88,'N1.3_Project_Listing'!$D$16:$D$829,$B$78,'N1.3_Project_Listing'!$J$16:$J$829,AZ$16,'N1.3_Project_Listing'!$G$16:$G$829,$AV$15)</f>
        <v>0</v>
      </c>
      <c r="BA88" s="67">
        <f>SUMIFS('N1.3_Project_Listing'!$R$16:$R$829,'N1.3_Project_Listing'!$B$16:$B$829,$B88,'N1.3_Project_Listing'!$D$16:$D$829,$B$78,'N1.3_Project_Listing'!$J$16:$J$829,BA$16,'N1.3_Project_Listing'!$G$16:$G$829,$AV$15)</f>
        <v>0</v>
      </c>
      <c r="BB88" s="63">
        <f t="shared" si="182"/>
        <v>0</v>
      </c>
      <c r="BC88" s="116" t="s">
        <v>441</v>
      </c>
      <c r="BD88" s="67">
        <f>SUMIFS('N1.3_Project_Listing'!$P$16:$P$829,'N1.3_Project_Listing'!$B$16:$B$829,$B88,'N1.3_Project_Listing'!$D$16:$D$829,$B$78,'N1.3_Project_Listing'!$J$16:$J$829,BD$16,'N1.3_Project_Listing'!$G$16:$G$829,$AV$15)</f>
        <v>0</v>
      </c>
      <c r="BE88" s="67">
        <f>SUMIFS('N1.3_Project_Listing'!$P$16:$P$829,'N1.3_Project_Listing'!$B$16:$B$829,$B88,'N1.3_Project_Listing'!$D$16:$D$829,$B$78,'N1.3_Project_Listing'!$J$16:$J$829,BE$16,'N1.3_Project_Listing'!$G$16:$G$829,$AV$15)</f>
        <v>0</v>
      </c>
      <c r="BF88" s="67">
        <f>SUMIFS('N1.3_Project_Listing'!$P$16:$P$829,'N1.3_Project_Listing'!$B$16:$B$829,$B88,'N1.3_Project_Listing'!$D$16:$D$829,$B$78,'N1.3_Project_Listing'!$J$16:$J$829,BF$16,'N1.3_Project_Listing'!$G$16:$G$829,$AV$15)</f>
        <v>0</v>
      </c>
      <c r="BG88" s="67">
        <f>SUMIFS('N1.3_Project_Listing'!$P$16:$P$829,'N1.3_Project_Listing'!$B$16:$B$829,$B88,'N1.3_Project_Listing'!$D$16:$D$829,$B$78,'N1.3_Project_Listing'!$J$16:$J$829,BG$16,'N1.3_Project_Listing'!$G$16:$G$829,$AV$15)</f>
        <v>0</v>
      </c>
      <c r="BH88" s="67">
        <f>SUMIFS('N1.3_Project_Listing'!$P$16:$P$829,'N1.3_Project_Listing'!$B$16:$B$829,$B88,'N1.3_Project_Listing'!$D$16:$D$829,$B$78,'N1.3_Project_Listing'!$J$16:$J$829,BH$16,'N1.3_Project_Listing'!$G$16:$G$829,$AV$15)</f>
        <v>0</v>
      </c>
      <c r="BI88" s="63">
        <f t="shared" si="183"/>
        <v>0</v>
      </c>
      <c r="BK88" s="158" t="str">
        <f t="shared" si="172"/>
        <v>-</v>
      </c>
      <c r="BL88" s="67">
        <f>SUMIFS('N1.3_Project_Listing'!$R$16:$R$829,'N1.3_Project_Listing'!$B$16:$B$829,$B88,'N1.3_Project_Listing'!$D$16:$D$829,$B$78,'N1.3_Project_Listing'!$J$16:$J$829,BL$16,'N1.3_Project_Listing'!$G$16:$G$829,$BK$15)</f>
        <v>0</v>
      </c>
      <c r="BM88" s="67">
        <f>SUMIFS('N1.3_Project_Listing'!$R$16:$R$829,'N1.3_Project_Listing'!$B$16:$B$829,$B88,'N1.3_Project_Listing'!$D$16:$D$829,$B$78,'N1.3_Project_Listing'!$J$16:$J$829,BM$16,'N1.3_Project_Listing'!$G$16:$G$829,$BK$15)</f>
        <v>0</v>
      </c>
      <c r="BN88" s="67">
        <f>SUMIFS('N1.3_Project_Listing'!$R$16:$R$829,'N1.3_Project_Listing'!$B$16:$B$829,$B88,'N1.3_Project_Listing'!$D$16:$D$829,$B$78,'N1.3_Project_Listing'!$J$16:$J$829,BN$16,'N1.3_Project_Listing'!$G$16:$G$829,$BK$15)</f>
        <v>0</v>
      </c>
      <c r="BO88" s="67">
        <f>SUMIFS('N1.3_Project_Listing'!$R$16:$R$829,'N1.3_Project_Listing'!$B$16:$B$829,$B88,'N1.3_Project_Listing'!$D$16:$D$829,$B$78,'N1.3_Project_Listing'!$J$16:$J$829,BO$16,'N1.3_Project_Listing'!$G$16:$G$829,$BK$15)</f>
        <v>0</v>
      </c>
      <c r="BP88" s="67">
        <f>SUMIFS('N1.3_Project_Listing'!$R$16:$R$829,'N1.3_Project_Listing'!$B$16:$B$829,$B88,'N1.3_Project_Listing'!$D$16:$D$829,$B$78,'N1.3_Project_Listing'!$J$16:$J$829,BP$16,'N1.3_Project_Listing'!$G$16:$G$829,$BK$15)</f>
        <v>0</v>
      </c>
      <c r="BQ88" s="63">
        <f t="shared" si="184"/>
        <v>0</v>
      </c>
      <c r="BR88" s="116" t="s">
        <v>441</v>
      </c>
      <c r="BS88" s="67">
        <f>SUMIFS('N1.3_Project_Listing'!$P$16:$P$829,'N1.3_Project_Listing'!$B$16:$B$829,$B88,'N1.3_Project_Listing'!$D$16:$D$829,$B$78,'N1.3_Project_Listing'!$J$16:$J$829,BS$16,'N1.3_Project_Listing'!$G$16:$G$829,$BK$15)</f>
        <v>0</v>
      </c>
      <c r="BT88" s="67">
        <f>SUMIFS('N1.3_Project_Listing'!$P$16:$P$829,'N1.3_Project_Listing'!$B$16:$B$829,$B88,'N1.3_Project_Listing'!$D$16:$D$829,$B$78,'N1.3_Project_Listing'!$J$16:$J$829,BT$16,'N1.3_Project_Listing'!$G$16:$G$829,$BK$15)</f>
        <v>0</v>
      </c>
      <c r="BU88" s="67">
        <f>SUMIFS('N1.3_Project_Listing'!$P$16:$P$829,'N1.3_Project_Listing'!$B$16:$B$829,$B88,'N1.3_Project_Listing'!$D$16:$D$829,$B$78,'N1.3_Project_Listing'!$J$16:$J$829,BU$16,'N1.3_Project_Listing'!$G$16:$G$829,$BK$15)</f>
        <v>0</v>
      </c>
      <c r="BV88" s="67">
        <f>SUMIFS('N1.3_Project_Listing'!$P$16:$P$829,'N1.3_Project_Listing'!$B$16:$B$829,$B88,'N1.3_Project_Listing'!$D$16:$D$829,$B$78,'N1.3_Project_Listing'!$J$16:$J$829,BV$16,'N1.3_Project_Listing'!$G$16:$G$829,$BK$15)</f>
        <v>0</v>
      </c>
      <c r="BW88" s="67">
        <f>SUMIFS('N1.3_Project_Listing'!$P$16:$P$829,'N1.3_Project_Listing'!$B$16:$B$829,$B88,'N1.3_Project_Listing'!$D$16:$D$829,$B$78,'N1.3_Project_Listing'!$J$16:$J$829,BW$16,'N1.3_Project_Listing'!$G$16:$G$829,$BK$15)</f>
        <v>0</v>
      </c>
      <c r="BX88" s="63">
        <f t="shared" si="185"/>
        <v>0</v>
      </c>
    </row>
    <row r="89" spans="2:76" hidden="1">
      <c r="B89" s="132" t="str">
        <f t="shared" si="173"/>
        <v>No entry required</v>
      </c>
      <c r="C89" s="158" t="str">
        <f t="shared" si="173"/>
        <v>-</v>
      </c>
      <c r="D89" s="63">
        <f t="shared" si="174"/>
        <v>0</v>
      </c>
      <c r="E89" s="63">
        <f t="shared" si="161"/>
        <v>0</v>
      </c>
      <c r="F89" s="63">
        <f t="shared" si="162"/>
        <v>0</v>
      </c>
      <c r="G89" s="63">
        <f t="shared" si="163"/>
        <v>0</v>
      </c>
      <c r="H89" s="63">
        <f t="shared" si="164"/>
        <v>0</v>
      </c>
      <c r="I89" s="63">
        <f t="shared" si="175"/>
        <v>0</v>
      </c>
      <c r="J89" s="116" t="s">
        <v>441</v>
      </c>
      <c r="K89" s="63">
        <f t="shared" si="165"/>
        <v>0</v>
      </c>
      <c r="L89" s="63">
        <f t="shared" si="166"/>
        <v>0</v>
      </c>
      <c r="M89" s="63">
        <f t="shared" si="167"/>
        <v>0</v>
      </c>
      <c r="N89" s="63">
        <f t="shared" si="168"/>
        <v>0</v>
      </c>
      <c r="O89" s="63">
        <f t="shared" si="169"/>
        <v>0</v>
      </c>
      <c r="P89" s="63">
        <f t="shared" si="176"/>
        <v>0</v>
      </c>
      <c r="R89" s="158" t="str">
        <f t="shared" si="177"/>
        <v>-</v>
      </c>
      <c r="S89" s="67">
        <f>SUMIFS('N1.3_Project_Listing'!$R$16:$R$829,'N1.3_Project_Listing'!$B$16:$B$829,$B89,'N1.3_Project_Listing'!$D$16:$D$829,$B$78,'N1.3_Project_Listing'!$J$16:$J$829,S$16,'N1.3_Project_Listing'!$G$16:$G$829,$R$15)</f>
        <v>0</v>
      </c>
      <c r="T89" s="67">
        <f>SUMIFS('N1.3_Project_Listing'!$R$16:$R$829,'N1.3_Project_Listing'!$B$16:$B$829,$B89,'N1.3_Project_Listing'!$D$16:$D$829,$B$78,'N1.3_Project_Listing'!$J$16:$J$829,T$16,'N1.3_Project_Listing'!$G$16:$G$829,$R$15)</f>
        <v>0</v>
      </c>
      <c r="U89" s="67">
        <f>SUMIFS('N1.3_Project_Listing'!$R$16:$R$829,'N1.3_Project_Listing'!$B$16:$B$829,$B89,'N1.3_Project_Listing'!$D$16:$D$829,$B$78,'N1.3_Project_Listing'!$J$16:$J$829,U$16,'N1.3_Project_Listing'!$G$16:$G$829,$R$15)</f>
        <v>0</v>
      </c>
      <c r="V89" s="67">
        <f>SUMIFS('N1.3_Project_Listing'!$R$16:$R$829,'N1.3_Project_Listing'!$B$16:$B$829,$B89,'N1.3_Project_Listing'!$D$16:$D$829,$B$78,'N1.3_Project_Listing'!$J$16:$J$829,V$16,'N1.3_Project_Listing'!$G$16:$G$829,$R$15)</f>
        <v>0</v>
      </c>
      <c r="W89" s="67">
        <f>SUMIFS('N1.3_Project_Listing'!$R$16:$R$829,'N1.3_Project_Listing'!$B$16:$B$829,$B89,'N1.3_Project_Listing'!$D$16:$D$829,$B$78,'N1.3_Project_Listing'!$J$16:$J$829,W$16,'N1.3_Project_Listing'!$G$16:$G$829,$R$15)</f>
        <v>0</v>
      </c>
      <c r="X89" s="63">
        <f t="shared" si="178"/>
        <v>0</v>
      </c>
      <c r="Y89" s="116" t="s">
        <v>441</v>
      </c>
      <c r="Z89" s="67">
        <f>SUMIFS('N1.3_Project_Listing'!$P$16:$P$829,'N1.3_Project_Listing'!$B$16:$B$829,$B89,'N1.3_Project_Listing'!$D$16:$D$829,$B$78,'N1.3_Project_Listing'!$J$16:$J$829,Z$16,'N1.3_Project_Listing'!$G$16:$G$829,$R$15)</f>
        <v>0</v>
      </c>
      <c r="AA89" s="67">
        <f>SUMIFS('N1.3_Project_Listing'!$P$16:$P$829,'N1.3_Project_Listing'!$B$16:$B$829,$B89,'N1.3_Project_Listing'!$D$16:$D$829,$B$78,'N1.3_Project_Listing'!$J$16:$J$829,AA$16,'N1.3_Project_Listing'!$G$16:$G$829,$R$15)</f>
        <v>0</v>
      </c>
      <c r="AB89" s="67">
        <f>SUMIFS('N1.3_Project_Listing'!$P$16:$P$829,'N1.3_Project_Listing'!$B$16:$B$829,$B89,'N1.3_Project_Listing'!$D$16:$D$829,$B$78,'N1.3_Project_Listing'!$J$16:$J$829,AB$16,'N1.3_Project_Listing'!$G$16:$G$829,$R$15)</f>
        <v>0</v>
      </c>
      <c r="AC89" s="67">
        <f>SUMIFS('N1.3_Project_Listing'!$P$16:$P$829,'N1.3_Project_Listing'!$B$16:$B$829,$B89,'N1.3_Project_Listing'!$D$16:$D$829,$B$78,'N1.3_Project_Listing'!$J$16:$J$829,AC$16,'N1.3_Project_Listing'!$G$16:$G$829,$R$15)</f>
        <v>0</v>
      </c>
      <c r="AD89" s="67">
        <f>SUMIFS('N1.3_Project_Listing'!$P$16:$P$829,'N1.3_Project_Listing'!$B$16:$B$829,$B89,'N1.3_Project_Listing'!$D$16:$D$829,$B$78,'N1.3_Project_Listing'!$J$16:$J$829,AD$16,'N1.3_Project_Listing'!$G$16:$G$829,$R$15)</f>
        <v>0</v>
      </c>
      <c r="AE89" s="63">
        <f t="shared" si="179"/>
        <v>0</v>
      </c>
      <c r="AG89" s="158" t="str">
        <f t="shared" si="170"/>
        <v>-</v>
      </c>
      <c r="AH89" s="67">
        <f>SUMIFS('N1.3_Project_Listing'!$R$16:$R$829,'N1.3_Project_Listing'!$B$16:$B$829,$B89,'N1.3_Project_Listing'!$D$16:$D$829,$B$78,'N1.3_Project_Listing'!$J$16:$J$829,AH$16,'N1.3_Project_Listing'!$G$16:$G$829,$AG$15)</f>
        <v>0</v>
      </c>
      <c r="AI89" s="67">
        <f>SUMIFS('N1.3_Project_Listing'!$R$16:$R$829,'N1.3_Project_Listing'!$B$16:$B$829,$B89,'N1.3_Project_Listing'!$D$16:$D$829,$B$78,'N1.3_Project_Listing'!$J$16:$J$829,AI$16,'N1.3_Project_Listing'!$G$16:$G$829,$AG$15)</f>
        <v>0</v>
      </c>
      <c r="AJ89" s="67">
        <f>SUMIFS('N1.3_Project_Listing'!$R$16:$R$829,'N1.3_Project_Listing'!$B$16:$B$829,$B89,'N1.3_Project_Listing'!$D$16:$D$829,$B$78,'N1.3_Project_Listing'!$J$16:$J$829,AJ$16,'N1.3_Project_Listing'!$G$16:$G$829,$AG$15)</f>
        <v>0</v>
      </c>
      <c r="AK89" s="67">
        <f>SUMIFS('N1.3_Project_Listing'!$R$16:$R$829,'N1.3_Project_Listing'!$B$16:$B$829,$B89,'N1.3_Project_Listing'!$D$16:$D$829,$B$78,'N1.3_Project_Listing'!$J$16:$J$829,AK$16,'N1.3_Project_Listing'!$G$16:$G$829,$AG$15)</f>
        <v>0</v>
      </c>
      <c r="AL89" s="67">
        <f>SUMIFS('N1.3_Project_Listing'!$R$16:$R$829,'N1.3_Project_Listing'!$B$16:$B$829,$B89,'N1.3_Project_Listing'!$D$16:$D$829,$B$78,'N1.3_Project_Listing'!$J$16:$J$829,AL$16,'N1.3_Project_Listing'!$G$16:$G$829,$AG$15)</f>
        <v>0</v>
      </c>
      <c r="AM89" s="63">
        <f t="shared" si="180"/>
        <v>0</v>
      </c>
      <c r="AN89" s="116" t="s">
        <v>441</v>
      </c>
      <c r="AO89" s="67">
        <f>SUMIFS('N1.3_Project_Listing'!$P$16:$P$829,'N1.3_Project_Listing'!$B$16:$B$829,$B89,'N1.3_Project_Listing'!$D$16:$D$829,$B$78,'N1.3_Project_Listing'!$J$16:$J$829,AO$16,'N1.3_Project_Listing'!$G$16:$G$829,$AG$15)</f>
        <v>0</v>
      </c>
      <c r="AP89" s="67">
        <f>SUMIFS('N1.3_Project_Listing'!$P$16:$P$829,'N1.3_Project_Listing'!$B$16:$B$829,$B89,'N1.3_Project_Listing'!$D$16:$D$829,$B$78,'N1.3_Project_Listing'!$J$16:$J$829,AP$16,'N1.3_Project_Listing'!$G$16:$G$829,$AG$15)</f>
        <v>0</v>
      </c>
      <c r="AQ89" s="67">
        <f>SUMIFS('N1.3_Project_Listing'!$P$16:$P$829,'N1.3_Project_Listing'!$B$16:$B$829,$B89,'N1.3_Project_Listing'!$D$16:$D$829,$B$78,'N1.3_Project_Listing'!$J$16:$J$829,AQ$16,'N1.3_Project_Listing'!$G$16:$G$829,$AG$15)</f>
        <v>0</v>
      </c>
      <c r="AR89" s="67">
        <f>SUMIFS('N1.3_Project_Listing'!$P$16:$P$829,'N1.3_Project_Listing'!$B$16:$B$829,$B89,'N1.3_Project_Listing'!$D$16:$D$829,$B$78,'N1.3_Project_Listing'!$J$16:$J$829,AR$16,'N1.3_Project_Listing'!$G$16:$G$829,$AG$15)</f>
        <v>0</v>
      </c>
      <c r="AS89" s="67">
        <f>SUMIFS('N1.3_Project_Listing'!$P$16:$P$829,'N1.3_Project_Listing'!$B$16:$B$829,$B89,'N1.3_Project_Listing'!$D$16:$D$829,$B$78,'N1.3_Project_Listing'!$J$16:$J$829,AS$16,'N1.3_Project_Listing'!$G$16:$G$829,$AG$15)</f>
        <v>0</v>
      </c>
      <c r="AT89" s="63">
        <f t="shared" si="181"/>
        <v>0</v>
      </c>
      <c r="AV89" s="158" t="str">
        <f t="shared" si="171"/>
        <v>-</v>
      </c>
      <c r="AW89" s="67">
        <f>SUMIFS('N1.3_Project_Listing'!$R$16:$R$829,'N1.3_Project_Listing'!$B$16:$B$829,$B89,'N1.3_Project_Listing'!$D$16:$D$829,$B$78,'N1.3_Project_Listing'!$J$16:$J$829,AW$16,'N1.3_Project_Listing'!$G$16:$G$829,$AV$15)</f>
        <v>0</v>
      </c>
      <c r="AX89" s="67">
        <f>SUMIFS('N1.3_Project_Listing'!$R$16:$R$829,'N1.3_Project_Listing'!$B$16:$B$829,$B89,'N1.3_Project_Listing'!$D$16:$D$829,$B$78,'N1.3_Project_Listing'!$J$16:$J$829,AX$16,'N1.3_Project_Listing'!$G$16:$G$829,$AV$15)</f>
        <v>0</v>
      </c>
      <c r="AY89" s="67">
        <f>SUMIFS('N1.3_Project_Listing'!$R$16:$R$829,'N1.3_Project_Listing'!$B$16:$B$829,$B89,'N1.3_Project_Listing'!$D$16:$D$829,$B$78,'N1.3_Project_Listing'!$J$16:$J$829,AY$16,'N1.3_Project_Listing'!$G$16:$G$829,$AV$15)</f>
        <v>0</v>
      </c>
      <c r="AZ89" s="67">
        <f>SUMIFS('N1.3_Project_Listing'!$R$16:$R$829,'N1.3_Project_Listing'!$B$16:$B$829,$B89,'N1.3_Project_Listing'!$D$16:$D$829,$B$78,'N1.3_Project_Listing'!$J$16:$J$829,AZ$16,'N1.3_Project_Listing'!$G$16:$G$829,$AV$15)</f>
        <v>0</v>
      </c>
      <c r="BA89" s="67">
        <f>SUMIFS('N1.3_Project_Listing'!$R$16:$R$829,'N1.3_Project_Listing'!$B$16:$B$829,$B89,'N1.3_Project_Listing'!$D$16:$D$829,$B$78,'N1.3_Project_Listing'!$J$16:$J$829,BA$16,'N1.3_Project_Listing'!$G$16:$G$829,$AV$15)</f>
        <v>0</v>
      </c>
      <c r="BB89" s="63">
        <f t="shared" si="182"/>
        <v>0</v>
      </c>
      <c r="BC89" s="116" t="s">
        <v>441</v>
      </c>
      <c r="BD89" s="67">
        <f>SUMIFS('N1.3_Project_Listing'!$P$16:$P$829,'N1.3_Project_Listing'!$B$16:$B$829,$B89,'N1.3_Project_Listing'!$D$16:$D$829,$B$78,'N1.3_Project_Listing'!$J$16:$J$829,BD$16,'N1.3_Project_Listing'!$G$16:$G$829,$AV$15)</f>
        <v>0</v>
      </c>
      <c r="BE89" s="67">
        <f>SUMIFS('N1.3_Project_Listing'!$P$16:$P$829,'N1.3_Project_Listing'!$B$16:$B$829,$B89,'N1.3_Project_Listing'!$D$16:$D$829,$B$78,'N1.3_Project_Listing'!$J$16:$J$829,BE$16,'N1.3_Project_Listing'!$G$16:$G$829,$AV$15)</f>
        <v>0</v>
      </c>
      <c r="BF89" s="67">
        <f>SUMIFS('N1.3_Project_Listing'!$P$16:$P$829,'N1.3_Project_Listing'!$B$16:$B$829,$B89,'N1.3_Project_Listing'!$D$16:$D$829,$B$78,'N1.3_Project_Listing'!$J$16:$J$829,BF$16,'N1.3_Project_Listing'!$G$16:$G$829,$AV$15)</f>
        <v>0</v>
      </c>
      <c r="BG89" s="67">
        <f>SUMIFS('N1.3_Project_Listing'!$P$16:$P$829,'N1.3_Project_Listing'!$B$16:$B$829,$B89,'N1.3_Project_Listing'!$D$16:$D$829,$B$78,'N1.3_Project_Listing'!$J$16:$J$829,BG$16,'N1.3_Project_Listing'!$G$16:$G$829,$AV$15)</f>
        <v>0</v>
      </c>
      <c r="BH89" s="67">
        <f>SUMIFS('N1.3_Project_Listing'!$P$16:$P$829,'N1.3_Project_Listing'!$B$16:$B$829,$B89,'N1.3_Project_Listing'!$D$16:$D$829,$B$78,'N1.3_Project_Listing'!$J$16:$J$829,BH$16,'N1.3_Project_Listing'!$G$16:$G$829,$AV$15)</f>
        <v>0</v>
      </c>
      <c r="BI89" s="63">
        <f t="shared" si="183"/>
        <v>0</v>
      </c>
      <c r="BK89" s="158" t="str">
        <f t="shared" si="172"/>
        <v>-</v>
      </c>
      <c r="BL89" s="67">
        <f>SUMIFS('N1.3_Project_Listing'!$R$16:$R$829,'N1.3_Project_Listing'!$B$16:$B$829,$B89,'N1.3_Project_Listing'!$D$16:$D$829,$B$78,'N1.3_Project_Listing'!$J$16:$J$829,BL$16,'N1.3_Project_Listing'!$G$16:$G$829,$BK$15)</f>
        <v>0</v>
      </c>
      <c r="BM89" s="67">
        <f>SUMIFS('N1.3_Project_Listing'!$R$16:$R$829,'N1.3_Project_Listing'!$B$16:$B$829,$B89,'N1.3_Project_Listing'!$D$16:$D$829,$B$78,'N1.3_Project_Listing'!$J$16:$J$829,BM$16,'N1.3_Project_Listing'!$G$16:$G$829,$BK$15)</f>
        <v>0</v>
      </c>
      <c r="BN89" s="67">
        <f>SUMIFS('N1.3_Project_Listing'!$R$16:$R$829,'N1.3_Project_Listing'!$B$16:$B$829,$B89,'N1.3_Project_Listing'!$D$16:$D$829,$B$78,'N1.3_Project_Listing'!$J$16:$J$829,BN$16,'N1.3_Project_Listing'!$G$16:$G$829,$BK$15)</f>
        <v>0</v>
      </c>
      <c r="BO89" s="67">
        <f>SUMIFS('N1.3_Project_Listing'!$R$16:$R$829,'N1.3_Project_Listing'!$B$16:$B$829,$B89,'N1.3_Project_Listing'!$D$16:$D$829,$B$78,'N1.3_Project_Listing'!$J$16:$J$829,BO$16,'N1.3_Project_Listing'!$G$16:$G$829,$BK$15)</f>
        <v>0</v>
      </c>
      <c r="BP89" s="67">
        <f>SUMIFS('N1.3_Project_Listing'!$R$16:$R$829,'N1.3_Project_Listing'!$B$16:$B$829,$B89,'N1.3_Project_Listing'!$D$16:$D$829,$B$78,'N1.3_Project_Listing'!$J$16:$J$829,BP$16,'N1.3_Project_Listing'!$G$16:$G$829,$BK$15)</f>
        <v>0</v>
      </c>
      <c r="BQ89" s="63">
        <f t="shared" si="184"/>
        <v>0</v>
      </c>
      <c r="BR89" s="116" t="s">
        <v>441</v>
      </c>
      <c r="BS89" s="67">
        <f>SUMIFS('N1.3_Project_Listing'!$P$16:$P$829,'N1.3_Project_Listing'!$B$16:$B$829,$B89,'N1.3_Project_Listing'!$D$16:$D$829,$B$78,'N1.3_Project_Listing'!$J$16:$J$829,BS$16,'N1.3_Project_Listing'!$G$16:$G$829,$BK$15)</f>
        <v>0</v>
      </c>
      <c r="BT89" s="67">
        <f>SUMIFS('N1.3_Project_Listing'!$P$16:$P$829,'N1.3_Project_Listing'!$B$16:$B$829,$B89,'N1.3_Project_Listing'!$D$16:$D$829,$B$78,'N1.3_Project_Listing'!$J$16:$J$829,BT$16,'N1.3_Project_Listing'!$G$16:$G$829,$BK$15)</f>
        <v>0</v>
      </c>
      <c r="BU89" s="67">
        <f>SUMIFS('N1.3_Project_Listing'!$P$16:$P$829,'N1.3_Project_Listing'!$B$16:$B$829,$B89,'N1.3_Project_Listing'!$D$16:$D$829,$B$78,'N1.3_Project_Listing'!$J$16:$J$829,BU$16,'N1.3_Project_Listing'!$G$16:$G$829,$BK$15)</f>
        <v>0</v>
      </c>
      <c r="BV89" s="67">
        <f>SUMIFS('N1.3_Project_Listing'!$P$16:$P$829,'N1.3_Project_Listing'!$B$16:$B$829,$B89,'N1.3_Project_Listing'!$D$16:$D$829,$B$78,'N1.3_Project_Listing'!$J$16:$J$829,BV$16,'N1.3_Project_Listing'!$G$16:$G$829,$BK$15)</f>
        <v>0</v>
      </c>
      <c r="BW89" s="67">
        <f>SUMIFS('N1.3_Project_Listing'!$P$16:$P$829,'N1.3_Project_Listing'!$B$16:$B$829,$B89,'N1.3_Project_Listing'!$D$16:$D$829,$B$78,'N1.3_Project_Listing'!$J$16:$J$829,BW$16,'N1.3_Project_Listing'!$G$16:$G$829,$BK$15)</f>
        <v>0</v>
      </c>
      <c r="BX89" s="63">
        <f t="shared" si="185"/>
        <v>0</v>
      </c>
    </row>
    <row r="90" spans="2:76" hidden="1">
      <c r="B90" s="132" t="str">
        <f t="shared" si="173"/>
        <v>No entry required</v>
      </c>
      <c r="C90" s="158" t="str">
        <f t="shared" si="173"/>
        <v>-</v>
      </c>
      <c r="D90" s="63">
        <f t="shared" si="174"/>
        <v>0</v>
      </c>
      <c r="E90" s="63">
        <f t="shared" si="161"/>
        <v>0</v>
      </c>
      <c r="F90" s="63">
        <f t="shared" si="162"/>
        <v>0</v>
      </c>
      <c r="G90" s="63">
        <f t="shared" si="163"/>
        <v>0</v>
      </c>
      <c r="H90" s="63">
        <f t="shared" si="164"/>
        <v>0</v>
      </c>
      <c r="I90" s="63">
        <f t="shared" si="175"/>
        <v>0</v>
      </c>
      <c r="J90" s="116" t="s">
        <v>441</v>
      </c>
      <c r="K90" s="63">
        <f t="shared" si="165"/>
        <v>0</v>
      </c>
      <c r="L90" s="63">
        <f t="shared" si="166"/>
        <v>0</v>
      </c>
      <c r="M90" s="63">
        <f t="shared" si="167"/>
        <v>0</v>
      </c>
      <c r="N90" s="63">
        <f t="shared" si="168"/>
        <v>0</v>
      </c>
      <c r="O90" s="63">
        <f t="shared" si="169"/>
        <v>0</v>
      </c>
      <c r="P90" s="63">
        <f t="shared" si="176"/>
        <v>0</v>
      </c>
      <c r="R90" s="158" t="str">
        <f t="shared" si="177"/>
        <v>-</v>
      </c>
      <c r="S90" s="67">
        <f>SUMIFS('N1.3_Project_Listing'!$R$16:$R$829,'N1.3_Project_Listing'!$B$16:$B$829,$B90,'N1.3_Project_Listing'!$D$16:$D$829,$B$78,'N1.3_Project_Listing'!$J$16:$J$829,S$16,'N1.3_Project_Listing'!$G$16:$G$829,$R$15)</f>
        <v>0</v>
      </c>
      <c r="T90" s="67">
        <f>SUMIFS('N1.3_Project_Listing'!$R$16:$R$829,'N1.3_Project_Listing'!$B$16:$B$829,$B90,'N1.3_Project_Listing'!$D$16:$D$829,$B$78,'N1.3_Project_Listing'!$J$16:$J$829,T$16,'N1.3_Project_Listing'!$G$16:$G$829,$R$15)</f>
        <v>0</v>
      </c>
      <c r="U90" s="67">
        <f>SUMIFS('N1.3_Project_Listing'!$R$16:$R$829,'N1.3_Project_Listing'!$B$16:$B$829,$B90,'N1.3_Project_Listing'!$D$16:$D$829,$B$78,'N1.3_Project_Listing'!$J$16:$J$829,U$16,'N1.3_Project_Listing'!$G$16:$G$829,$R$15)</f>
        <v>0</v>
      </c>
      <c r="V90" s="67">
        <f>SUMIFS('N1.3_Project_Listing'!$R$16:$R$829,'N1.3_Project_Listing'!$B$16:$B$829,$B90,'N1.3_Project_Listing'!$D$16:$D$829,$B$78,'N1.3_Project_Listing'!$J$16:$J$829,V$16,'N1.3_Project_Listing'!$G$16:$G$829,$R$15)</f>
        <v>0</v>
      </c>
      <c r="W90" s="67">
        <f>SUMIFS('N1.3_Project_Listing'!$R$16:$R$829,'N1.3_Project_Listing'!$B$16:$B$829,$B90,'N1.3_Project_Listing'!$D$16:$D$829,$B$78,'N1.3_Project_Listing'!$J$16:$J$829,W$16,'N1.3_Project_Listing'!$G$16:$G$829,$R$15)</f>
        <v>0</v>
      </c>
      <c r="X90" s="63">
        <f t="shared" si="178"/>
        <v>0</v>
      </c>
      <c r="Y90" s="116" t="s">
        <v>441</v>
      </c>
      <c r="Z90" s="67">
        <f>SUMIFS('N1.3_Project_Listing'!$P$16:$P$829,'N1.3_Project_Listing'!$B$16:$B$829,$B90,'N1.3_Project_Listing'!$D$16:$D$829,$B$78,'N1.3_Project_Listing'!$J$16:$J$829,Z$16,'N1.3_Project_Listing'!$G$16:$G$829,$R$15)</f>
        <v>0</v>
      </c>
      <c r="AA90" s="67">
        <f>SUMIFS('N1.3_Project_Listing'!$P$16:$P$829,'N1.3_Project_Listing'!$B$16:$B$829,$B90,'N1.3_Project_Listing'!$D$16:$D$829,$B$78,'N1.3_Project_Listing'!$J$16:$J$829,AA$16,'N1.3_Project_Listing'!$G$16:$G$829,$R$15)</f>
        <v>0</v>
      </c>
      <c r="AB90" s="67">
        <f>SUMIFS('N1.3_Project_Listing'!$P$16:$P$829,'N1.3_Project_Listing'!$B$16:$B$829,$B90,'N1.3_Project_Listing'!$D$16:$D$829,$B$78,'N1.3_Project_Listing'!$J$16:$J$829,AB$16,'N1.3_Project_Listing'!$G$16:$G$829,$R$15)</f>
        <v>0</v>
      </c>
      <c r="AC90" s="67">
        <f>SUMIFS('N1.3_Project_Listing'!$P$16:$P$829,'N1.3_Project_Listing'!$B$16:$B$829,$B90,'N1.3_Project_Listing'!$D$16:$D$829,$B$78,'N1.3_Project_Listing'!$J$16:$J$829,AC$16,'N1.3_Project_Listing'!$G$16:$G$829,$R$15)</f>
        <v>0</v>
      </c>
      <c r="AD90" s="67">
        <f>SUMIFS('N1.3_Project_Listing'!$P$16:$P$829,'N1.3_Project_Listing'!$B$16:$B$829,$B90,'N1.3_Project_Listing'!$D$16:$D$829,$B$78,'N1.3_Project_Listing'!$J$16:$J$829,AD$16,'N1.3_Project_Listing'!$G$16:$G$829,$R$15)</f>
        <v>0</v>
      </c>
      <c r="AE90" s="63">
        <f t="shared" si="179"/>
        <v>0</v>
      </c>
      <c r="AG90" s="158" t="str">
        <f t="shared" si="170"/>
        <v>-</v>
      </c>
      <c r="AH90" s="67">
        <f>SUMIFS('N1.3_Project_Listing'!$R$16:$R$829,'N1.3_Project_Listing'!$B$16:$B$829,$B90,'N1.3_Project_Listing'!$D$16:$D$829,$B$78,'N1.3_Project_Listing'!$J$16:$J$829,AH$16,'N1.3_Project_Listing'!$G$16:$G$829,$AG$15)</f>
        <v>0</v>
      </c>
      <c r="AI90" s="67">
        <f>SUMIFS('N1.3_Project_Listing'!$R$16:$R$829,'N1.3_Project_Listing'!$B$16:$B$829,$B90,'N1.3_Project_Listing'!$D$16:$D$829,$B$78,'N1.3_Project_Listing'!$J$16:$J$829,AI$16,'N1.3_Project_Listing'!$G$16:$G$829,$AG$15)</f>
        <v>0</v>
      </c>
      <c r="AJ90" s="67">
        <f>SUMIFS('N1.3_Project_Listing'!$R$16:$R$829,'N1.3_Project_Listing'!$B$16:$B$829,$B90,'N1.3_Project_Listing'!$D$16:$D$829,$B$78,'N1.3_Project_Listing'!$J$16:$J$829,AJ$16,'N1.3_Project_Listing'!$G$16:$G$829,$AG$15)</f>
        <v>0</v>
      </c>
      <c r="AK90" s="67">
        <f>SUMIFS('N1.3_Project_Listing'!$R$16:$R$829,'N1.3_Project_Listing'!$B$16:$B$829,$B90,'N1.3_Project_Listing'!$D$16:$D$829,$B$78,'N1.3_Project_Listing'!$J$16:$J$829,AK$16,'N1.3_Project_Listing'!$G$16:$G$829,$AG$15)</f>
        <v>0</v>
      </c>
      <c r="AL90" s="67">
        <f>SUMIFS('N1.3_Project_Listing'!$R$16:$R$829,'N1.3_Project_Listing'!$B$16:$B$829,$B90,'N1.3_Project_Listing'!$D$16:$D$829,$B$78,'N1.3_Project_Listing'!$J$16:$J$829,AL$16,'N1.3_Project_Listing'!$G$16:$G$829,$AG$15)</f>
        <v>0</v>
      </c>
      <c r="AM90" s="63">
        <f t="shared" si="180"/>
        <v>0</v>
      </c>
      <c r="AN90" s="116" t="s">
        <v>441</v>
      </c>
      <c r="AO90" s="67">
        <f>SUMIFS('N1.3_Project_Listing'!$P$16:$P$829,'N1.3_Project_Listing'!$B$16:$B$829,$B90,'N1.3_Project_Listing'!$D$16:$D$829,$B$78,'N1.3_Project_Listing'!$J$16:$J$829,AO$16,'N1.3_Project_Listing'!$G$16:$G$829,$AG$15)</f>
        <v>0</v>
      </c>
      <c r="AP90" s="67">
        <f>SUMIFS('N1.3_Project_Listing'!$P$16:$P$829,'N1.3_Project_Listing'!$B$16:$B$829,$B90,'N1.3_Project_Listing'!$D$16:$D$829,$B$78,'N1.3_Project_Listing'!$J$16:$J$829,AP$16,'N1.3_Project_Listing'!$G$16:$G$829,$AG$15)</f>
        <v>0</v>
      </c>
      <c r="AQ90" s="67">
        <f>SUMIFS('N1.3_Project_Listing'!$P$16:$P$829,'N1.3_Project_Listing'!$B$16:$B$829,$B90,'N1.3_Project_Listing'!$D$16:$D$829,$B$78,'N1.3_Project_Listing'!$J$16:$J$829,AQ$16,'N1.3_Project_Listing'!$G$16:$G$829,$AG$15)</f>
        <v>0</v>
      </c>
      <c r="AR90" s="67">
        <f>SUMIFS('N1.3_Project_Listing'!$P$16:$P$829,'N1.3_Project_Listing'!$B$16:$B$829,$B90,'N1.3_Project_Listing'!$D$16:$D$829,$B$78,'N1.3_Project_Listing'!$J$16:$J$829,AR$16,'N1.3_Project_Listing'!$G$16:$G$829,$AG$15)</f>
        <v>0</v>
      </c>
      <c r="AS90" s="67">
        <f>SUMIFS('N1.3_Project_Listing'!$P$16:$P$829,'N1.3_Project_Listing'!$B$16:$B$829,$B90,'N1.3_Project_Listing'!$D$16:$D$829,$B$78,'N1.3_Project_Listing'!$J$16:$J$829,AS$16,'N1.3_Project_Listing'!$G$16:$G$829,$AG$15)</f>
        <v>0</v>
      </c>
      <c r="AT90" s="63">
        <f t="shared" si="181"/>
        <v>0</v>
      </c>
      <c r="AV90" s="158" t="str">
        <f t="shared" si="171"/>
        <v>-</v>
      </c>
      <c r="AW90" s="67">
        <f>SUMIFS('N1.3_Project_Listing'!$R$16:$R$829,'N1.3_Project_Listing'!$B$16:$B$829,$B90,'N1.3_Project_Listing'!$D$16:$D$829,$B$78,'N1.3_Project_Listing'!$J$16:$J$829,AW$16,'N1.3_Project_Listing'!$G$16:$G$829,$AV$15)</f>
        <v>0</v>
      </c>
      <c r="AX90" s="67">
        <f>SUMIFS('N1.3_Project_Listing'!$R$16:$R$829,'N1.3_Project_Listing'!$B$16:$B$829,$B90,'N1.3_Project_Listing'!$D$16:$D$829,$B$78,'N1.3_Project_Listing'!$J$16:$J$829,AX$16,'N1.3_Project_Listing'!$G$16:$G$829,$AV$15)</f>
        <v>0</v>
      </c>
      <c r="AY90" s="67">
        <f>SUMIFS('N1.3_Project_Listing'!$R$16:$R$829,'N1.3_Project_Listing'!$B$16:$B$829,$B90,'N1.3_Project_Listing'!$D$16:$D$829,$B$78,'N1.3_Project_Listing'!$J$16:$J$829,AY$16,'N1.3_Project_Listing'!$G$16:$G$829,$AV$15)</f>
        <v>0</v>
      </c>
      <c r="AZ90" s="67">
        <f>SUMIFS('N1.3_Project_Listing'!$R$16:$R$829,'N1.3_Project_Listing'!$B$16:$B$829,$B90,'N1.3_Project_Listing'!$D$16:$D$829,$B$78,'N1.3_Project_Listing'!$J$16:$J$829,AZ$16,'N1.3_Project_Listing'!$G$16:$G$829,$AV$15)</f>
        <v>0</v>
      </c>
      <c r="BA90" s="67">
        <f>SUMIFS('N1.3_Project_Listing'!$R$16:$R$829,'N1.3_Project_Listing'!$B$16:$B$829,$B90,'N1.3_Project_Listing'!$D$16:$D$829,$B$78,'N1.3_Project_Listing'!$J$16:$J$829,BA$16,'N1.3_Project_Listing'!$G$16:$G$829,$AV$15)</f>
        <v>0</v>
      </c>
      <c r="BB90" s="63">
        <f t="shared" si="182"/>
        <v>0</v>
      </c>
      <c r="BC90" s="116" t="s">
        <v>441</v>
      </c>
      <c r="BD90" s="67">
        <f>SUMIFS('N1.3_Project_Listing'!$P$16:$P$829,'N1.3_Project_Listing'!$B$16:$B$829,$B90,'N1.3_Project_Listing'!$D$16:$D$829,$B$78,'N1.3_Project_Listing'!$J$16:$J$829,BD$16,'N1.3_Project_Listing'!$G$16:$G$829,$AV$15)</f>
        <v>0</v>
      </c>
      <c r="BE90" s="67">
        <f>SUMIFS('N1.3_Project_Listing'!$P$16:$P$829,'N1.3_Project_Listing'!$B$16:$B$829,$B90,'N1.3_Project_Listing'!$D$16:$D$829,$B$78,'N1.3_Project_Listing'!$J$16:$J$829,BE$16,'N1.3_Project_Listing'!$G$16:$G$829,$AV$15)</f>
        <v>0</v>
      </c>
      <c r="BF90" s="67">
        <f>SUMIFS('N1.3_Project_Listing'!$P$16:$P$829,'N1.3_Project_Listing'!$B$16:$B$829,$B90,'N1.3_Project_Listing'!$D$16:$D$829,$B$78,'N1.3_Project_Listing'!$J$16:$J$829,BF$16,'N1.3_Project_Listing'!$G$16:$G$829,$AV$15)</f>
        <v>0</v>
      </c>
      <c r="BG90" s="67">
        <f>SUMIFS('N1.3_Project_Listing'!$P$16:$P$829,'N1.3_Project_Listing'!$B$16:$B$829,$B90,'N1.3_Project_Listing'!$D$16:$D$829,$B$78,'N1.3_Project_Listing'!$J$16:$J$829,BG$16,'N1.3_Project_Listing'!$G$16:$G$829,$AV$15)</f>
        <v>0</v>
      </c>
      <c r="BH90" s="67">
        <f>SUMIFS('N1.3_Project_Listing'!$P$16:$P$829,'N1.3_Project_Listing'!$B$16:$B$829,$B90,'N1.3_Project_Listing'!$D$16:$D$829,$B$78,'N1.3_Project_Listing'!$J$16:$J$829,BH$16,'N1.3_Project_Listing'!$G$16:$G$829,$AV$15)</f>
        <v>0</v>
      </c>
      <c r="BI90" s="63">
        <f t="shared" si="183"/>
        <v>0</v>
      </c>
      <c r="BK90" s="158" t="str">
        <f t="shared" si="172"/>
        <v>-</v>
      </c>
      <c r="BL90" s="67">
        <f>SUMIFS('N1.3_Project_Listing'!$R$16:$R$829,'N1.3_Project_Listing'!$B$16:$B$829,$B90,'N1.3_Project_Listing'!$D$16:$D$829,$B$78,'N1.3_Project_Listing'!$J$16:$J$829,BL$16,'N1.3_Project_Listing'!$G$16:$G$829,$BK$15)</f>
        <v>0</v>
      </c>
      <c r="BM90" s="67">
        <f>SUMIFS('N1.3_Project_Listing'!$R$16:$R$829,'N1.3_Project_Listing'!$B$16:$B$829,$B90,'N1.3_Project_Listing'!$D$16:$D$829,$B$78,'N1.3_Project_Listing'!$J$16:$J$829,BM$16,'N1.3_Project_Listing'!$G$16:$G$829,$BK$15)</f>
        <v>0</v>
      </c>
      <c r="BN90" s="67">
        <f>SUMIFS('N1.3_Project_Listing'!$R$16:$R$829,'N1.3_Project_Listing'!$B$16:$B$829,$B90,'N1.3_Project_Listing'!$D$16:$D$829,$B$78,'N1.3_Project_Listing'!$J$16:$J$829,BN$16,'N1.3_Project_Listing'!$G$16:$G$829,$BK$15)</f>
        <v>0</v>
      </c>
      <c r="BO90" s="67">
        <f>SUMIFS('N1.3_Project_Listing'!$R$16:$R$829,'N1.3_Project_Listing'!$B$16:$B$829,$B90,'N1.3_Project_Listing'!$D$16:$D$829,$B$78,'N1.3_Project_Listing'!$J$16:$J$829,BO$16,'N1.3_Project_Listing'!$G$16:$G$829,$BK$15)</f>
        <v>0</v>
      </c>
      <c r="BP90" s="67">
        <f>SUMIFS('N1.3_Project_Listing'!$R$16:$R$829,'N1.3_Project_Listing'!$B$16:$B$829,$B90,'N1.3_Project_Listing'!$D$16:$D$829,$B$78,'N1.3_Project_Listing'!$J$16:$J$829,BP$16,'N1.3_Project_Listing'!$G$16:$G$829,$BK$15)</f>
        <v>0</v>
      </c>
      <c r="BQ90" s="63">
        <f t="shared" si="184"/>
        <v>0</v>
      </c>
      <c r="BR90" s="116" t="s">
        <v>441</v>
      </c>
      <c r="BS90" s="67">
        <f>SUMIFS('N1.3_Project_Listing'!$P$16:$P$829,'N1.3_Project_Listing'!$B$16:$B$829,$B90,'N1.3_Project_Listing'!$D$16:$D$829,$B$78,'N1.3_Project_Listing'!$J$16:$J$829,BS$16,'N1.3_Project_Listing'!$G$16:$G$829,$BK$15)</f>
        <v>0</v>
      </c>
      <c r="BT90" s="67">
        <f>SUMIFS('N1.3_Project_Listing'!$P$16:$P$829,'N1.3_Project_Listing'!$B$16:$B$829,$B90,'N1.3_Project_Listing'!$D$16:$D$829,$B$78,'N1.3_Project_Listing'!$J$16:$J$829,BT$16,'N1.3_Project_Listing'!$G$16:$G$829,$BK$15)</f>
        <v>0</v>
      </c>
      <c r="BU90" s="67">
        <f>SUMIFS('N1.3_Project_Listing'!$P$16:$P$829,'N1.3_Project_Listing'!$B$16:$B$829,$B90,'N1.3_Project_Listing'!$D$16:$D$829,$B$78,'N1.3_Project_Listing'!$J$16:$J$829,BU$16,'N1.3_Project_Listing'!$G$16:$G$829,$BK$15)</f>
        <v>0</v>
      </c>
      <c r="BV90" s="67">
        <f>SUMIFS('N1.3_Project_Listing'!$P$16:$P$829,'N1.3_Project_Listing'!$B$16:$B$829,$B90,'N1.3_Project_Listing'!$D$16:$D$829,$B$78,'N1.3_Project_Listing'!$J$16:$J$829,BV$16,'N1.3_Project_Listing'!$G$16:$G$829,$BK$15)</f>
        <v>0</v>
      </c>
      <c r="BW90" s="67">
        <f>SUMIFS('N1.3_Project_Listing'!$P$16:$P$829,'N1.3_Project_Listing'!$B$16:$B$829,$B90,'N1.3_Project_Listing'!$D$16:$D$829,$B$78,'N1.3_Project_Listing'!$J$16:$J$829,BW$16,'N1.3_Project_Listing'!$G$16:$G$829,$BK$15)</f>
        <v>0</v>
      </c>
      <c r="BX90" s="63">
        <f t="shared" si="185"/>
        <v>0</v>
      </c>
    </row>
    <row r="91" spans="2:76" hidden="1">
      <c r="B91" s="132" t="str">
        <f t="shared" si="173"/>
        <v>No entry required</v>
      </c>
      <c r="C91" s="158" t="str">
        <f t="shared" si="173"/>
        <v>-</v>
      </c>
      <c r="D91" s="63">
        <f t="shared" si="174"/>
        <v>0</v>
      </c>
      <c r="E91" s="63">
        <f t="shared" si="161"/>
        <v>0</v>
      </c>
      <c r="F91" s="63">
        <f t="shared" si="162"/>
        <v>0</v>
      </c>
      <c r="G91" s="63">
        <f t="shared" si="163"/>
        <v>0</v>
      </c>
      <c r="H91" s="63">
        <f t="shared" si="164"/>
        <v>0</v>
      </c>
      <c r="I91" s="63">
        <f t="shared" si="175"/>
        <v>0</v>
      </c>
      <c r="J91" s="116" t="s">
        <v>441</v>
      </c>
      <c r="K91" s="63">
        <f t="shared" si="165"/>
        <v>0</v>
      </c>
      <c r="L91" s="63">
        <f t="shared" si="166"/>
        <v>0</v>
      </c>
      <c r="M91" s="63">
        <f t="shared" si="167"/>
        <v>0</v>
      </c>
      <c r="N91" s="63">
        <f t="shared" si="168"/>
        <v>0</v>
      </c>
      <c r="O91" s="63">
        <f t="shared" si="169"/>
        <v>0</v>
      </c>
      <c r="P91" s="63">
        <f t="shared" si="176"/>
        <v>0</v>
      </c>
      <c r="R91" s="158" t="str">
        <f t="shared" si="177"/>
        <v>-</v>
      </c>
      <c r="S91" s="67">
        <f>SUMIFS('N1.3_Project_Listing'!$R$16:$R$829,'N1.3_Project_Listing'!$B$16:$B$829,$B91,'N1.3_Project_Listing'!$D$16:$D$829,$B$78,'N1.3_Project_Listing'!$J$16:$J$829,S$16,'N1.3_Project_Listing'!$G$16:$G$829,$R$15)</f>
        <v>0</v>
      </c>
      <c r="T91" s="67">
        <f>SUMIFS('N1.3_Project_Listing'!$R$16:$R$829,'N1.3_Project_Listing'!$B$16:$B$829,$B91,'N1.3_Project_Listing'!$D$16:$D$829,$B$78,'N1.3_Project_Listing'!$J$16:$J$829,T$16,'N1.3_Project_Listing'!$G$16:$G$829,$R$15)</f>
        <v>0</v>
      </c>
      <c r="U91" s="67">
        <f>SUMIFS('N1.3_Project_Listing'!$R$16:$R$829,'N1.3_Project_Listing'!$B$16:$B$829,$B91,'N1.3_Project_Listing'!$D$16:$D$829,$B$78,'N1.3_Project_Listing'!$J$16:$J$829,U$16,'N1.3_Project_Listing'!$G$16:$G$829,$R$15)</f>
        <v>0</v>
      </c>
      <c r="V91" s="67">
        <f>SUMIFS('N1.3_Project_Listing'!$R$16:$R$829,'N1.3_Project_Listing'!$B$16:$B$829,$B91,'N1.3_Project_Listing'!$D$16:$D$829,$B$78,'N1.3_Project_Listing'!$J$16:$J$829,V$16,'N1.3_Project_Listing'!$G$16:$G$829,$R$15)</f>
        <v>0</v>
      </c>
      <c r="W91" s="67">
        <f>SUMIFS('N1.3_Project_Listing'!$R$16:$R$829,'N1.3_Project_Listing'!$B$16:$B$829,$B91,'N1.3_Project_Listing'!$D$16:$D$829,$B$78,'N1.3_Project_Listing'!$J$16:$J$829,W$16,'N1.3_Project_Listing'!$G$16:$G$829,$R$15)</f>
        <v>0</v>
      </c>
      <c r="X91" s="63">
        <f t="shared" si="178"/>
        <v>0</v>
      </c>
      <c r="Y91" s="116" t="s">
        <v>441</v>
      </c>
      <c r="Z91" s="67">
        <f>SUMIFS('N1.3_Project_Listing'!$P$16:$P$829,'N1.3_Project_Listing'!$B$16:$B$829,$B91,'N1.3_Project_Listing'!$D$16:$D$829,$B$78,'N1.3_Project_Listing'!$J$16:$J$829,Z$16,'N1.3_Project_Listing'!$G$16:$G$829,$R$15)</f>
        <v>0</v>
      </c>
      <c r="AA91" s="67">
        <f>SUMIFS('N1.3_Project_Listing'!$P$16:$P$829,'N1.3_Project_Listing'!$B$16:$B$829,$B91,'N1.3_Project_Listing'!$D$16:$D$829,$B$78,'N1.3_Project_Listing'!$J$16:$J$829,AA$16,'N1.3_Project_Listing'!$G$16:$G$829,$R$15)</f>
        <v>0</v>
      </c>
      <c r="AB91" s="67">
        <f>SUMIFS('N1.3_Project_Listing'!$P$16:$P$829,'N1.3_Project_Listing'!$B$16:$B$829,$B91,'N1.3_Project_Listing'!$D$16:$D$829,$B$78,'N1.3_Project_Listing'!$J$16:$J$829,AB$16,'N1.3_Project_Listing'!$G$16:$G$829,$R$15)</f>
        <v>0</v>
      </c>
      <c r="AC91" s="67">
        <f>SUMIFS('N1.3_Project_Listing'!$P$16:$P$829,'N1.3_Project_Listing'!$B$16:$B$829,$B91,'N1.3_Project_Listing'!$D$16:$D$829,$B$78,'N1.3_Project_Listing'!$J$16:$J$829,AC$16,'N1.3_Project_Listing'!$G$16:$G$829,$R$15)</f>
        <v>0</v>
      </c>
      <c r="AD91" s="67">
        <f>SUMIFS('N1.3_Project_Listing'!$P$16:$P$829,'N1.3_Project_Listing'!$B$16:$B$829,$B91,'N1.3_Project_Listing'!$D$16:$D$829,$B$78,'N1.3_Project_Listing'!$J$16:$J$829,AD$16,'N1.3_Project_Listing'!$G$16:$G$829,$R$15)</f>
        <v>0</v>
      </c>
      <c r="AE91" s="63">
        <f t="shared" si="179"/>
        <v>0</v>
      </c>
      <c r="AG91" s="158" t="str">
        <f t="shared" si="170"/>
        <v>-</v>
      </c>
      <c r="AH91" s="67">
        <f>SUMIFS('N1.3_Project_Listing'!$R$16:$R$829,'N1.3_Project_Listing'!$B$16:$B$829,$B91,'N1.3_Project_Listing'!$D$16:$D$829,$B$78,'N1.3_Project_Listing'!$J$16:$J$829,AH$16,'N1.3_Project_Listing'!$G$16:$G$829,$AG$15)</f>
        <v>0</v>
      </c>
      <c r="AI91" s="67">
        <f>SUMIFS('N1.3_Project_Listing'!$R$16:$R$829,'N1.3_Project_Listing'!$B$16:$B$829,$B91,'N1.3_Project_Listing'!$D$16:$D$829,$B$78,'N1.3_Project_Listing'!$J$16:$J$829,AI$16,'N1.3_Project_Listing'!$G$16:$G$829,$AG$15)</f>
        <v>0</v>
      </c>
      <c r="AJ91" s="67">
        <f>SUMIFS('N1.3_Project_Listing'!$R$16:$R$829,'N1.3_Project_Listing'!$B$16:$B$829,$B91,'N1.3_Project_Listing'!$D$16:$D$829,$B$78,'N1.3_Project_Listing'!$J$16:$J$829,AJ$16,'N1.3_Project_Listing'!$G$16:$G$829,$AG$15)</f>
        <v>0</v>
      </c>
      <c r="AK91" s="67">
        <f>SUMIFS('N1.3_Project_Listing'!$R$16:$R$829,'N1.3_Project_Listing'!$B$16:$B$829,$B91,'N1.3_Project_Listing'!$D$16:$D$829,$B$78,'N1.3_Project_Listing'!$J$16:$J$829,AK$16,'N1.3_Project_Listing'!$G$16:$G$829,$AG$15)</f>
        <v>0</v>
      </c>
      <c r="AL91" s="67">
        <f>SUMIFS('N1.3_Project_Listing'!$R$16:$R$829,'N1.3_Project_Listing'!$B$16:$B$829,$B91,'N1.3_Project_Listing'!$D$16:$D$829,$B$78,'N1.3_Project_Listing'!$J$16:$J$829,AL$16,'N1.3_Project_Listing'!$G$16:$G$829,$AG$15)</f>
        <v>0</v>
      </c>
      <c r="AM91" s="63">
        <f t="shared" si="180"/>
        <v>0</v>
      </c>
      <c r="AN91" s="116" t="s">
        <v>441</v>
      </c>
      <c r="AO91" s="67">
        <f>SUMIFS('N1.3_Project_Listing'!$P$16:$P$829,'N1.3_Project_Listing'!$B$16:$B$829,$B91,'N1.3_Project_Listing'!$D$16:$D$829,$B$78,'N1.3_Project_Listing'!$J$16:$J$829,AO$16,'N1.3_Project_Listing'!$G$16:$G$829,$AG$15)</f>
        <v>0</v>
      </c>
      <c r="AP91" s="67">
        <f>SUMIFS('N1.3_Project_Listing'!$P$16:$P$829,'N1.3_Project_Listing'!$B$16:$B$829,$B91,'N1.3_Project_Listing'!$D$16:$D$829,$B$78,'N1.3_Project_Listing'!$J$16:$J$829,AP$16,'N1.3_Project_Listing'!$G$16:$G$829,$AG$15)</f>
        <v>0</v>
      </c>
      <c r="AQ91" s="67">
        <f>SUMIFS('N1.3_Project_Listing'!$P$16:$P$829,'N1.3_Project_Listing'!$B$16:$B$829,$B91,'N1.3_Project_Listing'!$D$16:$D$829,$B$78,'N1.3_Project_Listing'!$J$16:$J$829,AQ$16,'N1.3_Project_Listing'!$G$16:$G$829,$AG$15)</f>
        <v>0</v>
      </c>
      <c r="AR91" s="67">
        <f>SUMIFS('N1.3_Project_Listing'!$P$16:$P$829,'N1.3_Project_Listing'!$B$16:$B$829,$B91,'N1.3_Project_Listing'!$D$16:$D$829,$B$78,'N1.3_Project_Listing'!$J$16:$J$829,AR$16,'N1.3_Project_Listing'!$G$16:$G$829,$AG$15)</f>
        <v>0</v>
      </c>
      <c r="AS91" s="67">
        <f>SUMIFS('N1.3_Project_Listing'!$P$16:$P$829,'N1.3_Project_Listing'!$B$16:$B$829,$B91,'N1.3_Project_Listing'!$D$16:$D$829,$B$78,'N1.3_Project_Listing'!$J$16:$J$829,AS$16,'N1.3_Project_Listing'!$G$16:$G$829,$AG$15)</f>
        <v>0</v>
      </c>
      <c r="AT91" s="63">
        <f t="shared" si="181"/>
        <v>0</v>
      </c>
      <c r="AV91" s="158" t="str">
        <f t="shared" si="171"/>
        <v>-</v>
      </c>
      <c r="AW91" s="67">
        <f>SUMIFS('N1.3_Project_Listing'!$R$16:$R$829,'N1.3_Project_Listing'!$B$16:$B$829,$B91,'N1.3_Project_Listing'!$D$16:$D$829,$B$78,'N1.3_Project_Listing'!$J$16:$J$829,AW$16,'N1.3_Project_Listing'!$G$16:$G$829,$AV$15)</f>
        <v>0</v>
      </c>
      <c r="AX91" s="67">
        <f>SUMIFS('N1.3_Project_Listing'!$R$16:$R$829,'N1.3_Project_Listing'!$B$16:$B$829,$B91,'N1.3_Project_Listing'!$D$16:$D$829,$B$78,'N1.3_Project_Listing'!$J$16:$J$829,AX$16,'N1.3_Project_Listing'!$G$16:$G$829,$AV$15)</f>
        <v>0</v>
      </c>
      <c r="AY91" s="67">
        <f>SUMIFS('N1.3_Project_Listing'!$R$16:$R$829,'N1.3_Project_Listing'!$B$16:$B$829,$B91,'N1.3_Project_Listing'!$D$16:$D$829,$B$78,'N1.3_Project_Listing'!$J$16:$J$829,AY$16,'N1.3_Project_Listing'!$G$16:$G$829,$AV$15)</f>
        <v>0</v>
      </c>
      <c r="AZ91" s="67">
        <f>SUMIFS('N1.3_Project_Listing'!$R$16:$R$829,'N1.3_Project_Listing'!$B$16:$B$829,$B91,'N1.3_Project_Listing'!$D$16:$D$829,$B$78,'N1.3_Project_Listing'!$J$16:$J$829,AZ$16,'N1.3_Project_Listing'!$G$16:$G$829,$AV$15)</f>
        <v>0</v>
      </c>
      <c r="BA91" s="67">
        <f>SUMIFS('N1.3_Project_Listing'!$R$16:$R$829,'N1.3_Project_Listing'!$B$16:$B$829,$B91,'N1.3_Project_Listing'!$D$16:$D$829,$B$78,'N1.3_Project_Listing'!$J$16:$J$829,BA$16,'N1.3_Project_Listing'!$G$16:$G$829,$AV$15)</f>
        <v>0</v>
      </c>
      <c r="BB91" s="63">
        <f t="shared" si="182"/>
        <v>0</v>
      </c>
      <c r="BC91" s="116" t="s">
        <v>441</v>
      </c>
      <c r="BD91" s="67">
        <f>SUMIFS('N1.3_Project_Listing'!$P$16:$P$829,'N1.3_Project_Listing'!$B$16:$B$829,$B91,'N1.3_Project_Listing'!$D$16:$D$829,$B$78,'N1.3_Project_Listing'!$J$16:$J$829,BD$16,'N1.3_Project_Listing'!$G$16:$G$829,$AV$15)</f>
        <v>0</v>
      </c>
      <c r="BE91" s="67">
        <f>SUMIFS('N1.3_Project_Listing'!$P$16:$P$829,'N1.3_Project_Listing'!$B$16:$B$829,$B91,'N1.3_Project_Listing'!$D$16:$D$829,$B$78,'N1.3_Project_Listing'!$J$16:$J$829,BE$16,'N1.3_Project_Listing'!$G$16:$G$829,$AV$15)</f>
        <v>0</v>
      </c>
      <c r="BF91" s="67">
        <f>SUMIFS('N1.3_Project_Listing'!$P$16:$P$829,'N1.3_Project_Listing'!$B$16:$B$829,$B91,'N1.3_Project_Listing'!$D$16:$D$829,$B$78,'N1.3_Project_Listing'!$J$16:$J$829,BF$16,'N1.3_Project_Listing'!$G$16:$G$829,$AV$15)</f>
        <v>0</v>
      </c>
      <c r="BG91" s="67">
        <f>SUMIFS('N1.3_Project_Listing'!$P$16:$P$829,'N1.3_Project_Listing'!$B$16:$B$829,$B91,'N1.3_Project_Listing'!$D$16:$D$829,$B$78,'N1.3_Project_Listing'!$J$16:$J$829,BG$16,'N1.3_Project_Listing'!$G$16:$G$829,$AV$15)</f>
        <v>0</v>
      </c>
      <c r="BH91" s="67">
        <f>SUMIFS('N1.3_Project_Listing'!$P$16:$P$829,'N1.3_Project_Listing'!$B$16:$B$829,$B91,'N1.3_Project_Listing'!$D$16:$D$829,$B$78,'N1.3_Project_Listing'!$J$16:$J$829,BH$16,'N1.3_Project_Listing'!$G$16:$G$829,$AV$15)</f>
        <v>0</v>
      </c>
      <c r="BI91" s="63">
        <f t="shared" si="183"/>
        <v>0</v>
      </c>
      <c r="BK91" s="158" t="str">
        <f t="shared" si="172"/>
        <v>-</v>
      </c>
      <c r="BL91" s="67">
        <f>SUMIFS('N1.3_Project_Listing'!$R$16:$R$829,'N1.3_Project_Listing'!$B$16:$B$829,$B91,'N1.3_Project_Listing'!$D$16:$D$829,$B$78,'N1.3_Project_Listing'!$J$16:$J$829,BL$16,'N1.3_Project_Listing'!$G$16:$G$829,$BK$15)</f>
        <v>0</v>
      </c>
      <c r="BM91" s="67">
        <f>SUMIFS('N1.3_Project_Listing'!$R$16:$R$829,'N1.3_Project_Listing'!$B$16:$B$829,$B91,'N1.3_Project_Listing'!$D$16:$D$829,$B$78,'N1.3_Project_Listing'!$J$16:$J$829,BM$16,'N1.3_Project_Listing'!$G$16:$G$829,$BK$15)</f>
        <v>0</v>
      </c>
      <c r="BN91" s="67">
        <f>SUMIFS('N1.3_Project_Listing'!$R$16:$R$829,'N1.3_Project_Listing'!$B$16:$B$829,$B91,'N1.3_Project_Listing'!$D$16:$D$829,$B$78,'N1.3_Project_Listing'!$J$16:$J$829,BN$16,'N1.3_Project_Listing'!$G$16:$G$829,$BK$15)</f>
        <v>0</v>
      </c>
      <c r="BO91" s="67">
        <f>SUMIFS('N1.3_Project_Listing'!$R$16:$R$829,'N1.3_Project_Listing'!$B$16:$B$829,$B91,'N1.3_Project_Listing'!$D$16:$D$829,$B$78,'N1.3_Project_Listing'!$J$16:$J$829,BO$16,'N1.3_Project_Listing'!$G$16:$G$829,$BK$15)</f>
        <v>0</v>
      </c>
      <c r="BP91" s="67">
        <f>SUMIFS('N1.3_Project_Listing'!$R$16:$R$829,'N1.3_Project_Listing'!$B$16:$B$829,$B91,'N1.3_Project_Listing'!$D$16:$D$829,$B$78,'N1.3_Project_Listing'!$J$16:$J$829,BP$16,'N1.3_Project_Listing'!$G$16:$G$829,$BK$15)</f>
        <v>0</v>
      </c>
      <c r="BQ91" s="63">
        <f t="shared" si="184"/>
        <v>0</v>
      </c>
      <c r="BR91" s="116" t="s">
        <v>441</v>
      </c>
      <c r="BS91" s="67">
        <f>SUMIFS('N1.3_Project_Listing'!$P$16:$P$829,'N1.3_Project_Listing'!$B$16:$B$829,$B91,'N1.3_Project_Listing'!$D$16:$D$829,$B$78,'N1.3_Project_Listing'!$J$16:$J$829,BS$16,'N1.3_Project_Listing'!$G$16:$G$829,$BK$15)</f>
        <v>0</v>
      </c>
      <c r="BT91" s="67">
        <f>SUMIFS('N1.3_Project_Listing'!$P$16:$P$829,'N1.3_Project_Listing'!$B$16:$B$829,$B91,'N1.3_Project_Listing'!$D$16:$D$829,$B$78,'N1.3_Project_Listing'!$J$16:$J$829,BT$16,'N1.3_Project_Listing'!$G$16:$G$829,$BK$15)</f>
        <v>0</v>
      </c>
      <c r="BU91" s="67">
        <f>SUMIFS('N1.3_Project_Listing'!$P$16:$P$829,'N1.3_Project_Listing'!$B$16:$B$829,$B91,'N1.3_Project_Listing'!$D$16:$D$829,$B$78,'N1.3_Project_Listing'!$J$16:$J$829,BU$16,'N1.3_Project_Listing'!$G$16:$G$829,$BK$15)</f>
        <v>0</v>
      </c>
      <c r="BV91" s="67">
        <f>SUMIFS('N1.3_Project_Listing'!$P$16:$P$829,'N1.3_Project_Listing'!$B$16:$B$829,$B91,'N1.3_Project_Listing'!$D$16:$D$829,$B$78,'N1.3_Project_Listing'!$J$16:$J$829,BV$16,'N1.3_Project_Listing'!$G$16:$G$829,$BK$15)</f>
        <v>0</v>
      </c>
      <c r="BW91" s="67">
        <f>SUMIFS('N1.3_Project_Listing'!$P$16:$P$829,'N1.3_Project_Listing'!$B$16:$B$829,$B91,'N1.3_Project_Listing'!$D$16:$D$829,$B$78,'N1.3_Project_Listing'!$J$16:$J$829,BW$16,'N1.3_Project_Listing'!$G$16:$G$829,$BK$15)</f>
        <v>0</v>
      </c>
      <c r="BX91" s="63">
        <f t="shared" si="185"/>
        <v>0</v>
      </c>
    </row>
    <row r="92" spans="2:76" hidden="1">
      <c r="B92" s="132" t="str">
        <f t="shared" si="173"/>
        <v>No entry required</v>
      </c>
      <c r="C92" s="158" t="str">
        <f t="shared" si="173"/>
        <v>-</v>
      </c>
      <c r="D92" s="63">
        <f t="shared" si="174"/>
        <v>0</v>
      </c>
      <c r="E92" s="63">
        <f t="shared" si="161"/>
        <v>0</v>
      </c>
      <c r="F92" s="63">
        <f t="shared" si="162"/>
        <v>0</v>
      </c>
      <c r="G92" s="63">
        <f t="shared" si="163"/>
        <v>0</v>
      </c>
      <c r="H92" s="63">
        <f t="shared" si="164"/>
        <v>0</v>
      </c>
      <c r="I92" s="63">
        <f t="shared" si="175"/>
        <v>0</v>
      </c>
      <c r="J92" s="116" t="s">
        <v>441</v>
      </c>
      <c r="K92" s="63">
        <f t="shared" si="165"/>
        <v>0</v>
      </c>
      <c r="L92" s="63">
        <f t="shared" si="166"/>
        <v>0</v>
      </c>
      <c r="M92" s="63">
        <f t="shared" si="167"/>
        <v>0</v>
      </c>
      <c r="N92" s="63">
        <f t="shared" si="168"/>
        <v>0</v>
      </c>
      <c r="O92" s="63">
        <f t="shared" si="169"/>
        <v>0</v>
      </c>
      <c r="P92" s="63">
        <f t="shared" si="176"/>
        <v>0</v>
      </c>
      <c r="R92" s="158" t="str">
        <f t="shared" si="177"/>
        <v>-</v>
      </c>
      <c r="S92" s="67">
        <f>SUMIFS('N1.3_Project_Listing'!$R$16:$R$829,'N1.3_Project_Listing'!$B$16:$B$829,$B92,'N1.3_Project_Listing'!$D$16:$D$829,$B$78,'N1.3_Project_Listing'!$J$16:$J$829,S$16,'N1.3_Project_Listing'!$G$16:$G$829,$R$15)</f>
        <v>0</v>
      </c>
      <c r="T92" s="67">
        <f>SUMIFS('N1.3_Project_Listing'!$R$16:$R$829,'N1.3_Project_Listing'!$B$16:$B$829,$B92,'N1.3_Project_Listing'!$D$16:$D$829,$B$78,'N1.3_Project_Listing'!$J$16:$J$829,T$16,'N1.3_Project_Listing'!$G$16:$G$829,$R$15)</f>
        <v>0</v>
      </c>
      <c r="U92" s="67">
        <f>SUMIFS('N1.3_Project_Listing'!$R$16:$R$829,'N1.3_Project_Listing'!$B$16:$B$829,$B92,'N1.3_Project_Listing'!$D$16:$D$829,$B$78,'N1.3_Project_Listing'!$J$16:$J$829,U$16,'N1.3_Project_Listing'!$G$16:$G$829,$R$15)</f>
        <v>0</v>
      </c>
      <c r="V92" s="67">
        <f>SUMIFS('N1.3_Project_Listing'!$R$16:$R$829,'N1.3_Project_Listing'!$B$16:$B$829,$B92,'N1.3_Project_Listing'!$D$16:$D$829,$B$78,'N1.3_Project_Listing'!$J$16:$J$829,V$16,'N1.3_Project_Listing'!$G$16:$G$829,$R$15)</f>
        <v>0</v>
      </c>
      <c r="W92" s="67">
        <f>SUMIFS('N1.3_Project_Listing'!$R$16:$R$829,'N1.3_Project_Listing'!$B$16:$B$829,$B92,'N1.3_Project_Listing'!$D$16:$D$829,$B$78,'N1.3_Project_Listing'!$J$16:$J$829,W$16,'N1.3_Project_Listing'!$G$16:$G$829,$R$15)</f>
        <v>0</v>
      </c>
      <c r="X92" s="63">
        <f t="shared" si="178"/>
        <v>0</v>
      </c>
      <c r="Y92" s="116" t="s">
        <v>441</v>
      </c>
      <c r="Z92" s="67">
        <f>SUMIFS('N1.3_Project_Listing'!$P$16:$P$829,'N1.3_Project_Listing'!$B$16:$B$829,$B92,'N1.3_Project_Listing'!$D$16:$D$829,$B$78,'N1.3_Project_Listing'!$J$16:$J$829,Z$16,'N1.3_Project_Listing'!$G$16:$G$829,$R$15)</f>
        <v>0</v>
      </c>
      <c r="AA92" s="67">
        <f>SUMIFS('N1.3_Project_Listing'!$P$16:$P$829,'N1.3_Project_Listing'!$B$16:$B$829,$B92,'N1.3_Project_Listing'!$D$16:$D$829,$B$78,'N1.3_Project_Listing'!$J$16:$J$829,AA$16,'N1.3_Project_Listing'!$G$16:$G$829,$R$15)</f>
        <v>0</v>
      </c>
      <c r="AB92" s="67">
        <f>SUMIFS('N1.3_Project_Listing'!$P$16:$P$829,'N1.3_Project_Listing'!$B$16:$B$829,$B92,'N1.3_Project_Listing'!$D$16:$D$829,$B$78,'N1.3_Project_Listing'!$J$16:$J$829,AB$16,'N1.3_Project_Listing'!$G$16:$G$829,$R$15)</f>
        <v>0</v>
      </c>
      <c r="AC92" s="67">
        <f>SUMIFS('N1.3_Project_Listing'!$P$16:$P$829,'N1.3_Project_Listing'!$B$16:$B$829,$B92,'N1.3_Project_Listing'!$D$16:$D$829,$B$78,'N1.3_Project_Listing'!$J$16:$J$829,AC$16,'N1.3_Project_Listing'!$G$16:$G$829,$R$15)</f>
        <v>0</v>
      </c>
      <c r="AD92" s="67">
        <f>SUMIFS('N1.3_Project_Listing'!$P$16:$P$829,'N1.3_Project_Listing'!$B$16:$B$829,$B92,'N1.3_Project_Listing'!$D$16:$D$829,$B$78,'N1.3_Project_Listing'!$J$16:$J$829,AD$16,'N1.3_Project_Listing'!$G$16:$G$829,$R$15)</f>
        <v>0</v>
      </c>
      <c r="AE92" s="63">
        <f t="shared" si="179"/>
        <v>0</v>
      </c>
      <c r="AG92" s="158" t="str">
        <f t="shared" si="170"/>
        <v>-</v>
      </c>
      <c r="AH92" s="67">
        <f>SUMIFS('N1.3_Project_Listing'!$R$16:$R$829,'N1.3_Project_Listing'!$B$16:$B$829,$B92,'N1.3_Project_Listing'!$D$16:$D$829,$B$78,'N1.3_Project_Listing'!$J$16:$J$829,AH$16,'N1.3_Project_Listing'!$G$16:$G$829,$AG$15)</f>
        <v>0</v>
      </c>
      <c r="AI92" s="67">
        <f>SUMIFS('N1.3_Project_Listing'!$R$16:$R$829,'N1.3_Project_Listing'!$B$16:$B$829,$B92,'N1.3_Project_Listing'!$D$16:$D$829,$B$78,'N1.3_Project_Listing'!$J$16:$J$829,AI$16,'N1.3_Project_Listing'!$G$16:$G$829,$AG$15)</f>
        <v>0</v>
      </c>
      <c r="AJ92" s="67">
        <f>SUMIFS('N1.3_Project_Listing'!$R$16:$R$829,'N1.3_Project_Listing'!$B$16:$B$829,$B92,'N1.3_Project_Listing'!$D$16:$D$829,$B$78,'N1.3_Project_Listing'!$J$16:$J$829,AJ$16,'N1.3_Project_Listing'!$G$16:$G$829,$AG$15)</f>
        <v>0</v>
      </c>
      <c r="AK92" s="67">
        <f>SUMIFS('N1.3_Project_Listing'!$R$16:$R$829,'N1.3_Project_Listing'!$B$16:$B$829,$B92,'N1.3_Project_Listing'!$D$16:$D$829,$B$78,'N1.3_Project_Listing'!$J$16:$J$829,AK$16,'N1.3_Project_Listing'!$G$16:$G$829,$AG$15)</f>
        <v>0</v>
      </c>
      <c r="AL92" s="67">
        <f>SUMIFS('N1.3_Project_Listing'!$R$16:$R$829,'N1.3_Project_Listing'!$B$16:$B$829,$B92,'N1.3_Project_Listing'!$D$16:$D$829,$B$78,'N1.3_Project_Listing'!$J$16:$J$829,AL$16,'N1.3_Project_Listing'!$G$16:$G$829,$AG$15)</f>
        <v>0</v>
      </c>
      <c r="AM92" s="63">
        <f t="shared" si="180"/>
        <v>0</v>
      </c>
      <c r="AN92" s="116" t="s">
        <v>441</v>
      </c>
      <c r="AO92" s="67">
        <f>SUMIFS('N1.3_Project_Listing'!$P$16:$P$829,'N1.3_Project_Listing'!$B$16:$B$829,$B92,'N1.3_Project_Listing'!$D$16:$D$829,$B$78,'N1.3_Project_Listing'!$J$16:$J$829,AO$16,'N1.3_Project_Listing'!$G$16:$G$829,$AG$15)</f>
        <v>0</v>
      </c>
      <c r="AP92" s="67">
        <f>SUMIFS('N1.3_Project_Listing'!$P$16:$P$829,'N1.3_Project_Listing'!$B$16:$B$829,$B92,'N1.3_Project_Listing'!$D$16:$D$829,$B$78,'N1.3_Project_Listing'!$J$16:$J$829,AP$16,'N1.3_Project_Listing'!$G$16:$G$829,$AG$15)</f>
        <v>0</v>
      </c>
      <c r="AQ92" s="67">
        <f>SUMIFS('N1.3_Project_Listing'!$P$16:$P$829,'N1.3_Project_Listing'!$B$16:$B$829,$B92,'N1.3_Project_Listing'!$D$16:$D$829,$B$78,'N1.3_Project_Listing'!$J$16:$J$829,AQ$16,'N1.3_Project_Listing'!$G$16:$G$829,$AG$15)</f>
        <v>0</v>
      </c>
      <c r="AR92" s="67">
        <f>SUMIFS('N1.3_Project_Listing'!$P$16:$P$829,'N1.3_Project_Listing'!$B$16:$B$829,$B92,'N1.3_Project_Listing'!$D$16:$D$829,$B$78,'N1.3_Project_Listing'!$J$16:$J$829,AR$16,'N1.3_Project_Listing'!$G$16:$G$829,$AG$15)</f>
        <v>0</v>
      </c>
      <c r="AS92" s="67">
        <f>SUMIFS('N1.3_Project_Listing'!$P$16:$P$829,'N1.3_Project_Listing'!$B$16:$B$829,$B92,'N1.3_Project_Listing'!$D$16:$D$829,$B$78,'N1.3_Project_Listing'!$J$16:$J$829,AS$16,'N1.3_Project_Listing'!$G$16:$G$829,$AG$15)</f>
        <v>0</v>
      </c>
      <c r="AT92" s="63">
        <f t="shared" si="181"/>
        <v>0</v>
      </c>
      <c r="AV92" s="158" t="str">
        <f t="shared" si="171"/>
        <v>-</v>
      </c>
      <c r="AW92" s="67">
        <f>SUMIFS('N1.3_Project_Listing'!$R$16:$R$829,'N1.3_Project_Listing'!$B$16:$B$829,$B92,'N1.3_Project_Listing'!$D$16:$D$829,$B$78,'N1.3_Project_Listing'!$J$16:$J$829,AW$16,'N1.3_Project_Listing'!$G$16:$G$829,$AV$15)</f>
        <v>0</v>
      </c>
      <c r="AX92" s="67">
        <f>SUMIFS('N1.3_Project_Listing'!$R$16:$R$829,'N1.3_Project_Listing'!$B$16:$B$829,$B92,'N1.3_Project_Listing'!$D$16:$D$829,$B$78,'N1.3_Project_Listing'!$J$16:$J$829,AX$16,'N1.3_Project_Listing'!$G$16:$G$829,$AV$15)</f>
        <v>0</v>
      </c>
      <c r="AY92" s="67">
        <f>SUMIFS('N1.3_Project_Listing'!$R$16:$R$829,'N1.3_Project_Listing'!$B$16:$B$829,$B92,'N1.3_Project_Listing'!$D$16:$D$829,$B$78,'N1.3_Project_Listing'!$J$16:$J$829,AY$16,'N1.3_Project_Listing'!$G$16:$G$829,$AV$15)</f>
        <v>0</v>
      </c>
      <c r="AZ92" s="67">
        <f>SUMIFS('N1.3_Project_Listing'!$R$16:$R$829,'N1.3_Project_Listing'!$B$16:$B$829,$B92,'N1.3_Project_Listing'!$D$16:$D$829,$B$78,'N1.3_Project_Listing'!$J$16:$J$829,AZ$16,'N1.3_Project_Listing'!$G$16:$G$829,$AV$15)</f>
        <v>0</v>
      </c>
      <c r="BA92" s="67">
        <f>SUMIFS('N1.3_Project_Listing'!$R$16:$R$829,'N1.3_Project_Listing'!$B$16:$B$829,$B92,'N1.3_Project_Listing'!$D$16:$D$829,$B$78,'N1.3_Project_Listing'!$J$16:$J$829,BA$16,'N1.3_Project_Listing'!$G$16:$G$829,$AV$15)</f>
        <v>0</v>
      </c>
      <c r="BB92" s="63">
        <f t="shared" si="182"/>
        <v>0</v>
      </c>
      <c r="BC92" s="116" t="s">
        <v>441</v>
      </c>
      <c r="BD92" s="67">
        <f>SUMIFS('N1.3_Project_Listing'!$P$16:$P$829,'N1.3_Project_Listing'!$B$16:$B$829,$B92,'N1.3_Project_Listing'!$D$16:$D$829,$B$78,'N1.3_Project_Listing'!$J$16:$J$829,BD$16,'N1.3_Project_Listing'!$G$16:$G$829,$AV$15)</f>
        <v>0</v>
      </c>
      <c r="BE92" s="67">
        <f>SUMIFS('N1.3_Project_Listing'!$P$16:$P$829,'N1.3_Project_Listing'!$B$16:$B$829,$B92,'N1.3_Project_Listing'!$D$16:$D$829,$B$78,'N1.3_Project_Listing'!$J$16:$J$829,BE$16,'N1.3_Project_Listing'!$G$16:$G$829,$AV$15)</f>
        <v>0</v>
      </c>
      <c r="BF92" s="67">
        <f>SUMIFS('N1.3_Project_Listing'!$P$16:$P$829,'N1.3_Project_Listing'!$B$16:$B$829,$B92,'N1.3_Project_Listing'!$D$16:$D$829,$B$78,'N1.3_Project_Listing'!$J$16:$J$829,BF$16,'N1.3_Project_Listing'!$G$16:$G$829,$AV$15)</f>
        <v>0</v>
      </c>
      <c r="BG92" s="67">
        <f>SUMIFS('N1.3_Project_Listing'!$P$16:$P$829,'N1.3_Project_Listing'!$B$16:$B$829,$B92,'N1.3_Project_Listing'!$D$16:$D$829,$B$78,'N1.3_Project_Listing'!$J$16:$J$829,BG$16,'N1.3_Project_Listing'!$G$16:$G$829,$AV$15)</f>
        <v>0</v>
      </c>
      <c r="BH92" s="67">
        <f>SUMIFS('N1.3_Project_Listing'!$P$16:$P$829,'N1.3_Project_Listing'!$B$16:$B$829,$B92,'N1.3_Project_Listing'!$D$16:$D$829,$B$78,'N1.3_Project_Listing'!$J$16:$J$829,BH$16,'N1.3_Project_Listing'!$G$16:$G$829,$AV$15)</f>
        <v>0</v>
      </c>
      <c r="BI92" s="63">
        <f t="shared" si="183"/>
        <v>0</v>
      </c>
      <c r="BK92" s="158" t="str">
        <f t="shared" si="172"/>
        <v>-</v>
      </c>
      <c r="BL92" s="67">
        <f>SUMIFS('N1.3_Project_Listing'!$R$16:$R$829,'N1.3_Project_Listing'!$B$16:$B$829,$B92,'N1.3_Project_Listing'!$D$16:$D$829,$B$78,'N1.3_Project_Listing'!$J$16:$J$829,BL$16,'N1.3_Project_Listing'!$G$16:$G$829,$BK$15)</f>
        <v>0</v>
      </c>
      <c r="BM92" s="67">
        <f>SUMIFS('N1.3_Project_Listing'!$R$16:$R$829,'N1.3_Project_Listing'!$B$16:$B$829,$B92,'N1.3_Project_Listing'!$D$16:$D$829,$B$78,'N1.3_Project_Listing'!$J$16:$J$829,BM$16,'N1.3_Project_Listing'!$G$16:$G$829,$BK$15)</f>
        <v>0</v>
      </c>
      <c r="BN92" s="67">
        <f>SUMIFS('N1.3_Project_Listing'!$R$16:$R$829,'N1.3_Project_Listing'!$B$16:$B$829,$B92,'N1.3_Project_Listing'!$D$16:$D$829,$B$78,'N1.3_Project_Listing'!$J$16:$J$829,BN$16,'N1.3_Project_Listing'!$G$16:$G$829,$BK$15)</f>
        <v>0</v>
      </c>
      <c r="BO92" s="67">
        <f>SUMIFS('N1.3_Project_Listing'!$R$16:$R$829,'N1.3_Project_Listing'!$B$16:$B$829,$B92,'N1.3_Project_Listing'!$D$16:$D$829,$B$78,'N1.3_Project_Listing'!$J$16:$J$829,BO$16,'N1.3_Project_Listing'!$G$16:$G$829,$BK$15)</f>
        <v>0</v>
      </c>
      <c r="BP92" s="67">
        <f>SUMIFS('N1.3_Project_Listing'!$R$16:$R$829,'N1.3_Project_Listing'!$B$16:$B$829,$B92,'N1.3_Project_Listing'!$D$16:$D$829,$B$78,'N1.3_Project_Listing'!$J$16:$J$829,BP$16,'N1.3_Project_Listing'!$G$16:$G$829,$BK$15)</f>
        <v>0</v>
      </c>
      <c r="BQ92" s="63">
        <f t="shared" si="184"/>
        <v>0</v>
      </c>
      <c r="BR92" s="116" t="s">
        <v>441</v>
      </c>
      <c r="BS92" s="67">
        <f>SUMIFS('N1.3_Project_Listing'!$P$16:$P$829,'N1.3_Project_Listing'!$B$16:$B$829,$B92,'N1.3_Project_Listing'!$D$16:$D$829,$B$78,'N1.3_Project_Listing'!$J$16:$J$829,BS$16,'N1.3_Project_Listing'!$G$16:$G$829,$BK$15)</f>
        <v>0</v>
      </c>
      <c r="BT92" s="67">
        <f>SUMIFS('N1.3_Project_Listing'!$P$16:$P$829,'N1.3_Project_Listing'!$B$16:$B$829,$B92,'N1.3_Project_Listing'!$D$16:$D$829,$B$78,'N1.3_Project_Listing'!$J$16:$J$829,BT$16,'N1.3_Project_Listing'!$G$16:$G$829,$BK$15)</f>
        <v>0</v>
      </c>
      <c r="BU92" s="67">
        <f>SUMIFS('N1.3_Project_Listing'!$P$16:$P$829,'N1.3_Project_Listing'!$B$16:$B$829,$B92,'N1.3_Project_Listing'!$D$16:$D$829,$B$78,'N1.3_Project_Listing'!$J$16:$J$829,BU$16,'N1.3_Project_Listing'!$G$16:$G$829,$BK$15)</f>
        <v>0</v>
      </c>
      <c r="BV92" s="67">
        <f>SUMIFS('N1.3_Project_Listing'!$P$16:$P$829,'N1.3_Project_Listing'!$B$16:$B$829,$B92,'N1.3_Project_Listing'!$D$16:$D$829,$B$78,'N1.3_Project_Listing'!$J$16:$J$829,BV$16,'N1.3_Project_Listing'!$G$16:$G$829,$BK$15)</f>
        <v>0</v>
      </c>
      <c r="BW92" s="67">
        <f>SUMIFS('N1.3_Project_Listing'!$P$16:$P$829,'N1.3_Project_Listing'!$B$16:$B$829,$B92,'N1.3_Project_Listing'!$D$16:$D$829,$B$78,'N1.3_Project_Listing'!$J$16:$J$829,BW$16,'N1.3_Project_Listing'!$G$16:$G$829,$BK$15)</f>
        <v>0</v>
      </c>
      <c r="BX92" s="63">
        <f t="shared" si="185"/>
        <v>0</v>
      </c>
    </row>
    <row r="93" spans="2:76" hidden="1">
      <c r="B93" s="132" t="str">
        <f t="shared" si="173"/>
        <v>No entry required</v>
      </c>
      <c r="C93" s="158" t="str">
        <f t="shared" si="173"/>
        <v>-</v>
      </c>
      <c r="D93" s="63">
        <f t="shared" si="174"/>
        <v>0</v>
      </c>
      <c r="E93" s="63">
        <f t="shared" si="161"/>
        <v>0</v>
      </c>
      <c r="F93" s="63">
        <f t="shared" si="162"/>
        <v>0</v>
      </c>
      <c r="G93" s="63">
        <f t="shared" si="163"/>
        <v>0</v>
      </c>
      <c r="H93" s="63">
        <f t="shared" si="164"/>
        <v>0</v>
      </c>
      <c r="I93" s="63">
        <f t="shared" si="175"/>
        <v>0</v>
      </c>
      <c r="J93" s="116" t="s">
        <v>441</v>
      </c>
      <c r="K93" s="63">
        <f t="shared" si="165"/>
        <v>0</v>
      </c>
      <c r="L93" s="63">
        <f t="shared" si="166"/>
        <v>0</v>
      </c>
      <c r="M93" s="63">
        <f t="shared" si="167"/>
        <v>0</v>
      </c>
      <c r="N93" s="63">
        <f t="shared" si="168"/>
        <v>0</v>
      </c>
      <c r="O93" s="63">
        <f t="shared" si="169"/>
        <v>0</v>
      </c>
      <c r="P93" s="63">
        <f t="shared" si="176"/>
        <v>0</v>
      </c>
      <c r="R93" s="158" t="str">
        <f t="shared" si="177"/>
        <v>-</v>
      </c>
      <c r="S93" s="67">
        <f>SUMIFS('N1.3_Project_Listing'!$R$16:$R$829,'N1.3_Project_Listing'!$B$16:$B$829,$B93,'N1.3_Project_Listing'!$D$16:$D$829,$B$78,'N1.3_Project_Listing'!$J$16:$J$829,S$16,'N1.3_Project_Listing'!$G$16:$G$829,$R$15)</f>
        <v>0</v>
      </c>
      <c r="T93" s="67">
        <f>SUMIFS('N1.3_Project_Listing'!$R$16:$R$829,'N1.3_Project_Listing'!$B$16:$B$829,$B93,'N1.3_Project_Listing'!$D$16:$D$829,$B$78,'N1.3_Project_Listing'!$J$16:$J$829,T$16,'N1.3_Project_Listing'!$G$16:$G$829,$R$15)</f>
        <v>0</v>
      </c>
      <c r="U93" s="67">
        <f>SUMIFS('N1.3_Project_Listing'!$R$16:$R$829,'N1.3_Project_Listing'!$B$16:$B$829,$B93,'N1.3_Project_Listing'!$D$16:$D$829,$B$78,'N1.3_Project_Listing'!$J$16:$J$829,U$16,'N1.3_Project_Listing'!$G$16:$G$829,$R$15)</f>
        <v>0</v>
      </c>
      <c r="V93" s="67">
        <f>SUMIFS('N1.3_Project_Listing'!$R$16:$R$829,'N1.3_Project_Listing'!$B$16:$B$829,$B93,'N1.3_Project_Listing'!$D$16:$D$829,$B$78,'N1.3_Project_Listing'!$J$16:$J$829,V$16,'N1.3_Project_Listing'!$G$16:$G$829,$R$15)</f>
        <v>0</v>
      </c>
      <c r="W93" s="67">
        <f>SUMIFS('N1.3_Project_Listing'!$R$16:$R$829,'N1.3_Project_Listing'!$B$16:$B$829,$B93,'N1.3_Project_Listing'!$D$16:$D$829,$B$78,'N1.3_Project_Listing'!$J$16:$J$829,W$16,'N1.3_Project_Listing'!$G$16:$G$829,$R$15)</f>
        <v>0</v>
      </c>
      <c r="X93" s="63">
        <f t="shared" si="178"/>
        <v>0</v>
      </c>
      <c r="Y93" s="116" t="s">
        <v>441</v>
      </c>
      <c r="Z93" s="67">
        <f>SUMIFS('N1.3_Project_Listing'!$P$16:$P$829,'N1.3_Project_Listing'!$B$16:$B$829,$B93,'N1.3_Project_Listing'!$D$16:$D$829,$B$78,'N1.3_Project_Listing'!$J$16:$J$829,Z$16,'N1.3_Project_Listing'!$G$16:$G$829,$R$15)</f>
        <v>0</v>
      </c>
      <c r="AA93" s="67">
        <f>SUMIFS('N1.3_Project_Listing'!$P$16:$P$829,'N1.3_Project_Listing'!$B$16:$B$829,$B93,'N1.3_Project_Listing'!$D$16:$D$829,$B$78,'N1.3_Project_Listing'!$J$16:$J$829,AA$16,'N1.3_Project_Listing'!$G$16:$G$829,$R$15)</f>
        <v>0</v>
      </c>
      <c r="AB93" s="67">
        <f>SUMIFS('N1.3_Project_Listing'!$P$16:$P$829,'N1.3_Project_Listing'!$B$16:$B$829,$B93,'N1.3_Project_Listing'!$D$16:$D$829,$B$78,'N1.3_Project_Listing'!$J$16:$J$829,AB$16,'N1.3_Project_Listing'!$G$16:$G$829,$R$15)</f>
        <v>0</v>
      </c>
      <c r="AC93" s="67">
        <f>SUMIFS('N1.3_Project_Listing'!$P$16:$P$829,'N1.3_Project_Listing'!$B$16:$B$829,$B93,'N1.3_Project_Listing'!$D$16:$D$829,$B$78,'N1.3_Project_Listing'!$J$16:$J$829,AC$16,'N1.3_Project_Listing'!$G$16:$G$829,$R$15)</f>
        <v>0</v>
      </c>
      <c r="AD93" s="67">
        <f>SUMIFS('N1.3_Project_Listing'!$P$16:$P$829,'N1.3_Project_Listing'!$B$16:$B$829,$B93,'N1.3_Project_Listing'!$D$16:$D$829,$B$78,'N1.3_Project_Listing'!$J$16:$J$829,AD$16,'N1.3_Project_Listing'!$G$16:$G$829,$R$15)</f>
        <v>0</v>
      </c>
      <c r="AE93" s="63">
        <f t="shared" si="179"/>
        <v>0</v>
      </c>
      <c r="AG93" s="158" t="str">
        <f t="shared" si="170"/>
        <v>-</v>
      </c>
      <c r="AH93" s="67">
        <f>SUMIFS('N1.3_Project_Listing'!$R$16:$R$829,'N1.3_Project_Listing'!$B$16:$B$829,$B93,'N1.3_Project_Listing'!$D$16:$D$829,$B$78,'N1.3_Project_Listing'!$J$16:$J$829,AH$16,'N1.3_Project_Listing'!$G$16:$G$829,$AG$15)</f>
        <v>0</v>
      </c>
      <c r="AI93" s="67">
        <f>SUMIFS('N1.3_Project_Listing'!$R$16:$R$829,'N1.3_Project_Listing'!$B$16:$B$829,$B93,'N1.3_Project_Listing'!$D$16:$D$829,$B$78,'N1.3_Project_Listing'!$J$16:$J$829,AI$16,'N1.3_Project_Listing'!$G$16:$G$829,$AG$15)</f>
        <v>0</v>
      </c>
      <c r="AJ93" s="67">
        <f>SUMIFS('N1.3_Project_Listing'!$R$16:$R$829,'N1.3_Project_Listing'!$B$16:$B$829,$B93,'N1.3_Project_Listing'!$D$16:$D$829,$B$78,'N1.3_Project_Listing'!$J$16:$J$829,AJ$16,'N1.3_Project_Listing'!$G$16:$G$829,$AG$15)</f>
        <v>0</v>
      </c>
      <c r="AK93" s="67">
        <f>SUMIFS('N1.3_Project_Listing'!$R$16:$R$829,'N1.3_Project_Listing'!$B$16:$B$829,$B93,'N1.3_Project_Listing'!$D$16:$D$829,$B$78,'N1.3_Project_Listing'!$J$16:$J$829,AK$16,'N1.3_Project_Listing'!$G$16:$G$829,$AG$15)</f>
        <v>0</v>
      </c>
      <c r="AL93" s="67">
        <f>SUMIFS('N1.3_Project_Listing'!$R$16:$R$829,'N1.3_Project_Listing'!$B$16:$B$829,$B93,'N1.3_Project_Listing'!$D$16:$D$829,$B$78,'N1.3_Project_Listing'!$J$16:$J$829,AL$16,'N1.3_Project_Listing'!$G$16:$G$829,$AG$15)</f>
        <v>0</v>
      </c>
      <c r="AM93" s="63">
        <f t="shared" si="180"/>
        <v>0</v>
      </c>
      <c r="AN93" s="116" t="s">
        <v>441</v>
      </c>
      <c r="AO93" s="67">
        <f>SUMIFS('N1.3_Project_Listing'!$P$16:$P$829,'N1.3_Project_Listing'!$B$16:$B$829,$B93,'N1.3_Project_Listing'!$D$16:$D$829,$B$78,'N1.3_Project_Listing'!$J$16:$J$829,AO$16,'N1.3_Project_Listing'!$G$16:$G$829,$AG$15)</f>
        <v>0</v>
      </c>
      <c r="AP93" s="67">
        <f>SUMIFS('N1.3_Project_Listing'!$P$16:$P$829,'N1.3_Project_Listing'!$B$16:$B$829,$B93,'N1.3_Project_Listing'!$D$16:$D$829,$B$78,'N1.3_Project_Listing'!$J$16:$J$829,AP$16,'N1.3_Project_Listing'!$G$16:$G$829,$AG$15)</f>
        <v>0</v>
      </c>
      <c r="AQ93" s="67">
        <f>SUMIFS('N1.3_Project_Listing'!$P$16:$P$829,'N1.3_Project_Listing'!$B$16:$B$829,$B93,'N1.3_Project_Listing'!$D$16:$D$829,$B$78,'N1.3_Project_Listing'!$J$16:$J$829,AQ$16,'N1.3_Project_Listing'!$G$16:$G$829,$AG$15)</f>
        <v>0</v>
      </c>
      <c r="AR93" s="67">
        <f>SUMIFS('N1.3_Project_Listing'!$P$16:$P$829,'N1.3_Project_Listing'!$B$16:$B$829,$B93,'N1.3_Project_Listing'!$D$16:$D$829,$B$78,'N1.3_Project_Listing'!$J$16:$J$829,AR$16,'N1.3_Project_Listing'!$G$16:$G$829,$AG$15)</f>
        <v>0</v>
      </c>
      <c r="AS93" s="67">
        <f>SUMIFS('N1.3_Project_Listing'!$P$16:$P$829,'N1.3_Project_Listing'!$B$16:$B$829,$B93,'N1.3_Project_Listing'!$D$16:$D$829,$B$78,'N1.3_Project_Listing'!$J$16:$J$829,AS$16,'N1.3_Project_Listing'!$G$16:$G$829,$AG$15)</f>
        <v>0</v>
      </c>
      <c r="AT93" s="63">
        <f t="shared" si="181"/>
        <v>0</v>
      </c>
      <c r="AV93" s="158" t="str">
        <f t="shared" si="171"/>
        <v>-</v>
      </c>
      <c r="AW93" s="67">
        <f>SUMIFS('N1.3_Project_Listing'!$R$16:$R$829,'N1.3_Project_Listing'!$B$16:$B$829,$B93,'N1.3_Project_Listing'!$D$16:$D$829,$B$78,'N1.3_Project_Listing'!$J$16:$J$829,AW$16,'N1.3_Project_Listing'!$G$16:$G$829,$AV$15)</f>
        <v>0</v>
      </c>
      <c r="AX93" s="67">
        <f>SUMIFS('N1.3_Project_Listing'!$R$16:$R$829,'N1.3_Project_Listing'!$B$16:$B$829,$B93,'N1.3_Project_Listing'!$D$16:$D$829,$B$78,'N1.3_Project_Listing'!$J$16:$J$829,AX$16,'N1.3_Project_Listing'!$G$16:$G$829,$AV$15)</f>
        <v>0</v>
      </c>
      <c r="AY93" s="67">
        <f>SUMIFS('N1.3_Project_Listing'!$R$16:$R$829,'N1.3_Project_Listing'!$B$16:$B$829,$B93,'N1.3_Project_Listing'!$D$16:$D$829,$B$78,'N1.3_Project_Listing'!$J$16:$J$829,AY$16,'N1.3_Project_Listing'!$G$16:$G$829,$AV$15)</f>
        <v>0</v>
      </c>
      <c r="AZ93" s="67">
        <f>SUMIFS('N1.3_Project_Listing'!$R$16:$R$829,'N1.3_Project_Listing'!$B$16:$B$829,$B93,'N1.3_Project_Listing'!$D$16:$D$829,$B$78,'N1.3_Project_Listing'!$J$16:$J$829,AZ$16,'N1.3_Project_Listing'!$G$16:$G$829,$AV$15)</f>
        <v>0</v>
      </c>
      <c r="BA93" s="67">
        <f>SUMIFS('N1.3_Project_Listing'!$R$16:$R$829,'N1.3_Project_Listing'!$B$16:$B$829,$B93,'N1.3_Project_Listing'!$D$16:$D$829,$B$78,'N1.3_Project_Listing'!$J$16:$J$829,BA$16,'N1.3_Project_Listing'!$G$16:$G$829,$AV$15)</f>
        <v>0</v>
      </c>
      <c r="BB93" s="63">
        <f t="shared" si="182"/>
        <v>0</v>
      </c>
      <c r="BC93" s="116" t="s">
        <v>441</v>
      </c>
      <c r="BD93" s="67">
        <f>SUMIFS('N1.3_Project_Listing'!$P$16:$P$829,'N1.3_Project_Listing'!$B$16:$B$829,$B93,'N1.3_Project_Listing'!$D$16:$D$829,$B$78,'N1.3_Project_Listing'!$J$16:$J$829,BD$16,'N1.3_Project_Listing'!$G$16:$G$829,$AV$15)</f>
        <v>0</v>
      </c>
      <c r="BE93" s="67">
        <f>SUMIFS('N1.3_Project_Listing'!$P$16:$P$829,'N1.3_Project_Listing'!$B$16:$B$829,$B93,'N1.3_Project_Listing'!$D$16:$D$829,$B$78,'N1.3_Project_Listing'!$J$16:$J$829,BE$16,'N1.3_Project_Listing'!$G$16:$G$829,$AV$15)</f>
        <v>0</v>
      </c>
      <c r="BF93" s="67">
        <f>SUMIFS('N1.3_Project_Listing'!$P$16:$P$829,'N1.3_Project_Listing'!$B$16:$B$829,$B93,'N1.3_Project_Listing'!$D$16:$D$829,$B$78,'N1.3_Project_Listing'!$J$16:$J$829,BF$16,'N1.3_Project_Listing'!$G$16:$G$829,$AV$15)</f>
        <v>0</v>
      </c>
      <c r="BG93" s="67">
        <f>SUMIFS('N1.3_Project_Listing'!$P$16:$P$829,'N1.3_Project_Listing'!$B$16:$B$829,$B93,'N1.3_Project_Listing'!$D$16:$D$829,$B$78,'N1.3_Project_Listing'!$J$16:$J$829,BG$16,'N1.3_Project_Listing'!$G$16:$G$829,$AV$15)</f>
        <v>0</v>
      </c>
      <c r="BH93" s="67">
        <f>SUMIFS('N1.3_Project_Listing'!$P$16:$P$829,'N1.3_Project_Listing'!$B$16:$B$829,$B93,'N1.3_Project_Listing'!$D$16:$D$829,$B$78,'N1.3_Project_Listing'!$J$16:$J$829,BH$16,'N1.3_Project_Listing'!$G$16:$G$829,$AV$15)</f>
        <v>0</v>
      </c>
      <c r="BI93" s="63">
        <f t="shared" si="183"/>
        <v>0</v>
      </c>
      <c r="BK93" s="158" t="str">
        <f t="shared" si="172"/>
        <v>-</v>
      </c>
      <c r="BL93" s="67">
        <f>SUMIFS('N1.3_Project_Listing'!$R$16:$R$829,'N1.3_Project_Listing'!$B$16:$B$829,$B93,'N1.3_Project_Listing'!$D$16:$D$829,$B$78,'N1.3_Project_Listing'!$J$16:$J$829,BL$16,'N1.3_Project_Listing'!$G$16:$G$829,$BK$15)</f>
        <v>0</v>
      </c>
      <c r="BM93" s="67">
        <f>SUMIFS('N1.3_Project_Listing'!$R$16:$R$829,'N1.3_Project_Listing'!$B$16:$B$829,$B93,'N1.3_Project_Listing'!$D$16:$D$829,$B$78,'N1.3_Project_Listing'!$J$16:$J$829,BM$16,'N1.3_Project_Listing'!$G$16:$G$829,$BK$15)</f>
        <v>0</v>
      </c>
      <c r="BN93" s="67">
        <f>SUMIFS('N1.3_Project_Listing'!$R$16:$R$829,'N1.3_Project_Listing'!$B$16:$B$829,$B93,'N1.3_Project_Listing'!$D$16:$D$829,$B$78,'N1.3_Project_Listing'!$J$16:$J$829,BN$16,'N1.3_Project_Listing'!$G$16:$G$829,$BK$15)</f>
        <v>0</v>
      </c>
      <c r="BO93" s="67">
        <f>SUMIFS('N1.3_Project_Listing'!$R$16:$R$829,'N1.3_Project_Listing'!$B$16:$B$829,$B93,'N1.3_Project_Listing'!$D$16:$D$829,$B$78,'N1.3_Project_Listing'!$J$16:$J$829,BO$16,'N1.3_Project_Listing'!$G$16:$G$829,$BK$15)</f>
        <v>0</v>
      </c>
      <c r="BP93" s="67">
        <f>SUMIFS('N1.3_Project_Listing'!$R$16:$R$829,'N1.3_Project_Listing'!$B$16:$B$829,$B93,'N1.3_Project_Listing'!$D$16:$D$829,$B$78,'N1.3_Project_Listing'!$J$16:$J$829,BP$16,'N1.3_Project_Listing'!$G$16:$G$829,$BK$15)</f>
        <v>0</v>
      </c>
      <c r="BQ93" s="63">
        <f t="shared" si="184"/>
        <v>0</v>
      </c>
      <c r="BR93" s="116" t="s">
        <v>441</v>
      </c>
      <c r="BS93" s="67">
        <f>SUMIFS('N1.3_Project_Listing'!$P$16:$P$829,'N1.3_Project_Listing'!$B$16:$B$829,$B93,'N1.3_Project_Listing'!$D$16:$D$829,$B$78,'N1.3_Project_Listing'!$J$16:$J$829,BS$16,'N1.3_Project_Listing'!$G$16:$G$829,$BK$15)</f>
        <v>0</v>
      </c>
      <c r="BT93" s="67">
        <f>SUMIFS('N1.3_Project_Listing'!$P$16:$P$829,'N1.3_Project_Listing'!$B$16:$B$829,$B93,'N1.3_Project_Listing'!$D$16:$D$829,$B$78,'N1.3_Project_Listing'!$J$16:$J$829,BT$16,'N1.3_Project_Listing'!$G$16:$G$829,$BK$15)</f>
        <v>0</v>
      </c>
      <c r="BU93" s="67">
        <f>SUMIFS('N1.3_Project_Listing'!$P$16:$P$829,'N1.3_Project_Listing'!$B$16:$B$829,$B93,'N1.3_Project_Listing'!$D$16:$D$829,$B$78,'N1.3_Project_Listing'!$J$16:$J$829,BU$16,'N1.3_Project_Listing'!$G$16:$G$829,$BK$15)</f>
        <v>0</v>
      </c>
      <c r="BV93" s="67">
        <f>SUMIFS('N1.3_Project_Listing'!$P$16:$P$829,'N1.3_Project_Listing'!$B$16:$B$829,$B93,'N1.3_Project_Listing'!$D$16:$D$829,$B$78,'N1.3_Project_Listing'!$J$16:$J$829,BV$16,'N1.3_Project_Listing'!$G$16:$G$829,$BK$15)</f>
        <v>0</v>
      </c>
      <c r="BW93" s="67">
        <f>SUMIFS('N1.3_Project_Listing'!$P$16:$P$829,'N1.3_Project_Listing'!$B$16:$B$829,$B93,'N1.3_Project_Listing'!$D$16:$D$829,$B$78,'N1.3_Project_Listing'!$J$16:$J$829,BW$16,'N1.3_Project_Listing'!$G$16:$G$829,$BK$15)</f>
        <v>0</v>
      </c>
      <c r="BX93" s="63">
        <f t="shared" si="185"/>
        <v>0</v>
      </c>
    </row>
    <row r="94" spans="2:76" hidden="1">
      <c r="B94" s="132" t="str">
        <f t="shared" si="173"/>
        <v>No entry required</v>
      </c>
      <c r="C94" s="158" t="str">
        <f t="shared" si="173"/>
        <v>-</v>
      </c>
      <c r="D94" s="63">
        <f t="shared" si="174"/>
        <v>0</v>
      </c>
      <c r="E94" s="63">
        <f t="shared" si="161"/>
        <v>0</v>
      </c>
      <c r="F94" s="63">
        <f t="shared" si="162"/>
        <v>0</v>
      </c>
      <c r="G94" s="63">
        <f t="shared" si="163"/>
        <v>0</v>
      </c>
      <c r="H94" s="63">
        <f t="shared" si="164"/>
        <v>0</v>
      </c>
      <c r="I94" s="63">
        <f t="shared" si="175"/>
        <v>0</v>
      </c>
      <c r="J94" s="116" t="s">
        <v>441</v>
      </c>
      <c r="K94" s="63">
        <f t="shared" si="165"/>
        <v>0</v>
      </c>
      <c r="L94" s="63">
        <f t="shared" si="166"/>
        <v>0</v>
      </c>
      <c r="M94" s="63">
        <f t="shared" si="167"/>
        <v>0</v>
      </c>
      <c r="N94" s="63">
        <f t="shared" si="168"/>
        <v>0</v>
      </c>
      <c r="O94" s="63">
        <f t="shared" si="169"/>
        <v>0</v>
      </c>
      <c r="P94" s="63">
        <f t="shared" si="176"/>
        <v>0</v>
      </c>
      <c r="R94" s="158" t="str">
        <f t="shared" si="177"/>
        <v>-</v>
      </c>
      <c r="S94" s="67">
        <f>SUMIFS('N1.3_Project_Listing'!$R$16:$R$829,'N1.3_Project_Listing'!$B$16:$B$829,$B94,'N1.3_Project_Listing'!$D$16:$D$829,$B$78,'N1.3_Project_Listing'!$J$16:$J$829,S$16,'N1.3_Project_Listing'!$G$16:$G$829,$R$15)</f>
        <v>0</v>
      </c>
      <c r="T94" s="67">
        <f>SUMIFS('N1.3_Project_Listing'!$R$16:$R$829,'N1.3_Project_Listing'!$B$16:$B$829,$B94,'N1.3_Project_Listing'!$D$16:$D$829,$B$78,'N1.3_Project_Listing'!$J$16:$J$829,T$16,'N1.3_Project_Listing'!$G$16:$G$829,$R$15)</f>
        <v>0</v>
      </c>
      <c r="U94" s="67">
        <f>SUMIFS('N1.3_Project_Listing'!$R$16:$R$829,'N1.3_Project_Listing'!$B$16:$B$829,$B94,'N1.3_Project_Listing'!$D$16:$D$829,$B$78,'N1.3_Project_Listing'!$J$16:$J$829,U$16,'N1.3_Project_Listing'!$G$16:$G$829,$R$15)</f>
        <v>0</v>
      </c>
      <c r="V94" s="67">
        <f>SUMIFS('N1.3_Project_Listing'!$R$16:$R$829,'N1.3_Project_Listing'!$B$16:$B$829,$B94,'N1.3_Project_Listing'!$D$16:$D$829,$B$78,'N1.3_Project_Listing'!$J$16:$J$829,V$16,'N1.3_Project_Listing'!$G$16:$G$829,$R$15)</f>
        <v>0</v>
      </c>
      <c r="W94" s="67">
        <f>SUMIFS('N1.3_Project_Listing'!$R$16:$R$829,'N1.3_Project_Listing'!$B$16:$B$829,$B94,'N1.3_Project_Listing'!$D$16:$D$829,$B$78,'N1.3_Project_Listing'!$J$16:$J$829,W$16,'N1.3_Project_Listing'!$G$16:$G$829,$R$15)</f>
        <v>0</v>
      </c>
      <c r="X94" s="63">
        <f t="shared" si="178"/>
        <v>0</v>
      </c>
      <c r="Y94" s="116" t="s">
        <v>441</v>
      </c>
      <c r="Z94" s="67">
        <f>SUMIFS('N1.3_Project_Listing'!$P$16:$P$829,'N1.3_Project_Listing'!$B$16:$B$829,$B94,'N1.3_Project_Listing'!$D$16:$D$829,$B$78,'N1.3_Project_Listing'!$J$16:$J$829,Z$16,'N1.3_Project_Listing'!$G$16:$G$829,$R$15)</f>
        <v>0</v>
      </c>
      <c r="AA94" s="67">
        <f>SUMIFS('N1.3_Project_Listing'!$P$16:$P$829,'N1.3_Project_Listing'!$B$16:$B$829,$B94,'N1.3_Project_Listing'!$D$16:$D$829,$B$78,'N1.3_Project_Listing'!$J$16:$J$829,AA$16,'N1.3_Project_Listing'!$G$16:$G$829,$R$15)</f>
        <v>0</v>
      </c>
      <c r="AB94" s="67">
        <f>SUMIFS('N1.3_Project_Listing'!$P$16:$P$829,'N1.3_Project_Listing'!$B$16:$B$829,$B94,'N1.3_Project_Listing'!$D$16:$D$829,$B$78,'N1.3_Project_Listing'!$J$16:$J$829,AB$16,'N1.3_Project_Listing'!$G$16:$G$829,$R$15)</f>
        <v>0</v>
      </c>
      <c r="AC94" s="67">
        <f>SUMIFS('N1.3_Project_Listing'!$P$16:$P$829,'N1.3_Project_Listing'!$B$16:$B$829,$B94,'N1.3_Project_Listing'!$D$16:$D$829,$B$78,'N1.3_Project_Listing'!$J$16:$J$829,AC$16,'N1.3_Project_Listing'!$G$16:$G$829,$R$15)</f>
        <v>0</v>
      </c>
      <c r="AD94" s="67">
        <f>SUMIFS('N1.3_Project_Listing'!$P$16:$P$829,'N1.3_Project_Listing'!$B$16:$B$829,$B94,'N1.3_Project_Listing'!$D$16:$D$829,$B$78,'N1.3_Project_Listing'!$J$16:$J$829,AD$16,'N1.3_Project_Listing'!$G$16:$G$829,$R$15)</f>
        <v>0</v>
      </c>
      <c r="AE94" s="63">
        <f t="shared" si="179"/>
        <v>0</v>
      </c>
      <c r="AG94" s="158" t="str">
        <f t="shared" si="170"/>
        <v>-</v>
      </c>
      <c r="AH94" s="67">
        <f>SUMIFS('N1.3_Project_Listing'!$R$16:$R$829,'N1.3_Project_Listing'!$B$16:$B$829,$B94,'N1.3_Project_Listing'!$D$16:$D$829,$B$78,'N1.3_Project_Listing'!$J$16:$J$829,AH$16,'N1.3_Project_Listing'!$G$16:$G$829,$AG$15)</f>
        <v>0</v>
      </c>
      <c r="AI94" s="67">
        <f>SUMIFS('N1.3_Project_Listing'!$R$16:$R$829,'N1.3_Project_Listing'!$B$16:$B$829,$B94,'N1.3_Project_Listing'!$D$16:$D$829,$B$78,'N1.3_Project_Listing'!$J$16:$J$829,AI$16,'N1.3_Project_Listing'!$G$16:$G$829,$AG$15)</f>
        <v>0</v>
      </c>
      <c r="AJ94" s="67">
        <f>SUMIFS('N1.3_Project_Listing'!$R$16:$R$829,'N1.3_Project_Listing'!$B$16:$B$829,$B94,'N1.3_Project_Listing'!$D$16:$D$829,$B$78,'N1.3_Project_Listing'!$J$16:$J$829,AJ$16,'N1.3_Project_Listing'!$G$16:$G$829,$AG$15)</f>
        <v>0</v>
      </c>
      <c r="AK94" s="67">
        <f>SUMIFS('N1.3_Project_Listing'!$R$16:$R$829,'N1.3_Project_Listing'!$B$16:$B$829,$B94,'N1.3_Project_Listing'!$D$16:$D$829,$B$78,'N1.3_Project_Listing'!$J$16:$J$829,AK$16,'N1.3_Project_Listing'!$G$16:$G$829,$AG$15)</f>
        <v>0</v>
      </c>
      <c r="AL94" s="67">
        <f>SUMIFS('N1.3_Project_Listing'!$R$16:$R$829,'N1.3_Project_Listing'!$B$16:$B$829,$B94,'N1.3_Project_Listing'!$D$16:$D$829,$B$78,'N1.3_Project_Listing'!$J$16:$J$829,AL$16,'N1.3_Project_Listing'!$G$16:$G$829,$AG$15)</f>
        <v>0</v>
      </c>
      <c r="AM94" s="63">
        <f t="shared" si="180"/>
        <v>0</v>
      </c>
      <c r="AN94" s="116" t="s">
        <v>441</v>
      </c>
      <c r="AO94" s="67">
        <f>SUMIFS('N1.3_Project_Listing'!$P$16:$P$829,'N1.3_Project_Listing'!$B$16:$B$829,$B94,'N1.3_Project_Listing'!$D$16:$D$829,$B$78,'N1.3_Project_Listing'!$J$16:$J$829,AO$16,'N1.3_Project_Listing'!$G$16:$G$829,$AG$15)</f>
        <v>0</v>
      </c>
      <c r="AP94" s="67">
        <f>SUMIFS('N1.3_Project_Listing'!$P$16:$P$829,'N1.3_Project_Listing'!$B$16:$B$829,$B94,'N1.3_Project_Listing'!$D$16:$D$829,$B$78,'N1.3_Project_Listing'!$J$16:$J$829,AP$16,'N1.3_Project_Listing'!$G$16:$G$829,$AG$15)</f>
        <v>0</v>
      </c>
      <c r="AQ94" s="67">
        <f>SUMIFS('N1.3_Project_Listing'!$P$16:$P$829,'N1.3_Project_Listing'!$B$16:$B$829,$B94,'N1.3_Project_Listing'!$D$16:$D$829,$B$78,'N1.3_Project_Listing'!$J$16:$J$829,AQ$16,'N1.3_Project_Listing'!$G$16:$G$829,$AG$15)</f>
        <v>0</v>
      </c>
      <c r="AR94" s="67">
        <f>SUMIFS('N1.3_Project_Listing'!$P$16:$P$829,'N1.3_Project_Listing'!$B$16:$B$829,$B94,'N1.3_Project_Listing'!$D$16:$D$829,$B$78,'N1.3_Project_Listing'!$J$16:$J$829,AR$16,'N1.3_Project_Listing'!$G$16:$G$829,$AG$15)</f>
        <v>0</v>
      </c>
      <c r="AS94" s="67">
        <f>SUMIFS('N1.3_Project_Listing'!$P$16:$P$829,'N1.3_Project_Listing'!$B$16:$B$829,$B94,'N1.3_Project_Listing'!$D$16:$D$829,$B$78,'N1.3_Project_Listing'!$J$16:$J$829,AS$16,'N1.3_Project_Listing'!$G$16:$G$829,$AG$15)</f>
        <v>0</v>
      </c>
      <c r="AT94" s="63">
        <f t="shared" si="181"/>
        <v>0</v>
      </c>
      <c r="AV94" s="158" t="str">
        <f t="shared" si="171"/>
        <v>-</v>
      </c>
      <c r="AW94" s="67">
        <f>SUMIFS('N1.3_Project_Listing'!$R$16:$R$829,'N1.3_Project_Listing'!$B$16:$B$829,$B94,'N1.3_Project_Listing'!$D$16:$D$829,$B$78,'N1.3_Project_Listing'!$J$16:$J$829,AW$16,'N1.3_Project_Listing'!$G$16:$G$829,$AV$15)</f>
        <v>0</v>
      </c>
      <c r="AX94" s="67">
        <f>SUMIFS('N1.3_Project_Listing'!$R$16:$R$829,'N1.3_Project_Listing'!$B$16:$B$829,$B94,'N1.3_Project_Listing'!$D$16:$D$829,$B$78,'N1.3_Project_Listing'!$J$16:$J$829,AX$16,'N1.3_Project_Listing'!$G$16:$G$829,$AV$15)</f>
        <v>0</v>
      </c>
      <c r="AY94" s="67">
        <f>SUMIFS('N1.3_Project_Listing'!$R$16:$R$829,'N1.3_Project_Listing'!$B$16:$B$829,$B94,'N1.3_Project_Listing'!$D$16:$D$829,$B$78,'N1.3_Project_Listing'!$J$16:$J$829,AY$16,'N1.3_Project_Listing'!$G$16:$G$829,$AV$15)</f>
        <v>0</v>
      </c>
      <c r="AZ94" s="67">
        <f>SUMIFS('N1.3_Project_Listing'!$R$16:$R$829,'N1.3_Project_Listing'!$B$16:$B$829,$B94,'N1.3_Project_Listing'!$D$16:$D$829,$B$78,'N1.3_Project_Listing'!$J$16:$J$829,AZ$16,'N1.3_Project_Listing'!$G$16:$G$829,$AV$15)</f>
        <v>0</v>
      </c>
      <c r="BA94" s="67">
        <f>SUMIFS('N1.3_Project_Listing'!$R$16:$R$829,'N1.3_Project_Listing'!$B$16:$B$829,$B94,'N1.3_Project_Listing'!$D$16:$D$829,$B$78,'N1.3_Project_Listing'!$J$16:$J$829,BA$16,'N1.3_Project_Listing'!$G$16:$G$829,$AV$15)</f>
        <v>0</v>
      </c>
      <c r="BB94" s="63">
        <f t="shared" si="182"/>
        <v>0</v>
      </c>
      <c r="BC94" s="116" t="s">
        <v>441</v>
      </c>
      <c r="BD94" s="67">
        <f>SUMIFS('N1.3_Project_Listing'!$P$16:$P$829,'N1.3_Project_Listing'!$B$16:$B$829,$B94,'N1.3_Project_Listing'!$D$16:$D$829,$B$78,'N1.3_Project_Listing'!$J$16:$J$829,BD$16,'N1.3_Project_Listing'!$G$16:$G$829,$AV$15)</f>
        <v>0</v>
      </c>
      <c r="BE94" s="67">
        <f>SUMIFS('N1.3_Project_Listing'!$P$16:$P$829,'N1.3_Project_Listing'!$B$16:$B$829,$B94,'N1.3_Project_Listing'!$D$16:$D$829,$B$78,'N1.3_Project_Listing'!$J$16:$J$829,BE$16,'N1.3_Project_Listing'!$G$16:$G$829,$AV$15)</f>
        <v>0</v>
      </c>
      <c r="BF94" s="67">
        <f>SUMIFS('N1.3_Project_Listing'!$P$16:$P$829,'N1.3_Project_Listing'!$B$16:$B$829,$B94,'N1.3_Project_Listing'!$D$16:$D$829,$B$78,'N1.3_Project_Listing'!$J$16:$J$829,BF$16,'N1.3_Project_Listing'!$G$16:$G$829,$AV$15)</f>
        <v>0</v>
      </c>
      <c r="BG94" s="67">
        <f>SUMIFS('N1.3_Project_Listing'!$P$16:$P$829,'N1.3_Project_Listing'!$B$16:$B$829,$B94,'N1.3_Project_Listing'!$D$16:$D$829,$B$78,'N1.3_Project_Listing'!$J$16:$J$829,BG$16,'N1.3_Project_Listing'!$G$16:$G$829,$AV$15)</f>
        <v>0</v>
      </c>
      <c r="BH94" s="67">
        <f>SUMIFS('N1.3_Project_Listing'!$P$16:$P$829,'N1.3_Project_Listing'!$B$16:$B$829,$B94,'N1.3_Project_Listing'!$D$16:$D$829,$B$78,'N1.3_Project_Listing'!$J$16:$J$829,BH$16,'N1.3_Project_Listing'!$G$16:$G$829,$AV$15)</f>
        <v>0</v>
      </c>
      <c r="BI94" s="63">
        <f t="shared" si="183"/>
        <v>0</v>
      </c>
      <c r="BK94" s="158" t="str">
        <f t="shared" si="172"/>
        <v>-</v>
      </c>
      <c r="BL94" s="67">
        <f>SUMIFS('N1.3_Project_Listing'!$R$16:$R$829,'N1.3_Project_Listing'!$B$16:$B$829,$B94,'N1.3_Project_Listing'!$D$16:$D$829,$B$78,'N1.3_Project_Listing'!$J$16:$J$829,BL$16,'N1.3_Project_Listing'!$G$16:$G$829,$BK$15)</f>
        <v>0</v>
      </c>
      <c r="BM94" s="67">
        <f>SUMIFS('N1.3_Project_Listing'!$R$16:$R$829,'N1.3_Project_Listing'!$B$16:$B$829,$B94,'N1.3_Project_Listing'!$D$16:$D$829,$B$78,'N1.3_Project_Listing'!$J$16:$J$829,BM$16,'N1.3_Project_Listing'!$G$16:$G$829,$BK$15)</f>
        <v>0</v>
      </c>
      <c r="BN94" s="67">
        <f>SUMIFS('N1.3_Project_Listing'!$R$16:$R$829,'N1.3_Project_Listing'!$B$16:$B$829,$B94,'N1.3_Project_Listing'!$D$16:$D$829,$B$78,'N1.3_Project_Listing'!$J$16:$J$829,BN$16,'N1.3_Project_Listing'!$G$16:$G$829,$BK$15)</f>
        <v>0</v>
      </c>
      <c r="BO94" s="67">
        <f>SUMIFS('N1.3_Project_Listing'!$R$16:$R$829,'N1.3_Project_Listing'!$B$16:$B$829,$B94,'N1.3_Project_Listing'!$D$16:$D$829,$B$78,'N1.3_Project_Listing'!$J$16:$J$829,BO$16,'N1.3_Project_Listing'!$G$16:$G$829,$BK$15)</f>
        <v>0</v>
      </c>
      <c r="BP94" s="67">
        <f>SUMIFS('N1.3_Project_Listing'!$R$16:$R$829,'N1.3_Project_Listing'!$B$16:$B$829,$B94,'N1.3_Project_Listing'!$D$16:$D$829,$B$78,'N1.3_Project_Listing'!$J$16:$J$829,BP$16,'N1.3_Project_Listing'!$G$16:$G$829,$BK$15)</f>
        <v>0</v>
      </c>
      <c r="BQ94" s="63">
        <f t="shared" si="184"/>
        <v>0</v>
      </c>
      <c r="BR94" s="116" t="s">
        <v>441</v>
      </c>
      <c r="BS94" s="67">
        <f>SUMIFS('N1.3_Project_Listing'!$P$16:$P$829,'N1.3_Project_Listing'!$B$16:$B$829,$B94,'N1.3_Project_Listing'!$D$16:$D$829,$B$78,'N1.3_Project_Listing'!$J$16:$J$829,BS$16,'N1.3_Project_Listing'!$G$16:$G$829,$BK$15)</f>
        <v>0</v>
      </c>
      <c r="BT94" s="67">
        <f>SUMIFS('N1.3_Project_Listing'!$P$16:$P$829,'N1.3_Project_Listing'!$B$16:$B$829,$B94,'N1.3_Project_Listing'!$D$16:$D$829,$B$78,'N1.3_Project_Listing'!$J$16:$J$829,BT$16,'N1.3_Project_Listing'!$G$16:$G$829,$BK$15)</f>
        <v>0</v>
      </c>
      <c r="BU94" s="67">
        <f>SUMIFS('N1.3_Project_Listing'!$P$16:$P$829,'N1.3_Project_Listing'!$B$16:$B$829,$B94,'N1.3_Project_Listing'!$D$16:$D$829,$B$78,'N1.3_Project_Listing'!$J$16:$J$829,BU$16,'N1.3_Project_Listing'!$G$16:$G$829,$BK$15)</f>
        <v>0</v>
      </c>
      <c r="BV94" s="67">
        <f>SUMIFS('N1.3_Project_Listing'!$P$16:$P$829,'N1.3_Project_Listing'!$B$16:$B$829,$B94,'N1.3_Project_Listing'!$D$16:$D$829,$B$78,'N1.3_Project_Listing'!$J$16:$J$829,BV$16,'N1.3_Project_Listing'!$G$16:$G$829,$BK$15)</f>
        <v>0</v>
      </c>
      <c r="BW94" s="67">
        <f>SUMIFS('N1.3_Project_Listing'!$P$16:$P$829,'N1.3_Project_Listing'!$B$16:$B$829,$B94,'N1.3_Project_Listing'!$D$16:$D$829,$B$78,'N1.3_Project_Listing'!$J$16:$J$829,BW$16,'N1.3_Project_Listing'!$G$16:$G$829,$BK$15)</f>
        <v>0</v>
      </c>
      <c r="BX94" s="63">
        <f t="shared" si="185"/>
        <v>0</v>
      </c>
    </row>
    <row r="95" spans="2:76" hidden="1">
      <c r="B95" s="132" t="str">
        <f t="shared" si="173"/>
        <v>No entry required</v>
      </c>
      <c r="C95" s="158" t="str">
        <f t="shared" si="173"/>
        <v>-</v>
      </c>
      <c r="D95" s="63">
        <f t="shared" si="174"/>
        <v>0</v>
      </c>
      <c r="E95" s="63">
        <f t="shared" si="161"/>
        <v>0</v>
      </c>
      <c r="F95" s="63">
        <f t="shared" si="162"/>
        <v>0</v>
      </c>
      <c r="G95" s="63">
        <f t="shared" si="163"/>
        <v>0</v>
      </c>
      <c r="H95" s="63">
        <f t="shared" si="164"/>
        <v>0</v>
      </c>
      <c r="I95" s="63">
        <f t="shared" si="175"/>
        <v>0</v>
      </c>
      <c r="J95" s="116" t="s">
        <v>441</v>
      </c>
      <c r="K95" s="63">
        <f t="shared" si="165"/>
        <v>0</v>
      </c>
      <c r="L95" s="63">
        <f t="shared" si="166"/>
        <v>0</v>
      </c>
      <c r="M95" s="63">
        <f t="shared" si="167"/>
        <v>0</v>
      </c>
      <c r="N95" s="63">
        <f t="shared" si="168"/>
        <v>0</v>
      </c>
      <c r="O95" s="63">
        <f t="shared" si="169"/>
        <v>0</v>
      </c>
      <c r="P95" s="63">
        <f t="shared" si="176"/>
        <v>0</v>
      </c>
      <c r="R95" s="158" t="str">
        <f t="shared" si="177"/>
        <v>-</v>
      </c>
      <c r="S95" s="67">
        <f>SUMIFS('N1.3_Project_Listing'!$R$16:$R$829,'N1.3_Project_Listing'!$B$16:$B$829,$B95,'N1.3_Project_Listing'!$D$16:$D$829,$B$78,'N1.3_Project_Listing'!$J$16:$J$829,S$16,'N1.3_Project_Listing'!$G$16:$G$829,$R$15)</f>
        <v>0</v>
      </c>
      <c r="T95" s="67">
        <f>SUMIFS('N1.3_Project_Listing'!$R$16:$R$829,'N1.3_Project_Listing'!$B$16:$B$829,$B95,'N1.3_Project_Listing'!$D$16:$D$829,$B$78,'N1.3_Project_Listing'!$J$16:$J$829,T$16,'N1.3_Project_Listing'!$G$16:$G$829,$R$15)</f>
        <v>0</v>
      </c>
      <c r="U95" s="67">
        <f>SUMIFS('N1.3_Project_Listing'!$R$16:$R$829,'N1.3_Project_Listing'!$B$16:$B$829,$B95,'N1.3_Project_Listing'!$D$16:$D$829,$B$78,'N1.3_Project_Listing'!$J$16:$J$829,U$16,'N1.3_Project_Listing'!$G$16:$G$829,$R$15)</f>
        <v>0</v>
      </c>
      <c r="V95" s="67">
        <f>SUMIFS('N1.3_Project_Listing'!$R$16:$R$829,'N1.3_Project_Listing'!$B$16:$B$829,$B95,'N1.3_Project_Listing'!$D$16:$D$829,$B$78,'N1.3_Project_Listing'!$J$16:$J$829,V$16,'N1.3_Project_Listing'!$G$16:$G$829,$R$15)</f>
        <v>0</v>
      </c>
      <c r="W95" s="67">
        <f>SUMIFS('N1.3_Project_Listing'!$R$16:$R$829,'N1.3_Project_Listing'!$B$16:$B$829,$B95,'N1.3_Project_Listing'!$D$16:$D$829,$B$78,'N1.3_Project_Listing'!$J$16:$J$829,W$16,'N1.3_Project_Listing'!$G$16:$G$829,$R$15)</f>
        <v>0</v>
      </c>
      <c r="X95" s="63">
        <f t="shared" si="178"/>
        <v>0</v>
      </c>
      <c r="Y95" s="116" t="s">
        <v>441</v>
      </c>
      <c r="Z95" s="67">
        <f>SUMIFS('N1.3_Project_Listing'!$P$16:$P$829,'N1.3_Project_Listing'!$B$16:$B$829,$B95,'N1.3_Project_Listing'!$D$16:$D$829,$B$78,'N1.3_Project_Listing'!$J$16:$J$829,Z$16,'N1.3_Project_Listing'!$G$16:$G$829,$R$15)</f>
        <v>0</v>
      </c>
      <c r="AA95" s="67">
        <f>SUMIFS('N1.3_Project_Listing'!$P$16:$P$829,'N1.3_Project_Listing'!$B$16:$B$829,$B95,'N1.3_Project_Listing'!$D$16:$D$829,$B$78,'N1.3_Project_Listing'!$J$16:$J$829,AA$16,'N1.3_Project_Listing'!$G$16:$G$829,$R$15)</f>
        <v>0</v>
      </c>
      <c r="AB95" s="67">
        <f>SUMIFS('N1.3_Project_Listing'!$P$16:$P$829,'N1.3_Project_Listing'!$B$16:$B$829,$B95,'N1.3_Project_Listing'!$D$16:$D$829,$B$78,'N1.3_Project_Listing'!$J$16:$J$829,AB$16,'N1.3_Project_Listing'!$G$16:$G$829,$R$15)</f>
        <v>0</v>
      </c>
      <c r="AC95" s="67">
        <f>SUMIFS('N1.3_Project_Listing'!$P$16:$P$829,'N1.3_Project_Listing'!$B$16:$B$829,$B95,'N1.3_Project_Listing'!$D$16:$D$829,$B$78,'N1.3_Project_Listing'!$J$16:$J$829,AC$16,'N1.3_Project_Listing'!$G$16:$G$829,$R$15)</f>
        <v>0</v>
      </c>
      <c r="AD95" s="67">
        <f>SUMIFS('N1.3_Project_Listing'!$P$16:$P$829,'N1.3_Project_Listing'!$B$16:$B$829,$B95,'N1.3_Project_Listing'!$D$16:$D$829,$B$78,'N1.3_Project_Listing'!$J$16:$J$829,AD$16,'N1.3_Project_Listing'!$G$16:$G$829,$R$15)</f>
        <v>0</v>
      </c>
      <c r="AE95" s="63">
        <f t="shared" si="179"/>
        <v>0</v>
      </c>
      <c r="AG95" s="158" t="str">
        <f t="shared" si="170"/>
        <v>-</v>
      </c>
      <c r="AH95" s="67">
        <f>SUMIFS('N1.3_Project_Listing'!$R$16:$R$829,'N1.3_Project_Listing'!$B$16:$B$829,$B95,'N1.3_Project_Listing'!$D$16:$D$829,$B$78,'N1.3_Project_Listing'!$J$16:$J$829,AH$16,'N1.3_Project_Listing'!$G$16:$G$829,$AG$15)</f>
        <v>0</v>
      </c>
      <c r="AI95" s="67">
        <f>SUMIFS('N1.3_Project_Listing'!$R$16:$R$829,'N1.3_Project_Listing'!$B$16:$B$829,$B95,'N1.3_Project_Listing'!$D$16:$D$829,$B$78,'N1.3_Project_Listing'!$J$16:$J$829,AI$16,'N1.3_Project_Listing'!$G$16:$G$829,$AG$15)</f>
        <v>0</v>
      </c>
      <c r="AJ95" s="67">
        <f>SUMIFS('N1.3_Project_Listing'!$R$16:$R$829,'N1.3_Project_Listing'!$B$16:$B$829,$B95,'N1.3_Project_Listing'!$D$16:$D$829,$B$78,'N1.3_Project_Listing'!$J$16:$J$829,AJ$16,'N1.3_Project_Listing'!$G$16:$G$829,$AG$15)</f>
        <v>0</v>
      </c>
      <c r="AK95" s="67">
        <f>SUMIFS('N1.3_Project_Listing'!$R$16:$R$829,'N1.3_Project_Listing'!$B$16:$B$829,$B95,'N1.3_Project_Listing'!$D$16:$D$829,$B$78,'N1.3_Project_Listing'!$J$16:$J$829,AK$16,'N1.3_Project_Listing'!$G$16:$G$829,$AG$15)</f>
        <v>0</v>
      </c>
      <c r="AL95" s="67">
        <f>SUMIFS('N1.3_Project_Listing'!$R$16:$R$829,'N1.3_Project_Listing'!$B$16:$B$829,$B95,'N1.3_Project_Listing'!$D$16:$D$829,$B$78,'N1.3_Project_Listing'!$J$16:$J$829,AL$16,'N1.3_Project_Listing'!$G$16:$G$829,$AG$15)</f>
        <v>0</v>
      </c>
      <c r="AM95" s="63">
        <f t="shared" si="180"/>
        <v>0</v>
      </c>
      <c r="AN95" s="116" t="s">
        <v>441</v>
      </c>
      <c r="AO95" s="67">
        <f>SUMIFS('N1.3_Project_Listing'!$P$16:$P$829,'N1.3_Project_Listing'!$B$16:$B$829,$B95,'N1.3_Project_Listing'!$D$16:$D$829,$B$78,'N1.3_Project_Listing'!$J$16:$J$829,AO$16,'N1.3_Project_Listing'!$G$16:$G$829,$AG$15)</f>
        <v>0</v>
      </c>
      <c r="AP95" s="67">
        <f>SUMIFS('N1.3_Project_Listing'!$P$16:$P$829,'N1.3_Project_Listing'!$B$16:$B$829,$B95,'N1.3_Project_Listing'!$D$16:$D$829,$B$78,'N1.3_Project_Listing'!$J$16:$J$829,AP$16,'N1.3_Project_Listing'!$G$16:$G$829,$AG$15)</f>
        <v>0</v>
      </c>
      <c r="AQ95" s="67">
        <f>SUMIFS('N1.3_Project_Listing'!$P$16:$P$829,'N1.3_Project_Listing'!$B$16:$B$829,$B95,'N1.3_Project_Listing'!$D$16:$D$829,$B$78,'N1.3_Project_Listing'!$J$16:$J$829,AQ$16,'N1.3_Project_Listing'!$G$16:$G$829,$AG$15)</f>
        <v>0</v>
      </c>
      <c r="AR95" s="67">
        <f>SUMIFS('N1.3_Project_Listing'!$P$16:$P$829,'N1.3_Project_Listing'!$B$16:$B$829,$B95,'N1.3_Project_Listing'!$D$16:$D$829,$B$78,'N1.3_Project_Listing'!$J$16:$J$829,AR$16,'N1.3_Project_Listing'!$G$16:$G$829,$AG$15)</f>
        <v>0</v>
      </c>
      <c r="AS95" s="67">
        <f>SUMIFS('N1.3_Project_Listing'!$P$16:$P$829,'N1.3_Project_Listing'!$B$16:$B$829,$B95,'N1.3_Project_Listing'!$D$16:$D$829,$B$78,'N1.3_Project_Listing'!$J$16:$J$829,AS$16,'N1.3_Project_Listing'!$G$16:$G$829,$AG$15)</f>
        <v>0</v>
      </c>
      <c r="AT95" s="63">
        <f t="shared" si="181"/>
        <v>0</v>
      </c>
      <c r="AV95" s="158" t="str">
        <f t="shared" si="171"/>
        <v>-</v>
      </c>
      <c r="AW95" s="67">
        <f>SUMIFS('N1.3_Project_Listing'!$R$16:$R$829,'N1.3_Project_Listing'!$B$16:$B$829,$B95,'N1.3_Project_Listing'!$D$16:$D$829,$B$78,'N1.3_Project_Listing'!$J$16:$J$829,AW$16,'N1.3_Project_Listing'!$G$16:$G$829,$AV$15)</f>
        <v>0</v>
      </c>
      <c r="AX95" s="67">
        <f>SUMIFS('N1.3_Project_Listing'!$R$16:$R$829,'N1.3_Project_Listing'!$B$16:$B$829,$B95,'N1.3_Project_Listing'!$D$16:$D$829,$B$78,'N1.3_Project_Listing'!$J$16:$J$829,AX$16,'N1.3_Project_Listing'!$G$16:$G$829,$AV$15)</f>
        <v>0</v>
      </c>
      <c r="AY95" s="67">
        <f>SUMIFS('N1.3_Project_Listing'!$R$16:$R$829,'N1.3_Project_Listing'!$B$16:$B$829,$B95,'N1.3_Project_Listing'!$D$16:$D$829,$B$78,'N1.3_Project_Listing'!$J$16:$J$829,AY$16,'N1.3_Project_Listing'!$G$16:$G$829,$AV$15)</f>
        <v>0</v>
      </c>
      <c r="AZ95" s="67">
        <f>SUMIFS('N1.3_Project_Listing'!$R$16:$R$829,'N1.3_Project_Listing'!$B$16:$B$829,$B95,'N1.3_Project_Listing'!$D$16:$D$829,$B$78,'N1.3_Project_Listing'!$J$16:$J$829,AZ$16,'N1.3_Project_Listing'!$G$16:$G$829,$AV$15)</f>
        <v>0</v>
      </c>
      <c r="BA95" s="67">
        <f>SUMIFS('N1.3_Project_Listing'!$R$16:$R$829,'N1.3_Project_Listing'!$B$16:$B$829,$B95,'N1.3_Project_Listing'!$D$16:$D$829,$B$78,'N1.3_Project_Listing'!$J$16:$J$829,BA$16,'N1.3_Project_Listing'!$G$16:$G$829,$AV$15)</f>
        <v>0</v>
      </c>
      <c r="BB95" s="63">
        <f t="shared" si="182"/>
        <v>0</v>
      </c>
      <c r="BC95" s="116" t="s">
        <v>441</v>
      </c>
      <c r="BD95" s="67">
        <f>SUMIFS('N1.3_Project_Listing'!$P$16:$P$829,'N1.3_Project_Listing'!$B$16:$B$829,$B95,'N1.3_Project_Listing'!$D$16:$D$829,$B$78,'N1.3_Project_Listing'!$J$16:$J$829,BD$16,'N1.3_Project_Listing'!$G$16:$G$829,$AV$15)</f>
        <v>0</v>
      </c>
      <c r="BE95" s="67">
        <f>SUMIFS('N1.3_Project_Listing'!$P$16:$P$829,'N1.3_Project_Listing'!$B$16:$B$829,$B95,'N1.3_Project_Listing'!$D$16:$D$829,$B$78,'N1.3_Project_Listing'!$J$16:$J$829,BE$16,'N1.3_Project_Listing'!$G$16:$G$829,$AV$15)</f>
        <v>0</v>
      </c>
      <c r="BF95" s="67">
        <f>SUMIFS('N1.3_Project_Listing'!$P$16:$P$829,'N1.3_Project_Listing'!$B$16:$B$829,$B95,'N1.3_Project_Listing'!$D$16:$D$829,$B$78,'N1.3_Project_Listing'!$J$16:$J$829,BF$16,'N1.3_Project_Listing'!$G$16:$G$829,$AV$15)</f>
        <v>0</v>
      </c>
      <c r="BG95" s="67">
        <f>SUMIFS('N1.3_Project_Listing'!$P$16:$P$829,'N1.3_Project_Listing'!$B$16:$B$829,$B95,'N1.3_Project_Listing'!$D$16:$D$829,$B$78,'N1.3_Project_Listing'!$J$16:$J$829,BG$16,'N1.3_Project_Listing'!$G$16:$G$829,$AV$15)</f>
        <v>0</v>
      </c>
      <c r="BH95" s="67">
        <f>SUMIFS('N1.3_Project_Listing'!$P$16:$P$829,'N1.3_Project_Listing'!$B$16:$B$829,$B95,'N1.3_Project_Listing'!$D$16:$D$829,$B$78,'N1.3_Project_Listing'!$J$16:$J$829,BH$16,'N1.3_Project_Listing'!$G$16:$G$829,$AV$15)</f>
        <v>0</v>
      </c>
      <c r="BI95" s="63">
        <f t="shared" si="183"/>
        <v>0</v>
      </c>
      <c r="BK95" s="158" t="str">
        <f t="shared" si="172"/>
        <v>-</v>
      </c>
      <c r="BL95" s="67">
        <f>SUMIFS('N1.3_Project_Listing'!$R$16:$R$829,'N1.3_Project_Listing'!$B$16:$B$829,$B95,'N1.3_Project_Listing'!$D$16:$D$829,$B$78,'N1.3_Project_Listing'!$J$16:$J$829,BL$16,'N1.3_Project_Listing'!$G$16:$G$829,$BK$15)</f>
        <v>0</v>
      </c>
      <c r="BM95" s="67">
        <f>SUMIFS('N1.3_Project_Listing'!$R$16:$R$829,'N1.3_Project_Listing'!$B$16:$B$829,$B95,'N1.3_Project_Listing'!$D$16:$D$829,$B$78,'N1.3_Project_Listing'!$J$16:$J$829,BM$16,'N1.3_Project_Listing'!$G$16:$G$829,$BK$15)</f>
        <v>0</v>
      </c>
      <c r="BN95" s="67">
        <f>SUMIFS('N1.3_Project_Listing'!$R$16:$R$829,'N1.3_Project_Listing'!$B$16:$B$829,$B95,'N1.3_Project_Listing'!$D$16:$D$829,$B$78,'N1.3_Project_Listing'!$J$16:$J$829,BN$16,'N1.3_Project_Listing'!$G$16:$G$829,$BK$15)</f>
        <v>0</v>
      </c>
      <c r="BO95" s="67">
        <f>SUMIFS('N1.3_Project_Listing'!$R$16:$R$829,'N1.3_Project_Listing'!$B$16:$B$829,$B95,'N1.3_Project_Listing'!$D$16:$D$829,$B$78,'N1.3_Project_Listing'!$J$16:$J$829,BO$16,'N1.3_Project_Listing'!$G$16:$G$829,$BK$15)</f>
        <v>0</v>
      </c>
      <c r="BP95" s="67">
        <f>SUMIFS('N1.3_Project_Listing'!$R$16:$R$829,'N1.3_Project_Listing'!$B$16:$B$829,$B95,'N1.3_Project_Listing'!$D$16:$D$829,$B$78,'N1.3_Project_Listing'!$J$16:$J$829,BP$16,'N1.3_Project_Listing'!$G$16:$G$829,$BK$15)</f>
        <v>0</v>
      </c>
      <c r="BQ95" s="63">
        <f t="shared" si="184"/>
        <v>0</v>
      </c>
      <c r="BR95" s="116" t="s">
        <v>441</v>
      </c>
      <c r="BS95" s="67">
        <f>SUMIFS('N1.3_Project_Listing'!$P$16:$P$829,'N1.3_Project_Listing'!$B$16:$B$829,$B95,'N1.3_Project_Listing'!$D$16:$D$829,$B$78,'N1.3_Project_Listing'!$J$16:$J$829,BS$16,'N1.3_Project_Listing'!$G$16:$G$829,$BK$15)</f>
        <v>0</v>
      </c>
      <c r="BT95" s="67">
        <f>SUMIFS('N1.3_Project_Listing'!$P$16:$P$829,'N1.3_Project_Listing'!$B$16:$B$829,$B95,'N1.3_Project_Listing'!$D$16:$D$829,$B$78,'N1.3_Project_Listing'!$J$16:$J$829,BT$16,'N1.3_Project_Listing'!$G$16:$G$829,$BK$15)</f>
        <v>0</v>
      </c>
      <c r="BU95" s="67">
        <f>SUMIFS('N1.3_Project_Listing'!$P$16:$P$829,'N1.3_Project_Listing'!$B$16:$B$829,$B95,'N1.3_Project_Listing'!$D$16:$D$829,$B$78,'N1.3_Project_Listing'!$J$16:$J$829,BU$16,'N1.3_Project_Listing'!$G$16:$G$829,$BK$15)</f>
        <v>0</v>
      </c>
      <c r="BV95" s="67">
        <f>SUMIFS('N1.3_Project_Listing'!$P$16:$P$829,'N1.3_Project_Listing'!$B$16:$B$829,$B95,'N1.3_Project_Listing'!$D$16:$D$829,$B$78,'N1.3_Project_Listing'!$J$16:$J$829,BV$16,'N1.3_Project_Listing'!$G$16:$G$829,$BK$15)</f>
        <v>0</v>
      </c>
      <c r="BW95" s="67">
        <f>SUMIFS('N1.3_Project_Listing'!$P$16:$P$829,'N1.3_Project_Listing'!$B$16:$B$829,$B95,'N1.3_Project_Listing'!$D$16:$D$829,$B$78,'N1.3_Project_Listing'!$J$16:$J$829,BW$16,'N1.3_Project_Listing'!$G$16:$G$829,$BK$15)</f>
        <v>0</v>
      </c>
      <c r="BX95" s="63">
        <f t="shared" si="185"/>
        <v>0</v>
      </c>
    </row>
    <row r="96" spans="2:76" hidden="1">
      <c r="B96" s="132" t="str">
        <f t="shared" si="173"/>
        <v>No entry required</v>
      </c>
      <c r="C96" s="158" t="str">
        <f t="shared" si="173"/>
        <v>-</v>
      </c>
      <c r="D96" s="63">
        <f t="shared" si="174"/>
        <v>0</v>
      </c>
      <c r="E96" s="63">
        <f t="shared" si="161"/>
        <v>0</v>
      </c>
      <c r="F96" s="63">
        <f t="shared" si="162"/>
        <v>0</v>
      </c>
      <c r="G96" s="63">
        <f t="shared" si="163"/>
        <v>0</v>
      </c>
      <c r="H96" s="63">
        <f t="shared" si="164"/>
        <v>0</v>
      </c>
      <c r="I96" s="63">
        <f t="shared" si="175"/>
        <v>0</v>
      </c>
      <c r="J96" s="116" t="s">
        <v>441</v>
      </c>
      <c r="K96" s="63">
        <f t="shared" si="165"/>
        <v>0</v>
      </c>
      <c r="L96" s="63">
        <f t="shared" si="166"/>
        <v>0</v>
      </c>
      <c r="M96" s="63">
        <f t="shared" si="167"/>
        <v>0</v>
      </c>
      <c r="N96" s="63">
        <f t="shared" si="168"/>
        <v>0</v>
      </c>
      <c r="O96" s="63">
        <f t="shared" si="169"/>
        <v>0</v>
      </c>
      <c r="P96" s="63">
        <f t="shared" si="176"/>
        <v>0</v>
      </c>
      <c r="R96" s="158" t="str">
        <f t="shared" si="177"/>
        <v>-</v>
      </c>
      <c r="S96" s="67">
        <f>SUMIFS('N1.3_Project_Listing'!$R$16:$R$829,'N1.3_Project_Listing'!$B$16:$B$829,$B96,'N1.3_Project_Listing'!$D$16:$D$829,$B$78,'N1.3_Project_Listing'!$J$16:$J$829,S$16,'N1.3_Project_Listing'!$G$16:$G$829,$R$15)</f>
        <v>0</v>
      </c>
      <c r="T96" s="67">
        <f>SUMIFS('N1.3_Project_Listing'!$R$16:$R$829,'N1.3_Project_Listing'!$B$16:$B$829,$B96,'N1.3_Project_Listing'!$D$16:$D$829,$B$78,'N1.3_Project_Listing'!$J$16:$J$829,T$16,'N1.3_Project_Listing'!$G$16:$G$829,$R$15)</f>
        <v>0</v>
      </c>
      <c r="U96" s="67">
        <f>SUMIFS('N1.3_Project_Listing'!$R$16:$R$829,'N1.3_Project_Listing'!$B$16:$B$829,$B96,'N1.3_Project_Listing'!$D$16:$D$829,$B$78,'N1.3_Project_Listing'!$J$16:$J$829,U$16,'N1.3_Project_Listing'!$G$16:$G$829,$R$15)</f>
        <v>0</v>
      </c>
      <c r="V96" s="67">
        <f>SUMIFS('N1.3_Project_Listing'!$R$16:$R$829,'N1.3_Project_Listing'!$B$16:$B$829,$B96,'N1.3_Project_Listing'!$D$16:$D$829,$B$78,'N1.3_Project_Listing'!$J$16:$J$829,V$16,'N1.3_Project_Listing'!$G$16:$G$829,$R$15)</f>
        <v>0</v>
      </c>
      <c r="W96" s="67">
        <f>SUMIFS('N1.3_Project_Listing'!$R$16:$R$829,'N1.3_Project_Listing'!$B$16:$B$829,$B96,'N1.3_Project_Listing'!$D$16:$D$829,$B$78,'N1.3_Project_Listing'!$J$16:$J$829,W$16,'N1.3_Project_Listing'!$G$16:$G$829,$R$15)</f>
        <v>0</v>
      </c>
      <c r="X96" s="63">
        <f t="shared" si="178"/>
        <v>0</v>
      </c>
      <c r="Y96" s="116" t="s">
        <v>441</v>
      </c>
      <c r="Z96" s="67">
        <f>SUMIFS('N1.3_Project_Listing'!$P$16:$P$829,'N1.3_Project_Listing'!$B$16:$B$829,$B96,'N1.3_Project_Listing'!$D$16:$D$829,$B$78,'N1.3_Project_Listing'!$J$16:$J$829,Z$16,'N1.3_Project_Listing'!$G$16:$G$829,$R$15)</f>
        <v>0</v>
      </c>
      <c r="AA96" s="67">
        <f>SUMIFS('N1.3_Project_Listing'!$P$16:$P$829,'N1.3_Project_Listing'!$B$16:$B$829,$B96,'N1.3_Project_Listing'!$D$16:$D$829,$B$78,'N1.3_Project_Listing'!$J$16:$J$829,AA$16,'N1.3_Project_Listing'!$G$16:$G$829,$R$15)</f>
        <v>0</v>
      </c>
      <c r="AB96" s="67">
        <f>SUMIFS('N1.3_Project_Listing'!$P$16:$P$829,'N1.3_Project_Listing'!$B$16:$B$829,$B96,'N1.3_Project_Listing'!$D$16:$D$829,$B$78,'N1.3_Project_Listing'!$J$16:$J$829,AB$16,'N1.3_Project_Listing'!$G$16:$G$829,$R$15)</f>
        <v>0</v>
      </c>
      <c r="AC96" s="67">
        <f>SUMIFS('N1.3_Project_Listing'!$P$16:$P$829,'N1.3_Project_Listing'!$B$16:$B$829,$B96,'N1.3_Project_Listing'!$D$16:$D$829,$B$78,'N1.3_Project_Listing'!$J$16:$J$829,AC$16,'N1.3_Project_Listing'!$G$16:$G$829,$R$15)</f>
        <v>0</v>
      </c>
      <c r="AD96" s="67">
        <f>SUMIFS('N1.3_Project_Listing'!$P$16:$P$829,'N1.3_Project_Listing'!$B$16:$B$829,$B96,'N1.3_Project_Listing'!$D$16:$D$829,$B$78,'N1.3_Project_Listing'!$J$16:$J$829,AD$16,'N1.3_Project_Listing'!$G$16:$G$829,$R$15)</f>
        <v>0</v>
      </c>
      <c r="AE96" s="63">
        <f t="shared" si="179"/>
        <v>0</v>
      </c>
      <c r="AG96" s="158" t="str">
        <f t="shared" si="170"/>
        <v>-</v>
      </c>
      <c r="AH96" s="67">
        <f>SUMIFS('N1.3_Project_Listing'!$R$16:$R$829,'N1.3_Project_Listing'!$B$16:$B$829,$B96,'N1.3_Project_Listing'!$D$16:$D$829,$B$78,'N1.3_Project_Listing'!$J$16:$J$829,AH$16,'N1.3_Project_Listing'!$G$16:$G$829,$AG$15)</f>
        <v>0</v>
      </c>
      <c r="AI96" s="67">
        <f>SUMIFS('N1.3_Project_Listing'!$R$16:$R$829,'N1.3_Project_Listing'!$B$16:$B$829,$B96,'N1.3_Project_Listing'!$D$16:$D$829,$B$78,'N1.3_Project_Listing'!$J$16:$J$829,AI$16,'N1.3_Project_Listing'!$G$16:$G$829,$AG$15)</f>
        <v>0</v>
      </c>
      <c r="AJ96" s="67">
        <f>SUMIFS('N1.3_Project_Listing'!$R$16:$R$829,'N1.3_Project_Listing'!$B$16:$B$829,$B96,'N1.3_Project_Listing'!$D$16:$D$829,$B$78,'N1.3_Project_Listing'!$J$16:$J$829,AJ$16,'N1.3_Project_Listing'!$G$16:$G$829,$AG$15)</f>
        <v>0</v>
      </c>
      <c r="AK96" s="67">
        <f>SUMIFS('N1.3_Project_Listing'!$R$16:$R$829,'N1.3_Project_Listing'!$B$16:$B$829,$B96,'N1.3_Project_Listing'!$D$16:$D$829,$B$78,'N1.3_Project_Listing'!$J$16:$J$829,AK$16,'N1.3_Project_Listing'!$G$16:$G$829,$AG$15)</f>
        <v>0</v>
      </c>
      <c r="AL96" s="67">
        <f>SUMIFS('N1.3_Project_Listing'!$R$16:$R$829,'N1.3_Project_Listing'!$B$16:$B$829,$B96,'N1.3_Project_Listing'!$D$16:$D$829,$B$78,'N1.3_Project_Listing'!$J$16:$J$829,AL$16,'N1.3_Project_Listing'!$G$16:$G$829,$AG$15)</f>
        <v>0</v>
      </c>
      <c r="AM96" s="63">
        <f t="shared" si="180"/>
        <v>0</v>
      </c>
      <c r="AN96" s="116" t="s">
        <v>441</v>
      </c>
      <c r="AO96" s="67">
        <f>SUMIFS('N1.3_Project_Listing'!$P$16:$P$829,'N1.3_Project_Listing'!$B$16:$B$829,$B96,'N1.3_Project_Listing'!$D$16:$D$829,$B$78,'N1.3_Project_Listing'!$J$16:$J$829,AO$16,'N1.3_Project_Listing'!$G$16:$G$829,$AG$15)</f>
        <v>0</v>
      </c>
      <c r="AP96" s="67">
        <f>SUMIFS('N1.3_Project_Listing'!$P$16:$P$829,'N1.3_Project_Listing'!$B$16:$B$829,$B96,'N1.3_Project_Listing'!$D$16:$D$829,$B$78,'N1.3_Project_Listing'!$J$16:$J$829,AP$16,'N1.3_Project_Listing'!$G$16:$G$829,$AG$15)</f>
        <v>0</v>
      </c>
      <c r="AQ96" s="67">
        <f>SUMIFS('N1.3_Project_Listing'!$P$16:$P$829,'N1.3_Project_Listing'!$B$16:$B$829,$B96,'N1.3_Project_Listing'!$D$16:$D$829,$B$78,'N1.3_Project_Listing'!$J$16:$J$829,AQ$16,'N1.3_Project_Listing'!$G$16:$G$829,$AG$15)</f>
        <v>0</v>
      </c>
      <c r="AR96" s="67">
        <f>SUMIFS('N1.3_Project_Listing'!$P$16:$P$829,'N1.3_Project_Listing'!$B$16:$B$829,$B96,'N1.3_Project_Listing'!$D$16:$D$829,$B$78,'N1.3_Project_Listing'!$J$16:$J$829,AR$16,'N1.3_Project_Listing'!$G$16:$G$829,$AG$15)</f>
        <v>0</v>
      </c>
      <c r="AS96" s="67">
        <f>SUMIFS('N1.3_Project_Listing'!$P$16:$P$829,'N1.3_Project_Listing'!$B$16:$B$829,$B96,'N1.3_Project_Listing'!$D$16:$D$829,$B$78,'N1.3_Project_Listing'!$J$16:$J$829,AS$16,'N1.3_Project_Listing'!$G$16:$G$829,$AG$15)</f>
        <v>0</v>
      </c>
      <c r="AT96" s="63">
        <f t="shared" si="181"/>
        <v>0</v>
      </c>
      <c r="AV96" s="158" t="str">
        <f t="shared" si="171"/>
        <v>-</v>
      </c>
      <c r="AW96" s="67">
        <f>SUMIFS('N1.3_Project_Listing'!$R$16:$R$829,'N1.3_Project_Listing'!$B$16:$B$829,$B96,'N1.3_Project_Listing'!$D$16:$D$829,$B$78,'N1.3_Project_Listing'!$J$16:$J$829,AW$16,'N1.3_Project_Listing'!$G$16:$G$829,$AV$15)</f>
        <v>0</v>
      </c>
      <c r="AX96" s="67">
        <f>SUMIFS('N1.3_Project_Listing'!$R$16:$R$829,'N1.3_Project_Listing'!$B$16:$B$829,$B96,'N1.3_Project_Listing'!$D$16:$D$829,$B$78,'N1.3_Project_Listing'!$J$16:$J$829,AX$16,'N1.3_Project_Listing'!$G$16:$G$829,$AV$15)</f>
        <v>0</v>
      </c>
      <c r="AY96" s="67">
        <f>SUMIFS('N1.3_Project_Listing'!$R$16:$R$829,'N1.3_Project_Listing'!$B$16:$B$829,$B96,'N1.3_Project_Listing'!$D$16:$D$829,$B$78,'N1.3_Project_Listing'!$J$16:$J$829,AY$16,'N1.3_Project_Listing'!$G$16:$G$829,$AV$15)</f>
        <v>0</v>
      </c>
      <c r="AZ96" s="67">
        <f>SUMIFS('N1.3_Project_Listing'!$R$16:$R$829,'N1.3_Project_Listing'!$B$16:$B$829,$B96,'N1.3_Project_Listing'!$D$16:$D$829,$B$78,'N1.3_Project_Listing'!$J$16:$J$829,AZ$16,'N1.3_Project_Listing'!$G$16:$G$829,$AV$15)</f>
        <v>0</v>
      </c>
      <c r="BA96" s="67">
        <f>SUMIFS('N1.3_Project_Listing'!$R$16:$R$829,'N1.3_Project_Listing'!$B$16:$B$829,$B96,'N1.3_Project_Listing'!$D$16:$D$829,$B$78,'N1.3_Project_Listing'!$J$16:$J$829,BA$16,'N1.3_Project_Listing'!$G$16:$G$829,$AV$15)</f>
        <v>0</v>
      </c>
      <c r="BB96" s="63">
        <f t="shared" si="182"/>
        <v>0</v>
      </c>
      <c r="BC96" s="116" t="s">
        <v>441</v>
      </c>
      <c r="BD96" s="67">
        <f>SUMIFS('N1.3_Project_Listing'!$P$16:$P$829,'N1.3_Project_Listing'!$B$16:$B$829,$B96,'N1.3_Project_Listing'!$D$16:$D$829,$B$78,'N1.3_Project_Listing'!$J$16:$J$829,BD$16,'N1.3_Project_Listing'!$G$16:$G$829,$AV$15)</f>
        <v>0</v>
      </c>
      <c r="BE96" s="67">
        <f>SUMIFS('N1.3_Project_Listing'!$P$16:$P$829,'N1.3_Project_Listing'!$B$16:$B$829,$B96,'N1.3_Project_Listing'!$D$16:$D$829,$B$78,'N1.3_Project_Listing'!$J$16:$J$829,BE$16,'N1.3_Project_Listing'!$G$16:$G$829,$AV$15)</f>
        <v>0</v>
      </c>
      <c r="BF96" s="67">
        <f>SUMIFS('N1.3_Project_Listing'!$P$16:$P$829,'N1.3_Project_Listing'!$B$16:$B$829,$B96,'N1.3_Project_Listing'!$D$16:$D$829,$B$78,'N1.3_Project_Listing'!$J$16:$J$829,BF$16,'N1.3_Project_Listing'!$G$16:$G$829,$AV$15)</f>
        <v>0</v>
      </c>
      <c r="BG96" s="67">
        <f>SUMIFS('N1.3_Project_Listing'!$P$16:$P$829,'N1.3_Project_Listing'!$B$16:$B$829,$B96,'N1.3_Project_Listing'!$D$16:$D$829,$B$78,'N1.3_Project_Listing'!$J$16:$J$829,BG$16,'N1.3_Project_Listing'!$G$16:$G$829,$AV$15)</f>
        <v>0</v>
      </c>
      <c r="BH96" s="67">
        <f>SUMIFS('N1.3_Project_Listing'!$P$16:$P$829,'N1.3_Project_Listing'!$B$16:$B$829,$B96,'N1.3_Project_Listing'!$D$16:$D$829,$B$78,'N1.3_Project_Listing'!$J$16:$J$829,BH$16,'N1.3_Project_Listing'!$G$16:$G$829,$AV$15)</f>
        <v>0</v>
      </c>
      <c r="BI96" s="63">
        <f t="shared" si="183"/>
        <v>0</v>
      </c>
      <c r="BK96" s="158" t="str">
        <f t="shared" si="172"/>
        <v>-</v>
      </c>
      <c r="BL96" s="67">
        <f>SUMIFS('N1.3_Project_Listing'!$R$16:$R$829,'N1.3_Project_Listing'!$B$16:$B$829,$B96,'N1.3_Project_Listing'!$D$16:$D$829,$B$78,'N1.3_Project_Listing'!$J$16:$J$829,BL$16,'N1.3_Project_Listing'!$G$16:$G$829,$BK$15)</f>
        <v>0</v>
      </c>
      <c r="BM96" s="67">
        <f>SUMIFS('N1.3_Project_Listing'!$R$16:$R$829,'N1.3_Project_Listing'!$B$16:$B$829,$B96,'N1.3_Project_Listing'!$D$16:$D$829,$B$78,'N1.3_Project_Listing'!$J$16:$J$829,BM$16,'N1.3_Project_Listing'!$G$16:$G$829,$BK$15)</f>
        <v>0</v>
      </c>
      <c r="BN96" s="67">
        <f>SUMIFS('N1.3_Project_Listing'!$R$16:$R$829,'N1.3_Project_Listing'!$B$16:$B$829,$B96,'N1.3_Project_Listing'!$D$16:$D$829,$B$78,'N1.3_Project_Listing'!$J$16:$J$829,BN$16,'N1.3_Project_Listing'!$G$16:$G$829,$BK$15)</f>
        <v>0</v>
      </c>
      <c r="BO96" s="67">
        <f>SUMIFS('N1.3_Project_Listing'!$R$16:$R$829,'N1.3_Project_Listing'!$B$16:$B$829,$B96,'N1.3_Project_Listing'!$D$16:$D$829,$B$78,'N1.3_Project_Listing'!$J$16:$J$829,BO$16,'N1.3_Project_Listing'!$G$16:$G$829,$BK$15)</f>
        <v>0</v>
      </c>
      <c r="BP96" s="67">
        <f>SUMIFS('N1.3_Project_Listing'!$R$16:$R$829,'N1.3_Project_Listing'!$B$16:$B$829,$B96,'N1.3_Project_Listing'!$D$16:$D$829,$B$78,'N1.3_Project_Listing'!$J$16:$J$829,BP$16,'N1.3_Project_Listing'!$G$16:$G$829,$BK$15)</f>
        <v>0</v>
      </c>
      <c r="BQ96" s="63">
        <f t="shared" si="184"/>
        <v>0</v>
      </c>
      <c r="BR96" s="116" t="s">
        <v>441</v>
      </c>
      <c r="BS96" s="67">
        <f>SUMIFS('N1.3_Project_Listing'!$P$16:$P$829,'N1.3_Project_Listing'!$B$16:$B$829,$B96,'N1.3_Project_Listing'!$D$16:$D$829,$B$78,'N1.3_Project_Listing'!$J$16:$J$829,BS$16,'N1.3_Project_Listing'!$G$16:$G$829,$BK$15)</f>
        <v>0</v>
      </c>
      <c r="BT96" s="67">
        <f>SUMIFS('N1.3_Project_Listing'!$P$16:$P$829,'N1.3_Project_Listing'!$B$16:$B$829,$B96,'N1.3_Project_Listing'!$D$16:$D$829,$B$78,'N1.3_Project_Listing'!$J$16:$J$829,BT$16,'N1.3_Project_Listing'!$G$16:$G$829,$BK$15)</f>
        <v>0</v>
      </c>
      <c r="BU96" s="67">
        <f>SUMIFS('N1.3_Project_Listing'!$P$16:$P$829,'N1.3_Project_Listing'!$B$16:$B$829,$B96,'N1.3_Project_Listing'!$D$16:$D$829,$B$78,'N1.3_Project_Listing'!$J$16:$J$829,BU$16,'N1.3_Project_Listing'!$G$16:$G$829,$BK$15)</f>
        <v>0</v>
      </c>
      <c r="BV96" s="67">
        <f>SUMIFS('N1.3_Project_Listing'!$P$16:$P$829,'N1.3_Project_Listing'!$B$16:$B$829,$B96,'N1.3_Project_Listing'!$D$16:$D$829,$B$78,'N1.3_Project_Listing'!$J$16:$J$829,BV$16,'N1.3_Project_Listing'!$G$16:$G$829,$BK$15)</f>
        <v>0</v>
      </c>
      <c r="BW96" s="67">
        <f>SUMIFS('N1.3_Project_Listing'!$P$16:$P$829,'N1.3_Project_Listing'!$B$16:$B$829,$B96,'N1.3_Project_Listing'!$D$16:$D$829,$B$78,'N1.3_Project_Listing'!$J$16:$J$829,BW$16,'N1.3_Project_Listing'!$G$16:$G$829,$BK$15)</f>
        <v>0</v>
      </c>
      <c r="BX96" s="63">
        <f t="shared" si="185"/>
        <v>0</v>
      </c>
    </row>
    <row r="97" spans="2:76" hidden="1">
      <c r="B97" s="132" t="str">
        <f t="shared" si="173"/>
        <v>No entry required</v>
      </c>
      <c r="C97" s="158" t="str">
        <f t="shared" si="173"/>
        <v>-</v>
      </c>
      <c r="D97" s="63">
        <f t="shared" si="174"/>
        <v>0</v>
      </c>
      <c r="E97" s="63">
        <f t="shared" si="161"/>
        <v>0</v>
      </c>
      <c r="F97" s="63">
        <f t="shared" si="162"/>
        <v>0</v>
      </c>
      <c r="G97" s="63">
        <f t="shared" si="163"/>
        <v>0</v>
      </c>
      <c r="H97" s="63">
        <f t="shared" si="164"/>
        <v>0</v>
      </c>
      <c r="I97" s="63">
        <f t="shared" si="175"/>
        <v>0</v>
      </c>
      <c r="J97" s="116" t="s">
        <v>441</v>
      </c>
      <c r="K97" s="63">
        <f t="shared" si="165"/>
        <v>0</v>
      </c>
      <c r="L97" s="63">
        <f t="shared" si="166"/>
        <v>0</v>
      </c>
      <c r="M97" s="63">
        <f t="shared" si="167"/>
        <v>0</v>
      </c>
      <c r="N97" s="63">
        <f t="shared" si="168"/>
        <v>0</v>
      </c>
      <c r="O97" s="63">
        <f t="shared" si="169"/>
        <v>0</v>
      </c>
      <c r="P97" s="63">
        <f t="shared" si="176"/>
        <v>0</v>
      </c>
      <c r="R97" s="158" t="str">
        <f t="shared" si="177"/>
        <v>-</v>
      </c>
      <c r="S97" s="67">
        <f>SUMIFS('N1.3_Project_Listing'!$R$16:$R$829,'N1.3_Project_Listing'!$B$16:$B$829,$B97,'N1.3_Project_Listing'!$D$16:$D$829,$B$78,'N1.3_Project_Listing'!$J$16:$J$829,S$16,'N1.3_Project_Listing'!$G$16:$G$829,$R$15)</f>
        <v>0</v>
      </c>
      <c r="T97" s="67">
        <f>SUMIFS('N1.3_Project_Listing'!$R$16:$R$829,'N1.3_Project_Listing'!$B$16:$B$829,$B97,'N1.3_Project_Listing'!$D$16:$D$829,$B$78,'N1.3_Project_Listing'!$J$16:$J$829,T$16,'N1.3_Project_Listing'!$G$16:$G$829,$R$15)</f>
        <v>0</v>
      </c>
      <c r="U97" s="67">
        <f>SUMIFS('N1.3_Project_Listing'!$R$16:$R$829,'N1.3_Project_Listing'!$B$16:$B$829,$B97,'N1.3_Project_Listing'!$D$16:$D$829,$B$78,'N1.3_Project_Listing'!$J$16:$J$829,U$16,'N1.3_Project_Listing'!$G$16:$G$829,$R$15)</f>
        <v>0</v>
      </c>
      <c r="V97" s="67">
        <f>SUMIFS('N1.3_Project_Listing'!$R$16:$R$829,'N1.3_Project_Listing'!$B$16:$B$829,$B97,'N1.3_Project_Listing'!$D$16:$D$829,$B$78,'N1.3_Project_Listing'!$J$16:$J$829,V$16,'N1.3_Project_Listing'!$G$16:$G$829,$R$15)</f>
        <v>0</v>
      </c>
      <c r="W97" s="67">
        <f>SUMIFS('N1.3_Project_Listing'!$R$16:$R$829,'N1.3_Project_Listing'!$B$16:$B$829,$B97,'N1.3_Project_Listing'!$D$16:$D$829,$B$78,'N1.3_Project_Listing'!$J$16:$J$829,W$16,'N1.3_Project_Listing'!$G$16:$G$829,$R$15)</f>
        <v>0</v>
      </c>
      <c r="X97" s="63">
        <f>SUM(S97:W97)</f>
        <v>0</v>
      </c>
      <c r="Y97" s="116" t="s">
        <v>441</v>
      </c>
      <c r="Z97" s="67">
        <f>SUMIFS('N1.3_Project_Listing'!$P$16:$P$829,'N1.3_Project_Listing'!$B$16:$B$829,$B97,'N1.3_Project_Listing'!$D$16:$D$829,$B$78,'N1.3_Project_Listing'!$J$16:$J$829,Z$16,'N1.3_Project_Listing'!$G$16:$G$829,$R$15)</f>
        <v>0</v>
      </c>
      <c r="AA97" s="67">
        <f>SUMIFS('N1.3_Project_Listing'!$P$16:$P$829,'N1.3_Project_Listing'!$B$16:$B$829,$B97,'N1.3_Project_Listing'!$D$16:$D$829,$B$78,'N1.3_Project_Listing'!$J$16:$J$829,AA$16,'N1.3_Project_Listing'!$G$16:$G$829,$R$15)</f>
        <v>0</v>
      </c>
      <c r="AB97" s="67">
        <f>SUMIFS('N1.3_Project_Listing'!$P$16:$P$829,'N1.3_Project_Listing'!$B$16:$B$829,$B97,'N1.3_Project_Listing'!$D$16:$D$829,$B$78,'N1.3_Project_Listing'!$J$16:$J$829,AB$16,'N1.3_Project_Listing'!$G$16:$G$829,$R$15)</f>
        <v>0</v>
      </c>
      <c r="AC97" s="67">
        <f>SUMIFS('N1.3_Project_Listing'!$P$16:$P$829,'N1.3_Project_Listing'!$B$16:$B$829,$B97,'N1.3_Project_Listing'!$D$16:$D$829,$B$78,'N1.3_Project_Listing'!$J$16:$J$829,AC$16,'N1.3_Project_Listing'!$G$16:$G$829,$R$15)</f>
        <v>0</v>
      </c>
      <c r="AD97" s="67">
        <f>SUMIFS('N1.3_Project_Listing'!$P$16:$P$829,'N1.3_Project_Listing'!$B$16:$B$829,$B97,'N1.3_Project_Listing'!$D$16:$D$829,$B$78,'N1.3_Project_Listing'!$J$16:$J$829,AD$16,'N1.3_Project_Listing'!$G$16:$G$829,$R$15)</f>
        <v>0</v>
      </c>
      <c r="AE97" s="63">
        <f t="shared" si="179"/>
        <v>0</v>
      </c>
      <c r="AG97" s="158" t="str">
        <f t="shared" si="170"/>
        <v>-</v>
      </c>
      <c r="AH97" s="67">
        <f>SUMIFS('N1.3_Project_Listing'!$R$16:$R$829,'N1.3_Project_Listing'!$B$16:$B$829,$B97,'N1.3_Project_Listing'!$D$16:$D$829,$B$78,'N1.3_Project_Listing'!$J$16:$J$829,AH$16,'N1.3_Project_Listing'!$G$16:$G$829,$AG$15)</f>
        <v>0</v>
      </c>
      <c r="AI97" s="67">
        <f>SUMIFS('N1.3_Project_Listing'!$R$16:$R$829,'N1.3_Project_Listing'!$B$16:$B$829,$B97,'N1.3_Project_Listing'!$D$16:$D$829,$B$78,'N1.3_Project_Listing'!$J$16:$J$829,AI$16,'N1.3_Project_Listing'!$G$16:$G$829,$AG$15)</f>
        <v>0</v>
      </c>
      <c r="AJ97" s="67">
        <f>SUMIFS('N1.3_Project_Listing'!$R$16:$R$829,'N1.3_Project_Listing'!$B$16:$B$829,$B97,'N1.3_Project_Listing'!$D$16:$D$829,$B$78,'N1.3_Project_Listing'!$J$16:$J$829,AJ$16,'N1.3_Project_Listing'!$G$16:$G$829,$AG$15)</f>
        <v>0</v>
      </c>
      <c r="AK97" s="67">
        <f>SUMIFS('N1.3_Project_Listing'!$R$16:$R$829,'N1.3_Project_Listing'!$B$16:$B$829,$B97,'N1.3_Project_Listing'!$D$16:$D$829,$B$78,'N1.3_Project_Listing'!$J$16:$J$829,AK$16,'N1.3_Project_Listing'!$G$16:$G$829,$AG$15)</f>
        <v>0</v>
      </c>
      <c r="AL97" s="67">
        <f>SUMIFS('N1.3_Project_Listing'!$R$16:$R$829,'N1.3_Project_Listing'!$B$16:$B$829,$B97,'N1.3_Project_Listing'!$D$16:$D$829,$B$78,'N1.3_Project_Listing'!$J$16:$J$829,AL$16,'N1.3_Project_Listing'!$G$16:$G$829,$AG$15)</f>
        <v>0</v>
      </c>
      <c r="AM97" s="63">
        <f>SUM(AH97:AL97)</f>
        <v>0</v>
      </c>
      <c r="AN97" s="116" t="s">
        <v>441</v>
      </c>
      <c r="AO97" s="67">
        <f>SUMIFS('N1.3_Project_Listing'!$P$16:$P$829,'N1.3_Project_Listing'!$B$16:$B$829,$B97,'N1.3_Project_Listing'!$D$16:$D$829,$B$78,'N1.3_Project_Listing'!$J$16:$J$829,AO$16,'N1.3_Project_Listing'!$G$16:$G$829,$AG$15)</f>
        <v>0</v>
      </c>
      <c r="AP97" s="67">
        <f>SUMIFS('N1.3_Project_Listing'!$P$16:$P$829,'N1.3_Project_Listing'!$B$16:$B$829,$B97,'N1.3_Project_Listing'!$D$16:$D$829,$B$78,'N1.3_Project_Listing'!$J$16:$J$829,AP$16,'N1.3_Project_Listing'!$G$16:$G$829,$AG$15)</f>
        <v>0</v>
      </c>
      <c r="AQ97" s="67">
        <f>SUMIFS('N1.3_Project_Listing'!$P$16:$P$829,'N1.3_Project_Listing'!$B$16:$B$829,$B97,'N1.3_Project_Listing'!$D$16:$D$829,$B$78,'N1.3_Project_Listing'!$J$16:$J$829,AQ$16,'N1.3_Project_Listing'!$G$16:$G$829,$AG$15)</f>
        <v>0</v>
      </c>
      <c r="AR97" s="67">
        <f>SUMIFS('N1.3_Project_Listing'!$P$16:$P$829,'N1.3_Project_Listing'!$B$16:$B$829,$B97,'N1.3_Project_Listing'!$D$16:$D$829,$B$78,'N1.3_Project_Listing'!$J$16:$J$829,AR$16,'N1.3_Project_Listing'!$G$16:$G$829,$AG$15)</f>
        <v>0</v>
      </c>
      <c r="AS97" s="67">
        <f>SUMIFS('N1.3_Project_Listing'!$P$16:$P$829,'N1.3_Project_Listing'!$B$16:$B$829,$B97,'N1.3_Project_Listing'!$D$16:$D$829,$B$78,'N1.3_Project_Listing'!$J$16:$J$829,AS$16,'N1.3_Project_Listing'!$G$16:$G$829,$AG$15)</f>
        <v>0</v>
      </c>
      <c r="AT97" s="63">
        <f t="shared" si="181"/>
        <v>0</v>
      </c>
      <c r="AV97" s="158" t="str">
        <f t="shared" si="171"/>
        <v>-</v>
      </c>
      <c r="AW97" s="67">
        <f>SUMIFS('N1.3_Project_Listing'!$R$16:$R$829,'N1.3_Project_Listing'!$B$16:$B$829,$B97,'N1.3_Project_Listing'!$D$16:$D$829,$B$78,'N1.3_Project_Listing'!$J$16:$J$829,AW$16,'N1.3_Project_Listing'!$G$16:$G$829,$AV$15)</f>
        <v>0</v>
      </c>
      <c r="AX97" s="67">
        <f>SUMIFS('N1.3_Project_Listing'!$R$16:$R$829,'N1.3_Project_Listing'!$B$16:$B$829,$B97,'N1.3_Project_Listing'!$D$16:$D$829,$B$78,'N1.3_Project_Listing'!$J$16:$J$829,AX$16,'N1.3_Project_Listing'!$G$16:$G$829,$AV$15)</f>
        <v>0</v>
      </c>
      <c r="AY97" s="67">
        <f>SUMIFS('N1.3_Project_Listing'!$R$16:$R$829,'N1.3_Project_Listing'!$B$16:$B$829,$B97,'N1.3_Project_Listing'!$D$16:$D$829,$B$78,'N1.3_Project_Listing'!$J$16:$J$829,AY$16,'N1.3_Project_Listing'!$G$16:$G$829,$AV$15)</f>
        <v>0</v>
      </c>
      <c r="AZ97" s="67">
        <f>SUMIFS('N1.3_Project_Listing'!$R$16:$R$829,'N1.3_Project_Listing'!$B$16:$B$829,$B97,'N1.3_Project_Listing'!$D$16:$D$829,$B$78,'N1.3_Project_Listing'!$J$16:$J$829,AZ$16,'N1.3_Project_Listing'!$G$16:$G$829,$AV$15)</f>
        <v>0</v>
      </c>
      <c r="BA97" s="67">
        <f>SUMIFS('N1.3_Project_Listing'!$R$16:$R$829,'N1.3_Project_Listing'!$B$16:$B$829,$B97,'N1.3_Project_Listing'!$D$16:$D$829,$B$78,'N1.3_Project_Listing'!$J$16:$J$829,BA$16,'N1.3_Project_Listing'!$G$16:$G$829,$AV$15)</f>
        <v>0</v>
      </c>
      <c r="BB97" s="63">
        <f>SUM(AW97:BA97)</f>
        <v>0</v>
      </c>
      <c r="BC97" s="116" t="s">
        <v>441</v>
      </c>
      <c r="BD97" s="67">
        <f>SUMIFS('N1.3_Project_Listing'!$P$16:$P$829,'N1.3_Project_Listing'!$B$16:$B$829,$B97,'N1.3_Project_Listing'!$D$16:$D$829,$B$78,'N1.3_Project_Listing'!$J$16:$J$829,BD$16,'N1.3_Project_Listing'!$G$16:$G$829,$AV$15)</f>
        <v>0</v>
      </c>
      <c r="BE97" s="67">
        <f>SUMIFS('N1.3_Project_Listing'!$P$16:$P$829,'N1.3_Project_Listing'!$B$16:$B$829,$B97,'N1.3_Project_Listing'!$D$16:$D$829,$B$78,'N1.3_Project_Listing'!$J$16:$J$829,BE$16,'N1.3_Project_Listing'!$G$16:$G$829,$AV$15)</f>
        <v>0</v>
      </c>
      <c r="BF97" s="67">
        <f>SUMIFS('N1.3_Project_Listing'!$P$16:$P$829,'N1.3_Project_Listing'!$B$16:$B$829,$B97,'N1.3_Project_Listing'!$D$16:$D$829,$B$78,'N1.3_Project_Listing'!$J$16:$J$829,BF$16,'N1.3_Project_Listing'!$G$16:$G$829,$AV$15)</f>
        <v>0</v>
      </c>
      <c r="BG97" s="67">
        <f>SUMIFS('N1.3_Project_Listing'!$P$16:$P$829,'N1.3_Project_Listing'!$B$16:$B$829,$B97,'N1.3_Project_Listing'!$D$16:$D$829,$B$78,'N1.3_Project_Listing'!$J$16:$J$829,BG$16,'N1.3_Project_Listing'!$G$16:$G$829,$AV$15)</f>
        <v>0</v>
      </c>
      <c r="BH97" s="67">
        <f>SUMIFS('N1.3_Project_Listing'!$P$16:$P$829,'N1.3_Project_Listing'!$B$16:$B$829,$B97,'N1.3_Project_Listing'!$D$16:$D$829,$B$78,'N1.3_Project_Listing'!$J$16:$J$829,BH$16,'N1.3_Project_Listing'!$G$16:$G$829,$AV$15)</f>
        <v>0</v>
      </c>
      <c r="BI97" s="63">
        <f t="shared" si="183"/>
        <v>0</v>
      </c>
      <c r="BK97" s="158" t="str">
        <f t="shared" si="172"/>
        <v>-</v>
      </c>
      <c r="BL97" s="67">
        <f>SUMIFS('N1.3_Project_Listing'!$R$16:$R$829,'N1.3_Project_Listing'!$B$16:$B$829,$B97,'N1.3_Project_Listing'!$D$16:$D$829,$B$78,'N1.3_Project_Listing'!$J$16:$J$829,BL$16,'N1.3_Project_Listing'!$G$16:$G$829,$BK$15)</f>
        <v>0</v>
      </c>
      <c r="BM97" s="67">
        <f>SUMIFS('N1.3_Project_Listing'!$R$16:$R$829,'N1.3_Project_Listing'!$B$16:$B$829,$B97,'N1.3_Project_Listing'!$D$16:$D$829,$B$78,'N1.3_Project_Listing'!$J$16:$J$829,BM$16,'N1.3_Project_Listing'!$G$16:$G$829,$BK$15)</f>
        <v>0</v>
      </c>
      <c r="BN97" s="67">
        <f>SUMIFS('N1.3_Project_Listing'!$R$16:$R$829,'N1.3_Project_Listing'!$B$16:$B$829,$B97,'N1.3_Project_Listing'!$D$16:$D$829,$B$78,'N1.3_Project_Listing'!$J$16:$J$829,BN$16,'N1.3_Project_Listing'!$G$16:$G$829,$BK$15)</f>
        <v>0</v>
      </c>
      <c r="BO97" s="67">
        <f>SUMIFS('N1.3_Project_Listing'!$R$16:$R$829,'N1.3_Project_Listing'!$B$16:$B$829,$B97,'N1.3_Project_Listing'!$D$16:$D$829,$B$78,'N1.3_Project_Listing'!$J$16:$J$829,BO$16,'N1.3_Project_Listing'!$G$16:$G$829,$BK$15)</f>
        <v>0</v>
      </c>
      <c r="BP97" s="67">
        <f>SUMIFS('N1.3_Project_Listing'!$R$16:$R$829,'N1.3_Project_Listing'!$B$16:$B$829,$B97,'N1.3_Project_Listing'!$D$16:$D$829,$B$78,'N1.3_Project_Listing'!$J$16:$J$829,BP$16,'N1.3_Project_Listing'!$G$16:$G$829,$BK$15)</f>
        <v>0</v>
      </c>
      <c r="BQ97" s="63">
        <f>SUM(BL97:BP97)</f>
        <v>0</v>
      </c>
      <c r="BR97" s="116" t="s">
        <v>441</v>
      </c>
      <c r="BS97" s="67">
        <f>SUMIFS('N1.3_Project_Listing'!$P$16:$P$829,'N1.3_Project_Listing'!$B$16:$B$829,$B97,'N1.3_Project_Listing'!$D$16:$D$829,$B$78,'N1.3_Project_Listing'!$J$16:$J$829,BS$16,'N1.3_Project_Listing'!$G$16:$G$829,$BK$15)</f>
        <v>0</v>
      </c>
      <c r="BT97" s="67">
        <f>SUMIFS('N1.3_Project_Listing'!$P$16:$P$829,'N1.3_Project_Listing'!$B$16:$B$829,$B97,'N1.3_Project_Listing'!$D$16:$D$829,$B$78,'N1.3_Project_Listing'!$J$16:$J$829,BT$16,'N1.3_Project_Listing'!$G$16:$G$829,$BK$15)</f>
        <v>0</v>
      </c>
      <c r="BU97" s="67">
        <f>SUMIFS('N1.3_Project_Listing'!$P$16:$P$829,'N1.3_Project_Listing'!$B$16:$B$829,$B97,'N1.3_Project_Listing'!$D$16:$D$829,$B$78,'N1.3_Project_Listing'!$J$16:$J$829,BU$16,'N1.3_Project_Listing'!$G$16:$G$829,$BK$15)</f>
        <v>0</v>
      </c>
      <c r="BV97" s="67">
        <f>SUMIFS('N1.3_Project_Listing'!$P$16:$P$829,'N1.3_Project_Listing'!$B$16:$B$829,$B97,'N1.3_Project_Listing'!$D$16:$D$829,$B$78,'N1.3_Project_Listing'!$J$16:$J$829,BV$16,'N1.3_Project_Listing'!$G$16:$G$829,$BK$15)</f>
        <v>0</v>
      </c>
      <c r="BW97" s="67">
        <f>SUMIFS('N1.3_Project_Listing'!$P$16:$P$829,'N1.3_Project_Listing'!$B$16:$B$829,$B97,'N1.3_Project_Listing'!$D$16:$D$829,$B$78,'N1.3_Project_Listing'!$J$16:$J$829,BW$16,'N1.3_Project_Listing'!$G$16:$G$829,$BK$15)</f>
        <v>0</v>
      </c>
      <c r="BX97" s="63">
        <f t="shared" si="185"/>
        <v>0</v>
      </c>
    </row>
    <row r="98" spans="2:76" hidden="1">
      <c r="B98" s="132" t="str">
        <f t="shared" si="173"/>
        <v>No entry required</v>
      </c>
      <c r="C98" s="158" t="str">
        <f t="shared" si="173"/>
        <v>-</v>
      </c>
      <c r="D98" s="63">
        <f t="shared" si="174"/>
        <v>0</v>
      </c>
      <c r="E98" s="63">
        <f t="shared" si="161"/>
        <v>0</v>
      </c>
      <c r="F98" s="63">
        <f t="shared" si="162"/>
        <v>0</v>
      </c>
      <c r="G98" s="63">
        <f t="shared" si="163"/>
        <v>0</v>
      </c>
      <c r="H98" s="63">
        <f t="shared" si="164"/>
        <v>0</v>
      </c>
      <c r="I98" s="63">
        <f t="shared" si="175"/>
        <v>0</v>
      </c>
      <c r="J98" s="116" t="s">
        <v>441</v>
      </c>
      <c r="K98" s="63">
        <f t="shared" si="165"/>
        <v>0</v>
      </c>
      <c r="L98" s="63">
        <f t="shared" si="166"/>
        <v>0</v>
      </c>
      <c r="M98" s="63">
        <f t="shared" si="167"/>
        <v>0</v>
      </c>
      <c r="N98" s="63">
        <f t="shared" si="168"/>
        <v>0</v>
      </c>
      <c r="O98" s="63">
        <f t="shared" si="169"/>
        <v>0</v>
      </c>
      <c r="P98" s="63">
        <f t="shared" si="176"/>
        <v>0</v>
      </c>
      <c r="R98" s="158" t="str">
        <f t="shared" si="177"/>
        <v>-</v>
      </c>
      <c r="S98" s="67">
        <f>SUMIFS('N1.3_Project_Listing'!$R$16:$R$829,'N1.3_Project_Listing'!$B$16:$B$829,$B98,'N1.3_Project_Listing'!$D$16:$D$829,$B$78,'N1.3_Project_Listing'!$J$16:$J$829,S$16,'N1.3_Project_Listing'!$G$16:$G$829,$R$15)</f>
        <v>0</v>
      </c>
      <c r="T98" s="67">
        <f>SUMIFS('N1.3_Project_Listing'!$R$16:$R$829,'N1.3_Project_Listing'!$B$16:$B$829,$B98,'N1.3_Project_Listing'!$D$16:$D$829,$B$78,'N1.3_Project_Listing'!$J$16:$J$829,T$16,'N1.3_Project_Listing'!$G$16:$G$829,$R$15)</f>
        <v>0</v>
      </c>
      <c r="U98" s="67">
        <f>SUMIFS('N1.3_Project_Listing'!$R$16:$R$829,'N1.3_Project_Listing'!$B$16:$B$829,$B98,'N1.3_Project_Listing'!$D$16:$D$829,$B$78,'N1.3_Project_Listing'!$J$16:$J$829,U$16,'N1.3_Project_Listing'!$G$16:$G$829,$R$15)</f>
        <v>0</v>
      </c>
      <c r="V98" s="67">
        <f>SUMIFS('N1.3_Project_Listing'!$R$16:$R$829,'N1.3_Project_Listing'!$B$16:$B$829,$B98,'N1.3_Project_Listing'!$D$16:$D$829,$B$78,'N1.3_Project_Listing'!$J$16:$J$829,V$16,'N1.3_Project_Listing'!$G$16:$G$829,$R$15)</f>
        <v>0</v>
      </c>
      <c r="W98" s="67">
        <f>SUMIFS('N1.3_Project_Listing'!$R$16:$R$829,'N1.3_Project_Listing'!$B$16:$B$829,$B98,'N1.3_Project_Listing'!$D$16:$D$829,$B$78,'N1.3_Project_Listing'!$J$16:$J$829,W$16,'N1.3_Project_Listing'!$G$16:$G$829,$R$15)</f>
        <v>0</v>
      </c>
      <c r="X98" s="63">
        <f t="shared" si="178"/>
        <v>0</v>
      </c>
      <c r="Y98" s="116" t="s">
        <v>441</v>
      </c>
      <c r="Z98" s="67">
        <f>SUMIFS('N1.3_Project_Listing'!$P$16:$P$829,'N1.3_Project_Listing'!$B$16:$B$829,$B98,'N1.3_Project_Listing'!$D$16:$D$829,$B$78,'N1.3_Project_Listing'!$J$16:$J$829,Z$16,'N1.3_Project_Listing'!$G$16:$G$829,$R$15)</f>
        <v>0</v>
      </c>
      <c r="AA98" s="67">
        <f>SUMIFS('N1.3_Project_Listing'!$P$16:$P$829,'N1.3_Project_Listing'!$B$16:$B$829,$B98,'N1.3_Project_Listing'!$D$16:$D$829,$B$78,'N1.3_Project_Listing'!$J$16:$J$829,AA$16,'N1.3_Project_Listing'!$G$16:$G$829,$R$15)</f>
        <v>0</v>
      </c>
      <c r="AB98" s="67">
        <f>SUMIFS('N1.3_Project_Listing'!$P$16:$P$829,'N1.3_Project_Listing'!$B$16:$B$829,$B98,'N1.3_Project_Listing'!$D$16:$D$829,$B$78,'N1.3_Project_Listing'!$J$16:$J$829,AB$16,'N1.3_Project_Listing'!$G$16:$G$829,$R$15)</f>
        <v>0</v>
      </c>
      <c r="AC98" s="67">
        <f>SUMIFS('N1.3_Project_Listing'!$P$16:$P$829,'N1.3_Project_Listing'!$B$16:$B$829,$B98,'N1.3_Project_Listing'!$D$16:$D$829,$B$78,'N1.3_Project_Listing'!$J$16:$J$829,AC$16,'N1.3_Project_Listing'!$G$16:$G$829,$R$15)</f>
        <v>0</v>
      </c>
      <c r="AD98" s="67">
        <f>SUMIFS('N1.3_Project_Listing'!$P$16:$P$829,'N1.3_Project_Listing'!$B$16:$B$829,$B98,'N1.3_Project_Listing'!$D$16:$D$829,$B$78,'N1.3_Project_Listing'!$J$16:$J$829,AD$16,'N1.3_Project_Listing'!$G$16:$G$829,$R$15)</f>
        <v>0</v>
      </c>
      <c r="AE98" s="63">
        <f t="shared" si="179"/>
        <v>0</v>
      </c>
      <c r="AG98" s="158" t="str">
        <f t="shared" si="170"/>
        <v>-</v>
      </c>
      <c r="AH98" s="67">
        <f>SUMIFS('N1.3_Project_Listing'!$R$16:$R$829,'N1.3_Project_Listing'!$B$16:$B$829,$B98,'N1.3_Project_Listing'!$D$16:$D$829,$B$78,'N1.3_Project_Listing'!$J$16:$J$829,AH$16,'N1.3_Project_Listing'!$G$16:$G$829,$AG$15)</f>
        <v>0</v>
      </c>
      <c r="AI98" s="67">
        <f>SUMIFS('N1.3_Project_Listing'!$R$16:$R$829,'N1.3_Project_Listing'!$B$16:$B$829,$B98,'N1.3_Project_Listing'!$D$16:$D$829,$B$78,'N1.3_Project_Listing'!$J$16:$J$829,AI$16,'N1.3_Project_Listing'!$G$16:$G$829,$AG$15)</f>
        <v>0</v>
      </c>
      <c r="AJ98" s="67">
        <f>SUMIFS('N1.3_Project_Listing'!$R$16:$R$829,'N1.3_Project_Listing'!$B$16:$B$829,$B98,'N1.3_Project_Listing'!$D$16:$D$829,$B$78,'N1.3_Project_Listing'!$J$16:$J$829,AJ$16,'N1.3_Project_Listing'!$G$16:$G$829,$AG$15)</f>
        <v>0</v>
      </c>
      <c r="AK98" s="67">
        <f>SUMIFS('N1.3_Project_Listing'!$R$16:$R$829,'N1.3_Project_Listing'!$B$16:$B$829,$B98,'N1.3_Project_Listing'!$D$16:$D$829,$B$78,'N1.3_Project_Listing'!$J$16:$J$829,AK$16,'N1.3_Project_Listing'!$G$16:$G$829,$AG$15)</f>
        <v>0</v>
      </c>
      <c r="AL98" s="67">
        <f>SUMIFS('N1.3_Project_Listing'!$R$16:$R$829,'N1.3_Project_Listing'!$B$16:$B$829,$B98,'N1.3_Project_Listing'!$D$16:$D$829,$B$78,'N1.3_Project_Listing'!$J$16:$J$829,AL$16,'N1.3_Project_Listing'!$G$16:$G$829,$AG$15)</f>
        <v>0</v>
      </c>
      <c r="AM98" s="63">
        <f t="shared" si="180"/>
        <v>0</v>
      </c>
      <c r="AN98" s="116" t="s">
        <v>441</v>
      </c>
      <c r="AO98" s="67">
        <f>SUMIFS('N1.3_Project_Listing'!$P$16:$P$829,'N1.3_Project_Listing'!$B$16:$B$829,$B98,'N1.3_Project_Listing'!$D$16:$D$829,$B$78,'N1.3_Project_Listing'!$J$16:$J$829,AO$16,'N1.3_Project_Listing'!$G$16:$G$829,$AG$15)</f>
        <v>0</v>
      </c>
      <c r="AP98" s="67">
        <f>SUMIFS('N1.3_Project_Listing'!$P$16:$P$829,'N1.3_Project_Listing'!$B$16:$B$829,$B98,'N1.3_Project_Listing'!$D$16:$D$829,$B$78,'N1.3_Project_Listing'!$J$16:$J$829,AP$16,'N1.3_Project_Listing'!$G$16:$G$829,$AG$15)</f>
        <v>0</v>
      </c>
      <c r="AQ98" s="67">
        <f>SUMIFS('N1.3_Project_Listing'!$P$16:$P$829,'N1.3_Project_Listing'!$B$16:$B$829,$B98,'N1.3_Project_Listing'!$D$16:$D$829,$B$78,'N1.3_Project_Listing'!$J$16:$J$829,AQ$16,'N1.3_Project_Listing'!$G$16:$G$829,$AG$15)</f>
        <v>0</v>
      </c>
      <c r="AR98" s="67">
        <f>SUMIFS('N1.3_Project_Listing'!$P$16:$P$829,'N1.3_Project_Listing'!$B$16:$B$829,$B98,'N1.3_Project_Listing'!$D$16:$D$829,$B$78,'N1.3_Project_Listing'!$J$16:$J$829,AR$16,'N1.3_Project_Listing'!$G$16:$G$829,$AG$15)</f>
        <v>0</v>
      </c>
      <c r="AS98" s="67">
        <f>SUMIFS('N1.3_Project_Listing'!$P$16:$P$829,'N1.3_Project_Listing'!$B$16:$B$829,$B98,'N1.3_Project_Listing'!$D$16:$D$829,$B$78,'N1.3_Project_Listing'!$J$16:$J$829,AS$16,'N1.3_Project_Listing'!$G$16:$G$829,$AG$15)</f>
        <v>0</v>
      </c>
      <c r="AT98" s="63">
        <f t="shared" si="181"/>
        <v>0</v>
      </c>
      <c r="AV98" s="158" t="str">
        <f t="shared" si="171"/>
        <v>-</v>
      </c>
      <c r="AW98" s="67">
        <f>SUMIFS('N1.3_Project_Listing'!$R$16:$R$829,'N1.3_Project_Listing'!$B$16:$B$829,$B98,'N1.3_Project_Listing'!$D$16:$D$829,$B$78,'N1.3_Project_Listing'!$J$16:$J$829,AW$16,'N1.3_Project_Listing'!$G$16:$G$829,$AV$15)</f>
        <v>0</v>
      </c>
      <c r="AX98" s="67">
        <f>SUMIFS('N1.3_Project_Listing'!$R$16:$R$829,'N1.3_Project_Listing'!$B$16:$B$829,$B98,'N1.3_Project_Listing'!$D$16:$D$829,$B$78,'N1.3_Project_Listing'!$J$16:$J$829,AX$16,'N1.3_Project_Listing'!$G$16:$G$829,$AV$15)</f>
        <v>0</v>
      </c>
      <c r="AY98" s="67">
        <f>SUMIFS('N1.3_Project_Listing'!$R$16:$R$829,'N1.3_Project_Listing'!$B$16:$B$829,$B98,'N1.3_Project_Listing'!$D$16:$D$829,$B$78,'N1.3_Project_Listing'!$J$16:$J$829,AY$16,'N1.3_Project_Listing'!$G$16:$G$829,$AV$15)</f>
        <v>0</v>
      </c>
      <c r="AZ98" s="67">
        <f>SUMIFS('N1.3_Project_Listing'!$R$16:$R$829,'N1.3_Project_Listing'!$B$16:$B$829,$B98,'N1.3_Project_Listing'!$D$16:$D$829,$B$78,'N1.3_Project_Listing'!$J$16:$J$829,AZ$16,'N1.3_Project_Listing'!$G$16:$G$829,$AV$15)</f>
        <v>0</v>
      </c>
      <c r="BA98" s="67">
        <f>SUMIFS('N1.3_Project_Listing'!$R$16:$R$829,'N1.3_Project_Listing'!$B$16:$B$829,$B98,'N1.3_Project_Listing'!$D$16:$D$829,$B$78,'N1.3_Project_Listing'!$J$16:$J$829,BA$16,'N1.3_Project_Listing'!$G$16:$G$829,$AV$15)</f>
        <v>0</v>
      </c>
      <c r="BB98" s="63">
        <f t="shared" si="182"/>
        <v>0</v>
      </c>
      <c r="BC98" s="116" t="s">
        <v>441</v>
      </c>
      <c r="BD98" s="67">
        <f>SUMIFS('N1.3_Project_Listing'!$P$16:$P$829,'N1.3_Project_Listing'!$B$16:$B$829,$B98,'N1.3_Project_Listing'!$D$16:$D$829,$B$78,'N1.3_Project_Listing'!$J$16:$J$829,BD$16,'N1.3_Project_Listing'!$G$16:$G$829,$AV$15)</f>
        <v>0</v>
      </c>
      <c r="BE98" s="67">
        <f>SUMIFS('N1.3_Project_Listing'!$P$16:$P$829,'N1.3_Project_Listing'!$B$16:$B$829,$B98,'N1.3_Project_Listing'!$D$16:$D$829,$B$78,'N1.3_Project_Listing'!$J$16:$J$829,BE$16,'N1.3_Project_Listing'!$G$16:$G$829,$AV$15)</f>
        <v>0</v>
      </c>
      <c r="BF98" s="67">
        <f>SUMIFS('N1.3_Project_Listing'!$P$16:$P$829,'N1.3_Project_Listing'!$B$16:$B$829,$B98,'N1.3_Project_Listing'!$D$16:$D$829,$B$78,'N1.3_Project_Listing'!$J$16:$J$829,BF$16,'N1.3_Project_Listing'!$G$16:$G$829,$AV$15)</f>
        <v>0</v>
      </c>
      <c r="BG98" s="67">
        <f>SUMIFS('N1.3_Project_Listing'!$P$16:$P$829,'N1.3_Project_Listing'!$B$16:$B$829,$B98,'N1.3_Project_Listing'!$D$16:$D$829,$B$78,'N1.3_Project_Listing'!$J$16:$J$829,BG$16,'N1.3_Project_Listing'!$G$16:$G$829,$AV$15)</f>
        <v>0</v>
      </c>
      <c r="BH98" s="67">
        <f>SUMIFS('N1.3_Project_Listing'!$P$16:$P$829,'N1.3_Project_Listing'!$B$16:$B$829,$B98,'N1.3_Project_Listing'!$D$16:$D$829,$B$78,'N1.3_Project_Listing'!$J$16:$J$829,BH$16,'N1.3_Project_Listing'!$G$16:$G$829,$AV$15)</f>
        <v>0</v>
      </c>
      <c r="BI98" s="63">
        <f t="shared" si="183"/>
        <v>0</v>
      </c>
      <c r="BK98" s="158" t="str">
        <f t="shared" si="172"/>
        <v>-</v>
      </c>
      <c r="BL98" s="67">
        <f>SUMIFS('N1.3_Project_Listing'!$R$16:$R$829,'N1.3_Project_Listing'!$B$16:$B$829,$B98,'N1.3_Project_Listing'!$D$16:$D$829,$B$78,'N1.3_Project_Listing'!$J$16:$J$829,BL$16,'N1.3_Project_Listing'!$G$16:$G$829,$BK$15)</f>
        <v>0</v>
      </c>
      <c r="BM98" s="67">
        <f>SUMIFS('N1.3_Project_Listing'!$R$16:$R$829,'N1.3_Project_Listing'!$B$16:$B$829,$B98,'N1.3_Project_Listing'!$D$16:$D$829,$B$78,'N1.3_Project_Listing'!$J$16:$J$829,BM$16,'N1.3_Project_Listing'!$G$16:$G$829,$BK$15)</f>
        <v>0</v>
      </c>
      <c r="BN98" s="67">
        <f>SUMIFS('N1.3_Project_Listing'!$R$16:$R$829,'N1.3_Project_Listing'!$B$16:$B$829,$B98,'N1.3_Project_Listing'!$D$16:$D$829,$B$78,'N1.3_Project_Listing'!$J$16:$J$829,BN$16,'N1.3_Project_Listing'!$G$16:$G$829,$BK$15)</f>
        <v>0</v>
      </c>
      <c r="BO98" s="67">
        <f>SUMIFS('N1.3_Project_Listing'!$R$16:$R$829,'N1.3_Project_Listing'!$B$16:$B$829,$B98,'N1.3_Project_Listing'!$D$16:$D$829,$B$78,'N1.3_Project_Listing'!$J$16:$J$829,BO$16,'N1.3_Project_Listing'!$G$16:$G$829,$BK$15)</f>
        <v>0</v>
      </c>
      <c r="BP98" s="67">
        <f>SUMIFS('N1.3_Project_Listing'!$R$16:$R$829,'N1.3_Project_Listing'!$B$16:$B$829,$B98,'N1.3_Project_Listing'!$D$16:$D$829,$B$78,'N1.3_Project_Listing'!$J$16:$J$829,BP$16,'N1.3_Project_Listing'!$G$16:$G$829,$BK$15)</f>
        <v>0</v>
      </c>
      <c r="BQ98" s="63">
        <f t="shared" si="184"/>
        <v>0</v>
      </c>
      <c r="BR98" s="116" t="s">
        <v>441</v>
      </c>
      <c r="BS98" s="67">
        <f>SUMIFS('N1.3_Project_Listing'!$P$16:$P$829,'N1.3_Project_Listing'!$B$16:$B$829,$B98,'N1.3_Project_Listing'!$D$16:$D$829,$B$78,'N1.3_Project_Listing'!$J$16:$J$829,BS$16,'N1.3_Project_Listing'!$G$16:$G$829,$BK$15)</f>
        <v>0</v>
      </c>
      <c r="BT98" s="67">
        <f>SUMIFS('N1.3_Project_Listing'!$P$16:$P$829,'N1.3_Project_Listing'!$B$16:$B$829,$B98,'N1.3_Project_Listing'!$D$16:$D$829,$B$78,'N1.3_Project_Listing'!$J$16:$J$829,BT$16,'N1.3_Project_Listing'!$G$16:$G$829,$BK$15)</f>
        <v>0</v>
      </c>
      <c r="BU98" s="67">
        <f>SUMIFS('N1.3_Project_Listing'!$P$16:$P$829,'N1.3_Project_Listing'!$B$16:$B$829,$B98,'N1.3_Project_Listing'!$D$16:$D$829,$B$78,'N1.3_Project_Listing'!$J$16:$J$829,BU$16,'N1.3_Project_Listing'!$G$16:$G$829,$BK$15)</f>
        <v>0</v>
      </c>
      <c r="BV98" s="67">
        <f>SUMIFS('N1.3_Project_Listing'!$P$16:$P$829,'N1.3_Project_Listing'!$B$16:$B$829,$B98,'N1.3_Project_Listing'!$D$16:$D$829,$B$78,'N1.3_Project_Listing'!$J$16:$J$829,BV$16,'N1.3_Project_Listing'!$G$16:$G$829,$BK$15)</f>
        <v>0</v>
      </c>
      <c r="BW98" s="67">
        <f>SUMIFS('N1.3_Project_Listing'!$P$16:$P$829,'N1.3_Project_Listing'!$B$16:$B$829,$B98,'N1.3_Project_Listing'!$D$16:$D$829,$B$78,'N1.3_Project_Listing'!$J$16:$J$829,BW$16,'N1.3_Project_Listing'!$G$16:$G$829,$BK$15)</f>
        <v>0</v>
      </c>
      <c r="BX98" s="63">
        <f t="shared" si="185"/>
        <v>0</v>
      </c>
    </row>
    <row r="99" spans="2:76" hidden="1">
      <c r="B99" s="132" t="str">
        <f t="shared" si="173"/>
        <v>No entry required</v>
      </c>
      <c r="C99" s="158" t="str">
        <f t="shared" si="173"/>
        <v>-</v>
      </c>
      <c r="D99" s="63">
        <f t="shared" si="174"/>
        <v>0</v>
      </c>
      <c r="E99" s="63">
        <f t="shared" si="161"/>
        <v>0</v>
      </c>
      <c r="F99" s="63">
        <f t="shared" si="162"/>
        <v>0</v>
      </c>
      <c r="G99" s="63">
        <f t="shared" si="163"/>
        <v>0</v>
      </c>
      <c r="H99" s="63">
        <f t="shared" si="164"/>
        <v>0</v>
      </c>
      <c r="I99" s="63">
        <f t="shared" si="175"/>
        <v>0</v>
      </c>
      <c r="J99" s="116" t="s">
        <v>441</v>
      </c>
      <c r="K99" s="63">
        <f t="shared" si="165"/>
        <v>0</v>
      </c>
      <c r="L99" s="63">
        <f t="shared" si="166"/>
        <v>0</v>
      </c>
      <c r="M99" s="63">
        <f t="shared" si="167"/>
        <v>0</v>
      </c>
      <c r="N99" s="63">
        <f t="shared" si="168"/>
        <v>0</v>
      </c>
      <c r="O99" s="63">
        <f t="shared" si="169"/>
        <v>0</v>
      </c>
      <c r="P99" s="63">
        <f t="shared" si="176"/>
        <v>0</v>
      </c>
      <c r="R99" s="158" t="str">
        <f t="shared" si="177"/>
        <v>-</v>
      </c>
      <c r="S99" s="67">
        <f>SUMIFS('N1.3_Project_Listing'!$R$16:$R$829,'N1.3_Project_Listing'!$B$16:$B$829,$B99,'N1.3_Project_Listing'!$D$16:$D$829,$B$78,'N1.3_Project_Listing'!$J$16:$J$829,S$16,'N1.3_Project_Listing'!$G$16:$G$829,$R$15)</f>
        <v>0</v>
      </c>
      <c r="T99" s="67">
        <f>SUMIFS('N1.3_Project_Listing'!$R$16:$R$829,'N1.3_Project_Listing'!$B$16:$B$829,$B99,'N1.3_Project_Listing'!$D$16:$D$829,$B$78,'N1.3_Project_Listing'!$J$16:$J$829,T$16,'N1.3_Project_Listing'!$G$16:$G$829,$R$15)</f>
        <v>0</v>
      </c>
      <c r="U99" s="67">
        <f>SUMIFS('N1.3_Project_Listing'!$R$16:$R$829,'N1.3_Project_Listing'!$B$16:$B$829,$B99,'N1.3_Project_Listing'!$D$16:$D$829,$B$78,'N1.3_Project_Listing'!$J$16:$J$829,U$16,'N1.3_Project_Listing'!$G$16:$G$829,$R$15)</f>
        <v>0</v>
      </c>
      <c r="V99" s="67">
        <f>SUMIFS('N1.3_Project_Listing'!$R$16:$R$829,'N1.3_Project_Listing'!$B$16:$B$829,$B99,'N1.3_Project_Listing'!$D$16:$D$829,$B$78,'N1.3_Project_Listing'!$J$16:$J$829,V$16,'N1.3_Project_Listing'!$G$16:$G$829,$R$15)</f>
        <v>0</v>
      </c>
      <c r="W99" s="67">
        <f>SUMIFS('N1.3_Project_Listing'!$R$16:$R$829,'N1.3_Project_Listing'!$B$16:$B$829,$B99,'N1.3_Project_Listing'!$D$16:$D$829,$B$78,'N1.3_Project_Listing'!$J$16:$J$829,W$16,'N1.3_Project_Listing'!$G$16:$G$829,$R$15)</f>
        <v>0</v>
      </c>
      <c r="X99" s="63">
        <f t="shared" si="178"/>
        <v>0</v>
      </c>
      <c r="Y99" s="116" t="s">
        <v>441</v>
      </c>
      <c r="Z99" s="67">
        <f>SUMIFS('N1.3_Project_Listing'!$P$16:$P$829,'N1.3_Project_Listing'!$B$16:$B$829,$B99,'N1.3_Project_Listing'!$D$16:$D$829,$B$78,'N1.3_Project_Listing'!$J$16:$J$829,Z$16,'N1.3_Project_Listing'!$G$16:$G$829,$R$15)</f>
        <v>0</v>
      </c>
      <c r="AA99" s="67">
        <f>SUMIFS('N1.3_Project_Listing'!$P$16:$P$829,'N1.3_Project_Listing'!$B$16:$B$829,$B99,'N1.3_Project_Listing'!$D$16:$D$829,$B$78,'N1.3_Project_Listing'!$J$16:$J$829,AA$16,'N1.3_Project_Listing'!$G$16:$G$829,$R$15)</f>
        <v>0</v>
      </c>
      <c r="AB99" s="67">
        <f>SUMIFS('N1.3_Project_Listing'!$P$16:$P$829,'N1.3_Project_Listing'!$B$16:$B$829,$B99,'N1.3_Project_Listing'!$D$16:$D$829,$B$78,'N1.3_Project_Listing'!$J$16:$J$829,AB$16,'N1.3_Project_Listing'!$G$16:$G$829,$R$15)</f>
        <v>0</v>
      </c>
      <c r="AC99" s="67">
        <f>SUMIFS('N1.3_Project_Listing'!$P$16:$P$829,'N1.3_Project_Listing'!$B$16:$B$829,$B99,'N1.3_Project_Listing'!$D$16:$D$829,$B$78,'N1.3_Project_Listing'!$J$16:$J$829,AC$16,'N1.3_Project_Listing'!$G$16:$G$829,$R$15)</f>
        <v>0</v>
      </c>
      <c r="AD99" s="67">
        <f>SUMIFS('N1.3_Project_Listing'!$P$16:$P$829,'N1.3_Project_Listing'!$B$16:$B$829,$B99,'N1.3_Project_Listing'!$D$16:$D$829,$B$78,'N1.3_Project_Listing'!$J$16:$J$829,AD$16,'N1.3_Project_Listing'!$G$16:$G$829,$R$15)</f>
        <v>0</v>
      </c>
      <c r="AE99" s="63">
        <f t="shared" si="179"/>
        <v>0</v>
      </c>
      <c r="AG99" s="158" t="str">
        <f t="shared" si="170"/>
        <v>-</v>
      </c>
      <c r="AH99" s="67">
        <f>SUMIFS('N1.3_Project_Listing'!$R$16:$R$829,'N1.3_Project_Listing'!$B$16:$B$829,$B99,'N1.3_Project_Listing'!$D$16:$D$829,$B$78,'N1.3_Project_Listing'!$J$16:$J$829,AH$16,'N1.3_Project_Listing'!$G$16:$G$829,$AG$15)</f>
        <v>0</v>
      </c>
      <c r="AI99" s="67">
        <f>SUMIFS('N1.3_Project_Listing'!$R$16:$R$829,'N1.3_Project_Listing'!$B$16:$B$829,$B99,'N1.3_Project_Listing'!$D$16:$D$829,$B$78,'N1.3_Project_Listing'!$J$16:$J$829,AI$16,'N1.3_Project_Listing'!$G$16:$G$829,$AG$15)</f>
        <v>0</v>
      </c>
      <c r="AJ99" s="67">
        <f>SUMIFS('N1.3_Project_Listing'!$R$16:$R$829,'N1.3_Project_Listing'!$B$16:$B$829,$B99,'N1.3_Project_Listing'!$D$16:$D$829,$B$78,'N1.3_Project_Listing'!$J$16:$J$829,AJ$16,'N1.3_Project_Listing'!$G$16:$G$829,$AG$15)</f>
        <v>0</v>
      </c>
      <c r="AK99" s="67">
        <f>SUMIFS('N1.3_Project_Listing'!$R$16:$R$829,'N1.3_Project_Listing'!$B$16:$B$829,$B99,'N1.3_Project_Listing'!$D$16:$D$829,$B$78,'N1.3_Project_Listing'!$J$16:$J$829,AK$16,'N1.3_Project_Listing'!$G$16:$G$829,$AG$15)</f>
        <v>0</v>
      </c>
      <c r="AL99" s="67">
        <f>SUMIFS('N1.3_Project_Listing'!$R$16:$R$829,'N1.3_Project_Listing'!$B$16:$B$829,$B99,'N1.3_Project_Listing'!$D$16:$D$829,$B$78,'N1.3_Project_Listing'!$J$16:$J$829,AL$16,'N1.3_Project_Listing'!$G$16:$G$829,$AG$15)</f>
        <v>0</v>
      </c>
      <c r="AM99" s="63">
        <f t="shared" si="180"/>
        <v>0</v>
      </c>
      <c r="AN99" s="116" t="s">
        <v>441</v>
      </c>
      <c r="AO99" s="67">
        <f>SUMIFS('N1.3_Project_Listing'!$P$16:$P$829,'N1.3_Project_Listing'!$B$16:$B$829,$B99,'N1.3_Project_Listing'!$D$16:$D$829,$B$78,'N1.3_Project_Listing'!$J$16:$J$829,AO$16,'N1.3_Project_Listing'!$G$16:$G$829,$AG$15)</f>
        <v>0</v>
      </c>
      <c r="AP99" s="67">
        <f>SUMIFS('N1.3_Project_Listing'!$P$16:$P$829,'N1.3_Project_Listing'!$B$16:$B$829,$B99,'N1.3_Project_Listing'!$D$16:$D$829,$B$78,'N1.3_Project_Listing'!$J$16:$J$829,AP$16,'N1.3_Project_Listing'!$G$16:$G$829,$AG$15)</f>
        <v>0</v>
      </c>
      <c r="AQ99" s="67">
        <f>SUMIFS('N1.3_Project_Listing'!$P$16:$P$829,'N1.3_Project_Listing'!$B$16:$B$829,$B99,'N1.3_Project_Listing'!$D$16:$D$829,$B$78,'N1.3_Project_Listing'!$J$16:$J$829,AQ$16,'N1.3_Project_Listing'!$G$16:$G$829,$AG$15)</f>
        <v>0</v>
      </c>
      <c r="AR99" s="67">
        <f>SUMIFS('N1.3_Project_Listing'!$P$16:$P$829,'N1.3_Project_Listing'!$B$16:$B$829,$B99,'N1.3_Project_Listing'!$D$16:$D$829,$B$78,'N1.3_Project_Listing'!$J$16:$J$829,AR$16,'N1.3_Project_Listing'!$G$16:$G$829,$AG$15)</f>
        <v>0</v>
      </c>
      <c r="AS99" s="67">
        <f>SUMIFS('N1.3_Project_Listing'!$P$16:$P$829,'N1.3_Project_Listing'!$B$16:$B$829,$B99,'N1.3_Project_Listing'!$D$16:$D$829,$B$78,'N1.3_Project_Listing'!$J$16:$J$829,AS$16,'N1.3_Project_Listing'!$G$16:$G$829,$AG$15)</f>
        <v>0</v>
      </c>
      <c r="AT99" s="63">
        <f t="shared" si="181"/>
        <v>0</v>
      </c>
      <c r="AV99" s="158" t="str">
        <f t="shared" si="171"/>
        <v>-</v>
      </c>
      <c r="AW99" s="67">
        <f>SUMIFS('N1.3_Project_Listing'!$R$16:$R$829,'N1.3_Project_Listing'!$B$16:$B$829,$B99,'N1.3_Project_Listing'!$D$16:$D$829,$B$78,'N1.3_Project_Listing'!$J$16:$J$829,AW$16,'N1.3_Project_Listing'!$G$16:$G$829,$AV$15)</f>
        <v>0</v>
      </c>
      <c r="AX99" s="67">
        <f>SUMIFS('N1.3_Project_Listing'!$R$16:$R$829,'N1.3_Project_Listing'!$B$16:$B$829,$B99,'N1.3_Project_Listing'!$D$16:$D$829,$B$78,'N1.3_Project_Listing'!$J$16:$J$829,AX$16,'N1.3_Project_Listing'!$G$16:$G$829,$AV$15)</f>
        <v>0</v>
      </c>
      <c r="AY99" s="67">
        <f>SUMIFS('N1.3_Project_Listing'!$R$16:$R$829,'N1.3_Project_Listing'!$B$16:$B$829,$B99,'N1.3_Project_Listing'!$D$16:$D$829,$B$78,'N1.3_Project_Listing'!$J$16:$J$829,AY$16,'N1.3_Project_Listing'!$G$16:$G$829,$AV$15)</f>
        <v>0</v>
      </c>
      <c r="AZ99" s="67">
        <f>SUMIFS('N1.3_Project_Listing'!$R$16:$R$829,'N1.3_Project_Listing'!$B$16:$B$829,$B99,'N1.3_Project_Listing'!$D$16:$D$829,$B$78,'N1.3_Project_Listing'!$J$16:$J$829,AZ$16,'N1.3_Project_Listing'!$G$16:$G$829,$AV$15)</f>
        <v>0</v>
      </c>
      <c r="BA99" s="67">
        <f>SUMIFS('N1.3_Project_Listing'!$R$16:$R$829,'N1.3_Project_Listing'!$B$16:$B$829,$B99,'N1.3_Project_Listing'!$D$16:$D$829,$B$78,'N1.3_Project_Listing'!$J$16:$J$829,BA$16,'N1.3_Project_Listing'!$G$16:$G$829,$AV$15)</f>
        <v>0</v>
      </c>
      <c r="BB99" s="63">
        <f t="shared" si="182"/>
        <v>0</v>
      </c>
      <c r="BC99" s="116" t="s">
        <v>441</v>
      </c>
      <c r="BD99" s="67">
        <f>SUMIFS('N1.3_Project_Listing'!$P$16:$P$829,'N1.3_Project_Listing'!$B$16:$B$829,$B99,'N1.3_Project_Listing'!$D$16:$D$829,$B$78,'N1.3_Project_Listing'!$J$16:$J$829,BD$16,'N1.3_Project_Listing'!$G$16:$G$829,$AV$15)</f>
        <v>0</v>
      </c>
      <c r="BE99" s="67">
        <f>SUMIFS('N1.3_Project_Listing'!$P$16:$P$829,'N1.3_Project_Listing'!$B$16:$B$829,$B99,'N1.3_Project_Listing'!$D$16:$D$829,$B$78,'N1.3_Project_Listing'!$J$16:$J$829,BE$16,'N1.3_Project_Listing'!$G$16:$G$829,$AV$15)</f>
        <v>0</v>
      </c>
      <c r="BF99" s="67">
        <f>SUMIFS('N1.3_Project_Listing'!$P$16:$P$829,'N1.3_Project_Listing'!$B$16:$B$829,$B99,'N1.3_Project_Listing'!$D$16:$D$829,$B$78,'N1.3_Project_Listing'!$J$16:$J$829,BF$16,'N1.3_Project_Listing'!$G$16:$G$829,$AV$15)</f>
        <v>0</v>
      </c>
      <c r="BG99" s="67">
        <f>SUMIFS('N1.3_Project_Listing'!$P$16:$P$829,'N1.3_Project_Listing'!$B$16:$B$829,$B99,'N1.3_Project_Listing'!$D$16:$D$829,$B$78,'N1.3_Project_Listing'!$J$16:$J$829,BG$16,'N1.3_Project_Listing'!$G$16:$G$829,$AV$15)</f>
        <v>0</v>
      </c>
      <c r="BH99" s="67">
        <f>SUMIFS('N1.3_Project_Listing'!$P$16:$P$829,'N1.3_Project_Listing'!$B$16:$B$829,$B99,'N1.3_Project_Listing'!$D$16:$D$829,$B$78,'N1.3_Project_Listing'!$J$16:$J$829,BH$16,'N1.3_Project_Listing'!$G$16:$G$829,$AV$15)</f>
        <v>0</v>
      </c>
      <c r="BI99" s="63">
        <f t="shared" si="183"/>
        <v>0</v>
      </c>
      <c r="BK99" s="158" t="str">
        <f t="shared" si="172"/>
        <v>-</v>
      </c>
      <c r="BL99" s="67">
        <f>SUMIFS('N1.3_Project_Listing'!$R$16:$R$829,'N1.3_Project_Listing'!$B$16:$B$829,$B99,'N1.3_Project_Listing'!$D$16:$D$829,$B$78,'N1.3_Project_Listing'!$J$16:$J$829,BL$16,'N1.3_Project_Listing'!$G$16:$G$829,$BK$15)</f>
        <v>0</v>
      </c>
      <c r="BM99" s="67">
        <f>SUMIFS('N1.3_Project_Listing'!$R$16:$R$829,'N1.3_Project_Listing'!$B$16:$B$829,$B99,'N1.3_Project_Listing'!$D$16:$D$829,$B$78,'N1.3_Project_Listing'!$J$16:$J$829,BM$16,'N1.3_Project_Listing'!$G$16:$G$829,$BK$15)</f>
        <v>0</v>
      </c>
      <c r="BN99" s="67">
        <f>SUMIFS('N1.3_Project_Listing'!$R$16:$R$829,'N1.3_Project_Listing'!$B$16:$B$829,$B99,'N1.3_Project_Listing'!$D$16:$D$829,$B$78,'N1.3_Project_Listing'!$J$16:$J$829,BN$16,'N1.3_Project_Listing'!$G$16:$G$829,$BK$15)</f>
        <v>0</v>
      </c>
      <c r="BO99" s="67">
        <f>SUMIFS('N1.3_Project_Listing'!$R$16:$R$829,'N1.3_Project_Listing'!$B$16:$B$829,$B99,'N1.3_Project_Listing'!$D$16:$D$829,$B$78,'N1.3_Project_Listing'!$J$16:$J$829,BO$16,'N1.3_Project_Listing'!$G$16:$G$829,$BK$15)</f>
        <v>0</v>
      </c>
      <c r="BP99" s="67">
        <f>SUMIFS('N1.3_Project_Listing'!$R$16:$R$829,'N1.3_Project_Listing'!$B$16:$B$829,$B99,'N1.3_Project_Listing'!$D$16:$D$829,$B$78,'N1.3_Project_Listing'!$J$16:$J$829,BP$16,'N1.3_Project_Listing'!$G$16:$G$829,$BK$15)</f>
        <v>0</v>
      </c>
      <c r="BQ99" s="63">
        <f t="shared" si="184"/>
        <v>0</v>
      </c>
      <c r="BR99" s="116" t="s">
        <v>441</v>
      </c>
      <c r="BS99" s="67">
        <f>SUMIFS('N1.3_Project_Listing'!$P$16:$P$829,'N1.3_Project_Listing'!$B$16:$B$829,$B99,'N1.3_Project_Listing'!$D$16:$D$829,$B$78,'N1.3_Project_Listing'!$J$16:$J$829,BS$16,'N1.3_Project_Listing'!$G$16:$G$829,$BK$15)</f>
        <v>0</v>
      </c>
      <c r="BT99" s="67">
        <f>SUMIFS('N1.3_Project_Listing'!$P$16:$P$829,'N1.3_Project_Listing'!$B$16:$B$829,$B99,'N1.3_Project_Listing'!$D$16:$D$829,$B$78,'N1.3_Project_Listing'!$J$16:$J$829,BT$16,'N1.3_Project_Listing'!$G$16:$G$829,$BK$15)</f>
        <v>0</v>
      </c>
      <c r="BU99" s="67">
        <f>SUMIFS('N1.3_Project_Listing'!$P$16:$P$829,'N1.3_Project_Listing'!$B$16:$B$829,$B99,'N1.3_Project_Listing'!$D$16:$D$829,$B$78,'N1.3_Project_Listing'!$J$16:$J$829,BU$16,'N1.3_Project_Listing'!$G$16:$G$829,$BK$15)</f>
        <v>0</v>
      </c>
      <c r="BV99" s="67">
        <f>SUMIFS('N1.3_Project_Listing'!$P$16:$P$829,'N1.3_Project_Listing'!$B$16:$B$829,$B99,'N1.3_Project_Listing'!$D$16:$D$829,$B$78,'N1.3_Project_Listing'!$J$16:$J$829,BV$16,'N1.3_Project_Listing'!$G$16:$G$829,$BK$15)</f>
        <v>0</v>
      </c>
      <c r="BW99" s="67">
        <f>SUMIFS('N1.3_Project_Listing'!$P$16:$P$829,'N1.3_Project_Listing'!$B$16:$B$829,$B99,'N1.3_Project_Listing'!$D$16:$D$829,$B$78,'N1.3_Project_Listing'!$J$16:$J$829,BW$16,'N1.3_Project_Listing'!$G$16:$G$829,$BK$15)</f>
        <v>0</v>
      </c>
      <c r="BX99" s="63">
        <f t="shared" si="185"/>
        <v>0</v>
      </c>
    </row>
    <row r="100" spans="2:76" hidden="1">
      <c r="B100" s="132" t="str">
        <f t="shared" ref="B100:C119" si="186">B37</f>
        <v>No entry required</v>
      </c>
      <c r="C100" s="158" t="str">
        <f t="shared" si="186"/>
        <v>-</v>
      </c>
      <c r="D100" s="63">
        <f t="shared" si="174"/>
        <v>0</v>
      </c>
      <c r="E100" s="63">
        <f t="shared" si="161"/>
        <v>0</v>
      </c>
      <c r="F100" s="63">
        <f t="shared" si="162"/>
        <v>0</v>
      </c>
      <c r="G100" s="63">
        <f t="shared" si="163"/>
        <v>0</v>
      </c>
      <c r="H100" s="63">
        <f t="shared" si="164"/>
        <v>0</v>
      </c>
      <c r="I100" s="63">
        <f t="shared" si="175"/>
        <v>0</v>
      </c>
      <c r="J100" s="116" t="s">
        <v>441</v>
      </c>
      <c r="K100" s="63">
        <f t="shared" si="165"/>
        <v>0</v>
      </c>
      <c r="L100" s="63">
        <f t="shared" si="166"/>
        <v>0</v>
      </c>
      <c r="M100" s="63">
        <f t="shared" si="167"/>
        <v>0</v>
      </c>
      <c r="N100" s="63">
        <f t="shared" si="168"/>
        <v>0</v>
      </c>
      <c r="O100" s="63">
        <f t="shared" si="169"/>
        <v>0</v>
      </c>
      <c r="P100" s="63">
        <f t="shared" si="176"/>
        <v>0</v>
      </c>
      <c r="R100" s="158" t="str">
        <f t="shared" si="177"/>
        <v>-</v>
      </c>
      <c r="S100" s="67">
        <f>SUMIFS('N1.3_Project_Listing'!$R$16:$R$829,'N1.3_Project_Listing'!$B$16:$B$829,$B100,'N1.3_Project_Listing'!$D$16:$D$829,$B$78,'N1.3_Project_Listing'!$J$16:$J$829,S$16,'N1.3_Project_Listing'!$G$16:$G$829,$R$15)</f>
        <v>0</v>
      </c>
      <c r="T100" s="67">
        <f>SUMIFS('N1.3_Project_Listing'!$R$16:$R$829,'N1.3_Project_Listing'!$B$16:$B$829,$B100,'N1.3_Project_Listing'!$D$16:$D$829,$B$78,'N1.3_Project_Listing'!$J$16:$J$829,T$16,'N1.3_Project_Listing'!$G$16:$G$829,$R$15)</f>
        <v>0</v>
      </c>
      <c r="U100" s="67">
        <f>SUMIFS('N1.3_Project_Listing'!$R$16:$R$829,'N1.3_Project_Listing'!$B$16:$B$829,$B100,'N1.3_Project_Listing'!$D$16:$D$829,$B$78,'N1.3_Project_Listing'!$J$16:$J$829,U$16,'N1.3_Project_Listing'!$G$16:$G$829,$R$15)</f>
        <v>0</v>
      </c>
      <c r="V100" s="67">
        <f>SUMIFS('N1.3_Project_Listing'!$R$16:$R$829,'N1.3_Project_Listing'!$B$16:$B$829,$B100,'N1.3_Project_Listing'!$D$16:$D$829,$B$78,'N1.3_Project_Listing'!$J$16:$J$829,V$16,'N1.3_Project_Listing'!$G$16:$G$829,$R$15)</f>
        <v>0</v>
      </c>
      <c r="W100" s="67">
        <f>SUMIFS('N1.3_Project_Listing'!$R$16:$R$829,'N1.3_Project_Listing'!$B$16:$B$829,$B100,'N1.3_Project_Listing'!$D$16:$D$829,$B$78,'N1.3_Project_Listing'!$J$16:$J$829,W$16,'N1.3_Project_Listing'!$G$16:$G$829,$R$15)</f>
        <v>0</v>
      </c>
      <c r="X100" s="63">
        <f t="shared" si="178"/>
        <v>0</v>
      </c>
      <c r="Y100" s="116" t="s">
        <v>441</v>
      </c>
      <c r="Z100" s="67">
        <f>SUMIFS('N1.3_Project_Listing'!$P$16:$P$829,'N1.3_Project_Listing'!$B$16:$B$829,$B100,'N1.3_Project_Listing'!$D$16:$D$829,$B$78,'N1.3_Project_Listing'!$J$16:$J$829,Z$16,'N1.3_Project_Listing'!$G$16:$G$829,$R$15)</f>
        <v>0</v>
      </c>
      <c r="AA100" s="67">
        <f>SUMIFS('N1.3_Project_Listing'!$P$16:$P$829,'N1.3_Project_Listing'!$B$16:$B$829,$B100,'N1.3_Project_Listing'!$D$16:$D$829,$B$78,'N1.3_Project_Listing'!$J$16:$J$829,AA$16,'N1.3_Project_Listing'!$G$16:$G$829,$R$15)</f>
        <v>0</v>
      </c>
      <c r="AB100" s="67">
        <f>SUMIFS('N1.3_Project_Listing'!$P$16:$P$829,'N1.3_Project_Listing'!$B$16:$B$829,$B100,'N1.3_Project_Listing'!$D$16:$D$829,$B$78,'N1.3_Project_Listing'!$J$16:$J$829,AB$16,'N1.3_Project_Listing'!$G$16:$G$829,$R$15)</f>
        <v>0</v>
      </c>
      <c r="AC100" s="67">
        <f>SUMIFS('N1.3_Project_Listing'!$P$16:$P$829,'N1.3_Project_Listing'!$B$16:$B$829,$B100,'N1.3_Project_Listing'!$D$16:$D$829,$B$78,'N1.3_Project_Listing'!$J$16:$J$829,AC$16,'N1.3_Project_Listing'!$G$16:$G$829,$R$15)</f>
        <v>0</v>
      </c>
      <c r="AD100" s="67">
        <f>SUMIFS('N1.3_Project_Listing'!$P$16:$P$829,'N1.3_Project_Listing'!$B$16:$B$829,$B100,'N1.3_Project_Listing'!$D$16:$D$829,$B$78,'N1.3_Project_Listing'!$J$16:$J$829,AD$16,'N1.3_Project_Listing'!$G$16:$G$829,$R$15)</f>
        <v>0</v>
      </c>
      <c r="AE100" s="63">
        <f t="shared" si="179"/>
        <v>0</v>
      </c>
      <c r="AG100" s="158" t="str">
        <f t="shared" si="170"/>
        <v>-</v>
      </c>
      <c r="AH100" s="67">
        <f>SUMIFS('N1.3_Project_Listing'!$R$16:$R$829,'N1.3_Project_Listing'!$B$16:$B$829,$B100,'N1.3_Project_Listing'!$D$16:$D$829,$B$78,'N1.3_Project_Listing'!$J$16:$J$829,AH$16,'N1.3_Project_Listing'!$G$16:$G$829,$AG$15)</f>
        <v>0</v>
      </c>
      <c r="AI100" s="67">
        <f>SUMIFS('N1.3_Project_Listing'!$R$16:$R$829,'N1.3_Project_Listing'!$B$16:$B$829,$B100,'N1.3_Project_Listing'!$D$16:$D$829,$B$78,'N1.3_Project_Listing'!$J$16:$J$829,AI$16,'N1.3_Project_Listing'!$G$16:$G$829,$AG$15)</f>
        <v>0</v>
      </c>
      <c r="AJ100" s="67">
        <f>SUMIFS('N1.3_Project_Listing'!$R$16:$R$829,'N1.3_Project_Listing'!$B$16:$B$829,$B100,'N1.3_Project_Listing'!$D$16:$D$829,$B$78,'N1.3_Project_Listing'!$J$16:$J$829,AJ$16,'N1.3_Project_Listing'!$G$16:$G$829,$AG$15)</f>
        <v>0</v>
      </c>
      <c r="AK100" s="67">
        <f>SUMIFS('N1.3_Project_Listing'!$R$16:$R$829,'N1.3_Project_Listing'!$B$16:$B$829,$B100,'N1.3_Project_Listing'!$D$16:$D$829,$B$78,'N1.3_Project_Listing'!$J$16:$J$829,AK$16,'N1.3_Project_Listing'!$G$16:$G$829,$AG$15)</f>
        <v>0</v>
      </c>
      <c r="AL100" s="67">
        <f>SUMIFS('N1.3_Project_Listing'!$R$16:$R$829,'N1.3_Project_Listing'!$B$16:$B$829,$B100,'N1.3_Project_Listing'!$D$16:$D$829,$B$78,'N1.3_Project_Listing'!$J$16:$J$829,AL$16,'N1.3_Project_Listing'!$G$16:$G$829,$AG$15)</f>
        <v>0</v>
      </c>
      <c r="AM100" s="63">
        <f t="shared" si="180"/>
        <v>0</v>
      </c>
      <c r="AN100" s="116" t="s">
        <v>441</v>
      </c>
      <c r="AO100" s="67">
        <f>SUMIFS('N1.3_Project_Listing'!$P$16:$P$829,'N1.3_Project_Listing'!$B$16:$B$829,$B100,'N1.3_Project_Listing'!$D$16:$D$829,$B$78,'N1.3_Project_Listing'!$J$16:$J$829,AO$16,'N1.3_Project_Listing'!$G$16:$G$829,$AG$15)</f>
        <v>0</v>
      </c>
      <c r="AP100" s="67">
        <f>SUMIFS('N1.3_Project_Listing'!$P$16:$P$829,'N1.3_Project_Listing'!$B$16:$B$829,$B100,'N1.3_Project_Listing'!$D$16:$D$829,$B$78,'N1.3_Project_Listing'!$J$16:$J$829,AP$16,'N1.3_Project_Listing'!$G$16:$G$829,$AG$15)</f>
        <v>0</v>
      </c>
      <c r="AQ100" s="67">
        <f>SUMIFS('N1.3_Project_Listing'!$P$16:$P$829,'N1.3_Project_Listing'!$B$16:$B$829,$B100,'N1.3_Project_Listing'!$D$16:$D$829,$B$78,'N1.3_Project_Listing'!$J$16:$J$829,AQ$16,'N1.3_Project_Listing'!$G$16:$G$829,$AG$15)</f>
        <v>0</v>
      </c>
      <c r="AR100" s="67">
        <f>SUMIFS('N1.3_Project_Listing'!$P$16:$P$829,'N1.3_Project_Listing'!$B$16:$B$829,$B100,'N1.3_Project_Listing'!$D$16:$D$829,$B$78,'N1.3_Project_Listing'!$J$16:$J$829,AR$16,'N1.3_Project_Listing'!$G$16:$G$829,$AG$15)</f>
        <v>0</v>
      </c>
      <c r="AS100" s="67">
        <f>SUMIFS('N1.3_Project_Listing'!$P$16:$P$829,'N1.3_Project_Listing'!$B$16:$B$829,$B100,'N1.3_Project_Listing'!$D$16:$D$829,$B$78,'N1.3_Project_Listing'!$J$16:$J$829,AS$16,'N1.3_Project_Listing'!$G$16:$G$829,$AG$15)</f>
        <v>0</v>
      </c>
      <c r="AT100" s="63">
        <f t="shared" si="181"/>
        <v>0</v>
      </c>
      <c r="AV100" s="158" t="str">
        <f t="shared" si="171"/>
        <v>-</v>
      </c>
      <c r="AW100" s="67">
        <f>SUMIFS('N1.3_Project_Listing'!$R$16:$R$829,'N1.3_Project_Listing'!$B$16:$B$829,$B100,'N1.3_Project_Listing'!$D$16:$D$829,$B$78,'N1.3_Project_Listing'!$J$16:$J$829,AW$16,'N1.3_Project_Listing'!$G$16:$G$829,$AV$15)</f>
        <v>0</v>
      </c>
      <c r="AX100" s="67">
        <f>SUMIFS('N1.3_Project_Listing'!$R$16:$R$829,'N1.3_Project_Listing'!$B$16:$B$829,$B100,'N1.3_Project_Listing'!$D$16:$D$829,$B$78,'N1.3_Project_Listing'!$J$16:$J$829,AX$16,'N1.3_Project_Listing'!$G$16:$G$829,$AV$15)</f>
        <v>0</v>
      </c>
      <c r="AY100" s="67">
        <f>SUMIFS('N1.3_Project_Listing'!$R$16:$R$829,'N1.3_Project_Listing'!$B$16:$B$829,$B100,'N1.3_Project_Listing'!$D$16:$D$829,$B$78,'N1.3_Project_Listing'!$J$16:$J$829,AY$16,'N1.3_Project_Listing'!$G$16:$G$829,$AV$15)</f>
        <v>0</v>
      </c>
      <c r="AZ100" s="67">
        <f>SUMIFS('N1.3_Project_Listing'!$R$16:$R$829,'N1.3_Project_Listing'!$B$16:$B$829,$B100,'N1.3_Project_Listing'!$D$16:$D$829,$B$78,'N1.3_Project_Listing'!$J$16:$J$829,AZ$16,'N1.3_Project_Listing'!$G$16:$G$829,$AV$15)</f>
        <v>0</v>
      </c>
      <c r="BA100" s="67">
        <f>SUMIFS('N1.3_Project_Listing'!$R$16:$R$829,'N1.3_Project_Listing'!$B$16:$B$829,$B100,'N1.3_Project_Listing'!$D$16:$D$829,$B$78,'N1.3_Project_Listing'!$J$16:$J$829,BA$16,'N1.3_Project_Listing'!$G$16:$G$829,$AV$15)</f>
        <v>0</v>
      </c>
      <c r="BB100" s="63">
        <f t="shared" si="182"/>
        <v>0</v>
      </c>
      <c r="BC100" s="116" t="s">
        <v>441</v>
      </c>
      <c r="BD100" s="67">
        <f>SUMIFS('N1.3_Project_Listing'!$P$16:$P$829,'N1.3_Project_Listing'!$B$16:$B$829,$B100,'N1.3_Project_Listing'!$D$16:$D$829,$B$78,'N1.3_Project_Listing'!$J$16:$J$829,BD$16,'N1.3_Project_Listing'!$G$16:$G$829,$AV$15)</f>
        <v>0</v>
      </c>
      <c r="BE100" s="67">
        <f>SUMIFS('N1.3_Project_Listing'!$P$16:$P$829,'N1.3_Project_Listing'!$B$16:$B$829,$B100,'N1.3_Project_Listing'!$D$16:$D$829,$B$78,'N1.3_Project_Listing'!$J$16:$J$829,BE$16,'N1.3_Project_Listing'!$G$16:$G$829,$AV$15)</f>
        <v>0</v>
      </c>
      <c r="BF100" s="67">
        <f>SUMIFS('N1.3_Project_Listing'!$P$16:$P$829,'N1.3_Project_Listing'!$B$16:$B$829,$B100,'N1.3_Project_Listing'!$D$16:$D$829,$B$78,'N1.3_Project_Listing'!$J$16:$J$829,BF$16,'N1.3_Project_Listing'!$G$16:$G$829,$AV$15)</f>
        <v>0</v>
      </c>
      <c r="BG100" s="67">
        <f>SUMIFS('N1.3_Project_Listing'!$P$16:$P$829,'N1.3_Project_Listing'!$B$16:$B$829,$B100,'N1.3_Project_Listing'!$D$16:$D$829,$B$78,'N1.3_Project_Listing'!$J$16:$J$829,BG$16,'N1.3_Project_Listing'!$G$16:$G$829,$AV$15)</f>
        <v>0</v>
      </c>
      <c r="BH100" s="67">
        <f>SUMIFS('N1.3_Project_Listing'!$P$16:$P$829,'N1.3_Project_Listing'!$B$16:$B$829,$B100,'N1.3_Project_Listing'!$D$16:$D$829,$B$78,'N1.3_Project_Listing'!$J$16:$J$829,BH$16,'N1.3_Project_Listing'!$G$16:$G$829,$AV$15)</f>
        <v>0</v>
      </c>
      <c r="BI100" s="63">
        <f t="shared" si="183"/>
        <v>0</v>
      </c>
      <c r="BK100" s="158" t="str">
        <f t="shared" si="172"/>
        <v>-</v>
      </c>
      <c r="BL100" s="67">
        <f>SUMIFS('N1.3_Project_Listing'!$R$16:$R$829,'N1.3_Project_Listing'!$B$16:$B$829,$B100,'N1.3_Project_Listing'!$D$16:$D$829,$B$78,'N1.3_Project_Listing'!$J$16:$J$829,BL$16,'N1.3_Project_Listing'!$G$16:$G$829,$BK$15)</f>
        <v>0</v>
      </c>
      <c r="BM100" s="67">
        <f>SUMIFS('N1.3_Project_Listing'!$R$16:$R$829,'N1.3_Project_Listing'!$B$16:$B$829,$B100,'N1.3_Project_Listing'!$D$16:$D$829,$B$78,'N1.3_Project_Listing'!$J$16:$J$829,BM$16,'N1.3_Project_Listing'!$G$16:$G$829,$BK$15)</f>
        <v>0</v>
      </c>
      <c r="BN100" s="67">
        <f>SUMIFS('N1.3_Project_Listing'!$R$16:$R$829,'N1.3_Project_Listing'!$B$16:$B$829,$B100,'N1.3_Project_Listing'!$D$16:$D$829,$B$78,'N1.3_Project_Listing'!$J$16:$J$829,BN$16,'N1.3_Project_Listing'!$G$16:$G$829,$BK$15)</f>
        <v>0</v>
      </c>
      <c r="BO100" s="67">
        <f>SUMIFS('N1.3_Project_Listing'!$R$16:$R$829,'N1.3_Project_Listing'!$B$16:$B$829,$B100,'N1.3_Project_Listing'!$D$16:$D$829,$B$78,'N1.3_Project_Listing'!$J$16:$J$829,BO$16,'N1.3_Project_Listing'!$G$16:$G$829,$BK$15)</f>
        <v>0</v>
      </c>
      <c r="BP100" s="67">
        <f>SUMIFS('N1.3_Project_Listing'!$R$16:$R$829,'N1.3_Project_Listing'!$B$16:$B$829,$B100,'N1.3_Project_Listing'!$D$16:$D$829,$B$78,'N1.3_Project_Listing'!$J$16:$J$829,BP$16,'N1.3_Project_Listing'!$G$16:$G$829,$BK$15)</f>
        <v>0</v>
      </c>
      <c r="BQ100" s="63">
        <f t="shared" si="184"/>
        <v>0</v>
      </c>
      <c r="BR100" s="116" t="s">
        <v>441</v>
      </c>
      <c r="BS100" s="67">
        <f>SUMIFS('N1.3_Project_Listing'!$P$16:$P$829,'N1.3_Project_Listing'!$B$16:$B$829,$B100,'N1.3_Project_Listing'!$D$16:$D$829,$B$78,'N1.3_Project_Listing'!$J$16:$J$829,BS$16,'N1.3_Project_Listing'!$G$16:$G$829,$BK$15)</f>
        <v>0</v>
      </c>
      <c r="BT100" s="67">
        <f>SUMIFS('N1.3_Project_Listing'!$P$16:$P$829,'N1.3_Project_Listing'!$B$16:$B$829,$B100,'N1.3_Project_Listing'!$D$16:$D$829,$B$78,'N1.3_Project_Listing'!$J$16:$J$829,BT$16,'N1.3_Project_Listing'!$G$16:$G$829,$BK$15)</f>
        <v>0</v>
      </c>
      <c r="BU100" s="67">
        <f>SUMIFS('N1.3_Project_Listing'!$P$16:$P$829,'N1.3_Project_Listing'!$B$16:$B$829,$B100,'N1.3_Project_Listing'!$D$16:$D$829,$B$78,'N1.3_Project_Listing'!$J$16:$J$829,BU$16,'N1.3_Project_Listing'!$G$16:$G$829,$BK$15)</f>
        <v>0</v>
      </c>
      <c r="BV100" s="67">
        <f>SUMIFS('N1.3_Project_Listing'!$P$16:$P$829,'N1.3_Project_Listing'!$B$16:$B$829,$B100,'N1.3_Project_Listing'!$D$16:$D$829,$B$78,'N1.3_Project_Listing'!$J$16:$J$829,BV$16,'N1.3_Project_Listing'!$G$16:$G$829,$BK$15)</f>
        <v>0</v>
      </c>
      <c r="BW100" s="67">
        <f>SUMIFS('N1.3_Project_Listing'!$P$16:$P$829,'N1.3_Project_Listing'!$B$16:$B$829,$B100,'N1.3_Project_Listing'!$D$16:$D$829,$B$78,'N1.3_Project_Listing'!$J$16:$J$829,BW$16,'N1.3_Project_Listing'!$G$16:$G$829,$BK$15)</f>
        <v>0</v>
      </c>
      <c r="BX100" s="63">
        <f t="shared" si="185"/>
        <v>0</v>
      </c>
    </row>
    <row r="101" spans="2:76" hidden="1">
      <c r="B101" s="132" t="str">
        <f t="shared" si="186"/>
        <v>No entry required</v>
      </c>
      <c r="C101" s="158" t="str">
        <f t="shared" si="186"/>
        <v>-</v>
      </c>
      <c r="D101" s="63">
        <f t="shared" si="174"/>
        <v>0</v>
      </c>
      <c r="E101" s="63">
        <f t="shared" si="161"/>
        <v>0</v>
      </c>
      <c r="F101" s="63">
        <f t="shared" si="162"/>
        <v>0</v>
      </c>
      <c r="G101" s="63">
        <f t="shared" si="163"/>
        <v>0</v>
      </c>
      <c r="H101" s="63">
        <f t="shared" si="164"/>
        <v>0</v>
      </c>
      <c r="I101" s="63">
        <f t="shared" si="175"/>
        <v>0</v>
      </c>
      <c r="J101" s="116" t="s">
        <v>441</v>
      </c>
      <c r="K101" s="63">
        <f t="shared" si="165"/>
        <v>0</v>
      </c>
      <c r="L101" s="63">
        <f t="shared" si="166"/>
        <v>0</v>
      </c>
      <c r="M101" s="63">
        <f t="shared" si="167"/>
        <v>0</v>
      </c>
      <c r="N101" s="63">
        <f t="shared" si="168"/>
        <v>0</v>
      </c>
      <c r="O101" s="63">
        <f t="shared" si="169"/>
        <v>0</v>
      </c>
      <c r="P101" s="63">
        <f t="shared" si="176"/>
        <v>0</v>
      </c>
      <c r="R101" s="158" t="str">
        <f t="shared" si="177"/>
        <v>-</v>
      </c>
      <c r="S101" s="67">
        <f>SUMIFS('N1.3_Project_Listing'!$R$16:$R$829,'N1.3_Project_Listing'!$B$16:$B$829,$B101,'N1.3_Project_Listing'!$D$16:$D$829,$B$78,'N1.3_Project_Listing'!$J$16:$J$829,S$16,'N1.3_Project_Listing'!$G$16:$G$829,$R$15)</f>
        <v>0</v>
      </c>
      <c r="T101" s="67">
        <f>SUMIFS('N1.3_Project_Listing'!$R$16:$R$829,'N1.3_Project_Listing'!$B$16:$B$829,$B101,'N1.3_Project_Listing'!$D$16:$D$829,$B$78,'N1.3_Project_Listing'!$J$16:$J$829,T$16,'N1.3_Project_Listing'!$G$16:$G$829,$R$15)</f>
        <v>0</v>
      </c>
      <c r="U101" s="67">
        <f>SUMIFS('N1.3_Project_Listing'!$R$16:$R$829,'N1.3_Project_Listing'!$B$16:$B$829,$B101,'N1.3_Project_Listing'!$D$16:$D$829,$B$78,'N1.3_Project_Listing'!$J$16:$J$829,U$16,'N1.3_Project_Listing'!$G$16:$G$829,$R$15)</f>
        <v>0</v>
      </c>
      <c r="V101" s="67">
        <f>SUMIFS('N1.3_Project_Listing'!$R$16:$R$829,'N1.3_Project_Listing'!$B$16:$B$829,$B101,'N1.3_Project_Listing'!$D$16:$D$829,$B$78,'N1.3_Project_Listing'!$J$16:$J$829,V$16,'N1.3_Project_Listing'!$G$16:$G$829,$R$15)</f>
        <v>0</v>
      </c>
      <c r="W101" s="67">
        <f>SUMIFS('N1.3_Project_Listing'!$R$16:$R$829,'N1.3_Project_Listing'!$B$16:$B$829,$B101,'N1.3_Project_Listing'!$D$16:$D$829,$B$78,'N1.3_Project_Listing'!$J$16:$J$829,W$16,'N1.3_Project_Listing'!$G$16:$G$829,$R$15)</f>
        <v>0</v>
      </c>
      <c r="X101" s="63">
        <f t="shared" si="178"/>
        <v>0</v>
      </c>
      <c r="Y101" s="116" t="s">
        <v>441</v>
      </c>
      <c r="Z101" s="67">
        <f>SUMIFS('N1.3_Project_Listing'!$P$16:$P$829,'N1.3_Project_Listing'!$B$16:$B$829,$B101,'N1.3_Project_Listing'!$D$16:$D$829,$B$78,'N1.3_Project_Listing'!$J$16:$J$829,Z$16,'N1.3_Project_Listing'!$G$16:$G$829,$R$15)</f>
        <v>0</v>
      </c>
      <c r="AA101" s="67">
        <f>SUMIFS('N1.3_Project_Listing'!$P$16:$P$829,'N1.3_Project_Listing'!$B$16:$B$829,$B101,'N1.3_Project_Listing'!$D$16:$D$829,$B$78,'N1.3_Project_Listing'!$J$16:$J$829,AA$16,'N1.3_Project_Listing'!$G$16:$G$829,$R$15)</f>
        <v>0</v>
      </c>
      <c r="AB101" s="67">
        <f>SUMIFS('N1.3_Project_Listing'!$P$16:$P$829,'N1.3_Project_Listing'!$B$16:$B$829,$B101,'N1.3_Project_Listing'!$D$16:$D$829,$B$78,'N1.3_Project_Listing'!$J$16:$J$829,AB$16,'N1.3_Project_Listing'!$G$16:$G$829,$R$15)</f>
        <v>0</v>
      </c>
      <c r="AC101" s="67">
        <f>SUMIFS('N1.3_Project_Listing'!$P$16:$P$829,'N1.3_Project_Listing'!$B$16:$B$829,$B101,'N1.3_Project_Listing'!$D$16:$D$829,$B$78,'N1.3_Project_Listing'!$J$16:$J$829,AC$16,'N1.3_Project_Listing'!$G$16:$G$829,$R$15)</f>
        <v>0</v>
      </c>
      <c r="AD101" s="67">
        <f>SUMIFS('N1.3_Project_Listing'!$P$16:$P$829,'N1.3_Project_Listing'!$B$16:$B$829,$B101,'N1.3_Project_Listing'!$D$16:$D$829,$B$78,'N1.3_Project_Listing'!$J$16:$J$829,AD$16,'N1.3_Project_Listing'!$G$16:$G$829,$R$15)</f>
        <v>0</v>
      </c>
      <c r="AE101" s="63">
        <f t="shared" si="179"/>
        <v>0</v>
      </c>
      <c r="AG101" s="158" t="str">
        <f t="shared" si="170"/>
        <v>-</v>
      </c>
      <c r="AH101" s="67">
        <f>SUMIFS('N1.3_Project_Listing'!$R$16:$R$829,'N1.3_Project_Listing'!$B$16:$B$829,$B101,'N1.3_Project_Listing'!$D$16:$D$829,$B$78,'N1.3_Project_Listing'!$J$16:$J$829,AH$16,'N1.3_Project_Listing'!$G$16:$G$829,$AG$15)</f>
        <v>0</v>
      </c>
      <c r="AI101" s="67">
        <f>SUMIFS('N1.3_Project_Listing'!$R$16:$R$829,'N1.3_Project_Listing'!$B$16:$B$829,$B101,'N1.3_Project_Listing'!$D$16:$D$829,$B$78,'N1.3_Project_Listing'!$J$16:$J$829,AI$16,'N1.3_Project_Listing'!$G$16:$G$829,$AG$15)</f>
        <v>0</v>
      </c>
      <c r="AJ101" s="67">
        <f>SUMIFS('N1.3_Project_Listing'!$R$16:$R$829,'N1.3_Project_Listing'!$B$16:$B$829,$B101,'N1.3_Project_Listing'!$D$16:$D$829,$B$78,'N1.3_Project_Listing'!$J$16:$J$829,AJ$16,'N1.3_Project_Listing'!$G$16:$G$829,$AG$15)</f>
        <v>0</v>
      </c>
      <c r="AK101" s="67">
        <f>SUMIFS('N1.3_Project_Listing'!$R$16:$R$829,'N1.3_Project_Listing'!$B$16:$B$829,$B101,'N1.3_Project_Listing'!$D$16:$D$829,$B$78,'N1.3_Project_Listing'!$J$16:$J$829,AK$16,'N1.3_Project_Listing'!$G$16:$G$829,$AG$15)</f>
        <v>0</v>
      </c>
      <c r="AL101" s="67">
        <f>SUMIFS('N1.3_Project_Listing'!$R$16:$R$829,'N1.3_Project_Listing'!$B$16:$B$829,$B101,'N1.3_Project_Listing'!$D$16:$D$829,$B$78,'N1.3_Project_Listing'!$J$16:$J$829,AL$16,'N1.3_Project_Listing'!$G$16:$G$829,$AG$15)</f>
        <v>0</v>
      </c>
      <c r="AM101" s="63">
        <f t="shared" si="180"/>
        <v>0</v>
      </c>
      <c r="AN101" s="116" t="s">
        <v>441</v>
      </c>
      <c r="AO101" s="67">
        <f>SUMIFS('N1.3_Project_Listing'!$P$16:$P$829,'N1.3_Project_Listing'!$B$16:$B$829,$B101,'N1.3_Project_Listing'!$D$16:$D$829,$B$78,'N1.3_Project_Listing'!$J$16:$J$829,AO$16,'N1.3_Project_Listing'!$G$16:$G$829,$AG$15)</f>
        <v>0</v>
      </c>
      <c r="AP101" s="67">
        <f>SUMIFS('N1.3_Project_Listing'!$P$16:$P$829,'N1.3_Project_Listing'!$B$16:$B$829,$B101,'N1.3_Project_Listing'!$D$16:$D$829,$B$78,'N1.3_Project_Listing'!$J$16:$J$829,AP$16,'N1.3_Project_Listing'!$G$16:$G$829,$AG$15)</f>
        <v>0</v>
      </c>
      <c r="AQ101" s="67">
        <f>SUMIFS('N1.3_Project_Listing'!$P$16:$P$829,'N1.3_Project_Listing'!$B$16:$B$829,$B101,'N1.3_Project_Listing'!$D$16:$D$829,$B$78,'N1.3_Project_Listing'!$J$16:$J$829,AQ$16,'N1.3_Project_Listing'!$G$16:$G$829,$AG$15)</f>
        <v>0</v>
      </c>
      <c r="AR101" s="67">
        <f>SUMIFS('N1.3_Project_Listing'!$P$16:$P$829,'N1.3_Project_Listing'!$B$16:$B$829,$B101,'N1.3_Project_Listing'!$D$16:$D$829,$B$78,'N1.3_Project_Listing'!$J$16:$J$829,AR$16,'N1.3_Project_Listing'!$G$16:$G$829,$AG$15)</f>
        <v>0</v>
      </c>
      <c r="AS101" s="67">
        <f>SUMIFS('N1.3_Project_Listing'!$P$16:$P$829,'N1.3_Project_Listing'!$B$16:$B$829,$B101,'N1.3_Project_Listing'!$D$16:$D$829,$B$78,'N1.3_Project_Listing'!$J$16:$J$829,AS$16,'N1.3_Project_Listing'!$G$16:$G$829,$AG$15)</f>
        <v>0</v>
      </c>
      <c r="AT101" s="63">
        <f t="shared" si="181"/>
        <v>0</v>
      </c>
      <c r="AV101" s="158" t="str">
        <f t="shared" si="171"/>
        <v>-</v>
      </c>
      <c r="AW101" s="67">
        <f>SUMIFS('N1.3_Project_Listing'!$R$16:$R$829,'N1.3_Project_Listing'!$B$16:$B$829,$B101,'N1.3_Project_Listing'!$D$16:$D$829,$B$78,'N1.3_Project_Listing'!$J$16:$J$829,AW$16,'N1.3_Project_Listing'!$G$16:$G$829,$AV$15)</f>
        <v>0</v>
      </c>
      <c r="AX101" s="67">
        <f>SUMIFS('N1.3_Project_Listing'!$R$16:$R$829,'N1.3_Project_Listing'!$B$16:$B$829,$B101,'N1.3_Project_Listing'!$D$16:$D$829,$B$78,'N1.3_Project_Listing'!$J$16:$J$829,AX$16,'N1.3_Project_Listing'!$G$16:$G$829,$AV$15)</f>
        <v>0</v>
      </c>
      <c r="AY101" s="67">
        <f>SUMIFS('N1.3_Project_Listing'!$R$16:$R$829,'N1.3_Project_Listing'!$B$16:$B$829,$B101,'N1.3_Project_Listing'!$D$16:$D$829,$B$78,'N1.3_Project_Listing'!$J$16:$J$829,AY$16,'N1.3_Project_Listing'!$G$16:$G$829,$AV$15)</f>
        <v>0</v>
      </c>
      <c r="AZ101" s="67">
        <f>SUMIFS('N1.3_Project_Listing'!$R$16:$R$829,'N1.3_Project_Listing'!$B$16:$B$829,$B101,'N1.3_Project_Listing'!$D$16:$D$829,$B$78,'N1.3_Project_Listing'!$J$16:$J$829,AZ$16,'N1.3_Project_Listing'!$G$16:$G$829,$AV$15)</f>
        <v>0</v>
      </c>
      <c r="BA101" s="67">
        <f>SUMIFS('N1.3_Project_Listing'!$R$16:$R$829,'N1.3_Project_Listing'!$B$16:$B$829,$B101,'N1.3_Project_Listing'!$D$16:$D$829,$B$78,'N1.3_Project_Listing'!$J$16:$J$829,BA$16,'N1.3_Project_Listing'!$G$16:$G$829,$AV$15)</f>
        <v>0</v>
      </c>
      <c r="BB101" s="63">
        <f t="shared" si="182"/>
        <v>0</v>
      </c>
      <c r="BC101" s="116" t="s">
        <v>441</v>
      </c>
      <c r="BD101" s="67">
        <f>SUMIFS('N1.3_Project_Listing'!$P$16:$P$829,'N1.3_Project_Listing'!$B$16:$B$829,$B101,'N1.3_Project_Listing'!$D$16:$D$829,$B$78,'N1.3_Project_Listing'!$J$16:$J$829,BD$16,'N1.3_Project_Listing'!$G$16:$G$829,$AV$15)</f>
        <v>0</v>
      </c>
      <c r="BE101" s="67">
        <f>SUMIFS('N1.3_Project_Listing'!$P$16:$P$829,'N1.3_Project_Listing'!$B$16:$B$829,$B101,'N1.3_Project_Listing'!$D$16:$D$829,$B$78,'N1.3_Project_Listing'!$J$16:$J$829,BE$16,'N1.3_Project_Listing'!$G$16:$G$829,$AV$15)</f>
        <v>0</v>
      </c>
      <c r="BF101" s="67">
        <f>SUMIFS('N1.3_Project_Listing'!$P$16:$P$829,'N1.3_Project_Listing'!$B$16:$B$829,$B101,'N1.3_Project_Listing'!$D$16:$D$829,$B$78,'N1.3_Project_Listing'!$J$16:$J$829,BF$16,'N1.3_Project_Listing'!$G$16:$G$829,$AV$15)</f>
        <v>0</v>
      </c>
      <c r="BG101" s="67">
        <f>SUMIFS('N1.3_Project_Listing'!$P$16:$P$829,'N1.3_Project_Listing'!$B$16:$B$829,$B101,'N1.3_Project_Listing'!$D$16:$D$829,$B$78,'N1.3_Project_Listing'!$J$16:$J$829,BG$16,'N1.3_Project_Listing'!$G$16:$G$829,$AV$15)</f>
        <v>0</v>
      </c>
      <c r="BH101" s="67">
        <f>SUMIFS('N1.3_Project_Listing'!$P$16:$P$829,'N1.3_Project_Listing'!$B$16:$B$829,$B101,'N1.3_Project_Listing'!$D$16:$D$829,$B$78,'N1.3_Project_Listing'!$J$16:$J$829,BH$16,'N1.3_Project_Listing'!$G$16:$G$829,$AV$15)</f>
        <v>0</v>
      </c>
      <c r="BI101" s="63">
        <f t="shared" si="183"/>
        <v>0</v>
      </c>
      <c r="BK101" s="158" t="str">
        <f t="shared" si="172"/>
        <v>-</v>
      </c>
      <c r="BL101" s="67">
        <f>SUMIFS('N1.3_Project_Listing'!$R$16:$R$829,'N1.3_Project_Listing'!$B$16:$B$829,$B101,'N1.3_Project_Listing'!$D$16:$D$829,$B$78,'N1.3_Project_Listing'!$J$16:$J$829,BL$16,'N1.3_Project_Listing'!$G$16:$G$829,$BK$15)</f>
        <v>0</v>
      </c>
      <c r="BM101" s="67">
        <f>SUMIFS('N1.3_Project_Listing'!$R$16:$R$829,'N1.3_Project_Listing'!$B$16:$B$829,$B101,'N1.3_Project_Listing'!$D$16:$D$829,$B$78,'N1.3_Project_Listing'!$J$16:$J$829,BM$16,'N1.3_Project_Listing'!$G$16:$G$829,$BK$15)</f>
        <v>0</v>
      </c>
      <c r="BN101" s="67">
        <f>SUMIFS('N1.3_Project_Listing'!$R$16:$R$829,'N1.3_Project_Listing'!$B$16:$B$829,$B101,'N1.3_Project_Listing'!$D$16:$D$829,$B$78,'N1.3_Project_Listing'!$J$16:$J$829,BN$16,'N1.3_Project_Listing'!$G$16:$G$829,$BK$15)</f>
        <v>0</v>
      </c>
      <c r="BO101" s="67">
        <f>SUMIFS('N1.3_Project_Listing'!$R$16:$R$829,'N1.3_Project_Listing'!$B$16:$B$829,$B101,'N1.3_Project_Listing'!$D$16:$D$829,$B$78,'N1.3_Project_Listing'!$J$16:$J$829,BO$16,'N1.3_Project_Listing'!$G$16:$G$829,$BK$15)</f>
        <v>0</v>
      </c>
      <c r="BP101" s="67">
        <f>SUMIFS('N1.3_Project_Listing'!$R$16:$R$829,'N1.3_Project_Listing'!$B$16:$B$829,$B101,'N1.3_Project_Listing'!$D$16:$D$829,$B$78,'N1.3_Project_Listing'!$J$16:$J$829,BP$16,'N1.3_Project_Listing'!$G$16:$G$829,$BK$15)</f>
        <v>0</v>
      </c>
      <c r="BQ101" s="63">
        <f t="shared" si="184"/>
        <v>0</v>
      </c>
      <c r="BR101" s="116" t="s">
        <v>441</v>
      </c>
      <c r="BS101" s="67">
        <f>SUMIFS('N1.3_Project_Listing'!$P$16:$P$829,'N1.3_Project_Listing'!$B$16:$B$829,$B101,'N1.3_Project_Listing'!$D$16:$D$829,$B$78,'N1.3_Project_Listing'!$J$16:$J$829,BS$16,'N1.3_Project_Listing'!$G$16:$G$829,$BK$15)</f>
        <v>0</v>
      </c>
      <c r="BT101" s="67">
        <f>SUMIFS('N1.3_Project_Listing'!$P$16:$P$829,'N1.3_Project_Listing'!$B$16:$B$829,$B101,'N1.3_Project_Listing'!$D$16:$D$829,$B$78,'N1.3_Project_Listing'!$J$16:$J$829,BT$16,'N1.3_Project_Listing'!$G$16:$G$829,$BK$15)</f>
        <v>0</v>
      </c>
      <c r="BU101" s="67">
        <f>SUMIFS('N1.3_Project_Listing'!$P$16:$P$829,'N1.3_Project_Listing'!$B$16:$B$829,$B101,'N1.3_Project_Listing'!$D$16:$D$829,$B$78,'N1.3_Project_Listing'!$J$16:$J$829,BU$16,'N1.3_Project_Listing'!$G$16:$G$829,$BK$15)</f>
        <v>0</v>
      </c>
      <c r="BV101" s="67">
        <f>SUMIFS('N1.3_Project_Listing'!$P$16:$P$829,'N1.3_Project_Listing'!$B$16:$B$829,$B101,'N1.3_Project_Listing'!$D$16:$D$829,$B$78,'N1.3_Project_Listing'!$J$16:$J$829,BV$16,'N1.3_Project_Listing'!$G$16:$G$829,$BK$15)</f>
        <v>0</v>
      </c>
      <c r="BW101" s="67">
        <f>SUMIFS('N1.3_Project_Listing'!$P$16:$P$829,'N1.3_Project_Listing'!$B$16:$B$829,$B101,'N1.3_Project_Listing'!$D$16:$D$829,$B$78,'N1.3_Project_Listing'!$J$16:$J$829,BW$16,'N1.3_Project_Listing'!$G$16:$G$829,$BK$15)</f>
        <v>0</v>
      </c>
      <c r="BX101" s="63">
        <f t="shared" si="185"/>
        <v>0</v>
      </c>
    </row>
    <row r="102" spans="2:76" hidden="1">
      <c r="B102" s="132" t="str">
        <f t="shared" si="186"/>
        <v>No entry required</v>
      </c>
      <c r="C102" s="158" t="str">
        <f t="shared" si="186"/>
        <v>-</v>
      </c>
      <c r="D102" s="63">
        <f t="shared" si="174"/>
        <v>0</v>
      </c>
      <c r="E102" s="63">
        <f t="shared" si="161"/>
        <v>0</v>
      </c>
      <c r="F102" s="63">
        <f t="shared" si="162"/>
        <v>0</v>
      </c>
      <c r="G102" s="63">
        <f t="shared" si="163"/>
        <v>0</v>
      </c>
      <c r="H102" s="63">
        <f t="shared" si="164"/>
        <v>0</v>
      </c>
      <c r="I102" s="63">
        <f t="shared" si="175"/>
        <v>0</v>
      </c>
      <c r="J102" s="116" t="s">
        <v>441</v>
      </c>
      <c r="K102" s="63">
        <f t="shared" si="165"/>
        <v>0</v>
      </c>
      <c r="L102" s="63">
        <f t="shared" si="166"/>
        <v>0</v>
      </c>
      <c r="M102" s="63">
        <f t="shared" si="167"/>
        <v>0</v>
      </c>
      <c r="N102" s="63">
        <f t="shared" si="168"/>
        <v>0</v>
      </c>
      <c r="O102" s="63">
        <f t="shared" si="169"/>
        <v>0</v>
      </c>
      <c r="P102" s="63">
        <f t="shared" si="176"/>
        <v>0</v>
      </c>
      <c r="R102" s="158" t="str">
        <f t="shared" si="177"/>
        <v>-</v>
      </c>
      <c r="S102" s="67">
        <f>SUMIFS('N1.3_Project_Listing'!$R$16:$R$829,'N1.3_Project_Listing'!$B$16:$B$829,$B102,'N1.3_Project_Listing'!$D$16:$D$829,$B$78,'N1.3_Project_Listing'!$J$16:$J$829,S$16,'N1.3_Project_Listing'!$G$16:$G$829,$R$15)</f>
        <v>0</v>
      </c>
      <c r="T102" s="67">
        <f>SUMIFS('N1.3_Project_Listing'!$R$16:$R$829,'N1.3_Project_Listing'!$B$16:$B$829,$B102,'N1.3_Project_Listing'!$D$16:$D$829,$B$78,'N1.3_Project_Listing'!$J$16:$J$829,T$16,'N1.3_Project_Listing'!$G$16:$G$829,$R$15)</f>
        <v>0</v>
      </c>
      <c r="U102" s="67">
        <f>SUMIFS('N1.3_Project_Listing'!$R$16:$R$829,'N1.3_Project_Listing'!$B$16:$B$829,$B102,'N1.3_Project_Listing'!$D$16:$D$829,$B$78,'N1.3_Project_Listing'!$J$16:$J$829,U$16,'N1.3_Project_Listing'!$G$16:$G$829,$R$15)</f>
        <v>0</v>
      </c>
      <c r="V102" s="67">
        <f>SUMIFS('N1.3_Project_Listing'!$R$16:$R$829,'N1.3_Project_Listing'!$B$16:$B$829,$B102,'N1.3_Project_Listing'!$D$16:$D$829,$B$78,'N1.3_Project_Listing'!$J$16:$J$829,V$16,'N1.3_Project_Listing'!$G$16:$G$829,$R$15)</f>
        <v>0</v>
      </c>
      <c r="W102" s="67">
        <f>SUMIFS('N1.3_Project_Listing'!$R$16:$R$829,'N1.3_Project_Listing'!$B$16:$B$829,$B102,'N1.3_Project_Listing'!$D$16:$D$829,$B$78,'N1.3_Project_Listing'!$J$16:$J$829,W$16,'N1.3_Project_Listing'!$G$16:$G$829,$R$15)</f>
        <v>0</v>
      </c>
      <c r="X102" s="63">
        <f t="shared" si="178"/>
        <v>0</v>
      </c>
      <c r="Y102" s="116" t="s">
        <v>441</v>
      </c>
      <c r="Z102" s="67">
        <f>SUMIFS('N1.3_Project_Listing'!$P$16:$P$829,'N1.3_Project_Listing'!$B$16:$B$829,$B102,'N1.3_Project_Listing'!$D$16:$D$829,$B$78,'N1.3_Project_Listing'!$J$16:$J$829,Z$16,'N1.3_Project_Listing'!$G$16:$G$829,$R$15)</f>
        <v>0</v>
      </c>
      <c r="AA102" s="67">
        <f>SUMIFS('N1.3_Project_Listing'!$P$16:$P$829,'N1.3_Project_Listing'!$B$16:$B$829,$B102,'N1.3_Project_Listing'!$D$16:$D$829,$B$78,'N1.3_Project_Listing'!$J$16:$J$829,AA$16,'N1.3_Project_Listing'!$G$16:$G$829,$R$15)</f>
        <v>0</v>
      </c>
      <c r="AB102" s="67">
        <f>SUMIFS('N1.3_Project_Listing'!$P$16:$P$829,'N1.3_Project_Listing'!$B$16:$B$829,$B102,'N1.3_Project_Listing'!$D$16:$D$829,$B$78,'N1.3_Project_Listing'!$J$16:$J$829,AB$16,'N1.3_Project_Listing'!$G$16:$G$829,$R$15)</f>
        <v>0</v>
      </c>
      <c r="AC102" s="67">
        <f>SUMIFS('N1.3_Project_Listing'!$P$16:$P$829,'N1.3_Project_Listing'!$B$16:$B$829,$B102,'N1.3_Project_Listing'!$D$16:$D$829,$B$78,'N1.3_Project_Listing'!$J$16:$J$829,AC$16,'N1.3_Project_Listing'!$G$16:$G$829,$R$15)</f>
        <v>0</v>
      </c>
      <c r="AD102" s="67">
        <f>SUMIFS('N1.3_Project_Listing'!$P$16:$P$829,'N1.3_Project_Listing'!$B$16:$B$829,$B102,'N1.3_Project_Listing'!$D$16:$D$829,$B$78,'N1.3_Project_Listing'!$J$16:$J$829,AD$16,'N1.3_Project_Listing'!$G$16:$G$829,$R$15)</f>
        <v>0</v>
      </c>
      <c r="AE102" s="63">
        <f t="shared" si="179"/>
        <v>0</v>
      </c>
      <c r="AG102" s="158" t="str">
        <f t="shared" si="170"/>
        <v>-</v>
      </c>
      <c r="AH102" s="67">
        <f>SUMIFS('N1.3_Project_Listing'!$R$16:$R$829,'N1.3_Project_Listing'!$B$16:$B$829,$B102,'N1.3_Project_Listing'!$D$16:$D$829,$B$78,'N1.3_Project_Listing'!$J$16:$J$829,AH$16,'N1.3_Project_Listing'!$G$16:$G$829,$AG$15)</f>
        <v>0</v>
      </c>
      <c r="AI102" s="67">
        <f>SUMIFS('N1.3_Project_Listing'!$R$16:$R$829,'N1.3_Project_Listing'!$B$16:$B$829,$B102,'N1.3_Project_Listing'!$D$16:$D$829,$B$78,'N1.3_Project_Listing'!$J$16:$J$829,AI$16,'N1.3_Project_Listing'!$G$16:$G$829,$AG$15)</f>
        <v>0</v>
      </c>
      <c r="AJ102" s="67">
        <f>SUMIFS('N1.3_Project_Listing'!$R$16:$R$829,'N1.3_Project_Listing'!$B$16:$B$829,$B102,'N1.3_Project_Listing'!$D$16:$D$829,$B$78,'N1.3_Project_Listing'!$J$16:$J$829,AJ$16,'N1.3_Project_Listing'!$G$16:$G$829,$AG$15)</f>
        <v>0</v>
      </c>
      <c r="AK102" s="67">
        <f>SUMIFS('N1.3_Project_Listing'!$R$16:$R$829,'N1.3_Project_Listing'!$B$16:$B$829,$B102,'N1.3_Project_Listing'!$D$16:$D$829,$B$78,'N1.3_Project_Listing'!$J$16:$J$829,AK$16,'N1.3_Project_Listing'!$G$16:$G$829,$AG$15)</f>
        <v>0</v>
      </c>
      <c r="AL102" s="67">
        <f>SUMIFS('N1.3_Project_Listing'!$R$16:$R$829,'N1.3_Project_Listing'!$B$16:$B$829,$B102,'N1.3_Project_Listing'!$D$16:$D$829,$B$78,'N1.3_Project_Listing'!$J$16:$J$829,AL$16,'N1.3_Project_Listing'!$G$16:$G$829,$AG$15)</f>
        <v>0</v>
      </c>
      <c r="AM102" s="63">
        <f t="shared" si="180"/>
        <v>0</v>
      </c>
      <c r="AN102" s="116" t="s">
        <v>441</v>
      </c>
      <c r="AO102" s="67">
        <f>SUMIFS('N1.3_Project_Listing'!$P$16:$P$829,'N1.3_Project_Listing'!$B$16:$B$829,$B102,'N1.3_Project_Listing'!$D$16:$D$829,$B$78,'N1.3_Project_Listing'!$J$16:$J$829,AO$16,'N1.3_Project_Listing'!$G$16:$G$829,$AG$15)</f>
        <v>0</v>
      </c>
      <c r="AP102" s="67">
        <f>SUMIFS('N1.3_Project_Listing'!$P$16:$P$829,'N1.3_Project_Listing'!$B$16:$B$829,$B102,'N1.3_Project_Listing'!$D$16:$D$829,$B$78,'N1.3_Project_Listing'!$J$16:$J$829,AP$16,'N1.3_Project_Listing'!$G$16:$G$829,$AG$15)</f>
        <v>0</v>
      </c>
      <c r="AQ102" s="67">
        <f>SUMIFS('N1.3_Project_Listing'!$P$16:$P$829,'N1.3_Project_Listing'!$B$16:$B$829,$B102,'N1.3_Project_Listing'!$D$16:$D$829,$B$78,'N1.3_Project_Listing'!$J$16:$J$829,AQ$16,'N1.3_Project_Listing'!$G$16:$G$829,$AG$15)</f>
        <v>0</v>
      </c>
      <c r="AR102" s="67">
        <f>SUMIFS('N1.3_Project_Listing'!$P$16:$P$829,'N1.3_Project_Listing'!$B$16:$B$829,$B102,'N1.3_Project_Listing'!$D$16:$D$829,$B$78,'N1.3_Project_Listing'!$J$16:$J$829,AR$16,'N1.3_Project_Listing'!$G$16:$G$829,$AG$15)</f>
        <v>0</v>
      </c>
      <c r="AS102" s="67">
        <f>SUMIFS('N1.3_Project_Listing'!$P$16:$P$829,'N1.3_Project_Listing'!$B$16:$B$829,$B102,'N1.3_Project_Listing'!$D$16:$D$829,$B$78,'N1.3_Project_Listing'!$J$16:$J$829,AS$16,'N1.3_Project_Listing'!$G$16:$G$829,$AG$15)</f>
        <v>0</v>
      </c>
      <c r="AT102" s="63">
        <f t="shared" si="181"/>
        <v>0</v>
      </c>
      <c r="AV102" s="158" t="str">
        <f t="shared" si="171"/>
        <v>-</v>
      </c>
      <c r="AW102" s="67">
        <f>SUMIFS('N1.3_Project_Listing'!$R$16:$R$829,'N1.3_Project_Listing'!$B$16:$B$829,$B102,'N1.3_Project_Listing'!$D$16:$D$829,$B$78,'N1.3_Project_Listing'!$J$16:$J$829,AW$16,'N1.3_Project_Listing'!$G$16:$G$829,$AV$15)</f>
        <v>0</v>
      </c>
      <c r="AX102" s="67">
        <f>SUMIFS('N1.3_Project_Listing'!$R$16:$R$829,'N1.3_Project_Listing'!$B$16:$B$829,$B102,'N1.3_Project_Listing'!$D$16:$D$829,$B$78,'N1.3_Project_Listing'!$J$16:$J$829,AX$16,'N1.3_Project_Listing'!$G$16:$G$829,$AV$15)</f>
        <v>0</v>
      </c>
      <c r="AY102" s="67">
        <f>SUMIFS('N1.3_Project_Listing'!$R$16:$R$829,'N1.3_Project_Listing'!$B$16:$B$829,$B102,'N1.3_Project_Listing'!$D$16:$D$829,$B$78,'N1.3_Project_Listing'!$J$16:$J$829,AY$16,'N1.3_Project_Listing'!$G$16:$G$829,$AV$15)</f>
        <v>0</v>
      </c>
      <c r="AZ102" s="67">
        <f>SUMIFS('N1.3_Project_Listing'!$R$16:$R$829,'N1.3_Project_Listing'!$B$16:$B$829,$B102,'N1.3_Project_Listing'!$D$16:$D$829,$B$78,'N1.3_Project_Listing'!$J$16:$J$829,AZ$16,'N1.3_Project_Listing'!$G$16:$G$829,$AV$15)</f>
        <v>0</v>
      </c>
      <c r="BA102" s="67">
        <f>SUMIFS('N1.3_Project_Listing'!$R$16:$R$829,'N1.3_Project_Listing'!$B$16:$B$829,$B102,'N1.3_Project_Listing'!$D$16:$D$829,$B$78,'N1.3_Project_Listing'!$J$16:$J$829,BA$16,'N1.3_Project_Listing'!$G$16:$G$829,$AV$15)</f>
        <v>0</v>
      </c>
      <c r="BB102" s="63">
        <f t="shared" si="182"/>
        <v>0</v>
      </c>
      <c r="BC102" s="116" t="s">
        <v>441</v>
      </c>
      <c r="BD102" s="67">
        <f>SUMIFS('N1.3_Project_Listing'!$P$16:$P$829,'N1.3_Project_Listing'!$B$16:$B$829,$B102,'N1.3_Project_Listing'!$D$16:$D$829,$B$78,'N1.3_Project_Listing'!$J$16:$J$829,BD$16,'N1.3_Project_Listing'!$G$16:$G$829,$AV$15)</f>
        <v>0</v>
      </c>
      <c r="BE102" s="67">
        <f>SUMIFS('N1.3_Project_Listing'!$P$16:$P$829,'N1.3_Project_Listing'!$B$16:$B$829,$B102,'N1.3_Project_Listing'!$D$16:$D$829,$B$78,'N1.3_Project_Listing'!$J$16:$J$829,BE$16,'N1.3_Project_Listing'!$G$16:$G$829,$AV$15)</f>
        <v>0</v>
      </c>
      <c r="BF102" s="67">
        <f>SUMIFS('N1.3_Project_Listing'!$P$16:$P$829,'N1.3_Project_Listing'!$B$16:$B$829,$B102,'N1.3_Project_Listing'!$D$16:$D$829,$B$78,'N1.3_Project_Listing'!$J$16:$J$829,BF$16,'N1.3_Project_Listing'!$G$16:$G$829,$AV$15)</f>
        <v>0</v>
      </c>
      <c r="BG102" s="67">
        <f>SUMIFS('N1.3_Project_Listing'!$P$16:$P$829,'N1.3_Project_Listing'!$B$16:$B$829,$B102,'N1.3_Project_Listing'!$D$16:$D$829,$B$78,'N1.3_Project_Listing'!$J$16:$J$829,BG$16,'N1.3_Project_Listing'!$G$16:$G$829,$AV$15)</f>
        <v>0</v>
      </c>
      <c r="BH102" s="67">
        <f>SUMIFS('N1.3_Project_Listing'!$P$16:$P$829,'N1.3_Project_Listing'!$B$16:$B$829,$B102,'N1.3_Project_Listing'!$D$16:$D$829,$B$78,'N1.3_Project_Listing'!$J$16:$J$829,BH$16,'N1.3_Project_Listing'!$G$16:$G$829,$AV$15)</f>
        <v>0</v>
      </c>
      <c r="BI102" s="63">
        <f t="shared" si="183"/>
        <v>0</v>
      </c>
      <c r="BK102" s="158" t="str">
        <f t="shared" si="172"/>
        <v>-</v>
      </c>
      <c r="BL102" s="67">
        <f>SUMIFS('N1.3_Project_Listing'!$R$16:$R$829,'N1.3_Project_Listing'!$B$16:$B$829,$B102,'N1.3_Project_Listing'!$D$16:$D$829,$B$78,'N1.3_Project_Listing'!$J$16:$J$829,BL$16,'N1.3_Project_Listing'!$G$16:$G$829,$BK$15)</f>
        <v>0</v>
      </c>
      <c r="BM102" s="67">
        <f>SUMIFS('N1.3_Project_Listing'!$R$16:$R$829,'N1.3_Project_Listing'!$B$16:$B$829,$B102,'N1.3_Project_Listing'!$D$16:$D$829,$B$78,'N1.3_Project_Listing'!$J$16:$J$829,BM$16,'N1.3_Project_Listing'!$G$16:$G$829,$BK$15)</f>
        <v>0</v>
      </c>
      <c r="BN102" s="67">
        <f>SUMIFS('N1.3_Project_Listing'!$R$16:$R$829,'N1.3_Project_Listing'!$B$16:$B$829,$B102,'N1.3_Project_Listing'!$D$16:$D$829,$B$78,'N1.3_Project_Listing'!$J$16:$J$829,BN$16,'N1.3_Project_Listing'!$G$16:$G$829,$BK$15)</f>
        <v>0</v>
      </c>
      <c r="BO102" s="67">
        <f>SUMIFS('N1.3_Project_Listing'!$R$16:$R$829,'N1.3_Project_Listing'!$B$16:$B$829,$B102,'N1.3_Project_Listing'!$D$16:$D$829,$B$78,'N1.3_Project_Listing'!$J$16:$J$829,BO$16,'N1.3_Project_Listing'!$G$16:$G$829,$BK$15)</f>
        <v>0</v>
      </c>
      <c r="BP102" s="67">
        <f>SUMIFS('N1.3_Project_Listing'!$R$16:$R$829,'N1.3_Project_Listing'!$B$16:$B$829,$B102,'N1.3_Project_Listing'!$D$16:$D$829,$B$78,'N1.3_Project_Listing'!$J$16:$J$829,BP$16,'N1.3_Project_Listing'!$G$16:$G$829,$BK$15)</f>
        <v>0</v>
      </c>
      <c r="BQ102" s="63">
        <f t="shared" si="184"/>
        <v>0</v>
      </c>
      <c r="BR102" s="116" t="s">
        <v>441</v>
      </c>
      <c r="BS102" s="67">
        <f>SUMIFS('N1.3_Project_Listing'!$P$16:$P$829,'N1.3_Project_Listing'!$B$16:$B$829,$B102,'N1.3_Project_Listing'!$D$16:$D$829,$B$78,'N1.3_Project_Listing'!$J$16:$J$829,BS$16,'N1.3_Project_Listing'!$G$16:$G$829,$BK$15)</f>
        <v>0</v>
      </c>
      <c r="BT102" s="67">
        <f>SUMIFS('N1.3_Project_Listing'!$P$16:$P$829,'N1.3_Project_Listing'!$B$16:$B$829,$B102,'N1.3_Project_Listing'!$D$16:$D$829,$B$78,'N1.3_Project_Listing'!$J$16:$J$829,BT$16,'N1.3_Project_Listing'!$G$16:$G$829,$BK$15)</f>
        <v>0</v>
      </c>
      <c r="BU102" s="67">
        <f>SUMIFS('N1.3_Project_Listing'!$P$16:$P$829,'N1.3_Project_Listing'!$B$16:$B$829,$B102,'N1.3_Project_Listing'!$D$16:$D$829,$B$78,'N1.3_Project_Listing'!$J$16:$J$829,BU$16,'N1.3_Project_Listing'!$G$16:$G$829,$BK$15)</f>
        <v>0</v>
      </c>
      <c r="BV102" s="67">
        <f>SUMIFS('N1.3_Project_Listing'!$P$16:$P$829,'N1.3_Project_Listing'!$B$16:$B$829,$B102,'N1.3_Project_Listing'!$D$16:$D$829,$B$78,'N1.3_Project_Listing'!$J$16:$J$829,BV$16,'N1.3_Project_Listing'!$G$16:$G$829,$BK$15)</f>
        <v>0</v>
      </c>
      <c r="BW102" s="67">
        <f>SUMIFS('N1.3_Project_Listing'!$P$16:$P$829,'N1.3_Project_Listing'!$B$16:$B$829,$B102,'N1.3_Project_Listing'!$D$16:$D$829,$B$78,'N1.3_Project_Listing'!$J$16:$J$829,BW$16,'N1.3_Project_Listing'!$G$16:$G$829,$BK$15)</f>
        <v>0</v>
      </c>
      <c r="BX102" s="63">
        <f t="shared" si="185"/>
        <v>0</v>
      </c>
    </row>
    <row r="103" spans="2:76" hidden="1">
      <c r="B103" s="132" t="str">
        <f t="shared" si="186"/>
        <v>No entry required</v>
      </c>
      <c r="C103" s="158" t="str">
        <f t="shared" si="186"/>
        <v>-</v>
      </c>
      <c r="D103" s="63">
        <f t="shared" si="174"/>
        <v>0</v>
      </c>
      <c r="E103" s="63">
        <f t="shared" si="161"/>
        <v>0</v>
      </c>
      <c r="F103" s="63">
        <f t="shared" si="162"/>
        <v>0</v>
      </c>
      <c r="G103" s="63">
        <f t="shared" si="163"/>
        <v>0</v>
      </c>
      <c r="H103" s="63">
        <f t="shared" si="164"/>
        <v>0</v>
      </c>
      <c r="I103" s="63">
        <f t="shared" si="175"/>
        <v>0</v>
      </c>
      <c r="J103" s="116" t="s">
        <v>441</v>
      </c>
      <c r="K103" s="63">
        <f t="shared" si="165"/>
        <v>0</v>
      </c>
      <c r="L103" s="63">
        <f t="shared" si="166"/>
        <v>0</v>
      </c>
      <c r="M103" s="63">
        <f t="shared" si="167"/>
        <v>0</v>
      </c>
      <c r="N103" s="63">
        <f t="shared" si="168"/>
        <v>0</v>
      </c>
      <c r="O103" s="63">
        <f t="shared" si="169"/>
        <v>0</v>
      </c>
      <c r="P103" s="63">
        <f t="shared" si="176"/>
        <v>0</v>
      </c>
      <c r="R103" s="158" t="str">
        <f t="shared" si="177"/>
        <v>-</v>
      </c>
      <c r="S103" s="67">
        <f>SUMIFS('N1.3_Project_Listing'!$R$16:$R$829,'N1.3_Project_Listing'!$B$16:$B$829,$B103,'N1.3_Project_Listing'!$D$16:$D$829,$B$78,'N1.3_Project_Listing'!$J$16:$J$829,S$16,'N1.3_Project_Listing'!$G$16:$G$829,$R$15)</f>
        <v>0</v>
      </c>
      <c r="T103" s="67">
        <f>SUMIFS('N1.3_Project_Listing'!$R$16:$R$829,'N1.3_Project_Listing'!$B$16:$B$829,$B103,'N1.3_Project_Listing'!$D$16:$D$829,$B$78,'N1.3_Project_Listing'!$J$16:$J$829,T$16,'N1.3_Project_Listing'!$G$16:$G$829,$R$15)</f>
        <v>0</v>
      </c>
      <c r="U103" s="67">
        <f>SUMIFS('N1.3_Project_Listing'!$R$16:$R$829,'N1.3_Project_Listing'!$B$16:$B$829,$B103,'N1.3_Project_Listing'!$D$16:$D$829,$B$78,'N1.3_Project_Listing'!$J$16:$J$829,U$16,'N1.3_Project_Listing'!$G$16:$G$829,$R$15)</f>
        <v>0</v>
      </c>
      <c r="V103" s="67">
        <f>SUMIFS('N1.3_Project_Listing'!$R$16:$R$829,'N1.3_Project_Listing'!$B$16:$B$829,$B103,'N1.3_Project_Listing'!$D$16:$D$829,$B$78,'N1.3_Project_Listing'!$J$16:$J$829,V$16,'N1.3_Project_Listing'!$G$16:$G$829,$R$15)</f>
        <v>0</v>
      </c>
      <c r="W103" s="67">
        <f>SUMIFS('N1.3_Project_Listing'!$R$16:$R$829,'N1.3_Project_Listing'!$B$16:$B$829,$B103,'N1.3_Project_Listing'!$D$16:$D$829,$B$78,'N1.3_Project_Listing'!$J$16:$J$829,W$16,'N1.3_Project_Listing'!$G$16:$G$829,$R$15)</f>
        <v>0</v>
      </c>
      <c r="X103" s="63">
        <f t="shared" si="178"/>
        <v>0</v>
      </c>
      <c r="Y103" s="116" t="s">
        <v>441</v>
      </c>
      <c r="Z103" s="67">
        <f>SUMIFS('N1.3_Project_Listing'!$P$16:$P$829,'N1.3_Project_Listing'!$B$16:$B$829,$B103,'N1.3_Project_Listing'!$D$16:$D$829,$B$78,'N1.3_Project_Listing'!$J$16:$J$829,Z$16,'N1.3_Project_Listing'!$G$16:$G$829,$R$15)</f>
        <v>0</v>
      </c>
      <c r="AA103" s="67">
        <f>SUMIFS('N1.3_Project_Listing'!$P$16:$P$829,'N1.3_Project_Listing'!$B$16:$B$829,$B103,'N1.3_Project_Listing'!$D$16:$D$829,$B$78,'N1.3_Project_Listing'!$J$16:$J$829,AA$16,'N1.3_Project_Listing'!$G$16:$G$829,$R$15)</f>
        <v>0</v>
      </c>
      <c r="AB103" s="67">
        <f>SUMIFS('N1.3_Project_Listing'!$P$16:$P$829,'N1.3_Project_Listing'!$B$16:$B$829,$B103,'N1.3_Project_Listing'!$D$16:$D$829,$B$78,'N1.3_Project_Listing'!$J$16:$J$829,AB$16,'N1.3_Project_Listing'!$G$16:$G$829,$R$15)</f>
        <v>0</v>
      </c>
      <c r="AC103" s="67">
        <f>SUMIFS('N1.3_Project_Listing'!$P$16:$P$829,'N1.3_Project_Listing'!$B$16:$B$829,$B103,'N1.3_Project_Listing'!$D$16:$D$829,$B$78,'N1.3_Project_Listing'!$J$16:$J$829,AC$16,'N1.3_Project_Listing'!$G$16:$G$829,$R$15)</f>
        <v>0</v>
      </c>
      <c r="AD103" s="67">
        <f>SUMIFS('N1.3_Project_Listing'!$P$16:$P$829,'N1.3_Project_Listing'!$B$16:$B$829,$B103,'N1.3_Project_Listing'!$D$16:$D$829,$B$78,'N1.3_Project_Listing'!$J$16:$J$829,AD$16,'N1.3_Project_Listing'!$G$16:$G$829,$R$15)</f>
        <v>0</v>
      </c>
      <c r="AE103" s="63">
        <f t="shared" si="179"/>
        <v>0</v>
      </c>
      <c r="AG103" s="158" t="str">
        <f t="shared" si="170"/>
        <v>-</v>
      </c>
      <c r="AH103" s="67">
        <f>SUMIFS('N1.3_Project_Listing'!$R$16:$R$829,'N1.3_Project_Listing'!$B$16:$B$829,$B103,'N1.3_Project_Listing'!$D$16:$D$829,$B$78,'N1.3_Project_Listing'!$J$16:$J$829,AH$16,'N1.3_Project_Listing'!$G$16:$G$829,$AG$15)</f>
        <v>0</v>
      </c>
      <c r="AI103" s="67">
        <f>SUMIFS('N1.3_Project_Listing'!$R$16:$R$829,'N1.3_Project_Listing'!$B$16:$B$829,$B103,'N1.3_Project_Listing'!$D$16:$D$829,$B$78,'N1.3_Project_Listing'!$J$16:$J$829,AI$16,'N1.3_Project_Listing'!$G$16:$G$829,$AG$15)</f>
        <v>0</v>
      </c>
      <c r="AJ103" s="67">
        <f>SUMIFS('N1.3_Project_Listing'!$R$16:$R$829,'N1.3_Project_Listing'!$B$16:$B$829,$B103,'N1.3_Project_Listing'!$D$16:$D$829,$B$78,'N1.3_Project_Listing'!$J$16:$J$829,AJ$16,'N1.3_Project_Listing'!$G$16:$G$829,$AG$15)</f>
        <v>0</v>
      </c>
      <c r="AK103" s="67">
        <f>SUMIFS('N1.3_Project_Listing'!$R$16:$R$829,'N1.3_Project_Listing'!$B$16:$B$829,$B103,'N1.3_Project_Listing'!$D$16:$D$829,$B$78,'N1.3_Project_Listing'!$J$16:$J$829,AK$16,'N1.3_Project_Listing'!$G$16:$G$829,$AG$15)</f>
        <v>0</v>
      </c>
      <c r="AL103" s="67">
        <f>SUMIFS('N1.3_Project_Listing'!$R$16:$R$829,'N1.3_Project_Listing'!$B$16:$B$829,$B103,'N1.3_Project_Listing'!$D$16:$D$829,$B$78,'N1.3_Project_Listing'!$J$16:$J$829,AL$16,'N1.3_Project_Listing'!$G$16:$G$829,$AG$15)</f>
        <v>0</v>
      </c>
      <c r="AM103" s="63">
        <f t="shared" si="180"/>
        <v>0</v>
      </c>
      <c r="AN103" s="116" t="s">
        <v>441</v>
      </c>
      <c r="AO103" s="67">
        <f>SUMIFS('N1.3_Project_Listing'!$P$16:$P$829,'N1.3_Project_Listing'!$B$16:$B$829,$B103,'N1.3_Project_Listing'!$D$16:$D$829,$B$78,'N1.3_Project_Listing'!$J$16:$J$829,AO$16,'N1.3_Project_Listing'!$G$16:$G$829,$AG$15)</f>
        <v>0</v>
      </c>
      <c r="AP103" s="67">
        <f>SUMIFS('N1.3_Project_Listing'!$P$16:$P$829,'N1.3_Project_Listing'!$B$16:$B$829,$B103,'N1.3_Project_Listing'!$D$16:$D$829,$B$78,'N1.3_Project_Listing'!$J$16:$J$829,AP$16,'N1.3_Project_Listing'!$G$16:$G$829,$AG$15)</f>
        <v>0</v>
      </c>
      <c r="AQ103" s="67">
        <f>SUMIFS('N1.3_Project_Listing'!$P$16:$P$829,'N1.3_Project_Listing'!$B$16:$B$829,$B103,'N1.3_Project_Listing'!$D$16:$D$829,$B$78,'N1.3_Project_Listing'!$J$16:$J$829,AQ$16,'N1.3_Project_Listing'!$G$16:$G$829,$AG$15)</f>
        <v>0</v>
      </c>
      <c r="AR103" s="67">
        <f>SUMIFS('N1.3_Project_Listing'!$P$16:$P$829,'N1.3_Project_Listing'!$B$16:$B$829,$B103,'N1.3_Project_Listing'!$D$16:$D$829,$B$78,'N1.3_Project_Listing'!$J$16:$J$829,AR$16,'N1.3_Project_Listing'!$G$16:$G$829,$AG$15)</f>
        <v>0</v>
      </c>
      <c r="AS103" s="67">
        <f>SUMIFS('N1.3_Project_Listing'!$P$16:$P$829,'N1.3_Project_Listing'!$B$16:$B$829,$B103,'N1.3_Project_Listing'!$D$16:$D$829,$B$78,'N1.3_Project_Listing'!$J$16:$J$829,AS$16,'N1.3_Project_Listing'!$G$16:$G$829,$AG$15)</f>
        <v>0</v>
      </c>
      <c r="AT103" s="63">
        <f t="shared" si="181"/>
        <v>0</v>
      </c>
      <c r="AV103" s="158" t="str">
        <f t="shared" si="171"/>
        <v>-</v>
      </c>
      <c r="AW103" s="67">
        <f>SUMIFS('N1.3_Project_Listing'!$R$16:$R$829,'N1.3_Project_Listing'!$B$16:$B$829,$B103,'N1.3_Project_Listing'!$D$16:$D$829,$B$78,'N1.3_Project_Listing'!$J$16:$J$829,AW$16,'N1.3_Project_Listing'!$G$16:$G$829,$AV$15)</f>
        <v>0</v>
      </c>
      <c r="AX103" s="67">
        <f>SUMIFS('N1.3_Project_Listing'!$R$16:$R$829,'N1.3_Project_Listing'!$B$16:$B$829,$B103,'N1.3_Project_Listing'!$D$16:$D$829,$B$78,'N1.3_Project_Listing'!$J$16:$J$829,AX$16,'N1.3_Project_Listing'!$G$16:$G$829,$AV$15)</f>
        <v>0</v>
      </c>
      <c r="AY103" s="67">
        <f>SUMIFS('N1.3_Project_Listing'!$R$16:$R$829,'N1.3_Project_Listing'!$B$16:$B$829,$B103,'N1.3_Project_Listing'!$D$16:$D$829,$B$78,'N1.3_Project_Listing'!$J$16:$J$829,AY$16,'N1.3_Project_Listing'!$G$16:$G$829,$AV$15)</f>
        <v>0</v>
      </c>
      <c r="AZ103" s="67">
        <f>SUMIFS('N1.3_Project_Listing'!$R$16:$R$829,'N1.3_Project_Listing'!$B$16:$B$829,$B103,'N1.3_Project_Listing'!$D$16:$D$829,$B$78,'N1.3_Project_Listing'!$J$16:$J$829,AZ$16,'N1.3_Project_Listing'!$G$16:$G$829,$AV$15)</f>
        <v>0</v>
      </c>
      <c r="BA103" s="67">
        <f>SUMIFS('N1.3_Project_Listing'!$R$16:$R$829,'N1.3_Project_Listing'!$B$16:$B$829,$B103,'N1.3_Project_Listing'!$D$16:$D$829,$B$78,'N1.3_Project_Listing'!$J$16:$J$829,BA$16,'N1.3_Project_Listing'!$G$16:$G$829,$AV$15)</f>
        <v>0</v>
      </c>
      <c r="BB103" s="63">
        <f t="shared" si="182"/>
        <v>0</v>
      </c>
      <c r="BC103" s="116" t="s">
        <v>441</v>
      </c>
      <c r="BD103" s="67">
        <f>SUMIFS('N1.3_Project_Listing'!$P$16:$P$829,'N1.3_Project_Listing'!$B$16:$B$829,$B103,'N1.3_Project_Listing'!$D$16:$D$829,$B$78,'N1.3_Project_Listing'!$J$16:$J$829,BD$16,'N1.3_Project_Listing'!$G$16:$G$829,$AV$15)</f>
        <v>0</v>
      </c>
      <c r="BE103" s="67">
        <f>SUMIFS('N1.3_Project_Listing'!$P$16:$P$829,'N1.3_Project_Listing'!$B$16:$B$829,$B103,'N1.3_Project_Listing'!$D$16:$D$829,$B$78,'N1.3_Project_Listing'!$J$16:$J$829,BE$16,'N1.3_Project_Listing'!$G$16:$G$829,$AV$15)</f>
        <v>0</v>
      </c>
      <c r="BF103" s="67">
        <f>SUMIFS('N1.3_Project_Listing'!$P$16:$P$829,'N1.3_Project_Listing'!$B$16:$B$829,$B103,'N1.3_Project_Listing'!$D$16:$D$829,$B$78,'N1.3_Project_Listing'!$J$16:$J$829,BF$16,'N1.3_Project_Listing'!$G$16:$G$829,$AV$15)</f>
        <v>0</v>
      </c>
      <c r="BG103" s="67">
        <f>SUMIFS('N1.3_Project_Listing'!$P$16:$P$829,'N1.3_Project_Listing'!$B$16:$B$829,$B103,'N1.3_Project_Listing'!$D$16:$D$829,$B$78,'N1.3_Project_Listing'!$J$16:$J$829,BG$16,'N1.3_Project_Listing'!$G$16:$G$829,$AV$15)</f>
        <v>0</v>
      </c>
      <c r="BH103" s="67">
        <f>SUMIFS('N1.3_Project_Listing'!$P$16:$P$829,'N1.3_Project_Listing'!$B$16:$B$829,$B103,'N1.3_Project_Listing'!$D$16:$D$829,$B$78,'N1.3_Project_Listing'!$J$16:$J$829,BH$16,'N1.3_Project_Listing'!$G$16:$G$829,$AV$15)</f>
        <v>0</v>
      </c>
      <c r="BI103" s="63">
        <f t="shared" si="183"/>
        <v>0</v>
      </c>
      <c r="BK103" s="158" t="str">
        <f t="shared" si="172"/>
        <v>-</v>
      </c>
      <c r="BL103" s="67">
        <f>SUMIFS('N1.3_Project_Listing'!$R$16:$R$829,'N1.3_Project_Listing'!$B$16:$B$829,$B103,'N1.3_Project_Listing'!$D$16:$D$829,$B$78,'N1.3_Project_Listing'!$J$16:$J$829,BL$16,'N1.3_Project_Listing'!$G$16:$G$829,$BK$15)</f>
        <v>0</v>
      </c>
      <c r="BM103" s="67">
        <f>SUMIFS('N1.3_Project_Listing'!$R$16:$R$829,'N1.3_Project_Listing'!$B$16:$B$829,$B103,'N1.3_Project_Listing'!$D$16:$D$829,$B$78,'N1.3_Project_Listing'!$J$16:$J$829,BM$16,'N1.3_Project_Listing'!$G$16:$G$829,$BK$15)</f>
        <v>0</v>
      </c>
      <c r="BN103" s="67">
        <f>SUMIFS('N1.3_Project_Listing'!$R$16:$R$829,'N1.3_Project_Listing'!$B$16:$B$829,$B103,'N1.3_Project_Listing'!$D$16:$D$829,$B$78,'N1.3_Project_Listing'!$J$16:$J$829,BN$16,'N1.3_Project_Listing'!$G$16:$G$829,$BK$15)</f>
        <v>0</v>
      </c>
      <c r="BO103" s="67">
        <f>SUMIFS('N1.3_Project_Listing'!$R$16:$R$829,'N1.3_Project_Listing'!$B$16:$B$829,$B103,'N1.3_Project_Listing'!$D$16:$D$829,$B$78,'N1.3_Project_Listing'!$J$16:$J$829,BO$16,'N1.3_Project_Listing'!$G$16:$G$829,$BK$15)</f>
        <v>0</v>
      </c>
      <c r="BP103" s="67">
        <f>SUMIFS('N1.3_Project_Listing'!$R$16:$R$829,'N1.3_Project_Listing'!$B$16:$B$829,$B103,'N1.3_Project_Listing'!$D$16:$D$829,$B$78,'N1.3_Project_Listing'!$J$16:$J$829,BP$16,'N1.3_Project_Listing'!$G$16:$G$829,$BK$15)</f>
        <v>0</v>
      </c>
      <c r="BQ103" s="63">
        <f t="shared" si="184"/>
        <v>0</v>
      </c>
      <c r="BR103" s="116" t="s">
        <v>441</v>
      </c>
      <c r="BS103" s="67">
        <f>SUMIFS('N1.3_Project_Listing'!$P$16:$P$829,'N1.3_Project_Listing'!$B$16:$B$829,$B103,'N1.3_Project_Listing'!$D$16:$D$829,$B$78,'N1.3_Project_Listing'!$J$16:$J$829,BS$16,'N1.3_Project_Listing'!$G$16:$G$829,$BK$15)</f>
        <v>0</v>
      </c>
      <c r="BT103" s="67">
        <f>SUMIFS('N1.3_Project_Listing'!$P$16:$P$829,'N1.3_Project_Listing'!$B$16:$B$829,$B103,'N1.3_Project_Listing'!$D$16:$D$829,$B$78,'N1.3_Project_Listing'!$J$16:$J$829,BT$16,'N1.3_Project_Listing'!$G$16:$G$829,$BK$15)</f>
        <v>0</v>
      </c>
      <c r="BU103" s="67">
        <f>SUMIFS('N1.3_Project_Listing'!$P$16:$P$829,'N1.3_Project_Listing'!$B$16:$B$829,$B103,'N1.3_Project_Listing'!$D$16:$D$829,$B$78,'N1.3_Project_Listing'!$J$16:$J$829,BU$16,'N1.3_Project_Listing'!$G$16:$G$829,$BK$15)</f>
        <v>0</v>
      </c>
      <c r="BV103" s="67">
        <f>SUMIFS('N1.3_Project_Listing'!$P$16:$P$829,'N1.3_Project_Listing'!$B$16:$B$829,$B103,'N1.3_Project_Listing'!$D$16:$D$829,$B$78,'N1.3_Project_Listing'!$J$16:$J$829,BV$16,'N1.3_Project_Listing'!$G$16:$G$829,$BK$15)</f>
        <v>0</v>
      </c>
      <c r="BW103" s="67">
        <f>SUMIFS('N1.3_Project_Listing'!$P$16:$P$829,'N1.3_Project_Listing'!$B$16:$B$829,$B103,'N1.3_Project_Listing'!$D$16:$D$829,$B$78,'N1.3_Project_Listing'!$J$16:$J$829,BW$16,'N1.3_Project_Listing'!$G$16:$G$829,$BK$15)</f>
        <v>0</v>
      </c>
      <c r="BX103" s="63">
        <f t="shared" si="185"/>
        <v>0</v>
      </c>
    </row>
    <row r="104" spans="2:76" hidden="1">
      <c r="B104" s="132" t="str">
        <f t="shared" si="186"/>
        <v>No entry required</v>
      </c>
      <c r="C104" s="158" t="str">
        <f t="shared" si="186"/>
        <v>-</v>
      </c>
      <c r="D104" s="63">
        <f t="shared" si="174"/>
        <v>0</v>
      </c>
      <c r="E104" s="63">
        <f t="shared" si="161"/>
        <v>0</v>
      </c>
      <c r="F104" s="63">
        <f t="shared" si="162"/>
        <v>0</v>
      </c>
      <c r="G104" s="63">
        <f t="shared" si="163"/>
        <v>0</v>
      </c>
      <c r="H104" s="63">
        <f t="shared" si="164"/>
        <v>0</v>
      </c>
      <c r="I104" s="63">
        <f t="shared" si="175"/>
        <v>0</v>
      </c>
      <c r="J104" s="116" t="s">
        <v>441</v>
      </c>
      <c r="K104" s="63">
        <f t="shared" si="165"/>
        <v>0</v>
      </c>
      <c r="L104" s="63">
        <f t="shared" si="166"/>
        <v>0</v>
      </c>
      <c r="M104" s="63">
        <f t="shared" si="167"/>
        <v>0</v>
      </c>
      <c r="N104" s="63">
        <f t="shared" si="168"/>
        <v>0</v>
      </c>
      <c r="O104" s="63">
        <f t="shared" si="169"/>
        <v>0</v>
      </c>
      <c r="P104" s="63">
        <f t="shared" si="176"/>
        <v>0</v>
      </c>
      <c r="R104" s="158" t="str">
        <f t="shared" si="177"/>
        <v>-</v>
      </c>
      <c r="S104" s="67">
        <f>SUMIFS('N1.3_Project_Listing'!$R$16:$R$829,'N1.3_Project_Listing'!$B$16:$B$829,$B104,'N1.3_Project_Listing'!$D$16:$D$829,$B$78,'N1.3_Project_Listing'!$J$16:$J$829,S$16,'N1.3_Project_Listing'!$G$16:$G$829,$R$15)</f>
        <v>0</v>
      </c>
      <c r="T104" s="67">
        <f>SUMIFS('N1.3_Project_Listing'!$R$16:$R$829,'N1.3_Project_Listing'!$B$16:$B$829,$B104,'N1.3_Project_Listing'!$D$16:$D$829,$B$78,'N1.3_Project_Listing'!$J$16:$J$829,T$16,'N1.3_Project_Listing'!$G$16:$G$829,$R$15)</f>
        <v>0</v>
      </c>
      <c r="U104" s="67">
        <f>SUMIFS('N1.3_Project_Listing'!$R$16:$R$829,'N1.3_Project_Listing'!$B$16:$B$829,$B104,'N1.3_Project_Listing'!$D$16:$D$829,$B$78,'N1.3_Project_Listing'!$J$16:$J$829,U$16,'N1.3_Project_Listing'!$G$16:$G$829,$R$15)</f>
        <v>0</v>
      </c>
      <c r="V104" s="67">
        <f>SUMIFS('N1.3_Project_Listing'!$R$16:$R$829,'N1.3_Project_Listing'!$B$16:$B$829,$B104,'N1.3_Project_Listing'!$D$16:$D$829,$B$78,'N1.3_Project_Listing'!$J$16:$J$829,V$16,'N1.3_Project_Listing'!$G$16:$G$829,$R$15)</f>
        <v>0</v>
      </c>
      <c r="W104" s="67">
        <f>SUMIFS('N1.3_Project_Listing'!$R$16:$R$829,'N1.3_Project_Listing'!$B$16:$B$829,$B104,'N1.3_Project_Listing'!$D$16:$D$829,$B$78,'N1.3_Project_Listing'!$J$16:$J$829,W$16,'N1.3_Project_Listing'!$G$16:$G$829,$R$15)</f>
        <v>0</v>
      </c>
      <c r="X104" s="63">
        <f t="shared" si="178"/>
        <v>0</v>
      </c>
      <c r="Y104" s="116" t="s">
        <v>441</v>
      </c>
      <c r="Z104" s="67">
        <f>SUMIFS('N1.3_Project_Listing'!$P$16:$P$829,'N1.3_Project_Listing'!$B$16:$B$829,$B104,'N1.3_Project_Listing'!$D$16:$D$829,$B$78,'N1.3_Project_Listing'!$J$16:$J$829,Z$16,'N1.3_Project_Listing'!$G$16:$G$829,$R$15)</f>
        <v>0</v>
      </c>
      <c r="AA104" s="67">
        <f>SUMIFS('N1.3_Project_Listing'!$P$16:$P$829,'N1.3_Project_Listing'!$B$16:$B$829,$B104,'N1.3_Project_Listing'!$D$16:$D$829,$B$78,'N1.3_Project_Listing'!$J$16:$J$829,AA$16,'N1.3_Project_Listing'!$G$16:$G$829,$R$15)</f>
        <v>0</v>
      </c>
      <c r="AB104" s="67">
        <f>SUMIFS('N1.3_Project_Listing'!$P$16:$P$829,'N1.3_Project_Listing'!$B$16:$B$829,$B104,'N1.3_Project_Listing'!$D$16:$D$829,$B$78,'N1.3_Project_Listing'!$J$16:$J$829,AB$16,'N1.3_Project_Listing'!$G$16:$G$829,$R$15)</f>
        <v>0</v>
      </c>
      <c r="AC104" s="67">
        <f>SUMIFS('N1.3_Project_Listing'!$P$16:$P$829,'N1.3_Project_Listing'!$B$16:$B$829,$B104,'N1.3_Project_Listing'!$D$16:$D$829,$B$78,'N1.3_Project_Listing'!$J$16:$J$829,AC$16,'N1.3_Project_Listing'!$G$16:$G$829,$R$15)</f>
        <v>0</v>
      </c>
      <c r="AD104" s="67">
        <f>SUMIFS('N1.3_Project_Listing'!$P$16:$P$829,'N1.3_Project_Listing'!$B$16:$B$829,$B104,'N1.3_Project_Listing'!$D$16:$D$829,$B$78,'N1.3_Project_Listing'!$J$16:$J$829,AD$16,'N1.3_Project_Listing'!$G$16:$G$829,$R$15)</f>
        <v>0</v>
      </c>
      <c r="AE104" s="63">
        <f t="shared" si="179"/>
        <v>0</v>
      </c>
      <c r="AG104" s="158" t="str">
        <f t="shared" si="170"/>
        <v>-</v>
      </c>
      <c r="AH104" s="67">
        <f>SUMIFS('N1.3_Project_Listing'!$R$16:$R$829,'N1.3_Project_Listing'!$B$16:$B$829,$B104,'N1.3_Project_Listing'!$D$16:$D$829,$B$78,'N1.3_Project_Listing'!$J$16:$J$829,AH$16,'N1.3_Project_Listing'!$G$16:$G$829,$AG$15)</f>
        <v>0</v>
      </c>
      <c r="AI104" s="67">
        <f>SUMIFS('N1.3_Project_Listing'!$R$16:$R$829,'N1.3_Project_Listing'!$B$16:$B$829,$B104,'N1.3_Project_Listing'!$D$16:$D$829,$B$78,'N1.3_Project_Listing'!$J$16:$J$829,AI$16,'N1.3_Project_Listing'!$G$16:$G$829,$AG$15)</f>
        <v>0</v>
      </c>
      <c r="AJ104" s="67">
        <f>SUMIFS('N1.3_Project_Listing'!$R$16:$R$829,'N1.3_Project_Listing'!$B$16:$B$829,$B104,'N1.3_Project_Listing'!$D$16:$D$829,$B$78,'N1.3_Project_Listing'!$J$16:$J$829,AJ$16,'N1.3_Project_Listing'!$G$16:$G$829,$AG$15)</f>
        <v>0</v>
      </c>
      <c r="AK104" s="67">
        <f>SUMIFS('N1.3_Project_Listing'!$R$16:$R$829,'N1.3_Project_Listing'!$B$16:$B$829,$B104,'N1.3_Project_Listing'!$D$16:$D$829,$B$78,'N1.3_Project_Listing'!$J$16:$J$829,AK$16,'N1.3_Project_Listing'!$G$16:$G$829,$AG$15)</f>
        <v>0</v>
      </c>
      <c r="AL104" s="67">
        <f>SUMIFS('N1.3_Project_Listing'!$R$16:$R$829,'N1.3_Project_Listing'!$B$16:$B$829,$B104,'N1.3_Project_Listing'!$D$16:$D$829,$B$78,'N1.3_Project_Listing'!$J$16:$J$829,AL$16,'N1.3_Project_Listing'!$G$16:$G$829,$AG$15)</f>
        <v>0</v>
      </c>
      <c r="AM104" s="63">
        <f t="shared" si="180"/>
        <v>0</v>
      </c>
      <c r="AN104" s="116" t="s">
        <v>441</v>
      </c>
      <c r="AO104" s="67">
        <f>SUMIFS('N1.3_Project_Listing'!$P$16:$P$829,'N1.3_Project_Listing'!$B$16:$B$829,$B104,'N1.3_Project_Listing'!$D$16:$D$829,$B$78,'N1.3_Project_Listing'!$J$16:$J$829,AO$16,'N1.3_Project_Listing'!$G$16:$G$829,$AG$15)</f>
        <v>0</v>
      </c>
      <c r="AP104" s="67">
        <f>SUMIFS('N1.3_Project_Listing'!$P$16:$P$829,'N1.3_Project_Listing'!$B$16:$B$829,$B104,'N1.3_Project_Listing'!$D$16:$D$829,$B$78,'N1.3_Project_Listing'!$J$16:$J$829,AP$16,'N1.3_Project_Listing'!$G$16:$G$829,$AG$15)</f>
        <v>0</v>
      </c>
      <c r="AQ104" s="67">
        <f>SUMIFS('N1.3_Project_Listing'!$P$16:$P$829,'N1.3_Project_Listing'!$B$16:$B$829,$B104,'N1.3_Project_Listing'!$D$16:$D$829,$B$78,'N1.3_Project_Listing'!$J$16:$J$829,AQ$16,'N1.3_Project_Listing'!$G$16:$G$829,$AG$15)</f>
        <v>0</v>
      </c>
      <c r="AR104" s="67">
        <f>SUMIFS('N1.3_Project_Listing'!$P$16:$P$829,'N1.3_Project_Listing'!$B$16:$B$829,$B104,'N1.3_Project_Listing'!$D$16:$D$829,$B$78,'N1.3_Project_Listing'!$J$16:$J$829,AR$16,'N1.3_Project_Listing'!$G$16:$G$829,$AG$15)</f>
        <v>0</v>
      </c>
      <c r="AS104" s="67">
        <f>SUMIFS('N1.3_Project_Listing'!$P$16:$P$829,'N1.3_Project_Listing'!$B$16:$B$829,$B104,'N1.3_Project_Listing'!$D$16:$D$829,$B$78,'N1.3_Project_Listing'!$J$16:$J$829,AS$16,'N1.3_Project_Listing'!$G$16:$G$829,$AG$15)</f>
        <v>0</v>
      </c>
      <c r="AT104" s="63">
        <f t="shared" si="181"/>
        <v>0</v>
      </c>
      <c r="AV104" s="158" t="str">
        <f t="shared" si="171"/>
        <v>-</v>
      </c>
      <c r="AW104" s="67">
        <f>SUMIFS('N1.3_Project_Listing'!$R$16:$R$829,'N1.3_Project_Listing'!$B$16:$B$829,$B104,'N1.3_Project_Listing'!$D$16:$D$829,$B$78,'N1.3_Project_Listing'!$J$16:$J$829,AW$16,'N1.3_Project_Listing'!$G$16:$G$829,$AV$15)</f>
        <v>0</v>
      </c>
      <c r="AX104" s="67">
        <f>SUMIFS('N1.3_Project_Listing'!$R$16:$R$829,'N1.3_Project_Listing'!$B$16:$B$829,$B104,'N1.3_Project_Listing'!$D$16:$D$829,$B$78,'N1.3_Project_Listing'!$J$16:$J$829,AX$16,'N1.3_Project_Listing'!$G$16:$G$829,$AV$15)</f>
        <v>0</v>
      </c>
      <c r="AY104" s="67">
        <f>SUMIFS('N1.3_Project_Listing'!$R$16:$R$829,'N1.3_Project_Listing'!$B$16:$B$829,$B104,'N1.3_Project_Listing'!$D$16:$D$829,$B$78,'N1.3_Project_Listing'!$J$16:$J$829,AY$16,'N1.3_Project_Listing'!$G$16:$G$829,$AV$15)</f>
        <v>0</v>
      </c>
      <c r="AZ104" s="67">
        <f>SUMIFS('N1.3_Project_Listing'!$R$16:$R$829,'N1.3_Project_Listing'!$B$16:$B$829,$B104,'N1.3_Project_Listing'!$D$16:$D$829,$B$78,'N1.3_Project_Listing'!$J$16:$J$829,AZ$16,'N1.3_Project_Listing'!$G$16:$G$829,$AV$15)</f>
        <v>0</v>
      </c>
      <c r="BA104" s="67">
        <f>SUMIFS('N1.3_Project_Listing'!$R$16:$R$829,'N1.3_Project_Listing'!$B$16:$B$829,$B104,'N1.3_Project_Listing'!$D$16:$D$829,$B$78,'N1.3_Project_Listing'!$J$16:$J$829,BA$16,'N1.3_Project_Listing'!$G$16:$G$829,$AV$15)</f>
        <v>0</v>
      </c>
      <c r="BB104" s="63">
        <f t="shared" si="182"/>
        <v>0</v>
      </c>
      <c r="BC104" s="116" t="s">
        <v>441</v>
      </c>
      <c r="BD104" s="67">
        <f>SUMIFS('N1.3_Project_Listing'!$P$16:$P$829,'N1.3_Project_Listing'!$B$16:$B$829,$B104,'N1.3_Project_Listing'!$D$16:$D$829,$B$78,'N1.3_Project_Listing'!$J$16:$J$829,BD$16,'N1.3_Project_Listing'!$G$16:$G$829,$AV$15)</f>
        <v>0</v>
      </c>
      <c r="BE104" s="67">
        <f>SUMIFS('N1.3_Project_Listing'!$P$16:$P$829,'N1.3_Project_Listing'!$B$16:$B$829,$B104,'N1.3_Project_Listing'!$D$16:$D$829,$B$78,'N1.3_Project_Listing'!$J$16:$J$829,BE$16,'N1.3_Project_Listing'!$G$16:$G$829,$AV$15)</f>
        <v>0</v>
      </c>
      <c r="BF104" s="67">
        <f>SUMIFS('N1.3_Project_Listing'!$P$16:$P$829,'N1.3_Project_Listing'!$B$16:$B$829,$B104,'N1.3_Project_Listing'!$D$16:$D$829,$B$78,'N1.3_Project_Listing'!$J$16:$J$829,BF$16,'N1.3_Project_Listing'!$G$16:$G$829,$AV$15)</f>
        <v>0</v>
      </c>
      <c r="BG104" s="67">
        <f>SUMIFS('N1.3_Project_Listing'!$P$16:$P$829,'N1.3_Project_Listing'!$B$16:$B$829,$B104,'N1.3_Project_Listing'!$D$16:$D$829,$B$78,'N1.3_Project_Listing'!$J$16:$J$829,BG$16,'N1.3_Project_Listing'!$G$16:$G$829,$AV$15)</f>
        <v>0</v>
      </c>
      <c r="BH104" s="67">
        <f>SUMIFS('N1.3_Project_Listing'!$P$16:$P$829,'N1.3_Project_Listing'!$B$16:$B$829,$B104,'N1.3_Project_Listing'!$D$16:$D$829,$B$78,'N1.3_Project_Listing'!$J$16:$J$829,BH$16,'N1.3_Project_Listing'!$G$16:$G$829,$AV$15)</f>
        <v>0</v>
      </c>
      <c r="BI104" s="63">
        <f t="shared" si="183"/>
        <v>0</v>
      </c>
      <c r="BK104" s="158" t="str">
        <f t="shared" si="172"/>
        <v>-</v>
      </c>
      <c r="BL104" s="67">
        <f>SUMIFS('N1.3_Project_Listing'!$R$16:$R$829,'N1.3_Project_Listing'!$B$16:$B$829,$B104,'N1.3_Project_Listing'!$D$16:$D$829,$B$78,'N1.3_Project_Listing'!$J$16:$J$829,BL$16,'N1.3_Project_Listing'!$G$16:$G$829,$BK$15)</f>
        <v>0</v>
      </c>
      <c r="BM104" s="67">
        <f>SUMIFS('N1.3_Project_Listing'!$R$16:$R$829,'N1.3_Project_Listing'!$B$16:$B$829,$B104,'N1.3_Project_Listing'!$D$16:$D$829,$B$78,'N1.3_Project_Listing'!$J$16:$J$829,BM$16,'N1.3_Project_Listing'!$G$16:$G$829,$BK$15)</f>
        <v>0</v>
      </c>
      <c r="BN104" s="67">
        <f>SUMIFS('N1.3_Project_Listing'!$R$16:$R$829,'N1.3_Project_Listing'!$B$16:$B$829,$B104,'N1.3_Project_Listing'!$D$16:$D$829,$B$78,'N1.3_Project_Listing'!$J$16:$J$829,BN$16,'N1.3_Project_Listing'!$G$16:$G$829,$BK$15)</f>
        <v>0</v>
      </c>
      <c r="BO104" s="67">
        <f>SUMIFS('N1.3_Project_Listing'!$R$16:$R$829,'N1.3_Project_Listing'!$B$16:$B$829,$B104,'N1.3_Project_Listing'!$D$16:$D$829,$B$78,'N1.3_Project_Listing'!$J$16:$J$829,BO$16,'N1.3_Project_Listing'!$G$16:$G$829,$BK$15)</f>
        <v>0</v>
      </c>
      <c r="BP104" s="67">
        <f>SUMIFS('N1.3_Project_Listing'!$R$16:$R$829,'N1.3_Project_Listing'!$B$16:$B$829,$B104,'N1.3_Project_Listing'!$D$16:$D$829,$B$78,'N1.3_Project_Listing'!$J$16:$J$829,BP$16,'N1.3_Project_Listing'!$G$16:$G$829,$BK$15)</f>
        <v>0</v>
      </c>
      <c r="BQ104" s="63">
        <f t="shared" si="184"/>
        <v>0</v>
      </c>
      <c r="BR104" s="116" t="s">
        <v>441</v>
      </c>
      <c r="BS104" s="67">
        <f>SUMIFS('N1.3_Project_Listing'!$P$16:$P$829,'N1.3_Project_Listing'!$B$16:$B$829,$B104,'N1.3_Project_Listing'!$D$16:$D$829,$B$78,'N1.3_Project_Listing'!$J$16:$J$829,BS$16,'N1.3_Project_Listing'!$G$16:$G$829,$BK$15)</f>
        <v>0</v>
      </c>
      <c r="BT104" s="67">
        <f>SUMIFS('N1.3_Project_Listing'!$P$16:$P$829,'N1.3_Project_Listing'!$B$16:$B$829,$B104,'N1.3_Project_Listing'!$D$16:$D$829,$B$78,'N1.3_Project_Listing'!$J$16:$J$829,BT$16,'N1.3_Project_Listing'!$G$16:$G$829,$BK$15)</f>
        <v>0</v>
      </c>
      <c r="BU104" s="67">
        <f>SUMIFS('N1.3_Project_Listing'!$P$16:$P$829,'N1.3_Project_Listing'!$B$16:$B$829,$B104,'N1.3_Project_Listing'!$D$16:$D$829,$B$78,'N1.3_Project_Listing'!$J$16:$J$829,BU$16,'N1.3_Project_Listing'!$G$16:$G$829,$BK$15)</f>
        <v>0</v>
      </c>
      <c r="BV104" s="67">
        <f>SUMIFS('N1.3_Project_Listing'!$P$16:$P$829,'N1.3_Project_Listing'!$B$16:$B$829,$B104,'N1.3_Project_Listing'!$D$16:$D$829,$B$78,'N1.3_Project_Listing'!$J$16:$J$829,BV$16,'N1.3_Project_Listing'!$G$16:$G$829,$BK$15)</f>
        <v>0</v>
      </c>
      <c r="BW104" s="67">
        <f>SUMIFS('N1.3_Project_Listing'!$P$16:$P$829,'N1.3_Project_Listing'!$B$16:$B$829,$B104,'N1.3_Project_Listing'!$D$16:$D$829,$B$78,'N1.3_Project_Listing'!$J$16:$J$829,BW$16,'N1.3_Project_Listing'!$G$16:$G$829,$BK$15)</f>
        <v>0</v>
      </c>
      <c r="BX104" s="63">
        <f t="shared" si="185"/>
        <v>0</v>
      </c>
    </row>
    <row r="105" spans="2:76" hidden="1">
      <c r="B105" s="132" t="str">
        <f t="shared" si="186"/>
        <v>No entry required</v>
      </c>
      <c r="C105" s="158" t="str">
        <f t="shared" si="186"/>
        <v>-</v>
      </c>
      <c r="D105" s="63">
        <f t="shared" si="174"/>
        <v>0</v>
      </c>
      <c r="E105" s="63">
        <f t="shared" si="161"/>
        <v>0</v>
      </c>
      <c r="F105" s="63">
        <f t="shared" si="162"/>
        <v>0</v>
      </c>
      <c r="G105" s="63">
        <f t="shared" si="163"/>
        <v>0</v>
      </c>
      <c r="H105" s="63">
        <f t="shared" si="164"/>
        <v>0</v>
      </c>
      <c r="I105" s="63">
        <f t="shared" si="175"/>
        <v>0</v>
      </c>
      <c r="J105" s="116" t="s">
        <v>441</v>
      </c>
      <c r="K105" s="63">
        <f t="shared" si="165"/>
        <v>0</v>
      </c>
      <c r="L105" s="63">
        <f t="shared" si="166"/>
        <v>0</v>
      </c>
      <c r="M105" s="63">
        <f t="shared" si="167"/>
        <v>0</v>
      </c>
      <c r="N105" s="63">
        <f t="shared" si="168"/>
        <v>0</v>
      </c>
      <c r="O105" s="63">
        <f t="shared" si="169"/>
        <v>0</v>
      </c>
      <c r="P105" s="63">
        <f t="shared" si="176"/>
        <v>0</v>
      </c>
      <c r="R105" s="158" t="str">
        <f t="shared" si="177"/>
        <v>-</v>
      </c>
      <c r="S105" s="67">
        <f>SUMIFS('N1.3_Project_Listing'!$R$16:$R$829,'N1.3_Project_Listing'!$B$16:$B$829,$B105,'N1.3_Project_Listing'!$D$16:$D$829,$B$78,'N1.3_Project_Listing'!$J$16:$J$829,S$16,'N1.3_Project_Listing'!$G$16:$G$829,$R$15)</f>
        <v>0</v>
      </c>
      <c r="T105" s="67">
        <f>SUMIFS('N1.3_Project_Listing'!$R$16:$R$829,'N1.3_Project_Listing'!$B$16:$B$829,$B105,'N1.3_Project_Listing'!$D$16:$D$829,$B$78,'N1.3_Project_Listing'!$J$16:$J$829,T$16,'N1.3_Project_Listing'!$G$16:$G$829,$R$15)</f>
        <v>0</v>
      </c>
      <c r="U105" s="67">
        <f>SUMIFS('N1.3_Project_Listing'!$R$16:$R$829,'N1.3_Project_Listing'!$B$16:$B$829,$B105,'N1.3_Project_Listing'!$D$16:$D$829,$B$78,'N1.3_Project_Listing'!$J$16:$J$829,U$16,'N1.3_Project_Listing'!$G$16:$G$829,$R$15)</f>
        <v>0</v>
      </c>
      <c r="V105" s="67">
        <f>SUMIFS('N1.3_Project_Listing'!$R$16:$R$829,'N1.3_Project_Listing'!$B$16:$B$829,$B105,'N1.3_Project_Listing'!$D$16:$D$829,$B$78,'N1.3_Project_Listing'!$J$16:$J$829,V$16,'N1.3_Project_Listing'!$G$16:$G$829,$R$15)</f>
        <v>0</v>
      </c>
      <c r="W105" s="67">
        <f>SUMIFS('N1.3_Project_Listing'!$R$16:$R$829,'N1.3_Project_Listing'!$B$16:$B$829,$B105,'N1.3_Project_Listing'!$D$16:$D$829,$B$78,'N1.3_Project_Listing'!$J$16:$J$829,W$16,'N1.3_Project_Listing'!$G$16:$G$829,$R$15)</f>
        <v>0</v>
      </c>
      <c r="X105" s="63">
        <f t="shared" si="178"/>
        <v>0</v>
      </c>
      <c r="Y105" s="116" t="s">
        <v>441</v>
      </c>
      <c r="Z105" s="67">
        <f>SUMIFS('N1.3_Project_Listing'!$P$16:$P$829,'N1.3_Project_Listing'!$B$16:$B$829,$B105,'N1.3_Project_Listing'!$D$16:$D$829,$B$78,'N1.3_Project_Listing'!$J$16:$J$829,Z$16,'N1.3_Project_Listing'!$G$16:$G$829,$R$15)</f>
        <v>0</v>
      </c>
      <c r="AA105" s="67">
        <f>SUMIFS('N1.3_Project_Listing'!$P$16:$P$829,'N1.3_Project_Listing'!$B$16:$B$829,$B105,'N1.3_Project_Listing'!$D$16:$D$829,$B$78,'N1.3_Project_Listing'!$J$16:$J$829,AA$16,'N1.3_Project_Listing'!$G$16:$G$829,$R$15)</f>
        <v>0</v>
      </c>
      <c r="AB105" s="67">
        <f>SUMIFS('N1.3_Project_Listing'!$P$16:$P$829,'N1.3_Project_Listing'!$B$16:$B$829,$B105,'N1.3_Project_Listing'!$D$16:$D$829,$B$78,'N1.3_Project_Listing'!$J$16:$J$829,AB$16,'N1.3_Project_Listing'!$G$16:$G$829,$R$15)</f>
        <v>0</v>
      </c>
      <c r="AC105" s="67">
        <f>SUMIFS('N1.3_Project_Listing'!$P$16:$P$829,'N1.3_Project_Listing'!$B$16:$B$829,$B105,'N1.3_Project_Listing'!$D$16:$D$829,$B$78,'N1.3_Project_Listing'!$J$16:$J$829,AC$16,'N1.3_Project_Listing'!$G$16:$G$829,$R$15)</f>
        <v>0</v>
      </c>
      <c r="AD105" s="67">
        <f>SUMIFS('N1.3_Project_Listing'!$P$16:$P$829,'N1.3_Project_Listing'!$B$16:$B$829,$B105,'N1.3_Project_Listing'!$D$16:$D$829,$B$78,'N1.3_Project_Listing'!$J$16:$J$829,AD$16,'N1.3_Project_Listing'!$G$16:$G$829,$R$15)</f>
        <v>0</v>
      </c>
      <c r="AE105" s="63">
        <f t="shared" si="179"/>
        <v>0</v>
      </c>
      <c r="AG105" s="158" t="str">
        <f t="shared" si="170"/>
        <v>-</v>
      </c>
      <c r="AH105" s="67">
        <f>SUMIFS('N1.3_Project_Listing'!$R$16:$R$829,'N1.3_Project_Listing'!$B$16:$B$829,$B105,'N1.3_Project_Listing'!$D$16:$D$829,$B$78,'N1.3_Project_Listing'!$J$16:$J$829,AH$16,'N1.3_Project_Listing'!$G$16:$G$829,$AG$15)</f>
        <v>0</v>
      </c>
      <c r="AI105" s="67">
        <f>SUMIFS('N1.3_Project_Listing'!$R$16:$R$829,'N1.3_Project_Listing'!$B$16:$B$829,$B105,'N1.3_Project_Listing'!$D$16:$D$829,$B$78,'N1.3_Project_Listing'!$J$16:$J$829,AI$16,'N1.3_Project_Listing'!$G$16:$G$829,$AG$15)</f>
        <v>0</v>
      </c>
      <c r="AJ105" s="67">
        <f>SUMIFS('N1.3_Project_Listing'!$R$16:$R$829,'N1.3_Project_Listing'!$B$16:$B$829,$B105,'N1.3_Project_Listing'!$D$16:$D$829,$B$78,'N1.3_Project_Listing'!$J$16:$J$829,AJ$16,'N1.3_Project_Listing'!$G$16:$G$829,$AG$15)</f>
        <v>0</v>
      </c>
      <c r="AK105" s="67">
        <f>SUMIFS('N1.3_Project_Listing'!$R$16:$R$829,'N1.3_Project_Listing'!$B$16:$B$829,$B105,'N1.3_Project_Listing'!$D$16:$D$829,$B$78,'N1.3_Project_Listing'!$J$16:$J$829,AK$16,'N1.3_Project_Listing'!$G$16:$G$829,$AG$15)</f>
        <v>0</v>
      </c>
      <c r="AL105" s="67">
        <f>SUMIFS('N1.3_Project_Listing'!$R$16:$R$829,'N1.3_Project_Listing'!$B$16:$B$829,$B105,'N1.3_Project_Listing'!$D$16:$D$829,$B$78,'N1.3_Project_Listing'!$J$16:$J$829,AL$16,'N1.3_Project_Listing'!$G$16:$G$829,$AG$15)</f>
        <v>0</v>
      </c>
      <c r="AM105" s="63">
        <f t="shared" si="180"/>
        <v>0</v>
      </c>
      <c r="AN105" s="116" t="s">
        <v>441</v>
      </c>
      <c r="AO105" s="67">
        <f>SUMIFS('N1.3_Project_Listing'!$P$16:$P$829,'N1.3_Project_Listing'!$B$16:$B$829,$B105,'N1.3_Project_Listing'!$D$16:$D$829,$B$78,'N1.3_Project_Listing'!$J$16:$J$829,AO$16,'N1.3_Project_Listing'!$G$16:$G$829,$AG$15)</f>
        <v>0</v>
      </c>
      <c r="AP105" s="67">
        <f>SUMIFS('N1.3_Project_Listing'!$P$16:$P$829,'N1.3_Project_Listing'!$B$16:$B$829,$B105,'N1.3_Project_Listing'!$D$16:$D$829,$B$78,'N1.3_Project_Listing'!$J$16:$J$829,AP$16,'N1.3_Project_Listing'!$G$16:$G$829,$AG$15)</f>
        <v>0</v>
      </c>
      <c r="AQ105" s="67">
        <f>SUMIFS('N1.3_Project_Listing'!$P$16:$P$829,'N1.3_Project_Listing'!$B$16:$B$829,$B105,'N1.3_Project_Listing'!$D$16:$D$829,$B$78,'N1.3_Project_Listing'!$J$16:$J$829,AQ$16,'N1.3_Project_Listing'!$G$16:$G$829,$AG$15)</f>
        <v>0</v>
      </c>
      <c r="AR105" s="67">
        <f>SUMIFS('N1.3_Project_Listing'!$P$16:$P$829,'N1.3_Project_Listing'!$B$16:$B$829,$B105,'N1.3_Project_Listing'!$D$16:$D$829,$B$78,'N1.3_Project_Listing'!$J$16:$J$829,AR$16,'N1.3_Project_Listing'!$G$16:$G$829,$AG$15)</f>
        <v>0</v>
      </c>
      <c r="AS105" s="67">
        <f>SUMIFS('N1.3_Project_Listing'!$P$16:$P$829,'N1.3_Project_Listing'!$B$16:$B$829,$B105,'N1.3_Project_Listing'!$D$16:$D$829,$B$78,'N1.3_Project_Listing'!$J$16:$J$829,AS$16,'N1.3_Project_Listing'!$G$16:$G$829,$AG$15)</f>
        <v>0</v>
      </c>
      <c r="AT105" s="63">
        <f t="shared" si="181"/>
        <v>0</v>
      </c>
      <c r="AV105" s="158" t="str">
        <f t="shared" si="171"/>
        <v>-</v>
      </c>
      <c r="AW105" s="67">
        <f>SUMIFS('N1.3_Project_Listing'!$R$16:$R$829,'N1.3_Project_Listing'!$B$16:$B$829,$B105,'N1.3_Project_Listing'!$D$16:$D$829,$B$78,'N1.3_Project_Listing'!$J$16:$J$829,AW$16,'N1.3_Project_Listing'!$G$16:$G$829,$AV$15)</f>
        <v>0</v>
      </c>
      <c r="AX105" s="67">
        <f>SUMIFS('N1.3_Project_Listing'!$R$16:$R$829,'N1.3_Project_Listing'!$B$16:$B$829,$B105,'N1.3_Project_Listing'!$D$16:$D$829,$B$78,'N1.3_Project_Listing'!$J$16:$J$829,AX$16,'N1.3_Project_Listing'!$G$16:$G$829,$AV$15)</f>
        <v>0</v>
      </c>
      <c r="AY105" s="67">
        <f>SUMIFS('N1.3_Project_Listing'!$R$16:$R$829,'N1.3_Project_Listing'!$B$16:$B$829,$B105,'N1.3_Project_Listing'!$D$16:$D$829,$B$78,'N1.3_Project_Listing'!$J$16:$J$829,AY$16,'N1.3_Project_Listing'!$G$16:$G$829,$AV$15)</f>
        <v>0</v>
      </c>
      <c r="AZ105" s="67">
        <f>SUMIFS('N1.3_Project_Listing'!$R$16:$R$829,'N1.3_Project_Listing'!$B$16:$B$829,$B105,'N1.3_Project_Listing'!$D$16:$D$829,$B$78,'N1.3_Project_Listing'!$J$16:$J$829,AZ$16,'N1.3_Project_Listing'!$G$16:$G$829,$AV$15)</f>
        <v>0</v>
      </c>
      <c r="BA105" s="67">
        <f>SUMIFS('N1.3_Project_Listing'!$R$16:$R$829,'N1.3_Project_Listing'!$B$16:$B$829,$B105,'N1.3_Project_Listing'!$D$16:$D$829,$B$78,'N1.3_Project_Listing'!$J$16:$J$829,BA$16,'N1.3_Project_Listing'!$G$16:$G$829,$AV$15)</f>
        <v>0</v>
      </c>
      <c r="BB105" s="63">
        <f t="shared" si="182"/>
        <v>0</v>
      </c>
      <c r="BC105" s="116" t="s">
        <v>441</v>
      </c>
      <c r="BD105" s="67">
        <f>SUMIFS('N1.3_Project_Listing'!$P$16:$P$829,'N1.3_Project_Listing'!$B$16:$B$829,$B105,'N1.3_Project_Listing'!$D$16:$D$829,$B$78,'N1.3_Project_Listing'!$J$16:$J$829,BD$16,'N1.3_Project_Listing'!$G$16:$G$829,$AV$15)</f>
        <v>0</v>
      </c>
      <c r="BE105" s="67">
        <f>SUMIFS('N1.3_Project_Listing'!$P$16:$P$829,'N1.3_Project_Listing'!$B$16:$B$829,$B105,'N1.3_Project_Listing'!$D$16:$D$829,$B$78,'N1.3_Project_Listing'!$J$16:$J$829,BE$16,'N1.3_Project_Listing'!$G$16:$G$829,$AV$15)</f>
        <v>0</v>
      </c>
      <c r="BF105" s="67">
        <f>SUMIFS('N1.3_Project_Listing'!$P$16:$P$829,'N1.3_Project_Listing'!$B$16:$B$829,$B105,'N1.3_Project_Listing'!$D$16:$D$829,$B$78,'N1.3_Project_Listing'!$J$16:$J$829,BF$16,'N1.3_Project_Listing'!$G$16:$G$829,$AV$15)</f>
        <v>0</v>
      </c>
      <c r="BG105" s="67">
        <f>SUMIFS('N1.3_Project_Listing'!$P$16:$P$829,'N1.3_Project_Listing'!$B$16:$B$829,$B105,'N1.3_Project_Listing'!$D$16:$D$829,$B$78,'N1.3_Project_Listing'!$J$16:$J$829,BG$16,'N1.3_Project_Listing'!$G$16:$G$829,$AV$15)</f>
        <v>0</v>
      </c>
      <c r="BH105" s="67">
        <f>SUMIFS('N1.3_Project_Listing'!$P$16:$P$829,'N1.3_Project_Listing'!$B$16:$B$829,$B105,'N1.3_Project_Listing'!$D$16:$D$829,$B$78,'N1.3_Project_Listing'!$J$16:$J$829,BH$16,'N1.3_Project_Listing'!$G$16:$G$829,$AV$15)</f>
        <v>0</v>
      </c>
      <c r="BI105" s="63">
        <f t="shared" si="183"/>
        <v>0</v>
      </c>
      <c r="BK105" s="158" t="str">
        <f t="shared" si="172"/>
        <v>-</v>
      </c>
      <c r="BL105" s="67">
        <f>SUMIFS('N1.3_Project_Listing'!$R$16:$R$829,'N1.3_Project_Listing'!$B$16:$B$829,$B105,'N1.3_Project_Listing'!$D$16:$D$829,$B$78,'N1.3_Project_Listing'!$J$16:$J$829,BL$16,'N1.3_Project_Listing'!$G$16:$G$829,$BK$15)</f>
        <v>0</v>
      </c>
      <c r="BM105" s="67">
        <f>SUMIFS('N1.3_Project_Listing'!$R$16:$R$829,'N1.3_Project_Listing'!$B$16:$B$829,$B105,'N1.3_Project_Listing'!$D$16:$D$829,$B$78,'N1.3_Project_Listing'!$J$16:$J$829,BM$16,'N1.3_Project_Listing'!$G$16:$G$829,$BK$15)</f>
        <v>0</v>
      </c>
      <c r="BN105" s="67">
        <f>SUMIFS('N1.3_Project_Listing'!$R$16:$R$829,'N1.3_Project_Listing'!$B$16:$B$829,$B105,'N1.3_Project_Listing'!$D$16:$D$829,$B$78,'N1.3_Project_Listing'!$J$16:$J$829,BN$16,'N1.3_Project_Listing'!$G$16:$G$829,$BK$15)</f>
        <v>0</v>
      </c>
      <c r="BO105" s="67">
        <f>SUMIFS('N1.3_Project_Listing'!$R$16:$R$829,'N1.3_Project_Listing'!$B$16:$B$829,$B105,'N1.3_Project_Listing'!$D$16:$D$829,$B$78,'N1.3_Project_Listing'!$J$16:$J$829,BO$16,'N1.3_Project_Listing'!$G$16:$G$829,$BK$15)</f>
        <v>0</v>
      </c>
      <c r="BP105" s="67">
        <f>SUMIFS('N1.3_Project_Listing'!$R$16:$R$829,'N1.3_Project_Listing'!$B$16:$B$829,$B105,'N1.3_Project_Listing'!$D$16:$D$829,$B$78,'N1.3_Project_Listing'!$J$16:$J$829,BP$16,'N1.3_Project_Listing'!$G$16:$G$829,$BK$15)</f>
        <v>0</v>
      </c>
      <c r="BQ105" s="63">
        <f t="shared" si="184"/>
        <v>0</v>
      </c>
      <c r="BR105" s="116" t="s">
        <v>441</v>
      </c>
      <c r="BS105" s="67">
        <f>SUMIFS('N1.3_Project_Listing'!$P$16:$P$829,'N1.3_Project_Listing'!$B$16:$B$829,$B105,'N1.3_Project_Listing'!$D$16:$D$829,$B$78,'N1.3_Project_Listing'!$J$16:$J$829,BS$16,'N1.3_Project_Listing'!$G$16:$G$829,$BK$15)</f>
        <v>0</v>
      </c>
      <c r="BT105" s="67">
        <f>SUMIFS('N1.3_Project_Listing'!$P$16:$P$829,'N1.3_Project_Listing'!$B$16:$B$829,$B105,'N1.3_Project_Listing'!$D$16:$D$829,$B$78,'N1.3_Project_Listing'!$J$16:$J$829,BT$16,'N1.3_Project_Listing'!$G$16:$G$829,$BK$15)</f>
        <v>0</v>
      </c>
      <c r="BU105" s="67">
        <f>SUMIFS('N1.3_Project_Listing'!$P$16:$P$829,'N1.3_Project_Listing'!$B$16:$B$829,$B105,'N1.3_Project_Listing'!$D$16:$D$829,$B$78,'N1.3_Project_Listing'!$J$16:$J$829,BU$16,'N1.3_Project_Listing'!$G$16:$G$829,$BK$15)</f>
        <v>0</v>
      </c>
      <c r="BV105" s="67">
        <f>SUMIFS('N1.3_Project_Listing'!$P$16:$P$829,'N1.3_Project_Listing'!$B$16:$B$829,$B105,'N1.3_Project_Listing'!$D$16:$D$829,$B$78,'N1.3_Project_Listing'!$J$16:$J$829,BV$16,'N1.3_Project_Listing'!$G$16:$G$829,$BK$15)</f>
        <v>0</v>
      </c>
      <c r="BW105" s="67">
        <f>SUMIFS('N1.3_Project_Listing'!$P$16:$P$829,'N1.3_Project_Listing'!$B$16:$B$829,$B105,'N1.3_Project_Listing'!$D$16:$D$829,$B$78,'N1.3_Project_Listing'!$J$16:$J$829,BW$16,'N1.3_Project_Listing'!$G$16:$G$829,$BK$15)</f>
        <v>0</v>
      </c>
      <c r="BX105" s="63">
        <f t="shared" si="185"/>
        <v>0</v>
      </c>
    </row>
    <row r="106" spans="2:76" hidden="1">
      <c r="B106" s="132" t="str">
        <f t="shared" si="186"/>
        <v>No entry required</v>
      </c>
      <c r="C106" s="158" t="str">
        <f t="shared" si="186"/>
        <v>-</v>
      </c>
      <c r="D106" s="63">
        <f t="shared" si="174"/>
        <v>0</v>
      </c>
      <c r="E106" s="63">
        <f t="shared" si="161"/>
        <v>0</v>
      </c>
      <c r="F106" s="63">
        <f t="shared" si="162"/>
        <v>0</v>
      </c>
      <c r="G106" s="63">
        <f t="shared" si="163"/>
        <v>0</v>
      </c>
      <c r="H106" s="63">
        <f t="shared" si="164"/>
        <v>0</v>
      </c>
      <c r="I106" s="63">
        <f t="shared" si="175"/>
        <v>0</v>
      </c>
      <c r="J106" s="116" t="s">
        <v>441</v>
      </c>
      <c r="K106" s="63">
        <f t="shared" si="165"/>
        <v>0</v>
      </c>
      <c r="L106" s="63">
        <f t="shared" si="166"/>
        <v>0</v>
      </c>
      <c r="M106" s="63">
        <f t="shared" si="167"/>
        <v>0</v>
      </c>
      <c r="N106" s="63">
        <f t="shared" si="168"/>
        <v>0</v>
      </c>
      <c r="O106" s="63">
        <f t="shared" si="169"/>
        <v>0</v>
      </c>
      <c r="P106" s="63">
        <f t="shared" si="176"/>
        <v>0</v>
      </c>
      <c r="R106" s="158" t="str">
        <f t="shared" si="177"/>
        <v>-</v>
      </c>
      <c r="S106" s="67">
        <f>SUMIFS('N1.3_Project_Listing'!$R$16:$R$829,'N1.3_Project_Listing'!$B$16:$B$829,$B106,'N1.3_Project_Listing'!$D$16:$D$829,$B$78,'N1.3_Project_Listing'!$J$16:$J$829,S$16,'N1.3_Project_Listing'!$G$16:$G$829,$R$15)</f>
        <v>0</v>
      </c>
      <c r="T106" s="67">
        <f>SUMIFS('N1.3_Project_Listing'!$R$16:$R$829,'N1.3_Project_Listing'!$B$16:$B$829,$B106,'N1.3_Project_Listing'!$D$16:$D$829,$B$78,'N1.3_Project_Listing'!$J$16:$J$829,T$16,'N1.3_Project_Listing'!$G$16:$G$829,$R$15)</f>
        <v>0</v>
      </c>
      <c r="U106" s="67">
        <f>SUMIFS('N1.3_Project_Listing'!$R$16:$R$829,'N1.3_Project_Listing'!$B$16:$B$829,$B106,'N1.3_Project_Listing'!$D$16:$D$829,$B$78,'N1.3_Project_Listing'!$J$16:$J$829,U$16,'N1.3_Project_Listing'!$G$16:$G$829,$R$15)</f>
        <v>0</v>
      </c>
      <c r="V106" s="67">
        <f>SUMIFS('N1.3_Project_Listing'!$R$16:$R$829,'N1.3_Project_Listing'!$B$16:$B$829,$B106,'N1.3_Project_Listing'!$D$16:$D$829,$B$78,'N1.3_Project_Listing'!$J$16:$J$829,V$16,'N1.3_Project_Listing'!$G$16:$G$829,$R$15)</f>
        <v>0</v>
      </c>
      <c r="W106" s="67">
        <f>SUMIFS('N1.3_Project_Listing'!$R$16:$R$829,'N1.3_Project_Listing'!$B$16:$B$829,$B106,'N1.3_Project_Listing'!$D$16:$D$829,$B$78,'N1.3_Project_Listing'!$J$16:$J$829,W$16,'N1.3_Project_Listing'!$G$16:$G$829,$R$15)</f>
        <v>0</v>
      </c>
      <c r="X106" s="63">
        <f t="shared" si="178"/>
        <v>0</v>
      </c>
      <c r="Y106" s="116" t="s">
        <v>441</v>
      </c>
      <c r="Z106" s="67">
        <f>SUMIFS('N1.3_Project_Listing'!$P$16:$P$829,'N1.3_Project_Listing'!$B$16:$B$829,$B106,'N1.3_Project_Listing'!$D$16:$D$829,$B$78,'N1.3_Project_Listing'!$J$16:$J$829,Z$16,'N1.3_Project_Listing'!$G$16:$G$829,$R$15)</f>
        <v>0</v>
      </c>
      <c r="AA106" s="67">
        <f>SUMIFS('N1.3_Project_Listing'!$P$16:$P$829,'N1.3_Project_Listing'!$B$16:$B$829,$B106,'N1.3_Project_Listing'!$D$16:$D$829,$B$78,'N1.3_Project_Listing'!$J$16:$J$829,AA$16,'N1.3_Project_Listing'!$G$16:$G$829,$R$15)</f>
        <v>0</v>
      </c>
      <c r="AB106" s="67">
        <f>SUMIFS('N1.3_Project_Listing'!$P$16:$P$829,'N1.3_Project_Listing'!$B$16:$B$829,$B106,'N1.3_Project_Listing'!$D$16:$D$829,$B$78,'N1.3_Project_Listing'!$J$16:$J$829,AB$16,'N1.3_Project_Listing'!$G$16:$G$829,$R$15)</f>
        <v>0</v>
      </c>
      <c r="AC106" s="67">
        <f>SUMIFS('N1.3_Project_Listing'!$P$16:$P$829,'N1.3_Project_Listing'!$B$16:$B$829,$B106,'N1.3_Project_Listing'!$D$16:$D$829,$B$78,'N1.3_Project_Listing'!$J$16:$J$829,AC$16,'N1.3_Project_Listing'!$G$16:$G$829,$R$15)</f>
        <v>0</v>
      </c>
      <c r="AD106" s="67">
        <f>SUMIFS('N1.3_Project_Listing'!$P$16:$P$829,'N1.3_Project_Listing'!$B$16:$B$829,$B106,'N1.3_Project_Listing'!$D$16:$D$829,$B$78,'N1.3_Project_Listing'!$J$16:$J$829,AD$16,'N1.3_Project_Listing'!$G$16:$G$829,$R$15)</f>
        <v>0</v>
      </c>
      <c r="AE106" s="63">
        <f t="shared" si="179"/>
        <v>0</v>
      </c>
      <c r="AG106" s="158" t="str">
        <f t="shared" si="170"/>
        <v>-</v>
      </c>
      <c r="AH106" s="67">
        <f>SUMIFS('N1.3_Project_Listing'!$R$16:$R$829,'N1.3_Project_Listing'!$B$16:$B$829,$B106,'N1.3_Project_Listing'!$D$16:$D$829,$B$78,'N1.3_Project_Listing'!$J$16:$J$829,AH$16,'N1.3_Project_Listing'!$G$16:$G$829,$AG$15)</f>
        <v>0</v>
      </c>
      <c r="AI106" s="67">
        <f>SUMIFS('N1.3_Project_Listing'!$R$16:$R$829,'N1.3_Project_Listing'!$B$16:$B$829,$B106,'N1.3_Project_Listing'!$D$16:$D$829,$B$78,'N1.3_Project_Listing'!$J$16:$J$829,AI$16,'N1.3_Project_Listing'!$G$16:$G$829,$AG$15)</f>
        <v>0</v>
      </c>
      <c r="AJ106" s="67">
        <f>SUMIFS('N1.3_Project_Listing'!$R$16:$R$829,'N1.3_Project_Listing'!$B$16:$B$829,$B106,'N1.3_Project_Listing'!$D$16:$D$829,$B$78,'N1.3_Project_Listing'!$J$16:$J$829,AJ$16,'N1.3_Project_Listing'!$G$16:$G$829,$AG$15)</f>
        <v>0</v>
      </c>
      <c r="AK106" s="67">
        <f>SUMIFS('N1.3_Project_Listing'!$R$16:$R$829,'N1.3_Project_Listing'!$B$16:$B$829,$B106,'N1.3_Project_Listing'!$D$16:$D$829,$B$78,'N1.3_Project_Listing'!$J$16:$J$829,AK$16,'N1.3_Project_Listing'!$G$16:$G$829,$AG$15)</f>
        <v>0</v>
      </c>
      <c r="AL106" s="67">
        <f>SUMIFS('N1.3_Project_Listing'!$R$16:$R$829,'N1.3_Project_Listing'!$B$16:$B$829,$B106,'N1.3_Project_Listing'!$D$16:$D$829,$B$78,'N1.3_Project_Listing'!$J$16:$J$829,AL$16,'N1.3_Project_Listing'!$G$16:$G$829,$AG$15)</f>
        <v>0</v>
      </c>
      <c r="AM106" s="63">
        <f t="shared" si="180"/>
        <v>0</v>
      </c>
      <c r="AN106" s="116" t="s">
        <v>441</v>
      </c>
      <c r="AO106" s="67">
        <f>SUMIFS('N1.3_Project_Listing'!$P$16:$P$829,'N1.3_Project_Listing'!$B$16:$B$829,$B106,'N1.3_Project_Listing'!$D$16:$D$829,$B$78,'N1.3_Project_Listing'!$J$16:$J$829,AO$16,'N1.3_Project_Listing'!$G$16:$G$829,$AG$15)</f>
        <v>0</v>
      </c>
      <c r="AP106" s="67">
        <f>SUMIFS('N1.3_Project_Listing'!$P$16:$P$829,'N1.3_Project_Listing'!$B$16:$B$829,$B106,'N1.3_Project_Listing'!$D$16:$D$829,$B$78,'N1.3_Project_Listing'!$J$16:$J$829,AP$16,'N1.3_Project_Listing'!$G$16:$G$829,$AG$15)</f>
        <v>0</v>
      </c>
      <c r="AQ106" s="67">
        <f>SUMIFS('N1.3_Project_Listing'!$P$16:$P$829,'N1.3_Project_Listing'!$B$16:$B$829,$B106,'N1.3_Project_Listing'!$D$16:$D$829,$B$78,'N1.3_Project_Listing'!$J$16:$J$829,AQ$16,'N1.3_Project_Listing'!$G$16:$G$829,$AG$15)</f>
        <v>0</v>
      </c>
      <c r="AR106" s="67">
        <f>SUMIFS('N1.3_Project_Listing'!$P$16:$P$829,'N1.3_Project_Listing'!$B$16:$B$829,$B106,'N1.3_Project_Listing'!$D$16:$D$829,$B$78,'N1.3_Project_Listing'!$J$16:$J$829,AR$16,'N1.3_Project_Listing'!$G$16:$G$829,$AG$15)</f>
        <v>0</v>
      </c>
      <c r="AS106" s="67">
        <f>SUMIFS('N1.3_Project_Listing'!$P$16:$P$829,'N1.3_Project_Listing'!$B$16:$B$829,$B106,'N1.3_Project_Listing'!$D$16:$D$829,$B$78,'N1.3_Project_Listing'!$J$16:$J$829,AS$16,'N1.3_Project_Listing'!$G$16:$G$829,$AG$15)</f>
        <v>0</v>
      </c>
      <c r="AT106" s="63">
        <f t="shared" si="181"/>
        <v>0</v>
      </c>
      <c r="AV106" s="158" t="str">
        <f t="shared" si="171"/>
        <v>-</v>
      </c>
      <c r="AW106" s="67">
        <f>SUMIFS('N1.3_Project_Listing'!$R$16:$R$829,'N1.3_Project_Listing'!$B$16:$B$829,$B106,'N1.3_Project_Listing'!$D$16:$D$829,$B$78,'N1.3_Project_Listing'!$J$16:$J$829,AW$16,'N1.3_Project_Listing'!$G$16:$G$829,$AV$15)</f>
        <v>0</v>
      </c>
      <c r="AX106" s="67">
        <f>SUMIFS('N1.3_Project_Listing'!$R$16:$R$829,'N1.3_Project_Listing'!$B$16:$B$829,$B106,'N1.3_Project_Listing'!$D$16:$D$829,$B$78,'N1.3_Project_Listing'!$J$16:$J$829,AX$16,'N1.3_Project_Listing'!$G$16:$G$829,$AV$15)</f>
        <v>0</v>
      </c>
      <c r="AY106" s="67">
        <f>SUMIFS('N1.3_Project_Listing'!$R$16:$R$829,'N1.3_Project_Listing'!$B$16:$B$829,$B106,'N1.3_Project_Listing'!$D$16:$D$829,$B$78,'N1.3_Project_Listing'!$J$16:$J$829,AY$16,'N1.3_Project_Listing'!$G$16:$G$829,$AV$15)</f>
        <v>0</v>
      </c>
      <c r="AZ106" s="67">
        <f>SUMIFS('N1.3_Project_Listing'!$R$16:$R$829,'N1.3_Project_Listing'!$B$16:$B$829,$B106,'N1.3_Project_Listing'!$D$16:$D$829,$B$78,'N1.3_Project_Listing'!$J$16:$J$829,AZ$16,'N1.3_Project_Listing'!$G$16:$G$829,$AV$15)</f>
        <v>0</v>
      </c>
      <c r="BA106" s="67">
        <f>SUMIFS('N1.3_Project_Listing'!$R$16:$R$829,'N1.3_Project_Listing'!$B$16:$B$829,$B106,'N1.3_Project_Listing'!$D$16:$D$829,$B$78,'N1.3_Project_Listing'!$J$16:$J$829,BA$16,'N1.3_Project_Listing'!$G$16:$G$829,$AV$15)</f>
        <v>0</v>
      </c>
      <c r="BB106" s="63">
        <f t="shared" si="182"/>
        <v>0</v>
      </c>
      <c r="BC106" s="116" t="s">
        <v>441</v>
      </c>
      <c r="BD106" s="67">
        <f>SUMIFS('N1.3_Project_Listing'!$P$16:$P$829,'N1.3_Project_Listing'!$B$16:$B$829,$B106,'N1.3_Project_Listing'!$D$16:$D$829,$B$78,'N1.3_Project_Listing'!$J$16:$J$829,BD$16,'N1.3_Project_Listing'!$G$16:$G$829,$AV$15)</f>
        <v>0</v>
      </c>
      <c r="BE106" s="67">
        <f>SUMIFS('N1.3_Project_Listing'!$P$16:$P$829,'N1.3_Project_Listing'!$B$16:$B$829,$B106,'N1.3_Project_Listing'!$D$16:$D$829,$B$78,'N1.3_Project_Listing'!$J$16:$J$829,BE$16,'N1.3_Project_Listing'!$G$16:$G$829,$AV$15)</f>
        <v>0</v>
      </c>
      <c r="BF106" s="67">
        <f>SUMIFS('N1.3_Project_Listing'!$P$16:$P$829,'N1.3_Project_Listing'!$B$16:$B$829,$B106,'N1.3_Project_Listing'!$D$16:$D$829,$B$78,'N1.3_Project_Listing'!$J$16:$J$829,BF$16,'N1.3_Project_Listing'!$G$16:$G$829,$AV$15)</f>
        <v>0</v>
      </c>
      <c r="BG106" s="67">
        <f>SUMIFS('N1.3_Project_Listing'!$P$16:$P$829,'N1.3_Project_Listing'!$B$16:$B$829,$B106,'N1.3_Project_Listing'!$D$16:$D$829,$B$78,'N1.3_Project_Listing'!$J$16:$J$829,BG$16,'N1.3_Project_Listing'!$G$16:$G$829,$AV$15)</f>
        <v>0</v>
      </c>
      <c r="BH106" s="67">
        <f>SUMIFS('N1.3_Project_Listing'!$P$16:$P$829,'N1.3_Project_Listing'!$B$16:$B$829,$B106,'N1.3_Project_Listing'!$D$16:$D$829,$B$78,'N1.3_Project_Listing'!$J$16:$J$829,BH$16,'N1.3_Project_Listing'!$G$16:$G$829,$AV$15)</f>
        <v>0</v>
      </c>
      <c r="BI106" s="63">
        <f t="shared" si="183"/>
        <v>0</v>
      </c>
      <c r="BK106" s="158" t="str">
        <f t="shared" si="172"/>
        <v>-</v>
      </c>
      <c r="BL106" s="67">
        <f>SUMIFS('N1.3_Project_Listing'!$R$16:$R$829,'N1.3_Project_Listing'!$B$16:$B$829,$B106,'N1.3_Project_Listing'!$D$16:$D$829,$B$78,'N1.3_Project_Listing'!$J$16:$J$829,BL$16,'N1.3_Project_Listing'!$G$16:$G$829,$BK$15)</f>
        <v>0</v>
      </c>
      <c r="BM106" s="67">
        <f>SUMIFS('N1.3_Project_Listing'!$R$16:$R$829,'N1.3_Project_Listing'!$B$16:$B$829,$B106,'N1.3_Project_Listing'!$D$16:$D$829,$B$78,'N1.3_Project_Listing'!$J$16:$J$829,BM$16,'N1.3_Project_Listing'!$G$16:$G$829,$BK$15)</f>
        <v>0</v>
      </c>
      <c r="BN106" s="67">
        <f>SUMIFS('N1.3_Project_Listing'!$R$16:$R$829,'N1.3_Project_Listing'!$B$16:$B$829,$B106,'N1.3_Project_Listing'!$D$16:$D$829,$B$78,'N1.3_Project_Listing'!$J$16:$J$829,BN$16,'N1.3_Project_Listing'!$G$16:$G$829,$BK$15)</f>
        <v>0</v>
      </c>
      <c r="BO106" s="67">
        <f>SUMIFS('N1.3_Project_Listing'!$R$16:$R$829,'N1.3_Project_Listing'!$B$16:$B$829,$B106,'N1.3_Project_Listing'!$D$16:$D$829,$B$78,'N1.3_Project_Listing'!$J$16:$J$829,BO$16,'N1.3_Project_Listing'!$G$16:$G$829,$BK$15)</f>
        <v>0</v>
      </c>
      <c r="BP106" s="67">
        <f>SUMIFS('N1.3_Project_Listing'!$R$16:$R$829,'N1.3_Project_Listing'!$B$16:$B$829,$B106,'N1.3_Project_Listing'!$D$16:$D$829,$B$78,'N1.3_Project_Listing'!$J$16:$J$829,BP$16,'N1.3_Project_Listing'!$G$16:$G$829,$BK$15)</f>
        <v>0</v>
      </c>
      <c r="BQ106" s="63">
        <f t="shared" si="184"/>
        <v>0</v>
      </c>
      <c r="BR106" s="116" t="s">
        <v>441</v>
      </c>
      <c r="BS106" s="67">
        <f>SUMIFS('N1.3_Project_Listing'!$P$16:$P$829,'N1.3_Project_Listing'!$B$16:$B$829,$B106,'N1.3_Project_Listing'!$D$16:$D$829,$B$78,'N1.3_Project_Listing'!$J$16:$J$829,BS$16,'N1.3_Project_Listing'!$G$16:$G$829,$BK$15)</f>
        <v>0</v>
      </c>
      <c r="BT106" s="67">
        <f>SUMIFS('N1.3_Project_Listing'!$P$16:$P$829,'N1.3_Project_Listing'!$B$16:$B$829,$B106,'N1.3_Project_Listing'!$D$16:$D$829,$B$78,'N1.3_Project_Listing'!$J$16:$J$829,BT$16,'N1.3_Project_Listing'!$G$16:$G$829,$BK$15)</f>
        <v>0</v>
      </c>
      <c r="BU106" s="67">
        <f>SUMIFS('N1.3_Project_Listing'!$P$16:$P$829,'N1.3_Project_Listing'!$B$16:$B$829,$B106,'N1.3_Project_Listing'!$D$16:$D$829,$B$78,'N1.3_Project_Listing'!$J$16:$J$829,BU$16,'N1.3_Project_Listing'!$G$16:$G$829,$BK$15)</f>
        <v>0</v>
      </c>
      <c r="BV106" s="67">
        <f>SUMIFS('N1.3_Project_Listing'!$P$16:$P$829,'N1.3_Project_Listing'!$B$16:$B$829,$B106,'N1.3_Project_Listing'!$D$16:$D$829,$B$78,'N1.3_Project_Listing'!$J$16:$J$829,BV$16,'N1.3_Project_Listing'!$G$16:$G$829,$BK$15)</f>
        <v>0</v>
      </c>
      <c r="BW106" s="67">
        <f>SUMIFS('N1.3_Project_Listing'!$P$16:$P$829,'N1.3_Project_Listing'!$B$16:$B$829,$B106,'N1.3_Project_Listing'!$D$16:$D$829,$B$78,'N1.3_Project_Listing'!$J$16:$J$829,BW$16,'N1.3_Project_Listing'!$G$16:$G$829,$BK$15)</f>
        <v>0</v>
      </c>
      <c r="BX106" s="63">
        <f t="shared" si="185"/>
        <v>0</v>
      </c>
    </row>
    <row r="107" spans="2:76" hidden="1">
      <c r="B107" s="132" t="str">
        <f t="shared" si="186"/>
        <v>No entry required</v>
      </c>
      <c r="C107" s="158" t="str">
        <f t="shared" si="186"/>
        <v>-</v>
      </c>
      <c r="D107" s="63">
        <f t="shared" si="174"/>
        <v>0</v>
      </c>
      <c r="E107" s="63">
        <f t="shared" si="161"/>
        <v>0</v>
      </c>
      <c r="F107" s="63">
        <f t="shared" si="162"/>
        <v>0</v>
      </c>
      <c r="G107" s="63">
        <f t="shared" si="163"/>
        <v>0</v>
      </c>
      <c r="H107" s="63">
        <f t="shared" si="164"/>
        <v>0</v>
      </c>
      <c r="I107" s="63">
        <f t="shared" si="175"/>
        <v>0</v>
      </c>
      <c r="J107" s="116" t="s">
        <v>441</v>
      </c>
      <c r="K107" s="63">
        <f t="shared" si="165"/>
        <v>0</v>
      </c>
      <c r="L107" s="63">
        <f t="shared" si="166"/>
        <v>0</v>
      </c>
      <c r="M107" s="63">
        <f t="shared" si="167"/>
        <v>0</v>
      </c>
      <c r="N107" s="63">
        <f t="shared" si="168"/>
        <v>0</v>
      </c>
      <c r="O107" s="63">
        <f t="shared" si="169"/>
        <v>0</v>
      </c>
      <c r="P107" s="63">
        <f t="shared" si="176"/>
        <v>0</v>
      </c>
      <c r="R107" s="158" t="str">
        <f t="shared" si="177"/>
        <v>-</v>
      </c>
      <c r="S107" s="67">
        <f>SUMIFS('N1.3_Project_Listing'!$R$16:$R$829,'N1.3_Project_Listing'!$B$16:$B$829,$B107,'N1.3_Project_Listing'!$D$16:$D$829,$B$78,'N1.3_Project_Listing'!$J$16:$J$829,S$16,'N1.3_Project_Listing'!$G$16:$G$829,$R$15)</f>
        <v>0</v>
      </c>
      <c r="T107" s="67">
        <f>SUMIFS('N1.3_Project_Listing'!$R$16:$R$829,'N1.3_Project_Listing'!$B$16:$B$829,$B107,'N1.3_Project_Listing'!$D$16:$D$829,$B$78,'N1.3_Project_Listing'!$J$16:$J$829,T$16,'N1.3_Project_Listing'!$G$16:$G$829,$R$15)</f>
        <v>0</v>
      </c>
      <c r="U107" s="67">
        <f>SUMIFS('N1.3_Project_Listing'!$R$16:$R$829,'N1.3_Project_Listing'!$B$16:$B$829,$B107,'N1.3_Project_Listing'!$D$16:$D$829,$B$78,'N1.3_Project_Listing'!$J$16:$J$829,U$16,'N1.3_Project_Listing'!$G$16:$G$829,$R$15)</f>
        <v>0</v>
      </c>
      <c r="V107" s="67">
        <f>SUMIFS('N1.3_Project_Listing'!$R$16:$R$829,'N1.3_Project_Listing'!$B$16:$B$829,$B107,'N1.3_Project_Listing'!$D$16:$D$829,$B$78,'N1.3_Project_Listing'!$J$16:$J$829,V$16,'N1.3_Project_Listing'!$G$16:$G$829,$R$15)</f>
        <v>0</v>
      </c>
      <c r="W107" s="67">
        <f>SUMIFS('N1.3_Project_Listing'!$R$16:$R$829,'N1.3_Project_Listing'!$B$16:$B$829,$B107,'N1.3_Project_Listing'!$D$16:$D$829,$B$78,'N1.3_Project_Listing'!$J$16:$J$829,W$16,'N1.3_Project_Listing'!$G$16:$G$829,$R$15)</f>
        <v>0</v>
      </c>
      <c r="X107" s="63">
        <f t="shared" si="178"/>
        <v>0</v>
      </c>
      <c r="Y107" s="116" t="s">
        <v>441</v>
      </c>
      <c r="Z107" s="67">
        <f>SUMIFS('N1.3_Project_Listing'!$P$16:$P$829,'N1.3_Project_Listing'!$B$16:$B$829,$B107,'N1.3_Project_Listing'!$D$16:$D$829,$B$78,'N1.3_Project_Listing'!$J$16:$J$829,Z$16,'N1.3_Project_Listing'!$G$16:$G$829,$R$15)</f>
        <v>0</v>
      </c>
      <c r="AA107" s="67">
        <f>SUMIFS('N1.3_Project_Listing'!$P$16:$P$829,'N1.3_Project_Listing'!$B$16:$B$829,$B107,'N1.3_Project_Listing'!$D$16:$D$829,$B$78,'N1.3_Project_Listing'!$J$16:$J$829,AA$16,'N1.3_Project_Listing'!$G$16:$G$829,$R$15)</f>
        <v>0</v>
      </c>
      <c r="AB107" s="67">
        <f>SUMIFS('N1.3_Project_Listing'!$P$16:$P$829,'N1.3_Project_Listing'!$B$16:$B$829,$B107,'N1.3_Project_Listing'!$D$16:$D$829,$B$78,'N1.3_Project_Listing'!$J$16:$J$829,AB$16,'N1.3_Project_Listing'!$G$16:$G$829,$R$15)</f>
        <v>0</v>
      </c>
      <c r="AC107" s="67">
        <f>SUMIFS('N1.3_Project_Listing'!$P$16:$P$829,'N1.3_Project_Listing'!$B$16:$B$829,$B107,'N1.3_Project_Listing'!$D$16:$D$829,$B$78,'N1.3_Project_Listing'!$J$16:$J$829,AC$16,'N1.3_Project_Listing'!$G$16:$G$829,$R$15)</f>
        <v>0</v>
      </c>
      <c r="AD107" s="67">
        <f>SUMIFS('N1.3_Project_Listing'!$P$16:$P$829,'N1.3_Project_Listing'!$B$16:$B$829,$B107,'N1.3_Project_Listing'!$D$16:$D$829,$B$78,'N1.3_Project_Listing'!$J$16:$J$829,AD$16,'N1.3_Project_Listing'!$G$16:$G$829,$R$15)</f>
        <v>0</v>
      </c>
      <c r="AE107" s="63">
        <f t="shared" si="179"/>
        <v>0</v>
      </c>
      <c r="AG107" s="158" t="str">
        <f t="shared" si="170"/>
        <v>-</v>
      </c>
      <c r="AH107" s="67">
        <f>SUMIFS('N1.3_Project_Listing'!$R$16:$R$829,'N1.3_Project_Listing'!$B$16:$B$829,$B107,'N1.3_Project_Listing'!$D$16:$D$829,$B$78,'N1.3_Project_Listing'!$J$16:$J$829,AH$16,'N1.3_Project_Listing'!$G$16:$G$829,$AG$15)</f>
        <v>0</v>
      </c>
      <c r="AI107" s="67">
        <f>SUMIFS('N1.3_Project_Listing'!$R$16:$R$829,'N1.3_Project_Listing'!$B$16:$B$829,$B107,'N1.3_Project_Listing'!$D$16:$D$829,$B$78,'N1.3_Project_Listing'!$J$16:$J$829,AI$16,'N1.3_Project_Listing'!$G$16:$G$829,$AG$15)</f>
        <v>0</v>
      </c>
      <c r="AJ107" s="67">
        <f>SUMIFS('N1.3_Project_Listing'!$R$16:$R$829,'N1.3_Project_Listing'!$B$16:$B$829,$B107,'N1.3_Project_Listing'!$D$16:$D$829,$B$78,'N1.3_Project_Listing'!$J$16:$J$829,AJ$16,'N1.3_Project_Listing'!$G$16:$G$829,$AG$15)</f>
        <v>0</v>
      </c>
      <c r="AK107" s="67">
        <f>SUMIFS('N1.3_Project_Listing'!$R$16:$R$829,'N1.3_Project_Listing'!$B$16:$B$829,$B107,'N1.3_Project_Listing'!$D$16:$D$829,$B$78,'N1.3_Project_Listing'!$J$16:$J$829,AK$16,'N1.3_Project_Listing'!$G$16:$G$829,$AG$15)</f>
        <v>0</v>
      </c>
      <c r="AL107" s="67">
        <f>SUMIFS('N1.3_Project_Listing'!$R$16:$R$829,'N1.3_Project_Listing'!$B$16:$B$829,$B107,'N1.3_Project_Listing'!$D$16:$D$829,$B$78,'N1.3_Project_Listing'!$J$16:$J$829,AL$16,'N1.3_Project_Listing'!$G$16:$G$829,$AG$15)</f>
        <v>0</v>
      </c>
      <c r="AM107" s="63">
        <f t="shared" si="180"/>
        <v>0</v>
      </c>
      <c r="AN107" s="116" t="s">
        <v>441</v>
      </c>
      <c r="AO107" s="67">
        <f>SUMIFS('N1.3_Project_Listing'!$P$16:$P$829,'N1.3_Project_Listing'!$B$16:$B$829,$B107,'N1.3_Project_Listing'!$D$16:$D$829,$B$78,'N1.3_Project_Listing'!$J$16:$J$829,AO$16,'N1.3_Project_Listing'!$G$16:$G$829,$AG$15)</f>
        <v>0</v>
      </c>
      <c r="AP107" s="67">
        <f>SUMIFS('N1.3_Project_Listing'!$P$16:$P$829,'N1.3_Project_Listing'!$B$16:$B$829,$B107,'N1.3_Project_Listing'!$D$16:$D$829,$B$78,'N1.3_Project_Listing'!$J$16:$J$829,AP$16,'N1.3_Project_Listing'!$G$16:$G$829,$AG$15)</f>
        <v>0</v>
      </c>
      <c r="AQ107" s="67">
        <f>SUMIFS('N1.3_Project_Listing'!$P$16:$P$829,'N1.3_Project_Listing'!$B$16:$B$829,$B107,'N1.3_Project_Listing'!$D$16:$D$829,$B$78,'N1.3_Project_Listing'!$J$16:$J$829,AQ$16,'N1.3_Project_Listing'!$G$16:$G$829,$AG$15)</f>
        <v>0</v>
      </c>
      <c r="AR107" s="67">
        <f>SUMIFS('N1.3_Project_Listing'!$P$16:$P$829,'N1.3_Project_Listing'!$B$16:$B$829,$B107,'N1.3_Project_Listing'!$D$16:$D$829,$B$78,'N1.3_Project_Listing'!$J$16:$J$829,AR$16,'N1.3_Project_Listing'!$G$16:$G$829,$AG$15)</f>
        <v>0</v>
      </c>
      <c r="AS107" s="67">
        <f>SUMIFS('N1.3_Project_Listing'!$P$16:$P$829,'N1.3_Project_Listing'!$B$16:$B$829,$B107,'N1.3_Project_Listing'!$D$16:$D$829,$B$78,'N1.3_Project_Listing'!$J$16:$J$829,AS$16,'N1.3_Project_Listing'!$G$16:$G$829,$AG$15)</f>
        <v>0</v>
      </c>
      <c r="AT107" s="63">
        <f t="shared" si="181"/>
        <v>0</v>
      </c>
      <c r="AV107" s="158" t="str">
        <f t="shared" si="171"/>
        <v>-</v>
      </c>
      <c r="AW107" s="67">
        <f>SUMIFS('N1.3_Project_Listing'!$R$16:$R$829,'N1.3_Project_Listing'!$B$16:$B$829,$B107,'N1.3_Project_Listing'!$D$16:$D$829,$B$78,'N1.3_Project_Listing'!$J$16:$J$829,AW$16,'N1.3_Project_Listing'!$G$16:$G$829,$AV$15)</f>
        <v>0</v>
      </c>
      <c r="AX107" s="67">
        <f>SUMIFS('N1.3_Project_Listing'!$R$16:$R$829,'N1.3_Project_Listing'!$B$16:$B$829,$B107,'N1.3_Project_Listing'!$D$16:$D$829,$B$78,'N1.3_Project_Listing'!$J$16:$J$829,AX$16,'N1.3_Project_Listing'!$G$16:$G$829,$AV$15)</f>
        <v>0</v>
      </c>
      <c r="AY107" s="67">
        <f>SUMIFS('N1.3_Project_Listing'!$R$16:$R$829,'N1.3_Project_Listing'!$B$16:$B$829,$B107,'N1.3_Project_Listing'!$D$16:$D$829,$B$78,'N1.3_Project_Listing'!$J$16:$J$829,AY$16,'N1.3_Project_Listing'!$G$16:$G$829,$AV$15)</f>
        <v>0</v>
      </c>
      <c r="AZ107" s="67">
        <f>SUMIFS('N1.3_Project_Listing'!$R$16:$R$829,'N1.3_Project_Listing'!$B$16:$B$829,$B107,'N1.3_Project_Listing'!$D$16:$D$829,$B$78,'N1.3_Project_Listing'!$J$16:$J$829,AZ$16,'N1.3_Project_Listing'!$G$16:$G$829,$AV$15)</f>
        <v>0</v>
      </c>
      <c r="BA107" s="67">
        <f>SUMIFS('N1.3_Project_Listing'!$R$16:$R$829,'N1.3_Project_Listing'!$B$16:$B$829,$B107,'N1.3_Project_Listing'!$D$16:$D$829,$B$78,'N1.3_Project_Listing'!$J$16:$J$829,BA$16,'N1.3_Project_Listing'!$G$16:$G$829,$AV$15)</f>
        <v>0</v>
      </c>
      <c r="BB107" s="63">
        <f t="shared" si="182"/>
        <v>0</v>
      </c>
      <c r="BC107" s="116" t="s">
        <v>441</v>
      </c>
      <c r="BD107" s="67">
        <f>SUMIFS('N1.3_Project_Listing'!$P$16:$P$829,'N1.3_Project_Listing'!$B$16:$B$829,$B107,'N1.3_Project_Listing'!$D$16:$D$829,$B$78,'N1.3_Project_Listing'!$J$16:$J$829,BD$16,'N1.3_Project_Listing'!$G$16:$G$829,$AV$15)</f>
        <v>0</v>
      </c>
      <c r="BE107" s="67">
        <f>SUMIFS('N1.3_Project_Listing'!$P$16:$P$829,'N1.3_Project_Listing'!$B$16:$B$829,$B107,'N1.3_Project_Listing'!$D$16:$D$829,$B$78,'N1.3_Project_Listing'!$J$16:$J$829,BE$16,'N1.3_Project_Listing'!$G$16:$G$829,$AV$15)</f>
        <v>0</v>
      </c>
      <c r="BF107" s="67">
        <f>SUMIFS('N1.3_Project_Listing'!$P$16:$P$829,'N1.3_Project_Listing'!$B$16:$B$829,$B107,'N1.3_Project_Listing'!$D$16:$D$829,$B$78,'N1.3_Project_Listing'!$J$16:$J$829,BF$16,'N1.3_Project_Listing'!$G$16:$G$829,$AV$15)</f>
        <v>0</v>
      </c>
      <c r="BG107" s="67">
        <f>SUMIFS('N1.3_Project_Listing'!$P$16:$P$829,'N1.3_Project_Listing'!$B$16:$B$829,$B107,'N1.3_Project_Listing'!$D$16:$D$829,$B$78,'N1.3_Project_Listing'!$J$16:$J$829,BG$16,'N1.3_Project_Listing'!$G$16:$G$829,$AV$15)</f>
        <v>0</v>
      </c>
      <c r="BH107" s="67">
        <f>SUMIFS('N1.3_Project_Listing'!$P$16:$P$829,'N1.3_Project_Listing'!$B$16:$B$829,$B107,'N1.3_Project_Listing'!$D$16:$D$829,$B$78,'N1.3_Project_Listing'!$J$16:$J$829,BH$16,'N1.3_Project_Listing'!$G$16:$G$829,$AV$15)</f>
        <v>0</v>
      </c>
      <c r="BI107" s="63">
        <f t="shared" si="183"/>
        <v>0</v>
      </c>
      <c r="BK107" s="158" t="str">
        <f t="shared" si="172"/>
        <v>-</v>
      </c>
      <c r="BL107" s="67">
        <f>SUMIFS('N1.3_Project_Listing'!$R$16:$R$829,'N1.3_Project_Listing'!$B$16:$B$829,$B107,'N1.3_Project_Listing'!$D$16:$D$829,$B$78,'N1.3_Project_Listing'!$J$16:$J$829,BL$16,'N1.3_Project_Listing'!$G$16:$G$829,$BK$15)</f>
        <v>0</v>
      </c>
      <c r="BM107" s="67">
        <f>SUMIFS('N1.3_Project_Listing'!$R$16:$R$829,'N1.3_Project_Listing'!$B$16:$B$829,$B107,'N1.3_Project_Listing'!$D$16:$D$829,$B$78,'N1.3_Project_Listing'!$J$16:$J$829,BM$16,'N1.3_Project_Listing'!$G$16:$G$829,$BK$15)</f>
        <v>0</v>
      </c>
      <c r="BN107" s="67">
        <f>SUMIFS('N1.3_Project_Listing'!$R$16:$R$829,'N1.3_Project_Listing'!$B$16:$B$829,$B107,'N1.3_Project_Listing'!$D$16:$D$829,$B$78,'N1.3_Project_Listing'!$J$16:$J$829,BN$16,'N1.3_Project_Listing'!$G$16:$G$829,$BK$15)</f>
        <v>0</v>
      </c>
      <c r="BO107" s="67">
        <f>SUMIFS('N1.3_Project_Listing'!$R$16:$R$829,'N1.3_Project_Listing'!$B$16:$B$829,$B107,'N1.3_Project_Listing'!$D$16:$D$829,$B$78,'N1.3_Project_Listing'!$J$16:$J$829,BO$16,'N1.3_Project_Listing'!$G$16:$G$829,$BK$15)</f>
        <v>0</v>
      </c>
      <c r="BP107" s="67">
        <f>SUMIFS('N1.3_Project_Listing'!$R$16:$R$829,'N1.3_Project_Listing'!$B$16:$B$829,$B107,'N1.3_Project_Listing'!$D$16:$D$829,$B$78,'N1.3_Project_Listing'!$J$16:$J$829,BP$16,'N1.3_Project_Listing'!$G$16:$G$829,$BK$15)</f>
        <v>0</v>
      </c>
      <c r="BQ107" s="63">
        <f t="shared" si="184"/>
        <v>0</v>
      </c>
      <c r="BR107" s="116" t="s">
        <v>441</v>
      </c>
      <c r="BS107" s="67">
        <f>SUMIFS('N1.3_Project_Listing'!$P$16:$P$829,'N1.3_Project_Listing'!$B$16:$B$829,$B107,'N1.3_Project_Listing'!$D$16:$D$829,$B$78,'N1.3_Project_Listing'!$J$16:$J$829,BS$16,'N1.3_Project_Listing'!$G$16:$G$829,$BK$15)</f>
        <v>0</v>
      </c>
      <c r="BT107" s="67">
        <f>SUMIFS('N1.3_Project_Listing'!$P$16:$P$829,'N1.3_Project_Listing'!$B$16:$B$829,$B107,'N1.3_Project_Listing'!$D$16:$D$829,$B$78,'N1.3_Project_Listing'!$J$16:$J$829,BT$16,'N1.3_Project_Listing'!$G$16:$G$829,$BK$15)</f>
        <v>0</v>
      </c>
      <c r="BU107" s="67">
        <f>SUMIFS('N1.3_Project_Listing'!$P$16:$P$829,'N1.3_Project_Listing'!$B$16:$B$829,$B107,'N1.3_Project_Listing'!$D$16:$D$829,$B$78,'N1.3_Project_Listing'!$J$16:$J$829,BU$16,'N1.3_Project_Listing'!$G$16:$G$829,$BK$15)</f>
        <v>0</v>
      </c>
      <c r="BV107" s="67">
        <f>SUMIFS('N1.3_Project_Listing'!$P$16:$P$829,'N1.3_Project_Listing'!$B$16:$B$829,$B107,'N1.3_Project_Listing'!$D$16:$D$829,$B$78,'N1.3_Project_Listing'!$J$16:$J$829,BV$16,'N1.3_Project_Listing'!$G$16:$G$829,$BK$15)</f>
        <v>0</v>
      </c>
      <c r="BW107" s="67">
        <f>SUMIFS('N1.3_Project_Listing'!$P$16:$P$829,'N1.3_Project_Listing'!$B$16:$B$829,$B107,'N1.3_Project_Listing'!$D$16:$D$829,$B$78,'N1.3_Project_Listing'!$J$16:$J$829,BW$16,'N1.3_Project_Listing'!$G$16:$G$829,$BK$15)</f>
        <v>0</v>
      </c>
      <c r="BX107" s="63">
        <f t="shared" si="185"/>
        <v>0</v>
      </c>
    </row>
    <row r="108" spans="2:76" hidden="1">
      <c r="B108" s="132" t="str">
        <f t="shared" si="186"/>
        <v>No entry required</v>
      </c>
      <c r="C108" s="158" t="str">
        <f t="shared" si="186"/>
        <v>-</v>
      </c>
      <c r="D108" s="63">
        <f t="shared" si="174"/>
        <v>0</v>
      </c>
      <c r="E108" s="63">
        <f t="shared" si="161"/>
        <v>0</v>
      </c>
      <c r="F108" s="63">
        <f t="shared" si="162"/>
        <v>0</v>
      </c>
      <c r="G108" s="63">
        <f t="shared" si="163"/>
        <v>0</v>
      </c>
      <c r="H108" s="63">
        <f t="shared" si="164"/>
        <v>0</v>
      </c>
      <c r="I108" s="63">
        <f t="shared" si="175"/>
        <v>0</v>
      </c>
      <c r="J108" s="116" t="s">
        <v>441</v>
      </c>
      <c r="K108" s="63">
        <f t="shared" si="165"/>
        <v>0</v>
      </c>
      <c r="L108" s="63">
        <f t="shared" si="166"/>
        <v>0</v>
      </c>
      <c r="M108" s="63">
        <f t="shared" si="167"/>
        <v>0</v>
      </c>
      <c r="N108" s="63">
        <f t="shared" si="168"/>
        <v>0</v>
      </c>
      <c r="O108" s="63">
        <f t="shared" si="169"/>
        <v>0</v>
      </c>
      <c r="P108" s="63">
        <f t="shared" si="176"/>
        <v>0</v>
      </c>
      <c r="R108" s="158" t="str">
        <f t="shared" si="177"/>
        <v>-</v>
      </c>
      <c r="S108" s="67">
        <f>SUMIFS('N1.3_Project_Listing'!$R$16:$R$829,'N1.3_Project_Listing'!$B$16:$B$829,$B108,'N1.3_Project_Listing'!$D$16:$D$829,$B$78,'N1.3_Project_Listing'!$J$16:$J$829,S$16,'N1.3_Project_Listing'!$G$16:$G$829,$R$15)</f>
        <v>0</v>
      </c>
      <c r="T108" s="67">
        <f>SUMIFS('N1.3_Project_Listing'!$R$16:$R$829,'N1.3_Project_Listing'!$B$16:$B$829,$B108,'N1.3_Project_Listing'!$D$16:$D$829,$B$78,'N1.3_Project_Listing'!$J$16:$J$829,T$16,'N1.3_Project_Listing'!$G$16:$G$829,$R$15)</f>
        <v>0</v>
      </c>
      <c r="U108" s="67">
        <f>SUMIFS('N1.3_Project_Listing'!$R$16:$R$829,'N1.3_Project_Listing'!$B$16:$B$829,$B108,'N1.3_Project_Listing'!$D$16:$D$829,$B$78,'N1.3_Project_Listing'!$J$16:$J$829,U$16,'N1.3_Project_Listing'!$G$16:$G$829,$R$15)</f>
        <v>0</v>
      </c>
      <c r="V108" s="67">
        <f>SUMIFS('N1.3_Project_Listing'!$R$16:$R$829,'N1.3_Project_Listing'!$B$16:$B$829,$B108,'N1.3_Project_Listing'!$D$16:$D$829,$B$78,'N1.3_Project_Listing'!$J$16:$J$829,V$16,'N1.3_Project_Listing'!$G$16:$G$829,$R$15)</f>
        <v>0</v>
      </c>
      <c r="W108" s="67">
        <f>SUMIFS('N1.3_Project_Listing'!$R$16:$R$829,'N1.3_Project_Listing'!$B$16:$B$829,$B108,'N1.3_Project_Listing'!$D$16:$D$829,$B$78,'N1.3_Project_Listing'!$J$16:$J$829,W$16,'N1.3_Project_Listing'!$G$16:$G$829,$R$15)</f>
        <v>0</v>
      </c>
      <c r="X108" s="63">
        <f t="shared" si="178"/>
        <v>0</v>
      </c>
      <c r="Y108" s="116" t="s">
        <v>441</v>
      </c>
      <c r="Z108" s="67">
        <f>SUMIFS('N1.3_Project_Listing'!$P$16:$P$829,'N1.3_Project_Listing'!$B$16:$B$829,$B108,'N1.3_Project_Listing'!$D$16:$D$829,$B$78,'N1.3_Project_Listing'!$J$16:$J$829,Z$16,'N1.3_Project_Listing'!$G$16:$G$829,$R$15)</f>
        <v>0</v>
      </c>
      <c r="AA108" s="67">
        <f>SUMIFS('N1.3_Project_Listing'!$P$16:$P$829,'N1.3_Project_Listing'!$B$16:$B$829,$B108,'N1.3_Project_Listing'!$D$16:$D$829,$B$78,'N1.3_Project_Listing'!$J$16:$J$829,AA$16,'N1.3_Project_Listing'!$G$16:$G$829,$R$15)</f>
        <v>0</v>
      </c>
      <c r="AB108" s="67">
        <f>SUMIFS('N1.3_Project_Listing'!$P$16:$P$829,'N1.3_Project_Listing'!$B$16:$B$829,$B108,'N1.3_Project_Listing'!$D$16:$D$829,$B$78,'N1.3_Project_Listing'!$J$16:$J$829,AB$16,'N1.3_Project_Listing'!$G$16:$G$829,$R$15)</f>
        <v>0</v>
      </c>
      <c r="AC108" s="67">
        <f>SUMIFS('N1.3_Project_Listing'!$P$16:$P$829,'N1.3_Project_Listing'!$B$16:$B$829,$B108,'N1.3_Project_Listing'!$D$16:$D$829,$B$78,'N1.3_Project_Listing'!$J$16:$J$829,AC$16,'N1.3_Project_Listing'!$G$16:$G$829,$R$15)</f>
        <v>0</v>
      </c>
      <c r="AD108" s="67">
        <f>SUMIFS('N1.3_Project_Listing'!$P$16:$P$829,'N1.3_Project_Listing'!$B$16:$B$829,$B108,'N1.3_Project_Listing'!$D$16:$D$829,$B$78,'N1.3_Project_Listing'!$J$16:$J$829,AD$16,'N1.3_Project_Listing'!$G$16:$G$829,$R$15)</f>
        <v>0</v>
      </c>
      <c r="AE108" s="63">
        <f t="shared" si="179"/>
        <v>0</v>
      </c>
      <c r="AG108" s="158" t="str">
        <f t="shared" si="170"/>
        <v>-</v>
      </c>
      <c r="AH108" s="67">
        <f>SUMIFS('N1.3_Project_Listing'!$R$16:$R$829,'N1.3_Project_Listing'!$B$16:$B$829,$B108,'N1.3_Project_Listing'!$D$16:$D$829,$B$78,'N1.3_Project_Listing'!$J$16:$J$829,AH$16,'N1.3_Project_Listing'!$G$16:$G$829,$AG$15)</f>
        <v>0</v>
      </c>
      <c r="AI108" s="67">
        <f>SUMIFS('N1.3_Project_Listing'!$R$16:$R$829,'N1.3_Project_Listing'!$B$16:$B$829,$B108,'N1.3_Project_Listing'!$D$16:$D$829,$B$78,'N1.3_Project_Listing'!$J$16:$J$829,AI$16,'N1.3_Project_Listing'!$G$16:$G$829,$AG$15)</f>
        <v>0</v>
      </c>
      <c r="AJ108" s="67">
        <f>SUMIFS('N1.3_Project_Listing'!$R$16:$R$829,'N1.3_Project_Listing'!$B$16:$B$829,$B108,'N1.3_Project_Listing'!$D$16:$D$829,$B$78,'N1.3_Project_Listing'!$J$16:$J$829,AJ$16,'N1.3_Project_Listing'!$G$16:$G$829,$AG$15)</f>
        <v>0</v>
      </c>
      <c r="AK108" s="67">
        <f>SUMIFS('N1.3_Project_Listing'!$R$16:$R$829,'N1.3_Project_Listing'!$B$16:$B$829,$B108,'N1.3_Project_Listing'!$D$16:$D$829,$B$78,'N1.3_Project_Listing'!$J$16:$J$829,AK$16,'N1.3_Project_Listing'!$G$16:$G$829,$AG$15)</f>
        <v>0</v>
      </c>
      <c r="AL108" s="67">
        <f>SUMIFS('N1.3_Project_Listing'!$R$16:$R$829,'N1.3_Project_Listing'!$B$16:$B$829,$B108,'N1.3_Project_Listing'!$D$16:$D$829,$B$78,'N1.3_Project_Listing'!$J$16:$J$829,AL$16,'N1.3_Project_Listing'!$G$16:$G$829,$AG$15)</f>
        <v>0</v>
      </c>
      <c r="AM108" s="63">
        <f t="shared" si="180"/>
        <v>0</v>
      </c>
      <c r="AN108" s="116" t="s">
        <v>441</v>
      </c>
      <c r="AO108" s="67">
        <f>SUMIFS('N1.3_Project_Listing'!$P$16:$P$829,'N1.3_Project_Listing'!$B$16:$B$829,$B108,'N1.3_Project_Listing'!$D$16:$D$829,$B$78,'N1.3_Project_Listing'!$J$16:$J$829,AO$16,'N1.3_Project_Listing'!$G$16:$G$829,$AG$15)</f>
        <v>0</v>
      </c>
      <c r="AP108" s="67">
        <f>SUMIFS('N1.3_Project_Listing'!$P$16:$P$829,'N1.3_Project_Listing'!$B$16:$B$829,$B108,'N1.3_Project_Listing'!$D$16:$D$829,$B$78,'N1.3_Project_Listing'!$J$16:$J$829,AP$16,'N1.3_Project_Listing'!$G$16:$G$829,$AG$15)</f>
        <v>0</v>
      </c>
      <c r="AQ108" s="67">
        <f>SUMIFS('N1.3_Project_Listing'!$P$16:$P$829,'N1.3_Project_Listing'!$B$16:$B$829,$B108,'N1.3_Project_Listing'!$D$16:$D$829,$B$78,'N1.3_Project_Listing'!$J$16:$J$829,AQ$16,'N1.3_Project_Listing'!$G$16:$G$829,$AG$15)</f>
        <v>0</v>
      </c>
      <c r="AR108" s="67">
        <f>SUMIFS('N1.3_Project_Listing'!$P$16:$P$829,'N1.3_Project_Listing'!$B$16:$B$829,$B108,'N1.3_Project_Listing'!$D$16:$D$829,$B$78,'N1.3_Project_Listing'!$J$16:$J$829,AR$16,'N1.3_Project_Listing'!$G$16:$G$829,$AG$15)</f>
        <v>0</v>
      </c>
      <c r="AS108" s="67">
        <f>SUMIFS('N1.3_Project_Listing'!$P$16:$P$829,'N1.3_Project_Listing'!$B$16:$B$829,$B108,'N1.3_Project_Listing'!$D$16:$D$829,$B$78,'N1.3_Project_Listing'!$J$16:$J$829,AS$16,'N1.3_Project_Listing'!$G$16:$G$829,$AG$15)</f>
        <v>0</v>
      </c>
      <c r="AT108" s="63">
        <f t="shared" si="181"/>
        <v>0</v>
      </c>
      <c r="AV108" s="158" t="str">
        <f t="shared" si="171"/>
        <v>-</v>
      </c>
      <c r="AW108" s="67">
        <f>SUMIFS('N1.3_Project_Listing'!$R$16:$R$829,'N1.3_Project_Listing'!$B$16:$B$829,$B108,'N1.3_Project_Listing'!$D$16:$D$829,$B$78,'N1.3_Project_Listing'!$J$16:$J$829,AW$16,'N1.3_Project_Listing'!$G$16:$G$829,$AV$15)</f>
        <v>0</v>
      </c>
      <c r="AX108" s="67">
        <f>SUMIFS('N1.3_Project_Listing'!$R$16:$R$829,'N1.3_Project_Listing'!$B$16:$B$829,$B108,'N1.3_Project_Listing'!$D$16:$D$829,$B$78,'N1.3_Project_Listing'!$J$16:$J$829,AX$16,'N1.3_Project_Listing'!$G$16:$G$829,$AV$15)</f>
        <v>0</v>
      </c>
      <c r="AY108" s="67">
        <f>SUMIFS('N1.3_Project_Listing'!$R$16:$R$829,'N1.3_Project_Listing'!$B$16:$B$829,$B108,'N1.3_Project_Listing'!$D$16:$D$829,$B$78,'N1.3_Project_Listing'!$J$16:$J$829,AY$16,'N1.3_Project_Listing'!$G$16:$G$829,$AV$15)</f>
        <v>0</v>
      </c>
      <c r="AZ108" s="67">
        <f>SUMIFS('N1.3_Project_Listing'!$R$16:$R$829,'N1.3_Project_Listing'!$B$16:$B$829,$B108,'N1.3_Project_Listing'!$D$16:$D$829,$B$78,'N1.3_Project_Listing'!$J$16:$J$829,AZ$16,'N1.3_Project_Listing'!$G$16:$G$829,$AV$15)</f>
        <v>0</v>
      </c>
      <c r="BA108" s="67">
        <f>SUMIFS('N1.3_Project_Listing'!$R$16:$R$829,'N1.3_Project_Listing'!$B$16:$B$829,$B108,'N1.3_Project_Listing'!$D$16:$D$829,$B$78,'N1.3_Project_Listing'!$J$16:$J$829,BA$16,'N1.3_Project_Listing'!$G$16:$G$829,$AV$15)</f>
        <v>0</v>
      </c>
      <c r="BB108" s="63">
        <f t="shared" si="182"/>
        <v>0</v>
      </c>
      <c r="BC108" s="116" t="s">
        <v>441</v>
      </c>
      <c r="BD108" s="67">
        <f>SUMIFS('N1.3_Project_Listing'!$P$16:$P$829,'N1.3_Project_Listing'!$B$16:$B$829,$B108,'N1.3_Project_Listing'!$D$16:$D$829,$B$78,'N1.3_Project_Listing'!$J$16:$J$829,BD$16,'N1.3_Project_Listing'!$G$16:$G$829,$AV$15)</f>
        <v>0</v>
      </c>
      <c r="BE108" s="67">
        <f>SUMIFS('N1.3_Project_Listing'!$P$16:$P$829,'N1.3_Project_Listing'!$B$16:$B$829,$B108,'N1.3_Project_Listing'!$D$16:$D$829,$B$78,'N1.3_Project_Listing'!$J$16:$J$829,BE$16,'N1.3_Project_Listing'!$G$16:$G$829,$AV$15)</f>
        <v>0</v>
      </c>
      <c r="BF108" s="67">
        <f>SUMIFS('N1.3_Project_Listing'!$P$16:$P$829,'N1.3_Project_Listing'!$B$16:$B$829,$B108,'N1.3_Project_Listing'!$D$16:$D$829,$B$78,'N1.3_Project_Listing'!$J$16:$J$829,BF$16,'N1.3_Project_Listing'!$G$16:$G$829,$AV$15)</f>
        <v>0</v>
      </c>
      <c r="BG108" s="67">
        <f>SUMIFS('N1.3_Project_Listing'!$P$16:$P$829,'N1.3_Project_Listing'!$B$16:$B$829,$B108,'N1.3_Project_Listing'!$D$16:$D$829,$B$78,'N1.3_Project_Listing'!$J$16:$J$829,BG$16,'N1.3_Project_Listing'!$G$16:$G$829,$AV$15)</f>
        <v>0</v>
      </c>
      <c r="BH108" s="67">
        <f>SUMIFS('N1.3_Project_Listing'!$P$16:$P$829,'N1.3_Project_Listing'!$B$16:$B$829,$B108,'N1.3_Project_Listing'!$D$16:$D$829,$B$78,'N1.3_Project_Listing'!$J$16:$J$829,BH$16,'N1.3_Project_Listing'!$G$16:$G$829,$AV$15)</f>
        <v>0</v>
      </c>
      <c r="BI108" s="63">
        <f t="shared" si="183"/>
        <v>0</v>
      </c>
      <c r="BK108" s="158" t="str">
        <f t="shared" si="172"/>
        <v>-</v>
      </c>
      <c r="BL108" s="67">
        <f>SUMIFS('N1.3_Project_Listing'!$R$16:$R$829,'N1.3_Project_Listing'!$B$16:$B$829,$B108,'N1.3_Project_Listing'!$D$16:$D$829,$B$78,'N1.3_Project_Listing'!$J$16:$J$829,BL$16,'N1.3_Project_Listing'!$G$16:$G$829,$BK$15)</f>
        <v>0</v>
      </c>
      <c r="BM108" s="67">
        <f>SUMIFS('N1.3_Project_Listing'!$R$16:$R$829,'N1.3_Project_Listing'!$B$16:$B$829,$B108,'N1.3_Project_Listing'!$D$16:$D$829,$B$78,'N1.3_Project_Listing'!$J$16:$J$829,BM$16,'N1.3_Project_Listing'!$G$16:$G$829,$BK$15)</f>
        <v>0</v>
      </c>
      <c r="BN108" s="67">
        <f>SUMIFS('N1.3_Project_Listing'!$R$16:$R$829,'N1.3_Project_Listing'!$B$16:$B$829,$B108,'N1.3_Project_Listing'!$D$16:$D$829,$B$78,'N1.3_Project_Listing'!$J$16:$J$829,BN$16,'N1.3_Project_Listing'!$G$16:$G$829,$BK$15)</f>
        <v>0</v>
      </c>
      <c r="BO108" s="67">
        <f>SUMIFS('N1.3_Project_Listing'!$R$16:$R$829,'N1.3_Project_Listing'!$B$16:$B$829,$B108,'N1.3_Project_Listing'!$D$16:$D$829,$B$78,'N1.3_Project_Listing'!$J$16:$J$829,BO$16,'N1.3_Project_Listing'!$G$16:$G$829,$BK$15)</f>
        <v>0</v>
      </c>
      <c r="BP108" s="67">
        <f>SUMIFS('N1.3_Project_Listing'!$R$16:$R$829,'N1.3_Project_Listing'!$B$16:$B$829,$B108,'N1.3_Project_Listing'!$D$16:$D$829,$B$78,'N1.3_Project_Listing'!$J$16:$J$829,BP$16,'N1.3_Project_Listing'!$G$16:$G$829,$BK$15)</f>
        <v>0</v>
      </c>
      <c r="BQ108" s="63">
        <f t="shared" si="184"/>
        <v>0</v>
      </c>
      <c r="BR108" s="116" t="s">
        <v>441</v>
      </c>
      <c r="BS108" s="67">
        <f>SUMIFS('N1.3_Project_Listing'!$P$16:$P$829,'N1.3_Project_Listing'!$B$16:$B$829,$B108,'N1.3_Project_Listing'!$D$16:$D$829,$B$78,'N1.3_Project_Listing'!$J$16:$J$829,BS$16,'N1.3_Project_Listing'!$G$16:$G$829,$BK$15)</f>
        <v>0</v>
      </c>
      <c r="BT108" s="67">
        <f>SUMIFS('N1.3_Project_Listing'!$P$16:$P$829,'N1.3_Project_Listing'!$B$16:$B$829,$B108,'N1.3_Project_Listing'!$D$16:$D$829,$B$78,'N1.3_Project_Listing'!$J$16:$J$829,BT$16,'N1.3_Project_Listing'!$G$16:$G$829,$BK$15)</f>
        <v>0</v>
      </c>
      <c r="BU108" s="67">
        <f>SUMIFS('N1.3_Project_Listing'!$P$16:$P$829,'N1.3_Project_Listing'!$B$16:$B$829,$B108,'N1.3_Project_Listing'!$D$16:$D$829,$B$78,'N1.3_Project_Listing'!$J$16:$J$829,BU$16,'N1.3_Project_Listing'!$G$16:$G$829,$BK$15)</f>
        <v>0</v>
      </c>
      <c r="BV108" s="67">
        <f>SUMIFS('N1.3_Project_Listing'!$P$16:$P$829,'N1.3_Project_Listing'!$B$16:$B$829,$B108,'N1.3_Project_Listing'!$D$16:$D$829,$B$78,'N1.3_Project_Listing'!$J$16:$J$829,BV$16,'N1.3_Project_Listing'!$G$16:$G$829,$BK$15)</f>
        <v>0</v>
      </c>
      <c r="BW108" s="67">
        <f>SUMIFS('N1.3_Project_Listing'!$P$16:$P$829,'N1.3_Project_Listing'!$B$16:$B$829,$B108,'N1.3_Project_Listing'!$D$16:$D$829,$B$78,'N1.3_Project_Listing'!$J$16:$J$829,BW$16,'N1.3_Project_Listing'!$G$16:$G$829,$BK$15)</f>
        <v>0</v>
      </c>
      <c r="BX108" s="63">
        <f t="shared" si="185"/>
        <v>0</v>
      </c>
    </row>
    <row r="109" spans="2:76" hidden="1">
      <c r="B109" s="132" t="str">
        <f t="shared" si="186"/>
        <v>No entry required</v>
      </c>
      <c r="C109" s="158" t="str">
        <f t="shared" si="186"/>
        <v>-</v>
      </c>
      <c r="D109" s="63">
        <f t="shared" si="174"/>
        <v>0</v>
      </c>
      <c r="E109" s="63">
        <f t="shared" si="161"/>
        <v>0</v>
      </c>
      <c r="F109" s="63">
        <f t="shared" si="162"/>
        <v>0</v>
      </c>
      <c r="G109" s="63">
        <f t="shared" si="163"/>
        <v>0</v>
      </c>
      <c r="H109" s="63">
        <f t="shared" si="164"/>
        <v>0</v>
      </c>
      <c r="I109" s="63">
        <f t="shared" si="175"/>
        <v>0</v>
      </c>
      <c r="J109" s="116" t="s">
        <v>441</v>
      </c>
      <c r="K109" s="63">
        <f t="shared" si="165"/>
        <v>0</v>
      </c>
      <c r="L109" s="63">
        <f t="shared" si="166"/>
        <v>0</v>
      </c>
      <c r="M109" s="63">
        <f t="shared" si="167"/>
        <v>0</v>
      </c>
      <c r="N109" s="63">
        <f t="shared" si="168"/>
        <v>0</v>
      </c>
      <c r="O109" s="63">
        <f t="shared" si="169"/>
        <v>0</v>
      </c>
      <c r="P109" s="63">
        <f t="shared" si="176"/>
        <v>0</v>
      </c>
      <c r="R109" s="158" t="str">
        <f t="shared" si="177"/>
        <v>-</v>
      </c>
      <c r="S109" s="67">
        <f>SUMIFS('N1.3_Project_Listing'!$R$16:$R$829,'N1.3_Project_Listing'!$B$16:$B$829,$B109,'N1.3_Project_Listing'!$D$16:$D$829,$B$78,'N1.3_Project_Listing'!$J$16:$J$829,S$16,'N1.3_Project_Listing'!$G$16:$G$829,$R$15)</f>
        <v>0</v>
      </c>
      <c r="T109" s="67">
        <f>SUMIFS('N1.3_Project_Listing'!$R$16:$R$829,'N1.3_Project_Listing'!$B$16:$B$829,$B109,'N1.3_Project_Listing'!$D$16:$D$829,$B$78,'N1.3_Project_Listing'!$J$16:$J$829,T$16,'N1.3_Project_Listing'!$G$16:$G$829,$R$15)</f>
        <v>0</v>
      </c>
      <c r="U109" s="67">
        <f>SUMIFS('N1.3_Project_Listing'!$R$16:$R$829,'N1.3_Project_Listing'!$B$16:$B$829,$B109,'N1.3_Project_Listing'!$D$16:$D$829,$B$78,'N1.3_Project_Listing'!$J$16:$J$829,U$16,'N1.3_Project_Listing'!$G$16:$G$829,$R$15)</f>
        <v>0</v>
      </c>
      <c r="V109" s="67">
        <f>SUMIFS('N1.3_Project_Listing'!$R$16:$R$829,'N1.3_Project_Listing'!$B$16:$B$829,$B109,'N1.3_Project_Listing'!$D$16:$D$829,$B$78,'N1.3_Project_Listing'!$J$16:$J$829,V$16,'N1.3_Project_Listing'!$G$16:$G$829,$R$15)</f>
        <v>0</v>
      </c>
      <c r="W109" s="67">
        <f>SUMIFS('N1.3_Project_Listing'!$R$16:$R$829,'N1.3_Project_Listing'!$B$16:$B$829,$B109,'N1.3_Project_Listing'!$D$16:$D$829,$B$78,'N1.3_Project_Listing'!$J$16:$J$829,W$16,'N1.3_Project_Listing'!$G$16:$G$829,$R$15)</f>
        <v>0</v>
      </c>
      <c r="X109" s="63">
        <f t="shared" si="178"/>
        <v>0</v>
      </c>
      <c r="Y109" s="116" t="s">
        <v>441</v>
      </c>
      <c r="Z109" s="67">
        <f>SUMIFS('N1.3_Project_Listing'!$P$16:$P$829,'N1.3_Project_Listing'!$B$16:$B$829,$B109,'N1.3_Project_Listing'!$D$16:$D$829,$B$78,'N1.3_Project_Listing'!$J$16:$J$829,Z$16,'N1.3_Project_Listing'!$G$16:$G$829,$R$15)</f>
        <v>0</v>
      </c>
      <c r="AA109" s="67">
        <f>SUMIFS('N1.3_Project_Listing'!$P$16:$P$829,'N1.3_Project_Listing'!$B$16:$B$829,$B109,'N1.3_Project_Listing'!$D$16:$D$829,$B$78,'N1.3_Project_Listing'!$J$16:$J$829,AA$16,'N1.3_Project_Listing'!$G$16:$G$829,$R$15)</f>
        <v>0</v>
      </c>
      <c r="AB109" s="67">
        <f>SUMIFS('N1.3_Project_Listing'!$P$16:$P$829,'N1.3_Project_Listing'!$B$16:$B$829,$B109,'N1.3_Project_Listing'!$D$16:$D$829,$B$78,'N1.3_Project_Listing'!$J$16:$J$829,AB$16,'N1.3_Project_Listing'!$G$16:$G$829,$R$15)</f>
        <v>0</v>
      </c>
      <c r="AC109" s="67">
        <f>SUMIFS('N1.3_Project_Listing'!$P$16:$P$829,'N1.3_Project_Listing'!$B$16:$B$829,$B109,'N1.3_Project_Listing'!$D$16:$D$829,$B$78,'N1.3_Project_Listing'!$J$16:$J$829,AC$16,'N1.3_Project_Listing'!$G$16:$G$829,$R$15)</f>
        <v>0</v>
      </c>
      <c r="AD109" s="67">
        <f>SUMIFS('N1.3_Project_Listing'!$P$16:$P$829,'N1.3_Project_Listing'!$B$16:$B$829,$B109,'N1.3_Project_Listing'!$D$16:$D$829,$B$78,'N1.3_Project_Listing'!$J$16:$J$829,AD$16,'N1.3_Project_Listing'!$G$16:$G$829,$R$15)</f>
        <v>0</v>
      </c>
      <c r="AE109" s="63">
        <f t="shared" si="179"/>
        <v>0</v>
      </c>
      <c r="AG109" s="158" t="str">
        <f t="shared" si="170"/>
        <v>-</v>
      </c>
      <c r="AH109" s="67">
        <f>SUMIFS('N1.3_Project_Listing'!$R$16:$R$829,'N1.3_Project_Listing'!$B$16:$B$829,$B109,'N1.3_Project_Listing'!$D$16:$D$829,$B$78,'N1.3_Project_Listing'!$J$16:$J$829,AH$16,'N1.3_Project_Listing'!$G$16:$G$829,$AG$15)</f>
        <v>0</v>
      </c>
      <c r="AI109" s="67">
        <f>SUMIFS('N1.3_Project_Listing'!$R$16:$R$829,'N1.3_Project_Listing'!$B$16:$B$829,$B109,'N1.3_Project_Listing'!$D$16:$D$829,$B$78,'N1.3_Project_Listing'!$J$16:$J$829,AI$16,'N1.3_Project_Listing'!$G$16:$G$829,$AG$15)</f>
        <v>0</v>
      </c>
      <c r="AJ109" s="67">
        <f>SUMIFS('N1.3_Project_Listing'!$R$16:$R$829,'N1.3_Project_Listing'!$B$16:$B$829,$B109,'N1.3_Project_Listing'!$D$16:$D$829,$B$78,'N1.3_Project_Listing'!$J$16:$J$829,AJ$16,'N1.3_Project_Listing'!$G$16:$G$829,$AG$15)</f>
        <v>0</v>
      </c>
      <c r="AK109" s="67">
        <f>SUMIFS('N1.3_Project_Listing'!$R$16:$R$829,'N1.3_Project_Listing'!$B$16:$B$829,$B109,'N1.3_Project_Listing'!$D$16:$D$829,$B$78,'N1.3_Project_Listing'!$J$16:$J$829,AK$16,'N1.3_Project_Listing'!$G$16:$G$829,$AG$15)</f>
        <v>0</v>
      </c>
      <c r="AL109" s="67">
        <f>SUMIFS('N1.3_Project_Listing'!$R$16:$R$829,'N1.3_Project_Listing'!$B$16:$B$829,$B109,'N1.3_Project_Listing'!$D$16:$D$829,$B$78,'N1.3_Project_Listing'!$J$16:$J$829,AL$16,'N1.3_Project_Listing'!$G$16:$G$829,$AG$15)</f>
        <v>0</v>
      </c>
      <c r="AM109" s="63">
        <f t="shared" si="180"/>
        <v>0</v>
      </c>
      <c r="AN109" s="116" t="s">
        <v>441</v>
      </c>
      <c r="AO109" s="67">
        <f>SUMIFS('N1.3_Project_Listing'!$P$16:$P$829,'N1.3_Project_Listing'!$B$16:$B$829,$B109,'N1.3_Project_Listing'!$D$16:$D$829,$B$78,'N1.3_Project_Listing'!$J$16:$J$829,AO$16,'N1.3_Project_Listing'!$G$16:$G$829,$AG$15)</f>
        <v>0</v>
      </c>
      <c r="AP109" s="67">
        <f>SUMIFS('N1.3_Project_Listing'!$P$16:$P$829,'N1.3_Project_Listing'!$B$16:$B$829,$B109,'N1.3_Project_Listing'!$D$16:$D$829,$B$78,'N1.3_Project_Listing'!$J$16:$J$829,AP$16,'N1.3_Project_Listing'!$G$16:$G$829,$AG$15)</f>
        <v>0</v>
      </c>
      <c r="AQ109" s="67">
        <f>SUMIFS('N1.3_Project_Listing'!$P$16:$P$829,'N1.3_Project_Listing'!$B$16:$B$829,$B109,'N1.3_Project_Listing'!$D$16:$D$829,$B$78,'N1.3_Project_Listing'!$J$16:$J$829,AQ$16,'N1.3_Project_Listing'!$G$16:$G$829,$AG$15)</f>
        <v>0</v>
      </c>
      <c r="AR109" s="67">
        <f>SUMIFS('N1.3_Project_Listing'!$P$16:$P$829,'N1.3_Project_Listing'!$B$16:$B$829,$B109,'N1.3_Project_Listing'!$D$16:$D$829,$B$78,'N1.3_Project_Listing'!$J$16:$J$829,AR$16,'N1.3_Project_Listing'!$G$16:$G$829,$AG$15)</f>
        <v>0</v>
      </c>
      <c r="AS109" s="67">
        <f>SUMIFS('N1.3_Project_Listing'!$P$16:$P$829,'N1.3_Project_Listing'!$B$16:$B$829,$B109,'N1.3_Project_Listing'!$D$16:$D$829,$B$78,'N1.3_Project_Listing'!$J$16:$J$829,AS$16,'N1.3_Project_Listing'!$G$16:$G$829,$AG$15)</f>
        <v>0</v>
      </c>
      <c r="AT109" s="63">
        <f t="shared" si="181"/>
        <v>0</v>
      </c>
      <c r="AV109" s="158" t="str">
        <f t="shared" si="171"/>
        <v>-</v>
      </c>
      <c r="AW109" s="67">
        <f>SUMIFS('N1.3_Project_Listing'!$R$16:$R$829,'N1.3_Project_Listing'!$B$16:$B$829,$B109,'N1.3_Project_Listing'!$D$16:$D$829,$B$78,'N1.3_Project_Listing'!$J$16:$J$829,AW$16,'N1.3_Project_Listing'!$G$16:$G$829,$AV$15)</f>
        <v>0</v>
      </c>
      <c r="AX109" s="67">
        <f>SUMIFS('N1.3_Project_Listing'!$R$16:$R$829,'N1.3_Project_Listing'!$B$16:$B$829,$B109,'N1.3_Project_Listing'!$D$16:$D$829,$B$78,'N1.3_Project_Listing'!$J$16:$J$829,AX$16,'N1.3_Project_Listing'!$G$16:$G$829,$AV$15)</f>
        <v>0</v>
      </c>
      <c r="AY109" s="67">
        <f>SUMIFS('N1.3_Project_Listing'!$R$16:$R$829,'N1.3_Project_Listing'!$B$16:$B$829,$B109,'N1.3_Project_Listing'!$D$16:$D$829,$B$78,'N1.3_Project_Listing'!$J$16:$J$829,AY$16,'N1.3_Project_Listing'!$G$16:$G$829,$AV$15)</f>
        <v>0</v>
      </c>
      <c r="AZ109" s="67">
        <f>SUMIFS('N1.3_Project_Listing'!$R$16:$R$829,'N1.3_Project_Listing'!$B$16:$B$829,$B109,'N1.3_Project_Listing'!$D$16:$D$829,$B$78,'N1.3_Project_Listing'!$J$16:$J$829,AZ$16,'N1.3_Project_Listing'!$G$16:$G$829,$AV$15)</f>
        <v>0</v>
      </c>
      <c r="BA109" s="67">
        <f>SUMIFS('N1.3_Project_Listing'!$R$16:$R$829,'N1.3_Project_Listing'!$B$16:$B$829,$B109,'N1.3_Project_Listing'!$D$16:$D$829,$B$78,'N1.3_Project_Listing'!$J$16:$J$829,BA$16,'N1.3_Project_Listing'!$G$16:$G$829,$AV$15)</f>
        <v>0</v>
      </c>
      <c r="BB109" s="63">
        <f t="shared" si="182"/>
        <v>0</v>
      </c>
      <c r="BC109" s="116" t="s">
        <v>441</v>
      </c>
      <c r="BD109" s="67">
        <f>SUMIFS('N1.3_Project_Listing'!$P$16:$P$829,'N1.3_Project_Listing'!$B$16:$B$829,$B109,'N1.3_Project_Listing'!$D$16:$D$829,$B$78,'N1.3_Project_Listing'!$J$16:$J$829,BD$16,'N1.3_Project_Listing'!$G$16:$G$829,$AV$15)</f>
        <v>0</v>
      </c>
      <c r="BE109" s="67">
        <f>SUMIFS('N1.3_Project_Listing'!$P$16:$P$829,'N1.3_Project_Listing'!$B$16:$B$829,$B109,'N1.3_Project_Listing'!$D$16:$D$829,$B$78,'N1.3_Project_Listing'!$J$16:$J$829,BE$16,'N1.3_Project_Listing'!$G$16:$G$829,$AV$15)</f>
        <v>0</v>
      </c>
      <c r="BF109" s="67">
        <f>SUMIFS('N1.3_Project_Listing'!$P$16:$P$829,'N1.3_Project_Listing'!$B$16:$B$829,$B109,'N1.3_Project_Listing'!$D$16:$D$829,$B$78,'N1.3_Project_Listing'!$J$16:$J$829,BF$16,'N1.3_Project_Listing'!$G$16:$G$829,$AV$15)</f>
        <v>0</v>
      </c>
      <c r="BG109" s="67">
        <f>SUMIFS('N1.3_Project_Listing'!$P$16:$P$829,'N1.3_Project_Listing'!$B$16:$B$829,$B109,'N1.3_Project_Listing'!$D$16:$D$829,$B$78,'N1.3_Project_Listing'!$J$16:$J$829,BG$16,'N1.3_Project_Listing'!$G$16:$G$829,$AV$15)</f>
        <v>0</v>
      </c>
      <c r="BH109" s="67">
        <f>SUMIFS('N1.3_Project_Listing'!$P$16:$P$829,'N1.3_Project_Listing'!$B$16:$B$829,$B109,'N1.3_Project_Listing'!$D$16:$D$829,$B$78,'N1.3_Project_Listing'!$J$16:$J$829,BH$16,'N1.3_Project_Listing'!$G$16:$G$829,$AV$15)</f>
        <v>0</v>
      </c>
      <c r="BI109" s="63">
        <f t="shared" si="183"/>
        <v>0</v>
      </c>
      <c r="BK109" s="158" t="str">
        <f t="shared" si="172"/>
        <v>-</v>
      </c>
      <c r="BL109" s="67">
        <f>SUMIFS('N1.3_Project_Listing'!$R$16:$R$829,'N1.3_Project_Listing'!$B$16:$B$829,$B109,'N1.3_Project_Listing'!$D$16:$D$829,$B$78,'N1.3_Project_Listing'!$J$16:$J$829,BL$16,'N1.3_Project_Listing'!$G$16:$G$829,$BK$15)</f>
        <v>0</v>
      </c>
      <c r="BM109" s="67">
        <f>SUMIFS('N1.3_Project_Listing'!$R$16:$R$829,'N1.3_Project_Listing'!$B$16:$B$829,$B109,'N1.3_Project_Listing'!$D$16:$D$829,$B$78,'N1.3_Project_Listing'!$J$16:$J$829,BM$16,'N1.3_Project_Listing'!$G$16:$G$829,$BK$15)</f>
        <v>0</v>
      </c>
      <c r="BN109" s="67">
        <f>SUMIFS('N1.3_Project_Listing'!$R$16:$R$829,'N1.3_Project_Listing'!$B$16:$B$829,$B109,'N1.3_Project_Listing'!$D$16:$D$829,$B$78,'N1.3_Project_Listing'!$J$16:$J$829,BN$16,'N1.3_Project_Listing'!$G$16:$G$829,$BK$15)</f>
        <v>0</v>
      </c>
      <c r="BO109" s="67">
        <f>SUMIFS('N1.3_Project_Listing'!$R$16:$R$829,'N1.3_Project_Listing'!$B$16:$B$829,$B109,'N1.3_Project_Listing'!$D$16:$D$829,$B$78,'N1.3_Project_Listing'!$J$16:$J$829,BO$16,'N1.3_Project_Listing'!$G$16:$G$829,$BK$15)</f>
        <v>0</v>
      </c>
      <c r="BP109" s="67">
        <f>SUMIFS('N1.3_Project_Listing'!$R$16:$R$829,'N1.3_Project_Listing'!$B$16:$B$829,$B109,'N1.3_Project_Listing'!$D$16:$D$829,$B$78,'N1.3_Project_Listing'!$J$16:$J$829,BP$16,'N1.3_Project_Listing'!$G$16:$G$829,$BK$15)</f>
        <v>0</v>
      </c>
      <c r="BQ109" s="63">
        <f t="shared" si="184"/>
        <v>0</v>
      </c>
      <c r="BR109" s="116" t="s">
        <v>441</v>
      </c>
      <c r="BS109" s="67">
        <f>SUMIFS('N1.3_Project_Listing'!$P$16:$P$829,'N1.3_Project_Listing'!$B$16:$B$829,$B109,'N1.3_Project_Listing'!$D$16:$D$829,$B$78,'N1.3_Project_Listing'!$J$16:$J$829,BS$16,'N1.3_Project_Listing'!$G$16:$G$829,$BK$15)</f>
        <v>0</v>
      </c>
      <c r="BT109" s="67">
        <f>SUMIFS('N1.3_Project_Listing'!$P$16:$P$829,'N1.3_Project_Listing'!$B$16:$B$829,$B109,'N1.3_Project_Listing'!$D$16:$D$829,$B$78,'N1.3_Project_Listing'!$J$16:$J$829,BT$16,'N1.3_Project_Listing'!$G$16:$G$829,$BK$15)</f>
        <v>0</v>
      </c>
      <c r="BU109" s="67">
        <f>SUMIFS('N1.3_Project_Listing'!$P$16:$P$829,'N1.3_Project_Listing'!$B$16:$B$829,$B109,'N1.3_Project_Listing'!$D$16:$D$829,$B$78,'N1.3_Project_Listing'!$J$16:$J$829,BU$16,'N1.3_Project_Listing'!$G$16:$G$829,$BK$15)</f>
        <v>0</v>
      </c>
      <c r="BV109" s="67">
        <f>SUMIFS('N1.3_Project_Listing'!$P$16:$P$829,'N1.3_Project_Listing'!$B$16:$B$829,$B109,'N1.3_Project_Listing'!$D$16:$D$829,$B$78,'N1.3_Project_Listing'!$J$16:$J$829,BV$16,'N1.3_Project_Listing'!$G$16:$G$829,$BK$15)</f>
        <v>0</v>
      </c>
      <c r="BW109" s="67">
        <f>SUMIFS('N1.3_Project_Listing'!$P$16:$P$829,'N1.3_Project_Listing'!$B$16:$B$829,$B109,'N1.3_Project_Listing'!$D$16:$D$829,$B$78,'N1.3_Project_Listing'!$J$16:$J$829,BW$16,'N1.3_Project_Listing'!$G$16:$G$829,$BK$15)</f>
        <v>0</v>
      </c>
      <c r="BX109" s="63">
        <f t="shared" si="185"/>
        <v>0</v>
      </c>
    </row>
    <row r="110" spans="2:76" hidden="1">
      <c r="B110" s="132" t="str">
        <f t="shared" si="186"/>
        <v>No entry required</v>
      </c>
      <c r="C110" s="158" t="str">
        <f t="shared" si="186"/>
        <v>-</v>
      </c>
      <c r="D110" s="63">
        <f t="shared" si="174"/>
        <v>0</v>
      </c>
      <c r="E110" s="63">
        <f t="shared" si="161"/>
        <v>0</v>
      </c>
      <c r="F110" s="63">
        <f t="shared" si="162"/>
        <v>0</v>
      </c>
      <c r="G110" s="63">
        <f t="shared" si="163"/>
        <v>0</v>
      </c>
      <c r="H110" s="63">
        <f t="shared" si="164"/>
        <v>0</v>
      </c>
      <c r="I110" s="63">
        <f t="shared" si="175"/>
        <v>0</v>
      </c>
      <c r="J110" s="116" t="s">
        <v>441</v>
      </c>
      <c r="K110" s="63">
        <f t="shared" si="165"/>
        <v>0</v>
      </c>
      <c r="L110" s="63">
        <f t="shared" si="166"/>
        <v>0</v>
      </c>
      <c r="M110" s="63">
        <f t="shared" si="167"/>
        <v>0</v>
      </c>
      <c r="N110" s="63">
        <f t="shared" si="168"/>
        <v>0</v>
      </c>
      <c r="O110" s="63">
        <f t="shared" si="169"/>
        <v>0</v>
      </c>
      <c r="P110" s="63">
        <f t="shared" si="176"/>
        <v>0</v>
      </c>
      <c r="R110" s="158" t="str">
        <f t="shared" si="177"/>
        <v>-</v>
      </c>
      <c r="S110" s="67">
        <f>SUMIFS('N1.3_Project_Listing'!$R$16:$R$829,'N1.3_Project_Listing'!$B$16:$B$829,$B110,'N1.3_Project_Listing'!$D$16:$D$829,$B$78,'N1.3_Project_Listing'!$J$16:$J$829,S$16,'N1.3_Project_Listing'!$G$16:$G$829,$R$15)</f>
        <v>0</v>
      </c>
      <c r="T110" s="67">
        <f>SUMIFS('N1.3_Project_Listing'!$R$16:$R$829,'N1.3_Project_Listing'!$B$16:$B$829,$B110,'N1.3_Project_Listing'!$D$16:$D$829,$B$78,'N1.3_Project_Listing'!$J$16:$J$829,T$16,'N1.3_Project_Listing'!$G$16:$G$829,$R$15)</f>
        <v>0</v>
      </c>
      <c r="U110" s="67">
        <f>SUMIFS('N1.3_Project_Listing'!$R$16:$R$829,'N1.3_Project_Listing'!$B$16:$B$829,$B110,'N1.3_Project_Listing'!$D$16:$D$829,$B$78,'N1.3_Project_Listing'!$J$16:$J$829,U$16,'N1.3_Project_Listing'!$G$16:$G$829,$R$15)</f>
        <v>0</v>
      </c>
      <c r="V110" s="67">
        <f>SUMIFS('N1.3_Project_Listing'!$R$16:$R$829,'N1.3_Project_Listing'!$B$16:$B$829,$B110,'N1.3_Project_Listing'!$D$16:$D$829,$B$78,'N1.3_Project_Listing'!$J$16:$J$829,V$16,'N1.3_Project_Listing'!$G$16:$G$829,$R$15)</f>
        <v>0</v>
      </c>
      <c r="W110" s="67">
        <f>SUMIFS('N1.3_Project_Listing'!$R$16:$R$829,'N1.3_Project_Listing'!$B$16:$B$829,$B110,'N1.3_Project_Listing'!$D$16:$D$829,$B$78,'N1.3_Project_Listing'!$J$16:$J$829,W$16,'N1.3_Project_Listing'!$G$16:$G$829,$R$15)</f>
        <v>0</v>
      </c>
      <c r="X110" s="63">
        <f t="shared" si="178"/>
        <v>0</v>
      </c>
      <c r="Y110" s="116" t="s">
        <v>441</v>
      </c>
      <c r="Z110" s="67">
        <f>SUMIFS('N1.3_Project_Listing'!$P$16:$P$829,'N1.3_Project_Listing'!$B$16:$B$829,$B110,'N1.3_Project_Listing'!$D$16:$D$829,$B$78,'N1.3_Project_Listing'!$J$16:$J$829,Z$16,'N1.3_Project_Listing'!$G$16:$G$829,$R$15)</f>
        <v>0</v>
      </c>
      <c r="AA110" s="67">
        <f>SUMIFS('N1.3_Project_Listing'!$P$16:$P$829,'N1.3_Project_Listing'!$B$16:$B$829,$B110,'N1.3_Project_Listing'!$D$16:$D$829,$B$78,'N1.3_Project_Listing'!$J$16:$J$829,AA$16,'N1.3_Project_Listing'!$G$16:$G$829,$R$15)</f>
        <v>0</v>
      </c>
      <c r="AB110" s="67">
        <f>SUMIFS('N1.3_Project_Listing'!$P$16:$P$829,'N1.3_Project_Listing'!$B$16:$B$829,$B110,'N1.3_Project_Listing'!$D$16:$D$829,$B$78,'N1.3_Project_Listing'!$J$16:$J$829,AB$16,'N1.3_Project_Listing'!$G$16:$G$829,$R$15)</f>
        <v>0</v>
      </c>
      <c r="AC110" s="67">
        <f>SUMIFS('N1.3_Project_Listing'!$P$16:$P$829,'N1.3_Project_Listing'!$B$16:$B$829,$B110,'N1.3_Project_Listing'!$D$16:$D$829,$B$78,'N1.3_Project_Listing'!$J$16:$J$829,AC$16,'N1.3_Project_Listing'!$G$16:$G$829,$R$15)</f>
        <v>0</v>
      </c>
      <c r="AD110" s="67">
        <f>SUMIFS('N1.3_Project_Listing'!$P$16:$P$829,'N1.3_Project_Listing'!$B$16:$B$829,$B110,'N1.3_Project_Listing'!$D$16:$D$829,$B$78,'N1.3_Project_Listing'!$J$16:$J$829,AD$16,'N1.3_Project_Listing'!$G$16:$G$829,$R$15)</f>
        <v>0</v>
      </c>
      <c r="AE110" s="63">
        <f t="shared" si="179"/>
        <v>0</v>
      </c>
      <c r="AG110" s="158" t="str">
        <f t="shared" si="170"/>
        <v>-</v>
      </c>
      <c r="AH110" s="67">
        <f>SUMIFS('N1.3_Project_Listing'!$R$16:$R$829,'N1.3_Project_Listing'!$B$16:$B$829,$B110,'N1.3_Project_Listing'!$D$16:$D$829,$B$78,'N1.3_Project_Listing'!$J$16:$J$829,AH$16,'N1.3_Project_Listing'!$G$16:$G$829,$AG$15)</f>
        <v>0</v>
      </c>
      <c r="AI110" s="67">
        <f>SUMIFS('N1.3_Project_Listing'!$R$16:$R$829,'N1.3_Project_Listing'!$B$16:$B$829,$B110,'N1.3_Project_Listing'!$D$16:$D$829,$B$78,'N1.3_Project_Listing'!$J$16:$J$829,AI$16,'N1.3_Project_Listing'!$G$16:$G$829,$AG$15)</f>
        <v>0</v>
      </c>
      <c r="AJ110" s="67">
        <f>SUMIFS('N1.3_Project_Listing'!$R$16:$R$829,'N1.3_Project_Listing'!$B$16:$B$829,$B110,'N1.3_Project_Listing'!$D$16:$D$829,$B$78,'N1.3_Project_Listing'!$J$16:$J$829,AJ$16,'N1.3_Project_Listing'!$G$16:$G$829,$AG$15)</f>
        <v>0</v>
      </c>
      <c r="AK110" s="67">
        <f>SUMIFS('N1.3_Project_Listing'!$R$16:$R$829,'N1.3_Project_Listing'!$B$16:$B$829,$B110,'N1.3_Project_Listing'!$D$16:$D$829,$B$78,'N1.3_Project_Listing'!$J$16:$J$829,AK$16,'N1.3_Project_Listing'!$G$16:$G$829,$AG$15)</f>
        <v>0</v>
      </c>
      <c r="AL110" s="67">
        <f>SUMIFS('N1.3_Project_Listing'!$R$16:$R$829,'N1.3_Project_Listing'!$B$16:$B$829,$B110,'N1.3_Project_Listing'!$D$16:$D$829,$B$78,'N1.3_Project_Listing'!$J$16:$J$829,AL$16,'N1.3_Project_Listing'!$G$16:$G$829,$AG$15)</f>
        <v>0</v>
      </c>
      <c r="AM110" s="63">
        <f t="shared" si="180"/>
        <v>0</v>
      </c>
      <c r="AN110" s="116" t="s">
        <v>441</v>
      </c>
      <c r="AO110" s="67">
        <f>SUMIFS('N1.3_Project_Listing'!$P$16:$P$829,'N1.3_Project_Listing'!$B$16:$B$829,$B110,'N1.3_Project_Listing'!$D$16:$D$829,$B$78,'N1.3_Project_Listing'!$J$16:$J$829,AO$16,'N1.3_Project_Listing'!$G$16:$G$829,$AG$15)</f>
        <v>0</v>
      </c>
      <c r="AP110" s="67">
        <f>SUMIFS('N1.3_Project_Listing'!$P$16:$P$829,'N1.3_Project_Listing'!$B$16:$B$829,$B110,'N1.3_Project_Listing'!$D$16:$D$829,$B$78,'N1.3_Project_Listing'!$J$16:$J$829,AP$16,'N1.3_Project_Listing'!$G$16:$G$829,$AG$15)</f>
        <v>0</v>
      </c>
      <c r="AQ110" s="67">
        <f>SUMIFS('N1.3_Project_Listing'!$P$16:$P$829,'N1.3_Project_Listing'!$B$16:$B$829,$B110,'N1.3_Project_Listing'!$D$16:$D$829,$B$78,'N1.3_Project_Listing'!$J$16:$J$829,AQ$16,'N1.3_Project_Listing'!$G$16:$G$829,$AG$15)</f>
        <v>0</v>
      </c>
      <c r="AR110" s="67">
        <f>SUMIFS('N1.3_Project_Listing'!$P$16:$P$829,'N1.3_Project_Listing'!$B$16:$B$829,$B110,'N1.3_Project_Listing'!$D$16:$D$829,$B$78,'N1.3_Project_Listing'!$J$16:$J$829,AR$16,'N1.3_Project_Listing'!$G$16:$G$829,$AG$15)</f>
        <v>0</v>
      </c>
      <c r="AS110" s="67">
        <f>SUMIFS('N1.3_Project_Listing'!$P$16:$P$829,'N1.3_Project_Listing'!$B$16:$B$829,$B110,'N1.3_Project_Listing'!$D$16:$D$829,$B$78,'N1.3_Project_Listing'!$J$16:$J$829,AS$16,'N1.3_Project_Listing'!$G$16:$G$829,$AG$15)</f>
        <v>0</v>
      </c>
      <c r="AT110" s="63">
        <f t="shared" si="181"/>
        <v>0</v>
      </c>
      <c r="AV110" s="158" t="str">
        <f t="shared" si="171"/>
        <v>-</v>
      </c>
      <c r="AW110" s="67">
        <f>SUMIFS('N1.3_Project_Listing'!$R$16:$R$829,'N1.3_Project_Listing'!$B$16:$B$829,$B110,'N1.3_Project_Listing'!$D$16:$D$829,$B$78,'N1.3_Project_Listing'!$J$16:$J$829,AW$16,'N1.3_Project_Listing'!$G$16:$G$829,$AV$15)</f>
        <v>0</v>
      </c>
      <c r="AX110" s="67">
        <f>SUMIFS('N1.3_Project_Listing'!$R$16:$R$829,'N1.3_Project_Listing'!$B$16:$B$829,$B110,'N1.3_Project_Listing'!$D$16:$D$829,$B$78,'N1.3_Project_Listing'!$J$16:$J$829,AX$16,'N1.3_Project_Listing'!$G$16:$G$829,$AV$15)</f>
        <v>0</v>
      </c>
      <c r="AY110" s="67">
        <f>SUMIFS('N1.3_Project_Listing'!$R$16:$R$829,'N1.3_Project_Listing'!$B$16:$B$829,$B110,'N1.3_Project_Listing'!$D$16:$D$829,$B$78,'N1.3_Project_Listing'!$J$16:$J$829,AY$16,'N1.3_Project_Listing'!$G$16:$G$829,$AV$15)</f>
        <v>0</v>
      </c>
      <c r="AZ110" s="67">
        <f>SUMIFS('N1.3_Project_Listing'!$R$16:$R$829,'N1.3_Project_Listing'!$B$16:$B$829,$B110,'N1.3_Project_Listing'!$D$16:$D$829,$B$78,'N1.3_Project_Listing'!$J$16:$J$829,AZ$16,'N1.3_Project_Listing'!$G$16:$G$829,$AV$15)</f>
        <v>0</v>
      </c>
      <c r="BA110" s="67">
        <f>SUMIFS('N1.3_Project_Listing'!$R$16:$R$829,'N1.3_Project_Listing'!$B$16:$B$829,$B110,'N1.3_Project_Listing'!$D$16:$D$829,$B$78,'N1.3_Project_Listing'!$J$16:$J$829,BA$16,'N1.3_Project_Listing'!$G$16:$G$829,$AV$15)</f>
        <v>0</v>
      </c>
      <c r="BB110" s="63">
        <f t="shared" si="182"/>
        <v>0</v>
      </c>
      <c r="BC110" s="116" t="s">
        <v>441</v>
      </c>
      <c r="BD110" s="67">
        <f>SUMIFS('N1.3_Project_Listing'!$P$16:$P$829,'N1.3_Project_Listing'!$B$16:$B$829,$B110,'N1.3_Project_Listing'!$D$16:$D$829,$B$78,'N1.3_Project_Listing'!$J$16:$J$829,BD$16,'N1.3_Project_Listing'!$G$16:$G$829,$AV$15)</f>
        <v>0</v>
      </c>
      <c r="BE110" s="67">
        <f>SUMIFS('N1.3_Project_Listing'!$P$16:$P$829,'N1.3_Project_Listing'!$B$16:$B$829,$B110,'N1.3_Project_Listing'!$D$16:$D$829,$B$78,'N1.3_Project_Listing'!$J$16:$J$829,BE$16,'N1.3_Project_Listing'!$G$16:$G$829,$AV$15)</f>
        <v>0</v>
      </c>
      <c r="BF110" s="67">
        <f>SUMIFS('N1.3_Project_Listing'!$P$16:$P$829,'N1.3_Project_Listing'!$B$16:$B$829,$B110,'N1.3_Project_Listing'!$D$16:$D$829,$B$78,'N1.3_Project_Listing'!$J$16:$J$829,BF$16,'N1.3_Project_Listing'!$G$16:$G$829,$AV$15)</f>
        <v>0</v>
      </c>
      <c r="BG110" s="67">
        <f>SUMIFS('N1.3_Project_Listing'!$P$16:$P$829,'N1.3_Project_Listing'!$B$16:$B$829,$B110,'N1.3_Project_Listing'!$D$16:$D$829,$B$78,'N1.3_Project_Listing'!$J$16:$J$829,BG$16,'N1.3_Project_Listing'!$G$16:$G$829,$AV$15)</f>
        <v>0</v>
      </c>
      <c r="BH110" s="67">
        <f>SUMIFS('N1.3_Project_Listing'!$P$16:$P$829,'N1.3_Project_Listing'!$B$16:$B$829,$B110,'N1.3_Project_Listing'!$D$16:$D$829,$B$78,'N1.3_Project_Listing'!$J$16:$J$829,BH$16,'N1.3_Project_Listing'!$G$16:$G$829,$AV$15)</f>
        <v>0</v>
      </c>
      <c r="BI110" s="63">
        <f t="shared" si="183"/>
        <v>0</v>
      </c>
      <c r="BK110" s="158" t="str">
        <f t="shared" si="172"/>
        <v>-</v>
      </c>
      <c r="BL110" s="67">
        <f>SUMIFS('N1.3_Project_Listing'!$R$16:$R$829,'N1.3_Project_Listing'!$B$16:$B$829,$B110,'N1.3_Project_Listing'!$D$16:$D$829,$B$78,'N1.3_Project_Listing'!$J$16:$J$829,BL$16,'N1.3_Project_Listing'!$G$16:$G$829,$BK$15)</f>
        <v>0</v>
      </c>
      <c r="BM110" s="67">
        <f>SUMIFS('N1.3_Project_Listing'!$R$16:$R$829,'N1.3_Project_Listing'!$B$16:$B$829,$B110,'N1.3_Project_Listing'!$D$16:$D$829,$B$78,'N1.3_Project_Listing'!$J$16:$J$829,BM$16,'N1.3_Project_Listing'!$G$16:$G$829,$BK$15)</f>
        <v>0</v>
      </c>
      <c r="BN110" s="67">
        <f>SUMIFS('N1.3_Project_Listing'!$R$16:$R$829,'N1.3_Project_Listing'!$B$16:$B$829,$B110,'N1.3_Project_Listing'!$D$16:$D$829,$B$78,'N1.3_Project_Listing'!$J$16:$J$829,BN$16,'N1.3_Project_Listing'!$G$16:$G$829,$BK$15)</f>
        <v>0</v>
      </c>
      <c r="BO110" s="67">
        <f>SUMIFS('N1.3_Project_Listing'!$R$16:$R$829,'N1.3_Project_Listing'!$B$16:$B$829,$B110,'N1.3_Project_Listing'!$D$16:$D$829,$B$78,'N1.3_Project_Listing'!$J$16:$J$829,BO$16,'N1.3_Project_Listing'!$G$16:$G$829,$BK$15)</f>
        <v>0</v>
      </c>
      <c r="BP110" s="67">
        <f>SUMIFS('N1.3_Project_Listing'!$R$16:$R$829,'N1.3_Project_Listing'!$B$16:$B$829,$B110,'N1.3_Project_Listing'!$D$16:$D$829,$B$78,'N1.3_Project_Listing'!$J$16:$J$829,BP$16,'N1.3_Project_Listing'!$G$16:$G$829,$BK$15)</f>
        <v>0</v>
      </c>
      <c r="BQ110" s="63">
        <f t="shared" si="184"/>
        <v>0</v>
      </c>
      <c r="BR110" s="116" t="s">
        <v>441</v>
      </c>
      <c r="BS110" s="67">
        <f>SUMIFS('N1.3_Project_Listing'!$P$16:$P$829,'N1.3_Project_Listing'!$B$16:$B$829,$B110,'N1.3_Project_Listing'!$D$16:$D$829,$B$78,'N1.3_Project_Listing'!$J$16:$J$829,BS$16,'N1.3_Project_Listing'!$G$16:$G$829,$BK$15)</f>
        <v>0</v>
      </c>
      <c r="BT110" s="67">
        <f>SUMIFS('N1.3_Project_Listing'!$P$16:$P$829,'N1.3_Project_Listing'!$B$16:$B$829,$B110,'N1.3_Project_Listing'!$D$16:$D$829,$B$78,'N1.3_Project_Listing'!$J$16:$J$829,BT$16,'N1.3_Project_Listing'!$G$16:$G$829,$BK$15)</f>
        <v>0</v>
      </c>
      <c r="BU110" s="67">
        <f>SUMIFS('N1.3_Project_Listing'!$P$16:$P$829,'N1.3_Project_Listing'!$B$16:$B$829,$B110,'N1.3_Project_Listing'!$D$16:$D$829,$B$78,'N1.3_Project_Listing'!$J$16:$J$829,BU$16,'N1.3_Project_Listing'!$G$16:$G$829,$BK$15)</f>
        <v>0</v>
      </c>
      <c r="BV110" s="67">
        <f>SUMIFS('N1.3_Project_Listing'!$P$16:$P$829,'N1.3_Project_Listing'!$B$16:$B$829,$B110,'N1.3_Project_Listing'!$D$16:$D$829,$B$78,'N1.3_Project_Listing'!$J$16:$J$829,BV$16,'N1.3_Project_Listing'!$G$16:$G$829,$BK$15)</f>
        <v>0</v>
      </c>
      <c r="BW110" s="67">
        <f>SUMIFS('N1.3_Project_Listing'!$P$16:$P$829,'N1.3_Project_Listing'!$B$16:$B$829,$B110,'N1.3_Project_Listing'!$D$16:$D$829,$B$78,'N1.3_Project_Listing'!$J$16:$J$829,BW$16,'N1.3_Project_Listing'!$G$16:$G$829,$BK$15)</f>
        <v>0</v>
      </c>
      <c r="BX110" s="63">
        <f t="shared" si="185"/>
        <v>0</v>
      </c>
    </row>
    <row r="111" spans="2:76" hidden="1">
      <c r="B111" s="132" t="str">
        <f t="shared" si="186"/>
        <v>No entry required</v>
      </c>
      <c r="C111" s="158" t="str">
        <f t="shared" si="186"/>
        <v>-</v>
      </c>
      <c r="D111" s="63">
        <f t="shared" si="174"/>
        <v>0</v>
      </c>
      <c r="E111" s="63">
        <f t="shared" si="161"/>
        <v>0</v>
      </c>
      <c r="F111" s="63">
        <f t="shared" si="162"/>
        <v>0</v>
      </c>
      <c r="G111" s="63">
        <f t="shared" si="163"/>
        <v>0</v>
      </c>
      <c r="H111" s="63">
        <f t="shared" si="164"/>
        <v>0</v>
      </c>
      <c r="I111" s="63">
        <f t="shared" si="175"/>
        <v>0</v>
      </c>
      <c r="J111" s="116" t="s">
        <v>441</v>
      </c>
      <c r="K111" s="63">
        <f t="shared" si="165"/>
        <v>0</v>
      </c>
      <c r="L111" s="63">
        <f t="shared" si="166"/>
        <v>0</v>
      </c>
      <c r="M111" s="63">
        <f t="shared" si="167"/>
        <v>0</v>
      </c>
      <c r="N111" s="63">
        <f t="shared" si="168"/>
        <v>0</v>
      </c>
      <c r="O111" s="63">
        <f t="shared" si="169"/>
        <v>0</v>
      </c>
      <c r="P111" s="63">
        <f t="shared" si="176"/>
        <v>0</v>
      </c>
      <c r="R111" s="158" t="str">
        <f t="shared" si="177"/>
        <v>-</v>
      </c>
      <c r="S111" s="67">
        <f>SUMIFS('N1.3_Project_Listing'!$R$16:$R$829,'N1.3_Project_Listing'!$B$16:$B$829,$B111,'N1.3_Project_Listing'!$D$16:$D$829,$B$78,'N1.3_Project_Listing'!$J$16:$J$829,S$16,'N1.3_Project_Listing'!$G$16:$G$829,$R$15)</f>
        <v>0</v>
      </c>
      <c r="T111" s="67">
        <f>SUMIFS('N1.3_Project_Listing'!$R$16:$R$829,'N1.3_Project_Listing'!$B$16:$B$829,$B111,'N1.3_Project_Listing'!$D$16:$D$829,$B$78,'N1.3_Project_Listing'!$J$16:$J$829,T$16,'N1.3_Project_Listing'!$G$16:$G$829,$R$15)</f>
        <v>0</v>
      </c>
      <c r="U111" s="67">
        <f>SUMIFS('N1.3_Project_Listing'!$R$16:$R$829,'N1.3_Project_Listing'!$B$16:$B$829,$B111,'N1.3_Project_Listing'!$D$16:$D$829,$B$78,'N1.3_Project_Listing'!$J$16:$J$829,U$16,'N1.3_Project_Listing'!$G$16:$G$829,$R$15)</f>
        <v>0</v>
      </c>
      <c r="V111" s="67">
        <f>SUMIFS('N1.3_Project_Listing'!$R$16:$R$829,'N1.3_Project_Listing'!$B$16:$B$829,$B111,'N1.3_Project_Listing'!$D$16:$D$829,$B$78,'N1.3_Project_Listing'!$J$16:$J$829,V$16,'N1.3_Project_Listing'!$G$16:$G$829,$R$15)</f>
        <v>0</v>
      </c>
      <c r="W111" s="67">
        <f>SUMIFS('N1.3_Project_Listing'!$R$16:$R$829,'N1.3_Project_Listing'!$B$16:$B$829,$B111,'N1.3_Project_Listing'!$D$16:$D$829,$B$78,'N1.3_Project_Listing'!$J$16:$J$829,W$16,'N1.3_Project_Listing'!$G$16:$G$829,$R$15)</f>
        <v>0</v>
      </c>
      <c r="X111" s="63">
        <f t="shared" si="178"/>
        <v>0</v>
      </c>
      <c r="Y111" s="116" t="s">
        <v>441</v>
      </c>
      <c r="Z111" s="67">
        <f>SUMIFS('N1.3_Project_Listing'!$P$16:$P$829,'N1.3_Project_Listing'!$B$16:$B$829,$B111,'N1.3_Project_Listing'!$D$16:$D$829,$B$78,'N1.3_Project_Listing'!$J$16:$J$829,Z$16,'N1.3_Project_Listing'!$G$16:$G$829,$R$15)</f>
        <v>0</v>
      </c>
      <c r="AA111" s="67">
        <f>SUMIFS('N1.3_Project_Listing'!$P$16:$P$829,'N1.3_Project_Listing'!$B$16:$B$829,$B111,'N1.3_Project_Listing'!$D$16:$D$829,$B$78,'N1.3_Project_Listing'!$J$16:$J$829,AA$16,'N1.3_Project_Listing'!$G$16:$G$829,$R$15)</f>
        <v>0</v>
      </c>
      <c r="AB111" s="67">
        <f>SUMIFS('N1.3_Project_Listing'!$P$16:$P$829,'N1.3_Project_Listing'!$B$16:$B$829,$B111,'N1.3_Project_Listing'!$D$16:$D$829,$B$78,'N1.3_Project_Listing'!$J$16:$J$829,AB$16,'N1.3_Project_Listing'!$G$16:$G$829,$R$15)</f>
        <v>0</v>
      </c>
      <c r="AC111" s="67">
        <f>SUMIFS('N1.3_Project_Listing'!$P$16:$P$829,'N1.3_Project_Listing'!$B$16:$B$829,$B111,'N1.3_Project_Listing'!$D$16:$D$829,$B$78,'N1.3_Project_Listing'!$J$16:$J$829,AC$16,'N1.3_Project_Listing'!$G$16:$G$829,$R$15)</f>
        <v>0</v>
      </c>
      <c r="AD111" s="67">
        <f>SUMIFS('N1.3_Project_Listing'!$P$16:$P$829,'N1.3_Project_Listing'!$B$16:$B$829,$B111,'N1.3_Project_Listing'!$D$16:$D$829,$B$78,'N1.3_Project_Listing'!$J$16:$J$829,AD$16,'N1.3_Project_Listing'!$G$16:$G$829,$R$15)</f>
        <v>0</v>
      </c>
      <c r="AE111" s="63">
        <f t="shared" si="179"/>
        <v>0</v>
      </c>
      <c r="AG111" s="158" t="str">
        <f t="shared" si="170"/>
        <v>-</v>
      </c>
      <c r="AH111" s="67">
        <f>SUMIFS('N1.3_Project_Listing'!$R$16:$R$829,'N1.3_Project_Listing'!$B$16:$B$829,$B111,'N1.3_Project_Listing'!$D$16:$D$829,$B$78,'N1.3_Project_Listing'!$J$16:$J$829,AH$16,'N1.3_Project_Listing'!$G$16:$G$829,$AG$15)</f>
        <v>0</v>
      </c>
      <c r="AI111" s="67">
        <f>SUMIFS('N1.3_Project_Listing'!$R$16:$R$829,'N1.3_Project_Listing'!$B$16:$B$829,$B111,'N1.3_Project_Listing'!$D$16:$D$829,$B$78,'N1.3_Project_Listing'!$J$16:$J$829,AI$16,'N1.3_Project_Listing'!$G$16:$G$829,$AG$15)</f>
        <v>0</v>
      </c>
      <c r="AJ111" s="67">
        <f>SUMIFS('N1.3_Project_Listing'!$R$16:$R$829,'N1.3_Project_Listing'!$B$16:$B$829,$B111,'N1.3_Project_Listing'!$D$16:$D$829,$B$78,'N1.3_Project_Listing'!$J$16:$J$829,AJ$16,'N1.3_Project_Listing'!$G$16:$G$829,$AG$15)</f>
        <v>0</v>
      </c>
      <c r="AK111" s="67">
        <f>SUMIFS('N1.3_Project_Listing'!$R$16:$R$829,'N1.3_Project_Listing'!$B$16:$B$829,$B111,'N1.3_Project_Listing'!$D$16:$D$829,$B$78,'N1.3_Project_Listing'!$J$16:$J$829,AK$16,'N1.3_Project_Listing'!$G$16:$G$829,$AG$15)</f>
        <v>0</v>
      </c>
      <c r="AL111" s="67">
        <f>SUMIFS('N1.3_Project_Listing'!$R$16:$R$829,'N1.3_Project_Listing'!$B$16:$B$829,$B111,'N1.3_Project_Listing'!$D$16:$D$829,$B$78,'N1.3_Project_Listing'!$J$16:$J$829,AL$16,'N1.3_Project_Listing'!$G$16:$G$829,$AG$15)</f>
        <v>0</v>
      </c>
      <c r="AM111" s="63">
        <f t="shared" si="180"/>
        <v>0</v>
      </c>
      <c r="AN111" s="116" t="s">
        <v>441</v>
      </c>
      <c r="AO111" s="67">
        <f>SUMIFS('N1.3_Project_Listing'!$P$16:$P$829,'N1.3_Project_Listing'!$B$16:$B$829,$B111,'N1.3_Project_Listing'!$D$16:$D$829,$B$78,'N1.3_Project_Listing'!$J$16:$J$829,AO$16,'N1.3_Project_Listing'!$G$16:$G$829,$AG$15)</f>
        <v>0</v>
      </c>
      <c r="AP111" s="67">
        <f>SUMIFS('N1.3_Project_Listing'!$P$16:$P$829,'N1.3_Project_Listing'!$B$16:$B$829,$B111,'N1.3_Project_Listing'!$D$16:$D$829,$B$78,'N1.3_Project_Listing'!$J$16:$J$829,AP$16,'N1.3_Project_Listing'!$G$16:$G$829,$AG$15)</f>
        <v>0</v>
      </c>
      <c r="AQ111" s="67">
        <f>SUMIFS('N1.3_Project_Listing'!$P$16:$P$829,'N1.3_Project_Listing'!$B$16:$B$829,$B111,'N1.3_Project_Listing'!$D$16:$D$829,$B$78,'N1.3_Project_Listing'!$J$16:$J$829,AQ$16,'N1.3_Project_Listing'!$G$16:$G$829,$AG$15)</f>
        <v>0</v>
      </c>
      <c r="AR111" s="67">
        <f>SUMIFS('N1.3_Project_Listing'!$P$16:$P$829,'N1.3_Project_Listing'!$B$16:$B$829,$B111,'N1.3_Project_Listing'!$D$16:$D$829,$B$78,'N1.3_Project_Listing'!$J$16:$J$829,AR$16,'N1.3_Project_Listing'!$G$16:$G$829,$AG$15)</f>
        <v>0</v>
      </c>
      <c r="AS111" s="67">
        <f>SUMIFS('N1.3_Project_Listing'!$P$16:$P$829,'N1.3_Project_Listing'!$B$16:$B$829,$B111,'N1.3_Project_Listing'!$D$16:$D$829,$B$78,'N1.3_Project_Listing'!$J$16:$J$829,AS$16,'N1.3_Project_Listing'!$G$16:$G$829,$AG$15)</f>
        <v>0</v>
      </c>
      <c r="AT111" s="63">
        <f t="shared" si="181"/>
        <v>0</v>
      </c>
      <c r="AV111" s="158" t="str">
        <f t="shared" si="171"/>
        <v>-</v>
      </c>
      <c r="AW111" s="67">
        <f>SUMIFS('N1.3_Project_Listing'!$R$16:$R$829,'N1.3_Project_Listing'!$B$16:$B$829,$B111,'N1.3_Project_Listing'!$D$16:$D$829,$B$78,'N1.3_Project_Listing'!$J$16:$J$829,AW$16,'N1.3_Project_Listing'!$G$16:$G$829,$AV$15)</f>
        <v>0</v>
      </c>
      <c r="AX111" s="67">
        <f>SUMIFS('N1.3_Project_Listing'!$R$16:$R$829,'N1.3_Project_Listing'!$B$16:$B$829,$B111,'N1.3_Project_Listing'!$D$16:$D$829,$B$78,'N1.3_Project_Listing'!$J$16:$J$829,AX$16,'N1.3_Project_Listing'!$G$16:$G$829,$AV$15)</f>
        <v>0</v>
      </c>
      <c r="AY111" s="67">
        <f>SUMIFS('N1.3_Project_Listing'!$R$16:$R$829,'N1.3_Project_Listing'!$B$16:$B$829,$B111,'N1.3_Project_Listing'!$D$16:$D$829,$B$78,'N1.3_Project_Listing'!$J$16:$J$829,AY$16,'N1.3_Project_Listing'!$G$16:$G$829,$AV$15)</f>
        <v>0</v>
      </c>
      <c r="AZ111" s="67">
        <f>SUMIFS('N1.3_Project_Listing'!$R$16:$R$829,'N1.3_Project_Listing'!$B$16:$B$829,$B111,'N1.3_Project_Listing'!$D$16:$D$829,$B$78,'N1.3_Project_Listing'!$J$16:$J$829,AZ$16,'N1.3_Project_Listing'!$G$16:$G$829,$AV$15)</f>
        <v>0</v>
      </c>
      <c r="BA111" s="67">
        <f>SUMIFS('N1.3_Project_Listing'!$R$16:$R$829,'N1.3_Project_Listing'!$B$16:$B$829,$B111,'N1.3_Project_Listing'!$D$16:$D$829,$B$78,'N1.3_Project_Listing'!$J$16:$J$829,BA$16,'N1.3_Project_Listing'!$G$16:$G$829,$AV$15)</f>
        <v>0</v>
      </c>
      <c r="BB111" s="63">
        <f t="shared" si="182"/>
        <v>0</v>
      </c>
      <c r="BC111" s="116" t="s">
        <v>441</v>
      </c>
      <c r="BD111" s="67">
        <f>SUMIFS('N1.3_Project_Listing'!$P$16:$P$829,'N1.3_Project_Listing'!$B$16:$B$829,$B111,'N1.3_Project_Listing'!$D$16:$D$829,$B$78,'N1.3_Project_Listing'!$J$16:$J$829,BD$16,'N1.3_Project_Listing'!$G$16:$G$829,$AV$15)</f>
        <v>0</v>
      </c>
      <c r="BE111" s="67">
        <f>SUMIFS('N1.3_Project_Listing'!$P$16:$P$829,'N1.3_Project_Listing'!$B$16:$B$829,$B111,'N1.3_Project_Listing'!$D$16:$D$829,$B$78,'N1.3_Project_Listing'!$J$16:$J$829,BE$16,'N1.3_Project_Listing'!$G$16:$G$829,$AV$15)</f>
        <v>0</v>
      </c>
      <c r="BF111" s="67">
        <f>SUMIFS('N1.3_Project_Listing'!$P$16:$P$829,'N1.3_Project_Listing'!$B$16:$B$829,$B111,'N1.3_Project_Listing'!$D$16:$D$829,$B$78,'N1.3_Project_Listing'!$J$16:$J$829,BF$16,'N1.3_Project_Listing'!$G$16:$G$829,$AV$15)</f>
        <v>0</v>
      </c>
      <c r="BG111" s="67">
        <f>SUMIFS('N1.3_Project_Listing'!$P$16:$P$829,'N1.3_Project_Listing'!$B$16:$B$829,$B111,'N1.3_Project_Listing'!$D$16:$D$829,$B$78,'N1.3_Project_Listing'!$J$16:$J$829,BG$16,'N1.3_Project_Listing'!$G$16:$G$829,$AV$15)</f>
        <v>0</v>
      </c>
      <c r="BH111" s="67">
        <f>SUMIFS('N1.3_Project_Listing'!$P$16:$P$829,'N1.3_Project_Listing'!$B$16:$B$829,$B111,'N1.3_Project_Listing'!$D$16:$D$829,$B$78,'N1.3_Project_Listing'!$J$16:$J$829,BH$16,'N1.3_Project_Listing'!$G$16:$G$829,$AV$15)</f>
        <v>0</v>
      </c>
      <c r="BI111" s="63">
        <f t="shared" si="183"/>
        <v>0</v>
      </c>
      <c r="BK111" s="158" t="str">
        <f t="shared" si="172"/>
        <v>-</v>
      </c>
      <c r="BL111" s="67">
        <f>SUMIFS('N1.3_Project_Listing'!$R$16:$R$829,'N1.3_Project_Listing'!$B$16:$B$829,$B111,'N1.3_Project_Listing'!$D$16:$D$829,$B$78,'N1.3_Project_Listing'!$J$16:$J$829,BL$16,'N1.3_Project_Listing'!$G$16:$G$829,$BK$15)</f>
        <v>0</v>
      </c>
      <c r="BM111" s="67">
        <f>SUMIFS('N1.3_Project_Listing'!$R$16:$R$829,'N1.3_Project_Listing'!$B$16:$B$829,$B111,'N1.3_Project_Listing'!$D$16:$D$829,$B$78,'N1.3_Project_Listing'!$J$16:$J$829,BM$16,'N1.3_Project_Listing'!$G$16:$G$829,$BK$15)</f>
        <v>0</v>
      </c>
      <c r="BN111" s="67">
        <f>SUMIFS('N1.3_Project_Listing'!$R$16:$R$829,'N1.3_Project_Listing'!$B$16:$B$829,$B111,'N1.3_Project_Listing'!$D$16:$D$829,$B$78,'N1.3_Project_Listing'!$J$16:$J$829,BN$16,'N1.3_Project_Listing'!$G$16:$G$829,$BK$15)</f>
        <v>0</v>
      </c>
      <c r="BO111" s="67">
        <f>SUMIFS('N1.3_Project_Listing'!$R$16:$R$829,'N1.3_Project_Listing'!$B$16:$B$829,$B111,'N1.3_Project_Listing'!$D$16:$D$829,$B$78,'N1.3_Project_Listing'!$J$16:$J$829,BO$16,'N1.3_Project_Listing'!$G$16:$G$829,$BK$15)</f>
        <v>0</v>
      </c>
      <c r="BP111" s="67">
        <f>SUMIFS('N1.3_Project_Listing'!$R$16:$R$829,'N1.3_Project_Listing'!$B$16:$B$829,$B111,'N1.3_Project_Listing'!$D$16:$D$829,$B$78,'N1.3_Project_Listing'!$J$16:$J$829,BP$16,'N1.3_Project_Listing'!$G$16:$G$829,$BK$15)</f>
        <v>0</v>
      </c>
      <c r="BQ111" s="63">
        <f t="shared" si="184"/>
        <v>0</v>
      </c>
      <c r="BR111" s="116" t="s">
        <v>441</v>
      </c>
      <c r="BS111" s="67">
        <f>SUMIFS('N1.3_Project_Listing'!$P$16:$P$829,'N1.3_Project_Listing'!$B$16:$B$829,$B111,'N1.3_Project_Listing'!$D$16:$D$829,$B$78,'N1.3_Project_Listing'!$J$16:$J$829,BS$16,'N1.3_Project_Listing'!$G$16:$G$829,$BK$15)</f>
        <v>0</v>
      </c>
      <c r="BT111" s="67">
        <f>SUMIFS('N1.3_Project_Listing'!$P$16:$P$829,'N1.3_Project_Listing'!$B$16:$B$829,$B111,'N1.3_Project_Listing'!$D$16:$D$829,$B$78,'N1.3_Project_Listing'!$J$16:$J$829,BT$16,'N1.3_Project_Listing'!$G$16:$G$829,$BK$15)</f>
        <v>0</v>
      </c>
      <c r="BU111" s="67">
        <f>SUMIFS('N1.3_Project_Listing'!$P$16:$P$829,'N1.3_Project_Listing'!$B$16:$B$829,$B111,'N1.3_Project_Listing'!$D$16:$D$829,$B$78,'N1.3_Project_Listing'!$J$16:$J$829,BU$16,'N1.3_Project_Listing'!$G$16:$G$829,$BK$15)</f>
        <v>0</v>
      </c>
      <c r="BV111" s="67">
        <f>SUMIFS('N1.3_Project_Listing'!$P$16:$P$829,'N1.3_Project_Listing'!$B$16:$B$829,$B111,'N1.3_Project_Listing'!$D$16:$D$829,$B$78,'N1.3_Project_Listing'!$J$16:$J$829,BV$16,'N1.3_Project_Listing'!$G$16:$G$829,$BK$15)</f>
        <v>0</v>
      </c>
      <c r="BW111" s="67">
        <f>SUMIFS('N1.3_Project_Listing'!$P$16:$P$829,'N1.3_Project_Listing'!$B$16:$B$829,$B111,'N1.3_Project_Listing'!$D$16:$D$829,$B$78,'N1.3_Project_Listing'!$J$16:$J$829,BW$16,'N1.3_Project_Listing'!$G$16:$G$829,$BK$15)</f>
        <v>0</v>
      </c>
      <c r="BX111" s="63">
        <f t="shared" si="185"/>
        <v>0</v>
      </c>
    </row>
    <row r="112" spans="2:76" hidden="1">
      <c r="B112" s="132" t="str">
        <f t="shared" si="186"/>
        <v>No entry required</v>
      </c>
      <c r="C112" s="158" t="str">
        <f t="shared" si="186"/>
        <v>-</v>
      </c>
      <c r="D112" s="63">
        <f t="shared" ref="D112:D122" si="187">S112+AH112+AW112+BL112</f>
        <v>0</v>
      </c>
      <c r="E112" s="63">
        <f t="shared" ref="E112:E122" si="188">T112+AI112+AX112+BM112</f>
        <v>0</v>
      </c>
      <c r="F112" s="63">
        <f t="shared" ref="F112:F122" si="189">U112+AJ112+AY112+BN112</f>
        <v>0</v>
      </c>
      <c r="G112" s="63">
        <f t="shared" ref="G112:G122" si="190">V112+AK112+AZ112+BO112</f>
        <v>0</v>
      </c>
      <c r="H112" s="63">
        <f t="shared" ref="H112:H122" si="191">W112+AL112+BA112+BP112</f>
        <v>0</v>
      </c>
      <c r="I112" s="63">
        <f t="shared" si="175"/>
        <v>0</v>
      </c>
      <c r="J112" s="116" t="s">
        <v>441</v>
      </c>
      <c r="K112" s="63">
        <f t="shared" ref="K112:K122" si="192">Z112+AO112+BD112+BS112</f>
        <v>0</v>
      </c>
      <c r="L112" s="63">
        <f t="shared" ref="L112:L122" si="193">AA112+AP112+BE112+BT112</f>
        <v>0</v>
      </c>
      <c r="M112" s="63">
        <f t="shared" ref="M112:M122" si="194">AB112+AQ112+BF112+BU112</f>
        <v>0</v>
      </c>
      <c r="N112" s="63">
        <f t="shared" ref="N112:N122" si="195">AC112+AR112+BG112+BV112</f>
        <v>0</v>
      </c>
      <c r="O112" s="63">
        <f t="shared" ref="O112:O122" si="196">AD112+AS112+BH112+BW112</f>
        <v>0</v>
      </c>
      <c r="P112" s="63">
        <f t="shared" si="176"/>
        <v>0</v>
      </c>
      <c r="R112" s="158" t="str">
        <f t="shared" si="177"/>
        <v>-</v>
      </c>
      <c r="S112" s="67">
        <f>SUMIFS('N1.3_Project_Listing'!$R$16:$R$829,'N1.3_Project_Listing'!$B$16:$B$829,$B112,'N1.3_Project_Listing'!$D$16:$D$829,$B$78,'N1.3_Project_Listing'!$J$16:$J$829,S$16,'N1.3_Project_Listing'!$G$16:$G$829,$R$15)</f>
        <v>0</v>
      </c>
      <c r="T112" s="67">
        <f>SUMIFS('N1.3_Project_Listing'!$R$16:$R$829,'N1.3_Project_Listing'!$B$16:$B$829,$B112,'N1.3_Project_Listing'!$D$16:$D$829,$B$78,'N1.3_Project_Listing'!$J$16:$J$829,T$16,'N1.3_Project_Listing'!$G$16:$G$829,$R$15)</f>
        <v>0</v>
      </c>
      <c r="U112" s="67">
        <f>SUMIFS('N1.3_Project_Listing'!$R$16:$R$829,'N1.3_Project_Listing'!$B$16:$B$829,$B112,'N1.3_Project_Listing'!$D$16:$D$829,$B$78,'N1.3_Project_Listing'!$J$16:$J$829,U$16,'N1.3_Project_Listing'!$G$16:$G$829,$R$15)</f>
        <v>0</v>
      </c>
      <c r="V112" s="67">
        <f>SUMIFS('N1.3_Project_Listing'!$R$16:$R$829,'N1.3_Project_Listing'!$B$16:$B$829,$B112,'N1.3_Project_Listing'!$D$16:$D$829,$B$78,'N1.3_Project_Listing'!$J$16:$J$829,V$16,'N1.3_Project_Listing'!$G$16:$G$829,$R$15)</f>
        <v>0</v>
      </c>
      <c r="W112" s="67">
        <f>SUMIFS('N1.3_Project_Listing'!$R$16:$R$829,'N1.3_Project_Listing'!$B$16:$B$829,$B112,'N1.3_Project_Listing'!$D$16:$D$829,$B$78,'N1.3_Project_Listing'!$J$16:$J$829,W$16,'N1.3_Project_Listing'!$G$16:$G$829,$R$15)</f>
        <v>0</v>
      </c>
      <c r="X112" s="63">
        <f t="shared" si="178"/>
        <v>0</v>
      </c>
      <c r="Y112" s="116" t="s">
        <v>441</v>
      </c>
      <c r="Z112" s="67">
        <f>SUMIFS('N1.3_Project_Listing'!$P$16:$P$829,'N1.3_Project_Listing'!$B$16:$B$829,$B112,'N1.3_Project_Listing'!$D$16:$D$829,$B$78,'N1.3_Project_Listing'!$J$16:$J$829,Z$16,'N1.3_Project_Listing'!$G$16:$G$829,$R$15)</f>
        <v>0</v>
      </c>
      <c r="AA112" s="67">
        <f>SUMIFS('N1.3_Project_Listing'!$P$16:$P$829,'N1.3_Project_Listing'!$B$16:$B$829,$B112,'N1.3_Project_Listing'!$D$16:$D$829,$B$78,'N1.3_Project_Listing'!$J$16:$J$829,AA$16,'N1.3_Project_Listing'!$G$16:$G$829,$R$15)</f>
        <v>0</v>
      </c>
      <c r="AB112" s="67">
        <f>SUMIFS('N1.3_Project_Listing'!$P$16:$P$829,'N1.3_Project_Listing'!$B$16:$B$829,$B112,'N1.3_Project_Listing'!$D$16:$D$829,$B$78,'N1.3_Project_Listing'!$J$16:$J$829,AB$16,'N1.3_Project_Listing'!$G$16:$G$829,$R$15)</f>
        <v>0</v>
      </c>
      <c r="AC112" s="67">
        <f>SUMIFS('N1.3_Project_Listing'!$P$16:$P$829,'N1.3_Project_Listing'!$B$16:$B$829,$B112,'N1.3_Project_Listing'!$D$16:$D$829,$B$78,'N1.3_Project_Listing'!$J$16:$J$829,AC$16,'N1.3_Project_Listing'!$G$16:$G$829,$R$15)</f>
        <v>0</v>
      </c>
      <c r="AD112" s="67">
        <f>SUMIFS('N1.3_Project_Listing'!$P$16:$P$829,'N1.3_Project_Listing'!$B$16:$B$829,$B112,'N1.3_Project_Listing'!$D$16:$D$829,$B$78,'N1.3_Project_Listing'!$J$16:$J$829,AD$16,'N1.3_Project_Listing'!$G$16:$G$829,$R$15)</f>
        <v>0</v>
      </c>
      <c r="AE112" s="63">
        <f t="shared" si="179"/>
        <v>0</v>
      </c>
      <c r="AG112" s="158" t="str">
        <f t="shared" si="170"/>
        <v>-</v>
      </c>
      <c r="AH112" s="67">
        <f>SUMIFS('N1.3_Project_Listing'!$R$16:$R$829,'N1.3_Project_Listing'!$B$16:$B$829,$B112,'N1.3_Project_Listing'!$D$16:$D$829,$B$78,'N1.3_Project_Listing'!$J$16:$J$829,AH$16,'N1.3_Project_Listing'!$G$16:$G$829,$AG$15)</f>
        <v>0</v>
      </c>
      <c r="AI112" s="67">
        <f>SUMIFS('N1.3_Project_Listing'!$R$16:$R$829,'N1.3_Project_Listing'!$B$16:$B$829,$B112,'N1.3_Project_Listing'!$D$16:$D$829,$B$78,'N1.3_Project_Listing'!$J$16:$J$829,AI$16,'N1.3_Project_Listing'!$G$16:$G$829,$AG$15)</f>
        <v>0</v>
      </c>
      <c r="AJ112" s="67">
        <f>SUMIFS('N1.3_Project_Listing'!$R$16:$R$829,'N1.3_Project_Listing'!$B$16:$B$829,$B112,'N1.3_Project_Listing'!$D$16:$D$829,$B$78,'N1.3_Project_Listing'!$J$16:$J$829,AJ$16,'N1.3_Project_Listing'!$G$16:$G$829,$AG$15)</f>
        <v>0</v>
      </c>
      <c r="AK112" s="67">
        <f>SUMIFS('N1.3_Project_Listing'!$R$16:$R$829,'N1.3_Project_Listing'!$B$16:$B$829,$B112,'N1.3_Project_Listing'!$D$16:$D$829,$B$78,'N1.3_Project_Listing'!$J$16:$J$829,AK$16,'N1.3_Project_Listing'!$G$16:$G$829,$AG$15)</f>
        <v>0</v>
      </c>
      <c r="AL112" s="67">
        <f>SUMIFS('N1.3_Project_Listing'!$R$16:$R$829,'N1.3_Project_Listing'!$B$16:$B$829,$B112,'N1.3_Project_Listing'!$D$16:$D$829,$B$78,'N1.3_Project_Listing'!$J$16:$J$829,AL$16,'N1.3_Project_Listing'!$G$16:$G$829,$AG$15)</f>
        <v>0</v>
      </c>
      <c r="AM112" s="63">
        <f t="shared" si="180"/>
        <v>0</v>
      </c>
      <c r="AN112" s="116" t="s">
        <v>441</v>
      </c>
      <c r="AO112" s="67">
        <f>SUMIFS('N1.3_Project_Listing'!$P$16:$P$829,'N1.3_Project_Listing'!$B$16:$B$829,$B112,'N1.3_Project_Listing'!$D$16:$D$829,$B$78,'N1.3_Project_Listing'!$J$16:$J$829,AO$16,'N1.3_Project_Listing'!$G$16:$G$829,$AG$15)</f>
        <v>0</v>
      </c>
      <c r="AP112" s="67">
        <f>SUMIFS('N1.3_Project_Listing'!$P$16:$P$829,'N1.3_Project_Listing'!$B$16:$B$829,$B112,'N1.3_Project_Listing'!$D$16:$D$829,$B$78,'N1.3_Project_Listing'!$J$16:$J$829,AP$16,'N1.3_Project_Listing'!$G$16:$G$829,$AG$15)</f>
        <v>0</v>
      </c>
      <c r="AQ112" s="67">
        <f>SUMIFS('N1.3_Project_Listing'!$P$16:$P$829,'N1.3_Project_Listing'!$B$16:$B$829,$B112,'N1.3_Project_Listing'!$D$16:$D$829,$B$78,'N1.3_Project_Listing'!$J$16:$J$829,AQ$16,'N1.3_Project_Listing'!$G$16:$G$829,$AG$15)</f>
        <v>0</v>
      </c>
      <c r="AR112" s="67">
        <f>SUMIFS('N1.3_Project_Listing'!$P$16:$P$829,'N1.3_Project_Listing'!$B$16:$B$829,$B112,'N1.3_Project_Listing'!$D$16:$D$829,$B$78,'N1.3_Project_Listing'!$J$16:$J$829,AR$16,'N1.3_Project_Listing'!$G$16:$G$829,$AG$15)</f>
        <v>0</v>
      </c>
      <c r="AS112" s="67">
        <f>SUMIFS('N1.3_Project_Listing'!$P$16:$P$829,'N1.3_Project_Listing'!$B$16:$B$829,$B112,'N1.3_Project_Listing'!$D$16:$D$829,$B$78,'N1.3_Project_Listing'!$J$16:$J$829,AS$16,'N1.3_Project_Listing'!$G$16:$G$829,$AG$15)</f>
        <v>0</v>
      </c>
      <c r="AT112" s="63">
        <f t="shared" si="181"/>
        <v>0</v>
      </c>
      <c r="AV112" s="158" t="str">
        <f t="shared" si="171"/>
        <v>-</v>
      </c>
      <c r="AW112" s="67">
        <f>SUMIFS('N1.3_Project_Listing'!$R$16:$R$829,'N1.3_Project_Listing'!$B$16:$B$829,$B112,'N1.3_Project_Listing'!$D$16:$D$829,$B$78,'N1.3_Project_Listing'!$J$16:$J$829,AW$16,'N1.3_Project_Listing'!$G$16:$G$829,$AV$15)</f>
        <v>0</v>
      </c>
      <c r="AX112" s="67">
        <f>SUMIFS('N1.3_Project_Listing'!$R$16:$R$829,'N1.3_Project_Listing'!$B$16:$B$829,$B112,'N1.3_Project_Listing'!$D$16:$D$829,$B$78,'N1.3_Project_Listing'!$J$16:$J$829,AX$16,'N1.3_Project_Listing'!$G$16:$G$829,$AV$15)</f>
        <v>0</v>
      </c>
      <c r="AY112" s="67">
        <f>SUMIFS('N1.3_Project_Listing'!$R$16:$R$829,'N1.3_Project_Listing'!$B$16:$B$829,$B112,'N1.3_Project_Listing'!$D$16:$D$829,$B$78,'N1.3_Project_Listing'!$J$16:$J$829,AY$16,'N1.3_Project_Listing'!$G$16:$G$829,$AV$15)</f>
        <v>0</v>
      </c>
      <c r="AZ112" s="67">
        <f>SUMIFS('N1.3_Project_Listing'!$R$16:$R$829,'N1.3_Project_Listing'!$B$16:$B$829,$B112,'N1.3_Project_Listing'!$D$16:$D$829,$B$78,'N1.3_Project_Listing'!$J$16:$J$829,AZ$16,'N1.3_Project_Listing'!$G$16:$G$829,$AV$15)</f>
        <v>0</v>
      </c>
      <c r="BA112" s="67">
        <f>SUMIFS('N1.3_Project_Listing'!$R$16:$R$829,'N1.3_Project_Listing'!$B$16:$B$829,$B112,'N1.3_Project_Listing'!$D$16:$D$829,$B$78,'N1.3_Project_Listing'!$J$16:$J$829,BA$16,'N1.3_Project_Listing'!$G$16:$G$829,$AV$15)</f>
        <v>0</v>
      </c>
      <c r="BB112" s="63">
        <f t="shared" si="182"/>
        <v>0</v>
      </c>
      <c r="BC112" s="116" t="s">
        <v>441</v>
      </c>
      <c r="BD112" s="67">
        <f>SUMIFS('N1.3_Project_Listing'!$P$16:$P$829,'N1.3_Project_Listing'!$B$16:$B$829,$B112,'N1.3_Project_Listing'!$D$16:$D$829,$B$78,'N1.3_Project_Listing'!$J$16:$J$829,BD$16,'N1.3_Project_Listing'!$G$16:$G$829,$AV$15)</f>
        <v>0</v>
      </c>
      <c r="BE112" s="67">
        <f>SUMIFS('N1.3_Project_Listing'!$P$16:$P$829,'N1.3_Project_Listing'!$B$16:$B$829,$B112,'N1.3_Project_Listing'!$D$16:$D$829,$B$78,'N1.3_Project_Listing'!$J$16:$J$829,BE$16,'N1.3_Project_Listing'!$G$16:$G$829,$AV$15)</f>
        <v>0</v>
      </c>
      <c r="BF112" s="67">
        <f>SUMIFS('N1.3_Project_Listing'!$P$16:$P$829,'N1.3_Project_Listing'!$B$16:$B$829,$B112,'N1.3_Project_Listing'!$D$16:$D$829,$B$78,'N1.3_Project_Listing'!$J$16:$J$829,BF$16,'N1.3_Project_Listing'!$G$16:$G$829,$AV$15)</f>
        <v>0</v>
      </c>
      <c r="BG112" s="67">
        <f>SUMIFS('N1.3_Project_Listing'!$P$16:$P$829,'N1.3_Project_Listing'!$B$16:$B$829,$B112,'N1.3_Project_Listing'!$D$16:$D$829,$B$78,'N1.3_Project_Listing'!$J$16:$J$829,BG$16,'N1.3_Project_Listing'!$G$16:$G$829,$AV$15)</f>
        <v>0</v>
      </c>
      <c r="BH112" s="67">
        <f>SUMIFS('N1.3_Project_Listing'!$P$16:$P$829,'N1.3_Project_Listing'!$B$16:$B$829,$B112,'N1.3_Project_Listing'!$D$16:$D$829,$B$78,'N1.3_Project_Listing'!$J$16:$J$829,BH$16,'N1.3_Project_Listing'!$G$16:$G$829,$AV$15)</f>
        <v>0</v>
      </c>
      <c r="BI112" s="63">
        <f t="shared" si="183"/>
        <v>0</v>
      </c>
      <c r="BK112" s="158" t="str">
        <f t="shared" si="172"/>
        <v>-</v>
      </c>
      <c r="BL112" s="67">
        <f>SUMIFS('N1.3_Project_Listing'!$R$16:$R$829,'N1.3_Project_Listing'!$B$16:$B$829,$B112,'N1.3_Project_Listing'!$D$16:$D$829,$B$78,'N1.3_Project_Listing'!$J$16:$J$829,BL$16,'N1.3_Project_Listing'!$G$16:$G$829,$BK$15)</f>
        <v>0</v>
      </c>
      <c r="BM112" s="67">
        <f>SUMIFS('N1.3_Project_Listing'!$R$16:$R$829,'N1.3_Project_Listing'!$B$16:$B$829,$B112,'N1.3_Project_Listing'!$D$16:$D$829,$B$78,'N1.3_Project_Listing'!$J$16:$J$829,BM$16,'N1.3_Project_Listing'!$G$16:$G$829,$BK$15)</f>
        <v>0</v>
      </c>
      <c r="BN112" s="67">
        <f>SUMIFS('N1.3_Project_Listing'!$R$16:$R$829,'N1.3_Project_Listing'!$B$16:$B$829,$B112,'N1.3_Project_Listing'!$D$16:$D$829,$B$78,'N1.3_Project_Listing'!$J$16:$J$829,BN$16,'N1.3_Project_Listing'!$G$16:$G$829,$BK$15)</f>
        <v>0</v>
      </c>
      <c r="BO112" s="67">
        <f>SUMIFS('N1.3_Project_Listing'!$R$16:$R$829,'N1.3_Project_Listing'!$B$16:$B$829,$B112,'N1.3_Project_Listing'!$D$16:$D$829,$B$78,'N1.3_Project_Listing'!$J$16:$J$829,BO$16,'N1.3_Project_Listing'!$G$16:$G$829,$BK$15)</f>
        <v>0</v>
      </c>
      <c r="BP112" s="67">
        <f>SUMIFS('N1.3_Project_Listing'!$R$16:$R$829,'N1.3_Project_Listing'!$B$16:$B$829,$B112,'N1.3_Project_Listing'!$D$16:$D$829,$B$78,'N1.3_Project_Listing'!$J$16:$J$829,BP$16,'N1.3_Project_Listing'!$G$16:$G$829,$BK$15)</f>
        <v>0</v>
      </c>
      <c r="BQ112" s="63">
        <f t="shared" si="184"/>
        <v>0</v>
      </c>
      <c r="BR112" s="116" t="s">
        <v>441</v>
      </c>
      <c r="BS112" s="67">
        <f>SUMIFS('N1.3_Project_Listing'!$P$16:$P$829,'N1.3_Project_Listing'!$B$16:$B$829,$B112,'N1.3_Project_Listing'!$D$16:$D$829,$B$78,'N1.3_Project_Listing'!$J$16:$J$829,BS$16,'N1.3_Project_Listing'!$G$16:$G$829,$BK$15)</f>
        <v>0</v>
      </c>
      <c r="BT112" s="67">
        <f>SUMIFS('N1.3_Project_Listing'!$P$16:$P$829,'N1.3_Project_Listing'!$B$16:$B$829,$B112,'N1.3_Project_Listing'!$D$16:$D$829,$B$78,'N1.3_Project_Listing'!$J$16:$J$829,BT$16,'N1.3_Project_Listing'!$G$16:$G$829,$BK$15)</f>
        <v>0</v>
      </c>
      <c r="BU112" s="67">
        <f>SUMIFS('N1.3_Project_Listing'!$P$16:$P$829,'N1.3_Project_Listing'!$B$16:$B$829,$B112,'N1.3_Project_Listing'!$D$16:$D$829,$B$78,'N1.3_Project_Listing'!$J$16:$J$829,BU$16,'N1.3_Project_Listing'!$G$16:$G$829,$BK$15)</f>
        <v>0</v>
      </c>
      <c r="BV112" s="67">
        <f>SUMIFS('N1.3_Project_Listing'!$P$16:$P$829,'N1.3_Project_Listing'!$B$16:$B$829,$B112,'N1.3_Project_Listing'!$D$16:$D$829,$B$78,'N1.3_Project_Listing'!$J$16:$J$829,BV$16,'N1.3_Project_Listing'!$G$16:$G$829,$BK$15)</f>
        <v>0</v>
      </c>
      <c r="BW112" s="67">
        <f>SUMIFS('N1.3_Project_Listing'!$P$16:$P$829,'N1.3_Project_Listing'!$B$16:$B$829,$B112,'N1.3_Project_Listing'!$D$16:$D$829,$B$78,'N1.3_Project_Listing'!$J$16:$J$829,BW$16,'N1.3_Project_Listing'!$G$16:$G$829,$BK$15)</f>
        <v>0</v>
      </c>
      <c r="BX112" s="63">
        <f t="shared" si="185"/>
        <v>0</v>
      </c>
    </row>
    <row r="113" spans="2:76" hidden="1">
      <c r="B113" s="132" t="str">
        <f t="shared" si="186"/>
        <v>No entry required</v>
      </c>
      <c r="C113" s="158" t="str">
        <f t="shared" si="186"/>
        <v>-</v>
      </c>
      <c r="D113" s="63">
        <f t="shared" si="187"/>
        <v>0</v>
      </c>
      <c r="E113" s="63">
        <f t="shared" si="188"/>
        <v>0</v>
      </c>
      <c r="F113" s="63">
        <f t="shared" si="189"/>
        <v>0</v>
      </c>
      <c r="G113" s="63">
        <f t="shared" si="190"/>
        <v>0</v>
      </c>
      <c r="H113" s="63">
        <f t="shared" si="191"/>
        <v>0</v>
      </c>
      <c r="I113" s="63">
        <f t="shared" si="175"/>
        <v>0</v>
      </c>
      <c r="J113" s="116" t="s">
        <v>441</v>
      </c>
      <c r="K113" s="63">
        <f t="shared" si="192"/>
        <v>0</v>
      </c>
      <c r="L113" s="63">
        <f t="shared" si="193"/>
        <v>0</v>
      </c>
      <c r="M113" s="63">
        <f t="shared" si="194"/>
        <v>0</v>
      </c>
      <c r="N113" s="63">
        <f t="shared" si="195"/>
        <v>0</v>
      </c>
      <c r="O113" s="63">
        <f t="shared" si="196"/>
        <v>0</v>
      </c>
      <c r="P113" s="63">
        <f t="shared" si="176"/>
        <v>0</v>
      </c>
      <c r="R113" s="158" t="str">
        <f t="shared" si="177"/>
        <v>-</v>
      </c>
      <c r="S113" s="67">
        <f>SUMIFS('N1.3_Project_Listing'!$R$16:$R$829,'N1.3_Project_Listing'!$B$16:$B$829,$B113,'N1.3_Project_Listing'!$D$16:$D$829,$B$78,'N1.3_Project_Listing'!$J$16:$J$829,S$16,'N1.3_Project_Listing'!$G$16:$G$829,$R$15)</f>
        <v>0</v>
      </c>
      <c r="T113" s="67">
        <f>SUMIFS('N1.3_Project_Listing'!$R$16:$R$829,'N1.3_Project_Listing'!$B$16:$B$829,$B113,'N1.3_Project_Listing'!$D$16:$D$829,$B$78,'N1.3_Project_Listing'!$J$16:$J$829,T$16,'N1.3_Project_Listing'!$G$16:$G$829,$R$15)</f>
        <v>0</v>
      </c>
      <c r="U113" s="67">
        <f>SUMIFS('N1.3_Project_Listing'!$R$16:$R$829,'N1.3_Project_Listing'!$B$16:$B$829,$B113,'N1.3_Project_Listing'!$D$16:$D$829,$B$78,'N1.3_Project_Listing'!$J$16:$J$829,U$16,'N1.3_Project_Listing'!$G$16:$G$829,$R$15)</f>
        <v>0</v>
      </c>
      <c r="V113" s="67">
        <f>SUMIFS('N1.3_Project_Listing'!$R$16:$R$829,'N1.3_Project_Listing'!$B$16:$B$829,$B113,'N1.3_Project_Listing'!$D$16:$D$829,$B$78,'N1.3_Project_Listing'!$J$16:$J$829,V$16,'N1.3_Project_Listing'!$G$16:$G$829,$R$15)</f>
        <v>0</v>
      </c>
      <c r="W113" s="67">
        <f>SUMIFS('N1.3_Project_Listing'!$R$16:$R$829,'N1.3_Project_Listing'!$B$16:$B$829,$B113,'N1.3_Project_Listing'!$D$16:$D$829,$B$78,'N1.3_Project_Listing'!$J$16:$J$829,W$16,'N1.3_Project_Listing'!$G$16:$G$829,$R$15)</f>
        <v>0</v>
      </c>
      <c r="X113" s="63">
        <f t="shared" si="178"/>
        <v>0</v>
      </c>
      <c r="Y113" s="116" t="s">
        <v>441</v>
      </c>
      <c r="Z113" s="67">
        <f>SUMIFS('N1.3_Project_Listing'!$P$16:$P$829,'N1.3_Project_Listing'!$B$16:$B$829,$B113,'N1.3_Project_Listing'!$D$16:$D$829,$B$78,'N1.3_Project_Listing'!$J$16:$J$829,Z$16,'N1.3_Project_Listing'!$G$16:$G$829,$R$15)</f>
        <v>0</v>
      </c>
      <c r="AA113" s="67">
        <f>SUMIFS('N1.3_Project_Listing'!$P$16:$P$829,'N1.3_Project_Listing'!$B$16:$B$829,$B113,'N1.3_Project_Listing'!$D$16:$D$829,$B$78,'N1.3_Project_Listing'!$J$16:$J$829,AA$16,'N1.3_Project_Listing'!$G$16:$G$829,$R$15)</f>
        <v>0</v>
      </c>
      <c r="AB113" s="67">
        <f>SUMIFS('N1.3_Project_Listing'!$P$16:$P$829,'N1.3_Project_Listing'!$B$16:$B$829,$B113,'N1.3_Project_Listing'!$D$16:$D$829,$B$78,'N1.3_Project_Listing'!$J$16:$J$829,AB$16,'N1.3_Project_Listing'!$G$16:$G$829,$R$15)</f>
        <v>0</v>
      </c>
      <c r="AC113" s="67">
        <f>SUMIFS('N1.3_Project_Listing'!$P$16:$P$829,'N1.3_Project_Listing'!$B$16:$B$829,$B113,'N1.3_Project_Listing'!$D$16:$D$829,$B$78,'N1.3_Project_Listing'!$J$16:$J$829,AC$16,'N1.3_Project_Listing'!$G$16:$G$829,$R$15)</f>
        <v>0</v>
      </c>
      <c r="AD113" s="67">
        <f>SUMIFS('N1.3_Project_Listing'!$P$16:$P$829,'N1.3_Project_Listing'!$B$16:$B$829,$B113,'N1.3_Project_Listing'!$D$16:$D$829,$B$78,'N1.3_Project_Listing'!$J$16:$J$829,AD$16,'N1.3_Project_Listing'!$G$16:$G$829,$R$15)</f>
        <v>0</v>
      </c>
      <c r="AE113" s="63">
        <f t="shared" si="179"/>
        <v>0</v>
      </c>
      <c r="AG113" s="158" t="str">
        <f t="shared" si="170"/>
        <v>-</v>
      </c>
      <c r="AH113" s="67">
        <f>SUMIFS('N1.3_Project_Listing'!$R$16:$R$829,'N1.3_Project_Listing'!$B$16:$B$829,$B113,'N1.3_Project_Listing'!$D$16:$D$829,$B$78,'N1.3_Project_Listing'!$J$16:$J$829,AH$16,'N1.3_Project_Listing'!$G$16:$G$829,$AG$15)</f>
        <v>0</v>
      </c>
      <c r="AI113" s="67">
        <f>SUMIFS('N1.3_Project_Listing'!$R$16:$R$829,'N1.3_Project_Listing'!$B$16:$B$829,$B113,'N1.3_Project_Listing'!$D$16:$D$829,$B$78,'N1.3_Project_Listing'!$J$16:$J$829,AI$16,'N1.3_Project_Listing'!$G$16:$G$829,$AG$15)</f>
        <v>0</v>
      </c>
      <c r="AJ113" s="67">
        <f>SUMIFS('N1.3_Project_Listing'!$R$16:$R$829,'N1.3_Project_Listing'!$B$16:$B$829,$B113,'N1.3_Project_Listing'!$D$16:$D$829,$B$78,'N1.3_Project_Listing'!$J$16:$J$829,AJ$16,'N1.3_Project_Listing'!$G$16:$G$829,$AG$15)</f>
        <v>0</v>
      </c>
      <c r="AK113" s="67">
        <f>SUMIFS('N1.3_Project_Listing'!$R$16:$R$829,'N1.3_Project_Listing'!$B$16:$B$829,$B113,'N1.3_Project_Listing'!$D$16:$D$829,$B$78,'N1.3_Project_Listing'!$J$16:$J$829,AK$16,'N1.3_Project_Listing'!$G$16:$G$829,$AG$15)</f>
        <v>0</v>
      </c>
      <c r="AL113" s="67">
        <f>SUMIFS('N1.3_Project_Listing'!$R$16:$R$829,'N1.3_Project_Listing'!$B$16:$B$829,$B113,'N1.3_Project_Listing'!$D$16:$D$829,$B$78,'N1.3_Project_Listing'!$J$16:$J$829,AL$16,'N1.3_Project_Listing'!$G$16:$G$829,$AG$15)</f>
        <v>0</v>
      </c>
      <c r="AM113" s="63">
        <f t="shared" si="180"/>
        <v>0</v>
      </c>
      <c r="AN113" s="116" t="s">
        <v>441</v>
      </c>
      <c r="AO113" s="67">
        <f>SUMIFS('N1.3_Project_Listing'!$P$16:$P$829,'N1.3_Project_Listing'!$B$16:$B$829,$B113,'N1.3_Project_Listing'!$D$16:$D$829,$B$78,'N1.3_Project_Listing'!$J$16:$J$829,AO$16,'N1.3_Project_Listing'!$G$16:$G$829,$AG$15)</f>
        <v>0</v>
      </c>
      <c r="AP113" s="67">
        <f>SUMIFS('N1.3_Project_Listing'!$P$16:$P$829,'N1.3_Project_Listing'!$B$16:$B$829,$B113,'N1.3_Project_Listing'!$D$16:$D$829,$B$78,'N1.3_Project_Listing'!$J$16:$J$829,AP$16,'N1.3_Project_Listing'!$G$16:$G$829,$AG$15)</f>
        <v>0</v>
      </c>
      <c r="AQ113" s="67">
        <f>SUMIFS('N1.3_Project_Listing'!$P$16:$P$829,'N1.3_Project_Listing'!$B$16:$B$829,$B113,'N1.3_Project_Listing'!$D$16:$D$829,$B$78,'N1.3_Project_Listing'!$J$16:$J$829,AQ$16,'N1.3_Project_Listing'!$G$16:$G$829,$AG$15)</f>
        <v>0</v>
      </c>
      <c r="AR113" s="67">
        <f>SUMIFS('N1.3_Project_Listing'!$P$16:$P$829,'N1.3_Project_Listing'!$B$16:$B$829,$B113,'N1.3_Project_Listing'!$D$16:$D$829,$B$78,'N1.3_Project_Listing'!$J$16:$J$829,AR$16,'N1.3_Project_Listing'!$G$16:$G$829,$AG$15)</f>
        <v>0</v>
      </c>
      <c r="AS113" s="67">
        <f>SUMIFS('N1.3_Project_Listing'!$P$16:$P$829,'N1.3_Project_Listing'!$B$16:$B$829,$B113,'N1.3_Project_Listing'!$D$16:$D$829,$B$78,'N1.3_Project_Listing'!$J$16:$J$829,AS$16,'N1.3_Project_Listing'!$G$16:$G$829,$AG$15)</f>
        <v>0</v>
      </c>
      <c r="AT113" s="63">
        <f t="shared" si="181"/>
        <v>0</v>
      </c>
      <c r="AV113" s="158" t="str">
        <f t="shared" si="171"/>
        <v>-</v>
      </c>
      <c r="AW113" s="67">
        <f>SUMIFS('N1.3_Project_Listing'!$R$16:$R$829,'N1.3_Project_Listing'!$B$16:$B$829,$B113,'N1.3_Project_Listing'!$D$16:$D$829,$B$78,'N1.3_Project_Listing'!$J$16:$J$829,AW$16,'N1.3_Project_Listing'!$G$16:$G$829,$AV$15)</f>
        <v>0</v>
      </c>
      <c r="AX113" s="67">
        <f>SUMIFS('N1.3_Project_Listing'!$R$16:$R$829,'N1.3_Project_Listing'!$B$16:$B$829,$B113,'N1.3_Project_Listing'!$D$16:$D$829,$B$78,'N1.3_Project_Listing'!$J$16:$J$829,AX$16,'N1.3_Project_Listing'!$G$16:$G$829,$AV$15)</f>
        <v>0</v>
      </c>
      <c r="AY113" s="67">
        <f>SUMIFS('N1.3_Project_Listing'!$R$16:$R$829,'N1.3_Project_Listing'!$B$16:$B$829,$B113,'N1.3_Project_Listing'!$D$16:$D$829,$B$78,'N1.3_Project_Listing'!$J$16:$J$829,AY$16,'N1.3_Project_Listing'!$G$16:$G$829,$AV$15)</f>
        <v>0</v>
      </c>
      <c r="AZ113" s="67">
        <f>SUMIFS('N1.3_Project_Listing'!$R$16:$R$829,'N1.3_Project_Listing'!$B$16:$B$829,$B113,'N1.3_Project_Listing'!$D$16:$D$829,$B$78,'N1.3_Project_Listing'!$J$16:$J$829,AZ$16,'N1.3_Project_Listing'!$G$16:$G$829,$AV$15)</f>
        <v>0</v>
      </c>
      <c r="BA113" s="67">
        <f>SUMIFS('N1.3_Project_Listing'!$R$16:$R$829,'N1.3_Project_Listing'!$B$16:$B$829,$B113,'N1.3_Project_Listing'!$D$16:$D$829,$B$78,'N1.3_Project_Listing'!$J$16:$J$829,BA$16,'N1.3_Project_Listing'!$G$16:$G$829,$AV$15)</f>
        <v>0</v>
      </c>
      <c r="BB113" s="63">
        <f t="shared" si="182"/>
        <v>0</v>
      </c>
      <c r="BC113" s="116" t="s">
        <v>441</v>
      </c>
      <c r="BD113" s="67">
        <f>SUMIFS('N1.3_Project_Listing'!$P$16:$P$829,'N1.3_Project_Listing'!$B$16:$B$829,$B113,'N1.3_Project_Listing'!$D$16:$D$829,$B$78,'N1.3_Project_Listing'!$J$16:$J$829,BD$16,'N1.3_Project_Listing'!$G$16:$G$829,$AV$15)</f>
        <v>0</v>
      </c>
      <c r="BE113" s="67">
        <f>SUMIFS('N1.3_Project_Listing'!$P$16:$P$829,'N1.3_Project_Listing'!$B$16:$B$829,$B113,'N1.3_Project_Listing'!$D$16:$D$829,$B$78,'N1.3_Project_Listing'!$J$16:$J$829,BE$16,'N1.3_Project_Listing'!$G$16:$G$829,$AV$15)</f>
        <v>0</v>
      </c>
      <c r="BF113" s="67">
        <f>SUMIFS('N1.3_Project_Listing'!$P$16:$P$829,'N1.3_Project_Listing'!$B$16:$B$829,$B113,'N1.3_Project_Listing'!$D$16:$D$829,$B$78,'N1.3_Project_Listing'!$J$16:$J$829,BF$16,'N1.3_Project_Listing'!$G$16:$G$829,$AV$15)</f>
        <v>0</v>
      </c>
      <c r="BG113" s="67">
        <f>SUMIFS('N1.3_Project_Listing'!$P$16:$P$829,'N1.3_Project_Listing'!$B$16:$B$829,$B113,'N1.3_Project_Listing'!$D$16:$D$829,$B$78,'N1.3_Project_Listing'!$J$16:$J$829,BG$16,'N1.3_Project_Listing'!$G$16:$G$829,$AV$15)</f>
        <v>0</v>
      </c>
      <c r="BH113" s="67">
        <f>SUMIFS('N1.3_Project_Listing'!$P$16:$P$829,'N1.3_Project_Listing'!$B$16:$B$829,$B113,'N1.3_Project_Listing'!$D$16:$D$829,$B$78,'N1.3_Project_Listing'!$J$16:$J$829,BH$16,'N1.3_Project_Listing'!$G$16:$G$829,$AV$15)</f>
        <v>0</v>
      </c>
      <c r="BI113" s="63">
        <f t="shared" si="183"/>
        <v>0</v>
      </c>
      <c r="BK113" s="158" t="str">
        <f t="shared" si="172"/>
        <v>-</v>
      </c>
      <c r="BL113" s="67">
        <f>SUMIFS('N1.3_Project_Listing'!$R$16:$R$829,'N1.3_Project_Listing'!$B$16:$B$829,$B113,'N1.3_Project_Listing'!$D$16:$D$829,$B$78,'N1.3_Project_Listing'!$J$16:$J$829,BL$16,'N1.3_Project_Listing'!$G$16:$G$829,$BK$15)</f>
        <v>0</v>
      </c>
      <c r="BM113" s="67">
        <f>SUMIFS('N1.3_Project_Listing'!$R$16:$R$829,'N1.3_Project_Listing'!$B$16:$B$829,$B113,'N1.3_Project_Listing'!$D$16:$D$829,$B$78,'N1.3_Project_Listing'!$J$16:$J$829,BM$16,'N1.3_Project_Listing'!$G$16:$G$829,$BK$15)</f>
        <v>0</v>
      </c>
      <c r="BN113" s="67">
        <f>SUMIFS('N1.3_Project_Listing'!$R$16:$R$829,'N1.3_Project_Listing'!$B$16:$B$829,$B113,'N1.3_Project_Listing'!$D$16:$D$829,$B$78,'N1.3_Project_Listing'!$J$16:$J$829,BN$16,'N1.3_Project_Listing'!$G$16:$G$829,$BK$15)</f>
        <v>0</v>
      </c>
      <c r="BO113" s="67">
        <f>SUMIFS('N1.3_Project_Listing'!$R$16:$R$829,'N1.3_Project_Listing'!$B$16:$B$829,$B113,'N1.3_Project_Listing'!$D$16:$D$829,$B$78,'N1.3_Project_Listing'!$J$16:$J$829,BO$16,'N1.3_Project_Listing'!$G$16:$G$829,$BK$15)</f>
        <v>0</v>
      </c>
      <c r="BP113" s="67">
        <f>SUMIFS('N1.3_Project_Listing'!$R$16:$R$829,'N1.3_Project_Listing'!$B$16:$B$829,$B113,'N1.3_Project_Listing'!$D$16:$D$829,$B$78,'N1.3_Project_Listing'!$J$16:$J$829,BP$16,'N1.3_Project_Listing'!$G$16:$G$829,$BK$15)</f>
        <v>0</v>
      </c>
      <c r="BQ113" s="63">
        <f t="shared" si="184"/>
        <v>0</v>
      </c>
      <c r="BR113" s="116" t="s">
        <v>441</v>
      </c>
      <c r="BS113" s="67">
        <f>SUMIFS('N1.3_Project_Listing'!$P$16:$P$829,'N1.3_Project_Listing'!$B$16:$B$829,$B113,'N1.3_Project_Listing'!$D$16:$D$829,$B$78,'N1.3_Project_Listing'!$J$16:$J$829,BS$16,'N1.3_Project_Listing'!$G$16:$G$829,$BK$15)</f>
        <v>0</v>
      </c>
      <c r="BT113" s="67">
        <f>SUMIFS('N1.3_Project_Listing'!$P$16:$P$829,'N1.3_Project_Listing'!$B$16:$B$829,$B113,'N1.3_Project_Listing'!$D$16:$D$829,$B$78,'N1.3_Project_Listing'!$J$16:$J$829,BT$16,'N1.3_Project_Listing'!$G$16:$G$829,$BK$15)</f>
        <v>0</v>
      </c>
      <c r="BU113" s="67">
        <f>SUMIFS('N1.3_Project_Listing'!$P$16:$P$829,'N1.3_Project_Listing'!$B$16:$B$829,$B113,'N1.3_Project_Listing'!$D$16:$D$829,$B$78,'N1.3_Project_Listing'!$J$16:$J$829,BU$16,'N1.3_Project_Listing'!$G$16:$G$829,$BK$15)</f>
        <v>0</v>
      </c>
      <c r="BV113" s="67">
        <f>SUMIFS('N1.3_Project_Listing'!$P$16:$P$829,'N1.3_Project_Listing'!$B$16:$B$829,$B113,'N1.3_Project_Listing'!$D$16:$D$829,$B$78,'N1.3_Project_Listing'!$J$16:$J$829,BV$16,'N1.3_Project_Listing'!$G$16:$G$829,$BK$15)</f>
        <v>0</v>
      </c>
      <c r="BW113" s="67">
        <f>SUMIFS('N1.3_Project_Listing'!$P$16:$P$829,'N1.3_Project_Listing'!$B$16:$B$829,$B113,'N1.3_Project_Listing'!$D$16:$D$829,$B$78,'N1.3_Project_Listing'!$J$16:$J$829,BW$16,'N1.3_Project_Listing'!$G$16:$G$829,$BK$15)</f>
        <v>0</v>
      </c>
      <c r="BX113" s="63">
        <f t="shared" si="185"/>
        <v>0</v>
      </c>
    </row>
    <row r="114" spans="2:76" hidden="1">
      <c r="B114" s="132" t="str">
        <f t="shared" si="186"/>
        <v>No entry required</v>
      </c>
      <c r="C114" s="158" t="str">
        <f t="shared" si="186"/>
        <v>-</v>
      </c>
      <c r="D114" s="63">
        <f t="shared" si="187"/>
        <v>0</v>
      </c>
      <c r="E114" s="63">
        <f t="shared" si="188"/>
        <v>0</v>
      </c>
      <c r="F114" s="63">
        <f t="shared" si="189"/>
        <v>0</v>
      </c>
      <c r="G114" s="63">
        <f t="shared" si="190"/>
        <v>0</v>
      </c>
      <c r="H114" s="63">
        <f t="shared" si="191"/>
        <v>0</v>
      </c>
      <c r="I114" s="63">
        <f t="shared" si="175"/>
        <v>0</v>
      </c>
      <c r="J114" s="116" t="s">
        <v>441</v>
      </c>
      <c r="K114" s="63">
        <f t="shared" si="192"/>
        <v>0</v>
      </c>
      <c r="L114" s="63">
        <f t="shared" si="193"/>
        <v>0</v>
      </c>
      <c r="M114" s="63">
        <f t="shared" si="194"/>
        <v>0</v>
      </c>
      <c r="N114" s="63">
        <f t="shared" si="195"/>
        <v>0</v>
      </c>
      <c r="O114" s="63">
        <f t="shared" si="196"/>
        <v>0</v>
      </c>
      <c r="P114" s="63">
        <f t="shared" si="176"/>
        <v>0</v>
      </c>
      <c r="R114" s="158" t="str">
        <f t="shared" si="177"/>
        <v>-</v>
      </c>
      <c r="S114" s="67">
        <f>SUMIFS('N1.3_Project_Listing'!$R$16:$R$829,'N1.3_Project_Listing'!$B$16:$B$829,$B114,'N1.3_Project_Listing'!$D$16:$D$829,$B$78,'N1.3_Project_Listing'!$J$16:$J$829,S$16,'N1.3_Project_Listing'!$G$16:$G$829,$R$15)</f>
        <v>0</v>
      </c>
      <c r="T114" s="67">
        <f>SUMIFS('N1.3_Project_Listing'!$R$16:$R$829,'N1.3_Project_Listing'!$B$16:$B$829,$B114,'N1.3_Project_Listing'!$D$16:$D$829,$B$78,'N1.3_Project_Listing'!$J$16:$J$829,T$16,'N1.3_Project_Listing'!$G$16:$G$829,$R$15)</f>
        <v>0</v>
      </c>
      <c r="U114" s="67">
        <f>SUMIFS('N1.3_Project_Listing'!$R$16:$R$829,'N1.3_Project_Listing'!$B$16:$B$829,$B114,'N1.3_Project_Listing'!$D$16:$D$829,$B$78,'N1.3_Project_Listing'!$J$16:$J$829,U$16,'N1.3_Project_Listing'!$G$16:$G$829,$R$15)</f>
        <v>0</v>
      </c>
      <c r="V114" s="67">
        <f>SUMIFS('N1.3_Project_Listing'!$R$16:$R$829,'N1.3_Project_Listing'!$B$16:$B$829,$B114,'N1.3_Project_Listing'!$D$16:$D$829,$B$78,'N1.3_Project_Listing'!$J$16:$J$829,V$16,'N1.3_Project_Listing'!$G$16:$G$829,$R$15)</f>
        <v>0</v>
      </c>
      <c r="W114" s="67">
        <f>SUMIFS('N1.3_Project_Listing'!$R$16:$R$829,'N1.3_Project_Listing'!$B$16:$B$829,$B114,'N1.3_Project_Listing'!$D$16:$D$829,$B$78,'N1.3_Project_Listing'!$J$16:$J$829,W$16,'N1.3_Project_Listing'!$G$16:$G$829,$R$15)</f>
        <v>0</v>
      </c>
      <c r="X114" s="63">
        <f t="shared" si="178"/>
        <v>0</v>
      </c>
      <c r="Y114" s="116" t="s">
        <v>441</v>
      </c>
      <c r="Z114" s="67">
        <f>SUMIFS('N1.3_Project_Listing'!$P$16:$P$829,'N1.3_Project_Listing'!$B$16:$B$829,$B114,'N1.3_Project_Listing'!$D$16:$D$829,$B$78,'N1.3_Project_Listing'!$J$16:$J$829,Z$16,'N1.3_Project_Listing'!$G$16:$G$829,$R$15)</f>
        <v>0</v>
      </c>
      <c r="AA114" s="67">
        <f>SUMIFS('N1.3_Project_Listing'!$P$16:$P$829,'N1.3_Project_Listing'!$B$16:$B$829,$B114,'N1.3_Project_Listing'!$D$16:$D$829,$B$78,'N1.3_Project_Listing'!$J$16:$J$829,AA$16,'N1.3_Project_Listing'!$G$16:$G$829,$R$15)</f>
        <v>0</v>
      </c>
      <c r="AB114" s="67">
        <f>SUMIFS('N1.3_Project_Listing'!$P$16:$P$829,'N1.3_Project_Listing'!$B$16:$B$829,$B114,'N1.3_Project_Listing'!$D$16:$D$829,$B$78,'N1.3_Project_Listing'!$J$16:$J$829,AB$16,'N1.3_Project_Listing'!$G$16:$G$829,$R$15)</f>
        <v>0</v>
      </c>
      <c r="AC114" s="67">
        <f>SUMIFS('N1.3_Project_Listing'!$P$16:$P$829,'N1.3_Project_Listing'!$B$16:$B$829,$B114,'N1.3_Project_Listing'!$D$16:$D$829,$B$78,'N1.3_Project_Listing'!$J$16:$J$829,AC$16,'N1.3_Project_Listing'!$G$16:$G$829,$R$15)</f>
        <v>0</v>
      </c>
      <c r="AD114" s="67">
        <f>SUMIFS('N1.3_Project_Listing'!$P$16:$P$829,'N1.3_Project_Listing'!$B$16:$B$829,$B114,'N1.3_Project_Listing'!$D$16:$D$829,$B$78,'N1.3_Project_Listing'!$J$16:$J$829,AD$16,'N1.3_Project_Listing'!$G$16:$G$829,$R$15)</f>
        <v>0</v>
      </c>
      <c r="AE114" s="63">
        <f t="shared" si="179"/>
        <v>0</v>
      </c>
      <c r="AG114" s="158" t="str">
        <f t="shared" si="170"/>
        <v>-</v>
      </c>
      <c r="AH114" s="67">
        <f>SUMIFS('N1.3_Project_Listing'!$R$16:$R$829,'N1.3_Project_Listing'!$B$16:$B$829,$B114,'N1.3_Project_Listing'!$D$16:$D$829,$B$78,'N1.3_Project_Listing'!$J$16:$J$829,AH$16,'N1.3_Project_Listing'!$G$16:$G$829,$AG$15)</f>
        <v>0</v>
      </c>
      <c r="AI114" s="67">
        <f>SUMIFS('N1.3_Project_Listing'!$R$16:$R$829,'N1.3_Project_Listing'!$B$16:$B$829,$B114,'N1.3_Project_Listing'!$D$16:$D$829,$B$78,'N1.3_Project_Listing'!$J$16:$J$829,AI$16,'N1.3_Project_Listing'!$G$16:$G$829,$AG$15)</f>
        <v>0</v>
      </c>
      <c r="AJ114" s="67">
        <f>SUMIFS('N1.3_Project_Listing'!$R$16:$R$829,'N1.3_Project_Listing'!$B$16:$B$829,$B114,'N1.3_Project_Listing'!$D$16:$D$829,$B$78,'N1.3_Project_Listing'!$J$16:$J$829,AJ$16,'N1.3_Project_Listing'!$G$16:$G$829,$AG$15)</f>
        <v>0</v>
      </c>
      <c r="AK114" s="67">
        <f>SUMIFS('N1.3_Project_Listing'!$R$16:$R$829,'N1.3_Project_Listing'!$B$16:$B$829,$B114,'N1.3_Project_Listing'!$D$16:$D$829,$B$78,'N1.3_Project_Listing'!$J$16:$J$829,AK$16,'N1.3_Project_Listing'!$G$16:$G$829,$AG$15)</f>
        <v>0</v>
      </c>
      <c r="AL114" s="67">
        <f>SUMIFS('N1.3_Project_Listing'!$R$16:$R$829,'N1.3_Project_Listing'!$B$16:$B$829,$B114,'N1.3_Project_Listing'!$D$16:$D$829,$B$78,'N1.3_Project_Listing'!$J$16:$J$829,AL$16,'N1.3_Project_Listing'!$G$16:$G$829,$AG$15)</f>
        <v>0</v>
      </c>
      <c r="AM114" s="63">
        <f t="shared" si="180"/>
        <v>0</v>
      </c>
      <c r="AN114" s="116" t="s">
        <v>441</v>
      </c>
      <c r="AO114" s="67">
        <f>SUMIFS('N1.3_Project_Listing'!$P$16:$P$829,'N1.3_Project_Listing'!$B$16:$B$829,$B114,'N1.3_Project_Listing'!$D$16:$D$829,$B$78,'N1.3_Project_Listing'!$J$16:$J$829,AO$16,'N1.3_Project_Listing'!$G$16:$G$829,$AG$15)</f>
        <v>0</v>
      </c>
      <c r="AP114" s="67">
        <f>SUMIFS('N1.3_Project_Listing'!$P$16:$P$829,'N1.3_Project_Listing'!$B$16:$B$829,$B114,'N1.3_Project_Listing'!$D$16:$D$829,$B$78,'N1.3_Project_Listing'!$J$16:$J$829,AP$16,'N1.3_Project_Listing'!$G$16:$G$829,$AG$15)</f>
        <v>0</v>
      </c>
      <c r="AQ114" s="67">
        <f>SUMIFS('N1.3_Project_Listing'!$P$16:$P$829,'N1.3_Project_Listing'!$B$16:$B$829,$B114,'N1.3_Project_Listing'!$D$16:$D$829,$B$78,'N1.3_Project_Listing'!$J$16:$J$829,AQ$16,'N1.3_Project_Listing'!$G$16:$G$829,$AG$15)</f>
        <v>0</v>
      </c>
      <c r="AR114" s="67">
        <f>SUMIFS('N1.3_Project_Listing'!$P$16:$P$829,'N1.3_Project_Listing'!$B$16:$B$829,$B114,'N1.3_Project_Listing'!$D$16:$D$829,$B$78,'N1.3_Project_Listing'!$J$16:$J$829,AR$16,'N1.3_Project_Listing'!$G$16:$G$829,$AG$15)</f>
        <v>0</v>
      </c>
      <c r="AS114" s="67">
        <f>SUMIFS('N1.3_Project_Listing'!$P$16:$P$829,'N1.3_Project_Listing'!$B$16:$B$829,$B114,'N1.3_Project_Listing'!$D$16:$D$829,$B$78,'N1.3_Project_Listing'!$J$16:$J$829,AS$16,'N1.3_Project_Listing'!$G$16:$G$829,$AG$15)</f>
        <v>0</v>
      </c>
      <c r="AT114" s="63">
        <f t="shared" si="181"/>
        <v>0</v>
      </c>
      <c r="AV114" s="158" t="str">
        <f t="shared" si="171"/>
        <v>-</v>
      </c>
      <c r="AW114" s="67">
        <f>SUMIFS('N1.3_Project_Listing'!$R$16:$R$829,'N1.3_Project_Listing'!$B$16:$B$829,$B114,'N1.3_Project_Listing'!$D$16:$D$829,$B$78,'N1.3_Project_Listing'!$J$16:$J$829,AW$16,'N1.3_Project_Listing'!$G$16:$G$829,$AV$15)</f>
        <v>0</v>
      </c>
      <c r="AX114" s="67">
        <f>SUMIFS('N1.3_Project_Listing'!$R$16:$R$829,'N1.3_Project_Listing'!$B$16:$B$829,$B114,'N1.3_Project_Listing'!$D$16:$D$829,$B$78,'N1.3_Project_Listing'!$J$16:$J$829,AX$16,'N1.3_Project_Listing'!$G$16:$G$829,$AV$15)</f>
        <v>0</v>
      </c>
      <c r="AY114" s="67">
        <f>SUMIFS('N1.3_Project_Listing'!$R$16:$R$829,'N1.3_Project_Listing'!$B$16:$B$829,$B114,'N1.3_Project_Listing'!$D$16:$D$829,$B$78,'N1.3_Project_Listing'!$J$16:$J$829,AY$16,'N1.3_Project_Listing'!$G$16:$G$829,$AV$15)</f>
        <v>0</v>
      </c>
      <c r="AZ114" s="67">
        <f>SUMIFS('N1.3_Project_Listing'!$R$16:$R$829,'N1.3_Project_Listing'!$B$16:$B$829,$B114,'N1.3_Project_Listing'!$D$16:$D$829,$B$78,'N1.3_Project_Listing'!$J$16:$J$829,AZ$16,'N1.3_Project_Listing'!$G$16:$G$829,$AV$15)</f>
        <v>0</v>
      </c>
      <c r="BA114" s="67">
        <f>SUMIFS('N1.3_Project_Listing'!$R$16:$R$829,'N1.3_Project_Listing'!$B$16:$B$829,$B114,'N1.3_Project_Listing'!$D$16:$D$829,$B$78,'N1.3_Project_Listing'!$J$16:$J$829,BA$16,'N1.3_Project_Listing'!$G$16:$G$829,$AV$15)</f>
        <v>0</v>
      </c>
      <c r="BB114" s="63">
        <f t="shared" si="182"/>
        <v>0</v>
      </c>
      <c r="BC114" s="116" t="s">
        <v>441</v>
      </c>
      <c r="BD114" s="67">
        <f>SUMIFS('N1.3_Project_Listing'!$P$16:$P$829,'N1.3_Project_Listing'!$B$16:$B$829,$B114,'N1.3_Project_Listing'!$D$16:$D$829,$B$78,'N1.3_Project_Listing'!$J$16:$J$829,BD$16,'N1.3_Project_Listing'!$G$16:$G$829,$AV$15)</f>
        <v>0</v>
      </c>
      <c r="BE114" s="67">
        <f>SUMIFS('N1.3_Project_Listing'!$P$16:$P$829,'N1.3_Project_Listing'!$B$16:$B$829,$B114,'N1.3_Project_Listing'!$D$16:$D$829,$B$78,'N1.3_Project_Listing'!$J$16:$J$829,BE$16,'N1.3_Project_Listing'!$G$16:$G$829,$AV$15)</f>
        <v>0</v>
      </c>
      <c r="BF114" s="67">
        <f>SUMIFS('N1.3_Project_Listing'!$P$16:$P$829,'N1.3_Project_Listing'!$B$16:$B$829,$B114,'N1.3_Project_Listing'!$D$16:$D$829,$B$78,'N1.3_Project_Listing'!$J$16:$J$829,BF$16,'N1.3_Project_Listing'!$G$16:$G$829,$AV$15)</f>
        <v>0</v>
      </c>
      <c r="BG114" s="67">
        <f>SUMIFS('N1.3_Project_Listing'!$P$16:$P$829,'N1.3_Project_Listing'!$B$16:$B$829,$B114,'N1.3_Project_Listing'!$D$16:$D$829,$B$78,'N1.3_Project_Listing'!$J$16:$J$829,BG$16,'N1.3_Project_Listing'!$G$16:$G$829,$AV$15)</f>
        <v>0</v>
      </c>
      <c r="BH114" s="67">
        <f>SUMIFS('N1.3_Project_Listing'!$P$16:$P$829,'N1.3_Project_Listing'!$B$16:$B$829,$B114,'N1.3_Project_Listing'!$D$16:$D$829,$B$78,'N1.3_Project_Listing'!$J$16:$J$829,BH$16,'N1.3_Project_Listing'!$G$16:$G$829,$AV$15)</f>
        <v>0</v>
      </c>
      <c r="BI114" s="63">
        <f t="shared" si="183"/>
        <v>0</v>
      </c>
      <c r="BK114" s="158" t="str">
        <f t="shared" si="172"/>
        <v>-</v>
      </c>
      <c r="BL114" s="67">
        <f>SUMIFS('N1.3_Project_Listing'!$R$16:$R$829,'N1.3_Project_Listing'!$B$16:$B$829,$B114,'N1.3_Project_Listing'!$D$16:$D$829,$B$78,'N1.3_Project_Listing'!$J$16:$J$829,BL$16,'N1.3_Project_Listing'!$G$16:$G$829,$BK$15)</f>
        <v>0</v>
      </c>
      <c r="BM114" s="67">
        <f>SUMIFS('N1.3_Project_Listing'!$R$16:$R$829,'N1.3_Project_Listing'!$B$16:$B$829,$B114,'N1.3_Project_Listing'!$D$16:$D$829,$B$78,'N1.3_Project_Listing'!$J$16:$J$829,BM$16,'N1.3_Project_Listing'!$G$16:$G$829,$BK$15)</f>
        <v>0</v>
      </c>
      <c r="BN114" s="67">
        <f>SUMIFS('N1.3_Project_Listing'!$R$16:$R$829,'N1.3_Project_Listing'!$B$16:$B$829,$B114,'N1.3_Project_Listing'!$D$16:$D$829,$B$78,'N1.3_Project_Listing'!$J$16:$J$829,BN$16,'N1.3_Project_Listing'!$G$16:$G$829,$BK$15)</f>
        <v>0</v>
      </c>
      <c r="BO114" s="67">
        <f>SUMIFS('N1.3_Project_Listing'!$R$16:$R$829,'N1.3_Project_Listing'!$B$16:$B$829,$B114,'N1.3_Project_Listing'!$D$16:$D$829,$B$78,'N1.3_Project_Listing'!$J$16:$J$829,BO$16,'N1.3_Project_Listing'!$G$16:$G$829,$BK$15)</f>
        <v>0</v>
      </c>
      <c r="BP114" s="67">
        <f>SUMIFS('N1.3_Project_Listing'!$R$16:$R$829,'N1.3_Project_Listing'!$B$16:$B$829,$B114,'N1.3_Project_Listing'!$D$16:$D$829,$B$78,'N1.3_Project_Listing'!$J$16:$J$829,BP$16,'N1.3_Project_Listing'!$G$16:$G$829,$BK$15)</f>
        <v>0</v>
      </c>
      <c r="BQ114" s="63">
        <f t="shared" si="184"/>
        <v>0</v>
      </c>
      <c r="BR114" s="116" t="s">
        <v>441</v>
      </c>
      <c r="BS114" s="67">
        <f>SUMIFS('N1.3_Project_Listing'!$P$16:$P$829,'N1.3_Project_Listing'!$B$16:$B$829,$B114,'N1.3_Project_Listing'!$D$16:$D$829,$B$78,'N1.3_Project_Listing'!$J$16:$J$829,BS$16,'N1.3_Project_Listing'!$G$16:$G$829,$BK$15)</f>
        <v>0</v>
      </c>
      <c r="BT114" s="67">
        <f>SUMIFS('N1.3_Project_Listing'!$P$16:$P$829,'N1.3_Project_Listing'!$B$16:$B$829,$B114,'N1.3_Project_Listing'!$D$16:$D$829,$B$78,'N1.3_Project_Listing'!$J$16:$J$829,BT$16,'N1.3_Project_Listing'!$G$16:$G$829,$BK$15)</f>
        <v>0</v>
      </c>
      <c r="BU114" s="67">
        <f>SUMIFS('N1.3_Project_Listing'!$P$16:$P$829,'N1.3_Project_Listing'!$B$16:$B$829,$B114,'N1.3_Project_Listing'!$D$16:$D$829,$B$78,'N1.3_Project_Listing'!$J$16:$J$829,BU$16,'N1.3_Project_Listing'!$G$16:$G$829,$BK$15)</f>
        <v>0</v>
      </c>
      <c r="BV114" s="67">
        <f>SUMIFS('N1.3_Project_Listing'!$P$16:$P$829,'N1.3_Project_Listing'!$B$16:$B$829,$B114,'N1.3_Project_Listing'!$D$16:$D$829,$B$78,'N1.3_Project_Listing'!$J$16:$J$829,BV$16,'N1.3_Project_Listing'!$G$16:$G$829,$BK$15)</f>
        <v>0</v>
      </c>
      <c r="BW114" s="67">
        <f>SUMIFS('N1.3_Project_Listing'!$P$16:$P$829,'N1.3_Project_Listing'!$B$16:$B$829,$B114,'N1.3_Project_Listing'!$D$16:$D$829,$B$78,'N1.3_Project_Listing'!$J$16:$J$829,BW$16,'N1.3_Project_Listing'!$G$16:$G$829,$BK$15)</f>
        <v>0</v>
      </c>
      <c r="BX114" s="63">
        <f t="shared" si="185"/>
        <v>0</v>
      </c>
    </row>
    <row r="115" spans="2:76" hidden="1">
      <c r="B115" s="132" t="str">
        <f t="shared" si="186"/>
        <v>No entry required</v>
      </c>
      <c r="C115" s="158" t="str">
        <f t="shared" si="186"/>
        <v>-</v>
      </c>
      <c r="D115" s="63">
        <f t="shared" si="187"/>
        <v>0</v>
      </c>
      <c r="E115" s="63">
        <f t="shared" si="188"/>
        <v>0</v>
      </c>
      <c r="F115" s="63">
        <f t="shared" si="189"/>
        <v>0</v>
      </c>
      <c r="G115" s="63">
        <f t="shared" si="190"/>
        <v>0</v>
      </c>
      <c r="H115" s="63">
        <f t="shared" si="191"/>
        <v>0</v>
      </c>
      <c r="I115" s="63">
        <f t="shared" si="175"/>
        <v>0</v>
      </c>
      <c r="J115" s="116" t="s">
        <v>441</v>
      </c>
      <c r="K115" s="63">
        <f t="shared" si="192"/>
        <v>0</v>
      </c>
      <c r="L115" s="63">
        <f t="shared" si="193"/>
        <v>0</v>
      </c>
      <c r="M115" s="63">
        <f t="shared" si="194"/>
        <v>0</v>
      </c>
      <c r="N115" s="63">
        <f t="shared" si="195"/>
        <v>0</v>
      </c>
      <c r="O115" s="63">
        <f t="shared" si="196"/>
        <v>0</v>
      </c>
      <c r="P115" s="63">
        <f t="shared" si="176"/>
        <v>0</v>
      </c>
      <c r="R115" s="158" t="str">
        <f t="shared" si="177"/>
        <v>-</v>
      </c>
      <c r="S115" s="67">
        <f>SUMIFS('N1.3_Project_Listing'!$R$16:$R$829,'N1.3_Project_Listing'!$B$16:$B$829,$B115,'N1.3_Project_Listing'!$D$16:$D$829,$B$78,'N1.3_Project_Listing'!$J$16:$J$829,S$16,'N1.3_Project_Listing'!$G$16:$G$829,$R$15)</f>
        <v>0</v>
      </c>
      <c r="T115" s="67">
        <f>SUMIFS('N1.3_Project_Listing'!$R$16:$R$829,'N1.3_Project_Listing'!$B$16:$B$829,$B115,'N1.3_Project_Listing'!$D$16:$D$829,$B$78,'N1.3_Project_Listing'!$J$16:$J$829,T$16,'N1.3_Project_Listing'!$G$16:$G$829,$R$15)</f>
        <v>0</v>
      </c>
      <c r="U115" s="67">
        <f>SUMIFS('N1.3_Project_Listing'!$R$16:$R$829,'N1.3_Project_Listing'!$B$16:$B$829,$B115,'N1.3_Project_Listing'!$D$16:$D$829,$B$78,'N1.3_Project_Listing'!$J$16:$J$829,U$16,'N1.3_Project_Listing'!$G$16:$G$829,$R$15)</f>
        <v>0</v>
      </c>
      <c r="V115" s="67">
        <f>SUMIFS('N1.3_Project_Listing'!$R$16:$R$829,'N1.3_Project_Listing'!$B$16:$B$829,$B115,'N1.3_Project_Listing'!$D$16:$D$829,$B$78,'N1.3_Project_Listing'!$J$16:$J$829,V$16,'N1.3_Project_Listing'!$G$16:$G$829,$R$15)</f>
        <v>0</v>
      </c>
      <c r="W115" s="67">
        <f>SUMIFS('N1.3_Project_Listing'!$R$16:$R$829,'N1.3_Project_Listing'!$B$16:$B$829,$B115,'N1.3_Project_Listing'!$D$16:$D$829,$B$78,'N1.3_Project_Listing'!$J$16:$J$829,W$16,'N1.3_Project_Listing'!$G$16:$G$829,$R$15)</f>
        <v>0</v>
      </c>
      <c r="X115" s="63">
        <f t="shared" si="178"/>
        <v>0</v>
      </c>
      <c r="Y115" s="116" t="s">
        <v>441</v>
      </c>
      <c r="Z115" s="67">
        <f>SUMIFS('N1.3_Project_Listing'!$P$16:$P$829,'N1.3_Project_Listing'!$B$16:$B$829,$B115,'N1.3_Project_Listing'!$D$16:$D$829,$B$78,'N1.3_Project_Listing'!$J$16:$J$829,Z$16,'N1.3_Project_Listing'!$G$16:$G$829,$R$15)</f>
        <v>0</v>
      </c>
      <c r="AA115" s="67">
        <f>SUMIFS('N1.3_Project_Listing'!$P$16:$P$829,'N1.3_Project_Listing'!$B$16:$B$829,$B115,'N1.3_Project_Listing'!$D$16:$D$829,$B$78,'N1.3_Project_Listing'!$J$16:$J$829,AA$16,'N1.3_Project_Listing'!$G$16:$G$829,$R$15)</f>
        <v>0</v>
      </c>
      <c r="AB115" s="67">
        <f>SUMIFS('N1.3_Project_Listing'!$P$16:$P$829,'N1.3_Project_Listing'!$B$16:$B$829,$B115,'N1.3_Project_Listing'!$D$16:$D$829,$B$78,'N1.3_Project_Listing'!$J$16:$J$829,AB$16,'N1.3_Project_Listing'!$G$16:$G$829,$R$15)</f>
        <v>0</v>
      </c>
      <c r="AC115" s="67">
        <f>SUMIFS('N1.3_Project_Listing'!$P$16:$P$829,'N1.3_Project_Listing'!$B$16:$B$829,$B115,'N1.3_Project_Listing'!$D$16:$D$829,$B$78,'N1.3_Project_Listing'!$J$16:$J$829,AC$16,'N1.3_Project_Listing'!$G$16:$G$829,$R$15)</f>
        <v>0</v>
      </c>
      <c r="AD115" s="67">
        <f>SUMIFS('N1.3_Project_Listing'!$P$16:$P$829,'N1.3_Project_Listing'!$B$16:$B$829,$B115,'N1.3_Project_Listing'!$D$16:$D$829,$B$78,'N1.3_Project_Listing'!$J$16:$J$829,AD$16,'N1.3_Project_Listing'!$G$16:$G$829,$R$15)</f>
        <v>0</v>
      </c>
      <c r="AE115" s="63">
        <f t="shared" si="179"/>
        <v>0</v>
      </c>
      <c r="AG115" s="158" t="str">
        <f t="shared" si="170"/>
        <v>-</v>
      </c>
      <c r="AH115" s="67">
        <f>SUMIFS('N1.3_Project_Listing'!$R$16:$R$829,'N1.3_Project_Listing'!$B$16:$B$829,$B115,'N1.3_Project_Listing'!$D$16:$D$829,$B$78,'N1.3_Project_Listing'!$J$16:$J$829,AH$16,'N1.3_Project_Listing'!$G$16:$G$829,$AG$15)</f>
        <v>0</v>
      </c>
      <c r="AI115" s="67">
        <f>SUMIFS('N1.3_Project_Listing'!$R$16:$R$829,'N1.3_Project_Listing'!$B$16:$B$829,$B115,'N1.3_Project_Listing'!$D$16:$D$829,$B$78,'N1.3_Project_Listing'!$J$16:$J$829,AI$16,'N1.3_Project_Listing'!$G$16:$G$829,$AG$15)</f>
        <v>0</v>
      </c>
      <c r="AJ115" s="67">
        <f>SUMIFS('N1.3_Project_Listing'!$R$16:$R$829,'N1.3_Project_Listing'!$B$16:$B$829,$B115,'N1.3_Project_Listing'!$D$16:$D$829,$B$78,'N1.3_Project_Listing'!$J$16:$J$829,AJ$16,'N1.3_Project_Listing'!$G$16:$G$829,$AG$15)</f>
        <v>0</v>
      </c>
      <c r="AK115" s="67">
        <f>SUMIFS('N1.3_Project_Listing'!$R$16:$R$829,'N1.3_Project_Listing'!$B$16:$B$829,$B115,'N1.3_Project_Listing'!$D$16:$D$829,$B$78,'N1.3_Project_Listing'!$J$16:$J$829,AK$16,'N1.3_Project_Listing'!$G$16:$G$829,$AG$15)</f>
        <v>0</v>
      </c>
      <c r="AL115" s="67">
        <f>SUMIFS('N1.3_Project_Listing'!$R$16:$R$829,'N1.3_Project_Listing'!$B$16:$B$829,$B115,'N1.3_Project_Listing'!$D$16:$D$829,$B$78,'N1.3_Project_Listing'!$J$16:$J$829,AL$16,'N1.3_Project_Listing'!$G$16:$G$829,$AG$15)</f>
        <v>0</v>
      </c>
      <c r="AM115" s="63">
        <f t="shared" si="180"/>
        <v>0</v>
      </c>
      <c r="AN115" s="116" t="s">
        <v>441</v>
      </c>
      <c r="AO115" s="67">
        <f>SUMIFS('N1.3_Project_Listing'!$P$16:$P$829,'N1.3_Project_Listing'!$B$16:$B$829,$B115,'N1.3_Project_Listing'!$D$16:$D$829,$B$78,'N1.3_Project_Listing'!$J$16:$J$829,AO$16,'N1.3_Project_Listing'!$G$16:$G$829,$AG$15)</f>
        <v>0</v>
      </c>
      <c r="AP115" s="67">
        <f>SUMIFS('N1.3_Project_Listing'!$P$16:$P$829,'N1.3_Project_Listing'!$B$16:$B$829,$B115,'N1.3_Project_Listing'!$D$16:$D$829,$B$78,'N1.3_Project_Listing'!$J$16:$J$829,AP$16,'N1.3_Project_Listing'!$G$16:$G$829,$AG$15)</f>
        <v>0</v>
      </c>
      <c r="AQ115" s="67">
        <f>SUMIFS('N1.3_Project_Listing'!$P$16:$P$829,'N1.3_Project_Listing'!$B$16:$B$829,$B115,'N1.3_Project_Listing'!$D$16:$D$829,$B$78,'N1.3_Project_Listing'!$J$16:$J$829,AQ$16,'N1.3_Project_Listing'!$G$16:$G$829,$AG$15)</f>
        <v>0</v>
      </c>
      <c r="AR115" s="67">
        <f>SUMIFS('N1.3_Project_Listing'!$P$16:$P$829,'N1.3_Project_Listing'!$B$16:$B$829,$B115,'N1.3_Project_Listing'!$D$16:$D$829,$B$78,'N1.3_Project_Listing'!$J$16:$J$829,AR$16,'N1.3_Project_Listing'!$G$16:$G$829,$AG$15)</f>
        <v>0</v>
      </c>
      <c r="AS115" s="67">
        <f>SUMIFS('N1.3_Project_Listing'!$P$16:$P$829,'N1.3_Project_Listing'!$B$16:$B$829,$B115,'N1.3_Project_Listing'!$D$16:$D$829,$B$78,'N1.3_Project_Listing'!$J$16:$J$829,AS$16,'N1.3_Project_Listing'!$G$16:$G$829,$AG$15)</f>
        <v>0</v>
      </c>
      <c r="AT115" s="63">
        <f t="shared" si="181"/>
        <v>0</v>
      </c>
      <c r="AV115" s="158" t="str">
        <f t="shared" si="171"/>
        <v>-</v>
      </c>
      <c r="AW115" s="67">
        <f>SUMIFS('N1.3_Project_Listing'!$R$16:$R$829,'N1.3_Project_Listing'!$B$16:$B$829,$B115,'N1.3_Project_Listing'!$D$16:$D$829,$B$78,'N1.3_Project_Listing'!$J$16:$J$829,AW$16,'N1.3_Project_Listing'!$G$16:$G$829,$AV$15)</f>
        <v>0</v>
      </c>
      <c r="AX115" s="67">
        <f>SUMIFS('N1.3_Project_Listing'!$R$16:$R$829,'N1.3_Project_Listing'!$B$16:$B$829,$B115,'N1.3_Project_Listing'!$D$16:$D$829,$B$78,'N1.3_Project_Listing'!$J$16:$J$829,AX$16,'N1.3_Project_Listing'!$G$16:$G$829,$AV$15)</f>
        <v>0</v>
      </c>
      <c r="AY115" s="67">
        <f>SUMIFS('N1.3_Project_Listing'!$R$16:$R$829,'N1.3_Project_Listing'!$B$16:$B$829,$B115,'N1.3_Project_Listing'!$D$16:$D$829,$B$78,'N1.3_Project_Listing'!$J$16:$J$829,AY$16,'N1.3_Project_Listing'!$G$16:$G$829,$AV$15)</f>
        <v>0</v>
      </c>
      <c r="AZ115" s="67">
        <f>SUMIFS('N1.3_Project_Listing'!$R$16:$R$829,'N1.3_Project_Listing'!$B$16:$B$829,$B115,'N1.3_Project_Listing'!$D$16:$D$829,$B$78,'N1.3_Project_Listing'!$J$16:$J$829,AZ$16,'N1.3_Project_Listing'!$G$16:$G$829,$AV$15)</f>
        <v>0</v>
      </c>
      <c r="BA115" s="67">
        <f>SUMIFS('N1.3_Project_Listing'!$R$16:$R$829,'N1.3_Project_Listing'!$B$16:$B$829,$B115,'N1.3_Project_Listing'!$D$16:$D$829,$B$78,'N1.3_Project_Listing'!$J$16:$J$829,BA$16,'N1.3_Project_Listing'!$G$16:$G$829,$AV$15)</f>
        <v>0</v>
      </c>
      <c r="BB115" s="63">
        <f t="shared" si="182"/>
        <v>0</v>
      </c>
      <c r="BC115" s="116" t="s">
        <v>441</v>
      </c>
      <c r="BD115" s="67">
        <f>SUMIFS('N1.3_Project_Listing'!$P$16:$P$829,'N1.3_Project_Listing'!$B$16:$B$829,$B115,'N1.3_Project_Listing'!$D$16:$D$829,$B$78,'N1.3_Project_Listing'!$J$16:$J$829,BD$16,'N1.3_Project_Listing'!$G$16:$G$829,$AV$15)</f>
        <v>0</v>
      </c>
      <c r="BE115" s="67">
        <f>SUMIFS('N1.3_Project_Listing'!$P$16:$P$829,'N1.3_Project_Listing'!$B$16:$B$829,$B115,'N1.3_Project_Listing'!$D$16:$D$829,$B$78,'N1.3_Project_Listing'!$J$16:$J$829,BE$16,'N1.3_Project_Listing'!$G$16:$G$829,$AV$15)</f>
        <v>0</v>
      </c>
      <c r="BF115" s="67">
        <f>SUMIFS('N1.3_Project_Listing'!$P$16:$P$829,'N1.3_Project_Listing'!$B$16:$B$829,$B115,'N1.3_Project_Listing'!$D$16:$D$829,$B$78,'N1.3_Project_Listing'!$J$16:$J$829,BF$16,'N1.3_Project_Listing'!$G$16:$G$829,$AV$15)</f>
        <v>0</v>
      </c>
      <c r="BG115" s="67">
        <f>SUMIFS('N1.3_Project_Listing'!$P$16:$P$829,'N1.3_Project_Listing'!$B$16:$B$829,$B115,'N1.3_Project_Listing'!$D$16:$D$829,$B$78,'N1.3_Project_Listing'!$J$16:$J$829,BG$16,'N1.3_Project_Listing'!$G$16:$G$829,$AV$15)</f>
        <v>0</v>
      </c>
      <c r="BH115" s="67">
        <f>SUMIFS('N1.3_Project_Listing'!$P$16:$P$829,'N1.3_Project_Listing'!$B$16:$B$829,$B115,'N1.3_Project_Listing'!$D$16:$D$829,$B$78,'N1.3_Project_Listing'!$J$16:$J$829,BH$16,'N1.3_Project_Listing'!$G$16:$G$829,$AV$15)</f>
        <v>0</v>
      </c>
      <c r="BI115" s="63">
        <f t="shared" si="183"/>
        <v>0</v>
      </c>
      <c r="BK115" s="158" t="str">
        <f t="shared" si="172"/>
        <v>-</v>
      </c>
      <c r="BL115" s="67">
        <f>SUMIFS('N1.3_Project_Listing'!$R$16:$R$829,'N1.3_Project_Listing'!$B$16:$B$829,$B115,'N1.3_Project_Listing'!$D$16:$D$829,$B$78,'N1.3_Project_Listing'!$J$16:$J$829,BL$16,'N1.3_Project_Listing'!$G$16:$G$829,$BK$15)</f>
        <v>0</v>
      </c>
      <c r="BM115" s="67">
        <f>SUMIFS('N1.3_Project_Listing'!$R$16:$R$829,'N1.3_Project_Listing'!$B$16:$B$829,$B115,'N1.3_Project_Listing'!$D$16:$D$829,$B$78,'N1.3_Project_Listing'!$J$16:$J$829,BM$16,'N1.3_Project_Listing'!$G$16:$G$829,$BK$15)</f>
        <v>0</v>
      </c>
      <c r="BN115" s="67">
        <f>SUMIFS('N1.3_Project_Listing'!$R$16:$R$829,'N1.3_Project_Listing'!$B$16:$B$829,$B115,'N1.3_Project_Listing'!$D$16:$D$829,$B$78,'N1.3_Project_Listing'!$J$16:$J$829,BN$16,'N1.3_Project_Listing'!$G$16:$G$829,$BK$15)</f>
        <v>0</v>
      </c>
      <c r="BO115" s="67">
        <f>SUMIFS('N1.3_Project_Listing'!$R$16:$R$829,'N1.3_Project_Listing'!$B$16:$B$829,$B115,'N1.3_Project_Listing'!$D$16:$D$829,$B$78,'N1.3_Project_Listing'!$J$16:$J$829,BO$16,'N1.3_Project_Listing'!$G$16:$G$829,$BK$15)</f>
        <v>0</v>
      </c>
      <c r="BP115" s="67">
        <f>SUMIFS('N1.3_Project_Listing'!$R$16:$R$829,'N1.3_Project_Listing'!$B$16:$B$829,$B115,'N1.3_Project_Listing'!$D$16:$D$829,$B$78,'N1.3_Project_Listing'!$J$16:$J$829,BP$16,'N1.3_Project_Listing'!$G$16:$G$829,$BK$15)</f>
        <v>0</v>
      </c>
      <c r="BQ115" s="63">
        <f t="shared" si="184"/>
        <v>0</v>
      </c>
      <c r="BR115" s="116" t="s">
        <v>441</v>
      </c>
      <c r="BS115" s="67">
        <f>SUMIFS('N1.3_Project_Listing'!$P$16:$P$829,'N1.3_Project_Listing'!$B$16:$B$829,$B115,'N1.3_Project_Listing'!$D$16:$D$829,$B$78,'N1.3_Project_Listing'!$J$16:$J$829,BS$16,'N1.3_Project_Listing'!$G$16:$G$829,$BK$15)</f>
        <v>0</v>
      </c>
      <c r="BT115" s="67">
        <f>SUMIFS('N1.3_Project_Listing'!$P$16:$P$829,'N1.3_Project_Listing'!$B$16:$B$829,$B115,'N1.3_Project_Listing'!$D$16:$D$829,$B$78,'N1.3_Project_Listing'!$J$16:$J$829,BT$16,'N1.3_Project_Listing'!$G$16:$G$829,$BK$15)</f>
        <v>0</v>
      </c>
      <c r="BU115" s="67">
        <f>SUMIFS('N1.3_Project_Listing'!$P$16:$P$829,'N1.3_Project_Listing'!$B$16:$B$829,$B115,'N1.3_Project_Listing'!$D$16:$D$829,$B$78,'N1.3_Project_Listing'!$J$16:$J$829,BU$16,'N1.3_Project_Listing'!$G$16:$G$829,$BK$15)</f>
        <v>0</v>
      </c>
      <c r="BV115" s="67">
        <f>SUMIFS('N1.3_Project_Listing'!$P$16:$P$829,'N1.3_Project_Listing'!$B$16:$B$829,$B115,'N1.3_Project_Listing'!$D$16:$D$829,$B$78,'N1.3_Project_Listing'!$J$16:$J$829,BV$16,'N1.3_Project_Listing'!$G$16:$G$829,$BK$15)</f>
        <v>0</v>
      </c>
      <c r="BW115" s="67">
        <f>SUMIFS('N1.3_Project_Listing'!$P$16:$P$829,'N1.3_Project_Listing'!$B$16:$B$829,$B115,'N1.3_Project_Listing'!$D$16:$D$829,$B$78,'N1.3_Project_Listing'!$J$16:$J$829,BW$16,'N1.3_Project_Listing'!$G$16:$G$829,$BK$15)</f>
        <v>0</v>
      </c>
      <c r="BX115" s="63">
        <f t="shared" si="185"/>
        <v>0</v>
      </c>
    </row>
    <row r="116" spans="2:76" hidden="1">
      <c r="B116" s="132" t="str">
        <f t="shared" si="186"/>
        <v>No entry required</v>
      </c>
      <c r="C116" s="158" t="str">
        <f t="shared" si="186"/>
        <v>-</v>
      </c>
      <c r="D116" s="63">
        <f t="shared" si="187"/>
        <v>0</v>
      </c>
      <c r="E116" s="63">
        <f t="shared" si="188"/>
        <v>0</v>
      </c>
      <c r="F116" s="63">
        <f t="shared" si="189"/>
        <v>0</v>
      </c>
      <c r="G116" s="63">
        <f t="shared" si="190"/>
        <v>0</v>
      </c>
      <c r="H116" s="63">
        <f t="shared" si="191"/>
        <v>0</v>
      </c>
      <c r="I116" s="63">
        <f t="shared" si="175"/>
        <v>0</v>
      </c>
      <c r="J116" s="116" t="s">
        <v>441</v>
      </c>
      <c r="K116" s="63">
        <f t="shared" si="192"/>
        <v>0</v>
      </c>
      <c r="L116" s="63">
        <f t="shared" si="193"/>
        <v>0</v>
      </c>
      <c r="M116" s="63">
        <f t="shared" si="194"/>
        <v>0</v>
      </c>
      <c r="N116" s="63">
        <f t="shared" si="195"/>
        <v>0</v>
      </c>
      <c r="O116" s="63">
        <f t="shared" si="196"/>
        <v>0</v>
      </c>
      <c r="P116" s="63">
        <f t="shared" si="176"/>
        <v>0</v>
      </c>
      <c r="R116" s="158" t="str">
        <f t="shared" si="177"/>
        <v>-</v>
      </c>
      <c r="S116" s="67">
        <f>SUMIFS('N1.3_Project_Listing'!$R$16:$R$829,'N1.3_Project_Listing'!$B$16:$B$829,$B116,'N1.3_Project_Listing'!$D$16:$D$829,$B$78,'N1.3_Project_Listing'!$J$16:$J$829,S$16,'N1.3_Project_Listing'!$G$16:$G$829,$R$15)</f>
        <v>0</v>
      </c>
      <c r="T116" s="67">
        <f>SUMIFS('N1.3_Project_Listing'!$R$16:$R$829,'N1.3_Project_Listing'!$B$16:$B$829,$B116,'N1.3_Project_Listing'!$D$16:$D$829,$B$78,'N1.3_Project_Listing'!$J$16:$J$829,T$16,'N1.3_Project_Listing'!$G$16:$G$829,$R$15)</f>
        <v>0</v>
      </c>
      <c r="U116" s="67">
        <f>SUMIFS('N1.3_Project_Listing'!$R$16:$R$829,'N1.3_Project_Listing'!$B$16:$B$829,$B116,'N1.3_Project_Listing'!$D$16:$D$829,$B$78,'N1.3_Project_Listing'!$J$16:$J$829,U$16,'N1.3_Project_Listing'!$G$16:$G$829,$R$15)</f>
        <v>0</v>
      </c>
      <c r="V116" s="67">
        <f>SUMIFS('N1.3_Project_Listing'!$R$16:$R$829,'N1.3_Project_Listing'!$B$16:$B$829,$B116,'N1.3_Project_Listing'!$D$16:$D$829,$B$78,'N1.3_Project_Listing'!$J$16:$J$829,V$16,'N1.3_Project_Listing'!$G$16:$G$829,$R$15)</f>
        <v>0</v>
      </c>
      <c r="W116" s="67">
        <f>SUMIFS('N1.3_Project_Listing'!$R$16:$R$829,'N1.3_Project_Listing'!$B$16:$B$829,$B116,'N1.3_Project_Listing'!$D$16:$D$829,$B$78,'N1.3_Project_Listing'!$J$16:$J$829,W$16,'N1.3_Project_Listing'!$G$16:$G$829,$R$15)</f>
        <v>0</v>
      </c>
      <c r="X116" s="63">
        <f t="shared" si="178"/>
        <v>0</v>
      </c>
      <c r="Y116" s="116" t="s">
        <v>441</v>
      </c>
      <c r="Z116" s="67">
        <f>SUMIFS('N1.3_Project_Listing'!$P$16:$P$829,'N1.3_Project_Listing'!$B$16:$B$829,$B116,'N1.3_Project_Listing'!$D$16:$D$829,$B$78,'N1.3_Project_Listing'!$J$16:$J$829,Z$16,'N1.3_Project_Listing'!$G$16:$G$829,$R$15)</f>
        <v>0</v>
      </c>
      <c r="AA116" s="67">
        <f>SUMIFS('N1.3_Project_Listing'!$P$16:$P$829,'N1.3_Project_Listing'!$B$16:$B$829,$B116,'N1.3_Project_Listing'!$D$16:$D$829,$B$78,'N1.3_Project_Listing'!$J$16:$J$829,AA$16,'N1.3_Project_Listing'!$G$16:$G$829,$R$15)</f>
        <v>0</v>
      </c>
      <c r="AB116" s="67">
        <f>SUMIFS('N1.3_Project_Listing'!$P$16:$P$829,'N1.3_Project_Listing'!$B$16:$B$829,$B116,'N1.3_Project_Listing'!$D$16:$D$829,$B$78,'N1.3_Project_Listing'!$J$16:$J$829,AB$16,'N1.3_Project_Listing'!$G$16:$G$829,$R$15)</f>
        <v>0</v>
      </c>
      <c r="AC116" s="67">
        <f>SUMIFS('N1.3_Project_Listing'!$P$16:$P$829,'N1.3_Project_Listing'!$B$16:$B$829,$B116,'N1.3_Project_Listing'!$D$16:$D$829,$B$78,'N1.3_Project_Listing'!$J$16:$J$829,AC$16,'N1.3_Project_Listing'!$G$16:$G$829,$R$15)</f>
        <v>0</v>
      </c>
      <c r="AD116" s="67">
        <f>SUMIFS('N1.3_Project_Listing'!$P$16:$P$829,'N1.3_Project_Listing'!$B$16:$B$829,$B116,'N1.3_Project_Listing'!$D$16:$D$829,$B$78,'N1.3_Project_Listing'!$J$16:$J$829,AD$16,'N1.3_Project_Listing'!$G$16:$G$829,$R$15)</f>
        <v>0</v>
      </c>
      <c r="AE116" s="63">
        <f t="shared" si="179"/>
        <v>0</v>
      </c>
      <c r="AG116" s="158" t="str">
        <f t="shared" si="170"/>
        <v>-</v>
      </c>
      <c r="AH116" s="67">
        <f>SUMIFS('N1.3_Project_Listing'!$R$16:$R$829,'N1.3_Project_Listing'!$B$16:$B$829,$B116,'N1.3_Project_Listing'!$D$16:$D$829,$B$78,'N1.3_Project_Listing'!$J$16:$J$829,AH$16,'N1.3_Project_Listing'!$G$16:$G$829,$AG$15)</f>
        <v>0</v>
      </c>
      <c r="AI116" s="67">
        <f>SUMIFS('N1.3_Project_Listing'!$R$16:$R$829,'N1.3_Project_Listing'!$B$16:$B$829,$B116,'N1.3_Project_Listing'!$D$16:$D$829,$B$78,'N1.3_Project_Listing'!$J$16:$J$829,AI$16,'N1.3_Project_Listing'!$G$16:$G$829,$AG$15)</f>
        <v>0</v>
      </c>
      <c r="AJ116" s="67">
        <f>SUMIFS('N1.3_Project_Listing'!$R$16:$R$829,'N1.3_Project_Listing'!$B$16:$B$829,$B116,'N1.3_Project_Listing'!$D$16:$D$829,$B$78,'N1.3_Project_Listing'!$J$16:$J$829,AJ$16,'N1.3_Project_Listing'!$G$16:$G$829,$AG$15)</f>
        <v>0</v>
      </c>
      <c r="AK116" s="67">
        <f>SUMIFS('N1.3_Project_Listing'!$R$16:$R$829,'N1.3_Project_Listing'!$B$16:$B$829,$B116,'N1.3_Project_Listing'!$D$16:$D$829,$B$78,'N1.3_Project_Listing'!$J$16:$J$829,AK$16,'N1.3_Project_Listing'!$G$16:$G$829,$AG$15)</f>
        <v>0</v>
      </c>
      <c r="AL116" s="67">
        <f>SUMIFS('N1.3_Project_Listing'!$R$16:$R$829,'N1.3_Project_Listing'!$B$16:$B$829,$B116,'N1.3_Project_Listing'!$D$16:$D$829,$B$78,'N1.3_Project_Listing'!$J$16:$J$829,AL$16,'N1.3_Project_Listing'!$G$16:$G$829,$AG$15)</f>
        <v>0</v>
      </c>
      <c r="AM116" s="63">
        <f t="shared" si="180"/>
        <v>0</v>
      </c>
      <c r="AN116" s="116" t="s">
        <v>441</v>
      </c>
      <c r="AO116" s="67">
        <f>SUMIFS('N1.3_Project_Listing'!$P$16:$P$829,'N1.3_Project_Listing'!$B$16:$B$829,$B116,'N1.3_Project_Listing'!$D$16:$D$829,$B$78,'N1.3_Project_Listing'!$J$16:$J$829,AO$16,'N1.3_Project_Listing'!$G$16:$G$829,$AG$15)</f>
        <v>0</v>
      </c>
      <c r="AP116" s="67">
        <f>SUMIFS('N1.3_Project_Listing'!$P$16:$P$829,'N1.3_Project_Listing'!$B$16:$B$829,$B116,'N1.3_Project_Listing'!$D$16:$D$829,$B$78,'N1.3_Project_Listing'!$J$16:$J$829,AP$16,'N1.3_Project_Listing'!$G$16:$G$829,$AG$15)</f>
        <v>0</v>
      </c>
      <c r="AQ116" s="67">
        <f>SUMIFS('N1.3_Project_Listing'!$P$16:$P$829,'N1.3_Project_Listing'!$B$16:$B$829,$B116,'N1.3_Project_Listing'!$D$16:$D$829,$B$78,'N1.3_Project_Listing'!$J$16:$J$829,AQ$16,'N1.3_Project_Listing'!$G$16:$G$829,$AG$15)</f>
        <v>0</v>
      </c>
      <c r="AR116" s="67">
        <f>SUMIFS('N1.3_Project_Listing'!$P$16:$P$829,'N1.3_Project_Listing'!$B$16:$B$829,$B116,'N1.3_Project_Listing'!$D$16:$D$829,$B$78,'N1.3_Project_Listing'!$J$16:$J$829,AR$16,'N1.3_Project_Listing'!$G$16:$G$829,$AG$15)</f>
        <v>0</v>
      </c>
      <c r="AS116" s="67">
        <f>SUMIFS('N1.3_Project_Listing'!$P$16:$P$829,'N1.3_Project_Listing'!$B$16:$B$829,$B116,'N1.3_Project_Listing'!$D$16:$D$829,$B$78,'N1.3_Project_Listing'!$J$16:$J$829,AS$16,'N1.3_Project_Listing'!$G$16:$G$829,$AG$15)</f>
        <v>0</v>
      </c>
      <c r="AT116" s="63">
        <f t="shared" si="181"/>
        <v>0</v>
      </c>
      <c r="AV116" s="158" t="str">
        <f t="shared" si="171"/>
        <v>-</v>
      </c>
      <c r="AW116" s="67">
        <f>SUMIFS('N1.3_Project_Listing'!$R$16:$R$829,'N1.3_Project_Listing'!$B$16:$B$829,$B116,'N1.3_Project_Listing'!$D$16:$D$829,$B$78,'N1.3_Project_Listing'!$J$16:$J$829,AW$16,'N1.3_Project_Listing'!$G$16:$G$829,$AV$15)</f>
        <v>0</v>
      </c>
      <c r="AX116" s="67">
        <f>SUMIFS('N1.3_Project_Listing'!$R$16:$R$829,'N1.3_Project_Listing'!$B$16:$B$829,$B116,'N1.3_Project_Listing'!$D$16:$D$829,$B$78,'N1.3_Project_Listing'!$J$16:$J$829,AX$16,'N1.3_Project_Listing'!$G$16:$G$829,$AV$15)</f>
        <v>0</v>
      </c>
      <c r="AY116" s="67">
        <f>SUMIFS('N1.3_Project_Listing'!$R$16:$R$829,'N1.3_Project_Listing'!$B$16:$B$829,$B116,'N1.3_Project_Listing'!$D$16:$D$829,$B$78,'N1.3_Project_Listing'!$J$16:$J$829,AY$16,'N1.3_Project_Listing'!$G$16:$G$829,$AV$15)</f>
        <v>0</v>
      </c>
      <c r="AZ116" s="67">
        <f>SUMIFS('N1.3_Project_Listing'!$R$16:$R$829,'N1.3_Project_Listing'!$B$16:$B$829,$B116,'N1.3_Project_Listing'!$D$16:$D$829,$B$78,'N1.3_Project_Listing'!$J$16:$J$829,AZ$16,'N1.3_Project_Listing'!$G$16:$G$829,$AV$15)</f>
        <v>0</v>
      </c>
      <c r="BA116" s="67">
        <f>SUMIFS('N1.3_Project_Listing'!$R$16:$R$829,'N1.3_Project_Listing'!$B$16:$B$829,$B116,'N1.3_Project_Listing'!$D$16:$D$829,$B$78,'N1.3_Project_Listing'!$J$16:$J$829,BA$16,'N1.3_Project_Listing'!$G$16:$G$829,$AV$15)</f>
        <v>0</v>
      </c>
      <c r="BB116" s="63">
        <f t="shared" si="182"/>
        <v>0</v>
      </c>
      <c r="BC116" s="116" t="s">
        <v>441</v>
      </c>
      <c r="BD116" s="67">
        <f>SUMIFS('N1.3_Project_Listing'!$P$16:$P$829,'N1.3_Project_Listing'!$B$16:$B$829,$B116,'N1.3_Project_Listing'!$D$16:$D$829,$B$78,'N1.3_Project_Listing'!$J$16:$J$829,BD$16,'N1.3_Project_Listing'!$G$16:$G$829,$AV$15)</f>
        <v>0</v>
      </c>
      <c r="BE116" s="67">
        <f>SUMIFS('N1.3_Project_Listing'!$P$16:$P$829,'N1.3_Project_Listing'!$B$16:$B$829,$B116,'N1.3_Project_Listing'!$D$16:$D$829,$B$78,'N1.3_Project_Listing'!$J$16:$J$829,BE$16,'N1.3_Project_Listing'!$G$16:$G$829,$AV$15)</f>
        <v>0</v>
      </c>
      <c r="BF116" s="67">
        <f>SUMIFS('N1.3_Project_Listing'!$P$16:$P$829,'N1.3_Project_Listing'!$B$16:$B$829,$B116,'N1.3_Project_Listing'!$D$16:$D$829,$B$78,'N1.3_Project_Listing'!$J$16:$J$829,BF$16,'N1.3_Project_Listing'!$G$16:$G$829,$AV$15)</f>
        <v>0</v>
      </c>
      <c r="BG116" s="67">
        <f>SUMIFS('N1.3_Project_Listing'!$P$16:$P$829,'N1.3_Project_Listing'!$B$16:$B$829,$B116,'N1.3_Project_Listing'!$D$16:$D$829,$B$78,'N1.3_Project_Listing'!$J$16:$J$829,BG$16,'N1.3_Project_Listing'!$G$16:$G$829,$AV$15)</f>
        <v>0</v>
      </c>
      <c r="BH116" s="67">
        <f>SUMIFS('N1.3_Project_Listing'!$P$16:$P$829,'N1.3_Project_Listing'!$B$16:$B$829,$B116,'N1.3_Project_Listing'!$D$16:$D$829,$B$78,'N1.3_Project_Listing'!$J$16:$J$829,BH$16,'N1.3_Project_Listing'!$G$16:$G$829,$AV$15)</f>
        <v>0</v>
      </c>
      <c r="BI116" s="63">
        <f t="shared" si="183"/>
        <v>0</v>
      </c>
      <c r="BK116" s="158" t="str">
        <f t="shared" si="172"/>
        <v>-</v>
      </c>
      <c r="BL116" s="67">
        <f>SUMIFS('N1.3_Project_Listing'!$R$16:$R$829,'N1.3_Project_Listing'!$B$16:$B$829,$B116,'N1.3_Project_Listing'!$D$16:$D$829,$B$78,'N1.3_Project_Listing'!$J$16:$J$829,BL$16,'N1.3_Project_Listing'!$G$16:$G$829,$BK$15)</f>
        <v>0</v>
      </c>
      <c r="BM116" s="67">
        <f>SUMIFS('N1.3_Project_Listing'!$R$16:$R$829,'N1.3_Project_Listing'!$B$16:$B$829,$B116,'N1.3_Project_Listing'!$D$16:$D$829,$B$78,'N1.3_Project_Listing'!$J$16:$J$829,BM$16,'N1.3_Project_Listing'!$G$16:$G$829,$BK$15)</f>
        <v>0</v>
      </c>
      <c r="BN116" s="67">
        <f>SUMIFS('N1.3_Project_Listing'!$R$16:$R$829,'N1.3_Project_Listing'!$B$16:$B$829,$B116,'N1.3_Project_Listing'!$D$16:$D$829,$B$78,'N1.3_Project_Listing'!$J$16:$J$829,BN$16,'N1.3_Project_Listing'!$G$16:$G$829,$BK$15)</f>
        <v>0</v>
      </c>
      <c r="BO116" s="67">
        <f>SUMIFS('N1.3_Project_Listing'!$R$16:$R$829,'N1.3_Project_Listing'!$B$16:$B$829,$B116,'N1.3_Project_Listing'!$D$16:$D$829,$B$78,'N1.3_Project_Listing'!$J$16:$J$829,BO$16,'N1.3_Project_Listing'!$G$16:$G$829,$BK$15)</f>
        <v>0</v>
      </c>
      <c r="BP116" s="67">
        <f>SUMIFS('N1.3_Project_Listing'!$R$16:$R$829,'N1.3_Project_Listing'!$B$16:$B$829,$B116,'N1.3_Project_Listing'!$D$16:$D$829,$B$78,'N1.3_Project_Listing'!$J$16:$J$829,BP$16,'N1.3_Project_Listing'!$G$16:$G$829,$BK$15)</f>
        <v>0</v>
      </c>
      <c r="BQ116" s="63">
        <f t="shared" si="184"/>
        <v>0</v>
      </c>
      <c r="BR116" s="116" t="s">
        <v>441</v>
      </c>
      <c r="BS116" s="67">
        <f>SUMIFS('N1.3_Project_Listing'!$P$16:$P$829,'N1.3_Project_Listing'!$B$16:$B$829,$B116,'N1.3_Project_Listing'!$D$16:$D$829,$B$78,'N1.3_Project_Listing'!$J$16:$J$829,BS$16,'N1.3_Project_Listing'!$G$16:$G$829,$BK$15)</f>
        <v>0</v>
      </c>
      <c r="BT116" s="67">
        <f>SUMIFS('N1.3_Project_Listing'!$P$16:$P$829,'N1.3_Project_Listing'!$B$16:$B$829,$B116,'N1.3_Project_Listing'!$D$16:$D$829,$B$78,'N1.3_Project_Listing'!$J$16:$J$829,BT$16,'N1.3_Project_Listing'!$G$16:$G$829,$BK$15)</f>
        <v>0</v>
      </c>
      <c r="BU116" s="67">
        <f>SUMIFS('N1.3_Project_Listing'!$P$16:$P$829,'N1.3_Project_Listing'!$B$16:$B$829,$B116,'N1.3_Project_Listing'!$D$16:$D$829,$B$78,'N1.3_Project_Listing'!$J$16:$J$829,BU$16,'N1.3_Project_Listing'!$G$16:$G$829,$BK$15)</f>
        <v>0</v>
      </c>
      <c r="BV116" s="67">
        <f>SUMIFS('N1.3_Project_Listing'!$P$16:$P$829,'N1.3_Project_Listing'!$B$16:$B$829,$B116,'N1.3_Project_Listing'!$D$16:$D$829,$B$78,'N1.3_Project_Listing'!$J$16:$J$829,BV$16,'N1.3_Project_Listing'!$G$16:$G$829,$BK$15)</f>
        <v>0</v>
      </c>
      <c r="BW116" s="67">
        <f>SUMIFS('N1.3_Project_Listing'!$P$16:$P$829,'N1.3_Project_Listing'!$B$16:$B$829,$B116,'N1.3_Project_Listing'!$D$16:$D$829,$B$78,'N1.3_Project_Listing'!$J$16:$J$829,BW$16,'N1.3_Project_Listing'!$G$16:$G$829,$BK$15)</f>
        <v>0</v>
      </c>
      <c r="BX116" s="63">
        <f t="shared" si="185"/>
        <v>0</v>
      </c>
    </row>
    <row r="117" spans="2:76" hidden="1">
      <c r="B117" s="132" t="str">
        <f t="shared" si="186"/>
        <v>No entry required</v>
      </c>
      <c r="C117" s="158" t="str">
        <f t="shared" si="186"/>
        <v>-</v>
      </c>
      <c r="D117" s="63">
        <f t="shared" si="187"/>
        <v>0</v>
      </c>
      <c r="E117" s="63">
        <f t="shared" si="188"/>
        <v>0</v>
      </c>
      <c r="F117" s="63">
        <f t="shared" si="189"/>
        <v>0</v>
      </c>
      <c r="G117" s="63">
        <f t="shared" si="190"/>
        <v>0</v>
      </c>
      <c r="H117" s="63">
        <f t="shared" si="191"/>
        <v>0</v>
      </c>
      <c r="I117" s="63">
        <f t="shared" si="175"/>
        <v>0</v>
      </c>
      <c r="J117" s="116" t="s">
        <v>441</v>
      </c>
      <c r="K117" s="63">
        <f t="shared" si="192"/>
        <v>0</v>
      </c>
      <c r="L117" s="63">
        <f t="shared" si="193"/>
        <v>0</v>
      </c>
      <c r="M117" s="63">
        <f t="shared" si="194"/>
        <v>0</v>
      </c>
      <c r="N117" s="63">
        <f t="shared" si="195"/>
        <v>0</v>
      </c>
      <c r="O117" s="63">
        <f t="shared" si="196"/>
        <v>0</v>
      </c>
      <c r="P117" s="63">
        <f t="shared" si="176"/>
        <v>0</v>
      </c>
      <c r="R117" s="158" t="str">
        <f t="shared" si="177"/>
        <v>-</v>
      </c>
      <c r="S117" s="67">
        <f>SUMIFS('N1.3_Project_Listing'!$R$16:$R$829,'N1.3_Project_Listing'!$B$16:$B$829,$B117,'N1.3_Project_Listing'!$D$16:$D$829,$B$78,'N1.3_Project_Listing'!$J$16:$J$829,S$16,'N1.3_Project_Listing'!$G$16:$G$829,$R$15)</f>
        <v>0</v>
      </c>
      <c r="T117" s="67">
        <f>SUMIFS('N1.3_Project_Listing'!$R$16:$R$829,'N1.3_Project_Listing'!$B$16:$B$829,$B117,'N1.3_Project_Listing'!$D$16:$D$829,$B$78,'N1.3_Project_Listing'!$J$16:$J$829,T$16,'N1.3_Project_Listing'!$G$16:$G$829,$R$15)</f>
        <v>0</v>
      </c>
      <c r="U117" s="67">
        <f>SUMIFS('N1.3_Project_Listing'!$R$16:$R$829,'N1.3_Project_Listing'!$B$16:$B$829,$B117,'N1.3_Project_Listing'!$D$16:$D$829,$B$78,'N1.3_Project_Listing'!$J$16:$J$829,U$16,'N1.3_Project_Listing'!$G$16:$G$829,$R$15)</f>
        <v>0</v>
      </c>
      <c r="V117" s="67">
        <f>SUMIFS('N1.3_Project_Listing'!$R$16:$R$829,'N1.3_Project_Listing'!$B$16:$B$829,$B117,'N1.3_Project_Listing'!$D$16:$D$829,$B$78,'N1.3_Project_Listing'!$J$16:$J$829,V$16,'N1.3_Project_Listing'!$G$16:$G$829,$R$15)</f>
        <v>0</v>
      </c>
      <c r="W117" s="67">
        <f>SUMIFS('N1.3_Project_Listing'!$R$16:$R$829,'N1.3_Project_Listing'!$B$16:$B$829,$B117,'N1.3_Project_Listing'!$D$16:$D$829,$B$78,'N1.3_Project_Listing'!$J$16:$J$829,W$16,'N1.3_Project_Listing'!$G$16:$G$829,$R$15)</f>
        <v>0</v>
      </c>
      <c r="X117" s="63">
        <f t="shared" si="178"/>
        <v>0</v>
      </c>
      <c r="Y117" s="116" t="s">
        <v>441</v>
      </c>
      <c r="Z117" s="67">
        <f>SUMIFS('N1.3_Project_Listing'!$P$16:$P$829,'N1.3_Project_Listing'!$B$16:$B$829,$B117,'N1.3_Project_Listing'!$D$16:$D$829,$B$78,'N1.3_Project_Listing'!$J$16:$J$829,Z$16,'N1.3_Project_Listing'!$G$16:$G$829,$R$15)</f>
        <v>0</v>
      </c>
      <c r="AA117" s="67">
        <f>SUMIFS('N1.3_Project_Listing'!$P$16:$P$829,'N1.3_Project_Listing'!$B$16:$B$829,$B117,'N1.3_Project_Listing'!$D$16:$D$829,$B$78,'N1.3_Project_Listing'!$J$16:$J$829,AA$16,'N1.3_Project_Listing'!$G$16:$G$829,$R$15)</f>
        <v>0</v>
      </c>
      <c r="AB117" s="67">
        <f>SUMIFS('N1.3_Project_Listing'!$P$16:$P$829,'N1.3_Project_Listing'!$B$16:$B$829,$B117,'N1.3_Project_Listing'!$D$16:$D$829,$B$78,'N1.3_Project_Listing'!$J$16:$J$829,AB$16,'N1.3_Project_Listing'!$G$16:$G$829,$R$15)</f>
        <v>0</v>
      </c>
      <c r="AC117" s="67">
        <f>SUMIFS('N1.3_Project_Listing'!$P$16:$P$829,'N1.3_Project_Listing'!$B$16:$B$829,$B117,'N1.3_Project_Listing'!$D$16:$D$829,$B$78,'N1.3_Project_Listing'!$J$16:$J$829,AC$16,'N1.3_Project_Listing'!$G$16:$G$829,$R$15)</f>
        <v>0</v>
      </c>
      <c r="AD117" s="67">
        <f>SUMIFS('N1.3_Project_Listing'!$P$16:$P$829,'N1.3_Project_Listing'!$B$16:$B$829,$B117,'N1.3_Project_Listing'!$D$16:$D$829,$B$78,'N1.3_Project_Listing'!$J$16:$J$829,AD$16,'N1.3_Project_Listing'!$G$16:$G$829,$R$15)</f>
        <v>0</v>
      </c>
      <c r="AE117" s="63">
        <f t="shared" si="179"/>
        <v>0</v>
      </c>
      <c r="AG117" s="158" t="str">
        <f t="shared" si="170"/>
        <v>-</v>
      </c>
      <c r="AH117" s="67">
        <f>SUMIFS('N1.3_Project_Listing'!$R$16:$R$829,'N1.3_Project_Listing'!$B$16:$B$829,$B117,'N1.3_Project_Listing'!$D$16:$D$829,$B$78,'N1.3_Project_Listing'!$J$16:$J$829,AH$16,'N1.3_Project_Listing'!$G$16:$G$829,$AG$15)</f>
        <v>0</v>
      </c>
      <c r="AI117" s="67">
        <f>SUMIFS('N1.3_Project_Listing'!$R$16:$R$829,'N1.3_Project_Listing'!$B$16:$B$829,$B117,'N1.3_Project_Listing'!$D$16:$D$829,$B$78,'N1.3_Project_Listing'!$J$16:$J$829,AI$16,'N1.3_Project_Listing'!$G$16:$G$829,$AG$15)</f>
        <v>0</v>
      </c>
      <c r="AJ117" s="67">
        <f>SUMIFS('N1.3_Project_Listing'!$R$16:$R$829,'N1.3_Project_Listing'!$B$16:$B$829,$B117,'N1.3_Project_Listing'!$D$16:$D$829,$B$78,'N1.3_Project_Listing'!$J$16:$J$829,AJ$16,'N1.3_Project_Listing'!$G$16:$G$829,$AG$15)</f>
        <v>0</v>
      </c>
      <c r="AK117" s="67">
        <f>SUMIFS('N1.3_Project_Listing'!$R$16:$R$829,'N1.3_Project_Listing'!$B$16:$B$829,$B117,'N1.3_Project_Listing'!$D$16:$D$829,$B$78,'N1.3_Project_Listing'!$J$16:$J$829,AK$16,'N1.3_Project_Listing'!$G$16:$G$829,$AG$15)</f>
        <v>0</v>
      </c>
      <c r="AL117" s="67">
        <f>SUMIFS('N1.3_Project_Listing'!$R$16:$R$829,'N1.3_Project_Listing'!$B$16:$B$829,$B117,'N1.3_Project_Listing'!$D$16:$D$829,$B$78,'N1.3_Project_Listing'!$J$16:$J$829,AL$16,'N1.3_Project_Listing'!$G$16:$G$829,$AG$15)</f>
        <v>0</v>
      </c>
      <c r="AM117" s="63">
        <f t="shared" si="180"/>
        <v>0</v>
      </c>
      <c r="AN117" s="116" t="s">
        <v>441</v>
      </c>
      <c r="AO117" s="67">
        <f>SUMIFS('N1.3_Project_Listing'!$P$16:$P$829,'N1.3_Project_Listing'!$B$16:$B$829,$B117,'N1.3_Project_Listing'!$D$16:$D$829,$B$78,'N1.3_Project_Listing'!$J$16:$J$829,AO$16,'N1.3_Project_Listing'!$G$16:$G$829,$AG$15)</f>
        <v>0</v>
      </c>
      <c r="AP117" s="67">
        <f>SUMIFS('N1.3_Project_Listing'!$P$16:$P$829,'N1.3_Project_Listing'!$B$16:$B$829,$B117,'N1.3_Project_Listing'!$D$16:$D$829,$B$78,'N1.3_Project_Listing'!$J$16:$J$829,AP$16,'N1.3_Project_Listing'!$G$16:$G$829,$AG$15)</f>
        <v>0</v>
      </c>
      <c r="AQ117" s="67">
        <f>SUMIFS('N1.3_Project_Listing'!$P$16:$P$829,'N1.3_Project_Listing'!$B$16:$B$829,$B117,'N1.3_Project_Listing'!$D$16:$D$829,$B$78,'N1.3_Project_Listing'!$J$16:$J$829,AQ$16,'N1.3_Project_Listing'!$G$16:$G$829,$AG$15)</f>
        <v>0</v>
      </c>
      <c r="AR117" s="67">
        <f>SUMIFS('N1.3_Project_Listing'!$P$16:$P$829,'N1.3_Project_Listing'!$B$16:$B$829,$B117,'N1.3_Project_Listing'!$D$16:$D$829,$B$78,'N1.3_Project_Listing'!$J$16:$J$829,AR$16,'N1.3_Project_Listing'!$G$16:$G$829,$AG$15)</f>
        <v>0</v>
      </c>
      <c r="AS117" s="67">
        <f>SUMIFS('N1.3_Project_Listing'!$P$16:$P$829,'N1.3_Project_Listing'!$B$16:$B$829,$B117,'N1.3_Project_Listing'!$D$16:$D$829,$B$78,'N1.3_Project_Listing'!$J$16:$J$829,AS$16,'N1.3_Project_Listing'!$G$16:$G$829,$AG$15)</f>
        <v>0</v>
      </c>
      <c r="AT117" s="63">
        <f t="shared" si="181"/>
        <v>0</v>
      </c>
      <c r="AV117" s="158" t="str">
        <f t="shared" si="171"/>
        <v>-</v>
      </c>
      <c r="AW117" s="67">
        <f>SUMIFS('N1.3_Project_Listing'!$R$16:$R$829,'N1.3_Project_Listing'!$B$16:$B$829,$B117,'N1.3_Project_Listing'!$D$16:$D$829,$B$78,'N1.3_Project_Listing'!$J$16:$J$829,AW$16,'N1.3_Project_Listing'!$G$16:$G$829,$AV$15)</f>
        <v>0</v>
      </c>
      <c r="AX117" s="67">
        <f>SUMIFS('N1.3_Project_Listing'!$R$16:$R$829,'N1.3_Project_Listing'!$B$16:$B$829,$B117,'N1.3_Project_Listing'!$D$16:$D$829,$B$78,'N1.3_Project_Listing'!$J$16:$J$829,AX$16,'N1.3_Project_Listing'!$G$16:$G$829,$AV$15)</f>
        <v>0</v>
      </c>
      <c r="AY117" s="67">
        <f>SUMIFS('N1.3_Project_Listing'!$R$16:$R$829,'N1.3_Project_Listing'!$B$16:$B$829,$B117,'N1.3_Project_Listing'!$D$16:$D$829,$B$78,'N1.3_Project_Listing'!$J$16:$J$829,AY$16,'N1.3_Project_Listing'!$G$16:$G$829,$AV$15)</f>
        <v>0</v>
      </c>
      <c r="AZ117" s="67">
        <f>SUMIFS('N1.3_Project_Listing'!$R$16:$R$829,'N1.3_Project_Listing'!$B$16:$B$829,$B117,'N1.3_Project_Listing'!$D$16:$D$829,$B$78,'N1.3_Project_Listing'!$J$16:$J$829,AZ$16,'N1.3_Project_Listing'!$G$16:$G$829,$AV$15)</f>
        <v>0</v>
      </c>
      <c r="BA117" s="67">
        <f>SUMIFS('N1.3_Project_Listing'!$R$16:$R$829,'N1.3_Project_Listing'!$B$16:$B$829,$B117,'N1.3_Project_Listing'!$D$16:$D$829,$B$78,'N1.3_Project_Listing'!$J$16:$J$829,BA$16,'N1.3_Project_Listing'!$G$16:$G$829,$AV$15)</f>
        <v>0</v>
      </c>
      <c r="BB117" s="63">
        <f t="shared" si="182"/>
        <v>0</v>
      </c>
      <c r="BC117" s="116" t="s">
        <v>441</v>
      </c>
      <c r="BD117" s="67">
        <f>SUMIFS('N1.3_Project_Listing'!$P$16:$P$829,'N1.3_Project_Listing'!$B$16:$B$829,$B117,'N1.3_Project_Listing'!$D$16:$D$829,$B$78,'N1.3_Project_Listing'!$J$16:$J$829,BD$16,'N1.3_Project_Listing'!$G$16:$G$829,$AV$15)</f>
        <v>0</v>
      </c>
      <c r="BE117" s="67">
        <f>SUMIFS('N1.3_Project_Listing'!$P$16:$P$829,'N1.3_Project_Listing'!$B$16:$B$829,$B117,'N1.3_Project_Listing'!$D$16:$D$829,$B$78,'N1.3_Project_Listing'!$J$16:$J$829,BE$16,'N1.3_Project_Listing'!$G$16:$G$829,$AV$15)</f>
        <v>0</v>
      </c>
      <c r="BF117" s="67">
        <f>SUMIFS('N1.3_Project_Listing'!$P$16:$P$829,'N1.3_Project_Listing'!$B$16:$B$829,$B117,'N1.3_Project_Listing'!$D$16:$D$829,$B$78,'N1.3_Project_Listing'!$J$16:$J$829,BF$16,'N1.3_Project_Listing'!$G$16:$G$829,$AV$15)</f>
        <v>0</v>
      </c>
      <c r="BG117" s="67">
        <f>SUMIFS('N1.3_Project_Listing'!$P$16:$P$829,'N1.3_Project_Listing'!$B$16:$B$829,$B117,'N1.3_Project_Listing'!$D$16:$D$829,$B$78,'N1.3_Project_Listing'!$J$16:$J$829,BG$16,'N1.3_Project_Listing'!$G$16:$G$829,$AV$15)</f>
        <v>0</v>
      </c>
      <c r="BH117" s="67">
        <f>SUMIFS('N1.3_Project_Listing'!$P$16:$P$829,'N1.3_Project_Listing'!$B$16:$B$829,$B117,'N1.3_Project_Listing'!$D$16:$D$829,$B$78,'N1.3_Project_Listing'!$J$16:$J$829,BH$16,'N1.3_Project_Listing'!$G$16:$G$829,$AV$15)</f>
        <v>0</v>
      </c>
      <c r="BI117" s="63">
        <f t="shared" si="183"/>
        <v>0</v>
      </c>
      <c r="BK117" s="158" t="str">
        <f t="shared" si="172"/>
        <v>-</v>
      </c>
      <c r="BL117" s="67">
        <f>SUMIFS('N1.3_Project_Listing'!$R$16:$R$829,'N1.3_Project_Listing'!$B$16:$B$829,$B117,'N1.3_Project_Listing'!$D$16:$D$829,$B$78,'N1.3_Project_Listing'!$J$16:$J$829,BL$16,'N1.3_Project_Listing'!$G$16:$G$829,$BK$15)</f>
        <v>0</v>
      </c>
      <c r="BM117" s="67">
        <f>SUMIFS('N1.3_Project_Listing'!$R$16:$R$829,'N1.3_Project_Listing'!$B$16:$B$829,$B117,'N1.3_Project_Listing'!$D$16:$D$829,$B$78,'N1.3_Project_Listing'!$J$16:$J$829,BM$16,'N1.3_Project_Listing'!$G$16:$G$829,$BK$15)</f>
        <v>0</v>
      </c>
      <c r="BN117" s="67">
        <f>SUMIFS('N1.3_Project_Listing'!$R$16:$R$829,'N1.3_Project_Listing'!$B$16:$B$829,$B117,'N1.3_Project_Listing'!$D$16:$D$829,$B$78,'N1.3_Project_Listing'!$J$16:$J$829,BN$16,'N1.3_Project_Listing'!$G$16:$G$829,$BK$15)</f>
        <v>0</v>
      </c>
      <c r="BO117" s="67">
        <f>SUMIFS('N1.3_Project_Listing'!$R$16:$R$829,'N1.3_Project_Listing'!$B$16:$B$829,$B117,'N1.3_Project_Listing'!$D$16:$D$829,$B$78,'N1.3_Project_Listing'!$J$16:$J$829,BO$16,'N1.3_Project_Listing'!$G$16:$G$829,$BK$15)</f>
        <v>0</v>
      </c>
      <c r="BP117" s="67">
        <f>SUMIFS('N1.3_Project_Listing'!$R$16:$R$829,'N1.3_Project_Listing'!$B$16:$B$829,$B117,'N1.3_Project_Listing'!$D$16:$D$829,$B$78,'N1.3_Project_Listing'!$J$16:$J$829,BP$16,'N1.3_Project_Listing'!$G$16:$G$829,$BK$15)</f>
        <v>0</v>
      </c>
      <c r="BQ117" s="63">
        <f t="shared" si="184"/>
        <v>0</v>
      </c>
      <c r="BR117" s="116" t="s">
        <v>441</v>
      </c>
      <c r="BS117" s="67">
        <f>SUMIFS('N1.3_Project_Listing'!$P$16:$P$829,'N1.3_Project_Listing'!$B$16:$B$829,$B117,'N1.3_Project_Listing'!$D$16:$D$829,$B$78,'N1.3_Project_Listing'!$J$16:$J$829,BS$16,'N1.3_Project_Listing'!$G$16:$G$829,$BK$15)</f>
        <v>0</v>
      </c>
      <c r="BT117" s="67">
        <f>SUMIFS('N1.3_Project_Listing'!$P$16:$P$829,'N1.3_Project_Listing'!$B$16:$B$829,$B117,'N1.3_Project_Listing'!$D$16:$D$829,$B$78,'N1.3_Project_Listing'!$J$16:$J$829,BT$16,'N1.3_Project_Listing'!$G$16:$G$829,$BK$15)</f>
        <v>0</v>
      </c>
      <c r="BU117" s="67">
        <f>SUMIFS('N1.3_Project_Listing'!$P$16:$P$829,'N1.3_Project_Listing'!$B$16:$B$829,$B117,'N1.3_Project_Listing'!$D$16:$D$829,$B$78,'N1.3_Project_Listing'!$J$16:$J$829,BU$16,'N1.3_Project_Listing'!$G$16:$G$829,$BK$15)</f>
        <v>0</v>
      </c>
      <c r="BV117" s="67">
        <f>SUMIFS('N1.3_Project_Listing'!$P$16:$P$829,'N1.3_Project_Listing'!$B$16:$B$829,$B117,'N1.3_Project_Listing'!$D$16:$D$829,$B$78,'N1.3_Project_Listing'!$J$16:$J$829,BV$16,'N1.3_Project_Listing'!$G$16:$G$829,$BK$15)</f>
        <v>0</v>
      </c>
      <c r="BW117" s="67">
        <f>SUMIFS('N1.3_Project_Listing'!$P$16:$P$829,'N1.3_Project_Listing'!$B$16:$B$829,$B117,'N1.3_Project_Listing'!$D$16:$D$829,$B$78,'N1.3_Project_Listing'!$J$16:$J$829,BW$16,'N1.3_Project_Listing'!$G$16:$G$829,$BK$15)</f>
        <v>0</v>
      </c>
      <c r="BX117" s="63">
        <f t="shared" si="185"/>
        <v>0</v>
      </c>
    </row>
    <row r="118" spans="2:76" hidden="1">
      <c r="B118" s="132" t="str">
        <f t="shared" si="186"/>
        <v>No entry required</v>
      </c>
      <c r="C118" s="158" t="str">
        <f t="shared" si="186"/>
        <v>-</v>
      </c>
      <c r="D118" s="63">
        <f t="shared" si="187"/>
        <v>0</v>
      </c>
      <c r="E118" s="63">
        <f t="shared" si="188"/>
        <v>0</v>
      </c>
      <c r="F118" s="63">
        <f t="shared" si="189"/>
        <v>0</v>
      </c>
      <c r="G118" s="63">
        <f t="shared" si="190"/>
        <v>0</v>
      </c>
      <c r="H118" s="63">
        <f t="shared" si="191"/>
        <v>0</v>
      </c>
      <c r="I118" s="63">
        <f t="shared" si="175"/>
        <v>0</v>
      </c>
      <c r="J118" s="116" t="s">
        <v>441</v>
      </c>
      <c r="K118" s="63">
        <f t="shared" si="192"/>
        <v>0</v>
      </c>
      <c r="L118" s="63">
        <f t="shared" si="193"/>
        <v>0</v>
      </c>
      <c r="M118" s="63">
        <f t="shared" si="194"/>
        <v>0</v>
      </c>
      <c r="N118" s="63">
        <f t="shared" si="195"/>
        <v>0</v>
      </c>
      <c r="O118" s="63">
        <f t="shared" si="196"/>
        <v>0</v>
      </c>
      <c r="P118" s="63">
        <f t="shared" si="176"/>
        <v>0</v>
      </c>
      <c r="R118" s="158" t="str">
        <f t="shared" si="177"/>
        <v>-</v>
      </c>
      <c r="S118" s="67">
        <f>SUMIFS('N1.3_Project_Listing'!$R$16:$R$829,'N1.3_Project_Listing'!$B$16:$B$829,$B118,'N1.3_Project_Listing'!$D$16:$D$829,$B$78,'N1.3_Project_Listing'!$J$16:$J$829,S$16,'N1.3_Project_Listing'!$G$16:$G$829,$R$15)</f>
        <v>0</v>
      </c>
      <c r="T118" s="67">
        <f>SUMIFS('N1.3_Project_Listing'!$R$16:$R$829,'N1.3_Project_Listing'!$B$16:$B$829,$B118,'N1.3_Project_Listing'!$D$16:$D$829,$B$78,'N1.3_Project_Listing'!$J$16:$J$829,T$16,'N1.3_Project_Listing'!$G$16:$G$829,$R$15)</f>
        <v>0</v>
      </c>
      <c r="U118" s="67">
        <f>SUMIFS('N1.3_Project_Listing'!$R$16:$R$829,'N1.3_Project_Listing'!$B$16:$B$829,$B118,'N1.3_Project_Listing'!$D$16:$D$829,$B$78,'N1.3_Project_Listing'!$J$16:$J$829,U$16,'N1.3_Project_Listing'!$G$16:$G$829,$R$15)</f>
        <v>0</v>
      </c>
      <c r="V118" s="67">
        <f>SUMIFS('N1.3_Project_Listing'!$R$16:$R$829,'N1.3_Project_Listing'!$B$16:$B$829,$B118,'N1.3_Project_Listing'!$D$16:$D$829,$B$78,'N1.3_Project_Listing'!$J$16:$J$829,V$16,'N1.3_Project_Listing'!$G$16:$G$829,$R$15)</f>
        <v>0</v>
      </c>
      <c r="W118" s="67">
        <f>SUMIFS('N1.3_Project_Listing'!$R$16:$R$829,'N1.3_Project_Listing'!$B$16:$B$829,$B118,'N1.3_Project_Listing'!$D$16:$D$829,$B$78,'N1.3_Project_Listing'!$J$16:$J$829,W$16,'N1.3_Project_Listing'!$G$16:$G$829,$R$15)</f>
        <v>0</v>
      </c>
      <c r="X118" s="63">
        <f t="shared" si="178"/>
        <v>0</v>
      </c>
      <c r="Y118" s="116" t="s">
        <v>441</v>
      </c>
      <c r="Z118" s="67">
        <f>SUMIFS('N1.3_Project_Listing'!$P$16:$P$829,'N1.3_Project_Listing'!$B$16:$B$829,$B118,'N1.3_Project_Listing'!$D$16:$D$829,$B$78,'N1.3_Project_Listing'!$J$16:$J$829,Z$16,'N1.3_Project_Listing'!$G$16:$G$829,$R$15)</f>
        <v>0</v>
      </c>
      <c r="AA118" s="67">
        <f>SUMIFS('N1.3_Project_Listing'!$P$16:$P$829,'N1.3_Project_Listing'!$B$16:$B$829,$B118,'N1.3_Project_Listing'!$D$16:$D$829,$B$78,'N1.3_Project_Listing'!$J$16:$J$829,AA$16,'N1.3_Project_Listing'!$G$16:$G$829,$R$15)</f>
        <v>0</v>
      </c>
      <c r="AB118" s="67">
        <f>SUMIFS('N1.3_Project_Listing'!$P$16:$P$829,'N1.3_Project_Listing'!$B$16:$B$829,$B118,'N1.3_Project_Listing'!$D$16:$D$829,$B$78,'N1.3_Project_Listing'!$J$16:$J$829,AB$16,'N1.3_Project_Listing'!$G$16:$G$829,$R$15)</f>
        <v>0</v>
      </c>
      <c r="AC118" s="67">
        <f>SUMIFS('N1.3_Project_Listing'!$P$16:$P$829,'N1.3_Project_Listing'!$B$16:$B$829,$B118,'N1.3_Project_Listing'!$D$16:$D$829,$B$78,'N1.3_Project_Listing'!$J$16:$J$829,AC$16,'N1.3_Project_Listing'!$G$16:$G$829,$R$15)</f>
        <v>0</v>
      </c>
      <c r="AD118" s="67">
        <f>SUMIFS('N1.3_Project_Listing'!$P$16:$P$829,'N1.3_Project_Listing'!$B$16:$B$829,$B118,'N1.3_Project_Listing'!$D$16:$D$829,$B$78,'N1.3_Project_Listing'!$J$16:$J$829,AD$16,'N1.3_Project_Listing'!$G$16:$G$829,$R$15)</f>
        <v>0</v>
      </c>
      <c r="AE118" s="63">
        <f t="shared" si="179"/>
        <v>0</v>
      </c>
      <c r="AG118" s="158" t="str">
        <f t="shared" si="170"/>
        <v>-</v>
      </c>
      <c r="AH118" s="67">
        <f>SUMIFS('N1.3_Project_Listing'!$R$16:$R$829,'N1.3_Project_Listing'!$B$16:$B$829,$B118,'N1.3_Project_Listing'!$D$16:$D$829,$B$78,'N1.3_Project_Listing'!$J$16:$J$829,AH$16,'N1.3_Project_Listing'!$G$16:$G$829,$AG$15)</f>
        <v>0</v>
      </c>
      <c r="AI118" s="67">
        <f>SUMIFS('N1.3_Project_Listing'!$R$16:$R$829,'N1.3_Project_Listing'!$B$16:$B$829,$B118,'N1.3_Project_Listing'!$D$16:$D$829,$B$78,'N1.3_Project_Listing'!$J$16:$J$829,AI$16,'N1.3_Project_Listing'!$G$16:$G$829,$AG$15)</f>
        <v>0</v>
      </c>
      <c r="AJ118" s="67">
        <f>SUMIFS('N1.3_Project_Listing'!$R$16:$R$829,'N1.3_Project_Listing'!$B$16:$B$829,$B118,'N1.3_Project_Listing'!$D$16:$D$829,$B$78,'N1.3_Project_Listing'!$J$16:$J$829,AJ$16,'N1.3_Project_Listing'!$G$16:$G$829,$AG$15)</f>
        <v>0</v>
      </c>
      <c r="AK118" s="67">
        <f>SUMIFS('N1.3_Project_Listing'!$R$16:$R$829,'N1.3_Project_Listing'!$B$16:$B$829,$B118,'N1.3_Project_Listing'!$D$16:$D$829,$B$78,'N1.3_Project_Listing'!$J$16:$J$829,AK$16,'N1.3_Project_Listing'!$G$16:$G$829,$AG$15)</f>
        <v>0</v>
      </c>
      <c r="AL118" s="67">
        <f>SUMIFS('N1.3_Project_Listing'!$R$16:$R$829,'N1.3_Project_Listing'!$B$16:$B$829,$B118,'N1.3_Project_Listing'!$D$16:$D$829,$B$78,'N1.3_Project_Listing'!$J$16:$J$829,AL$16,'N1.3_Project_Listing'!$G$16:$G$829,$AG$15)</f>
        <v>0</v>
      </c>
      <c r="AM118" s="63">
        <f t="shared" si="180"/>
        <v>0</v>
      </c>
      <c r="AN118" s="116" t="s">
        <v>441</v>
      </c>
      <c r="AO118" s="67">
        <f>SUMIFS('N1.3_Project_Listing'!$P$16:$P$829,'N1.3_Project_Listing'!$B$16:$B$829,$B118,'N1.3_Project_Listing'!$D$16:$D$829,$B$78,'N1.3_Project_Listing'!$J$16:$J$829,AO$16,'N1.3_Project_Listing'!$G$16:$G$829,$AG$15)</f>
        <v>0</v>
      </c>
      <c r="AP118" s="67">
        <f>SUMIFS('N1.3_Project_Listing'!$P$16:$P$829,'N1.3_Project_Listing'!$B$16:$B$829,$B118,'N1.3_Project_Listing'!$D$16:$D$829,$B$78,'N1.3_Project_Listing'!$J$16:$J$829,AP$16,'N1.3_Project_Listing'!$G$16:$G$829,$AG$15)</f>
        <v>0</v>
      </c>
      <c r="AQ118" s="67">
        <f>SUMIFS('N1.3_Project_Listing'!$P$16:$P$829,'N1.3_Project_Listing'!$B$16:$B$829,$B118,'N1.3_Project_Listing'!$D$16:$D$829,$B$78,'N1.3_Project_Listing'!$J$16:$J$829,AQ$16,'N1.3_Project_Listing'!$G$16:$G$829,$AG$15)</f>
        <v>0</v>
      </c>
      <c r="AR118" s="67">
        <f>SUMIFS('N1.3_Project_Listing'!$P$16:$P$829,'N1.3_Project_Listing'!$B$16:$B$829,$B118,'N1.3_Project_Listing'!$D$16:$D$829,$B$78,'N1.3_Project_Listing'!$J$16:$J$829,AR$16,'N1.3_Project_Listing'!$G$16:$G$829,$AG$15)</f>
        <v>0</v>
      </c>
      <c r="AS118" s="67">
        <f>SUMIFS('N1.3_Project_Listing'!$P$16:$P$829,'N1.3_Project_Listing'!$B$16:$B$829,$B118,'N1.3_Project_Listing'!$D$16:$D$829,$B$78,'N1.3_Project_Listing'!$J$16:$J$829,AS$16,'N1.3_Project_Listing'!$G$16:$G$829,$AG$15)</f>
        <v>0</v>
      </c>
      <c r="AT118" s="63">
        <f t="shared" si="181"/>
        <v>0</v>
      </c>
      <c r="AV118" s="158" t="str">
        <f t="shared" si="171"/>
        <v>-</v>
      </c>
      <c r="AW118" s="67">
        <f>SUMIFS('N1.3_Project_Listing'!$R$16:$R$829,'N1.3_Project_Listing'!$B$16:$B$829,$B118,'N1.3_Project_Listing'!$D$16:$D$829,$B$78,'N1.3_Project_Listing'!$J$16:$J$829,AW$16,'N1.3_Project_Listing'!$G$16:$G$829,$AV$15)</f>
        <v>0</v>
      </c>
      <c r="AX118" s="67">
        <f>SUMIFS('N1.3_Project_Listing'!$R$16:$R$829,'N1.3_Project_Listing'!$B$16:$B$829,$B118,'N1.3_Project_Listing'!$D$16:$D$829,$B$78,'N1.3_Project_Listing'!$J$16:$J$829,AX$16,'N1.3_Project_Listing'!$G$16:$G$829,$AV$15)</f>
        <v>0</v>
      </c>
      <c r="AY118" s="67">
        <f>SUMIFS('N1.3_Project_Listing'!$R$16:$R$829,'N1.3_Project_Listing'!$B$16:$B$829,$B118,'N1.3_Project_Listing'!$D$16:$D$829,$B$78,'N1.3_Project_Listing'!$J$16:$J$829,AY$16,'N1.3_Project_Listing'!$G$16:$G$829,$AV$15)</f>
        <v>0</v>
      </c>
      <c r="AZ118" s="67">
        <f>SUMIFS('N1.3_Project_Listing'!$R$16:$R$829,'N1.3_Project_Listing'!$B$16:$B$829,$B118,'N1.3_Project_Listing'!$D$16:$D$829,$B$78,'N1.3_Project_Listing'!$J$16:$J$829,AZ$16,'N1.3_Project_Listing'!$G$16:$G$829,$AV$15)</f>
        <v>0</v>
      </c>
      <c r="BA118" s="67">
        <f>SUMIFS('N1.3_Project_Listing'!$R$16:$R$829,'N1.3_Project_Listing'!$B$16:$B$829,$B118,'N1.3_Project_Listing'!$D$16:$D$829,$B$78,'N1.3_Project_Listing'!$J$16:$J$829,BA$16,'N1.3_Project_Listing'!$G$16:$G$829,$AV$15)</f>
        <v>0</v>
      </c>
      <c r="BB118" s="63">
        <f t="shared" si="182"/>
        <v>0</v>
      </c>
      <c r="BC118" s="116" t="s">
        <v>441</v>
      </c>
      <c r="BD118" s="67">
        <f>SUMIFS('N1.3_Project_Listing'!$P$16:$P$829,'N1.3_Project_Listing'!$B$16:$B$829,$B118,'N1.3_Project_Listing'!$D$16:$D$829,$B$78,'N1.3_Project_Listing'!$J$16:$J$829,BD$16,'N1.3_Project_Listing'!$G$16:$G$829,$AV$15)</f>
        <v>0</v>
      </c>
      <c r="BE118" s="67">
        <f>SUMIFS('N1.3_Project_Listing'!$P$16:$P$829,'N1.3_Project_Listing'!$B$16:$B$829,$B118,'N1.3_Project_Listing'!$D$16:$D$829,$B$78,'N1.3_Project_Listing'!$J$16:$J$829,BE$16,'N1.3_Project_Listing'!$G$16:$G$829,$AV$15)</f>
        <v>0</v>
      </c>
      <c r="BF118" s="67">
        <f>SUMIFS('N1.3_Project_Listing'!$P$16:$P$829,'N1.3_Project_Listing'!$B$16:$B$829,$B118,'N1.3_Project_Listing'!$D$16:$D$829,$B$78,'N1.3_Project_Listing'!$J$16:$J$829,BF$16,'N1.3_Project_Listing'!$G$16:$G$829,$AV$15)</f>
        <v>0</v>
      </c>
      <c r="BG118" s="67">
        <f>SUMIFS('N1.3_Project_Listing'!$P$16:$P$829,'N1.3_Project_Listing'!$B$16:$B$829,$B118,'N1.3_Project_Listing'!$D$16:$D$829,$B$78,'N1.3_Project_Listing'!$J$16:$J$829,BG$16,'N1.3_Project_Listing'!$G$16:$G$829,$AV$15)</f>
        <v>0</v>
      </c>
      <c r="BH118" s="67">
        <f>SUMIFS('N1.3_Project_Listing'!$P$16:$P$829,'N1.3_Project_Listing'!$B$16:$B$829,$B118,'N1.3_Project_Listing'!$D$16:$D$829,$B$78,'N1.3_Project_Listing'!$J$16:$J$829,BH$16,'N1.3_Project_Listing'!$G$16:$G$829,$AV$15)</f>
        <v>0</v>
      </c>
      <c r="BI118" s="63">
        <f t="shared" si="183"/>
        <v>0</v>
      </c>
      <c r="BK118" s="158" t="str">
        <f t="shared" si="172"/>
        <v>-</v>
      </c>
      <c r="BL118" s="67">
        <f>SUMIFS('N1.3_Project_Listing'!$R$16:$R$829,'N1.3_Project_Listing'!$B$16:$B$829,$B118,'N1.3_Project_Listing'!$D$16:$D$829,$B$78,'N1.3_Project_Listing'!$J$16:$J$829,BL$16,'N1.3_Project_Listing'!$G$16:$G$829,$BK$15)</f>
        <v>0</v>
      </c>
      <c r="BM118" s="67">
        <f>SUMIFS('N1.3_Project_Listing'!$R$16:$R$829,'N1.3_Project_Listing'!$B$16:$B$829,$B118,'N1.3_Project_Listing'!$D$16:$D$829,$B$78,'N1.3_Project_Listing'!$J$16:$J$829,BM$16,'N1.3_Project_Listing'!$G$16:$G$829,$BK$15)</f>
        <v>0</v>
      </c>
      <c r="BN118" s="67">
        <f>SUMIFS('N1.3_Project_Listing'!$R$16:$R$829,'N1.3_Project_Listing'!$B$16:$B$829,$B118,'N1.3_Project_Listing'!$D$16:$D$829,$B$78,'N1.3_Project_Listing'!$J$16:$J$829,BN$16,'N1.3_Project_Listing'!$G$16:$G$829,$BK$15)</f>
        <v>0</v>
      </c>
      <c r="BO118" s="67">
        <f>SUMIFS('N1.3_Project_Listing'!$R$16:$R$829,'N1.3_Project_Listing'!$B$16:$B$829,$B118,'N1.3_Project_Listing'!$D$16:$D$829,$B$78,'N1.3_Project_Listing'!$J$16:$J$829,BO$16,'N1.3_Project_Listing'!$G$16:$G$829,$BK$15)</f>
        <v>0</v>
      </c>
      <c r="BP118" s="67">
        <f>SUMIFS('N1.3_Project_Listing'!$R$16:$R$829,'N1.3_Project_Listing'!$B$16:$B$829,$B118,'N1.3_Project_Listing'!$D$16:$D$829,$B$78,'N1.3_Project_Listing'!$J$16:$J$829,BP$16,'N1.3_Project_Listing'!$G$16:$G$829,$BK$15)</f>
        <v>0</v>
      </c>
      <c r="BQ118" s="63">
        <f t="shared" si="184"/>
        <v>0</v>
      </c>
      <c r="BR118" s="116" t="s">
        <v>441</v>
      </c>
      <c r="BS118" s="67">
        <f>SUMIFS('N1.3_Project_Listing'!$P$16:$P$829,'N1.3_Project_Listing'!$B$16:$B$829,$B118,'N1.3_Project_Listing'!$D$16:$D$829,$B$78,'N1.3_Project_Listing'!$J$16:$J$829,BS$16,'N1.3_Project_Listing'!$G$16:$G$829,$BK$15)</f>
        <v>0</v>
      </c>
      <c r="BT118" s="67">
        <f>SUMIFS('N1.3_Project_Listing'!$P$16:$P$829,'N1.3_Project_Listing'!$B$16:$B$829,$B118,'N1.3_Project_Listing'!$D$16:$D$829,$B$78,'N1.3_Project_Listing'!$J$16:$J$829,BT$16,'N1.3_Project_Listing'!$G$16:$G$829,$BK$15)</f>
        <v>0</v>
      </c>
      <c r="BU118" s="67">
        <f>SUMIFS('N1.3_Project_Listing'!$P$16:$P$829,'N1.3_Project_Listing'!$B$16:$B$829,$B118,'N1.3_Project_Listing'!$D$16:$D$829,$B$78,'N1.3_Project_Listing'!$J$16:$J$829,BU$16,'N1.3_Project_Listing'!$G$16:$G$829,$BK$15)</f>
        <v>0</v>
      </c>
      <c r="BV118" s="67">
        <f>SUMIFS('N1.3_Project_Listing'!$P$16:$P$829,'N1.3_Project_Listing'!$B$16:$B$829,$B118,'N1.3_Project_Listing'!$D$16:$D$829,$B$78,'N1.3_Project_Listing'!$J$16:$J$829,BV$16,'N1.3_Project_Listing'!$G$16:$G$829,$BK$15)</f>
        <v>0</v>
      </c>
      <c r="BW118" s="67">
        <f>SUMIFS('N1.3_Project_Listing'!$P$16:$P$829,'N1.3_Project_Listing'!$B$16:$B$829,$B118,'N1.3_Project_Listing'!$D$16:$D$829,$B$78,'N1.3_Project_Listing'!$J$16:$J$829,BW$16,'N1.3_Project_Listing'!$G$16:$G$829,$BK$15)</f>
        <v>0</v>
      </c>
      <c r="BX118" s="63">
        <f t="shared" si="185"/>
        <v>0</v>
      </c>
    </row>
    <row r="119" spans="2:76" hidden="1">
      <c r="B119" s="132" t="str">
        <f t="shared" si="186"/>
        <v>No entry required</v>
      </c>
      <c r="C119" s="158" t="str">
        <f t="shared" si="186"/>
        <v>-</v>
      </c>
      <c r="D119" s="63">
        <f t="shared" si="187"/>
        <v>0</v>
      </c>
      <c r="E119" s="63">
        <f t="shared" si="188"/>
        <v>0</v>
      </c>
      <c r="F119" s="63">
        <f t="shared" si="189"/>
        <v>0</v>
      </c>
      <c r="G119" s="63">
        <f t="shared" si="190"/>
        <v>0</v>
      </c>
      <c r="H119" s="63">
        <f t="shared" si="191"/>
        <v>0</v>
      </c>
      <c r="I119" s="63">
        <f t="shared" si="175"/>
        <v>0</v>
      </c>
      <c r="J119" s="116" t="s">
        <v>441</v>
      </c>
      <c r="K119" s="63">
        <f t="shared" si="192"/>
        <v>0</v>
      </c>
      <c r="L119" s="63">
        <f t="shared" si="193"/>
        <v>0</v>
      </c>
      <c r="M119" s="63">
        <f t="shared" si="194"/>
        <v>0</v>
      </c>
      <c r="N119" s="63">
        <f t="shared" si="195"/>
        <v>0</v>
      </c>
      <c r="O119" s="63">
        <f t="shared" si="196"/>
        <v>0</v>
      </c>
      <c r="P119" s="63">
        <f t="shared" si="176"/>
        <v>0</v>
      </c>
      <c r="R119" s="158" t="str">
        <f t="shared" si="177"/>
        <v>-</v>
      </c>
      <c r="S119" s="67">
        <f>SUMIFS('N1.3_Project_Listing'!$R$16:$R$829,'N1.3_Project_Listing'!$B$16:$B$829,$B119,'N1.3_Project_Listing'!$D$16:$D$829,$B$78,'N1.3_Project_Listing'!$J$16:$J$829,S$16,'N1.3_Project_Listing'!$G$16:$G$829,$R$15)</f>
        <v>0</v>
      </c>
      <c r="T119" s="67">
        <f>SUMIFS('N1.3_Project_Listing'!$R$16:$R$829,'N1.3_Project_Listing'!$B$16:$B$829,$B119,'N1.3_Project_Listing'!$D$16:$D$829,$B$78,'N1.3_Project_Listing'!$J$16:$J$829,T$16,'N1.3_Project_Listing'!$G$16:$G$829,$R$15)</f>
        <v>0</v>
      </c>
      <c r="U119" s="67">
        <f>SUMIFS('N1.3_Project_Listing'!$R$16:$R$829,'N1.3_Project_Listing'!$B$16:$B$829,$B119,'N1.3_Project_Listing'!$D$16:$D$829,$B$78,'N1.3_Project_Listing'!$J$16:$J$829,U$16,'N1.3_Project_Listing'!$G$16:$G$829,$R$15)</f>
        <v>0</v>
      </c>
      <c r="V119" s="67">
        <f>SUMIFS('N1.3_Project_Listing'!$R$16:$R$829,'N1.3_Project_Listing'!$B$16:$B$829,$B119,'N1.3_Project_Listing'!$D$16:$D$829,$B$78,'N1.3_Project_Listing'!$J$16:$J$829,V$16,'N1.3_Project_Listing'!$G$16:$G$829,$R$15)</f>
        <v>0</v>
      </c>
      <c r="W119" s="67">
        <f>SUMIFS('N1.3_Project_Listing'!$R$16:$R$829,'N1.3_Project_Listing'!$B$16:$B$829,$B119,'N1.3_Project_Listing'!$D$16:$D$829,$B$78,'N1.3_Project_Listing'!$J$16:$J$829,W$16,'N1.3_Project_Listing'!$G$16:$G$829,$R$15)</f>
        <v>0</v>
      </c>
      <c r="X119" s="63">
        <f t="shared" si="178"/>
        <v>0</v>
      </c>
      <c r="Y119" s="116" t="s">
        <v>441</v>
      </c>
      <c r="Z119" s="67">
        <f>SUMIFS('N1.3_Project_Listing'!$P$16:$P$829,'N1.3_Project_Listing'!$B$16:$B$829,$B119,'N1.3_Project_Listing'!$D$16:$D$829,$B$78,'N1.3_Project_Listing'!$J$16:$J$829,Z$16,'N1.3_Project_Listing'!$G$16:$G$829,$R$15)</f>
        <v>0</v>
      </c>
      <c r="AA119" s="67">
        <f>SUMIFS('N1.3_Project_Listing'!$P$16:$P$829,'N1.3_Project_Listing'!$B$16:$B$829,$B119,'N1.3_Project_Listing'!$D$16:$D$829,$B$78,'N1.3_Project_Listing'!$J$16:$J$829,AA$16,'N1.3_Project_Listing'!$G$16:$G$829,$R$15)</f>
        <v>0</v>
      </c>
      <c r="AB119" s="67">
        <f>SUMIFS('N1.3_Project_Listing'!$P$16:$P$829,'N1.3_Project_Listing'!$B$16:$B$829,$B119,'N1.3_Project_Listing'!$D$16:$D$829,$B$78,'N1.3_Project_Listing'!$J$16:$J$829,AB$16,'N1.3_Project_Listing'!$G$16:$G$829,$R$15)</f>
        <v>0</v>
      </c>
      <c r="AC119" s="67">
        <f>SUMIFS('N1.3_Project_Listing'!$P$16:$P$829,'N1.3_Project_Listing'!$B$16:$B$829,$B119,'N1.3_Project_Listing'!$D$16:$D$829,$B$78,'N1.3_Project_Listing'!$J$16:$J$829,AC$16,'N1.3_Project_Listing'!$G$16:$G$829,$R$15)</f>
        <v>0</v>
      </c>
      <c r="AD119" s="67">
        <f>SUMIFS('N1.3_Project_Listing'!$P$16:$P$829,'N1.3_Project_Listing'!$B$16:$B$829,$B119,'N1.3_Project_Listing'!$D$16:$D$829,$B$78,'N1.3_Project_Listing'!$J$16:$J$829,AD$16,'N1.3_Project_Listing'!$G$16:$G$829,$R$15)</f>
        <v>0</v>
      </c>
      <c r="AE119" s="63">
        <f t="shared" si="179"/>
        <v>0</v>
      </c>
      <c r="AG119" s="158" t="str">
        <f t="shared" si="170"/>
        <v>-</v>
      </c>
      <c r="AH119" s="67">
        <f>SUMIFS('N1.3_Project_Listing'!$R$16:$R$829,'N1.3_Project_Listing'!$B$16:$B$829,$B119,'N1.3_Project_Listing'!$D$16:$D$829,$B$78,'N1.3_Project_Listing'!$J$16:$J$829,AH$16,'N1.3_Project_Listing'!$G$16:$G$829,$AG$15)</f>
        <v>0</v>
      </c>
      <c r="AI119" s="67">
        <f>SUMIFS('N1.3_Project_Listing'!$R$16:$R$829,'N1.3_Project_Listing'!$B$16:$B$829,$B119,'N1.3_Project_Listing'!$D$16:$D$829,$B$78,'N1.3_Project_Listing'!$J$16:$J$829,AI$16,'N1.3_Project_Listing'!$G$16:$G$829,$AG$15)</f>
        <v>0</v>
      </c>
      <c r="AJ119" s="67">
        <f>SUMIFS('N1.3_Project_Listing'!$R$16:$R$829,'N1.3_Project_Listing'!$B$16:$B$829,$B119,'N1.3_Project_Listing'!$D$16:$D$829,$B$78,'N1.3_Project_Listing'!$J$16:$J$829,AJ$16,'N1.3_Project_Listing'!$G$16:$G$829,$AG$15)</f>
        <v>0</v>
      </c>
      <c r="AK119" s="67">
        <f>SUMIFS('N1.3_Project_Listing'!$R$16:$R$829,'N1.3_Project_Listing'!$B$16:$B$829,$B119,'N1.3_Project_Listing'!$D$16:$D$829,$B$78,'N1.3_Project_Listing'!$J$16:$J$829,AK$16,'N1.3_Project_Listing'!$G$16:$G$829,$AG$15)</f>
        <v>0</v>
      </c>
      <c r="AL119" s="67">
        <f>SUMIFS('N1.3_Project_Listing'!$R$16:$R$829,'N1.3_Project_Listing'!$B$16:$B$829,$B119,'N1.3_Project_Listing'!$D$16:$D$829,$B$78,'N1.3_Project_Listing'!$J$16:$J$829,AL$16,'N1.3_Project_Listing'!$G$16:$G$829,$AG$15)</f>
        <v>0</v>
      </c>
      <c r="AM119" s="63">
        <f t="shared" si="180"/>
        <v>0</v>
      </c>
      <c r="AN119" s="116" t="s">
        <v>441</v>
      </c>
      <c r="AO119" s="67">
        <f>SUMIFS('N1.3_Project_Listing'!$P$16:$P$829,'N1.3_Project_Listing'!$B$16:$B$829,$B119,'N1.3_Project_Listing'!$D$16:$D$829,$B$78,'N1.3_Project_Listing'!$J$16:$J$829,AO$16,'N1.3_Project_Listing'!$G$16:$G$829,$AG$15)</f>
        <v>0</v>
      </c>
      <c r="AP119" s="67">
        <f>SUMIFS('N1.3_Project_Listing'!$P$16:$P$829,'N1.3_Project_Listing'!$B$16:$B$829,$B119,'N1.3_Project_Listing'!$D$16:$D$829,$B$78,'N1.3_Project_Listing'!$J$16:$J$829,AP$16,'N1.3_Project_Listing'!$G$16:$G$829,$AG$15)</f>
        <v>0</v>
      </c>
      <c r="AQ119" s="67">
        <f>SUMIFS('N1.3_Project_Listing'!$P$16:$P$829,'N1.3_Project_Listing'!$B$16:$B$829,$B119,'N1.3_Project_Listing'!$D$16:$D$829,$B$78,'N1.3_Project_Listing'!$J$16:$J$829,AQ$16,'N1.3_Project_Listing'!$G$16:$G$829,$AG$15)</f>
        <v>0</v>
      </c>
      <c r="AR119" s="67">
        <f>SUMIFS('N1.3_Project_Listing'!$P$16:$P$829,'N1.3_Project_Listing'!$B$16:$B$829,$B119,'N1.3_Project_Listing'!$D$16:$D$829,$B$78,'N1.3_Project_Listing'!$J$16:$J$829,AR$16,'N1.3_Project_Listing'!$G$16:$G$829,$AG$15)</f>
        <v>0</v>
      </c>
      <c r="AS119" s="67">
        <f>SUMIFS('N1.3_Project_Listing'!$P$16:$P$829,'N1.3_Project_Listing'!$B$16:$B$829,$B119,'N1.3_Project_Listing'!$D$16:$D$829,$B$78,'N1.3_Project_Listing'!$J$16:$J$829,AS$16,'N1.3_Project_Listing'!$G$16:$G$829,$AG$15)</f>
        <v>0</v>
      </c>
      <c r="AT119" s="63">
        <f t="shared" si="181"/>
        <v>0</v>
      </c>
      <c r="AV119" s="158" t="str">
        <f t="shared" si="171"/>
        <v>-</v>
      </c>
      <c r="AW119" s="67">
        <f>SUMIFS('N1.3_Project_Listing'!$R$16:$R$829,'N1.3_Project_Listing'!$B$16:$B$829,$B119,'N1.3_Project_Listing'!$D$16:$D$829,$B$78,'N1.3_Project_Listing'!$J$16:$J$829,AW$16,'N1.3_Project_Listing'!$G$16:$G$829,$AV$15)</f>
        <v>0</v>
      </c>
      <c r="AX119" s="67">
        <f>SUMIFS('N1.3_Project_Listing'!$R$16:$R$829,'N1.3_Project_Listing'!$B$16:$B$829,$B119,'N1.3_Project_Listing'!$D$16:$D$829,$B$78,'N1.3_Project_Listing'!$J$16:$J$829,AX$16,'N1.3_Project_Listing'!$G$16:$G$829,$AV$15)</f>
        <v>0</v>
      </c>
      <c r="AY119" s="67">
        <f>SUMIFS('N1.3_Project_Listing'!$R$16:$R$829,'N1.3_Project_Listing'!$B$16:$B$829,$B119,'N1.3_Project_Listing'!$D$16:$D$829,$B$78,'N1.3_Project_Listing'!$J$16:$J$829,AY$16,'N1.3_Project_Listing'!$G$16:$G$829,$AV$15)</f>
        <v>0</v>
      </c>
      <c r="AZ119" s="67">
        <f>SUMIFS('N1.3_Project_Listing'!$R$16:$R$829,'N1.3_Project_Listing'!$B$16:$B$829,$B119,'N1.3_Project_Listing'!$D$16:$D$829,$B$78,'N1.3_Project_Listing'!$J$16:$J$829,AZ$16,'N1.3_Project_Listing'!$G$16:$G$829,$AV$15)</f>
        <v>0</v>
      </c>
      <c r="BA119" s="67">
        <f>SUMIFS('N1.3_Project_Listing'!$R$16:$R$829,'N1.3_Project_Listing'!$B$16:$B$829,$B119,'N1.3_Project_Listing'!$D$16:$D$829,$B$78,'N1.3_Project_Listing'!$J$16:$J$829,BA$16,'N1.3_Project_Listing'!$G$16:$G$829,$AV$15)</f>
        <v>0</v>
      </c>
      <c r="BB119" s="63">
        <f t="shared" si="182"/>
        <v>0</v>
      </c>
      <c r="BC119" s="116" t="s">
        <v>441</v>
      </c>
      <c r="BD119" s="67">
        <f>SUMIFS('N1.3_Project_Listing'!$P$16:$P$829,'N1.3_Project_Listing'!$B$16:$B$829,$B119,'N1.3_Project_Listing'!$D$16:$D$829,$B$78,'N1.3_Project_Listing'!$J$16:$J$829,BD$16,'N1.3_Project_Listing'!$G$16:$G$829,$AV$15)</f>
        <v>0</v>
      </c>
      <c r="BE119" s="67">
        <f>SUMIFS('N1.3_Project_Listing'!$P$16:$P$829,'N1.3_Project_Listing'!$B$16:$B$829,$B119,'N1.3_Project_Listing'!$D$16:$D$829,$B$78,'N1.3_Project_Listing'!$J$16:$J$829,BE$16,'N1.3_Project_Listing'!$G$16:$G$829,$AV$15)</f>
        <v>0</v>
      </c>
      <c r="BF119" s="67">
        <f>SUMIFS('N1.3_Project_Listing'!$P$16:$P$829,'N1.3_Project_Listing'!$B$16:$B$829,$B119,'N1.3_Project_Listing'!$D$16:$D$829,$B$78,'N1.3_Project_Listing'!$J$16:$J$829,BF$16,'N1.3_Project_Listing'!$G$16:$G$829,$AV$15)</f>
        <v>0</v>
      </c>
      <c r="BG119" s="67">
        <f>SUMIFS('N1.3_Project_Listing'!$P$16:$P$829,'N1.3_Project_Listing'!$B$16:$B$829,$B119,'N1.3_Project_Listing'!$D$16:$D$829,$B$78,'N1.3_Project_Listing'!$J$16:$J$829,BG$16,'N1.3_Project_Listing'!$G$16:$G$829,$AV$15)</f>
        <v>0</v>
      </c>
      <c r="BH119" s="67">
        <f>SUMIFS('N1.3_Project_Listing'!$P$16:$P$829,'N1.3_Project_Listing'!$B$16:$B$829,$B119,'N1.3_Project_Listing'!$D$16:$D$829,$B$78,'N1.3_Project_Listing'!$J$16:$J$829,BH$16,'N1.3_Project_Listing'!$G$16:$G$829,$AV$15)</f>
        <v>0</v>
      </c>
      <c r="BI119" s="63">
        <f t="shared" si="183"/>
        <v>0</v>
      </c>
      <c r="BK119" s="158" t="str">
        <f t="shared" si="172"/>
        <v>-</v>
      </c>
      <c r="BL119" s="67">
        <f>SUMIFS('N1.3_Project_Listing'!$R$16:$R$829,'N1.3_Project_Listing'!$B$16:$B$829,$B119,'N1.3_Project_Listing'!$D$16:$D$829,$B$78,'N1.3_Project_Listing'!$J$16:$J$829,BL$16,'N1.3_Project_Listing'!$G$16:$G$829,$BK$15)</f>
        <v>0</v>
      </c>
      <c r="BM119" s="67">
        <f>SUMIFS('N1.3_Project_Listing'!$R$16:$R$829,'N1.3_Project_Listing'!$B$16:$B$829,$B119,'N1.3_Project_Listing'!$D$16:$D$829,$B$78,'N1.3_Project_Listing'!$J$16:$J$829,BM$16,'N1.3_Project_Listing'!$G$16:$G$829,$BK$15)</f>
        <v>0</v>
      </c>
      <c r="BN119" s="67">
        <f>SUMIFS('N1.3_Project_Listing'!$R$16:$R$829,'N1.3_Project_Listing'!$B$16:$B$829,$B119,'N1.3_Project_Listing'!$D$16:$D$829,$B$78,'N1.3_Project_Listing'!$J$16:$J$829,BN$16,'N1.3_Project_Listing'!$G$16:$G$829,$BK$15)</f>
        <v>0</v>
      </c>
      <c r="BO119" s="67">
        <f>SUMIFS('N1.3_Project_Listing'!$R$16:$R$829,'N1.3_Project_Listing'!$B$16:$B$829,$B119,'N1.3_Project_Listing'!$D$16:$D$829,$B$78,'N1.3_Project_Listing'!$J$16:$J$829,BO$16,'N1.3_Project_Listing'!$G$16:$G$829,$BK$15)</f>
        <v>0</v>
      </c>
      <c r="BP119" s="67">
        <f>SUMIFS('N1.3_Project_Listing'!$R$16:$R$829,'N1.3_Project_Listing'!$B$16:$B$829,$B119,'N1.3_Project_Listing'!$D$16:$D$829,$B$78,'N1.3_Project_Listing'!$J$16:$J$829,BP$16,'N1.3_Project_Listing'!$G$16:$G$829,$BK$15)</f>
        <v>0</v>
      </c>
      <c r="BQ119" s="63">
        <f t="shared" si="184"/>
        <v>0</v>
      </c>
      <c r="BR119" s="116" t="s">
        <v>441</v>
      </c>
      <c r="BS119" s="67">
        <f>SUMIFS('N1.3_Project_Listing'!$P$16:$P$829,'N1.3_Project_Listing'!$B$16:$B$829,$B119,'N1.3_Project_Listing'!$D$16:$D$829,$B$78,'N1.3_Project_Listing'!$J$16:$J$829,BS$16,'N1.3_Project_Listing'!$G$16:$G$829,$BK$15)</f>
        <v>0</v>
      </c>
      <c r="BT119" s="67">
        <f>SUMIFS('N1.3_Project_Listing'!$P$16:$P$829,'N1.3_Project_Listing'!$B$16:$B$829,$B119,'N1.3_Project_Listing'!$D$16:$D$829,$B$78,'N1.3_Project_Listing'!$J$16:$J$829,BT$16,'N1.3_Project_Listing'!$G$16:$G$829,$BK$15)</f>
        <v>0</v>
      </c>
      <c r="BU119" s="67">
        <f>SUMIFS('N1.3_Project_Listing'!$P$16:$P$829,'N1.3_Project_Listing'!$B$16:$B$829,$B119,'N1.3_Project_Listing'!$D$16:$D$829,$B$78,'N1.3_Project_Listing'!$J$16:$J$829,BU$16,'N1.3_Project_Listing'!$G$16:$G$829,$BK$15)</f>
        <v>0</v>
      </c>
      <c r="BV119" s="67">
        <f>SUMIFS('N1.3_Project_Listing'!$P$16:$P$829,'N1.3_Project_Listing'!$B$16:$B$829,$B119,'N1.3_Project_Listing'!$D$16:$D$829,$B$78,'N1.3_Project_Listing'!$J$16:$J$829,BV$16,'N1.3_Project_Listing'!$G$16:$G$829,$BK$15)</f>
        <v>0</v>
      </c>
      <c r="BW119" s="67">
        <f>SUMIFS('N1.3_Project_Listing'!$P$16:$P$829,'N1.3_Project_Listing'!$B$16:$B$829,$B119,'N1.3_Project_Listing'!$D$16:$D$829,$B$78,'N1.3_Project_Listing'!$J$16:$J$829,BW$16,'N1.3_Project_Listing'!$G$16:$G$829,$BK$15)</f>
        <v>0</v>
      </c>
      <c r="BX119" s="63">
        <f t="shared" si="185"/>
        <v>0</v>
      </c>
    </row>
    <row r="120" spans="2:76" hidden="1">
      <c r="B120" s="132" t="str">
        <f t="shared" ref="B120:C127" si="197">B57</f>
        <v>No entry required</v>
      </c>
      <c r="C120" s="158" t="str">
        <f t="shared" si="197"/>
        <v>-</v>
      </c>
      <c r="D120" s="63">
        <f t="shared" si="187"/>
        <v>0</v>
      </c>
      <c r="E120" s="63">
        <f t="shared" si="188"/>
        <v>0</v>
      </c>
      <c r="F120" s="63">
        <f t="shared" si="189"/>
        <v>0</v>
      </c>
      <c r="G120" s="63">
        <f t="shared" si="190"/>
        <v>0</v>
      </c>
      <c r="H120" s="63">
        <f t="shared" si="191"/>
        <v>0</v>
      </c>
      <c r="I120" s="63">
        <f t="shared" si="175"/>
        <v>0</v>
      </c>
      <c r="J120" s="116" t="s">
        <v>441</v>
      </c>
      <c r="K120" s="63">
        <f t="shared" si="192"/>
        <v>0</v>
      </c>
      <c r="L120" s="63">
        <f t="shared" si="193"/>
        <v>0</v>
      </c>
      <c r="M120" s="63">
        <f t="shared" si="194"/>
        <v>0</v>
      </c>
      <c r="N120" s="63">
        <f t="shared" si="195"/>
        <v>0</v>
      </c>
      <c r="O120" s="63">
        <f t="shared" si="196"/>
        <v>0</v>
      </c>
      <c r="P120" s="63">
        <f t="shared" si="176"/>
        <v>0</v>
      </c>
      <c r="R120" s="158" t="str">
        <f t="shared" si="177"/>
        <v>-</v>
      </c>
      <c r="S120" s="67">
        <f>SUMIFS('N1.3_Project_Listing'!$R$16:$R$829,'N1.3_Project_Listing'!$B$16:$B$829,$B120,'N1.3_Project_Listing'!$D$16:$D$829,$B$78,'N1.3_Project_Listing'!$J$16:$J$829,S$16,'N1.3_Project_Listing'!$G$16:$G$829,$R$15)</f>
        <v>0</v>
      </c>
      <c r="T120" s="67">
        <f>SUMIFS('N1.3_Project_Listing'!$R$16:$R$829,'N1.3_Project_Listing'!$B$16:$B$829,$B120,'N1.3_Project_Listing'!$D$16:$D$829,$B$78,'N1.3_Project_Listing'!$J$16:$J$829,T$16,'N1.3_Project_Listing'!$G$16:$G$829,$R$15)</f>
        <v>0</v>
      </c>
      <c r="U120" s="67">
        <f>SUMIFS('N1.3_Project_Listing'!$R$16:$R$829,'N1.3_Project_Listing'!$B$16:$B$829,$B120,'N1.3_Project_Listing'!$D$16:$D$829,$B$78,'N1.3_Project_Listing'!$J$16:$J$829,U$16,'N1.3_Project_Listing'!$G$16:$G$829,$R$15)</f>
        <v>0</v>
      </c>
      <c r="V120" s="67">
        <f>SUMIFS('N1.3_Project_Listing'!$R$16:$R$829,'N1.3_Project_Listing'!$B$16:$B$829,$B120,'N1.3_Project_Listing'!$D$16:$D$829,$B$78,'N1.3_Project_Listing'!$J$16:$J$829,V$16,'N1.3_Project_Listing'!$G$16:$G$829,$R$15)</f>
        <v>0</v>
      </c>
      <c r="W120" s="67">
        <f>SUMIFS('N1.3_Project_Listing'!$R$16:$R$829,'N1.3_Project_Listing'!$B$16:$B$829,$B120,'N1.3_Project_Listing'!$D$16:$D$829,$B$78,'N1.3_Project_Listing'!$J$16:$J$829,W$16,'N1.3_Project_Listing'!$G$16:$G$829,$R$15)</f>
        <v>0</v>
      </c>
      <c r="X120" s="63">
        <f t="shared" si="178"/>
        <v>0</v>
      </c>
      <c r="Y120" s="116" t="s">
        <v>441</v>
      </c>
      <c r="Z120" s="67">
        <f>SUMIFS('N1.3_Project_Listing'!$P$16:$P$829,'N1.3_Project_Listing'!$B$16:$B$829,$B120,'N1.3_Project_Listing'!$D$16:$D$829,$B$78,'N1.3_Project_Listing'!$J$16:$J$829,Z$16,'N1.3_Project_Listing'!$G$16:$G$829,$R$15)</f>
        <v>0</v>
      </c>
      <c r="AA120" s="67">
        <f>SUMIFS('N1.3_Project_Listing'!$P$16:$P$829,'N1.3_Project_Listing'!$B$16:$B$829,$B120,'N1.3_Project_Listing'!$D$16:$D$829,$B$78,'N1.3_Project_Listing'!$J$16:$J$829,AA$16,'N1.3_Project_Listing'!$G$16:$G$829,$R$15)</f>
        <v>0</v>
      </c>
      <c r="AB120" s="67">
        <f>SUMIFS('N1.3_Project_Listing'!$P$16:$P$829,'N1.3_Project_Listing'!$B$16:$B$829,$B120,'N1.3_Project_Listing'!$D$16:$D$829,$B$78,'N1.3_Project_Listing'!$J$16:$J$829,AB$16,'N1.3_Project_Listing'!$G$16:$G$829,$R$15)</f>
        <v>0</v>
      </c>
      <c r="AC120" s="67">
        <f>SUMIFS('N1.3_Project_Listing'!$P$16:$P$829,'N1.3_Project_Listing'!$B$16:$B$829,$B120,'N1.3_Project_Listing'!$D$16:$D$829,$B$78,'N1.3_Project_Listing'!$J$16:$J$829,AC$16,'N1.3_Project_Listing'!$G$16:$G$829,$R$15)</f>
        <v>0</v>
      </c>
      <c r="AD120" s="67">
        <f>SUMIFS('N1.3_Project_Listing'!$P$16:$P$829,'N1.3_Project_Listing'!$B$16:$B$829,$B120,'N1.3_Project_Listing'!$D$16:$D$829,$B$78,'N1.3_Project_Listing'!$J$16:$J$829,AD$16,'N1.3_Project_Listing'!$G$16:$G$829,$R$15)</f>
        <v>0</v>
      </c>
      <c r="AE120" s="63">
        <f t="shared" si="179"/>
        <v>0</v>
      </c>
      <c r="AG120" s="158" t="str">
        <f t="shared" si="170"/>
        <v>-</v>
      </c>
      <c r="AH120" s="67">
        <f>SUMIFS('N1.3_Project_Listing'!$R$16:$R$829,'N1.3_Project_Listing'!$B$16:$B$829,$B120,'N1.3_Project_Listing'!$D$16:$D$829,$B$78,'N1.3_Project_Listing'!$J$16:$J$829,AH$16,'N1.3_Project_Listing'!$G$16:$G$829,$AG$15)</f>
        <v>0</v>
      </c>
      <c r="AI120" s="67">
        <f>SUMIFS('N1.3_Project_Listing'!$R$16:$R$829,'N1.3_Project_Listing'!$B$16:$B$829,$B120,'N1.3_Project_Listing'!$D$16:$D$829,$B$78,'N1.3_Project_Listing'!$J$16:$J$829,AI$16,'N1.3_Project_Listing'!$G$16:$G$829,$AG$15)</f>
        <v>0</v>
      </c>
      <c r="AJ120" s="67">
        <f>SUMIFS('N1.3_Project_Listing'!$R$16:$R$829,'N1.3_Project_Listing'!$B$16:$B$829,$B120,'N1.3_Project_Listing'!$D$16:$D$829,$B$78,'N1.3_Project_Listing'!$J$16:$J$829,AJ$16,'N1.3_Project_Listing'!$G$16:$G$829,$AG$15)</f>
        <v>0</v>
      </c>
      <c r="AK120" s="67">
        <f>SUMIFS('N1.3_Project_Listing'!$R$16:$R$829,'N1.3_Project_Listing'!$B$16:$B$829,$B120,'N1.3_Project_Listing'!$D$16:$D$829,$B$78,'N1.3_Project_Listing'!$J$16:$J$829,AK$16,'N1.3_Project_Listing'!$G$16:$G$829,$AG$15)</f>
        <v>0</v>
      </c>
      <c r="AL120" s="67">
        <f>SUMIFS('N1.3_Project_Listing'!$R$16:$R$829,'N1.3_Project_Listing'!$B$16:$B$829,$B120,'N1.3_Project_Listing'!$D$16:$D$829,$B$78,'N1.3_Project_Listing'!$J$16:$J$829,AL$16,'N1.3_Project_Listing'!$G$16:$G$829,$AG$15)</f>
        <v>0</v>
      </c>
      <c r="AM120" s="63">
        <f t="shared" si="180"/>
        <v>0</v>
      </c>
      <c r="AN120" s="116" t="s">
        <v>441</v>
      </c>
      <c r="AO120" s="67">
        <f>SUMIFS('N1.3_Project_Listing'!$P$16:$P$829,'N1.3_Project_Listing'!$B$16:$B$829,$B120,'N1.3_Project_Listing'!$D$16:$D$829,$B$78,'N1.3_Project_Listing'!$J$16:$J$829,AO$16,'N1.3_Project_Listing'!$G$16:$G$829,$AG$15)</f>
        <v>0</v>
      </c>
      <c r="AP120" s="67">
        <f>SUMIFS('N1.3_Project_Listing'!$P$16:$P$829,'N1.3_Project_Listing'!$B$16:$B$829,$B120,'N1.3_Project_Listing'!$D$16:$D$829,$B$78,'N1.3_Project_Listing'!$J$16:$J$829,AP$16,'N1.3_Project_Listing'!$G$16:$G$829,$AG$15)</f>
        <v>0</v>
      </c>
      <c r="AQ120" s="67">
        <f>SUMIFS('N1.3_Project_Listing'!$P$16:$P$829,'N1.3_Project_Listing'!$B$16:$B$829,$B120,'N1.3_Project_Listing'!$D$16:$D$829,$B$78,'N1.3_Project_Listing'!$J$16:$J$829,AQ$16,'N1.3_Project_Listing'!$G$16:$G$829,$AG$15)</f>
        <v>0</v>
      </c>
      <c r="AR120" s="67">
        <f>SUMIFS('N1.3_Project_Listing'!$P$16:$P$829,'N1.3_Project_Listing'!$B$16:$B$829,$B120,'N1.3_Project_Listing'!$D$16:$D$829,$B$78,'N1.3_Project_Listing'!$J$16:$J$829,AR$16,'N1.3_Project_Listing'!$G$16:$G$829,$AG$15)</f>
        <v>0</v>
      </c>
      <c r="AS120" s="67">
        <f>SUMIFS('N1.3_Project_Listing'!$P$16:$P$829,'N1.3_Project_Listing'!$B$16:$B$829,$B120,'N1.3_Project_Listing'!$D$16:$D$829,$B$78,'N1.3_Project_Listing'!$J$16:$J$829,AS$16,'N1.3_Project_Listing'!$G$16:$G$829,$AG$15)</f>
        <v>0</v>
      </c>
      <c r="AT120" s="63">
        <f t="shared" si="181"/>
        <v>0</v>
      </c>
      <c r="AV120" s="158" t="str">
        <f t="shared" si="171"/>
        <v>-</v>
      </c>
      <c r="AW120" s="67">
        <f>SUMIFS('N1.3_Project_Listing'!$R$16:$R$829,'N1.3_Project_Listing'!$B$16:$B$829,$B120,'N1.3_Project_Listing'!$D$16:$D$829,$B$78,'N1.3_Project_Listing'!$J$16:$J$829,AW$16,'N1.3_Project_Listing'!$G$16:$G$829,$AV$15)</f>
        <v>0</v>
      </c>
      <c r="AX120" s="67">
        <f>SUMIFS('N1.3_Project_Listing'!$R$16:$R$829,'N1.3_Project_Listing'!$B$16:$B$829,$B120,'N1.3_Project_Listing'!$D$16:$D$829,$B$78,'N1.3_Project_Listing'!$J$16:$J$829,AX$16,'N1.3_Project_Listing'!$G$16:$G$829,$AV$15)</f>
        <v>0</v>
      </c>
      <c r="AY120" s="67">
        <f>SUMIFS('N1.3_Project_Listing'!$R$16:$R$829,'N1.3_Project_Listing'!$B$16:$B$829,$B120,'N1.3_Project_Listing'!$D$16:$D$829,$B$78,'N1.3_Project_Listing'!$J$16:$J$829,AY$16,'N1.3_Project_Listing'!$G$16:$G$829,$AV$15)</f>
        <v>0</v>
      </c>
      <c r="AZ120" s="67">
        <f>SUMIFS('N1.3_Project_Listing'!$R$16:$R$829,'N1.3_Project_Listing'!$B$16:$B$829,$B120,'N1.3_Project_Listing'!$D$16:$D$829,$B$78,'N1.3_Project_Listing'!$J$16:$J$829,AZ$16,'N1.3_Project_Listing'!$G$16:$G$829,$AV$15)</f>
        <v>0</v>
      </c>
      <c r="BA120" s="67">
        <f>SUMIFS('N1.3_Project_Listing'!$R$16:$R$829,'N1.3_Project_Listing'!$B$16:$B$829,$B120,'N1.3_Project_Listing'!$D$16:$D$829,$B$78,'N1.3_Project_Listing'!$J$16:$J$829,BA$16,'N1.3_Project_Listing'!$G$16:$G$829,$AV$15)</f>
        <v>0</v>
      </c>
      <c r="BB120" s="63">
        <f t="shared" si="182"/>
        <v>0</v>
      </c>
      <c r="BC120" s="116" t="s">
        <v>441</v>
      </c>
      <c r="BD120" s="67">
        <f>SUMIFS('N1.3_Project_Listing'!$P$16:$P$829,'N1.3_Project_Listing'!$B$16:$B$829,$B120,'N1.3_Project_Listing'!$D$16:$D$829,$B$78,'N1.3_Project_Listing'!$J$16:$J$829,BD$16,'N1.3_Project_Listing'!$G$16:$G$829,$AV$15)</f>
        <v>0</v>
      </c>
      <c r="BE120" s="67">
        <f>SUMIFS('N1.3_Project_Listing'!$P$16:$P$829,'N1.3_Project_Listing'!$B$16:$B$829,$B120,'N1.3_Project_Listing'!$D$16:$D$829,$B$78,'N1.3_Project_Listing'!$J$16:$J$829,BE$16,'N1.3_Project_Listing'!$G$16:$G$829,$AV$15)</f>
        <v>0</v>
      </c>
      <c r="BF120" s="67">
        <f>SUMIFS('N1.3_Project_Listing'!$P$16:$P$829,'N1.3_Project_Listing'!$B$16:$B$829,$B120,'N1.3_Project_Listing'!$D$16:$D$829,$B$78,'N1.3_Project_Listing'!$J$16:$J$829,BF$16,'N1.3_Project_Listing'!$G$16:$G$829,$AV$15)</f>
        <v>0</v>
      </c>
      <c r="BG120" s="67">
        <f>SUMIFS('N1.3_Project_Listing'!$P$16:$P$829,'N1.3_Project_Listing'!$B$16:$B$829,$B120,'N1.3_Project_Listing'!$D$16:$D$829,$B$78,'N1.3_Project_Listing'!$J$16:$J$829,BG$16,'N1.3_Project_Listing'!$G$16:$G$829,$AV$15)</f>
        <v>0</v>
      </c>
      <c r="BH120" s="67">
        <f>SUMIFS('N1.3_Project_Listing'!$P$16:$P$829,'N1.3_Project_Listing'!$B$16:$B$829,$B120,'N1.3_Project_Listing'!$D$16:$D$829,$B$78,'N1.3_Project_Listing'!$J$16:$J$829,BH$16,'N1.3_Project_Listing'!$G$16:$G$829,$AV$15)</f>
        <v>0</v>
      </c>
      <c r="BI120" s="63">
        <f t="shared" si="183"/>
        <v>0</v>
      </c>
      <c r="BK120" s="158" t="str">
        <f t="shared" si="172"/>
        <v>-</v>
      </c>
      <c r="BL120" s="67">
        <f>SUMIFS('N1.3_Project_Listing'!$R$16:$R$829,'N1.3_Project_Listing'!$B$16:$B$829,$B120,'N1.3_Project_Listing'!$D$16:$D$829,$B$78,'N1.3_Project_Listing'!$J$16:$J$829,BL$16,'N1.3_Project_Listing'!$G$16:$G$829,$BK$15)</f>
        <v>0</v>
      </c>
      <c r="BM120" s="67">
        <f>SUMIFS('N1.3_Project_Listing'!$R$16:$R$829,'N1.3_Project_Listing'!$B$16:$B$829,$B120,'N1.3_Project_Listing'!$D$16:$D$829,$B$78,'N1.3_Project_Listing'!$J$16:$J$829,BM$16,'N1.3_Project_Listing'!$G$16:$G$829,$BK$15)</f>
        <v>0</v>
      </c>
      <c r="BN120" s="67">
        <f>SUMIFS('N1.3_Project_Listing'!$R$16:$R$829,'N1.3_Project_Listing'!$B$16:$B$829,$B120,'N1.3_Project_Listing'!$D$16:$D$829,$B$78,'N1.3_Project_Listing'!$J$16:$J$829,BN$16,'N1.3_Project_Listing'!$G$16:$G$829,$BK$15)</f>
        <v>0</v>
      </c>
      <c r="BO120" s="67">
        <f>SUMIFS('N1.3_Project_Listing'!$R$16:$R$829,'N1.3_Project_Listing'!$B$16:$B$829,$B120,'N1.3_Project_Listing'!$D$16:$D$829,$B$78,'N1.3_Project_Listing'!$J$16:$J$829,BO$16,'N1.3_Project_Listing'!$G$16:$G$829,$BK$15)</f>
        <v>0</v>
      </c>
      <c r="BP120" s="67">
        <f>SUMIFS('N1.3_Project_Listing'!$R$16:$R$829,'N1.3_Project_Listing'!$B$16:$B$829,$B120,'N1.3_Project_Listing'!$D$16:$D$829,$B$78,'N1.3_Project_Listing'!$J$16:$J$829,BP$16,'N1.3_Project_Listing'!$G$16:$G$829,$BK$15)</f>
        <v>0</v>
      </c>
      <c r="BQ120" s="63">
        <f t="shared" si="184"/>
        <v>0</v>
      </c>
      <c r="BR120" s="116" t="s">
        <v>441</v>
      </c>
      <c r="BS120" s="67">
        <f>SUMIFS('N1.3_Project_Listing'!$P$16:$P$829,'N1.3_Project_Listing'!$B$16:$B$829,$B120,'N1.3_Project_Listing'!$D$16:$D$829,$B$78,'N1.3_Project_Listing'!$J$16:$J$829,BS$16,'N1.3_Project_Listing'!$G$16:$G$829,$BK$15)</f>
        <v>0</v>
      </c>
      <c r="BT120" s="67">
        <f>SUMIFS('N1.3_Project_Listing'!$P$16:$P$829,'N1.3_Project_Listing'!$B$16:$B$829,$B120,'N1.3_Project_Listing'!$D$16:$D$829,$B$78,'N1.3_Project_Listing'!$J$16:$J$829,BT$16,'N1.3_Project_Listing'!$G$16:$G$829,$BK$15)</f>
        <v>0</v>
      </c>
      <c r="BU120" s="67">
        <f>SUMIFS('N1.3_Project_Listing'!$P$16:$P$829,'N1.3_Project_Listing'!$B$16:$B$829,$B120,'N1.3_Project_Listing'!$D$16:$D$829,$B$78,'N1.3_Project_Listing'!$J$16:$J$829,BU$16,'N1.3_Project_Listing'!$G$16:$G$829,$BK$15)</f>
        <v>0</v>
      </c>
      <c r="BV120" s="67">
        <f>SUMIFS('N1.3_Project_Listing'!$P$16:$P$829,'N1.3_Project_Listing'!$B$16:$B$829,$B120,'N1.3_Project_Listing'!$D$16:$D$829,$B$78,'N1.3_Project_Listing'!$J$16:$J$829,BV$16,'N1.3_Project_Listing'!$G$16:$G$829,$BK$15)</f>
        <v>0</v>
      </c>
      <c r="BW120" s="67">
        <f>SUMIFS('N1.3_Project_Listing'!$P$16:$P$829,'N1.3_Project_Listing'!$B$16:$B$829,$B120,'N1.3_Project_Listing'!$D$16:$D$829,$B$78,'N1.3_Project_Listing'!$J$16:$J$829,BW$16,'N1.3_Project_Listing'!$G$16:$G$829,$BK$15)</f>
        <v>0</v>
      </c>
      <c r="BX120" s="63">
        <f t="shared" si="185"/>
        <v>0</v>
      </c>
    </row>
    <row r="121" spans="2:76" hidden="1">
      <c r="B121" s="132" t="str">
        <f t="shared" si="197"/>
        <v>No entry required</v>
      </c>
      <c r="C121" s="158" t="str">
        <f t="shared" si="197"/>
        <v>-</v>
      </c>
      <c r="D121" s="63">
        <f t="shared" si="187"/>
        <v>0</v>
      </c>
      <c r="E121" s="63">
        <f t="shared" si="188"/>
        <v>0</v>
      </c>
      <c r="F121" s="63">
        <f t="shared" si="189"/>
        <v>0</v>
      </c>
      <c r="G121" s="63">
        <f t="shared" si="190"/>
        <v>0</v>
      </c>
      <c r="H121" s="63">
        <f t="shared" si="191"/>
        <v>0</v>
      </c>
      <c r="I121" s="63">
        <f t="shared" si="175"/>
        <v>0</v>
      </c>
      <c r="J121" s="116" t="s">
        <v>441</v>
      </c>
      <c r="K121" s="63">
        <f t="shared" si="192"/>
        <v>0</v>
      </c>
      <c r="L121" s="63">
        <f t="shared" si="193"/>
        <v>0</v>
      </c>
      <c r="M121" s="63">
        <f t="shared" si="194"/>
        <v>0</v>
      </c>
      <c r="N121" s="63">
        <f t="shared" si="195"/>
        <v>0</v>
      </c>
      <c r="O121" s="63">
        <f t="shared" si="196"/>
        <v>0</v>
      </c>
      <c r="P121" s="63">
        <f t="shared" si="176"/>
        <v>0</v>
      </c>
      <c r="R121" s="158" t="str">
        <f t="shared" si="177"/>
        <v>-</v>
      </c>
      <c r="S121" s="67">
        <f>SUMIFS('N1.3_Project_Listing'!$R$16:$R$829,'N1.3_Project_Listing'!$B$16:$B$829,$B121,'N1.3_Project_Listing'!$D$16:$D$829,$B$78,'N1.3_Project_Listing'!$J$16:$J$829,S$16,'N1.3_Project_Listing'!$G$16:$G$829,$R$15)</f>
        <v>0</v>
      </c>
      <c r="T121" s="67">
        <f>SUMIFS('N1.3_Project_Listing'!$R$16:$R$829,'N1.3_Project_Listing'!$B$16:$B$829,$B121,'N1.3_Project_Listing'!$D$16:$D$829,$B$78,'N1.3_Project_Listing'!$J$16:$J$829,T$16,'N1.3_Project_Listing'!$G$16:$G$829,$R$15)</f>
        <v>0</v>
      </c>
      <c r="U121" s="67">
        <f>SUMIFS('N1.3_Project_Listing'!$R$16:$R$829,'N1.3_Project_Listing'!$B$16:$B$829,$B121,'N1.3_Project_Listing'!$D$16:$D$829,$B$78,'N1.3_Project_Listing'!$J$16:$J$829,U$16,'N1.3_Project_Listing'!$G$16:$G$829,$R$15)</f>
        <v>0</v>
      </c>
      <c r="V121" s="67">
        <f>SUMIFS('N1.3_Project_Listing'!$R$16:$R$829,'N1.3_Project_Listing'!$B$16:$B$829,$B121,'N1.3_Project_Listing'!$D$16:$D$829,$B$78,'N1.3_Project_Listing'!$J$16:$J$829,V$16,'N1.3_Project_Listing'!$G$16:$G$829,$R$15)</f>
        <v>0</v>
      </c>
      <c r="W121" s="67">
        <f>SUMIFS('N1.3_Project_Listing'!$R$16:$R$829,'N1.3_Project_Listing'!$B$16:$B$829,$B121,'N1.3_Project_Listing'!$D$16:$D$829,$B$78,'N1.3_Project_Listing'!$J$16:$J$829,W$16,'N1.3_Project_Listing'!$G$16:$G$829,$R$15)</f>
        <v>0</v>
      </c>
      <c r="X121" s="63">
        <f t="shared" si="178"/>
        <v>0</v>
      </c>
      <c r="Y121" s="116" t="s">
        <v>441</v>
      </c>
      <c r="Z121" s="67">
        <f>SUMIFS('N1.3_Project_Listing'!$P$16:$P$829,'N1.3_Project_Listing'!$B$16:$B$829,$B121,'N1.3_Project_Listing'!$D$16:$D$829,$B$78,'N1.3_Project_Listing'!$J$16:$J$829,Z$16,'N1.3_Project_Listing'!$G$16:$G$829,$R$15)</f>
        <v>0</v>
      </c>
      <c r="AA121" s="67">
        <f>SUMIFS('N1.3_Project_Listing'!$P$16:$P$829,'N1.3_Project_Listing'!$B$16:$B$829,$B121,'N1.3_Project_Listing'!$D$16:$D$829,$B$78,'N1.3_Project_Listing'!$J$16:$J$829,AA$16,'N1.3_Project_Listing'!$G$16:$G$829,$R$15)</f>
        <v>0</v>
      </c>
      <c r="AB121" s="67">
        <f>SUMIFS('N1.3_Project_Listing'!$P$16:$P$829,'N1.3_Project_Listing'!$B$16:$B$829,$B121,'N1.3_Project_Listing'!$D$16:$D$829,$B$78,'N1.3_Project_Listing'!$J$16:$J$829,AB$16,'N1.3_Project_Listing'!$G$16:$G$829,$R$15)</f>
        <v>0</v>
      </c>
      <c r="AC121" s="67">
        <f>SUMIFS('N1.3_Project_Listing'!$P$16:$P$829,'N1.3_Project_Listing'!$B$16:$B$829,$B121,'N1.3_Project_Listing'!$D$16:$D$829,$B$78,'N1.3_Project_Listing'!$J$16:$J$829,AC$16,'N1.3_Project_Listing'!$G$16:$G$829,$R$15)</f>
        <v>0</v>
      </c>
      <c r="AD121" s="67">
        <f>SUMIFS('N1.3_Project_Listing'!$P$16:$P$829,'N1.3_Project_Listing'!$B$16:$B$829,$B121,'N1.3_Project_Listing'!$D$16:$D$829,$B$78,'N1.3_Project_Listing'!$J$16:$J$829,AD$16,'N1.3_Project_Listing'!$G$16:$G$829,$R$15)</f>
        <v>0</v>
      </c>
      <c r="AE121" s="63">
        <f t="shared" si="179"/>
        <v>0</v>
      </c>
      <c r="AG121" s="158" t="str">
        <f t="shared" si="170"/>
        <v>-</v>
      </c>
      <c r="AH121" s="67">
        <f>SUMIFS('N1.3_Project_Listing'!$R$16:$R$829,'N1.3_Project_Listing'!$B$16:$B$829,$B121,'N1.3_Project_Listing'!$D$16:$D$829,$B$78,'N1.3_Project_Listing'!$J$16:$J$829,AH$16,'N1.3_Project_Listing'!$G$16:$G$829,$AG$15)</f>
        <v>0</v>
      </c>
      <c r="AI121" s="67">
        <f>SUMIFS('N1.3_Project_Listing'!$R$16:$R$829,'N1.3_Project_Listing'!$B$16:$B$829,$B121,'N1.3_Project_Listing'!$D$16:$D$829,$B$78,'N1.3_Project_Listing'!$J$16:$J$829,AI$16,'N1.3_Project_Listing'!$G$16:$G$829,$AG$15)</f>
        <v>0</v>
      </c>
      <c r="AJ121" s="67">
        <f>SUMIFS('N1.3_Project_Listing'!$R$16:$R$829,'N1.3_Project_Listing'!$B$16:$B$829,$B121,'N1.3_Project_Listing'!$D$16:$D$829,$B$78,'N1.3_Project_Listing'!$J$16:$J$829,AJ$16,'N1.3_Project_Listing'!$G$16:$G$829,$AG$15)</f>
        <v>0</v>
      </c>
      <c r="AK121" s="67">
        <f>SUMIFS('N1.3_Project_Listing'!$R$16:$R$829,'N1.3_Project_Listing'!$B$16:$B$829,$B121,'N1.3_Project_Listing'!$D$16:$D$829,$B$78,'N1.3_Project_Listing'!$J$16:$J$829,AK$16,'N1.3_Project_Listing'!$G$16:$G$829,$AG$15)</f>
        <v>0</v>
      </c>
      <c r="AL121" s="67">
        <f>SUMIFS('N1.3_Project_Listing'!$R$16:$R$829,'N1.3_Project_Listing'!$B$16:$B$829,$B121,'N1.3_Project_Listing'!$D$16:$D$829,$B$78,'N1.3_Project_Listing'!$J$16:$J$829,AL$16,'N1.3_Project_Listing'!$G$16:$G$829,$AG$15)</f>
        <v>0</v>
      </c>
      <c r="AM121" s="63">
        <f t="shared" si="180"/>
        <v>0</v>
      </c>
      <c r="AN121" s="116" t="s">
        <v>441</v>
      </c>
      <c r="AO121" s="67">
        <f>SUMIFS('N1.3_Project_Listing'!$P$16:$P$829,'N1.3_Project_Listing'!$B$16:$B$829,$B121,'N1.3_Project_Listing'!$D$16:$D$829,$B$78,'N1.3_Project_Listing'!$J$16:$J$829,AO$16,'N1.3_Project_Listing'!$G$16:$G$829,$AG$15)</f>
        <v>0</v>
      </c>
      <c r="AP121" s="67">
        <f>SUMIFS('N1.3_Project_Listing'!$P$16:$P$829,'N1.3_Project_Listing'!$B$16:$B$829,$B121,'N1.3_Project_Listing'!$D$16:$D$829,$B$78,'N1.3_Project_Listing'!$J$16:$J$829,AP$16,'N1.3_Project_Listing'!$G$16:$G$829,$AG$15)</f>
        <v>0</v>
      </c>
      <c r="AQ121" s="67">
        <f>SUMIFS('N1.3_Project_Listing'!$P$16:$P$829,'N1.3_Project_Listing'!$B$16:$B$829,$B121,'N1.3_Project_Listing'!$D$16:$D$829,$B$78,'N1.3_Project_Listing'!$J$16:$J$829,AQ$16,'N1.3_Project_Listing'!$G$16:$G$829,$AG$15)</f>
        <v>0</v>
      </c>
      <c r="AR121" s="67">
        <f>SUMIFS('N1.3_Project_Listing'!$P$16:$P$829,'N1.3_Project_Listing'!$B$16:$B$829,$B121,'N1.3_Project_Listing'!$D$16:$D$829,$B$78,'N1.3_Project_Listing'!$J$16:$J$829,AR$16,'N1.3_Project_Listing'!$G$16:$G$829,$AG$15)</f>
        <v>0</v>
      </c>
      <c r="AS121" s="67">
        <f>SUMIFS('N1.3_Project_Listing'!$P$16:$P$829,'N1.3_Project_Listing'!$B$16:$B$829,$B121,'N1.3_Project_Listing'!$D$16:$D$829,$B$78,'N1.3_Project_Listing'!$J$16:$J$829,AS$16,'N1.3_Project_Listing'!$G$16:$G$829,$AG$15)</f>
        <v>0</v>
      </c>
      <c r="AT121" s="63">
        <f t="shared" si="181"/>
        <v>0</v>
      </c>
      <c r="AV121" s="158" t="str">
        <f t="shared" si="171"/>
        <v>-</v>
      </c>
      <c r="AW121" s="67">
        <f>SUMIFS('N1.3_Project_Listing'!$R$16:$R$829,'N1.3_Project_Listing'!$B$16:$B$829,$B121,'N1.3_Project_Listing'!$D$16:$D$829,$B$78,'N1.3_Project_Listing'!$J$16:$J$829,AW$16,'N1.3_Project_Listing'!$G$16:$G$829,$AV$15)</f>
        <v>0</v>
      </c>
      <c r="AX121" s="67">
        <f>SUMIFS('N1.3_Project_Listing'!$R$16:$R$829,'N1.3_Project_Listing'!$B$16:$B$829,$B121,'N1.3_Project_Listing'!$D$16:$D$829,$B$78,'N1.3_Project_Listing'!$J$16:$J$829,AX$16,'N1.3_Project_Listing'!$G$16:$G$829,$AV$15)</f>
        <v>0</v>
      </c>
      <c r="AY121" s="67">
        <f>SUMIFS('N1.3_Project_Listing'!$R$16:$R$829,'N1.3_Project_Listing'!$B$16:$B$829,$B121,'N1.3_Project_Listing'!$D$16:$D$829,$B$78,'N1.3_Project_Listing'!$J$16:$J$829,AY$16,'N1.3_Project_Listing'!$G$16:$G$829,$AV$15)</f>
        <v>0</v>
      </c>
      <c r="AZ121" s="67">
        <f>SUMIFS('N1.3_Project_Listing'!$R$16:$R$829,'N1.3_Project_Listing'!$B$16:$B$829,$B121,'N1.3_Project_Listing'!$D$16:$D$829,$B$78,'N1.3_Project_Listing'!$J$16:$J$829,AZ$16,'N1.3_Project_Listing'!$G$16:$G$829,$AV$15)</f>
        <v>0</v>
      </c>
      <c r="BA121" s="67">
        <f>SUMIFS('N1.3_Project_Listing'!$R$16:$R$829,'N1.3_Project_Listing'!$B$16:$B$829,$B121,'N1.3_Project_Listing'!$D$16:$D$829,$B$78,'N1.3_Project_Listing'!$J$16:$J$829,BA$16,'N1.3_Project_Listing'!$G$16:$G$829,$AV$15)</f>
        <v>0</v>
      </c>
      <c r="BB121" s="63">
        <f t="shared" si="182"/>
        <v>0</v>
      </c>
      <c r="BC121" s="116" t="s">
        <v>441</v>
      </c>
      <c r="BD121" s="67">
        <f>SUMIFS('N1.3_Project_Listing'!$P$16:$P$829,'N1.3_Project_Listing'!$B$16:$B$829,$B121,'N1.3_Project_Listing'!$D$16:$D$829,$B$78,'N1.3_Project_Listing'!$J$16:$J$829,BD$16,'N1.3_Project_Listing'!$G$16:$G$829,$AV$15)</f>
        <v>0</v>
      </c>
      <c r="BE121" s="67">
        <f>SUMIFS('N1.3_Project_Listing'!$P$16:$P$829,'N1.3_Project_Listing'!$B$16:$B$829,$B121,'N1.3_Project_Listing'!$D$16:$D$829,$B$78,'N1.3_Project_Listing'!$J$16:$J$829,BE$16,'N1.3_Project_Listing'!$G$16:$G$829,$AV$15)</f>
        <v>0</v>
      </c>
      <c r="BF121" s="67">
        <f>SUMIFS('N1.3_Project_Listing'!$P$16:$P$829,'N1.3_Project_Listing'!$B$16:$B$829,$B121,'N1.3_Project_Listing'!$D$16:$D$829,$B$78,'N1.3_Project_Listing'!$J$16:$J$829,BF$16,'N1.3_Project_Listing'!$G$16:$G$829,$AV$15)</f>
        <v>0</v>
      </c>
      <c r="BG121" s="67">
        <f>SUMIFS('N1.3_Project_Listing'!$P$16:$P$829,'N1.3_Project_Listing'!$B$16:$B$829,$B121,'N1.3_Project_Listing'!$D$16:$D$829,$B$78,'N1.3_Project_Listing'!$J$16:$J$829,BG$16,'N1.3_Project_Listing'!$G$16:$G$829,$AV$15)</f>
        <v>0</v>
      </c>
      <c r="BH121" s="67">
        <f>SUMIFS('N1.3_Project_Listing'!$P$16:$P$829,'N1.3_Project_Listing'!$B$16:$B$829,$B121,'N1.3_Project_Listing'!$D$16:$D$829,$B$78,'N1.3_Project_Listing'!$J$16:$J$829,BH$16,'N1.3_Project_Listing'!$G$16:$G$829,$AV$15)</f>
        <v>0</v>
      </c>
      <c r="BI121" s="63">
        <f t="shared" si="183"/>
        <v>0</v>
      </c>
      <c r="BK121" s="158" t="str">
        <f t="shared" si="172"/>
        <v>-</v>
      </c>
      <c r="BL121" s="67">
        <f>SUMIFS('N1.3_Project_Listing'!$R$16:$R$829,'N1.3_Project_Listing'!$B$16:$B$829,$B121,'N1.3_Project_Listing'!$D$16:$D$829,$B$78,'N1.3_Project_Listing'!$J$16:$J$829,BL$16,'N1.3_Project_Listing'!$G$16:$G$829,$BK$15)</f>
        <v>0</v>
      </c>
      <c r="BM121" s="67">
        <f>SUMIFS('N1.3_Project_Listing'!$R$16:$R$829,'N1.3_Project_Listing'!$B$16:$B$829,$B121,'N1.3_Project_Listing'!$D$16:$D$829,$B$78,'N1.3_Project_Listing'!$J$16:$J$829,BM$16,'N1.3_Project_Listing'!$G$16:$G$829,$BK$15)</f>
        <v>0</v>
      </c>
      <c r="BN121" s="67">
        <f>SUMIFS('N1.3_Project_Listing'!$R$16:$R$829,'N1.3_Project_Listing'!$B$16:$B$829,$B121,'N1.3_Project_Listing'!$D$16:$D$829,$B$78,'N1.3_Project_Listing'!$J$16:$J$829,BN$16,'N1.3_Project_Listing'!$G$16:$G$829,$BK$15)</f>
        <v>0</v>
      </c>
      <c r="BO121" s="67">
        <f>SUMIFS('N1.3_Project_Listing'!$R$16:$R$829,'N1.3_Project_Listing'!$B$16:$B$829,$B121,'N1.3_Project_Listing'!$D$16:$D$829,$B$78,'N1.3_Project_Listing'!$J$16:$J$829,BO$16,'N1.3_Project_Listing'!$G$16:$G$829,$BK$15)</f>
        <v>0</v>
      </c>
      <c r="BP121" s="67">
        <f>SUMIFS('N1.3_Project_Listing'!$R$16:$R$829,'N1.3_Project_Listing'!$B$16:$B$829,$B121,'N1.3_Project_Listing'!$D$16:$D$829,$B$78,'N1.3_Project_Listing'!$J$16:$J$829,BP$16,'N1.3_Project_Listing'!$G$16:$G$829,$BK$15)</f>
        <v>0</v>
      </c>
      <c r="BQ121" s="63">
        <f t="shared" si="184"/>
        <v>0</v>
      </c>
      <c r="BR121" s="116" t="s">
        <v>441</v>
      </c>
      <c r="BS121" s="67">
        <f>SUMIFS('N1.3_Project_Listing'!$P$16:$P$829,'N1.3_Project_Listing'!$B$16:$B$829,$B121,'N1.3_Project_Listing'!$D$16:$D$829,$B$78,'N1.3_Project_Listing'!$J$16:$J$829,BS$16,'N1.3_Project_Listing'!$G$16:$G$829,$BK$15)</f>
        <v>0</v>
      </c>
      <c r="BT121" s="67">
        <f>SUMIFS('N1.3_Project_Listing'!$P$16:$P$829,'N1.3_Project_Listing'!$B$16:$B$829,$B121,'N1.3_Project_Listing'!$D$16:$D$829,$B$78,'N1.3_Project_Listing'!$J$16:$J$829,BT$16,'N1.3_Project_Listing'!$G$16:$G$829,$BK$15)</f>
        <v>0</v>
      </c>
      <c r="BU121" s="67">
        <f>SUMIFS('N1.3_Project_Listing'!$P$16:$P$829,'N1.3_Project_Listing'!$B$16:$B$829,$B121,'N1.3_Project_Listing'!$D$16:$D$829,$B$78,'N1.3_Project_Listing'!$J$16:$J$829,BU$16,'N1.3_Project_Listing'!$G$16:$G$829,$BK$15)</f>
        <v>0</v>
      </c>
      <c r="BV121" s="67">
        <f>SUMIFS('N1.3_Project_Listing'!$P$16:$P$829,'N1.3_Project_Listing'!$B$16:$B$829,$B121,'N1.3_Project_Listing'!$D$16:$D$829,$B$78,'N1.3_Project_Listing'!$J$16:$J$829,BV$16,'N1.3_Project_Listing'!$G$16:$G$829,$BK$15)</f>
        <v>0</v>
      </c>
      <c r="BW121" s="67">
        <f>SUMIFS('N1.3_Project_Listing'!$P$16:$P$829,'N1.3_Project_Listing'!$B$16:$B$829,$B121,'N1.3_Project_Listing'!$D$16:$D$829,$B$78,'N1.3_Project_Listing'!$J$16:$J$829,BW$16,'N1.3_Project_Listing'!$G$16:$G$829,$BK$15)</f>
        <v>0</v>
      </c>
      <c r="BX121" s="63">
        <f t="shared" si="185"/>
        <v>0</v>
      </c>
    </row>
    <row r="122" spans="2:76" hidden="1">
      <c r="B122" s="132" t="str">
        <f t="shared" si="197"/>
        <v>No entry required</v>
      </c>
      <c r="C122" s="158" t="str">
        <f t="shared" si="197"/>
        <v>-</v>
      </c>
      <c r="D122" s="63">
        <f t="shared" si="187"/>
        <v>0</v>
      </c>
      <c r="E122" s="63">
        <f t="shared" si="188"/>
        <v>0</v>
      </c>
      <c r="F122" s="63">
        <f t="shared" si="189"/>
        <v>0</v>
      </c>
      <c r="G122" s="63">
        <f t="shared" si="190"/>
        <v>0</v>
      </c>
      <c r="H122" s="63">
        <f t="shared" si="191"/>
        <v>0</v>
      </c>
      <c r="I122" s="63">
        <f t="shared" si="175"/>
        <v>0</v>
      </c>
      <c r="J122" s="116" t="s">
        <v>441</v>
      </c>
      <c r="K122" s="63">
        <f t="shared" si="192"/>
        <v>0</v>
      </c>
      <c r="L122" s="63">
        <f t="shared" si="193"/>
        <v>0</v>
      </c>
      <c r="M122" s="63">
        <f t="shared" si="194"/>
        <v>0</v>
      </c>
      <c r="N122" s="63">
        <f t="shared" si="195"/>
        <v>0</v>
      </c>
      <c r="O122" s="63">
        <f t="shared" si="196"/>
        <v>0</v>
      </c>
      <c r="P122" s="63">
        <f t="shared" si="176"/>
        <v>0</v>
      </c>
      <c r="R122" s="158" t="str">
        <f t="shared" si="177"/>
        <v>-</v>
      </c>
      <c r="S122" s="67">
        <f>SUMIFS('N1.3_Project_Listing'!$R$16:$R$829,'N1.3_Project_Listing'!$B$16:$B$829,$B122,'N1.3_Project_Listing'!$D$16:$D$829,$B$78,'N1.3_Project_Listing'!$J$16:$J$829,S$16,'N1.3_Project_Listing'!$G$16:$G$829,$R$15)</f>
        <v>0</v>
      </c>
      <c r="T122" s="67">
        <f>SUMIFS('N1.3_Project_Listing'!$R$16:$R$829,'N1.3_Project_Listing'!$B$16:$B$829,$B122,'N1.3_Project_Listing'!$D$16:$D$829,$B$78,'N1.3_Project_Listing'!$J$16:$J$829,T$16,'N1.3_Project_Listing'!$G$16:$G$829,$R$15)</f>
        <v>0</v>
      </c>
      <c r="U122" s="67">
        <f>SUMIFS('N1.3_Project_Listing'!$R$16:$R$829,'N1.3_Project_Listing'!$B$16:$B$829,$B122,'N1.3_Project_Listing'!$D$16:$D$829,$B$78,'N1.3_Project_Listing'!$J$16:$J$829,U$16,'N1.3_Project_Listing'!$G$16:$G$829,$R$15)</f>
        <v>0</v>
      </c>
      <c r="V122" s="67">
        <f>SUMIFS('N1.3_Project_Listing'!$R$16:$R$829,'N1.3_Project_Listing'!$B$16:$B$829,$B122,'N1.3_Project_Listing'!$D$16:$D$829,$B$78,'N1.3_Project_Listing'!$J$16:$J$829,V$16,'N1.3_Project_Listing'!$G$16:$G$829,$R$15)</f>
        <v>0</v>
      </c>
      <c r="W122" s="67">
        <f>SUMIFS('N1.3_Project_Listing'!$R$16:$R$829,'N1.3_Project_Listing'!$B$16:$B$829,$B122,'N1.3_Project_Listing'!$D$16:$D$829,$B$78,'N1.3_Project_Listing'!$J$16:$J$829,W$16,'N1.3_Project_Listing'!$G$16:$G$829,$R$15)</f>
        <v>0</v>
      </c>
      <c r="X122" s="63">
        <f t="shared" si="178"/>
        <v>0</v>
      </c>
      <c r="Y122" s="116" t="s">
        <v>441</v>
      </c>
      <c r="Z122" s="67">
        <f>SUMIFS('N1.3_Project_Listing'!$P$16:$P$829,'N1.3_Project_Listing'!$B$16:$B$829,$B122,'N1.3_Project_Listing'!$D$16:$D$829,$B$78,'N1.3_Project_Listing'!$J$16:$J$829,Z$16,'N1.3_Project_Listing'!$G$16:$G$829,$R$15)</f>
        <v>0</v>
      </c>
      <c r="AA122" s="67">
        <f>SUMIFS('N1.3_Project_Listing'!$P$16:$P$829,'N1.3_Project_Listing'!$B$16:$B$829,$B122,'N1.3_Project_Listing'!$D$16:$D$829,$B$78,'N1.3_Project_Listing'!$J$16:$J$829,AA$16,'N1.3_Project_Listing'!$G$16:$G$829,$R$15)</f>
        <v>0</v>
      </c>
      <c r="AB122" s="67">
        <f>SUMIFS('N1.3_Project_Listing'!$P$16:$P$829,'N1.3_Project_Listing'!$B$16:$B$829,$B122,'N1.3_Project_Listing'!$D$16:$D$829,$B$78,'N1.3_Project_Listing'!$J$16:$J$829,AB$16,'N1.3_Project_Listing'!$G$16:$G$829,$R$15)</f>
        <v>0</v>
      </c>
      <c r="AC122" s="67">
        <f>SUMIFS('N1.3_Project_Listing'!$P$16:$P$829,'N1.3_Project_Listing'!$B$16:$B$829,$B122,'N1.3_Project_Listing'!$D$16:$D$829,$B$78,'N1.3_Project_Listing'!$J$16:$J$829,AC$16,'N1.3_Project_Listing'!$G$16:$G$829,$R$15)</f>
        <v>0</v>
      </c>
      <c r="AD122" s="67">
        <f>SUMIFS('N1.3_Project_Listing'!$P$16:$P$829,'N1.3_Project_Listing'!$B$16:$B$829,$B122,'N1.3_Project_Listing'!$D$16:$D$829,$B$78,'N1.3_Project_Listing'!$J$16:$J$829,AD$16,'N1.3_Project_Listing'!$G$16:$G$829,$R$15)</f>
        <v>0</v>
      </c>
      <c r="AE122" s="63">
        <f t="shared" si="179"/>
        <v>0</v>
      </c>
      <c r="AG122" s="158" t="str">
        <f t="shared" si="170"/>
        <v>-</v>
      </c>
      <c r="AH122" s="67">
        <f>SUMIFS('N1.3_Project_Listing'!$R$16:$R$829,'N1.3_Project_Listing'!$B$16:$B$829,$B122,'N1.3_Project_Listing'!$D$16:$D$829,$B$78,'N1.3_Project_Listing'!$J$16:$J$829,AH$16,'N1.3_Project_Listing'!$G$16:$G$829,$AG$15)</f>
        <v>0</v>
      </c>
      <c r="AI122" s="67">
        <f>SUMIFS('N1.3_Project_Listing'!$R$16:$R$829,'N1.3_Project_Listing'!$B$16:$B$829,$B122,'N1.3_Project_Listing'!$D$16:$D$829,$B$78,'N1.3_Project_Listing'!$J$16:$J$829,AI$16,'N1.3_Project_Listing'!$G$16:$G$829,$AG$15)</f>
        <v>0</v>
      </c>
      <c r="AJ122" s="67">
        <f>SUMIFS('N1.3_Project_Listing'!$R$16:$R$829,'N1.3_Project_Listing'!$B$16:$B$829,$B122,'N1.3_Project_Listing'!$D$16:$D$829,$B$78,'N1.3_Project_Listing'!$J$16:$J$829,AJ$16,'N1.3_Project_Listing'!$G$16:$G$829,$AG$15)</f>
        <v>0</v>
      </c>
      <c r="AK122" s="67">
        <f>SUMIFS('N1.3_Project_Listing'!$R$16:$R$829,'N1.3_Project_Listing'!$B$16:$B$829,$B122,'N1.3_Project_Listing'!$D$16:$D$829,$B$78,'N1.3_Project_Listing'!$J$16:$J$829,AK$16,'N1.3_Project_Listing'!$G$16:$G$829,$AG$15)</f>
        <v>0</v>
      </c>
      <c r="AL122" s="67">
        <f>SUMIFS('N1.3_Project_Listing'!$R$16:$R$829,'N1.3_Project_Listing'!$B$16:$B$829,$B122,'N1.3_Project_Listing'!$D$16:$D$829,$B$78,'N1.3_Project_Listing'!$J$16:$J$829,AL$16,'N1.3_Project_Listing'!$G$16:$G$829,$AG$15)</f>
        <v>0</v>
      </c>
      <c r="AM122" s="63">
        <f t="shared" si="180"/>
        <v>0</v>
      </c>
      <c r="AN122" s="116" t="s">
        <v>441</v>
      </c>
      <c r="AO122" s="67">
        <f>SUMIFS('N1.3_Project_Listing'!$P$16:$P$829,'N1.3_Project_Listing'!$B$16:$B$829,$B122,'N1.3_Project_Listing'!$D$16:$D$829,$B$78,'N1.3_Project_Listing'!$J$16:$J$829,AO$16,'N1.3_Project_Listing'!$G$16:$G$829,$AG$15)</f>
        <v>0</v>
      </c>
      <c r="AP122" s="67">
        <f>SUMIFS('N1.3_Project_Listing'!$P$16:$P$829,'N1.3_Project_Listing'!$B$16:$B$829,$B122,'N1.3_Project_Listing'!$D$16:$D$829,$B$78,'N1.3_Project_Listing'!$J$16:$J$829,AP$16,'N1.3_Project_Listing'!$G$16:$G$829,$AG$15)</f>
        <v>0</v>
      </c>
      <c r="AQ122" s="67">
        <f>SUMIFS('N1.3_Project_Listing'!$P$16:$P$829,'N1.3_Project_Listing'!$B$16:$B$829,$B122,'N1.3_Project_Listing'!$D$16:$D$829,$B$78,'N1.3_Project_Listing'!$J$16:$J$829,AQ$16,'N1.3_Project_Listing'!$G$16:$G$829,$AG$15)</f>
        <v>0</v>
      </c>
      <c r="AR122" s="67">
        <f>SUMIFS('N1.3_Project_Listing'!$P$16:$P$829,'N1.3_Project_Listing'!$B$16:$B$829,$B122,'N1.3_Project_Listing'!$D$16:$D$829,$B$78,'N1.3_Project_Listing'!$J$16:$J$829,AR$16,'N1.3_Project_Listing'!$G$16:$G$829,$AG$15)</f>
        <v>0</v>
      </c>
      <c r="AS122" s="67">
        <f>SUMIFS('N1.3_Project_Listing'!$P$16:$P$829,'N1.3_Project_Listing'!$B$16:$B$829,$B122,'N1.3_Project_Listing'!$D$16:$D$829,$B$78,'N1.3_Project_Listing'!$J$16:$J$829,AS$16,'N1.3_Project_Listing'!$G$16:$G$829,$AG$15)</f>
        <v>0</v>
      </c>
      <c r="AT122" s="63">
        <f t="shared" si="181"/>
        <v>0</v>
      </c>
      <c r="AV122" s="158" t="str">
        <f t="shared" si="171"/>
        <v>-</v>
      </c>
      <c r="AW122" s="67">
        <f>SUMIFS('N1.3_Project_Listing'!$R$16:$R$829,'N1.3_Project_Listing'!$B$16:$B$829,$B122,'N1.3_Project_Listing'!$D$16:$D$829,$B$78,'N1.3_Project_Listing'!$J$16:$J$829,AW$16,'N1.3_Project_Listing'!$G$16:$G$829,$AV$15)</f>
        <v>0</v>
      </c>
      <c r="AX122" s="67">
        <f>SUMIFS('N1.3_Project_Listing'!$R$16:$R$829,'N1.3_Project_Listing'!$B$16:$B$829,$B122,'N1.3_Project_Listing'!$D$16:$D$829,$B$78,'N1.3_Project_Listing'!$J$16:$J$829,AX$16,'N1.3_Project_Listing'!$G$16:$G$829,$AV$15)</f>
        <v>0</v>
      </c>
      <c r="AY122" s="67">
        <f>SUMIFS('N1.3_Project_Listing'!$R$16:$R$829,'N1.3_Project_Listing'!$B$16:$B$829,$B122,'N1.3_Project_Listing'!$D$16:$D$829,$B$78,'N1.3_Project_Listing'!$J$16:$J$829,AY$16,'N1.3_Project_Listing'!$G$16:$G$829,$AV$15)</f>
        <v>0</v>
      </c>
      <c r="AZ122" s="67">
        <f>SUMIFS('N1.3_Project_Listing'!$R$16:$R$829,'N1.3_Project_Listing'!$B$16:$B$829,$B122,'N1.3_Project_Listing'!$D$16:$D$829,$B$78,'N1.3_Project_Listing'!$J$16:$J$829,AZ$16,'N1.3_Project_Listing'!$G$16:$G$829,$AV$15)</f>
        <v>0</v>
      </c>
      <c r="BA122" s="67">
        <f>SUMIFS('N1.3_Project_Listing'!$R$16:$R$829,'N1.3_Project_Listing'!$B$16:$B$829,$B122,'N1.3_Project_Listing'!$D$16:$D$829,$B$78,'N1.3_Project_Listing'!$J$16:$J$829,BA$16,'N1.3_Project_Listing'!$G$16:$G$829,$AV$15)</f>
        <v>0</v>
      </c>
      <c r="BB122" s="63">
        <f t="shared" si="182"/>
        <v>0</v>
      </c>
      <c r="BC122" s="116" t="s">
        <v>441</v>
      </c>
      <c r="BD122" s="67">
        <f>SUMIFS('N1.3_Project_Listing'!$P$16:$P$829,'N1.3_Project_Listing'!$B$16:$B$829,$B122,'N1.3_Project_Listing'!$D$16:$D$829,$B$78,'N1.3_Project_Listing'!$J$16:$J$829,BD$16,'N1.3_Project_Listing'!$G$16:$G$829,$AV$15)</f>
        <v>0</v>
      </c>
      <c r="BE122" s="67">
        <f>SUMIFS('N1.3_Project_Listing'!$P$16:$P$829,'N1.3_Project_Listing'!$B$16:$B$829,$B122,'N1.3_Project_Listing'!$D$16:$D$829,$B$78,'N1.3_Project_Listing'!$J$16:$J$829,BE$16,'N1.3_Project_Listing'!$G$16:$G$829,$AV$15)</f>
        <v>0</v>
      </c>
      <c r="BF122" s="67">
        <f>SUMIFS('N1.3_Project_Listing'!$P$16:$P$829,'N1.3_Project_Listing'!$B$16:$B$829,$B122,'N1.3_Project_Listing'!$D$16:$D$829,$B$78,'N1.3_Project_Listing'!$J$16:$J$829,BF$16,'N1.3_Project_Listing'!$G$16:$G$829,$AV$15)</f>
        <v>0</v>
      </c>
      <c r="BG122" s="67">
        <f>SUMIFS('N1.3_Project_Listing'!$P$16:$P$829,'N1.3_Project_Listing'!$B$16:$B$829,$B122,'N1.3_Project_Listing'!$D$16:$D$829,$B$78,'N1.3_Project_Listing'!$J$16:$J$829,BG$16,'N1.3_Project_Listing'!$G$16:$G$829,$AV$15)</f>
        <v>0</v>
      </c>
      <c r="BH122" s="67">
        <f>SUMIFS('N1.3_Project_Listing'!$P$16:$P$829,'N1.3_Project_Listing'!$B$16:$B$829,$B122,'N1.3_Project_Listing'!$D$16:$D$829,$B$78,'N1.3_Project_Listing'!$J$16:$J$829,BH$16,'N1.3_Project_Listing'!$G$16:$G$829,$AV$15)</f>
        <v>0</v>
      </c>
      <c r="BI122" s="63">
        <f t="shared" si="183"/>
        <v>0</v>
      </c>
      <c r="BK122" s="158" t="str">
        <f t="shared" si="172"/>
        <v>-</v>
      </c>
      <c r="BL122" s="67">
        <f>SUMIFS('N1.3_Project_Listing'!$R$16:$R$829,'N1.3_Project_Listing'!$B$16:$B$829,$B122,'N1.3_Project_Listing'!$D$16:$D$829,$B$78,'N1.3_Project_Listing'!$J$16:$J$829,BL$16,'N1.3_Project_Listing'!$G$16:$G$829,$BK$15)</f>
        <v>0</v>
      </c>
      <c r="BM122" s="67">
        <f>SUMIFS('N1.3_Project_Listing'!$R$16:$R$829,'N1.3_Project_Listing'!$B$16:$B$829,$B122,'N1.3_Project_Listing'!$D$16:$D$829,$B$78,'N1.3_Project_Listing'!$J$16:$J$829,BM$16,'N1.3_Project_Listing'!$G$16:$G$829,$BK$15)</f>
        <v>0</v>
      </c>
      <c r="BN122" s="67">
        <f>SUMIFS('N1.3_Project_Listing'!$R$16:$R$829,'N1.3_Project_Listing'!$B$16:$B$829,$B122,'N1.3_Project_Listing'!$D$16:$D$829,$B$78,'N1.3_Project_Listing'!$J$16:$J$829,BN$16,'N1.3_Project_Listing'!$G$16:$G$829,$BK$15)</f>
        <v>0</v>
      </c>
      <c r="BO122" s="67">
        <f>SUMIFS('N1.3_Project_Listing'!$R$16:$R$829,'N1.3_Project_Listing'!$B$16:$B$829,$B122,'N1.3_Project_Listing'!$D$16:$D$829,$B$78,'N1.3_Project_Listing'!$J$16:$J$829,BO$16,'N1.3_Project_Listing'!$G$16:$G$829,$BK$15)</f>
        <v>0</v>
      </c>
      <c r="BP122" s="67">
        <f>SUMIFS('N1.3_Project_Listing'!$R$16:$R$829,'N1.3_Project_Listing'!$B$16:$B$829,$B122,'N1.3_Project_Listing'!$D$16:$D$829,$B$78,'N1.3_Project_Listing'!$J$16:$J$829,BP$16,'N1.3_Project_Listing'!$G$16:$G$829,$BK$15)</f>
        <v>0</v>
      </c>
      <c r="BQ122" s="63">
        <f t="shared" si="184"/>
        <v>0</v>
      </c>
      <c r="BR122" s="116" t="s">
        <v>441</v>
      </c>
      <c r="BS122" s="67">
        <f>SUMIFS('N1.3_Project_Listing'!$P$16:$P$829,'N1.3_Project_Listing'!$B$16:$B$829,$B122,'N1.3_Project_Listing'!$D$16:$D$829,$B$78,'N1.3_Project_Listing'!$J$16:$J$829,BS$16,'N1.3_Project_Listing'!$G$16:$G$829,$BK$15)</f>
        <v>0</v>
      </c>
      <c r="BT122" s="67">
        <f>SUMIFS('N1.3_Project_Listing'!$P$16:$P$829,'N1.3_Project_Listing'!$B$16:$B$829,$B122,'N1.3_Project_Listing'!$D$16:$D$829,$B$78,'N1.3_Project_Listing'!$J$16:$J$829,BT$16,'N1.3_Project_Listing'!$G$16:$G$829,$BK$15)</f>
        <v>0</v>
      </c>
      <c r="BU122" s="67">
        <f>SUMIFS('N1.3_Project_Listing'!$P$16:$P$829,'N1.3_Project_Listing'!$B$16:$B$829,$B122,'N1.3_Project_Listing'!$D$16:$D$829,$B$78,'N1.3_Project_Listing'!$J$16:$J$829,BU$16,'N1.3_Project_Listing'!$G$16:$G$829,$BK$15)</f>
        <v>0</v>
      </c>
      <c r="BV122" s="67">
        <f>SUMIFS('N1.3_Project_Listing'!$P$16:$P$829,'N1.3_Project_Listing'!$B$16:$B$829,$B122,'N1.3_Project_Listing'!$D$16:$D$829,$B$78,'N1.3_Project_Listing'!$J$16:$J$829,BV$16,'N1.3_Project_Listing'!$G$16:$G$829,$BK$15)</f>
        <v>0</v>
      </c>
      <c r="BW122" s="67">
        <f>SUMIFS('N1.3_Project_Listing'!$P$16:$P$829,'N1.3_Project_Listing'!$B$16:$B$829,$B122,'N1.3_Project_Listing'!$D$16:$D$829,$B$78,'N1.3_Project_Listing'!$J$16:$J$829,BW$16,'N1.3_Project_Listing'!$G$16:$G$829,$BK$15)</f>
        <v>0</v>
      </c>
      <c r="BX122" s="63">
        <f t="shared" si="185"/>
        <v>0</v>
      </c>
    </row>
    <row r="123" spans="2:76" hidden="1">
      <c r="B123" s="132" t="str">
        <f t="shared" si="197"/>
        <v>No entry required</v>
      </c>
      <c r="C123" s="158" t="str">
        <f t="shared" si="197"/>
        <v>-</v>
      </c>
      <c r="D123" s="63">
        <f t="shared" ref="D123:D137" si="198">S123+AH123+AW123+BL123</f>
        <v>0</v>
      </c>
      <c r="E123" s="63">
        <f t="shared" ref="E123:E137" si="199">T123+AI123+AX123+BM123</f>
        <v>0</v>
      </c>
      <c r="F123" s="63">
        <f t="shared" ref="F123:F137" si="200">U123+AJ123+AY123+BN123</f>
        <v>0</v>
      </c>
      <c r="G123" s="63">
        <f t="shared" ref="G123:G137" si="201">V123+AK123+AZ123+BO123</f>
        <v>0</v>
      </c>
      <c r="H123" s="63">
        <f t="shared" ref="H123:H137" si="202">W123+AL123+BA123+BP123</f>
        <v>0</v>
      </c>
      <c r="I123" s="63">
        <f t="shared" ref="I123:I137" si="203">SUM(D123:H123)</f>
        <v>0</v>
      </c>
      <c r="J123" s="116" t="s">
        <v>441</v>
      </c>
      <c r="K123" s="63">
        <f t="shared" ref="K123:K137" si="204">Z123+AO123+BD123+BS123</f>
        <v>0</v>
      </c>
      <c r="L123" s="63">
        <f t="shared" ref="L123:L137" si="205">AA123+AP123+BE123+BT123</f>
        <v>0</v>
      </c>
      <c r="M123" s="63">
        <f t="shared" ref="M123:M137" si="206">AB123+AQ123+BF123+BU123</f>
        <v>0</v>
      </c>
      <c r="N123" s="63">
        <f t="shared" ref="N123:N137" si="207">AC123+AR123+BG123+BV123</f>
        <v>0</v>
      </c>
      <c r="O123" s="63">
        <f t="shared" ref="O123:O137" si="208">AD123+AS123+BH123+BW123</f>
        <v>0</v>
      </c>
      <c r="P123" s="63">
        <f t="shared" ref="P123:P137" si="209">SUM(K123:O123)</f>
        <v>0</v>
      </c>
      <c r="R123" s="158" t="str">
        <f t="shared" si="177"/>
        <v>-</v>
      </c>
      <c r="S123" s="67">
        <f>SUMIFS('N1.3_Project_Listing'!$R$16:$R$829,'N1.3_Project_Listing'!$B$16:$B$829,$B123,'N1.3_Project_Listing'!$D$16:$D$829,$B$78,'N1.3_Project_Listing'!$J$16:$J$829,S$16,'N1.3_Project_Listing'!$G$16:$G$829,$R$15)</f>
        <v>0</v>
      </c>
      <c r="T123" s="67">
        <f>SUMIFS('N1.3_Project_Listing'!$R$16:$R$829,'N1.3_Project_Listing'!$B$16:$B$829,$B123,'N1.3_Project_Listing'!$D$16:$D$829,$B$78,'N1.3_Project_Listing'!$J$16:$J$829,T$16,'N1.3_Project_Listing'!$G$16:$G$829,$R$15)</f>
        <v>0</v>
      </c>
      <c r="U123" s="67">
        <f>SUMIFS('N1.3_Project_Listing'!$R$16:$R$829,'N1.3_Project_Listing'!$B$16:$B$829,$B123,'N1.3_Project_Listing'!$D$16:$D$829,$B$78,'N1.3_Project_Listing'!$J$16:$J$829,U$16,'N1.3_Project_Listing'!$G$16:$G$829,$R$15)</f>
        <v>0</v>
      </c>
      <c r="V123" s="67">
        <f>SUMIFS('N1.3_Project_Listing'!$R$16:$R$829,'N1.3_Project_Listing'!$B$16:$B$829,$B123,'N1.3_Project_Listing'!$D$16:$D$829,$B$78,'N1.3_Project_Listing'!$J$16:$J$829,V$16,'N1.3_Project_Listing'!$G$16:$G$829,$R$15)</f>
        <v>0</v>
      </c>
      <c r="W123" s="67">
        <f>SUMIFS('N1.3_Project_Listing'!$R$16:$R$829,'N1.3_Project_Listing'!$B$16:$B$829,$B123,'N1.3_Project_Listing'!$D$16:$D$829,$B$78,'N1.3_Project_Listing'!$J$16:$J$829,W$16,'N1.3_Project_Listing'!$G$16:$G$829,$R$15)</f>
        <v>0</v>
      </c>
      <c r="X123" s="63">
        <f t="shared" si="178"/>
        <v>0</v>
      </c>
      <c r="Y123" s="116" t="s">
        <v>441</v>
      </c>
      <c r="Z123" s="67">
        <f>SUMIFS('N1.3_Project_Listing'!$P$16:$P$829,'N1.3_Project_Listing'!$B$16:$B$829,$B123,'N1.3_Project_Listing'!$D$16:$D$829,$B$78,'N1.3_Project_Listing'!$J$16:$J$829,Z$16,'N1.3_Project_Listing'!$G$16:$G$829,$R$15)</f>
        <v>0</v>
      </c>
      <c r="AA123" s="67">
        <f>SUMIFS('N1.3_Project_Listing'!$P$16:$P$829,'N1.3_Project_Listing'!$B$16:$B$829,$B123,'N1.3_Project_Listing'!$D$16:$D$829,$B$78,'N1.3_Project_Listing'!$J$16:$J$829,AA$16,'N1.3_Project_Listing'!$G$16:$G$829,$R$15)</f>
        <v>0</v>
      </c>
      <c r="AB123" s="67">
        <f>SUMIFS('N1.3_Project_Listing'!$P$16:$P$829,'N1.3_Project_Listing'!$B$16:$B$829,$B123,'N1.3_Project_Listing'!$D$16:$D$829,$B$78,'N1.3_Project_Listing'!$J$16:$J$829,AB$16,'N1.3_Project_Listing'!$G$16:$G$829,$R$15)</f>
        <v>0</v>
      </c>
      <c r="AC123" s="67">
        <f>SUMIFS('N1.3_Project_Listing'!$P$16:$P$829,'N1.3_Project_Listing'!$B$16:$B$829,$B123,'N1.3_Project_Listing'!$D$16:$D$829,$B$78,'N1.3_Project_Listing'!$J$16:$J$829,AC$16,'N1.3_Project_Listing'!$G$16:$G$829,$R$15)</f>
        <v>0</v>
      </c>
      <c r="AD123" s="67">
        <f>SUMIFS('N1.3_Project_Listing'!$P$16:$P$829,'N1.3_Project_Listing'!$B$16:$B$829,$B123,'N1.3_Project_Listing'!$D$16:$D$829,$B$78,'N1.3_Project_Listing'!$J$16:$J$829,AD$16,'N1.3_Project_Listing'!$G$16:$G$829,$R$15)</f>
        <v>0</v>
      </c>
      <c r="AE123" s="63">
        <f t="shared" si="179"/>
        <v>0</v>
      </c>
      <c r="AG123" s="158" t="str">
        <f t="shared" si="170"/>
        <v>-</v>
      </c>
      <c r="AH123" s="67">
        <f>SUMIFS('N1.3_Project_Listing'!$R$16:$R$829,'N1.3_Project_Listing'!$B$16:$B$829,$B123,'N1.3_Project_Listing'!$D$16:$D$829,$B$78,'N1.3_Project_Listing'!$J$16:$J$829,AH$16,'N1.3_Project_Listing'!$G$16:$G$829,$AG$15)</f>
        <v>0</v>
      </c>
      <c r="AI123" s="67">
        <f>SUMIFS('N1.3_Project_Listing'!$R$16:$R$829,'N1.3_Project_Listing'!$B$16:$B$829,$B123,'N1.3_Project_Listing'!$D$16:$D$829,$B$78,'N1.3_Project_Listing'!$J$16:$J$829,AI$16,'N1.3_Project_Listing'!$G$16:$G$829,$AG$15)</f>
        <v>0</v>
      </c>
      <c r="AJ123" s="67">
        <f>SUMIFS('N1.3_Project_Listing'!$R$16:$R$829,'N1.3_Project_Listing'!$B$16:$B$829,$B123,'N1.3_Project_Listing'!$D$16:$D$829,$B$78,'N1.3_Project_Listing'!$J$16:$J$829,AJ$16,'N1.3_Project_Listing'!$G$16:$G$829,$AG$15)</f>
        <v>0</v>
      </c>
      <c r="AK123" s="67">
        <f>SUMIFS('N1.3_Project_Listing'!$R$16:$R$829,'N1.3_Project_Listing'!$B$16:$B$829,$B123,'N1.3_Project_Listing'!$D$16:$D$829,$B$78,'N1.3_Project_Listing'!$J$16:$J$829,AK$16,'N1.3_Project_Listing'!$G$16:$G$829,$AG$15)</f>
        <v>0</v>
      </c>
      <c r="AL123" s="67">
        <f>SUMIFS('N1.3_Project_Listing'!$R$16:$R$829,'N1.3_Project_Listing'!$B$16:$B$829,$B123,'N1.3_Project_Listing'!$D$16:$D$829,$B$78,'N1.3_Project_Listing'!$J$16:$J$829,AL$16,'N1.3_Project_Listing'!$G$16:$G$829,$AG$15)</f>
        <v>0</v>
      </c>
      <c r="AM123" s="63">
        <f t="shared" si="180"/>
        <v>0</v>
      </c>
      <c r="AN123" s="116" t="s">
        <v>441</v>
      </c>
      <c r="AO123" s="67">
        <f>SUMIFS('N1.3_Project_Listing'!$P$16:$P$829,'N1.3_Project_Listing'!$B$16:$B$829,$B123,'N1.3_Project_Listing'!$D$16:$D$829,$B$78,'N1.3_Project_Listing'!$J$16:$J$829,AO$16,'N1.3_Project_Listing'!$G$16:$G$829,$AG$15)</f>
        <v>0</v>
      </c>
      <c r="AP123" s="67">
        <f>SUMIFS('N1.3_Project_Listing'!$P$16:$P$829,'N1.3_Project_Listing'!$B$16:$B$829,$B123,'N1.3_Project_Listing'!$D$16:$D$829,$B$78,'N1.3_Project_Listing'!$J$16:$J$829,AP$16,'N1.3_Project_Listing'!$G$16:$G$829,$AG$15)</f>
        <v>0</v>
      </c>
      <c r="AQ123" s="67">
        <f>SUMIFS('N1.3_Project_Listing'!$P$16:$P$829,'N1.3_Project_Listing'!$B$16:$B$829,$B123,'N1.3_Project_Listing'!$D$16:$D$829,$B$78,'N1.3_Project_Listing'!$J$16:$J$829,AQ$16,'N1.3_Project_Listing'!$G$16:$G$829,$AG$15)</f>
        <v>0</v>
      </c>
      <c r="AR123" s="67">
        <f>SUMIFS('N1.3_Project_Listing'!$P$16:$P$829,'N1.3_Project_Listing'!$B$16:$B$829,$B123,'N1.3_Project_Listing'!$D$16:$D$829,$B$78,'N1.3_Project_Listing'!$J$16:$J$829,AR$16,'N1.3_Project_Listing'!$G$16:$G$829,$AG$15)</f>
        <v>0</v>
      </c>
      <c r="AS123" s="67">
        <f>SUMIFS('N1.3_Project_Listing'!$P$16:$P$829,'N1.3_Project_Listing'!$B$16:$B$829,$B123,'N1.3_Project_Listing'!$D$16:$D$829,$B$78,'N1.3_Project_Listing'!$J$16:$J$829,AS$16,'N1.3_Project_Listing'!$G$16:$G$829,$AG$15)</f>
        <v>0</v>
      </c>
      <c r="AT123" s="63">
        <f t="shared" si="181"/>
        <v>0</v>
      </c>
      <c r="AV123" s="158" t="str">
        <f t="shared" si="171"/>
        <v>-</v>
      </c>
      <c r="AW123" s="67">
        <f>SUMIFS('N1.3_Project_Listing'!$R$16:$R$829,'N1.3_Project_Listing'!$B$16:$B$829,$B123,'N1.3_Project_Listing'!$D$16:$D$829,$B$78,'N1.3_Project_Listing'!$J$16:$J$829,AW$16,'N1.3_Project_Listing'!$G$16:$G$829,$AV$15)</f>
        <v>0</v>
      </c>
      <c r="AX123" s="67">
        <f>SUMIFS('N1.3_Project_Listing'!$R$16:$R$829,'N1.3_Project_Listing'!$B$16:$B$829,$B123,'N1.3_Project_Listing'!$D$16:$D$829,$B$78,'N1.3_Project_Listing'!$J$16:$J$829,AX$16,'N1.3_Project_Listing'!$G$16:$G$829,$AV$15)</f>
        <v>0</v>
      </c>
      <c r="AY123" s="67">
        <f>SUMIFS('N1.3_Project_Listing'!$R$16:$R$829,'N1.3_Project_Listing'!$B$16:$B$829,$B123,'N1.3_Project_Listing'!$D$16:$D$829,$B$78,'N1.3_Project_Listing'!$J$16:$J$829,AY$16,'N1.3_Project_Listing'!$G$16:$G$829,$AV$15)</f>
        <v>0</v>
      </c>
      <c r="AZ123" s="67">
        <f>SUMIFS('N1.3_Project_Listing'!$R$16:$R$829,'N1.3_Project_Listing'!$B$16:$B$829,$B123,'N1.3_Project_Listing'!$D$16:$D$829,$B$78,'N1.3_Project_Listing'!$J$16:$J$829,AZ$16,'N1.3_Project_Listing'!$G$16:$G$829,$AV$15)</f>
        <v>0</v>
      </c>
      <c r="BA123" s="67">
        <f>SUMIFS('N1.3_Project_Listing'!$R$16:$R$829,'N1.3_Project_Listing'!$B$16:$B$829,$B123,'N1.3_Project_Listing'!$D$16:$D$829,$B$78,'N1.3_Project_Listing'!$J$16:$J$829,BA$16,'N1.3_Project_Listing'!$G$16:$G$829,$AV$15)</f>
        <v>0</v>
      </c>
      <c r="BB123" s="63">
        <f t="shared" si="182"/>
        <v>0</v>
      </c>
      <c r="BC123" s="116" t="s">
        <v>441</v>
      </c>
      <c r="BD123" s="67">
        <f>SUMIFS('N1.3_Project_Listing'!$P$16:$P$829,'N1.3_Project_Listing'!$B$16:$B$829,$B123,'N1.3_Project_Listing'!$D$16:$D$829,$B$78,'N1.3_Project_Listing'!$J$16:$J$829,BD$16,'N1.3_Project_Listing'!$G$16:$G$829,$AV$15)</f>
        <v>0</v>
      </c>
      <c r="BE123" s="67">
        <f>SUMIFS('N1.3_Project_Listing'!$P$16:$P$829,'N1.3_Project_Listing'!$B$16:$B$829,$B123,'N1.3_Project_Listing'!$D$16:$D$829,$B$78,'N1.3_Project_Listing'!$J$16:$J$829,BE$16,'N1.3_Project_Listing'!$G$16:$G$829,$AV$15)</f>
        <v>0</v>
      </c>
      <c r="BF123" s="67">
        <f>SUMIFS('N1.3_Project_Listing'!$P$16:$P$829,'N1.3_Project_Listing'!$B$16:$B$829,$B123,'N1.3_Project_Listing'!$D$16:$D$829,$B$78,'N1.3_Project_Listing'!$J$16:$J$829,BF$16,'N1.3_Project_Listing'!$G$16:$G$829,$AV$15)</f>
        <v>0</v>
      </c>
      <c r="BG123" s="67">
        <f>SUMIFS('N1.3_Project_Listing'!$P$16:$P$829,'N1.3_Project_Listing'!$B$16:$B$829,$B123,'N1.3_Project_Listing'!$D$16:$D$829,$B$78,'N1.3_Project_Listing'!$J$16:$J$829,BG$16,'N1.3_Project_Listing'!$G$16:$G$829,$AV$15)</f>
        <v>0</v>
      </c>
      <c r="BH123" s="67">
        <f>SUMIFS('N1.3_Project_Listing'!$P$16:$P$829,'N1.3_Project_Listing'!$B$16:$B$829,$B123,'N1.3_Project_Listing'!$D$16:$D$829,$B$78,'N1.3_Project_Listing'!$J$16:$J$829,BH$16,'N1.3_Project_Listing'!$G$16:$G$829,$AV$15)</f>
        <v>0</v>
      </c>
      <c r="BI123" s="63">
        <f t="shared" si="183"/>
        <v>0</v>
      </c>
      <c r="BK123" s="158" t="str">
        <f t="shared" si="172"/>
        <v>-</v>
      </c>
      <c r="BL123" s="67">
        <f>SUMIFS('N1.3_Project_Listing'!$R$16:$R$829,'N1.3_Project_Listing'!$B$16:$B$829,$B123,'N1.3_Project_Listing'!$D$16:$D$829,$B$78,'N1.3_Project_Listing'!$J$16:$J$829,BL$16,'N1.3_Project_Listing'!$G$16:$G$829,$BK$15)</f>
        <v>0</v>
      </c>
      <c r="BM123" s="67">
        <f>SUMIFS('N1.3_Project_Listing'!$R$16:$R$829,'N1.3_Project_Listing'!$B$16:$B$829,$B123,'N1.3_Project_Listing'!$D$16:$D$829,$B$78,'N1.3_Project_Listing'!$J$16:$J$829,BM$16,'N1.3_Project_Listing'!$G$16:$G$829,$BK$15)</f>
        <v>0</v>
      </c>
      <c r="BN123" s="67">
        <f>SUMIFS('N1.3_Project_Listing'!$R$16:$R$829,'N1.3_Project_Listing'!$B$16:$B$829,$B123,'N1.3_Project_Listing'!$D$16:$D$829,$B$78,'N1.3_Project_Listing'!$J$16:$J$829,BN$16,'N1.3_Project_Listing'!$G$16:$G$829,$BK$15)</f>
        <v>0</v>
      </c>
      <c r="BO123" s="67">
        <f>SUMIFS('N1.3_Project_Listing'!$R$16:$R$829,'N1.3_Project_Listing'!$B$16:$B$829,$B123,'N1.3_Project_Listing'!$D$16:$D$829,$B$78,'N1.3_Project_Listing'!$J$16:$J$829,BO$16,'N1.3_Project_Listing'!$G$16:$G$829,$BK$15)</f>
        <v>0</v>
      </c>
      <c r="BP123" s="67">
        <f>SUMIFS('N1.3_Project_Listing'!$R$16:$R$829,'N1.3_Project_Listing'!$B$16:$B$829,$B123,'N1.3_Project_Listing'!$D$16:$D$829,$B$78,'N1.3_Project_Listing'!$J$16:$J$829,BP$16,'N1.3_Project_Listing'!$G$16:$G$829,$BK$15)</f>
        <v>0</v>
      </c>
      <c r="BQ123" s="63">
        <f t="shared" si="184"/>
        <v>0</v>
      </c>
      <c r="BR123" s="116" t="s">
        <v>441</v>
      </c>
      <c r="BS123" s="67">
        <f>SUMIFS('N1.3_Project_Listing'!$P$16:$P$829,'N1.3_Project_Listing'!$B$16:$B$829,$B123,'N1.3_Project_Listing'!$D$16:$D$829,$B$78,'N1.3_Project_Listing'!$J$16:$J$829,BS$16,'N1.3_Project_Listing'!$G$16:$G$829,$BK$15)</f>
        <v>0</v>
      </c>
      <c r="BT123" s="67">
        <f>SUMIFS('N1.3_Project_Listing'!$P$16:$P$829,'N1.3_Project_Listing'!$B$16:$B$829,$B123,'N1.3_Project_Listing'!$D$16:$D$829,$B$78,'N1.3_Project_Listing'!$J$16:$J$829,BT$16,'N1.3_Project_Listing'!$G$16:$G$829,$BK$15)</f>
        <v>0</v>
      </c>
      <c r="BU123" s="67">
        <f>SUMIFS('N1.3_Project_Listing'!$P$16:$P$829,'N1.3_Project_Listing'!$B$16:$B$829,$B123,'N1.3_Project_Listing'!$D$16:$D$829,$B$78,'N1.3_Project_Listing'!$J$16:$J$829,BU$16,'N1.3_Project_Listing'!$G$16:$G$829,$BK$15)</f>
        <v>0</v>
      </c>
      <c r="BV123" s="67">
        <f>SUMIFS('N1.3_Project_Listing'!$P$16:$P$829,'N1.3_Project_Listing'!$B$16:$B$829,$B123,'N1.3_Project_Listing'!$D$16:$D$829,$B$78,'N1.3_Project_Listing'!$J$16:$J$829,BV$16,'N1.3_Project_Listing'!$G$16:$G$829,$BK$15)</f>
        <v>0</v>
      </c>
      <c r="BW123" s="67">
        <f>SUMIFS('N1.3_Project_Listing'!$P$16:$P$829,'N1.3_Project_Listing'!$B$16:$B$829,$B123,'N1.3_Project_Listing'!$D$16:$D$829,$B$78,'N1.3_Project_Listing'!$J$16:$J$829,BW$16,'N1.3_Project_Listing'!$G$16:$G$829,$BK$15)</f>
        <v>0</v>
      </c>
      <c r="BX123" s="63">
        <f t="shared" si="185"/>
        <v>0</v>
      </c>
    </row>
    <row r="124" spans="2:76" hidden="1">
      <c r="B124" s="132" t="str">
        <f t="shared" si="197"/>
        <v>No entry required</v>
      </c>
      <c r="C124" s="158" t="str">
        <f t="shared" si="197"/>
        <v>-</v>
      </c>
      <c r="D124" s="63">
        <f t="shared" si="198"/>
        <v>0</v>
      </c>
      <c r="E124" s="63">
        <f t="shared" si="199"/>
        <v>0</v>
      </c>
      <c r="F124" s="63">
        <f t="shared" si="200"/>
        <v>0</v>
      </c>
      <c r="G124" s="63">
        <f t="shared" si="201"/>
        <v>0</v>
      </c>
      <c r="H124" s="63">
        <f t="shared" si="202"/>
        <v>0</v>
      </c>
      <c r="I124" s="63">
        <f t="shared" si="203"/>
        <v>0</v>
      </c>
      <c r="J124" s="116" t="s">
        <v>441</v>
      </c>
      <c r="K124" s="63">
        <f t="shared" si="204"/>
        <v>0</v>
      </c>
      <c r="L124" s="63">
        <f t="shared" si="205"/>
        <v>0</v>
      </c>
      <c r="M124" s="63">
        <f t="shared" si="206"/>
        <v>0</v>
      </c>
      <c r="N124" s="63">
        <f t="shared" si="207"/>
        <v>0</v>
      </c>
      <c r="O124" s="63">
        <f t="shared" si="208"/>
        <v>0</v>
      </c>
      <c r="P124" s="63">
        <f t="shared" si="209"/>
        <v>0</v>
      </c>
      <c r="R124" s="158" t="str">
        <f t="shared" ref="R124:R137" si="210">R61</f>
        <v>-</v>
      </c>
      <c r="S124" s="67">
        <f>SUMIFS('N1.3_Project_Listing'!$R$16:$R$829,'N1.3_Project_Listing'!$B$16:$B$829,$B124,'N1.3_Project_Listing'!$D$16:$D$829,$B$78,'N1.3_Project_Listing'!$J$16:$J$829,S$16,'N1.3_Project_Listing'!$G$16:$G$829,$R$15)</f>
        <v>0</v>
      </c>
      <c r="T124" s="67">
        <f>SUMIFS('N1.3_Project_Listing'!$R$16:$R$829,'N1.3_Project_Listing'!$B$16:$B$829,$B124,'N1.3_Project_Listing'!$D$16:$D$829,$B$78,'N1.3_Project_Listing'!$J$16:$J$829,T$16,'N1.3_Project_Listing'!$G$16:$G$829,$R$15)</f>
        <v>0</v>
      </c>
      <c r="U124" s="67">
        <f>SUMIFS('N1.3_Project_Listing'!$R$16:$R$829,'N1.3_Project_Listing'!$B$16:$B$829,$B124,'N1.3_Project_Listing'!$D$16:$D$829,$B$78,'N1.3_Project_Listing'!$J$16:$J$829,U$16,'N1.3_Project_Listing'!$G$16:$G$829,$R$15)</f>
        <v>0</v>
      </c>
      <c r="V124" s="67">
        <f>SUMIFS('N1.3_Project_Listing'!$R$16:$R$829,'N1.3_Project_Listing'!$B$16:$B$829,$B124,'N1.3_Project_Listing'!$D$16:$D$829,$B$78,'N1.3_Project_Listing'!$J$16:$J$829,V$16,'N1.3_Project_Listing'!$G$16:$G$829,$R$15)</f>
        <v>0</v>
      </c>
      <c r="W124" s="67">
        <f>SUMIFS('N1.3_Project_Listing'!$R$16:$R$829,'N1.3_Project_Listing'!$B$16:$B$829,$B124,'N1.3_Project_Listing'!$D$16:$D$829,$B$78,'N1.3_Project_Listing'!$J$16:$J$829,W$16,'N1.3_Project_Listing'!$G$16:$G$829,$R$15)</f>
        <v>0</v>
      </c>
      <c r="X124" s="63">
        <f t="shared" ref="X124:X137" si="211">SUM(S124:W124)</f>
        <v>0</v>
      </c>
      <c r="Y124" s="116" t="s">
        <v>441</v>
      </c>
      <c r="Z124" s="67">
        <f>SUMIFS('N1.3_Project_Listing'!$P$16:$P$829,'N1.3_Project_Listing'!$B$16:$B$829,$B124,'N1.3_Project_Listing'!$D$16:$D$829,$B$78,'N1.3_Project_Listing'!$J$16:$J$829,Z$16,'N1.3_Project_Listing'!$G$16:$G$829,$R$15)</f>
        <v>0</v>
      </c>
      <c r="AA124" s="67">
        <f>SUMIFS('N1.3_Project_Listing'!$P$16:$P$829,'N1.3_Project_Listing'!$B$16:$B$829,$B124,'N1.3_Project_Listing'!$D$16:$D$829,$B$78,'N1.3_Project_Listing'!$J$16:$J$829,AA$16,'N1.3_Project_Listing'!$G$16:$G$829,$R$15)</f>
        <v>0</v>
      </c>
      <c r="AB124" s="67">
        <f>SUMIFS('N1.3_Project_Listing'!$P$16:$P$829,'N1.3_Project_Listing'!$B$16:$B$829,$B124,'N1.3_Project_Listing'!$D$16:$D$829,$B$78,'N1.3_Project_Listing'!$J$16:$J$829,AB$16,'N1.3_Project_Listing'!$G$16:$G$829,$R$15)</f>
        <v>0</v>
      </c>
      <c r="AC124" s="67">
        <f>SUMIFS('N1.3_Project_Listing'!$P$16:$P$829,'N1.3_Project_Listing'!$B$16:$B$829,$B124,'N1.3_Project_Listing'!$D$16:$D$829,$B$78,'N1.3_Project_Listing'!$J$16:$J$829,AC$16,'N1.3_Project_Listing'!$G$16:$G$829,$R$15)</f>
        <v>0</v>
      </c>
      <c r="AD124" s="67">
        <f>SUMIFS('N1.3_Project_Listing'!$P$16:$P$829,'N1.3_Project_Listing'!$B$16:$B$829,$B124,'N1.3_Project_Listing'!$D$16:$D$829,$B$78,'N1.3_Project_Listing'!$J$16:$J$829,AD$16,'N1.3_Project_Listing'!$G$16:$G$829,$R$15)</f>
        <v>0</v>
      </c>
      <c r="AE124" s="63">
        <f t="shared" ref="AE124:AE137" si="212">SUM(Z124:AD124)</f>
        <v>0</v>
      </c>
      <c r="AG124" s="158" t="str">
        <f t="shared" ref="AG124:AG137" si="213">AG61</f>
        <v>-</v>
      </c>
      <c r="AH124" s="67">
        <f>SUMIFS('N1.3_Project_Listing'!$R$16:$R$829,'N1.3_Project_Listing'!$B$16:$B$829,$B124,'N1.3_Project_Listing'!$D$16:$D$829,$B$78,'N1.3_Project_Listing'!$J$16:$J$829,AH$16,'N1.3_Project_Listing'!$G$16:$G$829,$AG$15)</f>
        <v>0</v>
      </c>
      <c r="AI124" s="67">
        <f>SUMIFS('N1.3_Project_Listing'!$R$16:$R$829,'N1.3_Project_Listing'!$B$16:$B$829,$B124,'N1.3_Project_Listing'!$D$16:$D$829,$B$78,'N1.3_Project_Listing'!$J$16:$J$829,AI$16,'N1.3_Project_Listing'!$G$16:$G$829,$AG$15)</f>
        <v>0</v>
      </c>
      <c r="AJ124" s="67">
        <f>SUMIFS('N1.3_Project_Listing'!$R$16:$R$829,'N1.3_Project_Listing'!$B$16:$B$829,$B124,'N1.3_Project_Listing'!$D$16:$D$829,$B$78,'N1.3_Project_Listing'!$J$16:$J$829,AJ$16,'N1.3_Project_Listing'!$G$16:$G$829,$AG$15)</f>
        <v>0</v>
      </c>
      <c r="AK124" s="67">
        <f>SUMIFS('N1.3_Project_Listing'!$R$16:$R$829,'N1.3_Project_Listing'!$B$16:$B$829,$B124,'N1.3_Project_Listing'!$D$16:$D$829,$B$78,'N1.3_Project_Listing'!$J$16:$J$829,AK$16,'N1.3_Project_Listing'!$G$16:$G$829,$AG$15)</f>
        <v>0</v>
      </c>
      <c r="AL124" s="67">
        <f>SUMIFS('N1.3_Project_Listing'!$R$16:$R$829,'N1.3_Project_Listing'!$B$16:$B$829,$B124,'N1.3_Project_Listing'!$D$16:$D$829,$B$78,'N1.3_Project_Listing'!$J$16:$J$829,AL$16,'N1.3_Project_Listing'!$G$16:$G$829,$AG$15)</f>
        <v>0</v>
      </c>
      <c r="AM124" s="63">
        <f t="shared" ref="AM124:AM137" si="214">SUM(AH124:AL124)</f>
        <v>0</v>
      </c>
      <c r="AN124" s="116" t="s">
        <v>441</v>
      </c>
      <c r="AO124" s="67">
        <f>SUMIFS('N1.3_Project_Listing'!$P$16:$P$829,'N1.3_Project_Listing'!$B$16:$B$829,$B124,'N1.3_Project_Listing'!$D$16:$D$829,$B$78,'N1.3_Project_Listing'!$J$16:$J$829,AO$16,'N1.3_Project_Listing'!$G$16:$G$829,$AG$15)</f>
        <v>0</v>
      </c>
      <c r="AP124" s="67">
        <f>SUMIFS('N1.3_Project_Listing'!$P$16:$P$829,'N1.3_Project_Listing'!$B$16:$B$829,$B124,'N1.3_Project_Listing'!$D$16:$D$829,$B$78,'N1.3_Project_Listing'!$J$16:$J$829,AP$16,'N1.3_Project_Listing'!$G$16:$G$829,$AG$15)</f>
        <v>0</v>
      </c>
      <c r="AQ124" s="67">
        <f>SUMIFS('N1.3_Project_Listing'!$P$16:$P$829,'N1.3_Project_Listing'!$B$16:$B$829,$B124,'N1.3_Project_Listing'!$D$16:$D$829,$B$78,'N1.3_Project_Listing'!$J$16:$J$829,AQ$16,'N1.3_Project_Listing'!$G$16:$G$829,$AG$15)</f>
        <v>0</v>
      </c>
      <c r="AR124" s="67">
        <f>SUMIFS('N1.3_Project_Listing'!$P$16:$P$829,'N1.3_Project_Listing'!$B$16:$B$829,$B124,'N1.3_Project_Listing'!$D$16:$D$829,$B$78,'N1.3_Project_Listing'!$J$16:$J$829,AR$16,'N1.3_Project_Listing'!$G$16:$G$829,$AG$15)</f>
        <v>0</v>
      </c>
      <c r="AS124" s="67">
        <f>SUMIFS('N1.3_Project_Listing'!$P$16:$P$829,'N1.3_Project_Listing'!$B$16:$B$829,$B124,'N1.3_Project_Listing'!$D$16:$D$829,$B$78,'N1.3_Project_Listing'!$J$16:$J$829,AS$16,'N1.3_Project_Listing'!$G$16:$G$829,$AG$15)</f>
        <v>0</v>
      </c>
      <c r="AT124" s="63">
        <f t="shared" ref="AT124:AT137" si="215">SUM(AO124:AS124)</f>
        <v>0</v>
      </c>
      <c r="AV124" s="158" t="str">
        <f t="shared" ref="AV124:AV137" si="216">AV61</f>
        <v>-</v>
      </c>
      <c r="AW124" s="67">
        <f>SUMIFS('N1.3_Project_Listing'!$R$16:$R$829,'N1.3_Project_Listing'!$B$16:$B$829,$B124,'N1.3_Project_Listing'!$D$16:$D$829,$B$78,'N1.3_Project_Listing'!$J$16:$J$829,AW$16,'N1.3_Project_Listing'!$G$16:$G$829,$AV$15)</f>
        <v>0</v>
      </c>
      <c r="AX124" s="67">
        <f>SUMIFS('N1.3_Project_Listing'!$R$16:$R$829,'N1.3_Project_Listing'!$B$16:$B$829,$B124,'N1.3_Project_Listing'!$D$16:$D$829,$B$78,'N1.3_Project_Listing'!$J$16:$J$829,AX$16,'N1.3_Project_Listing'!$G$16:$G$829,$AV$15)</f>
        <v>0</v>
      </c>
      <c r="AY124" s="67">
        <f>SUMIFS('N1.3_Project_Listing'!$R$16:$R$829,'N1.3_Project_Listing'!$B$16:$B$829,$B124,'N1.3_Project_Listing'!$D$16:$D$829,$B$78,'N1.3_Project_Listing'!$J$16:$J$829,AY$16,'N1.3_Project_Listing'!$G$16:$G$829,$AV$15)</f>
        <v>0</v>
      </c>
      <c r="AZ124" s="67">
        <f>SUMIFS('N1.3_Project_Listing'!$R$16:$R$829,'N1.3_Project_Listing'!$B$16:$B$829,$B124,'N1.3_Project_Listing'!$D$16:$D$829,$B$78,'N1.3_Project_Listing'!$J$16:$J$829,AZ$16,'N1.3_Project_Listing'!$G$16:$G$829,$AV$15)</f>
        <v>0</v>
      </c>
      <c r="BA124" s="67">
        <f>SUMIFS('N1.3_Project_Listing'!$R$16:$R$829,'N1.3_Project_Listing'!$B$16:$B$829,$B124,'N1.3_Project_Listing'!$D$16:$D$829,$B$78,'N1.3_Project_Listing'!$J$16:$J$829,BA$16,'N1.3_Project_Listing'!$G$16:$G$829,$AV$15)</f>
        <v>0</v>
      </c>
      <c r="BB124" s="63">
        <f t="shared" ref="BB124:BB137" si="217">SUM(AW124:BA124)</f>
        <v>0</v>
      </c>
      <c r="BC124" s="116" t="s">
        <v>441</v>
      </c>
      <c r="BD124" s="67">
        <f>SUMIFS('N1.3_Project_Listing'!$P$16:$P$829,'N1.3_Project_Listing'!$B$16:$B$829,$B124,'N1.3_Project_Listing'!$D$16:$D$829,$B$78,'N1.3_Project_Listing'!$J$16:$J$829,BD$16,'N1.3_Project_Listing'!$G$16:$G$829,$AV$15)</f>
        <v>0</v>
      </c>
      <c r="BE124" s="67">
        <f>SUMIFS('N1.3_Project_Listing'!$P$16:$P$829,'N1.3_Project_Listing'!$B$16:$B$829,$B124,'N1.3_Project_Listing'!$D$16:$D$829,$B$78,'N1.3_Project_Listing'!$J$16:$J$829,BE$16,'N1.3_Project_Listing'!$G$16:$G$829,$AV$15)</f>
        <v>0</v>
      </c>
      <c r="BF124" s="67">
        <f>SUMIFS('N1.3_Project_Listing'!$P$16:$P$829,'N1.3_Project_Listing'!$B$16:$B$829,$B124,'N1.3_Project_Listing'!$D$16:$D$829,$B$78,'N1.3_Project_Listing'!$J$16:$J$829,BF$16,'N1.3_Project_Listing'!$G$16:$G$829,$AV$15)</f>
        <v>0</v>
      </c>
      <c r="BG124" s="67">
        <f>SUMIFS('N1.3_Project_Listing'!$P$16:$P$829,'N1.3_Project_Listing'!$B$16:$B$829,$B124,'N1.3_Project_Listing'!$D$16:$D$829,$B$78,'N1.3_Project_Listing'!$J$16:$J$829,BG$16,'N1.3_Project_Listing'!$G$16:$G$829,$AV$15)</f>
        <v>0</v>
      </c>
      <c r="BH124" s="67">
        <f>SUMIFS('N1.3_Project_Listing'!$P$16:$P$829,'N1.3_Project_Listing'!$B$16:$B$829,$B124,'N1.3_Project_Listing'!$D$16:$D$829,$B$78,'N1.3_Project_Listing'!$J$16:$J$829,BH$16,'N1.3_Project_Listing'!$G$16:$G$829,$AV$15)</f>
        <v>0</v>
      </c>
      <c r="BI124" s="63">
        <f t="shared" ref="BI124:BI137" si="218">SUM(BD124:BH124)</f>
        <v>0</v>
      </c>
      <c r="BK124" s="158" t="str">
        <f t="shared" ref="BK124:BK137" si="219">BK61</f>
        <v>-</v>
      </c>
      <c r="BL124" s="67">
        <f>SUMIFS('N1.3_Project_Listing'!$R$16:$R$829,'N1.3_Project_Listing'!$B$16:$B$829,$B124,'N1.3_Project_Listing'!$D$16:$D$829,$B$78,'N1.3_Project_Listing'!$J$16:$J$829,BL$16,'N1.3_Project_Listing'!$G$16:$G$829,$BK$15)</f>
        <v>0</v>
      </c>
      <c r="BM124" s="67">
        <f>SUMIFS('N1.3_Project_Listing'!$R$16:$R$829,'N1.3_Project_Listing'!$B$16:$B$829,$B124,'N1.3_Project_Listing'!$D$16:$D$829,$B$78,'N1.3_Project_Listing'!$J$16:$J$829,BM$16,'N1.3_Project_Listing'!$G$16:$G$829,$BK$15)</f>
        <v>0</v>
      </c>
      <c r="BN124" s="67">
        <f>SUMIFS('N1.3_Project_Listing'!$R$16:$R$829,'N1.3_Project_Listing'!$B$16:$B$829,$B124,'N1.3_Project_Listing'!$D$16:$D$829,$B$78,'N1.3_Project_Listing'!$J$16:$J$829,BN$16,'N1.3_Project_Listing'!$G$16:$G$829,$BK$15)</f>
        <v>0</v>
      </c>
      <c r="BO124" s="67">
        <f>SUMIFS('N1.3_Project_Listing'!$R$16:$R$829,'N1.3_Project_Listing'!$B$16:$B$829,$B124,'N1.3_Project_Listing'!$D$16:$D$829,$B$78,'N1.3_Project_Listing'!$J$16:$J$829,BO$16,'N1.3_Project_Listing'!$G$16:$G$829,$BK$15)</f>
        <v>0</v>
      </c>
      <c r="BP124" s="67">
        <f>SUMIFS('N1.3_Project_Listing'!$R$16:$R$829,'N1.3_Project_Listing'!$B$16:$B$829,$B124,'N1.3_Project_Listing'!$D$16:$D$829,$B$78,'N1.3_Project_Listing'!$J$16:$J$829,BP$16,'N1.3_Project_Listing'!$G$16:$G$829,$BK$15)</f>
        <v>0</v>
      </c>
      <c r="BQ124" s="63">
        <f t="shared" ref="BQ124:BQ137" si="220">SUM(BL124:BP124)</f>
        <v>0</v>
      </c>
      <c r="BR124" s="116" t="s">
        <v>441</v>
      </c>
      <c r="BS124" s="67">
        <f>SUMIFS('N1.3_Project_Listing'!$P$16:$P$829,'N1.3_Project_Listing'!$B$16:$B$829,$B124,'N1.3_Project_Listing'!$D$16:$D$829,$B$78,'N1.3_Project_Listing'!$J$16:$J$829,BS$16,'N1.3_Project_Listing'!$G$16:$G$829,$BK$15)</f>
        <v>0</v>
      </c>
      <c r="BT124" s="67">
        <f>SUMIFS('N1.3_Project_Listing'!$P$16:$P$829,'N1.3_Project_Listing'!$B$16:$B$829,$B124,'N1.3_Project_Listing'!$D$16:$D$829,$B$78,'N1.3_Project_Listing'!$J$16:$J$829,BT$16,'N1.3_Project_Listing'!$G$16:$G$829,$BK$15)</f>
        <v>0</v>
      </c>
      <c r="BU124" s="67">
        <f>SUMIFS('N1.3_Project_Listing'!$P$16:$P$829,'N1.3_Project_Listing'!$B$16:$B$829,$B124,'N1.3_Project_Listing'!$D$16:$D$829,$B$78,'N1.3_Project_Listing'!$J$16:$J$829,BU$16,'N1.3_Project_Listing'!$G$16:$G$829,$BK$15)</f>
        <v>0</v>
      </c>
      <c r="BV124" s="67">
        <f>SUMIFS('N1.3_Project_Listing'!$P$16:$P$829,'N1.3_Project_Listing'!$B$16:$B$829,$B124,'N1.3_Project_Listing'!$D$16:$D$829,$B$78,'N1.3_Project_Listing'!$J$16:$J$829,BV$16,'N1.3_Project_Listing'!$G$16:$G$829,$BK$15)</f>
        <v>0</v>
      </c>
      <c r="BW124" s="67">
        <f>SUMIFS('N1.3_Project_Listing'!$P$16:$P$829,'N1.3_Project_Listing'!$B$16:$B$829,$B124,'N1.3_Project_Listing'!$D$16:$D$829,$B$78,'N1.3_Project_Listing'!$J$16:$J$829,BW$16,'N1.3_Project_Listing'!$G$16:$G$829,$BK$15)</f>
        <v>0</v>
      </c>
      <c r="BX124" s="63">
        <f t="shared" ref="BX124:BX137" si="221">SUM(BS124:BW124)</f>
        <v>0</v>
      </c>
    </row>
    <row r="125" spans="2:76" hidden="1">
      <c r="B125" s="132" t="str">
        <f t="shared" si="197"/>
        <v>No entry required</v>
      </c>
      <c r="C125" s="158" t="str">
        <f t="shared" si="197"/>
        <v>-</v>
      </c>
      <c r="D125" s="63">
        <f t="shared" si="198"/>
        <v>0</v>
      </c>
      <c r="E125" s="63">
        <f t="shared" si="199"/>
        <v>0</v>
      </c>
      <c r="F125" s="63">
        <f t="shared" si="200"/>
        <v>0</v>
      </c>
      <c r="G125" s="63">
        <f t="shared" si="201"/>
        <v>0</v>
      </c>
      <c r="H125" s="63">
        <f t="shared" si="202"/>
        <v>0</v>
      </c>
      <c r="I125" s="63">
        <f t="shared" si="203"/>
        <v>0</v>
      </c>
      <c r="J125" s="116" t="s">
        <v>441</v>
      </c>
      <c r="K125" s="63">
        <f t="shared" si="204"/>
        <v>0</v>
      </c>
      <c r="L125" s="63">
        <f t="shared" si="205"/>
        <v>0</v>
      </c>
      <c r="M125" s="63">
        <f t="shared" si="206"/>
        <v>0</v>
      </c>
      <c r="N125" s="63">
        <f t="shared" si="207"/>
        <v>0</v>
      </c>
      <c r="O125" s="63">
        <f t="shared" si="208"/>
        <v>0</v>
      </c>
      <c r="P125" s="63">
        <f t="shared" si="209"/>
        <v>0</v>
      </c>
      <c r="R125" s="158" t="str">
        <f t="shared" si="210"/>
        <v>-</v>
      </c>
      <c r="S125" s="67">
        <f>SUMIFS('N1.3_Project_Listing'!$R$16:$R$829,'N1.3_Project_Listing'!$B$16:$B$829,$B125,'N1.3_Project_Listing'!$D$16:$D$829,$B$78,'N1.3_Project_Listing'!$J$16:$J$829,S$16,'N1.3_Project_Listing'!$G$16:$G$829,$R$15)</f>
        <v>0</v>
      </c>
      <c r="T125" s="67">
        <f>SUMIFS('N1.3_Project_Listing'!$R$16:$R$829,'N1.3_Project_Listing'!$B$16:$B$829,$B125,'N1.3_Project_Listing'!$D$16:$D$829,$B$78,'N1.3_Project_Listing'!$J$16:$J$829,T$16,'N1.3_Project_Listing'!$G$16:$G$829,$R$15)</f>
        <v>0</v>
      </c>
      <c r="U125" s="67">
        <f>SUMIFS('N1.3_Project_Listing'!$R$16:$R$829,'N1.3_Project_Listing'!$B$16:$B$829,$B125,'N1.3_Project_Listing'!$D$16:$D$829,$B$78,'N1.3_Project_Listing'!$J$16:$J$829,U$16,'N1.3_Project_Listing'!$G$16:$G$829,$R$15)</f>
        <v>0</v>
      </c>
      <c r="V125" s="67">
        <f>SUMIFS('N1.3_Project_Listing'!$R$16:$R$829,'N1.3_Project_Listing'!$B$16:$B$829,$B125,'N1.3_Project_Listing'!$D$16:$D$829,$B$78,'N1.3_Project_Listing'!$J$16:$J$829,V$16,'N1.3_Project_Listing'!$G$16:$G$829,$R$15)</f>
        <v>0</v>
      </c>
      <c r="W125" s="67">
        <f>SUMIFS('N1.3_Project_Listing'!$R$16:$R$829,'N1.3_Project_Listing'!$B$16:$B$829,$B125,'N1.3_Project_Listing'!$D$16:$D$829,$B$78,'N1.3_Project_Listing'!$J$16:$J$829,W$16,'N1.3_Project_Listing'!$G$16:$G$829,$R$15)</f>
        <v>0</v>
      </c>
      <c r="X125" s="63">
        <f t="shared" si="211"/>
        <v>0</v>
      </c>
      <c r="Y125" s="116" t="s">
        <v>441</v>
      </c>
      <c r="Z125" s="67">
        <f>SUMIFS('N1.3_Project_Listing'!$P$16:$P$829,'N1.3_Project_Listing'!$B$16:$B$829,$B125,'N1.3_Project_Listing'!$D$16:$D$829,$B$78,'N1.3_Project_Listing'!$J$16:$J$829,Z$16,'N1.3_Project_Listing'!$G$16:$G$829,$R$15)</f>
        <v>0</v>
      </c>
      <c r="AA125" s="67">
        <f>SUMIFS('N1.3_Project_Listing'!$P$16:$P$829,'N1.3_Project_Listing'!$B$16:$B$829,$B125,'N1.3_Project_Listing'!$D$16:$D$829,$B$78,'N1.3_Project_Listing'!$J$16:$J$829,AA$16,'N1.3_Project_Listing'!$G$16:$G$829,$R$15)</f>
        <v>0</v>
      </c>
      <c r="AB125" s="67">
        <f>SUMIFS('N1.3_Project_Listing'!$P$16:$P$829,'N1.3_Project_Listing'!$B$16:$B$829,$B125,'N1.3_Project_Listing'!$D$16:$D$829,$B$78,'N1.3_Project_Listing'!$J$16:$J$829,AB$16,'N1.3_Project_Listing'!$G$16:$G$829,$R$15)</f>
        <v>0</v>
      </c>
      <c r="AC125" s="67">
        <f>SUMIFS('N1.3_Project_Listing'!$P$16:$P$829,'N1.3_Project_Listing'!$B$16:$B$829,$B125,'N1.3_Project_Listing'!$D$16:$D$829,$B$78,'N1.3_Project_Listing'!$J$16:$J$829,AC$16,'N1.3_Project_Listing'!$G$16:$G$829,$R$15)</f>
        <v>0</v>
      </c>
      <c r="AD125" s="67">
        <f>SUMIFS('N1.3_Project_Listing'!$P$16:$P$829,'N1.3_Project_Listing'!$B$16:$B$829,$B125,'N1.3_Project_Listing'!$D$16:$D$829,$B$78,'N1.3_Project_Listing'!$J$16:$J$829,AD$16,'N1.3_Project_Listing'!$G$16:$G$829,$R$15)</f>
        <v>0</v>
      </c>
      <c r="AE125" s="63">
        <f t="shared" si="212"/>
        <v>0</v>
      </c>
      <c r="AG125" s="158" t="str">
        <f t="shared" si="213"/>
        <v>-</v>
      </c>
      <c r="AH125" s="67">
        <f>SUMIFS('N1.3_Project_Listing'!$R$16:$R$829,'N1.3_Project_Listing'!$B$16:$B$829,$B125,'N1.3_Project_Listing'!$D$16:$D$829,$B$78,'N1.3_Project_Listing'!$J$16:$J$829,AH$16,'N1.3_Project_Listing'!$G$16:$G$829,$AG$15)</f>
        <v>0</v>
      </c>
      <c r="AI125" s="67">
        <f>SUMIFS('N1.3_Project_Listing'!$R$16:$R$829,'N1.3_Project_Listing'!$B$16:$B$829,$B125,'N1.3_Project_Listing'!$D$16:$D$829,$B$78,'N1.3_Project_Listing'!$J$16:$J$829,AI$16,'N1.3_Project_Listing'!$G$16:$G$829,$AG$15)</f>
        <v>0</v>
      </c>
      <c r="AJ125" s="67">
        <f>SUMIFS('N1.3_Project_Listing'!$R$16:$R$829,'N1.3_Project_Listing'!$B$16:$B$829,$B125,'N1.3_Project_Listing'!$D$16:$D$829,$B$78,'N1.3_Project_Listing'!$J$16:$J$829,AJ$16,'N1.3_Project_Listing'!$G$16:$G$829,$AG$15)</f>
        <v>0</v>
      </c>
      <c r="AK125" s="67">
        <f>SUMIFS('N1.3_Project_Listing'!$R$16:$R$829,'N1.3_Project_Listing'!$B$16:$B$829,$B125,'N1.3_Project_Listing'!$D$16:$D$829,$B$78,'N1.3_Project_Listing'!$J$16:$J$829,AK$16,'N1.3_Project_Listing'!$G$16:$G$829,$AG$15)</f>
        <v>0</v>
      </c>
      <c r="AL125" s="67">
        <f>SUMIFS('N1.3_Project_Listing'!$R$16:$R$829,'N1.3_Project_Listing'!$B$16:$B$829,$B125,'N1.3_Project_Listing'!$D$16:$D$829,$B$78,'N1.3_Project_Listing'!$J$16:$J$829,AL$16,'N1.3_Project_Listing'!$G$16:$G$829,$AG$15)</f>
        <v>0</v>
      </c>
      <c r="AM125" s="63">
        <f t="shared" si="214"/>
        <v>0</v>
      </c>
      <c r="AN125" s="116" t="s">
        <v>441</v>
      </c>
      <c r="AO125" s="67">
        <f>SUMIFS('N1.3_Project_Listing'!$P$16:$P$829,'N1.3_Project_Listing'!$B$16:$B$829,$B125,'N1.3_Project_Listing'!$D$16:$D$829,$B$78,'N1.3_Project_Listing'!$J$16:$J$829,AO$16,'N1.3_Project_Listing'!$G$16:$G$829,$AG$15)</f>
        <v>0</v>
      </c>
      <c r="AP125" s="67">
        <f>SUMIFS('N1.3_Project_Listing'!$P$16:$P$829,'N1.3_Project_Listing'!$B$16:$B$829,$B125,'N1.3_Project_Listing'!$D$16:$D$829,$B$78,'N1.3_Project_Listing'!$J$16:$J$829,AP$16,'N1.3_Project_Listing'!$G$16:$G$829,$AG$15)</f>
        <v>0</v>
      </c>
      <c r="AQ125" s="67">
        <f>SUMIFS('N1.3_Project_Listing'!$P$16:$P$829,'N1.3_Project_Listing'!$B$16:$B$829,$B125,'N1.3_Project_Listing'!$D$16:$D$829,$B$78,'N1.3_Project_Listing'!$J$16:$J$829,AQ$16,'N1.3_Project_Listing'!$G$16:$G$829,$AG$15)</f>
        <v>0</v>
      </c>
      <c r="AR125" s="67">
        <f>SUMIFS('N1.3_Project_Listing'!$P$16:$P$829,'N1.3_Project_Listing'!$B$16:$B$829,$B125,'N1.3_Project_Listing'!$D$16:$D$829,$B$78,'N1.3_Project_Listing'!$J$16:$J$829,AR$16,'N1.3_Project_Listing'!$G$16:$G$829,$AG$15)</f>
        <v>0</v>
      </c>
      <c r="AS125" s="67">
        <f>SUMIFS('N1.3_Project_Listing'!$P$16:$P$829,'N1.3_Project_Listing'!$B$16:$B$829,$B125,'N1.3_Project_Listing'!$D$16:$D$829,$B$78,'N1.3_Project_Listing'!$J$16:$J$829,AS$16,'N1.3_Project_Listing'!$G$16:$G$829,$AG$15)</f>
        <v>0</v>
      </c>
      <c r="AT125" s="63">
        <f t="shared" si="215"/>
        <v>0</v>
      </c>
      <c r="AV125" s="158" t="str">
        <f t="shared" si="216"/>
        <v>-</v>
      </c>
      <c r="AW125" s="67">
        <f>SUMIFS('N1.3_Project_Listing'!$R$16:$R$829,'N1.3_Project_Listing'!$B$16:$B$829,$B125,'N1.3_Project_Listing'!$D$16:$D$829,$B$78,'N1.3_Project_Listing'!$J$16:$J$829,AW$16,'N1.3_Project_Listing'!$G$16:$G$829,$AV$15)</f>
        <v>0</v>
      </c>
      <c r="AX125" s="67">
        <f>SUMIFS('N1.3_Project_Listing'!$R$16:$R$829,'N1.3_Project_Listing'!$B$16:$B$829,$B125,'N1.3_Project_Listing'!$D$16:$D$829,$B$78,'N1.3_Project_Listing'!$J$16:$J$829,AX$16,'N1.3_Project_Listing'!$G$16:$G$829,$AV$15)</f>
        <v>0</v>
      </c>
      <c r="AY125" s="67">
        <f>SUMIFS('N1.3_Project_Listing'!$R$16:$R$829,'N1.3_Project_Listing'!$B$16:$B$829,$B125,'N1.3_Project_Listing'!$D$16:$D$829,$B$78,'N1.3_Project_Listing'!$J$16:$J$829,AY$16,'N1.3_Project_Listing'!$G$16:$G$829,$AV$15)</f>
        <v>0</v>
      </c>
      <c r="AZ125" s="67">
        <f>SUMIFS('N1.3_Project_Listing'!$R$16:$R$829,'N1.3_Project_Listing'!$B$16:$B$829,$B125,'N1.3_Project_Listing'!$D$16:$D$829,$B$78,'N1.3_Project_Listing'!$J$16:$J$829,AZ$16,'N1.3_Project_Listing'!$G$16:$G$829,$AV$15)</f>
        <v>0</v>
      </c>
      <c r="BA125" s="67">
        <f>SUMIFS('N1.3_Project_Listing'!$R$16:$R$829,'N1.3_Project_Listing'!$B$16:$B$829,$B125,'N1.3_Project_Listing'!$D$16:$D$829,$B$78,'N1.3_Project_Listing'!$J$16:$J$829,BA$16,'N1.3_Project_Listing'!$G$16:$G$829,$AV$15)</f>
        <v>0</v>
      </c>
      <c r="BB125" s="63">
        <f t="shared" si="217"/>
        <v>0</v>
      </c>
      <c r="BC125" s="116" t="s">
        <v>441</v>
      </c>
      <c r="BD125" s="67">
        <f>SUMIFS('N1.3_Project_Listing'!$P$16:$P$829,'N1.3_Project_Listing'!$B$16:$B$829,$B125,'N1.3_Project_Listing'!$D$16:$D$829,$B$78,'N1.3_Project_Listing'!$J$16:$J$829,BD$16,'N1.3_Project_Listing'!$G$16:$G$829,$AV$15)</f>
        <v>0</v>
      </c>
      <c r="BE125" s="67">
        <f>SUMIFS('N1.3_Project_Listing'!$P$16:$P$829,'N1.3_Project_Listing'!$B$16:$B$829,$B125,'N1.3_Project_Listing'!$D$16:$D$829,$B$78,'N1.3_Project_Listing'!$J$16:$J$829,BE$16,'N1.3_Project_Listing'!$G$16:$G$829,$AV$15)</f>
        <v>0</v>
      </c>
      <c r="BF125" s="67">
        <f>SUMIFS('N1.3_Project_Listing'!$P$16:$P$829,'N1.3_Project_Listing'!$B$16:$B$829,$B125,'N1.3_Project_Listing'!$D$16:$D$829,$B$78,'N1.3_Project_Listing'!$J$16:$J$829,BF$16,'N1.3_Project_Listing'!$G$16:$G$829,$AV$15)</f>
        <v>0</v>
      </c>
      <c r="BG125" s="67">
        <f>SUMIFS('N1.3_Project_Listing'!$P$16:$P$829,'N1.3_Project_Listing'!$B$16:$B$829,$B125,'N1.3_Project_Listing'!$D$16:$D$829,$B$78,'N1.3_Project_Listing'!$J$16:$J$829,BG$16,'N1.3_Project_Listing'!$G$16:$G$829,$AV$15)</f>
        <v>0</v>
      </c>
      <c r="BH125" s="67">
        <f>SUMIFS('N1.3_Project_Listing'!$P$16:$P$829,'N1.3_Project_Listing'!$B$16:$B$829,$B125,'N1.3_Project_Listing'!$D$16:$D$829,$B$78,'N1.3_Project_Listing'!$J$16:$J$829,BH$16,'N1.3_Project_Listing'!$G$16:$G$829,$AV$15)</f>
        <v>0</v>
      </c>
      <c r="BI125" s="63">
        <f t="shared" si="218"/>
        <v>0</v>
      </c>
      <c r="BK125" s="158" t="str">
        <f t="shared" si="219"/>
        <v>-</v>
      </c>
      <c r="BL125" s="67">
        <f>SUMIFS('N1.3_Project_Listing'!$R$16:$R$829,'N1.3_Project_Listing'!$B$16:$B$829,$B125,'N1.3_Project_Listing'!$D$16:$D$829,$B$78,'N1.3_Project_Listing'!$J$16:$J$829,BL$16,'N1.3_Project_Listing'!$G$16:$G$829,$BK$15)</f>
        <v>0</v>
      </c>
      <c r="BM125" s="67">
        <f>SUMIFS('N1.3_Project_Listing'!$R$16:$R$829,'N1.3_Project_Listing'!$B$16:$B$829,$B125,'N1.3_Project_Listing'!$D$16:$D$829,$B$78,'N1.3_Project_Listing'!$J$16:$J$829,BM$16,'N1.3_Project_Listing'!$G$16:$G$829,$BK$15)</f>
        <v>0</v>
      </c>
      <c r="BN125" s="67">
        <f>SUMIFS('N1.3_Project_Listing'!$R$16:$R$829,'N1.3_Project_Listing'!$B$16:$B$829,$B125,'N1.3_Project_Listing'!$D$16:$D$829,$B$78,'N1.3_Project_Listing'!$J$16:$J$829,BN$16,'N1.3_Project_Listing'!$G$16:$G$829,$BK$15)</f>
        <v>0</v>
      </c>
      <c r="BO125" s="67">
        <f>SUMIFS('N1.3_Project_Listing'!$R$16:$R$829,'N1.3_Project_Listing'!$B$16:$B$829,$B125,'N1.3_Project_Listing'!$D$16:$D$829,$B$78,'N1.3_Project_Listing'!$J$16:$J$829,BO$16,'N1.3_Project_Listing'!$G$16:$G$829,$BK$15)</f>
        <v>0</v>
      </c>
      <c r="BP125" s="67">
        <f>SUMIFS('N1.3_Project_Listing'!$R$16:$R$829,'N1.3_Project_Listing'!$B$16:$B$829,$B125,'N1.3_Project_Listing'!$D$16:$D$829,$B$78,'N1.3_Project_Listing'!$J$16:$J$829,BP$16,'N1.3_Project_Listing'!$G$16:$G$829,$BK$15)</f>
        <v>0</v>
      </c>
      <c r="BQ125" s="63">
        <f t="shared" si="220"/>
        <v>0</v>
      </c>
      <c r="BR125" s="116" t="s">
        <v>441</v>
      </c>
      <c r="BS125" s="67">
        <f>SUMIFS('N1.3_Project_Listing'!$P$16:$P$829,'N1.3_Project_Listing'!$B$16:$B$829,$B125,'N1.3_Project_Listing'!$D$16:$D$829,$B$78,'N1.3_Project_Listing'!$J$16:$J$829,BS$16,'N1.3_Project_Listing'!$G$16:$G$829,$BK$15)</f>
        <v>0</v>
      </c>
      <c r="BT125" s="67">
        <f>SUMIFS('N1.3_Project_Listing'!$P$16:$P$829,'N1.3_Project_Listing'!$B$16:$B$829,$B125,'N1.3_Project_Listing'!$D$16:$D$829,$B$78,'N1.3_Project_Listing'!$J$16:$J$829,BT$16,'N1.3_Project_Listing'!$G$16:$G$829,$BK$15)</f>
        <v>0</v>
      </c>
      <c r="BU125" s="67">
        <f>SUMIFS('N1.3_Project_Listing'!$P$16:$P$829,'N1.3_Project_Listing'!$B$16:$B$829,$B125,'N1.3_Project_Listing'!$D$16:$D$829,$B$78,'N1.3_Project_Listing'!$J$16:$J$829,BU$16,'N1.3_Project_Listing'!$G$16:$G$829,$BK$15)</f>
        <v>0</v>
      </c>
      <c r="BV125" s="67">
        <f>SUMIFS('N1.3_Project_Listing'!$P$16:$P$829,'N1.3_Project_Listing'!$B$16:$B$829,$B125,'N1.3_Project_Listing'!$D$16:$D$829,$B$78,'N1.3_Project_Listing'!$J$16:$J$829,BV$16,'N1.3_Project_Listing'!$G$16:$G$829,$BK$15)</f>
        <v>0</v>
      </c>
      <c r="BW125" s="67">
        <f>SUMIFS('N1.3_Project_Listing'!$P$16:$P$829,'N1.3_Project_Listing'!$B$16:$B$829,$B125,'N1.3_Project_Listing'!$D$16:$D$829,$B$78,'N1.3_Project_Listing'!$J$16:$J$829,BW$16,'N1.3_Project_Listing'!$G$16:$G$829,$BK$15)</f>
        <v>0</v>
      </c>
      <c r="BX125" s="63">
        <f t="shared" si="221"/>
        <v>0</v>
      </c>
    </row>
    <row r="126" spans="2:76" hidden="1">
      <c r="B126" s="132" t="str">
        <f t="shared" si="197"/>
        <v>No entry required</v>
      </c>
      <c r="C126" s="158" t="str">
        <f t="shared" si="197"/>
        <v>-</v>
      </c>
      <c r="D126" s="63">
        <f t="shared" si="198"/>
        <v>0</v>
      </c>
      <c r="E126" s="63">
        <f t="shared" si="199"/>
        <v>0</v>
      </c>
      <c r="F126" s="63">
        <f t="shared" si="200"/>
        <v>0</v>
      </c>
      <c r="G126" s="63">
        <f t="shared" si="201"/>
        <v>0</v>
      </c>
      <c r="H126" s="63">
        <f t="shared" si="202"/>
        <v>0</v>
      </c>
      <c r="I126" s="63">
        <f t="shared" si="203"/>
        <v>0</v>
      </c>
      <c r="J126" s="116" t="s">
        <v>441</v>
      </c>
      <c r="K126" s="63">
        <f t="shared" si="204"/>
        <v>0</v>
      </c>
      <c r="L126" s="63">
        <f t="shared" si="205"/>
        <v>0</v>
      </c>
      <c r="M126" s="63">
        <f t="shared" si="206"/>
        <v>0</v>
      </c>
      <c r="N126" s="63">
        <f t="shared" si="207"/>
        <v>0</v>
      </c>
      <c r="O126" s="63">
        <f t="shared" si="208"/>
        <v>0</v>
      </c>
      <c r="P126" s="63">
        <f t="shared" si="209"/>
        <v>0</v>
      </c>
      <c r="R126" s="158" t="str">
        <f t="shared" si="210"/>
        <v>-</v>
      </c>
      <c r="S126" s="67">
        <f>SUMIFS('N1.3_Project_Listing'!$R$16:$R$829,'N1.3_Project_Listing'!$B$16:$B$829,$B126,'N1.3_Project_Listing'!$D$16:$D$829,$B$78,'N1.3_Project_Listing'!$J$16:$J$829,S$16,'N1.3_Project_Listing'!$G$16:$G$829,$R$15)</f>
        <v>0</v>
      </c>
      <c r="T126" s="67">
        <f>SUMIFS('N1.3_Project_Listing'!$R$16:$R$829,'N1.3_Project_Listing'!$B$16:$B$829,$B126,'N1.3_Project_Listing'!$D$16:$D$829,$B$78,'N1.3_Project_Listing'!$J$16:$J$829,T$16,'N1.3_Project_Listing'!$G$16:$G$829,$R$15)</f>
        <v>0</v>
      </c>
      <c r="U126" s="67">
        <f>SUMIFS('N1.3_Project_Listing'!$R$16:$R$829,'N1.3_Project_Listing'!$B$16:$B$829,$B126,'N1.3_Project_Listing'!$D$16:$D$829,$B$78,'N1.3_Project_Listing'!$J$16:$J$829,U$16,'N1.3_Project_Listing'!$G$16:$G$829,$R$15)</f>
        <v>0</v>
      </c>
      <c r="V126" s="67">
        <f>SUMIFS('N1.3_Project_Listing'!$R$16:$R$829,'N1.3_Project_Listing'!$B$16:$B$829,$B126,'N1.3_Project_Listing'!$D$16:$D$829,$B$78,'N1.3_Project_Listing'!$J$16:$J$829,V$16,'N1.3_Project_Listing'!$G$16:$G$829,$R$15)</f>
        <v>0</v>
      </c>
      <c r="W126" s="67">
        <f>SUMIFS('N1.3_Project_Listing'!$R$16:$R$829,'N1.3_Project_Listing'!$B$16:$B$829,$B126,'N1.3_Project_Listing'!$D$16:$D$829,$B$78,'N1.3_Project_Listing'!$J$16:$J$829,W$16,'N1.3_Project_Listing'!$G$16:$G$829,$R$15)</f>
        <v>0</v>
      </c>
      <c r="X126" s="63">
        <f t="shared" si="211"/>
        <v>0</v>
      </c>
      <c r="Y126" s="116" t="s">
        <v>441</v>
      </c>
      <c r="Z126" s="67">
        <f>SUMIFS('N1.3_Project_Listing'!$P$16:$P$829,'N1.3_Project_Listing'!$B$16:$B$829,$B126,'N1.3_Project_Listing'!$D$16:$D$829,$B$78,'N1.3_Project_Listing'!$J$16:$J$829,Z$16,'N1.3_Project_Listing'!$G$16:$G$829,$R$15)</f>
        <v>0</v>
      </c>
      <c r="AA126" s="67">
        <f>SUMIFS('N1.3_Project_Listing'!$P$16:$P$829,'N1.3_Project_Listing'!$B$16:$B$829,$B126,'N1.3_Project_Listing'!$D$16:$D$829,$B$78,'N1.3_Project_Listing'!$J$16:$J$829,AA$16,'N1.3_Project_Listing'!$G$16:$G$829,$R$15)</f>
        <v>0</v>
      </c>
      <c r="AB126" s="67">
        <f>SUMIFS('N1.3_Project_Listing'!$P$16:$P$829,'N1.3_Project_Listing'!$B$16:$B$829,$B126,'N1.3_Project_Listing'!$D$16:$D$829,$B$78,'N1.3_Project_Listing'!$J$16:$J$829,AB$16,'N1.3_Project_Listing'!$G$16:$G$829,$R$15)</f>
        <v>0</v>
      </c>
      <c r="AC126" s="67">
        <f>SUMIFS('N1.3_Project_Listing'!$P$16:$P$829,'N1.3_Project_Listing'!$B$16:$B$829,$B126,'N1.3_Project_Listing'!$D$16:$D$829,$B$78,'N1.3_Project_Listing'!$J$16:$J$829,AC$16,'N1.3_Project_Listing'!$G$16:$G$829,$R$15)</f>
        <v>0</v>
      </c>
      <c r="AD126" s="67">
        <f>SUMIFS('N1.3_Project_Listing'!$P$16:$P$829,'N1.3_Project_Listing'!$B$16:$B$829,$B126,'N1.3_Project_Listing'!$D$16:$D$829,$B$78,'N1.3_Project_Listing'!$J$16:$J$829,AD$16,'N1.3_Project_Listing'!$G$16:$G$829,$R$15)</f>
        <v>0</v>
      </c>
      <c r="AE126" s="63">
        <f t="shared" si="212"/>
        <v>0</v>
      </c>
      <c r="AG126" s="158" t="str">
        <f t="shared" si="213"/>
        <v>-</v>
      </c>
      <c r="AH126" s="67">
        <f>SUMIFS('N1.3_Project_Listing'!$R$16:$R$829,'N1.3_Project_Listing'!$B$16:$B$829,$B126,'N1.3_Project_Listing'!$D$16:$D$829,$B$78,'N1.3_Project_Listing'!$J$16:$J$829,AH$16,'N1.3_Project_Listing'!$G$16:$G$829,$AG$15)</f>
        <v>0</v>
      </c>
      <c r="AI126" s="67">
        <f>SUMIFS('N1.3_Project_Listing'!$R$16:$R$829,'N1.3_Project_Listing'!$B$16:$B$829,$B126,'N1.3_Project_Listing'!$D$16:$D$829,$B$78,'N1.3_Project_Listing'!$J$16:$J$829,AI$16,'N1.3_Project_Listing'!$G$16:$G$829,$AG$15)</f>
        <v>0</v>
      </c>
      <c r="AJ126" s="67">
        <f>SUMIFS('N1.3_Project_Listing'!$R$16:$R$829,'N1.3_Project_Listing'!$B$16:$B$829,$B126,'N1.3_Project_Listing'!$D$16:$D$829,$B$78,'N1.3_Project_Listing'!$J$16:$J$829,AJ$16,'N1.3_Project_Listing'!$G$16:$G$829,$AG$15)</f>
        <v>0</v>
      </c>
      <c r="AK126" s="67">
        <f>SUMIFS('N1.3_Project_Listing'!$R$16:$R$829,'N1.3_Project_Listing'!$B$16:$B$829,$B126,'N1.3_Project_Listing'!$D$16:$D$829,$B$78,'N1.3_Project_Listing'!$J$16:$J$829,AK$16,'N1.3_Project_Listing'!$G$16:$G$829,$AG$15)</f>
        <v>0</v>
      </c>
      <c r="AL126" s="67">
        <f>SUMIFS('N1.3_Project_Listing'!$R$16:$R$829,'N1.3_Project_Listing'!$B$16:$B$829,$B126,'N1.3_Project_Listing'!$D$16:$D$829,$B$78,'N1.3_Project_Listing'!$J$16:$J$829,AL$16,'N1.3_Project_Listing'!$G$16:$G$829,$AG$15)</f>
        <v>0</v>
      </c>
      <c r="AM126" s="63">
        <f t="shared" si="214"/>
        <v>0</v>
      </c>
      <c r="AN126" s="116" t="s">
        <v>441</v>
      </c>
      <c r="AO126" s="67">
        <f>SUMIFS('N1.3_Project_Listing'!$P$16:$P$829,'N1.3_Project_Listing'!$B$16:$B$829,$B126,'N1.3_Project_Listing'!$D$16:$D$829,$B$78,'N1.3_Project_Listing'!$J$16:$J$829,AO$16,'N1.3_Project_Listing'!$G$16:$G$829,$AG$15)</f>
        <v>0</v>
      </c>
      <c r="AP126" s="67">
        <f>SUMIFS('N1.3_Project_Listing'!$P$16:$P$829,'N1.3_Project_Listing'!$B$16:$B$829,$B126,'N1.3_Project_Listing'!$D$16:$D$829,$B$78,'N1.3_Project_Listing'!$J$16:$J$829,AP$16,'N1.3_Project_Listing'!$G$16:$G$829,$AG$15)</f>
        <v>0</v>
      </c>
      <c r="AQ126" s="67">
        <f>SUMIFS('N1.3_Project_Listing'!$P$16:$P$829,'N1.3_Project_Listing'!$B$16:$B$829,$B126,'N1.3_Project_Listing'!$D$16:$D$829,$B$78,'N1.3_Project_Listing'!$J$16:$J$829,AQ$16,'N1.3_Project_Listing'!$G$16:$G$829,$AG$15)</f>
        <v>0</v>
      </c>
      <c r="AR126" s="67">
        <f>SUMIFS('N1.3_Project_Listing'!$P$16:$P$829,'N1.3_Project_Listing'!$B$16:$B$829,$B126,'N1.3_Project_Listing'!$D$16:$D$829,$B$78,'N1.3_Project_Listing'!$J$16:$J$829,AR$16,'N1.3_Project_Listing'!$G$16:$G$829,$AG$15)</f>
        <v>0</v>
      </c>
      <c r="AS126" s="67">
        <f>SUMIFS('N1.3_Project_Listing'!$P$16:$P$829,'N1.3_Project_Listing'!$B$16:$B$829,$B126,'N1.3_Project_Listing'!$D$16:$D$829,$B$78,'N1.3_Project_Listing'!$J$16:$J$829,AS$16,'N1.3_Project_Listing'!$G$16:$G$829,$AG$15)</f>
        <v>0</v>
      </c>
      <c r="AT126" s="63">
        <f t="shared" si="215"/>
        <v>0</v>
      </c>
      <c r="AV126" s="158" t="str">
        <f t="shared" si="216"/>
        <v>-</v>
      </c>
      <c r="AW126" s="67">
        <f>SUMIFS('N1.3_Project_Listing'!$R$16:$R$829,'N1.3_Project_Listing'!$B$16:$B$829,$B126,'N1.3_Project_Listing'!$D$16:$D$829,$B$78,'N1.3_Project_Listing'!$J$16:$J$829,AW$16,'N1.3_Project_Listing'!$G$16:$G$829,$AV$15)</f>
        <v>0</v>
      </c>
      <c r="AX126" s="67">
        <f>SUMIFS('N1.3_Project_Listing'!$R$16:$R$829,'N1.3_Project_Listing'!$B$16:$B$829,$B126,'N1.3_Project_Listing'!$D$16:$D$829,$B$78,'N1.3_Project_Listing'!$J$16:$J$829,AX$16,'N1.3_Project_Listing'!$G$16:$G$829,$AV$15)</f>
        <v>0</v>
      </c>
      <c r="AY126" s="67">
        <f>SUMIFS('N1.3_Project_Listing'!$R$16:$R$829,'N1.3_Project_Listing'!$B$16:$B$829,$B126,'N1.3_Project_Listing'!$D$16:$D$829,$B$78,'N1.3_Project_Listing'!$J$16:$J$829,AY$16,'N1.3_Project_Listing'!$G$16:$G$829,$AV$15)</f>
        <v>0</v>
      </c>
      <c r="AZ126" s="67">
        <f>SUMIFS('N1.3_Project_Listing'!$R$16:$R$829,'N1.3_Project_Listing'!$B$16:$B$829,$B126,'N1.3_Project_Listing'!$D$16:$D$829,$B$78,'N1.3_Project_Listing'!$J$16:$J$829,AZ$16,'N1.3_Project_Listing'!$G$16:$G$829,$AV$15)</f>
        <v>0</v>
      </c>
      <c r="BA126" s="67">
        <f>SUMIFS('N1.3_Project_Listing'!$R$16:$R$829,'N1.3_Project_Listing'!$B$16:$B$829,$B126,'N1.3_Project_Listing'!$D$16:$D$829,$B$78,'N1.3_Project_Listing'!$J$16:$J$829,BA$16,'N1.3_Project_Listing'!$G$16:$G$829,$AV$15)</f>
        <v>0</v>
      </c>
      <c r="BB126" s="63">
        <f t="shared" si="217"/>
        <v>0</v>
      </c>
      <c r="BC126" s="116" t="s">
        <v>441</v>
      </c>
      <c r="BD126" s="67">
        <f>SUMIFS('N1.3_Project_Listing'!$P$16:$P$829,'N1.3_Project_Listing'!$B$16:$B$829,$B126,'N1.3_Project_Listing'!$D$16:$D$829,$B$78,'N1.3_Project_Listing'!$J$16:$J$829,BD$16,'N1.3_Project_Listing'!$G$16:$G$829,$AV$15)</f>
        <v>0</v>
      </c>
      <c r="BE126" s="67">
        <f>SUMIFS('N1.3_Project_Listing'!$P$16:$P$829,'N1.3_Project_Listing'!$B$16:$B$829,$B126,'N1.3_Project_Listing'!$D$16:$D$829,$B$78,'N1.3_Project_Listing'!$J$16:$J$829,BE$16,'N1.3_Project_Listing'!$G$16:$G$829,$AV$15)</f>
        <v>0</v>
      </c>
      <c r="BF126" s="67">
        <f>SUMIFS('N1.3_Project_Listing'!$P$16:$P$829,'N1.3_Project_Listing'!$B$16:$B$829,$B126,'N1.3_Project_Listing'!$D$16:$D$829,$B$78,'N1.3_Project_Listing'!$J$16:$J$829,BF$16,'N1.3_Project_Listing'!$G$16:$G$829,$AV$15)</f>
        <v>0</v>
      </c>
      <c r="BG126" s="67">
        <f>SUMIFS('N1.3_Project_Listing'!$P$16:$P$829,'N1.3_Project_Listing'!$B$16:$B$829,$B126,'N1.3_Project_Listing'!$D$16:$D$829,$B$78,'N1.3_Project_Listing'!$J$16:$J$829,BG$16,'N1.3_Project_Listing'!$G$16:$G$829,$AV$15)</f>
        <v>0</v>
      </c>
      <c r="BH126" s="67">
        <f>SUMIFS('N1.3_Project_Listing'!$P$16:$P$829,'N1.3_Project_Listing'!$B$16:$B$829,$B126,'N1.3_Project_Listing'!$D$16:$D$829,$B$78,'N1.3_Project_Listing'!$J$16:$J$829,BH$16,'N1.3_Project_Listing'!$G$16:$G$829,$AV$15)</f>
        <v>0</v>
      </c>
      <c r="BI126" s="63">
        <f t="shared" si="218"/>
        <v>0</v>
      </c>
      <c r="BK126" s="158" t="str">
        <f t="shared" si="219"/>
        <v>-</v>
      </c>
      <c r="BL126" s="67">
        <f>SUMIFS('N1.3_Project_Listing'!$R$16:$R$829,'N1.3_Project_Listing'!$B$16:$B$829,$B126,'N1.3_Project_Listing'!$D$16:$D$829,$B$78,'N1.3_Project_Listing'!$J$16:$J$829,BL$16,'N1.3_Project_Listing'!$G$16:$G$829,$BK$15)</f>
        <v>0</v>
      </c>
      <c r="BM126" s="67">
        <f>SUMIFS('N1.3_Project_Listing'!$R$16:$R$829,'N1.3_Project_Listing'!$B$16:$B$829,$B126,'N1.3_Project_Listing'!$D$16:$D$829,$B$78,'N1.3_Project_Listing'!$J$16:$J$829,BM$16,'N1.3_Project_Listing'!$G$16:$G$829,$BK$15)</f>
        <v>0</v>
      </c>
      <c r="BN126" s="67">
        <f>SUMIFS('N1.3_Project_Listing'!$R$16:$R$829,'N1.3_Project_Listing'!$B$16:$B$829,$B126,'N1.3_Project_Listing'!$D$16:$D$829,$B$78,'N1.3_Project_Listing'!$J$16:$J$829,BN$16,'N1.3_Project_Listing'!$G$16:$G$829,$BK$15)</f>
        <v>0</v>
      </c>
      <c r="BO126" s="67">
        <f>SUMIFS('N1.3_Project_Listing'!$R$16:$R$829,'N1.3_Project_Listing'!$B$16:$B$829,$B126,'N1.3_Project_Listing'!$D$16:$D$829,$B$78,'N1.3_Project_Listing'!$J$16:$J$829,BO$16,'N1.3_Project_Listing'!$G$16:$G$829,$BK$15)</f>
        <v>0</v>
      </c>
      <c r="BP126" s="67">
        <f>SUMIFS('N1.3_Project_Listing'!$R$16:$R$829,'N1.3_Project_Listing'!$B$16:$B$829,$B126,'N1.3_Project_Listing'!$D$16:$D$829,$B$78,'N1.3_Project_Listing'!$J$16:$J$829,BP$16,'N1.3_Project_Listing'!$G$16:$G$829,$BK$15)</f>
        <v>0</v>
      </c>
      <c r="BQ126" s="63">
        <f t="shared" si="220"/>
        <v>0</v>
      </c>
      <c r="BR126" s="116" t="s">
        <v>441</v>
      </c>
      <c r="BS126" s="67">
        <f>SUMIFS('N1.3_Project_Listing'!$P$16:$P$829,'N1.3_Project_Listing'!$B$16:$B$829,$B126,'N1.3_Project_Listing'!$D$16:$D$829,$B$78,'N1.3_Project_Listing'!$J$16:$J$829,BS$16,'N1.3_Project_Listing'!$G$16:$G$829,$BK$15)</f>
        <v>0</v>
      </c>
      <c r="BT126" s="67">
        <f>SUMIFS('N1.3_Project_Listing'!$P$16:$P$829,'N1.3_Project_Listing'!$B$16:$B$829,$B126,'N1.3_Project_Listing'!$D$16:$D$829,$B$78,'N1.3_Project_Listing'!$J$16:$J$829,BT$16,'N1.3_Project_Listing'!$G$16:$G$829,$BK$15)</f>
        <v>0</v>
      </c>
      <c r="BU126" s="67">
        <f>SUMIFS('N1.3_Project_Listing'!$P$16:$P$829,'N1.3_Project_Listing'!$B$16:$B$829,$B126,'N1.3_Project_Listing'!$D$16:$D$829,$B$78,'N1.3_Project_Listing'!$J$16:$J$829,BU$16,'N1.3_Project_Listing'!$G$16:$G$829,$BK$15)</f>
        <v>0</v>
      </c>
      <c r="BV126" s="67">
        <f>SUMIFS('N1.3_Project_Listing'!$P$16:$P$829,'N1.3_Project_Listing'!$B$16:$B$829,$B126,'N1.3_Project_Listing'!$D$16:$D$829,$B$78,'N1.3_Project_Listing'!$J$16:$J$829,BV$16,'N1.3_Project_Listing'!$G$16:$G$829,$BK$15)</f>
        <v>0</v>
      </c>
      <c r="BW126" s="67">
        <f>SUMIFS('N1.3_Project_Listing'!$P$16:$P$829,'N1.3_Project_Listing'!$B$16:$B$829,$B126,'N1.3_Project_Listing'!$D$16:$D$829,$B$78,'N1.3_Project_Listing'!$J$16:$J$829,BW$16,'N1.3_Project_Listing'!$G$16:$G$829,$BK$15)</f>
        <v>0</v>
      </c>
      <c r="BX126" s="63">
        <f t="shared" si="221"/>
        <v>0</v>
      </c>
    </row>
    <row r="127" spans="2:76" hidden="1">
      <c r="B127" s="132" t="str">
        <f t="shared" si="197"/>
        <v>No entry required</v>
      </c>
      <c r="C127" s="158" t="str">
        <f t="shared" si="197"/>
        <v>-</v>
      </c>
      <c r="D127" s="63">
        <f t="shared" si="198"/>
        <v>0</v>
      </c>
      <c r="E127" s="63">
        <f t="shared" si="199"/>
        <v>0</v>
      </c>
      <c r="F127" s="63">
        <f t="shared" si="200"/>
        <v>0</v>
      </c>
      <c r="G127" s="63">
        <f t="shared" si="201"/>
        <v>0</v>
      </c>
      <c r="H127" s="63">
        <f t="shared" si="202"/>
        <v>0</v>
      </c>
      <c r="I127" s="63">
        <f t="shared" si="203"/>
        <v>0</v>
      </c>
      <c r="J127" s="116" t="s">
        <v>441</v>
      </c>
      <c r="K127" s="63">
        <f t="shared" si="204"/>
        <v>0</v>
      </c>
      <c r="L127" s="63">
        <f t="shared" si="205"/>
        <v>0</v>
      </c>
      <c r="M127" s="63">
        <f t="shared" si="206"/>
        <v>0</v>
      </c>
      <c r="N127" s="63">
        <f t="shared" si="207"/>
        <v>0</v>
      </c>
      <c r="O127" s="63">
        <f t="shared" si="208"/>
        <v>0</v>
      </c>
      <c r="P127" s="63">
        <f t="shared" si="209"/>
        <v>0</v>
      </c>
      <c r="R127" s="158" t="str">
        <f t="shared" si="210"/>
        <v>-</v>
      </c>
      <c r="S127" s="67">
        <f>SUMIFS('N1.3_Project_Listing'!$R$16:$R$829,'N1.3_Project_Listing'!$B$16:$B$829,$B127,'N1.3_Project_Listing'!$D$16:$D$829,$B$78,'N1.3_Project_Listing'!$J$16:$J$829,S$16,'N1.3_Project_Listing'!$G$16:$G$829,$R$15)</f>
        <v>0</v>
      </c>
      <c r="T127" s="67">
        <f>SUMIFS('N1.3_Project_Listing'!$R$16:$R$829,'N1.3_Project_Listing'!$B$16:$B$829,$B127,'N1.3_Project_Listing'!$D$16:$D$829,$B$78,'N1.3_Project_Listing'!$J$16:$J$829,T$16,'N1.3_Project_Listing'!$G$16:$G$829,$R$15)</f>
        <v>0</v>
      </c>
      <c r="U127" s="67">
        <f>SUMIFS('N1.3_Project_Listing'!$R$16:$R$829,'N1.3_Project_Listing'!$B$16:$B$829,$B127,'N1.3_Project_Listing'!$D$16:$D$829,$B$78,'N1.3_Project_Listing'!$J$16:$J$829,U$16,'N1.3_Project_Listing'!$G$16:$G$829,$R$15)</f>
        <v>0</v>
      </c>
      <c r="V127" s="67">
        <f>SUMIFS('N1.3_Project_Listing'!$R$16:$R$829,'N1.3_Project_Listing'!$B$16:$B$829,$B127,'N1.3_Project_Listing'!$D$16:$D$829,$B$78,'N1.3_Project_Listing'!$J$16:$J$829,V$16,'N1.3_Project_Listing'!$G$16:$G$829,$R$15)</f>
        <v>0</v>
      </c>
      <c r="W127" s="67">
        <f>SUMIFS('N1.3_Project_Listing'!$R$16:$R$829,'N1.3_Project_Listing'!$B$16:$B$829,$B127,'N1.3_Project_Listing'!$D$16:$D$829,$B$78,'N1.3_Project_Listing'!$J$16:$J$829,W$16,'N1.3_Project_Listing'!$G$16:$G$829,$R$15)</f>
        <v>0</v>
      </c>
      <c r="X127" s="63">
        <f t="shared" si="211"/>
        <v>0</v>
      </c>
      <c r="Y127" s="116" t="s">
        <v>441</v>
      </c>
      <c r="Z127" s="67">
        <f>SUMIFS('N1.3_Project_Listing'!$P$16:$P$829,'N1.3_Project_Listing'!$B$16:$B$829,$B127,'N1.3_Project_Listing'!$D$16:$D$829,$B$78,'N1.3_Project_Listing'!$J$16:$J$829,Z$16,'N1.3_Project_Listing'!$G$16:$G$829,$R$15)</f>
        <v>0</v>
      </c>
      <c r="AA127" s="67">
        <f>SUMIFS('N1.3_Project_Listing'!$P$16:$P$829,'N1.3_Project_Listing'!$B$16:$B$829,$B127,'N1.3_Project_Listing'!$D$16:$D$829,$B$78,'N1.3_Project_Listing'!$J$16:$J$829,AA$16,'N1.3_Project_Listing'!$G$16:$G$829,$R$15)</f>
        <v>0</v>
      </c>
      <c r="AB127" s="67">
        <f>SUMIFS('N1.3_Project_Listing'!$P$16:$P$829,'N1.3_Project_Listing'!$B$16:$B$829,$B127,'N1.3_Project_Listing'!$D$16:$D$829,$B$78,'N1.3_Project_Listing'!$J$16:$J$829,AB$16,'N1.3_Project_Listing'!$G$16:$G$829,$R$15)</f>
        <v>0</v>
      </c>
      <c r="AC127" s="67">
        <f>SUMIFS('N1.3_Project_Listing'!$P$16:$P$829,'N1.3_Project_Listing'!$B$16:$B$829,$B127,'N1.3_Project_Listing'!$D$16:$D$829,$B$78,'N1.3_Project_Listing'!$J$16:$J$829,AC$16,'N1.3_Project_Listing'!$G$16:$G$829,$R$15)</f>
        <v>0</v>
      </c>
      <c r="AD127" s="67">
        <f>SUMIFS('N1.3_Project_Listing'!$P$16:$P$829,'N1.3_Project_Listing'!$B$16:$B$829,$B127,'N1.3_Project_Listing'!$D$16:$D$829,$B$78,'N1.3_Project_Listing'!$J$16:$J$829,AD$16,'N1.3_Project_Listing'!$G$16:$G$829,$R$15)</f>
        <v>0</v>
      </c>
      <c r="AE127" s="63">
        <f t="shared" si="212"/>
        <v>0</v>
      </c>
      <c r="AG127" s="158" t="str">
        <f t="shared" si="213"/>
        <v>-</v>
      </c>
      <c r="AH127" s="67">
        <f>SUMIFS('N1.3_Project_Listing'!$R$16:$R$829,'N1.3_Project_Listing'!$B$16:$B$829,$B127,'N1.3_Project_Listing'!$D$16:$D$829,$B$78,'N1.3_Project_Listing'!$J$16:$J$829,AH$16,'N1.3_Project_Listing'!$G$16:$G$829,$AG$15)</f>
        <v>0</v>
      </c>
      <c r="AI127" s="67">
        <f>SUMIFS('N1.3_Project_Listing'!$R$16:$R$829,'N1.3_Project_Listing'!$B$16:$B$829,$B127,'N1.3_Project_Listing'!$D$16:$D$829,$B$78,'N1.3_Project_Listing'!$J$16:$J$829,AI$16,'N1.3_Project_Listing'!$G$16:$G$829,$AG$15)</f>
        <v>0</v>
      </c>
      <c r="AJ127" s="67">
        <f>SUMIFS('N1.3_Project_Listing'!$R$16:$R$829,'N1.3_Project_Listing'!$B$16:$B$829,$B127,'N1.3_Project_Listing'!$D$16:$D$829,$B$78,'N1.3_Project_Listing'!$J$16:$J$829,AJ$16,'N1.3_Project_Listing'!$G$16:$G$829,$AG$15)</f>
        <v>0</v>
      </c>
      <c r="AK127" s="67">
        <f>SUMIFS('N1.3_Project_Listing'!$R$16:$R$829,'N1.3_Project_Listing'!$B$16:$B$829,$B127,'N1.3_Project_Listing'!$D$16:$D$829,$B$78,'N1.3_Project_Listing'!$J$16:$J$829,AK$16,'N1.3_Project_Listing'!$G$16:$G$829,$AG$15)</f>
        <v>0</v>
      </c>
      <c r="AL127" s="67">
        <f>SUMIFS('N1.3_Project_Listing'!$R$16:$R$829,'N1.3_Project_Listing'!$B$16:$B$829,$B127,'N1.3_Project_Listing'!$D$16:$D$829,$B$78,'N1.3_Project_Listing'!$J$16:$J$829,AL$16,'N1.3_Project_Listing'!$G$16:$G$829,$AG$15)</f>
        <v>0</v>
      </c>
      <c r="AM127" s="63">
        <f t="shared" si="214"/>
        <v>0</v>
      </c>
      <c r="AN127" s="116" t="s">
        <v>441</v>
      </c>
      <c r="AO127" s="67">
        <f>SUMIFS('N1.3_Project_Listing'!$P$16:$P$829,'N1.3_Project_Listing'!$B$16:$B$829,$B127,'N1.3_Project_Listing'!$D$16:$D$829,$B$78,'N1.3_Project_Listing'!$J$16:$J$829,AO$16,'N1.3_Project_Listing'!$G$16:$G$829,$AG$15)</f>
        <v>0</v>
      </c>
      <c r="AP127" s="67">
        <f>SUMIFS('N1.3_Project_Listing'!$P$16:$P$829,'N1.3_Project_Listing'!$B$16:$B$829,$B127,'N1.3_Project_Listing'!$D$16:$D$829,$B$78,'N1.3_Project_Listing'!$J$16:$J$829,AP$16,'N1.3_Project_Listing'!$G$16:$G$829,$AG$15)</f>
        <v>0</v>
      </c>
      <c r="AQ127" s="67">
        <f>SUMIFS('N1.3_Project_Listing'!$P$16:$P$829,'N1.3_Project_Listing'!$B$16:$B$829,$B127,'N1.3_Project_Listing'!$D$16:$D$829,$B$78,'N1.3_Project_Listing'!$J$16:$J$829,AQ$16,'N1.3_Project_Listing'!$G$16:$G$829,$AG$15)</f>
        <v>0</v>
      </c>
      <c r="AR127" s="67">
        <f>SUMIFS('N1.3_Project_Listing'!$P$16:$P$829,'N1.3_Project_Listing'!$B$16:$B$829,$B127,'N1.3_Project_Listing'!$D$16:$D$829,$B$78,'N1.3_Project_Listing'!$J$16:$J$829,AR$16,'N1.3_Project_Listing'!$G$16:$G$829,$AG$15)</f>
        <v>0</v>
      </c>
      <c r="AS127" s="67">
        <f>SUMIFS('N1.3_Project_Listing'!$P$16:$P$829,'N1.3_Project_Listing'!$B$16:$B$829,$B127,'N1.3_Project_Listing'!$D$16:$D$829,$B$78,'N1.3_Project_Listing'!$J$16:$J$829,AS$16,'N1.3_Project_Listing'!$G$16:$G$829,$AG$15)</f>
        <v>0</v>
      </c>
      <c r="AT127" s="63">
        <f t="shared" si="215"/>
        <v>0</v>
      </c>
      <c r="AV127" s="158" t="str">
        <f t="shared" si="216"/>
        <v>-</v>
      </c>
      <c r="AW127" s="67">
        <f>SUMIFS('N1.3_Project_Listing'!$R$16:$R$829,'N1.3_Project_Listing'!$B$16:$B$829,$B127,'N1.3_Project_Listing'!$D$16:$D$829,$B$78,'N1.3_Project_Listing'!$J$16:$J$829,AW$16,'N1.3_Project_Listing'!$G$16:$G$829,$AV$15)</f>
        <v>0</v>
      </c>
      <c r="AX127" s="67">
        <f>SUMIFS('N1.3_Project_Listing'!$R$16:$R$829,'N1.3_Project_Listing'!$B$16:$B$829,$B127,'N1.3_Project_Listing'!$D$16:$D$829,$B$78,'N1.3_Project_Listing'!$J$16:$J$829,AX$16,'N1.3_Project_Listing'!$G$16:$G$829,$AV$15)</f>
        <v>0</v>
      </c>
      <c r="AY127" s="67">
        <f>SUMIFS('N1.3_Project_Listing'!$R$16:$R$829,'N1.3_Project_Listing'!$B$16:$B$829,$B127,'N1.3_Project_Listing'!$D$16:$D$829,$B$78,'N1.3_Project_Listing'!$J$16:$J$829,AY$16,'N1.3_Project_Listing'!$G$16:$G$829,$AV$15)</f>
        <v>0</v>
      </c>
      <c r="AZ127" s="67">
        <f>SUMIFS('N1.3_Project_Listing'!$R$16:$R$829,'N1.3_Project_Listing'!$B$16:$B$829,$B127,'N1.3_Project_Listing'!$D$16:$D$829,$B$78,'N1.3_Project_Listing'!$J$16:$J$829,AZ$16,'N1.3_Project_Listing'!$G$16:$G$829,$AV$15)</f>
        <v>0</v>
      </c>
      <c r="BA127" s="67">
        <f>SUMIFS('N1.3_Project_Listing'!$R$16:$R$829,'N1.3_Project_Listing'!$B$16:$B$829,$B127,'N1.3_Project_Listing'!$D$16:$D$829,$B$78,'N1.3_Project_Listing'!$J$16:$J$829,BA$16,'N1.3_Project_Listing'!$G$16:$G$829,$AV$15)</f>
        <v>0</v>
      </c>
      <c r="BB127" s="63">
        <f t="shared" si="217"/>
        <v>0</v>
      </c>
      <c r="BC127" s="116" t="s">
        <v>441</v>
      </c>
      <c r="BD127" s="67">
        <f>SUMIFS('N1.3_Project_Listing'!$P$16:$P$829,'N1.3_Project_Listing'!$B$16:$B$829,$B127,'N1.3_Project_Listing'!$D$16:$D$829,$B$78,'N1.3_Project_Listing'!$J$16:$J$829,BD$16,'N1.3_Project_Listing'!$G$16:$G$829,$AV$15)</f>
        <v>0</v>
      </c>
      <c r="BE127" s="67">
        <f>SUMIFS('N1.3_Project_Listing'!$P$16:$P$829,'N1.3_Project_Listing'!$B$16:$B$829,$B127,'N1.3_Project_Listing'!$D$16:$D$829,$B$78,'N1.3_Project_Listing'!$J$16:$J$829,BE$16,'N1.3_Project_Listing'!$G$16:$G$829,$AV$15)</f>
        <v>0</v>
      </c>
      <c r="BF127" s="67">
        <f>SUMIFS('N1.3_Project_Listing'!$P$16:$P$829,'N1.3_Project_Listing'!$B$16:$B$829,$B127,'N1.3_Project_Listing'!$D$16:$D$829,$B$78,'N1.3_Project_Listing'!$J$16:$J$829,BF$16,'N1.3_Project_Listing'!$G$16:$G$829,$AV$15)</f>
        <v>0</v>
      </c>
      <c r="BG127" s="67">
        <f>SUMIFS('N1.3_Project_Listing'!$P$16:$P$829,'N1.3_Project_Listing'!$B$16:$B$829,$B127,'N1.3_Project_Listing'!$D$16:$D$829,$B$78,'N1.3_Project_Listing'!$J$16:$J$829,BG$16,'N1.3_Project_Listing'!$G$16:$G$829,$AV$15)</f>
        <v>0</v>
      </c>
      <c r="BH127" s="67">
        <f>SUMIFS('N1.3_Project_Listing'!$P$16:$P$829,'N1.3_Project_Listing'!$B$16:$B$829,$B127,'N1.3_Project_Listing'!$D$16:$D$829,$B$78,'N1.3_Project_Listing'!$J$16:$J$829,BH$16,'N1.3_Project_Listing'!$G$16:$G$829,$AV$15)</f>
        <v>0</v>
      </c>
      <c r="BI127" s="63">
        <f t="shared" si="218"/>
        <v>0</v>
      </c>
      <c r="BK127" s="158" t="str">
        <f t="shared" si="219"/>
        <v>-</v>
      </c>
      <c r="BL127" s="67">
        <f>SUMIFS('N1.3_Project_Listing'!$R$16:$R$829,'N1.3_Project_Listing'!$B$16:$B$829,$B127,'N1.3_Project_Listing'!$D$16:$D$829,$B$78,'N1.3_Project_Listing'!$J$16:$J$829,BL$16,'N1.3_Project_Listing'!$G$16:$G$829,$BK$15)</f>
        <v>0</v>
      </c>
      <c r="BM127" s="67">
        <f>SUMIFS('N1.3_Project_Listing'!$R$16:$R$829,'N1.3_Project_Listing'!$B$16:$B$829,$B127,'N1.3_Project_Listing'!$D$16:$D$829,$B$78,'N1.3_Project_Listing'!$J$16:$J$829,BM$16,'N1.3_Project_Listing'!$G$16:$G$829,$BK$15)</f>
        <v>0</v>
      </c>
      <c r="BN127" s="67">
        <f>SUMIFS('N1.3_Project_Listing'!$R$16:$R$829,'N1.3_Project_Listing'!$B$16:$B$829,$B127,'N1.3_Project_Listing'!$D$16:$D$829,$B$78,'N1.3_Project_Listing'!$J$16:$J$829,BN$16,'N1.3_Project_Listing'!$G$16:$G$829,$BK$15)</f>
        <v>0</v>
      </c>
      <c r="BO127" s="67">
        <f>SUMIFS('N1.3_Project_Listing'!$R$16:$R$829,'N1.3_Project_Listing'!$B$16:$B$829,$B127,'N1.3_Project_Listing'!$D$16:$D$829,$B$78,'N1.3_Project_Listing'!$J$16:$J$829,BO$16,'N1.3_Project_Listing'!$G$16:$G$829,$BK$15)</f>
        <v>0</v>
      </c>
      <c r="BP127" s="67">
        <f>SUMIFS('N1.3_Project_Listing'!$R$16:$R$829,'N1.3_Project_Listing'!$B$16:$B$829,$B127,'N1.3_Project_Listing'!$D$16:$D$829,$B$78,'N1.3_Project_Listing'!$J$16:$J$829,BP$16,'N1.3_Project_Listing'!$G$16:$G$829,$BK$15)</f>
        <v>0</v>
      </c>
      <c r="BQ127" s="63">
        <f t="shared" si="220"/>
        <v>0</v>
      </c>
      <c r="BR127" s="116" t="s">
        <v>441</v>
      </c>
      <c r="BS127" s="67">
        <f>SUMIFS('N1.3_Project_Listing'!$P$16:$P$829,'N1.3_Project_Listing'!$B$16:$B$829,$B127,'N1.3_Project_Listing'!$D$16:$D$829,$B$78,'N1.3_Project_Listing'!$J$16:$J$829,BS$16,'N1.3_Project_Listing'!$G$16:$G$829,$BK$15)</f>
        <v>0</v>
      </c>
      <c r="BT127" s="67">
        <f>SUMIFS('N1.3_Project_Listing'!$P$16:$P$829,'N1.3_Project_Listing'!$B$16:$B$829,$B127,'N1.3_Project_Listing'!$D$16:$D$829,$B$78,'N1.3_Project_Listing'!$J$16:$J$829,BT$16,'N1.3_Project_Listing'!$G$16:$G$829,$BK$15)</f>
        <v>0</v>
      </c>
      <c r="BU127" s="67">
        <f>SUMIFS('N1.3_Project_Listing'!$P$16:$P$829,'N1.3_Project_Listing'!$B$16:$B$829,$B127,'N1.3_Project_Listing'!$D$16:$D$829,$B$78,'N1.3_Project_Listing'!$J$16:$J$829,BU$16,'N1.3_Project_Listing'!$G$16:$G$829,$BK$15)</f>
        <v>0</v>
      </c>
      <c r="BV127" s="67">
        <f>SUMIFS('N1.3_Project_Listing'!$P$16:$P$829,'N1.3_Project_Listing'!$B$16:$B$829,$B127,'N1.3_Project_Listing'!$D$16:$D$829,$B$78,'N1.3_Project_Listing'!$J$16:$J$829,BV$16,'N1.3_Project_Listing'!$G$16:$G$829,$BK$15)</f>
        <v>0</v>
      </c>
      <c r="BW127" s="67">
        <f>SUMIFS('N1.3_Project_Listing'!$P$16:$P$829,'N1.3_Project_Listing'!$B$16:$B$829,$B127,'N1.3_Project_Listing'!$D$16:$D$829,$B$78,'N1.3_Project_Listing'!$J$16:$J$829,BW$16,'N1.3_Project_Listing'!$G$16:$G$829,$BK$15)</f>
        <v>0</v>
      </c>
      <c r="BX127" s="63">
        <f t="shared" si="221"/>
        <v>0</v>
      </c>
    </row>
    <row r="128" spans="2:76" hidden="1">
      <c r="B128" s="132" t="str">
        <f>B65</f>
        <v>No entry required</v>
      </c>
      <c r="C128" s="158" t="str">
        <f t="shared" ref="C128:C137" si="222">C65</f>
        <v>-</v>
      </c>
      <c r="D128" s="63">
        <f t="shared" si="198"/>
        <v>0</v>
      </c>
      <c r="E128" s="63">
        <f t="shared" si="199"/>
        <v>0</v>
      </c>
      <c r="F128" s="63">
        <f t="shared" si="200"/>
        <v>0</v>
      </c>
      <c r="G128" s="63">
        <f t="shared" si="201"/>
        <v>0</v>
      </c>
      <c r="H128" s="63">
        <f t="shared" si="202"/>
        <v>0</v>
      </c>
      <c r="I128" s="63">
        <f t="shared" si="203"/>
        <v>0</v>
      </c>
      <c r="J128" s="116" t="s">
        <v>441</v>
      </c>
      <c r="K128" s="63">
        <f t="shared" si="204"/>
        <v>0</v>
      </c>
      <c r="L128" s="63">
        <f t="shared" si="205"/>
        <v>0</v>
      </c>
      <c r="M128" s="63">
        <f t="shared" si="206"/>
        <v>0</v>
      </c>
      <c r="N128" s="63">
        <f t="shared" si="207"/>
        <v>0</v>
      </c>
      <c r="O128" s="63">
        <f t="shared" si="208"/>
        <v>0</v>
      </c>
      <c r="P128" s="63">
        <f t="shared" si="209"/>
        <v>0</v>
      </c>
      <c r="R128" s="158" t="str">
        <f t="shared" si="210"/>
        <v>-</v>
      </c>
      <c r="S128" s="67">
        <f>SUMIFS('N1.3_Project_Listing'!$R$16:$R$829,'N1.3_Project_Listing'!$B$16:$B$829,$B128,'N1.3_Project_Listing'!$D$16:$D$829,$B$78,'N1.3_Project_Listing'!$J$16:$J$829,S$16,'N1.3_Project_Listing'!$G$16:$G$829,$R$15)</f>
        <v>0</v>
      </c>
      <c r="T128" s="67">
        <f>SUMIFS('N1.3_Project_Listing'!$R$16:$R$829,'N1.3_Project_Listing'!$B$16:$B$829,$B128,'N1.3_Project_Listing'!$D$16:$D$829,$B$78,'N1.3_Project_Listing'!$J$16:$J$829,T$16,'N1.3_Project_Listing'!$G$16:$G$829,$R$15)</f>
        <v>0</v>
      </c>
      <c r="U128" s="67">
        <f>SUMIFS('N1.3_Project_Listing'!$R$16:$R$829,'N1.3_Project_Listing'!$B$16:$B$829,$B128,'N1.3_Project_Listing'!$D$16:$D$829,$B$78,'N1.3_Project_Listing'!$J$16:$J$829,U$16,'N1.3_Project_Listing'!$G$16:$G$829,$R$15)</f>
        <v>0</v>
      </c>
      <c r="V128" s="67">
        <f>SUMIFS('N1.3_Project_Listing'!$R$16:$R$829,'N1.3_Project_Listing'!$B$16:$B$829,$B128,'N1.3_Project_Listing'!$D$16:$D$829,$B$78,'N1.3_Project_Listing'!$J$16:$J$829,V$16,'N1.3_Project_Listing'!$G$16:$G$829,$R$15)</f>
        <v>0</v>
      </c>
      <c r="W128" s="67">
        <f>SUMIFS('N1.3_Project_Listing'!$R$16:$R$829,'N1.3_Project_Listing'!$B$16:$B$829,$B128,'N1.3_Project_Listing'!$D$16:$D$829,$B$78,'N1.3_Project_Listing'!$J$16:$J$829,W$16,'N1.3_Project_Listing'!$G$16:$G$829,$R$15)</f>
        <v>0</v>
      </c>
      <c r="X128" s="63">
        <f t="shared" si="211"/>
        <v>0</v>
      </c>
      <c r="Y128" s="116" t="s">
        <v>441</v>
      </c>
      <c r="Z128" s="67">
        <f>SUMIFS('N1.3_Project_Listing'!$P$16:$P$829,'N1.3_Project_Listing'!$B$16:$B$829,$B128,'N1.3_Project_Listing'!$D$16:$D$829,$B$78,'N1.3_Project_Listing'!$J$16:$J$829,Z$16,'N1.3_Project_Listing'!$G$16:$G$829,$R$15)</f>
        <v>0</v>
      </c>
      <c r="AA128" s="67">
        <f>SUMIFS('N1.3_Project_Listing'!$P$16:$P$829,'N1.3_Project_Listing'!$B$16:$B$829,$B128,'N1.3_Project_Listing'!$D$16:$D$829,$B$78,'N1.3_Project_Listing'!$J$16:$J$829,AA$16,'N1.3_Project_Listing'!$G$16:$G$829,$R$15)</f>
        <v>0</v>
      </c>
      <c r="AB128" s="67">
        <f>SUMIFS('N1.3_Project_Listing'!$P$16:$P$829,'N1.3_Project_Listing'!$B$16:$B$829,$B128,'N1.3_Project_Listing'!$D$16:$D$829,$B$78,'N1.3_Project_Listing'!$J$16:$J$829,AB$16,'N1.3_Project_Listing'!$G$16:$G$829,$R$15)</f>
        <v>0</v>
      </c>
      <c r="AC128" s="67">
        <f>SUMIFS('N1.3_Project_Listing'!$P$16:$P$829,'N1.3_Project_Listing'!$B$16:$B$829,$B128,'N1.3_Project_Listing'!$D$16:$D$829,$B$78,'N1.3_Project_Listing'!$J$16:$J$829,AC$16,'N1.3_Project_Listing'!$G$16:$G$829,$R$15)</f>
        <v>0</v>
      </c>
      <c r="AD128" s="67">
        <f>SUMIFS('N1.3_Project_Listing'!$P$16:$P$829,'N1.3_Project_Listing'!$B$16:$B$829,$B128,'N1.3_Project_Listing'!$D$16:$D$829,$B$78,'N1.3_Project_Listing'!$J$16:$J$829,AD$16,'N1.3_Project_Listing'!$G$16:$G$829,$R$15)</f>
        <v>0</v>
      </c>
      <c r="AE128" s="63">
        <f t="shared" si="212"/>
        <v>0</v>
      </c>
      <c r="AG128" s="158" t="str">
        <f t="shared" si="213"/>
        <v>-</v>
      </c>
      <c r="AH128" s="67">
        <f>SUMIFS('N1.3_Project_Listing'!$R$16:$R$829,'N1.3_Project_Listing'!$B$16:$B$829,$B128,'N1.3_Project_Listing'!$D$16:$D$829,$B$78,'N1.3_Project_Listing'!$J$16:$J$829,AH$16,'N1.3_Project_Listing'!$G$16:$G$829,$AG$15)</f>
        <v>0</v>
      </c>
      <c r="AI128" s="67">
        <f>SUMIFS('N1.3_Project_Listing'!$R$16:$R$829,'N1.3_Project_Listing'!$B$16:$B$829,$B128,'N1.3_Project_Listing'!$D$16:$D$829,$B$78,'N1.3_Project_Listing'!$J$16:$J$829,AI$16,'N1.3_Project_Listing'!$G$16:$G$829,$AG$15)</f>
        <v>0</v>
      </c>
      <c r="AJ128" s="67">
        <f>SUMIFS('N1.3_Project_Listing'!$R$16:$R$829,'N1.3_Project_Listing'!$B$16:$B$829,$B128,'N1.3_Project_Listing'!$D$16:$D$829,$B$78,'N1.3_Project_Listing'!$J$16:$J$829,AJ$16,'N1.3_Project_Listing'!$G$16:$G$829,$AG$15)</f>
        <v>0</v>
      </c>
      <c r="AK128" s="67">
        <f>SUMIFS('N1.3_Project_Listing'!$R$16:$R$829,'N1.3_Project_Listing'!$B$16:$B$829,$B128,'N1.3_Project_Listing'!$D$16:$D$829,$B$78,'N1.3_Project_Listing'!$J$16:$J$829,AK$16,'N1.3_Project_Listing'!$G$16:$G$829,$AG$15)</f>
        <v>0</v>
      </c>
      <c r="AL128" s="67">
        <f>SUMIFS('N1.3_Project_Listing'!$R$16:$R$829,'N1.3_Project_Listing'!$B$16:$B$829,$B128,'N1.3_Project_Listing'!$D$16:$D$829,$B$78,'N1.3_Project_Listing'!$J$16:$J$829,AL$16,'N1.3_Project_Listing'!$G$16:$G$829,$AG$15)</f>
        <v>0</v>
      </c>
      <c r="AM128" s="63">
        <f t="shared" si="214"/>
        <v>0</v>
      </c>
      <c r="AN128" s="116" t="s">
        <v>441</v>
      </c>
      <c r="AO128" s="67">
        <f>SUMIFS('N1.3_Project_Listing'!$P$16:$P$829,'N1.3_Project_Listing'!$B$16:$B$829,$B128,'N1.3_Project_Listing'!$D$16:$D$829,$B$78,'N1.3_Project_Listing'!$J$16:$J$829,AO$16,'N1.3_Project_Listing'!$G$16:$G$829,$AG$15)</f>
        <v>0</v>
      </c>
      <c r="AP128" s="67">
        <f>SUMIFS('N1.3_Project_Listing'!$P$16:$P$829,'N1.3_Project_Listing'!$B$16:$B$829,$B128,'N1.3_Project_Listing'!$D$16:$D$829,$B$78,'N1.3_Project_Listing'!$J$16:$J$829,AP$16,'N1.3_Project_Listing'!$G$16:$G$829,$AG$15)</f>
        <v>0</v>
      </c>
      <c r="AQ128" s="67">
        <f>SUMIFS('N1.3_Project_Listing'!$P$16:$P$829,'N1.3_Project_Listing'!$B$16:$B$829,$B128,'N1.3_Project_Listing'!$D$16:$D$829,$B$78,'N1.3_Project_Listing'!$J$16:$J$829,AQ$16,'N1.3_Project_Listing'!$G$16:$G$829,$AG$15)</f>
        <v>0</v>
      </c>
      <c r="AR128" s="67">
        <f>SUMIFS('N1.3_Project_Listing'!$P$16:$P$829,'N1.3_Project_Listing'!$B$16:$B$829,$B128,'N1.3_Project_Listing'!$D$16:$D$829,$B$78,'N1.3_Project_Listing'!$J$16:$J$829,AR$16,'N1.3_Project_Listing'!$G$16:$G$829,$AG$15)</f>
        <v>0</v>
      </c>
      <c r="AS128" s="67">
        <f>SUMIFS('N1.3_Project_Listing'!$P$16:$P$829,'N1.3_Project_Listing'!$B$16:$B$829,$B128,'N1.3_Project_Listing'!$D$16:$D$829,$B$78,'N1.3_Project_Listing'!$J$16:$J$829,AS$16,'N1.3_Project_Listing'!$G$16:$G$829,$AG$15)</f>
        <v>0</v>
      </c>
      <c r="AT128" s="63">
        <f t="shared" si="215"/>
        <v>0</v>
      </c>
      <c r="AV128" s="158" t="str">
        <f t="shared" si="216"/>
        <v>-</v>
      </c>
      <c r="AW128" s="67">
        <f>SUMIFS('N1.3_Project_Listing'!$R$16:$R$829,'N1.3_Project_Listing'!$B$16:$B$829,$B128,'N1.3_Project_Listing'!$D$16:$D$829,$B$78,'N1.3_Project_Listing'!$J$16:$J$829,AW$16,'N1.3_Project_Listing'!$G$16:$G$829,$AV$15)</f>
        <v>0</v>
      </c>
      <c r="AX128" s="67">
        <f>SUMIFS('N1.3_Project_Listing'!$R$16:$R$829,'N1.3_Project_Listing'!$B$16:$B$829,$B128,'N1.3_Project_Listing'!$D$16:$D$829,$B$78,'N1.3_Project_Listing'!$J$16:$J$829,AX$16,'N1.3_Project_Listing'!$G$16:$G$829,$AV$15)</f>
        <v>0</v>
      </c>
      <c r="AY128" s="67">
        <f>SUMIFS('N1.3_Project_Listing'!$R$16:$R$829,'N1.3_Project_Listing'!$B$16:$B$829,$B128,'N1.3_Project_Listing'!$D$16:$D$829,$B$78,'N1.3_Project_Listing'!$J$16:$J$829,AY$16,'N1.3_Project_Listing'!$G$16:$G$829,$AV$15)</f>
        <v>0</v>
      </c>
      <c r="AZ128" s="67">
        <f>SUMIFS('N1.3_Project_Listing'!$R$16:$R$829,'N1.3_Project_Listing'!$B$16:$B$829,$B128,'N1.3_Project_Listing'!$D$16:$D$829,$B$78,'N1.3_Project_Listing'!$J$16:$J$829,AZ$16,'N1.3_Project_Listing'!$G$16:$G$829,$AV$15)</f>
        <v>0</v>
      </c>
      <c r="BA128" s="67">
        <f>SUMIFS('N1.3_Project_Listing'!$R$16:$R$829,'N1.3_Project_Listing'!$B$16:$B$829,$B128,'N1.3_Project_Listing'!$D$16:$D$829,$B$78,'N1.3_Project_Listing'!$J$16:$J$829,BA$16,'N1.3_Project_Listing'!$G$16:$G$829,$AV$15)</f>
        <v>0</v>
      </c>
      <c r="BB128" s="63">
        <f t="shared" si="217"/>
        <v>0</v>
      </c>
      <c r="BC128" s="116" t="s">
        <v>441</v>
      </c>
      <c r="BD128" s="67">
        <f>SUMIFS('N1.3_Project_Listing'!$P$16:$P$829,'N1.3_Project_Listing'!$B$16:$B$829,$B128,'N1.3_Project_Listing'!$D$16:$D$829,$B$78,'N1.3_Project_Listing'!$J$16:$J$829,BD$16,'N1.3_Project_Listing'!$G$16:$G$829,$AV$15)</f>
        <v>0</v>
      </c>
      <c r="BE128" s="67">
        <f>SUMIFS('N1.3_Project_Listing'!$P$16:$P$829,'N1.3_Project_Listing'!$B$16:$B$829,$B128,'N1.3_Project_Listing'!$D$16:$D$829,$B$78,'N1.3_Project_Listing'!$J$16:$J$829,BE$16,'N1.3_Project_Listing'!$G$16:$G$829,$AV$15)</f>
        <v>0</v>
      </c>
      <c r="BF128" s="67">
        <f>SUMIFS('N1.3_Project_Listing'!$P$16:$P$829,'N1.3_Project_Listing'!$B$16:$B$829,$B128,'N1.3_Project_Listing'!$D$16:$D$829,$B$78,'N1.3_Project_Listing'!$J$16:$J$829,BF$16,'N1.3_Project_Listing'!$G$16:$G$829,$AV$15)</f>
        <v>0</v>
      </c>
      <c r="BG128" s="67">
        <f>SUMIFS('N1.3_Project_Listing'!$P$16:$P$829,'N1.3_Project_Listing'!$B$16:$B$829,$B128,'N1.3_Project_Listing'!$D$16:$D$829,$B$78,'N1.3_Project_Listing'!$J$16:$J$829,BG$16,'N1.3_Project_Listing'!$G$16:$G$829,$AV$15)</f>
        <v>0</v>
      </c>
      <c r="BH128" s="67">
        <f>SUMIFS('N1.3_Project_Listing'!$P$16:$P$829,'N1.3_Project_Listing'!$B$16:$B$829,$B128,'N1.3_Project_Listing'!$D$16:$D$829,$B$78,'N1.3_Project_Listing'!$J$16:$J$829,BH$16,'N1.3_Project_Listing'!$G$16:$G$829,$AV$15)</f>
        <v>0</v>
      </c>
      <c r="BI128" s="63">
        <f t="shared" si="218"/>
        <v>0</v>
      </c>
      <c r="BK128" s="158" t="str">
        <f t="shared" si="219"/>
        <v>-</v>
      </c>
      <c r="BL128" s="67">
        <f>SUMIFS('N1.3_Project_Listing'!$R$16:$R$829,'N1.3_Project_Listing'!$B$16:$B$829,$B128,'N1.3_Project_Listing'!$D$16:$D$829,$B$78,'N1.3_Project_Listing'!$J$16:$J$829,BL$16,'N1.3_Project_Listing'!$G$16:$G$829,$BK$15)</f>
        <v>0</v>
      </c>
      <c r="BM128" s="67">
        <f>SUMIFS('N1.3_Project_Listing'!$R$16:$R$829,'N1.3_Project_Listing'!$B$16:$B$829,$B128,'N1.3_Project_Listing'!$D$16:$D$829,$B$78,'N1.3_Project_Listing'!$J$16:$J$829,BM$16,'N1.3_Project_Listing'!$G$16:$G$829,$BK$15)</f>
        <v>0</v>
      </c>
      <c r="BN128" s="67">
        <f>SUMIFS('N1.3_Project_Listing'!$R$16:$R$829,'N1.3_Project_Listing'!$B$16:$B$829,$B128,'N1.3_Project_Listing'!$D$16:$D$829,$B$78,'N1.3_Project_Listing'!$J$16:$J$829,BN$16,'N1.3_Project_Listing'!$G$16:$G$829,$BK$15)</f>
        <v>0</v>
      </c>
      <c r="BO128" s="67">
        <f>SUMIFS('N1.3_Project_Listing'!$R$16:$R$829,'N1.3_Project_Listing'!$B$16:$B$829,$B128,'N1.3_Project_Listing'!$D$16:$D$829,$B$78,'N1.3_Project_Listing'!$J$16:$J$829,BO$16,'N1.3_Project_Listing'!$G$16:$G$829,$BK$15)</f>
        <v>0</v>
      </c>
      <c r="BP128" s="67">
        <f>SUMIFS('N1.3_Project_Listing'!$R$16:$R$829,'N1.3_Project_Listing'!$B$16:$B$829,$B128,'N1.3_Project_Listing'!$D$16:$D$829,$B$78,'N1.3_Project_Listing'!$J$16:$J$829,BP$16,'N1.3_Project_Listing'!$G$16:$G$829,$BK$15)</f>
        <v>0</v>
      </c>
      <c r="BQ128" s="63">
        <f t="shared" si="220"/>
        <v>0</v>
      </c>
      <c r="BR128" s="116" t="s">
        <v>441</v>
      </c>
      <c r="BS128" s="67">
        <f>SUMIFS('N1.3_Project_Listing'!$P$16:$P$829,'N1.3_Project_Listing'!$B$16:$B$829,$B128,'N1.3_Project_Listing'!$D$16:$D$829,$B$78,'N1.3_Project_Listing'!$J$16:$J$829,BS$16,'N1.3_Project_Listing'!$G$16:$G$829,$BK$15)</f>
        <v>0</v>
      </c>
      <c r="BT128" s="67">
        <f>SUMIFS('N1.3_Project_Listing'!$P$16:$P$829,'N1.3_Project_Listing'!$B$16:$B$829,$B128,'N1.3_Project_Listing'!$D$16:$D$829,$B$78,'N1.3_Project_Listing'!$J$16:$J$829,BT$16,'N1.3_Project_Listing'!$G$16:$G$829,$BK$15)</f>
        <v>0</v>
      </c>
      <c r="BU128" s="67">
        <f>SUMIFS('N1.3_Project_Listing'!$P$16:$P$829,'N1.3_Project_Listing'!$B$16:$B$829,$B128,'N1.3_Project_Listing'!$D$16:$D$829,$B$78,'N1.3_Project_Listing'!$J$16:$J$829,BU$16,'N1.3_Project_Listing'!$G$16:$G$829,$BK$15)</f>
        <v>0</v>
      </c>
      <c r="BV128" s="67">
        <f>SUMIFS('N1.3_Project_Listing'!$P$16:$P$829,'N1.3_Project_Listing'!$B$16:$B$829,$B128,'N1.3_Project_Listing'!$D$16:$D$829,$B$78,'N1.3_Project_Listing'!$J$16:$J$829,BV$16,'N1.3_Project_Listing'!$G$16:$G$829,$BK$15)</f>
        <v>0</v>
      </c>
      <c r="BW128" s="67">
        <f>SUMIFS('N1.3_Project_Listing'!$P$16:$P$829,'N1.3_Project_Listing'!$B$16:$B$829,$B128,'N1.3_Project_Listing'!$D$16:$D$829,$B$78,'N1.3_Project_Listing'!$J$16:$J$829,BW$16,'N1.3_Project_Listing'!$G$16:$G$829,$BK$15)</f>
        <v>0</v>
      </c>
      <c r="BX128" s="63">
        <f t="shared" si="221"/>
        <v>0</v>
      </c>
    </row>
    <row r="129" spans="2:76" hidden="1">
      <c r="B129" s="132" t="str">
        <f t="shared" ref="B129:B137" si="223">B66</f>
        <v>No entry required</v>
      </c>
      <c r="C129" s="158" t="str">
        <f t="shared" si="222"/>
        <v>-</v>
      </c>
      <c r="D129" s="63">
        <f t="shared" si="198"/>
        <v>0</v>
      </c>
      <c r="E129" s="63">
        <f t="shared" si="199"/>
        <v>0</v>
      </c>
      <c r="F129" s="63">
        <f t="shared" si="200"/>
        <v>0</v>
      </c>
      <c r="G129" s="63">
        <f t="shared" si="201"/>
        <v>0</v>
      </c>
      <c r="H129" s="63">
        <f t="shared" si="202"/>
        <v>0</v>
      </c>
      <c r="I129" s="63">
        <f t="shared" si="203"/>
        <v>0</v>
      </c>
      <c r="J129" s="116" t="s">
        <v>441</v>
      </c>
      <c r="K129" s="63">
        <f t="shared" si="204"/>
        <v>0</v>
      </c>
      <c r="L129" s="63">
        <f t="shared" si="205"/>
        <v>0</v>
      </c>
      <c r="M129" s="63">
        <f t="shared" si="206"/>
        <v>0</v>
      </c>
      <c r="N129" s="63">
        <f t="shared" si="207"/>
        <v>0</v>
      </c>
      <c r="O129" s="63">
        <f t="shared" si="208"/>
        <v>0</v>
      </c>
      <c r="P129" s="63">
        <f t="shared" si="209"/>
        <v>0</v>
      </c>
      <c r="R129" s="158" t="str">
        <f t="shared" si="210"/>
        <v>-</v>
      </c>
      <c r="S129" s="67">
        <f>SUMIFS('N1.3_Project_Listing'!$R$16:$R$829,'N1.3_Project_Listing'!$B$16:$B$829,$B129,'N1.3_Project_Listing'!$D$16:$D$829,$B$78,'N1.3_Project_Listing'!$J$16:$J$829,S$16,'N1.3_Project_Listing'!$G$16:$G$829,$R$15)</f>
        <v>0</v>
      </c>
      <c r="T129" s="67">
        <f>SUMIFS('N1.3_Project_Listing'!$R$16:$R$829,'N1.3_Project_Listing'!$B$16:$B$829,$B129,'N1.3_Project_Listing'!$D$16:$D$829,$B$78,'N1.3_Project_Listing'!$J$16:$J$829,T$16,'N1.3_Project_Listing'!$G$16:$G$829,$R$15)</f>
        <v>0</v>
      </c>
      <c r="U129" s="67">
        <f>SUMIFS('N1.3_Project_Listing'!$R$16:$R$829,'N1.3_Project_Listing'!$B$16:$B$829,$B129,'N1.3_Project_Listing'!$D$16:$D$829,$B$78,'N1.3_Project_Listing'!$J$16:$J$829,U$16,'N1.3_Project_Listing'!$G$16:$G$829,$R$15)</f>
        <v>0</v>
      </c>
      <c r="V129" s="67">
        <f>SUMIFS('N1.3_Project_Listing'!$R$16:$R$829,'N1.3_Project_Listing'!$B$16:$B$829,$B129,'N1.3_Project_Listing'!$D$16:$D$829,$B$78,'N1.3_Project_Listing'!$J$16:$J$829,V$16,'N1.3_Project_Listing'!$G$16:$G$829,$R$15)</f>
        <v>0</v>
      </c>
      <c r="W129" s="67">
        <f>SUMIFS('N1.3_Project_Listing'!$R$16:$R$829,'N1.3_Project_Listing'!$B$16:$B$829,$B129,'N1.3_Project_Listing'!$D$16:$D$829,$B$78,'N1.3_Project_Listing'!$J$16:$J$829,W$16,'N1.3_Project_Listing'!$G$16:$G$829,$R$15)</f>
        <v>0</v>
      </c>
      <c r="X129" s="63">
        <f t="shared" si="211"/>
        <v>0</v>
      </c>
      <c r="Y129" s="116" t="s">
        <v>441</v>
      </c>
      <c r="Z129" s="67">
        <f>SUMIFS('N1.3_Project_Listing'!$P$16:$P$829,'N1.3_Project_Listing'!$B$16:$B$829,$B129,'N1.3_Project_Listing'!$D$16:$D$829,$B$78,'N1.3_Project_Listing'!$J$16:$J$829,Z$16,'N1.3_Project_Listing'!$G$16:$G$829,$R$15)</f>
        <v>0</v>
      </c>
      <c r="AA129" s="67">
        <f>SUMIFS('N1.3_Project_Listing'!$P$16:$P$829,'N1.3_Project_Listing'!$B$16:$B$829,$B129,'N1.3_Project_Listing'!$D$16:$D$829,$B$78,'N1.3_Project_Listing'!$J$16:$J$829,AA$16,'N1.3_Project_Listing'!$G$16:$G$829,$R$15)</f>
        <v>0</v>
      </c>
      <c r="AB129" s="67">
        <f>SUMIFS('N1.3_Project_Listing'!$P$16:$P$829,'N1.3_Project_Listing'!$B$16:$B$829,$B129,'N1.3_Project_Listing'!$D$16:$D$829,$B$78,'N1.3_Project_Listing'!$J$16:$J$829,AB$16,'N1.3_Project_Listing'!$G$16:$G$829,$R$15)</f>
        <v>0</v>
      </c>
      <c r="AC129" s="67">
        <f>SUMIFS('N1.3_Project_Listing'!$P$16:$P$829,'N1.3_Project_Listing'!$B$16:$B$829,$B129,'N1.3_Project_Listing'!$D$16:$D$829,$B$78,'N1.3_Project_Listing'!$J$16:$J$829,AC$16,'N1.3_Project_Listing'!$G$16:$G$829,$R$15)</f>
        <v>0</v>
      </c>
      <c r="AD129" s="67">
        <f>SUMIFS('N1.3_Project_Listing'!$P$16:$P$829,'N1.3_Project_Listing'!$B$16:$B$829,$B129,'N1.3_Project_Listing'!$D$16:$D$829,$B$78,'N1.3_Project_Listing'!$J$16:$J$829,AD$16,'N1.3_Project_Listing'!$G$16:$G$829,$R$15)</f>
        <v>0</v>
      </c>
      <c r="AE129" s="63">
        <f t="shared" si="212"/>
        <v>0</v>
      </c>
      <c r="AG129" s="158" t="str">
        <f t="shared" si="213"/>
        <v>-</v>
      </c>
      <c r="AH129" s="67">
        <f>SUMIFS('N1.3_Project_Listing'!$R$16:$R$829,'N1.3_Project_Listing'!$B$16:$B$829,$B129,'N1.3_Project_Listing'!$D$16:$D$829,$B$78,'N1.3_Project_Listing'!$J$16:$J$829,AH$16,'N1.3_Project_Listing'!$G$16:$G$829,$AG$15)</f>
        <v>0</v>
      </c>
      <c r="AI129" s="67">
        <f>SUMIFS('N1.3_Project_Listing'!$R$16:$R$829,'N1.3_Project_Listing'!$B$16:$B$829,$B129,'N1.3_Project_Listing'!$D$16:$D$829,$B$78,'N1.3_Project_Listing'!$J$16:$J$829,AI$16,'N1.3_Project_Listing'!$G$16:$G$829,$AG$15)</f>
        <v>0</v>
      </c>
      <c r="AJ129" s="67">
        <f>SUMIFS('N1.3_Project_Listing'!$R$16:$R$829,'N1.3_Project_Listing'!$B$16:$B$829,$B129,'N1.3_Project_Listing'!$D$16:$D$829,$B$78,'N1.3_Project_Listing'!$J$16:$J$829,AJ$16,'N1.3_Project_Listing'!$G$16:$G$829,$AG$15)</f>
        <v>0</v>
      </c>
      <c r="AK129" s="67">
        <f>SUMIFS('N1.3_Project_Listing'!$R$16:$R$829,'N1.3_Project_Listing'!$B$16:$B$829,$B129,'N1.3_Project_Listing'!$D$16:$D$829,$B$78,'N1.3_Project_Listing'!$J$16:$J$829,AK$16,'N1.3_Project_Listing'!$G$16:$G$829,$AG$15)</f>
        <v>0</v>
      </c>
      <c r="AL129" s="67">
        <f>SUMIFS('N1.3_Project_Listing'!$R$16:$R$829,'N1.3_Project_Listing'!$B$16:$B$829,$B129,'N1.3_Project_Listing'!$D$16:$D$829,$B$78,'N1.3_Project_Listing'!$J$16:$J$829,AL$16,'N1.3_Project_Listing'!$G$16:$G$829,$AG$15)</f>
        <v>0</v>
      </c>
      <c r="AM129" s="63">
        <f t="shared" si="214"/>
        <v>0</v>
      </c>
      <c r="AN129" s="116" t="s">
        <v>441</v>
      </c>
      <c r="AO129" s="67">
        <f>SUMIFS('N1.3_Project_Listing'!$P$16:$P$829,'N1.3_Project_Listing'!$B$16:$B$829,$B129,'N1.3_Project_Listing'!$D$16:$D$829,$B$78,'N1.3_Project_Listing'!$J$16:$J$829,AO$16,'N1.3_Project_Listing'!$G$16:$G$829,$AG$15)</f>
        <v>0</v>
      </c>
      <c r="AP129" s="67">
        <f>SUMIFS('N1.3_Project_Listing'!$P$16:$P$829,'N1.3_Project_Listing'!$B$16:$B$829,$B129,'N1.3_Project_Listing'!$D$16:$D$829,$B$78,'N1.3_Project_Listing'!$J$16:$J$829,AP$16,'N1.3_Project_Listing'!$G$16:$G$829,$AG$15)</f>
        <v>0</v>
      </c>
      <c r="AQ129" s="67">
        <f>SUMIFS('N1.3_Project_Listing'!$P$16:$P$829,'N1.3_Project_Listing'!$B$16:$B$829,$B129,'N1.3_Project_Listing'!$D$16:$D$829,$B$78,'N1.3_Project_Listing'!$J$16:$J$829,AQ$16,'N1.3_Project_Listing'!$G$16:$G$829,$AG$15)</f>
        <v>0</v>
      </c>
      <c r="AR129" s="67">
        <f>SUMIFS('N1.3_Project_Listing'!$P$16:$P$829,'N1.3_Project_Listing'!$B$16:$B$829,$B129,'N1.3_Project_Listing'!$D$16:$D$829,$B$78,'N1.3_Project_Listing'!$J$16:$J$829,AR$16,'N1.3_Project_Listing'!$G$16:$G$829,$AG$15)</f>
        <v>0</v>
      </c>
      <c r="AS129" s="67">
        <f>SUMIFS('N1.3_Project_Listing'!$P$16:$P$829,'N1.3_Project_Listing'!$B$16:$B$829,$B129,'N1.3_Project_Listing'!$D$16:$D$829,$B$78,'N1.3_Project_Listing'!$J$16:$J$829,AS$16,'N1.3_Project_Listing'!$G$16:$G$829,$AG$15)</f>
        <v>0</v>
      </c>
      <c r="AT129" s="63">
        <f t="shared" si="215"/>
        <v>0</v>
      </c>
      <c r="AV129" s="158" t="str">
        <f t="shared" si="216"/>
        <v>-</v>
      </c>
      <c r="AW129" s="67">
        <f>SUMIFS('N1.3_Project_Listing'!$R$16:$R$829,'N1.3_Project_Listing'!$B$16:$B$829,$B129,'N1.3_Project_Listing'!$D$16:$D$829,$B$78,'N1.3_Project_Listing'!$J$16:$J$829,AW$16,'N1.3_Project_Listing'!$G$16:$G$829,$AV$15)</f>
        <v>0</v>
      </c>
      <c r="AX129" s="67">
        <f>SUMIFS('N1.3_Project_Listing'!$R$16:$R$829,'N1.3_Project_Listing'!$B$16:$B$829,$B129,'N1.3_Project_Listing'!$D$16:$D$829,$B$78,'N1.3_Project_Listing'!$J$16:$J$829,AX$16,'N1.3_Project_Listing'!$G$16:$G$829,$AV$15)</f>
        <v>0</v>
      </c>
      <c r="AY129" s="67">
        <f>SUMIFS('N1.3_Project_Listing'!$R$16:$R$829,'N1.3_Project_Listing'!$B$16:$B$829,$B129,'N1.3_Project_Listing'!$D$16:$D$829,$B$78,'N1.3_Project_Listing'!$J$16:$J$829,AY$16,'N1.3_Project_Listing'!$G$16:$G$829,$AV$15)</f>
        <v>0</v>
      </c>
      <c r="AZ129" s="67">
        <f>SUMIFS('N1.3_Project_Listing'!$R$16:$R$829,'N1.3_Project_Listing'!$B$16:$B$829,$B129,'N1.3_Project_Listing'!$D$16:$D$829,$B$78,'N1.3_Project_Listing'!$J$16:$J$829,AZ$16,'N1.3_Project_Listing'!$G$16:$G$829,$AV$15)</f>
        <v>0</v>
      </c>
      <c r="BA129" s="67">
        <f>SUMIFS('N1.3_Project_Listing'!$R$16:$R$829,'N1.3_Project_Listing'!$B$16:$B$829,$B129,'N1.3_Project_Listing'!$D$16:$D$829,$B$78,'N1.3_Project_Listing'!$J$16:$J$829,BA$16,'N1.3_Project_Listing'!$G$16:$G$829,$AV$15)</f>
        <v>0</v>
      </c>
      <c r="BB129" s="63">
        <f t="shared" si="217"/>
        <v>0</v>
      </c>
      <c r="BC129" s="116" t="s">
        <v>441</v>
      </c>
      <c r="BD129" s="67">
        <f>SUMIFS('N1.3_Project_Listing'!$P$16:$P$829,'N1.3_Project_Listing'!$B$16:$B$829,$B129,'N1.3_Project_Listing'!$D$16:$D$829,$B$78,'N1.3_Project_Listing'!$J$16:$J$829,BD$16,'N1.3_Project_Listing'!$G$16:$G$829,$AV$15)</f>
        <v>0</v>
      </c>
      <c r="BE129" s="67">
        <f>SUMIFS('N1.3_Project_Listing'!$P$16:$P$829,'N1.3_Project_Listing'!$B$16:$B$829,$B129,'N1.3_Project_Listing'!$D$16:$D$829,$B$78,'N1.3_Project_Listing'!$J$16:$J$829,BE$16,'N1.3_Project_Listing'!$G$16:$G$829,$AV$15)</f>
        <v>0</v>
      </c>
      <c r="BF129" s="67">
        <f>SUMIFS('N1.3_Project_Listing'!$P$16:$P$829,'N1.3_Project_Listing'!$B$16:$B$829,$B129,'N1.3_Project_Listing'!$D$16:$D$829,$B$78,'N1.3_Project_Listing'!$J$16:$J$829,BF$16,'N1.3_Project_Listing'!$G$16:$G$829,$AV$15)</f>
        <v>0</v>
      </c>
      <c r="BG129" s="67">
        <f>SUMIFS('N1.3_Project_Listing'!$P$16:$P$829,'N1.3_Project_Listing'!$B$16:$B$829,$B129,'N1.3_Project_Listing'!$D$16:$D$829,$B$78,'N1.3_Project_Listing'!$J$16:$J$829,BG$16,'N1.3_Project_Listing'!$G$16:$G$829,$AV$15)</f>
        <v>0</v>
      </c>
      <c r="BH129" s="67">
        <f>SUMIFS('N1.3_Project_Listing'!$P$16:$P$829,'N1.3_Project_Listing'!$B$16:$B$829,$B129,'N1.3_Project_Listing'!$D$16:$D$829,$B$78,'N1.3_Project_Listing'!$J$16:$J$829,BH$16,'N1.3_Project_Listing'!$G$16:$G$829,$AV$15)</f>
        <v>0</v>
      </c>
      <c r="BI129" s="63">
        <f t="shared" si="218"/>
        <v>0</v>
      </c>
      <c r="BK129" s="158" t="str">
        <f t="shared" si="219"/>
        <v>-</v>
      </c>
      <c r="BL129" s="67">
        <f>SUMIFS('N1.3_Project_Listing'!$R$16:$R$829,'N1.3_Project_Listing'!$B$16:$B$829,$B129,'N1.3_Project_Listing'!$D$16:$D$829,$B$78,'N1.3_Project_Listing'!$J$16:$J$829,BL$16,'N1.3_Project_Listing'!$G$16:$G$829,$BK$15)</f>
        <v>0</v>
      </c>
      <c r="BM129" s="67">
        <f>SUMIFS('N1.3_Project_Listing'!$R$16:$R$829,'N1.3_Project_Listing'!$B$16:$B$829,$B129,'N1.3_Project_Listing'!$D$16:$D$829,$B$78,'N1.3_Project_Listing'!$J$16:$J$829,BM$16,'N1.3_Project_Listing'!$G$16:$G$829,$BK$15)</f>
        <v>0</v>
      </c>
      <c r="BN129" s="67">
        <f>SUMIFS('N1.3_Project_Listing'!$R$16:$R$829,'N1.3_Project_Listing'!$B$16:$B$829,$B129,'N1.3_Project_Listing'!$D$16:$D$829,$B$78,'N1.3_Project_Listing'!$J$16:$J$829,BN$16,'N1.3_Project_Listing'!$G$16:$G$829,$BK$15)</f>
        <v>0</v>
      </c>
      <c r="BO129" s="67">
        <f>SUMIFS('N1.3_Project_Listing'!$R$16:$R$829,'N1.3_Project_Listing'!$B$16:$B$829,$B129,'N1.3_Project_Listing'!$D$16:$D$829,$B$78,'N1.3_Project_Listing'!$J$16:$J$829,BO$16,'N1.3_Project_Listing'!$G$16:$G$829,$BK$15)</f>
        <v>0</v>
      </c>
      <c r="BP129" s="67">
        <f>SUMIFS('N1.3_Project_Listing'!$R$16:$R$829,'N1.3_Project_Listing'!$B$16:$B$829,$B129,'N1.3_Project_Listing'!$D$16:$D$829,$B$78,'N1.3_Project_Listing'!$J$16:$J$829,BP$16,'N1.3_Project_Listing'!$G$16:$G$829,$BK$15)</f>
        <v>0</v>
      </c>
      <c r="BQ129" s="63">
        <f t="shared" si="220"/>
        <v>0</v>
      </c>
      <c r="BR129" s="116" t="s">
        <v>441</v>
      </c>
      <c r="BS129" s="67">
        <f>SUMIFS('N1.3_Project_Listing'!$P$16:$P$829,'N1.3_Project_Listing'!$B$16:$B$829,$B129,'N1.3_Project_Listing'!$D$16:$D$829,$B$78,'N1.3_Project_Listing'!$J$16:$J$829,BS$16,'N1.3_Project_Listing'!$G$16:$G$829,$BK$15)</f>
        <v>0</v>
      </c>
      <c r="BT129" s="67">
        <f>SUMIFS('N1.3_Project_Listing'!$P$16:$P$829,'N1.3_Project_Listing'!$B$16:$B$829,$B129,'N1.3_Project_Listing'!$D$16:$D$829,$B$78,'N1.3_Project_Listing'!$J$16:$J$829,BT$16,'N1.3_Project_Listing'!$G$16:$G$829,$BK$15)</f>
        <v>0</v>
      </c>
      <c r="BU129" s="67">
        <f>SUMIFS('N1.3_Project_Listing'!$P$16:$P$829,'N1.3_Project_Listing'!$B$16:$B$829,$B129,'N1.3_Project_Listing'!$D$16:$D$829,$B$78,'N1.3_Project_Listing'!$J$16:$J$829,BU$16,'N1.3_Project_Listing'!$G$16:$G$829,$BK$15)</f>
        <v>0</v>
      </c>
      <c r="BV129" s="67">
        <f>SUMIFS('N1.3_Project_Listing'!$P$16:$P$829,'N1.3_Project_Listing'!$B$16:$B$829,$B129,'N1.3_Project_Listing'!$D$16:$D$829,$B$78,'N1.3_Project_Listing'!$J$16:$J$829,BV$16,'N1.3_Project_Listing'!$G$16:$G$829,$BK$15)</f>
        <v>0</v>
      </c>
      <c r="BW129" s="67">
        <f>SUMIFS('N1.3_Project_Listing'!$P$16:$P$829,'N1.3_Project_Listing'!$B$16:$B$829,$B129,'N1.3_Project_Listing'!$D$16:$D$829,$B$78,'N1.3_Project_Listing'!$J$16:$J$829,BW$16,'N1.3_Project_Listing'!$G$16:$G$829,$BK$15)</f>
        <v>0</v>
      </c>
      <c r="BX129" s="63">
        <f t="shared" si="221"/>
        <v>0</v>
      </c>
    </row>
    <row r="130" spans="2:76" hidden="1">
      <c r="B130" s="132" t="str">
        <f t="shared" si="223"/>
        <v>No entry required</v>
      </c>
      <c r="C130" s="158" t="str">
        <f t="shared" si="222"/>
        <v>-</v>
      </c>
      <c r="D130" s="63">
        <f t="shared" si="198"/>
        <v>0</v>
      </c>
      <c r="E130" s="63">
        <f t="shared" si="199"/>
        <v>0</v>
      </c>
      <c r="F130" s="63">
        <f t="shared" si="200"/>
        <v>0</v>
      </c>
      <c r="G130" s="63">
        <f t="shared" si="201"/>
        <v>0</v>
      </c>
      <c r="H130" s="63">
        <f t="shared" si="202"/>
        <v>0</v>
      </c>
      <c r="I130" s="63">
        <f t="shared" si="203"/>
        <v>0</v>
      </c>
      <c r="J130" s="116" t="s">
        <v>441</v>
      </c>
      <c r="K130" s="63">
        <f t="shared" si="204"/>
        <v>0</v>
      </c>
      <c r="L130" s="63">
        <f t="shared" si="205"/>
        <v>0</v>
      </c>
      <c r="M130" s="63">
        <f t="shared" si="206"/>
        <v>0</v>
      </c>
      <c r="N130" s="63">
        <f t="shared" si="207"/>
        <v>0</v>
      </c>
      <c r="O130" s="63">
        <f t="shared" si="208"/>
        <v>0</v>
      </c>
      <c r="P130" s="63">
        <f t="shared" si="209"/>
        <v>0</v>
      </c>
      <c r="R130" s="158" t="str">
        <f t="shared" si="210"/>
        <v>-</v>
      </c>
      <c r="S130" s="67">
        <f>SUMIFS('N1.3_Project_Listing'!$R$16:$R$829,'N1.3_Project_Listing'!$B$16:$B$829,$B130,'N1.3_Project_Listing'!$D$16:$D$829,$B$78,'N1.3_Project_Listing'!$J$16:$J$829,S$16,'N1.3_Project_Listing'!$G$16:$G$829,$R$15)</f>
        <v>0</v>
      </c>
      <c r="T130" s="67">
        <f>SUMIFS('N1.3_Project_Listing'!$R$16:$R$829,'N1.3_Project_Listing'!$B$16:$B$829,$B130,'N1.3_Project_Listing'!$D$16:$D$829,$B$78,'N1.3_Project_Listing'!$J$16:$J$829,T$16,'N1.3_Project_Listing'!$G$16:$G$829,$R$15)</f>
        <v>0</v>
      </c>
      <c r="U130" s="67">
        <f>SUMIFS('N1.3_Project_Listing'!$R$16:$R$829,'N1.3_Project_Listing'!$B$16:$B$829,$B130,'N1.3_Project_Listing'!$D$16:$D$829,$B$78,'N1.3_Project_Listing'!$J$16:$J$829,U$16,'N1.3_Project_Listing'!$G$16:$G$829,$R$15)</f>
        <v>0</v>
      </c>
      <c r="V130" s="67">
        <f>SUMIFS('N1.3_Project_Listing'!$R$16:$R$829,'N1.3_Project_Listing'!$B$16:$B$829,$B130,'N1.3_Project_Listing'!$D$16:$D$829,$B$78,'N1.3_Project_Listing'!$J$16:$J$829,V$16,'N1.3_Project_Listing'!$G$16:$G$829,$R$15)</f>
        <v>0</v>
      </c>
      <c r="W130" s="67">
        <f>SUMIFS('N1.3_Project_Listing'!$R$16:$R$829,'N1.3_Project_Listing'!$B$16:$B$829,$B130,'N1.3_Project_Listing'!$D$16:$D$829,$B$78,'N1.3_Project_Listing'!$J$16:$J$829,W$16,'N1.3_Project_Listing'!$G$16:$G$829,$R$15)</f>
        <v>0</v>
      </c>
      <c r="X130" s="63">
        <f t="shared" si="211"/>
        <v>0</v>
      </c>
      <c r="Y130" s="116" t="s">
        <v>441</v>
      </c>
      <c r="Z130" s="67">
        <f>SUMIFS('N1.3_Project_Listing'!$P$16:$P$829,'N1.3_Project_Listing'!$B$16:$B$829,$B130,'N1.3_Project_Listing'!$D$16:$D$829,$B$78,'N1.3_Project_Listing'!$J$16:$J$829,Z$16,'N1.3_Project_Listing'!$G$16:$G$829,$R$15)</f>
        <v>0</v>
      </c>
      <c r="AA130" s="67">
        <f>SUMIFS('N1.3_Project_Listing'!$P$16:$P$829,'N1.3_Project_Listing'!$B$16:$B$829,$B130,'N1.3_Project_Listing'!$D$16:$D$829,$B$78,'N1.3_Project_Listing'!$J$16:$J$829,AA$16,'N1.3_Project_Listing'!$G$16:$G$829,$R$15)</f>
        <v>0</v>
      </c>
      <c r="AB130" s="67">
        <f>SUMIFS('N1.3_Project_Listing'!$P$16:$P$829,'N1.3_Project_Listing'!$B$16:$B$829,$B130,'N1.3_Project_Listing'!$D$16:$D$829,$B$78,'N1.3_Project_Listing'!$J$16:$J$829,AB$16,'N1.3_Project_Listing'!$G$16:$G$829,$R$15)</f>
        <v>0</v>
      </c>
      <c r="AC130" s="67">
        <f>SUMIFS('N1.3_Project_Listing'!$P$16:$P$829,'N1.3_Project_Listing'!$B$16:$B$829,$B130,'N1.3_Project_Listing'!$D$16:$D$829,$B$78,'N1.3_Project_Listing'!$J$16:$J$829,AC$16,'N1.3_Project_Listing'!$G$16:$G$829,$R$15)</f>
        <v>0</v>
      </c>
      <c r="AD130" s="67">
        <f>SUMIFS('N1.3_Project_Listing'!$P$16:$P$829,'N1.3_Project_Listing'!$B$16:$B$829,$B130,'N1.3_Project_Listing'!$D$16:$D$829,$B$78,'N1.3_Project_Listing'!$J$16:$J$829,AD$16,'N1.3_Project_Listing'!$G$16:$G$829,$R$15)</f>
        <v>0</v>
      </c>
      <c r="AE130" s="63">
        <f t="shared" si="212"/>
        <v>0</v>
      </c>
      <c r="AG130" s="158" t="str">
        <f t="shared" si="213"/>
        <v>-</v>
      </c>
      <c r="AH130" s="67">
        <f>SUMIFS('N1.3_Project_Listing'!$R$16:$R$829,'N1.3_Project_Listing'!$B$16:$B$829,$B130,'N1.3_Project_Listing'!$D$16:$D$829,$B$78,'N1.3_Project_Listing'!$J$16:$J$829,AH$16,'N1.3_Project_Listing'!$G$16:$G$829,$AG$15)</f>
        <v>0</v>
      </c>
      <c r="AI130" s="67">
        <f>SUMIFS('N1.3_Project_Listing'!$R$16:$R$829,'N1.3_Project_Listing'!$B$16:$B$829,$B130,'N1.3_Project_Listing'!$D$16:$D$829,$B$78,'N1.3_Project_Listing'!$J$16:$J$829,AI$16,'N1.3_Project_Listing'!$G$16:$G$829,$AG$15)</f>
        <v>0</v>
      </c>
      <c r="AJ130" s="67">
        <f>SUMIFS('N1.3_Project_Listing'!$R$16:$R$829,'N1.3_Project_Listing'!$B$16:$B$829,$B130,'N1.3_Project_Listing'!$D$16:$D$829,$B$78,'N1.3_Project_Listing'!$J$16:$J$829,AJ$16,'N1.3_Project_Listing'!$G$16:$G$829,$AG$15)</f>
        <v>0</v>
      </c>
      <c r="AK130" s="67">
        <f>SUMIFS('N1.3_Project_Listing'!$R$16:$R$829,'N1.3_Project_Listing'!$B$16:$B$829,$B130,'N1.3_Project_Listing'!$D$16:$D$829,$B$78,'N1.3_Project_Listing'!$J$16:$J$829,AK$16,'N1.3_Project_Listing'!$G$16:$G$829,$AG$15)</f>
        <v>0</v>
      </c>
      <c r="AL130" s="67">
        <f>SUMIFS('N1.3_Project_Listing'!$R$16:$R$829,'N1.3_Project_Listing'!$B$16:$B$829,$B130,'N1.3_Project_Listing'!$D$16:$D$829,$B$78,'N1.3_Project_Listing'!$J$16:$J$829,AL$16,'N1.3_Project_Listing'!$G$16:$G$829,$AG$15)</f>
        <v>0</v>
      </c>
      <c r="AM130" s="63">
        <f t="shared" si="214"/>
        <v>0</v>
      </c>
      <c r="AN130" s="116" t="s">
        <v>441</v>
      </c>
      <c r="AO130" s="67">
        <f>SUMIFS('N1.3_Project_Listing'!$P$16:$P$829,'N1.3_Project_Listing'!$B$16:$B$829,$B130,'N1.3_Project_Listing'!$D$16:$D$829,$B$78,'N1.3_Project_Listing'!$J$16:$J$829,AO$16,'N1.3_Project_Listing'!$G$16:$G$829,$AG$15)</f>
        <v>0</v>
      </c>
      <c r="AP130" s="67">
        <f>SUMIFS('N1.3_Project_Listing'!$P$16:$P$829,'N1.3_Project_Listing'!$B$16:$B$829,$B130,'N1.3_Project_Listing'!$D$16:$D$829,$B$78,'N1.3_Project_Listing'!$J$16:$J$829,AP$16,'N1.3_Project_Listing'!$G$16:$G$829,$AG$15)</f>
        <v>0</v>
      </c>
      <c r="AQ130" s="67">
        <f>SUMIFS('N1.3_Project_Listing'!$P$16:$P$829,'N1.3_Project_Listing'!$B$16:$B$829,$B130,'N1.3_Project_Listing'!$D$16:$D$829,$B$78,'N1.3_Project_Listing'!$J$16:$J$829,AQ$16,'N1.3_Project_Listing'!$G$16:$G$829,$AG$15)</f>
        <v>0</v>
      </c>
      <c r="AR130" s="67">
        <f>SUMIFS('N1.3_Project_Listing'!$P$16:$P$829,'N1.3_Project_Listing'!$B$16:$B$829,$B130,'N1.3_Project_Listing'!$D$16:$D$829,$B$78,'N1.3_Project_Listing'!$J$16:$J$829,AR$16,'N1.3_Project_Listing'!$G$16:$G$829,$AG$15)</f>
        <v>0</v>
      </c>
      <c r="AS130" s="67">
        <f>SUMIFS('N1.3_Project_Listing'!$P$16:$P$829,'N1.3_Project_Listing'!$B$16:$B$829,$B130,'N1.3_Project_Listing'!$D$16:$D$829,$B$78,'N1.3_Project_Listing'!$J$16:$J$829,AS$16,'N1.3_Project_Listing'!$G$16:$G$829,$AG$15)</f>
        <v>0</v>
      </c>
      <c r="AT130" s="63">
        <f t="shared" si="215"/>
        <v>0</v>
      </c>
      <c r="AV130" s="158" t="str">
        <f t="shared" si="216"/>
        <v>-</v>
      </c>
      <c r="AW130" s="67">
        <f>SUMIFS('N1.3_Project_Listing'!$R$16:$R$829,'N1.3_Project_Listing'!$B$16:$B$829,$B130,'N1.3_Project_Listing'!$D$16:$D$829,$B$78,'N1.3_Project_Listing'!$J$16:$J$829,AW$16,'N1.3_Project_Listing'!$G$16:$G$829,$AV$15)</f>
        <v>0</v>
      </c>
      <c r="AX130" s="67">
        <f>SUMIFS('N1.3_Project_Listing'!$R$16:$R$829,'N1.3_Project_Listing'!$B$16:$B$829,$B130,'N1.3_Project_Listing'!$D$16:$D$829,$B$78,'N1.3_Project_Listing'!$J$16:$J$829,AX$16,'N1.3_Project_Listing'!$G$16:$G$829,$AV$15)</f>
        <v>0</v>
      </c>
      <c r="AY130" s="67">
        <f>SUMIFS('N1.3_Project_Listing'!$R$16:$R$829,'N1.3_Project_Listing'!$B$16:$B$829,$B130,'N1.3_Project_Listing'!$D$16:$D$829,$B$78,'N1.3_Project_Listing'!$J$16:$J$829,AY$16,'N1.3_Project_Listing'!$G$16:$G$829,$AV$15)</f>
        <v>0</v>
      </c>
      <c r="AZ130" s="67">
        <f>SUMIFS('N1.3_Project_Listing'!$R$16:$R$829,'N1.3_Project_Listing'!$B$16:$B$829,$B130,'N1.3_Project_Listing'!$D$16:$D$829,$B$78,'N1.3_Project_Listing'!$J$16:$J$829,AZ$16,'N1.3_Project_Listing'!$G$16:$G$829,$AV$15)</f>
        <v>0</v>
      </c>
      <c r="BA130" s="67">
        <f>SUMIFS('N1.3_Project_Listing'!$R$16:$R$829,'N1.3_Project_Listing'!$B$16:$B$829,$B130,'N1.3_Project_Listing'!$D$16:$D$829,$B$78,'N1.3_Project_Listing'!$J$16:$J$829,BA$16,'N1.3_Project_Listing'!$G$16:$G$829,$AV$15)</f>
        <v>0</v>
      </c>
      <c r="BB130" s="63">
        <f t="shared" si="217"/>
        <v>0</v>
      </c>
      <c r="BC130" s="116" t="s">
        <v>441</v>
      </c>
      <c r="BD130" s="67">
        <f>SUMIFS('N1.3_Project_Listing'!$P$16:$P$829,'N1.3_Project_Listing'!$B$16:$B$829,$B130,'N1.3_Project_Listing'!$D$16:$D$829,$B$78,'N1.3_Project_Listing'!$J$16:$J$829,BD$16,'N1.3_Project_Listing'!$G$16:$G$829,$AV$15)</f>
        <v>0</v>
      </c>
      <c r="BE130" s="67">
        <f>SUMIFS('N1.3_Project_Listing'!$P$16:$P$829,'N1.3_Project_Listing'!$B$16:$B$829,$B130,'N1.3_Project_Listing'!$D$16:$D$829,$B$78,'N1.3_Project_Listing'!$J$16:$J$829,BE$16,'N1.3_Project_Listing'!$G$16:$G$829,$AV$15)</f>
        <v>0</v>
      </c>
      <c r="BF130" s="67">
        <f>SUMIFS('N1.3_Project_Listing'!$P$16:$P$829,'N1.3_Project_Listing'!$B$16:$B$829,$B130,'N1.3_Project_Listing'!$D$16:$D$829,$B$78,'N1.3_Project_Listing'!$J$16:$J$829,BF$16,'N1.3_Project_Listing'!$G$16:$G$829,$AV$15)</f>
        <v>0</v>
      </c>
      <c r="BG130" s="67">
        <f>SUMIFS('N1.3_Project_Listing'!$P$16:$P$829,'N1.3_Project_Listing'!$B$16:$B$829,$B130,'N1.3_Project_Listing'!$D$16:$D$829,$B$78,'N1.3_Project_Listing'!$J$16:$J$829,BG$16,'N1.3_Project_Listing'!$G$16:$G$829,$AV$15)</f>
        <v>0</v>
      </c>
      <c r="BH130" s="67">
        <f>SUMIFS('N1.3_Project_Listing'!$P$16:$P$829,'N1.3_Project_Listing'!$B$16:$B$829,$B130,'N1.3_Project_Listing'!$D$16:$D$829,$B$78,'N1.3_Project_Listing'!$J$16:$J$829,BH$16,'N1.3_Project_Listing'!$G$16:$G$829,$AV$15)</f>
        <v>0</v>
      </c>
      <c r="BI130" s="63">
        <f t="shared" si="218"/>
        <v>0</v>
      </c>
      <c r="BK130" s="158" t="str">
        <f t="shared" si="219"/>
        <v>-</v>
      </c>
      <c r="BL130" s="67">
        <f>SUMIFS('N1.3_Project_Listing'!$R$16:$R$829,'N1.3_Project_Listing'!$B$16:$B$829,$B130,'N1.3_Project_Listing'!$D$16:$D$829,$B$78,'N1.3_Project_Listing'!$J$16:$J$829,BL$16,'N1.3_Project_Listing'!$G$16:$G$829,$BK$15)</f>
        <v>0</v>
      </c>
      <c r="BM130" s="67">
        <f>SUMIFS('N1.3_Project_Listing'!$R$16:$R$829,'N1.3_Project_Listing'!$B$16:$B$829,$B130,'N1.3_Project_Listing'!$D$16:$D$829,$B$78,'N1.3_Project_Listing'!$J$16:$J$829,BM$16,'N1.3_Project_Listing'!$G$16:$G$829,$BK$15)</f>
        <v>0</v>
      </c>
      <c r="BN130" s="67">
        <f>SUMIFS('N1.3_Project_Listing'!$R$16:$R$829,'N1.3_Project_Listing'!$B$16:$B$829,$B130,'N1.3_Project_Listing'!$D$16:$D$829,$B$78,'N1.3_Project_Listing'!$J$16:$J$829,BN$16,'N1.3_Project_Listing'!$G$16:$G$829,$BK$15)</f>
        <v>0</v>
      </c>
      <c r="BO130" s="67">
        <f>SUMIFS('N1.3_Project_Listing'!$R$16:$R$829,'N1.3_Project_Listing'!$B$16:$B$829,$B130,'N1.3_Project_Listing'!$D$16:$D$829,$B$78,'N1.3_Project_Listing'!$J$16:$J$829,BO$16,'N1.3_Project_Listing'!$G$16:$G$829,$BK$15)</f>
        <v>0</v>
      </c>
      <c r="BP130" s="67">
        <f>SUMIFS('N1.3_Project_Listing'!$R$16:$R$829,'N1.3_Project_Listing'!$B$16:$B$829,$B130,'N1.3_Project_Listing'!$D$16:$D$829,$B$78,'N1.3_Project_Listing'!$J$16:$J$829,BP$16,'N1.3_Project_Listing'!$G$16:$G$829,$BK$15)</f>
        <v>0</v>
      </c>
      <c r="BQ130" s="63">
        <f t="shared" si="220"/>
        <v>0</v>
      </c>
      <c r="BR130" s="116" t="s">
        <v>441</v>
      </c>
      <c r="BS130" s="67">
        <f>SUMIFS('N1.3_Project_Listing'!$P$16:$P$829,'N1.3_Project_Listing'!$B$16:$B$829,$B130,'N1.3_Project_Listing'!$D$16:$D$829,$B$78,'N1.3_Project_Listing'!$J$16:$J$829,BS$16,'N1.3_Project_Listing'!$G$16:$G$829,$BK$15)</f>
        <v>0</v>
      </c>
      <c r="BT130" s="67">
        <f>SUMIFS('N1.3_Project_Listing'!$P$16:$P$829,'N1.3_Project_Listing'!$B$16:$B$829,$B130,'N1.3_Project_Listing'!$D$16:$D$829,$B$78,'N1.3_Project_Listing'!$J$16:$J$829,BT$16,'N1.3_Project_Listing'!$G$16:$G$829,$BK$15)</f>
        <v>0</v>
      </c>
      <c r="BU130" s="67">
        <f>SUMIFS('N1.3_Project_Listing'!$P$16:$P$829,'N1.3_Project_Listing'!$B$16:$B$829,$B130,'N1.3_Project_Listing'!$D$16:$D$829,$B$78,'N1.3_Project_Listing'!$J$16:$J$829,BU$16,'N1.3_Project_Listing'!$G$16:$G$829,$BK$15)</f>
        <v>0</v>
      </c>
      <c r="BV130" s="67">
        <f>SUMIFS('N1.3_Project_Listing'!$P$16:$P$829,'N1.3_Project_Listing'!$B$16:$B$829,$B130,'N1.3_Project_Listing'!$D$16:$D$829,$B$78,'N1.3_Project_Listing'!$J$16:$J$829,BV$16,'N1.3_Project_Listing'!$G$16:$G$829,$BK$15)</f>
        <v>0</v>
      </c>
      <c r="BW130" s="67">
        <f>SUMIFS('N1.3_Project_Listing'!$P$16:$P$829,'N1.3_Project_Listing'!$B$16:$B$829,$B130,'N1.3_Project_Listing'!$D$16:$D$829,$B$78,'N1.3_Project_Listing'!$J$16:$J$829,BW$16,'N1.3_Project_Listing'!$G$16:$G$829,$BK$15)</f>
        <v>0</v>
      </c>
      <c r="BX130" s="63">
        <f t="shared" si="221"/>
        <v>0</v>
      </c>
    </row>
    <row r="131" spans="2:76" hidden="1">
      <c r="B131" s="132" t="str">
        <f t="shared" si="223"/>
        <v>No entry required</v>
      </c>
      <c r="C131" s="158" t="str">
        <f t="shared" si="222"/>
        <v>-</v>
      </c>
      <c r="D131" s="63">
        <f t="shared" si="198"/>
        <v>0</v>
      </c>
      <c r="E131" s="63">
        <f t="shared" si="199"/>
        <v>0</v>
      </c>
      <c r="F131" s="63">
        <f t="shared" si="200"/>
        <v>0</v>
      </c>
      <c r="G131" s="63">
        <f t="shared" si="201"/>
        <v>0</v>
      </c>
      <c r="H131" s="63">
        <f t="shared" si="202"/>
        <v>0</v>
      </c>
      <c r="I131" s="63">
        <f t="shared" si="203"/>
        <v>0</v>
      </c>
      <c r="J131" s="116" t="s">
        <v>441</v>
      </c>
      <c r="K131" s="63">
        <f t="shared" si="204"/>
        <v>0</v>
      </c>
      <c r="L131" s="63">
        <f t="shared" si="205"/>
        <v>0</v>
      </c>
      <c r="M131" s="63">
        <f t="shared" si="206"/>
        <v>0</v>
      </c>
      <c r="N131" s="63">
        <f t="shared" si="207"/>
        <v>0</v>
      </c>
      <c r="O131" s="63">
        <f t="shared" si="208"/>
        <v>0</v>
      </c>
      <c r="P131" s="63">
        <f t="shared" si="209"/>
        <v>0</v>
      </c>
      <c r="R131" s="158" t="str">
        <f t="shared" si="210"/>
        <v>-</v>
      </c>
      <c r="S131" s="67">
        <f>SUMIFS('N1.3_Project_Listing'!$R$16:$R$829,'N1.3_Project_Listing'!$B$16:$B$829,$B131,'N1.3_Project_Listing'!$D$16:$D$829,$B$78,'N1.3_Project_Listing'!$J$16:$J$829,S$16,'N1.3_Project_Listing'!$G$16:$G$829,$R$15)</f>
        <v>0</v>
      </c>
      <c r="T131" s="67">
        <f>SUMIFS('N1.3_Project_Listing'!$R$16:$R$829,'N1.3_Project_Listing'!$B$16:$B$829,$B131,'N1.3_Project_Listing'!$D$16:$D$829,$B$78,'N1.3_Project_Listing'!$J$16:$J$829,T$16,'N1.3_Project_Listing'!$G$16:$G$829,$R$15)</f>
        <v>0</v>
      </c>
      <c r="U131" s="67">
        <f>SUMIFS('N1.3_Project_Listing'!$R$16:$R$829,'N1.3_Project_Listing'!$B$16:$B$829,$B131,'N1.3_Project_Listing'!$D$16:$D$829,$B$78,'N1.3_Project_Listing'!$J$16:$J$829,U$16,'N1.3_Project_Listing'!$G$16:$G$829,$R$15)</f>
        <v>0</v>
      </c>
      <c r="V131" s="67">
        <f>SUMIFS('N1.3_Project_Listing'!$R$16:$R$829,'N1.3_Project_Listing'!$B$16:$B$829,$B131,'N1.3_Project_Listing'!$D$16:$D$829,$B$78,'N1.3_Project_Listing'!$J$16:$J$829,V$16,'N1.3_Project_Listing'!$G$16:$G$829,$R$15)</f>
        <v>0</v>
      </c>
      <c r="W131" s="67">
        <f>SUMIFS('N1.3_Project_Listing'!$R$16:$R$829,'N1.3_Project_Listing'!$B$16:$B$829,$B131,'N1.3_Project_Listing'!$D$16:$D$829,$B$78,'N1.3_Project_Listing'!$J$16:$J$829,W$16,'N1.3_Project_Listing'!$G$16:$G$829,$R$15)</f>
        <v>0</v>
      </c>
      <c r="X131" s="63">
        <f t="shared" si="211"/>
        <v>0</v>
      </c>
      <c r="Y131" s="116" t="s">
        <v>441</v>
      </c>
      <c r="Z131" s="67">
        <f>SUMIFS('N1.3_Project_Listing'!$P$16:$P$829,'N1.3_Project_Listing'!$B$16:$B$829,$B131,'N1.3_Project_Listing'!$D$16:$D$829,$B$78,'N1.3_Project_Listing'!$J$16:$J$829,Z$16,'N1.3_Project_Listing'!$G$16:$G$829,$R$15)</f>
        <v>0</v>
      </c>
      <c r="AA131" s="67">
        <f>SUMIFS('N1.3_Project_Listing'!$P$16:$P$829,'N1.3_Project_Listing'!$B$16:$B$829,$B131,'N1.3_Project_Listing'!$D$16:$D$829,$B$78,'N1.3_Project_Listing'!$J$16:$J$829,AA$16,'N1.3_Project_Listing'!$G$16:$G$829,$R$15)</f>
        <v>0</v>
      </c>
      <c r="AB131" s="67">
        <f>SUMIFS('N1.3_Project_Listing'!$P$16:$P$829,'N1.3_Project_Listing'!$B$16:$B$829,$B131,'N1.3_Project_Listing'!$D$16:$D$829,$B$78,'N1.3_Project_Listing'!$J$16:$J$829,AB$16,'N1.3_Project_Listing'!$G$16:$G$829,$R$15)</f>
        <v>0</v>
      </c>
      <c r="AC131" s="67">
        <f>SUMIFS('N1.3_Project_Listing'!$P$16:$P$829,'N1.3_Project_Listing'!$B$16:$B$829,$B131,'N1.3_Project_Listing'!$D$16:$D$829,$B$78,'N1.3_Project_Listing'!$J$16:$J$829,AC$16,'N1.3_Project_Listing'!$G$16:$G$829,$R$15)</f>
        <v>0</v>
      </c>
      <c r="AD131" s="67">
        <f>SUMIFS('N1.3_Project_Listing'!$P$16:$P$829,'N1.3_Project_Listing'!$B$16:$B$829,$B131,'N1.3_Project_Listing'!$D$16:$D$829,$B$78,'N1.3_Project_Listing'!$J$16:$J$829,AD$16,'N1.3_Project_Listing'!$G$16:$G$829,$R$15)</f>
        <v>0</v>
      </c>
      <c r="AE131" s="63">
        <f t="shared" si="212"/>
        <v>0</v>
      </c>
      <c r="AG131" s="158" t="str">
        <f t="shared" si="213"/>
        <v>-</v>
      </c>
      <c r="AH131" s="67">
        <f>SUMIFS('N1.3_Project_Listing'!$R$16:$R$829,'N1.3_Project_Listing'!$B$16:$B$829,$B131,'N1.3_Project_Listing'!$D$16:$D$829,$B$78,'N1.3_Project_Listing'!$J$16:$J$829,AH$16,'N1.3_Project_Listing'!$G$16:$G$829,$AG$15)</f>
        <v>0</v>
      </c>
      <c r="AI131" s="67">
        <f>SUMIFS('N1.3_Project_Listing'!$R$16:$R$829,'N1.3_Project_Listing'!$B$16:$B$829,$B131,'N1.3_Project_Listing'!$D$16:$D$829,$B$78,'N1.3_Project_Listing'!$J$16:$J$829,AI$16,'N1.3_Project_Listing'!$G$16:$G$829,$AG$15)</f>
        <v>0</v>
      </c>
      <c r="AJ131" s="67">
        <f>SUMIFS('N1.3_Project_Listing'!$R$16:$R$829,'N1.3_Project_Listing'!$B$16:$B$829,$B131,'N1.3_Project_Listing'!$D$16:$D$829,$B$78,'N1.3_Project_Listing'!$J$16:$J$829,AJ$16,'N1.3_Project_Listing'!$G$16:$G$829,$AG$15)</f>
        <v>0</v>
      </c>
      <c r="AK131" s="67">
        <f>SUMIFS('N1.3_Project_Listing'!$R$16:$R$829,'N1.3_Project_Listing'!$B$16:$B$829,$B131,'N1.3_Project_Listing'!$D$16:$D$829,$B$78,'N1.3_Project_Listing'!$J$16:$J$829,AK$16,'N1.3_Project_Listing'!$G$16:$G$829,$AG$15)</f>
        <v>0</v>
      </c>
      <c r="AL131" s="67">
        <f>SUMIFS('N1.3_Project_Listing'!$R$16:$R$829,'N1.3_Project_Listing'!$B$16:$B$829,$B131,'N1.3_Project_Listing'!$D$16:$D$829,$B$78,'N1.3_Project_Listing'!$J$16:$J$829,AL$16,'N1.3_Project_Listing'!$G$16:$G$829,$AG$15)</f>
        <v>0</v>
      </c>
      <c r="AM131" s="63">
        <f t="shared" si="214"/>
        <v>0</v>
      </c>
      <c r="AN131" s="116" t="s">
        <v>441</v>
      </c>
      <c r="AO131" s="67">
        <f>SUMIFS('N1.3_Project_Listing'!$P$16:$P$829,'N1.3_Project_Listing'!$B$16:$B$829,$B131,'N1.3_Project_Listing'!$D$16:$D$829,$B$78,'N1.3_Project_Listing'!$J$16:$J$829,AO$16,'N1.3_Project_Listing'!$G$16:$G$829,$AG$15)</f>
        <v>0</v>
      </c>
      <c r="AP131" s="67">
        <f>SUMIFS('N1.3_Project_Listing'!$P$16:$P$829,'N1.3_Project_Listing'!$B$16:$B$829,$B131,'N1.3_Project_Listing'!$D$16:$D$829,$B$78,'N1.3_Project_Listing'!$J$16:$J$829,AP$16,'N1.3_Project_Listing'!$G$16:$G$829,$AG$15)</f>
        <v>0</v>
      </c>
      <c r="AQ131" s="67">
        <f>SUMIFS('N1.3_Project_Listing'!$P$16:$P$829,'N1.3_Project_Listing'!$B$16:$B$829,$B131,'N1.3_Project_Listing'!$D$16:$D$829,$B$78,'N1.3_Project_Listing'!$J$16:$J$829,AQ$16,'N1.3_Project_Listing'!$G$16:$G$829,$AG$15)</f>
        <v>0</v>
      </c>
      <c r="AR131" s="67">
        <f>SUMIFS('N1.3_Project_Listing'!$P$16:$P$829,'N1.3_Project_Listing'!$B$16:$B$829,$B131,'N1.3_Project_Listing'!$D$16:$D$829,$B$78,'N1.3_Project_Listing'!$J$16:$J$829,AR$16,'N1.3_Project_Listing'!$G$16:$G$829,$AG$15)</f>
        <v>0</v>
      </c>
      <c r="AS131" s="67">
        <f>SUMIFS('N1.3_Project_Listing'!$P$16:$P$829,'N1.3_Project_Listing'!$B$16:$B$829,$B131,'N1.3_Project_Listing'!$D$16:$D$829,$B$78,'N1.3_Project_Listing'!$J$16:$J$829,AS$16,'N1.3_Project_Listing'!$G$16:$G$829,$AG$15)</f>
        <v>0</v>
      </c>
      <c r="AT131" s="63">
        <f t="shared" si="215"/>
        <v>0</v>
      </c>
      <c r="AV131" s="158" t="str">
        <f t="shared" si="216"/>
        <v>-</v>
      </c>
      <c r="AW131" s="67">
        <f>SUMIFS('N1.3_Project_Listing'!$R$16:$R$829,'N1.3_Project_Listing'!$B$16:$B$829,$B131,'N1.3_Project_Listing'!$D$16:$D$829,$B$78,'N1.3_Project_Listing'!$J$16:$J$829,AW$16,'N1.3_Project_Listing'!$G$16:$G$829,$AV$15)</f>
        <v>0</v>
      </c>
      <c r="AX131" s="67">
        <f>SUMIFS('N1.3_Project_Listing'!$R$16:$R$829,'N1.3_Project_Listing'!$B$16:$B$829,$B131,'N1.3_Project_Listing'!$D$16:$D$829,$B$78,'N1.3_Project_Listing'!$J$16:$J$829,AX$16,'N1.3_Project_Listing'!$G$16:$G$829,$AV$15)</f>
        <v>0</v>
      </c>
      <c r="AY131" s="67">
        <f>SUMIFS('N1.3_Project_Listing'!$R$16:$R$829,'N1.3_Project_Listing'!$B$16:$B$829,$B131,'N1.3_Project_Listing'!$D$16:$D$829,$B$78,'N1.3_Project_Listing'!$J$16:$J$829,AY$16,'N1.3_Project_Listing'!$G$16:$G$829,$AV$15)</f>
        <v>0</v>
      </c>
      <c r="AZ131" s="67">
        <f>SUMIFS('N1.3_Project_Listing'!$R$16:$R$829,'N1.3_Project_Listing'!$B$16:$B$829,$B131,'N1.3_Project_Listing'!$D$16:$D$829,$B$78,'N1.3_Project_Listing'!$J$16:$J$829,AZ$16,'N1.3_Project_Listing'!$G$16:$G$829,$AV$15)</f>
        <v>0</v>
      </c>
      <c r="BA131" s="67">
        <f>SUMIFS('N1.3_Project_Listing'!$R$16:$R$829,'N1.3_Project_Listing'!$B$16:$B$829,$B131,'N1.3_Project_Listing'!$D$16:$D$829,$B$78,'N1.3_Project_Listing'!$J$16:$J$829,BA$16,'N1.3_Project_Listing'!$G$16:$G$829,$AV$15)</f>
        <v>0</v>
      </c>
      <c r="BB131" s="63">
        <f t="shared" si="217"/>
        <v>0</v>
      </c>
      <c r="BC131" s="116" t="s">
        <v>441</v>
      </c>
      <c r="BD131" s="67">
        <f>SUMIFS('N1.3_Project_Listing'!$P$16:$P$829,'N1.3_Project_Listing'!$B$16:$B$829,$B131,'N1.3_Project_Listing'!$D$16:$D$829,$B$78,'N1.3_Project_Listing'!$J$16:$J$829,BD$16,'N1.3_Project_Listing'!$G$16:$G$829,$AV$15)</f>
        <v>0</v>
      </c>
      <c r="BE131" s="67">
        <f>SUMIFS('N1.3_Project_Listing'!$P$16:$P$829,'N1.3_Project_Listing'!$B$16:$B$829,$B131,'N1.3_Project_Listing'!$D$16:$D$829,$B$78,'N1.3_Project_Listing'!$J$16:$J$829,BE$16,'N1.3_Project_Listing'!$G$16:$G$829,$AV$15)</f>
        <v>0</v>
      </c>
      <c r="BF131" s="67">
        <f>SUMIFS('N1.3_Project_Listing'!$P$16:$P$829,'N1.3_Project_Listing'!$B$16:$B$829,$B131,'N1.3_Project_Listing'!$D$16:$D$829,$B$78,'N1.3_Project_Listing'!$J$16:$J$829,BF$16,'N1.3_Project_Listing'!$G$16:$G$829,$AV$15)</f>
        <v>0</v>
      </c>
      <c r="BG131" s="67">
        <f>SUMIFS('N1.3_Project_Listing'!$P$16:$P$829,'N1.3_Project_Listing'!$B$16:$B$829,$B131,'N1.3_Project_Listing'!$D$16:$D$829,$B$78,'N1.3_Project_Listing'!$J$16:$J$829,BG$16,'N1.3_Project_Listing'!$G$16:$G$829,$AV$15)</f>
        <v>0</v>
      </c>
      <c r="BH131" s="67">
        <f>SUMIFS('N1.3_Project_Listing'!$P$16:$P$829,'N1.3_Project_Listing'!$B$16:$B$829,$B131,'N1.3_Project_Listing'!$D$16:$D$829,$B$78,'N1.3_Project_Listing'!$J$16:$J$829,BH$16,'N1.3_Project_Listing'!$G$16:$G$829,$AV$15)</f>
        <v>0</v>
      </c>
      <c r="BI131" s="63">
        <f t="shared" si="218"/>
        <v>0</v>
      </c>
      <c r="BK131" s="158" t="str">
        <f t="shared" si="219"/>
        <v>-</v>
      </c>
      <c r="BL131" s="67">
        <f>SUMIFS('N1.3_Project_Listing'!$R$16:$R$829,'N1.3_Project_Listing'!$B$16:$B$829,$B131,'N1.3_Project_Listing'!$D$16:$D$829,$B$78,'N1.3_Project_Listing'!$J$16:$J$829,BL$16,'N1.3_Project_Listing'!$G$16:$G$829,$BK$15)</f>
        <v>0</v>
      </c>
      <c r="BM131" s="67">
        <f>SUMIFS('N1.3_Project_Listing'!$R$16:$R$829,'N1.3_Project_Listing'!$B$16:$B$829,$B131,'N1.3_Project_Listing'!$D$16:$D$829,$B$78,'N1.3_Project_Listing'!$J$16:$J$829,BM$16,'N1.3_Project_Listing'!$G$16:$G$829,$BK$15)</f>
        <v>0</v>
      </c>
      <c r="BN131" s="67">
        <f>SUMIFS('N1.3_Project_Listing'!$R$16:$R$829,'N1.3_Project_Listing'!$B$16:$B$829,$B131,'N1.3_Project_Listing'!$D$16:$D$829,$B$78,'N1.3_Project_Listing'!$J$16:$J$829,BN$16,'N1.3_Project_Listing'!$G$16:$G$829,$BK$15)</f>
        <v>0</v>
      </c>
      <c r="BO131" s="67">
        <f>SUMIFS('N1.3_Project_Listing'!$R$16:$R$829,'N1.3_Project_Listing'!$B$16:$B$829,$B131,'N1.3_Project_Listing'!$D$16:$D$829,$B$78,'N1.3_Project_Listing'!$J$16:$J$829,BO$16,'N1.3_Project_Listing'!$G$16:$G$829,$BK$15)</f>
        <v>0</v>
      </c>
      <c r="BP131" s="67">
        <f>SUMIFS('N1.3_Project_Listing'!$R$16:$R$829,'N1.3_Project_Listing'!$B$16:$B$829,$B131,'N1.3_Project_Listing'!$D$16:$D$829,$B$78,'N1.3_Project_Listing'!$J$16:$J$829,BP$16,'N1.3_Project_Listing'!$G$16:$G$829,$BK$15)</f>
        <v>0</v>
      </c>
      <c r="BQ131" s="63">
        <f t="shared" si="220"/>
        <v>0</v>
      </c>
      <c r="BR131" s="116" t="s">
        <v>441</v>
      </c>
      <c r="BS131" s="67">
        <f>SUMIFS('N1.3_Project_Listing'!$P$16:$P$829,'N1.3_Project_Listing'!$B$16:$B$829,$B131,'N1.3_Project_Listing'!$D$16:$D$829,$B$78,'N1.3_Project_Listing'!$J$16:$J$829,BS$16,'N1.3_Project_Listing'!$G$16:$G$829,$BK$15)</f>
        <v>0</v>
      </c>
      <c r="BT131" s="67">
        <f>SUMIFS('N1.3_Project_Listing'!$P$16:$P$829,'N1.3_Project_Listing'!$B$16:$B$829,$B131,'N1.3_Project_Listing'!$D$16:$D$829,$B$78,'N1.3_Project_Listing'!$J$16:$J$829,BT$16,'N1.3_Project_Listing'!$G$16:$G$829,$BK$15)</f>
        <v>0</v>
      </c>
      <c r="BU131" s="67">
        <f>SUMIFS('N1.3_Project_Listing'!$P$16:$P$829,'N1.3_Project_Listing'!$B$16:$B$829,$B131,'N1.3_Project_Listing'!$D$16:$D$829,$B$78,'N1.3_Project_Listing'!$J$16:$J$829,BU$16,'N1.3_Project_Listing'!$G$16:$G$829,$BK$15)</f>
        <v>0</v>
      </c>
      <c r="BV131" s="67">
        <f>SUMIFS('N1.3_Project_Listing'!$P$16:$P$829,'N1.3_Project_Listing'!$B$16:$B$829,$B131,'N1.3_Project_Listing'!$D$16:$D$829,$B$78,'N1.3_Project_Listing'!$J$16:$J$829,BV$16,'N1.3_Project_Listing'!$G$16:$G$829,$BK$15)</f>
        <v>0</v>
      </c>
      <c r="BW131" s="67">
        <f>SUMIFS('N1.3_Project_Listing'!$P$16:$P$829,'N1.3_Project_Listing'!$B$16:$B$829,$B131,'N1.3_Project_Listing'!$D$16:$D$829,$B$78,'N1.3_Project_Listing'!$J$16:$J$829,BW$16,'N1.3_Project_Listing'!$G$16:$G$829,$BK$15)</f>
        <v>0</v>
      </c>
      <c r="BX131" s="63">
        <f t="shared" si="221"/>
        <v>0</v>
      </c>
    </row>
    <row r="132" spans="2:76" hidden="1">
      <c r="B132" s="132" t="str">
        <f t="shared" si="223"/>
        <v>No entry required</v>
      </c>
      <c r="C132" s="158" t="str">
        <f t="shared" si="222"/>
        <v>-</v>
      </c>
      <c r="D132" s="63">
        <f t="shared" si="198"/>
        <v>0</v>
      </c>
      <c r="E132" s="63">
        <f t="shared" si="199"/>
        <v>0</v>
      </c>
      <c r="F132" s="63">
        <f t="shared" si="200"/>
        <v>0</v>
      </c>
      <c r="G132" s="63">
        <f t="shared" si="201"/>
        <v>0</v>
      </c>
      <c r="H132" s="63">
        <f t="shared" si="202"/>
        <v>0</v>
      </c>
      <c r="I132" s="63">
        <f t="shared" si="203"/>
        <v>0</v>
      </c>
      <c r="J132" s="116" t="s">
        <v>441</v>
      </c>
      <c r="K132" s="63">
        <f t="shared" si="204"/>
        <v>0</v>
      </c>
      <c r="L132" s="63">
        <f t="shared" si="205"/>
        <v>0</v>
      </c>
      <c r="M132" s="63">
        <f t="shared" si="206"/>
        <v>0</v>
      </c>
      <c r="N132" s="63">
        <f t="shared" si="207"/>
        <v>0</v>
      </c>
      <c r="O132" s="63">
        <f t="shared" si="208"/>
        <v>0</v>
      </c>
      <c r="P132" s="63">
        <f t="shared" si="209"/>
        <v>0</v>
      </c>
      <c r="R132" s="158" t="str">
        <f t="shared" si="210"/>
        <v>-</v>
      </c>
      <c r="S132" s="67">
        <f>SUMIFS('N1.3_Project_Listing'!$R$16:$R$829,'N1.3_Project_Listing'!$B$16:$B$829,$B132,'N1.3_Project_Listing'!$D$16:$D$829,$B$78,'N1.3_Project_Listing'!$J$16:$J$829,S$16,'N1.3_Project_Listing'!$G$16:$G$829,$R$15)</f>
        <v>0</v>
      </c>
      <c r="T132" s="67">
        <f>SUMIFS('N1.3_Project_Listing'!$R$16:$R$829,'N1.3_Project_Listing'!$B$16:$B$829,$B132,'N1.3_Project_Listing'!$D$16:$D$829,$B$78,'N1.3_Project_Listing'!$J$16:$J$829,T$16,'N1.3_Project_Listing'!$G$16:$G$829,$R$15)</f>
        <v>0</v>
      </c>
      <c r="U132" s="67">
        <f>SUMIFS('N1.3_Project_Listing'!$R$16:$R$829,'N1.3_Project_Listing'!$B$16:$B$829,$B132,'N1.3_Project_Listing'!$D$16:$D$829,$B$78,'N1.3_Project_Listing'!$J$16:$J$829,U$16,'N1.3_Project_Listing'!$G$16:$G$829,$R$15)</f>
        <v>0</v>
      </c>
      <c r="V132" s="67">
        <f>SUMIFS('N1.3_Project_Listing'!$R$16:$R$829,'N1.3_Project_Listing'!$B$16:$B$829,$B132,'N1.3_Project_Listing'!$D$16:$D$829,$B$78,'N1.3_Project_Listing'!$J$16:$J$829,V$16,'N1.3_Project_Listing'!$G$16:$G$829,$R$15)</f>
        <v>0</v>
      </c>
      <c r="W132" s="67">
        <f>SUMIFS('N1.3_Project_Listing'!$R$16:$R$829,'N1.3_Project_Listing'!$B$16:$B$829,$B132,'N1.3_Project_Listing'!$D$16:$D$829,$B$78,'N1.3_Project_Listing'!$J$16:$J$829,W$16,'N1.3_Project_Listing'!$G$16:$G$829,$R$15)</f>
        <v>0</v>
      </c>
      <c r="X132" s="63">
        <f t="shared" si="211"/>
        <v>0</v>
      </c>
      <c r="Y132" s="116" t="s">
        <v>441</v>
      </c>
      <c r="Z132" s="67">
        <f>SUMIFS('N1.3_Project_Listing'!$P$16:$P$829,'N1.3_Project_Listing'!$B$16:$B$829,$B132,'N1.3_Project_Listing'!$D$16:$D$829,$B$78,'N1.3_Project_Listing'!$J$16:$J$829,Z$16,'N1.3_Project_Listing'!$G$16:$G$829,$R$15)</f>
        <v>0</v>
      </c>
      <c r="AA132" s="67">
        <f>SUMIFS('N1.3_Project_Listing'!$P$16:$P$829,'N1.3_Project_Listing'!$B$16:$B$829,$B132,'N1.3_Project_Listing'!$D$16:$D$829,$B$78,'N1.3_Project_Listing'!$J$16:$J$829,AA$16,'N1.3_Project_Listing'!$G$16:$G$829,$R$15)</f>
        <v>0</v>
      </c>
      <c r="AB132" s="67">
        <f>SUMIFS('N1.3_Project_Listing'!$P$16:$P$829,'N1.3_Project_Listing'!$B$16:$B$829,$B132,'N1.3_Project_Listing'!$D$16:$D$829,$B$78,'N1.3_Project_Listing'!$J$16:$J$829,AB$16,'N1.3_Project_Listing'!$G$16:$G$829,$R$15)</f>
        <v>0</v>
      </c>
      <c r="AC132" s="67">
        <f>SUMIFS('N1.3_Project_Listing'!$P$16:$P$829,'N1.3_Project_Listing'!$B$16:$B$829,$B132,'N1.3_Project_Listing'!$D$16:$D$829,$B$78,'N1.3_Project_Listing'!$J$16:$J$829,AC$16,'N1.3_Project_Listing'!$G$16:$G$829,$R$15)</f>
        <v>0</v>
      </c>
      <c r="AD132" s="67">
        <f>SUMIFS('N1.3_Project_Listing'!$P$16:$P$829,'N1.3_Project_Listing'!$B$16:$B$829,$B132,'N1.3_Project_Listing'!$D$16:$D$829,$B$78,'N1.3_Project_Listing'!$J$16:$J$829,AD$16,'N1.3_Project_Listing'!$G$16:$G$829,$R$15)</f>
        <v>0</v>
      </c>
      <c r="AE132" s="63">
        <f t="shared" si="212"/>
        <v>0</v>
      </c>
      <c r="AG132" s="158" t="str">
        <f t="shared" si="213"/>
        <v>-</v>
      </c>
      <c r="AH132" s="67">
        <f>SUMIFS('N1.3_Project_Listing'!$R$16:$R$829,'N1.3_Project_Listing'!$B$16:$B$829,$B132,'N1.3_Project_Listing'!$D$16:$D$829,$B$78,'N1.3_Project_Listing'!$J$16:$J$829,AH$16,'N1.3_Project_Listing'!$G$16:$G$829,$AG$15)</f>
        <v>0</v>
      </c>
      <c r="AI132" s="67">
        <f>SUMIFS('N1.3_Project_Listing'!$R$16:$R$829,'N1.3_Project_Listing'!$B$16:$B$829,$B132,'N1.3_Project_Listing'!$D$16:$D$829,$B$78,'N1.3_Project_Listing'!$J$16:$J$829,AI$16,'N1.3_Project_Listing'!$G$16:$G$829,$AG$15)</f>
        <v>0</v>
      </c>
      <c r="AJ132" s="67">
        <f>SUMIFS('N1.3_Project_Listing'!$R$16:$R$829,'N1.3_Project_Listing'!$B$16:$B$829,$B132,'N1.3_Project_Listing'!$D$16:$D$829,$B$78,'N1.3_Project_Listing'!$J$16:$J$829,AJ$16,'N1.3_Project_Listing'!$G$16:$G$829,$AG$15)</f>
        <v>0</v>
      </c>
      <c r="AK132" s="67">
        <f>SUMIFS('N1.3_Project_Listing'!$R$16:$R$829,'N1.3_Project_Listing'!$B$16:$B$829,$B132,'N1.3_Project_Listing'!$D$16:$D$829,$B$78,'N1.3_Project_Listing'!$J$16:$J$829,AK$16,'N1.3_Project_Listing'!$G$16:$G$829,$AG$15)</f>
        <v>0</v>
      </c>
      <c r="AL132" s="67">
        <f>SUMIFS('N1.3_Project_Listing'!$R$16:$R$829,'N1.3_Project_Listing'!$B$16:$B$829,$B132,'N1.3_Project_Listing'!$D$16:$D$829,$B$78,'N1.3_Project_Listing'!$J$16:$J$829,AL$16,'N1.3_Project_Listing'!$G$16:$G$829,$AG$15)</f>
        <v>0</v>
      </c>
      <c r="AM132" s="63">
        <f t="shared" si="214"/>
        <v>0</v>
      </c>
      <c r="AN132" s="116" t="s">
        <v>441</v>
      </c>
      <c r="AO132" s="67">
        <f>SUMIFS('N1.3_Project_Listing'!$P$16:$P$829,'N1.3_Project_Listing'!$B$16:$B$829,$B132,'N1.3_Project_Listing'!$D$16:$D$829,$B$78,'N1.3_Project_Listing'!$J$16:$J$829,AO$16,'N1.3_Project_Listing'!$G$16:$G$829,$AG$15)</f>
        <v>0</v>
      </c>
      <c r="AP132" s="67">
        <f>SUMIFS('N1.3_Project_Listing'!$P$16:$P$829,'N1.3_Project_Listing'!$B$16:$B$829,$B132,'N1.3_Project_Listing'!$D$16:$D$829,$B$78,'N1.3_Project_Listing'!$J$16:$J$829,AP$16,'N1.3_Project_Listing'!$G$16:$G$829,$AG$15)</f>
        <v>0</v>
      </c>
      <c r="AQ132" s="67">
        <f>SUMIFS('N1.3_Project_Listing'!$P$16:$P$829,'N1.3_Project_Listing'!$B$16:$B$829,$B132,'N1.3_Project_Listing'!$D$16:$D$829,$B$78,'N1.3_Project_Listing'!$J$16:$J$829,AQ$16,'N1.3_Project_Listing'!$G$16:$G$829,$AG$15)</f>
        <v>0</v>
      </c>
      <c r="AR132" s="67">
        <f>SUMIFS('N1.3_Project_Listing'!$P$16:$P$829,'N1.3_Project_Listing'!$B$16:$B$829,$B132,'N1.3_Project_Listing'!$D$16:$D$829,$B$78,'N1.3_Project_Listing'!$J$16:$J$829,AR$16,'N1.3_Project_Listing'!$G$16:$G$829,$AG$15)</f>
        <v>0</v>
      </c>
      <c r="AS132" s="67">
        <f>SUMIFS('N1.3_Project_Listing'!$P$16:$P$829,'N1.3_Project_Listing'!$B$16:$B$829,$B132,'N1.3_Project_Listing'!$D$16:$D$829,$B$78,'N1.3_Project_Listing'!$J$16:$J$829,AS$16,'N1.3_Project_Listing'!$G$16:$G$829,$AG$15)</f>
        <v>0</v>
      </c>
      <c r="AT132" s="63">
        <f t="shared" si="215"/>
        <v>0</v>
      </c>
      <c r="AV132" s="158" t="str">
        <f t="shared" si="216"/>
        <v>-</v>
      </c>
      <c r="AW132" s="67">
        <f>SUMIFS('N1.3_Project_Listing'!$R$16:$R$829,'N1.3_Project_Listing'!$B$16:$B$829,$B132,'N1.3_Project_Listing'!$D$16:$D$829,$B$78,'N1.3_Project_Listing'!$J$16:$J$829,AW$16,'N1.3_Project_Listing'!$G$16:$G$829,$AV$15)</f>
        <v>0</v>
      </c>
      <c r="AX132" s="67">
        <f>SUMIFS('N1.3_Project_Listing'!$R$16:$R$829,'N1.3_Project_Listing'!$B$16:$B$829,$B132,'N1.3_Project_Listing'!$D$16:$D$829,$B$78,'N1.3_Project_Listing'!$J$16:$J$829,AX$16,'N1.3_Project_Listing'!$G$16:$G$829,$AV$15)</f>
        <v>0</v>
      </c>
      <c r="AY132" s="67">
        <f>SUMIFS('N1.3_Project_Listing'!$R$16:$R$829,'N1.3_Project_Listing'!$B$16:$B$829,$B132,'N1.3_Project_Listing'!$D$16:$D$829,$B$78,'N1.3_Project_Listing'!$J$16:$J$829,AY$16,'N1.3_Project_Listing'!$G$16:$G$829,$AV$15)</f>
        <v>0</v>
      </c>
      <c r="AZ132" s="67">
        <f>SUMIFS('N1.3_Project_Listing'!$R$16:$R$829,'N1.3_Project_Listing'!$B$16:$B$829,$B132,'N1.3_Project_Listing'!$D$16:$D$829,$B$78,'N1.3_Project_Listing'!$J$16:$J$829,AZ$16,'N1.3_Project_Listing'!$G$16:$G$829,$AV$15)</f>
        <v>0</v>
      </c>
      <c r="BA132" s="67">
        <f>SUMIFS('N1.3_Project_Listing'!$R$16:$R$829,'N1.3_Project_Listing'!$B$16:$B$829,$B132,'N1.3_Project_Listing'!$D$16:$D$829,$B$78,'N1.3_Project_Listing'!$J$16:$J$829,BA$16,'N1.3_Project_Listing'!$G$16:$G$829,$AV$15)</f>
        <v>0</v>
      </c>
      <c r="BB132" s="63">
        <f t="shared" si="217"/>
        <v>0</v>
      </c>
      <c r="BC132" s="116" t="s">
        <v>441</v>
      </c>
      <c r="BD132" s="67">
        <f>SUMIFS('N1.3_Project_Listing'!$P$16:$P$829,'N1.3_Project_Listing'!$B$16:$B$829,$B132,'N1.3_Project_Listing'!$D$16:$D$829,$B$78,'N1.3_Project_Listing'!$J$16:$J$829,BD$16,'N1.3_Project_Listing'!$G$16:$G$829,$AV$15)</f>
        <v>0</v>
      </c>
      <c r="BE132" s="67">
        <f>SUMIFS('N1.3_Project_Listing'!$P$16:$P$829,'N1.3_Project_Listing'!$B$16:$B$829,$B132,'N1.3_Project_Listing'!$D$16:$D$829,$B$78,'N1.3_Project_Listing'!$J$16:$J$829,BE$16,'N1.3_Project_Listing'!$G$16:$G$829,$AV$15)</f>
        <v>0</v>
      </c>
      <c r="BF132" s="67">
        <f>SUMIFS('N1.3_Project_Listing'!$P$16:$P$829,'N1.3_Project_Listing'!$B$16:$B$829,$B132,'N1.3_Project_Listing'!$D$16:$D$829,$B$78,'N1.3_Project_Listing'!$J$16:$J$829,BF$16,'N1.3_Project_Listing'!$G$16:$G$829,$AV$15)</f>
        <v>0</v>
      </c>
      <c r="BG132" s="67">
        <f>SUMIFS('N1.3_Project_Listing'!$P$16:$P$829,'N1.3_Project_Listing'!$B$16:$B$829,$B132,'N1.3_Project_Listing'!$D$16:$D$829,$B$78,'N1.3_Project_Listing'!$J$16:$J$829,BG$16,'N1.3_Project_Listing'!$G$16:$G$829,$AV$15)</f>
        <v>0</v>
      </c>
      <c r="BH132" s="67">
        <f>SUMIFS('N1.3_Project_Listing'!$P$16:$P$829,'N1.3_Project_Listing'!$B$16:$B$829,$B132,'N1.3_Project_Listing'!$D$16:$D$829,$B$78,'N1.3_Project_Listing'!$J$16:$J$829,BH$16,'N1.3_Project_Listing'!$G$16:$G$829,$AV$15)</f>
        <v>0</v>
      </c>
      <c r="BI132" s="63">
        <f t="shared" si="218"/>
        <v>0</v>
      </c>
      <c r="BK132" s="158" t="str">
        <f t="shared" si="219"/>
        <v>-</v>
      </c>
      <c r="BL132" s="67">
        <f>SUMIFS('N1.3_Project_Listing'!$R$16:$R$829,'N1.3_Project_Listing'!$B$16:$B$829,$B132,'N1.3_Project_Listing'!$D$16:$D$829,$B$78,'N1.3_Project_Listing'!$J$16:$J$829,BL$16,'N1.3_Project_Listing'!$G$16:$G$829,$BK$15)</f>
        <v>0</v>
      </c>
      <c r="BM132" s="67">
        <f>SUMIFS('N1.3_Project_Listing'!$R$16:$R$829,'N1.3_Project_Listing'!$B$16:$B$829,$B132,'N1.3_Project_Listing'!$D$16:$D$829,$B$78,'N1.3_Project_Listing'!$J$16:$J$829,BM$16,'N1.3_Project_Listing'!$G$16:$G$829,$BK$15)</f>
        <v>0</v>
      </c>
      <c r="BN132" s="67">
        <f>SUMIFS('N1.3_Project_Listing'!$R$16:$R$829,'N1.3_Project_Listing'!$B$16:$B$829,$B132,'N1.3_Project_Listing'!$D$16:$D$829,$B$78,'N1.3_Project_Listing'!$J$16:$J$829,BN$16,'N1.3_Project_Listing'!$G$16:$G$829,$BK$15)</f>
        <v>0</v>
      </c>
      <c r="BO132" s="67">
        <f>SUMIFS('N1.3_Project_Listing'!$R$16:$R$829,'N1.3_Project_Listing'!$B$16:$B$829,$B132,'N1.3_Project_Listing'!$D$16:$D$829,$B$78,'N1.3_Project_Listing'!$J$16:$J$829,BO$16,'N1.3_Project_Listing'!$G$16:$G$829,$BK$15)</f>
        <v>0</v>
      </c>
      <c r="BP132" s="67">
        <f>SUMIFS('N1.3_Project_Listing'!$R$16:$R$829,'N1.3_Project_Listing'!$B$16:$B$829,$B132,'N1.3_Project_Listing'!$D$16:$D$829,$B$78,'N1.3_Project_Listing'!$J$16:$J$829,BP$16,'N1.3_Project_Listing'!$G$16:$G$829,$BK$15)</f>
        <v>0</v>
      </c>
      <c r="BQ132" s="63">
        <f t="shared" si="220"/>
        <v>0</v>
      </c>
      <c r="BR132" s="116" t="s">
        <v>441</v>
      </c>
      <c r="BS132" s="67">
        <f>SUMIFS('N1.3_Project_Listing'!$P$16:$P$829,'N1.3_Project_Listing'!$B$16:$B$829,$B132,'N1.3_Project_Listing'!$D$16:$D$829,$B$78,'N1.3_Project_Listing'!$J$16:$J$829,BS$16,'N1.3_Project_Listing'!$G$16:$G$829,$BK$15)</f>
        <v>0</v>
      </c>
      <c r="BT132" s="67">
        <f>SUMIFS('N1.3_Project_Listing'!$P$16:$P$829,'N1.3_Project_Listing'!$B$16:$B$829,$B132,'N1.3_Project_Listing'!$D$16:$D$829,$B$78,'N1.3_Project_Listing'!$J$16:$J$829,BT$16,'N1.3_Project_Listing'!$G$16:$G$829,$BK$15)</f>
        <v>0</v>
      </c>
      <c r="BU132" s="67">
        <f>SUMIFS('N1.3_Project_Listing'!$P$16:$P$829,'N1.3_Project_Listing'!$B$16:$B$829,$B132,'N1.3_Project_Listing'!$D$16:$D$829,$B$78,'N1.3_Project_Listing'!$J$16:$J$829,BU$16,'N1.3_Project_Listing'!$G$16:$G$829,$BK$15)</f>
        <v>0</v>
      </c>
      <c r="BV132" s="67">
        <f>SUMIFS('N1.3_Project_Listing'!$P$16:$P$829,'N1.3_Project_Listing'!$B$16:$B$829,$B132,'N1.3_Project_Listing'!$D$16:$D$829,$B$78,'N1.3_Project_Listing'!$J$16:$J$829,BV$16,'N1.3_Project_Listing'!$G$16:$G$829,$BK$15)</f>
        <v>0</v>
      </c>
      <c r="BW132" s="67">
        <f>SUMIFS('N1.3_Project_Listing'!$P$16:$P$829,'N1.3_Project_Listing'!$B$16:$B$829,$B132,'N1.3_Project_Listing'!$D$16:$D$829,$B$78,'N1.3_Project_Listing'!$J$16:$J$829,BW$16,'N1.3_Project_Listing'!$G$16:$G$829,$BK$15)</f>
        <v>0</v>
      </c>
      <c r="BX132" s="63">
        <f t="shared" si="221"/>
        <v>0</v>
      </c>
    </row>
    <row r="133" spans="2:76" hidden="1">
      <c r="B133" s="132" t="str">
        <f t="shared" si="223"/>
        <v>No entry required</v>
      </c>
      <c r="C133" s="158" t="str">
        <f t="shared" si="222"/>
        <v>-</v>
      </c>
      <c r="D133" s="63">
        <f t="shared" si="198"/>
        <v>0</v>
      </c>
      <c r="E133" s="63">
        <f t="shared" si="199"/>
        <v>0</v>
      </c>
      <c r="F133" s="63">
        <f t="shared" si="200"/>
        <v>0</v>
      </c>
      <c r="G133" s="63">
        <f t="shared" si="201"/>
        <v>0</v>
      </c>
      <c r="H133" s="63">
        <f t="shared" si="202"/>
        <v>0</v>
      </c>
      <c r="I133" s="63">
        <f t="shared" si="203"/>
        <v>0</v>
      </c>
      <c r="J133" s="116" t="s">
        <v>441</v>
      </c>
      <c r="K133" s="63">
        <f t="shared" si="204"/>
        <v>0</v>
      </c>
      <c r="L133" s="63">
        <f t="shared" si="205"/>
        <v>0</v>
      </c>
      <c r="M133" s="63">
        <f t="shared" si="206"/>
        <v>0</v>
      </c>
      <c r="N133" s="63">
        <f t="shared" si="207"/>
        <v>0</v>
      </c>
      <c r="O133" s="63">
        <f t="shared" si="208"/>
        <v>0</v>
      </c>
      <c r="P133" s="63">
        <f t="shared" si="209"/>
        <v>0</v>
      </c>
      <c r="R133" s="158" t="str">
        <f t="shared" si="210"/>
        <v>-</v>
      </c>
      <c r="S133" s="67">
        <f>SUMIFS('N1.3_Project_Listing'!$R$16:$R$829,'N1.3_Project_Listing'!$B$16:$B$829,$B133,'N1.3_Project_Listing'!$D$16:$D$829,$B$78,'N1.3_Project_Listing'!$J$16:$J$829,S$16,'N1.3_Project_Listing'!$G$16:$G$829,$R$15)</f>
        <v>0</v>
      </c>
      <c r="T133" s="67">
        <f>SUMIFS('N1.3_Project_Listing'!$R$16:$R$829,'N1.3_Project_Listing'!$B$16:$B$829,$B133,'N1.3_Project_Listing'!$D$16:$D$829,$B$78,'N1.3_Project_Listing'!$J$16:$J$829,T$16,'N1.3_Project_Listing'!$G$16:$G$829,$R$15)</f>
        <v>0</v>
      </c>
      <c r="U133" s="67">
        <f>SUMIFS('N1.3_Project_Listing'!$R$16:$R$829,'N1.3_Project_Listing'!$B$16:$B$829,$B133,'N1.3_Project_Listing'!$D$16:$D$829,$B$78,'N1.3_Project_Listing'!$J$16:$J$829,U$16,'N1.3_Project_Listing'!$G$16:$G$829,$R$15)</f>
        <v>0</v>
      </c>
      <c r="V133" s="67">
        <f>SUMIFS('N1.3_Project_Listing'!$R$16:$R$829,'N1.3_Project_Listing'!$B$16:$B$829,$B133,'N1.3_Project_Listing'!$D$16:$D$829,$B$78,'N1.3_Project_Listing'!$J$16:$J$829,V$16,'N1.3_Project_Listing'!$G$16:$G$829,$R$15)</f>
        <v>0</v>
      </c>
      <c r="W133" s="67">
        <f>SUMIFS('N1.3_Project_Listing'!$R$16:$R$829,'N1.3_Project_Listing'!$B$16:$B$829,$B133,'N1.3_Project_Listing'!$D$16:$D$829,$B$78,'N1.3_Project_Listing'!$J$16:$J$829,W$16,'N1.3_Project_Listing'!$G$16:$G$829,$R$15)</f>
        <v>0</v>
      </c>
      <c r="X133" s="63">
        <f t="shared" si="211"/>
        <v>0</v>
      </c>
      <c r="Y133" s="116" t="s">
        <v>441</v>
      </c>
      <c r="Z133" s="67">
        <f>SUMIFS('N1.3_Project_Listing'!$P$16:$P$829,'N1.3_Project_Listing'!$B$16:$B$829,$B133,'N1.3_Project_Listing'!$D$16:$D$829,$B$78,'N1.3_Project_Listing'!$J$16:$J$829,Z$16,'N1.3_Project_Listing'!$G$16:$G$829,$R$15)</f>
        <v>0</v>
      </c>
      <c r="AA133" s="67">
        <f>SUMIFS('N1.3_Project_Listing'!$P$16:$P$829,'N1.3_Project_Listing'!$B$16:$B$829,$B133,'N1.3_Project_Listing'!$D$16:$D$829,$B$78,'N1.3_Project_Listing'!$J$16:$J$829,AA$16,'N1.3_Project_Listing'!$G$16:$G$829,$R$15)</f>
        <v>0</v>
      </c>
      <c r="AB133" s="67">
        <f>SUMIFS('N1.3_Project_Listing'!$P$16:$P$829,'N1.3_Project_Listing'!$B$16:$B$829,$B133,'N1.3_Project_Listing'!$D$16:$D$829,$B$78,'N1.3_Project_Listing'!$J$16:$J$829,AB$16,'N1.3_Project_Listing'!$G$16:$G$829,$R$15)</f>
        <v>0</v>
      </c>
      <c r="AC133" s="67">
        <f>SUMIFS('N1.3_Project_Listing'!$P$16:$P$829,'N1.3_Project_Listing'!$B$16:$B$829,$B133,'N1.3_Project_Listing'!$D$16:$D$829,$B$78,'N1.3_Project_Listing'!$J$16:$J$829,AC$16,'N1.3_Project_Listing'!$G$16:$G$829,$R$15)</f>
        <v>0</v>
      </c>
      <c r="AD133" s="67">
        <f>SUMIFS('N1.3_Project_Listing'!$P$16:$P$829,'N1.3_Project_Listing'!$B$16:$B$829,$B133,'N1.3_Project_Listing'!$D$16:$D$829,$B$78,'N1.3_Project_Listing'!$J$16:$J$829,AD$16,'N1.3_Project_Listing'!$G$16:$G$829,$R$15)</f>
        <v>0</v>
      </c>
      <c r="AE133" s="63">
        <f t="shared" si="212"/>
        <v>0</v>
      </c>
      <c r="AG133" s="158" t="str">
        <f t="shared" si="213"/>
        <v>-</v>
      </c>
      <c r="AH133" s="67">
        <f>SUMIFS('N1.3_Project_Listing'!$R$16:$R$829,'N1.3_Project_Listing'!$B$16:$B$829,$B133,'N1.3_Project_Listing'!$D$16:$D$829,$B$78,'N1.3_Project_Listing'!$J$16:$J$829,AH$16,'N1.3_Project_Listing'!$G$16:$G$829,$AG$15)</f>
        <v>0</v>
      </c>
      <c r="AI133" s="67">
        <f>SUMIFS('N1.3_Project_Listing'!$R$16:$R$829,'N1.3_Project_Listing'!$B$16:$B$829,$B133,'N1.3_Project_Listing'!$D$16:$D$829,$B$78,'N1.3_Project_Listing'!$J$16:$J$829,AI$16,'N1.3_Project_Listing'!$G$16:$G$829,$AG$15)</f>
        <v>0</v>
      </c>
      <c r="AJ133" s="67">
        <f>SUMIFS('N1.3_Project_Listing'!$R$16:$R$829,'N1.3_Project_Listing'!$B$16:$B$829,$B133,'N1.3_Project_Listing'!$D$16:$D$829,$B$78,'N1.3_Project_Listing'!$J$16:$J$829,AJ$16,'N1.3_Project_Listing'!$G$16:$G$829,$AG$15)</f>
        <v>0</v>
      </c>
      <c r="AK133" s="67">
        <f>SUMIFS('N1.3_Project_Listing'!$R$16:$R$829,'N1.3_Project_Listing'!$B$16:$B$829,$B133,'N1.3_Project_Listing'!$D$16:$D$829,$B$78,'N1.3_Project_Listing'!$J$16:$J$829,AK$16,'N1.3_Project_Listing'!$G$16:$G$829,$AG$15)</f>
        <v>0</v>
      </c>
      <c r="AL133" s="67">
        <f>SUMIFS('N1.3_Project_Listing'!$R$16:$R$829,'N1.3_Project_Listing'!$B$16:$B$829,$B133,'N1.3_Project_Listing'!$D$16:$D$829,$B$78,'N1.3_Project_Listing'!$J$16:$J$829,AL$16,'N1.3_Project_Listing'!$G$16:$G$829,$AG$15)</f>
        <v>0</v>
      </c>
      <c r="AM133" s="63">
        <f t="shared" si="214"/>
        <v>0</v>
      </c>
      <c r="AN133" s="116" t="s">
        <v>441</v>
      </c>
      <c r="AO133" s="67">
        <f>SUMIFS('N1.3_Project_Listing'!$P$16:$P$829,'N1.3_Project_Listing'!$B$16:$B$829,$B133,'N1.3_Project_Listing'!$D$16:$D$829,$B$78,'N1.3_Project_Listing'!$J$16:$J$829,AO$16,'N1.3_Project_Listing'!$G$16:$G$829,$AG$15)</f>
        <v>0</v>
      </c>
      <c r="AP133" s="67">
        <f>SUMIFS('N1.3_Project_Listing'!$P$16:$P$829,'N1.3_Project_Listing'!$B$16:$B$829,$B133,'N1.3_Project_Listing'!$D$16:$D$829,$B$78,'N1.3_Project_Listing'!$J$16:$J$829,AP$16,'N1.3_Project_Listing'!$G$16:$G$829,$AG$15)</f>
        <v>0</v>
      </c>
      <c r="AQ133" s="67">
        <f>SUMIFS('N1.3_Project_Listing'!$P$16:$P$829,'N1.3_Project_Listing'!$B$16:$B$829,$B133,'N1.3_Project_Listing'!$D$16:$D$829,$B$78,'N1.3_Project_Listing'!$J$16:$J$829,AQ$16,'N1.3_Project_Listing'!$G$16:$G$829,$AG$15)</f>
        <v>0</v>
      </c>
      <c r="AR133" s="67">
        <f>SUMIFS('N1.3_Project_Listing'!$P$16:$P$829,'N1.3_Project_Listing'!$B$16:$B$829,$B133,'N1.3_Project_Listing'!$D$16:$D$829,$B$78,'N1.3_Project_Listing'!$J$16:$J$829,AR$16,'N1.3_Project_Listing'!$G$16:$G$829,$AG$15)</f>
        <v>0</v>
      </c>
      <c r="AS133" s="67">
        <f>SUMIFS('N1.3_Project_Listing'!$P$16:$P$829,'N1.3_Project_Listing'!$B$16:$B$829,$B133,'N1.3_Project_Listing'!$D$16:$D$829,$B$78,'N1.3_Project_Listing'!$J$16:$J$829,AS$16,'N1.3_Project_Listing'!$G$16:$G$829,$AG$15)</f>
        <v>0</v>
      </c>
      <c r="AT133" s="63">
        <f t="shared" si="215"/>
        <v>0</v>
      </c>
      <c r="AV133" s="158" t="str">
        <f t="shared" si="216"/>
        <v>-</v>
      </c>
      <c r="AW133" s="67">
        <f>SUMIFS('N1.3_Project_Listing'!$R$16:$R$829,'N1.3_Project_Listing'!$B$16:$B$829,$B133,'N1.3_Project_Listing'!$D$16:$D$829,$B$78,'N1.3_Project_Listing'!$J$16:$J$829,AW$16,'N1.3_Project_Listing'!$G$16:$G$829,$AV$15)</f>
        <v>0</v>
      </c>
      <c r="AX133" s="67">
        <f>SUMIFS('N1.3_Project_Listing'!$R$16:$R$829,'N1.3_Project_Listing'!$B$16:$B$829,$B133,'N1.3_Project_Listing'!$D$16:$D$829,$B$78,'N1.3_Project_Listing'!$J$16:$J$829,AX$16,'N1.3_Project_Listing'!$G$16:$G$829,$AV$15)</f>
        <v>0</v>
      </c>
      <c r="AY133" s="67">
        <f>SUMIFS('N1.3_Project_Listing'!$R$16:$R$829,'N1.3_Project_Listing'!$B$16:$B$829,$B133,'N1.3_Project_Listing'!$D$16:$D$829,$B$78,'N1.3_Project_Listing'!$J$16:$J$829,AY$16,'N1.3_Project_Listing'!$G$16:$G$829,$AV$15)</f>
        <v>0</v>
      </c>
      <c r="AZ133" s="67">
        <f>SUMIFS('N1.3_Project_Listing'!$R$16:$R$829,'N1.3_Project_Listing'!$B$16:$B$829,$B133,'N1.3_Project_Listing'!$D$16:$D$829,$B$78,'N1.3_Project_Listing'!$J$16:$J$829,AZ$16,'N1.3_Project_Listing'!$G$16:$G$829,$AV$15)</f>
        <v>0</v>
      </c>
      <c r="BA133" s="67">
        <f>SUMIFS('N1.3_Project_Listing'!$R$16:$R$829,'N1.3_Project_Listing'!$B$16:$B$829,$B133,'N1.3_Project_Listing'!$D$16:$D$829,$B$78,'N1.3_Project_Listing'!$J$16:$J$829,BA$16,'N1.3_Project_Listing'!$G$16:$G$829,$AV$15)</f>
        <v>0</v>
      </c>
      <c r="BB133" s="63">
        <f t="shared" si="217"/>
        <v>0</v>
      </c>
      <c r="BC133" s="116" t="s">
        <v>441</v>
      </c>
      <c r="BD133" s="67">
        <f>SUMIFS('N1.3_Project_Listing'!$P$16:$P$829,'N1.3_Project_Listing'!$B$16:$B$829,$B133,'N1.3_Project_Listing'!$D$16:$D$829,$B$78,'N1.3_Project_Listing'!$J$16:$J$829,BD$16,'N1.3_Project_Listing'!$G$16:$G$829,$AV$15)</f>
        <v>0</v>
      </c>
      <c r="BE133" s="67">
        <f>SUMIFS('N1.3_Project_Listing'!$P$16:$P$829,'N1.3_Project_Listing'!$B$16:$B$829,$B133,'N1.3_Project_Listing'!$D$16:$D$829,$B$78,'N1.3_Project_Listing'!$J$16:$J$829,BE$16,'N1.3_Project_Listing'!$G$16:$G$829,$AV$15)</f>
        <v>0</v>
      </c>
      <c r="BF133" s="67">
        <f>SUMIFS('N1.3_Project_Listing'!$P$16:$P$829,'N1.3_Project_Listing'!$B$16:$B$829,$B133,'N1.3_Project_Listing'!$D$16:$D$829,$B$78,'N1.3_Project_Listing'!$J$16:$J$829,BF$16,'N1.3_Project_Listing'!$G$16:$G$829,$AV$15)</f>
        <v>0</v>
      </c>
      <c r="BG133" s="67">
        <f>SUMIFS('N1.3_Project_Listing'!$P$16:$P$829,'N1.3_Project_Listing'!$B$16:$B$829,$B133,'N1.3_Project_Listing'!$D$16:$D$829,$B$78,'N1.3_Project_Listing'!$J$16:$J$829,BG$16,'N1.3_Project_Listing'!$G$16:$G$829,$AV$15)</f>
        <v>0</v>
      </c>
      <c r="BH133" s="67">
        <f>SUMIFS('N1.3_Project_Listing'!$P$16:$P$829,'N1.3_Project_Listing'!$B$16:$B$829,$B133,'N1.3_Project_Listing'!$D$16:$D$829,$B$78,'N1.3_Project_Listing'!$J$16:$J$829,BH$16,'N1.3_Project_Listing'!$G$16:$G$829,$AV$15)</f>
        <v>0</v>
      </c>
      <c r="BI133" s="63">
        <f t="shared" si="218"/>
        <v>0</v>
      </c>
      <c r="BK133" s="158" t="str">
        <f t="shared" si="219"/>
        <v>-</v>
      </c>
      <c r="BL133" s="67">
        <f>SUMIFS('N1.3_Project_Listing'!$R$16:$R$829,'N1.3_Project_Listing'!$B$16:$B$829,$B133,'N1.3_Project_Listing'!$D$16:$D$829,$B$78,'N1.3_Project_Listing'!$J$16:$J$829,BL$16,'N1.3_Project_Listing'!$G$16:$G$829,$BK$15)</f>
        <v>0</v>
      </c>
      <c r="BM133" s="67">
        <f>SUMIFS('N1.3_Project_Listing'!$R$16:$R$829,'N1.3_Project_Listing'!$B$16:$B$829,$B133,'N1.3_Project_Listing'!$D$16:$D$829,$B$78,'N1.3_Project_Listing'!$J$16:$J$829,BM$16,'N1.3_Project_Listing'!$G$16:$G$829,$BK$15)</f>
        <v>0</v>
      </c>
      <c r="BN133" s="67">
        <f>SUMIFS('N1.3_Project_Listing'!$R$16:$R$829,'N1.3_Project_Listing'!$B$16:$B$829,$B133,'N1.3_Project_Listing'!$D$16:$D$829,$B$78,'N1.3_Project_Listing'!$J$16:$J$829,BN$16,'N1.3_Project_Listing'!$G$16:$G$829,$BK$15)</f>
        <v>0</v>
      </c>
      <c r="BO133" s="67">
        <f>SUMIFS('N1.3_Project_Listing'!$R$16:$R$829,'N1.3_Project_Listing'!$B$16:$B$829,$B133,'N1.3_Project_Listing'!$D$16:$D$829,$B$78,'N1.3_Project_Listing'!$J$16:$J$829,BO$16,'N1.3_Project_Listing'!$G$16:$G$829,$BK$15)</f>
        <v>0</v>
      </c>
      <c r="BP133" s="67">
        <f>SUMIFS('N1.3_Project_Listing'!$R$16:$R$829,'N1.3_Project_Listing'!$B$16:$B$829,$B133,'N1.3_Project_Listing'!$D$16:$D$829,$B$78,'N1.3_Project_Listing'!$J$16:$J$829,BP$16,'N1.3_Project_Listing'!$G$16:$G$829,$BK$15)</f>
        <v>0</v>
      </c>
      <c r="BQ133" s="63">
        <f t="shared" si="220"/>
        <v>0</v>
      </c>
      <c r="BR133" s="116" t="s">
        <v>441</v>
      </c>
      <c r="BS133" s="67">
        <f>SUMIFS('N1.3_Project_Listing'!$P$16:$P$829,'N1.3_Project_Listing'!$B$16:$B$829,$B133,'N1.3_Project_Listing'!$D$16:$D$829,$B$78,'N1.3_Project_Listing'!$J$16:$J$829,BS$16,'N1.3_Project_Listing'!$G$16:$G$829,$BK$15)</f>
        <v>0</v>
      </c>
      <c r="BT133" s="67">
        <f>SUMIFS('N1.3_Project_Listing'!$P$16:$P$829,'N1.3_Project_Listing'!$B$16:$B$829,$B133,'N1.3_Project_Listing'!$D$16:$D$829,$B$78,'N1.3_Project_Listing'!$J$16:$J$829,BT$16,'N1.3_Project_Listing'!$G$16:$G$829,$BK$15)</f>
        <v>0</v>
      </c>
      <c r="BU133" s="67">
        <f>SUMIFS('N1.3_Project_Listing'!$P$16:$P$829,'N1.3_Project_Listing'!$B$16:$B$829,$B133,'N1.3_Project_Listing'!$D$16:$D$829,$B$78,'N1.3_Project_Listing'!$J$16:$J$829,BU$16,'N1.3_Project_Listing'!$G$16:$G$829,$BK$15)</f>
        <v>0</v>
      </c>
      <c r="BV133" s="67">
        <f>SUMIFS('N1.3_Project_Listing'!$P$16:$P$829,'N1.3_Project_Listing'!$B$16:$B$829,$B133,'N1.3_Project_Listing'!$D$16:$D$829,$B$78,'N1.3_Project_Listing'!$J$16:$J$829,BV$16,'N1.3_Project_Listing'!$G$16:$G$829,$BK$15)</f>
        <v>0</v>
      </c>
      <c r="BW133" s="67">
        <f>SUMIFS('N1.3_Project_Listing'!$P$16:$P$829,'N1.3_Project_Listing'!$B$16:$B$829,$B133,'N1.3_Project_Listing'!$D$16:$D$829,$B$78,'N1.3_Project_Listing'!$J$16:$J$829,BW$16,'N1.3_Project_Listing'!$G$16:$G$829,$BK$15)</f>
        <v>0</v>
      </c>
      <c r="BX133" s="63">
        <f t="shared" si="221"/>
        <v>0</v>
      </c>
    </row>
    <row r="134" spans="2:76" hidden="1">
      <c r="B134" s="132" t="str">
        <f t="shared" si="223"/>
        <v>No entry required</v>
      </c>
      <c r="C134" s="158" t="str">
        <f t="shared" si="222"/>
        <v>-</v>
      </c>
      <c r="D134" s="63">
        <f t="shared" si="198"/>
        <v>0</v>
      </c>
      <c r="E134" s="63">
        <f t="shared" si="199"/>
        <v>0</v>
      </c>
      <c r="F134" s="63">
        <f t="shared" si="200"/>
        <v>0</v>
      </c>
      <c r="G134" s="63">
        <f t="shared" si="201"/>
        <v>0</v>
      </c>
      <c r="H134" s="63">
        <f t="shared" si="202"/>
        <v>0</v>
      </c>
      <c r="I134" s="63">
        <f t="shared" si="203"/>
        <v>0</v>
      </c>
      <c r="J134" s="116" t="s">
        <v>441</v>
      </c>
      <c r="K134" s="63">
        <f t="shared" si="204"/>
        <v>0</v>
      </c>
      <c r="L134" s="63">
        <f t="shared" si="205"/>
        <v>0</v>
      </c>
      <c r="M134" s="63">
        <f t="shared" si="206"/>
        <v>0</v>
      </c>
      <c r="N134" s="63">
        <f t="shared" si="207"/>
        <v>0</v>
      </c>
      <c r="O134" s="63">
        <f t="shared" si="208"/>
        <v>0</v>
      </c>
      <c r="P134" s="63">
        <f t="shared" si="209"/>
        <v>0</v>
      </c>
      <c r="R134" s="158" t="str">
        <f t="shared" si="210"/>
        <v>-</v>
      </c>
      <c r="S134" s="67">
        <f>SUMIFS('N1.3_Project_Listing'!$R$16:$R$829,'N1.3_Project_Listing'!$B$16:$B$829,$B134,'N1.3_Project_Listing'!$D$16:$D$829,$B$78,'N1.3_Project_Listing'!$J$16:$J$829,S$16,'N1.3_Project_Listing'!$G$16:$G$829,$R$15)</f>
        <v>0</v>
      </c>
      <c r="T134" s="67">
        <f>SUMIFS('N1.3_Project_Listing'!$R$16:$R$829,'N1.3_Project_Listing'!$B$16:$B$829,$B134,'N1.3_Project_Listing'!$D$16:$D$829,$B$78,'N1.3_Project_Listing'!$J$16:$J$829,T$16,'N1.3_Project_Listing'!$G$16:$G$829,$R$15)</f>
        <v>0</v>
      </c>
      <c r="U134" s="67">
        <f>SUMIFS('N1.3_Project_Listing'!$R$16:$R$829,'N1.3_Project_Listing'!$B$16:$B$829,$B134,'N1.3_Project_Listing'!$D$16:$D$829,$B$78,'N1.3_Project_Listing'!$J$16:$J$829,U$16,'N1.3_Project_Listing'!$G$16:$G$829,$R$15)</f>
        <v>0</v>
      </c>
      <c r="V134" s="67">
        <f>SUMIFS('N1.3_Project_Listing'!$R$16:$R$829,'N1.3_Project_Listing'!$B$16:$B$829,$B134,'N1.3_Project_Listing'!$D$16:$D$829,$B$78,'N1.3_Project_Listing'!$J$16:$J$829,V$16,'N1.3_Project_Listing'!$G$16:$G$829,$R$15)</f>
        <v>0</v>
      </c>
      <c r="W134" s="67">
        <f>SUMIFS('N1.3_Project_Listing'!$R$16:$R$829,'N1.3_Project_Listing'!$B$16:$B$829,$B134,'N1.3_Project_Listing'!$D$16:$D$829,$B$78,'N1.3_Project_Listing'!$J$16:$J$829,W$16,'N1.3_Project_Listing'!$G$16:$G$829,$R$15)</f>
        <v>0</v>
      </c>
      <c r="X134" s="63">
        <f t="shared" si="211"/>
        <v>0</v>
      </c>
      <c r="Y134" s="116" t="s">
        <v>441</v>
      </c>
      <c r="Z134" s="67">
        <f>SUMIFS('N1.3_Project_Listing'!$P$16:$P$829,'N1.3_Project_Listing'!$B$16:$B$829,$B134,'N1.3_Project_Listing'!$D$16:$D$829,$B$78,'N1.3_Project_Listing'!$J$16:$J$829,Z$16,'N1.3_Project_Listing'!$G$16:$G$829,$R$15)</f>
        <v>0</v>
      </c>
      <c r="AA134" s="67">
        <f>SUMIFS('N1.3_Project_Listing'!$P$16:$P$829,'N1.3_Project_Listing'!$B$16:$B$829,$B134,'N1.3_Project_Listing'!$D$16:$D$829,$B$78,'N1.3_Project_Listing'!$J$16:$J$829,AA$16,'N1.3_Project_Listing'!$G$16:$G$829,$R$15)</f>
        <v>0</v>
      </c>
      <c r="AB134" s="67">
        <f>SUMIFS('N1.3_Project_Listing'!$P$16:$P$829,'N1.3_Project_Listing'!$B$16:$B$829,$B134,'N1.3_Project_Listing'!$D$16:$D$829,$B$78,'N1.3_Project_Listing'!$J$16:$J$829,AB$16,'N1.3_Project_Listing'!$G$16:$G$829,$R$15)</f>
        <v>0</v>
      </c>
      <c r="AC134" s="67">
        <f>SUMIFS('N1.3_Project_Listing'!$P$16:$P$829,'N1.3_Project_Listing'!$B$16:$B$829,$B134,'N1.3_Project_Listing'!$D$16:$D$829,$B$78,'N1.3_Project_Listing'!$J$16:$J$829,AC$16,'N1.3_Project_Listing'!$G$16:$G$829,$R$15)</f>
        <v>0</v>
      </c>
      <c r="AD134" s="67">
        <f>SUMIFS('N1.3_Project_Listing'!$P$16:$P$829,'N1.3_Project_Listing'!$B$16:$B$829,$B134,'N1.3_Project_Listing'!$D$16:$D$829,$B$78,'N1.3_Project_Listing'!$J$16:$J$829,AD$16,'N1.3_Project_Listing'!$G$16:$G$829,$R$15)</f>
        <v>0</v>
      </c>
      <c r="AE134" s="63">
        <f t="shared" si="212"/>
        <v>0</v>
      </c>
      <c r="AG134" s="158" t="str">
        <f t="shared" si="213"/>
        <v>-</v>
      </c>
      <c r="AH134" s="67">
        <f>SUMIFS('N1.3_Project_Listing'!$R$16:$R$829,'N1.3_Project_Listing'!$B$16:$B$829,$B134,'N1.3_Project_Listing'!$D$16:$D$829,$B$78,'N1.3_Project_Listing'!$J$16:$J$829,AH$16,'N1.3_Project_Listing'!$G$16:$G$829,$AG$15)</f>
        <v>0</v>
      </c>
      <c r="AI134" s="67">
        <f>SUMIFS('N1.3_Project_Listing'!$R$16:$R$829,'N1.3_Project_Listing'!$B$16:$B$829,$B134,'N1.3_Project_Listing'!$D$16:$D$829,$B$78,'N1.3_Project_Listing'!$J$16:$J$829,AI$16,'N1.3_Project_Listing'!$G$16:$G$829,$AG$15)</f>
        <v>0</v>
      </c>
      <c r="AJ134" s="67">
        <f>SUMIFS('N1.3_Project_Listing'!$R$16:$R$829,'N1.3_Project_Listing'!$B$16:$B$829,$B134,'N1.3_Project_Listing'!$D$16:$D$829,$B$78,'N1.3_Project_Listing'!$J$16:$J$829,AJ$16,'N1.3_Project_Listing'!$G$16:$G$829,$AG$15)</f>
        <v>0</v>
      </c>
      <c r="AK134" s="67">
        <f>SUMIFS('N1.3_Project_Listing'!$R$16:$R$829,'N1.3_Project_Listing'!$B$16:$B$829,$B134,'N1.3_Project_Listing'!$D$16:$D$829,$B$78,'N1.3_Project_Listing'!$J$16:$J$829,AK$16,'N1.3_Project_Listing'!$G$16:$G$829,$AG$15)</f>
        <v>0</v>
      </c>
      <c r="AL134" s="67">
        <f>SUMIFS('N1.3_Project_Listing'!$R$16:$R$829,'N1.3_Project_Listing'!$B$16:$B$829,$B134,'N1.3_Project_Listing'!$D$16:$D$829,$B$78,'N1.3_Project_Listing'!$J$16:$J$829,AL$16,'N1.3_Project_Listing'!$G$16:$G$829,$AG$15)</f>
        <v>0</v>
      </c>
      <c r="AM134" s="63">
        <f t="shared" si="214"/>
        <v>0</v>
      </c>
      <c r="AN134" s="116" t="s">
        <v>441</v>
      </c>
      <c r="AO134" s="67">
        <f>SUMIFS('N1.3_Project_Listing'!$P$16:$P$829,'N1.3_Project_Listing'!$B$16:$B$829,$B134,'N1.3_Project_Listing'!$D$16:$D$829,$B$78,'N1.3_Project_Listing'!$J$16:$J$829,AO$16,'N1.3_Project_Listing'!$G$16:$G$829,$AG$15)</f>
        <v>0</v>
      </c>
      <c r="AP134" s="67">
        <f>SUMIFS('N1.3_Project_Listing'!$P$16:$P$829,'N1.3_Project_Listing'!$B$16:$B$829,$B134,'N1.3_Project_Listing'!$D$16:$D$829,$B$78,'N1.3_Project_Listing'!$J$16:$J$829,AP$16,'N1.3_Project_Listing'!$G$16:$G$829,$AG$15)</f>
        <v>0</v>
      </c>
      <c r="AQ134" s="67">
        <f>SUMIFS('N1.3_Project_Listing'!$P$16:$P$829,'N1.3_Project_Listing'!$B$16:$B$829,$B134,'N1.3_Project_Listing'!$D$16:$D$829,$B$78,'N1.3_Project_Listing'!$J$16:$J$829,AQ$16,'N1.3_Project_Listing'!$G$16:$G$829,$AG$15)</f>
        <v>0</v>
      </c>
      <c r="AR134" s="67">
        <f>SUMIFS('N1.3_Project_Listing'!$P$16:$P$829,'N1.3_Project_Listing'!$B$16:$B$829,$B134,'N1.3_Project_Listing'!$D$16:$D$829,$B$78,'N1.3_Project_Listing'!$J$16:$J$829,AR$16,'N1.3_Project_Listing'!$G$16:$G$829,$AG$15)</f>
        <v>0</v>
      </c>
      <c r="AS134" s="67">
        <f>SUMIFS('N1.3_Project_Listing'!$P$16:$P$829,'N1.3_Project_Listing'!$B$16:$B$829,$B134,'N1.3_Project_Listing'!$D$16:$D$829,$B$78,'N1.3_Project_Listing'!$J$16:$J$829,AS$16,'N1.3_Project_Listing'!$G$16:$G$829,$AG$15)</f>
        <v>0</v>
      </c>
      <c r="AT134" s="63">
        <f t="shared" si="215"/>
        <v>0</v>
      </c>
      <c r="AV134" s="158" t="str">
        <f t="shared" si="216"/>
        <v>-</v>
      </c>
      <c r="AW134" s="67">
        <f>SUMIFS('N1.3_Project_Listing'!$R$16:$R$829,'N1.3_Project_Listing'!$B$16:$B$829,$B134,'N1.3_Project_Listing'!$D$16:$D$829,$B$78,'N1.3_Project_Listing'!$J$16:$J$829,AW$16,'N1.3_Project_Listing'!$G$16:$G$829,$AV$15)</f>
        <v>0</v>
      </c>
      <c r="AX134" s="67">
        <f>SUMIFS('N1.3_Project_Listing'!$R$16:$R$829,'N1.3_Project_Listing'!$B$16:$B$829,$B134,'N1.3_Project_Listing'!$D$16:$D$829,$B$78,'N1.3_Project_Listing'!$J$16:$J$829,AX$16,'N1.3_Project_Listing'!$G$16:$G$829,$AV$15)</f>
        <v>0</v>
      </c>
      <c r="AY134" s="67">
        <f>SUMIFS('N1.3_Project_Listing'!$R$16:$R$829,'N1.3_Project_Listing'!$B$16:$B$829,$B134,'N1.3_Project_Listing'!$D$16:$D$829,$B$78,'N1.3_Project_Listing'!$J$16:$J$829,AY$16,'N1.3_Project_Listing'!$G$16:$G$829,$AV$15)</f>
        <v>0</v>
      </c>
      <c r="AZ134" s="67">
        <f>SUMIFS('N1.3_Project_Listing'!$R$16:$R$829,'N1.3_Project_Listing'!$B$16:$B$829,$B134,'N1.3_Project_Listing'!$D$16:$D$829,$B$78,'N1.3_Project_Listing'!$J$16:$J$829,AZ$16,'N1.3_Project_Listing'!$G$16:$G$829,$AV$15)</f>
        <v>0</v>
      </c>
      <c r="BA134" s="67">
        <f>SUMIFS('N1.3_Project_Listing'!$R$16:$R$829,'N1.3_Project_Listing'!$B$16:$B$829,$B134,'N1.3_Project_Listing'!$D$16:$D$829,$B$78,'N1.3_Project_Listing'!$J$16:$J$829,BA$16,'N1.3_Project_Listing'!$G$16:$G$829,$AV$15)</f>
        <v>0</v>
      </c>
      <c r="BB134" s="63">
        <f t="shared" si="217"/>
        <v>0</v>
      </c>
      <c r="BC134" s="116" t="s">
        <v>441</v>
      </c>
      <c r="BD134" s="67">
        <f>SUMIFS('N1.3_Project_Listing'!$P$16:$P$829,'N1.3_Project_Listing'!$B$16:$B$829,$B134,'N1.3_Project_Listing'!$D$16:$D$829,$B$78,'N1.3_Project_Listing'!$J$16:$J$829,BD$16,'N1.3_Project_Listing'!$G$16:$G$829,$AV$15)</f>
        <v>0</v>
      </c>
      <c r="BE134" s="67">
        <f>SUMIFS('N1.3_Project_Listing'!$P$16:$P$829,'N1.3_Project_Listing'!$B$16:$B$829,$B134,'N1.3_Project_Listing'!$D$16:$D$829,$B$78,'N1.3_Project_Listing'!$J$16:$J$829,BE$16,'N1.3_Project_Listing'!$G$16:$G$829,$AV$15)</f>
        <v>0</v>
      </c>
      <c r="BF134" s="67">
        <f>SUMIFS('N1.3_Project_Listing'!$P$16:$P$829,'N1.3_Project_Listing'!$B$16:$B$829,$B134,'N1.3_Project_Listing'!$D$16:$D$829,$B$78,'N1.3_Project_Listing'!$J$16:$J$829,BF$16,'N1.3_Project_Listing'!$G$16:$G$829,$AV$15)</f>
        <v>0</v>
      </c>
      <c r="BG134" s="67">
        <f>SUMIFS('N1.3_Project_Listing'!$P$16:$P$829,'N1.3_Project_Listing'!$B$16:$B$829,$B134,'N1.3_Project_Listing'!$D$16:$D$829,$B$78,'N1.3_Project_Listing'!$J$16:$J$829,BG$16,'N1.3_Project_Listing'!$G$16:$G$829,$AV$15)</f>
        <v>0</v>
      </c>
      <c r="BH134" s="67">
        <f>SUMIFS('N1.3_Project_Listing'!$P$16:$P$829,'N1.3_Project_Listing'!$B$16:$B$829,$B134,'N1.3_Project_Listing'!$D$16:$D$829,$B$78,'N1.3_Project_Listing'!$J$16:$J$829,BH$16,'N1.3_Project_Listing'!$G$16:$G$829,$AV$15)</f>
        <v>0</v>
      </c>
      <c r="BI134" s="63">
        <f t="shared" si="218"/>
        <v>0</v>
      </c>
      <c r="BK134" s="158" t="str">
        <f t="shared" si="219"/>
        <v>-</v>
      </c>
      <c r="BL134" s="67">
        <f>SUMIFS('N1.3_Project_Listing'!$R$16:$R$829,'N1.3_Project_Listing'!$B$16:$B$829,$B134,'N1.3_Project_Listing'!$D$16:$D$829,$B$78,'N1.3_Project_Listing'!$J$16:$J$829,BL$16,'N1.3_Project_Listing'!$G$16:$G$829,$BK$15)</f>
        <v>0</v>
      </c>
      <c r="BM134" s="67">
        <f>SUMIFS('N1.3_Project_Listing'!$R$16:$R$829,'N1.3_Project_Listing'!$B$16:$B$829,$B134,'N1.3_Project_Listing'!$D$16:$D$829,$B$78,'N1.3_Project_Listing'!$J$16:$J$829,BM$16,'N1.3_Project_Listing'!$G$16:$G$829,$BK$15)</f>
        <v>0</v>
      </c>
      <c r="BN134" s="67">
        <f>SUMIFS('N1.3_Project_Listing'!$R$16:$R$829,'N1.3_Project_Listing'!$B$16:$B$829,$B134,'N1.3_Project_Listing'!$D$16:$D$829,$B$78,'N1.3_Project_Listing'!$J$16:$J$829,BN$16,'N1.3_Project_Listing'!$G$16:$G$829,$BK$15)</f>
        <v>0</v>
      </c>
      <c r="BO134" s="67">
        <f>SUMIFS('N1.3_Project_Listing'!$R$16:$R$829,'N1.3_Project_Listing'!$B$16:$B$829,$B134,'N1.3_Project_Listing'!$D$16:$D$829,$B$78,'N1.3_Project_Listing'!$J$16:$J$829,BO$16,'N1.3_Project_Listing'!$G$16:$G$829,$BK$15)</f>
        <v>0</v>
      </c>
      <c r="BP134" s="67">
        <f>SUMIFS('N1.3_Project_Listing'!$R$16:$R$829,'N1.3_Project_Listing'!$B$16:$B$829,$B134,'N1.3_Project_Listing'!$D$16:$D$829,$B$78,'N1.3_Project_Listing'!$J$16:$J$829,BP$16,'N1.3_Project_Listing'!$G$16:$G$829,$BK$15)</f>
        <v>0</v>
      </c>
      <c r="BQ134" s="63">
        <f t="shared" si="220"/>
        <v>0</v>
      </c>
      <c r="BR134" s="116" t="s">
        <v>441</v>
      </c>
      <c r="BS134" s="67">
        <f>SUMIFS('N1.3_Project_Listing'!$P$16:$P$829,'N1.3_Project_Listing'!$B$16:$B$829,$B134,'N1.3_Project_Listing'!$D$16:$D$829,$B$78,'N1.3_Project_Listing'!$J$16:$J$829,BS$16,'N1.3_Project_Listing'!$G$16:$G$829,$BK$15)</f>
        <v>0</v>
      </c>
      <c r="BT134" s="67">
        <f>SUMIFS('N1.3_Project_Listing'!$P$16:$P$829,'N1.3_Project_Listing'!$B$16:$B$829,$B134,'N1.3_Project_Listing'!$D$16:$D$829,$B$78,'N1.3_Project_Listing'!$J$16:$J$829,BT$16,'N1.3_Project_Listing'!$G$16:$G$829,$BK$15)</f>
        <v>0</v>
      </c>
      <c r="BU134" s="67">
        <f>SUMIFS('N1.3_Project_Listing'!$P$16:$P$829,'N1.3_Project_Listing'!$B$16:$B$829,$B134,'N1.3_Project_Listing'!$D$16:$D$829,$B$78,'N1.3_Project_Listing'!$J$16:$J$829,BU$16,'N1.3_Project_Listing'!$G$16:$G$829,$BK$15)</f>
        <v>0</v>
      </c>
      <c r="BV134" s="67">
        <f>SUMIFS('N1.3_Project_Listing'!$P$16:$P$829,'N1.3_Project_Listing'!$B$16:$B$829,$B134,'N1.3_Project_Listing'!$D$16:$D$829,$B$78,'N1.3_Project_Listing'!$J$16:$J$829,BV$16,'N1.3_Project_Listing'!$G$16:$G$829,$BK$15)</f>
        <v>0</v>
      </c>
      <c r="BW134" s="67">
        <f>SUMIFS('N1.3_Project_Listing'!$P$16:$P$829,'N1.3_Project_Listing'!$B$16:$B$829,$B134,'N1.3_Project_Listing'!$D$16:$D$829,$B$78,'N1.3_Project_Listing'!$J$16:$J$829,BW$16,'N1.3_Project_Listing'!$G$16:$G$829,$BK$15)</f>
        <v>0</v>
      </c>
      <c r="BX134" s="63">
        <f t="shared" si="221"/>
        <v>0</v>
      </c>
    </row>
    <row r="135" spans="2:76" hidden="1">
      <c r="B135" s="132" t="str">
        <f t="shared" si="223"/>
        <v>No entry required</v>
      </c>
      <c r="C135" s="158" t="str">
        <f t="shared" si="222"/>
        <v>-</v>
      </c>
      <c r="D135" s="63">
        <f t="shared" si="198"/>
        <v>0</v>
      </c>
      <c r="E135" s="63">
        <f t="shared" si="199"/>
        <v>0</v>
      </c>
      <c r="F135" s="63">
        <f t="shared" si="200"/>
        <v>0</v>
      </c>
      <c r="G135" s="63">
        <f t="shared" si="201"/>
        <v>0</v>
      </c>
      <c r="H135" s="63">
        <f t="shared" si="202"/>
        <v>0</v>
      </c>
      <c r="I135" s="63">
        <f t="shared" si="203"/>
        <v>0</v>
      </c>
      <c r="J135" s="116" t="s">
        <v>441</v>
      </c>
      <c r="K135" s="63">
        <f t="shared" si="204"/>
        <v>0</v>
      </c>
      <c r="L135" s="63">
        <f t="shared" si="205"/>
        <v>0</v>
      </c>
      <c r="M135" s="63">
        <f t="shared" si="206"/>
        <v>0</v>
      </c>
      <c r="N135" s="63">
        <f t="shared" si="207"/>
        <v>0</v>
      </c>
      <c r="O135" s="63">
        <f t="shared" si="208"/>
        <v>0</v>
      </c>
      <c r="P135" s="63">
        <f t="shared" si="209"/>
        <v>0</v>
      </c>
      <c r="R135" s="158" t="str">
        <f t="shared" si="210"/>
        <v>-</v>
      </c>
      <c r="S135" s="67">
        <f>SUMIFS('N1.3_Project_Listing'!$R$16:$R$829,'N1.3_Project_Listing'!$B$16:$B$829,$B135,'N1.3_Project_Listing'!$D$16:$D$829,$B$78,'N1.3_Project_Listing'!$J$16:$J$829,S$16,'N1.3_Project_Listing'!$G$16:$G$829,$R$15)</f>
        <v>0</v>
      </c>
      <c r="T135" s="67">
        <f>SUMIFS('N1.3_Project_Listing'!$R$16:$R$829,'N1.3_Project_Listing'!$B$16:$B$829,$B135,'N1.3_Project_Listing'!$D$16:$D$829,$B$78,'N1.3_Project_Listing'!$J$16:$J$829,T$16,'N1.3_Project_Listing'!$G$16:$G$829,$R$15)</f>
        <v>0</v>
      </c>
      <c r="U135" s="67">
        <f>SUMIFS('N1.3_Project_Listing'!$R$16:$R$829,'N1.3_Project_Listing'!$B$16:$B$829,$B135,'N1.3_Project_Listing'!$D$16:$D$829,$B$78,'N1.3_Project_Listing'!$J$16:$J$829,U$16,'N1.3_Project_Listing'!$G$16:$G$829,$R$15)</f>
        <v>0</v>
      </c>
      <c r="V135" s="67">
        <f>SUMIFS('N1.3_Project_Listing'!$R$16:$R$829,'N1.3_Project_Listing'!$B$16:$B$829,$B135,'N1.3_Project_Listing'!$D$16:$D$829,$B$78,'N1.3_Project_Listing'!$J$16:$J$829,V$16,'N1.3_Project_Listing'!$G$16:$G$829,$R$15)</f>
        <v>0</v>
      </c>
      <c r="W135" s="67">
        <f>SUMIFS('N1.3_Project_Listing'!$R$16:$R$829,'N1.3_Project_Listing'!$B$16:$B$829,$B135,'N1.3_Project_Listing'!$D$16:$D$829,$B$78,'N1.3_Project_Listing'!$J$16:$J$829,W$16,'N1.3_Project_Listing'!$G$16:$G$829,$R$15)</f>
        <v>0</v>
      </c>
      <c r="X135" s="63">
        <f t="shared" si="211"/>
        <v>0</v>
      </c>
      <c r="Y135" s="116" t="s">
        <v>441</v>
      </c>
      <c r="Z135" s="67">
        <f>SUMIFS('N1.3_Project_Listing'!$P$16:$P$829,'N1.3_Project_Listing'!$B$16:$B$829,$B135,'N1.3_Project_Listing'!$D$16:$D$829,$B$78,'N1.3_Project_Listing'!$J$16:$J$829,Z$16,'N1.3_Project_Listing'!$G$16:$G$829,$R$15)</f>
        <v>0</v>
      </c>
      <c r="AA135" s="67">
        <f>SUMIFS('N1.3_Project_Listing'!$P$16:$P$829,'N1.3_Project_Listing'!$B$16:$B$829,$B135,'N1.3_Project_Listing'!$D$16:$D$829,$B$78,'N1.3_Project_Listing'!$J$16:$J$829,AA$16,'N1.3_Project_Listing'!$G$16:$G$829,$R$15)</f>
        <v>0</v>
      </c>
      <c r="AB135" s="67">
        <f>SUMIFS('N1.3_Project_Listing'!$P$16:$P$829,'N1.3_Project_Listing'!$B$16:$B$829,$B135,'N1.3_Project_Listing'!$D$16:$D$829,$B$78,'N1.3_Project_Listing'!$J$16:$J$829,AB$16,'N1.3_Project_Listing'!$G$16:$G$829,$R$15)</f>
        <v>0</v>
      </c>
      <c r="AC135" s="67">
        <f>SUMIFS('N1.3_Project_Listing'!$P$16:$P$829,'N1.3_Project_Listing'!$B$16:$B$829,$B135,'N1.3_Project_Listing'!$D$16:$D$829,$B$78,'N1.3_Project_Listing'!$J$16:$J$829,AC$16,'N1.3_Project_Listing'!$G$16:$G$829,$R$15)</f>
        <v>0</v>
      </c>
      <c r="AD135" s="67">
        <f>SUMIFS('N1.3_Project_Listing'!$P$16:$P$829,'N1.3_Project_Listing'!$B$16:$B$829,$B135,'N1.3_Project_Listing'!$D$16:$D$829,$B$78,'N1.3_Project_Listing'!$J$16:$J$829,AD$16,'N1.3_Project_Listing'!$G$16:$G$829,$R$15)</f>
        <v>0</v>
      </c>
      <c r="AE135" s="63">
        <f t="shared" si="212"/>
        <v>0</v>
      </c>
      <c r="AG135" s="158" t="str">
        <f t="shared" si="213"/>
        <v>-</v>
      </c>
      <c r="AH135" s="67">
        <f>SUMIFS('N1.3_Project_Listing'!$R$16:$R$829,'N1.3_Project_Listing'!$B$16:$B$829,$B135,'N1.3_Project_Listing'!$D$16:$D$829,$B$78,'N1.3_Project_Listing'!$J$16:$J$829,AH$16,'N1.3_Project_Listing'!$G$16:$G$829,$AG$15)</f>
        <v>0</v>
      </c>
      <c r="AI135" s="67">
        <f>SUMIFS('N1.3_Project_Listing'!$R$16:$R$829,'N1.3_Project_Listing'!$B$16:$B$829,$B135,'N1.3_Project_Listing'!$D$16:$D$829,$B$78,'N1.3_Project_Listing'!$J$16:$J$829,AI$16,'N1.3_Project_Listing'!$G$16:$G$829,$AG$15)</f>
        <v>0</v>
      </c>
      <c r="AJ135" s="67">
        <f>SUMIFS('N1.3_Project_Listing'!$R$16:$R$829,'N1.3_Project_Listing'!$B$16:$B$829,$B135,'N1.3_Project_Listing'!$D$16:$D$829,$B$78,'N1.3_Project_Listing'!$J$16:$J$829,AJ$16,'N1.3_Project_Listing'!$G$16:$G$829,$AG$15)</f>
        <v>0</v>
      </c>
      <c r="AK135" s="67">
        <f>SUMIFS('N1.3_Project_Listing'!$R$16:$R$829,'N1.3_Project_Listing'!$B$16:$B$829,$B135,'N1.3_Project_Listing'!$D$16:$D$829,$B$78,'N1.3_Project_Listing'!$J$16:$J$829,AK$16,'N1.3_Project_Listing'!$G$16:$G$829,$AG$15)</f>
        <v>0</v>
      </c>
      <c r="AL135" s="67">
        <f>SUMIFS('N1.3_Project_Listing'!$R$16:$R$829,'N1.3_Project_Listing'!$B$16:$B$829,$B135,'N1.3_Project_Listing'!$D$16:$D$829,$B$78,'N1.3_Project_Listing'!$J$16:$J$829,AL$16,'N1.3_Project_Listing'!$G$16:$G$829,$AG$15)</f>
        <v>0</v>
      </c>
      <c r="AM135" s="63">
        <f t="shared" si="214"/>
        <v>0</v>
      </c>
      <c r="AN135" s="116" t="s">
        <v>441</v>
      </c>
      <c r="AO135" s="67">
        <f>SUMIFS('N1.3_Project_Listing'!$P$16:$P$829,'N1.3_Project_Listing'!$B$16:$B$829,$B135,'N1.3_Project_Listing'!$D$16:$D$829,$B$78,'N1.3_Project_Listing'!$J$16:$J$829,AO$16,'N1.3_Project_Listing'!$G$16:$G$829,$AG$15)</f>
        <v>0</v>
      </c>
      <c r="AP135" s="67">
        <f>SUMIFS('N1.3_Project_Listing'!$P$16:$P$829,'N1.3_Project_Listing'!$B$16:$B$829,$B135,'N1.3_Project_Listing'!$D$16:$D$829,$B$78,'N1.3_Project_Listing'!$J$16:$J$829,AP$16,'N1.3_Project_Listing'!$G$16:$G$829,$AG$15)</f>
        <v>0</v>
      </c>
      <c r="AQ135" s="67">
        <f>SUMIFS('N1.3_Project_Listing'!$P$16:$P$829,'N1.3_Project_Listing'!$B$16:$B$829,$B135,'N1.3_Project_Listing'!$D$16:$D$829,$B$78,'N1.3_Project_Listing'!$J$16:$J$829,AQ$16,'N1.3_Project_Listing'!$G$16:$G$829,$AG$15)</f>
        <v>0</v>
      </c>
      <c r="AR135" s="67">
        <f>SUMIFS('N1.3_Project_Listing'!$P$16:$P$829,'N1.3_Project_Listing'!$B$16:$B$829,$B135,'N1.3_Project_Listing'!$D$16:$D$829,$B$78,'N1.3_Project_Listing'!$J$16:$J$829,AR$16,'N1.3_Project_Listing'!$G$16:$G$829,$AG$15)</f>
        <v>0</v>
      </c>
      <c r="AS135" s="67">
        <f>SUMIFS('N1.3_Project_Listing'!$P$16:$P$829,'N1.3_Project_Listing'!$B$16:$B$829,$B135,'N1.3_Project_Listing'!$D$16:$D$829,$B$78,'N1.3_Project_Listing'!$J$16:$J$829,AS$16,'N1.3_Project_Listing'!$G$16:$G$829,$AG$15)</f>
        <v>0</v>
      </c>
      <c r="AT135" s="63">
        <f t="shared" si="215"/>
        <v>0</v>
      </c>
      <c r="AV135" s="158" t="str">
        <f t="shared" si="216"/>
        <v>-</v>
      </c>
      <c r="AW135" s="67">
        <f>SUMIFS('N1.3_Project_Listing'!$R$16:$R$829,'N1.3_Project_Listing'!$B$16:$B$829,$B135,'N1.3_Project_Listing'!$D$16:$D$829,$B$78,'N1.3_Project_Listing'!$J$16:$J$829,AW$16,'N1.3_Project_Listing'!$G$16:$G$829,$AV$15)</f>
        <v>0</v>
      </c>
      <c r="AX135" s="67">
        <f>SUMIFS('N1.3_Project_Listing'!$R$16:$R$829,'N1.3_Project_Listing'!$B$16:$B$829,$B135,'N1.3_Project_Listing'!$D$16:$D$829,$B$78,'N1.3_Project_Listing'!$J$16:$J$829,AX$16,'N1.3_Project_Listing'!$G$16:$G$829,$AV$15)</f>
        <v>0</v>
      </c>
      <c r="AY135" s="67">
        <f>SUMIFS('N1.3_Project_Listing'!$R$16:$R$829,'N1.3_Project_Listing'!$B$16:$B$829,$B135,'N1.3_Project_Listing'!$D$16:$D$829,$B$78,'N1.3_Project_Listing'!$J$16:$J$829,AY$16,'N1.3_Project_Listing'!$G$16:$G$829,$AV$15)</f>
        <v>0</v>
      </c>
      <c r="AZ135" s="67">
        <f>SUMIFS('N1.3_Project_Listing'!$R$16:$R$829,'N1.3_Project_Listing'!$B$16:$B$829,$B135,'N1.3_Project_Listing'!$D$16:$D$829,$B$78,'N1.3_Project_Listing'!$J$16:$J$829,AZ$16,'N1.3_Project_Listing'!$G$16:$G$829,$AV$15)</f>
        <v>0</v>
      </c>
      <c r="BA135" s="67">
        <f>SUMIFS('N1.3_Project_Listing'!$R$16:$R$829,'N1.3_Project_Listing'!$B$16:$B$829,$B135,'N1.3_Project_Listing'!$D$16:$D$829,$B$78,'N1.3_Project_Listing'!$J$16:$J$829,BA$16,'N1.3_Project_Listing'!$G$16:$G$829,$AV$15)</f>
        <v>0</v>
      </c>
      <c r="BB135" s="63">
        <f t="shared" si="217"/>
        <v>0</v>
      </c>
      <c r="BC135" s="116" t="s">
        <v>441</v>
      </c>
      <c r="BD135" s="67">
        <f>SUMIFS('N1.3_Project_Listing'!$P$16:$P$829,'N1.3_Project_Listing'!$B$16:$B$829,$B135,'N1.3_Project_Listing'!$D$16:$D$829,$B$78,'N1.3_Project_Listing'!$J$16:$J$829,BD$16,'N1.3_Project_Listing'!$G$16:$G$829,$AV$15)</f>
        <v>0</v>
      </c>
      <c r="BE135" s="67">
        <f>SUMIFS('N1.3_Project_Listing'!$P$16:$P$829,'N1.3_Project_Listing'!$B$16:$B$829,$B135,'N1.3_Project_Listing'!$D$16:$D$829,$B$78,'N1.3_Project_Listing'!$J$16:$J$829,BE$16,'N1.3_Project_Listing'!$G$16:$G$829,$AV$15)</f>
        <v>0</v>
      </c>
      <c r="BF135" s="67">
        <f>SUMIFS('N1.3_Project_Listing'!$P$16:$P$829,'N1.3_Project_Listing'!$B$16:$B$829,$B135,'N1.3_Project_Listing'!$D$16:$D$829,$B$78,'N1.3_Project_Listing'!$J$16:$J$829,BF$16,'N1.3_Project_Listing'!$G$16:$G$829,$AV$15)</f>
        <v>0</v>
      </c>
      <c r="BG135" s="67">
        <f>SUMIFS('N1.3_Project_Listing'!$P$16:$P$829,'N1.3_Project_Listing'!$B$16:$B$829,$B135,'N1.3_Project_Listing'!$D$16:$D$829,$B$78,'N1.3_Project_Listing'!$J$16:$J$829,BG$16,'N1.3_Project_Listing'!$G$16:$G$829,$AV$15)</f>
        <v>0</v>
      </c>
      <c r="BH135" s="67">
        <f>SUMIFS('N1.3_Project_Listing'!$P$16:$P$829,'N1.3_Project_Listing'!$B$16:$B$829,$B135,'N1.3_Project_Listing'!$D$16:$D$829,$B$78,'N1.3_Project_Listing'!$J$16:$J$829,BH$16,'N1.3_Project_Listing'!$G$16:$G$829,$AV$15)</f>
        <v>0</v>
      </c>
      <c r="BI135" s="63">
        <f t="shared" si="218"/>
        <v>0</v>
      </c>
      <c r="BK135" s="158" t="str">
        <f t="shared" si="219"/>
        <v>-</v>
      </c>
      <c r="BL135" s="67">
        <f>SUMIFS('N1.3_Project_Listing'!$R$16:$R$829,'N1.3_Project_Listing'!$B$16:$B$829,$B135,'N1.3_Project_Listing'!$D$16:$D$829,$B$78,'N1.3_Project_Listing'!$J$16:$J$829,BL$16,'N1.3_Project_Listing'!$G$16:$G$829,$BK$15)</f>
        <v>0</v>
      </c>
      <c r="BM135" s="67">
        <f>SUMIFS('N1.3_Project_Listing'!$R$16:$R$829,'N1.3_Project_Listing'!$B$16:$B$829,$B135,'N1.3_Project_Listing'!$D$16:$D$829,$B$78,'N1.3_Project_Listing'!$J$16:$J$829,BM$16,'N1.3_Project_Listing'!$G$16:$G$829,$BK$15)</f>
        <v>0</v>
      </c>
      <c r="BN135" s="67">
        <f>SUMIFS('N1.3_Project_Listing'!$R$16:$R$829,'N1.3_Project_Listing'!$B$16:$B$829,$B135,'N1.3_Project_Listing'!$D$16:$D$829,$B$78,'N1.3_Project_Listing'!$J$16:$J$829,BN$16,'N1.3_Project_Listing'!$G$16:$G$829,$BK$15)</f>
        <v>0</v>
      </c>
      <c r="BO135" s="67">
        <f>SUMIFS('N1.3_Project_Listing'!$R$16:$R$829,'N1.3_Project_Listing'!$B$16:$B$829,$B135,'N1.3_Project_Listing'!$D$16:$D$829,$B$78,'N1.3_Project_Listing'!$J$16:$J$829,BO$16,'N1.3_Project_Listing'!$G$16:$G$829,$BK$15)</f>
        <v>0</v>
      </c>
      <c r="BP135" s="67">
        <f>SUMIFS('N1.3_Project_Listing'!$R$16:$R$829,'N1.3_Project_Listing'!$B$16:$B$829,$B135,'N1.3_Project_Listing'!$D$16:$D$829,$B$78,'N1.3_Project_Listing'!$J$16:$J$829,BP$16,'N1.3_Project_Listing'!$G$16:$G$829,$BK$15)</f>
        <v>0</v>
      </c>
      <c r="BQ135" s="63">
        <f t="shared" si="220"/>
        <v>0</v>
      </c>
      <c r="BR135" s="116" t="s">
        <v>441</v>
      </c>
      <c r="BS135" s="67">
        <f>SUMIFS('N1.3_Project_Listing'!$P$16:$P$829,'N1.3_Project_Listing'!$B$16:$B$829,$B135,'N1.3_Project_Listing'!$D$16:$D$829,$B$78,'N1.3_Project_Listing'!$J$16:$J$829,BS$16,'N1.3_Project_Listing'!$G$16:$G$829,$BK$15)</f>
        <v>0</v>
      </c>
      <c r="BT135" s="67">
        <f>SUMIFS('N1.3_Project_Listing'!$P$16:$P$829,'N1.3_Project_Listing'!$B$16:$B$829,$B135,'N1.3_Project_Listing'!$D$16:$D$829,$B$78,'N1.3_Project_Listing'!$J$16:$J$829,BT$16,'N1.3_Project_Listing'!$G$16:$G$829,$BK$15)</f>
        <v>0</v>
      </c>
      <c r="BU135" s="67">
        <f>SUMIFS('N1.3_Project_Listing'!$P$16:$P$829,'N1.3_Project_Listing'!$B$16:$B$829,$B135,'N1.3_Project_Listing'!$D$16:$D$829,$B$78,'N1.3_Project_Listing'!$J$16:$J$829,BU$16,'N1.3_Project_Listing'!$G$16:$G$829,$BK$15)</f>
        <v>0</v>
      </c>
      <c r="BV135" s="67">
        <f>SUMIFS('N1.3_Project_Listing'!$P$16:$P$829,'N1.3_Project_Listing'!$B$16:$B$829,$B135,'N1.3_Project_Listing'!$D$16:$D$829,$B$78,'N1.3_Project_Listing'!$J$16:$J$829,BV$16,'N1.3_Project_Listing'!$G$16:$G$829,$BK$15)</f>
        <v>0</v>
      </c>
      <c r="BW135" s="67">
        <f>SUMIFS('N1.3_Project_Listing'!$P$16:$P$829,'N1.3_Project_Listing'!$B$16:$B$829,$B135,'N1.3_Project_Listing'!$D$16:$D$829,$B$78,'N1.3_Project_Listing'!$J$16:$J$829,BW$16,'N1.3_Project_Listing'!$G$16:$G$829,$BK$15)</f>
        <v>0</v>
      </c>
      <c r="BX135" s="63">
        <f t="shared" si="221"/>
        <v>0</v>
      </c>
    </row>
    <row r="136" spans="2:76" hidden="1">
      <c r="B136" s="132" t="str">
        <f t="shared" si="223"/>
        <v>No entry required</v>
      </c>
      <c r="C136" s="158" t="str">
        <f t="shared" si="222"/>
        <v>-</v>
      </c>
      <c r="D136" s="63">
        <f t="shared" si="198"/>
        <v>0</v>
      </c>
      <c r="E136" s="63">
        <f t="shared" si="199"/>
        <v>0</v>
      </c>
      <c r="F136" s="63">
        <f t="shared" si="200"/>
        <v>0</v>
      </c>
      <c r="G136" s="63">
        <f t="shared" si="201"/>
        <v>0</v>
      </c>
      <c r="H136" s="63">
        <f t="shared" si="202"/>
        <v>0</v>
      </c>
      <c r="I136" s="63">
        <f t="shared" si="203"/>
        <v>0</v>
      </c>
      <c r="J136" s="116" t="s">
        <v>441</v>
      </c>
      <c r="K136" s="63">
        <f t="shared" si="204"/>
        <v>0</v>
      </c>
      <c r="L136" s="63">
        <f t="shared" si="205"/>
        <v>0</v>
      </c>
      <c r="M136" s="63">
        <f t="shared" si="206"/>
        <v>0</v>
      </c>
      <c r="N136" s="63">
        <f t="shared" si="207"/>
        <v>0</v>
      </c>
      <c r="O136" s="63">
        <f t="shared" si="208"/>
        <v>0</v>
      </c>
      <c r="P136" s="63">
        <f t="shared" si="209"/>
        <v>0</v>
      </c>
      <c r="R136" s="158" t="str">
        <f t="shared" si="210"/>
        <v>-</v>
      </c>
      <c r="S136" s="67">
        <f>SUMIFS('N1.3_Project_Listing'!$R$16:$R$829,'N1.3_Project_Listing'!$B$16:$B$829,$B136,'N1.3_Project_Listing'!$D$16:$D$829,$B$78,'N1.3_Project_Listing'!$J$16:$J$829,S$16,'N1.3_Project_Listing'!$G$16:$G$829,$R$15)</f>
        <v>0</v>
      </c>
      <c r="T136" s="67">
        <f>SUMIFS('N1.3_Project_Listing'!$R$16:$R$829,'N1.3_Project_Listing'!$B$16:$B$829,$B136,'N1.3_Project_Listing'!$D$16:$D$829,$B$78,'N1.3_Project_Listing'!$J$16:$J$829,T$16,'N1.3_Project_Listing'!$G$16:$G$829,$R$15)</f>
        <v>0</v>
      </c>
      <c r="U136" s="67">
        <f>SUMIFS('N1.3_Project_Listing'!$R$16:$R$829,'N1.3_Project_Listing'!$B$16:$B$829,$B136,'N1.3_Project_Listing'!$D$16:$D$829,$B$78,'N1.3_Project_Listing'!$J$16:$J$829,U$16,'N1.3_Project_Listing'!$G$16:$G$829,$R$15)</f>
        <v>0</v>
      </c>
      <c r="V136" s="67">
        <f>SUMIFS('N1.3_Project_Listing'!$R$16:$R$829,'N1.3_Project_Listing'!$B$16:$B$829,$B136,'N1.3_Project_Listing'!$D$16:$D$829,$B$78,'N1.3_Project_Listing'!$J$16:$J$829,V$16,'N1.3_Project_Listing'!$G$16:$G$829,$R$15)</f>
        <v>0</v>
      </c>
      <c r="W136" s="67">
        <f>SUMIFS('N1.3_Project_Listing'!$R$16:$R$829,'N1.3_Project_Listing'!$B$16:$B$829,$B136,'N1.3_Project_Listing'!$D$16:$D$829,$B$78,'N1.3_Project_Listing'!$J$16:$J$829,W$16,'N1.3_Project_Listing'!$G$16:$G$829,$R$15)</f>
        <v>0</v>
      </c>
      <c r="X136" s="63">
        <f t="shared" si="211"/>
        <v>0</v>
      </c>
      <c r="Y136" s="116" t="s">
        <v>441</v>
      </c>
      <c r="Z136" s="67">
        <f>SUMIFS('N1.3_Project_Listing'!$P$16:$P$829,'N1.3_Project_Listing'!$B$16:$B$829,$B136,'N1.3_Project_Listing'!$D$16:$D$829,$B$78,'N1.3_Project_Listing'!$J$16:$J$829,Z$16,'N1.3_Project_Listing'!$G$16:$G$829,$R$15)</f>
        <v>0</v>
      </c>
      <c r="AA136" s="67">
        <f>SUMIFS('N1.3_Project_Listing'!$P$16:$P$829,'N1.3_Project_Listing'!$B$16:$B$829,$B136,'N1.3_Project_Listing'!$D$16:$D$829,$B$78,'N1.3_Project_Listing'!$J$16:$J$829,AA$16,'N1.3_Project_Listing'!$G$16:$G$829,$R$15)</f>
        <v>0</v>
      </c>
      <c r="AB136" s="67">
        <f>SUMIFS('N1.3_Project_Listing'!$P$16:$P$829,'N1.3_Project_Listing'!$B$16:$B$829,$B136,'N1.3_Project_Listing'!$D$16:$D$829,$B$78,'N1.3_Project_Listing'!$J$16:$J$829,AB$16,'N1.3_Project_Listing'!$G$16:$G$829,$R$15)</f>
        <v>0</v>
      </c>
      <c r="AC136" s="67">
        <f>SUMIFS('N1.3_Project_Listing'!$P$16:$P$829,'N1.3_Project_Listing'!$B$16:$B$829,$B136,'N1.3_Project_Listing'!$D$16:$D$829,$B$78,'N1.3_Project_Listing'!$J$16:$J$829,AC$16,'N1.3_Project_Listing'!$G$16:$G$829,$R$15)</f>
        <v>0</v>
      </c>
      <c r="AD136" s="67">
        <f>SUMIFS('N1.3_Project_Listing'!$P$16:$P$829,'N1.3_Project_Listing'!$B$16:$B$829,$B136,'N1.3_Project_Listing'!$D$16:$D$829,$B$78,'N1.3_Project_Listing'!$J$16:$J$829,AD$16,'N1.3_Project_Listing'!$G$16:$G$829,$R$15)</f>
        <v>0</v>
      </c>
      <c r="AE136" s="63">
        <f t="shared" si="212"/>
        <v>0</v>
      </c>
      <c r="AG136" s="158" t="str">
        <f t="shared" si="213"/>
        <v>-</v>
      </c>
      <c r="AH136" s="67">
        <f>SUMIFS('N1.3_Project_Listing'!$R$16:$R$829,'N1.3_Project_Listing'!$B$16:$B$829,$B136,'N1.3_Project_Listing'!$D$16:$D$829,$B$78,'N1.3_Project_Listing'!$J$16:$J$829,AH$16,'N1.3_Project_Listing'!$G$16:$G$829,$AG$15)</f>
        <v>0</v>
      </c>
      <c r="AI136" s="67">
        <f>SUMIFS('N1.3_Project_Listing'!$R$16:$R$829,'N1.3_Project_Listing'!$B$16:$B$829,$B136,'N1.3_Project_Listing'!$D$16:$D$829,$B$78,'N1.3_Project_Listing'!$J$16:$J$829,AI$16,'N1.3_Project_Listing'!$G$16:$G$829,$AG$15)</f>
        <v>0</v>
      </c>
      <c r="AJ136" s="67">
        <f>SUMIFS('N1.3_Project_Listing'!$R$16:$R$829,'N1.3_Project_Listing'!$B$16:$B$829,$B136,'N1.3_Project_Listing'!$D$16:$D$829,$B$78,'N1.3_Project_Listing'!$J$16:$J$829,AJ$16,'N1.3_Project_Listing'!$G$16:$G$829,$AG$15)</f>
        <v>0</v>
      </c>
      <c r="AK136" s="67">
        <f>SUMIFS('N1.3_Project_Listing'!$R$16:$R$829,'N1.3_Project_Listing'!$B$16:$B$829,$B136,'N1.3_Project_Listing'!$D$16:$D$829,$B$78,'N1.3_Project_Listing'!$J$16:$J$829,AK$16,'N1.3_Project_Listing'!$G$16:$G$829,$AG$15)</f>
        <v>0</v>
      </c>
      <c r="AL136" s="67">
        <f>SUMIFS('N1.3_Project_Listing'!$R$16:$R$829,'N1.3_Project_Listing'!$B$16:$B$829,$B136,'N1.3_Project_Listing'!$D$16:$D$829,$B$78,'N1.3_Project_Listing'!$J$16:$J$829,AL$16,'N1.3_Project_Listing'!$G$16:$G$829,$AG$15)</f>
        <v>0</v>
      </c>
      <c r="AM136" s="63">
        <f t="shared" si="214"/>
        <v>0</v>
      </c>
      <c r="AN136" s="116" t="s">
        <v>441</v>
      </c>
      <c r="AO136" s="67">
        <f>SUMIFS('N1.3_Project_Listing'!$P$16:$P$829,'N1.3_Project_Listing'!$B$16:$B$829,$B136,'N1.3_Project_Listing'!$D$16:$D$829,$B$78,'N1.3_Project_Listing'!$J$16:$J$829,AO$16,'N1.3_Project_Listing'!$G$16:$G$829,$AG$15)</f>
        <v>0</v>
      </c>
      <c r="AP136" s="67">
        <f>SUMIFS('N1.3_Project_Listing'!$P$16:$P$829,'N1.3_Project_Listing'!$B$16:$B$829,$B136,'N1.3_Project_Listing'!$D$16:$D$829,$B$78,'N1.3_Project_Listing'!$J$16:$J$829,AP$16,'N1.3_Project_Listing'!$G$16:$G$829,$AG$15)</f>
        <v>0</v>
      </c>
      <c r="AQ136" s="67">
        <f>SUMIFS('N1.3_Project_Listing'!$P$16:$P$829,'N1.3_Project_Listing'!$B$16:$B$829,$B136,'N1.3_Project_Listing'!$D$16:$D$829,$B$78,'N1.3_Project_Listing'!$J$16:$J$829,AQ$16,'N1.3_Project_Listing'!$G$16:$G$829,$AG$15)</f>
        <v>0</v>
      </c>
      <c r="AR136" s="67">
        <f>SUMIFS('N1.3_Project_Listing'!$P$16:$P$829,'N1.3_Project_Listing'!$B$16:$B$829,$B136,'N1.3_Project_Listing'!$D$16:$D$829,$B$78,'N1.3_Project_Listing'!$J$16:$J$829,AR$16,'N1.3_Project_Listing'!$G$16:$G$829,$AG$15)</f>
        <v>0</v>
      </c>
      <c r="AS136" s="67">
        <f>SUMIFS('N1.3_Project_Listing'!$P$16:$P$829,'N1.3_Project_Listing'!$B$16:$B$829,$B136,'N1.3_Project_Listing'!$D$16:$D$829,$B$78,'N1.3_Project_Listing'!$J$16:$J$829,AS$16,'N1.3_Project_Listing'!$G$16:$G$829,$AG$15)</f>
        <v>0</v>
      </c>
      <c r="AT136" s="63">
        <f t="shared" si="215"/>
        <v>0</v>
      </c>
      <c r="AV136" s="158" t="str">
        <f t="shared" si="216"/>
        <v>-</v>
      </c>
      <c r="AW136" s="67">
        <f>SUMIFS('N1.3_Project_Listing'!$R$16:$R$829,'N1.3_Project_Listing'!$B$16:$B$829,$B136,'N1.3_Project_Listing'!$D$16:$D$829,$B$78,'N1.3_Project_Listing'!$J$16:$J$829,AW$16,'N1.3_Project_Listing'!$G$16:$G$829,$AV$15)</f>
        <v>0</v>
      </c>
      <c r="AX136" s="67">
        <f>SUMIFS('N1.3_Project_Listing'!$R$16:$R$829,'N1.3_Project_Listing'!$B$16:$B$829,$B136,'N1.3_Project_Listing'!$D$16:$D$829,$B$78,'N1.3_Project_Listing'!$J$16:$J$829,AX$16,'N1.3_Project_Listing'!$G$16:$G$829,$AV$15)</f>
        <v>0</v>
      </c>
      <c r="AY136" s="67">
        <f>SUMIFS('N1.3_Project_Listing'!$R$16:$R$829,'N1.3_Project_Listing'!$B$16:$B$829,$B136,'N1.3_Project_Listing'!$D$16:$D$829,$B$78,'N1.3_Project_Listing'!$J$16:$J$829,AY$16,'N1.3_Project_Listing'!$G$16:$G$829,$AV$15)</f>
        <v>0</v>
      </c>
      <c r="AZ136" s="67">
        <f>SUMIFS('N1.3_Project_Listing'!$R$16:$R$829,'N1.3_Project_Listing'!$B$16:$B$829,$B136,'N1.3_Project_Listing'!$D$16:$D$829,$B$78,'N1.3_Project_Listing'!$J$16:$J$829,AZ$16,'N1.3_Project_Listing'!$G$16:$G$829,$AV$15)</f>
        <v>0</v>
      </c>
      <c r="BA136" s="67">
        <f>SUMIFS('N1.3_Project_Listing'!$R$16:$R$829,'N1.3_Project_Listing'!$B$16:$B$829,$B136,'N1.3_Project_Listing'!$D$16:$D$829,$B$78,'N1.3_Project_Listing'!$J$16:$J$829,BA$16,'N1.3_Project_Listing'!$G$16:$G$829,$AV$15)</f>
        <v>0</v>
      </c>
      <c r="BB136" s="63">
        <f t="shared" si="217"/>
        <v>0</v>
      </c>
      <c r="BC136" s="116" t="s">
        <v>441</v>
      </c>
      <c r="BD136" s="67">
        <f>SUMIFS('N1.3_Project_Listing'!$P$16:$P$829,'N1.3_Project_Listing'!$B$16:$B$829,$B136,'N1.3_Project_Listing'!$D$16:$D$829,$B$78,'N1.3_Project_Listing'!$J$16:$J$829,BD$16,'N1.3_Project_Listing'!$G$16:$G$829,$AV$15)</f>
        <v>0</v>
      </c>
      <c r="BE136" s="67">
        <f>SUMIFS('N1.3_Project_Listing'!$P$16:$P$829,'N1.3_Project_Listing'!$B$16:$B$829,$B136,'N1.3_Project_Listing'!$D$16:$D$829,$B$78,'N1.3_Project_Listing'!$J$16:$J$829,BE$16,'N1.3_Project_Listing'!$G$16:$G$829,$AV$15)</f>
        <v>0</v>
      </c>
      <c r="BF136" s="67">
        <f>SUMIFS('N1.3_Project_Listing'!$P$16:$P$829,'N1.3_Project_Listing'!$B$16:$B$829,$B136,'N1.3_Project_Listing'!$D$16:$D$829,$B$78,'N1.3_Project_Listing'!$J$16:$J$829,BF$16,'N1.3_Project_Listing'!$G$16:$G$829,$AV$15)</f>
        <v>0</v>
      </c>
      <c r="BG136" s="67">
        <f>SUMIFS('N1.3_Project_Listing'!$P$16:$P$829,'N1.3_Project_Listing'!$B$16:$B$829,$B136,'N1.3_Project_Listing'!$D$16:$D$829,$B$78,'N1.3_Project_Listing'!$J$16:$J$829,BG$16,'N1.3_Project_Listing'!$G$16:$G$829,$AV$15)</f>
        <v>0</v>
      </c>
      <c r="BH136" s="67">
        <f>SUMIFS('N1.3_Project_Listing'!$P$16:$P$829,'N1.3_Project_Listing'!$B$16:$B$829,$B136,'N1.3_Project_Listing'!$D$16:$D$829,$B$78,'N1.3_Project_Listing'!$J$16:$J$829,BH$16,'N1.3_Project_Listing'!$G$16:$G$829,$AV$15)</f>
        <v>0</v>
      </c>
      <c r="BI136" s="63">
        <f t="shared" si="218"/>
        <v>0</v>
      </c>
      <c r="BK136" s="158" t="str">
        <f t="shared" si="219"/>
        <v>-</v>
      </c>
      <c r="BL136" s="67">
        <f>SUMIFS('N1.3_Project_Listing'!$R$16:$R$829,'N1.3_Project_Listing'!$B$16:$B$829,$B136,'N1.3_Project_Listing'!$D$16:$D$829,$B$78,'N1.3_Project_Listing'!$J$16:$J$829,BL$16,'N1.3_Project_Listing'!$G$16:$G$829,$BK$15)</f>
        <v>0</v>
      </c>
      <c r="BM136" s="67">
        <f>SUMIFS('N1.3_Project_Listing'!$R$16:$R$829,'N1.3_Project_Listing'!$B$16:$B$829,$B136,'N1.3_Project_Listing'!$D$16:$D$829,$B$78,'N1.3_Project_Listing'!$J$16:$J$829,BM$16,'N1.3_Project_Listing'!$G$16:$G$829,$BK$15)</f>
        <v>0</v>
      </c>
      <c r="BN136" s="67">
        <f>SUMIFS('N1.3_Project_Listing'!$R$16:$R$829,'N1.3_Project_Listing'!$B$16:$B$829,$B136,'N1.3_Project_Listing'!$D$16:$D$829,$B$78,'N1.3_Project_Listing'!$J$16:$J$829,BN$16,'N1.3_Project_Listing'!$G$16:$G$829,$BK$15)</f>
        <v>0</v>
      </c>
      <c r="BO136" s="67">
        <f>SUMIFS('N1.3_Project_Listing'!$R$16:$R$829,'N1.3_Project_Listing'!$B$16:$B$829,$B136,'N1.3_Project_Listing'!$D$16:$D$829,$B$78,'N1.3_Project_Listing'!$J$16:$J$829,BO$16,'N1.3_Project_Listing'!$G$16:$G$829,$BK$15)</f>
        <v>0</v>
      </c>
      <c r="BP136" s="67">
        <f>SUMIFS('N1.3_Project_Listing'!$R$16:$R$829,'N1.3_Project_Listing'!$B$16:$B$829,$B136,'N1.3_Project_Listing'!$D$16:$D$829,$B$78,'N1.3_Project_Listing'!$J$16:$J$829,BP$16,'N1.3_Project_Listing'!$G$16:$G$829,$BK$15)</f>
        <v>0</v>
      </c>
      <c r="BQ136" s="63">
        <f t="shared" si="220"/>
        <v>0</v>
      </c>
      <c r="BR136" s="116" t="s">
        <v>441</v>
      </c>
      <c r="BS136" s="67">
        <f>SUMIFS('N1.3_Project_Listing'!$P$16:$P$829,'N1.3_Project_Listing'!$B$16:$B$829,$B136,'N1.3_Project_Listing'!$D$16:$D$829,$B$78,'N1.3_Project_Listing'!$J$16:$J$829,BS$16,'N1.3_Project_Listing'!$G$16:$G$829,$BK$15)</f>
        <v>0</v>
      </c>
      <c r="BT136" s="67">
        <f>SUMIFS('N1.3_Project_Listing'!$P$16:$P$829,'N1.3_Project_Listing'!$B$16:$B$829,$B136,'N1.3_Project_Listing'!$D$16:$D$829,$B$78,'N1.3_Project_Listing'!$J$16:$J$829,BT$16,'N1.3_Project_Listing'!$G$16:$G$829,$BK$15)</f>
        <v>0</v>
      </c>
      <c r="BU136" s="67">
        <f>SUMIFS('N1.3_Project_Listing'!$P$16:$P$829,'N1.3_Project_Listing'!$B$16:$B$829,$B136,'N1.3_Project_Listing'!$D$16:$D$829,$B$78,'N1.3_Project_Listing'!$J$16:$J$829,BU$16,'N1.3_Project_Listing'!$G$16:$G$829,$BK$15)</f>
        <v>0</v>
      </c>
      <c r="BV136" s="67">
        <f>SUMIFS('N1.3_Project_Listing'!$P$16:$P$829,'N1.3_Project_Listing'!$B$16:$B$829,$B136,'N1.3_Project_Listing'!$D$16:$D$829,$B$78,'N1.3_Project_Listing'!$J$16:$J$829,BV$16,'N1.3_Project_Listing'!$G$16:$G$829,$BK$15)</f>
        <v>0</v>
      </c>
      <c r="BW136" s="67">
        <f>SUMIFS('N1.3_Project_Listing'!$P$16:$P$829,'N1.3_Project_Listing'!$B$16:$B$829,$B136,'N1.3_Project_Listing'!$D$16:$D$829,$B$78,'N1.3_Project_Listing'!$J$16:$J$829,BW$16,'N1.3_Project_Listing'!$G$16:$G$829,$BK$15)</f>
        <v>0</v>
      </c>
      <c r="BX136" s="63">
        <f t="shared" si="221"/>
        <v>0</v>
      </c>
    </row>
    <row r="137" spans="2:76" hidden="1">
      <c r="B137" s="132" t="str">
        <f t="shared" si="223"/>
        <v>No entry required</v>
      </c>
      <c r="C137" s="158" t="str">
        <f t="shared" si="222"/>
        <v>-</v>
      </c>
      <c r="D137" s="63">
        <f t="shared" si="198"/>
        <v>0</v>
      </c>
      <c r="E137" s="63">
        <f t="shared" si="199"/>
        <v>0</v>
      </c>
      <c r="F137" s="63">
        <f t="shared" si="200"/>
        <v>0</v>
      </c>
      <c r="G137" s="63">
        <f t="shared" si="201"/>
        <v>0</v>
      </c>
      <c r="H137" s="63">
        <f t="shared" si="202"/>
        <v>0</v>
      </c>
      <c r="I137" s="63">
        <f t="shared" si="203"/>
        <v>0</v>
      </c>
      <c r="J137" s="116" t="s">
        <v>441</v>
      </c>
      <c r="K137" s="63">
        <f t="shared" si="204"/>
        <v>0</v>
      </c>
      <c r="L137" s="63">
        <f t="shared" si="205"/>
        <v>0</v>
      </c>
      <c r="M137" s="63">
        <f t="shared" si="206"/>
        <v>0</v>
      </c>
      <c r="N137" s="63">
        <f t="shared" si="207"/>
        <v>0</v>
      </c>
      <c r="O137" s="63">
        <f t="shared" si="208"/>
        <v>0</v>
      </c>
      <c r="P137" s="63">
        <f t="shared" si="209"/>
        <v>0</v>
      </c>
      <c r="R137" s="158" t="str">
        <f t="shared" si="210"/>
        <v>-</v>
      </c>
      <c r="S137" s="67">
        <f>SUMIFS('N1.3_Project_Listing'!$R$16:$R$829,'N1.3_Project_Listing'!$B$16:$B$829,$B137,'N1.3_Project_Listing'!$D$16:$D$829,$B$78,'N1.3_Project_Listing'!$J$16:$J$829,S$16,'N1.3_Project_Listing'!$G$16:$G$829,$R$15)</f>
        <v>0</v>
      </c>
      <c r="T137" s="67">
        <f>SUMIFS('N1.3_Project_Listing'!$R$16:$R$829,'N1.3_Project_Listing'!$B$16:$B$829,$B137,'N1.3_Project_Listing'!$D$16:$D$829,$B$78,'N1.3_Project_Listing'!$J$16:$J$829,T$16,'N1.3_Project_Listing'!$G$16:$G$829,$R$15)</f>
        <v>0</v>
      </c>
      <c r="U137" s="67">
        <f>SUMIFS('N1.3_Project_Listing'!$R$16:$R$829,'N1.3_Project_Listing'!$B$16:$B$829,$B137,'N1.3_Project_Listing'!$D$16:$D$829,$B$78,'N1.3_Project_Listing'!$J$16:$J$829,U$16,'N1.3_Project_Listing'!$G$16:$G$829,$R$15)</f>
        <v>0</v>
      </c>
      <c r="V137" s="67">
        <f>SUMIFS('N1.3_Project_Listing'!$R$16:$R$829,'N1.3_Project_Listing'!$B$16:$B$829,$B137,'N1.3_Project_Listing'!$D$16:$D$829,$B$78,'N1.3_Project_Listing'!$J$16:$J$829,V$16,'N1.3_Project_Listing'!$G$16:$G$829,$R$15)</f>
        <v>0</v>
      </c>
      <c r="W137" s="67">
        <f>SUMIFS('N1.3_Project_Listing'!$R$16:$R$829,'N1.3_Project_Listing'!$B$16:$B$829,$B137,'N1.3_Project_Listing'!$D$16:$D$829,$B$78,'N1.3_Project_Listing'!$J$16:$J$829,W$16,'N1.3_Project_Listing'!$G$16:$G$829,$R$15)</f>
        <v>0</v>
      </c>
      <c r="X137" s="63">
        <f t="shared" si="211"/>
        <v>0</v>
      </c>
      <c r="Y137" s="116" t="s">
        <v>441</v>
      </c>
      <c r="Z137" s="67">
        <f>SUMIFS('N1.3_Project_Listing'!$P$16:$P$829,'N1.3_Project_Listing'!$B$16:$B$829,$B137,'N1.3_Project_Listing'!$D$16:$D$829,$B$78,'N1.3_Project_Listing'!$J$16:$J$829,Z$16,'N1.3_Project_Listing'!$G$16:$G$829,$R$15)</f>
        <v>0</v>
      </c>
      <c r="AA137" s="67">
        <f>SUMIFS('N1.3_Project_Listing'!$P$16:$P$829,'N1.3_Project_Listing'!$B$16:$B$829,$B137,'N1.3_Project_Listing'!$D$16:$D$829,$B$78,'N1.3_Project_Listing'!$J$16:$J$829,AA$16,'N1.3_Project_Listing'!$G$16:$G$829,$R$15)</f>
        <v>0</v>
      </c>
      <c r="AB137" s="67">
        <f>SUMIFS('N1.3_Project_Listing'!$P$16:$P$829,'N1.3_Project_Listing'!$B$16:$B$829,$B137,'N1.3_Project_Listing'!$D$16:$D$829,$B$78,'N1.3_Project_Listing'!$J$16:$J$829,AB$16,'N1.3_Project_Listing'!$G$16:$G$829,$R$15)</f>
        <v>0</v>
      </c>
      <c r="AC137" s="67">
        <f>SUMIFS('N1.3_Project_Listing'!$P$16:$P$829,'N1.3_Project_Listing'!$B$16:$B$829,$B137,'N1.3_Project_Listing'!$D$16:$D$829,$B$78,'N1.3_Project_Listing'!$J$16:$J$829,AC$16,'N1.3_Project_Listing'!$G$16:$G$829,$R$15)</f>
        <v>0</v>
      </c>
      <c r="AD137" s="67">
        <f>SUMIFS('N1.3_Project_Listing'!$P$16:$P$829,'N1.3_Project_Listing'!$B$16:$B$829,$B137,'N1.3_Project_Listing'!$D$16:$D$829,$B$78,'N1.3_Project_Listing'!$J$16:$J$829,AD$16,'N1.3_Project_Listing'!$G$16:$G$829,$R$15)</f>
        <v>0</v>
      </c>
      <c r="AE137" s="63">
        <f t="shared" si="212"/>
        <v>0</v>
      </c>
      <c r="AG137" s="158" t="str">
        <f t="shared" si="213"/>
        <v>-</v>
      </c>
      <c r="AH137" s="67">
        <f>SUMIFS('N1.3_Project_Listing'!$R$16:$R$829,'N1.3_Project_Listing'!$B$16:$B$829,$B137,'N1.3_Project_Listing'!$D$16:$D$829,$B$78,'N1.3_Project_Listing'!$J$16:$J$829,AH$16,'N1.3_Project_Listing'!$G$16:$G$829,$AG$15)</f>
        <v>0</v>
      </c>
      <c r="AI137" s="67">
        <f>SUMIFS('N1.3_Project_Listing'!$R$16:$R$829,'N1.3_Project_Listing'!$B$16:$B$829,$B137,'N1.3_Project_Listing'!$D$16:$D$829,$B$78,'N1.3_Project_Listing'!$J$16:$J$829,AI$16,'N1.3_Project_Listing'!$G$16:$G$829,$AG$15)</f>
        <v>0</v>
      </c>
      <c r="AJ137" s="67">
        <f>SUMIFS('N1.3_Project_Listing'!$R$16:$R$829,'N1.3_Project_Listing'!$B$16:$B$829,$B137,'N1.3_Project_Listing'!$D$16:$D$829,$B$78,'N1.3_Project_Listing'!$J$16:$J$829,AJ$16,'N1.3_Project_Listing'!$G$16:$G$829,$AG$15)</f>
        <v>0</v>
      </c>
      <c r="AK137" s="67">
        <f>SUMIFS('N1.3_Project_Listing'!$R$16:$R$829,'N1.3_Project_Listing'!$B$16:$B$829,$B137,'N1.3_Project_Listing'!$D$16:$D$829,$B$78,'N1.3_Project_Listing'!$J$16:$J$829,AK$16,'N1.3_Project_Listing'!$G$16:$G$829,$AG$15)</f>
        <v>0</v>
      </c>
      <c r="AL137" s="67">
        <f>SUMIFS('N1.3_Project_Listing'!$R$16:$R$829,'N1.3_Project_Listing'!$B$16:$B$829,$B137,'N1.3_Project_Listing'!$D$16:$D$829,$B$78,'N1.3_Project_Listing'!$J$16:$J$829,AL$16,'N1.3_Project_Listing'!$G$16:$G$829,$AG$15)</f>
        <v>0</v>
      </c>
      <c r="AM137" s="63">
        <f t="shared" si="214"/>
        <v>0</v>
      </c>
      <c r="AN137" s="116" t="s">
        <v>441</v>
      </c>
      <c r="AO137" s="67">
        <f>SUMIFS('N1.3_Project_Listing'!$P$16:$P$829,'N1.3_Project_Listing'!$B$16:$B$829,$B137,'N1.3_Project_Listing'!$D$16:$D$829,$B$78,'N1.3_Project_Listing'!$J$16:$J$829,AO$16,'N1.3_Project_Listing'!$G$16:$G$829,$AG$15)</f>
        <v>0</v>
      </c>
      <c r="AP137" s="67">
        <f>SUMIFS('N1.3_Project_Listing'!$P$16:$P$829,'N1.3_Project_Listing'!$B$16:$B$829,$B137,'N1.3_Project_Listing'!$D$16:$D$829,$B$78,'N1.3_Project_Listing'!$J$16:$J$829,AP$16,'N1.3_Project_Listing'!$G$16:$G$829,$AG$15)</f>
        <v>0</v>
      </c>
      <c r="AQ137" s="67">
        <f>SUMIFS('N1.3_Project_Listing'!$P$16:$P$829,'N1.3_Project_Listing'!$B$16:$B$829,$B137,'N1.3_Project_Listing'!$D$16:$D$829,$B$78,'N1.3_Project_Listing'!$J$16:$J$829,AQ$16,'N1.3_Project_Listing'!$G$16:$G$829,$AG$15)</f>
        <v>0</v>
      </c>
      <c r="AR137" s="67">
        <f>SUMIFS('N1.3_Project_Listing'!$P$16:$P$829,'N1.3_Project_Listing'!$B$16:$B$829,$B137,'N1.3_Project_Listing'!$D$16:$D$829,$B$78,'N1.3_Project_Listing'!$J$16:$J$829,AR$16,'N1.3_Project_Listing'!$G$16:$G$829,$AG$15)</f>
        <v>0</v>
      </c>
      <c r="AS137" s="67">
        <f>SUMIFS('N1.3_Project_Listing'!$P$16:$P$829,'N1.3_Project_Listing'!$B$16:$B$829,$B137,'N1.3_Project_Listing'!$D$16:$D$829,$B$78,'N1.3_Project_Listing'!$J$16:$J$829,AS$16,'N1.3_Project_Listing'!$G$16:$G$829,$AG$15)</f>
        <v>0</v>
      </c>
      <c r="AT137" s="63">
        <f t="shared" si="215"/>
        <v>0</v>
      </c>
      <c r="AV137" s="158" t="str">
        <f t="shared" si="216"/>
        <v>-</v>
      </c>
      <c r="AW137" s="67">
        <f>SUMIFS('N1.3_Project_Listing'!$R$16:$R$829,'N1.3_Project_Listing'!$B$16:$B$829,$B137,'N1.3_Project_Listing'!$D$16:$D$829,$B$78,'N1.3_Project_Listing'!$J$16:$J$829,AW$16,'N1.3_Project_Listing'!$G$16:$G$829,$AV$15)</f>
        <v>0</v>
      </c>
      <c r="AX137" s="67">
        <f>SUMIFS('N1.3_Project_Listing'!$R$16:$R$829,'N1.3_Project_Listing'!$B$16:$B$829,$B137,'N1.3_Project_Listing'!$D$16:$D$829,$B$78,'N1.3_Project_Listing'!$J$16:$J$829,AX$16,'N1.3_Project_Listing'!$G$16:$G$829,$AV$15)</f>
        <v>0</v>
      </c>
      <c r="AY137" s="67">
        <f>SUMIFS('N1.3_Project_Listing'!$R$16:$R$829,'N1.3_Project_Listing'!$B$16:$B$829,$B137,'N1.3_Project_Listing'!$D$16:$D$829,$B$78,'N1.3_Project_Listing'!$J$16:$J$829,AY$16,'N1.3_Project_Listing'!$G$16:$G$829,$AV$15)</f>
        <v>0</v>
      </c>
      <c r="AZ137" s="67">
        <f>SUMIFS('N1.3_Project_Listing'!$R$16:$R$829,'N1.3_Project_Listing'!$B$16:$B$829,$B137,'N1.3_Project_Listing'!$D$16:$D$829,$B$78,'N1.3_Project_Listing'!$J$16:$J$829,AZ$16,'N1.3_Project_Listing'!$G$16:$G$829,$AV$15)</f>
        <v>0</v>
      </c>
      <c r="BA137" s="67">
        <f>SUMIFS('N1.3_Project_Listing'!$R$16:$R$829,'N1.3_Project_Listing'!$B$16:$B$829,$B137,'N1.3_Project_Listing'!$D$16:$D$829,$B$78,'N1.3_Project_Listing'!$J$16:$J$829,BA$16,'N1.3_Project_Listing'!$G$16:$G$829,$AV$15)</f>
        <v>0</v>
      </c>
      <c r="BB137" s="63">
        <f t="shared" si="217"/>
        <v>0</v>
      </c>
      <c r="BC137" s="116" t="s">
        <v>441</v>
      </c>
      <c r="BD137" s="67">
        <f>SUMIFS('N1.3_Project_Listing'!$P$16:$P$829,'N1.3_Project_Listing'!$B$16:$B$829,$B137,'N1.3_Project_Listing'!$D$16:$D$829,$B$78,'N1.3_Project_Listing'!$J$16:$J$829,BD$16,'N1.3_Project_Listing'!$G$16:$G$829,$AV$15)</f>
        <v>0</v>
      </c>
      <c r="BE137" s="67">
        <f>SUMIFS('N1.3_Project_Listing'!$P$16:$P$829,'N1.3_Project_Listing'!$B$16:$B$829,$B137,'N1.3_Project_Listing'!$D$16:$D$829,$B$78,'N1.3_Project_Listing'!$J$16:$J$829,BE$16,'N1.3_Project_Listing'!$G$16:$G$829,$AV$15)</f>
        <v>0</v>
      </c>
      <c r="BF137" s="67">
        <f>SUMIFS('N1.3_Project_Listing'!$P$16:$P$829,'N1.3_Project_Listing'!$B$16:$B$829,$B137,'N1.3_Project_Listing'!$D$16:$D$829,$B$78,'N1.3_Project_Listing'!$J$16:$J$829,BF$16,'N1.3_Project_Listing'!$G$16:$G$829,$AV$15)</f>
        <v>0</v>
      </c>
      <c r="BG137" s="67">
        <f>SUMIFS('N1.3_Project_Listing'!$P$16:$P$829,'N1.3_Project_Listing'!$B$16:$B$829,$B137,'N1.3_Project_Listing'!$D$16:$D$829,$B$78,'N1.3_Project_Listing'!$J$16:$J$829,BG$16,'N1.3_Project_Listing'!$G$16:$G$829,$AV$15)</f>
        <v>0</v>
      </c>
      <c r="BH137" s="67">
        <f>SUMIFS('N1.3_Project_Listing'!$P$16:$P$829,'N1.3_Project_Listing'!$B$16:$B$829,$B137,'N1.3_Project_Listing'!$D$16:$D$829,$B$78,'N1.3_Project_Listing'!$J$16:$J$829,BH$16,'N1.3_Project_Listing'!$G$16:$G$829,$AV$15)</f>
        <v>0</v>
      </c>
      <c r="BI137" s="63">
        <f t="shared" si="218"/>
        <v>0</v>
      </c>
      <c r="BK137" s="158" t="str">
        <f t="shared" si="219"/>
        <v>-</v>
      </c>
      <c r="BL137" s="67">
        <f>SUMIFS('N1.3_Project_Listing'!$R$16:$R$829,'N1.3_Project_Listing'!$B$16:$B$829,$B137,'N1.3_Project_Listing'!$D$16:$D$829,$B$78,'N1.3_Project_Listing'!$J$16:$J$829,BL$16,'N1.3_Project_Listing'!$G$16:$G$829,$BK$15)</f>
        <v>0</v>
      </c>
      <c r="BM137" s="67">
        <f>SUMIFS('N1.3_Project_Listing'!$R$16:$R$829,'N1.3_Project_Listing'!$B$16:$B$829,$B137,'N1.3_Project_Listing'!$D$16:$D$829,$B$78,'N1.3_Project_Listing'!$J$16:$J$829,BM$16,'N1.3_Project_Listing'!$G$16:$G$829,$BK$15)</f>
        <v>0</v>
      </c>
      <c r="BN137" s="67">
        <f>SUMIFS('N1.3_Project_Listing'!$R$16:$R$829,'N1.3_Project_Listing'!$B$16:$B$829,$B137,'N1.3_Project_Listing'!$D$16:$D$829,$B$78,'N1.3_Project_Listing'!$J$16:$J$829,BN$16,'N1.3_Project_Listing'!$G$16:$G$829,$BK$15)</f>
        <v>0</v>
      </c>
      <c r="BO137" s="67">
        <f>SUMIFS('N1.3_Project_Listing'!$R$16:$R$829,'N1.3_Project_Listing'!$B$16:$B$829,$B137,'N1.3_Project_Listing'!$D$16:$D$829,$B$78,'N1.3_Project_Listing'!$J$16:$J$829,BO$16,'N1.3_Project_Listing'!$G$16:$G$829,$BK$15)</f>
        <v>0</v>
      </c>
      <c r="BP137" s="67">
        <f>SUMIFS('N1.3_Project_Listing'!$R$16:$R$829,'N1.3_Project_Listing'!$B$16:$B$829,$B137,'N1.3_Project_Listing'!$D$16:$D$829,$B$78,'N1.3_Project_Listing'!$J$16:$J$829,BP$16,'N1.3_Project_Listing'!$G$16:$G$829,$BK$15)</f>
        <v>0</v>
      </c>
      <c r="BQ137" s="63">
        <f t="shared" si="220"/>
        <v>0</v>
      </c>
      <c r="BR137" s="116" t="s">
        <v>441</v>
      </c>
      <c r="BS137" s="67">
        <f>SUMIFS('N1.3_Project_Listing'!$P$16:$P$829,'N1.3_Project_Listing'!$B$16:$B$829,$B137,'N1.3_Project_Listing'!$D$16:$D$829,$B$78,'N1.3_Project_Listing'!$J$16:$J$829,BS$16,'N1.3_Project_Listing'!$G$16:$G$829,$BK$15)</f>
        <v>0</v>
      </c>
      <c r="BT137" s="67">
        <f>SUMIFS('N1.3_Project_Listing'!$P$16:$P$829,'N1.3_Project_Listing'!$B$16:$B$829,$B137,'N1.3_Project_Listing'!$D$16:$D$829,$B$78,'N1.3_Project_Listing'!$J$16:$J$829,BT$16,'N1.3_Project_Listing'!$G$16:$G$829,$BK$15)</f>
        <v>0</v>
      </c>
      <c r="BU137" s="67">
        <f>SUMIFS('N1.3_Project_Listing'!$P$16:$P$829,'N1.3_Project_Listing'!$B$16:$B$829,$B137,'N1.3_Project_Listing'!$D$16:$D$829,$B$78,'N1.3_Project_Listing'!$J$16:$J$829,BU$16,'N1.3_Project_Listing'!$G$16:$G$829,$BK$15)</f>
        <v>0</v>
      </c>
      <c r="BV137" s="67">
        <f>SUMIFS('N1.3_Project_Listing'!$P$16:$P$829,'N1.3_Project_Listing'!$B$16:$B$829,$B137,'N1.3_Project_Listing'!$D$16:$D$829,$B$78,'N1.3_Project_Listing'!$J$16:$J$829,BV$16,'N1.3_Project_Listing'!$G$16:$G$829,$BK$15)</f>
        <v>0</v>
      </c>
      <c r="BW137" s="67">
        <f>SUMIFS('N1.3_Project_Listing'!$P$16:$P$829,'N1.3_Project_Listing'!$B$16:$B$829,$B137,'N1.3_Project_Listing'!$D$16:$D$829,$B$78,'N1.3_Project_Listing'!$J$16:$J$829,BW$16,'N1.3_Project_Listing'!$G$16:$G$829,$BK$15)</f>
        <v>0</v>
      </c>
      <c r="BX137" s="63">
        <f t="shared" si="221"/>
        <v>0</v>
      </c>
    </row>
    <row r="138" spans="2:76">
      <c r="B138" s="132" t="s">
        <v>442</v>
      </c>
      <c r="C138" s="158" t="str">
        <f>C75</f>
        <v>END</v>
      </c>
      <c r="D138" s="136"/>
      <c r="E138" s="136"/>
      <c r="F138" s="136"/>
      <c r="G138" s="136"/>
      <c r="H138" s="136"/>
      <c r="I138" s="137"/>
      <c r="J138" s="138"/>
      <c r="K138" s="136"/>
      <c r="L138" s="136"/>
      <c r="M138" s="136"/>
      <c r="N138" s="136"/>
      <c r="O138" s="136"/>
      <c r="P138" s="63">
        <f t="shared" si="176"/>
        <v>0</v>
      </c>
      <c r="R138" s="158" t="str">
        <f>R75</f>
        <v>END</v>
      </c>
      <c r="S138" s="136"/>
      <c r="T138" s="136"/>
      <c r="U138" s="136"/>
      <c r="V138" s="136"/>
      <c r="W138" s="136"/>
      <c r="X138" s="137"/>
      <c r="Y138" s="138"/>
      <c r="Z138" s="136"/>
      <c r="AA138" s="136"/>
      <c r="AB138" s="136"/>
      <c r="AC138" s="136"/>
      <c r="AD138" s="136"/>
      <c r="AE138" s="63">
        <f t="shared" si="179"/>
        <v>0</v>
      </c>
      <c r="AG138" s="158" t="str">
        <f>AG75</f>
        <v>END</v>
      </c>
      <c r="AH138" s="136"/>
      <c r="AI138" s="136"/>
      <c r="AJ138" s="136"/>
      <c r="AK138" s="136"/>
      <c r="AL138" s="136"/>
      <c r="AM138" s="137"/>
      <c r="AN138" s="138"/>
      <c r="AO138" s="136"/>
      <c r="AP138" s="136"/>
      <c r="AQ138" s="136"/>
      <c r="AR138" s="136"/>
      <c r="AS138" s="136"/>
      <c r="AT138" s="63">
        <f t="shared" si="181"/>
        <v>0</v>
      </c>
      <c r="AV138" s="158" t="str">
        <f>AV75</f>
        <v>END</v>
      </c>
      <c r="AW138" s="136"/>
      <c r="AX138" s="136"/>
      <c r="AY138" s="136"/>
      <c r="AZ138" s="136"/>
      <c r="BA138" s="136"/>
      <c r="BB138" s="137"/>
      <c r="BC138" s="138"/>
      <c r="BD138" s="136"/>
      <c r="BE138" s="136"/>
      <c r="BF138" s="136"/>
      <c r="BG138" s="136"/>
      <c r="BH138" s="136"/>
      <c r="BI138" s="63">
        <f t="shared" si="183"/>
        <v>0</v>
      </c>
      <c r="BK138" s="158" t="str">
        <f>BK75</f>
        <v>END</v>
      </c>
      <c r="BL138" s="136"/>
      <c r="BM138" s="136"/>
      <c r="BN138" s="136"/>
      <c r="BO138" s="136"/>
      <c r="BP138" s="136"/>
      <c r="BQ138" s="137"/>
      <c r="BR138" s="138"/>
      <c r="BS138" s="136"/>
      <c r="BT138" s="136"/>
      <c r="BU138" s="136"/>
      <c r="BV138" s="136"/>
      <c r="BW138" s="136"/>
      <c r="BX138" s="63">
        <f t="shared" si="185"/>
        <v>0</v>
      </c>
    </row>
    <row r="140" spans="2:76" ht="27">
      <c r="B140" s="134" t="s">
        <v>434</v>
      </c>
      <c r="C140" s="134" t="s">
        <v>435</v>
      </c>
      <c r="D140" s="435" t="s">
        <v>436</v>
      </c>
      <c r="E140" s="436"/>
      <c r="F140" s="436"/>
      <c r="G140" s="436"/>
      <c r="H140" s="436"/>
      <c r="I140" s="436"/>
      <c r="J140" s="436"/>
      <c r="K140" s="436"/>
      <c r="L140" s="436"/>
      <c r="M140" s="436"/>
      <c r="N140" s="436"/>
      <c r="O140" s="436"/>
      <c r="P140" s="437"/>
      <c r="R140" s="134" t="s">
        <v>435</v>
      </c>
      <c r="S140" s="435" t="s">
        <v>443</v>
      </c>
      <c r="T140" s="436"/>
      <c r="U140" s="436"/>
      <c r="V140" s="436"/>
      <c r="W140" s="436"/>
      <c r="X140" s="436"/>
      <c r="Y140" s="436"/>
      <c r="Z140" s="436"/>
      <c r="AA140" s="436"/>
      <c r="AB140" s="436"/>
      <c r="AC140" s="436"/>
      <c r="AD140" s="436"/>
      <c r="AE140" s="437"/>
      <c r="AG140" s="134" t="s">
        <v>435</v>
      </c>
      <c r="AH140" s="435" t="s">
        <v>436</v>
      </c>
      <c r="AI140" s="436"/>
      <c r="AJ140" s="436"/>
      <c r="AK140" s="436"/>
      <c r="AL140" s="436"/>
      <c r="AM140" s="436"/>
      <c r="AN140" s="436"/>
      <c r="AO140" s="436"/>
      <c r="AP140" s="436"/>
      <c r="AQ140" s="436"/>
      <c r="AR140" s="436"/>
      <c r="AS140" s="436"/>
      <c r="AT140" s="437"/>
      <c r="AV140" s="134" t="s">
        <v>435</v>
      </c>
      <c r="AW140" s="435" t="s">
        <v>436</v>
      </c>
      <c r="AX140" s="436"/>
      <c r="AY140" s="436"/>
      <c r="AZ140" s="436"/>
      <c r="BA140" s="436"/>
      <c r="BB140" s="436"/>
      <c r="BC140" s="436"/>
      <c r="BD140" s="436"/>
      <c r="BE140" s="436"/>
      <c r="BF140" s="436"/>
      <c r="BG140" s="436"/>
      <c r="BH140" s="436"/>
      <c r="BI140" s="437"/>
      <c r="BK140" s="134" t="s">
        <v>435</v>
      </c>
      <c r="BL140" s="435" t="s">
        <v>436</v>
      </c>
      <c r="BM140" s="436"/>
      <c r="BN140" s="436"/>
      <c r="BO140" s="436"/>
      <c r="BP140" s="436"/>
      <c r="BQ140" s="436"/>
      <c r="BR140" s="436"/>
      <c r="BS140" s="436"/>
      <c r="BT140" s="436"/>
      <c r="BU140" s="436"/>
      <c r="BV140" s="436"/>
      <c r="BW140" s="436"/>
      <c r="BX140" s="437"/>
    </row>
    <row r="141" spans="2:76">
      <c r="B141" s="157" t="str">
        <f>'N0.7_Lookup_References'!$W$15</f>
        <v>Refurbishment</v>
      </c>
      <c r="C141" s="135" t="str">
        <f>C$15</f>
        <v>All</v>
      </c>
      <c r="D141" s="435" t="s">
        <v>438</v>
      </c>
      <c r="E141" s="436"/>
      <c r="F141" s="436"/>
      <c r="G141" s="436"/>
      <c r="H141" s="436"/>
      <c r="I141" s="437"/>
      <c r="K141" s="435" t="str">
        <f>"RIIO-3 Output: " &amp; "Long Term Risk Benefit"</f>
        <v>RIIO-3 Output: Long Term Risk Benefit</v>
      </c>
      <c r="L141" s="436"/>
      <c r="M141" s="436"/>
      <c r="N141" s="436"/>
      <c r="O141" s="436"/>
      <c r="P141" s="437"/>
      <c r="R141" s="116" t="str">
        <f>R$15</f>
        <v>A1</v>
      </c>
      <c r="S141" s="435" t="s">
        <v>438</v>
      </c>
      <c r="T141" s="436"/>
      <c r="U141" s="436"/>
      <c r="V141" s="436"/>
      <c r="W141" s="436"/>
      <c r="X141" s="437"/>
      <c r="Z141" s="435" t="str">
        <f>"RIIO-3 Output: " &amp; "Long Term Risk Benefit"</f>
        <v>RIIO-3 Output: Long Term Risk Benefit</v>
      </c>
      <c r="AA141" s="436"/>
      <c r="AB141" s="436"/>
      <c r="AC141" s="436"/>
      <c r="AD141" s="436"/>
      <c r="AE141" s="437"/>
      <c r="AG141" s="116" t="str">
        <f>AG$15</f>
        <v>A2</v>
      </c>
      <c r="AH141" s="435" t="s">
        <v>438</v>
      </c>
      <c r="AI141" s="436"/>
      <c r="AJ141" s="436"/>
      <c r="AK141" s="436"/>
      <c r="AL141" s="436"/>
      <c r="AM141" s="437"/>
      <c r="AO141" s="435" t="str">
        <f>"RIIO-3 Output: " &amp; "Long Term Risk Benefit"</f>
        <v>RIIO-3 Output: Long Term Risk Benefit</v>
      </c>
      <c r="AP141" s="436"/>
      <c r="AQ141" s="436"/>
      <c r="AR141" s="436"/>
      <c r="AS141" s="436"/>
      <c r="AT141" s="437"/>
      <c r="AV141" s="116" t="str">
        <f>AV$15</f>
        <v>A3</v>
      </c>
      <c r="AW141" s="435" t="s">
        <v>438</v>
      </c>
      <c r="AX141" s="436"/>
      <c r="AY141" s="436"/>
      <c r="AZ141" s="436"/>
      <c r="BA141" s="436"/>
      <c r="BB141" s="437"/>
      <c r="BD141" s="435" t="str">
        <f>"RIIO-3 Output: " &amp; "Long Term Risk Benefit"</f>
        <v>RIIO-3 Output: Long Term Risk Benefit</v>
      </c>
      <c r="BE141" s="436"/>
      <c r="BF141" s="436"/>
      <c r="BG141" s="436"/>
      <c r="BH141" s="436"/>
      <c r="BI141" s="437"/>
      <c r="BK141" s="116" t="str">
        <f>BK$15</f>
        <v>B</v>
      </c>
      <c r="BL141" s="435" t="s">
        <v>438</v>
      </c>
      <c r="BM141" s="436"/>
      <c r="BN141" s="436"/>
      <c r="BO141" s="436"/>
      <c r="BP141" s="436"/>
      <c r="BQ141" s="437"/>
      <c r="BS141" s="435" t="str">
        <f>"RIIO-3 Output: " &amp; "Long Term Risk Benefit"</f>
        <v>RIIO-3 Output: Long Term Risk Benefit</v>
      </c>
      <c r="BT141" s="436"/>
      <c r="BU141" s="436"/>
      <c r="BV141" s="436"/>
      <c r="BW141" s="436"/>
      <c r="BX141" s="437"/>
    </row>
    <row r="142" spans="2:76" ht="27">
      <c r="B142" s="133" t="s">
        <v>439</v>
      </c>
      <c r="C142" s="133" t="s">
        <v>156</v>
      </c>
      <c r="D142" s="134">
        <v>2027</v>
      </c>
      <c r="E142" s="134">
        <v>2028</v>
      </c>
      <c r="F142" s="134">
        <v>2029</v>
      </c>
      <c r="G142" s="134">
        <v>2030</v>
      </c>
      <c r="H142" s="134">
        <v>2031</v>
      </c>
      <c r="I142" s="134" t="s">
        <v>440</v>
      </c>
      <c r="J142" s="133" t="s">
        <v>156</v>
      </c>
      <c r="K142" s="134">
        <v>2027</v>
      </c>
      <c r="L142" s="134">
        <v>2028</v>
      </c>
      <c r="M142" s="134">
        <v>2029</v>
      </c>
      <c r="N142" s="134">
        <v>2030</v>
      </c>
      <c r="O142" s="134">
        <v>2031</v>
      </c>
      <c r="P142" s="134" t="s">
        <v>440</v>
      </c>
      <c r="R142" s="133" t="s">
        <v>156</v>
      </c>
      <c r="S142" s="134">
        <v>2027</v>
      </c>
      <c r="T142" s="134">
        <v>2028</v>
      </c>
      <c r="U142" s="134">
        <v>2029</v>
      </c>
      <c r="V142" s="134">
        <v>2030</v>
      </c>
      <c r="W142" s="134">
        <v>2031</v>
      </c>
      <c r="X142" s="134" t="s">
        <v>440</v>
      </c>
      <c r="Y142" s="133" t="s">
        <v>156</v>
      </c>
      <c r="Z142" s="134">
        <v>2027</v>
      </c>
      <c r="AA142" s="134">
        <v>2028</v>
      </c>
      <c r="AB142" s="134">
        <v>2029</v>
      </c>
      <c r="AC142" s="134">
        <v>2030</v>
      </c>
      <c r="AD142" s="134">
        <v>2031</v>
      </c>
      <c r="AE142" s="134" t="s">
        <v>440</v>
      </c>
      <c r="AG142" s="133" t="s">
        <v>156</v>
      </c>
      <c r="AH142" s="134">
        <v>2027</v>
      </c>
      <c r="AI142" s="134">
        <v>2028</v>
      </c>
      <c r="AJ142" s="134">
        <v>2029</v>
      </c>
      <c r="AK142" s="134">
        <v>2030</v>
      </c>
      <c r="AL142" s="134">
        <v>2031</v>
      </c>
      <c r="AM142" s="134" t="s">
        <v>440</v>
      </c>
      <c r="AN142" s="133" t="s">
        <v>156</v>
      </c>
      <c r="AO142" s="134">
        <v>2027</v>
      </c>
      <c r="AP142" s="134">
        <v>2028</v>
      </c>
      <c r="AQ142" s="134">
        <v>2029</v>
      </c>
      <c r="AR142" s="134">
        <v>2030</v>
      </c>
      <c r="AS142" s="134">
        <v>2031</v>
      </c>
      <c r="AT142" s="134" t="s">
        <v>440</v>
      </c>
      <c r="AV142" s="133" t="s">
        <v>156</v>
      </c>
      <c r="AW142" s="134">
        <v>2027</v>
      </c>
      <c r="AX142" s="134">
        <v>2028</v>
      </c>
      <c r="AY142" s="134">
        <v>2029</v>
      </c>
      <c r="AZ142" s="134">
        <v>2030</v>
      </c>
      <c r="BA142" s="134">
        <v>2031</v>
      </c>
      <c r="BB142" s="134" t="s">
        <v>440</v>
      </c>
      <c r="BC142" s="133" t="s">
        <v>156</v>
      </c>
      <c r="BD142" s="134">
        <v>2027</v>
      </c>
      <c r="BE142" s="134">
        <v>2028</v>
      </c>
      <c r="BF142" s="134">
        <v>2029</v>
      </c>
      <c r="BG142" s="134">
        <v>2030</v>
      </c>
      <c r="BH142" s="134">
        <v>2031</v>
      </c>
      <c r="BI142" s="134" t="s">
        <v>440</v>
      </c>
      <c r="BK142" s="133" t="s">
        <v>156</v>
      </c>
      <c r="BL142" s="134">
        <v>2027</v>
      </c>
      <c r="BM142" s="134">
        <v>2028</v>
      </c>
      <c r="BN142" s="134">
        <v>2029</v>
      </c>
      <c r="BO142" s="134">
        <v>2030</v>
      </c>
      <c r="BP142" s="134">
        <v>2031</v>
      </c>
      <c r="BQ142" s="134" t="s">
        <v>440</v>
      </c>
      <c r="BR142" s="133" t="s">
        <v>156</v>
      </c>
      <c r="BS142" s="134">
        <v>2027</v>
      </c>
      <c r="BT142" s="134">
        <v>2028</v>
      </c>
      <c r="BU142" s="134">
        <v>2029</v>
      </c>
      <c r="BV142" s="134">
        <v>2030</v>
      </c>
      <c r="BW142" s="134">
        <v>2031</v>
      </c>
      <c r="BX142" s="134" t="s">
        <v>440</v>
      </c>
    </row>
    <row r="143" spans="2:76">
      <c r="B143" s="132" t="str">
        <f t="shared" ref="B143:C162" si="224">B80</f>
        <v>LTS Pipelines</v>
      </c>
      <c r="C143" s="158" t="str">
        <f t="shared" si="224"/>
        <v>km</v>
      </c>
      <c r="D143" s="63">
        <f t="shared" ref="D143:D174" si="225">S143+AH143+AW143+BL143</f>
        <v>67.099999999999994</v>
      </c>
      <c r="E143" s="63">
        <f t="shared" ref="E143:E174" si="226">T143+AI143+AX143+BM143</f>
        <v>67.2</v>
      </c>
      <c r="F143" s="63">
        <f t="shared" ref="F143:F174" si="227">U143+AJ143+AY143+BN143</f>
        <v>83.3</v>
      </c>
      <c r="G143" s="63">
        <f t="shared" ref="G143:G174" si="228">V143+AK143+AZ143+BO143</f>
        <v>86.5</v>
      </c>
      <c r="H143" s="63">
        <f t="shared" ref="H143:H174" si="229">W143+AL143+BA143+BP143</f>
        <v>113.3</v>
      </c>
      <c r="I143" s="63">
        <f>SUM(D143:H143)</f>
        <v>417.40000000000003</v>
      </c>
      <c r="J143" s="116" t="s">
        <v>441</v>
      </c>
      <c r="K143" s="63">
        <f t="shared" ref="K143:K174" si="230">Z143+AO143+BD143+BS143</f>
        <v>7.0000000000000007E-2</v>
      </c>
      <c r="L143" s="63">
        <f t="shared" ref="L143:L174" si="231">AA143+AP143+BE143+BT143</f>
        <v>0.12</v>
      </c>
      <c r="M143" s="63">
        <f t="shared" ref="M143:M174" si="232">AB143+AQ143+BF143+BU143</f>
        <v>0</v>
      </c>
      <c r="N143" s="63">
        <f t="shared" ref="N143:N174" si="233">AC143+AR143+BG143+BV143</f>
        <v>0</v>
      </c>
      <c r="O143" s="63">
        <f t="shared" ref="O143:O174" si="234">AD143+AS143+BH143+BW143</f>
        <v>0</v>
      </c>
      <c r="P143" s="63">
        <f>SUM(K143:O143)</f>
        <v>0.19</v>
      </c>
      <c r="R143" s="158" t="str">
        <f t="shared" ref="R143:R174" si="235">R80</f>
        <v>km</v>
      </c>
      <c r="S143" s="67">
        <f>SUMIFS('N1.3_Project_Listing'!$R$16:$R$829,'N1.3_Project_Listing'!$B$16:$B$829,$B143,'N1.3_Project_Listing'!$D$16:$D$829,$B141,'N1.3_Project_Listing'!$J$16:$J$829,S$16,'N1.3_Project_Listing'!$G$16:$G$829,R$15)</f>
        <v>0</v>
      </c>
      <c r="T143" s="67">
        <f>SUMIFS('N1.3_Project_Listing'!$R$16:$R$829,'N1.3_Project_Listing'!$B$16:$B$829,$B143,'N1.3_Project_Listing'!$D$16:$D$829,$B141,'N1.3_Project_Listing'!$J$16:$J$829,T$16,'N1.3_Project_Listing'!$G$16:$G$829,R$15)</f>
        <v>0</v>
      </c>
      <c r="U143" s="67">
        <f>SUMIFS('N1.3_Project_Listing'!$R$16:$R$829,'N1.3_Project_Listing'!$B$16:$B$829,$B143,'N1.3_Project_Listing'!$D$16:$D$829,$B141,'N1.3_Project_Listing'!$J$16:$J$829,U$16,'N1.3_Project_Listing'!$G$16:$G$829,R$15)</f>
        <v>0</v>
      </c>
      <c r="V143" s="67">
        <f>SUMIFS('N1.3_Project_Listing'!$R$16:$R$829,'N1.3_Project_Listing'!$B$16:$B$829,$B143,'N1.3_Project_Listing'!$D$16:$D$829,$B141,'N1.3_Project_Listing'!$J$16:$J$829,V$16,'N1.3_Project_Listing'!$G$16:$G$829,R$15)</f>
        <v>0</v>
      </c>
      <c r="W143" s="67">
        <f>SUMIFS('N1.3_Project_Listing'!$R$16:$R$829,'N1.3_Project_Listing'!$B$16:$B$829,$B143,'N1.3_Project_Listing'!$D$16:$D$829,$B141,'N1.3_Project_Listing'!$J$16:$J$829,W$16,'N1.3_Project_Listing'!$G$16:$G$829,R$15)</f>
        <v>0</v>
      </c>
      <c r="X143" s="63">
        <f>SUM(S143:W143)</f>
        <v>0</v>
      </c>
      <c r="Y143" s="116" t="s">
        <v>441</v>
      </c>
      <c r="Z143" s="67">
        <f>SUMIFS('N1.3_Project_Listing'!$P$16:$P$829,'N1.3_Project_Listing'!$B$16:$B$829,$B143,'N1.3_Project_Listing'!$D$16:$D$829,$B141,'N1.3_Project_Listing'!$J$16:$J$829,Z$16,'N1.3_Project_Listing'!$G$16:$G$829,R$15)</f>
        <v>0</v>
      </c>
      <c r="AA143" s="67">
        <f>SUMIFS('N1.3_Project_Listing'!$P$16:$P$829,'N1.3_Project_Listing'!$B$16:$B$829,$B143,'N1.3_Project_Listing'!$D$16:$D$829,$B141,'N1.3_Project_Listing'!$J$16:$J$829,AA$16,'N1.3_Project_Listing'!$G$16:$G$829,R$15)</f>
        <v>0</v>
      </c>
      <c r="AB143" s="67">
        <f>SUMIFS('N1.3_Project_Listing'!$P$16:$P$829,'N1.3_Project_Listing'!$B$16:$B$829,$B143,'N1.3_Project_Listing'!$D$16:$D$829,$B141,'N1.3_Project_Listing'!$J$16:$J$829,AB$16,'N1.3_Project_Listing'!$G$16:$G$829,R$15)</f>
        <v>0</v>
      </c>
      <c r="AC143" s="67">
        <f>SUMIFS('N1.3_Project_Listing'!$P$16:$P$829,'N1.3_Project_Listing'!$B$16:$B$829,$B143,'N1.3_Project_Listing'!$D$16:$D$829,$B141,'N1.3_Project_Listing'!$J$16:$J$829,AC$16,'N1.3_Project_Listing'!$G$16:$G$829,R$15)</f>
        <v>0</v>
      </c>
      <c r="AD143" s="67">
        <f>SUMIFS('N1.3_Project_Listing'!$P$16:$P$829,'N1.3_Project_Listing'!$B$16:$B$829,$B143,'N1.3_Project_Listing'!$D$16:$D$829,$B141,'N1.3_Project_Listing'!$J$16:$J$829,AD$16,'N1.3_Project_Listing'!$G$16:$G$829,R$15)</f>
        <v>0</v>
      </c>
      <c r="AE143" s="63">
        <f>SUM(Z143:AD143)</f>
        <v>0</v>
      </c>
      <c r="AG143" s="158" t="str">
        <f t="shared" ref="AG143:AG174" si="236">AG80</f>
        <v>km</v>
      </c>
      <c r="AH143" s="67">
        <f>SUMIFS('N1.3_Project_Listing'!$R$16:$R$829,'N1.3_Project_Listing'!$B$16:$B$829,$B143,'N1.3_Project_Listing'!$D$16:$D$829,$B141,'N1.3_Project_Listing'!$J$16:$J$829,AH$16,'N1.3_Project_Listing'!$G$16:$G$829,AG$15)</f>
        <v>0</v>
      </c>
      <c r="AI143" s="67">
        <f>SUMIFS('N1.3_Project_Listing'!$R$16:$R$829,'N1.3_Project_Listing'!$B$16:$B$829,$B143,'N1.3_Project_Listing'!$D$16:$D$829,$B141,'N1.3_Project_Listing'!$J$16:$J$829,AI$16,'N1.3_Project_Listing'!$G$16:$G$829,AG$15)</f>
        <v>0</v>
      </c>
      <c r="AJ143" s="67">
        <f>SUMIFS('N1.3_Project_Listing'!$R$16:$R$829,'N1.3_Project_Listing'!$B$16:$B$829,$B143,'N1.3_Project_Listing'!$D$16:$D$829,$B141,'N1.3_Project_Listing'!$J$16:$J$829,AJ$16,'N1.3_Project_Listing'!$G$16:$G$829,AG$15)</f>
        <v>0</v>
      </c>
      <c r="AK143" s="67">
        <f>SUMIFS('N1.3_Project_Listing'!$R$16:$R$829,'N1.3_Project_Listing'!$B$16:$B$829,$B143,'N1.3_Project_Listing'!$D$16:$D$829,$B141,'N1.3_Project_Listing'!$J$16:$J$829,AK$16,'N1.3_Project_Listing'!$G$16:$G$829,AG$15)</f>
        <v>0</v>
      </c>
      <c r="AL143" s="67">
        <f>SUMIFS('N1.3_Project_Listing'!$R$16:$R$829,'N1.3_Project_Listing'!$B$16:$B$829,$B143,'N1.3_Project_Listing'!$D$16:$D$829,$B141,'N1.3_Project_Listing'!$J$16:$J$829,AL$16,'N1.3_Project_Listing'!$G$16:$G$829,AG$15)</f>
        <v>0</v>
      </c>
      <c r="AM143" s="63">
        <f>SUM(AH143:AL143)</f>
        <v>0</v>
      </c>
      <c r="AN143" s="116" t="s">
        <v>441</v>
      </c>
      <c r="AO143" s="67">
        <f>SUMIFS('N1.3_Project_Listing'!$P$16:$P$829,'N1.3_Project_Listing'!$B$16:$B$829,$B143,'N1.3_Project_Listing'!$D$16:$D$829,$B141,'N1.3_Project_Listing'!$J$16:$J$829,AO$16,'N1.3_Project_Listing'!$G$16:$G$829,AG$15)</f>
        <v>0</v>
      </c>
      <c r="AP143" s="67">
        <f>SUMIFS('N1.3_Project_Listing'!$P$16:$P$829,'N1.3_Project_Listing'!$B$16:$B$829,$B143,'N1.3_Project_Listing'!$D$16:$D$829,$B141,'N1.3_Project_Listing'!$J$16:$J$829,AP$16,'N1.3_Project_Listing'!$G$16:$G$829,AG$15)</f>
        <v>0</v>
      </c>
      <c r="AQ143" s="67">
        <f>SUMIFS('N1.3_Project_Listing'!$P$16:$P$829,'N1.3_Project_Listing'!$B$16:$B$829,$B143,'N1.3_Project_Listing'!$D$16:$D$829,$B141,'N1.3_Project_Listing'!$J$16:$J$829,AQ$16,'N1.3_Project_Listing'!$G$16:$G$829,AG$15)</f>
        <v>0</v>
      </c>
      <c r="AR143" s="67">
        <f>SUMIFS('N1.3_Project_Listing'!$P$16:$P$829,'N1.3_Project_Listing'!$B$16:$B$829,$B143,'N1.3_Project_Listing'!$D$16:$D$829,$B141,'N1.3_Project_Listing'!$J$16:$J$829,AR$16,'N1.3_Project_Listing'!$G$16:$G$829,AG$15)</f>
        <v>0</v>
      </c>
      <c r="AS143" s="67">
        <f>SUMIFS('N1.3_Project_Listing'!$P$16:$P$829,'N1.3_Project_Listing'!$B$16:$B$829,$B143,'N1.3_Project_Listing'!$D$16:$D$829,$B141,'N1.3_Project_Listing'!$J$16:$J$829,AS$16,'N1.3_Project_Listing'!$G$16:$G$829,AG$15)</f>
        <v>0</v>
      </c>
      <c r="AT143" s="63">
        <f>SUM(AO143:AS143)</f>
        <v>0</v>
      </c>
      <c r="AV143" s="158" t="str">
        <f t="shared" ref="AV143:AV174" si="237">AV80</f>
        <v>km</v>
      </c>
      <c r="AW143" s="67">
        <f>SUMIFS('N1.3_Project_Listing'!$R$16:$R$829,'N1.3_Project_Listing'!$B$16:$B$829,$B143,'N1.3_Project_Listing'!$D$16:$D$829,$B141,'N1.3_Project_Listing'!$J$16:$J$829,AW$16,'N1.3_Project_Listing'!$G$16:$G$829,AV$15)</f>
        <v>67.099999999999994</v>
      </c>
      <c r="AX143" s="67">
        <f>SUMIFS('N1.3_Project_Listing'!$R$16:$R$829,'N1.3_Project_Listing'!$B$16:$B$829,$B143,'N1.3_Project_Listing'!$D$16:$D$829,$B141,'N1.3_Project_Listing'!$J$16:$J$829,AX$16,'N1.3_Project_Listing'!$G$16:$G$829,AV$15)</f>
        <v>67.2</v>
      </c>
      <c r="AY143" s="67">
        <f>SUMIFS('N1.3_Project_Listing'!$R$16:$R$829,'N1.3_Project_Listing'!$B$16:$B$829,$B143,'N1.3_Project_Listing'!$D$16:$D$829,$B141,'N1.3_Project_Listing'!$J$16:$J$829,AY$16,'N1.3_Project_Listing'!$G$16:$G$829,AV$15)</f>
        <v>83.3</v>
      </c>
      <c r="AZ143" s="67">
        <f>SUMIFS('N1.3_Project_Listing'!$R$16:$R$829,'N1.3_Project_Listing'!$B$16:$B$829,$B143,'N1.3_Project_Listing'!$D$16:$D$829,$B141,'N1.3_Project_Listing'!$J$16:$J$829,AZ$16,'N1.3_Project_Listing'!$G$16:$G$829,AV$15)</f>
        <v>86.5</v>
      </c>
      <c r="BA143" s="67">
        <f>SUMIFS('N1.3_Project_Listing'!$R$16:$R$829,'N1.3_Project_Listing'!$B$16:$B$829,$B143,'N1.3_Project_Listing'!$D$16:$D$829,$B141,'N1.3_Project_Listing'!$J$16:$J$829,BA$16,'N1.3_Project_Listing'!$G$16:$G$829,AV$15)</f>
        <v>113.3</v>
      </c>
      <c r="BB143" s="63">
        <f>SUM(AW143:BA143)</f>
        <v>417.40000000000003</v>
      </c>
      <c r="BC143" s="116" t="s">
        <v>441</v>
      </c>
      <c r="BD143" s="67">
        <f>SUMIFS('N1.3_Project_Listing'!$P$16:$P$829,'N1.3_Project_Listing'!$B$16:$B$829,$B143,'N1.3_Project_Listing'!$D$16:$D$829,$B141,'N1.3_Project_Listing'!$J$16:$J$829,BD$16,'N1.3_Project_Listing'!$G$16:$G$829,AV$15)</f>
        <v>7.0000000000000007E-2</v>
      </c>
      <c r="BE143" s="67">
        <f>SUMIFS('N1.3_Project_Listing'!$P$16:$P$829,'N1.3_Project_Listing'!$B$16:$B$829,$B143,'N1.3_Project_Listing'!$D$16:$D$829,$B141,'N1.3_Project_Listing'!$J$16:$J$829,BE$16,'N1.3_Project_Listing'!$G$16:$G$829,AV$15)</f>
        <v>0.12</v>
      </c>
      <c r="BF143" s="67">
        <f>SUMIFS('N1.3_Project_Listing'!$P$16:$P$829,'N1.3_Project_Listing'!$B$16:$B$829,$B143,'N1.3_Project_Listing'!$D$16:$D$829,$B141,'N1.3_Project_Listing'!$J$16:$J$829,BF$16,'N1.3_Project_Listing'!$G$16:$G$829,AV$15)</f>
        <v>0</v>
      </c>
      <c r="BG143" s="67">
        <f>SUMIFS('N1.3_Project_Listing'!$P$16:$P$829,'N1.3_Project_Listing'!$B$16:$B$829,$B143,'N1.3_Project_Listing'!$D$16:$D$829,$B141,'N1.3_Project_Listing'!$J$16:$J$829,BG$16,'N1.3_Project_Listing'!$G$16:$G$829,AV$15)</f>
        <v>0</v>
      </c>
      <c r="BH143" s="67">
        <f>SUMIFS('N1.3_Project_Listing'!$P$16:$P$829,'N1.3_Project_Listing'!$B$16:$B$829,$B143,'N1.3_Project_Listing'!$D$16:$D$829,$B141,'N1.3_Project_Listing'!$J$16:$J$829,BH$16,'N1.3_Project_Listing'!$G$16:$G$829,AV$15)</f>
        <v>0</v>
      </c>
      <c r="BI143" s="63">
        <f>SUM(BD143:BH143)</f>
        <v>0.19</v>
      </c>
      <c r="BK143" s="158" t="str">
        <f t="shared" ref="BK143:BK174" si="238">BK80</f>
        <v>km</v>
      </c>
      <c r="BL143" s="67">
        <f>SUMIFS('N1.3_Project_Listing'!$R$16:$R$829,'N1.3_Project_Listing'!$B$16:$B$829,$B143,'N1.3_Project_Listing'!$D$16:$D$829,$B141,'N1.3_Project_Listing'!$J$16:$J$829,BL$16,'N1.3_Project_Listing'!$G$16:$G$829,BK$15)</f>
        <v>0</v>
      </c>
      <c r="BM143" s="67">
        <f>SUMIFS('N1.3_Project_Listing'!$R$16:$R$829,'N1.3_Project_Listing'!$B$16:$B$829,$B143,'N1.3_Project_Listing'!$D$16:$D$829,$B141,'N1.3_Project_Listing'!$J$16:$J$829,BM$16,'N1.3_Project_Listing'!$G$16:$G$829,BK$15)</f>
        <v>0</v>
      </c>
      <c r="BN143" s="67">
        <f>SUMIFS('N1.3_Project_Listing'!$R$16:$R$829,'N1.3_Project_Listing'!$B$16:$B$829,$B143,'N1.3_Project_Listing'!$D$16:$D$829,$B141,'N1.3_Project_Listing'!$J$16:$J$829,BN$16,'N1.3_Project_Listing'!$G$16:$G$829,BK$15)</f>
        <v>0</v>
      </c>
      <c r="BO143" s="67">
        <f>SUMIFS('N1.3_Project_Listing'!$R$16:$R$829,'N1.3_Project_Listing'!$B$16:$B$829,$B143,'N1.3_Project_Listing'!$D$16:$D$829,$B141,'N1.3_Project_Listing'!$J$16:$J$829,BO$16,'N1.3_Project_Listing'!$G$16:$G$829,BK$15)</f>
        <v>0</v>
      </c>
      <c r="BP143" s="67">
        <f>SUMIFS('N1.3_Project_Listing'!$R$16:$R$829,'N1.3_Project_Listing'!$B$16:$B$829,$B143,'N1.3_Project_Listing'!$D$16:$D$829,$B141,'N1.3_Project_Listing'!$J$16:$J$829,BP$16,'N1.3_Project_Listing'!$G$16:$G$829,BK$15)</f>
        <v>0</v>
      </c>
      <c r="BQ143" s="63">
        <f>SUM(BL143:BP143)</f>
        <v>0</v>
      </c>
      <c r="BR143" s="116" t="s">
        <v>441</v>
      </c>
      <c r="BS143" s="67">
        <f>SUMIFS('N1.3_Project_Listing'!$P$16:$P$829,'N1.3_Project_Listing'!$B$16:$B$829,$B143,'N1.3_Project_Listing'!$D$16:$D$829,$B141,'N1.3_Project_Listing'!$J$16:$J$829,BS$16,'N1.3_Project_Listing'!$G$16:$G$829,BK$15)</f>
        <v>0</v>
      </c>
      <c r="BT143" s="67">
        <f>SUMIFS('N1.3_Project_Listing'!$P$16:$P$829,'N1.3_Project_Listing'!$B$16:$B$829,$B143,'N1.3_Project_Listing'!$D$16:$D$829,$B141,'N1.3_Project_Listing'!$J$16:$J$829,BT$16,'N1.3_Project_Listing'!$G$16:$G$829,BK$15)</f>
        <v>0</v>
      </c>
      <c r="BU143" s="67">
        <f>SUMIFS('N1.3_Project_Listing'!$P$16:$P$829,'N1.3_Project_Listing'!$B$16:$B$829,$B143,'N1.3_Project_Listing'!$D$16:$D$829,$B141,'N1.3_Project_Listing'!$J$16:$J$829,BU$16,'N1.3_Project_Listing'!$G$16:$G$829,BK$15)</f>
        <v>0</v>
      </c>
      <c r="BV143" s="67">
        <f>SUMIFS('N1.3_Project_Listing'!$P$16:$P$829,'N1.3_Project_Listing'!$B$16:$B$829,$B143,'N1.3_Project_Listing'!$D$16:$D$829,$B141,'N1.3_Project_Listing'!$J$16:$J$829,BV$16,'N1.3_Project_Listing'!$G$16:$G$829,BK$15)</f>
        <v>0</v>
      </c>
      <c r="BW143" s="67">
        <f>SUMIFS('N1.3_Project_Listing'!$P$16:$P$829,'N1.3_Project_Listing'!$B$16:$B$829,$B143,'N1.3_Project_Listing'!$D$16:$D$829,$B141,'N1.3_Project_Listing'!$J$16:$J$829,BW$16,'N1.3_Project_Listing'!$G$16:$G$829,BK$15)</f>
        <v>0</v>
      </c>
      <c r="BX143" s="63">
        <f>SUM(BS143:BW143)</f>
        <v>0</v>
      </c>
    </row>
    <row r="144" spans="2:76">
      <c r="B144" s="132" t="str">
        <f t="shared" si="224"/>
        <v>Mains</v>
      </c>
      <c r="C144" s="158" t="str">
        <f t="shared" si="224"/>
        <v>km</v>
      </c>
      <c r="D144" s="63">
        <f t="shared" si="225"/>
        <v>0</v>
      </c>
      <c r="E144" s="63">
        <f t="shared" si="226"/>
        <v>0</v>
      </c>
      <c r="F144" s="63">
        <f t="shared" si="227"/>
        <v>0</v>
      </c>
      <c r="G144" s="63">
        <f t="shared" si="228"/>
        <v>0</v>
      </c>
      <c r="H144" s="63">
        <f t="shared" si="229"/>
        <v>0</v>
      </c>
      <c r="I144" s="63">
        <f t="shared" ref="I144:I191" si="239">SUM(D144:H144)</f>
        <v>0</v>
      </c>
      <c r="J144" s="116" t="s">
        <v>441</v>
      </c>
      <c r="K144" s="63">
        <f t="shared" si="230"/>
        <v>0</v>
      </c>
      <c r="L144" s="63">
        <f t="shared" si="231"/>
        <v>0</v>
      </c>
      <c r="M144" s="63">
        <f t="shared" si="232"/>
        <v>0</v>
      </c>
      <c r="N144" s="63">
        <f t="shared" si="233"/>
        <v>0</v>
      </c>
      <c r="O144" s="63">
        <f t="shared" si="234"/>
        <v>0</v>
      </c>
      <c r="P144" s="63">
        <f t="shared" ref="P144:P201" si="240">SUM(K144:O144)</f>
        <v>0</v>
      </c>
      <c r="R144" s="158" t="str">
        <f t="shared" si="235"/>
        <v>km</v>
      </c>
      <c r="S144" s="67">
        <f>SUMIFS('N1.3_Project_Listing'!$R$16:$R$829,'N1.3_Project_Listing'!$B$16:$B$829,$B144,'N1.3_Project_Listing'!$D$16:$D$829,$B141,'N1.3_Project_Listing'!$J$16:$J$829,S$16,'N1.3_Project_Listing'!$G$16:$G$829,R$15)</f>
        <v>0</v>
      </c>
      <c r="T144" s="67">
        <f>SUMIFS('N1.3_Project_Listing'!$R$16:$R$829,'N1.3_Project_Listing'!$B$16:$B$829,$B144,'N1.3_Project_Listing'!$D$16:$D$829,$B141,'N1.3_Project_Listing'!$J$16:$J$829,T$16,'N1.3_Project_Listing'!$G$16:$G$829,R$15)</f>
        <v>0</v>
      </c>
      <c r="U144" s="67">
        <f>SUMIFS('N1.3_Project_Listing'!$R$16:$R$829,'N1.3_Project_Listing'!$B$16:$B$829,$B144,'N1.3_Project_Listing'!$D$16:$D$829,$B141,'N1.3_Project_Listing'!$J$16:$J$829,U$16,'N1.3_Project_Listing'!$G$16:$G$829,R$15)</f>
        <v>0</v>
      </c>
      <c r="V144" s="67">
        <f>SUMIFS('N1.3_Project_Listing'!$R$16:$R$829,'N1.3_Project_Listing'!$B$16:$B$829,$B144,'N1.3_Project_Listing'!$D$16:$D$829,$B141,'N1.3_Project_Listing'!$J$16:$J$829,V$16,'N1.3_Project_Listing'!$G$16:$G$829,R$15)</f>
        <v>0</v>
      </c>
      <c r="W144" s="67">
        <f>SUMIFS('N1.3_Project_Listing'!$R$16:$R$829,'N1.3_Project_Listing'!$B$16:$B$829,$B144,'N1.3_Project_Listing'!$D$16:$D$829,$B141,'N1.3_Project_Listing'!$J$16:$J$829,W$16,'N1.3_Project_Listing'!$G$16:$G$829,R$15)</f>
        <v>0</v>
      </c>
      <c r="X144" s="63">
        <f t="shared" ref="X144:X191" si="241">SUM(S144:W144)</f>
        <v>0</v>
      </c>
      <c r="Y144" s="116" t="s">
        <v>441</v>
      </c>
      <c r="Z144" s="67">
        <f>SUMIFS('N1.3_Project_Listing'!$P$16:$P$829,'N1.3_Project_Listing'!$B$16:$B$829,$B144,'N1.3_Project_Listing'!$D$16:$D$829,$B141,'N1.3_Project_Listing'!$J$16:$J$829,Z$16,'N1.3_Project_Listing'!$G$16:$G$829,R$15)</f>
        <v>0</v>
      </c>
      <c r="AA144" s="67">
        <f>SUMIFS('N1.3_Project_Listing'!$P$16:$P$829,'N1.3_Project_Listing'!$B$16:$B$829,$B144,'N1.3_Project_Listing'!$D$16:$D$829,$B141,'N1.3_Project_Listing'!$J$16:$J$829,AA$16,'N1.3_Project_Listing'!$G$16:$G$829,R$15)</f>
        <v>0</v>
      </c>
      <c r="AB144" s="67">
        <f>SUMIFS('N1.3_Project_Listing'!$P$16:$P$829,'N1.3_Project_Listing'!$B$16:$B$829,$B144,'N1.3_Project_Listing'!$D$16:$D$829,$B141,'N1.3_Project_Listing'!$J$16:$J$829,AB$16,'N1.3_Project_Listing'!$G$16:$G$829,R$15)</f>
        <v>0</v>
      </c>
      <c r="AC144" s="67">
        <f>SUMIFS('N1.3_Project_Listing'!$P$16:$P$829,'N1.3_Project_Listing'!$B$16:$B$829,$B144,'N1.3_Project_Listing'!$D$16:$D$829,$B141,'N1.3_Project_Listing'!$J$16:$J$829,AC$16,'N1.3_Project_Listing'!$G$16:$G$829,R$15)</f>
        <v>0</v>
      </c>
      <c r="AD144" s="67">
        <f>SUMIFS('N1.3_Project_Listing'!$P$16:$P$829,'N1.3_Project_Listing'!$B$16:$B$829,$B144,'N1.3_Project_Listing'!$D$16:$D$829,$B141,'N1.3_Project_Listing'!$J$16:$J$829,AD$16,'N1.3_Project_Listing'!$G$16:$G$829,R$15)</f>
        <v>0</v>
      </c>
      <c r="AE144" s="63">
        <f t="shared" ref="AE144:AE201" si="242">SUM(Z144:AD144)</f>
        <v>0</v>
      </c>
      <c r="AG144" s="158" t="str">
        <f t="shared" si="236"/>
        <v>km</v>
      </c>
      <c r="AH144" s="67">
        <f>SUMIFS('N1.3_Project_Listing'!$R$16:$R$829,'N1.3_Project_Listing'!$B$16:$B$829,$B144,'N1.3_Project_Listing'!$D$16:$D$829,$B141,'N1.3_Project_Listing'!$J$16:$J$829,AH$16,'N1.3_Project_Listing'!$G$16:$G$829,AG$15)</f>
        <v>0</v>
      </c>
      <c r="AI144" s="67">
        <f>SUMIFS('N1.3_Project_Listing'!$R$16:$R$829,'N1.3_Project_Listing'!$B$16:$B$829,$B144,'N1.3_Project_Listing'!$D$16:$D$829,$B141,'N1.3_Project_Listing'!$J$16:$J$829,AI$16,'N1.3_Project_Listing'!$G$16:$G$829,AG$15)</f>
        <v>0</v>
      </c>
      <c r="AJ144" s="67">
        <f>SUMIFS('N1.3_Project_Listing'!$R$16:$R$829,'N1.3_Project_Listing'!$B$16:$B$829,$B144,'N1.3_Project_Listing'!$D$16:$D$829,$B141,'N1.3_Project_Listing'!$J$16:$J$829,AJ$16,'N1.3_Project_Listing'!$G$16:$G$829,AG$15)</f>
        <v>0</v>
      </c>
      <c r="AK144" s="67">
        <f>SUMIFS('N1.3_Project_Listing'!$R$16:$R$829,'N1.3_Project_Listing'!$B$16:$B$829,$B144,'N1.3_Project_Listing'!$D$16:$D$829,$B141,'N1.3_Project_Listing'!$J$16:$J$829,AK$16,'N1.3_Project_Listing'!$G$16:$G$829,AG$15)</f>
        <v>0</v>
      </c>
      <c r="AL144" s="67">
        <f>SUMIFS('N1.3_Project_Listing'!$R$16:$R$829,'N1.3_Project_Listing'!$B$16:$B$829,$B144,'N1.3_Project_Listing'!$D$16:$D$829,$B141,'N1.3_Project_Listing'!$J$16:$J$829,AL$16,'N1.3_Project_Listing'!$G$16:$G$829,AG$15)</f>
        <v>0</v>
      </c>
      <c r="AM144" s="63">
        <f t="shared" ref="AM144:AM191" si="243">SUM(AH144:AL144)</f>
        <v>0</v>
      </c>
      <c r="AN144" s="116" t="s">
        <v>441</v>
      </c>
      <c r="AO144" s="67">
        <f>SUMIFS('N1.3_Project_Listing'!$P$16:$P$829,'N1.3_Project_Listing'!$B$16:$B$829,$B144,'N1.3_Project_Listing'!$D$16:$D$829,$B141,'N1.3_Project_Listing'!$J$16:$J$829,AO$16,'N1.3_Project_Listing'!$G$16:$G$829,AG$15)</f>
        <v>0</v>
      </c>
      <c r="AP144" s="67">
        <f>SUMIFS('N1.3_Project_Listing'!$P$16:$P$829,'N1.3_Project_Listing'!$B$16:$B$829,$B144,'N1.3_Project_Listing'!$D$16:$D$829,$B141,'N1.3_Project_Listing'!$J$16:$J$829,AP$16,'N1.3_Project_Listing'!$G$16:$G$829,AG$15)</f>
        <v>0</v>
      </c>
      <c r="AQ144" s="67">
        <f>SUMIFS('N1.3_Project_Listing'!$P$16:$P$829,'N1.3_Project_Listing'!$B$16:$B$829,$B144,'N1.3_Project_Listing'!$D$16:$D$829,$B141,'N1.3_Project_Listing'!$J$16:$J$829,AQ$16,'N1.3_Project_Listing'!$G$16:$G$829,AG$15)</f>
        <v>0</v>
      </c>
      <c r="AR144" s="67">
        <f>SUMIFS('N1.3_Project_Listing'!$P$16:$P$829,'N1.3_Project_Listing'!$B$16:$B$829,$B144,'N1.3_Project_Listing'!$D$16:$D$829,$B141,'N1.3_Project_Listing'!$J$16:$J$829,AR$16,'N1.3_Project_Listing'!$G$16:$G$829,AG$15)</f>
        <v>0</v>
      </c>
      <c r="AS144" s="67">
        <f>SUMIFS('N1.3_Project_Listing'!$P$16:$P$829,'N1.3_Project_Listing'!$B$16:$B$829,$B144,'N1.3_Project_Listing'!$D$16:$D$829,$B141,'N1.3_Project_Listing'!$J$16:$J$829,AS$16,'N1.3_Project_Listing'!$G$16:$G$829,AG$15)</f>
        <v>0</v>
      </c>
      <c r="AT144" s="63">
        <f t="shared" ref="AT144:AT201" si="244">SUM(AO144:AS144)</f>
        <v>0</v>
      </c>
      <c r="AV144" s="158" t="str">
        <f t="shared" si="237"/>
        <v>km</v>
      </c>
      <c r="AW144" s="67">
        <f>SUMIFS('N1.3_Project_Listing'!$R$16:$R$829,'N1.3_Project_Listing'!$B$16:$B$829,$B144,'N1.3_Project_Listing'!$D$16:$D$829,$B141,'N1.3_Project_Listing'!$J$16:$J$829,AW$16,'N1.3_Project_Listing'!$G$16:$G$829,AV$15)</f>
        <v>0</v>
      </c>
      <c r="AX144" s="67">
        <f>SUMIFS('N1.3_Project_Listing'!$R$16:$R$829,'N1.3_Project_Listing'!$B$16:$B$829,$B144,'N1.3_Project_Listing'!$D$16:$D$829,$B141,'N1.3_Project_Listing'!$J$16:$J$829,AX$16,'N1.3_Project_Listing'!$G$16:$G$829,AV$15)</f>
        <v>0</v>
      </c>
      <c r="AY144" s="67">
        <f>SUMIFS('N1.3_Project_Listing'!$R$16:$R$829,'N1.3_Project_Listing'!$B$16:$B$829,$B144,'N1.3_Project_Listing'!$D$16:$D$829,$B141,'N1.3_Project_Listing'!$J$16:$J$829,AY$16,'N1.3_Project_Listing'!$G$16:$G$829,AV$15)</f>
        <v>0</v>
      </c>
      <c r="AZ144" s="67">
        <f>SUMIFS('N1.3_Project_Listing'!$R$16:$R$829,'N1.3_Project_Listing'!$B$16:$B$829,$B144,'N1.3_Project_Listing'!$D$16:$D$829,$B141,'N1.3_Project_Listing'!$J$16:$J$829,AZ$16,'N1.3_Project_Listing'!$G$16:$G$829,AV$15)</f>
        <v>0</v>
      </c>
      <c r="BA144" s="67">
        <f>SUMIFS('N1.3_Project_Listing'!$R$16:$R$829,'N1.3_Project_Listing'!$B$16:$B$829,$B144,'N1.3_Project_Listing'!$D$16:$D$829,$B141,'N1.3_Project_Listing'!$J$16:$J$829,BA$16,'N1.3_Project_Listing'!$G$16:$G$829,AV$15)</f>
        <v>0</v>
      </c>
      <c r="BB144" s="63">
        <f t="shared" ref="BB144:BB191" si="245">SUM(AW144:BA144)</f>
        <v>0</v>
      </c>
      <c r="BC144" s="116" t="s">
        <v>441</v>
      </c>
      <c r="BD144" s="67">
        <f>SUMIFS('N1.3_Project_Listing'!$P$16:$P$829,'N1.3_Project_Listing'!$B$16:$B$829,$B144,'N1.3_Project_Listing'!$D$16:$D$829,$B141,'N1.3_Project_Listing'!$J$16:$J$829,BD$16,'N1.3_Project_Listing'!$G$16:$G$829,AV$15)</f>
        <v>0</v>
      </c>
      <c r="BE144" s="67">
        <f>SUMIFS('N1.3_Project_Listing'!$P$16:$P$829,'N1.3_Project_Listing'!$B$16:$B$829,$B144,'N1.3_Project_Listing'!$D$16:$D$829,$B141,'N1.3_Project_Listing'!$J$16:$J$829,BE$16,'N1.3_Project_Listing'!$G$16:$G$829,AV$15)</f>
        <v>0</v>
      </c>
      <c r="BF144" s="67">
        <f>SUMIFS('N1.3_Project_Listing'!$P$16:$P$829,'N1.3_Project_Listing'!$B$16:$B$829,$B144,'N1.3_Project_Listing'!$D$16:$D$829,$B141,'N1.3_Project_Listing'!$J$16:$J$829,BF$16,'N1.3_Project_Listing'!$G$16:$G$829,AV$15)</f>
        <v>0</v>
      </c>
      <c r="BG144" s="67">
        <f>SUMIFS('N1.3_Project_Listing'!$P$16:$P$829,'N1.3_Project_Listing'!$B$16:$B$829,$B144,'N1.3_Project_Listing'!$D$16:$D$829,$B141,'N1.3_Project_Listing'!$J$16:$J$829,BG$16,'N1.3_Project_Listing'!$G$16:$G$829,AV$15)</f>
        <v>0</v>
      </c>
      <c r="BH144" s="67">
        <f>SUMIFS('N1.3_Project_Listing'!$P$16:$P$829,'N1.3_Project_Listing'!$B$16:$B$829,$B144,'N1.3_Project_Listing'!$D$16:$D$829,$B141,'N1.3_Project_Listing'!$J$16:$J$829,BH$16,'N1.3_Project_Listing'!$G$16:$G$829,AV$15)</f>
        <v>0</v>
      </c>
      <c r="BI144" s="63">
        <f t="shared" ref="BI144:BI201" si="246">SUM(BD144:BH144)</f>
        <v>0</v>
      </c>
      <c r="BK144" s="158" t="str">
        <f t="shared" si="238"/>
        <v>km</v>
      </c>
      <c r="BL144" s="67">
        <f>SUMIFS('N1.3_Project_Listing'!$R$16:$R$829,'N1.3_Project_Listing'!$B$16:$B$829,$B144,'N1.3_Project_Listing'!$D$16:$D$829,$B141,'N1.3_Project_Listing'!$J$16:$J$829,BL$16,'N1.3_Project_Listing'!$G$16:$G$829,BK$15)</f>
        <v>0</v>
      </c>
      <c r="BM144" s="67">
        <f>SUMIFS('N1.3_Project_Listing'!$R$16:$R$829,'N1.3_Project_Listing'!$B$16:$B$829,$B144,'N1.3_Project_Listing'!$D$16:$D$829,$B141,'N1.3_Project_Listing'!$J$16:$J$829,BM$16,'N1.3_Project_Listing'!$G$16:$G$829,BK$15)</f>
        <v>0</v>
      </c>
      <c r="BN144" s="67">
        <f>SUMIFS('N1.3_Project_Listing'!$R$16:$R$829,'N1.3_Project_Listing'!$B$16:$B$829,$B144,'N1.3_Project_Listing'!$D$16:$D$829,$B141,'N1.3_Project_Listing'!$J$16:$J$829,BN$16,'N1.3_Project_Listing'!$G$16:$G$829,BK$15)</f>
        <v>0</v>
      </c>
      <c r="BO144" s="67">
        <f>SUMIFS('N1.3_Project_Listing'!$R$16:$R$829,'N1.3_Project_Listing'!$B$16:$B$829,$B144,'N1.3_Project_Listing'!$D$16:$D$829,$B141,'N1.3_Project_Listing'!$J$16:$J$829,BO$16,'N1.3_Project_Listing'!$G$16:$G$829,BK$15)</f>
        <v>0</v>
      </c>
      <c r="BP144" s="67">
        <f>SUMIFS('N1.3_Project_Listing'!$R$16:$R$829,'N1.3_Project_Listing'!$B$16:$B$829,$B144,'N1.3_Project_Listing'!$D$16:$D$829,$B141,'N1.3_Project_Listing'!$J$16:$J$829,BP$16,'N1.3_Project_Listing'!$G$16:$G$829,BK$15)</f>
        <v>0</v>
      </c>
      <c r="BQ144" s="63">
        <f t="shared" ref="BQ144:BQ191" si="247">SUM(BL144:BP144)</f>
        <v>0</v>
      </c>
      <c r="BR144" s="116" t="s">
        <v>441</v>
      </c>
      <c r="BS144" s="67">
        <f>SUMIFS('N1.3_Project_Listing'!$P$16:$P$829,'N1.3_Project_Listing'!$B$16:$B$829,$B144,'N1.3_Project_Listing'!$D$16:$D$829,$B141,'N1.3_Project_Listing'!$J$16:$J$829,BS$16,'N1.3_Project_Listing'!$G$16:$G$829,BK$15)</f>
        <v>0</v>
      </c>
      <c r="BT144" s="67">
        <f>SUMIFS('N1.3_Project_Listing'!$P$16:$P$829,'N1.3_Project_Listing'!$B$16:$B$829,$B144,'N1.3_Project_Listing'!$D$16:$D$829,$B141,'N1.3_Project_Listing'!$J$16:$J$829,BT$16,'N1.3_Project_Listing'!$G$16:$G$829,BK$15)</f>
        <v>0</v>
      </c>
      <c r="BU144" s="67">
        <f>SUMIFS('N1.3_Project_Listing'!$P$16:$P$829,'N1.3_Project_Listing'!$B$16:$B$829,$B144,'N1.3_Project_Listing'!$D$16:$D$829,$B141,'N1.3_Project_Listing'!$J$16:$J$829,BU$16,'N1.3_Project_Listing'!$G$16:$G$829,BK$15)</f>
        <v>0</v>
      </c>
      <c r="BV144" s="67">
        <f>SUMIFS('N1.3_Project_Listing'!$P$16:$P$829,'N1.3_Project_Listing'!$B$16:$B$829,$B144,'N1.3_Project_Listing'!$D$16:$D$829,$B141,'N1.3_Project_Listing'!$J$16:$J$829,BV$16,'N1.3_Project_Listing'!$G$16:$G$829,BK$15)</f>
        <v>0</v>
      </c>
      <c r="BW144" s="67">
        <f>SUMIFS('N1.3_Project_Listing'!$P$16:$P$829,'N1.3_Project_Listing'!$B$16:$B$829,$B144,'N1.3_Project_Listing'!$D$16:$D$829,$B141,'N1.3_Project_Listing'!$J$16:$J$829,BW$16,'N1.3_Project_Listing'!$G$16:$G$829,BK$15)</f>
        <v>0</v>
      </c>
      <c r="BX144" s="63">
        <f t="shared" ref="BX144:BX201" si="248">SUM(BS144:BW144)</f>
        <v>0</v>
      </c>
    </row>
    <row r="145" spans="2:76">
      <c r="B145" s="132" t="str">
        <f t="shared" si="224"/>
        <v>Services</v>
      </c>
      <c r="C145" s="158" t="str">
        <f t="shared" si="224"/>
        <v>Number of</v>
      </c>
      <c r="D145" s="63">
        <f t="shared" si="225"/>
        <v>0</v>
      </c>
      <c r="E145" s="63">
        <f t="shared" si="226"/>
        <v>0</v>
      </c>
      <c r="F145" s="63">
        <f t="shared" si="227"/>
        <v>0</v>
      </c>
      <c r="G145" s="63">
        <f t="shared" si="228"/>
        <v>0</v>
      </c>
      <c r="H145" s="63">
        <f t="shared" si="229"/>
        <v>0</v>
      </c>
      <c r="I145" s="63">
        <f t="shared" si="239"/>
        <v>0</v>
      </c>
      <c r="J145" s="116" t="s">
        <v>441</v>
      </c>
      <c r="K145" s="63">
        <f t="shared" si="230"/>
        <v>0</v>
      </c>
      <c r="L145" s="63">
        <f t="shared" si="231"/>
        <v>0</v>
      </c>
      <c r="M145" s="63">
        <f t="shared" si="232"/>
        <v>0</v>
      </c>
      <c r="N145" s="63">
        <f t="shared" si="233"/>
        <v>0</v>
      </c>
      <c r="O145" s="63">
        <f t="shared" si="234"/>
        <v>0</v>
      </c>
      <c r="P145" s="63">
        <f t="shared" si="240"/>
        <v>0</v>
      </c>
      <c r="R145" s="158" t="str">
        <f t="shared" si="235"/>
        <v>Number of</v>
      </c>
      <c r="S145" s="67">
        <f>SUMIFS('N1.3_Project_Listing'!$R$16:$R$829,'N1.3_Project_Listing'!$B$16:$B$829,$B145,'N1.3_Project_Listing'!$D$16:$D$829,$B141,'N1.3_Project_Listing'!$J$16:$J$829,S$16,'N1.3_Project_Listing'!$G$16:$G$829,R$15)</f>
        <v>0</v>
      </c>
      <c r="T145" s="67">
        <f>SUMIFS('N1.3_Project_Listing'!$R$16:$R$829,'N1.3_Project_Listing'!$B$16:$B$829,$B145,'N1.3_Project_Listing'!$D$16:$D$829,$B141,'N1.3_Project_Listing'!$J$16:$J$829,T$16,'N1.3_Project_Listing'!$G$16:$G$829,R$15)</f>
        <v>0</v>
      </c>
      <c r="U145" s="67">
        <f>SUMIFS('N1.3_Project_Listing'!$R$16:$R$829,'N1.3_Project_Listing'!$B$16:$B$829,$B145,'N1.3_Project_Listing'!$D$16:$D$829,$B141,'N1.3_Project_Listing'!$J$16:$J$829,U$16,'N1.3_Project_Listing'!$G$16:$G$829,R$15)</f>
        <v>0</v>
      </c>
      <c r="V145" s="67">
        <f>SUMIFS('N1.3_Project_Listing'!$R$16:$R$829,'N1.3_Project_Listing'!$B$16:$B$829,$B145,'N1.3_Project_Listing'!$D$16:$D$829,$B141,'N1.3_Project_Listing'!$J$16:$J$829,V$16,'N1.3_Project_Listing'!$G$16:$G$829,R$15)</f>
        <v>0</v>
      </c>
      <c r="W145" s="67">
        <f>SUMIFS('N1.3_Project_Listing'!$R$16:$R$829,'N1.3_Project_Listing'!$B$16:$B$829,$B145,'N1.3_Project_Listing'!$D$16:$D$829,$B141,'N1.3_Project_Listing'!$J$16:$J$829,W$16,'N1.3_Project_Listing'!$G$16:$G$829,R$15)</f>
        <v>0</v>
      </c>
      <c r="X145" s="63">
        <f t="shared" si="241"/>
        <v>0</v>
      </c>
      <c r="Y145" s="116" t="s">
        <v>441</v>
      </c>
      <c r="Z145" s="67">
        <f>SUMIFS('N1.3_Project_Listing'!$P$16:$P$829,'N1.3_Project_Listing'!$B$16:$B$829,$B145,'N1.3_Project_Listing'!$D$16:$D$829,$B141,'N1.3_Project_Listing'!$J$16:$J$829,Z$16,'N1.3_Project_Listing'!$G$16:$G$829,R$15)</f>
        <v>0</v>
      </c>
      <c r="AA145" s="67">
        <f>SUMIFS('N1.3_Project_Listing'!$P$16:$P$829,'N1.3_Project_Listing'!$B$16:$B$829,$B145,'N1.3_Project_Listing'!$D$16:$D$829,$B141,'N1.3_Project_Listing'!$J$16:$J$829,AA$16,'N1.3_Project_Listing'!$G$16:$G$829,R$15)</f>
        <v>0</v>
      </c>
      <c r="AB145" s="67">
        <f>SUMIFS('N1.3_Project_Listing'!$P$16:$P$829,'N1.3_Project_Listing'!$B$16:$B$829,$B145,'N1.3_Project_Listing'!$D$16:$D$829,$B141,'N1.3_Project_Listing'!$J$16:$J$829,AB$16,'N1.3_Project_Listing'!$G$16:$G$829,R$15)</f>
        <v>0</v>
      </c>
      <c r="AC145" s="67">
        <f>SUMIFS('N1.3_Project_Listing'!$P$16:$P$829,'N1.3_Project_Listing'!$B$16:$B$829,$B145,'N1.3_Project_Listing'!$D$16:$D$829,$B141,'N1.3_Project_Listing'!$J$16:$J$829,AC$16,'N1.3_Project_Listing'!$G$16:$G$829,R$15)</f>
        <v>0</v>
      </c>
      <c r="AD145" s="67">
        <f>SUMIFS('N1.3_Project_Listing'!$P$16:$P$829,'N1.3_Project_Listing'!$B$16:$B$829,$B145,'N1.3_Project_Listing'!$D$16:$D$829,$B141,'N1.3_Project_Listing'!$J$16:$J$829,AD$16,'N1.3_Project_Listing'!$G$16:$G$829,R$15)</f>
        <v>0</v>
      </c>
      <c r="AE145" s="63">
        <f t="shared" si="242"/>
        <v>0</v>
      </c>
      <c r="AG145" s="158" t="str">
        <f t="shared" si="236"/>
        <v>Number of</v>
      </c>
      <c r="AH145" s="67">
        <f>SUMIFS('N1.3_Project_Listing'!$R$16:$R$829,'N1.3_Project_Listing'!$B$16:$B$829,$B145,'N1.3_Project_Listing'!$D$16:$D$829,$B141,'N1.3_Project_Listing'!$J$16:$J$829,AH$16,'N1.3_Project_Listing'!$G$16:$G$829,AG$15)</f>
        <v>0</v>
      </c>
      <c r="AI145" s="67">
        <f>SUMIFS('N1.3_Project_Listing'!$R$16:$R$829,'N1.3_Project_Listing'!$B$16:$B$829,$B145,'N1.3_Project_Listing'!$D$16:$D$829,$B141,'N1.3_Project_Listing'!$J$16:$J$829,AI$16,'N1.3_Project_Listing'!$G$16:$G$829,AG$15)</f>
        <v>0</v>
      </c>
      <c r="AJ145" s="67">
        <f>SUMIFS('N1.3_Project_Listing'!$R$16:$R$829,'N1.3_Project_Listing'!$B$16:$B$829,$B145,'N1.3_Project_Listing'!$D$16:$D$829,$B141,'N1.3_Project_Listing'!$J$16:$J$829,AJ$16,'N1.3_Project_Listing'!$G$16:$G$829,AG$15)</f>
        <v>0</v>
      </c>
      <c r="AK145" s="67">
        <f>SUMIFS('N1.3_Project_Listing'!$R$16:$R$829,'N1.3_Project_Listing'!$B$16:$B$829,$B145,'N1.3_Project_Listing'!$D$16:$D$829,$B141,'N1.3_Project_Listing'!$J$16:$J$829,AK$16,'N1.3_Project_Listing'!$G$16:$G$829,AG$15)</f>
        <v>0</v>
      </c>
      <c r="AL145" s="67">
        <f>SUMIFS('N1.3_Project_Listing'!$R$16:$R$829,'N1.3_Project_Listing'!$B$16:$B$829,$B145,'N1.3_Project_Listing'!$D$16:$D$829,$B141,'N1.3_Project_Listing'!$J$16:$J$829,AL$16,'N1.3_Project_Listing'!$G$16:$G$829,AG$15)</f>
        <v>0</v>
      </c>
      <c r="AM145" s="63">
        <f t="shared" si="243"/>
        <v>0</v>
      </c>
      <c r="AN145" s="116" t="s">
        <v>441</v>
      </c>
      <c r="AO145" s="67">
        <f>SUMIFS('N1.3_Project_Listing'!$P$16:$P$829,'N1.3_Project_Listing'!$B$16:$B$829,$B145,'N1.3_Project_Listing'!$D$16:$D$829,$B141,'N1.3_Project_Listing'!$J$16:$J$829,AO$16,'N1.3_Project_Listing'!$G$16:$G$829,AG$15)</f>
        <v>0</v>
      </c>
      <c r="AP145" s="67">
        <f>SUMIFS('N1.3_Project_Listing'!$P$16:$P$829,'N1.3_Project_Listing'!$B$16:$B$829,$B145,'N1.3_Project_Listing'!$D$16:$D$829,$B141,'N1.3_Project_Listing'!$J$16:$J$829,AP$16,'N1.3_Project_Listing'!$G$16:$G$829,AG$15)</f>
        <v>0</v>
      </c>
      <c r="AQ145" s="67">
        <f>SUMIFS('N1.3_Project_Listing'!$P$16:$P$829,'N1.3_Project_Listing'!$B$16:$B$829,$B145,'N1.3_Project_Listing'!$D$16:$D$829,$B141,'N1.3_Project_Listing'!$J$16:$J$829,AQ$16,'N1.3_Project_Listing'!$G$16:$G$829,AG$15)</f>
        <v>0</v>
      </c>
      <c r="AR145" s="67">
        <f>SUMIFS('N1.3_Project_Listing'!$P$16:$P$829,'N1.3_Project_Listing'!$B$16:$B$829,$B145,'N1.3_Project_Listing'!$D$16:$D$829,$B141,'N1.3_Project_Listing'!$J$16:$J$829,AR$16,'N1.3_Project_Listing'!$G$16:$G$829,AG$15)</f>
        <v>0</v>
      </c>
      <c r="AS145" s="67">
        <f>SUMIFS('N1.3_Project_Listing'!$P$16:$P$829,'N1.3_Project_Listing'!$B$16:$B$829,$B145,'N1.3_Project_Listing'!$D$16:$D$829,$B141,'N1.3_Project_Listing'!$J$16:$J$829,AS$16,'N1.3_Project_Listing'!$G$16:$G$829,AG$15)</f>
        <v>0</v>
      </c>
      <c r="AT145" s="63">
        <f t="shared" si="244"/>
        <v>0</v>
      </c>
      <c r="AV145" s="158" t="str">
        <f t="shared" si="237"/>
        <v>Number of</v>
      </c>
      <c r="AW145" s="67">
        <f>SUMIFS('N1.3_Project_Listing'!$R$16:$R$829,'N1.3_Project_Listing'!$B$16:$B$829,$B145,'N1.3_Project_Listing'!$D$16:$D$829,$B141,'N1.3_Project_Listing'!$J$16:$J$829,AW$16,'N1.3_Project_Listing'!$G$16:$G$829,AV$15)</f>
        <v>0</v>
      </c>
      <c r="AX145" s="67">
        <f>SUMIFS('N1.3_Project_Listing'!$R$16:$R$829,'N1.3_Project_Listing'!$B$16:$B$829,$B145,'N1.3_Project_Listing'!$D$16:$D$829,$B141,'N1.3_Project_Listing'!$J$16:$J$829,AX$16,'N1.3_Project_Listing'!$G$16:$G$829,AV$15)</f>
        <v>0</v>
      </c>
      <c r="AY145" s="67">
        <f>SUMIFS('N1.3_Project_Listing'!$R$16:$R$829,'N1.3_Project_Listing'!$B$16:$B$829,$B145,'N1.3_Project_Listing'!$D$16:$D$829,$B141,'N1.3_Project_Listing'!$J$16:$J$829,AY$16,'N1.3_Project_Listing'!$G$16:$G$829,AV$15)</f>
        <v>0</v>
      </c>
      <c r="AZ145" s="67">
        <f>SUMIFS('N1.3_Project_Listing'!$R$16:$R$829,'N1.3_Project_Listing'!$B$16:$B$829,$B145,'N1.3_Project_Listing'!$D$16:$D$829,$B141,'N1.3_Project_Listing'!$J$16:$J$829,AZ$16,'N1.3_Project_Listing'!$G$16:$G$829,AV$15)</f>
        <v>0</v>
      </c>
      <c r="BA145" s="67">
        <f>SUMIFS('N1.3_Project_Listing'!$R$16:$R$829,'N1.3_Project_Listing'!$B$16:$B$829,$B145,'N1.3_Project_Listing'!$D$16:$D$829,$B141,'N1.3_Project_Listing'!$J$16:$J$829,BA$16,'N1.3_Project_Listing'!$G$16:$G$829,AV$15)</f>
        <v>0</v>
      </c>
      <c r="BB145" s="63">
        <f t="shared" si="245"/>
        <v>0</v>
      </c>
      <c r="BC145" s="116" t="s">
        <v>441</v>
      </c>
      <c r="BD145" s="67">
        <f>SUMIFS('N1.3_Project_Listing'!$P$16:$P$829,'N1.3_Project_Listing'!$B$16:$B$829,$B145,'N1.3_Project_Listing'!$D$16:$D$829,$B141,'N1.3_Project_Listing'!$J$16:$J$829,BD$16,'N1.3_Project_Listing'!$G$16:$G$829,AV$15)</f>
        <v>0</v>
      </c>
      <c r="BE145" s="67">
        <f>SUMIFS('N1.3_Project_Listing'!$P$16:$P$829,'N1.3_Project_Listing'!$B$16:$B$829,$B145,'N1.3_Project_Listing'!$D$16:$D$829,$B141,'N1.3_Project_Listing'!$J$16:$J$829,BE$16,'N1.3_Project_Listing'!$G$16:$G$829,AV$15)</f>
        <v>0</v>
      </c>
      <c r="BF145" s="67">
        <f>SUMIFS('N1.3_Project_Listing'!$P$16:$P$829,'N1.3_Project_Listing'!$B$16:$B$829,$B145,'N1.3_Project_Listing'!$D$16:$D$829,$B141,'N1.3_Project_Listing'!$J$16:$J$829,BF$16,'N1.3_Project_Listing'!$G$16:$G$829,AV$15)</f>
        <v>0</v>
      </c>
      <c r="BG145" s="67">
        <f>SUMIFS('N1.3_Project_Listing'!$P$16:$P$829,'N1.3_Project_Listing'!$B$16:$B$829,$B145,'N1.3_Project_Listing'!$D$16:$D$829,$B141,'N1.3_Project_Listing'!$J$16:$J$829,BG$16,'N1.3_Project_Listing'!$G$16:$G$829,AV$15)</f>
        <v>0</v>
      </c>
      <c r="BH145" s="67">
        <f>SUMIFS('N1.3_Project_Listing'!$P$16:$P$829,'N1.3_Project_Listing'!$B$16:$B$829,$B145,'N1.3_Project_Listing'!$D$16:$D$829,$B141,'N1.3_Project_Listing'!$J$16:$J$829,BH$16,'N1.3_Project_Listing'!$G$16:$G$829,AV$15)</f>
        <v>0</v>
      </c>
      <c r="BI145" s="63">
        <f t="shared" si="246"/>
        <v>0</v>
      </c>
      <c r="BK145" s="158" t="str">
        <f t="shared" si="238"/>
        <v>Number of</v>
      </c>
      <c r="BL145" s="67">
        <f>SUMIFS('N1.3_Project_Listing'!$R$16:$R$829,'N1.3_Project_Listing'!$B$16:$B$829,$B145,'N1.3_Project_Listing'!$D$16:$D$829,$B141,'N1.3_Project_Listing'!$J$16:$J$829,BL$16,'N1.3_Project_Listing'!$G$16:$G$829,BK$15)</f>
        <v>0</v>
      </c>
      <c r="BM145" s="67">
        <f>SUMIFS('N1.3_Project_Listing'!$R$16:$R$829,'N1.3_Project_Listing'!$B$16:$B$829,$B145,'N1.3_Project_Listing'!$D$16:$D$829,$B141,'N1.3_Project_Listing'!$J$16:$J$829,BM$16,'N1.3_Project_Listing'!$G$16:$G$829,BK$15)</f>
        <v>0</v>
      </c>
      <c r="BN145" s="67">
        <f>SUMIFS('N1.3_Project_Listing'!$R$16:$R$829,'N1.3_Project_Listing'!$B$16:$B$829,$B145,'N1.3_Project_Listing'!$D$16:$D$829,$B141,'N1.3_Project_Listing'!$J$16:$J$829,BN$16,'N1.3_Project_Listing'!$G$16:$G$829,BK$15)</f>
        <v>0</v>
      </c>
      <c r="BO145" s="67">
        <f>SUMIFS('N1.3_Project_Listing'!$R$16:$R$829,'N1.3_Project_Listing'!$B$16:$B$829,$B145,'N1.3_Project_Listing'!$D$16:$D$829,$B141,'N1.3_Project_Listing'!$J$16:$J$829,BO$16,'N1.3_Project_Listing'!$G$16:$G$829,BK$15)</f>
        <v>0</v>
      </c>
      <c r="BP145" s="67">
        <f>SUMIFS('N1.3_Project_Listing'!$R$16:$R$829,'N1.3_Project_Listing'!$B$16:$B$829,$B145,'N1.3_Project_Listing'!$D$16:$D$829,$B141,'N1.3_Project_Listing'!$J$16:$J$829,BP$16,'N1.3_Project_Listing'!$G$16:$G$829,BK$15)</f>
        <v>0</v>
      </c>
      <c r="BQ145" s="63">
        <f t="shared" si="247"/>
        <v>0</v>
      </c>
      <c r="BR145" s="116" t="s">
        <v>441</v>
      </c>
      <c r="BS145" s="67">
        <f>SUMIFS('N1.3_Project_Listing'!$P$16:$P$829,'N1.3_Project_Listing'!$B$16:$B$829,$B145,'N1.3_Project_Listing'!$D$16:$D$829,$B141,'N1.3_Project_Listing'!$J$16:$J$829,BS$16,'N1.3_Project_Listing'!$G$16:$G$829,BK$15)</f>
        <v>0</v>
      </c>
      <c r="BT145" s="67">
        <f>SUMIFS('N1.3_Project_Listing'!$P$16:$P$829,'N1.3_Project_Listing'!$B$16:$B$829,$B145,'N1.3_Project_Listing'!$D$16:$D$829,$B141,'N1.3_Project_Listing'!$J$16:$J$829,BT$16,'N1.3_Project_Listing'!$G$16:$G$829,BK$15)</f>
        <v>0</v>
      </c>
      <c r="BU145" s="67">
        <f>SUMIFS('N1.3_Project_Listing'!$P$16:$P$829,'N1.3_Project_Listing'!$B$16:$B$829,$B145,'N1.3_Project_Listing'!$D$16:$D$829,$B141,'N1.3_Project_Listing'!$J$16:$J$829,BU$16,'N1.3_Project_Listing'!$G$16:$G$829,BK$15)</f>
        <v>0</v>
      </c>
      <c r="BV145" s="67">
        <f>SUMIFS('N1.3_Project_Listing'!$P$16:$P$829,'N1.3_Project_Listing'!$B$16:$B$829,$B145,'N1.3_Project_Listing'!$D$16:$D$829,$B141,'N1.3_Project_Listing'!$J$16:$J$829,BV$16,'N1.3_Project_Listing'!$G$16:$G$829,BK$15)</f>
        <v>0</v>
      </c>
      <c r="BW145" s="67">
        <f>SUMIFS('N1.3_Project_Listing'!$P$16:$P$829,'N1.3_Project_Listing'!$B$16:$B$829,$B145,'N1.3_Project_Listing'!$D$16:$D$829,$B141,'N1.3_Project_Listing'!$J$16:$J$829,BW$16,'N1.3_Project_Listing'!$G$16:$G$829,BK$15)</f>
        <v>0</v>
      </c>
      <c r="BX145" s="63">
        <f t="shared" si="248"/>
        <v>0</v>
      </c>
    </row>
    <row r="146" spans="2:76">
      <c r="B146" s="132" t="str">
        <f t="shared" si="224"/>
        <v>Risers</v>
      </c>
      <c r="C146" s="158" t="str">
        <f t="shared" si="224"/>
        <v>Number of</v>
      </c>
      <c r="D146" s="63">
        <f t="shared" si="225"/>
        <v>0</v>
      </c>
      <c r="E146" s="63">
        <f t="shared" si="226"/>
        <v>0</v>
      </c>
      <c r="F146" s="63">
        <f t="shared" si="227"/>
        <v>0</v>
      </c>
      <c r="G146" s="63">
        <f t="shared" si="228"/>
        <v>0</v>
      </c>
      <c r="H146" s="63">
        <f t="shared" si="229"/>
        <v>0</v>
      </c>
      <c r="I146" s="63">
        <f t="shared" si="239"/>
        <v>0</v>
      </c>
      <c r="J146" s="116" t="s">
        <v>441</v>
      </c>
      <c r="K146" s="63">
        <f t="shared" si="230"/>
        <v>0</v>
      </c>
      <c r="L146" s="63">
        <f t="shared" si="231"/>
        <v>0</v>
      </c>
      <c r="M146" s="63">
        <f t="shared" si="232"/>
        <v>0</v>
      </c>
      <c r="N146" s="63">
        <f t="shared" si="233"/>
        <v>0</v>
      </c>
      <c r="O146" s="63">
        <f t="shared" si="234"/>
        <v>0</v>
      </c>
      <c r="P146" s="63">
        <f t="shared" si="240"/>
        <v>0</v>
      </c>
      <c r="R146" s="158" t="str">
        <f t="shared" si="235"/>
        <v>Number of</v>
      </c>
      <c r="S146" s="67">
        <f>SUMIFS('N1.3_Project_Listing'!$R$16:$R$829,'N1.3_Project_Listing'!$B$16:$B$829,$B146,'N1.3_Project_Listing'!$D$16:$D$829,$B141,'N1.3_Project_Listing'!$J$16:$J$829,S$16,'N1.3_Project_Listing'!$G$16:$G$829,R$15)</f>
        <v>0</v>
      </c>
      <c r="T146" s="67">
        <f>SUMIFS('N1.3_Project_Listing'!$R$16:$R$829,'N1.3_Project_Listing'!$B$16:$B$829,$B146,'N1.3_Project_Listing'!$D$16:$D$829,$B141,'N1.3_Project_Listing'!$J$16:$J$829,T$16,'N1.3_Project_Listing'!$G$16:$G$829,R$15)</f>
        <v>0</v>
      </c>
      <c r="U146" s="67">
        <f>SUMIFS('N1.3_Project_Listing'!$R$16:$R$829,'N1.3_Project_Listing'!$B$16:$B$829,$B146,'N1.3_Project_Listing'!$D$16:$D$829,$B141,'N1.3_Project_Listing'!$J$16:$J$829,U$16,'N1.3_Project_Listing'!$G$16:$G$829,R$15)</f>
        <v>0</v>
      </c>
      <c r="V146" s="67">
        <f>SUMIFS('N1.3_Project_Listing'!$R$16:$R$829,'N1.3_Project_Listing'!$B$16:$B$829,$B146,'N1.3_Project_Listing'!$D$16:$D$829,$B141,'N1.3_Project_Listing'!$J$16:$J$829,V$16,'N1.3_Project_Listing'!$G$16:$G$829,R$15)</f>
        <v>0</v>
      </c>
      <c r="W146" s="67">
        <f>SUMIFS('N1.3_Project_Listing'!$R$16:$R$829,'N1.3_Project_Listing'!$B$16:$B$829,$B146,'N1.3_Project_Listing'!$D$16:$D$829,$B141,'N1.3_Project_Listing'!$J$16:$J$829,W$16,'N1.3_Project_Listing'!$G$16:$G$829,R$15)</f>
        <v>0</v>
      </c>
      <c r="X146" s="63">
        <f t="shared" si="241"/>
        <v>0</v>
      </c>
      <c r="Y146" s="116" t="s">
        <v>441</v>
      </c>
      <c r="Z146" s="67">
        <f>SUMIFS('N1.3_Project_Listing'!$P$16:$P$829,'N1.3_Project_Listing'!$B$16:$B$829,$B146,'N1.3_Project_Listing'!$D$16:$D$829,$B141,'N1.3_Project_Listing'!$J$16:$J$829,Z$16,'N1.3_Project_Listing'!$G$16:$G$829,R$15)</f>
        <v>0</v>
      </c>
      <c r="AA146" s="67">
        <f>SUMIFS('N1.3_Project_Listing'!$P$16:$P$829,'N1.3_Project_Listing'!$B$16:$B$829,$B146,'N1.3_Project_Listing'!$D$16:$D$829,$B141,'N1.3_Project_Listing'!$J$16:$J$829,AA$16,'N1.3_Project_Listing'!$G$16:$G$829,R$15)</f>
        <v>0</v>
      </c>
      <c r="AB146" s="67">
        <f>SUMIFS('N1.3_Project_Listing'!$P$16:$P$829,'N1.3_Project_Listing'!$B$16:$B$829,$B146,'N1.3_Project_Listing'!$D$16:$D$829,$B141,'N1.3_Project_Listing'!$J$16:$J$829,AB$16,'N1.3_Project_Listing'!$G$16:$G$829,R$15)</f>
        <v>0</v>
      </c>
      <c r="AC146" s="67">
        <f>SUMIFS('N1.3_Project_Listing'!$P$16:$P$829,'N1.3_Project_Listing'!$B$16:$B$829,$B146,'N1.3_Project_Listing'!$D$16:$D$829,$B141,'N1.3_Project_Listing'!$J$16:$J$829,AC$16,'N1.3_Project_Listing'!$G$16:$G$829,R$15)</f>
        <v>0</v>
      </c>
      <c r="AD146" s="67">
        <f>SUMIFS('N1.3_Project_Listing'!$P$16:$P$829,'N1.3_Project_Listing'!$B$16:$B$829,$B146,'N1.3_Project_Listing'!$D$16:$D$829,$B141,'N1.3_Project_Listing'!$J$16:$J$829,AD$16,'N1.3_Project_Listing'!$G$16:$G$829,R$15)</f>
        <v>0</v>
      </c>
      <c r="AE146" s="63">
        <f t="shared" si="242"/>
        <v>0</v>
      </c>
      <c r="AG146" s="158" t="str">
        <f t="shared" si="236"/>
        <v>Number of</v>
      </c>
      <c r="AH146" s="67">
        <f>SUMIFS('N1.3_Project_Listing'!$R$16:$R$829,'N1.3_Project_Listing'!$B$16:$B$829,$B146,'N1.3_Project_Listing'!$D$16:$D$829,$B141,'N1.3_Project_Listing'!$J$16:$J$829,AH$16,'N1.3_Project_Listing'!$G$16:$G$829,AG$15)</f>
        <v>0</v>
      </c>
      <c r="AI146" s="67">
        <f>SUMIFS('N1.3_Project_Listing'!$R$16:$R$829,'N1.3_Project_Listing'!$B$16:$B$829,$B146,'N1.3_Project_Listing'!$D$16:$D$829,$B141,'N1.3_Project_Listing'!$J$16:$J$829,AI$16,'N1.3_Project_Listing'!$G$16:$G$829,AG$15)</f>
        <v>0</v>
      </c>
      <c r="AJ146" s="67">
        <f>SUMIFS('N1.3_Project_Listing'!$R$16:$R$829,'N1.3_Project_Listing'!$B$16:$B$829,$B146,'N1.3_Project_Listing'!$D$16:$D$829,$B141,'N1.3_Project_Listing'!$J$16:$J$829,AJ$16,'N1.3_Project_Listing'!$G$16:$G$829,AG$15)</f>
        <v>0</v>
      </c>
      <c r="AK146" s="67">
        <f>SUMIFS('N1.3_Project_Listing'!$R$16:$R$829,'N1.3_Project_Listing'!$B$16:$B$829,$B146,'N1.3_Project_Listing'!$D$16:$D$829,$B141,'N1.3_Project_Listing'!$J$16:$J$829,AK$16,'N1.3_Project_Listing'!$G$16:$G$829,AG$15)</f>
        <v>0</v>
      </c>
      <c r="AL146" s="67">
        <f>SUMIFS('N1.3_Project_Listing'!$R$16:$R$829,'N1.3_Project_Listing'!$B$16:$B$829,$B146,'N1.3_Project_Listing'!$D$16:$D$829,$B141,'N1.3_Project_Listing'!$J$16:$J$829,AL$16,'N1.3_Project_Listing'!$G$16:$G$829,AG$15)</f>
        <v>0</v>
      </c>
      <c r="AM146" s="63">
        <f t="shared" si="243"/>
        <v>0</v>
      </c>
      <c r="AN146" s="116" t="s">
        <v>441</v>
      </c>
      <c r="AO146" s="67">
        <f>SUMIFS('N1.3_Project_Listing'!$P$16:$P$829,'N1.3_Project_Listing'!$B$16:$B$829,$B146,'N1.3_Project_Listing'!$D$16:$D$829,$B141,'N1.3_Project_Listing'!$J$16:$J$829,AO$16,'N1.3_Project_Listing'!$G$16:$G$829,AG$15)</f>
        <v>0</v>
      </c>
      <c r="AP146" s="67">
        <f>SUMIFS('N1.3_Project_Listing'!$P$16:$P$829,'N1.3_Project_Listing'!$B$16:$B$829,$B146,'N1.3_Project_Listing'!$D$16:$D$829,$B141,'N1.3_Project_Listing'!$J$16:$J$829,AP$16,'N1.3_Project_Listing'!$G$16:$G$829,AG$15)</f>
        <v>0</v>
      </c>
      <c r="AQ146" s="67">
        <f>SUMIFS('N1.3_Project_Listing'!$P$16:$P$829,'N1.3_Project_Listing'!$B$16:$B$829,$B146,'N1.3_Project_Listing'!$D$16:$D$829,$B141,'N1.3_Project_Listing'!$J$16:$J$829,AQ$16,'N1.3_Project_Listing'!$G$16:$G$829,AG$15)</f>
        <v>0</v>
      </c>
      <c r="AR146" s="67">
        <f>SUMIFS('N1.3_Project_Listing'!$P$16:$P$829,'N1.3_Project_Listing'!$B$16:$B$829,$B146,'N1.3_Project_Listing'!$D$16:$D$829,$B141,'N1.3_Project_Listing'!$J$16:$J$829,AR$16,'N1.3_Project_Listing'!$G$16:$G$829,AG$15)</f>
        <v>0</v>
      </c>
      <c r="AS146" s="67">
        <f>SUMIFS('N1.3_Project_Listing'!$P$16:$P$829,'N1.3_Project_Listing'!$B$16:$B$829,$B146,'N1.3_Project_Listing'!$D$16:$D$829,$B141,'N1.3_Project_Listing'!$J$16:$J$829,AS$16,'N1.3_Project_Listing'!$G$16:$G$829,AG$15)</f>
        <v>0</v>
      </c>
      <c r="AT146" s="63">
        <f t="shared" si="244"/>
        <v>0</v>
      </c>
      <c r="AV146" s="158" t="str">
        <f t="shared" si="237"/>
        <v>Number of</v>
      </c>
      <c r="AW146" s="67">
        <f>SUMIFS('N1.3_Project_Listing'!$R$16:$R$829,'N1.3_Project_Listing'!$B$16:$B$829,$B146,'N1.3_Project_Listing'!$D$16:$D$829,$B141,'N1.3_Project_Listing'!$J$16:$J$829,AW$16,'N1.3_Project_Listing'!$G$16:$G$829,AV$15)</f>
        <v>0</v>
      </c>
      <c r="AX146" s="67">
        <f>SUMIFS('N1.3_Project_Listing'!$R$16:$R$829,'N1.3_Project_Listing'!$B$16:$B$829,$B146,'N1.3_Project_Listing'!$D$16:$D$829,$B141,'N1.3_Project_Listing'!$J$16:$J$829,AX$16,'N1.3_Project_Listing'!$G$16:$G$829,AV$15)</f>
        <v>0</v>
      </c>
      <c r="AY146" s="67">
        <f>SUMIFS('N1.3_Project_Listing'!$R$16:$R$829,'N1.3_Project_Listing'!$B$16:$B$829,$B146,'N1.3_Project_Listing'!$D$16:$D$829,$B141,'N1.3_Project_Listing'!$J$16:$J$829,AY$16,'N1.3_Project_Listing'!$G$16:$G$829,AV$15)</f>
        <v>0</v>
      </c>
      <c r="AZ146" s="67">
        <f>SUMIFS('N1.3_Project_Listing'!$R$16:$R$829,'N1.3_Project_Listing'!$B$16:$B$829,$B146,'N1.3_Project_Listing'!$D$16:$D$829,$B141,'N1.3_Project_Listing'!$J$16:$J$829,AZ$16,'N1.3_Project_Listing'!$G$16:$G$829,AV$15)</f>
        <v>0</v>
      </c>
      <c r="BA146" s="67">
        <f>SUMIFS('N1.3_Project_Listing'!$R$16:$R$829,'N1.3_Project_Listing'!$B$16:$B$829,$B146,'N1.3_Project_Listing'!$D$16:$D$829,$B141,'N1.3_Project_Listing'!$J$16:$J$829,BA$16,'N1.3_Project_Listing'!$G$16:$G$829,AV$15)</f>
        <v>0</v>
      </c>
      <c r="BB146" s="63">
        <f t="shared" si="245"/>
        <v>0</v>
      </c>
      <c r="BC146" s="116" t="s">
        <v>441</v>
      </c>
      <c r="BD146" s="67">
        <f>SUMIFS('N1.3_Project_Listing'!$P$16:$P$829,'N1.3_Project_Listing'!$B$16:$B$829,$B146,'N1.3_Project_Listing'!$D$16:$D$829,$B141,'N1.3_Project_Listing'!$J$16:$J$829,BD$16,'N1.3_Project_Listing'!$G$16:$G$829,AV$15)</f>
        <v>0</v>
      </c>
      <c r="BE146" s="67">
        <f>SUMIFS('N1.3_Project_Listing'!$P$16:$P$829,'N1.3_Project_Listing'!$B$16:$B$829,$B146,'N1.3_Project_Listing'!$D$16:$D$829,$B141,'N1.3_Project_Listing'!$J$16:$J$829,BE$16,'N1.3_Project_Listing'!$G$16:$G$829,AV$15)</f>
        <v>0</v>
      </c>
      <c r="BF146" s="67">
        <f>SUMIFS('N1.3_Project_Listing'!$P$16:$P$829,'N1.3_Project_Listing'!$B$16:$B$829,$B146,'N1.3_Project_Listing'!$D$16:$D$829,$B141,'N1.3_Project_Listing'!$J$16:$J$829,BF$16,'N1.3_Project_Listing'!$G$16:$G$829,AV$15)</f>
        <v>0</v>
      </c>
      <c r="BG146" s="67">
        <f>SUMIFS('N1.3_Project_Listing'!$P$16:$P$829,'N1.3_Project_Listing'!$B$16:$B$829,$B146,'N1.3_Project_Listing'!$D$16:$D$829,$B141,'N1.3_Project_Listing'!$J$16:$J$829,BG$16,'N1.3_Project_Listing'!$G$16:$G$829,AV$15)</f>
        <v>0</v>
      </c>
      <c r="BH146" s="67">
        <f>SUMIFS('N1.3_Project_Listing'!$P$16:$P$829,'N1.3_Project_Listing'!$B$16:$B$829,$B146,'N1.3_Project_Listing'!$D$16:$D$829,$B141,'N1.3_Project_Listing'!$J$16:$J$829,BH$16,'N1.3_Project_Listing'!$G$16:$G$829,AV$15)</f>
        <v>0</v>
      </c>
      <c r="BI146" s="63">
        <f t="shared" si="246"/>
        <v>0</v>
      </c>
      <c r="BK146" s="158" t="str">
        <f t="shared" si="238"/>
        <v>Number of</v>
      </c>
      <c r="BL146" s="67">
        <f>SUMIFS('N1.3_Project_Listing'!$R$16:$R$829,'N1.3_Project_Listing'!$B$16:$B$829,$B146,'N1.3_Project_Listing'!$D$16:$D$829,$B141,'N1.3_Project_Listing'!$J$16:$J$829,BL$16,'N1.3_Project_Listing'!$G$16:$G$829,BK$15)</f>
        <v>0</v>
      </c>
      <c r="BM146" s="67">
        <f>SUMIFS('N1.3_Project_Listing'!$R$16:$R$829,'N1.3_Project_Listing'!$B$16:$B$829,$B146,'N1.3_Project_Listing'!$D$16:$D$829,$B141,'N1.3_Project_Listing'!$J$16:$J$829,BM$16,'N1.3_Project_Listing'!$G$16:$G$829,BK$15)</f>
        <v>0</v>
      </c>
      <c r="BN146" s="67">
        <f>SUMIFS('N1.3_Project_Listing'!$R$16:$R$829,'N1.3_Project_Listing'!$B$16:$B$829,$B146,'N1.3_Project_Listing'!$D$16:$D$829,$B141,'N1.3_Project_Listing'!$J$16:$J$829,BN$16,'N1.3_Project_Listing'!$G$16:$G$829,BK$15)</f>
        <v>0</v>
      </c>
      <c r="BO146" s="67">
        <f>SUMIFS('N1.3_Project_Listing'!$R$16:$R$829,'N1.3_Project_Listing'!$B$16:$B$829,$B146,'N1.3_Project_Listing'!$D$16:$D$829,$B141,'N1.3_Project_Listing'!$J$16:$J$829,BO$16,'N1.3_Project_Listing'!$G$16:$G$829,BK$15)</f>
        <v>0</v>
      </c>
      <c r="BP146" s="67">
        <f>SUMIFS('N1.3_Project_Listing'!$R$16:$R$829,'N1.3_Project_Listing'!$B$16:$B$829,$B146,'N1.3_Project_Listing'!$D$16:$D$829,$B141,'N1.3_Project_Listing'!$J$16:$J$829,BP$16,'N1.3_Project_Listing'!$G$16:$G$829,BK$15)</f>
        <v>0</v>
      </c>
      <c r="BQ146" s="63">
        <f t="shared" si="247"/>
        <v>0</v>
      </c>
      <c r="BR146" s="116" t="s">
        <v>441</v>
      </c>
      <c r="BS146" s="67">
        <f>SUMIFS('N1.3_Project_Listing'!$P$16:$P$829,'N1.3_Project_Listing'!$B$16:$B$829,$B146,'N1.3_Project_Listing'!$D$16:$D$829,$B141,'N1.3_Project_Listing'!$J$16:$J$829,BS$16,'N1.3_Project_Listing'!$G$16:$G$829,BK$15)</f>
        <v>0</v>
      </c>
      <c r="BT146" s="67">
        <f>SUMIFS('N1.3_Project_Listing'!$P$16:$P$829,'N1.3_Project_Listing'!$B$16:$B$829,$B146,'N1.3_Project_Listing'!$D$16:$D$829,$B141,'N1.3_Project_Listing'!$J$16:$J$829,BT$16,'N1.3_Project_Listing'!$G$16:$G$829,BK$15)</f>
        <v>0</v>
      </c>
      <c r="BU146" s="67">
        <f>SUMIFS('N1.3_Project_Listing'!$P$16:$P$829,'N1.3_Project_Listing'!$B$16:$B$829,$B146,'N1.3_Project_Listing'!$D$16:$D$829,$B141,'N1.3_Project_Listing'!$J$16:$J$829,BU$16,'N1.3_Project_Listing'!$G$16:$G$829,BK$15)</f>
        <v>0</v>
      </c>
      <c r="BV146" s="67">
        <f>SUMIFS('N1.3_Project_Listing'!$P$16:$P$829,'N1.3_Project_Listing'!$B$16:$B$829,$B146,'N1.3_Project_Listing'!$D$16:$D$829,$B141,'N1.3_Project_Listing'!$J$16:$J$829,BV$16,'N1.3_Project_Listing'!$G$16:$G$829,BK$15)</f>
        <v>0</v>
      </c>
      <c r="BW146" s="67">
        <f>SUMIFS('N1.3_Project_Listing'!$P$16:$P$829,'N1.3_Project_Listing'!$B$16:$B$829,$B146,'N1.3_Project_Listing'!$D$16:$D$829,$B141,'N1.3_Project_Listing'!$J$16:$J$829,BW$16,'N1.3_Project_Listing'!$G$16:$G$829,BK$15)</f>
        <v>0</v>
      </c>
      <c r="BX146" s="63">
        <f t="shared" si="248"/>
        <v>0</v>
      </c>
    </row>
    <row r="147" spans="2:76">
      <c r="B147" s="132" t="str">
        <f t="shared" si="224"/>
        <v>Governors</v>
      </c>
      <c r="C147" s="158" t="str">
        <f t="shared" si="224"/>
        <v>Number of</v>
      </c>
      <c r="D147" s="63">
        <f t="shared" si="225"/>
        <v>86</v>
      </c>
      <c r="E147" s="63">
        <f t="shared" si="226"/>
        <v>92</v>
      </c>
      <c r="F147" s="63">
        <f t="shared" si="227"/>
        <v>91</v>
      </c>
      <c r="G147" s="63">
        <f t="shared" si="228"/>
        <v>89</v>
      </c>
      <c r="H147" s="63">
        <f t="shared" si="229"/>
        <v>90</v>
      </c>
      <c r="I147" s="63">
        <f t="shared" si="239"/>
        <v>448</v>
      </c>
      <c r="J147" s="116" t="s">
        <v>441</v>
      </c>
      <c r="K147" s="63">
        <f t="shared" si="230"/>
        <v>5.5541545047090972</v>
      </c>
      <c r="L147" s="63">
        <f t="shared" si="231"/>
        <v>2.4437007974939333</v>
      </c>
      <c r="M147" s="63">
        <f t="shared" si="232"/>
        <v>0.89431590287069773</v>
      </c>
      <c r="N147" s="63">
        <f t="shared" si="233"/>
        <v>0.66600703402752304</v>
      </c>
      <c r="O147" s="63">
        <f t="shared" si="234"/>
        <v>0.62113570273284191</v>
      </c>
      <c r="P147" s="63">
        <f t="shared" si="240"/>
        <v>10.179313941834092</v>
      </c>
      <c r="R147" s="158" t="str">
        <f t="shared" si="235"/>
        <v>Number of</v>
      </c>
      <c r="S147" s="67">
        <f>SUMIFS('N1.3_Project_Listing'!$R$16:$R$829,'N1.3_Project_Listing'!$B$16:$B$829,$B147,'N1.3_Project_Listing'!$D$16:$D$829,$B141,'N1.3_Project_Listing'!$J$16:$J$829,S$16,'N1.3_Project_Listing'!$G$16:$G$829,R$15)</f>
        <v>84</v>
      </c>
      <c r="T147" s="67">
        <f>SUMIFS('N1.3_Project_Listing'!$R$16:$R$829,'N1.3_Project_Listing'!$B$16:$B$829,$B147,'N1.3_Project_Listing'!$D$16:$D$829,$B141,'N1.3_Project_Listing'!$J$16:$J$829,T$16,'N1.3_Project_Listing'!$G$16:$G$829,R$15)</f>
        <v>83</v>
      </c>
      <c r="U147" s="67">
        <f>SUMIFS('N1.3_Project_Listing'!$R$16:$R$829,'N1.3_Project_Listing'!$B$16:$B$829,$B147,'N1.3_Project_Listing'!$D$16:$D$829,$B141,'N1.3_Project_Listing'!$J$16:$J$829,U$16,'N1.3_Project_Listing'!$G$16:$G$829,R$15)</f>
        <v>84</v>
      </c>
      <c r="V147" s="67">
        <f>SUMIFS('N1.3_Project_Listing'!$R$16:$R$829,'N1.3_Project_Listing'!$B$16:$B$829,$B147,'N1.3_Project_Listing'!$D$16:$D$829,$B141,'N1.3_Project_Listing'!$J$16:$J$829,V$16,'N1.3_Project_Listing'!$G$16:$G$829,R$15)</f>
        <v>85</v>
      </c>
      <c r="W147" s="67">
        <f>SUMIFS('N1.3_Project_Listing'!$R$16:$R$829,'N1.3_Project_Listing'!$B$16:$B$829,$B147,'N1.3_Project_Listing'!$D$16:$D$829,$B141,'N1.3_Project_Listing'!$J$16:$J$829,W$16,'N1.3_Project_Listing'!$G$16:$G$829,R$15)</f>
        <v>84</v>
      </c>
      <c r="X147" s="63">
        <f t="shared" si="241"/>
        <v>420</v>
      </c>
      <c r="Y147" s="116" t="s">
        <v>441</v>
      </c>
      <c r="Z147" s="67">
        <f>SUMIFS('N1.3_Project_Listing'!$P$16:$P$829,'N1.3_Project_Listing'!$B$16:$B$829,$B147,'N1.3_Project_Listing'!$D$16:$D$829,$B141,'N1.3_Project_Listing'!$J$16:$J$829,Z$16,'N1.3_Project_Listing'!$G$16:$G$829,R$15)</f>
        <v>5.5533127208023476</v>
      </c>
      <c r="AA147" s="67">
        <f>SUMIFS('N1.3_Project_Listing'!$P$16:$P$829,'N1.3_Project_Listing'!$B$16:$B$829,$B147,'N1.3_Project_Listing'!$D$16:$D$829,$B141,'N1.3_Project_Listing'!$J$16:$J$829,AA$16,'N1.3_Project_Listing'!$G$16:$G$829,R$15)</f>
        <v>2.439871594291851</v>
      </c>
      <c r="AB147" s="67">
        <f>SUMIFS('N1.3_Project_Listing'!$P$16:$P$829,'N1.3_Project_Listing'!$B$16:$B$829,$B147,'N1.3_Project_Listing'!$D$16:$D$829,$B141,'N1.3_Project_Listing'!$J$16:$J$829,AB$16,'N1.3_Project_Listing'!$G$16:$G$829,R$15)</f>
        <v>0.89200676140995705</v>
      </c>
      <c r="AC147" s="67">
        <f>SUMIFS('N1.3_Project_Listing'!$P$16:$P$829,'N1.3_Project_Listing'!$B$16:$B$829,$B147,'N1.3_Project_Listing'!$D$16:$D$829,$B141,'N1.3_Project_Listing'!$J$16:$J$829,AC$16,'N1.3_Project_Listing'!$G$16:$G$829,R$15)</f>
        <v>0.66465984620724128</v>
      </c>
      <c r="AD147" s="67">
        <f>SUMIFS('N1.3_Project_Listing'!$P$16:$P$829,'N1.3_Project_Listing'!$B$16:$B$829,$B147,'N1.3_Project_Listing'!$D$16:$D$829,$B141,'N1.3_Project_Listing'!$J$16:$J$829,AD$16,'N1.3_Project_Listing'!$G$16:$G$829,R$15)</f>
        <v>0.61882120353189951</v>
      </c>
      <c r="AE147" s="63">
        <f t="shared" si="242"/>
        <v>10.168672126243298</v>
      </c>
      <c r="AG147" s="158" t="str">
        <f t="shared" si="236"/>
        <v>Number of</v>
      </c>
      <c r="AH147" s="67">
        <f>SUMIFS('N1.3_Project_Listing'!$R$16:$R$829,'N1.3_Project_Listing'!$B$16:$B$829,$B147,'N1.3_Project_Listing'!$D$16:$D$829,$B141,'N1.3_Project_Listing'!$J$16:$J$829,AH$16,'N1.3_Project_Listing'!$G$16:$G$829,AG$15)</f>
        <v>2</v>
      </c>
      <c r="AI147" s="67">
        <f>SUMIFS('N1.3_Project_Listing'!$R$16:$R$829,'N1.3_Project_Listing'!$B$16:$B$829,$B147,'N1.3_Project_Listing'!$D$16:$D$829,$B141,'N1.3_Project_Listing'!$J$16:$J$829,AI$16,'N1.3_Project_Listing'!$G$16:$G$829,AG$15)</f>
        <v>9</v>
      </c>
      <c r="AJ147" s="67">
        <f>SUMIFS('N1.3_Project_Listing'!$R$16:$R$829,'N1.3_Project_Listing'!$B$16:$B$829,$B147,'N1.3_Project_Listing'!$D$16:$D$829,$B141,'N1.3_Project_Listing'!$J$16:$J$829,AJ$16,'N1.3_Project_Listing'!$G$16:$G$829,AG$15)</f>
        <v>7</v>
      </c>
      <c r="AK147" s="67">
        <f>SUMIFS('N1.3_Project_Listing'!$R$16:$R$829,'N1.3_Project_Listing'!$B$16:$B$829,$B147,'N1.3_Project_Listing'!$D$16:$D$829,$B141,'N1.3_Project_Listing'!$J$16:$J$829,AK$16,'N1.3_Project_Listing'!$G$16:$G$829,AG$15)</f>
        <v>4</v>
      </c>
      <c r="AL147" s="67">
        <f>SUMIFS('N1.3_Project_Listing'!$R$16:$R$829,'N1.3_Project_Listing'!$B$16:$B$829,$B147,'N1.3_Project_Listing'!$D$16:$D$829,$B141,'N1.3_Project_Listing'!$J$16:$J$829,AL$16,'N1.3_Project_Listing'!$G$16:$G$829,AG$15)</f>
        <v>6</v>
      </c>
      <c r="AM147" s="63">
        <f t="shared" si="243"/>
        <v>28</v>
      </c>
      <c r="AN147" s="116" t="s">
        <v>441</v>
      </c>
      <c r="AO147" s="67">
        <f>SUMIFS('N1.3_Project_Listing'!$P$16:$P$829,'N1.3_Project_Listing'!$B$16:$B$829,$B147,'N1.3_Project_Listing'!$D$16:$D$829,$B141,'N1.3_Project_Listing'!$J$16:$J$829,AO$16,'N1.3_Project_Listing'!$G$16:$G$829,AG$15)</f>
        <v>8.4178390674961065E-4</v>
      </c>
      <c r="AP147" s="67">
        <f>SUMIFS('N1.3_Project_Listing'!$P$16:$P$829,'N1.3_Project_Listing'!$B$16:$B$829,$B147,'N1.3_Project_Listing'!$D$16:$D$829,$B141,'N1.3_Project_Listing'!$J$16:$J$829,AP$16,'N1.3_Project_Listing'!$G$16:$G$829,AG$15)</f>
        <v>3.8292032020822288E-3</v>
      </c>
      <c r="AQ147" s="67">
        <f>SUMIFS('N1.3_Project_Listing'!$P$16:$P$829,'N1.3_Project_Listing'!$B$16:$B$829,$B147,'N1.3_Project_Listing'!$D$16:$D$829,$B141,'N1.3_Project_Listing'!$J$16:$J$829,AQ$16,'N1.3_Project_Listing'!$G$16:$G$829,AG$15)</f>
        <v>2.3091414607407158E-3</v>
      </c>
      <c r="AR147" s="67">
        <f>SUMIFS('N1.3_Project_Listing'!$P$16:$P$829,'N1.3_Project_Listing'!$B$16:$B$829,$B147,'N1.3_Project_Listing'!$D$16:$D$829,$B141,'N1.3_Project_Listing'!$J$16:$J$829,AR$16,'N1.3_Project_Listing'!$G$16:$G$829,AG$15)</f>
        <v>1.3471878202818081E-3</v>
      </c>
      <c r="AS147" s="67">
        <f>SUMIFS('N1.3_Project_Listing'!$P$16:$P$829,'N1.3_Project_Listing'!$B$16:$B$829,$B147,'N1.3_Project_Listing'!$D$16:$D$829,$B141,'N1.3_Project_Listing'!$J$16:$J$829,AS$16,'N1.3_Project_Listing'!$G$16:$G$829,AG$15)</f>
        <v>2.3144992009423832E-3</v>
      </c>
      <c r="AT147" s="63">
        <f t="shared" si="244"/>
        <v>1.0641815590796746E-2</v>
      </c>
      <c r="AV147" s="158" t="str">
        <f t="shared" si="237"/>
        <v>Number of</v>
      </c>
      <c r="AW147" s="67">
        <f>SUMIFS('N1.3_Project_Listing'!$R$16:$R$829,'N1.3_Project_Listing'!$B$16:$B$829,$B147,'N1.3_Project_Listing'!$D$16:$D$829,$B141,'N1.3_Project_Listing'!$J$16:$J$829,AW$16,'N1.3_Project_Listing'!$G$16:$G$829,AV$15)</f>
        <v>0</v>
      </c>
      <c r="AX147" s="67">
        <f>SUMIFS('N1.3_Project_Listing'!$R$16:$R$829,'N1.3_Project_Listing'!$B$16:$B$829,$B147,'N1.3_Project_Listing'!$D$16:$D$829,$B141,'N1.3_Project_Listing'!$J$16:$J$829,AX$16,'N1.3_Project_Listing'!$G$16:$G$829,AV$15)</f>
        <v>0</v>
      </c>
      <c r="AY147" s="67">
        <f>SUMIFS('N1.3_Project_Listing'!$R$16:$R$829,'N1.3_Project_Listing'!$B$16:$B$829,$B147,'N1.3_Project_Listing'!$D$16:$D$829,$B141,'N1.3_Project_Listing'!$J$16:$J$829,AY$16,'N1.3_Project_Listing'!$G$16:$G$829,AV$15)</f>
        <v>0</v>
      </c>
      <c r="AZ147" s="67">
        <f>SUMIFS('N1.3_Project_Listing'!$R$16:$R$829,'N1.3_Project_Listing'!$B$16:$B$829,$B147,'N1.3_Project_Listing'!$D$16:$D$829,$B141,'N1.3_Project_Listing'!$J$16:$J$829,AZ$16,'N1.3_Project_Listing'!$G$16:$G$829,AV$15)</f>
        <v>0</v>
      </c>
      <c r="BA147" s="67">
        <f>SUMIFS('N1.3_Project_Listing'!$R$16:$R$829,'N1.3_Project_Listing'!$B$16:$B$829,$B147,'N1.3_Project_Listing'!$D$16:$D$829,$B141,'N1.3_Project_Listing'!$J$16:$J$829,BA$16,'N1.3_Project_Listing'!$G$16:$G$829,AV$15)</f>
        <v>0</v>
      </c>
      <c r="BB147" s="63">
        <f t="shared" si="245"/>
        <v>0</v>
      </c>
      <c r="BC147" s="116" t="s">
        <v>441</v>
      </c>
      <c r="BD147" s="67">
        <f>SUMIFS('N1.3_Project_Listing'!$P$16:$P$829,'N1.3_Project_Listing'!$B$16:$B$829,$B147,'N1.3_Project_Listing'!$D$16:$D$829,$B141,'N1.3_Project_Listing'!$J$16:$J$829,BD$16,'N1.3_Project_Listing'!$G$16:$G$829,AV$15)</f>
        <v>0</v>
      </c>
      <c r="BE147" s="67">
        <f>SUMIFS('N1.3_Project_Listing'!$P$16:$P$829,'N1.3_Project_Listing'!$B$16:$B$829,$B147,'N1.3_Project_Listing'!$D$16:$D$829,$B141,'N1.3_Project_Listing'!$J$16:$J$829,BE$16,'N1.3_Project_Listing'!$G$16:$G$829,AV$15)</f>
        <v>0</v>
      </c>
      <c r="BF147" s="67">
        <f>SUMIFS('N1.3_Project_Listing'!$P$16:$P$829,'N1.3_Project_Listing'!$B$16:$B$829,$B147,'N1.3_Project_Listing'!$D$16:$D$829,$B141,'N1.3_Project_Listing'!$J$16:$J$829,BF$16,'N1.3_Project_Listing'!$G$16:$G$829,AV$15)</f>
        <v>0</v>
      </c>
      <c r="BG147" s="67">
        <f>SUMIFS('N1.3_Project_Listing'!$P$16:$P$829,'N1.3_Project_Listing'!$B$16:$B$829,$B147,'N1.3_Project_Listing'!$D$16:$D$829,$B141,'N1.3_Project_Listing'!$J$16:$J$829,BG$16,'N1.3_Project_Listing'!$G$16:$G$829,AV$15)</f>
        <v>0</v>
      </c>
      <c r="BH147" s="67">
        <f>SUMIFS('N1.3_Project_Listing'!$P$16:$P$829,'N1.3_Project_Listing'!$B$16:$B$829,$B147,'N1.3_Project_Listing'!$D$16:$D$829,$B141,'N1.3_Project_Listing'!$J$16:$J$829,BH$16,'N1.3_Project_Listing'!$G$16:$G$829,AV$15)</f>
        <v>0</v>
      </c>
      <c r="BI147" s="63">
        <f t="shared" si="246"/>
        <v>0</v>
      </c>
      <c r="BK147" s="158" t="str">
        <f t="shared" si="238"/>
        <v>Number of</v>
      </c>
      <c r="BL147" s="67">
        <f>SUMIFS('N1.3_Project_Listing'!$R$16:$R$829,'N1.3_Project_Listing'!$B$16:$B$829,$B147,'N1.3_Project_Listing'!$D$16:$D$829,$B141,'N1.3_Project_Listing'!$J$16:$J$829,BL$16,'N1.3_Project_Listing'!$G$16:$G$829,BK$15)</f>
        <v>0</v>
      </c>
      <c r="BM147" s="67">
        <f>SUMIFS('N1.3_Project_Listing'!$R$16:$R$829,'N1.3_Project_Listing'!$B$16:$B$829,$B147,'N1.3_Project_Listing'!$D$16:$D$829,$B141,'N1.3_Project_Listing'!$J$16:$J$829,BM$16,'N1.3_Project_Listing'!$G$16:$G$829,BK$15)</f>
        <v>0</v>
      </c>
      <c r="BN147" s="67">
        <f>SUMIFS('N1.3_Project_Listing'!$R$16:$R$829,'N1.3_Project_Listing'!$B$16:$B$829,$B147,'N1.3_Project_Listing'!$D$16:$D$829,$B141,'N1.3_Project_Listing'!$J$16:$J$829,BN$16,'N1.3_Project_Listing'!$G$16:$G$829,BK$15)</f>
        <v>0</v>
      </c>
      <c r="BO147" s="67">
        <f>SUMIFS('N1.3_Project_Listing'!$R$16:$R$829,'N1.3_Project_Listing'!$B$16:$B$829,$B147,'N1.3_Project_Listing'!$D$16:$D$829,$B141,'N1.3_Project_Listing'!$J$16:$J$829,BO$16,'N1.3_Project_Listing'!$G$16:$G$829,BK$15)</f>
        <v>0</v>
      </c>
      <c r="BP147" s="67">
        <f>SUMIFS('N1.3_Project_Listing'!$R$16:$R$829,'N1.3_Project_Listing'!$B$16:$B$829,$B147,'N1.3_Project_Listing'!$D$16:$D$829,$B141,'N1.3_Project_Listing'!$J$16:$J$829,BP$16,'N1.3_Project_Listing'!$G$16:$G$829,BK$15)</f>
        <v>0</v>
      </c>
      <c r="BQ147" s="63">
        <f t="shared" si="247"/>
        <v>0</v>
      </c>
      <c r="BR147" s="116" t="s">
        <v>441</v>
      </c>
      <c r="BS147" s="67">
        <f>SUMIFS('N1.3_Project_Listing'!$P$16:$P$829,'N1.3_Project_Listing'!$B$16:$B$829,$B147,'N1.3_Project_Listing'!$D$16:$D$829,$B141,'N1.3_Project_Listing'!$J$16:$J$829,BS$16,'N1.3_Project_Listing'!$G$16:$G$829,BK$15)</f>
        <v>0</v>
      </c>
      <c r="BT147" s="67">
        <f>SUMIFS('N1.3_Project_Listing'!$P$16:$P$829,'N1.3_Project_Listing'!$B$16:$B$829,$B147,'N1.3_Project_Listing'!$D$16:$D$829,$B141,'N1.3_Project_Listing'!$J$16:$J$829,BT$16,'N1.3_Project_Listing'!$G$16:$G$829,BK$15)</f>
        <v>0</v>
      </c>
      <c r="BU147" s="67">
        <f>SUMIFS('N1.3_Project_Listing'!$P$16:$P$829,'N1.3_Project_Listing'!$B$16:$B$829,$B147,'N1.3_Project_Listing'!$D$16:$D$829,$B141,'N1.3_Project_Listing'!$J$16:$J$829,BU$16,'N1.3_Project_Listing'!$G$16:$G$829,BK$15)</f>
        <v>0</v>
      </c>
      <c r="BV147" s="67">
        <f>SUMIFS('N1.3_Project_Listing'!$P$16:$P$829,'N1.3_Project_Listing'!$B$16:$B$829,$B147,'N1.3_Project_Listing'!$D$16:$D$829,$B141,'N1.3_Project_Listing'!$J$16:$J$829,BV$16,'N1.3_Project_Listing'!$G$16:$G$829,BK$15)</f>
        <v>0</v>
      </c>
      <c r="BW147" s="67">
        <f>SUMIFS('N1.3_Project_Listing'!$P$16:$P$829,'N1.3_Project_Listing'!$B$16:$B$829,$B147,'N1.3_Project_Listing'!$D$16:$D$829,$B141,'N1.3_Project_Listing'!$J$16:$J$829,BW$16,'N1.3_Project_Listing'!$G$16:$G$829,BK$15)</f>
        <v>0</v>
      </c>
      <c r="BX147" s="63">
        <f t="shared" si="248"/>
        <v>0</v>
      </c>
    </row>
    <row r="148" spans="2:76">
      <c r="B148" s="132" t="str">
        <f t="shared" si="224"/>
        <v>PRS or Offtake</v>
      </c>
      <c r="C148" s="158" t="str">
        <f t="shared" si="224"/>
        <v>Systems</v>
      </c>
      <c r="D148" s="63">
        <f t="shared" si="225"/>
        <v>25</v>
      </c>
      <c r="E148" s="63">
        <f t="shared" si="226"/>
        <v>27</v>
      </c>
      <c r="F148" s="63">
        <f t="shared" si="227"/>
        <v>28</v>
      </c>
      <c r="G148" s="63">
        <f t="shared" si="228"/>
        <v>27</v>
      </c>
      <c r="H148" s="63">
        <f t="shared" si="229"/>
        <v>29</v>
      </c>
      <c r="I148" s="63">
        <f t="shared" si="239"/>
        <v>136</v>
      </c>
      <c r="J148" s="116" t="s">
        <v>441</v>
      </c>
      <c r="K148" s="63">
        <f t="shared" si="230"/>
        <v>7.1155829374243673</v>
      </c>
      <c r="L148" s="63">
        <f t="shared" si="231"/>
        <v>7.0476866168679697</v>
      </c>
      <c r="M148" s="63">
        <f t="shared" si="232"/>
        <v>10.107637334251336</v>
      </c>
      <c r="N148" s="63">
        <f t="shared" si="233"/>
        <v>9.0390044191626568</v>
      </c>
      <c r="O148" s="63">
        <f t="shared" si="234"/>
        <v>9.5514232102981964</v>
      </c>
      <c r="P148" s="63">
        <f t="shared" si="240"/>
        <v>42.861334518004526</v>
      </c>
      <c r="R148" s="158" t="str">
        <f t="shared" si="235"/>
        <v>Systems</v>
      </c>
      <c r="S148" s="67">
        <f>SUMIFS('N1.3_Project_Listing'!$R$16:$R$829,'N1.3_Project_Listing'!$B$16:$B$829,$B148,'N1.3_Project_Listing'!$D$16:$D$829,$B141,'N1.3_Project_Listing'!$J$16:$J$829,S$16,'N1.3_Project_Listing'!$G$16:$G$829,R$15)</f>
        <v>7</v>
      </c>
      <c r="T148" s="67">
        <f>SUMIFS('N1.3_Project_Listing'!$R$16:$R$829,'N1.3_Project_Listing'!$B$16:$B$829,$B148,'N1.3_Project_Listing'!$D$16:$D$829,$B141,'N1.3_Project_Listing'!$J$16:$J$829,T$16,'N1.3_Project_Listing'!$G$16:$G$829,R$15)</f>
        <v>8</v>
      </c>
      <c r="U148" s="67">
        <f>SUMIFS('N1.3_Project_Listing'!$R$16:$R$829,'N1.3_Project_Listing'!$B$16:$B$829,$B148,'N1.3_Project_Listing'!$D$16:$D$829,$B141,'N1.3_Project_Listing'!$J$16:$J$829,U$16,'N1.3_Project_Listing'!$G$16:$G$829,R$15)</f>
        <v>10</v>
      </c>
      <c r="V148" s="67">
        <f>SUMIFS('N1.3_Project_Listing'!$R$16:$R$829,'N1.3_Project_Listing'!$B$16:$B$829,$B148,'N1.3_Project_Listing'!$D$16:$D$829,$B141,'N1.3_Project_Listing'!$J$16:$J$829,V$16,'N1.3_Project_Listing'!$G$16:$G$829,R$15)</f>
        <v>9</v>
      </c>
      <c r="W148" s="67">
        <f>SUMIFS('N1.3_Project_Listing'!$R$16:$R$829,'N1.3_Project_Listing'!$B$16:$B$829,$B148,'N1.3_Project_Listing'!$D$16:$D$829,$B141,'N1.3_Project_Listing'!$J$16:$J$829,W$16,'N1.3_Project_Listing'!$G$16:$G$829,R$15)</f>
        <v>6</v>
      </c>
      <c r="X148" s="63">
        <f t="shared" si="241"/>
        <v>40</v>
      </c>
      <c r="Y148" s="116" t="s">
        <v>441</v>
      </c>
      <c r="Z148" s="67">
        <f>SUMIFS('N1.3_Project_Listing'!$P$16:$P$829,'N1.3_Project_Listing'!$B$16:$B$829,$B148,'N1.3_Project_Listing'!$D$16:$D$829,$B141,'N1.3_Project_Listing'!$J$16:$J$829,Z$16,'N1.3_Project_Listing'!$G$16:$G$829,R$15)</f>
        <v>3.9227244041883491</v>
      </c>
      <c r="AA148" s="67">
        <f>SUMIFS('N1.3_Project_Listing'!$P$16:$P$829,'N1.3_Project_Listing'!$B$16:$B$829,$B148,'N1.3_Project_Listing'!$D$16:$D$829,$B141,'N1.3_Project_Listing'!$J$16:$J$829,AA$16,'N1.3_Project_Listing'!$G$16:$G$829,R$15)</f>
        <v>2.2423171500132817</v>
      </c>
      <c r="AB148" s="67">
        <f>SUMIFS('N1.3_Project_Listing'!$P$16:$P$829,'N1.3_Project_Listing'!$B$16:$B$829,$B148,'N1.3_Project_Listing'!$D$16:$D$829,$B141,'N1.3_Project_Listing'!$J$16:$J$829,AB$16,'N1.3_Project_Listing'!$G$16:$G$829,R$15)</f>
        <v>4.2876443027339768</v>
      </c>
      <c r="AC148" s="67">
        <f>SUMIFS('N1.3_Project_Listing'!$P$16:$P$829,'N1.3_Project_Listing'!$B$16:$B$829,$B148,'N1.3_Project_Listing'!$D$16:$D$829,$B141,'N1.3_Project_Listing'!$J$16:$J$829,AC$16,'N1.3_Project_Listing'!$G$16:$G$829,R$15)</f>
        <v>2.6895397927712246</v>
      </c>
      <c r="AD148" s="67">
        <f>SUMIFS('N1.3_Project_Listing'!$P$16:$P$829,'N1.3_Project_Listing'!$B$16:$B$829,$B148,'N1.3_Project_Listing'!$D$16:$D$829,$B141,'N1.3_Project_Listing'!$J$16:$J$829,AD$16,'N1.3_Project_Listing'!$G$16:$G$829,R$15)</f>
        <v>2.0632001176725971</v>
      </c>
      <c r="AE148" s="63">
        <f t="shared" si="242"/>
        <v>15.205425767379429</v>
      </c>
      <c r="AG148" s="158" t="str">
        <f t="shared" si="236"/>
        <v>Systems</v>
      </c>
      <c r="AH148" s="67">
        <f>SUMIFS('N1.3_Project_Listing'!$R$16:$R$829,'N1.3_Project_Listing'!$B$16:$B$829,$B148,'N1.3_Project_Listing'!$D$16:$D$829,$B141,'N1.3_Project_Listing'!$J$16:$J$829,AH$16,'N1.3_Project_Listing'!$G$16:$G$829,AG$15)</f>
        <v>0</v>
      </c>
      <c r="AI148" s="67">
        <f>SUMIFS('N1.3_Project_Listing'!$R$16:$R$829,'N1.3_Project_Listing'!$B$16:$B$829,$B148,'N1.3_Project_Listing'!$D$16:$D$829,$B141,'N1.3_Project_Listing'!$J$16:$J$829,AI$16,'N1.3_Project_Listing'!$G$16:$G$829,AG$15)</f>
        <v>0</v>
      </c>
      <c r="AJ148" s="67">
        <f>SUMIFS('N1.3_Project_Listing'!$R$16:$R$829,'N1.3_Project_Listing'!$B$16:$B$829,$B148,'N1.3_Project_Listing'!$D$16:$D$829,$B141,'N1.3_Project_Listing'!$J$16:$J$829,AJ$16,'N1.3_Project_Listing'!$G$16:$G$829,AG$15)</f>
        <v>0</v>
      </c>
      <c r="AK148" s="67">
        <f>SUMIFS('N1.3_Project_Listing'!$R$16:$R$829,'N1.3_Project_Listing'!$B$16:$B$829,$B148,'N1.3_Project_Listing'!$D$16:$D$829,$B141,'N1.3_Project_Listing'!$J$16:$J$829,AK$16,'N1.3_Project_Listing'!$G$16:$G$829,AG$15)</f>
        <v>0</v>
      </c>
      <c r="AL148" s="67">
        <f>SUMIFS('N1.3_Project_Listing'!$R$16:$R$829,'N1.3_Project_Listing'!$B$16:$B$829,$B148,'N1.3_Project_Listing'!$D$16:$D$829,$B141,'N1.3_Project_Listing'!$J$16:$J$829,AL$16,'N1.3_Project_Listing'!$G$16:$G$829,AG$15)</f>
        <v>0</v>
      </c>
      <c r="AM148" s="63">
        <f t="shared" si="243"/>
        <v>0</v>
      </c>
      <c r="AN148" s="116" t="s">
        <v>441</v>
      </c>
      <c r="AO148" s="67">
        <f>SUMIFS('N1.3_Project_Listing'!$P$16:$P$829,'N1.3_Project_Listing'!$B$16:$B$829,$B148,'N1.3_Project_Listing'!$D$16:$D$829,$B141,'N1.3_Project_Listing'!$J$16:$J$829,AO$16,'N1.3_Project_Listing'!$G$16:$G$829,AG$15)</f>
        <v>0</v>
      </c>
      <c r="AP148" s="67">
        <f>SUMIFS('N1.3_Project_Listing'!$P$16:$P$829,'N1.3_Project_Listing'!$B$16:$B$829,$B148,'N1.3_Project_Listing'!$D$16:$D$829,$B141,'N1.3_Project_Listing'!$J$16:$J$829,AP$16,'N1.3_Project_Listing'!$G$16:$G$829,AG$15)</f>
        <v>0</v>
      </c>
      <c r="AQ148" s="67">
        <f>SUMIFS('N1.3_Project_Listing'!$P$16:$P$829,'N1.3_Project_Listing'!$B$16:$B$829,$B148,'N1.3_Project_Listing'!$D$16:$D$829,$B141,'N1.3_Project_Listing'!$J$16:$J$829,AQ$16,'N1.3_Project_Listing'!$G$16:$G$829,AG$15)</f>
        <v>0</v>
      </c>
      <c r="AR148" s="67">
        <f>SUMIFS('N1.3_Project_Listing'!$P$16:$P$829,'N1.3_Project_Listing'!$B$16:$B$829,$B148,'N1.3_Project_Listing'!$D$16:$D$829,$B141,'N1.3_Project_Listing'!$J$16:$J$829,AR$16,'N1.3_Project_Listing'!$G$16:$G$829,AG$15)</f>
        <v>0</v>
      </c>
      <c r="AS148" s="67">
        <f>SUMIFS('N1.3_Project_Listing'!$P$16:$P$829,'N1.3_Project_Listing'!$B$16:$B$829,$B148,'N1.3_Project_Listing'!$D$16:$D$829,$B141,'N1.3_Project_Listing'!$J$16:$J$829,AS$16,'N1.3_Project_Listing'!$G$16:$G$829,AG$15)</f>
        <v>0</v>
      </c>
      <c r="AT148" s="63">
        <f t="shared" si="244"/>
        <v>0</v>
      </c>
      <c r="AV148" s="158" t="str">
        <f t="shared" si="237"/>
        <v>Systems</v>
      </c>
      <c r="AW148" s="67">
        <f>SUMIFS('N1.3_Project_Listing'!$R$16:$R$829,'N1.3_Project_Listing'!$B$16:$B$829,$B148,'N1.3_Project_Listing'!$D$16:$D$829,$B141,'N1.3_Project_Listing'!$J$16:$J$829,AW$16,'N1.3_Project_Listing'!$G$16:$G$829,AV$15)</f>
        <v>18</v>
      </c>
      <c r="AX148" s="67">
        <f>SUMIFS('N1.3_Project_Listing'!$R$16:$R$829,'N1.3_Project_Listing'!$B$16:$B$829,$B148,'N1.3_Project_Listing'!$D$16:$D$829,$B141,'N1.3_Project_Listing'!$J$16:$J$829,AX$16,'N1.3_Project_Listing'!$G$16:$G$829,AV$15)</f>
        <v>19</v>
      </c>
      <c r="AY148" s="67">
        <f>SUMIFS('N1.3_Project_Listing'!$R$16:$R$829,'N1.3_Project_Listing'!$B$16:$B$829,$B148,'N1.3_Project_Listing'!$D$16:$D$829,$B141,'N1.3_Project_Listing'!$J$16:$J$829,AY$16,'N1.3_Project_Listing'!$G$16:$G$829,AV$15)</f>
        <v>18</v>
      </c>
      <c r="AZ148" s="67">
        <f>SUMIFS('N1.3_Project_Listing'!$R$16:$R$829,'N1.3_Project_Listing'!$B$16:$B$829,$B148,'N1.3_Project_Listing'!$D$16:$D$829,$B141,'N1.3_Project_Listing'!$J$16:$J$829,AZ$16,'N1.3_Project_Listing'!$G$16:$G$829,AV$15)</f>
        <v>18</v>
      </c>
      <c r="BA148" s="67">
        <f>SUMIFS('N1.3_Project_Listing'!$R$16:$R$829,'N1.3_Project_Listing'!$B$16:$B$829,$B148,'N1.3_Project_Listing'!$D$16:$D$829,$B141,'N1.3_Project_Listing'!$J$16:$J$829,BA$16,'N1.3_Project_Listing'!$G$16:$G$829,AV$15)</f>
        <v>23</v>
      </c>
      <c r="BB148" s="63">
        <f t="shared" si="245"/>
        <v>96</v>
      </c>
      <c r="BC148" s="116" t="s">
        <v>441</v>
      </c>
      <c r="BD148" s="67">
        <f>SUMIFS('N1.3_Project_Listing'!$P$16:$P$829,'N1.3_Project_Listing'!$B$16:$B$829,$B148,'N1.3_Project_Listing'!$D$16:$D$829,$B141,'N1.3_Project_Listing'!$J$16:$J$829,BD$16,'N1.3_Project_Listing'!$G$16:$G$829,AV$15)</f>
        <v>3.1928585332360178</v>
      </c>
      <c r="BE148" s="67">
        <f>SUMIFS('N1.3_Project_Listing'!$P$16:$P$829,'N1.3_Project_Listing'!$B$16:$B$829,$B148,'N1.3_Project_Listing'!$D$16:$D$829,$B141,'N1.3_Project_Listing'!$J$16:$J$829,BE$16,'N1.3_Project_Listing'!$G$16:$G$829,AV$15)</f>
        <v>4.805369466854688</v>
      </c>
      <c r="BF148" s="67">
        <f>SUMIFS('N1.3_Project_Listing'!$P$16:$P$829,'N1.3_Project_Listing'!$B$16:$B$829,$B148,'N1.3_Project_Listing'!$D$16:$D$829,$B141,'N1.3_Project_Listing'!$J$16:$J$829,BF$16,'N1.3_Project_Listing'!$G$16:$G$829,AV$15)</f>
        <v>5.8199930315173587</v>
      </c>
      <c r="BG148" s="67">
        <f>SUMIFS('N1.3_Project_Listing'!$P$16:$P$829,'N1.3_Project_Listing'!$B$16:$B$829,$B148,'N1.3_Project_Listing'!$D$16:$D$829,$B141,'N1.3_Project_Listing'!$J$16:$J$829,BG$16,'N1.3_Project_Listing'!$G$16:$G$829,AV$15)</f>
        <v>6.3494646263914323</v>
      </c>
      <c r="BH148" s="67">
        <f>SUMIFS('N1.3_Project_Listing'!$P$16:$P$829,'N1.3_Project_Listing'!$B$16:$B$829,$B148,'N1.3_Project_Listing'!$D$16:$D$829,$B141,'N1.3_Project_Listing'!$J$16:$J$829,BH$16,'N1.3_Project_Listing'!$G$16:$G$829,AV$15)</f>
        <v>7.4882230926256002</v>
      </c>
      <c r="BI148" s="63">
        <f t="shared" si="246"/>
        <v>27.655908750625098</v>
      </c>
      <c r="BK148" s="158" t="str">
        <f t="shared" si="238"/>
        <v>Systems</v>
      </c>
      <c r="BL148" s="67">
        <f>SUMIFS('N1.3_Project_Listing'!$R$16:$R$829,'N1.3_Project_Listing'!$B$16:$B$829,$B148,'N1.3_Project_Listing'!$D$16:$D$829,$B141,'N1.3_Project_Listing'!$J$16:$J$829,BL$16,'N1.3_Project_Listing'!$G$16:$G$829,BK$15)</f>
        <v>0</v>
      </c>
      <c r="BM148" s="67">
        <f>SUMIFS('N1.3_Project_Listing'!$R$16:$R$829,'N1.3_Project_Listing'!$B$16:$B$829,$B148,'N1.3_Project_Listing'!$D$16:$D$829,$B141,'N1.3_Project_Listing'!$J$16:$J$829,BM$16,'N1.3_Project_Listing'!$G$16:$G$829,BK$15)</f>
        <v>0</v>
      </c>
      <c r="BN148" s="67">
        <f>SUMIFS('N1.3_Project_Listing'!$R$16:$R$829,'N1.3_Project_Listing'!$B$16:$B$829,$B148,'N1.3_Project_Listing'!$D$16:$D$829,$B141,'N1.3_Project_Listing'!$J$16:$J$829,BN$16,'N1.3_Project_Listing'!$G$16:$G$829,BK$15)</f>
        <v>0</v>
      </c>
      <c r="BO148" s="67">
        <f>SUMIFS('N1.3_Project_Listing'!$R$16:$R$829,'N1.3_Project_Listing'!$B$16:$B$829,$B148,'N1.3_Project_Listing'!$D$16:$D$829,$B141,'N1.3_Project_Listing'!$J$16:$J$829,BO$16,'N1.3_Project_Listing'!$G$16:$G$829,BK$15)</f>
        <v>0</v>
      </c>
      <c r="BP148" s="67">
        <f>SUMIFS('N1.3_Project_Listing'!$R$16:$R$829,'N1.3_Project_Listing'!$B$16:$B$829,$B148,'N1.3_Project_Listing'!$D$16:$D$829,$B141,'N1.3_Project_Listing'!$J$16:$J$829,BP$16,'N1.3_Project_Listing'!$G$16:$G$829,BK$15)</f>
        <v>0</v>
      </c>
      <c r="BQ148" s="63">
        <f t="shared" si="247"/>
        <v>0</v>
      </c>
      <c r="BR148" s="116" t="s">
        <v>441</v>
      </c>
      <c r="BS148" s="67">
        <f>SUMIFS('N1.3_Project_Listing'!$P$16:$P$829,'N1.3_Project_Listing'!$B$16:$B$829,$B148,'N1.3_Project_Listing'!$D$16:$D$829,$B141,'N1.3_Project_Listing'!$J$16:$J$829,BS$16,'N1.3_Project_Listing'!$G$16:$G$829,BK$15)</f>
        <v>0</v>
      </c>
      <c r="BT148" s="67">
        <f>SUMIFS('N1.3_Project_Listing'!$P$16:$P$829,'N1.3_Project_Listing'!$B$16:$B$829,$B148,'N1.3_Project_Listing'!$D$16:$D$829,$B141,'N1.3_Project_Listing'!$J$16:$J$829,BT$16,'N1.3_Project_Listing'!$G$16:$G$829,BK$15)</f>
        <v>0</v>
      </c>
      <c r="BU148" s="67">
        <f>SUMIFS('N1.3_Project_Listing'!$P$16:$P$829,'N1.3_Project_Listing'!$B$16:$B$829,$B148,'N1.3_Project_Listing'!$D$16:$D$829,$B141,'N1.3_Project_Listing'!$J$16:$J$829,BU$16,'N1.3_Project_Listing'!$G$16:$G$829,BK$15)</f>
        <v>0</v>
      </c>
      <c r="BV148" s="67">
        <f>SUMIFS('N1.3_Project_Listing'!$P$16:$P$829,'N1.3_Project_Listing'!$B$16:$B$829,$B148,'N1.3_Project_Listing'!$D$16:$D$829,$B141,'N1.3_Project_Listing'!$J$16:$J$829,BV$16,'N1.3_Project_Listing'!$G$16:$G$829,BK$15)</f>
        <v>0</v>
      </c>
      <c r="BW148" s="67">
        <f>SUMIFS('N1.3_Project_Listing'!$P$16:$P$829,'N1.3_Project_Listing'!$B$16:$B$829,$B148,'N1.3_Project_Listing'!$D$16:$D$829,$B141,'N1.3_Project_Listing'!$J$16:$J$829,BW$16,'N1.3_Project_Listing'!$G$16:$G$829,BK$15)</f>
        <v>0</v>
      </c>
      <c r="BX148" s="63">
        <f t="shared" si="248"/>
        <v>0</v>
      </c>
    </row>
    <row r="149" spans="2:76" hidden="1">
      <c r="B149" s="132" t="str">
        <f t="shared" si="224"/>
        <v>No entry required</v>
      </c>
      <c r="C149" s="158" t="str">
        <f t="shared" si="224"/>
        <v>-</v>
      </c>
      <c r="D149" s="63">
        <f t="shared" si="225"/>
        <v>0</v>
      </c>
      <c r="E149" s="63">
        <f t="shared" si="226"/>
        <v>0</v>
      </c>
      <c r="F149" s="63">
        <f t="shared" si="227"/>
        <v>0</v>
      </c>
      <c r="G149" s="63">
        <f t="shared" si="228"/>
        <v>0</v>
      </c>
      <c r="H149" s="63">
        <f t="shared" si="229"/>
        <v>0</v>
      </c>
      <c r="I149" s="63">
        <f t="shared" si="239"/>
        <v>0</v>
      </c>
      <c r="J149" s="116" t="s">
        <v>441</v>
      </c>
      <c r="K149" s="63">
        <f t="shared" si="230"/>
        <v>0</v>
      </c>
      <c r="L149" s="63">
        <f t="shared" si="231"/>
        <v>0</v>
      </c>
      <c r="M149" s="63">
        <f t="shared" si="232"/>
        <v>0</v>
      </c>
      <c r="N149" s="63">
        <f t="shared" si="233"/>
        <v>0</v>
      </c>
      <c r="O149" s="63">
        <f t="shared" si="234"/>
        <v>0</v>
      </c>
      <c r="P149" s="63">
        <f t="shared" si="240"/>
        <v>0</v>
      </c>
      <c r="R149" s="158" t="str">
        <f t="shared" si="235"/>
        <v>-</v>
      </c>
      <c r="S149" s="67">
        <f>SUMIFS('N1.3_Project_Listing'!$R$16:$R$829,'N1.3_Project_Listing'!$B$16:$B$829,$B149,'N1.3_Project_Listing'!$D$16:$D$829,$B141,'N1.3_Project_Listing'!$J$16:$J$829,S$16,'N1.3_Project_Listing'!$G$16:$G$829,R$15)</f>
        <v>0</v>
      </c>
      <c r="T149" s="67">
        <f>SUMIFS('N1.3_Project_Listing'!$R$16:$R$829,'N1.3_Project_Listing'!$B$16:$B$829,$B149,'N1.3_Project_Listing'!$D$16:$D$829,$B141,'N1.3_Project_Listing'!$J$16:$J$829,T$16,'N1.3_Project_Listing'!$G$16:$G$829,R$15)</f>
        <v>0</v>
      </c>
      <c r="U149" s="67">
        <f>SUMIFS('N1.3_Project_Listing'!$R$16:$R$829,'N1.3_Project_Listing'!$B$16:$B$829,$B149,'N1.3_Project_Listing'!$D$16:$D$829,$B141,'N1.3_Project_Listing'!$J$16:$J$829,U$16,'N1.3_Project_Listing'!$G$16:$G$829,R$15)</f>
        <v>0</v>
      </c>
      <c r="V149" s="67">
        <f>SUMIFS('N1.3_Project_Listing'!$R$16:$R$829,'N1.3_Project_Listing'!$B$16:$B$829,$B149,'N1.3_Project_Listing'!$D$16:$D$829,$B141,'N1.3_Project_Listing'!$J$16:$J$829,V$16,'N1.3_Project_Listing'!$G$16:$G$829,R$15)</f>
        <v>0</v>
      </c>
      <c r="W149" s="67">
        <f>SUMIFS('N1.3_Project_Listing'!$R$16:$R$829,'N1.3_Project_Listing'!$B$16:$B$829,$B149,'N1.3_Project_Listing'!$D$16:$D$829,$B141,'N1.3_Project_Listing'!$J$16:$J$829,W$16,'N1.3_Project_Listing'!$G$16:$G$829,R$15)</f>
        <v>0</v>
      </c>
      <c r="X149" s="63">
        <f t="shared" si="241"/>
        <v>0</v>
      </c>
      <c r="Y149" s="116" t="s">
        <v>441</v>
      </c>
      <c r="Z149" s="67">
        <f>SUMIFS('N1.3_Project_Listing'!$P$16:$P$829,'N1.3_Project_Listing'!$B$16:$B$829,$B149,'N1.3_Project_Listing'!$D$16:$D$829,$B141,'N1.3_Project_Listing'!$J$16:$J$829,Z$16,'N1.3_Project_Listing'!$G$16:$G$829,R$15)</f>
        <v>0</v>
      </c>
      <c r="AA149" s="67">
        <f>SUMIFS('N1.3_Project_Listing'!$P$16:$P$829,'N1.3_Project_Listing'!$B$16:$B$829,$B149,'N1.3_Project_Listing'!$D$16:$D$829,$B141,'N1.3_Project_Listing'!$J$16:$J$829,AA$16,'N1.3_Project_Listing'!$G$16:$G$829,R$15)</f>
        <v>0</v>
      </c>
      <c r="AB149" s="67">
        <f>SUMIFS('N1.3_Project_Listing'!$P$16:$P$829,'N1.3_Project_Listing'!$B$16:$B$829,$B149,'N1.3_Project_Listing'!$D$16:$D$829,$B141,'N1.3_Project_Listing'!$J$16:$J$829,AB$16,'N1.3_Project_Listing'!$G$16:$G$829,R$15)</f>
        <v>0</v>
      </c>
      <c r="AC149" s="67">
        <f>SUMIFS('N1.3_Project_Listing'!$P$16:$P$829,'N1.3_Project_Listing'!$B$16:$B$829,$B149,'N1.3_Project_Listing'!$D$16:$D$829,$B141,'N1.3_Project_Listing'!$J$16:$J$829,AC$16,'N1.3_Project_Listing'!$G$16:$G$829,R$15)</f>
        <v>0</v>
      </c>
      <c r="AD149" s="67">
        <f>SUMIFS('N1.3_Project_Listing'!$P$16:$P$829,'N1.3_Project_Listing'!$B$16:$B$829,$B149,'N1.3_Project_Listing'!$D$16:$D$829,$B141,'N1.3_Project_Listing'!$J$16:$J$829,AD$16,'N1.3_Project_Listing'!$G$16:$G$829,R$15)</f>
        <v>0</v>
      </c>
      <c r="AE149" s="63">
        <f t="shared" si="242"/>
        <v>0</v>
      </c>
      <c r="AG149" s="158" t="str">
        <f t="shared" si="236"/>
        <v>-</v>
      </c>
      <c r="AH149" s="67">
        <f>SUMIFS('N1.3_Project_Listing'!$R$16:$R$829,'N1.3_Project_Listing'!$B$16:$B$829,$B149,'N1.3_Project_Listing'!$D$16:$D$829,$B141,'N1.3_Project_Listing'!$J$16:$J$829,AH$16,'N1.3_Project_Listing'!$G$16:$G$829,AG$15)</f>
        <v>0</v>
      </c>
      <c r="AI149" s="67">
        <f>SUMIFS('N1.3_Project_Listing'!$R$16:$R$829,'N1.3_Project_Listing'!$B$16:$B$829,$B149,'N1.3_Project_Listing'!$D$16:$D$829,$B141,'N1.3_Project_Listing'!$J$16:$J$829,AI$16,'N1.3_Project_Listing'!$G$16:$G$829,AG$15)</f>
        <v>0</v>
      </c>
      <c r="AJ149" s="67">
        <f>SUMIFS('N1.3_Project_Listing'!$R$16:$R$829,'N1.3_Project_Listing'!$B$16:$B$829,$B149,'N1.3_Project_Listing'!$D$16:$D$829,$B141,'N1.3_Project_Listing'!$J$16:$J$829,AJ$16,'N1.3_Project_Listing'!$G$16:$G$829,AG$15)</f>
        <v>0</v>
      </c>
      <c r="AK149" s="67">
        <f>SUMIFS('N1.3_Project_Listing'!$R$16:$R$829,'N1.3_Project_Listing'!$B$16:$B$829,$B149,'N1.3_Project_Listing'!$D$16:$D$829,$B141,'N1.3_Project_Listing'!$J$16:$J$829,AK$16,'N1.3_Project_Listing'!$G$16:$G$829,AG$15)</f>
        <v>0</v>
      </c>
      <c r="AL149" s="67">
        <f>SUMIFS('N1.3_Project_Listing'!$R$16:$R$829,'N1.3_Project_Listing'!$B$16:$B$829,$B149,'N1.3_Project_Listing'!$D$16:$D$829,$B141,'N1.3_Project_Listing'!$J$16:$J$829,AL$16,'N1.3_Project_Listing'!$G$16:$G$829,AG$15)</f>
        <v>0</v>
      </c>
      <c r="AM149" s="63">
        <f t="shared" si="243"/>
        <v>0</v>
      </c>
      <c r="AN149" s="116" t="s">
        <v>441</v>
      </c>
      <c r="AO149" s="67">
        <f>SUMIFS('N1.3_Project_Listing'!$P$16:$P$829,'N1.3_Project_Listing'!$B$16:$B$829,$B149,'N1.3_Project_Listing'!$D$16:$D$829,$B141,'N1.3_Project_Listing'!$J$16:$J$829,AO$16,'N1.3_Project_Listing'!$G$16:$G$829,AG$15)</f>
        <v>0</v>
      </c>
      <c r="AP149" s="67">
        <f>SUMIFS('N1.3_Project_Listing'!$P$16:$P$829,'N1.3_Project_Listing'!$B$16:$B$829,$B149,'N1.3_Project_Listing'!$D$16:$D$829,$B141,'N1.3_Project_Listing'!$J$16:$J$829,AP$16,'N1.3_Project_Listing'!$G$16:$G$829,AG$15)</f>
        <v>0</v>
      </c>
      <c r="AQ149" s="67">
        <f>SUMIFS('N1.3_Project_Listing'!$P$16:$P$829,'N1.3_Project_Listing'!$B$16:$B$829,$B149,'N1.3_Project_Listing'!$D$16:$D$829,$B141,'N1.3_Project_Listing'!$J$16:$J$829,AQ$16,'N1.3_Project_Listing'!$G$16:$G$829,AG$15)</f>
        <v>0</v>
      </c>
      <c r="AR149" s="67">
        <f>SUMIFS('N1.3_Project_Listing'!$P$16:$P$829,'N1.3_Project_Listing'!$B$16:$B$829,$B149,'N1.3_Project_Listing'!$D$16:$D$829,$B141,'N1.3_Project_Listing'!$J$16:$J$829,AR$16,'N1.3_Project_Listing'!$G$16:$G$829,AG$15)</f>
        <v>0</v>
      </c>
      <c r="AS149" s="67">
        <f>SUMIFS('N1.3_Project_Listing'!$P$16:$P$829,'N1.3_Project_Listing'!$B$16:$B$829,$B149,'N1.3_Project_Listing'!$D$16:$D$829,$B141,'N1.3_Project_Listing'!$J$16:$J$829,AS$16,'N1.3_Project_Listing'!$G$16:$G$829,AG$15)</f>
        <v>0</v>
      </c>
      <c r="AT149" s="63">
        <f t="shared" si="244"/>
        <v>0</v>
      </c>
      <c r="AV149" s="158" t="str">
        <f t="shared" si="237"/>
        <v>-</v>
      </c>
      <c r="AW149" s="67">
        <f>SUMIFS('N1.3_Project_Listing'!$R$16:$R$829,'N1.3_Project_Listing'!$B$16:$B$829,$B149,'N1.3_Project_Listing'!$D$16:$D$829,$B141,'N1.3_Project_Listing'!$J$16:$J$829,AW$16,'N1.3_Project_Listing'!$G$16:$G$829,AV$15)</f>
        <v>0</v>
      </c>
      <c r="AX149" s="67">
        <f>SUMIFS('N1.3_Project_Listing'!$R$16:$R$829,'N1.3_Project_Listing'!$B$16:$B$829,$B149,'N1.3_Project_Listing'!$D$16:$D$829,$B141,'N1.3_Project_Listing'!$J$16:$J$829,AX$16,'N1.3_Project_Listing'!$G$16:$G$829,AV$15)</f>
        <v>0</v>
      </c>
      <c r="AY149" s="67">
        <f>SUMIFS('N1.3_Project_Listing'!$R$16:$R$829,'N1.3_Project_Listing'!$B$16:$B$829,$B149,'N1.3_Project_Listing'!$D$16:$D$829,$B141,'N1.3_Project_Listing'!$J$16:$J$829,AY$16,'N1.3_Project_Listing'!$G$16:$G$829,AV$15)</f>
        <v>0</v>
      </c>
      <c r="AZ149" s="67">
        <f>SUMIFS('N1.3_Project_Listing'!$R$16:$R$829,'N1.3_Project_Listing'!$B$16:$B$829,$B149,'N1.3_Project_Listing'!$D$16:$D$829,$B141,'N1.3_Project_Listing'!$J$16:$J$829,AZ$16,'N1.3_Project_Listing'!$G$16:$G$829,AV$15)</f>
        <v>0</v>
      </c>
      <c r="BA149" s="67">
        <f>SUMIFS('N1.3_Project_Listing'!$R$16:$R$829,'N1.3_Project_Listing'!$B$16:$B$829,$B149,'N1.3_Project_Listing'!$D$16:$D$829,$B141,'N1.3_Project_Listing'!$J$16:$J$829,BA$16,'N1.3_Project_Listing'!$G$16:$G$829,AV$15)</f>
        <v>0</v>
      </c>
      <c r="BB149" s="63">
        <f t="shared" si="245"/>
        <v>0</v>
      </c>
      <c r="BC149" s="116" t="s">
        <v>441</v>
      </c>
      <c r="BD149" s="67">
        <f>SUMIFS('N1.3_Project_Listing'!$P$16:$P$829,'N1.3_Project_Listing'!$B$16:$B$829,$B149,'N1.3_Project_Listing'!$D$16:$D$829,$B141,'N1.3_Project_Listing'!$J$16:$J$829,BD$16,'N1.3_Project_Listing'!$G$16:$G$829,AV$15)</f>
        <v>0</v>
      </c>
      <c r="BE149" s="67">
        <f>SUMIFS('N1.3_Project_Listing'!$P$16:$P$829,'N1.3_Project_Listing'!$B$16:$B$829,$B149,'N1.3_Project_Listing'!$D$16:$D$829,$B141,'N1.3_Project_Listing'!$J$16:$J$829,BE$16,'N1.3_Project_Listing'!$G$16:$G$829,AV$15)</f>
        <v>0</v>
      </c>
      <c r="BF149" s="67">
        <f>SUMIFS('N1.3_Project_Listing'!$P$16:$P$829,'N1.3_Project_Listing'!$B$16:$B$829,$B149,'N1.3_Project_Listing'!$D$16:$D$829,$B141,'N1.3_Project_Listing'!$J$16:$J$829,BF$16,'N1.3_Project_Listing'!$G$16:$G$829,AV$15)</f>
        <v>0</v>
      </c>
      <c r="BG149" s="67">
        <f>SUMIFS('N1.3_Project_Listing'!$P$16:$P$829,'N1.3_Project_Listing'!$B$16:$B$829,$B149,'N1.3_Project_Listing'!$D$16:$D$829,$B141,'N1.3_Project_Listing'!$J$16:$J$829,BG$16,'N1.3_Project_Listing'!$G$16:$G$829,AV$15)</f>
        <v>0</v>
      </c>
      <c r="BH149" s="67">
        <f>SUMIFS('N1.3_Project_Listing'!$P$16:$P$829,'N1.3_Project_Listing'!$B$16:$B$829,$B149,'N1.3_Project_Listing'!$D$16:$D$829,$B141,'N1.3_Project_Listing'!$J$16:$J$829,BH$16,'N1.3_Project_Listing'!$G$16:$G$829,AV$15)</f>
        <v>0</v>
      </c>
      <c r="BI149" s="63">
        <f t="shared" si="246"/>
        <v>0</v>
      </c>
      <c r="BK149" s="158" t="str">
        <f t="shared" si="238"/>
        <v>-</v>
      </c>
      <c r="BL149" s="67">
        <f>SUMIFS('N1.3_Project_Listing'!$R$16:$R$829,'N1.3_Project_Listing'!$B$16:$B$829,$B149,'N1.3_Project_Listing'!$D$16:$D$829,$B141,'N1.3_Project_Listing'!$J$16:$J$829,BL$16,'N1.3_Project_Listing'!$G$16:$G$829,BK$15)</f>
        <v>0</v>
      </c>
      <c r="BM149" s="67">
        <f>SUMIFS('N1.3_Project_Listing'!$R$16:$R$829,'N1.3_Project_Listing'!$B$16:$B$829,$B149,'N1.3_Project_Listing'!$D$16:$D$829,$B141,'N1.3_Project_Listing'!$J$16:$J$829,BM$16,'N1.3_Project_Listing'!$G$16:$G$829,BK$15)</f>
        <v>0</v>
      </c>
      <c r="BN149" s="67">
        <f>SUMIFS('N1.3_Project_Listing'!$R$16:$R$829,'N1.3_Project_Listing'!$B$16:$B$829,$B149,'N1.3_Project_Listing'!$D$16:$D$829,$B141,'N1.3_Project_Listing'!$J$16:$J$829,BN$16,'N1.3_Project_Listing'!$G$16:$G$829,BK$15)</f>
        <v>0</v>
      </c>
      <c r="BO149" s="67">
        <f>SUMIFS('N1.3_Project_Listing'!$R$16:$R$829,'N1.3_Project_Listing'!$B$16:$B$829,$B149,'N1.3_Project_Listing'!$D$16:$D$829,$B141,'N1.3_Project_Listing'!$J$16:$J$829,BO$16,'N1.3_Project_Listing'!$G$16:$G$829,BK$15)</f>
        <v>0</v>
      </c>
      <c r="BP149" s="67">
        <f>SUMIFS('N1.3_Project_Listing'!$R$16:$R$829,'N1.3_Project_Listing'!$B$16:$B$829,$B149,'N1.3_Project_Listing'!$D$16:$D$829,$B141,'N1.3_Project_Listing'!$J$16:$J$829,BP$16,'N1.3_Project_Listing'!$G$16:$G$829,BK$15)</f>
        <v>0</v>
      </c>
      <c r="BQ149" s="63">
        <f t="shared" si="247"/>
        <v>0</v>
      </c>
      <c r="BR149" s="116" t="s">
        <v>441</v>
      </c>
      <c r="BS149" s="67">
        <f>SUMIFS('N1.3_Project_Listing'!$P$16:$P$829,'N1.3_Project_Listing'!$B$16:$B$829,$B149,'N1.3_Project_Listing'!$D$16:$D$829,$B141,'N1.3_Project_Listing'!$J$16:$J$829,BS$16,'N1.3_Project_Listing'!$G$16:$G$829,BK$15)</f>
        <v>0</v>
      </c>
      <c r="BT149" s="67">
        <f>SUMIFS('N1.3_Project_Listing'!$P$16:$P$829,'N1.3_Project_Listing'!$B$16:$B$829,$B149,'N1.3_Project_Listing'!$D$16:$D$829,$B141,'N1.3_Project_Listing'!$J$16:$J$829,BT$16,'N1.3_Project_Listing'!$G$16:$G$829,BK$15)</f>
        <v>0</v>
      </c>
      <c r="BU149" s="67">
        <f>SUMIFS('N1.3_Project_Listing'!$P$16:$P$829,'N1.3_Project_Listing'!$B$16:$B$829,$B149,'N1.3_Project_Listing'!$D$16:$D$829,$B141,'N1.3_Project_Listing'!$J$16:$J$829,BU$16,'N1.3_Project_Listing'!$G$16:$G$829,BK$15)</f>
        <v>0</v>
      </c>
      <c r="BV149" s="67">
        <f>SUMIFS('N1.3_Project_Listing'!$P$16:$P$829,'N1.3_Project_Listing'!$B$16:$B$829,$B149,'N1.3_Project_Listing'!$D$16:$D$829,$B141,'N1.3_Project_Listing'!$J$16:$J$829,BV$16,'N1.3_Project_Listing'!$G$16:$G$829,BK$15)</f>
        <v>0</v>
      </c>
      <c r="BW149" s="67">
        <f>SUMIFS('N1.3_Project_Listing'!$P$16:$P$829,'N1.3_Project_Listing'!$B$16:$B$829,$B149,'N1.3_Project_Listing'!$D$16:$D$829,$B141,'N1.3_Project_Listing'!$J$16:$J$829,BW$16,'N1.3_Project_Listing'!$G$16:$G$829,BK$15)</f>
        <v>0</v>
      </c>
      <c r="BX149" s="63">
        <f t="shared" si="248"/>
        <v>0</v>
      </c>
    </row>
    <row r="150" spans="2:76" hidden="1">
      <c r="B150" s="132" t="str">
        <f t="shared" si="224"/>
        <v>No entry required</v>
      </c>
      <c r="C150" s="158" t="str">
        <f t="shared" si="224"/>
        <v>-</v>
      </c>
      <c r="D150" s="63">
        <f t="shared" si="225"/>
        <v>0</v>
      </c>
      <c r="E150" s="63">
        <f t="shared" si="226"/>
        <v>0</v>
      </c>
      <c r="F150" s="63">
        <f t="shared" si="227"/>
        <v>0</v>
      </c>
      <c r="G150" s="63">
        <f t="shared" si="228"/>
        <v>0</v>
      </c>
      <c r="H150" s="63">
        <f t="shared" si="229"/>
        <v>0</v>
      </c>
      <c r="I150" s="63">
        <f t="shared" si="239"/>
        <v>0</v>
      </c>
      <c r="J150" s="116" t="s">
        <v>441</v>
      </c>
      <c r="K150" s="63">
        <f t="shared" si="230"/>
        <v>0</v>
      </c>
      <c r="L150" s="63">
        <f t="shared" si="231"/>
        <v>0</v>
      </c>
      <c r="M150" s="63">
        <f t="shared" si="232"/>
        <v>0</v>
      </c>
      <c r="N150" s="63">
        <f t="shared" si="233"/>
        <v>0</v>
      </c>
      <c r="O150" s="63">
        <f t="shared" si="234"/>
        <v>0</v>
      </c>
      <c r="P150" s="63">
        <f t="shared" si="240"/>
        <v>0</v>
      </c>
      <c r="R150" s="158" t="str">
        <f t="shared" si="235"/>
        <v>-</v>
      </c>
      <c r="S150" s="67">
        <f>SUMIFS('N1.3_Project_Listing'!$R$16:$R$829,'N1.3_Project_Listing'!$B$16:$B$829,$B150,'N1.3_Project_Listing'!$D$16:$D$829,$B141,'N1.3_Project_Listing'!$J$16:$J$829,S$16,'N1.3_Project_Listing'!$G$16:$G$829,R$15)</f>
        <v>0</v>
      </c>
      <c r="T150" s="67">
        <f>SUMIFS('N1.3_Project_Listing'!$R$16:$R$829,'N1.3_Project_Listing'!$B$16:$B$829,$B150,'N1.3_Project_Listing'!$D$16:$D$829,$B141,'N1.3_Project_Listing'!$J$16:$J$829,T$16,'N1.3_Project_Listing'!$G$16:$G$829,R$15)</f>
        <v>0</v>
      </c>
      <c r="U150" s="67">
        <f>SUMIFS('N1.3_Project_Listing'!$R$16:$R$829,'N1.3_Project_Listing'!$B$16:$B$829,$B150,'N1.3_Project_Listing'!$D$16:$D$829,$B141,'N1.3_Project_Listing'!$J$16:$J$829,U$16,'N1.3_Project_Listing'!$G$16:$G$829,R$15)</f>
        <v>0</v>
      </c>
      <c r="V150" s="67">
        <f>SUMIFS('N1.3_Project_Listing'!$R$16:$R$829,'N1.3_Project_Listing'!$B$16:$B$829,$B150,'N1.3_Project_Listing'!$D$16:$D$829,$B141,'N1.3_Project_Listing'!$J$16:$J$829,V$16,'N1.3_Project_Listing'!$G$16:$G$829,R$15)</f>
        <v>0</v>
      </c>
      <c r="W150" s="67">
        <f>SUMIFS('N1.3_Project_Listing'!$R$16:$R$829,'N1.3_Project_Listing'!$B$16:$B$829,$B150,'N1.3_Project_Listing'!$D$16:$D$829,$B141,'N1.3_Project_Listing'!$J$16:$J$829,W$16,'N1.3_Project_Listing'!$G$16:$G$829,R$15)</f>
        <v>0</v>
      </c>
      <c r="X150" s="63">
        <f t="shared" si="241"/>
        <v>0</v>
      </c>
      <c r="Y150" s="116" t="s">
        <v>441</v>
      </c>
      <c r="Z150" s="67">
        <f>SUMIFS('N1.3_Project_Listing'!$P$16:$P$829,'N1.3_Project_Listing'!$B$16:$B$829,$B150,'N1.3_Project_Listing'!$D$16:$D$829,$B141,'N1.3_Project_Listing'!$J$16:$J$829,Z$16,'N1.3_Project_Listing'!$G$16:$G$829,R$15)</f>
        <v>0</v>
      </c>
      <c r="AA150" s="67">
        <f>SUMIFS('N1.3_Project_Listing'!$P$16:$P$829,'N1.3_Project_Listing'!$B$16:$B$829,$B150,'N1.3_Project_Listing'!$D$16:$D$829,$B141,'N1.3_Project_Listing'!$J$16:$J$829,AA$16,'N1.3_Project_Listing'!$G$16:$G$829,R$15)</f>
        <v>0</v>
      </c>
      <c r="AB150" s="67">
        <f>SUMIFS('N1.3_Project_Listing'!$P$16:$P$829,'N1.3_Project_Listing'!$B$16:$B$829,$B150,'N1.3_Project_Listing'!$D$16:$D$829,$B141,'N1.3_Project_Listing'!$J$16:$J$829,AB$16,'N1.3_Project_Listing'!$G$16:$G$829,R$15)</f>
        <v>0</v>
      </c>
      <c r="AC150" s="67">
        <f>SUMIFS('N1.3_Project_Listing'!$P$16:$P$829,'N1.3_Project_Listing'!$B$16:$B$829,$B150,'N1.3_Project_Listing'!$D$16:$D$829,$B141,'N1.3_Project_Listing'!$J$16:$J$829,AC$16,'N1.3_Project_Listing'!$G$16:$G$829,R$15)</f>
        <v>0</v>
      </c>
      <c r="AD150" s="67">
        <f>SUMIFS('N1.3_Project_Listing'!$P$16:$P$829,'N1.3_Project_Listing'!$B$16:$B$829,$B150,'N1.3_Project_Listing'!$D$16:$D$829,$B141,'N1.3_Project_Listing'!$J$16:$J$829,AD$16,'N1.3_Project_Listing'!$G$16:$G$829,R$15)</f>
        <v>0</v>
      </c>
      <c r="AE150" s="63">
        <f t="shared" si="242"/>
        <v>0</v>
      </c>
      <c r="AG150" s="158" t="str">
        <f t="shared" si="236"/>
        <v>-</v>
      </c>
      <c r="AH150" s="67">
        <f>SUMIFS('N1.3_Project_Listing'!$R$16:$R$829,'N1.3_Project_Listing'!$B$16:$B$829,$B150,'N1.3_Project_Listing'!$D$16:$D$829,$B141,'N1.3_Project_Listing'!$J$16:$J$829,AH$16,'N1.3_Project_Listing'!$G$16:$G$829,AG$15)</f>
        <v>0</v>
      </c>
      <c r="AI150" s="67">
        <f>SUMIFS('N1.3_Project_Listing'!$R$16:$R$829,'N1.3_Project_Listing'!$B$16:$B$829,$B150,'N1.3_Project_Listing'!$D$16:$D$829,$B141,'N1.3_Project_Listing'!$J$16:$J$829,AI$16,'N1.3_Project_Listing'!$G$16:$G$829,AG$15)</f>
        <v>0</v>
      </c>
      <c r="AJ150" s="67">
        <f>SUMIFS('N1.3_Project_Listing'!$R$16:$R$829,'N1.3_Project_Listing'!$B$16:$B$829,$B150,'N1.3_Project_Listing'!$D$16:$D$829,$B141,'N1.3_Project_Listing'!$J$16:$J$829,AJ$16,'N1.3_Project_Listing'!$G$16:$G$829,AG$15)</f>
        <v>0</v>
      </c>
      <c r="AK150" s="67">
        <f>SUMIFS('N1.3_Project_Listing'!$R$16:$R$829,'N1.3_Project_Listing'!$B$16:$B$829,$B150,'N1.3_Project_Listing'!$D$16:$D$829,$B141,'N1.3_Project_Listing'!$J$16:$J$829,AK$16,'N1.3_Project_Listing'!$G$16:$G$829,AG$15)</f>
        <v>0</v>
      </c>
      <c r="AL150" s="67">
        <f>SUMIFS('N1.3_Project_Listing'!$R$16:$R$829,'N1.3_Project_Listing'!$B$16:$B$829,$B150,'N1.3_Project_Listing'!$D$16:$D$829,$B141,'N1.3_Project_Listing'!$J$16:$J$829,AL$16,'N1.3_Project_Listing'!$G$16:$G$829,AG$15)</f>
        <v>0</v>
      </c>
      <c r="AM150" s="63">
        <f t="shared" si="243"/>
        <v>0</v>
      </c>
      <c r="AN150" s="116" t="s">
        <v>441</v>
      </c>
      <c r="AO150" s="67">
        <f>SUMIFS('N1.3_Project_Listing'!$P$16:$P$829,'N1.3_Project_Listing'!$B$16:$B$829,$B150,'N1.3_Project_Listing'!$D$16:$D$829,$B141,'N1.3_Project_Listing'!$J$16:$J$829,AO$16,'N1.3_Project_Listing'!$G$16:$G$829,AG$15)</f>
        <v>0</v>
      </c>
      <c r="AP150" s="67">
        <f>SUMIFS('N1.3_Project_Listing'!$P$16:$P$829,'N1.3_Project_Listing'!$B$16:$B$829,$B150,'N1.3_Project_Listing'!$D$16:$D$829,$B141,'N1.3_Project_Listing'!$J$16:$J$829,AP$16,'N1.3_Project_Listing'!$G$16:$G$829,AG$15)</f>
        <v>0</v>
      </c>
      <c r="AQ150" s="67">
        <f>SUMIFS('N1.3_Project_Listing'!$P$16:$P$829,'N1.3_Project_Listing'!$B$16:$B$829,$B150,'N1.3_Project_Listing'!$D$16:$D$829,$B141,'N1.3_Project_Listing'!$J$16:$J$829,AQ$16,'N1.3_Project_Listing'!$G$16:$G$829,AG$15)</f>
        <v>0</v>
      </c>
      <c r="AR150" s="67">
        <f>SUMIFS('N1.3_Project_Listing'!$P$16:$P$829,'N1.3_Project_Listing'!$B$16:$B$829,$B150,'N1.3_Project_Listing'!$D$16:$D$829,$B141,'N1.3_Project_Listing'!$J$16:$J$829,AR$16,'N1.3_Project_Listing'!$G$16:$G$829,AG$15)</f>
        <v>0</v>
      </c>
      <c r="AS150" s="67">
        <f>SUMIFS('N1.3_Project_Listing'!$P$16:$P$829,'N1.3_Project_Listing'!$B$16:$B$829,$B150,'N1.3_Project_Listing'!$D$16:$D$829,$B141,'N1.3_Project_Listing'!$J$16:$J$829,AS$16,'N1.3_Project_Listing'!$G$16:$G$829,AG$15)</f>
        <v>0</v>
      </c>
      <c r="AT150" s="63">
        <f t="shared" si="244"/>
        <v>0</v>
      </c>
      <c r="AV150" s="158" t="str">
        <f t="shared" si="237"/>
        <v>-</v>
      </c>
      <c r="AW150" s="67">
        <f>SUMIFS('N1.3_Project_Listing'!$R$16:$R$829,'N1.3_Project_Listing'!$B$16:$B$829,$B150,'N1.3_Project_Listing'!$D$16:$D$829,$B141,'N1.3_Project_Listing'!$J$16:$J$829,AW$16,'N1.3_Project_Listing'!$G$16:$G$829,AV$15)</f>
        <v>0</v>
      </c>
      <c r="AX150" s="67">
        <f>SUMIFS('N1.3_Project_Listing'!$R$16:$R$829,'N1.3_Project_Listing'!$B$16:$B$829,$B150,'N1.3_Project_Listing'!$D$16:$D$829,$B141,'N1.3_Project_Listing'!$J$16:$J$829,AX$16,'N1.3_Project_Listing'!$G$16:$G$829,AV$15)</f>
        <v>0</v>
      </c>
      <c r="AY150" s="67">
        <f>SUMIFS('N1.3_Project_Listing'!$R$16:$R$829,'N1.3_Project_Listing'!$B$16:$B$829,$B150,'N1.3_Project_Listing'!$D$16:$D$829,$B141,'N1.3_Project_Listing'!$J$16:$J$829,AY$16,'N1.3_Project_Listing'!$G$16:$G$829,AV$15)</f>
        <v>0</v>
      </c>
      <c r="AZ150" s="67">
        <f>SUMIFS('N1.3_Project_Listing'!$R$16:$R$829,'N1.3_Project_Listing'!$B$16:$B$829,$B150,'N1.3_Project_Listing'!$D$16:$D$829,$B141,'N1.3_Project_Listing'!$J$16:$J$829,AZ$16,'N1.3_Project_Listing'!$G$16:$G$829,AV$15)</f>
        <v>0</v>
      </c>
      <c r="BA150" s="67">
        <f>SUMIFS('N1.3_Project_Listing'!$R$16:$R$829,'N1.3_Project_Listing'!$B$16:$B$829,$B150,'N1.3_Project_Listing'!$D$16:$D$829,$B141,'N1.3_Project_Listing'!$J$16:$J$829,BA$16,'N1.3_Project_Listing'!$G$16:$G$829,AV$15)</f>
        <v>0</v>
      </c>
      <c r="BB150" s="63">
        <f t="shared" si="245"/>
        <v>0</v>
      </c>
      <c r="BC150" s="116" t="s">
        <v>441</v>
      </c>
      <c r="BD150" s="67">
        <f>SUMIFS('N1.3_Project_Listing'!$P$16:$P$829,'N1.3_Project_Listing'!$B$16:$B$829,$B150,'N1.3_Project_Listing'!$D$16:$D$829,$B141,'N1.3_Project_Listing'!$J$16:$J$829,BD$16,'N1.3_Project_Listing'!$G$16:$G$829,AV$15)</f>
        <v>0</v>
      </c>
      <c r="BE150" s="67">
        <f>SUMIFS('N1.3_Project_Listing'!$P$16:$P$829,'N1.3_Project_Listing'!$B$16:$B$829,$B150,'N1.3_Project_Listing'!$D$16:$D$829,$B141,'N1.3_Project_Listing'!$J$16:$J$829,BE$16,'N1.3_Project_Listing'!$G$16:$G$829,AV$15)</f>
        <v>0</v>
      </c>
      <c r="BF150" s="67">
        <f>SUMIFS('N1.3_Project_Listing'!$P$16:$P$829,'N1.3_Project_Listing'!$B$16:$B$829,$B150,'N1.3_Project_Listing'!$D$16:$D$829,$B141,'N1.3_Project_Listing'!$J$16:$J$829,BF$16,'N1.3_Project_Listing'!$G$16:$G$829,AV$15)</f>
        <v>0</v>
      </c>
      <c r="BG150" s="67">
        <f>SUMIFS('N1.3_Project_Listing'!$P$16:$P$829,'N1.3_Project_Listing'!$B$16:$B$829,$B150,'N1.3_Project_Listing'!$D$16:$D$829,$B141,'N1.3_Project_Listing'!$J$16:$J$829,BG$16,'N1.3_Project_Listing'!$G$16:$G$829,AV$15)</f>
        <v>0</v>
      </c>
      <c r="BH150" s="67">
        <f>SUMIFS('N1.3_Project_Listing'!$P$16:$P$829,'N1.3_Project_Listing'!$B$16:$B$829,$B150,'N1.3_Project_Listing'!$D$16:$D$829,$B141,'N1.3_Project_Listing'!$J$16:$J$829,BH$16,'N1.3_Project_Listing'!$G$16:$G$829,AV$15)</f>
        <v>0</v>
      </c>
      <c r="BI150" s="63">
        <f t="shared" si="246"/>
        <v>0</v>
      </c>
      <c r="BK150" s="158" t="str">
        <f t="shared" si="238"/>
        <v>-</v>
      </c>
      <c r="BL150" s="67">
        <f>SUMIFS('N1.3_Project_Listing'!$R$16:$R$829,'N1.3_Project_Listing'!$B$16:$B$829,$B150,'N1.3_Project_Listing'!$D$16:$D$829,$B141,'N1.3_Project_Listing'!$J$16:$J$829,BL$16,'N1.3_Project_Listing'!$G$16:$G$829,BK$15)</f>
        <v>0</v>
      </c>
      <c r="BM150" s="67">
        <f>SUMIFS('N1.3_Project_Listing'!$R$16:$R$829,'N1.3_Project_Listing'!$B$16:$B$829,$B150,'N1.3_Project_Listing'!$D$16:$D$829,$B141,'N1.3_Project_Listing'!$J$16:$J$829,BM$16,'N1.3_Project_Listing'!$G$16:$G$829,BK$15)</f>
        <v>0</v>
      </c>
      <c r="BN150" s="67">
        <f>SUMIFS('N1.3_Project_Listing'!$R$16:$R$829,'N1.3_Project_Listing'!$B$16:$B$829,$B150,'N1.3_Project_Listing'!$D$16:$D$829,$B141,'N1.3_Project_Listing'!$J$16:$J$829,BN$16,'N1.3_Project_Listing'!$G$16:$G$829,BK$15)</f>
        <v>0</v>
      </c>
      <c r="BO150" s="67">
        <f>SUMIFS('N1.3_Project_Listing'!$R$16:$R$829,'N1.3_Project_Listing'!$B$16:$B$829,$B150,'N1.3_Project_Listing'!$D$16:$D$829,$B141,'N1.3_Project_Listing'!$J$16:$J$829,BO$16,'N1.3_Project_Listing'!$G$16:$G$829,BK$15)</f>
        <v>0</v>
      </c>
      <c r="BP150" s="67">
        <f>SUMIFS('N1.3_Project_Listing'!$R$16:$R$829,'N1.3_Project_Listing'!$B$16:$B$829,$B150,'N1.3_Project_Listing'!$D$16:$D$829,$B141,'N1.3_Project_Listing'!$J$16:$J$829,BP$16,'N1.3_Project_Listing'!$G$16:$G$829,BK$15)</f>
        <v>0</v>
      </c>
      <c r="BQ150" s="63">
        <f t="shared" si="247"/>
        <v>0</v>
      </c>
      <c r="BR150" s="116" t="s">
        <v>441</v>
      </c>
      <c r="BS150" s="67">
        <f>SUMIFS('N1.3_Project_Listing'!$P$16:$P$829,'N1.3_Project_Listing'!$B$16:$B$829,$B150,'N1.3_Project_Listing'!$D$16:$D$829,$B141,'N1.3_Project_Listing'!$J$16:$J$829,BS$16,'N1.3_Project_Listing'!$G$16:$G$829,BK$15)</f>
        <v>0</v>
      </c>
      <c r="BT150" s="67">
        <f>SUMIFS('N1.3_Project_Listing'!$P$16:$P$829,'N1.3_Project_Listing'!$B$16:$B$829,$B150,'N1.3_Project_Listing'!$D$16:$D$829,$B141,'N1.3_Project_Listing'!$J$16:$J$829,BT$16,'N1.3_Project_Listing'!$G$16:$G$829,BK$15)</f>
        <v>0</v>
      </c>
      <c r="BU150" s="67">
        <f>SUMIFS('N1.3_Project_Listing'!$P$16:$P$829,'N1.3_Project_Listing'!$B$16:$B$829,$B150,'N1.3_Project_Listing'!$D$16:$D$829,$B141,'N1.3_Project_Listing'!$J$16:$J$829,BU$16,'N1.3_Project_Listing'!$G$16:$G$829,BK$15)</f>
        <v>0</v>
      </c>
      <c r="BV150" s="67">
        <f>SUMIFS('N1.3_Project_Listing'!$P$16:$P$829,'N1.3_Project_Listing'!$B$16:$B$829,$B150,'N1.3_Project_Listing'!$D$16:$D$829,$B141,'N1.3_Project_Listing'!$J$16:$J$829,BV$16,'N1.3_Project_Listing'!$G$16:$G$829,BK$15)</f>
        <v>0</v>
      </c>
      <c r="BW150" s="67">
        <f>SUMIFS('N1.3_Project_Listing'!$P$16:$P$829,'N1.3_Project_Listing'!$B$16:$B$829,$B150,'N1.3_Project_Listing'!$D$16:$D$829,$B141,'N1.3_Project_Listing'!$J$16:$J$829,BW$16,'N1.3_Project_Listing'!$G$16:$G$829,BK$15)</f>
        <v>0</v>
      </c>
      <c r="BX150" s="63">
        <f t="shared" si="248"/>
        <v>0</v>
      </c>
    </row>
    <row r="151" spans="2:76" hidden="1">
      <c r="B151" s="132" t="str">
        <f t="shared" si="224"/>
        <v>No entry required</v>
      </c>
      <c r="C151" s="158" t="str">
        <f t="shared" si="224"/>
        <v>-</v>
      </c>
      <c r="D151" s="63">
        <f t="shared" si="225"/>
        <v>0</v>
      </c>
      <c r="E151" s="63">
        <f t="shared" si="226"/>
        <v>0</v>
      </c>
      <c r="F151" s="63">
        <f t="shared" si="227"/>
        <v>0</v>
      </c>
      <c r="G151" s="63">
        <f t="shared" si="228"/>
        <v>0</v>
      </c>
      <c r="H151" s="63">
        <f t="shared" si="229"/>
        <v>0</v>
      </c>
      <c r="I151" s="63">
        <f t="shared" si="239"/>
        <v>0</v>
      </c>
      <c r="J151" s="116" t="s">
        <v>441</v>
      </c>
      <c r="K151" s="63">
        <f t="shared" si="230"/>
        <v>0</v>
      </c>
      <c r="L151" s="63">
        <f t="shared" si="231"/>
        <v>0</v>
      </c>
      <c r="M151" s="63">
        <f t="shared" si="232"/>
        <v>0</v>
      </c>
      <c r="N151" s="63">
        <f t="shared" si="233"/>
        <v>0</v>
      </c>
      <c r="O151" s="63">
        <f t="shared" si="234"/>
        <v>0</v>
      </c>
      <c r="P151" s="63">
        <f t="shared" si="240"/>
        <v>0</v>
      </c>
      <c r="R151" s="158" t="str">
        <f t="shared" si="235"/>
        <v>-</v>
      </c>
      <c r="S151" s="67">
        <f>SUMIFS('N1.3_Project_Listing'!$R$16:$R$829,'N1.3_Project_Listing'!$B$16:$B$829,$B151,'N1.3_Project_Listing'!$D$16:$D$829,$B141,'N1.3_Project_Listing'!$J$16:$J$829,S$16,'N1.3_Project_Listing'!$G$16:$G$829,R$15)</f>
        <v>0</v>
      </c>
      <c r="T151" s="67">
        <f>SUMIFS('N1.3_Project_Listing'!$R$16:$R$829,'N1.3_Project_Listing'!$B$16:$B$829,$B151,'N1.3_Project_Listing'!$D$16:$D$829,$B141,'N1.3_Project_Listing'!$J$16:$J$829,T$16,'N1.3_Project_Listing'!$G$16:$G$829,R$15)</f>
        <v>0</v>
      </c>
      <c r="U151" s="67">
        <f>SUMIFS('N1.3_Project_Listing'!$R$16:$R$829,'N1.3_Project_Listing'!$B$16:$B$829,$B151,'N1.3_Project_Listing'!$D$16:$D$829,$B141,'N1.3_Project_Listing'!$J$16:$J$829,U$16,'N1.3_Project_Listing'!$G$16:$G$829,R$15)</f>
        <v>0</v>
      </c>
      <c r="V151" s="67">
        <f>SUMIFS('N1.3_Project_Listing'!$R$16:$R$829,'N1.3_Project_Listing'!$B$16:$B$829,$B151,'N1.3_Project_Listing'!$D$16:$D$829,$B141,'N1.3_Project_Listing'!$J$16:$J$829,V$16,'N1.3_Project_Listing'!$G$16:$G$829,R$15)</f>
        <v>0</v>
      </c>
      <c r="W151" s="67">
        <f>SUMIFS('N1.3_Project_Listing'!$R$16:$R$829,'N1.3_Project_Listing'!$B$16:$B$829,$B151,'N1.3_Project_Listing'!$D$16:$D$829,$B141,'N1.3_Project_Listing'!$J$16:$J$829,W$16,'N1.3_Project_Listing'!$G$16:$G$829,R$15)</f>
        <v>0</v>
      </c>
      <c r="X151" s="63">
        <f t="shared" si="241"/>
        <v>0</v>
      </c>
      <c r="Y151" s="116" t="s">
        <v>441</v>
      </c>
      <c r="Z151" s="67">
        <f>SUMIFS('N1.3_Project_Listing'!$P$16:$P$829,'N1.3_Project_Listing'!$B$16:$B$829,$B151,'N1.3_Project_Listing'!$D$16:$D$829,$B141,'N1.3_Project_Listing'!$J$16:$J$829,Z$16,'N1.3_Project_Listing'!$G$16:$G$829,R$15)</f>
        <v>0</v>
      </c>
      <c r="AA151" s="67">
        <f>SUMIFS('N1.3_Project_Listing'!$P$16:$P$829,'N1.3_Project_Listing'!$B$16:$B$829,$B151,'N1.3_Project_Listing'!$D$16:$D$829,$B141,'N1.3_Project_Listing'!$J$16:$J$829,AA$16,'N1.3_Project_Listing'!$G$16:$G$829,R$15)</f>
        <v>0</v>
      </c>
      <c r="AB151" s="67">
        <f>SUMIFS('N1.3_Project_Listing'!$P$16:$P$829,'N1.3_Project_Listing'!$B$16:$B$829,$B151,'N1.3_Project_Listing'!$D$16:$D$829,$B141,'N1.3_Project_Listing'!$J$16:$J$829,AB$16,'N1.3_Project_Listing'!$G$16:$G$829,R$15)</f>
        <v>0</v>
      </c>
      <c r="AC151" s="67">
        <f>SUMIFS('N1.3_Project_Listing'!$P$16:$P$829,'N1.3_Project_Listing'!$B$16:$B$829,$B151,'N1.3_Project_Listing'!$D$16:$D$829,$B141,'N1.3_Project_Listing'!$J$16:$J$829,AC$16,'N1.3_Project_Listing'!$G$16:$G$829,R$15)</f>
        <v>0</v>
      </c>
      <c r="AD151" s="67">
        <f>SUMIFS('N1.3_Project_Listing'!$P$16:$P$829,'N1.3_Project_Listing'!$B$16:$B$829,$B151,'N1.3_Project_Listing'!$D$16:$D$829,$B141,'N1.3_Project_Listing'!$J$16:$J$829,AD$16,'N1.3_Project_Listing'!$G$16:$G$829,R$15)</f>
        <v>0</v>
      </c>
      <c r="AE151" s="63">
        <f t="shared" si="242"/>
        <v>0</v>
      </c>
      <c r="AG151" s="158" t="str">
        <f t="shared" si="236"/>
        <v>-</v>
      </c>
      <c r="AH151" s="67">
        <f>SUMIFS('N1.3_Project_Listing'!$R$16:$R$829,'N1.3_Project_Listing'!$B$16:$B$829,$B151,'N1.3_Project_Listing'!$D$16:$D$829,$B141,'N1.3_Project_Listing'!$J$16:$J$829,AH$16,'N1.3_Project_Listing'!$G$16:$G$829,AG$15)</f>
        <v>0</v>
      </c>
      <c r="AI151" s="67">
        <f>SUMIFS('N1.3_Project_Listing'!$R$16:$R$829,'N1.3_Project_Listing'!$B$16:$B$829,$B151,'N1.3_Project_Listing'!$D$16:$D$829,$B141,'N1.3_Project_Listing'!$J$16:$J$829,AI$16,'N1.3_Project_Listing'!$G$16:$G$829,AG$15)</f>
        <v>0</v>
      </c>
      <c r="AJ151" s="67">
        <f>SUMIFS('N1.3_Project_Listing'!$R$16:$R$829,'N1.3_Project_Listing'!$B$16:$B$829,$B151,'N1.3_Project_Listing'!$D$16:$D$829,$B141,'N1.3_Project_Listing'!$J$16:$J$829,AJ$16,'N1.3_Project_Listing'!$G$16:$G$829,AG$15)</f>
        <v>0</v>
      </c>
      <c r="AK151" s="67">
        <f>SUMIFS('N1.3_Project_Listing'!$R$16:$R$829,'N1.3_Project_Listing'!$B$16:$B$829,$B151,'N1.3_Project_Listing'!$D$16:$D$829,$B141,'N1.3_Project_Listing'!$J$16:$J$829,AK$16,'N1.3_Project_Listing'!$G$16:$G$829,AG$15)</f>
        <v>0</v>
      </c>
      <c r="AL151" s="67">
        <f>SUMIFS('N1.3_Project_Listing'!$R$16:$R$829,'N1.3_Project_Listing'!$B$16:$B$829,$B151,'N1.3_Project_Listing'!$D$16:$D$829,$B141,'N1.3_Project_Listing'!$J$16:$J$829,AL$16,'N1.3_Project_Listing'!$G$16:$G$829,AG$15)</f>
        <v>0</v>
      </c>
      <c r="AM151" s="63">
        <f t="shared" si="243"/>
        <v>0</v>
      </c>
      <c r="AN151" s="116" t="s">
        <v>441</v>
      </c>
      <c r="AO151" s="67">
        <f>SUMIFS('N1.3_Project_Listing'!$P$16:$P$829,'N1.3_Project_Listing'!$B$16:$B$829,$B151,'N1.3_Project_Listing'!$D$16:$D$829,$B141,'N1.3_Project_Listing'!$J$16:$J$829,AO$16,'N1.3_Project_Listing'!$G$16:$G$829,AG$15)</f>
        <v>0</v>
      </c>
      <c r="AP151" s="67">
        <f>SUMIFS('N1.3_Project_Listing'!$P$16:$P$829,'N1.3_Project_Listing'!$B$16:$B$829,$B151,'N1.3_Project_Listing'!$D$16:$D$829,$B141,'N1.3_Project_Listing'!$J$16:$J$829,AP$16,'N1.3_Project_Listing'!$G$16:$G$829,AG$15)</f>
        <v>0</v>
      </c>
      <c r="AQ151" s="67">
        <f>SUMIFS('N1.3_Project_Listing'!$P$16:$P$829,'N1.3_Project_Listing'!$B$16:$B$829,$B151,'N1.3_Project_Listing'!$D$16:$D$829,$B141,'N1.3_Project_Listing'!$J$16:$J$829,AQ$16,'N1.3_Project_Listing'!$G$16:$G$829,AG$15)</f>
        <v>0</v>
      </c>
      <c r="AR151" s="67">
        <f>SUMIFS('N1.3_Project_Listing'!$P$16:$P$829,'N1.3_Project_Listing'!$B$16:$B$829,$B151,'N1.3_Project_Listing'!$D$16:$D$829,$B141,'N1.3_Project_Listing'!$J$16:$J$829,AR$16,'N1.3_Project_Listing'!$G$16:$G$829,AG$15)</f>
        <v>0</v>
      </c>
      <c r="AS151" s="67">
        <f>SUMIFS('N1.3_Project_Listing'!$P$16:$P$829,'N1.3_Project_Listing'!$B$16:$B$829,$B151,'N1.3_Project_Listing'!$D$16:$D$829,$B141,'N1.3_Project_Listing'!$J$16:$J$829,AS$16,'N1.3_Project_Listing'!$G$16:$G$829,AG$15)</f>
        <v>0</v>
      </c>
      <c r="AT151" s="63">
        <f t="shared" si="244"/>
        <v>0</v>
      </c>
      <c r="AV151" s="158" t="str">
        <f t="shared" si="237"/>
        <v>-</v>
      </c>
      <c r="AW151" s="67">
        <f>SUMIFS('N1.3_Project_Listing'!$R$16:$R$829,'N1.3_Project_Listing'!$B$16:$B$829,$B151,'N1.3_Project_Listing'!$D$16:$D$829,$B141,'N1.3_Project_Listing'!$J$16:$J$829,AW$16,'N1.3_Project_Listing'!$G$16:$G$829,AV$15)</f>
        <v>0</v>
      </c>
      <c r="AX151" s="67">
        <f>SUMIFS('N1.3_Project_Listing'!$R$16:$R$829,'N1.3_Project_Listing'!$B$16:$B$829,$B151,'N1.3_Project_Listing'!$D$16:$D$829,$B141,'N1.3_Project_Listing'!$J$16:$J$829,AX$16,'N1.3_Project_Listing'!$G$16:$G$829,AV$15)</f>
        <v>0</v>
      </c>
      <c r="AY151" s="67">
        <f>SUMIFS('N1.3_Project_Listing'!$R$16:$R$829,'N1.3_Project_Listing'!$B$16:$B$829,$B151,'N1.3_Project_Listing'!$D$16:$D$829,$B141,'N1.3_Project_Listing'!$J$16:$J$829,AY$16,'N1.3_Project_Listing'!$G$16:$G$829,AV$15)</f>
        <v>0</v>
      </c>
      <c r="AZ151" s="67">
        <f>SUMIFS('N1.3_Project_Listing'!$R$16:$R$829,'N1.3_Project_Listing'!$B$16:$B$829,$B151,'N1.3_Project_Listing'!$D$16:$D$829,$B141,'N1.3_Project_Listing'!$J$16:$J$829,AZ$16,'N1.3_Project_Listing'!$G$16:$G$829,AV$15)</f>
        <v>0</v>
      </c>
      <c r="BA151" s="67">
        <f>SUMIFS('N1.3_Project_Listing'!$R$16:$R$829,'N1.3_Project_Listing'!$B$16:$B$829,$B151,'N1.3_Project_Listing'!$D$16:$D$829,$B141,'N1.3_Project_Listing'!$J$16:$J$829,BA$16,'N1.3_Project_Listing'!$G$16:$G$829,AV$15)</f>
        <v>0</v>
      </c>
      <c r="BB151" s="63">
        <f t="shared" si="245"/>
        <v>0</v>
      </c>
      <c r="BC151" s="116" t="s">
        <v>441</v>
      </c>
      <c r="BD151" s="67">
        <f>SUMIFS('N1.3_Project_Listing'!$P$16:$P$829,'N1.3_Project_Listing'!$B$16:$B$829,$B151,'N1.3_Project_Listing'!$D$16:$D$829,$B141,'N1.3_Project_Listing'!$J$16:$J$829,BD$16,'N1.3_Project_Listing'!$G$16:$G$829,AV$15)</f>
        <v>0</v>
      </c>
      <c r="BE151" s="67">
        <f>SUMIFS('N1.3_Project_Listing'!$P$16:$P$829,'N1.3_Project_Listing'!$B$16:$B$829,$B151,'N1.3_Project_Listing'!$D$16:$D$829,$B141,'N1.3_Project_Listing'!$J$16:$J$829,BE$16,'N1.3_Project_Listing'!$G$16:$G$829,AV$15)</f>
        <v>0</v>
      </c>
      <c r="BF151" s="67">
        <f>SUMIFS('N1.3_Project_Listing'!$P$16:$P$829,'N1.3_Project_Listing'!$B$16:$B$829,$B151,'N1.3_Project_Listing'!$D$16:$D$829,$B141,'N1.3_Project_Listing'!$J$16:$J$829,BF$16,'N1.3_Project_Listing'!$G$16:$G$829,AV$15)</f>
        <v>0</v>
      </c>
      <c r="BG151" s="67">
        <f>SUMIFS('N1.3_Project_Listing'!$P$16:$P$829,'N1.3_Project_Listing'!$B$16:$B$829,$B151,'N1.3_Project_Listing'!$D$16:$D$829,$B141,'N1.3_Project_Listing'!$J$16:$J$829,BG$16,'N1.3_Project_Listing'!$G$16:$G$829,AV$15)</f>
        <v>0</v>
      </c>
      <c r="BH151" s="67">
        <f>SUMIFS('N1.3_Project_Listing'!$P$16:$P$829,'N1.3_Project_Listing'!$B$16:$B$829,$B151,'N1.3_Project_Listing'!$D$16:$D$829,$B141,'N1.3_Project_Listing'!$J$16:$J$829,BH$16,'N1.3_Project_Listing'!$G$16:$G$829,AV$15)</f>
        <v>0</v>
      </c>
      <c r="BI151" s="63">
        <f t="shared" si="246"/>
        <v>0</v>
      </c>
      <c r="BK151" s="158" t="str">
        <f t="shared" si="238"/>
        <v>-</v>
      </c>
      <c r="BL151" s="67">
        <f>SUMIFS('N1.3_Project_Listing'!$R$16:$R$829,'N1.3_Project_Listing'!$B$16:$B$829,$B151,'N1.3_Project_Listing'!$D$16:$D$829,$B141,'N1.3_Project_Listing'!$J$16:$J$829,BL$16,'N1.3_Project_Listing'!$G$16:$G$829,BK$15)</f>
        <v>0</v>
      </c>
      <c r="BM151" s="67">
        <f>SUMIFS('N1.3_Project_Listing'!$R$16:$R$829,'N1.3_Project_Listing'!$B$16:$B$829,$B151,'N1.3_Project_Listing'!$D$16:$D$829,$B141,'N1.3_Project_Listing'!$J$16:$J$829,BM$16,'N1.3_Project_Listing'!$G$16:$G$829,BK$15)</f>
        <v>0</v>
      </c>
      <c r="BN151" s="67">
        <f>SUMIFS('N1.3_Project_Listing'!$R$16:$R$829,'N1.3_Project_Listing'!$B$16:$B$829,$B151,'N1.3_Project_Listing'!$D$16:$D$829,$B141,'N1.3_Project_Listing'!$J$16:$J$829,BN$16,'N1.3_Project_Listing'!$G$16:$G$829,BK$15)</f>
        <v>0</v>
      </c>
      <c r="BO151" s="67">
        <f>SUMIFS('N1.3_Project_Listing'!$R$16:$R$829,'N1.3_Project_Listing'!$B$16:$B$829,$B151,'N1.3_Project_Listing'!$D$16:$D$829,$B141,'N1.3_Project_Listing'!$J$16:$J$829,BO$16,'N1.3_Project_Listing'!$G$16:$G$829,BK$15)</f>
        <v>0</v>
      </c>
      <c r="BP151" s="67">
        <f>SUMIFS('N1.3_Project_Listing'!$R$16:$R$829,'N1.3_Project_Listing'!$B$16:$B$829,$B151,'N1.3_Project_Listing'!$D$16:$D$829,$B141,'N1.3_Project_Listing'!$J$16:$J$829,BP$16,'N1.3_Project_Listing'!$G$16:$G$829,BK$15)</f>
        <v>0</v>
      </c>
      <c r="BQ151" s="63">
        <f t="shared" si="247"/>
        <v>0</v>
      </c>
      <c r="BR151" s="116" t="s">
        <v>441</v>
      </c>
      <c r="BS151" s="67">
        <f>SUMIFS('N1.3_Project_Listing'!$P$16:$P$829,'N1.3_Project_Listing'!$B$16:$B$829,$B151,'N1.3_Project_Listing'!$D$16:$D$829,$B141,'N1.3_Project_Listing'!$J$16:$J$829,BS$16,'N1.3_Project_Listing'!$G$16:$G$829,BK$15)</f>
        <v>0</v>
      </c>
      <c r="BT151" s="67">
        <f>SUMIFS('N1.3_Project_Listing'!$P$16:$P$829,'N1.3_Project_Listing'!$B$16:$B$829,$B151,'N1.3_Project_Listing'!$D$16:$D$829,$B141,'N1.3_Project_Listing'!$J$16:$J$829,BT$16,'N1.3_Project_Listing'!$G$16:$G$829,BK$15)</f>
        <v>0</v>
      </c>
      <c r="BU151" s="67">
        <f>SUMIFS('N1.3_Project_Listing'!$P$16:$P$829,'N1.3_Project_Listing'!$B$16:$B$829,$B151,'N1.3_Project_Listing'!$D$16:$D$829,$B141,'N1.3_Project_Listing'!$J$16:$J$829,BU$16,'N1.3_Project_Listing'!$G$16:$G$829,BK$15)</f>
        <v>0</v>
      </c>
      <c r="BV151" s="67">
        <f>SUMIFS('N1.3_Project_Listing'!$P$16:$P$829,'N1.3_Project_Listing'!$B$16:$B$829,$B151,'N1.3_Project_Listing'!$D$16:$D$829,$B141,'N1.3_Project_Listing'!$J$16:$J$829,BV$16,'N1.3_Project_Listing'!$G$16:$G$829,BK$15)</f>
        <v>0</v>
      </c>
      <c r="BW151" s="67">
        <f>SUMIFS('N1.3_Project_Listing'!$P$16:$P$829,'N1.3_Project_Listing'!$B$16:$B$829,$B151,'N1.3_Project_Listing'!$D$16:$D$829,$B141,'N1.3_Project_Listing'!$J$16:$J$829,BW$16,'N1.3_Project_Listing'!$G$16:$G$829,BK$15)</f>
        <v>0</v>
      </c>
      <c r="BX151" s="63">
        <f t="shared" si="248"/>
        <v>0</v>
      </c>
    </row>
    <row r="152" spans="2:76" hidden="1">
      <c r="B152" s="132" t="str">
        <f t="shared" si="224"/>
        <v>No entry required</v>
      </c>
      <c r="C152" s="158" t="str">
        <f t="shared" si="224"/>
        <v>-</v>
      </c>
      <c r="D152" s="63">
        <f t="shared" si="225"/>
        <v>0</v>
      </c>
      <c r="E152" s="63">
        <f t="shared" si="226"/>
        <v>0</v>
      </c>
      <c r="F152" s="63">
        <f t="shared" si="227"/>
        <v>0</v>
      </c>
      <c r="G152" s="63">
        <f t="shared" si="228"/>
        <v>0</v>
      </c>
      <c r="H152" s="63">
        <f t="shared" si="229"/>
        <v>0</v>
      </c>
      <c r="I152" s="63">
        <f t="shared" si="239"/>
        <v>0</v>
      </c>
      <c r="J152" s="116" t="s">
        <v>441</v>
      </c>
      <c r="K152" s="63">
        <f t="shared" si="230"/>
        <v>0</v>
      </c>
      <c r="L152" s="63">
        <f t="shared" si="231"/>
        <v>0</v>
      </c>
      <c r="M152" s="63">
        <f t="shared" si="232"/>
        <v>0</v>
      </c>
      <c r="N152" s="63">
        <f t="shared" si="233"/>
        <v>0</v>
      </c>
      <c r="O152" s="63">
        <f t="shared" si="234"/>
        <v>0</v>
      </c>
      <c r="P152" s="63">
        <f t="shared" si="240"/>
        <v>0</v>
      </c>
      <c r="R152" s="158" t="str">
        <f t="shared" si="235"/>
        <v>-</v>
      </c>
      <c r="S152" s="67">
        <f>SUMIFS('N1.3_Project_Listing'!$R$16:$R$829,'N1.3_Project_Listing'!$B$16:$B$829,$B152,'N1.3_Project_Listing'!$D$16:$D$829,$B141,'N1.3_Project_Listing'!$J$16:$J$829,S$16,'N1.3_Project_Listing'!$G$16:$G$829,R$15)</f>
        <v>0</v>
      </c>
      <c r="T152" s="67">
        <f>SUMIFS('N1.3_Project_Listing'!$R$16:$R$829,'N1.3_Project_Listing'!$B$16:$B$829,$B152,'N1.3_Project_Listing'!$D$16:$D$829,$B141,'N1.3_Project_Listing'!$J$16:$J$829,T$16,'N1.3_Project_Listing'!$G$16:$G$829,R$15)</f>
        <v>0</v>
      </c>
      <c r="U152" s="67">
        <f>SUMIFS('N1.3_Project_Listing'!$R$16:$R$829,'N1.3_Project_Listing'!$B$16:$B$829,$B152,'N1.3_Project_Listing'!$D$16:$D$829,$B141,'N1.3_Project_Listing'!$J$16:$J$829,U$16,'N1.3_Project_Listing'!$G$16:$G$829,R$15)</f>
        <v>0</v>
      </c>
      <c r="V152" s="67">
        <f>SUMIFS('N1.3_Project_Listing'!$R$16:$R$829,'N1.3_Project_Listing'!$B$16:$B$829,$B152,'N1.3_Project_Listing'!$D$16:$D$829,$B141,'N1.3_Project_Listing'!$J$16:$J$829,V$16,'N1.3_Project_Listing'!$G$16:$G$829,R$15)</f>
        <v>0</v>
      </c>
      <c r="W152" s="67">
        <f>SUMIFS('N1.3_Project_Listing'!$R$16:$R$829,'N1.3_Project_Listing'!$B$16:$B$829,$B152,'N1.3_Project_Listing'!$D$16:$D$829,$B141,'N1.3_Project_Listing'!$J$16:$J$829,W$16,'N1.3_Project_Listing'!$G$16:$G$829,R$15)</f>
        <v>0</v>
      </c>
      <c r="X152" s="63">
        <f t="shared" si="241"/>
        <v>0</v>
      </c>
      <c r="Y152" s="116" t="s">
        <v>441</v>
      </c>
      <c r="Z152" s="67">
        <f>SUMIFS('N1.3_Project_Listing'!$P$16:$P$829,'N1.3_Project_Listing'!$B$16:$B$829,$B152,'N1.3_Project_Listing'!$D$16:$D$829,$B141,'N1.3_Project_Listing'!$J$16:$J$829,Z$16,'N1.3_Project_Listing'!$G$16:$G$829,R$15)</f>
        <v>0</v>
      </c>
      <c r="AA152" s="67">
        <f>SUMIFS('N1.3_Project_Listing'!$P$16:$P$829,'N1.3_Project_Listing'!$B$16:$B$829,$B152,'N1.3_Project_Listing'!$D$16:$D$829,$B141,'N1.3_Project_Listing'!$J$16:$J$829,AA$16,'N1.3_Project_Listing'!$G$16:$G$829,R$15)</f>
        <v>0</v>
      </c>
      <c r="AB152" s="67">
        <f>SUMIFS('N1.3_Project_Listing'!$P$16:$P$829,'N1.3_Project_Listing'!$B$16:$B$829,$B152,'N1.3_Project_Listing'!$D$16:$D$829,$B141,'N1.3_Project_Listing'!$J$16:$J$829,AB$16,'N1.3_Project_Listing'!$G$16:$G$829,R$15)</f>
        <v>0</v>
      </c>
      <c r="AC152" s="67">
        <f>SUMIFS('N1.3_Project_Listing'!$P$16:$P$829,'N1.3_Project_Listing'!$B$16:$B$829,$B152,'N1.3_Project_Listing'!$D$16:$D$829,$B141,'N1.3_Project_Listing'!$J$16:$J$829,AC$16,'N1.3_Project_Listing'!$G$16:$G$829,R$15)</f>
        <v>0</v>
      </c>
      <c r="AD152" s="67">
        <f>SUMIFS('N1.3_Project_Listing'!$P$16:$P$829,'N1.3_Project_Listing'!$B$16:$B$829,$B152,'N1.3_Project_Listing'!$D$16:$D$829,$B141,'N1.3_Project_Listing'!$J$16:$J$829,AD$16,'N1.3_Project_Listing'!$G$16:$G$829,R$15)</f>
        <v>0</v>
      </c>
      <c r="AE152" s="63">
        <f t="shared" si="242"/>
        <v>0</v>
      </c>
      <c r="AG152" s="158" t="str">
        <f t="shared" si="236"/>
        <v>-</v>
      </c>
      <c r="AH152" s="67">
        <f>SUMIFS('N1.3_Project_Listing'!$R$16:$R$829,'N1.3_Project_Listing'!$B$16:$B$829,$B152,'N1.3_Project_Listing'!$D$16:$D$829,$B141,'N1.3_Project_Listing'!$J$16:$J$829,AH$16,'N1.3_Project_Listing'!$G$16:$G$829,AG$15)</f>
        <v>0</v>
      </c>
      <c r="AI152" s="67">
        <f>SUMIFS('N1.3_Project_Listing'!$R$16:$R$829,'N1.3_Project_Listing'!$B$16:$B$829,$B152,'N1.3_Project_Listing'!$D$16:$D$829,$B141,'N1.3_Project_Listing'!$J$16:$J$829,AI$16,'N1.3_Project_Listing'!$G$16:$G$829,AG$15)</f>
        <v>0</v>
      </c>
      <c r="AJ152" s="67">
        <f>SUMIFS('N1.3_Project_Listing'!$R$16:$R$829,'N1.3_Project_Listing'!$B$16:$B$829,$B152,'N1.3_Project_Listing'!$D$16:$D$829,$B141,'N1.3_Project_Listing'!$J$16:$J$829,AJ$16,'N1.3_Project_Listing'!$G$16:$G$829,AG$15)</f>
        <v>0</v>
      </c>
      <c r="AK152" s="67">
        <f>SUMIFS('N1.3_Project_Listing'!$R$16:$R$829,'N1.3_Project_Listing'!$B$16:$B$829,$B152,'N1.3_Project_Listing'!$D$16:$D$829,$B141,'N1.3_Project_Listing'!$J$16:$J$829,AK$16,'N1.3_Project_Listing'!$G$16:$G$829,AG$15)</f>
        <v>0</v>
      </c>
      <c r="AL152" s="67">
        <f>SUMIFS('N1.3_Project_Listing'!$R$16:$R$829,'N1.3_Project_Listing'!$B$16:$B$829,$B152,'N1.3_Project_Listing'!$D$16:$D$829,$B141,'N1.3_Project_Listing'!$J$16:$J$829,AL$16,'N1.3_Project_Listing'!$G$16:$G$829,AG$15)</f>
        <v>0</v>
      </c>
      <c r="AM152" s="63">
        <f t="shared" si="243"/>
        <v>0</v>
      </c>
      <c r="AN152" s="116" t="s">
        <v>441</v>
      </c>
      <c r="AO152" s="67">
        <f>SUMIFS('N1.3_Project_Listing'!$P$16:$P$829,'N1.3_Project_Listing'!$B$16:$B$829,$B152,'N1.3_Project_Listing'!$D$16:$D$829,$B141,'N1.3_Project_Listing'!$J$16:$J$829,AO$16,'N1.3_Project_Listing'!$G$16:$G$829,AG$15)</f>
        <v>0</v>
      </c>
      <c r="AP152" s="67">
        <f>SUMIFS('N1.3_Project_Listing'!$P$16:$P$829,'N1.3_Project_Listing'!$B$16:$B$829,$B152,'N1.3_Project_Listing'!$D$16:$D$829,$B141,'N1.3_Project_Listing'!$J$16:$J$829,AP$16,'N1.3_Project_Listing'!$G$16:$G$829,AG$15)</f>
        <v>0</v>
      </c>
      <c r="AQ152" s="67">
        <f>SUMIFS('N1.3_Project_Listing'!$P$16:$P$829,'N1.3_Project_Listing'!$B$16:$B$829,$B152,'N1.3_Project_Listing'!$D$16:$D$829,$B141,'N1.3_Project_Listing'!$J$16:$J$829,AQ$16,'N1.3_Project_Listing'!$G$16:$G$829,AG$15)</f>
        <v>0</v>
      </c>
      <c r="AR152" s="67">
        <f>SUMIFS('N1.3_Project_Listing'!$P$16:$P$829,'N1.3_Project_Listing'!$B$16:$B$829,$B152,'N1.3_Project_Listing'!$D$16:$D$829,$B141,'N1.3_Project_Listing'!$J$16:$J$829,AR$16,'N1.3_Project_Listing'!$G$16:$G$829,AG$15)</f>
        <v>0</v>
      </c>
      <c r="AS152" s="67">
        <f>SUMIFS('N1.3_Project_Listing'!$P$16:$P$829,'N1.3_Project_Listing'!$B$16:$B$829,$B152,'N1.3_Project_Listing'!$D$16:$D$829,$B141,'N1.3_Project_Listing'!$J$16:$J$829,AS$16,'N1.3_Project_Listing'!$G$16:$G$829,AG$15)</f>
        <v>0</v>
      </c>
      <c r="AT152" s="63">
        <f t="shared" si="244"/>
        <v>0</v>
      </c>
      <c r="AV152" s="158" t="str">
        <f t="shared" si="237"/>
        <v>-</v>
      </c>
      <c r="AW152" s="67">
        <f>SUMIFS('N1.3_Project_Listing'!$R$16:$R$829,'N1.3_Project_Listing'!$B$16:$B$829,$B152,'N1.3_Project_Listing'!$D$16:$D$829,$B141,'N1.3_Project_Listing'!$J$16:$J$829,AW$16,'N1.3_Project_Listing'!$G$16:$G$829,AV$15)</f>
        <v>0</v>
      </c>
      <c r="AX152" s="67">
        <f>SUMIFS('N1.3_Project_Listing'!$R$16:$R$829,'N1.3_Project_Listing'!$B$16:$B$829,$B152,'N1.3_Project_Listing'!$D$16:$D$829,$B141,'N1.3_Project_Listing'!$J$16:$J$829,AX$16,'N1.3_Project_Listing'!$G$16:$G$829,AV$15)</f>
        <v>0</v>
      </c>
      <c r="AY152" s="67">
        <f>SUMIFS('N1.3_Project_Listing'!$R$16:$R$829,'N1.3_Project_Listing'!$B$16:$B$829,$B152,'N1.3_Project_Listing'!$D$16:$D$829,$B141,'N1.3_Project_Listing'!$J$16:$J$829,AY$16,'N1.3_Project_Listing'!$G$16:$G$829,AV$15)</f>
        <v>0</v>
      </c>
      <c r="AZ152" s="67">
        <f>SUMIFS('N1.3_Project_Listing'!$R$16:$R$829,'N1.3_Project_Listing'!$B$16:$B$829,$B152,'N1.3_Project_Listing'!$D$16:$D$829,$B141,'N1.3_Project_Listing'!$J$16:$J$829,AZ$16,'N1.3_Project_Listing'!$G$16:$G$829,AV$15)</f>
        <v>0</v>
      </c>
      <c r="BA152" s="67">
        <f>SUMIFS('N1.3_Project_Listing'!$R$16:$R$829,'N1.3_Project_Listing'!$B$16:$B$829,$B152,'N1.3_Project_Listing'!$D$16:$D$829,$B141,'N1.3_Project_Listing'!$J$16:$J$829,BA$16,'N1.3_Project_Listing'!$G$16:$G$829,AV$15)</f>
        <v>0</v>
      </c>
      <c r="BB152" s="63">
        <f t="shared" si="245"/>
        <v>0</v>
      </c>
      <c r="BC152" s="116" t="s">
        <v>441</v>
      </c>
      <c r="BD152" s="67">
        <f>SUMIFS('N1.3_Project_Listing'!$P$16:$P$829,'N1.3_Project_Listing'!$B$16:$B$829,$B152,'N1.3_Project_Listing'!$D$16:$D$829,$B141,'N1.3_Project_Listing'!$J$16:$J$829,BD$16,'N1.3_Project_Listing'!$G$16:$G$829,AV$15)</f>
        <v>0</v>
      </c>
      <c r="BE152" s="67">
        <f>SUMIFS('N1.3_Project_Listing'!$P$16:$P$829,'N1.3_Project_Listing'!$B$16:$B$829,$B152,'N1.3_Project_Listing'!$D$16:$D$829,$B141,'N1.3_Project_Listing'!$J$16:$J$829,BE$16,'N1.3_Project_Listing'!$G$16:$G$829,AV$15)</f>
        <v>0</v>
      </c>
      <c r="BF152" s="67">
        <f>SUMIFS('N1.3_Project_Listing'!$P$16:$P$829,'N1.3_Project_Listing'!$B$16:$B$829,$B152,'N1.3_Project_Listing'!$D$16:$D$829,$B141,'N1.3_Project_Listing'!$J$16:$J$829,BF$16,'N1.3_Project_Listing'!$G$16:$G$829,AV$15)</f>
        <v>0</v>
      </c>
      <c r="BG152" s="67">
        <f>SUMIFS('N1.3_Project_Listing'!$P$16:$P$829,'N1.3_Project_Listing'!$B$16:$B$829,$B152,'N1.3_Project_Listing'!$D$16:$D$829,$B141,'N1.3_Project_Listing'!$J$16:$J$829,BG$16,'N1.3_Project_Listing'!$G$16:$G$829,AV$15)</f>
        <v>0</v>
      </c>
      <c r="BH152" s="67">
        <f>SUMIFS('N1.3_Project_Listing'!$P$16:$P$829,'N1.3_Project_Listing'!$B$16:$B$829,$B152,'N1.3_Project_Listing'!$D$16:$D$829,$B141,'N1.3_Project_Listing'!$J$16:$J$829,BH$16,'N1.3_Project_Listing'!$G$16:$G$829,AV$15)</f>
        <v>0</v>
      </c>
      <c r="BI152" s="63">
        <f t="shared" si="246"/>
        <v>0</v>
      </c>
      <c r="BK152" s="158" t="str">
        <f t="shared" si="238"/>
        <v>-</v>
      </c>
      <c r="BL152" s="67">
        <f>SUMIFS('N1.3_Project_Listing'!$R$16:$R$829,'N1.3_Project_Listing'!$B$16:$B$829,$B152,'N1.3_Project_Listing'!$D$16:$D$829,$B141,'N1.3_Project_Listing'!$J$16:$J$829,BL$16,'N1.3_Project_Listing'!$G$16:$G$829,BK$15)</f>
        <v>0</v>
      </c>
      <c r="BM152" s="67">
        <f>SUMIFS('N1.3_Project_Listing'!$R$16:$R$829,'N1.3_Project_Listing'!$B$16:$B$829,$B152,'N1.3_Project_Listing'!$D$16:$D$829,$B141,'N1.3_Project_Listing'!$J$16:$J$829,BM$16,'N1.3_Project_Listing'!$G$16:$G$829,BK$15)</f>
        <v>0</v>
      </c>
      <c r="BN152" s="67">
        <f>SUMIFS('N1.3_Project_Listing'!$R$16:$R$829,'N1.3_Project_Listing'!$B$16:$B$829,$B152,'N1.3_Project_Listing'!$D$16:$D$829,$B141,'N1.3_Project_Listing'!$J$16:$J$829,BN$16,'N1.3_Project_Listing'!$G$16:$G$829,BK$15)</f>
        <v>0</v>
      </c>
      <c r="BO152" s="67">
        <f>SUMIFS('N1.3_Project_Listing'!$R$16:$R$829,'N1.3_Project_Listing'!$B$16:$B$829,$B152,'N1.3_Project_Listing'!$D$16:$D$829,$B141,'N1.3_Project_Listing'!$J$16:$J$829,BO$16,'N1.3_Project_Listing'!$G$16:$G$829,BK$15)</f>
        <v>0</v>
      </c>
      <c r="BP152" s="67">
        <f>SUMIFS('N1.3_Project_Listing'!$R$16:$R$829,'N1.3_Project_Listing'!$B$16:$B$829,$B152,'N1.3_Project_Listing'!$D$16:$D$829,$B141,'N1.3_Project_Listing'!$J$16:$J$829,BP$16,'N1.3_Project_Listing'!$G$16:$G$829,BK$15)</f>
        <v>0</v>
      </c>
      <c r="BQ152" s="63">
        <f t="shared" si="247"/>
        <v>0</v>
      </c>
      <c r="BR152" s="116" t="s">
        <v>441</v>
      </c>
      <c r="BS152" s="67">
        <f>SUMIFS('N1.3_Project_Listing'!$P$16:$P$829,'N1.3_Project_Listing'!$B$16:$B$829,$B152,'N1.3_Project_Listing'!$D$16:$D$829,$B141,'N1.3_Project_Listing'!$J$16:$J$829,BS$16,'N1.3_Project_Listing'!$G$16:$G$829,BK$15)</f>
        <v>0</v>
      </c>
      <c r="BT152" s="67">
        <f>SUMIFS('N1.3_Project_Listing'!$P$16:$P$829,'N1.3_Project_Listing'!$B$16:$B$829,$B152,'N1.3_Project_Listing'!$D$16:$D$829,$B141,'N1.3_Project_Listing'!$J$16:$J$829,BT$16,'N1.3_Project_Listing'!$G$16:$G$829,BK$15)</f>
        <v>0</v>
      </c>
      <c r="BU152" s="67">
        <f>SUMIFS('N1.3_Project_Listing'!$P$16:$P$829,'N1.3_Project_Listing'!$B$16:$B$829,$B152,'N1.3_Project_Listing'!$D$16:$D$829,$B141,'N1.3_Project_Listing'!$J$16:$J$829,BU$16,'N1.3_Project_Listing'!$G$16:$G$829,BK$15)</f>
        <v>0</v>
      </c>
      <c r="BV152" s="67">
        <f>SUMIFS('N1.3_Project_Listing'!$P$16:$P$829,'N1.3_Project_Listing'!$B$16:$B$829,$B152,'N1.3_Project_Listing'!$D$16:$D$829,$B141,'N1.3_Project_Listing'!$J$16:$J$829,BV$16,'N1.3_Project_Listing'!$G$16:$G$829,BK$15)</f>
        <v>0</v>
      </c>
      <c r="BW152" s="67">
        <f>SUMIFS('N1.3_Project_Listing'!$P$16:$P$829,'N1.3_Project_Listing'!$B$16:$B$829,$B152,'N1.3_Project_Listing'!$D$16:$D$829,$B141,'N1.3_Project_Listing'!$J$16:$J$829,BW$16,'N1.3_Project_Listing'!$G$16:$G$829,BK$15)</f>
        <v>0</v>
      </c>
      <c r="BX152" s="63">
        <f t="shared" si="248"/>
        <v>0</v>
      </c>
    </row>
    <row r="153" spans="2:76" hidden="1">
      <c r="B153" s="132" t="str">
        <f t="shared" si="224"/>
        <v>No entry required</v>
      </c>
      <c r="C153" s="158" t="str">
        <f t="shared" si="224"/>
        <v>-</v>
      </c>
      <c r="D153" s="63">
        <f t="shared" si="225"/>
        <v>0</v>
      </c>
      <c r="E153" s="63">
        <f t="shared" si="226"/>
        <v>0</v>
      </c>
      <c r="F153" s="63">
        <f t="shared" si="227"/>
        <v>0</v>
      </c>
      <c r="G153" s="63">
        <f t="shared" si="228"/>
        <v>0</v>
      </c>
      <c r="H153" s="63">
        <f t="shared" si="229"/>
        <v>0</v>
      </c>
      <c r="I153" s="63">
        <f t="shared" si="239"/>
        <v>0</v>
      </c>
      <c r="J153" s="116" t="s">
        <v>441</v>
      </c>
      <c r="K153" s="63">
        <f t="shared" si="230"/>
        <v>0</v>
      </c>
      <c r="L153" s="63">
        <f t="shared" si="231"/>
        <v>0</v>
      </c>
      <c r="M153" s="63">
        <f t="shared" si="232"/>
        <v>0</v>
      </c>
      <c r="N153" s="63">
        <f t="shared" si="233"/>
        <v>0</v>
      </c>
      <c r="O153" s="63">
        <f t="shared" si="234"/>
        <v>0</v>
      </c>
      <c r="P153" s="63">
        <f t="shared" si="240"/>
        <v>0</v>
      </c>
      <c r="R153" s="158" t="str">
        <f t="shared" si="235"/>
        <v>-</v>
      </c>
      <c r="S153" s="67">
        <f>SUMIFS('N1.3_Project_Listing'!$R$16:$R$829,'N1.3_Project_Listing'!$B$16:$B$829,$B153,'N1.3_Project_Listing'!$D$16:$D$829,$B141,'N1.3_Project_Listing'!$J$16:$J$829,S$16,'N1.3_Project_Listing'!$G$16:$G$829,R$15)</f>
        <v>0</v>
      </c>
      <c r="T153" s="67">
        <f>SUMIFS('N1.3_Project_Listing'!$R$16:$R$829,'N1.3_Project_Listing'!$B$16:$B$829,$B153,'N1.3_Project_Listing'!$D$16:$D$829,$B141,'N1.3_Project_Listing'!$J$16:$J$829,T$16,'N1.3_Project_Listing'!$G$16:$G$829,R$15)</f>
        <v>0</v>
      </c>
      <c r="U153" s="67">
        <f>SUMIFS('N1.3_Project_Listing'!$R$16:$R$829,'N1.3_Project_Listing'!$B$16:$B$829,$B153,'N1.3_Project_Listing'!$D$16:$D$829,$B141,'N1.3_Project_Listing'!$J$16:$J$829,U$16,'N1.3_Project_Listing'!$G$16:$G$829,R$15)</f>
        <v>0</v>
      </c>
      <c r="V153" s="67">
        <f>SUMIFS('N1.3_Project_Listing'!$R$16:$R$829,'N1.3_Project_Listing'!$B$16:$B$829,$B153,'N1.3_Project_Listing'!$D$16:$D$829,$B141,'N1.3_Project_Listing'!$J$16:$J$829,V$16,'N1.3_Project_Listing'!$G$16:$G$829,R$15)</f>
        <v>0</v>
      </c>
      <c r="W153" s="67">
        <f>SUMIFS('N1.3_Project_Listing'!$R$16:$R$829,'N1.3_Project_Listing'!$B$16:$B$829,$B153,'N1.3_Project_Listing'!$D$16:$D$829,$B141,'N1.3_Project_Listing'!$J$16:$J$829,W$16,'N1.3_Project_Listing'!$G$16:$G$829,R$15)</f>
        <v>0</v>
      </c>
      <c r="X153" s="63">
        <f t="shared" si="241"/>
        <v>0</v>
      </c>
      <c r="Y153" s="116" t="s">
        <v>441</v>
      </c>
      <c r="Z153" s="67">
        <f>SUMIFS('N1.3_Project_Listing'!$P$16:$P$829,'N1.3_Project_Listing'!$B$16:$B$829,$B153,'N1.3_Project_Listing'!$D$16:$D$829,$B141,'N1.3_Project_Listing'!$J$16:$J$829,Z$16,'N1.3_Project_Listing'!$G$16:$G$829,R$15)</f>
        <v>0</v>
      </c>
      <c r="AA153" s="67">
        <f>SUMIFS('N1.3_Project_Listing'!$P$16:$P$829,'N1.3_Project_Listing'!$B$16:$B$829,$B153,'N1.3_Project_Listing'!$D$16:$D$829,$B141,'N1.3_Project_Listing'!$J$16:$J$829,AA$16,'N1.3_Project_Listing'!$G$16:$G$829,R$15)</f>
        <v>0</v>
      </c>
      <c r="AB153" s="67">
        <f>SUMIFS('N1.3_Project_Listing'!$P$16:$P$829,'N1.3_Project_Listing'!$B$16:$B$829,$B153,'N1.3_Project_Listing'!$D$16:$D$829,$B141,'N1.3_Project_Listing'!$J$16:$J$829,AB$16,'N1.3_Project_Listing'!$G$16:$G$829,R$15)</f>
        <v>0</v>
      </c>
      <c r="AC153" s="67">
        <f>SUMIFS('N1.3_Project_Listing'!$P$16:$P$829,'N1.3_Project_Listing'!$B$16:$B$829,$B153,'N1.3_Project_Listing'!$D$16:$D$829,$B141,'N1.3_Project_Listing'!$J$16:$J$829,AC$16,'N1.3_Project_Listing'!$G$16:$G$829,R$15)</f>
        <v>0</v>
      </c>
      <c r="AD153" s="67">
        <f>SUMIFS('N1.3_Project_Listing'!$P$16:$P$829,'N1.3_Project_Listing'!$B$16:$B$829,$B153,'N1.3_Project_Listing'!$D$16:$D$829,$B141,'N1.3_Project_Listing'!$J$16:$J$829,AD$16,'N1.3_Project_Listing'!$G$16:$G$829,R$15)</f>
        <v>0</v>
      </c>
      <c r="AE153" s="63">
        <f t="shared" si="242"/>
        <v>0</v>
      </c>
      <c r="AG153" s="158" t="str">
        <f t="shared" si="236"/>
        <v>-</v>
      </c>
      <c r="AH153" s="67">
        <f>SUMIFS('N1.3_Project_Listing'!$R$16:$R$829,'N1.3_Project_Listing'!$B$16:$B$829,$B153,'N1.3_Project_Listing'!$D$16:$D$829,$B141,'N1.3_Project_Listing'!$J$16:$J$829,AH$16,'N1.3_Project_Listing'!$G$16:$G$829,AG$15)</f>
        <v>0</v>
      </c>
      <c r="AI153" s="67">
        <f>SUMIFS('N1.3_Project_Listing'!$R$16:$R$829,'N1.3_Project_Listing'!$B$16:$B$829,$B153,'N1.3_Project_Listing'!$D$16:$D$829,$B141,'N1.3_Project_Listing'!$J$16:$J$829,AI$16,'N1.3_Project_Listing'!$G$16:$G$829,AG$15)</f>
        <v>0</v>
      </c>
      <c r="AJ153" s="67">
        <f>SUMIFS('N1.3_Project_Listing'!$R$16:$R$829,'N1.3_Project_Listing'!$B$16:$B$829,$B153,'N1.3_Project_Listing'!$D$16:$D$829,$B141,'N1.3_Project_Listing'!$J$16:$J$829,AJ$16,'N1.3_Project_Listing'!$G$16:$G$829,AG$15)</f>
        <v>0</v>
      </c>
      <c r="AK153" s="67">
        <f>SUMIFS('N1.3_Project_Listing'!$R$16:$R$829,'N1.3_Project_Listing'!$B$16:$B$829,$B153,'N1.3_Project_Listing'!$D$16:$D$829,$B141,'N1.3_Project_Listing'!$J$16:$J$829,AK$16,'N1.3_Project_Listing'!$G$16:$G$829,AG$15)</f>
        <v>0</v>
      </c>
      <c r="AL153" s="67">
        <f>SUMIFS('N1.3_Project_Listing'!$R$16:$R$829,'N1.3_Project_Listing'!$B$16:$B$829,$B153,'N1.3_Project_Listing'!$D$16:$D$829,$B141,'N1.3_Project_Listing'!$J$16:$J$829,AL$16,'N1.3_Project_Listing'!$G$16:$G$829,AG$15)</f>
        <v>0</v>
      </c>
      <c r="AM153" s="63">
        <f t="shared" si="243"/>
        <v>0</v>
      </c>
      <c r="AN153" s="116" t="s">
        <v>441</v>
      </c>
      <c r="AO153" s="67">
        <f>SUMIFS('N1.3_Project_Listing'!$P$16:$P$829,'N1.3_Project_Listing'!$B$16:$B$829,$B153,'N1.3_Project_Listing'!$D$16:$D$829,$B141,'N1.3_Project_Listing'!$J$16:$J$829,AO$16,'N1.3_Project_Listing'!$G$16:$G$829,AG$15)</f>
        <v>0</v>
      </c>
      <c r="AP153" s="67">
        <f>SUMIFS('N1.3_Project_Listing'!$P$16:$P$829,'N1.3_Project_Listing'!$B$16:$B$829,$B153,'N1.3_Project_Listing'!$D$16:$D$829,$B141,'N1.3_Project_Listing'!$J$16:$J$829,AP$16,'N1.3_Project_Listing'!$G$16:$G$829,AG$15)</f>
        <v>0</v>
      </c>
      <c r="AQ153" s="67">
        <f>SUMIFS('N1.3_Project_Listing'!$P$16:$P$829,'N1.3_Project_Listing'!$B$16:$B$829,$B153,'N1.3_Project_Listing'!$D$16:$D$829,$B141,'N1.3_Project_Listing'!$J$16:$J$829,AQ$16,'N1.3_Project_Listing'!$G$16:$G$829,AG$15)</f>
        <v>0</v>
      </c>
      <c r="AR153" s="67">
        <f>SUMIFS('N1.3_Project_Listing'!$P$16:$P$829,'N1.3_Project_Listing'!$B$16:$B$829,$B153,'N1.3_Project_Listing'!$D$16:$D$829,$B141,'N1.3_Project_Listing'!$J$16:$J$829,AR$16,'N1.3_Project_Listing'!$G$16:$G$829,AG$15)</f>
        <v>0</v>
      </c>
      <c r="AS153" s="67">
        <f>SUMIFS('N1.3_Project_Listing'!$P$16:$P$829,'N1.3_Project_Listing'!$B$16:$B$829,$B153,'N1.3_Project_Listing'!$D$16:$D$829,$B141,'N1.3_Project_Listing'!$J$16:$J$829,AS$16,'N1.3_Project_Listing'!$G$16:$G$829,AG$15)</f>
        <v>0</v>
      </c>
      <c r="AT153" s="63">
        <f t="shared" si="244"/>
        <v>0</v>
      </c>
      <c r="AV153" s="158" t="str">
        <f t="shared" si="237"/>
        <v>-</v>
      </c>
      <c r="AW153" s="67">
        <f>SUMIFS('N1.3_Project_Listing'!$R$16:$R$829,'N1.3_Project_Listing'!$B$16:$B$829,$B153,'N1.3_Project_Listing'!$D$16:$D$829,$B141,'N1.3_Project_Listing'!$J$16:$J$829,AW$16,'N1.3_Project_Listing'!$G$16:$G$829,AV$15)</f>
        <v>0</v>
      </c>
      <c r="AX153" s="67">
        <f>SUMIFS('N1.3_Project_Listing'!$R$16:$R$829,'N1.3_Project_Listing'!$B$16:$B$829,$B153,'N1.3_Project_Listing'!$D$16:$D$829,$B141,'N1.3_Project_Listing'!$J$16:$J$829,AX$16,'N1.3_Project_Listing'!$G$16:$G$829,AV$15)</f>
        <v>0</v>
      </c>
      <c r="AY153" s="67">
        <f>SUMIFS('N1.3_Project_Listing'!$R$16:$R$829,'N1.3_Project_Listing'!$B$16:$B$829,$B153,'N1.3_Project_Listing'!$D$16:$D$829,$B141,'N1.3_Project_Listing'!$J$16:$J$829,AY$16,'N1.3_Project_Listing'!$G$16:$G$829,AV$15)</f>
        <v>0</v>
      </c>
      <c r="AZ153" s="67">
        <f>SUMIFS('N1.3_Project_Listing'!$R$16:$R$829,'N1.3_Project_Listing'!$B$16:$B$829,$B153,'N1.3_Project_Listing'!$D$16:$D$829,$B141,'N1.3_Project_Listing'!$J$16:$J$829,AZ$16,'N1.3_Project_Listing'!$G$16:$G$829,AV$15)</f>
        <v>0</v>
      </c>
      <c r="BA153" s="67">
        <f>SUMIFS('N1.3_Project_Listing'!$R$16:$R$829,'N1.3_Project_Listing'!$B$16:$B$829,$B153,'N1.3_Project_Listing'!$D$16:$D$829,$B141,'N1.3_Project_Listing'!$J$16:$J$829,BA$16,'N1.3_Project_Listing'!$G$16:$G$829,AV$15)</f>
        <v>0</v>
      </c>
      <c r="BB153" s="63">
        <f t="shared" si="245"/>
        <v>0</v>
      </c>
      <c r="BC153" s="116" t="s">
        <v>441</v>
      </c>
      <c r="BD153" s="67">
        <f>SUMIFS('N1.3_Project_Listing'!$P$16:$P$829,'N1.3_Project_Listing'!$B$16:$B$829,$B153,'N1.3_Project_Listing'!$D$16:$D$829,$B141,'N1.3_Project_Listing'!$J$16:$J$829,BD$16,'N1.3_Project_Listing'!$G$16:$G$829,AV$15)</f>
        <v>0</v>
      </c>
      <c r="BE153" s="67">
        <f>SUMIFS('N1.3_Project_Listing'!$P$16:$P$829,'N1.3_Project_Listing'!$B$16:$B$829,$B153,'N1.3_Project_Listing'!$D$16:$D$829,$B141,'N1.3_Project_Listing'!$J$16:$J$829,BE$16,'N1.3_Project_Listing'!$G$16:$G$829,AV$15)</f>
        <v>0</v>
      </c>
      <c r="BF153" s="67">
        <f>SUMIFS('N1.3_Project_Listing'!$P$16:$P$829,'N1.3_Project_Listing'!$B$16:$B$829,$B153,'N1.3_Project_Listing'!$D$16:$D$829,$B141,'N1.3_Project_Listing'!$J$16:$J$829,BF$16,'N1.3_Project_Listing'!$G$16:$G$829,AV$15)</f>
        <v>0</v>
      </c>
      <c r="BG153" s="67">
        <f>SUMIFS('N1.3_Project_Listing'!$P$16:$P$829,'N1.3_Project_Listing'!$B$16:$B$829,$B153,'N1.3_Project_Listing'!$D$16:$D$829,$B141,'N1.3_Project_Listing'!$J$16:$J$829,BG$16,'N1.3_Project_Listing'!$G$16:$G$829,AV$15)</f>
        <v>0</v>
      </c>
      <c r="BH153" s="67">
        <f>SUMIFS('N1.3_Project_Listing'!$P$16:$P$829,'N1.3_Project_Listing'!$B$16:$B$829,$B153,'N1.3_Project_Listing'!$D$16:$D$829,$B141,'N1.3_Project_Listing'!$J$16:$J$829,BH$16,'N1.3_Project_Listing'!$G$16:$G$829,AV$15)</f>
        <v>0</v>
      </c>
      <c r="BI153" s="63">
        <f t="shared" si="246"/>
        <v>0</v>
      </c>
      <c r="BK153" s="158" t="str">
        <f t="shared" si="238"/>
        <v>-</v>
      </c>
      <c r="BL153" s="67">
        <f>SUMIFS('N1.3_Project_Listing'!$R$16:$R$829,'N1.3_Project_Listing'!$B$16:$B$829,$B153,'N1.3_Project_Listing'!$D$16:$D$829,$B141,'N1.3_Project_Listing'!$J$16:$J$829,BL$16,'N1.3_Project_Listing'!$G$16:$G$829,BK$15)</f>
        <v>0</v>
      </c>
      <c r="BM153" s="67">
        <f>SUMIFS('N1.3_Project_Listing'!$R$16:$R$829,'N1.3_Project_Listing'!$B$16:$B$829,$B153,'N1.3_Project_Listing'!$D$16:$D$829,$B141,'N1.3_Project_Listing'!$J$16:$J$829,BM$16,'N1.3_Project_Listing'!$G$16:$G$829,BK$15)</f>
        <v>0</v>
      </c>
      <c r="BN153" s="67">
        <f>SUMIFS('N1.3_Project_Listing'!$R$16:$R$829,'N1.3_Project_Listing'!$B$16:$B$829,$B153,'N1.3_Project_Listing'!$D$16:$D$829,$B141,'N1.3_Project_Listing'!$J$16:$J$829,BN$16,'N1.3_Project_Listing'!$G$16:$G$829,BK$15)</f>
        <v>0</v>
      </c>
      <c r="BO153" s="67">
        <f>SUMIFS('N1.3_Project_Listing'!$R$16:$R$829,'N1.3_Project_Listing'!$B$16:$B$829,$B153,'N1.3_Project_Listing'!$D$16:$D$829,$B141,'N1.3_Project_Listing'!$J$16:$J$829,BO$16,'N1.3_Project_Listing'!$G$16:$G$829,BK$15)</f>
        <v>0</v>
      </c>
      <c r="BP153" s="67">
        <f>SUMIFS('N1.3_Project_Listing'!$R$16:$R$829,'N1.3_Project_Listing'!$B$16:$B$829,$B153,'N1.3_Project_Listing'!$D$16:$D$829,$B141,'N1.3_Project_Listing'!$J$16:$J$829,BP$16,'N1.3_Project_Listing'!$G$16:$G$829,BK$15)</f>
        <v>0</v>
      </c>
      <c r="BQ153" s="63">
        <f t="shared" si="247"/>
        <v>0</v>
      </c>
      <c r="BR153" s="116" t="s">
        <v>441</v>
      </c>
      <c r="BS153" s="67">
        <f>SUMIFS('N1.3_Project_Listing'!$P$16:$P$829,'N1.3_Project_Listing'!$B$16:$B$829,$B153,'N1.3_Project_Listing'!$D$16:$D$829,$B141,'N1.3_Project_Listing'!$J$16:$J$829,BS$16,'N1.3_Project_Listing'!$G$16:$G$829,BK$15)</f>
        <v>0</v>
      </c>
      <c r="BT153" s="67">
        <f>SUMIFS('N1.3_Project_Listing'!$P$16:$P$829,'N1.3_Project_Listing'!$B$16:$B$829,$B153,'N1.3_Project_Listing'!$D$16:$D$829,$B141,'N1.3_Project_Listing'!$J$16:$J$829,BT$16,'N1.3_Project_Listing'!$G$16:$G$829,BK$15)</f>
        <v>0</v>
      </c>
      <c r="BU153" s="67">
        <f>SUMIFS('N1.3_Project_Listing'!$P$16:$P$829,'N1.3_Project_Listing'!$B$16:$B$829,$B153,'N1.3_Project_Listing'!$D$16:$D$829,$B141,'N1.3_Project_Listing'!$J$16:$J$829,BU$16,'N1.3_Project_Listing'!$G$16:$G$829,BK$15)</f>
        <v>0</v>
      </c>
      <c r="BV153" s="67">
        <f>SUMIFS('N1.3_Project_Listing'!$P$16:$P$829,'N1.3_Project_Listing'!$B$16:$B$829,$B153,'N1.3_Project_Listing'!$D$16:$D$829,$B141,'N1.3_Project_Listing'!$J$16:$J$829,BV$16,'N1.3_Project_Listing'!$G$16:$G$829,BK$15)</f>
        <v>0</v>
      </c>
      <c r="BW153" s="67">
        <f>SUMIFS('N1.3_Project_Listing'!$P$16:$P$829,'N1.3_Project_Listing'!$B$16:$B$829,$B153,'N1.3_Project_Listing'!$D$16:$D$829,$B141,'N1.3_Project_Listing'!$J$16:$J$829,BW$16,'N1.3_Project_Listing'!$G$16:$G$829,BK$15)</f>
        <v>0</v>
      </c>
      <c r="BX153" s="63">
        <f t="shared" si="248"/>
        <v>0</v>
      </c>
    </row>
    <row r="154" spans="2:76" hidden="1">
      <c r="B154" s="132" t="str">
        <f t="shared" si="224"/>
        <v>No entry required</v>
      </c>
      <c r="C154" s="158" t="str">
        <f t="shared" si="224"/>
        <v>-</v>
      </c>
      <c r="D154" s="63">
        <f t="shared" si="225"/>
        <v>0</v>
      </c>
      <c r="E154" s="63">
        <f t="shared" si="226"/>
        <v>0</v>
      </c>
      <c r="F154" s="63">
        <f t="shared" si="227"/>
        <v>0</v>
      </c>
      <c r="G154" s="63">
        <f t="shared" si="228"/>
        <v>0</v>
      </c>
      <c r="H154" s="63">
        <f t="shared" si="229"/>
        <v>0</v>
      </c>
      <c r="I154" s="63">
        <f t="shared" si="239"/>
        <v>0</v>
      </c>
      <c r="J154" s="116" t="s">
        <v>441</v>
      </c>
      <c r="K154" s="63">
        <f t="shared" si="230"/>
        <v>0</v>
      </c>
      <c r="L154" s="63">
        <f t="shared" si="231"/>
        <v>0</v>
      </c>
      <c r="M154" s="63">
        <f t="shared" si="232"/>
        <v>0</v>
      </c>
      <c r="N154" s="63">
        <f t="shared" si="233"/>
        <v>0</v>
      </c>
      <c r="O154" s="63">
        <f t="shared" si="234"/>
        <v>0</v>
      </c>
      <c r="P154" s="63">
        <f t="shared" si="240"/>
        <v>0</v>
      </c>
      <c r="R154" s="158" t="str">
        <f t="shared" si="235"/>
        <v>-</v>
      </c>
      <c r="S154" s="67">
        <f>SUMIFS('N1.3_Project_Listing'!$R$16:$R$829,'N1.3_Project_Listing'!$B$16:$B$829,$B154,'N1.3_Project_Listing'!$D$16:$D$829,$B141,'N1.3_Project_Listing'!$J$16:$J$829,S$16,'N1.3_Project_Listing'!$G$16:$G$829,R$15)</f>
        <v>0</v>
      </c>
      <c r="T154" s="67">
        <f>SUMIFS('N1.3_Project_Listing'!$R$16:$R$829,'N1.3_Project_Listing'!$B$16:$B$829,$B154,'N1.3_Project_Listing'!$D$16:$D$829,$B141,'N1.3_Project_Listing'!$J$16:$J$829,T$16,'N1.3_Project_Listing'!$G$16:$G$829,R$15)</f>
        <v>0</v>
      </c>
      <c r="U154" s="67">
        <f>SUMIFS('N1.3_Project_Listing'!$R$16:$R$829,'N1.3_Project_Listing'!$B$16:$B$829,$B154,'N1.3_Project_Listing'!$D$16:$D$829,$B141,'N1.3_Project_Listing'!$J$16:$J$829,U$16,'N1.3_Project_Listing'!$G$16:$G$829,R$15)</f>
        <v>0</v>
      </c>
      <c r="V154" s="67">
        <f>SUMIFS('N1.3_Project_Listing'!$R$16:$R$829,'N1.3_Project_Listing'!$B$16:$B$829,$B154,'N1.3_Project_Listing'!$D$16:$D$829,$B141,'N1.3_Project_Listing'!$J$16:$J$829,V$16,'N1.3_Project_Listing'!$G$16:$G$829,R$15)</f>
        <v>0</v>
      </c>
      <c r="W154" s="67">
        <f>SUMIFS('N1.3_Project_Listing'!$R$16:$R$829,'N1.3_Project_Listing'!$B$16:$B$829,$B154,'N1.3_Project_Listing'!$D$16:$D$829,$B141,'N1.3_Project_Listing'!$J$16:$J$829,W$16,'N1.3_Project_Listing'!$G$16:$G$829,R$15)</f>
        <v>0</v>
      </c>
      <c r="X154" s="63">
        <f t="shared" si="241"/>
        <v>0</v>
      </c>
      <c r="Y154" s="116" t="s">
        <v>441</v>
      </c>
      <c r="Z154" s="67">
        <f>SUMIFS('N1.3_Project_Listing'!$P$16:$P$829,'N1.3_Project_Listing'!$B$16:$B$829,$B154,'N1.3_Project_Listing'!$D$16:$D$829,$B141,'N1.3_Project_Listing'!$J$16:$J$829,Z$16,'N1.3_Project_Listing'!$G$16:$G$829,R$15)</f>
        <v>0</v>
      </c>
      <c r="AA154" s="67">
        <f>SUMIFS('N1.3_Project_Listing'!$P$16:$P$829,'N1.3_Project_Listing'!$B$16:$B$829,$B154,'N1.3_Project_Listing'!$D$16:$D$829,$B141,'N1.3_Project_Listing'!$J$16:$J$829,AA$16,'N1.3_Project_Listing'!$G$16:$G$829,R$15)</f>
        <v>0</v>
      </c>
      <c r="AB154" s="67">
        <f>SUMIFS('N1.3_Project_Listing'!$P$16:$P$829,'N1.3_Project_Listing'!$B$16:$B$829,$B154,'N1.3_Project_Listing'!$D$16:$D$829,$B141,'N1.3_Project_Listing'!$J$16:$J$829,AB$16,'N1.3_Project_Listing'!$G$16:$G$829,R$15)</f>
        <v>0</v>
      </c>
      <c r="AC154" s="67">
        <f>SUMIFS('N1.3_Project_Listing'!$P$16:$P$829,'N1.3_Project_Listing'!$B$16:$B$829,$B154,'N1.3_Project_Listing'!$D$16:$D$829,$B141,'N1.3_Project_Listing'!$J$16:$J$829,AC$16,'N1.3_Project_Listing'!$G$16:$G$829,R$15)</f>
        <v>0</v>
      </c>
      <c r="AD154" s="67">
        <f>SUMIFS('N1.3_Project_Listing'!$P$16:$P$829,'N1.3_Project_Listing'!$B$16:$B$829,$B154,'N1.3_Project_Listing'!$D$16:$D$829,$B141,'N1.3_Project_Listing'!$J$16:$J$829,AD$16,'N1.3_Project_Listing'!$G$16:$G$829,R$15)</f>
        <v>0</v>
      </c>
      <c r="AE154" s="63">
        <f t="shared" si="242"/>
        <v>0</v>
      </c>
      <c r="AG154" s="158" t="str">
        <f t="shared" si="236"/>
        <v>-</v>
      </c>
      <c r="AH154" s="67">
        <f>SUMIFS('N1.3_Project_Listing'!$R$16:$R$829,'N1.3_Project_Listing'!$B$16:$B$829,$B154,'N1.3_Project_Listing'!$D$16:$D$829,$B141,'N1.3_Project_Listing'!$J$16:$J$829,AH$16,'N1.3_Project_Listing'!$G$16:$G$829,AG$15)</f>
        <v>0</v>
      </c>
      <c r="AI154" s="67">
        <f>SUMIFS('N1.3_Project_Listing'!$R$16:$R$829,'N1.3_Project_Listing'!$B$16:$B$829,$B154,'N1.3_Project_Listing'!$D$16:$D$829,$B141,'N1.3_Project_Listing'!$J$16:$J$829,AI$16,'N1.3_Project_Listing'!$G$16:$G$829,AG$15)</f>
        <v>0</v>
      </c>
      <c r="AJ154" s="67">
        <f>SUMIFS('N1.3_Project_Listing'!$R$16:$R$829,'N1.3_Project_Listing'!$B$16:$B$829,$B154,'N1.3_Project_Listing'!$D$16:$D$829,$B141,'N1.3_Project_Listing'!$J$16:$J$829,AJ$16,'N1.3_Project_Listing'!$G$16:$G$829,AG$15)</f>
        <v>0</v>
      </c>
      <c r="AK154" s="67">
        <f>SUMIFS('N1.3_Project_Listing'!$R$16:$R$829,'N1.3_Project_Listing'!$B$16:$B$829,$B154,'N1.3_Project_Listing'!$D$16:$D$829,$B141,'N1.3_Project_Listing'!$J$16:$J$829,AK$16,'N1.3_Project_Listing'!$G$16:$G$829,AG$15)</f>
        <v>0</v>
      </c>
      <c r="AL154" s="67">
        <f>SUMIFS('N1.3_Project_Listing'!$R$16:$R$829,'N1.3_Project_Listing'!$B$16:$B$829,$B154,'N1.3_Project_Listing'!$D$16:$D$829,$B141,'N1.3_Project_Listing'!$J$16:$J$829,AL$16,'N1.3_Project_Listing'!$G$16:$G$829,AG$15)</f>
        <v>0</v>
      </c>
      <c r="AM154" s="63">
        <f t="shared" si="243"/>
        <v>0</v>
      </c>
      <c r="AN154" s="116" t="s">
        <v>441</v>
      </c>
      <c r="AO154" s="67">
        <f>SUMIFS('N1.3_Project_Listing'!$P$16:$P$829,'N1.3_Project_Listing'!$B$16:$B$829,$B154,'N1.3_Project_Listing'!$D$16:$D$829,$B141,'N1.3_Project_Listing'!$J$16:$J$829,AO$16,'N1.3_Project_Listing'!$G$16:$G$829,AG$15)</f>
        <v>0</v>
      </c>
      <c r="AP154" s="67">
        <f>SUMIFS('N1.3_Project_Listing'!$P$16:$P$829,'N1.3_Project_Listing'!$B$16:$B$829,$B154,'N1.3_Project_Listing'!$D$16:$D$829,$B141,'N1.3_Project_Listing'!$J$16:$J$829,AP$16,'N1.3_Project_Listing'!$G$16:$G$829,AG$15)</f>
        <v>0</v>
      </c>
      <c r="AQ154" s="67">
        <f>SUMIFS('N1.3_Project_Listing'!$P$16:$P$829,'N1.3_Project_Listing'!$B$16:$B$829,$B154,'N1.3_Project_Listing'!$D$16:$D$829,$B141,'N1.3_Project_Listing'!$J$16:$J$829,AQ$16,'N1.3_Project_Listing'!$G$16:$G$829,AG$15)</f>
        <v>0</v>
      </c>
      <c r="AR154" s="67">
        <f>SUMIFS('N1.3_Project_Listing'!$P$16:$P$829,'N1.3_Project_Listing'!$B$16:$B$829,$B154,'N1.3_Project_Listing'!$D$16:$D$829,$B141,'N1.3_Project_Listing'!$J$16:$J$829,AR$16,'N1.3_Project_Listing'!$G$16:$G$829,AG$15)</f>
        <v>0</v>
      </c>
      <c r="AS154" s="67">
        <f>SUMIFS('N1.3_Project_Listing'!$P$16:$P$829,'N1.3_Project_Listing'!$B$16:$B$829,$B154,'N1.3_Project_Listing'!$D$16:$D$829,$B141,'N1.3_Project_Listing'!$J$16:$J$829,AS$16,'N1.3_Project_Listing'!$G$16:$G$829,AG$15)</f>
        <v>0</v>
      </c>
      <c r="AT154" s="63">
        <f t="shared" si="244"/>
        <v>0</v>
      </c>
      <c r="AV154" s="158" t="str">
        <f t="shared" si="237"/>
        <v>-</v>
      </c>
      <c r="AW154" s="67">
        <f>SUMIFS('N1.3_Project_Listing'!$R$16:$R$829,'N1.3_Project_Listing'!$B$16:$B$829,$B154,'N1.3_Project_Listing'!$D$16:$D$829,$B141,'N1.3_Project_Listing'!$J$16:$J$829,AW$16,'N1.3_Project_Listing'!$G$16:$G$829,AV$15)</f>
        <v>0</v>
      </c>
      <c r="AX154" s="67">
        <f>SUMIFS('N1.3_Project_Listing'!$R$16:$R$829,'N1.3_Project_Listing'!$B$16:$B$829,$B154,'N1.3_Project_Listing'!$D$16:$D$829,$B141,'N1.3_Project_Listing'!$J$16:$J$829,AX$16,'N1.3_Project_Listing'!$G$16:$G$829,AV$15)</f>
        <v>0</v>
      </c>
      <c r="AY154" s="67">
        <f>SUMIFS('N1.3_Project_Listing'!$R$16:$R$829,'N1.3_Project_Listing'!$B$16:$B$829,$B154,'N1.3_Project_Listing'!$D$16:$D$829,$B141,'N1.3_Project_Listing'!$J$16:$J$829,AY$16,'N1.3_Project_Listing'!$G$16:$G$829,AV$15)</f>
        <v>0</v>
      </c>
      <c r="AZ154" s="67">
        <f>SUMIFS('N1.3_Project_Listing'!$R$16:$R$829,'N1.3_Project_Listing'!$B$16:$B$829,$B154,'N1.3_Project_Listing'!$D$16:$D$829,$B141,'N1.3_Project_Listing'!$J$16:$J$829,AZ$16,'N1.3_Project_Listing'!$G$16:$G$829,AV$15)</f>
        <v>0</v>
      </c>
      <c r="BA154" s="67">
        <f>SUMIFS('N1.3_Project_Listing'!$R$16:$R$829,'N1.3_Project_Listing'!$B$16:$B$829,$B154,'N1.3_Project_Listing'!$D$16:$D$829,$B141,'N1.3_Project_Listing'!$J$16:$J$829,BA$16,'N1.3_Project_Listing'!$G$16:$G$829,AV$15)</f>
        <v>0</v>
      </c>
      <c r="BB154" s="63">
        <f t="shared" si="245"/>
        <v>0</v>
      </c>
      <c r="BC154" s="116" t="s">
        <v>441</v>
      </c>
      <c r="BD154" s="67">
        <f>SUMIFS('N1.3_Project_Listing'!$P$16:$P$829,'N1.3_Project_Listing'!$B$16:$B$829,$B154,'N1.3_Project_Listing'!$D$16:$D$829,$B141,'N1.3_Project_Listing'!$J$16:$J$829,BD$16,'N1.3_Project_Listing'!$G$16:$G$829,AV$15)</f>
        <v>0</v>
      </c>
      <c r="BE154" s="67">
        <f>SUMIFS('N1.3_Project_Listing'!$P$16:$P$829,'N1.3_Project_Listing'!$B$16:$B$829,$B154,'N1.3_Project_Listing'!$D$16:$D$829,$B141,'N1.3_Project_Listing'!$J$16:$J$829,BE$16,'N1.3_Project_Listing'!$G$16:$G$829,AV$15)</f>
        <v>0</v>
      </c>
      <c r="BF154" s="67">
        <f>SUMIFS('N1.3_Project_Listing'!$P$16:$P$829,'N1.3_Project_Listing'!$B$16:$B$829,$B154,'N1.3_Project_Listing'!$D$16:$D$829,$B141,'N1.3_Project_Listing'!$J$16:$J$829,BF$16,'N1.3_Project_Listing'!$G$16:$G$829,AV$15)</f>
        <v>0</v>
      </c>
      <c r="BG154" s="67">
        <f>SUMIFS('N1.3_Project_Listing'!$P$16:$P$829,'N1.3_Project_Listing'!$B$16:$B$829,$B154,'N1.3_Project_Listing'!$D$16:$D$829,$B141,'N1.3_Project_Listing'!$J$16:$J$829,BG$16,'N1.3_Project_Listing'!$G$16:$G$829,AV$15)</f>
        <v>0</v>
      </c>
      <c r="BH154" s="67">
        <f>SUMIFS('N1.3_Project_Listing'!$P$16:$P$829,'N1.3_Project_Listing'!$B$16:$B$829,$B154,'N1.3_Project_Listing'!$D$16:$D$829,$B141,'N1.3_Project_Listing'!$J$16:$J$829,BH$16,'N1.3_Project_Listing'!$G$16:$G$829,AV$15)</f>
        <v>0</v>
      </c>
      <c r="BI154" s="63">
        <f t="shared" si="246"/>
        <v>0</v>
      </c>
      <c r="BK154" s="158" t="str">
        <f t="shared" si="238"/>
        <v>-</v>
      </c>
      <c r="BL154" s="67">
        <f>SUMIFS('N1.3_Project_Listing'!$R$16:$R$829,'N1.3_Project_Listing'!$B$16:$B$829,$B154,'N1.3_Project_Listing'!$D$16:$D$829,$B141,'N1.3_Project_Listing'!$J$16:$J$829,BL$16,'N1.3_Project_Listing'!$G$16:$G$829,BK$15)</f>
        <v>0</v>
      </c>
      <c r="BM154" s="67">
        <f>SUMIFS('N1.3_Project_Listing'!$R$16:$R$829,'N1.3_Project_Listing'!$B$16:$B$829,$B154,'N1.3_Project_Listing'!$D$16:$D$829,$B141,'N1.3_Project_Listing'!$J$16:$J$829,BM$16,'N1.3_Project_Listing'!$G$16:$G$829,BK$15)</f>
        <v>0</v>
      </c>
      <c r="BN154" s="67">
        <f>SUMIFS('N1.3_Project_Listing'!$R$16:$R$829,'N1.3_Project_Listing'!$B$16:$B$829,$B154,'N1.3_Project_Listing'!$D$16:$D$829,$B141,'N1.3_Project_Listing'!$J$16:$J$829,BN$16,'N1.3_Project_Listing'!$G$16:$G$829,BK$15)</f>
        <v>0</v>
      </c>
      <c r="BO154" s="67">
        <f>SUMIFS('N1.3_Project_Listing'!$R$16:$R$829,'N1.3_Project_Listing'!$B$16:$B$829,$B154,'N1.3_Project_Listing'!$D$16:$D$829,$B141,'N1.3_Project_Listing'!$J$16:$J$829,BO$16,'N1.3_Project_Listing'!$G$16:$G$829,BK$15)</f>
        <v>0</v>
      </c>
      <c r="BP154" s="67">
        <f>SUMIFS('N1.3_Project_Listing'!$R$16:$R$829,'N1.3_Project_Listing'!$B$16:$B$829,$B154,'N1.3_Project_Listing'!$D$16:$D$829,$B141,'N1.3_Project_Listing'!$J$16:$J$829,BP$16,'N1.3_Project_Listing'!$G$16:$G$829,BK$15)</f>
        <v>0</v>
      </c>
      <c r="BQ154" s="63">
        <f t="shared" si="247"/>
        <v>0</v>
      </c>
      <c r="BR154" s="116" t="s">
        <v>441</v>
      </c>
      <c r="BS154" s="67">
        <f>SUMIFS('N1.3_Project_Listing'!$P$16:$P$829,'N1.3_Project_Listing'!$B$16:$B$829,$B154,'N1.3_Project_Listing'!$D$16:$D$829,$B141,'N1.3_Project_Listing'!$J$16:$J$829,BS$16,'N1.3_Project_Listing'!$G$16:$G$829,BK$15)</f>
        <v>0</v>
      </c>
      <c r="BT154" s="67">
        <f>SUMIFS('N1.3_Project_Listing'!$P$16:$P$829,'N1.3_Project_Listing'!$B$16:$B$829,$B154,'N1.3_Project_Listing'!$D$16:$D$829,$B141,'N1.3_Project_Listing'!$J$16:$J$829,BT$16,'N1.3_Project_Listing'!$G$16:$G$829,BK$15)</f>
        <v>0</v>
      </c>
      <c r="BU154" s="67">
        <f>SUMIFS('N1.3_Project_Listing'!$P$16:$P$829,'N1.3_Project_Listing'!$B$16:$B$829,$B154,'N1.3_Project_Listing'!$D$16:$D$829,$B141,'N1.3_Project_Listing'!$J$16:$J$829,BU$16,'N1.3_Project_Listing'!$G$16:$G$829,BK$15)</f>
        <v>0</v>
      </c>
      <c r="BV154" s="67">
        <f>SUMIFS('N1.3_Project_Listing'!$P$16:$P$829,'N1.3_Project_Listing'!$B$16:$B$829,$B154,'N1.3_Project_Listing'!$D$16:$D$829,$B141,'N1.3_Project_Listing'!$J$16:$J$829,BV$16,'N1.3_Project_Listing'!$G$16:$G$829,BK$15)</f>
        <v>0</v>
      </c>
      <c r="BW154" s="67">
        <f>SUMIFS('N1.3_Project_Listing'!$P$16:$P$829,'N1.3_Project_Listing'!$B$16:$B$829,$B154,'N1.3_Project_Listing'!$D$16:$D$829,$B141,'N1.3_Project_Listing'!$J$16:$J$829,BW$16,'N1.3_Project_Listing'!$G$16:$G$829,BK$15)</f>
        <v>0</v>
      </c>
      <c r="BX154" s="63">
        <f t="shared" si="248"/>
        <v>0</v>
      </c>
    </row>
    <row r="155" spans="2:76" hidden="1">
      <c r="B155" s="132" t="str">
        <f t="shared" si="224"/>
        <v>No entry required</v>
      </c>
      <c r="C155" s="158" t="str">
        <f t="shared" si="224"/>
        <v>-</v>
      </c>
      <c r="D155" s="63">
        <f t="shared" si="225"/>
        <v>0</v>
      </c>
      <c r="E155" s="63">
        <f t="shared" si="226"/>
        <v>0</v>
      </c>
      <c r="F155" s="63">
        <f t="shared" si="227"/>
        <v>0</v>
      </c>
      <c r="G155" s="63">
        <f t="shared" si="228"/>
        <v>0</v>
      </c>
      <c r="H155" s="63">
        <f t="shared" si="229"/>
        <v>0</v>
      </c>
      <c r="I155" s="63">
        <f t="shared" si="239"/>
        <v>0</v>
      </c>
      <c r="J155" s="116" t="s">
        <v>441</v>
      </c>
      <c r="K155" s="63">
        <f t="shared" si="230"/>
        <v>0</v>
      </c>
      <c r="L155" s="63">
        <f t="shared" si="231"/>
        <v>0</v>
      </c>
      <c r="M155" s="63">
        <f t="shared" si="232"/>
        <v>0</v>
      </c>
      <c r="N155" s="63">
        <f t="shared" si="233"/>
        <v>0</v>
      </c>
      <c r="O155" s="63">
        <f t="shared" si="234"/>
        <v>0</v>
      </c>
      <c r="P155" s="63">
        <f t="shared" si="240"/>
        <v>0</v>
      </c>
      <c r="R155" s="158" t="str">
        <f t="shared" si="235"/>
        <v>-</v>
      </c>
      <c r="S155" s="67">
        <f>SUMIFS('N1.3_Project_Listing'!$R$16:$R$829,'N1.3_Project_Listing'!$B$16:$B$829,$B155,'N1.3_Project_Listing'!$D$16:$D$829,$B141,'N1.3_Project_Listing'!$J$16:$J$829,S$16,'N1.3_Project_Listing'!$G$16:$G$829,R$15)</f>
        <v>0</v>
      </c>
      <c r="T155" s="67">
        <f>SUMIFS('N1.3_Project_Listing'!$R$16:$R$829,'N1.3_Project_Listing'!$B$16:$B$829,$B155,'N1.3_Project_Listing'!$D$16:$D$829,$B141,'N1.3_Project_Listing'!$J$16:$J$829,T$16,'N1.3_Project_Listing'!$G$16:$G$829,R$15)</f>
        <v>0</v>
      </c>
      <c r="U155" s="67">
        <f>SUMIFS('N1.3_Project_Listing'!$R$16:$R$829,'N1.3_Project_Listing'!$B$16:$B$829,$B155,'N1.3_Project_Listing'!$D$16:$D$829,$B141,'N1.3_Project_Listing'!$J$16:$J$829,U$16,'N1.3_Project_Listing'!$G$16:$G$829,R$15)</f>
        <v>0</v>
      </c>
      <c r="V155" s="67">
        <f>SUMIFS('N1.3_Project_Listing'!$R$16:$R$829,'N1.3_Project_Listing'!$B$16:$B$829,$B155,'N1.3_Project_Listing'!$D$16:$D$829,$B141,'N1.3_Project_Listing'!$J$16:$J$829,V$16,'N1.3_Project_Listing'!$G$16:$G$829,R$15)</f>
        <v>0</v>
      </c>
      <c r="W155" s="67">
        <f>SUMIFS('N1.3_Project_Listing'!$R$16:$R$829,'N1.3_Project_Listing'!$B$16:$B$829,$B155,'N1.3_Project_Listing'!$D$16:$D$829,$B141,'N1.3_Project_Listing'!$J$16:$J$829,W$16,'N1.3_Project_Listing'!$G$16:$G$829,R$15)</f>
        <v>0</v>
      </c>
      <c r="X155" s="63">
        <f t="shared" si="241"/>
        <v>0</v>
      </c>
      <c r="Y155" s="116" t="s">
        <v>441</v>
      </c>
      <c r="Z155" s="67">
        <f>SUMIFS('N1.3_Project_Listing'!$P$16:$P$829,'N1.3_Project_Listing'!$B$16:$B$829,$B155,'N1.3_Project_Listing'!$D$16:$D$829,$B141,'N1.3_Project_Listing'!$J$16:$J$829,Z$16,'N1.3_Project_Listing'!$G$16:$G$829,R$15)</f>
        <v>0</v>
      </c>
      <c r="AA155" s="67">
        <f>SUMIFS('N1.3_Project_Listing'!$P$16:$P$829,'N1.3_Project_Listing'!$B$16:$B$829,$B155,'N1.3_Project_Listing'!$D$16:$D$829,$B141,'N1.3_Project_Listing'!$J$16:$J$829,AA$16,'N1.3_Project_Listing'!$G$16:$G$829,R$15)</f>
        <v>0</v>
      </c>
      <c r="AB155" s="67">
        <f>SUMIFS('N1.3_Project_Listing'!$P$16:$P$829,'N1.3_Project_Listing'!$B$16:$B$829,$B155,'N1.3_Project_Listing'!$D$16:$D$829,$B141,'N1.3_Project_Listing'!$J$16:$J$829,AB$16,'N1.3_Project_Listing'!$G$16:$G$829,R$15)</f>
        <v>0</v>
      </c>
      <c r="AC155" s="67">
        <f>SUMIFS('N1.3_Project_Listing'!$P$16:$P$829,'N1.3_Project_Listing'!$B$16:$B$829,$B155,'N1.3_Project_Listing'!$D$16:$D$829,$B141,'N1.3_Project_Listing'!$J$16:$J$829,AC$16,'N1.3_Project_Listing'!$G$16:$G$829,R$15)</f>
        <v>0</v>
      </c>
      <c r="AD155" s="67">
        <f>SUMIFS('N1.3_Project_Listing'!$P$16:$P$829,'N1.3_Project_Listing'!$B$16:$B$829,$B155,'N1.3_Project_Listing'!$D$16:$D$829,$B141,'N1.3_Project_Listing'!$J$16:$J$829,AD$16,'N1.3_Project_Listing'!$G$16:$G$829,R$15)</f>
        <v>0</v>
      </c>
      <c r="AE155" s="63">
        <f t="shared" si="242"/>
        <v>0</v>
      </c>
      <c r="AG155" s="158" t="str">
        <f t="shared" si="236"/>
        <v>-</v>
      </c>
      <c r="AH155" s="67">
        <f>SUMIFS('N1.3_Project_Listing'!$R$16:$R$829,'N1.3_Project_Listing'!$B$16:$B$829,$B155,'N1.3_Project_Listing'!$D$16:$D$829,$B141,'N1.3_Project_Listing'!$J$16:$J$829,AH$16,'N1.3_Project_Listing'!$G$16:$G$829,AG$15)</f>
        <v>0</v>
      </c>
      <c r="AI155" s="67">
        <f>SUMIFS('N1.3_Project_Listing'!$R$16:$R$829,'N1.3_Project_Listing'!$B$16:$B$829,$B155,'N1.3_Project_Listing'!$D$16:$D$829,$B141,'N1.3_Project_Listing'!$J$16:$J$829,AI$16,'N1.3_Project_Listing'!$G$16:$G$829,AG$15)</f>
        <v>0</v>
      </c>
      <c r="AJ155" s="67">
        <f>SUMIFS('N1.3_Project_Listing'!$R$16:$R$829,'N1.3_Project_Listing'!$B$16:$B$829,$B155,'N1.3_Project_Listing'!$D$16:$D$829,$B141,'N1.3_Project_Listing'!$J$16:$J$829,AJ$16,'N1.3_Project_Listing'!$G$16:$G$829,AG$15)</f>
        <v>0</v>
      </c>
      <c r="AK155" s="67">
        <f>SUMIFS('N1.3_Project_Listing'!$R$16:$R$829,'N1.3_Project_Listing'!$B$16:$B$829,$B155,'N1.3_Project_Listing'!$D$16:$D$829,$B141,'N1.3_Project_Listing'!$J$16:$J$829,AK$16,'N1.3_Project_Listing'!$G$16:$G$829,AG$15)</f>
        <v>0</v>
      </c>
      <c r="AL155" s="67">
        <f>SUMIFS('N1.3_Project_Listing'!$R$16:$R$829,'N1.3_Project_Listing'!$B$16:$B$829,$B155,'N1.3_Project_Listing'!$D$16:$D$829,$B141,'N1.3_Project_Listing'!$J$16:$J$829,AL$16,'N1.3_Project_Listing'!$G$16:$G$829,AG$15)</f>
        <v>0</v>
      </c>
      <c r="AM155" s="63">
        <f t="shared" si="243"/>
        <v>0</v>
      </c>
      <c r="AN155" s="116" t="s">
        <v>441</v>
      </c>
      <c r="AO155" s="67">
        <f>SUMIFS('N1.3_Project_Listing'!$P$16:$P$829,'N1.3_Project_Listing'!$B$16:$B$829,$B155,'N1.3_Project_Listing'!$D$16:$D$829,$B141,'N1.3_Project_Listing'!$J$16:$J$829,AO$16,'N1.3_Project_Listing'!$G$16:$G$829,AG$15)</f>
        <v>0</v>
      </c>
      <c r="AP155" s="67">
        <f>SUMIFS('N1.3_Project_Listing'!$P$16:$P$829,'N1.3_Project_Listing'!$B$16:$B$829,$B155,'N1.3_Project_Listing'!$D$16:$D$829,$B141,'N1.3_Project_Listing'!$J$16:$J$829,AP$16,'N1.3_Project_Listing'!$G$16:$G$829,AG$15)</f>
        <v>0</v>
      </c>
      <c r="AQ155" s="67">
        <f>SUMIFS('N1.3_Project_Listing'!$P$16:$P$829,'N1.3_Project_Listing'!$B$16:$B$829,$B155,'N1.3_Project_Listing'!$D$16:$D$829,$B141,'N1.3_Project_Listing'!$J$16:$J$829,AQ$16,'N1.3_Project_Listing'!$G$16:$G$829,AG$15)</f>
        <v>0</v>
      </c>
      <c r="AR155" s="67">
        <f>SUMIFS('N1.3_Project_Listing'!$P$16:$P$829,'N1.3_Project_Listing'!$B$16:$B$829,$B155,'N1.3_Project_Listing'!$D$16:$D$829,$B141,'N1.3_Project_Listing'!$J$16:$J$829,AR$16,'N1.3_Project_Listing'!$G$16:$G$829,AG$15)</f>
        <v>0</v>
      </c>
      <c r="AS155" s="67">
        <f>SUMIFS('N1.3_Project_Listing'!$P$16:$P$829,'N1.3_Project_Listing'!$B$16:$B$829,$B155,'N1.3_Project_Listing'!$D$16:$D$829,$B141,'N1.3_Project_Listing'!$J$16:$J$829,AS$16,'N1.3_Project_Listing'!$G$16:$G$829,AG$15)</f>
        <v>0</v>
      </c>
      <c r="AT155" s="63">
        <f t="shared" si="244"/>
        <v>0</v>
      </c>
      <c r="AV155" s="158" t="str">
        <f t="shared" si="237"/>
        <v>-</v>
      </c>
      <c r="AW155" s="67">
        <f>SUMIFS('N1.3_Project_Listing'!$R$16:$R$829,'N1.3_Project_Listing'!$B$16:$B$829,$B155,'N1.3_Project_Listing'!$D$16:$D$829,$B141,'N1.3_Project_Listing'!$J$16:$J$829,AW$16,'N1.3_Project_Listing'!$G$16:$G$829,AV$15)</f>
        <v>0</v>
      </c>
      <c r="AX155" s="67">
        <f>SUMIFS('N1.3_Project_Listing'!$R$16:$R$829,'N1.3_Project_Listing'!$B$16:$B$829,$B155,'N1.3_Project_Listing'!$D$16:$D$829,$B141,'N1.3_Project_Listing'!$J$16:$J$829,AX$16,'N1.3_Project_Listing'!$G$16:$G$829,AV$15)</f>
        <v>0</v>
      </c>
      <c r="AY155" s="67">
        <f>SUMIFS('N1.3_Project_Listing'!$R$16:$R$829,'N1.3_Project_Listing'!$B$16:$B$829,$B155,'N1.3_Project_Listing'!$D$16:$D$829,$B141,'N1.3_Project_Listing'!$J$16:$J$829,AY$16,'N1.3_Project_Listing'!$G$16:$G$829,AV$15)</f>
        <v>0</v>
      </c>
      <c r="AZ155" s="67">
        <f>SUMIFS('N1.3_Project_Listing'!$R$16:$R$829,'N1.3_Project_Listing'!$B$16:$B$829,$B155,'N1.3_Project_Listing'!$D$16:$D$829,$B141,'N1.3_Project_Listing'!$J$16:$J$829,AZ$16,'N1.3_Project_Listing'!$G$16:$G$829,AV$15)</f>
        <v>0</v>
      </c>
      <c r="BA155" s="67">
        <f>SUMIFS('N1.3_Project_Listing'!$R$16:$R$829,'N1.3_Project_Listing'!$B$16:$B$829,$B155,'N1.3_Project_Listing'!$D$16:$D$829,$B141,'N1.3_Project_Listing'!$J$16:$J$829,BA$16,'N1.3_Project_Listing'!$G$16:$G$829,AV$15)</f>
        <v>0</v>
      </c>
      <c r="BB155" s="63">
        <f t="shared" si="245"/>
        <v>0</v>
      </c>
      <c r="BC155" s="116" t="s">
        <v>441</v>
      </c>
      <c r="BD155" s="67">
        <f>SUMIFS('N1.3_Project_Listing'!$P$16:$P$829,'N1.3_Project_Listing'!$B$16:$B$829,$B155,'N1.3_Project_Listing'!$D$16:$D$829,$B141,'N1.3_Project_Listing'!$J$16:$J$829,BD$16,'N1.3_Project_Listing'!$G$16:$G$829,AV$15)</f>
        <v>0</v>
      </c>
      <c r="BE155" s="67">
        <f>SUMIFS('N1.3_Project_Listing'!$P$16:$P$829,'N1.3_Project_Listing'!$B$16:$B$829,$B155,'N1.3_Project_Listing'!$D$16:$D$829,$B141,'N1.3_Project_Listing'!$J$16:$J$829,BE$16,'N1.3_Project_Listing'!$G$16:$G$829,AV$15)</f>
        <v>0</v>
      </c>
      <c r="BF155" s="67">
        <f>SUMIFS('N1.3_Project_Listing'!$P$16:$P$829,'N1.3_Project_Listing'!$B$16:$B$829,$B155,'N1.3_Project_Listing'!$D$16:$D$829,$B141,'N1.3_Project_Listing'!$J$16:$J$829,BF$16,'N1.3_Project_Listing'!$G$16:$G$829,AV$15)</f>
        <v>0</v>
      </c>
      <c r="BG155" s="67">
        <f>SUMIFS('N1.3_Project_Listing'!$P$16:$P$829,'N1.3_Project_Listing'!$B$16:$B$829,$B155,'N1.3_Project_Listing'!$D$16:$D$829,$B141,'N1.3_Project_Listing'!$J$16:$J$829,BG$16,'N1.3_Project_Listing'!$G$16:$G$829,AV$15)</f>
        <v>0</v>
      </c>
      <c r="BH155" s="67">
        <f>SUMIFS('N1.3_Project_Listing'!$P$16:$P$829,'N1.3_Project_Listing'!$B$16:$B$829,$B155,'N1.3_Project_Listing'!$D$16:$D$829,$B141,'N1.3_Project_Listing'!$J$16:$J$829,BH$16,'N1.3_Project_Listing'!$G$16:$G$829,AV$15)</f>
        <v>0</v>
      </c>
      <c r="BI155" s="63">
        <f t="shared" si="246"/>
        <v>0</v>
      </c>
      <c r="BK155" s="158" t="str">
        <f t="shared" si="238"/>
        <v>-</v>
      </c>
      <c r="BL155" s="67">
        <f>SUMIFS('N1.3_Project_Listing'!$R$16:$R$829,'N1.3_Project_Listing'!$B$16:$B$829,$B155,'N1.3_Project_Listing'!$D$16:$D$829,$B141,'N1.3_Project_Listing'!$J$16:$J$829,BL$16,'N1.3_Project_Listing'!$G$16:$G$829,BK$15)</f>
        <v>0</v>
      </c>
      <c r="BM155" s="67">
        <f>SUMIFS('N1.3_Project_Listing'!$R$16:$R$829,'N1.3_Project_Listing'!$B$16:$B$829,$B155,'N1.3_Project_Listing'!$D$16:$D$829,$B141,'N1.3_Project_Listing'!$J$16:$J$829,BM$16,'N1.3_Project_Listing'!$G$16:$G$829,BK$15)</f>
        <v>0</v>
      </c>
      <c r="BN155" s="67">
        <f>SUMIFS('N1.3_Project_Listing'!$R$16:$R$829,'N1.3_Project_Listing'!$B$16:$B$829,$B155,'N1.3_Project_Listing'!$D$16:$D$829,$B141,'N1.3_Project_Listing'!$J$16:$J$829,BN$16,'N1.3_Project_Listing'!$G$16:$G$829,BK$15)</f>
        <v>0</v>
      </c>
      <c r="BO155" s="67">
        <f>SUMIFS('N1.3_Project_Listing'!$R$16:$R$829,'N1.3_Project_Listing'!$B$16:$B$829,$B155,'N1.3_Project_Listing'!$D$16:$D$829,$B141,'N1.3_Project_Listing'!$J$16:$J$829,BO$16,'N1.3_Project_Listing'!$G$16:$G$829,BK$15)</f>
        <v>0</v>
      </c>
      <c r="BP155" s="67">
        <f>SUMIFS('N1.3_Project_Listing'!$R$16:$R$829,'N1.3_Project_Listing'!$B$16:$B$829,$B155,'N1.3_Project_Listing'!$D$16:$D$829,$B141,'N1.3_Project_Listing'!$J$16:$J$829,BP$16,'N1.3_Project_Listing'!$G$16:$G$829,BK$15)</f>
        <v>0</v>
      </c>
      <c r="BQ155" s="63">
        <f t="shared" si="247"/>
        <v>0</v>
      </c>
      <c r="BR155" s="116" t="s">
        <v>441</v>
      </c>
      <c r="BS155" s="67">
        <f>SUMIFS('N1.3_Project_Listing'!$P$16:$P$829,'N1.3_Project_Listing'!$B$16:$B$829,$B155,'N1.3_Project_Listing'!$D$16:$D$829,$B141,'N1.3_Project_Listing'!$J$16:$J$829,BS$16,'N1.3_Project_Listing'!$G$16:$G$829,BK$15)</f>
        <v>0</v>
      </c>
      <c r="BT155" s="67">
        <f>SUMIFS('N1.3_Project_Listing'!$P$16:$P$829,'N1.3_Project_Listing'!$B$16:$B$829,$B155,'N1.3_Project_Listing'!$D$16:$D$829,$B141,'N1.3_Project_Listing'!$J$16:$J$829,BT$16,'N1.3_Project_Listing'!$G$16:$G$829,BK$15)</f>
        <v>0</v>
      </c>
      <c r="BU155" s="67">
        <f>SUMIFS('N1.3_Project_Listing'!$P$16:$P$829,'N1.3_Project_Listing'!$B$16:$B$829,$B155,'N1.3_Project_Listing'!$D$16:$D$829,$B141,'N1.3_Project_Listing'!$J$16:$J$829,BU$16,'N1.3_Project_Listing'!$G$16:$G$829,BK$15)</f>
        <v>0</v>
      </c>
      <c r="BV155" s="67">
        <f>SUMIFS('N1.3_Project_Listing'!$P$16:$P$829,'N1.3_Project_Listing'!$B$16:$B$829,$B155,'N1.3_Project_Listing'!$D$16:$D$829,$B141,'N1.3_Project_Listing'!$J$16:$J$829,BV$16,'N1.3_Project_Listing'!$G$16:$G$829,BK$15)</f>
        <v>0</v>
      </c>
      <c r="BW155" s="67">
        <f>SUMIFS('N1.3_Project_Listing'!$P$16:$P$829,'N1.3_Project_Listing'!$B$16:$B$829,$B155,'N1.3_Project_Listing'!$D$16:$D$829,$B141,'N1.3_Project_Listing'!$J$16:$J$829,BW$16,'N1.3_Project_Listing'!$G$16:$G$829,BK$15)</f>
        <v>0</v>
      </c>
      <c r="BX155" s="63">
        <f t="shared" si="248"/>
        <v>0</v>
      </c>
    </row>
    <row r="156" spans="2:76" hidden="1">
      <c r="B156" s="132" t="str">
        <f t="shared" si="224"/>
        <v>No entry required</v>
      </c>
      <c r="C156" s="158" t="str">
        <f t="shared" si="224"/>
        <v>-</v>
      </c>
      <c r="D156" s="63">
        <f t="shared" si="225"/>
        <v>0</v>
      </c>
      <c r="E156" s="63">
        <f t="shared" si="226"/>
        <v>0</v>
      </c>
      <c r="F156" s="63">
        <f t="shared" si="227"/>
        <v>0</v>
      </c>
      <c r="G156" s="63">
        <f t="shared" si="228"/>
        <v>0</v>
      </c>
      <c r="H156" s="63">
        <f t="shared" si="229"/>
        <v>0</v>
      </c>
      <c r="I156" s="63">
        <f t="shared" si="239"/>
        <v>0</v>
      </c>
      <c r="J156" s="116" t="s">
        <v>441</v>
      </c>
      <c r="K156" s="63">
        <f t="shared" si="230"/>
        <v>0</v>
      </c>
      <c r="L156" s="63">
        <f t="shared" si="231"/>
        <v>0</v>
      </c>
      <c r="M156" s="63">
        <f t="shared" si="232"/>
        <v>0</v>
      </c>
      <c r="N156" s="63">
        <f t="shared" si="233"/>
        <v>0</v>
      </c>
      <c r="O156" s="63">
        <f t="shared" si="234"/>
        <v>0</v>
      </c>
      <c r="P156" s="63">
        <f t="shared" si="240"/>
        <v>0</v>
      </c>
      <c r="R156" s="158" t="str">
        <f t="shared" si="235"/>
        <v>-</v>
      </c>
      <c r="S156" s="67">
        <f>SUMIFS('N1.3_Project_Listing'!$R$16:$R$829,'N1.3_Project_Listing'!$B$16:$B$829,$B156,'N1.3_Project_Listing'!$D$16:$D$829,$B141,'N1.3_Project_Listing'!$J$16:$J$829,S$16,'N1.3_Project_Listing'!$G$16:$G$829,R$15)</f>
        <v>0</v>
      </c>
      <c r="T156" s="67">
        <f>SUMIFS('N1.3_Project_Listing'!$R$16:$R$829,'N1.3_Project_Listing'!$B$16:$B$829,$B156,'N1.3_Project_Listing'!$D$16:$D$829,$B141,'N1.3_Project_Listing'!$J$16:$J$829,T$16,'N1.3_Project_Listing'!$G$16:$G$829,R$15)</f>
        <v>0</v>
      </c>
      <c r="U156" s="67">
        <f>SUMIFS('N1.3_Project_Listing'!$R$16:$R$829,'N1.3_Project_Listing'!$B$16:$B$829,$B156,'N1.3_Project_Listing'!$D$16:$D$829,$B141,'N1.3_Project_Listing'!$J$16:$J$829,U$16,'N1.3_Project_Listing'!$G$16:$G$829,R$15)</f>
        <v>0</v>
      </c>
      <c r="V156" s="67">
        <f>SUMIFS('N1.3_Project_Listing'!$R$16:$R$829,'N1.3_Project_Listing'!$B$16:$B$829,$B156,'N1.3_Project_Listing'!$D$16:$D$829,$B141,'N1.3_Project_Listing'!$J$16:$J$829,V$16,'N1.3_Project_Listing'!$G$16:$G$829,R$15)</f>
        <v>0</v>
      </c>
      <c r="W156" s="67">
        <f>SUMIFS('N1.3_Project_Listing'!$R$16:$R$829,'N1.3_Project_Listing'!$B$16:$B$829,$B156,'N1.3_Project_Listing'!$D$16:$D$829,$B141,'N1.3_Project_Listing'!$J$16:$J$829,W$16,'N1.3_Project_Listing'!$G$16:$G$829,R$15)</f>
        <v>0</v>
      </c>
      <c r="X156" s="63">
        <f t="shared" si="241"/>
        <v>0</v>
      </c>
      <c r="Y156" s="116" t="s">
        <v>441</v>
      </c>
      <c r="Z156" s="67">
        <f>SUMIFS('N1.3_Project_Listing'!$P$16:$P$829,'N1.3_Project_Listing'!$B$16:$B$829,$B156,'N1.3_Project_Listing'!$D$16:$D$829,$B141,'N1.3_Project_Listing'!$J$16:$J$829,Z$16,'N1.3_Project_Listing'!$G$16:$G$829,R$15)</f>
        <v>0</v>
      </c>
      <c r="AA156" s="67">
        <f>SUMIFS('N1.3_Project_Listing'!$P$16:$P$829,'N1.3_Project_Listing'!$B$16:$B$829,$B156,'N1.3_Project_Listing'!$D$16:$D$829,$B141,'N1.3_Project_Listing'!$J$16:$J$829,AA$16,'N1.3_Project_Listing'!$G$16:$G$829,R$15)</f>
        <v>0</v>
      </c>
      <c r="AB156" s="67">
        <f>SUMIFS('N1.3_Project_Listing'!$P$16:$P$829,'N1.3_Project_Listing'!$B$16:$B$829,$B156,'N1.3_Project_Listing'!$D$16:$D$829,$B141,'N1.3_Project_Listing'!$J$16:$J$829,AB$16,'N1.3_Project_Listing'!$G$16:$G$829,R$15)</f>
        <v>0</v>
      </c>
      <c r="AC156" s="67">
        <f>SUMIFS('N1.3_Project_Listing'!$P$16:$P$829,'N1.3_Project_Listing'!$B$16:$B$829,$B156,'N1.3_Project_Listing'!$D$16:$D$829,$B141,'N1.3_Project_Listing'!$J$16:$J$829,AC$16,'N1.3_Project_Listing'!$G$16:$G$829,R$15)</f>
        <v>0</v>
      </c>
      <c r="AD156" s="67">
        <f>SUMIFS('N1.3_Project_Listing'!$P$16:$P$829,'N1.3_Project_Listing'!$B$16:$B$829,$B156,'N1.3_Project_Listing'!$D$16:$D$829,$B141,'N1.3_Project_Listing'!$J$16:$J$829,AD$16,'N1.3_Project_Listing'!$G$16:$G$829,R$15)</f>
        <v>0</v>
      </c>
      <c r="AE156" s="63">
        <f t="shared" si="242"/>
        <v>0</v>
      </c>
      <c r="AG156" s="158" t="str">
        <f t="shared" si="236"/>
        <v>-</v>
      </c>
      <c r="AH156" s="67">
        <f>SUMIFS('N1.3_Project_Listing'!$R$16:$R$829,'N1.3_Project_Listing'!$B$16:$B$829,$B156,'N1.3_Project_Listing'!$D$16:$D$829,$B141,'N1.3_Project_Listing'!$J$16:$J$829,AH$16,'N1.3_Project_Listing'!$G$16:$G$829,AG$15)</f>
        <v>0</v>
      </c>
      <c r="AI156" s="67">
        <f>SUMIFS('N1.3_Project_Listing'!$R$16:$R$829,'N1.3_Project_Listing'!$B$16:$B$829,$B156,'N1.3_Project_Listing'!$D$16:$D$829,$B141,'N1.3_Project_Listing'!$J$16:$J$829,AI$16,'N1.3_Project_Listing'!$G$16:$G$829,AG$15)</f>
        <v>0</v>
      </c>
      <c r="AJ156" s="67">
        <f>SUMIFS('N1.3_Project_Listing'!$R$16:$R$829,'N1.3_Project_Listing'!$B$16:$B$829,$B156,'N1.3_Project_Listing'!$D$16:$D$829,$B141,'N1.3_Project_Listing'!$J$16:$J$829,AJ$16,'N1.3_Project_Listing'!$G$16:$G$829,AG$15)</f>
        <v>0</v>
      </c>
      <c r="AK156" s="67">
        <f>SUMIFS('N1.3_Project_Listing'!$R$16:$R$829,'N1.3_Project_Listing'!$B$16:$B$829,$B156,'N1.3_Project_Listing'!$D$16:$D$829,$B141,'N1.3_Project_Listing'!$J$16:$J$829,AK$16,'N1.3_Project_Listing'!$G$16:$G$829,AG$15)</f>
        <v>0</v>
      </c>
      <c r="AL156" s="67">
        <f>SUMIFS('N1.3_Project_Listing'!$R$16:$R$829,'N1.3_Project_Listing'!$B$16:$B$829,$B156,'N1.3_Project_Listing'!$D$16:$D$829,$B141,'N1.3_Project_Listing'!$J$16:$J$829,AL$16,'N1.3_Project_Listing'!$G$16:$G$829,AG$15)</f>
        <v>0</v>
      </c>
      <c r="AM156" s="63">
        <f t="shared" si="243"/>
        <v>0</v>
      </c>
      <c r="AN156" s="116" t="s">
        <v>441</v>
      </c>
      <c r="AO156" s="67">
        <f>SUMIFS('N1.3_Project_Listing'!$P$16:$P$829,'N1.3_Project_Listing'!$B$16:$B$829,$B156,'N1.3_Project_Listing'!$D$16:$D$829,$B141,'N1.3_Project_Listing'!$J$16:$J$829,AO$16,'N1.3_Project_Listing'!$G$16:$G$829,AG$15)</f>
        <v>0</v>
      </c>
      <c r="AP156" s="67">
        <f>SUMIFS('N1.3_Project_Listing'!$P$16:$P$829,'N1.3_Project_Listing'!$B$16:$B$829,$B156,'N1.3_Project_Listing'!$D$16:$D$829,$B141,'N1.3_Project_Listing'!$J$16:$J$829,AP$16,'N1.3_Project_Listing'!$G$16:$G$829,AG$15)</f>
        <v>0</v>
      </c>
      <c r="AQ156" s="67">
        <f>SUMIFS('N1.3_Project_Listing'!$P$16:$P$829,'N1.3_Project_Listing'!$B$16:$B$829,$B156,'N1.3_Project_Listing'!$D$16:$D$829,$B141,'N1.3_Project_Listing'!$J$16:$J$829,AQ$16,'N1.3_Project_Listing'!$G$16:$G$829,AG$15)</f>
        <v>0</v>
      </c>
      <c r="AR156" s="67">
        <f>SUMIFS('N1.3_Project_Listing'!$P$16:$P$829,'N1.3_Project_Listing'!$B$16:$B$829,$B156,'N1.3_Project_Listing'!$D$16:$D$829,$B141,'N1.3_Project_Listing'!$J$16:$J$829,AR$16,'N1.3_Project_Listing'!$G$16:$G$829,AG$15)</f>
        <v>0</v>
      </c>
      <c r="AS156" s="67">
        <f>SUMIFS('N1.3_Project_Listing'!$P$16:$P$829,'N1.3_Project_Listing'!$B$16:$B$829,$B156,'N1.3_Project_Listing'!$D$16:$D$829,$B141,'N1.3_Project_Listing'!$J$16:$J$829,AS$16,'N1.3_Project_Listing'!$G$16:$G$829,AG$15)</f>
        <v>0</v>
      </c>
      <c r="AT156" s="63">
        <f t="shared" si="244"/>
        <v>0</v>
      </c>
      <c r="AV156" s="158" t="str">
        <f t="shared" si="237"/>
        <v>-</v>
      </c>
      <c r="AW156" s="67">
        <f>SUMIFS('N1.3_Project_Listing'!$R$16:$R$829,'N1.3_Project_Listing'!$B$16:$B$829,$B156,'N1.3_Project_Listing'!$D$16:$D$829,$B141,'N1.3_Project_Listing'!$J$16:$J$829,AW$16,'N1.3_Project_Listing'!$G$16:$G$829,AV$15)</f>
        <v>0</v>
      </c>
      <c r="AX156" s="67">
        <f>SUMIFS('N1.3_Project_Listing'!$R$16:$R$829,'N1.3_Project_Listing'!$B$16:$B$829,$B156,'N1.3_Project_Listing'!$D$16:$D$829,$B141,'N1.3_Project_Listing'!$J$16:$J$829,AX$16,'N1.3_Project_Listing'!$G$16:$G$829,AV$15)</f>
        <v>0</v>
      </c>
      <c r="AY156" s="67">
        <f>SUMIFS('N1.3_Project_Listing'!$R$16:$R$829,'N1.3_Project_Listing'!$B$16:$B$829,$B156,'N1.3_Project_Listing'!$D$16:$D$829,$B141,'N1.3_Project_Listing'!$J$16:$J$829,AY$16,'N1.3_Project_Listing'!$G$16:$G$829,AV$15)</f>
        <v>0</v>
      </c>
      <c r="AZ156" s="67">
        <f>SUMIFS('N1.3_Project_Listing'!$R$16:$R$829,'N1.3_Project_Listing'!$B$16:$B$829,$B156,'N1.3_Project_Listing'!$D$16:$D$829,$B141,'N1.3_Project_Listing'!$J$16:$J$829,AZ$16,'N1.3_Project_Listing'!$G$16:$G$829,AV$15)</f>
        <v>0</v>
      </c>
      <c r="BA156" s="67">
        <f>SUMIFS('N1.3_Project_Listing'!$R$16:$R$829,'N1.3_Project_Listing'!$B$16:$B$829,$B156,'N1.3_Project_Listing'!$D$16:$D$829,$B141,'N1.3_Project_Listing'!$J$16:$J$829,BA$16,'N1.3_Project_Listing'!$G$16:$G$829,AV$15)</f>
        <v>0</v>
      </c>
      <c r="BB156" s="63">
        <f t="shared" si="245"/>
        <v>0</v>
      </c>
      <c r="BC156" s="116" t="s">
        <v>441</v>
      </c>
      <c r="BD156" s="67">
        <f>SUMIFS('N1.3_Project_Listing'!$P$16:$P$829,'N1.3_Project_Listing'!$B$16:$B$829,$B156,'N1.3_Project_Listing'!$D$16:$D$829,$B141,'N1.3_Project_Listing'!$J$16:$J$829,BD$16,'N1.3_Project_Listing'!$G$16:$G$829,AV$15)</f>
        <v>0</v>
      </c>
      <c r="BE156" s="67">
        <f>SUMIFS('N1.3_Project_Listing'!$P$16:$P$829,'N1.3_Project_Listing'!$B$16:$B$829,$B156,'N1.3_Project_Listing'!$D$16:$D$829,$B141,'N1.3_Project_Listing'!$J$16:$J$829,BE$16,'N1.3_Project_Listing'!$G$16:$G$829,AV$15)</f>
        <v>0</v>
      </c>
      <c r="BF156" s="67">
        <f>SUMIFS('N1.3_Project_Listing'!$P$16:$P$829,'N1.3_Project_Listing'!$B$16:$B$829,$B156,'N1.3_Project_Listing'!$D$16:$D$829,$B141,'N1.3_Project_Listing'!$J$16:$J$829,BF$16,'N1.3_Project_Listing'!$G$16:$G$829,AV$15)</f>
        <v>0</v>
      </c>
      <c r="BG156" s="67">
        <f>SUMIFS('N1.3_Project_Listing'!$P$16:$P$829,'N1.3_Project_Listing'!$B$16:$B$829,$B156,'N1.3_Project_Listing'!$D$16:$D$829,$B141,'N1.3_Project_Listing'!$J$16:$J$829,BG$16,'N1.3_Project_Listing'!$G$16:$G$829,AV$15)</f>
        <v>0</v>
      </c>
      <c r="BH156" s="67">
        <f>SUMIFS('N1.3_Project_Listing'!$P$16:$P$829,'N1.3_Project_Listing'!$B$16:$B$829,$B156,'N1.3_Project_Listing'!$D$16:$D$829,$B141,'N1.3_Project_Listing'!$J$16:$J$829,BH$16,'N1.3_Project_Listing'!$G$16:$G$829,AV$15)</f>
        <v>0</v>
      </c>
      <c r="BI156" s="63">
        <f t="shared" si="246"/>
        <v>0</v>
      </c>
      <c r="BK156" s="158" t="str">
        <f t="shared" si="238"/>
        <v>-</v>
      </c>
      <c r="BL156" s="67">
        <f>SUMIFS('N1.3_Project_Listing'!$R$16:$R$829,'N1.3_Project_Listing'!$B$16:$B$829,$B156,'N1.3_Project_Listing'!$D$16:$D$829,$B141,'N1.3_Project_Listing'!$J$16:$J$829,BL$16,'N1.3_Project_Listing'!$G$16:$G$829,BK$15)</f>
        <v>0</v>
      </c>
      <c r="BM156" s="67">
        <f>SUMIFS('N1.3_Project_Listing'!$R$16:$R$829,'N1.3_Project_Listing'!$B$16:$B$829,$B156,'N1.3_Project_Listing'!$D$16:$D$829,$B141,'N1.3_Project_Listing'!$J$16:$J$829,BM$16,'N1.3_Project_Listing'!$G$16:$G$829,BK$15)</f>
        <v>0</v>
      </c>
      <c r="BN156" s="67">
        <f>SUMIFS('N1.3_Project_Listing'!$R$16:$R$829,'N1.3_Project_Listing'!$B$16:$B$829,$B156,'N1.3_Project_Listing'!$D$16:$D$829,$B141,'N1.3_Project_Listing'!$J$16:$J$829,BN$16,'N1.3_Project_Listing'!$G$16:$G$829,BK$15)</f>
        <v>0</v>
      </c>
      <c r="BO156" s="67">
        <f>SUMIFS('N1.3_Project_Listing'!$R$16:$R$829,'N1.3_Project_Listing'!$B$16:$B$829,$B156,'N1.3_Project_Listing'!$D$16:$D$829,$B141,'N1.3_Project_Listing'!$J$16:$J$829,BO$16,'N1.3_Project_Listing'!$G$16:$G$829,BK$15)</f>
        <v>0</v>
      </c>
      <c r="BP156" s="67">
        <f>SUMIFS('N1.3_Project_Listing'!$R$16:$R$829,'N1.3_Project_Listing'!$B$16:$B$829,$B156,'N1.3_Project_Listing'!$D$16:$D$829,$B141,'N1.3_Project_Listing'!$J$16:$J$829,BP$16,'N1.3_Project_Listing'!$G$16:$G$829,BK$15)</f>
        <v>0</v>
      </c>
      <c r="BQ156" s="63">
        <f t="shared" si="247"/>
        <v>0</v>
      </c>
      <c r="BR156" s="116" t="s">
        <v>441</v>
      </c>
      <c r="BS156" s="67">
        <f>SUMIFS('N1.3_Project_Listing'!$P$16:$P$829,'N1.3_Project_Listing'!$B$16:$B$829,$B156,'N1.3_Project_Listing'!$D$16:$D$829,$B141,'N1.3_Project_Listing'!$J$16:$J$829,BS$16,'N1.3_Project_Listing'!$G$16:$G$829,BK$15)</f>
        <v>0</v>
      </c>
      <c r="BT156" s="67">
        <f>SUMIFS('N1.3_Project_Listing'!$P$16:$P$829,'N1.3_Project_Listing'!$B$16:$B$829,$B156,'N1.3_Project_Listing'!$D$16:$D$829,$B141,'N1.3_Project_Listing'!$J$16:$J$829,BT$16,'N1.3_Project_Listing'!$G$16:$G$829,BK$15)</f>
        <v>0</v>
      </c>
      <c r="BU156" s="67">
        <f>SUMIFS('N1.3_Project_Listing'!$P$16:$P$829,'N1.3_Project_Listing'!$B$16:$B$829,$B156,'N1.3_Project_Listing'!$D$16:$D$829,$B141,'N1.3_Project_Listing'!$J$16:$J$829,BU$16,'N1.3_Project_Listing'!$G$16:$G$829,BK$15)</f>
        <v>0</v>
      </c>
      <c r="BV156" s="67">
        <f>SUMIFS('N1.3_Project_Listing'!$P$16:$P$829,'N1.3_Project_Listing'!$B$16:$B$829,$B156,'N1.3_Project_Listing'!$D$16:$D$829,$B141,'N1.3_Project_Listing'!$J$16:$J$829,BV$16,'N1.3_Project_Listing'!$G$16:$G$829,BK$15)</f>
        <v>0</v>
      </c>
      <c r="BW156" s="67">
        <f>SUMIFS('N1.3_Project_Listing'!$P$16:$P$829,'N1.3_Project_Listing'!$B$16:$B$829,$B156,'N1.3_Project_Listing'!$D$16:$D$829,$B141,'N1.3_Project_Listing'!$J$16:$J$829,BW$16,'N1.3_Project_Listing'!$G$16:$G$829,BK$15)</f>
        <v>0</v>
      </c>
      <c r="BX156" s="63">
        <f t="shared" si="248"/>
        <v>0</v>
      </c>
    </row>
    <row r="157" spans="2:76" hidden="1">
      <c r="B157" s="132" t="str">
        <f t="shared" si="224"/>
        <v>No entry required</v>
      </c>
      <c r="C157" s="158" t="str">
        <f t="shared" si="224"/>
        <v>-</v>
      </c>
      <c r="D157" s="63">
        <f t="shared" si="225"/>
        <v>0</v>
      </c>
      <c r="E157" s="63">
        <f t="shared" si="226"/>
        <v>0</v>
      </c>
      <c r="F157" s="63">
        <f t="shared" si="227"/>
        <v>0</v>
      </c>
      <c r="G157" s="63">
        <f t="shared" si="228"/>
        <v>0</v>
      </c>
      <c r="H157" s="63">
        <f t="shared" si="229"/>
        <v>0</v>
      </c>
      <c r="I157" s="63">
        <f t="shared" si="239"/>
        <v>0</v>
      </c>
      <c r="J157" s="116" t="s">
        <v>441</v>
      </c>
      <c r="K157" s="63">
        <f t="shared" si="230"/>
        <v>0</v>
      </c>
      <c r="L157" s="63">
        <f t="shared" si="231"/>
        <v>0</v>
      </c>
      <c r="M157" s="63">
        <f t="shared" si="232"/>
        <v>0</v>
      </c>
      <c r="N157" s="63">
        <f t="shared" si="233"/>
        <v>0</v>
      </c>
      <c r="O157" s="63">
        <f t="shared" si="234"/>
        <v>0</v>
      </c>
      <c r="P157" s="63">
        <f t="shared" si="240"/>
        <v>0</v>
      </c>
      <c r="R157" s="158" t="str">
        <f t="shared" si="235"/>
        <v>-</v>
      </c>
      <c r="S157" s="67">
        <f>SUMIFS('N1.3_Project_Listing'!$R$16:$R$829,'N1.3_Project_Listing'!$B$16:$B$829,$B157,'N1.3_Project_Listing'!$D$16:$D$829,$B141,'N1.3_Project_Listing'!$J$16:$J$829,S$16,'N1.3_Project_Listing'!$G$16:$G$829,R$15)</f>
        <v>0</v>
      </c>
      <c r="T157" s="67">
        <f>SUMIFS('N1.3_Project_Listing'!$R$16:$R$829,'N1.3_Project_Listing'!$B$16:$B$829,$B157,'N1.3_Project_Listing'!$D$16:$D$829,$B141,'N1.3_Project_Listing'!$J$16:$J$829,T$16,'N1.3_Project_Listing'!$G$16:$G$829,R$15)</f>
        <v>0</v>
      </c>
      <c r="U157" s="67">
        <f>SUMIFS('N1.3_Project_Listing'!$R$16:$R$829,'N1.3_Project_Listing'!$B$16:$B$829,$B157,'N1.3_Project_Listing'!$D$16:$D$829,$B141,'N1.3_Project_Listing'!$J$16:$J$829,U$16,'N1.3_Project_Listing'!$G$16:$G$829,R$15)</f>
        <v>0</v>
      </c>
      <c r="V157" s="67">
        <f>SUMIFS('N1.3_Project_Listing'!$R$16:$R$829,'N1.3_Project_Listing'!$B$16:$B$829,$B157,'N1.3_Project_Listing'!$D$16:$D$829,$B141,'N1.3_Project_Listing'!$J$16:$J$829,V$16,'N1.3_Project_Listing'!$G$16:$G$829,R$15)</f>
        <v>0</v>
      </c>
      <c r="W157" s="67">
        <f>SUMIFS('N1.3_Project_Listing'!$R$16:$R$829,'N1.3_Project_Listing'!$B$16:$B$829,$B157,'N1.3_Project_Listing'!$D$16:$D$829,$B141,'N1.3_Project_Listing'!$J$16:$J$829,W$16,'N1.3_Project_Listing'!$G$16:$G$829,R$15)</f>
        <v>0</v>
      </c>
      <c r="X157" s="63">
        <f t="shared" si="241"/>
        <v>0</v>
      </c>
      <c r="Y157" s="116" t="s">
        <v>441</v>
      </c>
      <c r="Z157" s="67">
        <f>SUMIFS('N1.3_Project_Listing'!$P$16:$P$829,'N1.3_Project_Listing'!$B$16:$B$829,$B157,'N1.3_Project_Listing'!$D$16:$D$829,$B141,'N1.3_Project_Listing'!$J$16:$J$829,Z$16,'N1.3_Project_Listing'!$G$16:$G$829,R$15)</f>
        <v>0</v>
      </c>
      <c r="AA157" s="67">
        <f>SUMIFS('N1.3_Project_Listing'!$P$16:$P$829,'N1.3_Project_Listing'!$B$16:$B$829,$B157,'N1.3_Project_Listing'!$D$16:$D$829,$B141,'N1.3_Project_Listing'!$J$16:$J$829,AA$16,'N1.3_Project_Listing'!$G$16:$G$829,R$15)</f>
        <v>0</v>
      </c>
      <c r="AB157" s="67">
        <f>SUMIFS('N1.3_Project_Listing'!$P$16:$P$829,'N1.3_Project_Listing'!$B$16:$B$829,$B157,'N1.3_Project_Listing'!$D$16:$D$829,$B141,'N1.3_Project_Listing'!$J$16:$J$829,AB$16,'N1.3_Project_Listing'!$G$16:$G$829,R$15)</f>
        <v>0</v>
      </c>
      <c r="AC157" s="67">
        <f>SUMIFS('N1.3_Project_Listing'!$P$16:$P$829,'N1.3_Project_Listing'!$B$16:$B$829,$B157,'N1.3_Project_Listing'!$D$16:$D$829,$B141,'N1.3_Project_Listing'!$J$16:$J$829,AC$16,'N1.3_Project_Listing'!$G$16:$G$829,R$15)</f>
        <v>0</v>
      </c>
      <c r="AD157" s="67">
        <f>SUMIFS('N1.3_Project_Listing'!$P$16:$P$829,'N1.3_Project_Listing'!$B$16:$B$829,$B157,'N1.3_Project_Listing'!$D$16:$D$829,$B141,'N1.3_Project_Listing'!$J$16:$J$829,AD$16,'N1.3_Project_Listing'!$G$16:$G$829,R$15)</f>
        <v>0</v>
      </c>
      <c r="AE157" s="63">
        <f t="shared" si="242"/>
        <v>0</v>
      </c>
      <c r="AG157" s="158" t="str">
        <f t="shared" si="236"/>
        <v>-</v>
      </c>
      <c r="AH157" s="67">
        <f>SUMIFS('N1.3_Project_Listing'!$R$16:$R$829,'N1.3_Project_Listing'!$B$16:$B$829,$B157,'N1.3_Project_Listing'!$D$16:$D$829,$B141,'N1.3_Project_Listing'!$J$16:$J$829,AH$16,'N1.3_Project_Listing'!$G$16:$G$829,AG$15)</f>
        <v>0</v>
      </c>
      <c r="AI157" s="67">
        <f>SUMIFS('N1.3_Project_Listing'!$R$16:$R$829,'N1.3_Project_Listing'!$B$16:$B$829,$B157,'N1.3_Project_Listing'!$D$16:$D$829,$B141,'N1.3_Project_Listing'!$J$16:$J$829,AI$16,'N1.3_Project_Listing'!$G$16:$G$829,AG$15)</f>
        <v>0</v>
      </c>
      <c r="AJ157" s="67">
        <f>SUMIFS('N1.3_Project_Listing'!$R$16:$R$829,'N1.3_Project_Listing'!$B$16:$B$829,$B157,'N1.3_Project_Listing'!$D$16:$D$829,$B141,'N1.3_Project_Listing'!$J$16:$J$829,AJ$16,'N1.3_Project_Listing'!$G$16:$G$829,AG$15)</f>
        <v>0</v>
      </c>
      <c r="AK157" s="67">
        <f>SUMIFS('N1.3_Project_Listing'!$R$16:$R$829,'N1.3_Project_Listing'!$B$16:$B$829,$B157,'N1.3_Project_Listing'!$D$16:$D$829,$B141,'N1.3_Project_Listing'!$J$16:$J$829,AK$16,'N1.3_Project_Listing'!$G$16:$G$829,AG$15)</f>
        <v>0</v>
      </c>
      <c r="AL157" s="67">
        <f>SUMIFS('N1.3_Project_Listing'!$R$16:$R$829,'N1.3_Project_Listing'!$B$16:$B$829,$B157,'N1.3_Project_Listing'!$D$16:$D$829,$B141,'N1.3_Project_Listing'!$J$16:$J$829,AL$16,'N1.3_Project_Listing'!$G$16:$G$829,AG$15)</f>
        <v>0</v>
      </c>
      <c r="AM157" s="63">
        <f t="shared" si="243"/>
        <v>0</v>
      </c>
      <c r="AN157" s="116" t="s">
        <v>441</v>
      </c>
      <c r="AO157" s="67">
        <f>SUMIFS('N1.3_Project_Listing'!$P$16:$P$829,'N1.3_Project_Listing'!$B$16:$B$829,$B157,'N1.3_Project_Listing'!$D$16:$D$829,$B141,'N1.3_Project_Listing'!$J$16:$J$829,AO$16,'N1.3_Project_Listing'!$G$16:$G$829,AG$15)</f>
        <v>0</v>
      </c>
      <c r="AP157" s="67">
        <f>SUMIFS('N1.3_Project_Listing'!$P$16:$P$829,'N1.3_Project_Listing'!$B$16:$B$829,$B157,'N1.3_Project_Listing'!$D$16:$D$829,$B141,'N1.3_Project_Listing'!$J$16:$J$829,AP$16,'N1.3_Project_Listing'!$G$16:$G$829,AG$15)</f>
        <v>0</v>
      </c>
      <c r="AQ157" s="67">
        <f>SUMIFS('N1.3_Project_Listing'!$P$16:$P$829,'N1.3_Project_Listing'!$B$16:$B$829,$B157,'N1.3_Project_Listing'!$D$16:$D$829,$B141,'N1.3_Project_Listing'!$J$16:$J$829,AQ$16,'N1.3_Project_Listing'!$G$16:$G$829,AG$15)</f>
        <v>0</v>
      </c>
      <c r="AR157" s="67">
        <f>SUMIFS('N1.3_Project_Listing'!$P$16:$P$829,'N1.3_Project_Listing'!$B$16:$B$829,$B157,'N1.3_Project_Listing'!$D$16:$D$829,$B141,'N1.3_Project_Listing'!$J$16:$J$829,AR$16,'N1.3_Project_Listing'!$G$16:$G$829,AG$15)</f>
        <v>0</v>
      </c>
      <c r="AS157" s="67">
        <f>SUMIFS('N1.3_Project_Listing'!$P$16:$P$829,'N1.3_Project_Listing'!$B$16:$B$829,$B157,'N1.3_Project_Listing'!$D$16:$D$829,$B141,'N1.3_Project_Listing'!$J$16:$J$829,AS$16,'N1.3_Project_Listing'!$G$16:$G$829,AG$15)</f>
        <v>0</v>
      </c>
      <c r="AT157" s="63">
        <f t="shared" si="244"/>
        <v>0</v>
      </c>
      <c r="AV157" s="158" t="str">
        <f t="shared" si="237"/>
        <v>-</v>
      </c>
      <c r="AW157" s="67">
        <f>SUMIFS('N1.3_Project_Listing'!$R$16:$R$829,'N1.3_Project_Listing'!$B$16:$B$829,$B157,'N1.3_Project_Listing'!$D$16:$D$829,$B141,'N1.3_Project_Listing'!$J$16:$J$829,AW$16,'N1.3_Project_Listing'!$G$16:$G$829,AV$15)</f>
        <v>0</v>
      </c>
      <c r="AX157" s="67">
        <f>SUMIFS('N1.3_Project_Listing'!$R$16:$R$829,'N1.3_Project_Listing'!$B$16:$B$829,$B157,'N1.3_Project_Listing'!$D$16:$D$829,$B141,'N1.3_Project_Listing'!$J$16:$J$829,AX$16,'N1.3_Project_Listing'!$G$16:$G$829,AV$15)</f>
        <v>0</v>
      </c>
      <c r="AY157" s="67">
        <f>SUMIFS('N1.3_Project_Listing'!$R$16:$R$829,'N1.3_Project_Listing'!$B$16:$B$829,$B157,'N1.3_Project_Listing'!$D$16:$D$829,$B141,'N1.3_Project_Listing'!$J$16:$J$829,AY$16,'N1.3_Project_Listing'!$G$16:$G$829,AV$15)</f>
        <v>0</v>
      </c>
      <c r="AZ157" s="67">
        <f>SUMIFS('N1.3_Project_Listing'!$R$16:$R$829,'N1.3_Project_Listing'!$B$16:$B$829,$B157,'N1.3_Project_Listing'!$D$16:$D$829,$B141,'N1.3_Project_Listing'!$J$16:$J$829,AZ$16,'N1.3_Project_Listing'!$G$16:$G$829,AV$15)</f>
        <v>0</v>
      </c>
      <c r="BA157" s="67">
        <f>SUMIFS('N1.3_Project_Listing'!$R$16:$R$829,'N1.3_Project_Listing'!$B$16:$B$829,$B157,'N1.3_Project_Listing'!$D$16:$D$829,$B141,'N1.3_Project_Listing'!$J$16:$J$829,BA$16,'N1.3_Project_Listing'!$G$16:$G$829,AV$15)</f>
        <v>0</v>
      </c>
      <c r="BB157" s="63">
        <f t="shared" si="245"/>
        <v>0</v>
      </c>
      <c r="BC157" s="116" t="s">
        <v>441</v>
      </c>
      <c r="BD157" s="67">
        <f>SUMIFS('N1.3_Project_Listing'!$P$16:$P$829,'N1.3_Project_Listing'!$B$16:$B$829,$B157,'N1.3_Project_Listing'!$D$16:$D$829,$B141,'N1.3_Project_Listing'!$J$16:$J$829,BD$16,'N1.3_Project_Listing'!$G$16:$G$829,AV$15)</f>
        <v>0</v>
      </c>
      <c r="BE157" s="67">
        <f>SUMIFS('N1.3_Project_Listing'!$P$16:$P$829,'N1.3_Project_Listing'!$B$16:$B$829,$B157,'N1.3_Project_Listing'!$D$16:$D$829,$B141,'N1.3_Project_Listing'!$J$16:$J$829,BE$16,'N1.3_Project_Listing'!$G$16:$G$829,AV$15)</f>
        <v>0</v>
      </c>
      <c r="BF157" s="67">
        <f>SUMIFS('N1.3_Project_Listing'!$P$16:$P$829,'N1.3_Project_Listing'!$B$16:$B$829,$B157,'N1.3_Project_Listing'!$D$16:$D$829,$B141,'N1.3_Project_Listing'!$J$16:$J$829,BF$16,'N1.3_Project_Listing'!$G$16:$G$829,AV$15)</f>
        <v>0</v>
      </c>
      <c r="BG157" s="67">
        <f>SUMIFS('N1.3_Project_Listing'!$P$16:$P$829,'N1.3_Project_Listing'!$B$16:$B$829,$B157,'N1.3_Project_Listing'!$D$16:$D$829,$B141,'N1.3_Project_Listing'!$J$16:$J$829,BG$16,'N1.3_Project_Listing'!$G$16:$G$829,AV$15)</f>
        <v>0</v>
      </c>
      <c r="BH157" s="67">
        <f>SUMIFS('N1.3_Project_Listing'!$P$16:$P$829,'N1.3_Project_Listing'!$B$16:$B$829,$B157,'N1.3_Project_Listing'!$D$16:$D$829,$B141,'N1.3_Project_Listing'!$J$16:$J$829,BH$16,'N1.3_Project_Listing'!$G$16:$G$829,AV$15)</f>
        <v>0</v>
      </c>
      <c r="BI157" s="63">
        <f t="shared" si="246"/>
        <v>0</v>
      </c>
      <c r="BK157" s="158" t="str">
        <f t="shared" si="238"/>
        <v>-</v>
      </c>
      <c r="BL157" s="67">
        <f>SUMIFS('N1.3_Project_Listing'!$R$16:$R$829,'N1.3_Project_Listing'!$B$16:$B$829,$B157,'N1.3_Project_Listing'!$D$16:$D$829,$B141,'N1.3_Project_Listing'!$J$16:$J$829,BL$16,'N1.3_Project_Listing'!$G$16:$G$829,BK$15)</f>
        <v>0</v>
      </c>
      <c r="BM157" s="67">
        <f>SUMIFS('N1.3_Project_Listing'!$R$16:$R$829,'N1.3_Project_Listing'!$B$16:$B$829,$B157,'N1.3_Project_Listing'!$D$16:$D$829,$B141,'N1.3_Project_Listing'!$J$16:$J$829,BM$16,'N1.3_Project_Listing'!$G$16:$G$829,BK$15)</f>
        <v>0</v>
      </c>
      <c r="BN157" s="67">
        <f>SUMIFS('N1.3_Project_Listing'!$R$16:$R$829,'N1.3_Project_Listing'!$B$16:$B$829,$B157,'N1.3_Project_Listing'!$D$16:$D$829,$B141,'N1.3_Project_Listing'!$J$16:$J$829,BN$16,'N1.3_Project_Listing'!$G$16:$G$829,BK$15)</f>
        <v>0</v>
      </c>
      <c r="BO157" s="67">
        <f>SUMIFS('N1.3_Project_Listing'!$R$16:$R$829,'N1.3_Project_Listing'!$B$16:$B$829,$B157,'N1.3_Project_Listing'!$D$16:$D$829,$B141,'N1.3_Project_Listing'!$J$16:$J$829,BO$16,'N1.3_Project_Listing'!$G$16:$G$829,BK$15)</f>
        <v>0</v>
      </c>
      <c r="BP157" s="67">
        <f>SUMIFS('N1.3_Project_Listing'!$R$16:$R$829,'N1.3_Project_Listing'!$B$16:$B$829,$B157,'N1.3_Project_Listing'!$D$16:$D$829,$B141,'N1.3_Project_Listing'!$J$16:$J$829,BP$16,'N1.3_Project_Listing'!$G$16:$G$829,BK$15)</f>
        <v>0</v>
      </c>
      <c r="BQ157" s="63">
        <f t="shared" si="247"/>
        <v>0</v>
      </c>
      <c r="BR157" s="116" t="s">
        <v>441</v>
      </c>
      <c r="BS157" s="67">
        <f>SUMIFS('N1.3_Project_Listing'!$P$16:$P$829,'N1.3_Project_Listing'!$B$16:$B$829,$B157,'N1.3_Project_Listing'!$D$16:$D$829,$B141,'N1.3_Project_Listing'!$J$16:$J$829,BS$16,'N1.3_Project_Listing'!$G$16:$G$829,BK$15)</f>
        <v>0</v>
      </c>
      <c r="BT157" s="67">
        <f>SUMIFS('N1.3_Project_Listing'!$P$16:$P$829,'N1.3_Project_Listing'!$B$16:$B$829,$B157,'N1.3_Project_Listing'!$D$16:$D$829,$B141,'N1.3_Project_Listing'!$J$16:$J$829,BT$16,'N1.3_Project_Listing'!$G$16:$G$829,BK$15)</f>
        <v>0</v>
      </c>
      <c r="BU157" s="67">
        <f>SUMIFS('N1.3_Project_Listing'!$P$16:$P$829,'N1.3_Project_Listing'!$B$16:$B$829,$B157,'N1.3_Project_Listing'!$D$16:$D$829,$B141,'N1.3_Project_Listing'!$J$16:$J$829,BU$16,'N1.3_Project_Listing'!$G$16:$G$829,BK$15)</f>
        <v>0</v>
      </c>
      <c r="BV157" s="67">
        <f>SUMIFS('N1.3_Project_Listing'!$P$16:$P$829,'N1.3_Project_Listing'!$B$16:$B$829,$B157,'N1.3_Project_Listing'!$D$16:$D$829,$B141,'N1.3_Project_Listing'!$J$16:$J$829,BV$16,'N1.3_Project_Listing'!$G$16:$G$829,BK$15)</f>
        <v>0</v>
      </c>
      <c r="BW157" s="67">
        <f>SUMIFS('N1.3_Project_Listing'!$P$16:$P$829,'N1.3_Project_Listing'!$B$16:$B$829,$B157,'N1.3_Project_Listing'!$D$16:$D$829,$B141,'N1.3_Project_Listing'!$J$16:$J$829,BW$16,'N1.3_Project_Listing'!$G$16:$G$829,BK$15)</f>
        <v>0</v>
      </c>
      <c r="BX157" s="63">
        <f t="shared" si="248"/>
        <v>0</v>
      </c>
    </row>
    <row r="158" spans="2:76" hidden="1">
      <c r="B158" s="132" t="str">
        <f t="shared" si="224"/>
        <v>No entry required</v>
      </c>
      <c r="C158" s="158" t="str">
        <f t="shared" si="224"/>
        <v>-</v>
      </c>
      <c r="D158" s="63">
        <f t="shared" si="225"/>
        <v>0</v>
      </c>
      <c r="E158" s="63">
        <f t="shared" si="226"/>
        <v>0</v>
      </c>
      <c r="F158" s="63">
        <f t="shared" si="227"/>
        <v>0</v>
      </c>
      <c r="G158" s="63">
        <f t="shared" si="228"/>
        <v>0</v>
      </c>
      <c r="H158" s="63">
        <f t="shared" si="229"/>
        <v>0</v>
      </c>
      <c r="I158" s="63">
        <f t="shared" si="239"/>
        <v>0</v>
      </c>
      <c r="J158" s="116" t="s">
        <v>441</v>
      </c>
      <c r="K158" s="63">
        <f t="shared" si="230"/>
        <v>0</v>
      </c>
      <c r="L158" s="63">
        <f t="shared" si="231"/>
        <v>0</v>
      </c>
      <c r="M158" s="63">
        <f t="shared" si="232"/>
        <v>0</v>
      </c>
      <c r="N158" s="63">
        <f t="shared" si="233"/>
        <v>0</v>
      </c>
      <c r="O158" s="63">
        <f t="shared" si="234"/>
        <v>0</v>
      </c>
      <c r="P158" s="63">
        <f t="shared" si="240"/>
        <v>0</v>
      </c>
      <c r="R158" s="158" t="str">
        <f t="shared" si="235"/>
        <v>-</v>
      </c>
      <c r="S158" s="67">
        <f>SUMIFS('N1.3_Project_Listing'!$R$16:$R$829,'N1.3_Project_Listing'!$B$16:$B$829,$B158,'N1.3_Project_Listing'!$D$16:$D$829,$B141,'N1.3_Project_Listing'!$J$16:$J$829,S$16,'N1.3_Project_Listing'!$G$16:$G$829,R$15)</f>
        <v>0</v>
      </c>
      <c r="T158" s="67">
        <f>SUMIFS('N1.3_Project_Listing'!$R$16:$R$829,'N1.3_Project_Listing'!$B$16:$B$829,$B158,'N1.3_Project_Listing'!$D$16:$D$829,$B141,'N1.3_Project_Listing'!$J$16:$J$829,T$16,'N1.3_Project_Listing'!$G$16:$G$829,R$15)</f>
        <v>0</v>
      </c>
      <c r="U158" s="67">
        <f>SUMIFS('N1.3_Project_Listing'!$R$16:$R$829,'N1.3_Project_Listing'!$B$16:$B$829,$B158,'N1.3_Project_Listing'!$D$16:$D$829,$B141,'N1.3_Project_Listing'!$J$16:$J$829,U$16,'N1.3_Project_Listing'!$G$16:$G$829,R$15)</f>
        <v>0</v>
      </c>
      <c r="V158" s="67">
        <f>SUMIFS('N1.3_Project_Listing'!$R$16:$R$829,'N1.3_Project_Listing'!$B$16:$B$829,$B158,'N1.3_Project_Listing'!$D$16:$D$829,$B141,'N1.3_Project_Listing'!$J$16:$J$829,V$16,'N1.3_Project_Listing'!$G$16:$G$829,R$15)</f>
        <v>0</v>
      </c>
      <c r="W158" s="67">
        <f>SUMIFS('N1.3_Project_Listing'!$R$16:$R$829,'N1.3_Project_Listing'!$B$16:$B$829,$B158,'N1.3_Project_Listing'!$D$16:$D$829,$B141,'N1.3_Project_Listing'!$J$16:$J$829,W$16,'N1.3_Project_Listing'!$G$16:$G$829,R$15)</f>
        <v>0</v>
      </c>
      <c r="X158" s="63">
        <f t="shared" si="241"/>
        <v>0</v>
      </c>
      <c r="Y158" s="116" t="s">
        <v>441</v>
      </c>
      <c r="Z158" s="67">
        <f>SUMIFS('N1.3_Project_Listing'!$P$16:$P$829,'N1.3_Project_Listing'!$B$16:$B$829,$B158,'N1.3_Project_Listing'!$D$16:$D$829,$B141,'N1.3_Project_Listing'!$J$16:$J$829,Z$16,'N1.3_Project_Listing'!$G$16:$G$829,R$15)</f>
        <v>0</v>
      </c>
      <c r="AA158" s="67">
        <f>SUMIFS('N1.3_Project_Listing'!$P$16:$P$829,'N1.3_Project_Listing'!$B$16:$B$829,$B158,'N1.3_Project_Listing'!$D$16:$D$829,$B141,'N1.3_Project_Listing'!$J$16:$J$829,AA$16,'N1.3_Project_Listing'!$G$16:$G$829,R$15)</f>
        <v>0</v>
      </c>
      <c r="AB158" s="67">
        <f>SUMIFS('N1.3_Project_Listing'!$P$16:$P$829,'N1.3_Project_Listing'!$B$16:$B$829,$B158,'N1.3_Project_Listing'!$D$16:$D$829,$B141,'N1.3_Project_Listing'!$J$16:$J$829,AB$16,'N1.3_Project_Listing'!$G$16:$G$829,R$15)</f>
        <v>0</v>
      </c>
      <c r="AC158" s="67">
        <f>SUMIFS('N1.3_Project_Listing'!$P$16:$P$829,'N1.3_Project_Listing'!$B$16:$B$829,$B158,'N1.3_Project_Listing'!$D$16:$D$829,$B141,'N1.3_Project_Listing'!$J$16:$J$829,AC$16,'N1.3_Project_Listing'!$G$16:$G$829,R$15)</f>
        <v>0</v>
      </c>
      <c r="AD158" s="67">
        <f>SUMIFS('N1.3_Project_Listing'!$P$16:$P$829,'N1.3_Project_Listing'!$B$16:$B$829,$B158,'N1.3_Project_Listing'!$D$16:$D$829,$B141,'N1.3_Project_Listing'!$J$16:$J$829,AD$16,'N1.3_Project_Listing'!$G$16:$G$829,R$15)</f>
        <v>0</v>
      </c>
      <c r="AE158" s="63">
        <f t="shared" si="242"/>
        <v>0</v>
      </c>
      <c r="AG158" s="158" t="str">
        <f t="shared" si="236"/>
        <v>-</v>
      </c>
      <c r="AH158" s="67">
        <f>SUMIFS('N1.3_Project_Listing'!$R$16:$R$829,'N1.3_Project_Listing'!$B$16:$B$829,$B158,'N1.3_Project_Listing'!$D$16:$D$829,$B141,'N1.3_Project_Listing'!$J$16:$J$829,AH$16,'N1.3_Project_Listing'!$G$16:$G$829,AG$15)</f>
        <v>0</v>
      </c>
      <c r="AI158" s="67">
        <f>SUMIFS('N1.3_Project_Listing'!$R$16:$R$829,'N1.3_Project_Listing'!$B$16:$B$829,$B158,'N1.3_Project_Listing'!$D$16:$D$829,$B141,'N1.3_Project_Listing'!$J$16:$J$829,AI$16,'N1.3_Project_Listing'!$G$16:$G$829,AG$15)</f>
        <v>0</v>
      </c>
      <c r="AJ158" s="67">
        <f>SUMIFS('N1.3_Project_Listing'!$R$16:$R$829,'N1.3_Project_Listing'!$B$16:$B$829,$B158,'N1.3_Project_Listing'!$D$16:$D$829,$B141,'N1.3_Project_Listing'!$J$16:$J$829,AJ$16,'N1.3_Project_Listing'!$G$16:$G$829,AG$15)</f>
        <v>0</v>
      </c>
      <c r="AK158" s="67">
        <f>SUMIFS('N1.3_Project_Listing'!$R$16:$R$829,'N1.3_Project_Listing'!$B$16:$B$829,$B158,'N1.3_Project_Listing'!$D$16:$D$829,$B141,'N1.3_Project_Listing'!$J$16:$J$829,AK$16,'N1.3_Project_Listing'!$G$16:$G$829,AG$15)</f>
        <v>0</v>
      </c>
      <c r="AL158" s="67">
        <f>SUMIFS('N1.3_Project_Listing'!$R$16:$R$829,'N1.3_Project_Listing'!$B$16:$B$829,$B158,'N1.3_Project_Listing'!$D$16:$D$829,$B141,'N1.3_Project_Listing'!$J$16:$J$829,AL$16,'N1.3_Project_Listing'!$G$16:$G$829,AG$15)</f>
        <v>0</v>
      </c>
      <c r="AM158" s="63">
        <f t="shared" si="243"/>
        <v>0</v>
      </c>
      <c r="AN158" s="116" t="s">
        <v>441</v>
      </c>
      <c r="AO158" s="67">
        <f>SUMIFS('N1.3_Project_Listing'!$P$16:$P$829,'N1.3_Project_Listing'!$B$16:$B$829,$B158,'N1.3_Project_Listing'!$D$16:$D$829,$B141,'N1.3_Project_Listing'!$J$16:$J$829,AO$16,'N1.3_Project_Listing'!$G$16:$G$829,AG$15)</f>
        <v>0</v>
      </c>
      <c r="AP158" s="67">
        <f>SUMIFS('N1.3_Project_Listing'!$P$16:$P$829,'N1.3_Project_Listing'!$B$16:$B$829,$B158,'N1.3_Project_Listing'!$D$16:$D$829,$B141,'N1.3_Project_Listing'!$J$16:$J$829,AP$16,'N1.3_Project_Listing'!$G$16:$G$829,AG$15)</f>
        <v>0</v>
      </c>
      <c r="AQ158" s="67">
        <f>SUMIFS('N1.3_Project_Listing'!$P$16:$P$829,'N1.3_Project_Listing'!$B$16:$B$829,$B158,'N1.3_Project_Listing'!$D$16:$D$829,$B141,'N1.3_Project_Listing'!$J$16:$J$829,AQ$16,'N1.3_Project_Listing'!$G$16:$G$829,AG$15)</f>
        <v>0</v>
      </c>
      <c r="AR158" s="67">
        <f>SUMIFS('N1.3_Project_Listing'!$P$16:$P$829,'N1.3_Project_Listing'!$B$16:$B$829,$B158,'N1.3_Project_Listing'!$D$16:$D$829,$B141,'N1.3_Project_Listing'!$J$16:$J$829,AR$16,'N1.3_Project_Listing'!$G$16:$G$829,AG$15)</f>
        <v>0</v>
      </c>
      <c r="AS158" s="67">
        <f>SUMIFS('N1.3_Project_Listing'!$P$16:$P$829,'N1.3_Project_Listing'!$B$16:$B$829,$B158,'N1.3_Project_Listing'!$D$16:$D$829,$B141,'N1.3_Project_Listing'!$J$16:$J$829,AS$16,'N1.3_Project_Listing'!$G$16:$G$829,AG$15)</f>
        <v>0</v>
      </c>
      <c r="AT158" s="63">
        <f t="shared" si="244"/>
        <v>0</v>
      </c>
      <c r="AV158" s="158" t="str">
        <f t="shared" si="237"/>
        <v>-</v>
      </c>
      <c r="AW158" s="67">
        <f>SUMIFS('N1.3_Project_Listing'!$R$16:$R$829,'N1.3_Project_Listing'!$B$16:$B$829,$B158,'N1.3_Project_Listing'!$D$16:$D$829,$B141,'N1.3_Project_Listing'!$J$16:$J$829,AW$16,'N1.3_Project_Listing'!$G$16:$G$829,AV$15)</f>
        <v>0</v>
      </c>
      <c r="AX158" s="67">
        <f>SUMIFS('N1.3_Project_Listing'!$R$16:$R$829,'N1.3_Project_Listing'!$B$16:$B$829,$B158,'N1.3_Project_Listing'!$D$16:$D$829,$B141,'N1.3_Project_Listing'!$J$16:$J$829,AX$16,'N1.3_Project_Listing'!$G$16:$G$829,AV$15)</f>
        <v>0</v>
      </c>
      <c r="AY158" s="67">
        <f>SUMIFS('N1.3_Project_Listing'!$R$16:$R$829,'N1.3_Project_Listing'!$B$16:$B$829,$B158,'N1.3_Project_Listing'!$D$16:$D$829,$B141,'N1.3_Project_Listing'!$J$16:$J$829,AY$16,'N1.3_Project_Listing'!$G$16:$G$829,AV$15)</f>
        <v>0</v>
      </c>
      <c r="AZ158" s="67">
        <f>SUMIFS('N1.3_Project_Listing'!$R$16:$R$829,'N1.3_Project_Listing'!$B$16:$B$829,$B158,'N1.3_Project_Listing'!$D$16:$D$829,$B141,'N1.3_Project_Listing'!$J$16:$J$829,AZ$16,'N1.3_Project_Listing'!$G$16:$G$829,AV$15)</f>
        <v>0</v>
      </c>
      <c r="BA158" s="67">
        <f>SUMIFS('N1.3_Project_Listing'!$R$16:$R$829,'N1.3_Project_Listing'!$B$16:$B$829,$B158,'N1.3_Project_Listing'!$D$16:$D$829,$B141,'N1.3_Project_Listing'!$J$16:$J$829,BA$16,'N1.3_Project_Listing'!$G$16:$G$829,AV$15)</f>
        <v>0</v>
      </c>
      <c r="BB158" s="63">
        <f t="shared" si="245"/>
        <v>0</v>
      </c>
      <c r="BC158" s="116" t="s">
        <v>441</v>
      </c>
      <c r="BD158" s="67">
        <f>SUMIFS('N1.3_Project_Listing'!$P$16:$P$829,'N1.3_Project_Listing'!$B$16:$B$829,$B158,'N1.3_Project_Listing'!$D$16:$D$829,$B141,'N1.3_Project_Listing'!$J$16:$J$829,BD$16,'N1.3_Project_Listing'!$G$16:$G$829,AV$15)</f>
        <v>0</v>
      </c>
      <c r="BE158" s="67">
        <f>SUMIFS('N1.3_Project_Listing'!$P$16:$P$829,'N1.3_Project_Listing'!$B$16:$B$829,$B158,'N1.3_Project_Listing'!$D$16:$D$829,$B141,'N1.3_Project_Listing'!$J$16:$J$829,BE$16,'N1.3_Project_Listing'!$G$16:$G$829,AV$15)</f>
        <v>0</v>
      </c>
      <c r="BF158" s="67">
        <f>SUMIFS('N1.3_Project_Listing'!$P$16:$P$829,'N1.3_Project_Listing'!$B$16:$B$829,$B158,'N1.3_Project_Listing'!$D$16:$D$829,$B141,'N1.3_Project_Listing'!$J$16:$J$829,BF$16,'N1.3_Project_Listing'!$G$16:$G$829,AV$15)</f>
        <v>0</v>
      </c>
      <c r="BG158" s="67">
        <f>SUMIFS('N1.3_Project_Listing'!$P$16:$P$829,'N1.3_Project_Listing'!$B$16:$B$829,$B158,'N1.3_Project_Listing'!$D$16:$D$829,$B141,'N1.3_Project_Listing'!$J$16:$J$829,BG$16,'N1.3_Project_Listing'!$G$16:$G$829,AV$15)</f>
        <v>0</v>
      </c>
      <c r="BH158" s="67">
        <f>SUMIFS('N1.3_Project_Listing'!$P$16:$P$829,'N1.3_Project_Listing'!$B$16:$B$829,$B158,'N1.3_Project_Listing'!$D$16:$D$829,$B141,'N1.3_Project_Listing'!$J$16:$J$829,BH$16,'N1.3_Project_Listing'!$G$16:$G$829,AV$15)</f>
        <v>0</v>
      </c>
      <c r="BI158" s="63">
        <f t="shared" si="246"/>
        <v>0</v>
      </c>
      <c r="BK158" s="158" t="str">
        <f t="shared" si="238"/>
        <v>-</v>
      </c>
      <c r="BL158" s="67">
        <f>SUMIFS('N1.3_Project_Listing'!$R$16:$R$829,'N1.3_Project_Listing'!$B$16:$B$829,$B158,'N1.3_Project_Listing'!$D$16:$D$829,$B141,'N1.3_Project_Listing'!$J$16:$J$829,BL$16,'N1.3_Project_Listing'!$G$16:$G$829,BK$15)</f>
        <v>0</v>
      </c>
      <c r="BM158" s="67">
        <f>SUMIFS('N1.3_Project_Listing'!$R$16:$R$829,'N1.3_Project_Listing'!$B$16:$B$829,$B158,'N1.3_Project_Listing'!$D$16:$D$829,$B141,'N1.3_Project_Listing'!$J$16:$J$829,BM$16,'N1.3_Project_Listing'!$G$16:$G$829,BK$15)</f>
        <v>0</v>
      </c>
      <c r="BN158" s="67">
        <f>SUMIFS('N1.3_Project_Listing'!$R$16:$R$829,'N1.3_Project_Listing'!$B$16:$B$829,$B158,'N1.3_Project_Listing'!$D$16:$D$829,$B141,'N1.3_Project_Listing'!$J$16:$J$829,BN$16,'N1.3_Project_Listing'!$G$16:$G$829,BK$15)</f>
        <v>0</v>
      </c>
      <c r="BO158" s="67">
        <f>SUMIFS('N1.3_Project_Listing'!$R$16:$R$829,'N1.3_Project_Listing'!$B$16:$B$829,$B158,'N1.3_Project_Listing'!$D$16:$D$829,$B141,'N1.3_Project_Listing'!$J$16:$J$829,BO$16,'N1.3_Project_Listing'!$G$16:$G$829,BK$15)</f>
        <v>0</v>
      </c>
      <c r="BP158" s="67">
        <f>SUMIFS('N1.3_Project_Listing'!$R$16:$R$829,'N1.3_Project_Listing'!$B$16:$B$829,$B158,'N1.3_Project_Listing'!$D$16:$D$829,$B141,'N1.3_Project_Listing'!$J$16:$J$829,BP$16,'N1.3_Project_Listing'!$G$16:$G$829,BK$15)</f>
        <v>0</v>
      </c>
      <c r="BQ158" s="63">
        <f t="shared" si="247"/>
        <v>0</v>
      </c>
      <c r="BR158" s="116" t="s">
        <v>441</v>
      </c>
      <c r="BS158" s="67">
        <f>SUMIFS('N1.3_Project_Listing'!$P$16:$P$829,'N1.3_Project_Listing'!$B$16:$B$829,$B158,'N1.3_Project_Listing'!$D$16:$D$829,$B141,'N1.3_Project_Listing'!$J$16:$J$829,BS$16,'N1.3_Project_Listing'!$G$16:$G$829,BK$15)</f>
        <v>0</v>
      </c>
      <c r="BT158" s="67">
        <f>SUMIFS('N1.3_Project_Listing'!$P$16:$P$829,'N1.3_Project_Listing'!$B$16:$B$829,$B158,'N1.3_Project_Listing'!$D$16:$D$829,$B141,'N1.3_Project_Listing'!$J$16:$J$829,BT$16,'N1.3_Project_Listing'!$G$16:$G$829,BK$15)</f>
        <v>0</v>
      </c>
      <c r="BU158" s="67">
        <f>SUMIFS('N1.3_Project_Listing'!$P$16:$P$829,'N1.3_Project_Listing'!$B$16:$B$829,$B158,'N1.3_Project_Listing'!$D$16:$D$829,$B141,'N1.3_Project_Listing'!$J$16:$J$829,BU$16,'N1.3_Project_Listing'!$G$16:$G$829,BK$15)</f>
        <v>0</v>
      </c>
      <c r="BV158" s="67">
        <f>SUMIFS('N1.3_Project_Listing'!$P$16:$P$829,'N1.3_Project_Listing'!$B$16:$B$829,$B158,'N1.3_Project_Listing'!$D$16:$D$829,$B141,'N1.3_Project_Listing'!$J$16:$J$829,BV$16,'N1.3_Project_Listing'!$G$16:$G$829,BK$15)</f>
        <v>0</v>
      </c>
      <c r="BW158" s="67">
        <f>SUMIFS('N1.3_Project_Listing'!$P$16:$P$829,'N1.3_Project_Listing'!$B$16:$B$829,$B158,'N1.3_Project_Listing'!$D$16:$D$829,$B141,'N1.3_Project_Listing'!$J$16:$J$829,BW$16,'N1.3_Project_Listing'!$G$16:$G$829,BK$15)</f>
        <v>0</v>
      </c>
      <c r="BX158" s="63">
        <f t="shared" si="248"/>
        <v>0</v>
      </c>
    </row>
    <row r="159" spans="2:76" hidden="1">
      <c r="B159" s="132" t="str">
        <f t="shared" si="224"/>
        <v>No entry required</v>
      </c>
      <c r="C159" s="158" t="str">
        <f t="shared" si="224"/>
        <v>-</v>
      </c>
      <c r="D159" s="63">
        <f t="shared" si="225"/>
        <v>0</v>
      </c>
      <c r="E159" s="63">
        <f t="shared" si="226"/>
        <v>0</v>
      </c>
      <c r="F159" s="63">
        <f t="shared" si="227"/>
        <v>0</v>
      </c>
      <c r="G159" s="63">
        <f t="shared" si="228"/>
        <v>0</v>
      </c>
      <c r="H159" s="63">
        <f t="shared" si="229"/>
        <v>0</v>
      </c>
      <c r="I159" s="63">
        <f t="shared" si="239"/>
        <v>0</v>
      </c>
      <c r="J159" s="116" t="s">
        <v>441</v>
      </c>
      <c r="K159" s="63">
        <f t="shared" si="230"/>
        <v>0</v>
      </c>
      <c r="L159" s="63">
        <f t="shared" si="231"/>
        <v>0</v>
      </c>
      <c r="M159" s="63">
        <f t="shared" si="232"/>
        <v>0</v>
      </c>
      <c r="N159" s="63">
        <f t="shared" si="233"/>
        <v>0</v>
      </c>
      <c r="O159" s="63">
        <f t="shared" si="234"/>
        <v>0</v>
      </c>
      <c r="P159" s="63">
        <f t="shared" si="240"/>
        <v>0</v>
      </c>
      <c r="R159" s="158" t="str">
        <f t="shared" si="235"/>
        <v>-</v>
      </c>
      <c r="S159" s="67">
        <f>SUMIFS('N1.3_Project_Listing'!$R$16:$R$829,'N1.3_Project_Listing'!$B$16:$B$829,$B159,'N1.3_Project_Listing'!$D$16:$D$829,$B141,'N1.3_Project_Listing'!$J$16:$J$829,S$16,'N1.3_Project_Listing'!$G$16:$G$829,R$15)</f>
        <v>0</v>
      </c>
      <c r="T159" s="67">
        <f>SUMIFS('N1.3_Project_Listing'!$R$16:$R$829,'N1.3_Project_Listing'!$B$16:$B$829,$B159,'N1.3_Project_Listing'!$D$16:$D$829,$B141,'N1.3_Project_Listing'!$J$16:$J$829,T$16,'N1.3_Project_Listing'!$G$16:$G$829,R$15)</f>
        <v>0</v>
      </c>
      <c r="U159" s="67">
        <f>SUMIFS('N1.3_Project_Listing'!$R$16:$R$829,'N1.3_Project_Listing'!$B$16:$B$829,$B159,'N1.3_Project_Listing'!$D$16:$D$829,$B141,'N1.3_Project_Listing'!$J$16:$J$829,U$16,'N1.3_Project_Listing'!$G$16:$G$829,R$15)</f>
        <v>0</v>
      </c>
      <c r="V159" s="67">
        <f>SUMIFS('N1.3_Project_Listing'!$R$16:$R$829,'N1.3_Project_Listing'!$B$16:$B$829,$B159,'N1.3_Project_Listing'!$D$16:$D$829,$B141,'N1.3_Project_Listing'!$J$16:$J$829,V$16,'N1.3_Project_Listing'!$G$16:$G$829,R$15)</f>
        <v>0</v>
      </c>
      <c r="W159" s="67">
        <f>SUMIFS('N1.3_Project_Listing'!$R$16:$R$829,'N1.3_Project_Listing'!$B$16:$B$829,$B159,'N1.3_Project_Listing'!$D$16:$D$829,$B141,'N1.3_Project_Listing'!$J$16:$J$829,W$16,'N1.3_Project_Listing'!$G$16:$G$829,R$15)</f>
        <v>0</v>
      </c>
      <c r="X159" s="63">
        <f t="shared" si="241"/>
        <v>0</v>
      </c>
      <c r="Y159" s="116" t="s">
        <v>441</v>
      </c>
      <c r="Z159" s="67">
        <f>SUMIFS('N1.3_Project_Listing'!$P$16:$P$829,'N1.3_Project_Listing'!$B$16:$B$829,$B159,'N1.3_Project_Listing'!$D$16:$D$829,$B141,'N1.3_Project_Listing'!$J$16:$J$829,Z$16,'N1.3_Project_Listing'!$G$16:$G$829,R$15)</f>
        <v>0</v>
      </c>
      <c r="AA159" s="67">
        <f>SUMIFS('N1.3_Project_Listing'!$P$16:$P$829,'N1.3_Project_Listing'!$B$16:$B$829,$B159,'N1.3_Project_Listing'!$D$16:$D$829,$B141,'N1.3_Project_Listing'!$J$16:$J$829,AA$16,'N1.3_Project_Listing'!$G$16:$G$829,R$15)</f>
        <v>0</v>
      </c>
      <c r="AB159" s="67">
        <f>SUMIFS('N1.3_Project_Listing'!$P$16:$P$829,'N1.3_Project_Listing'!$B$16:$B$829,$B159,'N1.3_Project_Listing'!$D$16:$D$829,$B141,'N1.3_Project_Listing'!$J$16:$J$829,AB$16,'N1.3_Project_Listing'!$G$16:$G$829,R$15)</f>
        <v>0</v>
      </c>
      <c r="AC159" s="67">
        <f>SUMIFS('N1.3_Project_Listing'!$P$16:$P$829,'N1.3_Project_Listing'!$B$16:$B$829,$B159,'N1.3_Project_Listing'!$D$16:$D$829,$B141,'N1.3_Project_Listing'!$J$16:$J$829,AC$16,'N1.3_Project_Listing'!$G$16:$G$829,R$15)</f>
        <v>0</v>
      </c>
      <c r="AD159" s="67">
        <f>SUMIFS('N1.3_Project_Listing'!$P$16:$P$829,'N1.3_Project_Listing'!$B$16:$B$829,$B159,'N1.3_Project_Listing'!$D$16:$D$829,$B141,'N1.3_Project_Listing'!$J$16:$J$829,AD$16,'N1.3_Project_Listing'!$G$16:$G$829,R$15)</f>
        <v>0</v>
      </c>
      <c r="AE159" s="63">
        <f t="shared" si="242"/>
        <v>0</v>
      </c>
      <c r="AG159" s="158" t="str">
        <f t="shared" si="236"/>
        <v>-</v>
      </c>
      <c r="AH159" s="67">
        <f>SUMIFS('N1.3_Project_Listing'!$R$16:$R$829,'N1.3_Project_Listing'!$B$16:$B$829,$B159,'N1.3_Project_Listing'!$D$16:$D$829,$B141,'N1.3_Project_Listing'!$J$16:$J$829,AH$16,'N1.3_Project_Listing'!$G$16:$G$829,AG$15)</f>
        <v>0</v>
      </c>
      <c r="AI159" s="67">
        <f>SUMIFS('N1.3_Project_Listing'!$R$16:$R$829,'N1.3_Project_Listing'!$B$16:$B$829,$B159,'N1.3_Project_Listing'!$D$16:$D$829,$B141,'N1.3_Project_Listing'!$J$16:$J$829,AI$16,'N1.3_Project_Listing'!$G$16:$G$829,AG$15)</f>
        <v>0</v>
      </c>
      <c r="AJ159" s="67">
        <f>SUMIFS('N1.3_Project_Listing'!$R$16:$R$829,'N1.3_Project_Listing'!$B$16:$B$829,$B159,'N1.3_Project_Listing'!$D$16:$D$829,$B141,'N1.3_Project_Listing'!$J$16:$J$829,AJ$16,'N1.3_Project_Listing'!$G$16:$G$829,AG$15)</f>
        <v>0</v>
      </c>
      <c r="AK159" s="67">
        <f>SUMIFS('N1.3_Project_Listing'!$R$16:$R$829,'N1.3_Project_Listing'!$B$16:$B$829,$B159,'N1.3_Project_Listing'!$D$16:$D$829,$B141,'N1.3_Project_Listing'!$J$16:$J$829,AK$16,'N1.3_Project_Listing'!$G$16:$G$829,AG$15)</f>
        <v>0</v>
      </c>
      <c r="AL159" s="67">
        <f>SUMIFS('N1.3_Project_Listing'!$R$16:$R$829,'N1.3_Project_Listing'!$B$16:$B$829,$B159,'N1.3_Project_Listing'!$D$16:$D$829,$B141,'N1.3_Project_Listing'!$J$16:$J$829,AL$16,'N1.3_Project_Listing'!$G$16:$G$829,AG$15)</f>
        <v>0</v>
      </c>
      <c r="AM159" s="63">
        <f t="shared" si="243"/>
        <v>0</v>
      </c>
      <c r="AN159" s="116" t="s">
        <v>441</v>
      </c>
      <c r="AO159" s="67">
        <f>SUMIFS('N1.3_Project_Listing'!$P$16:$P$829,'N1.3_Project_Listing'!$B$16:$B$829,$B159,'N1.3_Project_Listing'!$D$16:$D$829,$B141,'N1.3_Project_Listing'!$J$16:$J$829,AO$16,'N1.3_Project_Listing'!$G$16:$G$829,AG$15)</f>
        <v>0</v>
      </c>
      <c r="AP159" s="67">
        <f>SUMIFS('N1.3_Project_Listing'!$P$16:$P$829,'N1.3_Project_Listing'!$B$16:$B$829,$B159,'N1.3_Project_Listing'!$D$16:$D$829,$B141,'N1.3_Project_Listing'!$J$16:$J$829,AP$16,'N1.3_Project_Listing'!$G$16:$G$829,AG$15)</f>
        <v>0</v>
      </c>
      <c r="AQ159" s="67">
        <f>SUMIFS('N1.3_Project_Listing'!$P$16:$P$829,'N1.3_Project_Listing'!$B$16:$B$829,$B159,'N1.3_Project_Listing'!$D$16:$D$829,$B141,'N1.3_Project_Listing'!$J$16:$J$829,AQ$16,'N1.3_Project_Listing'!$G$16:$G$829,AG$15)</f>
        <v>0</v>
      </c>
      <c r="AR159" s="67">
        <f>SUMIFS('N1.3_Project_Listing'!$P$16:$P$829,'N1.3_Project_Listing'!$B$16:$B$829,$B159,'N1.3_Project_Listing'!$D$16:$D$829,$B141,'N1.3_Project_Listing'!$J$16:$J$829,AR$16,'N1.3_Project_Listing'!$G$16:$G$829,AG$15)</f>
        <v>0</v>
      </c>
      <c r="AS159" s="67">
        <f>SUMIFS('N1.3_Project_Listing'!$P$16:$P$829,'N1.3_Project_Listing'!$B$16:$B$829,$B159,'N1.3_Project_Listing'!$D$16:$D$829,$B141,'N1.3_Project_Listing'!$J$16:$J$829,AS$16,'N1.3_Project_Listing'!$G$16:$G$829,AG$15)</f>
        <v>0</v>
      </c>
      <c r="AT159" s="63">
        <f t="shared" si="244"/>
        <v>0</v>
      </c>
      <c r="AV159" s="158" t="str">
        <f t="shared" si="237"/>
        <v>-</v>
      </c>
      <c r="AW159" s="67">
        <f>SUMIFS('N1.3_Project_Listing'!$R$16:$R$829,'N1.3_Project_Listing'!$B$16:$B$829,$B159,'N1.3_Project_Listing'!$D$16:$D$829,$B141,'N1.3_Project_Listing'!$J$16:$J$829,AW$16,'N1.3_Project_Listing'!$G$16:$G$829,AV$15)</f>
        <v>0</v>
      </c>
      <c r="AX159" s="67">
        <f>SUMIFS('N1.3_Project_Listing'!$R$16:$R$829,'N1.3_Project_Listing'!$B$16:$B$829,$B159,'N1.3_Project_Listing'!$D$16:$D$829,$B141,'N1.3_Project_Listing'!$J$16:$J$829,AX$16,'N1.3_Project_Listing'!$G$16:$G$829,AV$15)</f>
        <v>0</v>
      </c>
      <c r="AY159" s="67">
        <f>SUMIFS('N1.3_Project_Listing'!$R$16:$R$829,'N1.3_Project_Listing'!$B$16:$B$829,$B159,'N1.3_Project_Listing'!$D$16:$D$829,$B141,'N1.3_Project_Listing'!$J$16:$J$829,AY$16,'N1.3_Project_Listing'!$G$16:$G$829,AV$15)</f>
        <v>0</v>
      </c>
      <c r="AZ159" s="67">
        <f>SUMIFS('N1.3_Project_Listing'!$R$16:$R$829,'N1.3_Project_Listing'!$B$16:$B$829,$B159,'N1.3_Project_Listing'!$D$16:$D$829,$B141,'N1.3_Project_Listing'!$J$16:$J$829,AZ$16,'N1.3_Project_Listing'!$G$16:$G$829,AV$15)</f>
        <v>0</v>
      </c>
      <c r="BA159" s="67">
        <f>SUMIFS('N1.3_Project_Listing'!$R$16:$R$829,'N1.3_Project_Listing'!$B$16:$B$829,$B159,'N1.3_Project_Listing'!$D$16:$D$829,$B141,'N1.3_Project_Listing'!$J$16:$J$829,BA$16,'N1.3_Project_Listing'!$G$16:$G$829,AV$15)</f>
        <v>0</v>
      </c>
      <c r="BB159" s="63">
        <f t="shared" si="245"/>
        <v>0</v>
      </c>
      <c r="BC159" s="116" t="s">
        <v>441</v>
      </c>
      <c r="BD159" s="67">
        <f>SUMIFS('N1.3_Project_Listing'!$P$16:$P$829,'N1.3_Project_Listing'!$B$16:$B$829,$B159,'N1.3_Project_Listing'!$D$16:$D$829,$B141,'N1.3_Project_Listing'!$J$16:$J$829,BD$16,'N1.3_Project_Listing'!$G$16:$G$829,AV$15)</f>
        <v>0</v>
      </c>
      <c r="BE159" s="67">
        <f>SUMIFS('N1.3_Project_Listing'!$P$16:$P$829,'N1.3_Project_Listing'!$B$16:$B$829,$B159,'N1.3_Project_Listing'!$D$16:$D$829,$B141,'N1.3_Project_Listing'!$J$16:$J$829,BE$16,'N1.3_Project_Listing'!$G$16:$G$829,AV$15)</f>
        <v>0</v>
      </c>
      <c r="BF159" s="67">
        <f>SUMIFS('N1.3_Project_Listing'!$P$16:$P$829,'N1.3_Project_Listing'!$B$16:$B$829,$B159,'N1.3_Project_Listing'!$D$16:$D$829,$B141,'N1.3_Project_Listing'!$J$16:$J$829,BF$16,'N1.3_Project_Listing'!$G$16:$G$829,AV$15)</f>
        <v>0</v>
      </c>
      <c r="BG159" s="67">
        <f>SUMIFS('N1.3_Project_Listing'!$P$16:$P$829,'N1.3_Project_Listing'!$B$16:$B$829,$B159,'N1.3_Project_Listing'!$D$16:$D$829,$B141,'N1.3_Project_Listing'!$J$16:$J$829,BG$16,'N1.3_Project_Listing'!$G$16:$G$829,AV$15)</f>
        <v>0</v>
      </c>
      <c r="BH159" s="67">
        <f>SUMIFS('N1.3_Project_Listing'!$P$16:$P$829,'N1.3_Project_Listing'!$B$16:$B$829,$B159,'N1.3_Project_Listing'!$D$16:$D$829,$B141,'N1.3_Project_Listing'!$J$16:$J$829,BH$16,'N1.3_Project_Listing'!$G$16:$G$829,AV$15)</f>
        <v>0</v>
      </c>
      <c r="BI159" s="63">
        <f t="shared" si="246"/>
        <v>0</v>
      </c>
      <c r="BK159" s="158" t="str">
        <f t="shared" si="238"/>
        <v>-</v>
      </c>
      <c r="BL159" s="67">
        <f>SUMIFS('N1.3_Project_Listing'!$R$16:$R$829,'N1.3_Project_Listing'!$B$16:$B$829,$B159,'N1.3_Project_Listing'!$D$16:$D$829,$B141,'N1.3_Project_Listing'!$J$16:$J$829,BL$16,'N1.3_Project_Listing'!$G$16:$G$829,BK$15)</f>
        <v>0</v>
      </c>
      <c r="BM159" s="67">
        <f>SUMIFS('N1.3_Project_Listing'!$R$16:$R$829,'N1.3_Project_Listing'!$B$16:$B$829,$B159,'N1.3_Project_Listing'!$D$16:$D$829,$B141,'N1.3_Project_Listing'!$J$16:$J$829,BM$16,'N1.3_Project_Listing'!$G$16:$G$829,BK$15)</f>
        <v>0</v>
      </c>
      <c r="BN159" s="67">
        <f>SUMIFS('N1.3_Project_Listing'!$R$16:$R$829,'N1.3_Project_Listing'!$B$16:$B$829,$B159,'N1.3_Project_Listing'!$D$16:$D$829,$B141,'N1.3_Project_Listing'!$J$16:$J$829,BN$16,'N1.3_Project_Listing'!$G$16:$G$829,BK$15)</f>
        <v>0</v>
      </c>
      <c r="BO159" s="67">
        <f>SUMIFS('N1.3_Project_Listing'!$R$16:$R$829,'N1.3_Project_Listing'!$B$16:$B$829,$B159,'N1.3_Project_Listing'!$D$16:$D$829,$B141,'N1.3_Project_Listing'!$J$16:$J$829,BO$16,'N1.3_Project_Listing'!$G$16:$G$829,BK$15)</f>
        <v>0</v>
      </c>
      <c r="BP159" s="67">
        <f>SUMIFS('N1.3_Project_Listing'!$R$16:$R$829,'N1.3_Project_Listing'!$B$16:$B$829,$B159,'N1.3_Project_Listing'!$D$16:$D$829,$B141,'N1.3_Project_Listing'!$J$16:$J$829,BP$16,'N1.3_Project_Listing'!$G$16:$G$829,BK$15)</f>
        <v>0</v>
      </c>
      <c r="BQ159" s="63">
        <f t="shared" si="247"/>
        <v>0</v>
      </c>
      <c r="BR159" s="116" t="s">
        <v>441</v>
      </c>
      <c r="BS159" s="67">
        <f>SUMIFS('N1.3_Project_Listing'!$P$16:$P$829,'N1.3_Project_Listing'!$B$16:$B$829,$B159,'N1.3_Project_Listing'!$D$16:$D$829,$B141,'N1.3_Project_Listing'!$J$16:$J$829,BS$16,'N1.3_Project_Listing'!$G$16:$G$829,BK$15)</f>
        <v>0</v>
      </c>
      <c r="BT159" s="67">
        <f>SUMIFS('N1.3_Project_Listing'!$P$16:$P$829,'N1.3_Project_Listing'!$B$16:$B$829,$B159,'N1.3_Project_Listing'!$D$16:$D$829,$B141,'N1.3_Project_Listing'!$J$16:$J$829,BT$16,'N1.3_Project_Listing'!$G$16:$G$829,BK$15)</f>
        <v>0</v>
      </c>
      <c r="BU159" s="67">
        <f>SUMIFS('N1.3_Project_Listing'!$P$16:$P$829,'N1.3_Project_Listing'!$B$16:$B$829,$B159,'N1.3_Project_Listing'!$D$16:$D$829,$B141,'N1.3_Project_Listing'!$J$16:$J$829,BU$16,'N1.3_Project_Listing'!$G$16:$G$829,BK$15)</f>
        <v>0</v>
      </c>
      <c r="BV159" s="67">
        <f>SUMIFS('N1.3_Project_Listing'!$P$16:$P$829,'N1.3_Project_Listing'!$B$16:$B$829,$B159,'N1.3_Project_Listing'!$D$16:$D$829,$B141,'N1.3_Project_Listing'!$J$16:$J$829,BV$16,'N1.3_Project_Listing'!$G$16:$G$829,BK$15)</f>
        <v>0</v>
      </c>
      <c r="BW159" s="67">
        <f>SUMIFS('N1.3_Project_Listing'!$P$16:$P$829,'N1.3_Project_Listing'!$B$16:$B$829,$B159,'N1.3_Project_Listing'!$D$16:$D$829,$B141,'N1.3_Project_Listing'!$J$16:$J$829,BW$16,'N1.3_Project_Listing'!$G$16:$G$829,BK$15)</f>
        <v>0</v>
      </c>
      <c r="BX159" s="63">
        <f t="shared" si="248"/>
        <v>0</v>
      </c>
    </row>
    <row r="160" spans="2:76" hidden="1">
      <c r="B160" s="132" t="str">
        <f t="shared" si="224"/>
        <v>No entry required</v>
      </c>
      <c r="C160" s="158" t="str">
        <f t="shared" si="224"/>
        <v>-</v>
      </c>
      <c r="D160" s="63">
        <f t="shared" si="225"/>
        <v>0</v>
      </c>
      <c r="E160" s="63">
        <f t="shared" si="226"/>
        <v>0</v>
      </c>
      <c r="F160" s="63">
        <f t="shared" si="227"/>
        <v>0</v>
      </c>
      <c r="G160" s="63">
        <f t="shared" si="228"/>
        <v>0</v>
      </c>
      <c r="H160" s="63">
        <f t="shared" si="229"/>
        <v>0</v>
      </c>
      <c r="I160" s="63">
        <f t="shared" si="239"/>
        <v>0</v>
      </c>
      <c r="J160" s="116" t="s">
        <v>441</v>
      </c>
      <c r="K160" s="63">
        <f t="shared" si="230"/>
        <v>0</v>
      </c>
      <c r="L160" s="63">
        <f t="shared" si="231"/>
        <v>0</v>
      </c>
      <c r="M160" s="63">
        <f t="shared" si="232"/>
        <v>0</v>
      </c>
      <c r="N160" s="63">
        <f t="shared" si="233"/>
        <v>0</v>
      </c>
      <c r="O160" s="63">
        <f t="shared" si="234"/>
        <v>0</v>
      </c>
      <c r="P160" s="63">
        <f t="shared" si="240"/>
        <v>0</v>
      </c>
      <c r="R160" s="158" t="str">
        <f t="shared" si="235"/>
        <v>-</v>
      </c>
      <c r="S160" s="67">
        <f>SUMIFS('N1.3_Project_Listing'!$R$16:$R$829,'N1.3_Project_Listing'!$B$16:$B$829,$B160,'N1.3_Project_Listing'!$D$16:$D$829,$B141,'N1.3_Project_Listing'!$J$16:$J$829,S$16,'N1.3_Project_Listing'!$G$16:$G$829,R$15)</f>
        <v>0</v>
      </c>
      <c r="T160" s="67">
        <f>SUMIFS('N1.3_Project_Listing'!$R$16:$R$829,'N1.3_Project_Listing'!$B$16:$B$829,$B160,'N1.3_Project_Listing'!$D$16:$D$829,$B141,'N1.3_Project_Listing'!$J$16:$J$829,T$16,'N1.3_Project_Listing'!$G$16:$G$829,R$15)</f>
        <v>0</v>
      </c>
      <c r="U160" s="67">
        <f>SUMIFS('N1.3_Project_Listing'!$R$16:$R$829,'N1.3_Project_Listing'!$B$16:$B$829,$B160,'N1.3_Project_Listing'!$D$16:$D$829,$B141,'N1.3_Project_Listing'!$J$16:$J$829,U$16,'N1.3_Project_Listing'!$G$16:$G$829,R$15)</f>
        <v>0</v>
      </c>
      <c r="V160" s="67">
        <f>SUMIFS('N1.3_Project_Listing'!$R$16:$R$829,'N1.3_Project_Listing'!$B$16:$B$829,$B160,'N1.3_Project_Listing'!$D$16:$D$829,$B141,'N1.3_Project_Listing'!$J$16:$J$829,V$16,'N1.3_Project_Listing'!$G$16:$G$829,R$15)</f>
        <v>0</v>
      </c>
      <c r="W160" s="67">
        <f>SUMIFS('N1.3_Project_Listing'!$R$16:$R$829,'N1.3_Project_Listing'!$B$16:$B$829,$B160,'N1.3_Project_Listing'!$D$16:$D$829,$B141,'N1.3_Project_Listing'!$J$16:$J$829,W$16,'N1.3_Project_Listing'!$G$16:$G$829,R$15)</f>
        <v>0</v>
      </c>
      <c r="X160" s="63">
        <f t="shared" si="241"/>
        <v>0</v>
      </c>
      <c r="Y160" s="116" t="s">
        <v>441</v>
      </c>
      <c r="Z160" s="67">
        <f>SUMIFS('N1.3_Project_Listing'!$P$16:$P$829,'N1.3_Project_Listing'!$B$16:$B$829,$B160,'N1.3_Project_Listing'!$D$16:$D$829,$B141,'N1.3_Project_Listing'!$J$16:$J$829,Z$16,'N1.3_Project_Listing'!$G$16:$G$829,R$15)</f>
        <v>0</v>
      </c>
      <c r="AA160" s="67">
        <f>SUMIFS('N1.3_Project_Listing'!$P$16:$P$829,'N1.3_Project_Listing'!$B$16:$B$829,$B160,'N1.3_Project_Listing'!$D$16:$D$829,$B141,'N1.3_Project_Listing'!$J$16:$J$829,AA$16,'N1.3_Project_Listing'!$G$16:$G$829,R$15)</f>
        <v>0</v>
      </c>
      <c r="AB160" s="67">
        <f>SUMIFS('N1.3_Project_Listing'!$P$16:$P$829,'N1.3_Project_Listing'!$B$16:$B$829,$B160,'N1.3_Project_Listing'!$D$16:$D$829,$B141,'N1.3_Project_Listing'!$J$16:$J$829,AB$16,'N1.3_Project_Listing'!$G$16:$G$829,R$15)</f>
        <v>0</v>
      </c>
      <c r="AC160" s="67">
        <f>SUMIFS('N1.3_Project_Listing'!$P$16:$P$829,'N1.3_Project_Listing'!$B$16:$B$829,$B160,'N1.3_Project_Listing'!$D$16:$D$829,$B141,'N1.3_Project_Listing'!$J$16:$J$829,AC$16,'N1.3_Project_Listing'!$G$16:$G$829,R$15)</f>
        <v>0</v>
      </c>
      <c r="AD160" s="67">
        <f>SUMIFS('N1.3_Project_Listing'!$P$16:$P$829,'N1.3_Project_Listing'!$B$16:$B$829,$B160,'N1.3_Project_Listing'!$D$16:$D$829,$B141,'N1.3_Project_Listing'!$J$16:$J$829,AD$16,'N1.3_Project_Listing'!$G$16:$G$829,R$15)</f>
        <v>0</v>
      </c>
      <c r="AE160" s="63">
        <f t="shared" si="242"/>
        <v>0</v>
      </c>
      <c r="AG160" s="158" t="str">
        <f t="shared" si="236"/>
        <v>-</v>
      </c>
      <c r="AH160" s="67">
        <f>SUMIFS('N1.3_Project_Listing'!$R$16:$R$829,'N1.3_Project_Listing'!$B$16:$B$829,$B160,'N1.3_Project_Listing'!$D$16:$D$829,$B141,'N1.3_Project_Listing'!$J$16:$J$829,AH$16,'N1.3_Project_Listing'!$G$16:$G$829,AG$15)</f>
        <v>0</v>
      </c>
      <c r="AI160" s="67">
        <f>SUMIFS('N1.3_Project_Listing'!$R$16:$R$829,'N1.3_Project_Listing'!$B$16:$B$829,$B160,'N1.3_Project_Listing'!$D$16:$D$829,$B141,'N1.3_Project_Listing'!$J$16:$J$829,AI$16,'N1.3_Project_Listing'!$G$16:$G$829,AG$15)</f>
        <v>0</v>
      </c>
      <c r="AJ160" s="67">
        <f>SUMIFS('N1.3_Project_Listing'!$R$16:$R$829,'N1.3_Project_Listing'!$B$16:$B$829,$B160,'N1.3_Project_Listing'!$D$16:$D$829,$B141,'N1.3_Project_Listing'!$J$16:$J$829,AJ$16,'N1.3_Project_Listing'!$G$16:$G$829,AG$15)</f>
        <v>0</v>
      </c>
      <c r="AK160" s="67">
        <f>SUMIFS('N1.3_Project_Listing'!$R$16:$R$829,'N1.3_Project_Listing'!$B$16:$B$829,$B160,'N1.3_Project_Listing'!$D$16:$D$829,$B141,'N1.3_Project_Listing'!$J$16:$J$829,AK$16,'N1.3_Project_Listing'!$G$16:$G$829,AG$15)</f>
        <v>0</v>
      </c>
      <c r="AL160" s="67">
        <f>SUMIFS('N1.3_Project_Listing'!$R$16:$R$829,'N1.3_Project_Listing'!$B$16:$B$829,$B160,'N1.3_Project_Listing'!$D$16:$D$829,$B141,'N1.3_Project_Listing'!$J$16:$J$829,AL$16,'N1.3_Project_Listing'!$G$16:$G$829,AG$15)</f>
        <v>0</v>
      </c>
      <c r="AM160" s="63">
        <f t="shared" si="243"/>
        <v>0</v>
      </c>
      <c r="AN160" s="116" t="s">
        <v>441</v>
      </c>
      <c r="AO160" s="67">
        <f>SUMIFS('N1.3_Project_Listing'!$P$16:$P$829,'N1.3_Project_Listing'!$B$16:$B$829,$B160,'N1.3_Project_Listing'!$D$16:$D$829,$B141,'N1.3_Project_Listing'!$J$16:$J$829,AO$16,'N1.3_Project_Listing'!$G$16:$G$829,AG$15)</f>
        <v>0</v>
      </c>
      <c r="AP160" s="67">
        <f>SUMIFS('N1.3_Project_Listing'!$P$16:$P$829,'N1.3_Project_Listing'!$B$16:$B$829,$B160,'N1.3_Project_Listing'!$D$16:$D$829,$B141,'N1.3_Project_Listing'!$J$16:$J$829,AP$16,'N1.3_Project_Listing'!$G$16:$G$829,AG$15)</f>
        <v>0</v>
      </c>
      <c r="AQ160" s="67">
        <f>SUMIFS('N1.3_Project_Listing'!$P$16:$P$829,'N1.3_Project_Listing'!$B$16:$B$829,$B160,'N1.3_Project_Listing'!$D$16:$D$829,$B141,'N1.3_Project_Listing'!$J$16:$J$829,AQ$16,'N1.3_Project_Listing'!$G$16:$G$829,AG$15)</f>
        <v>0</v>
      </c>
      <c r="AR160" s="67">
        <f>SUMIFS('N1.3_Project_Listing'!$P$16:$P$829,'N1.3_Project_Listing'!$B$16:$B$829,$B160,'N1.3_Project_Listing'!$D$16:$D$829,$B141,'N1.3_Project_Listing'!$J$16:$J$829,AR$16,'N1.3_Project_Listing'!$G$16:$G$829,AG$15)</f>
        <v>0</v>
      </c>
      <c r="AS160" s="67">
        <f>SUMIFS('N1.3_Project_Listing'!$P$16:$P$829,'N1.3_Project_Listing'!$B$16:$B$829,$B160,'N1.3_Project_Listing'!$D$16:$D$829,$B141,'N1.3_Project_Listing'!$J$16:$J$829,AS$16,'N1.3_Project_Listing'!$G$16:$G$829,AG$15)</f>
        <v>0</v>
      </c>
      <c r="AT160" s="63">
        <f t="shared" si="244"/>
        <v>0</v>
      </c>
      <c r="AV160" s="158" t="str">
        <f t="shared" si="237"/>
        <v>-</v>
      </c>
      <c r="AW160" s="67">
        <f>SUMIFS('N1.3_Project_Listing'!$R$16:$R$829,'N1.3_Project_Listing'!$B$16:$B$829,$B160,'N1.3_Project_Listing'!$D$16:$D$829,$B141,'N1.3_Project_Listing'!$J$16:$J$829,AW$16,'N1.3_Project_Listing'!$G$16:$G$829,AV$15)</f>
        <v>0</v>
      </c>
      <c r="AX160" s="67">
        <f>SUMIFS('N1.3_Project_Listing'!$R$16:$R$829,'N1.3_Project_Listing'!$B$16:$B$829,$B160,'N1.3_Project_Listing'!$D$16:$D$829,$B141,'N1.3_Project_Listing'!$J$16:$J$829,AX$16,'N1.3_Project_Listing'!$G$16:$G$829,AV$15)</f>
        <v>0</v>
      </c>
      <c r="AY160" s="67">
        <f>SUMIFS('N1.3_Project_Listing'!$R$16:$R$829,'N1.3_Project_Listing'!$B$16:$B$829,$B160,'N1.3_Project_Listing'!$D$16:$D$829,$B141,'N1.3_Project_Listing'!$J$16:$J$829,AY$16,'N1.3_Project_Listing'!$G$16:$G$829,AV$15)</f>
        <v>0</v>
      </c>
      <c r="AZ160" s="67">
        <f>SUMIFS('N1.3_Project_Listing'!$R$16:$R$829,'N1.3_Project_Listing'!$B$16:$B$829,$B160,'N1.3_Project_Listing'!$D$16:$D$829,$B141,'N1.3_Project_Listing'!$J$16:$J$829,AZ$16,'N1.3_Project_Listing'!$G$16:$G$829,AV$15)</f>
        <v>0</v>
      </c>
      <c r="BA160" s="67">
        <f>SUMIFS('N1.3_Project_Listing'!$R$16:$R$829,'N1.3_Project_Listing'!$B$16:$B$829,$B160,'N1.3_Project_Listing'!$D$16:$D$829,$B141,'N1.3_Project_Listing'!$J$16:$J$829,BA$16,'N1.3_Project_Listing'!$G$16:$G$829,AV$15)</f>
        <v>0</v>
      </c>
      <c r="BB160" s="63">
        <f t="shared" si="245"/>
        <v>0</v>
      </c>
      <c r="BC160" s="116" t="s">
        <v>441</v>
      </c>
      <c r="BD160" s="67">
        <f>SUMIFS('N1.3_Project_Listing'!$P$16:$P$829,'N1.3_Project_Listing'!$B$16:$B$829,$B160,'N1.3_Project_Listing'!$D$16:$D$829,$B141,'N1.3_Project_Listing'!$J$16:$J$829,BD$16,'N1.3_Project_Listing'!$G$16:$G$829,AV$15)</f>
        <v>0</v>
      </c>
      <c r="BE160" s="67">
        <f>SUMIFS('N1.3_Project_Listing'!$P$16:$P$829,'N1.3_Project_Listing'!$B$16:$B$829,$B160,'N1.3_Project_Listing'!$D$16:$D$829,$B141,'N1.3_Project_Listing'!$J$16:$J$829,BE$16,'N1.3_Project_Listing'!$G$16:$G$829,AV$15)</f>
        <v>0</v>
      </c>
      <c r="BF160" s="67">
        <f>SUMIFS('N1.3_Project_Listing'!$P$16:$P$829,'N1.3_Project_Listing'!$B$16:$B$829,$B160,'N1.3_Project_Listing'!$D$16:$D$829,$B141,'N1.3_Project_Listing'!$J$16:$J$829,BF$16,'N1.3_Project_Listing'!$G$16:$G$829,AV$15)</f>
        <v>0</v>
      </c>
      <c r="BG160" s="67">
        <f>SUMIFS('N1.3_Project_Listing'!$P$16:$P$829,'N1.3_Project_Listing'!$B$16:$B$829,$B160,'N1.3_Project_Listing'!$D$16:$D$829,$B141,'N1.3_Project_Listing'!$J$16:$J$829,BG$16,'N1.3_Project_Listing'!$G$16:$G$829,AV$15)</f>
        <v>0</v>
      </c>
      <c r="BH160" s="67">
        <f>SUMIFS('N1.3_Project_Listing'!$P$16:$P$829,'N1.3_Project_Listing'!$B$16:$B$829,$B160,'N1.3_Project_Listing'!$D$16:$D$829,$B141,'N1.3_Project_Listing'!$J$16:$J$829,BH$16,'N1.3_Project_Listing'!$G$16:$G$829,AV$15)</f>
        <v>0</v>
      </c>
      <c r="BI160" s="63">
        <f t="shared" si="246"/>
        <v>0</v>
      </c>
      <c r="BK160" s="158" t="str">
        <f t="shared" si="238"/>
        <v>-</v>
      </c>
      <c r="BL160" s="67">
        <f>SUMIFS('N1.3_Project_Listing'!$R$16:$R$829,'N1.3_Project_Listing'!$B$16:$B$829,$B160,'N1.3_Project_Listing'!$D$16:$D$829,$B141,'N1.3_Project_Listing'!$J$16:$J$829,BL$16,'N1.3_Project_Listing'!$G$16:$G$829,BK$15)</f>
        <v>0</v>
      </c>
      <c r="BM160" s="67">
        <f>SUMIFS('N1.3_Project_Listing'!$R$16:$R$829,'N1.3_Project_Listing'!$B$16:$B$829,$B160,'N1.3_Project_Listing'!$D$16:$D$829,$B141,'N1.3_Project_Listing'!$J$16:$J$829,BM$16,'N1.3_Project_Listing'!$G$16:$G$829,BK$15)</f>
        <v>0</v>
      </c>
      <c r="BN160" s="67">
        <f>SUMIFS('N1.3_Project_Listing'!$R$16:$R$829,'N1.3_Project_Listing'!$B$16:$B$829,$B160,'N1.3_Project_Listing'!$D$16:$D$829,$B141,'N1.3_Project_Listing'!$J$16:$J$829,BN$16,'N1.3_Project_Listing'!$G$16:$G$829,BK$15)</f>
        <v>0</v>
      </c>
      <c r="BO160" s="67">
        <f>SUMIFS('N1.3_Project_Listing'!$R$16:$R$829,'N1.3_Project_Listing'!$B$16:$B$829,$B160,'N1.3_Project_Listing'!$D$16:$D$829,$B141,'N1.3_Project_Listing'!$J$16:$J$829,BO$16,'N1.3_Project_Listing'!$G$16:$G$829,BK$15)</f>
        <v>0</v>
      </c>
      <c r="BP160" s="67">
        <f>SUMIFS('N1.3_Project_Listing'!$R$16:$R$829,'N1.3_Project_Listing'!$B$16:$B$829,$B160,'N1.3_Project_Listing'!$D$16:$D$829,$B141,'N1.3_Project_Listing'!$J$16:$J$829,BP$16,'N1.3_Project_Listing'!$G$16:$G$829,BK$15)</f>
        <v>0</v>
      </c>
      <c r="BQ160" s="63">
        <f t="shared" si="247"/>
        <v>0</v>
      </c>
      <c r="BR160" s="116" t="s">
        <v>441</v>
      </c>
      <c r="BS160" s="67">
        <f>SUMIFS('N1.3_Project_Listing'!$P$16:$P$829,'N1.3_Project_Listing'!$B$16:$B$829,$B160,'N1.3_Project_Listing'!$D$16:$D$829,$B141,'N1.3_Project_Listing'!$J$16:$J$829,BS$16,'N1.3_Project_Listing'!$G$16:$G$829,BK$15)</f>
        <v>0</v>
      </c>
      <c r="BT160" s="67">
        <f>SUMIFS('N1.3_Project_Listing'!$P$16:$P$829,'N1.3_Project_Listing'!$B$16:$B$829,$B160,'N1.3_Project_Listing'!$D$16:$D$829,$B141,'N1.3_Project_Listing'!$J$16:$J$829,BT$16,'N1.3_Project_Listing'!$G$16:$G$829,BK$15)</f>
        <v>0</v>
      </c>
      <c r="BU160" s="67">
        <f>SUMIFS('N1.3_Project_Listing'!$P$16:$P$829,'N1.3_Project_Listing'!$B$16:$B$829,$B160,'N1.3_Project_Listing'!$D$16:$D$829,$B141,'N1.3_Project_Listing'!$J$16:$J$829,BU$16,'N1.3_Project_Listing'!$G$16:$G$829,BK$15)</f>
        <v>0</v>
      </c>
      <c r="BV160" s="67">
        <f>SUMIFS('N1.3_Project_Listing'!$P$16:$P$829,'N1.3_Project_Listing'!$B$16:$B$829,$B160,'N1.3_Project_Listing'!$D$16:$D$829,$B141,'N1.3_Project_Listing'!$J$16:$J$829,BV$16,'N1.3_Project_Listing'!$G$16:$G$829,BK$15)</f>
        <v>0</v>
      </c>
      <c r="BW160" s="67">
        <f>SUMIFS('N1.3_Project_Listing'!$P$16:$P$829,'N1.3_Project_Listing'!$B$16:$B$829,$B160,'N1.3_Project_Listing'!$D$16:$D$829,$B141,'N1.3_Project_Listing'!$J$16:$J$829,BW$16,'N1.3_Project_Listing'!$G$16:$G$829,BK$15)</f>
        <v>0</v>
      </c>
      <c r="BX160" s="63">
        <f t="shared" si="248"/>
        <v>0</v>
      </c>
    </row>
    <row r="161" spans="2:76" hidden="1">
      <c r="B161" s="132" t="str">
        <f t="shared" si="224"/>
        <v>No entry required</v>
      </c>
      <c r="C161" s="158" t="str">
        <f t="shared" si="224"/>
        <v>-</v>
      </c>
      <c r="D161" s="63">
        <f t="shared" si="225"/>
        <v>0</v>
      </c>
      <c r="E161" s="63">
        <f t="shared" si="226"/>
        <v>0</v>
      </c>
      <c r="F161" s="63">
        <f t="shared" si="227"/>
        <v>0</v>
      </c>
      <c r="G161" s="63">
        <f t="shared" si="228"/>
        <v>0</v>
      </c>
      <c r="H161" s="63">
        <f t="shared" si="229"/>
        <v>0</v>
      </c>
      <c r="I161" s="63">
        <f t="shared" si="239"/>
        <v>0</v>
      </c>
      <c r="J161" s="116" t="s">
        <v>441</v>
      </c>
      <c r="K161" s="63">
        <f t="shared" si="230"/>
        <v>0</v>
      </c>
      <c r="L161" s="63">
        <f t="shared" si="231"/>
        <v>0</v>
      </c>
      <c r="M161" s="63">
        <f t="shared" si="232"/>
        <v>0</v>
      </c>
      <c r="N161" s="63">
        <f t="shared" si="233"/>
        <v>0</v>
      </c>
      <c r="O161" s="63">
        <f t="shared" si="234"/>
        <v>0</v>
      </c>
      <c r="P161" s="63">
        <f t="shared" si="240"/>
        <v>0</v>
      </c>
      <c r="R161" s="158" t="str">
        <f t="shared" si="235"/>
        <v>-</v>
      </c>
      <c r="S161" s="67">
        <f>SUMIFS('N1.3_Project_Listing'!$R$16:$R$829,'N1.3_Project_Listing'!$B$16:$B$829,$B161,'N1.3_Project_Listing'!$D$16:$D$829,$B141,'N1.3_Project_Listing'!$J$16:$J$829,S$16,'N1.3_Project_Listing'!$G$16:$G$829,R$15)</f>
        <v>0</v>
      </c>
      <c r="T161" s="67">
        <f>SUMIFS('N1.3_Project_Listing'!$R$16:$R$829,'N1.3_Project_Listing'!$B$16:$B$829,$B161,'N1.3_Project_Listing'!$D$16:$D$829,$B141,'N1.3_Project_Listing'!$J$16:$J$829,T$16,'N1.3_Project_Listing'!$G$16:$G$829,R$15)</f>
        <v>0</v>
      </c>
      <c r="U161" s="67">
        <f>SUMIFS('N1.3_Project_Listing'!$R$16:$R$829,'N1.3_Project_Listing'!$B$16:$B$829,$B161,'N1.3_Project_Listing'!$D$16:$D$829,$B141,'N1.3_Project_Listing'!$J$16:$J$829,U$16,'N1.3_Project_Listing'!$G$16:$G$829,R$15)</f>
        <v>0</v>
      </c>
      <c r="V161" s="67">
        <f>SUMIFS('N1.3_Project_Listing'!$R$16:$R$829,'N1.3_Project_Listing'!$B$16:$B$829,$B161,'N1.3_Project_Listing'!$D$16:$D$829,$B141,'N1.3_Project_Listing'!$J$16:$J$829,V$16,'N1.3_Project_Listing'!$G$16:$G$829,R$15)</f>
        <v>0</v>
      </c>
      <c r="W161" s="67">
        <f>SUMIFS('N1.3_Project_Listing'!$R$16:$R$829,'N1.3_Project_Listing'!$B$16:$B$829,$B161,'N1.3_Project_Listing'!$D$16:$D$829,$B141,'N1.3_Project_Listing'!$J$16:$J$829,W$16,'N1.3_Project_Listing'!$G$16:$G$829,R$15)</f>
        <v>0</v>
      </c>
      <c r="X161" s="63">
        <f t="shared" si="241"/>
        <v>0</v>
      </c>
      <c r="Y161" s="116" t="s">
        <v>441</v>
      </c>
      <c r="Z161" s="67">
        <f>SUMIFS('N1.3_Project_Listing'!$P$16:$P$829,'N1.3_Project_Listing'!$B$16:$B$829,$B161,'N1.3_Project_Listing'!$D$16:$D$829,$B141,'N1.3_Project_Listing'!$J$16:$J$829,Z$16,'N1.3_Project_Listing'!$G$16:$G$829,R$15)</f>
        <v>0</v>
      </c>
      <c r="AA161" s="67">
        <f>SUMIFS('N1.3_Project_Listing'!$P$16:$P$829,'N1.3_Project_Listing'!$B$16:$B$829,$B161,'N1.3_Project_Listing'!$D$16:$D$829,$B141,'N1.3_Project_Listing'!$J$16:$J$829,AA$16,'N1.3_Project_Listing'!$G$16:$G$829,R$15)</f>
        <v>0</v>
      </c>
      <c r="AB161" s="67">
        <f>SUMIFS('N1.3_Project_Listing'!$P$16:$P$829,'N1.3_Project_Listing'!$B$16:$B$829,$B161,'N1.3_Project_Listing'!$D$16:$D$829,$B141,'N1.3_Project_Listing'!$J$16:$J$829,AB$16,'N1.3_Project_Listing'!$G$16:$G$829,R$15)</f>
        <v>0</v>
      </c>
      <c r="AC161" s="67">
        <f>SUMIFS('N1.3_Project_Listing'!$P$16:$P$829,'N1.3_Project_Listing'!$B$16:$B$829,$B161,'N1.3_Project_Listing'!$D$16:$D$829,$B141,'N1.3_Project_Listing'!$J$16:$J$829,AC$16,'N1.3_Project_Listing'!$G$16:$G$829,R$15)</f>
        <v>0</v>
      </c>
      <c r="AD161" s="67">
        <f>SUMIFS('N1.3_Project_Listing'!$P$16:$P$829,'N1.3_Project_Listing'!$B$16:$B$829,$B161,'N1.3_Project_Listing'!$D$16:$D$829,$B141,'N1.3_Project_Listing'!$J$16:$J$829,AD$16,'N1.3_Project_Listing'!$G$16:$G$829,R$15)</f>
        <v>0</v>
      </c>
      <c r="AE161" s="63">
        <f t="shared" si="242"/>
        <v>0</v>
      </c>
      <c r="AG161" s="158" t="str">
        <f t="shared" si="236"/>
        <v>-</v>
      </c>
      <c r="AH161" s="67">
        <f>SUMIFS('N1.3_Project_Listing'!$R$16:$R$829,'N1.3_Project_Listing'!$B$16:$B$829,$B161,'N1.3_Project_Listing'!$D$16:$D$829,$B141,'N1.3_Project_Listing'!$J$16:$J$829,AH$16,'N1.3_Project_Listing'!$G$16:$G$829,AG$15)</f>
        <v>0</v>
      </c>
      <c r="AI161" s="67">
        <f>SUMIFS('N1.3_Project_Listing'!$R$16:$R$829,'N1.3_Project_Listing'!$B$16:$B$829,$B161,'N1.3_Project_Listing'!$D$16:$D$829,$B141,'N1.3_Project_Listing'!$J$16:$J$829,AI$16,'N1.3_Project_Listing'!$G$16:$G$829,AG$15)</f>
        <v>0</v>
      </c>
      <c r="AJ161" s="67">
        <f>SUMIFS('N1.3_Project_Listing'!$R$16:$R$829,'N1.3_Project_Listing'!$B$16:$B$829,$B161,'N1.3_Project_Listing'!$D$16:$D$829,$B141,'N1.3_Project_Listing'!$J$16:$J$829,AJ$16,'N1.3_Project_Listing'!$G$16:$G$829,AG$15)</f>
        <v>0</v>
      </c>
      <c r="AK161" s="67">
        <f>SUMIFS('N1.3_Project_Listing'!$R$16:$R$829,'N1.3_Project_Listing'!$B$16:$B$829,$B161,'N1.3_Project_Listing'!$D$16:$D$829,$B141,'N1.3_Project_Listing'!$J$16:$J$829,AK$16,'N1.3_Project_Listing'!$G$16:$G$829,AG$15)</f>
        <v>0</v>
      </c>
      <c r="AL161" s="67">
        <f>SUMIFS('N1.3_Project_Listing'!$R$16:$R$829,'N1.3_Project_Listing'!$B$16:$B$829,$B161,'N1.3_Project_Listing'!$D$16:$D$829,$B141,'N1.3_Project_Listing'!$J$16:$J$829,AL$16,'N1.3_Project_Listing'!$G$16:$G$829,AG$15)</f>
        <v>0</v>
      </c>
      <c r="AM161" s="63">
        <f t="shared" si="243"/>
        <v>0</v>
      </c>
      <c r="AN161" s="116" t="s">
        <v>441</v>
      </c>
      <c r="AO161" s="67">
        <f>SUMIFS('N1.3_Project_Listing'!$P$16:$P$829,'N1.3_Project_Listing'!$B$16:$B$829,$B161,'N1.3_Project_Listing'!$D$16:$D$829,$B141,'N1.3_Project_Listing'!$J$16:$J$829,AO$16,'N1.3_Project_Listing'!$G$16:$G$829,AG$15)</f>
        <v>0</v>
      </c>
      <c r="AP161" s="67">
        <f>SUMIFS('N1.3_Project_Listing'!$P$16:$P$829,'N1.3_Project_Listing'!$B$16:$B$829,$B161,'N1.3_Project_Listing'!$D$16:$D$829,$B141,'N1.3_Project_Listing'!$J$16:$J$829,AP$16,'N1.3_Project_Listing'!$G$16:$G$829,AG$15)</f>
        <v>0</v>
      </c>
      <c r="AQ161" s="67">
        <f>SUMIFS('N1.3_Project_Listing'!$P$16:$P$829,'N1.3_Project_Listing'!$B$16:$B$829,$B161,'N1.3_Project_Listing'!$D$16:$D$829,$B141,'N1.3_Project_Listing'!$J$16:$J$829,AQ$16,'N1.3_Project_Listing'!$G$16:$G$829,AG$15)</f>
        <v>0</v>
      </c>
      <c r="AR161" s="67">
        <f>SUMIFS('N1.3_Project_Listing'!$P$16:$P$829,'N1.3_Project_Listing'!$B$16:$B$829,$B161,'N1.3_Project_Listing'!$D$16:$D$829,$B141,'N1.3_Project_Listing'!$J$16:$J$829,AR$16,'N1.3_Project_Listing'!$G$16:$G$829,AG$15)</f>
        <v>0</v>
      </c>
      <c r="AS161" s="67">
        <f>SUMIFS('N1.3_Project_Listing'!$P$16:$P$829,'N1.3_Project_Listing'!$B$16:$B$829,$B161,'N1.3_Project_Listing'!$D$16:$D$829,$B141,'N1.3_Project_Listing'!$J$16:$J$829,AS$16,'N1.3_Project_Listing'!$G$16:$G$829,AG$15)</f>
        <v>0</v>
      </c>
      <c r="AT161" s="63">
        <f t="shared" si="244"/>
        <v>0</v>
      </c>
      <c r="AV161" s="158" t="str">
        <f t="shared" si="237"/>
        <v>-</v>
      </c>
      <c r="AW161" s="67">
        <f>SUMIFS('N1.3_Project_Listing'!$R$16:$R$829,'N1.3_Project_Listing'!$B$16:$B$829,$B161,'N1.3_Project_Listing'!$D$16:$D$829,$B141,'N1.3_Project_Listing'!$J$16:$J$829,AW$16,'N1.3_Project_Listing'!$G$16:$G$829,AV$15)</f>
        <v>0</v>
      </c>
      <c r="AX161" s="67">
        <f>SUMIFS('N1.3_Project_Listing'!$R$16:$R$829,'N1.3_Project_Listing'!$B$16:$B$829,$B161,'N1.3_Project_Listing'!$D$16:$D$829,$B141,'N1.3_Project_Listing'!$J$16:$J$829,AX$16,'N1.3_Project_Listing'!$G$16:$G$829,AV$15)</f>
        <v>0</v>
      </c>
      <c r="AY161" s="67">
        <f>SUMIFS('N1.3_Project_Listing'!$R$16:$R$829,'N1.3_Project_Listing'!$B$16:$B$829,$B161,'N1.3_Project_Listing'!$D$16:$D$829,$B141,'N1.3_Project_Listing'!$J$16:$J$829,AY$16,'N1.3_Project_Listing'!$G$16:$G$829,AV$15)</f>
        <v>0</v>
      </c>
      <c r="AZ161" s="67">
        <f>SUMIFS('N1.3_Project_Listing'!$R$16:$R$829,'N1.3_Project_Listing'!$B$16:$B$829,$B161,'N1.3_Project_Listing'!$D$16:$D$829,$B141,'N1.3_Project_Listing'!$J$16:$J$829,AZ$16,'N1.3_Project_Listing'!$G$16:$G$829,AV$15)</f>
        <v>0</v>
      </c>
      <c r="BA161" s="67">
        <f>SUMIFS('N1.3_Project_Listing'!$R$16:$R$829,'N1.3_Project_Listing'!$B$16:$B$829,$B161,'N1.3_Project_Listing'!$D$16:$D$829,$B141,'N1.3_Project_Listing'!$J$16:$J$829,BA$16,'N1.3_Project_Listing'!$G$16:$G$829,AV$15)</f>
        <v>0</v>
      </c>
      <c r="BB161" s="63">
        <f t="shared" si="245"/>
        <v>0</v>
      </c>
      <c r="BC161" s="116" t="s">
        <v>441</v>
      </c>
      <c r="BD161" s="67">
        <f>SUMIFS('N1.3_Project_Listing'!$P$16:$P$829,'N1.3_Project_Listing'!$B$16:$B$829,$B161,'N1.3_Project_Listing'!$D$16:$D$829,$B141,'N1.3_Project_Listing'!$J$16:$J$829,BD$16,'N1.3_Project_Listing'!$G$16:$G$829,AV$15)</f>
        <v>0</v>
      </c>
      <c r="BE161" s="67">
        <f>SUMIFS('N1.3_Project_Listing'!$P$16:$P$829,'N1.3_Project_Listing'!$B$16:$B$829,$B161,'N1.3_Project_Listing'!$D$16:$D$829,$B141,'N1.3_Project_Listing'!$J$16:$J$829,BE$16,'N1.3_Project_Listing'!$G$16:$G$829,AV$15)</f>
        <v>0</v>
      </c>
      <c r="BF161" s="67">
        <f>SUMIFS('N1.3_Project_Listing'!$P$16:$P$829,'N1.3_Project_Listing'!$B$16:$B$829,$B161,'N1.3_Project_Listing'!$D$16:$D$829,$B141,'N1.3_Project_Listing'!$J$16:$J$829,BF$16,'N1.3_Project_Listing'!$G$16:$G$829,AV$15)</f>
        <v>0</v>
      </c>
      <c r="BG161" s="67">
        <f>SUMIFS('N1.3_Project_Listing'!$P$16:$P$829,'N1.3_Project_Listing'!$B$16:$B$829,$B161,'N1.3_Project_Listing'!$D$16:$D$829,$B141,'N1.3_Project_Listing'!$J$16:$J$829,BG$16,'N1.3_Project_Listing'!$G$16:$G$829,AV$15)</f>
        <v>0</v>
      </c>
      <c r="BH161" s="67">
        <f>SUMIFS('N1.3_Project_Listing'!$P$16:$P$829,'N1.3_Project_Listing'!$B$16:$B$829,$B161,'N1.3_Project_Listing'!$D$16:$D$829,$B141,'N1.3_Project_Listing'!$J$16:$J$829,BH$16,'N1.3_Project_Listing'!$G$16:$G$829,AV$15)</f>
        <v>0</v>
      </c>
      <c r="BI161" s="63">
        <f t="shared" si="246"/>
        <v>0</v>
      </c>
      <c r="BK161" s="158" t="str">
        <f t="shared" si="238"/>
        <v>-</v>
      </c>
      <c r="BL161" s="67">
        <f>SUMIFS('N1.3_Project_Listing'!$R$16:$R$829,'N1.3_Project_Listing'!$B$16:$B$829,$B161,'N1.3_Project_Listing'!$D$16:$D$829,$B141,'N1.3_Project_Listing'!$J$16:$J$829,BL$16,'N1.3_Project_Listing'!$G$16:$G$829,BK$15)</f>
        <v>0</v>
      </c>
      <c r="BM161" s="67">
        <f>SUMIFS('N1.3_Project_Listing'!$R$16:$R$829,'N1.3_Project_Listing'!$B$16:$B$829,$B161,'N1.3_Project_Listing'!$D$16:$D$829,$B141,'N1.3_Project_Listing'!$J$16:$J$829,BM$16,'N1.3_Project_Listing'!$G$16:$G$829,BK$15)</f>
        <v>0</v>
      </c>
      <c r="BN161" s="67">
        <f>SUMIFS('N1.3_Project_Listing'!$R$16:$R$829,'N1.3_Project_Listing'!$B$16:$B$829,$B161,'N1.3_Project_Listing'!$D$16:$D$829,$B141,'N1.3_Project_Listing'!$J$16:$J$829,BN$16,'N1.3_Project_Listing'!$G$16:$G$829,BK$15)</f>
        <v>0</v>
      </c>
      <c r="BO161" s="67">
        <f>SUMIFS('N1.3_Project_Listing'!$R$16:$R$829,'N1.3_Project_Listing'!$B$16:$B$829,$B161,'N1.3_Project_Listing'!$D$16:$D$829,$B141,'N1.3_Project_Listing'!$J$16:$J$829,BO$16,'N1.3_Project_Listing'!$G$16:$G$829,BK$15)</f>
        <v>0</v>
      </c>
      <c r="BP161" s="67">
        <f>SUMIFS('N1.3_Project_Listing'!$R$16:$R$829,'N1.3_Project_Listing'!$B$16:$B$829,$B161,'N1.3_Project_Listing'!$D$16:$D$829,$B141,'N1.3_Project_Listing'!$J$16:$J$829,BP$16,'N1.3_Project_Listing'!$G$16:$G$829,BK$15)</f>
        <v>0</v>
      </c>
      <c r="BQ161" s="63">
        <f t="shared" si="247"/>
        <v>0</v>
      </c>
      <c r="BR161" s="116" t="s">
        <v>441</v>
      </c>
      <c r="BS161" s="67">
        <f>SUMIFS('N1.3_Project_Listing'!$P$16:$P$829,'N1.3_Project_Listing'!$B$16:$B$829,$B161,'N1.3_Project_Listing'!$D$16:$D$829,$B141,'N1.3_Project_Listing'!$J$16:$J$829,BS$16,'N1.3_Project_Listing'!$G$16:$G$829,BK$15)</f>
        <v>0</v>
      </c>
      <c r="BT161" s="67">
        <f>SUMIFS('N1.3_Project_Listing'!$P$16:$P$829,'N1.3_Project_Listing'!$B$16:$B$829,$B161,'N1.3_Project_Listing'!$D$16:$D$829,$B141,'N1.3_Project_Listing'!$J$16:$J$829,BT$16,'N1.3_Project_Listing'!$G$16:$G$829,BK$15)</f>
        <v>0</v>
      </c>
      <c r="BU161" s="67">
        <f>SUMIFS('N1.3_Project_Listing'!$P$16:$P$829,'N1.3_Project_Listing'!$B$16:$B$829,$B161,'N1.3_Project_Listing'!$D$16:$D$829,$B141,'N1.3_Project_Listing'!$J$16:$J$829,BU$16,'N1.3_Project_Listing'!$G$16:$G$829,BK$15)</f>
        <v>0</v>
      </c>
      <c r="BV161" s="67">
        <f>SUMIFS('N1.3_Project_Listing'!$P$16:$P$829,'N1.3_Project_Listing'!$B$16:$B$829,$B161,'N1.3_Project_Listing'!$D$16:$D$829,$B141,'N1.3_Project_Listing'!$J$16:$J$829,BV$16,'N1.3_Project_Listing'!$G$16:$G$829,BK$15)</f>
        <v>0</v>
      </c>
      <c r="BW161" s="67">
        <f>SUMIFS('N1.3_Project_Listing'!$P$16:$P$829,'N1.3_Project_Listing'!$B$16:$B$829,$B161,'N1.3_Project_Listing'!$D$16:$D$829,$B141,'N1.3_Project_Listing'!$J$16:$J$829,BW$16,'N1.3_Project_Listing'!$G$16:$G$829,BK$15)</f>
        <v>0</v>
      </c>
      <c r="BX161" s="63">
        <f t="shared" si="248"/>
        <v>0</v>
      </c>
    </row>
    <row r="162" spans="2:76" hidden="1">
      <c r="B162" s="132" t="str">
        <f t="shared" si="224"/>
        <v>No entry required</v>
      </c>
      <c r="C162" s="158" t="str">
        <f t="shared" si="224"/>
        <v>-</v>
      </c>
      <c r="D162" s="63">
        <f t="shared" si="225"/>
        <v>0</v>
      </c>
      <c r="E162" s="63">
        <f t="shared" si="226"/>
        <v>0</v>
      </c>
      <c r="F162" s="63">
        <f t="shared" si="227"/>
        <v>0</v>
      </c>
      <c r="G162" s="63">
        <f t="shared" si="228"/>
        <v>0</v>
      </c>
      <c r="H162" s="63">
        <f t="shared" si="229"/>
        <v>0</v>
      </c>
      <c r="I162" s="63">
        <f t="shared" si="239"/>
        <v>0</v>
      </c>
      <c r="J162" s="116" t="s">
        <v>441</v>
      </c>
      <c r="K162" s="63">
        <f t="shared" si="230"/>
        <v>0</v>
      </c>
      <c r="L162" s="63">
        <f t="shared" si="231"/>
        <v>0</v>
      </c>
      <c r="M162" s="63">
        <f t="shared" si="232"/>
        <v>0</v>
      </c>
      <c r="N162" s="63">
        <f t="shared" si="233"/>
        <v>0</v>
      </c>
      <c r="O162" s="63">
        <f t="shared" si="234"/>
        <v>0</v>
      </c>
      <c r="P162" s="63">
        <f t="shared" si="240"/>
        <v>0</v>
      </c>
      <c r="R162" s="158" t="str">
        <f t="shared" si="235"/>
        <v>-</v>
      </c>
      <c r="S162" s="67">
        <f>SUMIFS('N1.3_Project_Listing'!$R$16:$R$829,'N1.3_Project_Listing'!$B$16:$B$829,$B162,'N1.3_Project_Listing'!$D$16:$D$829,$B141,'N1.3_Project_Listing'!$J$16:$J$829,S$16,'N1.3_Project_Listing'!$G$16:$G$829,R$15)</f>
        <v>0</v>
      </c>
      <c r="T162" s="67">
        <f>SUMIFS('N1.3_Project_Listing'!$R$16:$R$829,'N1.3_Project_Listing'!$B$16:$B$829,$B162,'N1.3_Project_Listing'!$D$16:$D$829,$B141,'N1.3_Project_Listing'!$J$16:$J$829,T$16,'N1.3_Project_Listing'!$G$16:$G$829,R$15)</f>
        <v>0</v>
      </c>
      <c r="U162" s="67">
        <f>SUMIFS('N1.3_Project_Listing'!$R$16:$R$829,'N1.3_Project_Listing'!$B$16:$B$829,$B162,'N1.3_Project_Listing'!$D$16:$D$829,$B141,'N1.3_Project_Listing'!$J$16:$J$829,U$16,'N1.3_Project_Listing'!$G$16:$G$829,R$15)</f>
        <v>0</v>
      </c>
      <c r="V162" s="67">
        <f>SUMIFS('N1.3_Project_Listing'!$R$16:$R$829,'N1.3_Project_Listing'!$B$16:$B$829,$B162,'N1.3_Project_Listing'!$D$16:$D$829,$B141,'N1.3_Project_Listing'!$J$16:$J$829,V$16,'N1.3_Project_Listing'!$G$16:$G$829,R$15)</f>
        <v>0</v>
      </c>
      <c r="W162" s="67">
        <f>SUMIFS('N1.3_Project_Listing'!$R$16:$R$829,'N1.3_Project_Listing'!$B$16:$B$829,$B162,'N1.3_Project_Listing'!$D$16:$D$829,$B141,'N1.3_Project_Listing'!$J$16:$J$829,W$16,'N1.3_Project_Listing'!$G$16:$G$829,R$15)</f>
        <v>0</v>
      </c>
      <c r="X162" s="63">
        <f t="shared" si="241"/>
        <v>0</v>
      </c>
      <c r="Y162" s="116" t="s">
        <v>441</v>
      </c>
      <c r="Z162" s="67">
        <f>SUMIFS('N1.3_Project_Listing'!$P$16:$P$829,'N1.3_Project_Listing'!$B$16:$B$829,$B162,'N1.3_Project_Listing'!$D$16:$D$829,$B141,'N1.3_Project_Listing'!$J$16:$J$829,Z$16,'N1.3_Project_Listing'!$G$16:$G$829,R$15)</f>
        <v>0</v>
      </c>
      <c r="AA162" s="67">
        <f>SUMIFS('N1.3_Project_Listing'!$P$16:$P$829,'N1.3_Project_Listing'!$B$16:$B$829,$B162,'N1.3_Project_Listing'!$D$16:$D$829,$B141,'N1.3_Project_Listing'!$J$16:$J$829,AA$16,'N1.3_Project_Listing'!$G$16:$G$829,R$15)</f>
        <v>0</v>
      </c>
      <c r="AB162" s="67">
        <f>SUMIFS('N1.3_Project_Listing'!$P$16:$P$829,'N1.3_Project_Listing'!$B$16:$B$829,$B162,'N1.3_Project_Listing'!$D$16:$D$829,$B141,'N1.3_Project_Listing'!$J$16:$J$829,AB$16,'N1.3_Project_Listing'!$G$16:$G$829,R$15)</f>
        <v>0</v>
      </c>
      <c r="AC162" s="67">
        <f>SUMIFS('N1.3_Project_Listing'!$P$16:$P$829,'N1.3_Project_Listing'!$B$16:$B$829,$B162,'N1.3_Project_Listing'!$D$16:$D$829,$B141,'N1.3_Project_Listing'!$J$16:$J$829,AC$16,'N1.3_Project_Listing'!$G$16:$G$829,R$15)</f>
        <v>0</v>
      </c>
      <c r="AD162" s="67">
        <f>SUMIFS('N1.3_Project_Listing'!$P$16:$P$829,'N1.3_Project_Listing'!$B$16:$B$829,$B162,'N1.3_Project_Listing'!$D$16:$D$829,$B141,'N1.3_Project_Listing'!$J$16:$J$829,AD$16,'N1.3_Project_Listing'!$G$16:$G$829,R$15)</f>
        <v>0</v>
      </c>
      <c r="AE162" s="63">
        <f t="shared" si="242"/>
        <v>0</v>
      </c>
      <c r="AG162" s="158" t="str">
        <f t="shared" si="236"/>
        <v>-</v>
      </c>
      <c r="AH162" s="67">
        <f>SUMIFS('N1.3_Project_Listing'!$R$16:$R$829,'N1.3_Project_Listing'!$B$16:$B$829,$B162,'N1.3_Project_Listing'!$D$16:$D$829,$B141,'N1.3_Project_Listing'!$J$16:$J$829,AH$16,'N1.3_Project_Listing'!$G$16:$G$829,AG$15)</f>
        <v>0</v>
      </c>
      <c r="AI162" s="67">
        <f>SUMIFS('N1.3_Project_Listing'!$R$16:$R$829,'N1.3_Project_Listing'!$B$16:$B$829,$B162,'N1.3_Project_Listing'!$D$16:$D$829,$B141,'N1.3_Project_Listing'!$J$16:$J$829,AI$16,'N1.3_Project_Listing'!$G$16:$G$829,AG$15)</f>
        <v>0</v>
      </c>
      <c r="AJ162" s="67">
        <f>SUMIFS('N1.3_Project_Listing'!$R$16:$R$829,'N1.3_Project_Listing'!$B$16:$B$829,$B162,'N1.3_Project_Listing'!$D$16:$D$829,$B141,'N1.3_Project_Listing'!$J$16:$J$829,AJ$16,'N1.3_Project_Listing'!$G$16:$G$829,AG$15)</f>
        <v>0</v>
      </c>
      <c r="AK162" s="67">
        <f>SUMIFS('N1.3_Project_Listing'!$R$16:$R$829,'N1.3_Project_Listing'!$B$16:$B$829,$B162,'N1.3_Project_Listing'!$D$16:$D$829,$B141,'N1.3_Project_Listing'!$J$16:$J$829,AK$16,'N1.3_Project_Listing'!$G$16:$G$829,AG$15)</f>
        <v>0</v>
      </c>
      <c r="AL162" s="67">
        <f>SUMIFS('N1.3_Project_Listing'!$R$16:$R$829,'N1.3_Project_Listing'!$B$16:$B$829,$B162,'N1.3_Project_Listing'!$D$16:$D$829,$B141,'N1.3_Project_Listing'!$J$16:$J$829,AL$16,'N1.3_Project_Listing'!$G$16:$G$829,AG$15)</f>
        <v>0</v>
      </c>
      <c r="AM162" s="63">
        <f t="shared" si="243"/>
        <v>0</v>
      </c>
      <c r="AN162" s="116" t="s">
        <v>441</v>
      </c>
      <c r="AO162" s="67">
        <f>SUMIFS('N1.3_Project_Listing'!$P$16:$P$829,'N1.3_Project_Listing'!$B$16:$B$829,$B162,'N1.3_Project_Listing'!$D$16:$D$829,$B141,'N1.3_Project_Listing'!$J$16:$J$829,AO$16,'N1.3_Project_Listing'!$G$16:$G$829,AG$15)</f>
        <v>0</v>
      </c>
      <c r="AP162" s="67">
        <f>SUMIFS('N1.3_Project_Listing'!$P$16:$P$829,'N1.3_Project_Listing'!$B$16:$B$829,$B162,'N1.3_Project_Listing'!$D$16:$D$829,$B141,'N1.3_Project_Listing'!$J$16:$J$829,AP$16,'N1.3_Project_Listing'!$G$16:$G$829,AG$15)</f>
        <v>0</v>
      </c>
      <c r="AQ162" s="67">
        <f>SUMIFS('N1.3_Project_Listing'!$P$16:$P$829,'N1.3_Project_Listing'!$B$16:$B$829,$B162,'N1.3_Project_Listing'!$D$16:$D$829,$B141,'N1.3_Project_Listing'!$J$16:$J$829,AQ$16,'N1.3_Project_Listing'!$G$16:$G$829,AG$15)</f>
        <v>0</v>
      </c>
      <c r="AR162" s="67">
        <f>SUMIFS('N1.3_Project_Listing'!$P$16:$P$829,'N1.3_Project_Listing'!$B$16:$B$829,$B162,'N1.3_Project_Listing'!$D$16:$D$829,$B141,'N1.3_Project_Listing'!$J$16:$J$829,AR$16,'N1.3_Project_Listing'!$G$16:$G$829,AG$15)</f>
        <v>0</v>
      </c>
      <c r="AS162" s="67">
        <f>SUMIFS('N1.3_Project_Listing'!$P$16:$P$829,'N1.3_Project_Listing'!$B$16:$B$829,$B162,'N1.3_Project_Listing'!$D$16:$D$829,$B141,'N1.3_Project_Listing'!$J$16:$J$829,AS$16,'N1.3_Project_Listing'!$G$16:$G$829,AG$15)</f>
        <v>0</v>
      </c>
      <c r="AT162" s="63">
        <f t="shared" si="244"/>
        <v>0</v>
      </c>
      <c r="AV162" s="158" t="str">
        <f t="shared" si="237"/>
        <v>-</v>
      </c>
      <c r="AW162" s="67">
        <f>SUMIFS('N1.3_Project_Listing'!$R$16:$R$829,'N1.3_Project_Listing'!$B$16:$B$829,$B162,'N1.3_Project_Listing'!$D$16:$D$829,$B141,'N1.3_Project_Listing'!$J$16:$J$829,AW$16,'N1.3_Project_Listing'!$G$16:$G$829,AV$15)</f>
        <v>0</v>
      </c>
      <c r="AX162" s="67">
        <f>SUMIFS('N1.3_Project_Listing'!$R$16:$R$829,'N1.3_Project_Listing'!$B$16:$B$829,$B162,'N1.3_Project_Listing'!$D$16:$D$829,$B141,'N1.3_Project_Listing'!$J$16:$J$829,AX$16,'N1.3_Project_Listing'!$G$16:$G$829,AV$15)</f>
        <v>0</v>
      </c>
      <c r="AY162" s="67">
        <f>SUMIFS('N1.3_Project_Listing'!$R$16:$R$829,'N1.3_Project_Listing'!$B$16:$B$829,$B162,'N1.3_Project_Listing'!$D$16:$D$829,$B141,'N1.3_Project_Listing'!$J$16:$J$829,AY$16,'N1.3_Project_Listing'!$G$16:$G$829,AV$15)</f>
        <v>0</v>
      </c>
      <c r="AZ162" s="67">
        <f>SUMIFS('N1.3_Project_Listing'!$R$16:$R$829,'N1.3_Project_Listing'!$B$16:$B$829,$B162,'N1.3_Project_Listing'!$D$16:$D$829,$B141,'N1.3_Project_Listing'!$J$16:$J$829,AZ$16,'N1.3_Project_Listing'!$G$16:$G$829,AV$15)</f>
        <v>0</v>
      </c>
      <c r="BA162" s="67">
        <f>SUMIFS('N1.3_Project_Listing'!$R$16:$R$829,'N1.3_Project_Listing'!$B$16:$B$829,$B162,'N1.3_Project_Listing'!$D$16:$D$829,$B141,'N1.3_Project_Listing'!$J$16:$J$829,BA$16,'N1.3_Project_Listing'!$G$16:$G$829,AV$15)</f>
        <v>0</v>
      </c>
      <c r="BB162" s="63">
        <f t="shared" si="245"/>
        <v>0</v>
      </c>
      <c r="BC162" s="116" t="s">
        <v>441</v>
      </c>
      <c r="BD162" s="67">
        <f>SUMIFS('N1.3_Project_Listing'!$P$16:$P$829,'N1.3_Project_Listing'!$B$16:$B$829,$B162,'N1.3_Project_Listing'!$D$16:$D$829,$B141,'N1.3_Project_Listing'!$J$16:$J$829,BD$16,'N1.3_Project_Listing'!$G$16:$G$829,AV$15)</f>
        <v>0</v>
      </c>
      <c r="BE162" s="67">
        <f>SUMIFS('N1.3_Project_Listing'!$P$16:$P$829,'N1.3_Project_Listing'!$B$16:$B$829,$B162,'N1.3_Project_Listing'!$D$16:$D$829,$B141,'N1.3_Project_Listing'!$J$16:$J$829,BE$16,'N1.3_Project_Listing'!$G$16:$G$829,AV$15)</f>
        <v>0</v>
      </c>
      <c r="BF162" s="67">
        <f>SUMIFS('N1.3_Project_Listing'!$P$16:$P$829,'N1.3_Project_Listing'!$B$16:$B$829,$B162,'N1.3_Project_Listing'!$D$16:$D$829,$B141,'N1.3_Project_Listing'!$J$16:$J$829,BF$16,'N1.3_Project_Listing'!$G$16:$G$829,AV$15)</f>
        <v>0</v>
      </c>
      <c r="BG162" s="67">
        <f>SUMIFS('N1.3_Project_Listing'!$P$16:$P$829,'N1.3_Project_Listing'!$B$16:$B$829,$B162,'N1.3_Project_Listing'!$D$16:$D$829,$B141,'N1.3_Project_Listing'!$J$16:$J$829,BG$16,'N1.3_Project_Listing'!$G$16:$G$829,AV$15)</f>
        <v>0</v>
      </c>
      <c r="BH162" s="67">
        <f>SUMIFS('N1.3_Project_Listing'!$P$16:$P$829,'N1.3_Project_Listing'!$B$16:$B$829,$B162,'N1.3_Project_Listing'!$D$16:$D$829,$B141,'N1.3_Project_Listing'!$J$16:$J$829,BH$16,'N1.3_Project_Listing'!$G$16:$G$829,AV$15)</f>
        <v>0</v>
      </c>
      <c r="BI162" s="63">
        <f t="shared" si="246"/>
        <v>0</v>
      </c>
      <c r="BK162" s="158" t="str">
        <f t="shared" si="238"/>
        <v>-</v>
      </c>
      <c r="BL162" s="67">
        <f>SUMIFS('N1.3_Project_Listing'!$R$16:$R$829,'N1.3_Project_Listing'!$B$16:$B$829,$B162,'N1.3_Project_Listing'!$D$16:$D$829,$B141,'N1.3_Project_Listing'!$J$16:$J$829,BL$16,'N1.3_Project_Listing'!$G$16:$G$829,BK$15)</f>
        <v>0</v>
      </c>
      <c r="BM162" s="67">
        <f>SUMIFS('N1.3_Project_Listing'!$R$16:$R$829,'N1.3_Project_Listing'!$B$16:$B$829,$B162,'N1.3_Project_Listing'!$D$16:$D$829,$B141,'N1.3_Project_Listing'!$J$16:$J$829,BM$16,'N1.3_Project_Listing'!$G$16:$G$829,BK$15)</f>
        <v>0</v>
      </c>
      <c r="BN162" s="67">
        <f>SUMIFS('N1.3_Project_Listing'!$R$16:$R$829,'N1.3_Project_Listing'!$B$16:$B$829,$B162,'N1.3_Project_Listing'!$D$16:$D$829,$B141,'N1.3_Project_Listing'!$J$16:$J$829,BN$16,'N1.3_Project_Listing'!$G$16:$G$829,BK$15)</f>
        <v>0</v>
      </c>
      <c r="BO162" s="67">
        <f>SUMIFS('N1.3_Project_Listing'!$R$16:$R$829,'N1.3_Project_Listing'!$B$16:$B$829,$B162,'N1.3_Project_Listing'!$D$16:$D$829,$B141,'N1.3_Project_Listing'!$J$16:$J$829,BO$16,'N1.3_Project_Listing'!$G$16:$G$829,BK$15)</f>
        <v>0</v>
      </c>
      <c r="BP162" s="67">
        <f>SUMIFS('N1.3_Project_Listing'!$R$16:$R$829,'N1.3_Project_Listing'!$B$16:$B$829,$B162,'N1.3_Project_Listing'!$D$16:$D$829,$B141,'N1.3_Project_Listing'!$J$16:$J$829,BP$16,'N1.3_Project_Listing'!$G$16:$G$829,BK$15)</f>
        <v>0</v>
      </c>
      <c r="BQ162" s="63">
        <f t="shared" si="247"/>
        <v>0</v>
      </c>
      <c r="BR162" s="116" t="s">
        <v>441</v>
      </c>
      <c r="BS162" s="67">
        <f>SUMIFS('N1.3_Project_Listing'!$P$16:$P$829,'N1.3_Project_Listing'!$B$16:$B$829,$B162,'N1.3_Project_Listing'!$D$16:$D$829,$B141,'N1.3_Project_Listing'!$J$16:$J$829,BS$16,'N1.3_Project_Listing'!$G$16:$G$829,BK$15)</f>
        <v>0</v>
      </c>
      <c r="BT162" s="67">
        <f>SUMIFS('N1.3_Project_Listing'!$P$16:$P$829,'N1.3_Project_Listing'!$B$16:$B$829,$B162,'N1.3_Project_Listing'!$D$16:$D$829,$B141,'N1.3_Project_Listing'!$J$16:$J$829,BT$16,'N1.3_Project_Listing'!$G$16:$G$829,BK$15)</f>
        <v>0</v>
      </c>
      <c r="BU162" s="67">
        <f>SUMIFS('N1.3_Project_Listing'!$P$16:$P$829,'N1.3_Project_Listing'!$B$16:$B$829,$B162,'N1.3_Project_Listing'!$D$16:$D$829,$B141,'N1.3_Project_Listing'!$J$16:$J$829,BU$16,'N1.3_Project_Listing'!$G$16:$G$829,BK$15)</f>
        <v>0</v>
      </c>
      <c r="BV162" s="67">
        <f>SUMIFS('N1.3_Project_Listing'!$P$16:$P$829,'N1.3_Project_Listing'!$B$16:$B$829,$B162,'N1.3_Project_Listing'!$D$16:$D$829,$B141,'N1.3_Project_Listing'!$J$16:$J$829,BV$16,'N1.3_Project_Listing'!$G$16:$G$829,BK$15)</f>
        <v>0</v>
      </c>
      <c r="BW162" s="67">
        <f>SUMIFS('N1.3_Project_Listing'!$P$16:$P$829,'N1.3_Project_Listing'!$B$16:$B$829,$B162,'N1.3_Project_Listing'!$D$16:$D$829,$B141,'N1.3_Project_Listing'!$J$16:$J$829,BW$16,'N1.3_Project_Listing'!$G$16:$G$829,BK$15)</f>
        <v>0</v>
      </c>
      <c r="BX162" s="63">
        <f t="shared" si="248"/>
        <v>0</v>
      </c>
    </row>
    <row r="163" spans="2:76" hidden="1">
      <c r="B163" s="132" t="str">
        <f t="shared" ref="B163:C182" si="249">B100</f>
        <v>No entry required</v>
      </c>
      <c r="C163" s="158" t="str">
        <f t="shared" si="249"/>
        <v>-</v>
      </c>
      <c r="D163" s="63">
        <f t="shared" si="225"/>
        <v>0</v>
      </c>
      <c r="E163" s="63">
        <f t="shared" si="226"/>
        <v>0</v>
      </c>
      <c r="F163" s="63">
        <f t="shared" si="227"/>
        <v>0</v>
      </c>
      <c r="G163" s="63">
        <f t="shared" si="228"/>
        <v>0</v>
      </c>
      <c r="H163" s="63">
        <f t="shared" si="229"/>
        <v>0</v>
      </c>
      <c r="I163" s="63">
        <f t="shared" si="239"/>
        <v>0</v>
      </c>
      <c r="J163" s="116" t="s">
        <v>441</v>
      </c>
      <c r="K163" s="63">
        <f t="shared" si="230"/>
        <v>0</v>
      </c>
      <c r="L163" s="63">
        <f t="shared" si="231"/>
        <v>0</v>
      </c>
      <c r="M163" s="63">
        <f t="shared" si="232"/>
        <v>0</v>
      </c>
      <c r="N163" s="63">
        <f t="shared" si="233"/>
        <v>0</v>
      </c>
      <c r="O163" s="63">
        <f t="shared" si="234"/>
        <v>0</v>
      </c>
      <c r="P163" s="63">
        <f t="shared" si="240"/>
        <v>0</v>
      </c>
      <c r="R163" s="158" t="str">
        <f t="shared" si="235"/>
        <v>-</v>
      </c>
      <c r="S163" s="67">
        <f>SUMIFS('N1.3_Project_Listing'!$R$16:$R$829,'N1.3_Project_Listing'!$B$16:$B$829,$B163,'N1.3_Project_Listing'!$D$16:$D$829,$B141,'N1.3_Project_Listing'!$J$16:$J$829,S$16,'N1.3_Project_Listing'!$G$16:$G$829,R$15)</f>
        <v>0</v>
      </c>
      <c r="T163" s="67">
        <f>SUMIFS('N1.3_Project_Listing'!$R$16:$R$829,'N1.3_Project_Listing'!$B$16:$B$829,$B163,'N1.3_Project_Listing'!$D$16:$D$829,$B141,'N1.3_Project_Listing'!$J$16:$J$829,T$16,'N1.3_Project_Listing'!$G$16:$G$829,R$15)</f>
        <v>0</v>
      </c>
      <c r="U163" s="67">
        <f>SUMIFS('N1.3_Project_Listing'!$R$16:$R$829,'N1.3_Project_Listing'!$B$16:$B$829,$B163,'N1.3_Project_Listing'!$D$16:$D$829,$B141,'N1.3_Project_Listing'!$J$16:$J$829,U$16,'N1.3_Project_Listing'!$G$16:$G$829,R$15)</f>
        <v>0</v>
      </c>
      <c r="V163" s="67">
        <f>SUMIFS('N1.3_Project_Listing'!$R$16:$R$829,'N1.3_Project_Listing'!$B$16:$B$829,$B163,'N1.3_Project_Listing'!$D$16:$D$829,$B141,'N1.3_Project_Listing'!$J$16:$J$829,V$16,'N1.3_Project_Listing'!$G$16:$G$829,R$15)</f>
        <v>0</v>
      </c>
      <c r="W163" s="67">
        <f>SUMIFS('N1.3_Project_Listing'!$R$16:$R$829,'N1.3_Project_Listing'!$B$16:$B$829,$B163,'N1.3_Project_Listing'!$D$16:$D$829,$B141,'N1.3_Project_Listing'!$J$16:$J$829,W$16,'N1.3_Project_Listing'!$G$16:$G$829,R$15)</f>
        <v>0</v>
      </c>
      <c r="X163" s="63">
        <f t="shared" si="241"/>
        <v>0</v>
      </c>
      <c r="Y163" s="116" t="s">
        <v>441</v>
      </c>
      <c r="Z163" s="67">
        <f>SUMIFS('N1.3_Project_Listing'!$P$16:$P$829,'N1.3_Project_Listing'!$B$16:$B$829,$B163,'N1.3_Project_Listing'!$D$16:$D$829,$B141,'N1.3_Project_Listing'!$J$16:$J$829,Z$16,'N1.3_Project_Listing'!$G$16:$G$829,R$15)</f>
        <v>0</v>
      </c>
      <c r="AA163" s="67">
        <f>SUMIFS('N1.3_Project_Listing'!$P$16:$P$829,'N1.3_Project_Listing'!$B$16:$B$829,$B163,'N1.3_Project_Listing'!$D$16:$D$829,$B141,'N1.3_Project_Listing'!$J$16:$J$829,AA$16,'N1.3_Project_Listing'!$G$16:$G$829,R$15)</f>
        <v>0</v>
      </c>
      <c r="AB163" s="67">
        <f>SUMIFS('N1.3_Project_Listing'!$P$16:$P$829,'N1.3_Project_Listing'!$B$16:$B$829,$B163,'N1.3_Project_Listing'!$D$16:$D$829,$B141,'N1.3_Project_Listing'!$J$16:$J$829,AB$16,'N1.3_Project_Listing'!$G$16:$G$829,R$15)</f>
        <v>0</v>
      </c>
      <c r="AC163" s="67">
        <f>SUMIFS('N1.3_Project_Listing'!$P$16:$P$829,'N1.3_Project_Listing'!$B$16:$B$829,$B163,'N1.3_Project_Listing'!$D$16:$D$829,$B141,'N1.3_Project_Listing'!$J$16:$J$829,AC$16,'N1.3_Project_Listing'!$G$16:$G$829,R$15)</f>
        <v>0</v>
      </c>
      <c r="AD163" s="67">
        <f>SUMIFS('N1.3_Project_Listing'!$P$16:$P$829,'N1.3_Project_Listing'!$B$16:$B$829,$B163,'N1.3_Project_Listing'!$D$16:$D$829,$B141,'N1.3_Project_Listing'!$J$16:$J$829,AD$16,'N1.3_Project_Listing'!$G$16:$G$829,R$15)</f>
        <v>0</v>
      </c>
      <c r="AE163" s="63">
        <f t="shared" si="242"/>
        <v>0</v>
      </c>
      <c r="AG163" s="158" t="str">
        <f t="shared" si="236"/>
        <v>-</v>
      </c>
      <c r="AH163" s="67">
        <f>SUMIFS('N1.3_Project_Listing'!$R$16:$R$829,'N1.3_Project_Listing'!$B$16:$B$829,$B163,'N1.3_Project_Listing'!$D$16:$D$829,$B141,'N1.3_Project_Listing'!$J$16:$J$829,AH$16,'N1.3_Project_Listing'!$G$16:$G$829,AG$15)</f>
        <v>0</v>
      </c>
      <c r="AI163" s="67">
        <f>SUMIFS('N1.3_Project_Listing'!$R$16:$R$829,'N1.3_Project_Listing'!$B$16:$B$829,$B163,'N1.3_Project_Listing'!$D$16:$D$829,$B141,'N1.3_Project_Listing'!$J$16:$J$829,AI$16,'N1.3_Project_Listing'!$G$16:$G$829,AG$15)</f>
        <v>0</v>
      </c>
      <c r="AJ163" s="67">
        <f>SUMIFS('N1.3_Project_Listing'!$R$16:$R$829,'N1.3_Project_Listing'!$B$16:$B$829,$B163,'N1.3_Project_Listing'!$D$16:$D$829,$B141,'N1.3_Project_Listing'!$J$16:$J$829,AJ$16,'N1.3_Project_Listing'!$G$16:$G$829,AG$15)</f>
        <v>0</v>
      </c>
      <c r="AK163" s="67">
        <f>SUMIFS('N1.3_Project_Listing'!$R$16:$R$829,'N1.3_Project_Listing'!$B$16:$B$829,$B163,'N1.3_Project_Listing'!$D$16:$D$829,$B141,'N1.3_Project_Listing'!$J$16:$J$829,AK$16,'N1.3_Project_Listing'!$G$16:$G$829,AG$15)</f>
        <v>0</v>
      </c>
      <c r="AL163" s="67">
        <f>SUMIFS('N1.3_Project_Listing'!$R$16:$R$829,'N1.3_Project_Listing'!$B$16:$B$829,$B163,'N1.3_Project_Listing'!$D$16:$D$829,$B141,'N1.3_Project_Listing'!$J$16:$J$829,AL$16,'N1.3_Project_Listing'!$G$16:$G$829,AG$15)</f>
        <v>0</v>
      </c>
      <c r="AM163" s="63">
        <f t="shared" si="243"/>
        <v>0</v>
      </c>
      <c r="AN163" s="116" t="s">
        <v>441</v>
      </c>
      <c r="AO163" s="67">
        <f>SUMIFS('N1.3_Project_Listing'!$P$16:$P$829,'N1.3_Project_Listing'!$B$16:$B$829,$B163,'N1.3_Project_Listing'!$D$16:$D$829,$B141,'N1.3_Project_Listing'!$J$16:$J$829,AO$16,'N1.3_Project_Listing'!$G$16:$G$829,AG$15)</f>
        <v>0</v>
      </c>
      <c r="AP163" s="67">
        <f>SUMIFS('N1.3_Project_Listing'!$P$16:$P$829,'N1.3_Project_Listing'!$B$16:$B$829,$B163,'N1.3_Project_Listing'!$D$16:$D$829,$B141,'N1.3_Project_Listing'!$J$16:$J$829,AP$16,'N1.3_Project_Listing'!$G$16:$G$829,AG$15)</f>
        <v>0</v>
      </c>
      <c r="AQ163" s="67">
        <f>SUMIFS('N1.3_Project_Listing'!$P$16:$P$829,'N1.3_Project_Listing'!$B$16:$B$829,$B163,'N1.3_Project_Listing'!$D$16:$D$829,$B141,'N1.3_Project_Listing'!$J$16:$J$829,AQ$16,'N1.3_Project_Listing'!$G$16:$G$829,AG$15)</f>
        <v>0</v>
      </c>
      <c r="AR163" s="67">
        <f>SUMIFS('N1.3_Project_Listing'!$P$16:$P$829,'N1.3_Project_Listing'!$B$16:$B$829,$B163,'N1.3_Project_Listing'!$D$16:$D$829,$B141,'N1.3_Project_Listing'!$J$16:$J$829,AR$16,'N1.3_Project_Listing'!$G$16:$G$829,AG$15)</f>
        <v>0</v>
      </c>
      <c r="AS163" s="67">
        <f>SUMIFS('N1.3_Project_Listing'!$P$16:$P$829,'N1.3_Project_Listing'!$B$16:$B$829,$B163,'N1.3_Project_Listing'!$D$16:$D$829,$B141,'N1.3_Project_Listing'!$J$16:$J$829,AS$16,'N1.3_Project_Listing'!$G$16:$G$829,AG$15)</f>
        <v>0</v>
      </c>
      <c r="AT163" s="63">
        <f t="shared" si="244"/>
        <v>0</v>
      </c>
      <c r="AV163" s="158" t="str">
        <f t="shared" si="237"/>
        <v>-</v>
      </c>
      <c r="AW163" s="67">
        <f>SUMIFS('N1.3_Project_Listing'!$R$16:$R$829,'N1.3_Project_Listing'!$B$16:$B$829,$B163,'N1.3_Project_Listing'!$D$16:$D$829,$B141,'N1.3_Project_Listing'!$J$16:$J$829,AW$16,'N1.3_Project_Listing'!$G$16:$G$829,AV$15)</f>
        <v>0</v>
      </c>
      <c r="AX163" s="67">
        <f>SUMIFS('N1.3_Project_Listing'!$R$16:$R$829,'N1.3_Project_Listing'!$B$16:$B$829,$B163,'N1.3_Project_Listing'!$D$16:$D$829,$B141,'N1.3_Project_Listing'!$J$16:$J$829,AX$16,'N1.3_Project_Listing'!$G$16:$G$829,AV$15)</f>
        <v>0</v>
      </c>
      <c r="AY163" s="67">
        <f>SUMIFS('N1.3_Project_Listing'!$R$16:$R$829,'N1.3_Project_Listing'!$B$16:$B$829,$B163,'N1.3_Project_Listing'!$D$16:$D$829,$B141,'N1.3_Project_Listing'!$J$16:$J$829,AY$16,'N1.3_Project_Listing'!$G$16:$G$829,AV$15)</f>
        <v>0</v>
      </c>
      <c r="AZ163" s="67">
        <f>SUMIFS('N1.3_Project_Listing'!$R$16:$R$829,'N1.3_Project_Listing'!$B$16:$B$829,$B163,'N1.3_Project_Listing'!$D$16:$D$829,$B141,'N1.3_Project_Listing'!$J$16:$J$829,AZ$16,'N1.3_Project_Listing'!$G$16:$G$829,AV$15)</f>
        <v>0</v>
      </c>
      <c r="BA163" s="67">
        <f>SUMIFS('N1.3_Project_Listing'!$R$16:$R$829,'N1.3_Project_Listing'!$B$16:$B$829,$B163,'N1.3_Project_Listing'!$D$16:$D$829,$B141,'N1.3_Project_Listing'!$J$16:$J$829,BA$16,'N1.3_Project_Listing'!$G$16:$G$829,AV$15)</f>
        <v>0</v>
      </c>
      <c r="BB163" s="63">
        <f t="shared" si="245"/>
        <v>0</v>
      </c>
      <c r="BC163" s="116" t="s">
        <v>441</v>
      </c>
      <c r="BD163" s="67">
        <f>SUMIFS('N1.3_Project_Listing'!$P$16:$P$829,'N1.3_Project_Listing'!$B$16:$B$829,$B163,'N1.3_Project_Listing'!$D$16:$D$829,$B141,'N1.3_Project_Listing'!$J$16:$J$829,BD$16,'N1.3_Project_Listing'!$G$16:$G$829,AV$15)</f>
        <v>0</v>
      </c>
      <c r="BE163" s="67">
        <f>SUMIFS('N1.3_Project_Listing'!$P$16:$P$829,'N1.3_Project_Listing'!$B$16:$B$829,$B163,'N1.3_Project_Listing'!$D$16:$D$829,$B141,'N1.3_Project_Listing'!$J$16:$J$829,BE$16,'N1.3_Project_Listing'!$G$16:$G$829,AV$15)</f>
        <v>0</v>
      </c>
      <c r="BF163" s="67">
        <f>SUMIFS('N1.3_Project_Listing'!$P$16:$P$829,'N1.3_Project_Listing'!$B$16:$B$829,$B163,'N1.3_Project_Listing'!$D$16:$D$829,$B141,'N1.3_Project_Listing'!$J$16:$J$829,BF$16,'N1.3_Project_Listing'!$G$16:$G$829,AV$15)</f>
        <v>0</v>
      </c>
      <c r="BG163" s="67">
        <f>SUMIFS('N1.3_Project_Listing'!$P$16:$P$829,'N1.3_Project_Listing'!$B$16:$B$829,$B163,'N1.3_Project_Listing'!$D$16:$D$829,$B141,'N1.3_Project_Listing'!$J$16:$J$829,BG$16,'N1.3_Project_Listing'!$G$16:$G$829,AV$15)</f>
        <v>0</v>
      </c>
      <c r="BH163" s="67">
        <f>SUMIFS('N1.3_Project_Listing'!$P$16:$P$829,'N1.3_Project_Listing'!$B$16:$B$829,$B163,'N1.3_Project_Listing'!$D$16:$D$829,$B141,'N1.3_Project_Listing'!$J$16:$J$829,BH$16,'N1.3_Project_Listing'!$G$16:$G$829,AV$15)</f>
        <v>0</v>
      </c>
      <c r="BI163" s="63">
        <f t="shared" si="246"/>
        <v>0</v>
      </c>
      <c r="BK163" s="158" t="str">
        <f t="shared" si="238"/>
        <v>-</v>
      </c>
      <c r="BL163" s="67">
        <f>SUMIFS('N1.3_Project_Listing'!$R$16:$R$829,'N1.3_Project_Listing'!$B$16:$B$829,$B163,'N1.3_Project_Listing'!$D$16:$D$829,$B141,'N1.3_Project_Listing'!$J$16:$J$829,BL$16,'N1.3_Project_Listing'!$G$16:$G$829,BK$15)</f>
        <v>0</v>
      </c>
      <c r="BM163" s="67">
        <f>SUMIFS('N1.3_Project_Listing'!$R$16:$R$829,'N1.3_Project_Listing'!$B$16:$B$829,$B163,'N1.3_Project_Listing'!$D$16:$D$829,$B141,'N1.3_Project_Listing'!$J$16:$J$829,BM$16,'N1.3_Project_Listing'!$G$16:$G$829,BK$15)</f>
        <v>0</v>
      </c>
      <c r="BN163" s="67">
        <f>SUMIFS('N1.3_Project_Listing'!$R$16:$R$829,'N1.3_Project_Listing'!$B$16:$B$829,$B163,'N1.3_Project_Listing'!$D$16:$D$829,$B141,'N1.3_Project_Listing'!$J$16:$J$829,BN$16,'N1.3_Project_Listing'!$G$16:$G$829,BK$15)</f>
        <v>0</v>
      </c>
      <c r="BO163" s="67">
        <f>SUMIFS('N1.3_Project_Listing'!$R$16:$R$829,'N1.3_Project_Listing'!$B$16:$B$829,$B163,'N1.3_Project_Listing'!$D$16:$D$829,$B141,'N1.3_Project_Listing'!$J$16:$J$829,BO$16,'N1.3_Project_Listing'!$G$16:$G$829,BK$15)</f>
        <v>0</v>
      </c>
      <c r="BP163" s="67">
        <f>SUMIFS('N1.3_Project_Listing'!$R$16:$R$829,'N1.3_Project_Listing'!$B$16:$B$829,$B163,'N1.3_Project_Listing'!$D$16:$D$829,$B141,'N1.3_Project_Listing'!$J$16:$J$829,BP$16,'N1.3_Project_Listing'!$G$16:$G$829,BK$15)</f>
        <v>0</v>
      </c>
      <c r="BQ163" s="63">
        <f t="shared" si="247"/>
        <v>0</v>
      </c>
      <c r="BR163" s="116" t="s">
        <v>441</v>
      </c>
      <c r="BS163" s="67">
        <f>SUMIFS('N1.3_Project_Listing'!$P$16:$P$829,'N1.3_Project_Listing'!$B$16:$B$829,$B163,'N1.3_Project_Listing'!$D$16:$D$829,$B141,'N1.3_Project_Listing'!$J$16:$J$829,BS$16,'N1.3_Project_Listing'!$G$16:$G$829,BK$15)</f>
        <v>0</v>
      </c>
      <c r="BT163" s="67">
        <f>SUMIFS('N1.3_Project_Listing'!$P$16:$P$829,'N1.3_Project_Listing'!$B$16:$B$829,$B163,'N1.3_Project_Listing'!$D$16:$D$829,$B141,'N1.3_Project_Listing'!$J$16:$J$829,BT$16,'N1.3_Project_Listing'!$G$16:$G$829,BK$15)</f>
        <v>0</v>
      </c>
      <c r="BU163" s="67">
        <f>SUMIFS('N1.3_Project_Listing'!$P$16:$P$829,'N1.3_Project_Listing'!$B$16:$B$829,$B163,'N1.3_Project_Listing'!$D$16:$D$829,$B141,'N1.3_Project_Listing'!$J$16:$J$829,BU$16,'N1.3_Project_Listing'!$G$16:$G$829,BK$15)</f>
        <v>0</v>
      </c>
      <c r="BV163" s="67">
        <f>SUMIFS('N1.3_Project_Listing'!$P$16:$P$829,'N1.3_Project_Listing'!$B$16:$B$829,$B163,'N1.3_Project_Listing'!$D$16:$D$829,$B141,'N1.3_Project_Listing'!$J$16:$J$829,BV$16,'N1.3_Project_Listing'!$G$16:$G$829,BK$15)</f>
        <v>0</v>
      </c>
      <c r="BW163" s="67">
        <f>SUMIFS('N1.3_Project_Listing'!$P$16:$P$829,'N1.3_Project_Listing'!$B$16:$B$829,$B163,'N1.3_Project_Listing'!$D$16:$D$829,$B141,'N1.3_Project_Listing'!$J$16:$J$829,BW$16,'N1.3_Project_Listing'!$G$16:$G$829,BK$15)</f>
        <v>0</v>
      </c>
      <c r="BX163" s="63">
        <f t="shared" si="248"/>
        <v>0</v>
      </c>
    </row>
    <row r="164" spans="2:76" hidden="1">
      <c r="B164" s="132" t="str">
        <f t="shared" si="249"/>
        <v>No entry required</v>
      </c>
      <c r="C164" s="158" t="str">
        <f t="shared" si="249"/>
        <v>-</v>
      </c>
      <c r="D164" s="63">
        <f t="shared" si="225"/>
        <v>0</v>
      </c>
      <c r="E164" s="63">
        <f t="shared" si="226"/>
        <v>0</v>
      </c>
      <c r="F164" s="63">
        <f t="shared" si="227"/>
        <v>0</v>
      </c>
      <c r="G164" s="63">
        <f t="shared" si="228"/>
        <v>0</v>
      </c>
      <c r="H164" s="63">
        <f t="shared" si="229"/>
        <v>0</v>
      </c>
      <c r="I164" s="63">
        <f t="shared" si="239"/>
        <v>0</v>
      </c>
      <c r="J164" s="116" t="s">
        <v>441</v>
      </c>
      <c r="K164" s="63">
        <f t="shared" si="230"/>
        <v>0</v>
      </c>
      <c r="L164" s="63">
        <f t="shared" si="231"/>
        <v>0</v>
      </c>
      <c r="M164" s="63">
        <f t="shared" si="232"/>
        <v>0</v>
      </c>
      <c r="N164" s="63">
        <f t="shared" si="233"/>
        <v>0</v>
      </c>
      <c r="O164" s="63">
        <f t="shared" si="234"/>
        <v>0</v>
      </c>
      <c r="P164" s="63">
        <f t="shared" si="240"/>
        <v>0</v>
      </c>
      <c r="R164" s="158" t="str">
        <f t="shared" si="235"/>
        <v>-</v>
      </c>
      <c r="S164" s="67">
        <f>SUMIFS('N1.3_Project_Listing'!$R$16:$R$829,'N1.3_Project_Listing'!$B$16:$B$829,$B164,'N1.3_Project_Listing'!$D$16:$D$829,$B141,'N1.3_Project_Listing'!$J$16:$J$829,S$16,'N1.3_Project_Listing'!$G$16:$G$829,R$15)</f>
        <v>0</v>
      </c>
      <c r="T164" s="67">
        <f>SUMIFS('N1.3_Project_Listing'!$R$16:$R$829,'N1.3_Project_Listing'!$B$16:$B$829,$B164,'N1.3_Project_Listing'!$D$16:$D$829,$B141,'N1.3_Project_Listing'!$J$16:$J$829,T$16,'N1.3_Project_Listing'!$G$16:$G$829,R$15)</f>
        <v>0</v>
      </c>
      <c r="U164" s="67">
        <f>SUMIFS('N1.3_Project_Listing'!$R$16:$R$829,'N1.3_Project_Listing'!$B$16:$B$829,$B164,'N1.3_Project_Listing'!$D$16:$D$829,$B141,'N1.3_Project_Listing'!$J$16:$J$829,U$16,'N1.3_Project_Listing'!$G$16:$G$829,R$15)</f>
        <v>0</v>
      </c>
      <c r="V164" s="67">
        <f>SUMIFS('N1.3_Project_Listing'!$R$16:$R$829,'N1.3_Project_Listing'!$B$16:$B$829,$B164,'N1.3_Project_Listing'!$D$16:$D$829,$B141,'N1.3_Project_Listing'!$J$16:$J$829,V$16,'N1.3_Project_Listing'!$G$16:$G$829,R$15)</f>
        <v>0</v>
      </c>
      <c r="W164" s="67">
        <f>SUMIFS('N1.3_Project_Listing'!$R$16:$R$829,'N1.3_Project_Listing'!$B$16:$B$829,$B164,'N1.3_Project_Listing'!$D$16:$D$829,$B141,'N1.3_Project_Listing'!$J$16:$J$829,W$16,'N1.3_Project_Listing'!$G$16:$G$829,R$15)</f>
        <v>0</v>
      </c>
      <c r="X164" s="63">
        <f t="shared" si="241"/>
        <v>0</v>
      </c>
      <c r="Y164" s="116" t="s">
        <v>441</v>
      </c>
      <c r="Z164" s="67">
        <f>SUMIFS('N1.3_Project_Listing'!$P$16:$P$829,'N1.3_Project_Listing'!$B$16:$B$829,$B164,'N1.3_Project_Listing'!$D$16:$D$829,$B141,'N1.3_Project_Listing'!$J$16:$J$829,Z$16,'N1.3_Project_Listing'!$G$16:$G$829,R$15)</f>
        <v>0</v>
      </c>
      <c r="AA164" s="67">
        <f>SUMIFS('N1.3_Project_Listing'!$P$16:$P$829,'N1.3_Project_Listing'!$B$16:$B$829,$B164,'N1.3_Project_Listing'!$D$16:$D$829,$B141,'N1.3_Project_Listing'!$J$16:$J$829,AA$16,'N1.3_Project_Listing'!$G$16:$G$829,R$15)</f>
        <v>0</v>
      </c>
      <c r="AB164" s="67">
        <f>SUMIFS('N1.3_Project_Listing'!$P$16:$P$829,'N1.3_Project_Listing'!$B$16:$B$829,$B164,'N1.3_Project_Listing'!$D$16:$D$829,$B141,'N1.3_Project_Listing'!$J$16:$J$829,AB$16,'N1.3_Project_Listing'!$G$16:$G$829,R$15)</f>
        <v>0</v>
      </c>
      <c r="AC164" s="67">
        <f>SUMIFS('N1.3_Project_Listing'!$P$16:$P$829,'N1.3_Project_Listing'!$B$16:$B$829,$B164,'N1.3_Project_Listing'!$D$16:$D$829,$B141,'N1.3_Project_Listing'!$J$16:$J$829,AC$16,'N1.3_Project_Listing'!$G$16:$G$829,R$15)</f>
        <v>0</v>
      </c>
      <c r="AD164" s="67">
        <f>SUMIFS('N1.3_Project_Listing'!$P$16:$P$829,'N1.3_Project_Listing'!$B$16:$B$829,$B164,'N1.3_Project_Listing'!$D$16:$D$829,$B141,'N1.3_Project_Listing'!$J$16:$J$829,AD$16,'N1.3_Project_Listing'!$G$16:$G$829,R$15)</f>
        <v>0</v>
      </c>
      <c r="AE164" s="63">
        <f t="shared" si="242"/>
        <v>0</v>
      </c>
      <c r="AG164" s="158" t="str">
        <f t="shared" si="236"/>
        <v>-</v>
      </c>
      <c r="AH164" s="67">
        <f>SUMIFS('N1.3_Project_Listing'!$R$16:$R$829,'N1.3_Project_Listing'!$B$16:$B$829,$B164,'N1.3_Project_Listing'!$D$16:$D$829,$B141,'N1.3_Project_Listing'!$J$16:$J$829,AH$16,'N1.3_Project_Listing'!$G$16:$G$829,AG$15)</f>
        <v>0</v>
      </c>
      <c r="AI164" s="67">
        <f>SUMIFS('N1.3_Project_Listing'!$R$16:$R$829,'N1.3_Project_Listing'!$B$16:$B$829,$B164,'N1.3_Project_Listing'!$D$16:$D$829,$B141,'N1.3_Project_Listing'!$J$16:$J$829,AI$16,'N1.3_Project_Listing'!$G$16:$G$829,AG$15)</f>
        <v>0</v>
      </c>
      <c r="AJ164" s="67">
        <f>SUMIFS('N1.3_Project_Listing'!$R$16:$R$829,'N1.3_Project_Listing'!$B$16:$B$829,$B164,'N1.3_Project_Listing'!$D$16:$D$829,$B141,'N1.3_Project_Listing'!$J$16:$J$829,AJ$16,'N1.3_Project_Listing'!$G$16:$G$829,AG$15)</f>
        <v>0</v>
      </c>
      <c r="AK164" s="67">
        <f>SUMIFS('N1.3_Project_Listing'!$R$16:$R$829,'N1.3_Project_Listing'!$B$16:$B$829,$B164,'N1.3_Project_Listing'!$D$16:$D$829,$B141,'N1.3_Project_Listing'!$J$16:$J$829,AK$16,'N1.3_Project_Listing'!$G$16:$G$829,AG$15)</f>
        <v>0</v>
      </c>
      <c r="AL164" s="67">
        <f>SUMIFS('N1.3_Project_Listing'!$R$16:$R$829,'N1.3_Project_Listing'!$B$16:$B$829,$B164,'N1.3_Project_Listing'!$D$16:$D$829,$B141,'N1.3_Project_Listing'!$J$16:$J$829,AL$16,'N1.3_Project_Listing'!$G$16:$G$829,AG$15)</f>
        <v>0</v>
      </c>
      <c r="AM164" s="63">
        <f t="shared" si="243"/>
        <v>0</v>
      </c>
      <c r="AN164" s="116" t="s">
        <v>441</v>
      </c>
      <c r="AO164" s="67">
        <f>SUMIFS('N1.3_Project_Listing'!$P$16:$P$829,'N1.3_Project_Listing'!$B$16:$B$829,$B164,'N1.3_Project_Listing'!$D$16:$D$829,$B141,'N1.3_Project_Listing'!$J$16:$J$829,AO$16,'N1.3_Project_Listing'!$G$16:$G$829,AG$15)</f>
        <v>0</v>
      </c>
      <c r="AP164" s="67">
        <f>SUMIFS('N1.3_Project_Listing'!$P$16:$P$829,'N1.3_Project_Listing'!$B$16:$B$829,$B164,'N1.3_Project_Listing'!$D$16:$D$829,$B141,'N1.3_Project_Listing'!$J$16:$J$829,AP$16,'N1.3_Project_Listing'!$G$16:$G$829,AG$15)</f>
        <v>0</v>
      </c>
      <c r="AQ164" s="67">
        <f>SUMIFS('N1.3_Project_Listing'!$P$16:$P$829,'N1.3_Project_Listing'!$B$16:$B$829,$B164,'N1.3_Project_Listing'!$D$16:$D$829,$B141,'N1.3_Project_Listing'!$J$16:$J$829,AQ$16,'N1.3_Project_Listing'!$G$16:$G$829,AG$15)</f>
        <v>0</v>
      </c>
      <c r="AR164" s="67">
        <f>SUMIFS('N1.3_Project_Listing'!$P$16:$P$829,'N1.3_Project_Listing'!$B$16:$B$829,$B164,'N1.3_Project_Listing'!$D$16:$D$829,$B141,'N1.3_Project_Listing'!$J$16:$J$829,AR$16,'N1.3_Project_Listing'!$G$16:$G$829,AG$15)</f>
        <v>0</v>
      </c>
      <c r="AS164" s="67">
        <f>SUMIFS('N1.3_Project_Listing'!$P$16:$P$829,'N1.3_Project_Listing'!$B$16:$B$829,$B164,'N1.3_Project_Listing'!$D$16:$D$829,$B141,'N1.3_Project_Listing'!$J$16:$J$829,AS$16,'N1.3_Project_Listing'!$G$16:$G$829,AG$15)</f>
        <v>0</v>
      </c>
      <c r="AT164" s="63">
        <f t="shared" si="244"/>
        <v>0</v>
      </c>
      <c r="AV164" s="158" t="str">
        <f t="shared" si="237"/>
        <v>-</v>
      </c>
      <c r="AW164" s="67">
        <f>SUMIFS('N1.3_Project_Listing'!$R$16:$R$829,'N1.3_Project_Listing'!$B$16:$B$829,$B164,'N1.3_Project_Listing'!$D$16:$D$829,$B141,'N1.3_Project_Listing'!$J$16:$J$829,AW$16,'N1.3_Project_Listing'!$G$16:$G$829,AV$15)</f>
        <v>0</v>
      </c>
      <c r="AX164" s="67">
        <f>SUMIFS('N1.3_Project_Listing'!$R$16:$R$829,'N1.3_Project_Listing'!$B$16:$B$829,$B164,'N1.3_Project_Listing'!$D$16:$D$829,$B141,'N1.3_Project_Listing'!$J$16:$J$829,AX$16,'N1.3_Project_Listing'!$G$16:$G$829,AV$15)</f>
        <v>0</v>
      </c>
      <c r="AY164" s="67">
        <f>SUMIFS('N1.3_Project_Listing'!$R$16:$R$829,'N1.3_Project_Listing'!$B$16:$B$829,$B164,'N1.3_Project_Listing'!$D$16:$D$829,$B141,'N1.3_Project_Listing'!$J$16:$J$829,AY$16,'N1.3_Project_Listing'!$G$16:$G$829,AV$15)</f>
        <v>0</v>
      </c>
      <c r="AZ164" s="67">
        <f>SUMIFS('N1.3_Project_Listing'!$R$16:$R$829,'N1.3_Project_Listing'!$B$16:$B$829,$B164,'N1.3_Project_Listing'!$D$16:$D$829,$B141,'N1.3_Project_Listing'!$J$16:$J$829,AZ$16,'N1.3_Project_Listing'!$G$16:$G$829,AV$15)</f>
        <v>0</v>
      </c>
      <c r="BA164" s="67">
        <f>SUMIFS('N1.3_Project_Listing'!$R$16:$R$829,'N1.3_Project_Listing'!$B$16:$B$829,$B164,'N1.3_Project_Listing'!$D$16:$D$829,$B141,'N1.3_Project_Listing'!$J$16:$J$829,BA$16,'N1.3_Project_Listing'!$G$16:$G$829,AV$15)</f>
        <v>0</v>
      </c>
      <c r="BB164" s="63">
        <f t="shared" si="245"/>
        <v>0</v>
      </c>
      <c r="BC164" s="116" t="s">
        <v>441</v>
      </c>
      <c r="BD164" s="67">
        <f>SUMIFS('N1.3_Project_Listing'!$P$16:$P$829,'N1.3_Project_Listing'!$B$16:$B$829,$B164,'N1.3_Project_Listing'!$D$16:$D$829,$B141,'N1.3_Project_Listing'!$J$16:$J$829,BD$16,'N1.3_Project_Listing'!$G$16:$G$829,AV$15)</f>
        <v>0</v>
      </c>
      <c r="BE164" s="67">
        <f>SUMIFS('N1.3_Project_Listing'!$P$16:$P$829,'N1.3_Project_Listing'!$B$16:$B$829,$B164,'N1.3_Project_Listing'!$D$16:$D$829,$B141,'N1.3_Project_Listing'!$J$16:$J$829,BE$16,'N1.3_Project_Listing'!$G$16:$G$829,AV$15)</f>
        <v>0</v>
      </c>
      <c r="BF164" s="67">
        <f>SUMIFS('N1.3_Project_Listing'!$P$16:$P$829,'N1.3_Project_Listing'!$B$16:$B$829,$B164,'N1.3_Project_Listing'!$D$16:$D$829,$B141,'N1.3_Project_Listing'!$J$16:$J$829,BF$16,'N1.3_Project_Listing'!$G$16:$G$829,AV$15)</f>
        <v>0</v>
      </c>
      <c r="BG164" s="67">
        <f>SUMIFS('N1.3_Project_Listing'!$P$16:$P$829,'N1.3_Project_Listing'!$B$16:$B$829,$B164,'N1.3_Project_Listing'!$D$16:$D$829,$B141,'N1.3_Project_Listing'!$J$16:$J$829,BG$16,'N1.3_Project_Listing'!$G$16:$G$829,AV$15)</f>
        <v>0</v>
      </c>
      <c r="BH164" s="67">
        <f>SUMIFS('N1.3_Project_Listing'!$P$16:$P$829,'N1.3_Project_Listing'!$B$16:$B$829,$B164,'N1.3_Project_Listing'!$D$16:$D$829,$B141,'N1.3_Project_Listing'!$J$16:$J$829,BH$16,'N1.3_Project_Listing'!$G$16:$G$829,AV$15)</f>
        <v>0</v>
      </c>
      <c r="BI164" s="63">
        <f t="shared" si="246"/>
        <v>0</v>
      </c>
      <c r="BK164" s="158" t="str">
        <f t="shared" si="238"/>
        <v>-</v>
      </c>
      <c r="BL164" s="67">
        <f>SUMIFS('N1.3_Project_Listing'!$R$16:$R$829,'N1.3_Project_Listing'!$B$16:$B$829,$B164,'N1.3_Project_Listing'!$D$16:$D$829,$B141,'N1.3_Project_Listing'!$J$16:$J$829,BL$16,'N1.3_Project_Listing'!$G$16:$G$829,BK$15)</f>
        <v>0</v>
      </c>
      <c r="BM164" s="67">
        <f>SUMIFS('N1.3_Project_Listing'!$R$16:$R$829,'N1.3_Project_Listing'!$B$16:$B$829,$B164,'N1.3_Project_Listing'!$D$16:$D$829,$B141,'N1.3_Project_Listing'!$J$16:$J$829,BM$16,'N1.3_Project_Listing'!$G$16:$G$829,BK$15)</f>
        <v>0</v>
      </c>
      <c r="BN164" s="67">
        <f>SUMIFS('N1.3_Project_Listing'!$R$16:$R$829,'N1.3_Project_Listing'!$B$16:$B$829,$B164,'N1.3_Project_Listing'!$D$16:$D$829,$B141,'N1.3_Project_Listing'!$J$16:$J$829,BN$16,'N1.3_Project_Listing'!$G$16:$G$829,BK$15)</f>
        <v>0</v>
      </c>
      <c r="BO164" s="67">
        <f>SUMIFS('N1.3_Project_Listing'!$R$16:$R$829,'N1.3_Project_Listing'!$B$16:$B$829,$B164,'N1.3_Project_Listing'!$D$16:$D$829,$B141,'N1.3_Project_Listing'!$J$16:$J$829,BO$16,'N1.3_Project_Listing'!$G$16:$G$829,BK$15)</f>
        <v>0</v>
      </c>
      <c r="BP164" s="67">
        <f>SUMIFS('N1.3_Project_Listing'!$R$16:$R$829,'N1.3_Project_Listing'!$B$16:$B$829,$B164,'N1.3_Project_Listing'!$D$16:$D$829,$B141,'N1.3_Project_Listing'!$J$16:$J$829,BP$16,'N1.3_Project_Listing'!$G$16:$G$829,BK$15)</f>
        <v>0</v>
      </c>
      <c r="BQ164" s="63">
        <f t="shared" si="247"/>
        <v>0</v>
      </c>
      <c r="BR164" s="116" t="s">
        <v>441</v>
      </c>
      <c r="BS164" s="67">
        <f>SUMIFS('N1.3_Project_Listing'!$P$16:$P$829,'N1.3_Project_Listing'!$B$16:$B$829,$B164,'N1.3_Project_Listing'!$D$16:$D$829,$B141,'N1.3_Project_Listing'!$J$16:$J$829,BS$16,'N1.3_Project_Listing'!$G$16:$G$829,BK$15)</f>
        <v>0</v>
      </c>
      <c r="BT164" s="67">
        <f>SUMIFS('N1.3_Project_Listing'!$P$16:$P$829,'N1.3_Project_Listing'!$B$16:$B$829,$B164,'N1.3_Project_Listing'!$D$16:$D$829,$B141,'N1.3_Project_Listing'!$J$16:$J$829,BT$16,'N1.3_Project_Listing'!$G$16:$G$829,BK$15)</f>
        <v>0</v>
      </c>
      <c r="BU164" s="67">
        <f>SUMIFS('N1.3_Project_Listing'!$P$16:$P$829,'N1.3_Project_Listing'!$B$16:$B$829,$B164,'N1.3_Project_Listing'!$D$16:$D$829,$B141,'N1.3_Project_Listing'!$J$16:$J$829,BU$16,'N1.3_Project_Listing'!$G$16:$G$829,BK$15)</f>
        <v>0</v>
      </c>
      <c r="BV164" s="67">
        <f>SUMIFS('N1.3_Project_Listing'!$P$16:$P$829,'N1.3_Project_Listing'!$B$16:$B$829,$B164,'N1.3_Project_Listing'!$D$16:$D$829,$B141,'N1.3_Project_Listing'!$J$16:$J$829,BV$16,'N1.3_Project_Listing'!$G$16:$G$829,BK$15)</f>
        <v>0</v>
      </c>
      <c r="BW164" s="67">
        <f>SUMIFS('N1.3_Project_Listing'!$P$16:$P$829,'N1.3_Project_Listing'!$B$16:$B$829,$B164,'N1.3_Project_Listing'!$D$16:$D$829,$B141,'N1.3_Project_Listing'!$J$16:$J$829,BW$16,'N1.3_Project_Listing'!$G$16:$G$829,BK$15)</f>
        <v>0</v>
      </c>
      <c r="BX164" s="63">
        <f t="shared" si="248"/>
        <v>0</v>
      </c>
    </row>
    <row r="165" spans="2:76" hidden="1">
      <c r="B165" s="132" t="str">
        <f t="shared" si="249"/>
        <v>No entry required</v>
      </c>
      <c r="C165" s="158" t="str">
        <f t="shared" si="249"/>
        <v>-</v>
      </c>
      <c r="D165" s="63">
        <f t="shared" si="225"/>
        <v>0</v>
      </c>
      <c r="E165" s="63">
        <f t="shared" si="226"/>
        <v>0</v>
      </c>
      <c r="F165" s="63">
        <f t="shared" si="227"/>
        <v>0</v>
      </c>
      <c r="G165" s="63">
        <f t="shared" si="228"/>
        <v>0</v>
      </c>
      <c r="H165" s="63">
        <f t="shared" si="229"/>
        <v>0</v>
      </c>
      <c r="I165" s="63">
        <f t="shared" si="239"/>
        <v>0</v>
      </c>
      <c r="J165" s="116" t="s">
        <v>441</v>
      </c>
      <c r="K165" s="63">
        <f t="shared" si="230"/>
        <v>0</v>
      </c>
      <c r="L165" s="63">
        <f t="shared" si="231"/>
        <v>0</v>
      </c>
      <c r="M165" s="63">
        <f t="shared" si="232"/>
        <v>0</v>
      </c>
      <c r="N165" s="63">
        <f t="shared" si="233"/>
        <v>0</v>
      </c>
      <c r="O165" s="63">
        <f t="shared" si="234"/>
        <v>0</v>
      </c>
      <c r="P165" s="63">
        <f t="shared" si="240"/>
        <v>0</v>
      </c>
      <c r="R165" s="158" t="str">
        <f t="shared" si="235"/>
        <v>-</v>
      </c>
      <c r="S165" s="67">
        <f>SUMIFS('N1.3_Project_Listing'!$R$16:$R$829,'N1.3_Project_Listing'!$B$16:$B$829,$B165,'N1.3_Project_Listing'!$D$16:$D$829,$B141,'N1.3_Project_Listing'!$J$16:$J$829,S$16,'N1.3_Project_Listing'!$G$16:$G$829,R$15)</f>
        <v>0</v>
      </c>
      <c r="T165" s="67">
        <f>SUMIFS('N1.3_Project_Listing'!$R$16:$R$829,'N1.3_Project_Listing'!$B$16:$B$829,$B165,'N1.3_Project_Listing'!$D$16:$D$829,$B141,'N1.3_Project_Listing'!$J$16:$J$829,T$16,'N1.3_Project_Listing'!$G$16:$G$829,R$15)</f>
        <v>0</v>
      </c>
      <c r="U165" s="67">
        <f>SUMIFS('N1.3_Project_Listing'!$R$16:$R$829,'N1.3_Project_Listing'!$B$16:$B$829,$B165,'N1.3_Project_Listing'!$D$16:$D$829,$B141,'N1.3_Project_Listing'!$J$16:$J$829,U$16,'N1.3_Project_Listing'!$G$16:$G$829,R$15)</f>
        <v>0</v>
      </c>
      <c r="V165" s="67">
        <f>SUMIFS('N1.3_Project_Listing'!$R$16:$R$829,'N1.3_Project_Listing'!$B$16:$B$829,$B165,'N1.3_Project_Listing'!$D$16:$D$829,$B141,'N1.3_Project_Listing'!$J$16:$J$829,V$16,'N1.3_Project_Listing'!$G$16:$G$829,R$15)</f>
        <v>0</v>
      </c>
      <c r="W165" s="67">
        <f>SUMIFS('N1.3_Project_Listing'!$R$16:$R$829,'N1.3_Project_Listing'!$B$16:$B$829,$B165,'N1.3_Project_Listing'!$D$16:$D$829,$B141,'N1.3_Project_Listing'!$J$16:$J$829,W$16,'N1.3_Project_Listing'!$G$16:$G$829,R$15)</f>
        <v>0</v>
      </c>
      <c r="X165" s="63">
        <f t="shared" si="241"/>
        <v>0</v>
      </c>
      <c r="Y165" s="116" t="s">
        <v>441</v>
      </c>
      <c r="Z165" s="67">
        <f>SUMIFS('N1.3_Project_Listing'!$P$16:$P$829,'N1.3_Project_Listing'!$B$16:$B$829,$B165,'N1.3_Project_Listing'!$D$16:$D$829,$B141,'N1.3_Project_Listing'!$J$16:$J$829,Z$16,'N1.3_Project_Listing'!$G$16:$G$829,R$15)</f>
        <v>0</v>
      </c>
      <c r="AA165" s="67">
        <f>SUMIFS('N1.3_Project_Listing'!$P$16:$P$829,'N1.3_Project_Listing'!$B$16:$B$829,$B165,'N1.3_Project_Listing'!$D$16:$D$829,$B141,'N1.3_Project_Listing'!$J$16:$J$829,AA$16,'N1.3_Project_Listing'!$G$16:$G$829,R$15)</f>
        <v>0</v>
      </c>
      <c r="AB165" s="67">
        <f>SUMIFS('N1.3_Project_Listing'!$P$16:$P$829,'N1.3_Project_Listing'!$B$16:$B$829,$B165,'N1.3_Project_Listing'!$D$16:$D$829,$B141,'N1.3_Project_Listing'!$J$16:$J$829,AB$16,'N1.3_Project_Listing'!$G$16:$G$829,R$15)</f>
        <v>0</v>
      </c>
      <c r="AC165" s="67">
        <f>SUMIFS('N1.3_Project_Listing'!$P$16:$P$829,'N1.3_Project_Listing'!$B$16:$B$829,$B165,'N1.3_Project_Listing'!$D$16:$D$829,$B141,'N1.3_Project_Listing'!$J$16:$J$829,AC$16,'N1.3_Project_Listing'!$G$16:$G$829,R$15)</f>
        <v>0</v>
      </c>
      <c r="AD165" s="67">
        <f>SUMIFS('N1.3_Project_Listing'!$P$16:$P$829,'N1.3_Project_Listing'!$B$16:$B$829,$B165,'N1.3_Project_Listing'!$D$16:$D$829,$B141,'N1.3_Project_Listing'!$J$16:$J$829,AD$16,'N1.3_Project_Listing'!$G$16:$G$829,R$15)</f>
        <v>0</v>
      </c>
      <c r="AE165" s="63">
        <f t="shared" si="242"/>
        <v>0</v>
      </c>
      <c r="AG165" s="158" t="str">
        <f t="shared" si="236"/>
        <v>-</v>
      </c>
      <c r="AH165" s="67">
        <f>SUMIFS('N1.3_Project_Listing'!$R$16:$R$829,'N1.3_Project_Listing'!$B$16:$B$829,$B165,'N1.3_Project_Listing'!$D$16:$D$829,$B141,'N1.3_Project_Listing'!$J$16:$J$829,AH$16,'N1.3_Project_Listing'!$G$16:$G$829,AG$15)</f>
        <v>0</v>
      </c>
      <c r="AI165" s="67">
        <f>SUMIFS('N1.3_Project_Listing'!$R$16:$R$829,'N1.3_Project_Listing'!$B$16:$B$829,$B165,'N1.3_Project_Listing'!$D$16:$D$829,$B141,'N1.3_Project_Listing'!$J$16:$J$829,AI$16,'N1.3_Project_Listing'!$G$16:$G$829,AG$15)</f>
        <v>0</v>
      </c>
      <c r="AJ165" s="67">
        <f>SUMIFS('N1.3_Project_Listing'!$R$16:$R$829,'N1.3_Project_Listing'!$B$16:$B$829,$B165,'N1.3_Project_Listing'!$D$16:$D$829,$B141,'N1.3_Project_Listing'!$J$16:$J$829,AJ$16,'N1.3_Project_Listing'!$G$16:$G$829,AG$15)</f>
        <v>0</v>
      </c>
      <c r="AK165" s="67">
        <f>SUMIFS('N1.3_Project_Listing'!$R$16:$R$829,'N1.3_Project_Listing'!$B$16:$B$829,$B165,'N1.3_Project_Listing'!$D$16:$D$829,$B141,'N1.3_Project_Listing'!$J$16:$J$829,AK$16,'N1.3_Project_Listing'!$G$16:$G$829,AG$15)</f>
        <v>0</v>
      </c>
      <c r="AL165" s="67">
        <f>SUMIFS('N1.3_Project_Listing'!$R$16:$R$829,'N1.3_Project_Listing'!$B$16:$B$829,$B165,'N1.3_Project_Listing'!$D$16:$D$829,$B141,'N1.3_Project_Listing'!$J$16:$J$829,AL$16,'N1.3_Project_Listing'!$G$16:$G$829,AG$15)</f>
        <v>0</v>
      </c>
      <c r="AM165" s="63">
        <f t="shared" si="243"/>
        <v>0</v>
      </c>
      <c r="AN165" s="116" t="s">
        <v>441</v>
      </c>
      <c r="AO165" s="67">
        <f>SUMIFS('N1.3_Project_Listing'!$P$16:$P$829,'N1.3_Project_Listing'!$B$16:$B$829,$B165,'N1.3_Project_Listing'!$D$16:$D$829,$B141,'N1.3_Project_Listing'!$J$16:$J$829,AO$16,'N1.3_Project_Listing'!$G$16:$G$829,AG$15)</f>
        <v>0</v>
      </c>
      <c r="AP165" s="67">
        <f>SUMIFS('N1.3_Project_Listing'!$P$16:$P$829,'N1.3_Project_Listing'!$B$16:$B$829,$B165,'N1.3_Project_Listing'!$D$16:$D$829,$B141,'N1.3_Project_Listing'!$J$16:$J$829,AP$16,'N1.3_Project_Listing'!$G$16:$G$829,AG$15)</f>
        <v>0</v>
      </c>
      <c r="AQ165" s="67">
        <f>SUMIFS('N1.3_Project_Listing'!$P$16:$P$829,'N1.3_Project_Listing'!$B$16:$B$829,$B165,'N1.3_Project_Listing'!$D$16:$D$829,$B141,'N1.3_Project_Listing'!$J$16:$J$829,AQ$16,'N1.3_Project_Listing'!$G$16:$G$829,AG$15)</f>
        <v>0</v>
      </c>
      <c r="AR165" s="67">
        <f>SUMIFS('N1.3_Project_Listing'!$P$16:$P$829,'N1.3_Project_Listing'!$B$16:$B$829,$B165,'N1.3_Project_Listing'!$D$16:$D$829,$B141,'N1.3_Project_Listing'!$J$16:$J$829,AR$16,'N1.3_Project_Listing'!$G$16:$G$829,AG$15)</f>
        <v>0</v>
      </c>
      <c r="AS165" s="67">
        <f>SUMIFS('N1.3_Project_Listing'!$P$16:$P$829,'N1.3_Project_Listing'!$B$16:$B$829,$B165,'N1.3_Project_Listing'!$D$16:$D$829,$B141,'N1.3_Project_Listing'!$J$16:$J$829,AS$16,'N1.3_Project_Listing'!$G$16:$G$829,AG$15)</f>
        <v>0</v>
      </c>
      <c r="AT165" s="63">
        <f t="shared" si="244"/>
        <v>0</v>
      </c>
      <c r="AV165" s="158" t="str">
        <f t="shared" si="237"/>
        <v>-</v>
      </c>
      <c r="AW165" s="67">
        <f>SUMIFS('N1.3_Project_Listing'!$R$16:$R$829,'N1.3_Project_Listing'!$B$16:$B$829,$B165,'N1.3_Project_Listing'!$D$16:$D$829,$B141,'N1.3_Project_Listing'!$J$16:$J$829,AW$16,'N1.3_Project_Listing'!$G$16:$G$829,AV$15)</f>
        <v>0</v>
      </c>
      <c r="AX165" s="67">
        <f>SUMIFS('N1.3_Project_Listing'!$R$16:$R$829,'N1.3_Project_Listing'!$B$16:$B$829,$B165,'N1.3_Project_Listing'!$D$16:$D$829,$B141,'N1.3_Project_Listing'!$J$16:$J$829,AX$16,'N1.3_Project_Listing'!$G$16:$G$829,AV$15)</f>
        <v>0</v>
      </c>
      <c r="AY165" s="67">
        <f>SUMIFS('N1.3_Project_Listing'!$R$16:$R$829,'N1.3_Project_Listing'!$B$16:$B$829,$B165,'N1.3_Project_Listing'!$D$16:$D$829,$B141,'N1.3_Project_Listing'!$J$16:$J$829,AY$16,'N1.3_Project_Listing'!$G$16:$G$829,AV$15)</f>
        <v>0</v>
      </c>
      <c r="AZ165" s="67">
        <f>SUMIFS('N1.3_Project_Listing'!$R$16:$R$829,'N1.3_Project_Listing'!$B$16:$B$829,$B165,'N1.3_Project_Listing'!$D$16:$D$829,$B141,'N1.3_Project_Listing'!$J$16:$J$829,AZ$16,'N1.3_Project_Listing'!$G$16:$G$829,AV$15)</f>
        <v>0</v>
      </c>
      <c r="BA165" s="67">
        <f>SUMIFS('N1.3_Project_Listing'!$R$16:$R$829,'N1.3_Project_Listing'!$B$16:$B$829,$B165,'N1.3_Project_Listing'!$D$16:$D$829,$B141,'N1.3_Project_Listing'!$J$16:$J$829,BA$16,'N1.3_Project_Listing'!$G$16:$G$829,AV$15)</f>
        <v>0</v>
      </c>
      <c r="BB165" s="63">
        <f t="shared" si="245"/>
        <v>0</v>
      </c>
      <c r="BC165" s="116" t="s">
        <v>441</v>
      </c>
      <c r="BD165" s="67">
        <f>SUMIFS('N1.3_Project_Listing'!$P$16:$P$829,'N1.3_Project_Listing'!$B$16:$B$829,$B165,'N1.3_Project_Listing'!$D$16:$D$829,$B141,'N1.3_Project_Listing'!$J$16:$J$829,BD$16,'N1.3_Project_Listing'!$G$16:$G$829,AV$15)</f>
        <v>0</v>
      </c>
      <c r="BE165" s="67">
        <f>SUMIFS('N1.3_Project_Listing'!$P$16:$P$829,'N1.3_Project_Listing'!$B$16:$B$829,$B165,'N1.3_Project_Listing'!$D$16:$D$829,$B141,'N1.3_Project_Listing'!$J$16:$J$829,BE$16,'N1.3_Project_Listing'!$G$16:$G$829,AV$15)</f>
        <v>0</v>
      </c>
      <c r="BF165" s="67">
        <f>SUMIFS('N1.3_Project_Listing'!$P$16:$P$829,'N1.3_Project_Listing'!$B$16:$B$829,$B165,'N1.3_Project_Listing'!$D$16:$D$829,$B141,'N1.3_Project_Listing'!$J$16:$J$829,BF$16,'N1.3_Project_Listing'!$G$16:$G$829,AV$15)</f>
        <v>0</v>
      </c>
      <c r="BG165" s="67">
        <f>SUMIFS('N1.3_Project_Listing'!$P$16:$P$829,'N1.3_Project_Listing'!$B$16:$B$829,$B165,'N1.3_Project_Listing'!$D$16:$D$829,$B141,'N1.3_Project_Listing'!$J$16:$J$829,BG$16,'N1.3_Project_Listing'!$G$16:$G$829,AV$15)</f>
        <v>0</v>
      </c>
      <c r="BH165" s="67">
        <f>SUMIFS('N1.3_Project_Listing'!$P$16:$P$829,'N1.3_Project_Listing'!$B$16:$B$829,$B165,'N1.3_Project_Listing'!$D$16:$D$829,$B141,'N1.3_Project_Listing'!$J$16:$J$829,BH$16,'N1.3_Project_Listing'!$G$16:$G$829,AV$15)</f>
        <v>0</v>
      </c>
      <c r="BI165" s="63">
        <f t="shared" si="246"/>
        <v>0</v>
      </c>
      <c r="BK165" s="158" t="str">
        <f t="shared" si="238"/>
        <v>-</v>
      </c>
      <c r="BL165" s="67">
        <f>SUMIFS('N1.3_Project_Listing'!$R$16:$R$829,'N1.3_Project_Listing'!$B$16:$B$829,$B165,'N1.3_Project_Listing'!$D$16:$D$829,$B141,'N1.3_Project_Listing'!$J$16:$J$829,BL$16,'N1.3_Project_Listing'!$G$16:$G$829,BK$15)</f>
        <v>0</v>
      </c>
      <c r="BM165" s="67">
        <f>SUMIFS('N1.3_Project_Listing'!$R$16:$R$829,'N1.3_Project_Listing'!$B$16:$B$829,$B165,'N1.3_Project_Listing'!$D$16:$D$829,$B141,'N1.3_Project_Listing'!$J$16:$J$829,BM$16,'N1.3_Project_Listing'!$G$16:$G$829,BK$15)</f>
        <v>0</v>
      </c>
      <c r="BN165" s="67">
        <f>SUMIFS('N1.3_Project_Listing'!$R$16:$R$829,'N1.3_Project_Listing'!$B$16:$B$829,$B165,'N1.3_Project_Listing'!$D$16:$D$829,$B141,'N1.3_Project_Listing'!$J$16:$J$829,BN$16,'N1.3_Project_Listing'!$G$16:$G$829,BK$15)</f>
        <v>0</v>
      </c>
      <c r="BO165" s="67">
        <f>SUMIFS('N1.3_Project_Listing'!$R$16:$R$829,'N1.3_Project_Listing'!$B$16:$B$829,$B165,'N1.3_Project_Listing'!$D$16:$D$829,$B141,'N1.3_Project_Listing'!$J$16:$J$829,BO$16,'N1.3_Project_Listing'!$G$16:$G$829,BK$15)</f>
        <v>0</v>
      </c>
      <c r="BP165" s="67">
        <f>SUMIFS('N1.3_Project_Listing'!$R$16:$R$829,'N1.3_Project_Listing'!$B$16:$B$829,$B165,'N1.3_Project_Listing'!$D$16:$D$829,$B141,'N1.3_Project_Listing'!$J$16:$J$829,BP$16,'N1.3_Project_Listing'!$G$16:$G$829,BK$15)</f>
        <v>0</v>
      </c>
      <c r="BQ165" s="63">
        <f t="shared" si="247"/>
        <v>0</v>
      </c>
      <c r="BR165" s="116" t="s">
        <v>441</v>
      </c>
      <c r="BS165" s="67">
        <f>SUMIFS('N1.3_Project_Listing'!$P$16:$P$829,'N1.3_Project_Listing'!$B$16:$B$829,$B165,'N1.3_Project_Listing'!$D$16:$D$829,$B141,'N1.3_Project_Listing'!$J$16:$J$829,BS$16,'N1.3_Project_Listing'!$G$16:$G$829,BK$15)</f>
        <v>0</v>
      </c>
      <c r="BT165" s="67">
        <f>SUMIFS('N1.3_Project_Listing'!$P$16:$P$829,'N1.3_Project_Listing'!$B$16:$B$829,$B165,'N1.3_Project_Listing'!$D$16:$D$829,$B141,'N1.3_Project_Listing'!$J$16:$J$829,BT$16,'N1.3_Project_Listing'!$G$16:$G$829,BK$15)</f>
        <v>0</v>
      </c>
      <c r="BU165" s="67">
        <f>SUMIFS('N1.3_Project_Listing'!$P$16:$P$829,'N1.3_Project_Listing'!$B$16:$B$829,$B165,'N1.3_Project_Listing'!$D$16:$D$829,$B141,'N1.3_Project_Listing'!$J$16:$J$829,BU$16,'N1.3_Project_Listing'!$G$16:$G$829,BK$15)</f>
        <v>0</v>
      </c>
      <c r="BV165" s="67">
        <f>SUMIFS('N1.3_Project_Listing'!$P$16:$P$829,'N1.3_Project_Listing'!$B$16:$B$829,$B165,'N1.3_Project_Listing'!$D$16:$D$829,$B141,'N1.3_Project_Listing'!$J$16:$J$829,BV$16,'N1.3_Project_Listing'!$G$16:$G$829,BK$15)</f>
        <v>0</v>
      </c>
      <c r="BW165" s="67">
        <f>SUMIFS('N1.3_Project_Listing'!$P$16:$P$829,'N1.3_Project_Listing'!$B$16:$B$829,$B165,'N1.3_Project_Listing'!$D$16:$D$829,$B141,'N1.3_Project_Listing'!$J$16:$J$829,BW$16,'N1.3_Project_Listing'!$G$16:$G$829,BK$15)</f>
        <v>0</v>
      </c>
      <c r="BX165" s="63">
        <f t="shared" si="248"/>
        <v>0</v>
      </c>
    </row>
    <row r="166" spans="2:76" hidden="1">
      <c r="B166" s="132" t="str">
        <f t="shared" si="249"/>
        <v>No entry required</v>
      </c>
      <c r="C166" s="158" t="str">
        <f t="shared" si="249"/>
        <v>-</v>
      </c>
      <c r="D166" s="63">
        <f t="shared" si="225"/>
        <v>0</v>
      </c>
      <c r="E166" s="63">
        <f t="shared" si="226"/>
        <v>0</v>
      </c>
      <c r="F166" s="63">
        <f t="shared" si="227"/>
        <v>0</v>
      </c>
      <c r="G166" s="63">
        <f t="shared" si="228"/>
        <v>0</v>
      </c>
      <c r="H166" s="63">
        <f t="shared" si="229"/>
        <v>0</v>
      </c>
      <c r="I166" s="63">
        <f t="shared" si="239"/>
        <v>0</v>
      </c>
      <c r="J166" s="116" t="s">
        <v>441</v>
      </c>
      <c r="K166" s="63">
        <f t="shared" si="230"/>
        <v>0</v>
      </c>
      <c r="L166" s="63">
        <f t="shared" si="231"/>
        <v>0</v>
      </c>
      <c r="M166" s="63">
        <f t="shared" si="232"/>
        <v>0</v>
      </c>
      <c r="N166" s="63">
        <f t="shared" si="233"/>
        <v>0</v>
      </c>
      <c r="O166" s="63">
        <f t="shared" si="234"/>
        <v>0</v>
      </c>
      <c r="P166" s="63">
        <f t="shared" si="240"/>
        <v>0</v>
      </c>
      <c r="R166" s="158" t="str">
        <f t="shared" si="235"/>
        <v>-</v>
      </c>
      <c r="S166" s="67">
        <f>SUMIFS('N1.3_Project_Listing'!$R$16:$R$829,'N1.3_Project_Listing'!$B$16:$B$829,$B166,'N1.3_Project_Listing'!$D$16:$D$829,$B141,'N1.3_Project_Listing'!$J$16:$J$829,S$16,'N1.3_Project_Listing'!$G$16:$G$829,R$15)</f>
        <v>0</v>
      </c>
      <c r="T166" s="67">
        <f>SUMIFS('N1.3_Project_Listing'!$R$16:$R$829,'N1.3_Project_Listing'!$B$16:$B$829,$B166,'N1.3_Project_Listing'!$D$16:$D$829,$B141,'N1.3_Project_Listing'!$J$16:$J$829,T$16,'N1.3_Project_Listing'!$G$16:$G$829,R$15)</f>
        <v>0</v>
      </c>
      <c r="U166" s="67">
        <f>SUMIFS('N1.3_Project_Listing'!$R$16:$R$829,'N1.3_Project_Listing'!$B$16:$B$829,$B166,'N1.3_Project_Listing'!$D$16:$D$829,$B141,'N1.3_Project_Listing'!$J$16:$J$829,U$16,'N1.3_Project_Listing'!$G$16:$G$829,R$15)</f>
        <v>0</v>
      </c>
      <c r="V166" s="67">
        <f>SUMIFS('N1.3_Project_Listing'!$R$16:$R$829,'N1.3_Project_Listing'!$B$16:$B$829,$B166,'N1.3_Project_Listing'!$D$16:$D$829,$B141,'N1.3_Project_Listing'!$J$16:$J$829,V$16,'N1.3_Project_Listing'!$G$16:$G$829,R$15)</f>
        <v>0</v>
      </c>
      <c r="W166" s="67">
        <f>SUMIFS('N1.3_Project_Listing'!$R$16:$R$829,'N1.3_Project_Listing'!$B$16:$B$829,$B166,'N1.3_Project_Listing'!$D$16:$D$829,$B141,'N1.3_Project_Listing'!$J$16:$J$829,W$16,'N1.3_Project_Listing'!$G$16:$G$829,R$15)</f>
        <v>0</v>
      </c>
      <c r="X166" s="63">
        <f t="shared" si="241"/>
        <v>0</v>
      </c>
      <c r="Y166" s="116" t="s">
        <v>441</v>
      </c>
      <c r="Z166" s="67">
        <f>SUMIFS('N1.3_Project_Listing'!$P$16:$P$829,'N1.3_Project_Listing'!$B$16:$B$829,$B166,'N1.3_Project_Listing'!$D$16:$D$829,$B141,'N1.3_Project_Listing'!$J$16:$J$829,Z$16,'N1.3_Project_Listing'!$G$16:$G$829,R$15)</f>
        <v>0</v>
      </c>
      <c r="AA166" s="67">
        <f>SUMIFS('N1.3_Project_Listing'!$P$16:$P$829,'N1.3_Project_Listing'!$B$16:$B$829,$B166,'N1.3_Project_Listing'!$D$16:$D$829,$B141,'N1.3_Project_Listing'!$J$16:$J$829,AA$16,'N1.3_Project_Listing'!$G$16:$G$829,R$15)</f>
        <v>0</v>
      </c>
      <c r="AB166" s="67">
        <f>SUMIFS('N1.3_Project_Listing'!$P$16:$P$829,'N1.3_Project_Listing'!$B$16:$B$829,$B166,'N1.3_Project_Listing'!$D$16:$D$829,$B141,'N1.3_Project_Listing'!$J$16:$J$829,AB$16,'N1.3_Project_Listing'!$G$16:$G$829,R$15)</f>
        <v>0</v>
      </c>
      <c r="AC166" s="67">
        <f>SUMIFS('N1.3_Project_Listing'!$P$16:$P$829,'N1.3_Project_Listing'!$B$16:$B$829,$B166,'N1.3_Project_Listing'!$D$16:$D$829,$B141,'N1.3_Project_Listing'!$J$16:$J$829,AC$16,'N1.3_Project_Listing'!$G$16:$G$829,R$15)</f>
        <v>0</v>
      </c>
      <c r="AD166" s="67">
        <f>SUMIFS('N1.3_Project_Listing'!$P$16:$P$829,'N1.3_Project_Listing'!$B$16:$B$829,$B166,'N1.3_Project_Listing'!$D$16:$D$829,$B141,'N1.3_Project_Listing'!$J$16:$J$829,AD$16,'N1.3_Project_Listing'!$G$16:$G$829,R$15)</f>
        <v>0</v>
      </c>
      <c r="AE166" s="63">
        <f t="shared" si="242"/>
        <v>0</v>
      </c>
      <c r="AG166" s="158" t="str">
        <f t="shared" si="236"/>
        <v>-</v>
      </c>
      <c r="AH166" s="67">
        <f>SUMIFS('N1.3_Project_Listing'!$R$16:$R$829,'N1.3_Project_Listing'!$B$16:$B$829,$B166,'N1.3_Project_Listing'!$D$16:$D$829,$B141,'N1.3_Project_Listing'!$J$16:$J$829,AH$16,'N1.3_Project_Listing'!$G$16:$G$829,AG$15)</f>
        <v>0</v>
      </c>
      <c r="AI166" s="67">
        <f>SUMIFS('N1.3_Project_Listing'!$R$16:$R$829,'N1.3_Project_Listing'!$B$16:$B$829,$B166,'N1.3_Project_Listing'!$D$16:$D$829,$B141,'N1.3_Project_Listing'!$J$16:$J$829,AI$16,'N1.3_Project_Listing'!$G$16:$G$829,AG$15)</f>
        <v>0</v>
      </c>
      <c r="AJ166" s="67">
        <f>SUMIFS('N1.3_Project_Listing'!$R$16:$R$829,'N1.3_Project_Listing'!$B$16:$B$829,$B166,'N1.3_Project_Listing'!$D$16:$D$829,$B141,'N1.3_Project_Listing'!$J$16:$J$829,AJ$16,'N1.3_Project_Listing'!$G$16:$G$829,AG$15)</f>
        <v>0</v>
      </c>
      <c r="AK166" s="67">
        <f>SUMIFS('N1.3_Project_Listing'!$R$16:$R$829,'N1.3_Project_Listing'!$B$16:$B$829,$B166,'N1.3_Project_Listing'!$D$16:$D$829,$B141,'N1.3_Project_Listing'!$J$16:$J$829,AK$16,'N1.3_Project_Listing'!$G$16:$G$829,AG$15)</f>
        <v>0</v>
      </c>
      <c r="AL166" s="67">
        <f>SUMIFS('N1.3_Project_Listing'!$R$16:$R$829,'N1.3_Project_Listing'!$B$16:$B$829,$B166,'N1.3_Project_Listing'!$D$16:$D$829,$B141,'N1.3_Project_Listing'!$J$16:$J$829,AL$16,'N1.3_Project_Listing'!$G$16:$G$829,AG$15)</f>
        <v>0</v>
      </c>
      <c r="AM166" s="63">
        <f t="shared" si="243"/>
        <v>0</v>
      </c>
      <c r="AN166" s="116" t="s">
        <v>441</v>
      </c>
      <c r="AO166" s="67">
        <f>SUMIFS('N1.3_Project_Listing'!$P$16:$P$829,'N1.3_Project_Listing'!$B$16:$B$829,$B166,'N1.3_Project_Listing'!$D$16:$D$829,$B141,'N1.3_Project_Listing'!$J$16:$J$829,AO$16,'N1.3_Project_Listing'!$G$16:$G$829,AG$15)</f>
        <v>0</v>
      </c>
      <c r="AP166" s="67">
        <f>SUMIFS('N1.3_Project_Listing'!$P$16:$P$829,'N1.3_Project_Listing'!$B$16:$B$829,$B166,'N1.3_Project_Listing'!$D$16:$D$829,$B141,'N1.3_Project_Listing'!$J$16:$J$829,AP$16,'N1.3_Project_Listing'!$G$16:$G$829,AG$15)</f>
        <v>0</v>
      </c>
      <c r="AQ166" s="67">
        <f>SUMIFS('N1.3_Project_Listing'!$P$16:$P$829,'N1.3_Project_Listing'!$B$16:$B$829,$B166,'N1.3_Project_Listing'!$D$16:$D$829,$B141,'N1.3_Project_Listing'!$J$16:$J$829,AQ$16,'N1.3_Project_Listing'!$G$16:$G$829,AG$15)</f>
        <v>0</v>
      </c>
      <c r="AR166" s="67">
        <f>SUMIFS('N1.3_Project_Listing'!$P$16:$P$829,'N1.3_Project_Listing'!$B$16:$B$829,$B166,'N1.3_Project_Listing'!$D$16:$D$829,$B141,'N1.3_Project_Listing'!$J$16:$J$829,AR$16,'N1.3_Project_Listing'!$G$16:$G$829,AG$15)</f>
        <v>0</v>
      </c>
      <c r="AS166" s="67">
        <f>SUMIFS('N1.3_Project_Listing'!$P$16:$P$829,'N1.3_Project_Listing'!$B$16:$B$829,$B166,'N1.3_Project_Listing'!$D$16:$D$829,$B141,'N1.3_Project_Listing'!$J$16:$J$829,AS$16,'N1.3_Project_Listing'!$G$16:$G$829,AG$15)</f>
        <v>0</v>
      </c>
      <c r="AT166" s="63">
        <f t="shared" si="244"/>
        <v>0</v>
      </c>
      <c r="AV166" s="158" t="str">
        <f t="shared" si="237"/>
        <v>-</v>
      </c>
      <c r="AW166" s="67">
        <f>SUMIFS('N1.3_Project_Listing'!$R$16:$R$829,'N1.3_Project_Listing'!$B$16:$B$829,$B166,'N1.3_Project_Listing'!$D$16:$D$829,$B141,'N1.3_Project_Listing'!$J$16:$J$829,AW$16,'N1.3_Project_Listing'!$G$16:$G$829,AV$15)</f>
        <v>0</v>
      </c>
      <c r="AX166" s="67">
        <f>SUMIFS('N1.3_Project_Listing'!$R$16:$R$829,'N1.3_Project_Listing'!$B$16:$B$829,$B166,'N1.3_Project_Listing'!$D$16:$D$829,$B141,'N1.3_Project_Listing'!$J$16:$J$829,AX$16,'N1.3_Project_Listing'!$G$16:$G$829,AV$15)</f>
        <v>0</v>
      </c>
      <c r="AY166" s="67">
        <f>SUMIFS('N1.3_Project_Listing'!$R$16:$R$829,'N1.3_Project_Listing'!$B$16:$B$829,$B166,'N1.3_Project_Listing'!$D$16:$D$829,$B141,'N1.3_Project_Listing'!$J$16:$J$829,AY$16,'N1.3_Project_Listing'!$G$16:$G$829,AV$15)</f>
        <v>0</v>
      </c>
      <c r="AZ166" s="67">
        <f>SUMIFS('N1.3_Project_Listing'!$R$16:$R$829,'N1.3_Project_Listing'!$B$16:$B$829,$B166,'N1.3_Project_Listing'!$D$16:$D$829,$B141,'N1.3_Project_Listing'!$J$16:$J$829,AZ$16,'N1.3_Project_Listing'!$G$16:$G$829,AV$15)</f>
        <v>0</v>
      </c>
      <c r="BA166" s="67">
        <f>SUMIFS('N1.3_Project_Listing'!$R$16:$R$829,'N1.3_Project_Listing'!$B$16:$B$829,$B166,'N1.3_Project_Listing'!$D$16:$D$829,$B141,'N1.3_Project_Listing'!$J$16:$J$829,BA$16,'N1.3_Project_Listing'!$G$16:$G$829,AV$15)</f>
        <v>0</v>
      </c>
      <c r="BB166" s="63">
        <f t="shared" si="245"/>
        <v>0</v>
      </c>
      <c r="BC166" s="116" t="s">
        <v>441</v>
      </c>
      <c r="BD166" s="67">
        <f>SUMIFS('N1.3_Project_Listing'!$P$16:$P$829,'N1.3_Project_Listing'!$B$16:$B$829,$B166,'N1.3_Project_Listing'!$D$16:$D$829,$B141,'N1.3_Project_Listing'!$J$16:$J$829,BD$16,'N1.3_Project_Listing'!$G$16:$G$829,AV$15)</f>
        <v>0</v>
      </c>
      <c r="BE166" s="67">
        <f>SUMIFS('N1.3_Project_Listing'!$P$16:$P$829,'N1.3_Project_Listing'!$B$16:$B$829,$B166,'N1.3_Project_Listing'!$D$16:$D$829,$B141,'N1.3_Project_Listing'!$J$16:$J$829,BE$16,'N1.3_Project_Listing'!$G$16:$G$829,AV$15)</f>
        <v>0</v>
      </c>
      <c r="BF166" s="67">
        <f>SUMIFS('N1.3_Project_Listing'!$P$16:$P$829,'N1.3_Project_Listing'!$B$16:$B$829,$B166,'N1.3_Project_Listing'!$D$16:$D$829,$B141,'N1.3_Project_Listing'!$J$16:$J$829,BF$16,'N1.3_Project_Listing'!$G$16:$G$829,AV$15)</f>
        <v>0</v>
      </c>
      <c r="BG166" s="67">
        <f>SUMIFS('N1.3_Project_Listing'!$P$16:$P$829,'N1.3_Project_Listing'!$B$16:$B$829,$B166,'N1.3_Project_Listing'!$D$16:$D$829,$B141,'N1.3_Project_Listing'!$J$16:$J$829,BG$16,'N1.3_Project_Listing'!$G$16:$G$829,AV$15)</f>
        <v>0</v>
      </c>
      <c r="BH166" s="67">
        <f>SUMIFS('N1.3_Project_Listing'!$P$16:$P$829,'N1.3_Project_Listing'!$B$16:$B$829,$B166,'N1.3_Project_Listing'!$D$16:$D$829,$B141,'N1.3_Project_Listing'!$J$16:$J$829,BH$16,'N1.3_Project_Listing'!$G$16:$G$829,AV$15)</f>
        <v>0</v>
      </c>
      <c r="BI166" s="63">
        <f t="shared" si="246"/>
        <v>0</v>
      </c>
      <c r="BK166" s="158" t="str">
        <f t="shared" si="238"/>
        <v>-</v>
      </c>
      <c r="BL166" s="67">
        <f>SUMIFS('N1.3_Project_Listing'!$R$16:$R$829,'N1.3_Project_Listing'!$B$16:$B$829,$B166,'N1.3_Project_Listing'!$D$16:$D$829,$B141,'N1.3_Project_Listing'!$J$16:$J$829,BL$16,'N1.3_Project_Listing'!$G$16:$G$829,BK$15)</f>
        <v>0</v>
      </c>
      <c r="BM166" s="67">
        <f>SUMIFS('N1.3_Project_Listing'!$R$16:$R$829,'N1.3_Project_Listing'!$B$16:$B$829,$B166,'N1.3_Project_Listing'!$D$16:$D$829,$B141,'N1.3_Project_Listing'!$J$16:$J$829,BM$16,'N1.3_Project_Listing'!$G$16:$G$829,BK$15)</f>
        <v>0</v>
      </c>
      <c r="BN166" s="67">
        <f>SUMIFS('N1.3_Project_Listing'!$R$16:$R$829,'N1.3_Project_Listing'!$B$16:$B$829,$B166,'N1.3_Project_Listing'!$D$16:$D$829,$B141,'N1.3_Project_Listing'!$J$16:$J$829,BN$16,'N1.3_Project_Listing'!$G$16:$G$829,BK$15)</f>
        <v>0</v>
      </c>
      <c r="BO166" s="67">
        <f>SUMIFS('N1.3_Project_Listing'!$R$16:$R$829,'N1.3_Project_Listing'!$B$16:$B$829,$B166,'N1.3_Project_Listing'!$D$16:$D$829,$B141,'N1.3_Project_Listing'!$J$16:$J$829,BO$16,'N1.3_Project_Listing'!$G$16:$G$829,BK$15)</f>
        <v>0</v>
      </c>
      <c r="BP166" s="67">
        <f>SUMIFS('N1.3_Project_Listing'!$R$16:$R$829,'N1.3_Project_Listing'!$B$16:$B$829,$B166,'N1.3_Project_Listing'!$D$16:$D$829,$B141,'N1.3_Project_Listing'!$J$16:$J$829,BP$16,'N1.3_Project_Listing'!$G$16:$G$829,BK$15)</f>
        <v>0</v>
      </c>
      <c r="BQ166" s="63">
        <f t="shared" si="247"/>
        <v>0</v>
      </c>
      <c r="BR166" s="116" t="s">
        <v>441</v>
      </c>
      <c r="BS166" s="67">
        <f>SUMIFS('N1.3_Project_Listing'!$P$16:$P$829,'N1.3_Project_Listing'!$B$16:$B$829,$B166,'N1.3_Project_Listing'!$D$16:$D$829,$B141,'N1.3_Project_Listing'!$J$16:$J$829,BS$16,'N1.3_Project_Listing'!$G$16:$G$829,BK$15)</f>
        <v>0</v>
      </c>
      <c r="BT166" s="67">
        <f>SUMIFS('N1.3_Project_Listing'!$P$16:$P$829,'N1.3_Project_Listing'!$B$16:$B$829,$B166,'N1.3_Project_Listing'!$D$16:$D$829,$B141,'N1.3_Project_Listing'!$J$16:$J$829,BT$16,'N1.3_Project_Listing'!$G$16:$G$829,BK$15)</f>
        <v>0</v>
      </c>
      <c r="BU166" s="67">
        <f>SUMIFS('N1.3_Project_Listing'!$P$16:$P$829,'N1.3_Project_Listing'!$B$16:$B$829,$B166,'N1.3_Project_Listing'!$D$16:$D$829,$B141,'N1.3_Project_Listing'!$J$16:$J$829,BU$16,'N1.3_Project_Listing'!$G$16:$G$829,BK$15)</f>
        <v>0</v>
      </c>
      <c r="BV166" s="67">
        <f>SUMIFS('N1.3_Project_Listing'!$P$16:$P$829,'N1.3_Project_Listing'!$B$16:$B$829,$B166,'N1.3_Project_Listing'!$D$16:$D$829,$B141,'N1.3_Project_Listing'!$J$16:$J$829,BV$16,'N1.3_Project_Listing'!$G$16:$G$829,BK$15)</f>
        <v>0</v>
      </c>
      <c r="BW166" s="67">
        <f>SUMIFS('N1.3_Project_Listing'!$P$16:$P$829,'N1.3_Project_Listing'!$B$16:$B$829,$B166,'N1.3_Project_Listing'!$D$16:$D$829,$B141,'N1.3_Project_Listing'!$J$16:$J$829,BW$16,'N1.3_Project_Listing'!$G$16:$G$829,BK$15)</f>
        <v>0</v>
      </c>
      <c r="BX166" s="63">
        <f t="shared" si="248"/>
        <v>0</v>
      </c>
    </row>
    <row r="167" spans="2:76" hidden="1">
      <c r="B167" s="132" t="str">
        <f t="shared" si="249"/>
        <v>No entry required</v>
      </c>
      <c r="C167" s="158" t="str">
        <f t="shared" si="249"/>
        <v>-</v>
      </c>
      <c r="D167" s="63">
        <f t="shared" si="225"/>
        <v>0</v>
      </c>
      <c r="E167" s="63">
        <f t="shared" si="226"/>
        <v>0</v>
      </c>
      <c r="F167" s="63">
        <f t="shared" si="227"/>
        <v>0</v>
      </c>
      <c r="G167" s="63">
        <f t="shared" si="228"/>
        <v>0</v>
      </c>
      <c r="H167" s="63">
        <f t="shared" si="229"/>
        <v>0</v>
      </c>
      <c r="I167" s="63">
        <f t="shared" si="239"/>
        <v>0</v>
      </c>
      <c r="J167" s="116" t="s">
        <v>441</v>
      </c>
      <c r="K167" s="63">
        <f t="shared" si="230"/>
        <v>0</v>
      </c>
      <c r="L167" s="63">
        <f t="shared" si="231"/>
        <v>0</v>
      </c>
      <c r="M167" s="63">
        <f t="shared" si="232"/>
        <v>0</v>
      </c>
      <c r="N167" s="63">
        <f t="shared" si="233"/>
        <v>0</v>
      </c>
      <c r="O167" s="63">
        <f t="shared" si="234"/>
        <v>0</v>
      </c>
      <c r="P167" s="63">
        <f t="shared" si="240"/>
        <v>0</v>
      </c>
      <c r="R167" s="158" t="str">
        <f t="shared" si="235"/>
        <v>-</v>
      </c>
      <c r="S167" s="67">
        <f>SUMIFS('N1.3_Project_Listing'!$R$16:$R$829,'N1.3_Project_Listing'!$B$16:$B$829,$B167,'N1.3_Project_Listing'!$D$16:$D$829,$B141,'N1.3_Project_Listing'!$J$16:$J$829,S$16,'N1.3_Project_Listing'!$G$16:$G$829,R$15)</f>
        <v>0</v>
      </c>
      <c r="T167" s="67">
        <f>SUMIFS('N1.3_Project_Listing'!$R$16:$R$829,'N1.3_Project_Listing'!$B$16:$B$829,$B167,'N1.3_Project_Listing'!$D$16:$D$829,$B141,'N1.3_Project_Listing'!$J$16:$J$829,T$16,'N1.3_Project_Listing'!$G$16:$G$829,R$15)</f>
        <v>0</v>
      </c>
      <c r="U167" s="67">
        <f>SUMIFS('N1.3_Project_Listing'!$R$16:$R$829,'N1.3_Project_Listing'!$B$16:$B$829,$B167,'N1.3_Project_Listing'!$D$16:$D$829,$B141,'N1.3_Project_Listing'!$J$16:$J$829,U$16,'N1.3_Project_Listing'!$G$16:$G$829,R$15)</f>
        <v>0</v>
      </c>
      <c r="V167" s="67">
        <f>SUMIFS('N1.3_Project_Listing'!$R$16:$R$829,'N1.3_Project_Listing'!$B$16:$B$829,$B167,'N1.3_Project_Listing'!$D$16:$D$829,$B141,'N1.3_Project_Listing'!$J$16:$J$829,V$16,'N1.3_Project_Listing'!$G$16:$G$829,R$15)</f>
        <v>0</v>
      </c>
      <c r="W167" s="67">
        <f>SUMIFS('N1.3_Project_Listing'!$R$16:$R$829,'N1.3_Project_Listing'!$B$16:$B$829,$B167,'N1.3_Project_Listing'!$D$16:$D$829,$B141,'N1.3_Project_Listing'!$J$16:$J$829,W$16,'N1.3_Project_Listing'!$G$16:$G$829,R$15)</f>
        <v>0</v>
      </c>
      <c r="X167" s="63">
        <f t="shared" si="241"/>
        <v>0</v>
      </c>
      <c r="Y167" s="116" t="s">
        <v>441</v>
      </c>
      <c r="Z167" s="67">
        <f>SUMIFS('N1.3_Project_Listing'!$P$16:$P$829,'N1.3_Project_Listing'!$B$16:$B$829,$B167,'N1.3_Project_Listing'!$D$16:$D$829,$B141,'N1.3_Project_Listing'!$J$16:$J$829,Z$16,'N1.3_Project_Listing'!$G$16:$G$829,R$15)</f>
        <v>0</v>
      </c>
      <c r="AA167" s="67">
        <f>SUMIFS('N1.3_Project_Listing'!$P$16:$P$829,'N1.3_Project_Listing'!$B$16:$B$829,$B167,'N1.3_Project_Listing'!$D$16:$D$829,$B141,'N1.3_Project_Listing'!$J$16:$J$829,AA$16,'N1.3_Project_Listing'!$G$16:$G$829,R$15)</f>
        <v>0</v>
      </c>
      <c r="AB167" s="67">
        <f>SUMIFS('N1.3_Project_Listing'!$P$16:$P$829,'N1.3_Project_Listing'!$B$16:$B$829,$B167,'N1.3_Project_Listing'!$D$16:$D$829,$B141,'N1.3_Project_Listing'!$J$16:$J$829,AB$16,'N1.3_Project_Listing'!$G$16:$G$829,R$15)</f>
        <v>0</v>
      </c>
      <c r="AC167" s="67">
        <f>SUMIFS('N1.3_Project_Listing'!$P$16:$P$829,'N1.3_Project_Listing'!$B$16:$B$829,$B167,'N1.3_Project_Listing'!$D$16:$D$829,$B141,'N1.3_Project_Listing'!$J$16:$J$829,AC$16,'N1.3_Project_Listing'!$G$16:$G$829,R$15)</f>
        <v>0</v>
      </c>
      <c r="AD167" s="67">
        <f>SUMIFS('N1.3_Project_Listing'!$P$16:$P$829,'N1.3_Project_Listing'!$B$16:$B$829,$B167,'N1.3_Project_Listing'!$D$16:$D$829,$B141,'N1.3_Project_Listing'!$J$16:$J$829,AD$16,'N1.3_Project_Listing'!$G$16:$G$829,R$15)</f>
        <v>0</v>
      </c>
      <c r="AE167" s="63">
        <f t="shared" si="242"/>
        <v>0</v>
      </c>
      <c r="AG167" s="158" t="str">
        <f t="shared" si="236"/>
        <v>-</v>
      </c>
      <c r="AH167" s="67">
        <f>SUMIFS('N1.3_Project_Listing'!$R$16:$R$829,'N1.3_Project_Listing'!$B$16:$B$829,$B167,'N1.3_Project_Listing'!$D$16:$D$829,$B141,'N1.3_Project_Listing'!$J$16:$J$829,AH$16,'N1.3_Project_Listing'!$G$16:$G$829,AG$15)</f>
        <v>0</v>
      </c>
      <c r="AI167" s="67">
        <f>SUMIFS('N1.3_Project_Listing'!$R$16:$R$829,'N1.3_Project_Listing'!$B$16:$B$829,$B167,'N1.3_Project_Listing'!$D$16:$D$829,$B141,'N1.3_Project_Listing'!$J$16:$J$829,AI$16,'N1.3_Project_Listing'!$G$16:$G$829,AG$15)</f>
        <v>0</v>
      </c>
      <c r="AJ167" s="67">
        <f>SUMIFS('N1.3_Project_Listing'!$R$16:$R$829,'N1.3_Project_Listing'!$B$16:$B$829,$B167,'N1.3_Project_Listing'!$D$16:$D$829,$B141,'N1.3_Project_Listing'!$J$16:$J$829,AJ$16,'N1.3_Project_Listing'!$G$16:$G$829,AG$15)</f>
        <v>0</v>
      </c>
      <c r="AK167" s="67">
        <f>SUMIFS('N1.3_Project_Listing'!$R$16:$R$829,'N1.3_Project_Listing'!$B$16:$B$829,$B167,'N1.3_Project_Listing'!$D$16:$D$829,$B141,'N1.3_Project_Listing'!$J$16:$J$829,AK$16,'N1.3_Project_Listing'!$G$16:$G$829,AG$15)</f>
        <v>0</v>
      </c>
      <c r="AL167" s="67">
        <f>SUMIFS('N1.3_Project_Listing'!$R$16:$R$829,'N1.3_Project_Listing'!$B$16:$B$829,$B167,'N1.3_Project_Listing'!$D$16:$D$829,$B141,'N1.3_Project_Listing'!$J$16:$J$829,AL$16,'N1.3_Project_Listing'!$G$16:$G$829,AG$15)</f>
        <v>0</v>
      </c>
      <c r="AM167" s="63">
        <f t="shared" si="243"/>
        <v>0</v>
      </c>
      <c r="AN167" s="116" t="s">
        <v>441</v>
      </c>
      <c r="AO167" s="67">
        <f>SUMIFS('N1.3_Project_Listing'!$P$16:$P$829,'N1.3_Project_Listing'!$B$16:$B$829,$B167,'N1.3_Project_Listing'!$D$16:$D$829,$B141,'N1.3_Project_Listing'!$J$16:$J$829,AO$16,'N1.3_Project_Listing'!$G$16:$G$829,AG$15)</f>
        <v>0</v>
      </c>
      <c r="AP167" s="67">
        <f>SUMIFS('N1.3_Project_Listing'!$P$16:$P$829,'N1.3_Project_Listing'!$B$16:$B$829,$B167,'N1.3_Project_Listing'!$D$16:$D$829,$B141,'N1.3_Project_Listing'!$J$16:$J$829,AP$16,'N1.3_Project_Listing'!$G$16:$G$829,AG$15)</f>
        <v>0</v>
      </c>
      <c r="AQ167" s="67">
        <f>SUMIFS('N1.3_Project_Listing'!$P$16:$P$829,'N1.3_Project_Listing'!$B$16:$B$829,$B167,'N1.3_Project_Listing'!$D$16:$D$829,$B141,'N1.3_Project_Listing'!$J$16:$J$829,AQ$16,'N1.3_Project_Listing'!$G$16:$G$829,AG$15)</f>
        <v>0</v>
      </c>
      <c r="AR167" s="67">
        <f>SUMIFS('N1.3_Project_Listing'!$P$16:$P$829,'N1.3_Project_Listing'!$B$16:$B$829,$B167,'N1.3_Project_Listing'!$D$16:$D$829,$B141,'N1.3_Project_Listing'!$J$16:$J$829,AR$16,'N1.3_Project_Listing'!$G$16:$G$829,AG$15)</f>
        <v>0</v>
      </c>
      <c r="AS167" s="67">
        <f>SUMIFS('N1.3_Project_Listing'!$P$16:$P$829,'N1.3_Project_Listing'!$B$16:$B$829,$B167,'N1.3_Project_Listing'!$D$16:$D$829,$B141,'N1.3_Project_Listing'!$J$16:$J$829,AS$16,'N1.3_Project_Listing'!$G$16:$G$829,AG$15)</f>
        <v>0</v>
      </c>
      <c r="AT167" s="63">
        <f t="shared" si="244"/>
        <v>0</v>
      </c>
      <c r="AV167" s="158" t="str">
        <f t="shared" si="237"/>
        <v>-</v>
      </c>
      <c r="AW167" s="67">
        <f>SUMIFS('N1.3_Project_Listing'!$R$16:$R$829,'N1.3_Project_Listing'!$B$16:$B$829,$B167,'N1.3_Project_Listing'!$D$16:$D$829,$B141,'N1.3_Project_Listing'!$J$16:$J$829,AW$16,'N1.3_Project_Listing'!$G$16:$G$829,AV$15)</f>
        <v>0</v>
      </c>
      <c r="AX167" s="67">
        <f>SUMIFS('N1.3_Project_Listing'!$R$16:$R$829,'N1.3_Project_Listing'!$B$16:$B$829,$B167,'N1.3_Project_Listing'!$D$16:$D$829,$B141,'N1.3_Project_Listing'!$J$16:$J$829,AX$16,'N1.3_Project_Listing'!$G$16:$G$829,AV$15)</f>
        <v>0</v>
      </c>
      <c r="AY167" s="67">
        <f>SUMIFS('N1.3_Project_Listing'!$R$16:$R$829,'N1.3_Project_Listing'!$B$16:$B$829,$B167,'N1.3_Project_Listing'!$D$16:$D$829,$B141,'N1.3_Project_Listing'!$J$16:$J$829,AY$16,'N1.3_Project_Listing'!$G$16:$G$829,AV$15)</f>
        <v>0</v>
      </c>
      <c r="AZ167" s="67">
        <f>SUMIFS('N1.3_Project_Listing'!$R$16:$R$829,'N1.3_Project_Listing'!$B$16:$B$829,$B167,'N1.3_Project_Listing'!$D$16:$D$829,$B141,'N1.3_Project_Listing'!$J$16:$J$829,AZ$16,'N1.3_Project_Listing'!$G$16:$G$829,AV$15)</f>
        <v>0</v>
      </c>
      <c r="BA167" s="67">
        <f>SUMIFS('N1.3_Project_Listing'!$R$16:$R$829,'N1.3_Project_Listing'!$B$16:$B$829,$B167,'N1.3_Project_Listing'!$D$16:$D$829,$B141,'N1.3_Project_Listing'!$J$16:$J$829,BA$16,'N1.3_Project_Listing'!$G$16:$G$829,AV$15)</f>
        <v>0</v>
      </c>
      <c r="BB167" s="63">
        <f t="shared" si="245"/>
        <v>0</v>
      </c>
      <c r="BC167" s="116" t="s">
        <v>441</v>
      </c>
      <c r="BD167" s="67">
        <f>SUMIFS('N1.3_Project_Listing'!$P$16:$P$829,'N1.3_Project_Listing'!$B$16:$B$829,$B167,'N1.3_Project_Listing'!$D$16:$D$829,$B141,'N1.3_Project_Listing'!$J$16:$J$829,BD$16,'N1.3_Project_Listing'!$G$16:$G$829,AV$15)</f>
        <v>0</v>
      </c>
      <c r="BE167" s="67">
        <f>SUMIFS('N1.3_Project_Listing'!$P$16:$P$829,'N1.3_Project_Listing'!$B$16:$B$829,$B167,'N1.3_Project_Listing'!$D$16:$D$829,$B141,'N1.3_Project_Listing'!$J$16:$J$829,BE$16,'N1.3_Project_Listing'!$G$16:$G$829,AV$15)</f>
        <v>0</v>
      </c>
      <c r="BF167" s="67">
        <f>SUMIFS('N1.3_Project_Listing'!$P$16:$P$829,'N1.3_Project_Listing'!$B$16:$B$829,$B167,'N1.3_Project_Listing'!$D$16:$D$829,$B141,'N1.3_Project_Listing'!$J$16:$J$829,BF$16,'N1.3_Project_Listing'!$G$16:$G$829,AV$15)</f>
        <v>0</v>
      </c>
      <c r="BG167" s="67">
        <f>SUMIFS('N1.3_Project_Listing'!$P$16:$P$829,'N1.3_Project_Listing'!$B$16:$B$829,$B167,'N1.3_Project_Listing'!$D$16:$D$829,$B141,'N1.3_Project_Listing'!$J$16:$J$829,BG$16,'N1.3_Project_Listing'!$G$16:$G$829,AV$15)</f>
        <v>0</v>
      </c>
      <c r="BH167" s="67">
        <f>SUMIFS('N1.3_Project_Listing'!$P$16:$P$829,'N1.3_Project_Listing'!$B$16:$B$829,$B167,'N1.3_Project_Listing'!$D$16:$D$829,$B141,'N1.3_Project_Listing'!$J$16:$J$829,BH$16,'N1.3_Project_Listing'!$G$16:$G$829,AV$15)</f>
        <v>0</v>
      </c>
      <c r="BI167" s="63">
        <f t="shared" si="246"/>
        <v>0</v>
      </c>
      <c r="BK167" s="158" t="str">
        <f t="shared" si="238"/>
        <v>-</v>
      </c>
      <c r="BL167" s="67">
        <f>SUMIFS('N1.3_Project_Listing'!$R$16:$R$829,'N1.3_Project_Listing'!$B$16:$B$829,$B167,'N1.3_Project_Listing'!$D$16:$D$829,$B141,'N1.3_Project_Listing'!$J$16:$J$829,BL$16,'N1.3_Project_Listing'!$G$16:$G$829,BK$15)</f>
        <v>0</v>
      </c>
      <c r="BM167" s="67">
        <f>SUMIFS('N1.3_Project_Listing'!$R$16:$R$829,'N1.3_Project_Listing'!$B$16:$B$829,$B167,'N1.3_Project_Listing'!$D$16:$D$829,$B141,'N1.3_Project_Listing'!$J$16:$J$829,BM$16,'N1.3_Project_Listing'!$G$16:$G$829,BK$15)</f>
        <v>0</v>
      </c>
      <c r="BN167" s="67">
        <f>SUMIFS('N1.3_Project_Listing'!$R$16:$R$829,'N1.3_Project_Listing'!$B$16:$B$829,$B167,'N1.3_Project_Listing'!$D$16:$D$829,$B141,'N1.3_Project_Listing'!$J$16:$J$829,BN$16,'N1.3_Project_Listing'!$G$16:$G$829,BK$15)</f>
        <v>0</v>
      </c>
      <c r="BO167" s="67">
        <f>SUMIFS('N1.3_Project_Listing'!$R$16:$R$829,'N1.3_Project_Listing'!$B$16:$B$829,$B167,'N1.3_Project_Listing'!$D$16:$D$829,$B141,'N1.3_Project_Listing'!$J$16:$J$829,BO$16,'N1.3_Project_Listing'!$G$16:$G$829,BK$15)</f>
        <v>0</v>
      </c>
      <c r="BP167" s="67">
        <f>SUMIFS('N1.3_Project_Listing'!$R$16:$R$829,'N1.3_Project_Listing'!$B$16:$B$829,$B167,'N1.3_Project_Listing'!$D$16:$D$829,$B141,'N1.3_Project_Listing'!$J$16:$J$829,BP$16,'N1.3_Project_Listing'!$G$16:$G$829,BK$15)</f>
        <v>0</v>
      </c>
      <c r="BQ167" s="63">
        <f t="shared" si="247"/>
        <v>0</v>
      </c>
      <c r="BR167" s="116" t="s">
        <v>441</v>
      </c>
      <c r="BS167" s="67">
        <f>SUMIFS('N1.3_Project_Listing'!$P$16:$P$829,'N1.3_Project_Listing'!$B$16:$B$829,$B167,'N1.3_Project_Listing'!$D$16:$D$829,$B141,'N1.3_Project_Listing'!$J$16:$J$829,BS$16,'N1.3_Project_Listing'!$G$16:$G$829,BK$15)</f>
        <v>0</v>
      </c>
      <c r="BT167" s="67">
        <f>SUMIFS('N1.3_Project_Listing'!$P$16:$P$829,'N1.3_Project_Listing'!$B$16:$B$829,$B167,'N1.3_Project_Listing'!$D$16:$D$829,$B141,'N1.3_Project_Listing'!$J$16:$J$829,BT$16,'N1.3_Project_Listing'!$G$16:$G$829,BK$15)</f>
        <v>0</v>
      </c>
      <c r="BU167" s="67">
        <f>SUMIFS('N1.3_Project_Listing'!$P$16:$P$829,'N1.3_Project_Listing'!$B$16:$B$829,$B167,'N1.3_Project_Listing'!$D$16:$D$829,$B141,'N1.3_Project_Listing'!$J$16:$J$829,BU$16,'N1.3_Project_Listing'!$G$16:$G$829,BK$15)</f>
        <v>0</v>
      </c>
      <c r="BV167" s="67">
        <f>SUMIFS('N1.3_Project_Listing'!$P$16:$P$829,'N1.3_Project_Listing'!$B$16:$B$829,$B167,'N1.3_Project_Listing'!$D$16:$D$829,$B141,'N1.3_Project_Listing'!$J$16:$J$829,BV$16,'N1.3_Project_Listing'!$G$16:$G$829,BK$15)</f>
        <v>0</v>
      </c>
      <c r="BW167" s="67">
        <f>SUMIFS('N1.3_Project_Listing'!$P$16:$P$829,'N1.3_Project_Listing'!$B$16:$B$829,$B167,'N1.3_Project_Listing'!$D$16:$D$829,$B141,'N1.3_Project_Listing'!$J$16:$J$829,BW$16,'N1.3_Project_Listing'!$G$16:$G$829,BK$15)</f>
        <v>0</v>
      </c>
      <c r="BX167" s="63">
        <f t="shared" si="248"/>
        <v>0</v>
      </c>
    </row>
    <row r="168" spans="2:76" hidden="1">
      <c r="B168" s="132" t="str">
        <f t="shared" si="249"/>
        <v>No entry required</v>
      </c>
      <c r="C168" s="158" t="str">
        <f t="shared" si="249"/>
        <v>-</v>
      </c>
      <c r="D168" s="63">
        <f t="shared" si="225"/>
        <v>0</v>
      </c>
      <c r="E168" s="63">
        <f t="shared" si="226"/>
        <v>0</v>
      </c>
      <c r="F168" s="63">
        <f t="shared" si="227"/>
        <v>0</v>
      </c>
      <c r="G168" s="63">
        <f t="shared" si="228"/>
        <v>0</v>
      </c>
      <c r="H168" s="63">
        <f t="shared" si="229"/>
        <v>0</v>
      </c>
      <c r="I168" s="63">
        <f t="shared" si="239"/>
        <v>0</v>
      </c>
      <c r="J168" s="116" t="s">
        <v>441</v>
      </c>
      <c r="K168" s="63">
        <f t="shared" si="230"/>
        <v>0</v>
      </c>
      <c r="L168" s="63">
        <f t="shared" si="231"/>
        <v>0</v>
      </c>
      <c r="M168" s="63">
        <f t="shared" si="232"/>
        <v>0</v>
      </c>
      <c r="N168" s="63">
        <f t="shared" si="233"/>
        <v>0</v>
      </c>
      <c r="O168" s="63">
        <f t="shared" si="234"/>
        <v>0</v>
      </c>
      <c r="P168" s="63">
        <f t="shared" si="240"/>
        <v>0</v>
      </c>
      <c r="R168" s="158" t="str">
        <f t="shared" si="235"/>
        <v>-</v>
      </c>
      <c r="S168" s="67">
        <f>SUMIFS('N1.3_Project_Listing'!$R$16:$R$829,'N1.3_Project_Listing'!$B$16:$B$829,$B168,'N1.3_Project_Listing'!$D$16:$D$829,$B141,'N1.3_Project_Listing'!$J$16:$J$829,S$16,'N1.3_Project_Listing'!$G$16:$G$829,R$15)</f>
        <v>0</v>
      </c>
      <c r="T168" s="67">
        <f>SUMIFS('N1.3_Project_Listing'!$R$16:$R$829,'N1.3_Project_Listing'!$B$16:$B$829,$B168,'N1.3_Project_Listing'!$D$16:$D$829,$B141,'N1.3_Project_Listing'!$J$16:$J$829,T$16,'N1.3_Project_Listing'!$G$16:$G$829,R$15)</f>
        <v>0</v>
      </c>
      <c r="U168" s="67">
        <f>SUMIFS('N1.3_Project_Listing'!$R$16:$R$829,'N1.3_Project_Listing'!$B$16:$B$829,$B168,'N1.3_Project_Listing'!$D$16:$D$829,$B141,'N1.3_Project_Listing'!$J$16:$J$829,U$16,'N1.3_Project_Listing'!$G$16:$G$829,R$15)</f>
        <v>0</v>
      </c>
      <c r="V168" s="67">
        <f>SUMIFS('N1.3_Project_Listing'!$R$16:$R$829,'N1.3_Project_Listing'!$B$16:$B$829,$B168,'N1.3_Project_Listing'!$D$16:$D$829,$B141,'N1.3_Project_Listing'!$J$16:$J$829,V$16,'N1.3_Project_Listing'!$G$16:$G$829,R$15)</f>
        <v>0</v>
      </c>
      <c r="W168" s="67">
        <f>SUMIFS('N1.3_Project_Listing'!$R$16:$R$829,'N1.3_Project_Listing'!$B$16:$B$829,$B168,'N1.3_Project_Listing'!$D$16:$D$829,$B141,'N1.3_Project_Listing'!$J$16:$J$829,W$16,'N1.3_Project_Listing'!$G$16:$G$829,R$15)</f>
        <v>0</v>
      </c>
      <c r="X168" s="63">
        <f t="shared" si="241"/>
        <v>0</v>
      </c>
      <c r="Y168" s="116" t="s">
        <v>441</v>
      </c>
      <c r="Z168" s="67">
        <f>SUMIFS('N1.3_Project_Listing'!$P$16:$P$829,'N1.3_Project_Listing'!$B$16:$B$829,$B168,'N1.3_Project_Listing'!$D$16:$D$829,$B141,'N1.3_Project_Listing'!$J$16:$J$829,Z$16,'N1.3_Project_Listing'!$G$16:$G$829,R$15)</f>
        <v>0</v>
      </c>
      <c r="AA168" s="67">
        <f>SUMIFS('N1.3_Project_Listing'!$P$16:$P$829,'N1.3_Project_Listing'!$B$16:$B$829,$B168,'N1.3_Project_Listing'!$D$16:$D$829,$B141,'N1.3_Project_Listing'!$J$16:$J$829,AA$16,'N1.3_Project_Listing'!$G$16:$G$829,R$15)</f>
        <v>0</v>
      </c>
      <c r="AB168" s="67">
        <f>SUMIFS('N1.3_Project_Listing'!$P$16:$P$829,'N1.3_Project_Listing'!$B$16:$B$829,$B168,'N1.3_Project_Listing'!$D$16:$D$829,$B141,'N1.3_Project_Listing'!$J$16:$J$829,AB$16,'N1.3_Project_Listing'!$G$16:$G$829,R$15)</f>
        <v>0</v>
      </c>
      <c r="AC168" s="67">
        <f>SUMIFS('N1.3_Project_Listing'!$P$16:$P$829,'N1.3_Project_Listing'!$B$16:$B$829,$B168,'N1.3_Project_Listing'!$D$16:$D$829,$B141,'N1.3_Project_Listing'!$J$16:$J$829,AC$16,'N1.3_Project_Listing'!$G$16:$G$829,R$15)</f>
        <v>0</v>
      </c>
      <c r="AD168" s="67">
        <f>SUMIFS('N1.3_Project_Listing'!$P$16:$P$829,'N1.3_Project_Listing'!$B$16:$B$829,$B168,'N1.3_Project_Listing'!$D$16:$D$829,$B141,'N1.3_Project_Listing'!$J$16:$J$829,AD$16,'N1.3_Project_Listing'!$G$16:$G$829,R$15)</f>
        <v>0</v>
      </c>
      <c r="AE168" s="63">
        <f t="shared" si="242"/>
        <v>0</v>
      </c>
      <c r="AG168" s="158" t="str">
        <f t="shared" si="236"/>
        <v>-</v>
      </c>
      <c r="AH168" s="67">
        <f>SUMIFS('N1.3_Project_Listing'!$R$16:$R$829,'N1.3_Project_Listing'!$B$16:$B$829,$B168,'N1.3_Project_Listing'!$D$16:$D$829,$B141,'N1.3_Project_Listing'!$J$16:$J$829,AH$16,'N1.3_Project_Listing'!$G$16:$G$829,AG$15)</f>
        <v>0</v>
      </c>
      <c r="AI168" s="67">
        <f>SUMIFS('N1.3_Project_Listing'!$R$16:$R$829,'N1.3_Project_Listing'!$B$16:$B$829,$B168,'N1.3_Project_Listing'!$D$16:$D$829,$B141,'N1.3_Project_Listing'!$J$16:$J$829,AI$16,'N1.3_Project_Listing'!$G$16:$G$829,AG$15)</f>
        <v>0</v>
      </c>
      <c r="AJ168" s="67">
        <f>SUMIFS('N1.3_Project_Listing'!$R$16:$R$829,'N1.3_Project_Listing'!$B$16:$B$829,$B168,'N1.3_Project_Listing'!$D$16:$D$829,$B141,'N1.3_Project_Listing'!$J$16:$J$829,AJ$16,'N1.3_Project_Listing'!$G$16:$G$829,AG$15)</f>
        <v>0</v>
      </c>
      <c r="AK168" s="67">
        <f>SUMIFS('N1.3_Project_Listing'!$R$16:$R$829,'N1.3_Project_Listing'!$B$16:$B$829,$B168,'N1.3_Project_Listing'!$D$16:$D$829,$B141,'N1.3_Project_Listing'!$J$16:$J$829,AK$16,'N1.3_Project_Listing'!$G$16:$G$829,AG$15)</f>
        <v>0</v>
      </c>
      <c r="AL168" s="67">
        <f>SUMIFS('N1.3_Project_Listing'!$R$16:$R$829,'N1.3_Project_Listing'!$B$16:$B$829,$B168,'N1.3_Project_Listing'!$D$16:$D$829,$B141,'N1.3_Project_Listing'!$J$16:$J$829,AL$16,'N1.3_Project_Listing'!$G$16:$G$829,AG$15)</f>
        <v>0</v>
      </c>
      <c r="AM168" s="63">
        <f t="shared" si="243"/>
        <v>0</v>
      </c>
      <c r="AN168" s="116" t="s">
        <v>441</v>
      </c>
      <c r="AO168" s="67">
        <f>SUMIFS('N1.3_Project_Listing'!$P$16:$P$829,'N1.3_Project_Listing'!$B$16:$B$829,$B168,'N1.3_Project_Listing'!$D$16:$D$829,$B141,'N1.3_Project_Listing'!$J$16:$J$829,AO$16,'N1.3_Project_Listing'!$G$16:$G$829,AG$15)</f>
        <v>0</v>
      </c>
      <c r="AP168" s="67">
        <f>SUMIFS('N1.3_Project_Listing'!$P$16:$P$829,'N1.3_Project_Listing'!$B$16:$B$829,$B168,'N1.3_Project_Listing'!$D$16:$D$829,$B141,'N1.3_Project_Listing'!$J$16:$J$829,AP$16,'N1.3_Project_Listing'!$G$16:$G$829,AG$15)</f>
        <v>0</v>
      </c>
      <c r="AQ168" s="67">
        <f>SUMIFS('N1.3_Project_Listing'!$P$16:$P$829,'N1.3_Project_Listing'!$B$16:$B$829,$B168,'N1.3_Project_Listing'!$D$16:$D$829,$B141,'N1.3_Project_Listing'!$J$16:$J$829,AQ$16,'N1.3_Project_Listing'!$G$16:$G$829,AG$15)</f>
        <v>0</v>
      </c>
      <c r="AR168" s="67">
        <f>SUMIFS('N1.3_Project_Listing'!$P$16:$P$829,'N1.3_Project_Listing'!$B$16:$B$829,$B168,'N1.3_Project_Listing'!$D$16:$D$829,$B141,'N1.3_Project_Listing'!$J$16:$J$829,AR$16,'N1.3_Project_Listing'!$G$16:$G$829,AG$15)</f>
        <v>0</v>
      </c>
      <c r="AS168" s="67">
        <f>SUMIFS('N1.3_Project_Listing'!$P$16:$P$829,'N1.3_Project_Listing'!$B$16:$B$829,$B168,'N1.3_Project_Listing'!$D$16:$D$829,$B141,'N1.3_Project_Listing'!$J$16:$J$829,AS$16,'N1.3_Project_Listing'!$G$16:$G$829,AG$15)</f>
        <v>0</v>
      </c>
      <c r="AT168" s="63">
        <f t="shared" si="244"/>
        <v>0</v>
      </c>
      <c r="AV168" s="158" t="str">
        <f t="shared" si="237"/>
        <v>-</v>
      </c>
      <c r="AW168" s="67">
        <f>SUMIFS('N1.3_Project_Listing'!$R$16:$R$829,'N1.3_Project_Listing'!$B$16:$B$829,$B168,'N1.3_Project_Listing'!$D$16:$D$829,$B141,'N1.3_Project_Listing'!$J$16:$J$829,AW$16,'N1.3_Project_Listing'!$G$16:$G$829,AV$15)</f>
        <v>0</v>
      </c>
      <c r="AX168" s="67">
        <f>SUMIFS('N1.3_Project_Listing'!$R$16:$R$829,'N1.3_Project_Listing'!$B$16:$B$829,$B168,'N1.3_Project_Listing'!$D$16:$D$829,$B141,'N1.3_Project_Listing'!$J$16:$J$829,AX$16,'N1.3_Project_Listing'!$G$16:$G$829,AV$15)</f>
        <v>0</v>
      </c>
      <c r="AY168" s="67">
        <f>SUMIFS('N1.3_Project_Listing'!$R$16:$R$829,'N1.3_Project_Listing'!$B$16:$B$829,$B168,'N1.3_Project_Listing'!$D$16:$D$829,$B141,'N1.3_Project_Listing'!$J$16:$J$829,AY$16,'N1.3_Project_Listing'!$G$16:$G$829,AV$15)</f>
        <v>0</v>
      </c>
      <c r="AZ168" s="67">
        <f>SUMIFS('N1.3_Project_Listing'!$R$16:$R$829,'N1.3_Project_Listing'!$B$16:$B$829,$B168,'N1.3_Project_Listing'!$D$16:$D$829,$B141,'N1.3_Project_Listing'!$J$16:$J$829,AZ$16,'N1.3_Project_Listing'!$G$16:$G$829,AV$15)</f>
        <v>0</v>
      </c>
      <c r="BA168" s="67">
        <f>SUMIFS('N1.3_Project_Listing'!$R$16:$R$829,'N1.3_Project_Listing'!$B$16:$B$829,$B168,'N1.3_Project_Listing'!$D$16:$D$829,$B141,'N1.3_Project_Listing'!$J$16:$J$829,BA$16,'N1.3_Project_Listing'!$G$16:$G$829,AV$15)</f>
        <v>0</v>
      </c>
      <c r="BB168" s="63">
        <f t="shared" si="245"/>
        <v>0</v>
      </c>
      <c r="BC168" s="116" t="s">
        <v>441</v>
      </c>
      <c r="BD168" s="67">
        <f>SUMIFS('N1.3_Project_Listing'!$P$16:$P$829,'N1.3_Project_Listing'!$B$16:$B$829,$B168,'N1.3_Project_Listing'!$D$16:$D$829,$B141,'N1.3_Project_Listing'!$J$16:$J$829,BD$16,'N1.3_Project_Listing'!$G$16:$G$829,AV$15)</f>
        <v>0</v>
      </c>
      <c r="BE168" s="67">
        <f>SUMIFS('N1.3_Project_Listing'!$P$16:$P$829,'N1.3_Project_Listing'!$B$16:$B$829,$B168,'N1.3_Project_Listing'!$D$16:$D$829,$B141,'N1.3_Project_Listing'!$J$16:$J$829,BE$16,'N1.3_Project_Listing'!$G$16:$G$829,AV$15)</f>
        <v>0</v>
      </c>
      <c r="BF168" s="67">
        <f>SUMIFS('N1.3_Project_Listing'!$P$16:$P$829,'N1.3_Project_Listing'!$B$16:$B$829,$B168,'N1.3_Project_Listing'!$D$16:$D$829,$B141,'N1.3_Project_Listing'!$J$16:$J$829,BF$16,'N1.3_Project_Listing'!$G$16:$G$829,AV$15)</f>
        <v>0</v>
      </c>
      <c r="BG168" s="67">
        <f>SUMIFS('N1.3_Project_Listing'!$P$16:$P$829,'N1.3_Project_Listing'!$B$16:$B$829,$B168,'N1.3_Project_Listing'!$D$16:$D$829,$B141,'N1.3_Project_Listing'!$J$16:$J$829,BG$16,'N1.3_Project_Listing'!$G$16:$G$829,AV$15)</f>
        <v>0</v>
      </c>
      <c r="BH168" s="67">
        <f>SUMIFS('N1.3_Project_Listing'!$P$16:$P$829,'N1.3_Project_Listing'!$B$16:$B$829,$B168,'N1.3_Project_Listing'!$D$16:$D$829,$B141,'N1.3_Project_Listing'!$J$16:$J$829,BH$16,'N1.3_Project_Listing'!$G$16:$G$829,AV$15)</f>
        <v>0</v>
      </c>
      <c r="BI168" s="63">
        <f t="shared" si="246"/>
        <v>0</v>
      </c>
      <c r="BK168" s="158" t="str">
        <f t="shared" si="238"/>
        <v>-</v>
      </c>
      <c r="BL168" s="67">
        <f>SUMIFS('N1.3_Project_Listing'!$R$16:$R$829,'N1.3_Project_Listing'!$B$16:$B$829,$B168,'N1.3_Project_Listing'!$D$16:$D$829,$B141,'N1.3_Project_Listing'!$J$16:$J$829,BL$16,'N1.3_Project_Listing'!$G$16:$G$829,BK$15)</f>
        <v>0</v>
      </c>
      <c r="BM168" s="67">
        <f>SUMIFS('N1.3_Project_Listing'!$R$16:$R$829,'N1.3_Project_Listing'!$B$16:$B$829,$B168,'N1.3_Project_Listing'!$D$16:$D$829,$B141,'N1.3_Project_Listing'!$J$16:$J$829,BM$16,'N1.3_Project_Listing'!$G$16:$G$829,BK$15)</f>
        <v>0</v>
      </c>
      <c r="BN168" s="67">
        <f>SUMIFS('N1.3_Project_Listing'!$R$16:$R$829,'N1.3_Project_Listing'!$B$16:$B$829,$B168,'N1.3_Project_Listing'!$D$16:$D$829,$B141,'N1.3_Project_Listing'!$J$16:$J$829,BN$16,'N1.3_Project_Listing'!$G$16:$G$829,BK$15)</f>
        <v>0</v>
      </c>
      <c r="BO168" s="67">
        <f>SUMIFS('N1.3_Project_Listing'!$R$16:$R$829,'N1.3_Project_Listing'!$B$16:$B$829,$B168,'N1.3_Project_Listing'!$D$16:$D$829,$B141,'N1.3_Project_Listing'!$J$16:$J$829,BO$16,'N1.3_Project_Listing'!$G$16:$G$829,BK$15)</f>
        <v>0</v>
      </c>
      <c r="BP168" s="67">
        <f>SUMIFS('N1.3_Project_Listing'!$R$16:$R$829,'N1.3_Project_Listing'!$B$16:$B$829,$B168,'N1.3_Project_Listing'!$D$16:$D$829,$B141,'N1.3_Project_Listing'!$J$16:$J$829,BP$16,'N1.3_Project_Listing'!$G$16:$G$829,BK$15)</f>
        <v>0</v>
      </c>
      <c r="BQ168" s="63">
        <f t="shared" si="247"/>
        <v>0</v>
      </c>
      <c r="BR168" s="116" t="s">
        <v>441</v>
      </c>
      <c r="BS168" s="67">
        <f>SUMIFS('N1.3_Project_Listing'!$P$16:$P$829,'N1.3_Project_Listing'!$B$16:$B$829,$B168,'N1.3_Project_Listing'!$D$16:$D$829,$B141,'N1.3_Project_Listing'!$J$16:$J$829,BS$16,'N1.3_Project_Listing'!$G$16:$G$829,BK$15)</f>
        <v>0</v>
      </c>
      <c r="BT168" s="67">
        <f>SUMIFS('N1.3_Project_Listing'!$P$16:$P$829,'N1.3_Project_Listing'!$B$16:$B$829,$B168,'N1.3_Project_Listing'!$D$16:$D$829,$B141,'N1.3_Project_Listing'!$J$16:$J$829,BT$16,'N1.3_Project_Listing'!$G$16:$G$829,BK$15)</f>
        <v>0</v>
      </c>
      <c r="BU168" s="67">
        <f>SUMIFS('N1.3_Project_Listing'!$P$16:$P$829,'N1.3_Project_Listing'!$B$16:$B$829,$B168,'N1.3_Project_Listing'!$D$16:$D$829,$B141,'N1.3_Project_Listing'!$J$16:$J$829,BU$16,'N1.3_Project_Listing'!$G$16:$G$829,BK$15)</f>
        <v>0</v>
      </c>
      <c r="BV168" s="67">
        <f>SUMIFS('N1.3_Project_Listing'!$P$16:$P$829,'N1.3_Project_Listing'!$B$16:$B$829,$B168,'N1.3_Project_Listing'!$D$16:$D$829,$B141,'N1.3_Project_Listing'!$J$16:$J$829,BV$16,'N1.3_Project_Listing'!$G$16:$G$829,BK$15)</f>
        <v>0</v>
      </c>
      <c r="BW168" s="67">
        <f>SUMIFS('N1.3_Project_Listing'!$P$16:$P$829,'N1.3_Project_Listing'!$B$16:$B$829,$B168,'N1.3_Project_Listing'!$D$16:$D$829,$B141,'N1.3_Project_Listing'!$J$16:$J$829,BW$16,'N1.3_Project_Listing'!$G$16:$G$829,BK$15)</f>
        <v>0</v>
      </c>
      <c r="BX168" s="63">
        <f t="shared" si="248"/>
        <v>0</v>
      </c>
    </row>
    <row r="169" spans="2:76" hidden="1">
      <c r="B169" s="132" t="str">
        <f t="shared" si="249"/>
        <v>No entry required</v>
      </c>
      <c r="C169" s="158" t="str">
        <f t="shared" si="249"/>
        <v>-</v>
      </c>
      <c r="D169" s="63">
        <f t="shared" si="225"/>
        <v>0</v>
      </c>
      <c r="E169" s="63">
        <f t="shared" si="226"/>
        <v>0</v>
      </c>
      <c r="F169" s="63">
        <f t="shared" si="227"/>
        <v>0</v>
      </c>
      <c r="G169" s="63">
        <f t="shared" si="228"/>
        <v>0</v>
      </c>
      <c r="H169" s="63">
        <f t="shared" si="229"/>
        <v>0</v>
      </c>
      <c r="I169" s="63">
        <f t="shared" si="239"/>
        <v>0</v>
      </c>
      <c r="J169" s="116" t="s">
        <v>441</v>
      </c>
      <c r="K169" s="63">
        <f t="shared" si="230"/>
        <v>0</v>
      </c>
      <c r="L169" s="63">
        <f t="shared" si="231"/>
        <v>0</v>
      </c>
      <c r="M169" s="63">
        <f t="shared" si="232"/>
        <v>0</v>
      </c>
      <c r="N169" s="63">
        <f t="shared" si="233"/>
        <v>0</v>
      </c>
      <c r="O169" s="63">
        <f t="shared" si="234"/>
        <v>0</v>
      </c>
      <c r="P169" s="63">
        <f t="shared" si="240"/>
        <v>0</v>
      </c>
      <c r="R169" s="158" t="str">
        <f t="shared" si="235"/>
        <v>-</v>
      </c>
      <c r="S169" s="67">
        <f>SUMIFS('N1.3_Project_Listing'!$R$16:$R$829,'N1.3_Project_Listing'!$B$16:$B$829,$B169,'N1.3_Project_Listing'!$D$16:$D$829,$B141,'N1.3_Project_Listing'!$J$16:$J$829,S$16,'N1.3_Project_Listing'!$G$16:$G$829,R$15)</f>
        <v>0</v>
      </c>
      <c r="T169" s="67">
        <f>SUMIFS('N1.3_Project_Listing'!$R$16:$R$829,'N1.3_Project_Listing'!$B$16:$B$829,$B169,'N1.3_Project_Listing'!$D$16:$D$829,$B141,'N1.3_Project_Listing'!$J$16:$J$829,T$16,'N1.3_Project_Listing'!$G$16:$G$829,R$15)</f>
        <v>0</v>
      </c>
      <c r="U169" s="67">
        <f>SUMIFS('N1.3_Project_Listing'!$R$16:$R$829,'N1.3_Project_Listing'!$B$16:$B$829,$B169,'N1.3_Project_Listing'!$D$16:$D$829,$B141,'N1.3_Project_Listing'!$J$16:$J$829,U$16,'N1.3_Project_Listing'!$G$16:$G$829,R$15)</f>
        <v>0</v>
      </c>
      <c r="V169" s="67">
        <f>SUMIFS('N1.3_Project_Listing'!$R$16:$R$829,'N1.3_Project_Listing'!$B$16:$B$829,$B169,'N1.3_Project_Listing'!$D$16:$D$829,$B141,'N1.3_Project_Listing'!$J$16:$J$829,V$16,'N1.3_Project_Listing'!$G$16:$G$829,R$15)</f>
        <v>0</v>
      </c>
      <c r="W169" s="67">
        <f>SUMIFS('N1.3_Project_Listing'!$R$16:$R$829,'N1.3_Project_Listing'!$B$16:$B$829,$B169,'N1.3_Project_Listing'!$D$16:$D$829,$B141,'N1.3_Project_Listing'!$J$16:$J$829,W$16,'N1.3_Project_Listing'!$G$16:$G$829,R$15)</f>
        <v>0</v>
      </c>
      <c r="X169" s="63">
        <f t="shared" si="241"/>
        <v>0</v>
      </c>
      <c r="Y169" s="116" t="s">
        <v>441</v>
      </c>
      <c r="Z169" s="67">
        <f>SUMIFS('N1.3_Project_Listing'!$P$16:$P$829,'N1.3_Project_Listing'!$B$16:$B$829,$B169,'N1.3_Project_Listing'!$D$16:$D$829,$B141,'N1.3_Project_Listing'!$J$16:$J$829,Z$16,'N1.3_Project_Listing'!$G$16:$G$829,R$15)</f>
        <v>0</v>
      </c>
      <c r="AA169" s="67">
        <f>SUMIFS('N1.3_Project_Listing'!$P$16:$P$829,'N1.3_Project_Listing'!$B$16:$B$829,$B169,'N1.3_Project_Listing'!$D$16:$D$829,$B141,'N1.3_Project_Listing'!$J$16:$J$829,AA$16,'N1.3_Project_Listing'!$G$16:$G$829,R$15)</f>
        <v>0</v>
      </c>
      <c r="AB169" s="67">
        <f>SUMIFS('N1.3_Project_Listing'!$P$16:$P$829,'N1.3_Project_Listing'!$B$16:$B$829,$B169,'N1.3_Project_Listing'!$D$16:$D$829,$B141,'N1.3_Project_Listing'!$J$16:$J$829,AB$16,'N1.3_Project_Listing'!$G$16:$G$829,R$15)</f>
        <v>0</v>
      </c>
      <c r="AC169" s="67">
        <f>SUMIFS('N1.3_Project_Listing'!$P$16:$P$829,'N1.3_Project_Listing'!$B$16:$B$829,$B169,'N1.3_Project_Listing'!$D$16:$D$829,$B141,'N1.3_Project_Listing'!$J$16:$J$829,AC$16,'N1.3_Project_Listing'!$G$16:$G$829,R$15)</f>
        <v>0</v>
      </c>
      <c r="AD169" s="67">
        <f>SUMIFS('N1.3_Project_Listing'!$P$16:$P$829,'N1.3_Project_Listing'!$B$16:$B$829,$B169,'N1.3_Project_Listing'!$D$16:$D$829,$B141,'N1.3_Project_Listing'!$J$16:$J$829,AD$16,'N1.3_Project_Listing'!$G$16:$G$829,R$15)</f>
        <v>0</v>
      </c>
      <c r="AE169" s="63">
        <f t="shared" si="242"/>
        <v>0</v>
      </c>
      <c r="AG169" s="158" t="str">
        <f t="shared" si="236"/>
        <v>-</v>
      </c>
      <c r="AH169" s="67">
        <f>SUMIFS('N1.3_Project_Listing'!$R$16:$R$829,'N1.3_Project_Listing'!$B$16:$B$829,$B169,'N1.3_Project_Listing'!$D$16:$D$829,$B141,'N1.3_Project_Listing'!$J$16:$J$829,AH$16,'N1.3_Project_Listing'!$G$16:$G$829,AG$15)</f>
        <v>0</v>
      </c>
      <c r="AI169" s="67">
        <f>SUMIFS('N1.3_Project_Listing'!$R$16:$R$829,'N1.3_Project_Listing'!$B$16:$B$829,$B169,'N1.3_Project_Listing'!$D$16:$D$829,$B141,'N1.3_Project_Listing'!$J$16:$J$829,AI$16,'N1.3_Project_Listing'!$G$16:$G$829,AG$15)</f>
        <v>0</v>
      </c>
      <c r="AJ169" s="67">
        <f>SUMIFS('N1.3_Project_Listing'!$R$16:$R$829,'N1.3_Project_Listing'!$B$16:$B$829,$B169,'N1.3_Project_Listing'!$D$16:$D$829,$B141,'N1.3_Project_Listing'!$J$16:$J$829,AJ$16,'N1.3_Project_Listing'!$G$16:$G$829,AG$15)</f>
        <v>0</v>
      </c>
      <c r="AK169" s="67">
        <f>SUMIFS('N1.3_Project_Listing'!$R$16:$R$829,'N1.3_Project_Listing'!$B$16:$B$829,$B169,'N1.3_Project_Listing'!$D$16:$D$829,$B141,'N1.3_Project_Listing'!$J$16:$J$829,AK$16,'N1.3_Project_Listing'!$G$16:$G$829,AG$15)</f>
        <v>0</v>
      </c>
      <c r="AL169" s="67">
        <f>SUMIFS('N1.3_Project_Listing'!$R$16:$R$829,'N1.3_Project_Listing'!$B$16:$B$829,$B169,'N1.3_Project_Listing'!$D$16:$D$829,$B141,'N1.3_Project_Listing'!$J$16:$J$829,AL$16,'N1.3_Project_Listing'!$G$16:$G$829,AG$15)</f>
        <v>0</v>
      </c>
      <c r="AM169" s="63">
        <f t="shared" si="243"/>
        <v>0</v>
      </c>
      <c r="AN169" s="116" t="s">
        <v>441</v>
      </c>
      <c r="AO169" s="67">
        <f>SUMIFS('N1.3_Project_Listing'!$P$16:$P$829,'N1.3_Project_Listing'!$B$16:$B$829,$B169,'N1.3_Project_Listing'!$D$16:$D$829,$B141,'N1.3_Project_Listing'!$J$16:$J$829,AO$16,'N1.3_Project_Listing'!$G$16:$G$829,AG$15)</f>
        <v>0</v>
      </c>
      <c r="AP169" s="67">
        <f>SUMIFS('N1.3_Project_Listing'!$P$16:$P$829,'N1.3_Project_Listing'!$B$16:$B$829,$B169,'N1.3_Project_Listing'!$D$16:$D$829,$B141,'N1.3_Project_Listing'!$J$16:$J$829,AP$16,'N1.3_Project_Listing'!$G$16:$G$829,AG$15)</f>
        <v>0</v>
      </c>
      <c r="AQ169" s="67">
        <f>SUMIFS('N1.3_Project_Listing'!$P$16:$P$829,'N1.3_Project_Listing'!$B$16:$B$829,$B169,'N1.3_Project_Listing'!$D$16:$D$829,$B141,'N1.3_Project_Listing'!$J$16:$J$829,AQ$16,'N1.3_Project_Listing'!$G$16:$G$829,AG$15)</f>
        <v>0</v>
      </c>
      <c r="AR169" s="67">
        <f>SUMIFS('N1.3_Project_Listing'!$P$16:$P$829,'N1.3_Project_Listing'!$B$16:$B$829,$B169,'N1.3_Project_Listing'!$D$16:$D$829,$B141,'N1.3_Project_Listing'!$J$16:$J$829,AR$16,'N1.3_Project_Listing'!$G$16:$G$829,AG$15)</f>
        <v>0</v>
      </c>
      <c r="AS169" s="67">
        <f>SUMIFS('N1.3_Project_Listing'!$P$16:$P$829,'N1.3_Project_Listing'!$B$16:$B$829,$B169,'N1.3_Project_Listing'!$D$16:$D$829,$B141,'N1.3_Project_Listing'!$J$16:$J$829,AS$16,'N1.3_Project_Listing'!$G$16:$G$829,AG$15)</f>
        <v>0</v>
      </c>
      <c r="AT169" s="63">
        <f t="shared" si="244"/>
        <v>0</v>
      </c>
      <c r="AV169" s="158" t="str">
        <f t="shared" si="237"/>
        <v>-</v>
      </c>
      <c r="AW169" s="67">
        <f>SUMIFS('N1.3_Project_Listing'!$R$16:$R$829,'N1.3_Project_Listing'!$B$16:$B$829,$B169,'N1.3_Project_Listing'!$D$16:$D$829,$B141,'N1.3_Project_Listing'!$J$16:$J$829,AW$16,'N1.3_Project_Listing'!$G$16:$G$829,AV$15)</f>
        <v>0</v>
      </c>
      <c r="AX169" s="67">
        <f>SUMIFS('N1.3_Project_Listing'!$R$16:$R$829,'N1.3_Project_Listing'!$B$16:$B$829,$B169,'N1.3_Project_Listing'!$D$16:$D$829,$B141,'N1.3_Project_Listing'!$J$16:$J$829,AX$16,'N1.3_Project_Listing'!$G$16:$G$829,AV$15)</f>
        <v>0</v>
      </c>
      <c r="AY169" s="67">
        <f>SUMIFS('N1.3_Project_Listing'!$R$16:$R$829,'N1.3_Project_Listing'!$B$16:$B$829,$B169,'N1.3_Project_Listing'!$D$16:$D$829,$B141,'N1.3_Project_Listing'!$J$16:$J$829,AY$16,'N1.3_Project_Listing'!$G$16:$G$829,AV$15)</f>
        <v>0</v>
      </c>
      <c r="AZ169" s="67">
        <f>SUMIFS('N1.3_Project_Listing'!$R$16:$R$829,'N1.3_Project_Listing'!$B$16:$B$829,$B169,'N1.3_Project_Listing'!$D$16:$D$829,$B141,'N1.3_Project_Listing'!$J$16:$J$829,AZ$16,'N1.3_Project_Listing'!$G$16:$G$829,AV$15)</f>
        <v>0</v>
      </c>
      <c r="BA169" s="67">
        <f>SUMIFS('N1.3_Project_Listing'!$R$16:$R$829,'N1.3_Project_Listing'!$B$16:$B$829,$B169,'N1.3_Project_Listing'!$D$16:$D$829,$B141,'N1.3_Project_Listing'!$J$16:$J$829,BA$16,'N1.3_Project_Listing'!$G$16:$G$829,AV$15)</f>
        <v>0</v>
      </c>
      <c r="BB169" s="63">
        <f t="shared" si="245"/>
        <v>0</v>
      </c>
      <c r="BC169" s="116" t="s">
        <v>441</v>
      </c>
      <c r="BD169" s="67">
        <f>SUMIFS('N1.3_Project_Listing'!$P$16:$P$829,'N1.3_Project_Listing'!$B$16:$B$829,$B169,'N1.3_Project_Listing'!$D$16:$D$829,$B141,'N1.3_Project_Listing'!$J$16:$J$829,BD$16,'N1.3_Project_Listing'!$G$16:$G$829,AV$15)</f>
        <v>0</v>
      </c>
      <c r="BE169" s="67">
        <f>SUMIFS('N1.3_Project_Listing'!$P$16:$P$829,'N1.3_Project_Listing'!$B$16:$B$829,$B169,'N1.3_Project_Listing'!$D$16:$D$829,$B141,'N1.3_Project_Listing'!$J$16:$J$829,BE$16,'N1.3_Project_Listing'!$G$16:$G$829,AV$15)</f>
        <v>0</v>
      </c>
      <c r="BF169" s="67">
        <f>SUMIFS('N1.3_Project_Listing'!$P$16:$P$829,'N1.3_Project_Listing'!$B$16:$B$829,$B169,'N1.3_Project_Listing'!$D$16:$D$829,$B141,'N1.3_Project_Listing'!$J$16:$J$829,BF$16,'N1.3_Project_Listing'!$G$16:$G$829,AV$15)</f>
        <v>0</v>
      </c>
      <c r="BG169" s="67">
        <f>SUMIFS('N1.3_Project_Listing'!$P$16:$P$829,'N1.3_Project_Listing'!$B$16:$B$829,$B169,'N1.3_Project_Listing'!$D$16:$D$829,$B141,'N1.3_Project_Listing'!$J$16:$J$829,BG$16,'N1.3_Project_Listing'!$G$16:$G$829,AV$15)</f>
        <v>0</v>
      </c>
      <c r="BH169" s="67">
        <f>SUMIFS('N1.3_Project_Listing'!$P$16:$P$829,'N1.3_Project_Listing'!$B$16:$B$829,$B169,'N1.3_Project_Listing'!$D$16:$D$829,$B141,'N1.3_Project_Listing'!$J$16:$J$829,BH$16,'N1.3_Project_Listing'!$G$16:$G$829,AV$15)</f>
        <v>0</v>
      </c>
      <c r="BI169" s="63">
        <f t="shared" si="246"/>
        <v>0</v>
      </c>
      <c r="BK169" s="158" t="str">
        <f t="shared" si="238"/>
        <v>-</v>
      </c>
      <c r="BL169" s="67">
        <f>SUMIFS('N1.3_Project_Listing'!$R$16:$R$829,'N1.3_Project_Listing'!$B$16:$B$829,$B169,'N1.3_Project_Listing'!$D$16:$D$829,$B141,'N1.3_Project_Listing'!$J$16:$J$829,BL$16,'N1.3_Project_Listing'!$G$16:$G$829,BK$15)</f>
        <v>0</v>
      </c>
      <c r="BM169" s="67">
        <f>SUMIFS('N1.3_Project_Listing'!$R$16:$R$829,'N1.3_Project_Listing'!$B$16:$B$829,$B169,'N1.3_Project_Listing'!$D$16:$D$829,$B141,'N1.3_Project_Listing'!$J$16:$J$829,BM$16,'N1.3_Project_Listing'!$G$16:$G$829,BK$15)</f>
        <v>0</v>
      </c>
      <c r="BN169" s="67">
        <f>SUMIFS('N1.3_Project_Listing'!$R$16:$R$829,'N1.3_Project_Listing'!$B$16:$B$829,$B169,'N1.3_Project_Listing'!$D$16:$D$829,$B141,'N1.3_Project_Listing'!$J$16:$J$829,BN$16,'N1.3_Project_Listing'!$G$16:$G$829,BK$15)</f>
        <v>0</v>
      </c>
      <c r="BO169" s="67">
        <f>SUMIFS('N1.3_Project_Listing'!$R$16:$R$829,'N1.3_Project_Listing'!$B$16:$B$829,$B169,'N1.3_Project_Listing'!$D$16:$D$829,$B141,'N1.3_Project_Listing'!$J$16:$J$829,BO$16,'N1.3_Project_Listing'!$G$16:$G$829,BK$15)</f>
        <v>0</v>
      </c>
      <c r="BP169" s="67">
        <f>SUMIFS('N1.3_Project_Listing'!$R$16:$R$829,'N1.3_Project_Listing'!$B$16:$B$829,$B169,'N1.3_Project_Listing'!$D$16:$D$829,$B141,'N1.3_Project_Listing'!$J$16:$J$829,BP$16,'N1.3_Project_Listing'!$G$16:$G$829,BK$15)</f>
        <v>0</v>
      </c>
      <c r="BQ169" s="63">
        <f t="shared" si="247"/>
        <v>0</v>
      </c>
      <c r="BR169" s="116" t="s">
        <v>441</v>
      </c>
      <c r="BS169" s="67">
        <f>SUMIFS('N1.3_Project_Listing'!$P$16:$P$829,'N1.3_Project_Listing'!$B$16:$B$829,$B169,'N1.3_Project_Listing'!$D$16:$D$829,$B141,'N1.3_Project_Listing'!$J$16:$J$829,BS$16,'N1.3_Project_Listing'!$G$16:$G$829,BK$15)</f>
        <v>0</v>
      </c>
      <c r="BT169" s="67">
        <f>SUMIFS('N1.3_Project_Listing'!$P$16:$P$829,'N1.3_Project_Listing'!$B$16:$B$829,$B169,'N1.3_Project_Listing'!$D$16:$D$829,$B141,'N1.3_Project_Listing'!$J$16:$J$829,BT$16,'N1.3_Project_Listing'!$G$16:$G$829,BK$15)</f>
        <v>0</v>
      </c>
      <c r="BU169" s="67">
        <f>SUMIFS('N1.3_Project_Listing'!$P$16:$P$829,'N1.3_Project_Listing'!$B$16:$B$829,$B169,'N1.3_Project_Listing'!$D$16:$D$829,$B141,'N1.3_Project_Listing'!$J$16:$J$829,BU$16,'N1.3_Project_Listing'!$G$16:$G$829,BK$15)</f>
        <v>0</v>
      </c>
      <c r="BV169" s="67">
        <f>SUMIFS('N1.3_Project_Listing'!$P$16:$P$829,'N1.3_Project_Listing'!$B$16:$B$829,$B169,'N1.3_Project_Listing'!$D$16:$D$829,$B141,'N1.3_Project_Listing'!$J$16:$J$829,BV$16,'N1.3_Project_Listing'!$G$16:$G$829,BK$15)</f>
        <v>0</v>
      </c>
      <c r="BW169" s="67">
        <f>SUMIFS('N1.3_Project_Listing'!$P$16:$P$829,'N1.3_Project_Listing'!$B$16:$B$829,$B169,'N1.3_Project_Listing'!$D$16:$D$829,$B141,'N1.3_Project_Listing'!$J$16:$J$829,BW$16,'N1.3_Project_Listing'!$G$16:$G$829,BK$15)</f>
        <v>0</v>
      </c>
      <c r="BX169" s="63">
        <f t="shared" si="248"/>
        <v>0</v>
      </c>
    </row>
    <row r="170" spans="2:76" hidden="1">
      <c r="B170" s="132" t="str">
        <f t="shared" si="249"/>
        <v>No entry required</v>
      </c>
      <c r="C170" s="158" t="str">
        <f t="shared" si="249"/>
        <v>-</v>
      </c>
      <c r="D170" s="63">
        <f t="shared" si="225"/>
        <v>0</v>
      </c>
      <c r="E170" s="63">
        <f t="shared" si="226"/>
        <v>0</v>
      </c>
      <c r="F170" s="63">
        <f t="shared" si="227"/>
        <v>0</v>
      </c>
      <c r="G170" s="63">
        <f t="shared" si="228"/>
        <v>0</v>
      </c>
      <c r="H170" s="63">
        <f t="shared" si="229"/>
        <v>0</v>
      </c>
      <c r="I170" s="63">
        <f t="shared" si="239"/>
        <v>0</v>
      </c>
      <c r="J170" s="116" t="s">
        <v>441</v>
      </c>
      <c r="K170" s="63">
        <f t="shared" si="230"/>
        <v>0</v>
      </c>
      <c r="L170" s="63">
        <f t="shared" si="231"/>
        <v>0</v>
      </c>
      <c r="M170" s="63">
        <f t="shared" si="232"/>
        <v>0</v>
      </c>
      <c r="N170" s="63">
        <f t="shared" si="233"/>
        <v>0</v>
      </c>
      <c r="O170" s="63">
        <f t="shared" si="234"/>
        <v>0</v>
      </c>
      <c r="P170" s="63">
        <f t="shared" si="240"/>
        <v>0</v>
      </c>
      <c r="R170" s="158" t="str">
        <f t="shared" si="235"/>
        <v>-</v>
      </c>
      <c r="S170" s="67">
        <f>SUMIFS('N1.3_Project_Listing'!$R$16:$R$829,'N1.3_Project_Listing'!$B$16:$B$829,$B170,'N1.3_Project_Listing'!$D$16:$D$829,$B141,'N1.3_Project_Listing'!$J$16:$J$829,S$16,'N1.3_Project_Listing'!$G$16:$G$829,R$15)</f>
        <v>0</v>
      </c>
      <c r="T170" s="67">
        <f>SUMIFS('N1.3_Project_Listing'!$R$16:$R$829,'N1.3_Project_Listing'!$B$16:$B$829,$B170,'N1.3_Project_Listing'!$D$16:$D$829,$B141,'N1.3_Project_Listing'!$J$16:$J$829,T$16,'N1.3_Project_Listing'!$G$16:$G$829,R$15)</f>
        <v>0</v>
      </c>
      <c r="U170" s="67">
        <f>SUMIFS('N1.3_Project_Listing'!$R$16:$R$829,'N1.3_Project_Listing'!$B$16:$B$829,$B170,'N1.3_Project_Listing'!$D$16:$D$829,$B141,'N1.3_Project_Listing'!$J$16:$J$829,U$16,'N1.3_Project_Listing'!$G$16:$G$829,R$15)</f>
        <v>0</v>
      </c>
      <c r="V170" s="67">
        <f>SUMIFS('N1.3_Project_Listing'!$R$16:$R$829,'N1.3_Project_Listing'!$B$16:$B$829,$B170,'N1.3_Project_Listing'!$D$16:$D$829,$B141,'N1.3_Project_Listing'!$J$16:$J$829,V$16,'N1.3_Project_Listing'!$G$16:$G$829,R$15)</f>
        <v>0</v>
      </c>
      <c r="W170" s="67">
        <f>SUMIFS('N1.3_Project_Listing'!$R$16:$R$829,'N1.3_Project_Listing'!$B$16:$B$829,$B170,'N1.3_Project_Listing'!$D$16:$D$829,$B141,'N1.3_Project_Listing'!$J$16:$J$829,W$16,'N1.3_Project_Listing'!$G$16:$G$829,R$15)</f>
        <v>0</v>
      </c>
      <c r="X170" s="63">
        <f t="shared" si="241"/>
        <v>0</v>
      </c>
      <c r="Y170" s="116" t="s">
        <v>441</v>
      </c>
      <c r="Z170" s="67">
        <f>SUMIFS('N1.3_Project_Listing'!$P$16:$P$829,'N1.3_Project_Listing'!$B$16:$B$829,$B170,'N1.3_Project_Listing'!$D$16:$D$829,$B141,'N1.3_Project_Listing'!$J$16:$J$829,Z$16,'N1.3_Project_Listing'!$G$16:$G$829,R$15)</f>
        <v>0</v>
      </c>
      <c r="AA170" s="67">
        <f>SUMIFS('N1.3_Project_Listing'!$P$16:$P$829,'N1.3_Project_Listing'!$B$16:$B$829,$B170,'N1.3_Project_Listing'!$D$16:$D$829,$B141,'N1.3_Project_Listing'!$J$16:$J$829,AA$16,'N1.3_Project_Listing'!$G$16:$G$829,R$15)</f>
        <v>0</v>
      </c>
      <c r="AB170" s="67">
        <f>SUMIFS('N1.3_Project_Listing'!$P$16:$P$829,'N1.3_Project_Listing'!$B$16:$B$829,$B170,'N1.3_Project_Listing'!$D$16:$D$829,$B141,'N1.3_Project_Listing'!$J$16:$J$829,AB$16,'N1.3_Project_Listing'!$G$16:$G$829,R$15)</f>
        <v>0</v>
      </c>
      <c r="AC170" s="67">
        <f>SUMIFS('N1.3_Project_Listing'!$P$16:$P$829,'N1.3_Project_Listing'!$B$16:$B$829,$B170,'N1.3_Project_Listing'!$D$16:$D$829,$B141,'N1.3_Project_Listing'!$J$16:$J$829,AC$16,'N1.3_Project_Listing'!$G$16:$G$829,R$15)</f>
        <v>0</v>
      </c>
      <c r="AD170" s="67">
        <f>SUMIFS('N1.3_Project_Listing'!$P$16:$P$829,'N1.3_Project_Listing'!$B$16:$B$829,$B170,'N1.3_Project_Listing'!$D$16:$D$829,$B141,'N1.3_Project_Listing'!$J$16:$J$829,AD$16,'N1.3_Project_Listing'!$G$16:$G$829,R$15)</f>
        <v>0</v>
      </c>
      <c r="AE170" s="63">
        <f t="shared" si="242"/>
        <v>0</v>
      </c>
      <c r="AG170" s="158" t="str">
        <f t="shared" si="236"/>
        <v>-</v>
      </c>
      <c r="AH170" s="67">
        <f>SUMIFS('N1.3_Project_Listing'!$R$16:$R$829,'N1.3_Project_Listing'!$B$16:$B$829,$B170,'N1.3_Project_Listing'!$D$16:$D$829,$B141,'N1.3_Project_Listing'!$J$16:$J$829,AH$16,'N1.3_Project_Listing'!$G$16:$G$829,AG$15)</f>
        <v>0</v>
      </c>
      <c r="AI170" s="67">
        <f>SUMIFS('N1.3_Project_Listing'!$R$16:$R$829,'N1.3_Project_Listing'!$B$16:$B$829,$B170,'N1.3_Project_Listing'!$D$16:$D$829,$B141,'N1.3_Project_Listing'!$J$16:$J$829,AI$16,'N1.3_Project_Listing'!$G$16:$G$829,AG$15)</f>
        <v>0</v>
      </c>
      <c r="AJ170" s="67">
        <f>SUMIFS('N1.3_Project_Listing'!$R$16:$R$829,'N1.3_Project_Listing'!$B$16:$B$829,$B170,'N1.3_Project_Listing'!$D$16:$D$829,$B141,'N1.3_Project_Listing'!$J$16:$J$829,AJ$16,'N1.3_Project_Listing'!$G$16:$G$829,AG$15)</f>
        <v>0</v>
      </c>
      <c r="AK170" s="67">
        <f>SUMIFS('N1.3_Project_Listing'!$R$16:$R$829,'N1.3_Project_Listing'!$B$16:$B$829,$B170,'N1.3_Project_Listing'!$D$16:$D$829,$B141,'N1.3_Project_Listing'!$J$16:$J$829,AK$16,'N1.3_Project_Listing'!$G$16:$G$829,AG$15)</f>
        <v>0</v>
      </c>
      <c r="AL170" s="67">
        <f>SUMIFS('N1.3_Project_Listing'!$R$16:$R$829,'N1.3_Project_Listing'!$B$16:$B$829,$B170,'N1.3_Project_Listing'!$D$16:$D$829,$B141,'N1.3_Project_Listing'!$J$16:$J$829,AL$16,'N1.3_Project_Listing'!$G$16:$G$829,AG$15)</f>
        <v>0</v>
      </c>
      <c r="AM170" s="63">
        <f t="shared" si="243"/>
        <v>0</v>
      </c>
      <c r="AN170" s="116" t="s">
        <v>441</v>
      </c>
      <c r="AO170" s="67">
        <f>SUMIFS('N1.3_Project_Listing'!$P$16:$P$829,'N1.3_Project_Listing'!$B$16:$B$829,$B170,'N1.3_Project_Listing'!$D$16:$D$829,$B141,'N1.3_Project_Listing'!$J$16:$J$829,AO$16,'N1.3_Project_Listing'!$G$16:$G$829,AG$15)</f>
        <v>0</v>
      </c>
      <c r="AP170" s="67">
        <f>SUMIFS('N1.3_Project_Listing'!$P$16:$P$829,'N1.3_Project_Listing'!$B$16:$B$829,$B170,'N1.3_Project_Listing'!$D$16:$D$829,$B141,'N1.3_Project_Listing'!$J$16:$J$829,AP$16,'N1.3_Project_Listing'!$G$16:$G$829,AG$15)</f>
        <v>0</v>
      </c>
      <c r="AQ170" s="67">
        <f>SUMIFS('N1.3_Project_Listing'!$P$16:$P$829,'N1.3_Project_Listing'!$B$16:$B$829,$B170,'N1.3_Project_Listing'!$D$16:$D$829,$B141,'N1.3_Project_Listing'!$J$16:$J$829,AQ$16,'N1.3_Project_Listing'!$G$16:$G$829,AG$15)</f>
        <v>0</v>
      </c>
      <c r="AR170" s="67">
        <f>SUMIFS('N1.3_Project_Listing'!$P$16:$P$829,'N1.3_Project_Listing'!$B$16:$B$829,$B170,'N1.3_Project_Listing'!$D$16:$D$829,$B141,'N1.3_Project_Listing'!$J$16:$J$829,AR$16,'N1.3_Project_Listing'!$G$16:$G$829,AG$15)</f>
        <v>0</v>
      </c>
      <c r="AS170" s="67">
        <f>SUMIFS('N1.3_Project_Listing'!$P$16:$P$829,'N1.3_Project_Listing'!$B$16:$B$829,$B170,'N1.3_Project_Listing'!$D$16:$D$829,$B141,'N1.3_Project_Listing'!$J$16:$J$829,AS$16,'N1.3_Project_Listing'!$G$16:$G$829,AG$15)</f>
        <v>0</v>
      </c>
      <c r="AT170" s="63">
        <f t="shared" si="244"/>
        <v>0</v>
      </c>
      <c r="AV170" s="158" t="str">
        <f t="shared" si="237"/>
        <v>-</v>
      </c>
      <c r="AW170" s="67">
        <f>SUMIFS('N1.3_Project_Listing'!$R$16:$R$829,'N1.3_Project_Listing'!$B$16:$B$829,$B170,'N1.3_Project_Listing'!$D$16:$D$829,$B141,'N1.3_Project_Listing'!$J$16:$J$829,AW$16,'N1.3_Project_Listing'!$G$16:$G$829,AV$15)</f>
        <v>0</v>
      </c>
      <c r="AX170" s="67">
        <f>SUMIFS('N1.3_Project_Listing'!$R$16:$R$829,'N1.3_Project_Listing'!$B$16:$B$829,$B170,'N1.3_Project_Listing'!$D$16:$D$829,$B141,'N1.3_Project_Listing'!$J$16:$J$829,AX$16,'N1.3_Project_Listing'!$G$16:$G$829,AV$15)</f>
        <v>0</v>
      </c>
      <c r="AY170" s="67">
        <f>SUMIFS('N1.3_Project_Listing'!$R$16:$R$829,'N1.3_Project_Listing'!$B$16:$B$829,$B170,'N1.3_Project_Listing'!$D$16:$D$829,$B141,'N1.3_Project_Listing'!$J$16:$J$829,AY$16,'N1.3_Project_Listing'!$G$16:$G$829,AV$15)</f>
        <v>0</v>
      </c>
      <c r="AZ170" s="67">
        <f>SUMIFS('N1.3_Project_Listing'!$R$16:$R$829,'N1.3_Project_Listing'!$B$16:$B$829,$B170,'N1.3_Project_Listing'!$D$16:$D$829,$B141,'N1.3_Project_Listing'!$J$16:$J$829,AZ$16,'N1.3_Project_Listing'!$G$16:$G$829,AV$15)</f>
        <v>0</v>
      </c>
      <c r="BA170" s="67">
        <f>SUMIFS('N1.3_Project_Listing'!$R$16:$R$829,'N1.3_Project_Listing'!$B$16:$B$829,$B170,'N1.3_Project_Listing'!$D$16:$D$829,$B141,'N1.3_Project_Listing'!$J$16:$J$829,BA$16,'N1.3_Project_Listing'!$G$16:$G$829,AV$15)</f>
        <v>0</v>
      </c>
      <c r="BB170" s="63">
        <f t="shared" si="245"/>
        <v>0</v>
      </c>
      <c r="BC170" s="116" t="s">
        <v>441</v>
      </c>
      <c r="BD170" s="67">
        <f>SUMIFS('N1.3_Project_Listing'!$P$16:$P$829,'N1.3_Project_Listing'!$B$16:$B$829,$B170,'N1.3_Project_Listing'!$D$16:$D$829,$B141,'N1.3_Project_Listing'!$J$16:$J$829,BD$16,'N1.3_Project_Listing'!$G$16:$G$829,AV$15)</f>
        <v>0</v>
      </c>
      <c r="BE170" s="67">
        <f>SUMIFS('N1.3_Project_Listing'!$P$16:$P$829,'N1.3_Project_Listing'!$B$16:$B$829,$B170,'N1.3_Project_Listing'!$D$16:$D$829,$B141,'N1.3_Project_Listing'!$J$16:$J$829,BE$16,'N1.3_Project_Listing'!$G$16:$G$829,AV$15)</f>
        <v>0</v>
      </c>
      <c r="BF170" s="67">
        <f>SUMIFS('N1.3_Project_Listing'!$P$16:$P$829,'N1.3_Project_Listing'!$B$16:$B$829,$B170,'N1.3_Project_Listing'!$D$16:$D$829,$B141,'N1.3_Project_Listing'!$J$16:$J$829,BF$16,'N1.3_Project_Listing'!$G$16:$G$829,AV$15)</f>
        <v>0</v>
      </c>
      <c r="BG170" s="67">
        <f>SUMIFS('N1.3_Project_Listing'!$P$16:$P$829,'N1.3_Project_Listing'!$B$16:$B$829,$B170,'N1.3_Project_Listing'!$D$16:$D$829,$B141,'N1.3_Project_Listing'!$J$16:$J$829,BG$16,'N1.3_Project_Listing'!$G$16:$G$829,AV$15)</f>
        <v>0</v>
      </c>
      <c r="BH170" s="67">
        <f>SUMIFS('N1.3_Project_Listing'!$P$16:$P$829,'N1.3_Project_Listing'!$B$16:$B$829,$B170,'N1.3_Project_Listing'!$D$16:$D$829,$B141,'N1.3_Project_Listing'!$J$16:$J$829,BH$16,'N1.3_Project_Listing'!$G$16:$G$829,AV$15)</f>
        <v>0</v>
      </c>
      <c r="BI170" s="63">
        <f t="shared" si="246"/>
        <v>0</v>
      </c>
      <c r="BK170" s="158" t="str">
        <f t="shared" si="238"/>
        <v>-</v>
      </c>
      <c r="BL170" s="67">
        <f>SUMIFS('N1.3_Project_Listing'!$R$16:$R$829,'N1.3_Project_Listing'!$B$16:$B$829,$B170,'N1.3_Project_Listing'!$D$16:$D$829,$B141,'N1.3_Project_Listing'!$J$16:$J$829,BL$16,'N1.3_Project_Listing'!$G$16:$G$829,BK$15)</f>
        <v>0</v>
      </c>
      <c r="BM170" s="67">
        <f>SUMIFS('N1.3_Project_Listing'!$R$16:$R$829,'N1.3_Project_Listing'!$B$16:$B$829,$B170,'N1.3_Project_Listing'!$D$16:$D$829,$B141,'N1.3_Project_Listing'!$J$16:$J$829,BM$16,'N1.3_Project_Listing'!$G$16:$G$829,BK$15)</f>
        <v>0</v>
      </c>
      <c r="BN170" s="67">
        <f>SUMIFS('N1.3_Project_Listing'!$R$16:$R$829,'N1.3_Project_Listing'!$B$16:$B$829,$B170,'N1.3_Project_Listing'!$D$16:$D$829,$B141,'N1.3_Project_Listing'!$J$16:$J$829,BN$16,'N1.3_Project_Listing'!$G$16:$G$829,BK$15)</f>
        <v>0</v>
      </c>
      <c r="BO170" s="67">
        <f>SUMIFS('N1.3_Project_Listing'!$R$16:$R$829,'N1.3_Project_Listing'!$B$16:$B$829,$B170,'N1.3_Project_Listing'!$D$16:$D$829,$B141,'N1.3_Project_Listing'!$J$16:$J$829,BO$16,'N1.3_Project_Listing'!$G$16:$G$829,BK$15)</f>
        <v>0</v>
      </c>
      <c r="BP170" s="67">
        <f>SUMIFS('N1.3_Project_Listing'!$R$16:$R$829,'N1.3_Project_Listing'!$B$16:$B$829,$B170,'N1.3_Project_Listing'!$D$16:$D$829,$B141,'N1.3_Project_Listing'!$J$16:$J$829,BP$16,'N1.3_Project_Listing'!$G$16:$G$829,BK$15)</f>
        <v>0</v>
      </c>
      <c r="BQ170" s="63">
        <f t="shared" si="247"/>
        <v>0</v>
      </c>
      <c r="BR170" s="116" t="s">
        <v>441</v>
      </c>
      <c r="BS170" s="67">
        <f>SUMIFS('N1.3_Project_Listing'!$P$16:$P$829,'N1.3_Project_Listing'!$B$16:$B$829,$B170,'N1.3_Project_Listing'!$D$16:$D$829,$B141,'N1.3_Project_Listing'!$J$16:$J$829,BS$16,'N1.3_Project_Listing'!$G$16:$G$829,BK$15)</f>
        <v>0</v>
      </c>
      <c r="BT170" s="67">
        <f>SUMIFS('N1.3_Project_Listing'!$P$16:$P$829,'N1.3_Project_Listing'!$B$16:$B$829,$B170,'N1.3_Project_Listing'!$D$16:$D$829,$B141,'N1.3_Project_Listing'!$J$16:$J$829,BT$16,'N1.3_Project_Listing'!$G$16:$G$829,BK$15)</f>
        <v>0</v>
      </c>
      <c r="BU170" s="67">
        <f>SUMIFS('N1.3_Project_Listing'!$P$16:$P$829,'N1.3_Project_Listing'!$B$16:$B$829,$B170,'N1.3_Project_Listing'!$D$16:$D$829,$B141,'N1.3_Project_Listing'!$J$16:$J$829,BU$16,'N1.3_Project_Listing'!$G$16:$G$829,BK$15)</f>
        <v>0</v>
      </c>
      <c r="BV170" s="67">
        <f>SUMIFS('N1.3_Project_Listing'!$P$16:$P$829,'N1.3_Project_Listing'!$B$16:$B$829,$B170,'N1.3_Project_Listing'!$D$16:$D$829,$B141,'N1.3_Project_Listing'!$J$16:$J$829,BV$16,'N1.3_Project_Listing'!$G$16:$G$829,BK$15)</f>
        <v>0</v>
      </c>
      <c r="BW170" s="67">
        <f>SUMIFS('N1.3_Project_Listing'!$P$16:$P$829,'N1.3_Project_Listing'!$B$16:$B$829,$B170,'N1.3_Project_Listing'!$D$16:$D$829,$B141,'N1.3_Project_Listing'!$J$16:$J$829,BW$16,'N1.3_Project_Listing'!$G$16:$G$829,BK$15)</f>
        <v>0</v>
      </c>
      <c r="BX170" s="63">
        <f t="shared" si="248"/>
        <v>0</v>
      </c>
    </row>
    <row r="171" spans="2:76" hidden="1">
      <c r="B171" s="132" t="str">
        <f t="shared" si="249"/>
        <v>No entry required</v>
      </c>
      <c r="C171" s="158" t="str">
        <f t="shared" si="249"/>
        <v>-</v>
      </c>
      <c r="D171" s="63">
        <f t="shared" si="225"/>
        <v>0</v>
      </c>
      <c r="E171" s="63">
        <f t="shared" si="226"/>
        <v>0</v>
      </c>
      <c r="F171" s="63">
        <f t="shared" si="227"/>
        <v>0</v>
      </c>
      <c r="G171" s="63">
        <f t="shared" si="228"/>
        <v>0</v>
      </c>
      <c r="H171" s="63">
        <f t="shared" si="229"/>
        <v>0</v>
      </c>
      <c r="I171" s="63">
        <f t="shared" si="239"/>
        <v>0</v>
      </c>
      <c r="J171" s="116" t="s">
        <v>441</v>
      </c>
      <c r="K171" s="63">
        <f t="shared" si="230"/>
        <v>0</v>
      </c>
      <c r="L171" s="63">
        <f t="shared" si="231"/>
        <v>0</v>
      </c>
      <c r="M171" s="63">
        <f t="shared" si="232"/>
        <v>0</v>
      </c>
      <c r="N171" s="63">
        <f t="shared" si="233"/>
        <v>0</v>
      </c>
      <c r="O171" s="63">
        <f t="shared" si="234"/>
        <v>0</v>
      </c>
      <c r="P171" s="63">
        <f t="shared" si="240"/>
        <v>0</v>
      </c>
      <c r="R171" s="158" t="str">
        <f t="shared" si="235"/>
        <v>-</v>
      </c>
      <c r="S171" s="67">
        <f>SUMIFS('N1.3_Project_Listing'!$R$16:$R$829,'N1.3_Project_Listing'!$B$16:$B$829,$B171,'N1.3_Project_Listing'!$D$16:$D$829,$B141,'N1.3_Project_Listing'!$J$16:$J$829,S$16,'N1.3_Project_Listing'!$G$16:$G$829,R$15)</f>
        <v>0</v>
      </c>
      <c r="T171" s="67">
        <f>SUMIFS('N1.3_Project_Listing'!$R$16:$R$829,'N1.3_Project_Listing'!$B$16:$B$829,$B171,'N1.3_Project_Listing'!$D$16:$D$829,$B141,'N1.3_Project_Listing'!$J$16:$J$829,T$16,'N1.3_Project_Listing'!$G$16:$G$829,R$15)</f>
        <v>0</v>
      </c>
      <c r="U171" s="67">
        <f>SUMIFS('N1.3_Project_Listing'!$R$16:$R$829,'N1.3_Project_Listing'!$B$16:$B$829,$B171,'N1.3_Project_Listing'!$D$16:$D$829,$B141,'N1.3_Project_Listing'!$J$16:$J$829,U$16,'N1.3_Project_Listing'!$G$16:$G$829,R$15)</f>
        <v>0</v>
      </c>
      <c r="V171" s="67">
        <f>SUMIFS('N1.3_Project_Listing'!$R$16:$R$829,'N1.3_Project_Listing'!$B$16:$B$829,$B171,'N1.3_Project_Listing'!$D$16:$D$829,$B141,'N1.3_Project_Listing'!$J$16:$J$829,V$16,'N1.3_Project_Listing'!$G$16:$G$829,R$15)</f>
        <v>0</v>
      </c>
      <c r="W171" s="67">
        <f>SUMIFS('N1.3_Project_Listing'!$R$16:$R$829,'N1.3_Project_Listing'!$B$16:$B$829,$B171,'N1.3_Project_Listing'!$D$16:$D$829,$B141,'N1.3_Project_Listing'!$J$16:$J$829,W$16,'N1.3_Project_Listing'!$G$16:$G$829,R$15)</f>
        <v>0</v>
      </c>
      <c r="X171" s="63">
        <f t="shared" si="241"/>
        <v>0</v>
      </c>
      <c r="Y171" s="116" t="s">
        <v>441</v>
      </c>
      <c r="Z171" s="67">
        <f>SUMIFS('N1.3_Project_Listing'!$P$16:$P$829,'N1.3_Project_Listing'!$B$16:$B$829,$B171,'N1.3_Project_Listing'!$D$16:$D$829,$B141,'N1.3_Project_Listing'!$J$16:$J$829,Z$16,'N1.3_Project_Listing'!$G$16:$G$829,R$15)</f>
        <v>0</v>
      </c>
      <c r="AA171" s="67">
        <f>SUMIFS('N1.3_Project_Listing'!$P$16:$P$829,'N1.3_Project_Listing'!$B$16:$B$829,$B171,'N1.3_Project_Listing'!$D$16:$D$829,$B141,'N1.3_Project_Listing'!$J$16:$J$829,AA$16,'N1.3_Project_Listing'!$G$16:$G$829,R$15)</f>
        <v>0</v>
      </c>
      <c r="AB171" s="67">
        <f>SUMIFS('N1.3_Project_Listing'!$P$16:$P$829,'N1.3_Project_Listing'!$B$16:$B$829,$B171,'N1.3_Project_Listing'!$D$16:$D$829,$B141,'N1.3_Project_Listing'!$J$16:$J$829,AB$16,'N1.3_Project_Listing'!$G$16:$G$829,R$15)</f>
        <v>0</v>
      </c>
      <c r="AC171" s="67">
        <f>SUMIFS('N1.3_Project_Listing'!$P$16:$P$829,'N1.3_Project_Listing'!$B$16:$B$829,$B171,'N1.3_Project_Listing'!$D$16:$D$829,$B141,'N1.3_Project_Listing'!$J$16:$J$829,AC$16,'N1.3_Project_Listing'!$G$16:$G$829,R$15)</f>
        <v>0</v>
      </c>
      <c r="AD171" s="67">
        <f>SUMIFS('N1.3_Project_Listing'!$P$16:$P$829,'N1.3_Project_Listing'!$B$16:$B$829,$B171,'N1.3_Project_Listing'!$D$16:$D$829,$B141,'N1.3_Project_Listing'!$J$16:$J$829,AD$16,'N1.3_Project_Listing'!$G$16:$G$829,R$15)</f>
        <v>0</v>
      </c>
      <c r="AE171" s="63">
        <f t="shared" si="242"/>
        <v>0</v>
      </c>
      <c r="AG171" s="158" t="str">
        <f t="shared" si="236"/>
        <v>-</v>
      </c>
      <c r="AH171" s="67">
        <f>SUMIFS('N1.3_Project_Listing'!$R$16:$R$829,'N1.3_Project_Listing'!$B$16:$B$829,$B171,'N1.3_Project_Listing'!$D$16:$D$829,$B141,'N1.3_Project_Listing'!$J$16:$J$829,AH$16,'N1.3_Project_Listing'!$G$16:$G$829,AG$15)</f>
        <v>0</v>
      </c>
      <c r="AI171" s="67">
        <f>SUMIFS('N1.3_Project_Listing'!$R$16:$R$829,'N1.3_Project_Listing'!$B$16:$B$829,$B171,'N1.3_Project_Listing'!$D$16:$D$829,$B141,'N1.3_Project_Listing'!$J$16:$J$829,AI$16,'N1.3_Project_Listing'!$G$16:$G$829,AG$15)</f>
        <v>0</v>
      </c>
      <c r="AJ171" s="67">
        <f>SUMIFS('N1.3_Project_Listing'!$R$16:$R$829,'N1.3_Project_Listing'!$B$16:$B$829,$B171,'N1.3_Project_Listing'!$D$16:$D$829,$B141,'N1.3_Project_Listing'!$J$16:$J$829,AJ$16,'N1.3_Project_Listing'!$G$16:$G$829,AG$15)</f>
        <v>0</v>
      </c>
      <c r="AK171" s="67">
        <f>SUMIFS('N1.3_Project_Listing'!$R$16:$R$829,'N1.3_Project_Listing'!$B$16:$B$829,$B171,'N1.3_Project_Listing'!$D$16:$D$829,$B141,'N1.3_Project_Listing'!$J$16:$J$829,AK$16,'N1.3_Project_Listing'!$G$16:$G$829,AG$15)</f>
        <v>0</v>
      </c>
      <c r="AL171" s="67">
        <f>SUMIFS('N1.3_Project_Listing'!$R$16:$R$829,'N1.3_Project_Listing'!$B$16:$B$829,$B171,'N1.3_Project_Listing'!$D$16:$D$829,$B141,'N1.3_Project_Listing'!$J$16:$J$829,AL$16,'N1.3_Project_Listing'!$G$16:$G$829,AG$15)</f>
        <v>0</v>
      </c>
      <c r="AM171" s="63">
        <f t="shared" si="243"/>
        <v>0</v>
      </c>
      <c r="AN171" s="116" t="s">
        <v>441</v>
      </c>
      <c r="AO171" s="67">
        <f>SUMIFS('N1.3_Project_Listing'!$P$16:$P$829,'N1.3_Project_Listing'!$B$16:$B$829,$B171,'N1.3_Project_Listing'!$D$16:$D$829,$B141,'N1.3_Project_Listing'!$J$16:$J$829,AO$16,'N1.3_Project_Listing'!$G$16:$G$829,AG$15)</f>
        <v>0</v>
      </c>
      <c r="AP171" s="67">
        <f>SUMIFS('N1.3_Project_Listing'!$P$16:$P$829,'N1.3_Project_Listing'!$B$16:$B$829,$B171,'N1.3_Project_Listing'!$D$16:$D$829,$B141,'N1.3_Project_Listing'!$J$16:$J$829,AP$16,'N1.3_Project_Listing'!$G$16:$G$829,AG$15)</f>
        <v>0</v>
      </c>
      <c r="AQ171" s="67">
        <f>SUMIFS('N1.3_Project_Listing'!$P$16:$P$829,'N1.3_Project_Listing'!$B$16:$B$829,$B171,'N1.3_Project_Listing'!$D$16:$D$829,$B141,'N1.3_Project_Listing'!$J$16:$J$829,AQ$16,'N1.3_Project_Listing'!$G$16:$G$829,AG$15)</f>
        <v>0</v>
      </c>
      <c r="AR171" s="67">
        <f>SUMIFS('N1.3_Project_Listing'!$P$16:$P$829,'N1.3_Project_Listing'!$B$16:$B$829,$B171,'N1.3_Project_Listing'!$D$16:$D$829,$B141,'N1.3_Project_Listing'!$J$16:$J$829,AR$16,'N1.3_Project_Listing'!$G$16:$G$829,AG$15)</f>
        <v>0</v>
      </c>
      <c r="AS171" s="67">
        <f>SUMIFS('N1.3_Project_Listing'!$P$16:$P$829,'N1.3_Project_Listing'!$B$16:$B$829,$B171,'N1.3_Project_Listing'!$D$16:$D$829,$B141,'N1.3_Project_Listing'!$J$16:$J$829,AS$16,'N1.3_Project_Listing'!$G$16:$G$829,AG$15)</f>
        <v>0</v>
      </c>
      <c r="AT171" s="63">
        <f t="shared" si="244"/>
        <v>0</v>
      </c>
      <c r="AV171" s="158" t="str">
        <f t="shared" si="237"/>
        <v>-</v>
      </c>
      <c r="AW171" s="67">
        <f>SUMIFS('N1.3_Project_Listing'!$R$16:$R$829,'N1.3_Project_Listing'!$B$16:$B$829,$B171,'N1.3_Project_Listing'!$D$16:$D$829,$B141,'N1.3_Project_Listing'!$J$16:$J$829,AW$16,'N1.3_Project_Listing'!$G$16:$G$829,AV$15)</f>
        <v>0</v>
      </c>
      <c r="AX171" s="67">
        <f>SUMIFS('N1.3_Project_Listing'!$R$16:$R$829,'N1.3_Project_Listing'!$B$16:$B$829,$B171,'N1.3_Project_Listing'!$D$16:$D$829,$B141,'N1.3_Project_Listing'!$J$16:$J$829,AX$16,'N1.3_Project_Listing'!$G$16:$G$829,AV$15)</f>
        <v>0</v>
      </c>
      <c r="AY171" s="67">
        <f>SUMIFS('N1.3_Project_Listing'!$R$16:$R$829,'N1.3_Project_Listing'!$B$16:$B$829,$B171,'N1.3_Project_Listing'!$D$16:$D$829,$B141,'N1.3_Project_Listing'!$J$16:$J$829,AY$16,'N1.3_Project_Listing'!$G$16:$G$829,AV$15)</f>
        <v>0</v>
      </c>
      <c r="AZ171" s="67">
        <f>SUMIFS('N1.3_Project_Listing'!$R$16:$R$829,'N1.3_Project_Listing'!$B$16:$B$829,$B171,'N1.3_Project_Listing'!$D$16:$D$829,$B141,'N1.3_Project_Listing'!$J$16:$J$829,AZ$16,'N1.3_Project_Listing'!$G$16:$G$829,AV$15)</f>
        <v>0</v>
      </c>
      <c r="BA171" s="67">
        <f>SUMIFS('N1.3_Project_Listing'!$R$16:$R$829,'N1.3_Project_Listing'!$B$16:$B$829,$B171,'N1.3_Project_Listing'!$D$16:$D$829,$B141,'N1.3_Project_Listing'!$J$16:$J$829,BA$16,'N1.3_Project_Listing'!$G$16:$G$829,AV$15)</f>
        <v>0</v>
      </c>
      <c r="BB171" s="63">
        <f t="shared" si="245"/>
        <v>0</v>
      </c>
      <c r="BC171" s="116" t="s">
        <v>441</v>
      </c>
      <c r="BD171" s="67">
        <f>SUMIFS('N1.3_Project_Listing'!$P$16:$P$829,'N1.3_Project_Listing'!$B$16:$B$829,$B171,'N1.3_Project_Listing'!$D$16:$D$829,$B141,'N1.3_Project_Listing'!$J$16:$J$829,BD$16,'N1.3_Project_Listing'!$G$16:$G$829,AV$15)</f>
        <v>0</v>
      </c>
      <c r="BE171" s="67">
        <f>SUMIFS('N1.3_Project_Listing'!$P$16:$P$829,'N1.3_Project_Listing'!$B$16:$B$829,$B171,'N1.3_Project_Listing'!$D$16:$D$829,$B141,'N1.3_Project_Listing'!$J$16:$J$829,BE$16,'N1.3_Project_Listing'!$G$16:$G$829,AV$15)</f>
        <v>0</v>
      </c>
      <c r="BF171" s="67">
        <f>SUMIFS('N1.3_Project_Listing'!$P$16:$P$829,'N1.3_Project_Listing'!$B$16:$B$829,$B171,'N1.3_Project_Listing'!$D$16:$D$829,$B141,'N1.3_Project_Listing'!$J$16:$J$829,BF$16,'N1.3_Project_Listing'!$G$16:$G$829,AV$15)</f>
        <v>0</v>
      </c>
      <c r="BG171" s="67">
        <f>SUMIFS('N1.3_Project_Listing'!$P$16:$P$829,'N1.3_Project_Listing'!$B$16:$B$829,$B171,'N1.3_Project_Listing'!$D$16:$D$829,$B141,'N1.3_Project_Listing'!$J$16:$J$829,BG$16,'N1.3_Project_Listing'!$G$16:$G$829,AV$15)</f>
        <v>0</v>
      </c>
      <c r="BH171" s="67">
        <f>SUMIFS('N1.3_Project_Listing'!$P$16:$P$829,'N1.3_Project_Listing'!$B$16:$B$829,$B171,'N1.3_Project_Listing'!$D$16:$D$829,$B141,'N1.3_Project_Listing'!$J$16:$J$829,BH$16,'N1.3_Project_Listing'!$G$16:$G$829,AV$15)</f>
        <v>0</v>
      </c>
      <c r="BI171" s="63">
        <f t="shared" si="246"/>
        <v>0</v>
      </c>
      <c r="BK171" s="158" t="str">
        <f t="shared" si="238"/>
        <v>-</v>
      </c>
      <c r="BL171" s="67">
        <f>SUMIFS('N1.3_Project_Listing'!$R$16:$R$829,'N1.3_Project_Listing'!$B$16:$B$829,$B171,'N1.3_Project_Listing'!$D$16:$D$829,$B141,'N1.3_Project_Listing'!$J$16:$J$829,BL$16,'N1.3_Project_Listing'!$G$16:$G$829,BK$15)</f>
        <v>0</v>
      </c>
      <c r="BM171" s="67">
        <f>SUMIFS('N1.3_Project_Listing'!$R$16:$R$829,'N1.3_Project_Listing'!$B$16:$B$829,$B171,'N1.3_Project_Listing'!$D$16:$D$829,$B141,'N1.3_Project_Listing'!$J$16:$J$829,BM$16,'N1.3_Project_Listing'!$G$16:$G$829,BK$15)</f>
        <v>0</v>
      </c>
      <c r="BN171" s="67">
        <f>SUMIFS('N1.3_Project_Listing'!$R$16:$R$829,'N1.3_Project_Listing'!$B$16:$B$829,$B171,'N1.3_Project_Listing'!$D$16:$D$829,$B141,'N1.3_Project_Listing'!$J$16:$J$829,BN$16,'N1.3_Project_Listing'!$G$16:$G$829,BK$15)</f>
        <v>0</v>
      </c>
      <c r="BO171" s="67">
        <f>SUMIFS('N1.3_Project_Listing'!$R$16:$R$829,'N1.3_Project_Listing'!$B$16:$B$829,$B171,'N1.3_Project_Listing'!$D$16:$D$829,$B141,'N1.3_Project_Listing'!$J$16:$J$829,BO$16,'N1.3_Project_Listing'!$G$16:$G$829,BK$15)</f>
        <v>0</v>
      </c>
      <c r="BP171" s="67">
        <f>SUMIFS('N1.3_Project_Listing'!$R$16:$R$829,'N1.3_Project_Listing'!$B$16:$B$829,$B171,'N1.3_Project_Listing'!$D$16:$D$829,$B141,'N1.3_Project_Listing'!$J$16:$J$829,BP$16,'N1.3_Project_Listing'!$G$16:$G$829,BK$15)</f>
        <v>0</v>
      </c>
      <c r="BQ171" s="63">
        <f t="shared" si="247"/>
        <v>0</v>
      </c>
      <c r="BR171" s="116" t="s">
        <v>441</v>
      </c>
      <c r="BS171" s="67">
        <f>SUMIFS('N1.3_Project_Listing'!$P$16:$P$829,'N1.3_Project_Listing'!$B$16:$B$829,$B171,'N1.3_Project_Listing'!$D$16:$D$829,$B141,'N1.3_Project_Listing'!$J$16:$J$829,BS$16,'N1.3_Project_Listing'!$G$16:$G$829,BK$15)</f>
        <v>0</v>
      </c>
      <c r="BT171" s="67">
        <f>SUMIFS('N1.3_Project_Listing'!$P$16:$P$829,'N1.3_Project_Listing'!$B$16:$B$829,$B171,'N1.3_Project_Listing'!$D$16:$D$829,$B141,'N1.3_Project_Listing'!$J$16:$J$829,BT$16,'N1.3_Project_Listing'!$G$16:$G$829,BK$15)</f>
        <v>0</v>
      </c>
      <c r="BU171" s="67">
        <f>SUMIFS('N1.3_Project_Listing'!$P$16:$P$829,'N1.3_Project_Listing'!$B$16:$B$829,$B171,'N1.3_Project_Listing'!$D$16:$D$829,$B141,'N1.3_Project_Listing'!$J$16:$J$829,BU$16,'N1.3_Project_Listing'!$G$16:$G$829,BK$15)</f>
        <v>0</v>
      </c>
      <c r="BV171" s="67">
        <f>SUMIFS('N1.3_Project_Listing'!$P$16:$P$829,'N1.3_Project_Listing'!$B$16:$B$829,$B171,'N1.3_Project_Listing'!$D$16:$D$829,$B141,'N1.3_Project_Listing'!$J$16:$J$829,BV$16,'N1.3_Project_Listing'!$G$16:$G$829,BK$15)</f>
        <v>0</v>
      </c>
      <c r="BW171" s="67">
        <f>SUMIFS('N1.3_Project_Listing'!$P$16:$P$829,'N1.3_Project_Listing'!$B$16:$B$829,$B171,'N1.3_Project_Listing'!$D$16:$D$829,$B141,'N1.3_Project_Listing'!$J$16:$J$829,BW$16,'N1.3_Project_Listing'!$G$16:$G$829,BK$15)</f>
        <v>0</v>
      </c>
      <c r="BX171" s="63">
        <f t="shared" si="248"/>
        <v>0</v>
      </c>
    </row>
    <row r="172" spans="2:76" hidden="1">
      <c r="B172" s="132" t="str">
        <f t="shared" si="249"/>
        <v>No entry required</v>
      </c>
      <c r="C172" s="158" t="str">
        <f t="shared" si="249"/>
        <v>-</v>
      </c>
      <c r="D172" s="63">
        <f t="shared" si="225"/>
        <v>0</v>
      </c>
      <c r="E172" s="63">
        <f t="shared" si="226"/>
        <v>0</v>
      </c>
      <c r="F172" s="63">
        <f t="shared" si="227"/>
        <v>0</v>
      </c>
      <c r="G172" s="63">
        <f t="shared" si="228"/>
        <v>0</v>
      </c>
      <c r="H172" s="63">
        <f t="shared" si="229"/>
        <v>0</v>
      </c>
      <c r="I172" s="63">
        <f t="shared" si="239"/>
        <v>0</v>
      </c>
      <c r="J172" s="116" t="s">
        <v>441</v>
      </c>
      <c r="K172" s="63">
        <f t="shared" si="230"/>
        <v>0</v>
      </c>
      <c r="L172" s="63">
        <f t="shared" si="231"/>
        <v>0</v>
      </c>
      <c r="M172" s="63">
        <f t="shared" si="232"/>
        <v>0</v>
      </c>
      <c r="N172" s="63">
        <f t="shared" si="233"/>
        <v>0</v>
      </c>
      <c r="O172" s="63">
        <f t="shared" si="234"/>
        <v>0</v>
      </c>
      <c r="P172" s="63">
        <f t="shared" si="240"/>
        <v>0</v>
      </c>
      <c r="R172" s="158" t="str">
        <f t="shared" si="235"/>
        <v>-</v>
      </c>
      <c r="S172" s="67">
        <f>SUMIFS('N1.3_Project_Listing'!$R$16:$R$829,'N1.3_Project_Listing'!$B$16:$B$829,$B172,'N1.3_Project_Listing'!$D$16:$D$829,$B141,'N1.3_Project_Listing'!$J$16:$J$829,S$16,'N1.3_Project_Listing'!$G$16:$G$829,R$15)</f>
        <v>0</v>
      </c>
      <c r="T172" s="67">
        <f>SUMIFS('N1.3_Project_Listing'!$R$16:$R$829,'N1.3_Project_Listing'!$B$16:$B$829,$B172,'N1.3_Project_Listing'!$D$16:$D$829,$B141,'N1.3_Project_Listing'!$J$16:$J$829,T$16,'N1.3_Project_Listing'!$G$16:$G$829,R$15)</f>
        <v>0</v>
      </c>
      <c r="U172" s="67">
        <f>SUMIFS('N1.3_Project_Listing'!$R$16:$R$829,'N1.3_Project_Listing'!$B$16:$B$829,$B172,'N1.3_Project_Listing'!$D$16:$D$829,$B141,'N1.3_Project_Listing'!$J$16:$J$829,U$16,'N1.3_Project_Listing'!$G$16:$G$829,R$15)</f>
        <v>0</v>
      </c>
      <c r="V172" s="67">
        <f>SUMIFS('N1.3_Project_Listing'!$R$16:$R$829,'N1.3_Project_Listing'!$B$16:$B$829,$B172,'N1.3_Project_Listing'!$D$16:$D$829,$B141,'N1.3_Project_Listing'!$J$16:$J$829,V$16,'N1.3_Project_Listing'!$G$16:$G$829,R$15)</f>
        <v>0</v>
      </c>
      <c r="W172" s="67">
        <f>SUMIFS('N1.3_Project_Listing'!$R$16:$R$829,'N1.3_Project_Listing'!$B$16:$B$829,$B172,'N1.3_Project_Listing'!$D$16:$D$829,$B141,'N1.3_Project_Listing'!$J$16:$J$829,W$16,'N1.3_Project_Listing'!$G$16:$G$829,R$15)</f>
        <v>0</v>
      </c>
      <c r="X172" s="63">
        <f t="shared" si="241"/>
        <v>0</v>
      </c>
      <c r="Y172" s="116" t="s">
        <v>441</v>
      </c>
      <c r="Z172" s="67">
        <f>SUMIFS('N1.3_Project_Listing'!$P$16:$P$829,'N1.3_Project_Listing'!$B$16:$B$829,$B172,'N1.3_Project_Listing'!$D$16:$D$829,$B141,'N1.3_Project_Listing'!$J$16:$J$829,Z$16,'N1.3_Project_Listing'!$G$16:$G$829,R$15)</f>
        <v>0</v>
      </c>
      <c r="AA172" s="67">
        <f>SUMIFS('N1.3_Project_Listing'!$P$16:$P$829,'N1.3_Project_Listing'!$B$16:$B$829,$B172,'N1.3_Project_Listing'!$D$16:$D$829,$B141,'N1.3_Project_Listing'!$J$16:$J$829,AA$16,'N1.3_Project_Listing'!$G$16:$G$829,R$15)</f>
        <v>0</v>
      </c>
      <c r="AB172" s="67">
        <f>SUMIFS('N1.3_Project_Listing'!$P$16:$P$829,'N1.3_Project_Listing'!$B$16:$B$829,$B172,'N1.3_Project_Listing'!$D$16:$D$829,$B141,'N1.3_Project_Listing'!$J$16:$J$829,AB$16,'N1.3_Project_Listing'!$G$16:$G$829,R$15)</f>
        <v>0</v>
      </c>
      <c r="AC172" s="67">
        <f>SUMIFS('N1.3_Project_Listing'!$P$16:$P$829,'N1.3_Project_Listing'!$B$16:$B$829,$B172,'N1.3_Project_Listing'!$D$16:$D$829,$B141,'N1.3_Project_Listing'!$J$16:$J$829,AC$16,'N1.3_Project_Listing'!$G$16:$G$829,R$15)</f>
        <v>0</v>
      </c>
      <c r="AD172" s="67">
        <f>SUMIFS('N1.3_Project_Listing'!$P$16:$P$829,'N1.3_Project_Listing'!$B$16:$B$829,$B172,'N1.3_Project_Listing'!$D$16:$D$829,$B141,'N1.3_Project_Listing'!$J$16:$J$829,AD$16,'N1.3_Project_Listing'!$G$16:$G$829,R$15)</f>
        <v>0</v>
      </c>
      <c r="AE172" s="63">
        <f t="shared" si="242"/>
        <v>0</v>
      </c>
      <c r="AG172" s="158" t="str">
        <f t="shared" si="236"/>
        <v>-</v>
      </c>
      <c r="AH172" s="67">
        <f>SUMIFS('N1.3_Project_Listing'!$R$16:$R$829,'N1.3_Project_Listing'!$B$16:$B$829,$B172,'N1.3_Project_Listing'!$D$16:$D$829,$B141,'N1.3_Project_Listing'!$J$16:$J$829,AH$16,'N1.3_Project_Listing'!$G$16:$G$829,AG$15)</f>
        <v>0</v>
      </c>
      <c r="AI172" s="67">
        <f>SUMIFS('N1.3_Project_Listing'!$R$16:$R$829,'N1.3_Project_Listing'!$B$16:$B$829,$B172,'N1.3_Project_Listing'!$D$16:$D$829,$B141,'N1.3_Project_Listing'!$J$16:$J$829,AI$16,'N1.3_Project_Listing'!$G$16:$G$829,AG$15)</f>
        <v>0</v>
      </c>
      <c r="AJ172" s="67">
        <f>SUMIFS('N1.3_Project_Listing'!$R$16:$R$829,'N1.3_Project_Listing'!$B$16:$B$829,$B172,'N1.3_Project_Listing'!$D$16:$D$829,$B141,'N1.3_Project_Listing'!$J$16:$J$829,AJ$16,'N1.3_Project_Listing'!$G$16:$G$829,AG$15)</f>
        <v>0</v>
      </c>
      <c r="AK172" s="67">
        <f>SUMIFS('N1.3_Project_Listing'!$R$16:$R$829,'N1.3_Project_Listing'!$B$16:$B$829,$B172,'N1.3_Project_Listing'!$D$16:$D$829,$B141,'N1.3_Project_Listing'!$J$16:$J$829,AK$16,'N1.3_Project_Listing'!$G$16:$G$829,AG$15)</f>
        <v>0</v>
      </c>
      <c r="AL172" s="67">
        <f>SUMIFS('N1.3_Project_Listing'!$R$16:$R$829,'N1.3_Project_Listing'!$B$16:$B$829,$B172,'N1.3_Project_Listing'!$D$16:$D$829,$B141,'N1.3_Project_Listing'!$J$16:$J$829,AL$16,'N1.3_Project_Listing'!$G$16:$G$829,AG$15)</f>
        <v>0</v>
      </c>
      <c r="AM172" s="63">
        <f t="shared" si="243"/>
        <v>0</v>
      </c>
      <c r="AN172" s="116" t="s">
        <v>441</v>
      </c>
      <c r="AO172" s="67">
        <f>SUMIFS('N1.3_Project_Listing'!$P$16:$P$829,'N1.3_Project_Listing'!$B$16:$B$829,$B172,'N1.3_Project_Listing'!$D$16:$D$829,$B141,'N1.3_Project_Listing'!$J$16:$J$829,AO$16,'N1.3_Project_Listing'!$G$16:$G$829,AG$15)</f>
        <v>0</v>
      </c>
      <c r="AP172" s="67">
        <f>SUMIFS('N1.3_Project_Listing'!$P$16:$P$829,'N1.3_Project_Listing'!$B$16:$B$829,$B172,'N1.3_Project_Listing'!$D$16:$D$829,$B141,'N1.3_Project_Listing'!$J$16:$J$829,AP$16,'N1.3_Project_Listing'!$G$16:$G$829,AG$15)</f>
        <v>0</v>
      </c>
      <c r="AQ172" s="67">
        <f>SUMIFS('N1.3_Project_Listing'!$P$16:$P$829,'N1.3_Project_Listing'!$B$16:$B$829,$B172,'N1.3_Project_Listing'!$D$16:$D$829,$B141,'N1.3_Project_Listing'!$J$16:$J$829,AQ$16,'N1.3_Project_Listing'!$G$16:$G$829,AG$15)</f>
        <v>0</v>
      </c>
      <c r="AR172" s="67">
        <f>SUMIFS('N1.3_Project_Listing'!$P$16:$P$829,'N1.3_Project_Listing'!$B$16:$B$829,$B172,'N1.3_Project_Listing'!$D$16:$D$829,$B141,'N1.3_Project_Listing'!$J$16:$J$829,AR$16,'N1.3_Project_Listing'!$G$16:$G$829,AG$15)</f>
        <v>0</v>
      </c>
      <c r="AS172" s="67">
        <f>SUMIFS('N1.3_Project_Listing'!$P$16:$P$829,'N1.3_Project_Listing'!$B$16:$B$829,$B172,'N1.3_Project_Listing'!$D$16:$D$829,$B141,'N1.3_Project_Listing'!$J$16:$J$829,AS$16,'N1.3_Project_Listing'!$G$16:$G$829,AG$15)</f>
        <v>0</v>
      </c>
      <c r="AT172" s="63">
        <f t="shared" si="244"/>
        <v>0</v>
      </c>
      <c r="AV172" s="158" t="str">
        <f t="shared" si="237"/>
        <v>-</v>
      </c>
      <c r="AW172" s="67">
        <f>SUMIFS('N1.3_Project_Listing'!$R$16:$R$829,'N1.3_Project_Listing'!$B$16:$B$829,$B172,'N1.3_Project_Listing'!$D$16:$D$829,$B141,'N1.3_Project_Listing'!$J$16:$J$829,AW$16,'N1.3_Project_Listing'!$G$16:$G$829,AV$15)</f>
        <v>0</v>
      </c>
      <c r="AX172" s="67">
        <f>SUMIFS('N1.3_Project_Listing'!$R$16:$R$829,'N1.3_Project_Listing'!$B$16:$B$829,$B172,'N1.3_Project_Listing'!$D$16:$D$829,$B141,'N1.3_Project_Listing'!$J$16:$J$829,AX$16,'N1.3_Project_Listing'!$G$16:$G$829,AV$15)</f>
        <v>0</v>
      </c>
      <c r="AY172" s="67">
        <f>SUMIFS('N1.3_Project_Listing'!$R$16:$R$829,'N1.3_Project_Listing'!$B$16:$B$829,$B172,'N1.3_Project_Listing'!$D$16:$D$829,$B141,'N1.3_Project_Listing'!$J$16:$J$829,AY$16,'N1.3_Project_Listing'!$G$16:$G$829,AV$15)</f>
        <v>0</v>
      </c>
      <c r="AZ172" s="67">
        <f>SUMIFS('N1.3_Project_Listing'!$R$16:$R$829,'N1.3_Project_Listing'!$B$16:$B$829,$B172,'N1.3_Project_Listing'!$D$16:$D$829,$B141,'N1.3_Project_Listing'!$J$16:$J$829,AZ$16,'N1.3_Project_Listing'!$G$16:$G$829,AV$15)</f>
        <v>0</v>
      </c>
      <c r="BA172" s="67">
        <f>SUMIFS('N1.3_Project_Listing'!$R$16:$R$829,'N1.3_Project_Listing'!$B$16:$B$829,$B172,'N1.3_Project_Listing'!$D$16:$D$829,$B141,'N1.3_Project_Listing'!$J$16:$J$829,BA$16,'N1.3_Project_Listing'!$G$16:$G$829,AV$15)</f>
        <v>0</v>
      </c>
      <c r="BB172" s="63">
        <f t="shared" si="245"/>
        <v>0</v>
      </c>
      <c r="BC172" s="116" t="s">
        <v>441</v>
      </c>
      <c r="BD172" s="67">
        <f>SUMIFS('N1.3_Project_Listing'!$P$16:$P$829,'N1.3_Project_Listing'!$B$16:$B$829,$B172,'N1.3_Project_Listing'!$D$16:$D$829,$B141,'N1.3_Project_Listing'!$J$16:$J$829,BD$16,'N1.3_Project_Listing'!$G$16:$G$829,AV$15)</f>
        <v>0</v>
      </c>
      <c r="BE172" s="67">
        <f>SUMIFS('N1.3_Project_Listing'!$P$16:$P$829,'N1.3_Project_Listing'!$B$16:$B$829,$B172,'N1.3_Project_Listing'!$D$16:$D$829,$B141,'N1.3_Project_Listing'!$J$16:$J$829,BE$16,'N1.3_Project_Listing'!$G$16:$G$829,AV$15)</f>
        <v>0</v>
      </c>
      <c r="BF172" s="67">
        <f>SUMIFS('N1.3_Project_Listing'!$P$16:$P$829,'N1.3_Project_Listing'!$B$16:$B$829,$B172,'N1.3_Project_Listing'!$D$16:$D$829,$B141,'N1.3_Project_Listing'!$J$16:$J$829,BF$16,'N1.3_Project_Listing'!$G$16:$G$829,AV$15)</f>
        <v>0</v>
      </c>
      <c r="BG172" s="67">
        <f>SUMIFS('N1.3_Project_Listing'!$P$16:$P$829,'N1.3_Project_Listing'!$B$16:$B$829,$B172,'N1.3_Project_Listing'!$D$16:$D$829,$B141,'N1.3_Project_Listing'!$J$16:$J$829,BG$16,'N1.3_Project_Listing'!$G$16:$G$829,AV$15)</f>
        <v>0</v>
      </c>
      <c r="BH172" s="67">
        <f>SUMIFS('N1.3_Project_Listing'!$P$16:$P$829,'N1.3_Project_Listing'!$B$16:$B$829,$B172,'N1.3_Project_Listing'!$D$16:$D$829,$B141,'N1.3_Project_Listing'!$J$16:$J$829,BH$16,'N1.3_Project_Listing'!$G$16:$G$829,AV$15)</f>
        <v>0</v>
      </c>
      <c r="BI172" s="63">
        <f t="shared" si="246"/>
        <v>0</v>
      </c>
      <c r="BK172" s="158" t="str">
        <f t="shared" si="238"/>
        <v>-</v>
      </c>
      <c r="BL172" s="67">
        <f>SUMIFS('N1.3_Project_Listing'!$R$16:$R$829,'N1.3_Project_Listing'!$B$16:$B$829,$B172,'N1.3_Project_Listing'!$D$16:$D$829,$B141,'N1.3_Project_Listing'!$J$16:$J$829,BL$16,'N1.3_Project_Listing'!$G$16:$G$829,BK$15)</f>
        <v>0</v>
      </c>
      <c r="BM172" s="67">
        <f>SUMIFS('N1.3_Project_Listing'!$R$16:$R$829,'N1.3_Project_Listing'!$B$16:$B$829,$B172,'N1.3_Project_Listing'!$D$16:$D$829,$B141,'N1.3_Project_Listing'!$J$16:$J$829,BM$16,'N1.3_Project_Listing'!$G$16:$G$829,BK$15)</f>
        <v>0</v>
      </c>
      <c r="BN172" s="67">
        <f>SUMIFS('N1.3_Project_Listing'!$R$16:$R$829,'N1.3_Project_Listing'!$B$16:$B$829,$B172,'N1.3_Project_Listing'!$D$16:$D$829,$B141,'N1.3_Project_Listing'!$J$16:$J$829,BN$16,'N1.3_Project_Listing'!$G$16:$G$829,BK$15)</f>
        <v>0</v>
      </c>
      <c r="BO172" s="67">
        <f>SUMIFS('N1.3_Project_Listing'!$R$16:$R$829,'N1.3_Project_Listing'!$B$16:$B$829,$B172,'N1.3_Project_Listing'!$D$16:$D$829,$B141,'N1.3_Project_Listing'!$J$16:$J$829,BO$16,'N1.3_Project_Listing'!$G$16:$G$829,BK$15)</f>
        <v>0</v>
      </c>
      <c r="BP172" s="67">
        <f>SUMIFS('N1.3_Project_Listing'!$R$16:$R$829,'N1.3_Project_Listing'!$B$16:$B$829,$B172,'N1.3_Project_Listing'!$D$16:$D$829,$B141,'N1.3_Project_Listing'!$J$16:$J$829,BP$16,'N1.3_Project_Listing'!$G$16:$G$829,BK$15)</f>
        <v>0</v>
      </c>
      <c r="BQ172" s="63">
        <f t="shared" si="247"/>
        <v>0</v>
      </c>
      <c r="BR172" s="116" t="s">
        <v>441</v>
      </c>
      <c r="BS172" s="67">
        <f>SUMIFS('N1.3_Project_Listing'!$P$16:$P$829,'N1.3_Project_Listing'!$B$16:$B$829,$B172,'N1.3_Project_Listing'!$D$16:$D$829,$B141,'N1.3_Project_Listing'!$J$16:$J$829,BS$16,'N1.3_Project_Listing'!$G$16:$G$829,BK$15)</f>
        <v>0</v>
      </c>
      <c r="BT172" s="67">
        <f>SUMIFS('N1.3_Project_Listing'!$P$16:$P$829,'N1.3_Project_Listing'!$B$16:$B$829,$B172,'N1.3_Project_Listing'!$D$16:$D$829,$B141,'N1.3_Project_Listing'!$J$16:$J$829,BT$16,'N1.3_Project_Listing'!$G$16:$G$829,BK$15)</f>
        <v>0</v>
      </c>
      <c r="BU172" s="67">
        <f>SUMIFS('N1.3_Project_Listing'!$P$16:$P$829,'N1.3_Project_Listing'!$B$16:$B$829,$B172,'N1.3_Project_Listing'!$D$16:$D$829,$B141,'N1.3_Project_Listing'!$J$16:$J$829,BU$16,'N1.3_Project_Listing'!$G$16:$G$829,BK$15)</f>
        <v>0</v>
      </c>
      <c r="BV172" s="67">
        <f>SUMIFS('N1.3_Project_Listing'!$P$16:$P$829,'N1.3_Project_Listing'!$B$16:$B$829,$B172,'N1.3_Project_Listing'!$D$16:$D$829,$B141,'N1.3_Project_Listing'!$J$16:$J$829,BV$16,'N1.3_Project_Listing'!$G$16:$G$829,BK$15)</f>
        <v>0</v>
      </c>
      <c r="BW172" s="67">
        <f>SUMIFS('N1.3_Project_Listing'!$P$16:$P$829,'N1.3_Project_Listing'!$B$16:$B$829,$B172,'N1.3_Project_Listing'!$D$16:$D$829,$B141,'N1.3_Project_Listing'!$J$16:$J$829,BW$16,'N1.3_Project_Listing'!$G$16:$G$829,BK$15)</f>
        <v>0</v>
      </c>
      <c r="BX172" s="63">
        <f t="shared" si="248"/>
        <v>0</v>
      </c>
    </row>
    <row r="173" spans="2:76" hidden="1">
      <c r="B173" s="132" t="str">
        <f t="shared" si="249"/>
        <v>No entry required</v>
      </c>
      <c r="C173" s="158" t="str">
        <f t="shared" si="249"/>
        <v>-</v>
      </c>
      <c r="D173" s="63">
        <f t="shared" si="225"/>
        <v>0</v>
      </c>
      <c r="E173" s="63">
        <f t="shared" si="226"/>
        <v>0</v>
      </c>
      <c r="F173" s="63">
        <f t="shared" si="227"/>
        <v>0</v>
      </c>
      <c r="G173" s="63">
        <f t="shared" si="228"/>
        <v>0</v>
      </c>
      <c r="H173" s="63">
        <f t="shared" si="229"/>
        <v>0</v>
      </c>
      <c r="I173" s="63">
        <f t="shared" si="239"/>
        <v>0</v>
      </c>
      <c r="J173" s="116" t="s">
        <v>441</v>
      </c>
      <c r="K173" s="63">
        <f t="shared" si="230"/>
        <v>0</v>
      </c>
      <c r="L173" s="63">
        <f t="shared" si="231"/>
        <v>0</v>
      </c>
      <c r="M173" s="63">
        <f t="shared" si="232"/>
        <v>0</v>
      </c>
      <c r="N173" s="63">
        <f t="shared" si="233"/>
        <v>0</v>
      </c>
      <c r="O173" s="63">
        <f t="shared" si="234"/>
        <v>0</v>
      </c>
      <c r="P173" s="63">
        <f t="shared" si="240"/>
        <v>0</v>
      </c>
      <c r="R173" s="158" t="str">
        <f t="shared" si="235"/>
        <v>-</v>
      </c>
      <c r="S173" s="67">
        <f>SUMIFS('N1.3_Project_Listing'!$R$16:$R$829,'N1.3_Project_Listing'!$B$16:$B$829,$B173,'N1.3_Project_Listing'!$D$16:$D$829,$B141,'N1.3_Project_Listing'!$J$16:$J$829,S$16,'N1.3_Project_Listing'!$G$16:$G$829,R$15)</f>
        <v>0</v>
      </c>
      <c r="T173" s="67">
        <f>SUMIFS('N1.3_Project_Listing'!$R$16:$R$829,'N1.3_Project_Listing'!$B$16:$B$829,$B173,'N1.3_Project_Listing'!$D$16:$D$829,$B141,'N1.3_Project_Listing'!$J$16:$J$829,T$16,'N1.3_Project_Listing'!$G$16:$G$829,R$15)</f>
        <v>0</v>
      </c>
      <c r="U173" s="67">
        <f>SUMIFS('N1.3_Project_Listing'!$R$16:$R$829,'N1.3_Project_Listing'!$B$16:$B$829,$B173,'N1.3_Project_Listing'!$D$16:$D$829,$B141,'N1.3_Project_Listing'!$J$16:$J$829,U$16,'N1.3_Project_Listing'!$G$16:$G$829,R$15)</f>
        <v>0</v>
      </c>
      <c r="V173" s="67">
        <f>SUMIFS('N1.3_Project_Listing'!$R$16:$R$829,'N1.3_Project_Listing'!$B$16:$B$829,$B173,'N1.3_Project_Listing'!$D$16:$D$829,$B141,'N1.3_Project_Listing'!$J$16:$J$829,V$16,'N1.3_Project_Listing'!$G$16:$G$829,R$15)</f>
        <v>0</v>
      </c>
      <c r="W173" s="67">
        <f>SUMIFS('N1.3_Project_Listing'!$R$16:$R$829,'N1.3_Project_Listing'!$B$16:$B$829,$B173,'N1.3_Project_Listing'!$D$16:$D$829,$B141,'N1.3_Project_Listing'!$J$16:$J$829,W$16,'N1.3_Project_Listing'!$G$16:$G$829,R$15)</f>
        <v>0</v>
      </c>
      <c r="X173" s="63">
        <f t="shared" si="241"/>
        <v>0</v>
      </c>
      <c r="Y173" s="116" t="s">
        <v>441</v>
      </c>
      <c r="Z173" s="67">
        <f>SUMIFS('N1.3_Project_Listing'!$P$16:$P$829,'N1.3_Project_Listing'!$B$16:$B$829,$B173,'N1.3_Project_Listing'!$D$16:$D$829,$B141,'N1.3_Project_Listing'!$J$16:$J$829,Z$16,'N1.3_Project_Listing'!$G$16:$G$829,R$15)</f>
        <v>0</v>
      </c>
      <c r="AA173" s="67">
        <f>SUMIFS('N1.3_Project_Listing'!$P$16:$P$829,'N1.3_Project_Listing'!$B$16:$B$829,$B173,'N1.3_Project_Listing'!$D$16:$D$829,$B141,'N1.3_Project_Listing'!$J$16:$J$829,AA$16,'N1.3_Project_Listing'!$G$16:$G$829,R$15)</f>
        <v>0</v>
      </c>
      <c r="AB173" s="67">
        <f>SUMIFS('N1.3_Project_Listing'!$P$16:$P$829,'N1.3_Project_Listing'!$B$16:$B$829,$B173,'N1.3_Project_Listing'!$D$16:$D$829,$B141,'N1.3_Project_Listing'!$J$16:$J$829,AB$16,'N1.3_Project_Listing'!$G$16:$G$829,R$15)</f>
        <v>0</v>
      </c>
      <c r="AC173" s="67">
        <f>SUMIFS('N1.3_Project_Listing'!$P$16:$P$829,'N1.3_Project_Listing'!$B$16:$B$829,$B173,'N1.3_Project_Listing'!$D$16:$D$829,$B141,'N1.3_Project_Listing'!$J$16:$J$829,AC$16,'N1.3_Project_Listing'!$G$16:$G$829,R$15)</f>
        <v>0</v>
      </c>
      <c r="AD173" s="67">
        <f>SUMIFS('N1.3_Project_Listing'!$P$16:$P$829,'N1.3_Project_Listing'!$B$16:$B$829,$B173,'N1.3_Project_Listing'!$D$16:$D$829,$B141,'N1.3_Project_Listing'!$J$16:$J$829,AD$16,'N1.3_Project_Listing'!$G$16:$G$829,R$15)</f>
        <v>0</v>
      </c>
      <c r="AE173" s="63">
        <f t="shared" si="242"/>
        <v>0</v>
      </c>
      <c r="AG173" s="158" t="str">
        <f t="shared" si="236"/>
        <v>-</v>
      </c>
      <c r="AH173" s="67">
        <f>SUMIFS('N1.3_Project_Listing'!$R$16:$R$829,'N1.3_Project_Listing'!$B$16:$B$829,$B173,'N1.3_Project_Listing'!$D$16:$D$829,$B141,'N1.3_Project_Listing'!$J$16:$J$829,AH$16,'N1.3_Project_Listing'!$G$16:$G$829,AG$15)</f>
        <v>0</v>
      </c>
      <c r="AI173" s="67">
        <f>SUMIFS('N1.3_Project_Listing'!$R$16:$R$829,'N1.3_Project_Listing'!$B$16:$B$829,$B173,'N1.3_Project_Listing'!$D$16:$D$829,$B141,'N1.3_Project_Listing'!$J$16:$J$829,AI$16,'N1.3_Project_Listing'!$G$16:$G$829,AG$15)</f>
        <v>0</v>
      </c>
      <c r="AJ173" s="67">
        <f>SUMIFS('N1.3_Project_Listing'!$R$16:$R$829,'N1.3_Project_Listing'!$B$16:$B$829,$B173,'N1.3_Project_Listing'!$D$16:$D$829,$B141,'N1.3_Project_Listing'!$J$16:$J$829,AJ$16,'N1.3_Project_Listing'!$G$16:$G$829,AG$15)</f>
        <v>0</v>
      </c>
      <c r="AK173" s="67">
        <f>SUMIFS('N1.3_Project_Listing'!$R$16:$R$829,'N1.3_Project_Listing'!$B$16:$B$829,$B173,'N1.3_Project_Listing'!$D$16:$D$829,$B141,'N1.3_Project_Listing'!$J$16:$J$829,AK$16,'N1.3_Project_Listing'!$G$16:$G$829,AG$15)</f>
        <v>0</v>
      </c>
      <c r="AL173" s="67">
        <f>SUMIFS('N1.3_Project_Listing'!$R$16:$R$829,'N1.3_Project_Listing'!$B$16:$B$829,$B173,'N1.3_Project_Listing'!$D$16:$D$829,$B141,'N1.3_Project_Listing'!$J$16:$J$829,AL$16,'N1.3_Project_Listing'!$G$16:$G$829,AG$15)</f>
        <v>0</v>
      </c>
      <c r="AM173" s="63">
        <f t="shared" si="243"/>
        <v>0</v>
      </c>
      <c r="AN173" s="116" t="s">
        <v>441</v>
      </c>
      <c r="AO173" s="67">
        <f>SUMIFS('N1.3_Project_Listing'!$P$16:$P$829,'N1.3_Project_Listing'!$B$16:$B$829,$B173,'N1.3_Project_Listing'!$D$16:$D$829,$B141,'N1.3_Project_Listing'!$J$16:$J$829,AO$16,'N1.3_Project_Listing'!$G$16:$G$829,AG$15)</f>
        <v>0</v>
      </c>
      <c r="AP173" s="67">
        <f>SUMIFS('N1.3_Project_Listing'!$P$16:$P$829,'N1.3_Project_Listing'!$B$16:$B$829,$B173,'N1.3_Project_Listing'!$D$16:$D$829,$B141,'N1.3_Project_Listing'!$J$16:$J$829,AP$16,'N1.3_Project_Listing'!$G$16:$G$829,AG$15)</f>
        <v>0</v>
      </c>
      <c r="AQ173" s="67">
        <f>SUMIFS('N1.3_Project_Listing'!$P$16:$P$829,'N1.3_Project_Listing'!$B$16:$B$829,$B173,'N1.3_Project_Listing'!$D$16:$D$829,$B141,'N1.3_Project_Listing'!$J$16:$J$829,AQ$16,'N1.3_Project_Listing'!$G$16:$G$829,AG$15)</f>
        <v>0</v>
      </c>
      <c r="AR173" s="67">
        <f>SUMIFS('N1.3_Project_Listing'!$P$16:$P$829,'N1.3_Project_Listing'!$B$16:$B$829,$B173,'N1.3_Project_Listing'!$D$16:$D$829,$B141,'N1.3_Project_Listing'!$J$16:$J$829,AR$16,'N1.3_Project_Listing'!$G$16:$G$829,AG$15)</f>
        <v>0</v>
      </c>
      <c r="AS173" s="67">
        <f>SUMIFS('N1.3_Project_Listing'!$P$16:$P$829,'N1.3_Project_Listing'!$B$16:$B$829,$B173,'N1.3_Project_Listing'!$D$16:$D$829,$B141,'N1.3_Project_Listing'!$J$16:$J$829,AS$16,'N1.3_Project_Listing'!$G$16:$G$829,AG$15)</f>
        <v>0</v>
      </c>
      <c r="AT173" s="63">
        <f t="shared" si="244"/>
        <v>0</v>
      </c>
      <c r="AV173" s="158" t="str">
        <f t="shared" si="237"/>
        <v>-</v>
      </c>
      <c r="AW173" s="67">
        <f>SUMIFS('N1.3_Project_Listing'!$R$16:$R$829,'N1.3_Project_Listing'!$B$16:$B$829,$B173,'N1.3_Project_Listing'!$D$16:$D$829,$B141,'N1.3_Project_Listing'!$J$16:$J$829,AW$16,'N1.3_Project_Listing'!$G$16:$G$829,AV$15)</f>
        <v>0</v>
      </c>
      <c r="AX173" s="67">
        <f>SUMIFS('N1.3_Project_Listing'!$R$16:$R$829,'N1.3_Project_Listing'!$B$16:$B$829,$B173,'N1.3_Project_Listing'!$D$16:$D$829,$B141,'N1.3_Project_Listing'!$J$16:$J$829,AX$16,'N1.3_Project_Listing'!$G$16:$G$829,AV$15)</f>
        <v>0</v>
      </c>
      <c r="AY173" s="67">
        <f>SUMIFS('N1.3_Project_Listing'!$R$16:$R$829,'N1.3_Project_Listing'!$B$16:$B$829,$B173,'N1.3_Project_Listing'!$D$16:$D$829,$B141,'N1.3_Project_Listing'!$J$16:$J$829,AY$16,'N1.3_Project_Listing'!$G$16:$G$829,AV$15)</f>
        <v>0</v>
      </c>
      <c r="AZ173" s="67">
        <f>SUMIFS('N1.3_Project_Listing'!$R$16:$R$829,'N1.3_Project_Listing'!$B$16:$B$829,$B173,'N1.3_Project_Listing'!$D$16:$D$829,$B141,'N1.3_Project_Listing'!$J$16:$J$829,AZ$16,'N1.3_Project_Listing'!$G$16:$G$829,AV$15)</f>
        <v>0</v>
      </c>
      <c r="BA173" s="67">
        <f>SUMIFS('N1.3_Project_Listing'!$R$16:$R$829,'N1.3_Project_Listing'!$B$16:$B$829,$B173,'N1.3_Project_Listing'!$D$16:$D$829,$B141,'N1.3_Project_Listing'!$J$16:$J$829,BA$16,'N1.3_Project_Listing'!$G$16:$G$829,AV$15)</f>
        <v>0</v>
      </c>
      <c r="BB173" s="63">
        <f t="shared" si="245"/>
        <v>0</v>
      </c>
      <c r="BC173" s="116" t="s">
        <v>441</v>
      </c>
      <c r="BD173" s="67">
        <f>SUMIFS('N1.3_Project_Listing'!$P$16:$P$829,'N1.3_Project_Listing'!$B$16:$B$829,$B173,'N1.3_Project_Listing'!$D$16:$D$829,$B141,'N1.3_Project_Listing'!$J$16:$J$829,BD$16,'N1.3_Project_Listing'!$G$16:$G$829,AV$15)</f>
        <v>0</v>
      </c>
      <c r="BE173" s="67">
        <f>SUMIFS('N1.3_Project_Listing'!$P$16:$P$829,'N1.3_Project_Listing'!$B$16:$B$829,$B173,'N1.3_Project_Listing'!$D$16:$D$829,$B141,'N1.3_Project_Listing'!$J$16:$J$829,BE$16,'N1.3_Project_Listing'!$G$16:$G$829,AV$15)</f>
        <v>0</v>
      </c>
      <c r="BF173" s="67">
        <f>SUMIFS('N1.3_Project_Listing'!$P$16:$P$829,'N1.3_Project_Listing'!$B$16:$B$829,$B173,'N1.3_Project_Listing'!$D$16:$D$829,$B141,'N1.3_Project_Listing'!$J$16:$J$829,BF$16,'N1.3_Project_Listing'!$G$16:$G$829,AV$15)</f>
        <v>0</v>
      </c>
      <c r="BG173" s="67">
        <f>SUMIFS('N1.3_Project_Listing'!$P$16:$P$829,'N1.3_Project_Listing'!$B$16:$B$829,$B173,'N1.3_Project_Listing'!$D$16:$D$829,$B141,'N1.3_Project_Listing'!$J$16:$J$829,BG$16,'N1.3_Project_Listing'!$G$16:$G$829,AV$15)</f>
        <v>0</v>
      </c>
      <c r="BH173" s="67">
        <f>SUMIFS('N1.3_Project_Listing'!$P$16:$P$829,'N1.3_Project_Listing'!$B$16:$B$829,$B173,'N1.3_Project_Listing'!$D$16:$D$829,$B141,'N1.3_Project_Listing'!$J$16:$J$829,BH$16,'N1.3_Project_Listing'!$G$16:$G$829,AV$15)</f>
        <v>0</v>
      </c>
      <c r="BI173" s="63">
        <f t="shared" si="246"/>
        <v>0</v>
      </c>
      <c r="BK173" s="158" t="str">
        <f t="shared" si="238"/>
        <v>-</v>
      </c>
      <c r="BL173" s="67">
        <f>SUMIFS('N1.3_Project_Listing'!$R$16:$R$829,'N1.3_Project_Listing'!$B$16:$B$829,$B173,'N1.3_Project_Listing'!$D$16:$D$829,$B141,'N1.3_Project_Listing'!$J$16:$J$829,BL$16,'N1.3_Project_Listing'!$G$16:$G$829,BK$15)</f>
        <v>0</v>
      </c>
      <c r="BM173" s="67">
        <f>SUMIFS('N1.3_Project_Listing'!$R$16:$R$829,'N1.3_Project_Listing'!$B$16:$B$829,$B173,'N1.3_Project_Listing'!$D$16:$D$829,$B141,'N1.3_Project_Listing'!$J$16:$J$829,BM$16,'N1.3_Project_Listing'!$G$16:$G$829,BK$15)</f>
        <v>0</v>
      </c>
      <c r="BN173" s="67">
        <f>SUMIFS('N1.3_Project_Listing'!$R$16:$R$829,'N1.3_Project_Listing'!$B$16:$B$829,$B173,'N1.3_Project_Listing'!$D$16:$D$829,$B141,'N1.3_Project_Listing'!$J$16:$J$829,BN$16,'N1.3_Project_Listing'!$G$16:$G$829,BK$15)</f>
        <v>0</v>
      </c>
      <c r="BO173" s="67">
        <f>SUMIFS('N1.3_Project_Listing'!$R$16:$R$829,'N1.3_Project_Listing'!$B$16:$B$829,$B173,'N1.3_Project_Listing'!$D$16:$D$829,$B141,'N1.3_Project_Listing'!$J$16:$J$829,BO$16,'N1.3_Project_Listing'!$G$16:$G$829,BK$15)</f>
        <v>0</v>
      </c>
      <c r="BP173" s="67">
        <f>SUMIFS('N1.3_Project_Listing'!$R$16:$R$829,'N1.3_Project_Listing'!$B$16:$B$829,$B173,'N1.3_Project_Listing'!$D$16:$D$829,$B141,'N1.3_Project_Listing'!$J$16:$J$829,BP$16,'N1.3_Project_Listing'!$G$16:$G$829,BK$15)</f>
        <v>0</v>
      </c>
      <c r="BQ173" s="63">
        <f t="shared" si="247"/>
        <v>0</v>
      </c>
      <c r="BR173" s="116" t="s">
        <v>441</v>
      </c>
      <c r="BS173" s="67">
        <f>SUMIFS('N1.3_Project_Listing'!$P$16:$P$829,'N1.3_Project_Listing'!$B$16:$B$829,$B173,'N1.3_Project_Listing'!$D$16:$D$829,$B141,'N1.3_Project_Listing'!$J$16:$J$829,BS$16,'N1.3_Project_Listing'!$G$16:$G$829,BK$15)</f>
        <v>0</v>
      </c>
      <c r="BT173" s="67">
        <f>SUMIFS('N1.3_Project_Listing'!$P$16:$P$829,'N1.3_Project_Listing'!$B$16:$B$829,$B173,'N1.3_Project_Listing'!$D$16:$D$829,$B141,'N1.3_Project_Listing'!$J$16:$J$829,BT$16,'N1.3_Project_Listing'!$G$16:$G$829,BK$15)</f>
        <v>0</v>
      </c>
      <c r="BU173" s="67">
        <f>SUMIFS('N1.3_Project_Listing'!$P$16:$P$829,'N1.3_Project_Listing'!$B$16:$B$829,$B173,'N1.3_Project_Listing'!$D$16:$D$829,$B141,'N1.3_Project_Listing'!$J$16:$J$829,BU$16,'N1.3_Project_Listing'!$G$16:$G$829,BK$15)</f>
        <v>0</v>
      </c>
      <c r="BV173" s="67">
        <f>SUMIFS('N1.3_Project_Listing'!$P$16:$P$829,'N1.3_Project_Listing'!$B$16:$B$829,$B173,'N1.3_Project_Listing'!$D$16:$D$829,$B141,'N1.3_Project_Listing'!$J$16:$J$829,BV$16,'N1.3_Project_Listing'!$G$16:$G$829,BK$15)</f>
        <v>0</v>
      </c>
      <c r="BW173" s="67">
        <f>SUMIFS('N1.3_Project_Listing'!$P$16:$P$829,'N1.3_Project_Listing'!$B$16:$B$829,$B173,'N1.3_Project_Listing'!$D$16:$D$829,$B141,'N1.3_Project_Listing'!$J$16:$J$829,BW$16,'N1.3_Project_Listing'!$G$16:$G$829,BK$15)</f>
        <v>0</v>
      </c>
      <c r="BX173" s="63">
        <f t="shared" si="248"/>
        <v>0</v>
      </c>
    </row>
    <row r="174" spans="2:76" hidden="1">
      <c r="B174" s="132" t="str">
        <f t="shared" si="249"/>
        <v>No entry required</v>
      </c>
      <c r="C174" s="158" t="str">
        <f t="shared" si="249"/>
        <v>-</v>
      </c>
      <c r="D174" s="63">
        <f t="shared" si="225"/>
        <v>0</v>
      </c>
      <c r="E174" s="63">
        <f t="shared" si="226"/>
        <v>0</v>
      </c>
      <c r="F174" s="63">
        <f t="shared" si="227"/>
        <v>0</v>
      </c>
      <c r="G174" s="63">
        <f t="shared" si="228"/>
        <v>0</v>
      </c>
      <c r="H174" s="63">
        <f t="shared" si="229"/>
        <v>0</v>
      </c>
      <c r="I174" s="63">
        <f t="shared" si="239"/>
        <v>0</v>
      </c>
      <c r="J174" s="116" t="s">
        <v>441</v>
      </c>
      <c r="K174" s="63">
        <f t="shared" si="230"/>
        <v>0</v>
      </c>
      <c r="L174" s="63">
        <f t="shared" si="231"/>
        <v>0</v>
      </c>
      <c r="M174" s="63">
        <f t="shared" si="232"/>
        <v>0</v>
      </c>
      <c r="N174" s="63">
        <f t="shared" si="233"/>
        <v>0</v>
      </c>
      <c r="O174" s="63">
        <f t="shared" si="234"/>
        <v>0</v>
      </c>
      <c r="P174" s="63">
        <f t="shared" si="240"/>
        <v>0</v>
      </c>
      <c r="R174" s="158" t="str">
        <f t="shared" si="235"/>
        <v>-</v>
      </c>
      <c r="S174" s="67">
        <f>SUMIFS('N1.3_Project_Listing'!$R$16:$R$829,'N1.3_Project_Listing'!$B$16:$B$829,$B174,'N1.3_Project_Listing'!$D$16:$D$829,$B141,'N1.3_Project_Listing'!$J$16:$J$829,S$16,'N1.3_Project_Listing'!$G$16:$G$829,R$15)</f>
        <v>0</v>
      </c>
      <c r="T174" s="67">
        <f>SUMIFS('N1.3_Project_Listing'!$R$16:$R$829,'N1.3_Project_Listing'!$B$16:$B$829,$B174,'N1.3_Project_Listing'!$D$16:$D$829,$B141,'N1.3_Project_Listing'!$J$16:$J$829,T$16,'N1.3_Project_Listing'!$G$16:$G$829,R$15)</f>
        <v>0</v>
      </c>
      <c r="U174" s="67">
        <f>SUMIFS('N1.3_Project_Listing'!$R$16:$R$829,'N1.3_Project_Listing'!$B$16:$B$829,$B174,'N1.3_Project_Listing'!$D$16:$D$829,$B141,'N1.3_Project_Listing'!$J$16:$J$829,U$16,'N1.3_Project_Listing'!$G$16:$G$829,R$15)</f>
        <v>0</v>
      </c>
      <c r="V174" s="67">
        <f>SUMIFS('N1.3_Project_Listing'!$R$16:$R$829,'N1.3_Project_Listing'!$B$16:$B$829,$B174,'N1.3_Project_Listing'!$D$16:$D$829,$B141,'N1.3_Project_Listing'!$J$16:$J$829,V$16,'N1.3_Project_Listing'!$G$16:$G$829,R$15)</f>
        <v>0</v>
      </c>
      <c r="W174" s="67">
        <f>SUMIFS('N1.3_Project_Listing'!$R$16:$R$829,'N1.3_Project_Listing'!$B$16:$B$829,$B174,'N1.3_Project_Listing'!$D$16:$D$829,$B141,'N1.3_Project_Listing'!$J$16:$J$829,W$16,'N1.3_Project_Listing'!$G$16:$G$829,R$15)</f>
        <v>0</v>
      </c>
      <c r="X174" s="63">
        <f t="shared" si="241"/>
        <v>0</v>
      </c>
      <c r="Y174" s="116" t="s">
        <v>441</v>
      </c>
      <c r="Z174" s="67">
        <f>SUMIFS('N1.3_Project_Listing'!$P$16:$P$829,'N1.3_Project_Listing'!$B$16:$B$829,$B174,'N1.3_Project_Listing'!$D$16:$D$829,$B141,'N1.3_Project_Listing'!$J$16:$J$829,Z$16,'N1.3_Project_Listing'!$G$16:$G$829,R$15)</f>
        <v>0</v>
      </c>
      <c r="AA174" s="67">
        <f>SUMIFS('N1.3_Project_Listing'!$P$16:$P$829,'N1.3_Project_Listing'!$B$16:$B$829,$B174,'N1.3_Project_Listing'!$D$16:$D$829,$B141,'N1.3_Project_Listing'!$J$16:$J$829,AA$16,'N1.3_Project_Listing'!$G$16:$G$829,R$15)</f>
        <v>0</v>
      </c>
      <c r="AB174" s="67">
        <f>SUMIFS('N1.3_Project_Listing'!$P$16:$P$829,'N1.3_Project_Listing'!$B$16:$B$829,$B174,'N1.3_Project_Listing'!$D$16:$D$829,$B141,'N1.3_Project_Listing'!$J$16:$J$829,AB$16,'N1.3_Project_Listing'!$G$16:$G$829,R$15)</f>
        <v>0</v>
      </c>
      <c r="AC174" s="67">
        <f>SUMIFS('N1.3_Project_Listing'!$P$16:$P$829,'N1.3_Project_Listing'!$B$16:$B$829,$B174,'N1.3_Project_Listing'!$D$16:$D$829,$B141,'N1.3_Project_Listing'!$J$16:$J$829,AC$16,'N1.3_Project_Listing'!$G$16:$G$829,R$15)</f>
        <v>0</v>
      </c>
      <c r="AD174" s="67">
        <f>SUMIFS('N1.3_Project_Listing'!$P$16:$P$829,'N1.3_Project_Listing'!$B$16:$B$829,$B174,'N1.3_Project_Listing'!$D$16:$D$829,$B141,'N1.3_Project_Listing'!$J$16:$J$829,AD$16,'N1.3_Project_Listing'!$G$16:$G$829,R$15)</f>
        <v>0</v>
      </c>
      <c r="AE174" s="63">
        <f t="shared" si="242"/>
        <v>0</v>
      </c>
      <c r="AG174" s="158" t="str">
        <f t="shared" si="236"/>
        <v>-</v>
      </c>
      <c r="AH174" s="67">
        <f>SUMIFS('N1.3_Project_Listing'!$R$16:$R$829,'N1.3_Project_Listing'!$B$16:$B$829,$B174,'N1.3_Project_Listing'!$D$16:$D$829,$B141,'N1.3_Project_Listing'!$J$16:$J$829,AH$16,'N1.3_Project_Listing'!$G$16:$G$829,AG$15)</f>
        <v>0</v>
      </c>
      <c r="AI174" s="67">
        <f>SUMIFS('N1.3_Project_Listing'!$R$16:$R$829,'N1.3_Project_Listing'!$B$16:$B$829,$B174,'N1.3_Project_Listing'!$D$16:$D$829,$B141,'N1.3_Project_Listing'!$J$16:$J$829,AI$16,'N1.3_Project_Listing'!$G$16:$G$829,AG$15)</f>
        <v>0</v>
      </c>
      <c r="AJ174" s="67">
        <f>SUMIFS('N1.3_Project_Listing'!$R$16:$R$829,'N1.3_Project_Listing'!$B$16:$B$829,$B174,'N1.3_Project_Listing'!$D$16:$D$829,$B141,'N1.3_Project_Listing'!$J$16:$J$829,AJ$16,'N1.3_Project_Listing'!$G$16:$G$829,AG$15)</f>
        <v>0</v>
      </c>
      <c r="AK174" s="67">
        <f>SUMIFS('N1.3_Project_Listing'!$R$16:$R$829,'N1.3_Project_Listing'!$B$16:$B$829,$B174,'N1.3_Project_Listing'!$D$16:$D$829,$B141,'N1.3_Project_Listing'!$J$16:$J$829,AK$16,'N1.3_Project_Listing'!$G$16:$G$829,AG$15)</f>
        <v>0</v>
      </c>
      <c r="AL174" s="67">
        <f>SUMIFS('N1.3_Project_Listing'!$R$16:$R$829,'N1.3_Project_Listing'!$B$16:$B$829,$B174,'N1.3_Project_Listing'!$D$16:$D$829,$B141,'N1.3_Project_Listing'!$J$16:$J$829,AL$16,'N1.3_Project_Listing'!$G$16:$G$829,AG$15)</f>
        <v>0</v>
      </c>
      <c r="AM174" s="63">
        <f t="shared" si="243"/>
        <v>0</v>
      </c>
      <c r="AN174" s="116" t="s">
        <v>441</v>
      </c>
      <c r="AO174" s="67">
        <f>SUMIFS('N1.3_Project_Listing'!$P$16:$P$829,'N1.3_Project_Listing'!$B$16:$B$829,$B174,'N1.3_Project_Listing'!$D$16:$D$829,$B141,'N1.3_Project_Listing'!$J$16:$J$829,AO$16,'N1.3_Project_Listing'!$G$16:$G$829,AG$15)</f>
        <v>0</v>
      </c>
      <c r="AP174" s="67">
        <f>SUMIFS('N1.3_Project_Listing'!$P$16:$P$829,'N1.3_Project_Listing'!$B$16:$B$829,$B174,'N1.3_Project_Listing'!$D$16:$D$829,$B141,'N1.3_Project_Listing'!$J$16:$J$829,AP$16,'N1.3_Project_Listing'!$G$16:$G$829,AG$15)</f>
        <v>0</v>
      </c>
      <c r="AQ174" s="67">
        <f>SUMIFS('N1.3_Project_Listing'!$P$16:$P$829,'N1.3_Project_Listing'!$B$16:$B$829,$B174,'N1.3_Project_Listing'!$D$16:$D$829,$B141,'N1.3_Project_Listing'!$J$16:$J$829,AQ$16,'N1.3_Project_Listing'!$G$16:$G$829,AG$15)</f>
        <v>0</v>
      </c>
      <c r="AR174" s="67">
        <f>SUMIFS('N1.3_Project_Listing'!$P$16:$P$829,'N1.3_Project_Listing'!$B$16:$B$829,$B174,'N1.3_Project_Listing'!$D$16:$D$829,$B141,'N1.3_Project_Listing'!$J$16:$J$829,AR$16,'N1.3_Project_Listing'!$G$16:$G$829,AG$15)</f>
        <v>0</v>
      </c>
      <c r="AS174" s="67">
        <f>SUMIFS('N1.3_Project_Listing'!$P$16:$P$829,'N1.3_Project_Listing'!$B$16:$B$829,$B174,'N1.3_Project_Listing'!$D$16:$D$829,$B141,'N1.3_Project_Listing'!$J$16:$J$829,AS$16,'N1.3_Project_Listing'!$G$16:$G$829,AG$15)</f>
        <v>0</v>
      </c>
      <c r="AT174" s="63">
        <f t="shared" si="244"/>
        <v>0</v>
      </c>
      <c r="AV174" s="158" t="str">
        <f t="shared" si="237"/>
        <v>-</v>
      </c>
      <c r="AW174" s="67">
        <f>SUMIFS('N1.3_Project_Listing'!$R$16:$R$829,'N1.3_Project_Listing'!$B$16:$B$829,$B174,'N1.3_Project_Listing'!$D$16:$D$829,$B141,'N1.3_Project_Listing'!$J$16:$J$829,AW$16,'N1.3_Project_Listing'!$G$16:$G$829,AV$15)</f>
        <v>0</v>
      </c>
      <c r="AX174" s="67">
        <f>SUMIFS('N1.3_Project_Listing'!$R$16:$R$829,'N1.3_Project_Listing'!$B$16:$B$829,$B174,'N1.3_Project_Listing'!$D$16:$D$829,$B141,'N1.3_Project_Listing'!$J$16:$J$829,AX$16,'N1.3_Project_Listing'!$G$16:$G$829,AV$15)</f>
        <v>0</v>
      </c>
      <c r="AY174" s="67">
        <f>SUMIFS('N1.3_Project_Listing'!$R$16:$R$829,'N1.3_Project_Listing'!$B$16:$B$829,$B174,'N1.3_Project_Listing'!$D$16:$D$829,$B141,'N1.3_Project_Listing'!$J$16:$J$829,AY$16,'N1.3_Project_Listing'!$G$16:$G$829,AV$15)</f>
        <v>0</v>
      </c>
      <c r="AZ174" s="67">
        <f>SUMIFS('N1.3_Project_Listing'!$R$16:$R$829,'N1.3_Project_Listing'!$B$16:$B$829,$B174,'N1.3_Project_Listing'!$D$16:$D$829,$B141,'N1.3_Project_Listing'!$J$16:$J$829,AZ$16,'N1.3_Project_Listing'!$G$16:$G$829,AV$15)</f>
        <v>0</v>
      </c>
      <c r="BA174" s="67">
        <f>SUMIFS('N1.3_Project_Listing'!$R$16:$R$829,'N1.3_Project_Listing'!$B$16:$B$829,$B174,'N1.3_Project_Listing'!$D$16:$D$829,$B141,'N1.3_Project_Listing'!$J$16:$J$829,BA$16,'N1.3_Project_Listing'!$G$16:$G$829,AV$15)</f>
        <v>0</v>
      </c>
      <c r="BB174" s="63">
        <f t="shared" si="245"/>
        <v>0</v>
      </c>
      <c r="BC174" s="116" t="s">
        <v>441</v>
      </c>
      <c r="BD174" s="67">
        <f>SUMIFS('N1.3_Project_Listing'!$P$16:$P$829,'N1.3_Project_Listing'!$B$16:$B$829,$B174,'N1.3_Project_Listing'!$D$16:$D$829,$B141,'N1.3_Project_Listing'!$J$16:$J$829,BD$16,'N1.3_Project_Listing'!$G$16:$G$829,AV$15)</f>
        <v>0</v>
      </c>
      <c r="BE174" s="67">
        <f>SUMIFS('N1.3_Project_Listing'!$P$16:$P$829,'N1.3_Project_Listing'!$B$16:$B$829,$B174,'N1.3_Project_Listing'!$D$16:$D$829,$B141,'N1.3_Project_Listing'!$J$16:$J$829,BE$16,'N1.3_Project_Listing'!$G$16:$G$829,AV$15)</f>
        <v>0</v>
      </c>
      <c r="BF174" s="67">
        <f>SUMIFS('N1.3_Project_Listing'!$P$16:$P$829,'N1.3_Project_Listing'!$B$16:$B$829,$B174,'N1.3_Project_Listing'!$D$16:$D$829,$B141,'N1.3_Project_Listing'!$J$16:$J$829,BF$16,'N1.3_Project_Listing'!$G$16:$G$829,AV$15)</f>
        <v>0</v>
      </c>
      <c r="BG174" s="67">
        <f>SUMIFS('N1.3_Project_Listing'!$P$16:$P$829,'N1.3_Project_Listing'!$B$16:$B$829,$B174,'N1.3_Project_Listing'!$D$16:$D$829,$B141,'N1.3_Project_Listing'!$J$16:$J$829,BG$16,'N1.3_Project_Listing'!$G$16:$G$829,AV$15)</f>
        <v>0</v>
      </c>
      <c r="BH174" s="67">
        <f>SUMIFS('N1.3_Project_Listing'!$P$16:$P$829,'N1.3_Project_Listing'!$B$16:$B$829,$B174,'N1.3_Project_Listing'!$D$16:$D$829,$B141,'N1.3_Project_Listing'!$J$16:$J$829,BH$16,'N1.3_Project_Listing'!$G$16:$G$829,AV$15)</f>
        <v>0</v>
      </c>
      <c r="BI174" s="63">
        <f t="shared" si="246"/>
        <v>0</v>
      </c>
      <c r="BK174" s="158" t="str">
        <f t="shared" si="238"/>
        <v>-</v>
      </c>
      <c r="BL174" s="67">
        <f>SUMIFS('N1.3_Project_Listing'!$R$16:$R$829,'N1.3_Project_Listing'!$B$16:$B$829,$B174,'N1.3_Project_Listing'!$D$16:$D$829,$B141,'N1.3_Project_Listing'!$J$16:$J$829,BL$16,'N1.3_Project_Listing'!$G$16:$G$829,BK$15)</f>
        <v>0</v>
      </c>
      <c r="BM174" s="67">
        <f>SUMIFS('N1.3_Project_Listing'!$R$16:$R$829,'N1.3_Project_Listing'!$B$16:$B$829,$B174,'N1.3_Project_Listing'!$D$16:$D$829,$B141,'N1.3_Project_Listing'!$J$16:$J$829,BM$16,'N1.3_Project_Listing'!$G$16:$G$829,BK$15)</f>
        <v>0</v>
      </c>
      <c r="BN174" s="67">
        <f>SUMIFS('N1.3_Project_Listing'!$R$16:$R$829,'N1.3_Project_Listing'!$B$16:$B$829,$B174,'N1.3_Project_Listing'!$D$16:$D$829,$B141,'N1.3_Project_Listing'!$J$16:$J$829,BN$16,'N1.3_Project_Listing'!$G$16:$G$829,BK$15)</f>
        <v>0</v>
      </c>
      <c r="BO174" s="67">
        <f>SUMIFS('N1.3_Project_Listing'!$R$16:$R$829,'N1.3_Project_Listing'!$B$16:$B$829,$B174,'N1.3_Project_Listing'!$D$16:$D$829,$B141,'N1.3_Project_Listing'!$J$16:$J$829,BO$16,'N1.3_Project_Listing'!$G$16:$G$829,BK$15)</f>
        <v>0</v>
      </c>
      <c r="BP174" s="67">
        <f>SUMIFS('N1.3_Project_Listing'!$R$16:$R$829,'N1.3_Project_Listing'!$B$16:$B$829,$B174,'N1.3_Project_Listing'!$D$16:$D$829,$B141,'N1.3_Project_Listing'!$J$16:$J$829,BP$16,'N1.3_Project_Listing'!$G$16:$G$829,BK$15)</f>
        <v>0</v>
      </c>
      <c r="BQ174" s="63">
        <f t="shared" si="247"/>
        <v>0</v>
      </c>
      <c r="BR174" s="116" t="s">
        <v>441</v>
      </c>
      <c r="BS174" s="67">
        <f>SUMIFS('N1.3_Project_Listing'!$P$16:$P$829,'N1.3_Project_Listing'!$B$16:$B$829,$B174,'N1.3_Project_Listing'!$D$16:$D$829,$B141,'N1.3_Project_Listing'!$J$16:$J$829,BS$16,'N1.3_Project_Listing'!$G$16:$G$829,BK$15)</f>
        <v>0</v>
      </c>
      <c r="BT174" s="67">
        <f>SUMIFS('N1.3_Project_Listing'!$P$16:$P$829,'N1.3_Project_Listing'!$B$16:$B$829,$B174,'N1.3_Project_Listing'!$D$16:$D$829,$B141,'N1.3_Project_Listing'!$J$16:$J$829,BT$16,'N1.3_Project_Listing'!$G$16:$G$829,BK$15)</f>
        <v>0</v>
      </c>
      <c r="BU174" s="67">
        <f>SUMIFS('N1.3_Project_Listing'!$P$16:$P$829,'N1.3_Project_Listing'!$B$16:$B$829,$B174,'N1.3_Project_Listing'!$D$16:$D$829,$B141,'N1.3_Project_Listing'!$J$16:$J$829,BU$16,'N1.3_Project_Listing'!$G$16:$G$829,BK$15)</f>
        <v>0</v>
      </c>
      <c r="BV174" s="67">
        <f>SUMIFS('N1.3_Project_Listing'!$P$16:$P$829,'N1.3_Project_Listing'!$B$16:$B$829,$B174,'N1.3_Project_Listing'!$D$16:$D$829,$B141,'N1.3_Project_Listing'!$J$16:$J$829,BV$16,'N1.3_Project_Listing'!$G$16:$G$829,BK$15)</f>
        <v>0</v>
      </c>
      <c r="BW174" s="67">
        <f>SUMIFS('N1.3_Project_Listing'!$P$16:$P$829,'N1.3_Project_Listing'!$B$16:$B$829,$B174,'N1.3_Project_Listing'!$D$16:$D$829,$B141,'N1.3_Project_Listing'!$J$16:$J$829,BW$16,'N1.3_Project_Listing'!$G$16:$G$829,BK$15)</f>
        <v>0</v>
      </c>
      <c r="BX174" s="63">
        <f t="shared" si="248"/>
        <v>0</v>
      </c>
    </row>
    <row r="175" spans="2:76" hidden="1">
      <c r="B175" s="132" t="str">
        <f t="shared" si="249"/>
        <v>No entry required</v>
      </c>
      <c r="C175" s="158" t="str">
        <f t="shared" si="249"/>
        <v>-</v>
      </c>
      <c r="D175" s="63">
        <f t="shared" ref="D175:D191" si="250">S175+AH175+AW175+BL175</f>
        <v>0</v>
      </c>
      <c r="E175" s="63">
        <f t="shared" ref="E175:E191" si="251">T175+AI175+AX175+BM175</f>
        <v>0</v>
      </c>
      <c r="F175" s="63">
        <f t="shared" ref="F175:F191" si="252">U175+AJ175+AY175+BN175</f>
        <v>0</v>
      </c>
      <c r="G175" s="63">
        <f t="shared" ref="G175:G191" si="253">V175+AK175+AZ175+BO175</f>
        <v>0</v>
      </c>
      <c r="H175" s="63">
        <f t="shared" ref="H175:H191" si="254">W175+AL175+BA175+BP175</f>
        <v>0</v>
      </c>
      <c r="I175" s="63">
        <f t="shared" si="239"/>
        <v>0</v>
      </c>
      <c r="J175" s="116" t="s">
        <v>441</v>
      </c>
      <c r="K175" s="63">
        <f t="shared" ref="K175:K191" si="255">Z175+AO175+BD175+BS175</f>
        <v>0</v>
      </c>
      <c r="L175" s="63">
        <f t="shared" ref="L175:L191" si="256">AA175+AP175+BE175+BT175</f>
        <v>0</v>
      </c>
      <c r="M175" s="63">
        <f t="shared" ref="M175:M191" si="257">AB175+AQ175+BF175+BU175</f>
        <v>0</v>
      </c>
      <c r="N175" s="63">
        <f t="shared" ref="N175:N191" si="258">AC175+AR175+BG175+BV175</f>
        <v>0</v>
      </c>
      <c r="O175" s="63">
        <f t="shared" ref="O175:O191" si="259">AD175+AS175+BH175+BW175</f>
        <v>0</v>
      </c>
      <c r="P175" s="63">
        <f t="shared" si="240"/>
        <v>0</v>
      </c>
      <c r="R175" s="158" t="str">
        <f t="shared" ref="R175:R191" si="260">R112</f>
        <v>-</v>
      </c>
      <c r="S175" s="67">
        <f>SUMIFS('N1.3_Project_Listing'!$R$16:$R$829,'N1.3_Project_Listing'!$B$16:$B$829,$B175,'N1.3_Project_Listing'!$D$16:$D$829,$B141,'N1.3_Project_Listing'!$J$16:$J$829,S$16,'N1.3_Project_Listing'!$G$16:$G$829,R$15)</f>
        <v>0</v>
      </c>
      <c r="T175" s="67">
        <f>SUMIFS('N1.3_Project_Listing'!$R$16:$R$829,'N1.3_Project_Listing'!$B$16:$B$829,$B175,'N1.3_Project_Listing'!$D$16:$D$829,$B141,'N1.3_Project_Listing'!$J$16:$J$829,T$16,'N1.3_Project_Listing'!$G$16:$G$829,R$15)</f>
        <v>0</v>
      </c>
      <c r="U175" s="67">
        <f>SUMIFS('N1.3_Project_Listing'!$R$16:$R$829,'N1.3_Project_Listing'!$B$16:$B$829,$B175,'N1.3_Project_Listing'!$D$16:$D$829,$B141,'N1.3_Project_Listing'!$J$16:$J$829,U$16,'N1.3_Project_Listing'!$G$16:$G$829,R$15)</f>
        <v>0</v>
      </c>
      <c r="V175" s="67">
        <f>SUMIFS('N1.3_Project_Listing'!$R$16:$R$829,'N1.3_Project_Listing'!$B$16:$B$829,$B175,'N1.3_Project_Listing'!$D$16:$D$829,$B141,'N1.3_Project_Listing'!$J$16:$J$829,V$16,'N1.3_Project_Listing'!$G$16:$G$829,R$15)</f>
        <v>0</v>
      </c>
      <c r="W175" s="67">
        <f>SUMIFS('N1.3_Project_Listing'!$R$16:$R$829,'N1.3_Project_Listing'!$B$16:$B$829,$B175,'N1.3_Project_Listing'!$D$16:$D$829,$B141,'N1.3_Project_Listing'!$J$16:$J$829,W$16,'N1.3_Project_Listing'!$G$16:$G$829,R$15)</f>
        <v>0</v>
      </c>
      <c r="X175" s="63">
        <f t="shared" si="241"/>
        <v>0</v>
      </c>
      <c r="Y175" s="116" t="s">
        <v>441</v>
      </c>
      <c r="Z175" s="67">
        <f>SUMIFS('N1.3_Project_Listing'!$P$16:$P$829,'N1.3_Project_Listing'!$B$16:$B$829,$B175,'N1.3_Project_Listing'!$D$16:$D$829,$B141,'N1.3_Project_Listing'!$J$16:$J$829,Z$16,'N1.3_Project_Listing'!$G$16:$G$829,R$15)</f>
        <v>0</v>
      </c>
      <c r="AA175" s="67">
        <f>SUMIFS('N1.3_Project_Listing'!$P$16:$P$829,'N1.3_Project_Listing'!$B$16:$B$829,$B175,'N1.3_Project_Listing'!$D$16:$D$829,$B141,'N1.3_Project_Listing'!$J$16:$J$829,AA$16,'N1.3_Project_Listing'!$G$16:$G$829,R$15)</f>
        <v>0</v>
      </c>
      <c r="AB175" s="67">
        <f>SUMIFS('N1.3_Project_Listing'!$P$16:$P$829,'N1.3_Project_Listing'!$B$16:$B$829,$B175,'N1.3_Project_Listing'!$D$16:$D$829,$B141,'N1.3_Project_Listing'!$J$16:$J$829,AB$16,'N1.3_Project_Listing'!$G$16:$G$829,R$15)</f>
        <v>0</v>
      </c>
      <c r="AC175" s="67">
        <f>SUMIFS('N1.3_Project_Listing'!$P$16:$P$829,'N1.3_Project_Listing'!$B$16:$B$829,$B175,'N1.3_Project_Listing'!$D$16:$D$829,$B141,'N1.3_Project_Listing'!$J$16:$J$829,AC$16,'N1.3_Project_Listing'!$G$16:$G$829,R$15)</f>
        <v>0</v>
      </c>
      <c r="AD175" s="67">
        <f>SUMIFS('N1.3_Project_Listing'!$P$16:$P$829,'N1.3_Project_Listing'!$B$16:$B$829,$B175,'N1.3_Project_Listing'!$D$16:$D$829,$B141,'N1.3_Project_Listing'!$J$16:$J$829,AD$16,'N1.3_Project_Listing'!$G$16:$G$829,R$15)</f>
        <v>0</v>
      </c>
      <c r="AE175" s="63">
        <f t="shared" si="242"/>
        <v>0</v>
      </c>
      <c r="AG175" s="158" t="str">
        <f t="shared" ref="AG175:AG191" si="261">AG112</f>
        <v>-</v>
      </c>
      <c r="AH175" s="67">
        <f>SUMIFS('N1.3_Project_Listing'!$R$16:$R$829,'N1.3_Project_Listing'!$B$16:$B$829,$B175,'N1.3_Project_Listing'!$D$16:$D$829,$B141,'N1.3_Project_Listing'!$J$16:$J$829,AH$16,'N1.3_Project_Listing'!$G$16:$G$829,AG$15)</f>
        <v>0</v>
      </c>
      <c r="AI175" s="67">
        <f>SUMIFS('N1.3_Project_Listing'!$R$16:$R$829,'N1.3_Project_Listing'!$B$16:$B$829,$B175,'N1.3_Project_Listing'!$D$16:$D$829,$B141,'N1.3_Project_Listing'!$J$16:$J$829,AI$16,'N1.3_Project_Listing'!$G$16:$G$829,AG$15)</f>
        <v>0</v>
      </c>
      <c r="AJ175" s="67">
        <f>SUMIFS('N1.3_Project_Listing'!$R$16:$R$829,'N1.3_Project_Listing'!$B$16:$B$829,$B175,'N1.3_Project_Listing'!$D$16:$D$829,$B141,'N1.3_Project_Listing'!$J$16:$J$829,AJ$16,'N1.3_Project_Listing'!$G$16:$G$829,AG$15)</f>
        <v>0</v>
      </c>
      <c r="AK175" s="67">
        <f>SUMIFS('N1.3_Project_Listing'!$R$16:$R$829,'N1.3_Project_Listing'!$B$16:$B$829,$B175,'N1.3_Project_Listing'!$D$16:$D$829,$B141,'N1.3_Project_Listing'!$J$16:$J$829,AK$16,'N1.3_Project_Listing'!$G$16:$G$829,AG$15)</f>
        <v>0</v>
      </c>
      <c r="AL175" s="67">
        <f>SUMIFS('N1.3_Project_Listing'!$R$16:$R$829,'N1.3_Project_Listing'!$B$16:$B$829,$B175,'N1.3_Project_Listing'!$D$16:$D$829,$B141,'N1.3_Project_Listing'!$J$16:$J$829,AL$16,'N1.3_Project_Listing'!$G$16:$G$829,AG$15)</f>
        <v>0</v>
      </c>
      <c r="AM175" s="63">
        <f t="shared" si="243"/>
        <v>0</v>
      </c>
      <c r="AN175" s="116" t="s">
        <v>441</v>
      </c>
      <c r="AO175" s="67">
        <f>SUMIFS('N1.3_Project_Listing'!$P$16:$P$829,'N1.3_Project_Listing'!$B$16:$B$829,$B175,'N1.3_Project_Listing'!$D$16:$D$829,$B141,'N1.3_Project_Listing'!$J$16:$J$829,AO$16,'N1.3_Project_Listing'!$G$16:$G$829,AG$15)</f>
        <v>0</v>
      </c>
      <c r="AP175" s="67">
        <f>SUMIFS('N1.3_Project_Listing'!$P$16:$P$829,'N1.3_Project_Listing'!$B$16:$B$829,$B175,'N1.3_Project_Listing'!$D$16:$D$829,$B141,'N1.3_Project_Listing'!$J$16:$J$829,AP$16,'N1.3_Project_Listing'!$G$16:$G$829,AG$15)</f>
        <v>0</v>
      </c>
      <c r="AQ175" s="67">
        <f>SUMIFS('N1.3_Project_Listing'!$P$16:$P$829,'N1.3_Project_Listing'!$B$16:$B$829,$B175,'N1.3_Project_Listing'!$D$16:$D$829,$B141,'N1.3_Project_Listing'!$J$16:$J$829,AQ$16,'N1.3_Project_Listing'!$G$16:$G$829,AG$15)</f>
        <v>0</v>
      </c>
      <c r="AR175" s="67">
        <f>SUMIFS('N1.3_Project_Listing'!$P$16:$P$829,'N1.3_Project_Listing'!$B$16:$B$829,$B175,'N1.3_Project_Listing'!$D$16:$D$829,$B141,'N1.3_Project_Listing'!$J$16:$J$829,AR$16,'N1.3_Project_Listing'!$G$16:$G$829,AG$15)</f>
        <v>0</v>
      </c>
      <c r="AS175" s="67">
        <f>SUMIFS('N1.3_Project_Listing'!$P$16:$P$829,'N1.3_Project_Listing'!$B$16:$B$829,$B175,'N1.3_Project_Listing'!$D$16:$D$829,$B141,'N1.3_Project_Listing'!$J$16:$J$829,AS$16,'N1.3_Project_Listing'!$G$16:$G$829,AG$15)</f>
        <v>0</v>
      </c>
      <c r="AT175" s="63">
        <f t="shared" si="244"/>
        <v>0</v>
      </c>
      <c r="AV175" s="158" t="str">
        <f t="shared" ref="AV175:AV191" si="262">AV112</f>
        <v>-</v>
      </c>
      <c r="AW175" s="67">
        <f>SUMIFS('N1.3_Project_Listing'!$R$16:$R$829,'N1.3_Project_Listing'!$B$16:$B$829,$B175,'N1.3_Project_Listing'!$D$16:$D$829,$B141,'N1.3_Project_Listing'!$J$16:$J$829,AW$16,'N1.3_Project_Listing'!$G$16:$G$829,AV$15)</f>
        <v>0</v>
      </c>
      <c r="AX175" s="67">
        <f>SUMIFS('N1.3_Project_Listing'!$R$16:$R$829,'N1.3_Project_Listing'!$B$16:$B$829,$B175,'N1.3_Project_Listing'!$D$16:$D$829,$B141,'N1.3_Project_Listing'!$J$16:$J$829,AX$16,'N1.3_Project_Listing'!$G$16:$G$829,AV$15)</f>
        <v>0</v>
      </c>
      <c r="AY175" s="67">
        <f>SUMIFS('N1.3_Project_Listing'!$R$16:$R$829,'N1.3_Project_Listing'!$B$16:$B$829,$B175,'N1.3_Project_Listing'!$D$16:$D$829,$B141,'N1.3_Project_Listing'!$J$16:$J$829,AY$16,'N1.3_Project_Listing'!$G$16:$G$829,AV$15)</f>
        <v>0</v>
      </c>
      <c r="AZ175" s="67">
        <f>SUMIFS('N1.3_Project_Listing'!$R$16:$R$829,'N1.3_Project_Listing'!$B$16:$B$829,$B175,'N1.3_Project_Listing'!$D$16:$D$829,$B141,'N1.3_Project_Listing'!$J$16:$J$829,AZ$16,'N1.3_Project_Listing'!$G$16:$G$829,AV$15)</f>
        <v>0</v>
      </c>
      <c r="BA175" s="67">
        <f>SUMIFS('N1.3_Project_Listing'!$R$16:$R$829,'N1.3_Project_Listing'!$B$16:$B$829,$B175,'N1.3_Project_Listing'!$D$16:$D$829,$B141,'N1.3_Project_Listing'!$J$16:$J$829,BA$16,'N1.3_Project_Listing'!$G$16:$G$829,AV$15)</f>
        <v>0</v>
      </c>
      <c r="BB175" s="63">
        <f t="shared" si="245"/>
        <v>0</v>
      </c>
      <c r="BC175" s="116" t="s">
        <v>441</v>
      </c>
      <c r="BD175" s="67">
        <f>SUMIFS('N1.3_Project_Listing'!$P$16:$P$829,'N1.3_Project_Listing'!$B$16:$B$829,$B175,'N1.3_Project_Listing'!$D$16:$D$829,$B141,'N1.3_Project_Listing'!$J$16:$J$829,BD$16,'N1.3_Project_Listing'!$G$16:$G$829,AV$15)</f>
        <v>0</v>
      </c>
      <c r="BE175" s="67">
        <f>SUMIFS('N1.3_Project_Listing'!$P$16:$P$829,'N1.3_Project_Listing'!$B$16:$B$829,$B175,'N1.3_Project_Listing'!$D$16:$D$829,$B141,'N1.3_Project_Listing'!$J$16:$J$829,BE$16,'N1.3_Project_Listing'!$G$16:$G$829,AV$15)</f>
        <v>0</v>
      </c>
      <c r="BF175" s="67">
        <f>SUMIFS('N1.3_Project_Listing'!$P$16:$P$829,'N1.3_Project_Listing'!$B$16:$B$829,$B175,'N1.3_Project_Listing'!$D$16:$D$829,$B141,'N1.3_Project_Listing'!$J$16:$J$829,BF$16,'N1.3_Project_Listing'!$G$16:$G$829,AV$15)</f>
        <v>0</v>
      </c>
      <c r="BG175" s="67">
        <f>SUMIFS('N1.3_Project_Listing'!$P$16:$P$829,'N1.3_Project_Listing'!$B$16:$B$829,$B175,'N1.3_Project_Listing'!$D$16:$D$829,$B141,'N1.3_Project_Listing'!$J$16:$J$829,BG$16,'N1.3_Project_Listing'!$G$16:$G$829,AV$15)</f>
        <v>0</v>
      </c>
      <c r="BH175" s="67">
        <f>SUMIFS('N1.3_Project_Listing'!$P$16:$P$829,'N1.3_Project_Listing'!$B$16:$B$829,$B175,'N1.3_Project_Listing'!$D$16:$D$829,$B141,'N1.3_Project_Listing'!$J$16:$J$829,BH$16,'N1.3_Project_Listing'!$G$16:$G$829,AV$15)</f>
        <v>0</v>
      </c>
      <c r="BI175" s="63">
        <f t="shared" si="246"/>
        <v>0</v>
      </c>
      <c r="BK175" s="158" t="str">
        <f t="shared" ref="BK175:BK191" si="263">BK112</f>
        <v>-</v>
      </c>
      <c r="BL175" s="67">
        <f>SUMIFS('N1.3_Project_Listing'!$R$16:$R$829,'N1.3_Project_Listing'!$B$16:$B$829,$B175,'N1.3_Project_Listing'!$D$16:$D$829,$B141,'N1.3_Project_Listing'!$J$16:$J$829,BL$16,'N1.3_Project_Listing'!$G$16:$G$829,BK$15)</f>
        <v>0</v>
      </c>
      <c r="BM175" s="67">
        <f>SUMIFS('N1.3_Project_Listing'!$R$16:$R$829,'N1.3_Project_Listing'!$B$16:$B$829,$B175,'N1.3_Project_Listing'!$D$16:$D$829,$B141,'N1.3_Project_Listing'!$J$16:$J$829,BM$16,'N1.3_Project_Listing'!$G$16:$G$829,BK$15)</f>
        <v>0</v>
      </c>
      <c r="BN175" s="67">
        <f>SUMIFS('N1.3_Project_Listing'!$R$16:$R$829,'N1.3_Project_Listing'!$B$16:$B$829,$B175,'N1.3_Project_Listing'!$D$16:$D$829,$B141,'N1.3_Project_Listing'!$J$16:$J$829,BN$16,'N1.3_Project_Listing'!$G$16:$G$829,BK$15)</f>
        <v>0</v>
      </c>
      <c r="BO175" s="67">
        <f>SUMIFS('N1.3_Project_Listing'!$R$16:$R$829,'N1.3_Project_Listing'!$B$16:$B$829,$B175,'N1.3_Project_Listing'!$D$16:$D$829,$B141,'N1.3_Project_Listing'!$J$16:$J$829,BO$16,'N1.3_Project_Listing'!$G$16:$G$829,BK$15)</f>
        <v>0</v>
      </c>
      <c r="BP175" s="67">
        <f>SUMIFS('N1.3_Project_Listing'!$R$16:$R$829,'N1.3_Project_Listing'!$B$16:$B$829,$B175,'N1.3_Project_Listing'!$D$16:$D$829,$B141,'N1.3_Project_Listing'!$J$16:$J$829,BP$16,'N1.3_Project_Listing'!$G$16:$G$829,BK$15)</f>
        <v>0</v>
      </c>
      <c r="BQ175" s="63">
        <f t="shared" si="247"/>
        <v>0</v>
      </c>
      <c r="BR175" s="116" t="s">
        <v>441</v>
      </c>
      <c r="BS175" s="67">
        <f>SUMIFS('N1.3_Project_Listing'!$P$16:$P$829,'N1.3_Project_Listing'!$B$16:$B$829,$B175,'N1.3_Project_Listing'!$D$16:$D$829,$B141,'N1.3_Project_Listing'!$J$16:$J$829,BS$16,'N1.3_Project_Listing'!$G$16:$G$829,BK$15)</f>
        <v>0</v>
      </c>
      <c r="BT175" s="67">
        <f>SUMIFS('N1.3_Project_Listing'!$P$16:$P$829,'N1.3_Project_Listing'!$B$16:$B$829,$B175,'N1.3_Project_Listing'!$D$16:$D$829,$B141,'N1.3_Project_Listing'!$J$16:$J$829,BT$16,'N1.3_Project_Listing'!$G$16:$G$829,BK$15)</f>
        <v>0</v>
      </c>
      <c r="BU175" s="67">
        <f>SUMIFS('N1.3_Project_Listing'!$P$16:$P$829,'N1.3_Project_Listing'!$B$16:$B$829,$B175,'N1.3_Project_Listing'!$D$16:$D$829,$B141,'N1.3_Project_Listing'!$J$16:$J$829,BU$16,'N1.3_Project_Listing'!$G$16:$G$829,BK$15)</f>
        <v>0</v>
      </c>
      <c r="BV175" s="67">
        <f>SUMIFS('N1.3_Project_Listing'!$P$16:$P$829,'N1.3_Project_Listing'!$B$16:$B$829,$B175,'N1.3_Project_Listing'!$D$16:$D$829,$B141,'N1.3_Project_Listing'!$J$16:$J$829,BV$16,'N1.3_Project_Listing'!$G$16:$G$829,BK$15)</f>
        <v>0</v>
      </c>
      <c r="BW175" s="67">
        <f>SUMIFS('N1.3_Project_Listing'!$P$16:$P$829,'N1.3_Project_Listing'!$B$16:$B$829,$B175,'N1.3_Project_Listing'!$D$16:$D$829,$B141,'N1.3_Project_Listing'!$J$16:$J$829,BW$16,'N1.3_Project_Listing'!$G$16:$G$829,BK$15)</f>
        <v>0</v>
      </c>
      <c r="BX175" s="63">
        <f t="shared" si="248"/>
        <v>0</v>
      </c>
    </row>
    <row r="176" spans="2:76" hidden="1">
      <c r="B176" s="132" t="str">
        <f t="shared" si="249"/>
        <v>No entry required</v>
      </c>
      <c r="C176" s="158" t="str">
        <f t="shared" si="249"/>
        <v>-</v>
      </c>
      <c r="D176" s="63">
        <f t="shared" si="250"/>
        <v>0</v>
      </c>
      <c r="E176" s="63">
        <f t="shared" si="251"/>
        <v>0</v>
      </c>
      <c r="F176" s="63">
        <f t="shared" si="252"/>
        <v>0</v>
      </c>
      <c r="G176" s="63">
        <f t="shared" si="253"/>
        <v>0</v>
      </c>
      <c r="H176" s="63">
        <f t="shared" si="254"/>
        <v>0</v>
      </c>
      <c r="I176" s="63">
        <f t="shared" si="239"/>
        <v>0</v>
      </c>
      <c r="J176" s="116" t="s">
        <v>441</v>
      </c>
      <c r="K176" s="63">
        <f t="shared" si="255"/>
        <v>0</v>
      </c>
      <c r="L176" s="63">
        <f t="shared" si="256"/>
        <v>0</v>
      </c>
      <c r="M176" s="63">
        <f t="shared" si="257"/>
        <v>0</v>
      </c>
      <c r="N176" s="63">
        <f t="shared" si="258"/>
        <v>0</v>
      </c>
      <c r="O176" s="63">
        <f t="shared" si="259"/>
        <v>0</v>
      </c>
      <c r="P176" s="63">
        <f t="shared" si="240"/>
        <v>0</v>
      </c>
      <c r="R176" s="158" t="str">
        <f t="shared" si="260"/>
        <v>-</v>
      </c>
      <c r="S176" s="67">
        <f>SUMIFS('N1.3_Project_Listing'!$R$16:$R$829,'N1.3_Project_Listing'!$B$16:$B$829,$B176,'N1.3_Project_Listing'!$D$16:$D$829,$B141,'N1.3_Project_Listing'!$J$16:$J$829,S$16,'N1.3_Project_Listing'!$G$16:$G$829,R$15)</f>
        <v>0</v>
      </c>
      <c r="T176" s="67">
        <f>SUMIFS('N1.3_Project_Listing'!$R$16:$R$829,'N1.3_Project_Listing'!$B$16:$B$829,$B176,'N1.3_Project_Listing'!$D$16:$D$829,$B141,'N1.3_Project_Listing'!$J$16:$J$829,T$16,'N1.3_Project_Listing'!$G$16:$G$829,R$15)</f>
        <v>0</v>
      </c>
      <c r="U176" s="67">
        <f>SUMIFS('N1.3_Project_Listing'!$R$16:$R$829,'N1.3_Project_Listing'!$B$16:$B$829,$B176,'N1.3_Project_Listing'!$D$16:$D$829,$B141,'N1.3_Project_Listing'!$J$16:$J$829,U$16,'N1.3_Project_Listing'!$G$16:$G$829,R$15)</f>
        <v>0</v>
      </c>
      <c r="V176" s="67">
        <f>SUMIFS('N1.3_Project_Listing'!$R$16:$R$829,'N1.3_Project_Listing'!$B$16:$B$829,$B176,'N1.3_Project_Listing'!$D$16:$D$829,$B141,'N1.3_Project_Listing'!$J$16:$J$829,V$16,'N1.3_Project_Listing'!$G$16:$G$829,R$15)</f>
        <v>0</v>
      </c>
      <c r="W176" s="67">
        <f>SUMIFS('N1.3_Project_Listing'!$R$16:$R$829,'N1.3_Project_Listing'!$B$16:$B$829,$B176,'N1.3_Project_Listing'!$D$16:$D$829,$B141,'N1.3_Project_Listing'!$J$16:$J$829,W$16,'N1.3_Project_Listing'!$G$16:$G$829,R$15)</f>
        <v>0</v>
      </c>
      <c r="X176" s="63">
        <f t="shared" si="241"/>
        <v>0</v>
      </c>
      <c r="Y176" s="116" t="s">
        <v>441</v>
      </c>
      <c r="Z176" s="67">
        <f>SUMIFS('N1.3_Project_Listing'!$P$16:$P$829,'N1.3_Project_Listing'!$B$16:$B$829,$B176,'N1.3_Project_Listing'!$D$16:$D$829,$B141,'N1.3_Project_Listing'!$J$16:$J$829,Z$16,'N1.3_Project_Listing'!$G$16:$G$829,R$15)</f>
        <v>0</v>
      </c>
      <c r="AA176" s="67">
        <f>SUMIFS('N1.3_Project_Listing'!$P$16:$P$829,'N1.3_Project_Listing'!$B$16:$B$829,$B176,'N1.3_Project_Listing'!$D$16:$D$829,$B141,'N1.3_Project_Listing'!$J$16:$J$829,AA$16,'N1.3_Project_Listing'!$G$16:$G$829,R$15)</f>
        <v>0</v>
      </c>
      <c r="AB176" s="67">
        <f>SUMIFS('N1.3_Project_Listing'!$P$16:$P$829,'N1.3_Project_Listing'!$B$16:$B$829,$B176,'N1.3_Project_Listing'!$D$16:$D$829,$B141,'N1.3_Project_Listing'!$J$16:$J$829,AB$16,'N1.3_Project_Listing'!$G$16:$G$829,R$15)</f>
        <v>0</v>
      </c>
      <c r="AC176" s="67">
        <f>SUMIFS('N1.3_Project_Listing'!$P$16:$P$829,'N1.3_Project_Listing'!$B$16:$B$829,$B176,'N1.3_Project_Listing'!$D$16:$D$829,$B141,'N1.3_Project_Listing'!$J$16:$J$829,AC$16,'N1.3_Project_Listing'!$G$16:$G$829,R$15)</f>
        <v>0</v>
      </c>
      <c r="AD176" s="67">
        <f>SUMIFS('N1.3_Project_Listing'!$P$16:$P$829,'N1.3_Project_Listing'!$B$16:$B$829,$B176,'N1.3_Project_Listing'!$D$16:$D$829,$B141,'N1.3_Project_Listing'!$J$16:$J$829,AD$16,'N1.3_Project_Listing'!$G$16:$G$829,R$15)</f>
        <v>0</v>
      </c>
      <c r="AE176" s="63">
        <f t="shared" si="242"/>
        <v>0</v>
      </c>
      <c r="AG176" s="158" t="str">
        <f t="shared" si="261"/>
        <v>-</v>
      </c>
      <c r="AH176" s="67">
        <f>SUMIFS('N1.3_Project_Listing'!$R$16:$R$829,'N1.3_Project_Listing'!$B$16:$B$829,$B176,'N1.3_Project_Listing'!$D$16:$D$829,$B141,'N1.3_Project_Listing'!$J$16:$J$829,AH$16,'N1.3_Project_Listing'!$G$16:$G$829,AG$15)</f>
        <v>0</v>
      </c>
      <c r="AI176" s="67">
        <f>SUMIFS('N1.3_Project_Listing'!$R$16:$R$829,'N1.3_Project_Listing'!$B$16:$B$829,$B176,'N1.3_Project_Listing'!$D$16:$D$829,$B141,'N1.3_Project_Listing'!$J$16:$J$829,AI$16,'N1.3_Project_Listing'!$G$16:$G$829,AG$15)</f>
        <v>0</v>
      </c>
      <c r="AJ176" s="67">
        <f>SUMIFS('N1.3_Project_Listing'!$R$16:$R$829,'N1.3_Project_Listing'!$B$16:$B$829,$B176,'N1.3_Project_Listing'!$D$16:$D$829,$B141,'N1.3_Project_Listing'!$J$16:$J$829,AJ$16,'N1.3_Project_Listing'!$G$16:$G$829,AG$15)</f>
        <v>0</v>
      </c>
      <c r="AK176" s="67">
        <f>SUMIFS('N1.3_Project_Listing'!$R$16:$R$829,'N1.3_Project_Listing'!$B$16:$B$829,$B176,'N1.3_Project_Listing'!$D$16:$D$829,$B141,'N1.3_Project_Listing'!$J$16:$J$829,AK$16,'N1.3_Project_Listing'!$G$16:$G$829,AG$15)</f>
        <v>0</v>
      </c>
      <c r="AL176" s="67">
        <f>SUMIFS('N1.3_Project_Listing'!$R$16:$R$829,'N1.3_Project_Listing'!$B$16:$B$829,$B176,'N1.3_Project_Listing'!$D$16:$D$829,$B141,'N1.3_Project_Listing'!$J$16:$J$829,AL$16,'N1.3_Project_Listing'!$G$16:$G$829,AG$15)</f>
        <v>0</v>
      </c>
      <c r="AM176" s="63">
        <f t="shared" si="243"/>
        <v>0</v>
      </c>
      <c r="AN176" s="116" t="s">
        <v>441</v>
      </c>
      <c r="AO176" s="67">
        <f>SUMIFS('N1.3_Project_Listing'!$P$16:$P$829,'N1.3_Project_Listing'!$B$16:$B$829,$B176,'N1.3_Project_Listing'!$D$16:$D$829,$B141,'N1.3_Project_Listing'!$J$16:$J$829,AO$16,'N1.3_Project_Listing'!$G$16:$G$829,AG$15)</f>
        <v>0</v>
      </c>
      <c r="AP176" s="67">
        <f>SUMIFS('N1.3_Project_Listing'!$P$16:$P$829,'N1.3_Project_Listing'!$B$16:$B$829,$B176,'N1.3_Project_Listing'!$D$16:$D$829,$B141,'N1.3_Project_Listing'!$J$16:$J$829,AP$16,'N1.3_Project_Listing'!$G$16:$G$829,AG$15)</f>
        <v>0</v>
      </c>
      <c r="AQ176" s="67">
        <f>SUMIFS('N1.3_Project_Listing'!$P$16:$P$829,'N1.3_Project_Listing'!$B$16:$B$829,$B176,'N1.3_Project_Listing'!$D$16:$D$829,$B141,'N1.3_Project_Listing'!$J$16:$J$829,AQ$16,'N1.3_Project_Listing'!$G$16:$G$829,AG$15)</f>
        <v>0</v>
      </c>
      <c r="AR176" s="67">
        <f>SUMIFS('N1.3_Project_Listing'!$P$16:$P$829,'N1.3_Project_Listing'!$B$16:$B$829,$B176,'N1.3_Project_Listing'!$D$16:$D$829,$B141,'N1.3_Project_Listing'!$J$16:$J$829,AR$16,'N1.3_Project_Listing'!$G$16:$G$829,AG$15)</f>
        <v>0</v>
      </c>
      <c r="AS176" s="67">
        <f>SUMIFS('N1.3_Project_Listing'!$P$16:$P$829,'N1.3_Project_Listing'!$B$16:$B$829,$B176,'N1.3_Project_Listing'!$D$16:$D$829,$B141,'N1.3_Project_Listing'!$J$16:$J$829,AS$16,'N1.3_Project_Listing'!$G$16:$G$829,AG$15)</f>
        <v>0</v>
      </c>
      <c r="AT176" s="63">
        <f t="shared" si="244"/>
        <v>0</v>
      </c>
      <c r="AV176" s="158" t="str">
        <f t="shared" si="262"/>
        <v>-</v>
      </c>
      <c r="AW176" s="67">
        <f>SUMIFS('N1.3_Project_Listing'!$R$16:$R$829,'N1.3_Project_Listing'!$B$16:$B$829,$B176,'N1.3_Project_Listing'!$D$16:$D$829,$B141,'N1.3_Project_Listing'!$J$16:$J$829,AW$16,'N1.3_Project_Listing'!$G$16:$G$829,AV$15)</f>
        <v>0</v>
      </c>
      <c r="AX176" s="67">
        <f>SUMIFS('N1.3_Project_Listing'!$R$16:$R$829,'N1.3_Project_Listing'!$B$16:$B$829,$B176,'N1.3_Project_Listing'!$D$16:$D$829,$B141,'N1.3_Project_Listing'!$J$16:$J$829,AX$16,'N1.3_Project_Listing'!$G$16:$G$829,AV$15)</f>
        <v>0</v>
      </c>
      <c r="AY176" s="67">
        <f>SUMIFS('N1.3_Project_Listing'!$R$16:$R$829,'N1.3_Project_Listing'!$B$16:$B$829,$B176,'N1.3_Project_Listing'!$D$16:$D$829,$B141,'N1.3_Project_Listing'!$J$16:$J$829,AY$16,'N1.3_Project_Listing'!$G$16:$G$829,AV$15)</f>
        <v>0</v>
      </c>
      <c r="AZ176" s="67">
        <f>SUMIFS('N1.3_Project_Listing'!$R$16:$R$829,'N1.3_Project_Listing'!$B$16:$B$829,$B176,'N1.3_Project_Listing'!$D$16:$D$829,$B141,'N1.3_Project_Listing'!$J$16:$J$829,AZ$16,'N1.3_Project_Listing'!$G$16:$G$829,AV$15)</f>
        <v>0</v>
      </c>
      <c r="BA176" s="67">
        <f>SUMIFS('N1.3_Project_Listing'!$R$16:$R$829,'N1.3_Project_Listing'!$B$16:$B$829,$B176,'N1.3_Project_Listing'!$D$16:$D$829,$B141,'N1.3_Project_Listing'!$J$16:$J$829,BA$16,'N1.3_Project_Listing'!$G$16:$G$829,AV$15)</f>
        <v>0</v>
      </c>
      <c r="BB176" s="63">
        <f t="shared" si="245"/>
        <v>0</v>
      </c>
      <c r="BC176" s="116" t="s">
        <v>441</v>
      </c>
      <c r="BD176" s="67">
        <f>SUMIFS('N1.3_Project_Listing'!$P$16:$P$829,'N1.3_Project_Listing'!$B$16:$B$829,$B176,'N1.3_Project_Listing'!$D$16:$D$829,$B141,'N1.3_Project_Listing'!$J$16:$J$829,BD$16,'N1.3_Project_Listing'!$G$16:$G$829,AV$15)</f>
        <v>0</v>
      </c>
      <c r="BE176" s="67">
        <f>SUMIFS('N1.3_Project_Listing'!$P$16:$P$829,'N1.3_Project_Listing'!$B$16:$B$829,$B176,'N1.3_Project_Listing'!$D$16:$D$829,$B141,'N1.3_Project_Listing'!$J$16:$J$829,BE$16,'N1.3_Project_Listing'!$G$16:$G$829,AV$15)</f>
        <v>0</v>
      </c>
      <c r="BF176" s="67">
        <f>SUMIFS('N1.3_Project_Listing'!$P$16:$P$829,'N1.3_Project_Listing'!$B$16:$B$829,$B176,'N1.3_Project_Listing'!$D$16:$D$829,$B141,'N1.3_Project_Listing'!$J$16:$J$829,BF$16,'N1.3_Project_Listing'!$G$16:$G$829,AV$15)</f>
        <v>0</v>
      </c>
      <c r="BG176" s="67">
        <f>SUMIFS('N1.3_Project_Listing'!$P$16:$P$829,'N1.3_Project_Listing'!$B$16:$B$829,$B176,'N1.3_Project_Listing'!$D$16:$D$829,$B141,'N1.3_Project_Listing'!$J$16:$J$829,BG$16,'N1.3_Project_Listing'!$G$16:$G$829,AV$15)</f>
        <v>0</v>
      </c>
      <c r="BH176" s="67">
        <f>SUMIFS('N1.3_Project_Listing'!$P$16:$P$829,'N1.3_Project_Listing'!$B$16:$B$829,$B176,'N1.3_Project_Listing'!$D$16:$D$829,$B141,'N1.3_Project_Listing'!$J$16:$J$829,BH$16,'N1.3_Project_Listing'!$G$16:$G$829,AV$15)</f>
        <v>0</v>
      </c>
      <c r="BI176" s="63">
        <f t="shared" si="246"/>
        <v>0</v>
      </c>
      <c r="BK176" s="158" t="str">
        <f t="shared" si="263"/>
        <v>-</v>
      </c>
      <c r="BL176" s="67">
        <f>SUMIFS('N1.3_Project_Listing'!$R$16:$R$829,'N1.3_Project_Listing'!$B$16:$B$829,$B176,'N1.3_Project_Listing'!$D$16:$D$829,$B141,'N1.3_Project_Listing'!$J$16:$J$829,BL$16,'N1.3_Project_Listing'!$G$16:$G$829,BK$15)</f>
        <v>0</v>
      </c>
      <c r="BM176" s="67">
        <f>SUMIFS('N1.3_Project_Listing'!$R$16:$R$829,'N1.3_Project_Listing'!$B$16:$B$829,$B176,'N1.3_Project_Listing'!$D$16:$D$829,$B141,'N1.3_Project_Listing'!$J$16:$J$829,BM$16,'N1.3_Project_Listing'!$G$16:$G$829,BK$15)</f>
        <v>0</v>
      </c>
      <c r="BN176" s="67">
        <f>SUMIFS('N1.3_Project_Listing'!$R$16:$R$829,'N1.3_Project_Listing'!$B$16:$B$829,$B176,'N1.3_Project_Listing'!$D$16:$D$829,$B141,'N1.3_Project_Listing'!$J$16:$J$829,BN$16,'N1.3_Project_Listing'!$G$16:$G$829,BK$15)</f>
        <v>0</v>
      </c>
      <c r="BO176" s="67">
        <f>SUMIFS('N1.3_Project_Listing'!$R$16:$R$829,'N1.3_Project_Listing'!$B$16:$B$829,$B176,'N1.3_Project_Listing'!$D$16:$D$829,$B141,'N1.3_Project_Listing'!$J$16:$J$829,BO$16,'N1.3_Project_Listing'!$G$16:$G$829,BK$15)</f>
        <v>0</v>
      </c>
      <c r="BP176" s="67">
        <f>SUMIFS('N1.3_Project_Listing'!$R$16:$R$829,'N1.3_Project_Listing'!$B$16:$B$829,$B176,'N1.3_Project_Listing'!$D$16:$D$829,$B141,'N1.3_Project_Listing'!$J$16:$J$829,BP$16,'N1.3_Project_Listing'!$G$16:$G$829,BK$15)</f>
        <v>0</v>
      </c>
      <c r="BQ176" s="63">
        <f t="shared" si="247"/>
        <v>0</v>
      </c>
      <c r="BR176" s="116" t="s">
        <v>441</v>
      </c>
      <c r="BS176" s="67">
        <f>SUMIFS('N1.3_Project_Listing'!$P$16:$P$829,'N1.3_Project_Listing'!$B$16:$B$829,$B176,'N1.3_Project_Listing'!$D$16:$D$829,$B141,'N1.3_Project_Listing'!$J$16:$J$829,BS$16,'N1.3_Project_Listing'!$G$16:$G$829,BK$15)</f>
        <v>0</v>
      </c>
      <c r="BT176" s="67">
        <f>SUMIFS('N1.3_Project_Listing'!$P$16:$P$829,'N1.3_Project_Listing'!$B$16:$B$829,$B176,'N1.3_Project_Listing'!$D$16:$D$829,$B141,'N1.3_Project_Listing'!$J$16:$J$829,BT$16,'N1.3_Project_Listing'!$G$16:$G$829,BK$15)</f>
        <v>0</v>
      </c>
      <c r="BU176" s="67">
        <f>SUMIFS('N1.3_Project_Listing'!$P$16:$P$829,'N1.3_Project_Listing'!$B$16:$B$829,$B176,'N1.3_Project_Listing'!$D$16:$D$829,$B141,'N1.3_Project_Listing'!$J$16:$J$829,BU$16,'N1.3_Project_Listing'!$G$16:$G$829,BK$15)</f>
        <v>0</v>
      </c>
      <c r="BV176" s="67">
        <f>SUMIFS('N1.3_Project_Listing'!$P$16:$P$829,'N1.3_Project_Listing'!$B$16:$B$829,$B176,'N1.3_Project_Listing'!$D$16:$D$829,$B141,'N1.3_Project_Listing'!$J$16:$J$829,BV$16,'N1.3_Project_Listing'!$G$16:$G$829,BK$15)</f>
        <v>0</v>
      </c>
      <c r="BW176" s="67">
        <f>SUMIFS('N1.3_Project_Listing'!$P$16:$P$829,'N1.3_Project_Listing'!$B$16:$B$829,$B176,'N1.3_Project_Listing'!$D$16:$D$829,$B141,'N1.3_Project_Listing'!$J$16:$J$829,BW$16,'N1.3_Project_Listing'!$G$16:$G$829,BK$15)</f>
        <v>0</v>
      </c>
      <c r="BX176" s="63">
        <f t="shared" si="248"/>
        <v>0</v>
      </c>
    </row>
    <row r="177" spans="2:76" hidden="1">
      <c r="B177" s="132" t="str">
        <f t="shared" si="249"/>
        <v>No entry required</v>
      </c>
      <c r="C177" s="158" t="str">
        <f t="shared" si="249"/>
        <v>-</v>
      </c>
      <c r="D177" s="63">
        <f t="shared" si="250"/>
        <v>0</v>
      </c>
      <c r="E177" s="63">
        <f t="shared" si="251"/>
        <v>0</v>
      </c>
      <c r="F177" s="63">
        <f t="shared" si="252"/>
        <v>0</v>
      </c>
      <c r="G177" s="63">
        <f t="shared" si="253"/>
        <v>0</v>
      </c>
      <c r="H177" s="63">
        <f t="shared" si="254"/>
        <v>0</v>
      </c>
      <c r="I177" s="63">
        <f t="shared" si="239"/>
        <v>0</v>
      </c>
      <c r="J177" s="116" t="s">
        <v>441</v>
      </c>
      <c r="K177" s="63">
        <f t="shared" si="255"/>
        <v>0</v>
      </c>
      <c r="L177" s="63">
        <f t="shared" si="256"/>
        <v>0</v>
      </c>
      <c r="M177" s="63">
        <f t="shared" si="257"/>
        <v>0</v>
      </c>
      <c r="N177" s="63">
        <f t="shared" si="258"/>
        <v>0</v>
      </c>
      <c r="O177" s="63">
        <f t="shared" si="259"/>
        <v>0</v>
      </c>
      <c r="P177" s="63">
        <f t="shared" si="240"/>
        <v>0</v>
      </c>
      <c r="R177" s="158" t="str">
        <f t="shared" si="260"/>
        <v>-</v>
      </c>
      <c r="S177" s="67">
        <f>SUMIFS('N1.3_Project_Listing'!$R$16:$R$829,'N1.3_Project_Listing'!$B$16:$B$829,$B177,'N1.3_Project_Listing'!$D$16:$D$829,$B141,'N1.3_Project_Listing'!$J$16:$J$829,S$16,'N1.3_Project_Listing'!$G$16:$G$829,R$15)</f>
        <v>0</v>
      </c>
      <c r="T177" s="67">
        <f>SUMIFS('N1.3_Project_Listing'!$R$16:$R$829,'N1.3_Project_Listing'!$B$16:$B$829,$B177,'N1.3_Project_Listing'!$D$16:$D$829,$B141,'N1.3_Project_Listing'!$J$16:$J$829,T$16,'N1.3_Project_Listing'!$G$16:$G$829,R$15)</f>
        <v>0</v>
      </c>
      <c r="U177" s="67">
        <f>SUMIFS('N1.3_Project_Listing'!$R$16:$R$829,'N1.3_Project_Listing'!$B$16:$B$829,$B177,'N1.3_Project_Listing'!$D$16:$D$829,$B141,'N1.3_Project_Listing'!$J$16:$J$829,U$16,'N1.3_Project_Listing'!$G$16:$G$829,R$15)</f>
        <v>0</v>
      </c>
      <c r="V177" s="67">
        <f>SUMIFS('N1.3_Project_Listing'!$R$16:$R$829,'N1.3_Project_Listing'!$B$16:$B$829,$B177,'N1.3_Project_Listing'!$D$16:$D$829,$B141,'N1.3_Project_Listing'!$J$16:$J$829,V$16,'N1.3_Project_Listing'!$G$16:$G$829,R$15)</f>
        <v>0</v>
      </c>
      <c r="W177" s="67">
        <f>SUMIFS('N1.3_Project_Listing'!$R$16:$R$829,'N1.3_Project_Listing'!$B$16:$B$829,$B177,'N1.3_Project_Listing'!$D$16:$D$829,$B141,'N1.3_Project_Listing'!$J$16:$J$829,W$16,'N1.3_Project_Listing'!$G$16:$G$829,R$15)</f>
        <v>0</v>
      </c>
      <c r="X177" s="63">
        <f t="shared" si="241"/>
        <v>0</v>
      </c>
      <c r="Y177" s="116" t="s">
        <v>441</v>
      </c>
      <c r="Z177" s="67">
        <f>SUMIFS('N1.3_Project_Listing'!$P$16:$P$829,'N1.3_Project_Listing'!$B$16:$B$829,$B177,'N1.3_Project_Listing'!$D$16:$D$829,$B141,'N1.3_Project_Listing'!$J$16:$J$829,Z$16,'N1.3_Project_Listing'!$G$16:$G$829,R$15)</f>
        <v>0</v>
      </c>
      <c r="AA177" s="67">
        <f>SUMIFS('N1.3_Project_Listing'!$P$16:$P$829,'N1.3_Project_Listing'!$B$16:$B$829,$B177,'N1.3_Project_Listing'!$D$16:$D$829,$B141,'N1.3_Project_Listing'!$J$16:$J$829,AA$16,'N1.3_Project_Listing'!$G$16:$G$829,R$15)</f>
        <v>0</v>
      </c>
      <c r="AB177" s="67">
        <f>SUMIFS('N1.3_Project_Listing'!$P$16:$P$829,'N1.3_Project_Listing'!$B$16:$B$829,$B177,'N1.3_Project_Listing'!$D$16:$D$829,$B141,'N1.3_Project_Listing'!$J$16:$J$829,AB$16,'N1.3_Project_Listing'!$G$16:$G$829,R$15)</f>
        <v>0</v>
      </c>
      <c r="AC177" s="67">
        <f>SUMIFS('N1.3_Project_Listing'!$P$16:$P$829,'N1.3_Project_Listing'!$B$16:$B$829,$B177,'N1.3_Project_Listing'!$D$16:$D$829,$B141,'N1.3_Project_Listing'!$J$16:$J$829,AC$16,'N1.3_Project_Listing'!$G$16:$G$829,R$15)</f>
        <v>0</v>
      </c>
      <c r="AD177" s="67">
        <f>SUMIFS('N1.3_Project_Listing'!$P$16:$P$829,'N1.3_Project_Listing'!$B$16:$B$829,$B177,'N1.3_Project_Listing'!$D$16:$D$829,$B141,'N1.3_Project_Listing'!$J$16:$J$829,AD$16,'N1.3_Project_Listing'!$G$16:$G$829,R$15)</f>
        <v>0</v>
      </c>
      <c r="AE177" s="63">
        <f t="shared" si="242"/>
        <v>0</v>
      </c>
      <c r="AG177" s="158" t="str">
        <f t="shared" si="261"/>
        <v>-</v>
      </c>
      <c r="AH177" s="67">
        <f>SUMIFS('N1.3_Project_Listing'!$R$16:$R$829,'N1.3_Project_Listing'!$B$16:$B$829,$B177,'N1.3_Project_Listing'!$D$16:$D$829,$B141,'N1.3_Project_Listing'!$J$16:$J$829,AH$16,'N1.3_Project_Listing'!$G$16:$G$829,AG$15)</f>
        <v>0</v>
      </c>
      <c r="AI177" s="67">
        <f>SUMIFS('N1.3_Project_Listing'!$R$16:$R$829,'N1.3_Project_Listing'!$B$16:$B$829,$B177,'N1.3_Project_Listing'!$D$16:$D$829,$B141,'N1.3_Project_Listing'!$J$16:$J$829,AI$16,'N1.3_Project_Listing'!$G$16:$G$829,AG$15)</f>
        <v>0</v>
      </c>
      <c r="AJ177" s="67">
        <f>SUMIFS('N1.3_Project_Listing'!$R$16:$R$829,'N1.3_Project_Listing'!$B$16:$B$829,$B177,'N1.3_Project_Listing'!$D$16:$D$829,$B141,'N1.3_Project_Listing'!$J$16:$J$829,AJ$16,'N1.3_Project_Listing'!$G$16:$G$829,AG$15)</f>
        <v>0</v>
      </c>
      <c r="AK177" s="67">
        <f>SUMIFS('N1.3_Project_Listing'!$R$16:$R$829,'N1.3_Project_Listing'!$B$16:$B$829,$B177,'N1.3_Project_Listing'!$D$16:$D$829,$B141,'N1.3_Project_Listing'!$J$16:$J$829,AK$16,'N1.3_Project_Listing'!$G$16:$G$829,AG$15)</f>
        <v>0</v>
      </c>
      <c r="AL177" s="67">
        <f>SUMIFS('N1.3_Project_Listing'!$R$16:$R$829,'N1.3_Project_Listing'!$B$16:$B$829,$B177,'N1.3_Project_Listing'!$D$16:$D$829,$B141,'N1.3_Project_Listing'!$J$16:$J$829,AL$16,'N1.3_Project_Listing'!$G$16:$G$829,AG$15)</f>
        <v>0</v>
      </c>
      <c r="AM177" s="63">
        <f t="shared" si="243"/>
        <v>0</v>
      </c>
      <c r="AN177" s="116" t="s">
        <v>441</v>
      </c>
      <c r="AO177" s="67">
        <f>SUMIFS('N1.3_Project_Listing'!$P$16:$P$829,'N1.3_Project_Listing'!$B$16:$B$829,$B177,'N1.3_Project_Listing'!$D$16:$D$829,$B141,'N1.3_Project_Listing'!$J$16:$J$829,AO$16,'N1.3_Project_Listing'!$G$16:$G$829,AG$15)</f>
        <v>0</v>
      </c>
      <c r="AP177" s="67">
        <f>SUMIFS('N1.3_Project_Listing'!$P$16:$P$829,'N1.3_Project_Listing'!$B$16:$B$829,$B177,'N1.3_Project_Listing'!$D$16:$D$829,$B141,'N1.3_Project_Listing'!$J$16:$J$829,AP$16,'N1.3_Project_Listing'!$G$16:$G$829,AG$15)</f>
        <v>0</v>
      </c>
      <c r="AQ177" s="67">
        <f>SUMIFS('N1.3_Project_Listing'!$P$16:$P$829,'N1.3_Project_Listing'!$B$16:$B$829,$B177,'N1.3_Project_Listing'!$D$16:$D$829,$B141,'N1.3_Project_Listing'!$J$16:$J$829,AQ$16,'N1.3_Project_Listing'!$G$16:$G$829,AG$15)</f>
        <v>0</v>
      </c>
      <c r="AR177" s="67">
        <f>SUMIFS('N1.3_Project_Listing'!$P$16:$P$829,'N1.3_Project_Listing'!$B$16:$B$829,$B177,'N1.3_Project_Listing'!$D$16:$D$829,$B141,'N1.3_Project_Listing'!$J$16:$J$829,AR$16,'N1.3_Project_Listing'!$G$16:$G$829,AG$15)</f>
        <v>0</v>
      </c>
      <c r="AS177" s="67">
        <f>SUMIFS('N1.3_Project_Listing'!$P$16:$P$829,'N1.3_Project_Listing'!$B$16:$B$829,$B177,'N1.3_Project_Listing'!$D$16:$D$829,$B141,'N1.3_Project_Listing'!$J$16:$J$829,AS$16,'N1.3_Project_Listing'!$G$16:$G$829,AG$15)</f>
        <v>0</v>
      </c>
      <c r="AT177" s="63">
        <f t="shared" si="244"/>
        <v>0</v>
      </c>
      <c r="AV177" s="158" t="str">
        <f t="shared" si="262"/>
        <v>-</v>
      </c>
      <c r="AW177" s="67">
        <f>SUMIFS('N1.3_Project_Listing'!$R$16:$R$829,'N1.3_Project_Listing'!$B$16:$B$829,$B177,'N1.3_Project_Listing'!$D$16:$D$829,$B141,'N1.3_Project_Listing'!$J$16:$J$829,AW$16,'N1.3_Project_Listing'!$G$16:$G$829,AV$15)</f>
        <v>0</v>
      </c>
      <c r="AX177" s="67">
        <f>SUMIFS('N1.3_Project_Listing'!$R$16:$R$829,'N1.3_Project_Listing'!$B$16:$B$829,$B177,'N1.3_Project_Listing'!$D$16:$D$829,$B141,'N1.3_Project_Listing'!$J$16:$J$829,AX$16,'N1.3_Project_Listing'!$G$16:$G$829,AV$15)</f>
        <v>0</v>
      </c>
      <c r="AY177" s="67">
        <f>SUMIFS('N1.3_Project_Listing'!$R$16:$R$829,'N1.3_Project_Listing'!$B$16:$B$829,$B177,'N1.3_Project_Listing'!$D$16:$D$829,$B141,'N1.3_Project_Listing'!$J$16:$J$829,AY$16,'N1.3_Project_Listing'!$G$16:$G$829,AV$15)</f>
        <v>0</v>
      </c>
      <c r="AZ177" s="67">
        <f>SUMIFS('N1.3_Project_Listing'!$R$16:$R$829,'N1.3_Project_Listing'!$B$16:$B$829,$B177,'N1.3_Project_Listing'!$D$16:$D$829,$B141,'N1.3_Project_Listing'!$J$16:$J$829,AZ$16,'N1.3_Project_Listing'!$G$16:$G$829,AV$15)</f>
        <v>0</v>
      </c>
      <c r="BA177" s="67">
        <f>SUMIFS('N1.3_Project_Listing'!$R$16:$R$829,'N1.3_Project_Listing'!$B$16:$B$829,$B177,'N1.3_Project_Listing'!$D$16:$D$829,$B141,'N1.3_Project_Listing'!$J$16:$J$829,BA$16,'N1.3_Project_Listing'!$G$16:$G$829,AV$15)</f>
        <v>0</v>
      </c>
      <c r="BB177" s="63">
        <f t="shared" si="245"/>
        <v>0</v>
      </c>
      <c r="BC177" s="116" t="s">
        <v>441</v>
      </c>
      <c r="BD177" s="67">
        <f>SUMIFS('N1.3_Project_Listing'!$P$16:$P$829,'N1.3_Project_Listing'!$B$16:$B$829,$B177,'N1.3_Project_Listing'!$D$16:$D$829,$B141,'N1.3_Project_Listing'!$J$16:$J$829,BD$16,'N1.3_Project_Listing'!$G$16:$G$829,AV$15)</f>
        <v>0</v>
      </c>
      <c r="BE177" s="67">
        <f>SUMIFS('N1.3_Project_Listing'!$P$16:$P$829,'N1.3_Project_Listing'!$B$16:$B$829,$B177,'N1.3_Project_Listing'!$D$16:$D$829,$B141,'N1.3_Project_Listing'!$J$16:$J$829,BE$16,'N1.3_Project_Listing'!$G$16:$G$829,AV$15)</f>
        <v>0</v>
      </c>
      <c r="BF177" s="67">
        <f>SUMIFS('N1.3_Project_Listing'!$P$16:$P$829,'N1.3_Project_Listing'!$B$16:$B$829,$B177,'N1.3_Project_Listing'!$D$16:$D$829,$B141,'N1.3_Project_Listing'!$J$16:$J$829,BF$16,'N1.3_Project_Listing'!$G$16:$G$829,AV$15)</f>
        <v>0</v>
      </c>
      <c r="BG177" s="67">
        <f>SUMIFS('N1.3_Project_Listing'!$P$16:$P$829,'N1.3_Project_Listing'!$B$16:$B$829,$B177,'N1.3_Project_Listing'!$D$16:$D$829,$B141,'N1.3_Project_Listing'!$J$16:$J$829,BG$16,'N1.3_Project_Listing'!$G$16:$G$829,AV$15)</f>
        <v>0</v>
      </c>
      <c r="BH177" s="67">
        <f>SUMIFS('N1.3_Project_Listing'!$P$16:$P$829,'N1.3_Project_Listing'!$B$16:$B$829,$B177,'N1.3_Project_Listing'!$D$16:$D$829,$B141,'N1.3_Project_Listing'!$J$16:$J$829,BH$16,'N1.3_Project_Listing'!$G$16:$G$829,AV$15)</f>
        <v>0</v>
      </c>
      <c r="BI177" s="63">
        <f t="shared" si="246"/>
        <v>0</v>
      </c>
      <c r="BK177" s="158" t="str">
        <f t="shared" si="263"/>
        <v>-</v>
      </c>
      <c r="BL177" s="67">
        <f>SUMIFS('N1.3_Project_Listing'!$R$16:$R$829,'N1.3_Project_Listing'!$B$16:$B$829,$B177,'N1.3_Project_Listing'!$D$16:$D$829,$B141,'N1.3_Project_Listing'!$J$16:$J$829,BL$16,'N1.3_Project_Listing'!$G$16:$G$829,BK$15)</f>
        <v>0</v>
      </c>
      <c r="BM177" s="67">
        <f>SUMIFS('N1.3_Project_Listing'!$R$16:$R$829,'N1.3_Project_Listing'!$B$16:$B$829,$B177,'N1.3_Project_Listing'!$D$16:$D$829,$B141,'N1.3_Project_Listing'!$J$16:$J$829,BM$16,'N1.3_Project_Listing'!$G$16:$G$829,BK$15)</f>
        <v>0</v>
      </c>
      <c r="BN177" s="67">
        <f>SUMIFS('N1.3_Project_Listing'!$R$16:$R$829,'N1.3_Project_Listing'!$B$16:$B$829,$B177,'N1.3_Project_Listing'!$D$16:$D$829,$B141,'N1.3_Project_Listing'!$J$16:$J$829,BN$16,'N1.3_Project_Listing'!$G$16:$G$829,BK$15)</f>
        <v>0</v>
      </c>
      <c r="BO177" s="67">
        <f>SUMIFS('N1.3_Project_Listing'!$R$16:$R$829,'N1.3_Project_Listing'!$B$16:$B$829,$B177,'N1.3_Project_Listing'!$D$16:$D$829,$B141,'N1.3_Project_Listing'!$J$16:$J$829,BO$16,'N1.3_Project_Listing'!$G$16:$G$829,BK$15)</f>
        <v>0</v>
      </c>
      <c r="BP177" s="67">
        <f>SUMIFS('N1.3_Project_Listing'!$R$16:$R$829,'N1.3_Project_Listing'!$B$16:$B$829,$B177,'N1.3_Project_Listing'!$D$16:$D$829,$B141,'N1.3_Project_Listing'!$J$16:$J$829,BP$16,'N1.3_Project_Listing'!$G$16:$G$829,BK$15)</f>
        <v>0</v>
      </c>
      <c r="BQ177" s="63">
        <f t="shared" si="247"/>
        <v>0</v>
      </c>
      <c r="BR177" s="116" t="s">
        <v>441</v>
      </c>
      <c r="BS177" s="67">
        <f>SUMIFS('N1.3_Project_Listing'!$P$16:$P$829,'N1.3_Project_Listing'!$B$16:$B$829,$B177,'N1.3_Project_Listing'!$D$16:$D$829,$B141,'N1.3_Project_Listing'!$J$16:$J$829,BS$16,'N1.3_Project_Listing'!$G$16:$G$829,BK$15)</f>
        <v>0</v>
      </c>
      <c r="BT177" s="67">
        <f>SUMIFS('N1.3_Project_Listing'!$P$16:$P$829,'N1.3_Project_Listing'!$B$16:$B$829,$B177,'N1.3_Project_Listing'!$D$16:$D$829,$B141,'N1.3_Project_Listing'!$J$16:$J$829,BT$16,'N1.3_Project_Listing'!$G$16:$G$829,BK$15)</f>
        <v>0</v>
      </c>
      <c r="BU177" s="67">
        <f>SUMIFS('N1.3_Project_Listing'!$P$16:$P$829,'N1.3_Project_Listing'!$B$16:$B$829,$B177,'N1.3_Project_Listing'!$D$16:$D$829,$B141,'N1.3_Project_Listing'!$J$16:$J$829,BU$16,'N1.3_Project_Listing'!$G$16:$G$829,BK$15)</f>
        <v>0</v>
      </c>
      <c r="BV177" s="67">
        <f>SUMIFS('N1.3_Project_Listing'!$P$16:$P$829,'N1.3_Project_Listing'!$B$16:$B$829,$B177,'N1.3_Project_Listing'!$D$16:$D$829,$B141,'N1.3_Project_Listing'!$J$16:$J$829,BV$16,'N1.3_Project_Listing'!$G$16:$G$829,BK$15)</f>
        <v>0</v>
      </c>
      <c r="BW177" s="67">
        <f>SUMIFS('N1.3_Project_Listing'!$P$16:$P$829,'N1.3_Project_Listing'!$B$16:$B$829,$B177,'N1.3_Project_Listing'!$D$16:$D$829,$B141,'N1.3_Project_Listing'!$J$16:$J$829,BW$16,'N1.3_Project_Listing'!$G$16:$G$829,BK$15)</f>
        <v>0</v>
      </c>
      <c r="BX177" s="63">
        <f t="shared" si="248"/>
        <v>0</v>
      </c>
    </row>
    <row r="178" spans="2:76" hidden="1">
      <c r="B178" s="132" t="str">
        <f t="shared" si="249"/>
        <v>No entry required</v>
      </c>
      <c r="C178" s="158" t="str">
        <f t="shared" si="249"/>
        <v>-</v>
      </c>
      <c r="D178" s="63">
        <f t="shared" si="250"/>
        <v>0</v>
      </c>
      <c r="E178" s="63">
        <f t="shared" si="251"/>
        <v>0</v>
      </c>
      <c r="F178" s="63">
        <f t="shared" si="252"/>
        <v>0</v>
      </c>
      <c r="G178" s="63">
        <f t="shared" si="253"/>
        <v>0</v>
      </c>
      <c r="H178" s="63">
        <f t="shared" si="254"/>
        <v>0</v>
      </c>
      <c r="I178" s="63">
        <f t="shared" si="239"/>
        <v>0</v>
      </c>
      <c r="J178" s="116" t="s">
        <v>441</v>
      </c>
      <c r="K178" s="63">
        <f t="shared" si="255"/>
        <v>0</v>
      </c>
      <c r="L178" s="63">
        <f t="shared" si="256"/>
        <v>0</v>
      </c>
      <c r="M178" s="63">
        <f t="shared" si="257"/>
        <v>0</v>
      </c>
      <c r="N178" s="63">
        <f t="shared" si="258"/>
        <v>0</v>
      </c>
      <c r="O178" s="63">
        <f t="shared" si="259"/>
        <v>0</v>
      </c>
      <c r="P178" s="63">
        <f t="shared" si="240"/>
        <v>0</v>
      </c>
      <c r="R178" s="158" t="str">
        <f t="shared" si="260"/>
        <v>-</v>
      </c>
      <c r="S178" s="67">
        <f>SUMIFS('N1.3_Project_Listing'!$R$16:$R$829,'N1.3_Project_Listing'!$B$16:$B$829,$B178,'N1.3_Project_Listing'!$D$16:$D$829,$B141,'N1.3_Project_Listing'!$J$16:$J$829,S$16,'N1.3_Project_Listing'!$G$16:$G$829,R$15)</f>
        <v>0</v>
      </c>
      <c r="T178" s="67">
        <f>SUMIFS('N1.3_Project_Listing'!$R$16:$R$829,'N1.3_Project_Listing'!$B$16:$B$829,$B178,'N1.3_Project_Listing'!$D$16:$D$829,$B141,'N1.3_Project_Listing'!$J$16:$J$829,T$16,'N1.3_Project_Listing'!$G$16:$G$829,R$15)</f>
        <v>0</v>
      </c>
      <c r="U178" s="67">
        <f>SUMIFS('N1.3_Project_Listing'!$R$16:$R$829,'N1.3_Project_Listing'!$B$16:$B$829,$B178,'N1.3_Project_Listing'!$D$16:$D$829,$B141,'N1.3_Project_Listing'!$J$16:$J$829,U$16,'N1.3_Project_Listing'!$G$16:$G$829,R$15)</f>
        <v>0</v>
      </c>
      <c r="V178" s="67">
        <f>SUMIFS('N1.3_Project_Listing'!$R$16:$R$829,'N1.3_Project_Listing'!$B$16:$B$829,$B178,'N1.3_Project_Listing'!$D$16:$D$829,$B141,'N1.3_Project_Listing'!$J$16:$J$829,V$16,'N1.3_Project_Listing'!$G$16:$G$829,R$15)</f>
        <v>0</v>
      </c>
      <c r="W178" s="67">
        <f>SUMIFS('N1.3_Project_Listing'!$R$16:$R$829,'N1.3_Project_Listing'!$B$16:$B$829,$B178,'N1.3_Project_Listing'!$D$16:$D$829,$B141,'N1.3_Project_Listing'!$J$16:$J$829,W$16,'N1.3_Project_Listing'!$G$16:$G$829,R$15)</f>
        <v>0</v>
      </c>
      <c r="X178" s="63">
        <f t="shared" si="241"/>
        <v>0</v>
      </c>
      <c r="Y178" s="116" t="s">
        <v>441</v>
      </c>
      <c r="Z178" s="67">
        <f>SUMIFS('N1.3_Project_Listing'!$P$16:$P$829,'N1.3_Project_Listing'!$B$16:$B$829,$B178,'N1.3_Project_Listing'!$D$16:$D$829,$B141,'N1.3_Project_Listing'!$J$16:$J$829,Z$16,'N1.3_Project_Listing'!$G$16:$G$829,R$15)</f>
        <v>0</v>
      </c>
      <c r="AA178" s="67">
        <f>SUMIFS('N1.3_Project_Listing'!$P$16:$P$829,'N1.3_Project_Listing'!$B$16:$B$829,$B178,'N1.3_Project_Listing'!$D$16:$D$829,$B141,'N1.3_Project_Listing'!$J$16:$J$829,AA$16,'N1.3_Project_Listing'!$G$16:$G$829,R$15)</f>
        <v>0</v>
      </c>
      <c r="AB178" s="67">
        <f>SUMIFS('N1.3_Project_Listing'!$P$16:$P$829,'N1.3_Project_Listing'!$B$16:$B$829,$B178,'N1.3_Project_Listing'!$D$16:$D$829,$B141,'N1.3_Project_Listing'!$J$16:$J$829,AB$16,'N1.3_Project_Listing'!$G$16:$G$829,R$15)</f>
        <v>0</v>
      </c>
      <c r="AC178" s="67">
        <f>SUMIFS('N1.3_Project_Listing'!$P$16:$P$829,'N1.3_Project_Listing'!$B$16:$B$829,$B178,'N1.3_Project_Listing'!$D$16:$D$829,$B141,'N1.3_Project_Listing'!$J$16:$J$829,AC$16,'N1.3_Project_Listing'!$G$16:$G$829,R$15)</f>
        <v>0</v>
      </c>
      <c r="AD178" s="67">
        <f>SUMIFS('N1.3_Project_Listing'!$P$16:$P$829,'N1.3_Project_Listing'!$B$16:$B$829,$B178,'N1.3_Project_Listing'!$D$16:$D$829,$B141,'N1.3_Project_Listing'!$J$16:$J$829,AD$16,'N1.3_Project_Listing'!$G$16:$G$829,R$15)</f>
        <v>0</v>
      </c>
      <c r="AE178" s="63">
        <f t="shared" si="242"/>
        <v>0</v>
      </c>
      <c r="AG178" s="158" t="str">
        <f t="shared" si="261"/>
        <v>-</v>
      </c>
      <c r="AH178" s="67">
        <f>SUMIFS('N1.3_Project_Listing'!$R$16:$R$829,'N1.3_Project_Listing'!$B$16:$B$829,$B178,'N1.3_Project_Listing'!$D$16:$D$829,$B141,'N1.3_Project_Listing'!$J$16:$J$829,AH$16,'N1.3_Project_Listing'!$G$16:$G$829,AG$15)</f>
        <v>0</v>
      </c>
      <c r="AI178" s="67">
        <f>SUMIFS('N1.3_Project_Listing'!$R$16:$R$829,'N1.3_Project_Listing'!$B$16:$B$829,$B178,'N1.3_Project_Listing'!$D$16:$D$829,$B141,'N1.3_Project_Listing'!$J$16:$J$829,AI$16,'N1.3_Project_Listing'!$G$16:$G$829,AG$15)</f>
        <v>0</v>
      </c>
      <c r="AJ178" s="67">
        <f>SUMIFS('N1.3_Project_Listing'!$R$16:$R$829,'N1.3_Project_Listing'!$B$16:$B$829,$B178,'N1.3_Project_Listing'!$D$16:$D$829,$B141,'N1.3_Project_Listing'!$J$16:$J$829,AJ$16,'N1.3_Project_Listing'!$G$16:$G$829,AG$15)</f>
        <v>0</v>
      </c>
      <c r="AK178" s="67">
        <f>SUMIFS('N1.3_Project_Listing'!$R$16:$R$829,'N1.3_Project_Listing'!$B$16:$B$829,$B178,'N1.3_Project_Listing'!$D$16:$D$829,$B141,'N1.3_Project_Listing'!$J$16:$J$829,AK$16,'N1.3_Project_Listing'!$G$16:$G$829,AG$15)</f>
        <v>0</v>
      </c>
      <c r="AL178" s="67">
        <f>SUMIFS('N1.3_Project_Listing'!$R$16:$R$829,'N1.3_Project_Listing'!$B$16:$B$829,$B178,'N1.3_Project_Listing'!$D$16:$D$829,$B141,'N1.3_Project_Listing'!$J$16:$J$829,AL$16,'N1.3_Project_Listing'!$G$16:$G$829,AG$15)</f>
        <v>0</v>
      </c>
      <c r="AM178" s="63">
        <f t="shared" si="243"/>
        <v>0</v>
      </c>
      <c r="AN178" s="116" t="s">
        <v>441</v>
      </c>
      <c r="AO178" s="67">
        <f>SUMIFS('N1.3_Project_Listing'!$P$16:$P$829,'N1.3_Project_Listing'!$B$16:$B$829,$B178,'N1.3_Project_Listing'!$D$16:$D$829,$B141,'N1.3_Project_Listing'!$J$16:$J$829,AO$16,'N1.3_Project_Listing'!$G$16:$G$829,AG$15)</f>
        <v>0</v>
      </c>
      <c r="AP178" s="67">
        <f>SUMIFS('N1.3_Project_Listing'!$P$16:$P$829,'N1.3_Project_Listing'!$B$16:$B$829,$B178,'N1.3_Project_Listing'!$D$16:$D$829,$B141,'N1.3_Project_Listing'!$J$16:$J$829,AP$16,'N1.3_Project_Listing'!$G$16:$G$829,AG$15)</f>
        <v>0</v>
      </c>
      <c r="AQ178" s="67">
        <f>SUMIFS('N1.3_Project_Listing'!$P$16:$P$829,'N1.3_Project_Listing'!$B$16:$B$829,$B178,'N1.3_Project_Listing'!$D$16:$D$829,$B141,'N1.3_Project_Listing'!$J$16:$J$829,AQ$16,'N1.3_Project_Listing'!$G$16:$G$829,AG$15)</f>
        <v>0</v>
      </c>
      <c r="AR178" s="67">
        <f>SUMIFS('N1.3_Project_Listing'!$P$16:$P$829,'N1.3_Project_Listing'!$B$16:$B$829,$B178,'N1.3_Project_Listing'!$D$16:$D$829,$B141,'N1.3_Project_Listing'!$J$16:$J$829,AR$16,'N1.3_Project_Listing'!$G$16:$G$829,AG$15)</f>
        <v>0</v>
      </c>
      <c r="AS178" s="67">
        <f>SUMIFS('N1.3_Project_Listing'!$P$16:$P$829,'N1.3_Project_Listing'!$B$16:$B$829,$B178,'N1.3_Project_Listing'!$D$16:$D$829,$B141,'N1.3_Project_Listing'!$J$16:$J$829,AS$16,'N1.3_Project_Listing'!$G$16:$G$829,AG$15)</f>
        <v>0</v>
      </c>
      <c r="AT178" s="63">
        <f t="shared" si="244"/>
        <v>0</v>
      </c>
      <c r="AV178" s="158" t="str">
        <f t="shared" si="262"/>
        <v>-</v>
      </c>
      <c r="AW178" s="67">
        <f>SUMIFS('N1.3_Project_Listing'!$R$16:$R$829,'N1.3_Project_Listing'!$B$16:$B$829,$B178,'N1.3_Project_Listing'!$D$16:$D$829,$B141,'N1.3_Project_Listing'!$J$16:$J$829,AW$16,'N1.3_Project_Listing'!$G$16:$G$829,AV$15)</f>
        <v>0</v>
      </c>
      <c r="AX178" s="67">
        <f>SUMIFS('N1.3_Project_Listing'!$R$16:$R$829,'N1.3_Project_Listing'!$B$16:$B$829,$B178,'N1.3_Project_Listing'!$D$16:$D$829,$B141,'N1.3_Project_Listing'!$J$16:$J$829,AX$16,'N1.3_Project_Listing'!$G$16:$G$829,AV$15)</f>
        <v>0</v>
      </c>
      <c r="AY178" s="67">
        <f>SUMIFS('N1.3_Project_Listing'!$R$16:$R$829,'N1.3_Project_Listing'!$B$16:$B$829,$B178,'N1.3_Project_Listing'!$D$16:$D$829,$B141,'N1.3_Project_Listing'!$J$16:$J$829,AY$16,'N1.3_Project_Listing'!$G$16:$G$829,AV$15)</f>
        <v>0</v>
      </c>
      <c r="AZ178" s="67">
        <f>SUMIFS('N1.3_Project_Listing'!$R$16:$R$829,'N1.3_Project_Listing'!$B$16:$B$829,$B178,'N1.3_Project_Listing'!$D$16:$D$829,$B141,'N1.3_Project_Listing'!$J$16:$J$829,AZ$16,'N1.3_Project_Listing'!$G$16:$G$829,AV$15)</f>
        <v>0</v>
      </c>
      <c r="BA178" s="67">
        <f>SUMIFS('N1.3_Project_Listing'!$R$16:$R$829,'N1.3_Project_Listing'!$B$16:$B$829,$B178,'N1.3_Project_Listing'!$D$16:$D$829,$B141,'N1.3_Project_Listing'!$J$16:$J$829,BA$16,'N1.3_Project_Listing'!$G$16:$G$829,AV$15)</f>
        <v>0</v>
      </c>
      <c r="BB178" s="63">
        <f t="shared" si="245"/>
        <v>0</v>
      </c>
      <c r="BC178" s="116" t="s">
        <v>441</v>
      </c>
      <c r="BD178" s="67">
        <f>SUMIFS('N1.3_Project_Listing'!$P$16:$P$829,'N1.3_Project_Listing'!$B$16:$B$829,$B178,'N1.3_Project_Listing'!$D$16:$D$829,$B141,'N1.3_Project_Listing'!$J$16:$J$829,BD$16,'N1.3_Project_Listing'!$G$16:$G$829,AV$15)</f>
        <v>0</v>
      </c>
      <c r="BE178" s="67">
        <f>SUMIFS('N1.3_Project_Listing'!$P$16:$P$829,'N1.3_Project_Listing'!$B$16:$B$829,$B178,'N1.3_Project_Listing'!$D$16:$D$829,$B141,'N1.3_Project_Listing'!$J$16:$J$829,BE$16,'N1.3_Project_Listing'!$G$16:$G$829,AV$15)</f>
        <v>0</v>
      </c>
      <c r="BF178" s="67">
        <f>SUMIFS('N1.3_Project_Listing'!$P$16:$P$829,'N1.3_Project_Listing'!$B$16:$B$829,$B178,'N1.3_Project_Listing'!$D$16:$D$829,$B141,'N1.3_Project_Listing'!$J$16:$J$829,BF$16,'N1.3_Project_Listing'!$G$16:$G$829,AV$15)</f>
        <v>0</v>
      </c>
      <c r="BG178" s="67">
        <f>SUMIFS('N1.3_Project_Listing'!$P$16:$P$829,'N1.3_Project_Listing'!$B$16:$B$829,$B178,'N1.3_Project_Listing'!$D$16:$D$829,$B141,'N1.3_Project_Listing'!$J$16:$J$829,BG$16,'N1.3_Project_Listing'!$G$16:$G$829,AV$15)</f>
        <v>0</v>
      </c>
      <c r="BH178" s="67">
        <f>SUMIFS('N1.3_Project_Listing'!$P$16:$P$829,'N1.3_Project_Listing'!$B$16:$B$829,$B178,'N1.3_Project_Listing'!$D$16:$D$829,$B141,'N1.3_Project_Listing'!$J$16:$J$829,BH$16,'N1.3_Project_Listing'!$G$16:$G$829,AV$15)</f>
        <v>0</v>
      </c>
      <c r="BI178" s="63">
        <f t="shared" si="246"/>
        <v>0</v>
      </c>
      <c r="BK178" s="158" t="str">
        <f t="shared" si="263"/>
        <v>-</v>
      </c>
      <c r="BL178" s="67">
        <f>SUMIFS('N1.3_Project_Listing'!$R$16:$R$829,'N1.3_Project_Listing'!$B$16:$B$829,$B178,'N1.3_Project_Listing'!$D$16:$D$829,$B141,'N1.3_Project_Listing'!$J$16:$J$829,BL$16,'N1.3_Project_Listing'!$G$16:$G$829,BK$15)</f>
        <v>0</v>
      </c>
      <c r="BM178" s="67">
        <f>SUMIFS('N1.3_Project_Listing'!$R$16:$R$829,'N1.3_Project_Listing'!$B$16:$B$829,$B178,'N1.3_Project_Listing'!$D$16:$D$829,$B141,'N1.3_Project_Listing'!$J$16:$J$829,BM$16,'N1.3_Project_Listing'!$G$16:$G$829,BK$15)</f>
        <v>0</v>
      </c>
      <c r="BN178" s="67">
        <f>SUMIFS('N1.3_Project_Listing'!$R$16:$R$829,'N1.3_Project_Listing'!$B$16:$B$829,$B178,'N1.3_Project_Listing'!$D$16:$D$829,$B141,'N1.3_Project_Listing'!$J$16:$J$829,BN$16,'N1.3_Project_Listing'!$G$16:$G$829,BK$15)</f>
        <v>0</v>
      </c>
      <c r="BO178" s="67">
        <f>SUMIFS('N1.3_Project_Listing'!$R$16:$R$829,'N1.3_Project_Listing'!$B$16:$B$829,$B178,'N1.3_Project_Listing'!$D$16:$D$829,$B141,'N1.3_Project_Listing'!$J$16:$J$829,BO$16,'N1.3_Project_Listing'!$G$16:$G$829,BK$15)</f>
        <v>0</v>
      </c>
      <c r="BP178" s="67">
        <f>SUMIFS('N1.3_Project_Listing'!$R$16:$R$829,'N1.3_Project_Listing'!$B$16:$B$829,$B178,'N1.3_Project_Listing'!$D$16:$D$829,$B141,'N1.3_Project_Listing'!$J$16:$J$829,BP$16,'N1.3_Project_Listing'!$G$16:$G$829,BK$15)</f>
        <v>0</v>
      </c>
      <c r="BQ178" s="63">
        <f t="shared" si="247"/>
        <v>0</v>
      </c>
      <c r="BR178" s="116" t="s">
        <v>441</v>
      </c>
      <c r="BS178" s="67">
        <f>SUMIFS('N1.3_Project_Listing'!$P$16:$P$829,'N1.3_Project_Listing'!$B$16:$B$829,$B178,'N1.3_Project_Listing'!$D$16:$D$829,$B141,'N1.3_Project_Listing'!$J$16:$J$829,BS$16,'N1.3_Project_Listing'!$G$16:$G$829,BK$15)</f>
        <v>0</v>
      </c>
      <c r="BT178" s="67">
        <f>SUMIFS('N1.3_Project_Listing'!$P$16:$P$829,'N1.3_Project_Listing'!$B$16:$B$829,$B178,'N1.3_Project_Listing'!$D$16:$D$829,$B141,'N1.3_Project_Listing'!$J$16:$J$829,BT$16,'N1.3_Project_Listing'!$G$16:$G$829,BK$15)</f>
        <v>0</v>
      </c>
      <c r="BU178" s="67">
        <f>SUMIFS('N1.3_Project_Listing'!$P$16:$P$829,'N1.3_Project_Listing'!$B$16:$B$829,$B178,'N1.3_Project_Listing'!$D$16:$D$829,$B141,'N1.3_Project_Listing'!$J$16:$J$829,BU$16,'N1.3_Project_Listing'!$G$16:$G$829,BK$15)</f>
        <v>0</v>
      </c>
      <c r="BV178" s="67">
        <f>SUMIFS('N1.3_Project_Listing'!$P$16:$P$829,'N1.3_Project_Listing'!$B$16:$B$829,$B178,'N1.3_Project_Listing'!$D$16:$D$829,$B141,'N1.3_Project_Listing'!$J$16:$J$829,BV$16,'N1.3_Project_Listing'!$G$16:$G$829,BK$15)</f>
        <v>0</v>
      </c>
      <c r="BW178" s="67">
        <f>SUMIFS('N1.3_Project_Listing'!$P$16:$P$829,'N1.3_Project_Listing'!$B$16:$B$829,$B178,'N1.3_Project_Listing'!$D$16:$D$829,$B141,'N1.3_Project_Listing'!$J$16:$J$829,BW$16,'N1.3_Project_Listing'!$G$16:$G$829,BK$15)</f>
        <v>0</v>
      </c>
      <c r="BX178" s="63">
        <f t="shared" si="248"/>
        <v>0</v>
      </c>
    </row>
    <row r="179" spans="2:76" hidden="1">
      <c r="B179" s="132" t="str">
        <f t="shared" si="249"/>
        <v>No entry required</v>
      </c>
      <c r="C179" s="158" t="str">
        <f t="shared" si="249"/>
        <v>-</v>
      </c>
      <c r="D179" s="63">
        <f t="shared" si="250"/>
        <v>0</v>
      </c>
      <c r="E179" s="63">
        <f t="shared" si="251"/>
        <v>0</v>
      </c>
      <c r="F179" s="63">
        <f t="shared" si="252"/>
        <v>0</v>
      </c>
      <c r="G179" s="63">
        <f t="shared" si="253"/>
        <v>0</v>
      </c>
      <c r="H179" s="63">
        <f t="shared" si="254"/>
        <v>0</v>
      </c>
      <c r="I179" s="63">
        <f t="shared" si="239"/>
        <v>0</v>
      </c>
      <c r="J179" s="116" t="s">
        <v>441</v>
      </c>
      <c r="K179" s="63">
        <f t="shared" si="255"/>
        <v>0</v>
      </c>
      <c r="L179" s="63">
        <f t="shared" si="256"/>
        <v>0</v>
      </c>
      <c r="M179" s="63">
        <f t="shared" si="257"/>
        <v>0</v>
      </c>
      <c r="N179" s="63">
        <f t="shared" si="258"/>
        <v>0</v>
      </c>
      <c r="O179" s="63">
        <f t="shared" si="259"/>
        <v>0</v>
      </c>
      <c r="P179" s="63">
        <f t="shared" si="240"/>
        <v>0</v>
      </c>
      <c r="R179" s="158" t="str">
        <f t="shared" si="260"/>
        <v>-</v>
      </c>
      <c r="S179" s="67">
        <f>SUMIFS('N1.3_Project_Listing'!$R$16:$R$829,'N1.3_Project_Listing'!$B$16:$B$829,$B179,'N1.3_Project_Listing'!$D$16:$D$829,$B141,'N1.3_Project_Listing'!$J$16:$J$829,S$16,'N1.3_Project_Listing'!$G$16:$G$829,R$15)</f>
        <v>0</v>
      </c>
      <c r="T179" s="67">
        <f>SUMIFS('N1.3_Project_Listing'!$R$16:$R$829,'N1.3_Project_Listing'!$B$16:$B$829,$B179,'N1.3_Project_Listing'!$D$16:$D$829,$B141,'N1.3_Project_Listing'!$J$16:$J$829,T$16,'N1.3_Project_Listing'!$G$16:$G$829,R$15)</f>
        <v>0</v>
      </c>
      <c r="U179" s="67">
        <f>SUMIFS('N1.3_Project_Listing'!$R$16:$R$829,'N1.3_Project_Listing'!$B$16:$B$829,$B179,'N1.3_Project_Listing'!$D$16:$D$829,$B141,'N1.3_Project_Listing'!$J$16:$J$829,U$16,'N1.3_Project_Listing'!$G$16:$G$829,R$15)</f>
        <v>0</v>
      </c>
      <c r="V179" s="67">
        <f>SUMIFS('N1.3_Project_Listing'!$R$16:$R$829,'N1.3_Project_Listing'!$B$16:$B$829,$B179,'N1.3_Project_Listing'!$D$16:$D$829,$B141,'N1.3_Project_Listing'!$J$16:$J$829,V$16,'N1.3_Project_Listing'!$G$16:$G$829,R$15)</f>
        <v>0</v>
      </c>
      <c r="W179" s="67">
        <f>SUMIFS('N1.3_Project_Listing'!$R$16:$R$829,'N1.3_Project_Listing'!$B$16:$B$829,$B179,'N1.3_Project_Listing'!$D$16:$D$829,$B141,'N1.3_Project_Listing'!$J$16:$J$829,W$16,'N1.3_Project_Listing'!$G$16:$G$829,R$15)</f>
        <v>0</v>
      </c>
      <c r="X179" s="63">
        <f t="shared" si="241"/>
        <v>0</v>
      </c>
      <c r="Y179" s="116" t="s">
        <v>441</v>
      </c>
      <c r="Z179" s="67">
        <f>SUMIFS('N1.3_Project_Listing'!$P$16:$P$829,'N1.3_Project_Listing'!$B$16:$B$829,$B179,'N1.3_Project_Listing'!$D$16:$D$829,$B141,'N1.3_Project_Listing'!$J$16:$J$829,Z$16,'N1.3_Project_Listing'!$G$16:$G$829,R$15)</f>
        <v>0</v>
      </c>
      <c r="AA179" s="67">
        <f>SUMIFS('N1.3_Project_Listing'!$P$16:$P$829,'N1.3_Project_Listing'!$B$16:$B$829,$B179,'N1.3_Project_Listing'!$D$16:$D$829,$B141,'N1.3_Project_Listing'!$J$16:$J$829,AA$16,'N1.3_Project_Listing'!$G$16:$G$829,R$15)</f>
        <v>0</v>
      </c>
      <c r="AB179" s="67">
        <f>SUMIFS('N1.3_Project_Listing'!$P$16:$P$829,'N1.3_Project_Listing'!$B$16:$B$829,$B179,'N1.3_Project_Listing'!$D$16:$D$829,$B141,'N1.3_Project_Listing'!$J$16:$J$829,AB$16,'N1.3_Project_Listing'!$G$16:$G$829,R$15)</f>
        <v>0</v>
      </c>
      <c r="AC179" s="67">
        <f>SUMIFS('N1.3_Project_Listing'!$P$16:$P$829,'N1.3_Project_Listing'!$B$16:$B$829,$B179,'N1.3_Project_Listing'!$D$16:$D$829,$B141,'N1.3_Project_Listing'!$J$16:$J$829,AC$16,'N1.3_Project_Listing'!$G$16:$G$829,R$15)</f>
        <v>0</v>
      </c>
      <c r="AD179" s="67">
        <f>SUMIFS('N1.3_Project_Listing'!$P$16:$P$829,'N1.3_Project_Listing'!$B$16:$B$829,$B179,'N1.3_Project_Listing'!$D$16:$D$829,$B141,'N1.3_Project_Listing'!$J$16:$J$829,AD$16,'N1.3_Project_Listing'!$G$16:$G$829,R$15)</f>
        <v>0</v>
      </c>
      <c r="AE179" s="63">
        <f t="shared" si="242"/>
        <v>0</v>
      </c>
      <c r="AG179" s="158" t="str">
        <f t="shared" si="261"/>
        <v>-</v>
      </c>
      <c r="AH179" s="67">
        <f>SUMIFS('N1.3_Project_Listing'!$R$16:$R$829,'N1.3_Project_Listing'!$B$16:$B$829,$B179,'N1.3_Project_Listing'!$D$16:$D$829,$B141,'N1.3_Project_Listing'!$J$16:$J$829,AH$16,'N1.3_Project_Listing'!$G$16:$G$829,AG$15)</f>
        <v>0</v>
      </c>
      <c r="AI179" s="67">
        <f>SUMIFS('N1.3_Project_Listing'!$R$16:$R$829,'N1.3_Project_Listing'!$B$16:$B$829,$B179,'N1.3_Project_Listing'!$D$16:$D$829,$B141,'N1.3_Project_Listing'!$J$16:$J$829,AI$16,'N1.3_Project_Listing'!$G$16:$G$829,AG$15)</f>
        <v>0</v>
      </c>
      <c r="AJ179" s="67">
        <f>SUMIFS('N1.3_Project_Listing'!$R$16:$R$829,'N1.3_Project_Listing'!$B$16:$B$829,$B179,'N1.3_Project_Listing'!$D$16:$D$829,$B141,'N1.3_Project_Listing'!$J$16:$J$829,AJ$16,'N1.3_Project_Listing'!$G$16:$G$829,AG$15)</f>
        <v>0</v>
      </c>
      <c r="AK179" s="67">
        <f>SUMIFS('N1.3_Project_Listing'!$R$16:$R$829,'N1.3_Project_Listing'!$B$16:$B$829,$B179,'N1.3_Project_Listing'!$D$16:$D$829,$B141,'N1.3_Project_Listing'!$J$16:$J$829,AK$16,'N1.3_Project_Listing'!$G$16:$G$829,AG$15)</f>
        <v>0</v>
      </c>
      <c r="AL179" s="67">
        <f>SUMIFS('N1.3_Project_Listing'!$R$16:$R$829,'N1.3_Project_Listing'!$B$16:$B$829,$B179,'N1.3_Project_Listing'!$D$16:$D$829,$B141,'N1.3_Project_Listing'!$J$16:$J$829,AL$16,'N1.3_Project_Listing'!$G$16:$G$829,AG$15)</f>
        <v>0</v>
      </c>
      <c r="AM179" s="63">
        <f t="shared" si="243"/>
        <v>0</v>
      </c>
      <c r="AN179" s="116" t="s">
        <v>441</v>
      </c>
      <c r="AO179" s="67">
        <f>SUMIFS('N1.3_Project_Listing'!$P$16:$P$829,'N1.3_Project_Listing'!$B$16:$B$829,$B179,'N1.3_Project_Listing'!$D$16:$D$829,$B141,'N1.3_Project_Listing'!$J$16:$J$829,AO$16,'N1.3_Project_Listing'!$G$16:$G$829,AG$15)</f>
        <v>0</v>
      </c>
      <c r="AP179" s="67">
        <f>SUMIFS('N1.3_Project_Listing'!$P$16:$P$829,'N1.3_Project_Listing'!$B$16:$B$829,$B179,'N1.3_Project_Listing'!$D$16:$D$829,$B141,'N1.3_Project_Listing'!$J$16:$J$829,AP$16,'N1.3_Project_Listing'!$G$16:$G$829,AG$15)</f>
        <v>0</v>
      </c>
      <c r="AQ179" s="67">
        <f>SUMIFS('N1.3_Project_Listing'!$P$16:$P$829,'N1.3_Project_Listing'!$B$16:$B$829,$B179,'N1.3_Project_Listing'!$D$16:$D$829,$B141,'N1.3_Project_Listing'!$J$16:$J$829,AQ$16,'N1.3_Project_Listing'!$G$16:$G$829,AG$15)</f>
        <v>0</v>
      </c>
      <c r="AR179" s="67">
        <f>SUMIFS('N1.3_Project_Listing'!$P$16:$P$829,'N1.3_Project_Listing'!$B$16:$B$829,$B179,'N1.3_Project_Listing'!$D$16:$D$829,$B141,'N1.3_Project_Listing'!$J$16:$J$829,AR$16,'N1.3_Project_Listing'!$G$16:$G$829,AG$15)</f>
        <v>0</v>
      </c>
      <c r="AS179" s="67">
        <f>SUMIFS('N1.3_Project_Listing'!$P$16:$P$829,'N1.3_Project_Listing'!$B$16:$B$829,$B179,'N1.3_Project_Listing'!$D$16:$D$829,$B141,'N1.3_Project_Listing'!$J$16:$J$829,AS$16,'N1.3_Project_Listing'!$G$16:$G$829,AG$15)</f>
        <v>0</v>
      </c>
      <c r="AT179" s="63">
        <f t="shared" si="244"/>
        <v>0</v>
      </c>
      <c r="AV179" s="158" t="str">
        <f t="shared" si="262"/>
        <v>-</v>
      </c>
      <c r="AW179" s="67">
        <f>SUMIFS('N1.3_Project_Listing'!$R$16:$R$829,'N1.3_Project_Listing'!$B$16:$B$829,$B179,'N1.3_Project_Listing'!$D$16:$D$829,$B141,'N1.3_Project_Listing'!$J$16:$J$829,AW$16,'N1.3_Project_Listing'!$G$16:$G$829,AV$15)</f>
        <v>0</v>
      </c>
      <c r="AX179" s="67">
        <f>SUMIFS('N1.3_Project_Listing'!$R$16:$R$829,'N1.3_Project_Listing'!$B$16:$B$829,$B179,'N1.3_Project_Listing'!$D$16:$D$829,$B141,'N1.3_Project_Listing'!$J$16:$J$829,AX$16,'N1.3_Project_Listing'!$G$16:$G$829,AV$15)</f>
        <v>0</v>
      </c>
      <c r="AY179" s="67">
        <f>SUMIFS('N1.3_Project_Listing'!$R$16:$R$829,'N1.3_Project_Listing'!$B$16:$B$829,$B179,'N1.3_Project_Listing'!$D$16:$D$829,$B141,'N1.3_Project_Listing'!$J$16:$J$829,AY$16,'N1.3_Project_Listing'!$G$16:$G$829,AV$15)</f>
        <v>0</v>
      </c>
      <c r="AZ179" s="67">
        <f>SUMIFS('N1.3_Project_Listing'!$R$16:$R$829,'N1.3_Project_Listing'!$B$16:$B$829,$B179,'N1.3_Project_Listing'!$D$16:$D$829,$B141,'N1.3_Project_Listing'!$J$16:$J$829,AZ$16,'N1.3_Project_Listing'!$G$16:$G$829,AV$15)</f>
        <v>0</v>
      </c>
      <c r="BA179" s="67">
        <f>SUMIFS('N1.3_Project_Listing'!$R$16:$R$829,'N1.3_Project_Listing'!$B$16:$B$829,$B179,'N1.3_Project_Listing'!$D$16:$D$829,$B141,'N1.3_Project_Listing'!$J$16:$J$829,BA$16,'N1.3_Project_Listing'!$G$16:$G$829,AV$15)</f>
        <v>0</v>
      </c>
      <c r="BB179" s="63">
        <f t="shared" si="245"/>
        <v>0</v>
      </c>
      <c r="BC179" s="116" t="s">
        <v>441</v>
      </c>
      <c r="BD179" s="67">
        <f>SUMIFS('N1.3_Project_Listing'!$P$16:$P$829,'N1.3_Project_Listing'!$B$16:$B$829,$B179,'N1.3_Project_Listing'!$D$16:$D$829,$B141,'N1.3_Project_Listing'!$J$16:$J$829,BD$16,'N1.3_Project_Listing'!$G$16:$G$829,AV$15)</f>
        <v>0</v>
      </c>
      <c r="BE179" s="67">
        <f>SUMIFS('N1.3_Project_Listing'!$P$16:$P$829,'N1.3_Project_Listing'!$B$16:$B$829,$B179,'N1.3_Project_Listing'!$D$16:$D$829,$B141,'N1.3_Project_Listing'!$J$16:$J$829,BE$16,'N1.3_Project_Listing'!$G$16:$G$829,AV$15)</f>
        <v>0</v>
      </c>
      <c r="BF179" s="67">
        <f>SUMIFS('N1.3_Project_Listing'!$P$16:$P$829,'N1.3_Project_Listing'!$B$16:$B$829,$B179,'N1.3_Project_Listing'!$D$16:$D$829,$B141,'N1.3_Project_Listing'!$J$16:$J$829,BF$16,'N1.3_Project_Listing'!$G$16:$G$829,AV$15)</f>
        <v>0</v>
      </c>
      <c r="BG179" s="67">
        <f>SUMIFS('N1.3_Project_Listing'!$P$16:$P$829,'N1.3_Project_Listing'!$B$16:$B$829,$B179,'N1.3_Project_Listing'!$D$16:$D$829,$B141,'N1.3_Project_Listing'!$J$16:$J$829,BG$16,'N1.3_Project_Listing'!$G$16:$G$829,AV$15)</f>
        <v>0</v>
      </c>
      <c r="BH179" s="67">
        <f>SUMIFS('N1.3_Project_Listing'!$P$16:$P$829,'N1.3_Project_Listing'!$B$16:$B$829,$B179,'N1.3_Project_Listing'!$D$16:$D$829,$B141,'N1.3_Project_Listing'!$J$16:$J$829,BH$16,'N1.3_Project_Listing'!$G$16:$G$829,AV$15)</f>
        <v>0</v>
      </c>
      <c r="BI179" s="63">
        <f t="shared" si="246"/>
        <v>0</v>
      </c>
      <c r="BK179" s="158" t="str">
        <f t="shared" si="263"/>
        <v>-</v>
      </c>
      <c r="BL179" s="67">
        <f>SUMIFS('N1.3_Project_Listing'!$R$16:$R$829,'N1.3_Project_Listing'!$B$16:$B$829,$B179,'N1.3_Project_Listing'!$D$16:$D$829,$B141,'N1.3_Project_Listing'!$J$16:$J$829,BL$16,'N1.3_Project_Listing'!$G$16:$G$829,BK$15)</f>
        <v>0</v>
      </c>
      <c r="BM179" s="67">
        <f>SUMIFS('N1.3_Project_Listing'!$R$16:$R$829,'N1.3_Project_Listing'!$B$16:$B$829,$B179,'N1.3_Project_Listing'!$D$16:$D$829,$B141,'N1.3_Project_Listing'!$J$16:$J$829,BM$16,'N1.3_Project_Listing'!$G$16:$G$829,BK$15)</f>
        <v>0</v>
      </c>
      <c r="BN179" s="67">
        <f>SUMIFS('N1.3_Project_Listing'!$R$16:$R$829,'N1.3_Project_Listing'!$B$16:$B$829,$B179,'N1.3_Project_Listing'!$D$16:$D$829,$B141,'N1.3_Project_Listing'!$J$16:$J$829,BN$16,'N1.3_Project_Listing'!$G$16:$G$829,BK$15)</f>
        <v>0</v>
      </c>
      <c r="BO179" s="67">
        <f>SUMIFS('N1.3_Project_Listing'!$R$16:$R$829,'N1.3_Project_Listing'!$B$16:$B$829,$B179,'N1.3_Project_Listing'!$D$16:$D$829,$B141,'N1.3_Project_Listing'!$J$16:$J$829,BO$16,'N1.3_Project_Listing'!$G$16:$G$829,BK$15)</f>
        <v>0</v>
      </c>
      <c r="BP179" s="67">
        <f>SUMIFS('N1.3_Project_Listing'!$R$16:$R$829,'N1.3_Project_Listing'!$B$16:$B$829,$B179,'N1.3_Project_Listing'!$D$16:$D$829,$B141,'N1.3_Project_Listing'!$J$16:$J$829,BP$16,'N1.3_Project_Listing'!$G$16:$G$829,BK$15)</f>
        <v>0</v>
      </c>
      <c r="BQ179" s="63">
        <f t="shared" si="247"/>
        <v>0</v>
      </c>
      <c r="BR179" s="116" t="s">
        <v>441</v>
      </c>
      <c r="BS179" s="67">
        <f>SUMIFS('N1.3_Project_Listing'!$P$16:$P$829,'N1.3_Project_Listing'!$B$16:$B$829,$B179,'N1.3_Project_Listing'!$D$16:$D$829,$B141,'N1.3_Project_Listing'!$J$16:$J$829,BS$16,'N1.3_Project_Listing'!$G$16:$G$829,BK$15)</f>
        <v>0</v>
      </c>
      <c r="BT179" s="67">
        <f>SUMIFS('N1.3_Project_Listing'!$P$16:$P$829,'N1.3_Project_Listing'!$B$16:$B$829,$B179,'N1.3_Project_Listing'!$D$16:$D$829,$B141,'N1.3_Project_Listing'!$J$16:$J$829,BT$16,'N1.3_Project_Listing'!$G$16:$G$829,BK$15)</f>
        <v>0</v>
      </c>
      <c r="BU179" s="67">
        <f>SUMIFS('N1.3_Project_Listing'!$P$16:$P$829,'N1.3_Project_Listing'!$B$16:$B$829,$B179,'N1.3_Project_Listing'!$D$16:$D$829,$B141,'N1.3_Project_Listing'!$J$16:$J$829,BU$16,'N1.3_Project_Listing'!$G$16:$G$829,BK$15)</f>
        <v>0</v>
      </c>
      <c r="BV179" s="67">
        <f>SUMIFS('N1.3_Project_Listing'!$P$16:$P$829,'N1.3_Project_Listing'!$B$16:$B$829,$B179,'N1.3_Project_Listing'!$D$16:$D$829,$B141,'N1.3_Project_Listing'!$J$16:$J$829,BV$16,'N1.3_Project_Listing'!$G$16:$G$829,BK$15)</f>
        <v>0</v>
      </c>
      <c r="BW179" s="67">
        <f>SUMIFS('N1.3_Project_Listing'!$P$16:$P$829,'N1.3_Project_Listing'!$B$16:$B$829,$B179,'N1.3_Project_Listing'!$D$16:$D$829,$B141,'N1.3_Project_Listing'!$J$16:$J$829,BW$16,'N1.3_Project_Listing'!$G$16:$G$829,BK$15)</f>
        <v>0</v>
      </c>
      <c r="BX179" s="63">
        <f t="shared" si="248"/>
        <v>0</v>
      </c>
    </row>
    <row r="180" spans="2:76" hidden="1">
      <c r="B180" s="132" t="str">
        <f t="shared" si="249"/>
        <v>No entry required</v>
      </c>
      <c r="C180" s="158" t="str">
        <f t="shared" si="249"/>
        <v>-</v>
      </c>
      <c r="D180" s="63">
        <f t="shared" si="250"/>
        <v>0</v>
      </c>
      <c r="E180" s="63">
        <f t="shared" si="251"/>
        <v>0</v>
      </c>
      <c r="F180" s="63">
        <f t="shared" si="252"/>
        <v>0</v>
      </c>
      <c r="G180" s="63">
        <f t="shared" si="253"/>
        <v>0</v>
      </c>
      <c r="H180" s="63">
        <f t="shared" si="254"/>
        <v>0</v>
      </c>
      <c r="I180" s="63">
        <f t="shared" si="239"/>
        <v>0</v>
      </c>
      <c r="J180" s="116" t="s">
        <v>441</v>
      </c>
      <c r="K180" s="63">
        <f t="shared" si="255"/>
        <v>0</v>
      </c>
      <c r="L180" s="63">
        <f t="shared" si="256"/>
        <v>0</v>
      </c>
      <c r="M180" s="63">
        <f t="shared" si="257"/>
        <v>0</v>
      </c>
      <c r="N180" s="63">
        <f t="shared" si="258"/>
        <v>0</v>
      </c>
      <c r="O180" s="63">
        <f t="shared" si="259"/>
        <v>0</v>
      </c>
      <c r="P180" s="63">
        <f t="shared" si="240"/>
        <v>0</v>
      </c>
      <c r="R180" s="158" t="str">
        <f t="shared" si="260"/>
        <v>-</v>
      </c>
      <c r="S180" s="67">
        <f>SUMIFS('N1.3_Project_Listing'!$R$16:$R$829,'N1.3_Project_Listing'!$B$16:$B$829,$B180,'N1.3_Project_Listing'!$D$16:$D$829,$B141,'N1.3_Project_Listing'!$J$16:$J$829,S$16,'N1.3_Project_Listing'!$G$16:$G$829,R$15)</f>
        <v>0</v>
      </c>
      <c r="T180" s="67">
        <f>SUMIFS('N1.3_Project_Listing'!$R$16:$R$829,'N1.3_Project_Listing'!$B$16:$B$829,$B180,'N1.3_Project_Listing'!$D$16:$D$829,$B141,'N1.3_Project_Listing'!$J$16:$J$829,T$16,'N1.3_Project_Listing'!$G$16:$G$829,R$15)</f>
        <v>0</v>
      </c>
      <c r="U180" s="67">
        <f>SUMIFS('N1.3_Project_Listing'!$R$16:$R$829,'N1.3_Project_Listing'!$B$16:$B$829,$B180,'N1.3_Project_Listing'!$D$16:$D$829,$B141,'N1.3_Project_Listing'!$J$16:$J$829,U$16,'N1.3_Project_Listing'!$G$16:$G$829,R$15)</f>
        <v>0</v>
      </c>
      <c r="V180" s="67">
        <f>SUMIFS('N1.3_Project_Listing'!$R$16:$R$829,'N1.3_Project_Listing'!$B$16:$B$829,$B180,'N1.3_Project_Listing'!$D$16:$D$829,$B141,'N1.3_Project_Listing'!$J$16:$J$829,V$16,'N1.3_Project_Listing'!$G$16:$G$829,R$15)</f>
        <v>0</v>
      </c>
      <c r="W180" s="67">
        <f>SUMIFS('N1.3_Project_Listing'!$R$16:$R$829,'N1.3_Project_Listing'!$B$16:$B$829,$B180,'N1.3_Project_Listing'!$D$16:$D$829,$B141,'N1.3_Project_Listing'!$J$16:$J$829,W$16,'N1.3_Project_Listing'!$G$16:$G$829,R$15)</f>
        <v>0</v>
      </c>
      <c r="X180" s="63">
        <f t="shared" si="241"/>
        <v>0</v>
      </c>
      <c r="Y180" s="116" t="s">
        <v>441</v>
      </c>
      <c r="Z180" s="67">
        <f>SUMIFS('N1.3_Project_Listing'!$P$16:$P$829,'N1.3_Project_Listing'!$B$16:$B$829,$B180,'N1.3_Project_Listing'!$D$16:$D$829,$B141,'N1.3_Project_Listing'!$J$16:$J$829,Z$16,'N1.3_Project_Listing'!$G$16:$G$829,R$15)</f>
        <v>0</v>
      </c>
      <c r="AA180" s="67">
        <f>SUMIFS('N1.3_Project_Listing'!$P$16:$P$829,'N1.3_Project_Listing'!$B$16:$B$829,$B180,'N1.3_Project_Listing'!$D$16:$D$829,$B141,'N1.3_Project_Listing'!$J$16:$J$829,AA$16,'N1.3_Project_Listing'!$G$16:$G$829,R$15)</f>
        <v>0</v>
      </c>
      <c r="AB180" s="67">
        <f>SUMIFS('N1.3_Project_Listing'!$P$16:$P$829,'N1.3_Project_Listing'!$B$16:$B$829,$B180,'N1.3_Project_Listing'!$D$16:$D$829,$B141,'N1.3_Project_Listing'!$J$16:$J$829,AB$16,'N1.3_Project_Listing'!$G$16:$G$829,R$15)</f>
        <v>0</v>
      </c>
      <c r="AC180" s="67">
        <f>SUMIFS('N1.3_Project_Listing'!$P$16:$P$829,'N1.3_Project_Listing'!$B$16:$B$829,$B180,'N1.3_Project_Listing'!$D$16:$D$829,$B141,'N1.3_Project_Listing'!$J$16:$J$829,AC$16,'N1.3_Project_Listing'!$G$16:$G$829,R$15)</f>
        <v>0</v>
      </c>
      <c r="AD180" s="67">
        <f>SUMIFS('N1.3_Project_Listing'!$P$16:$P$829,'N1.3_Project_Listing'!$B$16:$B$829,$B180,'N1.3_Project_Listing'!$D$16:$D$829,$B141,'N1.3_Project_Listing'!$J$16:$J$829,AD$16,'N1.3_Project_Listing'!$G$16:$G$829,R$15)</f>
        <v>0</v>
      </c>
      <c r="AE180" s="63">
        <f t="shared" si="242"/>
        <v>0</v>
      </c>
      <c r="AG180" s="158" t="str">
        <f t="shared" si="261"/>
        <v>-</v>
      </c>
      <c r="AH180" s="67">
        <f>SUMIFS('N1.3_Project_Listing'!$R$16:$R$829,'N1.3_Project_Listing'!$B$16:$B$829,$B180,'N1.3_Project_Listing'!$D$16:$D$829,$B141,'N1.3_Project_Listing'!$J$16:$J$829,AH$16,'N1.3_Project_Listing'!$G$16:$G$829,AG$15)</f>
        <v>0</v>
      </c>
      <c r="AI180" s="67">
        <f>SUMIFS('N1.3_Project_Listing'!$R$16:$R$829,'N1.3_Project_Listing'!$B$16:$B$829,$B180,'N1.3_Project_Listing'!$D$16:$D$829,$B141,'N1.3_Project_Listing'!$J$16:$J$829,AI$16,'N1.3_Project_Listing'!$G$16:$G$829,AG$15)</f>
        <v>0</v>
      </c>
      <c r="AJ180" s="67">
        <f>SUMIFS('N1.3_Project_Listing'!$R$16:$R$829,'N1.3_Project_Listing'!$B$16:$B$829,$B180,'N1.3_Project_Listing'!$D$16:$D$829,$B141,'N1.3_Project_Listing'!$J$16:$J$829,AJ$16,'N1.3_Project_Listing'!$G$16:$G$829,AG$15)</f>
        <v>0</v>
      </c>
      <c r="AK180" s="67">
        <f>SUMIFS('N1.3_Project_Listing'!$R$16:$R$829,'N1.3_Project_Listing'!$B$16:$B$829,$B180,'N1.3_Project_Listing'!$D$16:$D$829,$B141,'N1.3_Project_Listing'!$J$16:$J$829,AK$16,'N1.3_Project_Listing'!$G$16:$G$829,AG$15)</f>
        <v>0</v>
      </c>
      <c r="AL180" s="67">
        <f>SUMIFS('N1.3_Project_Listing'!$R$16:$R$829,'N1.3_Project_Listing'!$B$16:$B$829,$B180,'N1.3_Project_Listing'!$D$16:$D$829,$B141,'N1.3_Project_Listing'!$J$16:$J$829,AL$16,'N1.3_Project_Listing'!$G$16:$G$829,AG$15)</f>
        <v>0</v>
      </c>
      <c r="AM180" s="63">
        <f t="shared" si="243"/>
        <v>0</v>
      </c>
      <c r="AN180" s="116" t="s">
        <v>441</v>
      </c>
      <c r="AO180" s="67">
        <f>SUMIFS('N1.3_Project_Listing'!$P$16:$P$829,'N1.3_Project_Listing'!$B$16:$B$829,$B180,'N1.3_Project_Listing'!$D$16:$D$829,$B141,'N1.3_Project_Listing'!$J$16:$J$829,AO$16,'N1.3_Project_Listing'!$G$16:$G$829,AG$15)</f>
        <v>0</v>
      </c>
      <c r="AP180" s="67">
        <f>SUMIFS('N1.3_Project_Listing'!$P$16:$P$829,'N1.3_Project_Listing'!$B$16:$B$829,$B180,'N1.3_Project_Listing'!$D$16:$D$829,$B141,'N1.3_Project_Listing'!$J$16:$J$829,AP$16,'N1.3_Project_Listing'!$G$16:$G$829,AG$15)</f>
        <v>0</v>
      </c>
      <c r="AQ180" s="67">
        <f>SUMIFS('N1.3_Project_Listing'!$P$16:$P$829,'N1.3_Project_Listing'!$B$16:$B$829,$B180,'N1.3_Project_Listing'!$D$16:$D$829,$B141,'N1.3_Project_Listing'!$J$16:$J$829,AQ$16,'N1.3_Project_Listing'!$G$16:$G$829,AG$15)</f>
        <v>0</v>
      </c>
      <c r="AR180" s="67">
        <f>SUMIFS('N1.3_Project_Listing'!$P$16:$P$829,'N1.3_Project_Listing'!$B$16:$B$829,$B180,'N1.3_Project_Listing'!$D$16:$D$829,$B141,'N1.3_Project_Listing'!$J$16:$J$829,AR$16,'N1.3_Project_Listing'!$G$16:$G$829,AG$15)</f>
        <v>0</v>
      </c>
      <c r="AS180" s="67">
        <f>SUMIFS('N1.3_Project_Listing'!$P$16:$P$829,'N1.3_Project_Listing'!$B$16:$B$829,$B180,'N1.3_Project_Listing'!$D$16:$D$829,$B141,'N1.3_Project_Listing'!$J$16:$J$829,AS$16,'N1.3_Project_Listing'!$G$16:$G$829,AG$15)</f>
        <v>0</v>
      </c>
      <c r="AT180" s="63">
        <f t="shared" si="244"/>
        <v>0</v>
      </c>
      <c r="AV180" s="158" t="str">
        <f t="shared" si="262"/>
        <v>-</v>
      </c>
      <c r="AW180" s="67">
        <f>SUMIFS('N1.3_Project_Listing'!$R$16:$R$829,'N1.3_Project_Listing'!$B$16:$B$829,$B180,'N1.3_Project_Listing'!$D$16:$D$829,$B141,'N1.3_Project_Listing'!$J$16:$J$829,AW$16,'N1.3_Project_Listing'!$G$16:$G$829,AV$15)</f>
        <v>0</v>
      </c>
      <c r="AX180" s="67">
        <f>SUMIFS('N1.3_Project_Listing'!$R$16:$R$829,'N1.3_Project_Listing'!$B$16:$B$829,$B180,'N1.3_Project_Listing'!$D$16:$D$829,$B141,'N1.3_Project_Listing'!$J$16:$J$829,AX$16,'N1.3_Project_Listing'!$G$16:$G$829,AV$15)</f>
        <v>0</v>
      </c>
      <c r="AY180" s="67">
        <f>SUMIFS('N1.3_Project_Listing'!$R$16:$R$829,'N1.3_Project_Listing'!$B$16:$B$829,$B180,'N1.3_Project_Listing'!$D$16:$D$829,$B141,'N1.3_Project_Listing'!$J$16:$J$829,AY$16,'N1.3_Project_Listing'!$G$16:$G$829,AV$15)</f>
        <v>0</v>
      </c>
      <c r="AZ180" s="67">
        <f>SUMIFS('N1.3_Project_Listing'!$R$16:$R$829,'N1.3_Project_Listing'!$B$16:$B$829,$B180,'N1.3_Project_Listing'!$D$16:$D$829,$B141,'N1.3_Project_Listing'!$J$16:$J$829,AZ$16,'N1.3_Project_Listing'!$G$16:$G$829,AV$15)</f>
        <v>0</v>
      </c>
      <c r="BA180" s="67">
        <f>SUMIFS('N1.3_Project_Listing'!$R$16:$R$829,'N1.3_Project_Listing'!$B$16:$B$829,$B180,'N1.3_Project_Listing'!$D$16:$D$829,$B141,'N1.3_Project_Listing'!$J$16:$J$829,BA$16,'N1.3_Project_Listing'!$G$16:$G$829,AV$15)</f>
        <v>0</v>
      </c>
      <c r="BB180" s="63">
        <f t="shared" si="245"/>
        <v>0</v>
      </c>
      <c r="BC180" s="116" t="s">
        <v>441</v>
      </c>
      <c r="BD180" s="67">
        <f>SUMIFS('N1.3_Project_Listing'!$P$16:$P$829,'N1.3_Project_Listing'!$B$16:$B$829,$B180,'N1.3_Project_Listing'!$D$16:$D$829,$B141,'N1.3_Project_Listing'!$J$16:$J$829,BD$16,'N1.3_Project_Listing'!$G$16:$G$829,AV$15)</f>
        <v>0</v>
      </c>
      <c r="BE180" s="67">
        <f>SUMIFS('N1.3_Project_Listing'!$P$16:$P$829,'N1.3_Project_Listing'!$B$16:$B$829,$B180,'N1.3_Project_Listing'!$D$16:$D$829,$B141,'N1.3_Project_Listing'!$J$16:$J$829,BE$16,'N1.3_Project_Listing'!$G$16:$G$829,AV$15)</f>
        <v>0</v>
      </c>
      <c r="BF180" s="67">
        <f>SUMIFS('N1.3_Project_Listing'!$P$16:$P$829,'N1.3_Project_Listing'!$B$16:$B$829,$B180,'N1.3_Project_Listing'!$D$16:$D$829,$B141,'N1.3_Project_Listing'!$J$16:$J$829,BF$16,'N1.3_Project_Listing'!$G$16:$G$829,AV$15)</f>
        <v>0</v>
      </c>
      <c r="BG180" s="67">
        <f>SUMIFS('N1.3_Project_Listing'!$P$16:$P$829,'N1.3_Project_Listing'!$B$16:$B$829,$B180,'N1.3_Project_Listing'!$D$16:$D$829,$B141,'N1.3_Project_Listing'!$J$16:$J$829,BG$16,'N1.3_Project_Listing'!$G$16:$G$829,AV$15)</f>
        <v>0</v>
      </c>
      <c r="BH180" s="67">
        <f>SUMIFS('N1.3_Project_Listing'!$P$16:$P$829,'N1.3_Project_Listing'!$B$16:$B$829,$B180,'N1.3_Project_Listing'!$D$16:$D$829,$B141,'N1.3_Project_Listing'!$J$16:$J$829,BH$16,'N1.3_Project_Listing'!$G$16:$G$829,AV$15)</f>
        <v>0</v>
      </c>
      <c r="BI180" s="63">
        <f t="shared" si="246"/>
        <v>0</v>
      </c>
      <c r="BK180" s="158" t="str">
        <f t="shared" si="263"/>
        <v>-</v>
      </c>
      <c r="BL180" s="67">
        <f>SUMIFS('N1.3_Project_Listing'!$R$16:$R$829,'N1.3_Project_Listing'!$B$16:$B$829,$B180,'N1.3_Project_Listing'!$D$16:$D$829,$B141,'N1.3_Project_Listing'!$J$16:$J$829,BL$16,'N1.3_Project_Listing'!$G$16:$G$829,BK$15)</f>
        <v>0</v>
      </c>
      <c r="BM180" s="67">
        <f>SUMIFS('N1.3_Project_Listing'!$R$16:$R$829,'N1.3_Project_Listing'!$B$16:$B$829,$B180,'N1.3_Project_Listing'!$D$16:$D$829,$B141,'N1.3_Project_Listing'!$J$16:$J$829,BM$16,'N1.3_Project_Listing'!$G$16:$G$829,BK$15)</f>
        <v>0</v>
      </c>
      <c r="BN180" s="67">
        <f>SUMIFS('N1.3_Project_Listing'!$R$16:$R$829,'N1.3_Project_Listing'!$B$16:$B$829,$B180,'N1.3_Project_Listing'!$D$16:$D$829,$B141,'N1.3_Project_Listing'!$J$16:$J$829,BN$16,'N1.3_Project_Listing'!$G$16:$G$829,BK$15)</f>
        <v>0</v>
      </c>
      <c r="BO180" s="67">
        <f>SUMIFS('N1.3_Project_Listing'!$R$16:$R$829,'N1.3_Project_Listing'!$B$16:$B$829,$B180,'N1.3_Project_Listing'!$D$16:$D$829,$B141,'N1.3_Project_Listing'!$J$16:$J$829,BO$16,'N1.3_Project_Listing'!$G$16:$G$829,BK$15)</f>
        <v>0</v>
      </c>
      <c r="BP180" s="67">
        <f>SUMIFS('N1.3_Project_Listing'!$R$16:$R$829,'N1.3_Project_Listing'!$B$16:$B$829,$B180,'N1.3_Project_Listing'!$D$16:$D$829,$B141,'N1.3_Project_Listing'!$J$16:$J$829,BP$16,'N1.3_Project_Listing'!$G$16:$G$829,BK$15)</f>
        <v>0</v>
      </c>
      <c r="BQ180" s="63">
        <f t="shared" si="247"/>
        <v>0</v>
      </c>
      <c r="BR180" s="116" t="s">
        <v>441</v>
      </c>
      <c r="BS180" s="67">
        <f>SUMIFS('N1.3_Project_Listing'!$P$16:$P$829,'N1.3_Project_Listing'!$B$16:$B$829,$B180,'N1.3_Project_Listing'!$D$16:$D$829,$B141,'N1.3_Project_Listing'!$J$16:$J$829,BS$16,'N1.3_Project_Listing'!$G$16:$G$829,BK$15)</f>
        <v>0</v>
      </c>
      <c r="BT180" s="67">
        <f>SUMIFS('N1.3_Project_Listing'!$P$16:$P$829,'N1.3_Project_Listing'!$B$16:$B$829,$B180,'N1.3_Project_Listing'!$D$16:$D$829,$B141,'N1.3_Project_Listing'!$J$16:$J$829,BT$16,'N1.3_Project_Listing'!$G$16:$G$829,BK$15)</f>
        <v>0</v>
      </c>
      <c r="BU180" s="67">
        <f>SUMIFS('N1.3_Project_Listing'!$P$16:$P$829,'N1.3_Project_Listing'!$B$16:$B$829,$B180,'N1.3_Project_Listing'!$D$16:$D$829,$B141,'N1.3_Project_Listing'!$J$16:$J$829,BU$16,'N1.3_Project_Listing'!$G$16:$G$829,BK$15)</f>
        <v>0</v>
      </c>
      <c r="BV180" s="67">
        <f>SUMIFS('N1.3_Project_Listing'!$P$16:$P$829,'N1.3_Project_Listing'!$B$16:$B$829,$B180,'N1.3_Project_Listing'!$D$16:$D$829,$B141,'N1.3_Project_Listing'!$J$16:$J$829,BV$16,'N1.3_Project_Listing'!$G$16:$G$829,BK$15)</f>
        <v>0</v>
      </c>
      <c r="BW180" s="67">
        <f>SUMIFS('N1.3_Project_Listing'!$P$16:$P$829,'N1.3_Project_Listing'!$B$16:$B$829,$B180,'N1.3_Project_Listing'!$D$16:$D$829,$B141,'N1.3_Project_Listing'!$J$16:$J$829,BW$16,'N1.3_Project_Listing'!$G$16:$G$829,BK$15)</f>
        <v>0</v>
      </c>
      <c r="BX180" s="63">
        <f t="shared" si="248"/>
        <v>0</v>
      </c>
    </row>
    <row r="181" spans="2:76" hidden="1">
      <c r="B181" s="132" t="str">
        <f t="shared" si="249"/>
        <v>No entry required</v>
      </c>
      <c r="C181" s="158" t="str">
        <f t="shared" si="249"/>
        <v>-</v>
      </c>
      <c r="D181" s="63">
        <f t="shared" si="250"/>
        <v>0</v>
      </c>
      <c r="E181" s="63">
        <f t="shared" si="251"/>
        <v>0</v>
      </c>
      <c r="F181" s="63">
        <f t="shared" si="252"/>
        <v>0</v>
      </c>
      <c r="G181" s="63">
        <f t="shared" si="253"/>
        <v>0</v>
      </c>
      <c r="H181" s="63">
        <f t="shared" si="254"/>
        <v>0</v>
      </c>
      <c r="I181" s="63">
        <f t="shared" si="239"/>
        <v>0</v>
      </c>
      <c r="J181" s="116" t="s">
        <v>441</v>
      </c>
      <c r="K181" s="63">
        <f t="shared" si="255"/>
        <v>0</v>
      </c>
      <c r="L181" s="63">
        <f t="shared" si="256"/>
        <v>0</v>
      </c>
      <c r="M181" s="63">
        <f t="shared" si="257"/>
        <v>0</v>
      </c>
      <c r="N181" s="63">
        <f t="shared" si="258"/>
        <v>0</v>
      </c>
      <c r="O181" s="63">
        <f t="shared" si="259"/>
        <v>0</v>
      </c>
      <c r="P181" s="63">
        <f t="shared" si="240"/>
        <v>0</v>
      </c>
      <c r="R181" s="158" t="str">
        <f t="shared" si="260"/>
        <v>-</v>
      </c>
      <c r="S181" s="67">
        <f>SUMIFS('N1.3_Project_Listing'!$R$16:$R$829,'N1.3_Project_Listing'!$B$16:$B$829,$B181,'N1.3_Project_Listing'!$D$16:$D$829,$B141,'N1.3_Project_Listing'!$J$16:$J$829,S$16,'N1.3_Project_Listing'!$G$16:$G$829,R$15)</f>
        <v>0</v>
      </c>
      <c r="T181" s="67">
        <f>SUMIFS('N1.3_Project_Listing'!$R$16:$R$829,'N1.3_Project_Listing'!$B$16:$B$829,$B181,'N1.3_Project_Listing'!$D$16:$D$829,$B141,'N1.3_Project_Listing'!$J$16:$J$829,T$16,'N1.3_Project_Listing'!$G$16:$G$829,R$15)</f>
        <v>0</v>
      </c>
      <c r="U181" s="67">
        <f>SUMIFS('N1.3_Project_Listing'!$R$16:$R$829,'N1.3_Project_Listing'!$B$16:$B$829,$B181,'N1.3_Project_Listing'!$D$16:$D$829,$B141,'N1.3_Project_Listing'!$J$16:$J$829,U$16,'N1.3_Project_Listing'!$G$16:$G$829,R$15)</f>
        <v>0</v>
      </c>
      <c r="V181" s="67">
        <f>SUMIFS('N1.3_Project_Listing'!$R$16:$R$829,'N1.3_Project_Listing'!$B$16:$B$829,$B181,'N1.3_Project_Listing'!$D$16:$D$829,$B141,'N1.3_Project_Listing'!$J$16:$J$829,V$16,'N1.3_Project_Listing'!$G$16:$G$829,R$15)</f>
        <v>0</v>
      </c>
      <c r="W181" s="67">
        <f>SUMIFS('N1.3_Project_Listing'!$R$16:$R$829,'N1.3_Project_Listing'!$B$16:$B$829,$B181,'N1.3_Project_Listing'!$D$16:$D$829,$B141,'N1.3_Project_Listing'!$J$16:$J$829,W$16,'N1.3_Project_Listing'!$G$16:$G$829,R$15)</f>
        <v>0</v>
      </c>
      <c r="X181" s="63">
        <f t="shared" si="241"/>
        <v>0</v>
      </c>
      <c r="Y181" s="116" t="s">
        <v>441</v>
      </c>
      <c r="Z181" s="67">
        <f>SUMIFS('N1.3_Project_Listing'!$P$16:$P$829,'N1.3_Project_Listing'!$B$16:$B$829,$B181,'N1.3_Project_Listing'!$D$16:$D$829,$B141,'N1.3_Project_Listing'!$J$16:$J$829,Z$16,'N1.3_Project_Listing'!$G$16:$G$829,R$15)</f>
        <v>0</v>
      </c>
      <c r="AA181" s="67">
        <f>SUMIFS('N1.3_Project_Listing'!$P$16:$P$829,'N1.3_Project_Listing'!$B$16:$B$829,$B181,'N1.3_Project_Listing'!$D$16:$D$829,$B141,'N1.3_Project_Listing'!$J$16:$J$829,AA$16,'N1.3_Project_Listing'!$G$16:$G$829,R$15)</f>
        <v>0</v>
      </c>
      <c r="AB181" s="67">
        <f>SUMIFS('N1.3_Project_Listing'!$P$16:$P$829,'N1.3_Project_Listing'!$B$16:$B$829,$B181,'N1.3_Project_Listing'!$D$16:$D$829,$B141,'N1.3_Project_Listing'!$J$16:$J$829,AB$16,'N1.3_Project_Listing'!$G$16:$G$829,R$15)</f>
        <v>0</v>
      </c>
      <c r="AC181" s="67">
        <f>SUMIFS('N1.3_Project_Listing'!$P$16:$P$829,'N1.3_Project_Listing'!$B$16:$B$829,$B181,'N1.3_Project_Listing'!$D$16:$D$829,$B141,'N1.3_Project_Listing'!$J$16:$J$829,AC$16,'N1.3_Project_Listing'!$G$16:$G$829,R$15)</f>
        <v>0</v>
      </c>
      <c r="AD181" s="67">
        <f>SUMIFS('N1.3_Project_Listing'!$P$16:$P$829,'N1.3_Project_Listing'!$B$16:$B$829,$B181,'N1.3_Project_Listing'!$D$16:$D$829,$B141,'N1.3_Project_Listing'!$J$16:$J$829,AD$16,'N1.3_Project_Listing'!$G$16:$G$829,R$15)</f>
        <v>0</v>
      </c>
      <c r="AE181" s="63">
        <f t="shared" si="242"/>
        <v>0</v>
      </c>
      <c r="AG181" s="158" t="str">
        <f t="shared" si="261"/>
        <v>-</v>
      </c>
      <c r="AH181" s="67">
        <f>SUMIFS('N1.3_Project_Listing'!$R$16:$R$829,'N1.3_Project_Listing'!$B$16:$B$829,$B181,'N1.3_Project_Listing'!$D$16:$D$829,$B141,'N1.3_Project_Listing'!$J$16:$J$829,AH$16,'N1.3_Project_Listing'!$G$16:$G$829,AG$15)</f>
        <v>0</v>
      </c>
      <c r="AI181" s="67">
        <f>SUMIFS('N1.3_Project_Listing'!$R$16:$R$829,'N1.3_Project_Listing'!$B$16:$B$829,$B181,'N1.3_Project_Listing'!$D$16:$D$829,$B141,'N1.3_Project_Listing'!$J$16:$J$829,AI$16,'N1.3_Project_Listing'!$G$16:$G$829,AG$15)</f>
        <v>0</v>
      </c>
      <c r="AJ181" s="67">
        <f>SUMIFS('N1.3_Project_Listing'!$R$16:$R$829,'N1.3_Project_Listing'!$B$16:$B$829,$B181,'N1.3_Project_Listing'!$D$16:$D$829,$B141,'N1.3_Project_Listing'!$J$16:$J$829,AJ$16,'N1.3_Project_Listing'!$G$16:$G$829,AG$15)</f>
        <v>0</v>
      </c>
      <c r="AK181" s="67">
        <f>SUMIFS('N1.3_Project_Listing'!$R$16:$R$829,'N1.3_Project_Listing'!$B$16:$B$829,$B181,'N1.3_Project_Listing'!$D$16:$D$829,$B141,'N1.3_Project_Listing'!$J$16:$J$829,AK$16,'N1.3_Project_Listing'!$G$16:$G$829,AG$15)</f>
        <v>0</v>
      </c>
      <c r="AL181" s="67">
        <f>SUMIFS('N1.3_Project_Listing'!$R$16:$R$829,'N1.3_Project_Listing'!$B$16:$B$829,$B181,'N1.3_Project_Listing'!$D$16:$D$829,$B141,'N1.3_Project_Listing'!$J$16:$J$829,AL$16,'N1.3_Project_Listing'!$G$16:$G$829,AG$15)</f>
        <v>0</v>
      </c>
      <c r="AM181" s="63">
        <f t="shared" si="243"/>
        <v>0</v>
      </c>
      <c r="AN181" s="116" t="s">
        <v>441</v>
      </c>
      <c r="AO181" s="67">
        <f>SUMIFS('N1.3_Project_Listing'!$P$16:$P$829,'N1.3_Project_Listing'!$B$16:$B$829,$B181,'N1.3_Project_Listing'!$D$16:$D$829,$B141,'N1.3_Project_Listing'!$J$16:$J$829,AO$16,'N1.3_Project_Listing'!$G$16:$G$829,AG$15)</f>
        <v>0</v>
      </c>
      <c r="AP181" s="67">
        <f>SUMIFS('N1.3_Project_Listing'!$P$16:$P$829,'N1.3_Project_Listing'!$B$16:$B$829,$B181,'N1.3_Project_Listing'!$D$16:$D$829,$B141,'N1.3_Project_Listing'!$J$16:$J$829,AP$16,'N1.3_Project_Listing'!$G$16:$G$829,AG$15)</f>
        <v>0</v>
      </c>
      <c r="AQ181" s="67">
        <f>SUMIFS('N1.3_Project_Listing'!$P$16:$P$829,'N1.3_Project_Listing'!$B$16:$B$829,$B181,'N1.3_Project_Listing'!$D$16:$D$829,$B141,'N1.3_Project_Listing'!$J$16:$J$829,AQ$16,'N1.3_Project_Listing'!$G$16:$G$829,AG$15)</f>
        <v>0</v>
      </c>
      <c r="AR181" s="67">
        <f>SUMIFS('N1.3_Project_Listing'!$P$16:$P$829,'N1.3_Project_Listing'!$B$16:$B$829,$B181,'N1.3_Project_Listing'!$D$16:$D$829,$B141,'N1.3_Project_Listing'!$J$16:$J$829,AR$16,'N1.3_Project_Listing'!$G$16:$G$829,AG$15)</f>
        <v>0</v>
      </c>
      <c r="AS181" s="67">
        <f>SUMIFS('N1.3_Project_Listing'!$P$16:$P$829,'N1.3_Project_Listing'!$B$16:$B$829,$B181,'N1.3_Project_Listing'!$D$16:$D$829,$B141,'N1.3_Project_Listing'!$J$16:$J$829,AS$16,'N1.3_Project_Listing'!$G$16:$G$829,AG$15)</f>
        <v>0</v>
      </c>
      <c r="AT181" s="63">
        <f t="shared" si="244"/>
        <v>0</v>
      </c>
      <c r="AV181" s="158" t="str">
        <f t="shared" si="262"/>
        <v>-</v>
      </c>
      <c r="AW181" s="67">
        <f>SUMIFS('N1.3_Project_Listing'!$R$16:$R$829,'N1.3_Project_Listing'!$B$16:$B$829,$B181,'N1.3_Project_Listing'!$D$16:$D$829,$B141,'N1.3_Project_Listing'!$J$16:$J$829,AW$16,'N1.3_Project_Listing'!$G$16:$G$829,AV$15)</f>
        <v>0</v>
      </c>
      <c r="AX181" s="67">
        <f>SUMIFS('N1.3_Project_Listing'!$R$16:$R$829,'N1.3_Project_Listing'!$B$16:$B$829,$B181,'N1.3_Project_Listing'!$D$16:$D$829,$B141,'N1.3_Project_Listing'!$J$16:$J$829,AX$16,'N1.3_Project_Listing'!$G$16:$G$829,AV$15)</f>
        <v>0</v>
      </c>
      <c r="AY181" s="67">
        <f>SUMIFS('N1.3_Project_Listing'!$R$16:$R$829,'N1.3_Project_Listing'!$B$16:$B$829,$B181,'N1.3_Project_Listing'!$D$16:$D$829,$B141,'N1.3_Project_Listing'!$J$16:$J$829,AY$16,'N1.3_Project_Listing'!$G$16:$G$829,AV$15)</f>
        <v>0</v>
      </c>
      <c r="AZ181" s="67">
        <f>SUMIFS('N1.3_Project_Listing'!$R$16:$R$829,'N1.3_Project_Listing'!$B$16:$B$829,$B181,'N1.3_Project_Listing'!$D$16:$D$829,$B141,'N1.3_Project_Listing'!$J$16:$J$829,AZ$16,'N1.3_Project_Listing'!$G$16:$G$829,AV$15)</f>
        <v>0</v>
      </c>
      <c r="BA181" s="67">
        <f>SUMIFS('N1.3_Project_Listing'!$R$16:$R$829,'N1.3_Project_Listing'!$B$16:$B$829,$B181,'N1.3_Project_Listing'!$D$16:$D$829,$B141,'N1.3_Project_Listing'!$J$16:$J$829,BA$16,'N1.3_Project_Listing'!$G$16:$G$829,AV$15)</f>
        <v>0</v>
      </c>
      <c r="BB181" s="63">
        <f t="shared" si="245"/>
        <v>0</v>
      </c>
      <c r="BC181" s="116" t="s">
        <v>441</v>
      </c>
      <c r="BD181" s="67">
        <f>SUMIFS('N1.3_Project_Listing'!$P$16:$P$829,'N1.3_Project_Listing'!$B$16:$B$829,$B181,'N1.3_Project_Listing'!$D$16:$D$829,$B141,'N1.3_Project_Listing'!$J$16:$J$829,BD$16,'N1.3_Project_Listing'!$G$16:$G$829,AV$15)</f>
        <v>0</v>
      </c>
      <c r="BE181" s="67">
        <f>SUMIFS('N1.3_Project_Listing'!$P$16:$P$829,'N1.3_Project_Listing'!$B$16:$B$829,$B181,'N1.3_Project_Listing'!$D$16:$D$829,$B141,'N1.3_Project_Listing'!$J$16:$J$829,BE$16,'N1.3_Project_Listing'!$G$16:$G$829,AV$15)</f>
        <v>0</v>
      </c>
      <c r="BF181" s="67">
        <f>SUMIFS('N1.3_Project_Listing'!$P$16:$P$829,'N1.3_Project_Listing'!$B$16:$B$829,$B181,'N1.3_Project_Listing'!$D$16:$D$829,$B141,'N1.3_Project_Listing'!$J$16:$J$829,BF$16,'N1.3_Project_Listing'!$G$16:$G$829,AV$15)</f>
        <v>0</v>
      </c>
      <c r="BG181" s="67">
        <f>SUMIFS('N1.3_Project_Listing'!$P$16:$P$829,'N1.3_Project_Listing'!$B$16:$B$829,$B181,'N1.3_Project_Listing'!$D$16:$D$829,$B141,'N1.3_Project_Listing'!$J$16:$J$829,BG$16,'N1.3_Project_Listing'!$G$16:$G$829,AV$15)</f>
        <v>0</v>
      </c>
      <c r="BH181" s="67">
        <f>SUMIFS('N1.3_Project_Listing'!$P$16:$P$829,'N1.3_Project_Listing'!$B$16:$B$829,$B181,'N1.3_Project_Listing'!$D$16:$D$829,$B141,'N1.3_Project_Listing'!$J$16:$J$829,BH$16,'N1.3_Project_Listing'!$G$16:$G$829,AV$15)</f>
        <v>0</v>
      </c>
      <c r="BI181" s="63">
        <f t="shared" si="246"/>
        <v>0</v>
      </c>
      <c r="BK181" s="158" t="str">
        <f t="shared" si="263"/>
        <v>-</v>
      </c>
      <c r="BL181" s="67">
        <f>SUMIFS('N1.3_Project_Listing'!$R$16:$R$829,'N1.3_Project_Listing'!$B$16:$B$829,$B181,'N1.3_Project_Listing'!$D$16:$D$829,$B141,'N1.3_Project_Listing'!$J$16:$J$829,BL$16,'N1.3_Project_Listing'!$G$16:$G$829,BK$15)</f>
        <v>0</v>
      </c>
      <c r="BM181" s="67">
        <f>SUMIFS('N1.3_Project_Listing'!$R$16:$R$829,'N1.3_Project_Listing'!$B$16:$B$829,$B181,'N1.3_Project_Listing'!$D$16:$D$829,$B141,'N1.3_Project_Listing'!$J$16:$J$829,BM$16,'N1.3_Project_Listing'!$G$16:$G$829,BK$15)</f>
        <v>0</v>
      </c>
      <c r="BN181" s="67">
        <f>SUMIFS('N1.3_Project_Listing'!$R$16:$R$829,'N1.3_Project_Listing'!$B$16:$B$829,$B181,'N1.3_Project_Listing'!$D$16:$D$829,$B141,'N1.3_Project_Listing'!$J$16:$J$829,BN$16,'N1.3_Project_Listing'!$G$16:$G$829,BK$15)</f>
        <v>0</v>
      </c>
      <c r="BO181" s="67">
        <f>SUMIFS('N1.3_Project_Listing'!$R$16:$R$829,'N1.3_Project_Listing'!$B$16:$B$829,$B181,'N1.3_Project_Listing'!$D$16:$D$829,$B141,'N1.3_Project_Listing'!$J$16:$J$829,BO$16,'N1.3_Project_Listing'!$G$16:$G$829,BK$15)</f>
        <v>0</v>
      </c>
      <c r="BP181" s="67">
        <f>SUMIFS('N1.3_Project_Listing'!$R$16:$R$829,'N1.3_Project_Listing'!$B$16:$B$829,$B181,'N1.3_Project_Listing'!$D$16:$D$829,$B141,'N1.3_Project_Listing'!$J$16:$J$829,BP$16,'N1.3_Project_Listing'!$G$16:$G$829,BK$15)</f>
        <v>0</v>
      </c>
      <c r="BQ181" s="63">
        <f t="shared" si="247"/>
        <v>0</v>
      </c>
      <c r="BR181" s="116" t="s">
        <v>441</v>
      </c>
      <c r="BS181" s="67">
        <f>SUMIFS('N1.3_Project_Listing'!$P$16:$P$829,'N1.3_Project_Listing'!$B$16:$B$829,$B181,'N1.3_Project_Listing'!$D$16:$D$829,$B141,'N1.3_Project_Listing'!$J$16:$J$829,BS$16,'N1.3_Project_Listing'!$G$16:$G$829,BK$15)</f>
        <v>0</v>
      </c>
      <c r="BT181" s="67">
        <f>SUMIFS('N1.3_Project_Listing'!$P$16:$P$829,'N1.3_Project_Listing'!$B$16:$B$829,$B181,'N1.3_Project_Listing'!$D$16:$D$829,$B141,'N1.3_Project_Listing'!$J$16:$J$829,BT$16,'N1.3_Project_Listing'!$G$16:$G$829,BK$15)</f>
        <v>0</v>
      </c>
      <c r="BU181" s="67">
        <f>SUMIFS('N1.3_Project_Listing'!$P$16:$P$829,'N1.3_Project_Listing'!$B$16:$B$829,$B181,'N1.3_Project_Listing'!$D$16:$D$829,$B141,'N1.3_Project_Listing'!$J$16:$J$829,BU$16,'N1.3_Project_Listing'!$G$16:$G$829,BK$15)</f>
        <v>0</v>
      </c>
      <c r="BV181" s="67">
        <f>SUMIFS('N1.3_Project_Listing'!$P$16:$P$829,'N1.3_Project_Listing'!$B$16:$B$829,$B181,'N1.3_Project_Listing'!$D$16:$D$829,$B141,'N1.3_Project_Listing'!$J$16:$J$829,BV$16,'N1.3_Project_Listing'!$G$16:$G$829,BK$15)</f>
        <v>0</v>
      </c>
      <c r="BW181" s="67">
        <f>SUMIFS('N1.3_Project_Listing'!$P$16:$P$829,'N1.3_Project_Listing'!$B$16:$B$829,$B181,'N1.3_Project_Listing'!$D$16:$D$829,$B141,'N1.3_Project_Listing'!$J$16:$J$829,BW$16,'N1.3_Project_Listing'!$G$16:$G$829,BK$15)</f>
        <v>0</v>
      </c>
      <c r="BX181" s="63">
        <f t="shared" si="248"/>
        <v>0</v>
      </c>
    </row>
    <row r="182" spans="2:76" hidden="1">
      <c r="B182" s="132" t="str">
        <f t="shared" si="249"/>
        <v>No entry required</v>
      </c>
      <c r="C182" s="158" t="str">
        <f t="shared" si="249"/>
        <v>-</v>
      </c>
      <c r="D182" s="63">
        <f t="shared" si="250"/>
        <v>0</v>
      </c>
      <c r="E182" s="63">
        <f t="shared" si="251"/>
        <v>0</v>
      </c>
      <c r="F182" s="63">
        <f t="shared" si="252"/>
        <v>0</v>
      </c>
      <c r="G182" s="63">
        <f t="shared" si="253"/>
        <v>0</v>
      </c>
      <c r="H182" s="63">
        <f t="shared" si="254"/>
        <v>0</v>
      </c>
      <c r="I182" s="63">
        <f t="shared" si="239"/>
        <v>0</v>
      </c>
      <c r="J182" s="116" t="s">
        <v>441</v>
      </c>
      <c r="K182" s="63">
        <f t="shared" si="255"/>
        <v>0</v>
      </c>
      <c r="L182" s="63">
        <f t="shared" si="256"/>
        <v>0</v>
      </c>
      <c r="M182" s="63">
        <f t="shared" si="257"/>
        <v>0</v>
      </c>
      <c r="N182" s="63">
        <f t="shared" si="258"/>
        <v>0</v>
      </c>
      <c r="O182" s="63">
        <f t="shared" si="259"/>
        <v>0</v>
      </c>
      <c r="P182" s="63">
        <f t="shared" si="240"/>
        <v>0</v>
      </c>
      <c r="R182" s="158" t="str">
        <f t="shared" si="260"/>
        <v>-</v>
      </c>
      <c r="S182" s="67">
        <f>SUMIFS('N1.3_Project_Listing'!$R$16:$R$829,'N1.3_Project_Listing'!$B$16:$B$829,$B182,'N1.3_Project_Listing'!$D$16:$D$829,$B141,'N1.3_Project_Listing'!$J$16:$J$829,S$16,'N1.3_Project_Listing'!$G$16:$G$829,R$15)</f>
        <v>0</v>
      </c>
      <c r="T182" s="67">
        <f>SUMIFS('N1.3_Project_Listing'!$R$16:$R$829,'N1.3_Project_Listing'!$B$16:$B$829,$B182,'N1.3_Project_Listing'!$D$16:$D$829,$B141,'N1.3_Project_Listing'!$J$16:$J$829,T$16,'N1.3_Project_Listing'!$G$16:$G$829,R$15)</f>
        <v>0</v>
      </c>
      <c r="U182" s="67">
        <f>SUMIFS('N1.3_Project_Listing'!$R$16:$R$829,'N1.3_Project_Listing'!$B$16:$B$829,$B182,'N1.3_Project_Listing'!$D$16:$D$829,$B141,'N1.3_Project_Listing'!$J$16:$J$829,U$16,'N1.3_Project_Listing'!$G$16:$G$829,R$15)</f>
        <v>0</v>
      </c>
      <c r="V182" s="67">
        <f>SUMIFS('N1.3_Project_Listing'!$R$16:$R$829,'N1.3_Project_Listing'!$B$16:$B$829,$B182,'N1.3_Project_Listing'!$D$16:$D$829,$B141,'N1.3_Project_Listing'!$J$16:$J$829,V$16,'N1.3_Project_Listing'!$G$16:$G$829,R$15)</f>
        <v>0</v>
      </c>
      <c r="W182" s="67">
        <f>SUMIFS('N1.3_Project_Listing'!$R$16:$R$829,'N1.3_Project_Listing'!$B$16:$B$829,$B182,'N1.3_Project_Listing'!$D$16:$D$829,$B141,'N1.3_Project_Listing'!$J$16:$J$829,W$16,'N1.3_Project_Listing'!$G$16:$G$829,R$15)</f>
        <v>0</v>
      </c>
      <c r="X182" s="63">
        <f t="shared" si="241"/>
        <v>0</v>
      </c>
      <c r="Y182" s="116" t="s">
        <v>441</v>
      </c>
      <c r="Z182" s="67">
        <f>SUMIFS('N1.3_Project_Listing'!$P$16:$P$829,'N1.3_Project_Listing'!$B$16:$B$829,$B182,'N1.3_Project_Listing'!$D$16:$D$829,$B141,'N1.3_Project_Listing'!$J$16:$J$829,Z$16,'N1.3_Project_Listing'!$G$16:$G$829,R$15)</f>
        <v>0</v>
      </c>
      <c r="AA182" s="67">
        <f>SUMIFS('N1.3_Project_Listing'!$P$16:$P$829,'N1.3_Project_Listing'!$B$16:$B$829,$B182,'N1.3_Project_Listing'!$D$16:$D$829,$B141,'N1.3_Project_Listing'!$J$16:$J$829,AA$16,'N1.3_Project_Listing'!$G$16:$G$829,R$15)</f>
        <v>0</v>
      </c>
      <c r="AB182" s="67">
        <f>SUMIFS('N1.3_Project_Listing'!$P$16:$P$829,'N1.3_Project_Listing'!$B$16:$B$829,$B182,'N1.3_Project_Listing'!$D$16:$D$829,$B141,'N1.3_Project_Listing'!$J$16:$J$829,AB$16,'N1.3_Project_Listing'!$G$16:$G$829,R$15)</f>
        <v>0</v>
      </c>
      <c r="AC182" s="67">
        <f>SUMIFS('N1.3_Project_Listing'!$P$16:$P$829,'N1.3_Project_Listing'!$B$16:$B$829,$B182,'N1.3_Project_Listing'!$D$16:$D$829,$B141,'N1.3_Project_Listing'!$J$16:$J$829,AC$16,'N1.3_Project_Listing'!$G$16:$G$829,R$15)</f>
        <v>0</v>
      </c>
      <c r="AD182" s="67">
        <f>SUMIFS('N1.3_Project_Listing'!$P$16:$P$829,'N1.3_Project_Listing'!$B$16:$B$829,$B182,'N1.3_Project_Listing'!$D$16:$D$829,$B141,'N1.3_Project_Listing'!$J$16:$J$829,AD$16,'N1.3_Project_Listing'!$G$16:$G$829,R$15)</f>
        <v>0</v>
      </c>
      <c r="AE182" s="63">
        <f t="shared" si="242"/>
        <v>0</v>
      </c>
      <c r="AG182" s="158" t="str">
        <f t="shared" si="261"/>
        <v>-</v>
      </c>
      <c r="AH182" s="67">
        <f>SUMIFS('N1.3_Project_Listing'!$R$16:$R$829,'N1.3_Project_Listing'!$B$16:$B$829,$B182,'N1.3_Project_Listing'!$D$16:$D$829,$B141,'N1.3_Project_Listing'!$J$16:$J$829,AH$16,'N1.3_Project_Listing'!$G$16:$G$829,AG$15)</f>
        <v>0</v>
      </c>
      <c r="AI182" s="67">
        <f>SUMIFS('N1.3_Project_Listing'!$R$16:$R$829,'N1.3_Project_Listing'!$B$16:$B$829,$B182,'N1.3_Project_Listing'!$D$16:$D$829,$B141,'N1.3_Project_Listing'!$J$16:$J$829,AI$16,'N1.3_Project_Listing'!$G$16:$G$829,AG$15)</f>
        <v>0</v>
      </c>
      <c r="AJ182" s="67">
        <f>SUMIFS('N1.3_Project_Listing'!$R$16:$R$829,'N1.3_Project_Listing'!$B$16:$B$829,$B182,'N1.3_Project_Listing'!$D$16:$D$829,$B141,'N1.3_Project_Listing'!$J$16:$J$829,AJ$16,'N1.3_Project_Listing'!$G$16:$G$829,AG$15)</f>
        <v>0</v>
      </c>
      <c r="AK182" s="67">
        <f>SUMIFS('N1.3_Project_Listing'!$R$16:$R$829,'N1.3_Project_Listing'!$B$16:$B$829,$B182,'N1.3_Project_Listing'!$D$16:$D$829,$B141,'N1.3_Project_Listing'!$J$16:$J$829,AK$16,'N1.3_Project_Listing'!$G$16:$G$829,AG$15)</f>
        <v>0</v>
      </c>
      <c r="AL182" s="67">
        <f>SUMIFS('N1.3_Project_Listing'!$R$16:$R$829,'N1.3_Project_Listing'!$B$16:$B$829,$B182,'N1.3_Project_Listing'!$D$16:$D$829,$B141,'N1.3_Project_Listing'!$J$16:$J$829,AL$16,'N1.3_Project_Listing'!$G$16:$G$829,AG$15)</f>
        <v>0</v>
      </c>
      <c r="AM182" s="63">
        <f t="shared" si="243"/>
        <v>0</v>
      </c>
      <c r="AN182" s="116" t="s">
        <v>441</v>
      </c>
      <c r="AO182" s="67">
        <f>SUMIFS('N1.3_Project_Listing'!$P$16:$P$829,'N1.3_Project_Listing'!$B$16:$B$829,$B182,'N1.3_Project_Listing'!$D$16:$D$829,$B141,'N1.3_Project_Listing'!$J$16:$J$829,AO$16,'N1.3_Project_Listing'!$G$16:$G$829,AG$15)</f>
        <v>0</v>
      </c>
      <c r="AP182" s="67">
        <f>SUMIFS('N1.3_Project_Listing'!$P$16:$P$829,'N1.3_Project_Listing'!$B$16:$B$829,$B182,'N1.3_Project_Listing'!$D$16:$D$829,$B141,'N1.3_Project_Listing'!$J$16:$J$829,AP$16,'N1.3_Project_Listing'!$G$16:$G$829,AG$15)</f>
        <v>0</v>
      </c>
      <c r="AQ182" s="67">
        <f>SUMIFS('N1.3_Project_Listing'!$P$16:$P$829,'N1.3_Project_Listing'!$B$16:$B$829,$B182,'N1.3_Project_Listing'!$D$16:$D$829,$B141,'N1.3_Project_Listing'!$J$16:$J$829,AQ$16,'N1.3_Project_Listing'!$G$16:$G$829,AG$15)</f>
        <v>0</v>
      </c>
      <c r="AR182" s="67">
        <f>SUMIFS('N1.3_Project_Listing'!$P$16:$P$829,'N1.3_Project_Listing'!$B$16:$B$829,$B182,'N1.3_Project_Listing'!$D$16:$D$829,$B141,'N1.3_Project_Listing'!$J$16:$J$829,AR$16,'N1.3_Project_Listing'!$G$16:$G$829,AG$15)</f>
        <v>0</v>
      </c>
      <c r="AS182" s="67">
        <f>SUMIFS('N1.3_Project_Listing'!$P$16:$P$829,'N1.3_Project_Listing'!$B$16:$B$829,$B182,'N1.3_Project_Listing'!$D$16:$D$829,$B141,'N1.3_Project_Listing'!$J$16:$J$829,AS$16,'N1.3_Project_Listing'!$G$16:$G$829,AG$15)</f>
        <v>0</v>
      </c>
      <c r="AT182" s="63">
        <f t="shared" si="244"/>
        <v>0</v>
      </c>
      <c r="AV182" s="158" t="str">
        <f t="shared" si="262"/>
        <v>-</v>
      </c>
      <c r="AW182" s="67">
        <f>SUMIFS('N1.3_Project_Listing'!$R$16:$R$829,'N1.3_Project_Listing'!$B$16:$B$829,$B182,'N1.3_Project_Listing'!$D$16:$D$829,$B141,'N1.3_Project_Listing'!$J$16:$J$829,AW$16,'N1.3_Project_Listing'!$G$16:$G$829,AV$15)</f>
        <v>0</v>
      </c>
      <c r="AX182" s="67">
        <f>SUMIFS('N1.3_Project_Listing'!$R$16:$R$829,'N1.3_Project_Listing'!$B$16:$B$829,$B182,'N1.3_Project_Listing'!$D$16:$D$829,$B141,'N1.3_Project_Listing'!$J$16:$J$829,AX$16,'N1.3_Project_Listing'!$G$16:$G$829,AV$15)</f>
        <v>0</v>
      </c>
      <c r="AY182" s="67">
        <f>SUMIFS('N1.3_Project_Listing'!$R$16:$R$829,'N1.3_Project_Listing'!$B$16:$B$829,$B182,'N1.3_Project_Listing'!$D$16:$D$829,$B141,'N1.3_Project_Listing'!$J$16:$J$829,AY$16,'N1.3_Project_Listing'!$G$16:$G$829,AV$15)</f>
        <v>0</v>
      </c>
      <c r="AZ182" s="67">
        <f>SUMIFS('N1.3_Project_Listing'!$R$16:$R$829,'N1.3_Project_Listing'!$B$16:$B$829,$B182,'N1.3_Project_Listing'!$D$16:$D$829,$B141,'N1.3_Project_Listing'!$J$16:$J$829,AZ$16,'N1.3_Project_Listing'!$G$16:$G$829,AV$15)</f>
        <v>0</v>
      </c>
      <c r="BA182" s="67">
        <f>SUMIFS('N1.3_Project_Listing'!$R$16:$R$829,'N1.3_Project_Listing'!$B$16:$B$829,$B182,'N1.3_Project_Listing'!$D$16:$D$829,$B141,'N1.3_Project_Listing'!$J$16:$J$829,BA$16,'N1.3_Project_Listing'!$G$16:$G$829,AV$15)</f>
        <v>0</v>
      </c>
      <c r="BB182" s="63">
        <f t="shared" si="245"/>
        <v>0</v>
      </c>
      <c r="BC182" s="116" t="s">
        <v>441</v>
      </c>
      <c r="BD182" s="67">
        <f>SUMIFS('N1.3_Project_Listing'!$P$16:$P$829,'N1.3_Project_Listing'!$B$16:$B$829,$B182,'N1.3_Project_Listing'!$D$16:$D$829,$B141,'N1.3_Project_Listing'!$J$16:$J$829,BD$16,'N1.3_Project_Listing'!$G$16:$G$829,AV$15)</f>
        <v>0</v>
      </c>
      <c r="BE182" s="67">
        <f>SUMIFS('N1.3_Project_Listing'!$P$16:$P$829,'N1.3_Project_Listing'!$B$16:$B$829,$B182,'N1.3_Project_Listing'!$D$16:$D$829,$B141,'N1.3_Project_Listing'!$J$16:$J$829,BE$16,'N1.3_Project_Listing'!$G$16:$G$829,AV$15)</f>
        <v>0</v>
      </c>
      <c r="BF182" s="67">
        <f>SUMIFS('N1.3_Project_Listing'!$P$16:$P$829,'N1.3_Project_Listing'!$B$16:$B$829,$B182,'N1.3_Project_Listing'!$D$16:$D$829,$B141,'N1.3_Project_Listing'!$J$16:$J$829,BF$16,'N1.3_Project_Listing'!$G$16:$G$829,AV$15)</f>
        <v>0</v>
      </c>
      <c r="BG182" s="67">
        <f>SUMIFS('N1.3_Project_Listing'!$P$16:$P$829,'N1.3_Project_Listing'!$B$16:$B$829,$B182,'N1.3_Project_Listing'!$D$16:$D$829,$B141,'N1.3_Project_Listing'!$J$16:$J$829,BG$16,'N1.3_Project_Listing'!$G$16:$G$829,AV$15)</f>
        <v>0</v>
      </c>
      <c r="BH182" s="67">
        <f>SUMIFS('N1.3_Project_Listing'!$P$16:$P$829,'N1.3_Project_Listing'!$B$16:$B$829,$B182,'N1.3_Project_Listing'!$D$16:$D$829,$B141,'N1.3_Project_Listing'!$J$16:$J$829,BH$16,'N1.3_Project_Listing'!$G$16:$G$829,AV$15)</f>
        <v>0</v>
      </c>
      <c r="BI182" s="63">
        <f t="shared" si="246"/>
        <v>0</v>
      </c>
      <c r="BK182" s="158" t="str">
        <f t="shared" si="263"/>
        <v>-</v>
      </c>
      <c r="BL182" s="67">
        <f>SUMIFS('N1.3_Project_Listing'!$R$16:$R$829,'N1.3_Project_Listing'!$B$16:$B$829,$B182,'N1.3_Project_Listing'!$D$16:$D$829,$B141,'N1.3_Project_Listing'!$J$16:$J$829,BL$16,'N1.3_Project_Listing'!$G$16:$G$829,BK$15)</f>
        <v>0</v>
      </c>
      <c r="BM182" s="67">
        <f>SUMIFS('N1.3_Project_Listing'!$R$16:$R$829,'N1.3_Project_Listing'!$B$16:$B$829,$B182,'N1.3_Project_Listing'!$D$16:$D$829,$B141,'N1.3_Project_Listing'!$J$16:$J$829,BM$16,'N1.3_Project_Listing'!$G$16:$G$829,BK$15)</f>
        <v>0</v>
      </c>
      <c r="BN182" s="67">
        <f>SUMIFS('N1.3_Project_Listing'!$R$16:$R$829,'N1.3_Project_Listing'!$B$16:$B$829,$B182,'N1.3_Project_Listing'!$D$16:$D$829,$B141,'N1.3_Project_Listing'!$J$16:$J$829,BN$16,'N1.3_Project_Listing'!$G$16:$G$829,BK$15)</f>
        <v>0</v>
      </c>
      <c r="BO182" s="67">
        <f>SUMIFS('N1.3_Project_Listing'!$R$16:$R$829,'N1.3_Project_Listing'!$B$16:$B$829,$B182,'N1.3_Project_Listing'!$D$16:$D$829,$B141,'N1.3_Project_Listing'!$J$16:$J$829,BO$16,'N1.3_Project_Listing'!$G$16:$G$829,BK$15)</f>
        <v>0</v>
      </c>
      <c r="BP182" s="67">
        <f>SUMIFS('N1.3_Project_Listing'!$R$16:$R$829,'N1.3_Project_Listing'!$B$16:$B$829,$B182,'N1.3_Project_Listing'!$D$16:$D$829,$B141,'N1.3_Project_Listing'!$J$16:$J$829,BP$16,'N1.3_Project_Listing'!$G$16:$G$829,BK$15)</f>
        <v>0</v>
      </c>
      <c r="BQ182" s="63">
        <f t="shared" si="247"/>
        <v>0</v>
      </c>
      <c r="BR182" s="116" t="s">
        <v>441</v>
      </c>
      <c r="BS182" s="67">
        <f>SUMIFS('N1.3_Project_Listing'!$P$16:$P$829,'N1.3_Project_Listing'!$B$16:$B$829,$B182,'N1.3_Project_Listing'!$D$16:$D$829,$B141,'N1.3_Project_Listing'!$J$16:$J$829,BS$16,'N1.3_Project_Listing'!$G$16:$G$829,BK$15)</f>
        <v>0</v>
      </c>
      <c r="BT182" s="67">
        <f>SUMIFS('N1.3_Project_Listing'!$P$16:$P$829,'N1.3_Project_Listing'!$B$16:$B$829,$B182,'N1.3_Project_Listing'!$D$16:$D$829,$B141,'N1.3_Project_Listing'!$J$16:$J$829,BT$16,'N1.3_Project_Listing'!$G$16:$G$829,BK$15)</f>
        <v>0</v>
      </c>
      <c r="BU182" s="67">
        <f>SUMIFS('N1.3_Project_Listing'!$P$16:$P$829,'N1.3_Project_Listing'!$B$16:$B$829,$B182,'N1.3_Project_Listing'!$D$16:$D$829,$B141,'N1.3_Project_Listing'!$J$16:$J$829,BU$16,'N1.3_Project_Listing'!$G$16:$G$829,BK$15)</f>
        <v>0</v>
      </c>
      <c r="BV182" s="67">
        <f>SUMIFS('N1.3_Project_Listing'!$P$16:$P$829,'N1.3_Project_Listing'!$B$16:$B$829,$B182,'N1.3_Project_Listing'!$D$16:$D$829,$B141,'N1.3_Project_Listing'!$J$16:$J$829,BV$16,'N1.3_Project_Listing'!$G$16:$G$829,BK$15)</f>
        <v>0</v>
      </c>
      <c r="BW182" s="67">
        <f>SUMIFS('N1.3_Project_Listing'!$P$16:$P$829,'N1.3_Project_Listing'!$B$16:$B$829,$B182,'N1.3_Project_Listing'!$D$16:$D$829,$B141,'N1.3_Project_Listing'!$J$16:$J$829,BW$16,'N1.3_Project_Listing'!$G$16:$G$829,BK$15)</f>
        <v>0</v>
      </c>
      <c r="BX182" s="63">
        <f t="shared" si="248"/>
        <v>0</v>
      </c>
    </row>
    <row r="183" spans="2:76" hidden="1">
      <c r="B183" s="132" t="str">
        <f t="shared" ref="B183:C191" si="264">B120</f>
        <v>No entry required</v>
      </c>
      <c r="C183" s="158" t="str">
        <f t="shared" si="264"/>
        <v>-</v>
      </c>
      <c r="D183" s="63">
        <f t="shared" si="250"/>
        <v>0</v>
      </c>
      <c r="E183" s="63">
        <f t="shared" si="251"/>
        <v>0</v>
      </c>
      <c r="F183" s="63">
        <f t="shared" si="252"/>
        <v>0</v>
      </c>
      <c r="G183" s="63">
        <f t="shared" si="253"/>
        <v>0</v>
      </c>
      <c r="H183" s="63">
        <f t="shared" si="254"/>
        <v>0</v>
      </c>
      <c r="I183" s="63">
        <f t="shared" si="239"/>
        <v>0</v>
      </c>
      <c r="J183" s="116" t="s">
        <v>441</v>
      </c>
      <c r="K183" s="63">
        <f t="shared" si="255"/>
        <v>0</v>
      </c>
      <c r="L183" s="63">
        <f t="shared" si="256"/>
        <v>0</v>
      </c>
      <c r="M183" s="63">
        <f t="shared" si="257"/>
        <v>0</v>
      </c>
      <c r="N183" s="63">
        <f t="shared" si="258"/>
        <v>0</v>
      </c>
      <c r="O183" s="63">
        <f t="shared" si="259"/>
        <v>0</v>
      </c>
      <c r="P183" s="63">
        <f t="shared" si="240"/>
        <v>0</v>
      </c>
      <c r="R183" s="158" t="str">
        <f t="shared" si="260"/>
        <v>-</v>
      </c>
      <c r="S183" s="67">
        <f>SUMIFS('N1.3_Project_Listing'!$R$16:$R$829,'N1.3_Project_Listing'!$B$16:$B$829,$B183,'N1.3_Project_Listing'!$D$16:$D$829,$B141,'N1.3_Project_Listing'!$J$16:$J$829,S$16,'N1.3_Project_Listing'!$G$16:$G$829,R$15)</f>
        <v>0</v>
      </c>
      <c r="T183" s="67">
        <f>SUMIFS('N1.3_Project_Listing'!$R$16:$R$829,'N1.3_Project_Listing'!$B$16:$B$829,$B183,'N1.3_Project_Listing'!$D$16:$D$829,$B141,'N1.3_Project_Listing'!$J$16:$J$829,T$16,'N1.3_Project_Listing'!$G$16:$G$829,R$15)</f>
        <v>0</v>
      </c>
      <c r="U183" s="67">
        <f>SUMIFS('N1.3_Project_Listing'!$R$16:$R$829,'N1.3_Project_Listing'!$B$16:$B$829,$B183,'N1.3_Project_Listing'!$D$16:$D$829,$B141,'N1.3_Project_Listing'!$J$16:$J$829,U$16,'N1.3_Project_Listing'!$G$16:$G$829,R$15)</f>
        <v>0</v>
      </c>
      <c r="V183" s="67">
        <f>SUMIFS('N1.3_Project_Listing'!$R$16:$R$829,'N1.3_Project_Listing'!$B$16:$B$829,$B183,'N1.3_Project_Listing'!$D$16:$D$829,$B141,'N1.3_Project_Listing'!$J$16:$J$829,V$16,'N1.3_Project_Listing'!$G$16:$G$829,R$15)</f>
        <v>0</v>
      </c>
      <c r="W183" s="67">
        <f>SUMIFS('N1.3_Project_Listing'!$R$16:$R$829,'N1.3_Project_Listing'!$B$16:$B$829,$B183,'N1.3_Project_Listing'!$D$16:$D$829,$B141,'N1.3_Project_Listing'!$J$16:$J$829,W$16,'N1.3_Project_Listing'!$G$16:$G$829,R$15)</f>
        <v>0</v>
      </c>
      <c r="X183" s="63">
        <f t="shared" si="241"/>
        <v>0</v>
      </c>
      <c r="Y183" s="116" t="s">
        <v>441</v>
      </c>
      <c r="Z183" s="67">
        <f>SUMIFS('N1.3_Project_Listing'!$P$16:$P$829,'N1.3_Project_Listing'!$B$16:$B$829,$B183,'N1.3_Project_Listing'!$D$16:$D$829,$B141,'N1.3_Project_Listing'!$J$16:$J$829,Z$16,'N1.3_Project_Listing'!$G$16:$G$829,R$15)</f>
        <v>0</v>
      </c>
      <c r="AA183" s="67">
        <f>SUMIFS('N1.3_Project_Listing'!$P$16:$P$829,'N1.3_Project_Listing'!$B$16:$B$829,$B183,'N1.3_Project_Listing'!$D$16:$D$829,$B141,'N1.3_Project_Listing'!$J$16:$J$829,AA$16,'N1.3_Project_Listing'!$G$16:$G$829,R$15)</f>
        <v>0</v>
      </c>
      <c r="AB183" s="67">
        <f>SUMIFS('N1.3_Project_Listing'!$P$16:$P$829,'N1.3_Project_Listing'!$B$16:$B$829,$B183,'N1.3_Project_Listing'!$D$16:$D$829,$B141,'N1.3_Project_Listing'!$J$16:$J$829,AB$16,'N1.3_Project_Listing'!$G$16:$G$829,R$15)</f>
        <v>0</v>
      </c>
      <c r="AC183" s="67">
        <f>SUMIFS('N1.3_Project_Listing'!$P$16:$P$829,'N1.3_Project_Listing'!$B$16:$B$829,$B183,'N1.3_Project_Listing'!$D$16:$D$829,$B141,'N1.3_Project_Listing'!$J$16:$J$829,AC$16,'N1.3_Project_Listing'!$G$16:$G$829,R$15)</f>
        <v>0</v>
      </c>
      <c r="AD183" s="67">
        <f>SUMIFS('N1.3_Project_Listing'!$P$16:$P$829,'N1.3_Project_Listing'!$B$16:$B$829,$B183,'N1.3_Project_Listing'!$D$16:$D$829,$B141,'N1.3_Project_Listing'!$J$16:$J$829,AD$16,'N1.3_Project_Listing'!$G$16:$G$829,R$15)</f>
        <v>0</v>
      </c>
      <c r="AE183" s="63">
        <f t="shared" si="242"/>
        <v>0</v>
      </c>
      <c r="AG183" s="158" t="str">
        <f t="shared" si="261"/>
        <v>-</v>
      </c>
      <c r="AH183" s="67">
        <f>SUMIFS('N1.3_Project_Listing'!$R$16:$R$829,'N1.3_Project_Listing'!$B$16:$B$829,$B183,'N1.3_Project_Listing'!$D$16:$D$829,$B141,'N1.3_Project_Listing'!$J$16:$J$829,AH$16,'N1.3_Project_Listing'!$G$16:$G$829,AG$15)</f>
        <v>0</v>
      </c>
      <c r="AI183" s="67">
        <f>SUMIFS('N1.3_Project_Listing'!$R$16:$R$829,'N1.3_Project_Listing'!$B$16:$B$829,$B183,'N1.3_Project_Listing'!$D$16:$D$829,$B141,'N1.3_Project_Listing'!$J$16:$J$829,AI$16,'N1.3_Project_Listing'!$G$16:$G$829,AG$15)</f>
        <v>0</v>
      </c>
      <c r="AJ183" s="67">
        <f>SUMIFS('N1.3_Project_Listing'!$R$16:$R$829,'N1.3_Project_Listing'!$B$16:$B$829,$B183,'N1.3_Project_Listing'!$D$16:$D$829,$B141,'N1.3_Project_Listing'!$J$16:$J$829,AJ$16,'N1.3_Project_Listing'!$G$16:$G$829,AG$15)</f>
        <v>0</v>
      </c>
      <c r="AK183" s="67">
        <f>SUMIFS('N1.3_Project_Listing'!$R$16:$R$829,'N1.3_Project_Listing'!$B$16:$B$829,$B183,'N1.3_Project_Listing'!$D$16:$D$829,$B141,'N1.3_Project_Listing'!$J$16:$J$829,AK$16,'N1.3_Project_Listing'!$G$16:$G$829,AG$15)</f>
        <v>0</v>
      </c>
      <c r="AL183" s="67">
        <f>SUMIFS('N1.3_Project_Listing'!$R$16:$R$829,'N1.3_Project_Listing'!$B$16:$B$829,$B183,'N1.3_Project_Listing'!$D$16:$D$829,$B141,'N1.3_Project_Listing'!$J$16:$J$829,AL$16,'N1.3_Project_Listing'!$G$16:$G$829,AG$15)</f>
        <v>0</v>
      </c>
      <c r="AM183" s="63">
        <f t="shared" si="243"/>
        <v>0</v>
      </c>
      <c r="AN183" s="116" t="s">
        <v>441</v>
      </c>
      <c r="AO183" s="67">
        <f>SUMIFS('N1.3_Project_Listing'!$P$16:$P$829,'N1.3_Project_Listing'!$B$16:$B$829,$B183,'N1.3_Project_Listing'!$D$16:$D$829,$B141,'N1.3_Project_Listing'!$J$16:$J$829,AO$16,'N1.3_Project_Listing'!$G$16:$G$829,AG$15)</f>
        <v>0</v>
      </c>
      <c r="AP183" s="67">
        <f>SUMIFS('N1.3_Project_Listing'!$P$16:$P$829,'N1.3_Project_Listing'!$B$16:$B$829,$B183,'N1.3_Project_Listing'!$D$16:$D$829,$B141,'N1.3_Project_Listing'!$J$16:$J$829,AP$16,'N1.3_Project_Listing'!$G$16:$G$829,AG$15)</f>
        <v>0</v>
      </c>
      <c r="AQ183" s="67">
        <f>SUMIFS('N1.3_Project_Listing'!$P$16:$P$829,'N1.3_Project_Listing'!$B$16:$B$829,$B183,'N1.3_Project_Listing'!$D$16:$D$829,$B141,'N1.3_Project_Listing'!$J$16:$J$829,AQ$16,'N1.3_Project_Listing'!$G$16:$G$829,AG$15)</f>
        <v>0</v>
      </c>
      <c r="AR183" s="67">
        <f>SUMIFS('N1.3_Project_Listing'!$P$16:$P$829,'N1.3_Project_Listing'!$B$16:$B$829,$B183,'N1.3_Project_Listing'!$D$16:$D$829,$B141,'N1.3_Project_Listing'!$J$16:$J$829,AR$16,'N1.3_Project_Listing'!$G$16:$G$829,AG$15)</f>
        <v>0</v>
      </c>
      <c r="AS183" s="67">
        <f>SUMIFS('N1.3_Project_Listing'!$P$16:$P$829,'N1.3_Project_Listing'!$B$16:$B$829,$B183,'N1.3_Project_Listing'!$D$16:$D$829,$B141,'N1.3_Project_Listing'!$J$16:$J$829,AS$16,'N1.3_Project_Listing'!$G$16:$G$829,AG$15)</f>
        <v>0</v>
      </c>
      <c r="AT183" s="63">
        <f t="shared" si="244"/>
        <v>0</v>
      </c>
      <c r="AV183" s="158" t="str">
        <f t="shared" si="262"/>
        <v>-</v>
      </c>
      <c r="AW183" s="67">
        <f>SUMIFS('N1.3_Project_Listing'!$R$16:$R$829,'N1.3_Project_Listing'!$B$16:$B$829,$B183,'N1.3_Project_Listing'!$D$16:$D$829,$B141,'N1.3_Project_Listing'!$J$16:$J$829,AW$16,'N1.3_Project_Listing'!$G$16:$G$829,AV$15)</f>
        <v>0</v>
      </c>
      <c r="AX183" s="67">
        <f>SUMIFS('N1.3_Project_Listing'!$R$16:$R$829,'N1.3_Project_Listing'!$B$16:$B$829,$B183,'N1.3_Project_Listing'!$D$16:$D$829,$B141,'N1.3_Project_Listing'!$J$16:$J$829,AX$16,'N1.3_Project_Listing'!$G$16:$G$829,AV$15)</f>
        <v>0</v>
      </c>
      <c r="AY183" s="67">
        <f>SUMIFS('N1.3_Project_Listing'!$R$16:$R$829,'N1.3_Project_Listing'!$B$16:$B$829,$B183,'N1.3_Project_Listing'!$D$16:$D$829,$B141,'N1.3_Project_Listing'!$J$16:$J$829,AY$16,'N1.3_Project_Listing'!$G$16:$G$829,AV$15)</f>
        <v>0</v>
      </c>
      <c r="AZ183" s="67">
        <f>SUMIFS('N1.3_Project_Listing'!$R$16:$R$829,'N1.3_Project_Listing'!$B$16:$B$829,$B183,'N1.3_Project_Listing'!$D$16:$D$829,$B141,'N1.3_Project_Listing'!$J$16:$J$829,AZ$16,'N1.3_Project_Listing'!$G$16:$G$829,AV$15)</f>
        <v>0</v>
      </c>
      <c r="BA183" s="67">
        <f>SUMIFS('N1.3_Project_Listing'!$R$16:$R$829,'N1.3_Project_Listing'!$B$16:$B$829,$B183,'N1.3_Project_Listing'!$D$16:$D$829,$B141,'N1.3_Project_Listing'!$J$16:$J$829,BA$16,'N1.3_Project_Listing'!$G$16:$G$829,AV$15)</f>
        <v>0</v>
      </c>
      <c r="BB183" s="63">
        <f t="shared" si="245"/>
        <v>0</v>
      </c>
      <c r="BC183" s="116" t="s">
        <v>441</v>
      </c>
      <c r="BD183" s="67">
        <f>SUMIFS('N1.3_Project_Listing'!$P$16:$P$829,'N1.3_Project_Listing'!$B$16:$B$829,$B183,'N1.3_Project_Listing'!$D$16:$D$829,$B141,'N1.3_Project_Listing'!$J$16:$J$829,BD$16,'N1.3_Project_Listing'!$G$16:$G$829,AV$15)</f>
        <v>0</v>
      </c>
      <c r="BE183" s="67">
        <f>SUMIFS('N1.3_Project_Listing'!$P$16:$P$829,'N1.3_Project_Listing'!$B$16:$B$829,$B183,'N1.3_Project_Listing'!$D$16:$D$829,$B141,'N1.3_Project_Listing'!$J$16:$J$829,BE$16,'N1.3_Project_Listing'!$G$16:$G$829,AV$15)</f>
        <v>0</v>
      </c>
      <c r="BF183" s="67">
        <f>SUMIFS('N1.3_Project_Listing'!$P$16:$P$829,'N1.3_Project_Listing'!$B$16:$B$829,$B183,'N1.3_Project_Listing'!$D$16:$D$829,$B141,'N1.3_Project_Listing'!$J$16:$J$829,BF$16,'N1.3_Project_Listing'!$G$16:$G$829,AV$15)</f>
        <v>0</v>
      </c>
      <c r="BG183" s="67">
        <f>SUMIFS('N1.3_Project_Listing'!$P$16:$P$829,'N1.3_Project_Listing'!$B$16:$B$829,$B183,'N1.3_Project_Listing'!$D$16:$D$829,$B141,'N1.3_Project_Listing'!$J$16:$J$829,BG$16,'N1.3_Project_Listing'!$G$16:$G$829,AV$15)</f>
        <v>0</v>
      </c>
      <c r="BH183" s="67">
        <f>SUMIFS('N1.3_Project_Listing'!$P$16:$P$829,'N1.3_Project_Listing'!$B$16:$B$829,$B183,'N1.3_Project_Listing'!$D$16:$D$829,$B141,'N1.3_Project_Listing'!$J$16:$J$829,BH$16,'N1.3_Project_Listing'!$G$16:$G$829,AV$15)</f>
        <v>0</v>
      </c>
      <c r="BI183" s="63">
        <f t="shared" si="246"/>
        <v>0</v>
      </c>
      <c r="BK183" s="158" t="str">
        <f t="shared" si="263"/>
        <v>-</v>
      </c>
      <c r="BL183" s="67">
        <f>SUMIFS('N1.3_Project_Listing'!$R$16:$R$829,'N1.3_Project_Listing'!$B$16:$B$829,$B183,'N1.3_Project_Listing'!$D$16:$D$829,$B141,'N1.3_Project_Listing'!$J$16:$J$829,BL$16,'N1.3_Project_Listing'!$G$16:$G$829,BK$15)</f>
        <v>0</v>
      </c>
      <c r="BM183" s="67">
        <f>SUMIFS('N1.3_Project_Listing'!$R$16:$R$829,'N1.3_Project_Listing'!$B$16:$B$829,$B183,'N1.3_Project_Listing'!$D$16:$D$829,$B141,'N1.3_Project_Listing'!$J$16:$J$829,BM$16,'N1.3_Project_Listing'!$G$16:$G$829,BK$15)</f>
        <v>0</v>
      </c>
      <c r="BN183" s="67">
        <f>SUMIFS('N1.3_Project_Listing'!$R$16:$R$829,'N1.3_Project_Listing'!$B$16:$B$829,$B183,'N1.3_Project_Listing'!$D$16:$D$829,$B141,'N1.3_Project_Listing'!$J$16:$J$829,BN$16,'N1.3_Project_Listing'!$G$16:$G$829,BK$15)</f>
        <v>0</v>
      </c>
      <c r="BO183" s="67">
        <f>SUMIFS('N1.3_Project_Listing'!$R$16:$R$829,'N1.3_Project_Listing'!$B$16:$B$829,$B183,'N1.3_Project_Listing'!$D$16:$D$829,$B141,'N1.3_Project_Listing'!$J$16:$J$829,BO$16,'N1.3_Project_Listing'!$G$16:$G$829,BK$15)</f>
        <v>0</v>
      </c>
      <c r="BP183" s="67">
        <f>SUMIFS('N1.3_Project_Listing'!$R$16:$R$829,'N1.3_Project_Listing'!$B$16:$B$829,$B183,'N1.3_Project_Listing'!$D$16:$D$829,$B141,'N1.3_Project_Listing'!$J$16:$J$829,BP$16,'N1.3_Project_Listing'!$G$16:$G$829,BK$15)</f>
        <v>0</v>
      </c>
      <c r="BQ183" s="63">
        <f t="shared" si="247"/>
        <v>0</v>
      </c>
      <c r="BR183" s="116" t="s">
        <v>441</v>
      </c>
      <c r="BS183" s="67">
        <f>SUMIFS('N1.3_Project_Listing'!$P$16:$P$829,'N1.3_Project_Listing'!$B$16:$B$829,$B183,'N1.3_Project_Listing'!$D$16:$D$829,$B141,'N1.3_Project_Listing'!$J$16:$J$829,BS$16,'N1.3_Project_Listing'!$G$16:$G$829,BK$15)</f>
        <v>0</v>
      </c>
      <c r="BT183" s="67">
        <f>SUMIFS('N1.3_Project_Listing'!$P$16:$P$829,'N1.3_Project_Listing'!$B$16:$B$829,$B183,'N1.3_Project_Listing'!$D$16:$D$829,$B141,'N1.3_Project_Listing'!$J$16:$J$829,BT$16,'N1.3_Project_Listing'!$G$16:$G$829,BK$15)</f>
        <v>0</v>
      </c>
      <c r="BU183" s="67">
        <f>SUMIFS('N1.3_Project_Listing'!$P$16:$P$829,'N1.3_Project_Listing'!$B$16:$B$829,$B183,'N1.3_Project_Listing'!$D$16:$D$829,$B141,'N1.3_Project_Listing'!$J$16:$J$829,BU$16,'N1.3_Project_Listing'!$G$16:$G$829,BK$15)</f>
        <v>0</v>
      </c>
      <c r="BV183" s="67">
        <f>SUMIFS('N1.3_Project_Listing'!$P$16:$P$829,'N1.3_Project_Listing'!$B$16:$B$829,$B183,'N1.3_Project_Listing'!$D$16:$D$829,$B141,'N1.3_Project_Listing'!$J$16:$J$829,BV$16,'N1.3_Project_Listing'!$G$16:$G$829,BK$15)</f>
        <v>0</v>
      </c>
      <c r="BW183" s="67">
        <f>SUMIFS('N1.3_Project_Listing'!$P$16:$P$829,'N1.3_Project_Listing'!$B$16:$B$829,$B183,'N1.3_Project_Listing'!$D$16:$D$829,$B141,'N1.3_Project_Listing'!$J$16:$J$829,BW$16,'N1.3_Project_Listing'!$G$16:$G$829,BK$15)</f>
        <v>0</v>
      </c>
      <c r="BX183" s="63">
        <f t="shared" si="248"/>
        <v>0</v>
      </c>
    </row>
    <row r="184" spans="2:76" hidden="1">
      <c r="B184" s="132" t="str">
        <f t="shared" si="264"/>
        <v>No entry required</v>
      </c>
      <c r="C184" s="158" t="str">
        <f t="shared" si="264"/>
        <v>-</v>
      </c>
      <c r="D184" s="63">
        <f t="shared" si="250"/>
        <v>0</v>
      </c>
      <c r="E184" s="63">
        <f t="shared" si="251"/>
        <v>0</v>
      </c>
      <c r="F184" s="63">
        <f t="shared" si="252"/>
        <v>0</v>
      </c>
      <c r="G184" s="63">
        <f t="shared" si="253"/>
        <v>0</v>
      </c>
      <c r="H184" s="63">
        <f t="shared" si="254"/>
        <v>0</v>
      </c>
      <c r="I184" s="63">
        <f t="shared" si="239"/>
        <v>0</v>
      </c>
      <c r="J184" s="116" t="s">
        <v>441</v>
      </c>
      <c r="K184" s="63">
        <f t="shared" si="255"/>
        <v>0</v>
      </c>
      <c r="L184" s="63">
        <f t="shared" si="256"/>
        <v>0</v>
      </c>
      <c r="M184" s="63">
        <f t="shared" si="257"/>
        <v>0</v>
      </c>
      <c r="N184" s="63">
        <f t="shared" si="258"/>
        <v>0</v>
      </c>
      <c r="O184" s="63">
        <f t="shared" si="259"/>
        <v>0</v>
      </c>
      <c r="P184" s="63">
        <f t="shared" si="240"/>
        <v>0</v>
      </c>
      <c r="R184" s="158" t="str">
        <f t="shared" si="260"/>
        <v>-</v>
      </c>
      <c r="S184" s="67">
        <f>SUMIFS('N1.3_Project_Listing'!$R$16:$R$829,'N1.3_Project_Listing'!$B$16:$B$829,$B184,'N1.3_Project_Listing'!$D$16:$D$829,$B141,'N1.3_Project_Listing'!$J$16:$J$829,S$16,'N1.3_Project_Listing'!$G$16:$G$829,R$15)</f>
        <v>0</v>
      </c>
      <c r="T184" s="67">
        <f>SUMIFS('N1.3_Project_Listing'!$R$16:$R$829,'N1.3_Project_Listing'!$B$16:$B$829,$B184,'N1.3_Project_Listing'!$D$16:$D$829,$B141,'N1.3_Project_Listing'!$J$16:$J$829,T$16,'N1.3_Project_Listing'!$G$16:$G$829,R$15)</f>
        <v>0</v>
      </c>
      <c r="U184" s="67">
        <f>SUMIFS('N1.3_Project_Listing'!$R$16:$R$829,'N1.3_Project_Listing'!$B$16:$B$829,$B184,'N1.3_Project_Listing'!$D$16:$D$829,$B141,'N1.3_Project_Listing'!$J$16:$J$829,U$16,'N1.3_Project_Listing'!$G$16:$G$829,R$15)</f>
        <v>0</v>
      </c>
      <c r="V184" s="67">
        <f>SUMIFS('N1.3_Project_Listing'!$R$16:$R$829,'N1.3_Project_Listing'!$B$16:$B$829,$B184,'N1.3_Project_Listing'!$D$16:$D$829,$B141,'N1.3_Project_Listing'!$J$16:$J$829,V$16,'N1.3_Project_Listing'!$G$16:$G$829,R$15)</f>
        <v>0</v>
      </c>
      <c r="W184" s="67">
        <f>SUMIFS('N1.3_Project_Listing'!$R$16:$R$829,'N1.3_Project_Listing'!$B$16:$B$829,$B184,'N1.3_Project_Listing'!$D$16:$D$829,$B141,'N1.3_Project_Listing'!$J$16:$J$829,W$16,'N1.3_Project_Listing'!$G$16:$G$829,R$15)</f>
        <v>0</v>
      </c>
      <c r="X184" s="63">
        <f t="shared" si="241"/>
        <v>0</v>
      </c>
      <c r="Y184" s="116" t="s">
        <v>441</v>
      </c>
      <c r="Z184" s="67">
        <f>SUMIFS('N1.3_Project_Listing'!$P$16:$P$829,'N1.3_Project_Listing'!$B$16:$B$829,$B184,'N1.3_Project_Listing'!$D$16:$D$829,$B141,'N1.3_Project_Listing'!$J$16:$J$829,Z$16,'N1.3_Project_Listing'!$G$16:$G$829,R$15)</f>
        <v>0</v>
      </c>
      <c r="AA184" s="67">
        <f>SUMIFS('N1.3_Project_Listing'!$P$16:$P$829,'N1.3_Project_Listing'!$B$16:$B$829,$B184,'N1.3_Project_Listing'!$D$16:$D$829,$B141,'N1.3_Project_Listing'!$J$16:$J$829,AA$16,'N1.3_Project_Listing'!$G$16:$G$829,R$15)</f>
        <v>0</v>
      </c>
      <c r="AB184" s="67">
        <f>SUMIFS('N1.3_Project_Listing'!$P$16:$P$829,'N1.3_Project_Listing'!$B$16:$B$829,$B184,'N1.3_Project_Listing'!$D$16:$D$829,$B141,'N1.3_Project_Listing'!$J$16:$J$829,AB$16,'N1.3_Project_Listing'!$G$16:$G$829,R$15)</f>
        <v>0</v>
      </c>
      <c r="AC184" s="67">
        <f>SUMIFS('N1.3_Project_Listing'!$P$16:$P$829,'N1.3_Project_Listing'!$B$16:$B$829,$B184,'N1.3_Project_Listing'!$D$16:$D$829,$B141,'N1.3_Project_Listing'!$J$16:$J$829,AC$16,'N1.3_Project_Listing'!$G$16:$G$829,R$15)</f>
        <v>0</v>
      </c>
      <c r="AD184" s="67">
        <f>SUMIFS('N1.3_Project_Listing'!$P$16:$P$829,'N1.3_Project_Listing'!$B$16:$B$829,$B184,'N1.3_Project_Listing'!$D$16:$D$829,$B141,'N1.3_Project_Listing'!$J$16:$J$829,AD$16,'N1.3_Project_Listing'!$G$16:$G$829,R$15)</f>
        <v>0</v>
      </c>
      <c r="AE184" s="63">
        <f t="shared" si="242"/>
        <v>0</v>
      </c>
      <c r="AG184" s="158" t="str">
        <f t="shared" si="261"/>
        <v>-</v>
      </c>
      <c r="AH184" s="67">
        <f>SUMIFS('N1.3_Project_Listing'!$R$16:$R$829,'N1.3_Project_Listing'!$B$16:$B$829,$B184,'N1.3_Project_Listing'!$D$16:$D$829,$B141,'N1.3_Project_Listing'!$J$16:$J$829,AH$16,'N1.3_Project_Listing'!$G$16:$G$829,AG$15)</f>
        <v>0</v>
      </c>
      <c r="AI184" s="67">
        <f>SUMIFS('N1.3_Project_Listing'!$R$16:$R$829,'N1.3_Project_Listing'!$B$16:$B$829,$B184,'N1.3_Project_Listing'!$D$16:$D$829,$B141,'N1.3_Project_Listing'!$J$16:$J$829,AI$16,'N1.3_Project_Listing'!$G$16:$G$829,AG$15)</f>
        <v>0</v>
      </c>
      <c r="AJ184" s="67">
        <f>SUMIFS('N1.3_Project_Listing'!$R$16:$R$829,'N1.3_Project_Listing'!$B$16:$B$829,$B184,'N1.3_Project_Listing'!$D$16:$D$829,$B141,'N1.3_Project_Listing'!$J$16:$J$829,AJ$16,'N1.3_Project_Listing'!$G$16:$G$829,AG$15)</f>
        <v>0</v>
      </c>
      <c r="AK184" s="67">
        <f>SUMIFS('N1.3_Project_Listing'!$R$16:$R$829,'N1.3_Project_Listing'!$B$16:$B$829,$B184,'N1.3_Project_Listing'!$D$16:$D$829,$B141,'N1.3_Project_Listing'!$J$16:$J$829,AK$16,'N1.3_Project_Listing'!$G$16:$G$829,AG$15)</f>
        <v>0</v>
      </c>
      <c r="AL184" s="67">
        <f>SUMIFS('N1.3_Project_Listing'!$R$16:$R$829,'N1.3_Project_Listing'!$B$16:$B$829,$B184,'N1.3_Project_Listing'!$D$16:$D$829,$B141,'N1.3_Project_Listing'!$J$16:$J$829,AL$16,'N1.3_Project_Listing'!$G$16:$G$829,AG$15)</f>
        <v>0</v>
      </c>
      <c r="AM184" s="63">
        <f t="shared" si="243"/>
        <v>0</v>
      </c>
      <c r="AN184" s="116" t="s">
        <v>441</v>
      </c>
      <c r="AO184" s="67">
        <f>SUMIFS('N1.3_Project_Listing'!$P$16:$P$829,'N1.3_Project_Listing'!$B$16:$B$829,$B184,'N1.3_Project_Listing'!$D$16:$D$829,$B141,'N1.3_Project_Listing'!$J$16:$J$829,AO$16,'N1.3_Project_Listing'!$G$16:$G$829,AG$15)</f>
        <v>0</v>
      </c>
      <c r="AP184" s="67">
        <f>SUMIFS('N1.3_Project_Listing'!$P$16:$P$829,'N1.3_Project_Listing'!$B$16:$B$829,$B184,'N1.3_Project_Listing'!$D$16:$D$829,$B141,'N1.3_Project_Listing'!$J$16:$J$829,AP$16,'N1.3_Project_Listing'!$G$16:$G$829,AG$15)</f>
        <v>0</v>
      </c>
      <c r="AQ184" s="67">
        <f>SUMIFS('N1.3_Project_Listing'!$P$16:$P$829,'N1.3_Project_Listing'!$B$16:$B$829,$B184,'N1.3_Project_Listing'!$D$16:$D$829,$B141,'N1.3_Project_Listing'!$J$16:$J$829,AQ$16,'N1.3_Project_Listing'!$G$16:$G$829,AG$15)</f>
        <v>0</v>
      </c>
      <c r="AR184" s="67">
        <f>SUMIFS('N1.3_Project_Listing'!$P$16:$P$829,'N1.3_Project_Listing'!$B$16:$B$829,$B184,'N1.3_Project_Listing'!$D$16:$D$829,$B141,'N1.3_Project_Listing'!$J$16:$J$829,AR$16,'N1.3_Project_Listing'!$G$16:$G$829,AG$15)</f>
        <v>0</v>
      </c>
      <c r="AS184" s="67">
        <f>SUMIFS('N1.3_Project_Listing'!$P$16:$P$829,'N1.3_Project_Listing'!$B$16:$B$829,$B184,'N1.3_Project_Listing'!$D$16:$D$829,$B141,'N1.3_Project_Listing'!$J$16:$J$829,AS$16,'N1.3_Project_Listing'!$G$16:$G$829,AG$15)</f>
        <v>0</v>
      </c>
      <c r="AT184" s="63">
        <f t="shared" si="244"/>
        <v>0</v>
      </c>
      <c r="AV184" s="158" t="str">
        <f t="shared" si="262"/>
        <v>-</v>
      </c>
      <c r="AW184" s="67">
        <f>SUMIFS('N1.3_Project_Listing'!$R$16:$R$829,'N1.3_Project_Listing'!$B$16:$B$829,$B184,'N1.3_Project_Listing'!$D$16:$D$829,$B141,'N1.3_Project_Listing'!$J$16:$J$829,AW$16,'N1.3_Project_Listing'!$G$16:$G$829,AV$15)</f>
        <v>0</v>
      </c>
      <c r="AX184" s="67">
        <f>SUMIFS('N1.3_Project_Listing'!$R$16:$R$829,'N1.3_Project_Listing'!$B$16:$B$829,$B184,'N1.3_Project_Listing'!$D$16:$D$829,$B141,'N1.3_Project_Listing'!$J$16:$J$829,AX$16,'N1.3_Project_Listing'!$G$16:$G$829,AV$15)</f>
        <v>0</v>
      </c>
      <c r="AY184" s="67">
        <f>SUMIFS('N1.3_Project_Listing'!$R$16:$R$829,'N1.3_Project_Listing'!$B$16:$B$829,$B184,'N1.3_Project_Listing'!$D$16:$D$829,$B141,'N1.3_Project_Listing'!$J$16:$J$829,AY$16,'N1.3_Project_Listing'!$G$16:$G$829,AV$15)</f>
        <v>0</v>
      </c>
      <c r="AZ184" s="67">
        <f>SUMIFS('N1.3_Project_Listing'!$R$16:$R$829,'N1.3_Project_Listing'!$B$16:$B$829,$B184,'N1.3_Project_Listing'!$D$16:$D$829,$B141,'N1.3_Project_Listing'!$J$16:$J$829,AZ$16,'N1.3_Project_Listing'!$G$16:$G$829,AV$15)</f>
        <v>0</v>
      </c>
      <c r="BA184" s="67">
        <f>SUMIFS('N1.3_Project_Listing'!$R$16:$R$829,'N1.3_Project_Listing'!$B$16:$B$829,$B184,'N1.3_Project_Listing'!$D$16:$D$829,$B141,'N1.3_Project_Listing'!$J$16:$J$829,BA$16,'N1.3_Project_Listing'!$G$16:$G$829,AV$15)</f>
        <v>0</v>
      </c>
      <c r="BB184" s="63">
        <f t="shared" si="245"/>
        <v>0</v>
      </c>
      <c r="BC184" s="116" t="s">
        <v>441</v>
      </c>
      <c r="BD184" s="67">
        <f>SUMIFS('N1.3_Project_Listing'!$P$16:$P$829,'N1.3_Project_Listing'!$B$16:$B$829,$B184,'N1.3_Project_Listing'!$D$16:$D$829,$B141,'N1.3_Project_Listing'!$J$16:$J$829,BD$16,'N1.3_Project_Listing'!$G$16:$G$829,AV$15)</f>
        <v>0</v>
      </c>
      <c r="BE184" s="67">
        <f>SUMIFS('N1.3_Project_Listing'!$P$16:$P$829,'N1.3_Project_Listing'!$B$16:$B$829,$B184,'N1.3_Project_Listing'!$D$16:$D$829,$B141,'N1.3_Project_Listing'!$J$16:$J$829,BE$16,'N1.3_Project_Listing'!$G$16:$G$829,AV$15)</f>
        <v>0</v>
      </c>
      <c r="BF184" s="67">
        <f>SUMIFS('N1.3_Project_Listing'!$P$16:$P$829,'N1.3_Project_Listing'!$B$16:$B$829,$B184,'N1.3_Project_Listing'!$D$16:$D$829,$B141,'N1.3_Project_Listing'!$J$16:$J$829,BF$16,'N1.3_Project_Listing'!$G$16:$G$829,AV$15)</f>
        <v>0</v>
      </c>
      <c r="BG184" s="67">
        <f>SUMIFS('N1.3_Project_Listing'!$P$16:$P$829,'N1.3_Project_Listing'!$B$16:$B$829,$B184,'N1.3_Project_Listing'!$D$16:$D$829,$B141,'N1.3_Project_Listing'!$J$16:$J$829,BG$16,'N1.3_Project_Listing'!$G$16:$G$829,AV$15)</f>
        <v>0</v>
      </c>
      <c r="BH184" s="67">
        <f>SUMIFS('N1.3_Project_Listing'!$P$16:$P$829,'N1.3_Project_Listing'!$B$16:$B$829,$B184,'N1.3_Project_Listing'!$D$16:$D$829,$B141,'N1.3_Project_Listing'!$J$16:$J$829,BH$16,'N1.3_Project_Listing'!$G$16:$G$829,AV$15)</f>
        <v>0</v>
      </c>
      <c r="BI184" s="63">
        <f t="shared" si="246"/>
        <v>0</v>
      </c>
      <c r="BK184" s="158" t="str">
        <f t="shared" si="263"/>
        <v>-</v>
      </c>
      <c r="BL184" s="67">
        <f>SUMIFS('N1.3_Project_Listing'!$R$16:$R$829,'N1.3_Project_Listing'!$B$16:$B$829,$B184,'N1.3_Project_Listing'!$D$16:$D$829,$B141,'N1.3_Project_Listing'!$J$16:$J$829,BL$16,'N1.3_Project_Listing'!$G$16:$G$829,BK$15)</f>
        <v>0</v>
      </c>
      <c r="BM184" s="67">
        <f>SUMIFS('N1.3_Project_Listing'!$R$16:$R$829,'N1.3_Project_Listing'!$B$16:$B$829,$B184,'N1.3_Project_Listing'!$D$16:$D$829,$B141,'N1.3_Project_Listing'!$J$16:$J$829,BM$16,'N1.3_Project_Listing'!$G$16:$G$829,BK$15)</f>
        <v>0</v>
      </c>
      <c r="BN184" s="67">
        <f>SUMIFS('N1.3_Project_Listing'!$R$16:$R$829,'N1.3_Project_Listing'!$B$16:$B$829,$B184,'N1.3_Project_Listing'!$D$16:$D$829,$B141,'N1.3_Project_Listing'!$J$16:$J$829,BN$16,'N1.3_Project_Listing'!$G$16:$G$829,BK$15)</f>
        <v>0</v>
      </c>
      <c r="BO184" s="67">
        <f>SUMIFS('N1.3_Project_Listing'!$R$16:$R$829,'N1.3_Project_Listing'!$B$16:$B$829,$B184,'N1.3_Project_Listing'!$D$16:$D$829,$B141,'N1.3_Project_Listing'!$J$16:$J$829,BO$16,'N1.3_Project_Listing'!$G$16:$G$829,BK$15)</f>
        <v>0</v>
      </c>
      <c r="BP184" s="67">
        <f>SUMIFS('N1.3_Project_Listing'!$R$16:$R$829,'N1.3_Project_Listing'!$B$16:$B$829,$B184,'N1.3_Project_Listing'!$D$16:$D$829,$B141,'N1.3_Project_Listing'!$J$16:$J$829,BP$16,'N1.3_Project_Listing'!$G$16:$G$829,BK$15)</f>
        <v>0</v>
      </c>
      <c r="BQ184" s="63">
        <f t="shared" si="247"/>
        <v>0</v>
      </c>
      <c r="BR184" s="116" t="s">
        <v>441</v>
      </c>
      <c r="BS184" s="67">
        <f>SUMIFS('N1.3_Project_Listing'!$P$16:$P$829,'N1.3_Project_Listing'!$B$16:$B$829,$B184,'N1.3_Project_Listing'!$D$16:$D$829,$B141,'N1.3_Project_Listing'!$J$16:$J$829,BS$16,'N1.3_Project_Listing'!$G$16:$G$829,BK$15)</f>
        <v>0</v>
      </c>
      <c r="BT184" s="67">
        <f>SUMIFS('N1.3_Project_Listing'!$P$16:$P$829,'N1.3_Project_Listing'!$B$16:$B$829,$B184,'N1.3_Project_Listing'!$D$16:$D$829,$B141,'N1.3_Project_Listing'!$J$16:$J$829,BT$16,'N1.3_Project_Listing'!$G$16:$G$829,BK$15)</f>
        <v>0</v>
      </c>
      <c r="BU184" s="67">
        <f>SUMIFS('N1.3_Project_Listing'!$P$16:$P$829,'N1.3_Project_Listing'!$B$16:$B$829,$B184,'N1.3_Project_Listing'!$D$16:$D$829,$B141,'N1.3_Project_Listing'!$J$16:$J$829,BU$16,'N1.3_Project_Listing'!$G$16:$G$829,BK$15)</f>
        <v>0</v>
      </c>
      <c r="BV184" s="67">
        <f>SUMIFS('N1.3_Project_Listing'!$P$16:$P$829,'N1.3_Project_Listing'!$B$16:$B$829,$B184,'N1.3_Project_Listing'!$D$16:$D$829,$B141,'N1.3_Project_Listing'!$J$16:$J$829,BV$16,'N1.3_Project_Listing'!$G$16:$G$829,BK$15)</f>
        <v>0</v>
      </c>
      <c r="BW184" s="67">
        <f>SUMIFS('N1.3_Project_Listing'!$P$16:$P$829,'N1.3_Project_Listing'!$B$16:$B$829,$B184,'N1.3_Project_Listing'!$D$16:$D$829,$B141,'N1.3_Project_Listing'!$J$16:$J$829,BW$16,'N1.3_Project_Listing'!$G$16:$G$829,BK$15)</f>
        <v>0</v>
      </c>
      <c r="BX184" s="63">
        <f t="shared" si="248"/>
        <v>0</v>
      </c>
    </row>
    <row r="185" spans="2:76" hidden="1">
      <c r="B185" s="132" t="str">
        <f t="shared" si="264"/>
        <v>No entry required</v>
      </c>
      <c r="C185" s="158" t="str">
        <f t="shared" si="264"/>
        <v>-</v>
      </c>
      <c r="D185" s="63">
        <f t="shared" si="250"/>
        <v>0</v>
      </c>
      <c r="E185" s="63">
        <f t="shared" si="251"/>
        <v>0</v>
      </c>
      <c r="F185" s="63">
        <f t="shared" si="252"/>
        <v>0</v>
      </c>
      <c r="G185" s="63">
        <f t="shared" si="253"/>
        <v>0</v>
      </c>
      <c r="H185" s="63">
        <f t="shared" si="254"/>
        <v>0</v>
      </c>
      <c r="I185" s="63">
        <f t="shared" si="239"/>
        <v>0</v>
      </c>
      <c r="J185" s="116" t="s">
        <v>441</v>
      </c>
      <c r="K185" s="63">
        <f t="shared" si="255"/>
        <v>0</v>
      </c>
      <c r="L185" s="63">
        <f t="shared" si="256"/>
        <v>0</v>
      </c>
      <c r="M185" s="63">
        <f t="shared" si="257"/>
        <v>0</v>
      </c>
      <c r="N185" s="63">
        <f t="shared" si="258"/>
        <v>0</v>
      </c>
      <c r="O185" s="63">
        <f t="shared" si="259"/>
        <v>0</v>
      </c>
      <c r="P185" s="63">
        <f t="shared" si="240"/>
        <v>0</v>
      </c>
      <c r="R185" s="158" t="str">
        <f t="shared" si="260"/>
        <v>-</v>
      </c>
      <c r="S185" s="67">
        <f>SUMIFS('N1.3_Project_Listing'!$R$16:$R$829,'N1.3_Project_Listing'!$B$16:$B$829,$B185,'N1.3_Project_Listing'!$D$16:$D$829,$B141,'N1.3_Project_Listing'!$J$16:$J$829,S$16,'N1.3_Project_Listing'!$G$16:$G$829,R$15)</f>
        <v>0</v>
      </c>
      <c r="T185" s="67">
        <f>SUMIFS('N1.3_Project_Listing'!$R$16:$R$829,'N1.3_Project_Listing'!$B$16:$B$829,$B185,'N1.3_Project_Listing'!$D$16:$D$829,$B141,'N1.3_Project_Listing'!$J$16:$J$829,T$16,'N1.3_Project_Listing'!$G$16:$G$829,R$15)</f>
        <v>0</v>
      </c>
      <c r="U185" s="67">
        <f>SUMIFS('N1.3_Project_Listing'!$R$16:$R$829,'N1.3_Project_Listing'!$B$16:$B$829,$B185,'N1.3_Project_Listing'!$D$16:$D$829,$B141,'N1.3_Project_Listing'!$J$16:$J$829,U$16,'N1.3_Project_Listing'!$G$16:$G$829,R$15)</f>
        <v>0</v>
      </c>
      <c r="V185" s="67">
        <f>SUMIFS('N1.3_Project_Listing'!$R$16:$R$829,'N1.3_Project_Listing'!$B$16:$B$829,$B185,'N1.3_Project_Listing'!$D$16:$D$829,$B141,'N1.3_Project_Listing'!$J$16:$J$829,V$16,'N1.3_Project_Listing'!$G$16:$G$829,R$15)</f>
        <v>0</v>
      </c>
      <c r="W185" s="67">
        <f>SUMIFS('N1.3_Project_Listing'!$R$16:$R$829,'N1.3_Project_Listing'!$B$16:$B$829,$B185,'N1.3_Project_Listing'!$D$16:$D$829,$B141,'N1.3_Project_Listing'!$J$16:$J$829,W$16,'N1.3_Project_Listing'!$G$16:$G$829,R$15)</f>
        <v>0</v>
      </c>
      <c r="X185" s="63">
        <f t="shared" si="241"/>
        <v>0</v>
      </c>
      <c r="Y185" s="116" t="s">
        <v>441</v>
      </c>
      <c r="Z185" s="67">
        <f>SUMIFS('N1.3_Project_Listing'!$P$16:$P$829,'N1.3_Project_Listing'!$B$16:$B$829,$B185,'N1.3_Project_Listing'!$D$16:$D$829,$B141,'N1.3_Project_Listing'!$J$16:$J$829,Z$16,'N1.3_Project_Listing'!$G$16:$G$829,R$15)</f>
        <v>0</v>
      </c>
      <c r="AA185" s="67">
        <f>SUMIFS('N1.3_Project_Listing'!$P$16:$P$829,'N1.3_Project_Listing'!$B$16:$B$829,$B185,'N1.3_Project_Listing'!$D$16:$D$829,$B141,'N1.3_Project_Listing'!$J$16:$J$829,AA$16,'N1.3_Project_Listing'!$G$16:$G$829,R$15)</f>
        <v>0</v>
      </c>
      <c r="AB185" s="67">
        <f>SUMIFS('N1.3_Project_Listing'!$P$16:$P$829,'N1.3_Project_Listing'!$B$16:$B$829,$B185,'N1.3_Project_Listing'!$D$16:$D$829,$B141,'N1.3_Project_Listing'!$J$16:$J$829,AB$16,'N1.3_Project_Listing'!$G$16:$G$829,R$15)</f>
        <v>0</v>
      </c>
      <c r="AC185" s="67">
        <f>SUMIFS('N1.3_Project_Listing'!$P$16:$P$829,'N1.3_Project_Listing'!$B$16:$B$829,$B185,'N1.3_Project_Listing'!$D$16:$D$829,$B141,'N1.3_Project_Listing'!$J$16:$J$829,AC$16,'N1.3_Project_Listing'!$G$16:$G$829,R$15)</f>
        <v>0</v>
      </c>
      <c r="AD185" s="67">
        <f>SUMIFS('N1.3_Project_Listing'!$P$16:$P$829,'N1.3_Project_Listing'!$B$16:$B$829,$B185,'N1.3_Project_Listing'!$D$16:$D$829,$B141,'N1.3_Project_Listing'!$J$16:$J$829,AD$16,'N1.3_Project_Listing'!$G$16:$G$829,R$15)</f>
        <v>0</v>
      </c>
      <c r="AE185" s="63">
        <f t="shared" si="242"/>
        <v>0</v>
      </c>
      <c r="AG185" s="158" t="str">
        <f t="shared" si="261"/>
        <v>-</v>
      </c>
      <c r="AH185" s="67">
        <f>SUMIFS('N1.3_Project_Listing'!$R$16:$R$829,'N1.3_Project_Listing'!$B$16:$B$829,$B185,'N1.3_Project_Listing'!$D$16:$D$829,$B141,'N1.3_Project_Listing'!$J$16:$J$829,AH$16,'N1.3_Project_Listing'!$G$16:$G$829,AG$15)</f>
        <v>0</v>
      </c>
      <c r="AI185" s="67">
        <f>SUMIFS('N1.3_Project_Listing'!$R$16:$R$829,'N1.3_Project_Listing'!$B$16:$B$829,$B185,'N1.3_Project_Listing'!$D$16:$D$829,$B141,'N1.3_Project_Listing'!$J$16:$J$829,AI$16,'N1.3_Project_Listing'!$G$16:$G$829,AG$15)</f>
        <v>0</v>
      </c>
      <c r="AJ185" s="67">
        <f>SUMIFS('N1.3_Project_Listing'!$R$16:$R$829,'N1.3_Project_Listing'!$B$16:$B$829,$B185,'N1.3_Project_Listing'!$D$16:$D$829,$B141,'N1.3_Project_Listing'!$J$16:$J$829,AJ$16,'N1.3_Project_Listing'!$G$16:$G$829,AG$15)</f>
        <v>0</v>
      </c>
      <c r="AK185" s="67">
        <f>SUMIFS('N1.3_Project_Listing'!$R$16:$R$829,'N1.3_Project_Listing'!$B$16:$B$829,$B185,'N1.3_Project_Listing'!$D$16:$D$829,$B141,'N1.3_Project_Listing'!$J$16:$J$829,AK$16,'N1.3_Project_Listing'!$G$16:$G$829,AG$15)</f>
        <v>0</v>
      </c>
      <c r="AL185" s="67">
        <f>SUMIFS('N1.3_Project_Listing'!$R$16:$R$829,'N1.3_Project_Listing'!$B$16:$B$829,$B185,'N1.3_Project_Listing'!$D$16:$D$829,$B141,'N1.3_Project_Listing'!$J$16:$J$829,AL$16,'N1.3_Project_Listing'!$G$16:$G$829,AG$15)</f>
        <v>0</v>
      </c>
      <c r="AM185" s="63">
        <f t="shared" si="243"/>
        <v>0</v>
      </c>
      <c r="AN185" s="116" t="s">
        <v>441</v>
      </c>
      <c r="AO185" s="67">
        <f>SUMIFS('N1.3_Project_Listing'!$P$16:$P$829,'N1.3_Project_Listing'!$B$16:$B$829,$B185,'N1.3_Project_Listing'!$D$16:$D$829,$B141,'N1.3_Project_Listing'!$J$16:$J$829,AO$16,'N1.3_Project_Listing'!$G$16:$G$829,AG$15)</f>
        <v>0</v>
      </c>
      <c r="AP185" s="67">
        <f>SUMIFS('N1.3_Project_Listing'!$P$16:$P$829,'N1.3_Project_Listing'!$B$16:$B$829,$B185,'N1.3_Project_Listing'!$D$16:$D$829,$B141,'N1.3_Project_Listing'!$J$16:$J$829,AP$16,'N1.3_Project_Listing'!$G$16:$G$829,AG$15)</f>
        <v>0</v>
      </c>
      <c r="AQ185" s="67">
        <f>SUMIFS('N1.3_Project_Listing'!$P$16:$P$829,'N1.3_Project_Listing'!$B$16:$B$829,$B185,'N1.3_Project_Listing'!$D$16:$D$829,$B141,'N1.3_Project_Listing'!$J$16:$J$829,AQ$16,'N1.3_Project_Listing'!$G$16:$G$829,AG$15)</f>
        <v>0</v>
      </c>
      <c r="AR185" s="67">
        <f>SUMIFS('N1.3_Project_Listing'!$P$16:$P$829,'N1.3_Project_Listing'!$B$16:$B$829,$B185,'N1.3_Project_Listing'!$D$16:$D$829,$B141,'N1.3_Project_Listing'!$J$16:$J$829,AR$16,'N1.3_Project_Listing'!$G$16:$G$829,AG$15)</f>
        <v>0</v>
      </c>
      <c r="AS185" s="67">
        <f>SUMIFS('N1.3_Project_Listing'!$P$16:$P$829,'N1.3_Project_Listing'!$B$16:$B$829,$B185,'N1.3_Project_Listing'!$D$16:$D$829,$B141,'N1.3_Project_Listing'!$J$16:$J$829,AS$16,'N1.3_Project_Listing'!$G$16:$G$829,AG$15)</f>
        <v>0</v>
      </c>
      <c r="AT185" s="63">
        <f t="shared" si="244"/>
        <v>0</v>
      </c>
      <c r="AV185" s="158" t="str">
        <f t="shared" si="262"/>
        <v>-</v>
      </c>
      <c r="AW185" s="67">
        <f>SUMIFS('N1.3_Project_Listing'!$R$16:$R$829,'N1.3_Project_Listing'!$B$16:$B$829,$B185,'N1.3_Project_Listing'!$D$16:$D$829,$B141,'N1.3_Project_Listing'!$J$16:$J$829,AW$16,'N1.3_Project_Listing'!$G$16:$G$829,AV$15)</f>
        <v>0</v>
      </c>
      <c r="AX185" s="67">
        <f>SUMIFS('N1.3_Project_Listing'!$R$16:$R$829,'N1.3_Project_Listing'!$B$16:$B$829,$B185,'N1.3_Project_Listing'!$D$16:$D$829,$B141,'N1.3_Project_Listing'!$J$16:$J$829,AX$16,'N1.3_Project_Listing'!$G$16:$G$829,AV$15)</f>
        <v>0</v>
      </c>
      <c r="AY185" s="67">
        <f>SUMIFS('N1.3_Project_Listing'!$R$16:$R$829,'N1.3_Project_Listing'!$B$16:$B$829,$B185,'N1.3_Project_Listing'!$D$16:$D$829,$B141,'N1.3_Project_Listing'!$J$16:$J$829,AY$16,'N1.3_Project_Listing'!$G$16:$G$829,AV$15)</f>
        <v>0</v>
      </c>
      <c r="AZ185" s="67">
        <f>SUMIFS('N1.3_Project_Listing'!$R$16:$R$829,'N1.3_Project_Listing'!$B$16:$B$829,$B185,'N1.3_Project_Listing'!$D$16:$D$829,$B141,'N1.3_Project_Listing'!$J$16:$J$829,AZ$16,'N1.3_Project_Listing'!$G$16:$G$829,AV$15)</f>
        <v>0</v>
      </c>
      <c r="BA185" s="67">
        <f>SUMIFS('N1.3_Project_Listing'!$R$16:$R$829,'N1.3_Project_Listing'!$B$16:$B$829,$B185,'N1.3_Project_Listing'!$D$16:$D$829,$B141,'N1.3_Project_Listing'!$J$16:$J$829,BA$16,'N1.3_Project_Listing'!$G$16:$G$829,AV$15)</f>
        <v>0</v>
      </c>
      <c r="BB185" s="63">
        <f t="shared" si="245"/>
        <v>0</v>
      </c>
      <c r="BC185" s="116" t="s">
        <v>441</v>
      </c>
      <c r="BD185" s="67">
        <f>SUMIFS('N1.3_Project_Listing'!$P$16:$P$829,'N1.3_Project_Listing'!$B$16:$B$829,$B185,'N1.3_Project_Listing'!$D$16:$D$829,$B141,'N1.3_Project_Listing'!$J$16:$J$829,BD$16,'N1.3_Project_Listing'!$G$16:$G$829,AV$15)</f>
        <v>0</v>
      </c>
      <c r="BE185" s="67">
        <f>SUMIFS('N1.3_Project_Listing'!$P$16:$P$829,'N1.3_Project_Listing'!$B$16:$B$829,$B185,'N1.3_Project_Listing'!$D$16:$D$829,$B141,'N1.3_Project_Listing'!$J$16:$J$829,BE$16,'N1.3_Project_Listing'!$G$16:$G$829,AV$15)</f>
        <v>0</v>
      </c>
      <c r="BF185" s="67">
        <f>SUMIFS('N1.3_Project_Listing'!$P$16:$P$829,'N1.3_Project_Listing'!$B$16:$B$829,$B185,'N1.3_Project_Listing'!$D$16:$D$829,$B141,'N1.3_Project_Listing'!$J$16:$J$829,BF$16,'N1.3_Project_Listing'!$G$16:$G$829,AV$15)</f>
        <v>0</v>
      </c>
      <c r="BG185" s="67">
        <f>SUMIFS('N1.3_Project_Listing'!$P$16:$P$829,'N1.3_Project_Listing'!$B$16:$B$829,$B185,'N1.3_Project_Listing'!$D$16:$D$829,$B141,'N1.3_Project_Listing'!$J$16:$J$829,BG$16,'N1.3_Project_Listing'!$G$16:$G$829,AV$15)</f>
        <v>0</v>
      </c>
      <c r="BH185" s="67">
        <f>SUMIFS('N1.3_Project_Listing'!$P$16:$P$829,'N1.3_Project_Listing'!$B$16:$B$829,$B185,'N1.3_Project_Listing'!$D$16:$D$829,$B141,'N1.3_Project_Listing'!$J$16:$J$829,BH$16,'N1.3_Project_Listing'!$G$16:$G$829,AV$15)</f>
        <v>0</v>
      </c>
      <c r="BI185" s="63">
        <f t="shared" si="246"/>
        <v>0</v>
      </c>
      <c r="BK185" s="158" t="str">
        <f t="shared" si="263"/>
        <v>-</v>
      </c>
      <c r="BL185" s="67">
        <f>SUMIFS('N1.3_Project_Listing'!$R$16:$R$829,'N1.3_Project_Listing'!$B$16:$B$829,$B185,'N1.3_Project_Listing'!$D$16:$D$829,$B141,'N1.3_Project_Listing'!$J$16:$J$829,BL$16,'N1.3_Project_Listing'!$G$16:$G$829,BK$15)</f>
        <v>0</v>
      </c>
      <c r="BM185" s="67">
        <f>SUMIFS('N1.3_Project_Listing'!$R$16:$R$829,'N1.3_Project_Listing'!$B$16:$B$829,$B185,'N1.3_Project_Listing'!$D$16:$D$829,$B141,'N1.3_Project_Listing'!$J$16:$J$829,BM$16,'N1.3_Project_Listing'!$G$16:$G$829,BK$15)</f>
        <v>0</v>
      </c>
      <c r="BN185" s="67">
        <f>SUMIFS('N1.3_Project_Listing'!$R$16:$R$829,'N1.3_Project_Listing'!$B$16:$B$829,$B185,'N1.3_Project_Listing'!$D$16:$D$829,$B141,'N1.3_Project_Listing'!$J$16:$J$829,BN$16,'N1.3_Project_Listing'!$G$16:$G$829,BK$15)</f>
        <v>0</v>
      </c>
      <c r="BO185" s="67">
        <f>SUMIFS('N1.3_Project_Listing'!$R$16:$R$829,'N1.3_Project_Listing'!$B$16:$B$829,$B185,'N1.3_Project_Listing'!$D$16:$D$829,$B141,'N1.3_Project_Listing'!$J$16:$J$829,BO$16,'N1.3_Project_Listing'!$G$16:$G$829,BK$15)</f>
        <v>0</v>
      </c>
      <c r="BP185" s="67">
        <f>SUMIFS('N1.3_Project_Listing'!$R$16:$R$829,'N1.3_Project_Listing'!$B$16:$B$829,$B185,'N1.3_Project_Listing'!$D$16:$D$829,$B141,'N1.3_Project_Listing'!$J$16:$J$829,BP$16,'N1.3_Project_Listing'!$G$16:$G$829,BK$15)</f>
        <v>0</v>
      </c>
      <c r="BQ185" s="63">
        <f t="shared" si="247"/>
        <v>0</v>
      </c>
      <c r="BR185" s="116" t="s">
        <v>441</v>
      </c>
      <c r="BS185" s="67">
        <f>SUMIFS('N1.3_Project_Listing'!$P$16:$P$829,'N1.3_Project_Listing'!$B$16:$B$829,$B185,'N1.3_Project_Listing'!$D$16:$D$829,$B141,'N1.3_Project_Listing'!$J$16:$J$829,BS$16,'N1.3_Project_Listing'!$G$16:$G$829,BK$15)</f>
        <v>0</v>
      </c>
      <c r="BT185" s="67">
        <f>SUMIFS('N1.3_Project_Listing'!$P$16:$P$829,'N1.3_Project_Listing'!$B$16:$B$829,$B185,'N1.3_Project_Listing'!$D$16:$D$829,$B141,'N1.3_Project_Listing'!$J$16:$J$829,BT$16,'N1.3_Project_Listing'!$G$16:$G$829,BK$15)</f>
        <v>0</v>
      </c>
      <c r="BU185" s="67">
        <f>SUMIFS('N1.3_Project_Listing'!$P$16:$P$829,'N1.3_Project_Listing'!$B$16:$B$829,$B185,'N1.3_Project_Listing'!$D$16:$D$829,$B141,'N1.3_Project_Listing'!$J$16:$J$829,BU$16,'N1.3_Project_Listing'!$G$16:$G$829,BK$15)</f>
        <v>0</v>
      </c>
      <c r="BV185" s="67">
        <f>SUMIFS('N1.3_Project_Listing'!$P$16:$P$829,'N1.3_Project_Listing'!$B$16:$B$829,$B185,'N1.3_Project_Listing'!$D$16:$D$829,$B141,'N1.3_Project_Listing'!$J$16:$J$829,BV$16,'N1.3_Project_Listing'!$G$16:$G$829,BK$15)</f>
        <v>0</v>
      </c>
      <c r="BW185" s="67">
        <f>SUMIFS('N1.3_Project_Listing'!$P$16:$P$829,'N1.3_Project_Listing'!$B$16:$B$829,$B185,'N1.3_Project_Listing'!$D$16:$D$829,$B141,'N1.3_Project_Listing'!$J$16:$J$829,BW$16,'N1.3_Project_Listing'!$G$16:$G$829,BK$15)</f>
        <v>0</v>
      </c>
      <c r="BX185" s="63">
        <f t="shared" si="248"/>
        <v>0</v>
      </c>
    </row>
    <row r="186" spans="2:76" hidden="1">
      <c r="B186" s="132" t="str">
        <f t="shared" si="264"/>
        <v>No entry required</v>
      </c>
      <c r="C186" s="158" t="str">
        <f t="shared" si="264"/>
        <v>-</v>
      </c>
      <c r="D186" s="63">
        <f t="shared" si="250"/>
        <v>0</v>
      </c>
      <c r="E186" s="63">
        <f t="shared" si="251"/>
        <v>0</v>
      </c>
      <c r="F186" s="63">
        <f t="shared" si="252"/>
        <v>0</v>
      </c>
      <c r="G186" s="63">
        <f t="shared" si="253"/>
        <v>0</v>
      </c>
      <c r="H186" s="63">
        <f t="shared" si="254"/>
        <v>0</v>
      </c>
      <c r="I186" s="63">
        <f t="shared" si="239"/>
        <v>0</v>
      </c>
      <c r="J186" s="116" t="s">
        <v>441</v>
      </c>
      <c r="K186" s="63">
        <f t="shared" si="255"/>
        <v>0</v>
      </c>
      <c r="L186" s="63">
        <f t="shared" si="256"/>
        <v>0</v>
      </c>
      <c r="M186" s="63">
        <f t="shared" si="257"/>
        <v>0</v>
      </c>
      <c r="N186" s="63">
        <f t="shared" si="258"/>
        <v>0</v>
      </c>
      <c r="O186" s="63">
        <f t="shared" si="259"/>
        <v>0</v>
      </c>
      <c r="P186" s="63">
        <f t="shared" si="240"/>
        <v>0</v>
      </c>
      <c r="R186" s="158" t="str">
        <f t="shared" si="260"/>
        <v>-</v>
      </c>
      <c r="S186" s="67">
        <f>SUMIFS('N1.3_Project_Listing'!$R$16:$R$829,'N1.3_Project_Listing'!$B$16:$B$829,$B186,'N1.3_Project_Listing'!$D$16:$D$829,$B141,'N1.3_Project_Listing'!$J$16:$J$829,S$16,'N1.3_Project_Listing'!$G$16:$G$829,R$15)</f>
        <v>0</v>
      </c>
      <c r="T186" s="67">
        <f>SUMIFS('N1.3_Project_Listing'!$R$16:$R$829,'N1.3_Project_Listing'!$B$16:$B$829,$B186,'N1.3_Project_Listing'!$D$16:$D$829,$B141,'N1.3_Project_Listing'!$J$16:$J$829,T$16,'N1.3_Project_Listing'!$G$16:$G$829,R$15)</f>
        <v>0</v>
      </c>
      <c r="U186" s="67">
        <f>SUMIFS('N1.3_Project_Listing'!$R$16:$R$829,'N1.3_Project_Listing'!$B$16:$B$829,$B186,'N1.3_Project_Listing'!$D$16:$D$829,$B141,'N1.3_Project_Listing'!$J$16:$J$829,U$16,'N1.3_Project_Listing'!$G$16:$G$829,R$15)</f>
        <v>0</v>
      </c>
      <c r="V186" s="67">
        <f>SUMIFS('N1.3_Project_Listing'!$R$16:$R$829,'N1.3_Project_Listing'!$B$16:$B$829,$B186,'N1.3_Project_Listing'!$D$16:$D$829,$B141,'N1.3_Project_Listing'!$J$16:$J$829,V$16,'N1.3_Project_Listing'!$G$16:$G$829,R$15)</f>
        <v>0</v>
      </c>
      <c r="W186" s="67">
        <f>SUMIFS('N1.3_Project_Listing'!$R$16:$R$829,'N1.3_Project_Listing'!$B$16:$B$829,$B186,'N1.3_Project_Listing'!$D$16:$D$829,$B141,'N1.3_Project_Listing'!$J$16:$J$829,W$16,'N1.3_Project_Listing'!$G$16:$G$829,R$15)</f>
        <v>0</v>
      </c>
      <c r="X186" s="63">
        <f t="shared" si="241"/>
        <v>0</v>
      </c>
      <c r="Y186" s="116" t="s">
        <v>441</v>
      </c>
      <c r="Z186" s="67">
        <f>SUMIFS('N1.3_Project_Listing'!$P$16:$P$829,'N1.3_Project_Listing'!$B$16:$B$829,$B186,'N1.3_Project_Listing'!$D$16:$D$829,$B141,'N1.3_Project_Listing'!$J$16:$J$829,Z$16,'N1.3_Project_Listing'!$G$16:$G$829,R$15)</f>
        <v>0</v>
      </c>
      <c r="AA186" s="67">
        <f>SUMIFS('N1.3_Project_Listing'!$P$16:$P$829,'N1.3_Project_Listing'!$B$16:$B$829,$B186,'N1.3_Project_Listing'!$D$16:$D$829,$B141,'N1.3_Project_Listing'!$J$16:$J$829,AA$16,'N1.3_Project_Listing'!$G$16:$G$829,R$15)</f>
        <v>0</v>
      </c>
      <c r="AB186" s="67">
        <f>SUMIFS('N1.3_Project_Listing'!$P$16:$P$829,'N1.3_Project_Listing'!$B$16:$B$829,$B186,'N1.3_Project_Listing'!$D$16:$D$829,$B141,'N1.3_Project_Listing'!$J$16:$J$829,AB$16,'N1.3_Project_Listing'!$G$16:$G$829,R$15)</f>
        <v>0</v>
      </c>
      <c r="AC186" s="67">
        <f>SUMIFS('N1.3_Project_Listing'!$P$16:$P$829,'N1.3_Project_Listing'!$B$16:$B$829,$B186,'N1.3_Project_Listing'!$D$16:$D$829,$B141,'N1.3_Project_Listing'!$J$16:$J$829,AC$16,'N1.3_Project_Listing'!$G$16:$G$829,R$15)</f>
        <v>0</v>
      </c>
      <c r="AD186" s="67">
        <f>SUMIFS('N1.3_Project_Listing'!$P$16:$P$829,'N1.3_Project_Listing'!$B$16:$B$829,$B186,'N1.3_Project_Listing'!$D$16:$D$829,$B141,'N1.3_Project_Listing'!$J$16:$J$829,AD$16,'N1.3_Project_Listing'!$G$16:$G$829,R$15)</f>
        <v>0</v>
      </c>
      <c r="AE186" s="63">
        <f t="shared" si="242"/>
        <v>0</v>
      </c>
      <c r="AG186" s="158" t="str">
        <f t="shared" si="261"/>
        <v>-</v>
      </c>
      <c r="AH186" s="67">
        <f>SUMIFS('N1.3_Project_Listing'!$R$16:$R$829,'N1.3_Project_Listing'!$B$16:$B$829,$B186,'N1.3_Project_Listing'!$D$16:$D$829,$B141,'N1.3_Project_Listing'!$J$16:$J$829,AH$16,'N1.3_Project_Listing'!$G$16:$G$829,AG$15)</f>
        <v>0</v>
      </c>
      <c r="AI186" s="67">
        <f>SUMIFS('N1.3_Project_Listing'!$R$16:$R$829,'N1.3_Project_Listing'!$B$16:$B$829,$B186,'N1.3_Project_Listing'!$D$16:$D$829,$B141,'N1.3_Project_Listing'!$J$16:$J$829,AI$16,'N1.3_Project_Listing'!$G$16:$G$829,AG$15)</f>
        <v>0</v>
      </c>
      <c r="AJ186" s="67">
        <f>SUMIFS('N1.3_Project_Listing'!$R$16:$R$829,'N1.3_Project_Listing'!$B$16:$B$829,$B186,'N1.3_Project_Listing'!$D$16:$D$829,$B141,'N1.3_Project_Listing'!$J$16:$J$829,AJ$16,'N1.3_Project_Listing'!$G$16:$G$829,AG$15)</f>
        <v>0</v>
      </c>
      <c r="AK186" s="67">
        <f>SUMIFS('N1.3_Project_Listing'!$R$16:$R$829,'N1.3_Project_Listing'!$B$16:$B$829,$B186,'N1.3_Project_Listing'!$D$16:$D$829,$B141,'N1.3_Project_Listing'!$J$16:$J$829,AK$16,'N1.3_Project_Listing'!$G$16:$G$829,AG$15)</f>
        <v>0</v>
      </c>
      <c r="AL186" s="67">
        <f>SUMIFS('N1.3_Project_Listing'!$R$16:$R$829,'N1.3_Project_Listing'!$B$16:$B$829,$B186,'N1.3_Project_Listing'!$D$16:$D$829,$B141,'N1.3_Project_Listing'!$J$16:$J$829,AL$16,'N1.3_Project_Listing'!$G$16:$G$829,AG$15)</f>
        <v>0</v>
      </c>
      <c r="AM186" s="63">
        <f t="shared" si="243"/>
        <v>0</v>
      </c>
      <c r="AN186" s="116" t="s">
        <v>441</v>
      </c>
      <c r="AO186" s="67">
        <f>SUMIFS('N1.3_Project_Listing'!$P$16:$P$829,'N1.3_Project_Listing'!$B$16:$B$829,$B186,'N1.3_Project_Listing'!$D$16:$D$829,$B141,'N1.3_Project_Listing'!$J$16:$J$829,AO$16,'N1.3_Project_Listing'!$G$16:$G$829,AG$15)</f>
        <v>0</v>
      </c>
      <c r="AP186" s="67">
        <f>SUMIFS('N1.3_Project_Listing'!$P$16:$P$829,'N1.3_Project_Listing'!$B$16:$B$829,$B186,'N1.3_Project_Listing'!$D$16:$D$829,$B141,'N1.3_Project_Listing'!$J$16:$J$829,AP$16,'N1.3_Project_Listing'!$G$16:$G$829,AG$15)</f>
        <v>0</v>
      </c>
      <c r="AQ186" s="67">
        <f>SUMIFS('N1.3_Project_Listing'!$P$16:$P$829,'N1.3_Project_Listing'!$B$16:$B$829,$B186,'N1.3_Project_Listing'!$D$16:$D$829,$B141,'N1.3_Project_Listing'!$J$16:$J$829,AQ$16,'N1.3_Project_Listing'!$G$16:$G$829,AG$15)</f>
        <v>0</v>
      </c>
      <c r="AR186" s="67">
        <f>SUMIFS('N1.3_Project_Listing'!$P$16:$P$829,'N1.3_Project_Listing'!$B$16:$B$829,$B186,'N1.3_Project_Listing'!$D$16:$D$829,$B141,'N1.3_Project_Listing'!$J$16:$J$829,AR$16,'N1.3_Project_Listing'!$G$16:$G$829,AG$15)</f>
        <v>0</v>
      </c>
      <c r="AS186" s="67">
        <f>SUMIFS('N1.3_Project_Listing'!$P$16:$P$829,'N1.3_Project_Listing'!$B$16:$B$829,$B186,'N1.3_Project_Listing'!$D$16:$D$829,$B141,'N1.3_Project_Listing'!$J$16:$J$829,AS$16,'N1.3_Project_Listing'!$G$16:$G$829,AG$15)</f>
        <v>0</v>
      </c>
      <c r="AT186" s="63">
        <f t="shared" si="244"/>
        <v>0</v>
      </c>
      <c r="AV186" s="158" t="str">
        <f t="shared" si="262"/>
        <v>-</v>
      </c>
      <c r="AW186" s="67">
        <f>SUMIFS('N1.3_Project_Listing'!$R$16:$R$829,'N1.3_Project_Listing'!$B$16:$B$829,$B186,'N1.3_Project_Listing'!$D$16:$D$829,$B141,'N1.3_Project_Listing'!$J$16:$J$829,AW$16,'N1.3_Project_Listing'!$G$16:$G$829,AV$15)</f>
        <v>0</v>
      </c>
      <c r="AX186" s="67">
        <f>SUMIFS('N1.3_Project_Listing'!$R$16:$R$829,'N1.3_Project_Listing'!$B$16:$B$829,$B186,'N1.3_Project_Listing'!$D$16:$D$829,$B141,'N1.3_Project_Listing'!$J$16:$J$829,AX$16,'N1.3_Project_Listing'!$G$16:$G$829,AV$15)</f>
        <v>0</v>
      </c>
      <c r="AY186" s="67">
        <f>SUMIFS('N1.3_Project_Listing'!$R$16:$R$829,'N1.3_Project_Listing'!$B$16:$B$829,$B186,'N1.3_Project_Listing'!$D$16:$D$829,$B141,'N1.3_Project_Listing'!$J$16:$J$829,AY$16,'N1.3_Project_Listing'!$G$16:$G$829,AV$15)</f>
        <v>0</v>
      </c>
      <c r="AZ186" s="67">
        <f>SUMIFS('N1.3_Project_Listing'!$R$16:$R$829,'N1.3_Project_Listing'!$B$16:$B$829,$B186,'N1.3_Project_Listing'!$D$16:$D$829,$B141,'N1.3_Project_Listing'!$J$16:$J$829,AZ$16,'N1.3_Project_Listing'!$G$16:$G$829,AV$15)</f>
        <v>0</v>
      </c>
      <c r="BA186" s="67">
        <f>SUMIFS('N1.3_Project_Listing'!$R$16:$R$829,'N1.3_Project_Listing'!$B$16:$B$829,$B186,'N1.3_Project_Listing'!$D$16:$D$829,$B141,'N1.3_Project_Listing'!$J$16:$J$829,BA$16,'N1.3_Project_Listing'!$G$16:$G$829,AV$15)</f>
        <v>0</v>
      </c>
      <c r="BB186" s="63">
        <f t="shared" si="245"/>
        <v>0</v>
      </c>
      <c r="BC186" s="116" t="s">
        <v>441</v>
      </c>
      <c r="BD186" s="67">
        <f>SUMIFS('N1.3_Project_Listing'!$P$16:$P$829,'N1.3_Project_Listing'!$B$16:$B$829,$B186,'N1.3_Project_Listing'!$D$16:$D$829,$B141,'N1.3_Project_Listing'!$J$16:$J$829,BD$16,'N1.3_Project_Listing'!$G$16:$G$829,AV$15)</f>
        <v>0</v>
      </c>
      <c r="BE186" s="67">
        <f>SUMIFS('N1.3_Project_Listing'!$P$16:$P$829,'N1.3_Project_Listing'!$B$16:$B$829,$B186,'N1.3_Project_Listing'!$D$16:$D$829,$B141,'N1.3_Project_Listing'!$J$16:$J$829,BE$16,'N1.3_Project_Listing'!$G$16:$G$829,AV$15)</f>
        <v>0</v>
      </c>
      <c r="BF186" s="67">
        <f>SUMIFS('N1.3_Project_Listing'!$P$16:$P$829,'N1.3_Project_Listing'!$B$16:$B$829,$B186,'N1.3_Project_Listing'!$D$16:$D$829,$B141,'N1.3_Project_Listing'!$J$16:$J$829,BF$16,'N1.3_Project_Listing'!$G$16:$G$829,AV$15)</f>
        <v>0</v>
      </c>
      <c r="BG186" s="67">
        <f>SUMIFS('N1.3_Project_Listing'!$P$16:$P$829,'N1.3_Project_Listing'!$B$16:$B$829,$B186,'N1.3_Project_Listing'!$D$16:$D$829,$B141,'N1.3_Project_Listing'!$J$16:$J$829,BG$16,'N1.3_Project_Listing'!$G$16:$G$829,AV$15)</f>
        <v>0</v>
      </c>
      <c r="BH186" s="67">
        <f>SUMIFS('N1.3_Project_Listing'!$P$16:$P$829,'N1.3_Project_Listing'!$B$16:$B$829,$B186,'N1.3_Project_Listing'!$D$16:$D$829,$B141,'N1.3_Project_Listing'!$J$16:$J$829,BH$16,'N1.3_Project_Listing'!$G$16:$G$829,AV$15)</f>
        <v>0</v>
      </c>
      <c r="BI186" s="63">
        <f t="shared" si="246"/>
        <v>0</v>
      </c>
      <c r="BK186" s="158" t="str">
        <f t="shared" si="263"/>
        <v>-</v>
      </c>
      <c r="BL186" s="67">
        <f>SUMIFS('N1.3_Project_Listing'!$R$16:$R$829,'N1.3_Project_Listing'!$B$16:$B$829,$B186,'N1.3_Project_Listing'!$D$16:$D$829,$B141,'N1.3_Project_Listing'!$J$16:$J$829,BL$16,'N1.3_Project_Listing'!$G$16:$G$829,BK$15)</f>
        <v>0</v>
      </c>
      <c r="BM186" s="67">
        <f>SUMIFS('N1.3_Project_Listing'!$R$16:$R$829,'N1.3_Project_Listing'!$B$16:$B$829,$B186,'N1.3_Project_Listing'!$D$16:$D$829,$B141,'N1.3_Project_Listing'!$J$16:$J$829,BM$16,'N1.3_Project_Listing'!$G$16:$G$829,BK$15)</f>
        <v>0</v>
      </c>
      <c r="BN186" s="67">
        <f>SUMIFS('N1.3_Project_Listing'!$R$16:$R$829,'N1.3_Project_Listing'!$B$16:$B$829,$B186,'N1.3_Project_Listing'!$D$16:$D$829,$B141,'N1.3_Project_Listing'!$J$16:$J$829,BN$16,'N1.3_Project_Listing'!$G$16:$G$829,BK$15)</f>
        <v>0</v>
      </c>
      <c r="BO186" s="67">
        <f>SUMIFS('N1.3_Project_Listing'!$R$16:$R$829,'N1.3_Project_Listing'!$B$16:$B$829,$B186,'N1.3_Project_Listing'!$D$16:$D$829,$B141,'N1.3_Project_Listing'!$J$16:$J$829,BO$16,'N1.3_Project_Listing'!$G$16:$G$829,BK$15)</f>
        <v>0</v>
      </c>
      <c r="BP186" s="67">
        <f>SUMIFS('N1.3_Project_Listing'!$R$16:$R$829,'N1.3_Project_Listing'!$B$16:$B$829,$B186,'N1.3_Project_Listing'!$D$16:$D$829,$B141,'N1.3_Project_Listing'!$J$16:$J$829,BP$16,'N1.3_Project_Listing'!$G$16:$G$829,BK$15)</f>
        <v>0</v>
      </c>
      <c r="BQ186" s="63">
        <f t="shared" si="247"/>
        <v>0</v>
      </c>
      <c r="BR186" s="116" t="s">
        <v>441</v>
      </c>
      <c r="BS186" s="67">
        <f>SUMIFS('N1.3_Project_Listing'!$P$16:$P$829,'N1.3_Project_Listing'!$B$16:$B$829,$B186,'N1.3_Project_Listing'!$D$16:$D$829,$B141,'N1.3_Project_Listing'!$J$16:$J$829,BS$16,'N1.3_Project_Listing'!$G$16:$G$829,BK$15)</f>
        <v>0</v>
      </c>
      <c r="BT186" s="67">
        <f>SUMIFS('N1.3_Project_Listing'!$P$16:$P$829,'N1.3_Project_Listing'!$B$16:$B$829,$B186,'N1.3_Project_Listing'!$D$16:$D$829,$B141,'N1.3_Project_Listing'!$J$16:$J$829,BT$16,'N1.3_Project_Listing'!$G$16:$G$829,BK$15)</f>
        <v>0</v>
      </c>
      <c r="BU186" s="67">
        <f>SUMIFS('N1.3_Project_Listing'!$P$16:$P$829,'N1.3_Project_Listing'!$B$16:$B$829,$B186,'N1.3_Project_Listing'!$D$16:$D$829,$B141,'N1.3_Project_Listing'!$J$16:$J$829,BU$16,'N1.3_Project_Listing'!$G$16:$G$829,BK$15)</f>
        <v>0</v>
      </c>
      <c r="BV186" s="67">
        <f>SUMIFS('N1.3_Project_Listing'!$P$16:$P$829,'N1.3_Project_Listing'!$B$16:$B$829,$B186,'N1.3_Project_Listing'!$D$16:$D$829,$B141,'N1.3_Project_Listing'!$J$16:$J$829,BV$16,'N1.3_Project_Listing'!$G$16:$G$829,BK$15)</f>
        <v>0</v>
      </c>
      <c r="BW186" s="67">
        <f>SUMIFS('N1.3_Project_Listing'!$P$16:$P$829,'N1.3_Project_Listing'!$B$16:$B$829,$B186,'N1.3_Project_Listing'!$D$16:$D$829,$B141,'N1.3_Project_Listing'!$J$16:$J$829,BW$16,'N1.3_Project_Listing'!$G$16:$G$829,BK$15)</f>
        <v>0</v>
      </c>
      <c r="BX186" s="63">
        <f t="shared" si="248"/>
        <v>0</v>
      </c>
    </row>
    <row r="187" spans="2:76" hidden="1">
      <c r="B187" s="132" t="str">
        <f t="shared" si="264"/>
        <v>No entry required</v>
      </c>
      <c r="C187" s="158" t="str">
        <f t="shared" si="264"/>
        <v>-</v>
      </c>
      <c r="D187" s="63">
        <f t="shared" si="250"/>
        <v>0</v>
      </c>
      <c r="E187" s="63">
        <f t="shared" si="251"/>
        <v>0</v>
      </c>
      <c r="F187" s="63">
        <f t="shared" si="252"/>
        <v>0</v>
      </c>
      <c r="G187" s="63">
        <f t="shared" si="253"/>
        <v>0</v>
      </c>
      <c r="H187" s="63">
        <f t="shared" si="254"/>
        <v>0</v>
      </c>
      <c r="I187" s="63">
        <f t="shared" si="239"/>
        <v>0</v>
      </c>
      <c r="J187" s="116" t="s">
        <v>441</v>
      </c>
      <c r="K187" s="63">
        <f t="shared" si="255"/>
        <v>0</v>
      </c>
      <c r="L187" s="63">
        <f t="shared" si="256"/>
        <v>0</v>
      </c>
      <c r="M187" s="63">
        <f t="shared" si="257"/>
        <v>0</v>
      </c>
      <c r="N187" s="63">
        <f t="shared" si="258"/>
        <v>0</v>
      </c>
      <c r="O187" s="63">
        <f t="shared" si="259"/>
        <v>0</v>
      </c>
      <c r="P187" s="63">
        <f t="shared" si="240"/>
        <v>0</v>
      </c>
      <c r="R187" s="158" t="str">
        <f t="shared" si="260"/>
        <v>-</v>
      </c>
      <c r="S187" s="67">
        <f>SUMIFS('N1.3_Project_Listing'!$R$16:$R$829,'N1.3_Project_Listing'!$B$16:$B$829,$B187,'N1.3_Project_Listing'!$D$16:$D$829,$B141,'N1.3_Project_Listing'!$J$16:$J$829,S$16,'N1.3_Project_Listing'!$G$16:$G$829,R$15)</f>
        <v>0</v>
      </c>
      <c r="T187" s="67">
        <f>SUMIFS('N1.3_Project_Listing'!$R$16:$R$829,'N1.3_Project_Listing'!$B$16:$B$829,$B187,'N1.3_Project_Listing'!$D$16:$D$829,$B141,'N1.3_Project_Listing'!$J$16:$J$829,T$16,'N1.3_Project_Listing'!$G$16:$G$829,R$15)</f>
        <v>0</v>
      </c>
      <c r="U187" s="67">
        <f>SUMIFS('N1.3_Project_Listing'!$R$16:$R$829,'N1.3_Project_Listing'!$B$16:$B$829,$B187,'N1.3_Project_Listing'!$D$16:$D$829,$B141,'N1.3_Project_Listing'!$J$16:$J$829,U$16,'N1.3_Project_Listing'!$G$16:$G$829,R$15)</f>
        <v>0</v>
      </c>
      <c r="V187" s="67">
        <f>SUMIFS('N1.3_Project_Listing'!$R$16:$R$829,'N1.3_Project_Listing'!$B$16:$B$829,$B187,'N1.3_Project_Listing'!$D$16:$D$829,$B141,'N1.3_Project_Listing'!$J$16:$J$829,V$16,'N1.3_Project_Listing'!$G$16:$G$829,R$15)</f>
        <v>0</v>
      </c>
      <c r="W187" s="67">
        <f>SUMIFS('N1.3_Project_Listing'!$R$16:$R$829,'N1.3_Project_Listing'!$B$16:$B$829,$B187,'N1.3_Project_Listing'!$D$16:$D$829,$B141,'N1.3_Project_Listing'!$J$16:$J$829,W$16,'N1.3_Project_Listing'!$G$16:$G$829,R$15)</f>
        <v>0</v>
      </c>
      <c r="X187" s="63">
        <f t="shared" si="241"/>
        <v>0</v>
      </c>
      <c r="Y187" s="116" t="s">
        <v>441</v>
      </c>
      <c r="Z187" s="67">
        <f>SUMIFS('N1.3_Project_Listing'!$P$16:$P$829,'N1.3_Project_Listing'!$B$16:$B$829,$B187,'N1.3_Project_Listing'!$D$16:$D$829,$B141,'N1.3_Project_Listing'!$J$16:$J$829,Z$16,'N1.3_Project_Listing'!$G$16:$G$829,R$15)</f>
        <v>0</v>
      </c>
      <c r="AA187" s="67">
        <f>SUMIFS('N1.3_Project_Listing'!$P$16:$P$829,'N1.3_Project_Listing'!$B$16:$B$829,$B187,'N1.3_Project_Listing'!$D$16:$D$829,$B141,'N1.3_Project_Listing'!$J$16:$J$829,AA$16,'N1.3_Project_Listing'!$G$16:$G$829,R$15)</f>
        <v>0</v>
      </c>
      <c r="AB187" s="67">
        <f>SUMIFS('N1.3_Project_Listing'!$P$16:$P$829,'N1.3_Project_Listing'!$B$16:$B$829,$B187,'N1.3_Project_Listing'!$D$16:$D$829,$B141,'N1.3_Project_Listing'!$J$16:$J$829,AB$16,'N1.3_Project_Listing'!$G$16:$G$829,R$15)</f>
        <v>0</v>
      </c>
      <c r="AC187" s="67">
        <f>SUMIFS('N1.3_Project_Listing'!$P$16:$P$829,'N1.3_Project_Listing'!$B$16:$B$829,$B187,'N1.3_Project_Listing'!$D$16:$D$829,$B141,'N1.3_Project_Listing'!$J$16:$J$829,AC$16,'N1.3_Project_Listing'!$G$16:$G$829,R$15)</f>
        <v>0</v>
      </c>
      <c r="AD187" s="67">
        <f>SUMIFS('N1.3_Project_Listing'!$P$16:$P$829,'N1.3_Project_Listing'!$B$16:$B$829,$B187,'N1.3_Project_Listing'!$D$16:$D$829,$B141,'N1.3_Project_Listing'!$J$16:$J$829,AD$16,'N1.3_Project_Listing'!$G$16:$G$829,R$15)</f>
        <v>0</v>
      </c>
      <c r="AE187" s="63">
        <f t="shared" si="242"/>
        <v>0</v>
      </c>
      <c r="AG187" s="158" t="str">
        <f t="shared" si="261"/>
        <v>-</v>
      </c>
      <c r="AH187" s="67">
        <f>SUMIFS('N1.3_Project_Listing'!$R$16:$R$829,'N1.3_Project_Listing'!$B$16:$B$829,$B187,'N1.3_Project_Listing'!$D$16:$D$829,$B141,'N1.3_Project_Listing'!$J$16:$J$829,AH$16,'N1.3_Project_Listing'!$G$16:$G$829,AG$15)</f>
        <v>0</v>
      </c>
      <c r="AI187" s="67">
        <f>SUMIFS('N1.3_Project_Listing'!$R$16:$R$829,'N1.3_Project_Listing'!$B$16:$B$829,$B187,'N1.3_Project_Listing'!$D$16:$D$829,$B141,'N1.3_Project_Listing'!$J$16:$J$829,AI$16,'N1.3_Project_Listing'!$G$16:$G$829,AG$15)</f>
        <v>0</v>
      </c>
      <c r="AJ187" s="67">
        <f>SUMIFS('N1.3_Project_Listing'!$R$16:$R$829,'N1.3_Project_Listing'!$B$16:$B$829,$B187,'N1.3_Project_Listing'!$D$16:$D$829,$B141,'N1.3_Project_Listing'!$J$16:$J$829,AJ$16,'N1.3_Project_Listing'!$G$16:$G$829,AG$15)</f>
        <v>0</v>
      </c>
      <c r="AK187" s="67">
        <f>SUMIFS('N1.3_Project_Listing'!$R$16:$R$829,'N1.3_Project_Listing'!$B$16:$B$829,$B187,'N1.3_Project_Listing'!$D$16:$D$829,$B141,'N1.3_Project_Listing'!$J$16:$J$829,AK$16,'N1.3_Project_Listing'!$G$16:$G$829,AG$15)</f>
        <v>0</v>
      </c>
      <c r="AL187" s="67">
        <f>SUMIFS('N1.3_Project_Listing'!$R$16:$R$829,'N1.3_Project_Listing'!$B$16:$B$829,$B187,'N1.3_Project_Listing'!$D$16:$D$829,$B141,'N1.3_Project_Listing'!$J$16:$J$829,AL$16,'N1.3_Project_Listing'!$G$16:$G$829,AG$15)</f>
        <v>0</v>
      </c>
      <c r="AM187" s="63">
        <f t="shared" si="243"/>
        <v>0</v>
      </c>
      <c r="AN187" s="116" t="s">
        <v>441</v>
      </c>
      <c r="AO187" s="67">
        <f>SUMIFS('N1.3_Project_Listing'!$P$16:$P$829,'N1.3_Project_Listing'!$B$16:$B$829,$B187,'N1.3_Project_Listing'!$D$16:$D$829,$B141,'N1.3_Project_Listing'!$J$16:$J$829,AO$16,'N1.3_Project_Listing'!$G$16:$G$829,AG$15)</f>
        <v>0</v>
      </c>
      <c r="AP187" s="67">
        <f>SUMIFS('N1.3_Project_Listing'!$P$16:$P$829,'N1.3_Project_Listing'!$B$16:$B$829,$B187,'N1.3_Project_Listing'!$D$16:$D$829,$B141,'N1.3_Project_Listing'!$J$16:$J$829,AP$16,'N1.3_Project_Listing'!$G$16:$G$829,AG$15)</f>
        <v>0</v>
      </c>
      <c r="AQ187" s="67">
        <f>SUMIFS('N1.3_Project_Listing'!$P$16:$P$829,'N1.3_Project_Listing'!$B$16:$B$829,$B187,'N1.3_Project_Listing'!$D$16:$D$829,$B141,'N1.3_Project_Listing'!$J$16:$J$829,AQ$16,'N1.3_Project_Listing'!$G$16:$G$829,AG$15)</f>
        <v>0</v>
      </c>
      <c r="AR187" s="67">
        <f>SUMIFS('N1.3_Project_Listing'!$P$16:$P$829,'N1.3_Project_Listing'!$B$16:$B$829,$B187,'N1.3_Project_Listing'!$D$16:$D$829,$B141,'N1.3_Project_Listing'!$J$16:$J$829,AR$16,'N1.3_Project_Listing'!$G$16:$G$829,AG$15)</f>
        <v>0</v>
      </c>
      <c r="AS187" s="67">
        <f>SUMIFS('N1.3_Project_Listing'!$P$16:$P$829,'N1.3_Project_Listing'!$B$16:$B$829,$B187,'N1.3_Project_Listing'!$D$16:$D$829,$B141,'N1.3_Project_Listing'!$J$16:$J$829,AS$16,'N1.3_Project_Listing'!$G$16:$G$829,AG$15)</f>
        <v>0</v>
      </c>
      <c r="AT187" s="63">
        <f t="shared" si="244"/>
        <v>0</v>
      </c>
      <c r="AV187" s="158" t="str">
        <f t="shared" si="262"/>
        <v>-</v>
      </c>
      <c r="AW187" s="67">
        <f>SUMIFS('N1.3_Project_Listing'!$R$16:$R$829,'N1.3_Project_Listing'!$B$16:$B$829,$B187,'N1.3_Project_Listing'!$D$16:$D$829,$B141,'N1.3_Project_Listing'!$J$16:$J$829,AW$16,'N1.3_Project_Listing'!$G$16:$G$829,AV$15)</f>
        <v>0</v>
      </c>
      <c r="AX187" s="67">
        <f>SUMIFS('N1.3_Project_Listing'!$R$16:$R$829,'N1.3_Project_Listing'!$B$16:$B$829,$B187,'N1.3_Project_Listing'!$D$16:$D$829,$B141,'N1.3_Project_Listing'!$J$16:$J$829,AX$16,'N1.3_Project_Listing'!$G$16:$G$829,AV$15)</f>
        <v>0</v>
      </c>
      <c r="AY187" s="67">
        <f>SUMIFS('N1.3_Project_Listing'!$R$16:$R$829,'N1.3_Project_Listing'!$B$16:$B$829,$B187,'N1.3_Project_Listing'!$D$16:$D$829,$B141,'N1.3_Project_Listing'!$J$16:$J$829,AY$16,'N1.3_Project_Listing'!$G$16:$G$829,AV$15)</f>
        <v>0</v>
      </c>
      <c r="AZ187" s="67">
        <f>SUMIFS('N1.3_Project_Listing'!$R$16:$R$829,'N1.3_Project_Listing'!$B$16:$B$829,$B187,'N1.3_Project_Listing'!$D$16:$D$829,$B141,'N1.3_Project_Listing'!$J$16:$J$829,AZ$16,'N1.3_Project_Listing'!$G$16:$G$829,AV$15)</f>
        <v>0</v>
      </c>
      <c r="BA187" s="67">
        <f>SUMIFS('N1.3_Project_Listing'!$R$16:$R$829,'N1.3_Project_Listing'!$B$16:$B$829,$B187,'N1.3_Project_Listing'!$D$16:$D$829,$B141,'N1.3_Project_Listing'!$J$16:$J$829,BA$16,'N1.3_Project_Listing'!$G$16:$G$829,AV$15)</f>
        <v>0</v>
      </c>
      <c r="BB187" s="63">
        <f t="shared" si="245"/>
        <v>0</v>
      </c>
      <c r="BC187" s="116" t="s">
        <v>441</v>
      </c>
      <c r="BD187" s="67">
        <f>SUMIFS('N1.3_Project_Listing'!$P$16:$P$829,'N1.3_Project_Listing'!$B$16:$B$829,$B187,'N1.3_Project_Listing'!$D$16:$D$829,$B141,'N1.3_Project_Listing'!$J$16:$J$829,BD$16,'N1.3_Project_Listing'!$G$16:$G$829,AV$15)</f>
        <v>0</v>
      </c>
      <c r="BE187" s="67">
        <f>SUMIFS('N1.3_Project_Listing'!$P$16:$P$829,'N1.3_Project_Listing'!$B$16:$B$829,$B187,'N1.3_Project_Listing'!$D$16:$D$829,$B141,'N1.3_Project_Listing'!$J$16:$J$829,BE$16,'N1.3_Project_Listing'!$G$16:$G$829,AV$15)</f>
        <v>0</v>
      </c>
      <c r="BF187" s="67">
        <f>SUMIFS('N1.3_Project_Listing'!$P$16:$P$829,'N1.3_Project_Listing'!$B$16:$B$829,$B187,'N1.3_Project_Listing'!$D$16:$D$829,$B141,'N1.3_Project_Listing'!$J$16:$J$829,BF$16,'N1.3_Project_Listing'!$G$16:$G$829,AV$15)</f>
        <v>0</v>
      </c>
      <c r="BG187" s="67">
        <f>SUMIFS('N1.3_Project_Listing'!$P$16:$P$829,'N1.3_Project_Listing'!$B$16:$B$829,$B187,'N1.3_Project_Listing'!$D$16:$D$829,$B141,'N1.3_Project_Listing'!$J$16:$J$829,BG$16,'N1.3_Project_Listing'!$G$16:$G$829,AV$15)</f>
        <v>0</v>
      </c>
      <c r="BH187" s="67">
        <f>SUMIFS('N1.3_Project_Listing'!$P$16:$P$829,'N1.3_Project_Listing'!$B$16:$B$829,$B187,'N1.3_Project_Listing'!$D$16:$D$829,$B141,'N1.3_Project_Listing'!$J$16:$J$829,BH$16,'N1.3_Project_Listing'!$G$16:$G$829,AV$15)</f>
        <v>0</v>
      </c>
      <c r="BI187" s="63">
        <f t="shared" si="246"/>
        <v>0</v>
      </c>
      <c r="BK187" s="158" t="str">
        <f t="shared" si="263"/>
        <v>-</v>
      </c>
      <c r="BL187" s="67">
        <f>SUMIFS('N1.3_Project_Listing'!$R$16:$R$829,'N1.3_Project_Listing'!$B$16:$B$829,$B187,'N1.3_Project_Listing'!$D$16:$D$829,$B141,'N1.3_Project_Listing'!$J$16:$J$829,BL$16,'N1.3_Project_Listing'!$G$16:$G$829,BK$15)</f>
        <v>0</v>
      </c>
      <c r="BM187" s="67">
        <f>SUMIFS('N1.3_Project_Listing'!$R$16:$R$829,'N1.3_Project_Listing'!$B$16:$B$829,$B187,'N1.3_Project_Listing'!$D$16:$D$829,$B141,'N1.3_Project_Listing'!$J$16:$J$829,BM$16,'N1.3_Project_Listing'!$G$16:$G$829,BK$15)</f>
        <v>0</v>
      </c>
      <c r="BN187" s="67">
        <f>SUMIFS('N1.3_Project_Listing'!$R$16:$R$829,'N1.3_Project_Listing'!$B$16:$B$829,$B187,'N1.3_Project_Listing'!$D$16:$D$829,$B141,'N1.3_Project_Listing'!$J$16:$J$829,BN$16,'N1.3_Project_Listing'!$G$16:$G$829,BK$15)</f>
        <v>0</v>
      </c>
      <c r="BO187" s="67">
        <f>SUMIFS('N1.3_Project_Listing'!$R$16:$R$829,'N1.3_Project_Listing'!$B$16:$B$829,$B187,'N1.3_Project_Listing'!$D$16:$D$829,$B141,'N1.3_Project_Listing'!$J$16:$J$829,BO$16,'N1.3_Project_Listing'!$G$16:$G$829,BK$15)</f>
        <v>0</v>
      </c>
      <c r="BP187" s="67">
        <f>SUMIFS('N1.3_Project_Listing'!$R$16:$R$829,'N1.3_Project_Listing'!$B$16:$B$829,$B187,'N1.3_Project_Listing'!$D$16:$D$829,$B141,'N1.3_Project_Listing'!$J$16:$J$829,BP$16,'N1.3_Project_Listing'!$G$16:$G$829,BK$15)</f>
        <v>0</v>
      </c>
      <c r="BQ187" s="63">
        <f t="shared" si="247"/>
        <v>0</v>
      </c>
      <c r="BR187" s="116" t="s">
        <v>441</v>
      </c>
      <c r="BS187" s="67">
        <f>SUMIFS('N1.3_Project_Listing'!$P$16:$P$829,'N1.3_Project_Listing'!$B$16:$B$829,$B187,'N1.3_Project_Listing'!$D$16:$D$829,$B141,'N1.3_Project_Listing'!$J$16:$J$829,BS$16,'N1.3_Project_Listing'!$G$16:$G$829,BK$15)</f>
        <v>0</v>
      </c>
      <c r="BT187" s="67">
        <f>SUMIFS('N1.3_Project_Listing'!$P$16:$P$829,'N1.3_Project_Listing'!$B$16:$B$829,$B187,'N1.3_Project_Listing'!$D$16:$D$829,$B141,'N1.3_Project_Listing'!$J$16:$J$829,BT$16,'N1.3_Project_Listing'!$G$16:$G$829,BK$15)</f>
        <v>0</v>
      </c>
      <c r="BU187" s="67">
        <f>SUMIFS('N1.3_Project_Listing'!$P$16:$P$829,'N1.3_Project_Listing'!$B$16:$B$829,$B187,'N1.3_Project_Listing'!$D$16:$D$829,$B141,'N1.3_Project_Listing'!$J$16:$J$829,BU$16,'N1.3_Project_Listing'!$G$16:$G$829,BK$15)</f>
        <v>0</v>
      </c>
      <c r="BV187" s="67">
        <f>SUMIFS('N1.3_Project_Listing'!$P$16:$P$829,'N1.3_Project_Listing'!$B$16:$B$829,$B187,'N1.3_Project_Listing'!$D$16:$D$829,$B141,'N1.3_Project_Listing'!$J$16:$J$829,BV$16,'N1.3_Project_Listing'!$G$16:$G$829,BK$15)</f>
        <v>0</v>
      </c>
      <c r="BW187" s="67">
        <f>SUMIFS('N1.3_Project_Listing'!$P$16:$P$829,'N1.3_Project_Listing'!$B$16:$B$829,$B187,'N1.3_Project_Listing'!$D$16:$D$829,$B141,'N1.3_Project_Listing'!$J$16:$J$829,BW$16,'N1.3_Project_Listing'!$G$16:$G$829,BK$15)</f>
        <v>0</v>
      </c>
      <c r="BX187" s="63">
        <f t="shared" si="248"/>
        <v>0</v>
      </c>
    </row>
    <row r="188" spans="2:76" hidden="1">
      <c r="B188" s="132" t="str">
        <f t="shared" si="264"/>
        <v>No entry required</v>
      </c>
      <c r="C188" s="158" t="str">
        <f t="shared" si="264"/>
        <v>-</v>
      </c>
      <c r="D188" s="63">
        <f t="shared" si="250"/>
        <v>0</v>
      </c>
      <c r="E188" s="63">
        <f t="shared" si="251"/>
        <v>0</v>
      </c>
      <c r="F188" s="63">
        <f t="shared" si="252"/>
        <v>0</v>
      </c>
      <c r="G188" s="63">
        <f t="shared" si="253"/>
        <v>0</v>
      </c>
      <c r="H188" s="63">
        <f t="shared" si="254"/>
        <v>0</v>
      </c>
      <c r="I188" s="63">
        <f t="shared" si="239"/>
        <v>0</v>
      </c>
      <c r="J188" s="116" t="s">
        <v>441</v>
      </c>
      <c r="K188" s="63">
        <f t="shared" si="255"/>
        <v>0</v>
      </c>
      <c r="L188" s="63">
        <f t="shared" si="256"/>
        <v>0</v>
      </c>
      <c r="M188" s="63">
        <f t="shared" si="257"/>
        <v>0</v>
      </c>
      <c r="N188" s="63">
        <f t="shared" si="258"/>
        <v>0</v>
      </c>
      <c r="O188" s="63">
        <f t="shared" si="259"/>
        <v>0</v>
      </c>
      <c r="P188" s="63">
        <f t="shared" si="240"/>
        <v>0</v>
      </c>
      <c r="R188" s="158" t="str">
        <f t="shared" si="260"/>
        <v>-</v>
      </c>
      <c r="S188" s="67">
        <f>SUMIFS('N1.3_Project_Listing'!$R$16:$R$829,'N1.3_Project_Listing'!$B$16:$B$829,$B188,'N1.3_Project_Listing'!$D$16:$D$829,$B141,'N1.3_Project_Listing'!$J$16:$J$829,S$16,'N1.3_Project_Listing'!$G$16:$G$829,R$15)</f>
        <v>0</v>
      </c>
      <c r="T188" s="67">
        <f>SUMIFS('N1.3_Project_Listing'!$R$16:$R$829,'N1.3_Project_Listing'!$B$16:$B$829,$B188,'N1.3_Project_Listing'!$D$16:$D$829,$B141,'N1.3_Project_Listing'!$J$16:$J$829,T$16,'N1.3_Project_Listing'!$G$16:$G$829,R$15)</f>
        <v>0</v>
      </c>
      <c r="U188" s="67">
        <f>SUMIFS('N1.3_Project_Listing'!$R$16:$R$829,'N1.3_Project_Listing'!$B$16:$B$829,$B188,'N1.3_Project_Listing'!$D$16:$D$829,$B141,'N1.3_Project_Listing'!$J$16:$J$829,U$16,'N1.3_Project_Listing'!$G$16:$G$829,R$15)</f>
        <v>0</v>
      </c>
      <c r="V188" s="67">
        <f>SUMIFS('N1.3_Project_Listing'!$R$16:$R$829,'N1.3_Project_Listing'!$B$16:$B$829,$B188,'N1.3_Project_Listing'!$D$16:$D$829,$B141,'N1.3_Project_Listing'!$J$16:$J$829,V$16,'N1.3_Project_Listing'!$G$16:$G$829,R$15)</f>
        <v>0</v>
      </c>
      <c r="W188" s="67">
        <f>SUMIFS('N1.3_Project_Listing'!$R$16:$R$829,'N1.3_Project_Listing'!$B$16:$B$829,$B188,'N1.3_Project_Listing'!$D$16:$D$829,$B141,'N1.3_Project_Listing'!$J$16:$J$829,W$16,'N1.3_Project_Listing'!$G$16:$G$829,R$15)</f>
        <v>0</v>
      </c>
      <c r="X188" s="63">
        <f t="shared" si="241"/>
        <v>0</v>
      </c>
      <c r="Y188" s="116" t="s">
        <v>441</v>
      </c>
      <c r="Z188" s="67">
        <f>SUMIFS('N1.3_Project_Listing'!$P$16:$P$829,'N1.3_Project_Listing'!$B$16:$B$829,$B188,'N1.3_Project_Listing'!$D$16:$D$829,$B141,'N1.3_Project_Listing'!$J$16:$J$829,Z$16,'N1.3_Project_Listing'!$G$16:$G$829,R$15)</f>
        <v>0</v>
      </c>
      <c r="AA188" s="67">
        <f>SUMIFS('N1.3_Project_Listing'!$P$16:$P$829,'N1.3_Project_Listing'!$B$16:$B$829,$B188,'N1.3_Project_Listing'!$D$16:$D$829,$B141,'N1.3_Project_Listing'!$J$16:$J$829,AA$16,'N1.3_Project_Listing'!$G$16:$G$829,R$15)</f>
        <v>0</v>
      </c>
      <c r="AB188" s="67">
        <f>SUMIFS('N1.3_Project_Listing'!$P$16:$P$829,'N1.3_Project_Listing'!$B$16:$B$829,$B188,'N1.3_Project_Listing'!$D$16:$D$829,$B141,'N1.3_Project_Listing'!$J$16:$J$829,AB$16,'N1.3_Project_Listing'!$G$16:$G$829,R$15)</f>
        <v>0</v>
      </c>
      <c r="AC188" s="67">
        <f>SUMIFS('N1.3_Project_Listing'!$P$16:$P$829,'N1.3_Project_Listing'!$B$16:$B$829,$B188,'N1.3_Project_Listing'!$D$16:$D$829,$B141,'N1.3_Project_Listing'!$J$16:$J$829,AC$16,'N1.3_Project_Listing'!$G$16:$G$829,R$15)</f>
        <v>0</v>
      </c>
      <c r="AD188" s="67">
        <f>SUMIFS('N1.3_Project_Listing'!$P$16:$P$829,'N1.3_Project_Listing'!$B$16:$B$829,$B188,'N1.3_Project_Listing'!$D$16:$D$829,$B141,'N1.3_Project_Listing'!$J$16:$J$829,AD$16,'N1.3_Project_Listing'!$G$16:$G$829,R$15)</f>
        <v>0</v>
      </c>
      <c r="AE188" s="63">
        <f t="shared" si="242"/>
        <v>0</v>
      </c>
      <c r="AG188" s="158" t="str">
        <f t="shared" si="261"/>
        <v>-</v>
      </c>
      <c r="AH188" s="67">
        <f>SUMIFS('N1.3_Project_Listing'!$R$16:$R$829,'N1.3_Project_Listing'!$B$16:$B$829,$B188,'N1.3_Project_Listing'!$D$16:$D$829,$B141,'N1.3_Project_Listing'!$J$16:$J$829,AH$16,'N1.3_Project_Listing'!$G$16:$G$829,AG$15)</f>
        <v>0</v>
      </c>
      <c r="AI188" s="67">
        <f>SUMIFS('N1.3_Project_Listing'!$R$16:$R$829,'N1.3_Project_Listing'!$B$16:$B$829,$B188,'N1.3_Project_Listing'!$D$16:$D$829,$B141,'N1.3_Project_Listing'!$J$16:$J$829,AI$16,'N1.3_Project_Listing'!$G$16:$G$829,AG$15)</f>
        <v>0</v>
      </c>
      <c r="AJ188" s="67">
        <f>SUMIFS('N1.3_Project_Listing'!$R$16:$R$829,'N1.3_Project_Listing'!$B$16:$B$829,$B188,'N1.3_Project_Listing'!$D$16:$D$829,$B141,'N1.3_Project_Listing'!$J$16:$J$829,AJ$16,'N1.3_Project_Listing'!$G$16:$G$829,AG$15)</f>
        <v>0</v>
      </c>
      <c r="AK188" s="67">
        <f>SUMIFS('N1.3_Project_Listing'!$R$16:$R$829,'N1.3_Project_Listing'!$B$16:$B$829,$B188,'N1.3_Project_Listing'!$D$16:$D$829,$B141,'N1.3_Project_Listing'!$J$16:$J$829,AK$16,'N1.3_Project_Listing'!$G$16:$G$829,AG$15)</f>
        <v>0</v>
      </c>
      <c r="AL188" s="67">
        <f>SUMIFS('N1.3_Project_Listing'!$R$16:$R$829,'N1.3_Project_Listing'!$B$16:$B$829,$B188,'N1.3_Project_Listing'!$D$16:$D$829,$B141,'N1.3_Project_Listing'!$J$16:$J$829,AL$16,'N1.3_Project_Listing'!$G$16:$G$829,AG$15)</f>
        <v>0</v>
      </c>
      <c r="AM188" s="63">
        <f t="shared" si="243"/>
        <v>0</v>
      </c>
      <c r="AN188" s="116" t="s">
        <v>441</v>
      </c>
      <c r="AO188" s="67">
        <f>SUMIFS('N1.3_Project_Listing'!$P$16:$P$829,'N1.3_Project_Listing'!$B$16:$B$829,$B188,'N1.3_Project_Listing'!$D$16:$D$829,$B141,'N1.3_Project_Listing'!$J$16:$J$829,AO$16,'N1.3_Project_Listing'!$G$16:$G$829,AG$15)</f>
        <v>0</v>
      </c>
      <c r="AP188" s="67">
        <f>SUMIFS('N1.3_Project_Listing'!$P$16:$P$829,'N1.3_Project_Listing'!$B$16:$B$829,$B188,'N1.3_Project_Listing'!$D$16:$D$829,$B141,'N1.3_Project_Listing'!$J$16:$J$829,AP$16,'N1.3_Project_Listing'!$G$16:$G$829,AG$15)</f>
        <v>0</v>
      </c>
      <c r="AQ188" s="67">
        <f>SUMIFS('N1.3_Project_Listing'!$P$16:$P$829,'N1.3_Project_Listing'!$B$16:$B$829,$B188,'N1.3_Project_Listing'!$D$16:$D$829,$B141,'N1.3_Project_Listing'!$J$16:$J$829,AQ$16,'N1.3_Project_Listing'!$G$16:$G$829,AG$15)</f>
        <v>0</v>
      </c>
      <c r="AR188" s="67">
        <f>SUMIFS('N1.3_Project_Listing'!$P$16:$P$829,'N1.3_Project_Listing'!$B$16:$B$829,$B188,'N1.3_Project_Listing'!$D$16:$D$829,$B141,'N1.3_Project_Listing'!$J$16:$J$829,AR$16,'N1.3_Project_Listing'!$G$16:$G$829,AG$15)</f>
        <v>0</v>
      </c>
      <c r="AS188" s="67">
        <f>SUMIFS('N1.3_Project_Listing'!$P$16:$P$829,'N1.3_Project_Listing'!$B$16:$B$829,$B188,'N1.3_Project_Listing'!$D$16:$D$829,$B141,'N1.3_Project_Listing'!$J$16:$J$829,AS$16,'N1.3_Project_Listing'!$G$16:$G$829,AG$15)</f>
        <v>0</v>
      </c>
      <c r="AT188" s="63">
        <f t="shared" si="244"/>
        <v>0</v>
      </c>
      <c r="AV188" s="158" t="str">
        <f t="shared" si="262"/>
        <v>-</v>
      </c>
      <c r="AW188" s="67">
        <f>SUMIFS('N1.3_Project_Listing'!$R$16:$R$829,'N1.3_Project_Listing'!$B$16:$B$829,$B188,'N1.3_Project_Listing'!$D$16:$D$829,$B141,'N1.3_Project_Listing'!$J$16:$J$829,AW$16,'N1.3_Project_Listing'!$G$16:$G$829,AV$15)</f>
        <v>0</v>
      </c>
      <c r="AX188" s="67">
        <f>SUMIFS('N1.3_Project_Listing'!$R$16:$R$829,'N1.3_Project_Listing'!$B$16:$B$829,$B188,'N1.3_Project_Listing'!$D$16:$D$829,$B141,'N1.3_Project_Listing'!$J$16:$J$829,AX$16,'N1.3_Project_Listing'!$G$16:$G$829,AV$15)</f>
        <v>0</v>
      </c>
      <c r="AY188" s="67">
        <f>SUMIFS('N1.3_Project_Listing'!$R$16:$R$829,'N1.3_Project_Listing'!$B$16:$B$829,$B188,'N1.3_Project_Listing'!$D$16:$D$829,$B141,'N1.3_Project_Listing'!$J$16:$J$829,AY$16,'N1.3_Project_Listing'!$G$16:$G$829,AV$15)</f>
        <v>0</v>
      </c>
      <c r="AZ188" s="67">
        <f>SUMIFS('N1.3_Project_Listing'!$R$16:$R$829,'N1.3_Project_Listing'!$B$16:$B$829,$B188,'N1.3_Project_Listing'!$D$16:$D$829,$B141,'N1.3_Project_Listing'!$J$16:$J$829,AZ$16,'N1.3_Project_Listing'!$G$16:$G$829,AV$15)</f>
        <v>0</v>
      </c>
      <c r="BA188" s="67">
        <f>SUMIFS('N1.3_Project_Listing'!$R$16:$R$829,'N1.3_Project_Listing'!$B$16:$B$829,$B188,'N1.3_Project_Listing'!$D$16:$D$829,$B141,'N1.3_Project_Listing'!$J$16:$J$829,BA$16,'N1.3_Project_Listing'!$G$16:$G$829,AV$15)</f>
        <v>0</v>
      </c>
      <c r="BB188" s="63">
        <f t="shared" si="245"/>
        <v>0</v>
      </c>
      <c r="BC188" s="116" t="s">
        <v>441</v>
      </c>
      <c r="BD188" s="67">
        <f>SUMIFS('N1.3_Project_Listing'!$P$16:$P$829,'N1.3_Project_Listing'!$B$16:$B$829,$B188,'N1.3_Project_Listing'!$D$16:$D$829,$B141,'N1.3_Project_Listing'!$J$16:$J$829,BD$16,'N1.3_Project_Listing'!$G$16:$G$829,AV$15)</f>
        <v>0</v>
      </c>
      <c r="BE188" s="67">
        <f>SUMIFS('N1.3_Project_Listing'!$P$16:$P$829,'N1.3_Project_Listing'!$B$16:$B$829,$B188,'N1.3_Project_Listing'!$D$16:$D$829,$B141,'N1.3_Project_Listing'!$J$16:$J$829,BE$16,'N1.3_Project_Listing'!$G$16:$G$829,AV$15)</f>
        <v>0</v>
      </c>
      <c r="BF188" s="67">
        <f>SUMIFS('N1.3_Project_Listing'!$P$16:$P$829,'N1.3_Project_Listing'!$B$16:$B$829,$B188,'N1.3_Project_Listing'!$D$16:$D$829,$B141,'N1.3_Project_Listing'!$J$16:$J$829,BF$16,'N1.3_Project_Listing'!$G$16:$G$829,AV$15)</f>
        <v>0</v>
      </c>
      <c r="BG188" s="67">
        <f>SUMIFS('N1.3_Project_Listing'!$P$16:$P$829,'N1.3_Project_Listing'!$B$16:$B$829,$B188,'N1.3_Project_Listing'!$D$16:$D$829,$B141,'N1.3_Project_Listing'!$J$16:$J$829,BG$16,'N1.3_Project_Listing'!$G$16:$G$829,AV$15)</f>
        <v>0</v>
      </c>
      <c r="BH188" s="67">
        <f>SUMIFS('N1.3_Project_Listing'!$P$16:$P$829,'N1.3_Project_Listing'!$B$16:$B$829,$B188,'N1.3_Project_Listing'!$D$16:$D$829,$B141,'N1.3_Project_Listing'!$J$16:$J$829,BH$16,'N1.3_Project_Listing'!$G$16:$G$829,AV$15)</f>
        <v>0</v>
      </c>
      <c r="BI188" s="63">
        <f t="shared" si="246"/>
        <v>0</v>
      </c>
      <c r="BK188" s="158" t="str">
        <f t="shared" si="263"/>
        <v>-</v>
      </c>
      <c r="BL188" s="67">
        <f>SUMIFS('N1.3_Project_Listing'!$R$16:$R$829,'N1.3_Project_Listing'!$B$16:$B$829,$B188,'N1.3_Project_Listing'!$D$16:$D$829,$B141,'N1.3_Project_Listing'!$J$16:$J$829,BL$16,'N1.3_Project_Listing'!$G$16:$G$829,BK$15)</f>
        <v>0</v>
      </c>
      <c r="BM188" s="67">
        <f>SUMIFS('N1.3_Project_Listing'!$R$16:$R$829,'N1.3_Project_Listing'!$B$16:$B$829,$B188,'N1.3_Project_Listing'!$D$16:$D$829,$B141,'N1.3_Project_Listing'!$J$16:$J$829,BM$16,'N1.3_Project_Listing'!$G$16:$G$829,BK$15)</f>
        <v>0</v>
      </c>
      <c r="BN188" s="67">
        <f>SUMIFS('N1.3_Project_Listing'!$R$16:$R$829,'N1.3_Project_Listing'!$B$16:$B$829,$B188,'N1.3_Project_Listing'!$D$16:$D$829,$B141,'N1.3_Project_Listing'!$J$16:$J$829,BN$16,'N1.3_Project_Listing'!$G$16:$G$829,BK$15)</f>
        <v>0</v>
      </c>
      <c r="BO188" s="67">
        <f>SUMIFS('N1.3_Project_Listing'!$R$16:$R$829,'N1.3_Project_Listing'!$B$16:$B$829,$B188,'N1.3_Project_Listing'!$D$16:$D$829,$B141,'N1.3_Project_Listing'!$J$16:$J$829,BO$16,'N1.3_Project_Listing'!$G$16:$G$829,BK$15)</f>
        <v>0</v>
      </c>
      <c r="BP188" s="67">
        <f>SUMIFS('N1.3_Project_Listing'!$R$16:$R$829,'N1.3_Project_Listing'!$B$16:$B$829,$B188,'N1.3_Project_Listing'!$D$16:$D$829,$B141,'N1.3_Project_Listing'!$J$16:$J$829,BP$16,'N1.3_Project_Listing'!$G$16:$G$829,BK$15)</f>
        <v>0</v>
      </c>
      <c r="BQ188" s="63">
        <f t="shared" si="247"/>
        <v>0</v>
      </c>
      <c r="BR188" s="116" t="s">
        <v>441</v>
      </c>
      <c r="BS188" s="67">
        <f>SUMIFS('N1.3_Project_Listing'!$P$16:$P$829,'N1.3_Project_Listing'!$B$16:$B$829,$B188,'N1.3_Project_Listing'!$D$16:$D$829,$B141,'N1.3_Project_Listing'!$J$16:$J$829,BS$16,'N1.3_Project_Listing'!$G$16:$G$829,BK$15)</f>
        <v>0</v>
      </c>
      <c r="BT188" s="67">
        <f>SUMIFS('N1.3_Project_Listing'!$P$16:$P$829,'N1.3_Project_Listing'!$B$16:$B$829,$B188,'N1.3_Project_Listing'!$D$16:$D$829,$B141,'N1.3_Project_Listing'!$J$16:$J$829,BT$16,'N1.3_Project_Listing'!$G$16:$G$829,BK$15)</f>
        <v>0</v>
      </c>
      <c r="BU188" s="67">
        <f>SUMIFS('N1.3_Project_Listing'!$P$16:$P$829,'N1.3_Project_Listing'!$B$16:$B$829,$B188,'N1.3_Project_Listing'!$D$16:$D$829,$B141,'N1.3_Project_Listing'!$J$16:$J$829,BU$16,'N1.3_Project_Listing'!$G$16:$G$829,BK$15)</f>
        <v>0</v>
      </c>
      <c r="BV188" s="67">
        <f>SUMIFS('N1.3_Project_Listing'!$P$16:$P$829,'N1.3_Project_Listing'!$B$16:$B$829,$B188,'N1.3_Project_Listing'!$D$16:$D$829,$B141,'N1.3_Project_Listing'!$J$16:$J$829,BV$16,'N1.3_Project_Listing'!$G$16:$G$829,BK$15)</f>
        <v>0</v>
      </c>
      <c r="BW188" s="67">
        <f>SUMIFS('N1.3_Project_Listing'!$P$16:$P$829,'N1.3_Project_Listing'!$B$16:$B$829,$B188,'N1.3_Project_Listing'!$D$16:$D$829,$B141,'N1.3_Project_Listing'!$J$16:$J$829,BW$16,'N1.3_Project_Listing'!$G$16:$G$829,BK$15)</f>
        <v>0</v>
      </c>
      <c r="BX188" s="63">
        <f t="shared" si="248"/>
        <v>0</v>
      </c>
    </row>
    <row r="189" spans="2:76" hidden="1">
      <c r="B189" s="132" t="str">
        <f t="shared" si="264"/>
        <v>No entry required</v>
      </c>
      <c r="C189" s="158" t="str">
        <f t="shared" si="264"/>
        <v>-</v>
      </c>
      <c r="D189" s="63">
        <f t="shared" si="250"/>
        <v>0</v>
      </c>
      <c r="E189" s="63">
        <f t="shared" si="251"/>
        <v>0</v>
      </c>
      <c r="F189" s="63">
        <f t="shared" si="252"/>
        <v>0</v>
      </c>
      <c r="G189" s="63">
        <f t="shared" si="253"/>
        <v>0</v>
      </c>
      <c r="H189" s="63">
        <f t="shared" si="254"/>
        <v>0</v>
      </c>
      <c r="I189" s="63">
        <f t="shared" si="239"/>
        <v>0</v>
      </c>
      <c r="J189" s="116" t="s">
        <v>441</v>
      </c>
      <c r="K189" s="63">
        <f t="shared" si="255"/>
        <v>0</v>
      </c>
      <c r="L189" s="63">
        <f t="shared" si="256"/>
        <v>0</v>
      </c>
      <c r="M189" s="63">
        <f t="shared" si="257"/>
        <v>0</v>
      </c>
      <c r="N189" s="63">
        <f t="shared" si="258"/>
        <v>0</v>
      </c>
      <c r="O189" s="63">
        <f t="shared" si="259"/>
        <v>0</v>
      </c>
      <c r="P189" s="63">
        <f t="shared" si="240"/>
        <v>0</v>
      </c>
      <c r="R189" s="158" t="str">
        <f t="shared" si="260"/>
        <v>-</v>
      </c>
      <c r="S189" s="67">
        <f>SUMIFS('N1.3_Project_Listing'!$R$16:$R$829,'N1.3_Project_Listing'!$B$16:$B$829,$B189,'N1.3_Project_Listing'!$D$16:$D$829,$B141,'N1.3_Project_Listing'!$J$16:$J$829,S$16,'N1.3_Project_Listing'!$G$16:$G$829,R$15)</f>
        <v>0</v>
      </c>
      <c r="T189" s="67">
        <f>SUMIFS('N1.3_Project_Listing'!$R$16:$R$829,'N1.3_Project_Listing'!$B$16:$B$829,$B189,'N1.3_Project_Listing'!$D$16:$D$829,$B141,'N1.3_Project_Listing'!$J$16:$J$829,T$16,'N1.3_Project_Listing'!$G$16:$G$829,R$15)</f>
        <v>0</v>
      </c>
      <c r="U189" s="67">
        <f>SUMIFS('N1.3_Project_Listing'!$R$16:$R$829,'N1.3_Project_Listing'!$B$16:$B$829,$B189,'N1.3_Project_Listing'!$D$16:$D$829,$B141,'N1.3_Project_Listing'!$J$16:$J$829,U$16,'N1.3_Project_Listing'!$G$16:$G$829,R$15)</f>
        <v>0</v>
      </c>
      <c r="V189" s="67">
        <f>SUMIFS('N1.3_Project_Listing'!$R$16:$R$829,'N1.3_Project_Listing'!$B$16:$B$829,$B189,'N1.3_Project_Listing'!$D$16:$D$829,$B141,'N1.3_Project_Listing'!$J$16:$J$829,V$16,'N1.3_Project_Listing'!$G$16:$G$829,R$15)</f>
        <v>0</v>
      </c>
      <c r="W189" s="67">
        <f>SUMIFS('N1.3_Project_Listing'!$R$16:$R$829,'N1.3_Project_Listing'!$B$16:$B$829,$B189,'N1.3_Project_Listing'!$D$16:$D$829,$B141,'N1.3_Project_Listing'!$J$16:$J$829,W$16,'N1.3_Project_Listing'!$G$16:$G$829,R$15)</f>
        <v>0</v>
      </c>
      <c r="X189" s="63">
        <f t="shared" si="241"/>
        <v>0</v>
      </c>
      <c r="Y189" s="116" t="s">
        <v>441</v>
      </c>
      <c r="Z189" s="67">
        <f>SUMIFS('N1.3_Project_Listing'!$P$16:$P$829,'N1.3_Project_Listing'!$B$16:$B$829,$B189,'N1.3_Project_Listing'!$D$16:$D$829,$B141,'N1.3_Project_Listing'!$J$16:$J$829,Z$16,'N1.3_Project_Listing'!$G$16:$G$829,R$15)</f>
        <v>0</v>
      </c>
      <c r="AA189" s="67">
        <f>SUMIFS('N1.3_Project_Listing'!$P$16:$P$829,'N1.3_Project_Listing'!$B$16:$B$829,$B189,'N1.3_Project_Listing'!$D$16:$D$829,$B141,'N1.3_Project_Listing'!$J$16:$J$829,AA$16,'N1.3_Project_Listing'!$G$16:$G$829,R$15)</f>
        <v>0</v>
      </c>
      <c r="AB189" s="67">
        <f>SUMIFS('N1.3_Project_Listing'!$P$16:$P$829,'N1.3_Project_Listing'!$B$16:$B$829,$B189,'N1.3_Project_Listing'!$D$16:$D$829,$B141,'N1.3_Project_Listing'!$J$16:$J$829,AB$16,'N1.3_Project_Listing'!$G$16:$G$829,R$15)</f>
        <v>0</v>
      </c>
      <c r="AC189" s="67">
        <f>SUMIFS('N1.3_Project_Listing'!$P$16:$P$829,'N1.3_Project_Listing'!$B$16:$B$829,$B189,'N1.3_Project_Listing'!$D$16:$D$829,$B141,'N1.3_Project_Listing'!$J$16:$J$829,AC$16,'N1.3_Project_Listing'!$G$16:$G$829,R$15)</f>
        <v>0</v>
      </c>
      <c r="AD189" s="67">
        <f>SUMIFS('N1.3_Project_Listing'!$P$16:$P$829,'N1.3_Project_Listing'!$B$16:$B$829,$B189,'N1.3_Project_Listing'!$D$16:$D$829,$B141,'N1.3_Project_Listing'!$J$16:$J$829,AD$16,'N1.3_Project_Listing'!$G$16:$G$829,R$15)</f>
        <v>0</v>
      </c>
      <c r="AE189" s="63">
        <f t="shared" si="242"/>
        <v>0</v>
      </c>
      <c r="AG189" s="158" t="str">
        <f t="shared" si="261"/>
        <v>-</v>
      </c>
      <c r="AH189" s="67">
        <f>SUMIFS('N1.3_Project_Listing'!$R$16:$R$829,'N1.3_Project_Listing'!$B$16:$B$829,$B189,'N1.3_Project_Listing'!$D$16:$D$829,$B141,'N1.3_Project_Listing'!$J$16:$J$829,AH$16,'N1.3_Project_Listing'!$G$16:$G$829,AG$15)</f>
        <v>0</v>
      </c>
      <c r="AI189" s="67">
        <f>SUMIFS('N1.3_Project_Listing'!$R$16:$R$829,'N1.3_Project_Listing'!$B$16:$B$829,$B189,'N1.3_Project_Listing'!$D$16:$D$829,$B141,'N1.3_Project_Listing'!$J$16:$J$829,AI$16,'N1.3_Project_Listing'!$G$16:$G$829,AG$15)</f>
        <v>0</v>
      </c>
      <c r="AJ189" s="67">
        <f>SUMIFS('N1.3_Project_Listing'!$R$16:$R$829,'N1.3_Project_Listing'!$B$16:$B$829,$B189,'N1.3_Project_Listing'!$D$16:$D$829,$B141,'N1.3_Project_Listing'!$J$16:$J$829,AJ$16,'N1.3_Project_Listing'!$G$16:$G$829,AG$15)</f>
        <v>0</v>
      </c>
      <c r="AK189" s="67">
        <f>SUMIFS('N1.3_Project_Listing'!$R$16:$R$829,'N1.3_Project_Listing'!$B$16:$B$829,$B189,'N1.3_Project_Listing'!$D$16:$D$829,$B141,'N1.3_Project_Listing'!$J$16:$J$829,AK$16,'N1.3_Project_Listing'!$G$16:$G$829,AG$15)</f>
        <v>0</v>
      </c>
      <c r="AL189" s="67">
        <f>SUMIFS('N1.3_Project_Listing'!$R$16:$R$829,'N1.3_Project_Listing'!$B$16:$B$829,$B189,'N1.3_Project_Listing'!$D$16:$D$829,$B141,'N1.3_Project_Listing'!$J$16:$J$829,AL$16,'N1.3_Project_Listing'!$G$16:$G$829,AG$15)</f>
        <v>0</v>
      </c>
      <c r="AM189" s="63">
        <f t="shared" si="243"/>
        <v>0</v>
      </c>
      <c r="AN189" s="116" t="s">
        <v>441</v>
      </c>
      <c r="AO189" s="67">
        <f>SUMIFS('N1.3_Project_Listing'!$P$16:$P$829,'N1.3_Project_Listing'!$B$16:$B$829,$B189,'N1.3_Project_Listing'!$D$16:$D$829,$B141,'N1.3_Project_Listing'!$J$16:$J$829,AO$16,'N1.3_Project_Listing'!$G$16:$G$829,AG$15)</f>
        <v>0</v>
      </c>
      <c r="AP189" s="67">
        <f>SUMIFS('N1.3_Project_Listing'!$P$16:$P$829,'N1.3_Project_Listing'!$B$16:$B$829,$B189,'N1.3_Project_Listing'!$D$16:$D$829,$B141,'N1.3_Project_Listing'!$J$16:$J$829,AP$16,'N1.3_Project_Listing'!$G$16:$G$829,AG$15)</f>
        <v>0</v>
      </c>
      <c r="AQ189" s="67">
        <f>SUMIFS('N1.3_Project_Listing'!$P$16:$P$829,'N1.3_Project_Listing'!$B$16:$B$829,$B189,'N1.3_Project_Listing'!$D$16:$D$829,$B141,'N1.3_Project_Listing'!$J$16:$J$829,AQ$16,'N1.3_Project_Listing'!$G$16:$G$829,AG$15)</f>
        <v>0</v>
      </c>
      <c r="AR189" s="67">
        <f>SUMIFS('N1.3_Project_Listing'!$P$16:$P$829,'N1.3_Project_Listing'!$B$16:$B$829,$B189,'N1.3_Project_Listing'!$D$16:$D$829,$B141,'N1.3_Project_Listing'!$J$16:$J$829,AR$16,'N1.3_Project_Listing'!$G$16:$G$829,AG$15)</f>
        <v>0</v>
      </c>
      <c r="AS189" s="67">
        <f>SUMIFS('N1.3_Project_Listing'!$P$16:$P$829,'N1.3_Project_Listing'!$B$16:$B$829,$B189,'N1.3_Project_Listing'!$D$16:$D$829,$B141,'N1.3_Project_Listing'!$J$16:$J$829,AS$16,'N1.3_Project_Listing'!$G$16:$G$829,AG$15)</f>
        <v>0</v>
      </c>
      <c r="AT189" s="63">
        <f t="shared" si="244"/>
        <v>0</v>
      </c>
      <c r="AV189" s="158" t="str">
        <f t="shared" si="262"/>
        <v>-</v>
      </c>
      <c r="AW189" s="67">
        <f>SUMIFS('N1.3_Project_Listing'!$R$16:$R$829,'N1.3_Project_Listing'!$B$16:$B$829,$B189,'N1.3_Project_Listing'!$D$16:$D$829,$B141,'N1.3_Project_Listing'!$J$16:$J$829,AW$16,'N1.3_Project_Listing'!$G$16:$G$829,AV$15)</f>
        <v>0</v>
      </c>
      <c r="AX189" s="67">
        <f>SUMIFS('N1.3_Project_Listing'!$R$16:$R$829,'N1.3_Project_Listing'!$B$16:$B$829,$B189,'N1.3_Project_Listing'!$D$16:$D$829,$B141,'N1.3_Project_Listing'!$J$16:$J$829,AX$16,'N1.3_Project_Listing'!$G$16:$G$829,AV$15)</f>
        <v>0</v>
      </c>
      <c r="AY189" s="67">
        <f>SUMIFS('N1.3_Project_Listing'!$R$16:$R$829,'N1.3_Project_Listing'!$B$16:$B$829,$B189,'N1.3_Project_Listing'!$D$16:$D$829,$B141,'N1.3_Project_Listing'!$J$16:$J$829,AY$16,'N1.3_Project_Listing'!$G$16:$G$829,AV$15)</f>
        <v>0</v>
      </c>
      <c r="AZ189" s="67">
        <f>SUMIFS('N1.3_Project_Listing'!$R$16:$R$829,'N1.3_Project_Listing'!$B$16:$B$829,$B189,'N1.3_Project_Listing'!$D$16:$D$829,$B141,'N1.3_Project_Listing'!$J$16:$J$829,AZ$16,'N1.3_Project_Listing'!$G$16:$G$829,AV$15)</f>
        <v>0</v>
      </c>
      <c r="BA189" s="67">
        <f>SUMIFS('N1.3_Project_Listing'!$R$16:$R$829,'N1.3_Project_Listing'!$B$16:$B$829,$B189,'N1.3_Project_Listing'!$D$16:$D$829,$B141,'N1.3_Project_Listing'!$J$16:$J$829,BA$16,'N1.3_Project_Listing'!$G$16:$G$829,AV$15)</f>
        <v>0</v>
      </c>
      <c r="BB189" s="63">
        <f t="shared" si="245"/>
        <v>0</v>
      </c>
      <c r="BC189" s="116" t="s">
        <v>441</v>
      </c>
      <c r="BD189" s="67">
        <f>SUMIFS('N1.3_Project_Listing'!$P$16:$P$829,'N1.3_Project_Listing'!$B$16:$B$829,$B189,'N1.3_Project_Listing'!$D$16:$D$829,$B141,'N1.3_Project_Listing'!$J$16:$J$829,BD$16,'N1.3_Project_Listing'!$G$16:$G$829,AV$15)</f>
        <v>0</v>
      </c>
      <c r="BE189" s="67">
        <f>SUMIFS('N1.3_Project_Listing'!$P$16:$P$829,'N1.3_Project_Listing'!$B$16:$B$829,$B189,'N1.3_Project_Listing'!$D$16:$D$829,$B141,'N1.3_Project_Listing'!$J$16:$J$829,BE$16,'N1.3_Project_Listing'!$G$16:$G$829,AV$15)</f>
        <v>0</v>
      </c>
      <c r="BF189" s="67">
        <f>SUMIFS('N1.3_Project_Listing'!$P$16:$P$829,'N1.3_Project_Listing'!$B$16:$B$829,$B189,'N1.3_Project_Listing'!$D$16:$D$829,$B141,'N1.3_Project_Listing'!$J$16:$J$829,BF$16,'N1.3_Project_Listing'!$G$16:$G$829,AV$15)</f>
        <v>0</v>
      </c>
      <c r="BG189" s="67">
        <f>SUMIFS('N1.3_Project_Listing'!$P$16:$P$829,'N1.3_Project_Listing'!$B$16:$B$829,$B189,'N1.3_Project_Listing'!$D$16:$D$829,$B141,'N1.3_Project_Listing'!$J$16:$J$829,BG$16,'N1.3_Project_Listing'!$G$16:$G$829,AV$15)</f>
        <v>0</v>
      </c>
      <c r="BH189" s="67">
        <f>SUMIFS('N1.3_Project_Listing'!$P$16:$P$829,'N1.3_Project_Listing'!$B$16:$B$829,$B189,'N1.3_Project_Listing'!$D$16:$D$829,$B141,'N1.3_Project_Listing'!$J$16:$J$829,BH$16,'N1.3_Project_Listing'!$G$16:$G$829,AV$15)</f>
        <v>0</v>
      </c>
      <c r="BI189" s="63">
        <f t="shared" si="246"/>
        <v>0</v>
      </c>
      <c r="BK189" s="158" t="str">
        <f t="shared" si="263"/>
        <v>-</v>
      </c>
      <c r="BL189" s="67">
        <f>SUMIFS('N1.3_Project_Listing'!$R$16:$R$829,'N1.3_Project_Listing'!$B$16:$B$829,$B189,'N1.3_Project_Listing'!$D$16:$D$829,$B141,'N1.3_Project_Listing'!$J$16:$J$829,BL$16,'N1.3_Project_Listing'!$G$16:$G$829,BK$15)</f>
        <v>0</v>
      </c>
      <c r="BM189" s="67">
        <f>SUMIFS('N1.3_Project_Listing'!$R$16:$R$829,'N1.3_Project_Listing'!$B$16:$B$829,$B189,'N1.3_Project_Listing'!$D$16:$D$829,$B141,'N1.3_Project_Listing'!$J$16:$J$829,BM$16,'N1.3_Project_Listing'!$G$16:$G$829,BK$15)</f>
        <v>0</v>
      </c>
      <c r="BN189" s="67">
        <f>SUMIFS('N1.3_Project_Listing'!$R$16:$R$829,'N1.3_Project_Listing'!$B$16:$B$829,$B189,'N1.3_Project_Listing'!$D$16:$D$829,$B141,'N1.3_Project_Listing'!$J$16:$J$829,BN$16,'N1.3_Project_Listing'!$G$16:$G$829,BK$15)</f>
        <v>0</v>
      </c>
      <c r="BO189" s="67">
        <f>SUMIFS('N1.3_Project_Listing'!$R$16:$R$829,'N1.3_Project_Listing'!$B$16:$B$829,$B189,'N1.3_Project_Listing'!$D$16:$D$829,$B141,'N1.3_Project_Listing'!$J$16:$J$829,BO$16,'N1.3_Project_Listing'!$G$16:$G$829,BK$15)</f>
        <v>0</v>
      </c>
      <c r="BP189" s="67">
        <f>SUMIFS('N1.3_Project_Listing'!$R$16:$R$829,'N1.3_Project_Listing'!$B$16:$B$829,$B189,'N1.3_Project_Listing'!$D$16:$D$829,$B141,'N1.3_Project_Listing'!$J$16:$J$829,BP$16,'N1.3_Project_Listing'!$G$16:$G$829,BK$15)</f>
        <v>0</v>
      </c>
      <c r="BQ189" s="63">
        <f t="shared" si="247"/>
        <v>0</v>
      </c>
      <c r="BR189" s="116" t="s">
        <v>441</v>
      </c>
      <c r="BS189" s="67">
        <f>SUMIFS('N1.3_Project_Listing'!$P$16:$P$829,'N1.3_Project_Listing'!$B$16:$B$829,$B189,'N1.3_Project_Listing'!$D$16:$D$829,$B141,'N1.3_Project_Listing'!$J$16:$J$829,BS$16,'N1.3_Project_Listing'!$G$16:$G$829,BK$15)</f>
        <v>0</v>
      </c>
      <c r="BT189" s="67">
        <f>SUMIFS('N1.3_Project_Listing'!$P$16:$P$829,'N1.3_Project_Listing'!$B$16:$B$829,$B189,'N1.3_Project_Listing'!$D$16:$D$829,$B141,'N1.3_Project_Listing'!$J$16:$J$829,BT$16,'N1.3_Project_Listing'!$G$16:$G$829,BK$15)</f>
        <v>0</v>
      </c>
      <c r="BU189" s="67">
        <f>SUMIFS('N1.3_Project_Listing'!$P$16:$P$829,'N1.3_Project_Listing'!$B$16:$B$829,$B189,'N1.3_Project_Listing'!$D$16:$D$829,$B141,'N1.3_Project_Listing'!$J$16:$J$829,BU$16,'N1.3_Project_Listing'!$G$16:$G$829,BK$15)</f>
        <v>0</v>
      </c>
      <c r="BV189" s="67">
        <f>SUMIFS('N1.3_Project_Listing'!$P$16:$P$829,'N1.3_Project_Listing'!$B$16:$B$829,$B189,'N1.3_Project_Listing'!$D$16:$D$829,$B141,'N1.3_Project_Listing'!$J$16:$J$829,BV$16,'N1.3_Project_Listing'!$G$16:$G$829,BK$15)</f>
        <v>0</v>
      </c>
      <c r="BW189" s="67">
        <f>SUMIFS('N1.3_Project_Listing'!$P$16:$P$829,'N1.3_Project_Listing'!$B$16:$B$829,$B189,'N1.3_Project_Listing'!$D$16:$D$829,$B141,'N1.3_Project_Listing'!$J$16:$J$829,BW$16,'N1.3_Project_Listing'!$G$16:$G$829,BK$15)</f>
        <v>0</v>
      </c>
      <c r="BX189" s="63">
        <f t="shared" si="248"/>
        <v>0</v>
      </c>
    </row>
    <row r="190" spans="2:76" hidden="1">
      <c r="B190" s="132" t="str">
        <f t="shared" si="264"/>
        <v>No entry required</v>
      </c>
      <c r="C190" s="158" t="str">
        <f t="shared" si="264"/>
        <v>-</v>
      </c>
      <c r="D190" s="63">
        <f t="shared" si="250"/>
        <v>0</v>
      </c>
      <c r="E190" s="63">
        <f t="shared" si="251"/>
        <v>0</v>
      </c>
      <c r="F190" s="63">
        <f t="shared" si="252"/>
        <v>0</v>
      </c>
      <c r="G190" s="63">
        <f t="shared" si="253"/>
        <v>0</v>
      </c>
      <c r="H190" s="63">
        <f t="shared" si="254"/>
        <v>0</v>
      </c>
      <c r="I190" s="63">
        <f t="shared" si="239"/>
        <v>0</v>
      </c>
      <c r="J190" s="116" t="s">
        <v>441</v>
      </c>
      <c r="K190" s="63">
        <f t="shared" si="255"/>
        <v>0</v>
      </c>
      <c r="L190" s="63">
        <f t="shared" si="256"/>
        <v>0</v>
      </c>
      <c r="M190" s="63">
        <f t="shared" si="257"/>
        <v>0</v>
      </c>
      <c r="N190" s="63">
        <f t="shared" si="258"/>
        <v>0</v>
      </c>
      <c r="O190" s="63">
        <f t="shared" si="259"/>
        <v>0</v>
      </c>
      <c r="P190" s="63">
        <f t="shared" si="240"/>
        <v>0</v>
      </c>
      <c r="R190" s="158" t="str">
        <f t="shared" si="260"/>
        <v>-</v>
      </c>
      <c r="S190" s="67">
        <f>SUMIFS('N1.3_Project_Listing'!$R$16:$R$829,'N1.3_Project_Listing'!$B$16:$B$829,$B190,'N1.3_Project_Listing'!$D$16:$D$829,$B141,'N1.3_Project_Listing'!$J$16:$J$829,S$16,'N1.3_Project_Listing'!$G$16:$G$829,R$15)</f>
        <v>0</v>
      </c>
      <c r="T190" s="67">
        <f>SUMIFS('N1.3_Project_Listing'!$R$16:$R$829,'N1.3_Project_Listing'!$B$16:$B$829,$B190,'N1.3_Project_Listing'!$D$16:$D$829,$B141,'N1.3_Project_Listing'!$J$16:$J$829,T$16,'N1.3_Project_Listing'!$G$16:$G$829,R$15)</f>
        <v>0</v>
      </c>
      <c r="U190" s="67">
        <f>SUMIFS('N1.3_Project_Listing'!$R$16:$R$829,'N1.3_Project_Listing'!$B$16:$B$829,$B190,'N1.3_Project_Listing'!$D$16:$D$829,$B141,'N1.3_Project_Listing'!$J$16:$J$829,U$16,'N1.3_Project_Listing'!$G$16:$G$829,R$15)</f>
        <v>0</v>
      </c>
      <c r="V190" s="67">
        <f>SUMIFS('N1.3_Project_Listing'!$R$16:$R$829,'N1.3_Project_Listing'!$B$16:$B$829,$B190,'N1.3_Project_Listing'!$D$16:$D$829,$B141,'N1.3_Project_Listing'!$J$16:$J$829,V$16,'N1.3_Project_Listing'!$G$16:$G$829,R$15)</f>
        <v>0</v>
      </c>
      <c r="W190" s="67">
        <f>SUMIFS('N1.3_Project_Listing'!$R$16:$R$829,'N1.3_Project_Listing'!$B$16:$B$829,$B190,'N1.3_Project_Listing'!$D$16:$D$829,$B141,'N1.3_Project_Listing'!$J$16:$J$829,W$16,'N1.3_Project_Listing'!$G$16:$G$829,R$15)</f>
        <v>0</v>
      </c>
      <c r="X190" s="63">
        <f t="shared" si="241"/>
        <v>0</v>
      </c>
      <c r="Y190" s="116" t="s">
        <v>441</v>
      </c>
      <c r="Z190" s="67">
        <f>SUMIFS('N1.3_Project_Listing'!$P$16:$P$829,'N1.3_Project_Listing'!$B$16:$B$829,$B190,'N1.3_Project_Listing'!$D$16:$D$829,$B141,'N1.3_Project_Listing'!$J$16:$J$829,Z$16,'N1.3_Project_Listing'!$G$16:$G$829,R$15)</f>
        <v>0</v>
      </c>
      <c r="AA190" s="67">
        <f>SUMIFS('N1.3_Project_Listing'!$P$16:$P$829,'N1.3_Project_Listing'!$B$16:$B$829,$B190,'N1.3_Project_Listing'!$D$16:$D$829,$B141,'N1.3_Project_Listing'!$J$16:$J$829,AA$16,'N1.3_Project_Listing'!$G$16:$G$829,R$15)</f>
        <v>0</v>
      </c>
      <c r="AB190" s="67">
        <f>SUMIFS('N1.3_Project_Listing'!$P$16:$P$829,'N1.3_Project_Listing'!$B$16:$B$829,$B190,'N1.3_Project_Listing'!$D$16:$D$829,$B141,'N1.3_Project_Listing'!$J$16:$J$829,AB$16,'N1.3_Project_Listing'!$G$16:$G$829,R$15)</f>
        <v>0</v>
      </c>
      <c r="AC190" s="67">
        <f>SUMIFS('N1.3_Project_Listing'!$P$16:$P$829,'N1.3_Project_Listing'!$B$16:$B$829,$B190,'N1.3_Project_Listing'!$D$16:$D$829,$B141,'N1.3_Project_Listing'!$J$16:$J$829,AC$16,'N1.3_Project_Listing'!$G$16:$G$829,R$15)</f>
        <v>0</v>
      </c>
      <c r="AD190" s="67">
        <f>SUMIFS('N1.3_Project_Listing'!$P$16:$P$829,'N1.3_Project_Listing'!$B$16:$B$829,$B190,'N1.3_Project_Listing'!$D$16:$D$829,$B141,'N1.3_Project_Listing'!$J$16:$J$829,AD$16,'N1.3_Project_Listing'!$G$16:$G$829,R$15)</f>
        <v>0</v>
      </c>
      <c r="AE190" s="63">
        <f t="shared" si="242"/>
        <v>0</v>
      </c>
      <c r="AG190" s="158" t="str">
        <f t="shared" si="261"/>
        <v>-</v>
      </c>
      <c r="AH190" s="67">
        <f>SUMIFS('N1.3_Project_Listing'!$R$16:$R$829,'N1.3_Project_Listing'!$B$16:$B$829,$B190,'N1.3_Project_Listing'!$D$16:$D$829,$B141,'N1.3_Project_Listing'!$J$16:$J$829,AH$16,'N1.3_Project_Listing'!$G$16:$G$829,AG$15)</f>
        <v>0</v>
      </c>
      <c r="AI190" s="67">
        <f>SUMIFS('N1.3_Project_Listing'!$R$16:$R$829,'N1.3_Project_Listing'!$B$16:$B$829,$B190,'N1.3_Project_Listing'!$D$16:$D$829,$B141,'N1.3_Project_Listing'!$J$16:$J$829,AI$16,'N1.3_Project_Listing'!$G$16:$G$829,AG$15)</f>
        <v>0</v>
      </c>
      <c r="AJ190" s="67">
        <f>SUMIFS('N1.3_Project_Listing'!$R$16:$R$829,'N1.3_Project_Listing'!$B$16:$B$829,$B190,'N1.3_Project_Listing'!$D$16:$D$829,$B141,'N1.3_Project_Listing'!$J$16:$J$829,AJ$16,'N1.3_Project_Listing'!$G$16:$G$829,AG$15)</f>
        <v>0</v>
      </c>
      <c r="AK190" s="67">
        <f>SUMIFS('N1.3_Project_Listing'!$R$16:$R$829,'N1.3_Project_Listing'!$B$16:$B$829,$B190,'N1.3_Project_Listing'!$D$16:$D$829,$B141,'N1.3_Project_Listing'!$J$16:$J$829,AK$16,'N1.3_Project_Listing'!$G$16:$G$829,AG$15)</f>
        <v>0</v>
      </c>
      <c r="AL190" s="67">
        <f>SUMIFS('N1.3_Project_Listing'!$R$16:$R$829,'N1.3_Project_Listing'!$B$16:$B$829,$B190,'N1.3_Project_Listing'!$D$16:$D$829,$B141,'N1.3_Project_Listing'!$J$16:$J$829,AL$16,'N1.3_Project_Listing'!$G$16:$G$829,AG$15)</f>
        <v>0</v>
      </c>
      <c r="AM190" s="63">
        <f t="shared" si="243"/>
        <v>0</v>
      </c>
      <c r="AN190" s="116" t="s">
        <v>441</v>
      </c>
      <c r="AO190" s="67">
        <f>SUMIFS('N1.3_Project_Listing'!$P$16:$P$829,'N1.3_Project_Listing'!$B$16:$B$829,$B190,'N1.3_Project_Listing'!$D$16:$D$829,$B141,'N1.3_Project_Listing'!$J$16:$J$829,AO$16,'N1.3_Project_Listing'!$G$16:$G$829,AG$15)</f>
        <v>0</v>
      </c>
      <c r="AP190" s="67">
        <f>SUMIFS('N1.3_Project_Listing'!$P$16:$P$829,'N1.3_Project_Listing'!$B$16:$B$829,$B190,'N1.3_Project_Listing'!$D$16:$D$829,$B141,'N1.3_Project_Listing'!$J$16:$J$829,AP$16,'N1.3_Project_Listing'!$G$16:$G$829,AG$15)</f>
        <v>0</v>
      </c>
      <c r="AQ190" s="67">
        <f>SUMIFS('N1.3_Project_Listing'!$P$16:$P$829,'N1.3_Project_Listing'!$B$16:$B$829,$B190,'N1.3_Project_Listing'!$D$16:$D$829,$B141,'N1.3_Project_Listing'!$J$16:$J$829,AQ$16,'N1.3_Project_Listing'!$G$16:$G$829,AG$15)</f>
        <v>0</v>
      </c>
      <c r="AR190" s="67">
        <f>SUMIFS('N1.3_Project_Listing'!$P$16:$P$829,'N1.3_Project_Listing'!$B$16:$B$829,$B190,'N1.3_Project_Listing'!$D$16:$D$829,$B141,'N1.3_Project_Listing'!$J$16:$J$829,AR$16,'N1.3_Project_Listing'!$G$16:$G$829,AG$15)</f>
        <v>0</v>
      </c>
      <c r="AS190" s="67">
        <f>SUMIFS('N1.3_Project_Listing'!$P$16:$P$829,'N1.3_Project_Listing'!$B$16:$B$829,$B190,'N1.3_Project_Listing'!$D$16:$D$829,$B141,'N1.3_Project_Listing'!$J$16:$J$829,AS$16,'N1.3_Project_Listing'!$G$16:$G$829,AG$15)</f>
        <v>0</v>
      </c>
      <c r="AT190" s="63">
        <f t="shared" si="244"/>
        <v>0</v>
      </c>
      <c r="AV190" s="158" t="str">
        <f t="shared" si="262"/>
        <v>-</v>
      </c>
      <c r="AW190" s="67">
        <f>SUMIFS('N1.3_Project_Listing'!$R$16:$R$829,'N1.3_Project_Listing'!$B$16:$B$829,$B190,'N1.3_Project_Listing'!$D$16:$D$829,$B141,'N1.3_Project_Listing'!$J$16:$J$829,AW$16,'N1.3_Project_Listing'!$G$16:$G$829,AV$15)</f>
        <v>0</v>
      </c>
      <c r="AX190" s="67">
        <f>SUMIFS('N1.3_Project_Listing'!$R$16:$R$829,'N1.3_Project_Listing'!$B$16:$B$829,$B190,'N1.3_Project_Listing'!$D$16:$D$829,$B141,'N1.3_Project_Listing'!$J$16:$J$829,AX$16,'N1.3_Project_Listing'!$G$16:$G$829,AV$15)</f>
        <v>0</v>
      </c>
      <c r="AY190" s="67">
        <f>SUMIFS('N1.3_Project_Listing'!$R$16:$R$829,'N1.3_Project_Listing'!$B$16:$B$829,$B190,'N1.3_Project_Listing'!$D$16:$D$829,$B141,'N1.3_Project_Listing'!$J$16:$J$829,AY$16,'N1.3_Project_Listing'!$G$16:$G$829,AV$15)</f>
        <v>0</v>
      </c>
      <c r="AZ190" s="67">
        <f>SUMIFS('N1.3_Project_Listing'!$R$16:$R$829,'N1.3_Project_Listing'!$B$16:$B$829,$B190,'N1.3_Project_Listing'!$D$16:$D$829,$B141,'N1.3_Project_Listing'!$J$16:$J$829,AZ$16,'N1.3_Project_Listing'!$G$16:$G$829,AV$15)</f>
        <v>0</v>
      </c>
      <c r="BA190" s="67">
        <f>SUMIFS('N1.3_Project_Listing'!$R$16:$R$829,'N1.3_Project_Listing'!$B$16:$B$829,$B190,'N1.3_Project_Listing'!$D$16:$D$829,$B141,'N1.3_Project_Listing'!$J$16:$J$829,BA$16,'N1.3_Project_Listing'!$G$16:$G$829,AV$15)</f>
        <v>0</v>
      </c>
      <c r="BB190" s="63">
        <f t="shared" si="245"/>
        <v>0</v>
      </c>
      <c r="BC190" s="116" t="s">
        <v>441</v>
      </c>
      <c r="BD190" s="67">
        <f>SUMIFS('N1.3_Project_Listing'!$P$16:$P$829,'N1.3_Project_Listing'!$B$16:$B$829,$B190,'N1.3_Project_Listing'!$D$16:$D$829,$B141,'N1.3_Project_Listing'!$J$16:$J$829,BD$16,'N1.3_Project_Listing'!$G$16:$G$829,AV$15)</f>
        <v>0</v>
      </c>
      <c r="BE190" s="67">
        <f>SUMIFS('N1.3_Project_Listing'!$P$16:$P$829,'N1.3_Project_Listing'!$B$16:$B$829,$B190,'N1.3_Project_Listing'!$D$16:$D$829,$B141,'N1.3_Project_Listing'!$J$16:$J$829,BE$16,'N1.3_Project_Listing'!$G$16:$G$829,AV$15)</f>
        <v>0</v>
      </c>
      <c r="BF190" s="67">
        <f>SUMIFS('N1.3_Project_Listing'!$P$16:$P$829,'N1.3_Project_Listing'!$B$16:$B$829,$B190,'N1.3_Project_Listing'!$D$16:$D$829,$B141,'N1.3_Project_Listing'!$J$16:$J$829,BF$16,'N1.3_Project_Listing'!$G$16:$G$829,AV$15)</f>
        <v>0</v>
      </c>
      <c r="BG190" s="67">
        <f>SUMIFS('N1.3_Project_Listing'!$P$16:$P$829,'N1.3_Project_Listing'!$B$16:$B$829,$B190,'N1.3_Project_Listing'!$D$16:$D$829,$B141,'N1.3_Project_Listing'!$J$16:$J$829,BG$16,'N1.3_Project_Listing'!$G$16:$G$829,AV$15)</f>
        <v>0</v>
      </c>
      <c r="BH190" s="67">
        <f>SUMIFS('N1.3_Project_Listing'!$P$16:$P$829,'N1.3_Project_Listing'!$B$16:$B$829,$B190,'N1.3_Project_Listing'!$D$16:$D$829,$B141,'N1.3_Project_Listing'!$J$16:$J$829,BH$16,'N1.3_Project_Listing'!$G$16:$G$829,AV$15)</f>
        <v>0</v>
      </c>
      <c r="BI190" s="63">
        <f t="shared" si="246"/>
        <v>0</v>
      </c>
      <c r="BK190" s="158" t="str">
        <f t="shared" si="263"/>
        <v>-</v>
      </c>
      <c r="BL190" s="67">
        <f>SUMIFS('N1.3_Project_Listing'!$R$16:$R$829,'N1.3_Project_Listing'!$B$16:$B$829,$B190,'N1.3_Project_Listing'!$D$16:$D$829,$B141,'N1.3_Project_Listing'!$J$16:$J$829,BL$16,'N1.3_Project_Listing'!$G$16:$G$829,BK$15)</f>
        <v>0</v>
      </c>
      <c r="BM190" s="67">
        <f>SUMIFS('N1.3_Project_Listing'!$R$16:$R$829,'N1.3_Project_Listing'!$B$16:$B$829,$B190,'N1.3_Project_Listing'!$D$16:$D$829,$B141,'N1.3_Project_Listing'!$J$16:$J$829,BM$16,'N1.3_Project_Listing'!$G$16:$G$829,BK$15)</f>
        <v>0</v>
      </c>
      <c r="BN190" s="67">
        <f>SUMIFS('N1.3_Project_Listing'!$R$16:$R$829,'N1.3_Project_Listing'!$B$16:$B$829,$B190,'N1.3_Project_Listing'!$D$16:$D$829,$B141,'N1.3_Project_Listing'!$J$16:$J$829,BN$16,'N1.3_Project_Listing'!$G$16:$G$829,BK$15)</f>
        <v>0</v>
      </c>
      <c r="BO190" s="67">
        <f>SUMIFS('N1.3_Project_Listing'!$R$16:$R$829,'N1.3_Project_Listing'!$B$16:$B$829,$B190,'N1.3_Project_Listing'!$D$16:$D$829,$B141,'N1.3_Project_Listing'!$J$16:$J$829,BO$16,'N1.3_Project_Listing'!$G$16:$G$829,BK$15)</f>
        <v>0</v>
      </c>
      <c r="BP190" s="67">
        <f>SUMIFS('N1.3_Project_Listing'!$R$16:$R$829,'N1.3_Project_Listing'!$B$16:$B$829,$B190,'N1.3_Project_Listing'!$D$16:$D$829,$B141,'N1.3_Project_Listing'!$J$16:$J$829,BP$16,'N1.3_Project_Listing'!$G$16:$G$829,BK$15)</f>
        <v>0</v>
      </c>
      <c r="BQ190" s="63">
        <f t="shared" si="247"/>
        <v>0</v>
      </c>
      <c r="BR190" s="116" t="s">
        <v>441</v>
      </c>
      <c r="BS190" s="67">
        <f>SUMIFS('N1.3_Project_Listing'!$P$16:$P$829,'N1.3_Project_Listing'!$B$16:$B$829,$B190,'N1.3_Project_Listing'!$D$16:$D$829,$B141,'N1.3_Project_Listing'!$J$16:$J$829,BS$16,'N1.3_Project_Listing'!$G$16:$G$829,BK$15)</f>
        <v>0</v>
      </c>
      <c r="BT190" s="67">
        <f>SUMIFS('N1.3_Project_Listing'!$P$16:$P$829,'N1.3_Project_Listing'!$B$16:$B$829,$B190,'N1.3_Project_Listing'!$D$16:$D$829,$B141,'N1.3_Project_Listing'!$J$16:$J$829,BT$16,'N1.3_Project_Listing'!$G$16:$G$829,BK$15)</f>
        <v>0</v>
      </c>
      <c r="BU190" s="67">
        <f>SUMIFS('N1.3_Project_Listing'!$P$16:$P$829,'N1.3_Project_Listing'!$B$16:$B$829,$B190,'N1.3_Project_Listing'!$D$16:$D$829,$B141,'N1.3_Project_Listing'!$J$16:$J$829,BU$16,'N1.3_Project_Listing'!$G$16:$G$829,BK$15)</f>
        <v>0</v>
      </c>
      <c r="BV190" s="67">
        <f>SUMIFS('N1.3_Project_Listing'!$P$16:$P$829,'N1.3_Project_Listing'!$B$16:$B$829,$B190,'N1.3_Project_Listing'!$D$16:$D$829,$B141,'N1.3_Project_Listing'!$J$16:$J$829,BV$16,'N1.3_Project_Listing'!$G$16:$G$829,BK$15)</f>
        <v>0</v>
      </c>
      <c r="BW190" s="67">
        <f>SUMIFS('N1.3_Project_Listing'!$P$16:$P$829,'N1.3_Project_Listing'!$B$16:$B$829,$B190,'N1.3_Project_Listing'!$D$16:$D$829,$B141,'N1.3_Project_Listing'!$J$16:$J$829,BW$16,'N1.3_Project_Listing'!$G$16:$G$829,BK$15)</f>
        <v>0</v>
      </c>
      <c r="BX190" s="63">
        <f t="shared" si="248"/>
        <v>0</v>
      </c>
    </row>
    <row r="191" spans="2:76" hidden="1">
      <c r="B191" s="132" t="str">
        <f t="shared" si="264"/>
        <v>No entry required</v>
      </c>
      <c r="C191" s="158" t="str">
        <f t="shared" si="264"/>
        <v>-</v>
      </c>
      <c r="D191" s="63">
        <f t="shared" si="250"/>
        <v>0</v>
      </c>
      <c r="E191" s="63">
        <f t="shared" si="251"/>
        <v>0</v>
      </c>
      <c r="F191" s="63">
        <f t="shared" si="252"/>
        <v>0</v>
      </c>
      <c r="G191" s="63">
        <f t="shared" si="253"/>
        <v>0</v>
      </c>
      <c r="H191" s="63">
        <f t="shared" si="254"/>
        <v>0</v>
      </c>
      <c r="I191" s="63">
        <f t="shared" si="239"/>
        <v>0</v>
      </c>
      <c r="J191" s="116" t="s">
        <v>441</v>
      </c>
      <c r="K191" s="63">
        <f t="shared" si="255"/>
        <v>0</v>
      </c>
      <c r="L191" s="63">
        <f t="shared" si="256"/>
        <v>0</v>
      </c>
      <c r="M191" s="63">
        <f t="shared" si="257"/>
        <v>0</v>
      </c>
      <c r="N191" s="63">
        <f t="shared" si="258"/>
        <v>0</v>
      </c>
      <c r="O191" s="63">
        <f t="shared" si="259"/>
        <v>0</v>
      </c>
      <c r="P191" s="63">
        <f t="shared" si="240"/>
        <v>0</v>
      </c>
      <c r="R191" s="158" t="str">
        <f t="shared" si="260"/>
        <v>-</v>
      </c>
      <c r="S191" s="67">
        <f>SUMIFS('N1.3_Project_Listing'!$R$16:$R$829,'N1.3_Project_Listing'!$B$16:$B$829,$B191,'N1.3_Project_Listing'!$D$16:$D$829,$B141,'N1.3_Project_Listing'!$J$16:$J$829,S$16,'N1.3_Project_Listing'!$G$16:$G$829,R$15)</f>
        <v>0</v>
      </c>
      <c r="T191" s="67">
        <f>SUMIFS('N1.3_Project_Listing'!$R$16:$R$829,'N1.3_Project_Listing'!$B$16:$B$829,$B191,'N1.3_Project_Listing'!$D$16:$D$829,$B141,'N1.3_Project_Listing'!$J$16:$J$829,T$16,'N1.3_Project_Listing'!$G$16:$G$829,R$15)</f>
        <v>0</v>
      </c>
      <c r="U191" s="67">
        <f>SUMIFS('N1.3_Project_Listing'!$R$16:$R$829,'N1.3_Project_Listing'!$B$16:$B$829,$B191,'N1.3_Project_Listing'!$D$16:$D$829,$B141,'N1.3_Project_Listing'!$J$16:$J$829,U$16,'N1.3_Project_Listing'!$G$16:$G$829,R$15)</f>
        <v>0</v>
      </c>
      <c r="V191" s="67">
        <f>SUMIFS('N1.3_Project_Listing'!$R$16:$R$829,'N1.3_Project_Listing'!$B$16:$B$829,$B191,'N1.3_Project_Listing'!$D$16:$D$829,$B141,'N1.3_Project_Listing'!$J$16:$J$829,V$16,'N1.3_Project_Listing'!$G$16:$G$829,R$15)</f>
        <v>0</v>
      </c>
      <c r="W191" s="67">
        <f>SUMIFS('N1.3_Project_Listing'!$R$16:$R$829,'N1.3_Project_Listing'!$B$16:$B$829,$B191,'N1.3_Project_Listing'!$D$16:$D$829,$B141,'N1.3_Project_Listing'!$J$16:$J$829,W$16,'N1.3_Project_Listing'!$G$16:$G$829,R$15)</f>
        <v>0</v>
      </c>
      <c r="X191" s="63">
        <f t="shared" si="241"/>
        <v>0</v>
      </c>
      <c r="Y191" s="116" t="s">
        <v>441</v>
      </c>
      <c r="Z191" s="67">
        <f>SUMIFS('N1.3_Project_Listing'!$P$16:$P$829,'N1.3_Project_Listing'!$B$16:$B$829,$B191,'N1.3_Project_Listing'!$D$16:$D$829,$B141,'N1.3_Project_Listing'!$J$16:$J$829,Z$16,'N1.3_Project_Listing'!$G$16:$G$829,R$15)</f>
        <v>0</v>
      </c>
      <c r="AA191" s="67">
        <f>SUMIFS('N1.3_Project_Listing'!$P$16:$P$829,'N1.3_Project_Listing'!$B$16:$B$829,$B191,'N1.3_Project_Listing'!$D$16:$D$829,$B141,'N1.3_Project_Listing'!$J$16:$J$829,AA$16,'N1.3_Project_Listing'!$G$16:$G$829,R$15)</f>
        <v>0</v>
      </c>
      <c r="AB191" s="67">
        <f>SUMIFS('N1.3_Project_Listing'!$P$16:$P$829,'N1.3_Project_Listing'!$B$16:$B$829,$B191,'N1.3_Project_Listing'!$D$16:$D$829,$B141,'N1.3_Project_Listing'!$J$16:$J$829,AB$16,'N1.3_Project_Listing'!$G$16:$G$829,R$15)</f>
        <v>0</v>
      </c>
      <c r="AC191" s="67">
        <f>SUMIFS('N1.3_Project_Listing'!$P$16:$P$829,'N1.3_Project_Listing'!$B$16:$B$829,$B191,'N1.3_Project_Listing'!$D$16:$D$829,$B141,'N1.3_Project_Listing'!$J$16:$J$829,AC$16,'N1.3_Project_Listing'!$G$16:$G$829,R$15)</f>
        <v>0</v>
      </c>
      <c r="AD191" s="67">
        <f>SUMIFS('N1.3_Project_Listing'!$P$16:$P$829,'N1.3_Project_Listing'!$B$16:$B$829,$B191,'N1.3_Project_Listing'!$D$16:$D$829,$B141,'N1.3_Project_Listing'!$J$16:$J$829,AD$16,'N1.3_Project_Listing'!$G$16:$G$829,R$15)</f>
        <v>0</v>
      </c>
      <c r="AE191" s="63">
        <f t="shared" si="242"/>
        <v>0</v>
      </c>
      <c r="AG191" s="158" t="str">
        <f t="shared" si="261"/>
        <v>-</v>
      </c>
      <c r="AH191" s="67">
        <f>SUMIFS('N1.3_Project_Listing'!$R$16:$R$829,'N1.3_Project_Listing'!$B$16:$B$829,$B191,'N1.3_Project_Listing'!$D$16:$D$829,$B141,'N1.3_Project_Listing'!$J$16:$J$829,AH$16,'N1.3_Project_Listing'!$G$16:$G$829,AG$15)</f>
        <v>0</v>
      </c>
      <c r="AI191" s="67">
        <f>SUMIFS('N1.3_Project_Listing'!$R$16:$R$829,'N1.3_Project_Listing'!$B$16:$B$829,$B191,'N1.3_Project_Listing'!$D$16:$D$829,$B141,'N1.3_Project_Listing'!$J$16:$J$829,AI$16,'N1.3_Project_Listing'!$G$16:$G$829,AG$15)</f>
        <v>0</v>
      </c>
      <c r="AJ191" s="67">
        <f>SUMIFS('N1.3_Project_Listing'!$R$16:$R$829,'N1.3_Project_Listing'!$B$16:$B$829,$B191,'N1.3_Project_Listing'!$D$16:$D$829,$B141,'N1.3_Project_Listing'!$J$16:$J$829,AJ$16,'N1.3_Project_Listing'!$G$16:$G$829,AG$15)</f>
        <v>0</v>
      </c>
      <c r="AK191" s="67">
        <f>SUMIFS('N1.3_Project_Listing'!$R$16:$R$829,'N1.3_Project_Listing'!$B$16:$B$829,$B191,'N1.3_Project_Listing'!$D$16:$D$829,$B141,'N1.3_Project_Listing'!$J$16:$J$829,AK$16,'N1.3_Project_Listing'!$G$16:$G$829,AG$15)</f>
        <v>0</v>
      </c>
      <c r="AL191" s="67">
        <f>SUMIFS('N1.3_Project_Listing'!$R$16:$R$829,'N1.3_Project_Listing'!$B$16:$B$829,$B191,'N1.3_Project_Listing'!$D$16:$D$829,$B141,'N1.3_Project_Listing'!$J$16:$J$829,AL$16,'N1.3_Project_Listing'!$G$16:$G$829,AG$15)</f>
        <v>0</v>
      </c>
      <c r="AM191" s="63">
        <f t="shared" si="243"/>
        <v>0</v>
      </c>
      <c r="AN191" s="116" t="s">
        <v>441</v>
      </c>
      <c r="AO191" s="67">
        <f>SUMIFS('N1.3_Project_Listing'!$P$16:$P$829,'N1.3_Project_Listing'!$B$16:$B$829,$B191,'N1.3_Project_Listing'!$D$16:$D$829,$B141,'N1.3_Project_Listing'!$J$16:$J$829,AO$16,'N1.3_Project_Listing'!$G$16:$G$829,AG$15)</f>
        <v>0</v>
      </c>
      <c r="AP191" s="67">
        <f>SUMIFS('N1.3_Project_Listing'!$P$16:$P$829,'N1.3_Project_Listing'!$B$16:$B$829,$B191,'N1.3_Project_Listing'!$D$16:$D$829,$B141,'N1.3_Project_Listing'!$J$16:$J$829,AP$16,'N1.3_Project_Listing'!$G$16:$G$829,AG$15)</f>
        <v>0</v>
      </c>
      <c r="AQ191" s="67">
        <f>SUMIFS('N1.3_Project_Listing'!$P$16:$P$829,'N1.3_Project_Listing'!$B$16:$B$829,$B191,'N1.3_Project_Listing'!$D$16:$D$829,$B141,'N1.3_Project_Listing'!$J$16:$J$829,AQ$16,'N1.3_Project_Listing'!$G$16:$G$829,AG$15)</f>
        <v>0</v>
      </c>
      <c r="AR191" s="67">
        <f>SUMIFS('N1.3_Project_Listing'!$P$16:$P$829,'N1.3_Project_Listing'!$B$16:$B$829,$B191,'N1.3_Project_Listing'!$D$16:$D$829,$B141,'N1.3_Project_Listing'!$J$16:$J$829,AR$16,'N1.3_Project_Listing'!$G$16:$G$829,AG$15)</f>
        <v>0</v>
      </c>
      <c r="AS191" s="67">
        <f>SUMIFS('N1.3_Project_Listing'!$P$16:$P$829,'N1.3_Project_Listing'!$B$16:$B$829,$B191,'N1.3_Project_Listing'!$D$16:$D$829,$B141,'N1.3_Project_Listing'!$J$16:$J$829,AS$16,'N1.3_Project_Listing'!$G$16:$G$829,AG$15)</f>
        <v>0</v>
      </c>
      <c r="AT191" s="63">
        <f t="shared" si="244"/>
        <v>0</v>
      </c>
      <c r="AV191" s="158" t="str">
        <f t="shared" si="262"/>
        <v>-</v>
      </c>
      <c r="AW191" s="67">
        <f>SUMIFS('N1.3_Project_Listing'!$R$16:$R$829,'N1.3_Project_Listing'!$B$16:$B$829,$B191,'N1.3_Project_Listing'!$D$16:$D$829,$B141,'N1.3_Project_Listing'!$J$16:$J$829,AW$16,'N1.3_Project_Listing'!$G$16:$G$829,AV$15)</f>
        <v>0</v>
      </c>
      <c r="AX191" s="67">
        <f>SUMIFS('N1.3_Project_Listing'!$R$16:$R$829,'N1.3_Project_Listing'!$B$16:$B$829,$B191,'N1.3_Project_Listing'!$D$16:$D$829,$B141,'N1.3_Project_Listing'!$J$16:$J$829,AX$16,'N1.3_Project_Listing'!$G$16:$G$829,AV$15)</f>
        <v>0</v>
      </c>
      <c r="AY191" s="67">
        <f>SUMIFS('N1.3_Project_Listing'!$R$16:$R$829,'N1.3_Project_Listing'!$B$16:$B$829,$B191,'N1.3_Project_Listing'!$D$16:$D$829,$B141,'N1.3_Project_Listing'!$J$16:$J$829,AY$16,'N1.3_Project_Listing'!$G$16:$G$829,AV$15)</f>
        <v>0</v>
      </c>
      <c r="AZ191" s="67">
        <f>SUMIFS('N1.3_Project_Listing'!$R$16:$R$829,'N1.3_Project_Listing'!$B$16:$B$829,$B191,'N1.3_Project_Listing'!$D$16:$D$829,$B141,'N1.3_Project_Listing'!$J$16:$J$829,AZ$16,'N1.3_Project_Listing'!$G$16:$G$829,AV$15)</f>
        <v>0</v>
      </c>
      <c r="BA191" s="67">
        <f>SUMIFS('N1.3_Project_Listing'!$R$16:$R$829,'N1.3_Project_Listing'!$B$16:$B$829,$B191,'N1.3_Project_Listing'!$D$16:$D$829,$B141,'N1.3_Project_Listing'!$J$16:$J$829,BA$16,'N1.3_Project_Listing'!$G$16:$G$829,AV$15)</f>
        <v>0</v>
      </c>
      <c r="BB191" s="63">
        <f t="shared" si="245"/>
        <v>0</v>
      </c>
      <c r="BC191" s="116" t="s">
        <v>441</v>
      </c>
      <c r="BD191" s="67">
        <f>SUMIFS('N1.3_Project_Listing'!$P$16:$P$829,'N1.3_Project_Listing'!$B$16:$B$829,$B191,'N1.3_Project_Listing'!$D$16:$D$829,$B141,'N1.3_Project_Listing'!$J$16:$J$829,BD$16,'N1.3_Project_Listing'!$G$16:$G$829,AV$15)</f>
        <v>0</v>
      </c>
      <c r="BE191" s="67">
        <f>SUMIFS('N1.3_Project_Listing'!$P$16:$P$829,'N1.3_Project_Listing'!$B$16:$B$829,$B191,'N1.3_Project_Listing'!$D$16:$D$829,$B141,'N1.3_Project_Listing'!$J$16:$J$829,BE$16,'N1.3_Project_Listing'!$G$16:$G$829,AV$15)</f>
        <v>0</v>
      </c>
      <c r="BF191" s="67">
        <f>SUMIFS('N1.3_Project_Listing'!$P$16:$P$829,'N1.3_Project_Listing'!$B$16:$B$829,$B191,'N1.3_Project_Listing'!$D$16:$D$829,$B141,'N1.3_Project_Listing'!$J$16:$J$829,BF$16,'N1.3_Project_Listing'!$G$16:$G$829,AV$15)</f>
        <v>0</v>
      </c>
      <c r="BG191" s="67">
        <f>SUMIFS('N1.3_Project_Listing'!$P$16:$P$829,'N1.3_Project_Listing'!$B$16:$B$829,$B191,'N1.3_Project_Listing'!$D$16:$D$829,$B141,'N1.3_Project_Listing'!$J$16:$J$829,BG$16,'N1.3_Project_Listing'!$G$16:$G$829,AV$15)</f>
        <v>0</v>
      </c>
      <c r="BH191" s="67">
        <f>SUMIFS('N1.3_Project_Listing'!$P$16:$P$829,'N1.3_Project_Listing'!$B$16:$B$829,$B191,'N1.3_Project_Listing'!$D$16:$D$829,$B141,'N1.3_Project_Listing'!$J$16:$J$829,BH$16,'N1.3_Project_Listing'!$G$16:$G$829,AV$15)</f>
        <v>0</v>
      </c>
      <c r="BI191" s="63">
        <f t="shared" si="246"/>
        <v>0</v>
      </c>
      <c r="BK191" s="158" t="str">
        <f t="shared" si="263"/>
        <v>-</v>
      </c>
      <c r="BL191" s="67">
        <f>SUMIFS('N1.3_Project_Listing'!$R$16:$R$829,'N1.3_Project_Listing'!$B$16:$B$829,$B191,'N1.3_Project_Listing'!$D$16:$D$829,$B141,'N1.3_Project_Listing'!$J$16:$J$829,BL$16,'N1.3_Project_Listing'!$G$16:$G$829,BK$15)</f>
        <v>0</v>
      </c>
      <c r="BM191" s="67">
        <f>SUMIFS('N1.3_Project_Listing'!$R$16:$R$829,'N1.3_Project_Listing'!$B$16:$B$829,$B191,'N1.3_Project_Listing'!$D$16:$D$829,$B141,'N1.3_Project_Listing'!$J$16:$J$829,BM$16,'N1.3_Project_Listing'!$G$16:$G$829,BK$15)</f>
        <v>0</v>
      </c>
      <c r="BN191" s="67">
        <f>SUMIFS('N1.3_Project_Listing'!$R$16:$R$829,'N1.3_Project_Listing'!$B$16:$B$829,$B191,'N1.3_Project_Listing'!$D$16:$D$829,$B141,'N1.3_Project_Listing'!$J$16:$J$829,BN$16,'N1.3_Project_Listing'!$G$16:$G$829,BK$15)</f>
        <v>0</v>
      </c>
      <c r="BO191" s="67">
        <f>SUMIFS('N1.3_Project_Listing'!$R$16:$R$829,'N1.3_Project_Listing'!$B$16:$B$829,$B191,'N1.3_Project_Listing'!$D$16:$D$829,$B141,'N1.3_Project_Listing'!$J$16:$J$829,BO$16,'N1.3_Project_Listing'!$G$16:$G$829,BK$15)</f>
        <v>0</v>
      </c>
      <c r="BP191" s="67">
        <f>SUMIFS('N1.3_Project_Listing'!$R$16:$R$829,'N1.3_Project_Listing'!$B$16:$B$829,$B191,'N1.3_Project_Listing'!$D$16:$D$829,$B141,'N1.3_Project_Listing'!$J$16:$J$829,BP$16,'N1.3_Project_Listing'!$G$16:$G$829,BK$15)</f>
        <v>0</v>
      </c>
      <c r="BQ191" s="63">
        <f t="shared" si="247"/>
        <v>0</v>
      </c>
      <c r="BR191" s="116" t="s">
        <v>441</v>
      </c>
      <c r="BS191" s="67">
        <f>SUMIFS('N1.3_Project_Listing'!$P$16:$P$829,'N1.3_Project_Listing'!$B$16:$B$829,$B191,'N1.3_Project_Listing'!$D$16:$D$829,$B141,'N1.3_Project_Listing'!$J$16:$J$829,BS$16,'N1.3_Project_Listing'!$G$16:$G$829,BK$15)</f>
        <v>0</v>
      </c>
      <c r="BT191" s="67">
        <f>SUMIFS('N1.3_Project_Listing'!$P$16:$P$829,'N1.3_Project_Listing'!$B$16:$B$829,$B191,'N1.3_Project_Listing'!$D$16:$D$829,$B141,'N1.3_Project_Listing'!$J$16:$J$829,BT$16,'N1.3_Project_Listing'!$G$16:$G$829,BK$15)</f>
        <v>0</v>
      </c>
      <c r="BU191" s="67">
        <f>SUMIFS('N1.3_Project_Listing'!$P$16:$P$829,'N1.3_Project_Listing'!$B$16:$B$829,$B191,'N1.3_Project_Listing'!$D$16:$D$829,$B141,'N1.3_Project_Listing'!$J$16:$J$829,BU$16,'N1.3_Project_Listing'!$G$16:$G$829,BK$15)</f>
        <v>0</v>
      </c>
      <c r="BV191" s="67">
        <f>SUMIFS('N1.3_Project_Listing'!$P$16:$P$829,'N1.3_Project_Listing'!$B$16:$B$829,$B191,'N1.3_Project_Listing'!$D$16:$D$829,$B141,'N1.3_Project_Listing'!$J$16:$J$829,BV$16,'N1.3_Project_Listing'!$G$16:$G$829,BK$15)</f>
        <v>0</v>
      </c>
      <c r="BW191" s="67">
        <f>SUMIFS('N1.3_Project_Listing'!$P$16:$P$829,'N1.3_Project_Listing'!$B$16:$B$829,$B191,'N1.3_Project_Listing'!$D$16:$D$829,$B141,'N1.3_Project_Listing'!$J$16:$J$829,BW$16,'N1.3_Project_Listing'!$G$16:$G$829,BK$15)</f>
        <v>0</v>
      </c>
      <c r="BX191" s="63">
        <f t="shared" si="248"/>
        <v>0</v>
      </c>
    </row>
    <row r="192" spans="2:76" hidden="1">
      <c r="B192" s="132" t="str">
        <f t="shared" ref="B192:C200" si="265">B129</f>
        <v>No entry required</v>
      </c>
      <c r="C192" s="158" t="str">
        <f t="shared" si="265"/>
        <v>-</v>
      </c>
      <c r="D192" s="63">
        <f t="shared" ref="D192:D200" si="266">S192+AH192+AW192+BL192</f>
        <v>0</v>
      </c>
      <c r="E192" s="63">
        <f t="shared" ref="E192:E200" si="267">T192+AI192+AX192+BM192</f>
        <v>0</v>
      </c>
      <c r="F192" s="63">
        <f t="shared" ref="F192:F200" si="268">U192+AJ192+AY192+BN192</f>
        <v>0</v>
      </c>
      <c r="G192" s="63">
        <f t="shared" ref="G192:G200" si="269">V192+AK192+AZ192+BO192</f>
        <v>0</v>
      </c>
      <c r="H192" s="63">
        <f t="shared" ref="H192:H200" si="270">W192+AL192+BA192+BP192</f>
        <v>0</v>
      </c>
      <c r="I192" s="63">
        <f t="shared" ref="I192:I200" si="271">SUM(D192:H192)</f>
        <v>0</v>
      </c>
      <c r="J192" s="116" t="s">
        <v>441</v>
      </c>
      <c r="K192" s="63">
        <f t="shared" ref="K192:K200" si="272">Z192+AO192+BD192+BS192</f>
        <v>0</v>
      </c>
      <c r="L192" s="63">
        <f t="shared" ref="L192:L200" si="273">AA192+AP192+BE192+BT192</f>
        <v>0</v>
      </c>
      <c r="M192" s="63">
        <f t="shared" ref="M192:M200" si="274">AB192+AQ192+BF192+BU192</f>
        <v>0</v>
      </c>
      <c r="N192" s="63">
        <f t="shared" ref="N192:N200" si="275">AC192+AR192+BG192+BV192</f>
        <v>0</v>
      </c>
      <c r="O192" s="63">
        <f t="shared" ref="O192:O200" si="276">AD192+AS192+BH192+BW192</f>
        <v>0</v>
      </c>
      <c r="P192" s="63">
        <f t="shared" ref="P192:P200" si="277">SUM(K192:O192)</f>
        <v>0</v>
      </c>
      <c r="R192" s="158" t="str">
        <f t="shared" ref="R192:R200" si="278">R129</f>
        <v>-</v>
      </c>
      <c r="S192" s="67">
        <f>SUMIFS('N1.3_Project_Listing'!$R$16:$R$829,'N1.3_Project_Listing'!$B$16:$B$829,$B192,'N1.3_Project_Listing'!$D$16:$D$829,$B142,'N1.3_Project_Listing'!$J$16:$J$829,S$16,'N1.3_Project_Listing'!$G$16:$G$829,R$15)</f>
        <v>0</v>
      </c>
      <c r="T192" s="67">
        <f>SUMIFS('N1.3_Project_Listing'!$R$16:$R$829,'N1.3_Project_Listing'!$B$16:$B$829,$B192,'N1.3_Project_Listing'!$D$16:$D$829,$B142,'N1.3_Project_Listing'!$J$16:$J$829,T$16,'N1.3_Project_Listing'!$G$16:$G$829,R$15)</f>
        <v>0</v>
      </c>
      <c r="U192" s="67">
        <f>SUMIFS('N1.3_Project_Listing'!$R$16:$R$829,'N1.3_Project_Listing'!$B$16:$B$829,$B192,'N1.3_Project_Listing'!$D$16:$D$829,$B142,'N1.3_Project_Listing'!$J$16:$J$829,U$16,'N1.3_Project_Listing'!$G$16:$G$829,R$15)</f>
        <v>0</v>
      </c>
      <c r="V192" s="67">
        <f>SUMIFS('N1.3_Project_Listing'!$R$16:$R$829,'N1.3_Project_Listing'!$B$16:$B$829,$B192,'N1.3_Project_Listing'!$D$16:$D$829,$B142,'N1.3_Project_Listing'!$J$16:$J$829,V$16,'N1.3_Project_Listing'!$G$16:$G$829,R$15)</f>
        <v>0</v>
      </c>
      <c r="W192" s="67">
        <f>SUMIFS('N1.3_Project_Listing'!$R$16:$R$829,'N1.3_Project_Listing'!$B$16:$B$829,$B192,'N1.3_Project_Listing'!$D$16:$D$829,$B142,'N1.3_Project_Listing'!$J$16:$J$829,W$16,'N1.3_Project_Listing'!$G$16:$G$829,R$15)</f>
        <v>0</v>
      </c>
      <c r="X192" s="63">
        <f t="shared" ref="X192:X200" si="279">SUM(S192:W192)</f>
        <v>0</v>
      </c>
      <c r="Y192" s="116" t="s">
        <v>441</v>
      </c>
      <c r="Z192" s="67">
        <f>SUMIFS('N1.3_Project_Listing'!$P$16:$P$829,'N1.3_Project_Listing'!$B$16:$B$829,$B192,'N1.3_Project_Listing'!$D$16:$D$829,$B142,'N1.3_Project_Listing'!$J$16:$J$829,Z$16,'N1.3_Project_Listing'!$G$16:$G$829,R$15)</f>
        <v>0</v>
      </c>
      <c r="AA192" s="67">
        <f>SUMIFS('N1.3_Project_Listing'!$P$16:$P$829,'N1.3_Project_Listing'!$B$16:$B$829,$B192,'N1.3_Project_Listing'!$D$16:$D$829,$B142,'N1.3_Project_Listing'!$J$16:$J$829,AA$16,'N1.3_Project_Listing'!$G$16:$G$829,R$15)</f>
        <v>0</v>
      </c>
      <c r="AB192" s="67">
        <f>SUMIFS('N1.3_Project_Listing'!$P$16:$P$829,'N1.3_Project_Listing'!$B$16:$B$829,$B192,'N1.3_Project_Listing'!$D$16:$D$829,$B142,'N1.3_Project_Listing'!$J$16:$J$829,AB$16,'N1.3_Project_Listing'!$G$16:$G$829,R$15)</f>
        <v>0</v>
      </c>
      <c r="AC192" s="67">
        <f>SUMIFS('N1.3_Project_Listing'!$P$16:$P$829,'N1.3_Project_Listing'!$B$16:$B$829,$B192,'N1.3_Project_Listing'!$D$16:$D$829,$B142,'N1.3_Project_Listing'!$J$16:$J$829,AC$16,'N1.3_Project_Listing'!$G$16:$G$829,R$15)</f>
        <v>0</v>
      </c>
      <c r="AD192" s="67">
        <f>SUMIFS('N1.3_Project_Listing'!$P$16:$P$829,'N1.3_Project_Listing'!$B$16:$B$829,$B192,'N1.3_Project_Listing'!$D$16:$D$829,$B142,'N1.3_Project_Listing'!$J$16:$J$829,AD$16,'N1.3_Project_Listing'!$G$16:$G$829,R$15)</f>
        <v>0</v>
      </c>
      <c r="AE192" s="63">
        <f t="shared" ref="AE192:AE200" si="280">SUM(Z192:AD192)</f>
        <v>0</v>
      </c>
      <c r="AG192" s="158" t="str">
        <f t="shared" ref="AG192:AG200" si="281">AG129</f>
        <v>-</v>
      </c>
      <c r="AH192" s="67">
        <f>SUMIFS('N1.3_Project_Listing'!$R$16:$R$829,'N1.3_Project_Listing'!$B$16:$B$829,$B192,'N1.3_Project_Listing'!$D$16:$D$829,$B142,'N1.3_Project_Listing'!$J$16:$J$829,AH$16,'N1.3_Project_Listing'!$G$16:$G$829,AG$15)</f>
        <v>0</v>
      </c>
      <c r="AI192" s="67">
        <f>SUMIFS('N1.3_Project_Listing'!$R$16:$R$829,'N1.3_Project_Listing'!$B$16:$B$829,$B192,'N1.3_Project_Listing'!$D$16:$D$829,$B142,'N1.3_Project_Listing'!$J$16:$J$829,AI$16,'N1.3_Project_Listing'!$G$16:$G$829,AG$15)</f>
        <v>0</v>
      </c>
      <c r="AJ192" s="67">
        <f>SUMIFS('N1.3_Project_Listing'!$R$16:$R$829,'N1.3_Project_Listing'!$B$16:$B$829,$B192,'N1.3_Project_Listing'!$D$16:$D$829,$B142,'N1.3_Project_Listing'!$J$16:$J$829,AJ$16,'N1.3_Project_Listing'!$G$16:$G$829,AG$15)</f>
        <v>0</v>
      </c>
      <c r="AK192" s="67">
        <f>SUMIFS('N1.3_Project_Listing'!$R$16:$R$829,'N1.3_Project_Listing'!$B$16:$B$829,$B192,'N1.3_Project_Listing'!$D$16:$D$829,$B142,'N1.3_Project_Listing'!$J$16:$J$829,AK$16,'N1.3_Project_Listing'!$G$16:$G$829,AG$15)</f>
        <v>0</v>
      </c>
      <c r="AL192" s="67">
        <f>SUMIFS('N1.3_Project_Listing'!$R$16:$R$829,'N1.3_Project_Listing'!$B$16:$B$829,$B192,'N1.3_Project_Listing'!$D$16:$D$829,$B142,'N1.3_Project_Listing'!$J$16:$J$829,AL$16,'N1.3_Project_Listing'!$G$16:$G$829,AG$15)</f>
        <v>0</v>
      </c>
      <c r="AM192" s="63">
        <f t="shared" ref="AM192:AM200" si="282">SUM(AH192:AL192)</f>
        <v>0</v>
      </c>
      <c r="AN192" s="116" t="s">
        <v>441</v>
      </c>
      <c r="AO192" s="67">
        <f>SUMIFS('N1.3_Project_Listing'!$P$16:$P$829,'N1.3_Project_Listing'!$B$16:$B$829,$B192,'N1.3_Project_Listing'!$D$16:$D$829,$B142,'N1.3_Project_Listing'!$J$16:$J$829,AO$16,'N1.3_Project_Listing'!$G$16:$G$829,AG$15)</f>
        <v>0</v>
      </c>
      <c r="AP192" s="67">
        <f>SUMIFS('N1.3_Project_Listing'!$P$16:$P$829,'N1.3_Project_Listing'!$B$16:$B$829,$B192,'N1.3_Project_Listing'!$D$16:$D$829,$B142,'N1.3_Project_Listing'!$J$16:$J$829,AP$16,'N1.3_Project_Listing'!$G$16:$G$829,AG$15)</f>
        <v>0</v>
      </c>
      <c r="AQ192" s="67">
        <f>SUMIFS('N1.3_Project_Listing'!$P$16:$P$829,'N1.3_Project_Listing'!$B$16:$B$829,$B192,'N1.3_Project_Listing'!$D$16:$D$829,$B142,'N1.3_Project_Listing'!$J$16:$J$829,AQ$16,'N1.3_Project_Listing'!$G$16:$G$829,AG$15)</f>
        <v>0</v>
      </c>
      <c r="AR192" s="67">
        <f>SUMIFS('N1.3_Project_Listing'!$P$16:$P$829,'N1.3_Project_Listing'!$B$16:$B$829,$B192,'N1.3_Project_Listing'!$D$16:$D$829,$B142,'N1.3_Project_Listing'!$J$16:$J$829,AR$16,'N1.3_Project_Listing'!$G$16:$G$829,AG$15)</f>
        <v>0</v>
      </c>
      <c r="AS192" s="67">
        <f>SUMIFS('N1.3_Project_Listing'!$P$16:$P$829,'N1.3_Project_Listing'!$B$16:$B$829,$B192,'N1.3_Project_Listing'!$D$16:$D$829,$B142,'N1.3_Project_Listing'!$J$16:$J$829,AS$16,'N1.3_Project_Listing'!$G$16:$G$829,AG$15)</f>
        <v>0</v>
      </c>
      <c r="AT192" s="63">
        <f t="shared" ref="AT192:AT200" si="283">SUM(AO192:AS192)</f>
        <v>0</v>
      </c>
      <c r="AV192" s="158" t="str">
        <f t="shared" ref="AV192:AV200" si="284">AV129</f>
        <v>-</v>
      </c>
      <c r="AW192" s="67">
        <f>SUMIFS('N1.3_Project_Listing'!$R$16:$R$829,'N1.3_Project_Listing'!$B$16:$B$829,$B192,'N1.3_Project_Listing'!$D$16:$D$829,$B142,'N1.3_Project_Listing'!$J$16:$J$829,AW$16,'N1.3_Project_Listing'!$G$16:$G$829,AV$15)</f>
        <v>0</v>
      </c>
      <c r="AX192" s="67">
        <f>SUMIFS('N1.3_Project_Listing'!$R$16:$R$829,'N1.3_Project_Listing'!$B$16:$B$829,$B192,'N1.3_Project_Listing'!$D$16:$D$829,$B142,'N1.3_Project_Listing'!$J$16:$J$829,AX$16,'N1.3_Project_Listing'!$G$16:$G$829,AV$15)</f>
        <v>0</v>
      </c>
      <c r="AY192" s="67">
        <f>SUMIFS('N1.3_Project_Listing'!$R$16:$R$829,'N1.3_Project_Listing'!$B$16:$B$829,$B192,'N1.3_Project_Listing'!$D$16:$D$829,$B142,'N1.3_Project_Listing'!$J$16:$J$829,AY$16,'N1.3_Project_Listing'!$G$16:$G$829,AV$15)</f>
        <v>0</v>
      </c>
      <c r="AZ192" s="67">
        <f>SUMIFS('N1.3_Project_Listing'!$R$16:$R$829,'N1.3_Project_Listing'!$B$16:$B$829,$B192,'N1.3_Project_Listing'!$D$16:$D$829,$B142,'N1.3_Project_Listing'!$J$16:$J$829,AZ$16,'N1.3_Project_Listing'!$G$16:$G$829,AV$15)</f>
        <v>0</v>
      </c>
      <c r="BA192" s="67">
        <f>SUMIFS('N1.3_Project_Listing'!$R$16:$R$829,'N1.3_Project_Listing'!$B$16:$B$829,$B192,'N1.3_Project_Listing'!$D$16:$D$829,$B142,'N1.3_Project_Listing'!$J$16:$J$829,BA$16,'N1.3_Project_Listing'!$G$16:$G$829,AV$15)</f>
        <v>0</v>
      </c>
      <c r="BB192" s="63">
        <f t="shared" ref="BB192:BB200" si="285">SUM(AW192:BA192)</f>
        <v>0</v>
      </c>
      <c r="BC192" s="116" t="s">
        <v>441</v>
      </c>
      <c r="BD192" s="67">
        <f>SUMIFS('N1.3_Project_Listing'!$P$16:$P$829,'N1.3_Project_Listing'!$B$16:$B$829,$B192,'N1.3_Project_Listing'!$D$16:$D$829,$B142,'N1.3_Project_Listing'!$J$16:$J$829,BD$16,'N1.3_Project_Listing'!$G$16:$G$829,AV$15)</f>
        <v>0</v>
      </c>
      <c r="BE192" s="67">
        <f>SUMIFS('N1.3_Project_Listing'!$P$16:$P$829,'N1.3_Project_Listing'!$B$16:$B$829,$B192,'N1.3_Project_Listing'!$D$16:$D$829,$B142,'N1.3_Project_Listing'!$J$16:$J$829,BE$16,'N1.3_Project_Listing'!$G$16:$G$829,AV$15)</f>
        <v>0</v>
      </c>
      <c r="BF192" s="67">
        <f>SUMIFS('N1.3_Project_Listing'!$P$16:$P$829,'N1.3_Project_Listing'!$B$16:$B$829,$B192,'N1.3_Project_Listing'!$D$16:$D$829,$B142,'N1.3_Project_Listing'!$J$16:$J$829,BF$16,'N1.3_Project_Listing'!$G$16:$G$829,AV$15)</f>
        <v>0</v>
      </c>
      <c r="BG192" s="67">
        <f>SUMIFS('N1.3_Project_Listing'!$P$16:$P$829,'N1.3_Project_Listing'!$B$16:$B$829,$B192,'N1.3_Project_Listing'!$D$16:$D$829,$B142,'N1.3_Project_Listing'!$J$16:$J$829,BG$16,'N1.3_Project_Listing'!$G$16:$G$829,AV$15)</f>
        <v>0</v>
      </c>
      <c r="BH192" s="67">
        <f>SUMIFS('N1.3_Project_Listing'!$P$16:$P$829,'N1.3_Project_Listing'!$B$16:$B$829,$B192,'N1.3_Project_Listing'!$D$16:$D$829,$B142,'N1.3_Project_Listing'!$J$16:$J$829,BH$16,'N1.3_Project_Listing'!$G$16:$G$829,AV$15)</f>
        <v>0</v>
      </c>
      <c r="BI192" s="63">
        <f t="shared" ref="BI192:BI200" si="286">SUM(BD192:BH192)</f>
        <v>0</v>
      </c>
      <c r="BK192" s="158" t="str">
        <f t="shared" ref="BK192:BK200" si="287">BK129</f>
        <v>-</v>
      </c>
      <c r="BL192" s="67">
        <f>SUMIFS('N1.3_Project_Listing'!$R$16:$R$829,'N1.3_Project_Listing'!$B$16:$B$829,$B192,'N1.3_Project_Listing'!$D$16:$D$829,$B142,'N1.3_Project_Listing'!$J$16:$J$829,BL$16,'N1.3_Project_Listing'!$G$16:$G$829,BK$15)</f>
        <v>0</v>
      </c>
      <c r="BM192" s="67">
        <f>SUMIFS('N1.3_Project_Listing'!$R$16:$R$829,'N1.3_Project_Listing'!$B$16:$B$829,$B192,'N1.3_Project_Listing'!$D$16:$D$829,$B142,'N1.3_Project_Listing'!$J$16:$J$829,BM$16,'N1.3_Project_Listing'!$G$16:$G$829,BK$15)</f>
        <v>0</v>
      </c>
      <c r="BN192" s="67">
        <f>SUMIFS('N1.3_Project_Listing'!$R$16:$R$829,'N1.3_Project_Listing'!$B$16:$B$829,$B192,'N1.3_Project_Listing'!$D$16:$D$829,$B142,'N1.3_Project_Listing'!$J$16:$J$829,BN$16,'N1.3_Project_Listing'!$G$16:$G$829,BK$15)</f>
        <v>0</v>
      </c>
      <c r="BO192" s="67">
        <f>SUMIFS('N1.3_Project_Listing'!$R$16:$R$829,'N1.3_Project_Listing'!$B$16:$B$829,$B192,'N1.3_Project_Listing'!$D$16:$D$829,$B142,'N1.3_Project_Listing'!$J$16:$J$829,BO$16,'N1.3_Project_Listing'!$G$16:$G$829,BK$15)</f>
        <v>0</v>
      </c>
      <c r="BP192" s="67">
        <f>SUMIFS('N1.3_Project_Listing'!$R$16:$R$829,'N1.3_Project_Listing'!$B$16:$B$829,$B192,'N1.3_Project_Listing'!$D$16:$D$829,$B142,'N1.3_Project_Listing'!$J$16:$J$829,BP$16,'N1.3_Project_Listing'!$G$16:$G$829,BK$15)</f>
        <v>0</v>
      </c>
      <c r="BQ192" s="63">
        <f t="shared" ref="BQ192:BQ200" si="288">SUM(BL192:BP192)</f>
        <v>0</v>
      </c>
      <c r="BR192" s="116" t="s">
        <v>441</v>
      </c>
      <c r="BS192" s="67">
        <f>SUMIFS('N1.3_Project_Listing'!$P$16:$P$829,'N1.3_Project_Listing'!$B$16:$B$829,$B192,'N1.3_Project_Listing'!$D$16:$D$829,$B142,'N1.3_Project_Listing'!$J$16:$J$829,BS$16,'N1.3_Project_Listing'!$G$16:$G$829,BK$15)</f>
        <v>0</v>
      </c>
      <c r="BT192" s="67">
        <f>SUMIFS('N1.3_Project_Listing'!$P$16:$P$829,'N1.3_Project_Listing'!$B$16:$B$829,$B192,'N1.3_Project_Listing'!$D$16:$D$829,$B142,'N1.3_Project_Listing'!$J$16:$J$829,BT$16,'N1.3_Project_Listing'!$G$16:$G$829,BK$15)</f>
        <v>0</v>
      </c>
      <c r="BU192" s="67">
        <f>SUMIFS('N1.3_Project_Listing'!$P$16:$P$829,'N1.3_Project_Listing'!$B$16:$B$829,$B192,'N1.3_Project_Listing'!$D$16:$D$829,$B142,'N1.3_Project_Listing'!$J$16:$J$829,BU$16,'N1.3_Project_Listing'!$G$16:$G$829,BK$15)</f>
        <v>0</v>
      </c>
      <c r="BV192" s="67">
        <f>SUMIFS('N1.3_Project_Listing'!$P$16:$P$829,'N1.3_Project_Listing'!$B$16:$B$829,$B192,'N1.3_Project_Listing'!$D$16:$D$829,$B142,'N1.3_Project_Listing'!$J$16:$J$829,BV$16,'N1.3_Project_Listing'!$G$16:$G$829,BK$15)</f>
        <v>0</v>
      </c>
      <c r="BW192" s="67">
        <f>SUMIFS('N1.3_Project_Listing'!$P$16:$P$829,'N1.3_Project_Listing'!$B$16:$B$829,$B192,'N1.3_Project_Listing'!$D$16:$D$829,$B142,'N1.3_Project_Listing'!$J$16:$J$829,BW$16,'N1.3_Project_Listing'!$G$16:$G$829,BK$15)</f>
        <v>0</v>
      </c>
      <c r="BX192" s="63">
        <f t="shared" ref="BX192:BX200" si="289">SUM(BS192:BW192)</f>
        <v>0</v>
      </c>
    </row>
    <row r="193" spans="2:76" hidden="1">
      <c r="B193" s="132" t="str">
        <f t="shared" si="265"/>
        <v>No entry required</v>
      </c>
      <c r="C193" s="158" t="str">
        <f t="shared" si="265"/>
        <v>-</v>
      </c>
      <c r="D193" s="63">
        <f t="shared" si="266"/>
        <v>0</v>
      </c>
      <c r="E193" s="63">
        <f t="shared" si="267"/>
        <v>0</v>
      </c>
      <c r="F193" s="63">
        <f t="shared" si="268"/>
        <v>0</v>
      </c>
      <c r="G193" s="63">
        <f t="shared" si="269"/>
        <v>0</v>
      </c>
      <c r="H193" s="63">
        <f t="shared" si="270"/>
        <v>0</v>
      </c>
      <c r="I193" s="63">
        <f t="shared" si="271"/>
        <v>0</v>
      </c>
      <c r="J193" s="116" t="s">
        <v>441</v>
      </c>
      <c r="K193" s="63">
        <f t="shared" si="272"/>
        <v>0</v>
      </c>
      <c r="L193" s="63">
        <f t="shared" si="273"/>
        <v>0</v>
      </c>
      <c r="M193" s="63">
        <f t="shared" si="274"/>
        <v>0</v>
      </c>
      <c r="N193" s="63">
        <f t="shared" si="275"/>
        <v>0</v>
      </c>
      <c r="O193" s="63">
        <f t="shared" si="276"/>
        <v>0</v>
      </c>
      <c r="P193" s="63">
        <f t="shared" si="277"/>
        <v>0</v>
      </c>
      <c r="R193" s="158" t="str">
        <f t="shared" si="278"/>
        <v>-</v>
      </c>
      <c r="S193" s="67">
        <f>SUMIFS('N1.3_Project_Listing'!$R$16:$R$829,'N1.3_Project_Listing'!$B$16:$B$829,$B193,'N1.3_Project_Listing'!$D$16:$D$829,$B143,'N1.3_Project_Listing'!$J$16:$J$829,S$16,'N1.3_Project_Listing'!$G$16:$G$829,R$15)</f>
        <v>0</v>
      </c>
      <c r="T193" s="67">
        <f>SUMIFS('N1.3_Project_Listing'!$R$16:$R$829,'N1.3_Project_Listing'!$B$16:$B$829,$B193,'N1.3_Project_Listing'!$D$16:$D$829,$B143,'N1.3_Project_Listing'!$J$16:$J$829,T$16,'N1.3_Project_Listing'!$G$16:$G$829,R$15)</f>
        <v>0</v>
      </c>
      <c r="U193" s="67">
        <f>SUMIFS('N1.3_Project_Listing'!$R$16:$R$829,'N1.3_Project_Listing'!$B$16:$B$829,$B193,'N1.3_Project_Listing'!$D$16:$D$829,$B143,'N1.3_Project_Listing'!$J$16:$J$829,U$16,'N1.3_Project_Listing'!$G$16:$G$829,R$15)</f>
        <v>0</v>
      </c>
      <c r="V193" s="67">
        <f>SUMIFS('N1.3_Project_Listing'!$R$16:$R$829,'N1.3_Project_Listing'!$B$16:$B$829,$B193,'N1.3_Project_Listing'!$D$16:$D$829,$B143,'N1.3_Project_Listing'!$J$16:$J$829,V$16,'N1.3_Project_Listing'!$G$16:$G$829,R$15)</f>
        <v>0</v>
      </c>
      <c r="W193" s="67">
        <f>SUMIFS('N1.3_Project_Listing'!$R$16:$R$829,'N1.3_Project_Listing'!$B$16:$B$829,$B193,'N1.3_Project_Listing'!$D$16:$D$829,$B143,'N1.3_Project_Listing'!$J$16:$J$829,W$16,'N1.3_Project_Listing'!$G$16:$G$829,R$15)</f>
        <v>0</v>
      </c>
      <c r="X193" s="63">
        <f t="shared" si="279"/>
        <v>0</v>
      </c>
      <c r="Y193" s="116" t="s">
        <v>441</v>
      </c>
      <c r="Z193" s="67">
        <f>SUMIFS('N1.3_Project_Listing'!$P$16:$P$829,'N1.3_Project_Listing'!$B$16:$B$829,$B193,'N1.3_Project_Listing'!$D$16:$D$829,$B143,'N1.3_Project_Listing'!$J$16:$J$829,Z$16,'N1.3_Project_Listing'!$G$16:$G$829,R$15)</f>
        <v>0</v>
      </c>
      <c r="AA193" s="67">
        <f>SUMIFS('N1.3_Project_Listing'!$P$16:$P$829,'N1.3_Project_Listing'!$B$16:$B$829,$B193,'N1.3_Project_Listing'!$D$16:$D$829,$B143,'N1.3_Project_Listing'!$J$16:$J$829,AA$16,'N1.3_Project_Listing'!$G$16:$G$829,R$15)</f>
        <v>0</v>
      </c>
      <c r="AB193" s="67">
        <f>SUMIFS('N1.3_Project_Listing'!$P$16:$P$829,'N1.3_Project_Listing'!$B$16:$B$829,$B193,'N1.3_Project_Listing'!$D$16:$D$829,$B143,'N1.3_Project_Listing'!$J$16:$J$829,AB$16,'N1.3_Project_Listing'!$G$16:$G$829,R$15)</f>
        <v>0</v>
      </c>
      <c r="AC193" s="67">
        <f>SUMIFS('N1.3_Project_Listing'!$P$16:$P$829,'N1.3_Project_Listing'!$B$16:$B$829,$B193,'N1.3_Project_Listing'!$D$16:$D$829,$B143,'N1.3_Project_Listing'!$J$16:$J$829,AC$16,'N1.3_Project_Listing'!$G$16:$G$829,R$15)</f>
        <v>0</v>
      </c>
      <c r="AD193" s="67">
        <f>SUMIFS('N1.3_Project_Listing'!$P$16:$P$829,'N1.3_Project_Listing'!$B$16:$B$829,$B193,'N1.3_Project_Listing'!$D$16:$D$829,$B143,'N1.3_Project_Listing'!$J$16:$J$829,AD$16,'N1.3_Project_Listing'!$G$16:$G$829,R$15)</f>
        <v>0</v>
      </c>
      <c r="AE193" s="63">
        <f t="shared" si="280"/>
        <v>0</v>
      </c>
      <c r="AG193" s="158" t="str">
        <f t="shared" si="281"/>
        <v>-</v>
      </c>
      <c r="AH193" s="67">
        <f>SUMIFS('N1.3_Project_Listing'!$R$16:$R$829,'N1.3_Project_Listing'!$B$16:$B$829,$B193,'N1.3_Project_Listing'!$D$16:$D$829,$B143,'N1.3_Project_Listing'!$J$16:$J$829,AH$16,'N1.3_Project_Listing'!$G$16:$G$829,AG$15)</f>
        <v>0</v>
      </c>
      <c r="AI193" s="67">
        <f>SUMIFS('N1.3_Project_Listing'!$R$16:$R$829,'N1.3_Project_Listing'!$B$16:$B$829,$B193,'N1.3_Project_Listing'!$D$16:$D$829,$B143,'N1.3_Project_Listing'!$J$16:$J$829,AI$16,'N1.3_Project_Listing'!$G$16:$G$829,AG$15)</f>
        <v>0</v>
      </c>
      <c r="AJ193" s="67">
        <f>SUMIFS('N1.3_Project_Listing'!$R$16:$R$829,'N1.3_Project_Listing'!$B$16:$B$829,$B193,'N1.3_Project_Listing'!$D$16:$D$829,$B143,'N1.3_Project_Listing'!$J$16:$J$829,AJ$16,'N1.3_Project_Listing'!$G$16:$G$829,AG$15)</f>
        <v>0</v>
      </c>
      <c r="AK193" s="67">
        <f>SUMIFS('N1.3_Project_Listing'!$R$16:$R$829,'N1.3_Project_Listing'!$B$16:$B$829,$B193,'N1.3_Project_Listing'!$D$16:$D$829,$B143,'N1.3_Project_Listing'!$J$16:$J$829,AK$16,'N1.3_Project_Listing'!$G$16:$G$829,AG$15)</f>
        <v>0</v>
      </c>
      <c r="AL193" s="67">
        <f>SUMIFS('N1.3_Project_Listing'!$R$16:$R$829,'N1.3_Project_Listing'!$B$16:$B$829,$B193,'N1.3_Project_Listing'!$D$16:$D$829,$B143,'N1.3_Project_Listing'!$J$16:$J$829,AL$16,'N1.3_Project_Listing'!$G$16:$G$829,AG$15)</f>
        <v>0</v>
      </c>
      <c r="AM193" s="63">
        <f t="shared" si="282"/>
        <v>0</v>
      </c>
      <c r="AN193" s="116" t="s">
        <v>441</v>
      </c>
      <c r="AO193" s="67">
        <f>SUMIFS('N1.3_Project_Listing'!$P$16:$P$829,'N1.3_Project_Listing'!$B$16:$B$829,$B193,'N1.3_Project_Listing'!$D$16:$D$829,$B143,'N1.3_Project_Listing'!$J$16:$J$829,AO$16,'N1.3_Project_Listing'!$G$16:$G$829,AG$15)</f>
        <v>0</v>
      </c>
      <c r="AP193" s="67">
        <f>SUMIFS('N1.3_Project_Listing'!$P$16:$P$829,'N1.3_Project_Listing'!$B$16:$B$829,$B193,'N1.3_Project_Listing'!$D$16:$D$829,$B143,'N1.3_Project_Listing'!$J$16:$J$829,AP$16,'N1.3_Project_Listing'!$G$16:$G$829,AG$15)</f>
        <v>0</v>
      </c>
      <c r="AQ193" s="67">
        <f>SUMIFS('N1.3_Project_Listing'!$P$16:$P$829,'N1.3_Project_Listing'!$B$16:$B$829,$B193,'N1.3_Project_Listing'!$D$16:$D$829,$B143,'N1.3_Project_Listing'!$J$16:$J$829,AQ$16,'N1.3_Project_Listing'!$G$16:$G$829,AG$15)</f>
        <v>0</v>
      </c>
      <c r="AR193" s="67">
        <f>SUMIFS('N1.3_Project_Listing'!$P$16:$P$829,'N1.3_Project_Listing'!$B$16:$B$829,$B193,'N1.3_Project_Listing'!$D$16:$D$829,$B143,'N1.3_Project_Listing'!$J$16:$J$829,AR$16,'N1.3_Project_Listing'!$G$16:$G$829,AG$15)</f>
        <v>0</v>
      </c>
      <c r="AS193" s="67">
        <f>SUMIFS('N1.3_Project_Listing'!$P$16:$P$829,'N1.3_Project_Listing'!$B$16:$B$829,$B193,'N1.3_Project_Listing'!$D$16:$D$829,$B143,'N1.3_Project_Listing'!$J$16:$J$829,AS$16,'N1.3_Project_Listing'!$G$16:$G$829,AG$15)</f>
        <v>0</v>
      </c>
      <c r="AT193" s="63">
        <f t="shared" si="283"/>
        <v>0</v>
      </c>
      <c r="AV193" s="158" t="str">
        <f t="shared" si="284"/>
        <v>-</v>
      </c>
      <c r="AW193" s="67">
        <f>SUMIFS('N1.3_Project_Listing'!$R$16:$R$829,'N1.3_Project_Listing'!$B$16:$B$829,$B193,'N1.3_Project_Listing'!$D$16:$D$829,$B143,'N1.3_Project_Listing'!$J$16:$J$829,AW$16,'N1.3_Project_Listing'!$G$16:$G$829,AV$15)</f>
        <v>0</v>
      </c>
      <c r="AX193" s="67">
        <f>SUMIFS('N1.3_Project_Listing'!$R$16:$R$829,'N1.3_Project_Listing'!$B$16:$B$829,$B193,'N1.3_Project_Listing'!$D$16:$D$829,$B143,'N1.3_Project_Listing'!$J$16:$J$829,AX$16,'N1.3_Project_Listing'!$G$16:$G$829,AV$15)</f>
        <v>0</v>
      </c>
      <c r="AY193" s="67">
        <f>SUMIFS('N1.3_Project_Listing'!$R$16:$R$829,'N1.3_Project_Listing'!$B$16:$B$829,$B193,'N1.3_Project_Listing'!$D$16:$D$829,$B143,'N1.3_Project_Listing'!$J$16:$J$829,AY$16,'N1.3_Project_Listing'!$G$16:$G$829,AV$15)</f>
        <v>0</v>
      </c>
      <c r="AZ193" s="67">
        <f>SUMIFS('N1.3_Project_Listing'!$R$16:$R$829,'N1.3_Project_Listing'!$B$16:$B$829,$B193,'N1.3_Project_Listing'!$D$16:$D$829,$B143,'N1.3_Project_Listing'!$J$16:$J$829,AZ$16,'N1.3_Project_Listing'!$G$16:$G$829,AV$15)</f>
        <v>0</v>
      </c>
      <c r="BA193" s="67">
        <f>SUMIFS('N1.3_Project_Listing'!$R$16:$R$829,'N1.3_Project_Listing'!$B$16:$B$829,$B193,'N1.3_Project_Listing'!$D$16:$D$829,$B143,'N1.3_Project_Listing'!$J$16:$J$829,BA$16,'N1.3_Project_Listing'!$G$16:$G$829,AV$15)</f>
        <v>0</v>
      </c>
      <c r="BB193" s="63">
        <f t="shared" si="285"/>
        <v>0</v>
      </c>
      <c r="BC193" s="116" t="s">
        <v>441</v>
      </c>
      <c r="BD193" s="67">
        <f>SUMIFS('N1.3_Project_Listing'!$P$16:$P$829,'N1.3_Project_Listing'!$B$16:$B$829,$B193,'N1.3_Project_Listing'!$D$16:$D$829,$B143,'N1.3_Project_Listing'!$J$16:$J$829,BD$16,'N1.3_Project_Listing'!$G$16:$G$829,AV$15)</f>
        <v>0</v>
      </c>
      <c r="BE193" s="67">
        <f>SUMIFS('N1.3_Project_Listing'!$P$16:$P$829,'N1.3_Project_Listing'!$B$16:$B$829,$B193,'N1.3_Project_Listing'!$D$16:$D$829,$B143,'N1.3_Project_Listing'!$J$16:$J$829,BE$16,'N1.3_Project_Listing'!$G$16:$G$829,AV$15)</f>
        <v>0</v>
      </c>
      <c r="BF193" s="67">
        <f>SUMIFS('N1.3_Project_Listing'!$P$16:$P$829,'N1.3_Project_Listing'!$B$16:$B$829,$B193,'N1.3_Project_Listing'!$D$16:$D$829,$B143,'N1.3_Project_Listing'!$J$16:$J$829,BF$16,'N1.3_Project_Listing'!$G$16:$G$829,AV$15)</f>
        <v>0</v>
      </c>
      <c r="BG193" s="67">
        <f>SUMIFS('N1.3_Project_Listing'!$P$16:$P$829,'N1.3_Project_Listing'!$B$16:$B$829,$B193,'N1.3_Project_Listing'!$D$16:$D$829,$B143,'N1.3_Project_Listing'!$J$16:$J$829,BG$16,'N1.3_Project_Listing'!$G$16:$G$829,AV$15)</f>
        <v>0</v>
      </c>
      <c r="BH193" s="67">
        <f>SUMIFS('N1.3_Project_Listing'!$P$16:$P$829,'N1.3_Project_Listing'!$B$16:$B$829,$B193,'N1.3_Project_Listing'!$D$16:$D$829,$B143,'N1.3_Project_Listing'!$J$16:$J$829,BH$16,'N1.3_Project_Listing'!$G$16:$G$829,AV$15)</f>
        <v>0</v>
      </c>
      <c r="BI193" s="63">
        <f t="shared" si="286"/>
        <v>0</v>
      </c>
      <c r="BK193" s="158" t="str">
        <f t="shared" si="287"/>
        <v>-</v>
      </c>
      <c r="BL193" s="67">
        <f>SUMIFS('N1.3_Project_Listing'!$R$16:$R$829,'N1.3_Project_Listing'!$B$16:$B$829,$B193,'N1.3_Project_Listing'!$D$16:$D$829,$B143,'N1.3_Project_Listing'!$J$16:$J$829,BL$16,'N1.3_Project_Listing'!$G$16:$G$829,BK$15)</f>
        <v>0</v>
      </c>
      <c r="BM193" s="67">
        <f>SUMIFS('N1.3_Project_Listing'!$R$16:$R$829,'N1.3_Project_Listing'!$B$16:$B$829,$B193,'N1.3_Project_Listing'!$D$16:$D$829,$B143,'N1.3_Project_Listing'!$J$16:$J$829,BM$16,'N1.3_Project_Listing'!$G$16:$G$829,BK$15)</f>
        <v>0</v>
      </c>
      <c r="BN193" s="67">
        <f>SUMIFS('N1.3_Project_Listing'!$R$16:$R$829,'N1.3_Project_Listing'!$B$16:$B$829,$B193,'N1.3_Project_Listing'!$D$16:$D$829,$B143,'N1.3_Project_Listing'!$J$16:$J$829,BN$16,'N1.3_Project_Listing'!$G$16:$G$829,BK$15)</f>
        <v>0</v>
      </c>
      <c r="BO193" s="67">
        <f>SUMIFS('N1.3_Project_Listing'!$R$16:$R$829,'N1.3_Project_Listing'!$B$16:$B$829,$B193,'N1.3_Project_Listing'!$D$16:$D$829,$B143,'N1.3_Project_Listing'!$J$16:$J$829,BO$16,'N1.3_Project_Listing'!$G$16:$G$829,BK$15)</f>
        <v>0</v>
      </c>
      <c r="BP193" s="67">
        <f>SUMIFS('N1.3_Project_Listing'!$R$16:$R$829,'N1.3_Project_Listing'!$B$16:$B$829,$B193,'N1.3_Project_Listing'!$D$16:$D$829,$B143,'N1.3_Project_Listing'!$J$16:$J$829,BP$16,'N1.3_Project_Listing'!$G$16:$G$829,BK$15)</f>
        <v>0</v>
      </c>
      <c r="BQ193" s="63">
        <f t="shared" si="288"/>
        <v>0</v>
      </c>
      <c r="BR193" s="116" t="s">
        <v>441</v>
      </c>
      <c r="BS193" s="67">
        <f>SUMIFS('N1.3_Project_Listing'!$P$16:$P$829,'N1.3_Project_Listing'!$B$16:$B$829,$B193,'N1.3_Project_Listing'!$D$16:$D$829,$B143,'N1.3_Project_Listing'!$J$16:$J$829,BS$16,'N1.3_Project_Listing'!$G$16:$G$829,BK$15)</f>
        <v>0</v>
      </c>
      <c r="BT193" s="67">
        <f>SUMIFS('N1.3_Project_Listing'!$P$16:$P$829,'N1.3_Project_Listing'!$B$16:$B$829,$B193,'N1.3_Project_Listing'!$D$16:$D$829,$B143,'N1.3_Project_Listing'!$J$16:$J$829,BT$16,'N1.3_Project_Listing'!$G$16:$G$829,BK$15)</f>
        <v>0</v>
      </c>
      <c r="BU193" s="67">
        <f>SUMIFS('N1.3_Project_Listing'!$P$16:$P$829,'N1.3_Project_Listing'!$B$16:$B$829,$B193,'N1.3_Project_Listing'!$D$16:$D$829,$B143,'N1.3_Project_Listing'!$J$16:$J$829,BU$16,'N1.3_Project_Listing'!$G$16:$G$829,BK$15)</f>
        <v>0</v>
      </c>
      <c r="BV193" s="67">
        <f>SUMIFS('N1.3_Project_Listing'!$P$16:$P$829,'N1.3_Project_Listing'!$B$16:$B$829,$B193,'N1.3_Project_Listing'!$D$16:$D$829,$B143,'N1.3_Project_Listing'!$J$16:$J$829,BV$16,'N1.3_Project_Listing'!$G$16:$G$829,BK$15)</f>
        <v>0</v>
      </c>
      <c r="BW193" s="67">
        <f>SUMIFS('N1.3_Project_Listing'!$P$16:$P$829,'N1.3_Project_Listing'!$B$16:$B$829,$B193,'N1.3_Project_Listing'!$D$16:$D$829,$B143,'N1.3_Project_Listing'!$J$16:$J$829,BW$16,'N1.3_Project_Listing'!$G$16:$G$829,BK$15)</f>
        <v>0</v>
      </c>
      <c r="BX193" s="63">
        <f t="shared" si="289"/>
        <v>0</v>
      </c>
    </row>
    <row r="194" spans="2:76" hidden="1">
      <c r="B194" s="132" t="str">
        <f t="shared" si="265"/>
        <v>No entry required</v>
      </c>
      <c r="C194" s="158" t="str">
        <f t="shared" si="265"/>
        <v>-</v>
      </c>
      <c r="D194" s="63">
        <f t="shared" si="266"/>
        <v>0</v>
      </c>
      <c r="E194" s="63">
        <f t="shared" si="267"/>
        <v>0</v>
      </c>
      <c r="F194" s="63">
        <f t="shared" si="268"/>
        <v>0</v>
      </c>
      <c r="G194" s="63">
        <f t="shared" si="269"/>
        <v>0</v>
      </c>
      <c r="H194" s="63">
        <f t="shared" si="270"/>
        <v>0</v>
      </c>
      <c r="I194" s="63">
        <f t="shared" si="271"/>
        <v>0</v>
      </c>
      <c r="J194" s="116" t="s">
        <v>441</v>
      </c>
      <c r="K194" s="63">
        <f t="shared" si="272"/>
        <v>0</v>
      </c>
      <c r="L194" s="63">
        <f t="shared" si="273"/>
        <v>0</v>
      </c>
      <c r="M194" s="63">
        <f t="shared" si="274"/>
        <v>0</v>
      </c>
      <c r="N194" s="63">
        <f t="shared" si="275"/>
        <v>0</v>
      </c>
      <c r="O194" s="63">
        <f t="shared" si="276"/>
        <v>0</v>
      </c>
      <c r="P194" s="63">
        <f t="shared" si="277"/>
        <v>0</v>
      </c>
      <c r="R194" s="158" t="str">
        <f t="shared" si="278"/>
        <v>-</v>
      </c>
      <c r="S194" s="67">
        <f>SUMIFS('N1.3_Project_Listing'!$R$16:$R$829,'N1.3_Project_Listing'!$B$16:$B$829,$B194,'N1.3_Project_Listing'!$D$16:$D$829,$B144,'N1.3_Project_Listing'!$J$16:$J$829,S$16,'N1.3_Project_Listing'!$G$16:$G$829,R$15)</f>
        <v>0</v>
      </c>
      <c r="T194" s="67">
        <f>SUMIFS('N1.3_Project_Listing'!$R$16:$R$829,'N1.3_Project_Listing'!$B$16:$B$829,$B194,'N1.3_Project_Listing'!$D$16:$D$829,$B144,'N1.3_Project_Listing'!$J$16:$J$829,T$16,'N1.3_Project_Listing'!$G$16:$G$829,R$15)</f>
        <v>0</v>
      </c>
      <c r="U194" s="67">
        <f>SUMIFS('N1.3_Project_Listing'!$R$16:$R$829,'N1.3_Project_Listing'!$B$16:$B$829,$B194,'N1.3_Project_Listing'!$D$16:$D$829,$B144,'N1.3_Project_Listing'!$J$16:$J$829,U$16,'N1.3_Project_Listing'!$G$16:$G$829,R$15)</f>
        <v>0</v>
      </c>
      <c r="V194" s="67">
        <f>SUMIFS('N1.3_Project_Listing'!$R$16:$R$829,'N1.3_Project_Listing'!$B$16:$B$829,$B194,'N1.3_Project_Listing'!$D$16:$D$829,$B144,'N1.3_Project_Listing'!$J$16:$J$829,V$16,'N1.3_Project_Listing'!$G$16:$G$829,R$15)</f>
        <v>0</v>
      </c>
      <c r="W194" s="67">
        <f>SUMIFS('N1.3_Project_Listing'!$R$16:$R$829,'N1.3_Project_Listing'!$B$16:$B$829,$B194,'N1.3_Project_Listing'!$D$16:$D$829,$B144,'N1.3_Project_Listing'!$J$16:$J$829,W$16,'N1.3_Project_Listing'!$G$16:$G$829,R$15)</f>
        <v>0</v>
      </c>
      <c r="X194" s="63">
        <f t="shared" si="279"/>
        <v>0</v>
      </c>
      <c r="Y194" s="116" t="s">
        <v>441</v>
      </c>
      <c r="Z194" s="67">
        <f>SUMIFS('N1.3_Project_Listing'!$P$16:$P$829,'N1.3_Project_Listing'!$B$16:$B$829,$B194,'N1.3_Project_Listing'!$D$16:$D$829,$B144,'N1.3_Project_Listing'!$J$16:$J$829,Z$16,'N1.3_Project_Listing'!$G$16:$G$829,R$15)</f>
        <v>0</v>
      </c>
      <c r="AA194" s="67">
        <f>SUMIFS('N1.3_Project_Listing'!$P$16:$P$829,'N1.3_Project_Listing'!$B$16:$B$829,$B194,'N1.3_Project_Listing'!$D$16:$D$829,$B144,'N1.3_Project_Listing'!$J$16:$J$829,AA$16,'N1.3_Project_Listing'!$G$16:$G$829,R$15)</f>
        <v>0</v>
      </c>
      <c r="AB194" s="67">
        <f>SUMIFS('N1.3_Project_Listing'!$P$16:$P$829,'N1.3_Project_Listing'!$B$16:$B$829,$B194,'N1.3_Project_Listing'!$D$16:$D$829,$B144,'N1.3_Project_Listing'!$J$16:$J$829,AB$16,'N1.3_Project_Listing'!$G$16:$G$829,R$15)</f>
        <v>0</v>
      </c>
      <c r="AC194" s="67">
        <f>SUMIFS('N1.3_Project_Listing'!$P$16:$P$829,'N1.3_Project_Listing'!$B$16:$B$829,$B194,'N1.3_Project_Listing'!$D$16:$D$829,$B144,'N1.3_Project_Listing'!$J$16:$J$829,AC$16,'N1.3_Project_Listing'!$G$16:$G$829,R$15)</f>
        <v>0</v>
      </c>
      <c r="AD194" s="67">
        <f>SUMIFS('N1.3_Project_Listing'!$P$16:$P$829,'N1.3_Project_Listing'!$B$16:$B$829,$B194,'N1.3_Project_Listing'!$D$16:$D$829,$B144,'N1.3_Project_Listing'!$J$16:$J$829,AD$16,'N1.3_Project_Listing'!$G$16:$G$829,R$15)</f>
        <v>0</v>
      </c>
      <c r="AE194" s="63">
        <f t="shared" si="280"/>
        <v>0</v>
      </c>
      <c r="AG194" s="158" t="str">
        <f t="shared" si="281"/>
        <v>-</v>
      </c>
      <c r="AH194" s="67">
        <f>SUMIFS('N1.3_Project_Listing'!$R$16:$R$829,'N1.3_Project_Listing'!$B$16:$B$829,$B194,'N1.3_Project_Listing'!$D$16:$D$829,$B144,'N1.3_Project_Listing'!$J$16:$J$829,AH$16,'N1.3_Project_Listing'!$G$16:$G$829,AG$15)</f>
        <v>0</v>
      </c>
      <c r="AI194" s="67">
        <f>SUMIFS('N1.3_Project_Listing'!$R$16:$R$829,'N1.3_Project_Listing'!$B$16:$B$829,$B194,'N1.3_Project_Listing'!$D$16:$D$829,$B144,'N1.3_Project_Listing'!$J$16:$J$829,AI$16,'N1.3_Project_Listing'!$G$16:$G$829,AG$15)</f>
        <v>0</v>
      </c>
      <c r="AJ194" s="67">
        <f>SUMIFS('N1.3_Project_Listing'!$R$16:$R$829,'N1.3_Project_Listing'!$B$16:$B$829,$B194,'N1.3_Project_Listing'!$D$16:$D$829,$B144,'N1.3_Project_Listing'!$J$16:$J$829,AJ$16,'N1.3_Project_Listing'!$G$16:$G$829,AG$15)</f>
        <v>0</v>
      </c>
      <c r="AK194" s="67">
        <f>SUMIFS('N1.3_Project_Listing'!$R$16:$R$829,'N1.3_Project_Listing'!$B$16:$B$829,$B194,'N1.3_Project_Listing'!$D$16:$D$829,$B144,'N1.3_Project_Listing'!$J$16:$J$829,AK$16,'N1.3_Project_Listing'!$G$16:$G$829,AG$15)</f>
        <v>0</v>
      </c>
      <c r="AL194" s="67">
        <f>SUMIFS('N1.3_Project_Listing'!$R$16:$R$829,'N1.3_Project_Listing'!$B$16:$B$829,$B194,'N1.3_Project_Listing'!$D$16:$D$829,$B144,'N1.3_Project_Listing'!$J$16:$J$829,AL$16,'N1.3_Project_Listing'!$G$16:$G$829,AG$15)</f>
        <v>0</v>
      </c>
      <c r="AM194" s="63">
        <f t="shared" si="282"/>
        <v>0</v>
      </c>
      <c r="AN194" s="116" t="s">
        <v>441</v>
      </c>
      <c r="AO194" s="67">
        <f>SUMIFS('N1.3_Project_Listing'!$P$16:$P$829,'N1.3_Project_Listing'!$B$16:$B$829,$B194,'N1.3_Project_Listing'!$D$16:$D$829,$B144,'N1.3_Project_Listing'!$J$16:$J$829,AO$16,'N1.3_Project_Listing'!$G$16:$G$829,AG$15)</f>
        <v>0</v>
      </c>
      <c r="AP194" s="67">
        <f>SUMIFS('N1.3_Project_Listing'!$P$16:$P$829,'N1.3_Project_Listing'!$B$16:$B$829,$B194,'N1.3_Project_Listing'!$D$16:$D$829,$B144,'N1.3_Project_Listing'!$J$16:$J$829,AP$16,'N1.3_Project_Listing'!$G$16:$G$829,AG$15)</f>
        <v>0</v>
      </c>
      <c r="AQ194" s="67">
        <f>SUMIFS('N1.3_Project_Listing'!$P$16:$P$829,'N1.3_Project_Listing'!$B$16:$B$829,$B194,'N1.3_Project_Listing'!$D$16:$D$829,$B144,'N1.3_Project_Listing'!$J$16:$J$829,AQ$16,'N1.3_Project_Listing'!$G$16:$G$829,AG$15)</f>
        <v>0</v>
      </c>
      <c r="AR194" s="67">
        <f>SUMIFS('N1.3_Project_Listing'!$P$16:$P$829,'N1.3_Project_Listing'!$B$16:$B$829,$B194,'N1.3_Project_Listing'!$D$16:$D$829,$B144,'N1.3_Project_Listing'!$J$16:$J$829,AR$16,'N1.3_Project_Listing'!$G$16:$G$829,AG$15)</f>
        <v>0</v>
      </c>
      <c r="AS194" s="67">
        <f>SUMIFS('N1.3_Project_Listing'!$P$16:$P$829,'N1.3_Project_Listing'!$B$16:$B$829,$B194,'N1.3_Project_Listing'!$D$16:$D$829,$B144,'N1.3_Project_Listing'!$J$16:$J$829,AS$16,'N1.3_Project_Listing'!$G$16:$G$829,AG$15)</f>
        <v>0</v>
      </c>
      <c r="AT194" s="63">
        <f t="shared" si="283"/>
        <v>0</v>
      </c>
      <c r="AV194" s="158" t="str">
        <f t="shared" si="284"/>
        <v>-</v>
      </c>
      <c r="AW194" s="67">
        <f>SUMIFS('N1.3_Project_Listing'!$R$16:$R$829,'N1.3_Project_Listing'!$B$16:$B$829,$B194,'N1.3_Project_Listing'!$D$16:$D$829,$B144,'N1.3_Project_Listing'!$J$16:$J$829,AW$16,'N1.3_Project_Listing'!$G$16:$G$829,AV$15)</f>
        <v>0</v>
      </c>
      <c r="AX194" s="67">
        <f>SUMIFS('N1.3_Project_Listing'!$R$16:$R$829,'N1.3_Project_Listing'!$B$16:$B$829,$B194,'N1.3_Project_Listing'!$D$16:$D$829,$B144,'N1.3_Project_Listing'!$J$16:$J$829,AX$16,'N1.3_Project_Listing'!$G$16:$G$829,AV$15)</f>
        <v>0</v>
      </c>
      <c r="AY194" s="67">
        <f>SUMIFS('N1.3_Project_Listing'!$R$16:$R$829,'N1.3_Project_Listing'!$B$16:$B$829,$B194,'N1.3_Project_Listing'!$D$16:$D$829,$B144,'N1.3_Project_Listing'!$J$16:$J$829,AY$16,'N1.3_Project_Listing'!$G$16:$G$829,AV$15)</f>
        <v>0</v>
      </c>
      <c r="AZ194" s="67">
        <f>SUMIFS('N1.3_Project_Listing'!$R$16:$R$829,'N1.3_Project_Listing'!$B$16:$B$829,$B194,'N1.3_Project_Listing'!$D$16:$D$829,$B144,'N1.3_Project_Listing'!$J$16:$J$829,AZ$16,'N1.3_Project_Listing'!$G$16:$G$829,AV$15)</f>
        <v>0</v>
      </c>
      <c r="BA194" s="67">
        <f>SUMIFS('N1.3_Project_Listing'!$R$16:$R$829,'N1.3_Project_Listing'!$B$16:$B$829,$B194,'N1.3_Project_Listing'!$D$16:$D$829,$B144,'N1.3_Project_Listing'!$J$16:$J$829,BA$16,'N1.3_Project_Listing'!$G$16:$G$829,AV$15)</f>
        <v>0</v>
      </c>
      <c r="BB194" s="63">
        <f t="shared" si="285"/>
        <v>0</v>
      </c>
      <c r="BC194" s="116" t="s">
        <v>441</v>
      </c>
      <c r="BD194" s="67">
        <f>SUMIFS('N1.3_Project_Listing'!$P$16:$P$829,'N1.3_Project_Listing'!$B$16:$B$829,$B194,'N1.3_Project_Listing'!$D$16:$D$829,$B144,'N1.3_Project_Listing'!$J$16:$J$829,BD$16,'N1.3_Project_Listing'!$G$16:$G$829,AV$15)</f>
        <v>0</v>
      </c>
      <c r="BE194" s="67">
        <f>SUMIFS('N1.3_Project_Listing'!$P$16:$P$829,'N1.3_Project_Listing'!$B$16:$B$829,$B194,'N1.3_Project_Listing'!$D$16:$D$829,$B144,'N1.3_Project_Listing'!$J$16:$J$829,BE$16,'N1.3_Project_Listing'!$G$16:$G$829,AV$15)</f>
        <v>0</v>
      </c>
      <c r="BF194" s="67">
        <f>SUMIFS('N1.3_Project_Listing'!$P$16:$P$829,'N1.3_Project_Listing'!$B$16:$B$829,$B194,'N1.3_Project_Listing'!$D$16:$D$829,$B144,'N1.3_Project_Listing'!$J$16:$J$829,BF$16,'N1.3_Project_Listing'!$G$16:$G$829,AV$15)</f>
        <v>0</v>
      </c>
      <c r="BG194" s="67">
        <f>SUMIFS('N1.3_Project_Listing'!$P$16:$P$829,'N1.3_Project_Listing'!$B$16:$B$829,$B194,'N1.3_Project_Listing'!$D$16:$D$829,$B144,'N1.3_Project_Listing'!$J$16:$J$829,BG$16,'N1.3_Project_Listing'!$G$16:$G$829,AV$15)</f>
        <v>0</v>
      </c>
      <c r="BH194" s="67">
        <f>SUMIFS('N1.3_Project_Listing'!$P$16:$P$829,'N1.3_Project_Listing'!$B$16:$B$829,$B194,'N1.3_Project_Listing'!$D$16:$D$829,$B144,'N1.3_Project_Listing'!$J$16:$J$829,BH$16,'N1.3_Project_Listing'!$G$16:$G$829,AV$15)</f>
        <v>0</v>
      </c>
      <c r="BI194" s="63">
        <f t="shared" si="286"/>
        <v>0</v>
      </c>
      <c r="BK194" s="158" t="str">
        <f t="shared" si="287"/>
        <v>-</v>
      </c>
      <c r="BL194" s="67">
        <f>SUMIFS('N1.3_Project_Listing'!$R$16:$R$829,'N1.3_Project_Listing'!$B$16:$B$829,$B194,'N1.3_Project_Listing'!$D$16:$D$829,$B144,'N1.3_Project_Listing'!$J$16:$J$829,BL$16,'N1.3_Project_Listing'!$G$16:$G$829,BK$15)</f>
        <v>0</v>
      </c>
      <c r="BM194" s="67">
        <f>SUMIFS('N1.3_Project_Listing'!$R$16:$R$829,'N1.3_Project_Listing'!$B$16:$B$829,$B194,'N1.3_Project_Listing'!$D$16:$D$829,$B144,'N1.3_Project_Listing'!$J$16:$J$829,BM$16,'N1.3_Project_Listing'!$G$16:$G$829,BK$15)</f>
        <v>0</v>
      </c>
      <c r="BN194" s="67">
        <f>SUMIFS('N1.3_Project_Listing'!$R$16:$R$829,'N1.3_Project_Listing'!$B$16:$B$829,$B194,'N1.3_Project_Listing'!$D$16:$D$829,$B144,'N1.3_Project_Listing'!$J$16:$J$829,BN$16,'N1.3_Project_Listing'!$G$16:$G$829,BK$15)</f>
        <v>0</v>
      </c>
      <c r="BO194" s="67">
        <f>SUMIFS('N1.3_Project_Listing'!$R$16:$R$829,'N1.3_Project_Listing'!$B$16:$B$829,$B194,'N1.3_Project_Listing'!$D$16:$D$829,$B144,'N1.3_Project_Listing'!$J$16:$J$829,BO$16,'N1.3_Project_Listing'!$G$16:$G$829,BK$15)</f>
        <v>0</v>
      </c>
      <c r="BP194" s="67">
        <f>SUMIFS('N1.3_Project_Listing'!$R$16:$R$829,'N1.3_Project_Listing'!$B$16:$B$829,$B194,'N1.3_Project_Listing'!$D$16:$D$829,$B144,'N1.3_Project_Listing'!$J$16:$J$829,BP$16,'N1.3_Project_Listing'!$G$16:$G$829,BK$15)</f>
        <v>0</v>
      </c>
      <c r="BQ194" s="63">
        <f t="shared" si="288"/>
        <v>0</v>
      </c>
      <c r="BR194" s="116" t="s">
        <v>441</v>
      </c>
      <c r="BS194" s="67">
        <f>SUMIFS('N1.3_Project_Listing'!$P$16:$P$829,'N1.3_Project_Listing'!$B$16:$B$829,$B194,'N1.3_Project_Listing'!$D$16:$D$829,$B144,'N1.3_Project_Listing'!$J$16:$J$829,BS$16,'N1.3_Project_Listing'!$G$16:$G$829,BK$15)</f>
        <v>0</v>
      </c>
      <c r="BT194" s="67">
        <f>SUMIFS('N1.3_Project_Listing'!$P$16:$P$829,'N1.3_Project_Listing'!$B$16:$B$829,$B194,'N1.3_Project_Listing'!$D$16:$D$829,$B144,'N1.3_Project_Listing'!$J$16:$J$829,BT$16,'N1.3_Project_Listing'!$G$16:$G$829,BK$15)</f>
        <v>0</v>
      </c>
      <c r="BU194" s="67">
        <f>SUMIFS('N1.3_Project_Listing'!$P$16:$P$829,'N1.3_Project_Listing'!$B$16:$B$829,$B194,'N1.3_Project_Listing'!$D$16:$D$829,$B144,'N1.3_Project_Listing'!$J$16:$J$829,BU$16,'N1.3_Project_Listing'!$G$16:$G$829,BK$15)</f>
        <v>0</v>
      </c>
      <c r="BV194" s="67">
        <f>SUMIFS('N1.3_Project_Listing'!$P$16:$P$829,'N1.3_Project_Listing'!$B$16:$B$829,$B194,'N1.3_Project_Listing'!$D$16:$D$829,$B144,'N1.3_Project_Listing'!$J$16:$J$829,BV$16,'N1.3_Project_Listing'!$G$16:$G$829,BK$15)</f>
        <v>0</v>
      </c>
      <c r="BW194" s="67">
        <f>SUMIFS('N1.3_Project_Listing'!$P$16:$P$829,'N1.3_Project_Listing'!$B$16:$B$829,$B194,'N1.3_Project_Listing'!$D$16:$D$829,$B144,'N1.3_Project_Listing'!$J$16:$J$829,BW$16,'N1.3_Project_Listing'!$G$16:$G$829,BK$15)</f>
        <v>0</v>
      </c>
      <c r="BX194" s="63">
        <f t="shared" si="289"/>
        <v>0</v>
      </c>
    </row>
    <row r="195" spans="2:76" hidden="1">
      <c r="B195" s="132" t="str">
        <f t="shared" si="265"/>
        <v>No entry required</v>
      </c>
      <c r="C195" s="158" t="str">
        <f t="shared" si="265"/>
        <v>-</v>
      </c>
      <c r="D195" s="63">
        <f t="shared" si="266"/>
        <v>0</v>
      </c>
      <c r="E195" s="63">
        <f t="shared" si="267"/>
        <v>0</v>
      </c>
      <c r="F195" s="63">
        <f t="shared" si="268"/>
        <v>0</v>
      </c>
      <c r="G195" s="63">
        <f t="shared" si="269"/>
        <v>0</v>
      </c>
      <c r="H195" s="63">
        <f t="shared" si="270"/>
        <v>0</v>
      </c>
      <c r="I195" s="63">
        <f t="shared" si="271"/>
        <v>0</v>
      </c>
      <c r="J195" s="116" t="s">
        <v>441</v>
      </c>
      <c r="K195" s="63">
        <f t="shared" si="272"/>
        <v>0</v>
      </c>
      <c r="L195" s="63">
        <f t="shared" si="273"/>
        <v>0</v>
      </c>
      <c r="M195" s="63">
        <f t="shared" si="274"/>
        <v>0</v>
      </c>
      <c r="N195" s="63">
        <f t="shared" si="275"/>
        <v>0</v>
      </c>
      <c r="O195" s="63">
        <f t="shared" si="276"/>
        <v>0</v>
      </c>
      <c r="P195" s="63">
        <f t="shared" si="277"/>
        <v>0</v>
      </c>
      <c r="R195" s="158" t="str">
        <f t="shared" si="278"/>
        <v>-</v>
      </c>
      <c r="S195" s="67">
        <f>SUMIFS('N1.3_Project_Listing'!$R$16:$R$829,'N1.3_Project_Listing'!$B$16:$B$829,$B195,'N1.3_Project_Listing'!$D$16:$D$829,$B145,'N1.3_Project_Listing'!$J$16:$J$829,S$16,'N1.3_Project_Listing'!$G$16:$G$829,R$15)</f>
        <v>0</v>
      </c>
      <c r="T195" s="67">
        <f>SUMIFS('N1.3_Project_Listing'!$R$16:$R$829,'N1.3_Project_Listing'!$B$16:$B$829,$B195,'N1.3_Project_Listing'!$D$16:$D$829,$B145,'N1.3_Project_Listing'!$J$16:$J$829,T$16,'N1.3_Project_Listing'!$G$16:$G$829,R$15)</f>
        <v>0</v>
      </c>
      <c r="U195" s="67">
        <f>SUMIFS('N1.3_Project_Listing'!$R$16:$R$829,'N1.3_Project_Listing'!$B$16:$B$829,$B195,'N1.3_Project_Listing'!$D$16:$D$829,$B145,'N1.3_Project_Listing'!$J$16:$J$829,U$16,'N1.3_Project_Listing'!$G$16:$G$829,R$15)</f>
        <v>0</v>
      </c>
      <c r="V195" s="67">
        <f>SUMIFS('N1.3_Project_Listing'!$R$16:$R$829,'N1.3_Project_Listing'!$B$16:$B$829,$B195,'N1.3_Project_Listing'!$D$16:$D$829,$B145,'N1.3_Project_Listing'!$J$16:$J$829,V$16,'N1.3_Project_Listing'!$G$16:$G$829,R$15)</f>
        <v>0</v>
      </c>
      <c r="W195" s="67">
        <f>SUMIFS('N1.3_Project_Listing'!$R$16:$R$829,'N1.3_Project_Listing'!$B$16:$B$829,$B195,'N1.3_Project_Listing'!$D$16:$D$829,$B145,'N1.3_Project_Listing'!$J$16:$J$829,W$16,'N1.3_Project_Listing'!$G$16:$G$829,R$15)</f>
        <v>0</v>
      </c>
      <c r="X195" s="63">
        <f t="shared" si="279"/>
        <v>0</v>
      </c>
      <c r="Y195" s="116" t="s">
        <v>441</v>
      </c>
      <c r="Z195" s="67">
        <f>SUMIFS('N1.3_Project_Listing'!$P$16:$P$829,'N1.3_Project_Listing'!$B$16:$B$829,$B195,'N1.3_Project_Listing'!$D$16:$D$829,$B145,'N1.3_Project_Listing'!$J$16:$J$829,Z$16,'N1.3_Project_Listing'!$G$16:$G$829,R$15)</f>
        <v>0</v>
      </c>
      <c r="AA195" s="67">
        <f>SUMIFS('N1.3_Project_Listing'!$P$16:$P$829,'N1.3_Project_Listing'!$B$16:$B$829,$B195,'N1.3_Project_Listing'!$D$16:$D$829,$B145,'N1.3_Project_Listing'!$J$16:$J$829,AA$16,'N1.3_Project_Listing'!$G$16:$G$829,R$15)</f>
        <v>0</v>
      </c>
      <c r="AB195" s="67">
        <f>SUMIFS('N1.3_Project_Listing'!$P$16:$P$829,'N1.3_Project_Listing'!$B$16:$B$829,$B195,'N1.3_Project_Listing'!$D$16:$D$829,$B145,'N1.3_Project_Listing'!$J$16:$J$829,AB$16,'N1.3_Project_Listing'!$G$16:$G$829,R$15)</f>
        <v>0</v>
      </c>
      <c r="AC195" s="67">
        <f>SUMIFS('N1.3_Project_Listing'!$P$16:$P$829,'N1.3_Project_Listing'!$B$16:$B$829,$B195,'N1.3_Project_Listing'!$D$16:$D$829,$B145,'N1.3_Project_Listing'!$J$16:$J$829,AC$16,'N1.3_Project_Listing'!$G$16:$G$829,R$15)</f>
        <v>0</v>
      </c>
      <c r="AD195" s="67">
        <f>SUMIFS('N1.3_Project_Listing'!$P$16:$P$829,'N1.3_Project_Listing'!$B$16:$B$829,$B195,'N1.3_Project_Listing'!$D$16:$D$829,$B145,'N1.3_Project_Listing'!$J$16:$J$829,AD$16,'N1.3_Project_Listing'!$G$16:$G$829,R$15)</f>
        <v>0</v>
      </c>
      <c r="AE195" s="63">
        <f t="shared" si="280"/>
        <v>0</v>
      </c>
      <c r="AG195" s="158" t="str">
        <f t="shared" si="281"/>
        <v>-</v>
      </c>
      <c r="AH195" s="67">
        <f>SUMIFS('N1.3_Project_Listing'!$R$16:$R$829,'N1.3_Project_Listing'!$B$16:$B$829,$B195,'N1.3_Project_Listing'!$D$16:$D$829,$B145,'N1.3_Project_Listing'!$J$16:$J$829,AH$16,'N1.3_Project_Listing'!$G$16:$G$829,AG$15)</f>
        <v>0</v>
      </c>
      <c r="AI195" s="67">
        <f>SUMIFS('N1.3_Project_Listing'!$R$16:$R$829,'N1.3_Project_Listing'!$B$16:$B$829,$B195,'N1.3_Project_Listing'!$D$16:$D$829,$B145,'N1.3_Project_Listing'!$J$16:$J$829,AI$16,'N1.3_Project_Listing'!$G$16:$G$829,AG$15)</f>
        <v>0</v>
      </c>
      <c r="AJ195" s="67">
        <f>SUMIFS('N1.3_Project_Listing'!$R$16:$R$829,'N1.3_Project_Listing'!$B$16:$B$829,$B195,'N1.3_Project_Listing'!$D$16:$D$829,$B145,'N1.3_Project_Listing'!$J$16:$J$829,AJ$16,'N1.3_Project_Listing'!$G$16:$G$829,AG$15)</f>
        <v>0</v>
      </c>
      <c r="AK195" s="67">
        <f>SUMIFS('N1.3_Project_Listing'!$R$16:$R$829,'N1.3_Project_Listing'!$B$16:$B$829,$B195,'N1.3_Project_Listing'!$D$16:$D$829,$B145,'N1.3_Project_Listing'!$J$16:$J$829,AK$16,'N1.3_Project_Listing'!$G$16:$G$829,AG$15)</f>
        <v>0</v>
      </c>
      <c r="AL195" s="67">
        <f>SUMIFS('N1.3_Project_Listing'!$R$16:$R$829,'N1.3_Project_Listing'!$B$16:$B$829,$B195,'N1.3_Project_Listing'!$D$16:$D$829,$B145,'N1.3_Project_Listing'!$J$16:$J$829,AL$16,'N1.3_Project_Listing'!$G$16:$G$829,AG$15)</f>
        <v>0</v>
      </c>
      <c r="AM195" s="63">
        <f t="shared" si="282"/>
        <v>0</v>
      </c>
      <c r="AN195" s="116" t="s">
        <v>441</v>
      </c>
      <c r="AO195" s="67">
        <f>SUMIFS('N1.3_Project_Listing'!$P$16:$P$829,'N1.3_Project_Listing'!$B$16:$B$829,$B195,'N1.3_Project_Listing'!$D$16:$D$829,$B145,'N1.3_Project_Listing'!$J$16:$J$829,AO$16,'N1.3_Project_Listing'!$G$16:$G$829,AG$15)</f>
        <v>0</v>
      </c>
      <c r="AP195" s="67">
        <f>SUMIFS('N1.3_Project_Listing'!$P$16:$P$829,'N1.3_Project_Listing'!$B$16:$B$829,$B195,'N1.3_Project_Listing'!$D$16:$D$829,$B145,'N1.3_Project_Listing'!$J$16:$J$829,AP$16,'N1.3_Project_Listing'!$G$16:$G$829,AG$15)</f>
        <v>0</v>
      </c>
      <c r="AQ195" s="67">
        <f>SUMIFS('N1.3_Project_Listing'!$P$16:$P$829,'N1.3_Project_Listing'!$B$16:$B$829,$B195,'N1.3_Project_Listing'!$D$16:$D$829,$B145,'N1.3_Project_Listing'!$J$16:$J$829,AQ$16,'N1.3_Project_Listing'!$G$16:$G$829,AG$15)</f>
        <v>0</v>
      </c>
      <c r="AR195" s="67">
        <f>SUMIFS('N1.3_Project_Listing'!$P$16:$P$829,'N1.3_Project_Listing'!$B$16:$B$829,$B195,'N1.3_Project_Listing'!$D$16:$D$829,$B145,'N1.3_Project_Listing'!$J$16:$J$829,AR$16,'N1.3_Project_Listing'!$G$16:$G$829,AG$15)</f>
        <v>0</v>
      </c>
      <c r="AS195" s="67">
        <f>SUMIFS('N1.3_Project_Listing'!$P$16:$P$829,'N1.3_Project_Listing'!$B$16:$B$829,$B195,'N1.3_Project_Listing'!$D$16:$D$829,$B145,'N1.3_Project_Listing'!$J$16:$J$829,AS$16,'N1.3_Project_Listing'!$G$16:$G$829,AG$15)</f>
        <v>0</v>
      </c>
      <c r="AT195" s="63">
        <f t="shared" si="283"/>
        <v>0</v>
      </c>
      <c r="AV195" s="158" t="str">
        <f t="shared" si="284"/>
        <v>-</v>
      </c>
      <c r="AW195" s="67">
        <f>SUMIFS('N1.3_Project_Listing'!$R$16:$R$829,'N1.3_Project_Listing'!$B$16:$B$829,$B195,'N1.3_Project_Listing'!$D$16:$D$829,$B145,'N1.3_Project_Listing'!$J$16:$J$829,AW$16,'N1.3_Project_Listing'!$G$16:$G$829,AV$15)</f>
        <v>0</v>
      </c>
      <c r="AX195" s="67">
        <f>SUMIFS('N1.3_Project_Listing'!$R$16:$R$829,'N1.3_Project_Listing'!$B$16:$B$829,$B195,'N1.3_Project_Listing'!$D$16:$D$829,$B145,'N1.3_Project_Listing'!$J$16:$J$829,AX$16,'N1.3_Project_Listing'!$G$16:$G$829,AV$15)</f>
        <v>0</v>
      </c>
      <c r="AY195" s="67">
        <f>SUMIFS('N1.3_Project_Listing'!$R$16:$R$829,'N1.3_Project_Listing'!$B$16:$B$829,$B195,'N1.3_Project_Listing'!$D$16:$D$829,$B145,'N1.3_Project_Listing'!$J$16:$J$829,AY$16,'N1.3_Project_Listing'!$G$16:$G$829,AV$15)</f>
        <v>0</v>
      </c>
      <c r="AZ195" s="67">
        <f>SUMIFS('N1.3_Project_Listing'!$R$16:$R$829,'N1.3_Project_Listing'!$B$16:$B$829,$B195,'N1.3_Project_Listing'!$D$16:$D$829,$B145,'N1.3_Project_Listing'!$J$16:$J$829,AZ$16,'N1.3_Project_Listing'!$G$16:$G$829,AV$15)</f>
        <v>0</v>
      </c>
      <c r="BA195" s="67">
        <f>SUMIFS('N1.3_Project_Listing'!$R$16:$R$829,'N1.3_Project_Listing'!$B$16:$B$829,$B195,'N1.3_Project_Listing'!$D$16:$D$829,$B145,'N1.3_Project_Listing'!$J$16:$J$829,BA$16,'N1.3_Project_Listing'!$G$16:$G$829,AV$15)</f>
        <v>0</v>
      </c>
      <c r="BB195" s="63">
        <f t="shared" si="285"/>
        <v>0</v>
      </c>
      <c r="BC195" s="116" t="s">
        <v>441</v>
      </c>
      <c r="BD195" s="67">
        <f>SUMIFS('N1.3_Project_Listing'!$P$16:$P$829,'N1.3_Project_Listing'!$B$16:$B$829,$B195,'N1.3_Project_Listing'!$D$16:$D$829,$B145,'N1.3_Project_Listing'!$J$16:$J$829,BD$16,'N1.3_Project_Listing'!$G$16:$G$829,AV$15)</f>
        <v>0</v>
      </c>
      <c r="BE195" s="67">
        <f>SUMIFS('N1.3_Project_Listing'!$P$16:$P$829,'N1.3_Project_Listing'!$B$16:$B$829,$B195,'N1.3_Project_Listing'!$D$16:$D$829,$B145,'N1.3_Project_Listing'!$J$16:$J$829,BE$16,'N1.3_Project_Listing'!$G$16:$G$829,AV$15)</f>
        <v>0</v>
      </c>
      <c r="BF195" s="67">
        <f>SUMIFS('N1.3_Project_Listing'!$P$16:$P$829,'N1.3_Project_Listing'!$B$16:$B$829,$B195,'N1.3_Project_Listing'!$D$16:$D$829,$B145,'N1.3_Project_Listing'!$J$16:$J$829,BF$16,'N1.3_Project_Listing'!$G$16:$G$829,AV$15)</f>
        <v>0</v>
      </c>
      <c r="BG195" s="67">
        <f>SUMIFS('N1.3_Project_Listing'!$P$16:$P$829,'N1.3_Project_Listing'!$B$16:$B$829,$B195,'N1.3_Project_Listing'!$D$16:$D$829,$B145,'N1.3_Project_Listing'!$J$16:$J$829,BG$16,'N1.3_Project_Listing'!$G$16:$G$829,AV$15)</f>
        <v>0</v>
      </c>
      <c r="BH195" s="67">
        <f>SUMIFS('N1.3_Project_Listing'!$P$16:$P$829,'N1.3_Project_Listing'!$B$16:$B$829,$B195,'N1.3_Project_Listing'!$D$16:$D$829,$B145,'N1.3_Project_Listing'!$J$16:$J$829,BH$16,'N1.3_Project_Listing'!$G$16:$G$829,AV$15)</f>
        <v>0</v>
      </c>
      <c r="BI195" s="63">
        <f t="shared" si="286"/>
        <v>0</v>
      </c>
      <c r="BK195" s="158" t="str">
        <f t="shared" si="287"/>
        <v>-</v>
      </c>
      <c r="BL195" s="67">
        <f>SUMIFS('N1.3_Project_Listing'!$R$16:$R$829,'N1.3_Project_Listing'!$B$16:$B$829,$B195,'N1.3_Project_Listing'!$D$16:$D$829,$B145,'N1.3_Project_Listing'!$J$16:$J$829,BL$16,'N1.3_Project_Listing'!$G$16:$G$829,BK$15)</f>
        <v>0</v>
      </c>
      <c r="BM195" s="67">
        <f>SUMIFS('N1.3_Project_Listing'!$R$16:$R$829,'N1.3_Project_Listing'!$B$16:$B$829,$B195,'N1.3_Project_Listing'!$D$16:$D$829,$B145,'N1.3_Project_Listing'!$J$16:$J$829,BM$16,'N1.3_Project_Listing'!$G$16:$G$829,BK$15)</f>
        <v>0</v>
      </c>
      <c r="BN195" s="67">
        <f>SUMIFS('N1.3_Project_Listing'!$R$16:$R$829,'N1.3_Project_Listing'!$B$16:$B$829,$B195,'N1.3_Project_Listing'!$D$16:$D$829,$B145,'N1.3_Project_Listing'!$J$16:$J$829,BN$16,'N1.3_Project_Listing'!$G$16:$G$829,BK$15)</f>
        <v>0</v>
      </c>
      <c r="BO195" s="67">
        <f>SUMIFS('N1.3_Project_Listing'!$R$16:$R$829,'N1.3_Project_Listing'!$B$16:$B$829,$B195,'N1.3_Project_Listing'!$D$16:$D$829,$B145,'N1.3_Project_Listing'!$J$16:$J$829,BO$16,'N1.3_Project_Listing'!$G$16:$G$829,BK$15)</f>
        <v>0</v>
      </c>
      <c r="BP195" s="67">
        <f>SUMIFS('N1.3_Project_Listing'!$R$16:$R$829,'N1.3_Project_Listing'!$B$16:$B$829,$B195,'N1.3_Project_Listing'!$D$16:$D$829,$B145,'N1.3_Project_Listing'!$J$16:$J$829,BP$16,'N1.3_Project_Listing'!$G$16:$G$829,BK$15)</f>
        <v>0</v>
      </c>
      <c r="BQ195" s="63">
        <f t="shared" si="288"/>
        <v>0</v>
      </c>
      <c r="BR195" s="116" t="s">
        <v>441</v>
      </c>
      <c r="BS195" s="67">
        <f>SUMIFS('N1.3_Project_Listing'!$P$16:$P$829,'N1.3_Project_Listing'!$B$16:$B$829,$B195,'N1.3_Project_Listing'!$D$16:$D$829,$B145,'N1.3_Project_Listing'!$J$16:$J$829,BS$16,'N1.3_Project_Listing'!$G$16:$G$829,BK$15)</f>
        <v>0</v>
      </c>
      <c r="BT195" s="67">
        <f>SUMIFS('N1.3_Project_Listing'!$P$16:$P$829,'N1.3_Project_Listing'!$B$16:$B$829,$B195,'N1.3_Project_Listing'!$D$16:$D$829,$B145,'N1.3_Project_Listing'!$J$16:$J$829,BT$16,'N1.3_Project_Listing'!$G$16:$G$829,BK$15)</f>
        <v>0</v>
      </c>
      <c r="BU195" s="67">
        <f>SUMIFS('N1.3_Project_Listing'!$P$16:$P$829,'N1.3_Project_Listing'!$B$16:$B$829,$B195,'N1.3_Project_Listing'!$D$16:$D$829,$B145,'N1.3_Project_Listing'!$J$16:$J$829,BU$16,'N1.3_Project_Listing'!$G$16:$G$829,BK$15)</f>
        <v>0</v>
      </c>
      <c r="BV195" s="67">
        <f>SUMIFS('N1.3_Project_Listing'!$P$16:$P$829,'N1.3_Project_Listing'!$B$16:$B$829,$B195,'N1.3_Project_Listing'!$D$16:$D$829,$B145,'N1.3_Project_Listing'!$J$16:$J$829,BV$16,'N1.3_Project_Listing'!$G$16:$G$829,BK$15)</f>
        <v>0</v>
      </c>
      <c r="BW195" s="67">
        <f>SUMIFS('N1.3_Project_Listing'!$P$16:$P$829,'N1.3_Project_Listing'!$B$16:$B$829,$B195,'N1.3_Project_Listing'!$D$16:$D$829,$B145,'N1.3_Project_Listing'!$J$16:$J$829,BW$16,'N1.3_Project_Listing'!$G$16:$G$829,BK$15)</f>
        <v>0</v>
      </c>
      <c r="BX195" s="63">
        <f t="shared" si="289"/>
        <v>0</v>
      </c>
    </row>
    <row r="196" spans="2:76" hidden="1">
      <c r="B196" s="132" t="str">
        <f t="shared" si="265"/>
        <v>No entry required</v>
      </c>
      <c r="C196" s="158" t="str">
        <f t="shared" si="265"/>
        <v>-</v>
      </c>
      <c r="D196" s="63">
        <f t="shared" si="266"/>
        <v>0</v>
      </c>
      <c r="E196" s="63">
        <f t="shared" si="267"/>
        <v>0</v>
      </c>
      <c r="F196" s="63">
        <f t="shared" si="268"/>
        <v>0</v>
      </c>
      <c r="G196" s="63">
        <f t="shared" si="269"/>
        <v>0</v>
      </c>
      <c r="H196" s="63">
        <f t="shared" si="270"/>
        <v>0</v>
      </c>
      <c r="I196" s="63">
        <f t="shared" si="271"/>
        <v>0</v>
      </c>
      <c r="J196" s="116" t="s">
        <v>441</v>
      </c>
      <c r="K196" s="63">
        <f t="shared" si="272"/>
        <v>0</v>
      </c>
      <c r="L196" s="63">
        <f t="shared" si="273"/>
        <v>0</v>
      </c>
      <c r="M196" s="63">
        <f t="shared" si="274"/>
        <v>0</v>
      </c>
      <c r="N196" s="63">
        <f t="shared" si="275"/>
        <v>0</v>
      </c>
      <c r="O196" s="63">
        <f t="shared" si="276"/>
        <v>0</v>
      </c>
      <c r="P196" s="63">
        <f t="shared" si="277"/>
        <v>0</v>
      </c>
      <c r="R196" s="158" t="str">
        <f t="shared" si="278"/>
        <v>-</v>
      </c>
      <c r="S196" s="67">
        <f>SUMIFS('N1.3_Project_Listing'!$R$16:$R$829,'N1.3_Project_Listing'!$B$16:$B$829,$B196,'N1.3_Project_Listing'!$D$16:$D$829,$B146,'N1.3_Project_Listing'!$J$16:$J$829,S$16,'N1.3_Project_Listing'!$G$16:$G$829,R$15)</f>
        <v>0</v>
      </c>
      <c r="T196" s="67">
        <f>SUMIFS('N1.3_Project_Listing'!$R$16:$R$829,'N1.3_Project_Listing'!$B$16:$B$829,$B196,'N1.3_Project_Listing'!$D$16:$D$829,$B146,'N1.3_Project_Listing'!$J$16:$J$829,T$16,'N1.3_Project_Listing'!$G$16:$G$829,R$15)</f>
        <v>0</v>
      </c>
      <c r="U196" s="67">
        <f>SUMIFS('N1.3_Project_Listing'!$R$16:$R$829,'N1.3_Project_Listing'!$B$16:$B$829,$B196,'N1.3_Project_Listing'!$D$16:$D$829,$B146,'N1.3_Project_Listing'!$J$16:$J$829,U$16,'N1.3_Project_Listing'!$G$16:$G$829,R$15)</f>
        <v>0</v>
      </c>
      <c r="V196" s="67">
        <f>SUMIFS('N1.3_Project_Listing'!$R$16:$R$829,'N1.3_Project_Listing'!$B$16:$B$829,$B196,'N1.3_Project_Listing'!$D$16:$D$829,$B146,'N1.3_Project_Listing'!$J$16:$J$829,V$16,'N1.3_Project_Listing'!$G$16:$G$829,R$15)</f>
        <v>0</v>
      </c>
      <c r="W196" s="67">
        <f>SUMIFS('N1.3_Project_Listing'!$R$16:$R$829,'N1.3_Project_Listing'!$B$16:$B$829,$B196,'N1.3_Project_Listing'!$D$16:$D$829,$B146,'N1.3_Project_Listing'!$J$16:$J$829,W$16,'N1.3_Project_Listing'!$G$16:$G$829,R$15)</f>
        <v>0</v>
      </c>
      <c r="X196" s="63">
        <f t="shared" si="279"/>
        <v>0</v>
      </c>
      <c r="Y196" s="116" t="s">
        <v>441</v>
      </c>
      <c r="Z196" s="67">
        <f>SUMIFS('N1.3_Project_Listing'!$P$16:$P$829,'N1.3_Project_Listing'!$B$16:$B$829,$B196,'N1.3_Project_Listing'!$D$16:$D$829,$B146,'N1.3_Project_Listing'!$J$16:$J$829,Z$16,'N1.3_Project_Listing'!$G$16:$G$829,R$15)</f>
        <v>0</v>
      </c>
      <c r="AA196" s="67">
        <f>SUMIFS('N1.3_Project_Listing'!$P$16:$P$829,'N1.3_Project_Listing'!$B$16:$B$829,$B196,'N1.3_Project_Listing'!$D$16:$D$829,$B146,'N1.3_Project_Listing'!$J$16:$J$829,AA$16,'N1.3_Project_Listing'!$G$16:$G$829,R$15)</f>
        <v>0</v>
      </c>
      <c r="AB196" s="67">
        <f>SUMIFS('N1.3_Project_Listing'!$P$16:$P$829,'N1.3_Project_Listing'!$B$16:$B$829,$B196,'N1.3_Project_Listing'!$D$16:$D$829,$B146,'N1.3_Project_Listing'!$J$16:$J$829,AB$16,'N1.3_Project_Listing'!$G$16:$G$829,R$15)</f>
        <v>0</v>
      </c>
      <c r="AC196" s="67">
        <f>SUMIFS('N1.3_Project_Listing'!$P$16:$P$829,'N1.3_Project_Listing'!$B$16:$B$829,$B196,'N1.3_Project_Listing'!$D$16:$D$829,$B146,'N1.3_Project_Listing'!$J$16:$J$829,AC$16,'N1.3_Project_Listing'!$G$16:$G$829,R$15)</f>
        <v>0</v>
      </c>
      <c r="AD196" s="67">
        <f>SUMIFS('N1.3_Project_Listing'!$P$16:$P$829,'N1.3_Project_Listing'!$B$16:$B$829,$B196,'N1.3_Project_Listing'!$D$16:$D$829,$B146,'N1.3_Project_Listing'!$J$16:$J$829,AD$16,'N1.3_Project_Listing'!$G$16:$G$829,R$15)</f>
        <v>0</v>
      </c>
      <c r="AE196" s="63">
        <f t="shared" si="280"/>
        <v>0</v>
      </c>
      <c r="AG196" s="158" t="str">
        <f t="shared" si="281"/>
        <v>-</v>
      </c>
      <c r="AH196" s="67">
        <f>SUMIFS('N1.3_Project_Listing'!$R$16:$R$829,'N1.3_Project_Listing'!$B$16:$B$829,$B196,'N1.3_Project_Listing'!$D$16:$D$829,$B146,'N1.3_Project_Listing'!$J$16:$J$829,AH$16,'N1.3_Project_Listing'!$G$16:$G$829,AG$15)</f>
        <v>0</v>
      </c>
      <c r="AI196" s="67">
        <f>SUMIFS('N1.3_Project_Listing'!$R$16:$R$829,'N1.3_Project_Listing'!$B$16:$B$829,$B196,'N1.3_Project_Listing'!$D$16:$D$829,$B146,'N1.3_Project_Listing'!$J$16:$J$829,AI$16,'N1.3_Project_Listing'!$G$16:$G$829,AG$15)</f>
        <v>0</v>
      </c>
      <c r="AJ196" s="67">
        <f>SUMIFS('N1.3_Project_Listing'!$R$16:$R$829,'N1.3_Project_Listing'!$B$16:$B$829,$B196,'N1.3_Project_Listing'!$D$16:$D$829,$B146,'N1.3_Project_Listing'!$J$16:$J$829,AJ$16,'N1.3_Project_Listing'!$G$16:$G$829,AG$15)</f>
        <v>0</v>
      </c>
      <c r="AK196" s="67">
        <f>SUMIFS('N1.3_Project_Listing'!$R$16:$R$829,'N1.3_Project_Listing'!$B$16:$B$829,$B196,'N1.3_Project_Listing'!$D$16:$D$829,$B146,'N1.3_Project_Listing'!$J$16:$J$829,AK$16,'N1.3_Project_Listing'!$G$16:$G$829,AG$15)</f>
        <v>0</v>
      </c>
      <c r="AL196" s="67">
        <f>SUMIFS('N1.3_Project_Listing'!$R$16:$R$829,'N1.3_Project_Listing'!$B$16:$B$829,$B196,'N1.3_Project_Listing'!$D$16:$D$829,$B146,'N1.3_Project_Listing'!$J$16:$J$829,AL$16,'N1.3_Project_Listing'!$G$16:$G$829,AG$15)</f>
        <v>0</v>
      </c>
      <c r="AM196" s="63">
        <f t="shared" si="282"/>
        <v>0</v>
      </c>
      <c r="AN196" s="116" t="s">
        <v>441</v>
      </c>
      <c r="AO196" s="67">
        <f>SUMIFS('N1.3_Project_Listing'!$P$16:$P$829,'N1.3_Project_Listing'!$B$16:$B$829,$B196,'N1.3_Project_Listing'!$D$16:$D$829,$B146,'N1.3_Project_Listing'!$J$16:$J$829,AO$16,'N1.3_Project_Listing'!$G$16:$G$829,AG$15)</f>
        <v>0</v>
      </c>
      <c r="AP196" s="67">
        <f>SUMIFS('N1.3_Project_Listing'!$P$16:$P$829,'N1.3_Project_Listing'!$B$16:$B$829,$B196,'N1.3_Project_Listing'!$D$16:$D$829,$B146,'N1.3_Project_Listing'!$J$16:$J$829,AP$16,'N1.3_Project_Listing'!$G$16:$G$829,AG$15)</f>
        <v>0</v>
      </c>
      <c r="AQ196" s="67">
        <f>SUMIFS('N1.3_Project_Listing'!$P$16:$P$829,'N1.3_Project_Listing'!$B$16:$B$829,$B196,'N1.3_Project_Listing'!$D$16:$D$829,$B146,'N1.3_Project_Listing'!$J$16:$J$829,AQ$16,'N1.3_Project_Listing'!$G$16:$G$829,AG$15)</f>
        <v>0</v>
      </c>
      <c r="AR196" s="67">
        <f>SUMIFS('N1.3_Project_Listing'!$P$16:$P$829,'N1.3_Project_Listing'!$B$16:$B$829,$B196,'N1.3_Project_Listing'!$D$16:$D$829,$B146,'N1.3_Project_Listing'!$J$16:$J$829,AR$16,'N1.3_Project_Listing'!$G$16:$G$829,AG$15)</f>
        <v>0</v>
      </c>
      <c r="AS196" s="67">
        <f>SUMIFS('N1.3_Project_Listing'!$P$16:$P$829,'N1.3_Project_Listing'!$B$16:$B$829,$B196,'N1.3_Project_Listing'!$D$16:$D$829,$B146,'N1.3_Project_Listing'!$J$16:$J$829,AS$16,'N1.3_Project_Listing'!$G$16:$G$829,AG$15)</f>
        <v>0</v>
      </c>
      <c r="AT196" s="63">
        <f t="shared" si="283"/>
        <v>0</v>
      </c>
      <c r="AV196" s="158" t="str">
        <f t="shared" si="284"/>
        <v>-</v>
      </c>
      <c r="AW196" s="67">
        <f>SUMIFS('N1.3_Project_Listing'!$R$16:$R$829,'N1.3_Project_Listing'!$B$16:$B$829,$B196,'N1.3_Project_Listing'!$D$16:$D$829,$B146,'N1.3_Project_Listing'!$J$16:$J$829,AW$16,'N1.3_Project_Listing'!$G$16:$G$829,AV$15)</f>
        <v>0</v>
      </c>
      <c r="AX196" s="67">
        <f>SUMIFS('N1.3_Project_Listing'!$R$16:$R$829,'N1.3_Project_Listing'!$B$16:$B$829,$B196,'N1.3_Project_Listing'!$D$16:$D$829,$B146,'N1.3_Project_Listing'!$J$16:$J$829,AX$16,'N1.3_Project_Listing'!$G$16:$G$829,AV$15)</f>
        <v>0</v>
      </c>
      <c r="AY196" s="67">
        <f>SUMIFS('N1.3_Project_Listing'!$R$16:$R$829,'N1.3_Project_Listing'!$B$16:$B$829,$B196,'N1.3_Project_Listing'!$D$16:$D$829,$B146,'N1.3_Project_Listing'!$J$16:$J$829,AY$16,'N1.3_Project_Listing'!$G$16:$G$829,AV$15)</f>
        <v>0</v>
      </c>
      <c r="AZ196" s="67">
        <f>SUMIFS('N1.3_Project_Listing'!$R$16:$R$829,'N1.3_Project_Listing'!$B$16:$B$829,$B196,'N1.3_Project_Listing'!$D$16:$D$829,$B146,'N1.3_Project_Listing'!$J$16:$J$829,AZ$16,'N1.3_Project_Listing'!$G$16:$G$829,AV$15)</f>
        <v>0</v>
      </c>
      <c r="BA196" s="67">
        <f>SUMIFS('N1.3_Project_Listing'!$R$16:$R$829,'N1.3_Project_Listing'!$B$16:$B$829,$B196,'N1.3_Project_Listing'!$D$16:$D$829,$B146,'N1.3_Project_Listing'!$J$16:$J$829,BA$16,'N1.3_Project_Listing'!$G$16:$G$829,AV$15)</f>
        <v>0</v>
      </c>
      <c r="BB196" s="63">
        <f t="shared" si="285"/>
        <v>0</v>
      </c>
      <c r="BC196" s="116" t="s">
        <v>441</v>
      </c>
      <c r="BD196" s="67">
        <f>SUMIFS('N1.3_Project_Listing'!$P$16:$P$829,'N1.3_Project_Listing'!$B$16:$B$829,$B196,'N1.3_Project_Listing'!$D$16:$D$829,$B146,'N1.3_Project_Listing'!$J$16:$J$829,BD$16,'N1.3_Project_Listing'!$G$16:$G$829,AV$15)</f>
        <v>0</v>
      </c>
      <c r="BE196" s="67">
        <f>SUMIFS('N1.3_Project_Listing'!$P$16:$P$829,'N1.3_Project_Listing'!$B$16:$B$829,$B196,'N1.3_Project_Listing'!$D$16:$D$829,$B146,'N1.3_Project_Listing'!$J$16:$J$829,BE$16,'N1.3_Project_Listing'!$G$16:$G$829,AV$15)</f>
        <v>0</v>
      </c>
      <c r="BF196" s="67">
        <f>SUMIFS('N1.3_Project_Listing'!$P$16:$P$829,'N1.3_Project_Listing'!$B$16:$B$829,$B196,'N1.3_Project_Listing'!$D$16:$D$829,$B146,'N1.3_Project_Listing'!$J$16:$J$829,BF$16,'N1.3_Project_Listing'!$G$16:$G$829,AV$15)</f>
        <v>0</v>
      </c>
      <c r="BG196" s="67">
        <f>SUMIFS('N1.3_Project_Listing'!$P$16:$P$829,'N1.3_Project_Listing'!$B$16:$B$829,$B196,'N1.3_Project_Listing'!$D$16:$D$829,$B146,'N1.3_Project_Listing'!$J$16:$J$829,BG$16,'N1.3_Project_Listing'!$G$16:$G$829,AV$15)</f>
        <v>0</v>
      </c>
      <c r="BH196" s="67">
        <f>SUMIFS('N1.3_Project_Listing'!$P$16:$P$829,'N1.3_Project_Listing'!$B$16:$B$829,$B196,'N1.3_Project_Listing'!$D$16:$D$829,$B146,'N1.3_Project_Listing'!$J$16:$J$829,BH$16,'N1.3_Project_Listing'!$G$16:$G$829,AV$15)</f>
        <v>0</v>
      </c>
      <c r="BI196" s="63">
        <f t="shared" si="286"/>
        <v>0</v>
      </c>
      <c r="BK196" s="158" t="str">
        <f t="shared" si="287"/>
        <v>-</v>
      </c>
      <c r="BL196" s="67">
        <f>SUMIFS('N1.3_Project_Listing'!$R$16:$R$829,'N1.3_Project_Listing'!$B$16:$B$829,$B196,'N1.3_Project_Listing'!$D$16:$D$829,$B146,'N1.3_Project_Listing'!$J$16:$J$829,BL$16,'N1.3_Project_Listing'!$G$16:$G$829,BK$15)</f>
        <v>0</v>
      </c>
      <c r="BM196" s="67">
        <f>SUMIFS('N1.3_Project_Listing'!$R$16:$R$829,'N1.3_Project_Listing'!$B$16:$B$829,$B196,'N1.3_Project_Listing'!$D$16:$D$829,$B146,'N1.3_Project_Listing'!$J$16:$J$829,BM$16,'N1.3_Project_Listing'!$G$16:$G$829,BK$15)</f>
        <v>0</v>
      </c>
      <c r="BN196" s="67">
        <f>SUMIFS('N1.3_Project_Listing'!$R$16:$R$829,'N1.3_Project_Listing'!$B$16:$B$829,$B196,'N1.3_Project_Listing'!$D$16:$D$829,$B146,'N1.3_Project_Listing'!$J$16:$J$829,BN$16,'N1.3_Project_Listing'!$G$16:$G$829,BK$15)</f>
        <v>0</v>
      </c>
      <c r="BO196" s="67">
        <f>SUMIFS('N1.3_Project_Listing'!$R$16:$R$829,'N1.3_Project_Listing'!$B$16:$B$829,$B196,'N1.3_Project_Listing'!$D$16:$D$829,$B146,'N1.3_Project_Listing'!$J$16:$J$829,BO$16,'N1.3_Project_Listing'!$G$16:$G$829,BK$15)</f>
        <v>0</v>
      </c>
      <c r="BP196" s="67">
        <f>SUMIFS('N1.3_Project_Listing'!$R$16:$R$829,'N1.3_Project_Listing'!$B$16:$B$829,$B196,'N1.3_Project_Listing'!$D$16:$D$829,$B146,'N1.3_Project_Listing'!$J$16:$J$829,BP$16,'N1.3_Project_Listing'!$G$16:$G$829,BK$15)</f>
        <v>0</v>
      </c>
      <c r="BQ196" s="63">
        <f t="shared" si="288"/>
        <v>0</v>
      </c>
      <c r="BR196" s="116" t="s">
        <v>441</v>
      </c>
      <c r="BS196" s="67">
        <f>SUMIFS('N1.3_Project_Listing'!$P$16:$P$829,'N1.3_Project_Listing'!$B$16:$B$829,$B196,'N1.3_Project_Listing'!$D$16:$D$829,$B146,'N1.3_Project_Listing'!$J$16:$J$829,BS$16,'N1.3_Project_Listing'!$G$16:$G$829,BK$15)</f>
        <v>0</v>
      </c>
      <c r="BT196" s="67">
        <f>SUMIFS('N1.3_Project_Listing'!$P$16:$P$829,'N1.3_Project_Listing'!$B$16:$B$829,$B196,'N1.3_Project_Listing'!$D$16:$D$829,$B146,'N1.3_Project_Listing'!$J$16:$J$829,BT$16,'N1.3_Project_Listing'!$G$16:$G$829,BK$15)</f>
        <v>0</v>
      </c>
      <c r="BU196" s="67">
        <f>SUMIFS('N1.3_Project_Listing'!$P$16:$P$829,'N1.3_Project_Listing'!$B$16:$B$829,$B196,'N1.3_Project_Listing'!$D$16:$D$829,$B146,'N1.3_Project_Listing'!$J$16:$J$829,BU$16,'N1.3_Project_Listing'!$G$16:$G$829,BK$15)</f>
        <v>0</v>
      </c>
      <c r="BV196" s="67">
        <f>SUMIFS('N1.3_Project_Listing'!$P$16:$P$829,'N1.3_Project_Listing'!$B$16:$B$829,$B196,'N1.3_Project_Listing'!$D$16:$D$829,$B146,'N1.3_Project_Listing'!$J$16:$J$829,BV$16,'N1.3_Project_Listing'!$G$16:$G$829,BK$15)</f>
        <v>0</v>
      </c>
      <c r="BW196" s="67">
        <f>SUMIFS('N1.3_Project_Listing'!$P$16:$P$829,'N1.3_Project_Listing'!$B$16:$B$829,$B196,'N1.3_Project_Listing'!$D$16:$D$829,$B146,'N1.3_Project_Listing'!$J$16:$J$829,BW$16,'N1.3_Project_Listing'!$G$16:$G$829,BK$15)</f>
        <v>0</v>
      </c>
      <c r="BX196" s="63">
        <f t="shared" si="289"/>
        <v>0</v>
      </c>
    </row>
    <row r="197" spans="2:76" hidden="1">
      <c r="B197" s="132" t="str">
        <f t="shared" si="265"/>
        <v>No entry required</v>
      </c>
      <c r="C197" s="158" t="str">
        <f t="shared" si="265"/>
        <v>-</v>
      </c>
      <c r="D197" s="63">
        <f t="shared" si="266"/>
        <v>0</v>
      </c>
      <c r="E197" s="63">
        <f t="shared" si="267"/>
        <v>0</v>
      </c>
      <c r="F197" s="63">
        <f t="shared" si="268"/>
        <v>0</v>
      </c>
      <c r="G197" s="63">
        <f t="shared" si="269"/>
        <v>0</v>
      </c>
      <c r="H197" s="63">
        <f t="shared" si="270"/>
        <v>0</v>
      </c>
      <c r="I197" s="63">
        <f t="shared" si="271"/>
        <v>0</v>
      </c>
      <c r="J197" s="116" t="s">
        <v>441</v>
      </c>
      <c r="K197" s="63">
        <f t="shared" si="272"/>
        <v>0</v>
      </c>
      <c r="L197" s="63">
        <f t="shared" si="273"/>
        <v>0</v>
      </c>
      <c r="M197" s="63">
        <f t="shared" si="274"/>
        <v>0</v>
      </c>
      <c r="N197" s="63">
        <f t="shared" si="275"/>
        <v>0</v>
      </c>
      <c r="O197" s="63">
        <f t="shared" si="276"/>
        <v>0</v>
      </c>
      <c r="P197" s="63">
        <f t="shared" si="277"/>
        <v>0</v>
      </c>
      <c r="R197" s="158" t="str">
        <f t="shared" si="278"/>
        <v>-</v>
      </c>
      <c r="S197" s="67">
        <f>SUMIFS('N1.3_Project_Listing'!$R$16:$R$829,'N1.3_Project_Listing'!$B$16:$B$829,$B197,'N1.3_Project_Listing'!$D$16:$D$829,$B147,'N1.3_Project_Listing'!$J$16:$J$829,S$16,'N1.3_Project_Listing'!$G$16:$G$829,R$15)</f>
        <v>0</v>
      </c>
      <c r="T197" s="67">
        <f>SUMIFS('N1.3_Project_Listing'!$R$16:$R$829,'N1.3_Project_Listing'!$B$16:$B$829,$B197,'N1.3_Project_Listing'!$D$16:$D$829,$B147,'N1.3_Project_Listing'!$J$16:$J$829,T$16,'N1.3_Project_Listing'!$G$16:$G$829,R$15)</f>
        <v>0</v>
      </c>
      <c r="U197" s="67">
        <f>SUMIFS('N1.3_Project_Listing'!$R$16:$R$829,'N1.3_Project_Listing'!$B$16:$B$829,$B197,'N1.3_Project_Listing'!$D$16:$D$829,$B147,'N1.3_Project_Listing'!$J$16:$J$829,U$16,'N1.3_Project_Listing'!$G$16:$G$829,R$15)</f>
        <v>0</v>
      </c>
      <c r="V197" s="67">
        <f>SUMIFS('N1.3_Project_Listing'!$R$16:$R$829,'N1.3_Project_Listing'!$B$16:$B$829,$B197,'N1.3_Project_Listing'!$D$16:$D$829,$B147,'N1.3_Project_Listing'!$J$16:$J$829,V$16,'N1.3_Project_Listing'!$G$16:$G$829,R$15)</f>
        <v>0</v>
      </c>
      <c r="W197" s="67">
        <f>SUMIFS('N1.3_Project_Listing'!$R$16:$R$829,'N1.3_Project_Listing'!$B$16:$B$829,$B197,'N1.3_Project_Listing'!$D$16:$D$829,$B147,'N1.3_Project_Listing'!$J$16:$J$829,W$16,'N1.3_Project_Listing'!$G$16:$G$829,R$15)</f>
        <v>0</v>
      </c>
      <c r="X197" s="63">
        <f t="shared" si="279"/>
        <v>0</v>
      </c>
      <c r="Y197" s="116" t="s">
        <v>441</v>
      </c>
      <c r="Z197" s="67">
        <f>SUMIFS('N1.3_Project_Listing'!$P$16:$P$829,'N1.3_Project_Listing'!$B$16:$B$829,$B197,'N1.3_Project_Listing'!$D$16:$D$829,$B147,'N1.3_Project_Listing'!$J$16:$J$829,Z$16,'N1.3_Project_Listing'!$G$16:$G$829,R$15)</f>
        <v>0</v>
      </c>
      <c r="AA197" s="67">
        <f>SUMIFS('N1.3_Project_Listing'!$P$16:$P$829,'N1.3_Project_Listing'!$B$16:$B$829,$B197,'N1.3_Project_Listing'!$D$16:$D$829,$B147,'N1.3_Project_Listing'!$J$16:$J$829,AA$16,'N1.3_Project_Listing'!$G$16:$G$829,R$15)</f>
        <v>0</v>
      </c>
      <c r="AB197" s="67">
        <f>SUMIFS('N1.3_Project_Listing'!$P$16:$P$829,'N1.3_Project_Listing'!$B$16:$B$829,$B197,'N1.3_Project_Listing'!$D$16:$D$829,$B147,'N1.3_Project_Listing'!$J$16:$J$829,AB$16,'N1.3_Project_Listing'!$G$16:$G$829,R$15)</f>
        <v>0</v>
      </c>
      <c r="AC197" s="67">
        <f>SUMIFS('N1.3_Project_Listing'!$P$16:$P$829,'N1.3_Project_Listing'!$B$16:$B$829,$B197,'N1.3_Project_Listing'!$D$16:$D$829,$B147,'N1.3_Project_Listing'!$J$16:$J$829,AC$16,'N1.3_Project_Listing'!$G$16:$G$829,R$15)</f>
        <v>0</v>
      </c>
      <c r="AD197" s="67">
        <f>SUMIFS('N1.3_Project_Listing'!$P$16:$P$829,'N1.3_Project_Listing'!$B$16:$B$829,$B197,'N1.3_Project_Listing'!$D$16:$D$829,$B147,'N1.3_Project_Listing'!$J$16:$J$829,AD$16,'N1.3_Project_Listing'!$G$16:$G$829,R$15)</f>
        <v>0</v>
      </c>
      <c r="AE197" s="63">
        <f t="shared" si="280"/>
        <v>0</v>
      </c>
      <c r="AG197" s="158" t="str">
        <f t="shared" si="281"/>
        <v>-</v>
      </c>
      <c r="AH197" s="67">
        <f>SUMIFS('N1.3_Project_Listing'!$R$16:$R$829,'N1.3_Project_Listing'!$B$16:$B$829,$B197,'N1.3_Project_Listing'!$D$16:$D$829,$B147,'N1.3_Project_Listing'!$J$16:$J$829,AH$16,'N1.3_Project_Listing'!$G$16:$G$829,AG$15)</f>
        <v>0</v>
      </c>
      <c r="AI197" s="67">
        <f>SUMIFS('N1.3_Project_Listing'!$R$16:$R$829,'N1.3_Project_Listing'!$B$16:$B$829,$B197,'N1.3_Project_Listing'!$D$16:$D$829,$B147,'N1.3_Project_Listing'!$J$16:$J$829,AI$16,'N1.3_Project_Listing'!$G$16:$G$829,AG$15)</f>
        <v>0</v>
      </c>
      <c r="AJ197" s="67">
        <f>SUMIFS('N1.3_Project_Listing'!$R$16:$R$829,'N1.3_Project_Listing'!$B$16:$B$829,$B197,'N1.3_Project_Listing'!$D$16:$D$829,$B147,'N1.3_Project_Listing'!$J$16:$J$829,AJ$16,'N1.3_Project_Listing'!$G$16:$G$829,AG$15)</f>
        <v>0</v>
      </c>
      <c r="AK197" s="67">
        <f>SUMIFS('N1.3_Project_Listing'!$R$16:$R$829,'N1.3_Project_Listing'!$B$16:$B$829,$B197,'N1.3_Project_Listing'!$D$16:$D$829,$B147,'N1.3_Project_Listing'!$J$16:$J$829,AK$16,'N1.3_Project_Listing'!$G$16:$G$829,AG$15)</f>
        <v>0</v>
      </c>
      <c r="AL197" s="67">
        <f>SUMIFS('N1.3_Project_Listing'!$R$16:$R$829,'N1.3_Project_Listing'!$B$16:$B$829,$B197,'N1.3_Project_Listing'!$D$16:$D$829,$B147,'N1.3_Project_Listing'!$J$16:$J$829,AL$16,'N1.3_Project_Listing'!$G$16:$G$829,AG$15)</f>
        <v>0</v>
      </c>
      <c r="AM197" s="63">
        <f t="shared" si="282"/>
        <v>0</v>
      </c>
      <c r="AN197" s="116" t="s">
        <v>441</v>
      </c>
      <c r="AO197" s="67">
        <f>SUMIFS('N1.3_Project_Listing'!$P$16:$P$829,'N1.3_Project_Listing'!$B$16:$B$829,$B197,'N1.3_Project_Listing'!$D$16:$D$829,$B147,'N1.3_Project_Listing'!$J$16:$J$829,AO$16,'N1.3_Project_Listing'!$G$16:$G$829,AG$15)</f>
        <v>0</v>
      </c>
      <c r="AP197" s="67">
        <f>SUMIFS('N1.3_Project_Listing'!$P$16:$P$829,'N1.3_Project_Listing'!$B$16:$B$829,$B197,'N1.3_Project_Listing'!$D$16:$D$829,$B147,'N1.3_Project_Listing'!$J$16:$J$829,AP$16,'N1.3_Project_Listing'!$G$16:$G$829,AG$15)</f>
        <v>0</v>
      </c>
      <c r="AQ197" s="67">
        <f>SUMIFS('N1.3_Project_Listing'!$P$16:$P$829,'N1.3_Project_Listing'!$B$16:$B$829,$B197,'N1.3_Project_Listing'!$D$16:$D$829,$B147,'N1.3_Project_Listing'!$J$16:$J$829,AQ$16,'N1.3_Project_Listing'!$G$16:$G$829,AG$15)</f>
        <v>0</v>
      </c>
      <c r="AR197" s="67">
        <f>SUMIFS('N1.3_Project_Listing'!$P$16:$P$829,'N1.3_Project_Listing'!$B$16:$B$829,$B197,'N1.3_Project_Listing'!$D$16:$D$829,$B147,'N1.3_Project_Listing'!$J$16:$J$829,AR$16,'N1.3_Project_Listing'!$G$16:$G$829,AG$15)</f>
        <v>0</v>
      </c>
      <c r="AS197" s="67">
        <f>SUMIFS('N1.3_Project_Listing'!$P$16:$P$829,'N1.3_Project_Listing'!$B$16:$B$829,$B197,'N1.3_Project_Listing'!$D$16:$D$829,$B147,'N1.3_Project_Listing'!$J$16:$J$829,AS$16,'N1.3_Project_Listing'!$G$16:$G$829,AG$15)</f>
        <v>0</v>
      </c>
      <c r="AT197" s="63">
        <f t="shared" si="283"/>
        <v>0</v>
      </c>
      <c r="AV197" s="158" t="str">
        <f t="shared" si="284"/>
        <v>-</v>
      </c>
      <c r="AW197" s="67">
        <f>SUMIFS('N1.3_Project_Listing'!$R$16:$R$829,'N1.3_Project_Listing'!$B$16:$B$829,$B197,'N1.3_Project_Listing'!$D$16:$D$829,$B147,'N1.3_Project_Listing'!$J$16:$J$829,AW$16,'N1.3_Project_Listing'!$G$16:$G$829,AV$15)</f>
        <v>0</v>
      </c>
      <c r="AX197" s="67">
        <f>SUMIFS('N1.3_Project_Listing'!$R$16:$R$829,'N1.3_Project_Listing'!$B$16:$B$829,$B197,'N1.3_Project_Listing'!$D$16:$D$829,$B147,'N1.3_Project_Listing'!$J$16:$J$829,AX$16,'N1.3_Project_Listing'!$G$16:$G$829,AV$15)</f>
        <v>0</v>
      </c>
      <c r="AY197" s="67">
        <f>SUMIFS('N1.3_Project_Listing'!$R$16:$R$829,'N1.3_Project_Listing'!$B$16:$B$829,$B197,'N1.3_Project_Listing'!$D$16:$D$829,$B147,'N1.3_Project_Listing'!$J$16:$J$829,AY$16,'N1.3_Project_Listing'!$G$16:$G$829,AV$15)</f>
        <v>0</v>
      </c>
      <c r="AZ197" s="67">
        <f>SUMIFS('N1.3_Project_Listing'!$R$16:$R$829,'N1.3_Project_Listing'!$B$16:$B$829,$B197,'N1.3_Project_Listing'!$D$16:$D$829,$B147,'N1.3_Project_Listing'!$J$16:$J$829,AZ$16,'N1.3_Project_Listing'!$G$16:$G$829,AV$15)</f>
        <v>0</v>
      </c>
      <c r="BA197" s="67">
        <f>SUMIFS('N1.3_Project_Listing'!$R$16:$R$829,'N1.3_Project_Listing'!$B$16:$B$829,$B197,'N1.3_Project_Listing'!$D$16:$D$829,$B147,'N1.3_Project_Listing'!$J$16:$J$829,BA$16,'N1.3_Project_Listing'!$G$16:$G$829,AV$15)</f>
        <v>0</v>
      </c>
      <c r="BB197" s="63">
        <f t="shared" si="285"/>
        <v>0</v>
      </c>
      <c r="BC197" s="116" t="s">
        <v>441</v>
      </c>
      <c r="BD197" s="67">
        <f>SUMIFS('N1.3_Project_Listing'!$P$16:$P$829,'N1.3_Project_Listing'!$B$16:$B$829,$B197,'N1.3_Project_Listing'!$D$16:$D$829,$B147,'N1.3_Project_Listing'!$J$16:$J$829,BD$16,'N1.3_Project_Listing'!$G$16:$G$829,AV$15)</f>
        <v>0</v>
      </c>
      <c r="BE197" s="67">
        <f>SUMIFS('N1.3_Project_Listing'!$P$16:$P$829,'N1.3_Project_Listing'!$B$16:$B$829,$B197,'N1.3_Project_Listing'!$D$16:$D$829,$B147,'N1.3_Project_Listing'!$J$16:$J$829,BE$16,'N1.3_Project_Listing'!$G$16:$G$829,AV$15)</f>
        <v>0</v>
      </c>
      <c r="BF197" s="67">
        <f>SUMIFS('N1.3_Project_Listing'!$P$16:$P$829,'N1.3_Project_Listing'!$B$16:$B$829,$B197,'N1.3_Project_Listing'!$D$16:$D$829,$B147,'N1.3_Project_Listing'!$J$16:$J$829,BF$16,'N1.3_Project_Listing'!$G$16:$G$829,AV$15)</f>
        <v>0</v>
      </c>
      <c r="BG197" s="67">
        <f>SUMIFS('N1.3_Project_Listing'!$P$16:$P$829,'N1.3_Project_Listing'!$B$16:$B$829,$B197,'N1.3_Project_Listing'!$D$16:$D$829,$B147,'N1.3_Project_Listing'!$J$16:$J$829,BG$16,'N1.3_Project_Listing'!$G$16:$G$829,AV$15)</f>
        <v>0</v>
      </c>
      <c r="BH197" s="67">
        <f>SUMIFS('N1.3_Project_Listing'!$P$16:$P$829,'N1.3_Project_Listing'!$B$16:$B$829,$B197,'N1.3_Project_Listing'!$D$16:$D$829,$B147,'N1.3_Project_Listing'!$J$16:$J$829,BH$16,'N1.3_Project_Listing'!$G$16:$G$829,AV$15)</f>
        <v>0</v>
      </c>
      <c r="BI197" s="63">
        <f t="shared" si="286"/>
        <v>0</v>
      </c>
      <c r="BK197" s="158" t="str">
        <f t="shared" si="287"/>
        <v>-</v>
      </c>
      <c r="BL197" s="67">
        <f>SUMIFS('N1.3_Project_Listing'!$R$16:$R$829,'N1.3_Project_Listing'!$B$16:$B$829,$B197,'N1.3_Project_Listing'!$D$16:$D$829,$B147,'N1.3_Project_Listing'!$J$16:$J$829,BL$16,'N1.3_Project_Listing'!$G$16:$G$829,BK$15)</f>
        <v>0</v>
      </c>
      <c r="BM197" s="67">
        <f>SUMIFS('N1.3_Project_Listing'!$R$16:$R$829,'N1.3_Project_Listing'!$B$16:$B$829,$B197,'N1.3_Project_Listing'!$D$16:$D$829,$B147,'N1.3_Project_Listing'!$J$16:$J$829,BM$16,'N1.3_Project_Listing'!$G$16:$G$829,BK$15)</f>
        <v>0</v>
      </c>
      <c r="BN197" s="67">
        <f>SUMIFS('N1.3_Project_Listing'!$R$16:$R$829,'N1.3_Project_Listing'!$B$16:$B$829,$B197,'N1.3_Project_Listing'!$D$16:$D$829,$B147,'N1.3_Project_Listing'!$J$16:$J$829,BN$16,'N1.3_Project_Listing'!$G$16:$G$829,BK$15)</f>
        <v>0</v>
      </c>
      <c r="BO197" s="67">
        <f>SUMIFS('N1.3_Project_Listing'!$R$16:$R$829,'N1.3_Project_Listing'!$B$16:$B$829,$B197,'N1.3_Project_Listing'!$D$16:$D$829,$B147,'N1.3_Project_Listing'!$J$16:$J$829,BO$16,'N1.3_Project_Listing'!$G$16:$G$829,BK$15)</f>
        <v>0</v>
      </c>
      <c r="BP197" s="67">
        <f>SUMIFS('N1.3_Project_Listing'!$R$16:$R$829,'N1.3_Project_Listing'!$B$16:$B$829,$B197,'N1.3_Project_Listing'!$D$16:$D$829,$B147,'N1.3_Project_Listing'!$J$16:$J$829,BP$16,'N1.3_Project_Listing'!$G$16:$G$829,BK$15)</f>
        <v>0</v>
      </c>
      <c r="BQ197" s="63">
        <f t="shared" si="288"/>
        <v>0</v>
      </c>
      <c r="BR197" s="116" t="s">
        <v>441</v>
      </c>
      <c r="BS197" s="67">
        <f>SUMIFS('N1.3_Project_Listing'!$P$16:$P$829,'N1.3_Project_Listing'!$B$16:$B$829,$B197,'N1.3_Project_Listing'!$D$16:$D$829,$B147,'N1.3_Project_Listing'!$J$16:$J$829,BS$16,'N1.3_Project_Listing'!$G$16:$G$829,BK$15)</f>
        <v>0</v>
      </c>
      <c r="BT197" s="67">
        <f>SUMIFS('N1.3_Project_Listing'!$P$16:$P$829,'N1.3_Project_Listing'!$B$16:$B$829,$B197,'N1.3_Project_Listing'!$D$16:$D$829,$B147,'N1.3_Project_Listing'!$J$16:$J$829,BT$16,'N1.3_Project_Listing'!$G$16:$G$829,BK$15)</f>
        <v>0</v>
      </c>
      <c r="BU197" s="67">
        <f>SUMIFS('N1.3_Project_Listing'!$P$16:$P$829,'N1.3_Project_Listing'!$B$16:$B$829,$B197,'N1.3_Project_Listing'!$D$16:$D$829,$B147,'N1.3_Project_Listing'!$J$16:$J$829,BU$16,'N1.3_Project_Listing'!$G$16:$G$829,BK$15)</f>
        <v>0</v>
      </c>
      <c r="BV197" s="67">
        <f>SUMIFS('N1.3_Project_Listing'!$P$16:$P$829,'N1.3_Project_Listing'!$B$16:$B$829,$B197,'N1.3_Project_Listing'!$D$16:$D$829,$B147,'N1.3_Project_Listing'!$J$16:$J$829,BV$16,'N1.3_Project_Listing'!$G$16:$G$829,BK$15)</f>
        <v>0</v>
      </c>
      <c r="BW197" s="67">
        <f>SUMIFS('N1.3_Project_Listing'!$P$16:$P$829,'N1.3_Project_Listing'!$B$16:$B$829,$B197,'N1.3_Project_Listing'!$D$16:$D$829,$B147,'N1.3_Project_Listing'!$J$16:$J$829,BW$16,'N1.3_Project_Listing'!$G$16:$G$829,BK$15)</f>
        <v>0</v>
      </c>
      <c r="BX197" s="63">
        <f t="shared" si="289"/>
        <v>0</v>
      </c>
    </row>
    <row r="198" spans="2:76" hidden="1">
      <c r="B198" s="132" t="str">
        <f t="shared" si="265"/>
        <v>No entry required</v>
      </c>
      <c r="C198" s="158" t="str">
        <f t="shared" si="265"/>
        <v>-</v>
      </c>
      <c r="D198" s="63">
        <f t="shared" si="266"/>
        <v>0</v>
      </c>
      <c r="E198" s="63">
        <f t="shared" si="267"/>
        <v>0</v>
      </c>
      <c r="F198" s="63">
        <f t="shared" si="268"/>
        <v>0</v>
      </c>
      <c r="G198" s="63">
        <f t="shared" si="269"/>
        <v>0</v>
      </c>
      <c r="H198" s="63">
        <f t="shared" si="270"/>
        <v>0</v>
      </c>
      <c r="I198" s="63">
        <f t="shared" si="271"/>
        <v>0</v>
      </c>
      <c r="J198" s="116" t="s">
        <v>441</v>
      </c>
      <c r="K198" s="63">
        <f t="shared" si="272"/>
        <v>0</v>
      </c>
      <c r="L198" s="63">
        <f t="shared" si="273"/>
        <v>0</v>
      </c>
      <c r="M198" s="63">
        <f t="shared" si="274"/>
        <v>0</v>
      </c>
      <c r="N198" s="63">
        <f t="shared" si="275"/>
        <v>0</v>
      </c>
      <c r="O198" s="63">
        <f t="shared" si="276"/>
        <v>0</v>
      </c>
      <c r="P198" s="63">
        <f t="shared" si="277"/>
        <v>0</v>
      </c>
      <c r="R198" s="158" t="str">
        <f t="shared" si="278"/>
        <v>-</v>
      </c>
      <c r="S198" s="67">
        <f>SUMIFS('N1.3_Project_Listing'!$R$16:$R$829,'N1.3_Project_Listing'!$B$16:$B$829,$B198,'N1.3_Project_Listing'!$D$16:$D$829,$B148,'N1.3_Project_Listing'!$J$16:$J$829,S$16,'N1.3_Project_Listing'!$G$16:$G$829,R$15)</f>
        <v>0</v>
      </c>
      <c r="T198" s="67">
        <f>SUMIFS('N1.3_Project_Listing'!$R$16:$R$829,'N1.3_Project_Listing'!$B$16:$B$829,$B198,'N1.3_Project_Listing'!$D$16:$D$829,$B148,'N1.3_Project_Listing'!$J$16:$J$829,T$16,'N1.3_Project_Listing'!$G$16:$G$829,R$15)</f>
        <v>0</v>
      </c>
      <c r="U198" s="67">
        <f>SUMIFS('N1.3_Project_Listing'!$R$16:$R$829,'N1.3_Project_Listing'!$B$16:$B$829,$B198,'N1.3_Project_Listing'!$D$16:$D$829,$B148,'N1.3_Project_Listing'!$J$16:$J$829,U$16,'N1.3_Project_Listing'!$G$16:$G$829,R$15)</f>
        <v>0</v>
      </c>
      <c r="V198" s="67">
        <f>SUMIFS('N1.3_Project_Listing'!$R$16:$R$829,'N1.3_Project_Listing'!$B$16:$B$829,$B198,'N1.3_Project_Listing'!$D$16:$D$829,$B148,'N1.3_Project_Listing'!$J$16:$J$829,V$16,'N1.3_Project_Listing'!$G$16:$G$829,R$15)</f>
        <v>0</v>
      </c>
      <c r="W198" s="67">
        <f>SUMIFS('N1.3_Project_Listing'!$R$16:$R$829,'N1.3_Project_Listing'!$B$16:$B$829,$B198,'N1.3_Project_Listing'!$D$16:$D$829,$B148,'N1.3_Project_Listing'!$J$16:$J$829,W$16,'N1.3_Project_Listing'!$G$16:$G$829,R$15)</f>
        <v>0</v>
      </c>
      <c r="X198" s="63">
        <f t="shared" si="279"/>
        <v>0</v>
      </c>
      <c r="Y198" s="116" t="s">
        <v>441</v>
      </c>
      <c r="Z198" s="67">
        <f>SUMIFS('N1.3_Project_Listing'!$P$16:$P$829,'N1.3_Project_Listing'!$B$16:$B$829,$B198,'N1.3_Project_Listing'!$D$16:$D$829,$B148,'N1.3_Project_Listing'!$J$16:$J$829,Z$16,'N1.3_Project_Listing'!$G$16:$G$829,R$15)</f>
        <v>0</v>
      </c>
      <c r="AA198" s="67">
        <f>SUMIFS('N1.3_Project_Listing'!$P$16:$P$829,'N1.3_Project_Listing'!$B$16:$B$829,$B198,'N1.3_Project_Listing'!$D$16:$D$829,$B148,'N1.3_Project_Listing'!$J$16:$J$829,AA$16,'N1.3_Project_Listing'!$G$16:$G$829,R$15)</f>
        <v>0</v>
      </c>
      <c r="AB198" s="67">
        <f>SUMIFS('N1.3_Project_Listing'!$P$16:$P$829,'N1.3_Project_Listing'!$B$16:$B$829,$B198,'N1.3_Project_Listing'!$D$16:$D$829,$B148,'N1.3_Project_Listing'!$J$16:$J$829,AB$16,'N1.3_Project_Listing'!$G$16:$G$829,R$15)</f>
        <v>0</v>
      </c>
      <c r="AC198" s="67">
        <f>SUMIFS('N1.3_Project_Listing'!$P$16:$P$829,'N1.3_Project_Listing'!$B$16:$B$829,$B198,'N1.3_Project_Listing'!$D$16:$D$829,$B148,'N1.3_Project_Listing'!$J$16:$J$829,AC$16,'N1.3_Project_Listing'!$G$16:$G$829,R$15)</f>
        <v>0</v>
      </c>
      <c r="AD198" s="67">
        <f>SUMIFS('N1.3_Project_Listing'!$P$16:$P$829,'N1.3_Project_Listing'!$B$16:$B$829,$B198,'N1.3_Project_Listing'!$D$16:$D$829,$B148,'N1.3_Project_Listing'!$J$16:$J$829,AD$16,'N1.3_Project_Listing'!$G$16:$G$829,R$15)</f>
        <v>0</v>
      </c>
      <c r="AE198" s="63">
        <f t="shared" si="280"/>
        <v>0</v>
      </c>
      <c r="AG198" s="158" t="str">
        <f t="shared" si="281"/>
        <v>-</v>
      </c>
      <c r="AH198" s="67">
        <f>SUMIFS('N1.3_Project_Listing'!$R$16:$R$829,'N1.3_Project_Listing'!$B$16:$B$829,$B198,'N1.3_Project_Listing'!$D$16:$D$829,$B148,'N1.3_Project_Listing'!$J$16:$J$829,AH$16,'N1.3_Project_Listing'!$G$16:$G$829,AG$15)</f>
        <v>0</v>
      </c>
      <c r="AI198" s="67">
        <f>SUMIFS('N1.3_Project_Listing'!$R$16:$R$829,'N1.3_Project_Listing'!$B$16:$B$829,$B198,'N1.3_Project_Listing'!$D$16:$D$829,$B148,'N1.3_Project_Listing'!$J$16:$J$829,AI$16,'N1.3_Project_Listing'!$G$16:$G$829,AG$15)</f>
        <v>0</v>
      </c>
      <c r="AJ198" s="67">
        <f>SUMIFS('N1.3_Project_Listing'!$R$16:$R$829,'N1.3_Project_Listing'!$B$16:$B$829,$B198,'N1.3_Project_Listing'!$D$16:$D$829,$B148,'N1.3_Project_Listing'!$J$16:$J$829,AJ$16,'N1.3_Project_Listing'!$G$16:$G$829,AG$15)</f>
        <v>0</v>
      </c>
      <c r="AK198" s="67">
        <f>SUMIFS('N1.3_Project_Listing'!$R$16:$R$829,'N1.3_Project_Listing'!$B$16:$B$829,$B198,'N1.3_Project_Listing'!$D$16:$D$829,$B148,'N1.3_Project_Listing'!$J$16:$J$829,AK$16,'N1.3_Project_Listing'!$G$16:$G$829,AG$15)</f>
        <v>0</v>
      </c>
      <c r="AL198" s="67">
        <f>SUMIFS('N1.3_Project_Listing'!$R$16:$R$829,'N1.3_Project_Listing'!$B$16:$B$829,$B198,'N1.3_Project_Listing'!$D$16:$D$829,$B148,'N1.3_Project_Listing'!$J$16:$J$829,AL$16,'N1.3_Project_Listing'!$G$16:$G$829,AG$15)</f>
        <v>0</v>
      </c>
      <c r="AM198" s="63">
        <f t="shared" si="282"/>
        <v>0</v>
      </c>
      <c r="AN198" s="116" t="s">
        <v>441</v>
      </c>
      <c r="AO198" s="67">
        <f>SUMIFS('N1.3_Project_Listing'!$P$16:$P$829,'N1.3_Project_Listing'!$B$16:$B$829,$B198,'N1.3_Project_Listing'!$D$16:$D$829,$B148,'N1.3_Project_Listing'!$J$16:$J$829,AO$16,'N1.3_Project_Listing'!$G$16:$G$829,AG$15)</f>
        <v>0</v>
      </c>
      <c r="AP198" s="67">
        <f>SUMIFS('N1.3_Project_Listing'!$P$16:$P$829,'N1.3_Project_Listing'!$B$16:$B$829,$B198,'N1.3_Project_Listing'!$D$16:$D$829,$B148,'N1.3_Project_Listing'!$J$16:$J$829,AP$16,'N1.3_Project_Listing'!$G$16:$G$829,AG$15)</f>
        <v>0</v>
      </c>
      <c r="AQ198" s="67">
        <f>SUMIFS('N1.3_Project_Listing'!$P$16:$P$829,'N1.3_Project_Listing'!$B$16:$B$829,$B198,'N1.3_Project_Listing'!$D$16:$D$829,$B148,'N1.3_Project_Listing'!$J$16:$J$829,AQ$16,'N1.3_Project_Listing'!$G$16:$G$829,AG$15)</f>
        <v>0</v>
      </c>
      <c r="AR198" s="67">
        <f>SUMIFS('N1.3_Project_Listing'!$P$16:$P$829,'N1.3_Project_Listing'!$B$16:$B$829,$B198,'N1.3_Project_Listing'!$D$16:$D$829,$B148,'N1.3_Project_Listing'!$J$16:$J$829,AR$16,'N1.3_Project_Listing'!$G$16:$G$829,AG$15)</f>
        <v>0</v>
      </c>
      <c r="AS198" s="67">
        <f>SUMIFS('N1.3_Project_Listing'!$P$16:$P$829,'N1.3_Project_Listing'!$B$16:$B$829,$B198,'N1.3_Project_Listing'!$D$16:$D$829,$B148,'N1.3_Project_Listing'!$J$16:$J$829,AS$16,'N1.3_Project_Listing'!$G$16:$G$829,AG$15)</f>
        <v>0</v>
      </c>
      <c r="AT198" s="63">
        <f t="shared" si="283"/>
        <v>0</v>
      </c>
      <c r="AV198" s="158" t="str">
        <f t="shared" si="284"/>
        <v>-</v>
      </c>
      <c r="AW198" s="67">
        <f>SUMIFS('N1.3_Project_Listing'!$R$16:$R$829,'N1.3_Project_Listing'!$B$16:$B$829,$B198,'N1.3_Project_Listing'!$D$16:$D$829,$B148,'N1.3_Project_Listing'!$J$16:$J$829,AW$16,'N1.3_Project_Listing'!$G$16:$G$829,AV$15)</f>
        <v>0</v>
      </c>
      <c r="AX198" s="67">
        <f>SUMIFS('N1.3_Project_Listing'!$R$16:$R$829,'N1.3_Project_Listing'!$B$16:$B$829,$B198,'N1.3_Project_Listing'!$D$16:$D$829,$B148,'N1.3_Project_Listing'!$J$16:$J$829,AX$16,'N1.3_Project_Listing'!$G$16:$G$829,AV$15)</f>
        <v>0</v>
      </c>
      <c r="AY198" s="67">
        <f>SUMIFS('N1.3_Project_Listing'!$R$16:$R$829,'N1.3_Project_Listing'!$B$16:$B$829,$B198,'N1.3_Project_Listing'!$D$16:$D$829,$B148,'N1.3_Project_Listing'!$J$16:$J$829,AY$16,'N1.3_Project_Listing'!$G$16:$G$829,AV$15)</f>
        <v>0</v>
      </c>
      <c r="AZ198" s="67">
        <f>SUMIFS('N1.3_Project_Listing'!$R$16:$R$829,'N1.3_Project_Listing'!$B$16:$B$829,$B198,'N1.3_Project_Listing'!$D$16:$D$829,$B148,'N1.3_Project_Listing'!$J$16:$J$829,AZ$16,'N1.3_Project_Listing'!$G$16:$G$829,AV$15)</f>
        <v>0</v>
      </c>
      <c r="BA198" s="67">
        <f>SUMIFS('N1.3_Project_Listing'!$R$16:$R$829,'N1.3_Project_Listing'!$B$16:$B$829,$B198,'N1.3_Project_Listing'!$D$16:$D$829,$B148,'N1.3_Project_Listing'!$J$16:$J$829,BA$16,'N1.3_Project_Listing'!$G$16:$G$829,AV$15)</f>
        <v>0</v>
      </c>
      <c r="BB198" s="63">
        <f t="shared" si="285"/>
        <v>0</v>
      </c>
      <c r="BC198" s="116" t="s">
        <v>441</v>
      </c>
      <c r="BD198" s="67">
        <f>SUMIFS('N1.3_Project_Listing'!$P$16:$P$829,'N1.3_Project_Listing'!$B$16:$B$829,$B198,'N1.3_Project_Listing'!$D$16:$D$829,$B148,'N1.3_Project_Listing'!$J$16:$J$829,BD$16,'N1.3_Project_Listing'!$G$16:$G$829,AV$15)</f>
        <v>0</v>
      </c>
      <c r="BE198" s="67">
        <f>SUMIFS('N1.3_Project_Listing'!$P$16:$P$829,'N1.3_Project_Listing'!$B$16:$B$829,$B198,'N1.3_Project_Listing'!$D$16:$D$829,$B148,'N1.3_Project_Listing'!$J$16:$J$829,BE$16,'N1.3_Project_Listing'!$G$16:$G$829,AV$15)</f>
        <v>0</v>
      </c>
      <c r="BF198" s="67">
        <f>SUMIFS('N1.3_Project_Listing'!$P$16:$P$829,'N1.3_Project_Listing'!$B$16:$B$829,$B198,'N1.3_Project_Listing'!$D$16:$D$829,$B148,'N1.3_Project_Listing'!$J$16:$J$829,BF$16,'N1.3_Project_Listing'!$G$16:$G$829,AV$15)</f>
        <v>0</v>
      </c>
      <c r="BG198" s="67">
        <f>SUMIFS('N1.3_Project_Listing'!$P$16:$P$829,'N1.3_Project_Listing'!$B$16:$B$829,$B198,'N1.3_Project_Listing'!$D$16:$D$829,$B148,'N1.3_Project_Listing'!$J$16:$J$829,BG$16,'N1.3_Project_Listing'!$G$16:$G$829,AV$15)</f>
        <v>0</v>
      </c>
      <c r="BH198" s="67">
        <f>SUMIFS('N1.3_Project_Listing'!$P$16:$P$829,'N1.3_Project_Listing'!$B$16:$B$829,$B198,'N1.3_Project_Listing'!$D$16:$D$829,$B148,'N1.3_Project_Listing'!$J$16:$J$829,BH$16,'N1.3_Project_Listing'!$G$16:$G$829,AV$15)</f>
        <v>0</v>
      </c>
      <c r="BI198" s="63">
        <f t="shared" si="286"/>
        <v>0</v>
      </c>
      <c r="BK198" s="158" t="str">
        <f t="shared" si="287"/>
        <v>-</v>
      </c>
      <c r="BL198" s="67">
        <f>SUMIFS('N1.3_Project_Listing'!$R$16:$R$829,'N1.3_Project_Listing'!$B$16:$B$829,$B198,'N1.3_Project_Listing'!$D$16:$D$829,$B148,'N1.3_Project_Listing'!$J$16:$J$829,BL$16,'N1.3_Project_Listing'!$G$16:$G$829,BK$15)</f>
        <v>0</v>
      </c>
      <c r="BM198" s="67">
        <f>SUMIFS('N1.3_Project_Listing'!$R$16:$R$829,'N1.3_Project_Listing'!$B$16:$B$829,$B198,'N1.3_Project_Listing'!$D$16:$D$829,$B148,'N1.3_Project_Listing'!$J$16:$J$829,BM$16,'N1.3_Project_Listing'!$G$16:$G$829,BK$15)</f>
        <v>0</v>
      </c>
      <c r="BN198" s="67">
        <f>SUMIFS('N1.3_Project_Listing'!$R$16:$R$829,'N1.3_Project_Listing'!$B$16:$B$829,$B198,'N1.3_Project_Listing'!$D$16:$D$829,$B148,'N1.3_Project_Listing'!$J$16:$J$829,BN$16,'N1.3_Project_Listing'!$G$16:$G$829,BK$15)</f>
        <v>0</v>
      </c>
      <c r="BO198" s="67">
        <f>SUMIFS('N1.3_Project_Listing'!$R$16:$R$829,'N1.3_Project_Listing'!$B$16:$B$829,$B198,'N1.3_Project_Listing'!$D$16:$D$829,$B148,'N1.3_Project_Listing'!$J$16:$J$829,BO$16,'N1.3_Project_Listing'!$G$16:$G$829,BK$15)</f>
        <v>0</v>
      </c>
      <c r="BP198" s="67">
        <f>SUMIFS('N1.3_Project_Listing'!$R$16:$R$829,'N1.3_Project_Listing'!$B$16:$B$829,$B198,'N1.3_Project_Listing'!$D$16:$D$829,$B148,'N1.3_Project_Listing'!$J$16:$J$829,BP$16,'N1.3_Project_Listing'!$G$16:$G$829,BK$15)</f>
        <v>0</v>
      </c>
      <c r="BQ198" s="63">
        <f t="shared" si="288"/>
        <v>0</v>
      </c>
      <c r="BR198" s="116" t="s">
        <v>441</v>
      </c>
      <c r="BS198" s="67">
        <f>SUMIFS('N1.3_Project_Listing'!$P$16:$P$829,'N1.3_Project_Listing'!$B$16:$B$829,$B198,'N1.3_Project_Listing'!$D$16:$D$829,$B148,'N1.3_Project_Listing'!$J$16:$J$829,BS$16,'N1.3_Project_Listing'!$G$16:$G$829,BK$15)</f>
        <v>0</v>
      </c>
      <c r="BT198" s="67">
        <f>SUMIFS('N1.3_Project_Listing'!$P$16:$P$829,'N1.3_Project_Listing'!$B$16:$B$829,$B198,'N1.3_Project_Listing'!$D$16:$D$829,$B148,'N1.3_Project_Listing'!$J$16:$J$829,BT$16,'N1.3_Project_Listing'!$G$16:$G$829,BK$15)</f>
        <v>0</v>
      </c>
      <c r="BU198" s="67">
        <f>SUMIFS('N1.3_Project_Listing'!$P$16:$P$829,'N1.3_Project_Listing'!$B$16:$B$829,$B198,'N1.3_Project_Listing'!$D$16:$D$829,$B148,'N1.3_Project_Listing'!$J$16:$J$829,BU$16,'N1.3_Project_Listing'!$G$16:$G$829,BK$15)</f>
        <v>0</v>
      </c>
      <c r="BV198" s="67">
        <f>SUMIFS('N1.3_Project_Listing'!$P$16:$P$829,'N1.3_Project_Listing'!$B$16:$B$829,$B198,'N1.3_Project_Listing'!$D$16:$D$829,$B148,'N1.3_Project_Listing'!$J$16:$J$829,BV$16,'N1.3_Project_Listing'!$G$16:$G$829,BK$15)</f>
        <v>0</v>
      </c>
      <c r="BW198" s="67">
        <f>SUMIFS('N1.3_Project_Listing'!$P$16:$P$829,'N1.3_Project_Listing'!$B$16:$B$829,$B198,'N1.3_Project_Listing'!$D$16:$D$829,$B148,'N1.3_Project_Listing'!$J$16:$J$829,BW$16,'N1.3_Project_Listing'!$G$16:$G$829,BK$15)</f>
        <v>0</v>
      </c>
      <c r="BX198" s="63">
        <f t="shared" si="289"/>
        <v>0</v>
      </c>
    </row>
    <row r="199" spans="2:76" hidden="1">
      <c r="B199" s="132" t="str">
        <f t="shared" si="265"/>
        <v>No entry required</v>
      </c>
      <c r="C199" s="158" t="str">
        <f t="shared" si="265"/>
        <v>-</v>
      </c>
      <c r="D199" s="63">
        <f t="shared" si="266"/>
        <v>0</v>
      </c>
      <c r="E199" s="63">
        <f t="shared" si="267"/>
        <v>0</v>
      </c>
      <c r="F199" s="63">
        <f t="shared" si="268"/>
        <v>0</v>
      </c>
      <c r="G199" s="63">
        <f t="shared" si="269"/>
        <v>0</v>
      </c>
      <c r="H199" s="63">
        <f t="shared" si="270"/>
        <v>0</v>
      </c>
      <c r="I199" s="63">
        <f t="shared" si="271"/>
        <v>0</v>
      </c>
      <c r="J199" s="116" t="s">
        <v>441</v>
      </c>
      <c r="K199" s="63">
        <f t="shared" si="272"/>
        <v>0</v>
      </c>
      <c r="L199" s="63">
        <f t="shared" si="273"/>
        <v>0</v>
      </c>
      <c r="M199" s="63">
        <f t="shared" si="274"/>
        <v>0</v>
      </c>
      <c r="N199" s="63">
        <f t="shared" si="275"/>
        <v>0</v>
      </c>
      <c r="O199" s="63">
        <f t="shared" si="276"/>
        <v>0</v>
      </c>
      <c r="P199" s="63">
        <f t="shared" si="277"/>
        <v>0</v>
      </c>
      <c r="R199" s="158" t="str">
        <f t="shared" si="278"/>
        <v>-</v>
      </c>
      <c r="S199" s="67">
        <f>SUMIFS('N1.3_Project_Listing'!$R$16:$R$829,'N1.3_Project_Listing'!$B$16:$B$829,$B199,'N1.3_Project_Listing'!$D$16:$D$829,$B149,'N1.3_Project_Listing'!$J$16:$J$829,S$16,'N1.3_Project_Listing'!$G$16:$G$829,R$15)</f>
        <v>0</v>
      </c>
      <c r="T199" s="67">
        <f>SUMIFS('N1.3_Project_Listing'!$R$16:$R$829,'N1.3_Project_Listing'!$B$16:$B$829,$B199,'N1.3_Project_Listing'!$D$16:$D$829,$B149,'N1.3_Project_Listing'!$J$16:$J$829,T$16,'N1.3_Project_Listing'!$G$16:$G$829,R$15)</f>
        <v>0</v>
      </c>
      <c r="U199" s="67">
        <f>SUMIFS('N1.3_Project_Listing'!$R$16:$R$829,'N1.3_Project_Listing'!$B$16:$B$829,$B199,'N1.3_Project_Listing'!$D$16:$D$829,$B149,'N1.3_Project_Listing'!$J$16:$J$829,U$16,'N1.3_Project_Listing'!$G$16:$G$829,R$15)</f>
        <v>0</v>
      </c>
      <c r="V199" s="67">
        <f>SUMIFS('N1.3_Project_Listing'!$R$16:$R$829,'N1.3_Project_Listing'!$B$16:$B$829,$B199,'N1.3_Project_Listing'!$D$16:$D$829,$B149,'N1.3_Project_Listing'!$J$16:$J$829,V$16,'N1.3_Project_Listing'!$G$16:$G$829,R$15)</f>
        <v>0</v>
      </c>
      <c r="W199" s="67">
        <f>SUMIFS('N1.3_Project_Listing'!$R$16:$R$829,'N1.3_Project_Listing'!$B$16:$B$829,$B199,'N1.3_Project_Listing'!$D$16:$D$829,$B149,'N1.3_Project_Listing'!$J$16:$J$829,W$16,'N1.3_Project_Listing'!$G$16:$G$829,R$15)</f>
        <v>0</v>
      </c>
      <c r="X199" s="63">
        <f t="shared" si="279"/>
        <v>0</v>
      </c>
      <c r="Y199" s="116" t="s">
        <v>441</v>
      </c>
      <c r="Z199" s="67">
        <f>SUMIFS('N1.3_Project_Listing'!$P$16:$P$829,'N1.3_Project_Listing'!$B$16:$B$829,$B199,'N1.3_Project_Listing'!$D$16:$D$829,$B149,'N1.3_Project_Listing'!$J$16:$J$829,Z$16,'N1.3_Project_Listing'!$G$16:$G$829,R$15)</f>
        <v>0</v>
      </c>
      <c r="AA199" s="67">
        <f>SUMIFS('N1.3_Project_Listing'!$P$16:$P$829,'N1.3_Project_Listing'!$B$16:$B$829,$B199,'N1.3_Project_Listing'!$D$16:$D$829,$B149,'N1.3_Project_Listing'!$J$16:$J$829,AA$16,'N1.3_Project_Listing'!$G$16:$G$829,R$15)</f>
        <v>0</v>
      </c>
      <c r="AB199" s="67">
        <f>SUMIFS('N1.3_Project_Listing'!$P$16:$P$829,'N1.3_Project_Listing'!$B$16:$B$829,$B199,'N1.3_Project_Listing'!$D$16:$D$829,$B149,'N1.3_Project_Listing'!$J$16:$J$829,AB$16,'N1.3_Project_Listing'!$G$16:$G$829,R$15)</f>
        <v>0</v>
      </c>
      <c r="AC199" s="67">
        <f>SUMIFS('N1.3_Project_Listing'!$P$16:$P$829,'N1.3_Project_Listing'!$B$16:$B$829,$B199,'N1.3_Project_Listing'!$D$16:$D$829,$B149,'N1.3_Project_Listing'!$J$16:$J$829,AC$16,'N1.3_Project_Listing'!$G$16:$G$829,R$15)</f>
        <v>0</v>
      </c>
      <c r="AD199" s="67">
        <f>SUMIFS('N1.3_Project_Listing'!$P$16:$P$829,'N1.3_Project_Listing'!$B$16:$B$829,$B199,'N1.3_Project_Listing'!$D$16:$D$829,$B149,'N1.3_Project_Listing'!$J$16:$J$829,AD$16,'N1.3_Project_Listing'!$G$16:$G$829,R$15)</f>
        <v>0</v>
      </c>
      <c r="AE199" s="63">
        <f t="shared" si="280"/>
        <v>0</v>
      </c>
      <c r="AG199" s="158" t="str">
        <f t="shared" si="281"/>
        <v>-</v>
      </c>
      <c r="AH199" s="67">
        <f>SUMIFS('N1.3_Project_Listing'!$R$16:$R$829,'N1.3_Project_Listing'!$B$16:$B$829,$B199,'N1.3_Project_Listing'!$D$16:$D$829,$B149,'N1.3_Project_Listing'!$J$16:$J$829,AH$16,'N1.3_Project_Listing'!$G$16:$G$829,AG$15)</f>
        <v>0</v>
      </c>
      <c r="AI199" s="67">
        <f>SUMIFS('N1.3_Project_Listing'!$R$16:$R$829,'N1.3_Project_Listing'!$B$16:$B$829,$B199,'N1.3_Project_Listing'!$D$16:$D$829,$B149,'N1.3_Project_Listing'!$J$16:$J$829,AI$16,'N1.3_Project_Listing'!$G$16:$G$829,AG$15)</f>
        <v>0</v>
      </c>
      <c r="AJ199" s="67">
        <f>SUMIFS('N1.3_Project_Listing'!$R$16:$R$829,'N1.3_Project_Listing'!$B$16:$B$829,$B199,'N1.3_Project_Listing'!$D$16:$D$829,$B149,'N1.3_Project_Listing'!$J$16:$J$829,AJ$16,'N1.3_Project_Listing'!$G$16:$G$829,AG$15)</f>
        <v>0</v>
      </c>
      <c r="AK199" s="67">
        <f>SUMIFS('N1.3_Project_Listing'!$R$16:$R$829,'N1.3_Project_Listing'!$B$16:$B$829,$B199,'N1.3_Project_Listing'!$D$16:$D$829,$B149,'N1.3_Project_Listing'!$J$16:$J$829,AK$16,'N1.3_Project_Listing'!$G$16:$G$829,AG$15)</f>
        <v>0</v>
      </c>
      <c r="AL199" s="67">
        <f>SUMIFS('N1.3_Project_Listing'!$R$16:$R$829,'N1.3_Project_Listing'!$B$16:$B$829,$B199,'N1.3_Project_Listing'!$D$16:$D$829,$B149,'N1.3_Project_Listing'!$J$16:$J$829,AL$16,'N1.3_Project_Listing'!$G$16:$G$829,AG$15)</f>
        <v>0</v>
      </c>
      <c r="AM199" s="63">
        <f t="shared" si="282"/>
        <v>0</v>
      </c>
      <c r="AN199" s="116" t="s">
        <v>441</v>
      </c>
      <c r="AO199" s="67">
        <f>SUMIFS('N1.3_Project_Listing'!$P$16:$P$829,'N1.3_Project_Listing'!$B$16:$B$829,$B199,'N1.3_Project_Listing'!$D$16:$D$829,$B149,'N1.3_Project_Listing'!$J$16:$J$829,AO$16,'N1.3_Project_Listing'!$G$16:$G$829,AG$15)</f>
        <v>0</v>
      </c>
      <c r="AP199" s="67">
        <f>SUMIFS('N1.3_Project_Listing'!$P$16:$P$829,'N1.3_Project_Listing'!$B$16:$B$829,$B199,'N1.3_Project_Listing'!$D$16:$D$829,$B149,'N1.3_Project_Listing'!$J$16:$J$829,AP$16,'N1.3_Project_Listing'!$G$16:$G$829,AG$15)</f>
        <v>0</v>
      </c>
      <c r="AQ199" s="67">
        <f>SUMIFS('N1.3_Project_Listing'!$P$16:$P$829,'N1.3_Project_Listing'!$B$16:$B$829,$B199,'N1.3_Project_Listing'!$D$16:$D$829,$B149,'N1.3_Project_Listing'!$J$16:$J$829,AQ$16,'N1.3_Project_Listing'!$G$16:$G$829,AG$15)</f>
        <v>0</v>
      </c>
      <c r="AR199" s="67">
        <f>SUMIFS('N1.3_Project_Listing'!$P$16:$P$829,'N1.3_Project_Listing'!$B$16:$B$829,$B199,'N1.3_Project_Listing'!$D$16:$D$829,$B149,'N1.3_Project_Listing'!$J$16:$J$829,AR$16,'N1.3_Project_Listing'!$G$16:$G$829,AG$15)</f>
        <v>0</v>
      </c>
      <c r="AS199" s="67">
        <f>SUMIFS('N1.3_Project_Listing'!$P$16:$P$829,'N1.3_Project_Listing'!$B$16:$B$829,$B199,'N1.3_Project_Listing'!$D$16:$D$829,$B149,'N1.3_Project_Listing'!$J$16:$J$829,AS$16,'N1.3_Project_Listing'!$G$16:$G$829,AG$15)</f>
        <v>0</v>
      </c>
      <c r="AT199" s="63">
        <f t="shared" si="283"/>
        <v>0</v>
      </c>
      <c r="AV199" s="158" t="str">
        <f t="shared" si="284"/>
        <v>-</v>
      </c>
      <c r="AW199" s="67">
        <f>SUMIFS('N1.3_Project_Listing'!$R$16:$R$829,'N1.3_Project_Listing'!$B$16:$B$829,$B199,'N1.3_Project_Listing'!$D$16:$D$829,$B149,'N1.3_Project_Listing'!$J$16:$J$829,AW$16,'N1.3_Project_Listing'!$G$16:$G$829,AV$15)</f>
        <v>0</v>
      </c>
      <c r="AX199" s="67">
        <f>SUMIFS('N1.3_Project_Listing'!$R$16:$R$829,'N1.3_Project_Listing'!$B$16:$B$829,$B199,'N1.3_Project_Listing'!$D$16:$D$829,$B149,'N1.3_Project_Listing'!$J$16:$J$829,AX$16,'N1.3_Project_Listing'!$G$16:$G$829,AV$15)</f>
        <v>0</v>
      </c>
      <c r="AY199" s="67">
        <f>SUMIFS('N1.3_Project_Listing'!$R$16:$R$829,'N1.3_Project_Listing'!$B$16:$B$829,$B199,'N1.3_Project_Listing'!$D$16:$D$829,$B149,'N1.3_Project_Listing'!$J$16:$J$829,AY$16,'N1.3_Project_Listing'!$G$16:$G$829,AV$15)</f>
        <v>0</v>
      </c>
      <c r="AZ199" s="67">
        <f>SUMIFS('N1.3_Project_Listing'!$R$16:$R$829,'N1.3_Project_Listing'!$B$16:$B$829,$B199,'N1.3_Project_Listing'!$D$16:$D$829,$B149,'N1.3_Project_Listing'!$J$16:$J$829,AZ$16,'N1.3_Project_Listing'!$G$16:$G$829,AV$15)</f>
        <v>0</v>
      </c>
      <c r="BA199" s="67">
        <f>SUMIFS('N1.3_Project_Listing'!$R$16:$R$829,'N1.3_Project_Listing'!$B$16:$B$829,$B199,'N1.3_Project_Listing'!$D$16:$D$829,$B149,'N1.3_Project_Listing'!$J$16:$J$829,BA$16,'N1.3_Project_Listing'!$G$16:$G$829,AV$15)</f>
        <v>0</v>
      </c>
      <c r="BB199" s="63">
        <f t="shared" si="285"/>
        <v>0</v>
      </c>
      <c r="BC199" s="116" t="s">
        <v>441</v>
      </c>
      <c r="BD199" s="67">
        <f>SUMIFS('N1.3_Project_Listing'!$P$16:$P$829,'N1.3_Project_Listing'!$B$16:$B$829,$B199,'N1.3_Project_Listing'!$D$16:$D$829,$B149,'N1.3_Project_Listing'!$J$16:$J$829,BD$16,'N1.3_Project_Listing'!$G$16:$G$829,AV$15)</f>
        <v>0</v>
      </c>
      <c r="BE199" s="67">
        <f>SUMIFS('N1.3_Project_Listing'!$P$16:$P$829,'N1.3_Project_Listing'!$B$16:$B$829,$B199,'N1.3_Project_Listing'!$D$16:$D$829,$B149,'N1.3_Project_Listing'!$J$16:$J$829,BE$16,'N1.3_Project_Listing'!$G$16:$G$829,AV$15)</f>
        <v>0</v>
      </c>
      <c r="BF199" s="67">
        <f>SUMIFS('N1.3_Project_Listing'!$P$16:$P$829,'N1.3_Project_Listing'!$B$16:$B$829,$B199,'N1.3_Project_Listing'!$D$16:$D$829,$B149,'N1.3_Project_Listing'!$J$16:$J$829,BF$16,'N1.3_Project_Listing'!$G$16:$G$829,AV$15)</f>
        <v>0</v>
      </c>
      <c r="BG199" s="67">
        <f>SUMIFS('N1.3_Project_Listing'!$P$16:$P$829,'N1.3_Project_Listing'!$B$16:$B$829,$B199,'N1.3_Project_Listing'!$D$16:$D$829,$B149,'N1.3_Project_Listing'!$J$16:$J$829,BG$16,'N1.3_Project_Listing'!$G$16:$G$829,AV$15)</f>
        <v>0</v>
      </c>
      <c r="BH199" s="67">
        <f>SUMIFS('N1.3_Project_Listing'!$P$16:$P$829,'N1.3_Project_Listing'!$B$16:$B$829,$B199,'N1.3_Project_Listing'!$D$16:$D$829,$B149,'N1.3_Project_Listing'!$J$16:$J$829,BH$16,'N1.3_Project_Listing'!$G$16:$G$829,AV$15)</f>
        <v>0</v>
      </c>
      <c r="BI199" s="63">
        <f t="shared" si="286"/>
        <v>0</v>
      </c>
      <c r="BK199" s="158" t="str">
        <f t="shared" si="287"/>
        <v>-</v>
      </c>
      <c r="BL199" s="67">
        <f>SUMIFS('N1.3_Project_Listing'!$R$16:$R$829,'N1.3_Project_Listing'!$B$16:$B$829,$B199,'N1.3_Project_Listing'!$D$16:$D$829,$B149,'N1.3_Project_Listing'!$J$16:$J$829,BL$16,'N1.3_Project_Listing'!$G$16:$G$829,BK$15)</f>
        <v>0</v>
      </c>
      <c r="BM199" s="67">
        <f>SUMIFS('N1.3_Project_Listing'!$R$16:$R$829,'N1.3_Project_Listing'!$B$16:$B$829,$B199,'N1.3_Project_Listing'!$D$16:$D$829,$B149,'N1.3_Project_Listing'!$J$16:$J$829,BM$16,'N1.3_Project_Listing'!$G$16:$G$829,BK$15)</f>
        <v>0</v>
      </c>
      <c r="BN199" s="67">
        <f>SUMIFS('N1.3_Project_Listing'!$R$16:$R$829,'N1.3_Project_Listing'!$B$16:$B$829,$B199,'N1.3_Project_Listing'!$D$16:$D$829,$B149,'N1.3_Project_Listing'!$J$16:$J$829,BN$16,'N1.3_Project_Listing'!$G$16:$G$829,BK$15)</f>
        <v>0</v>
      </c>
      <c r="BO199" s="67">
        <f>SUMIFS('N1.3_Project_Listing'!$R$16:$R$829,'N1.3_Project_Listing'!$B$16:$B$829,$B199,'N1.3_Project_Listing'!$D$16:$D$829,$B149,'N1.3_Project_Listing'!$J$16:$J$829,BO$16,'N1.3_Project_Listing'!$G$16:$G$829,BK$15)</f>
        <v>0</v>
      </c>
      <c r="BP199" s="67">
        <f>SUMIFS('N1.3_Project_Listing'!$R$16:$R$829,'N1.3_Project_Listing'!$B$16:$B$829,$B199,'N1.3_Project_Listing'!$D$16:$D$829,$B149,'N1.3_Project_Listing'!$J$16:$J$829,BP$16,'N1.3_Project_Listing'!$G$16:$G$829,BK$15)</f>
        <v>0</v>
      </c>
      <c r="BQ199" s="63">
        <f t="shared" si="288"/>
        <v>0</v>
      </c>
      <c r="BR199" s="116" t="s">
        <v>441</v>
      </c>
      <c r="BS199" s="67">
        <f>SUMIFS('N1.3_Project_Listing'!$P$16:$P$829,'N1.3_Project_Listing'!$B$16:$B$829,$B199,'N1.3_Project_Listing'!$D$16:$D$829,$B149,'N1.3_Project_Listing'!$J$16:$J$829,BS$16,'N1.3_Project_Listing'!$G$16:$G$829,BK$15)</f>
        <v>0</v>
      </c>
      <c r="BT199" s="67">
        <f>SUMIFS('N1.3_Project_Listing'!$P$16:$P$829,'N1.3_Project_Listing'!$B$16:$B$829,$B199,'N1.3_Project_Listing'!$D$16:$D$829,$B149,'N1.3_Project_Listing'!$J$16:$J$829,BT$16,'N1.3_Project_Listing'!$G$16:$G$829,BK$15)</f>
        <v>0</v>
      </c>
      <c r="BU199" s="67">
        <f>SUMIFS('N1.3_Project_Listing'!$P$16:$P$829,'N1.3_Project_Listing'!$B$16:$B$829,$B199,'N1.3_Project_Listing'!$D$16:$D$829,$B149,'N1.3_Project_Listing'!$J$16:$J$829,BU$16,'N1.3_Project_Listing'!$G$16:$G$829,BK$15)</f>
        <v>0</v>
      </c>
      <c r="BV199" s="67">
        <f>SUMIFS('N1.3_Project_Listing'!$P$16:$P$829,'N1.3_Project_Listing'!$B$16:$B$829,$B199,'N1.3_Project_Listing'!$D$16:$D$829,$B149,'N1.3_Project_Listing'!$J$16:$J$829,BV$16,'N1.3_Project_Listing'!$G$16:$G$829,BK$15)</f>
        <v>0</v>
      </c>
      <c r="BW199" s="67">
        <f>SUMIFS('N1.3_Project_Listing'!$P$16:$P$829,'N1.3_Project_Listing'!$B$16:$B$829,$B199,'N1.3_Project_Listing'!$D$16:$D$829,$B149,'N1.3_Project_Listing'!$J$16:$J$829,BW$16,'N1.3_Project_Listing'!$G$16:$G$829,BK$15)</f>
        <v>0</v>
      </c>
      <c r="BX199" s="63">
        <f t="shared" si="289"/>
        <v>0</v>
      </c>
    </row>
    <row r="200" spans="2:76" hidden="1">
      <c r="B200" s="132" t="str">
        <f t="shared" si="265"/>
        <v>No entry required</v>
      </c>
      <c r="C200" s="158" t="str">
        <f t="shared" si="265"/>
        <v>-</v>
      </c>
      <c r="D200" s="63">
        <f t="shared" si="266"/>
        <v>0</v>
      </c>
      <c r="E200" s="63">
        <f t="shared" si="267"/>
        <v>0</v>
      </c>
      <c r="F200" s="63">
        <f t="shared" si="268"/>
        <v>0</v>
      </c>
      <c r="G200" s="63">
        <f t="shared" si="269"/>
        <v>0</v>
      </c>
      <c r="H200" s="63">
        <f t="shared" si="270"/>
        <v>0</v>
      </c>
      <c r="I200" s="63">
        <f t="shared" si="271"/>
        <v>0</v>
      </c>
      <c r="J200" s="116" t="s">
        <v>441</v>
      </c>
      <c r="K200" s="63">
        <f t="shared" si="272"/>
        <v>0</v>
      </c>
      <c r="L200" s="63">
        <f t="shared" si="273"/>
        <v>0</v>
      </c>
      <c r="M200" s="63">
        <f t="shared" si="274"/>
        <v>0</v>
      </c>
      <c r="N200" s="63">
        <f t="shared" si="275"/>
        <v>0</v>
      </c>
      <c r="O200" s="63">
        <f t="shared" si="276"/>
        <v>0</v>
      </c>
      <c r="P200" s="63">
        <f t="shared" si="277"/>
        <v>0</v>
      </c>
      <c r="R200" s="158" t="str">
        <f t="shared" si="278"/>
        <v>-</v>
      </c>
      <c r="S200" s="67">
        <f>SUMIFS('N1.3_Project_Listing'!$R$16:$R$829,'N1.3_Project_Listing'!$B$16:$B$829,$B200,'N1.3_Project_Listing'!$D$16:$D$829,$B150,'N1.3_Project_Listing'!$J$16:$J$829,S$16,'N1.3_Project_Listing'!$G$16:$G$829,R$15)</f>
        <v>0</v>
      </c>
      <c r="T200" s="67">
        <f>SUMIFS('N1.3_Project_Listing'!$R$16:$R$829,'N1.3_Project_Listing'!$B$16:$B$829,$B200,'N1.3_Project_Listing'!$D$16:$D$829,$B150,'N1.3_Project_Listing'!$J$16:$J$829,T$16,'N1.3_Project_Listing'!$G$16:$G$829,R$15)</f>
        <v>0</v>
      </c>
      <c r="U200" s="67">
        <f>SUMIFS('N1.3_Project_Listing'!$R$16:$R$829,'N1.3_Project_Listing'!$B$16:$B$829,$B200,'N1.3_Project_Listing'!$D$16:$D$829,$B150,'N1.3_Project_Listing'!$J$16:$J$829,U$16,'N1.3_Project_Listing'!$G$16:$G$829,R$15)</f>
        <v>0</v>
      </c>
      <c r="V200" s="67">
        <f>SUMIFS('N1.3_Project_Listing'!$R$16:$R$829,'N1.3_Project_Listing'!$B$16:$B$829,$B200,'N1.3_Project_Listing'!$D$16:$D$829,$B150,'N1.3_Project_Listing'!$J$16:$J$829,V$16,'N1.3_Project_Listing'!$G$16:$G$829,R$15)</f>
        <v>0</v>
      </c>
      <c r="W200" s="67">
        <f>SUMIFS('N1.3_Project_Listing'!$R$16:$R$829,'N1.3_Project_Listing'!$B$16:$B$829,$B200,'N1.3_Project_Listing'!$D$16:$D$829,$B150,'N1.3_Project_Listing'!$J$16:$J$829,W$16,'N1.3_Project_Listing'!$G$16:$G$829,R$15)</f>
        <v>0</v>
      </c>
      <c r="X200" s="63">
        <f t="shared" si="279"/>
        <v>0</v>
      </c>
      <c r="Y200" s="116" t="s">
        <v>441</v>
      </c>
      <c r="Z200" s="67">
        <f>SUMIFS('N1.3_Project_Listing'!$P$16:$P$829,'N1.3_Project_Listing'!$B$16:$B$829,$B200,'N1.3_Project_Listing'!$D$16:$D$829,$B150,'N1.3_Project_Listing'!$J$16:$J$829,Z$16,'N1.3_Project_Listing'!$G$16:$G$829,R$15)</f>
        <v>0</v>
      </c>
      <c r="AA200" s="67">
        <f>SUMIFS('N1.3_Project_Listing'!$P$16:$P$829,'N1.3_Project_Listing'!$B$16:$B$829,$B200,'N1.3_Project_Listing'!$D$16:$D$829,$B150,'N1.3_Project_Listing'!$J$16:$J$829,AA$16,'N1.3_Project_Listing'!$G$16:$G$829,R$15)</f>
        <v>0</v>
      </c>
      <c r="AB200" s="67">
        <f>SUMIFS('N1.3_Project_Listing'!$P$16:$P$829,'N1.3_Project_Listing'!$B$16:$B$829,$B200,'N1.3_Project_Listing'!$D$16:$D$829,$B150,'N1.3_Project_Listing'!$J$16:$J$829,AB$16,'N1.3_Project_Listing'!$G$16:$G$829,R$15)</f>
        <v>0</v>
      </c>
      <c r="AC200" s="67">
        <f>SUMIFS('N1.3_Project_Listing'!$P$16:$P$829,'N1.3_Project_Listing'!$B$16:$B$829,$B200,'N1.3_Project_Listing'!$D$16:$D$829,$B150,'N1.3_Project_Listing'!$J$16:$J$829,AC$16,'N1.3_Project_Listing'!$G$16:$G$829,R$15)</f>
        <v>0</v>
      </c>
      <c r="AD200" s="67">
        <f>SUMIFS('N1.3_Project_Listing'!$P$16:$P$829,'N1.3_Project_Listing'!$B$16:$B$829,$B200,'N1.3_Project_Listing'!$D$16:$D$829,$B150,'N1.3_Project_Listing'!$J$16:$J$829,AD$16,'N1.3_Project_Listing'!$G$16:$G$829,R$15)</f>
        <v>0</v>
      </c>
      <c r="AE200" s="63">
        <f t="shared" si="280"/>
        <v>0</v>
      </c>
      <c r="AG200" s="158" t="str">
        <f t="shared" si="281"/>
        <v>-</v>
      </c>
      <c r="AH200" s="67">
        <f>SUMIFS('N1.3_Project_Listing'!$R$16:$R$829,'N1.3_Project_Listing'!$B$16:$B$829,$B200,'N1.3_Project_Listing'!$D$16:$D$829,$B150,'N1.3_Project_Listing'!$J$16:$J$829,AH$16,'N1.3_Project_Listing'!$G$16:$G$829,AG$15)</f>
        <v>0</v>
      </c>
      <c r="AI200" s="67">
        <f>SUMIFS('N1.3_Project_Listing'!$R$16:$R$829,'N1.3_Project_Listing'!$B$16:$B$829,$B200,'N1.3_Project_Listing'!$D$16:$D$829,$B150,'N1.3_Project_Listing'!$J$16:$J$829,AI$16,'N1.3_Project_Listing'!$G$16:$G$829,AG$15)</f>
        <v>0</v>
      </c>
      <c r="AJ200" s="67">
        <f>SUMIFS('N1.3_Project_Listing'!$R$16:$R$829,'N1.3_Project_Listing'!$B$16:$B$829,$B200,'N1.3_Project_Listing'!$D$16:$D$829,$B150,'N1.3_Project_Listing'!$J$16:$J$829,AJ$16,'N1.3_Project_Listing'!$G$16:$G$829,AG$15)</f>
        <v>0</v>
      </c>
      <c r="AK200" s="67">
        <f>SUMIFS('N1.3_Project_Listing'!$R$16:$R$829,'N1.3_Project_Listing'!$B$16:$B$829,$B200,'N1.3_Project_Listing'!$D$16:$D$829,$B150,'N1.3_Project_Listing'!$J$16:$J$829,AK$16,'N1.3_Project_Listing'!$G$16:$G$829,AG$15)</f>
        <v>0</v>
      </c>
      <c r="AL200" s="67">
        <f>SUMIFS('N1.3_Project_Listing'!$R$16:$R$829,'N1.3_Project_Listing'!$B$16:$B$829,$B200,'N1.3_Project_Listing'!$D$16:$D$829,$B150,'N1.3_Project_Listing'!$J$16:$J$829,AL$16,'N1.3_Project_Listing'!$G$16:$G$829,AG$15)</f>
        <v>0</v>
      </c>
      <c r="AM200" s="63">
        <f t="shared" si="282"/>
        <v>0</v>
      </c>
      <c r="AN200" s="116" t="s">
        <v>441</v>
      </c>
      <c r="AO200" s="67">
        <f>SUMIFS('N1.3_Project_Listing'!$P$16:$P$829,'N1.3_Project_Listing'!$B$16:$B$829,$B200,'N1.3_Project_Listing'!$D$16:$D$829,$B150,'N1.3_Project_Listing'!$J$16:$J$829,AO$16,'N1.3_Project_Listing'!$G$16:$G$829,AG$15)</f>
        <v>0</v>
      </c>
      <c r="AP200" s="67">
        <f>SUMIFS('N1.3_Project_Listing'!$P$16:$P$829,'N1.3_Project_Listing'!$B$16:$B$829,$B200,'N1.3_Project_Listing'!$D$16:$D$829,$B150,'N1.3_Project_Listing'!$J$16:$J$829,AP$16,'N1.3_Project_Listing'!$G$16:$G$829,AG$15)</f>
        <v>0</v>
      </c>
      <c r="AQ200" s="67">
        <f>SUMIFS('N1.3_Project_Listing'!$P$16:$P$829,'N1.3_Project_Listing'!$B$16:$B$829,$B200,'N1.3_Project_Listing'!$D$16:$D$829,$B150,'N1.3_Project_Listing'!$J$16:$J$829,AQ$16,'N1.3_Project_Listing'!$G$16:$G$829,AG$15)</f>
        <v>0</v>
      </c>
      <c r="AR200" s="67">
        <f>SUMIFS('N1.3_Project_Listing'!$P$16:$P$829,'N1.3_Project_Listing'!$B$16:$B$829,$B200,'N1.3_Project_Listing'!$D$16:$D$829,$B150,'N1.3_Project_Listing'!$J$16:$J$829,AR$16,'N1.3_Project_Listing'!$G$16:$G$829,AG$15)</f>
        <v>0</v>
      </c>
      <c r="AS200" s="67">
        <f>SUMIFS('N1.3_Project_Listing'!$P$16:$P$829,'N1.3_Project_Listing'!$B$16:$B$829,$B200,'N1.3_Project_Listing'!$D$16:$D$829,$B150,'N1.3_Project_Listing'!$J$16:$J$829,AS$16,'N1.3_Project_Listing'!$G$16:$G$829,AG$15)</f>
        <v>0</v>
      </c>
      <c r="AT200" s="63">
        <f t="shared" si="283"/>
        <v>0</v>
      </c>
      <c r="AV200" s="158" t="str">
        <f t="shared" si="284"/>
        <v>-</v>
      </c>
      <c r="AW200" s="67">
        <f>SUMIFS('N1.3_Project_Listing'!$R$16:$R$829,'N1.3_Project_Listing'!$B$16:$B$829,$B200,'N1.3_Project_Listing'!$D$16:$D$829,$B150,'N1.3_Project_Listing'!$J$16:$J$829,AW$16,'N1.3_Project_Listing'!$G$16:$G$829,AV$15)</f>
        <v>0</v>
      </c>
      <c r="AX200" s="67">
        <f>SUMIFS('N1.3_Project_Listing'!$R$16:$R$829,'N1.3_Project_Listing'!$B$16:$B$829,$B200,'N1.3_Project_Listing'!$D$16:$D$829,$B150,'N1.3_Project_Listing'!$J$16:$J$829,AX$16,'N1.3_Project_Listing'!$G$16:$G$829,AV$15)</f>
        <v>0</v>
      </c>
      <c r="AY200" s="67">
        <f>SUMIFS('N1.3_Project_Listing'!$R$16:$R$829,'N1.3_Project_Listing'!$B$16:$B$829,$B200,'N1.3_Project_Listing'!$D$16:$D$829,$B150,'N1.3_Project_Listing'!$J$16:$J$829,AY$16,'N1.3_Project_Listing'!$G$16:$G$829,AV$15)</f>
        <v>0</v>
      </c>
      <c r="AZ200" s="67">
        <f>SUMIFS('N1.3_Project_Listing'!$R$16:$R$829,'N1.3_Project_Listing'!$B$16:$B$829,$B200,'N1.3_Project_Listing'!$D$16:$D$829,$B150,'N1.3_Project_Listing'!$J$16:$J$829,AZ$16,'N1.3_Project_Listing'!$G$16:$G$829,AV$15)</f>
        <v>0</v>
      </c>
      <c r="BA200" s="67">
        <f>SUMIFS('N1.3_Project_Listing'!$R$16:$R$829,'N1.3_Project_Listing'!$B$16:$B$829,$B200,'N1.3_Project_Listing'!$D$16:$D$829,$B150,'N1.3_Project_Listing'!$J$16:$J$829,BA$16,'N1.3_Project_Listing'!$G$16:$G$829,AV$15)</f>
        <v>0</v>
      </c>
      <c r="BB200" s="63">
        <f t="shared" si="285"/>
        <v>0</v>
      </c>
      <c r="BC200" s="116" t="s">
        <v>441</v>
      </c>
      <c r="BD200" s="67">
        <f>SUMIFS('N1.3_Project_Listing'!$P$16:$P$829,'N1.3_Project_Listing'!$B$16:$B$829,$B200,'N1.3_Project_Listing'!$D$16:$D$829,$B150,'N1.3_Project_Listing'!$J$16:$J$829,BD$16,'N1.3_Project_Listing'!$G$16:$G$829,AV$15)</f>
        <v>0</v>
      </c>
      <c r="BE200" s="67">
        <f>SUMIFS('N1.3_Project_Listing'!$P$16:$P$829,'N1.3_Project_Listing'!$B$16:$B$829,$B200,'N1.3_Project_Listing'!$D$16:$D$829,$B150,'N1.3_Project_Listing'!$J$16:$J$829,BE$16,'N1.3_Project_Listing'!$G$16:$G$829,AV$15)</f>
        <v>0</v>
      </c>
      <c r="BF200" s="67">
        <f>SUMIFS('N1.3_Project_Listing'!$P$16:$P$829,'N1.3_Project_Listing'!$B$16:$B$829,$B200,'N1.3_Project_Listing'!$D$16:$D$829,$B150,'N1.3_Project_Listing'!$J$16:$J$829,BF$16,'N1.3_Project_Listing'!$G$16:$G$829,AV$15)</f>
        <v>0</v>
      </c>
      <c r="BG200" s="67">
        <f>SUMIFS('N1.3_Project_Listing'!$P$16:$P$829,'N1.3_Project_Listing'!$B$16:$B$829,$B200,'N1.3_Project_Listing'!$D$16:$D$829,$B150,'N1.3_Project_Listing'!$J$16:$J$829,BG$16,'N1.3_Project_Listing'!$G$16:$G$829,AV$15)</f>
        <v>0</v>
      </c>
      <c r="BH200" s="67">
        <f>SUMIFS('N1.3_Project_Listing'!$P$16:$P$829,'N1.3_Project_Listing'!$B$16:$B$829,$B200,'N1.3_Project_Listing'!$D$16:$D$829,$B150,'N1.3_Project_Listing'!$J$16:$J$829,BH$16,'N1.3_Project_Listing'!$G$16:$G$829,AV$15)</f>
        <v>0</v>
      </c>
      <c r="BI200" s="63">
        <f t="shared" si="286"/>
        <v>0</v>
      </c>
      <c r="BK200" s="158" t="str">
        <f t="shared" si="287"/>
        <v>-</v>
      </c>
      <c r="BL200" s="67">
        <f>SUMIFS('N1.3_Project_Listing'!$R$16:$R$829,'N1.3_Project_Listing'!$B$16:$B$829,$B200,'N1.3_Project_Listing'!$D$16:$D$829,$B150,'N1.3_Project_Listing'!$J$16:$J$829,BL$16,'N1.3_Project_Listing'!$G$16:$G$829,BK$15)</f>
        <v>0</v>
      </c>
      <c r="BM200" s="67">
        <f>SUMIFS('N1.3_Project_Listing'!$R$16:$R$829,'N1.3_Project_Listing'!$B$16:$B$829,$B200,'N1.3_Project_Listing'!$D$16:$D$829,$B150,'N1.3_Project_Listing'!$J$16:$J$829,BM$16,'N1.3_Project_Listing'!$G$16:$G$829,BK$15)</f>
        <v>0</v>
      </c>
      <c r="BN200" s="67">
        <f>SUMIFS('N1.3_Project_Listing'!$R$16:$R$829,'N1.3_Project_Listing'!$B$16:$B$829,$B200,'N1.3_Project_Listing'!$D$16:$D$829,$B150,'N1.3_Project_Listing'!$J$16:$J$829,BN$16,'N1.3_Project_Listing'!$G$16:$G$829,BK$15)</f>
        <v>0</v>
      </c>
      <c r="BO200" s="67">
        <f>SUMIFS('N1.3_Project_Listing'!$R$16:$R$829,'N1.3_Project_Listing'!$B$16:$B$829,$B200,'N1.3_Project_Listing'!$D$16:$D$829,$B150,'N1.3_Project_Listing'!$J$16:$J$829,BO$16,'N1.3_Project_Listing'!$G$16:$G$829,BK$15)</f>
        <v>0</v>
      </c>
      <c r="BP200" s="67">
        <f>SUMIFS('N1.3_Project_Listing'!$R$16:$R$829,'N1.3_Project_Listing'!$B$16:$B$829,$B200,'N1.3_Project_Listing'!$D$16:$D$829,$B150,'N1.3_Project_Listing'!$J$16:$J$829,BP$16,'N1.3_Project_Listing'!$G$16:$G$829,BK$15)</f>
        <v>0</v>
      </c>
      <c r="BQ200" s="63">
        <f t="shared" si="288"/>
        <v>0</v>
      </c>
      <c r="BR200" s="116" t="s">
        <v>441</v>
      </c>
      <c r="BS200" s="67">
        <f>SUMIFS('N1.3_Project_Listing'!$P$16:$P$829,'N1.3_Project_Listing'!$B$16:$B$829,$B200,'N1.3_Project_Listing'!$D$16:$D$829,$B150,'N1.3_Project_Listing'!$J$16:$J$829,BS$16,'N1.3_Project_Listing'!$G$16:$G$829,BK$15)</f>
        <v>0</v>
      </c>
      <c r="BT200" s="67">
        <f>SUMIFS('N1.3_Project_Listing'!$P$16:$P$829,'N1.3_Project_Listing'!$B$16:$B$829,$B200,'N1.3_Project_Listing'!$D$16:$D$829,$B150,'N1.3_Project_Listing'!$J$16:$J$829,BT$16,'N1.3_Project_Listing'!$G$16:$G$829,BK$15)</f>
        <v>0</v>
      </c>
      <c r="BU200" s="67">
        <f>SUMIFS('N1.3_Project_Listing'!$P$16:$P$829,'N1.3_Project_Listing'!$B$16:$B$829,$B200,'N1.3_Project_Listing'!$D$16:$D$829,$B150,'N1.3_Project_Listing'!$J$16:$J$829,BU$16,'N1.3_Project_Listing'!$G$16:$G$829,BK$15)</f>
        <v>0</v>
      </c>
      <c r="BV200" s="67">
        <f>SUMIFS('N1.3_Project_Listing'!$P$16:$P$829,'N1.3_Project_Listing'!$B$16:$B$829,$B200,'N1.3_Project_Listing'!$D$16:$D$829,$B150,'N1.3_Project_Listing'!$J$16:$J$829,BV$16,'N1.3_Project_Listing'!$G$16:$G$829,BK$15)</f>
        <v>0</v>
      </c>
      <c r="BW200" s="67">
        <f>SUMIFS('N1.3_Project_Listing'!$P$16:$P$829,'N1.3_Project_Listing'!$B$16:$B$829,$B200,'N1.3_Project_Listing'!$D$16:$D$829,$B150,'N1.3_Project_Listing'!$J$16:$J$829,BW$16,'N1.3_Project_Listing'!$G$16:$G$829,BK$15)</f>
        <v>0</v>
      </c>
      <c r="BX200" s="63">
        <f t="shared" si="289"/>
        <v>0</v>
      </c>
    </row>
    <row r="201" spans="2:76">
      <c r="B201" s="132" t="s">
        <v>442</v>
      </c>
      <c r="C201" s="158" t="str">
        <f>C138</f>
        <v>END</v>
      </c>
      <c r="D201" s="136"/>
      <c r="E201" s="136"/>
      <c r="F201" s="136"/>
      <c r="G201" s="136"/>
      <c r="H201" s="136"/>
      <c r="I201" s="137"/>
      <c r="J201" s="138"/>
      <c r="K201" s="136"/>
      <c r="L201" s="136"/>
      <c r="M201" s="136"/>
      <c r="N201" s="136"/>
      <c r="O201" s="136"/>
      <c r="P201" s="63">
        <f t="shared" si="240"/>
        <v>0</v>
      </c>
      <c r="R201" s="158" t="str">
        <f>R138</f>
        <v>END</v>
      </c>
      <c r="S201" s="136"/>
      <c r="T201" s="136"/>
      <c r="U201" s="136"/>
      <c r="V201" s="136"/>
      <c r="W201" s="136"/>
      <c r="X201" s="137"/>
      <c r="Y201" s="138"/>
      <c r="Z201" s="136"/>
      <c r="AA201" s="136"/>
      <c r="AB201" s="136"/>
      <c r="AC201" s="136"/>
      <c r="AD201" s="136"/>
      <c r="AE201" s="63">
        <f t="shared" si="242"/>
        <v>0</v>
      </c>
      <c r="AG201" s="158" t="str">
        <f>AG138</f>
        <v>END</v>
      </c>
      <c r="AH201" s="136"/>
      <c r="AI201" s="136"/>
      <c r="AJ201" s="136"/>
      <c r="AK201" s="136"/>
      <c r="AL201" s="136"/>
      <c r="AM201" s="137"/>
      <c r="AN201" s="138"/>
      <c r="AO201" s="136"/>
      <c r="AP201" s="136"/>
      <c r="AQ201" s="136"/>
      <c r="AR201" s="136"/>
      <c r="AS201" s="136"/>
      <c r="AT201" s="63">
        <f t="shared" si="244"/>
        <v>0</v>
      </c>
      <c r="AV201" s="158" t="str">
        <f>AV138</f>
        <v>END</v>
      </c>
      <c r="AW201" s="136"/>
      <c r="AX201" s="136"/>
      <c r="AY201" s="136"/>
      <c r="AZ201" s="136"/>
      <c r="BA201" s="136"/>
      <c r="BB201" s="137"/>
      <c r="BC201" s="138"/>
      <c r="BD201" s="136"/>
      <c r="BE201" s="136"/>
      <c r="BF201" s="136"/>
      <c r="BG201" s="136"/>
      <c r="BH201" s="136"/>
      <c r="BI201" s="63">
        <f t="shared" si="246"/>
        <v>0</v>
      </c>
      <c r="BK201" s="158" t="str">
        <f>BK138</f>
        <v>END</v>
      </c>
      <c r="BL201" s="136"/>
      <c r="BM201" s="136"/>
      <c r="BN201" s="136"/>
      <c r="BO201" s="136"/>
      <c r="BP201" s="136"/>
      <c r="BQ201" s="137"/>
      <c r="BR201" s="138"/>
      <c r="BS201" s="136"/>
      <c r="BT201" s="136"/>
      <c r="BU201" s="136"/>
      <c r="BV201" s="136"/>
      <c r="BW201" s="136"/>
      <c r="BX201" s="63">
        <f t="shared" si="248"/>
        <v>0</v>
      </c>
    </row>
    <row r="203" spans="2:76" ht="27">
      <c r="B203" s="134" t="s">
        <v>434</v>
      </c>
      <c r="C203" s="134" t="s">
        <v>435</v>
      </c>
      <c r="D203" s="435" t="s">
        <v>436</v>
      </c>
      <c r="E203" s="436"/>
      <c r="F203" s="436"/>
      <c r="G203" s="436"/>
      <c r="H203" s="436"/>
      <c r="I203" s="436"/>
      <c r="J203" s="436"/>
      <c r="K203" s="436"/>
      <c r="L203" s="436"/>
      <c r="M203" s="436"/>
      <c r="N203" s="436"/>
      <c r="O203" s="436"/>
      <c r="P203" s="437"/>
      <c r="R203" s="134" t="s">
        <v>435</v>
      </c>
      <c r="S203" s="435" t="s">
        <v>436</v>
      </c>
      <c r="T203" s="436"/>
      <c r="U203" s="436"/>
      <c r="V203" s="436"/>
      <c r="W203" s="436"/>
      <c r="X203" s="436"/>
      <c r="Y203" s="436"/>
      <c r="Z203" s="436"/>
      <c r="AA203" s="436"/>
      <c r="AB203" s="436"/>
      <c r="AC203" s="436"/>
      <c r="AD203" s="436"/>
      <c r="AE203" s="437"/>
      <c r="AG203" s="134" t="s">
        <v>435</v>
      </c>
      <c r="AH203" s="435" t="s">
        <v>436</v>
      </c>
      <c r="AI203" s="436"/>
      <c r="AJ203" s="436"/>
      <c r="AK203" s="436"/>
      <c r="AL203" s="436"/>
      <c r="AM203" s="436"/>
      <c r="AN203" s="436"/>
      <c r="AO203" s="436"/>
      <c r="AP203" s="436"/>
      <c r="AQ203" s="436"/>
      <c r="AR203" s="436"/>
      <c r="AS203" s="436"/>
      <c r="AT203" s="437"/>
      <c r="AV203" s="134" t="s">
        <v>435</v>
      </c>
      <c r="AW203" s="435" t="s">
        <v>436</v>
      </c>
      <c r="AX203" s="436"/>
      <c r="AY203" s="436"/>
      <c r="AZ203" s="436"/>
      <c r="BA203" s="436"/>
      <c r="BB203" s="436"/>
      <c r="BC203" s="436"/>
      <c r="BD203" s="436"/>
      <c r="BE203" s="436"/>
      <c r="BF203" s="436"/>
      <c r="BG203" s="436"/>
      <c r="BH203" s="436"/>
      <c r="BI203" s="437"/>
      <c r="BK203" s="134" t="s">
        <v>435</v>
      </c>
      <c r="BL203" s="435" t="s">
        <v>436</v>
      </c>
      <c r="BM203" s="436"/>
      <c r="BN203" s="436"/>
      <c r="BO203" s="436"/>
      <c r="BP203" s="436"/>
      <c r="BQ203" s="436"/>
      <c r="BR203" s="436"/>
      <c r="BS203" s="436"/>
      <c r="BT203" s="436"/>
      <c r="BU203" s="436"/>
      <c r="BV203" s="436"/>
      <c r="BW203" s="436"/>
      <c r="BX203" s="437"/>
    </row>
    <row r="204" spans="2:76">
      <c r="B204" s="157" t="str">
        <f>'N0.7_Lookup_References'!$W$16</f>
        <v>Maintenance &amp; Repair</v>
      </c>
      <c r="C204" s="135" t="str">
        <f>C$15</f>
        <v>All</v>
      </c>
      <c r="D204" s="435" t="s">
        <v>438</v>
      </c>
      <c r="E204" s="436"/>
      <c r="F204" s="436"/>
      <c r="G204" s="436"/>
      <c r="H204" s="436"/>
      <c r="I204" s="437"/>
      <c r="K204" s="435" t="str">
        <f>"RIIO-3 Output: " &amp; "Long Term Risk Benefit"</f>
        <v>RIIO-3 Output: Long Term Risk Benefit</v>
      </c>
      <c r="L204" s="436"/>
      <c r="M204" s="436"/>
      <c r="N204" s="436"/>
      <c r="O204" s="436"/>
      <c r="P204" s="437"/>
      <c r="R204" s="116" t="str">
        <f>R$15</f>
        <v>A1</v>
      </c>
      <c r="S204" s="435" t="s">
        <v>438</v>
      </c>
      <c r="T204" s="436"/>
      <c r="U204" s="436"/>
      <c r="V204" s="436"/>
      <c r="W204" s="436"/>
      <c r="X204" s="437"/>
      <c r="Z204" s="435" t="str">
        <f>"RIIO-3 Output: " &amp; "Long Term Risk Benefit"</f>
        <v>RIIO-3 Output: Long Term Risk Benefit</v>
      </c>
      <c r="AA204" s="436"/>
      <c r="AB204" s="436"/>
      <c r="AC204" s="436"/>
      <c r="AD204" s="436"/>
      <c r="AE204" s="437"/>
      <c r="AG204" s="116" t="str">
        <f>AG$15</f>
        <v>A2</v>
      </c>
      <c r="AH204" s="435" t="s">
        <v>438</v>
      </c>
      <c r="AI204" s="436"/>
      <c r="AJ204" s="436"/>
      <c r="AK204" s="436"/>
      <c r="AL204" s="436"/>
      <c r="AM204" s="437"/>
      <c r="AO204" s="435" t="str">
        <f>"RIIO-3 Output: " &amp; "Long Term Risk Benefit"</f>
        <v>RIIO-3 Output: Long Term Risk Benefit</v>
      </c>
      <c r="AP204" s="436"/>
      <c r="AQ204" s="436"/>
      <c r="AR204" s="436"/>
      <c r="AS204" s="436"/>
      <c r="AT204" s="437"/>
      <c r="AV204" s="116" t="str">
        <f>AV$15</f>
        <v>A3</v>
      </c>
      <c r="AW204" s="435" t="s">
        <v>438</v>
      </c>
      <c r="AX204" s="436"/>
      <c r="AY204" s="436"/>
      <c r="AZ204" s="436"/>
      <c r="BA204" s="436"/>
      <c r="BB204" s="437"/>
      <c r="BD204" s="435" t="str">
        <f>"RIIO-3 Output: " &amp; "Long Term Risk Benefit"</f>
        <v>RIIO-3 Output: Long Term Risk Benefit</v>
      </c>
      <c r="BE204" s="436"/>
      <c r="BF204" s="436"/>
      <c r="BG204" s="436"/>
      <c r="BH204" s="436"/>
      <c r="BI204" s="437"/>
      <c r="BK204" s="116" t="str">
        <f>BK$15</f>
        <v>B</v>
      </c>
      <c r="BL204" s="435" t="s">
        <v>438</v>
      </c>
      <c r="BM204" s="436"/>
      <c r="BN204" s="436"/>
      <c r="BO204" s="436"/>
      <c r="BP204" s="436"/>
      <c r="BQ204" s="437"/>
      <c r="BS204" s="435" t="str">
        <f>"RIIO-3 Output: " &amp; "Long Term Risk Benefit"</f>
        <v>RIIO-3 Output: Long Term Risk Benefit</v>
      </c>
      <c r="BT204" s="436"/>
      <c r="BU204" s="436"/>
      <c r="BV204" s="436"/>
      <c r="BW204" s="436"/>
      <c r="BX204" s="437"/>
    </row>
    <row r="205" spans="2:76" ht="27">
      <c r="B205" s="133" t="s">
        <v>439</v>
      </c>
      <c r="C205" s="133" t="s">
        <v>156</v>
      </c>
      <c r="D205" s="134">
        <v>2027</v>
      </c>
      <c r="E205" s="134">
        <v>2028</v>
      </c>
      <c r="F205" s="134">
        <v>2029</v>
      </c>
      <c r="G205" s="134">
        <v>2030</v>
      </c>
      <c r="H205" s="134">
        <v>2031</v>
      </c>
      <c r="I205" s="134" t="s">
        <v>440</v>
      </c>
      <c r="J205" s="133" t="s">
        <v>156</v>
      </c>
      <c r="K205" s="134">
        <v>2027</v>
      </c>
      <c r="L205" s="134">
        <v>2028</v>
      </c>
      <c r="M205" s="134">
        <v>2029</v>
      </c>
      <c r="N205" s="134">
        <v>2030</v>
      </c>
      <c r="O205" s="134">
        <v>2031</v>
      </c>
      <c r="P205" s="134" t="s">
        <v>440</v>
      </c>
      <c r="R205" s="133" t="s">
        <v>156</v>
      </c>
      <c r="S205" s="134">
        <v>2027</v>
      </c>
      <c r="T205" s="134">
        <v>2028</v>
      </c>
      <c r="U205" s="134">
        <v>2029</v>
      </c>
      <c r="V205" s="134">
        <v>2030</v>
      </c>
      <c r="W205" s="134">
        <v>2031</v>
      </c>
      <c r="X205" s="134" t="s">
        <v>440</v>
      </c>
      <c r="Y205" s="133" t="s">
        <v>156</v>
      </c>
      <c r="Z205" s="134">
        <v>2027</v>
      </c>
      <c r="AA205" s="134">
        <v>2028</v>
      </c>
      <c r="AB205" s="134">
        <v>2029</v>
      </c>
      <c r="AC205" s="134">
        <v>2030</v>
      </c>
      <c r="AD205" s="134">
        <v>2031</v>
      </c>
      <c r="AE205" s="134" t="s">
        <v>440</v>
      </c>
      <c r="AG205" s="133" t="s">
        <v>156</v>
      </c>
      <c r="AH205" s="134">
        <v>2027</v>
      </c>
      <c r="AI205" s="134">
        <v>2028</v>
      </c>
      <c r="AJ205" s="134">
        <v>2029</v>
      </c>
      <c r="AK205" s="134">
        <v>2030</v>
      </c>
      <c r="AL205" s="134">
        <v>2031</v>
      </c>
      <c r="AM205" s="134" t="s">
        <v>440</v>
      </c>
      <c r="AN205" s="133" t="s">
        <v>156</v>
      </c>
      <c r="AO205" s="134">
        <v>2027</v>
      </c>
      <c r="AP205" s="134">
        <v>2028</v>
      </c>
      <c r="AQ205" s="134">
        <v>2029</v>
      </c>
      <c r="AR205" s="134">
        <v>2030</v>
      </c>
      <c r="AS205" s="134">
        <v>2031</v>
      </c>
      <c r="AT205" s="134" t="s">
        <v>440</v>
      </c>
      <c r="AV205" s="133" t="s">
        <v>156</v>
      </c>
      <c r="AW205" s="134">
        <v>2027</v>
      </c>
      <c r="AX205" s="134">
        <v>2028</v>
      </c>
      <c r="AY205" s="134">
        <v>2029</v>
      </c>
      <c r="AZ205" s="134">
        <v>2030</v>
      </c>
      <c r="BA205" s="134">
        <v>2031</v>
      </c>
      <c r="BB205" s="134" t="s">
        <v>440</v>
      </c>
      <c r="BC205" s="133" t="s">
        <v>156</v>
      </c>
      <c r="BD205" s="134">
        <v>2027</v>
      </c>
      <c r="BE205" s="134">
        <v>2028</v>
      </c>
      <c r="BF205" s="134">
        <v>2029</v>
      </c>
      <c r="BG205" s="134">
        <v>2030</v>
      </c>
      <c r="BH205" s="134">
        <v>2031</v>
      </c>
      <c r="BI205" s="134" t="s">
        <v>440</v>
      </c>
      <c r="BK205" s="133" t="s">
        <v>156</v>
      </c>
      <c r="BL205" s="134">
        <v>2027</v>
      </c>
      <c r="BM205" s="134">
        <v>2028</v>
      </c>
      <c r="BN205" s="134">
        <v>2029</v>
      </c>
      <c r="BO205" s="134">
        <v>2030</v>
      </c>
      <c r="BP205" s="134">
        <v>2031</v>
      </c>
      <c r="BQ205" s="134" t="s">
        <v>440</v>
      </c>
      <c r="BR205" s="133" t="s">
        <v>156</v>
      </c>
      <c r="BS205" s="134">
        <v>2027</v>
      </c>
      <c r="BT205" s="134">
        <v>2028</v>
      </c>
      <c r="BU205" s="134">
        <v>2029</v>
      </c>
      <c r="BV205" s="134">
        <v>2030</v>
      </c>
      <c r="BW205" s="134">
        <v>2031</v>
      </c>
      <c r="BX205" s="134" t="s">
        <v>440</v>
      </c>
    </row>
    <row r="206" spans="2:76">
      <c r="B206" s="132" t="str">
        <f t="shared" ref="B206:C225" si="290">B143</f>
        <v>LTS Pipelines</v>
      </c>
      <c r="C206" s="158" t="str">
        <f t="shared" si="290"/>
        <v>km</v>
      </c>
      <c r="D206" s="63">
        <f t="shared" ref="D206:D237" si="291">S206+AH206+AW206+BL206</f>
        <v>0</v>
      </c>
      <c r="E206" s="63">
        <f t="shared" ref="E206:E237" si="292">T206+AI206+AX206+BM206</f>
        <v>0</v>
      </c>
      <c r="F206" s="63">
        <f t="shared" ref="F206:F237" si="293">U206+AJ206+AY206+BN206</f>
        <v>0</v>
      </c>
      <c r="G206" s="63">
        <f t="shared" ref="G206:G237" si="294">V206+AK206+AZ206+BO206</f>
        <v>0</v>
      </c>
      <c r="H206" s="63">
        <f t="shared" ref="H206:H237" si="295">W206+AL206+BA206+BP206</f>
        <v>0</v>
      </c>
      <c r="I206" s="63">
        <f>SUM(D206:H206)</f>
        <v>0</v>
      </c>
      <c r="J206" s="116" t="s">
        <v>441</v>
      </c>
      <c r="K206" s="63">
        <f t="shared" ref="K206:K237" si="296">Z206+AO206+BD206+BS206</f>
        <v>0</v>
      </c>
      <c r="L206" s="63">
        <f t="shared" ref="L206:L237" si="297">AA206+AP206+BE206+BT206</f>
        <v>0</v>
      </c>
      <c r="M206" s="63">
        <f t="shared" ref="M206:M237" si="298">AB206+AQ206+BF206+BU206</f>
        <v>0</v>
      </c>
      <c r="N206" s="63">
        <f t="shared" ref="N206:N237" si="299">AC206+AR206+BG206+BV206</f>
        <v>0</v>
      </c>
      <c r="O206" s="63">
        <f t="shared" ref="O206:O237" si="300">AD206+AS206+BH206+BW206</f>
        <v>0</v>
      </c>
      <c r="P206" s="63">
        <f>SUM(K206:O206)</f>
        <v>0</v>
      </c>
      <c r="R206" s="158" t="str">
        <f t="shared" ref="R206:R253" si="301">R143</f>
        <v>km</v>
      </c>
      <c r="S206" s="67">
        <f>SUMIFS('N1.3_Project_Listing'!$R$16:$R$829,'N1.3_Project_Listing'!$B$16:$B$829,$B206,'N1.3_Project_Listing'!$D$16:$D$829,$B204,'N1.3_Project_Listing'!$J$16:$J$829,S$16,'N1.3_Project_Listing'!$G$16:$G$829,R$15)</f>
        <v>0</v>
      </c>
      <c r="T206" s="67">
        <f>SUMIFS('N1.3_Project_Listing'!$R$16:$R$829,'N1.3_Project_Listing'!$B$16:$B$829,$B206,'N1.3_Project_Listing'!$D$16:$D$829,$B204,'N1.3_Project_Listing'!$J$16:$J$829,T$16,'N1.3_Project_Listing'!$G$16:$G$829,R$15)</f>
        <v>0</v>
      </c>
      <c r="U206" s="67">
        <f>SUMIFS('N1.3_Project_Listing'!$R$16:$R$829,'N1.3_Project_Listing'!$B$16:$B$829,$B206,'N1.3_Project_Listing'!$D$16:$D$829,$B204,'N1.3_Project_Listing'!$J$16:$J$829,U$16,'N1.3_Project_Listing'!$G$16:$G$829,R$15)</f>
        <v>0</v>
      </c>
      <c r="V206" s="67">
        <f>SUMIFS('N1.3_Project_Listing'!$R$16:$R$829,'N1.3_Project_Listing'!$B$16:$B$829,$B206,'N1.3_Project_Listing'!$D$16:$D$829,$B204,'N1.3_Project_Listing'!$J$16:$J$829,V$16,'N1.3_Project_Listing'!$G$16:$G$829,R$15)</f>
        <v>0</v>
      </c>
      <c r="W206" s="67">
        <f>SUMIFS('N1.3_Project_Listing'!$R$16:$R$829,'N1.3_Project_Listing'!$B$16:$B$829,$B206,'N1.3_Project_Listing'!$D$16:$D$829,$B204,'N1.3_Project_Listing'!$J$16:$J$829,W$16,'N1.3_Project_Listing'!$G$16:$G$829,R$15)</f>
        <v>0</v>
      </c>
      <c r="X206" s="63">
        <f>SUM(S206:W206)</f>
        <v>0</v>
      </c>
      <c r="Y206" s="116" t="s">
        <v>441</v>
      </c>
      <c r="Z206" s="67">
        <f>SUMIFS('N1.3_Project_Listing'!$P$16:$P$829,'N1.3_Project_Listing'!$B$16:$B$829,$B206,'N1.3_Project_Listing'!$D$16:$D$829,$B204,'N1.3_Project_Listing'!$J$16:$J$829,Z$16,'N1.3_Project_Listing'!$G$16:$G$829,R$15)</f>
        <v>0</v>
      </c>
      <c r="AA206" s="67">
        <f>SUMIFS('N1.3_Project_Listing'!$P$16:$P$829,'N1.3_Project_Listing'!$B$16:$B$829,$B206,'N1.3_Project_Listing'!$D$16:$D$829,$B204,'N1.3_Project_Listing'!$J$16:$J$829,AA$16,'N1.3_Project_Listing'!$G$16:$G$829,R$15)</f>
        <v>0</v>
      </c>
      <c r="AB206" s="67">
        <f>SUMIFS('N1.3_Project_Listing'!$P$16:$P$829,'N1.3_Project_Listing'!$B$16:$B$829,$B206,'N1.3_Project_Listing'!$D$16:$D$829,$B204,'N1.3_Project_Listing'!$J$16:$J$829,AB$16,'N1.3_Project_Listing'!$G$16:$G$829,R$15)</f>
        <v>0</v>
      </c>
      <c r="AC206" s="67">
        <f>SUMIFS('N1.3_Project_Listing'!$P$16:$P$829,'N1.3_Project_Listing'!$B$16:$B$829,$B206,'N1.3_Project_Listing'!$D$16:$D$829,$B204,'N1.3_Project_Listing'!$J$16:$J$829,AC$16,'N1.3_Project_Listing'!$G$16:$G$829,R$15)</f>
        <v>0</v>
      </c>
      <c r="AD206" s="67">
        <f>SUMIFS('N1.3_Project_Listing'!$P$16:$P$829,'N1.3_Project_Listing'!$B$16:$B$829,$B206,'N1.3_Project_Listing'!$D$16:$D$829,$B204,'N1.3_Project_Listing'!$J$16:$J$829,AD$16,'N1.3_Project_Listing'!$G$16:$G$829,R$15)</f>
        <v>0</v>
      </c>
      <c r="AE206" s="63">
        <f>SUM(Z206:AD206)</f>
        <v>0</v>
      </c>
      <c r="AG206" s="158" t="str">
        <f t="shared" ref="AG206:AG253" si="302">AG143</f>
        <v>km</v>
      </c>
      <c r="AH206" s="67">
        <f>SUMIFS('N1.3_Project_Listing'!$R$16:$R$829,'N1.3_Project_Listing'!$B$16:$B$829,$B206,'N1.3_Project_Listing'!$D$16:$D$829,$B204,'N1.3_Project_Listing'!$J$16:$J$829,AH$16,'N1.3_Project_Listing'!$G$16:$G$829,AG$15)</f>
        <v>0</v>
      </c>
      <c r="AI206" s="67">
        <f>SUMIFS('N1.3_Project_Listing'!$R$16:$R$829,'N1.3_Project_Listing'!$B$16:$B$829,$B206,'N1.3_Project_Listing'!$D$16:$D$829,$B204,'N1.3_Project_Listing'!$J$16:$J$829,AI$16,'N1.3_Project_Listing'!$G$16:$G$829,AG$15)</f>
        <v>0</v>
      </c>
      <c r="AJ206" s="67">
        <f>SUMIFS('N1.3_Project_Listing'!$R$16:$R$829,'N1.3_Project_Listing'!$B$16:$B$829,$B206,'N1.3_Project_Listing'!$D$16:$D$829,$B204,'N1.3_Project_Listing'!$J$16:$J$829,AJ$16,'N1.3_Project_Listing'!$G$16:$G$829,AG$15)</f>
        <v>0</v>
      </c>
      <c r="AK206" s="67">
        <f>SUMIFS('N1.3_Project_Listing'!$R$16:$R$829,'N1.3_Project_Listing'!$B$16:$B$829,$B206,'N1.3_Project_Listing'!$D$16:$D$829,$B204,'N1.3_Project_Listing'!$J$16:$J$829,AK$16,'N1.3_Project_Listing'!$G$16:$G$829,AG$15)</f>
        <v>0</v>
      </c>
      <c r="AL206" s="67">
        <f>SUMIFS('N1.3_Project_Listing'!$R$16:$R$829,'N1.3_Project_Listing'!$B$16:$B$829,$B206,'N1.3_Project_Listing'!$D$16:$D$829,$B204,'N1.3_Project_Listing'!$J$16:$J$829,AL$16,'N1.3_Project_Listing'!$G$16:$G$829,AG$15)</f>
        <v>0</v>
      </c>
      <c r="AM206" s="63">
        <f>SUM(AH206:AL206)</f>
        <v>0</v>
      </c>
      <c r="AN206" s="116" t="s">
        <v>441</v>
      </c>
      <c r="AO206" s="67">
        <f>SUMIFS('N1.3_Project_Listing'!$P$16:$P$829,'N1.3_Project_Listing'!$B$16:$B$829,$B206,'N1.3_Project_Listing'!$D$16:$D$829,$B204,'N1.3_Project_Listing'!$J$16:$J$829,AO$16,'N1.3_Project_Listing'!$G$16:$G$829,AG$15)</f>
        <v>0</v>
      </c>
      <c r="AP206" s="67">
        <f>SUMIFS('N1.3_Project_Listing'!$P$16:$P$829,'N1.3_Project_Listing'!$B$16:$B$829,$B206,'N1.3_Project_Listing'!$D$16:$D$829,$B204,'N1.3_Project_Listing'!$J$16:$J$829,AP$16,'N1.3_Project_Listing'!$G$16:$G$829,AG$15)</f>
        <v>0</v>
      </c>
      <c r="AQ206" s="67">
        <f>SUMIFS('N1.3_Project_Listing'!$P$16:$P$829,'N1.3_Project_Listing'!$B$16:$B$829,$B206,'N1.3_Project_Listing'!$D$16:$D$829,$B204,'N1.3_Project_Listing'!$J$16:$J$829,AQ$16,'N1.3_Project_Listing'!$G$16:$G$829,AG$15)</f>
        <v>0</v>
      </c>
      <c r="AR206" s="67">
        <f>SUMIFS('N1.3_Project_Listing'!$P$16:$P$829,'N1.3_Project_Listing'!$B$16:$B$829,$B206,'N1.3_Project_Listing'!$D$16:$D$829,$B204,'N1.3_Project_Listing'!$J$16:$J$829,AR$16,'N1.3_Project_Listing'!$G$16:$G$829,AG$15)</f>
        <v>0</v>
      </c>
      <c r="AS206" s="67">
        <f>SUMIFS('N1.3_Project_Listing'!$P$16:$P$829,'N1.3_Project_Listing'!$B$16:$B$829,$B206,'N1.3_Project_Listing'!$D$16:$D$829,$B204,'N1.3_Project_Listing'!$J$16:$J$829,AS$16,'N1.3_Project_Listing'!$G$16:$G$829,AG$15)</f>
        <v>0</v>
      </c>
      <c r="AT206" s="63">
        <f>SUM(AO206:AS206)</f>
        <v>0</v>
      </c>
      <c r="AV206" s="158" t="str">
        <f t="shared" ref="AV206:AV253" si="303">AV143</f>
        <v>km</v>
      </c>
      <c r="AW206" s="67">
        <f>SUMIFS('N1.3_Project_Listing'!$R$16:$R$829,'N1.3_Project_Listing'!$B$16:$B$829,$B206,'N1.3_Project_Listing'!$D$16:$D$829,$B204,'N1.3_Project_Listing'!$J$16:$J$829,AW$16,'N1.3_Project_Listing'!$G$16:$G$829,AV$15)</f>
        <v>0</v>
      </c>
      <c r="AX206" s="67">
        <f>SUMIFS('N1.3_Project_Listing'!$R$16:$R$829,'N1.3_Project_Listing'!$B$16:$B$829,$B206,'N1.3_Project_Listing'!$D$16:$D$829,$B204,'N1.3_Project_Listing'!$J$16:$J$829,AX$16,'N1.3_Project_Listing'!$G$16:$G$829,AV$15)</f>
        <v>0</v>
      </c>
      <c r="AY206" s="67">
        <f>SUMIFS('N1.3_Project_Listing'!$R$16:$R$829,'N1.3_Project_Listing'!$B$16:$B$829,$B206,'N1.3_Project_Listing'!$D$16:$D$829,$B204,'N1.3_Project_Listing'!$J$16:$J$829,AY$16,'N1.3_Project_Listing'!$G$16:$G$829,AV$15)</f>
        <v>0</v>
      </c>
      <c r="AZ206" s="67">
        <f>SUMIFS('N1.3_Project_Listing'!$R$16:$R$829,'N1.3_Project_Listing'!$B$16:$B$829,$B206,'N1.3_Project_Listing'!$D$16:$D$829,$B204,'N1.3_Project_Listing'!$J$16:$J$829,AZ$16,'N1.3_Project_Listing'!$G$16:$G$829,AV$15)</f>
        <v>0</v>
      </c>
      <c r="BA206" s="67">
        <f>SUMIFS('N1.3_Project_Listing'!$R$16:$R$829,'N1.3_Project_Listing'!$B$16:$B$829,$B206,'N1.3_Project_Listing'!$D$16:$D$829,$B204,'N1.3_Project_Listing'!$J$16:$J$829,BA$16,'N1.3_Project_Listing'!$G$16:$G$829,AV$15)</f>
        <v>0</v>
      </c>
      <c r="BB206" s="63">
        <f>SUM(AW206:BA206)</f>
        <v>0</v>
      </c>
      <c r="BC206" s="116" t="s">
        <v>441</v>
      </c>
      <c r="BD206" s="67">
        <f>SUMIFS('N1.3_Project_Listing'!$P$16:$P$829,'N1.3_Project_Listing'!$B$16:$B$829,$B206,'N1.3_Project_Listing'!$D$16:$D$829,$B204,'N1.3_Project_Listing'!$J$16:$J$829,BD$16,'N1.3_Project_Listing'!$G$16:$G$829,AV$15)</f>
        <v>0</v>
      </c>
      <c r="BE206" s="67">
        <f>SUMIFS('N1.3_Project_Listing'!$P$16:$P$829,'N1.3_Project_Listing'!$B$16:$B$829,$B206,'N1.3_Project_Listing'!$D$16:$D$829,$B204,'N1.3_Project_Listing'!$J$16:$J$829,BE$16,'N1.3_Project_Listing'!$G$16:$G$829,AV$15)</f>
        <v>0</v>
      </c>
      <c r="BF206" s="67">
        <f>SUMIFS('N1.3_Project_Listing'!$P$16:$P$829,'N1.3_Project_Listing'!$B$16:$B$829,$B206,'N1.3_Project_Listing'!$D$16:$D$829,$B204,'N1.3_Project_Listing'!$J$16:$J$829,BF$16,'N1.3_Project_Listing'!$G$16:$G$829,AV$15)</f>
        <v>0</v>
      </c>
      <c r="BG206" s="67">
        <f>SUMIFS('N1.3_Project_Listing'!$P$16:$P$829,'N1.3_Project_Listing'!$B$16:$B$829,$B206,'N1.3_Project_Listing'!$D$16:$D$829,$B204,'N1.3_Project_Listing'!$J$16:$J$829,BG$16,'N1.3_Project_Listing'!$G$16:$G$829,AV$15)</f>
        <v>0</v>
      </c>
      <c r="BH206" s="67">
        <f>SUMIFS('N1.3_Project_Listing'!$P$16:$P$829,'N1.3_Project_Listing'!$B$16:$B$829,$B206,'N1.3_Project_Listing'!$D$16:$D$829,$B204,'N1.3_Project_Listing'!$J$16:$J$829,BH$16,'N1.3_Project_Listing'!$G$16:$G$829,AV$15)</f>
        <v>0</v>
      </c>
      <c r="BI206" s="63">
        <f>SUM(BD206:BH206)</f>
        <v>0</v>
      </c>
      <c r="BK206" s="158" t="str">
        <f t="shared" ref="BK206:BK253" si="304">BK143</f>
        <v>km</v>
      </c>
      <c r="BL206" s="67">
        <f>SUMIFS('N1.3_Project_Listing'!$R$16:$R$829,'N1.3_Project_Listing'!$B$16:$B$829,$B206,'N1.3_Project_Listing'!$D$16:$D$829,$B204,'N1.3_Project_Listing'!$J$16:$J$829,BL$16,'N1.3_Project_Listing'!$G$16:$G$829,BK$15)</f>
        <v>0</v>
      </c>
      <c r="BM206" s="67">
        <f>SUMIFS('N1.3_Project_Listing'!$R$16:$R$829,'N1.3_Project_Listing'!$B$16:$B$829,$B206,'N1.3_Project_Listing'!$D$16:$D$829,$B204,'N1.3_Project_Listing'!$J$16:$J$829,BM$16,'N1.3_Project_Listing'!$G$16:$G$829,BK$15)</f>
        <v>0</v>
      </c>
      <c r="BN206" s="67">
        <f>SUMIFS('N1.3_Project_Listing'!$R$16:$R$829,'N1.3_Project_Listing'!$B$16:$B$829,$B206,'N1.3_Project_Listing'!$D$16:$D$829,$B204,'N1.3_Project_Listing'!$J$16:$J$829,BN$16,'N1.3_Project_Listing'!$G$16:$G$829,BK$15)</f>
        <v>0</v>
      </c>
      <c r="BO206" s="67">
        <f>SUMIFS('N1.3_Project_Listing'!$R$16:$R$829,'N1.3_Project_Listing'!$B$16:$B$829,$B206,'N1.3_Project_Listing'!$D$16:$D$829,$B204,'N1.3_Project_Listing'!$J$16:$J$829,BO$16,'N1.3_Project_Listing'!$G$16:$G$829,BK$15)</f>
        <v>0</v>
      </c>
      <c r="BP206" s="67">
        <f>SUMIFS('N1.3_Project_Listing'!$R$16:$R$829,'N1.3_Project_Listing'!$B$16:$B$829,$B206,'N1.3_Project_Listing'!$D$16:$D$829,$B204,'N1.3_Project_Listing'!$J$16:$J$829,BP$16,'N1.3_Project_Listing'!$G$16:$G$829,BK$15)</f>
        <v>0</v>
      </c>
      <c r="BQ206" s="63">
        <f>SUM(BL206:BP206)</f>
        <v>0</v>
      </c>
      <c r="BR206" s="116" t="s">
        <v>441</v>
      </c>
      <c r="BS206" s="67">
        <f>SUMIFS('N1.3_Project_Listing'!$P$16:$P$829,'N1.3_Project_Listing'!$B$16:$B$829,$B206,'N1.3_Project_Listing'!$D$16:$D$829,$B204,'N1.3_Project_Listing'!$J$16:$J$829,BS$16,'N1.3_Project_Listing'!$G$16:$G$829,BK$15)</f>
        <v>0</v>
      </c>
      <c r="BT206" s="67">
        <f>SUMIFS('N1.3_Project_Listing'!$P$16:$P$829,'N1.3_Project_Listing'!$B$16:$B$829,$B206,'N1.3_Project_Listing'!$D$16:$D$829,$B204,'N1.3_Project_Listing'!$J$16:$J$829,BT$16,'N1.3_Project_Listing'!$G$16:$G$829,BK$15)</f>
        <v>0</v>
      </c>
      <c r="BU206" s="67">
        <f>SUMIFS('N1.3_Project_Listing'!$P$16:$P$829,'N1.3_Project_Listing'!$B$16:$B$829,$B206,'N1.3_Project_Listing'!$D$16:$D$829,$B204,'N1.3_Project_Listing'!$J$16:$J$829,BU$16,'N1.3_Project_Listing'!$G$16:$G$829,BK$15)</f>
        <v>0</v>
      </c>
      <c r="BV206" s="67">
        <f>SUMIFS('N1.3_Project_Listing'!$P$16:$P$829,'N1.3_Project_Listing'!$B$16:$B$829,$B206,'N1.3_Project_Listing'!$D$16:$D$829,$B204,'N1.3_Project_Listing'!$J$16:$J$829,BV$16,'N1.3_Project_Listing'!$G$16:$G$829,BK$15)</f>
        <v>0</v>
      </c>
      <c r="BW206" s="67">
        <f>SUMIFS('N1.3_Project_Listing'!$P$16:$P$829,'N1.3_Project_Listing'!$B$16:$B$829,$B206,'N1.3_Project_Listing'!$D$16:$D$829,$B204,'N1.3_Project_Listing'!$J$16:$J$829,BW$16,'N1.3_Project_Listing'!$G$16:$G$829,BK$15)</f>
        <v>0</v>
      </c>
      <c r="BX206" s="63">
        <f>SUM(BS206:BW206)</f>
        <v>0</v>
      </c>
    </row>
    <row r="207" spans="2:76">
      <c r="B207" s="132" t="str">
        <f t="shared" si="290"/>
        <v>Mains</v>
      </c>
      <c r="C207" s="158" t="str">
        <f t="shared" si="290"/>
        <v>km</v>
      </c>
      <c r="D207" s="63">
        <f t="shared" si="291"/>
        <v>0</v>
      </c>
      <c r="E207" s="63">
        <f t="shared" si="292"/>
        <v>0</v>
      </c>
      <c r="F207" s="63">
        <f t="shared" si="293"/>
        <v>0</v>
      </c>
      <c r="G207" s="63">
        <f t="shared" si="294"/>
        <v>0</v>
      </c>
      <c r="H207" s="63">
        <f t="shared" si="295"/>
        <v>0</v>
      </c>
      <c r="I207" s="63">
        <f t="shared" ref="I207:I253" si="305">SUM(D207:H207)</f>
        <v>0</v>
      </c>
      <c r="J207" s="116" t="s">
        <v>441</v>
      </c>
      <c r="K207" s="63">
        <f t="shared" si="296"/>
        <v>0</v>
      </c>
      <c r="L207" s="63">
        <f t="shared" si="297"/>
        <v>0</v>
      </c>
      <c r="M207" s="63">
        <f t="shared" si="298"/>
        <v>0</v>
      </c>
      <c r="N207" s="63">
        <f t="shared" si="299"/>
        <v>0</v>
      </c>
      <c r="O207" s="63">
        <f t="shared" si="300"/>
        <v>0</v>
      </c>
      <c r="P207" s="63">
        <f t="shared" ref="P207:P264" si="306">SUM(K207:O207)</f>
        <v>0</v>
      </c>
      <c r="R207" s="158" t="str">
        <f t="shared" si="301"/>
        <v>km</v>
      </c>
      <c r="S207" s="67">
        <f>SUMIFS('N1.3_Project_Listing'!$R$16:$R$829,'N1.3_Project_Listing'!$B$16:$B$829,$B207,'N1.3_Project_Listing'!$D$16:$D$829,$B204,'N1.3_Project_Listing'!$J$16:$J$829,S$16,'N1.3_Project_Listing'!$G$16:$G$829,R$15)</f>
        <v>0</v>
      </c>
      <c r="T207" s="67">
        <f>SUMIFS('N1.3_Project_Listing'!$R$16:$R$829,'N1.3_Project_Listing'!$B$16:$B$829,$B207,'N1.3_Project_Listing'!$D$16:$D$829,$B204,'N1.3_Project_Listing'!$J$16:$J$829,T$16,'N1.3_Project_Listing'!$G$16:$G$829,R$15)</f>
        <v>0</v>
      </c>
      <c r="U207" s="67">
        <f>SUMIFS('N1.3_Project_Listing'!$R$16:$R$829,'N1.3_Project_Listing'!$B$16:$B$829,$B207,'N1.3_Project_Listing'!$D$16:$D$829,$B204,'N1.3_Project_Listing'!$J$16:$J$829,U$16,'N1.3_Project_Listing'!$G$16:$G$829,R$15)</f>
        <v>0</v>
      </c>
      <c r="V207" s="67">
        <f>SUMIFS('N1.3_Project_Listing'!$R$16:$R$829,'N1.3_Project_Listing'!$B$16:$B$829,$B207,'N1.3_Project_Listing'!$D$16:$D$829,$B204,'N1.3_Project_Listing'!$J$16:$J$829,V$16,'N1.3_Project_Listing'!$G$16:$G$829,R$15)</f>
        <v>0</v>
      </c>
      <c r="W207" s="67">
        <f>SUMIFS('N1.3_Project_Listing'!$R$16:$R$829,'N1.3_Project_Listing'!$B$16:$B$829,$B207,'N1.3_Project_Listing'!$D$16:$D$829,$B204,'N1.3_Project_Listing'!$J$16:$J$829,W$16,'N1.3_Project_Listing'!$G$16:$G$829,R$15)</f>
        <v>0</v>
      </c>
      <c r="X207" s="63">
        <f t="shared" ref="X207:X253" si="307">SUM(S207:W207)</f>
        <v>0</v>
      </c>
      <c r="Y207" s="116" t="s">
        <v>441</v>
      </c>
      <c r="Z207" s="67">
        <f>SUMIFS('N1.3_Project_Listing'!$P$16:$P$829,'N1.3_Project_Listing'!$B$16:$B$829,$B207,'N1.3_Project_Listing'!$D$16:$D$829,$B204,'N1.3_Project_Listing'!$J$16:$J$829,Z$16,'N1.3_Project_Listing'!$G$16:$G$829,R$15)</f>
        <v>0</v>
      </c>
      <c r="AA207" s="67">
        <f>SUMIFS('N1.3_Project_Listing'!$P$16:$P$829,'N1.3_Project_Listing'!$B$16:$B$829,$B207,'N1.3_Project_Listing'!$D$16:$D$829,$B204,'N1.3_Project_Listing'!$J$16:$J$829,AA$16,'N1.3_Project_Listing'!$G$16:$G$829,R$15)</f>
        <v>0</v>
      </c>
      <c r="AB207" s="67">
        <f>SUMIFS('N1.3_Project_Listing'!$P$16:$P$829,'N1.3_Project_Listing'!$B$16:$B$829,$B207,'N1.3_Project_Listing'!$D$16:$D$829,$B204,'N1.3_Project_Listing'!$J$16:$J$829,AB$16,'N1.3_Project_Listing'!$G$16:$G$829,R$15)</f>
        <v>0</v>
      </c>
      <c r="AC207" s="67">
        <f>SUMIFS('N1.3_Project_Listing'!$P$16:$P$829,'N1.3_Project_Listing'!$B$16:$B$829,$B207,'N1.3_Project_Listing'!$D$16:$D$829,$B204,'N1.3_Project_Listing'!$J$16:$J$829,AC$16,'N1.3_Project_Listing'!$G$16:$G$829,R$15)</f>
        <v>0</v>
      </c>
      <c r="AD207" s="67">
        <f>SUMIFS('N1.3_Project_Listing'!$P$16:$P$829,'N1.3_Project_Listing'!$B$16:$B$829,$B207,'N1.3_Project_Listing'!$D$16:$D$829,$B204,'N1.3_Project_Listing'!$J$16:$J$829,AD$16,'N1.3_Project_Listing'!$G$16:$G$829,R$15)</f>
        <v>0</v>
      </c>
      <c r="AE207" s="63">
        <f t="shared" ref="AE207:AE264" si="308">SUM(Z207:AD207)</f>
        <v>0</v>
      </c>
      <c r="AG207" s="158" t="str">
        <f t="shared" si="302"/>
        <v>km</v>
      </c>
      <c r="AH207" s="67">
        <f>SUMIFS('N1.3_Project_Listing'!$R$16:$R$829,'N1.3_Project_Listing'!$B$16:$B$829,$B207,'N1.3_Project_Listing'!$D$16:$D$829,$B204,'N1.3_Project_Listing'!$J$16:$J$829,AH$16,'N1.3_Project_Listing'!$G$16:$G$829,AG$15)</f>
        <v>0</v>
      </c>
      <c r="AI207" s="67">
        <f>SUMIFS('N1.3_Project_Listing'!$R$16:$R$829,'N1.3_Project_Listing'!$B$16:$B$829,$B207,'N1.3_Project_Listing'!$D$16:$D$829,$B204,'N1.3_Project_Listing'!$J$16:$J$829,AI$16,'N1.3_Project_Listing'!$G$16:$G$829,AG$15)</f>
        <v>0</v>
      </c>
      <c r="AJ207" s="67">
        <f>SUMIFS('N1.3_Project_Listing'!$R$16:$R$829,'N1.3_Project_Listing'!$B$16:$B$829,$B207,'N1.3_Project_Listing'!$D$16:$D$829,$B204,'N1.3_Project_Listing'!$J$16:$J$829,AJ$16,'N1.3_Project_Listing'!$G$16:$G$829,AG$15)</f>
        <v>0</v>
      </c>
      <c r="AK207" s="67">
        <f>SUMIFS('N1.3_Project_Listing'!$R$16:$R$829,'N1.3_Project_Listing'!$B$16:$B$829,$B207,'N1.3_Project_Listing'!$D$16:$D$829,$B204,'N1.3_Project_Listing'!$J$16:$J$829,AK$16,'N1.3_Project_Listing'!$G$16:$G$829,AG$15)</f>
        <v>0</v>
      </c>
      <c r="AL207" s="67">
        <f>SUMIFS('N1.3_Project_Listing'!$R$16:$R$829,'N1.3_Project_Listing'!$B$16:$B$829,$B207,'N1.3_Project_Listing'!$D$16:$D$829,$B204,'N1.3_Project_Listing'!$J$16:$J$829,AL$16,'N1.3_Project_Listing'!$G$16:$G$829,AG$15)</f>
        <v>0</v>
      </c>
      <c r="AM207" s="63">
        <f t="shared" ref="AM207:AM253" si="309">SUM(AH207:AL207)</f>
        <v>0</v>
      </c>
      <c r="AN207" s="116" t="s">
        <v>441</v>
      </c>
      <c r="AO207" s="67">
        <f>SUMIFS('N1.3_Project_Listing'!$P$16:$P$829,'N1.3_Project_Listing'!$B$16:$B$829,$B207,'N1.3_Project_Listing'!$D$16:$D$829,$B204,'N1.3_Project_Listing'!$J$16:$J$829,AO$16,'N1.3_Project_Listing'!$G$16:$G$829,AG$15)</f>
        <v>0</v>
      </c>
      <c r="AP207" s="67">
        <f>SUMIFS('N1.3_Project_Listing'!$P$16:$P$829,'N1.3_Project_Listing'!$B$16:$B$829,$B207,'N1.3_Project_Listing'!$D$16:$D$829,$B204,'N1.3_Project_Listing'!$J$16:$J$829,AP$16,'N1.3_Project_Listing'!$G$16:$G$829,AG$15)</f>
        <v>0</v>
      </c>
      <c r="AQ207" s="67">
        <f>SUMIFS('N1.3_Project_Listing'!$P$16:$P$829,'N1.3_Project_Listing'!$B$16:$B$829,$B207,'N1.3_Project_Listing'!$D$16:$D$829,$B204,'N1.3_Project_Listing'!$J$16:$J$829,AQ$16,'N1.3_Project_Listing'!$G$16:$G$829,AG$15)</f>
        <v>0</v>
      </c>
      <c r="AR207" s="67">
        <f>SUMIFS('N1.3_Project_Listing'!$P$16:$P$829,'N1.3_Project_Listing'!$B$16:$B$829,$B207,'N1.3_Project_Listing'!$D$16:$D$829,$B204,'N1.3_Project_Listing'!$J$16:$J$829,AR$16,'N1.3_Project_Listing'!$G$16:$G$829,AG$15)</f>
        <v>0</v>
      </c>
      <c r="AS207" s="67">
        <f>SUMIFS('N1.3_Project_Listing'!$P$16:$P$829,'N1.3_Project_Listing'!$B$16:$B$829,$B207,'N1.3_Project_Listing'!$D$16:$D$829,$B204,'N1.3_Project_Listing'!$J$16:$J$829,AS$16,'N1.3_Project_Listing'!$G$16:$G$829,AG$15)</f>
        <v>0</v>
      </c>
      <c r="AT207" s="63">
        <f t="shared" ref="AT207:AT264" si="310">SUM(AO207:AS207)</f>
        <v>0</v>
      </c>
      <c r="AV207" s="158" t="str">
        <f t="shared" si="303"/>
        <v>km</v>
      </c>
      <c r="AW207" s="67">
        <f>SUMIFS('N1.3_Project_Listing'!$R$16:$R$829,'N1.3_Project_Listing'!$B$16:$B$829,$B207,'N1.3_Project_Listing'!$D$16:$D$829,$B204,'N1.3_Project_Listing'!$J$16:$J$829,AW$16,'N1.3_Project_Listing'!$G$16:$G$829,AV$15)</f>
        <v>0</v>
      </c>
      <c r="AX207" s="67">
        <f>SUMIFS('N1.3_Project_Listing'!$R$16:$R$829,'N1.3_Project_Listing'!$B$16:$B$829,$B207,'N1.3_Project_Listing'!$D$16:$D$829,$B204,'N1.3_Project_Listing'!$J$16:$J$829,AX$16,'N1.3_Project_Listing'!$G$16:$G$829,AV$15)</f>
        <v>0</v>
      </c>
      <c r="AY207" s="67">
        <f>SUMIFS('N1.3_Project_Listing'!$R$16:$R$829,'N1.3_Project_Listing'!$B$16:$B$829,$B207,'N1.3_Project_Listing'!$D$16:$D$829,$B204,'N1.3_Project_Listing'!$J$16:$J$829,AY$16,'N1.3_Project_Listing'!$G$16:$G$829,AV$15)</f>
        <v>0</v>
      </c>
      <c r="AZ207" s="67">
        <f>SUMIFS('N1.3_Project_Listing'!$R$16:$R$829,'N1.3_Project_Listing'!$B$16:$B$829,$B207,'N1.3_Project_Listing'!$D$16:$D$829,$B204,'N1.3_Project_Listing'!$J$16:$J$829,AZ$16,'N1.3_Project_Listing'!$G$16:$G$829,AV$15)</f>
        <v>0</v>
      </c>
      <c r="BA207" s="67">
        <f>SUMIFS('N1.3_Project_Listing'!$R$16:$R$829,'N1.3_Project_Listing'!$B$16:$B$829,$B207,'N1.3_Project_Listing'!$D$16:$D$829,$B204,'N1.3_Project_Listing'!$J$16:$J$829,BA$16,'N1.3_Project_Listing'!$G$16:$G$829,AV$15)</f>
        <v>0</v>
      </c>
      <c r="BB207" s="63">
        <f t="shared" ref="BB207:BB253" si="311">SUM(AW207:BA207)</f>
        <v>0</v>
      </c>
      <c r="BC207" s="116" t="s">
        <v>441</v>
      </c>
      <c r="BD207" s="67">
        <f>SUMIFS('N1.3_Project_Listing'!$P$16:$P$829,'N1.3_Project_Listing'!$B$16:$B$829,$B207,'N1.3_Project_Listing'!$D$16:$D$829,$B204,'N1.3_Project_Listing'!$J$16:$J$829,BD$16,'N1.3_Project_Listing'!$G$16:$G$829,AV$15)</f>
        <v>0</v>
      </c>
      <c r="BE207" s="67">
        <f>SUMIFS('N1.3_Project_Listing'!$P$16:$P$829,'N1.3_Project_Listing'!$B$16:$B$829,$B207,'N1.3_Project_Listing'!$D$16:$D$829,$B204,'N1.3_Project_Listing'!$J$16:$J$829,BE$16,'N1.3_Project_Listing'!$G$16:$G$829,AV$15)</f>
        <v>0</v>
      </c>
      <c r="BF207" s="67">
        <f>SUMIFS('N1.3_Project_Listing'!$P$16:$P$829,'N1.3_Project_Listing'!$B$16:$B$829,$B207,'N1.3_Project_Listing'!$D$16:$D$829,$B204,'N1.3_Project_Listing'!$J$16:$J$829,BF$16,'N1.3_Project_Listing'!$G$16:$G$829,AV$15)</f>
        <v>0</v>
      </c>
      <c r="BG207" s="67">
        <f>SUMIFS('N1.3_Project_Listing'!$P$16:$P$829,'N1.3_Project_Listing'!$B$16:$B$829,$B207,'N1.3_Project_Listing'!$D$16:$D$829,$B204,'N1.3_Project_Listing'!$J$16:$J$829,BG$16,'N1.3_Project_Listing'!$G$16:$G$829,AV$15)</f>
        <v>0</v>
      </c>
      <c r="BH207" s="67">
        <f>SUMIFS('N1.3_Project_Listing'!$P$16:$P$829,'N1.3_Project_Listing'!$B$16:$B$829,$B207,'N1.3_Project_Listing'!$D$16:$D$829,$B204,'N1.3_Project_Listing'!$J$16:$J$829,BH$16,'N1.3_Project_Listing'!$G$16:$G$829,AV$15)</f>
        <v>0</v>
      </c>
      <c r="BI207" s="63">
        <f t="shared" ref="BI207:BI264" si="312">SUM(BD207:BH207)</f>
        <v>0</v>
      </c>
      <c r="BK207" s="158" t="str">
        <f t="shared" si="304"/>
        <v>km</v>
      </c>
      <c r="BL207" s="67">
        <f>SUMIFS('N1.3_Project_Listing'!$R$16:$R$829,'N1.3_Project_Listing'!$B$16:$B$829,$B207,'N1.3_Project_Listing'!$D$16:$D$829,$B204,'N1.3_Project_Listing'!$J$16:$J$829,BL$16,'N1.3_Project_Listing'!$G$16:$G$829,BK$15)</f>
        <v>0</v>
      </c>
      <c r="BM207" s="67">
        <f>SUMIFS('N1.3_Project_Listing'!$R$16:$R$829,'N1.3_Project_Listing'!$B$16:$B$829,$B207,'N1.3_Project_Listing'!$D$16:$D$829,$B204,'N1.3_Project_Listing'!$J$16:$J$829,BM$16,'N1.3_Project_Listing'!$G$16:$G$829,BK$15)</f>
        <v>0</v>
      </c>
      <c r="BN207" s="67">
        <f>SUMIFS('N1.3_Project_Listing'!$R$16:$R$829,'N1.3_Project_Listing'!$B$16:$B$829,$B207,'N1.3_Project_Listing'!$D$16:$D$829,$B204,'N1.3_Project_Listing'!$J$16:$J$829,BN$16,'N1.3_Project_Listing'!$G$16:$G$829,BK$15)</f>
        <v>0</v>
      </c>
      <c r="BO207" s="67">
        <f>SUMIFS('N1.3_Project_Listing'!$R$16:$R$829,'N1.3_Project_Listing'!$B$16:$B$829,$B207,'N1.3_Project_Listing'!$D$16:$D$829,$B204,'N1.3_Project_Listing'!$J$16:$J$829,BO$16,'N1.3_Project_Listing'!$G$16:$G$829,BK$15)</f>
        <v>0</v>
      </c>
      <c r="BP207" s="67">
        <f>SUMIFS('N1.3_Project_Listing'!$R$16:$R$829,'N1.3_Project_Listing'!$B$16:$B$829,$B207,'N1.3_Project_Listing'!$D$16:$D$829,$B204,'N1.3_Project_Listing'!$J$16:$J$829,BP$16,'N1.3_Project_Listing'!$G$16:$G$829,BK$15)</f>
        <v>0</v>
      </c>
      <c r="BQ207" s="63">
        <f t="shared" ref="BQ207:BQ253" si="313">SUM(BL207:BP207)</f>
        <v>0</v>
      </c>
      <c r="BR207" s="116" t="s">
        <v>441</v>
      </c>
      <c r="BS207" s="67">
        <f>SUMIFS('N1.3_Project_Listing'!$P$16:$P$829,'N1.3_Project_Listing'!$B$16:$B$829,$B207,'N1.3_Project_Listing'!$D$16:$D$829,$B204,'N1.3_Project_Listing'!$J$16:$J$829,BS$16,'N1.3_Project_Listing'!$G$16:$G$829,BK$15)</f>
        <v>0</v>
      </c>
      <c r="BT207" s="67">
        <f>SUMIFS('N1.3_Project_Listing'!$P$16:$P$829,'N1.3_Project_Listing'!$B$16:$B$829,$B207,'N1.3_Project_Listing'!$D$16:$D$829,$B204,'N1.3_Project_Listing'!$J$16:$J$829,BT$16,'N1.3_Project_Listing'!$G$16:$G$829,BK$15)</f>
        <v>0</v>
      </c>
      <c r="BU207" s="67">
        <f>SUMIFS('N1.3_Project_Listing'!$P$16:$P$829,'N1.3_Project_Listing'!$B$16:$B$829,$B207,'N1.3_Project_Listing'!$D$16:$D$829,$B204,'N1.3_Project_Listing'!$J$16:$J$829,BU$16,'N1.3_Project_Listing'!$G$16:$G$829,BK$15)</f>
        <v>0</v>
      </c>
      <c r="BV207" s="67">
        <f>SUMIFS('N1.3_Project_Listing'!$P$16:$P$829,'N1.3_Project_Listing'!$B$16:$B$829,$B207,'N1.3_Project_Listing'!$D$16:$D$829,$B204,'N1.3_Project_Listing'!$J$16:$J$829,BV$16,'N1.3_Project_Listing'!$G$16:$G$829,BK$15)</f>
        <v>0</v>
      </c>
      <c r="BW207" s="67">
        <f>SUMIFS('N1.3_Project_Listing'!$P$16:$P$829,'N1.3_Project_Listing'!$B$16:$B$829,$B207,'N1.3_Project_Listing'!$D$16:$D$829,$B204,'N1.3_Project_Listing'!$J$16:$J$829,BW$16,'N1.3_Project_Listing'!$G$16:$G$829,BK$15)</f>
        <v>0</v>
      </c>
      <c r="BX207" s="63">
        <f t="shared" ref="BX207:BX264" si="314">SUM(BS207:BW207)</f>
        <v>0</v>
      </c>
    </row>
    <row r="208" spans="2:76">
      <c r="B208" s="132" t="str">
        <f t="shared" si="290"/>
        <v>Services</v>
      </c>
      <c r="C208" s="158" t="str">
        <f t="shared" si="290"/>
        <v>Number of</v>
      </c>
      <c r="D208" s="63">
        <f t="shared" si="291"/>
        <v>0</v>
      </c>
      <c r="E208" s="63">
        <f t="shared" si="292"/>
        <v>0</v>
      </c>
      <c r="F208" s="63">
        <f t="shared" si="293"/>
        <v>0</v>
      </c>
      <c r="G208" s="63">
        <f t="shared" si="294"/>
        <v>0</v>
      </c>
      <c r="H208" s="63">
        <f t="shared" si="295"/>
        <v>0</v>
      </c>
      <c r="I208" s="63">
        <f t="shared" si="305"/>
        <v>0</v>
      </c>
      <c r="J208" s="116" t="s">
        <v>441</v>
      </c>
      <c r="K208" s="63">
        <f t="shared" si="296"/>
        <v>0</v>
      </c>
      <c r="L208" s="63">
        <f t="shared" si="297"/>
        <v>0</v>
      </c>
      <c r="M208" s="63">
        <f t="shared" si="298"/>
        <v>0</v>
      </c>
      <c r="N208" s="63">
        <f t="shared" si="299"/>
        <v>0</v>
      </c>
      <c r="O208" s="63">
        <f t="shared" si="300"/>
        <v>0</v>
      </c>
      <c r="P208" s="63">
        <f t="shared" si="306"/>
        <v>0</v>
      </c>
      <c r="R208" s="158" t="str">
        <f t="shared" si="301"/>
        <v>Number of</v>
      </c>
      <c r="S208" s="67">
        <f>SUMIFS('N1.3_Project_Listing'!$R$16:$R$829,'N1.3_Project_Listing'!$B$16:$B$829,$B208,'N1.3_Project_Listing'!$D$16:$D$829,$B204,'N1.3_Project_Listing'!$J$16:$J$829,S$16,'N1.3_Project_Listing'!$G$16:$G$829,R$15)</f>
        <v>0</v>
      </c>
      <c r="T208" s="67">
        <f>SUMIFS('N1.3_Project_Listing'!$R$16:$R$829,'N1.3_Project_Listing'!$B$16:$B$829,$B208,'N1.3_Project_Listing'!$D$16:$D$829,$B204,'N1.3_Project_Listing'!$J$16:$J$829,T$16,'N1.3_Project_Listing'!$G$16:$G$829,R$15)</f>
        <v>0</v>
      </c>
      <c r="U208" s="67">
        <f>SUMIFS('N1.3_Project_Listing'!$R$16:$R$829,'N1.3_Project_Listing'!$B$16:$B$829,$B208,'N1.3_Project_Listing'!$D$16:$D$829,$B204,'N1.3_Project_Listing'!$J$16:$J$829,U$16,'N1.3_Project_Listing'!$G$16:$G$829,R$15)</f>
        <v>0</v>
      </c>
      <c r="V208" s="67">
        <f>SUMIFS('N1.3_Project_Listing'!$R$16:$R$829,'N1.3_Project_Listing'!$B$16:$B$829,$B208,'N1.3_Project_Listing'!$D$16:$D$829,$B204,'N1.3_Project_Listing'!$J$16:$J$829,V$16,'N1.3_Project_Listing'!$G$16:$G$829,R$15)</f>
        <v>0</v>
      </c>
      <c r="W208" s="67">
        <f>SUMIFS('N1.3_Project_Listing'!$R$16:$R$829,'N1.3_Project_Listing'!$B$16:$B$829,$B208,'N1.3_Project_Listing'!$D$16:$D$829,$B204,'N1.3_Project_Listing'!$J$16:$J$829,W$16,'N1.3_Project_Listing'!$G$16:$G$829,R$15)</f>
        <v>0</v>
      </c>
      <c r="X208" s="63">
        <f t="shared" si="307"/>
        <v>0</v>
      </c>
      <c r="Y208" s="116" t="s">
        <v>441</v>
      </c>
      <c r="Z208" s="67">
        <f>SUMIFS('N1.3_Project_Listing'!$P$16:$P$829,'N1.3_Project_Listing'!$B$16:$B$829,$B208,'N1.3_Project_Listing'!$D$16:$D$829,$B204,'N1.3_Project_Listing'!$J$16:$J$829,Z$16,'N1.3_Project_Listing'!$G$16:$G$829,R$15)</f>
        <v>0</v>
      </c>
      <c r="AA208" s="67">
        <f>SUMIFS('N1.3_Project_Listing'!$P$16:$P$829,'N1.3_Project_Listing'!$B$16:$B$829,$B208,'N1.3_Project_Listing'!$D$16:$D$829,$B204,'N1.3_Project_Listing'!$J$16:$J$829,AA$16,'N1.3_Project_Listing'!$G$16:$G$829,R$15)</f>
        <v>0</v>
      </c>
      <c r="AB208" s="67">
        <f>SUMIFS('N1.3_Project_Listing'!$P$16:$P$829,'N1.3_Project_Listing'!$B$16:$B$829,$B208,'N1.3_Project_Listing'!$D$16:$D$829,$B204,'N1.3_Project_Listing'!$J$16:$J$829,AB$16,'N1.3_Project_Listing'!$G$16:$G$829,R$15)</f>
        <v>0</v>
      </c>
      <c r="AC208" s="67">
        <f>SUMIFS('N1.3_Project_Listing'!$P$16:$P$829,'N1.3_Project_Listing'!$B$16:$B$829,$B208,'N1.3_Project_Listing'!$D$16:$D$829,$B204,'N1.3_Project_Listing'!$J$16:$J$829,AC$16,'N1.3_Project_Listing'!$G$16:$G$829,R$15)</f>
        <v>0</v>
      </c>
      <c r="AD208" s="67">
        <f>SUMIFS('N1.3_Project_Listing'!$P$16:$P$829,'N1.3_Project_Listing'!$B$16:$B$829,$B208,'N1.3_Project_Listing'!$D$16:$D$829,$B204,'N1.3_Project_Listing'!$J$16:$J$829,AD$16,'N1.3_Project_Listing'!$G$16:$G$829,R$15)</f>
        <v>0</v>
      </c>
      <c r="AE208" s="63">
        <f t="shared" si="308"/>
        <v>0</v>
      </c>
      <c r="AG208" s="158" t="str">
        <f t="shared" si="302"/>
        <v>Number of</v>
      </c>
      <c r="AH208" s="67">
        <f>SUMIFS('N1.3_Project_Listing'!$R$16:$R$829,'N1.3_Project_Listing'!$B$16:$B$829,$B208,'N1.3_Project_Listing'!$D$16:$D$829,$B204,'N1.3_Project_Listing'!$J$16:$J$829,AH$16,'N1.3_Project_Listing'!$G$16:$G$829,AG$15)</f>
        <v>0</v>
      </c>
      <c r="AI208" s="67">
        <f>SUMIFS('N1.3_Project_Listing'!$R$16:$R$829,'N1.3_Project_Listing'!$B$16:$B$829,$B208,'N1.3_Project_Listing'!$D$16:$D$829,$B204,'N1.3_Project_Listing'!$J$16:$J$829,AI$16,'N1.3_Project_Listing'!$G$16:$G$829,AG$15)</f>
        <v>0</v>
      </c>
      <c r="AJ208" s="67">
        <f>SUMIFS('N1.3_Project_Listing'!$R$16:$R$829,'N1.3_Project_Listing'!$B$16:$B$829,$B208,'N1.3_Project_Listing'!$D$16:$D$829,$B204,'N1.3_Project_Listing'!$J$16:$J$829,AJ$16,'N1.3_Project_Listing'!$G$16:$G$829,AG$15)</f>
        <v>0</v>
      </c>
      <c r="AK208" s="67">
        <f>SUMIFS('N1.3_Project_Listing'!$R$16:$R$829,'N1.3_Project_Listing'!$B$16:$B$829,$B208,'N1.3_Project_Listing'!$D$16:$D$829,$B204,'N1.3_Project_Listing'!$J$16:$J$829,AK$16,'N1.3_Project_Listing'!$G$16:$G$829,AG$15)</f>
        <v>0</v>
      </c>
      <c r="AL208" s="67">
        <f>SUMIFS('N1.3_Project_Listing'!$R$16:$R$829,'N1.3_Project_Listing'!$B$16:$B$829,$B208,'N1.3_Project_Listing'!$D$16:$D$829,$B204,'N1.3_Project_Listing'!$J$16:$J$829,AL$16,'N1.3_Project_Listing'!$G$16:$G$829,AG$15)</f>
        <v>0</v>
      </c>
      <c r="AM208" s="63">
        <f t="shared" si="309"/>
        <v>0</v>
      </c>
      <c r="AN208" s="116" t="s">
        <v>441</v>
      </c>
      <c r="AO208" s="67">
        <f>SUMIFS('N1.3_Project_Listing'!$P$16:$P$829,'N1.3_Project_Listing'!$B$16:$B$829,$B208,'N1.3_Project_Listing'!$D$16:$D$829,$B204,'N1.3_Project_Listing'!$J$16:$J$829,AO$16,'N1.3_Project_Listing'!$G$16:$G$829,AG$15)</f>
        <v>0</v>
      </c>
      <c r="AP208" s="67">
        <f>SUMIFS('N1.3_Project_Listing'!$P$16:$P$829,'N1.3_Project_Listing'!$B$16:$B$829,$B208,'N1.3_Project_Listing'!$D$16:$D$829,$B204,'N1.3_Project_Listing'!$J$16:$J$829,AP$16,'N1.3_Project_Listing'!$G$16:$G$829,AG$15)</f>
        <v>0</v>
      </c>
      <c r="AQ208" s="67">
        <f>SUMIFS('N1.3_Project_Listing'!$P$16:$P$829,'N1.3_Project_Listing'!$B$16:$B$829,$B208,'N1.3_Project_Listing'!$D$16:$D$829,$B204,'N1.3_Project_Listing'!$J$16:$J$829,AQ$16,'N1.3_Project_Listing'!$G$16:$G$829,AG$15)</f>
        <v>0</v>
      </c>
      <c r="AR208" s="67">
        <f>SUMIFS('N1.3_Project_Listing'!$P$16:$P$829,'N1.3_Project_Listing'!$B$16:$B$829,$B208,'N1.3_Project_Listing'!$D$16:$D$829,$B204,'N1.3_Project_Listing'!$J$16:$J$829,AR$16,'N1.3_Project_Listing'!$G$16:$G$829,AG$15)</f>
        <v>0</v>
      </c>
      <c r="AS208" s="67">
        <f>SUMIFS('N1.3_Project_Listing'!$P$16:$P$829,'N1.3_Project_Listing'!$B$16:$B$829,$B208,'N1.3_Project_Listing'!$D$16:$D$829,$B204,'N1.3_Project_Listing'!$J$16:$J$829,AS$16,'N1.3_Project_Listing'!$G$16:$G$829,AG$15)</f>
        <v>0</v>
      </c>
      <c r="AT208" s="63">
        <f t="shared" si="310"/>
        <v>0</v>
      </c>
      <c r="AV208" s="158" t="str">
        <f t="shared" si="303"/>
        <v>Number of</v>
      </c>
      <c r="AW208" s="67">
        <f>SUMIFS('N1.3_Project_Listing'!$R$16:$R$829,'N1.3_Project_Listing'!$B$16:$B$829,$B208,'N1.3_Project_Listing'!$D$16:$D$829,$B204,'N1.3_Project_Listing'!$J$16:$J$829,AW$16,'N1.3_Project_Listing'!$G$16:$G$829,AV$15)</f>
        <v>0</v>
      </c>
      <c r="AX208" s="67">
        <f>SUMIFS('N1.3_Project_Listing'!$R$16:$R$829,'N1.3_Project_Listing'!$B$16:$B$829,$B208,'N1.3_Project_Listing'!$D$16:$D$829,$B204,'N1.3_Project_Listing'!$J$16:$J$829,AX$16,'N1.3_Project_Listing'!$G$16:$G$829,AV$15)</f>
        <v>0</v>
      </c>
      <c r="AY208" s="67">
        <f>SUMIFS('N1.3_Project_Listing'!$R$16:$R$829,'N1.3_Project_Listing'!$B$16:$B$829,$B208,'N1.3_Project_Listing'!$D$16:$D$829,$B204,'N1.3_Project_Listing'!$J$16:$J$829,AY$16,'N1.3_Project_Listing'!$G$16:$G$829,AV$15)</f>
        <v>0</v>
      </c>
      <c r="AZ208" s="67">
        <f>SUMIFS('N1.3_Project_Listing'!$R$16:$R$829,'N1.3_Project_Listing'!$B$16:$B$829,$B208,'N1.3_Project_Listing'!$D$16:$D$829,$B204,'N1.3_Project_Listing'!$J$16:$J$829,AZ$16,'N1.3_Project_Listing'!$G$16:$G$829,AV$15)</f>
        <v>0</v>
      </c>
      <c r="BA208" s="67">
        <f>SUMIFS('N1.3_Project_Listing'!$R$16:$R$829,'N1.3_Project_Listing'!$B$16:$B$829,$B208,'N1.3_Project_Listing'!$D$16:$D$829,$B204,'N1.3_Project_Listing'!$J$16:$J$829,BA$16,'N1.3_Project_Listing'!$G$16:$G$829,AV$15)</f>
        <v>0</v>
      </c>
      <c r="BB208" s="63">
        <f t="shared" si="311"/>
        <v>0</v>
      </c>
      <c r="BC208" s="116" t="s">
        <v>441</v>
      </c>
      <c r="BD208" s="67">
        <f>SUMIFS('N1.3_Project_Listing'!$P$16:$P$829,'N1.3_Project_Listing'!$B$16:$B$829,$B208,'N1.3_Project_Listing'!$D$16:$D$829,$B204,'N1.3_Project_Listing'!$J$16:$J$829,BD$16,'N1.3_Project_Listing'!$G$16:$G$829,AV$15)</f>
        <v>0</v>
      </c>
      <c r="BE208" s="67">
        <f>SUMIFS('N1.3_Project_Listing'!$P$16:$P$829,'N1.3_Project_Listing'!$B$16:$B$829,$B208,'N1.3_Project_Listing'!$D$16:$D$829,$B204,'N1.3_Project_Listing'!$J$16:$J$829,BE$16,'N1.3_Project_Listing'!$G$16:$G$829,AV$15)</f>
        <v>0</v>
      </c>
      <c r="BF208" s="67">
        <f>SUMIFS('N1.3_Project_Listing'!$P$16:$P$829,'N1.3_Project_Listing'!$B$16:$B$829,$B208,'N1.3_Project_Listing'!$D$16:$D$829,$B204,'N1.3_Project_Listing'!$J$16:$J$829,BF$16,'N1.3_Project_Listing'!$G$16:$G$829,AV$15)</f>
        <v>0</v>
      </c>
      <c r="BG208" s="67">
        <f>SUMIFS('N1.3_Project_Listing'!$P$16:$P$829,'N1.3_Project_Listing'!$B$16:$B$829,$B208,'N1.3_Project_Listing'!$D$16:$D$829,$B204,'N1.3_Project_Listing'!$J$16:$J$829,BG$16,'N1.3_Project_Listing'!$G$16:$G$829,AV$15)</f>
        <v>0</v>
      </c>
      <c r="BH208" s="67">
        <f>SUMIFS('N1.3_Project_Listing'!$P$16:$P$829,'N1.3_Project_Listing'!$B$16:$B$829,$B208,'N1.3_Project_Listing'!$D$16:$D$829,$B204,'N1.3_Project_Listing'!$J$16:$J$829,BH$16,'N1.3_Project_Listing'!$G$16:$G$829,AV$15)</f>
        <v>0</v>
      </c>
      <c r="BI208" s="63">
        <f t="shared" si="312"/>
        <v>0</v>
      </c>
      <c r="BK208" s="158" t="str">
        <f t="shared" si="304"/>
        <v>Number of</v>
      </c>
      <c r="BL208" s="67">
        <f>SUMIFS('N1.3_Project_Listing'!$R$16:$R$829,'N1.3_Project_Listing'!$B$16:$B$829,$B208,'N1.3_Project_Listing'!$D$16:$D$829,$B204,'N1.3_Project_Listing'!$J$16:$J$829,BL$16,'N1.3_Project_Listing'!$G$16:$G$829,BK$15)</f>
        <v>0</v>
      </c>
      <c r="BM208" s="67">
        <f>SUMIFS('N1.3_Project_Listing'!$R$16:$R$829,'N1.3_Project_Listing'!$B$16:$B$829,$B208,'N1.3_Project_Listing'!$D$16:$D$829,$B204,'N1.3_Project_Listing'!$J$16:$J$829,BM$16,'N1.3_Project_Listing'!$G$16:$G$829,BK$15)</f>
        <v>0</v>
      </c>
      <c r="BN208" s="67">
        <f>SUMIFS('N1.3_Project_Listing'!$R$16:$R$829,'N1.3_Project_Listing'!$B$16:$B$829,$B208,'N1.3_Project_Listing'!$D$16:$D$829,$B204,'N1.3_Project_Listing'!$J$16:$J$829,BN$16,'N1.3_Project_Listing'!$G$16:$G$829,BK$15)</f>
        <v>0</v>
      </c>
      <c r="BO208" s="67">
        <f>SUMIFS('N1.3_Project_Listing'!$R$16:$R$829,'N1.3_Project_Listing'!$B$16:$B$829,$B208,'N1.3_Project_Listing'!$D$16:$D$829,$B204,'N1.3_Project_Listing'!$J$16:$J$829,BO$16,'N1.3_Project_Listing'!$G$16:$G$829,BK$15)</f>
        <v>0</v>
      </c>
      <c r="BP208" s="67">
        <f>SUMIFS('N1.3_Project_Listing'!$R$16:$R$829,'N1.3_Project_Listing'!$B$16:$B$829,$B208,'N1.3_Project_Listing'!$D$16:$D$829,$B204,'N1.3_Project_Listing'!$J$16:$J$829,BP$16,'N1.3_Project_Listing'!$G$16:$G$829,BK$15)</f>
        <v>0</v>
      </c>
      <c r="BQ208" s="63">
        <f t="shared" si="313"/>
        <v>0</v>
      </c>
      <c r="BR208" s="116" t="s">
        <v>441</v>
      </c>
      <c r="BS208" s="67">
        <f>SUMIFS('N1.3_Project_Listing'!$P$16:$P$829,'N1.3_Project_Listing'!$B$16:$B$829,$B208,'N1.3_Project_Listing'!$D$16:$D$829,$B204,'N1.3_Project_Listing'!$J$16:$J$829,BS$16,'N1.3_Project_Listing'!$G$16:$G$829,BK$15)</f>
        <v>0</v>
      </c>
      <c r="BT208" s="67">
        <f>SUMIFS('N1.3_Project_Listing'!$P$16:$P$829,'N1.3_Project_Listing'!$B$16:$B$829,$B208,'N1.3_Project_Listing'!$D$16:$D$829,$B204,'N1.3_Project_Listing'!$J$16:$J$829,BT$16,'N1.3_Project_Listing'!$G$16:$G$829,BK$15)</f>
        <v>0</v>
      </c>
      <c r="BU208" s="67">
        <f>SUMIFS('N1.3_Project_Listing'!$P$16:$P$829,'N1.3_Project_Listing'!$B$16:$B$829,$B208,'N1.3_Project_Listing'!$D$16:$D$829,$B204,'N1.3_Project_Listing'!$J$16:$J$829,BU$16,'N1.3_Project_Listing'!$G$16:$G$829,BK$15)</f>
        <v>0</v>
      </c>
      <c r="BV208" s="67">
        <f>SUMIFS('N1.3_Project_Listing'!$P$16:$P$829,'N1.3_Project_Listing'!$B$16:$B$829,$B208,'N1.3_Project_Listing'!$D$16:$D$829,$B204,'N1.3_Project_Listing'!$J$16:$J$829,BV$16,'N1.3_Project_Listing'!$G$16:$G$829,BK$15)</f>
        <v>0</v>
      </c>
      <c r="BW208" s="67">
        <f>SUMIFS('N1.3_Project_Listing'!$P$16:$P$829,'N1.3_Project_Listing'!$B$16:$B$829,$B208,'N1.3_Project_Listing'!$D$16:$D$829,$B204,'N1.3_Project_Listing'!$J$16:$J$829,BW$16,'N1.3_Project_Listing'!$G$16:$G$829,BK$15)</f>
        <v>0</v>
      </c>
      <c r="BX208" s="63">
        <f t="shared" si="314"/>
        <v>0</v>
      </c>
    </row>
    <row r="209" spans="2:76">
      <c r="B209" s="132" t="str">
        <f t="shared" si="290"/>
        <v>Risers</v>
      </c>
      <c r="C209" s="158" t="str">
        <f t="shared" si="290"/>
        <v>Number of</v>
      </c>
      <c r="D209" s="63">
        <f t="shared" si="291"/>
        <v>0</v>
      </c>
      <c r="E209" s="63">
        <f t="shared" si="292"/>
        <v>0</v>
      </c>
      <c r="F209" s="63">
        <f t="shared" si="293"/>
        <v>0</v>
      </c>
      <c r="G209" s="63">
        <f t="shared" si="294"/>
        <v>0</v>
      </c>
      <c r="H209" s="63">
        <f t="shared" si="295"/>
        <v>0</v>
      </c>
      <c r="I209" s="63">
        <f t="shared" si="305"/>
        <v>0</v>
      </c>
      <c r="J209" s="116" t="s">
        <v>441</v>
      </c>
      <c r="K209" s="63">
        <f t="shared" si="296"/>
        <v>0</v>
      </c>
      <c r="L209" s="63">
        <f t="shared" si="297"/>
        <v>0</v>
      </c>
      <c r="M209" s="63">
        <f t="shared" si="298"/>
        <v>0</v>
      </c>
      <c r="N209" s="63">
        <f t="shared" si="299"/>
        <v>0</v>
      </c>
      <c r="O209" s="63">
        <f t="shared" si="300"/>
        <v>0</v>
      </c>
      <c r="P209" s="63">
        <f t="shared" si="306"/>
        <v>0</v>
      </c>
      <c r="R209" s="158" t="str">
        <f t="shared" si="301"/>
        <v>Number of</v>
      </c>
      <c r="S209" s="67">
        <f>SUMIFS('N1.3_Project_Listing'!$R$16:$R$829,'N1.3_Project_Listing'!$B$16:$B$829,$B209,'N1.3_Project_Listing'!$D$16:$D$829,$B204,'N1.3_Project_Listing'!$J$16:$J$829,S$16,'N1.3_Project_Listing'!$G$16:$G$829,R$15)</f>
        <v>0</v>
      </c>
      <c r="T209" s="67">
        <f>SUMIFS('N1.3_Project_Listing'!$R$16:$R$829,'N1.3_Project_Listing'!$B$16:$B$829,$B209,'N1.3_Project_Listing'!$D$16:$D$829,$B204,'N1.3_Project_Listing'!$J$16:$J$829,T$16,'N1.3_Project_Listing'!$G$16:$G$829,R$15)</f>
        <v>0</v>
      </c>
      <c r="U209" s="67">
        <f>SUMIFS('N1.3_Project_Listing'!$R$16:$R$829,'N1.3_Project_Listing'!$B$16:$B$829,$B209,'N1.3_Project_Listing'!$D$16:$D$829,$B204,'N1.3_Project_Listing'!$J$16:$J$829,U$16,'N1.3_Project_Listing'!$G$16:$G$829,R$15)</f>
        <v>0</v>
      </c>
      <c r="V209" s="67">
        <f>SUMIFS('N1.3_Project_Listing'!$R$16:$R$829,'N1.3_Project_Listing'!$B$16:$B$829,$B209,'N1.3_Project_Listing'!$D$16:$D$829,$B204,'N1.3_Project_Listing'!$J$16:$J$829,V$16,'N1.3_Project_Listing'!$G$16:$G$829,R$15)</f>
        <v>0</v>
      </c>
      <c r="W209" s="67">
        <f>SUMIFS('N1.3_Project_Listing'!$R$16:$R$829,'N1.3_Project_Listing'!$B$16:$B$829,$B209,'N1.3_Project_Listing'!$D$16:$D$829,$B204,'N1.3_Project_Listing'!$J$16:$J$829,W$16,'N1.3_Project_Listing'!$G$16:$G$829,R$15)</f>
        <v>0</v>
      </c>
      <c r="X209" s="63">
        <f t="shared" si="307"/>
        <v>0</v>
      </c>
      <c r="Y209" s="116" t="s">
        <v>441</v>
      </c>
      <c r="Z209" s="67">
        <f>SUMIFS('N1.3_Project_Listing'!$P$16:$P$829,'N1.3_Project_Listing'!$B$16:$B$829,$B209,'N1.3_Project_Listing'!$D$16:$D$829,$B204,'N1.3_Project_Listing'!$J$16:$J$829,Z$16,'N1.3_Project_Listing'!$G$16:$G$829,R$15)</f>
        <v>0</v>
      </c>
      <c r="AA209" s="67">
        <f>SUMIFS('N1.3_Project_Listing'!$P$16:$P$829,'N1.3_Project_Listing'!$B$16:$B$829,$B209,'N1.3_Project_Listing'!$D$16:$D$829,$B204,'N1.3_Project_Listing'!$J$16:$J$829,AA$16,'N1.3_Project_Listing'!$G$16:$G$829,R$15)</f>
        <v>0</v>
      </c>
      <c r="AB209" s="67">
        <f>SUMIFS('N1.3_Project_Listing'!$P$16:$P$829,'N1.3_Project_Listing'!$B$16:$B$829,$B209,'N1.3_Project_Listing'!$D$16:$D$829,$B204,'N1.3_Project_Listing'!$J$16:$J$829,AB$16,'N1.3_Project_Listing'!$G$16:$G$829,R$15)</f>
        <v>0</v>
      </c>
      <c r="AC209" s="67">
        <f>SUMIFS('N1.3_Project_Listing'!$P$16:$P$829,'N1.3_Project_Listing'!$B$16:$B$829,$B209,'N1.3_Project_Listing'!$D$16:$D$829,$B204,'N1.3_Project_Listing'!$J$16:$J$829,AC$16,'N1.3_Project_Listing'!$G$16:$G$829,R$15)</f>
        <v>0</v>
      </c>
      <c r="AD209" s="67">
        <f>SUMIFS('N1.3_Project_Listing'!$P$16:$P$829,'N1.3_Project_Listing'!$B$16:$B$829,$B209,'N1.3_Project_Listing'!$D$16:$D$829,$B204,'N1.3_Project_Listing'!$J$16:$J$829,AD$16,'N1.3_Project_Listing'!$G$16:$G$829,R$15)</f>
        <v>0</v>
      </c>
      <c r="AE209" s="63">
        <f t="shared" si="308"/>
        <v>0</v>
      </c>
      <c r="AG209" s="158" t="str">
        <f t="shared" si="302"/>
        <v>Number of</v>
      </c>
      <c r="AH209" s="67">
        <f>SUMIFS('N1.3_Project_Listing'!$R$16:$R$829,'N1.3_Project_Listing'!$B$16:$B$829,$B209,'N1.3_Project_Listing'!$D$16:$D$829,$B204,'N1.3_Project_Listing'!$J$16:$J$829,AH$16,'N1.3_Project_Listing'!$G$16:$G$829,AG$15)</f>
        <v>0</v>
      </c>
      <c r="AI209" s="67">
        <f>SUMIFS('N1.3_Project_Listing'!$R$16:$R$829,'N1.3_Project_Listing'!$B$16:$B$829,$B209,'N1.3_Project_Listing'!$D$16:$D$829,$B204,'N1.3_Project_Listing'!$J$16:$J$829,AI$16,'N1.3_Project_Listing'!$G$16:$G$829,AG$15)</f>
        <v>0</v>
      </c>
      <c r="AJ209" s="67">
        <f>SUMIFS('N1.3_Project_Listing'!$R$16:$R$829,'N1.3_Project_Listing'!$B$16:$B$829,$B209,'N1.3_Project_Listing'!$D$16:$D$829,$B204,'N1.3_Project_Listing'!$J$16:$J$829,AJ$16,'N1.3_Project_Listing'!$G$16:$G$829,AG$15)</f>
        <v>0</v>
      </c>
      <c r="AK209" s="67">
        <f>SUMIFS('N1.3_Project_Listing'!$R$16:$R$829,'N1.3_Project_Listing'!$B$16:$B$829,$B209,'N1.3_Project_Listing'!$D$16:$D$829,$B204,'N1.3_Project_Listing'!$J$16:$J$829,AK$16,'N1.3_Project_Listing'!$G$16:$G$829,AG$15)</f>
        <v>0</v>
      </c>
      <c r="AL209" s="67">
        <f>SUMIFS('N1.3_Project_Listing'!$R$16:$R$829,'N1.3_Project_Listing'!$B$16:$B$829,$B209,'N1.3_Project_Listing'!$D$16:$D$829,$B204,'N1.3_Project_Listing'!$J$16:$J$829,AL$16,'N1.3_Project_Listing'!$G$16:$G$829,AG$15)</f>
        <v>0</v>
      </c>
      <c r="AM209" s="63">
        <f t="shared" si="309"/>
        <v>0</v>
      </c>
      <c r="AN209" s="116" t="s">
        <v>441</v>
      </c>
      <c r="AO209" s="67">
        <f>SUMIFS('N1.3_Project_Listing'!$P$16:$P$829,'N1.3_Project_Listing'!$B$16:$B$829,$B209,'N1.3_Project_Listing'!$D$16:$D$829,$B204,'N1.3_Project_Listing'!$J$16:$J$829,AO$16,'N1.3_Project_Listing'!$G$16:$G$829,AG$15)</f>
        <v>0</v>
      </c>
      <c r="AP209" s="67">
        <f>SUMIFS('N1.3_Project_Listing'!$P$16:$P$829,'N1.3_Project_Listing'!$B$16:$B$829,$B209,'N1.3_Project_Listing'!$D$16:$D$829,$B204,'N1.3_Project_Listing'!$J$16:$J$829,AP$16,'N1.3_Project_Listing'!$G$16:$G$829,AG$15)</f>
        <v>0</v>
      </c>
      <c r="AQ209" s="67">
        <f>SUMIFS('N1.3_Project_Listing'!$P$16:$P$829,'N1.3_Project_Listing'!$B$16:$B$829,$B209,'N1.3_Project_Listing'!$D$16:$D$829,$B204,'N1.3_Project_Listing'!$J$16:$J$829,AQ$16,'N1.3_Project_Listing'!$G$16:$G$829,AG$15)</f>
        <v>0</v>
      </c>
      <c r="AR209" s="67">
        <f>SUMIFS('N1.3_Project_Listing'!$P$16:$P$829,'N1.3_Project_Listing'!$B$16:$B$829,$B209,'N1.3_Project_Listing'!$D$16:$D$829,$B204,'N1.3_Project_Listing'!$J$16:$J$829,AR$16,'N1.3_Project_Listing'!$G$16:$G$829,AG$15)</f>
        <v>0</v>
      </c>
      <c r="AS209" s="67">
        <f>SUMIFS('N1.3_Project_Listing'!$P$16:$P$829,'N1.3_Project_Listing'!$B$16:$B$829,$B209,'N1.3_Project_Listing'!$D$16:$D$829,$B204,'N1.3_Project_Listing'!$J$16:$J$829,AS$16,'N1.3_Project_Listing'!$G$16:$G$829,AG$15)</f>
        <v>0</v>
      </c>
      <c r="AT209" s="63">
        <f t="shared" si="310"/>
        <v>0</v>
      </c>
      <c r="AV209" s="158" t="str">
        <f t="shared" si="303"/>
        <v>Number of</v>
      </c>
      <c r="AW209" s="67">
        <f>SUMIFS('N1.3_Project_Listing'!$R$16:$R$829,'N1.3_Project_Listing'!$B$16:$B$829,$B209,'N1.3_Project_Listing'!$D$16:$D$829,$B204,'N1.3_Project_Listing'!$J$16:$J$829,AW$16,'N1.3_Project_Listing'!$G$16:$G$829,AV$15)</f>
        <v>0</v>
      </c>
      <c r="AX209" s="67">
        <f>SUMIFS('N1.3_Project_Listing'!$R$16:$R$829,'N1.3_Project_Listing'!$B$16:$B$829,$B209,'N1.3_Project_Listing'!$D$16:$D$829,$B204,'N1.3_Project_Listing'!$J$16:$J$829,AX$16,'N1.3_Project_Listing'!$G$16:$G$829,AV$15)</f>
        <v>0</v>
      </c>
      <c r="AY209" s="67">
        <f>SUMIFS('N1.3_Project_Listing'!$R$16:$R$829,'N1.3_Project_Listing'!$B$16:$B$829,$B209,'N1.3_Project_Listing'!$D$16:$D$829,$B204,'N1.3_Project_Listing'!$J$16:$J$829,AY$16,'N1.3_Project_Listing'!$G$16:$G$829,AV$15)</f>
        <v>0</v>
      </c>
      <c r="AZ209" s="67">
        <f>SUMIFS('N1.3_Project_Listing'!$R$16:$R$829,'N1.3_Project_Listing'!$B$16:$B$829,$B209,'N1.3_Project_Listing'!$D$16:$D$829,$B204,'N1.3_Project_Listing'!$J$16:$J$829,AZ$16,'N1.3_Project_Listing'!$G$16:$G$829,AV$15)</f>
        <v>0</v>
      </c>
      <c r="BA209" s="67">
        <f>SUMIFS('N1.3_Project_Listing'!$R$16:$R$829,'N1.3_Project_Listing'!$B$16:$B$829,$B209,'N1.3_Project_Listing'!$D$16:$D$829,$B204,'N1.3_Project_Listing'!$J$16:$J$829,BA$16,'N1.3_Project_Listing'!$G$16:$G$829,AV$15)</f>
        <v>0</v>
      </c>
      <c r="BB209" s="63">
        <f t="shared" si="311"/>
        <v>0</v>
      </c>
      <c r="BC209" s="116" t="s">
        <v>441</v>
      </c>
      <c r="BD209" s="67">
        <f>SUMIFS('N1.3_Project_Listing'!$P$16:$P$829,'N1.3_Project_Listing'!$B$16:$B$829,$B209,'N1.3_Project_Listing'!$D$16:$D$829,$B204,'N1.3_Project_Listing'!$J$16:$J$829,BD$16,'N1.3_Project_Listing'!$G$16:$G$829,AV$15)</f>
        <v>0</v>
      </c>
      <c r="BE209" s="67">
        <f>SUMIFS('N1.3_Project_Listing'!$P$16:$P$829,'N1.3_Project_Listing'!$B$16:$B$829,$B209,'N1.3_Project_Listing'!$D$16:$D$829,$B204,'N1.3_Project_Listing'!$J$16:$J$829,BE$16,'N1.3_Project_Listing'!$G$16:$G$829,AV$15)</f>
        <v>0</v>
      </c>
      <c r="BF209" s="67">
        <f>SUMIFS('N1.3_Project_Listing'!$P$16:$P$829,'N1.3_Project_Listing'!$B$16:$B$829,$B209,'N1.3_Project_Listing'!$D$16:$D$829,$B204,'N1.3_Project_Listing'!$J$16:$J$829,BF$16,'N1.3_Project_Listing'!$G$16:$G$829,AV$15)</f>
        <v>0</v>
      </c>
      <c r="BG209" s="67">
        <f>SUMIFS('N1.3_Project_Listing'!$P$16:$P$829,'N1.3_Project_Listing'!$B$16:$B$829,$B209,'N1.3_Project_Listing'!$D$16:$D$829,$B204,'N1.3_Project_Listing'!$J$16:$J$829,BG$16,'N1.3_Project_Listing'!$G$16:$G$829,AV$15)</f>
        <v>0</v>
      </c>
      <c r="BH209" s="67">
        <f>SUMIFS('N1.3_Project_Listing'!$P$16:$P$829,'N1.3_Project_Listing'!$B$16:$B$829,$B209,'N1.3_Project_Listing'!$D$16:$D$829,$B204,'N1.3_Project_Listing'!$J$16:$J$829,BH$16,'N1.3_Project_Listing'!$G$16:$G$829,AV$15)</f>
        <v>0</v>
      </c>
      <c r="BI209" s="63">
        <f t="shared" si="312"/>
        <v>0</v>
      </c>
      <c r="BK209" s="158" t="str">
        <f t="shared" si="304"/>
        <v>Number of</v>
      </c>
      <c r="BL209" s="67">
        <f>SUMIFS('N1.3_Project_Listing'!$R$16:$R$829,'N1.3_Project_Listing'!$B$16:$B$829,$B209,'N1.3_Project_Listing'!$D$16:$D$829,$B204,'N1.3_Project_Listing'!$J$16:$J$829,BL$16,'N1.3_Project_Listing'!$G$16:$G$829,BK$15)</f>
        <v>0</v>
      </c>
      <c r="BM209" s="67">
        <f>SUMIFS('N1.3_Project_Listing'!$R$16:$R$829,'N1.3_Project_Listing'!$B$16:$B$829,$B209,'N1.3_Project_Listing'!$D$16:$D$829,$B204,'N1.3_Project_Listing'!$J$16:$J$829,BM$16,'N1.3_Project_Listing'!$G$16:$G$829,BK$15)</f>
        <v>0</v>
      </c>
      <c r="BN209" s="67">
        <f>SUMIFS('N1.3_Project_Listing'!$R$16:$R$829,'N1.3_Project_Listing'!$B$16:$B$829,$B209,'N1.3_Project_Listing'!$D$16:$D$829,$B204,'N1.3_Project_Listing'!$J$16:$J$829,BN$16,'N1.3_Project_Listing'!$G$16:$G$829,BK$15)</f>
        <v>0</v>
      </c>
      <c r="BO209" s="67">
        <f>SUMIFS('N1.3_Project_Listing'!$R$16:$R$829,'N1.3_Project_Listing'!$B$16:$B$829,$B209,'N1.3_Project_Listing'!$D$16:$D$829,$B204,'N1.3_Project_Listing'!$J$16:$J$829,BO$16,'N1.3_Project_Listing'!$G$16:$G$829,BK$15)</f>
        <v>0</v>
      </c>
      <c r="BP209" s="67">
        <f>SUMIFS('N1.3_Project_Listing'!$R$16:$R$829,'N1.3_Project_Listing'!$B$16:$B$829,$B209,'N1.3_Project_Listing'!$D$16:$D$829,$B204,'N1.3_Project_Listing'!$J$16:$J$829,BP$16,'N1.3_Project_Listing'!$G$16:$G$829,BK$15)</f>
        <v>0</v>
      </c>
      <c r="BQ209" s="63">
        <f t="shared" si="313"/>
        <v>0</v>
      </c>
      <c r="BR209" s="116" t="s">
        <v>441</v>
      </c>
      <c r="BS209" s="67">
        <f>SUMIFS('N1.3_Project_Listing'!$P$16:$P$829,'N1.3_Project_Listing'!$B$16:$B$829,$B209,'N1.3_Project_Listing'!$D$16:$D$829,$B204,'N1.3_Project_Listing'!$J$16:$J$829,BS$16,'N1.3_Project_Listing'!$G$16:$G$829,BK$15)</f>
        <v>0</v>
      </c>
      <c r="BT209" s="67">
        <f>SUMIFS('N1.3_Project_Listing'!$P$16:$P$829,'N1.3_Project_Listing'!$B$16:$B$829,$B209,'N1.3_Project_Listing'!$D$16:$D$829,$B204,'N1.3_Project_Listing'!$J$16:$J$829,BT$16,'N1.3_Project_Listing'!$G$16:$G$829,BK$15)</f>
        <v>0</v>
      </c>
      <c r="BU209" s="67">
        <f>SUMIFS('N1.3_Project_Listing'!$P$16:$P$829,'N1.3_Project_Listing'!$B$16:$B$829,$B209,'N1.3_Project_Listing'!$D$16:$D$829,$B204,'N1.3_Project_Listing'!$J$16:$J$829,BU$16,'N1.3_Project_Listing'!$G$16:$G$829,BK$15)</f>
        <v>0</v>
      </c>
      <c r="BV209" s="67">
        <f>SUMIFS('N1.3_Project_Listing'!$P$16:$P$829,'N1.3_Project_Listing'!$B$16:$B$829,$B209,'N1.3_Project_Listing'!$D$16:$D$829,$B204,'N1.3_Project_Listing'!$J$16:$J$829,BV$16,'N1.3_Project_Listing'!$G$16:$G$829,BK$15)</f>
        <v>0</v>
      </c>
      <c r="BW209" s="67">
        <f>SUMIFS('N1.3_Project_Listing'!$P$16:$P$829,'N1.3_Project_Listing'!$B$16:$B$829,$B209,'N1.3_Project_Listing'!$D$16:$D$829,$B204,'N1.3_Project_Listing'!$J$16:$J$829,BW$16,'N1.3_Project_Listing'!$G$16:$G$829,BK$15)</f>
        <v>0</v>
      </c>
      <c r="BX209" s="63">
        <f t="shared" si="314"/>
        <v>0</v>
      </c>
    </row>
    <row r="210" spans="2:76">
      <c r="B210" s="132" t="str">
        <f t="shared" si="290"/>
        <v>Governors</v>
      </c>
      <c r="C210" s="158" t="str">
        <f t="shared" si="290"/>
        <v>Number of</v>
      </c>
      <c r="D210" s="63">
        <f t="shared" si="291"/>
        <v>0</v>
      </c>
      <c r="E210" s="63">
        <f t="shared" si="292"/>
        <v>0</v>
      </c>
      <c r="F210" s="63">
        <f t="shared" si="293"/>
        <v>0</v>
      </c>
      <c r="G210" s="63">
        <f t="shared" si="294"/>
        <v>0</v>
      </c>
      <c r="H210" s="63">
        <f t="shared" si="295"/>
        <v>0</v>
      </c>
      <c r="I210" s="63">
        <f t="shared" si="305"/>
        <v>0</v>
      </c>
      <c r="J210" s="116" t="s">
        <v>441</v>
      </c>
      <c r="K210" s="63">
        <f t="shared" si="296"/>
        <v>0</v>
      </c>
      <c r="L210" s="63">
        <f t="shared" si="297"/>
        <v>0</v>
      </c>
      <c r="M210" s="63">
        <f t="shared" si="298"/>
        <v>0</v>
      </c>
      <c r="N210" s="63">
        <f t="shared" si="299"/>
        <v>0</v>
      </c>
      <c r="O210" s="63">
        <f t="shared" si="300"/>
        <v>0</v>
      </c>
      <c r="P210" s="63">
        <f t="shared" si="306"/>
        <v>0</v>
      </c>
      <c r="R210" s="158" t="str">
        <f t="shared" si="301"/>
        <v>Number of</v>
      </c>
      <c r="S210" s="67">
        <f>SUMIFS('N1.3_Project_Listing'!$R$16:$R$829,'N1.3_Project_Listing'!$B$16:$B$829,$B210,'N1.3_Project_Listing'!$D$16:$D$829,$B204,'N1.3_Project_Listing'!$J$16:$J$829,S$16,'N1.3_Project_Listing'!$G$16:$G$829,R$15)</f>
        <v>0</v>
      </c>
      <c r="T210" s="67">
        <f>SUMIFS('N1.3_Project_Listing'!$R$16:$R$829,'N1.3_Project_Listing'!$B$16:$B$829,$B210,'N1.3_Project_Listing'!$D$16:$D$829,$B204,'N1.3_Project_Listing'!$J$16:$J$829,T$16,'N1.3_Project_Listing'!$G$16:$G$829,R$15)</f>
        <v>0</v>
      </c>
      <c r="U210" s="67">
        <f>SUMIFS('N1.3_Project_Listing'!$R$16:$R$829,'N1.3_Project_Listing'!$B$16:$B$829,$B210,'N1.3_Project_Listing'!$D$16:$D$829,$B204,'N1.3_Project_Listing'!$J$16:$J$829,U$16,'N1.3_Project_Listing'!$G$16:$G$829,R$15)</f>
        <v>0</v>
      </c>
      <c r="V210" s="67">
        <f>SUMIFS('N1.3_Project_Listing'!$R$16:$R$829,'N1.3_Project_Listing'!$B$16:$B$829,$B210,'N1.3_Project_Listing'!$D$16:$D$829,$B204,'N1.3_Project_Listing'!$J$16:$J$829,V$16,'N1.3_Project_Listing'!$G$16:$G$829,R$15)</f>
        <v>0</v>
      </c>
      <c r="W210" s="67">
        <f>SUMIFS('N1.3_Project_Listing'!$R$16:$R$829,'N1.3_Project_Listing'!$B$16:$B$829,$B210,'N1.3_Project_Listing'!$D$16:$D$829,$B204,'N1.3_Project_Listing'!$J$16:$J$829,W$16,'N1.3_Project_Listing'!$G$16:$G$829,R$15)</f>
        <v>0</v>
      </c>
      <c r="X210" s="63">
        <f t="shared" si="307"/>
        <v>0</v>
      </c>
      <c r="Y210" s="116" t="s">
        <v>441</v>
      </c>
      <c r="Z210" s="67">
        <f>SUMIFS('N1.3_Project_Listing'!$P$16:$P$829,'N1.3_Project_Listing'!$B$16:$B$829,$B210,'N1.3_Project_Listing'!$D$16:$D$829,$B204,'N1.3_Project_Listing'!$J$16:$J$829,Z$16,'N1.3_Project_Listing'!$G$16:$G$829,R$15)</f>
        <v>0</v>
      </c>
      <c r="AA210" s="67">
        <f>SUMIFS('N1.3_Project_Listing'!$P$16:$P$829,'N1.3_Project_Listing'!$B$16:$B$829,$B210,'N1.3_Project_Listing'!$D$16:$D$829,$B204,'N1.3_Project_Listing'!$J$16:$J$829,AA$16,'N1.3_Project_Listing'!$G$16:$G$829,R$15)</f>
        <v>0</v>
      </c>
      <c r="AB210" s="67">
        <f>SUMIFS('N1.3_Project_Listing'!$P$16:$P$829,'N1.3_Project_Listing'!$B$16:$B$829,$B210,'N1.3_Project_Listing'!$D$16:$D$829,$B204,'N1.3_Project_Listing'!$J$16:$J$829,AB$16,'N1.3_Project_Listing'!$G$16:$G$829,R$15)</f>
        <v>0</v>
      </c>
      <c r="AC210" s="67">
        <f>SUMIFS('N1.3_Project_Listing'!$P$16:$P$829,'N1.3_Project_Listing'!$B$16:$B$829,$B210,'N1.3_Project_Listing'!$D$16:$D$829,$B204,'N1.3_Project_Listing'!$J$16:$J$829,AC$16,'N1.3_Project_Listing'!$G$16:$G$829,R$15)</f>
        <v>0</v>
      </c>
      <c r="AD210" s="67">
        <f>SUMIFS('N1.3_Project_Listing'!$P$16:$P$829,'N1.3_Project_Listing'!$B$16:$B$829,$B210,'N1.3_Project_Listing'!$D$16:$D$829,$B204,'N1.3_Project_Listing'!$J$16:$J$829,AD$16,'N1.3_Project_Listing'!$G$16:$G$829,R$15)</f>
        <v>0</v>
      </c>
      <c r="AE210" s="63">
        <f t="shared" si="308"/>
        <v>0</v>
      </c>
      <c r="AG210" s="158" t="str">
        <f t="shared" si="302"/>
        <v>Number of</v>
      </c>
      <c r="AH210" s="67">
        <f>SUMIFS('N1.3_Project_Listing'!$R$16:$R$829,'N1.3_Project_Listing'!$B$16:$B$829,$B210,'N1.3_Project_Listing'!$D$16:$D$829,$B204,'N1.3_Project_Listing'!$J$16:$J$829,AH$16,'N1.3_Project_Listing'!$G$16:$G$829,AG$15)</f>
        <v>0</v>
      </c>
      <c r="AI210" s="67">
        <f>SUMIFS('N1.3_Project_Listing'!$R$16:$R$829,'N1.3_Project_Listing'!$B$16:$B$829,$B210,'N1.3_Project_Listing'!$D$16:$D$829,$B204,'N1.3_Project_Listing'!$J$16:$J$829,AI$16,'N1.3_Project_Listing'!$G$16:$G$829,AG$15)</f>
        <v>0</v>
      </c>
      <c r="AJ210" s="67">
        <f>SUMIFS('N1.3_Project_Listing'!$R$16:$R$829,'N1.3_Project_Listing'!$B$16:$B$829,$B210,'N1.3_Project_Listing'!$D$16:$D$829,$B204,'N1.3_Project_Listing'!$J$16:$J$829,AJ$16,'N1.3_Project_Listing'!$G$16:$G$829,AG$15)</f>
        <v>0</v>
      </c>
      <c r="AK210" s="67">
        <f>SUMIFS('N1.3_Project_Listing'!$R$16:$R$829,'N1.3_Project_Listing'!$B$16:$B$829,$B210,'N1.3_Project_Listing'!$D$16:$D$829,$B204,'N1.3_Project_Listing'!$J$16:$J$829,AK$16,'N1.3_Project_Listing'!$G$16:$G$829,AG$15)</f>
        <v>0</v>
      </c>
      <c r="AL210" s="67">
        <f>SUMIFS('N1.3_Project_Listing'!$R$16:$R$829,'N1.3_Project_Listing'!$B$16:$B$829,$B210,'N1.3_Project_Listing'!$D$16:$D$829,$B204,'N1.3_Project_Listing'!$J$16:$J$829,AL$16,'N1.3_Project_Listing'!$G$16:$G$829,AG$15)</f>
        <v>0</v>
      </c>
      <c r="AM210" s="63">
        <f t="shared" si="309"/>
        <v>0</v>
      </c>
      <c r="AN210" s="116" t="s">
        <v>441</v>
      </c>
      <c r="AO210" s="67">
        <f>SUMIFS('N1.3_Project_Listing'!$P$16:$P$829,'N1.3_Project_Listing'!$B$16:$B$829,$B210,'N1.3_Project_Listing'!$D$16:$D$829,$B204,'N1.3_Project_Listing'!$J$16:$J$829,AO$16,'N1.3_Project_Listing'!$G$16:$G$829,AG$15)</f>
        <v>0</v>
      </c>
      <c r="AP210" s="67">
        <f>SUMIFS('N1.3_Project_Listing'!$P$16:$P$829,'N1.3_Project_Listing'!$B$16:$B$829,$B210,'N1.3_Project_Listing'!$D$16:$D$829,$B204,'N1.3_Project_Listing'!$J$16:$J$829,AP$16,'N1.3_Project_Listing'!$G$16:$G$829,AG$15)</f>
        <v>0</v>
      </c>
      <c r="AQ210" s="67">
        <f>SUMIFS('N1.3_Project_Listing'!$P$16:$P$829,'N1.3_Project_Listing'!$B$16:$B$829,$B210,'N1.3_Project_Listing'!$D$16:$D$829,$B204,'N1.3_Project_Listing'!$J$16:$J$829,AQ$16,'N1.3_Project_Listing'!$G$16:$G$829,AG$15)</f>
        <v>0</v>
      </c>
      <c r="AR210" s="67">
        <f>SUMIFS('N1.3_Project_Listing'!$P$16:$P$829,'N1.3_Project_Listing'!$B$16:$B$829,$B210,'N1.3_Project_Listing'!$D$16:$D$829,$B204,'N1.3_Project_Listing'!$J$16:$J$829,AR$16,'N1.3_Project_Listing'!$G$16:$G$829,AG$15)</f>
        <v>0</v>
      </c>
      <c r="AS210" s="67">
        <f>SUMIFS('N1.3_Project_Listing'!$P$16:$P$829,'N1.3_Project_Listing'!$B$16:$B$829,$B210,'N1.3_Project_Listing'!$D$16:$D$829,$B204,'N1.3_Project_Listing'!$J$16:$J$829,AS$16,'N1.3_Project_Listing'!$G$16:$G$829,AG$15)</f>
        <v>0</v>
      </c>
      <c r="AT210" s="63">
        <f t="shared" si="310"/>
        <v>0</v>
      </c>
      <c r="AV210" s="158" t="str">
        <f t="shared" si="303"/>
        <v>Number of</v>
      </c>
      <c r="AW210" s="67">
        <f>SUMIFS('N1.3_Project_Listing'!$R$16:$R$829,'N1.3_Project_Listing'!$B$16:$B$829,$B210,'N1.3_Project_Listing'!$D$16:$D$829,$B204,'N1.3_Project_Listing'!$J$16:$J$829,AW$16,'N1.3_Project_Listing'!$G$16:$G$829,AV$15)</f>
        <v>0</v>
      </c>
      <c r="AX210" s="67">
        <f>SUMIFS('N1.3_Project_Listing'!$R$16:$R$829,'N1.3_Project_Listing'!$B$16:$B$829,$B210,'N1.3_Project_Listing'!$D$16:$D$829,$B204,'N1.3_Project_Listing'!$J$16:$J$829,AX$16,'N1.3_Project_Listing'!$G$16:$G$829,AV$15)</f>
        <v>0</v>
      </c>
      <c r="AY210" s="67">
        <f>SUMIFS('N1.3_Project_Listing'!$R$16:$R$829,'N1.3_Project_Listing'!$B$16:$B$829,$B210,'N1.3_Project_Listing'!$D$16:$D$829,$B204,'N1.3_Project_Listing'!$J$16:$J$829,AY$16,'N1.3_Project_Listing'!$G$16:$G$829,AV$15)</f>
        <v>0</v>
      </c>
      <c r="AZ210" s="67">
        <f>SUMIFS('N1.3_Project_Listing'!$R$16:$R$829,'N1.3_Project_Listing'!$B$16:$B$829,$B210,'N1.3_Project_Listing'!$D$16:$D$829,$B204,'N1.3_Project_Listing'!$J$16:$J$829,AZ$16,'N1.3_Project_Listing'!$G$16:$G$829,AV$15)</f>
        <v>0</v>
      </c>
      <c r="BA210" s="67">
        <f>SUMIFS('N1.3_Project_Listing'!$R$16:$R$829,'N1.3_Project_Listing'!$B$16:$B$829,$B210,'N1.3_Project_Listing'!$D$16:$D$829,$B204,'N1.3_Project_Listing'!$J$16:$J$829,BA$16,'N1.3_Project_Listing'!$G$16:$G$829,AV$15)</f>
        <v>0</v>
      </c>
      <c r="BB210" s="63">
        <f t="shared" si="311"/>
        <v>0</v>
      </c>
      <c r="BC210" s="116" t="s">
        <v>441</v>
      </c>
      <c r="BD210" s="67">
        <f>SUMIFS('N1.3_Project_Listing'!$P$16:$P$829,'N1.3_Project_Listing'!$B$16:$B$829,$B210,'N1.3_Project_Listing'!$D$16:$D$829,$B204,'N1.3_Project_Listing'!$J$16:$J$829,BD$16,'N1.3_Project_Listing'!$G$16:$G$829,AV$15)</f>
        <v>0</v>
      </c>
      <c r="BE210" s="67">
        <f>SUMIFS('N1.3_Project_Listing'!$P$16:$P$829,'N1.3_Project_Listing'!$B$16:$B$829,$B210,'N1.3_Project_Listing'!$D$16:$D$829,$B204,'N1.3_Project_Listing'!$J$16:$J$829,BE$16,'N1.3_Project_Listing'!$G$16:$G$829,AV$15)</f>
        <v>0</v>
      </c>
      <c r="BF210" s="67">
        <f>SUMIFS('N1.3_Project_Listing'!$P$16:$P$829,'N1.3_Project_Listing'!$B$16:$B$829,$B210,'N1.3_Project_Listing'!$D$16:$D$829,$B204,'N1.3_Project_Listing'!$J$16:$J$829,BF$16,'N1.3_Project_Listing'!$G$16:$G$829,AV$15)</f>
        <v>0</v>
      </c>
      <c r="BG210" s="67">
        <f>SUMIFS('N1.3_Project_Listing'!$P$16:$P$829,'N1.3_Project_Listing'!$B$16:$B$829,$B210,'N1.3_Project_Listing'!$D$16:$D$829,$B204,'N1.3_Project_Listing'!$J$16:$J$829,BG$16,'N1.3_Project_Listing'!$G$16:$G$829,AV$15)</f>
        <v>0</v>
      </c>
      <c r="BH210" s="67">
        <f>SUMIFS('N1.3_Project_Listing'!$P$16:$P$829,'N1.3_Project_Listing'!$B$16:$B$829,$B210,'N1.3_Project_Listing'!$D$16:$D$829,$B204,'N1.3_Project_Listing'!$J$16:$J$829,BH$16,'N1.3_Project_Listing'!$G$16:$G$829,AV$15)</f>
        <v>0</v>
      </c>
      <c r="BI210" s="63">
        <f t="shared" si="312"/>
        <v>0</v>
      </c>
      <c r="BK210" s="158" t="str">
        <f t="shared" si="304"/>
        <v>Number of</v>
      </c>
      <c r="BL210" s="67">
        <f>SUMIFS('N1.3_Project_Listing'!$R$16:$R$829,'N1.3_Project_Listing'!$B$16:$B$829,$B210,'N1.3_Project_Listing'!$D$16:$D$829,$B204,'N1.3_Project_Listing'!$J$16:$J$829,BL$16,'N1.3_Project_Listing'!$G$16:$G$829,BK$15)</f>
        <v>0</v>
      </c>
      <c r="BM210" s="67">
        <f>SUMIFS('N1.3_Project_Listing'!$R$16:$R$829,'N1.3_Project_Listing'!$B$16:$B$829,$B210,'N1.3_Project_Listing'!$D$16:$D$829,$B204,'N1.3_Project_Listing'!$J$16:$J$829,BM$16,'N1.3_Project_Listing'!$G$16:$G$829,BK$15)</f>
        <v>0</v>
      </c>
      <c r="BN210" s="67">
        <f>SUMIFS('N1.3_Project_Listing'!$R$16:$R$829,'N1.3_Project_Listing'!$B$16:$B$829,$B210,'N1.3_Project_Listing'!$D$16:$D$829,$B204,'N1.3_Project_Listing'!$J$16:$J$829,BN$16,'N1.3_Project_Listing'!$G$16:$G$829,BK$15)</f>
        <v>0</v>
      </c>
      <c r="BO210" s="67">
        <f>SUMIFS('N1.3_Project_Listing'!$R$16:$R$829,'N1.3_Project_Listing'!$B$16:$B$829,$B210,'N1.3_Project_Listing'!$D$16:$D$829,$B204,'N1.3_Project_Listing'!$J$16:$J$829,BO$16,'N1.3_Project_Listing'!$G$16:$G$829,BK$15)</f>
        <v>0</v>
      </c>
      <c r="BP210" s="67">
        <f>SUMIFS('N1.3_Project_Listing'!$R$16:$R$829,'N1.3_Project_Listing'!$B$16:$B$829,$B210,'N1.3_Project_Listing'!$D$16:$D$829,$B204,'N1.3_Project_Listing'!$J$16:$J$829,BP$16,'N1.3_Project_Listing'!$G$16:$G$829,BK$15)</f>
        <v>0</v>
      </c>
      <c r="BQ210" s="63">
        <f t="shared" si="313"/>
        <v>0</v>
      </c>
      <c r="BR210" s="116" t="s">
        <v>441</v>
      </c>
      <c r="BS210" s="67">
        <f>SUMIFS('N1.3_Project_Listing'!$P$16:$P$829,'N1.3_Project_Listing'!$B$16:$B$829,$B210,'N1.3_Project_Listing'!$D$16:$D$829,$B204,'N1.3_Project_Listing'!$J$16:$J$829,BS$16,'N1.3_Project_Listing'!$G$16:$G$829,BK$15)</f>
        <v>0</v>
      </c>
      <c r="BT210" s="67">
        <f>SUMIFS('N1.3_Project_Listing'!$P$16:$P$829,'N1.3_Project_Listing'!$B$16:$B$829,$B210,'N1.3_Project_Listing'!$D$16:$D$829,$B204,'N1.3_Project_Listing'!$J$16:$J$829,BT$16,'N1.3_Project_Listing'!$G$16:$G$829,BK$15)</f>
        <v>0</v>
      </c>
      <c r="BU210" s="67">
        <f>SUMIFS('N1.3_Project_Listing'!$P$16:$P$829,'N1.3_Project_Listing'!$B$16:$B$829,$B210,'N1.3_Project_Listing'!$D$16:$D$829,$B204,'N1.3_Project_Listing'!$J$16:$J$829,BU$16,'N1.3_Project_Listing'!$G$16:$G$829,BK$15)</f>
        <v>0</v>
      </c>
      <c r="BV210" s="67">
        <f>SUMIFS('N1.3_Project_Listing'!$P$16:$P$829,'N1.3_Project_Listing'!$B$16:$B$829,$B210,'N1.3_Project_Listing'!$D$16:$D$829,$B204,'N1.3_Project_Listing'!$J$16:$J$829,BV$16,'N1.3_Project_Listing'!$G$16:$G$829,BK$15)</f>
        <v>0</v>
      </c>
      <c r="BW210" s="67">
        <f>SUMIFS('N1.3_Project_Listing'!$P$16:$P$829,'N1.3_Project_Listing'!$B$16:$B$829,$B210,'N1.3_Project_Listing'!$D$16:$D$829,$B204,'N1.3_Project_Listing'!$J$16:$J$829,BW$16,'N1.3_Project_Listing'!$G$16:$G$829,BK$15)</f>
        <v>0</v>
      </c>
      <c r="BX210" s="63">
        <f t="shared" si="314"/>
        <v>0</v>
      </c>
    </row>
    <row r="211" spans="2:76">
      <c r="B211" s="132" t="str">
        <f t="shared" si="290"/>
        <v>PRS or Offtake</v>
      </c>
      <c r="C211" s="158" t="str">
        <f t="shared" si="290"/>
        <v>Systems</v>
      </c>
      <c r="D211" s="63">
        <f t="shared" si="291"/>
        <v>0</v>
      </c>
      <c r="E211" s="63">
        <f t="shared" si="292"/>
        <v>0</v>
      </c>
      <c r="F211" s="63">
        <f t="shared" si="293"/>
        <v>0</v>
      </c>
      <c r="G211" s="63">
        <f t="shared" si="294"/>
        <v>0</v>
      </c>
      <c r="H211" s="63">
        <f t="shared" si="295"/>
        <v>0</v>
      </c>
      <c r="I211" s="63">
        <f t="shared" si="305"/>
        <v>0</v>
      </c>
      <c r="J211" s="116" t="s">
        <v>441</v>
      </c>
      <c r="K211" s="63">
        <f t="shared" si="296"/>
        <v>0</v>
      </c>
      <c r="L211" s="63">
        <f t="shared" si="297"/>
        <v>0</v>
      </c>
      <c r="M211" s="63">
        <f t="shared" si="298"/>
        <v>0</v>
      </c>
      <c r="N211" s="63">
        <f t="shared" si="299"/>
        <v>0</v>
      </c>
      <c r="O211" s="63">
        <f t="shared" si="300"/>
        <v>0</v>
      </c>
      <c r="P211" s="63">
        <f t="shared" si="306"/>
        <v>0</v>
      </c>
      <c r="R211" s="158" t="str">
        <f t="shared" si="301"/>
        <v>Systems</v>
      </c>
      <c r="S211" s="67">
        <f>SUMIFS('N1.3_Project_Listing'!$R$16:$R$829,'N1.3_Project_Listing'!$B$16:$B$829,$B211,'N1.3_Project_Listing'!$D$16:$D$829,$B204,'N1.3_Project_Listing'!$J$16:$J$829,S$16,'N1.3_Project_Listing'!$G$16:$G$829,R$15)</f>
        <v>0</v>
      </c>
      <c r="T211" s="67">
        <f>SUMIFS('N1.3_Project_Listing'!$R$16:$R$829,'N1.3_Project_Listing'!$B$16:$B$829,$B211,'N1.3_Project_Listing'!$D$16:$D$829,$B204,'N1.3_Project_Listing'!$J$16:$J$829,T$16,'N1.3_Project_Listing'!$G$16:$G$829,R$15)</f>
        <v>0</v>
      </c>
      <c r="U211" s="67">
        <f>SUMIFS('N1.3_Project_Listing'!$R$16:$R$829,'N1.3_Project_Listing'!$B$16:$B$829,$B211,'N1.3_Project_Listing'!$D$16:$D$829,$B204,'N1.3_Project_Listing'!$J$16:$J$829,U$16,'N1.3_Project_Listing'!$G$16:$G$829,R$15)</f>
        <v>0</v>
      </c>
      <c r="V211" s="67">
        <f>SUMIFS('N1.3_Project_Listing'!$R$16:$R$829,'N1.3_Project_Listing'!$B$16:$B$829,$B211,'N1.3_Project_Listing'!$D$16:$D$829,$B204,'N1.3_Project_Listing'!$J$16:$J$829,V$16,'N1.3_Project_Listing'!$G$16:$G$829,R$15)</f>
        <v>0</v>
      </c>
      <c r="W211" s="67">
        <f>SUMIFS('N1.3_Project_Listing'!$R$16:$R$829,'N1.3_Project_Listing'!$B$16:$B$829,$B211,'N1.3_Project_Listing'!$D$16:$D$829,$B204,'N1.3_Project_Listing'!$J$16:$J$829,W$16,'N1.3_Project_Listing'!$G$16:$G$829,R$15)</f>
        <v>0</v>
      </c>
      <c r="X211" s="63">
        <f t="shared" si="307"/>
        <v>0</v>
      </c>
      <c r="Y211" s="116" t="s">
        <v>441</v>
      </c>
      <c r="Z211" s="67">
        <f>SUMIFS('N1.3_Project_Listing'!$P$16:$P$829,'N1.3_Project_Listing'!$B$16:$B$829,$B211,'N1.3_Project_Listing'!$D$16:$D$829,$B204,'N1.3_Project_Listing'!$J$16:$J$829,Z$16,'N1.3_Project_Listing'!$G$16:$G$829,R$15)</f>
        <v>0</v>
      </c>
      <c r="AA211" s="67">
        <f>SUMIFS('N1.3_Project_Listing'!$P$16:$P$829,'N1.3_Project_Listing'!$B$16:$B$829,$B211,'N1.3_Project_Listing'!$D$16:$D$829,$B204,'N1.3_Project_Listing'!$J$16:$J$829,AA$16,'N1.3_Project_Listing'!$G$16:$G$829,R$15)</f>
        <v>0</v>
      </c>
      <c r="AB211" s="67">
        <f>SUMIFS('N1.3_Project_Listing'!$P$16:$P$829,'N1.3_Project_Listing'!$B$16:$B$829,$B211,'N1.3_Project_Listing'!$D$16:$D$829,$B204,'N1.3_Project_Listing'!$J$16:$J$829,AB$16,'N1.3_Project_Listing'!$G$16:$G$829,R$15)</f>
        <v>0</v>
      </c>
      <c r="AC211" s="67">
        <f>SUMIFS('N1.3_Project_Listing'!$P$16:$P$829,'N1.3_Project_Listing'!$B$16:$B$829,$B211,'N1.3_Project_Listing'!$D$16:$D$829,$B204,'N1.3_Project_Listing'!$J$16:$J$829,AC$16,'N1.3_Project_Listing'!$G$16:$G$829,R$15)</f>
        <v>0</v>
      </c>
      <c r="AD211" s="67">
        <f>SUMIFS('N1.3_Project_Listing'!$P$16:$P$829,'N1.3_Project_Listing'!$B$16:$B$829,$B211,'N1.3_Project_Listing'!$D$16:$D$829,$B204,'N1.3_Project_Listing'!$J$16:$J$829,AD$16,'N1.3_Project_Listing'!$G$16:$G$829,R$15)</f>
        <v>0</v>
      </c>
      <c r="AE211" s="63">
        <f t="shared" si="308"/>
        <v>0</v>
      </c>
      <c r="AG211" s="158" t="str">
        <f t="shared" si="302"/>
        <v>Systems</v>
      </c>
      <c r="AH211" s="67">
        <f>SUMIFS('N1.3_Project_Listing'!$R$16:$R$829,'N1.3_Project_Listing'!$B$16:$B$829,$B211,'N1.3_Project_Listing'!$D$16:$D$829,$B204,'N1.3_Project_Listing'!$J$16:$J$829,AH$16,'N1.3_Project_Listing'!$G$16:$G$829,AG$15)</f>
        <v>0</v>
      </c>
      <c r="AI211" s="67">
        <f>SUMIFS('N1.3_Project_Listing'!$R$16:$R$829,'N1.3_Project_Listing'!$B$16:$B$829,$B211,'N1.3_Project_Listing'!$D$16:$D$829,$B204,'N1.3_Project_Listing'!$J$16:$J$829,AI$16,'N1.3_Project_Listing'!$G$16:$G$829,AG$15)</f>
        <v>0</v>
      </c>
      <c r="AJ211" s="67">
        <f>SUMIFS('N1.3_Project_Listing'!$R$16:$R$829,'N1.3_Project_Listing'!$B$16:$B$829,$B211,'N1.3_Project_Listing'!$D$16:$D$829,$B204,'N1.3_Project_Listing'!$J$16:$J$829,AJ$16,'N1.3_Project_Listing'!$G$16:$G$829,AG$15)</f>
        <v>0</v>
      </c>
      <c r="AK211" s="67">
        <f>SUMIFS('N1.3_Project_Listing'!$R$16:$R$829,'N1.3_Project_Listing'!$B$16:$B$829,$B211,'N1.3_Project_Listing'!$D$16:$D$829,$B204,'N1.3_Project_Listing'!$J$16:$J$829,AK$16,'N1.3_Project_Listing'!$G$16:$G$829,AG$15)</f>
        <v>0</v>
      </c>
      <c r="AL211" s="67">
        <f>SUMIFS('N1.3_Project_Listing'!$R$16:$R$829,'N1.3_Project_Listing'!$B$16:$B$829,$B211,'N1.3_Project_Listing'!$D$16:$D$829,$B204,'N1.3_Project_Listing'!$J$16:$J$829,AL$16,'N1.3_Project_Listing'!$G$16:$G$829,AG$15)</f>
        <v>0</v>
      </c>
      <c r="AM211" s="63">
        <f t="shared" si="309"/>
        <v>0</v>
      </c>
      <c r="AN211" s="116" t="s">
        <v>441</v>
      </c>
      <c r="AO211" s="67">
        <f>SUMIFS('N1.3_Project_Listing'!$P$16:$P$829,'N1.3_Project_Listing'!$B$16:$B$829,$B211,'N1.3_Project_Listing'!$D$16:$D$829,$B204,'N1.3_Project_Listing'!$J$16:$J$829,AO$16,'N1.3_Project_Listing'!$G$16:$G$829,AG$15)</f>
        <v>0</v>
      </c>
      <c r="AP211" s="67">
        <f>SUMIFS('N1.3_Project_Listing'!$P$16:$P$829,'N1.3_Project_Listing'!$B$16:$B$829,$B211,'N1.3_Project_Listing'!$D$16:$D$829,$B204,'N1.3_Project_Listing'!$J$16:$J$829,AP$16,'N1.3_Project_Listing'!$G$16:$G$829,AG$15)</f>
        <v>0</v>
      </c>
      <c r="AQ211" s="67">
        <f>SUMIFS('N1.3_Project_Listing'!$P$16:$P$829,'N1.3_Project_Listing'!$B$16:$B$829,$B211,'N1.3_Project_Listing'!$D$16:$D$829,$B204,'N1.3_Project_Listing'!$J$16:$J$829,AQ$16,'N1.3_Project_Listing'!$G$16:$G$829,AG$15)</f>
        <v>0</v>
      </c>
      <c r="AR211" s="67">
        <f>SUMIFS('N1.3_Project_Listing'!$P$16:$P$829,'N1.3_Project_Listing'!$B$16:$B$829,$B211,'N1.3_Project_Listing'!$D$16:$D$829,$B204,'N1.3_Project_Listing'!$J$16:$J$829,AR$16,'N1.3_Project_Listing'!$G$16:$G$829,AG$15)</f>
        <v>0</v>
      </c>
      <c r="AS211" s="67">
        <f>SUMIFS('N1.3_Project_Listing'!$P$16:$P$829,'N1.3_Project_Listing'!$B$16:$B$829,$B211,'N1.3_Project_Listing'!$D$16:$D$829,$B204,'N1.3_Project_Listing'!$J$16:$J$829,AS$16,'N1.3_Project_Listing'!$G$16:$G$829,AG$15)</f>
        <v>0</v>
      </c>
      <c r="AT211" s="63">
        <f t="shared" si="310"/>
        <v>0</v>
      </c>
      <c r="AV211" s="158" t="str">
        <f t="shared" si="303"/>
        <v>Systems</v>
      </c>
      <c r="AW211" s="67">
        <f>SUMIFS('N1.3_Project_Listing'!$R$16:$R$829,'N1.3_Project_Listing'!$B$16:$B$829,$B211,'N1.3_Project_Listing'!$D$16:$D$829,$B204,'N1.3_Project_Listing'!$J$16:$J$829,AW$16,'N1.3_Project_Listing'!$G$16:$G$829,AV$15)</f>
        <v>0</v>
      </c>
      <c r="AX211" s="67">
        <f>SUMIFS('N1.3_Project_Listing'!$R$16:$R$829,'N1.3_Project_Listing'!$B$16:$B$829,$B211,'N1.3_Project_Listing'!$D$16:$D$829,$B204,'N1.3_Project_Listing'!$J$16:$J$829,AX$16,'N1.3_Project_Listing'!$G$16:$G$829,AV$15)</f>
        <v>0</v>
      </c>
      <c r="AY211" s="67">
        <f>SUMIFS('N1.3_Project_Listing'!$R$16:$R$829,'N1.3_Project_Listing'!$B$16:$B$829,$B211,'N1.3_Project_Listing'!$D$16:$D$829,$B204,'N1.3_Project_Listing'!$J$16:$J$829,AY$16,'N1.3_Project_Listing'!$G$16:$G$829,AV$15)</f>
        <v>0</v>
      </c>
      <c r="AZ211" s="67">
        <f>SUMIFS('N1.3_Project_Listing'!$R$16:$R$829,'N1.3_Project_Listing'!$B$16:$B$829,$B211,'N1.3_Project_Listing'!$D$16:$D$829,$B204,'N1.3_Project_Listing'!$J$16:$J$829,AZ$16,'N1.3_Project_Listing'!$G$16:$G$829,AV$15)</f>
        <v>0</v>
      </c>
      <c r="BA211" s="67">
        <f>SUMIFS('N1.3_Project_Listing'!$R$16:$R$829,'N1.3_Project_Listing'!$B$16:$B$829,$B211,'N1.3_Project_Listing'!$D$16:$D$829,$B204,'N1.3_Project_Listing'!$J$16:$J$829,BA$16,'N1.3_Project_Listing'!$G$16:$G$829,AV$15)</f>
        <v>0</v>
      </c>
      <c r="BB211" s="63">
        <f t="shared" si="311"/>
        <v>0</v>
      </c>
      <c r="BC211" s="116" t="s">
        <v>441</v>
      </c>
      <c r="BD211" s="67">
        <f>SUMIFS('N1.3_Project_Listing'!$P$16:$P$829,'N1.3_Project_Listing'!$B$16:$B$829,$B211,'N1.3_Project_Listing'!$D$16:$D$829,$B204,'N1.3_Project_Listing'!$J$16:$J$829,BD$16,'N1.3_Project_Listing'!$G$16:$G$829,AV$15)</f>
        <v>0</v>
      </c>
      <c r="BE211" s="67">
        <f>SUMIFS('N1.3_Project_Listing'!$P$16:$P$829,'N1.3_Project_Listing'!$B$16:$B$829,$B211,'N1.3_Project_Listing'!$D$16:$D$829,$B204,'N1.3_Project_Listing'!$J$16:$J$829,BE$16,'N1.3_Project_Listing'!$G$16:$G$829,AV$15)</f>
        <v>0</v>
      </c>
      <c r="BF211" s="67">
        <f>SUMIFS('N1.3_Project_Listing'!$P$16:$P$829,'N1.3_Project_Listing'!$B$16:$B$829,$B211,'N1.3_Project_Listing'!$D$16:$D$829,$B204,'N1.3_Project_Listing'!$J$16:$J$829,BF$16,'N1.3_Project_Listing'!$G$16:$G$829,AV$15)</f>
        <v>0</v>
      </c>
      <c r="BG211" s="67">
        <f>SUMIFS('N1.3_Project_Listing'!$P$16:$P$829,'N1.3_Project_Listing'!$B$16:$B$829,$B211,'N1.3_Project_Listing'!$D$16:$D$829,$B204,'N1.3_Project_Listing'!$J$16:$J$829,BG$16,'N1.3_Project_Listing'!$G$16:$G$829,AV$15)</f>
        <v>0</v>
      </c>
      <c r="BH211" s="67">
        <f>SUMIFS('N1.3_Project_Listing'!$P$16:$P$829,'N1.3_Project_Listing'!$B$16:$B$829,$B211,'N1.3_Project_Listing'!$D$16:$D$829,$B204,'N1.3_Project_Listing'!$J$16:$J$829,BH$16,'N1.3_Project_Listing'!$G$16:$G$829,AV$15)</f>
        <v>0</v>
      </c>
      <c r="BI211" s="63">
        <f t="shared" si="312"/>
        <v>0</v>
      </c>
      <c r="BK211" s="158" t="str">
        <f t="shared" si="304"/>
        <v>Systems</v>
      </c>
      <c r="BL211" s="67">
        <f>SUMIFS('N1.3_Project_Listing'!$R$16:$R$829,'N1.3_Project_Listing'!$B$16:$B$829,$B211,'N1.3_Project_Listing'!$D$16:$D$829,$B204,'N1.3_Project_Listing'!$J$16:$J$829,BL$16,'N1.3_Project_Listing'!$G$16:$G$829,BK$15)</f>
        <v>0</v>
      </c>
      <c r="BM211" s="67">
        <f>SUMIFS('N1.3_Project_Listing'!$R$16:$R$829,'N1.3_Project_Listing'!$B$16:$B$829,$B211,'N1.3_Project_Listing'!$D$16:$D$829,$B204,'N1.3_Project_Listing'!$J$16:$J$829,BM$16,'N1.3_Project_Listing'!$G$16:$G$829,BK$15)</f>
        <v>0</v>
      </c>
      <c r="BN211" s="67">
        <f>SUMIFS('N1.3_Project_Listing'!$R$16:$R$829,'N1.3_Project_Listing'!$B$16:$B$829,$B211,'N1.3_Project_Listing'!$D$16:$D$829,$B204,'N1.3_Project_Listing'!$J$16:$J$829,BN$16,'N1.3_Project_Listing'!$G$16:$G$829,BK$15)</f>
        <v>0</v>
      </c>
      <c r="BO211" s="67">
        <f>SUMIFS('N1.3_Project_Listing'!$R$16:$R$829,'N1.3_Project_Listing'!$B$16:$B$829,$B211,'N1.3_Project_Listing'!$D$16:$D$829,$B204,'N1.3_Project_Listing'!$J$16:$J$829,BO$16,'N1.3_Project_Listing'!$G$16:$G$829,BK$15)</f>
        <v>0</v>
      </c>
      <c r="BP211" s="67">
        <f>SUMIFS('N1.3_Project_Listing'!$R$16:$R$829,'N1.3_Project_Listing'!$B$16:$B$829,$B211,'N1.3_Project_Listing'!$D$16:$D$829,$B204,'N1.3_Project_Listing'!$J$16:$J$829,BP$16,'N1.3_Project_Listing'!$G$16:$G$829,BK$15)</f>
        <v>0</v>
      </c>
      <c r="BQ211" s="63">
        <f t="shared" si="313"/>
        <v>0</v>
      </c>
      <c r="BR211" s="116" t="s">
        <v>441</v>
      </c>
      <c r="BS211" s="67">
        <f>SUMIFS('N1.3_Project_Listing'!$P$16:$P$829,'N1.3_Project_Listing'!$B$16:$B$829,$B211,'N1.3_Project_Listing'!$D$16:$D$829,$B204,'N1.3_Project_Listing'!$J$16:$J$829,BS$16,'N1.3_Project_Listing'!$G$16:$G$829,BK$15)</f>
        <v>0</v>
      </c>
      <c r="BT211" s="67">
        <f>SUMIFS('N1.3_Project_Listing'!$P$16:$P$829,'N1.3_Project_Listing'!$B$16:$B$829,$B211,'N1.3_Project_Listing'!$D$16:$D$829,$B204,'N1.3_Project_Listing'!$J$16:$J$829,BT$16,'N1.3_Project_Listing'!$G$16:$G$829,BK$15)</f>
        <v>0</v>
      </c>
      <c r="BU211" s="67">
        <f>SUMIFS('N1.3_Project_Listing'!$P$16:$P$829,'N1.3_Project_Listing'!$B$16:$B$829,$B211,'N1.3_Project_Listing'!$D$16:$D$829,$B204,'N1.3_Project_Listing'!$J$16:$J$829,BU$16,'N1.3_Project_Listing'!$G$16:$G$829,BK$15)</f>
        <v>0</v>
      </c>
      <c r="BV211" s="67">
        <f>SUMIFS('N1.3_Project_Listing'!$P$16:$P$829,'N1.3_Project_Listing'!$B$16:$B$829,$B211,'N1.3_Project_Listing'!$D$16:$D$829,$B204,'N1.3_Project_Listing'!$J$16:$J$829,BV$16,'N1.3_Project_Listing'!$G$16:$G$829,BK$15)</f>
        <v>0</v>
      </c>
      <c r="BW211" s="67">
        <f>SUMIFS('N1.3_Project_Listing'!$P$16:$P$829,'N1.3_Project_Listing'!$B$16:$B$829,$B211,'N1.3_Project_Listing'!$D$16:$D$829,$B204,'N1.3_Project_Listing'!$J$16:$J$829,BW$16,'N1.3_Project_Listing'!$G$16:$G$829,BK$15)</f>
        <v>0</v>
      </c>
      <c r="BX211" s="63">
        <f t="shared" si="314"/>
        <v>0</v>
      </c>
    </row>
    <row r="212" spans="2:76" hidden="1">
      <c r="B212" s="132" t="str">
        <f t="shared" si="290"/>
        <v>No entry required</v>
      </c>
      <c r="C212" s="158" t="str">
        <f t="shared" si="290"/>
        <v>-</v>
      </c>
      <c r="D212" s="63">
        <f t="shared" si="291"/>
        <v>0</v>
      </c>
      <c r="E212" s="63">
        <f t="shared" si="292"/>
        <v>0</v>
      </c>
      <c r="F212" s="63">
        <f t="shared" si="293"/>
        <v>0</v>
      </c>
      <c r="G212" s="63">
        <f t="shared" si="294"/>
        <v>0</v>
      </c>
      <c r="H212" s="63">
        <f t="shared" si="295"/>
        <v>0</v>
      </c>
      <c r="I212" s="63">
        <f t="shared" si="305"/>
        <v>0</v>
      </c>
      <c r="J212" s="116" t="s">
        <v>441</v>
      </c>
      <c r="K212" s="63">
        <f t="shared" si="296"/>
        <v>0</v>
      </c>
      <c r="L212" s="63">
        <f t="shared" si="297"/>
        <v>0</v>
      </c>
      <c r="M212" s="63">
        <f t="shared" si="298"/>
        <v>0</v>
      </c>
      <c r="N212" s="63">
        <f t="shared" si="299"/>
        <v>0</v>
      </c>
      <c r="O212" s="63">
        <f t="shared" si="300"/>
        <v>0</v>
      </c>
      <c r="P212" s="63">
        <f t="shared" si="306"/>
        <v>0</v>
      </c>
      <c r="R212" s="158" t="str">
        <f t="shared" si="301"/>
        <v>-</v>
      </c>
      <c r="S212" s="67">
        <f>SUMIFS('N1.3_Project_Listing'!$R$16:$R$829,'N1.3_Project_Listing'!$B$16:$B$829,$B212,'N1.3_Project_Listing'!$D$16:$D$829,$B204,'N1.3_Project_Listing'!$J$16:$J$829,S$16,'N1.3_Project_Listing'!$G$16:$G$829,R$15)</f>
        <v>0</v>
      </c>
      <c r="T212" s="67">
        <f>SUMIFS('N1.3_Project_Listing'!$R$16:$R$829,'N1.3_Project_Listing'!$B$16:$B$829,$B212,'N1.3_Project_Listing'!$D$16:$D$829,$B204,'N1.3_Project_Listing'!$J$16:$J$829,T$16,'N1.3_Project_Listing'!$G$16:$G$829,R$15)</f>
        <v>0</v>
      </c>
      <c r="U212" s="67">
        <f>SUMIFS('N1.3_Project_Listing'!$R$16:$R$829,'N1.3_Project_Listing'!$B$16:$B$829,$B212,'N1.3_Project_Listing'!$D$16:$D$829,$B204,'N1.3_Project_Listing'!$J$16:$J$829,U$16,'N1.3_Project_Listing'!$G$16:$G$829,R$15)</f>
        <v>0</v>
      </c>
      <c r="V212" s="67">
        <f>SUMIFS('N1.3_Project_Listing'!$R$16:$R$829,'N1.3_Project_Listing'!$B$16:$B$829,$B212,'N1.3_Project_Listing'!$D$16:$D$829,$B204,'N1.3_Project_Listing'!$J$16:$J$829,V$16,'N1.3_Project_Listing'!$G$16:$G$829,R$15)</f>
        <v>0</v>
      </c>
      <c r="W212" s="67">
        <f>SUMIFS('N1.3_Project_Listing'!$R$16:$R$829,'N1.3_Project_Listing'!$B$16:$B$829,$B212,'N1.3_Project_Listing'!$D$16:$D$829,$B204,'N1.3_Project_Listing'!$J$16:$J$829,W$16,'N1.3_Project_Listing'!$G$16:$G$829,R$15)</f>
        <v>0</v>
      </c>
      <c r="X212" s="63">
        <f t="shared" si="307"/>
        <v>0</v>
      </c>
      <c r="Y212" s="116" t="s">
        <v>441</v>
      </c>
      <c r="Z212" s="67">
        <f>SUMIFS('N1.3_Project_Listing'!$P$16:$P$829,'N1.3_Project_Listing'!$B$16:$B$829,$B212,'N1.3_Project_Listing'!$D$16:$D$829,$B204,'N1.3_Project_Listing'!$J$16:$J$829,Z$16,'N1.3_Project_Listing'!$G$16:$G$829,R$15)</f>
        <v>0</v>
      </c>
      <c r="AA212" s="67">
        <f>SUMIFS('N1.3_Project_Listing'!$P$16:$P$829,'N1.3_Project_Listing'!$B$16:$B$829,$B212,'N1.3_Project_Listing'!$D$16:$D$829,$B204,'N1.3_Project_Listing'!$J$16:$J$829,AA$16,'N1.3_Project_Listing'!$G$16:$G$829,R$15)</f>
        <v>0</v>
      </c>
      <c r="AB212" s="67">
        <f>SUMIFS('N1.3_Project_Listing'!$P$16:$P$829,'N1.3_Project_Listing'!$B$16:$B$829,$B212,'N1.3_Project_Listing'!$D$16:$D$829,$B204,'N1.3_Project_Listing'!$J$16:$J$829,AB$16,'N1.3_Project_Listing'!$G$16:$G$829,R$15)</f>
        <v>0</v>
      </c>
      <c r="AC212" s="67">
        <f>SUMIFS('N1.3_Project_Listing'!$P$16:$P$829,'N1.3_Project_Listing'!$B$16:$B$829,$B212,'N1.3_Project_Listing'!$D$16:$D$829,$B204,'N1.3_Project_Listing'!$J$16:$J$829,AC$16,'N1.3_Project_Listing'!$G$16:$G$829,R$15)</f>
        <v>0</v>
      </c>
      <c r="AD212" s="67">
        <f>SUMIFS('N1.3_Project_Listing'!$P$16:$P$829,'N1.3_Project_Listing'!$B$16:$B$829,$B212,'N1.3_Project_Listing'!$D$16:$D$829,$B204,'N1.3_Project_Listing'!$J$16:$J$829,AD$16,'N1.3_Project_Listing'!$G$16:$G$829,R$15)</f>
        <v>0</v>
      </c>
      <c r="AE212" s="63">
        <f t="shared" si="308"/>
        <v>0</v>
      </c>
      <c r="AG212" s="158" t="str">
        <f t="shared" si="302"/>
        <v>-</v>
      </c>
      <c r="AH212" s="67">
        <f>SUMIFS('N1.3_Project_Listing'!$R$16:$R$829,'N1.3_Project_Listing'!$B$16:$B$829,$B212,'N1.3_Project_Listing'!$D$16:$D$829,$B204,'N1.3_Project_Listing'!$J$16:$J$829,AH$16,'N1.3_Project_Listing'!$G$16:$G$829,AG$15)</f>
        <v>0</v>
      </c>
      <c r="AI212" s="67">
        <f>SUMIFS('N1.3_Project_Listing'!$R$16:$R$829,'N1.3_Project_Listing'!$B$16:$B$829,$B212,'N1.3_Project_Listing'!$D$16:$D$829,$B204,'N1.3_Project_Listing'!$J$16:$J$829,AI$16,'N1.3_Project_Listing'!$G$16:$G$829,AG$15)</f>
        <v>0</v>
      </c>
      <c r="AJ212" s="67">
        <f>SUMIFS('N1.3_Project_Listing'!$R$16:$R$829,'N1.3_Project_Listing'!$B$16:$B$829,$B212,'N1.3_Project_Listing'!$D$16:$D$829,$B204,'N1.3_Project_Listing'!$J$16:$J$829,AJ$16,'N1.3_Project_Listing'!$G$16:$G$829,AG$15)</f>
        <v>0</v>
      </c>
      <c r="AK212" s="67">
        <f>SUMIFS('N1.3_Project_Listing'!$R$16:$R$829,'N1.3_Project_Listing'!$B$16:$B$829,$B212,'N1.3_Project_Listing'!$D$16:$D$829,$B204,'N1.3_Project_Listing'!$J$16:$J$829,AK$16,'N1.3_Project_Listing'!$G$16:$G$829,AG$15)</f>
        <v>0</v>
      </c>
      <c r="AL212" s="67">
        <f>SUMIFS('N1.3_Project_Listing'!$R$16:$R$829,'N1.3_Project_Listing'!$B$16:$B$829,$B212,'N1.3_Project_Listing'!$D$16:$D$829,$B204,'N1.3_Project_Listing'!$J$16:$J$829,AL$16,'N1.3_Project_Listing'!$G$16:$G$829,AG$15)</f>
        <v>0</v>
      </c>
      <c r="AM212" s="63">
        <f t="shared" si="309"/>
        <v>0</v>
      </c>
      <c r="AN212" s="116" t="s">
        <v>441</v>
      </c>
      <c r="AO212" s="67">
        <f>SUMIFS('N1.3_Project_Listing'!$P$16:$P$829,'N1.3_Project_Listing'!$B$16:$B$829,$B212,'N1.3_Project_Listing'!$D$16:$D$829,$B204,'N1.3_Project_Listing'!$J$16:$J$829,AO$16,'N1.3_Project_Listing'!$G$16:$G$829,AG$15)</f>
        <v>0</v>
      </c>
      <c r="AP212" s="67">
        <f>SUMIFS('N1.3_Project_Listing'!$P$16:$P$829,'N1.3_Project_Listing'!$B$16:$B$829,$B212,'N1.3_Project_Listing'!$D$16:$D$829,$B204,'N1.3_Project_Listing'!$J$16:$J$829,AP$16,'N1.3_Project_Listing'!$G$16:$G$829,AG$15)</f>
        <v>0</v>
      </c>
      <c r="AQ212" s="67">
        <f>SUMIFS('N1.3_Project_Listing'!$P$16:$P$829,'N1.3_Project_Listing'!$B$16:$B$829,$B212,'N1.3_Project_Listing'!$D$16:$D$829,$B204,'N1.3_Project_Listing'!$J$16:$J$829,AQ$16,'N1.3_Project_Listing'!$G$16:$G$829,AG$15)</f>
        <v>0</v>
      </c>
      <c r="AR212" s="67">
        <f>SUMIFS('N1.3_Project_Listing'!$P$16:$P$829,'N1.3_Project_Listing'!$B$16:$B$829,$B212,'N1.3_Project_Listing'!$D$16:$D$829,$B204,'N1.3_Project_Listing'!$J$16:$J$829,AR$16,'N1.3_Project_Listing'!$G$16:$G$829,AG$15)</f>
        <v>0</v>
      </c>
      <c r="AS212" s="67">
        <f>SUMIFS('N1.3_Project_Listing'!$P$16:$P$829,'N1.3_Project_Listing'!$B$16:$B$829,$B212,'N1.3_Project_Listing'!$D$16:$D$829,$B204,'N1.3_Project_Listing'!$J$16:$J$829,AS$16,'N1.3_Project_Listing'!$G$16:$G$829,AG$15)</f>
        <v>0</v>
      </c>
      <c r="AT212" s="63">
        <f t="shared" si="310"/>
        <v>0</v>
      </c>
      <c r="AV212" s="158" t="str">
        <f t="shared" si="303"/>
        <v>-</v>
      </c>
      <c r="AW212" s="67">
        <f>SUMIFS('N1.3_Project_Listing'!$R$16:$R$829,'N1.3_Project_Listing'!$B$16:$B$829,$B212,'N1.3_Project_Listing'!$D$16:$D$829,$B204,'N1.3_Project_Listing'!$J$16:$J$829,AW$16,'N1.3_Project_Listing'!$G$16:$G$829,AV$15)</f>
        <v>0</v>
      </c>
      <c r="AX212" s="67">
        <f>SUMIFS('N1.3_Project_Listing'!$R$16:$R$829,'N1.3_Project_Listing'!$B$16:$B$829,$B212,'N1.3_Project_Listing'!$D$16:$D$829,$B204,'N1.3_Project_Listing'!$J$16:$J$829,AX$16,'N1.3_Project_Listing'!$G$16:$G$829,AV$15)</f>
        <v>0</v>
      </c>
      <c r="AY212" s="67">
        <f>SUMIFS('N1.3_Project_Listing'!$R$16:$R$829,'N1.3_Project_Listing'!$B$16:$B$829,$B212,'N1.3_Project_Listing'!$D$16:$D$829,$B204,'N1.3_Project_Listing'!$J$16:$J$829,AY$16,'N1.3_Project_Listing'!$G$16:$G$829,AV$15)</f>
        <v>0</v>
      </c>
      <c r="AZ212" s="67">
        <f>SUMIFS('N1.3_Project_Listing'!$R$16:$R$829,'N1.3_Project_Listing'!$B$16:$B$829,$B212,'N1.3_Project_Listing'!$D$16:$D$829,$B204,'N1.3_Project_Listing'!$J$16:$J$829,AZ$16,'N1.3_Project_Listing'!$G$16:$G$829,AV$15)</f>
        <v>0</v>
      </c>
      <c r="BA212" s="67">
        <f>SUMIFS('N1.3_Project_Listing'!$R$16:$R$829,'N1.3_Project_Listing'!$B$16:$B$829,$B212,'N1.3_Project_Listing'!$D$16:$D$829,$B204,'N1.3_Project_Listing'!$J$16:$J$829,BA$16,'N1.3_Project_Listing'!$G$16:$G$829,AV$15)</f>
        <v>0</v>
      </c>
      <c r="BB212" s="63">
        <f t="shared" si="311"/>
        <v>0</v>
      </c>
      <c r="BC212" s="116" t="s">
        <v>441</v>
      </c>
      <c r="BD212" s="67">
        <f>SUMIFS('N1.3_Project_Listing'!$P$16:$P$829,'N1.3_Project_Listing'!$B$16:$B$829,$B212,'N1.3_Project_Listing'!$D$16:$D$829,$B204,'N1.3_Project_Listing'!$J$16:$J$829,BD$16,'N1.3_Project_Listing'!$G$16:$G$829,AV$15)</f>
        <v>0</v>
      </c>
      <c r="BE212" s="67">
        <f>SUMIFS('N1.3_Project_Listing'!$P$16:$P$829,'N1.3_Project_Listing'!$B$16:$B$829,$B212,'N1.3_Project_Listing'!$D$16:$D$829,$B204,'N1.3_Project_Listing'!$J$16:$J$829,BE$16,'N1.3_Project_Listing'!$G$16:$G$829,AV$15)</f>
        <v>0</v>
      </c>
      <c r="BF212" s="67">
        <f>SUMIFS('N1.3_Project_Listing'!$P$16:$P$829,'N1.3_Project_Listing'!$B$16:$B$829,$B212,'N1.3_Project_Listing'!$D$16:$D$829,$B204,'N1.3_Project_Listing'!$J$16:$J$829,BF$16,'N1.3_Project_Listing'!$G$16:$G$829,AV$15)</f>
        <v>0</v>
      </c>
      <c r="BG212" s="67">
        <f>SUMIFS('N1.3_Project_Listing'!$P$16:$P$829,'N1.3_Project_Listing'!$B$16:$B$829,$B212,'N1.3_Project_Listing'!$D$16:$D$829,$B204,'N1.3_Project_Listing'!$J$16:$J$829,BG$16,'N1.3_Project_Listing'!$G$16:$G$829,AV$15)</f>
        <v>0</v>
      </c>
      <c r="BH212" s="67">
        <f>SUMIFS('N1.3_Project_Listing'!$P$16:$P$829,'N1.3_Project_Listing'!$B$16:$B$829,$B212,'N1.3_Project_Listing'!$D$16:$D$829,$B204,'N1.3_Project_Listing'!$J$16:$J$829,BH$16,'N1.3_Project_Listing'!$G$16:$G$829,AV$15)</f>
        <v>0</v>
      </c>
      <c r="BI212" s="63">
        <f t="shared" si="312"/>
        <v>0</v>
      </c>
      <c r="BK212" s="158" t="str">
        <f t="shared" si="304"/>
        <v>-</v>
      </c>
      <c r="BL212" s="67">
        <f>SUMIFS('N1.3_Project_Listing'!$R$16:$R$829,'N1.3_Project_Listing'!$B$16:$B$829,$B212,'N1.3_Project_Listing'!$D$16:$D$829,$B204,'N1.3_Project_Listing'!$J$16:$J$829,BL$16,'N1.3_Project_Listing'!$G$16:$G$829,BK$15)</f>
        <v>0</v>
      </c>
      <c r="BM212" s="67">
        <f>SUMIFS('N1.3_Project_Listing'!$R$16:$R$829,'N1.3_Project_Listing'!$B$16:$B$829,$B212,'N1.3_Project_Listing'!$D$16:$D$829,$B204,'N1.3_Project_Listing'!$J$16:$J$829,BM$16,'N1.3_Project_Listing'!$G$16:$G$829,BK$15)</f>
        <v>0</v>
      </c>
      <c r="BN212" s="67">
        <f>SUMIFS('N1.3_Project_Listing'!$R$16:$R$829,'N1.3_Project_Listing'!$B$16:$B$829,$B212,'N1.3_Project_Listing'!$D$16:$D$829,$B204,'N1.3_Project_Listing'!$J$16:$J$829,BN$16,'N1.3_Project_Listing'!$G$16:$G$829,BK$15)</f>
        <v>0</v>
      </c>
      <c r="BO212" s="67">
        <f>SUMIFS('N1.3_Project_Listing'!$R$16:$R$829,'N1.3_Project_Listing'!$B$16:$B$829,$B212,'N1.3_Project_Listing'!$D$16:$D$829,$B204,'N1.3_Project_Listing'!$J$16:$J$829,BO$16,'N1.3_Project_Listing'!$G$16:$G$829,BK$15)</f>
        <v>0</v>
      </c>
      <c r="BP212" s="67">
        <f>SUMIFS('N1.3_Project_Listing'!$R$16:$R$829,'N1.3_Project_Listing'!$B$16:$B$829,$B212,'N1.3_Project_Listing'!$D$16:$D$829,$B204,'N1.3_Project_Listing'!$J$16:$J$829,BP$16,'N1.3_Project_Listing'!$G$16:$G$829,BK$15)</f>
        <v>0</v>
      </c>
      <c r="BQ212" s="63">
        <f t="shared" si="313"/>
        <v>0</v>
      </c>
      <c r="BR212" s="116" t="s">
        <v>441</v>
      </c>
      <c r="BS212" s="67">
        <f>SUMIFS('N1.3_Project_Listing'!$P$16:$P$829,'N1.3_Project_Listing'!$B$16:$B$829,$B212,'N1.3_Project_Listing'!$D$16:$D$829,$B204,'N1.3_Project_Listing'!$J$16:$J$829,BS$16,'N1.3_Project_Listing'!$G$16:$G$829,BK$15)</f>
        <v>0</v>
      </c>
      <c r="BT212" s="67">
        <f>SUMIFS('N1.3_Project_Listing'!$P$16:$P$829,'N1.3_Project_Listing'!$B$16:$B$829,$B212,'N1.3_Project_Listing'!$D$16:$D$829,$B204,'N1.3_Project_Listing'!$J$16:$J$829,BT$16,'N1.3_Project_Listing'!$G$16:$G$829,BK$15)</f>
        <v>0</v>
      </c>
      <c r="BU212" s="67">
        <f>SUMIFS('N1.3_Project_Listing'!$P$16:$P$829,'N1.3_Project_Listing'!$B$16:$B$829,$B212,'N1.3_Project_Listing'!$D$16:$D$829,$B204,'N1.3_Project_Listing'!$J$16:$J$829,BU$16,'N1.3_Project_Listing'!$G$16:$G$829,BK$15)</f>
        <v>0</v>
      </c>
      <c r="BV212" s="67">
        <f>SUMIFS('N1.3_Project_Listing'!$P$16:$P$829,'N1.3_Project_Listing'!$B$16:$B$829,$B212,'N1.3_Project_Listing'!$D$16:$D$829,$B204,'N1.3_Project_Listing'!$J$16:$J$829,BV$16,'N1.3_Project_Listing'!$G$16:$G$829,BK$15)</f>
        <v>0</v>
      </c>
      <c r="BW212" s="67">
        <f>SUMIFS('N1.3_Project_Listing'!$P$16:$P$829,'N1.3_Project_Listing'!$B$16:$B$829,$B212,'N1.3_Project_Listing'!$D$16:$D$829,$B204,'N1.3_Project_Listing'!$J$16:$J$829,BW$16,'N1.3_Project_Listing'!$G$16:$G$829,BK$15)</f>
        <v>0</v>
      </c>
      <c r="BX212" s="63">
        <f t="shared" si="314"/>
        <v>0</v>
      </c>
    </row>
    <row r="213" spans="2:76" hidden="1">
      <c r="B213" s="132" t="str">
        <f t="shared" si="290"/>
        <v>No entry required</v>
      </c>
      <c r="C213" s="158" t="str">
        <f t="shared" si="290"/>
        <v>-</v>
      </c>
      <c r="D213" s="63">
        <f t="shared" si="291"/>
        <v>0</v>
      </c>
      <c r="E213" s="63">
        <f t="shared" si="292"/>
        <v>0</v>
      </c>
      <c r="F213" s="63">
        <f t="shared" si="293"/>
        <v>0</v>
      </c>
      <c r="G213" s="63">
        <f t="shared" si="294"/>
        <v>0</v>
      </c>
      <c r="H213" s="63">
        <f t="shared" si="295"/>
        <v>0</v>
      </c>
      <c r="I213" s="63">
        <f t="shared" si="305"/>
        <v>0</v>
      </c>
      <c r="J213" s="116" t="s">
        <v>441</v>
      </c>
      <c r="K213" s="63">
        <f t="shared" si="296"/>
        <v>0</v>
      </c>
      <c r="L213" s="63">
        <f t="shared" si="297"/>
        <v>0</v>
      </c>
      <c r="M213" s="63">
        <f t="shared" si="298"/>
        <v>0</v>
      </c>
      <c r="N213" s="63">
        <f t="shared" si="299"/>
        <v>0</v>
      </c>
      <c r="O213" s="63">
        <f t="shared" si="300"/>
        <v>0</v>
      </c>
      <c r="P213" s="63">
        <f t="shared" si="306"/>
        <v>0</v>
      </c>
      <c r="R213" s="158" t="str">
        <f t="shared" si="301"/>
        <v>-</v>
      </c>
      <c r="S213" s="67">
        <f>SUMIFS('N1.3_Project_Listing'!$R$16:$R$829,'N1.3_Project_Listing'!$B$16:$B$829,$B213,'N1.3_Project_Listing'!$D$16:$D$829,$B204,'N1.3_Project_Listing'!$J$16:$J$829,S$16,'N1.3_Project_Listing'!$G$16:$G$829,R$15)</f>
        <v>0</v>
      </c>
      <c r="T213" s="67">
        <f>SUMIFS('N1.3_Project_Listing'!$R$16:$R$829,'N1.3_Project_Listing'!$B$16:$B$829,$B213,'N1.3_Project_Listing'!$D$16:$D$829,$B204,'N1.3_Project_Listing'!$J$16:$J$829,T$16,'N1.3_Project_Listing'!$G$16:$G$829,R$15)</f>
        <v>0</v>
      </c>
      <c r="U213" s="67">
        <f>SUMIFS('N1.3_Project_Listing'!$R$16:$R$829,'N1.3_Project_Listing'!$B$16:$B$829,$B213,'N1.3_Project_Listing'!$D$16:$D$829,$B204,'N1.3_Project_Listing'!$J$16:$J$829,U$16,'N1.3_Project_Listing'!$G$16:$G$829,R$15)</f>
        <v>0</v>
      </c>
      <c r="V213" s="67">
        <f>SUMIFS('N1.3_Project_Listing'!$R$16:$R$829,'N1.3_Project_Listing'!$B$16:$B$829,$B213,'N1.3_Project_Listing'!$D$16:$D$829,$B204,'N1.3_Project_Listing'!$J$16:$J$829,V$16,'N1.3_Project_Listing'!$G$16:$G$829,R$15)</f>
        <v>0</v>
      </c>
      <c r="W213" s="67">
        <f>SUMIFS('N1.3_Project_Listing'!$R$16:$R$829,'N1.3_Project_Listing'!$B$16:$B$829,$B213,'N1.3_Project_Listing'!$D$16:$D$829,$B204,'N1.3_Project_Listing'!$J$16:$J$829,W$16,'N1.3_Project_Listing'!$G$16:$G$829,R$15)</f>
        <v>0</v>
      </c>
      <c r="X213" s="63">
        <f t="shared" si="307"/>
        <v>0</v>
      </c>
      <c r="Y213" s="116" t="s">
        <v>441</v>
      </c>
      <c r="Z213" s="67">
        <f>SUMIFS('N1.3_Project_Listing'!$P$16:$P$829,'N1.3_Project_Listing'!$B$16:$B$829,$B213,'N1.3_Project_Listing'!$D$16:$D$829,$B204,'N1.3_Project_Listing'!$J$16:$J$829,Z$16,'N1.3_Project_Listing'!$G$16:$G$829,R$15)</f>
        <v>0</v>
      </c>
      <c r="AA213" s="67">
        <f>SUMIFS('N1.3_Project_Listing'!$P$16:$P$829,'N1.3_Project_Listing'!$B$16:$B$829,$B213,'N1.3_Project_Listing'!$D$16:$D$829,$B204,'N1.3_Project_Listing'!$J$16:$J$829,AA$16,'N1.3_Project_Listing'!$G$16:$G$829,R$15)</f>
        <v>0</v>
      </c>
      <c r="AB213" s="67">
        <f>SUMIFS('N1.3_Project_Listing'!$P$16:$P$829,'N1.3_Project_Listing'!$B$16:$B$829,$B213,'N1.3_Project_Listing'!$D$16:$D$829,$B204,'N1.3_Project_Listing'!$J$16:$J$829,AB$16,'N1.3_Project_Listing'!$G$16:$G$829,R$15)</f>
        <v>0</v>
      </c>
      <c r="AC213" s="67">
        <f>SUMIFS('N1.3_Project_Listing'!$P$16:$P$829,'N1.3_Project_Listing'!$B$16:$B$829,$B213,'N1.3_Project_Listing'!$D$16:$D$829,$B204,'N1.3_Project_Listing'!$J$16:$J$829,AC$16,'N1.3_Project_Listing'!$G$16:$G$829,R$15)</f>
        <v>0</v>
      </c>
      <c r="AD213" s="67">
        <f>SUMIFS('N1.3_Project_Listing'!$P$16:$P$829,'N1.3_Project_Listing'!$B$16:$B$829,$B213,'N1.3_Project_Listing'!$D$16:$D$829,$B204,'N1.3_Project_Listing'!$J$16:$J$829,AD$16,'N1.3_Project_Listing'!$G$16:$G$829,R$15)</f>
        <v>0</v>
      </c>
      <c r="AE213" s="63">
        <f t="shared" si="308"/>
        <v>0</v>
      </c>
      <c r="AG213" s="158" t="str">
        <f t="shared" si="302"/>
        <v>-</v>
      </c>
      <c r="AH213" s="67">
        <f>SUMIFS('N1.3_Project_Listing'!$R$16:$R$829,'N1.3_Project_Listing'!$B$16:$B$829,$B213,'N1.3_Project_Listing'!$D$16:$D$829,$B204,'N1.3_Project_Listing'!$J$16:$J$829,AH$16,'N1.3_Project_Listing'!$G$16:$G$829,AG$15)</f>
        <v>0</v>
      </c>
      <c r="AI213" s="67">
        <f>SUMIFS('N1.3_Project_Listing'!$R$16:$R$829,'N1.3_Project_Listing'!$B$16:$B$829,$B213,'N1.3_Project_Listing'!$D$16:$D$829,$B204,'N1.3_Project_Listing'!$J$16:$J$829,AI$16,'N1.3_Project_Listing'!$G$16:$G$829,AG$15)</f>
        <v>0</v>
      </c>
      <c r="AJ213" s="67">
        <f>SUMIFS('N1.3_Project_Listing'!$R$16:$R$829,'N1.3_Project_Listing'!$B$16:$B$829,$B213,'N1.3_Project_Listing'!$D$16:$D$829,$B204,'N1.3_Project_Listing'!$J$16:$J$829,AJ$16,'N1.3_Project_Listing'!$G$16:$G$829,AG$15)</f>
        <v>0</v>
      </c>
      <c r="AK213" s="67">
        <f>SUMIFS('N1.3_Project_Listing'!$R$16:$R$829,'N1.3_Project_Listing'!$B$16:$B$829,$B213,'N1.3_Project_Listing'!$D$16:$D$829,$B204,'N1.3_Project_Listing'!$J$16:$J$829,AK$16,'N1.3_Project_Listing'!$G$16:$G$829,AG$15)</f>
        <v>0</v>
      </c>
      <c r="AL213" s="67">
        <f>SUMIFS('N1.3_Project_Listing'!$R$16:$R$829,'N1.3_Project_Listing'!$B$16:$B$829,$B213,'N1.3_Project_Listing'!$D$16:$D$829,$B204,'N1.3_Project_Listing'!$J$16:$J$829,AL$16,'N1.3_Project_Listing'!$G$16:$G$829,AG$15)</f>
        <v>0</v>
      </c>
      <c r="AM213" s="63">
        <f t="shared" si="309"/>
        <v>0</v>
      </c>
      <c r="AN213" s="116" t="s">
        <v>441</v>
      </c>
      <c r="AO213" s="67">
        <f>SUMIFS('N1.3_Project_Listing'!$P$16:$P$829,'N1.3_Project_Listing'!$B$16:$B$829,$B213,'N1.3_Project_Listing'!$D$16:$D$829,$B204,'N1.3_Project_Listing'!$J$16:$J$829,AO$16,'N1.3_Project_Listing'!$G$16:$G$829,AG$15)</f>
        <v>0</v>
      </c>
      <c r="AP213" s="67">
        <f>SUMIFS('N1.3_Project_Listing'!$P$16:$P$829,'N1.3_Project_Listing'!$B$16:$B$829,$B213,'N1.3_Project_Listing'!$D$16:$D$829,$B204,'N1.3_Project_Listing'!$J$16:$J$829,AP$16,'N1.3_Project_Listing'!$G$16:$G$829,AG$15)</f>
        <v>0</v>
      </c>
      <c r="AQ213" s="67">
        <f>SUMIFS('N1.3_Project_Listing'!$P$16:$P$829,'N1.3_Project_Listing'!$B$16:$B$829,$B213,'N1.3_Project_Listing'!$D$16:$D$829,$B204,'N1.3_Project_Listing'!$J$16:$J$829,AQ$16,'N1.3_Project_Listing'!$G$16:$G$829,AG$15)</f>
        <v>0</v>
      </c>
      <c r="AR213" s="67">
        <f>SUMIFS('N1.3_Project_Listing'!$P$16:$P$829,'N1.3_Project_Listing'!$B$16:$B$829,$B213,'N1.3_Project_Listing'!$D$16:$D$829,$B204,'N1.3_Project_Listing'!$J$16:$J$829,AR$16,'N1.3_Project_Listing'!$G$16:$G$829,AG$15)</f>
        <v>0</v>
      </c>
      <c r="AS213" s="67">
        <f>SUMIFS('N1.3_Project_Listing'!$P$16:$P$829,'N1.3_Project_Listing'!$B$16:$B$829,$B213,'N1.3_Project_Listing'!$D$16:$D$829,$B204,'N1.3_Project_Listing'!$J$16:$J$829,AS$16,'N1.3_Project_Listing'!$G$16:$G$829,AG$15)</f>
        <v>0</v>
      </c>
      <c r="AT213" s="63">
        <f t="shared" si="310"/>
        <v>0</v>
      </c>
      <c r="AV213" s="158" t="str">
        <f t="shared" si="303"/>
        <v>-</v>
      </c>
      <c r="AW213" s="67">
        <f>SUMIFS('N1.3_Project_Listing'!$R$16:$R$829,'N1.3_Project_Listing'!$B$16:$B$829,$B213,'N1.3_Project_Listing'!$D$16:$D$829,$B204,'N1.3_Project_Listing'!$J$16:$J$829,AW$16,'N1.3_Project_Listing'!$G$16:$G$829,AV$15)</f>
        <v>0</v>
      </c>
      <c r="AX213" s="67">
        <f>SUMIFS('N1.3_Project_Listing'!$R$16:$R$829,'N1.3_Project_Listing'!$B$16:$B$829,$B213,'N1.3_Project_Listing'!$D$16:$D$829,$B204,'N1.3_Project_Listing'!$J$16:$J$829,AX$16,'N1.3_Project_Listing'!$G$16:$G$829,AV$15)</f>
        <v>0</v>
      </c>
      <c r="AY213" s="67">
        <f>SUMIFS('N1.3_Project_Listing'!$R$16:$R$829,'N1.3_Project_Listing'!$B$16:$B$829,$B213,'N1.3_Project_Listing'!$D$16:$D$829,$B204,'N1.3_Project_Listing'!$J$16:$J$829,AY$16,'N1.3_Project_Listing'!$G$16:$G$829,AV$15)</f>
        <v>0</v>
      </c>
      <c r="AZ213" s="67">
        <f>SUMIFS('N1.3_Project_Listing'!$R$16:$R$829,'N1.3_Project_Listing'!$B$16:$B$829,$B213,'N1.3_Project_Listing'!$D$16:$D$829,$B204,'N1.3_Project_Listing'!$J$16:$J$829,AZ$16,'N1.3_Project_Listing'!$G$16:$G$829,AV$15)</f>
        <v>0</v>
      </c>
      <c r="BA213" s="67">
        <f>SUMIFS('N1.3_Project_Listing'!$R$16:$R$829,'N1.3_Project_Listing'!$B$16:$B$829,$B213,'N1.3_Project_Listing'!$D$16:$D$829,$B204,'N1.3_Project_Listing'!$J$16:$J$829,BA$16,'N1.3_Project_Listing'!$G$16:$G$829,AV$15)</f>
        <v>0</v>
      </c>
      <c r="BB213" s="63">
        <f t="shared" si="311"/>
        <v>0</v>
      </c>
      <c r="BC213" s="116" t="s">
        <v>441</v>
      </c>
      <c r="BD213" s="67">
        <f>SUMIFS('N1.3_Project_Listing'!$P$16:$P$829,'N1.3_Project_Listing'!$B$16:$B$829,$B213,'N1.3_Project_Listing'!$D$16:$D$829,$B204,'N1.3_Project_Listing'!$J$16:$J$829,BD$16,'N1.3_Project_Listing'!$G$16:$G$829,AV$15)</f>
        <v>0</v>
      </c>
      <c r="BE213" s="67">
        <f>SUMIFS('N1.3_Project_Listing'!$P$16:$P$829,'N1.3_Project_Listing'!$B$16:$B$829,$B213,'N1.3_Project_Listing'!$D$16:$D$829,$B204,'N1.3_Project_Listing'!$J$16:$J$829,BE$16,'N1.3_Project_Listing'!$G$16:$G$829,AV$15)</f>
        <v>0</v>
      </c>
      <c r="BF213" s="67">
        <f>SUMIFS('N1.3_Project_Listing'!$P$16:$P$829,'N1.3_Project_Listing'!$B$16:$B$829,$B213,'N1.3_Project_Listing'!$D$16:$D$829,$B204,'N1.3_Project_Listing'!$J$16:$J$829,BF$16,'N1.3_Project_Listing'!$G$16:$G$829,AV$15)</f>
        <v>0</v>
      </c>
      <c r="BG213" s="67">
        <f>SUMIFS('N1.3_Project_Listing'!$P$16:$P$829,'N1.3_Project_Listing'!$B$16:$B$829,$B213,'N1.3_Project_Listing'!$D$16:$D$829,$B204,'N1.3_Project_Listing'!$J$16:$J$829,BG$16,'N1.3_Project_Listing'!$G$16:$G$829,AV$15)</f>
        <v>0</v>
      </c>
      <c r="BH213" s="67">
        <f>SUMIFS('N1.3_Project_Listing'!$P$16:$P$829,'N1.3_Project_Listing'!$B$16:$B$829,$B213,'N1.3_Project_Listing'!$D$16:$D$829,$B204,'N1.3_Project_Listing'!$J$16:$J$829,BH$16,'N1.3_Project_Listing'!$G$16:$G$829,AV$15)</f>
        <v>0</v>
      </c>
      <c r="BI213" s="63">
        <f t="shared" si="312"/>
        <v>0</v>
      </c>
      <c r="BK213" s="158" t="str">
        <f t="shared" si="304"/>
        <v>-</v>
      </c>
      <c r="BL213" s="67">
        <f>SUMIFS('N1.3_Project_Listing'!$R$16:$R$829,'N1.3_Project_Listing'!$B$16:$B$829,$B213,'N1.3_Project_Listing'!$D$16:$D$829,$B204,'N1.3_Project_Listing'!$J$16:$J$829,BL$16,'N1.3_Project_Listing'!$G$16:$G$829,BK$15)</f>
        <v>0</v>
      </c>
      <c r="BM213" s="67">
        <f>SUMIFS('N1.3_Project_Listing'!$R$16:$R$829,'N1.3_Project_Listing'!$B$16:$B$829,$B213,'N1.3_Project_Listing'!$D$16:$D$829,$B204,'N1.3_Project_Listing'!$J$16:$J$829,BM$16,'N1.3_Project_Listing'!$G$16:$G$829,BK$15)</f>
        <v>0</v>
      </c>
      <c r="BN213" s="67">
        <f>SUMIFS('N1.3_Project_Listing'!$R$16:$R$829,'N1.3_Project_Listing'!$B$16:$B$829,$B213,'N1.3_Project_Listing'!$D$16:$D$829,$B204,'N1.3_Project_Listing'!$J$16:$J$829,BN$16,'N1.3_Project_Listing'!$G$16:$G$829,BK$15)</f>
        <v>0</v>
      </c>
      <c r="BO213" s="67">
        <f>SUMIFS('N1.3_Project_Listing'!$R$16:$R$829,'N1.3_Project_Listing'!$B$16:$B$829,$B213,'N1.3_Project_Listing'!$D$16:$D$829,$B204,'N1.3_Project_Listing'!$J$16:$J$829,BO$16,'N1.3_Project_Listing'!$G$16:$G$829,BK$15)</f>
        <v>0</v>
      </c>
      <c r="BP213" s="67">
        <f>SUMIFS('N1.3_Project_Listing'!$R$16:$R$829,'N1.3_Project_Listing'!$B$16:$B$829,$B213,'N1.3_Project_Listing'!$D$16:$D$829,$B204,'N1.3_Project_Listing'!$J$16:$J$829,BP$16,'N1.3_Project_Listing'!$G$16:$G$829,BK$15)</f>
        <v>0</v>
      </c>
      <c r="BQ213" s="63">
        <f t="shared" si="313"/>
        <v>0</v>
      </c>
      <c r="BR213" s="116" t="s">
        <v>441</v>
      </c>
      <c r="BS213" s="67">
        <f>SUMIFS('N1.3_Project_Listing'!$P$16:$P$829,'N1.3_Project_Listing'!$B$16:$B$829,$B213,'N1.3_Project_Listing'!$D$16:$D$829,$B204,'N1.3_Project_Listing'!$J$16:$J$829,BS$16,'N1.3_Project_Listing'!$G$16:$G$829,BK$15)</f>
        <v>0</v>
      </c>
      <c r="BT213" s="67">
        <f>SUMIFS('N1.3_Project_Listing'!$P$16:$P$829,'N1.3_Project_Listing'!$B$16:$B$829,$B213,'N1.3_Project_Listing'!$D$16:$D$829,$B204,'N1.3_Project_Listing'!$J$16:$J$829,BT$16,'N1.3_Project_Listing'!$G$16:$G$829,BK$15)</f>
        <v>0</v>
      </c>
      <c r="BU213" s="67">
        <f>SUMIFS('N1.3_Project_Listing'!$P$16:$P$829,'N1.3_Project_Listing'!$B$16:$B$829,$B213,'N1.3_Project_Listing'!$D$16:$D$829,$B204,'N1.3_Project_Listing'!$J$16:$J$829,BU$16,'N1.3_Project_Listing'!$G$16:$G$829,BK$15)</f>
        <v>0</v>
      </c>
      <c r="BV213" s="67">
        <f>SUMIFS('N1.3_Project_Listing'!$P$16:$P$829,'N1.3_Project_Listing'!$B$16:$B$829,$B213,'N1.3_Project_Listing'!$D$16:$D$829,$B204,'N1.3_Project_Listing'!$J$16:$J$829,BV$16,'N1.3_Project_Listing'!$G$16:$G$829,BK$15)</f>
        <v>0</v>
      </c>
      <c r="BW213" s="67">
        <f>SUMIFS('N1.3_Project_Listing'!$P$16:$P$829,'N1.3_Project_Listing'!$B$16:$B$829,$B213,'N1.3_Project_Listing'!$D$16:$D$829,$B204,'N1.3_Project_Listing'!$J$16:$J$829,BW$16,'N1.3_Project_Listing'!$G$16:$G$829,BK$15)</f>
        <v>0</v>
      </c>
      <c r="BX213" s="63">
        <f t="shared" si="314"/>
        <v>0</v>
      </c>
    </row>
    <row r="214" spans="2:76" hidden="1">
      <c r="B214" s="132" t="str">
        <f t="shared" si="290"/>
        <v>No entry required</v>
      </c>
      <c r="C214" s="158" t="str">
        <f t="shared" si="290"/>
        <v>-</v>
      </c>
      <c r="D214" s="63">
        <f t="shared" si="291"/>
        <v>0</v>
      </c>
      <c r="E214" s="63">
        <f t="shared" si="292"/>
        <v>0</v>
      </c>
      <c r="F214" s="63">
        <f t="shared" si="293"/>
        <v>0</v>
      </c>
      <c r="G214" s="63">
        <f t="shared" si="294"/>
        <v>0</v>
      </c>
      <c r="H214" s="63">
        <f t="shared" si="295"/>
        <v>0</v>
      </c>
      <c r="I214" s="63">
        <f t="shared" si="305"/>
        <v>0</v>
      </c>
      <c r="J214" s="116" t="s">
        <v>441</v>
      </c>
      <c r="K214" s="63">
        <f t="shared" si="296"/>
        <v>0</v>
      </c>
      <c r="L214" s="63">
        <f t="shared" si="297"/>
        <v>0</v>
      </c>
      <c r="M214" s="63">
        <f t="shared" si="298"/>
        <v>0</v>
      </c>
      <c r="N214" s="63">
        <f t="shared" si="299"/>
        <v>0</v>
      </c>
      <c r="O214" s="63">
        <f t="shared" si="300"/>
        <v>0</v>
      </c>
      <c r="P214" s="63">
        <f t="shared" si="306"/>
        <v>0</v>
      </c>
      <c r="R214" s="158" t="str">
        <f t="shared" si="301"/>
        <v>-</v>
      </c>
      <c r="S214" s="67">
        <f>SUMIFS('N1.3_Project_Listing'!$R$16:$R$829,'N1.3_Project_Listing'!$B$16:$B$829,$B214,'N1.3_Project_Listing'!$D$16:$D$829,$B204,'N1.3_Project_Listing'!$J$16:$J$829,S$16,'N1.3_Project_Listing'!$G$16:$G$829,R$15)</f>
        <v>0</v>
      </c>
      <c r="T214" s="67">
        <f>SUMIFS('N1.3_Project_Listing'!$R$16:$R$829,'N1.3_Project_Listing'!$B$16:$B$829,$B214,'N1.3_Project_Listing'!$D$16:$D$829,$B204,'N1.3_Project_Listing'!$J$16:$J$829,T$16,'N1.3_Project_Listing'!$G$16:$G$829,R$15)</f>
        <v>0</v>
      </c>
      <c r="U214" s="67">
        <f>SUMIFS('N1.3_Project_Listing'!$R$16:$R$829,'N1.3_Project_Listing'!$B$16:$B$829,$B214,'N1.3_Project_Listing'!$D$16:$D$829,$B204,'N1.3_Project_Listing'!$J$16:$J$829,U$16,'N1.3_Project_Listing'!$G$16:$G$829,R$15)</f>
        <v>0</v>
      </c>
      <c r="V214" s="67">
        <f>SUMIFS('N1.3_Project_Listing'!$R$16:$R$829,'N1.3_Project_Listing'!$B$16:$B$829,$B214,'N1.3_Project_Listing'!$D$16:$D$829,$B204,'N1.3_Project_Listing'!$J$16:$J$829,V$16,'N1.3_Project_Listing'!$G$16:$G$829,R$15)</f>
        <v>0</v>
      </c>
      <c r="W214" s="67">
        <f>SUMIFS('N1.3_Project_Listing'!$R$16:$R$829,'N1.3_Project_Listing'!$B$16:$B$829,$B214,'N1.3_Project_Listing'!$D$16:$D$829,$B204,'N1.3_Project_Listing'!$J$16:$J$829,W$16,'N1.3_Project_Listing'!$G$16:$G$829,R$15)</f>
        <v>0</v>
      </c>
      <c r="X214" s="63">
        <f t="shared" si="307"/>
        <v>0</v>
      </c>
      <c r="Y214" s="116" t="s">
        <v>441</v>
      </c>
      <c r="Z214" s="67">
        <f>SUMIFS('N1.3_Project_Listing'!$P$16:$P$829,'N1.3_Project_Listing'!$B$16:$B$829,$B214,'N1.3_Project_Listing'!$D$16:$D$829,$B204,'N1.3_Project_Listing'!$J$16:$J$829,Z$16,'N1.3_Project_Listing'!$G$16:$G$829,R$15)</f>
        <v>0</v>
      </c>
      <c r="AA214" s="67">
        <f>SUMIFS('N1.3_Project_Listing'!$P$16:$P$829,'N1.3_Project_Listing'!$B$16:$B$829,$B214,'N1.3_Project_Listing'!$D$16:$D$829,$B204,'N1.3_Project_Listing'!$J$16:$J$829,AA$16,'N1.3_Project_Listing'!$G$16:$G$829,R$15)</f>
        <v>0</v>
      </c>
      <c r="AB214" s="67">
        <f>SUMIFS('N1.3_Project_Listing'!$P$16:$P$829,'N1.3_Project_Listing'!$B$16:$B$829,$B214,'N1.3_Project_Listing'!$D$16:$D$829,$B204,'N1.3_Project_Listing'!$J$16:$J$829,AB$16,'N1.3_Project_Listing'!$G$16:$G$829,R$15)</f>
        <v>0</v>
      </c>
      <c r="AC214" s="67">
        <f>SUMIFS('N1.3_Project_Listing'!$P$16:$P$829,'N1.3_Project_Listing'!$B$16:$B$829,$B214,'N1.3_Project_Listing'!$D$16:$D$829,$B204,'N1.3_Project_Listing'!$J$16:$J$829,AC$16,'N1.3_Project_Listing'!$G$16:$G$829,R$15)</f>
        <v>0</v>
      </c>
      <c r="AD214" s="67">
        <f>SUMIFS('N1.3_Project_Listing'!$P$16:$P$829,'N1.3_Project_Listing'!$B$16:$B$829,$B214,'N1.3_Project_Listing'!$D$16:$D$829,$B204,'N1.3_Project_Listing'!$J$16:$J$829,AD$16,'N1.3_Project_Listing'!$G$16:$G$829,R$15)</f>
        <v>0</v>
      </c>
      <c r="AE214" s="63">
        <f t="shared" si="308"/>
        <v>0</v>
      </c>
      <c r="AG214" s="158" t="str">
        <f t="shared" si="302"/>
        <v>-</v>
      </c>
      <c r="AH214" s="67">
        <f>SUMIFS('N1.3_Project_Listing'!$R$16:$R$829,'N1.3_Project_Listing'!$B$16:$B$829,$B214,'N1.3_Project_Listing'!$D$16:$D$829,$B204,'N1.3_Project_Listing'!$J$16:$J$829,AH$16,'N1.3_Project_Listing'!$G$16:$G$829,AG$15)</f>
        <v>0</v>
      </c>
      <c r="AI214" s="67">
        <f>SUMIFS('N1.3_Project_Listing'!$R$16:$R$829,'N1.3_Project_Listing'!$B$16:$B$829,$B214,'N1.3_Project_Listing'!$D$16:$D$829,$B204,'N1.3_Project_Listing'!$J$16:$J$829,AI$16,'N1.3_Project_Listing'!$G$16:$G$829,AG$15)</f>
        <v>0</v>
      </c>
      <c r="AJ214" s="67">
        <f>SUMIFS('N1.3_Project_Listing'!$R$16:$R$829,'N1.3_Project_Listing'!$B$16:$B$829,$B214,'N1.3_Project_Listing'!$D$16:$D$829,$B204,'N1.3_Project_Listing'!$J$16:$J$829,AJ$16,'N1.3_Project_Listing'!$G$16:$G$829,AG$15)</f>
        <v>0</v>
      </c>
      <c r="AK214" s="67">
        <f>SUMIFS('N1.3_Project_Listing'!$R$16:$R$829,'N1.3_Project_Listing'!$B$16:$B$829,$B214,'N1.3_Project_Listing'!$D$16:$D$829,$B204,'N1.3_Project_Listing'!$J$16:$J$829,AK$16,'N1.3_Project_Listing'!$G$16:$G$829,AG$15)</f>
        <v>0</v>
      </c>
      <c r="AL214" s="67">
        <f>SUMIFS('N1.3_Project_Listing'!$R$16:$R$829,'N1.3_Project_Listing'!$B$16:$B$829,$B214,'N1.3_Project_Listing'!$D$16:$D$829,$B204,'N1.3_Project_Listing'!$J$16:$J$829,AL$16,'N1.3_Project_Listing'!$G$16:$G$829,AG$15)</f>
        <v>0</v>
      </c>
      <c r="AM214" s="63">
        <f t="shared" si="309"/>
        <v>0</v>
      </c>
      <c r="AN214" s="116" t="s">
        <v>441</v>
      </c>
      <c r="AO214" s="67">
        <f>SUMIFS('N1.3_Project_Listing'!$P$16:$P$829,'N1.3_Project_Listing'!$B$16:$B$829,$B214,'N1.3_Project_Listing'!$D$16:$D$829,$B204,'N1.3_Project_Listing'!$J$16:$J$829,AO$16,'N1.3_Project_Listing'!$G$16:$G$829,AG$15)</f>
        <v>0</v>
      </c>
      <c r="AP214" s="67">
        <f>SUMIFS('N1.3_Project_Listing'!$P$16:$P$829,'N1.3_Project_Listing'!$B$16:$B$829,$B214,'N1.3_Project_Listing'!$D$16:$D$829,$B204,'N1.3_Project_Listing'!$J$16:$J$829,AP$16,'N1.3_Project_Listing'!$G$16:$G$829,AG$15)</f>
        <v>0</v>
      </c>
      <c r="AQ214" s="67">
        <f>SUMIFS('N1.3_Project_Listing'!$P$16:$P$829,'N1.3_Project_Listing'!$B$16:$B$829,$B214,'N1.3_Project_Listing'!$D$16:$D$829,$B204,'N1.3_Project_Listing'!$J$16:$J$829,AQ$16,'N1.3_Project_Listing'!$G$16:$G$829,AG$15)</f>
        <v>0</v>
      </c>
      <c r="AR214" s="67">
        <f>SUMIFS('N1.3_Project_Listing'!$P$16:$P$829,'N1.3_Project_Listing'!$B$16:$B$829,$B214,'N1.3_Project_Listing'!$D$16:$D$829,$B204,'N1.3_Project_Listing'!$J$16:$J$829,AR$16,'N1.3_Project_Listing'!$G$16:$G$829,AG$15)</f>
        <v>0</v>
      </c>
      <c r="AS214" s="67">
        <f>SUMIFS('N1.3_Project_Listing'!$P$16:$P$829,'N1.3_Project_Listing'!$B$16:$B$829,$B214,'N1.3_Project_Listing'!$D$16:$D$829,$B204,'N1.3_Project_Listing'!$J$16:$J$829,AS$16,'N1.3_Project_Listing'!$G$16:$G$829,AG$15)</f>
        <v>0</v>
      </c>
      <c r="AT214" s="63">
        <f t="shared" si="310"/>
        <v>0</v>
      </c>
      <c r="AV214" s="158" t="str">
        <f t="shared" si="303"/>
        <v>-</v>
      </c>
      <c r="AW214" s="67">
        <f>SUMIFS('N1.3_Project_Listing'!$R$16:$R$829,'N1.3_Project_Listing'!$B$16:$B$829,$B214,'N1.3_Project_Listing'!$D$16:$D$829,$B204,'N1.3_Project_Listing'!$J$16:$J$829,AW$16,'N1.3_Project_Listing'!$G$16:$G$829,AV$15)</f>
        <v>0</v>
      </c>
      <c r="AX214" s="67">
        <f>SUMIFS('N1.3_Project_Listing'!$R$16:$R$829,'N1.3_Project_Listing'!$B$16:$B$829,$B214,'N1.3_Project_Listing'!$D$16:$D$829,$B204,'N1.3_Project_Listing'!$J$16:$J$829,AX$16,'N1.3_Project_Listing'!$G$16:$G$829,AV$15)</f>
        <v>0</v>
      </c>
      <c r="AY214" s="67">
        <f>SUMIFS('N1.3_Project_Listing'!$R$16:$R$829,'N1.3_Project_Listing'!$B$16:$B$829,$B214,'N1.3_Project_Listing'!$D$16:$D$829,$B204,'N1.3_Project_Listing'!$J$16:$J$829,AY$16,'N1.3_Project_Listing'!$G$16:$G$829,AV$15)</f>
        <v>0</v>
      </c>
      <c r="AZ214" s="67">
        <f>SUMIFS('N1.3_Project_Listing'!$R$16:$R$829,'N1.3_Project_Listing'!$B$16:$B$829,$B214,'N1.3_Project_Listing'!$D$16:$D$829,$B204,'N1.3_Project_Listing'!$J$16:$J$829,AZ$16,'N1.3_Project_Listing'!$G$16:$G$829,AV$15)</f>
        <v>0</v>
      </c>
      <c r="BA214" s="67">
        <f>SUMIFS('N1.3_Project_Listing'!$R$16:$R$829,'N1.3_Project_Listing'!$B$16:$B$829,$B214,'N1.3_Project_Listing'!$D$16:$D$829,$B204,'N1.3_Project_Listing'!$J$16:$J$829,BA$16,'N1.3_Project_Listing'!$G$16:$G$829,AV$15)</f>
        <v>0</v>
      </c>
      <c r="BB214" s="63">
        <f t="shared" si="311"/>
        <v>0</v>
      </c>
      <c r="BC214" s="116" t="s">
        <v>441</v>
      </c>
      <c r="BD214" s="67">
        <f>SUMIFS('N1.3_Project_Listing'!$P$16:$P$829,'N1.3_Project_Listing'!$B$16:$B$829,$B214,'N1.3_Project_Listing'!$D$16:$D$829,$B204,'N1.3_Project_Listing'!$J$16:$J$829,BD$16,'N1.3_Project_Listing'!$G$16:$G$829,AV$15)</f>
        <v>0</v>
      </c>
      <c r="BE214" s="67">
        <f>SUMIFS('N1.3_Project_Listing'!$P$16:$P$829,'N1.3_Project_Listing'!$B$16:$B$829,$B214,'N1.3_Project_Listing'!$D$16:$D$829,$B204,'N1.3_Project_Listing'!$J$16:$J$829,BE$16,'N1.3_Project_Listing'!$G$16:$G$829,AV$15)</f>
        <v>0</v>
      </c>
      <c r="BF214" s="67">
        <f>SUMIFS('N1.3_Project_Listing'!$P$16:$P$829,'N1.3_Project_Listing'!$B$16:$B$829,$B214,'N1.3_Project_Listing'!$D$16:$D$829,$B204,'N1.3_Project_Listing'!$J$16:$J$829,BF$16,'N1.3_Project_Listing'!$G$16:$G$829,AV$15)</f>
        <v>0</v>
      </c>
      <c r="BG214" s="67">
        <f>SUMIFS('N1.3_Project_Listing'!$P$16:$P$829,'N1.3_Project_Listing'!$B$16:$B$829,$B214,'N1.3_Project_Listing'!$D$16:$D$829,$B204,'N1.3_Project_Listing'!$J$16:$J$829,BG$16,'N1.3_Project_Listing'!$G$16:$G$829,AV$15)</f>
        <v>0</v>
      </c>
      <c r="BH214" s="67">
        <f>SUMIFS('N1.3_Project_Listing'!$P$16:$P$829,'N1.3_Project_Listing'!$B$16:$B$829,$B214,'N1.3_Project_Listing'!$D$16:$D$829,$B204,'N1.3_Project_Listing'!$J$16:$J$829,BH$16,'N1.3_Project_Listing'!$G$16:$G$829,AV$15)</f>
        <v>0</v>
      </c>
      <c r="BI214" s="63">
        <f t="shared" si="312"/>
        <v>0</v>
      </c>
      <c r="BK214" s="158" t="str">
        <f t="shared" si="304"/>
        <v>-</v>
      </c>
      <c r="BL214" s="67">
        <f>SUMIFS('N1.3_Project_Listing'!$R$16:$R$829,'N1.3_Project_Listing'!$B$16:$B$829,$B214,'N1.3_Project_Listing'!$D$16:$D$829,$B204,'N1.3_Project_Listing'!$J$16:$J$829,BL$16,'N1.3_Project_Listing'!$G$16:$G$829,BK$15)</f>
        <v>0</v>
      </c>
      <c r="BM214" s="67">
        <f>SUMIFS('N1.3_Project_Listing'!$R$16:$R$829,'N1.3_Project_Listing'!$B$16:$B$829,$B214,'N1.3_Project_Listing'!$D$16:$D$829,$B204,'N1.3_Project_Listing'!$J$16:$J$829,BM$16,'N1.3_Project_Listing'!$G$16:$G$829,BK$15)</f>
        <v>0</v>
      </c>
      <c r="BN214" s="67">
        <f>SUMIFS('N1.3_Project_Listing'!$R$16:$R$829,'N1.3_Project_Listing'!$B$16:$B$829,$B214,'N1.3_Project_Listing'!$D$16:$D$829,$B204,'N1.3_Project_Listing'!$J$16:$J$829,BN$16,'N1.3_Project_Listing'!$G$16:$G$829,BK$15)</f>
        <v>0</v>
      </c>
      <c r="BO214" s="67">
        <f>SUMIFS('N1.3_Project_Listing'!$R$16:$R$829,'N1.3_Project_Listing'!$B$16:$B$829,$B214,'N1.3_Project_Listing'!$D$16:$D$829,$B204,'N1.3_Project_Listing'!$J$16:$J$829,BO$16,'N1.3_Project_Listing'!$G$16:$G$829,BK$15)</f>
        <v>0</v>
      </c>
      <c r="BP214" s="67">
        <f>SUMIFS('N1.3_Project_Listing'!$R$16:$R$829,'N1.3_Project_Listing'!$B$16:$B$829,$B214,'N1.3_Project_Listing'!$D$16:$D$829,$B204,'N1.3_Project_Listing'!$J$16:$J$829,BP$16,'N1.3_Project_Listing'!$G$16:$G$829,BK$15)</f>
        <v>0</v>
      </c>
      <c r="BQ214" s="63">
        <f t="shared" si="313"/>
        <v>0</v>
      </c>
      <c r="BR214" s="116" t="s">
        <v>441</v>
      </c>
      <c r="BS214" s="67">
        <f>SUMIFS('N1.3_Project_Listing'!$P$16:$P$829,'N1.3_Project_Listing'!$B$16:$B$829,$B214,'N1.3_Project_Listing'!$D$16:$D$829,$B204,'N1.3_Project_Listing'!$J$16:$J$829,BS$16,'N1.3_Project_Listing'!$G$16:$G$829,BK$15)</f>
        <v>0</v>
      </c>
      <c r="BT214" s="67">
        <f>SUMIFS('N1.3_Project_Listing'!$P$16:$P$829,'N1.3_Project_Listing'!$B$16:$B$829,$B214,'N1.3_Project_Listing'!$D$16:$D$829,$B204,'N1.3_Project_Listing'!$J$16:$J$829,BT$16,'N1.3_Project_Listing'!$G$16:$G$829,BK$15)</f>
        <v>0</v>
      </c>
      <c r="BU214" s="67">
        <f>SUMIFS('N1.3_Project_Listing'!$P$16:$P$829,'N1.3_Project_Listing'!$B$16:$B$829,$B214,'N1.3_Project_Listing'!$D$16:$D$829,$B204,'N1.3_Project_Listing'!$J$16:$J$829,BU$16,'N1.3_Project_Listing'!$G$16:$G$829,BK$15)</f>
        <v>0</v>
      </c>
      <c r="BV214" s="67">
        <f>SUMIFS('N1.3_Project_Listing'!$P$16:$P$829,'N1.3_Project_Listing'!$B$16:$B$829,$B214,'N1.3_Project_Listing'!$D$16:$D$829,$B204,'N1.3_Project_Listing'!$J$16:$J$829,BV$16,'N1.3_Project_Listing'!$G$16:$G$829,BK$15)</f>
        <v>0</v>
      </c>
      <c r="BW214" s="67">
        <f>SUMIFS('N1.3_Project_Listing'!$P$16:$P$829,'N1.3_Project_Listing'!$B$16:$B$829,$B214,'N1.3_Project_Listing'!$D$16:$D$829,$B204,'N1.3_Project_Listing'!$J$16:$J$829,BW$16,'N1.3_Project_Listing'!$G$16:$G$829,BK$15)</f>
        <v>0</v>
      </c>
      <c r="BX214" s="63">
        <f t="shared" si="314"/>
        <v>0</v>
      </c>
    </row>
    <row r="215" spans="2:76" hidden="1">
      <c r="B215" s="132" t="str">
        <f t="shared" si="290"/>
        <v>No entry required</v>
      </c>
      <c r="C215" s="158" t="str">
        <f t="shared" si="290"/>
        <v>-</v>
      </c>
      <c r="D215" s="63">
        <f t="shared" si="291"/>
        <v>0</v>
      </c>
      <c r="E215" s="63">
        <f t="shared" si="292"/>
        <v>0</v>
      </c>
      <c r="F215" s="63">
        <f t="shared" si="293"/>
        <v>0</v>
      </c>
      <c r="G215" s="63">
        <f t="shared" si="294"/>
        <v>0</v>
      </c>
      <c r="H215" s="63">
        <f t="shared" si="295"/>
        <v>0</v>
      </c>
      <c r="I215" s="63">
        <f t="shared" si="305"/>
        <v>0</v>
      </c>
      <c r="J215" s="116" t="s">
        <v>441</v>
      </c>
      <c r="K215" s="63">
        <f t="shared" si="296"/>
        <v>0</v>
      </c>
      <c r="L215" s="63">
        <f t="shared" si="297"/>
        <v>0</v>
      </c>
      <c r="M215" s="63">
        <f t="shared" si="298"/>
        <v>0</v>
      </c>
      <c r="N215" s="63">
        <f t="shared" si="299"/>
        <v>0</v>
      </c>
      <c r="O215" s="63">
        <f t="shared" si="300"/>
        <v>0</v>
      </c>
      <c r="P215" s="63">
        <f t="shared" si="306"/>
        <v>0</v>
      </c>
      <c r="R215" s="158" t="str">
        <f t="shared" si="301"/>
        <v>-</v>
      </c>
      <c r="S215" s="67">
        <f>SUMIFS('N1.3_Project_Listing'!$R$16:$R$829,'N1.3_Project_Listing'!$B$16:$B$829,$B215,'N1.3_Project_Listing'!$D$16:$D$829,$B204,'N1.3_Project_Listing'!$J$16:$J$829,S$16,'N1.3_Project_Listing'!$G$16:$G$829,R$15)</f>
        <v>0</v>
      </c>
      <c r="T215" s="67">
        <f>SUMIFS('N1.3_Project_Listing'!$R$16:$R$829,'N1.3_Project_Listing'!$B$16:$B$829,$B215,'N1.3_Project_Listing'!$D$16:$D$829,$B204,'N1.3_Project_Listing'!$J$16:$J$829,T$16,'N1.3_Project_Listing'!$G$16:$G$829,R$15)</f>
        <v>0</v>
      </c>
      <c r="U215" s="67">
        <f>SUMIFS('N1.3_Project_Listing'!$R$16:$R$829,'N1.3_Project_Listing'!$B$16:$B$829,$B215,'N1.3_Project_Listing'!$D$16:$D$829,$B204,'N1.3_Project_Listing'!$J$16:$J$829,U$16,'N1.3_Project_Listing'!$G$16:$G$829,R$15)</f>
        <v>0</v>
      </c>
      <c r="V215" s="67">
        <f>SUMIFS('N1.3_Project_Listing'!$R$16:$R$829,'N1.3_Project_Listing'!$B$16:$B$829,$B215,'N1.3_Project_Listing'!$D$16:$D$829,$B204,'N1.3_Project_Listing'!$J$16:$J$829,V$16,'N1.3_Project_Listing'!$G$16:$G$829,R$15)</f>
        <v>0</v>
      </c>
      <c r="W215" s="67">
        <f>SUMIFS('N1.3_Project_Listing'!$R$16:$R$829,'N1.3_Project_Listing'!$B$16:$B$829,$B215,'N1.3_Project_Listing'!$D$16:$D$829,$B204,'N1.3_Project_Listing'!$J$16:$J$829,W$16,'N1.3_Project_Listing'!$G$16:$G$829,R$15)</f>
        <v>0</v>
      </c>
      <c r="X215" s="63">
        <f t="shared" si="307"/>
        <v>0</v>
      </c>
      <c r="Y215" s="116" t="s">
        <v>441</v>
      </c>
      <c r="Z215" s="67">
        <f>SUMIFS('N1.3_Project_Listing'!$P$16:$P$829,'N1.3_Project_Listing'!$B$16:$B$829,$B215,'N1.3_Project_Listing'!$D$16:$D$829,$B204,'N1.3_Project_Listing'!$J$16:$J$829,Z$16,'N1.3_Project_Listing'!$G$16:$G$829,R$15)</f>
        <v>0</v>
      </c>
      <c r="AA215" s="67">
        <f>SUMIFS('N1.3_Project_Listing'!$P$16:$P$829,'N1.3_Project_Listing'!$B$16:$B$829,$B215,'N1.3_Project_Listing'!$D$16:$D$829,$B204,'N1.3_Project_Listing'!$J$16:$J$829,AA$16,'N1.3_Project_Listing'!$G$16:$G$829,R$15)</f>
        <v>0</v>
      </c>
      <c r="AB215" s="67">
        <f>SUMIFS('N1.3_Project_Listing'!$P$16:$P$829,'N1.3_Project_Listing'!$B$16:$B$829,$B215,'N1.3_Project_Listing'!$D$16:$D$829,$B204,'N1.3_Project_Listing'!$J$16:$J$829,AB$16,'N1.3_Project_Listing'!$G$16:$G$829,R$15)</f>
        <v>0</v>
      </c>
      <c r="AC215" s="67">
        <f>SUMIFS('N1.3_Project_Listing'!$P$16:$P$829,'N1.3_Project_Listing'!$B$16:$B$829,$B215,'N1.3_Project_Listing'!$D$16:$D$829,$B204,'N1.3_Project_Listing'!$J$16:$J$829,AC$16,'N1.3_Project_Listing'!$G$16:$G$829,R$15)</f>
        <v>0</v>
      </c>
      <c r="AD215" s="67">
        <f>SUMIFS('N1.3_Project_Listing'!$P$16:$P$829,'N1.3_Project_Listing'!$B$16:$B$829,$B215,'N1.3_Project_Listing'!$D$16:$D$829,$B204,'N1.3_Project_Listing'!$J$16:$J$829,AD$16,'N1.3_Project_Listing'!$G$16:$G$829,R$15)</f>
        <v>0</v>
      </c>
      <c r="AE215" s="63">
        <f t="shared" si="308"/>
        <v>0</v>
      </c>
      <c r="AG215" s="158" t="str">
        <f t="shared" si="302"/>
        <v>-</v>
      </c>
      <c r="AH215" s="67">
        <f>SUMIFS('N1.3_Project_Listing'!$R$16:$R$829,'N1.3_Project_Listing'!$B$16:$B$829,$B215,'N1.3_Project_Listing'!$D$16:$D$829,$B204,'N1.3_Project_Listing'!$J$16:$J$829,AH$16,'N1.3_Project_Listing'!$G$16:$G$829,AG$15)</f>
        <v>0</v>
      </c>
      <c r="AI215" s="67">
        <f>SUMIFS('N1.3_Project_Listing'!$R$16:$R$829,'N1.3_Project_Listing'!$B$16:$B$829,$B215,'N1.3_Project_Listing'!$D$16:$D$829,$B204,'N1.3_Project_Listing'!$J$16:$J$829,AI$16,'N1.3_Project_Listing'!$G$16:$G$829,AG$15)</f>
        <v>0</v>
      </c>
      <c r="AJ215" s="67">
        <f>SUMIFS('N1.3_Project_Listing'!$R$16:$R$829,'N1.3_Project_Listing'!$B$16:$B$829,$B215,'N1.3_Project_Listing'!$D$16:$D$829,$B204,'N1.3_Project_Listing'!$J$16:$J$829,AJ$16,'N1.3_Project_Listing'!$G$16:$G$829,AG$15)</f>
        <v>0</v>
      </c>
      <c r="AK215" s="67">
        <f>SUMIFS('N1.3_Project_Listing'!$R$16:$R$829,'N1.3_Project_Listing'!$B$16:$B$829,$B215,'N1.3_Project_Listing'!$D$16:$D$829,$B204,'N1.3_Project_Listing'!$J$16:$J$829,AK$16,'N1.3_Project_Listing'!$G$16:$G$829,AG$15)</f>
        <v>0</v>
      </c>
      <c r="AL215" s="67">
        <f>SUMIFS('N1.3_Project_Listing'!$R$16:$R$829,'N1.3_Project_Listing'!$B$16:$B$829,$B215,'N1.3_Project_Listing'!$D$16:$D$829,$B204,'N1.3_Project_Listing'!$J$16:$J$829,AL$16,'N1.3_Project_Listing'!$G$16:$G$829,AG$15)</f>
        <v>0</v>
      </c>
      <c r="AM215" s="63">
        <f t="shared" si="309"/>
        <v>0</v>
      </c>
      <c r="AN215" s="116" t="s">
        <v>441</v>
      </c>
      <c r="AO215" s="67">
        <f>SUMIFS('N1.3_Project_Listing'!$P$16:$P$829,'N1.3_Project_Listing'!$B$16:$B$829,$B215,'N1.3_Project_Listing'!$D$16:$D$829,$B204,'N1.3_Project_Listing'!$J$16:$J$829,AO$16,'N1.3_Project_Listing'!$G$16:$G$829,AG$15)</f>
        <v>0</v>
      </c>
      <c r="AP215" s="67">
        <f>SUMIFS('N1.3_Project_Listing'!$P$16:$P$829,'N1.3_Project_Listing'!$B$16:$B$829,$B215,'N1.3_Project_Listing'!$D$16:$D$829,$B204,'N1.3_Project_Listing'!$J$16:$J$829,AP$16,'N1.3_Project_Listing'!$G$16:$G$829,AG$15)</f>
        <v>0</v>
      </c>
      <c r="AQ215" s="67">
        <f>SUMIFS('N1.3_Project_Listing'!$P$16:$P$829,'N1.3_Project_Listing'!$B$16:$B$829,$B215,'N1.3_Project_Listing'!$D$16:$D$829,$B204,'N1.3_Project_Listing'!$J$16:$J$829,AQ$16,'N1.3_Project_Listing'!$G$16:$G$829,AG$15)</f>
        <v>0</v>
      </c>
      <c r="AR215" s="67">
        <f>SUMIFS('N1.3_Project_Listing'!$P$16:$P$829,'N1.3_Project_Listing'!$B$16:$B$829,$B215,'N1.3_Project_Listing'!$D$16:$D$829,$B204,'N1.3_Project_Listing'!$J$16:$J$829,AR$16,'N1.3_Project_Listing'!$G$16:$G$829,AG$15)</f>
        <v>0</v>
      </c>
      <c r="AS215" s="67">
        <f>SUMIFS('N1.3_Project_Listing'!$P$16:$P$829,'N1.3_Project_Listing'!$B$16:$B$829,$B215,'N1.3_Project_Listing'!$D$16:$D$829,$B204,'N1.3_Project_Listing'!$J$16:$J$829,AS$16,'N1.3_Project_Listing'!$G$16:$G$829,AG$15)</f>
        <v>0</v>
      </c>
      <c r="AT215" s="63">
        <f t="shared" si="310"/>
        <v>0</v>
      </c>
      <c r="AV215" s="158" t="str">
        <f t="shared" si="303"/>
        <v>-</v>
      </c>
      <c r="AW215" s="67">
        <f>SUMIFS('N1.3_Project_Listing'!$R$16:$R$829,'N1.3_Project_Listing'!$B$16:$B$829,$B215,'N1.3_Project_Listing'!$D$16:$D$829,$B204,'N1.3_Project_Listing'!$J$16:$J$829,AW$16,'N1.3_Project_Listing'!$G$16:$G$829,AV$15)</f>
        <v>0</v>
      </c>
      <c r="AX215" s="67">
        <f>SUMIFS('N1.3_Project_Listing'!$R$16:$R$829,'N1.3_Project_Listing'!$B$16:$B$829,$B215,'N1.3_Project_Listing'!$D$16:$D$829,$B204,'N1.3_Project_Listing'!$J$16:$J$829,AX$16,'N1.3_Project_Listing'!$G$16:$G$829,AV$15)</f>
        <v>0</v>
      </c>
      <c r="AY215" s="67">
        <f>SUMIFS('N1.3_Project_Listing'!$R$16:$R$829,'N1.3_Project_Listing'!$B$16:$B$829,$B215,'N1.3_Project_Listing'!$D$16:$D$829,$B204,'N1.3_Project_Listing'!$J$16:$J$829,AY$16,'N1.3_Project_Listing'!$G$16:$G$829,AV$15)</f>
        <v>0</v>
      </c>
      <c r="AZ215" s="67">
        <f>SUMIFS('N1.3_Project_Listing'!$R$16:$R$829,'N1.3_Project_Listing'!$B$16:$B$829,$B215,'N1.3_Project_Listing'!$D$16:$D$829,$B204,'N1.3_Project_Listing'!$J$16:$J$829,AZ$16,'N1.3_Project_Listing'!$G$16:$G$829,AV$15)</f>
        <v>0</v>
      </c>
      <c r="BA215" s="67">
        <f>SUMIFS('N1.3_Project_Listing'!$R$16:$R$829,'N1.3_Project_Listing'!$B$16:$B$829,$B215,'N1.3_Project_Listing'!$D$16:$D$829,$B204,'N1.3_Project_Listing'!$J$16:$J$829,BA$16,'N1.3_Project_Listing'!$G$16:$G$829,AV$15)</f>
        <v>0</v>
      </c>
      <c r="BB215" s="63">
        <f t="shared" si="311"/>
        <v>0</v>
      </c>
      <c r="BC215" s="116" t="s">
        <v>441</v>
      </c>
      <c r="BD215" s="67">
        <f>SUMIFS('N1.3_Project_Listing'!$P$16:$P$829,'N1.3_Project_Listing'!$B$16:$B$829,$B215,'N1.3_Project_Listing'!$D$16:$D$829,$B204,'N1.3_Project_Listing'!$J$16:$J$829,BD$16,'N1.3_Project_Listing'!$G$16:$G$829,AV$15)</f>
        <v>0</v>
      </c>
      <c r="BE215" s="67">
        <f>SUMIFS('N1.3_Project_Listing'!$P$16:$P$829,'N1.3_Project_Listing'!$B$16:$B$829,$B215,'N1.3_Project_Listing'!$D$16:$D$829,$B204,'N1.3_Project_Listing'!$J$16:$J$829,BE$16,'N1.3_Project_Listing'!$G$16:$G$829,AV$15)</f>
        <v>0</v>
      </c>
      <c r="BF215" s="67">
        <f>SUMIFS('N1.3_Project_Listing'!$P$16:$P$829,'N1.3_Project_Listing'!$B$16:$B$829,$B215,'N1.3_Project_Listing'!$D$16:$D$829,$B204,'N1.3_Project_Listing'!$J$16:$J$829,BF$16,'N1.3_Project_Listing'!$G$16:$G$829,AV$15)</f>
        <v>0</v>
      </c>
      <c r="BG215" s="67">
        <f>SUMIFS('N1.3_Project_Listing'!$P$16:$P$829,'N1.3_Project_Listing'!$B$16:$B$829,$B215,'N1.3_Project_Listing'!$D$16:$D$829,$B204,'N1.3_Project_Listing'!$J$16:$J$829,BG$16,'N1.3_Project_Listing'!$G$16:$G$829,AV$15)</f>
        <v>0</v>
      </c>
      <c r="BH215" s="67">
        <f>SUMIFS('N1.3_Project_Listing'!$P$16:$P$829,'N1.3_Project_Listing'!$B$16:$B$829,$B215,'N1.3_Project_Listing'!$D$16:$D$829,$B204,'N1.3_Project_Listing'!$J$16:$J$829,BH$16,'N1.3_Project_Listing'!$G$16:$G$829,AV$15)</f>
        <v>0</v>
      </c>
      <c r="BI215" s="63">
        <f t="shared" si="312"/>
        <v>0</v>
      </c>
      <c r="BK215" s="158" t="str">
        <f t="shared" si="304"/>
        <v>-</v>
      </c>
      <c r="BL215" s="67">
        <f>SUMIFS('N1.3_Project_Listing'!$R$16:$R$829,'N1.3_Project_Listing'!$B$16:$B$829,$B215,'N1.3_Project_Listing'!$D$16:$D$829,$B204,'N1.3_Project_Listing'!$J$16:$J$829,BL$16,'N1.3_Project_Listing'!$G$16:$G$829,BK$15)</f>
        <v>0</v>
      </c>
      <c r="BM215" s="67">
        <f>SUMIFS('N1.3_Project_Listing'!$R$16:$R$829,'N1.3_Project_Listing'!$B$16:$B$829,$B215,'N1.3_Project_Listing'!$D$16:$D$829,$B204,'N1.3_Project_Listing'!$J$16:$J$829,BM$16,'N1.3_Project_Listing'!$G$16:$G$829,BK$15)</f>
        <v>0</v>
      </c>
      <c r="BN215" s="67">
        <f>SUMIFS('N1.3_Project_Listing'!$R$16:$R$829,'N1.3_Project_Listing'!$B$16:$B$829,$B215,'N1.3_Project_Listing'!$D$16:$D$829,$B204,'N1.3_Project_Listing'!$J$16:$J$829,BN$16,'N1.3_Project_Listing'!$G$16:$G$829,BK$15)</f>
        <v>0</v>
      </c>
      <c r="BO215" s="67">
        <f>SUMIFS('N1.3_Project_Listing'!$R$16:$R$829,'N1.3_Project_Listing'!$B$16:$B$829,$B215,'N1.3_Project_Listing'!$D$16:$D$829,$B204,'N1.3_Project_Listing'!$J$16:$J$829,BO$16,'N1.3_Project_Listing'!$G$16:$G$829,BK$15)</f>
        <v>0</v>
      </c>
      <c r="BP215" s="67">
        <f>SUMIFS('N1.3_Project_Listing'!$R$16:$R$829,'N1.3_Project_Listing'!$B$16:$B$829,$B215,'N1.3_Project_Listing'!$D$16:$D$829,$B204,'N1.3_Project_Listing'!$J$16:$J$829,BP$16,'N1.3_Project_Listing'!$G$16:$G$829,BK$15)</f>
        <v>0</v>
      </c>
      <c r="BQ215" s="63">
        <f t="shared" si="313"/>
        <v>0</v>
      </c>
      <c r="BR215" s="116" t="s">
        <v>441</v>
      </c>
      <c r="BS215" s="67">
        <f>SUMIFS('N1.3_Project_Listing'!$P$16:$P$829,'N1.3_Project_Listing'!$B$16:$B$829,$B215,'N1.3_Project_Listing'!$D$16:$D$829,$B204,'N1.3_Project_Listing'!$J$16:$J$829,BS$16,'N1.3_Project_Listing'!$G$16:$G$829,BK$15)</f>
        <v>0</v>
      </c>
      <c r="BT215" s="67">
        <f>SUMIFS('N1.3_Project_Listing'!$P$16:$P$829,'N1.3_Project_Listing'!$B$16:$B$829,$B215,'N1.3_Project_Listing'!$D$16:$D$829,$B204,'N1.3_Project_Listing'!$J$16:$J$829,BT$16,'N1.3_Project_Listing'!$G$16:$G$829,BK$15)</f>
        <v>0</v>
      </c>
      <c r="BU215" s="67">
        <f>SUMIFS('N1.3_Project_Listing'!$P$16:$P$829,'N1.3_Project_Listing'!$B$16:$B$829,$B215,'N1.3_Project_Listing'!$D$16:$D$829,$B204,'N1.3_Project_Listing'!$J$16:$J$829,BU$16,'N1.3_Project_Listing'!$G$16:$G$829,BK$15)</f>
        <v>0</v>
      </c>
      <c r="BV215" s="67">
        <f>SUMIFS('N1.3_Project_Listing'!$P$16:$P$829,'N1.3_Project_Listing'!$B$16:$B$829,$B215,'N1.3_Project_Listing'!$D$16:$D$829,$B204,'N1.3_Project_Listing'!$J$16:$J$829,BV$16,'N1.3_Project_Listing'!$G$16:$G$829,BK$15)</f>
        <v>0</v>
      </c>
      <c r="BW215" s="67">
        <f>SUMIFS('N1.3_Project_Listing'!$P$16:$P$829,'N1.3_Project_Listing'!$B$16:$B$829,$B215,'N1.3_Project_Listing'!$D$16:$D$829,$B204,'N1.3_Project_Listing'!$J$16:$J$829,BW$16,'N1.3_Project_Listing'!$G$16:$G$829,BK$15)</f>
        <v>0</v>
      </c>
      <c r="BX215" s="63">
        <f t="shared" si="314"/>
        <v>0</v>
      </c>
    </row>
    <row r="216" spans="2:76" hidden="1">
      <c r="B216" s="132" t="str">
        <f t="shared" si="290"/>
        <v>No entry required</v>
      </c>
      <c r="C216" s="158" t="str">
        <f t="shared" si="290"/>
        <v>-</v>
      </c>
      <c r="D216" s="63">
        <f t="shared" si="291"/>
        <v>0</v>
      </c>
      <c r="E216" s="63">
        <f t="shared" si="292"/>
        <v>0</v>
      </c>
      <c r="F216" s="63">
        <f t="shared" si="293"/>
        <v>0</v>
      </c>
      <c r="G216" s="63">
        <f t="shared" si="294"/>
        <v>0</v>
      </c>
      <c r="H216" s="63">
        <f t="shared" si="295"/>
        <v>0</v>
      </c>
      <c r="I216" s="63">
        <f t="shared" si="305"/>
        <v>0</v>
      </c>
      <c r="J216" s="116" t="s">
        <v>441</v>
      </c>
      <c r="K216" s="63">
        <f t="shared" si="296"/>
        <v>0</v>
      </c>
      <c r="L216" s="63">
        <f t="shared" si="297"/>
        <v>0</v>
      </c>
      <c r="M216" s="63">
        <f t="shared" si="298"/>
        <v>0</v>
      </c>
      <c r="N216" s="63">
        <f t="shared" si="299"/>
        <v>0</v>
      </c>
      <c r="O216" s="63">
        <f t="shared" si="300"/>
        <v>0</v>
      </c>
      <c r="P216" s="63">
        <f t="shared" si="306"/>
        <v>0</v>
      </c>
      <c r="R216" s="158" t="str">
        <f t="shared" si="301"/>
        <v>-</v>
      </c>
      <c r="S216" s="67">
        <f>SUMIFS('N1.3_Project_Listing'!$R$16:$R$829,'N1.3_Project_Listing'!$B$16:$B$829,$B216,'N1.3_Project_Listing'!$D$16:$D$829,$B204,'N1.3_Project_Listing'!$J$16:$J$829,S$16,'N1.3_Project_Listing'!$G$16:$G$829,R$15)</f>
        <v>0</v>
      </c>
      <c r="T216" s="67">
        <f>SUMIFS('N1.3_Project_Listing'!$R$16:$R$829,'N1.3_Project_Listing'!$B$16:$B$829,$B216,'N1.3_Project_Listing'!$D$16:$D$829,$B204,'N1.3_Project_Listing'!$J$16:$J$829,T$16,'N1.3_Project_Listing'!$G$16:$G$829,R$15)</f>
        <v>0</v>
      </c>
      <c r="U216" s="67">
        <f>SUMIFS('N1.3_Project_Listing'!$R$16:$R$829,'N1.3_Project_Listing'!$B$16:$B$829,$B216,'N1.3_Project_Listing'!$D$16:$D$829,$B204,'N1.3_Project_Listing'!$J$16:$J$829,U$16,'N1.3_Project_Listing'!$G$16:$G$829,R$15)</f>
        <v>0</v>
      </c>
      <c r="V216" s="67">
        <f>SUMIFS('N1.3_Project_Listing'!$R$16:$R$829,'N1.3_Project_Listing'!$B$16:$B$829,$B216,'N1.3_Project_Listing'!$D$16:$D$829,$B204,'N1.3_Project_Listing'!$J$16:$J$829,V$16,'N1.3_Project_Listing'!$G$16:$G$829,R$15)</f>
        <v>0</v>
      </c>
      <c r="W216" s="67">
        <f>SUMIFS('N1.3_Project_Listing'!$R$16:$R$829,'N1.3_Project_Listing'!$B$16:$B$829,$B216,'N1.3_Project_Listing'!$D$16:$D$829,$B204,'N1.3_Project_Listing'!$J$16:$J$829,W$16,'N1.3_Project_Listing'!$G$16:$G$829,R$15)</f>
        <v>0</v>
      </c>
      <c r="X216" s="63">
        <f t="shared" si="307"/>
        <v>0</v>
      </c>
      <c r="Y216" s="116" t="s">
        <v>441</v>
      </c>
      <c r="Z216" s="67">
        <f>SUMIFS('N1.3_Project_Listing'!$P$16:$P$829,'N1.3_Project_Listing'!$B$16:$B$829,$B216,'N1.3_Project_Listing'!$D$16:$D$829,$B204,'N1.3_Project_Listing'!$J$16:$J$829,Z$16,'N1.3_Project_Listing'!$G$16:$G$829,R$15)</f>
        <v>0</v>
      </c>
      <c r="AA216" s="67">
        <f>SUMIFS('N1.3_Project_Listing'!$P$16:$P$829,'N1.3_Project_Listing'!$B$16:$B$829,$B216,'N1.3_Project_Listing'!$D$16:$D$829,$B204,'N1.3_Project_Listing'!$J$16:$J$829,AA$16,'N1.3_Project_Listing'!$G$16:$G$829,R$15)</f>
        <v>0</v>
      </c>
      <c r="AB216" s="67">
        <f>SUMIFS('N1.3_Project_Listing'!$P$16:$P$829,'N1.3_Project_Listing'!$B$16:$B$829,$B216,'N1.3_Project_Listing'!$D$16:$D$829,$B204,'N1.3_Project_Listing'!$J$16:$J$829,AB$16,'N1.3_Project_Listing'!$G$16:$G$829,R$15)</f>
        <v>0</v>
      </c>
      <c r="AC216" s="67">
        <f>SUMIFS('N1.3_Project_Listing'!$P$16:$P$829,'N1.3_Project_Listing'!$B$16:$B$829,$B216,'N1.3_Project_Listing'!$D$16:$D$829,$B204,'N1.3_Project_Listing'!$J$16:$J$829,AC$16,'N1.3_Project_Listing'!$G$16:$G$829,R$15)</f>
        <v>0</v>
      </c>
      <c r="AD216" s="67">
        <f>SUMIFS('N1.3_Project_Listing'!$P$16:$P$829,'N1.3_Project_Listing'!$B$16:$B$829,$B216,'N1.3_Project_Listing'!$D$16:$D$829,$B204,'N1.3_Project_Listing'!$J$16:$J$829,AD$16,'N1.3_Project_Listing'!$G$16:$G$829,R$15)</f>
        <v>0</v>
      </c>
      <c r="AE216" s="63">
        <f t="shared" si="308"/>
        <v>0</v>
      </c>
      <c r="AG216" s="158" t="str">
        <f t="shared" si="302"/>
        <v>-</v>
      </c>
      <c r="AH216" s="67">
        <f>SUMIFS('N1.3_Project_Listing'!$R$16:$R$829,'N1.3_Project_Listing'!$B$16:$B$829,$B216,'N1.3_Project_Listing'!$D$16:$D$829,$B204,'N1.3_Project_Listing'!$J$16:$J$829,AH$16,'N1.3_Project_Listing'!$G$16:$G$829,AG$15)</f>
        <v>0</v>
      </c>
      <c r="AI216" s="67">
        <f>SUMIFS('N1.3_Project_Listing'!$R$16:$R$829,'N1.3_Project_Listing'!$B$16:$B$829,$B216,'N1.3_Project_Listing'!$D$16:$D$829,$B204,'N1.3_Project_Listing'!$J$16:$J$829,AI$16,'N1.3_Project_Listing'!$G$16:$G$829,AG$15)</f>
        <v>0</v>
      </c>
      <c r="AJ216" s="67">
        <f>SUMIFS('N1.3_Project_Listing'!$R$16:$R$829,'N1.3_Project_Listing'!$B$16:$B$829,$B216,'N1.3_Project_Listing'!$D$16:$D$829,$B204,'N1.3_Project_Listing'!$J$16:$J$829,AJ$16,'N1.3_Project_Listing'!$G$16:$G$829,AG$15)</f>
        <v>0</v>
      </c>
      <c r="AK216" s="67">
        <f>SUMIFS('N1.3_Project_Listing'!$R$16:$R$829,'N1.3_Project_Listing'!$B$16:$B$829,$B216,'N1.3_Project_Listing'!$D$16:$D$829,$B204,'N1.3_Project_Listing'!$J$16:$J$829,AK$16,'N1.3_Project_Listing'!$G$16:$G$829,AG$15)</f>
        <v>0</v>
      </c>
      <c r="AL216" s="67">
        <f>SUMIFS('N1.3_Project_Listing'!$R$16:$R$829,'N1.3_Project_Listing'!$B$16:$B$829,$B216,'N1.3_Project_Listing'!$D$16:$D$829,$B204,'N1.3_Project_Listing'!$J$16:$J$829,AL$16,'N1.3_Project_Listing'!$G$16:$G$829,AG$15)</f>
        <v>0</v>
      </c>
      <c r="AM216" s="63">
        <f t="shared" si="309"/>
        <v>0</v>
      </c>
      <c r="AN216" s="116" t="s">
        <v>441</v>
      </c>
      <c r="AO216" s="67">
        <f>SUMIFS('N1.3_Project_Listing'!$P$16:$P$829,'N1.3_Project_Listing'!$B$16:$B$829,$B216,'N1.3_Project_Listing'!$D$16:$D$829,$B204,'N1.3_Project_Listing'!$J$16:$J$829,AO$16,'N1.3_Project_Listing'!$G$16:$G$829,AG$15)</f>
        <v>0</v>
      </c>
      <c r="AP216" s="67">
        <f>SUMIFS('N1.3_Project_Listing'!$P$16:$P$829,'N1.3_Project_Listing'!$B$16:$B$829,$B216,'N1.3_Project_Listing'!$D$16:$D$829,$B204,'N1.3_Project_Listing'!$J$16:$J$829,AP$16,'N1.3_Project_Listing'!$G$16:$G$829,AG$15)</f>
        <v>0</v>
      </c>
      <c r="AQ216" s="67">
        <f>SUMIFS('N1.3_Project_Listing'!$P$16:$P$829,'N1.3_Project_Listing'!$B$16:$B$829,$B216,'N1.3_Project_Listing'!$D$16:$D$829,$B204,'N1.3_Project_Listing'!$J$16:$J$829,AQ$16,'N1.3_Project_Listing'!$G$16:$G$829,AG$15)</f>
        <v>0</v>
      </c>
      <c r="AR216" s="67">
        <f>SUMIFS('N1.3_Project_Listing'!$P$16:$P$829,'N1.3_Project_Listing'!$B$16:$B$829,$B216,'N1.3_Project_Listing'!$D$16:$D$829,$B204,'N1.3_Project_Listing'!$J$16:$J$829,AR$16,'N1.3_Project_Listing'!$G$16:$G$829,AG$15)</f>
        <v>0</v>
      </c>
      <c r="AS216" s="67">
        <f>SUMIFS('N1.3_Project_Listing'!$P$16:$P$829,'N1.3_Project_Listing'!$B$16:$B$829,$B216,'N1.3_Project_Listing'!$D$16:$D$829,$B204,'N1.3_Project_Listing'!$J$16:$J$829,AS$16,'N1.3_Project_Listing'!$G$16:$G$829,AG$15)</f>
        <v>0</v>
      </c>
      <c r="AT216" s="63">
        <f t="shared" si="310"/>
        <v>0</v>
      </c>
      <c r="AV216" s="158" t="str">
        <f t="shared" si="303"/>
        <v>-</v>
      </c>
      <c r="AW216" s="67">
        <f>SUMIFS('N1.3_Project_Listing'!$R$16:$R$829,'N1.3_Project_Listing'!$B$16:$B$829,$B216,'N1.3_Project_Listing'!$D$16:$D$829,$B204,'N1.3_Project_Listing'!$J$16:$J$829,AW$16,'N1.3_Project_Listing'!$G$16:$G$829,AV$15)</f>
        <v>0</v>
      </c>
      <c r="AX216" s="67">
        <f>SUMIFS('N1.3_Project_Listing'!$R$16:$R$829,'N1.3_Project_Listing'!$B$16:$B$829,$B216,'N1.3_Project_Listing'!$D$16:$D$829,$B204,'N1.3_Project_Listing'!$J$16:$J$829,AX$16,'N1.3_Project_Listing'!$G$16:$G$829,AV$15)</f>
        <v>0</v>
      </c>
      <c r="AY216" s="67">
        <f>SUMIFS('N1.3_Project_Listing'!$R$16:$R$829,'N1.3_Project_Listing'!$B$16:$B$829,$B216,'N1.3_Project_Listing'!$D$16:$D$829,$B204,'N1.3_Project_Listing'!$J$16:$J$829,AY$16,'N1.3_Project_Listing'!$G$16:$G$829,AV$15)</f>
        <v>0</v>
      </c>
      <c r="AZ216" s="67">
        <f>SUMIFS('N1.3_Project_Listing'!$R$16:$R$829,'N1.3_Project_Listing'!$B$16:$B$829,$B216,'N1.3_Project_Listing'!$D$16:$D$829,$B204,'N1.3_Project_Listing'!$J$16:$J$829,AZ$16,'N1.3_Project_Listing'!$G$16:$G$829,AV$15)</f>
        <v>0</v>
      </c>
      <c r="BA216" s="67">
        <f>SUMIFS('N1.3_Project_Listing'!$R$16:$R$829,'N1.3_Project_Listing'!$B$16:$B$829,$B216,'N1.3_Project_Listing'!$D$16:$D$829,$B204,'N1.3_Project_Listing'!$J$16:$J$829,BA$16,'N1.3_Project_Listing'!$G$16:$G$829,AV$15)</f>
        <v>0</v>
      </c>
      <c r="BB216" s="63">
        <f t="shared" si="311"/>
        <v>0</v>
      </c>
      <c r="BC216" s="116" t="s">
        <v>441</v>
      </c>
      <c r="BD216" s="67">
        <f>SUMIFS('N1.3_Project_Listing'!$P$16:$P$829,'N1.3_Project_Listing'!$B$16:$B$829,$B216,'N1.3_Project_Listing'!$D$16:$D$829,$B204,'N1.3_Project_Listing'!$J$16:$J$829,BD$16,'N1.3_Project_Listing'!$G$16:$G$829,AV$15)</f>
        <v>0</v>
      </c>
      <c r="BE216" s="67">
        <f>SUMIFS('N1.3_Project_Listing'!$P$16:$P$829,'N1.3_Project_Listing'!$B$16:$B$829,$B216,'N1.3_Project_Listing'!$D$16:$D$829,$B204,'N1.3_Project_Listing'!$J$16:$J$829,BE$16,'N1.3_Project_Listing'!$G$16:$G$829,AV$15)</f>
        <v>0</v>
      </c>
      <c r="BF216" s="67">
        <f>SUMIFS('N1.3_Project_Listing'!$P$16:$P$829,'N1.3_Project_Listing'!$B$16:$B$829,$B216,'N1.3_Project_Listing'!$D$16:$D$829,$B204,'N1.3_Project_Listing'!$J$16:$J$829,BF$16,'N1.3_Project_Listing'!$G$16:$G$829,AV$15)</f>
        <v>0</v>
      </c>
      <c r="BG216" s="67">
        <f>SUMIFS('N1.3_Project_Listing'!$P$16:$P$829,'N1.3_Project_Listing'!$B$16:$B$829,$B216,'N1.3_Project_Listing'!$D$16:$D$829,$B204,'N1.3_Project_Listing'!$J$16:$J$829,BG$16,'N1.3_Project_Listing'!$G$16:$G$829,AV$15)</f>
        <v>0</v>
      </c>
      <c r="BH216" s="67">
        <f>SUMIFS('N1.3_Project_Listing'!$P$16:$P$829,'N1.3_Project_Listing'!$B$16:$B$829,$B216,'N1.3_Project_Listing'!$D$16:$D$829,$B204,'N1.3_Project_Listing'!$J$16:$J$829,BH$16,'N1.3_Project_Listing'!$G$16:$G$829,AV$15)</f>
        <v>0</v>
      </c>
      <c r="BI216" s="63">
        <f t="shared" si="312"/>
        <v>0</v>
      </c>
      <c r="BK216" s="158" t="str">
        <f t="shared" si="304"/>
        <v>-</v>
      </c>
      <c r="BL216" s="67">
        <f>SUMIFS('N1.3_Project_Listing'!$R$16:$R$829,'N1.3_Project_Listing'!$B$16:$B$829,$B216,'N1.3_Project_Listing'!$D$16:$D$829,$B204,'N1.3_Project_Listing'!$J$16:$J$829,BL$16,'N1.3_Project_Listing'!$G$16:$G$829,BK$15)</f>
        <v>0</v>
      </c>
      <c r="BM216" s="67">
        <f>SUMIFS('N1.3_Project_Listing'!$R$16:$R$829,'N1.3_Project_Listing'!$B$16:$B$829,$B216,'N1.3_Project_Listing'!$D$16:$D$829,$B204,'N1.3_Project_Listing'!$J$16:$J$829,BM$16,'N1.3_Project_Listing'!$G$16:$G$829,BK$15)</f>
        <v>0</v>
      </c>
      <c r="BN216" s="67">
        <f>SUMIFS('N1.3_Project_Listing'!$R$16:$R$829,'N1.3_Project_Listing'!$B$16:$B$829,$B216,'N1.3_Project_Listing'!$D$16:$D$829,$B204,'N1.3_Project_Listing'!$J$16:$J$829,BN$16,'N1.3_Project_Listing'!$G$16:$G$829,BK$15)</f>
        <v>0</v>
      </c>
      <c r="BO216" s="67">
        <f>SUMIFS('N1.3_Project_Listing'!$R$16:$R$829,'N1.3_Project_Listing'!$B$16:$B$829,$B216,'N1.3_Project_Listing'!$D$16:$D$829,$B204,'N1.3_Project_Listing'!$J$16:$J$829,BO$16,'N1.3_Project_Listing'!$G$16:$G$829,BK$15)</f>
        <v>0</v>
      </c>
      <c r="BP216" s="67">
        <f>SUMIFS('N1.3_Project_Listing'!$R$16:$R$829,'N1.3_Project_Listing'!$B$16:$B$829,$B216,'N1.3_Project_Listing'!$D$16:$D$829,$B204,'N1.3_Project_Listing'!$J$16:$J$829,BP$16,'N1.3_Project_Listing'!$G$16:$G$829,BK$15)</f>
        <v>0</v>
      </c>
      <c r="BQ216" s="63">
        <f t="shared" si="313"/>
        <v>0</v>
      </c>
      <c r="BR216" s="116" t="s">
        <v>441</v>
      </c>
      <c r="BS216" s="67">
        <f>SUMIFS('N1.3_Project_Listing'!$P$16:$P$829,'N1.3_Project_Listing'!$B$16:$B$829,$B216,'N1.3_Project_Listing'!$D$16:$D$829,$B204,'N1.3_Project_Listing'!$J$16:$J$829,BS$16,'N1.3_Project_Listing'!$G$16:$G$829,BK$15)</f>
        <v>0</v>
      </c>
      <c r="BT216" s="67">
        <f>SUMIFS('N1.3_Project_Listing'!$P$16:$P$829,'N1.3_Project_Listing'!$B$16:$B$829,$B216,'N1.3_Project_Listing'!$D$16:$D$829,$B204,'N1.3_Project_Listing'!$J$16:$J$829,BT$16,'N1.3_Project_Listing'!$G$16:$G$829,BK$15)</f>
        <v>0</v>
      </c>
      <c r="BU216" s="67">
        <f>SUMIFS('N1.3_Project_Listing'!$P$16:$P$829,'N1.3_Project_Listing'!$B$16:$B$829,$B216,'N1.3_Project_Listing'!$D$16:$D$829,$B204,'N1.3_Project_Listing'!$J$16:$J$829,BU$16,'N1.3_Project_Listing'!$G$16:$G$829,BK$15)</f>
        <v>0</v>
      </c>
      <c r="BV216" s="67">
        <f>SUMIFS('N1.3_Project_Listing'!$P$16:$P$829,'N1.3_Project_Listing'!$B$16:$B$829,$B216,'N1.3_Project_Listing'!$D$16:$D$829,$B204,'N1.3_Project_Listing'!$J$16:$J$829,BV$16,'N1.3_Project_Listing'!$G$16:$G$829,BK$15)</f>
        <v>0</v>
      </c>
      <c r="BW216" s="67">
        <f>SUMIFS('N1.3_Project_Listing'!$P$16:$P$829,'N1.3_Project_Listing'!$B$16:$B$829,$B216,'N1.3_Project_Listing'!$D$16:$D$829,$B204,'N1.3_Project_Listing'!$J$16:$J$829,BW$16,'N1.3_Project_Listing'!$G$16:$G$829,BK$15)</f>
        <v>0</v>
      </c>
      <c r="BX216" s="63">
        <f t="shared" si="314"/>
        <v>0</v>
      </c>
    </row>
    <row r="217" spans="2:76" hidden="1">
      <c r="B217" s="132" t="str">
        <f t="shared" si="290"/>
        <v>No entry required</v>
      </c>
      <c r="C217" s="158" t="str">
        <f t="shared" si="290"/>
        <v>-</v>
      </c>
      <c r="D217" s="63">
        <f t="shared" si="291"/>
        <v>0</v>
      </c>
      <c r="E217" s="63">
        <f t="shared" si="292"/>
        <v>0</v>
      </c>
      <c r="F217" s="63">
        <f t="shared" si="293"/>
        <v>0</v>
      </c>
      <c r="G217" s="63">
        <f t="shared" si="294"/>
        <v>0</v>
      </c>
      <c r="H217" s="63">
        <f t="shared" si="295"/>
        <v>0</v>
      </c>
      <c r="I217" s="63">
        <f t="shared" si="305"/>
        <v>0</v>
      </c>
      <c r="J217" s="116" t="s">
        <v>441</v>
      </c>
      <c r="K217" s="63">
        <f t="shared" si="296"/>
        <v>0</v>
      </c>
      <c r="L217" s="63">
        <f t="shared" si="297"/>
        <v>0</v>
      </c>
      <c r="M217" s="63">
        <f t="shared" si="298"/>
        <v>0</v>
      </c>
      <c r="N217" s="63">
        <f t="shared" si="299"/>
        <v>0</v>
      </c>
      <c r="O217" s="63">
        <f t="shared" si="300"/>
        <v>0</v>
      </c>
      <c r="P217" s="63">
        <f t="shared" si="306"/>
        <v>0</v>
      </c>
      <c r="R217" s="158" t="str">
        <f t="shared" si="301"/>
        <v>-</v>
      </c>
      <c r="S217" s="67">
        <f>SUMIFS('N1.3_Project_Listing'!$R$16:$R$829,'N1.3_Project_Listing'!$B$16:$B$829,$B217,'N1.3_Project_Listing'!$D$16:$D$829,$B204,'N1.3_Project_Listing'!$J$16:$J$829,S$16,'N1.3_Project_Listing'!$G$16:$G$829,R$15)</f>
        <v>0</v>
      </c>
      <c r="T217" s="67">
        <f>SUMIFS('N1.3_Project_Listing'!$R$16:$R$829,'N1.3_Project_Listing'!$B$16:$B$829,$B217,'N1.3_Project_Listing'!$D$16:$D$829,$B204,'N1.3_Project_Listing'!$J$16:$J$829,T$16,'N1.3_Project_Listing'!$G$16:$G$829,R$15)</f>
        <v>0</v>
      </c>
      <c r="U217" s="67">
        <f>SUMIFS('N1.3_Project_Listing'!$R$16:$R$829,'N1.3_Project_Listing'!$B$16:$B$829,$B217,'N1.3_Project_Listing'!$D$16:$D$829,$B204,'N1.3_Project_Listing'!$J$16:$J$829,U$16,'N1.3_Project_Listing'!$G$16:$G$829,R$15)</f>
        <v>0</v>
      </c>
      <c r="V217" s="67">
        <f>SUMIFS('N1.3_Project_Listing'!$R$16:$R$829,'N1.3_Project_Listing'!$B$16:$B$829,$B217,'N1.3_Project_Listing'!$D$16:$D$829,$B204,'N1.3_Project_Listing'!$J$16:$J$829,V$16,'N1.3_Project_Listing'!$G$16:$G$829,R$15)</f>
        <v>0</v>
      </c>
      <c r="W217" s="67">
        <f>SUMIFS('N1.3_Project_Listing'!$R$16:$R$829,'N1.3_Project_Listing'!$B$16:$B$829,$B217,'N1.3_Project_Listing'!$D$16:$D$829,$B204,'N1.3_Project_Listing'!$J$16:$J$829,W$16,'N1.3_Project_Listing'!$G$16:$G$829,R$15)</f>
        <v>0</v>
      </c>
      <c r="X217" s="63">
        <f t="shared" si="307"/>
        <v>0</v>
      </c>
      <c r="Y217" s="116" t="s">
        <v>441</v>
      </c>
      <c r="Z217" s="67">
        <f>SUMIFS('N1.3_Project_Listing'!$P$16:$P$829,'N1.3_Project_Listing'!$B$16:$B$829,$B217,'N1.3_Project_Listing'!$D$16:$D$829,$B204,'N1.3_Project_Listing'!$J$16:$J$829,Z$16,'N1.3_Project_Listing'!$G$16:$G$829,R$15)</f>
        <v>0</v>
      </c>
      <c r="AA217" s="67">
        <f>SUMIFS('N1.3_Project_Listing'!$P$16:$P$829,'N1.3_Project_Listing'!$B$16:$B$829,$B217,'N1.3_Project_Listing'!$D$16:$D$829,$B204,'N1.3_Project_Listing'!$J$16:$J$829,AA$16,'N1.3_Project_Listing'!$G$16:$G$829,R$15)</f>
        <v>0</v>
      </c>
      <c r="AB217" s="67">
        <f>SUMIFS('N1.3_Project_Listing'!$P$16:$P$829,'N1.3_Project_Listing'!$B$16:$B$829,$B217,'N1.3_Project_Listing'!$D$16:$D$829,$B204,'N1.3_Project_Listing'!$J$16:$J$829,AB$16,'N1.3_Project_Listing'!$G$16:$G$829,R$15)</f>
        <v>0</v>
      </c>
      <c r="AC217" s="67">
        <f>SUMIFS('N1.3_Project_Listing'!$P$16:$P$829,'N1.3_Project_Listing'!$B$16:$B$829,$B217,'N1.3_Project_Listing'!$D$16:$D$829,$B204,'N1.3_Project_Listing'!$J$16:$J$829,AC$16,'N1.3_Project_Listing'!$G$16:$G$829,R$15)</f>
        <v>0</v>
      </c>
      <c r="AD217" s="67">
        <f>SUMIFS('N1.3_Project_Listing'!$P$16:$P$829,'N1.3_Project_Listing'!$B$16:$B$829,$B217,'N1.3_Project_Listing'!$D$16:$D$829,$B204,'N1.3_Project_Listing'!$J$16:$J$829,AD$16,'N1.3_Project_Listing'!$G$16:$G$829,R$15)</f>
        <v>0</v>
      </c>
      <c r="AE217" s="63">
        <f t="shared" si="308"/>
        <v>0</v>
      </c>
      <c r="AG217" s="158" t="str">
        <f t="shared" si="302"/>
        <v>-</v>
      </c>
      <c r="AH217" s="67">
        <f>SUMIFS('N1.3_Project_Listing'!$R$16:$R$829,'N1.3_Project_Listing'!$B$16:$B$829,$B217,'N1.3_Project_Listing'!$D$16:$D$829,$B204,'N1.3_Project_Listing'!$J$16:$J$829,AH$16,'N1.3_Project_Listing'!$G$16:$G$829,AG$15)</f>
        <v>0</v>
      </c>
      <c r="AI217" s="67">
        <f>SUMIFS('N1.3_Project_Listing'!$R$16:$R$829,'N1.3_Project_Listing'!$B$16:$B$829,$B217,'N1.3_Project_Listing'!$D$16:$D$829,$B204,'N1.3_Project_Listing'!$J$16:$J$829,AI$16,'N1.3_Project_Listing'!$G$16:$G$829,AG$15)</f>
        <v>0</v>
      </c>
      <c r="AJ217" s="67">
        <f>SUMIFS('N1.3_Project_Listing'!$R$16:$R$829,'N1.3_Project_Listing'!$B$16:$B$829,$B217,'N1.3_Project_Listing'!$D$16:$D$829,$B204,'N1.3_Project_Listing'!$J$16:$J$829,AJ$16,'N1.3_Project_Listing'!$G$16:$G$829,AG$15)</f>
        <v>0</v>
      </c>
      <c r="AK217" s="67">
        <f>SUMIFS('N1.3_Project_Listing'!$R$16:$R$829,'N1.3_Project_Listing'!$B$16:$B$829,$B217,'N1.3_Project_Listing'!$D$16:$D$829,$B204,'N1.3_Project_Listing'!$J$16:$J$829,AK$16,'N1.3_Project_Listing'!$G$16:$G$829,AG$15)</f>
        <v>0</v>
      </c>
      <c r="AL217" s="67">
        <f>SUMIFS('N1.3_Project_Listing'!$R$16:$R$829,'N1.3_Project_Listing'!$B$16:$B$829,$B217,'N1.3_Project_Listing'!$D$16:$D$829,$B204,'N1.3_Project_Listing'!$J$16:$J$829,AL$16,'N1.3_Project_Listing'!$G$16:$G$829,AG$15)</f>
        <v>0</v>
      </c>
      <c r="AM217" s="63">
        <f t="shared" si="309"/>
        <v>0</v>
      </c>
      <c r="AN217" s="116" t="s">
        <v>441</v>
      </c>
      <c r="AO217" s="67">
        <f>SUMIFS('N1.3_Project_Listing'!$P$16:$P$829,'N1.3_Project_Listing'!$B$16:$B$829,$B217,'N1.3_Project_Listing'!$D$16:$D$829,$B204,'N1.3_Project_Listing'!$J$16:$J$829,AO$16,'N1.3_Project_Listing'!$G$16:$G$829,AG$15)</f>
        <v>0</v>
      </c>
      <c r="AP217" s="67">
        <f>SUMIFS('N1.3_Project_Listing'!$P$16:$P$829,'N1.3_Project_Listing'!$B$16:$B$829,$B217,'N1.3_Project_Listing'!$D$16:$D$829,$B204,'N1.3_Project_Listing'!$J$16:$J$829,AP$16,'N1.3_Project_Listing'!$G$16:$G$829,AG$15)</f>
        <v>0</v>
      </c>
      <c r="AQ217" s="67">
        <f>SUMIFS('N1.3_Project_Listing'!$P$16:$P$829,'N1.3_Project_Listing'!$B$16:$B$829,$B217,'N1.3_Project_Listing'!$D$16:$D$829,$B204,'N1.3_Project_Listing'!$J$16:$J$829,AQ$16,'N1.3_Project_Listing'!$G$16:$G$829,AG$15)</f>
        <v>0</v>
      </c>
      <c r="AR217" s="67">
        <f>SUMIFS('N1.3_Project_Listing'!$P$16:$P$829,'N1.3_Project_Listing'!$B$16:$B$829,$B217,'N1.3_Project_Listing'!$D$16:$D$829,$B204,'N1.3_Project_Listing'!$J$16:$J$829,AR$16,'N1.3_Project_Listing'!$G$16:$G$829,AG$15)</f>
        <v>0</v>
      </c>
      <c r="AS217" s="67">
        <f>SUMIFS('N1.3_Project_Listing'!$P$16:$P$829,'N1.3_Project_Listing'!$B$16:$B$829,$B217,'N1.3_Project_Listing'!$D$16:$D$829,$B204,'N1.3_Project_Listing'!$J$16:$J$829,AS$16,'N1.3_Project_Listing'!$G$16:$G$829,AG$15)</f>
        <v>0</v>
      </c>
      <c r="AT217" s="63">
        <f t="shared" si="310"/>
        <v>0</v>
      </c>
      <c r="AV217" s="158" t="str">
        <f t="shared" si="303"/>
        <v>-</v>
      </c>
      <c r="AW217" s="67">
        <f>SUMIFS('N1.3_Project_Listing'!$R$16:$R$829,'N1.3_Project_Listing'!$B$16:$B$829,$B217,'N1.3_Project_Listing'!$D$16:$D$829,$B204,'N1.3_Project_Listing'!$J$16:$J$829,AW$16,'N1.3_Project_Listing'!$G$16:$G$829,AV$15)</f>
        <v>0</v>
      </c>
      <c r="AX217" s="67">
        <f>SUMIFS('N1.3_Project_Listing'!$R$16:$R$829,'N1.3_Project_Listing'!$B$16:$B$829,$B217,'N1.3_Project_Listing'!$D$16:$D$829,$B204,'N1.3_Project_Listing'!$J$16:$J$829,AX$16,'N1.3_Project_Listing'!$G$16:$G$829,AV$15)</f>
        <v>0</v>
      </c>
      <c r="AY217" s="67">
        <f>SUMIFS('N1.3_Project_Listing'!$R$16:$R$829,'N1.3_Project_Listing'!$B$16:$B$829,$B217,'N1.3_Project_Listing'!$D$16:$D$829,$B204,'N1.3_Project_Listing'!$J$16:$J$829,AY$16,'N1.3_Project_Listing'!$G$16:$G$829,AV$15)</f>
        <v>0</v>
      </c>
      <c r="AZ217" s="67">
        <f>SUMIFS('N1.3_Project_Listing'!$R$16:$R$829,'N1.3_Project_Listing'!$B$16:$B$829,$B217,'N1.3_Project_Listing'!$D$16:$D$829,$B204,'N1.3_Project_Listing'!$J$16:$J$829,AZ$16,'N1.3_Project_Listing'!$G$16:$G$829,AV$15)</f>
        <v>0</v>
      </c>
      <c r="BA217" s="67">
        <f>SUMIFS('N1.3_Project_Listing'!$R$16:$R$829,'N1.3_Project_Listing'!$B$16:$B$829,$B217,'N1.3_Project_Listing'!$D$16:$D$829,$B204,'N1.3_Project_Listing'!$J$16:$J$829,BA$16,'N1.3_Project_Listing'!$G$16:$G$829,AV$15)</f>
        <v>0</v>
      </c>
      <c r="BB217" s="63">
        <f t="shared" si="311"/>
        <v>0</v>
      </c>
      <c r="BC217" s="116" t="s">
        <v>441</v>
      </c>
      <c r="BD217" s="67">
        <f>SUMIFS('N1.3_Project_Listing'!$P$16:$P$829,'N1.3_Project_Listing'!$B$16:$B$829,$B217,'N1.3_Project_Listing'!$D$16:$D$829,$B204,'N1.3_Project_Listing'!$J$16:$J$829,BD$16,'N1.3_Project_Listing'!$G$16:$G$829,AV$15)</f>
        <v>0</v>
      </c>
      <c r="BE217" s="67">
        <f>SUMIFS('N1.3_Project_Listing'!$P$16:$P$829,'N1.3_Project_Listing'!$B$16:$B$829,$B217,'N1.3_Project_Listing'!$D$16:$D$829,$B204,'N1.3_Project_Listing'!$J$16:$J$829,BE$16,'N1.3_Project_Listing'!$G$16:$G$829,AV$15)</f>
        <v>0</v>
      </c>
      <c r="BF217" s="67">
        <f>SUMIFS('N1.3_Project_Listing'!$P$16:$P$829,'N1.3_Project_Listing'!$B$16:$B$829,$B217,'N1.3_Project_Listing'!$D$16:$D$829,$B204,'N1.3_Project_Listing'!$J$16:$J$829,BF$16,'N1.3_Project_Listing'!$G$16:$G$829,AV$15)</f>
        <v>0</v>
      </c>
      <c r="BG217" s="67">
        <f>SUMIFS('N1.3_Project_Listing'!$P$16:$P$829,'N1.3_Project_Listing'!$B$16:$B$829,$B217,'N1.3_Project_Listing'!$D$16:$D$829,$B204,'N1.3_Project_Listing'!$J$16:$J$829,BG$16,'N1.3_Project_Listing'!$G$16:$G$829,AV$15)</f>
        <v>0</v>
      </c>
      <c r="BH217" s="67">
        <f>SUMIFS('N1.3_Project_Listing'!$P$16:$P$829,'N1.3_Project_Listing'!$B$16:$B$829,$B217,'N1.3_Project_Listing'!$D$16:$D$829,$B204,'N1.3_Project_Listing'!$J$16:$J$829,BH$16,'N1.3_Project_Listing'!$G$16:$G$829,AV$15)</f>
        <v>0</v>
      </c>
      <c r="BI217" s="63">
        <f t="shared" si="312"/>
        <v>0</v>
      </c>
      <c r="BK217" s="158" t="str">
        <f t="shared" si="304"/>
        <v>-</v>
      </c>
      <c r="BL217" s="67">
        <f>SUMIFS('N1.3_Project_Listing'!$R$16:$R$829,'N1.3_Project_Listing'!$B$16:$B$829,$B217,'N1.3_Project_Listing'!$D$16:$D$829,$B204,'N1.3_Project_Listing'!$J$16:$J$829,BL$16,'N1.3_Project_Listing'!$G$16:$G$829,BK$15)</f>
        <v>0</v>
      </c>
      <c r="BM217" s="67">
        <f>SUMIFS('N1.3_Project_Listing'!$R$16:$R$829,'N1.3_Project_Listing'!$B$16:$B$829,$B217,'N1.3_Project_Listing'!$D$16:$D$829,$B204,'N1.3_Project_Listing'!$J$16:$J$829,BM$16,'N1.3_Project_Listing'!$G$16:$G$829,BK$15)</f>
        <v>0</v>
      </c>
      <c r="BN217" s="67">
        <f>SUMIFS('N1.3_Project_Listing'!$R$16:$R$829,'N1.3_Project_Listing'!$B$16:$B$829,$B217,'N1.3_Project_Listing'!$D$16:$D$829,$B204,'N1.3_Project_Listing'!$J$16:$J$829,BN$16,'N1.3_Project_Listing'!$G$16:$G$829,BK$15)</f>
        <v>0</v>
      </c>
      <c r="BO217" s="67">
        <f>SUMIFS('N1.3_Project_Listing'!$R$16:$R$829,'N1.3_Project_Listing'!$B$16:$B$829,$B217,'N1.3_Project_Listing'!$D$16:$D$829,$B204,'N1.3_Project_Listing'!$J$16:$J$829,BO$16,'N1.3_Project_Listing'!$G$16:$G$829,BK$15)</f>
        <v>0</v>
      </c>
      <c r="BP217" s="67">
        <f>SUMIFS('N1.3_Project_Listing'!$R$16:$R$829,'N1.3_Project_Listing'!$B$16:$B$829,$B217,'N1.3_Project_Listing'!$D$16:$D$829,$B204,'N1.3_Project_Listing'!$J$16:$J$829,BP$16,'N1.3_Project_Listing'!$G$16:$G$829,BK$15)</f>
        <v>0</v>
      </c>
      <c r="BQ217" s="63">
        <f t="shared" si="313"/>
        <v>0</v>
      </c>
      <c r="BR217" s="116" t="s">
        <v>441</v>
      </c>
      <c r="BS217" s="67">
        <f>SUMIFS('N1.3_Project_Listing'!$P$16:$P$829,'N1.3_Project_Listing'!$B$16:$B$829,$B217,'N1.3_Project_Listing'!$D$16:$D$829,$B204,'N1.3_Project_Listing'!$J$16:$J$829,BS$16,'N1.3_Project_Listing'!$G$16:$G$829,BK$15)</f>
        <v>0</v>
      </c>
      <c r="BT217" s="67">
        <f>SUMIFS('N1.3_Project_Listing'!$P$16:$P$829,'N1.3_Project_Listing'!$B$16:$B$829,$B217,'N1.3_Project_Listing'!$D$16:$D$829,$B204,'N1.3_Project_Listing'!$J$16:$J$829,BT$16,'N1.3_Project_Listing'!$G$16:$G$829,BK$15)</f>
        <v>0</v>
      </c>
      <c r="BU217" s="67">
        <f>SUMIFS('N1.3_Project_Listing'!$P$16:$P$829,'N1.3_Project_Listing'!$B$16:$B$829,$B217,'N1.3_Project_Listing'!$D$16:$D$829,$B204,'N1.3_Project_Listing'!$J$16:$J$829,BU$16,'N1.3_Project_Listing'!$G$16:$G$829,BK$15)</f>
        <v>0</v>
      </c>
      <c r="BV217" s="67">
        <f>SUMIFS('N1.3_Project_Listing'!$P$16:$P$829,'N1.3_Project_Listing'!$B$16:$B$829,$B217,'N1.3_Project_Listing'!$D$16:$D$829,$B204,'N1.3_Project_Listing'!$J$16:$J$829,BV$16,'N1.3_Project_Listing'!$G$16:$G$829,BK$15)</f>
        <v>0</v>
      </c>
      <c r="BW217" s="67">
        <f>SUMIFS('N1.3_Project_Listing'!$P$16:$P$829,'N1.3_Project_Listing'!$B$16:$B$829,$B217,'N1.3_Project_Listing'!$D$16:$D$829,$B204,'N1.3_Project_Listing'!$J$16:$J$829,BW$16,'N1.3_Project_Listing'!$G$16:$G$829,BK$15)</f>
        <v>0</v>
      </c>
      <c r="BX217" s="63">
        <f t="shared" si="314"/>
        <v>0</v>
      </c>
    </row>
    <row r="218" spans="2:76" hidden="1">
      <c r="B218" s="132" t="str">
        <f t="shared" si="290"/>
        <v>No entry required</v>
      </c>
      <c r="C218" s="158" t="str">
        <f t="shared" si="290"/>
        <v>-</v>
      </c>
      <c r="D218" s="63">
        <f t="shared" si="291"/>
        <v>0</v>
      </c>
      <c r="E218" s="63">
        <f t="shared" si="292"/>
        <v>0</v>
      </c>
      <c r="F218" s="63">
        <f t="shared" si="293"/>
        <v>0</v>
      </c>
      <c r="G218" s="63">
        <f t="shared" si="294"/>
        <v>0</v>
      </c>
      <c r="H218" s="63">
        <f t="shared" si="295"/>
        <v>0</v>
      </c>
      <c r="I218" s="63">
        <f t="shared" si="305"/>
        <v>0</v>
      </c>
      <c r="J218" s="116" t="s">
        <v>441</v>
      </c>
      <c r="K218" s="63">
        <f t="shared" si="296"/>
        <v>0</v>
      </c>
      <c r="L218" s="63">
        <f t="shared" si="297"/>
        <v>0</v>
      </c>
      <c r="M218" s="63">
        <f t="shared" si="298"/>
        <v>0</v>
      </c>
      <c r="N218" s="63">
        <f t="shared" si="299"/>
        <v>0</v>
      </c>
      <c r="O218" s="63">
        <f t="shared" si="300"/>
        <v>0</v>
      </c>
      <c r="P218" s="63">
        <f t="shared" si="306"/>
        <v>0</v>
      </c>
      <c r="R218" s="158" t="str">
        <f t="shared" si="301"/>
        <v>-</v>
      </c>
      <c r="S218" s="67">
        <f>SUMIFS('N1.3_Project_Listing'!$R$16:$R$829,'N1.3_Project_Listing'!$B$16:$B$829,$B218,'N1.3_Project_Listing'!$D$16:$D$829,$B204,'N1.3_Project_Listing'!$J$16:$J$829,S$16,'N1.3_Project_Listing'!$G$16:$G$829,R$15)</f>
        <v>0</v>
      </c>
      <c r="T218" s="67">
        <f>SUMIFS('N1.3_Project_Listing'!$R$16:$R$829,'N1.3_Project_Listing'!$B$16:$B$829,$B218,'N1.3_Project_Listing'!$D$16:$D$829,$B204,'N1.3_Project_Listing'!$J$16:$J$829,T$16,'N1.3_Project_Listing'!$G$16:$G$829,R$15)</f>
        <v>0</v>
      </c>
      <c r="U218" s="67">
        <f>SUMIFS('N1.3_Project_Listing'!$R$16:$R$829,'N1.3_Project_Listing'!$B$16:$B$829,$B218,'N1.3_Project_Listing'!$D$16:$D$829,$B204,'N1.3_Project_Listing'!$J$16:$J$829,U$16,'N1.3_Project_Listing'!$G$16:$G$829,R$15)</f>
        <v>0</v>
      </c>
      <c r="V218" s="67">
        <f>SUMIFS('N1.3_Project_Listing'!$R$16:$R$829,'N1.3_Project_Listing'!$B$16:$B$829,$B218,'N1.3_Project_Listing'!$D$16:$D$829,$B204,'N1.3_Project_Listing'!$J$16:$J$829,V$16,'N1.3_Project_Listing'!$G$16:$G$829,R$15)</f>
        <v>0</v>
      </c>
      <c r="W218" s="67">
        <f>SUMIFS('N1.3_Project_Listing'!$R$16:$R$829,'N1.3_Project_Listing'!$B$16:$B$829,$B218,'N1.3_Project_Listing'!$D$16:$D$829,$B204,'N1.3_Project_Listing'!$J$16:$J$829,W$16,'N1.3_Project_Listing'!$G$16:$G$829,R$15)</f>
        <v>0</v>
      </c>
      <c r="X218" s="63">
        <f t="shared" si="307"/>
        <v>0</v>
      </c>
      <c r="Y218" s="116" t="s">
        <v>441</v>
      </c>
      <c r="Z218" s="67">
        <f>SUMIFS('N1.3_Project_Listing'!$P$16:$P$829,'N1.3_Project_Listing'!$B$16:$B$829,$B218,'N1.3_Project_Listing'!$D$16:$D$829,$B204,'N1.3_Project_Listing'!$J$16:$J$829,Z$16,'N1.3_Project_Listing'!$G$16:$G$829,R$15)</f>
        <v>0</v>
      </c>
      <c r="AA218" s="67">
        <f>SUMIFS('N1.3_Project_Listing'!$P$16:$P$829,'N1.3_Project_Listing'!$B$16:$B$829,$B218,'N1.3_Project_Listing'!$D$16:$D$829,$B204,'N1.3_Project_Listing'!$J$16:$J$829,AA$16,'N1.3_Project_Listing'!$G$16:$G$829,R$15)</f>
        <v>0</v>
      </c>
      <c r="AB218" s="67">
        <f>SUMIFS('N1.3_Project_Listing'!$P$16:$P$829,'N1.3_Project_Listing'!$B$16:$B$829,$B218,'N1.3_Project_Listing'!$D$16:$D$829,$B204,'N1.3_Project_Listing'!$J$16:$J$829,AB$16,'N1.3_Project_Listing'!$G$16:$G$829,R$15)</f>
        <v>0</v>
      </c>
      <c r="AC218" s="67">
        <f>SUMIFS('N1.3_Project_Listing'!$P$16:$P$829,'N1.3_Project_Listing'!$B$16:$B$829,$B218,'N1.3_Project_Listing'!$D$16:$D$829,$B204,'N1.3_Project_Listing'!$J$16:$J$829,AC$16,'N1.3_Project_Listing'!$G$16:$G$829,R$15)</f>
        <v>0</v>
      </c>
      <c r="AD218" s="67">
        <f>SUMIFS('N1.3_Project_Listing'!$P$16:$P$829,'N1.3_Project_Listing'!$B$16:$B$829,$B218,'N1.3_Project_Listing'!$D$16:$D$829,$B204,'N1.3_Project_Listing'!$J$16:$J$829,AD$16,'N1.3_Project_Listing'!$G$16:$G$829,R$15)</f>
        <v>0</v>
      </c>
      <c r="AE218" s="63">
        <f t="shared" si="308"/>
        <v>0</v>
      </c>
      <c r="AG218" s="158" t="str">
        <f t="shared" si="302"/>
        <v>-</v>
      </c>
      <c r="AH218" s="67">
        <f>SUMIFS('N1.3_Project_Listing'!$R$16:$R$829,'N1.3_Project_Listing'!$B$16:$B$829,$B218,'N1.3_Project_Listing'!$D$16:$D$829,$B204,'N1.3_Project_Listing'!$J$16:$J$829,AH$16,'N1.3_Project_Listing'!$G$16:$G$829,AG$15)</f>
        <v>0</v>
      </c>
      <c r="AI218" s="67">
        <f>SUMIFS('N1.3_Project_Listing'!$R$16:$R$829,'N1.3_Project_Listing'!$B$16:$B$829,$B218,'N1.3_Project_Listing'!$D$16:$D$829,$B204,'N1.3_Project_Listing'!$J$16:$J$829,AI$16,'N1.3_Project_Listing'!$G$16:$G$829,AG$15)</f>
        <v>0</v>
      </c>
      <c r="AJ218" s="67">
        <f>SUMIFS('N1.3_Project_Listing'!$R$16:$R$829,'N1.3_Project_Listing'!$B$16:$B$829,$B218,'N1.3_Project_Listing'!$D$16:$D$829,$B204,'N1.3_Project_Listing'!$J$16:$J$829,AJ$16,'N1.3_Project_Listing'!$G$16:$G$829,AG$15)</f>
        <v>0</v>
      </c>
      <c r="AK218" s="67">
        <f>SUMIFS('N1.3_Project_Listing'!$R$16:$R$829,'N1.3_Project_Listing'!$B$16:$B$829,$B218,'N1.3_Project_Listing'!$D$16:$D$829,$B204,'N1.3_Project_Listing'!$J$16:$J$829,AK$16,'N1.3_Project_Listing'!$G$16:$G$829,AG$15)</f>
        <v>0</v>
      </c>
      <c r="AL218" s="67">
        <f>SUMIFS('N1.3_Project_Listing'!$R$16:$R$829,'N1.3_Project_Listing'!$B$16:$B$829,$B218,'N1.3_Project_Listing'!$D$16:$D$829,$B204,'N1.3_Project_Listing'!$J$16:$J$829,AL$16,'N1.3_Project_Listing'!$G$16:$G$829,AG$15)</f>
        <v>0</v>
      </c>
      <c r="AM218" s="63">
        <f t="shared" si="309"/>
        <v>0</v>
      </c>
      <c r="AN218" s="116" t="s">
        <v>441</v>
      </c>
      <c r="AO218" s="67">
        <f>SUMIFS('N1.3_Project_Listing'!$P$16:$P$829,'N1.3_Project_Listing'!$B$16:$B$829,$B218,'N1.3_Project_Listing'!$D$16:$D$829,$B204,'N1.3_Project_Listing'!$J$16:$J$829,AO$16,'N1.3_Project_Listing'!$G$16:$G$829,AG$15)</f>
        <v>0</v>
      </c>
      <c r="AP218" s="67">
        <f>SUMIFS('N1.3_Project_Listing'!$P$16:$P$829,'N1.3_Project_Listing'!$B$16:$B$829,$B218,'N1.3_Project_Listing'!$D$16:$D$829,$B204,'N1.3_Project_Listing'!$J$16:$J$829,AP$16,'N1.3_Project_Listing'!$G$16:$G$829,AG$15)</f>
        <v>0</v>
      </c>
      <c r="AQ218" s="67">
        <f>SUMIFS('N1.3_Project_Listing'!$P$16:$P$829,'N1.3_Project_Listing'!$B$16:$B$829,$B218,'N1.3_Project_Listing'!$D$16:$D$829,$B204,'N1.3_Project_Listing'!$J$16:$J$829,AQ$16,'N1.3_Project_Listing'!$G$16:$G$829,AG$15)</f>
        <v>0</v>
      </c>
      <c r="AR218" s="67">
        <f>SUMIFS('N1.3_Project_Listing'!$P$16:$P$829,'N1.3_Project_Listing'!$B$16:$B$829,$B218,'N1.3_Project_Listing'!$D$16:$D$829,$B204,'N1.3_Project_Listing'!$J$16:$J$829,AR$16,'N1.3_Project_Listing'!$G$16:$G$829,AG$15)</f>
        <v>0</v>
      </c>
      <c r="AS218" s="67">
        <f>SUMIFS('N1.3_Project_Listing'!$P$16:$P$829,'N1.3_Project_Listing'!$B$16:$B$829,$B218,'N1.3_Project_Listing'!$D$16:$D$829,$B204,'N1.3_Project_Listing'!$J$16:$J$829,AS$16,'N1.3_Project_Listing'!$G$16:$G$829,AG$15)</f>
        <v>0</v>
      </c>
      <c r="AT218" s="63">
        <f t="shared" si="310"/>
        <v>0</v>
      </c>
      <c r="AV218" s="158" t="str">
        <f t="shared" si="303"/>
        <v>-</v>
      </c>
      <c r="AW218" s="67">
        <f>SUMIFS('N1.3_Project_Listing'!$R$16:$R$829,'N1.3_Project_Listing'!$B$16:$B$829,$B218,'N1.3_Project_Listing'!$D$16:$D$829,$B204,'N1.3_Project_Listing'!$J$16:$J$829,AW$16,'N1.3_Project_Listing'!$G$16:$G$829,AV$15)</f>
        <v>0</v>
      </c>
      <c r="AX218" s="67">
        <f>SUMIFS('N1.3_Project_Listing'!$R$16:$R$829,'N1.3_Project_Listing'!$B$16:$B$829,$B218,'N1.3_Project_Listing'!$D$16:$D$829,$B204,'N1.3_Project_Listing'!$J$16:$J$829,AX$16,'N1.3_Project_Listing'!$G$16:$G$829,AV$15)</f>
        <v>0</v>
      </c>
      <c r="AY218" s="67">
        <f>SUMIFS('N1.3_Project_Listing'!$R$16:$R$829,'N1.3_Project_Listing'!$B$16:$B$829,$B218,'N1.3_Project_Listing'!$D$16:$D$829,$B204,'N1.3_Project_Listing'!$J$16:$J$829,AY$16,'N1.3_Project_Listing'!$G$16:$G$829,AV$15)</f>
        <v>0</v>
      </c>
      <c r="AZ218" s="67">
        <f>SUMIFS('N1.3_Project_Listing'!$R$16:$R$829,'N1.3_Project_Listing'!$B$16:$B$829,$B218,'N1.3_Project_Listing'!$D$16:$D$829,$B204,'N1.3_Project_Listing'!$J$16:$J$829,AZ$16,'N1.3_Project_Listing'!$G$16:$G$829,AV$15)</f>
        <v>0</v>
      </c>
      <c r="BA218" s="67">
        <f>SUMIFS('N1.3_Project_Listing'!$R$16:$R$829,'N1.3_Project_Listing'!$B$16:$B$829,$B218,'N1.3_Project_Listing'!$D$16:$D$829,$B204,'N1.3_Project_Listing'!$J$16:$J$829,BA$16,'N1.3_Project_Listing'!$G$16:$G$829,AV$15)</f>
        <v>0</v>
      </c>
      <c r="BB218" s="63">
        <f t="shared" si="311"/>
        <v>0</v>
      </c>
      <c r="BC218" s="116" t="s">
        <v>441</v>
      </c>
      <c r="BD218" s="67">
        <f>SUMIFS('N1.3_Project_Listing'!$P$16:$P$829,'N1.3_Project_Listing'!$B$16:$B$829,$B218,'N1.3_Project_Listing'!$D$16:$D$829,$B204,'N1.3_Project_Listing'!$J$16:$J$829,BD$16,'N1.3_Project_Listing'!$G$16:$G$829,AV$15)</f>
        <v>0</v>
      </c>
      <c r="BE218" s="67">
        <f>SUMIFS('N1.3_Project_Listing'!$P$16:$P$829,'N1.3_Project_Listing'!$B$16:$B$829,$B218,'N1.3_Project_Listing'!$D$16:$D$829,$B204,'N1.3_Project_Listing'!$J$16:$J$829,BE$16,'N1.3_Project_Listing'!$G$16:$G$829,AV$15)</f>
        <v>0</v>
      </c>
      <c r="BF218" s="67">
        <f>SUMIFS('N1.3_Project_Listing'!$P$16:$P$829,'N1.3_Project_Listing'!$B$16:$B$829,$B218,'N1.3_Project_Listing'!$D$16:$D$829,$B204,'N1.3_Project_Listing'!$J$16:$J$829,BF$16,'N1.3_Project_Listing'!$G$16:$G$829,AV$15)</f>
        <v>0</v>
      </c>
      <c r="BG218" s="67">
        <f>SUMIFS('N1.3_Project_Listing'!$P$16:$P$829,'N1.3_Project_Listing'!$B$16:$B$829,$B218,'N1.3_Project_Listing'!$D$16:$D$829,$B204,'N1.3_Project_Listing'!$J$16:$J$829,BG$16,'N1.3_Project_Listing'!$G$16:$G$829,AV$15)</f>
        <v>0</v>
      </c>
      <c r="BH218" s="67">
        <f>SUMIFS('N1.3_Project_Listing'!$P$16:$P$829,'N1.3_Project_Listing'!$B$16:$B$829,$B218,'N1.3_Project_Listing'!$D$16:$D$829,$B204,'N1.3_Project_Listing'!$J$16:$J$829,BH$16,'N1.3_Project_Listing'!$G$16:$G$829,AV$15)</f>
        <v>0</v>
      </c>
      <c r="BI218" s="63">
        <f t="shared" si="312"/>
        <v>0</v>
      </c>
      <c r="BK218" s="158" t="str">
        <f t="shared" si="304"/>
        <v>-</v>
      </c>
      <c r="BL218" s="67">
        <f>SUMIFS('N1.3_Project_Listing'!$R$16:$R$829,'N1.3_Project_Listing'!$B$16:$B$829,$B218,'N1.3_Project_Listing'!$D$16:$D$829,$B204,'N1.3_Project_Listing'!$J$16:$J$829,BL$16,'N1.3_Project_Listing'!$G$16:$G$829,BK$15)</f>
        <v>0</v>
      </c>
      <c r="BM218" s="67">
        <f>SUMIFS('N1.3_Project_Listing'!$R$16:$R$829,'N1.3_Project_Listing'!$B$16:$B$829,$B218,'N1.3_Project_Listing'!$D$16:$D$829,$B204,'N1.3_Project_Listing'!$J$16:$J$829,BM$16,'N1.3_Project_Listing'!$G$16:$G$829,BK$15)</f>
        <v>0</v>
      </c>
      <c r="BN218" s="67">
        <f>SUMIFS('N1.3_Project_Listing'!$R$16:$R$829,'N1.3_Project_Listing'!$B$16:$B$829,$B218,'N1.3_Project_Listing'!$D$16:$D$829,$B204,'N1.3_Project_Listing'!$J$16:$J$829,BN$16,'N1.3_Project_Listing'!$G$16:$G$829,BK$15)</f>
        <v>0</v>
      </c>
      <c r="BO218" s="67">
        <f>SUMIFS('N1.3_Project_Listing'!$R$16:$R$829,'N1.3_Project_Listing'!$B$16:$B$829,$B218,'N1.3_Project_Listing'!$D$16:$D$829,$B204,'N1.3_Project_Listing'!$J$16:$J$829,BO$16,'N1.3_Project_Listing'!$G$16:$G$829,BK$15)</f>
        <v>0</v>
      </c>
      <c r="BP218" s="67">
        <f>SUMIFS('N1.3_Project_Listing'!$R$16:$R$829,'N1.3_Project_Listing'!$B$16:$B$829,$B218,'N1.3_Project_Listing'!$D$16:$D$829,$B204,'N1.3_Project_Listing'!$J$16:$J$829,BP$16,'N1.3_Project_Listing'!$G$16:$G$829,BK$15)</f>
        <v>0</v>
      </c>
      <c r="BQ218" s="63">
        <f t="shared" si="313"/>
        <v>0</v>
      </c>
      <c r="BR218" s="116" t="s">
        <v>441</v>
      </c>
      <c r="BS218" s="67">
        <f>SUMIFS('N1.3_Project_Listing'!$P$16:$P$829,'N1.3_Project_Listing'!$B$16:$B$829,$B218,'N1.3_Project_Listing'!$D$16:$D$829,$B204,'N1.3_Project_Listing'!$J$16:$J$829,BS$16,'N1.3_Project_Listing'!$G$16:$G$829,BK$15)</f>
        <v>0</v>
      </c>
      <c r="BT218" s="67">
        <f>SUMIFS('N1.3_Project_Listing'!$P$16:$P$829,'N1.3_Project_Listing'!$B$16:$B$829,$B218,'N1.3_Project_Listing'!$D$16:$D$829,$B204,'N1.3_Project_Listing'!$J$16:$J$829,BT$16,'N1.3_Project_Listing'!$G$16:$G$829,BK$15)</f>
        <v>0</v>
      </c>
      <c r="BU218" s="67">
        <f>SUMIFS('N1.3_Project_Listing'!$P$16:$P$829,'N1.3_Project_Listing'!$B$16:$B$829,$B218,'N1.3_Project_Listing'!$D$16:$D$829,$B204,'N1.3_Project_Listing'!$J$16:$J$829,BU$16,'N1.3_Project_Listing'!$G$16:$G$829,BK$15)</f>
        <v>0</v>
      </c>
      <c r="BV218" s="67">
        <f>SUMIFS('N1.3_Project_Listing'!$P$16:$P$829,'N1.3_Project_Listing'!$B$16:$B$829,$B218,'N1.3_Project_Listing'!$D$16:$D$829,$B204,'N1.3_Project_Listing'!$J$16:$J$829,BV$16,'N1.3_Project_Listing'!$G$16:$G$829,BK$15)</f>
        <v>0</v>
      </c>
      <c r="BW218" s="67">
        <f>SUMIFS('N1.3_Project_Listing'!$P$16:$P$829,'N1.3_Project_Listing'!$B$16:$B$829,$B218,'N1.3_Project_Listing'!$D$16:$D$829,$B204,'N1.3_Project_Listing'!$J$16:$J$829,BW$16,'N1.3_Project_Listing'!$G$16:$G$829,BK$15)</f>
        <v>0</v>
      </c>
      <c r="BX218" s="63">
        <f t="shared" si="314"/>
        <v>0</v>
      </c>
    </row>
    <row r="219" spans="2:76" hidden="1">
      <c r="B219" s="132" t="str">
        <f t="shared" si="290"/>
        <v>No entry required</v>
      </c>
      <c r="C219" s="158" t="str">
        <f t="shared" si="290"/>
        <v>-</v>
      </c>
      <c r="D219" s="63">
        <f t="shared" si="291"/>
        <v>0</v>
      </c>
      <c r="E219" s="63">
        <f t="shared" si="292"/>
        <v>0</v>
      </c>
      <c r="F219" s="63">
        <f t="shared" si="293"/>
        <v>0</v>
      </c>
      <c r="G219" s="63">
        <f t="shared" si="294"/>
        <v>0</v>
      </c>
      <c r="H219" s="63">
        <f t="shared" si="295"/>
        <v>0</v>
      </c>
      <c r="I219" s="63">
        <f t="shared" si="305"/>
        <v>0</v>
      </c>
      <c r="J219" s="116" t="s">
        <v>441</v>
      </c>
      <c r="K219" s="63">
        <f t="shared" si="296"/>
        <v>0</v>
      </c>
      <c r="L219" s="63">
        <f t="shared" si="297"/>
        <v>0</v>
      </c>
      <c r="M219" s="63">
        <f t="shared" si="298"/>
        <v>0</v>
      </c>
      <c r="N219" s="63">
        <f t="shared" si="299"/>
        <v>0</v>
      </c>
      <c r="O219" s="63">
        <f t="shared" si="300"/>
        <v>0</v>
      </c>
      <c r="P219" s="63">
        <f t="shared" si="306"/>
        <v>0</v>
      </c>
      <c r="R219" s="158" t="str">
        <f t="shared" si="301"/>
        <v>-</v>
      </c>
      <c r="S219" s="67">
        <f>SUMIFS('N1.3_Project_Listing'!$R$16:$R$829,'N1.3_Project_Listing'!$B$16:$B$829,$B219,'N1.3_Project_Listing'!$D$16:$D$829,$B204,'N1.3_Project_Listing'!$J$16:$J$829,S$16,'N1.3_Project_Listing'!$G$16:$G$829,R$15)</f>
        <v>0</v>
      </c>
      <c r="T219" s="67">
        <f>SUMIFS('N1.3_Project_Listing'!$R$16:$R$829,'N1.3_Project_Listing'!$B$16:$B$829,$B219,'N1.3_Project_Listing'!$D$16:$D$829,$B204,'N1.3_Project_Listing'!$J$16:$J$829,T$16,'N1.3_Project_Listing'!$G$16:$G$829,R$15)</f>
        <v>0</v>
      </c>
      <c r="U219" s="67">
        <f>SUMIFS('N1.3_Project_Listing'!$R$16:$R$829,'N1.3_Project_Listing'!$B$16:$B$829,$B219,'N1.3_Project_Listing'!$D$16:$D$829,$B204,'N1.3_Project_Listing'!$J$16:$J$829,U$16,'N1.3_Project_Listing'!$G$16:$G$829,R$15)</f>
        <v>0</v>
      </c>
      <c r="V219" s="67">
        <f>SUMIFS('N1.3_Project_Listing'!$R$16:$R$829,'N1.3_Project_Listing'!$B$16:$B$829,$B219,'N1.3_Project_Listing'!$D$16:$D$829,$B204,'N1.3_Project_Listing'!$J$16:$J$829,V$16,'N1.3_Project_Listing'!$G$16:$G$829,R$15)</f>
        <v>0</v>
      </c>
      <c r="W219" s="67">
        <f>SUMIFS('N1.3_Project_Listing'!$R$16:$R$829,'N1.3_Project_Listing'!$B$16:$B$829,$B219,'N1.3_Project_Listing'!$D$16:$D$829,$B204,'N1.3_Project_Listing'!$J$16:$J$829,W$16,'N1.3_Project_Listing'!$G$16:$G$829,R$15)</f>
        <v>0</v>
      </c>
      <c r="X219" s="63">
        <f t="shared" si="307"/>
        <v>0</v>
      </c>
      <c r="Y219" s="116" t="s">
        <v>441</v>
      </c>
      <c r="Z219" s="67">
        <f>SUMIFS('N1.3_Project_Listing'!$P$16:$P$829,'N1.3_Project_Listing'!$B$16:$B$829,$B219,'N1.3_Project_Listing'!$D$16:$D$829,$B204,'N1.3_Project_Listing'!$J$16:$J$829,Z$16,'N1.3_Project_Listing'!$G$16:$G$829,R$15)</f>
        <v>0</v>
      </c>
      <c r="AA219" s="67">
        <f>SUMIFS('N1.3_Project_Listing'!$P$16:$P$829,'N1.3_Project_Listing'!$B$16:$B$829,$B219,'N1.3_Project_Listing'!$D$16:$D$829,$B204,'N1.3_Project_Listing'!$J$16:$J$829,AA$16,'N1.3_Project_Listing'!$G$16:$G$829,R$15)</f>
        <v>0</v>
      </c>
      <c r="AB219" s="67">
        <f>SUMIFS('N1.3_Project_Listing'!$P$16:$P$829,'N1.3_Project_Listing'!$B$16:$B$829,$B219,'N1.3_Project_Listing'!$D$16:$D$829,$B204,'N1.3_Project_Listing'!$J$16:$J$829,AB$16,'N1.3_Project_Listing'!$G$16:$G$829,R$15)</f>
        <v>0</v>
      </c>
      <c r="AC219" s="67">
        <f>SUMIFS('N1.3_Project_Listing'!$P$16:$P$829,'N1.3_Project_Listing'!$B$16:$B$829,$B219,'N1.3_Project_Listing'!$D$16:$D$829,$B204,'N1.3_Project_Listing'!$J$16:$J$829,AC$16,'N1.3_Project_Listing'!$G$16:$G$829,R$15)</f>
        <v>0</v>
      </c>
      <c r="AD219" s="67">
        <f>SUMIFS('N1.3_Project_Listing'!$P$16:$P$829,'N1.3_Project_Listing'!$B$16:$B$829,$B219,'N1.3_Project_Listing'!$D$16:$D$829,$B204,'N1.3_Project_Listing'!$J$16:$J$829,AD$16,'N1.3_Project_Listing'!$G$16:$G$829,R$15)</f>
        <v>0</v>
      </c>
      <c r="AE219" s="63">
        <f t="shared" si="308"/>
        <v>0</v>
      </c>
      <c r="AG219" s="158" t="str">
        <f t="shared" si="302"/>
        <v>-</v>
      </c>
      <c r="AH219" s="67">
        <f>SUMIFS('N1.3_Project_Listing'!$R$16:$R$829,'N1.3_Project_Listing'!$B$16:$B$829,$B219,'N1.3_Project_Listing'!$D$16:$D$829,$B204,'N1.3_Project_Listing'!$J$16:$J$829,AH$16,'N1.3_Project_Listing'!$G$16:$G$829,AG$15)</f>
        <v>0</v>
      </c>
      <c r="AI219" s="67">
        <f>SUMIFS('N1.3_Project_Listing'!$R$16:$R$829,'N1.3_Project_Listing'!$B$16:$B$829,$B219,'N1.3_Project_Listing'!$D$16:$D$829,$B204,'N1.3_Project_Listing'!$J$16:$J$829,AI$16,'N1.3_Project_Listing'!$G$16:$G$829,AG$15)</f>
        <v>0</v>
      </c>
      <c r="AJ219" s="67">
        <f>SUMIFS('N1.3_Project_Listing'!$R$16:$R$829,'N1.3_Project_Listing'!$B$16:$B$829,$B219,'N1.3_Project_Listing'!$D$16:$D$829,$B204,'N1.3_Project_Listing'!$J$16:$J$829,AJ$16,'N1.3_Project_Listing'!$G$16:$G$829,AG$15)</f>
        <v>0</v>
      </c>
      <c r="AK219" s="67">
        <f>SUMIFS('N1.3_Project_Listing'!$R$16:$R$829,'N1.3_Project_Listing'!$B$16:$B$829,$B219,'N1.3_Project_Listing'!$D$16:$D$829,$B204,'N1.3_Project_Listing'!$J$16:$J$829,AK$16,'N1.3_Project_Listing'!$G$16:$G$829,AG$15)</f>
        <v>0</v>
      </c>
      <c r="AL219" s="67">
        <f>SUMIFS('N1.3_Project_Listing'!$R$16:$R$829,'N1.3_Project_Listing'!$B$16:$B$829,$B219,'N1.3_Project_Listing'!$D$16:$D$829,$B204,'N1.3_Project_Listing'!$J$16:$J$829,AL$16,'N1.3_Project_Listing'!$G$16:$G$829,AG$15)</f>
        <v>0</v>
      </c>
      <c r="AM219" s="63">
        <f t="shared" si="309"/>
        <v>0</v>
      </c>
      <c r="AN219" s="116" t="s">
        <v>441</v>
      </c>
      <c r="AO219" s="67">
        <f>SUMIFS('N1.3_Project_Listing'!$P$16:$P$829,'N1.3_Project_Listing'!$B$16:$B$829,$B219,'N1.3_Project_Listing'!$D$16:$D$829,$B204,'N1.3_Project_Listing'!$J$16:$J$829,AO$16,'N1.3_Project_Listing'!$G$16:$G$829,AG$15)</f>
        <v>0</v>
      </c>
      <c r="AP219" s="67">
        <f>SUMIFS('N1.3_Project_Listing'!$P$16:$P$829,'N1.3_Project_Listing'!$B$16:$B$829,$B219,'N1.3_Project_Listing'!$D$16:$D$829,$B204,'N1.3_Project_Listing'!$J$16:$J$829,AP$16,'N1.3_Project_Listing'!$G$16:$G$829,AG$15)</f>
        <v>0</v>
      </c>
      <c r="AQ219" s="67">
        <f>SUMIFS('N1.3_Project_Listing'!$P$16:$P$829,'N1.3_Project_Listing'!$B$16:$B$829,$B219,'N1.3_Project_Listing'!$D$16:$D$829,$B204,'N1.3_Project_Listing'!$J$16:$J$829,AQ$16,'N1.3_Project_Listing'!$G$16:$G$829,AG$15)</f>
        <v>0</v>
      </c>
      <c r="AR219" s="67">
        <f>SUMIFS('N1.3_Project_Listing'!$P$16:$P$829,'N1.3_Project_Listing'!$B$16:$B$829,$B219,'N1.3_Project_Listing'!$D$16:$D$829,$B204,'N1.3_Project_Listing'!$J$16:$J$829,AR$16,'N1.3_Project_Listing'!$G$16:$G$829,AG$15)</f>
        <v>0</v>
      </c>
      <c r="AS219" s="67">
        <f>SUMIFS('N1.3_Project_Listing'!$P$16:$P$829,'N1.3_Project_Listing'!$B$16:$B$829,$B219,'N1.3_Project_Listing'!$D$16:$D$829,$B204,'N1.3_Project_Listing'!$J$16:$J$829,AS$16,'N1.3_Project_Listing'!$G$16:$G$829,AG$15)</f>
        <v>0</v>
      </c>
      <c r="AT219" s="63">
        <f t="shared" si="310"/>
        <v>0</v>
      </c>
      <c r="AV219" s="158" t="str">
        <f t="shared" si="303"/>
        <v>-</v>
      </c>
      <c r="AW219" s="67">
        <f>SUMIFS('N1.3_Project_Listing'!$R$16:$R$829,'N1.3_Project_Listing'!$B$16:$B$829,$B219,'N1.3_Project_Listing'!$D$16:$D$829,$B204,'N1.3_Project_Listing'!$J$16:$J$829,AW$16,'N1.3_Project_Listing'!$G$16:$G$829,AV$15)</f>
        <v>0</v>
      </c>
      <c r="AX219" s="67">
        <f>SUMIFS('N1.3_Project_Listing'!$R$16:$R$829,'N1.3_Project_Listing'!$B$16:$B$829,$B219,'N1.3_Project_Listing'!$D$16:$D$829,$B204,'N1.3_Project_Listing'!$J$16:$J$829,AX$16,'N1.3_Project_Listing'!$G$16:$G$829,AV$15)</f>
        <v>0</v>
      </c>
      <c r="AY219" s="67">
        <f>SUMIFS('N1.3_Project_Listing'!$R$16:$R$829,'N1.3_Project_Listing'!$B$16:$B$829,$B219,'N1.3_Project_Listing'!$D$16:$D$829,$B204,'N1.3_Project_Listing'!$J$16:$J$829,AY$16,'N1.3_Project_Listing'!$G$16:$G$829,AV$15)</f>
        <v>0</v>
      </c>
      <c r="AZ219" s="67">
        <f>SUMIFS('N1.3_Project_Listing'!$R$16:$R$829,'N1.3_Project_Listing'!$B$16:$B$829,$B219,'N1.3_Project_Listing'!$D$16:$D$829,$B204,'N1.3_Project_Listing'!$J$16:$J$829,AZ$16,'N1.3_Project_Listing'!$G$16:$G$829,AV$15)</f>
        <v>0</v>
      </c>
      <c r="BA219" s="67">
        <f>SUMIFS('N1.3_Project_Listing'!$R$16:$R$829,'N1.3_Project_Listing'!$B$16:$B$829,$B219,'N1.3_Project_Listing'!$D$16:$D$829,$B204,'N1.3_Project_Listing'!$J$16:$J$829,BA$16,'N1.3_Project_Listing'!$G$16:$G$829,AV$15)</f>
        <v>0</v>
      </c>
      <c r="BB219" s="63">
        <f t="shared" si="311"/>
        <v>0</v>
      </c>
      <c r="BC219" s="116" t="s">
        <v>441</v>
      </c>
      <c r="BD219" s="67">
        <f>SUMIFS('N1.3_Project_Listing'!$P$16:$P$829,'N1.3_Project_Listing'!$B$16:$B$829,$B219,'N1.3_Project_Listing'!$D$16:$D$829,$B204,'N1.3_Project_Listing'!$J$16:$J$829,BD$16,'N1.3_Project_Listing'!$G$16:$G$829,AV$15)</f>
        <v>0</v>
      </c>
      <c r="BE219" s="67">
        <f>SUMIFS('N1.3_Project_Listing'!$P$16:$P$829,'N1.3_Project_Listing'!$B$16:$B$829,$B219,'N1.3_Project_Listing'!$D$16:$D$829,$B204,'N1.3_Project_Listing'!$J$16:$J$829,BE$16,'N1.3_Project_Listing'!$G$16:$G$829,AV$15)</f>
        <v>0</v>
      </c>
      <c r="BF219" s="67">
        <f>SUMIFS('N1.3_Project_Listing'!$P$16:$P$829,'N1.3_Project_Listing'!$B$16:$B$829,$B219,'N1.3_Project_Listing'!$D$16:$D$829,$B204,'N1.3_Project_Listing'!$J$16:$J$829,BF$16,'N1.3_Project_Listing'!$G$16:$G$829,AV$15)</f>
        <v>0</v>
      </c>
      <c r="BG219" s="67">
        <f>SUMIFS('N1.3_Project_Listing'!$P$16:$P$829,'N1.3_Project_Listing'!$B$16:$B$829,$B219,'N1.3_Project_Listing'!$D$16:$D$829,$B204,'N1.3_Project_Listing'!$J$16:$J$829,BG$16,'N1.3_Project_Listing'!$G$16:$G$829,AV$15)</f>
        <v>0</v>
      </c>
      <c r="BH219" s="67">
        <f>SUMIFS('N1.3_Project_Listing'!$P$16:$P$829,'N1.3_Project_Listing'!$B$16:$B$829,$B219,'N1.3_Project_Listing'!$D$16:$D$829,$B204,'N1.3_Project_Listing'!$J$16:$J$829,BH$16,'N1.3_Project_Listing'!$G$16:$G$829,AV$15)</f>
        <v>0</v>
      </c>
      <c r="BI219" s="63">
        <f t="shared" si="312"/>
        <v>0</v>
      </c>
      <c r="BK219" s="158" t="str">
        <f t="shared" si="304"/>
        <v>-</v>
      </c>
      <c r="BL219" s="67">
        <f>SUMIFS('N1.3_Project_Listing'!$R$16:$R$829,'N1.3_Project_Listing'!$B$16:$B$829,$B219,'N1.3_Project_Listing'!$D$16:$D$829,$B204,'N1.3_Project_Listing'!$J$16:$J$829,BL$16,'N1.3_Project_Listing'!$G$16:$G$829,BK$15)</f>
        <v>0</v>
      </c>
      <c r="BM219" s="67">
        <f>SUMIFS('N1.3_Project_Listing'!$R$16:$R$829,'N1.3_Project_Listing'!$B$16:$B$829,$B219,'N1.3_Project_Listing'!$D$16:$D$829,$B204,'N1.3_Project_Listing'!$J$16:$J$829,BM$16,'N1.3_Project_Listing'!$G$16:$G$829,BK$15)</f>
        <v>0</v>
      </c>
      <c r="BN219" s="67">
        <f>SUMIFS('N1.3_Project_Listing'!$R$16:$R$829,'N1.3_Project_Listing'!$B$16:$B$829,$B219,'N1.3_Project_Listing'!$D$16:$D$829,$B204,'N1.3_Project_Listing'!$J$16:$J$829,BN$16,'N1.3_Project_Listing'!$G$16:$G$829,BK$15)</f>
        <v>0</v>
      </c>
      <c r="BO219" s="67">
        <f>SUMIFS('N1.3_Project_Listing'!$R$16:$R$829,'N1.3_Project_Listing'!$B$16:$B$829,$B219,'N1.3_Project_Listing'!$D$16:$D$829,$B204,'N1.3_Project_Listing'!$J$16:$J$829,BO$16,'N1.3_Project_Listing'!$G$16:$G$829,BK$15)</f>
        <v>0</v>
      </c>
      <c r="BP219" s="67">
        <f>SUMIFS('N1.3_Project_Listing'!$R$16:$R$829,'N1.3_Project_Listing'!$B$16:$B$829,$B219,'N1.3_Project_Listing'!$D$16:$D$829,$B204,'N1.3_Project_Listing'!$J$16:$J$829,BP$16,'N1.3_Project_Listing'!$G$16:$G$829,BK$15)</f>
        <v>0</v>
      </c>
      <c r="BQ219" s="63">
        <f t="shared" si="313"/>
        <v>0</v>
      </c>
      <c r="BR219" s="116" t="s">
        <v>441</v>
      </c>
      <c r="BS219" s="67">
        <f>SUMIFS('N1.3_Project_Listing'!$P$16:$P$829,'N1.3_Project_Listing'!$B$16:$B$829,$B219,'N1.3_Project_Listing'!$D$16:$D$829,$B204,'N1.3_Project_Listing'!$J$16:$J$829,BS$16,'N1.3_Project_Listing'!$G$16:$G$829,BK$15)</f>
        <v>0</v>
      </c>
      <c r="BT219" s="67">
        <f>SUMIFS('N1.3_Project_Listing'!$P$16:$P$829,'N1.3_Project_Listing'!$B$16:$B$829,$B219,'N1.3_Project_Listing'!$D$16:$D$829,$B204,'N1.3_Project_Listing'!$J$16:$J$829,BT$16,'N1.3_Project_Listing'!$G$16:$G$829,BK$15)</f>
        <v>0</v>
      </c>
      <c r="BU219" s="67">
        <f>SUMIFS('N1.3_Project_Listing'!$P$16:$P$829,'N1.3_Project_Listing'!$B$16:$B$829,$B219,'N1.3_Project_Listing'!$D$16:$D$829,$B204,'N1.3_Project_Listing'!$J$16:$J$829,BU$16,'N1.3_Project_Listing'!$G$16:$G$829,BK$15)</f>
        <v>0</v>
      </c>
      <c r="BV219" s="67">
        <f>SUMIFS('N1.3_Project_Listing'!$P$16:$P$829,'N1.3_Project_Listing'!$B$16:$B$829,$B219,'N1.3_Project_Listing'!$D$16:$D$829,$B204,'N1.3_Project_Listing'!$J$16:$J$829,BV$16,'N1.3_Project_Listing'!$G$16:$G$829,BK$15)</f>
        <v>0</v>
      </c>
      <c r="BW219" s="67">
        <f>SUMIFS('N1.3_Project_Listing'!$P$16:$P$829,'N1.3_Project_Listing'!$B$16:$B$829,$B219,'N1.3_Project_Listing'!$D$16:$D$829,$B204,'N1.3_Project_Listing'!$J$16:$J$829,BW$16,'N1.3_Project_Listing'!$G$16:$G$829,BK$15)</f>
        <v>0</v>
      </c>
      <c r="BX219" s="63">
        <f t="shared" si="314"/>
        <v>0</v>
      </c>
    </row>
    <row r="220" spans="2:76" hidden="1">
      <c r="B220" s="132" t="str">
        <f t="shared" si="290"/>
        <v>No entry required</v>
      </c>
      <c r="C220" s="158" t="str">
        <f t="shared" si="290"/>
        <v>-</v>
      </c>
      <c r="D220" s="63">
        <f t="shared" si="291"/>
        <v>0</v>
      </c>
      <c r="E220" s="63">
        <f t="shared" si="292"/>
        <v>0</v>
      </c>
      <c r="F220" s="63">
        <f t="shared" si="293"/>
        <v>0</v>
      </c>
      <c r="G220" s="63">
        <f t="shared" si="294"/>
        <v>0</v>
      </c>
      <c r="H220" s="63">
        <f t="shared" si="295"/>
        <v>0</v>
      </c>
      <c r="I220" s="63">
        <f t="shared" si="305"/>
        <v>0</v>
      </c>
      <c r="J220" s="116" t="s">
        <v>441</v>
      </c>
      <c r="K220" s="63">
        <f t="shared" si="296"/>
        <v>0</v>
      </c>
      <c r="L220" s="63">
        <f t="shared" si="297"/>
        <v>0</v>
      </c>
      <c r="M220" s="63">
        <f t="shared" si="298"/>
        <v>0</v>
      </c>
      <c r="N220" s="63">
        <f t="shared" si="299"/>
        <v>0</v>
      </c>
      <c r="O220" s="63">
        <f t="shared" si="300"/>
        <v>0</v>
      </c>
      <c r="P220" s="63">
        <f t="shared" si="306"/>
        <v>0</v>
      </c>
      <c r="R220" s="158" t="str">
        <f t="shared" si="301"/>
        <v>-</v>
      </c>
      <c r="S220" s="67">
        <f>SUMIFS('N1.3_Project_Listing'!$R$16:$R$829,'N1.3_Project_Listing'!$B$16:$B$829,$B220,'N1.3_Project_Listing'!$D$16:$D$829,$B204,'N1.3_Project_Listing'!$J$16:$J$829,S$16,'N1.3_Project_Listing'!$G$16:$G$829,R$15)</f>
        <v>0</v>
      </c>
      <c r="T220" s="67">
        <f>SUMIFS('N1.3_Project_Listing'!$R$16:$R$829,'N1.3_Project_Listing'!$B$16:$B$829,$B220,'N1.3_Project_Listing'!$D$16:$D$829,$B204,'N1.3_Project_Listing'!$J$16:$J$829,T$16,'N1.3_Project_Listing'!$G$16:$G$829,R$15)</f>
        <v>0</v>
      </c>
      <c r="U220" s="67">
        <f>SUMIFS('N1.3_Project_Listing'!$R$16:$R$829,'N1.3_Project_Listing'!$B$16:$B$829,$B220,'N1.3_Project_Listing'!$D$16:$D$829,$B204,'N1.3_Project_Listing'!$J$16:$J$829,U$16,'N1.3_Project_Listing'!$G$16:$G$829,R$15)</f>
        <v>0</v>
      </c>
      <c r="V220" s="67">
        <f>SUMIFS('N1.3_Project_Listing'!$R$16:$R$829,'N1.3_Project_Listing'!$B$16:$B$829,$B220,'N1.3_Project_Listing'!$D$16:$D$829,$B204,'N1.3_Project_Listing'!$J$16:$J$829,V$16,'N1.3_Project_Listing'!$G$16:$G$829,R$15)</f>
        <v>0</v>
      </c>
      <c r="W220" s="67">
        <f>SUMIFS('N1.3_Project_Listing'!$R$16:$R$829,'N1.3_Project_Listing'!$B$16:$B$829,$B220,'N1.3_Project_Listing'!$D$16:$D$829,$B204,'N1.3_Project_Listing'!$J$16:$J$829,W$16,'N1.3_Project_Listing'!$G$16:$G$829,R$15)</f>
        <v>0</v>
      </c>
      <c r="X220" s="63">
        <f t="shared" si="307"/>
        <v>0</v>
      </c>
      <c r="Y220" s="116" t="s">
        <v>441</v>
      </c>
      <c r="Z220" s="67">
        <f>SUMIFS('N1.3_Project_Listing'!$P$16:$P$829,'N1.3_Project_Listing'!$B$16:$B$829,$B220,'N1.3_Project_Listing'!$D$16:$D$829,$B204,'N1.3_Project_Listing'!$J$16:$J$829,Z$16,'N1.3_Project_Listing'!$G$16:$G$829,R$15)</f>
        <v>0</v>
      </c>
      <c r="AA220" s="67">
        <f>SUMIFS('N1.3_Project_Listing'!$P$16:$P$829,'N1.3_Project_Listing'!$B$16:$B$829,$B220,'N1.3_Project_Listing'!$D$16:$D$829,$B204,'N1.3_Project_Listing'!$J$16:$J$829,AA$16,'N1.3_Project_Listing'!$G$16:$G$829,R$15)</f>
        <v>0</v>
      </c>
      <c r="AB220" s="67">
        <f>SUMIFS('N1.3_Project_Listing'!$P$16:$P$829,'N1.3_Project_Listing'!$B$16:$B$829,$B220,'N1.3_Project_Listing'!$D$16:$D$829,$B204,'N1.3_Project_Listing'!$J$16:$J$829,AB$16,'N1.3_Project_Listing'!$G$16:$G$829,R$15)</f>
        <v>0</v>
      </c>
      <c r="AC220" s="67">
        <f>SUMIFS('N1.3_Project_Listing'!$P$16:$P$829,'N1.3_Project_Listing'!$B$16:$B$829,$B220,'N1.3_Project_Listing'!$D$16:$D$829,$B204,'N1.3_Project_Listing'!$J$16:$J$829,AC$16,'N1.3_Project_Listing'!$G$16:$G$829,R$15)</f>
        <v>0</v>
      </c>
      <c r="AD220" s="67">
        <f>SUMIFS('N1.3_Project_Listing'!$P$16:$P$829,'N1.3_Project_Listing'!$B$16:$B$829,$B220,'N1.3_Project_Listing'!$D$16:$D$829,$B204,'N1.3_Project_Listing'!$J$16:$J$829,AD$16,'N1.3_Project_Listing'!$G$16:$G$829,R$15)</f>
        <v>0</v>
      </c>
      <c r="AE220" s="63">
        <f t="shared" si="308"/>
        <v>0</v>
      </c>
      <c r="AG220" s="158" t="str">
        <f t="shared" si="302"/>
        <v>-</v>
      </c>
      <c r="AH220" s="67">
        <f>SUMIFS('N1.3_Project_Listing'!$R$16:$R$829,'N1.3_Project_Listing'!$B$16:$B$829,$B220,'N1.3_Project_Listing'!$D$16:$D$829,$B204,'N1.3_Project_Listing'!$J$16:$J$829,AH$16,'N1.3_Project_Listing'!$G$16:$G$829,AG$15)</f>
        <v>0</v>
      </c>
      <c r="AI220" s="67">
        <f>SUMIFS('N1.3_Project_Listing'!$R$16:$R$829,'N1.3_Project_Listing'!$B$16:$B$829,$B220,'N1.3_Project_Listing'!$D$16:$D$829,$B204,'N1.3_Project_Listing'!$J$16:$J$829,AI$16,'N1.3_Project_Listing'!$G$16:$G$829,AG$15)</f>
        <v>0</v>
      </c>
      <c r="AJ220" s="67">
        <f>SUMIFS('N1.3_Project_Listing'!$R$16:$R$829,'N1.3_Project_Listing'!$B$16:$B$829,$B220,'N1.3_Project_Listing'!$D$16:$D$829,$B204,'N1.3_Project_Listing'!$J$16:$J$829,AJ$16,'N1.3_Project_Listing'!$G$16:$G$829,AG$15)</f>
        <v>0</v>
      </c>
      <c r="AK220" s="67">
        <f>SUMIFS('N1.3_Project_Listing'!$R$16:$R$829,'N1.3_Project_Listing'!$B$16:$B$829,$B220,'N1.3_Project_Listing'!$D$16:$D$829,$B204,'N1.3_Project_Listing'!$J$16:$J$829,AK$16,'N1.3_Project_Listing'!$G$16:$G$829,AG$15)</f>
        <v>0</v>
      </c>
      <c r="AL220" s="67">
        <f>SUMIFS('N1.3_Project_Listing'!$R$16:$R$829,'N1.3_Project_Listing'!$B$16:$B$829,$B220,'N1.3_Project_Listing'!$D$16:$D$829,$B204,'N1.3_Project_Listing'!$J$16:$J$829,AL$16,'N1.3_Project_Listing'!$G$16:$G$829,AG$15)</f>
        <v>0</v>
      </c>
      <c r="AM220" s="63">
        <f t="shared" si="309"/>
        <v>0</v>
      </c>
      <c r="AN220" s="116" t="s">
        <v>441</v>
      </c>
      <c r="AO220" s="67">
        <f>SUMIFS('N1.3_Project_Listing'!$P$16:$P$829,'N1.3_Project_Listing'!$B$16:$B$829,$B220,'N1.3_Project_Listing'!$D$16:$D$829,$B204,'N1.3_Project_Listing'!$J$16:$J$829,AO$16,'N1.3_Project_Listing'!$G$16:$G$829,AG$15)</f>
        <v>0</v>
      </c>
      <c r="AP220" s="67">
        <f>SUMIFS('N1.3_Project_Listing'!$P$16:$P$829,'N1.3_Project_Listing'!$B$16:$B$829,$B220,'N1.3_Project_Listing'!$D$16:$D$829,$B204,'N1.3_Project_Listing'!$J$16:$J$829,AP$16,'N1.3_Project_Listing'!$G$16:$G$829,AG$15)</f>
        <v>0</v>
      </c>
      <c r="AQ220" s="67">
        <f>SUMIFS('N1.3_Project_Listing'!$P$16:$P$829,'N1.3_Project_Listing'!$B$16:$B$829,$B220,'N1.3_Project_Listing'!$D$16:$D$829,$B204,'N1.3_Project_Listing'!$J$16:$J$829,AQ$16,'N1.3_Project_Listing'!$G$16:$G$829,AG$15)</f>
        <v>0</v>
      </c>
      <c r="AR220" s="67">
        <f>SUMIFS('N1.3_Project_Listing'!$P$16:$P$829,'N1.3_Project_Listing'!$B$16:$B$829,$B220,'N1.3_Project_Listing'!$D$16:$D$829,$B204,'N1.3_Project_Listing'!$J$16:$J$829,AR$16,'N1.3_Project_Listing'!$G$16:$G$829,AG$15)</f>
        <v>0</v>
      </c>
      <c r="AS220" s="67">
        <f>SUMIFS('N1.3_Project_Listing'!$P$16:$P$829,'N1.3_Project_Listing'!$B$16:$B$829,$B220,'N1.3_Project_Listing'!$D$16:$D$829,$B204,'N1.3_Project_Listing'!$J$16:$J$829,AS$16,'N1.3_Project_Listing'!$G$16:$G$829,AG$15)</f>
        <v>0</v>
      </c>
      <c r="AT220" s="63">
        <f t="shared" si="310"/>
        <v>0</v>
      </c>
      <c r="AV220" s="158" t="str">
        <f t="shared" si="303"/>
        <v>-</v>
      </c>
      <c r="AW220" s="67">
        <f>SUMIFS('N1.3_Project_Listing'!$R$16:$R$829,'N1.3_Project_Listing'!$B$16:$B$829,$B220,'N1.3_Project_Listing'!$D$16:$D$829,$B204,'N1.3_Project_Listing'!$J$16:$J$829,AW$16,'N1.3_Project_Listing'!$G$16:$G$829,AV$15)</f>
        <v>0</v>
      </c>
      <c r="AX220" s="67">
        <f>SUMIFS('N1.3_Project_Listing'!$R$16:$R$829,'N1.3_Project_Listing'!$B$16:$B$829,$B220,'N1.3_Project_Listing'!$D$16:$D$829,$B204,'N1.3_Project_Listing'!$J$16:$J$829,AX$16,'N1.3_Project_Listing'!$G$16:$G$829,AV$15)</f>
        <v>0</v>
      </c>
      <c r="AY220" s="67">
        <f>SUMIFS('N1.3_Project_Listing'!$R$16:$R$829,'N1.3_Project_Listing'!$B$16:$B$829,$B220,'N1.3_Project_Listing'!$D$16:$D$829,$B204,'N1.3_Project_Listing'!$J$16:$J$829,AY$16,'N1.3_Project_Listing'!$G$16:$G$829,AV$15)</f>
        <v>0</v>
      </c>
      <c r="AZ220" s="67">
        <f>SUMIFS('N1.3_Project_Listing'!$R$16:$R$829,'N1.3_Project_Listing'!$B$16:$B$829,$B220,'N1.3_Project_Listing'!$D$16:$D$829,$B204,'N1.3_Project_Listing'!$J$16:$J$829,AZ$16,'N1.3_Project_Listing'!$G$16:$G$829,AV$15)</f>
        <v>0</v>
      </c>
      <c r="BA220" s="67">
        <f>SUMIFS('N1.3_Project_Listing'!$R$16:$R$829,'N1.3_Project_Listing'!$B$16:$B$829,$B220,'N1.3_Project_Listing'!$D$16:$D$829,$B204,'N1.3_Project_Listing'!$J$16:$J$829,BA$16,'N1.3_Project_Listing'!$G$16:$G$829,AV$15)</f>
        <v>0</v>
      </c>
      <c r="BB220" s="63">
        <f t="shared" si="311"/>
        <v>0</v>
      </c>
      <c r="BC220" s="116" t="s">
        <v>441</v>
      </c>
      <c r="BD220" s="67">
        <f>SUMIFS('N1.3_Project_Listing'!$P$16:$P$829,'N1.3_Project_Listing'!$B$16:$B$829,$B220,'N1.3_Project_Listing'!$D$16:$D$829,$B204,'N1.3_Project_Listing'!$J$16:$J$829,BD$16,'N1.3_Project_Listing'!$G$16:$G$829,AV$15)</f>
        <v>0</v>
      </c>
      <c r="BE220" s="67">
        <f>SUMIFS('N1.3_Project_Listing'!$P$16:$P$829,'N1.3_Project_Listing'!$B$16:$B$829,$B220,'N1.3_Project_Listing'!$D$16:$D$829,$B204,'N1.3_Project_Listing'!$J$16:$J$829,BE$16,'N1.3_Project_Listing'!$G$16:$G$829,AV$15)</f>
        <v>0</v>
      </c>
      <c r="BF220" s="67">
        <f>SUMIFS('N1.3_Project_Listing'!$P$16:$P$829,'N1.3_Project_Listing'!$B$16:$B$829,$B220,'N1.3_Project_Listing'!$D$16:$D$829,$B204,'N1.3_Project_Listing'!$J$16:$J$829,BF$16,'N1.3_Project_Listing'!$G$16:$G$829,AV$15)</f>
        <v>0</v>
      </c>
      <c r="BG220" s="67">
        <f>SUMIFS('N1.3_Project_Listing'!$P$16:$P$829,'N1.3_Project_Listing'!$B$16:$B$829,$B220,'N1.3_Project_Listing'!$D$16:$D$829,$B204,'N1.3_Project_Listing'!$J$16:$J$829,BG$16,'N1.3_Project_Listing'!$G$16:$G$829,AV$15)</f>
        <v>0</v>
      </c>
      <c r="BH220" s="67">
        <f>SUMIFS('N1.3_Project_Listing'!$P$16:$P$829,'N1.3_Project_Listing'!$B$16:$B$829,$B220,'N1.3_Project_Listing'!$D$16:$D$829,$B204,'N1.3_Project_Listing'!$J$16:$J$829,BH$16,'N1.3_Project_Listing'!$G$16:$G$829,AV$15)</f>
        <v>0</v>
      </c>
      <c r="BI220" s="63">
        <f t="shared" si="312"/>
        <v>0</v>
      </c>
      <c r="BK220" s="158" t="str">
        <f t="shared" si="304"/>
        <v>-</v>
      </c>
      <c r="BL220" s="67">
        <f>SUMIFS('N1.3_Project_Listing'!$R$16:$R$829,'N1.3_Project_Listing'!$B$16:$B$829,$B220,'N1.3_Project_Listing'!$D$16:$D$829,$B204,'N1.3_Project_Listing'!$J$16:$J$829,BL$16,'N1.3_Project_Listing'!$G$16:$G$829,BK$15)</f>
        <v>0</v>
      </c>
      <c r="BM220" s="67">
        <f>SUMIFS('N1.3_Project_Listing'!$R$16:$R$829,'N1.3_Project_Listing'!$B$16:$B$829,$B220,'N1.3_Project_Listing'!$D$16:$D$829,$B204,'N1.3_Project_Listing'!$J$16:$J$829,BM$16,'N1.3_Project_Listing'!$G$16:$G$829,BK$15)</f>
        <v>0</v>
      </c>
      <c r="BN220" s="67">
        <f>SUMIFS('N1.3_Project_Listing'!$R$16:$R$829,'N1.3_Project_Listing'!$B$16:$B$829,$B220,'N1.3_Project_Listing'!$D$16:$D$829,$B204,'N1.3_Project_Listing'!$J$16:$J$829,BN$16,'N1.3_Project_Listing'!$G$16:$G$829,BK$15)</f>
        <v>0</v>
      </c>
      <c r="BO220" s="67">
        <f>SUMIFS('N1.3_Project_Listing'!$R$16:$R$829,'N1.3_Project_Listing'!$B$16:$B$829,$B220,'N1.3_Project_Listing'!$D$16:$D$829,$B204,'N1.3_Project_Listing'!$J$16:$J$829,BO$16,'N1.3_Project_Listing'!$G$16:$G$829,BK$15)</f>
        <v>0</v>
      </c>
      <c r="BP220" s="67">
        <f>SUMIFS('N1.3_Project_Listing'!$R$16:$R$829,'N1.3_Project_Listing'!$B$16:$B$829,$B220,'N1.3_Project_Listing'!$D$16:$D$829,$B204,'N1.3_Project_Listing'!$J$16:$J$829,BP$16,'N1.3_Project_Listing'!$G$16:$G$829,BK$15)</f>
        <v>0</v>
      </c>
      <c r="BQ220" s="63">
        <f t="shared" si="313"/>
        <v>0</v>
      </c>
      <c r="BR220" s="116" t="s">
        <v>441</v>
      </c>
      <c r="BS220" s="67">
        <f>SUMIFS('N1.3_Project_Listing'!$P$16:$P$829,'N1.3_Project_Listing'!$B$16:$B$829,$B220,'N1.3_Project_Listing'!$D$16:$D$829,$B204,'N1.3_Project_Listing'!$J$16:$J$829,BS$16,'N1.3_Project_Listing'!$G$16:$G$829,BK$15)</f>
        <v>0</v>
      </c>
      <c r="BT220" s="67">
        <f>SUMIFS('N1.3_Project_Listing'!$P$16:$P$829,'N1.3_Project_Listing'!$B$16:$B$829,$B220,'N1.3_Project_Listing'!$D$16:$D$829,$B204,'N1.3_Project_Listing'!$J$16:$J$829,BT$16,'N1.3_Project_Listing'!$G$16:$G$829,BK$15)</f>
        <v>0</v>
      </c>
      <c r="BU220" s="67">
        <f>SUMIFS('N1.3_Project_Listing'!$P$16:$P$829,'N1.3_Project_Listing'!$B$16:$B$829,$B220,'N1.3_Project_Listing'!$D$16:$D$829,$B204,'N1.3_Project_Listing'!$J$16:$J$829,BU$16,'N1.3_Project_Listing'!$G$16:$G$829,BK$15)</f>
        <v>0</v>
      </c>
      <c r="BV220" s="67">
        <f>SUMIFS('N1.3_Project_Listing'!$P$16:$P$829,'N1.3_Project_Listing'!$B$16:$B$829,$B220,'N1.3_Project_Listing'!$D$16:$D$829,$B204,'N1.3_Project_Listing'!$J$16:$J$829,BV$16,'N1.3_Project_Listing'!$G$16:$G$829,BK$15)</f>
        <v>0</v>
      </c>
      <c r="BW220" s="67">
        <f>SUMIFS('N1.3_Project_Listing'!$P$16:$P$829,'N1.3_Project_Listing'!$B$16:$B$829,$B220,'N1.3_Project_Listing'!$D$16:$D$829,$B204,'N1.3_Project_Listing'!$J$16:$J$829,BW$16,'N1.3_Project_Listing'!$G$16:$G$829,BK$15)</f>
        <v>0</v>
      </c>
      <c r="BX220" s="63">
        <f t="shared" si="314"/>
        <v>0</v>
      </c>
    </row>
    <row r="221" spans="2:76" hidden="1">
      <c r="B221" s="132" t="str">
        <f t="shared" si="290"/>
        <v>No entry required</v>
      </c>
      <c r="C221" s="158" t="str">
        <f t="shared" si="290"/>
        <v>-</v>
      </c>
      <c r="D221" s="63">
        <f t="shared" si="291"/>
        <v>0</v>
      </c>
      <c r="E221" s="63">
        <f t="shared" si="292"/>
        <v>0</v>
      </c>
      <c r="F221" s="63">
        <f t="shared" si="293"/>
        <v>0</v>
      </c>
      <c r="G221" s="63">
        <f t="shared" si="294"/>
        <v>0</v>
      </c>
      <c r="H221" s="63">
        <f t="shared" si="295"/>
        <v>0</v>
      </c>
      <c r="I221" s="63">
        <f t="shared" si="305"/>
        <v>0</v>
      </c>
      <c r="J221" s="116" t="s">
        <v>441</v>
      </c>
      <c r="K221" s="63">
        <f t="shared" si="296"/>
        <v>0</v>
      </c>
      <c r="L221" s="63">
        <f t="shared" si="297"/>
        <v>0</v>
      </c>
      <c r="M221" s="63">
        <f t="shared" si="298"/>
        <v>0</v>
      </c>
      <c r="N221" s="63">
        <f t="shared" si="299"/>
        <v>0</v>
      </c>
      <c r="O221" s="63">
        <f t="shared" si="300"/>
        <v>0</v>
      </c>
      <c r="P221" s="63">
        <f t="shared" si="306"/>
        <v>0</v>
      </c>
      <c r="R221" s="158" t="str">
        <f t="shared" si="301"/>
        <v>-</v>
      </c>
      <c r="S221" s="67">
        <f>SUMIFS('N1.3_Project_Listing'!$R$16:$R$829,'N1.3_Project_Listing'!$B$16:$B$829,$B221,'N1.3_Project_Listing'!$D$16:$D$829,$B204,'N1.3_Project_Listing'!$J$16:$J$829,S$16,'N1.3_Project_Listing'!$G$16:$G$829,R$15)</f>
        <v>0</v>
      </c>
      <c r="T221" s="67">
        <f>SUMIFS('N1.3_Project_Listing'!$R$16:$R$829,'N1.3_Project_Listing'!$B$16:$B$829,$B221,'N1.3_Project_Listing'!$D$16:$D$829,$B204,'N1.3_Project_Listing'!$J$16:$J$829,T$16,'N1.3_Project_Listing'!$G$16:$G$829,R$15)</f>
        <v>0</v>
      </c>
      <c r="U221" s="67">
        <f>SUMIFS('N1.3_Project_Listing'!$R$16:$R$829,'N1.3_Project_Listing'!$B$16:$B$829,$B221,'N1.3_Project_Listing'!$D$16:$D$829,$B204,'N1.3_Project_Listing'!$J$16:$J$829,U$16,'N1.3_Project_Listing'!$G$16:$G$829,R$15)</f>
        <v>0</v>
      </c>
      <c r="V221" s="67">
        <f>SUMIFS('N1.3_Project_Listing'!$R$16:$R$829,'N1.3_Project_Listing'!$B$16:$B$829,$B221,'N1.3_Project_Listing'!$D$16:$D$829,$B204,'N1.3_Project_Listing'!$J$16:$J$829,V$16,'N1.3_Project_Listing'!$G$16:$G$829,R$15)</f>
        <v>0</v>
      </c>
      <c r="W221" s="67">
        <f>SUMIFS('N1.3_Project_Listing'!$R$16:$R$829,'N1.3_Project_Listing'!$B$16:$B$829,$B221,'N1.3_Project_Listing'!$D$16:$D$829,$B204,'N1.3_Project_Listing'!$J$16:$J$829,W$16,'N1.3_Project_Listing'!$G$16:$G$829,R$15)</f>
        <v>0</v>
      </c>
      <c r="X221" s="63">
        <f t="shared" si="307"/>
        <v>0</v>
      </c>
      <c r="Y221" s="116" t="s">
        <v>441</v>
      </c>
      <c r="Z221" s="67">
        <f>SUMIFS('N1.3_Project_Listing'!$P$16:$P$829,'N1.3_Project_Listing'!$B$16:$B$829,$B221,'N1.3_Project_Listing'!$D$16:$D$829,$B204,'N1.3_Project_Listing'!$J$16:$J$829,Z$16,'N1.3_Project_Listing'!$G$16:$G$829,R$15)</f>
        <v>0</v>
      </c>
      <c r="AA221" s="67">
        <f>SUMIFS('N1.3_Project_Listing'!$P$16:$P$829,'N1.3_Project_Listing'!$B$16:$B$829,$B221,'N1.3_Project_Listing'!$D$16:$D$829,$B204,'N1.3_Project_Listing'!$J$16:$J$829,AA$16,'N1.3_Project_Listing'!$G$16:$G$829,R$15)</f>
        <v>0</v>
      </c>
      <c r="AB221" s="67">
        <f>SUMIFS('N1.3_Project_Listing'!$P$16:$P$829,'N1.3_Project_Listing'!$B$16:$B$829,$B221,'N1.3_Project_Listing'!$D$16:$D$829,$B204,'N1.3_Project_Listing'!$J$16:$J$829,AB$16,'N1.3_Project_Listing'!$G$16:$G$829,R$15)</f>
        <v>0</v>
      </c>
      <c r="AC221" s="67">
        <f>SUMIFS('N1.3_Project_Listing'!$P$16:$P$829,'N1.3_Project_Listing'!$B$16:$B$829,$B221,'N1.3_Project_Listing'!$D$16:$D$829,$B204,'N1.3_Project_Listing'!$J$16:$J$829,AC$16,'N1.3_Project_Listing'!$G$16:$G$829,R$15)</f>
        <v>0</v>
      </c>
      <c r="AD221" s="67">
        <f>SUMIFS('N1.3_Project_Listing'!$P$16:$P$829,'N1.3_Project_Listing'!$B$16:$B$829,$B221,'N1.3_Project_Listing'!$D$16:$D$829,$B204,'N1.3_Project_Listing'!$J$16:$J$829,AD$16,'N1.3_Project_Listing'!$G$16:$G$829,R$15)</f>
        <v>0</v>
      </c>
      <c r="AE221" s="63">
        <f t="shared" si="308"/>
        <v>0</v>
      </c>
      <c r="AG221" s="158" t="str">
        <f t="shared" si="302"/>
        <v>-</v>
      </c>
      <c r="AH221" s="67">
        <f>SUMIFS('N1.3_Project_Listing'!$R$16:$R$829,'N1.3_Project_Listing'!$B$16:$B$829,$B221,'N1.3_Project_Listing'!$D$16:$D$829,$B204,'N1.3_Project_Listing'!$J$16:$J$829,AH$16,'N1.3_Project_Listing'!$G$16:$G$829,AG$15)</f>
        <v>0</v>
      </c>
      <c r="AI221" s="67">
        <f>SUMIFS('N1.3_Project_Listing'!$R$16:$R$829,'N1.3_Project_Listing'!$B$16:$B$829,$B221,'N1.3_Project_Listing'!$D$16:$D$829,$B204,'N1.3_Project_Listing'!$J$16:$J$829,AI$16,'N1.3_Project_Listing'!$G$16:$G$829,AG$15)</f>
        <v>0</v>
      </c>
      <c r="AJ221" s="67">
        <f>SUMIFS('N1.3_Project_Listing'!$R$16:$R$829,'N1.3_Project_Listing'!$B$16:$B$829,$B221,'N1.3_Project_Listing'!$D$16:$D$829,$B204,'N1.3_Project_Listing'!$J$16:$J$829,AJ$16,'N1.3_Project_Listing'!$G$16:$G$829,AG$15)</f>
        <v>0</v>
      </c>
      <c r="AK221" s="67">
        <f>SUMIFS('N1.3_Project_Listing'!$R$16:$R$829,'N1.3_Project_Listing'!$B$16:$B$829,$B221,'N1.3_Project_Listing'!$D$16:$D$829,$B204,'N1.3_Project_Listing'!$J$16:$J$829,AK$16,'N1.3_Project_Listing'!$G$16:$G$829,AG$15)</f>
        <v>0</v>
      </c>
      <c r="AL221" s="67">
        <f>SUMIFS('N1.3_Project_Listing'!$R$16:$R$829,'N1.3_Project_Listing'!$B$16:$B$829,$B221,'N1.3_Project_Listing'!$D$16:$D$829,$B204,'N1.3_Project_Listing'!$J$16:$J$829,AL$16,'N1.3_Project_Listing'!$G$16:$G$829,AG$15)</f>
        <v>0</v>
      </c>
      <c r="AM221" s="63">
        <f t="shared" si="309"/>
        <v>0</v>
      </c>
      <c r="AN221" s="116" t="s">
        <v>441</v>
      </c>
      <c r="AO221" s="67">
        <f>SUMIFS('N1.3_Project_Listing'!$P$16:$P$829,'N1.3_Project_Listing'!$B$16:$B$829,$B221,'N1.3_Project_Listing'!$D$16:$D$829,$B204,'N1.3_Project_Listing'!$J$16:$J$829,AO$16,'N1.3_Project_Listing'!$G$16:$G$829,AG$15)</f>
        <v>0</v>
      </c>
      <c r="AP221" s="67">
        <f>SUMIFS('N1.3_Project_Listing'!$P$16:$P$829,'N1.3_Project_Listing'!$B$16:$B$829,$B221,'N1.3_Project_Listing'!$D$16:$D$829,$B204,'N1.3_Project_Listing'!$J$16:$J$829,AP$16,'N1.3_Project_Listing'!$G$16:$G$829,AG$15)</f>
        <v>0</v>
      </c>
      <c r="AQ221" s="67">
        <f>SUMIFS('N1.3_Project_Listing'!$P$16:$P$829,'N1.3_Project_Listing'!$B$16:$B$829,$B221,'N1.3_Project_Listing'!$D$16:$D$829,$B204,'N1.3_Project_Listing'!$J$16:$J$829,AQ$16,'N1.3_Project_Listing'!$G$16:$G$829,AG$15)</f>
        <v>0</v>
      </c>
      <c r="AR221" s="67">
        <f>SUMIFS('N1.3_Project_Listing'!$P$16:$P$829,'N1.3_Project_Listing'!$B$16:$B$829,$B221,'N1.3_Project_Listing'!$D$16:$D$829,$B204,'N1.3_Project_Listing'!$J$16:$J$829,AR$16,'N1.3_Project_Listing'!$G$16:$G$829,AG$15)</f>
        <v>0</v>
      </c>
      <c r="AS221" s="67">
        <f>SUMIFS('N1.3_Project_Listing'!$P$16:$P$829,'N1.3_Project_Listing'!$B$16:$B$829,$B221,'N1.3_Project_Listing'!$D$16:$D$829,$B204,'N1.3_Project_Listing'!$J$16:$J$829,AS$16,'N1.3_Project_Listing'!$G$16:$G$829,AG$15)</f>
        <v>0</v>
      </c>
      <c r="AT221" s="63">
        <f t="shared" si="310"/>
        <v>0</v>
      </c>
      <c r="AV221" s="158" t="str">
        <f t="shared" si="303"/>
        <v>-</v>
      </c>
      <c r="AW221" s="67">
        <f>SUMIFS('N1.3_Project_Listing'!$R$16:$R$829,'N1.3_Project_Listing'!$B$16:$B$829,$B221,'N1.3_Project_Listing'!$D$16:$D$829,$B204,'N1.3_Project_Listing'!$J$16:$J$829,AW$16,'N1.3_Project_Listing'!$G$16:$G$829,AV$15)</f>
        <v>0</v>
      </c>
      <c r="AX221" s="67">
        <f>SUMIFS('N1.3_Project_Listing'!$R$16:$R$829,'N1.3_Project_Listing'!$B$16:$B$829,$B221,'N1.3_Project_Listing'!$D$16:$D$829,$B204,'N1.3_Project_Listing'!$J$16:$J$829,AX$16,'N1.3_Project_Listing'!$G$16:$G$829,AV$15)</f>
        <v>0</v>
      </c>
      <c r="AY221" s="67">
        <f>SUMIFS('N1.3_Project_Listing'!$R$16:$R$829,'N1.3_Project_Listing'!$B$16:$B$829,$B221,'N1.3_Project_Listing'!$D$16:$D$829,$B204,'N1.3_Project_Listing'!$J$16:$J$829,AY$16,'N1.3_Project_Listing'!$G$16:$G$829,AV$15)</f>
        <v>0</v>
      </c>
      <c r="AZ221" s="67">
        <f>SUMIFS('N1.3_Project_Listing'!$R$16:$R$829,'N1.3_Project_Listing'!$B$16:$B$829,$B221,'N1.3_Project_Listing'!$D$16:$D$829,$B204,'N1.3_Project_Listing'!$J$16:$J$829,AZ$16,'N1.3_Project_Listing'!$G$16:$G$829,AV$15)</f>
        <v>0</v>
      </c>
      <c r="BA221" s="67">
        <f>SUMIFS('N1.3_Project_Listing'!$R$16:$R$829,'N1.3_Project_Listing'!$B$16:$B$829,$B221,'N1.3_Project_Listing'!$D$16:$D$829,$B204,'N1.3_Project_Listing'!$J$16:$J$829,BA$16,'N1.3_Project_Listing'!$G$16:$G$829,AV$15)</f>
        <v>0</v>
      </c>
      <c r="BB221" s="63">
        <f t="shared" si="311"/>
        <v>0</v>
      </c>
      <c r="BC221" s="116" t="s">
        <v>441</v>
      </c>
      <c r="BD221" s="67">
        <f>SUMIFS('N1.3_Project_Listing'!$P$16:$P$829,'N1.3_Project_Listing'!$B$16:$B$829,$B221,'N1.3_Project_Listing'!$D$16:$D$829,$B204,'N1.3_Project_Listing'!$J$16:$J$829,BD$16,'N1.3_Project_Listing'!$G$16:$G$829,AV$15)</f>
        <v>0</v>
      </c>
      <c r="BE221" s="67">
        <f>SUMIFS('N1.3_Project_Listing'!$P$16:$P$829,'N1.3_Project_Listing'!$B$16:$B$829,$B221,'N1.3_Project_Listing'!$D$16:$D$829,$B204,'N1.3_Project_Listing'!$J$16:$J$829,BE$16,'N1.3_Project_Listing'!$G$16:$G$829,AV$15)</f>
        <v>0</v>
      </c>
      <c r="BF221" s="67">
        <f>SUMIFS('N1.3_Project_Listing'!$P$16:$P$829,'N1.3_Project_Listing'!$B$16:$B$829,$B221,'N1.3_Project_Listing'!$D$16:$D$829,$B204,'N1.3_Project_Listing'!$J$16:$J$829,BF$16,'N1.3_Project_Listing'!$G$16:$G$829,AV$15)</f>
        <v>0</v>
      </c>
      <c r="BG221" s="67">
        <f>SUMIFS('N1.3_Project_Listing'!$P$16:$P$829,'N1.3_Project_Listing'!$B$16:$B$829,$B221,'N1.3_Project_Listing'!$D$16:$D$829,$B204,'N1.3_Project_Listing'!$J$16:$J$829,BG$16,'N1.3_Project_Listing'!$G$16:$G$829,AV$15)</f>
        <v>0</v>
      </c>
      <c r="BH221" s="67">
        <f>SUMIFS('N1.3_Project_Listing'!$P$16:$P$829,'N1.3_Project_Listing'!$B$16:$B$829,$B221,'N1.3_Project_Listing'!$D$16:$D$829,$B204,'N1.3_Project_Listing'!$J$16:$J$829,BH$16,'N1.3_Project_Listing'!$G$16:$G$829,AV$15)</f>
        <v>0</v>
      </c>
      <c r="BI221" s="63">
        <f t="shared" si="312"/>
        <v>0</v>
      </c>
      <c r="BK221" s="158" t="str">
        <f t="shared" si="304"/>
        <v>-</v>
      </c>
      <c r="BL221" s="67">
        <f>SUMIFS('N1.3_Project_Listing'!$R$16:$R$829,'N1.3_Project_Listing'!$B$16:$B$829,$B221,'N1.3_Project_Listing'!$D$16:$D$829,$B204,'N1.3_Project_Listing'!$J$16:$J$829,BL$16,'N1.3_Project_Listing'!$G$16:$G$829,BK$15)</f>
        <v>0</v>
      </c>
      <c r="BM221" s="67">
        <f>SUMIFS('N1.3_Project_Listing'!$R$16:$R$829,'N1.3_Project_Listing'!$B$16:$B$829,$B221,'N1.3_Project_Listing'!$D$16:$D$829,$B204,'N1.3_Project_Listing'!$J$16:$J$829,BM$16,'N1.3_Project_Listing'!$G$16:$G$829,BK$15)</f>
        <v>0</v>
      </c>
      <c r="BN221" s="67">
        <f>SUMIFS('N1.3_Project_Listing'!$R$16:$R$829,'N1.3_Project_Listing'!$B$16:$B$829,$B221,'N1.3_Project_Listing'!$D$16:$D$829,$B204,'N1.3_Project_Listing'!$J$16:$J$829,BN$16,'N1.3_Project_Listing'!$G$16:$G$829,BK$15)</f>
        <v>0</v>
      </c>
      <c r="BO221" s="67">
        <f>SUMIFS('N1.3_Project_Listing'!$R$16:$R$829,'N1.3_Project_Listing'!$B$16:$B$829,$B221,'N1.3_Project_Listing'!$D$16:$D$829,$B204,'N1.3_Project_Listing'!$J$16:$J$829,BO$16,'N1.3_Project_Listing'!$G$16:$G$829,BK$15)</f>
        <v>0</v>
      </c>
      <c r="BP221" s="67">
        <f>SUMIFS('N1.3_Project_Listing'!$R$16:$R$829,'N1.3_Project_Listing'!$B$16:$B$829,$B221,'N1.3_Project_Listing'!$D$16:$D$829,$B204,'N1.3_Project_Listing'!$J$16:$J$829,BP$16,'N1.3_Project_Listing'!$G$16:$G$829,BK$15)</f>
        <v>0</v>
      </c>
      <c r="BQ221" s="63">
        <f t="shared" si="313"/>
        <v>0</v>
      </c>
      <c r="BR221" s="116" t="s">
        <v>441</v>
      </c>
      <c r="BS221" s="67">
        <f>SUMIFS('N1.3_Project_Listing'!$P$16:$P$829,'N1.3_Project_Listing'!$B$16:$B$829,$B221,'N1.3_Project_Listing'!$D$16:$D$829,$B204,'N1.3_Project_Listing'!$J$16:$J$829,BS$16,'N1.3_Project_Listing'!$G$16:$G$829,BK$15)</f>
        <v>0</v>
      </c>
      <c r="BT221" s="67">
        <f>SUMIFS('N1.3_Project_Listing'!$P$16:$P$829,'N1.3_Project_Listing'!$B$16:$B$829,$B221,'N1.3_Project_Listing'!$D$16:$D$829,$B204,'N1.3_Project_Listing'!$J$16:$J$829,BT$16,'N1.3_Project_Listing'!$G$16:$G$829,BK$15)</f>
        <v>0</v>
      </c>
      <c r="BU221" s="67">
        <f>SUMIFS('N1.3_Project_Listing'!$P$16:$P$829,'N1.3_Project_Listing'!$B$16:$B$829,$B221,'N1.3_Project_Listing'!$D$16:$D$829,$B204,'N1.3_Project_Listing'!$J$16:$J$829,BU$16,'N1.3_Project_Listing'!$G$16:$G$829,BK$15)</f>
        <v>0</v>
      </c>
      <c r="BV221" s="67">
        <f>SUMIFS('N1.3_Project_Listing'!$P$16:$P$829,'N1.3_Project_Listing'!$B$16:$B$829,$B221,'N1.3_Project_Listing'!$D$16:$D$829,$B204,'N1.3_Project_Listing'!$J$16:$J$829,BV$16,'N1.3_Project_Listing'!$G$16:$G$829,BK$15)</f>
        <v>0</v>
      </c>
      <c r="BW221" s="67">
        <f>SUMIFS('N1.3_Project_Listing'!$P$16:$P$829,'N1.3_Project_Listing'!$B$16:$B$829,$B221,'N1.3_Project_Listing'!$D$16:$D$829,$B204,'N1.3_Project_Listing'!$J$16:$J$829,BW$16,'N1.3_Project_Listing'!$G$16:$G$829,BK$15)</f>
        <v>0</v>
      </c>
      <c r="BX221" s="63">
        <f t="shared" si="314"/>
        <v>0</v>
      </c>
    </row>
    <row r="222" spans="2:76" hidden="1">
      <c r="B222" s="132" t="str">
        <f t="shared" si="290"/>
        <v>No entry required</v>
      </c>
      <c r="C222" s="158" t="str">
        <f t="shared" si="290"/>
        <v>-</v>
      </c>
      <c r="D222" s="63">
        <f t="shared" si="291"/>
        <v>0</v>
      </c>
      <c r="E222" s="63">
        <f t="shared" si="292"/>
        <v>0</v>
      </c>
      <c r="F222" s="63">
        <f t="shared" si="293"/>
        <v>0</v>
      </c>
      <c r="G222" s="63">
        <f t="shared" si="294"/>
        <v>0</v>
      </c>
      <c r="H222" s="63">
        <f t="shared" si="295"/>
        <v>0</v>
      </c>
      <c r="I222" s="63">
        <f t="shared" si="305"/>
        <v>0</v>
      </c>
      <c r="J222" s="116" t="s">
        <v>441</v>
      </c>
      <c r="K222" s="63">
        <f t="shared" si="296"/>
        <v>0</v>
      </c>
      <c r="L222" s="63">
        <f t="shared" si="297"/>
        <v>0</v>
      </c>
      <c r="M222" s="63">
        <f t="shared" si="298"/>
        <v>0</v>
      </c>
      <c r="N222" s="63">
        <f t="shared" si="299"/>
        <v>0</v>
      </c>
      <c r="O222" s="63">
        <f t="shared" si="300"/>
        <v>0</v>
      </c>
      <c r="P222" s="63">
        <f t="shared" si="306"/>
        <v>0</v>
      </c>
      <c r="R222" s="158" t="str">
        <f t="shared" si="301"/>
        <v>-</v>
      </c>
      <c r="S222" s="67">
        <f>SUMIFS('N1.3_Project_Listing'!$R$16:$R$829,'N1.3_Project_Listing'!$B$16:$B$829,$B222,'N1.3_Project_Listing'!$D$16:$D$829,$B204,'N1.3_Project_Listing'!$J$16:$J$829,S$16,'N1.3_Project_Listing'!$G$16:$G$829,R$15)</f>
        <v>0</v>
      </c>
      <c r="T222" s="67">
        <f>SUMIFS('N1.3_Project_Listing'!$R$16:$R$829,'N1.3_Project_Listing'!$B$16:$B$829,$B222,'N1.3_Project_Listing'!$D$16:$D$829,$B204,'N1.3_Project_Listing'!$J$16:$J$829,T$16,'N1.3_Project_Listing'!$G$16:$G$829,R$15)</f>
        <v>0</v>
      </c>
      <c r="U222" s="67">
        <f>SUMIFS('N1.3_Project_Listing'!$R$16:$R$829,'N1.3_Project_Listing'!$B$16:$B$829,$B222,'N1.3_Project_Listing'!$D$16:$D$829,$B204,'N1.3_Project_Listing'!$J$16:$J$829,U$16,'N1.3_Project_Listing'!$G$16:$G$829,R$15)</f>
        <v>0</v>
      </c>
      <c r="V222" s="67">
        <f>SUMIFS('N1.3_Project_Listing'!$R$16:$R$829,'N1.3_Project_Listing'!$B$16:$B$829,$B222,'N1.3_Project_Listing'!$D$16:$D$829,$B204,'N1.3_Project_Listing'!$J$16:$J$829,V$16,'N1.3_Project_Listing'!$G$16:$G$829,R$15)</f>
        <v>0</v>
      </c>
      <c r="W222" s="67">
        <f>SUMIFS('N1.3_Project_Listing'!$R$16:$R$829,'N1.3_Project_Listing'!$B$16:$B$829,$B222,'N1.3_Project_Listing'!$D$16:$D$829,$B204,'N1.3_Project_Listing'!$J$16:$J$829,W$16,'N1.3_Project_Listing'!$G$16:$G$829,R$15)</f>
        <v>0</v>
      </c>
      <c r="X222" s="63">
        <f t="shared" si="307"/>
        <v>0</v>
      </c>
      <c r="Y222" s="116" t="s">
        <v>441</v>
      </c>
      <c r="Z222" s="67">
        <f>SUMIFS('N1.3_Project_Listing'!$P$16:$P$829,'N1.3_Project_Listing'!$B$16:$B$829,$B222,'N1.3_Project_Listing'!$D$16:$D$829,$B204,'N1.3_Project_Listing'!$J$16:$J$829,Z$16,'N1.3_Project_Listing'!$G$16:$G$829,R$15)</f>
        <v>0</v>
      </c>
      <c r="AA222" s="67">
        <f>SUMIFS('N1.3_Project_Listing'!$P$16:$P$829,'N1.3_Project_Listing'!$B$16:$B$829,$B222,'N1.3_Project_Listing'!$D$16:$D$829,$B204,'N1.3_Project_Listing'!$J$16:$J$829,AA$16,'N1.3_Project_Listing'!$G$16:$G$829,R$15)</f>
        <v>0</v>
      </c>
      <c r="AB222" s="67">
        <f>SUMIFS('N1.3_Project_Listing'!$P$16:$P$829,'N1.3_Project_Listing'!$B$16:$B$829,$B222,'N1.3_Project_Listing'!$D$16:$D$829,$B204,'N1.3_Project_Listing'!$J$16:$J$829,AB$16,'N1.3_Project_Listing'!$G$16:$G$829,R$15)</f>
        <v>0</v>
      </c>
      <c r="AC222" s="67">
        <f>SUMIFS('N1.3_Project_Listing'!$P$16:$P$829,'N1.3_Project_Listing'!$B$16:$B$829,$B222,'N1.3_Project_Listing'!$D$16:$D$829,$B204,'N1.3_Project_Listing'!$J$16:$J$829,AC$16,'N1.3_Project_Listing'!$G$16:$G$829,R$15)</f>
        <v>0</v>
      </c>
      <c r="AD222" s="67">
        <f>SUMIFS('N1.3_Project_Listing'!$P$16:$P$829,'N1.3_Project_Listing'!$B$16:$B$829,$B222,'N1.3_Project_Listing'!$D$16:$D$829,$B204,'N1.3_Project_Listing'!$J$16:$J$829,AD$16,'N1.3_Project_Listing'!$G$16:$G$829,R$15)</f>
        <v>0</v>
      </c>
      <c r="AE222" s="63">
        <f t="shared" si="308"/>
        <v>0</v>
      </c>
      <c r="AG222" s="158" t="str">
        <f t="shared" si="302"/>
        <v>-</v>
      </c>
      <c r="AH222" s="67">
        <f>SUMIFS('N1.3_Project_Listing'!$R$16:$R$829,'N1.3_Project_Listing'!$B$16:$B$829,$B222,'N1.3_Project_Listing'!$D$16:$D$829,$B204,'N1.3_Project_Listing'!$J$16:$J$829,AH$16,'N1.3_Project_Listing'!$G$16:$G$829,AG$15)</f>
        <v>0</v>
      </c>
      <c r="AI222" s="67">
        <f>SUMIFS('N1.3_Project_Listing'!$R$16:$R$829,'N1.3_Project_Listing'!$B$16:$B$829,$B222,'N1.3_Project_Listing'!$D$16:$D$829,$B204,'N1.3_Project_Listing'!$J$16:$J$829,AI$16,'N1.3_Project_Listing'!$G$16:$G$829,AG$15)</f>
        <v>0</v>
      </c>
      <c r="AJ222" s="67">
        <f>SUMIFS('N1.3_Project_Listing'!$R$16:$R$829,'N1.3_Project_Listing'!$B$16:$B$829,$B222,'N1.3_Project_Listing'!$D$16:$D$829,$B204,'N1.3_Project_Listing'!$J$16:$J$829,AJ$16,'N1.3_Project_Listing'!$G$16:$G$829,AG$15)</f>
        <v>0</v>
      </c>
      <c r="AK222" s="67">
        <f>SUMIFS('N1.3_Project_Listing'!$R$16:$R$829,'N1.3_Project_Listing'!$B$16:$B$829,$B222,'N1.3_Project_Listing'!$D$16:$D$829,$B204,'N1.3_Project_Listing'!$J$16:$J$829,AK$16,'N1.3_Project_Listing'!$G$16:$G$829,AG$15)</f>
        <v>0</v>
      </c>
      <c r="AL222" s="67">
        <f>SUMIFS('N1.3_Project_Listing'!$R$16:$R$829,'N1.3_Project_Listing'!$B$16:$B$829,$B222,'N1.3_Project_Listing'!$D$16:$D$829,$B204,'N1.3_Project_Listing'!$J$16:$J$829,AL$16,'N1.3_Project_Listing'!$G$16:$G$829,AG$15)</f>
        <v>0</v>
      </c>
      <c r="AM222" s="63">
        <f t="shared" si="309"/>
        <v>0</v>
      </c>
      <c r="AN222" s="116" t="s">
        <v>441</v>
      </c>
      <c r="AO222" s="67">
        <f>SUMIFS('N1.3_Project_Listing'!$P$16:$P$829,'N1.3_Project_Listing'!$B$16:$B$829,$B222,'N1.3_Project_Listing'!$D$16:$D$829,$B204,'N1.3_Project_Listing'!$J$16:$J$829,AO$16,'N1.3_Project_Listing'!$G$16:$G$829,AG$15)</f>
        <v>0</v>
      </c>
      <c r="AP222" s="67">
        <f>SUMIFS('N1.3_Project_Listing'!$P$16:$P$829,'N1.3_Project_Listing'!$B$16:$B$829,$B222,'N1.3_Project_Listing'!$D$16:$D$829,$B204,'N1.3_Project_Listing'!$J$16:$J$829,AP$16,'N1.3_Project_Listing'!$G$16:$G$829,AG$15)</f>
        <v>0</v>
      </c>
      <c r="AQ222" s="67">
        <f>SUMIFS('N1.3_Project_Listing'!$P$16:$P$829,'N1.3_Project_Listing'!$B$16:$B$829,$B222,'N1.3_Project_Listing'!$D$16:$D$829,$B204,'N1.3_Project_Listing'!$J$16:$J$829,AQ$16,'N1.3_Project_Listing'!$G$16:$G$829,AG$15)</f>
        <v>0</v>
      </c>
      <c r="AR222" s="67">
        <f>SUMIFS('N1.3_Project_Listing'!$P$16:$P$829,'N1.3_Project_Listing'!$B$16:$B$829,$B222,'N1.3_Project_Listing'!$D$16:$D$829,$B204,'N1.3_Project_Listing'!$J$16:$J$829,AR$16,'N1.3_Project_Listing'!$G$16:$G$829,AG$15)</f>
        <v>0</v>
      </c>
      <c r="AS222" s="67">
        <f>SUMIFS('N1.3_Project_Listing'!$P$16:$P$829,'N1.3_Project_Listing'!$B$16:$B$829,$B222,'N1.3_Project_Listing'!$D$16:$D$829,$B204,'N1.3_Project_Listing'!$J$16:$J$829,AS$16,'N1.3_Project_Listing'!$G$16:$G$829,AG$15)</f>
        <v>0</v>
      </c>
      <c r="AT222" s="63">
        <f t="shared" si="310"/>
        <v>0</v>
      </c>
      <c r="AV222" s="158" t="str">
        <f t="shared" si="303"/>
        <v>-</v>
      </c>
      <c r="AW222" s="67">
        <f>SUMIFS('N1.3_Project_Listing'!$R$16:$R$829,'N1.3_Project_Listing'!$B$16:$B$829,$B222,'N1.3_Project_Listing'!$D$16:$D$829,$B204,'N1.3_Project_Listing'!$J$16:$J$829,AW$16,'N1.3_Project_Listing'!$G$16:$G$829,AV$15)</f>
        <v>0</v>
      </c>
      <c r="AX222" s="67">
        <f>SUMIFS('N1.3_Project_Listing'!$R$16:$R$829,'N1.3_Project_Listing'!$B$16:$B$829,$B222,'N1.3_Project_Listing'!$D$16:$D$829,$B204,'N1.3_Project_Listing'!$J$16:$J$829,AX$16,'N1.3_Project_Listing'!$G$16:$G$829,AV$15)</f>
        <v>0</v>
      </c>
      <c r="AY222" s="67">
        <f>SUMIFS('N1.3_Project_Listing'!$R$16:$R$829,'N1.3_Project_Listing'!$B$16:$B$829,$B222,'N1.3_Project_Listing'!$D$16:$D$829,$B204,'N1.3_Project_Listing'!$J$16:$J$829,AY$16,'N1.3_Project_Listing'!$G$16:$G$829,AV$15)</f>
        <v>0</v>
      </c>
      <c r="AZ222" s="67">
        <f>SUMIFS('N1.3_Project_Listing'!$R$16:$R$829,'N1.3_Project_Listing'!$B$16:$B$829,$B222,'N1.3_Project_Listing'!$D$16:$D$829,$B204,'N1.3_Project_Listing'!$J$16:$J$829,AZ$16,'N1.3_Project_Listing'!$G$16:$G$829,AV$15)</f>
        <v>0</v>
      </c>
      <c r="BA222" s="67">
        <f>SUMIFS('N1.3_Project_Listing'!$R$16:$R$829,'N1.3_Project_Listing'!$B$16:$B$829,$B222,'N1.3_Project_Listing'!$D$16:$D$829,$B204,'N1.3_Project_Listing'!$J$16:$J$829,BA$16,'N1.3_Project_Listing'!$G$16:$G$829,AV$15)</f>
        <v>0</v>
      </c>
      <c r="BB222" s="63">
        <f t="shared" si="311"/>
        <v>0</v>
      </c>
      <c r="BC222" s="116" t="s">
        <v>441</v>
      </c>
      <c r="BD222" s="67">
        <f>SUMIFS('N1.3_Project_Listing'!$P$16:$P$829,'N1.3_Project_Listing'!$B$16:$B$829,$B222,'N1.3_Project_Listing'!$D$16:$D$829,$B204,'N1.3_Project_Listing'!$J$16:$J$829,BD$16,'N1.3_Project_Listing'!$G$16:$G$829,AV$15)</f>
        <v>0</v>
      </c>
      <c r="BE222" s="67">
        <f>SUMIFS('N1.3_Project_Listing'!$P$16:$P$829,'N1.3_Project_Listing'!$B$16:$B$829,$B222,'N1.3_Project_Listing'!$D$16:$D$829,$B204,'N1.3_Project_Listing'!$J$16:$J$829,BE$16,'N1.3_Project_Listing'!$G$16:$G$829,AV$15)</f>
        <v>0</v>
      </c>
      <c r="BF222" s="67">
        <f>SUMIFS('N1.3_Project_Listing'!$P$16:$P$829,'N1.3_Project_Listing'!$B$16:$B$829,$B222,'N1.3_Project_Listing'!$D$16:$D$829,$B204,'N1.3_Project_Listing'!$J$16:$J$829,BF$16,'N1.3_Project_Listing'!$G$16:$G$829,AV$15)</f>
        <v>0</v>
      </c>
      <c r="BG222" s="67">
        <f>SUMIFS('N1.3_Project_Listing'!$P$16:$P$829,'N1.3_Project_Listing'!$B$16:$B$829,$B222,'N1.3_Project_Listing'!$D$16:$D$829,$B204,'N1.3_Project_Listing'!$J$16:$J$829,BG$16,'N1.3_Project_Listing'!$G$16:$G$829,AV$15)</f>
        <v>0</v>
      </c>
      <c r="BH222" s="67">
        <f>SUMIFS('N1.3_Project_Listing'!$P$16:$P$829,'N1.3_Project_Listing'!$B$16:$B$829,$B222,'N1.3_Project_Listing'!$D$16:$D$829,$B204,'N1.3_Project_Listing'!$J$16:$J$829,BH$16,'N1.3_Project_Listing'!$G$16:$G$829,AV$15)</f>
        <v>0</v>
      </c>
      <c r="BI222" s="63">
        <f t="shared" si="312"/>
        <v>0</v>
      </c>
      <c r="BK222" s="158" t="str">
        <f t="shared" si="304"/>
        <v>-</v>
      </c>
      <c r="BL222" s="67">
        <f>SUMIFS('N1.3_Project_Listing'!$R$16:$R$829,'N1.3_Project_Listing'!$B$16:$B$829,$B222,'N1.3_Project_Listing'!$D$16:$D$829,$B204,'N1.3_Project_Listing'!$J$16:$J$829,BL$16,'N1.3_Project_Listing'!$G$16:$G$829,BK$15)</f>
        <v>0</v>
      </c>
      <c r="BM222" s="67">
        <f>SUMIFS('N1.3_Project_Listing'!$R$16:$R$829,'N1.3_Project_Listing'!$B$16:$B$829,$B222,'N1.3_Project_Listing'!$D$16:$D$829,$B204,'N1.3_Project_Listing'!$J$16:$J$829,BM$16,'N1.3_Project_Listing'!$G$16:$G$829,BK$15)</f>
        <v>0</v>
      </c>
      <c r="BN222" s="67">
        <f>SUMIFS('N1.3_Project_Listing'!$R$16:$R$829,'N1.3_Project_Listing'!$B$16:$B$829,$B222,'N1.3_Project_Listing'!$D$16:$D$829,$B204,'N1.3_Project_Listing'!$J$16:$J$829,BN$16,'N1.3_Project_Listing'!$G$16:$G$829,BK$15)</f>
        <v>0</v>
      </c>
      <c r="BO222" s="67">
        <f>SUMIFS('N1.3_Project_Listing'!$R$16:$R$829,'N1.3_Project_Listing'!$B$16:$B$829,$B222,'N1.3_Project_Listing'!$D$16:$D$829,$B204,'N1.3_Project_Listing'!$J$16:$J$829,BO$16,'N1.3_Project_Listing'!$G$16:$G$829,BK$15)</f>
        <v>0</v>
      </c>
      <c r="BP222" s="67">
        <f>SUMIFS('N1.3_Project_Listing'!$R$16:$R$829,'N1.3_Project_Listing'!$B$16:$B$829,$B222,'N1.3_Project_Listing'!$D$16:$D$829,$B204,'N1.3_Project_Listing'!$J$16:$J$829,BP$16,'N1.3_Project_Listing'!$G$16:$G$829,BK$15)</f>
        <v>0</v>
      </c>
      <c r="BQ222" s="63">
        <f t="shared" si="313"/>
        <v>0</v>
      </c>
      <c r="BR222" s="116" t="s">
        <v>441</v>
      </c>
      <c r="BS222" s="67">
        <f>SUMIFS('N1.3_Project_Listing'!$P$16:$P$829,'N1.3_Project_Listing'!$B$16:$B$829,$B222,'N1.3_Project_Listing'!$D$16:$D$829,$B204,'N1.3_Project_Listing'!$J$16:$J$829,BS$16,'N1.3_Project_Listing'!$G$16:$G$829,BK$15)</f>
        <v>0</v>
      </c>
      <c r="BT222" s="67">
        <f>SUMIFS('N1.3_Project_Listing'!$P$16:$P$829,'N1.3_Project_Listing'!$B$16:$B$829,$B222,'N1.3_Project_Listing'!$D$16:$D$829,$B204,'N1.3_Project_Listing'!$J$16:$J$829,BT$16,'N1.3_Project_Listing'!$G$16:$G$829,BK$15)</f>
        <v>0</v>
      </c>
      <c r="BU222" s="67">
        <f>SUMIFS('N1.3_Project_Listing'!$P$16:$P$829,'N1.3_Project_Listing'!$B$16:$B$829,$B222,'N1.3_Project_Listing'!$D$16:$D$829,$B204,'N1.3_Project_Listing'!$J$16:$J$829,BU$16,'N1.3_Project_Listing'!$G$16:$G$829,BK$15)</f>
        <v>0</v>
      </c>
      <c r="BV222" s="67">
        <f>SUMIFS('N1.3_Project_Listing'!$P$16:$P$829,'N1.3_Project_Listing'!$B$16:$B$829,$B222,'N1.3_Project_Listing'!$D$16:$D$829,$B204,'N1.3_Project_Listing'!$J$16:$J$829,BV$16,'N1.3_Project_Listing'!$G$16:$G$829,BK$15)</f>
        <v>0</v>
      </c>
      <c r="BW222" s="67">
        <f>SUMIFS('N1.3_Project_Listing'!$P$16:$P$829,'N1.3_Project_Listing'!$B$16:$B$829,$B222,'N1.3_Project_Listing'!$D$16:$D$829,$B204,'N1.3_Project_Listing'!$J$16:$J$829,BW$16,'N1.3_Project_Listing'!$G$16:$G$829,BK$15)</f>
        <v>0</v>
      </c>
      <c r="BX222" s="63">
        <f t="shared" si="314"/>
        <v>0</v>
      </c>
    </row>
    <row r="223" spans="2:76" hidden="1">
      <c r="B223" s="132" t="str">
        <f t="shared" si="290"/>
        <v>No entry required</v>
      </c>
      <c r="C223" s="158" t="str">
        <f t="shared" si="290"/>
        <v>-</v>
      </c>
      <c r="D223" s="63">
        <f t="shared" si="291"/>
        <v>0</v>
      </c>
      <c r="E223" s="63">
        <f t="shared" si="292"/>
        <v>0</v>
      </c>
      <c r="F223" s="63">
        <f t="shared" si="293"/>
        <v>0</v>
      </c>
      <c r="G223" s="63">
        <f t="shared" si="294"/>
        <v>0</v>
      </c>
      <c r="H223" s="63">
        <f t="shared" si="295"/>
        <v>0</v>
      </c>
      <c r="I223" s="63">
        <f t="shared" si="305"/>
        <v>0</v>
      </c>
      <c r="J223" s="116" t="s">
        <v>441</v>
      </c>
      <c r="K223" s="63">
        <f t="shared" si="296"/>
        <v>0</v>
      </c>
      <c r="L223" s="63">
        <f t="shared" si="297"/>
        <v>0</v>
      </c>
      <c r="M223" s="63">
        <f t="shared" si="298"/>
        <v>0</v>
      </c>
      <c r="N223" s="63">
        <f t="shared" si="299"/>
        <v>0</v>
      </c>
      <c r="O223" s="63">
        <f t="shared" si="300"/>
        <v>0</v>
      </c>
      <c r="P223" s="63">
        <f t="shared" si="306"/>
        <v>0</v>
      </c>
      <c r="R223" s="158" t="str">
        <f t="shared" si="301"/>
        <v>-</v>
      </c>
      <c r="S223" s="67">
        <f>SUMIFS('N1.3_Project_Listing'!$R$16:$R$829,'N1.3_Project_Listing'!$B$16:$B$829,$B223,'N1.3_Project_Listing'!$D$16:$D$829,$B204,'N1.3_Project_Listing'!$J$16:$J$829,S$16,'N1.3_Project_Listing'!$G$16:$G$829,R$15)</f>
        <v>0</v>
      </c>
      <c r="T223" s="67">
        <f>SUMIFS('N1.3_Project_Listing'!$R$16:$R$829,'N1.3_Project_Listing'!$B$16:$B$829,$B223,'N1.3_Project_Listing'!$D$16:$D$829,$B204,'N1.3_Project_Listing'!$J$16:$J$829,T$16,'N1.3_Project_Listing'!$G$16:$G$829,R$15)</f>
        <v>0</v>
      </c>
      <c r="U223" s="67">
        <f>SUMIFS('N1.3_Project_Listing'!$R$16:$R$829,'N1.3_Project_Listing'!$B$16:$B$829,$B223,'N1.3_Project_Listing'!$D$16:$D$829,$B204,'N1.3_Project_Listing'!$J$16:$J$829,U$16,'N1.3_Project_Listing'!$G$16:$G$829,R$15)</f>
        <v>0</v>
      </c>
      <c r="V223" s="67">
        <f>SUMIFS('N1.3_Project_Listing'!$R$16:$R$829,'N1.3_Project_Listing'!$B$16:$B$829,$B223,'N1.3_Project_Listing'!$D$16:$D$829,$B204,'N1.3_Project_Listing'!$J$16:$J$829,V$16,'N1.3_Project_Listing'!$G$16:$G$829,R$15)</f>
        <v>0</v>
      </c>
      <c r="W223" s="67">
        <f>SUMIFS('N1.3_Project_Listing'!$R$16:$R$829,'N1.3_Project_Listing'!$B$16:$B$829,$B223,'N1.3_Project_Listing'!$D$16:$D$829,$B204,'N1.3_Project_Listing'!$J$16:$J$829,W$16,'N1.3_Project_Listing'!$G$16:$G$829,R$15)</f>
        <v>0</v>
      </c>
      <c r="X223" s="63">
        <f t="shared" si="307"/>
        <v>0</v>
      </c>
      <c r="Y223" s="116" t="s">
        <v>441</v>
      </c>
      <c r="Z223" s="67">
        <f>SUMIFS('N1.3_Project_Listing'!$P$16:$P$829,'N1.3_Project_Listing'!$B$16:$B$829,$B223,'N1.3_Project_Listing'!$D$16:$D$829,$B204,'N1.3_Project_Listing'!$J$16:$J$829,Z$16,'N1.3_Project_Listing'!$G$16:$G$829,R$15)</f>
        <v>0</v>
      </c>
      <c r="AA223" s="67">
        <f>SUMIFS('N1.3_Project_Listing'!$P$16:$P$829,'N1.3_Project_Listing'!$B$16:$B$829,$B223,'N1.3_Project_Listing'!$D$16:$D$829,$B204,'N1.3_Project_Listing'!$J$16:$J$829,AA$16,'N1.3_Project_Listing'!$G$16:$G$829,R$15)</f>
        <v>0</v>
      </c>
      <c r="AB223" s="67">
        <f>SUMIFS('N1.3_Project_Listing'!$P$16:$P$829,'N1.3_Project_Listing'!$B$16:$B$829,$B223,'N1.3_Project_Listing'!$D$16:$D$829,$B204,'N1.3_Project_Listing'!$J$16:$J$829,AB$16,'N1.3_Project_Listing'!$G$16:$G$829,R$15)</f>
        <v>0</v>
      </c>
      <c r="AC223" s="67">
        <f>SUMIFS('N1.3_Project_Listing'!$P$16:$P$829,'N1.3_Project_Listing'!$B$16:$B$829,$B223,'N1.3_Project_Listing'!$D$16:$D$829,$B204,'N1.3_Project_Listing'!$J$16:$J$829,AC$16,'N1.3_Project_Listing'!$G$16:$G$829,R$15)</f>
        <v>0</v>
      </c>
      <c r="AD223" s="67">
        <f>SUMIFS('N1.3_Project_Listing'!$P$16:$P$829,'N1.3_Project_Listing'!$B$16:$B$829,$B223,'N1.3_Project_Listing'!$D$16:$D$829,$B204,'N1.3_Project_Listing'!$J$16:$J$829,AD$16,'N1.3_Project_Listing'!$G$16:$G$829,R$15)</f>
        <v>0</v>
      </c>
      <c r="AE223" s="63">
        <f t="shared" si="308"/>
        <v>0</v>
      </c>
      <c r="AG223" s="158" t="str">
        <f t="shared" si="302"/>
        <v>-</v>
      </c>
      <c r="AH223" s="67">
        <f>SUMIFS('N1.3_Project_Listing'!$R$16:$R$829,'N1.3_Project_Listing'!$B$16:$B$829,$B223,'N1.3_Project_Listing'!$D$16:$D$829,$B204,'N1.3_Project_Listing'!$J$16:$J$829,AH$16,'N1.3_Project_Listing'!$G$16:$G$829,AG$15)</f>
        <v>0</v>
      </c>
      <c r="AI223" s="67">
        <f>SUMIFS('N1.3_Project_Listing'!$R$16:$R$829,'N1.3_Project_Listing'!$B$16:$B$829,$B223,'N1.3_Project_Listing'!$D$16:$D$829,$B204,'N1.3_Project_Listing'!$J$16:$J$829,AI$16,'N1.3_Project_Listing'!$G$16:$G$829,AG$15)</f>
        <v>0</v>
      </c>
      <c r="AJ223" s="67">
        <f>SUMIFS('N1.3_Project_Listing'!$R$16:$R$829,'N1.3_Project_Listing'!$B$16:$B$829,$B223,'N1.3_Project_Listing'!$D$16:$D$829,$B204,'N1.3_Project_Listing'!$J$16:$J$829,AJ$16,'N1.3_Project_Listing'!$G$16:$G$829,AG$15)</f>
        <v>0</v>
      </c>
      <c r="AK223" s="67">
        <f>SUMIFS('N1.3_Project_Listing'!$R$16:$R$829,'N1.3_Project_Listing'!$B$16:$B$829,$B223,'N1.3_Project_Listing'!$D$16:$D$829,$B204,'N1.3_Project_Listing'!$J$16:$J$829,AK$16,'N1.3_Project_Listing'!$G$16:$G$829,AG$15)</f>
        <v>0</v>
      </c>
      <c r="AL223" s="67">
        <f>SUMIFS('N1.3_Project_Listing'!$R$16:$R$829,'N1.3_Project_Listing'!$B$16:$B$829,$B223,'N1.3_Project_Listing'!$D$16:$D$829,$B204,'N1.3_Project_Listing'!$J$16:$J$829,AL$16,'N1.3_Project_Listing'!$G$16:$G$829,AG$15)</f>
        <v>0</v>
      </c>
      <c r="AM223" s="63">
        <f t="shared" si="309"/>
        <v>0</v>
      </c>
      <c r="AN223" s="116" t="s">
        <v>441</v>
      </c>
      <c r="AO223" s="67">
        <f>SUMIFS('N1.3_Project_Listing'!$P$16:$P$829,'N1.3_Project_Listing'!$B$16:$B$829,$B223,'N1.3_Project_Listing'!$D$16:$D$829,$B204,'N1.3_Project_Listing'!$J$16:$J$829,AO$16,'N1.3_Project_Listing'!$G$16:$G$829,AG$15)</f>
        <v>0</v>
      </c>
      <c r="AP223" s="67">
        <f>SUMIFS('N1.3_Project_Listing'!$P$16:$P$829,'N1.3_Project_Listing'!$B$16:$B$829,$B223,'N1.3_Project_Listing'!$D$16:$D$829,$B204,'N1.3_Project_Listing'!$J$16:$J$829,AP$16,'N1.3_Project_Listing'!$G$16:$G$829,AG$15)</f>
        <v>0</v>
      </c>
      <c r="AQ223" s="67">
        <f>SUMIFS('N1.3_Project_Listing'!$P$16:$P$829,'N1.3_Project_Listing'!$B$16:$B$829,$B223,'N1.3_Project_Listing'!$D$16:$D$829,$B204,'N1.3_Project_Listing'!$J$16:$J$829,AQ$16,'N1.3_Project_Listing'!$G$16:$G$829,AG$15)</f>
        <v>0</v>
      </c>
      <c r="AR223" s="67">
        <f>SUMIFS('N1.3_Project_Listing'!$P$16:$P$829,'N1.3_Project_Listing'!$B$16:$B$829,$B223,'N1.3_Project_Listing'!$D$16:$D$829,$B204,'N1.3_Project_Listing'!$J$16:$J$829,AR$16,'N1.3_Project_Listing'!$G$16:$G$829,AG$15)</f>
        <v>0</v>
      </c>
      <c r="AS223" s="67">
        <f>SUMIFS('N1.3_Project_Listing'!$P$16:$P$829,'N1.3_Project_Listing'!$B$16:$B$829,$B223,'N1.3_Project_Listing'!$D$16:$D$829,$B204,'N1.3_Project_Listing'!$J$16:$J$829,AS$16,'N1.3_Project_Listing'!$G$16:$G$829,AG$15)</f>
        <v>0</v>
      </c>
      <c r="AT223" s="63">
        <f t="shared" si="310"/>
        <v>0</v>
      </c>
      <c r="AV223" s="158" t="str">
        <f t="shared" si="303"/>
        <v>-</v>
      </c>
      <c r="AW223" s="67">
        <f>SUMIFS('N1.3_Project_Listing'!$R$16:$R$829,'N1.3_Project_Listing'!$B$16:$B$829,$B223,'N1.3_Project_Listing'!$D$16:$D$829,$B204,'N1.3_Project_Listing'!$J$16:$J$829,AW$16,'N1.3_Project_Listing'!$G$16:$G$829,AV$15)</f>
        <v>0</v>
      </c>
      <c r="AX223" s="67">
        <f>SUMIFS('N1.3_Project_Listing'!$R$16:$R$829,'N1.3_Project_Listing'!$B$16:$B$829,$B223,'N1.3_Project_Listing'!$D$16:$D$829,$B204,'N1.3_Project_Listing'!$J$16:$J$829,AX$16,'N1.3_Project_Listing'!$G$16:$G$829,AV$15)</f>
        <v>0</v>
      </c>
      <c r="AY223" s="67">
        <f>SUMIFS('N1.3_Project_Listing'!$R$16:$R$829,'N1.3_Project_Listing'!$B$16:$B$829,$B223,'N1.3_Project_Listing'!$D$16:$D$829,$B204,'N1.3_Project_Listing'!$J$16:$J$829,AY$16,'N1.3_Project_Listing'!$G$16:$G$829,AV$15)</f>
        <v>0</v>
      </c>
      <c r="AZ223" s="67">
        <f>SUMIFS('N1.3_Project_Listing'!$R$16:$R$829,'N1.3_Project_Listing'!$B$16:$B$829,$B223,'N1.3_Project_Listing'!$D$16:$D$829,$B204,'N1.3_Project_Listing'!$J$16:$J$829,AZ$16,'N1.3_Project_Listing'!$G$16:$G$829,AV$15)</f>
        <v>0</v>
      </c>
      <c r="BA223" s="67">
        <f>SUMIFS('N1.3_Project_Listing'!$R$16:$R$829,'N1.3_Project_Listing'!$B$16:$B$829,$B223,'N1.3_Project_Listing'!$D$16:$D$829,$B204,'N1.3_Project_Listing'!$J$16:$J$829,BA$16,'N1.3_Project_Listing'!$G$16:$G$829,AV$15)</f>
        <v>0</v>
      </c>
      <c r="BB223" s="63">
        <f t="shared" si="311"/>
        <v>0</v>
      </c>
      <c r="BC223" s="116" t="s">
        <v>441</v>
      </c>
      <c r="BD223" s="67">
        <f>SUMIFS('N1.3_Project_Listing'!$P$16:$P$829,'N1.3_Project_Listing'!$B$16:$B$829,$B223,'N1.3_Project_Listing'!$D$16:$D$829,$B204,'N1.3_Project_Listing'!$J$16:$J$829,BD$16,'N1.3_Project_Listing'!$G$16:$G$829,AV$15)</f>
        <v>0</v>
      </c>
      <c r="BE223" s="67">
        <f>SUMIFS('N1.3_Project_Listing'!$P$16:$P$829,'N1.3_Project_Listing'!$B$16:$B$829,$B223,'N1.3_Project_Listing'!$D$16:$D$829,$B204,'N1.3_Project_Listing'!$J$16:$J$829,BE$16,'N1.3_Project_Listing'!$G$16:$G$829,AV$15)</f>
        <v>0</v>
      </c>
      <c r="BF223" s="67">
        <f>SUMIFS('N1.3_Project_Listing'!$P$16:$P$829,'N1.3_Project_Listing'!$B$16:$B$829,$B223,'N1.3_Project_Listing'!$D$16:$D$829,$B204,'N1.3_Project_Listing'!$J$16:$J$829,BF$16,'N1.3_Project_Listing'!$G$16:$G$829,AV$15)</f>
        <v>0</v>
      </c>
      <c r="BG223" s="67">
        <f>SUMIFS('N1.3_Project_Listing'!$P$16:$P$829,'N1.3_Project_Listing'!$B$16:$B$829,$B223,'N1.3_Project_Listing'!$D$16:$D$829,$B204,'N1.3_Project_Listing'!$J$16:$J$829,BG$16,'N1.3_Project_Listing'!$G$16:$G$829,AV$15)</f>
        <v>0</v>
      </c>
      <c r="BH223" s="67">
        <f>SUMIFS('N1.3_Project_Listing'!$P$16:$P$829,'N1.3_Project_Listing'!$B$16:$B$829,$B223,'N1.3_Project_Listing'!$D$16:$D$829,$B204,'N1.3_Project_Listing'!$J$16:$J$829,BH$16,'N1.3_Project_Listing'!$G$16:$G$829,AV$15)</f>
        <v>0</v>
      </c>
      <c r="BI223" s="63">
        <f t="shared" si="312"/>
        <v>0</v>
      </c>
      <c r="BK223" s="158" t="str">
        <f t="shared" si="304"/>
        <v>-</v>
      </c>
      <c r="BL223" s="67">
        <f>SUMIFS('N1.3_Project_Listing'!$R$16:$R$829,'N1.3_Project_Listing'!$B$16:$B$829,$B223,'N1.3_Project_Listing'!$D$16:$D$829,$B204,'N1.3_Project_Listing'!$J$16:$J$829,BL$16,'N1.3_Project_Listing'!$G$16:$G$829,BK$15)</f>
        <v>0</v>
      </c>
      <c r="BM223" s="67">
        <f>SUMIFS('N1.3_Project_Listing'!$R$16:$R$829,'N1.3_Project_Listing'!$B$16:$B$829,$B223,'N1.3_Project_Listing'!$D$16:$D$829,$B204,'N1.3_Project_Listing'!$J$16:$J$829,BM$16,'N1.3_Project_Listing'!$G$16:$G$829,BK$15)</f>
        <v>0</v>
      </c>
      <c r="BN223" s="67">
        <f>SUMIFS('N1.3_Project_Listing'!$R$16:$R$829,'N1.3_Project_Listing'!$B$16:$B$829,$B223,'N1.3_Project_Listing'!$D$16:$D$829,$B204,'N1.3_Project_Listing'!$J$16:$J$829,BN$16,'N1.3_Project_Listing'!$G$16:$G$829,BK$15)</f>
        <v>0</v>
      </c>
      <c r="BO223" s="67">
        <f>SUMIFS('N1.3_Project_Listing'!$R$16:$R$829,'N1.3_Project_Listing'!$B$16:$B$829,$B223,'N1.3_Project_Listing'!$D$16:$D$829,$B204,'N1.3_Project_Listing'!$J$16:$J$829,BO$16,'N1.3_Project_Listing'!$G$16:$G$829,BK$15)</f>
        <v>0</v>
      </c>
      <c r="BP223" s="67">
        <f>SUMIFS('N1.3_Project_Listing'!$R$16:$R$829,'N1.3_Project_Listing'!$B$16:$B$829,$B223,'N1.3_Project_Listing'!$D$16:$D$829,$B204,'N1.3_Project_Listing'!$J$16:$J$829,BP$16,'N1.3_Project_Listing'!$G$16:$G$829,BK$15)</f>
        <v>0</v>
      </c>
      <c r="BQ223" s="63">
        <f t="shared" si="313"/>
        <v>0</v>
      </c>
      <c r="BR223" s="116" t="s">
        <v>441</v>
      </c>
      <c r="BS223" s="67">
        <f>SUMIFS('N1.3_Project_Listing'!$P$16:$P$829,'N1.3_Project_Listing'!$B$16:$B$829,$B223,'N1.3_Project_Listing'!$D$16:$D$829,$B204,'N1.3_Project_Listing'!$J$16:$J$829,BS$16,'N1.3_Project_Listing'!$G$16:$G$829,BK$15)</f>
        <v>0</v>
      </c>
      <c r="BT223" s="67">
        <f>SUMIFS('N1.3_Project_Listing'!$P$16:$P$829,'N1.3_Project_Listing'!$B$16:$B$829,$B223,'N1.3_Project_Listing'!$D$16:$D$829,$B204,'N1.3_Project_Listing'!$J$16:$J$829,BT$16,'N1.3_Project_Listing'!$G$16:$G$829,BK$15)</f>
        <v>0</v>
      </c>
      <c r="BU223" s="67">
        <f>SUMIFS('N1.3_Project_Listing'!$P$16:$P$829,'N1.3_Project_Listing'!$B$16:$B$829,$B223,'N1.3_Project_Listing'!$D$16:$D$829,$B204,'N1.3_Project_Listing'!$J$16:$J$829,BU$16,'N1.3_Project_Listing'!$G$16:$G$829,BK$15)</f>
        <v>0</v>
      </c>
      <c r="BV223" s="67">
        <f>SUMIFS('N1.3_Project_Listing'!$P$16:$P$829,'N1.3_Project_Listing'!$B$16:$B$829,$B223,'N1.3_Project_Listing'!$D$16:$D$829,$B204,'N1.3_Project_Listing'!$J$16:$J$829,BV$16,'N1.3_Project_Listing'!$G$16:$G$829,BK$15)</f>
        <v>0</v>
      </c>
      <c r="BW223" s="67">
        <f>SUMIFS('N1.3_Project_Listing'!$P$16:$P$829,'N1.3_Project_Listing'!$B$16:$B$829,$B223,'N1.3_Project_Listing'!$D$16:$D$829,$B204,'N1.3_Project_Listing'!$J$16:$J$829,BW$16,'N1.3_Project_Listing'!$G$16:$G$829,BK$15)</f>
        <v>0</v>
      </c>
      <c r="BX223" s="63">
        <f t="shared" si="314"/>
        <v>0</v>
      </c>
    </row>
    <row r="224" spans="2:76" hidden="1">
      <c r="B224" s="132" t="str">
        <f t="shared" si="290"/>
        <v>No entry required</v>
      </c>
      <c r="C224" s="158" t="str">
        <f t="shared" si="290"/>
        <v>-</v>
      </c>
      <c r="D224" s="63">
        <f t="shared" si="291"/>
        <v>0</v>
      </c>
      <c r="E224" s="63">
        <f t="shared" si="292"/>
        <v>0</v>
      </c>
      <c r="F224" s="63">
        <f t="shared" si="293"/>
        <v>0</v>
      </c>
      <c r="G224" s="63">
        <f t="shared" si="294"/>
        <v>0</v>
      </c>
      <c r="H224" s="63">
        <f t="shared" si="295"/>
        <v>0</v>
      </c>
      <c r="I224" s="63">
        <f t="shared" si="305"/>
        <v>0</v>
      </c>
      <c r="J224" s="116" t="s">
        <v>441</v>
      </c>
      <c r="K224" s="63">
        <f t="shared" si="296"/>
        <v>0</v>
      </c>
      <c r="L224" s="63">
        <f t="shared" si="297"/>
        <v>0</v>
      </c>
      <c r="M224" s="63">
        <f t="shared" si="298"/>
        <v>0</v>
      </c>
      <c r="N224" s="63">
        <f t="shared" si="299"/>
        <v>0</v>
      </c>
      <c r="O224" s="63">
        <f t="shared" si="300"/>
        <v>0</v>
      </c>
      <c r="P224" s="63">
        <f t="shared" si="306"/>
        <v>0</v>
      </c>
      <c r="R224" s="158" t="str">
        <f t="shared" si="301"/>
        <v>-</v>
      </c>
      <c r="S224" s="67">
        <f>SUMIFS('N1.3_Project_Listing'!$R$16:$R$829,'N1.3_Project_Listing'!$B$16:$B$829,$B224,'N1.3_Project_Listing'!$D$16:$D$829,$B204,'N1.3_Project_Listing'!$J$16:$J$829,S$16,'N1.3_Project_Listing'!$G$16:$G$829,R$15)</f>
        <v>0</v>
      </c>
      <c r="T224" s="67">
        <f>SUMIFS('N1.3_Project_Listing'!$R$16:$R$829,'N1.3_Project_Listing'!$B$16:$B$829,$B224,'N1.3_Project_Listing'!$D$16:$D$829,$B204,'N1.3_Project_Listing'!$J$16:$J$829,T$16,'N1.3_Project_Listing'!$G$16:$G$829,R$15)</f>
        <v>0</v>
      </c>
      <c r="U224" s="67">
        <f>SUMIFS('N1.3_Project_Listing'!$R$16:$R$829,'N1.3_Project_Listing'!$B$16:$B$829,$B224,'N1.3_Project_Listing'!$D$16:$D$829,$B204,'N1.3_Project_Listing'!$J$16:$J$829,U$16,'N1.3_Project_Listing'!$G$16:$G$829,R$15)</f>
        <v>0</v>
      </c>
      <c r="V224" s="67">
        <f>SUMIFS('N1.3_Project_Listing'!$R$16:$R$829,'N1.3_Project_Listing'!$B$16:$B$829,$B224,'N1.3_Project_Listing'!$D$16:$D$829,$B204,'N1.3_Project_Listing'!$J$16:$J$829,V$16,'N1.3_Project_Listing'!$G$16:$G$829,R$15)</f>
        <v>0</v>
      </c>
      <c r="W224" s="67">
        <f>SUMIFS('N1.3_Project_Listing'!$R$16:$R$829,'N1.3_Project_Listing'!$B$16:$B$829,$B224,'N1.3_Project_Listing'!$D$16:$D$829,$B204,'N1.3_Project_Listing'!$J$16:$J$829,W$16,'N1.3_Project_Listing'!$G$16:$G$829,R$15)</f>
        <v>0</v>
      </c>
      <c r="X224" s="63">
        <f t="shared" si="307"/>
        <v>0</v>
      </c>
      <c r="Y224" s="116" t="s">
        <v>441</v>
      </c>
      <c r="Z224" s="67">
        <f>SUMIFS('N1.3_Project_Listing'!$P$16:$P$829,'N1.3_Project_Listing'!$B$16:$B$829,$B224,'N1.3_Project_Listing'!$D$16:$D$829,$B204,'N1.3_Project_Listing'!$J$16:$J$829,Z$16,'N1.3_Project_Listing'!$G$16:$G$829,R$15)</f>
        <v>0</v>
      </c>
      <c r="AA224" s="67">
        <f>SUMIFS('N1.3_Project_Listing'!$P$16:$P$829,'N1.3_Project_Listing'!$B$16:$B$829,$B224,'N1.3_Project_Listing'!$D$16:$D$829,$B204,'N1.3_Project_Listing'!$J$16:$J$829,AA$16,'N1.3_Project_Listing'!$G$16:$G$829,R$15)</f>
        <v>0</v>
      </c>
      <c r="AB224" s="67">
        <f>SUMIFS('N1.3_Project_Listing'!$P$16:$P$829,'N1.3_Project_Listing'!$B$16:$B$829,$B224,'N1.3_Project_Listing'!$D$16:$D$829,$B204,'N1.3_Project_Listing'!$J$16:$J$829,AB$16,'N1.3_Project_Listing'!$G$16:$G$829,R$15)</f>
        <v>0</v>
      </c>
      <c r="AC224" s="67">
        <f>SUMIFS('N1.3_Project_Listing'!$P$16:$P$829,'N1.3_Project_Listing'!$B$16:$B$829,$B224,'N1.3_Project_Listing'!$D$16:$D$829,$B204,'N1.3_Project_Listing'!$J$16:$J$829,AC$16,'N1.3_Project_Listing'!$G$16:$G$829,R$15)</f>
        <v>0</v>
      </c>
      <c r="AD224" s="67">
        <f>SUMIFS('N1.3_Project_Listing'!$P$16:$P$829,'N1.3_Project_Listing'!$B$16:$B$829,$B224,'N1.3_Project_Listing'!$D$16:$D$829,$B204,'N1.3_Project_Listing'!$J$16:$J$829,AD$16,'N1.3_Project_Listing'!$G$16:$G$829,R$15)</f>
        <v>0</v>
      </c>
      <c r="AE224" s="63">
        <f t="shared" si="308"/>
        <v>0</v>
      </c>
      <c r="AG224" s="158" t="str">
        <f t="shared" si="302"/>
        <v>-</v>
      </c>
      <c r="AH224" s="67">
        <f>SUMIFS('N1.3_Project_Listing'!$R$16:$R$829,'N1.3_Project_Listing'!$B$16:$B$829,$B224,'N1.3_Project_Listing'!$D$16:$D$829,$B204,'N1.3_Project_Listing'!$J$16:$J$829,AH$16,'N1.3_Project_Listing'!$G$16:$G$829,AG$15)</f>
        <v>0</v>
      </c>
      <c r="AI224" s="67">
        <f>SUMIFS('N1.3_Project_Listing'!$R$16:$R$829,'N1.3_Project_Listing'!$B$16:$B$829,$B224,'N1.3_Project_Listing'!$D$16:$D$829,$B204,'N1.3_Project_Listing'!$J$16:$J$829,AI$16,'N1.3_Project_Listing'!$G$16:$G$829,AG$15)</f>
        <v>0</v>
      </c>
      <c r="AJ224" s="67">
        <f>SUMIFS('N1.3_Project_Listing'!$R$16:$R$829,'N1.3_Project_Listing'!$B$16:$B$829,$B224,'N1.3_Project_Listing'!$D$16:$D$829,$B204,'N1.3_Project_Listing'!$J$16:$J$829,AJ$16,'N1.3_Project_Listing'!$G$16:$G$829,AG$15)</f>
        <v>0</v>
      </c>
      <c r="AK224" s="67">
        <f>SUMIFS('N1.3_Project_Listing'!$R$16:$R$829,'N1.3_Project_Listing'!$B$16:$B$829,$B224,'N1.3_Project_Listing'!$D$16:$D$829,$B204,'N1.3_Project_Listing'!$J$16:$J$829,AK$16,'N1.3_Project_Listing'!$G$16:$G$829,AG$15)</f>
        <v>0</v>
      </c>
      <c r="AL224" s="67">
        <f>SUMIFS('N1.3_Project_Listing'!$R$16:$R$829,'N1.3_Project_Listing'!$B$16:$B$829,$B224,'N1.3_Project_Listing'!$D$16:$D$829,$B204,'N1.3_Project_Listing'!$J$16:$J$829,AL$16,'N1.3_Project_Listing'!$G$16:$G$829,AG$15)</f>
        <v>0</v>
      </c>
      <c r="AM224" s="63">
        <f t="shared" si="309"/>
        <v>0</v>
      </c>
      <c r="AN224" s="116" t="s">
        <v>441</v>
      </c>
      <c r="AO224" s="67">
        <f>SUMIFS('N1.3_Project_Listing'!$P$16:$P$829,'N1.3_Project_Listing'!$B$16:$B$829,$B224,'N1.3_Project_Listing'!$D$16:$D$829,$B204,'N1.3_Project_Listing'!$J$16:$J$829,AO$16,'N1.3_Project_Listing'!$G$16:$G$829,AG$15)</f>
        <v>0</v>
      </c>
      <c r="AP224" s="67">
        <f>SUMIFS('N1.3_Project_Listing'!$P$16:$P$829,'N1.3_Project_Listing'!$B$16:$B$829,$B224,'N1.3_Project_Listing'!$D$16:$D$829,$B204,'N1.3_Project_Listing'!$J$16:$J$829,AP$16,'N1.3_Project_Listing'!$G$16:$G$829,AG$15)</f>
        <v>0</v>
      </c>
      <c r="AQ224" s="67">
        <f>SUMIFS('N1.3_Project_Listing'!$P$16:$P$829,'N1.3_Project_Listing'!$B$16:$B$829,$B224,'N1.3_Project_Listing'!$D$16:$D$829,$B204,'N1.3_Project_Listing'!$J$16:$J$829,AQ$16,'N1.3_Project_Listing'!$G$16:$G$829,AG$15)</f>
        <v>0</v>
      </c>
      <c r="AR224" s="67">
        <f>SUMIFS('N1.3_Project_Listing'!$P$16:$P$829,'N1.3_Project_Listing'!$B$16:$B$829,$B224,'N1.3_Project_Listing'!$D$16:$D$829,$B204,'N1.3_Project_Listing'!$J$16:$J$829,AR$16,'N1.3_Project_Listing'!$G$16:$G$829,AG$15)</f>
        <v>0</v>
      </c>
      <c r="AS224" s="67">
        <f>SUMIFS('N1.3_Project_Listing'!$P$16:$P$829,'N1.3_Project_Listing'!$B$16:$B$829,$B224,'N1.3_Project_Listing'!$D$16:$D$829,$B204,'N1.3_Project_Listing'!$J$16:$J$829,AS$16,'N1.3_Project_Listing'!$G$16:$G$829,AG$15)</f>
        <v>0</v>
      </c>
      <c r="AT224" s="63">
        <f t="shared" si="310"/>
        <v>0</v>
      </c>
      <c r="AV224" s="158" t="str">
        <f t="shared" si="303"/>
        <v>-</v>
      </c>
      <c r="AW224" s="67">
        <f>SUMIFS('N1.3_Project_Listing'!$R$16:$R$829,'N1.3_Project_Listing'!$B$16:$B$829,$B224,'N1.3_Project_Listing'!$D$16:$D$829,$B204,'N1.3_Project_Listing'!$J$16:$J$829,AW$16,'N1.3_Project_Listing'!$G$16:$G$829,AV$15)</f>
        <v>0</v>
      </c>
      <c r="AX224" s="67">
        <f>SUMIFS('N1.3_Project_Listing'!$R$16:$R$829,'N1.3_Project_Listing'!$B$16:$B$829,$B224,'N1.3_Project_Listing'!$D$16:$D$829,$B204,'N1.3_Project_Listing'!$J$16:$J$829,AX$16,'N1.3_Project_Listing'!$G$16:$G$829,AV$15)</f>
        <v>0</v>
      </c>
      <c r="AY224" s="67">
        <f>SUMIFS('N1.3_Project_Listing'!$R$16:$R$829,'N1.3_Project_Listing'!$B$16:$B$829,$B224,'N1.3_Project_Listing'!$D$16:$D$829,$B204,'N1.3_Project_Listing'!$J$16:$J$829,AY$16,'N1.3_Project_Listing'!$G$16:$G$829,AV$15)</f>
        <v>0</v>
      </c>
      <c r="AZ224" s="67">
        <f>SUMIFS('N1.3_Project_Listing'!$R$16:$R$829,'N1.3_Project_Listing'!$B$16:$B$829,$B224,'N1.3_Project_Listing'!$D$16:$D$829,$B204,'N1.3_Project_Listing'!$J$16:$J$829,AZ$16,'N1.3_Project_Listing'!$G$16:$G$829,AV$15)</f>
        <v>0</v>
      </c>
      <c r="BA224" s="67">
        <f>SUMIFS('N1.3_Project_Listing'!$R$16:$R$829,'N1.3_Project_Listing'!$B$16:$B$829,$B224,'N1.3_Project_Listing'!$D$16:$D$829,$B204,'N1.3_Project_Listing'!$J$16:$J$829,BA$16,'N1.3_Project_Listing'!$G$16:$G$829,AV$15)</f>
        <v>0</v>
      </c>
      <c r="BB224" s="63">
        <f t="shared" si="311"/>
        <v>0</v>
      </c>
      <c r="BC224" s="116" t="s">
        <v>441</v>
      </c>
      <c r="BD224" s="67">
        <f>SUMIFS('N1.3_Project_Listing'!$P$16:$P$829,'N1.3_Project_Listing'!$B$16:$B$829,$B224,'N1.3_Project_Listing'!$D$16:$D$829,$B204,'N1.3_Project_Listing'!$J$16:$J$829,BD$16,'N1.3_Project_Listing'!$G$16:$G$829,AV$15)</f>
        <v>0</v>
      </c>
      <c r="BE224" s="67">
        <f>SUMIFS('N1.3_Project_Listing'!$P$16:$P$829,'N1.3_Project_Listing'!$B$16:$B$829,$B224,'N1.3_Project_Listing'!$D$16:$D$829,$B204,'N1.3_Project_Listing'!$J$16:$J$829,BE$16,'N1.3_Project_Listing'!$G$16:$G$829,AV$15)</f>
        <v>0</v>
      </c>
      <c r="BF224" s="67">
        <f>SUMIFS('N1.3_Project_Listing'!$P$16:$P$829,'N1.3_Project_Listing'!$B$16:$B$829,$B224,'N1.3_Project_Listing'!$D$16:$D$829,$B204,'N1.3_Project_Listing'!$J$16:$J$829,BF$16,'N1.3_Project_Listing'!$G$16:$G$829,AV$15)</f>
        <v>0</v>
      </c>
      <c r="BG224" s="67">
        <f>SUMIFS('N1.3_Project_Listing'!$P$16:$P$829,'N1.3_Project_Listing'!$B$16:$B$829,$B224,'N1.3_Project_Listing'!$D$16:$D$829,$B204,'N1.3_Project_Listing'!$J$16:$J$829,BG$16,'N1.3_Project_Listing'!$G$16:$G$829,AV$15)</f>
        <v>0</v>
      </c>
      <c r="BH224" s="67">
        <f>SUMIFS('N1.3_Project_Listing'!$P$16:$P$829,'N1.3_Project_Listing'!$B$16:$B$829,$B224,'N1.3_Project_Listing'!$D$16:$D$829,$B204,'N1.3_Project_Listing'!$J$16:$J$829,BH$16,'N1.3_Project_Listing'!$G$16:$G$829,AV$15)</f>
        <v>0</v>
      </c>
      <c r="BI224" s="63">
        <f t="shared" si="312"/>
        <v>0</v>
      </c>
      <c r="BK224" s="158" t="str">
        <f t="shared" si="304"/>
        <v>-</v>
      </c>
      <c r="BL224" s="67">
        <f>SUMIFS('N1.3_Project_Listing'!$R$16:$R$829,'N1.3_Project_Listing'!$B$16:$B$829,$B224,'N1.3_Project_Listing'!$D$16:$D$829,$B204,'N1.3_Project_Listing'!$J$16:$J$829,BL$16,'N1.3_Project_Listing'!$G$16:$G$829,BK$15)</f>
        <v>0</v>
      </c>
      <c r="BM224" s="67">
        <f>SUMIFS('N1.3_Project_Listing'!$R$16:$R$829,'N1.3_Project_Listing'!$B$16:$B$829,$B224,'N1.3_Project_Listing'!$D$16:$D$829,$B204,'N1.3_Project_Listing'!$J$16:$J$829,BM$16,'N1.3_Project_Listing'!$G$16:$G$829,BK$15)</f>
        <v>0</v>
      </c>
      <c r="BN224" s="67">
        <f>SUMIFS('N1.3_Project_Listing'!$R$16:$R$829,'N1.3_Project_Listing'!$B$16:$B$829,$B224,'N1.3_Project_Listing'!$D$16:$D$829,$B204,'N1.3_Project_Listing'!$J$16:$J$829,BN$16,'N1.3_Project_Listing'!$G$16:$G$829,BK$15)</f>
        <v>0</v>
      </c>
      <c r="BO224" s="67">
        <f>SUMIFS('N1.3_Project_Listing'!$R$16:$R$829,'N1.3_Project_Listing'!$B$16:$B$829,$B224,'N1.3_Project_Listing'!$D$16:$D$829,$B204,'N1.3_Project_Listing'!$J$16:$J$829,BO$16,'N1.3_Project_Listing'!$G$16:$G$829,BK$15)</f>
        <v>0</v>
      </c>
      <c r="BP224" s="67">
        <f>SUMIFS('N1.3_Project_Listing'!$R$16:$R$829,'N1.3_Project_Listing'!$B$16:$B$829,$B224,'N1.3_Project_Listing'!$D$16:$D$829,$B204,'N1.3_Project_Listing'!$J$16:$J$829,BP$16,'N1.3_Project_Listing'!$G$16:$G$829,BK$15)</f>
        <v>0</v>
      </c>
      <c r="BQ224" s="63">
        <f t="shared" si="313"/>
        <v>0</v>
      </c>
      <c r="BR224" s="116" t="s">
        <v>441</v>
      </c>
      <c r="BS224" s="67">
        <f>SUMIFS('N1.3_Project_Listing'!$P$16:$P$829,'N1.3_Project_Listing'!$B$16:$B$829,$B224,'N1.3_Project_Listing'!$D$16:$D$829,$B204,'N1.3_Project_Listing'!$J$16:$J$829,BS$16,'N1.3_Project_Listing'!$G$16:$G$829,BK$15)</f>
        <v>0</v>
      </c>
      <c r="BT224" s="67">
        <f>SUMIFS('N1.3_Project_Listing'!$P$16:$P$829,'N1.3_Project_Listing'!$B$16:$B$829,$B224,'N1.3_Project_Listing'!$D$16:$D$829,$B204,'N1.3_Project_Listing'!$J$16:$J$829,BT$16,'N1.3_Project_Listing'!$G$16:$G$829,BK$15)</f>
        <v>0</v>
      </c>
      <c r="BU224" s="67">
        <f>SUMIFS('N1.3_Project_Listing'!$P$16:$P$829,'N1.3_Project_Listing'!$B$16:$B$829,$B224,'N1.3_Project_Listing'!$D$16:$D$829,$B204,'N1.3_Project_Listing'!$J$16:$J$829,BU$16,'N1.3_Project_Listing'!$G$16:$G$829,BK$15)</f>
        <v>0</v>
      </c>
      <c r="BV224" s="67">
        <f>SUMIFS('N1.3_Project_Listing'!$P$16:$P$829,'N1.3_Project_Listing'!$B$16:$B$829,$B224,'N1.3_Project_Listing'!$D$16:$D$829,$B204,'N1.3_Project_Listing'!$J$16:$J$829,BV$16,'N1.3_Project_Listing'!$G$16:$G$829,BK$15)</f>
        <v>0</v>
      </c>
      <c r="BW224" s="67">
        <f>SUMIFS('N1.3_Project_Listing'!$P$16:$P$829,'N1.3_Project_Listing'!$B$16:$B$829,$B224,'N1.3_Project_Listing'!$D$16:$D$829,$B204,'N1.3_Project_Listing'!$J$16:$J$829,BW$16,'N1.3_Project_Listing'!$G$16:$G$829,BK$15)</f>
        <v>0</v>
      </c>
      <c r="BX224" s="63">
        <f t="shared" si="314"/>
        <v>0</v>
      </c>
    </row>
    <row r="225" spans="2:76" hidden="1">
      <c r="B225" s="132" t="str">
        <f t="shared" si="290"/>
        <v>No entry required</v>
      </c>
      <c r="C225" s="158" t="str">
        <f t="shared" si="290"/>
        <v>-</v>
      </c>
      <c r="D225" s="63">
        <f t="shared" si="291"/>
        <v>0</v>
      </c>
      <c r="E225" s="63">
        <f t="shared" si="292"/>
        <v>0</v>
      </c>
      <c r="F225" s="63">
        <f t="shared" si="293"/>
        <v>0</v>
      </c>
      <c r="G225" s="63">
        <f t="shared" si="294"/>
        <v>0</v>
      </c>
      <c r="H225" s="63">
        <f t="shared" si="295"/>
        <v>0</v>
      </c>
      <c r="I225" s="63">
        <f t="shared" si="305"/>
        <v>0</v>
      </c>
      <c r="J225" s="116" t="s">
        <v>441</v>
      </c>
      <c r="K225" s="63">
        <f t="shared" si="296"/>
        <v>0</v>
      </c>
      <c r="L225" s="63">
        <f t="shared" si="297"/>
        <v>0</v>
      </c>
      <c r="M225" s="63">
        <f t="shared" si="298"/>
        <v>0</v>
      </c>
      <c r="N225" s="63">
        <f t="shared" si="299"/>
        <v>0</v>
      </c>
      <c r="O225" s="63">
        <f t="shared" si="300"/>
        <v>0</v>
      </c>
      <c r="P225" s="63">
        <f t="shared" si="306"/>
        <v>0</v>
      </c>
      <c r="R225" s="158" t="str">
        <f t="shared" si="301"/>
        <v>-</v>
      </c>
      <c r="S225" s="67">
        <f>SUMIFS('N1.3_Project_Listing'!$R$16:$R$829,'N1.3_Project_Listing'!$B$16:$B$829,$B225,'N1.3_Project_Listing'!$D$16:$D$829,$B204,'N1.3_Project_Listing'!$J$16:$J$829,S$16,'N1.3_Project_Listing'!$G$16:$G$829,R$15)</f>
        <v>0</v>
      </c>
      <c r="T225" s="67">
        <f>SUMIFS('N1.3_Project_Listing'!$R$16:$R$829,'N1.3_Project_Listing'!$B$16:$B$829,$B225,'N1.3_Project_Listing'!$D$16:$D$829,$B204,'N1.3_Project_Listing'!$J$16:$J$829,T$16,'N1.3_Project_Listing'!$G$16:$G$829,R$15)</f>
        <v>0</v>
      </c>
      <c r="U225" s="67">
        <f>SUMIFS('N1.3_Project_Listing'!$R$16:$R$829,'N1.3_Project_Listing'!$B$16:$B$829,$B225,'N1.3_Project_Listing'!$D$16:$D$829,$B204,'N1.3_Project_Listing'!$J$16:$J$829,U$16,'N1.3_Project_Listing'!$G$16:$G$829,R$15)</f>
        <v>0</v>
      </c>
      <c r="V225" s="67">
        <f>SUMIFS('N1.3_Project_Listing'!$R$16:$R$829,'N1.3_Project_Listing'!$B$16:$B$829,$B225,'N1.3_Project_Listing'!$D$16:$D$829,$B204,'N1.3_Project_Listing'!$J$16:$J$829,V$16,'N1.3_Project_Listing'!$G$16:$G$829,R$15)</f>
        <v>0</v>
      </c>
      <c r="W225" s="67">
        <f>SUMIFS('N1.3_Project_Listing'!$R$16:$R$829,'N1.3_Project_Listing'!$B$16:$B$829,$B225,'N1.3_Project_Listing'!$D$16:$D$829,$B204,'N1.3_Project_Listing'!$J$16:$J$829,W$16,'N1.3_Project_Listing'!$G$16:$G$829,R$15)</f>
        <v>0</v>
      </c>
      <c r="X225" s="63">
        <f t="shared" si="307"/>
        <v>0</v>
      </c>
      <c r="Y225" s="116" t="s">
        <v>441</v>
      </c>
      <c r="Z225" s="67">
        <f>SUMIFS('N1.3_Project_Listing'!$P$16:$P$829,'N1.3_Project_Listing'!$B$16:$B$829,$B225,'N1.3_Project_Listing'!$D$16:$D$829,$B204,'N1.3_Project_Listing'!$J$16:$J$829,Z$16,'N1.3_Project_Listing'!$G$16:$G$829,R$15)</f>
        <v>0</v>
      </c>
      <c r="AA225" s="67">
        <f>SUMIFS('N1.3_Project_Listing'!$P$16:$P$829,'N1.3_Project_Listing'!$B$16:$B$829,$B225,'N1.3_Project_Listing'!$D$16:$D$829,$B204,'N1.3_Project_Listing'!$J$16:$J$829,AA$16,'N1.3_Project_Listing'!$G$16:$G$829,R$15)</f>
        <v>0</v>
      </c>
      <c r="AB225" s="67">
        <f>SUMIFS('N1.3_Project_Listing'!$P$16:$P$829,'N1.3_Project_Listing'!$B$16:$B$829,$B225,'N1.3_Project_Listing'!$D$16:$D$829,$B204,'N1.3_Project_Listing'!$J$16:$J$829,AB$16,'N1.3_Project_Listing'!$G$16:$G$829,R$15)</f>
        <v>0</v>
      </c>
      <c r="AC225" s="67">
        <f>SUMIFS('N1.3_Project_Listing'!$P$16:$P$829,'N1.3_Project_Listing'!$B$16:$B$829,$B225,'N1.3_Project_Listing'!$D$16:$D$829,$B204,'N1.3_Project_Listing'!$J$16:$J$829,AC$16,'N1.3_Project_Listing'!$G$16:$G$829,R$15)</f>
        <v>0</v>
      </c>
      <c r="AD225" s="67">
        <f>SUMIFS('N1.3_Project_Listing'!$P$16:$P$829,'N1.3_Project_Listing'!$B$16:$B$829,$B225,'N1.3_Project_Listing'!$D$16:$D$829,$B204,'N1.3_Project_Listing'!$J$16:$J$829,AD$16,'N1.3_Project_Listing'!$G$16:$G$829,R$15)</f>
        <v>0</v>
      </c>
      <c r="AE225" s="63">
        <f t="shared" si="308"/>
        <v>0</v>
      </c>
      <c r="AG225" s="158" t="str">
        <f t="shared" si="302"/>
        <v>-</v>
      </c>
      <c r="AH225" s="67">
        <f>SUMIFS('N1.3_Project_Listing'!$R$16:$R$829,'N1.3_Project_Listing'!$B$16:$B$829,$B225,'N1.3_Project_Listing'!$D$16:$D$829,$B204,'N1.3_Project_Listing'!$J$16:$J$829,AH$16,'N1.3_Project_Listing'!$G$16:$G$829,AG$15)</f>
        <v>0</v>
      </c>
      <c r="AI225" s="67">
        <f>SUMIFS('N1.3_Project_Listing'!$R$16:$R$829,'N1.3_Project_Listing'!$B$16:$B$829,$B225,'N1.3_Project_Listing'!$D$16:$D$829,$B204,'N1.3_Project_Listing'!$J$16:$J$829,AI$16,'N1.3_Project_Listing'!$G$16:$G$829,AG$15)</f>
        <v>0</v>
      </c>
      <c r="AJ225" s="67">
        <f>SUMIFS('N1.3_Project_Listing'!$R$16:$R$829,'N1.3_Project_Listing'!$B$16:$B$829,$B225,'N1.3_Project_Listing'!$D$16:$D$829,$B204,'N1.3_Project_Listing'!$J$16:$J$829,AJ$16,'N1.3_Project_Listing'!$G$16:$G$829,AG$15)</f>
        <v>0</v>
      </c>
      <c r="AK225" s="67">
        <f>SUMIFS('N1.3_Project_Listing'!$R$16:$R$829,'N1.3_Project_Listing'!$B$16:$B$829,$B225,'N1.3_Project_Listing'!$D$16:$D$829,$B204,'N1.3_Project_Listing'!$J$16:$J$829,AK$16,'N1.3_Project_Listing'!$G$16:$G$829,AG$15)</f>
        <v>0</v>
      </c>
      <c r="AL225" s="67">
        <f>SUMIFS('N1.3_Project_Listing'!$R$16:$R$829,'N1.3_Project_Listing'!$B$16:$B$829,$B225,'N1.3_Project_Listing'!$D$16:$D$829,$B204,'N1.3_Project_Listing'!$J$16:$J$829,AL$16,'N1.3_Project_Listing'!$G$16:$G$829,AG$15)</f>
        <v>0</v>
      </c>
      <c r="AM225" s="63">
        <f t="shared" si="309"/>
        <v>0</v>
      </c>
      <c r="AN225" s="116" t="s">
        <v>441</v>
      </c>
      <c r="AO225" s="67">
        <f>SUMIFS('N1.3_Project_Listing'!$P$16:$P$829,'N1.3_Project_Listing'!$B$16:$B$829,$B225,'N1.3_Project_Listing'!$D$16:$D$829,$B204,'N1.3_Project_Listing'!$J$16:$J$829,AO$16,'N1.3_Project_Listing'!$G$16:$G$829,AG$15)</f>
        <v>0</v>
      </c>
      <c r="AP225" s="67">
        <f>SUMIFS('N1.3_Project_Listing'!$P$16:$P$829,'N1.3_Project_Listing'!$B$16:$B$829,$B225,'N1.3_Project_Listing'!$D$16:$D$829,$B204,'N1.3_Project_Listing'!$J$16:$J$829,AP$16,'N1.3_Project_Listing'!$G$16:$G$829,AG$15)</f>
        <v>0</v>
      </c>
      <c r="AQ225" s="67">
        <f>SUMIFS('N1.3_Project_Listing'!$P$16:$P$829,'N1.3_Project_Listing'!$B$16:$B$829,$B225,'N1.3_Project_Listing'!$D$16:$D$829,$B204,'N1.3_Project_Listing'!$J$16:$J$829,AQ$16,'N1.3_Project_Listing'!$G$16:$G$829,AG$15)</f>
        <v>0</v>
      </c>
      <c r="AR225" s="67">
        <f>SUMIFS('N1.3_Project_Listing'!$P$16:$P$829,'N1.3_Project_Listing'!$B$16:$B$829,$B225,'N1.3_Project_Listing'!$D$16:$D$829,$B204,'N1.3_Project_Listing'!$J$16:$J$829,AR$16,'N1.3_Project_Listing'!$G$16:$G$829,AG$15)</f>
        <v>0</v>
      </c>
      <c r="AS225" s="67">
        <f>SUMIFS('N1.3_Project_Listing'!$P$16:$P$829,'N1.3_Project_Listing'!$B$16:$B$829,$B225,'N1.3_Project_Listing'!$D$16:$D$829,$B204,'N1.3_Project_Listing'!$J$16:$J$829,AS$16,'N1.3_Project_Listing'!$G$16:$G$829,AG$15)</f>
        <v>0</v>
      </c>
      <c r="AT225" s="63">
        <f t="shared" si="310"/>
        <v>0</v>
      </c>
      <c r="AV225" s="158" t="str">
        <f t="shared" si="303"/>
        <v>-</v>
      </c>
      <c r="AW225" s="67">
        <f>SUMIFS('N1.3_Project_Listing'!$R$16:$R$829,'N1.3_Project_Listing'!$B$16:$B$829,$B225,'N1.3_Project_Listing'!$D$16:$D$829,$B204,'N1.3_Project_Listing'!$J$16:$J$829,AW$16,'N1.3_Project_Listing'!$G$16:$G$829,AV$15)</f>
        <v>0</v>
      </c>
      <c r="AX225" s="67">
        <f>SUMIFS('N1.3_Project_Listing'!$R$16:$R$829,'N1.3_Project_Listing'!$B$16:$B$829,$B225,'N1.3_Project_Listing'!$D$16:$D$829,$B204,'N1.3_Project_Listing'!$J$16:$J$829,AX$16,'N1.3_Project_Listing'!$G$16:$G$829,AV$15)</f>
        <v>0</v>
      </c>
      <c r="AY225" s="67">
        <f>SUMIFS('N1.3_Project_Listing'!$R$16:$R$829,'N1.3_Project_Listing'!$B$16:$B$829,$B225,'N1.3_Project_Listing'!$D$16:$D$829,$B204,'N1.3_Project_Listing'!$J$16:$J$829,AY$16,'N1.3_Project_Listing'!$G$16:$G$829,AV$15)</f>
        <v>0</v>
      </c>
      <c r="AZ225" s="67">
        <f>SUMIFS('N1.3_Project_Listing'!$R$16:$R$829,'N1.3_Project_Listing'!$B$16:$B$829,$B225,'N1.3_Project_Listing'!$D$16:$D$829,$B204,'N1.3_Project_Listing'!$J$16:$J$829,AZ$16,'N1.3_Project_Listing'!$G$16:$G$829,AV$15)</f>
        <v>0</v>
      </c>
      <c r="BA225" s="67">
        <f>SUMIFS('N1.3_Project_Listing'!$R$16:$R$829,'N1.3_Project_Listing'!$B$16:$B$829,$B225,'N1.3_Project_Listing'!$D$16:$D$829,$B204,'N1.3_Project_Listing'!$J$16:$J$829,BA$16,'N1.3_Project_Listing'!$G$16:$G$829,AV$15)</f>
        <v>0</v>
      </c>
      <c r="BB225" s="63">
        <f t="shared" si="311"/>
        <v>0</v>
      </c>
      <c r="BC225" s="116" t="s">
        <v>441</v>
      </c>
      <c r="BD225" s="67">
        <f>SUMIFS('N1.3_Project_Listing'!$P$16:$P$829,'N1.3_Project_Listing'!$B$16:$B$829,$B225,'N1.3_Project_Listing'!$D$16:$D$829,$B204,'N1.3_Project_Listing'!$J$16:$J$829,BD$16,'N1.3_Project_Listing'!$G$16:$G$829,AV$15)</f>
        <v>0</v>
      </c>
      <c r="BE225" s="67">
        <f>SUMIFS('N1.3_Project_Listing'!$P$16:$P$829,'N1.3_Project_Listing'!$B$16:$B$829,$B225,'N1.3_Project_Listing'!$D$16:$D$829,$B204,'N1.3_Project_Listing'!$J$16:$J$829,BE$16,'N1.3_Project_Listing'!$G$16:$G$829,AV$15)</f>
        <v>0</v>
      </c>
      <c r="BF225" s="67">
        <f>SUMIFS('N1.3_Project_Listing'!$P$16:$P$829,'N1.3_Project_Listing'!$B$16:$B$829,$B225,'N1.3_Project_Listing'!$D$16:$D$829,$B204,'N1.3_Project_Listing'!$J$16:$J$829,BF$16,'N1.3_Project_Listing'!$G$16:$G$829,AV$15)</f>
        <v>0</v>
      </c>
      <c r="BG225" s="67">
        <f>SUMIFS('N1.3_Project_Listing'!$P$16:$P$829,'N1.3_Project_Listing'!$B$16:$B$829,$B225,'N1.3_Project_Listing'!$D$16:$D$829,$B204,'N1.3_Project_Listing'!$J$16:$J$829,BG$16,'N1.3_Project_Listing'!$G$16:$G$829,AV$15)</f>
        <v>0</v>
      </c>
      <c r="BH225" s="67">
        <f>SUMIFS('N1.3_Project_Listing'!$P$16:$P$829,'N1.3_Project_Listing'!$B$16:$B$829,$B225,'N1.3_Project_Listing'!$D$16:$D$829,$B204,'N1.3_Project_Listing'!$J$16:$J$829,BH$16,'N1.3_Project_Listing'!$G$16:$G$829,AV$15)</f>
        <v>0</v>
      </c>
      <c r="BI225" s="63">
        <f t="shared" si="312"/>
        <v>0</v>
      </c>
      <c r="BK225" s="158" t="str">
        <f t="shared" si="304"/>
        <v>-</v>
      </c>
      <c r="BL225" s="67">
        <f>SUMIFS('N1.3_Project_Listing'!$R$16:$R$829,'N1.3_Project_Listing'!$B$16:$B$829,$B225,'N1.3_Project_Listing'!$D$16:$D$829,$B204,'N1.3_Project_Listing'!$J$16:$J$829,BL$16,'N1.3_Project_Listing'!$G$16:$G$829,BK$15)</f>
        <v>0</v>
      </c>
      <c r="BM225" s="67">
        <f>SUMIFS('N1.3_Project_Listing'!$R$16:$R$829,'N1.3_Project_Listing'!$B$16:$B$829,$B225,'N1.3_Project_Listing'!$D$16:$D$829,$B204,'N1.3_Project_Listing'!$J$16:$J$829,BM$16,'N1.3_Project_Listing'!$G$16:$G$829,BK$15)</f>
        <v>0</v>
      </c>
      <c r="BN225" s="67">
        <f>SUMIFS('N1.3_Project_Listing'!$R$16:$R$829,'N1.3_Project_Listing'!$B$16:$B$829,$B225,'N1.3_Project_Listing'!$D$16:$D$829,$B204,'N1.3_Project_Listing'!$J$16:$J$829,BN$16,'N1.3_Project_Listing'!$G$16:$G$829,BK$15)</f>
        <v>0</v>
      </c>
      <c r="BO225" s="67">
        <f>SUMIFS('N1.3_Project_Listing'!$R$16:$R$829,'N1.3_Project_Listing'!$B$16:$B$829,$B225,'N1.3_Project_Listing'!$D$16:$D$829,$B204,'N1.3_Project_Listing'!$J$16:$J$829,BO$16,'N1.3_Project_Listing'!$G$16:$G$829,BK$15)</f>
        <v>0</v>
      </c>
      <c r="BP225" s="67">
        <f>SUMIFS('N1.3_Project_Listing'!$R$16:$R$829,'N1.3_Project_Listing'!$B$16:$B$829,$B225,'N1.3_Project_Listing'!$D$16:$D$829,$B204,'N1.3_Project_Listing'!$J$16:$J$829,BP$16,'N1.3_Project_Listing'!$G$16:$G$829,BK$15)</f>
        <v>0</v>
      </c>
      <c r="BQ225" s="63">
        <f t="shared" si="313"/>
        <v>0</v>
      </c>
      <c r="BR225" s="116" t="s">
        <v>441</v>
      </c>
      <c r="BS225" s="67">
        <f>SUMIFS('N1.3_Project_Listing'!$P$16:$P$829,'N1.3_Project_Listing'!$B$16:$B$829,$B225,'N1.3_Project_Listing'!$D$16:$D$829,$B204,'N1.3_Project_Listing'!$J$16:$J$829,BS$16,'N1.3_Project_Listing'!$G$16:$G$829,BK$15)</f>
        <v>0</v>
      </c>
      <c r="BT225" s="67">
        <f>SUMIFS('N1.3_Project_Listing'!$P$16:$P$829,'N1.3_Project_Listing'!$B$16:$B$829,$B225,'N1.3_Project_Listing'!$D$16:$D$829,$B204,'N1.3_Project_Listing'!$J$16:$J$829,BT$16,'N1.3_Project_Listing'!$G$16:$G$829,BK$15)</f>
        <v>0</v>
      </c>
      <c r="BU225" s="67">
        <f>SUMIFS('N1.3_Project_Listing'!$P$16:$P$829,'N1.3_Project_Listing'!$B$16:$B$829,$B225,'N1.3_Project_Listing'!$D$16:$D$829,$B204,'N1.3_Project_Listing'!$J$16:$J$829,BU$16,'N1.3_Project_Listing'!$G$16:$G$829,BK$15)</f>
        <v>0</v>
      </c>
      <c r="BV225" s="67">
        <f>SUMIFS('N1.3_Project_Listing'!$P$16:$P$829,'N1.3_Project_Listing'!$B$16:$B$829,$B225,'N1.3_Project_Listing'!$D$16:$D$829,$B204,'N1.3_Project_Listing'!$J$16:$J$829,BV$16,'N1.3_Project_Listing'!$G$16:$G$829,BK$15)</f>
        <v>0</v>
      </c>
      <c r="BW225" s="67">
        <f>SUMIFS('N1.3_Project_Listing'!$P$16:$P$829,'N1.3_Project_Listing'!$B$16:$B$829,$B225,'N1.3_Project_Listing'!$D$16:$D$829,$B204,'N1.3_Project_Listing'!$J$16:$J$829,BW$16,'N1.3_Project_Listing'!$G$16:$G$829,BK$15)</f>
        <v>0</v>
      </c>
      <c r="BX225" s="63">
        <f t="shared" si="314"/>
        <v>0</v>
      </c>
    </row>
    <row r="226" spans="2:76" hidden="1">
      <c r="B226" s="132" t="str">
        <f t="shared" ref="B226:C245" si="315">B163</f>
        <v>No entry required</v>
      </c>
      <c r="C226" s="158" t="str">
        <f t="shared" si="315"/>
        <v>-</v>
      </c>
      <c r="D226" s="63">
        <f t="shared" si="291"/>
        <v>0</v>
      </c>
      <c r="E226" s="63">
        <f t="shared" si="292"/>
        <v>0</v>
      </c>
      <c r="F226" s="63">
        <f t="shared" si="293"/>
        <v>0</v>
      </c>
      <c r="G226" s="63">
        <f t="shared" si="294"/>
        <v>0</v>
      </c>
      <c r="H226" s="63">
        <f t="shared" si="295"/>
        <v>0</v>
      </c>
      <c r="I226" s="63">
        <f t="shared" si="305"/>
        <v>0</v>
      </c>
      <c r="J226" s="116" t="s">
        <v>441</v>
      </c>
      <c r="K226" s="63">
        <f t="shared" si="296"/>
        <v>0</v>
      </c>
      <c r="L226" s="63">
        <f t="shared" si="297"/>
        <v>0</v>
      </c>
      <c r="M226" s="63">
        <f t="shared" si="298"/>
        <v>0</v>
      </c>
      <c r="N226" s="63">
        <f t="shared" si="299"/>
        <v>0</v>
      </c>
      <c r="O226" s="63">
        <f t="shared" si="300"/>
        <v>0</v>
      </c>
      <c r="P226" s="63">
        <f t="shared" si="306"/>
        <v>0</v>
      </c>
      <c r="R226" s="158" t="str">
        <f t="shared" si="301"/>
        <v>-</v>
      </c>
      <c r="S226" s="67">
        <f>SUMIFS('N1.3_Project_Listing'!$R$16:$R$829,'N1.3_Project_Listing'!$B$16:$B$829,$B226,'N1.3_Project_Listing'!$D$16:$D$829,$B204,'N1.3_Project_Listing'!$J$16:$J$829,S$16,'N1.3_Project_Listing'!$G$16:$G$829,R$15)</f>
        <v>0</v>
      </c>
      <c r="T226" s="67">
        <f>SUMIFS('N1.3_Project_Listing'!$R$16:$R$829,'N1.3_Project_Listing'!$B$16:$B$829,$B226,'N1.3_Project_Listing'!$D$16:$D$829,$B204,'N1.3_Project_Listing'!$J$16:$J$829,T$16,'N1.3_Project_Listing'!$G$16:$G$829,R$15)</f>
        <v>0</v>
      </c>
      <c r="U226" s="67">
        <f>SUMIFS('N1.3_Project_Listing'!$R$16:$R$829,'N1.3_Project_Listing'!$B$16:$B$829,$B226,'N1.3_Project_Listing'!$D$16:$D$829,$B204,'N1.3_Project_Listing'!$J$16:$J$829,U$16,'N1.3_Project_Listing'!$G$16:$G$829,R$15)</f>
        <v>0</v>
      </c>
      <c r="V226" s="67">
        <f>SUMIFS('N1.3_Project_Listing'!$R$16:$R$829,'N1.3_Project_Listing'!$B$16:$B$829,$B226,'N1.3_Project_Listing'!$D$16:$D$829,$B204,'N1.3_Project_Listing'!$J$16:$J$829,V$16,'N1.3_Project_Listing'!$G$16:$G$829,R$15)</f>
        <v>0</v>
      </c>
      <c r="W226" s="67">
        <f>SUMIFS('N1.3_Project_Listing'!$R$16:$R$829,'N1.3_Project_Listing'!$B$16:$B$829,$B226,'N1.3_Project_Listing'!$D$16:$D$829,$B204,'N1.3_Project_Listing'!$J$16:$J$829,W$16,'N1.3_Project_Listing'!$G$16:$G$829,R$15)</f>
        <v>0</v>
      </c>
      <c r="X226" s="63">
        <f t="shared" si="307"/>
        <v>0</v>
      </c>
      <c r="Y226" s="116" t="s">
        <v>441</v>
      </c>
      <c r="Z226" s="67">
        <f>SUMIFS('N1.3_Project_Listing'!$P$16:$P$829,'N1.3_Project_Listing'!$B$16:$B$829,$B226,'N1.3_Project_Listing'!$D$16:$D$829,$B204,'N1.3_Project_Listing'!$J$16:$J$829,Z$16,'N1.3_Project_Listing'!$G$16:$G$829,R$15)</f>
        <v>0</v>
      </c>
      <c r="AA226" s="67">
        <f>SUMIFS('N1.3_Project_Listing'!$P$16:$P$829,'N1.3_Project_Listing'!$B$16:$B$829,$B226,'N1.3_Project_Listing'!$D$16:$D$829,$B204,'N1.3_Project_Listing'!$J$16:$J$829,AA$16,'N1.3_Project_Listing'!$G$16:$G$829,R$15)</f>
        <v>0</v>
      </c>
      <c r="AB226" s="67">
        <f>SUMIFS('N1.3_Project_Listing'!$P$16:$P$829,'N1.3_Project_Listing'!$B$16:$B$829,$B226,'N1.3_Project_Listing'!$D$16:$D$829,$B204,'N1.3_Project_Listing'!$J$16:$J$829,AB$16,'N1.3_Project_Listing'!$G$16:$G$829,R$15)</f>
        <v>0</v>
      </c>
      <c r="AC226" s="67">
        <f>SUMIFS('N1.3_Project_Listing'!$P$16:$P$829,'N1.3_Project_Listing'!$B$16:$B$829,$B226,'N1.3_Project_Listing'!$D$16:$D$829,$B204,'N1.3_Project_Listing'!$J$16:$J$829,AC$16,'N1.3_Project_Listing'!$G$16:$G$829,R$15)</f>
        <v>0</v>
      </c>
      <c r="AD226" s="67">
        <f>SUMIFS('N1.3_Project_Listing'!$P$16:$P$829,'N1.3_Project_Listing'!$B$16:$B$829,$B226,'N1.3_Project_Listing'!$D$16:$D$829,$B204,'N1.3_Project_Listing'!$J$16:$J$829,AD$16,'N1.3_Project_Listing'!$G$16:$G$829,R$15)</f>
        <v>0</v>
      </c>
      <c r="AE226" s="63">
        <f t="shared" si="308"/>
        <v>0</v>
      </c>
      <c r="AG226" s="158" t="str">
        <f t="shared" si="302"/>
        <v>-</v>
      </c>
      <c r="AH226" s="67">
        <f>SUMIFS('N1.3_Project_Listing'!$R$16:$R$829,'N1.3_Project_Listing'!$B$16:$B$829,$B226,'N1.3_Project_Listing'!$D$16:$D$829,$B204,'N1.3_Project_Listing'!$J$16:$J$829,AH$16,'N1.3_Project_Listing'!$G$16:$G$829,AG$15)</f>
        <v>0</v>
      </c>
      <c r="AI226" s="67">
        <f>SUMIFS('N1.3_Project_Listing'!$R$16:$R$829,'N1.3_Project_Listing'!$B$16:$B$829,$B226,'N1.3_Project_Listing'!$D$16:$D$829,$B204,'N1.3_Project_Listing'!$J$16:$J$829,AI$16,'N1.3_Project_Listing'!$G$16:$G$829,AG$15)</f>
        <v>0</v>
      </c>
      <c r="AJ226" s="67">
        <f>SUMIFS('N1.3_Project_Listing'!$R$16:$R$829,'N1.3_Project_Listing'!$B$16:$B$829,$B226,'N1.3_Project_Listing'!$D$16:$D$829,$B204,'N1.3_Project_Listing'!$J$16:$J$829,AJ$16,'N1.3_Project_Listing'!$G$16:$G$829,AG$15)</f>
        <v>0</v>
      </c>
      <c r="AK226" s="67">
        <f>SUMIFS('N1.3_Project_Listing'!$R$16:$R$829,'N1.3_Project_Listing'!$B$16:$B$829,$B226,'N1.3_Project_Listing'!$D$16:$D$829,$B204,'N1.3_Project_Listing'!$J$16:$J$829,AK$16,'N1.3_Project_Listing'!$G$16:$G$829,AG$15)</f>
        <v>0</v>
      </c>
      <c r="AL226" s="67">
        <f>SUMIFS('N1.3_Project_Listing'!$R$16:$R$829,'N1.3_Project_Listing'!$B$16:$B$829,$B226,'N1.3_Project_Listing'!$D$16:$D$829,$B204,'N1.3_Project_Listing'!$J$16:$J$829,AL$16,'N1.3_Project_Listing'!$G$16:$G$829,AG$15)</f>
        <v>0</v>
      </c>
      <c r="AM226" s="63">
        <f t="shared" si="309"/>
        <v>0</v>
      </c>
      <c r="AN226" s="116" t="s">
        <v>441</v>
      </c>
      <c r="AO226" s="67">
        <f>SUMIFS('N1.3_Project_Listing'!$P$16:$P$829,'N1.3_Project_Listing'!$B$16:$B$829,$B226,'N1.3_Project_Listing'!$D$16:$D$829,$B204,'N1.3_Project_Listing'!$J$16:$J$829,AO$16,'N1.3_Project_Listing'!$G$16:$G$829,AG$15)</f>
        <v>0</v>
      </c>
      <c r="AP226" s="67">
        <f>SUMIFS('N1.3_Project_Listing'!$P$16:$P$829,'N1.3_Project_Listing'!$B$16:$B$829,$B226,'N1.3_Project_Listing'!$D$16:$D$829,$B204,'N1.3_Project_Listing'!$J$16:$J$829,AP$16,'N1.3_Project_Listing'!$G$16:$G$829,AG$15)</f>
        <v>0</v>
      </c>
      <c r="AQ226" s="67">
        <f>SUMIFS('N1.3_Project_Listing'!$P$16:$P$829,'N1.3_Project_Listing'!$B$16:$B$829,$B226,'N1.3_Project_Listing'!$D$16:$D$829,$B204,'N1.3_Project_Listing'!$J$16:$J$829,AQ$16,'N1.3_Project_Listing'!$G$16:$G$829,AG$15)</f>
        <v>0</v>
      </c>
      <c r="AR226" s="67">
        <f>SUMIFS('N1.3_Project_Listing'!$P$16:$P$829,'N1.3_Project_Listing'!$B$16:$B$829,$B226,'N1.3_Project_Listing'!$D$16:$D$829,$B204,'N1.3_Project_Listing'!$J$16:$J$829,AR$16,'N1.3_Project_Listing'!$G$16:$G$829,AG$15)</f>
        <v>0</v>
      </c>
      <c r="AS226" s="67">
        <f>SUMIFS('N1.3_Project_Listing'!$P$16:$P$829,'N1.3_Project_Listing'!$B$16:$B$829,$B226,'N1.3_Project_Listing'!$D$16:$D$829,$B204,'N1.3_Project_Listing'!$J$16:$J$829,AS$16,'N1.3_Project_Listing'!$G$16:$G$829,AG$15)</f>
        <v>0</v>
      </c>
      <c r="AT226" s="63">
        <f t="shared" si="310"/>
        <v>0</v>
      </c>
      <c r="AV226" s="158" t="str">
        <f t="shared" si="303"/>
        <v>-</v>
      </c>
      <c r="AW226" s="67">
        <f>SUMIFS('N1.3_Project_Listing'!$R$16:$R$829,'N1.3_Project_Listing'!$B$16:$B$829,$B226,'N1.3_Project_Listing'!$D$16:$D$829,$B204,'N1.3_Project_Listing'!$J$16:$J$829,AW$16,'N1.3_Project_Listing'!$G$16:$G$829,AV$15)</f>
        <v>0</v>
      </c>
      <c r="AX226" s="67">
        <f>SUMIFS('N1.3_Project_Listing'!$R$16:$R$829,'N1.3_Project_Listing'!$B$16:$B$829,$B226,'N1.3_Project_Listing'!$D$16:$D$829,$B204,'N1.3_Project_Listing'!$J$16:$J$829,AX$16,'N1.3_Project_Listing'!$G$16:$G$829,AV$15)</f>
        <v>0</v>
      </c>
      <c r="AY226" s="67">
        <f>SUMIFS('N1.3_Project_Listing'!$R$16:$R$829,'N1.3_Project_Listing'!$B$16:$B$829,$B226,'N1.3_Project_Listing'!$D$16:$D$829,$B204,'N1.3_Project_Listing'!$J$16:$J$829,AY$16,'N1.3_Project_Listing'!$G$16:$G$829,AV$15)</f>
        <v>0</v>
      </c>
      <c r="AZ226" s="67">
        <f>SUMIFS('N1.3_Project_Listing'!$R$16:$R$829,'N1.3_Project_Listing'!$B$16:$B$829,$B226,'N1.3_Project_Listing'!$D$16:$D$829,$B204,'N1.3_Project_Listing'!$J$16:$J$829,AZ$16,'N1.3_Project_Listing'!$G$16:$G$829,AV$15)</f>
        <v>0</v>
      </c>
      <c r="BA226" s="67">
        <f>SUMIFS('N1.3_Project_Listing'!$R$16:$R$829,'N1.3_Project_Listing'!$B$16:$B$829,$B226,'N1.3_Project_Listing'!$D$16:$D$829,$B204,'N1.3_Project_Listing'!$J$16:$J$829,BA$16,'N1.3_Project_Listing'!$G$16:$G$829,AV$15)</f>
        <v>0</v>
      </c>
      <c r="BB226" s="63">
        <f t="shared" si="311"/>
        <v>0</v>
      </c>
      <c r="BC226" s="116" t="s">
        <v>441</v>
      </c>
      <c r="BD226" s="67">
        <f>SUMIFS('N1.3_Project_Listing'!$P$16:$P$829,'N1.3_Project_Listing'!$B$16:$B$829,$B226,'N1.3_Project_Listing'!$D$16:$D$829,$B204,'N1.3_Project_Listing'!$J$16:$J$829,BD$16,'N1.3_Project_Listing'!$G$16:$G$829,AV$15)</f>
        <v>0</v>
      </c>
      <c r="BE226" s="67">
        <f>SUMIFS('N1.3_Project_Listing'!$P$16:$P$829,'N1.3_Project_Listing'!$B$16:$B$829,$B226,'N1.3_Project_Listing'!$D$16:$D$829,$B204,'N1.3_Project_Listing'!$J$16:$J$829,BE$16,'N1.3_Project_Listing'!$G$16:$G$829,AV$15)</f>
        <v>0</v>
      </c>
      <c r="BF226" s="67">
        <f>SUMIFS('N1.3_Project_Listing'!$P$16:$P$829,'N1.3_Project_Listing'!$B$16:$B$829,$B226,'N1.3_Project_Listing'!$D$16:$D$829,$B204,'N1.3_Project_Listing'!$J$16:$J$829,BF$16,'N1.3_Project_Listing'!$G$16:$G$829,AV$15)</f>
        <v>0</v>
      </c>
      <c r="BG226" s="67">
        <f>SUMIFS('N1.3_Project_Listing'!$P$16:$P$829,'N1.3_Project_Listing'!$B$16:$B$829,$B226,'N1.3_Project_Listing'!$D$16:$D$829,$B204,'N1.3_Project_Listing'!$J$16:$J$829,BG$16,'N1.3_Project_Listing'!$G$16:$G$829,AV$15)</f>
        <v>0</v>
      </c>
      <c r="BH226" s="67">
        <f>SUMIFS('N1.3_Project_Listing'!$P$16:$P$829,'N1.3_Project_Listing'!$B$16:$B$829,$B226,'N1.3_Project_Listing'!$D$16:$D$829,$B204,'N1.3_Project_Listing'!$J$16:$J$829,BH$16,'N1.3_Project_Listing'!$G$16:$G$829,AV$15)</f>
        <v>0</v>
      </c>
      <c r="BI226" s="63">
        <f t="shared" si="312"/>
        <v>0</v>
      </c>
      <c r="BK226" s="158" t="str">
        <f t="shared" si="304"/>
        <v>-</v>
      </c>
      <c r="BL226" s="67">
        <f>SUMIFS('N1.3_Project_Listing'!$R$16:$R$829,'N1.3_Project_Listing'!$B$16:$B$829,$B226,'N1.3_Project_Listing'!$D$16:$D$829,$B204,'N1.3_Project_Listing'!$J$16:$J$829,BL$16,'N1.3_Project_Listing'!$G$16:$G$829,BK$15)</f>
        <v>0</v>
      </c>
      <c r="BM226" s="67">
        <f>SUMIFS('N1.3_Project_Listing'!$R$16:$R$829,'N1.3_Project_Listing'!$B$16:$B$829,$B226,'N1.3_Project_Listing'!$D$16:$D$829,$B204,'N1.3_Project_Listing'!$J$16:$J$829,BM$16,'N1.3_Project_Listing'!$G$16:$G$829,BK$15)</f>
        <v>0</v>
      </c>
      <c r="BN226" s="67">
        <f>SUMIFS('N1.3_Project_Listing'!$R$16:$R$829,'N1.3_Project_Listing'!$B$16:$B$829,$B226,'N1.3_Project_Listing'!$D$16:$D$829,$B204,'N1.3_Project_Listing'!$J$16:$J$829,BN$16,'N1.3_Project_Listing'!$G$16:$G$829,BK$15)</f>
        <v>0</v>
      </c>
      <c r="BO226" s="67">
        <f>SUMIFS('N1.3_Project_Listing'!$R$16:$R$829,'N1.3_Project_Listing'!$B$16:$B$829,$B226,'N1.3_Project_Listing'!$D$16:$D$829,$B204,'N1.3_Project_Listing'!$J$16:$J$829,BO$16,'N1.3_Project_Listing'!$G$16:$G$829,BK$15)</f>
        <v>0</v>
      </c>
      <c r="BP226" s="67">
        <f>SUMIFS('N1.3_Project_Listing'!$R$16:$R$829,'N1.3_Project_Listing'!$B$16:$B$829,$B226,'N1.3_Project_Listing'!$D$16:$D$829,$B204,'N1.3_Project_Listing'!$J$16:$J$829,BP$16,'N1.3_Project_Listing'!$G$16:$G$829,BK$15)</f>
        <v>0</v>
      </c>
      <c r="BQ226" s="63">
        <f t="shared" si="313"/>
        <v>0</v>
      </c>
      <c r="BR226" s="116" t="s">
        <v>441</v>
      </c>
      <c r="BS226" s="67">
        <f>SUMIFS('N1.3_Project_Listing'!$P$16:$P$829,'N1.3_Project_Listing'!$B$16:$B$829,$B226,'N1.3_Project_Listing'!$D$16:$D$829,$B204,'N1.3_Project_Listing'!$J$16:$J$829,BS$16,'N1.3_Project_Listing'!$G$16:$G$829,BK$15)</f>
        <v>0</v>
      </c>
      <c r="BT226" s="67">
        <f>SUMIFS('N1.3_Project_Listing'!$P$16:$P$829,'N1.3_Project_Listing'!$B$16:$B$829,$B226,'N1.3_Project_Listing'!$D$16:$D$829,$B204,'N1.3_Project_Listing'!$J$16:$J$829,BT$16,'N1.3_Project_Listing'!$G$16:$G$829,BK$15)</f>
        <v>0</v>
      </c>
      <c r="BU226" s="67">
        <f>SUMIFS('N1.3_Project_Listing'!$P$16:$P$829,'N1.3_Project_Listing'!$B$16:$B$829,$B226,'N1.3_Project_Listing'!$D$16:$D$829,$B204,'N1.3_Project_Listing'!$J$16:$J$829,BU$16,'N1.3_Project_Listing'!$G$16:$G$829,BK$15)</f>
        <v>0</v>
      </c>
      <c r="BV226" s="67">
        <f>SUMIFS('N1.3_Project_Listing'!$P$16:$P$829,'N1.3_Project_Listing'!$B$16:$B$829,$B226,'N1.3_Project_Listing'!$D$16:$D$829,$B204,'N1.3_Project_Listing'!$J$16:$J$829,BV$16,'N1.3_Project_Listing'!$G$16:$G$829,BK$15)</f>
        <v>0</v>
      </c>
      <c r="BW226" s="67">
        <f>SUMIFS('N1.3_Project_Listing'!$P$16:$P$829,'N1.3_Project_Listing'!$B$16:$B$829,$B226,'N1.3_Project_Listing'!$D$16:$D$829,$B204,'N1.3_Project_Listing'!$J$16:$J$829,BW$16,'N1.3_Project_Listing'!$G$16:$G$829,BK$15)</f>
        <v>0</v>
      </c>
      <c r="BX226" s="63">
        <f t="shared" si="314"/>
        <v>0</v>
      </c>
    </row>
    <row r="227" spans="2:76" hidden="1">
      <c r="B227" s="132" t="str">
        <f t="shared" si="315"/>
        <v>No entry required</v>
      </c>
      <c r="C227" s="158" t="str">
        <f t="shared" si="315"/>
        <v>-</v>
      </c>
      <c r="D227" s="63">
        <f t="shared" si="291"/>
        <v>0</v>
      </c>
      <c r="E227" s="63">
        <f t="shared" si="292"/>
        <v>0</v>
      </c>
      <c r="F227" s="63">
        <f t="shared" si="293"/>
        <v>0</v>
      </c>
      <c r="G227" s="63">
        <f t="shared" si="294"/>
        <v>0</v>
      </c>
      <c r="H227" s="63">
        <f t="shared" si="295"/>
        <v>0</v>
      </c>
      <c r="I227" s="63">
        <f t="shared" si="305"/>
        <v>0</v>
      </c>
      <c r="J227" s="116" t="s">
        <v>441</v>
      </c>
      <c r="K227" s="63">
        <f t="shared" si="296"/>
        <v>0</v>
      </c>
      <c r="L227" s="63">
        <f t="shared" si="297"/>
        <v>0</v>
      </c>
      <c r="M227" s="63">
        <f t="shared" si="298"/>
        <v>0</v>
      </c>
      <c r="N227" s="63">
        <f t="shared" si="299"/>
        <v>0</v>
      </c>
      <c r="O227" s="63">
        <f t="shared" si="300"/>
        <v>0</v>
      </c>
      <c r="P227" s="63">
        <f t="shared" si="306"/>
        <v>0</v>
      </c>
      <c r="R227" s="158" t="str">
        <f t="shared" si="301"/>
        <v>-</v>
      </c>
      <c r="S227" s="67">
        <f>SUMIFS('N1.3_Project_Listing'!$R$16:$R$829,'N1.3_Project_Listing'!$B$16:$B$829,$B227,'N1.3_Project_Listing'!$D$16:$D$829,$B204,'N1.3_Project_Listing'!$J$16:$J$829,S$16,'N1.3_Project_Listing'!$G$16:$G$829,R$15)</f>
        <v>0</v>
      </c>
      <c r="T227" s="67">
        <f>SUMIFS('N1.3_Project_Listing'!$R$16:$R$829,'N1.3_Project_Listing'!$B$16:$B$829,$B227,'N1.3_Project_Listing'!$D$16:$D$829,$B204,'N1.3_Project_Listing'!$J$16:$J$829,T$16,'N1.3_Project_Listing'!$G$16:$G$829,R$15)</f>
        <v>0</v>
      </c>
      <c r="U227" s="67">
        <f>SUMIFS('N1.3_Project_Listing'!$R$16:$R$829,'N1.3_Project_Listing'!$B$16:$B$829,$B227,'N1.3_Project_Listing'!$D$16:$D$829,$B204,'N1.3_Project_Listing'!$J$16:$J$829,U$16,'N1.3_Project_Listing'!$G$16:$G$829,R$15)</f>
        <v>0</v>
      </c>
      <c r="V227" s="67">
        <f>SUMIFS('N1.3_Project_Listing'!$R$16:$R$829,'N1.3_Project_Listing'!$B$16:$B$829,$B227,'N1.3_Project_Listing'!$D$16:$D$829,$B204,'N1.3_Project_Listing'!$J$16:$J$829,V$16,'N1.3_Project_Listing'!$G$16:$G$829,R$15)</f>
        <v>0</v>
      </c>
      <c r="W227" s="67">
        <f>SUMIFS('N1.3_Project_Listing'!$R$16:$R$829,'N1.3_Project_Listing'!$B$16:$B$829,$B227,'N1.3_Project_Listing'!$D$16:$D$829,$B204,'N1.3_Project_Listing'!$J$16:$J$829,W$16,'N1.3_Project_Listing'!$G$16:$G$829,R$15)</f>
        <v>0</v>
      </c>
      <c r="X227" s="63">
        <f t="shared" si="307"/>
        <v>0</v>
      </c>
      <c r="Y227" s="116" t="s">
        <v>441</v>
      </c>
      <c r="Z227" s="67">
        <f>SUMIFS('N1.3_Project_Listing'!$P$16:$P$829,'N1.3_Project_Listing'!$B$16:$B$829,$B227,'N1.3_Project_Listing'!$D$16:$D$829,$B204,'N1.3_Project_Listing'!$J$16:$J$829,Z$16,'N1.3_Project_Listing'!$G$16:$G$829,R$15)</f>
        <v>0</v>
      </c>
      <c r="AA227" s="67">
        <f>SUMIFS('N1.3_Project_Listing'!$P$16:$P$829,'N1.3_Project_Listing'!$B$16:$B$829,$B227,'N1.3_Project_Listing'!$D$16:$D$829,$B204,'N1.3_Project_Listing'!$J$16:$J$829,AA$16,'N1.3_Project_Listing'!$G$16:$G$829,R$15)</f>
        <v>0</v>
      </c>
      <c r="AB227" s="67">
        <f>SUMIFS('N1.3_Project_Listing'!$P$16:$P$829,'N1.3_Project_Listing'!$B$16:$B$829,$B227,'N1.3_Project_Listing'!$D$16:$D$829,$B204,'N1.3_Project_Listing'!$J$16:$J$829,AB$16,'N1.3_Project_Listing'!$G$16:$G$829,R$15)</f>
        <v>0</v>
      </c>
      <c r="AC227" s="67">
        <f>SUMIFS('N1.3_Project_Listing'!$P$16:$P$829,'N1.3_Project_Listing'!$B$16:$B$829,$B227,'N1.3_Project_Listing'!$D$16:$D$829,$B204,'N1.3_Project_Listing'!$J$16:$J$829,AC$16,'N1.3_Project_Listing'!$G$16:$G$829,R$15)</f>
        <v>0</v>
      </c>
      <c r="AD227" s="67">
        <f>SUMIFS('N1.3_Project_Listing'!$P$16:$P$829,'N1.3_Project_Listing'!$B$16:$B$829,$B227,'N1.3_Project_Listing'!$D$16:$D$829,$B204,'N1.3_Project_Listing'!$J$16:$J$829,AD$16,'N1.3_Project_Listing'!$G$16:$G$829,R$15)</f>
        <v>0</v>
      </c>
      <c r="AE227" s="63">
        <f t="shared" si="308"/>
        <v>0</v>
      </c>
      <c r="AG227" s="158" t="str">
        <f t="shared" si="302"/>
        <v>-</v>
      </c>
      <c r="AH227" s="67">
        <f>SUMIFS('N1.3_Project_Listing'!$R$16:$R$829,'N1.3_Project_Listing'!$B$16:$B$829,$B227,'N1.3_Project_Listing'!$D$16:$D$829,$B204,'N1.3_Project_Listing'!$J$16:$J$829,AH$16,'N1.3_Project_Listing'!$G$16:$G$829,AG$15)</f>
        <v>0</v>
      </c>
      <c r="AI227" s="67">
        <f>SUMIFS('N1.3_Project_Listing'!$R$16:$R$829,'N1.3_Project_Listing'!$B$16:$B$829,$B227,'N1.3_Project_Listing'!$D$16:$D$829,$B204,'N1.3_Project_Listing'!$J$16:$J$829,AI$16,'N1.3_Project_Listing'!$G$16:$G$829,AG$15)</f>
        <v>0</v>
      </c>
      <c r="AJ227" s="67">
        <f>SUMIFS('N1.3_Project_Listing'!$R$16:$R$829,'N1.3_Project_Listing'!$B$16:$B$829,$B227,'N1.3_Project_Listing'!$D$16:$D$829,$B204,'N1.3_Project_Listing'!$J$16:$J$829,AJ$16,'N1.3_Project_Listing'!$G$16:$G$829,AG$15)</f>
        <v>0</v>
      </c>
      <c r="AK227" s="67">
        <f>SUMIFS('N1.3_Project_Listing'!$R$16:$R$829,'N1.3_Project_Listing'!$B$16:$B$829,$B227,'N1.3_Project_Listing'!$D$16:$D$829,$B204,'N1.3_Project_Listing'!$J$16:$J$829,AK$16,'N1.3_Project_Listing'!$G$16:$G$829,AG$15)</f>
        <v>0</v>
      </c>
      <c r="AL227" s="67">
        <f>SUMIFS('N1.3_Project_Listing'!$R$16:$R$829,'N1.3_Project_Listing'!$B$16:$B$829,$B227,'N1.3_Project_Listing'!$D$16:$D$829,$B204,'N1.3_Project_Listing'!$J$16:$J$829,AL$16,'N1.3_Project_Listing'!$G$16:$G$829,AG$15)</f>
        <v>0</v>
      </c>
      <c r="AM227" s="63">
        <f t="shared" si="309"/>
        <v>0</v>
      </c>
      <c r="AN227" s="116" t="s">
        <v>441</v>
      </c>
      <c r="AO227" s="67">
        <f>SUMIFS('N1.3_Project_Listing'!$P$16:$P$829,'N1.3_Project_Listing'!$B$16:$B$829,$B227,'N1.3_Project_Listing'!$D$16:$D$829,$B204,'N1.3_Project_Listing'!$J$16:$J$829,AO$16,'N1.3_Project_Listing'!$G$16:$G$829,AG$15)</f>
        <v>0</v>
      </c>
      <c r="AP227" s="67">
        <f>SUMIFS('N1.3_Project_Listing'!$P$16:$P$829,'N1.3_Project_Listing'!$B$16:$B$829,$B227,'N1.3_Project_Listing'!$D$16:$D$829,$B204,'N1.3_Project_Listing'!$J$16:$J$829,AP$16,'N1.3_Project_Listing'!$G$16:$G$829,AG$15)</f>
        <v>0</v>
      </c>
      <c r="AQ227" s="67">
        <f>SUMIFS('N1.3_Project_Listing'!$P$16:$P$829,'N1.3_Project_Listing'!$B$16:$B$829,$B227,'N1.3_Project_Listing'!$D$16:$D$829,$B204,'N1.3_Project_Listing'!$J$16:$J$829,AQ$16,'N1.3_Project_Listing'!$G$16:$G$829,AG$15)</f>
        <v>0</v>
      </c>
      <c r="AR227" s="67">
        <f>SUMIFS('N1.3_Project_Listing'!$P$16:$P$829,'N1.3_Project_Listing'!$B$16:$B$829,$B227,'N1.3_Project_Listing'!$D$16:$D$829,$B204,'N1.3_Project_Listing'!$J$16:$J$829,AR$16,'N1.3_Project_Listing'!$G$16:$G$829,AG$15)</f>
        <v>0</v>
      </c>
      <c r="AS227" s="67">
        <f>SUMIFS('N1.3_Project_Listing'!$P$16:$P$829,'N1.3_Project_Listing'!$B$16:$B$829,$B227,'N1.3_Project_Listing'!$D$16:$D$829,$B204,'N1.3_Project_Listing'!$J$16:$J$829,AS$16,'N1.3_Project_Listing'!$G$16:$G$829,AG$15)</f>
        <v>0</v>
      </c>
      <c r="AT227" s="63">
        <f t="shared" si="310"/>
        <v>0</v>
      </c>
      <c r="AV227" s="158" t="str">
        <f t="shared" si="303"/>
        <v>-</v>
      </c>
      <c r="AW227" s="67">
        <f>SUMIFS('N1.3_Project_Listing'!$R$16:$R$829,'N1.3_Project_Listing'!$B$16:$B$829,$B227,'N1.3_Project_Listing'!$D$16:$D$829,$B204,'N1.3_Project_Listing'!$J$16:$J$829,AW$16,'N1.3_Project_Listing'!$G$16:$G$829,AV$15)</f>
        <v>0</v>
      </c>
      <c r="AX227" s="67">
        <f>SUMIFS('N1.3_Project_Listing'!$R$16:$R$829,'N1.3_Project_Listing'!$B$16:$B$829,$B227,'N1.3_Project_Listing'!$D$16:$D$829,$B204,'N1.3_Project_Listing'!$J$16:$J$829,AX$16,'N1.3_Project_Listing'!$G$16:$G$829,AV$15)</f>
        <v>0</v>
      </c>
      <c r="AY227" s="67">
        <f>SUMIFS('N1.3_Project_Listing'!$R$16:$R$829,'N1.3_Project_Listing'!$B$16:$B$829,$B227,'N1.3_Project_Listing'!$D$16:$D$829,$B204,'N1.3_Project_Listing'!$J$16:$J$829,AY$16,'N1.3_Project_Listing'!$G$16:$G$829,AV$15)</f>
        <v>0</v>
      </c>
      <c r="AZ227" s="67">
        <f>SUMIFS('N1.3_Project_Listing'!$R$16:$R$829,'N1.3_Project_Listing'!$B$16:$B$829,$B227,'N1.3_Project_Listing'!$D$16:$D$829,$B204,'N1.3_Project_Listing'!$J$16:$J$829,AZ$16,'N1.3_Project_Listing'!$G$16:$G$829,AV$15)</f>
        <v>0</v>
      </c>
      <c r="BA227" s="67">
        <f>SUMIFS('N1.3_Project_Listing'!$R$16:$R$829,'N1.3_Project_Listing'!$B$16:$B$829,$B227,'N1.3_Project_Listing'!$D$16:$D$829,$B204,'N1.3_Project_Listing'!$J$16:$J$829,BA$16,'N1.3_Project_Listing'!$G$16:$G$829,AV$15)</f>
        <v>0</v>
      </c>
      <c r="BB227" s="63">
        <f t="shared" si="311"/>
        <v>0</v>
      </c>
      <c r="BC227" s="116" t="s">
        <v>441</v>
      </c>
      <c r="BD227" s="67">
        <f>SUMIFS('N1.3_Project_Listing'!$P$16:$P$829,'N1.3_Project_Listing'!$B$16:$B$829,$B227,'N1.3_Project_Listing'!$D$16:$D$829,$B204,'N1.3_Project_Listing'!$J$16:$J$829,BD$16,'N1.3_Project_Listing'!$G$16:$G$829,AV$15)</f>
        <v>0</v>
      </c>
      <c r="BE227" s="67">
        <f>SUMIFS('N1.3_Project_Listing'!$P$16:$P$829,'N1.3_Project_Listing'!$B$16:$B$829,$B227,'N1.3_Project_Listing'!$D$16:$D$829,$B204,'N1.3_Project_Listing'!$J$16:$J$829,BE$16,'N1.3_Project_Listing'!$G$16:$G$829,AV$15)</f>
        <v>0</v>
      </c>
      <c r="BF227" s="67">
        <f>SUMIFS('N1.3_Project_Listing'!$P$16:$P$829,'N1.3_Project_Listing'!$B$16:$B$829,$B227,'N1.3_Project_Listing'!$D$16:$D$829,$B204,'N1.3_Project_Listing'!$J$16:$J$829,BF$16,'N1.3_Project_Listing'!$G$16:$G$829,AV$15)</f>
        <v>0</v>
      </c>
      <c r="BG227" s="67">
        <f>SUMIFS('N1.3_Project_Listing'!$P$16:$P$829,'N1.3_Project_Listing'!$B$16:$B$829,$B227,'N1.3_Project_Listing'!$D$16:$D$829,$B204,'N1.3_Project_Listing'!$J$16:$J$829,BG$16,'N1.3_Project_Listing'!$G$16:$G$829,AV$15)</f>
        <v>0</v>
      </c>
      <c r="BH227" s="67">
        <f>SUMIFS('N1.3_Project_Listing'!$P$16:$P$829,'N1.3_Project_Listing'!$B$16:$B$829,$B227,'N1.3_Project_Listing'!$D$16:$D$829,$B204,'N1.3_Project_Listing'!$J$16:$J$829,BH$16,'N1.3_Project_Listing'!$G$16:$G$829,AV$15)</f>
        <v>0</v>
      </c>
      <c r="BI227" s="63">
        <f t="shared" si="312"/>
        <v>0</v>
      </c>
      <c r="BK227" s="158" t="str">
        <f t="shared" si="304"/>
        <v>-</v>
      </c>
      <c r="BL227" s="67">
        <f>SUMIFS('N1.3_Project_Listing'!$R$16:$R$829,'N1.3_Project_Listing'!$B$16:$B$829,$B227,'N1.3_Project_Listing'!$D$16:$D$829,$B204,'N1.3_Project_Listing'!$J$16:$J$829,BL$16,'N1.3_Project_Listing'!$G$16:$G$829,BK$15)</f>
        <v>0</v>
      </c>
      <c r="BM227" s="67">
        <f>SUMIFS('N1.3_Project_Listing'!$R$16:$R$829,'N1.3_Project_Listing'!$B$16:$B$829,$B227,'N1.3_Project_Listing'!$D$16:$D$829,$B204,'N1.3_Project_Listing'!$J$16:$J$829,BM$16,'N1.3_Project_Listing'!$G$16:$G$829,BK$15)</f>
        <v>0</v>
      </c>
      <c r="BN227" s="67">
        <f>SUMIFS('N1.3_Project_Listing'!$R$16:$R$829,'N1.3_Project_Listing'!$B$16:$B$829,$B227,'N1.3_Project_Listing'!$D$16:$D$829,$B204,'N1.3_Project_Listing'!$J$16:$J$829,BN$16,'N1.3_Project_Listing'!$G$16:$G$829,BK$15)</f>
        <v>0</v>
      </c>
      <c r="BO227" s="67">
        <f>SUMIFS('N1.3_Project_Listing'!$R$16:$R$829,'N1.3_Project_Listing'!$B$16:$B$829,$B227,'N1.3_Project_Listing'!$D$16:$D$829,$B204,'N1.3_Project_Listing'!$J$16:$J$829,BO$16,'N1.3_Project_Listing'!$G$16:$G$829,BK$15)</f>
        <v>0</v>
      </c>
      <c r="BP227" s="67">
        <f>SUMIFS('N1.3_Project_Listing'!$R$16:$R$829,'N1.3_Project_Listing'!$B$16:$B$829,$B227,'N1.3_Project_Listing'!$D$16:$D$829,$B204,'N1.3_Project_Listing'!$J$16:$J$829,BP$16,'N1.3_Project_Listing'!$G$16:$G$829,BK$15)</f>
        <v>0</v>
      </c>
      <c r="BQ227" s="63">
        <f t="shared" si="313"/>
        <v>0</v>
      </c>
      <c r="BR227" s="116" t="s">
        <v>441</v>
      </c>
      <c r="BS227" s="67">
        <f>SUMIFS('N1.3_Project_Listing'!$P$16:$P$829,'N1.3_Project_Listing'!$B$16:$B$829,$B227,'N1.3_Project_Listing'!$D$16:$D$829,$B204,'N1.3_Project_Listing'!$J$16:$J$829,BS$16,'N1.3_Project_Listing'!$G$16:$G$829,BK$15)</f>
        <v>0</v>
      </c>
      <c r="BT227" s="67">
        <f>SUMIFS('N1.3_Project_Listing'!$P$16:$P$829,'N1.3_Project_Listing'!$B$16:$B$829,$B227,'N1.3_Project_Listing'!$D$16:$D$829,$B204,'N1.3_Project_Listing'!$J$16:$J$829,BT$16,'N1.3_Project_Listing'!$G$16:$G$829,BK$15)</f>
        <v>0</v>
      </c>
      <c r="BU227" s="67">
        <f>SUMIFS('N1.3_Project_Listing'!$P$16:$P$829,'N1.3_Project_Listing'!$B$16:$B$829,$B227,'N1.3_Project_Listing'!$D$16:$D$829,$B204,'N1.3_Project_Listing'!$J$16:$J$829,BU$16,'N1.3_Project_Listing'!$G$16:$G$829,BK$15)</f>
        <v>0</v>
      </c>
      <c r="BV227" s="67">
        <f>SUMIFS('N1.3_Project_Listing'!$P$16:$P$829,'N1.3_Project_Listing'!$B$16:$B$829,$B227,'N1.3_Project_Listing'!$D$16:$D$829,$B204,'N1.3_Project_Listing'!$J$16:$J$829,BV$16,'N1.3_Project_Listing'!$G$16:$G$829,BK$15)</f>
        <v>0</v>
      </c>
      <c r="BW227" s="67">
        <f>SUMIFS('N1.3_Project_Listing'!$P$16:$P$829,'N1.3_Project_Listing'!$B$16:$B$829,$B227,'N1.3_Project_Listing'!$D$16:$D$829,$B204,'N1.3_Project_Listing'!$J$16:$J$829,BW$16,'N1.3_Project_Listing'!$G$16:$G$829,BK$15)</f>
        <v>0</v>
      </c>
      <c r="BX227" s="63">
        <f t="shared" si="314"/>
        <v>0</v>
      </c>
    </row>
    <row r="228" spans="2:76" hidden="1">
      <c r="B228" s="132" t="str">
        <f t="shared" si="315"/>
        <v>No entry required</v>
      </c>
      <c r="C228" s="158" t="str">
        <f t="shared" si="315"/>
        <v>-</v>
      </c>
      <c r="D228" s="63">
        <f t="shared" si="291"/>
        <v>0</v>
      </c>
      <c r="E228" s="63">
        <f t="shared" si="292"/>
        <v>0</v>
      </c>
      <c r="F228" s="63">
        <f t="shared" si="293"/>
        <v>0</v>
      </c>
      <c r="G228" s="63">
        <f t="shared" si="294"/>
        <v>0</v>
      </c>
      <c r="H228" s="63">
        <f t="shared" si="295"/>
        <v>0</v>
      </c>
      <c r="I228" s="63">
        <f t="shared" si="305"/>
        <v>0</v>
      </c>
      <c r="J228" s="116" t="s">
        <v>441</v>
      </c>
      <c r="K228" s="63">
        <f t="shared" si="296"/>
        <v>0</v>
      </c>
      <c r="L228" s="63">
        <f t="shared" si="297"/>
        <v>0</v>
      </c>
      <c r="M228" s="63">
        <f t="shared" si="298"/>
        <v>0</v>
      </c>
      <c r="N228" s="63">
        <f t="shared" si="299"/>
        <v>0</v>
      </c>
      <c r="O228" s="63">
        <f t="shared" si="300"/>
        <v>0</v>
      </c>
      <c r="P228" s="63">
        <f t="shared" si="306"/>
        <v>0</v>
      </c>
      <c r="R228" s="158" t="str">
        <f t="shared" si="301"/>
        <v>-</v>
      </c>
      <c r="S228" s="67">
        <f>SUMIFS('N1.3_Project_Listing'!$R$16:$R$829,'N1.3_Project_Listing'!$B$16:$B$829,$B228,'N1.3_Project_Listing'!$D$16:$D$829,$B204,'N1.3_Project_Listing'!$J$16:$J$829,S$16,'N1.3_Project_Listing'!$G$16:$G$829,R$15)</f>
        <v>0</v>
      </c>
      <c r="T228" s="67">
        <f>SUMIFS('N1.3_Project_Listing'!$R$16:$R$829,'N1.3_Project_Listing'!$B$16:$B$829,$B228,'N1.3_Project_Listing'!$D$16:$D$829,$B204,'N1.3_Project_Listing'!$J$16:$J$829,T$16,'N1.3_Project_Listing'!$G$16:$G$829,R$15)</f>
        <v>0</v>
      </c>
      <c r="U228" s="67">
        <f>SUMIFS('N1.3_Project_Listing'!$R$16:$R$829,'N1.3_Project_Listing'!$B$16:$B$829,$B228,'N1.3_Project_Listing'!$D$16:$D$829,$B204,'N1.3_Project_Listing'!$J$16:$J$829,U$16,'N1.3_Project_Listing'!$G$16:$G$829,R$15)</f>
        <v>0</v>
      </c>
      <c r="V228" s="67">
        <f>SUMIFS('N1.3_Project_Listing'!$R$16:$R$829,'N1.3_Project_Listing'!$B$16:$B$829,$B228,'N1.3_Project_Listing'!$D$16:$D$829,$B204,'N1.3_Project_Listing'!$J$16:$J$829,V$16,'N1.3_Project_Listing'!$G$16:$G$829,R$15)</f>
        <v>0</v>
      </c>
      <c r="W228" s="67">
        <f>SUMIFS('N1.3_Project_Listing'!$R$16:$R$829,'N1.3_Project_Listing'!$B$16:$B$829,$B228,'N1.3_Project_Listing'!$D$16:$D$829,$B204,'N1.3_Project_Listing'!$J$16:$J$829,W$16,'N1.3_Project_Listing'!$G$16:$G$829,R$15)</f>
        <v>0</v>
      </c>
      <c r="X228" s="63">
        <f t="shared" si="307"/>
        <v>0</v>
      </c>
      <c r="Y228" s="116" t="s">
        <v>441</v>
      </c>
      <c r="Z228" s="67">
        <f>SUMIFS('N1.3_Project_Listing'!$P$16:$P$829,'N1.3_Project_Listing'!$B$16:$B$829,$B228,'N1.3_Project_Listing'!$D$16:$D$829,$B204,'N1.3_Project_Listing'!$J$16:$J$829,Z$16,'N1.3_Project_Listing'!$G$16:$G$829,R$15)</f>
        <v>0</v>
      </c>
      <c r="AA228" s="67">
        <f>SUMIFS('N1.3_Project_Listing'!$P$16:$P$829,'N1.3_Project_Listing'!$B$16:$B$829,$B228,'N1.3_Project_Listing'!$D$16:$D$829,$B204,'N1.3_Project_Listing'!$J$16:$J$829,AA$16,'N1.3_Project_Listing'!$G$16:$G$829,R$15)</f>
        <v>0</v>
      </c>
      <c r="AB228" s="67">
        <f>SUMIFS('N1.3_Project_Listing'!$P$16:$P$829,'N1.3_Project_Listing'!$B$16:$B$829,$B228,'N1.3_Project_Listing'!$D$16:$D$829,$B204,'N1.3_Project_Listing'!$J$16:$J$829,AB$16,'N1.3_Project_Listing'!$G$16:$G$829,R$15)</f>
        <v>0</v>
      </c>
      <c r="AC228" s="67">
        <f>SUMIFS('N1.3_Project_Listing'!$P$16:$P$829,'N1.3_Project_Listing'!$B$16:$B$829,$B228,'N1.3_Project_Listing'!$D$16:$D$829,$B204,'N1.3_Project_Listing'!$J$16:$J$829,AC$16,'N1.3_Project_Listing'!$G$16:$G$829,R$15)</f>
        <v>0</v>
      </c>
      <c r="AD228" s="67">
        <f>SUMIFS('N1.3_Project_Listing'!$P$16:$P$829,'N1.3_Project_Listing'!$B$16:$B$829,$B228,'N1.3_Project_Listing'!$D$16:$D$829,$B204,'N1.3_Project_Listing'!$J$16:$J$829,AD$16,'N1.3_Project_Listing'!$G$16:$G$829,R$15)</f>
        <v>0</v>
      </c>
      <c r="AE228" s="63">
        <f t="shared" si="308"/>
        <v>0</v>
      </c>
      <c r="AG228" s="158" t="str">
        <f t="shared" si="302"/>
        <v>-</v>
      </c>
      <c r="AH228" s="67">
        <f>SUMIFS('N1.3_Project_Listing'!$R$16:$R$829,'N1.3_Project_Listing'!$B$16:$B$829,$B228,'N1.3_Project_Listing'!$D$16:$D$829,$B204,'N1.3_Project_Listing'!$J$16:$J$829,AH$16,'N1.3_Project_Listing'!$G$16:$G$829,AG$15)</f>
        <v>0</v>
      </c>
      <c r="AI228" s="67">
        <f>SUMIFS('N1.3_Project_Listing'!$R$16:$R$829,'N1.3_Project_Listing'!$B$16:$B$829,$B228,'N1.3_Project_Listing'!$D$16:$D$829,$B204,'N1.3_Project_Listing'!$J$16:$J$829,AI$16,'N1.3_Project_Listing'!$G$16:$G$829,AG$15)</f>
        <v>0</v>
      </c>
      <c r="AJ228" s="67">
        <f>SUMIFS('N1.3_Project_Listing'!$R$16:$R$829,'N1.3_Project_Listing'!$B$16:$B$829,$B228,'N1.3_Project_Listing'!$D$16:$D$829,$B204,'N1.3_Project_Listing'!$J$16:$J$829,AJ$16,'N1.3_Project_Listing'!$G$16:$G$829,AG$15)</f>
        <v>0</v>
      </c>
      <c r="AK228" s="67">
        <f>SUMIFS('N1.3_Project_Listing'!$R$16:$R$829,'N1.3_Project_Listing'!$B$16:$B$829,$B228,'N1.3_Project_Listing'!$D$16:$D$829,$B204,'N1.3_Project_Listing'!$J$16:$J$829,AK$16,'N1.3_Project_Listing'!$G$16:$G$829,AG$15)</f>
        <v>0</v>
      </c>
      <c r="AL228" s="67">
        <f>SUMIFS('N1.3_Project_Listing'!$R$16:$R$829,'N1.3_Project_Listing'!$B$16:$B$829,$B228,'N1.3_Project_Listing'!$D$16:$D$829,$B204,'N1.3_Project_Listing'!$J$16:$J$829,AL$16,'N1.3_Project_Listing'!$G$16:$G$829,AG$15)</f>
        <v>0</v>
      </c>
      <c r="AM228" s="63">
        <f t="shared" si="309"/>
        <v>0</v>
      </c>
      <c r="AN228" s="116" t="s">
        <v>441</v>
      </c>
      <c r="AO228" s="67">
        <f>SUMIFS('N1.3_Project_Listing'!$P$16:$P$829,'N1.3_Project_Listing'!$B$16:$B$829,$B228,'N1.3_Project_Listing'!$D$16:$D$829,$B204,'N1.3_Project_Listing'!$J$16:$J$829,AO$16,'N1.3_Project_Listing'!$G$16:$G$829,AG$15)</f>
        <v>0</v>
      </c>
      <c r="AP228" s="67">
        <f>SUMIFS('N1.3_Project_Listing'!$P$16:$P$829,'N1.3_Project_Listing'!$B$16:$B$829,$B228,'N1.3_Project_Listing'!$D$16:$D$829,$B204,'N1.3_Project_Listing'!$J$16:$J$829,AP$16,'N1.3_Project_Listing'!$G$16:$G$829,AG$15)</f>
        <v>0</v>
      </c>
      <c r="AQ228" s="67">
        <f>SUMIFS('N1.3_Project_Listing'!$P$16:$P$829,'N1.3_Project_Listing'!$B$16:$B$829,$B228,'N1.3_Project_Listing'!$D$16:$D$829,$B204,'N1.3_Project_Listing'!$J$16:$J$829,AQ$16,'N1.3_Project_Listing'!$G$16:$G$829,AG$15)</f>
        <v>0</v>
      </c>
      <c r="AR228" s="67">
        <f>SUMIFS('N1.3_Project_Listing'!$P$16:$P$829,'N1.3_Project_Listing'!$B$16:$B$829,$B228,'N1.3_Project_Listing'!$D$16:$D$829,$B204,'N1.3_Project_Listing'!$J$16:$J$829,AR$16,'N1.3_Project_Listing'!$G$16:$G$829,AG$15)</f>
        <v>0</v>
      </c>
      <c r="AS228" s="67">
        <f>SUMIFS('N1.3_Project_Listing'!$P$16:$P$829,'N1.3_Project_Listing'!$B$16:$B$829,$B228,'N1.3_Project_Listing'!$D$16:$D$829,$B204,'N1.3_Project_Listing'!$J$16:$J$829,AS$16,'N1.3_Project_Listing'!$G$16:$G$829,AG$15)</f>
        <v>0</v>
      </c>
      <c r="AT228" s="63">
        <f t="shared" si="310"/>
        <v>0</v>
      </c>
      <c r="AV228" s="158" t="str">
        <f t="shared" si="303"/>
        <v>-</v>
      </c>
      <c r="AW228" s="67">
        <f>SUMIFS('N1.3_Project_Listing'!$R$16:$R$829,'N1.3_Project_Listing'!$B$16:$B$829,$B228,'N1.3_Project_Listing'!$D$16:$D$829,$B204,'N1.3_Project_Listing'!$J$16:$J$829,AW$16,'N1.3_Project_Listing'!$G$16:$G$829,AV$15)</f>
        <v>0</v>
      </c>
      <c r="AX228" s="67">
        <f>SUMIFS('N1.3_Project_Listing'!$R$16:$R$829,'N1.3_Project_Listing'!$B$16:$B$829,$B228,'N1.3_Project_Listing'!$D$16:$D$829,$B204,'N1.3_Project_Listing'!$J$16:$J$829,AX$16,'N1.3_Project_Listing'!$G$16:$G$829,AV$15)</f>
        <v>0</v>
      </c>
      <c r="AY228" s="67">
        <f>SUMIFS('N1.3_Project_Listing'!$R$16:$R$829,'N1.3_Project_Listing'!$B$16:$B$829,$B228,'N1.3_Project_Listing'!$D$16:$D$829,$B204,'N1.3_Project_Listing'!$J$16:$J$829,AY$16,'N1.3_Project_Listing'!$G$16:$G$829,AV$15)</f>
        <v>0</v>
      </c>
      <c r="AZ228" s="67">
        <f>SUMIFS('N1.3_Project_Listing'!$R$16:$R$829,'N1.3_Project_Listing'!$B$16:$B$829,$B228,'N1.3_Project_Listing'!$D$16:$D$829,$B204,'N1.3_Project_Listing'!$J$16:$J$829,AZ$16,'N1.3_Project_Listing'!$G$16:$G$829,AV$15)</f>
        <v>0</v>
      </c>
      <c r="BA228" s="67">
        <f>SUMIFS('N1.3_Project_Listing'!$R$16:$R$829,'N1.3_Project_Listing'!$B$16:$B$829,$B228,'N1.3_Project_Listing'!$D$16:$D$829,$B204,'N1.3_Project_Listing'!$J$16:$J$829,BA$16,'N1.3_Project_Listing'!$G$16:$G$829,AV$15)</f>
        <v>0</v>
      </c>
      <c r="BB228" s="63">
        <f t="shared" si="311"/>
        <v>0</v>
      </c>
      <c r="BC228" s="116" t="s">
        <v>441</v>
      </c>
      <c r="BD228" s="67">
        <f>SUMIFS('N1.3_Project_Listing'!$P$16:$P$829,'N1.3_Project_Listing'!$B$16:$B$829,$B228,'N1.3_Project_Listing'!$D$16:$D$829,$B204,'N1.3_Project_Listing'!$J$16:$J$829,BD$16,'N1.3_Project_Listing'!$G$16:$G$829,AV$15)</f>
        <v>0</v>
      </c>
      <c r="BE228" s="67">
        <f>SUMIFS('N1.3_Project_Listing'!$P$16:$P$829,'N1.3_Project_Listing'!$B$16:$B$829,$B228,'N1.3_Project_Listing'!$D$16:$D$829,$B204,'N1.3_Project_Listing'!$J$16:$J$829,BE$16,'N1.3_Project_Listing'!$G$16:$G$829,AV$15)</f>
        <v>0</v>
      </c>
      <c r="BF228" s="67">
        <f>SUMIFS('N1.3_Project_Listing'!$P$16:$P$829,'N1.3_Project_Listing'!$B$16:$B$829,$B228,'N1.3_Project_Listing'!$D$16:$D$829,$B204,'N1.3_Project_Listing'!$J$16:$J$829,BF$16,'N1.3_Project_Listing'!$G$16:$G$829,AV$15)</f>
        <v>0</v>
      </c>
      <c r="BG228" s="67">
        <f>SUMIFS('N1.3_Project_Listing'!$P$16:$P$829,'N1.3_Project_Listing'!$B$16:$B$829,$B228,'N1.3_Project_Listing'!$D$16:$D$829,$B204,'N1.3_Project_Listing'!$J$16:$J$829,BG$16,'N1.3_Project_Listing'!$G$16:$G$829,AV$15)</f>
        <v>0</v>
      </c>
      <c r="BH228" s="67">
        <f>SUMIFS('N1.3_Project_Listing'!$P$16:$P$829,'N1.3_Project_Listing'!$B$16:$B$829,$B228,'N1.3_Project_Listing'!$D$16:$D$829,$B204,'N1.3_Project_Listing'!$J$16:$J$829,BH$16,'N1.3_Project_Listing'!$G$16:$G$829,AV$15)</f>
        <v>0</v>
      </c>
      <c r="BI228" s="63">
        <f t="shared" si="312"/>
        <v>0</v>
      </c>
      <c r="BK228" s="158" t="str">
        <f t="shared" si="304"/>
        <v>-</v>
      </c>
      <c r="BL228" s="67">
        <f>SUMIFS('N1.3_Project_Listing'!$R$16:$R$829,'N1.3_Project_Listing'!$B$16:$B$829,$B228,'N1.3_Project_Listing'!$D$16:$D$829,$B204,'N1.3_Project_Listing'!$J$16:$J$829,BL$16,'N1.3_Project_Listing'!$G$16:$G$829,BK$15)</f>
        <v>0</v>
      </c>
      <c r="BM228" s="67">
        <f>SUMIFS('N1.3_Project_Listing'!$R$16:$R$829,'N1.3_Project_Listing'!$B$16:$B$829,$B228,'N1.3_Project_Listing'!$D$16:$D$829,$B204,'N1.3_Project_Listing'!$J$16:$J$829,BM$16,'N1.3_Project_Listing'!$G$16:$G$829,BK$15)</f>
        <v>0</v>
      </c>
      <c r="BN228" s="67">
        <f>SUMIFS('N1.3_Project_Listing'!$R$16:$R$829,'N1.3_Project_Listing'!$B$16:$B$829,$B228,'N1.3_Project_Listing'!$D$16:$D$829,$B204,'N1.3_Project_Listing'!$J$16:$J$829,BN$16,'N1.3_Project_Listing'!$G$16:$G$829,BK$15)</f>
        <v>0</v>
      </c>
      <c r="BO228" s="67">
        <f>SUMIFS('N1.3_Project_Listing'!$R$16:$R$829,'N1.3_Project_Listing'!$B$16:$B$829,$B228,'N1.3_Project_Listing'!$D$16:$D$829,$B204,'N1.3_Project_Listing'!$J$16:$J$829,BO$16,'N1.3_Project_Listing'!$G$16:$G$829,BK$15)</f>
        <v>0</v>
      </c>
      <c r="BP228" s="67">
        <f>SUMIFS('N1.3_Project_Listing'!$R$16:$R$829,'N1.3_Project_Listing'!$B$16:$B$829,$B228,'N1.3_Project_Listing'!$D$16:$D$829,$B204,'N1.3_Project_Listing'!$J$16:$J$829,BP$16,'N1.3_Project_Listing'!$G$16:$G$829,BK$15)</f>
        <v>0</v>
      </c>
      <c r="BQ228" s="63">
        <f t="shared" si="313"/>
        <v>0</v>
      </c>
      <c r="BR228" s="116" t="s">
        <v>441</v>
      </c>
      <c r="BS228" s="67">
        <f>SUMIFS('N1.3_Project_Listing'!$P$16:$P$829,'N1.3_Project_Listing'!$B$16:$B$829,$B228,'N1.3_Project_Listing'!$D$16:$D$829,$B204,'N1.3_Project_Listing'!$J$16:$J$829,BS$16,'N1.3_Project_Listing'!$G$16:$G$829,BK$15)</f>
        <v>0</v>
      </c>
      <c r="BT228" s="67">
        <f>SUMIFS('N1.3_Project_Listing'!$P$16:$P$829,'N1.3_Project_Listing'!$B$16:$B$829,$B228,'N1.3_Project_Listing'!$D$16:$D$829,$B204,'N1.3_Project_Listing'!$J$16:$J$829,BT$16,'N1.3_Project_Listing'!$G$16:$G$829,BK$15)</f>
        <v>0</v>
      </c>
      <c r="BU228" s="67">
        <f>SUMIFS('N1.3_Project_Listing'!$P$16:$P$829,'N1.3_Project_Listing'!$B$16:$B$829,$B228,'N1.3_Project_Listing'!$D$16:$D$829,$B204,'N1.3_Project_Listing'!$J$16:$J$829,BU$16,'N1.3_Project_Listing'!$G$16:$G$829,BK$15)</f>
        <v>0</v>
      </c>
      <c r="BV228" s="67">
        <f>SUMIFS('N1.3_Project_Listing'!$P$16:$P$829,'N1.3_Project_Listing'!$B$16:$B$829,$B228,'N1.3_Project_Listing'!$D$16:$D$829,$B204,'N1.3_Project_Listing'!$J$16:$J$829,BV$16,'N1.3_Project_Listing'!$G$16:$G$829,BK$15)</f>
        <v>0</v>
      </c>
      <c r="BW228" s="67">
        <f>SUMIFS('N1.3_Project_Listing'!$P$16:$P$829,'N1.3_Project_Listing'!$B$16:$B$829,$B228,'N1.3_Project_Listing'!$D$16:$D$829,$B204,'N1.3_Project_Listing'!$J$16:$J$829,BW$16,'N1.3_Project_Listing'!$G$16:$G$829,BK$15)</f>
        <v>0</v>
      </c>
      <c r="BX228" s="63">
        <f t="shared" si="314"/>
        <v>0</v>
      </c>
    </row>
    <row r="229" spans="2:76" hidden="1">
      <c r="B229" s="132" t="str">
        <f t="shared" si="315"/>
        <v>No entry required</v>
      </c>
      <c r="C229" s="158" t="str">
        <f t="shared" si="315"/>
        <v>-</v>
      </c>
      <c r="D229" s="63">
        <f t="shared" si="291"/>
        <v>0</v>
      </c>
      <c r="E229" s="63">
        <f t="shared" si="292"/>
        <v>0</v>
      </c>
      <c r="F229" s="63">
        <f t="shared" si="293"/>
        <v>0</v>
      </c>
      <c r="G229" s="63">
        <f t="shared" si="294"/>
        <v>0</v>
      </c>
      <c r="H229" s="63">
        <f t="shared" si="295"/>
        <v>0</v>
      </c>
      <c r="I229" s="63">
        <f t="shared" si="305"/>
        <v>0</v>
      </c>
      <c r="J229" s="116" t="s">
        <v>441</v>
      </c>
      <c r="K229" s="63">
        <f t="shared" si="296"/>
        <v>0</v>
      </c>
      <c r="L229" s="63">
        <f t="shared" si="297"/>
        <v>0</v>
      </c>
      <c r="M229" s="63">
        <f t="shared" si="298"/>
        <v>0</v>
      </c>
      <c r="N229" s="63">
        <f t="shared" si="299"/>
        <v>0</v>
      </c>
      <c r="O229" s="63">
        <f t="shared" si="300"/>
        <v>0</v>
      </c>
      <c r="P229" s="63">
        <f t="shared" si="306"/>
        <v>0</v>
      </c>
      <c r="R229" s="158" t="str">
        <f t="shared" si="301"/>
        <v>-</v>
      </c>
      <c r="S229" s="67">
        <f>SUMIFS('N1.3_Project_Listing'!$R$16:$R$829,'N1.3_Project_Listing'!$B$16:$B$829,$B229,'N1.3_Project_Listing'!$D$16:$D$829,$B204,'N1.3_Project_Listing'!$J$16:$J$829,S$16,'N1.3_Project_Listing'!$G$16:$G$829,R$15)</f>
        <v>0</v>
      </c>
      <c r="T229" s="67">
        <f>SUMIFS('N1.3_Project_Listing'!$R$16:$R$829,'N1.3_Project_Listing'!$B$16:$B$829,$B229,'N1.3_Project_Listing'!$D$16:$D$829,$B204,'N1.3_Project_Listing'!$J$16:$J$829,T$16,'N1.3_Project_Listing'!$G$16:$G$829,R$15)</f>
        <v>0</v>
      </c>
      <c r="U229" s="67">
        <f>SUMIFS('N1.3_Project_Listing'!$R$16:$R$829,'N1.3_Project_Listing'!$B$16:$B$829,$B229,'N1.3_Project_Listing'!$D$16:$D$829,$B204,'N1.3_Project_Listing'!$J$16:$J$829,U$16,'N1.3_Project_Listing'!$G$16:$G$829,R$15)</f>
        <v>0</v>
      </c>
      <c r="V229" s="67">
        <f>SUMIFS('N1.3_Project_Listing'!$R$16:$R$829,'N1.3_Project_Listing'!$B$16:$B$829,$B229,'N1.3_Project_Listing'!$D$16:$D$829,$B204,'N1.3_Project_Listing'!$J$16:$J$829,V$16,'N1.3_Project_Listing'!$G$16:$G$829,R$15)</f>
        <v>0</v>
      </c>
      <c r="W229" s="67">
        <f>SUMIFS('N1.3_Project_Listing'!$R$16:$R$829,'N1.3_Project_Listing'!$B$16:$B$829,$B229,'N1.3_Project_Listing'!$D$16:$D$829,$B204,'N1.3_Project_Listing'!$J$16:$J$829,W$16,'N1.3_Project_Listing'!$G$16:$G$829,R$15)</f>
        <v>0</v>
      </c>
      <c r="X229" s="63">
        <f t="shared" si="307"/>
        <v>0</v>
      </c>
      <c r="Y229" s="116" t="s">
        <v>441</v>
      </c>
      <c r="Z229" s="67">
        <f>SUMIFS('N1.3_Project_Listing'!$P$16:$P$829,'N1.3_Project_Listing'!$B$16:$B$829,$B229,'N1.3_Project_Listing'!$D$16:$D$829,$B204,'N1.3_Project_Listing'!$J$16:$J$829,Z$16,'N1.3_Project_Listing'!$G$16:$G$829,R$15)</f>
        <v>0</v>
      </c>
      <c r="AA229" s="67">
        <f>SUMIFS('N1.3_Project_Listing'!$P$16:$P$829,'N1.3_Project_Listing'!$B$16:$B$829,$B229,'N1.3_Project_Listing'!$D$16:$D$829,$B204,'N1.3_Project_Listing'!$J$16:$J$829,AA$16,'N1.3_Project_Listing'!$G$16:$G$829,R$15)</f>
        <v>0</v>
      </c>
      <c r="AB229" s="67">
        <f>SUMIFS('N1.3_Project_Listing'!$P$16:$P$829,'N1.3_Project_Listing'!$B$16:$B$829,$B229,'N1.3_Project_Listing'!$D$16:$D$829,$B204,'N1.3_Project_Listing'!$J$16:$J$829,AB$16,'N1.3_Project_Listing'!$G$16:$G$829,R$15)</f>
        <v>0</v>
      </c>
      <c r="AC229" s="67">
        <f>SUMIFS('N1.3_Project_Listing'!$P$16:$P$829,'N1.3_Project_Listing'!$B$16:$B$829,$B229,'N1.3_Project_Listing'!$D$16:$D$829,$B204,'N1.3_Project_Listing'!$J$16:$J$829,AC$16,'N1.3_Project_Listing'!$G$16:$G$829,R$15)</f>
        <v>0</v>
      </c>
      <c r="AD229" s="67">
        <f>SUMIFS('N1.3_Project_Listing'!$P$16:$P$829,'N1.3_Project_Listing'!$B$16:$B$829,$B229,'N1.3_Project_Listing'!$D$16:$D$829,$B204,'N1.3_Project_Listing'!$J$16:$J$829,AD$16,'N1.3_Project_Listing'!$G$16:$G$829,R$15)</f>
        <v>0</v>
      </c>
      <c r="AE229" s="63">
        <f t="shared" si="308"/>
        <v>0</v>
      </c>
      <c r="AG229" s="158" t="str">
        <f t="shared" si="302"/>
        <v>-</v>
      </c>
      <c r="AH229" s="67">
        <f>SUMIFS('N1.3_Project_Listing'!$R$16:$R$829,'N1.3_Project_Listing'!$B$16:$B$829,$B229,'N1.3_Project_Listing'!$D$16:$D$829,$B204,'N1.3_Project_Listing'!$J$16:$J$829,AH$16,'N1.3_Project_Listing'!$G$16:$G$829,AG$15)</f>
        <v>0</v>
      </c>
      <c r="AI229" s="67">
        <f>SUMIFS('N1.3_Project_Listing'!$R$16:$R$829,'N1.3_Project_Listing'!$B$16:$B$829,$B229,'N1.3_Project_Listing'!$D$16:$D$829,$B204,'N1.3_Project_Listing'!$J$16:$J$829,AI$16,'N1.3_Project_Listing'!$G$16:$G$829,AG$15)</f>
        <v>0</v>
      </c>
      <c r="AJ229" s="67">
        <f>SUMIFS('N1.3_Project_Listing'!$R$16:$R$829,'N1.3_Project_Listing'!$B$16:$B$829,$B229,'N1.3_Project_Listing'!$D$16:$D$829,$B204,'N1.3_Project_Listing'!$J$16:$J$829,AJ$16,'N1.3_Project_Listing'!$G$16:$G$829,AG$15)</f>
        <v>0</v>
      </c>
      <c r="AK229" s="67">
        <f>SUMIFS('N1.3_Project_Listing'!$R$16:$R$829,'N1.3_Project_Listing'!$B$16:$B$829,$B229,'N1.3_Project_Listing'!$D$16:$D$829,$B204,'N1.3_Project_Listing'!$J$16:$J$829,AK$16,'N1.3_Project_Listing'!$G$16:$G$829,AG$15)</f>
        <v>0</v>
      </c>
      <c r="AL229" s="67">
        <f>SUMIFS('N1.3_Project_Listing'!$R$16:$R$829,'N1.3_Project_Listing'!$B$16:$B$829,$B229,'N1.3_Project_Listing'!$D$16:$D$829,$B204,'N1.3_Project_Listing'!$J$16:$J$829,AL$16,'N1.3_Project_Listing'!$G$16:$G$829,AG$15)</f>
        <v>0</v>
      </c>
      <c r="AM229" s="63">
        <f t="shared" si="309"/>
        <v>0</v>
      </c>
      <c r="AN229" s="116" t="s">
        <v>441</v>
      </c>
      <c r="AO229" s="67">
        <f>SUMIFS('N1.3_Project_Listing'!$P$16:$P$829,'N1.3_Project_Listing'!$B$16:$B$829,$B229,'N1.3_Project_Listing'!$D$16:$D$829,$B204,'N1.3_Project_Listing'!$J$16:$J$829,AO$16,'N1.3_Project_Listing'!$G$16:$G$829,AG$15)</f>
        <v>0</v>
      </c>
      <c r="AP229" s="67">
        <f>SUMIFS('N1.3_Project_Listing'!$P$16:$P$829,'N1.3_Project_Listing'!$B$16:$B$829,$B229,'N1.3_Project_Listing'!$D$16:$D$829,$B204,'N1.3_Project_Listing'!$J$16:$J$829,AP$16,'N1.3_Project_Listing'!$G$16:$G$829,AG$15)</f>
        <v>0</v>
      </c>
      <c r="AQ229" s="67">
        <f>SUMIFS('N1.3_Project_Listing'!$P$16:$P$829,'N1.3_Project_Listing'!$B$16:$B$829,$B229,'N1.3_Project_Listing'!$D$16:$D$829,$B204,'N1.3_Project_Listing'!$J$16:$J$829,AQ$16,'N1.3_Project_Listing'!$G$16:$G$829,AG$15)</f>
        <v>0</v>
      </c>
      <c r="AR229" s="67">
        <f>SUMIFS('N1.3_Project_Listing'!$P$16:$P$829,'N1.3_Project_Listing'!$B$16:$B$829,$B229,'N1.3_Project_Listing'!$D$16:$D$829,$B204,'N1.3_Project_Listing'!$J$16:$J$829,AR$16,'N1.3_Project_Listing'!$G$16:$G$829,AG$15)</f>
        <v>0</v>
      </c>
      <c r="AS229" s="67">
        <f>SUMIFS('N1.3_Project_Listing'!$P$16:$P$829,'N1.3_Project_Listing'!$B$16:$B$829,$B229,'N1.3_Project_Listing'!$D$16:$D$829,$B204,'N1.3_Project_Listing'!$J$16:$J$829,AS$16,'N1.3_Project_Listing'!$G$16:$G$829,AG$15)</f>
        <v>0</v>
      </c>
      <c r="AT229" s="63">
        <f t="shared" si="310"/>
        <v>0</v>
      </c>
      <c r="AV229" s="158" t="str">
        <f t="shared" si="303"/>
        <v>-</v>
      </c>
      <c r="AW229" s="67">
        <f>SUMIFS('N1.3_Project_Listing'!$R$16:$R$829,'N1.3_Project_Listing'!$B$16:$B$829,$B229,'N1.3_Project_Listing'!$D$16:$D$829,$B204,'N1.3_Project_Listing'!$J$16:$J$829,AW$16,'N1.3_Project_Listing'!$G$16:$G$829,AV$15)</f>
        <v>0</v>
      </c>
      <c r="AX229" s="67">
        <f>SUMIFS('N1.3_Project_Listing'!$R$16:$R$829,'N1.3_Project_Listing'!$B$16:$B$829,$B229,'N1.3_Project_Listing'!$D$16:$D$829,$B204,'N1.3_Project_Listing'!$J$16:$J$829,AX$16,'N1.3_Project_Listing'!$G$16:$G$829,AV$15)</f>
        <v>0</v>
      </c>
      <c r="AY229" s="67">
        <f>SUMIFS('N1.3_Project_Listing'!$R$16:$R$829,'N1.3_Project_Listing'!$B$16:$B$829,$B229,'N1.3_Project_Listing'!$D$16:$D$829,$B204,'N1.3_Project_Listing'!$J$16:$J$829,AY$16,'N1.3_Project_Listing'!$G$16:$G$829,AV$15)</f>
        <v>0</v>
      </c>
      <c r="AZ229" s="67">
        <f>SUMIFS('N1.3_Project_Listing'!$R$16:$R$829,'N1.3_Project_Listing'!$B$16:$B$829,$B229,'N1.3_Project_Listing'!$D$16:$D$829,$B204,'N1.3_Project_Listing'!$J$16:$J$829,AZ$16,'N1.3_Project_Listing'!$G$16:$G$829,AV$15)</f>
        <v>0</v>
      </c>
      <c r="BA229" s="67">
        <f>SUMIFS('N1.3_Project_Listing'!$R$16:$R$829,'N1.3_Project_Listing'!$B$16:$B$829,$B229,'N1.3_Project_Listing'!$D$16:$D$829,$B204,'N1.3_Project_Listing'!$J$16:$J$829,BA$16,'N1.3_Project_Listing'!$G$16:$G$829,AV$15)</f>
        <v>0</v>
      </c>
      <c r="BB229" s="63">
        <f t="shared" si="311"/>
        <v>0</v>
      </c>
      <c r="BC229" s="116" t="s">
        <v>441</v>
      </c>
      <c r="BD229" s="67">
        <f>SUMIFS('N1.3_Project_Listing'!$P$16:$P$829,'N1.3_Project_Listing'!$B$16:$B$829,$B229,'N1.3_Project_Listing'!$D$16:$D$829,$B204,'N1.3_Project_Listing'!$J$16:$J$829,BD$16,'N1.3_Project_Listing'!$G$16:$G$829,AV$15)</f>
        <v>0</v>
      </c>
      <c r="BE229" s="67">
        <f>SUMIFS('N1.3_Project_Listing'!$P$16:$P$829,'N1.3_Project_Listing'!$B$16:$B$829,$B229,'N1.3_Project_Listing'!$D$16:$D$829,$B204,'N1.3_Project_Listing'!$J$16:$J$829,BE$16,'N1.3_Project_Listing'!$G$16:$G$829,AV$15)</f>
        <v>0</v>
      </c>
      <c r="BF229" s="67">
        <f>SUMIFS('N1.3_Project_Listing'!$P$16:$P$829,'N1.3_Project_Listing'!$B$16:$B$829,$B229,'N1.3_Project_Listing'!$D$16:$D$829,$B204,'N1.3_Project_Listing'!$J$16:$J$829,BF$16,'N1.3_Project_Listing'!$G$16:$G$829,AV$15)</f>
        <v>0</v>
      </c>
      <c r="BG229" s="67">
        <f>SUMIFS('N1.3_Project_Listing'!$P$16:$P$829,'N1.3_Project_Listing'!$B$16:$B$829,$B229,'N1.3_Project_Listing'!$D$16:$D$829,$B204,'N1.3_Project_Listing'!$J$16:$J$829,BG$16,'N1.3_Project_Listing'!$G$16:$G$829,AV$15)</f>
        <v>0</v>
      </c>
      <c r="BH229" s="67">
        <f>SUMIFS('N1.3_Project_Listing'!$P$16:$P$829,'N1.3_Project_Listing'!$B$16:$B$829,$B229,'N1.3_Project_Listing'!$D$16:$D$829,$B204,'N1.3_Project_Listing'!$J$16:$J$829,BH$16,'N1.3_Project_Listing'!$G$16:$G$829,AV$15)</f>
        <v>0</v>
      </c>
      <c r="BI229" s="63">
        <f t="shared" si="312"/>
        <v>0</v>
      </c>
      <c r="BK229" s="158" t="str">
        <f t="shared" si="304"/>
        <v>-</v>
      </c>
      <c r="BL229" s="67">
        <f>SUMIFS('N1.3_Project_Listing'!$R$16:$R$829,'N1.3_Project_Listing'!$B$16:$B$829,$B229,'N1.3_Project_Listing'!$D$16:$D$829,$B204,'N1.3_Project_Listing'!$J$16:$J$829,BL$16,'N1.3_Project_Listing'!$G$16:$G$829,BK$15)</f>
        <v>0</v>
      </c>
      <c r="BM229" s="67">
        <f>SUMIFS('N1.3_Project_Listing'!$R$16:$R$829,'N1.3_Project_Listing'!$B$16:$B$829,$B229,'N1.3_Project_Listing'!$D$16:$D$829,$B204,'N1.3_Project_Listing'!$J$16:$J$829,BM$16,'N1.3_Project_Listing'!$G$16:$G$829,BK$15)</f>
        <v>0</v>
      </c>
      <c r="BN229" s="67">
        <f>SUMIFS('N1.3_Project_Listing'!$R$16:$R$829,'N1.3_Project_Listing'!$B$16:$B$829,$B229,'N1.3_Project_Listing'!$D$16:$D$829,$B204,'N1.3_Project_Listing'!$J$16:$J$829,BN$16,'N1.3_Project_Listing'!$G$16:$G$829,BK$15)</f>
        <v>0</v>
      </c>
      <c r="BO229" s="67">
        <f>SUMIFS('N1.3_Project_Listing'!$R$16:$R$829,'N1.3_Project_Listing'!$B$16:$B$829,$B229,'N1.3_Project_Listing'!$D$16:$D$829,$B204,'N1.3_Project_Listing'!$J$16:$J$829,BO$16,'N1.3_Project_Listing'!$G$16:$G$829,BK$15)</f>
        <v>0</v>
      </c>
      <c r="BP229" s="67">
        <f>SUMIFS('N1.3_Project_Listing'!$R$16:$R$829,'N1.3_Project_Listing'!$B$16:$B$829,$B229,'N1.3_Project_Listing'!$D$16:$D$829,$B204,'N1.3_Project_Listing'!$J$16:$J$829,BP$16,'N1.3_Project_Listing'!$G$16:$G$829,BK$15)</f>
        <v>0</v>
      </c>
      <c r="BQ229" s="63">
        <f t="shared" si="313"/>
        <v>0</v>
      </c>
      <c r="BR229" s="116" t="s">
        <v>441</v>
      </c>
      <c r="BS229" s="67">
        <f>SUMIFS('N1.3_Project_Listing'!$P$16:$P$829,'N1.3_Project_Listing'!$B$16:$B$829,$B229,'N1.3_Project_Listing'!$D$16:$D$829,$B204,'N1.3_Project_Listing'!$J$16:$J$829,BS$16,'N1.3_Project_Listing'!$G$16:$G$829,BK$15)</f>
        <v>0</v>
      </c>
      <c r="BT229" s="67">
        <f>SUMIFS('N1.3_Project_Listing'!$P$16:$P$829,'N1.3_Project_Listing'!$B$16:$B$829,$B229,'N1.3_Project_Listing'!$D$16:$D$829,$B204,'N1.3_Project_Listing'!$J$16:$J$829,BT$16,'N1.3_Project_Listing'!$G$16:$G$829,BK$15)</f>
        <v>0</v>
      </c>
      <c r="BU229" s="67">
        <f>SUMIFS('N1.3_Project_Listing'!$P$16:$P$829,'N1.3_Project_Listing'!$B$16:$B$829,$B229,'N1.3_Project_Listing'!$D$16:$D$829,$B204,'N1.3_Project_Listing'!$J$16:$J$829,BU$16,'N1.3_Project_Listing'!$G$16:$G$829,BK$15)</f>
        <v>0</v>
      </c>
      <c r="BV229" s="67">
        <f>SUMIFS('N1.3_Project_Listing'!$P$16:$P$829,'N1.3_Project_Listing'!$B$16:$B$829,$B229,'N1.3_Project_Listing'!$D$16:$D$829,$B204,'N1.3_Project_Listing'!$J$16:$J$829,BV$16,'N1.3_Project_Listing'!$G$16:$G$829,BK$15)</f>
        <v>0</v>
      </c>
      <c r="BW229" s="67">
        <f>SUMIFS('N1.3_Project_Listing'!$P$16:$P$829,'N1.3_Project_Listing'!$B$16:$B$829,$B229,'N1.3_Project_Listing'!$D$16:$D$829,$B204,'N1.3_Project_Listing'!$J$16:$J$829,BW$16,'N1.3_Project_Listing'!$G$16:$G$829,BK$15)</f>
        <v>0</v>
      </c>
      <c r="BX229" s="63">
        <f t="shared" si="314"/>
        <v>0</v>
      </c>
    </row>
    <row r="230" spans="2:76" hidden="1">
      <c r="B230" s="132" t="str">
        <f t="shared" si="315"/>
        <v>No entry required</v>
      </c>
      <c r="C230" s="158" t="str">
        <f t="shared" si="315"/>
        <v>-</v>
      </c>
      <c r="D230" s="63">
        <f t="shared" si="291"/>
        <v>0</v>
      </c>
      <c r="E230" s="63">
        <f t="shared" si="292"/>
        <v>0</v>
      </c>
      <c r="F230" s="63">
        <f t="shared" si="293"/>
        <v>0</v>
      </c>
      <c r="G230" s="63">
        <f t="shared" si="294"/>
        <v>0</v>
      </c>
      <c r="H230" s="63">
        <f t="shared" si="295"/>
        <v>0</v>
      </c>
      <c r="I230" s="63">
        <f t="shared" si="305"/>
        <v>0</v>
      </c>
      <c r="J230" s="116" t="s">
        <v>441</v>
      </c>
      <c r="K230" s="63">
        <f t="shared" si="296"/>
        <v>0</v>
      </c>
      <c r="L230" s="63">
        <f t="shared" si="297"/>
        <v>0</v>
      </c>
      <c r="M230" s="63">
        <f t="shared" si="298"/>
        <v>0</v>
      </c>
      <c r="N230" s="63">
        <f t="shared" si="299"/>
        <v>0</v>
      </c>
      <c r="O230" s="63">
        <f t="shared" si="300"/>
        <v>0</v>
      </c>
      <c r="P230" s="63">
        <f t="shared" si="306"/>
        <v>0</v>
      </c>
      <c r="R230" s="158" t="str">
        <f t="shared" si="301"/>
        <v>-</v>
      </c>
      <c r="S230" s="67">
        <f>SUMIFS('N1.3_Project_Listing'!$R$16:$R$829,'N1.3_Project_Listing'!$B$16:$B$829,$B230,'N1.3_Project_Listing'!$D$16:$D$829,$B204,'N1.3_Project_Listing'!$J$16:$J$829,S$16,'N1.3_Project_Listing'!$G$16:$G$829,R$15)</f>
        <v>0</v>
      </c>
      <c r="T230" s="67">
        <f>SUMIFS('N1.3_Project_Listing'!$R$16:$R$829,'N1.3_Project_Listing'!$B$16:$B$829,$B230,'N1.3_Project_Listing'!$D$16:$D$829,$B204,'N1.3_Project_Listing'!$J$16:$J$829,T$16,'N1.3_Project_Listing'!$G$16:$G$829,R$15)</f>
        <v>0</v>
      </c>
      <c r="U230" s="67">
        <f>SUMIFS('N1.3_Project_Listing'!$R$16:$R$829,'N1.3_Project_Listing'!$B$16:$B$829,$B230,'N1.3_Project_Listing'!$D$16:$D$829,$B204,'N1.3_Project_Listing'!$J$16:$J$829,U$16,'N1.3_Project_Listing'!$G$16:$G$829,R$15)</f>
        <v>0</v>
      </c>
      <c r="V230" s="67">
        <f>SUMIFS('N1.3_Project_Listing'!$R$16:$R$829,'N1.3_Project_Listing'!$B$16:$B$829,$B230,'N1.3_Project_Listing'!$D$16:$D$829,$B204,'N1.3_Project_Listing'!$J$16:$J$829,V$16,'N1.3_Project_Listing'!$G$16:$G$829,R$15)</f>
        <v>0</v>
      </c>
      <c r="W230" s="67">
        <f>SUMIFS('N1.3_Project_Listing'!$R$16:$R$829,'N1.3_Project_Listing'!$B$16:$B$829,$B230,'N1.3_Project_Listing'!$D$16:$D$829,$B204,'N1.3_Project_Listing'!$J$16:$J$829,W$16,'N1.3_Project_Listing'!$G$16:$G$829,R$15)</f>
        <v>0</v>
      </c>
      <c r="X230" s="63">
        <f t="shared" si="307"/>
        <v>0</v>
      </c>
      <c r="Y230" s="116" t="s">
        <v>441</v>
      </c>
      <c r="Z230" s="67">
        <f>SUMIFS('N1.3_Project_Listing'!$P$16:$P$829,'N1.3_Project_Listing'!$B$16:$B$829,$B230,'N1.3_Project_Listing'!$D$16:$D$829,$B204,'N1.3_Project_Listing'!$J$16:$J$829,Z$16,'N1.3_Project_Listing'!$G$16:$G$829,R$15)</f>
        <v>0</v>
      </c>
      <c r="AA230" s="67">
        <f>SUMIFS('N1.3_Project_Listing'!$P$16:$P$829,'N1.3_Project_Listing'!$B$16:$B$829,$B230,'N1.3_Project_Listing'!$D$16:$D$829,$B204,'N1.3_Project_Listing'!$J$16:$J$829,AA$16,'N1.3_Project_Listing'!$G$16:$G$829,R$15)</f>
        <v>0</v>
      </c>
      <c r="AB230" s="67">
        <f>SUMIFS('N1.3_Project_Listing'!$P$16:$P$829,'N1.3_Project_Listing'!$B$16:$B$829,$B230,'N1.3_Project_Listing'!$D$16:$D$829,$B204,'N1.3_Project_Listing'!$J$16:$J$829,AB$16,'N1.3_Project_Listing'!$G$16:$G$829,R$15)</f>
        <v>0</v>
      </c>
      <c r="AC230" s="67">
        <f>SUMIFS('N1.3_Project_Listing'!$P$16:$P$829,'N1.3_Project_Listing'!$B$16:$B$829,$B230,'N1.3_Project_Listing'!$D$16:$D$829,$B204,'N1.3_Project_Listing'!$J$16:$J$829,AC$16,'N1.3_Project_Listing'!$G$16:$G$829,R$15)</f>
        <v>0</v>
      </c>
      <c r="AD230" s="67">
        <f>SUMIFS('N1.3_Project_Listing'!$P$16:$P$829,'N1.3_Project_Listing'!$B$16:$B$829,$B230,'N1.3_Project_Listing'!$D$16:$D$829,$B204,'N1.3_Project_Listing'!$J$16:$J$829,AD$16,'N1.3_Project_Listing'!$G$16:$G$829,R$15)</f>
        <v>0</v>
      </c>
      <c r="AE230" s="63">
        <f t="shared" si="308"/>
        <v>0</v>
      </c>
      <c r="AG230" s="158" t="str">
        <f t="shared" si="302"/>
        <v>-</v>
      </c>
      <c r="AH230" s="67">
        <f>SUMIFS('N1.3_Project_Listing'!$R$16:$R$829,'N1.3_Project_Listing'!$B$16:$B$829,$B230,'N1.3_Project_Listing'!$D$16:$D$829,$B204,'N1.3_Project_Listing'!$J$16:$J$829,AH$16,'N1.3_Project_Listing'!$G$16:$G$829,AG$15)</f>
        <v>0</v>
      </c>
      <c r="AI230" s="67">
        <f>SUMIFS('N1.3_Project_Listing'!$R$16:$R$829,'N1.3_Project_Listing'!$B$16:$B$829,$B230,'N1.3_Project_Listing'!$D$16:$D$829,$B204,'N1.3_Project_Listing'!$J$16:$J$829,AI$16,'N1.3_Project_Listing'!$G$16:$G$829,AG$15)</f>
        <v>0</v>
      </c>
      <c r="AJ230" s="67">
        <f>SUMIFS('N1.3_Project_Listing'!$R$16:$R$829,'N1.3_Project_Listing'!$B$16:$B$829,$B230,'N1.3_Project_Listing'!$D$16:$D$829,$B204,'N1.3_Project_Listing'!$J$16:$J$829,AJ$16,'N1.3_Project_Listing'!$G$16:$G$829,AG$15)</f>
        <v>0</v>
      </c>
      <c r="AK230" s="67">
        <f>SUMIFS('N1.3_Project_Listing'!$R$16:$R$829,'N1.3_Project_Listing'!$B$16:$B$829,$B230,'N1.3_Project_Listing'!$D$16:$D$829,$B204,'N1.3_Project_Listing'!$J$16:$J$829,AK$16,'N1.3_Project_Listing'!$G$16:$G$829,AG$15)</f>
        <v>0</v>
      </c>
      <c r="AL230" s="67">
        <f>SUMIFS('N1.3_Project_Listing'!$R$16:$R$829,'N1.3_Project_Listing'!$B$16:$B$829,$B230,'N1.3_Project_Listing'!$D$16:$D$829,$B204,'N1.3_Project_Listing'!$J$16:$J$829,AL$16,'N1.3_Project_Listing'!$G$16:$G$829,AG$15)</f>
        <v>0</v>
      </c>
      <c r="AM230" s="63">
        <f t="shared" si="309"/>
        <v>0</v>
      </c>
      <c r="AN230" s="116" t="s">
        <v>441</v>
      </c>
      <c r="AO230" s="67">
        <f>SUMIFS('N1.3_Project_Listing'!$P$16:$P$829,'N1.3_Project_Listing'!$B$16:$B$829,$B230,'N1.3_Project_Listing'!$D$16:$D$829,$B204,'N1.3_Project_Listing'!$J$16:$J$829,AO$16,'N1.3_Project_Listing'!$G$16:$G$829,AG$15)</f>
        <v>0</v>
      </c>
      <c r="AP230" s="67">
        <f>SUMIFS('N1.3_Project_Listing'!$P$16:$P$829,'N1.3_Project_Listing'!$B$16:$B$829,$B230,'N1.3_Project_Listing'!$D$16:$D$829,$B204,'N1.3_Project_Listing'!$J$16:$J$829,AP$16,'N1.3_Project_Listing'!$G$16:$G$829,AG$15)</f>
        <v>0</v>
      </c>
      <c r="AQ230" s="67">
        <f>SUMIFS('N1.3_Project_Listing'!$P$16:$P$829,'N1.3_Project_Listing'!$B$16:$B$829,$B230,'N1.3_Project_Listing'!$D$16:$D$829,$B204,'N1.3_Project_Listing'!$J$16:$J$829,AQ$16,'N1.3_Project_Listing'!$G$16:$G$829,AG$15)</f>
        <v>0</v>
      </c>
      <c r="AR230" s="67">
        <f>SUMIFS('N1.3_Project_Listing'!$P$16:$P$829,'N1.3_Project_Listing'!$B$16:$B$829,$B230,'N1.3_Project_Listing'!$D$16:$D$829,$B204,'N1.3_Project_Listing'!$J$16:$J$829,AR$16,'N1.3_Project_Listing'!$G$16:$G$829,AG$15)</f>
        <v>0</v>
      </c>
      <c r="AS230" s="67">
        <f>SUMIFS('N1.3_Project_Listing'!$P$16:$P$829,'N1.3_Project_Listing'!$B$16:$B$829,$B230,'N1.3_Project_Listing'!$D$16:$D$829,$B204,'N1.3_Project_Listing'!$J$16:$J$829,AS$16,'N1.3_Project_Listing'!$G$16:$G$829,AG$15)</f>
        <v>0</v>
      </c>
      <c r="AT230" s="63">
        <f t="shared" si="310"/>
        <v>0</v>
      </c>
      <c r="AV230" s="158" t="str">
        <f t="shared" si="303"/>
        <v>-</v>
      </c>
      <c r="AW230" s="67">
        <f>SUMIFS('N1.3_Project_Listing'!$R$16:$R$829,'N1.3_Project_Listing'!$B$16:$B$829,$B230,'N1.3_Project_Listing'!$D$16:$D$829,$B204,'N1.3_Project_Listing'!$J$16:$J$829,AW$16,'N1.3_Project_Listing'!$G$16:$G$829,AV$15)</f>
        <v>0</v>
      </c>
      <c r="AX230" s="67">
        <f>SUMIFS('N1.3_Project_Listing'!$R$16:$R$829,'N1.3_Project_Listing'!$B$16:$B$829,$B230,'N1.3_Project_Listing'!$D$16:$D$829,$B204,'N1.3_Project_Listing'!$J$16:$J$829,AX$16,'N1.3_Project_Listing'!$G$16:$G$829,AV$15)</f>
        <v>0</v>
      </c>
      <c r="AY230" s="67">
        <f>SUMIFS('N1.3_Project_Listing'!$R$16:$R$829,'N1.3_Project_Listing'!$B$16:$B$829,$B230,'N1.3_Project_Listing'!$D$16:$D$829,$B204,'N1.3_Project_Listing'!$J$16:$J$829,AY$16,'N1.3_Project_Listing'!$G$16:$G$829,AV$15)</f>
        <v>0</v>
      </c>
      <c r="AZ230" s="67">
        <f>SUMIFS('N1.3_Project_Listing'!$R$16:$R$829,'N1.3_Project_Listing'!$B$16:$B$829,$B230,'N1.3_Project_Listing'!$D$16:$D$829,$B204,'N1.3_Project_Listing'!$J$16:$J$829,AZ$16,'N1.3_Project_Listing'!$G$16:$G$829,AV$15)</f>
        <v>0</v>
      </c>
      <c r="BA230" s="67">
        <f>SUMIFS('N1.3_Project_Listing'!$R$16:$R$829,'N1.3_Project_Listing'!$B$16:$B$829,$B230,'N1.3_Project_Listing'!$D$16:$D$829,$B204,'N1.3_Project_Listing'!$J$16:$J$829,BA$16,'N1.3_Project_Listing'!$G$16:$G$829,AV$15)</f>
        <v>0</v>
      </c>
      <c r="BB230" s="63">
        <f t="shared" si="311"/>
        <v>0</v>
      </c>
      <c r="BC230" s="116" t="s">
        <v>441</v>
      </c>
      <c r="BD230" s="67">
        <f>SUMIFS('N1.3_Project_Listing'!$P$16:$P$829,'N1.3_Project_Listing'!$B$16:$B$829,$B230,'N1.3_Project_Listing'!$D$16:$D$829,$B204,'N1.3_Project_Listing'!$J$16:$J$829,BD$16,'N1.3_Project_Listing'!$G$16:$G$829,AV$15)</f>
        <v>0</v>
      </c>
      <c r="BE230" s="67">
        <f>SUMIFS('N1.3_Project_Listing'!$P$16:$P$829,'N1.3_Project_Listing'!$B$16:$B$829,$B230,'N1.3_Project_Listing'!$D$16:$D$829,$B204,'N1.3_Project_Listing'!$J$16:$J$829,BE$16,'N1.3_Project_Listing'!$G$16:$G$829,AV$15)</f>
        <v>0</v>
      </c>
      <c r="BF230" s="67">
        <f>SUMIFS('N1.3_Project_Listing'!$P$16:$P$829,'N1.3_Project_Listing'!$B$16:$B$829,$B230,'N1.3_Project_Listing'!$D$16:$D$829,$B204,'N1.3_Project_Listing'!$J$16:$J$829,BF$16,'N1.3_Project_Listing'!$G$16:$G$829,AV$15)</f>
        <v>0</v>
      </c>
      <c r="BG230" s="67">
        <f>SUMIFS('N1.3_Project_Listing'!$P$16:$P$829,'N1.3_Project_Listing'!$B$16:$B$829,$B230,'N1.3_Project_Listing'!$D$16:$D$829,$B204,'N1.3_Project_Listing'!$J$16:$J$829,BG$16,'N1.3_Project_Listing'!$G$16:$G$829,AV$15)</f>
        <v>0</v>
      </c>
      <c r="BH230" s="67">
        <f>SUMIFS('N1.3_Project_Listing'!$P$16:$P$829,'N1.3_Project_Listing'!$B$16:$B$829,$B230,'N1.3_Project_Listing'!$D$16:$D$829,$B204,'N1.3_Project_Listing'!$J$16:$J$829,BH$16,'N1.3_Project_Listing'!$G$16:$G$829,AV$15)</f>
        <v>0</v>
      </c>
      <c r="BI230" s="63">
        <f t="shared" si="312"/>
        <v>0</v>
      </c>
      <c r="BK230" s="158" t="str">
        <f t="shared" si="304"/>
        <v>-</v>
      </c>
      <c r="BL230" s="67">
        <f>SUMIFS('N1.3_Project_Listing'!$R$16:$R$829,'N1.3_Project_Listing'!$B$16:$B$829,$B230,'N1.3_Project_Listing'!$D$16:$D$829,$B204,'N1.3_Project_Listing'!$J$16:$J$829,BL$16,'N1.3_Project_Listing'!$G$16:$G$829,BK$15)</f>
        <v>0</v>
      </c>
      <c r="BM230" s="67">
        <f>SUMIFS('N1.3_Project_Listing'!$R$16:$R$829,'N1.3_Project_Listing'!$B$16:$B$829,$B230,'N1.3_Project_Listing'!$D$16:$D$829,$B204,'N1.3_Project_Listing'!$J$16:$J$829,BM$16,'N1.3_Project_Listing'!$G$16:$G$829,BK$15)</f>
        <v>0</v>
      </c>
      <c r="BN230" s="67">
        <f>SUMIFS('N1.3_Project_Listing'!$R$16:$R$829,'N1.3_Project_Listing'!$B$16:$B$829,$B230,'N1.3_Project_Listing'!$D$16:$D$829,$B204,'N1.3_Project_Listing'!$J$16:$J$829,BN$16,'N1.3_Project_Listing'!$G$16:$G$829,BK$15)</f>
        <v>0</v>
      </c>
      <c r="BO230" s="67">
        <f>SUMIFS('N1.3_Project_Listing'!$R$16:$R$829,'N1.3_Project_Listing'!$B$16:$B$829,$B230,'N1.3_Project_Listing'!$D$16:$D$829,$B204,'N1.3_Project_Listing'!$J$16:$J$829,BO$16,'N1.3_Project_Listing'!$G$16:$G$829,BK$15)</f>
        <v>0</v>
      </c>
      <c r="BP230" s="67">
        <f>SUMIFS('N1.3_Project_Listing'!$R$16:$R$829,'N1.3_Project_Listing'!$B$16:$B$829,$B230,'N1.3_Project_Listing'!$D$16:$D$829,$B204,'N1.3_Project_Listing'!$J$16:$J$829,BP$16,'N1.3_Project_Listing'!$G$16:$G$829,BK$15)</f>
        <v>0</v>
      </c>
      <c r="BQ230" s="63">
        <f t="shared" si="313"/>
        <v>0</v>
      </c>
      <c r="BR230" s="116" t="s">
        <v>441</v>
      </c>
      <c r="BS230" s="67">
        <f>SUMIFS('N1.3_Project_Listing'!$P$16:$P$829,'N1.3_Project_Listing'!$B$16:$B$829,$B230,'N1.3_Project_Listing'!$D$16:$D$829,$B204,'N1.3_Project_Listing'!$J$16:$J$829,BS$16,'N1.3_Project_Listing'!$G$16:$G$829,BK$15)</f>
        <v>0</v>
      </c>
      <c r="BT230" s="67">
        <f>SUMIFS('N1.3_Project_Listing'!$P$16:$P$829,'N1.3_Project_Listing'!$B$16:$B$829,$B230,'N1.3_Project_Listing'!$D$16:$D$829,$B204,'N1.3_Project_Listing'!$J$16:$J$829,BT$16,'N1.3_Project_Listing'!$G$16:$G$829,BK$15)</f>
        <v>0</v>
      </c>
      <c r="BU230" s="67">
        <f>SUMIFS('N1.3_Project_Listing'!$P$16:$P$829,'N1.3_Project_Listing'!$B$16:$B$829,$B230,'N1.3_Project_Listing'!$D$16:$D$829,$B204,'N1.3_Project_Listing'!$J$16:$J$829,BU$16,'N1.3_Project_Listing'!$G$16:$G$829,BK$15)</f>
        <v>0</v>
      </c>
      <c r="BV230" s="67">
        <f>SUMIFS('N1.3_Project_Listing'!$P$16:$P$829,'N1.3_Project_Listing'!$B$16:$B$829,$B230,'N1.3_Project_Listing'!$D$16:$D$829,$B204,'N1.3_Project_Listing'!$J$16:$J$829,BV$16,'N1.3_Project_Listing'!$G$16:$G$829,BK$15)</f>
        <v>0</v>
      </c>
      <c r="BW230" s="67">
        <f>SUMIFS('N1.3_Project_Listing'!$P$16:$P$829,'N1.3_Project_Listing'!$B$16:$B$829,$B230,'N1.3_Project_Listing'!$D$16:$D$829,$B204,'N1.3_Project_Listing'!$J$16:$J$829,BW$16,'N1.3_Project_Listing'!$G$16:$G$829,BK$15)</f>
        <v>0</v>
      </c>
      <c r="BX230" s="63">
        <f t="shared" si="314"/>
        <v>0</v>
      </c>
    </row>
    <row r="231" spans="2:76" hidden="1">
      <c r="B231" s="132" t="str">
        <f t="shared" si="315"/>
        <v>No entry required</v>
      </c>
      <c r="C231" s="158" t="str">
        <f t="shared" si="315"/>
        <v>-</v>
      </c>
      <c r="D231" s="63">
        <f t="shared" si="291"/>
        <v>0</v>
      </c>
      <c r="E231" s="63">
        <f t="shared" si="292"/>
        <v>0</v>
      </c>
      <c r="F231" s="63">
        <f t="shared" si="293"/>
        <v>0</v>
      </c>
      <c r="G231" s="63">
        <f t="shared" si="294"/>
        <v>0</v>
      </c>
      <c r="H231" s="63">
        <f t="shared" si="295"/>
        <v>0</v>
      </c>
      <c r="I231" s="63">
        <f t="shared" si="305"/>
        <v>0</v>
      </c>
      <c r="J231" s="116" t="s">
        <v>441</v>
      </c>
      <c r="K231" s="63">
        <f t="shared" si="296"/>
        <v>0</v>
      </c>
      <c r="L231" s="63">
        <f t="shared" si="297"/>
        <v>0</v>
      </c>
      <c r="M231" s="63">
        <f t="shared" si="298"/>
        <v>0</v>
      </c>
      <c r="N231" s="63">
        <f t="shared" si="299"/>
        <v>0</v>
      </c>
      <c r="O231" s="63">
        <f t="shared" si="300"/>
        <v>0</v>
      </c>
      <c r="P231" s="63">
        <f t="shared" si="306"/>
        <v>0</v>
      </c>
      <c r="R231" s="158" t="str">
        <f t="shared" si="301"/>
        <v>-</v>
      </c>
      <c r="S231" s="67">
        <f>SUMIFS('N1.3_Project_Listing'!$R$16:$R$829,'N1.3_Project_Listing'!$B$16:$B$829,$B231,'N1.3_Project_Listing'!$D$16:$D$829,$B204,'N1.3_Project_Listing'!$J$16:$J$829,S$16,'N1.3_Project_Listing'!$G$16:$G$829,R$15)</f>
        <v>0</v>
      </c>
      <c r="T231" s="67">
        <f>SUMIFS('N1.3_Project_Listing'!$R$16:$R$829,'N1.3_Project_Listing'!$B$16:$B$829,$B231,'N1.3_Project_Listing'!$D$16:$D$829,$B204,'N1.3_Project_Listing'!$J$16:$J$829,T$16,'N1.3_Project_Listing'!$G$16:$G$829,R$15)</f>
        <v>0</v>
      </c>
      <c r="U231" s="67">
        <f>SUMIFS('N1.3_Project_Listing'!$R$16:$R$829,'N1.3_Project_Listing'!$B$16:$B$829,$B231,'N1.3_Project_Listing'!$D$16:$D$829,$B204,'N1.3_Project_Listing'!$J$16:$J$829,U$16,'N1.3_Project_Listing'!$G$16:$G$829,R$15)</f>
        <v>0</v>
      </c>
      <c r="V231" s="67">
        <f>SUMIFS('N1.3_Project_Listing'!$R$16:$R$829,'N1.3_Project_Listing'!$B$16:$B$829,$B231,'N1.3_Project_Listing'!$D$16:$D$829,$B204,'N1.3_Project_Listing'!$J$16:$J$829,V$16,'N1.3_Project_Listing'!$G$16:$G$829,R$15)</f>
        <v>0</v>
      </c>
      <c r="W231" s="67">
        <f>SUMIFS('N1.3_Project_Listing'!$R$16:$R$829,'N1.3_Project_Listing'!$B$16:$B$829,$B231,'N1.3_Project_Listing'!$D$16:$D$829,$B204,'N1.3_Project_Listing'!$J$16:$J$829,W$16,'N1.3_Project_Listing'!$G$16:$G$829,R$15)</f>
        <v>0</v>
      </c>
      <c r="X231" s="63">
        <f t="shared" si="307"/>
        <v>0</v>
      </c>
      <c r="Y231" s="116" t="s">
        <v>441</v>
      </c>
      <c r="Z231" s="67">
        <f>SUMIFS('N1.3_Project_Listing'!$P$16:$P$829,'N1.3_Project_Listing'!$B$16:$B$829,$B231,'N1.3_Project_Listing'!$D$16:$D$829,$B204,'N1.3_Project_Listing'!$J$16:$J$829,Z$16,'N1.3_Project_Listing'!$G$16:$G$829,R$15)</f>
        <v>0</v>
      </c>
      <c r="AA231" s="67">
        <f>SUMIFS('N1.3_Project_Listing'!$P$16:$P$829,'N1.3_Project_Listing'!$B$16:$B$829,$B231,'N1.3_Project_Listing'!$D$16:$D$829,$B204,'N1.3_Project_Listing'!$J$16:$J$829,AA$16,'N1.3_Project_Listing'!$G$16:$G$829,R$15)</f>
        <v>0</v>
      </c>
      <c r="AB231" s="67">
        <f>SUMIFS('N1.3_Project_Listing'!$P$16:$P$829,'N1.3_Project_Listing'!$B$16:$B$829,$B231,'N1.3_Project_Listing'!$D$16:$D$829,$B204,'N1.3_Project_Listing'!$J$16:$J$829,AB$16,'N1.3_Project_Listing'!$G$16:$G$829,R$15)</f>
        <v>0</v>
      </c>
      <c r="AC231" s="67">
        <f>SUMIFS('N1.3_Project_Listing'!$P$16:$P$829,'N1.3_Project_Listing'!$B$16:$B$829,$B231,'N1.3_Project_Listing'!$D$16:$D$829,$B204,'N1.3_Project_Listing'!$J$16:$J$829,AC$16,'N1.3_Project_Listing'!$G$16:$G$829,R$15)</f>
        <v>0</v>
      </c>
      <c r="AD231" s="67">
        <f>SUMIFS('N1.3_Project_Listing'!$P$16:$P$829,'N1.3_Project_Listing'!$B$16:$B$829,$B231,'N1.3_Project_Listing'!$D$16:$D$829,$B204,'N1.3_Project_Listing'!$J$16:$J$829,AD$16,'N1.3_Project_Listing'!$G$16:$G$829,R$15)</f>
        <v>0</v>
      </c>
      <c r="AE231" s="63">
        <f t="shared" si="308"/>
        <v>0</v>
      </c>
      <c r="AG231" s="158" t="str">
        <f t="shared" si="302"/>
        <v>-</v>
      </c>
      <c r="AH231" s="67">
        <f>SUMIFS('N1.3_Project_Listing'!$R$16:$R$829,'N1.3_Project_Listing'!$B$16:$B$829,$B231,'N1.3_Project_Listing'!$D$16:$D$829,$B204,'N1.3_Project_Listing'!$J$16:$J$829,AH$16,'N1.3_Project_Listing'!$G$16:$G$829,AG$15)</f>
        <v>0</v>
      </c>
      <c r="AI231" s="67">
        <f>SUMIFS('N1.3_Project_Listing'!$R$16:$R$829,'N1.3_Project_Listing'!$B$16:$B$829,$B231,'N1.3_Project_Listing'!$D$16:$D$829,$B204,'N1.3_Project_Listing'!$J$16:$J$829,AI$16,'N1.3_Project_Listing'!$G$16:$G$829,AG$15)</f>
        <v>0</v>
      </c>
      <c r="AJ231" s="67">
        <f>SUMIFS('N1.3_Project_Listing'!$R$16:$R$829,'N1.3_Project_Listing'!$B$16:$B$829,$B231,'N1.3_Project_Listing'!$D$16:$D$829,$B204,'N1.3_Project_Listing'!$J$16:$J$829,AJ$16,'N1.3_Project_Listing'!$G$16:$G$829,AG$15)</f>
        <v>0</v>
      </c>
      <c r="AK231" s="67">
        <f>SUMIFS('N1.3_Project_Listing'!$R$16:$R$829,'N1.3_Project_Listing'!$B$16:$B$829,$B231,'N1.3_Project_Listing'!$D$16:$D$829,$B204,'N1.3_Project_Listing'!$J$16:$J$829,AK$16,'N1.3_Project_Listing'!$G$16:$G$829,AG$15)</f>
        <v>0</v>
      </c>
      <c r="AL231" s="67">
        <f>SUMIFS('N1.3_Project_Listing'!$R$16:$R$829,'N1.3_Project_Listing'!$B$16:$B$829,$B231,'N1.3_Project_Listing'!$D$16:$D$829,$B204,'N1.3_Project_Listing'!$J$16:$J$829,AL$16,'N1.3_Project_Listing'!$G$16:$G$829,AG$15)</f>
        <v>0</v>
      </c>
      <c r="AM231" s="63">
        <f t="shared" si="309"/>
        <v>0</v>
      </c>
      <c r="AN231" s="116" t="s">
        <v>441</v>
      </c>
      <c r="AO231" s="67">
        <f>SUMIFS('N1.3_Project_Listing'!$P$16:$P$829,'N1.3_Project_Listing'!$B$16:$B$829,$B231,'N1.3_Project_Listing'!$D$16:$D$829,$B204,'N1.3_Project_Listing'!$J$16:$J$829,AO$16,'N1.3_Project_Listing'!$G$16:$G$829,AG$15)</f>
        <v>0</v>
      </c>
      <c r="AP231" s="67">
        <f>SUMIFS('N1.3_Project_Listing'!$P$16:$P$829,'N1.3_Project_Listing'!$B$16:$B$829,$B231,'N1.3_Project_Listing'!$D$16:$D$829,$B204,'N1.3_Project_Listing'!$J$16:$J$829,AP$16,'N1.3_Project_Listing'!$G$16:$G$829,AG$15)</f>
        <v>0</v>
      </c>
      <c r="AQ231" s="67">
        <f>SUMIFS('N1.3_Project_Listing'!$P$16:$P$829,'N1.3_Project_Listing'!$B$16:$B$829,$B231,'N1.3_Project_Listing'!$D$16:$D$829,$B204,'N1.3_Project_Listing'!$J$16:$J$829,AQ$16,'N1.3_Project_Listing'!$G$16:$G$829,AG$15)</f>
        <v>0</v>
      </c>
      <c r="AR231" s="67">
        <f>SUMIFS('N1.3_Project_Listing'!$P$16:$P$829,'N1.3_Project_Listing'!$B$16:$B$829,$B231,'N1.3_Project_Listing'!$D$16:$D$829,$B204,'N1.3_Project_Listing'!$J$16:$J$829,AR$16,'N1.3_Project_Listing'!$G$16:$G$829,AG$15)</f>
        <v>0</v>
      </c>
      <c r="AS231" s="67">
        <f>SUMIFS('N1.3_Project_Listing'!$P$16:$P$829,'N1.3_Project_Listing'!$B$16:$B$829,$B231,'N1.3_Project_Listing'!$D$16:$D$829,$B204,'N1.3_Project_Listing'!$J$16:$J$829,AS$16,'N1.3_Project_Listing'!$G$16:$G$829,AG$15)</f>
        <v>0</v>
      </c>
      <c r="AT231" s="63">
        <f t="shared" si="310"/>
        <v>0</v>
      </c>
      <c r="AV231" s="158" t="str">
        <f t="shared" si="303"/>
        <v>-</v>
      </c>
      <c r="AW231" s="67">
        <f>SUMIFS('N1.3_Project_Listing'!$R$16:$R$829,'N1.3_Project_Listing'!$B$16:$B$829,$B231,'N1.3_Project_Listing'!$D$16:$D$829,$B204,'N1.3_Project_Listing'!$J$16:$J$829,AW$16,'N1.3_Project_Listing'!$G$16:$G$829,AV$15)</f>
        <v>0</v>
      </c>
      <c r="AX231" s="67">
        <f>SUMIFS('N1.3_Project_Listing'!$R$16:$R$829,'N1.3_Project_Listing'!$B$16:$B$829,$B231,'N1.3_Project_Listing'!$D$16:$D$829,$B204,'N1.3_Project_Listing'!$J$16:$J$829,AX$16,'N1.3_Project_Listing'!$G$16:$G$829,AV$15)</f>
        <v>0</v>
      </c>
      <c r="AY231" s="67">
        <f>SUMIFS('N1.3_Project_Listing'!$R$16:$R$829,'N1.3_Project_Listing'!$B$16:$B$829,$B231,'N1.3_Project_Listing'!$D$16:$D$829,$B204,'N1.3_Project_Listing'!$J$16:$J$829,AY$16,'N1.3_Project_Listing'!$G$16:$G$829,AV$15)</f>
        <v>0</v>
      </c>
      <c r="AZ231" s="67">
        <f>SUMIFS('N1.3_Project_Listing'!$R$16:$R$829,'N1.3_Project_Listing'!$B$16:$B$829,$B231,'N1.3_Project_Listing'!$D$16:$D$829,$B204,'N1.3_Project_Listing'!$J$16:$J$829,AZ$16,'N1.3_Project_Listing'!$G$16:$G$829,AV$15)</f>
        <v>0</v>
      </c>
      <c r="BA231" s="67">
        <f>SUMIFS('N1.3_Project_Listing'!$R$16:$R$829,'N1.3_Project_Listing'!$B$16:$B$829,$B231,'N1.3_Project_Listing'!$D$16:$D$829,$B204,'N1.3_Project_Listing'!$J$16:$J$829,BA$16,'N1.3_Project_Listing'!$G$16:$G$829,AV$15)</f>
        <v>0</v>
      </c>
      <c r="BB231" s="63">
        <f t="shared" si="311"/>
        <v>0</v>
      </c>
      <c r="BC231" s="116" t="s">
        <v>441</v>
      </c>
      <c r="BD231" s="67">
        <f>SUMIFS('N1.3_Project_Listing'!$P$16:$P$829,'N1.3_Project_Listing'!$B$16:$B$829,$B231,'N1.3_Project_Listing'!$D$16:$D$829,$B204,'N1.3_Project_Listing'!$J$16:$J$829,BD$16,'N1.3_Project_Listing'!$G$16:$G$829,AV$15)</f>
        <v>0</v>
      </c>
      <c r="BE231" s="67">
        <f>SUMIFS('N1.3_Project_Listing'!$P$16:$P$829,'N1.3_Project_Listing'!$B$16:$B$829,$B231,'N1.3_Project_Listing'!$D$16:$D$829,$B204,'N1.3_Project_Listing'!$J$16:$J$829,BE$16,'N1.3_Project_Listing'!$G$16:$G$829,AV$15)</f>
        <v>0</v>
      </c>
      <c r="BF231" s="67">
        <f>SUMIFS('N1.3_Project_Listing'!$P$16:$P$829,'N1.3_Project_Listing'!$B$16:$B$829,$B231,'N1.3_Project_Listing'!$D$16:$D$829,$B204,'N1.3_Project_Listing'!$J$16:$J$829,BF$16,'N1.3_Project_Listing'!$G$16:$G$829,AV$15)</f>
        <v>0</v>
      </c>
      <c r="BG231" s="67">
        <f>SUMIFS('N1.3_Project_Listing'!$P$16:$P$829,'N1.3_Project_Listing'!$B$16:$B$829,$B231,'N1.3_Project_Listing'!$D$16:$D$829,$B204,'N1.3_Project_Listing'!$J$16:$J$829,BG$16,'N1.3_Project_Listing'!$G$16:$G$829,AV$15)</f>
        <v>0</v>
      </c>
      <c r="BH231" s="67">
        <f>SUMIFS('N1.3_Project_Listing'!$P$16:$P$829,'N1.3_Project_Listing'!$B$16:$B$829,$B231,'N1.3_Project_Listing'!$D$16:$D$829,$B204,'N1.3_Project_Listing'!$J$16:$J$829,BH$16,'N1.3_Project_Listing'!$G$16:$G$829,AV$15)</f>
        <v>0</v>
      </c>
      <c r="BI231" s="63">
        <f t="shared" si="312"/>
        <v>0</v>
      </c>
      <c r="BK231" s="158" t="str">
        <f t="shared" si="304"/>
        <v>-</v>
      </c>
      <c r="BL231" s="67">
        <f>SUMIFS('N1.3_Project_Listing'!$R$16:$R$829,'N1.3_Project_Listing'!$B$16:$B$829,$B231,'N1.3_Project_Listing'!$D$16:$D$829,$B204,'N1.3_Project_Listing'!$J$16:$J$829,BL$16,'N1.3_Project_Listing'!$G$16:$G$829,BK$15)</f>
        <v>0</v>
      </c>
      <c r="BM231" s="67">
        <f>SUMIFS('N1.3_Project_Listing'!$R$16:$R$829,'N1.3_Project_Listing'!$B$16:$B$829,$B231,'N1.3_Project_Listing'!$D$16:$D$829,$B204,'N1.3_Project_Listing'!$J$16:$J$829,BM$16,'N1.3_Project_Listing'!$G$16:$G$829,BK$15)</f>
        <v>0</v>
      </c>
      <c r="BN231" s="67">
        <f>SUMIFS('N1.3_Project_Listing'!$R$16:$R$829,'N1.3_Project_Listing'!$B$16:$B$829,$B231,'N1.3_Project_Listing'!$D$16:$D$829,$B204,'N1.3_Project_Listing'!$J$16:$J$829,BN$16,'N1.3_Project_Listing'!$G$16:$G$829,BK$15)</f>
        <v>0</v>
      </c>
      <c r="BO231" s="67">
        <f>SUMIFS('N1.3_Project_Listing'!$R$16:$R$829,'N1.3_Project_Listing'!$B$16:$B$829,$B231,'N1.3_Project_Listing'!$D$16:$D$829,$B204,'N1.3_Project_Listing'!$J$16:$J$829,BO$16,'N1.3_Project_Listing'!$G$16:$G$829,BK$15)</f>
        <v>0</v>
      </c>
      <c r="BP231" s="67">
        <f>SUMIFS('N1.3_Project_Listing'!$R$16:$R$829,'N1.3_Project_Listing'!$B$16:$B$829,$B231,'N1.3_Project_Listing'!$D$16:$D$829,$B204,'N1.3_Project_Listing'!$J$16:$J$829,BP$16,'N1.3_Project_Listing'!$G$16:$G$829,BK$15)</f>
        <v>0</v>
      </c>
      <c r="BQ231" s="63">
        <f t="shared" si="313"/>
        <v>0</v>
      </c>
      <c r="BR231" s="116" t="s">
        <v>441</v>
      </c>
      <c r="BS231" s="67">
        <f>SUMIFS('N1.3_Project_Listing'!$P$16:$P$829,'N1.3_Project_Listing'!$B$16:$B$829,$B231,'N1.3_Project_Listing'!$D$16:$D$829,$B204,'N1.3_Project_Listing'!$J$16:$J$829,BS$16,'N1.3_Project_Listing'!$G$16:$G$829,BK$15)</f>
        <v>0</v>
      </c>
      <c r="BT231" s="67">
        <f>SUMIFS('N1.3_Project_Listing'!$P$16:$P$829,'N1.3_Project_Listing'!$B$16:$B$829,$B231,'N1.3_Project_Listing'!$D$16:$D$829,$B204,'N1.3_Project_Listing'!$J$16:$J$829,BT$16,'N1.3_Project_Listing'!$G$16:$G$829,BK$15)</f>
        <v>0</v>
      </c>
      <c r="BU231" s="67">
        <f>SUMIFS('N1.3_Project_Listing'!$P$16:$P$829,'N1.3_Project_Listing'!$B$16:$B$829,$B231,'N1.3_Project_Listing'!$D$16:$D$829,$B204,'N1.3_Project_Listing'!$J$16:$J$829,BU$16,'N1.3_Project_Listing'!$G$16:$G$829,BK$15)</f>
        <v>0</v>
      </c>
      <c r="BV231" s="67">
        <f>SUMIFS('N1.3_Project_Listing'!$P$16:$P$829,'N1.3_Project_Listing'!$B$16:$B$829,$B231,'N1.3_Project_Listing'!$D$16:$D$829,$B204,'N1.3_Project_Listing'!$J$16:$J$829,BV$16,'N1.3_Project_Listing'!$G$16:$G$829,BK$15)</f>
        <v>0</v>
      </c>
      <c r="BW231" s="67">
        <f>SUMIFS('N1.3_Project_Listing'!$P$16:$P$829,'N1.3_Project_Listing'!$B$16:$B$829,$B231,'N1.3_Project_Listing'!$D$16:$D$829,$B204,'N1.3_Project_Listing'!$J$16:$J$829,BW$16,'N1.3_Project_Listing'!$G$16:$G$829,BK$15)</f>
        <v>0</v>
      </c>
      <c r="BX231" s="63">
        <f t="shared" si="314"/>
        <v>0</v>
      </c>
    </row>
    <row r="232" spans="2:76" hidden="1">
      <c r="B232" s="132" t="str">
        <f t="shared" si="315"/>
        <v>No entry required</v>
      </c>
      <c r="C232" s="158" t="str">
        <f t="shared" si="315"/>
        <v>-</v>
      </c>
      <c r="D232" s="63">
        <f t="shared" si="291"/>
        <v>0</v>
      </c>
      <c r="E232" s="63">
        <f t="shared" si="292"/>
        <v>0</v>
      </c>
      <c r="F232" s="63">
        <f t="shared" si="293"/>
        <v>0</v>
      </c>
      <c r="G232" s="63">
        <f t="shared" si="294"/>
        <v>0</v>
      </c>
      <c r="H232" s="63">
        <f t="shared" si="295"/>
        <v>0</v>
      </c>
      <c r="I232" s="63">
        <f t="shared" si="305"/>
        <v>0</v>
      </c>
      <c r="J232" s="116" t="s">
        <v>441</v>
      </c>
      <c r="K232" s="63">
        <f t="shared" si="296"/>
        <v>0</v>
      </c>
      <c r="L232" s="63">
        <f t="shared" si="297"/>
        <v>0</v>
      </c>
      <c r="M232" s="63">
        <f t="shared" si="298"/>
        <v>0</v>
      </c>
      <c r="N232" s="63">
        <f t="shared" si="299"/>
        <v>0</v>
      </c>
      <c r="O232" s="63">
        <f t="shared" si="300"/>
        <v>0</v>
      </c>
      <c r="P232" s="63">
        <f t="shared" si="306"/>
        <v>0</v>
      </c>
      <c r="R232" s="158" t="str">
        <f t="shared" si="301"/>
        <v>-</v>
      </c>
      <c r="S232" s="67">
        <f>SUMIFS('N1.3_Project_Listing'!$R$16:$R$829,'N1.3_Project_Listing'!$B$16:$B$829,$B232,'N1.3_Project_Listing'!$D$16:$D$829,$B204,'N1.3_Project_Listing'!$J$16:$J$829,S$16,'N1.3_Project_Listing'!$G$16:$G$829,R$15)</f>
        <v>0</v>
      </c>
      <c r="T232" s="67">
        <f>SUMIFS('N1.3_Project_Listing'!$R$16:$R$829,'N1.3_Project_Listing'!$B$16:$B$829,$B232,'N1.3_Project_Listing'!$D$16:$D$829,$B204,'N1.3_Project_Listing'!$J$16:$J$829,T$16,'N1.3_Project_Listing'!$G$16:$G$829,R$15)</f>
        <v>0</v>
      </c>
      <c r="U232" s="67">
        <f>SUMIFS('N1.3_Project_Listing'!$R$16:$R$829,'N1.3_Project_Listing'!$B$16:$B$829,$B232,'N1.3_Project_Listing'!$D$16:$D$829,$B204,'N1.3_Project_Listing'!$J$16:$J$829,U$16,'N1.3_Project_Listing'!$G$16:$G$829,R$15)</f>
        <v>0</v>
      </c>
      <c r="V232" s="67">
        <f>SUMIFS('N1.3_Project_Listing'!$R$16:$R$829,'N1.3_Project_Listing'!$B$16:$B$829,$B232,'N1.3_Project_Listing'!$D$16:$D$829,$B204,'N1.3_Project_Listing'!$J$16:$J$829,V$16,'N1.3_Project_Listing'!$G$16:$G$829,R$15)</f>
        <v>0</v>
      </c>
      <c r="W232" s="67">
        <f>SUMIFS('N1.3_Project_Listing'!$R$16:$R$829,'N1.3_Project_Listing'!$B$16:$B$829,$B232,'N1.3_Project_Listing'!$D$16:$D$829,$B204,'N1.3_Project_Listing'!$J$16:$J$829,W$16,'N1.3_Project_Listing'!$G$16:$G$829,R$15)</f>
        <v>0</v>
      </c>
      <c r="X232" s="63">
        <f t="shared" si="307"/>
        <v>0</v>
      </c>
      <c r="Y232" s="116" t="s">
        <v>441</v>
      </c>
      <c r="Z232" s="67">
        <f>SUMIFS('N1.3_Project_Listing'!$P$16:$P$829,'N1.3_Project_Listing'!$B$16:$B$829,$B232,'N1.3_Project_Listing'!$D$16:$D$829,$B204,'N1.3_Project_Listing'!$J$16:$J$829,Z$16,'N1.3_Project_Listing'!$G$16:$G$829,R$15)</f>
        <v>0</v>
      </c>
      <c r="AA232" s="67">
        <f>SUMIFS('N1.3_Project_Listing'!$P$16:$P$829,'N1.3_Project_Listing'!$B$16:$B$829,$B232,'N1.3_Project_Listing'!$D$16:$D$829,$B204,'N1.3_Project_Listing'!$J$16:$J$829,AA$16,'N1.3_Project_Listing'!$G$16:$G$829,R$15)</f>
        <v>0</v>
      </c>
      <c r="AB232" s="67">
        <f>SUMIFS('N1.3_Project_Listing'!$P$16:$P$829,'N1.3_Project_Listing'!$B$16:$B$829,$B232,'N1.3_Project_Listing'!$D$16:$D$829,$B204,'N1.3_Project_Listing'!$J$16:$J$829,AB$16,'N1.3_Project_Listing'!$G$16:$G$829,R$15)</f>
        <v>0</v>
      </c>
      <c r="AC232" s="67">
        <f>SUMIFS('N1.3_Project_Listing'!$P$16:$P$829,'N1.3_Project_Listing'!$B$16:$B$829,$B232,'N1.3_Project_Listing'!$D$16:$D$829,$B204,'N1.3_Project_Listing'!$J$16:$J$829,AC$16,'N1.3_Project_Listing'!$G$16:$G$829,R$15)</f>
        <v>0</v>
      </c>
      <c r="AD232" s="67">
        <f>SUMIFS('N1.3_Project_Listing'!$P$16:$P$829,'N1.3_Project_Listing'!$B$16:$B$829,$B232,'N1.3_Project_Listing'!$D$16:$D$829,$B204,'N1.3_Project_Listing'!$J$16:$J$829,AD$16,'N1.3_Project_Listing'!$G$16:$G$829,R$15)</f>
        <v>0</v>
      </c>
      <c r="AE232" s="63">
        <f t="shared" si="308"/>
        <v>0</v>
      </c>
      <c r="AG232" s="158" t="str">
        <f t="shared" si="302"/>
        <v>-</v>
      </c>
      <c r="AH232" s="67">
        <f>SUMIFS('N1.3_Project_Listing'!$R$16:$R$829,'N1.3_Project_Listing'!$B$16:$B$829,$B232,'N1.3_Project_Listing'!$D$16:$D$829,$B204,'N1.3_Project_Listing'!$J$16:$J$829,AH$16,'N1.3_Project_Listing'!$G$16:$G$829,AG$15)</f>
        <v>0</v>
      </c>
      <c r="AI232" s="67">
        <f>SUMIFS('N1.3_Project_Listing'!$R$16:$R$829,'N1.3_Project_Listing'!$B$16:$B$829,$B232,'N1.3_Project_Listing'!$D$16:$D$829,$B204,'N1.3_Project_Listing'!$J$16:$J$829,AI$16,'N1.3_Project_Listing'!$G$16:$G$829,AG$15)</f>
        <v>0</v>
      </c>
      <c r="AJ232" s="67">
        <f>SUMIFS('N1.3_Project_Listing'!$R$16:$R$829,'N1.3_Project_Listing'!$B$16:$B$829,$B232,'N1.3_Project_Listing'!$D$16:$D$829,$B204,'N1.3_Project_Listing'!$J$16:$J$829,AJ$16,'N1.3_Project_Listing'!$G$16:$G$829,AG$15)</f>
        <v>0</v>
      </c>
      <c r="AK232" s="67">
        <f>SUMIFS('N1.3_Project_Listing'!$R$16:$R$829,'N1.3_Project_Listing'!$B$16:$B$829,$B232,'N1.3_Project_Listing'!$D$16:$D$829,$B204,'N1.3_Project_Listing'!$J$16:$J$829,AK$16,'N1.3_Project_Listing'!$G$16:$G$829,AG$15)</f>
        <v>0</v>
      </c>
      <c r="AL232" s="67">
        <f>SUMIFS('N1.3_Project_Listing'!$R$16:$R$829,'N1.3_Project_Listing'!$B$16:$B$829,$B232,'N1.3_Project_Listing'!$D$16:$D$829,$B204,'N1.3_Project_Listing'!$J$16:$J$829,AL$16,'N1.3_Project_Listing'!$G$16:$G$829,AG$15)</f>
        <v>0</v>
      </c>
      <c r="AM232" s="63">
        <f t="shared" si="309"/>
        <v>0</v>
      </c>
      <c r="AN232" s="116" t="s">
        <v>441</v>
      </c>
      <c r="AO232" s="67">
        <f>SUMIFS('N1.3_Project_Listing'!$P$16:$P$829,'N1.3_Project_Listing'!$B$16:$B$829,$B232,'N1.3_Project_Listing'!$D$16:$D$829,$B204,'N1.3_Project_Listing'!$J$16:$J$829,AO$16,'N1.3_Project_Listing'!$G$16:$G$829,AG$15)</f>
        <v>0</v>
      </c>
      <c r="AP232" s="67">
        <f>SUMIFS('N1.3_Project_Listing'!$P$16:$P$829,'N1.3_Project_Listing'!$B$16:$B$829,$B232,'N1.3_Project_Listing'!$D$16:$D$829,$B204,'N1.3_Project_Listing'!$J$16:$J$829,AP$16,'N1.3_Project_Listing'!$G$16:$G$829,AG$15)</f>
        <v>0</v>
      </c>
      <c r="AQ232" s="67">
        <f>SUMIFS('N1.3_Project_Listing'!$P$16:$P$829,'N1.3_Project_Listing'!$B$16:$B$829,$B232,'N1.3_Project_Listing'!$D$16:$D$829,$B204,'N1.3_Project_Listing'!$J$16:$J$829,AQ$16,'N1.3_Project_Listing'!$G$16:$G$829,AG$15)</f>
        <v>0</v>
      </c>
      <c r="AR232" s="67">
        <f>SUMIFS('N1.3_Project_Listing'!$P$16:$P$829,'N1.3_Project_Listing'!$B$16:$B$829,$B232,'N1.3_Project_Listing'!$D$16:$D$829,$B204,'N1.3_Project_Listing'!$J$16:$J$829,AR$16,'N1.3_Project_Listing'!$G$16:$G$829,AG$15)</f>
        <v>0</v>
      </c>
      <c r="AS232" s="67">
        <f>SUMIFS('N1.3_Project_Listing'!$P$16:$P$829,'N1.3_Project_Listing'!$B$16:$B$829,$B232,'N1.3_Project_Listing'!$D$16:$D$829,$B204,'N1.3_Project_Listing'!$J$16:$J$829,AS$16,'N1.3_Project_Listing'!$G$16:$G$829,AG$15)</f>
        <v>0</v>
      </c>
      <c r="AT232" s="63">
        <f t="shared" si="310"/>
        <v>0</v>
      </c>
      <c r="AV232" s="158" t="str">
        <f t="shared" si="303"/>
        <v>-</v>
      </c>
      <c r="AW232" s="67">
        <f>SUMIFS('N1.3_Project_Listing'!$R$16:$R$829,'N1.3_Project_Listing'!$B$16:$B$829,$B232,'N1.3_Project_Listing'!$D$16:$D$829,$B204,'N1.3_Project_Listing'!$J$16:$J$829,AW$16,'N1.3_Project_Listing'!$G$16:$G$829,AV$15)</f>
        <v>0</v>
      </c>
      <c r="AX232" s="67">
        <f>SUMIFS('N1.3_Project_Listing'!$R$16:$R$829,'N1.3_Project_Listing'!$B$16:$B$829,$B232,'N1.3_Project_Listing'!$D$16:$D$829,$B204,'N1.3_Project_Listing'!$J$16:$J$829,AX$16,'N1.3_Project_Listing'!$G$16:$G$829,AV$15)</f>
        <v>0</v>
      </c>
      <c r="AY232" s="67">
        <f>SUMIFS('N1.3_Project_Listing'!$R$16:$R$829,'N1.3_Project_Listing'!$B$16:$B$829,$B232,'N1.3_Project_Listing'!$D$16:$D$829,$B204,'N1.3_Project_Listing'!$J$16:$J$829,AY$16,'N1.3_Project_Listing'!$G$16:$G$829,AV$15)</f>
        <v>0</v>
      </c>
      <c r="AZ232" s="67">
        <f>SUMIFS('N1.3_Project_Listing'!$R$16:$R$829,'N1.3_Project_Listing'!$B$16:$B$829,$B232,'N1.3_Project_Listing'!$D$16:$D$829,$B204,'N1.3_Project_Listing'!$J$16:$J$829,AZ$16,'N1.3_Project_Listing'!$G$16:$G$829,AV$15)</f>
        <v>0</v>
      </c>
      <c r="BA232" s="67">
        <f>SUMIFS('N1.3_Project_Listing'!$R$16:$R$829,'N1.3_Project_Listing'!$B$16:$B$829,$B232,'N1.3_Project_Listing'!$D$16:$D$829,$B204,'N1.3_Project_Listing'!$J$16:$J$829,BA$16,'N1.3_Project_Listing'!$G$16:$G$829,AV$15)</f>
        <v>0</v>
      </c>
      <c r="BB232" s="63">
        <f t="shared" si="311"/>
        <v>0</v>
      </c>
      <c r="BC232" s="116" t="s">
        <v>441</v>
      </c>
      <c r="BD232" s="67">
        <f>SUMIFS('N1.3_Project_Listing'!$P$16:$P$829,'N1.3_Project_Listing'!$B$16:$B$829,$B232,'N1.3_Project_Listing'!$D$16:$D$829,$B204,'N1.3_Project_Listing'!$J$16:$J$829,BD$16,'N1.3_Project_Listing'!$G$16:$G$829,AV$15)</f>
        <v>0</v>
      </c>
      <c r="BE232" s="67">
        <f>SUMIFS('N1.3_Project_Listing'!$P$16:$P$829,'N1.3_Project_Listing'!$B$16:$B$829,$B232,'N1.3_Project_Listing'!$D$16:$D$829,$B204,'N1.3_Project_Listing'!$J$16:$J$829,BE$16,'N1.3_Project_Listing'!$G$16:$G$829,AV$15)</f>
        <v>0</v>
      </c>
      <c r="BF232" s="67">
        <f>SUMIFS('N1.3_Project_Listing'!$P$16:$P$829,'N1.3_Project_Listing'!$B$16:$B$829,$B232,'N1.3_Project_Listing'!$D$16:$D$829,$B204,'N1.3_Project_Listing'!$J$16:$J$829,BF$16,'N1.3_Project_Listing'!$G$16:$G$829,AV$15)</f>
        <v>0</v>
      </c>
      <c r="BG232" s="67">
        <f>SUMIFS('N1.3_Project_Listing'!$P$16:$P$829,'N1.3_Project_Listing'!$B$16:$B$829,$B232,'N1.3_Project_Listing'!$D$16:$D$829,$B204,'N1.3_Project_Listing'!$J$16:$J$829,BG$16,'N1.3_Project_Listing'!$G$16:$G$829,AV$15)</f>
        <v>0</v>
      </c>
      <c r="BH232" s="67">
        <f>SUMIFS('N1.3_Project_Listing'!$P$16:$P$829,'N1.3_Project_Listing'!$B$16:$B$829,$B232,'N1.3_Project_Listing'!$D$16:$D$829,$B204,'N1.3_Project_Listing'!$J$16:$J$829,BH$16,'N1.3_Project_Listing'!$G$16:$G$829,AV$15)</f>
        <v>0</v>
      </c>
      <c r="BI232" s="63">
        <f t="shared" si="312"/>
        <v>0</v>
      </c>
      <c r="BK232" s="158" t="str">
        <f t="shared" si="304"/>
        <v>-</v>
      </c>
      <c r="BL232" s="67">
        <f>SUMIFS('N1.3_Project_Listing'!$R$16:$R$829,'N1.3_Project_Listing'!$B$16:$B$829,$B232,'N1.3_Project_Listing'!$D$16:$D$829,$B204,'N1.3_Project_Listing'!$J$16:$J$829,BL$16,'N1.3_Project_Listing'!$G$16:$G$829,BK$15)</f>
        <v>0</v>
      </c>
      <c r="BM232" s="67">
        <f>SUMIFS('N1.3_Project_Listing'!$R$16:$R$829,'N1.3_Project_Listing'!$B$16:$B$829,$B232,'N1.3_Project_Listing'!$D$16:$D$829,$B204,'N1.3_Project_Listing'!$J$16:$J$829,BM$16,'N1.3_Project_Listing'!$G$16:$G$829,BK$15)</f>
        <v>0</v>
      </c>
      <c r="BN232" s="67">
        <f>SUMIFS('N1.3_Project_Listing'!$R$16:$R$829,'N1.3_Project_Listing'!$B$16:$B$829,$B232,'N1.3_Project_Listing'!$D$16:$D$829,$B204,'N1.3_Project_Listing'!$J$16:$J$829,BN$16,'N1.3_Project_Listing'!$G$16:$G$829,BK$15)</f>
        <v>0</v>
      </c>
      <c r="BO232" s="67">
        <f>SUMIFS('N1.3_Project_Listing'!$R$16:$R$829,'N1.3_Project_Listing'!$B$16:$B$829,$B232,'N1.3_Project_Listing'!$D$16:$D$829,$B204,'N1.3_Project_Listing'!$J$16:$J$829,BO$16,'N1.3_Project_Listing'!$G$16:$G$829,BK$15)</f>
        <v>0</v>
      </c>
      <c r="BP232" s="67">
        <f>SUMIFS('N1.3_Project_Listing'!$R$16:$R$829,'N1.3_Project_Listing'!$B$16:$B$829,$B232,'N1.3_Project_Listing'!$D$16:$D$829,$B204,'N1.3_Project_Listing'!$J$16:$J$829,BP$16,'N1.3_Project_Listing'!$G$16:$G$829,BK$15)</f>
        <v>0</v>
      </c>
      <c r="BQ232" s="63">
        <f t="shared" si="313"/>
        <v>0</v>
      </c>
      <c r="BR232" s="116" t="s">
        <v>441</v>
      </c>
      <c r="BS232" s="67">
        <f>SUMIFS('N1.3_Project_Listing'!$P$16:$P$829,'N1.3_Project_Listing'!$B$16:$B$829,$B232,'N1.3_Project_Listing'!$D$16:$D$829,$B204,'N1.3_Project_Listing'!$J$16:$J$829,BS$16,'N1.3_Project_Listing'!$G$16:$G$829,BK$15)</f>
        <v>0</v>
      </c>
      <c r="BT232" s="67">
        <f>SUMIFS('N1.3_Project_Listing'!$P$16:$P$829,'N1.3_Project_Listing'!$B$16:$B$829,$B232,'N1.3_Project_Listing'!$D$16:$D$829,$B204,'N1.3_Project_Listing'!$J$16:$J$829,BT$16,'N1.3_Project_Listing'!$G$16:$G$829,BK$15)</f>
        <v>0</v>
      </c>
      <c r="BU232" s="67">
        <f>SUMIFS('N1.3_Project_Listing'!$P$16:$P$829,'N1.3_Project_Listing'!$B$16:$B$829,$B232,'N1.3_Project_Listing'!$D$16:$D$829,$B204,'N1.3_Project_Listing'!$J$16:$J$829,BU$16,'N1.3_Project_Listing'!$G$16:$G$829,BK$15)</f>
        <v>0</v>
      </c>
      <c r="BV232" s="67">
        <f>SUMIFS('N1.3_Project_Listing'!$P$16:$P$829,'N1.3_Project_Listing'!$B$16:$B$829,$B232,'N1.3_Project_Listing'!$D$16:$D$829,$B204,'N1.3_Project_Listing'!$J$16:$J$829,BV$16,'N1.3_Project_Listing'!$G$16:$G$829,BK$15)</f>
        <v>0</v>
      </c>
      <c r="BW232" s="67">
        <f>SUMIFS('N1.3_Project_Listing'!$P$16:$P$829,'N1.3_Project_Listing'!$B$16:$B$829,$B232,'N1.3_Project_Listing'!$D$16:$D$829,$B204,'N1.3_Project_Listing'!$J$16:$J$829,BW$16,'N1.3_Project_Listing'!$G$16:$G$829,BK$15)</f>
        <v>0</v>
      </c>
      <c r="BX232" s="63">
        <f t="shared" si="314"/>
        <v>0</v>
      </c>
    </row>
    <row r="233" spans="2:76" hidden="1">
      <c r="B233" s="132" t="str">
        <f t="shared" si="315"/>
        <v>No entry required</v>
      </c>
      <c r="C233" s="158" t="str">
        <f t="shared" si="315"/>
        <v>-</v>
      </c>
      <c r="D233" s="63">
        <f t="shared" si="291"/>
        <v>0</v>
      </c>
      <c r="E233" s="63">
        <f t="shared" si="292"/>
        <v>0</v>
      </c>
      <c r="F233" s="63">
        <f t="shared" si="293"/>
        <v>0</v>
      </c>
      <c r="G233" s="63">
        <f t="shared" si="294"/>
        <v>0</v>
      </c>
      <c r="H233" s="63">
        <f t="shared" si="295"/>
        <v>0</v>
      </c>
      <c r="I233" s="63">
        <f t="shared" si="305"/>
        <v>0</v>
      </c>
      <c r="J233" s="116" t="s">
        <v>441</v>
      </c>
      <c r="K233" s="63">
        <f t="shared" si="296"/>
        <v>0</v>
      </c>
      <c r="L233" s="63">
        <f t="shared" si="297"/>
        <v>0</v>
      </c>
      <c r="M233" s="63">
        <f t="shared" si="298"/>
        <v>0</v>
      </c>
      <c r="N233" s="63">
        <f t="shared" si="299"/>
        <v>0</v>
      </c>
      <c r="O233" s="63">
        <f t="shared" si="300"/>
        <v>0</v>
      </c>
      <c r="P233" s="63">
        <f t="shared" si="306"/>
        <v>0</v>
      </c>
      <c r="R233" s="158" t="str">
        <f t="shared" si="301"/>
        <v>-</v>
      </c>
      <c r="S233" s="67">
        <f>SUMIFS('N1.3_Project_Listing'!$R$16:$R$829,'N1.3_Project_Listing'!$B$16:$B$829,$B233,'N1.3_Project_Listing'!$D$16:$D$829,$B204,'N1.3_Project_Listing'!$J$16:$J$829,S$16,'N1.3_Project_Listing'!$G$16:$G$829,R$15)</f>
        <v>0</v>
      </c>
      <c r="T233" s="67">
        <f>SUMIFS('N1.3_Project_Listing'!$R$16:$R$829,'N1.3_Project_Listing'!$B$16:$B$829,$B233,'N1.3_Project_Listing'!$D$16:$D$829,$B204,'N1.3_Project_Listing'!$J$16:$J$829,T$16,'N1.3_Project_Listing'!$G$16:$G$829,R$15)</f>
        <v>0</v>
      </c>
      <c r="U233" s="67">
        <f>SUMIFS('N1.3_Project_Listing'!$R$16:$R$829,'N1.3_Project_Listing'!$B$16:$B$829,$B233,'N1.3_Project_Listing'!$D$16:$D$829,$B204,'N1.3_Project_Listing'!$J$16:$J$829,U$16,'N1.3_Project_Listing'!$G$16:$G$829,R$15)</f>
        <v>0</v>
      </c>
      <c r="V233" s="67">
        <f>SUMIFS('N1.3_Project_Listing'!$R$16:$R$829,'N1.3_Project_Listing'!$B$16:$B$829,$B233,'N1.3_Project_Listing'!$D$16:$D$829,$B204,'N1.3_Project_Listing'!$J$16:$J$829,V$16,'N1.3_Project_Listing'!$G$16:$G$829,R$15)</f>
        <v>0</v>
      </c>
      <c r="W233" s="67">
        <f>SUMIFS('N1.3_Project_Listing'!$R$16:$R$829,'N1.3_Project_Listing'!$B$16:$B$829,$B233,'N1.3_Project_Listing'!$D$16:$D$829,$B204,'N1.3_Project_Listing'!$J$16:$J$829,W$16,'N1.3_Project_Listing'!$G$16:$G$829,R$15)</f>
        <v>0</v>
      </c>
      <c r="X233" s="63">
        <f t="shared" si="307"/>
        <v>0</v>
      </c>
      <c r="Y233" s="116" t="s">
        <v>441</v>
      </c>
      <c r="Z233" s="67">
        <f>SUMIFS('N1.3_Project_Listing'!$P$16:$P$829,'N1.3_Project_Listing'!$B$16:$B$829,$B233,'N1.3_Project_Listing'!$D$16:$D$829,$B204,'N1.3_Project_Listing'!$J$16:$J$829,Z$16,'N1.3_Project_Listing'!$G$16:$G$829,R$15)</f>
        <v>0</v>
      </c>
      <c r="AA233" s="67">
        <f>SUMIFS('N1.3_Project_Listing'!$P$16:$P$829,'N1.3_Project_Listing'!$B$16:$B$829,$B233,'N1.3_Project_Listing'!$D$16:$D$829,$B204,'N1.3_Project_Listing'!$J$16:$J$829,AA$16,'N1.3_Project_Listing'!$G$16:$G$829,R$15)</f>
        <v>0</v>
      </c>
      <c r="AB233" s="67">
        <f>SUMIFS('N1.3_Project_Listing'!$P$16:$P$829,'N1.3_Project_Listing'!$B$16:$B$829,$B233,'N1.3_Project_Listing'!$D$16:$D$829,$B204,'N1.3_Project_Listing'!$J$16:$J$829,AB$16,'N1.3_Project_Listing'!$G$16:$G$829,R$15)</f>
        <v>0</v>
      </c>
      <c r="AC233" s="67">
        <f>SUMIFS('N1.3_Project_Listing'!$P$16:$P$829,'N1.3_Project_Listing'!$B$16:$B$829,$B233,'N1.3_Project_Listing'!$D$16:$D$829,$B204,'N1.3_Project_Listing'!$J$16:$J$829,AC$16,'N1.3_Project_Listing'!$G$16:$G$829,R$15)</f>
        <v>0</v>
      </c>
      <c r="AD233" s="67">
        <f>SUMIFS('N1.3_Project_Listing'!$P$16:$P$829,'N1.3_Project_Listing'!$B$16:$B$829,$B233,'N1.3_Project_Listing'!$D$16:$D$829,$B204,'N1.3_Project_Listing'!$J$16:$J$829,AD$16,'N1.3_Project_Listing'!$G$16:$G$829,R$15)</f>
        <v>0</v>
      </c>
      <c r="AE233" s="63">
        <f t="shared" si="308"/>
        <v>0</v>
      </c>
      <c r="AG233" s="158" t="str">
        <f t="shared" si="302"/>
        <v>-</v>
      </c>
      <c r="AH233" s="67">
        <f>SUMIFS('N1.3_Project_Listing'!$R$16:$R$829,'N1.3_Project_Listing'!$B$16:$B$829,$B233,'N1.3_Project_Listing'!$D$16:$D$829,$B204,'N1.3_Project_Listing'!$J$16:$J$829,AH$16,'N1.3_Project_Listing'!$G$16:$G$829,AG$15)</f>
        <v>0</v>
      </c>
      <c r="AI233" s="67">
        <f>SUMIFS('N1.3_Project_Listing'!$R$16:$R$829,'N1.3_Project_Listing'!$B$16:$B$829,$B233,'N1.3_Project_Listing'!$D$16:$D$829,$B204,'N1.3_Project_Listing'!$J$16:$J$829,AI$16,'N1.3_Project_Listing'!$G$16:$G$829,AG$15)</f>
        <v>0</v>
      </c>
      <c r="AJ233" s="67">
        <f>SUMIFS('N1.3_Project_Listing'!$R$16:$R$829,'N1.3_Project_Listing'!$B$16:$B$829,$B233,'N1.3_Project_Listing'!$D$16:$D$829,$B204,'N1.3_Project_Listing'!$J$16:$J$829,AJ$16,'N1.3_Project_Listing'!$G$16:$G$829,AG$15)</f>
        <v>0</v>
      </c>
      <c r="AK233" s="67">
        <f>SUMIFS('N1.3_Project_Listing'!$R$16:$R$829,'N1.3_Project_Listing'!$B$16:$B$829,$B233,'N1.3_Project_Listing'!$D$16:$D$829,$B204,'N1.3_Project_Listing'!$J$16:$J$829,AK$16,'N1.3_Project_Listing'!$G$16:$G$829,AG$15)</f>
        <v>0</v>
      </c>
      <c r="AL233" s="67">
        <f>SUMIFS('N1.3_Project_Listing'!$R$16:$R$829,'N1.3_Project_Listing'!$B$16:$B$829,$B233,'N1.3_Project_Listing'!$D$16:$D$829,$B204,'N1.3_Project_Listing'!$J$16:$J$829,AL$16,'N1.3_Project_Listing'!$G$16:$G$829,AG$15)</f>
        <v>0</v>
      </c>
      <c r="AM233" s="63">
        <f t="shared" si="309"/>
        <v>0</v>
      </c>
      <c r="AN233" s="116" t="s">
        <v>441</v>
      </c>
      <c r="AO233" s="67">
        <f>SUMIFS('N1.3_Project_Listing'!$P$16:$P$829,'N1.3_Project_Listing'!$B$16:$B$829,$B233,'N1.3_Project_Listing'!$D$16:$D$829,$B204,'N1.3_Project_Listing'!$J$16:$J$829,AO$16,'N1.3_Project_Listing'!$G$16:$G$829,AG$15)</f>
        <v>0</v>
      </c>
      <c r="AP233" s="67">
        <f>SUMIFS('N1.3_Project_Listing'!$P$16:$P$829,'N1.3_Project_Listing'!$B$16:$B$829,$B233,'N1.3_Project_Listing'!$D$16:$D$829,$B204,'N1.3_Project_Listing'!$J$16:$J$829,AP$16,'N1.3_Project_Listing'!$G$16:$G$829,AG$15)</f>
        <v>0</v>
      </c>
      <c r="AQ233" s="67">
        <f>SUMIFS('N1.3_Project_Listing'!$P$16:$P$829,'N1.3_Project_Listing'!$B$16:$B$829,$B233,'N1.3_Project_Listing'!$D$16:$D$829,$B204,'N1.3_Project_Listing'!$J$16:$J$829,AQ$16,'N1.3_Project_Listing'!$G$16:$G$829,AG$15)</f>
        <v>0</v>
      </c>
      <c r="AR233" s="67">
        <f>SUMIFS('N1.3_Project_Listing'!$P$16:$P$829,'N1.3_Project_Listing'!$B$16:$B$829,$B233,'N1.3_Project_Listing'!$D$16:$D$829,$B204,'N1.3_Project_Listing'!$J$16:$J$829,AR$16,'N1.3_Project_Listing'!$G$16:$G$829,AG$15)</f>
        <v>0</v>
      </c>
      <c r="AS233" s="67">
        <f>SUMIFS('N1.3_Project_Listing'!$P$16:$P$829,'N1.3_Project_Listing'!$B$16:$B$829,$B233,'N1.3_Project_Listing'!$D$16:$D$829,$B204,'N1.3_Project_Listing'!$J$16:$J$829,AS$16,'N1.3_Project_Listing'!$G$16:$G$829,AG$15)</f>
        <v>0</v>
      </c>
      <c r="AT233" s="63">
        <f t="shared" si="310"/>
        <v>0</v>
      </c>
      <c r="AV233" s="158" t="str">
        <f t="shared" si="303"/>
        <v>-</v>
      </c>
      <c r="AW233" s="67">
        <f>SUMIFS('N1.3_Project_Listing'!$R$16:$R$829,'N1.3_Project_Listing'!$B$16:$B$829,$B233,'N1.3_Project_Listing'!$D$16:$D$829,$B204,'N1.3_Project_Listing'!$J$16:$J$829,AW$16,'N1.3_Project_Listing'!$G$16:$G$829,AV$15)</f>
        <v>0</v>
      </c>
      <c r="AX233" s="67">
        <f>SUMIFS('N1.3_Project_Listing'!$R$16:$R$829,'N1.3_Project_Listing'!$B$16:$B$829,$B233,'N1.3_Project_Listing'!$D$16:$D$829,$B204,'N1.3_Project_Listing'!$J$16:$J$829,AX$16,'N1.3_Project_Listing'!$G$16:$G$829,AV$15)</f>
        <v>0</v>
      </c>
      <c r="AY233" s="67">
        <f>SUMIFS('N1.3_Project_Listing'!$R$16:$R$829,'N1.3_Project_Listing'!$B$16:$B$829,$B233,'N1.3_Project_Listing'!$D$16:$D$829,$B204,'N1.3_Project_Listing'!$J$16:$J$829,AY$16,'N1.3_Project_Listing'!$G$16:$G$829,AV$15)</f>
        <v>0</v>
      </c>
      <c r="AZ233" s="67">
        <f>SUMIFS('N1.3_Project_Listing'!$R$16:$R$829,'N1.3_Project_Listing'!$B$16:$B$829,$B233,'N1.3_Project_Listing'!$D$16:$D$829,$B204,'N1.3_Project_Listing'!$J$16:$J$829,AZ$16,'N1.3_Project_Listing'!$G$16:$G$829,AV$15)</f>
        <v>0</v>
      </c>
      <c r="BA233" s="67">
        <f>SUMIFS('N1.3_Project_Listing'!$R$16:$R$829,'N1.3_Project_Listing'!$B$16:$B$829,$B233,'N1.3_Project_Listing'!$D$16:$D$829,$B204,'N1.3_Project_Listing'!$J$16:$J$829,BA$16,'N1.3_Project_Listing'!$G$16:$G$829,AV$15)</f>
        <v>0</v>
      </c>
      <c r="BB233" s="63">
        <f t="shared" si="311"/>
        <v>0</v>
      </c>
      <c r="BC233" s="116" t="s">
        <v>441</v>
      </c>
      <c r="BD233" s="67">
        <f>SUMIFS('N1.3_Project_Listing'!$P$16:$P$829,'N1.3_Project_Listing'!$B$16:$B$829,$B233,'N1.3_Project_Listing'!$D$16:$D$829,$B204,'N1.3_Project_Listing'!$J$16:$J$829,BD$16,'N1.3_Project_Listing'!$G$16:$G$829,AV$15)</f>
        <v>0</v>
      </c>
      <c r="BE233" s="67">
        <f>SUMIFS('N1.3_Project_Listing'!$P$16:$P$829,'N1.3_Project_Listing'!$B$16:$B$829,$B233,'N1.3_Project_Listing'!$D$16:$D$829,$B204,'N1.3_Project_Listing'!$J$16:$J$829,BE$16,'N1.3_Project_Listing'!$G$16:$G$829,AV$15)</f>
        <v>0</v>
      </c>
      <c r="BF233" s="67">
        <f>SUMIFS('N1.3_Project_Listing'!$P$16:$P$829,'N1.3_Project_Listing'!$B$16:$B$829,$B233,'N1.3_Project_Listing'!$D$16:$D$829,$B204,'N1.3_Project_Listing'!$J$16:$J$829,BF$16,'N1.3_Project_Listing'!$G$16:$G$829,AV$15)</f>
        <v>0</v>
      </c>
      <c r="BG233" s="67">
        <f>SUMIFS('N1.3_Project_Listing'!$P$16:$P$829,'N1.3_Project_Listing'!$B$16:$B$829,$B233,'N1.3_Project_Listing'!$D$16:$D$829,$B204,'N1.3_Project_Listing'!$J$16:$J$829,BG$16,'N1.3_Project_Listing'!$G$16:$G$829,AV$15)</f>
        <v>0</v>
      </c>
      <c r="BH233" s="67">
        <f>SUMIFS('N1.3_Project_Listing'!$P$16:$P$829,'N1.3_Project_Listing'!$B$16:$B$829,$B233,'N1.3_Project_Listing'!$D$16:$D$829,$B204,'N1.3_Project_Listing'!$J$16:$J$829,BH$16,'N1.3_Project_Listing'!$G$16:$G$829,AV$15)</f>
        <v>0</v>
      </c>
      <c r="BI233" s="63">
        <f t="shared" si="312"/>
        <v>0</v>
      </c>
      <c r="BK233" s="158" t="str">
        <f t="shared" si="304"/>
        <v>-</v>
      </c>
      <c r="BL233" s="67">
        <f>SUMIFS('N1.3_Project_Listing'!$R$16:$R$829,'N1.3_Project_Listing'!$B$16:$B$829,$B233,'N1.3_Project_Listing'!$D$16:$D$829,$B204,'N1.3_Project_Listing'!$J$16:$J$829,BL$16,'N1.3_Project_Listing'!$G$16:$G$829,BK$15)</f>
        <v>0</v>
      </c>
      <c r="BM233" s="67">
        <f>SUMIFS('N1.3_Project_Listing'!$R$16:$R$829,'N1.3_Project_Listing'!$B$16:$B$829,$B233,'N1.3_Project_Listing'!$D$16:$D$829,$B204,'N1.3_Project_Listing'!$J$16:$J$829,BM$16,'N1.3_Project_Listing'!$G$16:$G$829,BK$15)</f>
        <v>0</v>
      </c>
      <c r="BN233" s="67">
        <f>SUMIFS('N1.3_Project_Listing'!$R$16:$R$829,'N1.3_Project_Listing'!$B$16:$B$829,$B233,'N1.3_Project_Listing'!$D$16:$D$829,$B204,'N1.3_Project_Listing'!$J$16:$J$829,BN$16,'N1.3_Project_Listing'!$G$16:$G$829,BK$15)</f>
        <v>0</v>
      </c>
      <c r="BO233" s="67">
        <f>SUMIFS('N1.3_Project_Listing'!$R$16:$R$829,'N1.3_Project_Listing'!$B$16:$B$829,$B233,'N1.3_Project_Listing'!$D$16:$D$829,$B204,'N1.3_Project_Listing'!$J$16:$J$829,BO$16,'N1.3_Project_Listing'!$G$16:$G$829,BK$15)</f>
        <v>0</v>
      </c>
      <c r="BP233" s="67">
        <f>SUMIFS('N1.3_Project_Listing'!$R$16:$R$829,'N1.3_Project_Listing'!$B$16:$B$829,$B233,'N1.3_Project_Listing'!$D$16:$D$829,$B204,'N1.3_Project_Listing'!$J$16:$J$829,BP$16,'N1.3_Project_Listing'!$G$16:$G$829,BK$15)</f>
        <v>0</v>
      </c>
      <c r="BQ233" s="63">
        <f t="shared" si="313"/>
        <v>0</v>
      </c>
      <c r="BR233" s="116" t="s">
        <v>441</v>
      </c>
      <c r="BS233" s="67">
        <f>SUMIFS('N1.3_Project_Listing'!$P$16:$P$829,'N1.3_Project_Listing'!$B$16:$B$829,$B233,'N1.3_Project_Listing'!$D$16:$D$829,$B204,'N1.3_Project_Listing'!$J$16:$J$829,BS$16,'N1.3_Project_Listing'!$G$16:$G$829,BK$15)</f>
        <v>0</v>
      </c>
      <c r="BT233" s="67">
        <f>SUMIFS('N1.3_Project_Listing'!$P$16:$P$829,'N1.3_Project_Listing'!$B$16:$B$829,$B233,'N1.3_Project_Listing'!$D$16:$D$829,$B204,'N1.3_Project_Listing'!$J$16:$J$829,BT$16,'N1.3_Project_Listing'!$G$16:$G$829,BK$15)</f>
        <v>0</v>
      </c>
      <c r="BU233" s="67">
        <f>SUMIFS('N1.3_Project_Listing'!$P$16:$P$829,'N1.3_Project_Listing'!$B$16:$B$829,$B233,'N1.3_Project_Listing'!$D$16:$D$829,$B204,'N1.3_Project_Listing'!$J$16:$J$829,BU$16,'N1.3_Project_Listing'!$G$16:$G$829,BK$15)</f>
        <v>0</v>
      </c>
      <c r="BV233" s="67">
        <f>SUMIFS('N1.3_Project_Listing'!$P$16:$P$829,'N1.3_Project_Listing'!$B$16:$B$829,$B233,'N1.3_Project_Listing'!$D$16:$D$829,$B204,'N1.3_Project_Listing'!$J$16:$J$829,BV$16,'N1.3_Project_Listing'!$G$16:$G$829,BK$15)</f>
        <v>0</v>
      </c>
      <c r="BW233" s="67">
        <f>SUMIFS('N1.3_Project_Listing'!$P$16:$P$829,'N1.3_Project_Listing'!$B$16:$B$829,$B233,'N1.3_Project_Listing'!$D$16:$D$829,$B204,'N1.3_Project_Listing'!$J$16:$J$829,BW$16,'N1.3_Project_Listing'!$G$16:$G$829,BK$15)</f>
        <v>0</v>
      </c>
      <c r="BX233" s="63">
        <f t="shared" si="314"/>
        <v>0</v>
      </c>
    </row>
    <row r="234" spans="2:76" hidden="1">
      <c r="B234" s="132" t="str">
        <f t="shared" si="315"/>
        <v>No entry required</v>
      </c>
      <c r="C234" s="158" t="str">
        <f t="shared" si="315"/>
        <v>-</v>
      </c>
      <c r="D234" s="63">
        <f t="shared" si="291"/>
        <v>0</v>
      </c>
      <c r="E234" s="63">
        <f t="shared" si="292"/>
        <v>0</v>
      </c>
      <c r="F234" s="63">
        <f t="shared" si="293"/>
        <v>0</v>
      </c>
      <c r="G234" s="63">
        <f t="shared" si="294"/>
        <v>0</v>
      </c>
      <c r="H234" s="63">
        <f t="shared" si="295"/>
        <v>0</v>
      </c>
      <c r="I234" s="63">
        <f t="shared" si="305"/>
        <v>0</v>
      </c>
      <c r="J234" s="116" t="s">
        <v>441</v>
      </c>
      <c r="K234" s="63">
        <f t="shared" si="296"/>
        <v>0</v>
      </c>
      <c r="L234" s="63">
        <f t="shared" si="297"/>
        <v>0</v>
      </c>
      <c r="M234" s="63">
        <f t="shared" si="298"/>
        <v>0</v>
      </c>
      <c r="N234" s="63">
        <f t="shared" si="299"/>
        <v>0</v>
      </c>
      <c r="O234" s="63">
        <f t="shared" si="300"/>
        <v>0</v>
      </c>
      <c r="P234" s="63">
        <f t="shared" si="306"/>
        <v>0</v>
      </c>
      <c r="R234" s="158" t="str">
        <f t="shared" si="301"/>
        <v>-</v>
      </c>
      <c r="S234" s="67">
        <f>SUMIFS('N1.3_Project_Listing'!$R$16:$R$829,'N1.3_Project_Listing'!$B$16:$B$829,$B234,'N1.3_Project_Listing'!$D$16:$D$829,$B204,'N1.3_Project_Listing'!$J$16:$J$829,S$16,'N1.3_Project_Listing'!$G$16:$G$829,R$15)</f>
        <v>0</v>
      </c>
      <c r="T234" s="67">
        <f>SUMIFS('N1.3_Project_Listing'!$R$16:$R$829,'N1.3_Project_Listing'!$B$16:$B$829,$B234,'N1.3_Project_Listing'!$D$16:$D$829,$B204,'N1.3_Project_Listing'!$J$16:$J$829,T$16,'N1.3_Project_Listing'!$G$16:$G$829,R$15)</f>
        <v>0</v>
      </c>
      <c r="U234" s="67">
        <f>SUMIFS('N1.3_Project_Listing'!$R$16:$R$829,'N1.3_Project_Listing'!$B$16:$B$829,$B234,'N1.3_Project_Listing'!$D$16:$D$829,$B204,'N1.3_Project_Listing'!$J$16:$J$829,U$16,'N1.3_Project_Listing'!$G$16:$G$829,R$15)</f>
        <v>0</v>
      </c>
      <c r="V234" s="67">
        <f>SUMIFS('N1.3_Project_Listing'!$R$16:$R$829,'N1.3_Project_Listing'!$B$16:$B$829,$B234,'N1.3_Project_Listing'!$D$16:$D$829,$B204,'N1.3_Project_Listing'!$J$16:$J$829,V$16,'N1.3_Project_Listing'!$G$16:$G$829,R$15)</f>
        <v>0</v>
      </c>
      <c r="W234" s="67">
        <f>SUMIFS('N1.3_Project_Listing'!$R$16:$R$829,'N1.3_Project_Listing'!$B$16:$B$829,$B234,'N1.3_Project_Listing'!$D$16:$D$829,$B204,'N1.3_Project_Listing'!$J$16:$J$829,W$16,'N1.3_Project_Listing'!$G$16:$G$829,R$15)</f>
        <v>0</v>
      </c>
      <c r="X234" s="63">
        <f t="shared" si="307"/>
        <v>0</v>
      </c>
      <c r="Y234" s="116" t="s">
        <v>441</v>
      </c>
      <c r="Z234" s="67">
        <f>SUMIFS('N1.3_Project_Listing'!$P$16:$P$829,'N1.3_Project_Listing'!$B$16:$B$829,$B234,'N1.3_Project_Listing'!$D$16:$D$829,$B204,'N1.3_Project_Listing'!$J$16:$J$829,Z$16,'N1.3_Project_Listing'!$G$16:$G$829,R$15)</f>
        <v>0</v>
      </c>
      <c r="AA234" s="67">
        <f>SUMIFS('N1.3_Project_Listing'!$P$16:$P$829,'N1.3_Project_Listing'!$B$16:$B$829,$B234,'N1.3_Project_Listing'!$D$16:$D$829,$B204,'N1.3_Project_Listing'!$J$16:$J$829,AA$16,'N1.3_Project_Listing'!$G$16:$G$829,R$15)</f>
        <v>0</v>
      </c>
      <c r="AB234" s="67">
        <f>SUMIFS('N1.3_Project_Listing'!$P$16:$P$829,'N1.3_Project_Listing'!$B$16:$B$829,$B234,'N1.3_Project_Listing'!$D$16:$D$829,$B204,'N1.3_Project_Listing'!$J$16:$J$829,AB$16,'N1.3_Project_Listing'!$G$16:$G$829,R$15)</f>
        <v>0</v>
      </c>
      <c r="AC234" s="67">
        <f>SUMIFS('N1.3_Project_Listing'!$P$16:$P$829,'N1.3_Project_Listing'!$B$16:$B$829,$B234,'N1.3_Project_Listing'!$D$16:$D$829,$B204,'N1.3_Project_Listing'!$J$16:$J$829,AC$16,'N1.3_Project_Listing'!$G$16:$G$829,R$15)</f>
        <v>0</v>
      </c>
      <c r="AD234" s="67">
        <f>SUMIFS('N1.3_Project_Listing'!$P$16:$P$829,'N1.3_Project_Listing'!$B$16:$B$829,$B234,'N1.3_Project_Listing'!$D$16:$D$829,$B204,'N1.3_Project_Listing'!$J$16:$J$829,AD$16,'N1.3_Project_Listing'!$G$16:$G$829,R$15)</f>
        <v>0</v>
      </c>
      <c r="AE234" s="63">
        <f t="shared" si="308"/>
        <v>0</v>
      </c>
      <c r="AG234" s="158" t="str">
        <f t="shared" si="302"/>
        <v>-</v>
      </c>
      <c r="AH234" s="67">
        <f>SUMIFS('N1.3_Project_Listing'!$R$16:$R$829,'N1.3_Project_Listing'!$B$16:$B$829,$B234,'N1.3_Project_Listing'!$D$16:$D$829,$B204,'N1.3_Project_Listing'!$J$16:$J$829,AH$16,'N1.3_Project_Listing'!$G$16:$G$829,AG$15)</f>
        <v>0</v>
      </c>
      <c r="AI234" s="67">
        <f>SUMIFS('N1.3_Project_Listing'!$R$16:$R$829,'N1.3_Project_Listing'!$B$16:$B$829,$B234,'N1.3_Project_Listing'!$D$16:$D$829,$B204,'N1.3_Project_Listing'!$J$16:$J$829,AI$16,'N1.3_Project_Listing'!$G$16:$G$829,AG$15)</f>
        <v>0</v>
      </c>
      <c r="AJ234" s="67">
        <f>SUMIFS('N1.3_Project_Listing'!$R$16:$R$829,'N1.3_Project_Listing'!$B$16:$B$829,$B234,'N1.3_Project_Listing'!$D$16:$D$829,$B204,'N1.3_Project_Listing'!$J$16:$J$829,AJ$16,'N1.3_Project_Listing'!$G$16:$G$829,AG$15)</f>
        <v>0</v>
      </c>
      <c r="AK234" s="67">
        <f>SUMIFS('N1.3_Project_Listing'!$R$16:$R$829,'N1.3_Project_Listing'!$B$16:$B$829,$B234,'N1.3_Project_Listing'!$D$16:$D$829,$B204,'N1.3_Project_Listing'!$J$16:$J$829,AK$16,'N1.3_Project_Listing'!$G$16:$G$829,AG$15)</f>
        <v>0</v>
      </c>
      <c r="AL234" s="67">
        <f>SUMIFS('N1.3_Project_Listing'!$R$16:$R$829,'N1.3_Project_Listing'!$B$16:$B$829,$B234,'N1.3_Project_Listing'!$D$16:$D$829,$B204,'N1.3_Project_Listing'!$J$16:$J$829,AL$16,'N1.3_Project_Listing'!$G$16:$G$829,AG$15)</f>
        <v>0</v>
      </c>
      <c r="AM234" s="63">
        <f t="shared" si="309"/>
        <v>0</v>
      </c>
      <c r="AN234" s="116" t="s">
        <v>441</v>
      </c>
      <c r="AO234" s="67">
        <f>SUMIFS('N1.3_Project_Listing'!$P$16:$P$829,'N1.3_Project_Listing'!$B$16:$B$829,$B234,'N1.3_Project_Listing'!$D$16:$D$829,$B204,'N1.3_Project_Listing'!$J$16:$J$829,AO$16,'N1.3_Project_Listing'!$G$16:$G$829,AG$15)</f>
        <v>0</v>
      </c>
      <c r="AP234" s="67">
        <f>SUMIFS('N1.3_Project_Listing'!$P$16:$P$829,'N1.3_Project_Listing'!$B$16:$B$829,$B234,'N1.3_Project_Listing'!$D$16:$D$829,$B204,'N1.3_Project_Listing'!$J$16:$J$829,AP$16,'N1.3_Project_Listing'!$G$16:$G$829,AG$15)</f>
        <v>0</v>
      </c>
      <c r="AQ234" s="67">
        <f>SUMIFS('N1.3_Project_Listing'!$P$16:$P$829,'N1.3_Project_Listing'!$B$16:$B$829,$B234,'N1.3_Project_Listing'!$D$16:$D$829,$B204,'N1.3_Project_Listing'!$J$16:$J$829,AQ$16,'N1.3_Project_Listing'!$G$16:$G$829,AG$15)</f>
        <v>0</v>
      </c>
      <c r="AR234" s="67">
        <f>SUMIFS('N1.3_Project_Listing'!$P$16:$P$829,'N1.3_Project_Listing'!$B$16:$B$829,$B234,'N1.3_Project_Listing'!$D$16:$D$829,$B204,'N1.3_Project_Listing'!$J$16:$J$829,AR$16,'N1.3_Project_Listing'!$G$16:$G$829,AG$15)</f>
        <v>0</v>
      </c>
      <c r="AS234" s="67">
        <f>SUMIFS('N1.3_Project_Listing'!$P$16:$P$829,'N1.3_Project_Listing'!$B$16:$B$829,$B234,'N1.3_Project_Listing'!$D$16:$D$829,$B204,'N1.3_Project_Listing'!$J$16:$J$829,AS$16,'N1.3_Project_Listing'!$G$16:$G$829,AG$15)</f>
        <v>0</v>
      </c>
      <c r="AT234" s="63">
        <f t="shared" si="310"/>
        <v>0</v>
      </c>
      <c r="AV234" s="158" t="str">
        <f t="shared" si="303"/>
        <v>-</v>
      </c>
      <c r="AW234" s="67">
        <f>SUMIFS('N1.3_Project_Listing'!$R$16:$R$829,'N1.3_Project_Listing'!$B$16:$B$829,$B234,'N1.3_Project_Listing'!$D$16:$D$829,$B204,'N1.3_Project_Listing'!$J$16:$J$829,AW$16,'N1.3_Project_Listing'!$G$16:$G$829,AV$15)</f>
        <v>0</v>
      </c>
      <c r="AX234" s="67">
        <f>SUMIFS('N1.3_Project_Listing'!$R$16:$R$829,'N1.3_Project_Listing'!$B$16:$B$829,$B234,'N1.3_Project_Listing'!$D$16:$D$829,$B204,'N1.3_Project_Listing'!$J$16:$J$829,AX$16,'N1.3_Project_Listing'!$G$16:$G$829,AV$15)</f>
        <v>0</v>
      </c>
      <c r="AY234" s="67">
        <f>SUMIFS('N1.3_Project_Listing'!$R$16:$R$829,'N1.3_Project_Listing'!$B$16:$B$829,$B234,'N1.3_Project_Listing'!$D$16:$D$829,$B204,'N1.3_Project_Listing'!$J$16:$J$829,AY$16,'N1.3_Project_Listing'!$G$16:$G$829,AV$15)</f>
        <v>0</v>
      </c>
      <c r="AZ234" s="67">
        <f>SUMIFS('N1.3_Project_Listing'!$R$16:$R$829,'N1.3_Project_Listing'!$B$16:$B$829,$B234,'N1.3_Project_Listing'!$D$16:$D$829,$B204,'N1.3_Project_Listing'!$J$16:$J$829,AZ$16,'N1.3_Project_Listing'!$G$16:$G$829,AV$15)</f>
        <v>0</v>
      </c>
      <c r="BA234" s="67">
        <f>SUMIFS('N1.3_Project_Listing'!$R$16:$R$829,'N1.3_Project_Listing'!$B$16:$B$829,$B234,'N1.3_Project_Listing'!$D$16:$D$829,$B204,'N1.3_Project_Listing'!$J$16:$J$829,BA$16,'N1.3_Project_Listing'!$G$16:$G$829,AV$15)</f>
        <v>0</v>
      </c>
      <c r="BB234" s="63">
        <f t="shared" si="311"/>
        <v>0</v>
      </c>
      <c r="BC234" s="116" t="s">
        <v>441</v>
      </c>
      <c r="BD234" s="67">
        <f>SUMIFS('N1.3_Project_Listing'!$P$16:$P$829,'N1.3_Project_Listing'!$B$16:$B$829,$B234,'N1.3_Project_Listing'!$D$16:$D$829,$B204,'N1.3_Project_Listing'!$J$16:$J$829,BD$16,'N1.3_Project_Listing'!$G$16:$G$829,AV$15)</f>
        <v>0</v>
      </c>
      <c r="BE234" s="67">
        <f>SUMIFS('N1.3_Project_Listing'!$P$16:$P$829,'N1.3_Project_Listing'!$B$16:$B$829,$B234,'N1.3_Project_Listing'!$D$16:$D$829,$B204,'N1.3_Project_Listing'!$J$16:$J$829,BE$16,'N1.3_Project_Listing'!$G$16:$G$829,AV$15)</f>
        <v>0</v>
      </c>
      <c r="BF234" s="67">
        <f>SUMIFS('N1.3_Project_Listing'!$P$16:$P$829,'N1.3_Project_Listing'!$B$16:$B$829,$B234,'N1.3_Project_Listing'!$D$16:$D$829,$B204,'N1.3_Project_Listing'!$J$16:$J$829,BF$16,'N1.3_Project_Listing'!$G$16:$G$829,AV$15)</f>
        <v>0</v>
      </c>
      <c r="BG234" s="67">
        <f>SUMIFS('N1.3_Project_Listing'!$P$16:$P$829,'N1.3_Project_Listing'!$B$16:$B$829,$B234,'N1.3_Project_Listing'!$D$16:$D$829,$B204,'N1.3_Project_Listing'!$J$16:$J$829,BG$16,'N1.3_Project_Listing'!$G$16:$G$829,AV$15)</f>
        <v>0</v>
      </c>
      <c r="BH234" s="67">
        <f>SUMIFS('N1.3_Project_Listing'!$P$16:$P$829,'N1.3_Project_Listing'!$B$16:$B$829,$B234,'N1.3_Project_Listing'!$D$16:$D$829,$B204,'N1.3_Project_Listing'!$J$16:$J$829,BH$16,'N1.3_Project_Listing'!$G$16:$G$829,AV$15)</f>
        <v>0</v>
      </c>
      <c r="BI234" s="63">
        <f t="shared" si="312"/>
        <v>0</v>
      </c>
      <c r="BK234" s="158" t="str">
        <f t="shared" si="304"/>
        <v>-</v>
      </c>
      <c r="BL234" s="67">
        <f>SUMIFS('N1.3_Project_Listing'!$R$16:$R$829,'N1.3_Project_Listing'!$B$16:$B$829,$B234,'N1.3_Project_Listing'!$D$16:$D$829,$B204,'N1.3_Project_Listing'!$J$16:$J$829,BL$16,'N1.3_Project_Listing'!$G$16:$G$829,BK$15)</f>
        <v>0</v>
      </c>
      <c r="BM234" s="67">
        <f>SUMIFS('N1.3_Project_Listing'!$R$16:$R$829,'N1.3_Project_Listing'!$B$16:$B$829,$B234,'N1.3_Project_Listing'!$D$16:$D$829,$B204,'N1.3_Project_Listing'!$J$16:$J$829,BM$16,'N1.3_Project_Listing'!$G$16:$G$829,BK$15)</f>
        <v>0</v>
      </c>
      <c r="BN234" s="67">
        <f>SUMIFS('N1.3_Project_Listing'!$R$16:$R$829,'N1.3_Project_Listing'!$B$16:$B$829,$B234,'N1.3_Project_Listing'!$D$16:$D$829,$B204,'N1.3_Project_Listing'!$J$16:$J$829,BN$16,'N1.3_Project_Listing'!$G$16:$G$829,BK$15)</f>
        <v>0</v>
      </c>
      <c r="BO234" s="67">
        <f>SUMIFS('N1.3_Project_Listing'!$R$16:$R$829,'N1.3_Project_Listing'!$B$16:$B$829,$B234,'N1.3_Project_Listing'!$D$16:$D$829,$B204,'N1.3_Project_Listing'!$J$16:$J$829,BO$16,'N1.3_Project_Listing'!$G$16:$G$829,BK$15)</f>
        <v>0</v>
      </c>
      <c r="BP234" s="67">
        <f>SUMIFS('N1.3_Project_Listing'!$R$16:$R$829,'N1.3_Project_Listing'!$B$16:$B$829,$B234,'N1.3_Project_Listing'!$D$16:$D$829,$B204,'N1.3_Project_Listing'!$J$16:$J$829,BP$16,'N1.3_Project_Listing'!$G$16:$G$829,BK$15)</f>
        <v>0</v>
      </c>
      <c r="BQ234" s="63">
        <f t="shared" si="313"/>
        <v>0</v>
      </c>
      <c r="BR234" s="116" t="s">
        <v>441</v>
      </c>
      <c r="BS234" s="67">
        <f>SUMIFS('N1.3_Project_Listing'!$P$16:$P$829,'N1.3_Project_Listing'!$B$16:$B$829,$B234,'N1.3_Project_Listing'!$D$16:$D$829,$B204,'N1.3_Project_Listing'!$J$16:$J$829,BS$16,'N1.3_Project_Listing'!$G$16:$G$829,BK$15)</f>
        <v>0</v>
      </c>
      <c r="BT234" s="67">
        <f>SUMIFS('N1.3_Project_Listing'!$P$16:$P$829,'N1.3_Project_Listing'!$B$16:$B$829,$B234,'N1.3_Project_Listing'!$D$16:$D$829,$B204,'N1.3_Project_Listing'!$J$16:$J$829,BT$16,'N1.3_Project_Listing'!$G$16:$G$829,BK$15)</f>
        <v>0</v>
      </c>
      <c r="BU234" s="67">
        <f>SUMIFS('N1.3_Project_Listing'!$P$16:$P$829,'N1.3_Project_Listing'!$B$16:$B$829,$B234,'N1.3_Project_Listing'!$D$16:$D$829,$B204,'N1.3_Project_Listing'!$J$16:$J$829,BU$16,'N1.3_Project_Listing'!$G$16:$G$829,BK$15)</f>
        <v>0</v>
      </c>
      <c r="BV234" s="67">
        <f>SUMIFS('N1.3_Project_Listing'!$P$16:$P$829,'N1.3_Project_Listing'!$B$16:$B$829,$B234,'N1.3_Project_Listing'!$D$16:$D$829,$B204,'N1.3_Project_Listing'!$J$16:$J$829,BV$16,'N1.3_Project_Listing'!$G$16:$G$829,BK$15)</f>
        <v>0</v>
      </c>
      <c r="BW234" s="67">
        <f>SUMIFS('N1.3_Project_Listing'!$P$16:$P$829,'N1.3_Project_Listing'!$B$16:$B$829,$B234,'N1.3_Project_Listing'!$D$16:$D$829,$B204,'N1.3_Project_Listing'!$J$16:$J$829,BW$16,'N1.3_Project_Listing'!$G$16:$G$829,BK$15)</f>
        <v>0</v>
      </c>
      <c r="BX234" s="63">
        <f t="shared" si="314"/>
        <v>0</v>
      </c>
    </row>
    <row r="235" spans="2:76" hidden="1">
      <c r="B235" s="132" t="str">
        <f t="shared" si="315"/>
        <v>No entry required</v>
      </c>
      <c r="C235" s="158" t="str">
        <f t="shared" si="315"/>
        <v>-</v>
      </c>
      <c r="D235" s="63">
        <f t="shared" si="291"/>
        <v>0</v>
      </c>
      <c r="E235" s="63">
        <f t="shared" si="292"/>
        <v>0</v>
      </c>
      <c r="F235" s="63">
        <f t="shared" si="293"/>
        <v>0</v>
      </c>
      <c r="G235" s="63">
        <f t="shared" si="294"/>
        <v>0</v>
      </c>
      <c r="H235" s="63">
        <f t="shared" si="295"/>
        <v>0</v>
      </c>
      <c r="I235" s="63">
        <f t="shared" si="305"/>
        <v>0</v>
      </c>
      <c r="J235" s="116" t="s">
        <v>441</v>
      </c>
      <c r="K235" s="63">
        <f t="shared" si="296"/>
        <v>0</v>
      </c>
      <c r="L235" s="63">
        <f t="shared" si="297"/>
        <v>0</v>
      </c>
      <c r="M235" s="63">
        <f t="shared" si="298"/>
        <v>0</v>
      </c>
      <c r="N235" s="63">
        <f t="shared" si="299"/>
        <v>0</v>
      </c>
      <c r="O235" s="63">
        <f t="shared" si="300"/>
        <v>0</v>
      </c>
      <c r="P235" s="63">
        <f t="shared" si="306"/>
        <v>0</v>
      </c>
      <c r="R235" s="158" t="str">
        <f t="shared" si="301"/>
        <v>-</v>
      </c>
      <c r="S235" s="67">
        <f>SUMIFS('N1.3_Project_Listing'!$R$16:$R$829,'N1.3_Project_Listing'!$B$16:$B$829,$B235,'N1.3_Project_Listing'!$D$16:$D$829,$B204,'N1.3_Project_Listing'!$J$16:$J$829,S$16,'N1.3_Project_Listing'!$G$16:$G$829,R$15)</f>
        <v>0</v>
      </c>
      <c r="T235" s="67">
        <f>SUMIFS('N1.3_Project_Listing'!$R$16:$R$829,'N1.3_Project_Listing'!$B$16:$B$829,$B235,'N1.3_Project_Listing'!$D$16:$D$829,$B204,'N1.3_Project_Listing'!$J$16:$J$829,T$16,'N1.3_Project_Listing'!$G$16:$G$829,R$15)</f>
        <v>0</v>
      </c>
      <c r="U235" s="67">
        <f>SUMIFS('N1.3_Project_Listing'!$R$16:$R$829,'N1.3_Project_Listing'!$B$16:$B$829,$B235,'N1.3_Project_Listing'!$D$16:$D$829,$B204,'N1.3_Project_Listing'!$J$16:$J$829,U$16,'N1.3_Project_Listing'!$G$16:$G$829,R$15)</f>
        <v>0</v>
      </c>
      <c r="V235" s="67">
        <f>SUMIFS('N1.3_Project_Listing'!$R$16:$R$829,'N1.3_Project_Listing'!$B$16:$B$829,$B235,'N1.3_Project_Listing'!$D$16:$D$829,$B204,'N1.3_Project_Listing'!$J$16:$J$829,V$16,'N1.3_Project_Listing'!$G$16:$G$829,R$15)</f>
        <v>0</v>
      </c>
      <c r="W235" s="67">
        <f>SUMIFS('N1.3_Project_Listing'!$R$16:$R$829,'N1.3_Project_Listing'!$B$16:$B$829,$B235,'N1.3_Project_Listing'!$D$16:$D$829,$B204,'N1.3_Project_Listing'!$J$16:$J$829,W$16,'N1.3_Project_Listing'!$G$16:$G$829,R$15)</f>
        <v>0</v>
      </c>
      <c r="X235" s="63">
        <f t="shared" si="307"/>
        <v>0</v>
      </c>
      <c r="Y235" s="116" t="s">
        <v>441</v>
      </c>
      <c r="Z235" s="67">
        <f>SUMIFS('N1.3_Project_Listing'!$P$16:$P$829,'N1.3_Project_Listing'!$B$16:$B$829,$B235,'N1.3_Project_Listing'!$D$16:$D$829,$B204,'N1.3_Project_Listing'!$J$16:$J$829,Z$16,'N1.3_Project_Listing'!$G$16:$G$829,R$15)</f>
        <v>0</v>
      </c>
      <c r="AA235" s="67">
        <f>SUMIFS('N1.3_Project_Listing'!$P$16:$P$829,'N1.3_Project_Listing'!$B$16:$B$829,$B235,'N1.3_Project_Listing'!$D$16:$D$829,$B204,'N1.3_Project_Listing'!$J$16:$J$829,AA$16,'N1.3_Project_Listing'!$G$16:$G$829,R$15)</f>
        <v>0</v>
      </c>
      <c r="AB235" s="67">
        <f>SUMIFS('N1.3_Project_Listing'!$P$16:$P$829,'N1.3_Project_Listing'!$B$16:$B$829,$B235,'N1.3_Project_Listing'!$D$16:$D$829,$B204,'N1.3_Project_Listing'!$J$16:$J$829,AB$16,'N1.3_Project_Listing'!$G$16:$G$829,R$15)</f>
        <v>0</v>
      </c>
      <c r="AC235" s="67">
        <f>SUMIFS('N1.3_Project_Listing'!$P$16:$P$829,'N1.3_Project_Listing'!$B$16:$B$829,$B235,'N1.3_Project_Listing'!$D$16:$D$829,$B204,'N1.3_Project_Listing'!$J$16:$J$829,AC$16,'N1.3_Project_Listing'!$G$16:$G$829,R$15)</f>
        <v>0</v>
      </c>
      <c r="AD235" s="67">
        <f>SUMIFS('N1.3_Project_Listing'!$P$16:$P$829,'N1.3_Project_Listing'!$B$16:$B$829,$B235,'N1.3_Project_Listing'!$D$16:$D$829,$B204,'N1.3_Project_Listing'!$J$16:$J$829,AD$16,'N1.3_Project_Listing'!$G$16:$G$829,R$15)</f>
        <v>0</v>
      </c>
      <c r="AE235" s="63">
        <f t="shared" si="308"/>
        <v>0</v>
      </c>
      <c r="AG235" s="158" t="str">
        <f t="shared" si="302"/>
        <v>-</v>
      </c>
      <c r="AH235" s="67">
        <f>SUMIFS('N1.3_Project_Listing'!$R$16:$R$829,'N1.3_Project_Listing'!$B$16:$B$829,$B235,'N1.3_Project_Listing'!$D$16:$D$829,$B204,'N1.3_Project_Listing'!$J$16:$J$829,AH$16,'N1.3_Project_Listing'!$G$16:$G$829,AG$15)</f>
        <v>0</v>
      </c>
      <c r="AI235" s="67">
        <f>SUMIFS('N1.3_Project_Listing'!$R$16:$R$829,'N1.3_Project_Listing'!$B$16:$B$829,$B235,'N1.3_Project_Listing'!$D$16:$D$829,$B204,'N1.3_Project_Listing'!$J$16:$J$829,AI$16,'N1.3_Project_Listing'!$G$16:$G$829,AG$15)</f>
        <v>0</v>
      </c>
      <c r="AJ235" s="67">
        <f>SUMIFS('N1.3_Project_Listing'!$R$16:$R$829,'N1.3_Project_Listing'!$B$16:$B$829,$B235,'N1.3_Project_Listing'!$D$16:$D$829,$B204,'N1.3_Project_Listing'!$J$16:$J$829,AJ$16,'N1.3_Project_Listing'!$G$16:$G$829,AG$15)</f>
        <v>0</v>
      </c>
      <c r="AK235" s="67">
        <f>SUMIFS('N1.3_Project_Listing'!$R$16:$R$829,'N1.3_Project_Listing'!$B$16:$B$829,$B235,'N1.3_Project_Listing'!$D$16:$D$829,$B204,'N1.3_Project_Listing'!$J$16:$J$829,AK$16,'N1.3_Project_Listing'!$G$16:$G$829,AG$15)</f>
        <v>0</v>
      </c>
      <c r="AL235" s="67">
        <f>SUMIFS('N1.3_Project_Listing'!$R$16:$R$829,'N1.3_Project_Listing'!$B$16:$B$829,$B235,'N1.3_Project_Listing'!$D$16:$D$829,$B204,'N1.3_Project_Listing'!$J$16:$J$829,AL$16,'N1.3_Project_Listing'!$G$16:$G$829,AG$15)</f>
        <v>0</v>
      </c>
      <c r="AM235" s="63">
        <f t="shared" si="309"/>
        <v>0</v>
      </c>
      <c r="AN235" s="116" t="s">
        <v>441</v>
      </c>
      <c r="AO235" s="67">
        <f>SUMIFS('N1.3_Project_Listing'!$P$16:$P$829,'N1.3_Project_Listing'!$B$16:$B$829,$B235,'N1.3_Project_Listing'!$D$16:$D$829,$B204,'N1.3_Project_Listing'!$J$16:$J$829,AO$16,'N1.3_Project_Listing'!$G$16:$G$829,AG$15)</f>
        <v>0</v>
      </c>
      <c r="AP235" s="67">
        <f>SUMIFS('N1.3_Project_Listing'!$P$16:$P$829,'N1.3_Project_Listing'!$B$16:$B$829,$B235,'N1.3_Project_Listing'!$D$16:$D$829,$B204,'N1.3_Project_Listing'!$J$16:$J$829,AP$16,'N1.3_Project_Listing'!$G$16:$G$829,AG$15)</f>
        <v>0</v>
      </c>
      <c r="AQ235" s="67">
        <f>SUMIFS('N1.3_Project_Listing'!$P$16:$P$829,'N1.3_Project_Listing'!$B$16:$B$829,$B235,'N1.3_Project_Listing'!$D$16:$D$829,$B204,'N1.3_Project_Listing'!$J$16:$J$829,AQ$16,'N1.3_Project_Listing'!$G$16:$G$829,AG$15)</f>
        <v>0</v>
      </c>
      <c r="AR235" s="67">
        <f>SUMIFS('N1.3_Project_Listing'!$P$16:$P$829,'N1.3_Project_Listing'!$B$16:$B$829,$B235,'N1.3_Project_Listing'!$D$16:$D$829,$B204,'N1.3_Project_Listing'!$J$16:$J$829,AR$16,'N1.3_Project_Listing'!$G$16:$G$829,AG$15)</f>
        <v>0</v>
      </c>
      <c r="AS235" s="67">
        <f>SUMIFS('N1.3_Project_Listing'!$P$16:$P$829,'N1.3_Project_Listing'!$B$16:$B$829,$B235,'N1.3_Project_Listing'!$D$16:$D$829,$B204,'N1.3_Project_Listing'!$J$16:$J$829,AS$16,'N1.3_Project_Listing'!$G$16:$G$829,AG$15)</f>
        <v>0</v>
      </c>
      <c r="AT235" s="63">
        <f t="shared" si="310"/>
        <v>0</v>
      </c>
      <c r="AV235" s="158" t="str">
        <f t="shared" si="303"/>
        <v>-</v>
      </c>
      <c r="AW235" s="67">
        <f>SUMIFS('N1.3_Project_Listing'!$R$16:$R$829,'N1.3_Project_Listing'!$B$16:$B$829,$B235,'N1.3_Project_Listing'!$D$16:$D$829,$B204,'N1.3_Project_Listing'!$J$16:$J$829,AW$16,'N1.3_Project_Listing'!$G$16:$G$829,AV$15)</f>
        <v>0</v>
      </c>
      <c r="AX235" s="67">
        <f>SUMIFS('N1.3_Project_Listing'!$R$16:$R$829,'N1.3_Project_Listing'!$B$16:$B$829,$B235,'N1.3_Project_Listing'!$D$16:$D$829,$B204,'N1.3_Project_Listing'!$J$16:$J$829,AX$16,'N1.3_Project_Listing'!$G$16:$G$829,AV$15)</f>
        <v>0</v>
      </c>
      <c r="AY235" s="67">
        <f>SUMIFS('N1.3_Project_Listing'!$R$16:$R$829,'N1.3_Project_Listing'!$B$16:$B$829,$B235,'N1.3_Project_Listing'!$D$16:$D$829,$B204,'N1.3_Project_Listing'!$J$16:$J$829,AY$16,'N1.3_Project_Listing'!$G$16:$G$829,AV$15)</f>
        <v>0</v>
      </c>
      <c r="AZ235" s="67">
        <f>SUMIFS('N1.3_Project_Listing'!$R$16:$R$829,'N1.3_Project_Listing'!$B$16:$B$829,$B235,'N1.3_Project_Listing'!$D$16:$D$829,$B204,'N1.3_Project_Listing'!$J$16:$J$829,AZ$16,'N1.3_Project_Listing'!$G$16:$G$829,AV$15)</f>
        <v>0</v>
      </c>
      <c r="BA235" s="67">
        <f>SUMIFS('N1.3_Project_Listing'!$R$16:$R$829,'N1.3_Project_Listing'!$B$16:$B$829,$B235,'N1.3_Project_Listing'!$D$16:$D$829,$B204,'N1.3_Project_Listing'!$J$16:$J$829,BA$16,'N1.3_Project_Listing'!$G$16:$G$829,AV$15)</f>
        <v>0</v>
      </c>
      <c r="BB235" s="63">
        <f t="shared" si="311"/>
        <v>0</v>
      </c>
      <c r="BC235" s="116" t="s">
        <v>441</v>
      </c>
      <c r="BD235" s="67">
        <f>SUMIFS('N1.3_Project_Listing'!$P$16:$P$829,'N1.3_Project_Listing'!$B$16:$B$829,$B235,'N1.3_Project_Listing'!$D$16:$D$829,$B204,'N1.3_Project_Listing'!$J$16:$J$829,BD$16,'N1.3_Project_Listing'!$G$16:$G$829,AV$15)</f>
        <v>0</v>
      </c>
      <c r="BE235" s="67">
        <f>SUMIFS('N1.3_Project_Listing'!$P$16:$P$829,'N1.3_Project_Listing'!$B$16:$B$829,$B235,'N1.3_Project_Listing'!$D$16:$D$829,$B204,'N1.3_Project_Listing'!$J$16:$J$829,BE$16,'N1.3_Project_Listing'!$G$16:$G$829,AV$15)</f>
        <v>0</v>
      </c>
      <c r="BF235" s="67">
        <f>SUMIFS('N1.3_Project_Listing'!$P$16:$P$829,'N1.3_Project_Listing'!$B$16:$B$829,$B235,'N1.3_Project_Listing'!$D$16:$D$829,$B204,'N1.3_Project_Listing'!$J$16:$J$829,BF$16,'N1.3_Project_Listing'!$G$16:$G$829,AV$15)</f>
        <v>0</v>
      </c>
      <c r="BG235" s="67">
        <f>SUMIFS('N1.3_Project_Listing'!$P$16:$P$829,'N1.3_Project_Listing'!$B$16:$B$829,$B235,'N1.3_Project_Listing'!$D$16:$D$829,$B204,'N1.3_Project_Listing'!$J$16:$J$829,BG$16,'N1.3_Project_Listing'!$G$16:$G$829,AV$15)</f>
        <v>0</v>
      </c>
      <c r="BH235" s="67">
        <f>SUMIFS('N1.3_Project_Listing'!$P$16:$P$829,'N1.3_Project_Listing'!$B$16:$B$829,$B235,'N1.3_Project_Listing'!$D$16:$D$829,$B204,'N1.3_Project_Listing'!$J$16:$J$829,BH$16,'N1.3_Project_Listing'!$G$16:$G$829,AV$15)</f>
        <v>0</v>
      </c>
      <c r="BI235" s="63">
        <f t="shared" si="312"/>
        <v>0</v>
      </c>
      <c r="BK235" s="158" t="str">
        <f t="shared" si="304"/>
        <v>-</v>
      </c>
      <c r="BL235" s="67">
        <f>SUMIFS('N1.3_Project_Listing'!$R$16:$R$829,'N1.3_Project_Listing'!$B$16:$B$829,$B235,'N1.3_Project_Listing'!$D$16:$D$829,$B204,'N1.3_Project_Listing'!$J$16:$J$829,BL$16,'N1.3_Project_Listing'!$G$16:$G$829,BK$15)</f>
        <v>0</v>
      </c>
      <c r="BM235" s="67">
        <f>SUMIFS('N1.3_Project_Listing'!$R$16:$R$829,'N1.3_Project_Listing'!$B$16:$B$829,$B235,'N1.3_Project_Listing'!$D$16:$D$829,$B204,'N1.3_Project_Listing'!$J$16:$J$829,BM$16,'N1.3_Project_Listing'!$G$16:$G$829,BK$15)</f>
        <v>0</v>
      </c>
      <c r="BN235" s="67">
        <f>SUMIFS('N1.3_Project_Listing'!$R$16:$R$829,'N1.3_Project_Listing'!$B$16:$B$829,$B235,'N1.3_Project_Listing'!$D$16:$D$829,$B204,'N1.3_Project_Listing'!$J$16:$J$829,BN$16,'N1.3_Project_Listing'!$G$16:$G$829,BK$15)</f>
        <v>0</v>
      </c>
      <c r="BO235" s="67">
        <f>SUMIFS('N1.3_Project_Listing'!$R$16:$R$829,'N1.3_Project_Listing'!$B$16:$B$829,$B235,'N1.3_Project_Listing'!$D$16:$D$829,$B204,'N1.3_Project_Listing'!$J$16:$J$829,BO$16,'N1.3_Project_Listing'!$G$16:$G$829,BK$15)</f>
        <v>0</v>
      </c>
      <c r="BP235" s="67">
        <f>SUMIFS('N1.3_Project_Listing'!$R$16:$R$829,'N1.3_Project_Listing'!$B$16:$B$829,$B235,'N1.3_Project_Listing'!$D$16:$D$829,$B204,'N1.3_Project_Listing'!$J$16:$J$829,BP$16,'N1.3_Project_Listing'!$G$16:$G$829,BK$15)</f>
        <v>0</v>
      </c>
      <c r="BQ235" s="63">
        <f t="shared" si="313"/>
        <v>0</v>
      </c>
      <c r="BR235" s="116" t="s">
        <v>441</v>
      </c>
      <c r="BS235" s="67">
        <f>SUMIFS('N1.3_Project_Listing'!$P$16:$P$829,'N1.3_Project_Listing'!$B$16:$B$829,$B235,'N1.3_Project_Listing'!$D$16:$D$829,$B204,'N1.3_Project_Listing'!$J$16:$J$829,BS$16,'N1.3_Project_Listing'!$G$16:$G$829,BK$15)</f>
        <v>0</v>
      </c>
      <c r="BT235" s="67">
        <f>SUMIFS('N1.3_Project_Listing'!$P$16:$P$829,'N1.3_Project_Listing'!$B$16:$B$829,$B235,'N1.3_Project_Listing'!$D$16:$D$829,$B204,'N1.3_Project_Listing'!$J$16:$J$829,BT$16,'N1.3_Project_Listing'!$G$16:$G$829,BK$15)</f>
        <v>0</v>
      </c>
      <c r="BU235" s="67">
        <f>SUMIFS('N1.3_Project_Listing'!$P$16:$P$829,'N1.3_Project_Listing'!$B$16:$B$829,$B235,'N1.3_Project_Listing'!$D$16:$D$829,$B204,'N1.3_Project_Listing'!$J$16:$J$829,BU$16,'N1.3_Project_Listing'!$G$16:$G$829,BK$15)</f>
        <v>0</v>
      </c>
      <c r="BV235" s="67">
        <f>SUMIFS('N1.3_Project_Listing'!$P$16:$P$829,'N1.3_Project_Listing'!$B$16:$B$829,$B235,'N1.3_Project_Listing'!$D$16:$D$829,$B204,'N1.3_Project_Listing'!$J$16:$J$829,BV$16,'N1.3_Project_Listing'!$G$16:$G$829,BK$15)</f>
        <v>0</v>
      </c>
      <c r="BW235" s="67">
        <f>SUMIFS('N1.3_Project_Listing'!$P$16:$P$829,'N1.3_Project_Listing'!$B$16:$B$829,$B235,'N1.3_Project_Listing'!$D$16:$D$829,$B204,'N1.3_Project_Listing'!$J$16:$J$829,BW$16,'N1.3_Project_Listing'!$G$16:$G$829,BK$15)</f>
        <v>0</v>
      </c>
      <c r="BX235" s="63">
        <f t="shared" si="314"/>
        <v>0</v>
      </c>
    </row>
    <row r="236" spans="2:76" hidden="1">
      <c r="B236" s="132" t="str">
        <f t="shared" si="315"/>
        <v>No entry required</v>
      </c>
      <c r="C236" s="158" t="str">
        <f t="shared" si="315"/>
        <v>-</v>
      </c>
      <c r="D236" s="63">
        <f t="shared" si="291"/>
        <v>0</v>
      </c>
      <c r="E236" s="63">
        <f t="shared" si="292"/>
        <v>0</v>
      </c>
      <c r="F236" s="63">
        <f t="shared" si="293"/>
        <v>0</v>
      </c>
      <c r="G236" s="63">
        <f t="shared" si="294"/>
        <v>0</v>
      </c>
      <c r="H236" s="63">
        <f t="shared" si="295"/>
        <v>0</v>
      </c>
      <c r="I236" s="63">
        <f t="shared" si="305"/>
        <v>0</v>
      </c>
      <c r="J236" s="116" t="s">
        <v>441</v>
      </c>
      <c r="K236" s="63">
        <f t="shared" si="296"/>
        <v>0</v>
      </c>
      <c r="L236" s="63">
        <f t="shared" si="297"/>
        <v>0</v>
      </c>
      <c r="M236" s="63">
        <f t="shared" si="298"/>
        <v>0</v>
      </c>
      <c r="N236" s="63">
        <f t="shared" si="299"/>
        <v>0</v>
      </c>
      <c r="O236" s="63">
        <f t="shared" si="300"/>
        <v>0</v>
      </c>
      <c r="P236" s="63">
        <f t="shared" si="306"/>
        <v>0</v>
      </c>
      <c r="R236" s="158" t="str">
        <f t="shared" si="301"/>
        <v>-</v>
      </c>
      <c r="S236" s="67">
        <f>SUMIFS('N1.3_Project_Listing'!$R$16:$R$829,'N1.3_Project_Listing'!$B$16:$B$829,$B236,'N1.3_Project_Listing'!$D$16:$D$829,$B204,'N1.3_Project_Listing'!$J$16:$J$829,S$16,'N1.3_Project_Listing'!$G$16:$G$829,R$15)</f>
        <v>0</v>
      </c>
      <c r="T236" s="67">
        <f>SUMIFS('N1.3_Project_Listing'!$R$16:$R$829,'N1.3_Project_Listing'!$B$16:$B$829,$B236,'N1.3_Project_Listing'!$D$16:$D$829,$B204,'N1.3_Project_Listing'!$J$16:$J$829,T$16,'N1.3_Project_Listing'!$G$16:$G$829,R$15)</f>
        <v>0</v>
      </c>
      <c r="U236" s="67">
        <f>SUMIFS('N1.3_Project_Listing'!$R$16:$R$829,'N1.3_Project_Listing'!$B$16:$B$829,$B236,'N1.3_Project_Listing'!$D$16:$D$829,$B204,'N1.3_Project_Listing'!$J$16:$J$829,U$16,'N1.3_Project_Listing'!$G$16:$G$829,R$15)</f>
        <v>0</v>
      </c>
      <c r="V236" s="67">
        <f>SUMIFS('N1.3_Project_Listing'!$R$16:$R$829,'N1.3_Project_Listing'!$B$16:$B$829,$B236,'N1.3_Project_Listing'!$D$16:$D$829,$B204,'N1.3_Project_Listing'!$J$16:$J$829,V$16,'N1.3_Project_Listing'!$G$16:$G$829,R$15)</f>
        <v>0</v>
      </c>
      <c r="W236" s="67">
        <f>SUMIFS('N1.3_Project_Listing'!$R$16:$R$829,'N1.3_Project_Listing'!$B$16:$B$829,$B236,'N1.3_Project_Listing'!$D$16:$D$829,$B204,'N1.3_Project_Listing'!$J$16:$J$829,W$16,'N1.3_Project_Listing'!$G$16:$G$829,R$15)</f>
        <v>0</v>
      </c>
      <c r="X236" s="63">
        <f t="shared" si="307"/>
        <v>0</v>
      </c>
      <c r="Y236" s="116" t="s">
        <v>441</v>
      </c>
      <c r="Z236" s="67">
        <f>SUMIFS('N1.3_Project_Listing'!$P$16:$P$829,'N1.3_Project_Listing'!$B$16:$B$829,$B236,'N1.3_Project_Listing'!$D$16:$D$829,$B204,'N1.3_Project_Listing'!$J$16:$J$829,Z$16,'N1.3_Project_Listing'!$G$16:$G$829,R$15)</f>
        <v>0</v>
      </c>
      <c r="AA236" s="67">
        <f>SUMIFS('N1.3_Project_Listing'!$P$16:$P$829,'N1.3_Project_Listing'!$B$16:$B$829,$B236,'N1.3_Project_Listing'!$D$16:$D$829,$B204,'N1.3_Project_Listing'!$J$16:$J$829,AA$16,'N1.3_Project_Listing'!$G$16:$G$829,R$15)</f>
        <v>0</v>
      </c>
      <c r="AB236" s="67">
        <f>SUMIFS('N1.3_Project_Listing'!$P$16:$P$829,'N1.3_Project_Listing'!$B$16:$B$829,$B236,'N1.3_Project_Listing'!$D$16:$D$829,$B204,'N1.3_Project_Listing'!$J$16:$J$829,AB$16,'N1.3_Project_Listing'!$G$16:$G$829,R$15)</f>
        <v>0</v>
      </c>
      <c r="AC236" s="67">
        <f>SUMIFS('N1.3_Project_Listing'!$P$16:$P$829,'N1.3_Project_Listing'!$B$16:$B$829,$B236,'N1.3_Project_Listing'!$D$16:$D$829,$B204,'N1.3_Project_Listing'!$J$16:$J$829,AC$16,'N1.3_Project_Listing'!$G$16:$G$829,R$15)</f>
        <v>0</v>
      </c>
      <c r="AD236" s="67">
        <f>SUMIFS('N1.3_Project_Listing'!$P$16:$P$829,'N1.3_Project_Listing'!$B$16:$B$829,$B236,'N1.3_Project_Listing'!$D$16:$D$829,$B204,'N1.3_Project_Listing'!$J$16:$J$829,AD$16,'N1.3_Project_Listing'!$G$16:$G$829,R$15)</f>
        <v>0</v>
      </c>
      <c r="AE236" s="63">
        <f t="shared" si="308"/>
        <v>0</v>
      </c>
      <c r="AG236" s="158" t="str">
        <f t="shared" si="302"/>
        <v>-</v>
      </c>
      <c r="AH236" s="67">
        <f>SUMIFS('N1.3_Project_Listing'!$R$16:$R$829,'N1.3_Project_Listing'!$B$16:$B$829,$B236,'N1.3_Project_Listing'!$D$16:$D$829,$B204,'N1.3_Project_Listing'!$J$16:$J$829,AH$16,'N1.3_Project_Listing'!$G$16:$G$829,AG$15)</f>
        <v>0</v>
      </c>
      <c r="AI236" s="67">
        <f>SUMIFS('N1.3_Project_Listing'!$R$16:$R$829,'N1.3_Project_Listing'!$B$16:$B$829,$B236,'N1.3_Project_Listing'!$D$16:$D$829,$B204,'N1.3_Project_Listing'!$J$16:$J$829,AI$16,'N1.3_Project_Listing'!$G$16:$G$829,AG$15)</f>
        <v>0</v>
      </c>
      <c r="AJ236" s="67">
        <f>SUMIFS('N1.3_Project_Listing'!$R$16:$R$829,'N1.3_Project_Listing'!$B$16:$B$829,$B236,'N1.3_Project_Listing'!$D$16:$D$829,$B204,'N1.3_Project_Listing'!$J$16:$J$829,AJ$16,'N1.3_Project_Listing'!$G$16:$G$829,AG$15)</f>
        <v>0</v>
      </c>
      <c r="AK236" s="67">
        <f>SUMIFS('N1.3_Project_Listing'!$R$16:$R$829,'N1.3_Project_Listing'!$B$16:$B$829,$B236,'N1.3_Project_Listing'!$D$16:$D$829,$B204,'N1.3_Project_Listing'!$J$16:$J$829,AK$16,'N1.3_Project_Listing'!$G$16:$G$829,AG$15)</f>
        <v>0</v>
      </c>
      <c r="AL236" s="67">
        <f>SUMIFS('N1.3_Project_Listing'!$R$16:$R$829,'N1.3_Project_Listing'!$B$16:$B$829,$B236,'N1.3_Project_Listing'!$D$16:$D$829,$B204,'N1.3_Project_Listing'!$J$16:$J$829,AL$16,'N1.3_Project_Listing'!$G$16:$G$829,AG$15)</f>
        <v>0</v>
      </c>
      <c r="AM236" s="63">
        <f t="shared" si="309"/>
        <v>0</v>
      </c>
      <c r="AN236" s="116" t="s">
        <v>441</v>
      </c>
      <c r="AO236" s="67">
        <f>SUMIFS('N1.3_Project_Listing'!$P$16:$P$829,'N1.3_Project_Listing'!$B$16:$B$829,$B236,'N1.3_Project_Listing'!$D$16:$D$829,$B204,'N1.3_Project_Listing'!$J$16:$J$829,AO$16,'N1.3_Project_Listing'!$G$16:$G$829,AG$15)</f>
        <v>0</v>
      </c>
      <c r="AP236" s="67">
        <f>SUMIFS('N1.3_Project_Listing'!$P$16:$P$829,'N1.3_Project_Listing'!$B$16:$B$829,$B236,'N1.3_Project_Listing'!$D$16:$D$829,$B204,'N1.3_Project_Listing'!$J$16:$J$829,AP$16,'N1.3_Project_Listing'!$G$16:$G$829,AG$15)</f>
        <v>0</v>
      </c>
      <c r="AQ236" s="67">
        <f>SUMIFS('N1.3_Project_Listing'!$P$16:$P$829,'N1.3_Project_Listing'!$B$16:$B$829,$B236,'N1.3_Project_Listing'!$D$16:$D$829,$B204,'N1.3_Project_Listing'!$J$16:$J$829,AQ$16,'N1.3_Project_Listing'!$G$16:$G$829,AG$15)</f>
        <v>0</v>
      </c>
      <c r="AR236" s="67">
        <f>SUMIFS('N1.3_Project_Listing'!$P$16:$P$829,'N1.3_Project_Listing'!$B$16:$B$829,$B236,'N1.3_Project_Listing'!$D$16:$D$829,$B204,'N1.3_Project_Listing'!$J$16:$J$829,AR$16,'N1.3_Project_Listing'!$G$16:$G$829,AG$15)</f>
        <v>0</v>
      </c>
      <c r="AS236" s="67">
        <f>SUMIFS('N1.3_Project_Listing'!$P$16:$P$829,'N1.3_Project_Listing'!$B$16:$B$829,$B236,'N1.3_Project_Listing'!$D$16:$D$829,$B204,'N1.3_Project_Listing'!$J$16:$J$829,AS$16,'N1.3_Project_Listing'!$G$16:$G$829,AG$15)</f>
        <v>0</v>
      </c>
      <c r="AT236" s="63">
        <f t="shared" si="310"/>
        <v>0</v>
      </c>
      <c r="AV236" s="158" t="str">
        <f t="shared" si="303"/>
        <v>-</v>
      </c>
      <c r="AW236" s="67">
        <f>SUMIFS('N1.3_Project_Listing'!$R$16:$R$829,'N1.3_Project_Listing'!$B$16:$B$829,$B236,'N1.3_Project_Listing'!$D$16:$D$829,$B204,'N1.3_Project_Listing'!$J$16:$J$829,AW$16,'N1.3_Project_Listing'!$G$16:$G$829,AV$15)</f>
        <v>0</v>
      </c>
      <c r="AX236" s="67">
        <f>SUMIFS('N1.3_Project_Listing'!$R$16:$R$829,'N1.3_Project_Listing'!$B$16:$B$829,$B236,'N1.3_Project_Listing'!$D$16:$D$829,$B204,'N1.3_Project_Listing'!$J$16:$J$829,AX$16,'N1.3_Project_Listing'!$G$16:$G$829,AV$15)</f>
        <v>0</v>
      </c>
      <c r="AY236" s="67">
        <f>SUMIFS('N1.3_Project_Listing'!$R$16:$R$829,'N1.3_Project_Listing'!$B$16:$B$829,$B236,'N1.3_Project_Listing'!$D$16:$D$829,$B204,'N1.3_Project_Listing'!$J$16:$J$829,AY$16,'N1.3_Project_Listing'!$G$16:$G$829,AV$15)</f>
        <v>0</v>
      </c>
      <c r="AZ236" s="67">
        <f>SUMIFS('N1.3_Project_Listing'!$R$16:$R$829,'N1.3_Project_Listing'!$B$16:$B$829,$B236,'N1.3_Project_Listing'!$D$16:$D$829,$B204,'N1.3_Project_Listing'!$J$16:$J$829,AZ$16,'N1.3_Project_Listing'!$G$16:$G$829,AV$15)</f>
        <v>0</v>
      </c>
      <c r="BA236" s="67">
        <f>SUMIFS('N1.3_Project_Listing'!$R$16:$R$829,'N1.3_Project_Listing'!$B$16:$B$829,$B236,'N1.3_Project_Listing'!$D$16:$D$829,$B204,'N1.3_Project_Listing'!$J$16:$J$829,BA$16,'N1.3_Project_Listing'!$G$16:$G$829,AV$15)</f>
        <v>0</v>
      </c>
      <c r="BB236" s="63">
        <f t="shared" si="311"/>
        <v>0</v>
      </c>
      <c r="BC236" s="116" t="s">
        <v>441</v>
      </c>
      <c r="BD236" s="67">
        <f>SUMIFS('N1.3_Project_Listing'!$P$16:$P$829,'N1.3_Project_Listing'!$B$16:$B$829,$B236,'N1.3_Project_Listing'!$D$16:$D$829,$B204,'N1.3_Project_Listing'!$J$16:$J$829,BD$16,'N1.3_Project_Listing'!$G$16:$G$829,AV$15)</f>
        <v>0</v>
      </c>
      <c r="BE236" s="67">
        <f>SUMIFS('N1.3_Project_Listing'!$P$16:$P$829,'N1.3_Project_Listing'!$B$16:$B$829,$B236,'N1.3_Project_Listing'!$D$16:$D$829,$B204,'N1.3_Project_Listing'!$J$16:$J$829,BE$16,'N1.3_Project_Listing'!$G$16:$G$829,AV$15)</f>
        <v>0</v>
      </c>
      <c r="BF236" s="67">
        <f>SUMIFS('N1.3_Project_Listing'!$P$16:$P$829,'N1.3_Project_Listing'!$B$16:$B$829,$B236,'N1.3_Project_Listing'!$D$16:$D$829,$B204,'N1.3_Project_Listing'!$J$16:$J$829,BF$16,'N1.3_Project_Listing'!$G$16:$G$829,AV$15)</f>
        <v>0</v>
      </c>
      <c r="BG236" s="67">
        <f>SUMIFS('N1.3_Project_Listing'!$P$16:$P$829,'N1.3_Project_Listing'!$B$16:$B$829,$B236,'N1.3_Project_Listing'!$D$16:$D$829,$B204,'N1.3_Project_Listing'!$J$16:$J$829,BG$16,'N1.3_Project_Listing'!$G$16:$G$829,AV$15)</f>
        <v>0</v>
      </c>
      <c r="BH236" s="67">
        <f>SUMIFS('N1.3_Project_Listing'!$P$16:$P$829,'N1.3_Project_Listing'!$B$16:$B$829,$B236,'N1.3_Project_Listing'!$D$16:$D$829,$B204,'N1.3_Project_Listing'!$J$16:$J$829,BH$16,'N1.3_Project_Listing'!$G$16:$G$829,AV$15)</f>
        <v>0</v>
      </c>
      <c r="BI236" s="63">
        <f t="shared" si="312"/>
        <v>0</v>
      </c>
      <c r="BK236" s="158" t="str">
        <f t="shared" si="304"/>
        <v>-</v>
      </c>
      <c r="BL236" s="67">
        <f>SUMIFS('N1.3_Project_Listing'!$R$16:$R$829,'N1.3_Project_Listing'!$B$16:$B$829,$B236,'N1.3_Project_Listing'!$D$16:$D$829,$B204,'N1.3_Project_Listing'!$J$16:$J$829,BL$16,'N1.3_Project_Listing'!$G$16:$G$829,BK$15)</f>
        <v>0</v>
      </c>
      <c r="BM236" s="67">
        <f>SUMIFS('N1.3_Project_Listing'!$R$16:$R$829,'N1.3_Project_Listing'!$B$16:$B$829,$B236,'N1.3_Project_Listing'!$D$16:$D$829,$B204,'N1.3_Project_Listing'!$J$16:$J$829,BM$16,'N1.3_Project_Listing'!$G$16:$G$829,BK$15)</f>
        <v>0</v>
      </c>
      <c r="BN236" s="67">
        <f>SUMIFS('N1.3_Project_Listing'!$R$16:$R$829,'N1.3_Project_Listing'!$B$16:$B$829,$B236,'N1.3_Project_Listing'!$D$16:$D$829,$B204,'N1.3_Project_Listing'!$J$16:$J$829,BN$16,'N1.3_Project_Listing'!$G$16:$G$829,BK$15)</f>
        <v>0</v>
      </c>
      <c r="BO236" s="67">
        <f>SUMIFS('N1.3_Project_Listing'!$R$16:$R$829,'N1.3_Project_Listing'!$B$16:$B$829,$B236,'N1.3_Project_Listing'!$D$16:$D$829,$B204,'N1.3_Project_Listing'!$J$16:$J$829,BO$16,'N1.3_Project_Listing'!$G$16:$G$829,BK$15)</f>
        <v>0</v>
      </c>
      <c r="BP236" s="67">
        <f>SUMIFS('N1.3_Project_Listing'!$R$16:$R$829,'N1.3_Project_Listing'!$B$16:$B$829,$B236,'N1.3_Project_Listing'!$D$16:$D$829,$B204,'N1.3_Project_Listing'!$J$16:$J$829,BP$16,'N1.3_Project_Listing'!$G$16:$G$829,BK$15)</f>
        <v>0</v>
      </c>
      <c r="BQ236" s="63">
        <f t="shared" si="313"/>
        <v>0</v>
      </c>
      <c r="BR236" s="116" t="s">
        <v>441</v>
      </c>
      <c r="BS236" s="67">
        <f>SUMIFS('N1.3_Project_Listing'!$P$16:$P$829,'N1.3_Project_Listing'!$B$16:$B$829,$B236,'N1.3_Project_Listing'!$D$16:$D$829,$B204,'N1.3_Project_Listing'!$J$16:$J$829,BS$16,'N1.3_Project_Listing'!$G$16:$G$829,BK$15)</f>
        <v>0</v>
      </c>
      <c r="BT236" s="67">
        <f>SUMIFS('N1.3_Project_Listing'!$P$16:$P$829,'N1.3_Project_Listing'!$B$16:$B$829,$B236,'N1.3_Project_Listing'!$D$16:$D$829,$B204,'N1.3_Project_Listing'!$J$16:$J$829,BT$16,'N1.3_Project_Listing'!$G$16:$G$829,BK$15)</f>
        <v>0</v>
      </c>
      <c r="BU236" s="67">
        <f>SUMIFS('N1.3_Project_Listing'!$P$16:$P$829,'N1.3_Project_Listing'!$B$16:$B$829,$B236,'N1.3_Project_Listing'!$D$16:$D$829,$B204,'N1.3_Project_Listing'!$J$16:$J$829,BU$16,'N1.3_Project_Listing'!$G$16:$G$829,BK$15)</f>
        <v>0</v>
      </c>
      <c r="BV236" s="67">
        <f>SUMIFS('N1.3_Project_Listing'!$P$16:$P$829,'N1.3_Project_Listing'!$B$16:$B$829,$B236,'N1.3_Project_Listing'!$D$16:$D$829,$B204,'N1.3_Project_Listing'!$J$16:$J$829,BV$16,'N1.3_Project_Listing'!$G$16:$G$829,BK$15)</f>
        <v>0</v>
      </c>
      <c r="BW236" s="67">
        <f>SUMIFS('N1.3_Project_Listing'!$P$16:$P$829,'N1.3_Project_Listing'!$B$16:$B$829,$B236,'N1.3_Project_Listing'!$D$16:$D$829,$B204,'N1.3_Project_Listing'!$J$16:$J$829,BW$16,'N1.3_Project_Listing'!$G$16:$G$829,BK$15)</f>
        <v>0</v>
      </c>
      <c r="BX236" s="63">
        <f t="shared" si="314"/>
        <v>0</v>
      </c>
    </row>
    <row r="237" spans="2:76" hidden="1">
      <c r="B237" s="132" t="str">
        <f t="shared" si="315"/>
        <v>No entry required</v>
      </c>
      <c r="C237" s="158" t="str">
        <f t="shared" si="315"/>
        <v>-</v>
      </c>
      <c r="D237" s="63">
        <f t="shared" si="291"/>
        <v>0</v>
      </c>
      <c r="E237" s="63">
        <f t="shared" si="292"/>
        <v>0</v>
      </c>
      <c r="F237" s="63">
        <f t="shared" si="293"/>
        <v>0</v>
      </c>
      <c r="G237" s="63">
        <f t="shared" si="294"/>
        <v>0</v>
      </c>
      <c r="H237" s="63">
        <f t="shared" si="295"/>
        <v>0</v>
      </c>
      <c r="I237" s="63">
        <f t="shared" si="305"/>
        <v>0</v>
      </c>
      <c r="J237" s="116" t="s">
        <v>441</v>
      </c>
      <c r="K237" s="63">
        <f t="shared" si="296"/>
        <v>0</v>
      </c>
      <c r="L237" s="63">
        <f t="shared" si="297"/>
        <v>0</v>
      </c>
      <c r="M237" s="63">
        <f t="shared" si="298"/>
        <v>0</v>
      </c>
      <c r="N237" s="63">
        <f t="shared" si="299"/>
        <v>0</v>
      </c>
      <c r="O237" s="63">
        <f t="shared" si="300"/>
        <v>0</v>
      </c>
      <c r="P237" s="63">
        <f t="shared" si="306"/>
        <v>0</v>
      </c>
      <c r="R237" s="158" t="str">
        <f t="shared" si="301"/>
        <v>-</v>
      </c>
      <c r="S237" s="67">
        <f>SUMIFS('N1.3_Project_Listing'!$R$16:$R$829,'N1.3_Project_Listing'!$B$16:$B$829,$B237,'N1.3_Project_Listing'!$D$16:$D$829,$B204,'N1.3_Project_Listing'!$J$16:$J$829,S$16,'N1.3_Project_Listing'!$G$16:$G$829,R$15)</f>
        <v>0</v>
      </c>
      <c r="T237" s="67">
        <f>SUMIFS('N1.3_Project_Listing'!$R$16:$R$829,'N1.3_Project_Listing'!$B$16:$B$829,$B237,'N1.3_Project_Listing'!$D$16:$D$829,$B204,'N1.3_Project_Listing'!$J$16:$J$829,T$16,'N1.3_Project_Listing'!$G$16:$G$829,R$15)</f>
        <v>0</v>
      </c>
      <c r="U237" s="67">
        <f>SUMIFS('N1.3_Project_Listing'!$R$16:$R$829,'N1.3_Project_Listing'!$B$16:$B$829,$B237,'N1.3_Project_Listing'!$D$16:$D$829,$B204,'N1.3_Project_Listing'!$J$16:$J$829,U$16,'N1.3_Project_Listing'!$G$16:$G$829,R$15)</f>
        <v>0</v>
      </c>
      <c r="V237" s="67">
        <f>SUMIFS('N1.3_Project_Listing'!$R$16:$R$829,'N1.3_Project_Listing'!$B$16:$B$829,$B237,'N1.3_Project_Listing'!$D$16:$D$829,$B204,'N1.3_Project_Listing'!$J$16:$J$829,V$16,'N1.3_Project_Listing'!$G$16:$G$829,R$15)</f>
        <v>0</v>
      </c>
      <c r="W237" s="67">
        <f>SUMIFS('N1.3_Project_Listing'!$R$16:$R$829,'N1.3_Project_Listing'!$B$16:$B$829,$B237,'N1.3_Project_Listing'!$D$16:$D$829,$B204,'N1.3_Project_Listing'!$J$16:$J$829,W$16,'N1.3_Project_Listing'!$G$16:$G$829,R$15)</f>
        <v>0</v>
      </c>
      <c r="X237" s="63">
        <f t="shared" si="307"/>
        <v>0</v>
      </c>
      <c r="Y237" s="116" t="s">
        <v>441</v>
      </c>
      <c r="Z237" s="67">
        <f>SUMIFS('N1.3_Project_Listing'!$P$16:$P$829,'N1.3_Project_Listing'!$B$16:$B$829,$B237,'N1.3_Project_Listing'!$D$16:$D$829,$B204,'N1.3_Project_Listing'!$J$16:$J$829,Z$16,'N1.3_Project_Listing'!$G$16:$G$829,R$15)</f>
        <v>0</v>
      </c>
      <c r="AA237" s="67">
        <f>SUMIFS('N1.3_Project_Listing'!$P$16:$P$829,'N1.3_Project_Listing'!$B$16:$B$829,$B237,'N1.3_Project_Listing'!$D$16:$D$829,$B204,'N1.3_Project_Listing'!$J$16:$J$829,AA$16,'N1.3_Project_Listing'!$G$16:$G$829,R$15)</f>
        <v>0</v>
      </c>
      <c r="AB237" s="67">
        <f>SUMIFS('N1.3_Project_Listing'!$P$16:$P$829,'N1.3_Project_Listing'!$B$16:$B$829,$B237,'N1.3_Project_Listing'!$D$16:$D$829,$B204,'N1.3_Project_Listing'!$J$16:$J$829,AB$16,'N1.3_Project_Listing'!$G$16:$G$829,R$15)</f>
        <v>0</v>
      </c>
      <c r="AC237" s="67">
        <f>SUMIFS('N1.3_Project_Listing'!$P$16:$P$829,'N1.3_Project_Listing'!$B$16:$B$829,$B237,'N1.3_Project_Listing'!$D$16:$D$829,$B204,'N1.3_Project_Listing'!$J$16:$J$829,AC$16,'N1.3_Project_Listing'!$G$16:$G$829,R$15)</f>
        <v>0</v>
      </c>
      <c r="AD237" s="67">
        <f>SUMIFS('N1.3_Project_Listing'!$P$16:$P$829,'N1.3_Project_Listing'!$B$16:$B$829,$B237,'N1.3_Project_Listing'!$D$16:$D$829,$B204,'N1.3_Project_Listing'!$J$16:$J$829,AD$16,'N1.3_Project_Listing'!$G$16:$G$829,R$15)</f>
        <v>0</v>
      </c>
      <c r="AE237" s="63">
        <f t="shared" si="308"/>
        <v>0</v>
      </c>
      <c r="AG237" s="158" t="str">
        <f t="shared" si="302"/>
        <v>-</v>
      </c>
      <c r="AH237" s="67">
        <f>SUMIFS('N1.3_Project_Listing'!$R$16:$R$829,'N1.3_Project_Listing'!$B$16:$B$829,$B237,'N1.3_Project_Listing'!$D$16:$D$829,$B204,'N1.3_Project_Listing'!$J$16:$J$829,AH$16,'N1.3_Project_Listing'!$G$16:$G$829,AG$15)</f>
        <v>0</v>
      </c>
      <c r="AI237" s="67">
        <f>SUMIFS('N1.3_Project_Listing'!$R$16:$R$829,'N1.3_Project_Listing'!$B$16:$B$829,$B237,'N1.3_Project_Listing'!$D$16:$D$829,$B204,'N1.3_Project_Listing'!$J$16:$J$829,AI$16,'N1.3_Project_Listing'!$G$16:$G$829,AG$15)</f>
        <v>0</v>
      </c>
      <c r="AJ237" s="67">
        <f>SUMIFS('N1.3_Project_Listing'!$R$16:$R$829,'N1.3_Project_Listing'!$B$16:$B$829,$B237,'N1.3_Project_Listing'!$D$16:$D$829,$B204,'N1.3_Project_Listing'!$J$16:$J$829,AJ$16,'N1.3_Project_Listing'!$G$16:$G$829,AG$15)</f>
        <v>0</v>
      </c>
      <c r="AK237" s="67">
        <f>SUMIFS('N1.3_Project_Listing'!$R$16:$R$829,'N1.3_Project_Listing'!$B$16:$B$829,$B237,'N1.3_Project_Listing'!$D$16:$D$829,$B204,'N1.3_Project_Listing'!$J$16:$J$829,AK$16,'N1.3_Project_Listing'!$G$16:$G$829,AG$15)</f>
        <v>0</v>
      </c>
      <c r="AL237" s="67">
        <f>SUMIFS('N1.3_Project_Listing'!$R$16:$R$829,'N1.3_Project_Listing'!$B$16:$B$829,$B237,'N1.3_Project_Listing'!$D$16:$D$829,$B204,'N1.3_Project_Listing'!$J$16:$J$829,AL$16,'N1.3_Project_Listing'!$G$16:$G$829,AG$15)</f>
        <v>0</v>
      </c>
      <c r="AM237" s="63">
        <f t="shared" si="309"/>
        <v>0</v>
      </c>
      <c r="AN237" s="116" t="s">
        <v>441</v>
      </c>
      <c r="AO237" s="67">
        <f>SUMIFS('N1.3_Project_Listing'!$P$16:$P$829,'N1.3_Project_Listing'!$B$16:$B$829,$B237,'N1.3_Project_Listing'!$D$16:$D$829,$B204,'N1.3_Project_Listing'!$J$16:$J$829,AO$16,'N1.3_Project_Listing'!$G$16:$G$829,AG$15)</f>
        <v>0</v>
      </c>
      <c r="AP237" s="67">
        <f>SUMIFS('N1.3_Project_Listing'!$P$16:$P$829,'N1.3_Project_Listing'!$B$16:$B$829,$B237,'N1.3_Project_Listing'!$D$16:$D$829,$B204,'N1.3_Project_Listing'!$J$16:$J$829,AP$16,'N1.3_Project_Listing'!$G$16:$G$829,AG$15)</f>
        <v>0</v>
      </c>
      <c r="AQ237" s="67">
        <f>SUMIFS('N1.3_Project_Listing'!$P$16:$P$829,'N1.3_Project_Listing'!$B$16:$B$829,$B237,'N1.3_Project_Listing'!$D$16:$D$829,$B204,'N1.3_Project_Listing'!$J$16:$J$829,AQ$16,'N1.3_Project_Listing'!$G$16:$G$829,AG$15)</f>
        <v>0</v>
      </c>
      <c r="AR237" s="67">
        <f>SUMIFS('N1.3_Project_Listing'!$P$16:$P$829,'N1.3_Project_Listing'!$B$16:$B$829,$B237,'N1.3_Project_Listing'!$D$16:$D$829,$B204,'N1.3_Project_Listing'!$J$16:$J$829,AR$16,'N1.3_Project_Listing'!$G$16:$G$829,AG$15)</f>
        <v>0</v>
      </c>
      <c r="AS237" s="67">
        <f>SUMIFS('N1.3_Project_Listing'!$P$16:$P$829,'N1.3_Project_Listing'!$B$16:$B$829,$B237,'N1.3_Project_Listing'!$D$16:$D$829,$B204,'N1.3_Project_Listing'!$J$16:$J$829,AS$16,'N1.3_Project_Listing'!$G$16:$G$829,AG$15)</f>
        <v>0</v>
      </c>
      <c r="AT237" s="63">
        <f t="shared" si="310"/>
        <v>0</v>
      </c>
      <c r="AV237" s="158" t="str">
        <f t="shared" si="303"/>
        <v>-</v>
      </c>
      <c r="AW237" s="67">
        <f>SUMIFS('N1.3_Project_Listing'!$R$16:$R$829,'N1.3_Project_Listing'!$B$16:$B$829,$B237,'N1.3_Project_Listing'!$D$16:$D$829,$B204,'N1.3_Project_Listing'!$J$16:$J$829,AW$16,'N1.3_Project_Listing'!$G$16:$G$829,AV$15)</f>
        <v>0</v>
      </c>
      <c r="AX237" s="67">
        <f>SUMIFS('N1.3_Project_Listing'!$R$16:$R$829,'N1.3_Project_Listing'!$B$16:$B$829,$B237,'N1.3_Project_Listing'!$D$16:$D$829,$B204,'N1.3_Project_Listing'!$J$16:$J$829,AX$16,'N1.3_Project_Listing'!$G$16:$G$829,AV$15)</f>
        <v>0</v>
      </c>
      <c r="AY237" s="67">
        <f>SUMIFS('N1.3_Project_Listing'!$R$16:$R$829,'N1.3_Project_Listing'!$B$16:$B$829,$B237,'N1.3_Project_Listing'!$D$16:$D$829,$B204,'N1.3_Project_Listing'!$J$16:$J$829,AY$16,'N1.3_Project_Listing'!$G$16:$G$829,AV$15)</f>
        <v>0</v>
      </c>
      <c r="AZ237" s="67">
        <f>SUMIFS('N1.3_Project_Listing'!$R$16:$R$829,'N1.3_Project_Listing'!$B$16:$B$829,$B237,'N1.3_Project_Listing'!$D$16:$D$829,$B204,'N1.3_Project_Listing'!$J$16:$J$829,AZ$16,'N1.3_Project_Listing'!$G$16:$G$829,AV$15)</f>
        <v>0</v>
      </c>
      <c r="BA237" s="67">
        <f>SUMIFS('N1.3_Project_Listing'!$R$16:$R$829,'N1.3_Project_Listing'!$B$16:$B$829,$B237,'N1.3_Project_Listing'!$D$16:$D$829,$B204,'N1.3_Project_Listing'!$J$16:$J$829,BA$16,'N1.3_Project_Listing'!$G$16:$G$829,AV$15)</f>
        <v>0</v>
      </c>
      <c r="BB237" s="63">
        <f t="shared" si="311"/>
        <v>0</v>
      </c>
      <c r="BC237" s="116" t="s">
        <v>441</v>
      </c>
      <c r="BD237" s="67">
        <f>SUMIFS('N1.3_Project_Listing'!$P$16:$P$829,'N1.3_Project_Listing'!$B$16:$B$829,$B237,'N1.3_Project_Listing'!$D$16:$D$829,$B204,'N1.3_Project_Listing'!$J$16:$J$829,BD$16,'N1.3_Project_Listing'!$G$16:$G$829,AV$15)</f>
        <v>0</v>
      </c>
      <c r="BE237" s="67">
        <f>SUMIFS('N1.3_Project_Listing'!$P$16:$P$829,'N1.3_Project_Listing'!$B$16:$B$829,$B237,'N1.3_Project_Listing'!$D$16:$D$829,$B204,'N1.3_Project_Listing'!$J$16:$J$829,BE$16,'N1.3_Project_Listing'!$G$16:$G$829,AV$15)</f>
        <v>0</v>
      </c>
      <c r="BF237" s="67">
        <f>SUMIFS('N1.3_Project_Listing'!$P$16:$P$829,'N1.3_Project_Listing'!$B$16:$B$829,$B237,'N1.3_Project_Listing'!$D$16:$D$829,$B204,'N1.3_Project_Listing'!$J$16:$J$829,BF$16,'N1.3_Project_Listing'!$G$16:$G$829,AV$15)</f>
        <v>0</v>
      </c>
      <c r="BG237" s="67">
        <f>SUMIFS('N1.3_Project_Listing'!$P$16:$P$829,'N1.3_Project_Listing'!$B$16:$B$829,$B237,'N1.3_Project_Listing'!$D$16:$D$829,$B204,'N1.3_Project_Listing'!$J$16:$J$829,BG$16,'N1.3_Project_Listing'!$G$16:$G$829,AV$15)</f>
        <v>0</v>
      </c>
      <c r="BH237" s="67">
        <f>SUMIFS('N1.3_Project_Listing'!$P$16:$P$829,'N1.3_Project_Listing'!$B$16:$B$829,$B237,'N1.3_Project_Listing'!$D$16:$D$829,$B204,'N1.3_Project_Listing'!$J$16:$J$829,BH$16,'N1.3_Project_Listing'!$G$16:$G$829,AV$15)</f>
        <v>0</v>
      </c>
      <c r="BI237" s="63">
        <f t="shared" si="312"/>
        <v>0</v>
      </c>
      <c r="BK237" s="158" t="str">
        <f t="shared" si="304"/>
        <v>-</v>
      </c>
      <c r="BL237" s="67">
        <f>SUMIFS('N1.3_Project_Listing'!$R$16:$R$829,'N1.3_Project_Listing'!$B$16:$B$829,$B237,'N1.3_Project_Listing'!$D$16:$D$829,$B204,'N1.3_Project_Listing'!$J$16:$J$829,BL$16,'N1.3_Project_Listing'!$G$16:$G$829,BK$15)</f>
        <v>0</v>
      </c>
      <c r="BM237" s="67">
        <f>SUMIFS('N1.3_Project_Listing'!$R$16:$R$829,'N1.3_Project_Listing'!$B$16:$B$829,$B237,'N1.3_Project_Listing'!$D$16:$D$829,$B204,'N1.3_Project_Listing'!$J$16:$J$829,BM$16,'N1.3_Project_Listing'!$G$16:$G$829,BK$15)</f>
        <v>0</v>
      </c>
      <c r="BN237" s="67">
        <f>SUMIFS('N1.3_Project_Listing'!$R$16:$R$829,'N1.3_Project_Listing'!$B$16:$B$829,$B237,'N1.3_Project_Listing'!$D$16:$D$829,$B204,'N1.3_Project_Listing'!$J$16:$J$829,BN$16,'N1.3_Project_Listing'!$G$16:$G$829,BK$15)</f>
        <v>0</v>
      </c>
      <c r="BO237" s="67">
        <f>SUMIFS('N1.3_Project_Listing'!$R$16:$R$829,'N1.3_Project_Listing'!$B$16:$B$829,$B237,'N1.3_Project_Listing'!$D$16:$D$829,$B204,'N1.3_Project_Listing'!$J$16:$J$829,BO$16,'N1.3_Project_Listing'!$G$16:$G$829,BK$15)</f>
        <v>0</v>
      </c>
      <c r="BP237" s="67">
        <f>SUMIFS('N1.3_Project_Listing'!$R$16:$R$829,'N1.3_Project_Listing'!$B$16:$B$829,$B237,'N1.3_Project_Listing'!$D$16:$D$829,$B204,'N1.3_Project_Listing'!$J$16:$J$829,BP$16,'N1.3_Project_Listing'!$G$16:$G$829,BK$15)</f>
        <v>0</v>
      </c>
      <c r="BQ237" s="63">
        <f t="shared" si="313"/>
        <v>0</v>
      </c>
      <c r="BR237" s="116" t="s">
        <v>441</v>
      </c>
      <c r="BS237" s="67">
        <f>SUMIFS('N1.3_Project_Listing'!$P$16:$P$829,'N1.3_Project_Listing'!$B$16:$B$829,$B237,'N1.3_Project_Listing'!$D$16:$D$829,$B204,'N1.3_Project_Listing'!$J$16:$J$829,BS$16,'N1.3_Project_Listing'!$G$16:$G$829,BK$15)</f>
        <v>0</v>
      </c>
      <c r="BT237" s="67">
        <f>SUMIFS('N1.3_Project_Listing'!$P$16:$P$829,'N1.3_Project_Listing'!$B$16:$B$829,$B237,'N1.3_Project_Listing'!$D$16:$D$829,$B204,'N1.3_Project_Listing'!$J$16:$J$829,BT$16,'N1.3_Project_Listing'!$G$16:$G$829,BK$15)</f>
        <v>0</v>
      </c>
      <c r="BU237" s="67">
        <f>SUMIFS('N1.3_Project_Listing'!$P$16:$P$829,'N1.3_Project_Listing'!$B$16:$B$829,$B237,'N1.3_Project_Listing'!$D$16:$D$829,$B204,'N1.3_Project_Listing'!$J$16:$J$829,BU$16,'N1.3_Project_Listing'!$G$16:$G$829,BK$15)</f>
        <v>0</v>
      </c>
      <c r="BV237" s="67">
        <f>SUMIFS('N1.3_Project_Listing'!$P$16:$P$829,'N1.3_Project_Listing'!$B$16:$B$829,$B237,'N1.3_Project_Listing'!$D$16:$D$829,$B204,'N1.3_Project_Listing'!$J$16:$J$829,BV$16,'N1.3_Project_Listing'!$G$16:$G$829,BK$15)</f>
        <v>0</v>
      </c>
      <c r="BW237" s="67">
        <f>SUMIFS('N1.3_Project_Listing'!$P$16:$P$829,'N1.3_Project_Listing'!$B$16:$B$829,$B237,'N1.3_Project_Listing'!$D$16:$D$829,$B204,'N1.3_Project_Listing'!$J$16:$J$829,BW$16,'N1.3_Project_Listing'!$G$16:$G$829,BK$15)</f>
        <v>0</v>
      </c>
      <c r="BX237" s="63">
        <f t="shared" si="314"/>
        <v>0</v>
      </c>
    </row>
    <row r="238" spans="2:76" hidden="1">
      <c r="B238" s="132" t="str">
        <f t="shared" si="315"/>
        <v>No entry required</v>
      </c>
      <c r="C238" s="158" t="str">
        <f t="shared" si="315"/>
        <v>-</v>
      </c>
      <c r="D238" s="63">
        <f t="shared" ref="D238:D253" si="316">S238+AH238+AW238+BL238</f>
        <v>0</v>
      </c>
      <c r="E238" s="63">
        <f t="shared" ref="E238:E253" si="317">T238+AI238+AX238+BM238</f>
        <v>0</v>
      </c>
      <c r="F238" s="63">
        <f t="shared" ref="F238:F253" si="318">U238+AJ238+AY238+BN238</f>
        <v>0</v>
      </c>
      <c r="G238" s="63">
        <f t="shared" ref="G238:G253" si="319">V238+AK238+AZ238+BO238</f>
        <v>0</v>
      </c>
      <c r="H238" s="63">
        <f t="shared" ref="H238:H253" si="320">W238+AL238+BA238+BP238</f>
        <v>0</v>
      </c>
      <c r="I238" s="63">
        <f t="shared" si="305"/>
        <v>0</v>
      </c>
      <c r="J238" s="116" t="s">
        <v>441</v>
      </c>
      <c r="K238" s="63">
        <f t="shared" ref="K238:K253" si="321">Z238+AO238+BD238+BS238</f>
        <v>0</v>
      </c>
      <c r="L238" s="63">
        <f t="shared" ref="L238:L253" si="322">AA238+AP238+BE238+BT238</f>
        <v>0</v>
      </c>
      <c r="M238" s="63">
        <f t="shared" ref="M238:M253" si="323">AB238+AQ238+BF238+BU238</f>
        <v>0</v>
      </c>
      <c r="N238" s="63">
        <f t="shared" ref="N238:N253" si="324">AC238+AR238+BG238+BV238</f>
        <v>0</v>
      </c>
      <c r="O238" s="63">
        <f t="shared" ref="O238:O253" si="325">AD238+AS238+BH238+BW238</f>
        <v>0</v>
      </c>
      <c r="P238" s="63">
        <f t="shared" si="306"/>
        <v>0</v>
      </c>
      <c r="R238" s="158" t="str">
        <f t="shared" si="301"/>
        <v>-</v>
      </c>
      <c r="S238" s="67">
        <f>SUMIFS('N1.3_Project_Listing'!$R$16:$R$829,'N1.3_Project_Listing'!$B$16:$B$829,$B238,'N1.3_Project_Listing'!$D$16:$D$829,$B204,'N1.3_Project_Listing'!$J$16:$J$829,S$16,'N1.3_Project_Listing'!$G$16:$G$829,R$15)</f>
        <v>0</v>
      </c>
      <c r="T238" s="67">
        <f>SUMIFS('N1.3_Project_Listing'!$R$16:$R$829,'N1.3_Project_Listing'!$B$16:$B$829,$B238,'N1.3_Project_Listing'!$D$16:$D$829,$B204,'N1.3_Project_Listing'!$J$16:$J$829,T$16,'N1.3_Project_Listing'!$G$16:$G$829,R$15)</f>
        <v>0</v>
      </c>
      <c r="U238" s="67">
        <f>SUMIFS('N1.3_Project_Listing'!$R$16:$R$829,'N1.3_Project_Listing'!$B$16:$B$829,$B238,'N1.3_Project_Listing'!$D$16:$D$829,$B204,'N1.3_Project_Listing'!$J$16:$J$829,U$16,'N1.3_Project_Listing'!$G$16:$G$829,R$15)</f>
        <v>0</v>
      </c>
      <c r="V238" s="67">
        <f>SUMIFS('N1.3_Project_Listing'!$R$16:$R$829,'N1.3_Project_Listing'!$B$16:$B$829,$B238,'N1.3_Project_Listing'!$D$16:$D$829,$B204,'N1.3_Project_Listing'!$J$16:$J$829,V$16,'N1.3_Project_Listing'!$G$16:$G$829,R$15)</f>
        <v>0</v>
      </c>
      <c r="W238" s="67">
        <f>SUMIFS('N1.3_Project_Listing'!$R$16:$R$829,'N1.3_Project_Listing'!$B$16:$B$829,$B238,'N1.3_Project_Listing'!$D$16:$D$829,$B204,'N1.3_Project_Listing'!$J$16:$J$829,W$16,'N1.3_Project_Listing'!$G$16:$G$829,R$15)</f>
        <v>0</v>
      </c>
      <c r="X238" s="63">
        <f t="shared" si="307"/>
        <v>0</v>
      </c>
      <c r="Y238" s="116" t="s">
        <v>441</v>
      </c>
      <c r="Z238" s="67">
        <f>SUMIFS('N1.3_Project_Listing'!$P$16:$P$829,'N1.3_Project_Listing'!$B$16:$B$829,$B238,'N1.3_Project_Listing'!$D$16:$D$829,$B204,'N1.3_Project_Listing'!$J$16:$J$829,Z$16,'N1.3_Project_Listing'!$G$16:$G$829,R$15)</f>
        <v>0</v>
      </c>
      <c r="AA238" s="67">
        <f>SUMIFS('N1.3_Project_Listing'!$P$16:$P$829,'N1.3_Project_Listing'!$B$16:$B$829,$B238,'N1.3_Project_Listing'!$D$16:$D$829,$B204,'N1.3_Project_Listing'!$J$16:$J$829,AA$16,'N1.3_Project_Listing'!$G$16:$G$829,R$15)</f>
        <v>0</v>
      </c>
      <c r="AB238" s="67">
        <f>SUMIFS('N1.3_Project_Listing'!$P$16:$P$829,'N1.3_Project_Listing'!$B$16:$B$829,$B238,'N1.3_Project_Listing'!$D$16:$D$829,$B204,'N1.3_Project_Listing'!$J$16:$J$829,AB$16,'N1.3_Project_Listing'!$G$16:$G$829,R$15)</f>
        <v>0</v>
      </c>
      <c r="AC238" s="67">
        <f>SUMIFS('N1.3_Project_Listing'!$P$16:$P$829,'N1.3_Project_Listing'!$B$16:$B$829,$B238,'N1.3_Project_Listing'!$D$16:$D$829,$B204,'N1.3_Project_Listing'!$J$16:$J$829,AC$16,'N1.3_Project_Listing'!$G$16:$G$829,R$15)</f>
        <v>0</v>
      </c>
      <c r="AD238" s="67">
        <f>SUMIFS('N1.3_Project_Listing'!$P$16:$P$829,'N1.3_Project_Listing'!$B$16:$B$829,$B238,'N1.3_Project_Listing'!$D$16:$D$829,$B204,'N1.3_Project_Listing'!$J$16:$J$829,AD$16,'N1.3_Project_Listing'!$G$16:$G$829,R$15)</f>
        <v>0</v>
      </c>
      <c r="AE238" s="63">
        <f t="shared" si="308"/>
        <v>0</v>
      </c>
      <c r="AG238" s="158" t="str">
        <f t="shared" si="302"/>
        <v>-</v>
      </c>
      <c r="AH238" s="67">
        <f>SUMIFS('N1.3_Project_Listing'!$R$16:$R$829,'N1.3_Project_Listing'!$B$16:$B$829,$B238,'N1.3_Project_Listing'!$D$16:$D$829,$B204,'N1.3_Project_Listing'!$J$16:$J$829,AH$16,'N1.3_Project_Listing'!$G$16:$G$829,AG$15)</f>
        <v>0</v>
      </c>
      <c r="AI238" s="67">
        <f>SUMIFS('N1.3_Project_Listing'!$R$16:$R$829,'N1.3_Project_Listing'!$B$16:$B$829,$B238,'N1.3_Project_Listing'!$D$16:$D$829,$B204,'N1.3_Project_Listing'!$J$16:$J$829,AI$16,'N1.3_Project_Listing'!$G$16:$G$829,AG$15)</f>
        <v>0</v>
      </c>
      <c r="AJ238" s="67">
        <f>SUMIFS('N1.3_Project_Listing'!$R$16:$R$829,'N1.3_Project_Listing'!$B$16:$B$829,$B238,'N1.3_Project_Listing'!$D$16:$D$829,$B204,'N1.3_Project_Listing'!$J$16:$J$829,AJ$16,'N1.3_Project_Listing'!$G$16:$G$829,AG$15)</f>
        <v>0</v>
      </c>
      <c r="AK238" s="67">
        <f>SUMIFS('N1.3_Project_Listing'!$R$16:$R$829,'N1.3_Project_Listing'!$B$16:$B$829,$B238,'N1.3_Project_Listing'!$D$16:$D$829,$B204,'N1.3_Project_Listing'!$J$16:$J$829,AK$16,'N1.3_Project_Listing'!$G$16:$G$829,AG$15)</f>
        <v>0</v>
      </c>
      <c r="AL238" s="67">
        <f>SUMIFS('N1.3_Project_Listing'!$R$16:$R$829,'N1.3_Project_Listing'!$B$16:$B$829,$B238,'N1.3_Project_Listing'!$D$16:$D$829,$B204,'N1.3_Project_Listing'!$J$16:$J$829,AL$16,'N1.3_Project_Listing'!$G$16:$G$829,AG$15)</f>
        <v>0</v>
      </c>
      <c r="AM238" s="63">
        <f t="shared" si="309"/>
        <v>0</v>
      </c>
      <c r="AN238" s="116" t="s">
        <v>441</v>
      </c>
      <c r="AO238" s="67">
        <f>SUMIFS('N1.3_Project_Listing'!$P$16:$P$829,'N1.3_Project_Listing'!$B$16:$B$829,$B238,'N1.3_Project_Listing'!$D$16:$D$829,$B204,'N1.3_Project_Listing'!$J$16:$J$829,AO$16,'N1.3_Project_Listing'!$G$16:$G$829,AG$15)</f>
        <v>0</v>
      </c>
      <c r="AP238" s="67">
        <f>SUMIFS('N1.3_Project_Listing'!$P$16:$P$829,'N1.3_Project_Listing'!$B$16:$B$829,$B238,'N1.3_Project_Listing'!$D$16:$D$829,$B204,'N1.3_Project_Listing'!$J$16:$J$829,AP$16,'N1.3_Project_Listing'!$G$16:$G$829,AG$15)</f>
        <v>0</v>
      </c>
      <c r="AQ238" s="67">
        <f>SUMIFS('N1.3_Project_Listing'!$P$16:$P$829,'N1.3_Project_Listing'!$B$16:$B$829,$B238,'N1.3_Project_Listing'!$D$16:$D$829,$B204,'N1.3_Project_Listing'!$J$16:$J$829,AQ$16,'N1.3_Project_Listing'!$G$16:$G$829,AG$15)</f>
        <v>0</v>
      </c>
      <c r="AR238" s="67">
        <f>SUMIFS('N1.3_Project_Listing'!$P$16:$P$829,'N1.3_Project_Listing'!$B$16:$B$829,$B238,'N1.3_Project_Listing'!$D$16:$D$829,$B204,'N1.3_Project_Listing'!$J$16:$J$829,AR$16,'N1.3_Project_Listing'!$G$16:$G$829,AG$15)</f>
        <v>0</v>
      </c>
      <c r="AS238" s="67">
        <f>SUMIFS('N1.3_Project_Listing'!$P$16:$P$829,'N1.3_Project_Listing'!$B$16:$B$829,$B238,'N1.3_Project_Listing'!$D$16:$D$829,$B204,'N1.3_Project_Listing'!$J$16:$J$829,AS$16,'N1.3_Project_Listing'!$G$16:$G$829,AG$15)</f>
        <v>0</v>
      </c>
      <c r="AT238" s="63">
        <f t="shared" si="310"/>
        <v>0</v>
      </c>
      <c r="AV238" s="158" t="str">
        <f t="shared" si="303"/>
        <v>-</v>
      </c>
      <c r="AW238" s="67">
        <f>SUMIFS('N1.3_Project_Listing'!$R$16:$R$829,'N1.3_Project_Listing'!$B$16:$B$829,$B238,'N1.3_Project_Listing'!$D$16:$D$829,$B204,'N1.3_Project_Listing'!$J$16:$J$829,AW$16,'N1.3_Project_Listing'!$G$16:$G$829,AV$15)</f>
        <v>0</v>
      </c>
      <c r="AX238" s="67">
        <f>SUMIFS('N1.3_Project_Listing'!$R$16:$R$829,'N1.3_Project_Listing'!$B$16:$B$829,$B238,'N1.3_Project_Listing'!$D$16:$D$829,$B204,'N1.3_Project_Listing'!$J$16:$J$829,AX$16,'N1.3_Project_Listing'!$G$16:$G$829,AV$15)</f>
        <v>0</v>
      </c>
      <c r="AY238" s="67">
        <f>SUMIFS('N1.3_Project_Listing'!$R$16:$R$829,'N1.3_Project_Listing'!$B$16:$B$829,$B238,'N1.3_Project_Listing'!$D$16:$D$829,$B204,'N1.3_Project_Listing'!$J$16:$J$829,AY$16,'N1.3_Project_Listing'!$G$16:$G$829,AV$15)</f>
        <v>0</v>
      </c>
      <c r="AZ238" s="67">
        <f>SUMIFS('N1.3_Project_Listing'!$R$16:$R$829,'N1.3_Project_Listing'!$B$16:$B$829,$B238,'N1.3_Project_Listing'!$D$16:$D$829,$B204,'N1.3_Project_Listing'!$J$16:$J$829,AZ$16,'N1.3_Project_Listing'!$G$16:$G$829,AV$15)</f>
        <v>0</v>
      </c>
      <c r="BA238" s="67">
        <f>SUMIFS('N1.3_Project_Listing'!$R$16:$R$829,'N1.3_Project_Listing'!$B$16:$B$829,$B238,'N1.3_Project_Listing'!$D$16:$D$829,$B204,'N1.3_Project_Listing'!$J$16:$J$829,BA$16,'N1.3_Project_Listing'!$G$16:$G$829,AV$15)</f>
        <v>0</v>
      </c>
      <c r="BB238" s="63">
        <f t="shared" si="311"/>
        <v>0</v>
      </c>
      <c r="BC238" s="116" t="s">
        <v>441</v>
      </c>
      <c r="BD238" s="67">
        <f>SUMIFS('N1.3_Project_Listing'!$P$16:$P$829,'N1.3_Project_Listing'!$B$16:$B$829,$B238,'N1.3_Project_Listing'!$D$16:$D$829,$B204,'N1.3_Project_Listing'!$J$16:$J$829,BD$16,'N1.3_Project_Listing'!$G$16:$G$829,AV$15)</f>
        <v>0</v>
      </c>
      <c r="BE238" s="67">
        <f>SUMIFS('N1.3_Project_Listing'!$P$16:$P$829,'N1.3_Project_Listing'!$B$16:$B$829,$B238,'N1.3_Project_Listing'!$D$16:$D$829,$B204,'N1.3_Project_Listing'!$J$16:$J$829,BE$16,'N1.3_Project_Listing'!$G$16:$G$829,AV$15)</f>
        <v>0</v>
      </c>
      <c r="BF238" s="67">
        <f>SUMIFS('N1.3_Project_Listing'!$P$16:$P$829,'N1.3_Project_Listing'!$B$16:$B$829,$B238,'N1.3_Project_Listing'!$D$16:$D$829,$B204,'N1.3_Project_Listing'!$J$16:$J$829,BF$16,'N1.3_Project_Listing'!$G$16:$G$829,AV$15)</f>
        <v>0</v>
      </c>
      <c r="BG238" s="67">
        <f>SUMIFS('N1.3_Project_Listing'!$P$16:$P$829,'N1.3_Project_Listing'!$B$16:$B$829,$B238,'N1.3_Project_Listing'!$D$16:$D$829,$B204,'N1.3_Project_Listing'!$J$16:$J$829,BG$16,'N1.3_Project_Listing'!$G$16:$G$829,AV$15)</f>
        <v>0</v>
      </c>
      <c r="BH238" s="67">
        <f>SUMIFS('N1.3_Project_Listing'!$P$16:$P$829,'N1.3_Project_Listing'!$B$16:$B$829,$B238,'N1.3_Project_Listing'!$D$16:$D$829,$B204,'N1.3_Project_Listing'!$J$16:$J$829,BH$16,'N1.3_Project_Listing'!$G$16:$G$829,AV$15)</f>
        <v>0</v>
      </c>
      <c r="BI238" s="63">
        <f t="shared" si="312"/>
        <v>0</v>
      </c>
      <c r="BK238" s="158" t="str">
        <f t="shared" si="304"/>
        <v>-</v>
      </c>
      <c r="BL238" s="67">
        <f>SUMIFS('N1.3_Project_Listing'!$R$16:$R$829,'N1.3_Project_Listing'!$B$16:$B$829,$B238,'N1.3_Project_Listing'!$D$16:$D$829,$B204,'N1.3_Project_Listing'!$J$16:$J$829,BL$16,'N1.3_Project_Listing'!$G$16:$G$829,BK$15)</f>
        <v>0</v>
      </c>
      <c r="BM238" s="67">
        <f>SUMIFS('N1.3_Project_Listing'!$R$16:$R$829,'N1.3_Project_Listing'!$B$16:$B$829,$B238,'N1.3_Project_Listing'!$D$16:$D$829,$B204,'N1.3_Project_Listing'!$J$16:$J$829,BM$16,'N1.3_Project_Listing'!$G$16:$G$829,BK$15)</f>
        <v>0</v>
      </c>
      <c r="BN238" s="67">
        <f>SUMIFS('N1.3_Project_Listing'!$R$16:$R$829,'N1.3_Project_Listing'!$B$16:$B$829,$B238,'N1.3_Project_Listing'!$D$16:$D$829,$B204,'N1.3_Project_Listing'!$J$16:$J$829,BN$16,'N1.3_Project_Listing'!$G$16:$G$829,BK$15)</f>
        <v>0</v>
      </c>
      <c r="BO238" s="67">
        <f>SUMIFS('N1.3_Project_Listing'!$R$16:$R$829,'N1.3_Project_Listing'!$B$16:$B$829,$B238,'N1.3_Project_Listing'!$D$16:$D$829,$B204,'N1.3_Project_Listing'!$J$16:$J$829,BO$16,'N1.3_Project_Listing'!$G$16:$G$829,BK$15)</f>
        <v>0</v>
      </c>
      <c r="BP238" s="67">
        <f>SUMIFS('N1.3_Project_Listing'!$R$16:$R$829,'N1.3_Project_Listing'!$B$16:$B$829,$B238,'N1.3_Project_Listing'!$D$16:$D$829,$B204,'N1.3_Project_Listing'!$J$16:$J$829,BP$16,'N1.3_Project_Listing'!$G$16:$G$829,BK$15)</f>
        <v>0</v>
      </c>
      <c r="BQ238" s="63">
        <f t="shared" si="313"/>
        <v>0</v>
      </c>
      <c r="BR238" s="116" t="s">
        <v>441</v>
      </c>
      <c r="BS238" s="67">
        <f>SUMIFS('N1.3_Project_Listing'!$P$16:$P$829,'N1.3_Project_Listing'!$B$16:$B$829,$B238,'N1.3_Project_Listing'!$D$16:$D$829,$B204,'N1.3_Project_Listing'!$J$16:$J$829,BS$16,'N1.3_Project_Listing'!$G$16:$G$829,BK$15)</f>
        <v>0</v>
      </c>
      <c r="BT238" s="67">
        <f>SUMIFS('N1.3_Project_Listing'!$P$16:$P$829,'N1.3_Project_Listing'!$B$16:$B$829,$B238,'N1.3_Project_Listing'!$D$16:$D$829,$B204,'N1.3_Project_Listing'!$J$16:$J$829,BT$16,'N1.3_Project_Listing'!$G$16:$G$829,BK$15)</f>
        <v>0</v>
      </c>
      <c r="BU238" s="67">
        <f>SUMIFS('N1.3_Project_Listing'!$P$16:$P$829,'N1.3_Project_Listing'!$B$16:$B$829,$B238,'N1.3_Project_Listing'!$D$16:$D$829,$B204,'N1.3_Project_Listing'!$J$16:$J$829,BU$16,'N1.3_Project_Listing'!$G$16:$G$829,BK$15)</f>
        <v>0</v>
      </c>
      <c r="BV238" s="67">
        <f>SUMIFS('N1.3_Project_Listing'!$P$16:$P$829,'N1.3_Project_Listing'!$B$16:$B$829,$B238,'N1.3_Project_Listing'!$D$16:$D$829,$B204,'N1.3_Project_Listing'!$J$16:$J$829,BV$16,'N1.3_Project_Listing'!$G$16:$G$829,BK$15)</f>
        <v>0</v>
      </c>
      <c r="BW238" s="67">
        <f>SUMIFS('N1.3_Project_Listing'!$P$16:$P$829,'N1.3_Project_Listing'!$B$16:$B$829,$B238,'N1.3_Project_Listing'!$D$16:$D$829,$B204,'N1.3_Project_Listing'!$J$16:$J$829,BW$16,'N1.3_Project_Listing'!$G$16:$G$829,BK$15)</f>
        <v>0</v>
      </c>
      <c r="BX238" s="63">
        <f t="shared" si="314"/>
        <v>0</v>
      </c>
    </row>
    <row r="239" spans="2:76" hidden="1">
      <c r="B239" s="132" t="str">
        <f t="shared" si="315"/>
        <v>No entry required</v>
      </c>
      <c r="C239" s="158" t="str">
        <f t="shared" si="315"/>
        <v>-</v>
      </c>
      <c r="D239" s="63">
        <f t="shared" si="316"/>
        <v>0</v>
      </c>
      <c r="E239" s="63">
        <f t="shared" si="317"/>
        <v>0</v>
      </c>
      <c r="F239" s="63">
        <f t="shared" si="318"/>
        <v>0</v>
      </c>
      <c r="G239" s="63">
        <f t="shared" si="319"/>
        <v>0</v>
      </c>
      <c r="H239" s="63">
        <f t="shared" si="320"/>
        <v>0</v>
      </c>
      <c r="I239" s="63">
        <f t="shared" si="305"/>
        <v>0</v>
      </c>
      <c r="J239" s="116" t="s">
        <v>441</v>
      </c>
      <c r="K239" s="63">
        <f t="shared" si="321"/>
        <v>0</v>
      </c>
      <c r="L239" s="63">
        <f t="shared" si="322"/>
        <v>0</v>
      </c>
      <c r="M239" s="63">
        <f t="shared" si="323"/>
        <v>0</v>
      </c>
      <c r="N239" s="63">
        <f t="shared" si="324"/>
        <v>0</v>
      </c>
      <c r="O239" s="63">
        <f t="shared" si="325"/>
        <v>0</v>
      </c>
      <c r="P239" s="63">
        <f t="shared" si="306"/>
        <v>0</v>
      </c>
      <c r="R239" s="158" t="str">
        <f t="shared" si="301"/>
        <v>-</v>
      </c>
      <c r="S239" s="67">
        <f>SUMIFS('N1.3_Project_Listing'!$R$16:$R$829,'N1.3_Project_Listing'!$B$16:$B$829,$B239,'N1.3_Project_Listing'!$D$16:$D$829,$B204,'N1.3_Project_Listing'!$J$16:$J$829,S$16,'N1.3_Project_Listing'!$G$16:$G$829,R$15)</f>
        <v>0</v>
      </c>
      <c r="T239" s="67">
        <f>SUMIFS('N1.3_Project_Listing'!$R$16:$R$829,'N1.3_Project_Listing'!$B$16:$B$829,$B239,'N1.3_Project_Listing'!$D$16:$D$829,$B204,'N1.3_Project_Listing'!$J$16:$J$829,T$16,'N1.3_Project_Listing'!$G$16:$G$829,R$15)</f>
        <v>0</v>
      </c>
      <c r="U239" s="67">
        <f>SUMIFS('N1.3_Project_Listing'!$R$16:$R$829,'N1.3_Project_Listing'!$B$16:$B$829,$B239,'N1.3_Project_Listing'!$D$16:$D$829,$B204,'N1.3_Project_Listing'!$J$16:$J$829,U$16,'N1.3_Project_Listing'!$G$16:$G$829,R$15)</f>
        <v>0</v>
      </c>
      <c r="V239" s="67">
        <f>SUMIFS('N1.3_Project_Listing'!$R$16:$R$829,'N1.3_Project_Listing'!$B$16:$B$829,$B239,'N1.3_Project_Listing'!$D$16:$D$829,$B204,'N1.3_Project_Listing'!$J$16:$J$829,V$16,'N1.3_Project_Listing'!$G$16:$G$829,R$15)</f>
        <v>0</v>
      </c>
      <c r="W239" s="67">
        <f>SUMIFS('N1.3_Project_Listing'!$R$16:$R$829,'N1.3_Project_Listing'!$B$16:$B$829,$B239,'N1.3_Project_Listing'!$D$16:$D$829,$B204,'N1.3_Project_Listing'!$J$16:$J$829,W$16,'N1.3_Project_Listing'!$G$16:$G$829,R$15)</f>
        <v>0</v>
      </c>
      <c r="X239" s="63">
        <f t="shared" si="307"/>
        <v>0</v>
      </c>
      <c r="Y239" s="116" t="s">
        <v>441</v>
      </c>
      <c r="Z239" s="67">
        <f>SUMIFS('N1.3_Project_Listing'!$P$16:$P$829,'N1.3_Project_Listing'!$B$16:$B$829,$B239,'N1.3_Project_Listing'!$D$16:$D$829,$B204,'N1.3_Project_Listing'!$J$16:$J$829,Z$16,'N1.3_Project_Listing'!$G$16:$G$829,R$15)</f>
        <v>0</v>
      </c>
      <c r="AA239" s="67">
        <f>SUMIFS('N1.3_Project_Listing'!$P$16:$P$829,'N1.3_Project_Listing'!$B$16:$B$829,$B239,'N1.3_Project_Listing'!$D$16:$D$829,$B204,'N1.3_Project_Listing'!$J$16:$J$829,AA$16,'N1.3_Project_Listing'!$G$16:$G$829,R$15)</f>
        <v>0</v>
      </c>
      <c r="AB239" s="67">
        <f>SUMIFS('N1.3_Project_Listing'!$P$16:$P$829,'N1.3_Project_Listing'!$B$16:$B$829,$B239,'N1.3_Project_Listing'!$D$16:$D$829,$B204,'N1.3_Project_Listing'!$J$16:$J$829,AB$16,'N1.3_Project_Listing'!$G$16:$G$829,R$15)</f>
        <v>0</v>
      </c>
      <c r="AC239" s="67">
        <f>SUMIFS('N1.3_Project_Listing'!$P$16:$P$829,'N1.3_Project_Listing'!$B$16:$B$829,$B239,'N1.3_Project_Listing'!$D$16:$D$829,$B204,'N1.3_Project_Listing'!$J$16:$J$829,AC$16,'N1.3_Project_Listing'!$G$16:$G$829,R$15)</f>
        <v>0</v>
      </c>
      <c r="AD239" s="67">
        <f>SUMIFS('N1.3_Project_Listing'!$P$16:$P$829,'N1.3_Project_Listing'!$B$16:$B$829,$B239,'N1.3_Project_Listing'!$D$16:$D$829,$B204,'N1.3_Project_Listing'!$J$16:$J$829,AD$16,'N1.3_Project_Listing'!$G$16:$G$829,R$15)</f>
        <v>0</v>
      </c>
      <c r="AE239" s="63">
        <f t="shared" si="308"/>
        <v>0</v>
      </c>
      <c r="AG239" s="158" t="str">
        <f t="shared" si="302"/>
        <v>-</v>
      </c>
      <c r="AH239" s="67">
        <f>SUMIFS('N1.3_Project_Listing'!$R$16:$R$829,'N1.3_Project_Listing'!$B$16:$B$829,$B239,'N1.3_Project_Listing'!$D$16:$D$829,$B204,'N1.3_Project_Listing'!$J$16:$J$829,AH$16,'N1.3_Project_Listing'!$G$16:$G$829,AG$15)</f>
        <v>0</v>
      </c>
      <c r="AI239" s="67">
        <f>SUMIFS('N1.3_Project_Listing'!$R$16:$R$829,'N1.3_Project_Listing'!$B$16:$B$829,$B239,'N1.3_Project_Listing'!$D$16:$D$829,$B204,'N1.3_Project_Listing'!$J$16:$J$829,AI$16,'N1.3_Project_Listing'!$G$16:$G$829,AG$15)</f>
        <v>0</v>
      </c>
      <c r="AJ239" s="67">
        <f>SUMIFS('N1.3_Project_Listing'!$R$16:$R$829,'N1.3_Project_Listing'!$B$16:$B$829,$B239,'N1.3_Project_Listing'!$D$16:$D$829,$B204,'N1.3_Project_Listing'!$J$16:$J$829,AJ$16,'N1.3_Project_Listing'!$G$16:$G$829,AG$15)</f>
        <v>0</v>
      </c>
      <c r="AK239" s="67">
        <f>SUMIFS('N1.3_Project_Listing'!$R$16:$R$829,'N1.3_Project_Listing'!$B$16:$B$829,$B239,'N1.3_Project_Listing'!$D$16:$D$829,$B204,'N1.3_Project_Listing'!$J$16:$J$829,AK$16,'N1.3_Project_Listing'!$G$16:$G$829,AG$15)</f>
        <v>0</v>
      </c>
      <c r="AL239" s="67">
        <f>SUMIFS('N1.3_Project_Listing'!$R$16:$R$829,'N1.3_Project_Listing'!$B$16:$B$829,$B239,'N1.3_Project_Listing'!$D$16:$D$829,$B204,'N1.3_Project_Listing'!$J$16:$J$829,AL$16,'N1.3_Project_Listing'!$G$16:$G$829,AG$15)</f>
        <v>0</v>
      </c>
      <c r="AM239" s="63">
        <f t="shared" si="309"/>
        <v>0</v>
      </c>
      <c r="AN239" s="116" t="s">
        <v>441</v>
      </c>
      <c r="AO239" s="67">
        <f>SUMIFS('N1.3_Project_Listing'!$P$16:$P$829,'N1.3_Project_Listing'!$B$16:$B$829,$B239,'N1.3_Project_Listing'!$D$16:$D$829,$B204,'N1.3_Project_Listing'!$J$16:$J$829,AO$16,'N1.3_Project_Listing'!$G$16:$G$829,AG$15)</f>
        <v>0</v>
      </c>
      <c r="AP239" s="67">
        <f>SUMIFS('N1.3_Project_Listing'!$P$16:$P$829,'N1.3_Project_Listing'!$B$16:$B$829,$B239,'N1.3_Project_Listing'!$D$16:$D$829,$B204,'N1.3_Project_Listing'!$J$16:$J$829,AP$16,'N1.3_Project_Listing'!$G$16:$G$829,AG$15)</f>
        <v>0</v>
      </c>
      <c r="AQ239" s="67">
        <f>SUMIFS('N1.3_Project_Listing'!$P$16:$P$829,'N1.3_Project_Listing'!$B$16:$B$829,$B239,'N1.3_Project_Listing'!$D$16:$D$829,$B204,'N1.3_Project_Listing'!$J$16:$J$829,AQ$16,'N1.3_Project_Listing'!$G$16:$G$829,AG$15)</f>
        <v>0</v>
      </c>
      <c r="AR239" s="67">
        <f>SUMIFS('N1.3_Project_Listing'!$P$16:$P$829,'N1.3_Project_Listing'!$B$16:$B$829,$B239,'N1.3_Project_Listing'!$D$16:$D$829,$B204,'N1.3_Project_Listing'!$J$16:$J$829,AR$16,'N1.3_Project_Listing'!$G$16:$G$829,AG$15)</f>
        <v>0</v>
      </c>
      <c r="AS239" s="67">
        <f>SUMIFS('N1.3_Project_Listing'!$P$16:$P$829,'N1.3_Project_Listing'!$B$16:$B$829,$B239,'N1.3_Project_Listing'!$D$16:$D$829,$B204,'N1.3_Project_Listing'!$J$16:$J$829,AS$16,'N1.3_Project_Listing'!$G$16:$G$829,AG$15)</f>
        <v>0</v>
      </c>
      <c r="AT239" s="63">
        <f t="shared" si="310"/>
        <v>0</v>
      </c>
      <c r="AV239" s="158" t="str">
        <f t="shared" si="303"/>
        <v>-</v>
      </c>
      <c r="AW239" s="67">
        <f>SUMIFS('N1.3_Project_Listing'!$R$16:$R$829,'N1.3_Project_Listing'!$B$16:$B$829,$B239,'N1.3_Project_Listing'!$D$16:$D$829,$B204,'N1.3_Project_Listing'!$J$16:$J$829,AW$16,'N1.3_Project_Listing'!$G$16:$G$829,AV$15)</f>
        <v>0</v>
      </c>
      <c r="AX239" s="67">
        <f>SUMIFS('N1.3_Project_Listing'!$R$16:$R$829,'N1.3_Project_Listing'!$B$16:$B$829,$B239,'N1.3_Project_Listing'!$D$16:$D$829,$B204,'N1.3_Project_Listing'!$J$16:$J$829,AX$16,'N1.3_Project_Listing'!$G$16:$G$829,AV$15)</f>
        <v>0</v>
      </c>
      <c r="AY239" s="67">
        <f>SUMIFS('N1.3_Project_Listing'!$R$16:$R$829,'N1.3_Project_Listing'!$B$16:$B$829,$B239,'N1.3_Project_Listing'!$D$16:$D$829,$B204,'N1.3_Project_Listing'!$J$16:$J$829,AY$16,'N1.3_Project_Listing'!$G$16:$G$829,AV$15)</f>
        <v>0</v>
      </c>
      <c r="AZ239" s="67">
        <f>SUMIFS('N1.3_Project_Listing'!$R$16:$R$829,'N1.3_Project_Listing'!$B$16:$B$829,$B239,'N1.3_Project_Listing'!$D$16:$D$829,$B204,'N1.3_Project_Listing'!$J$16:$J$829,AZ$16,'N1.3_Project_Listing'!$G$16:$G$829,AV$15)</f>
        <v>0</v>
      </c>
      <c r="BA239" s="67">
        <f>SUMIFS('N1.3_Project_Listing'!$R$16:$R$829,'N1.3_Project_Listing'!$B$16:$B$829,$B239,'N1.3_Project_Listing'!$D$16:$D$829,$B204,'N1.3_Project_Listing'!$J$16:$J$829,BA$16,'N1.3_Project_Listing'!$G$16:$G$829,AV$15)</f>
        <v>0</v>
      </c>
      <c r="BB239" s="63">
        <f t="shared" si="311"/>
        <v>0</v>
      </c>
      <c r="BC239" s="116" t="s">
        <v>441</v>
      </c>
      <c r="BD239" s="67">
        <f>SUMIFS('N1.3_Project_Listing'!$P$16:$P$829,'N1.3_Project_Listing'!$B$16:$B$829,$B239,'N1.3_Project_Listing'!$D$16:$D$829,$B204,'N1.3_Project_Listing'!$J$16:$J$829,BD$16,'N1.3_Project_Listing'!$G$16:$G$829,AV$15)</f>
        <v>0</v>
      </c>
      <c r="BE239" s="67">
        <f>SUMIFS('N1.3_Project_Listing'!$P$16:$P$829,'N1.3_Project_Listing'!$B$16:$B$829,$B239,'N1.3_Project_Listing'!$D$16:$D$829,$B204,'N1.3_Project_Listing'!$J$16:$J$829,BE$16,'N1.3_Project_Listing'!$G$16:$G$829,AV$15)</f>
        <v>0</v>
      </c>
      <c r="BF239" s="67">
        <f>SUMIFS('N1.3_Project_Listing'!$P$16:$P$829,'N1.3_Project_Listing'!$B$16:$B$829,$B239,'N1.3_Project_Listing'!$D$16:$D$829,$B204,'N1.3_Project_Listing'!$J$16:$J$829,BF$16,'N1.3_Project_Listing'!$G$16:$G$829,AV$15)</f>
        <v>0</v>
      </c>
      <c r="BG239" s="67">
        <f>SUMIFS('N1.3_Project_Listing'!$P$16:$P$829,'N1.3_Project_Listing'!$B$16:$B$829,$B239,'N1.3_Project_Listing'!$D$16:$D$829,$B204,'N1.3_Project_Listing'!$J$16:$J$829,BG$16,'N1.3_Project_Listing'!$G$16:$G$829,AV$15)</f>
        <v>0</v>
      </c>
      <c r="BH239" s="67">
        <f>SUMIFS('N1.3_Project_Listing'!$P$16:$P$829,'N1.3_Project_Listing'!$B$16:$B$829,$B239,'N1.3_Project_Listing'!$D$16:$D$829,$B204,'N1.3_Project_Listing'!$J$16:$J$829,BH$16,'N1.3_Project_Listing'!$G$16:$G$829,AV$15)</f>
        <v>0</v>
      </c>
      <c r="BI239" s="63">
        <f t="shared" si="312"/>
        <v>0</v>
      </c>
      <c r="BK239" s="158" t="str">
        <f t="shared" si="304"/>
        <v>-</v>
      </c>
      <c r="BL239" s="67">
        <f>SUMIFS('N1.3_Project_Listing'!$R$16:$R$829,'N1.3_Project_Listing'!$B$16:$B$829,$B239,'N1.3_Project_Listing'!$D$16:$D$829,$B204,'N1.3_Project_Listing'!$J$16:$J$829,BL$16,'N1.3_Project_Listing'!$G$16:$G$829,BK$15)</f>
        <v>0</v>
      </c>
      <c r="BM239" s="67">
        <f>SUMIFS('N1.3_Project_Listing'!$R$16:$R$829,'N1.3_Project_Listing'!$B$16:$B$829,$B239,'N1.3_Project_Listing'!$D$16:$D$829,$B204,'N1.3_Project_Listing'!$J$16:$J$829,BM$16,'N1.3_Project_Listing'!$G$16:$G$829,BK$15)</f>
        <v>0</v>
      </c>
      <c r="BN239" s="67">
        <f>SUMIFS('N1.3_Project_Listing'!$R$16:$R$829,'N1.3_Project_Listing'!$B$16:$B$829,$B239,'N1.3_Project_Listing'!$D$16:$D$829,$B204,'N1.3_Project_Listing'!$J$16:$J$829,BN$16,'N1.3_Project_Listing'!$G$16:$G$829,BK$15)</f>
        <v>0</v>
      </c>
      <c r="BO239" s="67">
        <f>SUMIFS('N1.3_Project_Listing'!$R$16:$R$829,'N1.3_Project_Listing'!$B$16:$B$829,$B239,'N1.3_Project_Listing'!$D$16:$D$829,$B204,'N1.3_Project_Listing'!$J$16:$J$829,BO$16,'N1.3_Project_Listing'!$G$16:$G$829,BK$15)</f>
        <v>0</v>
      </c>
      <c r="BP239" s="67">
        <f>SUMIFS('N1.3_Project_Listing'!$R$16:$R$829,'N1.3_Project_Listing'!$B$16:$B$829,$B239,'N1.3_Project_Listing'!$D$16:$D$829,$B204,'N1.3_Project_Listing'!$J$16:$J$829,BP$16,'N1.3_Project_Listing'!$G$16:$G$829,BK$15)</f>
        <v>0</v>
      </c>
      <c r="BQ239" s="63">
        <f t="shared" si="313"/>
        <v>0</v>
      </c>
      <c r="BR239" s="116" t="s">
        <v>441</v>
      </c>
      <c r="BS239" s="67">
        <f>SUMIFS('N1.3_Project_Listing'!$P$16:$P$829,'N1.3_Project_Listing'!$B$16:$B$829,$B239,'N1.3_Project_Listing'!$D$16:$D$829,$B204,'N1.3_Project_Listing'!$J$16:$J$829,BS$16,'N1.3_Project_Listing'!$G$16:$G$829,BK$15)</f>
        <v>0</v>
      </c>
      <c r="BT239" s="67">
        <f>SUMIFS('N1.3_Project_Listing'!$P$16:$P$829,'N1.3_Project_Listing'!$B$16:$B$829,$B239,'N1.3_Project_Listing'!$D$16:$D$829,$B204,'N1.3_Project_Listing'!$J$16:$J$829,BT$16,'N1.3_Project_Listing'!$G$16:$G$829,BK$15)</f>
        <v>0</v>
      </c>
      <c r="BU239" s="67">
        <f>SUMIFS('N1.3_Project_Listing'!$P$16:$P$829,'N1.3_Project_Listing'!$B$16:$B$829,$B239,'N1.3_Project_Listing'!$D$16:$D$829,$B204,'N1.3_Project_Listing'!$J$16:$J$829,BU$16,'N1.3_Project_Listing'!$G$16:$G$829,BK$15)</f>
        <v>0</v>
      </c>
      <c r="BV239" s="67">
        <f>SUMIFS('N1.3_Project_Listing'!$P$16:$P$829,'N1.3_Project_Listing'!$B$16:$B$829,$B239,'N1.3_Project_Listing'!$D$16:$D$829,$B204,'N1.3_Project_Listing'!$J$16:$J$829,BV$16,'N1.3_Project_Listing'!$G$16:$G$829,BK$15)</f>
        <v>0</v>
      </c>
      <c r="BW239" s="67">
        <f>SUMIFS('N1.3_Project_Listing'!$P$16:$P$829,'N1.3_Project_Listing'!$B$16:$B$829,$B239,'N1.3_Project_Listing'!$D$16:$D$829,$B204,'N1.3_Project_Listing'!$J$16:$J$829,BW$16,'N1.3_Project_Listing'!$G$16:$G$829,BK$15)</f>
        <v>0</v>
      </c>
      <c r="BX239" s="63">
        <f t="shared" si="314"/>
        <v>0</v>
      </c>
    </row>
    <row r="240" spans="2:76" hidden="1">
      <c r="B240" s="132" t="str">
        <f t="shared" si="315"/>
        <v>No entry required</v>
      </c>
      <c r="C240" s="158" t="str">
        <f t="shared" si="315"/>
        <v>-</v>
      </c>
      <c r="D240" s="63">
        <f t="shared" si="316"/>
        <v>0</v>
      </c>
      <c r="E240" s="63">
        <f t="shared" si="317"/>
        <v>0</v>
      </c>
      <c r="F240" s="63">
        <f t="shared" si="318"/>
        <v>0</v>
      </c>
      <c r="G240" s="63">
        <f t="shared" si="319"/>
        <v>0</v>
      </c>
      <c r="H240" s="63">
        <f t="shared" si="320"/>
        <v>0</v>
      </c>
      <c r="I240" s="63">
        <f t="shared" si="305"/>
        <v>0</v>
      </c>
      <c r="J240" s="116" t="s">
        <v>441</v>
      </c>
      <c r="K240" s="63">
        <f t="shared" si="321"/>
        <v>0</v>
      </c>
      <c r="L240" s="63">
        <f t="shared" si="322"/>
        <v>0</v>
      </c>
      <c r="M240" s="63">
        <f t="shared" si="323"/>
        <v>0</v>
      </c>
      <c r="N240" s="63">
        <f t="shared" si="324"/>
        <v>0</v>
      </c>
      <c r="O240" s="63">
        <f t="shared" si="325"/>
        <v>0</v>
      </c>
      <c r="P240" s="63">
        <f t="shared" si="306"/>
        <v>0</v>
      </c>
      <c r="R240" s="158" t="str">
        <f t="shared" si="301"/>
        <v>-</v>
      </c>
      <c r="S240" s="67">
        <f>SUMIFS('N1.3_Project_Listing'!$R$16:$R$829,'N1.3_Project_Listing'!$B$16:$B$829,$B240,'N1.3_Project_Listing'!$D$16:$D$829,$B204,'N1.3_Project_Listing'!$J$16:$J$829,S$16,'N1.3_Project_Listing'!$G$16:$G$829,R$15)</f>
        <v>0</v>
      </c>
      <c r="T240" s="67">
        <f>SUMIFS('N1.3_Project_Listing'!$R$16:$R$829,'N1.3_Project_Listing'!$B$16:$B$829,$B240,'N1.3_Project_Listing'!$D$16:$D$829,$B204,'N1.3_Project_Listing'!$J$16:$J$829,T$16,'N1.3_Project_Listing'!$G$16:$G$829,R$15)</f>
        <v>0</v>
      </c>
      <c r="U240" s="67">
        <f>SUMIFS('N1.3_Project_Listing'!$R$16:$R$829,'N1.3_Project_Listing'!$B$16:$B$829,$B240,'N1.3_Project_Listing'!$D$16:$D$829,$B204,'N1.3_Project_Listing'!$J$16:$J$829,U$16,'N1.3_Project_Listing'!$G$16:$G$829,R$15)</f>
        <v>0</v>
      </c>
      <c r="V240" s="67">
        <f>SUMIFS('N1.3_Project_Listing'!$R$16:$R$829,'N1.3_Project_Listing'!$B$16:$B$829,$B240,'N1.3_Project_Listing'!$D$16:$D$829,$B204,'N1.3_Project_Listing'!$J$16:$J$829,V$16,'N1.3_Project_Listing'!$G$16:$G$829,R$15)</f>
        <v>0</v>
      </c>
      <c r="W240" s="67">
        <f>SUMIFS('N1.3_Project_Listing'!$R$16:$R$829,'N1.3_Project_Listing'!$B$16:$B$829,$B240,'N1.3_Project_Listing'!$D$16:$D$829,$B204,'N1.3_Project_Listing'!$J$16:$J$829,W$16,'N1.3_Project_Listing'!$G$16:$G$829,R$15)</f>
        <v>0</v>
      </c>
      <c r="X240" s="63">
        <f t="shared" si="307"/>
        <v>0</v>
      </c>
      <c r="Y240" s="116" t="s">
        <v>441</v>
      </c>
      <c r="Z240" s="67">
        <f>SUMIFS('N1.3_Project_Listing'!$P$16:$P$829,'N1.3_Project_Listing'!$B$16:$B$829,$B240,'N1.3_Project_Listing'!$D$16:$D$829,$B204,'N1.3_Project_Listing'!$J$16:$J$829,Z$16,'N1.3_Project_Listing'!$G$16:$G$829,R$15)</f>
        <v>0</v>
      </c>
      <c r="AA240" s="67">
        <f>SUMIFS('N1.3_Project_Listing'!$P$16:$P$829,'N1.3_Project_Listing'!$B$16:$B$829,$B240,'N1.3_Project_Listing'!$D$16:$D$829,$B204,'N1.3_Project_Listing'!$J$16:$J$829,AA$16,'N1.3_Project_Listing'!$G$16:$G$829,R$15)</f>
        <v>0</v>
      </c>
      <c r="AB240" s="67">
        <f>SUMIFS('N1.3_Project_Listing'!$P$16:$P$829,'N1.3_Project_Listing'!$B$16:$B$829,$B240,'N1.3_Project_Listing'!$D$16:$D$829,$B204,'N1.3_Project_Listing'!$J$16:$J$829,AB$16,'N1.3_Project_Listing'!$G$16:$G$829,R$15)</f>
        <v>0</v>
      </c>
      <c r="AC240" s="67">
        <f>SUMIFS('N1.3_Project_Listing'!$P$16:$P$829,'N1.3_Project_Listing'!$B$16:$B$829,$B240,'N1.3_Project_Listing'!$D$16:$D$829,$B204,'N1.3_Project_Listing'!$J$16:$J$829,AC$16,'N1.3_Project_Listing'!$G$16:$G$829,R$15)</f>
        <v>0</v>
      </c>
      <c r="AD240" s="67">
        <f>SUMIFS('N1.3_Project_Listing'!$P$16:$P$829,'N1.3_Project_Listing'!$B$16:$B$829,$B240,'N1.3_Project_Listing'!$D$16:$D$829,$B204,'N1.3_Project_Listing'!$J$16:$J$829,AD$16,'N1.3_Project_Listing'!$G$16:$G$829,R$15)</f>
        <v>0</v>
      </c>
      <c r="AE240" s="63">
        <f t="shared" si="308"/>
        <v>0</v>
      </c>
      <c r="AG240" s="158" t="str">
        <f t="shared" si="302"/>
        <v>-</v>
      </c>
      <c r="AH240" s="67">
        <f>SUMIFS('N1.3_Project_Listing'!$R$16:$R$829,'N1.3_Project_Listing'!$B$16:$B$829,$B240,'N1.3_Project_Listing'!$D$16:$D$829,$B204,'N1.3_Project_Listing'!$J$16:$J$829,AH$16,'N1.3_Project_Listing'!$G$16:$G$829,AG$15)</f>
        <v>0</v>
      </c>
      <c r="AI240" s="67">
        <f>SUMIFS('N1.3_Project_Listing'!$R$16:$R$829,'N1.3_Project_Listing'!$B$16:$B$829,$B240,'N1.3_Project_Listing'!$D$16:$D$829,$B204,'N1.3_Project_Listing'!$J$16:$J$829,AI$16,'N1.3_Project_Listing'!$G$16:$G$829,AG$15)</f>
        <v>0</v>
      </c>
      <c r="AJ240" s="67">
        <f>SUMIFS('N1.3_Project_Listing'!$R$16:$R$829,'N1.3_Project_Listing'!$B$16:$B$829,$B240,'N1.3_Project_Listing'!$D$16:$D$829,$B204,'N1.3_Project_Listing'!$J$16:$J$829,AJ$16,'N1.3_Project_Listing'!$G$16:$G$829,AG$15)</f>
        <v>0</v>
      </c>
      <c r="AK240" s="67">
        <f>SUMIFS('N1.3_Project_Listing'!$R$16:$R$829,'N1.3_Project_Listing'!$B$16:$B$829,$B240,'N1.3_Project_Listing'!$D$16:$D$829,$B204,'N1.3_Project_Listing'!$J$16:$J$829,AK$16,'N1.3_Project_Listing'!$G$16:$G$829,AG$15)</f>
        <v>0</v>
      </c>
      <c r="AL240" s="67">
        <f>SUMIFS('N1.3_Project_Listing'!$R$16:$R$829,'N1.3_Project_Listing'!$B$16:$B$829,$B240,'N1.3_Project_Listing'!$D$16:$D$829,$B204,'N1.3_Project_Listing'!$J$16:$J$829,AL$16,'N1.3_Project_Listing'!$G$16:$G$829,AG$15)</f>
        <v>0</v>
      </c>
      <c r="AM240" s="63">
        <f t="shared" si="309"/>
        <v>0</v>
      </c>
      <c r="AN240" s="116" t="s">
        <v>441</v>
      </c>
      <c r="AO240" s="67">
        <f>SUMIFS('N1.3_Project_Listing'!$P$16:$P$829,'N1.3_Project_Listing'!$B$16:$B$829,$B240,'N1.3_Project_Listing'!$D$16:$D$829,$B204,'N1.3_Project_Listing'!$J$16:$J$829,AO$16,'N1.3_Project_Listing'!$G$16:$G$829,AG$15)</f>
        <v>0</v>
      </c>
      <c r="AP240" s="67">
        <f>SUMIFS('N1.3_Project_Listing'!$P$16:$P$829,'N1.3_Project_Listing'!$B$16:$B$829,$B240,'N1.3_Project_Listing'!$D$16:$D$829,$B204,'N1.3_Project_Listing'!$J$16:$J$829,AP$16,'N1.3_Project_Listing'!$G$16:$G$829,AG$15)</f>
        <v>0</v>
      </c>
      <c r="AQ240" s="67">
        <f>SUMIFS('N1.3_Project_Listing'!$P$16:$P$829,'N1.3_Project_Listing'!$B$16:$B$829,$B240,'N1.3_Project_Listing'!$D$16:$D$829,$B204,'N1.3_Project_Listing'!$J$16:$J$829,AQ$16,'N1.3_Project_Listing'!$G$16:$G$829,AG$15)</f>
        <v>0</v>
      </c>
      <c r="AR240" s="67">
        <f>SUMIFS('N1.3_Project_Listing'!$P$16:$P$829,'N1.3_Project_Listing'!$B$16:$B$829,$B240,'N1.3_Project_Listing'!$D$16:$D$829,$B204,'N1.3_Project_Listing'!$J$16:$J$829,AR$16,'N1.3_Project_Listing'!$G$16:$G$829,AG$15)</f>
        <v>0</v>
      </c>
      <c r="AS240" s="67">
        <f>SUMIFS('N1.3_Project_Listing'!$P$16:$P$829,'N1.3_Project_Listing'!$B$16:$B$829,$B240,'N1.3_Project_Listing'!$D$16:$D$829,$B204,'N1.3_Project_Listing'!$J$16:$J$829,AS$16,'N1.3_Project_Listing'!$G$16:$G$829,AG$15)</f>
        <v>0</v>
      </c>
      <c r="AT240" s="63">
        <f t="shared" si="310"/>
        <v>0</v>
      </c>
      <c r="AV240" s="158" t="str">
        <f t="shared" si="303"/>
        <v>-</v>
      </c>
      <c r="AW240" s="67">
        <f>SUMIFS('N1.3_Project_Listing'!$R$16:$R$829,'N1.3_Project_Listing'!$B$16:$B$829,$B240,'N1.3_Project_Listing'!$D$16:$D$829,$B204,'N1.3_Project_Listing'!$J$16:$J$829,AW$16,'N1.3_Project_Listing'!$G$16:$G$829,AV$15)</f>
        <v>0</v>
      </c>
      <c r="AX240" s="67">
        <f>SUMIFS('N1.3_Project_Listing'!$R$16:$R$829,'N1.3_Project_Listing'!$B$16:$B$829,$B240,'N1.3_Project_Listing'!$D$16:$D$829,$B204,'N1.3_Project_Listing'!$J$16:$J$829,AX$16,'N1.3_Project_Listing'!$G$16:$G$829,AV$15)</f>
        <v>0</v>
      </c>
      <c r="AY240" s="67">
        <f>SUMIFS('N1.3_Project_Listing'!$R$16:$R$829,'N1.3_Project_Listing'!$B$16:$B$829,$B240,'N1.3_Project_Listing'!$D$16:$D$829,$B204,'N1.3_Project_Listing'!$J$16:$J$829,AY$16,'N1.3_Project_Listing'!$G$16:$G$829,AV$15)</f>
        <v>0</v>
      </c>
      <c r="AZ240" s="67">
        <f>SUMIFS('N1.3_Project_Listing'!$R$16:$R$829,'N1.3_Project_Listing'!$B$16:$B$829,$B240,'N1.3_Project_Listing'!$D$16:$D$829,$B204,'N1.3_Project_Listing'!$J$16:$J$829,AZ$16,'N1.3_Project_Listing'!$G$16:$G$829,AV$15)</f>
        <v>0</v>
      </c>
      <c r="BA240" s="67">
        <f>SUMIFS('N1.3_Project_Listing'!$R$16:$R$829,'N1.3_Project_Listing'!$B$16:$B$829,$B240,'N1.3_Project_Listing'!$D$16:$D$829,$B204,'N1.3_Project_Listing'!$J$16:$J$829,BA$16,'N1.3_Project_Listing'!$G$16:$G$829,AV$15)</f>
        <v>0</v>
      </c>
      <c r="BB240" s="63">
        <f t="shared" si="311"/>
        <v>0</v>
      </c>
      <c r="BC240" s="116" t="s">
        <v>441</v>
      </c>
      <c r="BD240" s="67">
        <f>SUMIFS('N1.3_Project_Listing'!$P$16:$P$829,'N1.3_Project_Listing'!$B$16:$B$829,$B240,'N1.3_Project_Listing'!$D$16:$D$829,$B204,'N1.3_Project_Listing'!$J$16:$J$829,BD$16,'N1.3_Project_Listing'!$G$16:$G$829,AV$15)</f>
        <v>0</v>
      </c>
      <c r="BE240" s="67">
        <f>SUMIFS('N1.3_Project_Listing'!$P$16:$P$829,'N1.3_Project_Listing'!$B$16:$B$829,$B240,'N1.3_Project_Listing'!$D$16:$D$829,$B204,'N1.3_Project_Listing'!$J$16:$J$829,BE$16,'N1.3_Project_Listing'!$G$16:$G$829,AV$15)</f>
        <v>0</v>
      </c>
      <c r="BF240" s="67">
        <f>SUMIFS('N1.3_Project_Listing'!$P$16:$P$829,'N1.3_Project_Listing'!$B$16:$B$829,$B240,'N1.3_Project_Listing'!$D$16:$D$829,$B204,'N1.3_Project_Listing'!$J$16:$J$829,BF$16,'N1.3_Project_Listing'!$G$16:$G$829,AV$15)</f>
        <v>0</v>
      </c>
      <c r="BG240" s="67">
        <f>SUMIFS('N1.3_Project_Listing'!$P$16:$P$829,'N1.3_Project_Listing'!$B$16:$B$829,$B240,'N1.3_Project_Listing'!$D$16:$D$829,$B204,'N1.3_Project_Listing'!$J$16:$J$829,BG$16,'N1.3_Project_Listing'!$G$16:$G$829,AV$15)</f>
        <v>0</v>
      </c>
      <c r="BH240" s="67">
        <f>SUMIFS('N1.3_Project_Listing'!$P$16:$P$829,'N1.3_Project_Listing'!$B$16:$B$829,$B240,'N1.3_Project_Listing'!$D$16:$D$829,$B204,'N1.3_Project_Listing'!$J$16:$J$829,BH$16,'N1.3_Project_Listing'!$G$16:$G$829,AV$15)</f>
        <v>0</v>
      </c>
      <c r="BI240" s="63">
        <f t="shared" si="312"/>
        <v>0</v>
      </c>
      <c r="BK240" s="158" t="str">
        <f t="shared" si="304"/>
        <v>-</v>
      </c>
      <c r="BL240" s="67">
        <f>SUMIFS('N1.3_Project_Listing'!$R$16:$R$829,'N1.3_Project_Listing'!$B$16:$B$829,$B240,'N1.3_Project_Listing'!$D$16:$D$829,$B204,'N1.3_Project_Listing'!$J$16:$J$829,BL$16,'N1.3_Project_Listing'!$G$16:$G$829,BK$15)</f>
        <v>0</v>
      </c>
      <c r="BM240" s="67">
        <f>SUMIFS('N1.3_Project_Listing'!$R$16:$R$829,'N1.3_Project_Listing'!$B$16:$B$829,$B240,'N1.3_Project_Listing'!$D$16:$D$829,$B204,'N1.3_Project_Listing'!$J$16:$J$829,BM$16,'N1.3_Project_Listing'!$G$16:$G$829,BK$15)</f>
        <v>0</v>
      </c>
      <c r="BN240" s="67">
        <f>SUMIFS('N1.3_Project_Listing'!$R$16:$R$829,'N1.3_Project_Listing'!$B$16:$B$829,$B240,'N1.3_Project_Listing'!$D$16:$D$829,$B204,'N1.3_Project_Listing'!$J$16:$J$829,BN$16,'N1.3_Project_Listing'!$G$16:$G$829,BK$15)</f>
        <v>0</v>
      </c>
      <c r="BO240" s="67">
        <f>SUMIFS('N1.3_Project_Listing'!$R$16:$R$829,'N1.3_Project_Listing'!$B$16:$B$829,$B240,'N1.3_Project_Listing'!$D$16:$D$829,$B204,'N1.3_Project_Listing'!$J$16:$J$829,BO$16,'N1.3_Project_Listing'!$G$16:$G$829,BK$15)</f>
        <v>0</v>
      </c>
      <c r="BP240" s="67">
        <f>SUMIFS('N1.3_Project_Listing'!$R$16:$R$829,'N1.3_Project_Listing'!$B$16:$B$829,$B240,'N1.3_Project_Listing'!$D$16:$D$829,$B204,'N1.3_Project_Listing'!$J$16:$J$829,BP$16,'N1.3_Project_Listing'!$G$16:$G$829,BK$15)</f>
        <v>0</v>
      </c>
      <c r="BQ240" s="63">
        <f t="shared" si="313"/>
        <v>0</v>
      </c>
      <c r="BR240" s="116" t="s">
        <v>441</v>
      </c>
      <c r="BS240" s="67">
        <f>SUMIFS('N1.3_Project_Listing'!$P$16:$P$829,'N1.3_Project_Listing'!$B$16:$B$829,$B240,'N1.3_Project_Listing'!$D$16:$D$829,$B204,'N1.3_Project_Listing'!$J$16:$J$829,BS$16,'N1.3_Project_Listing'!$G$16:$G$829,BK$15)</f>
        <v>0</v>
      </c>
      <c r="BT240" s="67">
        <f>SUMIFS('N1.3_Project_Listing'!$P$16:$P$829,'N1.3_Project_Listing'!$B$16:$B$829,$B240,'N1.3_Project_Listing'!$D$16:$D$829,$B204,'N1.3_Project_Listing'!$J$16:$J$829,BT$16,'N1.3_Project_Listing'!$G$16:$G$829,BK$15)</f>
        <v>0</v>
      </c>
      <c r="BU240" s="67">
        <f>SUMIFS('N1.3_Project_Listing'!$P$16:$P$829,'N1.3_Project_Listing'!$B$16:$B$829,$B240,'N1.3_Project_Listing'!$D$16:$D$829,$B204,'N1.3_Project_Listing'!$J$16:$J$829,BU$16,'N1.3_Project_Listing'!$G$16:$G$829,BK$15)</f>
        <v>0</v>
      </c>
      <c r="BV240" s="67">
        <f>SUMIFS('N1.3_Project_Listing'!$P$16:$P$829,'N1.3_Project_Listing'!$B$16:$B$829,$B240,'N1.3_Project_Listing'!$D$16:$D$829,$B204,'N1.3_Project_Listing'!$J$16:$J$829,BV$16,'N1.3_Project_Listing'!$G$16:$G$829,BK$15)</f>
        <v>0</v>
      </c>
      <c r="BW240" s="67">
        <f>SUMIFS('N1.3_Project_Listing'!$P$16:$P$829,'N1.3_Project_Listing'!$B$16:$B$829,$B240,'N1.3_Project_Listing'!$D$16:$D$829,$B204,'N1.3_Project_Listing'!$J$16:$J$829,BW$16,'N1.3_Project_Listing'!$G$16:$G$829,BK$15)</f>
        <v>0</v>
      </c>
      <c r="BX240" s="63">
        <f t="shared" si="314"/>
        <v>0</v>
      </c>
    </row>
    <row r="241" spans="2:76" hidden="1">
      <c r="B241" s="132" t="str">
        <f t="shared" si="315"/>
        <v>No entry required</v>
      </c>
      <c r="C241" s="158" t="str">
        <f t="shared" si="315"/>
        <v>-</v>
      </c>
      <c r="D241" s="63">
        <f t="shared" si="316"/>
        <v>0</v>
      </c>
      <c r="E241" s="63">
        <f t="shared" si="317"/>
        <v>0</v>
      </c>
      <c r="F241" s="63">
        <f t="shared" si="318"/>
        <v>0</v>
      </c>
      <c r="G241" s="63">
        <f t="shared" si="319"/>
        <v>0</v>
      </c>
      <c r="H241" s="63">
        <f t="shared" si="320"/>
        <v>0</v>
      </c>
      <c r="I241" s="63">
        <f t="shared" si="305"/>
        <v>0</v>
      </c>
      <c r="J241" s="116" t="s">
        <v>441</v>
      </c>
      <c r="K241" s="63">
        <f t="shared" si="321"/>
        <v>0</v>
      </c>
      <c r="L241" s="63">
        <f t="shared" si="322"/>
        <v>0</v>
      </c>
      <c r="M241" s="63">
        <f t="shared" si="323"/>
        <v>0</v>
      </c>
      <c r="N241" s="63">
        <f t="shared" si="324"/>
        <v>0</v>
      </c>
      <c r="O241" s="63">
        <f t="shared" si="325"/>
        <v>0</v>
      </c>
      <c r="P241" s="63">
        <f t="shared" si="306"/>
        <v>0</v>
      </c>
      <c r="R241" s="158" t="str">
        <f t="shared" si="301"/>
        <v>-</v>
      </c>
      <c r="S241" s="67">
        <f>SUMIFS('N1.3_Project_Listing'!$R$16:$R$829,'N1.3_Project_Listing'!$B$16:$B$829,$B241,'N1.3_Project_Listing'!$D$16:$D$829,$B204,'N1.3_Project_Listing'!$J$16:$J$829,S$16,'N1.3_Project_Listing'!$G$16:$G$829,R$15)</f>
        <v>0</v>
      </c>
      <c r="T241" s="67">
        <f>SUMIFS('N1.3_Project_Listing'!$R$16:$R$829,'N1.3_Project_Listing'!$B$16:$B$829,$B241,'N1.3_Project_Listing'!$D$16:$D$829,$B204,'N1.3_Project_Listing'!$J$16:$J$829,T$16,'N1.3_Project_Listing'!$G$16:$G$829,R$15)</f>
        <v>0</v>
      </c>
      <c r="U241" s="67">
        <f>SUMIFS('N1.3_Project_Listing'!$R$16:$R$829,'N1.3_Project_Listing'!$B$16:$B$829,$B241,'N1.3_Project_Listing'!$D$16:$D$829,$B204,'N1.3_Project_Listing'!$J$16:$J$829,U$16,'N1.3_Project_Listing'!$G$16:$G$829,R$15)</f>
        <v>0</v>
      </c>
      <c r="V241" s="67">
        <f>SUMIFS('N1.3_Project_Listing'!$R$16:$R$829,'N1.3_Project_Listing'!$B$16:$B$829,$B241,'N1.3_Project_Listing'!$D$16:$D$829,$B204,'N1.3_Project_Listing'!$J$16:$J$829,V$16,'N1.3_Project_Listing'!$G$16:$G$829,R$15)</f>
        <v>0</v>
      </c>
      <c r="W241" s="67">
        <f>SUMIFS('N1.3_Project_Listing'!$R$16:$R$829,'N1.3_Project_Listing'!$B$16:$B$829,$B241,'N1.3_Project_Listing'!$D$16:$D$829,$B204,'N1.3_Project_Listing'!$J$16:$J$829,W$16,'N1.3_Project_Listing'!$G$16:$G$829,R$15)</f>
        <v>0</v>
      </c>
      <c r="X241" s="63">
        <f t="shared" si="307"/>
        <v>0</v>
      </c>
      <c r="Y241" s="116" t="s">
        <v>441</v>
      </c>
      <c r="Z241" s="67">
        <f>SUMIFS('N1.3_Project_Listing'!$P$16:$P$829,'N1.3_Project_Listing'!$B$16:$B$829,$B241,'N1.3_Project_Listing'!$D$16:$D$829,$B204,'N1.3_Project_Listing'!$J$16:$J$829,Z$16,'N1.3_Project_Listing'!$G$16:$G$829,R$15)</f>
        <v>0</v>
      </c>
      <c r="AA241" s="67">
        <f>SUMIFS('N1.3_Project_Listing'!$P$16:$P$829,'N1.3_Project_Listing'!$B$16:$B$829,$B241,'N1.3_Project_Listing'!$D$16:$D$829,$B204,'N1.3_Project_Listing'!$J$16:$J$829,AA$16,'N1.3_Project_Listing'!$G$16:$G$829,R$15)</f>
        <v>0</v>
      </c>
      <c r="AB241" s="67">
        <f>SUMIFS('N1.3_Project_Listing'!$P$16:$P$829,'N1.3_Project_Listing'!$B$16:$B$829,$B241,'N1.3_Project_Listing'!$D$16:$D$829,$B204,'N1.3_Project_Listing'!$J$16:$J$829,AB$16,'N1.3_Project_Listing'!$G$16:$G$829,R$15)</f>
        <v>0</v>
      </c>
      <c r="AC241" s="67">
        <f>SUMIFS('N1.3_Project_Listing'!$P$16:$P$829,'N1.3_Project_Listing'!$B$16:$B$829,$B241,'N1.3_Project_Listing'!$D$16:$D$829,$B204,'N1.3_Project_Listing'!$J$16:$J$829,AC$16,'N1.3_Project_Listing'!$G$16:$G$829,R$15)</f>
        <v>0</v>
      </c>
      <c r="AD241" s="67">
        <f>SUMIFS('N1.3_Project_Listing'!$P$16:$P$829,'N1.3_Project_Listing'!$B$16:$B$829,$B241,'N1.3_Project_Listing'!$D$16:$D$829,$B204,'N1.3_Project_Listing'!$J$16:$J$829,AD$16,'N1.3_Project_Listing'!$G$16:$G$829,R$15)</f>
        <v>0</v>
      </c>
      <c r="AE241" s="63">
        <f t="shared" si="308"/>
        <v>0</v>
      </c>
      <c r="AG241" s="158" t="str">
        <f t="shared" si="302"/>
        <v>-</v>
      </c>
      <c r="AH241" s="67">
        <f>SUMIFS('N1.3_Project_Listing'!$R$16:$R$829,'N1.3_Project_Listing'!$B$16:$B$829,$B241,'N1.3_Project_Listing'!$D$16:$D$829,$B204,'N1.3_Project_Listing'!$J$16:$J$829,AH$16,'N1.3_Project_Listing'!$G$16:$G$829,AG$15)</f>
        <v>0</v>
      </c>
      <c r="AI241" s="67">
        <f>SUMIFS('N1.3_Project_Listing'!$R$16:$R$829,'N1.3_Project_Listing'!$B$16:$B$829,$B241,'N1.3_Project_Listing'!$D$16:$D$829,$B204,'N1.3_Project_Listing'!$J$16:$J$829,AI$16,'N1.3_Project_Listing'!$G$16:$G$829,AG$15)</f>
        <v>0</v>
      </c>
      <c r="AJ241" s="67">
        <f>SUMIFS('N1.3_Project_Listing'!$R$16:$R$829,'N1.3_Project_Listing'!$B$16:$B$829,$B241,'N1.3_Project_Listing'!$D$16:$D$829,$B204,'N1.3_Project_Listing'!$J$16:$J$829,AJ$16,'N1.3_Project_Listing'!$G$16:$G$829,AG$15)</f>
        <v>0</v>
      </c>
      <c r="AK241" s="67">
        <f>SUMIFS('N1.3_Project_Listing'!$R$16:$R$829,'N1.3_Project_Listing'!$B$16:$B$829,$B241,'N1.3_Project_Listing'!$D$16:$D$829,$B204,'N1.3_Project_Listing'!$J$16:$J$829,AK$16,'N1.3_Project_Listing'!$G$16:$G$829,AG$15)</f>
        <v>0</v>
      </c>
      <c r="AL241" s="67">
        <f>SUMIFS('N1.3_Project_Listing'!$R$16:$R$829,'N1.3_Project_Listing'!$B$16:$B$829,$B241,'N1.3_Project_Listing'!$D$16:$D$829,$B204,'N1.3_Project_Listing'!$J$16:$J$829,AL$16,'N1.3_Project_Listing'!$G$16:$G$829,AG$15)</f>
        <v>0</v>
      </c>
      <c r="AM241" s="63">
        <f t="shared" si="309"/>
        <v>0</v>
      </c>
      <c r="AN241" s="116" t="s">
        <v>441</v>
      </c>
      <c r="AO241" s="67">
        <f>SUMIFS('N1.3_Project_Listing'!$P$16:$P$829,'N1.3_Project_Listing'!$B$16:$B$829,$B241,'N1.3_Project_Listing'!$D$16:$D$829,$B204,'N1.3_Project_Listing'!$J$16:$J$829,AO$16,'N1.3_Project_Listing'!$G$16:$G$829,AG$15)</f>
        <v>0</v>
      </c>
      <c r="AP241" s="67">
        <f>SUMIFS('N1.3_Project_Listing'!$P$16:$P$829,'N1.3_Project_Listing'!$B$16:$B$829,$B241,'N1.3_Project_Listing'!$D$16:$D$829,$B204,'N1.3_Project_Listing'!$J$16:$J$829,AP$16,'N1.3_Project_Listing'!$G$16:$G$829,AG$15)</f>
        <v>0</v>
      </c>
      <c r="AQ241" s="67">
        <f>SUMIFS('N1.3_Project_Listing'!$P$16:$P$829,'N1.3_Project_Listing'!$B$16:$B$829,$B241,'N1.3_Project_Listing'!$D$16:$D$829,$B204,'N1.3_Project_Listing'!$J$16:$J$829,AQ$16,'N1.3_Project_Listing'!$G$16:$G$829,AG$15)</f>
        <v>0</v>
      </c>
      <c r="AR241" s="67">
        <f>SUMIFS('N1.3_Project_Listing'!$P$16:$P$829,'N1.3_Project_Listing'!$B$16:$B$829,$B241,'N1.3_Project_Listing'!$D$16:$D$829,$B204,'N1.3_Project_Listing'!$J$16:$J$829,AR$16,'N1.3_Project_Listing'!$G$16:$G$829,AG$15)</f>
        <v>0</v>
      </c>
      <c r="AS241" s="67">
        <f>SUMIFS('N1.3_Project_Listing'!$P$16:$P$829,'N1.3_Project_Listing'!$B$16:$B$829,$B241,'N1.3_Project_Listing'!$D$16:$D$829,$B204,'N1.3_Project_Listing'!$J$16:$J$829,AS$16,'N1.3_Project_Listing'!$G$16:$G$829,AG$15)</f>
        <v>0</v>
      </c>
      <c r="AT241" s="63">
        <f t="shared" si="310"/>
        <v>0</v>
      </c>
      <c r="AV241" s="158" t="str">
        <f t="shared" si="303"/>
        <v>-</v>
      </c>
      <c r="AW241" s="67">
        <f>SUMIFS('N1.3_Project_Listing'!$R$16:$R$829,'N1.3_Project_Listing'!$B$16:$B$829,$B241,'N1.3_Project_Listing'!$D$16:$D$829,$B204,'N1.3_Project_Listing'!$J$16:$J$829,AW$16,'N1.3_Project_Listing'!$G$16:$G$829,AV$15)</f>
        <v>0</v>
      </c>
      <c r="AX241" s="67">
        <f>SUMIFS('N1.3_Project_Listing'!$R$16:$R$829,'N1.3_Project_Listing'!$B$16:$B$829,$B241,'N1.3_Project_Listing'!$D$16:$D$829,$B204,'N1.3_Project_Listing'!$J$16:$J$829,AX$16,'N1.3_Project_Listing'!$G$16:$G$829,AV$15)</f>
        <v>0</v>
      </c>
      <c r="AY241" s="67">
        <f>SUMIFS('N1.3_Project_Listing'!$R$16:$R$829,'N1.3_Project_Listing'!$B$16:$B$829,$B241,'N1.3_Project_Listing'!$D$16:$D$829,$B204,'N1.3_Project_Listing'!$J$16:$J$829,AY$16,'N1.3_Project_Listing'!$G$16:$G$829,AV$15)</f>
        <v>0</v>
      </c>
      <c r="AZ241" s="67">
        <f>SUMIFS('N1.3_Project_Listing'!$R$16:$R$829,'N1.3_Project_Listing'!$B$16:$B$829,$B241,'N1.3_Project_Listing'!$D$16:$D$829,$B204,'N1.3_Project_Listing'!$J$16:$J$829,AZ$16,'N1.3_Project_Listing'!$G$16:$G$829,AV$15)</f>
        <v>0</v>
      </c>
      <c r="BA241" s="67">
        <f>SUMIFS('N1.3_Project_Listing'!$R$16:$R$829,'N1.3_Project_Listing'!$B$16:$B$829,$B241,'N1.3_Project_Listing'!$D$16:$D$829,$B204,'N1.3_Project_Listing'!$J$16:$J$829,BA$16,'N1.3_Project_Listing'!$G$16:$G$829,AV$15)</f>
        <v>0</v>
      </c>
      <c r="BB241" s="63">
        <f t="shared" si="311"/>
        <v>0</v>
      </c>
      <c r="BC241" s="116" t="s">
        <v>441</v>
      </c>
      <c r="BD241" s="67">
        <f>SUMIFS('N1.3_Project_Listing'!$P$16:$P$829,'N1.3_Project_Listing'!$B$16:$B$829,$B241,'N1.3_Project_Listing'!$D$16:$D$829,$B204,'N1.3_Project_Listing'!$J$16:$J$829,BD$16,'N1.3_Project_Listing'!$G$16:$G$829,AV$15)</f>
        <v>0</v>
      </c>
      <c r="BE241" s="67">
        <f>SUMIFS('N1.3_Project_Listing'!$P$16:$P$829,'N1.3_Project_Listing'!$B$16:$B$829,$B241,'N1.3_Project_Listing'!$D$16:$D$829,$B204,'N1.3_Project_Listing'!$J$16:$J$829,BE$16,'N1.3_Project_Listing'!$G$16:$G$829,AV$15)</f>
        <v>0</v>
      </c>
      <c r="BF241" s="67">
        <f>SUMIFS('N1.3_Project_Listing'!$P$16:$P$829,'N1.3_Project_Listing'!$B$16:$B$829,$B241,'N1.3_Project_Listing'!$D$16:$D$829,$B204,'N1.3_Project_Listing'!$J$16:$J$829,BF$16,'N1.3_Project_Listing'!$G$16:$G$829,AV$15)</f>
        <v>0</v>
      </c>
      <c r="BG241" s="67">
        <f>SUMIFS('N1.3_Project_Listing'!$P$16:$P$829,'N1.3_Project_Listing'!$B$16:$B$829,$B241,'N1.3_Project_Listing'!$D$16:$D$829,$B204,'N1.3_Project_Listing'!$J$16:$J$829,BG$16,'N1.3_Project_Listing'!$G$16:$G$829,AV$15)</f>
        <v>0</v>
      </c>
      <c r="BH241" s="67">
        <f>SUMIFS('N1.3_Project_Listing'!$P$16:$P$829,'N1.3_Project_Listing'!$B$16:$B$829,$B241,'N1.3_Project_Listing'!$D$16:$D$829,$B204,'N1.3_Project_Listing'!$J$16:$J$829,BH$16,'N1.3_Project_Listing'!$G$16:$G$829,AV$15)</f>
        <v>0</v>
      </c>
      <c r="BI241" s="63">
        <f t="shared" si="312"/>
        <v>0</v>
      </c>
      <c r="BK241" s="158" t="str">
        <f t="shared" si="304"/>
        <v>-</v>
      </c>
      <c r="BL241" s="67">
        <f>SUMIFS('N1.3_Project_Listing'!$R$16:$R$829,'N1.3_Project_Listing'!$B$16:$B$829,$B241,'N1.3_Project_Listing'!$D$16:$D$829,$B204,'N1.3_Project_Listing'!$J$16:$J$829,BL$16,'N1.3_Project_Listing'!$G$16:$G$829,BK$15)</f>
        <v>0</v>
      </c>
      <c r="BM241" s="67">
        <f>SUMIFS('N1.3_Project_Listing'!$R$16:$R$829,'N1.3_Project_Listing'!$B$16:$B$829,$B241,'N1.3_Project_Listing'!$D$16:$D$829,$B204,'N1.3_Project_Listing'!$J$16:$J$829,BM$16,'N1.3_Project_Listing'!$G$16:$G$829,BK$15)</f>
        <v>0</v>
      </c>
      <c r="BN241" s="67">
        <f>SUMIFS('N1.3_Project_Listing'!$R$16:$R$829,'N1.3_Project_Listing'!$B$16:$B$829,$B241,'N1.3_Project_Listing'!$D$16:$D$829,$B204,'N1.3_Project_Listing'!$J$16:$J$829,BN$16,'N1.3_Project_Listing'!$G$16:$G$829,BK$15)</f>
        <v>0</v>
      </c>
      <c r="BO241" s="67">
        <f>SUMIFS('N1.3_Project_Listing'!$R$16:$R$829,'N1.3_Project_Listing'!$B$16:$B$829,$B241,'N1.3_Project_Listing'!$D$16:$D$829,$B204,'N1.3_Project_Listing'!$J$16:$J$829,BO$16,'N1.3_Project_Listing'!$G$16:$G$829,BK$15)</f>
        <v>0</v>
      </c>
      <c r="BP241" s="67">
        <f>SUMIFS('N1.3_Project_Listing'!$R$16:$R$829,'N1.3_Project_Listing'!$B$16:$B$829,$B241,'N1.3_Project_Listing'!$D$16:$D$829,$B204,'N1.3_Project_Listing'!$J$16:$J$829,BP$16,'N1.3_Project_Listing'!$G$16:$G$829,BK$15)</f>
        <v>0</v>
      </c>
      <c r="BQ241" s="63">
        <f t="shared" si="313"/>
        <v>0</v>
      </c>
      <c r="BR241" s="116" t="s">
        <v>441</v>
      </c>
      <c r="BS241" s="67">
        <f>SUMIFS('N1.3_Project_Listing'!$P$16:$P$829,'N1.3_Project_Listing'!$B$16:$B$829,$B241,'N1.3_Project_Listing'!$D$16:$D$829,$B204,'N1.3_Project_Listing'!$J$16:$J$829,BS$16,'N1.3_Project_Listing'!$G$16:$G$829,BK$15)</f>
        <v>0</v>
      </c>
      <c r="BT241" s="67">
        <f>SUMIFS('N1.3_Project_Listing'!$P$16:$P$829,'N1.3_Project_Listing'!$B$16:$B$829,$B241,'N1.3_Project_Listing'!$D$16:$D$829,$B204,'N1.3_Project_Listing'!$J$16:$J$829,BT$16,'N1.3_Project_Listing'!$G$16:$G$829,BK$15)</f>
        <v>0</v>
      </c>
      <c r="BU241" s="67">
        <f>SUMIFS('N1.3_Project_Listing'!$P$16:$P$829,'N1.3_Project_Listing'!$B$16:$B$829,$B241,'N1.3_Project_Listing'!$D$16:$D$829,$B204,'N1.3_Project_Listing'!$J$16:$J$829,BU$16,'N1.3_Project_Listing'!$G$16:$G$829,BK$15)</f>
        <v>0</v>
      </c>
      <c r="BV241" s="67">
        <f>SUMIFS('N1.3_Project_Listing'!$P$16:$P$829,'N1.3_Project_Listing'!$B$16:$B$829,$B241,'N1.3_Project_Listing'!$D$16:$D$829,$B204,'N1.3_Project_Listing'!$J$16:$J$829,BV$16,'N1.3_Project_Listing'!$G$16:$G$829,BK$15)</f>
        <v>0</v>
      </c>
      <c r="BW241" s="67">
        <f>SUMIFS('N1.3_Project_Listing'!$P$16:$P$829,'N1.3_Project_Listing'!$B$16:$B$829,$B241,'N1.3_Project_Listing'!$D$16:$D$829,$B204,'N1.3_Project_Listing'!$J$16:$J$829,BW$16,'N1.3_Project_Listing'!$G$16:$G$829,BK$15)</f>
        <v>0</v>
      </c>
      <c r="BX241" s="63">
        <f t="shared" si="314"/>
        <v>0</v>
      </c>
    </row>
    <row r="242" spans="2:76" hidden="1">
      <c r="B242" s="132" t="str">
        <f t="shared" si="315"/>
        <v>No entry required</v>
      </c>
      <c r="C242" s="158" t="str">
        <f t="shared" si="315"/>
        <v>-</v>
      </c>
      <c r="D242" s="63">
        <f t="shared" si="316"/>
        <v>0</v>
      </c>
      <c r="E242" s="63">
        <f t="shared" si="317"/>
        <v>0</v>
      </c>
      <c r="F242" s="63">
        <f t="shared" si="318"/>
        <v>0</v>
      </c>
      <c r="G242" s="63">
        <f t="shared" si="319"/>
        <v>0</v>
      </c>
      <c r="H242" s="63">
        <f t="shared" si="320"/>
        <v>0</v>
      </c>
      <c r="I242" s="63">
        <f t="shared" si="305"/>
        <v>0</v>
      </c>
      <c r="J242" s="116" t="s">
        <v>441</v>
      </c>
      <c r="K242" s="63">
        <f t="shared" si="321"/>
        <v>0</v>
      </c>
      <c r="L242" s="63">
        <f t="shared" si="322"/>
        <v>0</v>
      </c>
      <c r="M242" s="63">
        <f t="shared" si="323"/>
        <v>0</v>
      </c>
      <c r="N242" s="63">
        <f t="shared" si="324"/>
        <v>0</v>
      </c>
      <c r="O242" s="63">
        <f t="shared" si="325"/>
        <v>0</v>
      </c>
      <c r="P242" s="63">
        <f t="shared" si="306"/>
        <v>0</v>
      </c>
      <c r="R242" s="158" t="str">
        <f t="shared" si="301"/>
        <v>-</v>
      </c>
      <c r="S242" s="67">
        <f>SUMIFS('N1.3_Project_Listing'!$R$16:$R$829,'N1.3_Project_Listing'!$B$16:$B$829,$B242,'N1.3_Project_Listing'!$D$16:$D$829,$B204,'N1.3_Project_Listing'!$J$16:$J$829,S$16,'N1.3_Project_Listing'!$G$16:$G$829,R$15)</f>
        <v>0</v>
      </c>
      <c r="T242" s="67">
        <f>SUMIFS('N1.3_Project_Listing'!$R$16:$R$829,'N1.3_Project_Listing'!$B$16:$B$829,$B242,'N1.3_Project_Listing'!$D$16:$D$829,$B204,'N1.3_Project_Listing'!$J$16:$J$829,T$16,'N1.3_Project_Listing'!$G$16:$G$829,R$15)</f>
        <v>0</v>
      </c>
      <c r="U242" s="67">
        <f>SUMIFS('N1.3_Project_Listing'!$R$16:$R$829,'N1.3_Project_Listing'!$B$16:$B$829,$B242,'N1.3_Project_Listing'!$D$16:$D$829,$B204,'N1.3_Project_Listing'!$J$16:$J$829,U$16,'N1.3_Project_Listing'!$G$16:$G$829,R$15)</f>
        <v>0</v>
      </c>
      <c r="V242" s="67">
        <f>SUMIFS('N1.3_Project_Listing'!$R$16:$R$829,'N1.3_Project_Listing'!$B$16:$B$829,$B242,'N1.3_Project_Listing'!$D$16:$D$829,$B204,'N1.3_Project_Listing'!$J$16:$J$829,V$16,'N1.3_Project_Listing'!$G$16:$G$829,R$15)</f>
        <v>0</v>
      </c>
      <c r="W242" s="67">
        <f>SUMIFS('N1.3_Project_Listing'!$R$16:$R$829,'N1.3_Project_Listing'!$B$16:$B$829,$B242,'N1.3_Project_Listing'!$D$16:$D$829,$B204,'N1.3_Project_Listing'!$J$16:$J$829,W$16,'N1.3_Project_Listing'!$G$16:$G$829,R$15)</f>
        <v>0</v>
      </c>
      <c r="X242" s="63">
        <f t="shared" si="307"/>
        <v>0</v>
      </c>
      <c r="Y242" s="116" t="s">
        <v>441</v>
      </c>
      <c r="Z242" s="67">
        <f>SUMIFS('N1.3_Project_Listing'!$P$16:$P$829,'N1.3_Project_Listing'!$B$16:$B$829,$B242,'N1.3_Project_Listing'!$D$16:$D$829,$B204,'N1.3_Project_Listing'!$J$16:$J$829,Z$16,'N1.3_Project_Listing'!$G$16:$G$829,R$15)</f>
        <v>0</v>
      </c>
      <c r="AA242" s="67">
        <f>SUMIFS('N1.3_Project_Listing'!$P$16:$P$829,'N1.3_Project_Listing'!$B$16:$B$829,$B242,'N1.3_Project_Listing'!$D$16:$D$829,$B204,'N1.3_Project_Listing'!$J$16:$J$829,AA$16,'N1.3_Project_Listing'!$G$16:$G$829,R$15)</f>
        <v>0</v>
      </c>
      <c r="AB242" s="67">
        <f>SUMIFS('N1.3_Project_Listing'!$P$16:$P$829,'N1.3_Project_Listing'!$B$16:$B$829,$B242,'N1.3_Project_Listing'!$D$16:$D$829,$B204,'N1.3_Project_Listing'!$J$16:$J$829,AB$16,'N1.3_Project_Listing'!$G$16:$G$829,R$15)</f>
        <v>0</v>
      </c>
      <c r="AC242" s="67">
        <f>SUMIFS('N1.3_Project_Listing'!$P$16:$P$829,'N1.3_Project_Listing'!$B$16:$B$829,$B242,'N1.3_Project_Listing'!$D$16:$D$829,$B204,'N1.3_Project_Listing'!$J$16:$J$829,AC$16,'N1.3_Project_Listing'!$G$16:$G$829,R$15)</f>
        <v>0</v>
      </c>
      <c r="AD242" s="67">
        <f>SUMIFS('N1.3_Project_Listing'!$P$16:$P$829,'N1.3_Project_Listing'!$B$16:$B$829,$B242,'N1.3_Project_Listing'!$D$16:$D$829,$B204,'N1.3_Project_Listing'!$J$16:$J$829,AD$16,'N1.3_Project_Listing'!$G$16:$G$829,R$15)</f>
        <v>0</v>
      </c>
      <c r="AE242" s="63">
        <f t="shared" si="308"/>
        <v>0</v>
      </c>
      <c r="AG242" s="158" t="str">
        <f t="shared" si="302"/>
        <v>-</v>
      </c>
      <c r="AH242" s="67">
        <f>SUMIFS('N1.3_Project_Listing'!$R$16:$R$829,'N1.3_Project_Listing'!$B$16:$B$829,$B242,'N1.3_Project_Listing'!$D$16:$D$829,$B204,'N1.3_Project_Listing'!$J$16:$J$829,AH$16,'N1.3_Project_Listing'!$G$16:$G$829,AG$15)</f>
        <v>0</v>
      </c>
      <c r="AI242" s="67">
        <f>SUMIFS('N1.3_Project_Listing'!$R$16:$R$829,'N1.3_Project_Listing'!$B$16:$B$829,$B242,'N1.3_Project_Listing'!$D$16:$D$829,$B204,'N1.3_Project_Listing'!$J$16:$J$829,AI$16,'N1.3_Project_Listing'!$G$16:$G$829,AG$15)</f>
        <v>0</v>
      </c>
      <c r="AJ242" s="67">
        <f>SUMIFS('N1.3_Project_Listing'!$R$16:$R$829,'N1.3_Project_Listing'!$B$16:$B$829,$B242,'N1.3_Project_Listing'!$D$16:$D$829,$B204,'N1.3_Project_Listing'!$J$16:$J$829,AJ$16,'N1.3_Project_Listing'!$G$16:$G$829,AG$15)</f>
        <v>0</v>
      </c>
      <c r="AK242" s="67">
        <f>SUMIFS('N1.3_Project_Listing'!$R$16:$R$829,'N1.3_Project_Listing'!$B$16:$B$829,$B242,'N1.3_Project_Listing'!$D$16:$D$829,$B204,'N1.3_Project_Listing'!$J$16:$J$829,AK$16,'N1.3_Project_Listing'!$G$16:$G$829,AG$15)</f>
        <v>0</v>
      </c>
      <c r="AL242" s="67">
        <f>SUMIFS('N1.3_Project_Listing'!$R$16:$R$829,'N1.3_Project_Listing'!$B$16:$B$829,$B242,'N1.3_Project_Listing'!$D$16:$D$829,$B204,'N1.3_Project_Listing'!$J$16:$J$829,AL$16,'N1.3_Project_Listing'!$G$16:$G$829,AG$15)</f>
        <v>0</v>
      </c>
      <c r="AM242" s="63">
        <f t="shared" si="309"/>
        <v>0</v>
      </c>
      <c r="AN242" s="116" t="s">
        <v>441</v>
      </c>
      <c r="AO242" s="67">
        <f>SUMIFS('N1.3_Project_Listing'!$P$16:$P$829,'N1.3_Project_Listing'!$B$16:$B$829,$B242,'N1.3_Project_Listing'!$D$16:$D$829,$B204,'N1.3_Project_Listing'!$J$16:$J$829,AO$16,'N1.3_Project_Listing'!$G$16:$G$829,AG$15)</f>
        <v>0</v>
      </c>
      <c r="AP242" s="67">
        <f>SUMIFS('N1.3_Project_Listing'!$P$16:$P$829,'N1.3_Project_Listing'!$B$16:$B$829,$B242,'N1.3_Project_Listing'!$D$16:$D$829,$B204,'N1.3_Project_Listing'!$J$16:$J$829,AP$16,'N1.3_Project_Listing'!$G$16:$G$829,AG$15)</f>
        <v>0</v>
      </c>
      <c r="AQ242" s="67">
        <f>SUMIFS('N1.3_Project_Listing'!$P$16:$P$829,'N1.3_Project_Listing'!$B$16:$B$829,$B242,'N1.3_Project_Listing'!$D$16:$D$829,$B204,'N1.3_Project_Listing'!$J$16:$J$829,AQ$16,'N1.3_Project_Listing'!$G$16:$G$829,AG$15)</f>
        <v>0</v>
      </c>
      <c r="AR242" s="67">
        <f>SUMIFS('N1.3_Project_Listing'!$P$16:$P$829,'N1.3_Project_Listing'!$B$16:$B$829,$B242,'N1.3_Project_Listing'!$D$16:$D$829,$B204,'N1.3_Project_Listing'!$J$16:$J$829,AR$16,'N1.3_Project_Listing'!$G$16:$G$829,AG$15)</f>
        <v>0</v>
      </c>
      <c r="AS242" s="67">
        <f>SUMIFS('N1.3_Project_Listing'!$P$16:$P$829,'N1.3_Project_Listing'!$B$16:$B$829,$B242,'N1.3_Project_Listing'!$D$16:$D$829,$B204,'N1.3_Project_Listing'!$J$16:$J$829,AS$16,'N1.3_Project_Listing'!$G$16:$G$829,AG$15)</f>
        <v>0</v>
      </c>
      <c r="AT242" s="63">
        <f t="shared" si="310"/>
        <v>0</v>
      </c>
      <c r="AV242" s="158" t="str">
        <f t="shared" si="303"/>
        <v>-</v>
      </c>
      <c r="AW242" s="67">
        <f>SUMIFS('N1.3_Project_Listing'!$R$16:$R$829,'N1.3_Project_Listing'!$B$16:$B$829,$B242,'N1.3_Project_Listing'!$D$16:$D$829,$B204,'N1.3_Project_Listing'!$J$16:$J$829,AW$16,'N1.3_Project_Listing'!$G$16:$G$829,AV$15)</f>
        <v>0</v>
      </c>
      <c r="AX242" s="67">
        <f>SUMIFS('N1.3_Project_Listing'!$R$16:$R$829,'N1.3_Project_Listing'!$B$16:$B$829,$B242,'N1.3_Project_Listing'!$D$16:$D$829,$B204,'N1.3_Project_Listing'!$J$16:$J$829,AX$16,'N1.3_Project_Listing'!$G$16:$G$829,AV$15)</f>
        <v>0</v>
      </c>
      <c r="AY242" s="67">
        <f>SUMIFS('N1.3_Project_Listing'!$R$16:$R$829,'N1.3_Project_Listing'!$B$16:$B$829,$B242,'N1.3_Project_Listing'!$D$16:$D$829,$B204,'N1.3_Project_Listing'!$J$16:$J$829,AY$16,'N1.3_Project_Listing'!$G$16:$G$829,AV$15)</f>
        <v>0</v>
      </c>
      <c r="AZ242" s="67">
        <f>SUMIFS('N1.3_Project_Listing'!$R$16:$R$829,'N1.3_Project_Listing'!$B$16:$B$829,$B242,'N1.3_Project_Listing'!$D$16:$D$829,$B204,'N1.3_Project_Listing'!$J$16:$J$829,AZ$16,'N1.3_Project_Listing'!$G$16:$G$829,AV$15)</f>
        <v>0</v>
      </c>
      <c r="BA242" s="67">
        <f>SUMIFS('N1.3_Project_Listing'!$R$16:$R$829,'N1.3_Project_Listing'!$B$16:$B$829,$B242,'N1.3_Project_Listing'!$D$16:$D$829,$B204,'N1.3_Project_Listing'!$J$16:$J$829,BA$16,'N1.3_Project_Listing'!$G$16:$G$829,AV$15)</f>
        <v>0</v>
      </c>
      <c r="BB242" s="63">
        <f t="shared" si="311"/>
        <v>0</v>
      </c>
      <c r="BC242" s="116" t="s">
        <v>441</v>
      </c>
      <c r="BD242" s="67">
        <f>SUMIFS('N1.3_Project_Listing'!$P$16:$P$829,'N1.3_Project_Listing'!$B$16:$B$829,$B242,'N1.3_Project_Listing'!$D$16:$D$829,$B204,'N1.3_Project_Listing'!$J$16:$J$829,BD$16,'N1.3_Project_Listing'!$G$16:$G$829,AV$15)</f>
        <v>0</v>
      </c>
      <c r="BE242" s="67">
        <f>SUMIFS('N1.3_Project_Listing'!$P$16:$P$829,'N1.3_Project_Listing'!$B$16:$B$829,$B242,'N1.3_Project_Listing'!$D$16:$D$829,$B204,'N1.3_Project_Listing'!$J$16:$J$829,BE$16,'N1.3_Project_Listing'!$G$16:$G$829,AV$15)</f>
        <v>0</v>
      </c>
      <c r="BF242" s="67">
        <f>SUMIFS('N1.3_Project_Listing'!$P$16:$P$829,'N1.3_Project_Listing'!$B$16:$B$829,$B242,'N1.3_Project_Listing'!$D$16:$D$829,$B204,'N1.3_Project_Listing'!$J$16:$J$829,BF$16,'N1.3_Project_Listing'!$G$16:$G$829,AV$15)</f>
        <v>0</v>
      </c>
      <c r="BG242" s="67">
        <f>SUMIFS('N1.3_Project_Listing'!$P$16:$P$829,'N1.3_Project_Listing'!$B$16:$B$829,$B242,'N1.3_Project_Listing'!$D$16:$D$829,$B204,'N1.3_Project_Listing'!$J$16:$J$829,BG$16,'N1.3_Project_Listing'!$G$16:$G$829,AV$15)</f>
        <v>0</v>
      </c>
      <c r="BH242" s="67">
        <f>SUMIFS('N1.3_Project_Listing'!$P$16:$P$829,'N1.3_Project_Listing'!$B$16:$B$829,$B242,'N1.3_Project_Listing'!$D$16:$D$829,$B204,'N1.3_Project_Listing'!$J$16:$J$829,BH$16,'N1.3_Project_Listing'!$G$16:$G$829,AV$15)</f>
        <v>0</v>
      </c>
      <c r="BI242" s="63">
        <f t="shared" si="312"/>
        <v>0</v>
      </c>
      <c r="BK242" s="158" t="str">
        <f t="shared" si="304"/>
        <v>-</v>
      </c>
      <c r="BL242" s="67">
        <f>SUMIFS('N1.3_Project_Listing'!$R$16:$R$829,'N1.3_Project_Listing'!$B$16:$B$829,$B242,'N1.3_Project_Listing'!$D$16:$D$829,$B204,'N1.3_Project_Listing'!$J$16:$J$829,BL$16,'N1.3_Project_Listing'!$G$16:$G$829,BK$15)</f>
        <v>0</v>
      </c>
      <c r="BM242" s="67">
        <f>SUMIFS('N1.3_Project_Listing'!$R$16:$R$829,'N1.3_Project_Listing'!$B$16:$B$829,$B242,'N1.3_Project_Listing'!$D$16:$D$829,$B204,'N1.3_Project_Listing'!$J$16:$J$829,BM$16,'N1.3_Project_Listing'!$G$16:$G$829,BK$15)</f>
        <v>0</v>
      </c>
      <c r="BN242" s="67">
        <f>SUMIFS('N1.3_Project_Listing'!$R$16:$R$829,'N1.3_Project_Listing'!$B$16:$B$829,$B242,'N1.3_Project_Listing'!$D$16:$D$829,$B204,'N1.3_Project_Listing'!$J$16:$J$829,BN$16,'N1.3_Project_Listing'!$G$16:$G$829,BK$15)</f>
        <v>0</v>
      </c>
      <c r="BO242" s="67">
        <f>SUMIFS('N1.3_Project_Listing'!$R$16:$R$829,'N1.3_Project_Listing'!$B$16:$B$829,$B242,'N1.3_Project_Listing'!$D$16:$D$829,$B204,'N1.3_Project_Listing'!$J$16:$J$829,BO$16,'N1.3_Project_Listing'!$G$16:$G$829,BK$15)</f>
        <v>0</v>
      </c>
      <c r="BP242" s="67">
        <f>SUMIFS('N1.3_Project_Listing'!$R$16:$R$829,'N1.3_Project_Listing'!$B$16:$B$829,$B242,'N1.3_Project_Listing'!$D$16:$D$829,$B204,'N1.3_Project_Listing'!$J$16:$J$829,BP$16,'N1.3_Project_Listing'!$G$16:$G$829,BK$15)</f>
        <v>0</v>
      </c>
      <c r="BQ242" s="63">
        <f t="shared" si="313"/>
        <v>0</v>
      </c>
      <c r="BR242" s="116" t="s">
        <v>441</v>
      </c>
      <c r="BS242" s="67">
        <f>SUMIFS('N1.3_Project_Listing'!$P$16:$P$829,'N1.3_Project_Listing'!$B$16:$B$829,$B242,'N1.3_Project_Listing'!$D$16:$D$829,$B204,'N1.3_Project_Listing'!$J$16:$J$829,BS$16,'N1.3_Project_Listing'!$G$16:$G$829,BK$15)</f>
        <v>0</v>
      </c>
      <c r="BT242" s="67">
        <f>SUMIFS('N1.3_Project_Listing'!$P$16:$P$829,'N1.3_Project_Listing'!$B$16:$B$829,$B242,'N1.3_Project_Listing'!$D$16:$D$829,$B204,'N1.3_Project_Listing'!$J$16:$J$829,BT$16,'N1.3_Project_Listing'!$G$16:$G$829,BK$15)</f>
        <v>0</v>
      </c>
      <c r="BU242" s="67">
        <f>SUMIFS('N1.3_Project_Listing'!$P$16:$P$829,'N1.3_Project_Listing'!$B$16:$B$829,$B242,'N1.3_Project_Listing'!$D$16:$D$829,$B204,'N1.3_Project_Listing'!$J$16:$J$829,BU$16,'N1.3_Project_Listing'!$G$16:$G$829,BK$15)</f>
        <v>0</v>
      </c>
      <c r="BV242" s="67">
        <f>SUMIFS('N1.3_Project_Listing'!$P$16:$P$829,'N1.3_Project_Listing'!$B$16:$B$829,$B242,'N1.3_Project_Listing'!$D$16:$D$829,$B204,'N1.3_Project_Listing'!$J$16:$J$829,BV$16,'N1.3_Project_Listing'!$G$16:$G$829,BK$15)</f>
        <v>0</v>
      </c>
      <c r="BW242" s="67">
        <f>SUMIFS('N1.3_Project_Listing'!$P$16:$P$829,'N1.3_Project_Listing'!$B$16:$B$829,$B242,'N1.3_Project_Listing'!$D$16:$D$829,$B204,'N1.3_Project_Listing'!$J$16:$J$829,BW$16,'N1.3_Project_Listing'!$G$16:$G$829,BK$15)</f>
        <v>0</v>
      </c>
      <c r="BX242" s="63">
        <f t="shared" si="314"/>
        <v>0</v>
      </c>
    </row>
    <row r="243" spans="2:76" hidden="1">
      <c r="B243" s="132" t="str">
        <f t="shared" si="315"/>
        <v>No entry required</v>
      </c>
      <c r="C243" s="158" t="str">
        <f t="shared" si="315"/>
        <v>-</v>
      </c>
      <c r="D243" s="63">
        <f t="shared" si="316"/>
        <v>0</v>
      </c>
      <c r="E243" s="63">
        <f t="shared" si="317"/>
        <v>0</v>
      </c>
      <c r="F243" s="63">
        <f t="shared" si="318"/>
        <v>0</v>
      </c>
      <c r="G243" s="63">
        <f t="shared" si="319"/>
        <v>0</v>
      </c>
      <c r="H243" s="63">
        <f t="shared" si="320"/>
        <v>0</v>
      </c>
      <c r="I243" s="63">
        <f t="shared" si="305"/>
        <v>0</v>
      </c>
      <c r="J243" s="116" t="s">
        <v>441</v>
      </c>
      <c r="K243" s="63">
        <f t="shared" si="321"/>
        <v>0</v>
      </c>
      <c r="L243" s="63">
        <f t="shared" si="322"/>
        <v>0</v>
      </c>
      <c r="M243" s="63">
        <f t="shared" si="323"/>
        <v>0</v>
      </c>
      <c r="N243" s="63">
        <f t="shared" si="324"/>
        <v>0</v>
      </c>
      <c r="O243" s="63">
        <f t="shared" si="325"/>
        <v>0</v>
      </c>
      <c r="P243" s="63">
        <f t="shared" si="306"/>
        <v>0</v>
      </c>
      <c r="R243" s="158" t="str">
        <f t="shared" si="301"/>
        <v>-</v>
      </c>
      <c r="S243" s="67">
        <f>SUMIFS('N1.3_Project_Listing'!$R$16:$R$829,'N1.3_Project_Listing'!$B$16:$B$829,$B243,'N1.3_Project_Listing'!$D$16:$D$829,$B204,'N1.3_Project_Listing'!$J$16:$J$829,S$16,'N1.3_Project_Listing'!$G$16:$G$829,R$15)</f>
        <v>0</v>
      </c>
      <c r="T243" s="67">
        <f>SUMIFS('N1.3_Project_Listing'!$R$16:$R$829,'N1.3_Project_Listing'!$B$16:$B$829,$B243,'N1.3_Project_Listing'!$D$16:$D$829,$B204,'N1.3_Project_Listing'!$J$16:$J$829,T$16,'N1.3_Project_Listing'!$G$16:$G$829,R$15)</f>
        <v>0</v>
      </c>
      <c r="U243" s="67">
        <f>SUMIFS('N1.3_Project_Listing'!$R$16:$R$829,'N1.3_Project_Listing'!$B$16:$B$829,$B243,'N1.3_Project_Listing'!$D$16:$D$829,$B204,'N1.3_Project_Listing'!$J$16:$J$829,U$16,'N1.3_Project_Listing'!$G$16:$G$829,R$15)</f>
        <v>0</v>
      </c>
      <c r="V243" s="67">
        <f>SUMIFS('N1.3_Project_Listing'!$R$16:$R$829,'N1.3_Project_Listing'!$B$16:$B$829,$B243,'N1.3_Project_Listing'!$D$16:$D$829,$B204,'N1.3_Project_Listing'!$J$16:$J$829,V$16,'N1.3_Project_Listing'!$G$16:$G$829,R$15)</f>
        <v>0</v>
      </c>
      <c r="W243" s="67">
        <f>SUMIFS('N1.3_Project_Listing'!$R$16:$R$829,'N1.3_Project_Listing'!$B$16:$B$829,$B243,'N1.3_Project_Listing'!$D$16:$D$829,$B204,'N1.3_Project_Listing'!$J$16:$J$829,W$16,'N1.3_Project_Listing'!$G$16:$G$829,R$15)</f>
        <v>0</v>
      </c>
      <c r="X243" s="63">
        <f t="shared" si="307"/>
        <v>0</v>
      </c>
      <c r="Y243" s="116" t="s">
        <v>441</v>
      </c>
      <c r="Z243" s="67">
        <f>SUMIFS('N1.3_Project_Listing'!$P$16:$P$829,'N1.3_Project_Listing'!$B$16:$B$829,$B243,'N1.3_Project_Listing'!$D$16:$D$829,$B204,'N1.3_Project_Listing'!$J$16:$J$829,Z$16,'N1.3_Project_Listing'!$G$16:$G$829,R$15)</f>
        <v>0</v>
      </c>
      <c r="AA243" s="67">
        <f>SUMIFS('N1.3_Project_Listing'!$P$16:$P$829,'N1.3_Project_Listing'!$B$16:$B$829,$B243,'N1.3_Project_Listing'!$D$16:$D$829,$B204,'N1.3_Project_Listing'!$J$16:$J$829,AA$16,'N1.3_Project_Listing'!$G$16:$G$829,R$15)</f>
        <v>0</v>
      </c>
      <c r="AB243" s="67">
        <f>SUMIFS('N1.3_Project_Listing'!$P$16:$P$829,'N1.3_Project_Listing'!$B$16:$B$829,$B243,'N1.3_Project_Listing'!$D$16:$D$829,$B204,'N1.3_Project_Listing'!$J$16:$J$829,AB$16,'N1.3_Project_Listing'!$G$16:$G$829,R$15)</f>
        <v>0</v>
      </c>
      <c r="AC243" s="67">
        <f>SUMIFS('N1.3_Project_Listing'!$P$16:$P$829,'N1.3_Project_Listing'!$B$16:$B$829,$B243,'N1.3_Project_Listing'!$D$16:$D$829,$B204,'N1.3_Project_Listing'!$J$16:$J$829,AC$16,'N1.3_Project_Listing'!$G$16:$G$829,R$15)</f>
        <v>0</v>
      </c>
      <c r="AD243" s="67">
        <f>SUMIFS('N1.3_Project_Listing'!$P$16:$P$829,'N1.3_Project_Listing'!$B$16:$B$829,$B243,'N1.3_Project_Listing'!$D$16:$D$829,$B204,'N1.3_Project_Listing'!$J$16:$J$829,AD$16,'N1.3_Project_Listing'!$G$16:$G$829,R$15)</f>
        <v>0</v>
      </c>
      <c r="AE243" s="63">
        <f t="shared" si="308"/>
        <v>0</v>
      </c>
      <c r="AG243" s="158" t="str">
        <f t="shared" si="302"/>
        <v>-</v>
      </c>
      <c r="AH243" s="67">
        <f>SUMIFS('N1.3_Project_Listing'!$R$16:$R$829,'N1.3_Project_Listing'!$B$16:$B$829,$B243,'N1.3_Project_Listing'!$D$16:$D$829,$B204,'N1.3_Project_Listing'!$J$16:$J$829,AH$16,'N1.3_Project_Listing'!$G$16:$G$829,AG$15)</f>
        <v>0</v>
      </c>
      <c r="AI243" s="67">
        <f>SUMIFS('N1.3_Project_Listing'!$R$16:$R$829,'N1.3_Project_Listing'!$B$16:$B$829,$B243,'N1.3_Project_Listing'!$D$16:$D$829,$B204,'N1.3_Project_Listing'!$J$16:$J$829,AI$16,'N1.3_Project_Listing'!$G$16:$G$829,AG$15)</f>
        <v>0</v>
      </c>
      <c r="AJ243" s="67">
        <f>SUMIFS('N1.3_Project_Listing'!$R$16:$R$829,'N1.3_Project_Listing'!$B$16:$B$829,$B243,'N1.3_Project_Listing'!$D$16:$D$829,$B204,'N1.3_Project_Listing'!$J$16:$J$829,AJ$16,'N1.3_Project_Listing'!$G$16:$G$829,AG$15)</f>
        <v>0</v>
      </c>
      <c r="AK243" s="67">
        <f>SUMIFS('N1.3_Project_Listing'!$R$16:$R$829,'N1.3_Project_Listing'!$B$16:$B$829,$B243,'N1.3_Project_Listing'!$D$16:$D$829,$B204,'N1.3_Project_Listing'!$J$16:$J$829,AK$16,'N1.3_Project_Listing'!$G$16:$G$829,AG$15)</f>
        <v>0</v>
      </c>
      <c r="AL243" s="67">
        <f>SUMIFS('N1.3_Project_Listing'!$R$16:$R$829,'N1.3_Project_Listing'!$B$16:$B$829,$B243,'N1.3_Project_Listing'!$D$16:$D$829,$B204,'N1.3_Project_Listing'!$J$16:$J$829,AL$16,'N1.3_Project_Listing'!$G$16:$G$829,AG$15)</f>
        <v>0</v>
      </c>
      <c r="AM243" s="63">
        <f t="shared" si="309"/>
        <v>0</v>
      </c>
      <c r="AN243" s="116" t="s">
        <v>441</v>
      </c>
      <c r="AO243" s="67">
        <f>SUMIFS('N1.3_Project_Listing'!$P$16:$P$829,'N1.3_Project_Listing'!$B$16:$B$829,$B243,'N1.3_Project_Listing'!$D$16:$D$829,$B204,'N1.3_Project_Listing'!$J$16:$J$829,AO$16,'N1.3_Project_Listing'!$G$16:$G$829,AG$15)</f>
        <v>0</v>
      </c>
      <c r="AP243" s="67">
        <f>SUMIFS('N1.3_Project_Listing'!$P$16:$P$829,'N1.3_Project_Listing'!$B$16:$B$829,$B243,'N1.3_Project_Listing'!$D$16:$D$829,$B204,'N1.3_Project_Listing'!$J$16:$J$829,AP$16,'N1.3_Project_Listing'!$G$16:$G$829,AG$15)</f>
        <v>0</v>
      </c>
      <c r="AQ243" s="67">
        <f>SUMIFS('N1.3_Project_Listing'!$P$16:$P$829,'N1.3_Project_Listing'!$B$16:$B$829,$B243,'N1.3_Project_Listing'!$D$16:$D$829,$B204,'N1.3_Project_Listing'!$J$16:$J$829,AQ$16,'N1.3_Project_Listing'!$G$16:$G$829,AG$15)</f>
        <v>0</v>
      </c>
      <c r="AR243" s="67">
        <f>SUMIFS('N1.3_Project_Listing'!$P$16:$P$829,'N1.3_Project_Listing'!$B$16:$B$829,$B243,'N1.3_Project_Listing'!$D$16:$D$829,$B204,'N1.3_Project_Listing'!$J$16:$J$829,AR$16,'N1.3_Project_Listing'!$G$16:$G$829,AG$15)</f>
        <v>0</v>
      </c>
      <c r="AS243" s="67">
        <f>SUMIFS('N1.3_Project_Listing'!$P$16:$P$829,'N1.3_Project_Listing'!$B$16:$B$829,$B243,'N1.3_Project_Listing'!$D$16:$D$829,$B204,'N1.3_Project_Listing'!$J$16:$J$829,AS$16,'N1.3_Project_Listing'!$G$16:$G$829,AG$15)</f>
        <v>0</v>
      </c>
      <c r="AT243" s="63">
        <f t="shared" si="310"/>
        <v>0</v>
      </c>
      <c r="AV243" s="158" t="str">
        <f t="shared" si="303"/>
        <v>-</v>
      </c>
      <c r="AW243" s="67">
        <f>SUMIFS('N1.3_Project_Listing'!$R$16:$R$829,'N1.3_Project_Listing'!$B$16:$B$829,$B243,'N1.3_Project_Listing'!$D$16:$D$829,$B204,'N1.3_Project_Listing'!$J$16:$J$829,AW$16,'N1.3_Project_Listing'!$G$16:$G$829,AV$15)</f>
        <v>0</v>
      </c>
      <c r="AX243" s="67">
        <f>SUMIFS('N1.3_Project_Listing'!$R$16:$R$829,'N1.3_Project_Listing'!$B$16:$B$829,$B243,'N1.3_Project_Listing'!$D$16:$D$829,$B204,'N1.3_Project_Listing'!$J$16:$J$829,AX$16,'N1.3_Project_Listing'!$G$16:$G$829,AV$15)</f>
        <v>0</v>
      </c>
      <c r="AY243" s="67">
        <f>SUMIFS('N1.3_Project_Listing'!$R$16:$R$829,'N1.3_Project_Listing'!$B$16:$B$829,$B243,'N1.3_Project_Listing'!$D$16:$D$829,$B204,'N1.3_Project_Listing'!$J$16:$J$829,AY$16,'N1.3_Project_Listing'!$G$16:$G$829,AV$15)</f>
        <v>0</v>
      </c>
      <c r="AZ243" s="67">
        <f>SUMIFS('N1.3_Project_Listing'!$R$16:$R$829,'N1.3_Project_Listing'!$B$16:$B$829,$B243,'N1.3_Project_Listing'!$D$16:$D$829,$B204,'N1.3_Project_Listing'!$J$16:$J$829,AZ$16,'N1.3_Project_Listing'!$G$16:$G$829,AV$15)</f>
        <v>0</v>
      </c>
      <c r="BA243" s="67">
        <f>SUMIFS('N1.3_Project_Listing'!$R$16:$R$829,'N1.3_Project_Listing'!$B$16:$B$829,$B243,'N1.3_Project_Listing'!$D$16:$D$829,$B204,'N1.3_Project_Listing'!$J$16:$J$829,BA$16,'N1.3_Project_Listing'!$G$16:$G$829,AV$15)</f>
        <v>0</v>
      </c>
      <c r="BB243" s="63">
        <f t="shared" si="311"/>
        <v>0</v>
      </c>
      <c r="BC243" s="116" t="s">
        <v>441</v>
      </c>
      <c r="BD243" s="67">
        <f>SUMIFS('N1.3_Project_Listing'!$P$16:$P$829,'N1.3_Project_Listing'!$B$16:$B$829,$B243,'N1.3_Project_Listing'!$D$16:$D$829,$B204,'N1.3_Project_Listing'!$J$16:$J$829,BD$16,'N1.3_Project_Listing'!$G$16:$G$829,AV$15)</f>
        <v>0</v>
      </c>
      <c r="BE243" s="67">
        <f>SUMIFS('N1.3_Project_Listing'!$P$16:$P$829,'N1.3_Project_Listing'!$B$16:$B$829,$B243,'N1.3_Project_Listing'!$D$16:$D$829,$B204,'N1.3_Project_Listing'!$J$16:$J$829,BE$16,'N1.3_Project_Listing'!$G$16:$G$829,AV$15)</f>
        <v>0</v>
      </c>
      <c r="BF243" s="67">
        <f>SUMIFS('N1.3_Project_Listing'!$P$16:$P$829,'N1.3_Project_Listing'!$B$16:$B$829,$B243,'N1.3_Project_Listing'!$D$16:$D$829,$B204,'N1.3_Project_Listing'!$J$16:$J$829,BF$16,'N1.3_Project_Listing'!$G$16:$G$829,AV$15)</f>
        <v>0</v>
      </c>
      <c r="BG243" s="67">
        <f>SUMIFS('N1.3_Project_Listing'!$P$16:$P$829,'N1.3_Project_Listing'!$B$16:$B$829,$B243,'N1.3_Project_Listing'!$D$16:$D$829,$B204,'N1.3_Project_Listing'!$J$16:$J$829,BG$16,'N1.3_Project_Listing'!$G$16:$G$829,AV$15)</f>
        <v>0</v>
      </c>
      <c r="BH243" s="67">
        <f>SUMIFS('N1.3_Project_Listing'!$P$16:$P$829,'N1.3_Project_Listing'!$B$16:$B$829,$B243,'N1.3_Project_Listing'!$D$16:$D$829,$B204,'N1.3_Project_Listing'!$J$16:$J$829,BH$16,'N1.3_Project_Listing'!$G$16:$G$829,AV$15)</f>
        <v>0</v>
      </c>
      <c r="BI243" s="63">
        <f t="shared" si="312"/>
        <v>0</v>
      </c>
      <c r="BK243" s="158" t="str">
        <f t="shared" si="304"/>
        <v>-</v>
      </c>
      <c r="BL243" s="67">
        <f>SUMIFS('N1.3_Project_Listing'!$R$16:$R$829,'N1.3_Project_Listing'!$B$16:$B$829,$B243,'N1.3_Project_Listing'!$D$16:$D$829,$B204,'N1.3_Project_Listing'!$J$16:$J$829,BL$16,'N1.3_Project_Listing'!$G$16:$G$829,BK$15)</f>
        <v>0</v>
      </c>
      <c r="BM243" s="67">
        <f>SUMIFS('N1.3_Project_Listing'!$R$16:$R$829,'N1.3_Project_Listing'!$B$16:$B$829,$B243,'N1.3_Project_Listing'!$D$16:$D$829,$B204,'N1.3_Project_Listing'!$J$16:$J$829,BM$16,'N1.3_Project_Listing'!$G$16:$G$829,BK$15)</f>
        <v>0</v>
      </c>
      <c r="BN243" s="67">
        <f>SUMIFS('N1.3_Project_Listing'!$R$16:$R$829,'N1.3_Project_Listing'!$B$16:$B$829,$B243,'N1.3_Project_Listing'!$D$16:$D$829,$B204,'N1.3_Project_Listing'!$J$16:$J$829,BN$16,'N1.3_Project_Listing'!$G$16:$G$829,BK$15)</f>
        <v>0</v>
      </c>
      <c r="BO243" s="67">
        <f>SUMIFS('N1.3_Project_Listing'!$R$16:$R$829,'N1.3_Project_Listing'!$B$16:$B$829,$B243,'N1.3_Project_Listing'!$D$16:$D$829,$B204,'N1.3_Project_Listing'!$J$16:$J$829,BO$16,'N1.3_Project_Listing'!$G$16:$G$829,BK$15)</f>
        <v>0</v>
      </c>
      <c r="BP243" s="67">
        <f>SUMIFS('N1.3_Project_Listing'!$R$16:$R$829,'N1.3_Project_Listing'!$B$16:$B$829,$B243,'N1.3_Project_Listing'!$D$16:$D$829,$B204,'N1.3_Project_Listing'!$J$16:$J$829,BP$16,'N1.3_Project_Listing'!$G$16:$G$829,BK$15)</f>
        <v>0</v>
      </c>
      <c r="BQ243" s="63">
        <f t="shared" si="313"/>
        <v>0</v>
      </c>
      <c r="BR243" s="116" t="s">
        <v>441</v>
      </c>
      <c r="BS243" s="67">
        <f>SUMIFS('N1.3_Project_Listing'!$P$16:$P$829,'N1.3_Project_Listing'!$B$16:$B$829,$B243,'N1.3_Project_Listing'!$D$16:$D$829,$B204,'N1.3_Project_Listing'!$J$16:$J$829,BS$16,'N1.3_Project_Listing'!$G$16:$G$829,BK$15)</f>
        <v>0</v>
      </c>
      <c r="BT243" s="67">
        <f>SUMIFS('N1.3_Project_Listing'!$P$16:$P$829,'N1.3_Project_Listing'!$B$16:$B$829,$B243,'N1.3_Project_Listing'!$D$16:$D$829,$B204,'N1.3_Project_Listing'!$J$16:$J$829,BT$16,'N1.3_Project_Listing'!$G$16:$G$829,BK$15)</f>
        <v>0</v>
      </c>
      <c r="BU243" s="67">
        <f>SUMIFS('N1.3_Project_Listing'!$P$16:$P$829,'N1.3_Project_Listing'!$B$16:$B$829,$B243,'N1.3_Project_Listing'!$D$16:$D$829,$B204,'N1.3_Project_Listing'!$J$16:$J$829,BU$16,'N1.3_Project_Listing'!$G$16:$G$829,BK$15)</f>
        <v>0</v>
      </c>
      <c r="BV243" s="67">
        <f>SUMIFS('N1.3_Project_Listing'!$P$16:$P$829,'N1.3_Project_Listing'!$B$16:$B$829,$B243,'N1.3_Project_Listing'!$D$16:$D$829,$B204,'N1.3_Project_Listing'!$J$16:$J$829,BV$16,'N1.3_Project_Listing'!$G$16:$G$829,BK$15)</f>
        <v>0</v>
      </c>
      <c r="BW243" s="67">
        <f>SUMIFS('N1.3_Project_Listing'!$P$16:$P$829,'N1.3_Project_Listing'!$B$16:$B$829,$B243,'N1.3_Project_Listing'!$D$16:$D$829,$B204,'N1.3_Project_Listing'!$J$16:$J$829,BW$16,'N1.3_Project_Listing'!$G$16:$G$829,BK$15)</f>
        <v>0</v>
      </c>
      <c r="BX243" s="63">
        <f t="shared" si="314"/>
        <v>0</v>
      </c>
    </row>
    <row r="244" spans="2:76" hidden="1">
      <c r="B244" s="132" t="str">
        <f t="shared" si="315"/>
        <v>No entry required</v>
      </c>
      <c r="C244" s="158" t="str">
        <f t="shared" si="315"/>
        <v>-</v>
      </c>
      <c r="D244" s="63">
        <f t="shared" si="316"/>
        <v>0</v>
      </c>
      <c r="E244" s="63">
        <f t="shared" si="317"/>
        <v>0</v>
      </c>
      <c r="F244" s="63">
        <f t="shared" si="318"/>
        <v>0</v>
      </c>
      <c r="G244" s="63">
        <f t="shared" si="319"/>
        <v>0</v>
      </c>
      <c r="H244" s="63">
        <f t="shared" si="320"/>
        <v>0</v>
      </c>
      <c r="I244" s="63">
        <f t="shared" si="305"/>
        <v>0</v>
      </c>
      <c r="J244" s="116" t="s">
        <v>441</v>
      </c>
      <c r="K244" s="63">
        <f t="shared" si="321"/>
        <v>0</v>
      </c>
      <c r="L244" s="63">
        <f t="shared" si="322"/>
        <v>0</v>
      </c>
      <c r="M244" s="63">
        <f t="shared" si="323"/>
        <v>0</v>
      </c>
      <c r="N244" s="63">
        <f t="shared" si="324"/>
        <v>0</v>
      </c>
      <c r="O244" s="63">
        <f t="shared" si="325"/>
        <v>0</v>
      </c>
      <c r="P244" s="63">
        <f t="shared" si="306"/>
        <v>0</v>
      </c>
      <c r="R244" s="158" t="str">
        <f t="shared" si="301"/>
        <v>-</v>
      </c>
      <c r="S244" s="67">
        <f>SUMIFS('N1.3_Project_Listing'!$R$16:$R$829,'N1.3_Project_Listing'!$B$16:$B$829,$B244,'N1.3_Project_Listing'!$D$16:$D$829,$B204,'N1.3_Project_Listing'!$J$16:$J$829,S$16,'N1.3_Project_Listing'!$G$16:$G$829,R$15)</f>
        <v>0</v>
      </c>
      <c r="T244" s="67">
        <f>SUMIFS('N1.3_Project_Listing'!$R$16:$R$829,'N1.3_Project_Listing'!$B$16:$B$829,$B244,'N1.3_Project_Listing'!$D$16:$D$829,$B204,'N1.3_Project_Listing'!$J$16:$J$829,T$16,'N1.3_Project_Listing'!$G$16:$G$829,R$15)</f>
        <v>0</v>
      </c>
      <c r="U244" s="67">
        <f>SUMIFS('N1.3_Project_Listing'!$R$16:$R$829,'N1.3_Project_Listing'!$B$16:$B$829,$B244,'N1.3_Project_Listing'!$D$16:$D$829,$B204,'N1.3_Project_Listing'!$J$16:$J$829,U$16,'N1.3_Project_Listing'!$G$16:$G$829,R$15)</f>
        <v>0</v>
      </c>
      <c r="V244" s="67">
        <f>SUMIFS('N1.3_Project_Listing'!$R$16:$R$829,'N1.3_Project_Listing'!$B$16:$B$829,$B244,'N1.3_Project_Listing'!$D$16:$D$829,$B204,'N1.3_Project_Listing'!$J$16:$J$829,V$16,'N1.3_Project_Listing'!$G$16:$G$829,R$15)</f>
        <v>0</v>
      </c>
      <c r="W244" s="67">
        <f>SUMIFS('N1.3_Project_Listing'!$R$16:$R$829,'N1.3_Project_Listing'!$B$16:$B$829,$B244,'N1.3_Project_Listing'!$D$16:$D$829,$B204,'N1.3_Project_Listing'!$J$16:$J$829,W$16,'N1.3_Project_Listing'!$G$16:$G$829,R$15)</f>
        <v>0</v>
      </c>
      <c r="X244" s="63">
        <f t="shared" si="307"/>
        <v>0</v>
      </c>
      <c r="Y244" s="116" t="s">
        <v>441</v>
      </c>
      <c r="Z244" s="67">
        <f>SUMIFS('N1.3_Project_Listing'!$P$16:$P$829,'N1.3_Project_Listing'!$B$16:$B$829,$B244,'N1.3_Project_Listing'!$D$16:$D$829,$B204,'N1.3_Project_Listing'!$J$16:$J$829,Z$16,'N1.3_Project_Listing'!$G$16:$G$829,R$15)</f>
        <v>0</v>
      </c>
      <c r="AA244" s="67">
        <f>SUMIFS('N1.3_Project_Listing'!$P$16:$P$829,'N1.3_Project_Listing'!$B$16:$B$829,$B244,'N1.3_Project_Listing'!$D$16:$D$829,$B204,'N1.3_Project_Listing'!$J$16:$J$829,AA$16,'N1.3_Project_Listing'!$G$16:$G$829,R$15)</f>
        <v>0</v>
      </c>
      <c r="AB244" s="67">
        <f>SUMIFS('N1.3_Project_Listing'!$P$16:$P$829,'N1.3_Project_Listing'!$B$16:$B$829,$B244,'N1.3_Project_Listing'!$D$16:$D$829,$B204,'N1.3_Project_Listing'!$J$16:$J$829,AB$16,'N1.3_Project_Listing'!$G$16:$G$829,R$15)</f>
        <v>0</v>
      </c>
      <c r="AC244" s="67">
        <f>SUMIFS('N1.3_Project_Listing'!$P$16:$P$829,'N1.3_Project_Listing'!$B$16:$B$829,$B244,'N1.3_Project_Listing'!$D$16:$D$829,$B204,'N1.3_Project_Listing'!$J$16:$J$829,AC$16,'N1.3_Project_Listing'!$G$16:$G$829,R$15)</f>
        <v>0</v>
      </c>
      <c r="AD244" s="67">
        <f>SUMIFS('N1.3_Project_Listing'!$P$16:$P$829,'N1.3_Project_Listing'!$B$16:$B$829,$B244,'N1.3_Project_Listing'!$D$16:$D$829,$B204,'N1.3_Project_Listing'!$J$16:$J$829,AD$16,'N1.3_Project_Listing'!$G$16:$G$829,R$15)</f>
        <v>0</v>
      </c>
      <c r="AE244" s="63">
        <f t="shared" si="308"/>
        <v>0</v>
      </c>
      <c r="AG244" s="158" t="str">
        <f t="shared" si="302"/>
        <v>-</v>
      </c>
      <c r="AH244" s="67">
        <f>SUMIFS('N1.3_Project_Listing'!$R$16:$R$829,'N1.3_Project_Listing'!$B$16:$B$829,$B244,'N1.3_Project_Listing'!$D$16:$D$829,$B204,'N1.3_Project_Listing'!$J$16:$J$829,AH$16,'N1.3_Project_Listing'!$G$16:$G$829,AG$15)</f>
        <v>0</v>
      </c>
      <c r="AI244" s="67">
        <f>SUMIFS('N1.3_Project_Listing'!$R$16:$R$829,'N1.3_Project_Listing'!$B$16:$B$829,$B244,'N1.3_Project_Listing'!$D$16:$D$829,$B204,'N1.3_Project_Listing'!$J$16:$J$829,AI$16,'N1.3_Project_Listing'!$G$16:$G$829,AG$15)</f>
        <v>0</v>
      </c>
      <c r="AJ244" s="67">
        <f>SUMIFS('N1.3_Project_Listing'!$R$16:$R$829,'N1.3_Project_Listing'!$B$16:$B$829,$B244,'N1.3_Project_Listing'!$D$16:$D$829,$B204,'N1.3_Project_Listing'!$J$16:$J$829,AJ$16,'N1.3_Project_Listing'!$G$16:$G$829,AG$15)</f>
        <v>0</v>
      </c>
      <c r="AK244" s="67">
        <f>SUMIFS('N1.3_Project_Listing'!$R$16:$R$829,'N1.3_Project_Listing'!$B$16:$B$829,$B244,'N1.3_Project_Listing'!$D$16:$D$829,$B204,'N1.3_Project_Listing'!$J$16:$J$829,AK$16,'N1.3_Project_Listing'!$G$16:$G$829,AG$15)</f>
        <v>0</v>
      </c>
      <c r="AL244" s="67">
        <f>SUMIFS('N1.3_Project_Listing'!$R$16:$R$829,'N1.3_Project_Listing'!$B$16:$B$829,$B244,'N1.3_Project_Listing'!$D$16:$D$829,$B204,'N1.3_Project_Listing'!$J$16:$J$829,AL$16,'N1.3_Project_Listing'!$G$16:$G$829,AG$15)</f>
        <v>0</v>
      </c>
      <c r="AM244" s="63">
        <f t="shared" si="309"/>
        <v>0</v>
      </c>
      <c r="AN244" s="116" t="s">
        <v>441</v>
      </c>
      <c r="AO244" s="67">
        <f>SUMIFS('N1.3_Project_Listing'!$P$16:$P$829,'N1.3_Project_Listing'!$B$16:$B$829,$B244,'N1.3_Project_Listing'!$D$16:$D$829,$B204,'N1.3_Project_Listing'!$J$16:$J$829,AO$16,'N1.3_Project_Listing'!$G$16:$G$829,AG$15)</f>
        <v>0</v>
      </c>
      <c r="AP244" s="67">
        <f>SUMIFS('N1.3_Project_Listing'!$P$16:$P$829,'N1.3_Project_Listing'!$B$16:$B$829,$B244,'N1.3_Project_Listing'!$D$16:$D$829,$B204,'N1.3_Project_Listing'!$J$16:$J$829,AP$16,'N1.3_Project_Listing'!$G$16:$G$829,AG$15)</f>
        <v>0</v>
      </c>
      <c r="AQ244" s="67">
        <f>SUMIFS('N1.3_Project_Listing'!$P$16:$P$829,'N1.3_Project_Listing'!$B$16:$B$829,$B244,'N1.3_Project_Listing'!$D$16:$D$829,$B204,'N1.3_Project_Listing'!$J$16:$J$829,AQ$16,'N1.3_Project_Listing'!$G$16:$G$829,AG$15)</f>
        <v>0</v>
      </c>
      <c r="AR244" s="67">
        <f>SUMIFS('N1.3_Project_Listing'!$P$16:$P$829,'N1.3_Project_Listing'!$B$16:$B$829,$B244,'N1.3_Project_Listing'!$D$16:$D$829,$B204,'N1.3_Project_Listing'!$J$16:$J$829,AR$16,'N1.3_Project_Listing'!$G$16:$G$829,AG$15)</f>
        <v>0</v>
      </c>
      <c r="AS244" s="67">
        <f>SUMIFS('N1.3_Project_Listing'!$P$16:$P$829,'N1.3_Project_Listing'!$B$16:$B$829,$B244,'N1.3_Project_Listing'!$D$16:$D$829,$B204,'N1.3_Project_Listing'!$J$16:$J$829,AS$16,'N1.3_Project_Listing'!$G$16:$G$829,AG$15)</f>
        <v>0</v>
      </c>
      <c r="AT244" s="63">
        <f t="shared" si="310"/>
        <v>0</v>
      </c>
      <c r="AV244" s="158" t="str">
        <f t="shared" si="303"/>
        <v>-</v>
      </c>
      <c r="AW244" s="67">
        <f>SUMIFS('N1.3_Project_Listing'!$R$16:$R$829,'N1.3_Project_Listing'!$B$16:$B$829,$B244,'N1.3_Project_Listing'!$D$16:$D$829,$B204,'N1.3_Project_Listing'!$J$16:$J$829,AW$16,'N1.3_Project_Listing'!$G$16:$G$829,AV$15)</f>
        <v>0</v>
      </c>
      <c r="AX244" s="67">
        <f>SUMIFS('N1.3_Project_Listing'!$R$16:$R$829,'N1.3_Project_Listing'!$B$16:$B$829,$B244,'N1.3_Project_Listing'!$D$16:$D$829,$B204,'N1.3_Project_Listing'!$J$16:$J$829,AX$16,'N1.3_Project_Listing'!$G$16:$G$829,AV$15)</f>
        <v>0</v>
      </c>
      <c r="AY244" s="67">
        <f>SUMIFS('N1.3_Project_Listing'!$R$16:$R$829,'N1.3_Project_Listing'!$B$16:$B$829,$B244,'N1.3_Project_Listing'!$D$16:$D$829,$B204,'N1.3_Project_Listing'!$J$16:$J$829,AY$16,'N1.3_Project_Listing'!$G$16:$G$829,AV$15)</f>
        <v>0</v>
      </c>
      <c r="AZ244" s="67">
        <f>SUMIFS('N1.3_Project_Listing'!$R$16:$R$829,'N1.3_Project_Listing'!$B$16:$B$829,$B244,'N1.3_Project_Listing'!$D$16:$D$829,$B204,'N1.3_Project_Listing'!$J$16:$J$829,AZ$16,'N1.3_Project_Listing'!$G$16:$G$829,AV$15)</f>
        <v>0</v>
      </c>
      <c r="BA244" s="67">
        <f>SUMIFS('N1.3_Project_Listing'!$R$16:$R$829,'N1.3_Project_Listing'!$B$16:$B$829,$B244,'N1.3_Project_Listing'!$D$16:$D$829,$B204,'N1.3_Project_Listing'!$J$16:$J$829,BA$16,'N1.3_Project_Listing'!$G$16:$G$829,AV$15)</f>
        <v>0</v>
      </c>
      <c r="BB244" s="63">
        <f t="shared" si="311"/>
        <v>0</v>
      </c>
      <c r="BC244" s="116" t="s">
        <v>441</v>
      </c>
      <c r="BD244" s="67">
        <f>SUMIFS('N1.3_Project_Listing'!$P$16:$P$829,'N1.3_Project_Listing'!$B$16:$B$829,$B244,'N1.3_Project_Listing'!$D$16:$D$829,$B204,'N1.3_Project_Listing'!$J$16:$J$829,BD$16,'N1.3_Project_Listing'!$G$16:$G$829,AV$15)</f>
        <v>0</v>
      </c>
      <c r="BE244" s="67">
        <f>SUMIFS('N1.3_Project_Listing'!$P$16:$P$829,'N1.3_Project_Listing'!$B$16:$B$829,$B244,'N1.3_Project_Listing'!$D$16:$D$829,$B204,'N1.3_Project_Listing'!$J$16:$J$829,BE$16,'N1.3_Project_Listing'!$G$16:$G$829,AV$15)</f>
        <v>0</v>
      </c>
      <c r="BF244" s="67">
        <f>SUMIFS('N1.3_Project_Listing'!$P$16:$P$829,'N1.3_Project_Listing'!$B$16:$B$829,$B244,'N1.3_Project_Listing'!$D$16:$D$829,$B204,'N1.3_Project_Listing'!$J$16:$J$829,BF$16,'N1.3_Project_Listing'!$G$16:$G$829,AV$15)</f>
        <v>0</v>
      </c>
      <c r="BG244" s="67">
        <f>SUMIFS('N1.3_Project_Listing'!$P$16:$P$829,'N1.3_Project_Listing'!$B$16:$B$829,$B244,'N1.3_Project_Listing'!$D$16:$D$829,$B204,'N1.3_Project_Listing'!$J$16:$J$829,BG$16,'N1.3_Project_Listing'!$G$16:$G$829,AV$15)</f>
        <v>0</v>
      </c>
      <c r="BH244" s="67">
        <f>SUMIFS('N1.3_Project_Listing'!$P$16:$P$829,'N1.3_Project_Listing'!$B$16:$B$829,$B244,'N1.3_Project_Listing'!$D$16:$D$829,$B204,'N1.3_Project_Listing'!$J$16:$J$829,BH$16,'N1.3_Project_Listing'!$G$16:$G$829,AV$15)</f>
        <v>0</v>
      </c>
      <c r="BI244" s="63">
        <f t="shared" si="312"/>
        <v>0</v>
      </c>
      <c r="BK244" s="158" t="str">
        <f t="shared" si="304"/>
        <v>-</v>
      </c>
      <c r="BL244" s="67">
        <f>SUMIFS('N1.3_Project_Listing'!$R$16:$R$829,'N1.3_Project_Listing'!$B$16:$B$829,$B244,'N1.3_Project_Listing'!$D$16:$D$829,$B204,'N1.3_Project_Listing'!$J$16:$J$829,BL$16,'N1.3_Project_Listing'!$G$16:$G$829,BK$15)</f>
        <v>0</v>
      </c>
      <c r="BM244" s="67">
        <f>SUMIFS('N1.3_Project_Listing'!$R$16:$R$829,'N1.3_Project_Listing'!$B$16:$B$829,$B244,'N1.3_Project_Listing'!$D$16:$D$829,$B204,'N1.3_Project_Listing'!$J$16:$J$829,BM$16,'N1.3_Project_Listing'!$G$16:$G$829,BK$15)</f>
        <v>0</v>
      </c>
      <c r="BN244" s="67">
        <f>SUMIFS('N1.3_Project_Listing'!$R$16:$R$829,'N1.3_Project_Listing'!$B$16:$B$829,$B244,'N1.3_Project_Listing'!$D$16:$D$829,$B204,'N1.3_Project_Listing'!$J$16:$J$829,BN$16,'N1.3_Project_Listing'!$G$16:$G$829,BK$15)</f>
        <v>0</v>
      </c>
      <c r="BO244" s="67">
        <f>SUMIFS('N1.3_Project_Listing'!$R$16:$R$829,'N1.3_Project_Listing'!$B$16:$B$829,$B244,'N1.3_Project_Listing'!$D$16:$D$829,$B204,'N1.3_Project_Listing'!$J$16:$J$829,BO$16,'N1.3_Project_Listing'!$G$16:$G$829,BK$15)</f>
        <v>0</v>
      </c>
      <c r="BP244" s="67">
        <f>SUMIFS('N1.3_Project_Listing'!$R$16:$R$829,'N1.3_Project_Listing'!$B$16:$B$829,$B244,'N1.3_Project_Listing'!$D$16:$D$829,$B204,'N1.3_Project_Listing'!$J$16:$J$829,BP$16,'N1.3_Project_Listing'!$G$16:$G$829,BK$15)</f>
        <v>0</v>
      </c>
      <c r="BQ244" s="63">
        <f t="shared" si="313"/>
        <v>0</v>
      </c>
      <c r="BR244" s="116" t="s">
        <v>441</v>
      </c>
      <c r="BS244" s="67">
        <f>SUMIFS('N1.3_Project_Listing'!$P$16:$P$829,'N1.3_Project_Listing'!$B$16:$B$829,$B244,'N1.3_Project_Listing'!$D$16:$D$829,$B204,'N1.3_Project_Listing'!$J$16:$J$829,BS$16,'N1.3_Project_Listing'!$G$16:$G$829,BK$15)</f>
        <v>0</v>
      </c>
      <c r="BT244" s="67">
        <f>SUMIFS('N1.3_Project_Listing'!$P$16:$P$829,'N1.3_Project_Listing'!$B$16:$B$829,$B244,'N1.3_Project_Listing'!$D$16:$D$829,$B204,'N1.3_Project_Listing'!$J$16:$J$829,BT$16,'N1.3_Project_Listing'!$G$16:$G$829,BK$15)</f>
        <v>0</v>
      </c>
      <c r="BU244" s="67">
        <f>SUMIFS('N1.3_Project_Listing'!$P$16:$P$829,'N1.3_Project_Listing'!$B$16:$B$829,$B244,'N1.3_Project_Listing'!$D$16:$D$829,$B204,'N1.3_Project_Listing'!$J$16:$J$829,BU$16,'N1.3_Project_Listing'!$G$16:$G$829,BK$15)</f>
        <v>0</v>
      </c>
      <c r="BV244" s="67">
        <f>SUMIFS('N1.3_Project_Listing'!$P$16:$P$829,'N1.3_Project_Listing'!$B$16:$B$829,$B244,'N1.3_Project_Listing'!$D$16:$D$829,$B204,'N1.3_Project_Listing'!$J$16:$J$829,BV$16,'N1.3_Project_Listing'!$G$16:$G$829,BK$15)</f>
        <v>0</v>
      </c>
      <c r="BW244" s="67">
        <f>SUMIFS('N1.3_Project_Listing'!$P$16:$P$829,'N1.3_Project_Listing'!$B$16:$B$829,$B244,'N1.3_Project_Listing'!$D$16:$D$829,$B204,'N1.3_Project_Listing'!$J$16:$J$829,BW$16,'N1.3_Project_Listing'!$G$16:$G$829,BK$15)</f>
        <v>0</v>
      </c>
      <c r="BX244" s="63">
        <f t="shared" si="314"/>
        <v>0</v>
      </c>
    </row>
    <row r="245" spans="2:76" hidden="1">
      <c r="B245" s="132" t="str">
        <f t="shared" si="315"/>
        <v>No entry required</v>
      </c>
      <c r="C245" s="158" t="str">
        <f t="shared" si="315"/>
        <v>-</v>
      </c>
      <c r="D245" s="63">
        <f t="shared" si="316"/>
        <v>0</v>
      </c>
      <c r="E245" s="63">
        <f t="shared" si="317"/>
        <v>0</v>
      </c>
      <c r="F245" s="63">
        <f t="shared" si="318"/>
        <v>0</v>
      </c>
      <c r="G245" s="63">
        <f t="shared" si="319"/>
        <v>0</v>
      </c>
      <c r="H245" s="63">
        <f t="shared" si="320"/>
        <v>0</v>
      </c>
      <c r="I245" s="63">
        <f t="shared" si="305"/>
        <v>0</v>
      </c>
      <c r="J245" s="116" t="s">
        <v>441</v>
      </c>
      <c r="K245" s="63">
        <f t="shared" si="321"/>
        <v>0</v>
      </c>
      <c r="L245" s="63">
        <f t="shared" si="322"/>
        <v>0</v>
      </c>
      <c r="M245" s="63">
        <f t="shared" si="323"/>
        <v>0</v>
      </c>
      <c r="N245" s="63">
        <f t="shared" si="324"/>
        <v>0</v>
      </c>
      <c r="O245" s="63">
        <f t="shared" si="325"/>
        <v>0</v>
      </c>
      <c r="P245" s="63">
        <f t="shared" si="306"/>
        <v>0</v>
      </c>
      <c r="R245" s="158" t="str">
        <f t="shared" si="301"/>
        <v>-</v>
      </c>
      <c r="S245" s="67">
        <f>SUMIFS('N1.3_Project_Listing'!$R$16:$R$829,'N1.3_Project_Listing'!$B$16:$B$829,$B245,'N1.3_Project_Listing'!$D$16:$D$829,$B204,'N1.3_Project_Listing'!$J$16:$J$829,S$16,'N1.3_Project_Listing'!$G$16:$G$829,R$15)</f>
        <v>0</v>
      </c>
      <c r="T245" s="67">
        <f>SUMIFS('N1.3_Project_Listing'!$R$16:$R$829,'N1.3_Project_Listing'!$B$16:$B$829,$B245,'N1.3_Project_Listing'!$D$16:$D$829,$B204,'N1.3_Project_Listing'!$J$16:$J$829,T$16,'N1.3_Project_Listing'!$G$16:$G$829,R$15)</f>
        <v>0</v>
      </c>
      <c r="U245" s="67">
        <f>SUMIFS('N1.3_Project_Listing'!$R$16:$R$829,'N1.3_Project_Listing'!$B$16:$B$829,$B245,'N1.3_Project_Listing'!$D$16:$D$829,$B204,'N1.3_Project_Listing'!$J$16:$J$829,U$16,'N1.3_Project_Listing'!$G$16:$G$829,R$15)</f>
        <v>0</v>
      </c>
      <c r="V245" s="67">
        <f>SUMIFS('N1.3_Project_Listing'!$R$16:$R$829,'N1.3_Project_Listing'!$B$16:$B$829,$B245,'N1.3_Project_Listing'!$D$16:$D$829,$B204,'N1.3_Project_Listing'!$J$16:$J$829,V$16,'N1.3_Project_Listing'!$G$16:$G$829,R$15)</f>
        <v>0</v>
      </c>
      <c r="W245" s="67">
        <f>SUMIFS('N1.3_Project_Listing'!$R$16:$R$829,'N1.3_Project_Listing'!$B$16:$B$829,$B245,'N1.3_Project_Listing'!$D$16:$D$829,$B204,'N1.3_Project_Listing'!$J$16:$J$829,W$16,'N1.3_Project_Listing'!$G$16:$G$829,R$15)</f>
        <v>0</v>
      </c>
      <c r="X245" s="63">
        <f t="shared" si="307"/>
        <v>0</v>
      </c>
      <c r="Y245" s="116" t="s">
        <v>441</v>
      </c>
      <c r="Z245" s="67">
        <f>SUMIFS('N1.3_Project_Listing'!$P$16:$P$829,'N1.3_Project_Listing'!$B$16:$B$829,$B245,'N1.3_Project_Listing'!$D$16:$D$829,$B204,'N1.3_Project_Listing'!$J$16:$J$829,Z$16,'N1.3_Project_Listing'!$G$16:$G$829,R$15)</f>
        <v>0</v>
      </c>
      <c r="AA245" s="67">
        <f>SUMIFS('N1.3_Project_Listing'!$P$16:$P$829,'N1.3_Project_Listing'!$B$16:$B$829,$B245,'N1.3_Project_Listing'!$D$16:$D$829,$B204,'N1.3_Project_Listing'!$J$16:$J$829,AA$16,'N1.3_Project_Listing'!$G$16:$G$829,R$15)</f>
        <v>0</v>
      </c>
      <c r="AB245" s="67">
        <f>SUMIFS('N1.3_Project_Listing'!$P$16:$P$829,'N1.3_Project_Listing'!$B$16:$B$829,$B245,'N1.3_Project_Listing'!$D$16:$D$829,$B204,'N1.3_Project_Listing'!$J$16:$J$829,AB$16,'N1.3_Project_Listing'!$G$16:$G$829,R$15)</f>
        <v>0</v>
      </c>
      <c r="AC245" s="67">
        <f>SUMIFS('N1.3_Project_Listing'!$P$16:$P$829,'N1.3_Project_Listing'!$B$16:$B$829,$B245,'N1.3_Project_Listing'!$D$16:$D$829,$B204,'N1.3_Project_Listing'!$J$16:$J$829,AC$16,'N1.3_Project_Listing'!$G$16:$G$829,R$15)</f>
        <v>0</v>
      </c>
      <c r="AD245" s="67">
        <f>SUMIFS('N1.3_Project_Listing'!$P$16:$P$829,'N1.3_Project_Listing'!$B$16:$B$829,$B245,'N1.3_Project_Listing'!$D$16:$D$829,$B204,'N1.3_Project_Listing'!$J$16:$J$829,AD$16,'N1.3_Project_Listing'!$G$16:$G$829,R$15)</f>
        <v>0</v>
      </c>
      <c r="AE245" s="63">
        <f t="shared" si="308"/>
        <v>0</v>
      </c>
      <c r="AG245" s="158" t="str">
        <f t="shared" si="302"/>
        <v>-</v>
      </c>
      <c r="AH245" s="67">
        <f>SUMIFS('N1.3_Project_Listing'!$R$16:$R$829,'N1.3_Project_Listing'!$B$16:$B$829,$B245,'N1.3_Project_Listing'!$D$16:$D$829,$B204,'N1.3_Project_Listing'!$J$16:$J$829,AH$16,'N1.3_Project_Listing'!$G$16:$G$829,AG$15)</f>
        <v>0</v>
      </c>
      <c r="AI245" s="67">
        <f>SUMIFS('N1.3_Project_Listing'!$R$16:$R$829,'N1.3_Project_Listing'!$B$16:$B$829,$B245,'N1.3_Project_Listing'!$D$16:$D$829,$B204,'N1.3_Project_Listing'!$J$16:$J$829,AI$16,'N1.3_Project_Listing'!$G$16:$G$829,AG$15)</f>
        <v>0</v>
      </c>
      <c r="AJ245" s="67">
        <f>SUMIFS('N1.3_Project_Listing'!$R$16:$R$829,'N1.3_Project_Listing'!$B$16:$B$829,$B245,'N1.3_Project_Listing'!$D$16:$D$829,$B204,'N1.3_Project_Listing'!$J$16:$J$829,AJ$16,'N1.3_Project_Listing'!$G$16:$G$829,AG$15)</f>
        <v>0</v>
      </c>
      <c r="AK245" s="67">
        <f>SUMIFS('N1.3_Project_Listing'!$R$16:$R$829,'N1.3_Project_Listing'!$B$16:$B$829,$B245,'N1.3_Project_Listing'!$D$16:$D$829,$B204,'N1.3_Project_Listing'!$J$16:$J$829,AK$16,'N1.3_Project_Listing'!$G$16:$G$829,AG$15)</f>
        <v>0</v>
      </c>
      <c r="AL245" s="67">
        <f>SUMIFS('N1.3_Project_Listing'!$R$16:$R$829,'N1.3_Project_Listing'!$B$16:$B$829,$B245,'N1.3_Project_Listing'!$D$16:$D$829,$B204,'N1.3_Project_Listing'!$J$16:$J$829,AL$16,'N1.3_Project_Listing'!$G$16:$G$829,AG$15)</f>
        <v>0</v>
      </c>
      <c r="AM245" s="63">
        <f t="shared" si="309"/>
        <v>0</v>
      </c>
      <c r="AN245" s="116" t="s">
        <v>441</v>
      </c>
      <c r="AO245" s="67">
        <f>SUMIFS('N1.3_Project_Listing'!$P$16:$P$829,'N1.3_Project_Listing'!$B$16:$B$829,$B245,'N1.3_Project_Listing'!$D$16:$D$829,$B204,'N1.3_Project_Listing'!$J$16:$J$829,AO$16,'N1.3_Project_Listing'!$G$16:$G$829,AG$15)</f>
        <v>0</v>
      </c>
      <c r="AP245" s="67">
        <f>SUMIFS('N1.3_Project_Listing'!$P$16:$P$829,'N1.3_Project_Listing'!$B$16:$B$829,$B245,'N1.3_Project_Listing'!$D$16:$D$829,$B204,'N1.3_Project_Listing'!$J$16:$J$829,AP$16,'N1.3_Project_Listing'!$G$16:$G$829,AG$15)</f>
        <v>0</v>
      </c>
      <c r="AQ245" s="67">
        <f>SUMIFS('N1.3_Project_Listing'!$P$16:$P$829,'N1.3_Project_Listing'!$B$16:$B$829,$B245,'N1.3_Project_Listing'!$D$16:$D$829,$B204,'N1.3_Project_Listing'!$J$16:$J$829,AQ$16,'N1.3_Project_Listing'!$G$16:$G$829,AG$15)</f>
        <v>0</v>
      </c>
      <c r="AR245" s="67">
        <f>SUMIFS('N1.3_Project_Listing'!$P$16:$P$829,'N1.3_Project_Listing'!$B$16:$B$829,$B245,'N1.3_Project_Listing'!$D$16:$D$829,$B204,'N1.3_Project_Listing'!$J$16:$J$829,AR$16,'N1.3_Project_Listing'!$G$16:$G$829,AG$15)</f>
        <v>0</v>
      </c>
      <c r="AS245" s="67">
        <f>SUMIFS('N1.3_Project_Listing'!$P$16:$P$829,'N1.3_Project_Listing'!$B$16:$B$829,$B245,'N1.3_Project_Listing'!$D$16:$D$829,$B204,'N1.3_Project_Listing'!$J$16:$J$829,AS$16,'N1.3_Project_Listing'!$G$16:$G$829,AG$15)</f>
        <v>0</v>
      </c>
      <c r="AT245" s="63">
        <f t="shared" si="310"/>
        <v>0</v>
      </c>
      <c r="AV245" s="158" t="str">
        <f t="shared" si="303"/>
        <v>-</v>
      </c>
      <c r="AW245" s="67">
        <f>SUMIFS('N1.3_Project_Listing'!$R$16:$R$829,'N1.3_Project_Listing'!$B$16:$B$829,$B245,'N1.3_Project_Listing'!$D$16:$D$829,$B204,'N1.3_Project_Listing'!$J$16:$J$829,AW$16,'N1.3_Project_Listing'!$G$16:$G$829,AV$15)</f>
        <v>0</v>
      </c>
      <c r="AX245" s="67">
        <f>SUMIFS('N1.3_Project_Listing'!$R$16:$R$829,'N1.3_Project_Listing'!$B$16:$B$829,$B245,'N1.3_Project_Listing'!$D$16:$D$829,$B204,'N1.3_Project_Listing'!$J$16:$J$829,AX$16,'N1.3_Project_Listing'!$G$16:$G$829,AV$15)</f>
        <v>0</v>
      </c>
      <c r="AY245" s="67">
        <f>SUMIFS('N1.3_Project_Listing'!$R$16:$R$829,'N1.3_Project_Listing'!$B$16:$B$829,$B245,'N1.3_Project_Listing'!$D$16:$D$829,$B204,'N1.3_Project_Listing'!$J$16:$J$829,AY$16,'N1.3_Project_Listing'!$G$16:$G$829,AV$15)</f>
        <v>0</v>
      </c>
      <c r="AZ245" s="67">
        <f>SUMIFS('N1.3_Project_Listing'!$R$16:$R$829,'N1.3_Project_Listing'!$B$16:$B$829,$B245,'N1.3_Project_Listing'!$D$16:$D$829,$B204,'N1.3_Project_Listing'!$J$16:$J$829,AZ$16,'N1.3_Project_Listing'!$G$16:$G$829,AV$15)</f>
        <v>0</v>
      </c>
      <c r="BA245" s="67">
        <f>SUMIFS('N1.3_Project_Listing'!$R$16:$R$829,'N1.3_Project_Listing'!$B$16:$B$829,$B245,'N1.3_Project_Listing'!$D$16:$D$829,$B204,'N1.3_Project_Listing'!$J$16:$J$829,BA$16,'N1.3_Project_Listing'!$G$16:$G$829,AV$15)</f>
        <v>0</v>
      </c>
      <c r="BB245" s="63">
        <f t="shared" si="311"/>
        <v>0</v>
      </c>
      <c r="BC245" s="116" t="s">
        <v>441</v>
      </c>
      <c r="BD245" s="67">
        <f>SUMIFS('N1.3_Project_Listing'!$P$16:$P$829,'N1.3_Project_Listing'!$B$16:$B$829,$B245,'N1.3_Project_Listing'!$D$16:$D$829,$B204,'N1.3_Project_Listing'!$J$16:$J$829,BD$16,'N1.3_Project_Listing'!$G$16:$G$829,AV$15)</f>
        <v>0</v>
      </c>
      <c r="BE245" s="67">
        <f>SUMIFS('N1.3_Project_Listing'!$P$16:$P$829,'N1.3_Project_Listing'!$B$16:$B$829,$B245,'N1.3_Project_Listing'!$D$16:$D$829,$B204,'N1.3_Project_Listing'!$J$16:$J$829,BE$16,'N1.3_Project_Listing'!$G$16:$G$829,AV$15)</f>
        <v>0</v>
      </c>
      <c r="BF245" s="67">
        <f>SUMIFS('N1.3_Project_Listing'!$P$16:$P$829,'N1.3_Project_Listing'!$B$16:$B$829,$B245,'N1.3_Project_Listing'!$D$16:$D$829,$B204,'N1.3_Project_Listing'!$J$16:$J$829,BF$16,'N1.3_Project_Listing'!$G$16:$G$829,AV$15)</f>
        <v>0</v>
      </c>
      <c r="BG245" s="67">
        <f>SUMIFS('N1.3_Project_Listing'!$P$16:$P$829,'N1.3_Project_Listing'!$B$16:$B$829,$B245,'N1.3_Project_Listing'!$D$16:$D$829,$B204,'N1.3_Project_Listing'!$J$16:$J$829,BG$16,'N1.3_Project_Listing'!$G$16:$G$829,AV$15)</f>
        <v>0</v>
      </c>
      <c r="BH245" s="67">
        <f>SUMIFS('N1.3_Project_Listing'!$P$16:$P$829,'N1.3_Project_Listing'!$B$16:$B$829,$B245,'N1.3_Project_Listing'!$D$16:$D$829,$B204,'N1.3_Project_Listing'!$J$16:$J$829,BH$16,'N1.3_Project_Listing'!$G$16:$G$829,AV$15)</f>
        <v>0</v>
      </c>
      <c r="BI245" s="63">
        <f t="shared" si="312"/>
        <v>0</v>
      </c>
      <c r="BK245" s="158" t="str">
        <f t="shared" si="304"/>
        <v>-</v>
      </c>
      <c r="BL245" s="67">
        <f>SUMIFS('N1.3_Project_Listing'!$R$16:$R$829,'N1.3_Project_Listing'!$B$16:$B$829,$B245,'N1.3_Project_Listing'!$D$16:$D$829,$B204,'N1.3_Project_Listing'!$J$16:$J$829,BL$16,'N1.3_Project_Listing'!$G$16:$G$829,BK$15)</f>
        <v>0</v>
      </c>
      <c r="BM245" s="67">
        <f>SUMIFS('N1.3_Project_Listing'!$R$16:$R$829,'N1.3_Project_Listing'!$B$16:$B$829,$B245,'N1.3_Project_Listing'!$D$16:$D$829,$B204,'N1.3_Project_Listing'!$J$16:$J$829,BM$16,'N1.3_Project_Listing'!$G$16:$G$829,BK$15)</f>
        <v>0</v>
      </c>
      <c r="BN245" s="67">
        <f>SUMIFS('N1.3_Project_Listing'!$R$16:$R$829,'N1.3_Project_Listing'!$B$16:$B$829,$B245,'N1.3_Project_Listing'!$D$16:$D$829,$B204,'N1.3_Project_Listing'!$J$16:$J$829,BN$16,'N1.3_Project_Listing'!$G$16:$G$829,BK$15)</f>
        <v>0</v>
      </c>
      <c r="BO245" s="67">
        <f>SUMIFS('N1.3_Project_Listing'!$R$16:$R$829,'N1.3_Project_Listing'!$B$16:$B$829,$B245,'N1.3_Project_Listing'!$D$16:$D$829,$B204,'N1.3_Project_Listing'!$J$16:$J$829,BO$16,'N1.3_Project_Listing'!$G$16:$G$829,BK$15)</f>
        <v>0</v>
      </c>
      <c r="BP245" s="67">
        <f>SUMIFS('N1.3_Project_Listing'!$R$16:$R$829,'N1.3_Project_Listing'!$B$16:$B$829,$B245,'N1.3_Project_Listing'!$D$16:$D$829,$B204,'N1.3_Project_Listing'!$J$16:$J$829,BP$16,'N1.3_Project_Listing'!$G$16:$G$829,BK$15)</f>
        <v>0</v>
      </c>
      <c r="BQ245" s="63">
        <f t="shared" si="313"/>
        <v>0</v>
      </c>
      <c r="BR245" s="116" t="s">
        <v>441</v>
      </c>
      <c r="BS245" s="67">
        <f>SUMIFS('N1.3_Project_Listing'!$P$16:$P$829,'N1.3_Project_Listing'!$B$16:$B$829,$B245,'N1.3_Project_Listing'!$D$16:$D$829,$B204,'N1.3_Project_Listing'!$J$16:$J$829,BS$16,'N1.3_Project_Listing'!$G$16:$G$829,BK$15)</f>
        <v>0</v>
      </c>
      <c r="BT245" s="67">
        <f>SUMIFS('N1.3_Project_Listing'!$P$16:$P$829,'N1.3_Project_Listing'!$B$16:$B$829,$B245,'N1.3_Project_Listing'!$D$16:$D$829,$B204,'N1.3_Project_Listing'!$J$16:$J$829,BT$16,'N1.3_Project_Listing'!$G$16:$G$829,BK$15)</f>
        <v>0</v>
      </c>
      <c r="BU245" s="67">
        <f>SUMIFS('N1.3_Project_Listing'!$P$16:$P$829,'N1.3_Project_Listing'!$B$16:$B$829,$B245,'N1.3_Project_Listing'!$D$16:$D$829,$B204,'N1.3_Project_Listing'!$J$16:$J$829,BU$16,'N1.3_Project_Listing'!$G$16:$G$829,BK$15)</f>
        <v>0</v>
      </c>
      <c r="BV245" s="67">
        <f>SUMIFS('N1.3_Project_Listing'!$P$16:$P$829,'N1.3_Project_Listing'!$B$16:$B$829,$B245,'N1.3_Project_Listing'!$D$16:$D$829,$B204,'N1.3_Project_Listing'!$J$16:$J$829,BV$16,'N1.3_Project_Listing'!$G$16:$G$829,BK$15)</f>
        <v>0</v>
      </c>
      <c r="BW245" s="67">
        <f>SUMIFS('N1.3_Project_Listing'!$P$16:$P$829,'N1.3_Project_Listing'!$B$16:$B$829,$B245,'N1.3_Project_Listing'!$D$16:$D$829,$B204,'N1.3_Project_Listing'!$J$16:$J$829,BW$16,'N1.3_Project_Listing'!$G$16:$G$829,BK$15)</f>
        <v>0</v>
      </c>
      <c r="BX245" s="63">
        <f t="shared" si="314"/>
        <v>0</v>
      </c>
    </row>
    <row r="246" spans="2:76" hidden="1">
      <c r="B246" s="132" t="str">
        <f t="shared" ref="B246:C253" si="326">B183</f>
        <v>No entry required</v>
      </c>
      <c r="C246" s="158" t="str">
        <f t="shared" si="326"/>
        <v>-</v>
      </c>
      <c r="D246" s="63">
        <f t="shared" si="316"/>
        <v>0</v>
      </c>
      <c r="E246" s="63">
        <f t="shared" si="317"/>
        <v>0</v>
      </c>
      <c r="F246" s="63">
        <f t="shared" si="318"/>
        <v>0</v>
      </c>
      <c r="G246" s="63">
        <f t="shared" si="319"/>
        <v>0</v>
      </c>
      <c r="H246" s="63">
        <f t="shared" si="320"/>
        <v>0</v>
      </c>
      <c r="I246" s="63">
        <f t="shared" si="305"/>
        <v>0</v>
      </c>
      <c r="J246" s="116" t="s">
        <v>441</v>
      </c>
      <c r="K246" s="63">
        <f t="shared" si="321"/>
        <v>0</v>
      </c>
      <c r="L246" s="63">
        <f t="shared" si="322"/>
        <v>0</v>
      </c>
      <c r="M246" s="63">
        <f t="shared" si="323"/>
        <v>0</v>
      </c>
      <c r="N246" s="63">
        <f t="shared" si="324"/>
        <v>0</v>
      </c>
      <c r="O246" s="63">
        <f t="shared" si="325"/>
        <v>0</v>
      </c>
      <c r="P246" s="63">
        <f t="shared" si="306"/>
        <v>0</v>
      </c>
      <c r="R246" s="158" t="str">
        <f t="shared" si="301"/>
        <v>-</v>
      </c>
      <c r="S246" s="67">
        <f>SUMIFS('N1.3_Project_Listing'!$R$16:$R$829,'N1.3_Project_Listing'!$B$16:$B$829,$B246,'N1.3_Project_Listing'!$D$16:$D$829,$B204,'N1.3_Project_Listing'!$J$16:$J$829,S$16,'N1.3_Project_Listing'!$G$16:$G$829,R$15)</f>
        <v>0</v>
      </c>
      <c r="T246" s="67">
        <f>SUMIFS('N1.3_Project_Listing'!$R$16:$R$829,'N1.3_Project_Listing'!$B$16:$B$829,$B246,'N1.3_Project_Listing'!$D$16:$D$829,$B204,'N1.3_Project_Listing'!$J$16:$J$829,T$16,'N1.3_Project_Listing'!$G$16:$G$829,R$15)</f>
        <v>0</v>
      </c>
      <c r="U246" s="67">
        <f>SUMIFS('N1.3_Project_Listing'!$R$16:$R$829,'N1.3_Project_Listing'!$B$16:$B$829,$B246,'N1.3_Project_Listing'!$D$16:$D$829,$B204,'N1.3_Project_Listing'!$J$16:$J$829,U$16,'N1.3_Project_Listing'!$G$16:$G$829,R$15)</f>
        <v>0</v>
      </c>
      <c r="V246" s="67">
        <f>SUMIFS('N1.3_Project_Listing'!$R$16:$R$829,'N1.3_Project_Listing'!$B$16:$B$829,$B246,'N1.3_Project_Listing'!$D$16:$D$829,$B204,'N1.3_Project_Listing'!$J$16:$J$829,V$16,'N1.3_Project_Listing'!$G$16:$G$829,R$15)</f>
        <v>0</v>
      </c>
      <c r="W246" s="67">
        <f>SUMIFS('N1.3_Project_Listing'!$R$16:$R$829,'N1.3_Project_Listing'!$B$16:$B$829,$B246,'N1.3_Project_Listing'!$D$16:$D$829,$B204,'N1.3_Project_Listing'!$J$16:$J$829,W$16,'N1.3_Project_Listing'!$G$16:$G$829,R$15)</f>
        <v>0</v>
      </c>
      <c r="X246" s="63">
        <f t="shared" si="307"/>
        <v>0</v>
      </c>
      <c r="Y246" s="116" t="s">
        <v>441</v>
      </c>
      <c r="Z246" s="67">
        <f>SUMIFS('N1.3_Project_Listing'!$P$16:$P$829,'N1.3_Project_Listing'!$B$16:$B$829,$B246,'N1.3_Project_Listing'!$D$16:$D$829,$B204,'N1.3_Project_Listing'!$J$16:$J$829,Z$16,'N1.3_Project_Listing'!$G$16:$G$829,R$15)</f>
        <v>0</v>
      </c>
      <c r="AA246" s="67">
        <f>SUMIFS('N1.3_Project_Listing'!$P$16:$P$829,'N1.3_Project_Listing'!$B$16:$B$829,$B246,'N1.3_Project_Listing'!$D$16:$D$829,$B204,'N1.3_Project_Listing'!$J$16:$J$829,AA$16,'N1.3_Project_Listing'!$G$16:$G$829,R$15)</f>
        <v>0</v>
      </c>
      <c r="AB246" s="67">
        <f>SUMIFS('N1.3_Project_Listing'!$P$16:$P$829,'N1.3_Project_Listing'!$B$16:$B$829,$B246,'N1.3_Project_Listing'!$D$16:$D$829,$B204,'N1.3_Project_Listing'!$J$16:$J$829,AB$16,'N1.3_Project_Listing'!$G$16:$G$829,R$15)</f>
        <v>0</v>
      </c>
      <c r="AC246" s="67">
        <f>SUMIFS('N1.3_Project_Listing'!$P$16:$P$829,'N1.3_Project_Listing'!$B$16:$B$829,$B246,'N1.3_Project_Listing'!$D$16:$D$829,$B204,'N1.3_Project_Listing'!$J$16:$J$829,AC$16,'N1.3_Project_Listing'!$G$16:$G$829,R$15)</f>
        <v>0</v>
      </c>
      <c r="AD246" s="67">
        <f>SUMIFS('N1.3_Project_Listing'!$P$16:$P$829,'N1.3_Project_Listing'!$B$16:$B$829,$B246,'N1.3_Project_Listing'!$D$16:$D$829,$B204,'N1.3_Project_Listing'!$J$16:$J$829,AD$16,'N1.3_Project_Listing'!$G$16:$G$829,R$15)</f>
        <v>0</v>
      </c>
      <c r="AE246" s="63">
        <f t="shared" si="308"/>
        <v>0</v>
      </c>
      <c r="AG246" s="158" t="str">
        <f t="shared" si="302"/>
        <v>-</v>
      </c>
      <c r="AH246" s="67">
        <f>SUMIFS('N1.3_Project_Listing'!$R$16:$R$829,'N1.3_Project_Listing'!$B$16:$B$829,$B246,'N1.3_Project_Listing'!$D$16:$D$829,$B204,'N1.3_Project_Listing'!$J$16:$J$829,AH$16,'N1.3_Project_Listing'!$G$16:$G$829,AG$15)</f>
        <v>0</v>
      </c>
      <c r="AI246" s="67">
        <f>SUMIFS('N1.3_Project_Listing'!$R$16:$R$829,'N1.3_Project_Listing'!$B$16:$B$829,$B246,'N1.3_Project_Listing'!$D$16:$D$829,$B204,'N1.3_Project_Listing'!$J$16:$J$829,AI$16,'N1.3_Project_Listing'!$G$16:$G$829,AG$15)</f>
        <v>0</v>
      </c>
      <c r="AJ246" s="67">
        <f>SUMIFS('N1.3_Project_Listing'!$R$16:$R$829,'N1.3_Project_Listing'!$B$16:$B$829,$B246,'N1.3_Project_Listing'!$D$16:$D$829,$B204,'N1.3_Project_Listing'!$J$16:$J$829,AJ$16,'N1.3_Project_Listing'!$G$16:$G$829,AG$15)</f>
        <v>0</v>
      </c>
      <c r="AK246" s="67">
        <f>SUMIFS('N1.3_Project_Listing'!$R$16:$R$829,'N1.3_Project_Listing'!$B$16:$B$829,$B246,'N1.3_Project_Listing'!$D$16:$D$829,$B204,'N1.3_Project_Listing'!$J$16:$J$829,AK$16,'N1.3_Project_Listing'!$G$16:$G$829,AG$15)</f>
        <v>0</v>
      </c>
      <c r="AL246" s="67">
        <f>SUMIFS('N1.3_Project_Listing'!$R$16:$R$829,'N1.3_Project_Listing'!$B$16:$B$829,$B246,'N1.3_Project_Listing'!$D$16:$D$829,$B204,'N1.3_Project_Listing'!$J$16:$J$829,AL$16,'N1.3_Project_Listing'!$G$16:$G$829,AG$15)</f>
        <v>0</v>
      </c>
      <c r="AM246" s="63">
        <f t="shared" si="309"/>
        <v>0</v>
      </c>
      <c r="AN246" s="116" t="s">
        <v>441</v>
      </c>
      <c r="AO246" s="67">
        <f>SUMIFS('N1.3_Project_Listing'!$P$16:$P$829,'N1.3_Project_Listing'!$B$16:$B$829,$B246,'N1.3_Project_Listing'!$D$16:$D$829,$B204,'N1.3_Project_Listing'!$J$16:$J$829,AO$16,'N1.3_Project_Listing'!$G$16:$G$829,AG$15)</f>
        <v>0</v>
      </c>
      <c r="AP246" s="67">
        <f>SUMIFS('N1.3_Project_Listing'!$P$16:$P$829,'N1.3_Project_Listing'!$B$16:$B$829,$B246,'N1.3_Project_Listing'!$D$16:$D$829,$B204,'N1.3_Project_Listing'!$J$16:$J$829,AP$16,'N1.3_Project_Listing'!$G$16:$G$829,AG$15)</f>
        <v>0</v>
      </c>
      <c r="AQ246" s="67">
        <f>SUMIFS('N1.3_Project_Listing'!$P$16:$P$829,'N1.3_Project_Listing'!$B$16:$B$829,$B246,'N1.3_Project_Listing'!$D$16:$D$829,$B204,'N1.3_Project_Listing'!$J$16:$J$829,AQ$16,'N1.3_Project_Listing'!$G$16:$G$829,AG$15)</f>
        <v>0</v>
      </c>
      <c r="AR246" s="67">
        <f>SUMIFS('N1.3_Project_Listing'!$P$16:$P$829,'N1.3_Project_Listing'!$B$16:$B$829,$B246,'N1.3_Project_Listing'!$D$16:$D$829,$B204,'N1.3_Project_Listing'!$J$16:$J$829,AR$16,'N1.3_Project_Listing'!$G$16:$G$829,AG$15)</f>
        <v>0</v>
      </c>
      <c r="AS246" s="67">
        <f>SUMIFS('N1.3_Project_Listing'!$P$16:$P$829,'N1.3_Project_Listing'!$B$16:$B$829,$B246,'N1.3_Project_Listing'!$D$16:$D$829,$B204,'N1.3_Project_Listing'!$J$16:$J$829,AS$16,'N1.3_Project_Listing'!$G$16:$G$829,AG$15)</f>
        <v>0</v>
      </c>
      <c r="AT246" s="63">
        <f t="shared" si="310"/>
        <v>0</v>
      </c>
      <c r="AV246" s="158" t="str">
        <f t="shared" si="303"/>
        <v>-</v>
      </c>
      <c r="AW246" s="67">
        <f>SUMIFS('N1.3_Project_Listing'!$R$16:$R$829,'N1.3_Project_Listing'!$B$16:$B$829,$B246,'N1.3_Project_Listing'!$D$16:$D$829,$B204,'N1.3_Project_Listing'!$J$16:$J$829,AW$16,'N1.3_Project_Listing'!$G$16:$G$829,AV$15)</f>
        <v>0</v>
      </c>
      <c r="AX246" s="67">
        <f>SUMIFS('N1.3_Project_Listing'!$R$16:$R$829,'N1.3_Project_Listing'!$B$16:$B$829,$B246,'N1.3_Project_Listing'!$D$16:$D$829,$B204,'N1.3_Project_Listing'!$J$16:$J$829,AX$16,'N1.3_Project_Listing'!$G$16:$G$829,AV$15)</f>
        <v>0</v>
      </c>
      <c r="AY246" s="67">
        <f>SUMIFS('N1.3_Project_Listing'!$R$16:$R$829,'N1.3_Project_Listing'!$B$16:$B$829,$B246,'N1.3_Project_Listing'!$D$16:$D$829,$B204,'N1.3_Project_Listing'!$J$16:$J$829,AY$16,'N1.3_Project_Listing'!$G$16:$G$829,AV$15)</f>
        <v>0</v>
      </c>
      <c r="AZ246" s="67">
        <f>SUMIFS('N1.3_Project_Listing'!$R$16:$R$829,'N1.3_Project_Listing'!$B$16:$B$829,$B246,'N1.3_Project_Listing'!$D$16:$D$829,$B204,'N1.3_Project_Listing'!$J$16:$J$829,AZ$16,'N1.3_Project_Listing'!$G$16:$G$829,AV$15)</f>
        <v>0</v>
      </c>
      <c r="BA246" s="67">
        <f>SUMIFS('N1.3_Project_Listing'!$R$16:$R$829,'N1.3_Project_Listing'!$B$16:$B$829,$B246,'N1.3_Project_Listing'!$D$16:$D$829,$B204,'N1.3_Project_Listing'!$J$16:$J$829,BA$16,'N1.3_Project_Listing'!$G$16:$G$829,AV$15)</f>
        <v>0</v>
      </c>
      <c r="BB246" s="63">
        <f t="shared" si="311"/>
        <v>0</v>
      </c>
      <c r="BC246" s="116" t="s">
        <v>441</v>
      </c>
      <c r="BD246" s="67">
        <f>SUMIFS('N1.3_Project_Listing'!$P$16:$P$829,'N1.3_Project_Listing'!$B$16:$B$829,$B246,'N1.3_Project_Listing'!$D$16:$D$829,$B204,'N1.3_Project_Listing'!$J$16:$J$829,BD$16,'N1.3_Project_Listing'!$G$16:$G$829,AV$15)</f>
        <v>0</v>
      </c>
      <c r="BE246" s="67">
        <f>SUMIFS('N1.3_Project_Listing'!$P$16:$P$829,'N1.3_Project_Listing'!$B$16:$B$829,$B246,'N1.3_Project_Listing'!$D$16:$D$829,$B204,'N1.3_Project_Listing'!$J$16:$J$829,BE$16,'N1.3_Project_Listing'!$G$16:$G$829,AV$15)</f>
        <v>0</v>
      </c>
      <c r="BF246" s="67">
        <f>SUMIFS('N1.3_Project_Listing'!$P$16:$P$829,'N1.3_Project_Listing'!$B$16:$B$829,$B246,'N1.3_Project_Listing'!$D$16:$D$829,$B204,'N1.3_Project_Listing'!$J$16:$J$829,BF$16,'N1.3_Project_Listing'!$G$16:$G$829,AV$15)</f>
        <v>0</v>
      </c>
      <c r="BG246" s="67">
        <f>SUMIFS('N1.3_Project_Listing'!$P$16:$P$829,'N1.3_Project_Listing'!$B$16:$B$829,$B246,'N1.3_Project_Listing'!$D$16:$D$829,$B204,'N1.3_Project_Listing'!$J$16:$J$829,BG$16,'N1.3_Project_Listing'!$G$16:$G$829,AV$15)</f>
        <v>0</v>
      </c>
      <c r="BH246" s="67">
        <f>SUMIFS('N1.3_Project_Listing'!$P$16:$P$829,'N1.3_Project_Listing'!$B$16:$B$829,$B246,'N1.3_Project_Listing'!$D$16:$D$829,$B204,'N1.3_Project_Listing'!$J$16:$J$829,BH$16,'N1.3_Project_Listing'!$G$16:$G$829,AV$15)</f>
        <v>0</v>
      </c>
      <c r="BI246" s="63">
        <f t="shared" si="312"/>
        <v>0</v>
      </c>
      <c r="BK246" s="158" t="str">
        <f t="shared" si="304"/>
        <v>-</v>
      </c>
      <c r="BL246" s="67">
        <f>SUMIFS('N1.3_Project_Listing'!$R$16:$R$829,'N1.3_Project_Listing'!$B$16:$B$829,$B246,'N1.3_Project_Listing'!$D$16:$D$829,$B204,'N1.3_Project_Listing'!$J$16:$J$829,BL$16,'N1.3_Project_Listing'!$G$16:$G$829,BK$15)</f>
        <v>0</v>
      </c>
      <c r="BM246" s="67">
        <f>SUMIFS('N1.3_Project_Listing'!$R$16:$R$829,'N1.3_Project_Listing'!$B$16:$B$829,$B246,'N1.3_Project_Listing'!$D$16:$D$829,$B204,'N1.3_Project_Listing'!$J$16:$J$829,BM$16,'N1.3_Project_Listing'!$G$16:$G$829,BK$15)</f>
        <v>0</v>
      </c>
      <c r="BN246" s="67">
        <f>SUMIFS('N1.3_Project_Listing'!$R$16:$R$829,'N1.3_Project_Listing'!$B$16:$B$829,$B246,'N1.3_Project_Listing'!$D$16:$D$829,$B204,'N1.3_Project_Listing'!$J$16:$J$829,BN$16,'N1.3_Project_Listing'!$G$16:$G$829,BK$15)</f>
        <v>0</v>
      </c>
      <c r="BO246" s="67">
        <f>SUMIFS('N1.3_Project_Listing'!$R$16:$R$829,'N1.3_Project_Listing'!$B$16:$B$829,$B246,'N1.3_Project_Listing'!$D$16:$D$829,$B204,'N1.3_Project_Listing'!$J$16:$J$829,BO$16,'N1.3_Project_Listing'!$G$16:$G$829,BK$15)</f>
        <v>0</v>
      </c>
      <c r="BP246" s="67">
        <f>SUMIFS('N1.3_Project_Listing'!$R$16:$R$829,'N1.3_Project_Listing'!$B$16:$B$829,$B246,'N1.3_Project_Listing'!$D$16:$D$829,$B204,'N1.3_Project_Listing'!$J$16:$J$829,BP$16,'N1.3_Project_Listing'!$G$16:$G$829,BK$15)</f>
        <v>0</v>
      </c>
      <c r="BQ246" s="63">
        <f t="shared" si="313"/>
        <v>0</v>
      </c>
      <c r="BR246" s="116" t="s">
        <v>441</v>
      </c>
      <c r="BS246" s="67">
        <f>SUMIFS('N1.3_Project_Listing'!$P$16:$P$829,'N1.3_Project_Listing'!$B$16:$B$829,$B246,'N1.3_Project_Listing'!$D$16:$D$829,$B204,'N1.3_Project_Listing'!$J$16:$J$829,BS$16,'N1.3_Project_Listing'!$G$16:$G$829,BK$15)</f>
        <v>0</v>
      </c>
      <c r="BT246" s="67">
        <f>SUMIFS('N1.3_Project_Listing'!$P$16:$P$829,'N1.3_Project_Listing'!$B$16:$B$829,$B246,'N1.3_Project_Listing'!$D$16:$D$829,$B204,'N1.3_Project_Listing'!$J$16:$J$829,BT$16,'N1.3_Project_Listing'!$G$16:$G$829,BK$15)</f>
        <v>0</v>
      </c>
      <c r="BU246" s="67">
        <f>SUMIFS('N1.3_Project_Listing'!$P$16:$P$829,'N1.3_Project_Listing'!$B$16:$B$829,$B246,'N1.3_Project_Listing'!$D$16:$D$829,$B204,'N1.3_Project_Listing'!$J$16:$J$829,BU$16,'N1.3_Project_Listing'!$G$16:$G$829,BK$15)</f>
        <v>0</v>
      </c>
      <c r="BV246" s="67">
        <f>SUMIFS('N1.3_Project_Listing'!$P$16:$P$829,'N1.3_Project_Listing'!$B$16:$B$829,$B246,'N1.3_Project_Listing'!$D$16:$D$829,$B204,'N1.3_Project_Listing'!$J$16:$J$829,BV$16,'N1.3_Project_Listing'!$G$16:$G$829,BK$15)</f>
        <v>0</v>
      </c>
      <c r="BW246" s="67">
        <f>SUMIFS('N1.3_Project_Listing'!$P$16:$P$829,'N1.3_Project_Listing'!$B$16:$B$829,$B246,'N1.3_Project_Listing'!$D$16:$D$829,$B204,'N1.3_Project_Listing'!$J$16:$J$829,BW$16,'N1.3_Project_Listing'!$G$16:$G$829,BK$15)</f>
        <v>0</v>
      </c>
      <c r="BX246" s="63">
        <f t="shared" si="314"/>
        <v>0</v>
      </c>
    </row>
    <row r="247" spans="2:76" hidden="1">
      <c r="B247" s="132" t="str">
        <f t="shared" si="326"/>
        <v>No entry required</v>
      </c>
      <c r="C247" s="158" t="str">
        <f t="shared" si="326"/>
        <v>-</v>
      </c>
      <c r="D247" s="63">
        <f t="shared" si="316"/>
        <v>0</v>
      </c>
      <c r="E247" s="63">
        <f t="shared" si="317"/>
        <v>0</v>
      </c>
      <c r="F247" s="63">
        <f t="shared" si="318"/>
        <v>0</v>
      </c>
      <c r="G247" s="63">
        <f t="shared" si="319"/>
        <v>0</v>
      </c>
      <c r="H247" s="63">
        <f t="shared" si="320"/>
        <v>0</v>
      </c>
      <c r="I247" s="63">
        <f t="shared" si="305"/>
        <v>0</v>
      </c>
      <c r="J247" s="116" t="s">
        <v>441</v>
      </c>
      <c r="K247" s="63">
        <f t="shared" si="321"/>
        <v>0</v>
      </c>
      <c r="L247" s="63">
        <f t="shared" si="322"/>
        <v>0</v>
      </c>
      <c r="M247" s="63">
        <f t="shared" si="323"/>
        <v>0</v>
      </c>
      <c r="N247" s="63">
        <f t="shared" si="324"/>
        <v>0</v>
      </c>
      <c r="O247" s="63">
        <f t="shared" si="325"/>
        <v>0</v>
      </c>
      <c r="P247" s="63">
        <f t="shared" si="306"/>
        <v>0</v>
      </c>
      <c r="R247" s="158" t="str">
        <f t="shared" si="301"/>
        <v>-</v>
      </c>
      <c r="S247" s="67">
        <f>SUMIFS('N1.3_Project_Listing'!$R$16:$R$829,'N1.3_Project_Listing'!$B$16:$B$829,$B247,'N1.3_Project_Listing'!$D$16:$D$829,$B204,'N1.3_Project_Listing'!$J$16:$J$829,S$16,'N1.3_Project_Listing'!$G$16:$G$829,R$15)</f>
        <v>0</v>
      </c>
      <c r="T247" s="67">
        <f>SUMIFS('N1.3_Project_Listing'!$R$16:$R$829,'N1.3_Project_Listing'!$B$16:$B$829,$B247,'N1.3_Project_Listing'!$D$16:$D$829,$B204,'N1.3_Project_Listing'!$J$16:$J$829,T$16,'N1.3_Project_Listing'!$G$16:$G$829,R$15)</f>
        <v>0</v>
      </c>
      <c r="U247" s="67">
        <f>SUMIFS('N1.3_Project_Listing'!$R$16:$R$829,'N1.3_Project_Listing'!$B$16:$B$829,$B247,'N1.3_Project_Listing'!$D$16:$D$829,$B204,'N1.3_Project_Listing'!$J$16:$J$829,U$16,'N1.3_Project_Listing'!$G$16:$G$829,R$15)</f>
        <v>0</v>
      </c>
      <c r="V247" s="67">
        <f>SUMIFS('N1.3_Project_Listing'!$R$16:$R$829,'N1.3_Project_Listing'!$B$16:$B$829,$B247,'N1.3_Project_Listing'!$D$16:$D$829,$B204,'N1.3_Project_Listing'!$J$16:$J$829,V$16,'N1.3_Project_Listing'!$G$16:$G$829,R$15)</f>
        <v>0</v>
      </c>
      <c r="W247" s="67">
        <f>SUMIFS('N1.3_Project_Listing'!$R$16:$R$829,'N1.3_Project_Listing'!$B$16:$B$829,$B247,'N1.3_Project_Listing'!$D$16:$D$829,$B204,'N1.3_Project_Listing'!$J$16:$J$829,W$16,'N1.3_Project_Listing'!$G$16:$G$829,R$15)</f>
        <v>0</v>
      </c>
      <c r="X247" s="63">
        <f t="shared" si="307"/>
        <v>0</v>
      </c>
      <c r="Y247" s="116" t="s">
        <v>441</v>
      </c>
      <c r="Z247" s="67">
        <f>SUMIFS('N1.3_Project_Listing'!$P$16:$P$829,'N1.3_Project_Listing'!$B$16:$B$829,$B247,'N1.3_Project_Listing'!$D$16:$D$829,$B204,'N1.3_Project_Listing'!$J$16:$J$829,Z$16,'N1.3_Project_Listing'!$G$16:$G$829,R$15)</f>
        <v>0</v>
      </c>
      <c r="AA247" s="67">
        <f>SUMIFS('N1.3_Project_Listing'!$P$16:$P$829,'N1.3_Project_Listing'!$B$16:$B$829,$B247,'N1.3_Project_Listing'!$D$16:$D$829,$B204,'N1.3_Project_Listing'!$J$16:$J$829,AA$16,'N1.3_Project_Listing'!$G$16:$G$829,R$15)</f>
        <v>0</v>
      </c>
      <c r="AB247" s="67">
        <f>SUMIFS('N1.3_Project_Listing'!$P$16:$P$829,'N1.3_Project_Listing'!$B$16:$B$829,$B247,'N1.3_Project_Listing'!$D$16:$D$829,$B204,'N1.3_Project_Listing'!$J$16:$J$829,AB$16,'N1.3_Project_Listing'!$G$16:$G$829,R$15)</f>
        <v>0</v>
      </c>
      <c r="AC247" s="67">
        <f>SUMIFS('N1.3_Project_Listing'!$P$16:$P$829,'N1.3_Project_Listing'!$B$16:$B$829,$B247,'N1.3_Project_Listing'!$D$16:$D$829,$B204,'N1.3_Project_Listing'!$J$16:$J$829,AC$16,'N1.3_Project_Listing'!$G$16:$G$829,R$15)</f>
        <v>0</v>
      </c>
      <c r="AD247" s="67">
        <f>SUMIFS('N1.3_Project_Listing'!$P$16:$P$829,'N1.3_Project_Listing'!$B$16:$B$829,$B247,'N1.3_Project_Listing'!$D$16:$D$829,$B204,'N1.3_Project_Listing'!$J$16:$J$829,AD$16,'N1.3_Project_Listing'!$G$16:$G$829,R$15)</f>
        <v>0</v>
      </c>
      <c r="AE247" s="63">
        <f t="shared" si="308"/>
        <v>0</v>
      </c>
      <c r="AG247" s="158" t="str">
        <f t="shared" si="302"/>
        <v>-</v>
      </c>
      <c r="AH247" s="67">
        <f>SUMIFS('N1.3_Project_Listing'!$R$16:$R$829,'N1.3_Project_Listing'!$B$16:$B$829,$B247,'N1.3_Project_Listing'!$D$16:$D$829,$B204,'N1.3_Project_Listing'!$J$16:$J$829,AH$16,'N1.3_Project_Listing'!$G$16:$G$829,AG$15)</f>
        <v>0</v>
      </c>
      <c r="AI247" s="67">
        <f>SUMIFS('N1.3_Project_Listing'!$R$16:$R$829,'N1.3_Project_Listing'!$B$16:$B$829,$B247,'N1.3_Project_Listing'!$D$16:$D$829,$B204,'N1.3_Project_Listing'!$J$16:$J$829,AI$16,'N1.3_Project_Listing'!$G$16:$G$829,AG$15)</f>
        <v>0</v>
      </c>
      <c r="AJ247" s="67">
        <f>SUMIFS('N1.3_Project_Listing'!$R$16:$R$829,'N1.3_Project_Listing'!$B$16:$B$829,$B247,'N1.3_Project_Listing'!$D$16:$D$829,$B204,'N1.3_Project_Listing'!$J$16:$J$829,AJ$16,'N1.3_Project_Listing'!$G$16:$G$829,AG$15)</f>
        <v>0</v>
      </c>
      <c r="AK247" s="67">
        <f>SUMIFS('N1.3_Project_Listing'!$R$16:$R$829,'N1.3_Project_Listing'!$B$16:$B$829,$B247,'N1.3_Project_Listing'!$D$16:$D$829,$B204,'N1.3_Project_Listing'!$J$16:$J$829,AK$16,'N1.3_Project_Listing'!$G$16:$G$829,AG$15)</f>
        <v>0</v>
      </c>
      <c r="AL247" s="67">
        <f>SUMIFS('N1.3_Project_Listing'!$R$16:$R$829,'N1.3_Project_Listing'!$B$16:$B$829,$B247,'N1.3_Project_Listing'!$D$16:$D$829,$B204,'N1.3_Project_Listing'!$J$16:$J$829,AL$16,'N1.3_Project_Listing'!$G$16:$G$829,AG$15)</f>
        <v>0</v>
      </c>
      <c r="AM247" s="63">
        <f t="shared" si="309"/>
        <v>0</v>
      </c>
      <c r="AN247" s="116" t="s">
        <v>441</v>
      </c>
      <c r="AO247" s="67">
        <f>SUMIFS('N1.3_Project_Listing'!$P$16:$P$829,'N1.3_Project_Listing'!$B$16:$B$829,$B247,'N1.3_Project_Listing'!$D$16:$D$829,$B204,'N1.3_Project_Listing'!$J$16:$J$829,AO$16,'N1.3_Project_Listing'!$G$16:$G$829,AG$15)</f>
        <v>0</v>
      </c>
      <c r="AP247" s="67">
        <f>SUMIFS('N1.3_Project_Listing'!$P$16:$P$829,'N1.3_Project_Listing'!$B$16:$B$829,$B247,'N1.3_Project_Listing'!$D$16:$D$829,$B204,'N1.3_Project_Listing'!$J$16:$J$829,AP$16,'N1.3_Project_Listing'!$G$16:$G$829,AG$15)</f>
        <v>0</v>
      </c>
      <c r="AQ247" s="67">
        <f>SUMIFS('N1.3_Project_Listing'!$P$16:$P$829,'N1.3_Project_Listing'!$B$16:$B$829,$B247,'N1.3_Project_Listing'!$D$16:$D$829,$B204,'N1.3_Project_Listing'!$J$16:$J$829,AQ$16,'N1.3_Project_Listing'!$G$16:$G$829,AG$15)</f>
        <v>0</v>
      </c>
      <c r="AR247" s="67">
        <f>SUMIFS('N1.3_Project_Listing'!$P$16:$P$829,'N1.3_Project_Listing'!$B$16:$B$829,$B247,'N1.3_Project_Listing'!$D$16:$D$829,$B204,'N1.3_Project_Listing'!$J$16:$J$829,AR$16,'N1.3_Project_Listing'!$G$16:$G$829,AG$15)</f>
        <v>0</v>
      </c>
      <c r="AS247" s="67">
        <f>SUMIFS('N1.3_Project_Listing'!$P$16:$P$829,'N1.3_Project_Listing'!$B$16:$B$829,$B247,'N1.3_Project_Listing'!$D$16:$D$829,$B204,'N1.3_Project_Listing'!$J$16:$J$829,AS$16,'N1.3_Project_Listing'!$G$16:$G$829,AG$15)</f>
        <v>0</v>
      </c>
      <c r="AT247" s="63">
        <f t="shared" si="310"/>
        <v>0</v>
      </c>
      <c r="AV247" s="158" t="str">
        <f t="shared" si="303"/>
        <v>-</v>
      </c>
      <c r="AW247" s="67">
        <f>SUMIFS('N1.3_Project_Listing'!$R$16:$R$829,'N1.3_Project_Listing'!$B$16:$B$829,$B247,'N1.3_Project_Listing'!$D$16:$D$829,$B204,'N1.3_Project_Listing'!$J$16:$J$829,AW$16,'N1.3_Project_Listing'!$G$16:$G$829,AV$15)</f>
        <v>0</v>
      </c>
      <c r="AX247" s="67">
        <f>SUMIFS('N1.3_Project_Listing'!$R$16:$R$829,'N1.3_Project_Listing'!$B$16:$B$829,$B247,'N1.3_Project_Listing'!$D$16:$D$829,$B204,'N1.3_Project_Listing'!$J$16:$J$829,AX$16,'N1.3_Project_Listing'!$G$16:$G$829,AV$15)</f>
        <v>0</v>
      </c>
      <c r="AY247" s="67">
        <f>SUMIFS('N1.3_Project_Listing'!$R$16:$R$829,'N1.3_Project_Listing'!$B$16:$B$829,$B247,'N1.3_Project_Listing'!$D$16:$D$829,$B204,'N1.3_Project_Listing'!$J$16:$J$829,AY$16,'N1.3_Project_Listing'!$G$16:$G$829,AV$15)</f>
        <v>0</v>
      </c>
      <c r="AZ247" s="67">
        <f>SUMIFS('N1.3_Project_Listing'!$R$16:$R$829,'N1.3_Project_Listing'!$B$16:$B$829,$B247,'N1.3_Project_Listing'!$D$16:$D$829,$B204,'N1.3_Project_Listing'!$J$16:$J$829,AZ$16,'N1.3_Project_Listing'!$G$16:$G$829,AV$15)</f>
        <v>0</v>
      </c>
      <c r="BA247" s="67">
        <f>SUMIFS('N1.3_Project_Listing'!$R$16:$R$829,'N1.3_Project_Listing'!$B$16:$B$829,$B247,'N1.3_Project_Listing'!$D$16:$D$829,$B204,'N1.3_Project_Listing'!$J$16:$J$829,BA$16,'N1.3_Project_Listing'!$G$16:$G$829,AV$15)</f>
        <v>0</v>
      </c>
      <c r="BB247" s="63">
        <f t="shared" si="311"/>
        <v>0</v>
      </c>
      <c r="BC247" s="116" t="s">
        <v>441</v>
      </c>
      <c r="BD247" s="67">
        <f>SUMIFS('N1.3_Project_Listing'!$P$16:$P$829,'N1.3_Project_Listing'!$B$16:$B$829,$B247,'N1.3_Project_Listing'!$D$16:$D$829,$B204,'N1.3_Project_Listing'!$J$16:$J$829,BD$16,'N1.3_Project_Listing'!$G$16:$G$829,AV$15)</f>
        <v>0</v>
      </c>
      <c r="BE247" s="67">
        <f>SUMIFS('N1.3_Project_Listing'!$P$16:$P$829,'N1.3_Project_Listing'!$B$16:$B$829,$B247,'N1.3_Project_Listing'!$D$16:$D$829,$B204,'N1.3_Project_Listing'!$J$16:$J$829,BE$16,'N1.3_Project_Listing'!$G$16:$G$829,AV$15)</f>
        <v>0</v>
      </c>
      <c r="BF247" s="67">
        <f>SUMIFS('N1.3_Project_Listing'!$P$16:$P$829,'N1.3_Project_Listing'!$B$16:$B$829,$B247,'N1.3_Project_Listing'!$D$16:$D$829,$B204,'N1.3_Project_Listing'!$J$16:$J$829,BF$16,'N1.3_Project_Listing'!$G$16:$G$829,AV$15)</f>
        <v>0</v>
      </c>
      <c r="BG247" s="67">
        <f>SUMIFS('N1.3_Project_Listing'!$P$16:$P$829,'N1.3_Project_Listing'!$B$16:$B$829,$B247,'N1.3_Project_Listing'!$D$16:$D$829,$B204,'N1.3_Project_Listing'!$J$16:$J$829,BG$16,'N1.3_Project_Listing'!$G$16:$G$829,AV$15)</f>
        <v>0</v>
      </c>
      <c r="BH247" s="67">
        <f>SUMIFS('N1.3_Project_Listing'!$P$16:$P$829,'N1.3_Project_Listing'!$B$16:$B$829,$B247,'N1.3_Project_Listing'!$D$16:$D$829,$B204,'N1.3_Project_Listing'!$J$16:$J$829,BH$16,'N1.3_Project_Listing'!$G$16:$G$829,AV$15)</f>
        <v>0</v>
      </c>
      <c r="BI247" s="63">
        <f t="shared" si="312"/>
        <v>0</v>
      </c>
      <c r="BK247" s="158" t="str">
        <f t="shared" si="304"/>
        <v>-</v>
      </c>
      <c r="BL247" s="67">
        <f>SUMIFS('N1.3_Project_Listing'!$R$16:$R$829,'N1.3_Project_Listing'!$B$16:$B$829,$B247,'N1.3_Project_Listing'!$D$16:$D$829,$B204,'N1.3_Project_Listing'!$J$16:$J$829,BL$16,'N1.3_Project_Listing'!$G$16:$G$829,BK$15)</f>
        <v>0</v>
      </c>
      <c r="BM247" s="67">
        <f>SUMIFS('N1.3_Project_Listing'!$R$16:$R$829,'N1.3_Project_Listing'!$B$16:$B$829,$B247,'N1.3_Project_Listing'!$D$16:$D$829,$B204,'N1.3_Project_Listing'!$J$16:$J$829,BM$16,'N1.3_Project_Listing'!$G$16:$G$829,BK$15)</f>
        <v>0</v>
      </c>
      <c r="BN247" s="67">
        <f>SUMIFS('N1.3_Project_Listing'!$R$16:$R$829,'N1.3_Project_Listing'!$B$16:$B$829,$B247,'N1.3_Project_Listing'!$D$16:$D$829,$B204,'N1.3_Project_Listing'!$J$16:$J$829,BN$16,'N1.3_Project_Listing'!$G$16:$G$829,BK$15)</f>
        <v>0</v>
      </c>
      <c r="BO247" s="67">
        <f>SUMIFS('N1.3_Project_Listing'!$R$16:$R$829,'N1.3_Project_Listing'!$B$16:$B$829,$B247,'N1.3_Project_Listing'!$D$16:$D$829,$B204,'N1.3_Project_Listing'!$J$16:$J$829,BO$16,'N1.3_Project_Listing'!$G$16:$G$829,BK$15)</f>
        <v>0</v>
      </c>
      <c r="BP247" s="67">
        <f>SUMIFS('N1.3_Project_Listing'!$R$16:$R$829,'N1.3_Project_Listing'!$B$16:$B$829,$B247,'N1.3_Project_Listing'!$D$16:$D$829,$B204,'N1.3_Project_Listing'!$J$16:$J$829,BP$16,'N1.3_Project_Listing'!$G$16:$G$829,BK$15)</f>
        <v>0</v>
      </c>
      <c r="BQ247" s="63">
        <f t="shared" si="313"/>
        <v>0</v>
      </c>
      <c r="BR247" s="116" t="s">
        <v>441</v>
      </c>
      <c r="BS247" s="67">
        <f>SUMIFS('N1.3_Project_Listing'!$P$16:$P$829,'N1.3_Project_Listing'!$B$16:$B$829,$B247,'N1.3_Project_Listing'!$D$16:$D$829,$B204,'N1.3_Project_Listing'!$J$16:$J$829,BS$16,'N1.3_Project_Listing'!$G$16:$G$829,BK$15)</f>
        <v>0</v>
      </c>
      <c r="BT247" s="67">
        <f>SUMIFS('N1.3_Project_Listing'!$P$16:$P$829,'N1.3_Project_Listing'!$B$16:$B$829,$B247,'N1.3_Project_Listing'!$D$16:$D$829,$B204,'N1.3_Project_Listing'!$J$16:$J$829,BT$16,'N1.3_Project_Listing'!$G$16:$G$829,BK$15)</f>
        <v>0</v>
      </c>
      <c r="BU247" s="67">
        <f>SUMIFS('N1.3_Project_Listing'!$P$16:$P$829,'N1.3_Project_Listing'!$B$16:$B$829,$B247,'N1.3_Project_Listing'!$D$16:$D$829,$B204,'N1.3_Project_Listing'!$J$16:$J$829,BU$16,'N1.3_Project_Listing'!$G$16:$G$829,BK$15)</f>
        <v>0</v>
      </c>
      <c r="BV247" s="67">
        <f>SUMIFS('N1.3_Project_Listing'!$P$16:$P$829,'N1.3_Project_Listing'!$B$16:$B$829,$B247,'N1.3_Project_Listing'!$D$16:$D$829,$B204,'N1.3_Project_Listing'!$J$16:$J$829,BV$16,'N1.3_Project_Listing'!$G$16:$G$829,BK$15)</f>
        <v>0</v>
      </c>
      <c r="BW247" s="67">
        <f>SUMIFS('N1.3_Project_Listing'!$P$16:$P$829,'N1.3_Project_Listing'!$B$16:$B$829,$B247,'N1.3_Project_Listing'!$D$16:$D$829,$B204,'N1.3_Project_Listing'!$J$16:$J$829,BW$16,'N1.3_Project_Listing'!$G$16:$G$829,BK$15)</f>
        <v>0</v>
      </c>
      <c r="BX247" s="63">
        <f t="shared" si="314"/>
        <v>0</v>
      </c>
    </row>
    <row r="248" spans="2:76" hidden="1">
      <c r="B248" s="132" t="str">
        <f t="shared" si="326"/>
        <v>No entry required</v>
      </c>
      <c r="C248" s="158" t="str">
        <f t="shared" si="326"/>
        <v>-</v>
      </c>
      <c r="D248" s="63">
        <f t="shared" si="316"/>
        <v>0</v>
      </c>
      <c r="E248" s="63">
        <f t="shared" si="317"/>
        <v>0</v>
      </c>
      <c r="F248" s="63">
        <f t="shared" si="318"/>
        <v>0</v>
      </c>
      <c r="G248" s="63">
        <f t="shared" si="319"/>
        <v>0</v>
      </c>
      <c r="H248" s="63">
        <f t="shared" si="320"/>
        <v>0</v>
      </c>
      <c r="I248" s="63">
        <f t="shared" si="305"/>
        <v>0</v>
      </c>
      <c r="J248" s="116" t="s">
        <v>441</v>
      </c>
      <c r="K248" s="63">
        <f t="shared" si="321"/>
        <v>0</v>
      </c>
      <c r="L248" s="63">
        <f t="shared" si="322"/>
        <v>0</v>
      </c>
      <c r="M248" s="63">
        <f t="shared" si="323"/>
        <v>0</v>
      </c>
      <c r="N248" s="63">
        <f t="shared" si="324"/>
        <v>0</v>
      </c>
      <c r="O248" s="63">
        <f t="shared" si="325"/>
        <v>0</v>
      </c>
      <c r="P248" s="63">
        <f t="shared" si="306"/>
        <v>0</v>
      </c>
      <c r="R248" s="158" t="str">
        <f t="shared" si="301"/>
        <v>-</v>
      </c>
      <c r="S248" s="67">
        <f>SUMIFS('N1.3_Project_Listing'!$R$16:$R$829,'N1.3_Project_Listing'!$B$16:$B$829,$B248,'N1.3_Project_Listing'!$D$16:$D$829,$B204,'N1.3_Project_Listing'!$J$16:$J$829,S$16,'N1.3_Project_Listing'!$G$16:$G$829,R$15)</f>
        <v>0</v>
      </c>
      <c r="T248" s="67">
        <f>SUMIFS('N1.3_Project_Listing'!$R$16:$R$829,'N1.3_Project_Listing'!$B$16:$B$829,$B248,'N1.3_Project_Listing'!$D$16:$D$829,$B204,'N1.3_Project_Listing'!$J$16:$J$829,T$16,'N1.3_Project_Listing'!$G$16:$G$829,R$15)</f>
        <v>0</v>
      </c>
      <c r="U248" s="67">
        <f>SUMIFS('N1.3_Project_Listing'!$R$16:$R$829,'N1.3_Project_Listing'!$B$16:$B$829,$B248,'N1.3_Project_Listing'!$D$16:$D$829,$B204,'N1.3_Project_Listing'!$J$16:$J$829,U$16,'N1.3_Project_Listing'!$G$16:$G$829,R$15)</f>
        <v>0</v>
      </c>
      <c r="V248" s="67">
        <f>SUMIFS('N1.3_Project_Listing'!$R$16:$R$829,'N1.3_Project_Listing'!$B$16:$B$829,$B248,'N1.3_Project_Listing'!$D$16:$D$829,$B204,'N1.3_Project_Listing'!$J$16:$J$829,V$16,'N1.3_Project_Listing'!$G$16:$G$829,R$15)</f>
        <v>0</v>
      </c>
      <c r="W248" s="67">
        <f>SUMIFS('N1.3_Project_Listing'!$R$16:$R$829,'N1.3_Project_Listing'!$B$16:$B$829,$B248,'N1.3_Project_Listing'!$D$16:$D$829,$B204,'N1.3_Project_Listing'!$J$16:$J$829,W$16,'N1.3_Project_Listing'!$G$16:$G$829,R$15)</f>
        <v>0</v>
      </c>
      <c r="X248" s="63">
        <f t="shared" si="307"/>
        <v>0</v>
      </c>
      <c r="Y248" s="116" t="s">
        <v>441</v>
      </c>
      <c r="Z248" s="67">
        <f>SUMIFS('N1.3_Project_Listing'!$P$16:$P$829,'N1.3_Project_Listing'!$B$16:$B$829,$B248,'N1.3_Project_Listing'!$D$16:$D$829,$B204,'N1.3_Project_Listing'!$J$16:$J$829,Z$16,'N1.3_Project_Listing'!$G$16:$G$829,R$15)</f>
        <v>0</v>
      </c>
      <c r="AA248" s="67">
        <f>SUMIFS('N1.3_Project_Listing'!$P$16:$P$829,'N1.3_Project_Listing'!$B$16:$B$829,$B248,'N1.3_Project_Listing'!$D$16:$D$829,$B204,'N1.3_Project_Listing'!$J$16:$J$829,AA$16,'N1.3_Project_Listing'!$G$16:$G$829,R$15)</f>
        <v>0</v>
      </c>
      <c r="AB248" s="67">
        <f>SUMIFS('N1.3_Project_Listing'!$P$16:$P$829,'N1.3_Project_Listing'!$B$16:$B$829,$B248,'N1.3_Project_Listing'!$D$16:$D$829,$B204,'N1.3_Project_Listing'!$J$16:$J$829,AB$16,'N1.3_Project_Listing'!$G$16:$G$829,R$15)</f>
        <v>0</v>
      </c>
      <c r="AC248" s="67">
        <f>SUMIFS('N1.3_Project_Listing'!$P$16:$P$829,'N1.3_Project_Listing'!$B$16:$B$829,$B248,'N1.3_Project_Listing'!$D$16:$D$829,$B204,'N1.3_Project_Listing'!$J$16:$J$829,AC$16,'N1.3_Project_Listing'!$G$16:$G$829,R$15)</f>
        <v>0</v>
      </c>
      <c r="AD248" s="67">
        <f>SUMIFS('N1.3_Project_Listing'!$P$16:$P$829,'N1.3_Project_Listing'!$B$16:$B$829,$B248,'N1.3_Project_Listing'!$D$16:$D$829,$B204,'N1.3_Project_Listing'!$J$16:$J$829,AD$16,'N1.3_Project_Listing'!$G$16:$G$829,R$15)</f>
        <v>0</v>
      </c>
      <c r="AE248" s="63">
        <f t="shared" si="308"/>
        <v>0</v>
      </c>
      <c r="AG248" s="158" t="str">
        <f t="shared" si="302"/>
        <v>-</v>
      </c>
      <c r="AH248" s="67">
        <f>SUMIFS('N1.3_Project_Listing'!$R$16:$R$829,'N1.3_Project_Listing'!$B$16:$B$829,$B248,'N1.3_Project_Listing'!$D$16:$D$829,$B204,'N1.3_Project_Listing'!$J$16:$J$829,AH$16,'N1.3_Project_Listing'!$G$16:$G$829,AG$15)</f>
        <v>0</v>
      </c>
      <c r="AI248" s="67">
        <f>SUMIFS('N1.3_Project_Listing'!$R$16:$R$829,'N1.3_Project_Listing'!$B$16:$B$829,$B248,'N1.3_Project_Listing'!$D$16:$D$829,$B204,'N1.3_Project_Listing'!$J$16:$J$829,AI$16,'N1.3_Project_Listing'!$G$16:$G$829,AG$15)</f>
        <v>0</v>
      </c>
      <c r="AJ248" s="67">
        <f>SUMIFS('N1.3_Project_Listing'!$R$16:$R$829,'N1.3_Project_Listing'!$B$16:$B$829,$B248,'N1.3_Project_Listing'!$D$16:$D$829,$B204,'N1.3_Project_Listing'!$J$16:$J$829,AJ$16,'N1.3_Project_Listing'!$G$16:$G$829,AG$15)</f>
        <v>0</v>
      </c>
      <c r="AK248" s="67">
        <f>SUMIFS('N1.3_Project_Listing'!$R$16:$R$829,'N1.3_Project_Listing'!$B$16:$B$829,$B248,'N1.3_Project_Listing'!$D$16:$D$829,$B204,'N1.3_Project_Listing'!$J$16:$J$829,AK$16,'N1.3_Project_Listing'!$G$16:$G$829,AG$15)</f>
        <v>0</v>
      </c>
      <c r="AL248" s="67">
        <f>SUMIFS('N1.3_Project_Listing'!$R$16:$R$829,'N1.3_Project_Listing'!$B$16:$B$829,$B248,'N1.3_Project_Listing'!$D$16:$D$829,$B204,'N1.3_Project_Listing'!$J$16:$J$829,AL$16,'N1.3_Project_Listing'!$G$16:$G$829,AG$15)</f>
        <v>0</v>
      </c>
      <c r="AM248" s="63">
        <f t="shared" si="309"/>
        <v>0</v>
      </c>
      <c r="AN248" s="116" t="s">
        <v>441</v>
      </c>
      <c r="AO248" s="67">
        <f>SUMIFS('N1.3_Project_Listing'!$P$16:$P$829,'N1.3_Project_Listing'!$B$16:$B$829,$B248,'N1.3_Project_Listing'!$D$16:$D$829,$B204,'N1.3_Project_Listing'!$J$16:$J$829,AO$16,'N1.3_Project_Listing'!$G$16:$G$829,AG$15)</f>
        <v>0</v>
      </c>
      <c r="AP248" s="67">
        <f>SUMIFS('N1.3_Project_Listing'!$P$16:$P$829,'N1.3_Project_Listing'!$B$16:$B$829,$B248,'N1.3_Project_Listing'!$D$16:$D$829,$B204,'N1.3_Project_Listing'!$J$16:$J$829,AP$16,'N1.3_Project_Listing'!$G$16:$G$829,AG$15)</f>
        <v>0</v>
      </c>
      <c r="AQ248" s="67">
        <f>SUMIFS('N1.3_Project_Listing'!$P$16:$P$829,'N1.3_Project_Listing'!$B$16:$B$829,$B248,'N1.3_Project_Listing'!$D$16:$D$829,$B204,'N1.3_Project_Listing'!$J$16:$J$829,AQ$16,'N1.3_Project_Listing'!$G$16:$G$829,AG$15)</f>
        <v>0</v>
      </c>
      <c r="AR248" s="67">
        <f>SUMIFS('N1.3_Project_Listing'!$P$16:$P$829,'N1.3_Project_Listing'!$B$16:$B$829,$B248,'N1.3_Project_Listing'!$D$16:$D$829,$B204,'N1.3_Project_Listing'!$J$16:$J$829,AR$16,'N1.3_Project_Listing'!$G$16:$G$829,AG$15)</f>
        <v>0</v>
      </c>
      <c r="AS248" s="67">
        <f>SUMIFS('N1.3_Project_Listing'!$P$16:$P$829,'N1.3_Project_Listing'!$B$16:$B$829,$B248,'N1.3_Project_Listing'!$D$16:$D$829,$B204,'N1.3_Project_Listing'!$J$16:$J$829,AS$16,'N1.3_Project_Listing'!$G$16:$G$829,AG$15)</f>
        <v>0</v>
      </c>
      <c r="AT248" s="63">
        <f t="shared" si="310"/>
        <v>0</v>
      </c>
      <c r="AV248" s="158" t="str">
        <f t="shared" si="303"/>
        <v>-</v>
      </c>
      <c r="AW248" s="67">
        <f>SUMIFS('N1.3_Project_Listing'!$R$16:$R$829,'N1.3_Project_Listing'!$B$16:$B$829,$B248,'N1.3_Project_Listing'!$D$16:$D$829,$B204,'N1.3_Project_Listing'!$J$16:$J$829,AW$16,'N1.3_Project_Listing'!$G$16:$G$829,AV$15)</f>
        <v>0</v>
      </c>
      <c r="AX248" s="67">
        <f>SUMIFS('N1.3_Project_Listing'!$R$16:$R$829,'N1.3_Project_Listing'!$B$16:$B$829,$B248,'N1.3_Project_Listing'!$D$16:$D$829,$B204,'N1.3_Project_Listing'!$J$16:$J$829,AX$16,'N1.3_Project_Listing'!$G$16:$G$829,AV$15)</f>
        <v>0</v>
      </c>
      <c r="AY248" s="67">
        <f>SUMIFS('N1.3_Project_Listing'!$R$16:$R$829,'N1.3_Project_Listing'!$B$16:$B$829,$B248,'N1.3_Project_Listing'!$D$16:$D$829,$B204,'N1.3_Project_Listing'!$J$16:$J$829,AY$16,'N1.3_Project_Listing'!$G$16:$G$829,AV$15)</f>
        <v>0</v>
      </c>
      <c r="AZ248" s="67">
        <f>SUMIFS('N1.3_Project_Listing'!$R$16:$R$829,'N1.3_Project_Listing'!$B$16:$B$829,$B248,'N1.3_Project_Listing'!$D$16:$D$829,$B204,'N1.3_Project_Listing'!$J$16:$J$829,AZ$16,'N1.3_Project_Listing'!$G$16:$G$829,AV$15)</f>
        <v>0</v>
      </c>
      <c r="BA248" s="67">
        <f>SUMIFS('N1.3_Project_Listing'!$R$16:$R$829,'N1.3_Project_Listing'!$B$16:$B$829,$B248,'N1.3_Project_Listing'!$D$16:$D$829,$B204,'N1.3_Project_Listing'!$J$16:$J$829,BA$16,'N1.3_Project_Listing'!$G$16:$G$829,AV$15)</f>
        <v>0</v>
      </c>
      <c r="BB248" s="63">
        <f t="shared" si="311"/>
        <v>0</v>
      </c>
      <c r="BC248" s="116" t="s">
        <v>441</v>
      </c>
      <c r="BD248" s="67">
        <f>SUMIFS('N1.3_Project_Listing'!$P$16:$P$829,'N1.3_Project_Listing'!$B$16:$B$829,$B248,'N1.3_Project_Listing'!$D$16:$D$829,$B204,'N1.3_Project_Listing'!$J$16:$J$829,BD$16,'N1.3_Project_Listing'!$G$16:$G$829,AV$15)</f>
        <v>0</v>
      </c>
      <c r="BE248" s="67">
        <f>SUMIFS('N1.3_Project_Listing'!$P$16:$P$829,'N1.3_Project_Listing'!$B$16:$B$829,$B248,'N1.3_Project_Listing'!$D$16:$D$829,$B204,'N1.3_Project_Listing'!$J$16:$J$829,BE$16,'N1.3_Project_Listing'!$G$16:$G$829,AV$15)</f>
        <v>0</v>
      </c>
      <c r="BF248" s="67">
        <f>SUMIFS('N1.3_Project_Listing'!$P$16:$P$829,'N1.3_Project_Listing'!$B$16:$B$829,$B248,'N1.3_Project_Listing'!$D$16:$D$829,$B204,'N1.3_Project_Listing'!$J$16:$J$829,BF$16,'N1.3_Project_Listing'!$G$16:$G$829,AV$15)</f>
        <v>0</v>
      </c>
      <c r="BG248" s="67">
        <f>SUMIFS('N1.3_Project_Listing'!$P$16:$P$829,'N1.3_Project_Listing'!$B$16:$B$829,$B248,'N1.3_Project_Listing'!$D$16:$D$829,$B204,'N1.3_Project_Listing'!$J$16:$J$829,BG$16,'N1.3_Project_Listing'!$G$16:$G$829,AV$15)</f>
        <v>0</v>
      </c>
      <c r="BH248" s="67">
        <f>SUMIFS('N1.3_Project_Listing'!$P$16:$P$829,'N1.3_Project_Listing'!$B$16:$B$829,$B248,'N1.3_Project_Listing'!$D$16:$D$829,$B204,'N1.3_Project_Listing'!$J$16:$J$829,BH$16,'N1.3_Project_Listing'!$G$16:$G$829,AV$15)</f>
        <v>0</v>
      </c>
      <c r="BI248" s="63">
        <f t="shared" si="312"/>
        <v>0</v>
      </c>
      <c r="BK248" s="158" t="str">
        <f t="shared" si="304"/>
        <v>-</v>
      </c>
      <c r="BL248" s="67">
        <f>SUMIFS('N1.3_Project_Listing'!$R$16:$R$829,'N1.3_Project_Listing'!$B$16:$B$829,$B248,'N1.3_Project_Listing'!$D$16:$D$829,$B204,'N1.3_Project_Listing'!$J$16:$J$829,BL$16,'N1.3_Project_Listing'!$G$16:$G$829,BK$15)</f>
        <v>0</v>
      </c>
      <c r="BM248" s="67">
        <f>SUMIFS('N1.3_Project_Listing'!$R$16:$R$829,'N1.3_Project_Listing'!$B$16:$B$829,$B248,'N1.3_Project_Listing'!$D$16:$D$829,$B204,'N1.3_Project_Listing'!$J$16:$J$829,BM$16,'N1.3_Project_Listing'!$G$16:$G$829,BK$15)</f>
        <v>0</v>
      </c>
      <c r="BN248" s="67">
        <f>SUMIFS('N1.3_Project_Listing'!$R$16:$R$829,'N1.3_Project_Listing'!$B$16:$B$829,$B248,'N1.3_Project_Listing'!$D$16:$D$829,$B204,'N1.3_Project_Listing'!$J$16:$J$829,BN$16,'N1.3_Project_Listing'!$G$16:$G$829,BK$15)</f>
        <v>0</v>
      </c>
      <c r="BO248" s="67">
        <f>SUMIFS('N1.3_Project_Listing'!$R$16:$R$829,'N1.3_Project_Listing'!$B$16:$B$829,$B248,'N1.3_Project_Listing'!$D$16:$D$829,$B204,'N1.3_Project_Listing'!$J$16:$J$829,BO$16,'N1.3_Project_Listing'!$G$16:$G$829,BK$15)</f>
        <v>0</v>
      </c>
      <c r="BP248" s="67">
        <f>SUMIFS('N1.3_Project_Listing'!$R$16:$R$829,'N1.3_Project_Listing'!$B$16:$B$829,$B248,'N1.3_Project_Listing'!$D$16:$D$829,$B204,'N1.3_Project_Listing'!$J$16:$J$829,BP$16,'N1.3_Project_Listing'!$G$16:$G$829,BK$15)</f>
        <v>0</v>
      </c>
      <c r="BQ248" s="63">
        <f t="shared" si="313"/>
        <v>0</v>
      </c>
      <c r="BR248" s="116" t="s">
        <v>441</v>
      </c>
      <c r="BS248" s="67">
        <f>SUMIFS('N1.3_Project_Listing'!$P$16:$P$829,'N1.3_Project_Listing'!$B$16:$B$829,$B248,'N1.3_Project_Listing'!$D$16:$D$829,$B204,'N1.3_Project_Listing'!$J$16:$J$829,BS$16,'N1.3_Project_Listing'!$G$16:$G$829,BK$15)</f>
        <v>0</v>
      </c>
      <c r="BT248" s="67">
        <f>SUMIFS('N1.3_Project_Listing'!$P$16:$P$829,'N1.3_Project_Listing'!$B$16:$B$829,$B248,'N1.3_Project_Listing'!$D$16:$D$829,$B204,'N1.3_Project_Listing'!$J$16:$J$829,BT$16,'N1.3_Project_Listing'!$G$16:$G$829,BK$15)</f>
        <v>0</v>
      </c>
      <c r="BU248" s="67">
        <f>SUMIFS('N1.3_Project_Listing'!$P$16:$P$829,'N1.3_Project_Listing'!$B$16:$B$829,$B248,'N1.3_Project_Listing'!$D$16:$D$829,$B204,'N1.3_Project_Listing'!$J$16:$J$829,BU$16,'N1.3_Project_Listing'!$G$16:$G$829,BK$15)</f>
        <v>0</v>
      </c>
      <c r="BV248" s="67">
        <f>SUMIFS('N1.3_Project_Listing'!$P$16:$P$829,'N1.3_Project_Listing'!$B$16:$B$829,$B248,'N1.3_Project_Listing'!$D$16:$D$829,$B204,'N1.3_Project_Listing'!$J$16:$J$829,BV$16,'N1.3_Project_Listing'!$G$16:$G$829,BK$15)</f>
        <v>0</v>
      </c>
      <c r="BW248" s="67">
        <f>SUMIFS('N1.3_Project_Listing'!$P$16:$P$829,'N1.3_Project_Listing'!$B$16:$B$829,$B248,'N1.3_Project_Listing'!$D$16:$D$829,$B204,'N1.3_Project_Listing'!$J$16:$J$829,BW$16,'N1.3_Project_Listing'!$G$16:$G$829,BK$15)</f>
        <v>0</v>
      </c>
      <c r="BX248" s="63">
        <f t="shared" si="314"/>
        <v>0</v>
      </c>
    </row>
    <row r="249" spans="2:76" hidden="1">
      <c r="B249" s="132" t="str">
        <f t="shared" si="326"/>
        <v>No entry required</v>
      </c>
      <c r="C249" s="158" t="str">
        <f t="shared" si="326"/>
        <v>-</v>
      </c>
      <c r="D249" s="63">
        <f t="shared" si="316"/>
        <v>0</v>
      </c>
      <c r="E249" s="63">
        <f t="shared" si="317"/>
        <v>0</v>
      </c>
      <c r="F249" s="63">
        <f t="shared" si="318"/>
        <v>0</v>
      </c>
      <c r="G249" s="63">
        <f t="shared" si="319"/>
        <v>0</v>
      </c>
      <c r="H249" s="63">
        <f t="shared" si="320"/>
        <v>0</v>
      </c>
      <c r="I249" s="63">
        <f t="shared" si="305"/>
        <v>0</v>
      </c>
      <c r="J249" s="116" t="s">
        <v>441</v>
      </c>
      <c r="K249" s="63">
        <f t="shared" si="321"/>
        <v>0</v>
      </c>
      <c r="L249" s="63">
        <f t="shared" si="322"/>
        <v>0</v>
      </c>
      <c r="M249" s="63">
        <f t="shared" si="323"/>
        <v>0</v>
      </c>
      <c r="N249" s="63">
        <f t="shared" si="324"/>
        <v>0</v>
      </c>
      <c r="O249" s="63">
        <f t="shared" si="325"/>
        <v>0</v>
      </c>
      <c r="P249" s="63">
        <f t="shared" si="306"/>
        <v>0</v>
      </c>
      <c r="R249" s="158" t="str">
        <f t="shared" si="301"/>
        <v>-</v>
      </c>
      <c r="S249" s="67">
        <f>SUMIFS('N1.3_Project_Listing'!$R$16:$R$829,'N1.3_Project_Listing'!$B$16:$B$829,$B249,'N1.3_Project_Listing'!$D$16:$D$829,$B204,'N1.3_Project_Listing'!$J$16:$J$829,S$16,'N1.3_Project_Listing'!$G$16:$G$829,R$15)</f>
        <v>0</v>
      </c>
      <c r="T249" s="67">
        <f>SUMIFS('N1.3_Project_Listing'!$R$16:$R$829,'N1.3_Project_Listing'!$B$16:$B$829,$B249,'N1.3_Project_Listing'!$D$16:$D$829,$B204,'N1.3_Project_Listing'!$J$16:$J$829,T$16,'N1.3_Project_Listing'!$G$16:$G$829,R$15)</f>
        <v>0</v>
      </c>
      <c r="U249" s="67">
        <f>SUMIFS('N1.3_Project_Listing'!$R$16:$R$829,'N1.3_Project_Listing'!$B$16:$B$829,$B249,'N1.3_Project_Listing'!$D$16:$D$829,$B204,'N1.3_Project_Listing'!$J$16:$J$829,U$16,'N1.3_Project_Listing'!$G$16:$G$829,R$15)</f>
        <v>0</v>
      </c>
      <c r="V249" s="67">
        <f>SUMIFS('N1.3_Project_Listing'!$R$16:$R$829,'N1.3_Project_Listing'!$B$16:$B$829,$B249,'N1.3_Project_Listing'!$D$16:$D$829,$B204,'N1.3_Project_Listing'!$J$16:$J$829,V$16,'N1.3_Project_Listing'!$G$16:$G$829,R$15)</f>
        <v>0</v>
      </c>
      <c r="W249" s="67">
        <f>SUMIFS('N1.3_Project_Listing'!$R$16:$R$829,'N1.3_Project_Listing'!$B$16:$B$829,$B249,'N1.3_Project_Listing'!$D$16:$D$829,$B204,'N1.3_Project_Listing'!$J$16:$J$829,W$16,'N1.3_Project_Listing'!$G$16:$G$829,R$15)</f>
        <v>0</v>
      </c>
      <c r="X249" s="63">
        <f t="shared" si="307"/>
        <v>0</v>
      </c>
      <c r="Y249" s="116" t="s">
        <v>441</v>
      </c>
      <c r="Z249" s="67">
        <f>SUMIFS('N1.3_Project_Listing'!$P$16:$P$829,'N1.3_Project_Listing'!$B$16:$B$829,$B249,'N1.3_Project_Listing'!$D$16:$D$829,$B204,'N1.3_Project_Listing'!$J$16:$J$829,Z$16,'N1.3_Project_Listing'!$G$16:$G$829,R$15)</f>
        <v>0</v>
      </c>
      <c r="AA249" s="67">
        <f>SUMIFS('N1.3_Project_Listing'!$P$16:$P$829,'N1.3_Project_Listing'!$B$16:$B$829,$B249,'N1.3_Project_Listing'!$D$16:$D$829,$B204,'N1.3_Project_Listing'!$J$16:$J$829,AA$16,'N1.3_Project_Listing'!$G$16:$G$829,R$15)</f>
        <v>0</v>
      </c>
      <c r="AB249" s="67">
        <f>SUMIFS('N1.3_Project_Listing'!$P$16:$P$829,'N1.3_Project_Listing'!$B$16:$B$829,$B249,'N1.3_Project_Listing'!$D$16:$D$829,$B204,'N1.3_Project_Listing'!$J$16:$J$829,AB$16,'N1.3_Project_Listing'!$G$16:$G$829,R$15)</f>
        <v>0</v>
      </c>
      <c r="AC249" s="67">
        <f>SUMIFS('N1.3_Project_Listing'!$P$16:$P$829,'N1.3_Project_Listing'!$B$16:$B$829,$B249,'N1.3_Project_Listing'!$D$16:$D$829,$B204,'N1.3_Project_Listing'!$J$16:$J$829,AC$16,'N1.3_Project_Listing'!$G$16:$G$829,R$15)</f>
        <v>0</v>
      </c>
      <c r="AD249" s="67">
        <f>SUMIFS('N1.3_Project_Listing'!$P$16:$P$829,'N1.3_Project_Listing'!$B$16:$B$829,$B249,'N1.3_Project_Listing'!$D$16:$D$829,$B204,'N1.3_Project_Listing'!$J$16:$J$829,AD$16,'N1.3_Project_Listing'!$G$16:$G$829,R$15)</f>
        <v>0</v>
      </c>
      <c r="AE249" s="63">
        <f t="shared" si="308"/>
        <v>0</v>
      </c>
      <c r="AG249" s="158" t="str">
        <f t="shared" si="302"/>
        <v>-</v>
      </c>
      <c r="AH249" s="67">
        <f>SUMIFS('N1.3_Project_Listing'!$R$16:$R$829,'N1.3_Project_Listing'!$B$16:$B$829,$B249,'N1.3_Project_Listing'!$D$16:$D$829,$B204,'N1.3_Project_Listing'!$J$16:$J$829,AH$16,'N1.3_Project_Listing'!$G$16:$G$829,AG$15)</f>
        <v>0</v>
      </c>
      <c r="AI249" s="67">
        <f>SUMIFS('N1.3_Project_Listing'!$R$16:$R$829,'N1.3_Project_Listing'!$B$16:$B$829,$B249,'N1.3_Project_Listing'!$D$16:$D$829,$B204,'N1.3_Project_Listing'!$J$16:$J$829,AI$16,'N1.3_Project_Listing'!$G$16:$G$829,AG$15)</f>
        <v>0</v>
      </c>
      <c r="AJ249" s="67">
        <f>SUMIFS('N1.3_Project_Listing'!$R$16:$R$829,'N1.3_Project_Listing'!$B$16:$B$829,$B249,'N1.3_Project_Listing'!$D$16:$D$829,$B204,'N1.3_Project_Listing'!$J$16:$J$829,AJ$16,'N1.3_Project_Listing'!$G$16:$G$829,AG$15)</f>
        <v>0</v>
      </c>
      <c r="AK249" s="67">
        <f>SUMIFS('N1.3_Project_Listing'!$R$16:$R$829,'N1.3_Project_Listing'!$B$16:$B$829,$B249,'N1.3_Project_Listing'!$D$16:$D$829,$B204,'N1.3_Project_Listing'!$J$16:$J$829,AK$16,'N1.3_Project_Listing'!$G$16:$G$829,AG$15)</f>
        <v>0</v>
      </c>
      <c r="AL249" s="67">
        <f>SUMIFS('N1.3_Project_Listing'!$R$16:$R$829,'N1.3_Project_Listing'!$B$16:$B$829,$B249,'N1.3_Project_Listing'!$D$16:$D$829,$B204,'N1.3_Project_Listing'!$J$16:$J$829,AL$16,'N1.3_Project_Listing'!$G$16:$G$829,AG$15)</f>
        <v>0</v>
      </c>
      <c r="AM249" s="63">
        <f t="shared" si="309"/>
        <v>0</v>
      </c>
      <c r="AN249" s="116" t="s">
        <v>441</v>
      </c>
      <c r="AO249" s="67">
        <f>SUMIFS('N1.3_Project_Listing'!$P$16:$P$829,'N1.3_Project_Listing'!$B$16:$B$829,$B249,'N1.3_Project_Listing'!$D$16:$D$829,$B204,'N1.3_Project_Listing'!$J$16:$J$829,AO$16,'N1.3_Project_Listing'!$G$16:$G$829,AG$15)</f>
        <v>0</v>
      </c>
      <c r="AP249" s="67">
        <f>SUMIFS('N1.3_Project_Listing'!$P$16:$P$829,'N1.3_Project_Listing'!$B$16:$B$829,$B249,'N1.3_Project_Listing'!$D$16:$D$829,$B204,'N1.3_Project_Listing'!$J$16:$J$829,AP$16,'N1.3_Project_Listing'!$G$16:$G$829,AG$15)</f>
        <v>0</v>
      </c>
      <c r="AQ249" s="67">
        <f>SUMIFS('N1.3_Project_Listing'!$P$16:$P$829,'N1.3_Project_Listing'!$B$16:$B$829,$B249,'N1.3_Project_Listing'!$D$16:$D$829,$B204,'N1.3_Project_Listing'!$J$16:$J$829,AQ$16,'N1.3_Project_Listing'!$G$16:$G$829,AG$15)</f>
        <v>0</v>
      </c>
      <c r="AR249" s="67">
        <f>SUMIFS('N1.3_Project_Listing'!$P$16:$P$829,'N1.3_Project_Listing'!$B$16:$B$829,$B249,'N1.3_Project_Listing'!$D$16:$D$829,$B204,'N1.3_Project_Listing'!$J$16:$J$829,AR$16,'N1.3_Project_Listing'!$G$16:$G$829,AG$15)</f>
        <v>0</v>
      </c>
      <c r="AS249" s="67">
        <f>SUMIFS('N1.3_Project_Listing'!$P$16:$P$829,'N1.3_Project_Listing'!$B$16:$B$829,$B249,'N1.3_Project_Listing'!$D$16:$D$829,$B204,'N1.3_Project_Listing'!$J$16:$J$829,AS$16,'N1.3_Project_Listing'!$G$16:$G$829,AG$15)</f>
        <v>0</v>
      </c>
      <c r="AT249" s="63">
        <f t="shared" si="310"/>
        <v>0</v>
      </c>
      <c r="AV249" s="158" t="str">
        <f t="shared" si="303"/>
        <v>-</v>
      </c>
      <c r="AW249" s="67">
        <f>SUMIFS('N1.3_Project_Listing'!$R$16:$R$829,'N1.3_Project_Listing'!$B$16:$B$829,$B249,'N1.3_Project_Listing'!$D$16:$D$829,$B204,'N1.3_Project_Listing'!$J$16:$J$829,AW$16,'N1.3_Project_Listing'!$G$16:$G$829,AV$15)</f>
        <v>0</v>
      </c>
      <c r="AX249" s="67">
        <f>SUMIFS('N1.3_Project_Listing'!$R$16:$R$829,'N1.3_Project_Listing'!$B$16:$B$829,$B249,'N1.3_Project_Listing'!$D$16:$D$829,$B204,'N1.3_Project_Listing'!$J$16:$J$829,AX$16,'N1.3_Project_Listing'!$G$16:$G$829,AV$15)</f>
        <v>0</v>
      </c>
      <c r="AY249" s="67">
        <f>SUMIFS('N1.3_Project_Listing'!$R$16:$R$829,'N1.3_Project_Listing'!$B$16:$B$829,$B249,'N1.3_Project_Listing'!$D$16:$D$829,$B204,'N1.3_Project_Listing'!$J$16:$J$829,AY$16,'N1.3_Project_Listing'!$G$16:$G$829,AV$15)</f>
        <v>0</v>
      </c>
      <c r="AZ249" s="67">
        <f>SUMIFS('N1.3_Project_Listing'!$R$16:$R$829,'N1.3_Project_Listing'!$B$16:$B$829,$B249,'N1.3_Project_Listing'!$D$16:$D$829,$B204,'N1.3_Project_Listing'!$J$16:$J$829,AZ$16,'N1.3_Project_Listing'!$G$16:$G$829,AV$15)</f>
        <v>0</v>
      </c>
      <c r="BA249" s="67">
        <f>SUMIFS('N1.3_Project_Listing'!$R$16:$R$829,'N1.3_Project_Listing'!$B$16:$B$829,$B249,'N1.3_Project_Listing'!$D$16:$D$829,$B204,'N1.3_Project_Listing'!$J$16:$J$829,BA$16,'N1.3_Project_Listing'!$G$16:$G$829,AV$15)</f>
        <v>0</v>
      </c>
      <c r="BB249" s="63">
        <f t="shared" si="311"/>
        <v>0</v>
      </c>
      <c r="BC249" s="116" t="s">
        <v>441</v>
      </c>
      <c r="BD249" s="67">
        <f>SUMIFS('N1.3_Project_Listing'!$P$16:$P$829,'N1.3_Project_Listing'!$B$16:$B$829,$B249,'N1.3_Project_Listing'!$D$16:$D$829,$B204,'N1.3_Project_Listing'!$J$16:$J$829,BD$16,'N1.3_Project_Listing'!$G$16:$G$829,AV$15)</f>
        <v>0</v>
      </c>
      <c r="BE249" s="67">
        <f>SUMIFS('N1.3_Project_Listing'!$P$16:$P$829,'N1.3_Project_Listing'!$B$16:$B$829,$B249,'N1.3_Project_Listing'!$D$16:$D$829,$B204,'N1.3_Project_Listing'!$J$16:$J$829,BE$16,'N1.3_Project_Listing'!$G$16:$G$829,AV$15)</f>
        <v>0</v>
      </c>
      <c r="BF249" s="67">
        <f>SUMIFS('N1.3_Project_Listing'!$P$16:$P$829,'N1.3_Project_Listing'!$B$16:$B$829,$B249,'N1.3_Project_Listing'!$D$16:$D$829,$B204,'N1.3_Project_Listing'!$J$16:$J$829,BF$16,'N1.3_Project_Listing'!$G$16:$G$829,AV$15)</f>
        <v>0</v>
      </c>
      <c r="BG249" s="67">
        <f>SUMIFS('N1.3_Project_Listing'!$P$16:$P$829,'N1.3_Project_Listing'!$B$16:$B$829,$B249,'N1.3_Project_Listing'!$D$16:$D$829,$B204,'N1.3_Project_Listing'!$J$16:$J$829,BG$16,'N1.3_Project_Listing'!$G$16:$G$829,AV$15)</f>
        <v>0</v>
      </c>
      <c r="BH249" s="67">
        <f>SUMIFS('N1.3_Project_Listing'!$P$16:$P$829,'N1.3_Project_Listing'!$B$16:$B$829,$B249,'N1.3_Project_Listing'!$D$16:$D$829,$B204,'N1.3_Project_Listing'!$J$16:$J$829,BH$16,'N1.3_Project_Listing'!$G$16:$G$829,AV$15)</f>
        <v>0</v>
      </c>
      <c r="BI249" s="63">
        <f t="shared" si="312"/>
        <v>0</v>
      </c>
      <c r="BK249" s="158" t="str">
        <f t="shared" si="304"/>
        <v>-</v>
      </c>
      <c r="BL249" s="67">
        <f>SUMIFS('N1.3_Project_Listing'!$R$16:$R$829,'N1.3_Project_Listing'!$B$16:$B$829,$B249,'N1.3_Project_Listing'!$D$16:$D$829,$B204,'N1.3_Project_Listing'!$J$16:$J$829,BL$16,'N1.3_Project_Listing'!$G$16:$G$829,BK$15)</f>
        <v>0</v>
      </c>
      <c r="BM249" s="67">
        <f>SUMIFS('N1.3_Project_Listing'!$R$16:$R$829,'N1.3_Project_Listing'!$B$16:$B$829,$B249,'N1.3_Project_Listing'!$D$16:$D$829,$B204,'N1.3_Project_Listing'!$J$16:$J$829,BM$16,'N1.3_Project_Listing'!$G$16:$G$829,BK$15)</f>
        <v>0</v>
      </c>
      <c r="BN249" s="67">
        <f>SUMIFS('N1.3_Project_Listing'!$R$16:$R$829,'N1.3_Project_Listing'!$B$16:$B$829,$B249,'N1.3_Project_Listing'!$D$16:$D$829,$B204,'N1.3_Project_Listing'!$J$16:$J$829,BN$16,'N1.3_Project_Listing'!$G$16:$G$829,BK$15)</f>
        <v>0</v>
      </c>
      <c r="BO249" s="67">
        <f>SUMIFS('N1.3_Project_Listing'!$R$16:$R$829,'N1.3_Project_Listing'!$B$16:$B$829,$B249,'N1.3_Project_Listing'!$D$16:$D$829,$B204,'N1.3_Project_Listing'!$J$16:$J$829,BO$16,'N1.3_Project_Listing'!$G$16:$G$829,BK$15)</f>
        <v>0</v>
      </c>
      <c r="BP249" s="67">
        <f>SUMIFS('N1.3_Project_Listing'!$R$16:$R$829,'N1.3_Project_Listing'!$B$16:$B$829,$B249,'N1.3_Project_Listing'!$D$16:$D$829,$B204,'N1.3_Project_Listing'!$J$16:$J$829,BP$16,'N1.3_Project_Listing'!$G$16:$G$829,BK$15)</f>
        <v>0</v>
      </c>
      <c r="BQ249" s="63">
        <f t="shared" si="313"/>
        <v>0</v>
      </c>
      <c r="BR249" s="116" t="s">
        <v>441</v>
      </c>
      <c r="BS249" s="67">
        <f>SUMIFS('N1.3_Project_Listing'!$P$16:$P$829,'N1.3_Project_Listing'!$B$16:$B$829,$B249,'N1.3_Project_Listing'!$D$16:$D$829,$B204,'N1.3_Project_Listing'!$J$16:$J$829,BS$16,'N1.3_Project_Listing'!$G$16:$G$829,BK$15)</f>
        <v>0</v>
      </c>
      <c r="BT249" s="67">
        <f>SUMIFS('N1.3_Project_Listing'!$P$16:$P$829,'N1.3_Project_Listing'!$B$16:$B$829,$B249,'N1.3_Project_Listing'!$D$16:$D$829,$B204,'N1.3_Project_Listing'!$J$16:$J$829,BT$16,'N1.3_Project_Listing'!$G$16:$G$829,BK$15)</f>
        <v>0</v>
      </c>
      <c r="BU249" s="67">
        <f>SUMIFS('N1.3_Project_Listing'!$P$16:$P$829,'N1.3_Project_Listing'!$B$16:$B$829,$B249,'N1.3_Project_Listing'!$D$16:$D$829,$B204,'N1.3_Project_Listing'!$J$16:$J$829,BU$16,'N1.3_Project_Listing'!$G$16:$G$829,BK$15)</f>
        <v>0</v>
      </c>
      <c r="BV249" s="67">
        <f>SUMIFS('N1.3_Project_Listing'!$P$16:$P$829,'N1.3_Project_Listing'!$B$16:$B$829,$B249,'N1.3_Project_Listing'!$D$16:$D$829,$B204,'N1.3_Project_Listing'!$J$16:$J$829,BV$16,'N1.3_Project_Listing'!$G$16:$G$829,BK$15)</f>
        <v>0</v>
      </c>
      <c r="BW249" s="67">
        <f>SUMIFS('N1.3_Project_Listing'!$P$16:$P$829,'N1.3_Project_Listing'!$B$16:$B$829,$B249,'N1.3_Project_Listing'!$D$16:$D$829,$B204,'N1.3_Project_Listing'!$J$16:$J$829,BW$16,'N1.3_Project_Listing'!$G$16:$G$829,BK$15)</f>
        <v>0</v>
      </c>
      <c r="BX249" s="63">
        <f t="shared" si="314"/>
        <v>0</v>
      </c>
    </row>
    <row r="250" spans="2:76" hidden="1">
      <c r="B250" s="132" t="str">
        <f t="shared" si="326"/>
        <v>No entry required</v>
      </c>
      <c r="C250" s="158" t="str">
        <f t="shared" si="326"/>
        <v>-</v>
      </c>
      <c r="D250" s="63">
        <f t="shared" si="316"/>
        <v>0</v>
      </c>
      <c r="E250" s="63">
        <f t="shared" si="317"/>
        <v>0</v>
      </c>
      <c r="F250" s="63">
        <f t="shared" si="318"/>
        <v>0</v>
      </c>
      <c r="G250" s="63">
        <f t="shared" si="319"/>
        <v>0</v>
      </c>
      <c r="H250" s="63">
        <f t="shared" si="320"/>
        <v>0</v>
      </c>
      <c r="I250" s="63">
        <f t="shared" si="305"/>
        <v>0</v>
      </c>
      <c r="J250" s="116" t="s">
        <v>441</v>
      </c>
      <c r="K250" s="63">
        <f t="shared" si="321"/>
        <v>0</v>
      </c>
      <c r="L250" s="63">
        <f t="shared" si="322"/>
        <v>0</v>
      </c>
      <c r="M250" s="63">
        <f t="shared" si="323"/>
        <v>0</v>
      </c>
      <c r="N250" s="63">
        <f t="shared" si="324"/>
        <v>0</v>
      </c>
      <c r="O250" s="63">
        <f t="shared" si="325"/>
        <v>0</v>
      </c>
      <c r="P250" s="63">
        <f t="shared" si="306"/>
        <v>0</v>
      </c>
      <c r="R250" s="158" t="str">
        <f t="shared" si="301"/>
        <v>-</v>
      </c>
      <c r="S250" s="67">
        <f>SUMIFS('N1.3_Project_Listing'!$R$16:$R$829,'N1.3_Project_Listing'!$B$16:$B$829,$B250,'N1.3_Project_Listing'!$D$16:$D$829,$B204,'N1.3_Project_Listing'!$J$16:$J$829,S$16,'N1.3_Project_Listing'!$G$16:$G$829,R$15)</f>
        <v>0</v>
      </c>
      <c r="T250" s="67">
        <f>SUMIFS('N1.3_Project_Listing'!$R$16:$R$829,'N1.3_Project_Listing'!$B$16:$B$829,$B250,'N1.3_Project_Listing'!$D$16:$D$829,$B204,'N1.3_Project_Listing'!$J$16:$J$829,T$16,'N1.3_Project_Listing'!$G$16:$G$829,R$15)</f>
        <v>0</v>
      </c>
      <c r="U250" s="67">
        <f>SUMIFS('N1.3_Project_Listing'!$R$16:$R$829,'N1.3_Project_Listing'!$B$16:$B$829,$B250,'N1.3_Project_Listing'!$D$16:$D$829,$B204,'N1.3_Project_Listing'!$J$16:$J$829,U$16,'N1.3_Project_Listing'!$G$16:$G$829,R$15)</f>
        <v>0</v>
      </c>
      <c r="V250" s="67">
        <f>SUMIFS('N1.3_Project_Listing'!$R$16:$R$829,'N1.3_Project_Listing'!$B$16:$B$829,$B250,'N1.3_Project_Listing'!$D$16:$D$829,$B204,'N1.3_Project_Listing'!$J$16:$J$829,V$16,'N1.3_Project_Listing'!$G$16:$G$829,R$15)</f>
        <v>0</v>
      </c>
      <c r="W250" s="67">
        <f>SUMIFS('N1.3_Project_Listing'!$R$16:$R$829,'N1.3_Project_Listing'!$B$16:$B$829,$B250,'N1.3_Project_Listing'!$D$16:$D$829,$B204,'N1.3_Project_Listing'!$J$16:$J$829,W$16,'N1.3_Project_Listing'!$G$16:$G$829,R$15)</f>
        <v>0</v>
      </c>
      <c r="X250" s="63">
        <f t="shared" si="307"/>
        <v>0</v>
      </c>
      <c r="Y250" s="116" t="s">
        <v>441</v>
      </c>
      <c r="Z250" s="67">
        <f>SUMIFS('N1.3_Project_Listing'!$P$16:$P$829,'N1.3_Project_Listing'!$B$16:$B$829,$B250,'N1.3_Project_Listing'!$D$16:$D$829,$B204,'N1.3_Project_Listing'!$J$16:$J$829,Z$16,'N1.3_Project_Listing'!$G$16:$G$829,R$15)</f>
        <v>0</v>
      </c>
      <c r="AA250" s="67">
        <f>SUMIFS('N1.3_Project_Listing'!$P$16:$P$829,'N1.3_Project_Listing'!$B$16:$B$829,$B250,'N1.3_Project_Listing'!$D$16:$D$829,$B204,'N1.3_Project_Listing'!$J$16:$J$829,AA$16,'N1.3_Project_Listing'!$G$16:$G$829,R$15)</f>
        <v>0</v>
      </c>
      <c r="AB250" s="67">
        <f>SUMIFS('N1.3_Project_Listing'!$P$16:$P$829,'N1.3_Project_Listing'!$B$16:$B$829,$B250,'N1.3_Project_Listing'!$D$16:$D$829,$B204,'N1.3_Project_Listing'!$J$16:$J$829,AB$16,'N1.3_Project_Listing'!$G$16:$G$829,R$15)</f>
        <v>0</v>
      </c>
      <c r="AC250" s="67">
        <f>SUMIFS('N1.3_Project_Listing'!$P$16:$P$829,'N1.3_Project_Listing'!$B$16:$B$829,$B250,'N1.3_Project_Listing'!$D$16:$D$829,$B204,'N1.3_Project_Listing'!$J$16:$J$829,AC$16,'N1.3_Project_Listing'!$G$16:$G$829,R$15)</f>
        <v>0</v>
      </c>
      <c r="AD250" s="67">
        <f>SUMIFS('N1.3_Project_Listing'!$P$16:$P$829,'N1.3_Project_Listing'!$B$16:$B$829,$B250,'N1.3_Project_Listing'!$D$16:$D$829,$B204,'N1.3_Project_Listing'!$J$16:$J$829,AD$16,'N1.3_Project_Listing'!$G$16:$G$829,R$15)</f>
        <v>0</v>
      </c>
      <c r="AE250" s="63">
        <f t="shared" si="308"/>
        <v>0</v>
      </c>
      <c r="AG250" s="158" t="str">
        <f t="shared" si="302"/>
        <v>-</v>
      </c>
      <c r="AH250" s="67">
        <f>SUMIFS('N1.3_Project_Listing'!$R$16:$R$829,'N1.3_Project_Listing'!$B$16:$B$829,$B250,'N1.3_Project_Listing'!$D$16:$D$829,$B204,'N1.3_Project_Listing'!$J$16:$J$829,AH$16,'N1.3_Project_Listing'!$G$16:$G$829,AG$15)</f>
        <v>0</v>
      </c>
      <c r="AI250" s="67">
        <f>SUMIFS('N1.3_Project_Listing'!$R$16:$R$829,'N1.3_Project_Listing'!$B$16:$B$829,$B250,'N1.3_Project_Listing'!$D$16:$D$829,$B204,'N1.3_Project_Listing'!$J$16:$J$829,AI$16,'N1.3_Project_Listing'!$G$16:$G$829,AG$15)</f>
        <v>0</v>
      </c>
      <c r="AJ250" s="67">
        <f>SUMIFS('N1.3_Project_Listing'!$R$16:$R$829,'N1.3_Project_Listing'!$B$16:$B$829,$B250,'N1.3_Project_Listing'!$D$16:$D$829,$B204,'N1.3_Project_Listing'!$J$16:$J$829,AJ$16,'N1.3_Project_Listing'!$G$16:$G$829,AG$15)</f>
        <v>0</v>
      </c>
      <c r="AK250" s="67">
        <f>SUMIFS('N1.3_Project_Listing'!$R$16:$R$829,'N1.3_Project_Listing'!$B$16:$B$829,$B250,'N1.3_Project_Listing'!$D$16:$D$829,$B204,'N1.3_Project_Listing'!$J$16:$J$829,AK$16,'N1.3_Project_Listing'!$G$16:$G$829,AG$15)</f>
        <v>0</v>
      </c>
      <c r="AL250" s="67">
        <f>SUMIFS('N1.3_Project_Listing'!$R$16:$R$829,'N1.3_Project_Listing'!$B$16:$B$829,$B250,'N1.3_Project_Listing'!$D$16:$D$829,$B204,'N1.3_Project_Listing'!$J$16:$J$829,AL$16,'N1.3_Project_Listing'!$G$16:$G$829,AG$15)</f>
        <v>0</v>
      </c>
      <c r="AM250" s="63">
        <f t="shared" si="309"/>
        <v>0</v>
      </c>
      <c r="AN250" s="116" t="s">
        <v>441</v>
      </c>
      <c r="AO250" s="67">
        <f>SUMIFS('N1.3_Project_Listing'!$P$16:$P$829,'N1.3_Project_Listing'!$B$16:$B$829,$B250,'N1.3_Project_Listing'!$D$16:$D$829,$B204,'N1.3_Project_Listing'!$J$16:$J$829,AO$16,'N1.3_Project_Listing'!$G$16:$G$829,AG$15)</f>
        <v>0</v>
      </c>
      <c r="AP250" s="67">
        <f>SUMIFS('N1.3_Project_Listing'!$P$16:$P$829,'N1.3_Project_Listing'!$B$16:$B$829,$B250,'N1.3_Project_Listing'!$D$16:$D$829,$B204,'N1.3_Project_Listing'!$J$16:$J$829,AP$16,'N1.3_Project_Listing'!$G$16:$G$829,AG$15)</f>
        <v>0</v>
      </c>
      <c r="AQ250" s="67">
        <f>SUMIFS('N1.3_Project_Listing'!$P$16:$P$829,'N1.3_Project_Listing'!$B$16:$B$829,$B250,'N1.3_Project_Listing'!$D$16:$D$829,$B204,'N1.3_Project_Listing'!$J$16:$J$829,AQ$16,'N1.3_Project_Listing'!$G$16:$G$829,AG$15)</f>
        <v>0</v>
      </c>
      <c r="AR250" s="67">
        <f>SUMIFS('N1.3_Project_Listing'!$P$16:$P$829,'N1.3_Project_Listing'!$B$16:$B$829,$B250,'N1.3_Project_Listing'!$D$16:$D$829,$B204,'N1.3_Project_Listing'!$J$16:$J$829,AR$16,'N1.3_Project_Listing'!$G$16:$G$829,AG$15)</f>
        <v>0</v>
      </c>
      <c r="AS250" s="67">
        <f>SUMIFS('N1.3_Project_Listing'!$P$16:$P$829,'N1.3_Project_Listing'!$B$16:$B$829,$B250,'N1.3_Project_Listing'!$D$16:$D$829,$B204,'N1.3_Project_Listing'!$J$16:$J$829,AS$16,'N1.3_Project_Listing'!$G$16:$G$829,AG$15)</f>
        <v>0</v>
      </c>
      <c r="AT250" s="63">
        <f t="shared" si="310"/>
        <v>0</v>
      </c>
      <c r="AV250" s="158" t="str">
        <f t="shared" si="303"/>
        <v>-</v>
      </c>
      <c r="AW250" s="67">
        <f>SUMIFS('N1.3_Project_Listing'!$R$16:$R$829,'N1.3_Project_Listing'!$B$16:$B$829,$B250,'N1.3_Project_Listing'!$D$16:$D$829,$B204,'N1.3_Project_Listing'!$J$16:$J$829,AW$16,'N1.3_Project_Listing'!$G$16:$G$829,AV$15)</f>
        <v>0</v>
      </c>
      <c r="AX250" s="67">
        <f>SUMIFS('N1.3_Project_Listing'!$R$16:$R$829,'N1.3_Project_Listing'!$B$16:$B$829,$B250,'N1.3_Project_Listing'!$D$16:$D$829,$B204,'N1.3_Project_Listing'!$J$16:$J$829,AX$16,'N1.3_Project_Listing'!$G$16:$G$829,AV$15)</f>
        <v>0</v>
      </c>
      <c r="AY250" s="67">
        <f>SUMIFS('N1.3_Project_Listing'!$R$16:$R$829,'N1.3_Project_Listing'!$B$16:$B$829,$B250,'N1.3_Project_Listing'!$D$16:$D$829,$B204,'N1.3_Project_Listing'!$J$16:$J$829,AY$16,'N1.3_Project_Listing'!$G$16:$G$829,AV$15)</f>
        <v>0</v>
      </c>
      <c r="AZ250" s="67">
        <f>SUMIFS('N1.3_Project_Listing'!$R$16:$R$829,'N1.3_Project_Listing'!$B$16:$B$829,$B250,'N1.3_Project_Listing'!$D$16:$D$829,$B204,'N1.3_Project_Listing'!$J$16:$J$829,AZ$16,'N1.3_Project_Listing'!$G$16:$G$829,AV$15)</f>
        <v>0</v>
      </c>
      <c r="BA250" s="67">
        <f>SUMIFS('N1.3_Project_Listing'!$R$16:$R$829,'N1.3_Project_Listing'!$B$16:$B$829,$B250,'N1.3_Project_Listing'!$D$16:$D$829,$B204,'N1.3_Project_Listing'!$J$16:$J$829,BA$16,'N1.3_Project_Listing'!$G$16:$G$829,AV$15)</f>
        <v>0</v>
      </c>
      <c r="BB250" s="63">
        <f t="shared" si="311"/>
        <v>0</v>
      </c>
      <c r="BC250" s="116" t="s">
        <v>441</v>
      </c>
      <c r="BD250" s="67">
        <f>SUMIFS('N1.3_Project_Listing'!$P$16:$P$829,'N1.3_Project_Listing'!$B$16:$B$829,$B250,'N1.3_Project_Listing'!$D$16:$D$829,$B204,'N1.3_Project_Listing'!$J$16:$J$829,BD$16,'N1.3_Project_Listing'!$G$16:$G$829,AV$15)</f>
        <v>0</v>
      </c>
      <c r="BE250" s="67">
        <f>SUMIFS('N1.3_Project_Listing'!$P$16:$P$829,'N1.3_Project_Listing'!$B$16:$B$829,$B250,'N1.3_Project_Listing'!$D$16:$D$829,$B204,'N1.3_Project_Listing'!$J$16:$J$829,BE$16,'N1.3_Project_Listing'!$G$16:$G$829,AV$15)</f>
        <v>0</v>
      </c>
      <c r="BF250" s="67">
        <f>SUMIFS('N1.3_Project_Listing'!$P$16:$P$829,'N1.3_Project_Listing'!$B$16:$B$829,$B250,'N1.3_Project_Listing'!$D$16:$D$829,$B204,'N1.3_Project_Listing'!$J$16:$J$829,BF$16,'N1.3_Project_Listing'!$G$16:$G$829,AV$15)</f>
        <v>0</v>
      </c>
      <c r="BG250" s="67">
        <f>SUMIFS('N1.3_Project_Listing'!$P$16:$P$829,'N1.3_Project_Listing'!$B$16:$B$829,$B250,'N1.3_Project_Listing'!$D$16:$D$829,$B204,'N1.3_Project_Listing'!$J$16:$J$829,BG$16,'N1.3_Project_Listing'!$G$16:$G$829,AV$15)</f>
        <v>0</v>
      </c>
      <c r="BH250" s="67">
        <f>SUMIFS('N1.3_Project_Listing'!$P$16:$P$829,'N1.3_Project_Listing'!$B$16:$B$829,$B250,'N1.3_Project_Listing'!$D$16:$D$829,$B204,'N1.3_Project_Listing'!$J$16:$J$829,BH$16,'N1.3_Project_Listing'!$G$16:$G$829,AV$15)</f>
        <v>0</v>
      </c>
      <c r="BI250" s="63">
        <f t="shared" si="312"/>
        <v>0</v>
      </c>
      <c r="BK250" s="158" t="str">
        <f t="shared" si="304"/>
        <v>-</v>
      </c>
      <c r="BL250" s="67">
        <f>SUMIFS('N1.3_Project_Listing'!$R$16:$R$829,'N1.3_Project_Listing'!$B$16:$B$829,$B250,'N1.3_Project_Listing'!$D$16:$D$829,$B204,'N1.3_Project_Listing'!$J$16:$J$829,BL$16,'N1.3_Project_Listing'!$G$16:$G$829,BK$15)</f>
        <v>0</v>
      </c>
      <c r="BM250" s="67">
        <f>SUMIFS('N1.3_Project_Listing'!$R$16:$R$829,'N1.3_Project_Listing'!$B$16:$B$829,$B250,'N1.3_Project_Listing'!$D$16:$D$829,$B204,'N1.3_Project_Listing'!$J$16:$J$829,BM$16,'N1.3_Project_Listing'!$G$16:$G$829,BK$15)</f>
        <v>0</v>
      </c>
      <c r="BN250" s="67">
        <f>SUMIFS('N1.3_Project_Listing'!$R$16:$R$829,'N1.3_Project_Listing'!$B$16:$B$829,$B250,'N1.3_Project_Listing'!$D$16:$D$829,$B204,'N1.3_Project_Listing'!$J$16:$J$829,BN$16,'N1.3_Project_Listing'!$G$16:$G$829,BK$15)</f>
        <v>0</v>
      </c>
      <c r="BO250" s="67">
        <f>SUMIFS('N1.3_Project_Listing'!$R$16:$R$829,'N1.3_Project_Listing'!$B$16:$B$829,$B250,'N1.3_Project_Listing'!$D$16:$D$829,$B204,'N1.3_Project_Listing'!$J$16:$J$829,BO$16,'N1.3_Project_Listing'!$G$16:$G$829,BK$15)</f>
        <v>0</v>
      </c>
      <c r="BP250" s="67">
        <f>SUMIFS('N1.3_Project_Listing'!$R$16:$R$829,'N1.3_Project_Listing'!$B$16:$B$829,$B250,'N1.3_Project_Listing'!$D$16:$D$829,$B204,'N1.3_Project_Listing'!$J$16:$J$829,BP$16,'N1.3_Project_Listing'!$G$16:$G$829,BK$15)</f>
        <v>0</v>
      </c>
      <c r="BQ250" s="63">
        <f t="shared" si="313"/>
        <v>0</v>
      </c>
      <c r="BR250" s="116" t="s">
        <v>441</v>
      </c>
      <c r="BS250" s="67">
        <f>SUMIFS('N1.3_Project_Listing'!$P$16:$P$829,'N1.3_Project_Listing'!$B$16:$B$829,$B250,'N1.3_Project_Listing'!$D$16:$D$829,$B204,'N1.3_Project_Listing'!$J$16:$J$829,BS$16,'N1.3_Project_Listing'!$G$16:$G$829,BK$15)</f>
        <v>0</v>
      </c>
      <c r="BT250" s="67">
        <f>SUMIFS('N1.3_Project_Listing'!$P$16:$P$829,'N1.3_Project_Listing'!$B$16:$B$829,$B250,'N1.3_Project_Listing'!$D$16:$D$829,$B204,'N1.3_Project_Listing'!$J$16:$J$829,BT$16,'N1.3_Project_Listing'!$G$16:$G$829,BK$15)</f>
        <v>0</v>
      </c>
      <c r="BU250" s="67">
        <f>SUMIFS('N1.3_Project_Listing'!$P$16:$P$829,'N1.3_Project_Listing'!$B$16:$B$829,$B250,'N1.3_Project_Listing'!$D$16:$D$829,$B204,'N1.3_Project_Listing'!$J$16:$J$829,BU$16,'N1.3_Project_Listing'!$G$16:$G$829,BK$15)</f>
        <v>0</v>
      </c>
      <c r="BV250" s="67">
        <f>SUMIFS('N1.3_Project_Listing'!$P$16:$P$829,'N1.3_Project_Listing'!$B$16:$B$829,$B250,'N1.3_Project_Listing'!$D$16:$D$829,$B204,'N1.3_Project_Listing'!$J$16:$J$829,BV$16,'N1.3_Project_Listing'!$G$16:$G$829,BK$15)</f>
        <v>0</v>
      </c>
      <c r="BW250" s="67">
        <f>SUMIFS('N1.3_Project_Listing'!$P$16:$P$829,'N1.3_Project_Listing'!$B$16:$B$829,$B250,'N1.3_Project_Listing'!$D$16:$D$829,$B204,'N1.3_Project_Listing'!$J$16:$J$829,BW$16,'N1.3_Project_Listing'!$G$16:$G$829,BK$15)</f>
        <v>0</v>
      </c>
      <c r="BX250" s="63">
        <f t="shared" si="314"/>
        <v>0</v>
      </c>
    </row>
    <row r="251" spans="2:76" hidden="1">
      <c r="B251" s="132" t="str">
        <f t="shared" si="326"/>
        <v>No entry required</v>
      </c>
      <c r="C251" s="158" t="str">
        <f t="shared" si="326"/>
        <v>-</v>
      </c>
      <c r="D251" s="63">
        <f t="shared" si="316"/>
        <v>0</v>
      </c>
      <c r="E251" s="63">
        <f t="shared" si="317"/>
        <v>0</v>
      </c>
      <c r="F251" s="63">
        <f t="shared" si="318"/>
        <v>0</v>
      </c>
      <c r="G251" s="63">
        <f t="shared" si="319"/>
        <v>0</v>
      </c>
      <c r="H251" s="63">
        <f t="shared" si="320"/>
        <v>0</v>
      </c>
      <c r="I251" s="63">
        <f t="shared" si="305"/>
        <v>0</v>
      </c>
      <c r="J251" s="116" t="s">
        <v>441</v>
      </c>
      <c r="K251" s="63">
        <f t="shared" si="321"/>
        <v>0</v>
      </c>
      <c r="L251" s="63">
        <f t="shared" si="322"/>
        <v>0</v>
      </c>
      <c r="M251" s="63">
        <f t="shared" si="323"/>
        <v>0</v>
      </c>
      <c r="N251" s="63">
        <f t="shared" si="324"/>
        <v>0</v>
      </c>
      <c r="O251" s="63">
        <f t="shared" si="325"/>
        <v>0</v>
      </c>
      <c r="P251" s="63">
        <f t="shared" si="306"/>
        <v>0</v>
      </c>
      <c r="R251" s="158" t="str">
        <f t="shared" si="301"/>
        <v>-</v>
      </c>
      <c r="S251" s="67">
        <f>SUMIFS('N1.3_Project_Listing'!$R$16:$R$829,'N1.3_Project_Listing'!$B$16:$B$829,$B251,'N1.3_Project_Listing'!$D$16:$D$829,$B204,'N1.3_Project_Listing'!$J$16:$J$829,S$16,'N1.3_Project_Listing'!$G$16:$G$829,R$15)</f>
        <v>0</v>
      </c>
      <c r="T251" s="67">
        <f>SUMIFS('N1.3_Project_Listing'!$R$16:$R$829,'N1.3_Project_Listing'!$B$16:$B$829,$B251,'N1.3_Project_Listing'!$D$16:$D$829,$B204,'N1.3_Project_Listing'!$J$16:$J$829,T$16,'N1.3_Project_Listing'!$G$16:$G$829,R$15)</f>
        <v>0</v>
      </c>
      <c r="U251" s="67">
        <f>SUMIFS('N1.3_Project_Listing'!$R$16:$R$829,'N1.3_Project_Listing'!$B$16:$B$829,$B251,'N1.3_Project_Listing'!$D$16:$D$829,$B204,'N1.3_Project_Listing'!$J$16:$J$829,U$16,'N1.3_Project_Listing'!$G$16:$G$829,R$15)</f>
        <v>0</v>
      </c>
      <c r="V251" s="67">
        <f>SUMIFS('N1.3_Project_Listing'!$R$16:$R$829,'N1.3_Project_Listing'!$B$16:$B$829,$B251,'N1.3_Project_Listing'!$D$16:$D$829,$B204,'N1.3_Project_Listing'!$J$16:$J$829,V$16,'N1.3_Project_Listing'!$G$16:$G$829,R$15)</f>
        <v>0</v>
      </c>
      <c r="W251" s="67">
        <f>SUMIFS('N1.3_Project_Listing'!$R$16:$R$829,'N1.3_Project_Listing'!$B$16:$B$829,$B251,'N1.3_Project_Listing'!$D$16:$D$829,$B204,'N1.3_Project_Listing'!$J$16:$J$829,W$16,'N1.3_Project_Listing'!$G$16:$G$829,R$15)</f>
        <v>0</v>
      </c>
      <c r="X251" s="63">
        <f t="shared" si="307"/>
        <v>0</v>
      </c>
      <c r="Y251" s="116" t="s">
        <v>441</v>
      </c>
      <c r="Z251" s="67">
        <f>SUMIFS('N1.3_Project_Listing'!$P$16:$P$829,'N1.3_Project_Listing'!$B$16:$B$829,$B251,'N1.3_Project_Listing'!$D$16:$D$829,$B204,'N1.3_Project_Listing'!$J$16:$J$829,Z$16,'N1.3_Project_Listing'!$G$16:$G$829,R$15)</f>
        <v>0</v>
      </c>
      <c r="AA251" s="67">
        <f>SUMIFS('N1.3_Project_Listing'!$P$16:$P$829,'N1.3_Project_Listing'!$B$16:$B$829,$B251,'N1.3_Project_Listing'!$D$16:$D$829,$B204,'N1.3_Project_Listing'!$J$16:$J$829,AA$16,'N1.3_Project_Listing'!$G$16:$G$829,R$15)</f>
        <v>0</v>
      </c>
      <c r="AB251" s="67">
        <f>SUMIFS('N1.3_Project_Listing'!$P$16:$P$829,'N1.3_Project_Listing'!$B$16:$B$829,$B251,'N1.3_Project_Listing'!$D$16:$D$829,$B204,'N1.3_Project_Listing'!$J$16:$J$829,AB$16,'N1.3_Project_Listing'!$G$16:$G$829,R$15)</f>
        <v>0</v>
      </c>
      <c r="AC251" s="67">
        <f>SUMIFS('N1.3_Project_Listing'!$P$16:$P$829,'N1.3_Project_Listing'!$B$16:$B$829,$B251,'N1.3_Project_Listing'!$D$16:$D$829,$B204,'N1.3_Project_Listing'!$J$16:$J$829,AC$16,'N1.3_Project_Listing'!$G$16:$G$829,R$15)</f>
        <v>0</v>
      </c>
      <c r="AD251" s="67">
        <f>SUMIFS('N1.3_Project_Listing'!$P$16:$P$829,'N1.3_Project_Listing'!$B$16:$B$829,$B251,'N1.3_Project_Listing'!$D$16:$D$829,$B204,'N1.3_Project_Listing'!$J$16:$J$829,AD$16,'N1.3_Project_Listing'!$G$16:$G$829,R$15)</f>
        <v>0</v>
      </c>
      <c r="AE251" s="63">
        <f t="shared" si="308"/>
        <v>0</v>
      </c>
      <c r="AG251" s="158" t="str">
        <f t="shared" si="302"/>
        <v>-</v>
      </c>
      <c r="AH251" s="67">
        <f>SUMIFS('N1.3_Project_Listing'!$R$16:$R$829,'N1.3_Project_Listing'!$B$16:$B$829,$B251,'N1.3_Project_Listing'!$D$16:$D$829,$B204,'N1.3_Project_Listing'!$J$16:$J$829,AH$16,'N1.3_Project_Listing'!$G$16:$G$829,AG$15)</f>
        <v>0</v>
      </c>
      <c r="AI251" s="67">
        <f>SUMIFS('N1.3_Project_Listing'!$R$16:$R$829,'N1.3_Project_Listing'!$B$16:$B$829,$B251,'N1.3_Project_Listing'!$D$16:$D$829,$B204,'N1.3_Project_Listing'!$J$16:$J$829,AI$16,'N1.3_Project_Listing'!$G$16:$G$829,AG$15)</f>
        <v>0</v>
      </c>
      <c r="AJ251" s="67">
        <f>SUMIFS('N1.3_Project_Listing'!$R$16:$R$829,'N1.3_Project_Listing'!$B$16:$B$829,$B251,'N1.3_Project_Listing'!$D$16:$D$829,$B204,'N1.3_Project_Listing'!$J$16:$J$829,AJ$16,'N1.3_Project_Listing'!$G$16:$G$829,AG$15)</f>
        <v>0</v>
      </c>
      <c r="AK251" s="67">
        <f>SUMIFS('N1.3_Project_Listing'!$R$16:$R$829,'N1.3_Project_Listing'!$B$16:$B$829,$B251,'N1.3_Project_Listing'!$D$16:$D$829,$B204,'N1.3_Project_Listing'!$J$16:$J$829,AK$16,'N1.3_Project_Listing'!$G$16:$G$829,AG$15)</f>
        <v>0</v>
      </c>
      <c r="AL251" s="67">
        <f>SUMIFS('N1.3_Project_Listing'!$R$16:$R$829,'N1.3_Project_Listing'!$B$16:$B$829,$B251,'N1.3_Project_Listing'!$D$16:$D$829,$B204,'N1.3_Project_Listing'!$J$16:$J$829,AL$16,'N1.3_Project_Listing'!$G$16:$G$829,AG$15)</f>
        <v>0</v>
      </c>
      <c r="AM251" s="63">
        <f t="shared" si="309"/>
        <v>0</v>
      </c>
      <c r="AN251" s="116" t="s">
        <v>441</v>
      </c>
      <c r="AO251" s="67">
        <f>SUMIFS('N1.3_Project_Listing'!$P$16:$P$829,'N1.3_Project_Listing'!$B$16:$B$829,$B251,'N1.3_Project_Listing'!$D$16:$D$829,$B204,'N1.3_Project_Listing'!$J$16:$J$829,AO$16,'N1.3_Project_Listing'!$G$16:$G$829,AG$15)</f>
        <v>0</v>
      </c>
      <c r="AP251" s="67">
        <f>SUMIFS('N1.3_Project_Listing'!$P$16:$P$829,'N1.3_Project_Listing'!$B$16:$B$829,$B251,'N1.3_Project_Listing'!$D$16:$D$829,$B204,'N1.3_Project_Listing'!$J$16:$J$829,AP$16,'N1.3_Project_Listing'!$G$16:$G$829,AG$15)</f>
        <v>0</v>
      </c>
      <c r="AQ251" s="67">
        <f>SUMIFS('N1.3_Project_Listing'!$P$16:$P$829,'N1.3_Project_Listing'!$B$16:$B$829,$B251,'N1.3_Project_Listing'!$D$16:$D$829,$B204,'N1.3_Project_Listing'!$J$16:$J$829,AQ$16,'N1.3_Project_Listing'!$G$16:$G$829,AG$15)</f>
        <v>0</v>
      </c>
      <c r="AR251" s="67">
        <f>SUMIFS('N1.3_Project_Listing'!$P$16:$P$829,'N1.3_Project_Listing'!$B$16:$B$829,$B251,'N1.3_Project_Listing'!$D$16:$D$829,$B204,'N1.3_Project_Listing'!$J$16:$J$829,AR$16,'N1.3_Project_Listing'!$G$16:$G$829,AG$15)</f>
        <v>0</v>
      </c>
      <c r="AS251" s="67">
        <f>SUMIFS('N1.3_Project_Listing'!$P$16:$P$829,'N1.3_Project_Listing'!$B$16:$B$829,$B251,'N1.3_Project_Listing'!$D$16:$D$829,$B204,'N1.3_Project_Listing'!$J$16:$J$829,AS$16,'N1.3_Project_Listing'!$G$16:$G$829,AG$15)</f>
        <v>0</v>
      </c>
      <c r="AT251" s="63">
        <f t="shared" si="310"/>
        <v>0</v>
      </c>
      <c r="AV251" s="158" t="str">
        <f t="shared" si="303"/>
        <v>-</v>
      </c>
      <c r="AW251" s="67">
        <f>SUMIFS('N1.3_Project_Listing'!$R$16:$R$829,'N1.3_Project_Listing'!$B$16:$B$829,$B251,'N1.3_Project_Listing'!$D$16:$D$829,$B204,'N1.3_Project_Listing'!$J$16:$J$829,AW$16,'N1.3_Project_Listing'!$G$16:$G$829,AV$15)</f>
        <v>0</v>
      </c>
      <c r="AX251" s="67">
        <f>SUMIFS('N1.3_Project_Listing'!$R$16:$R$829,'N1.3_Project_Listing'!$B$16:$B$829,$B251,'N1.3_Project_Listing'!$D$16:$D$829,$B204,'N1.3_Project_Listing'!$J$16:$J$829,AX$16,'N1.3_Project_Listing'!$G$16:$G$829,AV$15)</f>
        <v>0</v>
      </c>
      <c r="AY251" s="67">
        <f>SUMIFS('N1.3_Project_Listing'!$R$16:$R$829,'N1.3_Project_Listing'!$B$16:$B$829,$B251,'N1.3_Project_Listing'!$D$16:$D$829,$B204,'N1.3_Project_Listing'!$J$16:$J$829,AY$16,'N1.3_Project_Listing'!$G$16:$G$829,AV$15)</f>
        <v>0</v>
      </c>
      <c r="AZ251" s="67">
        <f>SUMIFS('N1.3_Project_Listing'!$R$16:$R$829,'N1.3_Project_Listing'!$B$16:$B$829,$B251,'N1.3_Project_Listing'!$D$16:$D$829,$B204,'N1.3_Project_Listing'!$J$16:$J$829,AZ$16,'N1.3_Project_Listing'!$G$16:$G$829,AV$15)</f>
        <v>0</v>
      </c>
      <c r="BA251" s="67">
        <f>SUMIFS('N1.3_Project_Listing'!$R$16:$R$829,'N1.3_Project_Listing'!$B$16:$B$829,$B251,'N1.3_Project_Listing'!$D$16:$D$829,$B204,'N1.3_Project_Listing'!$J$16:$J$829,BA$16,'N1.3_Project_Listing'!$G$16:$G$829,AV$15)</f>
        <v>0</v>
      </c>
      <c r="BB251" s="63">
        <f t="shared" si="311"/>
        <v>0</v>
      </c>
      <c r="BC251" s="116" t="s">
        <v>441</v>
      </c>
      <c r="BD251" s="67">
        <f>SUMIFS('N1.3_Project_Listing'!$P$16:$P$829,'N1.3_Project_Listing'!$B$16:$B$829,$B251,'N1.3_Project_Listing'!$D$16:$D$829,$B204,'N1.3_Project_Listing'!$J$16:$J$829,BD$16,'N1.3_Project_Listing'!$G$16:$G$829,AV$15)</f>
        <v>0</v>
      </c>
      <c r="BE251" s="67">
        <f>SUMIFS('N1.3_Project_Listing'!$P$16:$P$829,'N1.3_Project_Listing'!$B$16:$B$829,$B251,'N1.3_Project_Listing'!$D$16:$D$829,$B204,'N1.3_Project_Listing'!$J$16:$J$829,BE$16,'N1.3_Project_Listing'!$G$16:$G$829,AV$15)</f>
        <v>0</v>
      </c>
      <c r="BF251" s="67">
        <f>SUMIFS('N1.3_Project_Listing'!$P$16:$P$829,'N1.3_Project_Listing'!$B$16:$B$829,$B251,'N1.3_Project_Listing'!$D$16:$D$829,$B204,'N1.3_Project_Listing'!$J$16:$J$829,BF$16,'N1.3_Project_Listing'!$G$16:$G$829,AV$15)</f>
        <v>0</v>
      </c>
      <c r="BG251" s="67">
        <f>SUMIFS('N1.3_Project_Listing'!$P$16:$P$829,'N1.3_Project_Listing'!$B$16:$B$829,$B251,'N1.3_Project_Listing'!$D$16:$D$829,$B204,'N1.3_Project_Listing'!$J$16:$J$829,BG$16,'N1.3_Project_Listing'!$G$16:$G$829,AV$15)</f>
        <v>0</v>
      </c>
      <c r="BH251" s="67">
        <f>SUMIFS('N1.3_Project_Listing'!$P$16:$P$829,'N1.3_Project_Listing'!$B$16:$B$829,$B251,'N1.3_Project_Listing'!$D$16:$D$829,$B204,'N1.3_Project_Listing'!$J$16:$J$829,BH$16,'N1.3_Project_Listing'!$G$16:$G$829,AV$15)</f>
        <v>0</v>
      </c>
      <c r="BI251" s="63">
        <f t="shared" si="312"/>
        <v>0</v>
      </c>
      <c r="BK251" s="158" t="str">
        <f t="shared" si="304"/>
        <v>-</v>
      </c>
      <c r="BL251" s="67">
        <f>SUMIFS('N1.3_Project_Listing'!$R$16:$R$829,'N1.3_Project_Listing'!$B$16:$B$829,$B251,'N1.3_Project_Listing'!$D$16:$D$829,$B204,'N1.3_Project_Listing'!$J$16:$J$829,BL$16,'N1.3_Project_Listing'!$G$16:$G$829,BK$15)</f>
        <v>0</v>
      </c>
      <c r="BM251" s="67">
        <f>SUMIFS('N1.3_Project_Listing'!$R$16:$R$829,'N1.3_Project_Listing'!$B$16:$B$829,$B251,'N1.3_Project_Listing'!$D$16:$D$829,$B204,'N1.3_Project_Listing'!$J$16:$J$829,BM$16,'N1.3_Project_Listing'!$G$16:$G$829,BK$15)</f>
        <v>0</v>
      </c>
      <c r="BN251" s="67">
        <f>SUMIFS('N1.3_Project_Listing'!$R$16:$R$829,'N1.3_Project_Listing'!$B$16:$B$829,$B251,'N1.3_Project_Listing'!$D$16:$D$829,$B204,'N1.3_Project_Listing'!$J$16:$J$829,BN$16,'N1.3_Project_Listing'!$G$16:$G$829,BK$15)</f>
        <v>0</v>
      </c>
      <c r="BO251" s="67">
        <f>SUMIFS('N1.3_Project_Listing'!$R$16:$R$829,'N1.3_Project_Listing'!$B$16:$B$829,$B251,'N1.3_Project_Listing'!$D$16:$D$829,$B204,'N1.3_Project_Listing'!$J$16:$J$829,BO$16,'N1.3_Project_Listing'!$G$16:$G$829,BK$15)</f>
        <v>0</v>
      </c>
      <c r="BP251" s="67">
        <f>SUMIFS('N1.3_Project_Listing'!$R$16:$R$829,'N1.3_Project_Listing'!$B$16:$B$829,$B251,'N1.3_Project_Listing'!$D$16:$D$829,$B204,'N1.3_Project_Listing'!$J$16:$J$829,BP$16,'N1.3_Project_Listing'!$G$16:$G$829,BK$15)</f>
        <v>0</v>
      </c>
      <c r="BQ251" s="63">
        <f t="shared" si="313"/>
        <v>0</v>
      </c>
      <c r="BR251" s="116" t="s">
        <v>441</v>
      </c>
      <c r="BS251" s="67">
        <f>SUMIFS('N1.3_Project_Listing'!$P$16:$P$829,'N1.3_Project_Listing'!$B$16:$B$829,$B251,'N1.3_Project_Listing'!$D$16:$D$829,$B204,'N1.3_Project_Listing'!$J$16:$J$829,BS$16,'N1.3_Project_Listing'!$G$16:$G$829,BK$15)</f>
        <v>0</v>
      </c>
      <c r="BT251" s="67">
        <f>SUMIFS('N1.3_Project_Listing'!$P$16:$P$829,'N1.3_Project_Listing'!$B$16:$B$829,$B251,'N1.3_Project_Listing'!$D$16:$D$829,$B204,'N1.3_Project_Listing'!$J$16:$J$829,BT$16,'N1.3_Project_Listing'!$G$16:$G$829,BK$15)</f>
        <v>0</v>
      </c>
      <c r="BU251" s="67">
        <f>SUMIFS('N1.3_Project_Listing'!$P$16:$P$829,'N1.3_Project_Listing'!$B$16:$B$829,$B251,'N1.3_Project_Listing'!$D$16:$D$829,$B204,'N1.3_Project_Listing'!$J$16:$J$829,BU$16,'N1.3_Project_Listing'!$G$16:$G$829,BK$15)</f>
        <v>0</v>
      </c>
      <c r="BV251" s="67">
        <f>SUMIFS('N1.3_Project_Listing'!$P$16:$P$829,'N1.3_Project_Listing'!$B$16:$B$829,$B251,'N1.3_Project_Listing'!$D$16:$D$829,$B204,'N1.3_Project_Listing'!$J$16:$J$829,BV$16,'N1.3_Project_Listing'!$G$16:$G$829,BK$15)</f>
        <v>0</v>
      </c>
      <c r="BW251" s="67">
        <f>SUMIFS('N1.3_Project_Listing'!$P$16:$P$829,'N1.3_Project_Listing'!$B$16:$B$829,$B251,'N1.3_Project_Listing'!$D$16:$D$829,$B204,'N1.3_Project_Listing'!$J$16:$J$829,BW$16,'N1.3_Project_Listing'!$G$16:$G$829,BK$15)</f>
        <v>0</v>
      </c>
      <c r="BX251" s="63">
        <f t="shared" si="314"/>
        <v>0</v>
      </c>
    </row>
    <row r="252" spans="2:76" hidden="1">
      <c r="B252" s="132" t="str">
        <f t="shared" si="326"/>
        <v>No entry required</v>
      </c>
      <c r="C252" s="158" t="str">
        <f t="shared" si="326"/>
        <v>-</v>
      </c>
      <c r="D252" s="63">
        <f t="shared" si="316"/>
        <v>0</v>
      </c>
      <c r="E252" s="63">
        <f t="shared" si="317"/>
        <v>0</v>
      </c>
      <c r="F252" s="63">
        <f t="shared" si="318"/>
        <v>0</v>
      </c>
      <c r="G252" s="63">
        <f t="shared" si="319"/>
        <v>0</v>
      </c>
      <c r="H252" s="63">
        <f t="shared" si="320"/>
        <v>0</v>
      </c>
      <c r="I252" s="63">
        <f t="shared" si="305"/>
        <v>0</v>
      </c>
      <c r="J252" s="116" t="s">
        <v>441</v>
      </c>
      <c r="K252" s="63">
        <f t="shared" si="321"/>
        <v>0</v>
      </c>
      <c r="L252" s="63">
        <f t="shared" si="322"/>
        <v>0</v>
      </c>
      <c r="M252" s="63">
        <f t="shared" si="323"/>
        <v>0</v>
      </c>
      <c r="N252" s="63">
        <f t="shared" si="324"/>
        <v>0</v>
      </c>
      <c r="O252" s="63">
        <f t="shared" si="325"/>
        <v>0</v>
      </c>
      <c r="P252" s="63">
        <f t="shared" si="306"/>
        <v>0</v>
      </c>
      <c r="R252" s="158" t="str">
        <f t="shared" si="301"/>
        <v>-</v>
      </c>
      <c r="S252" s="67">
        <f>SUMIFS('N1.3_Project_Listing'!$R$16:$R$829,'N1.3_Project_Listing'!$B$16:$B$829,$B252,'N1.3_Project_Listing'!$D$16:$D$829,$B204,'N1.3_Project_Listing'!$J$16:$J$829,S$16,'N1.3_Project_Listing'!$G$16:$G$829,R$15)</f>
        <v>0</v>
      </c>
      <c r="T252" s="67">
        <f>SUMIFS('N1.3_Project_Listing'!$R$16:$R$829,'N1.3_Project_Listing'!$B$16:$B$829,$B252,'N1.3_Project_Listing'!$D$16:$D$829,$B204,'N1.3_Project_Listing'!$J$16:$J$829,T$16,'N1.3_Project_Listing'!$G$16:$G$829,R$15)</f>
        <v>0</v>
      </c>
      <c r="U252" s="67">
        <f>SUMIFS('N1.3_Project_Listing'!$R$16:$R$829,'N1.3_Project_Listing'!$B$16:$B$829,$B252,'N1.3_Project_Listing'!$D$16:$D$829,$B204,'N1.3_Project_Listing'!$J$16:$J$829,U$16,'N1.3_Project_Listing'!$G$16:$G$829,R$15)</f>
        <v>0</v>
      </c>
      <c r="V252" s="67">
        <f>SUMIFS('N1.3_Project_Listing'!$R$16:$R$829,'N1.3_Project_Listing'!$B$16:$B$829,$B252,'N1.3_Project_Listing'!$D$16:$D$829,$B204,'N1.3_Project_Listing'!$J$16:$J$829,V$16,'N1.3_Project_Listing'!$G$16:$G$829,R$15)</f>
        <v>0</v>
      </c>
      <c r="W252" s="67">
        <f>SUMIFS('N1.3_Project_Listing'!$R$16:$R$829,'N1.3_Project_Listing'!$B$16:$B$829,$B252,'N1.3_Project_Listing'!$D$16:$D$829,$B204,'N1.3_Project_Listing'!$J$16:$J$829,W$16,'N1.3_Project_Listing'!$G$16:$G$829,R$15)</f>
        <v>0</v>
      </c>
      <c r="X252" s="63">
        <f t="shared" si="307"/>
        <v>0</v>
      </c>
      <c r="Y252" s="116" t="s">
        <v>441</v>
      </c>
      <c r="Z252" s="67">
        <f>SUMIFS('N1.3_Project_Listing'!$P$16:$P$829,'N1.3_Project_Listing'!$B$16:$B$829,$B252,'N1.3_Project_Listing'!$D$16:$D$829,$B204,'N1.3_Project_Listing'!$J$16:$J$829,Z$16,'N1.3_Project_Listing'!$G$16:$G$829,R$15)</f>
        <v>0</v>
      </c>
      <c r="AA252" s="67">
        <f>SUMIFS('N1.3_Project_Listing'!$P$16:$P$829,'N1.3_Project_Listing'!$B$16:$B$829,$B252,'N1.3_Project_Listing'!$D$16:$D$829,$B204,'N1.3_Project_Listing'!$J$16:$J$829,AA$16,'N1.3_Project_Listing'!$G$16:$G$829,R$15)</f>
        <v>0</v>
      </c>
      <c r="AB252" s="67">
        <f>SUMIFS('N1.3_Project_Listing'!$P$16:$P$829,'N1.3_Project_Listing'!$B$16:$B$829,$B252,'N1.3_Project_Listing'!$D$16:$D$829,$B204,'N1.3_Project_Listing'!$J$16:$J$829,AB$16,'N1.3_Project_Listing'!$G$16:$G$829,R$15)</f>
        <v>0</v>
      </c>
      <c r="AC252" s="67">
        <f>SUMIFS('N1.3_Project_Listing'!$P$16:$P$829,'N1.3_Project_Listing'!$B$16:$B$829,$B252,'N1.3_Project_Listing'!$D$16:$D$829,$B204,'N1.3_Project_Listing'!$J$16:$J$829,AC$16,'N1.3_Project_Listing'!$G$16:$G$829,R$15)</f>
        <v>0</v>
      </c>
      <c r="AD252" s="67">
        <f>SUMIFS('N1.3_Project_Listing'!$P$16:$P$829,'N1.3_Project_Listing'!$B$16:$B$829,$B252,'N1.3_Project_Listing'!$D$16:$D$829,$B204,'N1.3_Project_Listing'!$J$16:$J$829,AD$16,'N1.3_Project_Listing'!$G$16:$G$829,R$15)</f>
        <v>0</v>
      </c>
      <c r="AE252" s="63">
        <f t="shared" si="308"/>
        <v>0</v>
      </c>
      <c r="AG252" s="158" t="str">
        <f t="shared" si="302"/>
        <v>-</v>
      </c>
      <c r="AH252" s="67">
        <f>SUMIFS('N1.3_Project_Listing'!$R$16:$R$829,'N1.3_Project_Listing'!$B$16:$B$829,$B252,'N1.3_Project_Listing'!$D$16:$D$829,$B204,'N1.3_Project_Listing'!$J$16:$J$829,AH$16,'N1.3_Project_Listing'!$G$16:$G$829,AG$15)</f>
        <v>0</v>
      </c>
      <c r="AI252" s="67">
        <f>SUMIFS('N1.3_Project_Listing'!$R$16:$R$829,'N1.3_Project_Listing'!$B$16:$B$829,$B252,'N1.3_Project_Listing'!$D$16:$D$829,$B204,'N1.3_Project_Listing'!$J$16:$J$829,AI$16,'N1.3_Project_Listing'!$G$16:$G$829,AG$15)</f>
        <v>0</v>
      </c>
      <c r="AJ252" s="67">
        <f>SUMIFS('N1.3_Project_Listing'!$R$16:$R$829,'N1.3_Project_Listing'!$B$16:$B$829,$B252,'N1.3_Project_Listing'!$D$16:$D$829,$B204,'N1.3_Project_Listing'!$J$16:$J$829,AJ$16,'N1.3_Project_Listing'!$G$16:$G$829,AG$15)</f>
        <v>0</v>
      </c>
      <c r="AK252" s="67">
        <f>SUMIFS('N1.3_Project_Listing'!$R$16:$R$829,'N1.3_Project_Listing'!$B$16:$B$829,$B252,'N1.3_Project_Listing'!$D$16:$D$829,$B204,'N1.3_Project_Listing'!$J$16:$J$829,AK$16,'N1.3_Project_Listing'!$G$16:$G$829,AG$15)</f>
        <v>0</v>
      </c>
      <c r="AL252" s="67">
        <f>SUMIFS('N1.3_Project_Listing'!$R$16:$R$829,'N1.3_Project_Listing'!$B$16:$B$829,$B252,'N1.3_Project_Listing'!$D$16:$D$829,$B204,'N1.3_Project_Listing'!$J$16:$J$829,AL$16,'N1.3_Project_Listing'!$G$16:$G$829,AG$15)</f>
        <v>0</v>
      </c>
      <c r="AM252" s="63">
        <f t="shared" si="309"/>
        <v>0</v>
      </c>
      <c r="AN252" s="116" t="s">
        <v>441</v>
      </c>
      <c r="AO252" s="67">
        <f>SUMIFS('N1.3_Project_Listing'!$P$16:$P$829,'N1.3_Project_Listing'!$B$16:$B$829,$B252,'N1.3_Project_Listing'!$D$16:$D$829,$B204,'N1.3_Project_Listing'!$J$16:$J$829,AO$16,'N1.3_Project_Listing'!$G$16:$G$829,AG$15)</f>
        <v>0</v>
      </c>
      <c r="AP252" s="67">
        <f>SUMIFS('N1.3_Project_Listing'!$P$16:$P$829,'N1.3_Project_Listing'!$B$16:$B$829,$B252,'N1.3_Project_Listing'!$D$16:$D$829,$B204,'N1.3_Project_Listing'!$J$16:$J$829,AP$16,'N1.3_Project_Listing'!$G$16:$G$829,AG$15)</f>
        <v>0</v>
      </c>
      <c r="AQ252" s="67">
        <f>SUMIFS('N1.3_Project_Listing'!$P$16:$P$829,'N1.3_Project_Listing'!$B$16:$B$829,$B252,'N1.3_Project_Listing'!$D$16:$D$829,$B204,'N1.3_Project_Listing'!$J$16:$J$829,AQ$16,'N1.3_Project_Listing'!$G$16:$G$829,AG$15)</f>
        <v>0</v>
      </c>
      <c r="AR252" s="67">
        <f>SUMIFS('N1.3_Project_Listing'!$P$16:$P$829,'N1.3_Project_Listing'!$B$16:$B$829,$B252,'N1.3_Project_Listing'!$D$16:$D$829,$B204,'N1.3_Project_Listing'!$J$16:$J$829,AR$16,'N1.3_Project_Listing'!$G$16:$G$829,AG$15)</f>
        <v>0</v>
      </c>
      <c r="AS252" s="67">
        <f>SUMIFS('N1.3_Project_Listing'!$P$16:$P$829,'N1.3_Project_Listing'!$B$16:$B$829,$B252,'N1.3_Project_Listing'!$D$16:$D$829,$B204,'N1.3_Project_Listing'!$J$16:$J$829,AS$16,'N1.3_Project_Listing'!$G$16:$G$829,AG$15)</f>
        <v>0</v>
      </c>
      <c r="AT252" s="63">
        <f t="shared" si="310"/>
        <v>0</v>
      </c>
      <c r="AV252" s="158" t="str">
        <f t="shared" si="303"/>
        <v>-</v>
      </c>
      <c r="AW252" s="67">
        <f>SUMIFS('N1.3_Project_Listing'!$R$16:$R$829,'N1.3_Project_Listing'!$B$16:$B$829,$B252,'N1.3_Project_Listing'!$D$16:$D$829,$B204,'N1.3_Project_Listing'!$J$16:$J$829,AW$16,'N1.3_Project_Listing'!$G$16:$G$829,AV$15)</f>
        <v>0</v>
      </c>
      <c r="AX252" s="67">
        <f>SUMIFS('N1.3_Project_Listing'!$R$16:$R$829,'N1.3_Project_Listing'!$B$16:$B$829,$B252,'N1.3_Project_Listing'!$D$16:$D$829,$B204,'N1.3_Project_Listing'!$J$16:$J$829,AX$16,'N1.3_Project_Listing'!$G$16:$G$829,AV$15)</f>
        <v>0</v>
      </c>
      <c r="AY252" s="67">
        <f>SUMIFS('N1.3_Project_Listing'!$R$16:$R$829,'N1.3_Project_Listing'!$B$16:$B$829,$B252,'N1.3_Project_Listing'!$D$16:$D$829,$B204,'N1.3_Project_Listing'!$J$16:$J$829,AY$16,'N1.3_Project_Listing'!$G$16:$G$829,AV$15)</f>
        <v>0</v>
      </c>
      <c r="AZ252" s="67">
        <f>SUMIFS('N1.3_Project_Listing'!$R$16:$R$829,'N1.3_Project_Listing'!$B$16:$B$829,$B252,'N1.3_Project_Listing'!$D$16:$D$829,$B204,'N1.3_Project_Listing'!$J$16:$J$829,AZ$16,'N1.3_Project_Listing'!$G$16:$G$829,AV$15)</f>
        <v>0</v>
      </c>
      <c r="BA252" s="67">
        <f>SUMIFS('N1.3_Project_Listing'!$R$16:$R$829,'N1.3_Project_Listing'!$B$16:$B$829,$B252,'N1.3_Project_Listing'!$D$16:$D$829,$B204,'N1.3_Project_Listing'!$J$16:$J$829,BA$16,'N1.3_Project_Listing'!$G$16:$G$829,AV$15)</f>
        <v>0</v>
      </c>
      <c r="BB252" s="63">
        <f t="shared" si="311"/>
        <v>0</v>
      </c>
      <c r="BC252" s="116" t="s">
        <v>441</v>
      </c>
      <c r="BD252" s="67">
        <f>SUMIFS('N1.3_Project_Listing'!$P$16:$P$829,'N1.3_Project_Listing'!$B$16:$B$829,$B252,'N1.3_Project_Listing'!$D$16:$D$829,$B204,'N1.3_Project_Listing'!$J$16:$J$829,BD$16,'N1.3_Project_Listing'!$G$16:$G$829,AV$15)</f>
        <v>0</v>
      </c>
      <c r="BE252" s="67">
        <f>SUMIFS('N1.3_Project_Listing'!$P$16:$P$829,'N1.3_Project_Listing'!$B$16:$B$829,$B252,'N1.3_Project_Listing'!$D$16:$D$829,$B204,'N1.3_Project_Listing'!$J$16:$J$829,BE$16,'N1.3_Project_Listing'!$G$16:$G$829,AV$15)</f>
        <v>0</v>
      </c>
      <c r="BF252" s="67">
        <f>SUMIFS('N1.3_Project_Listing'!$P$16:$P$829,'N1.3_Project_Listing'!$B$16:$B$829,$B252,'N1.3_Project_Listing'!$D$16:$D$829,$B204,'N1.3_Project_Listing'!$J$16:$J$829,BF$16,'N1.3_Project_Listing'!$G$16:$G$829,AV$15)</f>
        <v>0</v>
      </c>
      <c r="BG252" s="67">
        <f>SUMIFS('N1.3_Project_Listing'!$P$16:$P$829,'N1.3_Project_Listing'!$B$16:$B$829,$B252,'N1.3_Project_Listing'!$D$16:$D$829,$B204,'N1.3_Project_Listing'!$J$16:$J$829,BG$16,'N1.3_Project_Listing'!$G$16:$G$829,AV$15)</f>
        <v>0</v>
      </c>
      <c r="BH252" s="67">
        <f>SUMIFS('N1.3_Project_Listing'!$P$16:$P$829,'N1.3_Project_Listing'!$B$16:$B$829,$B252,'N1.3_Project_Listing'!$D$16:$D$829,$B204,'N1.3_Project_Listing'!$J$16:$J$829,BH$16,'N1.3_Project_Listing'!$G$16:$G$829,AV$15)</f>
        <v>0</v>
      </c>
      <c r="BI252" s="63">
        <f t="shared" si="312"/>
        <v>0</v>
      </c>
      <c r="BK252" s="158" t="str">
        <f t="shared" si="304"/>
        <v>-</v>
      </c>
      <c r="BL252" s="67">
        <f>SUMIFS('N1.3_Project_Listing'!$R$16:$R$829,'N1.3_Project_Listing'!$B$16:$B$829,$B252,'N1.3_Project_Listing'!$D$16:$D$829,$B204,'N1.3_Project_Listing'!$J$16:$J$829,BL$16,'N1.3_Project_Listing'!$G$16:$G$829,BK$15)</f>
        <v>0</v>
      </c>
      <c r="BM252" s="67">
        <f>SUMIFS('N1.3_Project_Listing'!$R$16:$R$829,'N1.3_Project_Listing'!$B$16:$B$829,$B252,'N1.3_Project_Listing'!$D$16:$D$829,$B204,'N1.3_Project_Listing'!$J$16:$J$829,BM$16,'N1.3_Project_Listing'!$G$16:$G$829,BK$15)</f>
        <v>0</v>
      </c>
      <c r="BN252" s="67">
        <f>SUMIFS('N1.3_Project_Listing'!$R$16:$R$829,'N1.3_Project_Listing'!$B$16:$B$829,$B252,'N1.3_Project_Listing'!$D$16:$D$829,$B204,'N1.3_Project_Listing'!$J$16:$J$829,BN$16,'N1.3_Project_Listing'!$G$16:$G$829,BK$15)</f>
        <v>0</v>
      </c>
      <c r="BO252" s="67">
        <f>SUMIFS('N1.3_Project_Listing'!$R$16:$R$829,'N1.3_Project_Listing'!$B$16:$B$829,$B252,'N1.3_Project_Listing'!$D$16:$D$829,$B204,'N1.3_Project_Listing'!$J$16:$J$829,BO$16,'N1.3_Project_Listing'!$G$16:$G$829,BK$15)</f>
        <v>0</v>
      </c>
      <c r="BP252" s="67">
        <f>SUMIFS('N1.3_Project_Listing'!$R$16:$R$829,'N1.3_Project_Listing'!$B$16:$B$829,$B252,'N1.3_Project_Listing'!$D$16:$D$829,$B204,'N1.3_Project_Listing'!$J$16:$J$829,BP$16,'N1.3_Project_Listing'!$G$16:$G$829,BK$15)</f>
        <v>0</v>
      </c>
      <c r="BQ252" s="63">
        <f t="shared" si="313"/>
        <v>0</v>
      </c>
      <c r="BR252" s="116" t="s">
        <v>441</v>
      </c>
      <c r="BS252" s="67">
        <f>SUMIFS('N1.3_Project_Listing'!$P$16:$P$829,'N1.3_Project_Listing'!$B$16:$B$829,$B252,'N1.3_Project_Listing'!$D$16:$D$829,$B204,'N1.3_Project_Listing'!$J$16:$J$829,BS$16,'N1.3_Project_Listing'!$G$16:$G$829,BK$15)</f>
        <v>0</v>
      </c>
      <c r="BT252" s="67">
        <f>SUMIFS('N1.3_Project_Listing'!$P$16:$P$829,'N1.3_Project_Listing'!$B$16:$B$829,$B252,'N1.3_Project_Listing'!$D$16:$D$829,$B204,'N1.3_Project_Listing'!$J$16:$J$829,BT$16,'N1.3_Project_Listing'!$G$16:$G$829,BK$15)</f>
        <v>0</v>
      </c>
      <c r="BU252" s="67">
        <f>SUMIFS('N1.3_Project_Listing'!$P$16:$P$829,'N1.3_Project_Listing'!$B$16:$B$829,$B252,'N1.3_Project_Listing'!$D$16:$D$829,$B204,'N1.3_Project_Listing'!$J$16:$J$829,BU$16,'N1.3_Project_Listing'!$G$16:$G$829,BK$15)</f>
        <v>0</v>
      </c>
      <c r="BV252" s="67">
        <f>SUMIFS('N1.3_Project_Listing'!$P$16:$P$829,'N1.3_Project_Listing'!$B$16:$B$829,$B252,'N1.3_Project_Listing'!$D$16:$D$829,$B204,'N1.3_Project_Listing'!$J$16:$J$829,BV$16,'N1.3_Project_Listing'!$G$16:$G$829,BK$15)</f>
        <v>0</v>
      </c>
      <c r="BW252" s="67">
        <f>SUMIFS('N1.3_Project_Listing'!$P$16:$P$829,'N1.3_Project_Listing'!$B$16:$B$829,$B252,'N1.3_Project_Listing'!$D$16:$D$829,$B204,'N1.3_Project_Listing'!$J$16:$J$829,BW$16,'N1.3_Project_Listing'!$G$16:$G$829,BK$15)</f>
        <v>0</v>
      </c>
      <c r="BX252" s="63">
        <f t="shared" si="314"/>
        <v>0</v>
      </c>
    </row>
    <row r="253" spans="2:76" hidden="1">
      <c r="B253" s="132" t="str">
        <f t="shared" si="326"/>
        <v>No entry required</v>
      </c>
      <c r="C253" s="158" t="str">
        <f t="shared" si="326"/>
        <v>-</v>
      </c>
      <c r="D253" s="63">
        <f t="shared" si="316"/>
        <v>0</v>
      </c>
      <c r="E253" s="63">
        <f t="shared" si="317"/>
        <v>0</v>
      </c>
      <c r="F253" s="63">
        <f t="shared" si="318"/>
        <v>0</v>
      </c>
      <c r="G253" s="63">
        <f t="shared" si="319"/>
        <v>0</v>
      </c>
      <c r="H253" s="63">
        <f t="shared" si="320"/>
        <v>0</v>
      </c>
      <c r="I253" s="63">
        <f t="shared" si="305"/>
        <v>0</v>
      </c>
      <c r="J253" s="116" t="s">
        <v>441</v>
      </c>
      <c r="K253" s="63">
        <f t="shared" si="321"/>
        <v>0</v>
      </c>
      <c r="L253" s="63">
        <f t="shared" si="322"/>
        <v>0</v>
      </c>
      <c r="M253" s="63">
        <f t="shared" si="323"/>
        <v>0</v>
      </c>
      <c r="N253" s="63">
        <f t="shared" si="324"/>
        <v>0</v>
      </c>
      <c r="O253" s="63">
        <f t="shared" si="325"/>
        <v>0</v>
      </c>
      <c r="P253" s="63">
        <f t="shared" si="306"/>
        <v>0</v>
      </c>
      <c r="R253" s="158" t="str">
        <f t="shared" si="301"/>
        <v>-</v>
      </c>
      <c r="S253" s="67">
        <f>SUMIFS('N1.3_Project_Listing'!$R$16:$R$829,'N1.3_Project_Listing'!$B$16:$B$829,$B253,'N1.3_Project_Listing'!$D$16:$D$829,$B204,'N1.3_Project_Listing'!$J$16:$J$829,S$16,'N1.3_Project_Listing'!$G$16:$G$829,R$15)</f>
        <v>0</v>
      </c>
      <c r="T253" s="67">
        <f>SUMIFS('N1.3_Project_Listing'!$R$16:$R$829,'N1.3_Project_Listing'!$B$16:$B$829,$B253,'N1.3_Project_Listing'!$D$16:$D$829,$B204,'N1.3_Project_Listing'!$J$16:$J$829,T$16,'N1.3_Project_Listing'!$G$16:$G$829,R$15)</f>
        <v>0</v>
      </c>
      <c r="U253" s="67">
        <f>SUMIFS('N1.3_Project_Listing'!$R$16:$R$829,'N1.3_Project_Listing'!$B$16:$B$829,$B253,'N1.3_Project_Listing'!$D$16:$D$829,$B204,'N1.3_Project_Listing'!$J$16:$J$829,U$16,'N1.3_Project_Listing'!$G$16:$G$829,R$15)</f>
        <v>0</v>
      </c>
      <c r="V253" s="67">
        <f>SUMIFS('N1.3_Project_Listing'!$R$16:$R$829,'N1.3_Project_Listing'!$B$16:$B$829,$B253,'N1.3_Project_Listing'!$D$16:$D$829,$B204,'N1.3_Project_Listing'!$J$16:$J$829,V$16,'N1.3_Project_Listing'!$G$16:$G$829,R$15)</f>
        <v>0</v>
      </c>
      <c r="W253" s="67">
        <f>SUMIFS('N1.3_Project_Listing'!$R$16:$R$829,'N1.3_Project_Listing'!$B$16:$B$829,$B253,'N1.3_Project_Listing'!$D$16:$D$829,$B204,'N1.3_Project_Listing'!$J$16:$J$829,W$16,'N1.3_Project_Listing'!$G$16:$G$829,R$15)</f>
        <v>0</v>
      </c>
      <c r="X253" s="63">
        <f t="shared" si="307"/>
        <v>0</v>
      </c>
      <c r="Y253" s="116" t="s">
        <v>441</v>
      </c>
      <c r="Z253" s="67">
        <f>SUMIFS('N1.3_Project_Listing'!$P$16:$P$829,'N1.3_Project_Listing'!$B$16:$B$829,$B253,'N1.3_Project_Listing'!$D$16:$D$829,$B204,'N1.3_Project_Listing'!$J$16:$J$829,Z$16,'N1.3_Project_Listing'!$G$16:$G$829,R$15)</f>
        <v>0</v>
      </c>
      <c r="AA253" s="67">
        <f>SUMIFS('N1.3_Project_Listing'!$P$16:$P$829,'N1.3_Project_Listing'!$B$16:$B$829,$B253,'N1.3_Project_Listing'!$D$16:$D$829,$B204,'N1.3_Project_Listing'!$J$16:$J$829,AA$16,'N1.3_Project_Listing'!$G$16:$G$829,R$15)</f>
        <v>0</v>
      </c>
      <c r="AB253" s="67">
        <f>SUMIFS('N1.3_Project_Listing'!$P$16:$P$829,'N1.3_Project_Listing'!$B$16:$B$829,$B253,'N1.3_Project_Listing'!$D$16:$D$829,$B204,'N1.3_Project_Listing'!$J$16:$J$829,AB$16,'N1.3_Project_Listing'!$G$16:$G$829,R$15)</f>
        <v>0</v>
      </c>
      <c r="AC253" s="67">
        <f>SUMIFS('N1.3_Project_Listing'!$P$16:$P$829,'N1.3_Project_Listing'!$B$16:$B$829,$B253,'N1.3_Project_Listing'!$D$16:$D$829,$B204,'N1.3_Project_Listing'!$J$16:$J$829,AC$16,'N1.3_Project_Listing'!$G$16:$G$829,R$15)</f>
        <v>0</v>
      </c>
      <c r="AD253" s="67">
        <f>SUMIFS('N1.3_Project_Listing'!$P$16:$P$829,'N1.3_Project_Listing'!$B$16:$B$829,$B253,'N1.3_Project_Listing'!$D$16:$D$829,$B204,'N1.3_Project_Listing'!$J$16:$J$829,AD$16,'N1.3_Project_Listing'!$G$16:$G$829,R$15)</f>
        <v>0</v>
      </c>
      <c r="AE253" s="63">
        <f t="shared" si="308"/>
        <v>0</v>
      </c>
      <c r="AG253" s="158" t="str">
        <f t="shared" si="302"/>
        <v>-</v>
      </c>
      <c r="AH253" s="67">
        <f>SUMIFS('N1.3_Project_Listing'!$R$16:$R$829,'N1.3_Project_Listing'!$B$16:$B$829,$B253,'N1.3_Project_Listing'!$D$16:$D$829,$B204,'N1.3_Project_Listing'!$J$16:$J$829,AH$16,'N1.3_Project_Listing'!$G$16:$G$829,AG$15)</f>
        <v>0</v>
      </c>
      <c r="AI253" s="67">
        <f>SUMIFS('N1.3_Project_Listing'!$R$16:$R$829,'N1.3_Project_Listing'!$B$16:$B$829,$B253,'N1.3_Project_Listing'!$D$16:$D$829,$B204,'N1.3_Project_Listing'!$J$16:$J$829,AI$16,'N1.3_Project_Listing'!$G$16:$G$829,AG$15)</f>
        <v>0</v>
      </c>
      <c r="AJ253" s="67">
        <f>SUMIFS('N1.3_Project_Listing'!$R$16:$R$829,'N1.3_Project_Listing'!$B$16:$B$829,$B253,'N1.3_Project_Listing'!$D$16:$D$829,$B204,'N1.3_Project_Listing'!$J$16:$J$829,AJ$16,'N1.3_Project_Listing'!$G$16:$G$829,AG$15)</f>
        <v>0</v>
      </c>
      <c r="AK253" s="67">
        <f>SUMIFS('N1.3_Project_Listing'!$R$16:$R$829,'N1.3_Project_Listing'!$B$16:$B$829,$B253,'N1.3_Project_Listing'!$D$16:$D$829,$B204,'N1.3_Project_Listing'!$J$16:$J$829,AK$16,'N1.3_Project_Listing'!$G$16:$G$829,AG$15)</f>
        <v>0</v>
      </c>
      <c r="AL253" s="67">
        <f>SUMIFS('N1.3_Project_Listing'!$R$16:$R$829,'N1.3_Project_Listing'!$B$16:$B$829,$B253,'N1.3_Project_Listing'!$D$16:$D$829,$B204,'N1.3_Project_Listing'!$J$16:$J$829,AL$16,'N1.3_Project_Listing'!$G$16:$G$829,AG$15)</f>
        <v>0</v>
      </c>
      <c r="AM253" s="63">
        <f t="shared" si="309"/>
        <v>0</v>
      </c>
      <c r="AN253" s="116" t="s">
        <v>441</v>
      </c>
      <c r="AO253" s="67">
        <f>SUMIFS('N1.3_Project_Listing'!$P$16:$P$829,'N1.3_Project_Listing'!$B$16:$B$829,$B253,'N1.3_Project_Listing'!$D$16:$D$829,$B204,'N1.3_Project_Listing'!$J$16:$J$829,AO$16,'N1.3_Project_Listing'!$G$16:$G$829,AG$15)</f>
        <v>0</v>
      </c>
      <c r="AP253" s="67">
        <f>SUMIFS('N1.3_Project_Listing'!$P$16:$P$829,'N1.3_Project_Listing'!$B$16:$B$829,$B253,'N1.3_Project_Listing'!$D$16:$D$829,$B204,'N1.3_Project_Listing'!$J$16:$J$829,AP$16,'N1.3_Project_Listing'!$G$16:$G$829,AG$15)</f>
        <v>0</v>
      </c>
      <c r="AQ253" s="67">
        <f>SUMIFS('N1.3_Project_Listing'!$P$16:$P$829,'N1.3_Project_Listing'!$B$16:$B$829,$B253,'N1.3_Project_Listing'!$D$16:$D$829,$B204,'N1.3_Project_Listing'!$J$16:$J$829,AQ$16,'N1.3_Project_Listing'!$G$16:$G$829,AG$15)</f>
        <v>0</v>
      </c>
      <c r="AR253" s="67">
        <f>SUMIFS('N1.3_Project_Listing'!$P$16:$P$829,'N1.3_Project_Listing'!$B$16:$B$829,$B253,'N1.3_Project_Listing'!$D$16:$D$829,$B204,'N1.3_Project_Listing'!$J$16:$J$829,AR$16,'N1.3_Project_Listing'!$G$16:$G$829,AG$15)</f>
        <v>0</v>
      </c>
      <c r="AS253" s="67">
        <f>SUMIFS('N1.3_Project_Listing'!$P$16:$P$829,'N1.3_Project_Listing'!$B$16:$B$829,$B253,'N1.3_Project_Listing'!$D$16:$D$829,$B204,'N1.3_Project_Listing'!$J$16:$J$829,AS$16,'N1.3_Project_Listing'!$G$16:$G$829,AG$15)</f>
        <v>0</v>
      </c>
      <c r="AT253" s="63">
        <f t="shared" si="310"/>
        <v>0</v>
      </c>
      <c r="AV253" s="158" t="str">
        <f t="shared" si="303"/>
        <v>-</v>
      </c>
      <c r="AW253" s="67">
        <f>SUMIFS('N1.3_Project_Listing'!$R$16:$R$829,'N1.3_Project_Listing'!$B$16:$B$829,$B253,'N1.3_Project_Listing'!$D$16:$D$829,$B204,'N1.3_Project_Listing'!$J$16:$J$829,AW$16,'N1.3_Project_Listing'!$G$16:$G$829,AV$15)</f>
        <v>0</v>
      </c>
      <c r="AX253" s="67">
        <f>SUMIFS('N1.3_Project_Listing'!$R$16:$R$829,'N1.3_Project_Listing'!$B$16:$B$829,$B253,'N1.3_Project_Listing'!$D$16:$D$829,$B204,'N1.3_Project_Listing'!$J$16:$J$829,AX$16,'N1.3_Project_Listing'!$G$16:$G$829,AV$15)</f>
        <v>0</v>
      </c>
      <c r="AY253" s="67">
        <f>SUMIFS('N1.3_Project_Listing'!$R$16:$R$829,'N1.3_Project_Listing'!$B$16:$B$829,$B253,'N1.3_Project_Listing'!$D$16:$D$829,$B204,'N1.3_Project_Listing'!$J$16:$J$829,AY$16,'N1.3_Project_Listing'!$G$16:$G$829,AV$15)</f>
        <v>0</v>
      </c>
      <c r="AZ253" s="67">
        <f>SUMIFS('N1.3_Project_Listing'!$R$16:$R$829,'N1.3_Project_Listing'!$B$16:$B$829,$B253,'N1.3_Project_Listing'!$D$16:$D$829,$B204,'N1.3_Project_Listing'!$J$16:$J$829,AZ$16,'N1.3_Project_Listing'!$G$16:$G$829,AV$15)</f>
        <v>0</v>
      </c>
      <c r="BA253" s="67">
        <f>SUMIFS('N1.3_Project_Listing'!$R$16:$R$829,'N1.3_Project_Listing'!$B$16:$B$829,$B253,'N1.3_Project_Listing'!$D$16:$D$829,$B204,'N1.3_Project_Listing'!$J$16:$J$829,BA$16,'N1.3_Project_Listing'!$G$16:$G$829,AV$15)</f>
        <v>0</v>
      </c>
      <c r="BB253" s="63">
        <f t="shared" si="311"/>
        <v>0</v>
      </c>
      <c r="BC253" s="116" t="s">
        <v>441</v>
      </c>
      <c r="BD253" s="67">
        <f>SUMIFS('N1.3_Project_Listing'!$P$16:$P$829,'N1.3_Project_Listing'!$B$16:$B$829,$B253,'N1.3_Project_Listing'!$D$16:$D$829,$B204,'N1.3_Project_Listing'!$J$16:$J$829,BD$16,'N1.3_Project_Listing'!$G$16:$G$829,AV$15)</f>
        <v>0</v>
      </c>
      <c r="BE253" s="67">
        <f>SUMIFS('N1.3_Project_Listing'!$P$16:$P$829,'N1.3_Project_Listing'!$B$16:$B$829,$B253,'N1.3_Project_Listing'!$D$16:$D$829,$B204,'N1.3_Project_Listing'!$J$16:$J$829,BE$16,'N1.3_Project_Listing'!$G$16:$G$829,AV$15)</f>
        <v>0</v>
      </c>
      <c r="BF253" s="67">
        <f>SUMIFS('N1.3_Project_Listing'!$P$16:$P$829,'N1.3_Project_Listing'!$B$16:$B$829,$B253,'N1.3_Project_Listing'!$D$16:$D$829,$B204,'N1.3_Project_Listing'!$J$16:$J$829,BF$16,'N1.3_Project_Listing'!$G$16:$G$829,AV$15)</f>
        <v>0</v>
      </c>
      <c r="BG253" s="67">
        <f>SUMIFS('N1.3_Project_Listing'!$P$16:$P$829,'N1.3_Project_Listing'!$B$16:$B$829,$B253,'N1.3_Project_Listing'!$D$16:$D$829,$B204,'N1.3_Project_Listing'!$J$16:$J$829,BG$16,'N1.3_Project_Listing'!$G$16:$G$829,AV$15)</f>
        <v>0</v>
      </c>
      <c r="BH253" s="67">
        <f>SUMIFS('N1.3_Project_Listing'!$P$16:$P$829,'N1.3_Project_Listing'!$B$16:$B$829,$B253,'N1.3_Project_Listing'!$D$16:$D$829,$B204,'N1.3_Project_Listing'!$J$16:$J$829,BH$16,'N1.3_Project_Listing'!$G$16:$G$829,AV$15)</f>
        <v>0</v>
      </c>
      <c r="BI253" s="63">
        <f t="shared" si="312"/>
        <v>0</v>
      </c>
      <c r="BK253" s="158" t="str">
        <f t="shared" si="304"/>
        <v>-</v>
      </c>
      <c r="BL253" s="67">
        <f>SUMIFS('N1.3_Project_Listing'!$R$16:$R$829,'N1.3_Project_Listing'!$B$16:$B$829,$B253,'N1.3_Project_Listing'!$D$16:$D$829,$B204,'N1.3_Project_Listing'!$J$16:$J$829,BL$16,'N1.3_Project_Listing'!$G$16:$G$829,BK$15)</f>
        <v>0</v>
      </c>
      <c r="BM253" s="67">
        <f>SUMIFS('N1.3_Project_Listing'!$R$16:$R$829,'N1.3_Project_Listing'!$B$16:$B$829,$B253,'N1.3_Project_Listing'!$D$16:$D$829,$B204,'N1.3_Project_Listing'!$J$16:$J$829,BM$16,'N1.3_Project_Listing'!$G$16:$G$829,BK$15)</f>
        <v>0</v>
      </c>
      <c r="BN253" s="67">
        <f>SUMIFS('N1.3_Project_Listing'!$R$16:$R$829,'N1.3_Project_Listing'!$B$16:$B$829,$B253,'N1.3_Project_Listing'!$D$16:$D$829,$B204,'N1.3_Project_Listing'!$J$16:$J$829,BN$16,'N1.3_Project_Listing'!$G$16:$G$829,BK$15)</f>
        <v>0</v>
      </c>
      <c r="BO253" s="67">
        <f>SUMIFS('N1.3_Project_Listing'!$R$16:$R$829,'N1.3_Project_Listing'!$B$16:$B$829,$B253,'N1.3_Project_Listing'!$D$16:$D$829,$B204,'N1.3_Project_Listing'!$J$16:$J$829,BO$16,'N1.3_Project_Listing'!$G$16:$G$829,BK$15)</f>
        <v>0</v>
      </c>
      <c r="BP253" s="67">
        <f>SUMIFS('N1.3_Project_Listing'!$R$16:$R$829,'N1.3_Project_Listing'!$B$16:$B$829,$B253,'N1.3_Project_Listing'!$D$16:$D$829,$B204,'N1.3_Project_Listing'!$J$16:$J$829,BP$16,'N1.3_Project_Listing'!$G$16:$G$829,BK$15)</f>
        <v>0</v>
      </c>
      <c r="BQ253" s="63">
        <f t="shared" si="313"/>
        <v>0</v>
      </c>
      <c r="BR253" s="116" t="s">
        <v>441</v>
      </c>
      <c r="BS253" s="67">
        <f>SUMIFS('N1.3_Project_Listing'!$P$16:$P$829,'N1.3_Project_Listing'!$B$16:$B$829,$B253,'N1.3_Project_Listing'!$D$16:$D$829,$B204,'N1.3_Project_Listing'!$J$16:$J$829,BS$16,'N1.3_Project_Listing'!$G$16:$G$829,BK$15)</f>
        <v>0</v>
      </c>
      <c r="BT253" s="67">
        <f>SUMIFS('N1.3_Project_Listing'!$P$16:$P$829,'N1.3_Project_Listing'!$B$16:$B$829,$B253,'N1.3_Project_Listing'!$D$16:$D$829,$B204,'N1.3_Project_Listing'!$J$16:$J$829,BT$16,'N1.3_Project_Listing'!$G$16:$G$829,BK$15)</f>
        <v>0</v>
      </c>
      <c r="BU253" s="67">
        <f>SUMIFS('N1.3_Project_Listing'!$P$16:$P$829,'N1.3_Project_Listing'!$B$16:$B$829,$B253,'N1.3_Project_Listing'!$D$16:$D$829,$B204,'N1.3_Project_Listing'!$J$16:$J$829,BU$16,'N1.3_Project_Listing'!$G$16:$G$829,BK$15)</f>
        <v>0</v>
      </c>
      <c r="BV253" s="67">
        <f>SUMIFS('N1.3_Project_Listing'!$P$16:$P$829,'N1.3_Project_Listing'!$B$16:$B$829,$B253,'N1.3_Project_Listing'!$D$16:$D$829,$B204,'N1.3_Project_Listing'!$J$16:$J$829,BV$16,'N1.3_Project_Listing'!$G$16:$G$829,BK$15)</f>
        <v>0</v>
      </c>
      <c r="BW253" s="67">
        <f>SUMIFS('N1.3_Project_Listing'!$P$16:$P$829,'N1.3_Project_Listing'!$B$16:$B$829,$B253,'N1.3_Project_Listing'!$D$16:$D$829,$B204,'N1.3_Project_Listing'!$J$16:$J$829,BW$16,'N1.3_Project_Listing'!$G$16:$G$829,BK$15)</f>
        <v>0</v>
      </c>
      <c r="BX253" s="63">
        <f t="shared" si="314"/>
        <v>0</v>
      </c>
    </row>
    <row r="254" spans="2:76" ht="13.5" hidden="1" customHeight="1">
      <c r="B254" s="132" t="str">
        <f t="shared" ref="B254:C263" si="327">B191</f>
        <v>No entry required</v>
      </c>
      <c r="C254" s="158" t="str">
        <f t="shared" si="327"/>
        <v>-</v>
      </c>
      <c r="D254" s="63">
        <f t="shared" ref="D254:D263" si="328">S254+AH254+AW254+BL254</f>
        <v>0</v>
      </c>
      <c r="E254" s="63">
        <f t="shared" ref="E254:E263" si="329">T254+AI254+AX254+BM254</f>
        <v>0</v>
      </c>
      <c r="F254" s="63">
        <f t="shared" ref="F254:F263" si="330">U254+AJ254+AY254+BN254</f>
        <v>0</v>
      </c>
      <c r="G254" s="63">
        <f t="shared" ref="G254:G263" si="331">V254+AK254+AZ254+BO254</f>
        <v>0</v>
      </c>
      <c r="H254" s="63">
        <f t="shared" ref="H254:H263" si="332">W254+AL254+BA254+BP254</f>
        <v>0</v>
      </c>
      <c r="I254" s="63">
        <f t="shared" ref="I254:I263" si="333">SUM(D254:H254)</f>
        <v>0</v>
      </c>
      <c r="J254" s="116" t="s">
        <v>441</v>
      </c>
      <c r="K254" s="63">
        <f t="shared" ref="K254:K263" si="334">Z254+AO254+BD254+BS254</f>
        <v>0</v>
      </c>
      <c r="L254" s="63">
        <f t="shared" ref="L254:L263" si="335">AA254+AP254+BE254+BT254</f>
        <v>0</v>
      </c>
      <c r="M254" s="63">
        <f t="shared" ref="M254:M263" si="336">AB254+AQ254+BF254+BU254</f>
        <v>0</v>
      </c>
      <c r="N254" s="63">
        <f t="shared" ref="N254:N263" si="337">AC254+AR254+BG254+BV254</f>
        <v>0</v>
      </c>
      <c r="O254" s="63">
        <f t="shared" ref="O254:O263" si="338">AD254+AS254+BH254+BW254</f>
        <v>0</v>
      </c>
      <c r="P254" s="63">
        <f t="shared" ref="P254:P263" si="339">SUM(K254:O254)</f>
        <v>0</v>
      </c>
      <c r="R254" s="158" t="str">
        <f t="shared" ref="R254:R263" si="340">R191</f>
        <v>-</v>
      </c>
      <c r="S254" s="67">
        <f>SUMIFS('N1.3_Project_Listing'!$R$16:$R$829,'N1.3_Project_Listing'!$B$16:$B$829,$B254,'N1.3_Project_Listing'!$D$16:$D$829,$B205,'N1.3_Project_Listing'!$J$16:$J$829,S$16,'N1.3_Project_Listing'!$G$16:$G$829,R$15)</f>
        <v>0</v>
      </c>
      <c r="T254" s="67">
        <f>SUMIFS('N1.3_Project_Listing'!$R$16:$R$829,'N1.3_Project_Listing'!$B$16:$B$829,$B254,'N1.3_Project_Listing'!$D$16:$D$829,$B205,'N1.3_Project_Listing'!$J$16:$J$829,T$16,'N1.3_Project_Listing'!$G$16:$G$829,R$15)</f>
        <v>0</v>
      </c>
      <c r="U254" s="67">
        <f>SUMIFS('N1.3_Project_Listing'!$R$16:$R$829,'N1.3_Project_Listing'!$B$16:$B$829,$B254,'N1.3_Project_Listing'!$D$16:$D$829,$B205,'N1.3_Project_Listing'!$J$16:$J$829,U$16,'N1.3_Project_Listing'!$G$16:$G$829,R$15)</f>
        <v>0</v>
      </c>
      <c r="V254" s="67">
        <f>SUMIFS('N1.3_Project_Listing'!$R$16:$R$829,'N1.3_Project_Listing'!$B$16:$B$829,$B254,'N1.3_Project_Listing'!$D$16:$D$829,$B205,'N1.3_Project_Listing'!$J$16:$J$829,V$16,'N1.3_Project_Listing'!$G$16:$G$829,R$15)</f>
        <v>0</v>
      </c>
      <c r="W254" s="67">
        <f>SUMIFS('N1.3_Project_Listing'!$R$16:$R$829,'N1.3_Project_Listing'!$B$16:$B$829,$B254,'N1.3_Project_Listing'!$D$16:$D$829,$B205,'N1.3_Project_Listing'!$J$16:$J$829,W$16,'N1.3_Project_Listing'!$G$16:$G$829,R$15)</f>
        <v>0</v>
      </c>
      <c r="X254" s="63">
        <f t="shared" ref="X254:X263" si="341">SUM(S254:W254)</f>
        <v>0</v>
      </c>
      <c r="Y254" s="116" t="s">
        <v>441</v>
      </c>
      <c r="Z254" s="67">
        <f>SUMIFS('N1.3_Project_Listing'!$P$16:$P$829,'N1.3_Project_Listing'!$B$16:$B$829,$B254,'N1.3_Project_Listing'!$D$16:$D$829,$B205,'N1.3_Project_Listing'!$J$16:$J$829,Z$16,'N1.3_Project_Listing'!$G$16:$G$829,R$15)</f>
        <v>0</v>
      </c>
      <c r="AA254" s="67">
        <f>SUMIFS('N1.3_Project_Listing'!$P$16:$P$829,'N1.3_Project_Listing'!$B$16:$B$829,$B254,'N1.3_Project_Listing'!$D$16:$D$829,$B205,'N1.3_Project_Listing'!$J$16:$J$829,AA$16,'N1.3_Project_Listing'!$G$16:$G$829,R$15)</f>
        <v>0</v>
      </c>
      <c r="AB254" s="67">
        <f>SUMIFS('N1.3_Project_Listing'!$P$16:$P$829,'N1.3_Project_Listing'!$B$16:$B$829,$B254,'N1.3_Project_Listing'!$D$16:$D$829,$B205,'N1.3_Project_Listing'!$J$16:$J$829,AB$16,'N1.3_Project_Listing'!$G$16:$G$829,R$15)</f>
        <v>0</v>
      </c>
      <c r="AC254" s="67">
        <f>SUMIFS('N1.3_Project_Listing'!$P$16:$P$829,'N1.3_Project_Listing'!$B$16:$B$829,$B254,'N1.3_Project_Listing'!$D$16:$D$829,$B205,'N1.3_Project_Listing'!$J$16:$J$829,AC$16,'N1.3_Project_Listing'!$G$16:$G$829,R$15)</f>
        <v>0</v>
      </c>
      <c r="AD254" s="67">
        <f>SUMIFS('N1.3_Project_Listing'!$P$16:$P$829,'N1.3_Project_Listing'!$B$16:$B$829,$B254,'N1.3_Project_Listing'!$D$16:$D$829,$B205,'N1.3_Project_Listing'!$J$16:$J$829,AD$16,'N1.3_Project_Listing'!$G$16:$G$829,R$15)</f>
        <v>0</v>
      </c>
      <c r="AE254" s="63">
        <f t="shared" ref="AE254:AE263" si="342">SUM(Z254:AD254)</f>
        <v>0</v>
      </c>
      <c r="AG254" s="158" t="str">
        <f t="shared" ref="AG254:AG263" si="343">AG191</f>
        <v>-</v>
      </c>
      <c r="AH254" s="67">
        <f>SUMIFS('N1.3_Project_Listing'!$R$16:$R$829,'N1.3_Project_Listing'!$B$16:$B$829,$B254,'N1.3_Project_Listing'!$D$16:$D$829,$B205,'N1.3_Project_Listing'!$J$16:$J$829,AH$16,'N1.3_Project_Listing'!$G$16:$G$829,AG$15)</f>
        <v>0</v>
      </c>
      <c r="AI254" s="67">
        <f>SUMIFS('N1.3_Project_Listing'!$R$16:$R$829,'N1.3_Project_Listing'!$B$16:$B$829,$B254,'N1.3_Project_Listing'!$D$16:$D$829,$B205,'N1.3_Project_Listing'!$J$16:$J$829,AI$16,'N1.3_Project_Listing'!$G$16:$G$829,AG$15)</f>
        <v>0</v>
      </c>
      <c r="AJ254" s="67">
        <f>SUMIFS('N1.3_Project_Listing'!$R$16:$R$829,'N1.3_Project_Listing'!$B$16:$B$829,$B254,'N1.3_Project_Listing'!$D$16:$D$829,$B205,'N1.3_Project_Listing'!$J$16:$J$829,AJ$16,'N1.3_Project_Listing'!$G$16:$G$829,AG$15)</f>
        <v>0</v>
      </c>
      <c r="AK254" s="67">
        <f>SUMIFS('N1.3_Project_Listing'!$R$16:$R$829,'N1.3_Project_Listing'!$B$16:$B$829,$B254,'N1.3_Project_Listing'!$D$16:$D$829,$B205,'N1.3_Project_Listing'!$J$16:$J$829,AK$16,'N1.3_Project_Listing'!$G$16:$G$829,AG$15)</f>
        <v>0</v>
      </c>
      <c r="AL254" s="67">
        <f>SUMIFS('N1.3_Project_Listing'!$R$16:$R$829,'N1.3_Project_Listing'!$B$16:$B$829,$B254,'N1.3_Project_Listing'!$D$16:$D$829,$B205,'N1.3_Project_Listing'!$J$16:$J$829,AL$16,'N1.3_Project_Listing'!$G$16:$G$829,AG$15)</f>
        <v>0</v>
      </c>
      <c r="AM254" s="63">
        <f t="shared" ref="AM254:AM263" si="344">SUM(AH254:AL254)</f>
        <v>0</v>
      </c>
      <c r="AN254" s="116" t="s">
        <v>441</v>
      </c>
      <c r="AO254" s="67">
        <f>SUMIFS('N1.3_Project_Listing'!$P$16:$P$829,'N1.3_Project_Listing'!$B$16:$B$829,$B254,'N1.3_Project_Listing'!$D$16:$D$829,$B205,'N1.3_Project_Listing'!$J$16:$J$829,AO$16,'N1.3_Project_Listing'!$G$16:$G$829,AG$15)</f>
        <v>0</v>
      </c>
      <c r="AP254" s="67">
        <f>SUMIFS('N1.3_Project_Listing'!$P$16:$P$829,'N1.3_Project_Listing'!$B$16:$B$829,$B254,'N1.3_Project_Listing'!$D$16:$D$829,$B205,'N1.3_Project_Listing'!$J$16:$J$829,AP$16,'N1.3_Project_Listing'!$G$16:$G$829,AG$15)</f>
        <v>0</v>
      </c>
      <c r="AQ254" s="67">
        <f>SUMIFS('N1.3_Project_Listing'!$P$16:$P$829,'N1.3_Project_Listing'!$B$16:$B$829,$B254,'N1.3_Project_Listing'!$D$16:$D$829,$B205,'N1.3_Project_Listing'!$J$16:$J$829,AQ$16,'N1.3_Project_Listing'!$G$16:$G$829,AG$15)</f>
        <v>0</v>
      </c>
      <c r="AR254" s="67">
        <f>SUMIFS('N1.3_Project_Listing'!$P$16:$P$829,'N1.3_Project_Listing'!$B$16:$B$829,$B254,'N1.3_Project_Listing'!$D$16:$D$829,$B205,'N1.3_Project_Listing'!$J$16:$J$829,AR$16,'N1.3_Project_Listing'!$G$16:$G$829,AG$15)</f>
        <v>0</v>
      </c>
      <c r="AS254" s="67">
        <f>SUMIFS('N1.3_Project_Listing'!$P$16:$P$829,'N1.3_Project_Listing'!$B$16:$B$829,$B254,'N1.3_Project_Listing'!$D$16:$D$829,$B205,'N1.3_Project_Listing'!$J$16:$J$829,AS$16,'N1.3_Project_Listing'!$G$16:$G$829,AG$15)</f>
        <v>0</v>
      </c>
      <c r="AT254" s="63">
        <f t="shared" ref="AT254:AT263" si="345">SUM(AO254:AS254)</f>
        <v>0</v>
      </c>
      <c r="AV254" s="158" t="str">
        <f t="shared" ref="AV254:AV263" si="346">AV191</f>
        <v>-</v>
      </c>
      <c r="AW254" s="67">
        <f>SUMIFS('N1.3_Project_Listing'!$R$16:$R$829,'N1.3_Project_Listing'!$B$16:$B$829,$B254,'N1.3_Project_Listing'!$D$16:$D$829,$B205,'N1.3_Project_Listing'!$J$16:$J$829,AW$16,'N1.3_Project_Listing'!$G$16:$G$829,AV$15)</f>
        <v>0</v>
      </c>
      <c r="AX254" s="67">
        <f>SUMIFS('N1.3_Project_Listing'!$R$16:$R$829,'N1.3_Project_Listing'!$B$16:$B$829,$B254,'N1.3_Project_Listing'!$D$16:$D$829,$B205,'N1.3_Project_Listing'!$J$16:$J$829,AX$16,'N1.3_Project_Listing'!$G$16:$G$829,AV$15)</f>
        <v>0</v>
      </c>
      <c r="AY254" s="67">
        <f>SUMIFS('N1.3_Project_Listing'!$R$16:$R$829,'N1.3_Project_Listing'!$B$16:$B$829,$B254,'N1.3_Project_Listing'!$D$16:$D$829,$B205,'N1.3_Project_Listing'!$J$16:$J$829,AY$16,'N1.3_Project_Listing'!$G$16:$G$829,AV$15)</f>
        <v>0</v>
      </c>
      <c r="AZ254" s="67">
        <f>SUMIFS('N1.3_Project_Listing'!$R$16:$R$829,'N1.3_Project_Listing'!$B$16:$B$829,$B254,'N1.3_Project_Listing'!$D$16:$D$829,$B205,'N1.3_Project_Listing'!$J$16:$J$829,AZ$16,'N1.3_Project_Listing'!$G$16:$G$829,AV$15)</f>
        <v>0</v>
      </c>
      <c r="BA254" s="67">
        <f>SUMIFS('N1.3_Project_Listing'!$R$16:$R$829,'N1.3_Project_Listing'!$B$16:$B$829,$B254,'N1.3_Project_Listing'!$D$16:$D$829,$B205,'N1.3_Project_Listing'!$J$16:$J$829,BA$16,'N1.3_Project_Listing'!$G$16:$G$829,AV$15)</f>
        <v>0</v>
      </c>
      <c r="BB254" s="63">
        <f t="shared" ref="BB254:BB263" si="347">SUM(AW254:BA254)</f>
        <v>0</v>
      </c>
      <c r="BC254" s="116" t="s">
        <v>441</v>
      </c>
      <c r="BD254" s="67">
        <f>SUMIFS('N1.3_Project_Listing'!$P$16:$P$829,'N1.3_Project_Listing'!$B$16:$B$829,$B254,'N1.3_Project_Listing'!$D$16:$D$829,$B205,'N1.3_Project_Listing'!$J$16:$J$829,BD$16,'N1.3_Project_Listing'!$G$16:$G$829,AV$15)</f>
        <v>0</v>
      </c>
      <c r="BE254" s="67">
        <f>SUMIFS('N1.3_Project_Listing'!$P$16:$P$829,'N1.3_Project_Listing'!$B$16:$B$829,$B254,'N1.3_Project_Listing'!$D$16:$D$829,$B205,'N1.3_Project_Listing'!$J$16:$J$829,BE$16,'N1.3_Project_Listing'!$G$16:$G$829,AV$15)</f>
        <v>0</v>
      </c>
      <c r="BF254" s="67">
        <f>SUMIFS('N1.3_Project_Listing'!$P$16:$P$829,'N1.3_Project_Listing'!$B$16:$B$829,$B254,'N1.3_Project_Listing'!$D$16:$D$829,$B205,'N1.3_Project_Listing'!$J$16:$J$829,BF$16,'N1.3_Project_Listing'!$G$16:$G$829,AV$15)</f>
        <v>0</v>
      </c>
      <c r="BG254" s="67">
        <f>SUMIFS('N1.3_Project_Listing'!$P$16:$P$829,'N1.3_Project_Listing'!$B$16:$B$829,$B254,'N1.3_Project_Listing'!$D$16:$D$829,$B205,'N1.3_Project_Listing'!$J$16:$J$829,BG$16,'N1.3_Project_Listing'!$G$16:$G$829,AV$15)</f>
        <v>0</v>
      </c>
      <c r="BH254" s="67">
        <f>SUMIFS('N1.3_Project_Listing'!$P$16:$P$829,'N1.3_Project_Listing'!$B$16:$B$829,$B254,'N1.3_Project_Listing'!$D$16:$D$829,$B205,'N1.3_Project_Listing'!$J$16:$J$829,BH$16,'N1.3_Project_Listing'!$G$16:$G$829,AV$15)</f>
        <v>0</v>
      </c>
      <c r="BI254" s="63">
        <f t="shared" ref="BI254:BI263" si="348">SUM(BD254:BH254)</f>
        <v>0</v>
      </c>
      <c r="BK254" s="158" t="str">
        <f t="shared" ref="BK254:BK263" si="349">BK191</f>
        <v>-</v>
      </c>
      <c r="BL254" s="67">
        <f>SUMIFS('N1.3_Project_Listing'!$R$16:$R$829,'N1.3_Project_Listing'!$B$16:$B$829,$B254,'N1.3_Project_Listing'!$D$16:$D$829,$B205,'N1.3_Project_Listing'!$J$16:$J$829,BL$16,'N1.3_Project_Listing'!$G$16:$G$829,BK$15)</f>
        <v>0</v>
      </c>
      <c r="BM254" s="67">
        <f>SUMIFS('N1.3_Project_Listing'!$R$16:$R$829,'N1.3_Project_Listing'!$B$16:$B$829,$B254,'N1.3_Project_Listing'!$D$16:$D$829,$B205,'N1.3_Project_Listing'!$J$16:$J$829,BM$16,'N1.3_Project_Listing'!$G$16:$G$829,BK$15)</f>
        <v>0</v>
      </c>
      <c r="BN254" s="67">
        <f>SUMIFS('N1.3_Project_Listing'!$R$16:$R$829,'N1.3_Project_Listing'!$B$16:$B$829,$B254,'N1.3_Project_Listing'!$D$16:$D$829,$B205,'N1.3_Project_Listing'!$J$16:$J$829,BN$16,'N1.3_Project_Listing'!$G$16:$G$829,BK$15)</f>
        <v>0</v>
      </c>
      <c r="BO254" s="67">
        <f>SUMIFS('N1.3_Project_Listing'!$R$16:$R$829,'N1.3_Project_Listing'!$B$16:$B$829,$B254,'N1.3_Project_Listing'!$D$16:$D$829,$B205,'N1.3_Project_Listing'!$J$16:$J$829,BO$16,'N1.3_Project_Listing'!$G$16:$G$829,BK$15)</f>
        <v>0</v>
      </c>
      <c r="BP254" s="67">
        <f>SUMIFS('N1.3_Project_Listing'!$R$16:$R$829,'N1.3_Project_Listing'!$B$16:$B$829,$B254,'N1.3_Project_Listing'!$D$16:$D$829,$B205,'N1.3_Project_Listing'!$J$16:$J$829,BP$16,'N1.3_Project_Listing'!$G$16:$G$829,BK$15)</f>
        <v>0</v>
      </c>
      <c r="BQ254" s="63">
        <f t="shared" ref="BQ254:BQ263" si="350">SUM(BL254:BP254)</f>
        <v>0</v>
      </c>
      <c r="BR254" s="116" t="s">
        <v>441</v>
      </c>
      <c r="BS254" s="67">
        <f>SUMIFS('N1.3_Project_Listing'!$P$16:$P$829,'N1.3_Project_Listing'!$B$16:$B$829,$B254,'N1.3_Project_Listing'!$D$16:$D$829,$B205,'N1.3_Project_Listing'!$J$16:$J$829,BS$16,'N1.3_Project_Listing'!$G$16:$G$829,BK$15)</f>
        <v>0</v>
      </c>
      <c r="BT254" s="67">
        <f>SUMIFS('N1.3_Project_Listing'!$P$16:$P$829,'N1.3_Project_Listing'!$B$16:$B$829,$B254,'N1.3_Project_Listing'!$D$16:$D$829,$B205,'N1.3_Project_Listing'!$J$16:$J$829,BT$16,'N1.3_Project_Listing'!$G$16:$G$829,BK$15)</f>
        <v>0</v>
      </c>
      <c r="BU254" s="67">
        <f>SUMIFS('N1.3_Project_Listing'!$P$16:$P$829,'N1.3_Project_Listing'!$B$16:$B$829,$B254,'N1.3_Project_Listing'!$D$16:$D$829,$B205,'N1.3_Project_Listing'!$J$16:$J$829,BU$16,'N1.3_Project_Listing'!$G$16:$G$829,BK$15)</f>
        <v>0</v>
      </c>
      <c r="BV254" s="67">
        <f>SUMIFS('N1.3_Project_Listing'!$P$16:$P$829,'N1.3_Project_Listing'!$B$16:$B$829,$B254,'N1.3_Project_Listing'!$D$16:$D$829,$B205,'N1.3_Project_Listing'!$J$16:$J$829,BV$16,'N1.3_Project_Listing'!$G$16:$G$829,BK$15)</f>
        <v>0</v>
      </c>
      <c r="BW254" s="67">
        <f>SUMIFS('N1.3_Project_Listing'!$P$16:$P$829,'N1.3_Project_Listing'!$B$16:$B$829,$B254,'N1.3_Project_Listing'!$D$16:$D$829,$B205,'N1.3_Project_Listing'!$J$16:$J$829,BW$16,'N1.3_Project_Listing'!$G$16:$G$829,BK$15)</f>
        <v>0</v>
      </c>
      <c r="BX254" s="63">
        <f t="shared" ref="BX254:BX263" si="351">SUM(BS254:BW254)</f>
        <v>0</v>
      </c>
    </row>
    <row r="255" spans="2:76" hidden="1">
      <c r="B255" s="132" t="str">
        <f t="shared" si="327"/>
        <v>No entry required</v>
      </c>
      <c r="C255" s="158" t="str">
        <f t="shared" si="327"/>
        <v>-</v>
      </c>
      <c r="D255" s="63">
        <f t="shared" si="328"/>
        <v>0</v>
      </c>
      <c r="E255" s="63">
        <f t="shared" si="329"/>
        <v>0</v>
      </c>
      <c r="F255" s="63">
        <f t="shared" si="330"/>
        <v>0</v>
      </c>
      <c r="G255" s="63">
        <f t="shared" si="331"/>
        <v>0</v>
      </c>
      <c r="H255" s="63">
        <f t="shared" si="332"/>
        <v>0</v>
      </c>
      <c r="I255" s="63">
        <f t="shared" si="333"/>
        <v>0</v>
      </c>
      <c r="J255" s="116" t="s">
        <v>441</v>
      </c>
      <c r="K255" s="63">
        <f t="shared" si="334"/>
        <v>0</v>
      </c>
      <c r="L255" s="63">
        <f t="shared" si="335"/>
        <v>0</v>
      </c>
      <c r="M255" s="63">
        <f t="shared" si="336"/>
        <v>0</v>
      </c>
      <c r="N255" s="63">
        <f t="shared" si="337"/>
        <v>0</v>
      </c>
      <c r="O255" s="63">
        <f t="shared" si="338"/>
        <v>0</v>
      </c>
      <c r="P255" s="63">
        <f t="shared" si="339"/>
        <v>0</v>
      </c>
      <c r="R255" s="158" t="str">
        <f t="shared" si="340"/>
        <v>-</v>
      </c>
      <c r="S255" s="67">
        <f>SUMIFS('N1.3_Project_Listing'!$R$16:$R$829,'N1.3_Project_Listing'!$B$16:$B$829,$B255,'N1.3_Project_Listing'!$D$16:$D$829,$B206,'N1.3_Project_Listing'!$J$16:$J$829,S$16,'N1.3_Project_Listing'!$G$16:$G$829,R$15)</f>
        <v>0</v>
      </c>
      <c r="T255" s="67">
        <f>SUMIFS('N1.3_Project_Listing'!$R$16:$R$829,'N1.3_Project_Listing'!$B$16:$B$829,$B255,'N1.3_Project_Listing'!$D$16:$D$829,$B206,'N1.3_Project_Listing'!$J$16:$J$829,T$16,'N1.3_Project_Listing'!$G$16:$G$829,R$15)</f>
        <v>0</v>
      </c>
      <c r="U255" s="67">
        <f>SUMIFS('N1.3_Project_Listing'!$R$16:$R$829,'N1.3_Project_Listing'!$B$16:$B$829,$B255,'N1.3_Project_Listing'!$D$16:$D$829,$B206,'N1.3_Project_Listing'!$J$16:$J$829,U$16,'N1.3_Project_Listing'!$G$16:$G$829,R$15)</f>
        <v>0</v>
      </c>
      <c r="V255" s="67">
        <f>SUMIFS('N1.3_Project_Listing'!$R$16:$R$829,'N1.3_Project_Listing'!$B$16:$B$829,$B255,'N1.3_Project_Listing'!$D$16:$D$829,$B206,'N1.3_Project_Listing'!$J$16:$J$829,V$16,'N1.3_Project_Listing'!$G$16:$G$829,R$15)</f>
        <v>0</v>
      </c>
      <c r="W255" s="67">
        <f>SUMIFS('N1.3_Project_Listing'!$R$16:$R$829,'N1.3_Project_Listing'!$B$16:$B$829,$B255,'N1.3_Project_Listing'!$D$16:$D$829,$B206,'N1.3_Project_Listing'!$J$16:$J$829,W$16,'N1.3_Project_Listing'!$G$16:$G$829,R$15)</f>
        <v>0</v>
      </c>
      <c r="X255" s="63">
        <f t="shared" si="341"/>
        <v>0</v>
      </c>
      <c r="Y255" s="116" t="s">
        <v>441</v>
      </c>
      <c r="Z255" s="67">
        <f>SUMIFS('N1.3_Project_Listing'!$P$16:$P$829,'N1.3_Project_Listing'!$B$16:$B$829,$B255,'N1.3_Project_Listing'!$D$16:$D$829,$B206,'N1.3_Project_Listing'!$J$16:$J$829,Z$16,'N1.3_Project_Listing'!$G$16:$G$829,R$15)</f>
        <v>0</v>
      </c>
      <c r="AA255" s="67">
        <f>SUMIFS('N1.3_Project_Listing'!$P$16:$P$829,'N1.3_Project_Listing'!$B$16:$B$829,$B255,'N1.3_Project_Listing'!$D$16:$D$829,$B206,'N1.3_Project_Listing'!$J$16:$J$829,AA$16,'N1.3_Project_Listing'!$G$16:$G$829,R$15)</f>
        <v>0</v>
      </c>
      <c r="AB255" s="67">
        <f>SUMIFS('N1.3_Project_Listing'!$P$16:$P$829,'N1.3_Project_Listing'!$B$16:$B$829,$B255,'N1.3_Project_Listing'!$D$16:$D$829,$B206,'N1.3_Project_Listing'!$J$16:$J$829,AB$16,'N1.3_Project_Listing'!$G$16:$G$829,R$15)</f>
        <v>0</v>
      </c>
      <c r="AC255" s="67">
        <f>SUMIFS('N1.3_Project_Listing'!$P$16:$P$829,'N1.3_Project_Listing'!$B$16:$B$829,$B255,'N1.3_Project_Listing'!$D$16:$D$829,$B206,'N1.3_Project_Listing'!$J$16:$J$829,AC$16,'N1.3_Project_Listing'!$G$16:$G$829,R$15)</f>
        <v>0</v>
      </c>
      <c r="AD255" s="67">
        <f>SUMIFS('N1.3_Project_Listing'!$P$16:$P$829,'N1.3_Project_Listing'!$B$16:$B$829,$B255,'N1.3_Project_Listing'!$D$16:$D$829,$B206,'N1.3_Project_Listing'!$J$16:$J$829,AD$16,'N1.3_Project_Listing'!$G$16:$G$829,R$15)</f>
        <v>0</v>
      </c>
      <c r="AE255" s="63">
        <f t="shared" si="342"/>
        <v>0</v>
      </c>
      <c r="AG255" s="158" t="str">
        <f t="shared" si="343"/>
        <v>-</v>
      </c>
      <c r="AH255" s="67">
        <f>SUMIFS('N1.3_Project_Listing'!$R$16:$R$829,'N1.3_Project_Listing'!$B$16:$B$829,$B255,'N1.3_Project_Listing'!$D$16:$D$829,$B206,'N1.3_Project_Listing'!$J$16:$J$829,AH$16,'N1.3_Project_Listing'!$G$16:$G$829,AG$15)</f>
        <v>0</v>
      </c>
      <c r="AI255" s="67">
        <f>SUMIFS('N1.3_Project_Listing'!$R$16:$R$829,'N1.3_Project_Listing'!$B$16:$B$829,$B255,'N1.3_Project_Listing'!$D$16:$D$829,$B206,'N1.3_Project_Listing'!$J$16:$J$829,AI$16,'N1.3_Project_Listing'!$G$16:$G$829,AG$15)</f>
        <v>0</v>
      </c>
      <c r="AJ255" s="67">
        <f>SUMIFS('N1.3_Project_Listing'!$R$16:$R$829,'N1.3_Project_Listing'!$B$16:$B$829,$B255,'N1.3_Project_Listing'!$D$16:$D$829,$B206,'N1.3_Project_Listing'!$J$16:$J$829,AJ$16,'N1.3_Project_Listing'!$G$16:$G$829,AG$15)</f>
        <v>0</v>
      </c>
      <c r="AK255" s="67">
        <f>SUMIFS('N1.3_Project_Listing'!$R$16:$R$829,'N1.3_Project_Listing'!$B$16:$B$829,$B255,'N1.3_Project_Listing'!$D$16:$D$829,$B206,'N1.3_Project_Listing'!$J$16:$J$829,AK$16,'N1.3_Project_Listing'!$G$16:$G$829,AG$15)</f>
        <v>0</v>
      </c>
      <c r="AL255" s="67">
        <f>SUMIFS('N1.3_Project_Listing'!$R$16:$R$829,'N1.3_Project_Listing'!$B$16:$B$829,$B255,'N1.3_Project_Listing'!$D$16:$D$829,$B206,'N1.3_Project_Listing'!$J$16:$J$829,AL$16,'N1.3_Project_Listing'!$G$16:$G$829,AG$15)</f>
        <v>0</v>
      </c>
      <c r="AM255" s="63">
        <f t="shared" si="344"/>
        <v>0</v>
      </c>
      <c r="AN255" s="116" t="s">
        <v>441</v>
      </c>
      <c r="AO255" s="67">
        <f>SUMIFS('N1.3_Project_Listing'!$P$16:$P$829,'N1.3_Project_Listing'!$B$16:$B$829,$B255,'N1.3_Project_Listing'!$D$16:$D$829,$B206,'N1.3_Project_Listing'!$J$16:$J$829,AO$16,'N1.3_Project_Listing'!$G$16:$G$829,AG$15)</f>
        <v>0</v>
      </c>
      <c r="AP255" s="67">
        <f>SUMIFS('N1.3_Project_Listing'!$P$16:$P$829,'N1.3_Project_Listing'!$B$16:$B$829,$B255,'N1.3_Project_Listing'!$D$16:$D$829,$B206,'N1.3_Project_Listing'!$J$16:$J$829,AP$16,'N1.3_Project_Listing'!$G$16:$G$829,AG$15)</f>
        <v>0</v>
      </c>
      <c r="AQ255" s="67">
        <f>SUMIFS('N1.3_Project_Listing'!$P$16:$P$829,'N1.3_Project_Listing'!$B$16:$B$829,$B255,'N1.3_Project_Listing'!$D$16:$D$829,$B206,'N1.3_Project_Listing'!$J$16:$J$829,AQ$16,'N1.3_Project_Listing'!$G$16:$G$829,AG$15)</f>
        <v>0</v>
      </c>
      <c r="AR255" s="67">
        <f>SUMIFS('N1.3_Project_Listing'!$P$16:$P$829,'N1.3_Project_Listing'!$B$16:$B$829,$B255,'N1.3_Project_Listing'!$D$16:$D$829,$B206,'N1.3_Project_Listing'!$J$16:$J$829,AR$16,'N1.3_Project_Listing'!$G$16:$G$829,AG$15)</f>
        <v>0</v>
      </c>
      <c r="AS255" s="67">
        <f>SUMIFS('N1.3_Project_Listing'!$P$16:$P$829,'N1.3_Project_Listing'!$B$16:$B$829,$B255,'N1.3_Project_Listing'!$D$16:$D$829,$B206,'N1.3_Project_Listing'!$J$16:$J$829,AS$16,'N1.3_Project_Listing'!$G$16:$G$829,AG$15)</f>
        <v>0</v>
      </c>
      <c r="AT255" s="63">
        <f t="shared" si="345"/>
        <v>0</v>
      </c>
      <c r="AV255" s="158" t="str">
        <f t="shared" si="346"/>
        <v>-</v>
      </c>
      <c r="AW255" s="67">
        <f>SUMIFS('N1.3_Project_Listing'!$R$16:$R$829,'N1.3_Project_Listing'!$B$16:$B$829,$B255,'N1.3_Project_Listing'!$D$16:$D$829,$B206,'N1.3_Project_Listing'!$J$16:$J$829,AW$16,'N1.3_Project_Listing'!$G$16:$G$829,AV$15)</f>
        <v>0</v>
      </c>
      <c r="AX255" s="67">
        <f>SUMIFS('N1.3_Project_Listing'!$R$16:$R$829,'N1.3_Project_Listing'!$B$16:$B$829,$B255,'N1.3_Project_Listing'!$D$16:$D$829,$B206,'N1.3_Project_Listing'!$J$16:$J$829,AX$16,'N1.3_Project_Listing'!$G$16:$G$829,AV$15)</f>
        <v>0</v>
      </c>
      <c r="AY255" s="67">
        <f>SUMIFS('N1.3_Project_Listing'!$R$16:$R$829,'N1.3_Project_Listing'!$B$16:$B$829,$B255,'N1.3_Project_Listing'!$D$16:$D$829,$B206,'N1.3_Project_Listing'!$J$16:$J$829,AY$16,'N1.3_Project_Listing'!$G$16:$G$829,AV$15)</f>
        <v>0</v>
      </c>
      <c r="AZ255" s="67">
        <f>SUMIFS('N1.3_Project_Listing'!$R$16:$R$829,'N1.3_Project_Listing'!$B$16:$B$829,$B255,'N1.3_Project_Listing'!$D$16:$D$829,$B206,'N1.3_Project_Listing'!$J$16:$J$829,AZ$16,'N1.3_Project_Listing'!$G$16:$G$829,AV$15)</f>
        <v>0</v>
      </c>
      <c r="BA255" s="67">
        <f>SUMIFS('N1.3_Project_Listing'!$R$16:$R$829,'N1.3_Project_Listing'!$B$16:$B$829,$B255,'N1.3_Project_Listing'!$D$16:$D$829,$B206,'N1.3_Project_Listing'!$J$16:$J$829,BA$16,'N1.3_Project_Listing'!$G$16:$G$829,AV$15)</f>
        <v>0</v>
      </c>
      <c r="BB255" s="63">
        <f t="shared" si="347"/>
        <v>0</v>
      </c>
      <c r="BC255" s="116" t="s">
        <v>441</v>
      </c>
      <c r="BD255" s="67">
        <f>SUMIFS('N1.3_Project_Listing'!$P$16:$P$829,'N1.3_Project_Listing'!$B$16:$B$829,$B255,'N1.3_Project_Listing'!$D$16:$D$829,$B206,'N1.3_Project_Listing'!$J$16:$J$829,BD$16,'N1.3_Project_Listing'!$G$16:$G$829,AV$15)</f>
        <v>0</v>
      </c>
      <c r="BE255" s="67">
        <f>SUMIFS('N1.3_Project_Listing'!$P$16:$P$829,'N1.3_Project_Listing'!$B$16:$B$829,$B255,'N1.3_Project_Listing'!$D$16:$D$829,$B206,'N1.3_Project_Listing'!$J$16:$J$829,BE$16,'N1.3_Project_Listing'!$G$16:$G$829,AV$15)</f>
        <v>0</v>
      </c>
      <c r="BF255" s="67">
        <f>SUMIFS('N1.3_Project_Listing'!$P$16:$P$829,'N1.3_Project_Listing'!$B$16:$B$829,$B255,'N1.3_Project_Listing'!$D$16:$D$829,$B206,'N1.3_Project_Listing'!$J$16:$J$829,BF$16,'N1.3_Project_Listing'!$G$16:$G$829,AV$15)</f>
        <v>0</v>
      </c>
      <c r="BG255" s="67">
        <f>SUMIFS('N1.3_Project_Listing'!$P$16:$P$829,'N1.3_Project_Listing'!$B$16:$B$829,$B255,'N1.3_Project_Listing'!$D$16:$D$829,$B206,'N1.3_Project_Listing'!$J$16:$J$829,BG$16,'N1.3_Project_Listing'!$G$16:$G$829,AV$15)</f>
        <v>0</v>
      </c>
      <c r="BH255" s="67">
        <f>SUMIFS('N1.3_Project_Listing'!$P$16:$P$829,'N1.3_Project_Listing'!$B$16:$B$829,$B255,'N1.3_Project_Listing'!$D$16:$D$829,$B206,'N1.3_Project_Listing'!$J$16:$J$829,BH$16,'N1.3_Project_Listing'!$G$16:$G$829,AV$15)</f>
        <v>0</v>
      </c>
      <c r="BI255" s="63">
        <f t="shared" si="348"/>
        <v>0</v>
      </c>
      <c r="BK255" s="158" t="str">
        <f t="shared" si="349"/>
        <v>-</v>
      </c>
      <c r="BL255" s="67">
        <f>SUMIFS('N1.3_Project_Listing'!$R$16:$R$829,'N1.3_Project_Listing'!$B$16:$B$829,$B255,'N1.3_Project_Listing'!$D$16:$D$829,$B206,'N1.3_Project_Listing'!$J$16:$J$829,BL$16,'N1.3_Project_Listing'!$G$16:$G$829,BK$15)</f>
        <v>0</v>
      </c>
      <c r="BM255" s="67">
        <f>SUMIFS('N1.3_Project_Listing'!$R$16:$R$829,'N1.3_Project_Listing'!$B$16:$B$829,$B255,'N1.3_Project_Listing'!$D$16:$D$829,$B206,'N1.3_Project_Listing'!$J$16:$J$829,BM$16,'N1.3_Project_Listing'!$G$16:$G$829,BK$15)</f>
        <v>0</v>
      </c>
      <c r="BN255" s="67">
        <f>SUMIFS('N1.3_Project_Listing'!$R$16:$R$829,'N1.3_Project_Listing'!$B$16:$B$829,$B255,'N1.3_Project_Listing'!$D$16:$D$829,$B206,'N1.3_Project_Listing'!$J$16:$J$829,BN$16,'N1.3_Project_Listing'!$G$16:$G$829,BK$15)</f>
        <v>0</v>
      </c>
      <c r="BO255" s="67">
        <f>SUMIFS('N1.3_Project_Listing'!$R$16:$R$829,'N1.3_Project_Listing'!$B$16:$B$829,$B255,'N1.3_Project_Listing'!$D$16:$D$829,$B206,'N1.3_Project_Listing'!$J$16:$J$829,BO$16,'N1.3_Project_Listing'!$G$16:$G$829,BK$15)</f>
        <v>0</v>
      </c>
      <c r="BP255" s="67">
        <f>SUMIFS('N1.3_Project_Listing'!$R$16:$R$829,'N1.3_Project_Listing'!$B$16:$B$829,$B255,'N1.3_Project_Listing'!$D$16:$D$829,$B206,'N1.3_Project_Listing'!$J$16:$J$829,BP$16,'N1.3_Project_Listing'!$G$16:$G$829,BK$15)</f>
        <v>0</v>
      </c>
      <c r="BQ255" s="63">
        <f t="shared" si="350"/>
        <v>0</v>
      </c>
      <c r="BR255" s="116" t="s">
        <v>441</v>
      </c>
      <c r="BS255" s="67">
        <f>SUMIFS('N1.3_Project_Listing'!$P$16:$P$829,'N1.3_Project_Listing'!$B$16:$B$829,$B255,'N1.3_Project_Listing'!$D$16:$D$829,$B206,'N1.3_Project_Listing'!$J$16:$J$829,BS$16,'N1.3_Project_Listing'!$G$16:$G$829,BK$15)</f>
        <v>0</v>
      </c>
      <c r="BT255" s="67">
        <f>SUMIFS('N1.3_Project_Listing'!$P$16:$P$829,'N1.3_Project_Listing'!$B$16:$B$829,$B255,'N1.3_Project_Listing'!$D$16:$D$829,$B206,'N1.3_Project_Listing'!$J$16:$J$829,BT$16,'N1.3_Project_Listing'!$G$16:$G$829,BK$15)</f>
        <v>0</v>
      </c>
      <c r="BU255" s="67">
        <f>SUMIFS('N1.3_Project_Listing'!$P$16:$P$829,'N1.3_Project_Listing'!$B$16:$B$829,$B255,'N1.3_Project_Listing'!$D$16:$D$829,$B206,'N1.3_Project_Listing'!$J$16:$J$829,BU$16,'N1.3_Project_Listing'!$G$16:$G$829,BK$15)</f>
        <v>0</v>
      </c>
      <c r="BV255" s="67">
        <f>SUMIFS('N1.3_Project_Listing'!$P$16:$P$829,'N1.3_Project_Listing'!$B$16:$B$829,$B255,'N1.3_Project_Listing'!$D$16:$D$829,$B206,'N1.3_Project_Listing'!$J$16:$J$829,BV$16,'N1.3_Project_Listing'!$G$16:$G$829,BK$15)</f>
        <v>0</v>
      </c>
      <c r="BW255" s="67">
        <f>SUMIFS('N1.3_Project_Listing'!$P$16:$P$829,'N1.3_Project_Listing'!$B$16:$B$829,$B255,'N1.3_Project_Listing'!$D$16:$D$829,$B206,'N1.3_Project_Listing'!$J$16:$J$829,BW$16,'N1.3_Project_Listing'!$G$16:$G$829,BK$15)</f>
        <v>0</v>
      </c>
      <c r="BX255" s="63">
        <f t="shared" si="351"/>
        <v>0</v>
      </c>
    </row>
    <row r="256" spans="2:76" hidden="1">
      <c r="B256" s="132" t="str">
        <f t="shared" si="327"/>
        <v>No entry required</v>
      </c>
      <c r="C256" s="158" t="str">
        <f t="shared" si="327"/>
        <v>-</v>
      </c>
      <c r="D256" s="63">
        <f t="shared" si="328"/>
        <v>0</v>
      </c>
      <c r="E256" s="63">
        <f t="shared" si="329"/>
        <v>0</v>
      </c>
      <c r="F256" s="63">
        <f t="shared" si="330"/>
        <v>0</v>
      </c>
      <c r="G256" s="63">
        <f t="shared" si="331"/>
        <v>0</v>
      </c>
      <c r="H256" s="63">
        <f t="shared" si="332"/>
        <v>0</v>
      </c>
      <c r="I256" s="63">
        <f t="shared" si="333"/>
        <v>0</v>
      </c>
      <c r="J256" s="116" t="s">
        <v>441</v>
      </c>
      <c r="K256" s="63">
        <f t="shared" si="334"/>
        <v>0</v>
      </c>
      <c r="L256" s="63">
        <f t="shared" si="335"/>
        <v>0</v>
      </c>
      <c r="M256" s="63">
        <f t="shared" si="336"/>
        <v>0</v>
      </c>
      <c r="N256" s="63">
        <f t="shared" si="337"/>
        <v>0</v>
      </c>
      <c r="O256" s="63">
        <f t="shared" si="338"/>
        <v>0</v>
      </c>
      <c r="P256" s="63">
        <f t="shared" si="339"/>
        <v>0</v>
      </c>
      <c r="R256" s="158" t="str">
        <f t="shared" si="340"/>
        <v>-</v>
      </c>
      <c r="S256" s="67">
        <f>SUMIFS('N1.3_Project_Listing'!$R$16:$R$829,'N1.3_Project_Listing'!$B$16:$B$829,$B256,'N1.3_Project_Listing'!$D$16:$D$829,$B207,'N1.3_Project_Listing'!$J$16:$J$829,S$16,'N1.3_Project_Listing'!$G$16:$G$829,R$15)</f>
        <v>0</v>
      </c>
      <c r="T256" s="67">
        <f>SUMIFS('N1.3_Project_Listing'!$R$16:$R$829,'N1.3_Project_Listing'!$B$16:$B$829,$B256,'N1.3_Project_Listing'!$D$16:$D$829,$B207,'N1.3_Project_Listing'!$J$16:$J$829,T$16,'N1.3_Project_Listing'!$G$16:$G$829,R$15)</f>
        <v>0</v>
      </c>
      <c r="U256" s="67">
        <f>SUMIFS('N1.3_Project_Listing'!$R$16:$R$829,'N1.3_Project_Listing'!$B$16:$B$829,$B256,'N1.3_Project_Listing'!$D$16:$D$829,$B207,'N1.3_Project_Listing'!$J$16:$J$829,U$16,'N1.3_Project_Listing'!$G$16:$G$829,R$15)</f>
        <v>0</v>
      </c>
      <c r="V256" s="67">
        <f>SUMIFS('N1.3_Project_Listing'!$R$16:$R$829,'N1.3_Project_Listing'!$B$16:$B$829,$B256,'N1.3_Project_Listing'!$D$16:$D$829,$B207,'N1.3_Project_Listing'!$J$16:$J$829,V$16,'N1.3_Project_Listing'!$G$16:$G$829,R$15)</f>
        <v>0</v>
      </c>
      <c r="W256" s="67">
        <f>SUMIFS('N1.3_Project_Listing'!$R$16:$R$829,'N1.3_Project_Listing'!$B$16:$B$829,$B256,'N1.3_Project_Listing'!$D$16:$D$829,$B207,'N1.3_Project_Listing'!$J$16:$J$829,W$16,'N1.3_Project_Listing'!$G$16:$G$829,R$15)</f>
        <v>0</v>
      </c>
      <c r="X256" s="63">
        <f t="shared" si="341"/>
        <v>0</v>
      </c>
      <c r="Y256" s="116" t="s">
        <v>441</v>
      </c>
      <c r="Z256" s="67">
        <f>SUMIFS('N1.3_Project_Listing'!$P$16:$P$829,'N1.3_Project_Listing'!$B$16:$B$829,$B256,'N1.3_Project_Listing'!$D$16:$D$829,$B207,'N1.3_Project_Listing'!$J$16:$J$829,Z$16,'N1.3_Project_Listing'!$G$16:$G$829,R$15)</f>
        <v>0</v>
      </c>
      <c r="AA256" s="67">
        <f>SUMIFS('N1.3_Project_Listing'!$P$16:$P$829,'N1.3_Project_Listing'!$B$16:$B$829,$B256,'N1.3_Project_Listing'!$D$16:$D$829,$B207,'N1.3_Project_Listing'!$J$16:$J$829,AA$16,'N1.3_Project_Listing'!$G$16:$G$829,R$15)</f>
        <v>0</v>
      </c>
      <c r="AB256" s="67">
        <f>SUMIFS('N1.3_Project_Listing'!$P$16:$P$829,'N1.3_Project_Listing'!$B$16:$B$829,$B256,'N1.3_Project_Listing'!$D$16:$D$829,$B207,'N1.3_Project_Listing'!$J$16:$J$829,AB$16,'N1.3_Project_Listing'!$G$16:$G$829,R$15)</f>
        <v>0</v>
      </c>
      <c r="AC256" s="67">
        <f>SUMIFS('N1.3_Project_Listing'!$P$16:$P$829,'N1.3_Project_Listing'!$B$16:$B$829,$B256,'N1.3_Project_Listing'!$D$16:$D$829,$B207,'N1.3_Project_Listing'!$J$16:$J$829,AC$16,'N1.3_Project_Listing'!$G$16:$G$829,R$15)</f>
        <v>0</v>
      </c>
      <c r="AD256" s="67">
        <f>SUMIFS('N1.3_Project_Listing'!$P$16:$P$829,'N1.3_Project_Listing'!$B$16:$B$829,$B256,'N1.3_Project_Listing'!$D$16:$D$829,$B207,'N1.3_Project_Listing'!$J$16:$J$829,AD$16,'N1.3_Project_Listing'!$G$16:$G$829,R$15)</f>
        <v>0</v>
      </c>
      <c r="AE256" s="63">
        <f t="shared" si="342"/>
        <v>0</v>
      </c>
      <c r="AG256" s="158" t="str">
        <f t="shared" si="343"/>
        <v>-</v>
      </c>
      <c r="AH256" s="67">
        <f>SUMIFS('N1.3_Project_Listing'!$R$16:$R$829,'N1.3_Project_Listing'!$B$16:$B$829,$B256,'N1.3_Project_Listing'!$D$16:$D$829,$B207,'N1.3_Project_Listing'!$J$16:$J$829,AH$16,'N1.3_Project_Listing'!$G$16:$G$829,AG$15)</f>
        <v>0</v>
      </c>
      <c r="AI256" s="67">
        <f>SUMIFS('N1.3_Project_Listing'!$R$16:$R$829,'N1.3_Project_Listing'!$B$16:$B$829,$B256,'N1.3_Project_Listing'!$D$16:$D$829,$B207,'N1.3_Project_Listing'!$J$16:$J$829,AI$16,'N1.3_Project_Listing'!$G$16:$G$829,AG$15)</f>
        <v>0</v>
      </c>
      <c r="AJ256" s="67">
        <f>SUMIFS('N1.3_Project_Listing'!$R$16:$R$829,'N1.3_Project_Listing'!$B$16:$B$829,$B256,'N1.3_Project_Listing'!$D$16:$D$829,$B207,'N1.3_Project_Listing'!$J$16:$J$829,AJ$16,'N1.3_Project_Listing'!$G$16:$G$829,AG$15)</f>
        <v>0</v>
      </c>
      <c r="AK256" s="67">
        <f>SUMIFS('N1.3_Project_Listing'!$R$16:$R$829,'N1.3_Project_Listing'!$B$16:$B$829,$B256,'N1.3_Project_Listing'!$D$16:$D$829,$B207,'N1.3_Project_Listing'!$J$16:$J$829,AK$16,'N1.3_Project_Listing'!$G$16:$G$829,AG$15)</f>
        <v>0</v>
      </c>
      <c r="AL256" s="67">
        <f>SUMIFS('N1.3_Project_Listing'!$R$16:$R$829,'N1.3_Project_Listing'!$B$16:$B$829,$B256,'N1.3_Project_Listing'!$D$16:$D$829,$B207,'N1.3_Project_Listing'!$J$16:$J$829,AL$16,'N1.3_Project_Listing'!$G$16:$G$829,AG$15)</f>
        <v>0</v>
      </c>
      <c r="AM256" s="63">
        <f t="shared" si="344"/>
        <v>0</v>
      </c>
      <c r="AN256" s="116" t="s">
        <v>441</v>
      </c>
      <c r="AO256" s="67">
        <f>SUMIFS('N1.3_Project_Listing'!$P$16:$P$829,'N1.3_Project_Listing'!$B$16:$B$829,$B256,'N1.3_Project_Listing'!$D$16:$D$829,$B207,'N1.3_Project_Listing'!$J$16:$J$829,AO$16,'N1.3_Project_Listing'!$G$16:$G$829,AG$15)</f>
        <v>0</v>
      </c>
      <c r="AP256" s="67">
        <f>SUMIFS('N1.3_Project_Listing'!$P$16:$P$829,'N1.3_Project_Listing'!$B$16:$B$829,$B256,'N1.3_Project_Listing'!$D$16:$D$829,$B207,'N1.3_Project_Listing'!$J$16:$J$829,AP$16,'N1.3_Project_Listing'!$G$16:$G$829,AG$15)</f>
        <v>0</v>
      </c>
      <c r="AQ256" s="67">
        <f>SUMIFS('N1.3_Project_Listing'!$P$16:$P$829,'N1.3_Project_Listing'!$B$16:$B$829,$B256,'N1.3_Project_Listing'!$D$16:$D$829,$B207,'N1.3_Project_Listing'!$J$16:$J$829,AQ$16,'N1.3_Project_Listing'!$G$16:$G$829,AG$15)</f>
        <v>0</v>
      </c>
      <c r="AR256" s="67">
        <f>SUMIFS('N1.3_Project_Listing'!$P$16:$P$829,'N1.3_Project_Listing'!$B$16:$B$829,$B256,'N1.3_Project_Listing'!$D$16:$D$829,$B207,'N1.3_Project_Listing'!$J$16:$J$829,AR$16,'N1.3_Project_Listing'!$G$16:$G$829,AG$15)</f>
        <v>0</v>
      </c>
      <c r="AS256" s="67">
        <f>SUMIFS('N1.3_Project_Listing'!$P$16:$P$829,'N1.3_Project_Listing'!$B$16:$B$829,$B256,'N1.3_Project_Listing'!$D$16:$D$829,$B207,'N1.3_Project_Listing'!$J$16:$J$829,AS$16,'N1.3_Project_Listing'!$G$16:$G$829,AG$15)</f>
        <v>0</v>
      </c>
      <c r="AT256" s="63">
        <f t="shared" si="345"/>
        <v>0</v>
      </c>
      <c r="AV256" s="158" t="str">
        <f t="shared" si="346"/>
        <v>-</v>
      </c>
      <c r="AW256" s="67">
        <f>SUMIFS('N1.3_Project_Listing'!$R$16:$R$829,'N1.3_Project_Listing'!$B$16:$B$829,$B256,'N1.3_Project_Listing'!$D$16:$D$829,$B207,'N1.3_Project_Listing'!$J$16:$J$829,AW$16,'N1.3_Project_Listing'!$G$16:$G$829,AV$15)</f>
        <v>0</v>
      </c>
      <c r="AX256" s="67">
        <f>SUMIFS('N1.3_Project_Listing'!$R$16:$R$829,'N1.3_Project_Listing'!$B$16:$B$829,$B256,'N1.3_Project_Listing'!$D$16:$D$829,$B207,'N1.3_Project_Listing'!$J$16:$J$829,AX$16,'N1.3_Project_Listing'!$G$16:$G$829,AV$15)</f>
        <v>0</v>
      </c>
      <c r="AY256" s="67">
        <f>SUMIFS('N1.3_Project_Listing'!$R$16:$R$829,'N1.3_Project_Listing'!$B$16:$B$829,$B256,'N1.3_Project_Listing'!$D$16:$D$829,$B207,'N1.3_Project_Listing'!$J$16:$J$829,AY$16,'N1.3_Project_Listing'!$G$16:$G$829,AV$15)</f>
        <v>0</v>
      </c>
      <c r="AZ256" s="67">
        <f>SUMIFS('N1.3_Project_Listing'!$R$16:$R$829,'N1.3_Project_Listing'!$B$16:$B$829,$B256,'N1.3_Project_Listing'!$D$16:$D$829,$B207,'N1.3_Project_Listing'!$J$16:$J$829,AZ$16,'N1.3_Project_Listing'!$G$16:$G$829,AV$15)</f>
        <v>0</v>
      </c>
      <c r="BA256" s="67">
        <f>SUMIFS('N1.3_Project_Listing'!$R$16:$R$829,'N1.3_Project_Listing'!$B$16:$B$829,$B256,'N1.3_Project_Listing'!$D$16:$D$829,$B207,'N1.3_Project_Listing'!$J$16:$J$829,BA$16,'N1.3_Project_Listing'!$G$16:$G$829,AV$15)</f>
        <v>0</v>
      </c>
      <c r="BB256" s="63">
        <f t="shared" si="347"/>
        <v>0</v>
      </c>
      <c r="BC256" s="116" t="s">
        <v>441</v>
      </c>
      <c r="BD256" s="67">
        <f>SUMIFS('N1.3_Project_Listing'!$P$16:$P$829,'N1.3_Project_Listing'!$B$16:$B$829,$B256,'N1.3_Project_Listing'!$D$16:$D$829,$B207,'N1.3_Project_Listing'!$J$16:$J$829,BD$16,'N1.3_Project_Listing'!$G$16:$G$829,AV$15)</f>
        <v>0</v>
      </c>
      <c r="BE256" s="67">
        <f>SUMIFS('N1.3_Project_Listing'!$P$16:$P$829,'N1.3_Project_Listing'!$B$16:$B$829,$B256,'N1.3_Project_Listing'!$D$16:$D$829,$B207,'N1.3_Project_Listing'!$J$16:$J$829,BE$16,'N1.3_Project_Listing'!$G$16:$G$829,AV$15)</f>
        <v>0</v>
      </c>
      <c r="BF256" s="67">
        <f>SUMIFS('N1.3_Project_Listing'!$P$16:$P$829,'N1.3_Project_Listing'!$B$16:$B$829,$B256,'N1.3_Project_Listing'!$D$16:$D$829,$B207,'N1.3_Project_Listing'!$J$16:$J$829,BF$16,'N1.3_Project_Listing'!$G$16:$G$829,AV$15)</f>
        <v>0</v>
      </c>
      <c r="BG256" s="67">
        <f>SUMIFS('N1.3_Project_Listing'!$P$16:$P$829,'N1.3_Project_Listing'!$B$16:$B$829,$B256,'N1.3_Project_Listing'!$D$16:$D$829,$B207,'N1.3_Project_Listing'!$J$16:$J$829,BG$16,'N1.3_Project_Listing'!$G$16:$G$829,AV$15)</f>
        <v>0</v>
      </c>
      <c r="BH256" s="67">
        <f>SUMIFS('N1.3_Project_Listing'!$P$16:$P$829,'N1.3_Project_Listing'!$B$16:$B$829,$B256,'N1.3_Project_Listing'!$D$16:$D$829,$B207,'N1.3_Project_Listing'!$J$16:$J$829,BH$16,'N1.3_Project_Listing'!$G$16:$G$829,AV$15)</f>
        <v>0</v>
      </c>
      <c r="BI256" s="63">
        <f t="shared" si="348"/>
        <v>0</v>
      </c>
      <c r="BK256" s="158" t="str">
        <f t="shared" si="349"/>
        <v>-</v>
      </c>
      <c r="BL256" s="67">
        <f>SUMIFS('N1.3_Project_Listing'!$R$16:$R$829,'N1.3_Project_Listing'!$B$16:$B$829,$B256,'N1.3_Project_Listing'!$D$16:$D$829,$B207,'N1.3_Project_Listing'!$J$16:$J$829,BL$16,'N1.3_Project_Listing'!$G$16:$G$829,BK$15)</f>
        <v>0</v>
      </c>
      <c r="BM256" s="67">
        <f>SUMIFS('N1.3_Project_Listing'!$R$16:$R$829,'N1.3_Project_Listing'!$B$16:$B$829,$B256,'N1.3_Project_Listing'!$D$16:$D$829,$B207,'N1.3_Project_Listing'!$J$16:$J$829,BM$16,'N1.3_Project_Listing'!$G$16:$G$829,BK$15)</f>
        <v>0</v>
      </c>
      <c r="BN256" s="67">
        <f>SUMIFS('N1.3_Project_Listing'!$R$16:$R$829,'N1.3_Project_Listing'!$B$16:$B$829,$B256,'N1.3_Project_Listing'!$D$16:$D$829,$B207,'N1.3_Project_Listing'!$J$16:$J$829,BN$16,'N1.3_Project_Listing'!$G$16:$G$829,BK$15)</f>
        <v>0</v>
      </c>
      <c r="BO256" s="67">
        <f>SUMIFS('N1.3_Project_Listing'!$R$16:$R$829,'N1.3_Project_Listing'!$B$16:$B$829,$B256,'N1.3_Project_Listing'!$D$16:$D$829,$B207,'N1.3_Project_Listing'!$J$16:$J$829,BO$16,'N1.3_Project_Listing'!$G$16:$G$829,BK$15)</f>
        <v>0</v>
      </c>
      <c r="BP256" s="67">
        <f>SUMIFS('N1.3_Project_Listing'!$R$16:$R$829,'N1.3_Project_Listing'!$B$16:$B$829,$B256,'N1.3_Project_Listing'!$D$16:$D$829,$B207,'N1.3_Project_Listing'!$J$16:$J$829,BP$16,'N1.3_Project_Listing'!$G$16:$G$829,BK$15)</f>
        <v>0</v>
      </c>
      <c r="BQ256" s="63">
        <f t="shared" si="350"/>
        <v>0</v>
      </c>
      <c r="BR256" s="116" t="s">
        <v>441</v>
      </c>
      <c r="BS256" s="67">
        <f>SUMIFS('N1.3_Project_Listing'!$P$16:$P$829,'N1.3_Project_Listing'!$B$16:$B$829,$B256,'N1.3_Project_Listing'!$D$16:$D$829,$B207,'N1.3_Project_Listing'!$J$16:$J$829,BS$16,'N1.3_Project_Listing'!$G$16:$G$829,BK$15)</f>
        <v>0</v>
      </c>
      <c r="BT256" s="67">
        <f>SUMIFS('N1.3_Project_Listing'!$P$16:$P$829,'N1.3_Project_Listing'!$B$16:$B$829,$B256,'N1.3_Project_Listing'!$D$16:$D$829,$B207,'N1.3_Project_Listing'!$J$16:$J$829,BT$16,'N1.3_Project_Listing'!$G$16:$G$829,BK$15)</f>
        <v>0</v>
      </c>
      <c r="BU256" s="67">
        <f>SUMIFS('N1.3_Project_Listing'!$P$16:$P$829,'N1.3_Project_Listing'!$B$16:$B$829,$B256,'N1.3_Project_Listing'!$D$16:$D$829,$B207,'N1.3_Project_Listing'!$J$16:$J$829,BU$16,'N1.3_Project_Listing'!$G$16:$G$829,BK$15)</f>
        <v>0</v>
      </c>
      <c r="BV256" s="67">
        <f>SUMIFS('N1.3_Project_Listing'!$P$16:$P$829,'N1.3_Project_Listing'!$B$16:$B$829,$B256,'N1.3_Project_Listing'!$D$16:$D$829,$B207,'N1.3_Project_Listing'!$J$16:$J$829,BV$16,'N1.3_Project_Listing'!$G$16:$G$829,BK$15)</f>
        <v>0</v>
      </c>
      <c r="BW256" s="67">
        <f>SUMIFS('N1.3_Project_Listing'!$P$16:$P$829,'N1.3_Project_Listing'!$B$16:$B$829,$B256,'N1.3_Project_Listing'!$D$16:$D$829,$B207,'N1.3_Project_Listing'!$J$16:$J$829,BW$16,'N1.3_Project_Listing'!$G$16:$G$829,BK$15)</f>
        <v>0</v>
      </c>
      <c r="BX256" s="63">
        <f t="shared" si="351"/>
        <v>0</v>
      </c>
    </row>
    <row r="257" spans="2:76" hidden="1">
      <c r="B257" s="132" t="str">
        <f t="shared" si="327"/>
        <v>No entry required</v>
      </c>
      <c r="C257" s="158" t="str">
        <f t="shared" si="327"/>
        <v>-</v>
      </c>
      <c r="D257" s="63">
        <f t="shared" si="328"/>
        <v>0</v>
      </c>
      <c r="E257" s="63">
        <f t="shared" si="329"/>
        <v>0</v>
      </c>
      <c r="F257" s="63">
        <f t="shared" si="330"/>
        <v>0</v>
      </c>
      <c r="G257" s="63">
        <f t="shared" si="331"/>
        <v>0</v>
      </c>
      <c r="H257" s="63">
        <f t="shared" si="332"/>
        <v>0</v>
      </c>
      <c r="I257" s="63">
        <f t="shared" si="333"/>
        <v>0</v>
      </c>
      <c r="J257" s="116" t="s">
        <v>441</v>
      </c>
      <c r="K257" s="63">
        <f t="shared" si="334"/>
        <v>0</v>
      </c>
      <c r="L257" s="63">
        <f t="shared" si="335"/>
        <v>0</v>
      </c>
      <c r="M257" s="63">
        <f t="shared" si="336"/>
        <v>0</v>
      </c>
      <c r="N257" s="63">
        <f t="shared" si="337"/>
        <v>0</v>
      </c>
      <c r="O257" s="63">
        <f t="shared" si="338"/>
        <v>0</v>
      </c>
      <c r="P257" s="63">
        <f t="shared" si="339"/>
        <v>0</v>
      </c>
      <c r="R257" s="158" t="str">
        <f t="shared" si="340"/>
        <v>-</v>
      </c>
      <c r="S257" s="67">
        <f>SUMIFS('N1.3_Project_Listing'!$R$16:$R$829,'N1.3_Project_Listing'!$B$16:$B$829,$B257,'N1.3_Project_Listing'!$D$16:$D$829,$B208,'N1.3_Project_Listing'!$J$16:$J$829,S$16,'N1.3_Project_Listing'!$G$16:$G$829,R$15)</f>
        <v>0</v>
      </c>
      <c r="T257" s="67">
        <f>SUMIFS('N1.3_Project_Listing'!$R$16:$R$829,'N1.3_Project_Listing'!$B$16:$B$829,$B257,'N1.3_Project_Listing'!$D$16:$D$829,$B208,'N1.3_Project_Listing'!$J$16:$J$829,T$16,'N1.3_Project_Listing'!$G$16:$G$829,R$15)</f>
        <v>0</v>
      </c>
      <c r="U257" s="67">
        <f>SUMIFS('N1.3_Project_Listing'!$R$16:$R$829,'N1.3_Project_Listing'!$B$16:$B$829,$B257,'N1.3_Project_Listing'!$D$16:$D$829,$B208,'N1.3_Project_Listing'!$J$16:$J$829,U$16,'N1.3_Project_Listing'!$G$16:$G$829,R$15)</f>
        <v>0</v>
      </c>
      <c r="V257" s="67">
        <f>SUMIFS('N1.3_Project_Listing'!$R$16:$R$829,'N1.3_Project_Listing'!$B$16:$B$829,$B257,'N1.3_Project_Listing'!$D$16:$D$829,$B208,'N1.3_Project_Listing'!$J$16:$J$829,V$16,'N1.3_Project_Listing'!$G$16:$G$829,R$15)</f>
        <v>0</v>
      </c>
      <c r="W257" s="67">
        <f>SUMIFS('N1.3_Project_Listing'!$R$16:$R$829,'N1.3_Project_Listing'!$B$16:$B$829,$B257,'N1.3_Project_Listing'!$D$16:$D$829,$B208,'N1.3_Project_Listing'!$J$16:$J$829,W$16,'N1.3_Project_Listing'!$G$16:$G$829,R$15)</f>
        <v>0</v>
      </c>
      <c r="X257" s="63">
        <f t="shared" si="341"/>
        <v>0</v>
      </c>
      <c r="Y257" s="116" t="s">
        <v>441</v>
      </c>
      <c r="Z257" s="67">
        <f>SUMIFS('N1.3_Project_Listing'!$P$16:$P$829,'N1.3_Project_Listing'!$B$16:$B$829,$B257,'N1.3_Project_Listing'!$D$16:$D$829,$B208,'N1.3_Project_Listing'!$J$16:$J$829,Z$16,'N1.3_Project_Listing'!$G$16:$G$829,R$15)</f>
        <v>0</v>
      </c>
      <c r="AA257" s="67">
        <f>SUMIFS('N1.3_Project_Listing'!$P$16:$P$829,'N1.3_Project_Listing'!$B$16:$B$829,$B257,'N1.3_Project_Listing'!$D$16:$D$829,$B208,'N1.3_Project_Listing'!$J$16:$J$829,AA$16,'N1.3_Project_Listing'!$G$16:$G$829,R$15)</f>
        <v>0</v>
      </c>
      <c r="AB257" s="67">
        <f>SUMIFS('N1.3_Project_Listing'!$P$16:$P$829,'N1.3_Project_Listing'!$B$16:$B$829,$B257,'N1.3_Project_Listing'!$D$16:$D$829,$B208,'N1.3_Project_Listing'!$J$16:$J$829,AB$16,'N1.3_Project_Listing'!$G$16:$G$829,R$15)</f>
        <v>0</v>
      </c>
      <c r="AC257" s="67">
        <f>SUMIFS('N1.3_Project_Listing'!$P$16:$P$829,'N1.3_Project_Listing'!$B$16:$B$829,$B257,'N1.3_Project_Listing'!$D$16:$D$829,$B208,'N1.3_Project_Listing'!$J$16:$J$829,AC$16,'N1.3_Project_Listing'!$G$16:$G$829,R$15)</f>
        <v>0</v>
      </c>
      <c r="AD257" s="67">
        <f>SUMIFS('N1.3_Project_Listing'!$P$16:$P$829,'N1.3_Project_Listing'!$B$16:$B$829,$B257,'N1.3_Project_Listing'!$D$16:$D$829,$B208,'N1.3_Project_Listing'!$J$16:$J$829,AD$16,'N1.3_Project_Listing'!$G$16:$G$829,R$15)</f>
        <v>0</v>
      </c>
      <c r="AE257" s="63">
        <f t="shared" si="342"/>
        <v>0</v>
      </c>
      <c r="AG257" s="158" t="str">
        <f t="shared" si="343"/>
        <v>-</v>
      </c>
      <c r="AH257" s="67">
        <f>SUMIFS('N1.3_Project_Listing'!$R$16:$R$829,'N1.3_Project_Listing'!$B$16:$B$829,$B257,'N1.3_Project_Listing'!$D$16:$D$829,$B208,'N1.3_Project_Listing'!$J$16:$J$829,AH$16,'N1.3_Project_Listing'!$G$16:$G$829,AG$15)</f>
        <v>0</v>
      </c>
      <c r="AI257" s="67">
        <f>SUMIFS('N1.3_Project_Listing'!$R$16:$R$829,'N1.3_Project_Listing'!$B$16:$B$829,$B257,'N1.3_Project_Listing'!$D$16:$D$829,$B208,'N1.3_Project_Listing'!$J$16:$J$829,AI$16,'N1.3_Project_Listing'!$G$16:$G$829,AG$15)</f>
        <v>0</v>
      </c>
      <c r="AJ257" s="67">
        <f>SUMIFS('N1.3_Project_Listing'!$R$16:$R$829,'N1.3_Project_Listing'!$B$16:$B$829,$B257,'N1.3_Project_Listing'!$D$16:$D$829,$B208,'N1.3_Project_Listing'!$J$16:$J$829,AJ$16,'N1.3_Project_Listing'!$G$16:$G$829,AG$15)</f>
        <v>0</v>
      </c>
      <c r="AK257" s="67">
        <f>SUMIFS('N1.3_Project_Listing'!$R$16:$R$829,'N1.3_Project_Listing'!$B$16:$B$829,$B257,'N1.3_Project_Listing'!$D$16:$D$829,$B208,'N1.3_Project_Listing'!$J$16:$J$829,AK$16,'N1.3_Project_Listing'!$G$16:$G$829,AG$15)</f>
        <v>0</v>
      </c>
      <c r="AL257" s="67">
        <f>SUMIFS('N1.3_Project_Listing'!$R$16:$R$829,'N1.3_Project_Listing'!$B$16:$B$829,$B257,'N1.3_Project_Listing'!$D$16:$D$829,$B208,'N1.3_Project_Listing'!$J$16:$J$829,AL$16,'N1.3_Project_Listing'!$G$16:$G$829,AG$15)</f>
        <v>0</v>
      </c>
      <c r="AM257" s="63">
        <f t="shared" si="344"/>
        <v>0</v>
      </c>
      <c r="AN257" s="116" t="s">
        <v>441</v>
      </c>
      <c r="AO257" s="67">
        <f>SUMIFS('N1.3_Project_Listing'!$P$16:$P$829,'N1.3_Project_Listing'!$B$16:$B$829,$B257,'N1.3_Project_Listing'!$D$16:$D$829,$B208,'N1.3_Project_Listing'!$J$16:$J$829,AO$16,'N1.3_Project_Listing'!$G$16:$G$829,AG$15)</f>
        <v>0</v>
      </c>
      <c r="AP257" s="67">
        <f>SUMIFS('N1.3_Project_Listing'!$P$16:$P$829,'N1.3_Project_Listing'!$B$16:$B$829,$B257,'N1.3_Project_Listing'!$D$16:$D$829,$B208,'N1.3_Project_Listing'!$J$16:$J$829,AP$16,'N1.3_Project_Listing'!$G$16:$G$829,AG$15)</f>
        <v>0</v>
      </c>
      <c r="AQ257" s="67">
        <f>SUMIFS('N1.3_Project_Listing'!$P$16:$P$829,'N1.3_Project_Listing'!$B$16:$B$829,$B257,'N1.3_Project_Listing'!$D$16:$D$829,$B208,'N1.3_Project_Listing'!$J$16:$J$829,AQ$16,'N1.3_Project_Listing'!$G$16:$G$829,AG$15)</f>
        <v>0</v>
      </c>
      <c r="AR257" s="67">
        <f>SUMIFS('N1.3_Project_Listing'!$P$16:$P$829,'N1.3_Project_Listing'!$B$16:$B$829,$B257,'N1.3_Project_Listing'!$D$16:$D$829,$B208,'N1.3_Project_Listing'!$J$16:$J$829,AR$16,'N1.3_Project_Listing'!$G$16:$G$829,AG$15)</f>
        <v>0</v>
      </c>
      <c r="AS257" s="67">
        <f>SUMIFS('N1.3_Project_Listing'!$P$16:$P$829,'N1.3_Project_Listing'!$B$16:$B$829,$B257,'N1.3_Project_Listing'!$D$16:$D$829,$B208,'N1.3_Project_Listing'!$J$16:$J$829,AS$16,'N1.3_Project_Listing'!$G$16:$G$829,AG$15)</f>
        <v>0</v>
      </c>
      <c r="AT257" s="63">
        <f t="shared" si="345"/>
        <v>0</v>
      </c>
      <c r="AV257" s="158" t="str">
        <f t="shared" si="346"/>
        <v>-</v>
      </c>
      <c r="AW257" s="67">
        <f>SUMIFS('N1.3_Project_Listing'!$R$16:$R$829,'N1.3_Project_Listing'!$B$16:$B$829,$B257,'N1.3_Project_Listing'!$D$16:$D$829,$B208,'N1.3_Project_Listing'!$J$16:$J$829,AW$16,'N1.3_Project_Listing'!$G$16:$G$829,AV$15)</f>
        <v>0</v>
      </c>
      <c r="AX257" s="67">
        <f>SUMIFS('N1.3_Project_Listing'!$R$16:$R$829,'N1.3_Project_Listing'!$B$16:$B$829,$B257,'N1.3_Project_Listing'!$D$16:$D$829,$B208,'N1.3_Project_Listing'!$J$16:$J$829,AX$16,'N1.3_Project_Listing'!$G$16:$G$829,AV$15)</f>
        <v>0</v>
      </c>
      <c r="AY257" s="67">
        <f>SUMIFS('N1.3_Project_Listing'!$R$16:$R$829,'N1.3_Project_Listing'!$B$16:$B$829,$B257,'N1.3_Project_Listing'!$D$16:$D$829,$B208,'N1.3_Project_Listing'!$J$16:$J$829,AY$16,'N1.3_Project_Listing'!$G$16:$G$829,AV$15)</f>
        <v>0</v>
      </c>
      <c r="AZ257" s="67">
        <f>SUMIFS('N1.3_Project_Listing'!$R$16:$R$829,'N1.3_Project_Listing'!$B$16:$B$829,$B257,'N1.3_Project_Listing'!$D$16:$D$829,$B208,'N1.3_Project_Listing'!$J$16:$J$829,AZ$16,'N1.3_Project_Listing'!$G$16:$G$829,AV$15)</f>
        <v>0</v>
      </c>
      <c r="BA257" s="67">
        <f>SUMIFS('N1.3_Project_Listing'!$R$16:$R$829,'N1.3_Project_Listing'!$B$16:$B$829,$B257,'N1.3_Project_Listing'!$D$16:$D$829,$B208,'N1.3_Project_Listing'!$J$16:$J$829,BA$16,'N1.3_Project_Listing'!$G$16:$G$829,AV$15)</f>
        <v>0</v>
      </c>
      <c r="BB257" s="63">
        <f t="shared" si="347"/>
        <v>0</v>
      </c>
      <c r="BC257" s="116" t="s">
        <v>441</v>
      </c>
      <c r="BD257" s="67">
        <f>SUMIFS('N1.3_Project_Listing'!$P$16:$P$829,'N1.3_Project_Listing'!$B$16:$B$829,$B257,'N1.3_Project_Listing'!$D$16:$D$829,$B208,'N1.3_Project_Listing'!$J$16:$J$829,BD$16,'N1.3_Project_Listing'!$G$16:$G$829,AV$15)</f>
        <v>0</v>
      </c>
      <c r="BE257" s="67">
        <f>SUMIFS('N1.3_Project_Listing'!$P$16:$P$829,'N1.3_Project_Listing'!$B$16:$B$829,$B257,'N1.3_Project_Listing'!$D$16:$D$829,$B208,'N1.3_Project_Listing'!$J$16:$J$829,BE$16,'N1.3_Project_Listing'!$G$16:$G$829,AV$15)</f>
        <v>0</v>
      </c>
      <c r="BF257" s="67">
        <f>SUMIFS('N1.3_Project_Listing'!$P$16:$P$829,'N1.3_Project_Listing'!$B$16:$B$829,$B257,'N1.3_Project_Listing'!$D$16:$D$829,$B208,'N1.3_Project_Listing'!$J$16:$J$829,BF$16,'N1.3_Project_Listing'!$G$16:$G$829,AV$15)</f>
        <v>0</v>
      </c>
      <c r="BG257" s="67">
        <f>SUMIFS('N1.3_Project_Listing'!$P$16:$P$829,'N1.3_Project_Listing'!$B$16:$B$829,$B257,'N1.3_Project_Listing'!$D$16:$D$829,$B208,'N1.3_Project_Listing'!$J$16:$J$829,BG$16,'N1.3_Project_Listing'!$G$16:$G$829,AV$15)</f>
        <v>0</v>
      </c>
      <c r="BH257" s="67">
        <f>SUMIFS('N1.3_Project_Listing'!$P$16:$P$829,'N1.3_Project_Listing'!$B$16:$B$829,$B257,'N1.3_Project_Listing'!$D$16:$D$829,$B208,'N1.3_Project_Listing'!$J$16:$J$829,BH$16,'N1.3_Project_Listing'!$G$16:$G$829,AV$15)</f>
        <v>0</v>
      </c>
      <c r="BI257" s="63">
        <f t="shared" si="348"/>
        <v>0</v>
      </c>
      <c r="BK257" s="158" t="str">
        <f t="shared" si="349"/>
        <v>-</v>
      </c>
      <c r="BL257" s="67">
        <f>SUMIFS('N1.3_Project_Listing'!$R$16:$R$829,'N1.3_Project_Listing'!$B$16:$B$829,$B257,'N1.3_Project_Listing'!$D$16:$D$829,$B208,'N1.3_Project_Listing'!$J$16:$J$829,BL$16,'N1.3_Project_Listing'!$G$16:$G$829,BK$15)</f>
        <v>0</v>
      </c>
      <c r="BM257" s="67">
        <f>SUMIFS('N1.3_Project_Listing'!$R$16:$R$829,'N1.3_Project_Listing'!$B$16:$B$829,$B257,'N1.3_Project_Listing'!$D$16:$D$829,$B208,'N1.3_Project_Listing'!$J$16:$J$829,BM$16,'N1.3_Project_Listing'!$G$16:$G$829,BK$15)</f>
        <v>0</v>
      </c>
      <c r="BN257" s="67">
        <f>SUMIFS('N1.3_Project_Listing'!$R$16:$R$829,'N1.3_Project_Listing'!$B$16:$B$829,$B257,'N1.3_Project_Listing'!$D$16:$D$829,$B208,'N1.3_Project_Listing'!$J$16:$J$829,BN$16,'N1.3_Project_Listing'!$G$16:$G$829,BK$15)</f>
        <v>0</v>
      </c>
      <c r="BO257" s="67">
        <f>SUMIFS('N1.3_Project_Listing'!$R$16:$R$829,'N1.3_Project_Listing'!$B$16:$B$829,$B257,'N1.3_Project_Listing'!$D$16:$D$829,$B208,'N1.3_Project_Listing'!$J$16:$J$829,BO$16,'N1.3_Project_Listing'!$G$16:$G$829,BK$15)</f>
        <v>0</v>
      </c>
      <c r="BP257" s="67">
        <f>SUMIFS('N1.3_Project_Listing'!$R$16:$R$829,'N1.3_Project_Listing'!$B$16:$B$829,$B257,'N1.3_Project_Listing'!$D$16:$D$829,$B208,'N1.3_Project_Listing'!$J$16:$J$829,BP$16,'N1.3_Project_Listing'!$G$16:$G$829,BK$15)</f>
        <v>0</v>
      </c>
      <c r="BQ257" s="63">
        <f t="shared" si="350"/>
        <v>0</v>
      </c>
      <c r="BR257" s="116" t="s">
        <v>441</v>
      </c>
      <c r="BS257" s="67">
        <f>SUMIFS('N1.3_Project_Listing'!$P$16:$P$829,'N1.3_Project_Listing'!$B$16:$B$829,$B257,'N1.3_Project_Listing'!$D$16:$D$829,$B208,'N1.3_Project_Listing'!$J$16:$J$829,BS$16,'N1.3_Project_Listing'!$G$16:$G$829,BK$15)</f>
        <v>0</v>
      </c>
      <c r="BT257" s="67">
        <f>SUMIFS('N1.3_Project_Listing'!$P$16:$P$829,'N1.3_Project_Listing'!$B$16:$B$829,$B257,'N1.3_Project_Listing'!$D$16:$D$829,$B208,'N1.3_Project_Listing'!$J$16:$J$829,BT$16,'N1.3_Project_Listing'!$G$16:$G$829,BK$15)</f>
        <v>0</v>
      </c>
      <c r="BU257" s="67">
        <f>SUMIFS('N1.3_Project_Listing'!$P$16:$P$829,'N1.3_Project_Listing'!$B$16:$B$829,$B257,'N1.3_Project_Listing'!$D$16:$D$829,$B208,'N1.3_Project_Listing'!$J$16:$J$829,BU$16,'N1.3_Project_Listing'!$G$16:$G$829,BK$15)</f>
        <v>0</v>
      </c>
      <c r="BV257" s="67">
        <f>SUMIFS('N1.3_Project_Listing'!$P$16:$P$829,'N1.3_Project_Listing'!$B$16:$B$829,$B257,'N1.3_Project_Listing'!$D$16:$D$829,$B208,'N1.3_Project_Listing'!$J$16:$J$829,BV$16,'N1.3_Project_Listing'!$G$16:$G$829,BK$15)</f>
        <v>0</v>
      </c>
      <c r="BW257" s="67">
        <f>SUMIFS('N1.3_Project_Listing'!$P$16:$P$829,'N1.3_Project_Listing'!$B$16:$B$829,$B257,'N1.3_Project_Listing'!$D$16:$D$829,$B208,'N1.3_Project_Listing'!$J$16:$J$829,BW$16,'N1.3_Project_Listing'!$G$16:$G$829,BK$15)</f>
        <v>0</v>
      </c>
      <c r="BX257" s="63">
        <f t="shared" si="351"/>
        <v>0</v>
      </c>
    </row>
    <row r="258" spans="2:76" hidden="1">
      <c r="B258" s="132" t="str">
        <f t="shared" si="327"/>
        <v>No entry required</v>
      </c>
      <c r="C258" s="158" t="str">
        <f t="shared" si="327"/>
        <v>-</v>
      </c>
      <c r="D258" s="63">
        <f t="shared" si="328"/>
        <v>0</v>
      </c>
      <c r="E258" s="63">
        <f t="shared" si="329"/>
        <v>0</v>
      </c>
      <c r="F258" s="63">
        <f t="shared" si="330"/>
        <v>0</v>
      </c>
      <c r="G258" s="63">
        <f t="shared" si="331"/>
        <v>0</v>
      </c>
      <c r="H258" s="63">
        <f t="shared" si="332"/>
        <v>0</v>
      </c>
      <c r="I258" s="63">
        <f t="shared" si="333"/>
        <v>0</v>
      </c>
      <c r="J258" s="116" t="s">
        <v>441</v>
      </c>
      <c r="K258" s="63">
        <f t="shared" si="334"/>
        <v>0</v>
      </c>
      <c r="L258" s="63">
        <f t="shared" si="335"/>
        <v>0</v>
      </c>
      <c r="M258" s="63">
        <f t="shared" si="336"/>
        <v>0</v>
      </c>
      <c r="N258" s="63">
        <f t="shared" si="337"/>
        <v>0</v>
      </c>
      <c r="O258" s="63">
        <f t="shared" si="338"/>
        <v>0</v>
      </c>
      <c r="P258" s="63">
        <f t="shared" si="339"/>
        <v>0</v>
      </c>
      <c r="R258" s="158" t="str">
        <f t="shared" si="340"/>
        <v>-</v>
      </c>
      <c r="S258" s="67">
        <f>SUMIFS('N1.3_Project_Listing'!$R$16:$R$829,'N1.3_Project_Listing'!$B$16:$B$829,$B258,'N1.3_Project_Listing'!$D$16:$D$829,$B209,'N1.3_Project_Listing'!$J$16:$J$829,S$16,'N1.3_Project_Listing'!$G$16:$G$829,R$15)</f>
        <v>0</v>
      </c>
      <c r="T258" s="67">
        <f>SUMIFS('N1.3_Project_Listing'!$R$16:$R$829,'N1.3_Project_Listing'!$B$16:$B$829,$B258,'N1.3_Project_Listing'!$D$16:$D$829,$B209,'N1.3_Project_Listing'!$J$16:$J$829,T$16,'N1.3_Project_Listing'!$G$16:$G$829,R$15)</f>
        <v>0</v>
      </c>
      <c r="U258" s="67">
        <f>SUMIFS('N1.3_Project_Listing'!$R$16:$R$829,'N1.3_Project_Listing'!$B$16:$B$829,$B258,'N1.3_Project_Listing'!$D$16:$D$829,$B209,'N1.3_Project_Listing'!$J$16:$J$829,U$16,'N1.3_Project_Listing'!$G$16:$G$829,R$15)</f>
        <v>0</v>
      </c>
      <c r="V258" s="67">
        <f>SUMIFS('N1.3_Project_Listing'!$R$16:$R$829,'N1.3_Project_Listing'!$B$16:$B$829,$B258,'N1.3_Project_Listing'!$D$16:$D$829,$B209,'N1.3_Project_Listing'!$J$16:$J$829,V$16,'N1.3_Project_Listing'!$G$16:$G$829,R$15)</f>
        <v>0</v>
      </c>
      <c r="W258" s="67">
        <f>SUMIFS('N1.3_Project_Listing'!$R$16:$R$829,'N1.3_Project_Listing'!$B$16:$B$829,$B258,'N1.3_Project_Listing'!$D$16:$D$829,$B209,'N1.3_Project_Listing'!$J$16:$J$829,W$16,'N1.3_Project_Listing'!$G$16:$G$829,R$15)</f>
        <v>0</v>
      </c>
      <c r="X258" s="63">
        <f t="shared" si="341"/>
        <v>0</v>
      </c>
      <c r="Y258" s="116" t="s">
        <v>441</v>
      </c>
      <c r="Z258" s="67">
        <f>SUMIFS('N1.3_Project_Listing'!$P$16:$P$829,'N1.3_Project_Listing'!$B$16:$B$829,$B258,'N1.3_Project_Listing'!$D$16:$D$829,$B209,'N1.3_Project_Listing'!$J$16:$J$829,Z$16,'N1.3_Project_Listing'!$G$16:$G$829,R$15)</f>
        <v>0</v>
      </c>
      <c r="AA258" s="67">
        <f>SUMIFS('N1.3_Project_Listing'!$P$16:$P$829,'N1.3_Project_Listing'!$B$16:$B$829,$B258,'N1.3_Project_Listing'!$D$16:$D$829,$B209,'N1.3_Project_Listing'!$J$16:$J$829,AA$16,'N1.3_Project_Listing'!$G$16:$G$829,R$15)</f>
        <v>0</v>
      </c>
      <c r="AB258" s="67">
        <f>SUMIFS('N1.3_Project_Listing'!$P$16:$P$829,'N1.3_Project_Listing'!$B$16:$B$829,$B258,'N1.3_Project_Listing'!$D$16:$D$829,$B209,'N1.3_Project_Listing'!$J$16:$J$829,AB$16,'N1.3_Project_Listing'!$G$16:$G$829,R$15)</f>
        <v>0</v>
      </c>
      <c r="AC258" s="67">
        <f>SUMIFS('N1.3_Project_Listing'!$P$16:$P$829,'N1.3_Project_Listing'!$B$16:$B$829,$B258,'N1.3_Project_Listing'!$D$16:$D$829,$B209,'N1.3_Project_Listing'!$J$16:$J$829,AC$16,'N1.3_Project_Listing'!$G$16:$G$829,R$15)</f>
        <v>0</v>
      </c>
      <c r="AD258" s="67">
        <f>SUMIFS('N1.3_Project_Listing'!$P$16:$P$829,'N1.3_Project_Listing'!$B$16:$B$829,$B258,'N1.3_Project_Listing'!$D$16:$D$829,$B209,'N1.3_Project_Listing'!$J$16:$J$829,AD$16,'N1.3_Project_Listing'!$G$16:$G$829,R$15)</f>
        <v>0</v>
      </c>
      <c r="AE258" s="63">
        <f t="shared" si="342"/>
        <v>0</v>
      </c>
      <c r="AG258" s="158" t="str">
        <f t="shared" si="343"/>
        <v>-</v>
      </c>
      <c r="AH258" s="67">
        <f>SUMIFS('N1.3_Project_Listing'!$R$16:$R$829,'N1.3_Project_Listing'!$B$16:$B$829,$B258,'N1.3_Project_Listing'!$D$16:$D$829,$B209,'N1.3_Project_Listing'!$J$16:$J$829,AH$16,'N1.3_Project_Listing'!$G$16:$G$829,AG$15)</f>
        <v>0</v>
      </c>
      <c r="AI258" s="67">
        <f>SUMIFS('N1.3_Project_Listing'!$R$16:$R$829,'N1.3_Project_Listing'!$B$16:$B$829,$B258,'N1.3_Project_Listing'!$D$16:$D$829,$B209,'N1.3_Project_Listing'!$J$16:$J$829,AI$16,'N1.3_Project_Listing'!$G$16:$G$829,AG$15)</f>
        <v>0</v>
      </c>
      <c r="AJ258" s="67">
        <f>SUMIFS('N1.3_Project_Listing'!$R$16:$R$829,'N1.3_Project_Listing'!$B$16:$B$829,$B258,'N1.3_Project_Listing'!$D$16:$D$829,$B209,'N1.3_Project_Listing'!$J$16:$J$829,AJ$16,'N1.3_Project_Listing'!$G$16:$G$829,AG$15)</f>
        <v>0</v>
      </c>
      <c r="AK258" s="67">
        <f>SUMIFS('N1.3_Project_Listing'!$R$16:$R$829,'N1.3_Project_Listing'!$B$16:$B$829,$B258,'N1.3_Project_Listing'!$D$16:$D$829,$B209,'N1.3_Project_Listing'!$J$16:$J$829,AK$16,'N1.3_Project_Listing'!$G$16:$G$829,AG$15)</f>
        <v>0</v>
      </c>
      <c r="AL258" s="67">
        <f>SUMIFS('N1.3_Project_Listing'!$R$16:$R$829,'N1.3_Project_Listing'!$B$16:$B$829,$B258,'N1.3_Project_Listing'!$D$16:$D$829,$B209,'N1.3_Project_Listing'!$J$16:$J$829,AL$16,'N1.3_Project_Listing'!$G$16:$G$829,AG$15)</f>
        <v>0</v>
      </c>
      <c r="AM258" s="63">
        <f t="shared" si="344"/>
        <v>0</v>
      </c>
      <c r="AN258" s="116" t="s">
        <v>441</v>
      </c>
      <c r="AO258" s="67">
        <f>SUMIFS('N1.3_Project_Listing'!$P$16:$P$829,'N1.3_Project_Listing'!$B$16:$B$829,$B258,'N1.3_Project_Listing'!$D$16:$D$829,$B209,'N1.3_Project_Listing'!$J$16:$J$829,AO$16,'N1.3_Project_Listing'!$G$16:$G$829,AG$15)</f>
        <v>0</v>
      </c>
      <c r="AP258" s="67">
        <f>SUMIFS('N1.3_Project_Listing'!$P$16:$P$829,'N1.3_Project_Listing'!$B$16:$B$829,$B258,'N1.3_Project_Listing'!$D$16:$D$829,$B209,'N1.3_Project_Listing'!$J$16:$J$829,AP$16,'N1.3_Project_Listing'!$G$16:$G$829,AG$15)</f>
        <v>0</v>
      </c>
      <c r="AQ258" s="67">
        <f>SUMIFS('N1.3_Project_Listing'!$P$16:$P$829,'N1.3_Project_Listing'!$B$16:$B$829,$B258,'N1.3_Project_Listing'!$D$16:$D$829,$B209,'N1.3_Project_Listing'!$J$16:$J$829,AQ$16,'N1.3_Project_Listing'!$G$16:$G$829,AG$15)</f>
        <v>0</v>
      </c>
      <c r="AR258" s="67">
        <f>SUMIFS('N1.3_Project_Listing'!$P$16:$P$829,'N1.3_Project_Listing'!$B$16:$B$829,$B258,'N1.3_Project_Listing'!$D$16:$D$829,$B209,'N1.3_Project_Listing'!$J$16:$J$829,AR$16,'N1.3_Project_Listing'!$G$16:$G$829,AG$15)</f>
        <v>0</v>
      </c>
      <c r="AS258" s="67">
        <f>SUMIFS('N1.3_Project_Listing'!$P$16:$P$829,'N1.3_Project_Listing'!$B$16:$B$829,$B258,'N1.3_Project_Listing'!$D$16:$D$829,$B209,'N1.3_Project_Listing'!$J$16:$J$829,AS$16,'N1.3_Project_Listing'!$G$16:$G$829,AG$15)</f>
        <v>0</v>
      </c>
      <c r="AT258" s="63">
        <f t="shared" si="345"/>
        <v>0</v>
      </c>
      <c r="AV258" s="158" t="str">
        <f t="shared" si="346"/>
        <v>-</v>
      </c>
      <c r="AW258" s="67">
        <f>SUMIFS('N1.3_Project_Listing'!$R$16:$R$829,'N1.3_Project_Listing'!$B$16:$B$829,$B258,'N1.3_Project_Listing'!$D$16:$D$829,$B209,'N1.3_Project_Listing'!$J$16:$J$829,AW$16,'N1.3_Project_Listing'!$G$16:$G$829,AV$15)</f>
        <v>0</v>
      </c>
      <c r="AX258" s="67">
        <f>SUMIFS('N1.3_Project_Listing'!$R$16:$R$829,'N1.3_Project_Listing'!$B$16:$B$829,$B258,'N1.3_Project_Listing'!$D$16:$D$829,$B209,'N1.3_Project_Listing'!$J$16:$J$829,AX$16,'N1.3_Project_Listing'!$G$16:$G$829,AV$15)</f>
        <v>0</v>
      </c>
      <c r="AY258" s="67">
        <f>SUMIFS('N1.3_Project_Listing'!$R$16:$R$829,'N1.3_Project_Listing'!$B$16:$B$829,$B258,'N1.3_Project_Listing'!$D$16:$D$829,$B209,'N1.3_Project_Listing'!$J$16:$J$829,AY$16,'N1.3_Project_Listing'!$G$16:$G$829,AV$15)</f>
        <v>0</v>
      </c>
      <c r="AZ258" s="67">
        <f>SUMIFS('N1.3_Project_Listing'!$R$16:$R$829,'N1.3_Project_Listing'!$B$16:$B$829,$B258,'N1.3_Project_Listing'!$D$16:$D$829,$B209,'N1.3_Project_Listing'!$J$16:$J$829,AZ$16,'N1.3_Project_Listing'!$G$16:$G$829,AV$15)</f>
        <v>0</v>
      </c>
      <c r="BA258" s="67">
        <f>SUMIFS('N1.3_Project_Listing'!$R$16:$R$829,'N1.3_Project_Listing'!$B$16:$B$829,$B258,'N1.3_Project_Listing'!$D$16:$D$829,$B209,'N1.3_Project_Listing'!$J$16:$J$829,BA$16,'N1.3_Project_Listing'!$G$16:$G$829,AV$15)</f>
        <v>0</v>
      </c>
      <c r="BB258" s="63">
        <f t="shared" si="347"/>
        <v>0</v>
      </c>
      <c r="BC258" s="116" t="s">
        <v>441</v>
      </c>
      <c r="BD258" s="67">
        <f>SUMIFS('N1.3_Project_Listing'!$P$16:$P$829,'N1.3_Project_Listing'!$B$16:$B$829,$B258,'N1.3_Project_Listing'!$D$16:$D$829,$B209,'N1.3_Project_Listing'!$J$16:$J$829,BD$16,'N1.3_Project_Listing'!$G$16:$G$829,AV$15)</f>
        <v>0</v>
      </c>
      <c r="BE258" s="67">
        <f>SUMIFS('N1.3_Project_Listing'!$P$16:$P$829,'N1.3_Project_Listing'!$B$16:$B$829,$B258,'N1.3_Project_Listing'!$D$16:$D$829,$B209,'N1.3_Project_Listing'!$J$16:$J$829,BE$16,'N1.3_Project_Listing'!$G$16:$G$829,AV$15)</f>
        <v>0</v>
      </c>
      <c r="BF258" s="67">
        <f>SUMIFS('N1.3_Project_Listing'!$P$16:$P$829,'N1.3_Project_Listing'!$B$16:$B$829,$B258,'N1.3_Project_Listing'!$D$16:$D$829,$B209,'N1.3_Project_Listing'!$J$16:$J$829,BF$16,'N1.3_Project_Listing'!$G$16:$G$829,AV$15)</f>
        <v>0</v>
      </c>
      <c r="BG258" s="67">
        <f>SUMIFS('N1.3_Project_Listing'!$P$16:$P$829,'N1.3_Project_Listing'!$B$16:$B$829,$B258,'N1.3_Project_Listing'!$D$16:$D$829,$B209,'N1.3_Project_Listing'!$J$16:$J$829,BG$16,'N1.3_Project_Listing'!$G$16:$G$829,AV$15)</f>
        <v>0</v>
      </c>
      <c r="BH258" s="67">
        <f>SUMIFS('N1.3_Project_Listing'!$P$16:$P$829,'N1.3_Project_Listing'!$B$16:$B$829,$B258,'N1.3_Project_Listing'!$D$16:$D$829,$B209,'N1.3_Project_Listing'!$J$16:$J$829,BH$16,'N1.3_Project_Listing'!$G$16:$G$829,AV$15)</f>
        <v>0</v>
      </c>
      <c r="BI258" s="63">
        <f t="shared" si="348"/>
        <v>0</v>
      </c>
      <c r="BK258" s="158" t="str">
        <f t="shared" si="349"/>
        <v>-</v>
      </c>
      <c r="BL258" s="67">
        <f>SUMIFS('N1.3_Project_Listing'!$R$16:$R$829,'N1.3_Project_Listing'!$B$16:$B$829,$B258,'N1.3_Project_Listing'!$D$16:$D$829,$B209,'N1.3_Project_Listing'!$J$16:$J$829,BL$16,'N1.3_Project_Listing'!$G$16:$G$829,BK$15)</f>
        <v>0</v>
      </c>
      <c r="BM258" s="67">
        <f>SUMIFS('N1.3_Project_Listing'!$R$16:$R$829,'N1.3_Project_Listing'!$B$16:$B$829,$B258,'N1.3_Project_Listing'!$D$16:$D$829,$B209,'N1.3_Project_Listing'!$J$16:$J$829,BM$16,'N1.3_Project_Listing'!$G$16:$G$829,BK$15)</f>
        <v>0</v>
      </c>
      <c r="BN258" s="67">
        <f>SUMIFS('N1.3_Project_Listing'!$R$16:$R$829,'N1.3_Project_Listing'!$B$16:$B$829,$B258,'N1.3_Project_Listing'!$D$16:$D$829,$B209,'N1.3_Project_Listing'!$J$16:$J$829,BN$16,'N1.3_Project_Listing'!$G$16:$G$829,BK$15)</f>
        <v>0</v>
      </c>
      <c r="BO258" s="67">
        <f>SUMIFS('N1.3_Project_Listing'!$R$16:$R$829,'N1.3_Project_Listing'!$B$16:$B$829,$B258,'N1.3_Project_Listing'!$D$16:$D$829,$B209,'N1.3_Project_Listing'!$J$16:$J$829,BO$16,'N1.3_Project_Listing'!$G$16:$G$829,BK$15)</f>
        <v>0</v>
      </c>
      <c r="BP258" s="67">
        <f>SUMIFS('N1.3_Project_Listing'!$R$16:$R$829,'N1.3_Project_Listing'!$B$16:$B$829,$B258,'N1.3_Project_Listing'!$D$16:$D$829,$B209,'N1.3_Project_Listing'!$J$16:$J$829,BP$16,'N1.3_Project_Listing'!$G$16:$G$829,BK$15)</f>
        <v>0</v>
      </c>
      <c r="BQ258" s="63">
        <f t="shared" si="350"/>
        <v>0</v>
      </c>
      <c r="BR258" s="116" t="s">
        <v>441</v>
      </c>
      <c r="BS258" s="67">
        <f>SUMIFS('N1.3_Project_Listing'!$P$16:$P$829,'N1.3_Project_Listing'!$B$16:$B$829,$B258,'N1.3_Project_Listing'!$D$16:$D$829,$B209,'N1.3_Project_Listing'!$J$16:$J$829,BS$16,'N1.3_Project_Listing'!$G$16:$G$829,BK$15)</f>
        <v>0</v>
      </c>
      <c r="BT258" s="67">
        <f>SUMIFS('N1.3_Project_Listing'!$P$16:$P$829,'N1.3_Project_Listing'!$B$16:$B$829,$B258,'N1.3_Project_Listing'!$D$16:$D$829,$B209,'N1.3_Project_Listing'!$J$16:$J$829,BT$16,'N1.3_Project_Listing'!$G$16:$G$829,BK$15)</f>
        <v>0</v>
      </c>
      <c r="BU258" s="67">
        <f>SUMIFS('N1.3_Project_Listing'!$P$16:$P$829,'N1.3_Project_Listing'!$B$16:$B$829,$B258,'N1.3_Project_Listing'!$D$16:$D$829,$B209,'N1.3_Project_Listing'!$J$16:$J$829,BU$16,'N1.3_Project_Listing'!$G$16:$G$829,BK$15)</f>
        <v>0</v>
      </c>
      <c r="BV258" s="67">
        <f>SUMIFS('N1.3_Project_Listing'!$P$16:$P$829,'N1.3_Project_Listing'!$B$16:$B$829,$B258,'N1.3_Project_Listing'!$D$16:$D$829,$B209,'N1.3_Project_Listing'!$J$16:$J$829,BV$16,'N1.3_Project_Listing'!$G$16:$G$829,BK$15)</f>
        <v>0</v>
      </c>
      <c r="BW258" s="67">
        <f>SUMIFS('N1.3_Project_Listing'!$P$16:$P$829,'N1.3_Project_Listing'!$B$16:$B$829,$B258,'N1.3_Project_Listing'!$D$16:$D$829,$B209,'N1.3_Project_Listing'!$J$16:$J$829,BW$16,'N1.3_Project_Listing'!$G$16:$G$829,BK$15)</f>
        <v>0</v>
      </c>
      <c r="BX258" s="63">
        <f t="shared" si="351"/>
        <v>0</v>
      </c>
    </row>
    <row r="259" spans="2:76" hidden="1">
      <c r="B259" s="132" t="str">
        <f t="shared" si="327"/>
        <v>No entry required</v>
      </c>
      <c r="C259" s="158" t="str">
        <f t="shared" si="327"/>
        <v>-</v>
      </c>
      <c r="D259" s="63">
        <f t="shared" si="328"/>
        <v>0</v>
      </c>
      <c r="E259" s="63">
        <f t="shared" si="329"/>
        <v>0</v>
      </c>
      <c r="F259" s="63">
        <f t="shared" si="330"/>
        <v>0</v>
      </c>
      <c r="G259" s="63">
        <f t="shared" si="331"/>
        <v>0</v>
      </c>
      <c r="H259" s="63">
        <f t="shared" si="332"/>
        <v>0</v>
      </c>
      <c r="I259" s="63">
        <f t="shared" si="333"/>
        <v>0</v>
      </c>
      <c r="J259" s="116" t="s">
        <v>441</v>
      </c>
      <c r="K259" s="63">
        <f t="shared" si="334"/>
        <v>0</v>
      </c>
      <c r="L259" s="63">
        <f t="shared" si="335"/>
        <v>0</v>
      </c>
      <c r="M259" s="63">
        <f t="shared" si="336"/>
        <v>0</v>
      </c>
      <c r="N259" s="63">
        <f t="shared" si="337"/>
        <v>0</v>
      </c>
      <c r="O259" s="63">
        <f t="shared" si="338"/>
        <v>0</v>
      </c>
      <c r="P259" s="63">
        <f t="shared" si="339"/>
        <v>0</v>
      </c>
      <c r="R259" s="158" t="str">
        <f t="shared" si="340"/>
        <v>-</v>
      </c>
      <c r="S259" s="67">
        <f>SUMIFS('N1.3_Project_Listing'!$R$16:$R$829,'N1.3_Project_Listing'!$B$16:$B$829,$B259,'N1.3_Project_Listing'!$D$16:$D$829,$B210,'N1.3_Project_Listing'!$J$16:$J$829,S$16,'N1.3_Project_Listing'!$G$16:$G$829,R$15)</f>
        <v>0</v>
      </c>
      <c r="T259" s="67">
        <f>SUMIFS('N1.3_Project_Listing'!$R$16:$R$829,'N1.3_Project_Listing'!$B$16:$B$829,$B259,'N1.3_Project_Listing'!$D$16:$D$829,$B210,'N1.3_Project_Listing'!$J$16:$J$829,T$16,'N1.3_Project_Listing'!$G$16:$G$829,R$15)</f>
        <v>0</v>
      </c>
      <c r="U259" s="67">
        <f>SUMIFS('N1.3_Project_Listing'!$R$16:$R$829,'N1.3_Project_Listing'!$B$16:$B$829,$B259,'N1.3_Project_Listing'!$D$16:$D$829,$B210,'N1.3_Project_Listing'!$J$16:$J$829,U$16,'N1.3_Project_Listing'!$G$16:$G$829,R$15)</f>
        <v>0</v>
      </c>
      <c r="V259" s="67">
        <f>SUMIFS('N1.3_Project_Listing'!$R$16:$R$829,'N1.3_Project_Listing'!$B$16:$B$829,$B259,'N1.3_Project_Listing'!$D$16:$D$829,$B210,'N1.3_Project_Listing'!$J$16:$J$829,V$16,'N1.3_Project_Listing'!$G$16:$G$829,R$15)</f>
        <v>0</v>
      </c>
      <c r="W259" s="67">
        <f>SUMIFS('N1.3_Project_Listing'!$R$16:$R$829,'N1.3_Project_Listing'!$B$16:$B$829,$B259,'N1.3_Project_Listing'!$D$16:$D$829,$B210,'N1.3_Project_Listing'!$J$16:$J$829,W$16,'N1.3_Project_Listing'!$G$16:$G$829,R$15)</f>
        <v>0</v>
      </c>
      <c r="X259" s="63">
        <f t="shared" si="341"/>
        <v>0</v>
      </c>
      <c r="Y259" s="116" t="s">
        <v>441</v>
      </c>
      <c r="Z259" s="67">
        <f>SUMIFS('N1.3_Project_Listing'!$P$16:$P$829,'N1.3_Project_Listing'!$B$16:$B$829,$B259,'N1.3_Project_Listing'!$D$16:$D$829,$B210,'N1.3_Project_Listing'!$J$16:$J$829,Z$16,'N1.3_Project_Listing'!$G$16:$G$829,R$15)</f>
        <v>0</v>
      </c>
      <c r="AA259" s="67">
        <f>SUMIFS('N1.3_Project_Listing'!$P$16:$P$829,'N1.3_Project_Listing'!$B$16:$B$829,$B259,'N1.3_Project_Listing'!$D$16:$D$829,$B210,'N1.3_Project_Listing'!$J$16:$J$829,AA$16,'N1.3_Project_Listing'!$G$16:$G$829,R$15)</f>
        <v>0</v>
      </c>
      <c r="AB259" s="67">
        <f>SUMIFS('N1.3_Project_Listing'!$P$16:$P$829,'N1.3_Project_Listing'!$B$16:$B$829,$B259,'N1.3_Project_Listing'!$D$16:$D$829,$B210,'N1.3_Project_Listing'!$J$16:$J$829,AB$16,'N1.3_Project_Listing'!$G$16:$G$829,R$15)</f>
        <v>0</v>
      </c>
      <c r="AC259" s="67">
        <f>SUMIFS('N1.3_Project_Listing'!$P$16:$P$829,'N1.3_Project_Listing'!$B$16:$B$829,$B259,'N1.3_Project_Listing'!$D$16:$D$829,$B210,'N1.3_Project_Listing'!$J$16:$J$829,AC$16,'N1.3_Project_Listing'!$G$16:$G$829,R$15)</f>
        <v>0</v>
      </c>
      <c r="AD259" s="67">
        <f>SUMIFS('N1.3_Project_Listing'!$P$16:$P$829,'N1.3_Project_Listing'!$B$16:$B$829,$B259,'N1.3_Project_Listing'!$D$16:$D$829,$B210,'N1.3_Project_Listing'!$J$16:$J$829,AD$16,'N1.3_Project_Listing'!$G$16:$G$829,R$15)</f>
        <v>0</v>
      </c>
      <c r="AE259" s="63">
        <f t="shared" si="342"/>
        <v>0</v>
      </c>
      <c r="AG259" s="158" t="str">
        <f t="shared" si="343"/>
        <v>-</v>
      </c>
      <c r="AH259" s="67">
        <f>SUMIFS('N1.3_Project_Listing'!$R$16:$R$829,'N1.3_Project_Listing'!$B$16:$B$829,$B259,'N1.3_Project_Listing'!$D$16:$D$829,$B210,'N1.3_Project_Listing'!$J$16:$J$829,AH$16,'N1.3_Project_Listing'!$G$16:$G$829,AG$15)</f>
        <v>0</v>
      </c>
      <c r="AI259" s="67">
        <f>SUMIFS('N1.3_Project_Listing'!$R$16:$R$829,'N1.3_Project_Listing'!$B$16:$B$829,$B259,'N1.3_Project_Listing'!$D$16:$D$829,$B210,'N1.3_Project_Listing'!$J$16:$J$829,AI$16,'N1.3_Project_Listing'!$G$16:$G$829,AG$15)</f>
        <v>0</v>
      </c>
      <c r="AJ259" s="67">
        <f>SUMIFS('N1.3_Project_Listing'!$R$16:$R$829,'N1.3_Project_Listing'!$B$16:$B$829,$B259,'N1.3_Project_Listing'!$D$16:$D$829,$B210,'N1.3_Project_Listing'!$J$16:$J$829,AJ$16,'N1.3_Project_Listing'!$G$16:$G$829,AG$15)</f>
        <v>0</v>
      </c>
      <c r="AK259" s="67">
        <f>SUMIFS('N1.3_Project_Listing'!$R$16:$R$829,'N1.3_Project_Listing'!$B$16:$B$829,$B259,'N1.3_Project_Listing'!$D$16:$D$829,$B210,'N1.3_Project_Listing'!$J$16:$J$829,AK$16,'N1.3_Project_Listing'!$G$16:$G$829,AG$15)</f>
        <v>0</v>
      </c>
      <c r="AL259" s="67">
        <f>SUMIFS('N1.3_Project_Listing'!$R$16:$R$829,'N1.3_Project_Listing'!$B$16:$B$829,$B259,'N1.3_Project_Listing'!$D$16:$D$829,$B210,'N1.3_Project_Listing'!$J$16:$J$829,AL$16,'N1.3_Project_Listing'!$G$16:$G$829,AG$15)</f>
        <v>0</v>
      </c>
      <c r="AM259" s="63">
        <f t="shared" si="344"/>
        <v>0</v>
      </c>
      <c r="AN259" s="116" t="s">
        <v>441</v>
      </c>
      <c r="AO259" s="67">
        <f>SUMIFS('N1.3_Project_Listing'!$P$16:$P$829,'N1.3_Project_Listing'!$B$16:$B$829,$B259,'N1.3_Project_Listing'!$D$16:$D$829,$B210,'N1.3_Project_Listing'!$J$16:$J$829,AO$16,'N1.3_Project_Listing'!$G$16:$G$829,AG$15)</f>
        <v>0</v>
      </c>
      <c r="AP259" s="67">
        <f>SUMIFS('N1.3_Project_Listing'!$P$16:$P$829,'N1.3_Project_Listing'!$B$16:$B$829,$B259,'N1.3_Project_Listing'!$D$16:$D$829,$B210,'N1.3_Project_Listing'!$J$16:$J$829,AP$16,'N1.3_Project_Listing'!$G$16:$G$829,AG$15)</f>
        <v>0</v>
      </c>
      <c r="AQ259" s="67">
        <f>SUMIFS('N1.3_Project_Listing'!$P$16:$P$829,'N1.3_Project_Listing'!$B$16:$B$829,$B259,'N1.3_Project_Listing'!$D$16:$D$829,$B210,'N1.3_Project_Listing'!$J$16:$J$829,AQ$16,'N1.3_Project_Listing'!$G$16:$G$829,AG$15)</f>
        <v>0</v>
      </c>
      <c r="AR259" s="67">
        <f>SUMIFS('N1.3_Project_Listing'!$P$16:$P$829,'N1.3_Project_Listing'!$B$16:$B$829,$B259,'N1.3_Project_Listing'!$D$16:$D$829,$B210,'N1.3_Project_Listing'!$J$16:$J$829,AR$16,'N1.3_Project_Listing'!$G$16:$G$829,AG$15)</f>
        <v>0</v>
      </c>
      <c r="AS259" s="67">
        <f>SUMIFS('N1.3_Project_Listing'!$P$16:$P$829,'N1.3_Project_Listing'!$B$16:$B$829,$B259,'N1.3_Project_Listing'!$D$16:$D$829,$B210,'N1.3_Project_Listing'!$J$16:$J$829,AS$16,'N1.3_Project_Listing'!$G$16:$G$829,AG$15)</f>
        <v>0</v>
      </c>
      <c r="AT259" s="63">
        <f t="shared" si="345"/>
        <v>0</v>
      </c>
      <c r="AV259" s="158" t="str">
        <f t="shared" si="346"/>
        <v>-</v>
      </c>
      <c r="AW259" s="67">
        <f>SUMIFS('N1.3_Project_Listing'!$R$16:$R$829,'N1.3_Project_Listing'!$B$16:$B$829,$B259,'N1.3_Project_Listing'!$D$16:$D$829,$B210,'N1.3_Project_Listing'!$J$16:$J$829,AW$16,'N1.3_Project_Listing'!$G$16:$G$829,AV$15)</f>
        <v>0</v>
      </c>
      <c r="AX259" s="67">
        <f>SUMIFS('N1.3_Project_Listing'!$R$16:$R$829,'N1.3_Project_Listing'!$B$16:$B$829,$B259,'N1.3_Project_Listing'!$D$16:$D$829,$B210,'N1.3_Project_Listing'!$J$16:$J$829,AX$16,'N1.3_Project_Listing'!$G$16:$G$829,AV$15)</f>
        <v>0</v>
      </c>
      <c r="AY259" s="67">
        <f>SUMIFS('N1.3_Project_Listing'!$R$16:$R$829,'N1.3_Project_Listing'!$B$16:$B$829,$B259,'N1.3_Project_Listing'!$D$16:$D$829,$B210,'N1.3_Project_Listing'!$J$16:$J$829,AY$16,'N1.3_Project_Listing'!$G$16:$G$829,AV$15)</f>
        <v>0</v>
      </c>
      <c r="AZ259" s="67">
        <f>SUMIFS('N1.3_Project_Listing'!$R$16:$R$829,'N1.3_Project_Listing'!$B$16:$B$829,$B259,'N1.3_Project_Listing'!$D$16:$D$829,$B210,'N1.3_Project_Listing'!$J$16:$J$829,AZ$16,'N1.3_Project_Listing'!$G$16:$G$829,AV$15)</f>
        <v>0</v>
      </c>
      <c r="BA259" s="67">
        <f>SUMIFS('N1.3_Project_Listing'!$R$16:$R$829,'N1.3_Project_Listing'!$B$16:$B$829,$B259,'N1.3_Project_Listing'!$D$16:$D$829,$B210,'N1.3_Project_Listing'!$J$16:$J$829,BA$16,'N1.3_Project_Listing'!$G$16:$G$829,AV$15)</f>
        <v>0</v>
      </c>
      <c r="BB259" s="63">
        <f t="shared" si="347"/>
        <v>0</v>
      </c>
      <c r="BC259" s="116" t="s">
        <v>441</v>
      </c>
      <c r="BD259" s="67">
        <f>SUMIFS('N1.3_Project_Listing'!$P$16:$P$829,'N1.3_Project_Listing'!$B$16:$B$829,$B259,'N1.3_Project_Listing'!$D$16:$D$829,$B210,'N1.3_Project_Listing'!$J$16:$J$829,BD$16,'N1.3_Project_Listing'!$G$16:$G$829,AV$15)</f>
        <v>0</v>
      </c>
      <c r="BE259" s="67">
        <f>SUMIFS('N1.3_Project_Listing'!$P$16:$P$829,'N1.3_Project_Listing'!$B$16:$B$829,$B259,'N1.3_Project_Listing'!$D$16:$D$829,$B210,'N1.3_Project_Listing'!$J$16:$J$829,BE$16,'N1.3_Project_Listing'!$G$16:$G$829,AV$15)</f>
        <v>0</v>
      </c>
      <c r="BF259" s="67">
        <f>SUMIFS('N1.3_Project_Listing'!$P$16:$P$829,'N1.3_Project_Listing'!$B$16:$B$829,$B259,'N1.3_Project_Listing'!$D$16:$D$829,$B210,'N1.3_Project_Listing'!$J$16:$J$829,BF$16,'N1.3_Project_Listing'!$G$16:$G$829,AV$15)</f>
        <v>0</v>
      </c>
      <c r="BG259" s="67">
        <f>SUMIFS('N1.3_Project_Listing'!$P$16:$P$829,'N1.3_Project_Listing'!$B$16:$B$829,$B259,'N1.3_Project_Listing'!$D$16:$D$829,$B210,'N1.3_Project_Listing'!$J$16:$J$829,BG$16,'N1.3_Project_Listing'!$G$16:$G$829,AV$15)</f>
        <v>0</v>
      </c>
      <c r="BH259" s="67">
        <f>SUMIFS('N1.3_Project_Listing'!$P$16:$P$829,'N1.3_Project_Listing'!$B$16:$B$829,$B259,'N1.3_Project_Listing'!$D$16:$D$829,$B210,'N1.3_Project_Listing'!$J$16:$J$829,BH$16,'N1.3_Project_Listing'!$G$16:$G$829,AV$15)</f>
        <v>0</v>
      </c>
      <c r="BI259" s="63">
        <f t="shared" si="348"/>
        <v>0</v>
      </c>
      <c r="BK259" s="158" t="str">
        <f t="shared" si="349"/>
        <v>-</v>
      </c>
      <c r="BL259" s="67">
        <f>SUMIFS('N1.3_Project_Listing'!$R$16:$R$829,'N1.3_Project_Listing'!$B$16:$B$829,$B259,'N1.3_Project_Listing'!$D$16:$D$829,$B210,'N1.3_Project_Listing'!$J$16:$J$829,BL$16,'N1.3_Project_Listing'!$G$16:$G$829,BK$15)</f>
        <v>0</v>
      </c>
      <c r="BM259" s="67">
        <f>SUMIFS('N1.3_Project_Listing'!$R$16:$R$829,'N1.3_Project_Listing'!$B$16:$B$829,$B259,'N1.3_Project_Listing'!$D$16:$D$829,$B210,'N1.3_Project_Listing'!$J$16:$J$829,BM$16,'N1.3_Project_Listing'!$G$16:$G$829,BK$15)</f>
        <v>0</v>
      </c>
      <c r="BN259" s="67">
        <f>SUMIFS('N1.3_Project_Listing'!$R$16:$R$829,'N1.3_Project_Listing'!$B$16:$B$829,$B259,'N1.3_Project_Listing'!$D$16:$D$829,$B210,'N1.3_Project_Listing'!$J$16:$J$829,BN$16,'N1.3_Project_Listing'!$G$16:$G$829,BK$15)</f>
        <v>0</v>
      </c>
      <c r="BO259" s="67">
        <f>SUMIFS('N1.3_Project_Listing'!$R$16:$R$829,'N1.3_Project_Listing'!$B$16:$B$829,$B259,'N1.3_Project_Listing'!$D$16:$D$829,$B210,'N1.3_Project_Listing'!$J$16:$J$829,BO$16,'N1.3_Project_Listing'!$G$16:$G$829,BK$15)</f>
        <v>0</v>
      </c>
      <c r="BP259" s="67">
        <f>SUMIFS('N1.3_Project_Listing'!$R$16:$R$829,'N1.3_Project_Listing'!$B$16:$B$829,$B259,'N1.3_Project_Listing'!$D$16:$D$829,$B210,'N1.3_Project_Listing'!$J$16:$J$829,BP$16,'N1.3_Project_Listing'!$G$16:$G$829,BK$15)</f>
        <v>0</v>
      </c>
      <c r="BQ259" s="63">
        <f t="shared" si="350"/>
        <v>0</v>
      </c>
      <c r="BR259" s="116" t="s">
        <v>441</v>
      </c>
      <c r="BS259" s="67">
        <f>SUMIFS('N1.3_Project_Listing'!$P$16:$P$829,'N1.3_Project_Listing'!$B$16:$B$829,$B259,'N1.3_Project_Listing'!$D$16:$D$829,$B210,'N1.3_Project_Listing'!$J$16:$J$829,BS$16,'N1.3_Project_Listing'!$G$16:$G$829,BK$15)</f>
        <v>0</v>
      </c>
      <c r="BT259" s="67">
        <f>SUMIFS('N1.3_Project_Listing'!$P$16:$P$829,'N1.3_Project_Listing'!$B$16:$B$829,$B259,'N1.3_Project_Listing'!$D$16:$D$829,$B210,'N1.3_Project_Listing'!$J$16:$J$829,BT$16,'N1.3_Project_Listing'!$G$16:$G$829,BK$15)</f>
        <v>0</v>
      </c>
      <c r="BU259" s="67">
        <f>SUMIFS('N1.3_Project_Listing'!$P$16:$P$829,'N1.3_Project_Listing'!$B$16:$B$829,$B259,'N1.3_Project_Listing'!$D$16:$D$829,$B210,'N1.3_Project_Listing'!$J$16:$J$829,BU$16,'N1.3_Project_Listing'!$G$16:$G$829,BK$15)</f>
        <v>0</v>
      </c>
      <c r="BV259" s="67">
        <f>SUMIFS('N1.3_Project_Listing'!$P$16:$P$829,'N1.3_Project_Listing'!$B$16:$B$829,$B259,'N1.3_Project_Listing'!$D$16:$D$829,$B210,'N1.3_Project_Listing'!$J$16:$J$829,BV$16,'N1.3_Project_Listing'!$G$16:$G$829,BK$15)</f>
        <v>0</v>
      </c>
      <c r="BW259" s="67">
        <f>SUMIFS('N1.3_Project_Listing'!$P$16:$P$829,'N1.3_Project_Listing'!$B$16:$B$829,$B259,'N1.3_Project_Listing'!$D$16:$D$829,$B210,'N1.3_Project_Listing'!$J$16:$J$829,BW$16,'N1.3_Project_Listing'!$G$16:$G$829,BK$15)</f>
        <v>0</v>
      </c>
      <c r="BX259" s="63">
        <f t="shared" si="351"/>
        <v>0</v>
      </c>
    </row>
    <row r="260" spans="2:76" hidden="1">
      <c r="B260" s="132" t="str">
        <f t="shared" si="327"/>
        <v>No entry required</v>
      </c>
      <c r="C260" s="158" t="str">
        <f t="shared" si="327"/>
        <v>-</v>
      </c>
      <c r="D260" s="63">
        <f t="shared" si="328"/>
        <v>0</v>
      </c>
      <c r="E260" s="63">
        <f t="shared" si="329"/>
        <v>0</v>
      </c>
      <c r="F260" s="63">
        <f t="shared" si="330"/>
        <v>0</v>
      </c>
      <c r="G260" s="63">
        <f t="shared" si="331"/>
        <v>0</v>
      </c>
      <c r="H260" s="63">
        <f t="shared" si="332"/>
        <v>0</v>
      </c>
      <c r="I260" s="63">
        <f t="shared" si="333"/>
        <v>0</v>
      </c>
      <c r="J260" s="116" t="s">
        <v>441</v>
      </c>
      <c r="K260" s="63">
        <f t="shared" si="334"/>
        <v>0</v>
      </c>
      <c r="L260" s="63">
        <f t="shared" si="335"/>
        <v>0</v>
      </c>
      <c r="M260" s="63">
        <f t="shared" si="336"/>
        <v>0</v>
      </c>
      <c r="N260" s="63">
        <f t="shared" si="337"/>
        <v>0</v>
      </c>
      <c r="O260" s="63">
        <f t="shared" si="338"/>
        <v>0</v>
      </c>
      <c r="P260" s="63">
        <f t="shared" si="339"/>
        <v>0</v>
      </c>
      <c r="R260" s="158" t="str">
        <f t="shared" si="340"/>
        <v>-</v>
      </c>
      <c r="S260" s="67">
        <f>SUMIFS('N1.3_Project_Listing'!$R$16:$R$829,'N1.3_Project_Listing'!$B$16:$B$829,$B260,'N1.3_Project_Listing'!$D$16:$D$829,$B211,'N1.3_Project_Listing'!$J$16:$J$829,S$16,'N1.3_Project_Listing'!$G$16:$G$829,R$15)</f>
        <v>0</v>
      </c>
      <c r="T260" s="67">
        <f>SUMIFS('N1.3_Project_Listing'!$R$16:$R$829,'N1.3_Project_Listing'!$B$16:$B$829,$B260,'N1.3_Project_Listing'!$D$16:$D$829,$B211,'N1.3_Project_Listing'!$J$16:$J$829,T$16,'N1.3_Project_Listing'!$G$16:$G$829,R$15)</f>
        <v>0</v>
      </c>
      <c r="U260" s="67">
        <f>SUMIFS('N1.3_Project_Listing'!$R$16:$R$829,'N1.3_Project_Listing'!$B$16:$B$829,$B260,'N1.3_Project_Listing'!$D$16:$D$829,$B211,'N1.3_Project_Listing'!$J$16:$J$829,U$16,'N1.3_Project_Listing'!$G$16:$G$829,R$15)</f>
        <v>0</v>
      </c>
      <c r="V260" s="67">
        <f>SUMIFS('N1.3_Project_Listing'!$R$16:$R$829,'N1.3_Project_Listing'!$B$16:$B$829,$B260,'N1.3_Project_Listing'!$D$16:$D$829,$B211,'N1.3_Project_Listing'!$J$16:$J$829,V$16,'N1.3_Project_Listing'!$G$16:$G$829,R$15)</f>
        <v>0</v>
      </c>
      <c r="W260" s="67">
        <f>SUMIFS('N1.3_Project_Listing'!$R$16:$R$829,'N1.3_Project_Listing'!$B$16:$B$829,$B260,'N1.3_Project_Listing'!$D$16:$D$829,$B211,'N1.3_Project_Listing'!$J$16:$J$829,W$16,'N1.3_Project_Listing'!$G$16:$G$829,R$15)</f>
        <v>0</v>
      </c>
      <c r="X260" s="63">
        <f t="shared" si="341"/>
        <v>0</v>
      </c>
      <c r="Y260" s="116" t="s">
        <v>441</v>
      </c>
      <c r="Z260" s="67">
        <f>SUMIFS('N1.3_Project_Listing'!$P$16:$P$829,'N1.3_Project_Listing'!$B$16:$B$829,$B260,'N1.3_Project_Listing'!$D$16:$D$829,$B211,'N1.3_Project_Listing'!$J$16:$J$829,Z$16,'N1.3_Project_Listing'!$G$16:$G$829,R$15)</f>
        <v>0</v>
      </c>
      <c r="AA260" s="67">
        <f>SUMIFS('N1.3_Project_Listing'!$P$16:$P$829,'N1.3_Project_Listing'!$B$16:$B$829,$B260,'N1.3_Project_Listing'!$D$16:$D$829,$B211,'N1.3_Project_Listing'!$J$16:$J$829,AA$16,'N1.3_Project_Listing'!$G$16:$G$829,R$15)</f>
        <v>0</v>
      </c>
      <c r="AB260" s="67">
        <f>SUMIFS('N1.3_Project_Listing'!$P$16:$P$829,'N1.3_Project_Listing'!$B$16:$B$829,$B260,'N1.3_Project_Listing'!$D$16:$D$829,$B211,'N1.3_Project_Listing'!$J$16:$J$829,AB$16,'N1.3_Project_Listing'!$G$16:$G$829,R$15)</f>
        <v>0</v>
      </c>
      <c r="AC260" s="67">
        <f>SUMIFS('N1.3_Project_Listing'!$P$16:$P$829,'N1.3_Project_Listing'!$B$16:$B$829,$B260,'N1.3_Project_Listing'!$D$16:$D$829,$B211,'N1.3_Project_Listing'!$J$16:$J$829,AC$16,'N1.3_Project_Listing'!$G$16:$G$829,R$15)</f>
        <v>0</v>
      </c>
      <c r="AD260" s="67">
        <f>SUMIFS('N1.3_Project_Listing'!$P$16:$P$829,'N1.3_Project_Listing'!$B$16:$B$829,$B260,'N1.3_Project_Listing'!$D$16:$D$829,$B211,'N1.3_Project_Listing'!$J$16:$J$829,AD$16,'N1.3_Project_Listing'!$G$16:$G$829,R$15)</f>
        <v>0</v>
      </c>
      <c r="AE260" s="63">
        <f t="shared" si="342"/>
        <v>0</v>
      </c>
      <c r="AG260" s="158" t="str">
        <f t="shared" si="343"/>
        <v>-</v>
      </c>
      <c r="AH260" s="67">
        <f>SUMIFS('N1.3_Project_Listing'!$R$16:$R$829,'N1.3_Project_Listing'!$B$16:$B$829,$B260,'N1.3_Project_Listing'!$D$16:$D$829,$B211,'N1.3_Project_Listing'!$J$16:$J$829,AH$16,'N1.3_Project_Listing'!$G$16:$G$829,AG$15)</f>
        <v>0</v>
      </c>
      <c r="AI260" s="67">
        <f>SUMIFS('N1.3_Project_Listing'!$R$16:$R$829,'N1.3_Project_Listing'!$B$16:$B$829,$B260,'N1.3_Project_Listing'!$D$16:$D$829,$B211,'N1.3_Project_Listing'!$J$16:$J$829,AI$16,'N1.3_Project_Listing'!$G$16:$G$829,AG$15)</f>
        <v>0</v>
      </c>
      <c r="AJ260" s="67">
        <f>SUMIFS('N1.3_Project_Listing'!$R$16:$R$829,'N1.3_Project_Listing'!$B$16:$B$829,$B260,'N1.3_Project_Listing'!$D$16:$D$829,$B211,'N1.3_Project_Listing'!$J$16:$J$829,AJ$16,'N1.3_Project_Listing'!$G$16:$G$829,AG$15)</f>
        <v>0</v>
      </c>
      <c r="AK260" s="67">
        <f>SUMIFS('N1.3_Project_Listing'!$R$16:$R$829,'N1.3_Project_Listing'!$B$16:$B$829,$B260,'N1.3_Project_Listing'!$D$16:$D$829,$B211,'N1.3_Project_Listing'!$J$16:$J$829,AK$16,'N1.3_Project_Listing'!$G$16:$G$829,AG$15)</f>
        <v>0</v>
      </c>
      <c r="AL260" s="67">
        <f>SUMIFS('N1.3_Project_Listing'!$R$16:$R$829,'N1.3_Project_Listing'!$B$16:$B$829,$B260,'N1.3_Project_Listing'!$D$16:$D$829,$B211,'N1.3_Project_Listing'!$J$16:$J$829,AL$16,'N1.3_Project_Listing'!$G$16:$G$829,AG$15)</f>
        <v>0</v>
      </c>
      <c r="AM260" s="63">
        <f t="shared" si="344"/>
        <v>0</v>
      </c>
      <c r="AN260" s="116" t="s">
        <v>441</v>
      </c>
      <c r="AO260" s="67">
        <f>SUMIFS('N1.3_Project_Listing'!$P$16:$P$829,'N1.3_Project_Listing'!$B$16:$B$829,$B260,'N1.3_Project_Listing'!$D$16:$D$829,$B211,'N1.3_Project_Listing'!$J$16:$J$829,AO$16,'N1.3_Project_Listing'!$G$16:$G$829,AG$15)</f>
        <v>0</v>
      </c>
      <c r="AP260" s="67">
        <f>SUMIFS('N1.3_Project_Listing'!$P$16:$P$829,'N1.3_Project_Listing'!$B$16:$B$829,$B260,'N1.3_Project_Listing'!$D$16:$D$829,$B211,'N1.3_Project_Listing'!$J$16:$J$829,AP$16,'N1.3_Project_Listing'!$G$16:$G$829,AG$15)</f>
        <v>0</v>
      </c>
      <c r="AQ260" s="67">
        <f>SUMIFS('N1.3_Project_Listing'!$P$16:$P$829,'N1.3_Project_Listing'!$B$16:$B$829,$B260,'N1.3_Project_Listing'!$D$16:$D$829,$B211,'N1.3_Project_Listing'!$J$16:$J$829,AQ$16,'N1.3_Project_Listing'!$G$16:$G$829,AG$15)</f>
        <v>0</v>
      </c>
      <c r="AR260" s="67">
        <f>SUMIFS('N1.3_Project_Listing'!$P$16:$P$829,'N1.3_Project_Listing'!$B$16:$B$829,$B260,'N1.3_Project_Listing'!$D$16:$D$829,$B211,'N1.3_Project_Listing'!$J$16:$J$829,AR$16,'N1.3_Project_Listing'!$G$16:$G$829,AG$15)</f>
        <v>0</v>
      </c>
      <c r="AS260" s="67">
        <f>SUMIFS('N1.3_Project_Listing'!$P$16:$P$829,'N1.3_Project_Listing'!$B$16:$B$829,$B260,'N1.3_Project_Listing'!$D$16:$D$829,$B211,'N1.3_Project_Listing'!$J$16:$J$829,AS$16,'N1.3_Project_Listing'!$G$16:$G$829,AG$15)</f>
        <v>0</v>
      </c>
      <c r="AT260" s="63">
        <f t="shared" si="345"/>
        <v>0</v>
      </c>
      <c r="AV260" s="158" t="str">
        <f t="shared" si="346"/>
        <v>-</v>
      </c>
      <c r="AW260" s="67">
        <f>SUMIFS('N1.3_Project_Listing'!$R$16:$R$829,'N1.3_Project_Listing'!$B$16:$B$829,$B260,'N1.3_Project_Listing'!$D$16:$D$829,$B211,'N1.3_Project_Listing'!$J$16:$J$829,AW$16,'N1.3_Project_Listing'!$G$16:$G$829,AV$15)</f>
        <v>0</v>
      </c>
      <c r="AX260" s="67">
        <f>SUMIFS('N1.3_Project_Listing'!$R$16:$R$829,'N1.3_Project_Listing'!$B$16:$B$829,$B260,'N1.3_Project_Listing'!$D$16:$D$829,$B211,'N1.3_Project_Listing'!$J$16:$J$829,AX$16,'N1.3_Project_Listing'!$G$16:$G$829,AV$15)</f>
        <v>0</v>
      </c>
      <c r="AY260" s="67">
        <f>SUMIFS('N1.3_Project_Listing'!$R$16:$R$829,'N1.3_Project_Listing'!$B$16:$B$829,$B260,'N1.3_Project_Listing'!$D$16:$D$829,$B211,'N1.3_Project_Listing'!$J$16:$J$829,AY$16,'N1.3_Project_Listing'!$G$16:$G$829,AV$15)</f>
        <v>0</v>
      </c>
      <c r="AZ260" s="67">
        <f>SUMIFS('N1.3_Project_Listing'!$R$16:$R$829,'N1.3_Project_Listing'!$B$16:$B$829,$B260,'N1.3_Project_Listing'!$D$16:$D$829,$B211,'N1.3_Project_Listing'!$J$16:$J$829,AZ$16,'N1.3_Project_Listing'!$G$16:$G$829,AV$15)</f>
        <v>0</v>
      </c>
      <c r="BA260" s="67">
        <f>SUMIFS('N1.3_Project_Listing'!$R$16:$R$829,'N1.3_Project_Listing'!$B$16:$B$829,$B260,'N1.3_Project_Listing'!$D$16:$D$829,$B211,'N1.3_Project_Listing'!$J$16:$J$829,BA$16,'N1.3_Project_Listing'!$G$16:$G$829,AV$15)</f>
        <v>0</v>
      </c>
      <c r="BB260" s="63">
        <f t="shared" si="347"/>
        <v>0</v>
      </c>
      <c r="BC260" s="116" t="s">
        <v>441</v>
      </c>
      <c r="BD260" s="67">
        <f>SUMIFS('N1.3_Project_Listing'!$P$16:$P$829,'N1.3_Project_Listing'!$B$16:$B$829,$B260,'N1.3_Project_Listing'!$D$16:$D$829,$B211,'N1.3_Project_Listing'!$J$16:$J$829,BD$16,'N1.3_Project_Listing'!$G$16:$G$829,AV$15)</f>
        <v>0</v>
      </c>
      <c r="BE260" s="67">
        <f>SUMIFS('N1.3_Project_Listing'!$P$16:$P$829,'N1.3_Project_Listing'!$B$16:$B$829,$B260,'N1.3_Project_Listing'!$D$16:$D$829,$B211,'N1.3_Project_Listing'!$J$16:$J$829,BE$16,'N1.3_Project_Listing'!$G$16:$G$829,AV$15)</f>
        <v>0</v>
      </c>
      <c r="BF260" s="67">
        <f>SUMIFS('N1.3_Project_Listing'!$P$16:$P$829,'N1.3_Project_Listing'!$B$16:$B$829,$B260,'N1.3_Project_Listing'!$D$16:$D$829,$B211,'N1.3_Project_Listing'!$J$16:$J$829,BF$16,'N1.3_Project_Listing'!$G$16:$G$829,AV$15)</f>
        <v>0</v>
      </c>
      <c r="BG260" s="67">
        <f>SUMIFS('N1.3_Project_Listing'!$P$16:$P$829,'N1.3_Project_Listing'!$B$16:$B$829,$B260,'N1.3_Project_Listing'!$D$16:$D$829,$B211,'N1.3_Project_Listing'!$J$16:$J$829,BG$16,'N1.3_Project_Listing'!$G$16:$G$829,AV$15)</f>
        <v>0</v>
      </c>
      <c r="BH260" s="67">
        <f>SUMIFS('N1.3_Project_Listing'!$P$16:$P$829,'N1.3_Project_Listing'!$B$16:$B$829,$B260,'N1.3_Project_Listing'!$D$16:$D$829,$B211,'N1.3_Project_Listing'!$J$16:$J$829,BH$16,'N1.3_Project_Listing'!$G$16:$G$829,AV$15)</f>
        <v>0</v>
      </c>
      <c r="BI260" s="63">
        <f t="shared" si="348"/>
        <v>0</v>
      </c>
      <c r="BK260" s="158" t="str">
        <f t="shared" si="349"/>
        <v>-</v>
      </c>
      <c r="BL260" s="67">
        <f>SUMIFS('N1.3_Project_Listing'!$R$16:$R$829,'N1.3_Project_Listing'!$B$16:$B$829,$B260,'N1.3_Project_Listing'!$D$16:$D$829,$B211,'N1.3_Project_Listing'!$J$16:$J$829,BL$16,'N1.3_Project_Listing'!$G$16:$G$829,BK$15)</f>
        <v>0</v>
      </c>
      <c r="BM260" s="67">
        <f>SUMIFS('N1.3_Project_Listing'!$R$16:$R$829,'N1.3_Project_Listing'!$B$16:$B$829,$B260,'N1.3_Project_Listing'!$D$16:$D$829,$B211,'N1.3_Project_Listing'!$J$16:$J$829,BM$16,'N1.3_Project_Listing'!$G$16:$G$829,BK$15)</f>
        <v>0</v>
      </c>
      <c r="BN260" s="67">
        <f>SUMIFS('N1.3_Project_Listing'!$R$16:$R$829,'N1.3_Project_Listing'!$B$16:$B$829,$B260,'N1.3_Project_Listing'!$D$16:$D$829,$B211,'N1.3_Project_Listing'!$J$16:$J$829,BN$16,'N1.3_Project_Listing'!$G$16:$G$829,BK$15)</f>
        <v>0</v>
      </c>
      <c r="BO260" s="67">
        <f>SUMIFS('N1.3_Project_Listing'!$R$16:$R$829,'N1.3_Project_Listing'!$B$16:$B$829,$B260,'N1.3_Project_Listing'!$D$16:$D$829,$B211,'N1.3_Project_Listing'!$J$16:$J$829,BO$16,'N1.3_Project_Listing'!$G$16:$G$829,BK$15)</f>
        <v>0</v>
      </c>
      <c r="BP260" s="67">
        <f>SUMIFS('N1.3_Project_Listing'!$R$16:$R$829,'N1.3_Project_Listing'!$B$16:$B$829,$B260,'N1.3_Project_Listing'!$D$16:$D$829,$B211,'N1.3_Project_Listing'!$J$16:$J$829,BP$16,'N1.3_Project_Listing'!$G$16:$G$829,BK$15)</f>
        <v>0</v>
      </c>
      <c r="BQ260" s="63">
        <f t="shared" si="350"/>
        <v>0</v>
      </c>
      <c r="BR260" s="116" t="s">
        <v>441</v>
      </c>
      <c r="BS260" s="67">
        <f>SUMIFS('N1.3_Project_Listing'!$P$16:$P$829,'N1.3_Project_Listing'!$B$16:$B$829,$B260,'N1.3_Project_Listing'!$D$16:$D$829,$B211,'N1.3_Project_Listing'!$J$16:$J$829,BS$16,'N1.3_Project_Listing'!$G$16:$G$829,BK$15)</f>
        <v>0</v>
      </c>
      <c r="BT260" s="67">
        <f>SUMIFS('N1.3_Project_Listing'!$P$16:$P$829,'N1.3_Project_Listing'!$B$16:$B$829,$B260,'N1.3_Project_Listing'!$D$16:$D$829,$B211,'N1.3_Project_Listing'!$J$16:$J$829,BT$16,'N1.3_Project_Listing'!$G$16:$G$829,BK$15)</f>
        <v>0</v>
      </c>
      <c r="BU260" s="67">
        <f>SUMIFS('N1.3_Project_Listing'!$P$16:$P$829,'N1.3_Project_Listing'!$B$16:$B$829,$B260,'N1.3_Project_Listing'!$D$16:$D$829,$B211,'N1.3_Project_Listing'!$J$16:$J$829,BU$16,'N1.3_Project_Listing'!$G$16:$G$829,BK$15)</f>
        <v>0</v>
      </c>
      <c r="BV260" s="67">
        <f>SUMIFS('N1.3_Project_Listing'!$P$16:$P$829,'N1.3_Project_Listing'!$B$16:$B$829,$B260,'N1.3_Project_Listing'!$D$16:$D$829,$B211,'N1.3_Project_Listing'!$J$16:$J$829,BV$16,'N1.3_Project_Listing'!$G$16:$G$829,BK$15)</f>
        <v>0</v>
      </c>
      <c r="BW260" s="67">
        <f>SUMIFS('N1.3_Project_Listing'!$P$16:$P$829,'N1.3_Project_Listing'!$B$16:$B$829,$B260,'N1.3_Project_Listing'!$D$16:$D$829,$B211,'N1.3_Project_Listing'!$J$16:$J$829,BW$16,'N1.3_Project_Listing'!$G$16:$G$829,BK$15)</f>
        <v>0</v>
      </c>
      <c r="BX260" s="63">
        <f t="shared" si="351"/>
        <v>0</v>
      </c>
    </row>
    <row r="261" spans="2:76" hidden="1">
      <c r="B261" s="132" t="str">
        <f t="shared" si="327"/>
        <v>No entry required</v>
      </c>
      <c r="C261" s="158" t="str">
        <f t="shared" si="327"/>
        <v>-</v>
      </c>
      <c r="D261" s="63">
        <f t="shared" si="328"/>
        <v>0</v>
      </c>
      <c r="E261" s="63">
        <f t="shared" si="329"/>
        <v>0</v>
      </c>
      <c r="F261" s="63">
        <f t="shared" si="330"/>
        <v>0</v>
      </c>
      <c r="G261" s="63">
        <f t="shared" si="331"/>
        <v>0</v>
      </c>
      <c r="H261" s="63">
        <f t="shared" si="332"/>
        <v>0</v>
      </c>
      <c r="I261" s="63">
        <f t="shared" si="333"/>
        <v>0</v>
      </c>
      <c r="J261" s="116" t="s">
        <v>441</v>
      </c>
      <c r="K261" s="63">
        <f t="shared" si="334"/>
        <v>0</v>
      </c>
      <c r="L261" s="63">
        <f t="shared" si="335"/>
        <v>0</v>
      </c>
      <c r="M261" s="63">
        <f t="shared" si="336"/>
        <v>0</v>
      </c>
      <c r="N261" s="63">
        <f t="shared" si="337"/>
        <v>0</v>
      </c>
      <c r="O261" s="63">
        <f t="shared" si="338"/>
        <v>0</v>
      </c>
      <c r="P261" s="63">
        <f t="shared" si="339"/>
        <v>0</v>
      </c>
      <c r="R261" s="158" t="str">
        <f t="shared" si="340"/>
        <v>-</v>
      </c>
      <c r="S261" s="67">
        <f>SUMIFS('N1.3_Project_Listing'!$R$16:$R$829,'N1.3_Project_Listing'!$B$16:$B$829,$B261,'N1.3_Project_Listing'!$D$16:$D$829,$B212,'N1.3_Project_Listing'!$J$16:$J$829,S$16,'N1.3_Project_Listing'!$G$16:$G$829,R$15)</f>
        <v>0</v>
      </c>
      <c r="T261" s="67">
        <f>SUMIFS('N1.3_Project_Listing'!$R$16:$R$829,'N1.3_Project_Listing'!$B$16:$B$829,$B261,'N1.3_Project_Listing'!$D$16:$D$829,$B212,'N1.3_Project_Listing'!$J$16:$J$829,T$16,'N1.3_Project_Listing'!$G$16:$G$829,R$15)</f>
        <v>0</v>
      </c>
      <c r="U261" s="67">
        <f>SUMIFS('N1.3_Project_Listing'!$R$16:$R$829,'N1.3_Project_Listing'!$B$16:$B$829,$B261,'N1.3_Project_Listing'!$D$16:$D$829,$B212,'N1.3_Project_Listing'!$J$16:$J$829,U$16,'N1.3_Project_Listing'!$G$16:$G$829,R$15)</f>
        <v>0</v>
      </c>
      <c r="V261" s="67">
        <f>SUMIFS('N1.3_Project_Listing'!$R$16:$R$829,'N1.3_Project_Listing'!$B$16:$B$829,$B261,'N1.3_Project_Listing'!$D$16:$D$829,$B212,'N1.3_Project_Listing'!$J$16:$J$829,V$16,'N1.3_Project_Listing'!$G$16:$G$829,R$15)</f>
        <v>0</v>
      </c>
      <c r="W261" s="67">
        <f>SUMIFS('N1.3_Project_Listing'!$R$16:$R$829,'N1.3_Project_Listing'!$B$16:$B$829,$B261,'N1.3_Project_Listing'!$D$16:$D$829,$B212,'N1.3_Project_Listing'!$J$16:$J$829,W$16,'N1.3_Project_Listing'!$G$16:$G$829,R$15)</f>
        <v>0</v>
      </c>
      <c r="X261" s="63">
        <f t="shared" si="341"/>
        <v>0</v>
      </c>
      <c r="Y261" s="116" t="s">
        <v>441</v>
      </c>
      <c r="Z261" s="67">
        <f>SUMIFS('N1.3_Project_Listing'!$P$16:$P$829,'N1.3_Project_Listing'!$B$16:$B$829,$B261,'N1.3_Project_Listing'!$D$16:$D$829,$B212,'N1.3_Project_Listing'!$J$16:$J$829,Z$16,'N1.3_Project_Listing'!$G$16:$G$829,R$15)</f>
        <v>0</v>
      </c>
      <c r="AA261" s="67">
        <f>SUMIFS('N1.3_Project_Listing'!$P$16:$P$829,'N1.3_Project_Listing'!$B$16:$B$829,$B261,'N1.3_Project_Listing'!$D$16:$D$829,$B212,'N1.3_Project_Listing'!$J$16:$J$829,AA$16,'N1.3_Project_Listing'!$G$16:$G$829,R$15)</f>
        <v>0</v>
      </c>
      <c r="AB261" s="67">
        <f>SUMIFS('N1.3_Project_Listing'!$P$16:$P$829,'N1.3_Project_Listing'!$B$16:$B$829,$B261,'N1.3_Project_Listing'!$D$16:$D$829,$B212,'N1.3_Project_Listing'!$J$16:$J$829,AB$16,'N1.3_Project_Listing'!$G$16:$G$829,R$15)</f>
        <v>0</v>
      </c>
      <c r="AC261" s="67">
        <f>SUMIFS('N1.3_Project_Listing'!$P$16:$P$829,'N1.3_Project_Listing'!$B$16:$B$829,$B261,'N1.3_Project_Listing'!$D$16:$D$829,$B212,'N1.3_Project_Listing'!$J$16:$J$829,AC$16,'N1.3_Project_Listing'!$G$16:$G$829,R$15)</f>
        <v>0</v>
      </c>
      <c r="AD261" s="67">
        <f>SUMIFS('N1.3_Project_Listing'!$P$16:$P$829,'N1.3_Project_Listing'!$B$16:$B$829,$B261,'N1.3_Project_Listing'!$D$16:$D$829,$B212,'N1.3_Project_Listing'!$J$16:$J$829,AD$16,'N1.3_Project_Listing'!$G$16:$G$829,R$15)</f>
        <v>0</v>
      </c>
      <c r="AE261" s="63">
        <f t="shared" si="342"/>
        <v>0</v>
      </c>
      <c r="AG261" s="158" t="str">
        <f t="shared" si="343"/>
        <v>-</v>
      </c>
      <c r="AH261" s="67">
        <f>SUMIFS('N1.3_Project_Listing'!$R$16:$R$829,'N1.3_Project_Listing'!$B$16:$B$829,$B261,'N1.3_Project_Listing'!$D$16:$D$829,$B212,'N1.3_Project_Listing'!$J$16:$J$829,AH$16,'N1.3_Project_Listing'!$G$16:$G$829,AG$15)</f>
        <v>0</v>
      </c>
      <c r="AI261" s="67">
        <f>SUMIFS('N1.3_Project_Listing'!$R$16:$R$829,'N1.3_Project_Listing'!$B$16:$B$829,$B261,'N1.3_Project_Listing'!$D$16:$D$829,$B212,'N1.3_Project_Listing'!$J$16:$J$829,AI$16,'N1.3_Project_Listing'!$G$16:$G$829,AG$15)</f>
        <v>0</v>
      </c>
      <c r="AJ261" s="67">
        <f>SUMIFS('N1.3_Project_Listing'!$R$16:$R$829,'N1.3_Project_Listing'!$B$16:$B$829,$B261,'N1.3_Project_Listing'!$D$16:$D$829,$B212,'N1.3_Project_Listing'!$J$16:$J$829,AJ$16,'N1.3_Project_Listing'!$G$16:$G$829,AG$15)</f>
        <v>0</v>
      </c>
      <c r="AK261" s="67">
        <f>SUMIFS('N1.3_Project_Listing'!$R$16:$R$829,'N1.3_Project_Listing'!$B$16:$B$829,$B261,'N1.3_Project_Listing'!$D$16:$D$829,$B212,'N1.3_Project_Listing'!$J$16:$J$829,AK$16,'N1.3_Project_Listing'!$G$16:$G$829,AG$15)</f>
        <v>0</v>
      </c>
      <c r="AL261" s="67">
        <f>SUMIFS('N1.3_Project_Listing'!$R$16:$R$829,'N1.3_Project_Listing'!$B$16:$B$829,$B261,'N1.3_Project_Listing'!$D$16:$D$829,$B212,'N1.3_Project_Listing'!$J$16:$J$829,AL$16,'N1.3_Project_Listing'!$G$16:$G$829,AG$15)</f>
        <v>0</v>
      </c>
      <c r="AM261" s="63">
        <f t="shared" si="344"/>
        <v>0</v>
      </c>
      <c r="AN261" s="116" t="s">
        <v>441</v>
      </c>
      <c r="AO261" s="67">
        <f>SUMIFS('N1.3_Project_Listing'!$P$16:$P$829,'N1.3_Project_Listing'!$B$16:$B$829,$B261,'N1.3_Project_Listing'!$D$16:$D$829,$B212,'N1.3_Project_Listing'!$J$16:$J$829,AO$16,'N1.3_Project_Listing'!$G$16:$G$829,AG$15)</f>
        <v>0</v>
      </c>
      <c r="AP261" s="67">
        <f>SUMIFS('N1.3_Project_Listing'!$P$16:$P$829,'N1.3_Project_Listing'!$B$16:$B$829,$B261,'N1.3_Project_Listing'!$D$16:$D$829,$B212,'N1.3_Project_Listing'!$J$16:$J$829,AP$16,'N1.3_Project_Listing'!$G$16:$G$829,AG$15)</f>
        <v>0</v>
      </c>
      <c r="AQ261" s="67">
        <f>SUMIFS('N1.3_Project_Listing'!$P$16:$P$829,'N1.3_Project_Listing'!$B$16:$B$829,$B261,'N1.3_Project_Listing'!$D$16:$D$829,$B212,'N1.3_Project_Listing'!$J$16:$J$829,AQ$16,'N1.3_Project_Listing'!$G$16:$G$829,AG$15)</f>
        <v>0</v>
      </c>
      <c r="AR261" s="67">
        <f>SUMIFS('N1.3_Project_Listing'!$P$16:$P$829,'N1.3_Project_Listing'!$B$16:$B$829,$B261,'N1.3_Project_Listing'!$D$16:$D$829,$B212,'N1.3_Project_Listing'!$J$16:$J$829,AR$16,'N1.3_Project_Listing'!$G$16:$G$829,AG$15)</f>
        <v>0</v>
      </c>
      <c r="AS261" s="67">
        <f>SUMIFS('N1.3_Project_Listing'!$P$16:$P$829,'N1.3_Project_Listing'!$B$16:$B$829,$B261,'N1.3_Project_Listing'!$D$16:$D$829,$B212,'N1.3_Project_Listing'!$J$16:$J$829,AS$16,'N1.3_Project_Listing'!$G$16:$G$829,AG$15)</f>
        <v>0</v>
      </c>
      <c r="AT261" s="63">
        <f t="shared" si="345"/>
        <v>0</v>
      </c>
      <c r="AV261" s="158" t="str">
        <f t="shared" si="346"/>
        <v>-</v>
      </c>
      <c r="AW261" s="67">
        <f>SUMIFS('N1.3_Project_Listing'!$R$16:$R$829,'N1.3_Project_Listing'!$B$16:$B$829,$B261,'N1.3_Project_Listing'!$D$16:$D$829,$B212,'N1.3_Project_Listing'!$J$16:$J$829,AW$16,'N1.3_Project_Listing'!$G$16:$G$829,AV$15)</f>
        <v>0</v>
      </c>
      <c r="AX261" s="67">
        <f>SUMIFS('N1.3_Project_Listing'!$R$16:$R$829,'N1.3_Project_Listing'!$B$16:$B$829,$B261,'N1.3_Project_Listing'!$D$16:$D$829,$B212,'N1.3_Project_Listing'!$J$16:$J$829,AX$16,'N1.3_Project_Listing'!$G$16:$G$829,AV$15)</f>
        <v>0</v>
      </c>
      <c r="AY261" s="67">
        <f>SUMIFS('N1.3_Project_Listing'!$R$16:$R$829,'N1.3_Project_Listing'!$B$16:$B$829,$B261,'N1.3_Project_Listing'!$D$16:$D$829,$B212,'N1.3_Project_Listing'!$J$16:$J$829,AY$16,'N1.3_Project_Listing'!$G$16:$G$829,AV$15)</f>
        <v>0</v>
      </c>
      <c r="AZ261" s="67">
        <f>SUMIFS('N1.3_Project_Listing'!$R$16:$R$829,'N1.3_Project_Listing'!$B$16:$B$829,$B261,'N1.3_Project_Listing'!$D$16:$D$829,$B212,'N1.3_Project_Listing'!$J$16:$J$829,AZ$16,'N1.3_Project_Listing'!$G$16:$G$829,AV$15)</f>
        <v>0</v>
      </c>
      <c r="BA261" s="67">
        <f>SUMIFS('N1.3_Project_Listing'!$R$16:$R$829,'N1.3_Project_Listing'!$B$16:$B$829,$B261,'N1.3_Project_Listing'!$D$16:$D$829,$B212,'N1.3_Project_Listing'!$J$16:$J$829,BA$16,'N1.3_Project_Listing'!$G$16:$G$829,AV$15)</f>
        <v>0</v>
      </c>
      <c r="BB261" s="63">
        <f t="shared" si="347"/>
        <v>0</v>
      </c>
      <c r="BC261" s="116" t="s">
        <v>441</v>
      </c>
      <c r="BD261" s="67">
        <f>SUMIFS('N1.3_Project_Listing'!$P$16:$P$829,'N1.3_Project_Listing'!$B$16:$B$829,$B261,'N1.3_Project_Listing'!$D$16:$D$829,$B212,'N1.3_Project_Listing'!$J$16:$J$829,BD$16,'N1.3_Project_Listing'!$G$16:$G$829,AV$15)</f>
        <v>0</v>
      </c>
      <c r="BE261" s="67">
        <f>SUMIFS('N1.3_Project_Listing'!$P$16:$P$829,'N1.3_Project_Listing'!$B$16:$B$829,$B261,'N1.3_Project_Listing'!$D$16:$D$829,$B212,'N1.3_Project_Listing'!$J$16:$J$829,BE$16,'N1.3_Project_Listing'!$G$16:$G$829,AV$15)</f>
        <v>0</v>
      </c>
      <c r="BF261" s="67">
        <f>SUMIFS('N1.3_Project_Listing'!$P$16:$P$829,'N1.3_Project_Listing'!$B$16:$B$829,$B261,'N1.3_Project_Listing'!$D$16:$D$829,$B212,'N1.3_Project_Listing'!$J$16:$J$829,BF$16,'N1.3_Project_Listing'!$G$16:$G$829,AV$15)</f>
        <v>0</v>
      </c>
      <c r="BG261" s="67">
        <f>SUMIFS('N1.3_Project_Listing'!$P$16:$P$829,'N1.3_Project_Listing'!$B$16:$B$829,$B261,'N1.3_Project_Listing'!$D$16:$D$829,$B212,'N1.3_Project_Listing'!$J$16:$J$829,BG$16,'N1.3_Project_Listing'!$G$16:$G$829,AV$15)</f>
        <v>0</v>
      </c>
      <c r="BH261" s="67">
        <f>SUMIFS('N1.3_Project_Listing'!$P$16:$P$829,'N1.3_Project_Listing'!$B$16:$B$829,$B261,'N1.3_Project_Listing'!$D$16:$D$829,$B212,'N1.3_Project_Listing'!$J$16:$J$829,BH$16,'N1.3_Project_Listing'!$G$16:$G$829,AV$15)</f>
        <v>0</v>
      </c>
      <c r="BI261" s="63">
        <f t="shared" si="348"/>
        <v>0</v>
      </c>
      <c r="BK261" s="158" t="str">
        <f t="shared" si="349"/>
        <v>-</v>
      </c>
      <c r="BL261" s="67">
        <f>SUMIFS('N1.3_Project_Listing'!$R$16:$R$829,'N1.3_Project_Listing'!$B$16:$B$829,$B261,'N1.3_Project_Listing'!$D$16:$D$829,$B212,'N1.3_Project_Listing'!$J$16:$J$829,BL$16,'N1.3_Project_Listing'!$G$16:$G$829,BK$15)</f>
        <v>0</v>
      </c>
      <c r="BM261" s="67">
        <f>SUMIFS('N1.3_Project_Listing'!$R$16:$R$829,'N1.3_Project_Listing'!$B$16:$B$829,$B261,'N1.3_Project_Listing'!$D$16:$D$829,$B212,'N1.3_Project_Listing'!$J$16:$J$829,BM$16,'N1.3_Project_Listing'!$G$16:$G$829,BK$15)</f>
        <v>0</v>
      </c>
      <c r="BN261" s="67">
        <f>SUMIFS('N1.3_Project_Listing'!$R$16:$R$829,'N1.3_Project_Listing'!$B$16:$B$829,$B261,'N1.3_Project_Listing'!$D$16:$D$829,$B212,'N1.3_Project_Listing'!$J$16:$J$829,BN$16,'N1.3_Project_Listing'!$G$16:$G$829,BK$15)</f>
        <v>0</v>
      </c>
      <c r="BO261" s="67">
        <f>SUMIFS('N1.3_Project_Listing'!$R$16:$R$829,'N1.3_Project_Listing'!$B$16:$B$829,$B261,'N1.3_Project_Listing'!$D$16:$D$829,$B212,'N1.3_Project_Listing'!$J$16:$J$829,BO$16,'N1.3_Project_Listing'!$G$16:$G$829,BK$15)</f>
        <v>0</v>
      </c>
      <c r="BP261" s="67">
        <f>SUMIFS('N1.3_Project_Listing'!$R$16:$R$829,'N1.3_Project_Listing'!$B$16:$B$829,$B261,'N1.3_Project_Listing'!$D$16:$D$829,$B212,'N1.3_Project_Listing'!$J$16:$J$829,BP$16,'N1.3_Project_Listing'!$G$16:$G$829,BK$15)</f>
        <v>0</v>
      </c>
      <c r="BQ261" s="63">
        <f t="shared" si="350"/>
        <v>0</v>
      </c>
      <c r="BR261" s="116" t="s">
        <v>441</v>
      </c>
      <c r="BS261" s="67">
        <f>SUMIFS('N1.3_Project_Listing'!$P$16:$P$829,'N1.3_Project_Listing'!$B$16:$B$829,$B261,'N1.3_Project_Listing'!$D$16:$D$829,$B212,'N1.3_Project_Listing'!$J$16:$J$829,BS$16,'N1.3_Project_Listing'!$G$16:$G$829,BK$15)</f>
        <v>0</v>
      </c>
      <c r="BT261" s="67">
        <f>SUMIFS('N1.3_Project_Listing'!$P$16:$P$829,'N1.3_Project_Listing'!$B$16:$B$829,$B261,'N1.3_Project_Listing'!$D$16:$D$829,$B212,'N1.3_Project_Listing'!$J$16:$J$829,BT$16,'N1.3_Project_Listing'!$G$16:$G$829,BK$15)</f>
        <v>0</v>
      </c>
      <c r="BU261" s="67">
        <f>SUMIFS('N1.3_Project_Listing'!$P$16:$P$829,'N1.3_Project_Listing'!$B$16:$B$829,$B261,'N1.3_Project_Listing'!$D$16:$D$829,$B212,'N1.3_Project_Listing'!$J$16:$J$829,BU$16,'N1.3_Project_Listing'!$G$16:$G$829,BK$15)</f>
        <v>0</v>
      </c>
      <c r="BV261" s="67">
        <f>SUMIFS('N1.3_Project_Listing'!$P$16:$P$829,'N1.3_Project_Listing'!$B$16:$B$829,$B261,'N1.3_Project_Listing'!$D$16:$D$829,$B212,'N1.3_Project_Listing'!$J$16:$J$829,BV$16,'N1.3_Project_Listing'!$G$16:$G$829,BK$15)</f>
        <v>0</v>
      </c>
      <c r="BW261" s="67">
        <f>SUMIFS('N1.3_Project_Listing'!$P$16:$P$829,'N1.3_Project_Listing'!$B$16:$B$829,$B261,'N1.3_Project_Listing'!$D$16:$D$829,$B212,'N1.3_Project_Listing'!$J$16:$J$829,BW$16,'N1.3_Project_Listing'!$G$16:$G$829,BK$15)</f>
        <v>0</v>
      </c>
      <c r="BX261" s="63">
        <f t="shared" si="351"/>
        <v>0</v>
      </c>
    </row>
    <row r="262" spans="2:76" hidden="1">
      <c r="B262" s="132" t="str">
        <f t="shared" si="327"/>
        <v>No entry required</v>
      </c>
      <c r="C262" s="158" t="str">
        <f t="shared" si="327"/>
        <v>-</v>
      </c>
      <c r="D262" s="63">
        <f t="shared" si="328"/>
        <v>0</v>
      </c>
      <c r="E262" s="63">
        <f t="shared" si="329"/>
        <v>0</v>
      </c>
      <c r="F262" s="63">
        <f t="shared" si="330"/>
        <v>0</v>
      </c>
      <c r="G262" s="63">
        <f t="shared" si="331"/>
        <v>0</v>
      </c>
      <c r="H262" s="63">
        <f t="shared" si="332"/>
        <v>0</v>
      </c>
      <c r="I262" s="63">
        <f t="shared" si="333"/>
        <v>0</v>
      </c>
      <c r="J262" s="116" t="s">
        <v>441</v>
      </c>
      <c r="K262" s="63">
        <f t="shared" si="334"/>
        <v>0</v>
      </c>
      <c r="L262" s="63">
        <f t="shared" si="335"/>
        <v>0</v>
      </c>
      <c r="M262" s="63">
        <f t="shared" si="336"/>
        <v>0</v>
      </c>
      <c r="N262" s="63">
        <f t="shared" si="337"/>
        <v>0</v>
      </c>
      <c r="O262" s="63">
        <f t="shared" si="338"/>
        <v>0</v>
      </c>
      <c r="P262" s="63">
        <f t="shared" si="339"/>
        <v>0</v>
      </c>
      <c r="R262" s="158" t="str">
        <f t="shared" si="340"/>
        <v>-</v>
      </c>
      <c r="S262" s="67">
        <f>SUMIFS('N1.3_Project_Listing'!$R$16:$R$829,'N1.3_Project_Listing'!$B$16:$B$829,$B262,'N1.3_Project_Listing'!$D$16:$D$829,$B213,'N1.3_Project_Listing'!$J$16:$J$829,S$16,'N1.3_Project_Listing'!$G$16:$G$829,R$15)</f>
        <v>0</v>
      </c>
      <c r="T262" s="67">
        <f>SUMIFS('N1.3_Project_Listing'!$R$16:$R$829,'N1.3_Project_Listing'!$B$16:$B$829,$B262,'N1.3_Project_Listing'!$D$16:$D$829,$B213,'N1.3_Project_Listing'!$J$16:$J$829,T$16,'N1.3_Project_Listing'!$G$16:$G$829,R$15)</f>
        <v>0</v>
      </c>
      <c r="U262" s="67">
        <f>SUMIFS('N1.3_Project_Listing'!$R$16:$R$829,'N1.3_Project_Listing'!$B$16:$B$829,$B262,'N1.3_Project_Listing'!$D$16:$D$829,$B213,'N1.3_Project_Listing'!$J$16:$J$829,U$16,'N1.3_Project_Listing'!$G$16:$G$829,R$15)</f>
        <v>0</v>
      </c>
      <c r="V262" s="67">
        <f>SUMIFS('N1.3_Project_Listing'!$R$16:$R$829,'N1.3_Project_Listing'!$B$16:$B$829,$B262,'N1.3_Project_Listing'!$D$16:$D$829,$B213,'N1.3_Project_Listing'!$J$16:$J$829,V$16,'N1.3_Project_Listing'!$G$16:$G$829,R$15)</f>
        <v>0</v>
      </c>
      <c r="W262" s="67">
        <f>SUMIFS('N1.3_Project_Listing'!$R$16:$R$829,'N1.3_Project_Listing'!$B$16:$B$829,$B262,'N1.3_Project_Listing'!$D$16:$D$829,$B213,'N1.3_Project_Listing'!$J$16:$J$829,W$16,'N1.3_Project_Listing'!$G$16:$G$829,R$15)</f>
        <v>0</v>
      </c>
      <c r="X262" s="63">
        <f t="shared" si="341"/>
        <v>0</v>
      </c>
      <c r="Y262" s="116" t="s">
        <v>441</v>
      </c>
      <c r="Z262" s="67">
        <f>SUMIFS('N1.3_Project_Listing'!$P$16:$P$829,'N1.3_Project_Listing'!$B$16:$B$829,$B262,'N1.3_Project_Listing'!$D$16:$D$829,$B213,'N1.3_Project_Listing'!$J$16:$J$829,Z$16,'N1.3_Project_Listing'!$G$16:$G$829,R$15)</f>
        <v>0</v>
      </c>
      <c r="AA262" s="67">
        <f>SUMIFS('N1.3_Project_Listing'!$P$16:$P$829,'N1.3_Project_Listing'!$B$16:$B$829,$B262,'N1.3_Project_Listing'!$D$16:$D$829,$B213,'N1.3_Project_Listing'!$J$16:$J$829,AA$16,'N1.3_Project_Listing'!$G$16:$G$829,R$15)</f>
        <v>0</v>
      </c>
      <c r="AB262" s="67">
        <f>SUMIFS('N1.3_Project_Listing'!$P$16:$P$829,'N1.3_Project_Listing'!$B$16:$B$829,$B262,'N1.3_Project_Listing'!$D$16:$D$829,$B213,'N1.3_Project_Listing'!$J$16:$J$829,AB$16,'N1.3_Project_Listing'!$G$16:$G$829,R$15)</f>
        <v>0</v>
      </c>
      <c r="AC262" s="67">
        <f>SUMIFS('N1.3_Project_Listing'!$P$16:$P$829,'N1.3_Project_Listing'!$B$16:$B$829,$B262,'N1.3_Project_Listing'!$D$16:$D$829,$B213,'N1.3_Project_Listing'!$J$16:$J$829,AC$16,'N1.3_Project_Listing'!$G$16:$G$829,R$15)</f>
        <v>0</v>
      </c>
      <c r="AD262" s="67">
        <f>SUMIFS('N1.3_Project_Listing'!$P$16:$P$829,'N1.3_Project_Listing'!$B$16:$B$829,$B262,'N1.3_Project_Listing'!$D$16:$D$829,$B213,'N1.3_Project_Listing'!$J$16:$J$829,AD$16,'N1.3_Project_Listing'!$G$16:$G$829,R$15)</f>
        <v>0</v>
      </c>
      <c r="AE262" s="63">
        <f t="shared" si="342"/>
        <v>0</v>
      </c>
      <c r="AG262" s="158" t="str">
        <f t="shared" si="343"/>
        <v>-</v>
      </c>
      <c r="AH262" s="67">
        <f>SUMIFS('N1.3_Project_Listing'!$R$16:$R$829,'N1.3_Project_Listing'!$B$16:$B$829,$B262,'N1.3_Project_Listing'!$D$16:$D$829,$B213,'N1.3_Project_Listing'!$J$16:$J$829,AH$16,'N1.3_Project_Listing'!$G$16:$G$829,AG$15)</f>
        <v>0</v>
      </c>
      <c r="AI262" s="67">
        <f>SUMIFS('N1.3_Project_Listing'!$R$16:$R$829,'N1.3_Project_Listing'!$B$16:$B$829,$B262,'N1.3_Project_Listing'!$D$16:$D$829,$B213,'N1.3_Project_Listing'!$J$16:$J$829,AI$16,'N1.3_Project_Listing'!$G$16:$G$829,AG$15)</f>
        <v>0</v>
      </c>
      <c r="AJ262" s="67">
        <f>SUMIFS('N1.3_Project_Listing'!$R$16:$R$829,'N1.3_Project_Listing'!$B$16:$B$829,$B262,'N1.3_Project_Listing'!$D$16:$D$829,$B213,'N1.3_Project_Listing'!$J$16:$J$829,AJ$16,'N1.3_Project_Listing'!$G$16:$G$829,AG$15)</f>
        <v>0</v>
      </c>
      <c r="AK262" s="67">
        <f>SUMIFS('N1.3_Project_Listing'!$R$16:$R$829,'N1.3_Project_Listing'!$B$16:$B$829,$B262,'N1.3_Project_Listing'!$D$16:$D$829,$B213,'N1.3_Project_Listing'!$J$16:$J$829,AK$16,'N1.3_Project_Listing'!$G$16:$G$829,AG$15)</f>
        <v>0</v>
      </c>
      <c r="AL262" s="67">
        <f>SUMIFS('N1.3_Project_Listing'!$R$16:$R$829,'N1.3_Project_Listing'!$B$16:$B$829,$B262,'N1.3_Project_Listing'!$D$16:$D$829,$B213,'N1.3_Project_Listing'!$J$16:$J$829,AL$16,'N1.3_Project_Listing'!$G$16:$G$829,AG$15)</f>
        <v>0</v>
      </c>
      <c r="AM262" s="63">
        <f t="shared" si="344"/>
        <v>0</v>
      </c>
      <c r="AN262" s="116" t="s">
        <v>441</v>
      </c>
      <c r="AO262" s="67">
        <f>SUMIFS('N1.3_Project_Listing'!$P$16:$P$829,'N1.3_Project_Listing'!$B$16:$B$829,$B262,'N1.3_Project_Listing'!$D$16:$D$829,$B213,'N1.3_Project_Listing'!$J$16:$J$829,AO$16,'N1.3_Project_Listing'!$G$16:$G$829,AG$15)</f>
        <v>0</v>
      </c>
      <c r="AP262" s="67">
        <f>SUMIFS('N1.3_Project_Listing'!$P$16:$P$829,'N1.3_Project_Listing'!$B$16:$B$829,$B262,'N1.3_Project_Listing'!$D$16:$D$829,$B213,'N1.3_Project_Listing'!$J$16:$J$829,AP$16,'N1.3_Project_Listing'!$G$16:$G$829,AG$15)</f>
        <v>0</v>
      </c>
      <c r="AQ262" s="67">
        <f>SUMIFS('N1.3_Project_Listing'!$P$16:$P$829,'N1.3_Project_Listing'!$B$16:$B$829,$B262,'N1.3_Project_Listing'!$D$16:$D$829,$B213,'N1.3_Project_Listing'!$J$16:$J$829,AQ$16,'N1.3_Project_Listing'!$G$16:$G$829,AG$15)</f>
        <v>0</v>
      </c>
      <c r="AR262" s="67">
        <f>SUMIFS('N1.3_Project_Listing'!$P$16:$P$829,'N1.3_Project_Listing'!$B$16:$B$829,$B262,'N1.3_Project_Listing'!$D$16:$D$829,$B213,'N1.3_Project_Listing'!$J$16:$J$829,AR$16,'N1.3_Project_Listing'!$G$16:$G$829,AG$15)</f>
        <v>0</v>
      </c>
      <c r="AS262" s="67">
        <f>SUMIFS('N1.3_Project_Listing'!$P$16:$P$829,'N1.3_Project_Listing'!$B$16:$B$829,$B262,'N1.3_Project_Listing'!$D$16:$D$829,$B213,'N1.3_Project_Listing'!$J$16:$J$829,AS$16,'N1.3_Project_Listing'!$G$16:$G$829,AG$15)</f>
        <v>0</v>
      </c>
      <c r="AT262" s="63">
        <f t="shared" si="345"/>
        <v>0</v>
      </c>
      <c r="AV262" s="158" t="str">
        <f t="shared" si="346"/>
        <v>-</v>
      </c>
      <c r="AW262" s="67">
        <f>SUMIFS('N1.3_Project_Listing'!$R$16:$R$829,'N1.3_Project_Listing'!$B$16:$B$829,$B262,'N1.3_Project_Listing'!$D$16:$D$829,$B213,'N1.3_Project_Listing'!$J$16:$J$829,AW$16,'N1.3_Project_Listing'!$G$16:$G$829,AV$15)</f>
        <v>0</v>
      </c>
      <c r="AX262" s="67">
        <f>SUMIFS('N1.3_Project_Listing'!$R$16:$R$829,'N1.3_Project_Listing'!$B$16:$B$829,$B262,'N1.3_Project_Listing'!$D$16:$D$829,$B213,'N1.3_Project_Listing'!$J$16:$J$829,AX$16,'N1.3_Project_Listing'!$G$16:$G$829,AV$15)</f>
        <v>0</v>
      </c>
      <c r="AY262" s="67">
        <f>SUMIFS('N1.3_Project_Listing'!$R$16:$R$829,'N1.3_Project_Listing'!$B$16:$B$829,$B262,'N1.3_Project_Listing'!$D$16:$D$829,$B213,'N1.3_Project_Listing'!$J$16:$J$829,AY$16,'N1.3_Project_Listing'!$G$16:$G$829,AV$15)</f>
        <v>0</v>
      </c>
      <c r="AZ262" s="67">
        <f>SUMIFS('N1.3_Project_Listing'!$R$16:$R$829,'N1.3_Project_Listing'!$B$16:$B$829,$B262,'N1.3_Project_Listing'!$D$16:$D$829,$B213,'N1.3_Project_Listing'!$J$16:$J$829,AZ$16,'N1.3_Project_Listing'!$G$16:$G$829,AV$15)</f>
        <v>0</v>
      </c>
      <c r="BA262" s="67">
        <f>SUMIFS('N1.3_Project_Listing'!$R$16:$R$829,'N1.3_Project_Listing'!$B$16:$B$829,$B262,'N1.3_Project_Listing'!$D$16:$D$829,$B213,'N1.3_Project_Listing'!$J$16:$J$829,BA$16,'N1.3_Project_Listing'!$G$16:$G$829,AV$15)</f>
        <v>0</v>
      </c>
      <c r="BB262" s="63">
        <f t="shared" si="347"/>
        <v>0</v>
      </c>
      <c r="BC262" s="116" t="s">
        <v>441</v>
      </c>
      <c r="BD262" s="67">
        <f>SUMIFS('N1.3_Project_Listing'!$P$16:$P$829,'N1.3_Project_Listing'!$B$16:$B$829,$B262,'N1.3_Project_Listing'!$D$16:$D$829,$B213,'N1.3_Project_Listing'!$J$16:$J$829,BD$16,'N1.3_Project_Listing'!$G$16:$G$829,AV$15)</f>
        <v>0</v>
      </c>
      <c r="BE262" s="67">
        <f>SUMIFS('N1.3_Project_Listing'!$P$16:$P$829,'N1.3_Project_Listing'!$B$16:$B$829,$B262,'N1.3_Project_Listing'!$D$16:$D$829,$B213,'N1.3_Project_Listing'!$J$16:$J$829,BE$16,'N1.3_Project_Listing'!$G$16:$G$829,AV$15)</f>
        <v>0</v>
      </c>
      <c r="BF262" s="67">
        <f>SUMIFS('N1.3_Project_Listing'!$P$16:$P$829,'N1.3_Project_Listing'!$B$16:$B$829,$B262,'N1.3_Project_Listing'!$D$16:$D$829,$B213,'N1.3_Project_Listing'!$J$16:$J$829,BF$16,'N1.3_Project_Listing'!$G$16:$G$829,AV$15)</f>
        <v>0</v>
      </c>
      <c r="BG262" s="67">
        <f>SUMIFS('N1.3_Project_Listing'!$P$16:$P$829,'N1.3_Project_Listing'!$B$16:$B$829,$B262,'N1.3_Project_Listing'!$D$16:$D$829,$B213,'N1.3_Project_Listing'!$J$16:$J$829,BG$16,'N1.3_Project_Listing'!$G$16:$G$829,AV$15)</f>
        <v>0</v>
      </c>
      <c r="BH262" s="67">
        <f>SUMIFS('N1.3_Project_Listing'!$P$16:$P$829,'N1.3_Project_Listing'!$B$16:$B$829,$B262,'N1.3_Project_Listing'!$D$16:$D$829,$B213,'N1.3_Project_Listing'!$J$16:$J$829,BH$16,'N1.3_Project_Listing'!$G$16:$G$829,AV$15)</f>
        <v>0</v>
      </c>
      <c r="BI262" s="63">
        <f t="shared" si="348"/>
        <v>0</v>
      </c>
      <c r="BK262" s="158" t="str">
        <f t="shared" si="349"/>
        <v>-</v>
      </c>
      <c r="BL262" s="67">
        <f>SUMIFS('N1.3_Project_Listing'!$R$16:$R$829,'N1.3_Project_Listing'!$B$16:$B$829,$B262,'N1.3_Project_Listing'!$D$16:$D$829,$B213,'N1.3_Project_Listing'!$J$16:$J$829,BL$16,'N1.3_Project_Listing'!$G$16:$G$829,BK$15)</f>
        <v>0</v>
      </c>
      <c r="BM262" s="67">
        <f>SUMIFS('N1.3_Project_Listing'!$R$16:$R$829,'N1.3_Project_Listing'!$B$16:$B$829,$B262,'N1.3_Project_Listing'!$D$16:$D$829,$B213,'N1.3_Project_Listing'!$J$16:$J$829,BM$16,'N1.3_Project_Listing'!$G$16:$G$829,BK$15)</f>
        <v>0</v>
      </c>
      <c r="BN262" s="67">
        <f>SUMIFS('N1.3_Project_Listing'!$R$16:$R$829,'N1.3_Project_Listing'!$B$16:$B$829,$B262,'N1.3_Project_Listing'!$D$16:$D$829,$B213,'N1.3_Project_Listing'!$J$16:$J$829,BN$16,'N1.3_Project_Listing'!$G$16:$G$829,BK$15)</f>
        <v>0</v>
      </c>
      <c r="BO262" s="67">
        <f>SUMIFS('N1.3_Project_Listing'!$R$16:$R$829,'N1.3_Project_Listing'!$B$16:$B$829,$B262,'N1.3_Project_Listing'!$D$16:$D$829,$B213,'N1.3_Project_Listing'!$J$16:$J$829,BO$16,'N1.3_Project_Listing'!$G$16:$G$829,BK$15)</f>
        <v>0</v>
      </c>
      <c r="BP262" s="67">
        <f>SUMIFS('N1.3_Project_Listing'!$R$16:$R$829,'N1.3_Project_Listing'!$B$16:$B$829,$B262,'N1.3_Project_Listing'!$D$16:$D$829,$B213,'N1.3_Project_Listing'!$J$16:$J$829,BP$16,'N1.3_Project_Listing'!$G$16:$G$829,BK$15)</f>
        <v>0</v>
      </c>
      <c r="BQ262" s="63">
        <f t="shared" si="350"/>
        <v>0</v>
      </c>
      <c r="BR262" s="116" t="s">
        <v>441</v>
      </c>
      <c r="BS262" s="67">
        <f>SUMIFS('N1.3_Project_Listing'!$P$16:$P$829,'N1.3_Project_Listing'!$B$16:$B$829,$B262,'N1.3_Project_Listing'!$D$16:$D$829,$B213,'N1.3_Project_Listing'!$J$16:$J$829,BS$16,'N1.3_Project_Listing'!$G$16:$G$829,BK$15)</f>
        <v>0</v>
      </c>
      <c r="BT262" s="67">
        <f>SUMIFS('N1.3_Project_Listing'!$P$16:$P$829,'N1.3_Project_Listing'!$B$16:$B$829,$B262,'N1.3_Project_Listing'!$D$16:$D$829,$B213,'N1.3_Project_Listing'!$J$16:$J$829,BT$16,'N1.3_Project_Listing'!$G$16:$G$829,BK$15)</f>
        <v>0</v>
      </c>
      <c r="BU262" s="67">
        <f>SUMIFS('N1.3_Project_Listing'!$P$16:$P$829,'N1.3_Project_Listing'!$B$16:$B$829,$B262,'N1.3_Project_Listing'!$D$16:$D$829,$B213,'N1.3_Project_Listing'!$J$16:$J$829,BU$16,'N1.3_Project_Listing'!$G$16:$G$829,BK$15)</f>
        <v>0</v>
      </c>
      <c r="BV262" s="67">
        <f>SUMIFS('N1.3_Project_Listing'!$P$16:$P$829,'N1.3_Project_Listing'!$B$16:$B$829,$B262,'N1.3_Project_Listing'!$D$16:$D$829,$B213,'N1.3_Project_Listing'!$J$16:$J$829,BV$16,'N1.3_Project_Listing'!$G$16:$G$829,BK$15)</f>
        <v>0</v>
      </c>
      <c r="BW262" s="67">
        <f>SUMIFS('N1.3_Project_Listing'!$P$16:$P$829,'N1.3_Project_Listing'!$B$16:$B$829,$B262,'N1.3_Project_Listing'!$D$16:$D$829,$B213,'N1.3_Project_Listing'!$J$16:$J$829,BW$16,'N1.3_Project_Listing'!$G$16:$G$829,BK$15)</f>
        <v>0</v>
      </c>
      <c r="BX262" s="63">
        <f t="shared" si="351"/>
        <v>0</v>
      </c>
    </row>
    <row r="263" spans="2:76" hidden="1">
      <c r="B263" s="132" t="str">
        <f t="shared" si="327"/>
        <v>No entry required</v>
      </c>
      <c r="C263" s="158" t="str">
        <f t="shared" si="327"/>
        <v>-</v>
      </c>
      <c r="D263" s="63">
        <f t="shared" si="328"/>
        <v>0</v>
      </c>
      <c r="E263" s="63">
        <f t="shared" si="329"/>
        <v>0</v>
      </c>
      <c r="F263" s="63">
        <f t="shared" si="330"/>
        <v>0</v>
      </c>
      <c r="G263" s="63">
        <f t="shared" si="331"/>
        <v>0</v>
      </c>
      <c r="H263" s="63">
        <f t="shared" si="332"/>
        <v>0</v>
      </c>
      <c r="I263" s="63">
        <f t="shared" si="333"/>
        <v>0</v>
      </c>
      <c r="J263" s="116" t="s">
        <v>441</v>
      </c>
      <c r="K263" s="63">
        <f t="shared" si="334"/>
        <v>0</v>
      </c>
      <c r="L263" s="63">
        <f t="shared" si="335"/>
        <v>0</v>
      </c>
      <c r="M263" s="63">
        <f t="shared" si="336"/>
        <v>0</v>
      </c>
      <c r="N263" s="63">
        <f t="shared" si="337"/>
        <v>0</v>
      </c>
      <c r="O263" s="63">
        <f t="shared" si="338"/>
        <v>0</v>
      </c>
      <c r="P263" s="63">
        <f t="shared" si="339"/>
        <v>0</v>
      </c>
      <c r="R263" s="158" t="str">
        <f t="shared" si="340"/>
        <v>-</v>
      </c>
      <c r="S263" s="67">
        <f>SUMIFS('N1.3_Project_Listing'!$R$16:$R$829,'N1.3_Project_Listing'!$B$16:$B$829,$B263,'N1.3_Project_Listing'!$D$16:$D$829,$B214,'N1.3_Project_Listing'!$J$16:$J$829,S$16,'N1.3_Project_Listing'!$G$16:$G$829,R$15)</f>
        <v>0</v>
      </c>
      <c r="T263" s="67">
        <f>SUMIFS('N1.3_Project_Listing'!$R$16:$R$829,'N1.3_Project_Listing'!$B$16:$B$829,$B263,'N1.3_Project_Listing'!$D$16:$D$829,$B214,'N1.3_Project_Listing'!$J$16:$J$829,T$16,'N1.3_Project_Listing'!$G$16:$G$829,R$15)</f>
        <v>0</v>
      </c>
      <c r="U263" s="67">
        <f>SUMIFS('N1.3_Project_Listing'!$R$16:$R$829,'N1.3_Project_Listing'!$B$16:$B$829,$B263,'N1.3_Project_Listing'!$D$16:$D$829,$B214,'N1.3_Project_Listing'!$J$16:$J$829,U$16,'N1.3_Project_Listing'!$G$16:$G$829,R$15)</f>
        <v>0</v>
      </c>
      <c r="V263" s="67">
        <f>SUMIFS('N1.3_Project_Listing'!$R$16:$R$829,'N1.3_Project_Listing'!$B$16:$B$829,$B263,'N1.3_Project_Listing'!$D$16:$D$829,$B214,'N1.3_Project_Listing'!$J$16:$J$829,V$16,'N1.3_Project_Listing'!$G$16:$G$829,R$15)</f>
        <v>0</v>
      </c>
      <c r="W263" s="67">
        <f>SUMIFS('N1.3_Project_Listing'!$R$16:$R$829,'N1.3_Project_Listing'!$B$16:$B$829,$B263,'N1.3_Project_Listing'!$D$16:$D$829,$B214,'N1.3_Project_Listing'!$J$16:$J$829,W$16,'N1.3_Project_Listing'!$G$16:$G$829,R$15)</f>
        <v>0</v>
      </c>
      <c r="X263" s="63">
        <f t="shared" si="341"/>
        <v>0</v>
      </c>
      <c r="Y263" s="116" t="s">
        <v>441</v>
      </c>
      <c r="Z263" s="67">
        <f>SUMIFS('N1.3_Project_Listing'!$P$16:$P$829,'N1.3_Project_Listing'!$B$16:$B$829,$B263,'N1.3_Project_Listing'!$D$16:$D$829,$B214,'N1.3_Project_Listing'!$J$16:$J$829,Z$16,'N1.3_Project_Listing'!$G$16:$G$829,R$15)</f>
        <v>0</v>
      </c>
      <c r="AA263" s="67">
        <f>SUMIFS('N1.3_Project_Listing'!$P$16:$P$829,'N1.3_Project_Listing'!$B$16:$B$829,$B263,'N1.3_Project_Listing'!$D$16:$D$829,$B214,'N1.3_Project_Listing'!$J$16:$J$829,AA$16,'N1.3_Project_Listing'!$G$16:$G$829,R$15)</f>
        <v>0</v>
      </c>
      <c r="AB263" s="67">
        <f>SUMIFS('N1.3_Project_Listing'!$P$16:$P$829,'N1.3_Project_Listing'!$B$16:$B$829,$B263,'N1.3_Project_Listing'!$D$16:$D$829,$B214,'N1.3_Project_Listing'!$J$16:$J$829,AB$16,'N1.3_Project_Listing'!$G$16:$G$829,R$15)</f>
        <v>0</v>
      </c>
      <c r="AC263" s="67">
        <f>SUMIFS('N1.3_Project_Listing'!$P$16:$P$829,'N1.3_Project_Listing'!$B$16:$B$829,$B263,'N1.3_Project_Listing'!$D$16:$D$829,$B214,'N1.3_Project_Listing'!$J$16:$J$829,AC$16,'N1.3_Project_Listing'!$G$16:$G$829,R$15)</f>
        <v>0</v>
      </c>
      <c r="AD263" s="67">
        <f>SUMIFS('N1.3_Project_Listing'!$P$16:$P$829,'N1.3_Project_Listing'!$B$16:$B$829,$B263,'N1.3_Project_Listing'!$D$16:$D$829,$B214,'N1.3_Project_Listing'!$J$16:$J$829,AD$16,'N1.3_Project_Listing'!$G$16:$G$829,R$15)</f>
        <v>0</v>
      </c>
      <c r="AE263" s="63">
        <f t="shared" si="342"/>
        <v>0</v>
      </c>
      <c r="AG263" s="158" t="str">
        <f t="shared" si="343"/>
        <v>-</v>
      </c>
      <c r="AH263" s="67">
        <f>SUMIFS('N1.3_Project_Listing'!$R$16:$R$829,'N1.3_Project_Listing'!$B$16:$B$829,$B263,'N1.3_Project_Listing'!$D$16:$D$829,$B214,'N1.3_Project_Listing'!$J$16:$J$829,AH$16,'N1.3_Project_Listing'!$G$16:$G$829,AG$15)</f>
        <v>0</v>
      </c>
      <c r="AI263" s="67">
        <f>SUMIFS('N1.3_Project_Listing'!$R$16:$R$829,'N1.3_Project_Listing'!$B$16:$B$829,$B263,'N1.3_Project_Listing'!$D$16:$D$829,$B214,'N1.3_Project_Listing'!$J$16:$J$829,AI$16,'N1.3_Project_Listing'!$G$16:$G$829,AG$15)</f>
        <v>0</v>
      </c>
      <c r="AJ263" s="67">
        <f>SUMIFS('N1.3_Project_Listing'!$R$16:$R$829,'N1.3_Project_Listing'!$B$16:$B$829,$B263,'N1.3_Project_Listing'!$D$16:$D$829,$B214,'N1.3_Project_Listing'!$J$16:$J$829,AJ$16,'N1.3_Project_Listing'!$G$16:$G$829,AG$15)</f>
        <v>0</v>
      </c>
      <c r="AK263" s="67">
        <f>SUMIFS('N1.3_Project_Listing'!$R$16:$R$829,'N1.3_Project_Listing'!$B$16:$B$829,$B263,'N1.3_Project_Listing'!$D$16:$D$829,$B214,'N1.3_Project_Listing'!$J$16:$J$829,AK$16,'N1.3_Project_Listing'!$G$16:$G$829,AG$15)</f>
        <v>0</v>
      </c>
      <c r="AL263" s="67">
        <f>SUMIFS('N1.3_Project_Listing'!$R$16:$R$829,'N1.3_Project_Listing'!$B$16:$B$829,$B263,'N1.3_Project_Listing'!$D$16:$D$829,$B214,'N1.3_Project_Listing'!$J$16:$J$829,AL$16,'N1.3_Project_Listing'!$G$16:$G$829,AG$15)</f>
        <v>0</v>
      </c>
      <c r="AM263" s="63">
        <f t="shared" si="344"/>
        <v>0</v>
      </c>
      <c r="AN263" s="116" t="s">
        <v>441</v>
      </c>
      <c r="AO263" s="67">
        <f>SUMIFS('N1.3_Project_Listing'!$P$16:$P$829,'N1.3_Project_Listing'!$B$16:$B$829,$B263,'N1.3_Project_Listing'!$D$16:$D$829,$B214,'N1.3_Project_Listing'!$J$16:$J$829,AO$16,'N1.3_Project_Listing'!$G$16:$G$829,AG$15)</f>
        <v>0</v>
      </c>
      <c r="AP263" s="67">
        <f>SUMIFS('N1.3_Project_Listing'!$P$16:$P$829,'N1.3_Project_Listing'!$B$16:$B$829,$B263,'N1.3_Project_Listing'!$D$16:$D$829,$B214,'N1.3_Project_Listing'!$J$16:$J$829,AP$16,'N1.3_Project_Listing'!$G$16:$G$829,AG$15)</f>
        <v>0</v>
      </c>
      <c r="AQ263" s="67">
        <f>SUMIFS('N1.3_Project_Listing'!$P$16:$P$829,'N1.3_Project_Listing'!$B$16:$B$829,$B263,'N1.3_Project_Listing'!$D$16:$D$829,$B214,'N1.3_Project_Listing'!$J$16:$J$829,AQ$16,'N1.3_Project_Listing'!$G$16:$G$829,AG$15)</f>
        <v>0</v>
      </c>
      <c r="AR263" s="67">
        <f>SUMIFS('N1.3_Project_Listing'!$P$16:$P$829,'N1.3_Project_Listing'!$B$16:$B$829,$B263,'N1.3_Project_Listing'!$D$16:$D$829,$B214,'N1.3_Project_Listing'!$J$16:$J$829,AR$16,'N1.3_Project_Listing'!$G$16:$G$829,AG$15)</f>
        <v>0</v>
      </c>
      <c r="AS263" s="67">
        <f>SUMIFS('N1.3_Project_Listing'!$P$16:$P$829,'N1.3_Project_Listing'!$B$16:$B$829,$B263,'N1.3_Project_Listing'!$D$16:$D$829,$B214,'N1.3_Project_Listing'!$J$16:$J$829,AS$16,'N1.3_Project_Listing'!$G$16:$G$829,AG$15)</f>
        <v>0</v>
      </c>
      <c r="AT263" s="63">
        <f t="shared" si="345"/>
        <v>0</v>
      </c>
      <c r="AV263" s="158" t="str">
        <f t="shared" si="346"/>
        <v>-</v>
      </c>
      <c r="AW263" s="67">
        <f>SUMIFS('N1.3_Project_Listing'!$R$16:$R$829,'N1.3_Project_Listing'!$B$16:$B$829,$B263,'N1.3_Project_Listing'!$D$16:$D$829,$B214,'N1.3_Project_Listing'!$J$16:$J$829,AW$16,'N1.3_Project_Listing'!$G$16:$G$829,AV$15)</f>
        <v>0</v>
      </c>
      <c r="AX263" s="67">
        <f>SUMIFS('N1.3_Project_Listing'!$R$16:$R$829,'N1.3_Project_Listing'!$B$16:$B$829,$B263,'N1.3_Project_Listing'!$D$16:$D$829,$B214,'N1.3_Project_Listing'!$J$16:$J$829,AX$16,'N1.3_Project_Listing'!$G$16:$G$829,AV$15)</f>
        <v>0</v>
      </c>
      <c r="AY263" s="67">
        <f>SUMIFS('N1.3_Project_Listing'!$R$16:$R$829,'N1.3_Project_Listing'!$B$16:$B$829,$B263,'N1.3_Project_Listing'!$D$16:$D$829,$B214,'N1.3_Project_Listing'!$J$16:$J$829,AY$16,'N1.3_Project_Listing'!$G$16:$G$829,AV$15)</f>
        <v>0</v>
      </c>
      <c r="AZ263" s="67">
        <f>SUMIFS('N1.3_Project_Listing'!$R$16:$R$829,'N1.3_Project_Listing'!$B$16:$B$829,$B263,'N1.3_Project_Listing'!$D$16:$D$829,$B214,'N1.3_Project_Listing'!$J$16:$J$829,AZ$16,'N1.3_Project_Listing'!$G$16:$G$829,AV$15)</f>
        <v>0</v>
      </c>
      <c r="BA263" s="67">
        <f>SUMIFS('N1.3_Project_Listing'!$R$16:$R$829,'N1.3_Project_Listing'!$B$16:$B$829,$B263,'N1.3_Project_Listing'!$D$16:$D$829,$B214,'N1.3_Project_Listing'!$J$16:$J$829,BA$16,'N1.3_Project_Listing'!$G$16:$G$829,AV$15)</f>
        <v>0</v>
      </c>
      <c r="BB263" s="63">
        <f t="shared" si="347"/>
        <v>0</v>
      </c>
      <c r="BC263" s="116" t="s">
        <v>441</v>
      </c>
      <c r="BD263" s="67">
        <f>SUMIFS('N1.3_Project_Listing'!$P$16:$P$829,'N1.3_Project_Listing'!$B$16:$B$829,$B263,'N1.3_Project_Listing'!$D$16:$D$829,$B214,'N1.3_Project_Listing'!$J$16:$J$829,BD$16,'N1.3_Project_Listing'!$G$16:$G$829,AV$15)</f>
        <v>0</v>
      </c>
      <c r="BE263" s="67">
        <f>SUMIFS('N1.3_Project_Listing'!$P$16:$P$829,'N1.3_Project_Listing'!$B$16:$B$829,$B263,'N1.3_Project_Listing'!$D$16:$D$829,$B214,'N1.3_Project_Listing'!$J$16:$J$829,BE$16,'N1.3_Project_Listing'!$G$16:$G$829,AV$15)</f>
        <v>0</v>
      </c>
      <c r="BF263" s="67">
        <f>SUMIFS('N1.3_Project_Listing'!$P$16:$P$829,'N1.3_Project_Listing'!$B$16:$B$829,$B263,'N1.3_Project_Listing'!$D$16:$D$829,$B214,'N1.3_Project_Listing'!$J$16:$J$829,BF$16,'N1.3_Project_Listing'!$G$16:$G$829,AV$15)</f>
        <v>0</v>
      </c>
      <c r="BG263" s="67">
        <f>SUMIFS('N1.3_Project_Listing'!$P$16:$P$829,'N1.3_Project_Listing'!$B$16:$B$829,$B263,'N1.3_Project_Listing'!$D$16:$D$829,$B214,'N1.3_Project_Listing'!$J$16:$J$829,BG$16,'N1.3_Project_Listing'!$G$16:$G$829,AV$15)</f>
        <v>0</v>
      </c>
      <c r="BH263" s="67">
        <f>SUMIFS('N1.3_Project_Listing'!$P$16:$P$829,'N1.3_Project_Listing'!$B$16:$B$829,$B263,'N1.3_Project_Listing'!$D$16:$D$829,$B214,'N1.3_Project_Listing'!$J$16:$J$829,BH$16,'N1.3_Project_Listing'!$G$16:$G$829,AV$15)</f>
        <v>0</v>
      </c>
      <c r="BI263" s="63">
        <f t="shared" si="348"/>
        <v>0</v>
      </c>
      <c r="BK263" s="158" t="str">
        <f t="shared" si="349"/>
        <v>-</v>
      </c>
      <c r="BL263" s="67">
        <f>SUMIFS('N1.3_Project_Listing'!$R$16:$R$829,'N1.3_Project_Listing'!$B$16:$B$829,$B263,'N1.3_Project_Listing'!$D$16:$D$829,$B214,'N1.3_Project_Listing'!$J$16:$J$829,BL$16,'N1.3_Project_Listing'!$G$16:$G$829,BK$15)</f>
        <v>0</v>
      </c>
      <c r="BM263" s="67">
        <f>SUMIFS('N1.3_Project_Listing'!$R$16:$R$829,'N1.3_Project_Listing'!$B$16:$B$829,$B263,'N1.3_Project_Listing'!$D$16:$D$829,$B214,'N1.3_Project_Listing'!$J$16:$J$829,BM$16,'N1.3_Project_Listing'!$G$16:$G$829,BK$15)</f>
        <v>0</v>
      </c>
      <c r="BN263" s="67">
        <f>SUMIFS('N1.3_Project_Listing'!$R$16:$R$829,'N1.3_Project_Listing'!$B$16:$B$829,$B263,'N1.3_Project_Listing'!$D$16:$D$829,$B214,'N1.3_Project_Listing'!$J$16:$J$829,BN$16,'N1.3_Project_Listing'!$G$16:$G$829,BK$15)</f>
        <v>0</v>
      </c>
      <c r="BO263" s="67">
        <f>SUMIFS('N1.3_Project_Listing'!$R$16:$R$829,'N1.3_Project_Listing'!$B$16:$B$829,$B263,'N1.3_Project_Listing'!$D$16:$D$829,$B214,'N1.3_Project_Listing'!$J$16:$J$829,BO$16,'N1.3_Project_Listing'!$G$16:$G$829,BK$15)</f>
        <v>0</v>
      </c>
      <c r="BP263" s="67">
        <f>SUMIFS('N1.3_Project_Listing'!$R$16:$R$829,'N1.3_Project_Listing'!$B$16:$B$829,$B263,'N1.3_Project_Listing'!$D$16:$D$829,$B214,'N1.3_Project_Listing'!$J$16:$J$829,BP$16,'N1.3_Project_Listing'!$G$16:$G$829,BK$15)</f>
        <v>0</v>
      </c>
      <c r="BQ263" s="63">
        <f t="shared" si="350"/>
        <v>0</v>
      </c>
      <c r="BR263" s="116" t="s">
        <v>441</v>
      </c>
      <c r="BS263" s="67">
        <f>SUMIFS('N1.3_Project_Listing'!$P$16:$P$829,'N1.3_Project_Listing'!$B$16:$B$829,$B263,'N1.3_Project_Listing'!$D$16:$D$829,$B214,'N1.3_Project_Listing'!$J$16:$J$829,BS$16,'N1.3_Project_Listing'!$G$16:$G$829,BK$15)</f>
        <v>0</v>
      </c>
      <c r="BT263" s="67">
        <f>SUMIFS('N1.3_Project_Listing'!$P$16:$P$829,'N1.3_Project_Listing'!$B$16:$B$829,$B263,'N1.3_Project_Listing'!$D$16:$D$829,$B214,'N1.3_Project_Listing'!$J$16:$J$829,BT$16,'N1.3_Project_Listing'!$G$16:$G$829,BK$15)</f>
        <v>0</v>
      </c>
      <c r="BU263" s="67">
        <f>SUMIFS('N1.3_Project_Listing'!$P$16:$P$829,'N1.3_Project_Listing'!$B$16:$B$829,$B263,'N1.3_Project_Listing'!$D$16:$D$829,$B214,'N1.3_Project_Listing'!$J$16:$J$829,BU$16,'N1.3_Project_Listing'!$G$16:$G$829,BK$15)</f>
        <v>0</v>
      </c>
      <c r="BV263" s="67">
        <f>SUMIFS('N1.3_Project_Listing'!$P$16:$P$829,'N1.3_Project_Listing'!$B$16:$B$829,$B263,'N1.3_Project_Listing'!$D$16:$D$829,$B214,'N1.3_Project_Listing'!$J$16:$J$829,BV$16,'N1.3_Project_Listing'!$G$16:$G$829,BK$15)</f>
        <v>0</v>
      </c>
      <c r="BW263" s="67">
        <f>SUMIFS('N1.3_Project_Listing'!$P$16:$P$829,'N1.3_Project_Listing'!$B$16:$B$829,$B263,'N1.3_Project_Listing'!$D$16:$D$829,$B214,'N1.3_Project_Listing'!$J$16:$J$829,BW$16,'N1.3_Project_Listing'!$G$16:$G$829,BK$15)</f>
        <v>0</v>
      </c>
      <c r="BX263" s="63">
        <f t="shared" si="351"/>
        <v>0</v>
      </c>
    </row>
    <row r="264" spans="2:76">
      <c r="B264" s="132" t="s">
        <v>442</v>
      </c>
      <c r="C264" s="158" t="str">
        <f>C201</f>
        <v>END</v>
      </c>
      <c r="D264" s="136"/>
      <c r="E264" s="136"/>
      <c r="F264" s="136"/>
      <c r="G264" s="136"/>
      <c r="H264" s="136"/>
      <c r="I264" s="137"/>
      <c r="J264" s="138"/>
      <c r="K264" s="136"/>
      <c r="L264" s="136"/>
      <c r="M264" s="136"/>
      <c r="N264" s="136"/>
      <c r="O264" s="136"/>
      <c r="P264" s="63">
        <f t="shared" si="306"/>
        <v>0</v>
      </c>
      <c r="R264" s="158" t="str">
        <f>R201</f>
        <v>END</v>
      </c>
      <c r="S264" s="136"/>
      <c r="T264" s="136"/>
      <c r="U264" s="136"/>
      <c r="V264" s="136"/>
      <c r="W264" s="136"/>
      <c r="X264" s="137"/>
      <c r="Y264" s="138"/>
      <c r="Z264" s="136"/>
      <c r="AA264" s="136"/>
      <c r="AB264" s="136"/>
      <c r="AC264" s="136"/>
      <c r="AD264" s="136"/>
      <c r="AE264" s="63">
        <f t="shared" si="308"/>
        <v>0</v>
      </c>
      <c r="AG264" s="158" t="str">
        <f>AG201</f>
        <v>END</v>
      </c>
      <c r="AH264" s="136"/>
      <c r="AI264" s="136"/>
      <c r="AJ264" s="136"/>
      <c r="AK264" s="136"/>
      <c r="AL264" s="136"/>
      <c r="AM264" s="137"/>
      <c r="AN264" s="138"/>
      <c r="AO264" s="136"/>
      <c r="AP264" s="136"/>
      <c r="AQ264" s="136"/>
      <c r="AR264" s="136"/>
      <c r="AS264" s="136"/>
      <c r="AT264" s="63">
        <f t="shared" si="310"/>
        <v>0</v>
      </c>
      <c r="AV264" s="158" t="str">
        <f>AV201</f>
        <v>END</v>
      </c>
      <c r="AW264" s="136"/>
      <c r="AX264" s="136"/>
      <c r="AY264" s="136"/>
      <c r="AZ264" s="136"/>
      <c r="BA264" s="136"/>
      <c r="BB264" s="137"/>
      <c r="BC264" s="138"/>
      <c r="BD264" s="136"/>
      <c r="BE264" s="136"/>
      <c r="BF264" s="136"/>
      <c r="BG264" s="136"/>
      <c r="BH264" s="136"/>
      <c r="BI264" s="63">
        <f t="shared" si="312"/>
        <v>0</v>
      </c>
      <c r="BK264" s="158" t="str">
        <f>BK201</f>
        <v>END</v>
      </c>
      <c r="BL264" s="136"/>
      <c r="BM264" s="136"/>
      <c r="BN264" s="136"/>
      <c r="BO264" s="136"/>
      <c r="BP264" s="136"/>
      <c r="BQ264" s="137"/>
      <c r="BR264" s="138"/>
      <c r="BS264" s="136"/>
      <c r="BT264" s="136"/>
      <c r="BU264" s="136"/>
      <c r="BV264" s="136"/>
      <c r="BW264" s="136"/>
      <c r="BX264" s="63">
        <f t="shared" si="314"/>
        <v>0</v>
      </c>
    </row>
    <row r="266" spans="2:76" ht="27">
      <c r="B266" s="134" t="s">
        <v>434</v>
      </c>
      <c r="C266" s="134" t="s">
        <v>435</v>
      </c>
      <c r="D266" s="435" t="s">
        <v>436</v>
      </c>
      <c r="E266" s="436"/>
      <c r="F266" s="436"/>
      <c r="G266" s="436"/>
      <c r="H266" s="436"/>
      <c r="I266" s="436"/>
      <c r="J266" s="436"/>
      <c r="K266" s="436"/>
      <c r="L266" s="436"/>
      <c r="M266" s="436"/>
      <c r="N266" s="436"/>
      <c r="O266" s="436"/>
      <c r="P266" s="437"/>
      <c r="R266" s="134" t="s">
        <v>435</v>
      </c>
      <c r="S266" s="435" t="s">
        <v>436</v>
      </c>
      <c r="T266" s="436"/>
      <c r="U266" s="436"/>
      <c r="V266" s="436"/>
      <c r="W266" s="436"/>
      <c r="X266" s="436"/>
      <c r="Y266" s="436"/>
      <c r="Z266" s="436"/>
      <c r="AA266" s="436"/>
      <c r="AB266" s="436"/>
      <c r="AC266" s="436"/>
      <c r="AD266" s="436"/>
      <c r="AE266" s="437"/>
      <c r="AG266" s="134" t="s">
        <v>435</v>
      </c>
      <c r="AH266" s="435" t="s">
        <v>436</v>
      </c>
      <c r="AI266" s="436"/>
      <c r="AJ266" s="436"/>
      <c r="AK266" s="436"/>
      <c r="AL266" s="436"/>
      <c r="AM266" s="436"/>
      <c r="AN266" s="436"/>
      <c r="AO266" s="436"/>
      <c r="AP266" s="436"/>
      <c r="AQ266" s="436"/>
      <c r="AR266" s="436"/>
      <c r="AS266" s="436"/>
      <c r="AT266" s="437"/>
      <c r="AV266" s="134" t="s">
        <v>435</v>
      </c>
      <c r="AW266" s="435" t="s">
        <v>436</v>
      </c>
      <c r="AX266" s="436"/>
      <c r="AY266" s="436"/>
      <c r="AZ266" s="436"/>
      <c r="BA266" s="436"/>
      <c r="BB266" s="436"/>
      <c r="BC266" s="436"/>
      <c r="BD266" s="436"/>
      <c r="BE266" s="436"/>
      <c r="BF266" s="436"/>
      <c r="BG266" s="436"/>
      <c r="BH266" s="436"/>
      <c r="BI266" s="437"/>
      <c r="BK266" s="134" t="s">
        <v>435</v>
      </c>
      <c r="BL266" s="435" t="s">
        <v>436</v>
      </c>
      <c r="BM266" s="436"/>
      <c r="BN266" s="436"/>
      <c r="BO266" s="436"/>
      <c r="BP266" s="436"/>
      <c r="BQ266" s="436"/>
      <c r="BR266" s="436"/>
      <c r="BS266" s="436"/>
      <c r="BT266" s="436"/>
      <c r="BU266" s="436"/>
      <c r="BV266" s="436"/>
      <c r="BW266" s="436"/>
      <c r="BX266" s="437"/>
    </row>
    <row r="267" spans="2:76">
      <c r="B267" s="157" t="str">
        <f>'N0.7_Lookup_References'!$W$17</f>
        <v>Removal</v>
      </c>
      <c r="C267" s="135" t="str">
        <f>C$15</f>
        <v>All</v>
      </c>
      <c r="D267" s="435" t="s">
        <v>438</v>
      </c>
      <c r="E267" s="436"/>
      <c r="F267" s="436"/>
      <c r="G267" s="436"/>
      <c r="H267" s="436"/>
      <c r="I267" s="437"/>
      <c r="K267" s="435" t="str">
        <f>"RIIO-3 Output: " &amp; "Long Term Risk Benefit"</f>
        <v>RIIO-3 Output: Long Term Risk Benefit</v>
      </c>
      <c r="L267" s="436"/>
      <c r="M267" s="436"/>
      <c r="N267" s="436"/>
      <c r="O267" s="436"/>
      <c r="P267" s="437"/>
      <c r="R267" s="116" t="str">
        <f>R$15</f>
        <v>A1</v>
      </c>
      <c r="S267" s="435" t="s">
        <v>438</v>
      </c>
      <c r="T267" s="436"/>
      <c r="U267" s="436"/>
      <c r="V267" s="436"/>
      <c r="W267" s="436"/>
      <c r="X267" s="437"/>
      <c r="Z267" s="435" t="str">
        <f>"RIIO-3 Output: " &amp; "Long Term Risk Benefit"</f>
        <v>RIIO-3 Output: Long Term Risk Benefit</v>
      </c>
      <c r="AA267" s="436"/>
      <c r="AB267" s="436"/>
      <c r="AC267" s="436"/>
      <c r="AD267" s="436"/>
      <c r="AE267" s="437"/>
      <c r="AG267" s="116" t="str">
        <f>AG$15</f>
        <v>A2</v>
      </c>
      <c r="AH267" s="435" t="s">
        <v>438</v>
      </c>
      <c r="AI267" s="436"/>
      <c r="AJ267" s="436"/>
      <c r="AK267" s="436"/>
      <c r="AL267" s="436"/>
      <c r="AM267" s="437"/>
      <c r="AO267" s="435" t="str">
        <f>"RIIO-3 Output: " &amp; "Long Term Risk Benefit"</f>
        <v>RIIO-3 Output: Long Term Risk Benefit</v>
      </c>
      <c r="AP267" s="436"/>
      <c r="AQ267" s="436"/>
      <c r="AR267" s="436"/>
      <c r="AS267" s="436"/>
      <c r="AT267" s="437"/>
      <c r="AV267" s="116" t="str">
        <f>AV$15</f>
        <v>A3</v>
      </c>
      <c r="AW267" s="435" t="s">
        <v>438</v>
      </c>
      <c r="AX267" s="436"/>
      <c r="AY267" s="436"/>
      <c r="AZ267" s="436"/>
      <c r="BA267" s="436"/>
      <c r="BB267" s="437"/>
      <c r="BD267" s="435" t="str">
        <f>"RIIO-3 Output: " &amp; "Long Term Risk Benefit"</f>
        <v>RIIO-3 Output: Long Term Risk Benefit</v>
      </c>
      <c r="BE267" s="436"/>
      <c r="BF267" s="436"/>
      <c r="BG267" s="436"/>
      <c r="BH267" s="436"/>
      <c r="BI267" s="437"/>
      <c r="BK267" s="116" t="str">
        <f>BK$15</f>
        <v>B</v>
      </c>
      <c r="BL267" s="435" t="s">
        <v>438</v>
      </c>
      <c r="BM267" s="436"/>
      <c r="BN267" s="436"/>
      <c r="BO267" s="436"/>
      <c r="BP267" s="436"/>
      <c r="BQ267" s="437"/>
      <c r="BS267" s="435" t="str">
        <f>"RIIO-3 Output: " &amp; "Long Term Risk Benefit"</f>
        <v>RIIO-3 Output: Long Term Risk Benefit</v>
      </c>
      <c r="BT267" s="436"/>
      <c r="BU267" s="436"/>
      <c r="BV267" s="436"/>
      <c r="BW267" s="436"/>
      <c r="BX267" s="437"/>
    </row>
    <row r="268" spans="2:76" ht="27">
      <c r="B268" s="133" t="s">
        <v>439</v>
      </c>
      <c r="C268" s="133" t="s">
        <v>156</v>
      </c>
      <c r="D268" s="134">
        <v>2027</v>
      </c>
      <c r="E268" s="134">
        <v>2028</v>
      </c>
      <c r="F268" s="134">
        <v>2029</v>
      </c>
      <c r="G268" s="134">
        <v>2030</v>
      </c>
      <c r="H268" s="134">
        <v>2031</v>
      </c>
      <c r="I268" s="134" t="s">
        <v>440</v>
      </c>
      <c r="J268" s="133" t="s">
        <v>156</v>
      </c>
      <c r="K268" s="134">
        <v>2027</v>
      </c>
      <c r="L268" s="134">
        <v>2028</v>
      </c>
      <c r="M268" s="134">
        <v>2029</v>
      </c>
      <c r="N268" s="134">
        <v>2030</v>
      </c>
      <c r="O268" s="134">
        <v>2031</v>
      </c>
      <c r="P268" s="134" t="s">
        <v>440</v>
      </c>
      <c r="R268" s="133" t="s">
        <v>156</v>
      </c>
      <c r="S268" s="134">
        <v>2027</v>
      </c>
      <c r="T268" s="134">
        <v>2028</v>
      </c>
      <c r="U268" s="134">
        <v>2029</v>
      </c>
      <c r="V268" s="134">
        <v>2030</v>
      </c>
      <c r="W268" s="134">
        <v>2031</v>
      </c>
      <c r="X268" s="134" t="s">
        <v>440</v>
      </c>
      <c r="Y268" s="133" t="s">
        <v>156</v>
      </c>
      <c r="Z268" s="134">
        <v>2027</v>
      </c>
      <c r="AA268" s="134">
        <v>2028</v>
      </c>
      <c r="AB268" s="134">
        <v>2029</v>
      </c>
      <c r="AC268" s="134">
        <v>2030</v>
      </c>
      <c r="AD268" s="134">
        <v>2031</v>
      </c>
      <c r="AE268" s="134" t="s">
        <v>440</v>
      </c>
      <c r="AG268" s="133" t="s">
        <v>156</v>
      </c>
      <c r="AH268" s="134">
        <v>2027</v>
      </c>
      <c r="AI268" s="134">
        <v>2028</v>
      </c>
      <c r="AJ268" s="134">
        <v>2029</v>
      </c>
      <c r="AK268" s="134">
        <v>2030</v>
      </c>
      <c r="AL268" s="134">
        <v>2031</v>
      </c>
      <c r="AM268" s="134" t="s">
        <v>440</v>
      </c>
      <c r="AN268" s="133" t="s">
        <v>156</v>
      </c>
      <c r="AO268" s="134">
        <v>2027</v>
      </c>
      <c r="AP268" s="134">
        <v>2028</v>
      </c>
      <c r="AQ268" s="134">
        <v>2029</v>
      </c>
      <c r="AR268" s="134">
        <v>2030</v>
      </c>
      <c r="AS268" s="134">
        <v>2031</v>
      </c>
      <c r="AT268" s="134" t="s">
        <v>440</v>
      </c>
      <c r="AV268" s="133" t="s">
        <v>156</v>
      </c>
      <c r="AW268" s="134">
        <v>2027</v>
      </c>
      <c r="AX268" s="134">
        <v>2028</v>
      </c>
      <c r="AY268" s="134">
        <v>2029</v>
      </c>
      <c r="AZ268" s="134">
        <v>2030</v>
      </c>
      <c r="BA268" s="134">
        <v>2031</v>
      </c>
      <c r="BB268" s="134" t="s">
        <v>440</v>
      </c>
      <c r="BC268" s="133" t="s">
        <v>156</v>
      </c>
      <c r="BD268" s="134">
        <v>2027</v>
      </c>
      <c r="BE268" s="134">
        <v>2028</v>
      </c>
      <c r="BF268" s="134">
        <v>2029</v>
      </c>
      <c r="BG268" s="134">
        <v>2030</v>
      </c>
      <c r="BH268" s="134">
        <v>2031</v>
      </c>
      <c r="BI268" s="134" t="s">
        <v>440</v>
      </c>
      <c r="BK268" s="133" t="s">
        <v>156</v>
      </c>
      <c r="BL268" s="134">
        <v>2027</v>
      </c>
      <c r="BM268" s="134">
        <v>2028</v>
      </c>
      <c r="BN268" s="134">
        <v>2029</v>
      </c>
      <c r="BO268" s="134">
        <v>2030</v>
      </c>
      <c r="BP268" s="134">
        <v>2031</v>
      </c>
      <c r="BQ268" s="134" t="s">
        <v>440</v>
      </c>
      <c r="BR268" s="133" t="s">
        <v>156</v>
      </c>
      <c r="BS268" s="134">
        <v>2027</v>
      </c>
      <c r="BT268" s="134">
        <v>2028</v>
      </c>
      <c r="BU268" s="134">
        <v>2029</v>
      </c>
      <c r="BV268" s="134">
        <v>2030</v>
      </c>
      <c r="BW268" s="134">
        <v>2031</v>
      </c>
      <c r="BX268" s="134" t="s">
        <v>440</v>
      </c>
    </row>
    <row r="269" spans="2:76">
      <c r="B269" s="132" t="str">
        <f t="shared" ref="B269:C288" si="352">B206</f>
        <v>LTS Pipelines</v>
      </c>
      <c r="C269" s="158" t="str">
        <f t="shared" si="352"/>
        <v>km</v>
      </c>
      <c r="D269" s="63">
        <f t="shared" ref="D269:D300" si="353">S269+AH269+AW269+BL269</f>
        <v>0</v>
      </c>
      <c r="E269" s="63">
        <f t="shared" ref="E269:E300" si="354">T269+AI269+AX269+BM269</f>
        <v>0</v>
      </c>
      <c r="F269" s="63">
        <f t="shared" ref="F269:F300" si="355">U269+AJ269+AY269+BN269</f>
        <v>0</v>
      </c>
      <c r="G269" s="63">
        <f t="shared" ref="G269:G300" si="356">V269+AK269+AZ269+BO269</f>
        <v>0</v>
      </c>
      <c r="H269" s="63">
        <f t="shared" ref="H269:H300" si="357">W269+AL269+BA269+BP269</f>
        <v>0</v>
      </c>
      <c r="I269" s="63">
        <f>SUM(D269:H269)</f>
        <v>0</v>
      </c>
      <c r="J269" s="116" t="s">
        <v>441</v>
      </c>
      <c r="K269" s="63">
        <f t="shared" ref="K269:K300" si="358">Z269+AO269+BD269+BS269</f>
        <v>0</v>
      </c>
      <c r="L269" s="63">
        <f t="shared" ref="L269:L300" si="359">AA269+AP269+BE269+BT269</f>
        <v>0</v>
      </c>
      <c r="M269" s="63">
        <f t="shared" ref="M269:M300" si="360">AB269+AQ269+BF269+BU269</f>
        <v>0</v>
      </c>
      <c r="N269" s="63">
        <f t="shared" ref="N269:N300" si="361">AC269+AR269+BG269+BV269</f>
        <v>0</v>
      </c>
      <c r="O269" s="63">
        <f t="shared" ref="O269:O300" si="362">AD269+AS269+BH269+BW269</f>
        <v>0</v>
      </c>
      <c r="P269" s="63">
        <f>SUM(K269:O269)</f>
        <v>0</v>
      </c>
      <c r="R269" s="158" t="str">
        <f t="shared" ref="R269:R300" si="363">R206</f>
        <v>km</v>
      </c>
      <c r="S269" s="67">
        <f>SUMIFS('N1.3_Project_Listing'!$R$16:$R$829,'N1.3_Project_Listing'!$B$16:$B$829,$B269,'N1.3_Project_Listing'!$D$16:$D$829,$B267,'N1.3_Project_Listing'!$J$16:$J$829,S$16,'N1.3_Project_Listing'!$G$16:$G$829,R$15)</f>
        <v>0</v>
      </c>
      <c r="T269" s="67">
        <f>SUMIFS('N1.3_Project_Listing'!$R$16:$R$829,'N1.3_Project_Listing'!$B$16:$B$829,$B269,'N1.3_Project_Listing'!$D$16:$D$829,$B267,'N1.3_Project_Listing'!$J$16:$J$829,T$16,'N1.3_Project_Listing'!$G$16:$G$829,R$15)</f>
        <v>0</v>
      </c>
      <c r="U269" s="67">
        <f>SUMIFS('N1.3_Project_Listing'!$R$16:$R$829,'N1.3_Project_Listing'!$B$16:$B$829,$B269,'N1.3_Project_Listing'!$D$16:$D$829,$B267,'N1.3_Project_Listing'!$J$16:$J$829,U$16,'N1.3_Project_Listing'!$G$16:$G$829,R$15)</f>
        <v>0</v>
      </c>
      <c r="V269" s="67">
        <f>SUMIFS('N1.3_Project_Listing'!$R$16:$R$829,'N1.3_Project_Listing'!$B$16:$B$829,$B269,'N1.3_Project_Listing'!$D$16:$D$829,$B267,'N1.3_Project_Listing'!$J$16:$J$829,V$16,'N1.3_Project_Listing'!$G$16:$G$829,R$15)</f>
        <v>0</v>
      </c>
      <c r="W269" s="67">
        <f>SUMIFS('N1.3_Project_Listing'!$R$16:$R$829,'N1.3_Project_Listing'!$B$16:$B$829,$B269,'N1.3_Project_Listing'!$D$16:$D$829,$B267,'N1.3_Project_Listing'!$J$16:$J$829,W$16,'N1.3_Project_Listing'!$G$16:$G$829,R$15)</f>
        <v>0</v>
      </c>
      <c r="X269" s="63">
        <f>SUM(S269:W269)</f>
        <v>0</v>
      </c>
      <c r="Y269" s="116" t="s">
        <v>441</v>
      </c>
      <c r="Z269" s="67">
        <f>SUMIFS('N1.3_Project_Listing'!$P$16:$P$829,'N1.3_Project_Listing'!$B$16:$B$829,$B269,'N1.3_Project_Listing'!$D$16:$D$829,$B267,'N1.3_Project_Listing'!$J$16:$J$829,Z$16,'N1.3_Project_Listing'!$G$16:$G$829,R$15)</f>
        <v>0</v>
      </c>
      <c r="AA269" s="67">
        <f>SUMIFS('N1.3_Project_Listing'!$P$16:$P$829,'N1.3_Project_Listing'!$B$16:$B$829,$B269,'N1.3_Project_Listing'!$D$16:$D$829,$B267,'N1.3_Project_Listing'!$J$16:$J$829,AA$16,'N1.3_Project_Listing'!$G$16:$G$829,R$15)</f>
        <v>0</v>
      </c>
      <c r="AB269" s="67">
        <f>SUMIFS('N1.3_Project_Listing'!$P$16:$P$829,'N1.3_Project_Listing'!$B$16:$B$829,$B269,'N1.3_Project_Listing'!$D$16:$D$829,$B267,'N1.3_Project_Listing'!$J$16:$J$829,AB$16,'N1.3_Project_Listing'!$G$16:$G$829,R$15)</f>
        <v>0</v>
      </c>
      <c r="AC269" s="67">
        <f>SUMIFS('N1.3_Project_Listing'!$P$16:$P$829,'N1.3_Project_Listing'!$B$16:$B$829,$B269,'N1.3_Project_Listing'!$D$16:$D$829,$B267,'N1.3_Project_Listing'!$J$16:$J$829,AC$16,'N1.3_Project_Listing'!$G$16:$G$829,R$15)</f>
        <v>0</v>
      </c>
      <c r="AD269" s="67">
        <f>SUMIFS('N1.3_Project_Listing'!$P$16:$P$829,'N1.3_Project_Listing'!$B$16:$B$829,$B269,'N1.3_Project_Listing'!$D$16:$D$829,$B267,'N1.3_Project_Listing'!$J$16:$J$829,AD$16,'N1.3_Project_Listing'!$G$16:$G$829,R$15)</f>
        <v>0</v>
      </c>
      <c r="AE269" s="63">
        <f>SUM(Z269:AD269)</f>
        <v>0</v>
      </c>
      <c r="AG269" s="158" t="str">
        <f t="shared" ref="AG269:AG300" si="364">AG206</f>
        <v>km</v>
      </c>
      <c r="AH269" s="67">
        <f>SUMIFS('N1.3_Project_Listing'!$R$16:$R$829,'N1.3_Project_Listing'!$B$16:$B$829,$B269,'N1.3_Project_Listing'!$D$16:$D$829,$B267,'N1.3_Project_Listing'!$J$16:$J$829,AH$16,'N1.3_Project_Listing'!$G$16:$G$829,AG$15)</f>
        <v>0</v>
      </c>
      <c r="AI269" s="67">
        <f>SUMIFS('N1.3_Project_Listing'!$R$16:$R$829,'N1.3_Project_Listing'!$B$16:$B$829,$B269,'N1.3_Project_Listing'!$D$16:$D$829,$B267,'N1.3_Project_Listing'!$J$16:$J$829,AI$16,'N1.3_Project_Listing'!$G$16:$G$829,AG$15)</f>
        <v>0</v>
      </c>
      <c r="AJ269" s="67">
        <f>SUMIFS('N1.3_Project_Listing'!$R$16:$R$829,'N1.3_Project_Listing'!$B$16:$B$829,$B269,'N1.3_Project_Listing'!$D$16:$D$829,$B267,'N1.3_Project_Listing'!$J$16:$J$829,AJ$16,'N1.3_Project_Listing'!$G$16:$G$829,AG$15)</f>
        <v>0</v>
      </c>
      <c r="AK269" s="67">
        <f>SUMIFS('N1.3_Project_Listing'!$R$16:$R$829,'N1.3_Project_Listing'!$B$16:$B$829,$B269,'N1.3_Project_Listing'!$D$16:$D$829,$B267,'N1.3_Project_Listing'!$J$16:$J$829,AK$16,'N1.3_Project_Listing'!$G$16:$G$829,AG$15)</f>
        <v>0</v>
      </c>
      <c r="AL269" s="67">
        <f>SUMIFS('N1.3_Project_Listing'!$R$16:$R$829,'N1.3_Project_Listing'!$B$16:$B$829,$B269,'N1.3_Project_Listing'!$D$16:$D$829,$B267,'N1.3_Project_Listing'!$J$16:$J$829,AL$16,'N1.3_Project_Listing'!$G$16:$G$829,AG$15)</f>
        <v>0</v>
      </c>
      <c r="AM269" s="63">
        <f>SUM(AH269:AL269)</f>
        <v>0</v>
      </c>
      <c r="AN269" s="116" t="s">
        <v>441</v>
      </c>
      <c r="AO269" s="67">
        <f>SUMIFS('N1.3_Project_Listing'!$P$16:$P$829,'N1.3_Project_Listing'!$B$16:$B$829,$B269,'N1.3_Project_Listing'!$D$16:$D$829,$B267,'N1.3_Project_Listing'!$J$16:$J$829,AO$16,'N1.3_Project_Listing'!$G$16:$G$829,AG$15)</f>
        <v>0</v>
      </c>
      <c r="AP269" s="67">
        <f>SUMIFS('N1.3_Project_Listing'!$P$16:$P$829,'N1.3_Project_Listing'!$B$16:$B$829,$B269,'N1.3_Project_Listing'!$D$16:$D$829,$B267,'N1.3_Project_Listing'!$J$16:$J$829,AP$16,'N1.3_Project_Listing'!$G$16:$G$829,AG$15)</f>
        <v>0</v>
      </c>
      <c r="AQ269" s="67">
        <f>SUMIFS('N1.3_Project_Listing'!$P$16:$P$829,'N1.3_Project_Listing'!$B$16:$B$829,$B269,'N1.3_Project_Listing'!$D$16:$D$829,$B267,'N1.3_Project_Listing'!$J$16:$J$829,AQ$16,'N1.3_Project_Listing'!$G$16:$G$829,AG$15)</f>
        <v>0</v>
      </c>
      <c r="AR269" s="67">
        <f>SUMIFS('N1.3_Project_Listing'!$P$16:$P$829,'N1.3_Project_Listing'!$B$16:$B$829,$B269,'N1.3_Project_Listing'!$D$16:$D$829,$B267,'N1.3_Project_Listing'!$J$16:$J$829,AR$16,'N1.3_Project_Listing'!$G$16:$G$829,AG$15)</f>
        <v>0</v>
      </c>
      <c r="AS269" s="67">
        <f>SUMIFS('N1.3_Project_Listing'!$P$16:$P$829,'N1.3_Project_Listing'!$B$16:$B$829,$B269,'N1.3_Project_Listing'!$D$16:$D$829,$B267,'N1.3_Project_Listing'!$J$16:$J$829,AS$16,'N1.3_Project_Listing'!$G$16:$G$829,AG$15)</f>
        <v>0</v>
      </c>
      <c r="AT269" s="63">
        <f>SUM(AO269:AS269)</f>
        <v>0</v>
      </c>
      <c r="AV269" s="158" t="str">
        <f t="shared" ref="AV269:AV300" si="365">AV206</f>
        <v>km</v>
      </c>
      <c r="AW269" s="67">
        <f>SUMIFS('N1.3_Project_Listing'!$R$16:$R$829,'N1.3_Project_Listing'!$B$16:$B$829,$B269,'N1.3_Project_Listing'!$D$16:$D$829,$B267,'N1.3_Project_Listing'!$J$16:$J$829,AW$16,'N1.3_Project_Listing'!$G$16:$G$829,AV$15)</f>
        <v>0</v>
      </c>
      <c r="AX269" s="67">
        <f>SUMIFS('N1.3_Project_Listing'!$R$16:$R$829,'N1.3_Project_Listing'!$B$16:$B$829,$B269,'N1.3_Project_Listing'!$D$16:$D$829,$B267,'N1.3_Project_Listing'!$J$16:$J$829,AX$16,'N1.3_Project_Listing'!$G$16:$G$829,AV$15)</f>
        <v>0</v>
      </c>
      <c r="AY269" s="67">
        <f>SUMIFS('N1.3_Project_Listing'!$R$16:$R$829,'N1.3_Project_Listing'!$B$16:$B$829,$B269,'N1.3_Project_Listing'!$D$16:$D$829,$B267,'N1.3_Project_Listing'!$J$16:$J$829,AY$16,'N1.3_Project_Listing'!$G$16:$G$829,AV$15)</f>
        <v>0</v>
      </c>
      <c r="AZ269" s="67">
        <f>SUMIFS('N1.3_Project_Listing'!$R$16:$R$829,'N1.3_Project_Listing'!$B$16:$B$829,$B269,'N1.3_Project_Listing'!$D$16:$D$829,$B267,'N1.3_Project_Listing'!$J$16:$J$829,AZ$16,'N1.3_Project_Listing'!$G$16:$G$829,AV$15)</f>
        <v>0</v>
      </c>
      <c r="BA269" s="67">
        <f>SUMIFS('N1.3_Project_Listing'!$R$16:$R$829,'N1.3_Project_Listing'!$B$16:$B$829,$B269,'N1.3_Project_Listing'!$D$16:$D$829,$B267,'N1.3_Project_Listing'!$J$16:$J$829,BA$16,'N1.3_Project_Listing'!$G$16:$G$829,AV$15)</f>
        <v>0</v>
      </c>
      <c r="BB269" s="63">
        <f>SUM(AW269:BA269)</f>
        <v>0</v>
      </c>
      <c r="BC269" s="116" t="s">
        <v>441</v>
      </c>
      <c r="BD269" s="67">
        <f>SUMIFS('N1.3_Project_Listing'!$P$16:$P$829,'N1.3_Project_Listing'!$B$16:$B$829,$B269,'N1.3_Project_Listing'!$D$16:$D$829,$B267,'N1.3_Project_Listing'!$J$16:$J$829,BD$16,'N1.3_Project_Listing'!$G$16:$G$829,AV$15)</f>
        <v>0</v>
      </c>
      <c r="BE269" s="67">
        <f>SUMIFS('N1.3_Project_Listing'!$P$16:$P$829,'N1.3_Project_Listing'!$B$16:$B$829,$B269,'N1.3_Project_Listing'!$D$16:$D$829,$B267,'N1.3_Project_Listing'!$J$16:$J$829,BE$16,'N1.3_Project_Listing'!$G$16:$G$829,AV$15)</f>
        <v>0</v>
      </c>
      <c r="BF269" s="67">
        <f>SUMIFS('N1.3_Project_Listing'!$P$16:$P$829,'N1.3_Project_Listing'!$B$16:$B$829,$B269,'N1.3_Project_Listing'!$D$16:$D$829,$B267,'N1.3_Project_Listing'!$J$16:$J$829,BF$16,'N1.3_Project_Listing'!$G$16:$G$829,AV$15)</f>
        <v>0</v>
      </c>
      <c r="BG269" s="67">
        <f>SUMIFS('N1.3_Project_Listing'!$P$16:$P$829,'N1.3_Project_Listing'!$B$16:$B$829,$B269,'N1.3_Project_Listing'!$D$16:$D$829,$B267,'N1.3_Project_Listing'!$J$16:$J$829,BG$16,'N1.3_Project_Listing'!$G$16:$G$829,AV$15)</f>
        <v>0</v>
      </c>
      <c r="BH269" s="67">
        <f>SUMIFS('N1.3_Project_Listing'!$P$16:$P$829,'N1.3_Project_Listing'!$B$16:$B$829,$B269,'N1.3_Project_Listing'!$D$16:$D$829,$B267,'N1.3_Project_Listing'!$J$16:$J$829,BH$16,'N1.3_Project_Listing'!$G$16:$G$829,AV$15)</f>
        <v>0</v>
      </c>
      <c r="BI269" s="63">
        <f>SUM(BD269:BH269)</f>
        <v>0</v>
      </c>
      <c r="BK269" s="158" t="str">
        <f t="shared" ref="BK269:BK300" si="366">BK206</f>
        <v>km</v>
      </c>
      <c r="BL269" s="67">
        <f>SUMIFS('N1.3_Project_Listing'!$R$16:$R$829,'N1.3_Project_Listing'!$B$16:$B$829,$B269,'N1.3_Project_Listing'!$D$16:$D$829,$B267,'N1.3_Project_Listing'!$J$16:$J$829,BL$16,'N1.3_Project_Listing'!$G$16:$G$829,BK$15)</f>
        <v>0</v>
      </c>
      <c r="BM269" s="67">
        <f>SUMIFS('N1.3_Project_Listing'!$R$16:$R$829,'N1.3_Project_Listing'!$B$16:$B$829,$B269,'N1.3_Project_Listing'!$D$16:$D$829,$B267,'N1.3_Project_Listing'!$J$16:$J$829,BM$16,'N1.3_Project_Listing'!$G$16:$G$829,BK$15)</f>
        <v>0</v>
      </c>
      <c r="BN269" s="67">
        <f>SUMIFS('N1.3_Project_Listing'!$R$16:$R$829,'N1.3_Project_Listing'!$B$16:$B$829,$B269,'N1.3_Project_Listing'!$D$16:$D$829,$B267,'N1.3_Project_Listing'!$J$16:$J$829,BN$16,'N1.3_Project_Listing'!$G$16:$G$829,BK$15)</f>
        <v>0</v>
      </c>
      <c r="BO269" s="67">
        <f>SUMIFS('N1.3_Project_Listing'!$R$16:$R$829,'N1.3_Project_Listing'!$B$16:$B$829,$B269,'N1.3_Project_Listing'!$D$16:$D$829,$B267,'N1.3_Project_Listing'!$J$16:$J$829,BO$16,'N1.3_Project_Listing'!$G$16:$G$829,BK$15)</f>
        <v>0</v>
      </c>
      <c r="BP269" s="67">
        <f>SUMIFS('N1.3_Project_Listing'!$R$16:$R$829,'N1.3_Project_Listing'!$B$16:$B$829,$B269,'N1.3_Project_Listing'!$D$16:$D$829,$B267,'N1.3_Project_Listing'!$J$16:$J$829,BP$16,'N1.3_Project_Listing'!$G$16:$G$829,BK$15)</f>
        <v>0</v>
      </c>
      <c r="BQ269" s="63">
        <f>SUM(BL269:BP269)</f>
        <v>0</v>
      </c>
      <c r="BR269" s="116" t="s">
        <v>441</v>
      </c>
      <c r="BS269" s="67">
        <f>SUMIFS('N1.3_Project_Listing'!$P$16:$P$829,'N1.3_Project_Listing'!$B$16:$B$829,$B269,'N1.3_Project_Listing'!$D$16:$D$829,$B267,'N1.3_Project_Listing'!$J$16:$J$829,BS$16,'N1.3_Project_Listing'!$G$16:$G$829,BK$15)</f>
        <v>0</v>
      </c>
      <c r="BT269" s="67">
        <f>SUMIFS('N1.3_Project_Listing'!$P$16:$P$829,'N1.3_Project_Listing'!$B$16:$B$829,$B269,'N1.3_Project_Listing'!$D$16:$D$829,$B267,'N1.3_Project_Listing'!$J$16:$J$829,BT$16,'N1.3_Project_Listing'!$G$16:$G$829,BK$15)</f>
        <v>0</v>
      </c>
      <c r="BU269" s="67">
        <f>SUMIFS('N1.3_Project_Listing'!$P$16:$P$829,'N1.3_Project_Listing'!$B$16:$B$829,$B269,'N1.3_Project_Listing'!$D$16:$D$829,$B267,'N1.3_Project_Listing'!$J$16:$J$829,BU$16,'N1.3_Project_Listing'!$G$16:$G$829,BK$15)</f>
        <v>0</v>
      </c>
      <c r="BV269" s="67">
        <f>SUMIFS('N1.3_Project_Listing'!$P$16:$P$829,'N1.3_Project_Listing'!$B$16:$B$829,$B269,'N1.3_Project_Listing'!$D$16:$D$829,$B267,'N1.3_Project_Listing'!$J$16:$J$829,BV$16,'N1.3_Project_Listing'!$G$16:$G$829,BK$15)</f>
        <v>0</v>
      </c>
      <c r="BW269" s="67">
        <f>SUMIFS('N1.3_Project_Listing'!$P$16:$P$829,'N1.3_Project_Listing'!$B$16:$B$829,$B269,'N1.3_Project_Listing'!$D$16:$D$829,$B267,'N1.3_Project_Listing'!$J$16:$J$829,BW$16,'N1.3_Project_Listing'!$G$16:$G$829,BK$15)</f>
        <v>0</v>
      </c>
      <c r="BX269" s="63">
        <f>SUM(BS269:BW269)</f>
        <v>0</v>
      </c>
    </row>
    <row r="270" spans="2:76">
      <c r="B270" s="132" t="str">
        <f t="shared" si="352"/>
        <v>Mains</v>
      </c>
      <c r="C270" s="158" t="str">
        <f t="shared" si="352"/>
        <v>km</v>
      </c>
      <c r="D270" s="63">
        <f t="shared" si="353"/>
        <v>0</v>
      </c>
      <c r="E270" s="63">
        <f t="shared" si="354"/>
        <v>0</v>
      </c>
      <c r="F270" s="63">
        <f t="shared" si="355"/>
        <v>0</v>
      </c>
      <c r="G270" s="63">
        <f t="shared" si="356"/>
        <v>0</v>
      </c>
      <c r="H270" s="63">
        <f t="shared" si="357"/>
        <v>0</v>
      </c>
      <c r="I270" s="63">
        <f t="shared" ref="I270:I317" si="367">SUM(D270:H270)</f>
        <v>0</v>
      </c>
      <c r="J270" s="116" t="s">
        <v>441</v>
      </c>
      <c r="K270" s="63">
        <f t="shared" si="358"/>
        <v>0</v>
      </c>
      <c r="L270" s="63">
        <f t="shared" si="359"/>
        <v>0</v>
      </c>
      <c r="M270" s="63">
        <f t="shared" si="360"/>
        <v>0</v>
      </c>
      <c r="N270" s="63">
        <f t="shared" si="361"/>
        <v>0</v>
      </c>
      <c r="O270" s="63">
        <f t="shared" si="362"/>
        <v>0</v>
      </c>
      <c r="P270" s="63">
        <f t="shared" ref="P270:P327" si="368">SUM(K270:O270)</f>
        <v>0</v>
      </c>
      <c r="R270" s="158" t="str">
        <f t="shared" si="363"/>
        <v>km</v>
      </c>
      <c r="S270" s="67">
        <f>SUMIFS('N1.3_Project_Listing'!$R$16:$R$829,'N1.3_Project_Listing'!$B$16:$B$829,$B270,'N1.3_Project_Listing'!$D$16:$D$829,$B267,'N1.3_Project_Listing'!$J$16:$J$829,S$16,'N1.3_Project_Listing'!$G$16:$G$829,R$15)</f>
        <v>0</v>
      </c>
      <c r="T270" s="67">
        <f>SUMIFS('N1.3_Project_Listing'!$R$16:$R$829,'N1.3_Project_Listing'!$B$16:$B$829,$B270,'N1.3_Project_Listing'!$D$16:$D$829,$B267,'N1.3_Project_Listing'!$J$16:$J$829,T$16,'N1.3_Project_Listing'!$G$16:$G$829,R$15)</f>
        <v>0</v>
      </c>
      <c r="U270" s="67">
        <f>SUMIFS('N1.3_Project_Listing'!$R$16:$R$829,'N1.3_Project_Listing'!$B$16:$B$829,$B270,'N1.3_Project_Listing'!$D$16:$D$829,$B267,'N1.3_Project_Listing'!$J$16:$J$829,U$16,'N1.3_Project_Listing'!$G$16:$G$829,R$15)</f>
        <v>0</v>
      </c>
      <c r="V270" s="67">
        <f>SUMIFS('N1.3_Project_Listing'!$R$16:$R$829,'N1.3_Project_Listing'!$B$16:$B$829,$B270,'N1.3_Project_Listing'!$D$16:$D$829,$B267,'N1.3_Project_Listing'!$J$16:$J$829,V$16,'N1.3_Project_Listing'!$G$16:$G$829,R$15)</f>
        <v>0</v>
      </c>
      <c r="W270" s="67">
        <f>SUMIFS('N1.3_Project_Listing'!$R$16:$R$829,'N1.3_Project_Listing'!$B$16:$B$829,$B270,'N1.3_Project_Listing'!$D$16:$D$829,$B267,'N1.3_Project_Listing'!$J$16:$J$829,W$16,'N1.3_Project_Listing'!$G$16:$G$829,R$15)</f>
        <v>0</v>
      </c>
      <c r="X270" s="63">
        <f t="shared" ref="X270:X317" si="369">SUM(S270:W270)</f>
        <v>0</v>
      </c>
      <c r="Y270" s="116" t="s">
        <v>441</v>
      </c>
      <c r="Z270" s="67">
        <f>SUMIFS('N1.3_Project_Listing'!$P$16:$P$829,'N1.3_Project_Listing'!$B$16:$B$829,$B270,'N1.3_Project_Listing'!$D$16:$D$829,$B267,'N1.3_Project_Listing'!$J$16:$J$829,Z$16,'N1.3_Project_Listing'!$G$16:$G$829,R$15)</f>
        <v>0</v>
      </c>
      <c r="AA270" s="67">
        <f>SUMIFS('N1.3_Project_Listing'!$P$16:$P$829,'N1.3_Project_Listing'!$B$16:$B$829,$B270,'N1.3_Project_Listing'!$D$16:$D$829,$B267,'N1.3_Project_Listing'!$J$16:$J$829,AA$16,'N1.3_Project_Listing'!$G$16:$G$829,R$15)</f>
        <v>0</v>
      </c>
      <c r="AB270" s="67">
        <f>SUMIFS('N1.3_Project_Listing'!$P$16:$P$829,'N1.3_Project_Listing'!$B$16:$B$829,$B270,'N1.3_Project_Listing'!$D$16:$D$829,$B267,'N1.3_Project_Listing'!$J$16:$J$829,AB$16,'N1.3_Project_Listing'!$G$16:$G$829,R$15)</f>
        <v>0</v>
      </c>
      <c r="AC270" s="67">
        <f>SUMIFS('N1.3_Project_Listing'!$P$16:$P$829,'N1.3_Project_Listing'!$B$16:$B$829,$B270,'N1.3_Project_Listing'!$D$16:$D$829,$B267,'N1.3_Project_Listing'!$J$16:$J$829,AC$16,'N1.3_Project_Listing'!$G$16:$G$829,R$15)</f>
        <v>0</v>
      </c>
      <c r="AD270" s="67">
        <f>SUMIFS('N1.3_Project_Listing'!$P$16:$P$829,'N1.3_Project_Listing'!$B$16:$B$829,$B270,'N1.3_Project_Listing'!$D$16:$D$829,$B267,'N1.3_Project_Listing'!$J$16:$J$829,AD$16,'N1.3_Project_Listing'!$G$16:$G$829,R$15)</f>
        <v>0</v>
      </c>
      <c r="AE270" s="63">
        <f t="shared" ref="AE270:AE327" si="370">SUM(Z270:AD270)</f>
        <v>0</v>
      </c>
      <c r="AG270" s="158" t="str">
        <f t="shared" si="364"/>
        <v>km</v>
      </c>
      <c r="AH270" s="67">
        <f>SUMIFS('N1.3_Project_Listing'!$R$16:$R$829,'N1.3_Project_Listing'!$B$16:$B$829,$B270,'N1.3_Project_Listing'!$D$16:$D$829,$B267,'N1.3_Project_Listing'!$J$16:$J$829,AH$16,'N1.3_Project_Listing'!$G$16:$G$829,AG$15)</f>
        <v>0</v>
      </c>
      <c r="AI270" s="67">
        <f>SUMIFS('N1.3_Project_Listing'!$R$16:$R$829,'N1.3_Project_Listing'!$B$16:$B$829,$B270,'N1.3_Project_Listing'!$D$16:$D$829,$B267,'N1.3_Project_Listing'!$J$16:$J$829,AI$16,'N1.3_Project_Listing'!$G$16:$G$829,AG$15)</f>
        <v>0</v>
      </c>
      <c r="AJ270" s="67">
        <f>SUMIFS('N1.3_Project_Listing'!$R$16:$R$829,'N1.3_Project_Listing'!$B$16:$B$829,$B270,'N1.3_Project_Listing'!$D$16:$D$829,$B267,'N1.3_Project_Listing'!$J$16:$J$829,AJ$16,'N1.3_Project_Listing'!$G$16:$G$829,AG$15)</f>
        <v>0</v>
      </c>
      <c r="AK270" s="67">
        <f>SUMIFS('N1.3_Project_Listing'!$R$16:$R$829,'N1.3_Project_Listing'!$B$16:$B$829,$B270,'N1.3_Project_Listing'!$D$16:$D$829,$B267,'N1.3_Project_Listing'!$J$16:$J$829,AK$16,'N1.3_Project_Listing'!$G$16:$G$829,AG$15)</f>
        <v>0</v>
      </c>
      <c r="AL270" s="67">
        <f>SUMIFS('N1.3_Project_Listing'!$R$16:$R$829,'N1.3_Project_Listing'!$B$16:$B$829,$B270,'N1.3_Project_Listing'!$D$16:$D$829,$B267,'N1.3_Project_Listing'!$J$16:$J$829,AL$16,'N1.3_Project_Listing'!$G$16:$G$829,AG$15)</f>
        <v>0</v>
      </c>
      <c r="AM270" s="63">
        <f t="shared" ref="AM270:AM317" si="371">SUM(AH270:AL270)</f>
        <v>0</v>
      </c>
      <c r="AN270" s="116" t="s">
        <v>441</v>
      </c>
      <c r="AO270" s="67">
        <f>SUMIFS('N1.3_Project_Listing'!$P$16:$P$829,'N1.3_Project_Listing'!$B$16:$B$829,$B270,'N1.3_Project_Listing'!$D$16:$D$829,$B267,'N1.3_Project_Listing'!$J$16:$J$829,AO$16,'N1.3_Project_Listing'!$G$16:$G$829,AG$15)</f>
        <v>0</v>
      </c>
      <c r="AP270" s="67">
        <f>SUMIFS('N1.3_Project_Listing'!$P$16:$P$829,'N1.3_Project_Listing'!$B$16:$B$829,$B270,'N1.3_Project_Listing'!$D$16:$D$829,$B267,'N1.3_Project_Listing'!$J$16:$J$829,AP$16,'N1.3_Project_Listing'!$G$16:$G$829,AG$15)</f>
        <v>0</v>
      </c>
      <c r="AQ270" s="67">
        <f>SUMIFS('N1.3_Project_Listing'!$P$16:$P$829,'N1.3_Project_Listing'!$B$16:$B$829,$B270,'N1.3_Project_Listing'!$D$16:$D$829,$B267,'N1.3_Project_Listing'!$J$16:$J$829,AQ$16,'N1.3_Project_Listing'!$G$16:$G$829,AG$15)</f>
        <v>0</v>
      </c>
      <c r="AR270" s="67">
        <f>SUMIFS('N1.3_Project_Listing'!$P$16:$P$829,'N1.3_Project_Listing'!$B$16:$B$829,$B270,'N1.3_Project_Listing'!$D$16:$D$829,$B267,'N1.3_Project_Listing'!$J$16:$J$829,AR$16,'N1.3_Project_Listing'!$G$16:$G$829,AG$15)</f>
        <v>0</v>
      </c>
      <c r="AS270" s="67">
        <f>SUMIFS('N1.3_Project_Listing'!$P$16:$P$829,'N1.3_Project_Listing'!$B$16:$B$829,$B270,'N1.3_Project_Listing'!$D$16:$D$829,$B267,'N1.3_Project_Listing'!$J$16:$J$829,AS$16,'N1.3_Project_Listing'!$G$16:$G$829,AG$15)</f>
        <v>0</v>
      </c>
      <c r="AT270" s="63">
        <f t="shared" ref="AT270:AT327" si="372">SUM(AO270:AS270)</f>
        <v>0</v>
      </c>
      <c r="AV270" s="158" t="str">
        <f t="shared" si="365"/>
        <v>km</v>
      </c>
      <c r="AW270" s="67">
        <f>SUMIFS('N1.3_Project_Listing'!$R$16:$R$829,'N1.3_Project_Listing'!$B$16:$B$829,$B270,'N1.3_Project_Listing'!$D$16:$D$829,$B267,'N1.3_Project_Listing'!$J$16:$J$829,AW$16,'N1.3_Project_Listing'!$G$16:$G$829,AV$15)</f>
        <v>0</v>
      </c>
      <c r="AX270" s="67">
        <f>SUMIFS('N1.3_Project_Listing'!$R$16:$R$829,'N1.3_Project_Listing'!$B$16:$B$829,$B270,'N1.3_Project_Listing'!$D$16:$D$829,$B267,'N1.3_Project_Listing'!$J$16:$J$829,AX$16,'N1.3_Project_Listing'!$G$16:$G$829,AV$15)</f>
        <v>0</v>
      </c>
      <c r="AY270" s="67">
        <f>SUMIFS('N1.3_Project_Listing'!$R$16:$R$829,'N1.3_Project_Listing'!$B$16:$B$829,$B270,'N1.3_Project_Listing'!$D$16:$D$829,$B267,'N1.3_Project_Listing'!$J$16:$J$829,AY$16,'N1.3_Project_Listing'!$G$16:$G$829,AV$15)</f>
        <v>0</v>
      </c>
      <c r="AZ270" s="67">
        <f>SUMIFS('N1.3_Project_Listing'!$R$16:$R$829,'N1.3_Project_Listing'!$B$16:$B$829,$B270,'N1.3_Project_Listing'!$D$16:$D$829,$B267,'N1.3_Project_Listing'!$J$16:$J$829,AZ$16,'N1.3_Project_Listing'!$G$16:$G$829,AV$15)</f>
        <v>0</v>
      </c>
      <c r="BA270" s="67">
        <f>SUMIFS('N1.3_Project_Listing'!$R$16:$R$829,'N1.3_Project_Listing'!$B$16:$B$829,$B270,'N1.3_Project_Listing'!$D$16:$D$829,$B267,'N1.3_Project_Listing'!$J$16:$J$829,BA$16,'N1.3_Project_Listing'!$G$16:$G$829,AV$15)</f>
        <v>0</v>
      </c>
      <c r="BB270" s="63">
        <f t="shared" ref="BB270:BB317" si="373">SUM(AW270:BA270)</f>
        <v>0</v>
      </c>
      <c r="BC270" s="116" t="s">
        <v>441</v>
      </c>
      <c r="BD270" s="67">
        <f>SUMIFS('N1.3_Project_Listing'!$P$16:$P$829,'N1.3_Project_Listing'!$B$16:$B$829,$B270,'N1.3_Project_Listing'!$D$16:$D$829,$B267,'N1.3_Project_Listing'!$J$16:$J$829,BD$16,'N1.3_Project_Listing'!$G$16:$G$829,AV$15)</f>
        <v>0</v>
      </c>
      <c r="BE270" s="67">
        <f>SUMIFS('N1.3_Project_Listing'!$P$16:$P$829,'N1.3_Project_Listing'!$B$16:$B$829,$B270,'N1.3_Project_Listing'!$D$16:$D$829,$B267,'N1.3_Project_Listing'!$J$16:$J$829,BE$16,'N1.3_Project_Listing'!$G$16:$G$829,AV$15)</f>
        <v>0</v>
      </c>
      <c r="BF270" s="67">
        <f>SUMIFS('N1.3_Project_Listing'!$P$16:$P$829,'N1.3_Project_Listing'!$B$16:$B$829,$B270,'N1.3_Project_Listing'!$D$16:$D$829,$B267,'N1.3_Project_Listing'!$J$16:$J$829,BF$16,'N1.3_Project_Listing'!$G$16:$G$829,AV$15)</f>
        <v>0</v>
      </c>
      <c r="BG270" s="67">
        <f>SUMIFS('N1.3_Project_Listing'!$P$16:$P$829,'N1.3_Project_Listing'!$B$16:$B$829,$B270,'N1.3_Project_Listing'!$D$16:$D$829,$B267,'N1.3_Project_Listing'!$J$16:$J$829,BG$16,'N1.3_Project_Listing'!$G$16:$G$829,AV$15)</f>
        <v>0</v>
      </c>
      <c r="BH270" s="67">
        <f>SUMIFS('N1.3_Project_Listing'!$P$16:$P$829,'N1.3_Project_Listing'!$B$16:$B$829,$B270,'N1.3_Project_Listing'!$D$16:$D$829,$B267,'N1.3_Project_Listing'!$J$16:$J$829,BH$16,'N1.3_Project_Listing'!$G$16:$G$829,AV$15)</f>
        <v>0</v>
      </c>
      <c r="BI270" s="63">
        <f t="shared" ref="BI270:BI327" si="374">SUM(BD270:BH270)</f>
        <v>0</v>
      </c>
      <c r="BK270" s="158" t="str">
        <f t="shared" si="366"/>
        <v>km</v>
      </c>
      <c r="BL270" s="67">
        <f>SUMIFS('N1.3_Project_Listing'!$R$16:$R$829,'N1.3_Project_Listing'!$B$16:$B$829,$B270,'N1.3_Project_Listing'!$D$16:$D$829,$B267,'N1.3_Project_Listing'!$J$16:$J$829,BL$16,'N1.3_Project_Listing'!$G$16:$G$829,BK$15)</f>
        <v>0</v>
      </c>
      <c r="BM270" s="67">
        <f>SUMIFS('N1.3_Project_Listing'!$R$16:$R$829,'N1.3_Project_Listing'!$B$16:$B$829,$B270,'N1.3_Project_Listing'!$D$16:$D$829,$B267,'N1.3_Project_Listing'!$J$16:$J$829,BM$16,'N1.3_Project_Listing'!$G$16:$G$829,BK$15)</f>
        <v>0</v>
      </c>
      <c r="BN270" s="67">
        <f>SUMIFS('N1.3_Project_Listing'!$R$16:$R$829,'N1.3_Project_Listing'!$B$16:$B$829,$B270,'N1.3_Project_Listing'!$D$16:$D$829,$B267,'N1.3_Project_Listing'!$J$16:$J$829,BN$16,'N1.3_Project_Listing'!$G$16:$G$829,BK$15)</f>
        <v>0</v>
      </c>
      <c r="BO270" s="67">
        <f>SUMIFS('N1.3_Project_Listing'!$R$16:$R$829,'N1.3_Project_Listing'!$B$16:$B$829,$B270,'N1.3_Project_Listing'!$D$16:$D$829,$B267,'N1.3_Project_Listing'!$J$16:$J$829,BO$16,'N1.3_Project_Listing'!$G$16:$G$829,BK$15)</f>
        <v>0</v>
      </c>
      <c r="BP270" s="67">
        <f>SUMIFS('N1.3_Project_Listing'!$R$16:$R$829,'N1.3_Project_Listing'!$B$16:$B$829,$B270,'N1.3_Project_Listing'!$D$16:$D$829,$B267,'N1.3_Project_Listing'!$J$16:$J$829,BP$16,'N1.3_Project_Listing'!$G$16:$G$829,BK$15)</f>
        <v>0</v>
      </c>
      <c r="BQ270" s="63">
        <f t="shared" ref="BQ270:BQ317" si="375">SUM(BL270:BP270)</f>
        <v>0</v>
      </c>
      <c r="BR270" s="116" t="s">
        <v>441</v>
      </c>
      <c r="BS270" s="67">
        <f>SUMIFS('N1.3_Project_Listing'!$P$16:$P$829,'N1.3_Project_Listing'!$B$16:$B$829,$B270,'N1.3_Project_Listing'!$D$16:$D$829,$B267,'N1.3_Project_Listing'!$J$16:$J$829,BS$16,'N1.3_Project_Listing'!$G$16:$G$829,BK$15)</f>
        <v>0</v>
      </c>
      <c r="BT270" s="67">
        <f>SUMIFS('N1.3_Project_Listing'!$P$16:$P$829,'N1.3_Project_Listing'!$B$16:$B$829,$B270,'N1.3_Project_Listing'!$D$16:$D$829,$B267,'N1.3_Project_Listing'!$J$16:$J$829,BT$16,'N1.3_Project_Listing'!$G$16:$G$829,BK$15)</f>
        <v>0</v>
      </c>
      <c r="BU270" s="67">
        <f>SUMIFS('N1.3_Project_Listing'!$P$16:$P$829,'N1.3_Project_Listing'!$B$16:$B$829,$B270,'N1.3_Project_Listing'!$D$16:$D$829,$B267,'N1.3_Project_Listing'!$J$16:$J$829,BU$16,'N1.3_Project_Listing'!$G$16:$G$829,BK$15)</f>
        <v>0</v>
      </c>
      <c r="BV270" s="67">
        <f>SUMIFS('N1.3_Project_Listing'!$P$16:$P$829,'N1.3_Project_Listing'!$B$16:$B$829,$B270,'N1.3_Project_Listing'!$D$16:$D$829,$B267,'N1.3_Project_Listing'!$J$16:$J$829,BV$16,'N1.3_Project_Listing'!$G$16:$G$829,BK$15)</f>
        <v>0</v>
      </c>
      <c r="BW270" s="67">
        <f>SUMIFS('N1.3_Project_Listing'!$P$16:$P$829,'N1.3_Project_Listing'!$B$16:$B$829,$B270,'N1.3_Project_Listing'!$D$16:$D$829,$B267,'N1.3_Project_Listing'!$J$16:$J$829,BW$16,'N1.3_Project_Listing'!$G$16:$G$829,BK$15)</f>
        <v>0</v>
      </c>
      <c r="BX270" s="63">
        <f t="shared" ref="BX270:BX327" si="376">SUM(BS270:BW270)</f>
        <v>0</v>
      </c>
    </row>
    <row r="271" spans="2:76">
      <c r="B271" s="132" t="str">
        <f t="shared" si="352"/>
        <v>Services</v>
      </c>
      <c r="C271" s="158" t="str">
        <f t="shared" si="352"/>
        <v>Number of</v>
      </c>
      <c r="D271" s="63">
        <f t="shared" si="353"/>
        <v>0</v>
      </c>
      <c r="E271" s="63">
        <f t="shared" si="354"/>
        <v>0</v>
      </c>
      <c r="F271" s="63">
        <f t="shared" si="355"/>
        <v>0</v>
      </c>
      <c r="G271" s="63">
        <f t="shared" si="356"/>
        <v>0</v>
      </c>
      <c r="H271" s="63">
        <f t="shared" si="357"/>
        <v>0</v>
      </c>
      <c r="I271" s="63">
        <f t="shared" si="367"/>
        <v>0</v>
      </c>
      <c r="J271" s="116" t="s">
        <v>441</v>
      </c>
      <c r="K271" s="63">
        <f t="shared" si="358"/>
        <v>0</v>
      </c>
      <c r="L271" s="63">
        <f t="shared" si="359"/>
        <v>0</v>
      </c>
      <c r="M271" s="63">
        <f t="shared" si="360"/>
        <v>0</v>
      </c>
      <c r="N271" s="63">
        <f t="shared" si="361"/>
        <v>0</v>
      </c>
      <c r="O271" s="63">
        <f t="shared" si="362"/>
        <v>0</v>
      </c>
      <c r="P271" s="63">
        <f t="shared" si="368"/>
        <v>0</v>
      </c>
      <c r="R271" s="158" t="str">
        <f t="shared" si="363"/>
        <v>Number of</v>
      </c>
      <c r="S271" s="67">
        <f>SUMIFS('N1.3_Project_Listing'!$R$16:$R$829,'N1.3_Project_Listing'!$B$16:$B$829,$B271,'N1.3_Project_Listing'!$D$16:$D$829,$B267,'N1.3_Project_Listing'!$J$16:$J$829,S$16,'N1.3_Project_Listing'!$G$16:$G$829,R$15)</f>
        <v>0</v>
      </c>
      <c r="T271" s="67">
        <f>SUMIFS('N1.3_Project_Listing'!$R$16:$R$829,'N1.3_Project_Listing'!$B$16:$B$829,$B271,'N1.3_Project_Listing'!$D$16:$D$829,$B267,'N1.3_Project_Listing'!$J$16:$J$829,T$16,'N1.3_Project_Listing'!$G$16:$G$829,R$15)</f>
        <v>0</v>
      </c>
      <c r="U271" s="67">
        <f>SUMIFS('N1.3_Project_Listing'!$R$16:$R$829,'N1.3_Project_Listing'!$B$16:$B$829,$B271,'N1.3_Project_Listing'!$D$16:$D$829,$B267,'N1.3_Project_Listing'!$J$16:$J$829,U$16,'N1.3_Project_Listing'!$G$16:$G$829,R$15)</f>
        <v>0</v>
      </c>
      <c r="V271" s="67">
        <f>SUMIFS('N1.3_Project_Listing'!$R$16:$R$829,'N1.3_Project_Listing'!$B$16:$B$829,$B271,'N1.3_Project_Listing'!$D$16:$D$829,$B267,'N1.3_Project_Listing'!$J$16:$J$829,V$16,'N1.3_Project_Listing'!$G$16:$G$829,R$15)</f>
        <v>0</v>
      </c>
      <c r="W271" s="67">
        <f>SUMIFS('N1.3_Project_Listing'!$R$16:$R$829,'N1.3_Project_Listing'!$B$16:$B$829,$B271,'N1.3_Project_Listing'!$D$16:$D$829,$B267,'N1.3_Project_Listing'!$J$16:$J$829,W$16,'N1.3_Project_Listing'!$G$16:$G$829,R$15)</f>
        <v>0</v>
      </c>
      <c r="X271" s="63">
        <f t="shared" si="369"/>
        <v>0</v>
      </c>
      <c r="Y271" s="116" t="s">
        <v>441</v>
      </c>
      <c r="Z271" s="67">
        <f>SUMIFS('N1.3_Project_Listing'!$P$16:$P$829,'N1.3_Project_Listing'!$B$16:$B$829,$B271,'N1.3_Project_Listing'!$D$16:$D$829,$B267,'N1.3_Project_Listing'!$J$16:$J$829,Z$16,'N1.3_Project_Listing'!$G$16:$G$829,R$15)</f>
        <v>0</v>
      </c>
      <c r="AA271" s="67">
        <f>SUMIFS('N1.3_Project_Listing'!$P$16:$P$829,'N1.3_Project_Listing'!$B$16:$B$829,$B271,'N1.3_Project_Listing'!$D$16:$D$829,$B267,'N1.3_Project_Listing'!$J$16:$J$829,AA$16,'N1.3_Project_Listing'!$G$16:$G$829,R$15)</f>
        <v>0</v>
      </c>
      <c r="AB271" s="67">
        <f>SUMIFS('N1.3_Project_Listing'!$P$16:$P$829,'N1.3_Project_Listing'!$B$16:$B$829,$B271,'N1.3_Project_Listing'!$D$16:$D$829,$B267,'N1.3_Project_Listing'!$J$16:$J$829,AB$16,'N1.3_Project_Listing'!$G$16:$G$829,R$15)</f>
        <v>0</v>
      </c>
      <c r="AC271" s="67">
        <f>SUMIFS('N1.3_Project_Listing'!$P$16:$P$829,'N1.3_Project_Listing'!$B$16:$B$829,$B271,'N1.3_Project_Listing'!$D$16:$D$829,$B267,'N1.3_Project_Listing'!$J$16:$J$829,AC$16,'N1.3_Project_Listing'!$G$16:$G$829,R$15)</f>
        <v>0</v>
      </c>
      <c r="AD271" s="67">
        <f>SUMIFS('N1.3_Project_Listing'!$P$16:$P$829,'N1.3_Project_Listing'!$B$16:$B$829,$B271,'N1.3_Project_Listing'!$D$16:$D$829,$B267,'N1.3_Project_Listing'!$J$16:$J$829,AD$16,'N1.3_Project_Listing'!$G$16:$G$829,R$15)</f>
        <v>0</v>
      </c>
      <c r="AE271" s="63">
        <f t="shared" si="370"/>
        <v>0</v>
      </c>
      <c r="AG271" s="158" t="str">
        <f t="shared" si="364"/>
        <v>Number of</v>
      </c>
      <c r="AH271" s="67">
        <f>SUMIFS('N1.3_Project_Listing'!$R$16:$R$829,'N1.3_Project_Listing'!$B$16:$B$829,$B271,'N1.3_Project_Listing'!$D$16:$D$829,$B267,'N1.3_Project_Listing'!$J$16:$J$829,AH$16,'N1.3_Project_Listing'!$G$16:$G$829,AG$15)</f>
        <v>0</v>
      </c>
      <c r="AI271" s="67">
        <f>SUMIFS('N1.3_Project_Listing'!$R$16:$R$829,'N1.3_Project_Listing'!$B$16:$B$829,$B271,'N1.3_Project_Listing'!$D$16:$D$829,$B267,'N1.3_Project_Listing'!$J$16:$J$829,AI$16,'N1.3_Project_Listing'!$G$16:$G$829,AG$15)</f>
        <v>0</v>
      </c>
      <c r="AJ271" s="67">
        <f>SUMIFS('N1.3_Project_Listing'!$R$16:$R$829,'N1.3_Project_Listing'!$B$16:$B$829,$B271,'N1.3_Project_Listing'!$D$16:$D$829,$B267,'N1.3_Project_Listing'!$J$16:$J$829,AJ$16,'N1.3_Project_Listing'!$G$16:$G$829,AG$15)</f>
        <v>0</v>
      </c>
      <c r="AK271" s="67">
        <f>SUMIFS('N1.3_Project_Listing'!$R$16:$R$829,'N1.3_Project_Listing'!$B$16:$B$829,$B271,'N1.3_Project_Listing'!$D$16:$D$829,$B267,'N1.3_Project_Listing'!$J$16:$J$829,AK$16,'N1.3_Project_Listing'!$G$16:$G$829,AG$15)</f>
        <v>0</v>
      </c>
      <c r="AL271" s="67">
        <f>SUMIFS('N1.3_Project_Listing'!$R$16:$R$829,'N1.3_Project_Listing'!$B$16:$B$829,$B271,'N1.3_Project_Listing'!$D$16:$D$829,$B267,'N1.3_Project_Listing'!$J$16:$J$829,AL$16,'N1.3_Project_Listing'!$G$16:$G$829,AG$15)</f>
        <v>0</v>
      </c>
      <c r="AM271" s="63">
        <f t="shared" si="371"/>
        <v>0</v>
      </c>
      <c r="AN271" s="116" t="s">
        <v>441</v>
      </c>
      <c r="AO271" s="67">
        <f>SUMIFS('N1.3_Project_Listing'!$P$16:$P$829,'N1.3_Project_Listing'!$B$16:$B$829,$B271,'N1.3_Project_Listing'!$D$16:$D$829,$B267,'N1.3_Project_Listing'!$J$16:$J$829,AO$16,'N1.3_Project_Listing'!$G$16:$G$829,AG$15)</f>
        <v>0</v>
      </c>
      <c r="AP271" s="67">
        <f>SUMIFS('N1.3_Project_Listing'!$P$16:$P$829,'N1.3_Project_Listing'!$B$16:$B$829,$B271,'N1.3_Project_Listing'!$D$16:$D$829,$B267,'N1.3_Project_Listing'!$J$16:$J$829,AP$16,'N1.3_Project_Listing'!$G$16:$G$829,AG$15)</f>
        <v>0</v>
      </c>
      <c r="AQ271" s="67">
        <f>SUMIFS('N1.3_Project_Listing'!$P$16:$P$829,'N1.3_Project_Listing'!$B$16:$B$829,$B271,'N1.3_Project_Listing'!$D$16:$D$829,$B267,'N1.3_Project_Listing'!$J$16:$J$829,AQ$16,'N1.3_Project_Listing'!$G$16:$G$829,AG$15)</f>
        <v>0</v>
      </c>
      <c r="AR271" s="67">
        <f>SUMIFS('N1.3_Project_Listing'!$P$16:$P$829,'N1.3_Project_Listing'!$B$16:$B$829,$B271,'N1.3_Project_Listing'!$D$16:$D$829,$B267,'N1.3_Project_Listing'!$J$16:$J$829,AR$16,'N1.3_Project_Listing'!$G$16:$G$829,AG$15)</f>
        <v>0</v>
      </c>
      <c r="AS271" s="67">
        <f>SUMIFS('N1.3_Project_Listing'!$P$16:$P$829,'N1.3_Project_Listing'!$B$16:$B$829,$B271,'N1.3_Project_Listing'!$D$16:$D$829,$B267,'N1.3_Project_Listing'!$J$16:$J$829,AS$16,'N1.3_Project_Listing'!$G$16:$G$829,AG$15)</f>
        <v>0</v>
      </c>
      <c r="AT271" s="63">
        <f t="shared" si="372"/>
        <v>0</v>
      </c>
      <c r="AV271" s="158" t="str">
        <f t="shared" si="365"/>
        <v>Number of</v>
      </c>
      <c r="AW271" s="67">
        <f>SUMIFS('N1.3_Project_Listing'!$R$16:$R$829,'N1.3_Project_Listing'!$B$16:$B$829,$B271,'N1.3_Project_Listing'!$D$16:$D$829,$B267,'N1.3_Project_Listing'!$J$16:$J$829,AW$16,'N1.3_Project_Listing'!$G$16:$G$829,AV$15)</f>
        <v>0</v>
      </c>
      <c r="AX271" s="67">
        <f>SUMIFS('N1.3_Project_Listing'!$R$16:$R$829,'N1.3_Project_Listing'!$B$16:$B$829,$B271,'N1.3_Project_Listing'!$D$16:$D$829,$B267,'N1.3_Project_Listing'!$J$16:$J$829,AX$16,'N1.3_Project_Listing'!$G$16:$G$829,AV$15)</f>
        <v>0</v>
      </c>
      <c r="AY271" s="67">
        <f>SUMIFS('N1.3_Project_Listing'!$R$16:$R$829,'N1.3_Project_Listing'!$B$16:$B$829,$B271,'N1.3_Project_Listing'!$D$16:$D$829,$B267,'N1.3_Project_Listing'!$J$16:$J$829,AY$16,'N1.3_Project_Listing'!$G$16:$G$829,AV$15)</f>
        <v>0</v>
      </c>
      <c r="AZ271" s="67">
        <f>SUMIFS('N1.3_Project_Listing'!$R$16:$R$829,'N1.3_Project_Listing'!$B$16:$B$829,$B271,'N1.3_Project_Listing'!$D$16:$D$829,$B267,'N1.3_Project_Listing'!$J$16:$J$829,AZ$16,'N1.3_Project_Listing'!$G$16:$G$829,AV$15)</f>
        <v>0</v>
      </c>
      <c r="BA271" s="67">
        <f>SUMIFS('N1.3_Project_Listing'!$R$16:$R$829,'N1.3_Project_Listing'!$B$16:$B$829,$B271,'N1.3_Project_Listing'!$D$16:$D$829,$B267,'N1.3_Project_Listing'!$J$16:$J$829,BA$16,'N1.3_Project_Listing'!$G$16:$G$829,AV$15)</f>
        <v>0</v>
      </c>
      <c r="BB271" s="63">
        <f t="shared" si="373"/>
        <v>0</v>
      </c>
      <c r="BC271" s="116" t="s">
        <v>441</v>
      </c>
      <c r="BD271" s="67">
        <f>SUMIFS('N1.3_Project_Listing'!$P$16:$P$829,'N1.3_Project_Listing'!$B$16:$B$829,$B271,'N1.3_Project_Listing'!$D$16:$D$829,$B267,'N1.3_Project_Listing'!$J$16:$J$829,BD$16,'N1.3_Project_Listing'!$G$16:$G$829,AV$15)</f>
        <v>0</v>
      </c>
      <c r="BE271" s="67">
        <f>SUMIFS('N1.3_Project_Listing'!$P$16:$P$829,'N1.3_Project_Listing'!$B$16:$B$829,$B271,'N1.3_Project_Listing'!$D$16:$D$829,$B267,'N1.3_Project_Listing'!$J$16:$J$829,BE$16,'N1.3_Project_Listing'!$G$16:$G$829,AV$15)</f>
        <v>0</v>
      </c>
      <c r="BF271" s="67">
        <f>SUMIFS('N1.3_Project_Listing'!$P$16:$P$829,'N1.3_Project_Listing'!$B$16:$B$829,$B271,'N1.3_Project_Listing'!$D$16:$D$829,$B267,'N1.3_Project_Listing'!$J$16:$J$829,BF$16,'N1.3_Project_Listing'!$G$16:$G$829,AV$15)</f>
        <v>0</v>
      </c>
      <c r="BG271" s="67">
        <f>SUMIFS('N1.3_Project_Listing'!$P$16:$P$829,'N1.3_Project_Listing'!$B$16:$B$829,$B271,'N1.3_Project_Listing'!$D$16:$D$829,$B267,'N1.3_Project_Listing'!$J$16:$J$829,BG$16,'N1.3_Project_Listing'!$G$16:$G$829,AV$15)</f>
        <v>0</v>
      </c>
      <c r="BH271" s="67">
        <f>SUMIFS('N1.3_Project_Listing'!$P$16:$P$829,'N1.3_Project_Listing'!$B$16:$B$829,$B271,'N1.3_Project_Listing'!$D$16:$D$829,$B267,'N1.3_Project_Listing'!$J$16:$J$829,BH$16,'N1.3_Project_Listing'!$G$16:$G$829,AV$15)</f>
        <v>0</v>
      </c>
      <c r="BI271" s="63">
        <f t="shared" si="374"/>
        <v>0</v>
      </c>
      <c r="BK271" s="158" t="str">
        <f t="shared" si="366"/>
        <v>Number of</v>
      </c>
      <c r="BL271" s="67">
        <f>SUMIFS('N1.3_Project_Listing'!$R$16:$R$829,'N1.3_Project_Listing'!$B$16:$B$829,$B271,'N1.3_Project_Listing'!$D$16:$D$829,$B267,'N1.3_Project_Listing'!$J$16:$J$829,BL$16,'N1.3_Project_Listing'!$G$16:$G$829,BK$15)</f>
        <v>0</v>
      </c>
      <c r="BM271" s="67">
        <f>SUMIFS('N1.3_Project_Listing'!$R$16:$R$829,'N1.3_Project_Listing'!$B$16:$B$829,$B271,'N1.3_Project_Listing'!$D$16:$D$829,$B267,'N1.3_Project_Listing'!$J$16:$J$829,BM$16,'N1.3_Project_Listing'!$G$16:$G$829,BK$15)</f>
        <v>0</v>
      </c>
      <c r="BN271" s="67">
        <f>SUMIFS('N1.3_Project_Listing'!$R$16:$R$829,'N1.3_Project_Listing'!$B$16:$B$829,$B271,'N1.3_Project_Listing'!$D$16:$D$829,$B267,'N1.3_Project_Listing'!$J$16:$J$829,BN$16,'N1.3_Project_Listing'!$G$16:$G$829,BK$15)</f>
        <v>0</v>
      </c>
      <c r="BO271" s="67">
        <f>SUMIFS('N1.3_Project_Listing'!$R$16:$R$829,'N1.3_Project_Listing'!$B$16:$B$829,$B271,'N1.3_Project_Listing'!$D$16:$D$829,$B267,'N1.3_Project_Listing'!$J$16:$J$829,BO$16,'N1.3_Project_Listing'!$G$16:$G$829,BK$15)</f>
        <v>0</v>
      </c>
      <c r="BP271" s="67">
        <f>SUMIFS('N1.3_Project_Listing'!$R$16:$R$829,'N1.3_Project_Listing'!$B$16:$B$829,$B271,'N1.3_Project_Listing'!$D$16:$D$829,$B267,'N1.3_Project_Listing'!$J$16:$J$829,BP$16,'N1.3_Project_Listing'!$G$16:$G$829,BK$15)</f>
        <v>0</v>
      </c>
      <c r="BQ271" s="63">
        <f t="shared" si="375"/>
        <v>0</v>
      </c>
      <c r="BR271" s="116" t="s">
        <v>441</v>
      </c>
      <c r="BS271" s="67">
        <f>SUMIFS('N1.3_Project_Listing'!$P$16:$P$829,'N1.3_Project_Listing'!$B$16:$B$829,$B271,'N1.3_Project_Listing'!$D$16:$D$829,$B267,'N1.3_Project_Listing'!$J$16:$J$829,BS$16,'N1.3_Project_Listing'!$G$16:$G$829,BK$15)</f>
        <v>0</v>
      </c>
      <c r="BT271" s="67">
        <f>SUMIFS('N1.3_Project_Listing'!$P$16:$P$829,'N1.3_Project_Listing'!$B$16:$B$829,$B271,'N1.3_Project_Listing'!$D$16:$D$829,$B267,'N1.3_Project_Listing'!$J$16:$J$829,BT$16,'N1.3_Project_Listing'!$G$16:$G$829,BK$15)</f>
        <v>0</v>
      </c>
      <c r="BU271" s="67">
        <f>SUMIFS('N1.3_Project_Listing'!$P$16:$P$829,'N1.3_Project_Listing'!$B$16:$B$829,$B271,'N1.3_Project_Listing'!$D$16:$D$829,$B267,'N1.3_Project_Listing'!$J$16:$J$829,BU$16,'N1.3_Project_Listing'!$G$16:$G$829,BK$15)</f>
        <v>0</v>
      </c>
      <c r="BV271" s="67">
        <f>SUMIFS('N1.3_Project_Listing'!$P$16:$P$829,'N1.3_Project_Listing'!$B$16:$B$829,$B271,'N1.3_Project_Listing'!$D$16:$D$829,$B267,'N1.3_Project_Listing'!$J$16:$J$829,BV$16,'N1.3_Project_Listing'!$G$16:$G$829,BK$15)</f>
        <v>0</v>
      </c>
      <c r="BW271" s="67">
        <f>SUMIFS('N1.3_Project_Listing'!$P$16:$P$829,'N1.3_Project_Listing'!$B$16:$B$829,$B271,'N1.3_Project_Listing'!$D$16:$D$829,$B267,'N1.3_Project_Listing'!$J$16:$J$829,BW$16,'N1.3_Project_Listing'!$G$16:$G$829,BK$15)</f>
        <v>0</v>
      </c>
      <c r="BX271" s="63">
        <f t="shared" si="376"/>
        <v>0</v>
      </c>
    </row>
    <row r="272" spans="2:76">
      <c r="B272" s="132" t="str">
        <f t="shared" si="352"/>
        <v>Risers</v>
      </c>
      <c r="C272" s="158" t="str">
        <f t="shared" si="352"/>
        <v>Number of</v>
      </c>
      <c r="D272" s="63">
        <f t="shared" si="353"/>
        <v>0</v>
      </c>
      <c r="E272" s="63">
        <f t="shared" si="354"/>
        <v>0</v>
      </c>
      <c r="F272" s="63">
        <f t="shared" si="355"/>
        <v>0</v>
      </c>
      <c r="G272" s="63">
        <f t="shared" si="356"/>
        <v>0</v>
      </c>
      <c r="H272" s="63">
        <f t="shared" si="357"/>
        <v>0</v>
      </c>
      <c r="I272" s="63">
        <f t="shared" si="367"/>
        <v>0</v>
      </c>
      <c r="J272" s="116" t="s">
        <v>441</v>
      </c>
      <c r="K272" s="63">
        <f t="shared" si="358"/>
        <v>0</v>
      </c>
      <c r="L272" s="63">
        <f t="shared" si="359"/>
        <v>0</v>
      </c>
      <c r="M272" s="63">
        <f t="shared" si="360"/>
        <v>0</v>
      </c>
      <c r="N272" s="63">
        <f t="shared" si="361"/>
        <v>0</v>
      </c>
      <c r="O272" s="63">
        <f t="shared" si="362"/>
        <v>0</v>
      </c>
      <c r="P272" s="63">
        <f t="shared" si="368"/>
        <v>0</v>
      </c>
      <c r="R272" s="158" t="str">
        <f t="shared" si="363"/>
        <v>Number of</v>
      </c>
      <c r="S272" s="67">
        <f>SUMIFS('N1.3_Project_Listing'!$R$16:$R$829,'N1.3_Project_Listing'!$B$16:$B$829,$B272,'N1.3_Project_Listing'!$D$16:$D$829,$B267,'N1.3_Project_Listing'!$J$16:$J$829,S$16,'N1.3_Project_Listing'!$G$16:$G$829,R$15)</f>
        <v>0</v>
      </c>
      <c r="T272" s="67">
        <f>SUMIFS('N1.3_Project_Listing'!$R$16:$R$829,'N1.3_Project_Listing'!$B$16:$B$829,$B272,'N1.3_Project_Listing'!$D$16:$D$829,$B267,'N1.3_Project_Listing'!$J$16:$J$829,T$16,'N1.3_Project_Listing'!$G$16:$G$829,R$15)</f>
        <v>0</v>
      </c>
      <c r="U272" s="67">
        <f>SUMIFS('N1.3_Project_Listing'!$R$16:$R$829,'N1.3_Project_Listing'!$B$16:$B$829,$B272,'N1.3_Project_Listing'!$D$16:$D$829,$B267,'N1.3_Project_Listing'!$J$16:$J$829,U$16,'N1.3_Project_Listing'!$G$16:$G$829,R$15)</f>
        <v>0</v>
      </c>
      <c r="V272" s="67">
        <f>SUMIFS('N1.3_Project_Listing'!$R$16:$R$829,'N1.3_Project_Listing'!$B$16:$B$829,$B272,'N1.3_Project_Listing'!$D$16:$D$829,$B267,'N1.3_Project_Listing'!$J$16:$J$829,V$16,'N1.3_Project_Listing'!$G$16:$G$829,R$15)</f>
        <v>0</v>
      </c>
      <c r="W272" s="67">
        <f>SUMIFS('N1.3_Project_Listing'!$R$16:$R$829,'N1.3_Project_Listing'!$B$16:$B$829,$B272,'N1.3_Project_Listing'!$D$16:$D$829,$B267,'N1.3_Project_Listing'!$J$16:$J$829,W$16,'N1.3_Project_Listing'!$G$16:$G$829,R$15)</f>
        <v>0</v>
      </c>
      <c r="X272" s="63">
        <f t="shared" si="369"/>
        <v>0</v>
      </c>
      <c r="Y272" s="116" t="s">
        <v>441</v>
      </c>
      <c r="Z272" s="67">
        <f>SUMIFS('N1.3_Project_Listing'!$P$16:$P$829,'N1.3_Project_Listing'!$B$16:$B$829,$B272,'N1.3_Project_Listing'!$D$16:$D$829,$B267,'N1.3_Project_Listing'!$J$16:$J$829,Z$16,'N1.3_Project_Listing'!$G$16:$G$829,R$15)</f>
        <v>0</v>
      </c>
      <c r="AA272" s="67">
        <f>SUMIFS('N1.3_Project_Listing'!$P$16:$P$829,'N1.3_Project_Listing'!$B$16:$B$829,$B272,'N1.3_Project_Listing'!$D$16:$D$829,$B267,'N1.3_Project_Listing'!$J$16:$J$829,AA$16,'N1.3_Project_Listing'!$G$16:$G$829,R$15)</f>
        <v>0</v>
      </c>
      <c r="AB272" s="67">
        <f>SUMIFS('N1.3_Project_Listing'!$P$16:$P$829,'N1.3_Project_Listing'!$B$16:$B$829,$B272,'N1.3_Project_Listing'!$D$16:$D$829,$B267,'N1.3_Project_Listing'!$J$16:$J$829,AB$16,'N1.3_Project_Listing'!$G$16:$G$829,R$15)</f>
        <v>0</v>
      </c>
      <c r="AC272" s="67">
        <f>SUMIFS('N1.3_Project_Listing'!$P$16:$P$829,'N1.3_Project_Listing'!$B$16:$B$829,$B272,'N1.3_Project_Listing'!$D$16:$D$829,$B267,'N1.3_Project_Listing'!$J$16:$J$829,AC$16,'N1.3_Project_Listing'!$G$16:$G$829,R$15)</f>
        <v>0</v>
      </c>
      <c r="AD272" s="67">
        <f>SUMIFS('N1.3_Project_Listing'!$P$16:$P$829,'N1.3_Project_Listing'!$B$16:$B$829,$B272,'N1.3_Project_Listing'!$D$16:$D$829,$B267,'N1.3_Project_Listing'!$J$16:$J$829,AD$16,'N1.3_Project_Listing'!$G$16:$G$829,R$15)</f>
        <v>0</v>
      </c>
      <c r="AE272" s="63">
        <f t="shared" si="370"/>
        <v>0</v>
      </c>
      <c r="AG272" s="158" t="str">
        <f t="shared" si="364"/>
        <v>Number of</v>
      </c>
      <c r="AH272" s="67">
        <f>SUMIFS('N1.3_Project_Listing'!$R$16:$R$829,'N1.3_Project_Listing'!$B$16:$B$829,$B272,'N1.3_Project_Listing'!$D$16:$D$829,$B267,'N1.3_Project_Listing'!$J$16:$J$829,AH$16,'N1.3_Project_Listing'!$G$16:$G$829,AG$15)</f>
        <v>0</v>
      </c>
      <c r="AI272" s="67">
        <f>SUMIFS('N1.3_Project_Listing'!$R$16:$R$829,'N1.3_Project_Listing'!$B$16:$B$829,$B272,'N1.3_Project_Listing'!$D$16:$D$829,$B267,'N1.3_Project_Listing'!$J$16:$J$829,AI$16,'N1.3_Project_Listing'!$G$16:$G$829,AG$15)</f>
        <v>0</v>
      </c>
      <c r="AJ272" s="67">
        <f>SUMIFS('N1.3_Project_Listing'!$R$16:$R$829,'N1.3_Project_Listing'!$B$16:$B$829,$B272,'N1.3_Project_Listing'!$D$16:$D$829,$B267,'N1.3_Project_Listing'!$J$16:$J$829,AJ$16,'N1.3_Project_Listing'!$G$16:$G$829,AG$15)</f>
        <v>0</v>
      </c>
      <c r="AK272" s="67">
        <f>SUMIFS('N1.3_Project_Listing'!$R$16:$R$829,'N1.3_Project_Listing'!$B$16:$B$829,$B272,'N1.3_Project_Listing'!$D$16:$D$829,$B267,'N1.3_Project_Listing'!$J$16:$J$829,AK$16,'N1.3_Project_Listing'!$G$16:$G$829,AG$15)</f>
        <v>0</v>
      </c>
      <c r="AL272" s="67">
        <f>SUMIFS('N1.3_Project_Listing'!$R$16:$R$829,'N1.3_Project_Listing'!$B$16:$B$829,$B272,'N1.3_Project_Listing'!$D$16:$D$829,$B267,'N1.3_Project_Listing'!$J$16:$J$829,AL$16,'N1.3_Project_Listing'!$G$16:$G$829,AG$15)</f>
        <v>0</v>
      </c>
      <c r="AM272" s="63">
        <f t="shared" si="371"/>
        <v>0</v>
      </c>
      <c r="AN272" s="116" t="s">
        <v>441</v>
      </c>
      <c r="AO272" s="67">
        <f>SUMIFS('N1.3_Project_Listing'!$P$16:$P$829,'N1.3_Project_Listing'!$B$16:$B$829,$B272,'N1.3_Project_Listing'!$D$16:$D$829,$B267,'N1.3_Project_Listing'!$J$16:$J$829,AO$16,'N1.3_Project_Listing'!$G$16:$G$829,AG$15)</f>
        <v>0</v>
      </c>
      <c r="AP272" s="67">
        <f>SUMIFS('N1.3_Project_Listing'!$P$16:$P$829,'N1.3_Project_Listing'!$B$16:$B$829,$B272,'N1.3_Project_Listing'!$D$16:$D$829,$B267,'N1.3_Project_Listing'!$J$16:$J$829,AP$16,'N1.3_Project_Listing'!$G$16:$G$829,AG$15)</f>
        <v>0</v>
      </c>
      <c r="AQ272" s="67">
        <f>SUMIFS('N1.3_Project_Listing'!$P$16:$P$829,'N1.3_Project_Listing'!$B$16:$B$829,$B272,'N1.3_Project_Listing'!$D$16:$D$829,$B267,'N1.3_Project_Listing'!$J$16:$J$829,AQ$16,'N1.3_Project_Listing'!$G$16:$G$829,AG$15)</f>
        <v>0</v>
      </c>
      <c r="AR272" s="67">
        <f>SUMIFS('N1.3_Project_Listing'!$P$16:$P$829,'N1.3_Project_Listing'!$B$16:$B$829,$B272,'N1.3_Project_Listing'!$D$16:$D$829,$B267,'N1.3_Project_Listing'!$J$16:$J$829,AR$16,'N1.3_Project_Listing'!$G$16:$G$829,AG$15)</f>
        <v>0</v>
      </c>
      <c r="AS272" s="67">
        <f>SUMIFS('N1.3_Project_Listing'!$P$16:$P$829,'N1.3_Project_Listing'!$B$16:$B$829,$B272,'N1.3_Project_Listing'!$D$16:$D$829,$B267,'N1.3_Project_Listing'!$J$16:$J$829,AS$16,'N1.3_Project_Listing'!$G$16:$G$829,AG$15)</f>
        <v>0</v>
      </c>
      <c r="AT272" s="63">
        <f t="shared" si="372"/>
        <v>0</v>
      </c>
      <c r="AV272" s="158" t="str">
        <f t="shared" si="365"/>
        <v>Number of</v>
      </c>
      <c r="AW272" s="67">
        <f>SUMIFS('N1.3_Project_Listing'!$R$16:$R$829,'N1.3_Project_Listing'!$B$16:$B$829,$B272,'N1.3_Project_Listing'!$D$16:$D$829,$B267,'N1.3_Project_Listing'!$J$16:$J$829,AW$16,'N1.3_Project_Listing'!$G$16:$G$829,AV$15)</f>
        <v>0</v>
      </c>
      <c r="AX272" s="67">
        <f>SUMIFS('N1.3_Project_Listing'!$R$16:$R$829,'N1.3_Project_Listing'!$B$16:$B$829,$B272,'N1.3_Project_Listing'!$D$16:$D$829,$B267,'N1.3_Project_Listing'!$J$16:$J$829,AX$16,'N1.3_Project_Listing'!$G$16:$G$829,AV$15)</f>
        <v>0</v>
      </c>
      <c r="AY272" s="67">
        <f>SUMIFS('N1.3_Project_Listing'!$R$16:$R$829,'N1.3_Project_Listing'!$B$16:$B$829,$B272,'N1.3_Project_Listing'!$D$16:$D$829,$B267,'N1.3_Project_Listing'!$J$16:$J$829,AY$16,'N1.3_Project_Listing'!$G$16:$G$829,AV$15)</f>
        <v>0</v>
      </c>
      <c r="AZ272" s="67">
        <f>SUMIFS('N1.3_Project_Listing'!$R$16:$R$829,'N1.3_Project_Listing'!$B$16:$B$829,$B272,'N1.3_Project_Listing'!$D$16:$D$829,$B267,'N1.3_Project_Listing'!$J$16:$J$829,AZ$16,'N1.3_Project_Listing'!$G$16:$G$829,AV$15)</f>
        <v>0</v>
      </c>
      <c r="BA272" s="67">
        <f>SUMIFS('N1.3_Project_Listing'!$R$16:$R$829,'N1.3_Project_Listing'!$B$16:$B$829,$B272,'N1.3_Project_Listing'!$D$16:$D$829,$B267,'N1.3_Project_Listing'!$J$16:$J$829,BA$16,'N1.3_Project_Listing'!$G$16:$G$829,AV$15)</f>
        <v>0</v>
      </c>
      <c r="BB272" s="63">
        <f t="shared" si="373"/>
        <v>0</v>
      </c>
      <c r="BC272" s="116" t="s">
        <v>441</v>
      </c>
      <c r="BD272" s="67">
        <f>SUMIFS('N1.3_Project_Listing'!$P$16:$P$829,'N1.3_Project_Listing'!$B$16:$B$829,$B272,'N1.3_Project_Listing'!$D$16:$D$829,$B267,'N1.3_Project_Listing'!$J$16:$J$829,BD$16,'N1.3_Project_Listing'!$G$16:$G$829,AV$15)</f>
        <v>0</v>
      </c>
      <c r="BE272" s="67">
        <f>SUMIFS('N1.3_Project_Listing'!$P$16:$P$829,'N1.3_Project_Listing'!$B$16:$B$829,$B272,'N1.3_Project_Listing'!$D$16:$D$829,$B267,'N1.3_Project_Listing'!$J$16:$J$829,BE$16,'N1.3_Project_Listing'!$G$16:$G$829,AV$15)</f>
        <v>0</v>
      </c>
      <c r="BF272" s="67">
        <f>SUMIFS('N1.3_Project_Listing'!$P$16:$P$829,'N1.3_Project_Listing'!$B$16:$B$829,$B272,'N1.3_Project_Listing'!$D$16:$D$829,$B267,'N1.3_Project_Listing'!$J$16:$J$829,BF$16,'N1.3_Project_Listing'!$G$16:$G$829,AV$15)</f>
        <v>0</v>
      </c>
      <c r="BG272" s="67">
        <f>SUMIFS('N1.3_Project_Listing'!$P$16:$P$829,'N1.3_Project_Listing'!$B$16:$B$829,$B272,'N1.3_Project_Listing'!$D$16:$D$829,$B267,'N1.3_Project_Listing'!$J$16:$J$829,BG$16,'N1.3_Project_Listing'!$G$16:$G$829,AV$15)</f>
        <v>0</v>
      </c>
      <c r="BH272" s="67">
        <f>SUMIFS('N1.3_Project_Listing'!$P$16:$P$829,'N1.3_Project_Listing'!$B$16:$B$829,$B272,'N1.3_Project_Listing'!$D$16:$D$829,$B267,'N1.3_Project_Listing'!$J$16:$J$829,BH$16,'N1.3_Project_Listing'!$G$16:$G$829,AV$15)</f>
        <v>0</v>
      </c>
      <c r="BI272" s="63">
        <f t="shared" si="374"/>
        <v>0</v>
      </c>
      <c r="BK272" s="158" t="str">
        <f t="shared" si="366"/>
        <v>Number of</v>
      </c>
      <c r="BL272" s="67">
        <f>SUMIFS('N1.3_Project_Listing'!$R$16:$R$829,'N1.3_Project_Listing'!$B$16:$B$829,$B272,'N1.3_Project_Listing'!$D$16:$D$829,$B267,'N1.3_Project_Listing'!$J$16:$J$829,BL$16,'N1.3_Project_Listing'!$G$16:$G$829,BK$15)</f>
        <v>0</v>
      </c>
      <c r="BM272" s="67">
        <f>SUMIFS('N1.3_Project_Listing'!$R$16:$R$829,'N1.3_Project_Listing'!$B$16:$B$829,$B272,'N1.3_Project_Listing'!$D$16:$D$829,$B267,'N1.3_Project_Listing'!$J$16:$J$829,BM$16,'N1.3_Project_Listing'!$G$16:$G$829,BK$15)</f>
        <v>0</v>
      </c>
      <c r="BN272" s="67">
        <f>SUMIFS('N1.3_Project_Listing'!$R$16:$R$829,'N1.3_Project_Listing'!$B$16:$B$829,$B272,'N1.3_Project_Listing'!$D$16:$D$829,$B267,'N1.3_Project_Listing'!$J$16:$J$829,BN$16,'N1.3_Project_Listing'!$G$16:$G$829,BK$15)</f>
        <v>0</v>
      </c>
      <c r="BO272" s="67">
        <f>SUMIFS('N1.3_Project_Listing'!$R$16:$R$829,'N1.3_Project_Listing'!$B$16:$B$829,$B272,'N1.3_Project_Listing'!$D$16:$D$829,$B267,'N1.3_Project_Listing'!$J$16:$J$829,BO$16,'N1.3_Project_Listing'!$G$16:$G$829,BK$15)</f>
        <v>0</v>
      </c>
      <c r="BP272" s="67">
        <f>SUMIFS('N1.3_Project_Listing'!$R$16:$R$829,'N1.3_Project_Listing'!$B$16:$B$829,$B272,'N1.3_Project_Listing'!$D$16:$D$829,$B267,'N1.3_Project_Listing'!$J$16:$J$829,BP$16,'N1.3_Project_Listing'!$G$16:$G$829,BK$15)</f>
        <v>0</v>
      </c>
      <c r="BQ272" s="63">
        <f t="shared" si="375"/>
        <v>0</v>
      </c>
      <c r="BR272" s="116" t="s">
        <v>441</v>
      </c>
      <c r="BS272" s="67">
        <f>SUMIFS('N1.3_Project_Listing'!$P$16:$P$829,'N1.3_Project_Listing'!$B$16:$B$829,$B272,'N1.3_Project_Listing'!$D$16:$D$829,$B267,'N1.3_Project_Listing'!$J$16:$J$829,BS$16,'N1.3_Project_Listing'!$G$16:$G$829,BK$15)</f>
        <v>0</v>
      </c>
      <c r="BT272" s="67">
        <f>SUMIFS('N1.3_Project_Listing'!$P$16:$P$829,'N1.3_Project_Listing'!$B$16:$B$829,$B272,'N1.3_Project_Listing'!$D$16:$D$829,$B267,'N1.3_Project_Listing'!$J$16:$J$829,BT$16,'N1.3_Project_Listing'!$G$16:$G$829,BK$15)</f>
        <v>0</v>
      </c>
      <c r="BU272" s="67">
        <f>SUMIFS('N1.3_Project_Listing'!$P$16:$P$829,'N1.3_Project_Listing'!$B$16:$B$829,$B272,'N1.3_Project_Listing'!$D$16:$D$829,$B267,'N1.3_Project_Listing'!$J$16:$J$829,BU$16,'N1.3_Project_Listing'!$G$16:$G$829,BK$15)</f>
        <v>0</v>
      </c>
      <c r="BV272" s="67">
        <f>SUMIFS('N1.3_Project_Listing'!$P$16:$P$829,'N1.3_Project_Listing'!$B$16:$B$829,$B272,'N1.3_Project_Listing'!$D$16:$D$829,$B267,'N1.3_Project_Listing'!$J$16:$J$829,BV$16,'N1.3_Project_Listing'!$G$16:$G$829,BK$15)</f>
        <v>0</v>
      </c>
      <c r="BW272" s="67">
        <f>SUMIFS('N1.3_Project_Listing'!$P$16:$P$829,'N1.3_Project_Listing'!$B$16:$B$829,$B272,'N1.3_Project_Listing'!$D$16:$D$829,$B267,'N1.3_Project_Listing'!$J$16:$J$829,BW$16,'N1.3_Project_Listing'!$G$16:$G$829,BK$15)</f>
        <v>0</v>
      </c>
      <c r="BX272" s="63">
        <f t="shared" si="376"/>
        <v>0</v>
      </c>
    </row>
    <row r="273" spans="2:76">
      <c r="B273" s="132" t="str">
        <f t="shared" si="352"/>
        <v>Governors</v>
      </c>
      <c r="C273" s="158" t="str">
        <f t="shared" si="352"/>
        <v>Number of</v>
      </c>
      <c r="D273" s="63">
        <f t="shared" si="353"/>
        <v>2</v>
      </c>
      <c r="E273" s="63">
        <f t="shared" si="354"/>
        <v>2</v>
      </c>
      <c r="F273" s="63">
        <f t="shared" si="355"/>
        <v>2</v>
      </c>
      <c r="G273" s="63">
        <f t="shared" si="356"/>
        <v>2</v>
      </c>
      <c r="H273" s="63">
        <f t="shared" si="357"/>
        <v>2</v>
      </c>
      <c r="I273" s="63">
        <f t="shared" si="367"/>
        <v>10</v>
      </c>
      <c r="J273" s="116" t="s">
        <v>441</v>
      </c>
      <c r="K273" s="63">
        <f t="shared" si="358"/>
        <v>85.553907716081184</v>
      </c>
      <c r="L273" s="63">
        <f t="shared" si="359"/>
        <v>155.37669700834863</v>
      </c>
      <c r="M273" s="63">
        <f t="shared" si="360"/>
        <v>78.860734555454187</v>
      </c>
      <c r="N273" s="63">
        <f t="shared" si="361"/>
        <v>136.589037002959</v>
      </c>
      <c r="O273" s="63">
        <f t="shared" si="362"/>
        <v>385.2039891557896</v>
      </c>
      <c r="P273" s="63">
        <f t="shared" si="368"/>
        <v>841.58436543863263</v>
      </c>
      <c r="R273" s="158" t="str">
        <f t="shared" si="363"/>
        <v>Number of</v>
      </c>
      <c r="S273" s="67">
        <f>SUMIFS('N1.3_Project_Listing'!$R$16:$R$829,'N1.3_Project_Listing'!$B$16:$B$829,$B273,'N1.3_Project_Listing'!$D$16:$D$829,$B267,'N1.3_Project_Listing'!$J$16:$J$829,S$16,'N1.3_Project_Listing'!$G$16:$G$829,R$15)</f>
        <v>2</v>
      </c>
      <c r="T273" s="67">
        <f>SUMIFS('N1.3_Project_Listing'!$R$16:$R$829,'N1.3_Project_Listing'!$B$16:$B$829,$B273,'N1.3_Project_Listing'!$D$16:$D$829,$B267,'N1.3_Project_Listing'!$J$16:$J$829,T$16,'N1.3_Project_Listing'!$G$16:$G$829,R$15)</f>
        <v>2</v>
      </c>
      <c r="U273" s="67">
        <f>SUMIFS('N1.3_Project_Listing'!$R$16:$R$829,'N1.3_Project_Listing'!$B$16:$B$829,$B273,'N1.3_Project_Listing'!$D$16:$D$829,$B267,'N1.3_Project_Listing'!$J$16:$J$829,U$16,'N1.3_Project_Listing'!$G$16:$G$829,R$15)</f>
        <v>2</v>
      </c>
      <c r="V273" s="67">
        <f>SUMIFS('N1.3_Project_Listing'!$R$16:$R$829,'N1.3_Project_Listing'!$B$16:$B$829,$B273,'N1.3_Project_Listing'!$D$16:$D$829,$B267,'N1.3_Project_Listing'!$J$16:$J$829,V$16,'N1.3_Project_Listing'!$G$16:$G$829,R$15)</f>
        <v>2</v>
      </c>
      <c r="W273" s="67">
        <f>SUMIFS('N1.3_Project_Listing'!$R$16:$R$829,'N1.3_Project_Listing'!$B$16:$B$829,$B273,'N1.3_Project_Listing'!$D$16:$D$829,$B267,'N1.3_Project_Listing'!$J$16:$J$829,W$16,'N1.3_Project_Listing'!$G$16:$G$829,R$15)</f>
        <v>2</v>
      </c>
      <c r="X273" s="63">
        <f t="shared" si="369"/>
        <v>10</v>
      </c>
      <c r="Y273" s="116" t="s">
        <v>441</v>
      </c>
      <c r="Z273" s="67">
        <f>SUMIFS('N1.3_Project_Listing'!$P$16:$P$829,'N1.3_Project_Listing'!$B$16:$B$829,$B273,'N1.3_Project_Listing'!$D$16:$D$829,$B267,'N1.3_Project_Listing'!$J$16:$J$829,Z$16,'N1.3_Project_Listing'!$G$16:$G$829,R$15)</f>
        <v>85.553907716081184</v>
      </c>
      <c r="AA273" s="67">
        <f>SUMIFS('N1.3_Project_Listing'!$P$16:$P$829,'N1.3_Project_Listing'!$B$16:$B$829,$B273,'N1.3_Project_Listing'!$D$16:$D$829,$B267,'N1.3_Project_Listing'!$J$16:$J$829,AA$16,'N1.3_Project_Listing'!$G$16:$G$829,R$15)</f>
        <v>155.37669700834863</v>
      </c>
      <c r="AB273" s="67">
        <f>SUMIFS('N1.3_Project_Listing'!$P$16:$P$829,'N1.3_Project_Listing'!$B$16:$B$829,$B273,'N1.3_Project_Listing'!$D$16:$D$829,$B267,'N1.3_Project_Listing'!$J$16:$J$829,AB$16,'N1.3_Project_Listing'!$G$16:$G$829,R$15)</f>
        <v>78.860734555454187</v>
      </c>
      <c r="AC273" s="67">
        <f>SUMIFS('N1.3_Project_Listing'!$P$16:$P$829,'N1.3_Project_Listing'!$B$16:$B$829,$B273,'N1.3_Project_Listing'!$D$16:$D$829,$B267,'N1.3_Project_Listing'!$J$16:$J$829,AC$16,'N1.3_Project_Listing'!$G$16:$G$829,R$15)</f>
        <v>136.589037002959</v>
      </c>
      <c r="AD273" s="67">
        <f>SUMIFS('N1.3_Project_Listing'!$P$16:$P$829,'N1.3_Project_Listing'!$B$16:$B$829,$B273,'N1.3_Project_Listing'!$D$16:$D$829,$B267,'N1.3_Project_Listing'!$J$16:$J$829,AD$16,'N1.3_Project_Listing'!$G$16:$G$829,R$15)</f>
        <v>385.2039891557896</v>
      </c>
      <c r="AE273" s="63">
        <f t="shared" si="370"/>
        <v>841.58436543863263</v>
      </c>
      <c r="AG273" s="158" t="str">
        <f t="shared" si="364"/>
        <v>Number of</v>
      </c>
      <c r="AH273" s="67">
        <f>SUMIFS('N1.3_Project_Listing'!$R$16:$R$829,'N1.3_Project_Listing'!$B$16:$B$829,$B273,'N1.3_Project_Listing'!$D$16:$D$829,$B267,'N1.3_Project_Listing'!$J$16:$J$829,AH$16,'N1.3_Project_Listing'!$G$16:$G$829,AG$15)</f>
        <v>0</v>
      </c>
      <c r="AI273" s="67">
        <f>SUMIFS('N1.3_Project_Listing'!$R$16:$R$829,'N1.3_Project_Listing'!$B$16:$B$829,$B273,'N1.3_Project_Listing'!$D$16:$D$829,$B267,'N1.3_Project_Listing'!$J$16:$J$829,AI$16,'N1.3_Project_Listing'!$G$16:$G$829,AG$15)</f>
        <v>0</v>
      </c>
      <c r="AJ273" s="67">
        <f>SUMIFS('N1.3_Project_Listing'!$R$16:$R$829,'N1.3_Project_Listing'!$B$16:$B$829,$B273,'N1.3_Project_Listing'!$D$16:$D$829,$B267,'N1.3_Project_Listing'!$J$16:$J$829,AJ$16,'N1.3_Project_Listing'!$G$16:$G$829,AG$15)</f>
        <v>0</v>
      </c>
      <c r="AK273" s="67">
        <f>SUMIFS('N1.3_Project_Listing'!$R$16:$R$829,'N1.3_Project_Listing'!$B$16:$B$829,$B273,'N1.3_Project_Listing'!$D$16:$D$829,$B267,'N1.3_Project_Listing'!$J$16:$J$829,AK$16,'N1.3_Project_Listing'!$G$16:$G$829,AG$15)</f>
        <v>0</v>
      </c>
      <c r="AL273" s="67">
        <f>SUMIFS('N1.3_Project_Listing'!$R$16:$R$829,'N1.3_Project_Listing'!$B$16:$B$829,$B273,'N1.3_Project_Listing'!$D$16:$D$829,$B267,'N1.3_Project_Listing'!$J$16:$J$829,AL$16,'N1.3_Project_Listing'!$G$16:$G$829,AG$15)</f>
        <v>0</v>
      </c>
      <c r="AM273" s="63">
        <f t="shared" si="371"/>
        <v>0</v>
      </c>
      <c r="AN273" s="116" t="s">
        <v>441</v>
      </c>
      <c r="AO273" s="67">
        <f>SUMIFS('N1.3_Project_Listing'!$P$16:$P$829,'N1.3_Project_Listing'!$B$16:$B$829,$B273,'N1.3_Project_Listing'!$D$16:$D$829,$B267,'N1.3_Project_Listing'!$J$16:$J$829,AO$16,'N1.3_Project_Listing'!$G$16:$G$829,AG$15)</f>
        <v>0</v>
      </c>
      <c r="AP273" s="67">
        <f>SUMIFS('N1.3_Project_Listing'!$P$16:$P$829,'N1.3_Project_Listing'!$B$16:$B$829,$B273,'N1.3_Project_Listing'!$D$16:$D$829,$B267,'N1.3_Project_Listing'!$J$16:$J$829,AP$16,'N1.3_Project_Listing'!$G$16:$G$829,AG$15)</f>
        <v>0</v>
      </c>
      <c r="AQ273" s="67">
        <f>SUMIFS('N1.3_Project_Listing'!$P$16:$P$829,'N1.3_Project_Listing'!$B$16:$B$829,$B273,'N1.3_Project_Listing'!$D$16:$D$829,$B267,'N1.3_Project_Listing'!$J$16:$J$829,AQ$16,'N1.3_Project_Listing'!$G$16:$G$829,AG$15)</f>
        <v>0</v>
      </c>
      <c r="AR273" s="67">
        <f>SUMIFS('N1.3_Project_Listing'!$P$16:$P$829,'N1.3_Project_Listing'!$B$16:$B$829,$B273,'N1.3_Project_Listing'!$D$16:$D$829,$B267,'N1.3_Project_Listing'!$J$16:$J$829,AR$16,'N1.3_Project_Listing'!$G$16:$G$829,AG$15)</f>
        <v>0</v>
      </c>
      <c r="AS273" s="67">
        <f>SUMIFS('N1.3_Project_Listing'!$P$16:$P$829,'N1.3_Project_Listing'!$B$16:$B$829,$B273,'N1.3_Project_Listing'!$D$16:$D$829,$B267,'N1.3_Project_Listing'!$J$16:$J$829,AS$16,'N1.3_Project_Listing'!$G$16:$G$829,AG$15)</f>
        <v>0</v>
      </c>
      <c r="AT273" s="63">
        <f t="shared" si="372"/>
        <v>0</v>
      </c>
      <c r="AV273" s="158" t="str">
        <f t="shared" si="365"/>
        <v>Number of</v>
      </c>
      <c r="AW273" s="67">
        <f>SUMIFS('N1.3_Project_Listing'!$R$16:$R$829,'N1.3_Project_Listing'!$B$16:$B$829,$B273,'N1.3_Project_Listing'!$D$16:$D$829,$B267,'N1.3_Project_Listing'!$J$16:$J$829,AW$16,'N1.3_Project_Listing'!$G$16:$G$829,AV$15)</f>
        <v>0</v>
      </c>
      <c r="AX273" s="67">
        <f>SUMIFS('N1.3_Project_Listing'!$R$16:$R$829,'N1.3_Project_Listing'!$B$16:$B$829,$B273,'N1.3_Project_Listing'!$D$16:$D$829,$B267,'N1.3_Project_Listing'!$J$16:$J$829,AX$16,'N1.3_Project_Listing'!$G$16:$G$829,AV$15)</f>
        <v>0</v>
      </c>
      <c r="AY273" s="67">
        <f>SUMIFS('N1.3_Project_Listing'!$R$16:$R$829,'N1.3_Project_Listing'!$B$16:$B$829,$B273,'N1.3_Project_Listing'!$D$16:$D$829,$B267,'N1.3_Project_Listing'!$J$16:$J$829,AY$16,'N1.3_Project_Listing'!$G$16:$G$829,AV$15)</f>
        <v>0</v>
      </c>
      <c r="AZ273" s="67">
        <f>SUMIFS('N1.3_Project_Listing'!$R$16:$R$829,'N1.3_Project_Listing'!$B$16:$B$829,$B273,'N1.3_Project_Listing'!$D$16:$D$829,$B267,'N1.3_Project_Listing'!$J$16:$J$829,AZ$16,'N1.3_Project_Listing'!$G$16:$G$829,AV$15)</f>
        <v>0</v>
      </c>
      <c r="BA273" s="67">
        <f>SUMIFS('N1.3_Project_Listing'!$R$16:$R$829,'N1.3_Project_Listing'!$B$16:$B$829,$B273,'N1.3_Project_Listing'!$D$16:$D$829,$B267,'N1.3_Project_Listing'!$J$16:$J$829,BA$16,'N1.3_Project_Listing'!$G$16:$G$829,AV$15)</f>
        <v>0</v>
      </c>
      <c r="BB273" s="63">
        <f t="shared" si="373"/>
        <v>0</v>
      </c>
      <c r="BC273" s="116" t="s">
        <v>441</v>
      </c>
      <c r="BD273" s="67">
        <f>SUMIFS('N1.3_Project_Listing'!$P$16:$P$829,'N1.3_Project_Listing'!$B$16:$B$829,$B273,'N1.3_Project_Listing'!$D$16:$D$829,$B267,'N1.3_Project_Listing'!$J$16:$J$829,BD$16,'N1.3_Project_Listing'!$G$16:$G$829,AV$15)</f>
        <v>0</v>
      </c>
      <c r="BE273" s="67">
        <f>SUMIFS('N1.3_Project_Listing'!$P$16:$P$829,'N1.3_Project_Listing'!$B$16:$B$829,$B273,'N1.3_Project_Listing'!$D$16:$D$829,$B267,'N1.3_Project_Listing'!$J$16:$J$829,BE$16,'N1.3_Project_Listing'!$G$16:$G$829,AV$15)</f>
        <v>0</v>
      </c>
      <c r="BF273" s="67">
        <f>SUMIFS('N1.3_Project_Listing'!$P$16:$P$829,'N1.3_Project_Listing'!$B$16:$B$829,$B273,'N1.3_Project_Listing'!$D$16:$D$829,$B267,'N1.3_Project_Listing'!$J$16:$J$829,BF$16,'N1.3_Project_Listing'!$G$16:$G$829,AV$15)</f>
        <v>0</v>
      </c>
      <c r="BG273" s="67">
        <f>SUMIFS('N1.3_Project_Listing'!$P$16:$P$829,'N1.3_Project_Listing'!$B$16:$B$829,$B273,'N1.3_Project_Listing'!$D$16:$D$829,$B267,'N1.3_Project_Listing'!$J$16:$J$829,BG$16,'N1.3_Project_Listing'!$G$16:$G$829,AV$15)</f>
        <v>0</v>
      </c>
      <c r="BH273" s="67">
        <f>SUMIFS('N1.3_Project_Listing'!$P$16:$P$829,'N1.3_Project_Listing'!$B$16:$B$829,$B273,'N1.3_Project_Listing'!$D$16:$D$829,$B267,'N1.3_Project_Listing'!$J$16:$J$829,BH$16,'N1.3_Project_Listing'!$G$16:$G$829,AV$15)</f>
        <v>0</v>
      </c>
      <c r="BI273" s="63">
        <f t="shared" si="374"/>
        <v>0</v>
      </c>
      <c r="BK273" s="158" t="str">
        <f t="shared" si="366"/>
        <v>Number of</v>
      </c>
      <c r="BL273" s="67">
        <f>SUMIFS('N1.3_Project_Listing'!$R$16:$R$829,'N1.3_Project_Listing'!$B$16:$B$829,$B273,'N1.3_Project_Listing'!$D$16:$D$829,$B267,'N1.3_Project_Listing'!$J$16:$J$829,BL$16,'N1.3_Project_Listing'!$G$16:$G$829,BK$15)</f>
        <v>0</v>
      </c>
      <c r="BM273" s="67">
        <f>SUMIFS('N1.3_Project_Listing'!$R$16:$R$829,'N1.3_Project_Listing'!$B$16:$B$829,$B273,'N1.3_Project_Listing'!$D$16:$D$829,$B267,'N1.3_Project_Listing'!$J$16:$J$829,BM$16,'N1.3_Project_Listing'!$G$16:$G$829,BK$15)</f>
        <v>0</v>
      </c>
      <c r="BN273" s="67">
        <f>SUMIFS('N1.3_Project_Listing'!$R$16:$R$829,'N1.3_Project_Listing'!$B$16:$B$829,$B273,'N1.3_Project_Listing'!$D$16:$D$829,$B267,'N1.3_Project_Listing'!$J$16:$J$829,BN$16,'N1.3_Project_Listing'!$G$16:$G$829,BK$15)</f>
        <v>0</v>
      </c>
      <c r="BO273" s="67">
        <f>SUMIFS('N1.3_Project_Listing'!$R$16:$R$829,'N1.3_Project_Listing'!$B$16:$B$829,$B273,'N1.3_Project_Listing'!$D$16:$D$829,$B267,'N1.3_Project_Listing'!$J$16:$J$829,BO$16,'N1.3_Project_Listing'!$G$16:$G$829,BK$15)</f>
        <v>0</v>
      </c>
      <c r="BP273" s="67">
        <f>SUMIFS('N1.3_Project_Listing'!$R$16:$R$829,'N1.3_Project_Listing'!$B$16:$B$829,$B273,'N1.3_Project_Listing'!$D$16:$D$829,$B267,'N1.3_Project_Listing'!$J$16:$J$829,BP$16,'N1.3_Project_Listing'!$G$16:$G$829,BK$15)</f>
        <v>0</v>
      </c>
      <c r="BQ273" s="63">
        <f t="shared" si="375"/>
        <v>0</v>
      </c>
      <c r="BR273" s="116" t="s">
        <v>441</v>
      </c>
      <c r="BS273" s="67">
        <f>SUMIFS('N1.3_Project_Listing'!$P$16:$P$829,'N1.3_Project_Listing'!$B$16:$B$829,$B273,'N1.3_Project_Listing'!$D$16:$D$829,$B267,'N1.3_Project_Listing'!$J$16:$J$829,BS$16,'N1.3_Project_Listing'!$G$16:$G$829,BK$15)</f>
        <v>0</v>
      </c>
      <c r="BT273" s="67">
        <f>SUMIFS('N1.3_Project_Listing'!$P$16:$P$829,'N1.3_Project_Listing'!$B$16:$B$829,$B273,'N1.3_Project_Listing'!$D$16:$D$829,$B267,'N1.3_Project_Listing'!$J$16:$J$829,BT$16,'N1.3_Project_Listing'!$G$16:$G$829,BK$15)</f>
        <v>0</v>
      </c>
      <c r="BU273" s="67">
        <f>SUMIFS('N1.3_Project_Listing'!$P$16:$P$829,'N1.3_Project_Listing'!$B$16:$B$829,$B273,'N1.3_Project_Listing'!$D$16:$D$829,$B267,'N1.3_Project_Listing'!$J$16:$J$829,BU$16,'N1.3_Project_Listing'!$G$16:$G$829,BK$15)</f>
        <v>0</v>
      </c>
      <c r="BV273" s="67">
        <f>SUMIFS('N1.3_Project_Listing'!$P$16:$P$829,'N1.3_Project_Listing'!$B$16:$B$829,$B273,'N1.3_Project_Listing'!$D$16:$D$829,$B267,'N1.3_Project_Listing'!$J$16:$J$829,BV$16,'N1.3_Project_Listing'!$G$16:$G$829,BK$15)</f>
        <v>0</v>
      </c>
      <c r="BW273" s="67">
        <f>SUMIFS('N1.3_Project_Listing'!$P$16:$P$829,'N1.3_Project_Listing'!$B$16:$B$829,$B273,'N1.3_Project_Listing'!$D$16:$D$829,$B267,'N1.3_Project_Listing'!$J$16:$J$829,BW$16,'N1.3_Project_Listing'!$G$16:$G$829,BK$15)</f>
        <v>0</v>
      </c>
      <c r="BX273" s="63">
        <f t="shared" si="376"/>
        <v>0</v>
      </c>
    </row>
    <row r="274" spans="2:76">
      <c r="B274" s="132" t="str">
        <f t="shared" si="352"/>
        <v>PRS or Offtake</v>
      </c>
      <c r="C274" s="158" t="str">
        <f t="shared" si="352"/>
        <v>Systems</v>
      </c>
      <c r="D274" s="63">
        <f t="shared" si="353"/>
        <v>0</v>
      </c>
      <c r="E274" s="63">
        <f t="shared" si="354"/>
        <v>0</v>
      </c>
      <c r="F274" s="63">
        <f t="shared" si="355"/>
        <v>0</v>
      </c>
      <c r="G274" s="63">
        <f t="shared" si="356"/>
        <v>0</v>
      </c>
      <c r="H274" s="63">
        <f t="shared" si="357"/>
        <v>0</v>
      </c>
      <c r="I274" s="63">
        <f t="shared" si="367"/>
        <v>0</v>
      </c>
      <c r="J274" s="116" t="s">
        <v>441</v>
      </c>
      <c r="K274" s="63">
        <f t="shared" si="358"/>
        <v>0</v>
      </c>
      <c r="L274" s="63">
        <f t="shared" si="359"/>
        <v>0</v>
      </c>
      <c r="M274" s="63">
        <f t="shared" si="360"/>
        <v>0</v>
      </c>
      <c r="N274" s="63">
        <f t="shared" si="361"/>
        <v>0</v>
      </c>
      <c r="O274" s="63">
        <f t="shared" si="362"/>
        <v>0</v>
      </c>
      <c r="P274" s="63">
        <f t="shared" si="368"/>
        <v>0</v>
      </c>
      <c r="R274" s="158" t="str">
        <f t="shared" si="363"/>
        <v>Systems</v>
      </c>
      <c r="S274" s="67">
        <f>SUMIFS('N1.3_Project_Listing'!$R$16:$R$829,'N1.3_Project_Listing'!$B$16:$B$829,$B274,'N1.3_Project_Listing'!$D$16:$D$829,$B267,'N1.3_Project_Listing'!$J$16:$J$829,S$16,'N1.3_Project_Listing'!$G$16:$G$829,R$15)</f>
        <v>0</v>
      </c>
      <c r="T274" s="67">
        <f>SUMIFS('N1.3_Project_Listing'!$R$16:$R$829,'N1.3_Project_Listing'!$B$16:$B$829,$B274,'N1.3_Project_Listing'!$D$16:$D$829,$B267,'N1.3_Project_Listing'!$J$16:$J$829,T$16,'N1.3_Project_Listing'!$G$16:$G$829,R$15)</f>
        <v>0</v>
      </c>
      <c r="U274" s="67">
        <f>SUMIFS('N1.3_Project_Listing'!$R$16:$R$829,'N1.3_Project_Listing'!$B$16:$B$829,$B274,'N1.3_Project_Listing'!$D$16:$D$829,$B267,'N1.3_Project_Listing'!$J$16:$J$829,U$16,'N1.3_Project_Listing'!$G$16:$G$829,R$15)</f>
        <v>0</v>
      </c>
      <c r="V274" s="67">
        <f>SUMIFS('N1.3_Project_Listing'!$R$16:$R$829,'N1.3_Project_Listing'!$B$16:$B$829,$B274,'N1.3_Project_Listing'!$D$16:$D$829,$B267,'N1.3_Project_Listing'!$J$16:$J$829,V$16,'N1.3_Project_Listing'!$G$16:$G$829,R$15)</f>
        <v>0</v>
      </c>
      <c r="W274" s="67">
        <f>SUMIFS('N1.3_Project_Listing'!$R$16:$R$829,'N1.3_Project_Listing'!$B$16:$B$829,$B274,'N1.3_Project_Listing'!$D$16:$D$829,$B267,'N1.3_Project_Listing'!$J$16:$J$829,W$16,'N1.3_Project_Listing'!$G$16:$G$829,R$15)</f>
        <v>0</v>
      </c>
      <c r="X274" s="63">
        <f t="shared" si="369"/>
        <v>0</v>
      </c>
      <c r="Y274" s="116" t="s">
        <v>441</v>
      </c>
      <c r="Z274" s="67">
        <f>SUMIFS('N1.3_Project_Listing'!$P$16:$P$829,'N1.3_Project_Listing'!$B$16:$B$829,$B274,'N1.3_Project_Listing'!$D$16:$D$829,$B267,'N1.3_Project_Listing'!$J$16:$J$829,Z$16,'N1.3_Project_Listing'!$G$16:$G$829,R$15)</f>
        <v>0</v>
      </c>
      <c r="AA274" s="67">
        <f>SUMIFS('N1.3_Project_Listing'!$P$16:$P$829,'N1.3_Project_Listing'!$B$16:$B$829,$B274,'N1.3_Project_Listing'!$D$16:$D$829,$B267,'N1.3_Project_Listing'!$J$16:$J$829,AA$16,'N1.3_Project_Listing'!$G$16:$G$829,R$15)</f>
        <v>0</v>
      </c>
      <c r="AB274" s="67">
        <f>SUMIFS('N1.3_Project_Listing'!$P$16:$P$829,'N1.3_Project_Listing'!$B$16:$B$829,$B274,'N1.3_Project_Listing'!$D$16:$D$829,$B267,'N1.3_Project_Listing'!$J$16:$J$829,AB$16,'N1.3_Project_Listing'!$G$16:$G$829,R$15)</f>
        <v>0</v>
      </c>
      <c r="AC274" s="67">
        <f>SUMIFS('N1.3_Project_Listing'!$P$16:$P$829,'N1.3_Project_Listing'!$B$16:$B$829,$B274,'N1.3_Project_Listing'!$D$16:$D$829,$B267,'N1.3_Project_Listing'!$J$16:$J$829,AC$16,'N1.3_Project_Listing'!$G$16:$G$829,R$15)</f>
        <v>0</v>
      </c>
      <c r="AD274" s="67">
        <f>SUMIFS('N1.3_Project_Listing'!$P$16:$P$829,'N1.3_Project_Listing'!$B$16:$B$829,$B274,'N1.3_Project_Listing'!$D$16:$D$829,$B267,'N1.3_Project_Listing'!$J$16:$J$829,AD$16,'N1.3_Project_Listing'!$G$16:$G$829,R$15)</f>
        <v>0</v>
      </c>
      <c r="AE274" s="63">
        <f t="shared" si="370"/>
        <v>0</v>
      </c>
      <c r="AG274" s="158" t="str">
        <f t="shared" si="364"/>
        <v>Systems</v>
      </c>
      <c r="AH274" s="67">
        <f>SUMIFS('N1.3_Project_Listing'!$R$16:$R$829,'N1.3_Project_Listing'!$B$16:$B$829,$B274,'N1.3_Project_Listing'!$D$16:$D$829,$B267,'N1.3_Project_Listing'!$J$16:$J$829,AH$16,'N1.3_Project_Listing'!$G$16:$G$829,AG$15)</f>
        <v>0</v>
      </c>
      <c r="AI274" s="67">
        <f>SUMIFS('N1.3_Project_Listing'!$R$16:$R$829,'N1.3_Project_Listing'!$B$16:$B$829,$B274,'N1.3_Project_Listing'!$D$16:$D$829,$B267,'N1.3_Project_Listing'!$J$16:$J$829,AI$16,'N1.3_Project_Listing'!$G$16:$G$829,AG$15)</f>
        <v>0</v>
      </c>
      <c r="AJ274" s="67">
        <f>SUMIFS('N1.3_Project_Listing'!$R$16:$R$829,'N1.3_Project_Listing'!$B$16:$B$829,$B274,'N1.3_Project_Listing'!$D$16:$D$829,$B267,'N1.3_Project_Listing'!$J$16:$J$829,AJ$16,'N1.3_Project_Listing'!$G$16:$G$829,AG$15)</f>
        <v>0</v>
      </c>
      <c r="AK274" s="67">
        <f>SUMIFS('N1.3_Project_Listing'!$R$16:$R$829,'N1.3_Project_Listing'!$B$16:$B$829,$B274,'N1.3_Project_Listing'!$D$16:$D$829,$B267,'N1.3_Project_Listing'!$J$16:$J$829,AK$16,'N1.3_Project_Listing'!$G$16:$G$829,AG$15)</f>
        <v>0</v>
      </c>
      <c r="AL274" s="67">
        <f>SUMIFS('N1.3_Project_Listing'!$R$16:$R$829,'N1.3_Project_Listing'!$B$16:$B$829,$B274,'N1.3_Project_Listing'!$D$16:$D$829,$B267,'N1.3_Project_Listing'!$J$16:$J$829,AL$16,'N1.3_Project_Listing'!$G$16:$G$829,AG$15)</f>
        <v>0</v>
      </c>
      <c r="AM274" s="63">
        <f t="shared" si="371"/>
        <v>0</v>
      </c>
      <c r="AN274" s="116" t="s">
        <v>441</v>
      </c>
      <c r="AO274" s="67">
        <f>SUMIFS('N1.3_Project_Listing'!$P$16:$P$829,'N1.3_Project_Listing'!$B$16:$B$829,$B274,'N1.3_Project_Listing'!$D$16:$D$829,$B267,'N1.3_Project_Listing'!$J$16:$J$829,AO$16,'N1.3_Project_Listing'!$G$16:$G$829,AG$15)</f>
        <v>0</v>
      </c>
      <c r="AP274" s="67">
        <f>SUMIFS('N1.3_Project_Listing'!$P$16:$P$829,'N1.3_Project_Listing'!$B$16:$B$829,$B274,'N1.3_Project_Listing'!$D$16:$D$829,$B267,'N1.3_Project_Listing'!$J$16:$J$829,AP$16,'N1.3_Project_Listing'!$G$16:$G$829,AG$15)</f>
        <v>0</v>
      </c>
      <c r="AQ274" s="67">
        <f>SUMIFS('N1.3_Project_Listing'!$P$16:$P$829,'N1.3_Project_Listing'!$B$16:$B$829,$B274,'N1.3_Project_Listing'!$D$16:$D$829,$B267,'N1.3_Project_Listing'!$J$16:$J$829,AQ$16,'N1.3_Project_Listing'!$G$16:$G$829,AG$15)</f>
        <v>0</v>
      </c>
      <c r="AR274" s="67">
        <f>SUMIFS('N1.3_Project_Listing'!$P$16:$P$829,'N1.3_Project_Listing'!$B$16:$B$829,$B274,'N1.3_Project_Listing'!$D$16:$D$829,$B267,'N1.3_Project_Listing'!$J$16:$J$829,AR$16,'N1.3_Project_Listing'!$G$16:$G$829,AG$15)</f>
        <v>0</v>
      </c>
      <c r="AS274" s="67">
        <f>SUMIFS('N1.3_Project_Listing'!$P$16:$P$829,'N1.3_Project_Listing'!$B$16:$B$829,$B274,'N1.3_Project_Listing'!$D$16:$D$829,$B267,'N1.3_Project_Listing'!$J$16:$J$829,AS$16,'N1.3_Project_Listing'!$G$16:$G$829,AG$15)</f>
        <v>0</v>
      </c>
      <c r="AT274" s="63">
        <f t="shared" si="372"/>
        <v>0</v>
      </c>
      <c r="AV274" s="158" t="str">
        <f t="shared" si="365"/>
        <v>Systems</v>
      </c>
      <c r="AW274" s="67">
        <f>SUMIFS('N1.3_Project_Listing'!$R$16:$R$829,'N1.3_Project_Listing'!$B$16:$B$829,$B274,'N1.3_Project_Listing'!$D$16:$D$829,$B267,'N1.3_Project_Listing'!$J$16:$J$829,AW$16,'N1.3_Project_Listing'!$G$16:$G$829,AV$15)</f>
        <v>0</v>
      </c>
      <c r="AX274" s="67">
        <f>SUMIFS('N1.3_Project_Listing'!$R$16:$R$829,'N1.3_Project_Listing'!$B$16:$B$829,$B274,'N1.3_Project_Listing'!$D$16:$D$829,$B267,'N1.3_Project_Listing'!$J$16:$J$829,AX$16,'N1.3_Project_Listing'!$G$16:$G$829,AV$15)</f>
        <v>0</v>
      </c>
      <c r="AY274" s="67">
        <f>SUMIFS('N1.3_Project_Listing'!$R$16:$R$829,'N1.3_Project_Listing'!$B$16:$B$829,$B274,'N1.3_Project_Listing'!$D$16:$D$829,$B267,'N1.3_Project_Listing'!$J$16:$J$829,AY$16,'N1.3_Project_Listing'!$G$16:$G$829,AV$15)</f>
        <v>0</v>
      </c>
      <c r="AZ274" s="67">
        <f>SUMIFS('N1.3_Project_Listing'!$R$16:$R$829,'N1.3_Project_Listing'!$B$16:$B$829,$B274,'N1.3_Project_Listing'!$D$16:$D$829,$B267,'N1.3_Project_Listing'!$J$16:$J$829,AZ$16,'N1.3_Project_Listing'!$G$16:$G$829,AV$15)</f>
        <v>0</v>
      </c>
      <c r="BA274" s="67">
        <f>SUMIFS('N1.3_Project_Listing'!$R$16:$R$829,'N1.3_Project_Listing'!$B$16:$B$829,$B274,'N1.3_Project_Listing'!$D$16:$D$829,$B267,'N1.3_Project_Listing'!$J$16:$J$829,BA$16,'N1.3_Project_Listing'!$G$16:$G$829,AV$15)</f>
        <v>0</v>
      </c>
      <c r="BB274" s="63">
        <f t="shared" si="373"/>
        <v>0</v>
      </c>
      <c r="BC274" s="116" t="s">
        <v>441</v>
      </c>
      <c r="BD274" s="67">
        <f>SUMIFS('N1.3_Project_Listing'!$P$16:$P$829,'N1.3_Project_Listing'!$B$16:$B$829,$B274,'N1.3_Project_Listing'!$D$16:$D$829,$B267,'N1.3_Project_Listing'!$J$16:$J$829,BD$16,'N1.3_Project_Listing'!$G$16:$G$829,AV$15)</f>
        <v>0</v>
      </c>
      <c r="BE274" s="67">
        <f>SUMIFS('N1.3_Project_Listing'!$P$16:$P$829,'N1.3_Project_Listing'!$B$16:$B$829,$B274,'N1.3_Project_Listing'!$D$16:$D$829,$B267,'N1.3_Project_Listing'!$J$16:$J$829,BE$16,'N1.3_Project_Listing'!$G$16:$G$829,AV$15)</f>
        <v>0</v>
      </c>
      <c r="BF274" s="67">
        <f>SUMIFS('N1.3_Project_Listing'!$P$16:$P$829,'N1.3_Project_Listing'!$B$16:$B$829,$B274,'N1.3_Project_Listing'!$D$16:$D$829,$B267,'N1.3_Project_Listing'!$J$16:$J$829,BF$16,'N1.3_Project_Listing'!$G$16:$G$829,AV$15)</f>
        <v>0</v>
      </c>
      <c r="BG274" s="67">
        <f>SUMIFS('N1.3_Project_Listing'!$P$16:$P$829,'N1.3_Project_Listing'!$B$16:$B$829,$B274,'N1.3_Project_Listing'!$D$16:$D$829,$B267,'N1.3_Project_Listing'!$J$16:$J$829,BG$16,'N1.3_Project_Listing'!$G$16:$G$829,AV$15)</f>
        <v>0</v>
      </c>
      <c r="BH274" s="67">
        <f>SUMIFS('N1.3_Project_Listing'!$P$16:$P$829,'N1.3_Project_Listing'!$B$16:$B$829,$B274,'N1.3_Project_Listing'!$D$16:$D$829,$B267,'N1.3_Project_Listing'!$J$16:$J$829,BH$16,'N1.3_Project_Listing'!$G$16:$G$829,AV$15)</f>
        <v>0</v>
      </c>
      <c r="BI274" s="63">
        <f t="shared" si="374"/>
        <v>0</v>
      </c>
      <c r="BK274" s="158" t="str">
        <f t="shared" si="366"/>
        <v>Systems</v>
      </c>
      <c r="BL274" s="67">
        <f>SUMIFS('N1.3_Project_Listing'!$R$16:$R$829,'N1.3_Project_Listing'!$B$16:$B$829,$B274,'N1.3_Project_Listing'!$D$16:$D$829,$B267,'N1.3_Project_Listing'!$J$16:$J$829,BL$16,'N1.3_Project_Listing'!$G$16:$G$829,BK$15)</f>
        <v>0</v>
      </c>
      <c r="BM274" s="67">
        <f>SUMIFS('N1.3_Project_Listing'!$R$16:$R$829,'N1.3_Project_Listing'!$B$16:$B$829,$B274,'N1.3_Project_Listing'!$D$16:$D$829,$B267,'N1.3_Project_Listing'!$J$16:$J$829,BM$16,'N1.3_Project_Listing'!$G$16:$G$829,BK$15)</f>
        <v>0</v>
      </c>
      <c r="BN274" s="67">
        <f>SUMIFS('N1.3_Project_Listing'!$R$16:$R$829,'N1.3_Project_Listing'!$B$16:$B$829,$B274,'N1.3_Project_Listing'!$D$16:$D$829,$B267,'N1.3_Project_Listing'!$J$16:$J$829,BN$16,'N1.3_Project_Listing'!$G$16:$G$829,BK$15)</f>
        <v>0</v>
      </c>
      <c r="BO274" s="67">
        <f>SUMIFS('N1.3_Project_Listing'!$R$16:$R$829,'N1.3_Project_Listing'!$B$16:$B$829,$B274,'N1.3_Project_Listing'!$D$16:$D$829,$B267,'N1.3_Project_Listing'!$J$16:$J$829,BO$16,'N1.3_Project_Listing'!$G$16:$G$829,BK$15)</f>
        <v>0</v>
      </c>
      <c r="BP274" s="67">
        <f>SUMIFS('N1.3_Project_Listing'!$R$16:$R$829,'N1.3_Project_Listing'!$B$16:$B$829,$B274,'N1.3_Project_Listing'!$D$16:$D$829,$B267,'N1.3_Project_Listing'!$J$16:$J$829,BP$16,'N1.3_Project_Listing'!$G$16:$G$829,BK$15)</f>
        <v>0</v>
      </c>
      <c r="BQ274" s="63">
        <f t="shared" si="375"/>
        <v>0</v>
      </c>
      <c r="BR274" s="116" t="s">
        <v>441</v>
      </c>
      <c r="BS274" s="67">
        <f>SUMIFS('N1.3_Project_Listing'!$P$16:$P$829,'N1.3_Project_Listing'!$B$16:$B$829,$B274,'N1.3_Project_Listing'!$D$16:$D$829,$B267,'N1.3_Project_Listing'!$J$16:$J$829,BS$16,'N1.3_Project_Listing'!$G$16:$G$829,BK$15)</f>
        <v>0</v>
      </c>
      <c r="BT274" s="67">
        <f>SUMIFS('N1.3_Project_Listing'!$P$16:$P$829,'N1.3_Project_Listing'!$B$16:$B$829,$B274,'N1.3_Project_Listing'!$D$16:$D$829,$B267,'N1.3_Project_Listing'!$J$16:$J$829,BT$16,'N1.3_Project_Listing'!$G$16:$G$829,BK$15)</f>
        <v>0</v>
      </c>
      <c r="BU274" s="67">
        <f>SUMIFS('N1.3_Project_Listing'!$P$16:$P$829,'N1.3_Project_Listing'!$B$16:$B$829,$B274,'N1.3_Project_Listing'!$D$16:$D$829,$B267,'N1.3_Project_Listing'!$J$16:$J$829,BU$16,'N1.3_Project_Listing'!$G$16:$G$829,BK$15)</f>
        <v>0</v>
      </c>
      <c r="BV274" s="67">
        <f>SUMIFS('N1.3_Project_Listing'!$P$16:$P$829,'N1.3_Project_Listing'!$B$16:$B$829,$B274,'N1.3_Project_Listing'!$D$16:$D$829,$B267,'N1.3_Project_Listing'!$J$16:$J$829,BV$16,'N1.3_Project_Listing'!$G$16:$G$829,BK$15)</f>
        <v>0</v>
      </c>
      <c r="BW274" s="67">
        <f>SUMIFS('N1.3_Project_Listing'!$P$16:$P$829,'N1.3_Project_Listing'!$B$16:$B$829,$B274,'N1.3_Project_Listing'!$D$16:$D$829,$B267,'N1.3_Project_Listing'!$J$16:$J$829,BW$16,'N1.3_Project_Listing'!$G$16:$G$829,BK$15)</f>
        <v>0</v>
      </c>
      <c r="BX274" s="63">
        <f t="shared" si="376"/>
        <v>0</v>
      </c>
    </row>
    <row r="275" spans="2:76" hidden="1">
      <c r="B275" s="132" t="str">
        <f t="shared" si="352"/>
        <v>No entry required</v>
      </c>
      <c r="C275" s="158" t="str">
        <f t="shared" si="352"/>
        <v>-</v>
      </c>
      <c r="D275" s="63">
        <f t="shared" si="353"/>
        <v>0</v>
      </c>
      <c r="E275" s="63">
        <f t="shared" si="354"/>
        <v>0</v>
      </c>
      <c r="F275" s="63">
        <f t="shared" si="355"/>
        <v>0</v>
      </c>
      <c r="G275" s="63">
        <f t="shared" si="356"/>
        <v>0</v>
      </c>
      <c r="H275" s="63">
        <f t="shared" si="357"/>
        <v>0</v>
      </c>
      <c r="I275" s="63">
        <f t="shared" si="367"/>
        <v>0</v>
      </c>
      <c r="J275" s="116" t="s">
        <v>441</v>
      </c>
      <c r="K275" s="63">
        <f t="shared" si="358"/>
        <v>0</v>
      </c>
      <c r="L275" s="63">
        <f t="shared" si="359"/>
        <v>0</v>
      </c>
      <c r="M275" s="63">
        <f t="shared" si="360"/>
        <v>0</v>
      </c>
      <c r="N275" s="63">
        <f t="shared" si="361"/>
        <v>0</v>
      </c>
      <c r="O275" s="63">
        <f t="shared" si="362"/>
        <v>0</v>
      </c>
      <c r="P275" s="63">
        <f t="shared" si="368"/>
        <v>0</v>
      </c>
      <c r="R275" s="158" t="str">
        <f t="shared" si="363"/>
        <v>-</v>
      </c>
      <c r="S275" s="67">
        <f>SUMIFS('N1.3_Project_Listing'!$R$16:$R$829,'N1.3_Project_Listing'!$B$16:$B$829,$B275,'N1.3_Project_Listing'!$D$16:$D$829,$B267,'N1.3_Project_Listing'!$J$16:$J$829,S$16,'N1.3_Project_Listing'!$G$16:$G$829,R$15)</f>
        <v>0</v>
      </c>
      <c r="T275" s="67">
        <f>SUMIFS('N1.3_Project_Listing'!$R$16:$R$829,'N1.3_Project_Listing'!$B$16:$B$829,$B275,'N1.3_Project_Listing'!$D$16:$D$829,$B267,'N1.3_Project_Listing'!$J$16:$J$829,T$16,'N1.3_Project_Listing'!$G$16:$G$829,R$15)</f>
        <v>0</v>
      </c>
      <c r="U275" s="67">
        <f>SUMIFS('N1.3_Project_Listing'!$R$16:$R$829,'N1.3_Project_Listing'!$B$16:$B$829,$B275,'N1.3_Project_Listing'!$D$16:$D$829,$B267,'N1.3_Project_Listing'!$J$16:$J$829,U$16,'N1.3_Project_Listing'!$G$16:$G$829,R$15)</f>
        <v>0</v>
      </c>
      <c r="V275" s="67">
        <f>SUMIFS('N1.3_Project_Listing'!$R$16:$R$829,'N1.3_Project_Listing'!$B$16:$B$829,$B275,'N1.3_Project_Listing'!$D$16:$D$829,$B267,'N1.3_Project_Listing'!$J$16:$J$829,V$16,'N1.3_Project_Listing'!$G$16:$G$829,R$15)</f>
        <v>0</v>
      </c>
      <c r="W275" s="67">
        <f>SUMIFS('N1.3_Project_Listing'!$R$16:$R$829,'N1.3_Project_Listing'!$B$16:$B$829,$B275,'N1.3_Project_Listing'!$D$16:$D$829,$B267,'N1.3_Project_Listing'!$J$16:$J$829,W$16,'N1.3_Project_Listing'!$G$16:$G$829,R$15)</f>
        <v>0</v>
      </c>
      <c r="X275" s="63">
        <f t="shared" si="369"/>
        <v>0</v>
      </c>
      <c r="Y275" s="116" t="s">
        <v>441</v>
      </c>
      <c r="Z275" s="67">
        <f>SUMIFS('N1.3_Project_Listing'!$P$16:$P$829,'N1.3_Project_Listing'!$B$16:$B$829,$B275,'N1.3_Project_Listing'!$D$16:$D$829,$B267,'N1.3_Project_Listing'!$J$16:$J$829,Z$16,'N1.3_Project_Listing'!$G$16:$G$829,R$15)</f>
        <v>0</v>
      </c>
      <c r="AA275" s="67">
        <f>SUMIFS('N1.3_Project_Listing'!$P$16:$P$829,'N1.3_Project_Listing'!$B$16:$B$829,$B275,'N1.3_Project_Listing'!$D$16:$D$829,$B267,'N1.3_Project_Listing'!$J$16:$J$829,AA$16,'N1.3_Project_Listing'!$G$16:$G$829,R$15)</f>
        <v>0</v>
      </c>
      <c r="AB275" s="67">
        <f>SUMIFS('N1.3_Project_Listing'!$P$16:$P$829,'N1.3_Project_Listing'!$B$16:$B$829,$B275,'N1.3_Project_Listing'!$D$16:$D$829,$B267,'N1.3_Project_Listing'!$J$16:$J$829,AB$16,'N1.3_Project_Listing'!$G$16:$G$829,R$15)</f>
        <v>0</v>
      </c>
      <c r="AC275" s="67">
        <f>SUMIFS('N1.3_Project_Listing'!$P$16:$P$829,'N1.3_Project_Listing'!$B$16:$B$829,$B275,'N1.3_Project_Listing'!$D$16:$D$829,$B267,'N1.3_Project_Listing'!$J$16:$J$829,AC$16,'N1.3_Project_Listing'!$G$16:$G$829,R$15)</f>
        <v>0</v>
      </c>
      <c r="AD275" s="67">
        <f>SUMIFS('N1.3_Project_Listing'!$P$16:$P$829,'N1.3_Project_Listing'!$B$16:$B$829,$B275,'N1.3_Project_Listing'!$D$16:$D$829,$B267,'N1.3_Project_Listing'!$J$16:$J$829,AD$16,'N1.3_Project_Listing'!$G$16:$G$829,R$15)</f>
        <v>0</v>
      </c>
      <c r="AE275" s="63">
        <f t="shared" si="370"/>
        <v>0</v>
      </c>
      <c r="AG275" s="158" t="str">
        <f t="shared" si="364"/>
        <v>-</v>
      </c>
      <c r="AH275" s="67">
        <f>SUMIFS('N1.3_Project_Listing'!$R$16:$R$829,'N1.3_Project_Listing'!$B$16:$B$829,$B275,'N1.3_Project_Listing'!$D$16:$D$829,$B267,'N1.3_Project_Listing'!$J$16:$J$829,AH$16,'N1.3_Project_Listing'!$G$16:$G$829,AG$15)</f>
        <v>0</v>
      </c>
      <c r="AI275" s="67">
        <f>SUMIFS('N1.3_Project_Listing'!$R$16:$R$829,'N1.3_Project_Listing'!$B$16:$B$829,$B275,'N1.3_Project_Listing'!$D$16:$D$829,$B267,'N1.3_Project_Listing'!$J$16:$J$829,AI$16,'N1.3_Project_Listing'!$G$16:$G$829,AG$15)</f>
        <v>0</v>
      </c>
      <c r="AJ275" s="67">
        <f>SUMIFS('N1.3_Project_Listing'!$R$16:$R$829,'N1.3_Project_Listing'!$B$16:$B$829,$B275,'N1.3_Project_Listing'!$D$16:$D$829,$B267,'N1.3_Project_Listing'!$J$16:$J$829,AJ$16,'N1.3_Project_Listing'!$G$16:$G$829,AG$15)</f>
        <v>0</v>
      </c>
      <c r="AK275" s="67">
        <f>SUMIFS('N1.3_Project_Listing'!$R$16:$R$829,'N1.3_Project_Listing'!$B$16:$B$829,$B275,'N1.3_Project_Listing'!$D$16:$D$829,$B267,'N1.3_Project_Listing'!$J$16:$J$829,AK$16,'N1.3_Project_Listing'!$G$16:$G$829,AG$15)</f>
        <v>0</v>
      </c>
      <c r="AL275" s="67">
        <f>SUMIFS('N1.3_Project_Listing'!$R$16:$R$829,'N1.3_Project_Listing'!$B$16:$B$829,$B275,'N1.3_Project_Listing'!$D$16:$D$829,$B267,'N1.3_Project_Listing'!$J$16:$J$829,AL$16,'N1.3_Project_Listing'!$G$16:$G$829,AG$15)</f>
        <v>0</v>
      </c>
      <c r="AM275" s="63">
        <f t="shared" si="371"/>
        <v>0</v>
      </c>
      <c r="AN275" s="116" t="s">
        <v>441</v>
      </c>
      <c r="AO275" s="67">
        <f>SUMIFS('N1.3_Project_Listing'!$P$16:$P$829,'N1.3_Project_Listing'!$B$16:$B$829,$B275,'N1.3_Project_Listing'!$D$16:$D$829,$B267,'N1.3_Project_Listing'!$J$16:$J$829,AO$16,'N1.3_Project_Listing'!$G$16:$G$829,AG$15)</f>
        <v>0</v>
      </c>
      <c r="AP275" s="67">
        <f>SUMIFS('N1.3_Project_Listing'!$P$16:$P$829,'N1.3_Project_Listing'!$B$16:$B$829,$B275,'N1.3_Project_Listing'!$D$16:$D$829,$B267,'N1.3_Project_Listing'!$J$16:$J$829,AP$16,'N1.3_Project_Listing'!$G$16:$G$829,AG$15)</f>
        <v>0</v>
      </c>
      <c r="AQ275" s="67">
        <f>SUMIFS('N1.3_Project_Listing'!$P$16:$P$829,'N1.3_Project_Listing'!$B$16:$B$829,$B275,'N1.3_Project_Listing'!$D$16:$D$829,$B267,'N1.3_Project_Listing'!$J$16:$J$829,AQ$16,'N1.3_Project_Listing'!$G$16:$G$829,AG$15)</f>
        <v>0</v>
      </c>
      <c r="AR275" s="67">
        <f>SUMIFS('N1.3_Project_Listing'!$P$16:$P$829,'N1.3_Project_Listing'!$B$16:$B$829,$B275,'N1.3_Project_Listing'!$D$16:$D$829,$B267,'N1.3_Project_Listing'!$J$16:$J$829,AR$16,'N1.3_Project_Listing'!$G$16:$G$829,AG$15)</f>
        <v>0</v>
      </c>
      <c r="AS275" s="67">
        <f>SUMIFS('N1.3_Project_Listing'!$P$16:$P$829,'N1.3_Project_Listing'!$B$16:$B$829,$B275,'N1.3_Project_Listing'!$D$16:$D$829,$B267,'N1.3_Project_Listing'!$J$16:$J$829,AS$16,'N1.3_Project_Listing'!$G$16:$G$829,AG$15)</f>
        <v>0</v>
      </c>
      <c r="AT275" s="63">
        <f t="shared" si="372"/>
        <v>0</v>
      </c>
      <c r="AV275" s="158" t="str">
        <f t="shared" si="365"/>
        <v>-</v>
      </c>
      <c r="AW275" s="67">
        <f>SUMIFS('N1.3_Project_Listing'!$R$16:$R$829,'N1.3_Project_Listing'!$B$16:$B$829,$B275,'N1.3_Project_Listing'!$D$16:$D$829,$B267,'N1.3_Project_Listing'!$J$16:$J$829,AW$16,'N1.3_Project_Listing'!$G$16:$G$829,AV$15)</f>
        <v>0</v>
      </c>
      <c r="AX275" s="67">
        <f>SUMIFS('N1.3_Project_Listing'!$R$16:$R$829,'N1.3_Project_Listing'!$B$16:$B$829,$B275,'N1.3_Project_Listing'!$D$16:$D$829,$B267,'N1.3_Project_Listing'!$J$16:$J$829,AX$16,'N1.3_Project_Listing'!$G$16:$G$829,AV$15)</f>
        <v>0</v>
      </c>
      <c r="AY275" s="67">
        <f>SUMIFS('N1.3_Project_Listing'!$R$16:$R$829,'N1.3_Project_Listing'!$B$16:$B$829,$B275,'N1.3_Project_Listing'!$D$16:$D$829,$B267,'N1.3_Project_Listing'!$J$16:$J$829,AY$16,'N1.3_Project_Listing'!$G$16:$G$829,AV$15)</f>
        <v>0</v>
      </c>
      <c r="AZ275" s="67">
        <f>SUMIFS('N1.3_Project_Listing'!$R$16:$R$829,'N1.3_Project_Listing'!$B$16:$B$829,$B275,'N1.3_Project_Listing'!$D$16:$D$829,$B267,'N1.3_Project_Listing'!$J$16:$J$829,AZ$16,'N1.3_Project_Listing'!$G$16:$G$829,AV$15)</f>
        <v>0</v>
      </c>
      <c r="BA275" s="67">
        <f>SUMIFS('N1.3_Project_Listing'!$R$16:$R$829,'N1.3_Project_Listing'!$B$16:$B$829,$B275,'N1.3_Project_Listing'!$D$16:$D$829,$B267,'N1.3_Project_Listing'!$J$16:$J$829,BA$16,'N1.3_Project_Listing'!$G$16:$G$829,AV$15)</f>
        <v>0</v>
      </c>
      <c r="BB275" s="63">
        <f t="shared" si="373"/>
        <v>0</v>
      </c>
      <c r="BC275" s="116" t="s">
        <v>441</v>
      </c>
      <c r="BD275" s="67">
        <f>SUMIFS('N1.3_Project_Listing'!$P$16:$P$829,'N1.3_Project_Listing'!$B$16:$B$829,$B275,'N1.3_Project_Listing'!$D$16:$D$829,$B267,'N1.3_Project_Listing'!$J$16:$J$829,BD$16,'N1.3_Project_Listing'!$G$16:$G$829,AV$15)</f>
        <v>0</v>
      </c>
      <c r="BE275" s="67">
        <f>SUMIFS('N1.3_Project_Listing'!$P$16:$P$829,'N1.3_Project_Listing'!$B$16:$B$829,$B275,'N1.3_Project_Listing'!$D$16:$D$829,$B267,'N1.3_Project_Listing'!$J$16:$J$829,BE$16,'N1.3_Project_Listing'!$G$16:$G$829,AV$15)</f>
        <v>0</v>
      </c>
      <c r="BF275" s="67">
        <f>SUMIFS('N1.3_Project_Listing'!$P$16:$P$829,'N1.3_Project_Listing'!$B$16:$B$829,$B275,'N1.3_Project_Listing'!$D$16:$D$829,$B267,'N1.3_Project_Listing'!$J$16:$J$829,BF$16,'N1.3_Project_Listing'!$G$16:$G$829,AV$15)</f>
        <v>0</v>
      </c>
      <c r="BG275" s="67">
        <f>SUMIFS('N1.3_Project_Listing'!$P$16:$P$829,'N1.3_Project_Listing'!$B$16:$B$829,$B275,'N1.3_Project_Listing'!$D$16:$D$829,$B267,'N1.3_Project_Listing'!$J$16:$J$829,BG$16,'N1.3_Project_Listing'!$G$16:$G$829,AV$15)</f>
        <v>0</v>
      </c>
      <c r="BH275" s="67">
        <f>SUMIFS('N1.3_Project_Listing'!$P$16:$P$829,'N1.3_Project_Listing'!$B$16:$B$829,$B275,'N1.3_Project_Listing'!$D$16:$D$829,$B267,'N1.3_Project_Listing'!$J$16:$J$829,BH$16,'N1.3_Project_Listing'!$G$16:$G$829,AV$15)</f>
        <v>0</v>
      </c>
      <c r="BI275" s="63">
        <f t="shared" si="374"/>
        <v>0</v>
      </c>
      <c r="BK275" s="158" t="str">
        <f t="shared" si="366"/>
        <v>-</v>
      </c>
      <c r="BL275" s="67">
        <f>SUMIFS('N1.3_Project_Listing'!$R$16:$R$829,'N1.3_Project_Listing'!$B$16:$B$829,$B275,'N1.3_Project_Listing'!$D$16:$D$829,$B267,'N1.3_Project_Listing'!$J$16:$J$829,BL$16,'N1.3_Project_Listing'!$G$16:$G$829,BK$15)</f>
        <v>0</v>
      </c>
      <c r="BM275" s="67">
        <f>SUMIFS('N1.3_Project_Listing'!$R$16:$R$829,'N1.3_Project_Listing'!$B$16:$B$829,$B275,'N1.3_Project_Listing'!$D$16:$D$829,$B267,'N1.3_Project_Listing'!$J$16:$J$829,BM$16,'N1.3_Project_Listing'!$G$16:$G$829,BK$15)</f>
        <v>0</v>
      </c>
      <c r="BN275" s="67">
        <f>SUMIFS('N1.3_Project_Listing'!$R$16:$R$829,'N1.3_Project_Listing'!$B$16:$B$829,$B275,'N1.3_Project_Listing'!$D$16:$D$829,$B267,'N1.3_Project_Listing'!$J$16:$J$829,BN$16,'N1.3_Project_Listing'!$G$16:$G$829,BK$15)</f>
        <v>0</v>
      </c>
      <c r="BO275" s="67">
        <f>SUMIFS('N1.3_Project_Listing'!$R$16:$R$829,'N1.3_Project_Listing'!$B$16:$B$829,$B275,'N1.3_Project_Listing'!$D$16:$D$829,$B267,'N1.3_Project_Listing'!$J$16:$J$829,BO$16,'N1.3_Project_Listing'!$G$16:$G$829,BK$15)</f>
        <v>0</v>
      </c>
      <c r="BP275" s="67">
        <f>SUMIFS('N1.3_Project_Listing'!$R$16:$R$829,'N1.3_Project_Listing'!$B$16:$B$829,$B275,'N1.3_Project_Listing'!$D$16:$D$829,$B267,'N1.3_Project_Listing'!$J$16:$J$829,BP$16,'N1.3_Project_Listing'!$G$16:$G$829,BK$15)</f>
        <v>0</v>
      </c>
      <c r="BQ275" s="63">
        <f t="shared" si="375"/>
        <v>0</v>
      </c>
      <c r="BR275" s="116" t="s">
        <v>441</v>
      </c>
      <c r="BS275" s="67">
        <f>SUMIFS('N1.3_Project_Listing'!$P$16:$P$829,'N1.3_Project_Listing'!$B$16:$B$829,$B275,'N1.3_Project_Listing'!$D$16:$D$829,$B267,'N1.3_Project_Listing'!$J$16:$J$829,BS$16,'N1.3_Project_Listing'!$G$16:$G$829,BK$15)</f>
        <v>0</v>
      </c>
      <c r="BT275" s="67">
        <f>SUMIFS('N1.3_Project_Listing'!$P$16:$P$829,'N1.3_Project_Listing'!$B$16:$B$829,$B275,'N1.3_Project_Listing'!$D$16:$D$829,$B267,'N1.3_Project_Listing'!$J$16:$J$829,BT$16,'N1.3_Project_Listing'!$G$16:$G$829,BK$15)</f>
        <v>0</v>
      </c>
      <c r="BU275" s="67">
        <f>SUMIFS('N1.3_Project_Listing'!$P$16:$P$829,'N1.3_Project_Listing'!$B$16:$B$829,$B275,'N1.3_Project_Listing'!$D$16:$D$829,$B267,'N1.3_Project_Listing'!$J$16:$J$829,BU$16,'N1.3_Project_Listing'!$G$16:$G$829,BK$15)</f>
        <v>0</v>
      </c>
      <c r="BV275" s="67">
        <f>SUMIFS('N1.3_Project_Listing'!$P$16:$P$829,'N1.3_Project_Listing'!$B$16:$B$829,$B275,'N1.3_Project_Listing'!$D$16:$D$829,$B267,'N1.3_Project_Listing'!$J$16:$J$829,BV$16,'N1.3_Project_Listing'!$G$16:$G$829,BK$15)</f>
        <v>0</v>
      </c>
      <c r="BW275" s="67">
        <f>SUMIFS('N1.3_Project_Listing'!$P$16:$P$829,'N1.3_Project_Listing'!$B$16:$B$829,$B275,'N1.3_Project_Listing'!$D$16:$D$829,$B267,'N1.3_Project_Listing'!$J$16:$J$829,BW$16,'N1.3_Project_Listing'!$G$16:$G$829,BK$15)</f>
        <v>0</v>
      </c>
      <c r="BX275" s="63">
        <f t="shared" si="376"/>
        <v>0</v>
      </c>
    </row>
    <row r="276" spans="2:76" hidden="1">
      <c r="B276" s="132" t="str">
        <f t="shared" si="352"/>
        <v>No entry required</v>
      </c>
      <c r="C276" s="158" t="str">
        <f t="shared" si="352"/>
        <v>-</v>
      </c>
      <c r="D276" s="63">
        <f t="shared" si="353"/>
        <v>0</v>
      </c>
      <c r="E276" s="63">
        <f t="shared" si="354"/>
        <v>0</v>
      </c>
      <c r="F276" s="63">
        <f t="shared" si="355"/>
        <v>0</v>
      </c>
      <c r="G276" s="63">
        <f t="shared" si="356"/>
        <v>0</v>
      </c>
      <c r="H276" s="63">
        <f t="shared" si="357"/>
        <v>0</v>
      </c>
      <c r="I276" s="63">
        <f t="shared" si="367"/>
        <v>0</v>
      </c>
      <c r="J276" s="116" t="s">
        <v>441</v>
      </c>
      <c r="K276" s="63">
        <f t="shared" si="358"/>
        <v>0</v>
      </c>
      <c r="L276" s="63">
        <f t="shared" si="359"/>
        <v>0</v>
      </c>
      <c r="M276" s="63">
        <f t="shared" si="360"/>
        <v>0</v>
      </c>
      <c r="N276" s="63">
        <f t="shared" si="361"/>
        <v>0</v>
      </c>
      <c r="O276" s="63">
        <f t="shared" si="362"/>
        <v>0</v>
      </c>
      <c r="P276" s="63">
        <f t="shared" si="368"/>
        <v>0</v>
      </c>
      <c r="R276" s="158" t="str">
        <f t="shared" si="363"/>
        <v>-</v>
      </c>
      <c r="S276" s="67">
        <f>SUMIFS('N1.3_Project_Listing'!$R$16:$R$829,'N1.3_Project_Listing'!$B$16:$B$829,$B276,'N1.3_Project_Listing'!$D$16:$D$829,$B267,'N1.3_Project_Listing'!$J$16:$J$829,S$16,'N1.3_Project_Listing'!$G$16:$G$829,R$15)</f>
        <v>0</v>
      </c>
      <c r="T276" s="67">
        <f>SUMIFS('N1.3_Project_Listing'!$R$16:$R$829,'N1.3_Project_Listing'!$B$16:$B$829,$B276,'N1.3_Project_Listing'!$D$16:$D$829,$B267,'N1.3_Project_Listing'!$J$16:$J$829,T$16,'N1.3_Project_Listing'!$G$16:$G$829,R$15)</f>
        <v>0</v>
      </c>
      <c r="U276" s="67">
        <f>SUMIFS('N1.3_Project_Listing'!$R$16:$R$829,'N1.3_Project_Listing'!$B$16:$B$829,$B276,'N1.3_Project_Listing'!$D$16:$D$829,$B267,'N1.3_Project_Listing'!$J$16:$J$829,U$16,'N1.3_Project_Listing'!$G$16:$G$829,R$15)</f>
        <v>0</v>
      </c>
      <c r="V276" s="67">
        <f>SUMIFS('N1.3_Project_Listing'!$R$16:$R$829,'N1.3_Project_Listing'!$B$16:$B$829,$B276,'N1.3_Project_Listing'!$D$16:$D$829,$B267,'N1.3_Project_Listing'!$J$16:$J$829,V$16,'N1.3_Project_Listing'!$G$16:$G$829,R$15)</f>
        <v>0</v>
      </c>
      <c r="W276" s="67">
        <f>SUMIFS('N1.3_Project_Listing'!$R$16:$R$829,'N1.3_Project_Listing'!$B$16:$B$829,$B276,'N1.3_Project_Listing'!$D$16:$D$829,$B267,'N1.3_Project_Listing'!$J$16:$J$829,W$16,'N1.3_Project_Listing'!$G$16:$G$829,R$15)</f>
        <v>0</v>
      </c>
      <c r="X276" s="63">
        <f t="shared" si="369"/>
        <v>0</v>
      </c>
      <c r="Y276" s="116" t="s">
        <v>441</v>
      </c>
      <c r="Z276" s="67">
        <f>SUMIFS('N1.3_Project_Listing'!$P$16:$P$829,'N1.3_Project_Listing'!$B$16:$B$829,$B276,'N1.3_Project_Listing'!$D$16:$D$829,$B267,'N1.3_Project_Listing'!$J$16:$J$829,Z$16,'N1.3_Project_Listing'!$G$16:$G$829,R$15)</f>
        <v>0</v>
      </c>
      <c r="AA276" s="67">
        <f>SUMIFS('N1.3_Project_Listing'!$P$16:$P$829,'N1.3_Project_Listing'!$B$16:$B$829,$B276,'N1.3_Project_Listing'!$D$16:$D$829,$B267,'N1.3_Project_Listing'!$J$16:$J$829,AA$16,'N1.3_Project_Listing'!$G$16:$G$829,R$15)</f>
        <v>0</v>
      </c>
      <c r="AB276" s="67">
        <f>SUMIFS('N1.3_Project_Listing'!$P$16:$P$829,'N1.3_Project_Listing'!$B$16:$B$829,$B276,'N1.3_Project_Listing'!$D$16:$D$829,$B267,'N1.3_Project_Listing'!$J$16:$J$829,AB$16,'N1.3_Project_Listing'!$G$16:$G$829,R$15)</f>
        <v>0</v>
      </c>
      <c r="AC276" s="67">
        <f>SUMIFS('N1.3_Project_Listing'!$P$16:$P$829,'N1.3_Project_Listing'!$B$16:$B$829,$B276,'N1.3_Project_Listing'!$D$16:$D$829,$B267,'N1.3_Project_Listing'!$J$16:$J$829,AC$16,'N1.3_Project_Listing'!$G$16:$G$829,R$15)</f>
        <v>0</v>
      </c>
      <c r="AD276" s="67">
        <f>SUMIFS('N1.3_Project_Listing'!$P$16:$P$829,'N1.3_Project_Listing'!$B$16:$B$829,$B276,'N1.3_Project_Listing'!$D$16:$D$829,$B267,'N1.3_Project_Listing'!$J$16:$J$829,AD$16,'N1.3_Project_Listing'!$G$16:$G$829,R$15)</f>
        <v>0</v>
      </c>
      <c r="AE276" s="63">
        <f t="shared" si="370"/>
        <v>0</v>
      </c>
      <c r="AG276" s="158" t="str">
        <f t="shared" si="364"/>
        <v>-</v>
      </c>
      <c r="AH276" s="67">
        <f>SUMIFS('N1.3_Project_Listing'!$R$16:$R$829,'N1.3_Project_Listing'!$B$16:$B$829,$B276,'N1.3_Project_Listing'!$D$16:$D$829,$B267,'N1.3_Project_Listing'!$J$16:$J$829,AH$16,'N1.3_Project_Listing'!$G$16:$G$829,AG$15)</f>
        <v>0</v>
      </c>
      <c r="AI276" s="67">
        <f>SUMIFS('N1.3_Project_Listing'!$R$16:$R$829,'N1.3_Project_Listing'!$B$16:$B$829,$B276,'N1.3_Project_Listing'!$D$16:$D$829,$B267,'N1.3_Project_Listing'!$J$16:$J$829,AI$16,'N1.3_Project_Listing'!$G$16:$G$829,AG$15)</f>
        <v>0</v>
      </c>
      <c r="AJ276" s="67">
        <f>SUMIFS('N1.3_Project_Listing'!$R$16:$R$829,'N1.3_Project_Listing'!$B$16:$B$829,$B276,'N1.3_Project_Listing'!$D$16:$D$829,$B267,'N1.3_Project_Listing'!$J$16:$J$829,AJ$16,'N1.3_Project_Listing'!$G$16:$G$829,AG$15)</f>
        <v>0</v>
      </c>
      <c r="AK276" s="67">
        <f>SUMIFS('N1.3_Project_Listing'!$R$16:$R$829,'N1.3_Project_Listing'!$B$16:$B$829,$B276,'N1.3_Project_Listing'!$D$16:$D$829,$B267,'N1.3_Project_Listing'!$J$16:$J$829,AK$16,'N1.3_Project_Listing'!$G$16:$G$829,AG$15)</f>
        <v>0</v>
      </c>
      <c r="AL276" s="67">
        <f>SUMIFS('N1.3_Project_Listing'!$R$16:$R$829,'N1.3_Project_Listing'!$B$16:$B$829,$B276,'N1.3_Project_Listing'!$D$16:$D$829,$B267,'N1.3_Project_Listing'!$J$16:$J$829,AL$16,'N1.3_Project_Listing'!$G$16:$G$829,AG$15)</f>
        <v>0</v>
      </c>
      <c r="AM276" s="63">
        <f t="shared" si="371"/>
        <v>0</v>
      </c>
      <c r="AN276" s="116" t="s">
        <v>441</v>
      </c>
      <c r="AO276" s="67">
        <f>SUMIFS('N1.3_Project_Listing'!$P$16:$P$829,'N1.3_Project_Listing'!$B$16:$B$829,$B276,'N1.3_Project_Listing'!$D$16:$D$829,$B267,'N1.3_Project_Listing'!$J$16:$J$829,AO$16,'N1.3_Project_Listing'!$G$16:$G$829,AG$15)</f>
        <v>0</v>
      </c>
      <c r="AP276" s="67">
        <f>SUMIFS('N1.3_Project_Listing'!$P$16:$P$829,'N1.3_Project_Listing'!$B$16:$B$829,$B276,'N1.3_Project_Listing'!$D$16:$D$829,$B267,'N1.3_Project_Listing'!$J$16:$J$829,AP$16,'N1.3_Project_Listing'!$G$16:$G$829,AG$15)</f>
        <v>0</v>
      </c>
      <c r="AQ276" s="67">
        <f>SUMIFS('N1.3_Project_Listing'!$P$16:$P$829,'N1.3_Project_Listing'!$B$16:$B$829,$B276,'N1.3_Project_Listing'!$D$16:$D$829,$B267,'N1.3_Project_Listing'!$J$16:$J$829,AQ$16,'N1.3_Project_Listing'!$G$16:$G$829,AG$15)</f>
        <v>0</v>
      </c>
      <c r="AR276" s="67">
        <f>SUMIFS('N1.3_Project_Listing'!$P$16:$P$829,'N1.3_Project_Listing'!$B$16:$B$829,$B276,'N1.3_Project_Listing'!$D$16:$D$829,$B267,'N1.3_Project_Listing'!$J$16:$J$829,AR$16,'N1.3_Project_Listing'!$G$16:$G$829,AG$15)</f>
        <v>0</v>
      </c>
      <c r="AS276" s="67">
        <f>SUMIFS('N1.3_Project_Listing'!$P$16:$P$829,'N1.3_Project_Listing'!$B$16:$B$829,$B276,'N1.3_Project_Listing'!$D$16:$D$829,$B267,'N1.3_Project_Listing'!$J$16:$J$829,AS$16,'N1.3_Project_Listing'!$G$16:$G$829,AG$15)</f>
        <v>0</v>
      </c>
      <c r="AT276" s="63">
        <f t="shared" si="372"/>
        <v>0</v>
      </c>
      <c r="AV276" s="158" t="str">
        <f t="shared" si="365"/>
        <v>-</v>
      </c>
      <c r="AW276" s="67">
        <f>SUMIFS('N1.3_Project_Listing'!$R$16:$R$829,'N1.3_Project_Listing'!$B$16:$B$829,$B276,'N1.3_Project_Listing'!$D$16:$D$829,$B267,'N1.3_Project_Listing'!$J$16:$J$829,AW$16,'N1.3_Project_Listing'!$G$16:$G$829,AV$15)</f>
        <v>0</v>
      </c>
      <c r="AX276" s="67">
        <f>SUMIFS('N1.3_Project_Listing'!$R$16:$R$829,'N1.3_Project_Listing'!$B$16:$B$829,$B276,'N1.3_Project_Listing'!$D$16:$D$829,$B267,'N1.3_Project_Listing'!$J$16:$J$829,AX$16,'N1.3_Project_Listing'!$G$16:$G$829,AV$15)</f>
        <v>0</v>
      </c>
      <c r="AY276" s="67">
        <f>SUMIFS('N1.3_Project_Listing'!$R$16:$R$829,'N1.3_Project_Listing'!$B$16:$B$829,$B276,'N1.3_Project_Listing'!$D$16:$D$829,$B267,'N1.3_Project_Listing'!$J$16:$J$829,AY$16,'N1.3_Project_Listing'!$G$16:$G$829,AV$15)</f>
        <v>0</v>
      </c>
      <c r="AZ276" s="67">
        <f>SUMIFS('N1.3_Project_Listing'!$R$16:$R$829,'N1.3_Project_Listing'!$B$16:$B$829,$B276,'N1.3_Project_Listing'!$D$16:$D$829,$B267,'N1.3_Project_Listing'!$J$16:$J$829,AZ$16,'N1.3_Project_Listing'!$G$16:$G$829,AV$15)</f>
        <v>0</v>
      </c>
      <c r="BA276" s="67">
        <f>SUMIFS('N1.3_Project_Listing'!$R$16:$R$829,'N1.3_Project_Listing'!$B$16:$B$829,$B276,'N1.3_Project_Listing'!$D$16:$D$829,$B267,'N1.3_Project_Listing'!$J$16:$J$829,BA$16,'N1.3_Project_Listing'!$G$16:$G$829,AV$15)</f>
        <v>0</v>
      </c>
      <c r="BB276" s="63">
        <f t="shared" si="373"/>
        <v>0</v>
      </c>
      <c r="BC276" s="116" t="s">
        <v>441</v>
      </c>
      <c r="BD276" s="67">
        <f>SUMIFS('N1.3_Project_Listing'!$P$16:$P$829,'N1.3_Project_Listing'!$B$16:$B$829,$B276,'N1.3_Project_Listing'!$D$16:$D$829,$B267,'N1.3_Project_Listing'!$J$16:$J$829,BD$16,'N1.3_Project_Listing'!$G$16:$G$829,AV$15)</f>
        <v>0</v>
      </c>
      <c r="BE276" s="67">
        <f>SUMIFS('N1.3_Project_Listing'!$P$16:$P$829,'N1.3_Project_Listing'!$B$16:$B$829,$B276,'N1.3_Project_Listing'!$D$16:$D$829,$B267,'N1.3_Project_Listing'!$J$16:$J$829,BE$16,'N1.3_Project_Listing'!$G$16:$G$829,AV$15)</f>
        <v>0</v>
      </c>
      <c r="BF276" s="67">
        <f>SUMIFS('N1.3_Project_Listing'!$P$16:$P$829,'N1.3_Project_Listing'!$B$16:$B$829,$B276,'N1.3_Project_Listing'!$D$16:$D$829,$B267,'N1.3_Project_Listing'!$J$16:$J$829,BF$16,'N1.3_Project_Listing'!$G$16:$G$829,AV$15)</f>
        <v>0</v>
      </c>
      <c r="BG276" s="67">
        <f>SUMIFS('N1.3_Project_Listing'!$P$16:$P$829,'N1.3_Project_Listing'!$B$16:$B$829,$B276,'N1.3_Project_Listing'!$D$16:$D$829,$B267,'N1.3_Project_Listing'!$J$16:$J$829,BG$16,'N1.3_Project_Listing'!$G$16:$G$829,AV$15)</f>
        <v>0</v>
      </c>
      <c r="BH276" s="67">
        <f>SUMIFS('N1.3_Project_Listing'!$P$16:$P$829,'N1.3_Project_Listing'!$B$16:$B$829,$B276,'N1.3_Project_Listing'!$D$16:$D$829,$B267,'N1.3_Project_Listing'!$J$16:$J$829,BH$16,'N1.3_Project_Listing'!$G$16:$G$829,AV$15)</f>
        <v>0</v>
      </c>
      <c r="BI276" s="63">
        <f t="shared" si="374"/>
        <v>0</v>
      </c>
      <c r="BK276" s="158" t="str">
        <f t="shared" si="366"/>
        <v>-</v>
      </c>
      <c r="BL276" s="67">
        <f>SUMIFS('N1.3_Project_Listing'!$R$16:$R$829,'N1.3_Project_Listing'!$B$16:$B$829,$B276,'N1.3_Project_Listing'!$D$16:$D$829,$B267,'N1.3_Project_Listing'!$J$16:$J$829,BL$16,'N1.3_Project_Listing'!$G$16:$G$829,BK$15)</f>
        <v>0</v>
      </c>
      <c r="BM276" s="67">
        <f>SUMIFS('N1.3_Project_Listing'!$R$16:$R$829,'N1.3_Project_Listing'!$B$16:$B$829,$B276,'N1.3_Project_Listing'!$D$16:$D$829,$B267,'N1.3_Project_Listing'!$J$16:$J$829,BM$16,'N1.3_Project_Listing'!$G$16:$G$829,BK$15)</f>
        <v>0</v>
      </c>
      <c r="BN276" s="67">
        <f>SUMIFS('N1.3_Project_Listing'!$R$16:$R$829,'N1.3_Project_Listing'!$B$16:$B$829,$B276,'N1.3_Project_Listing'!$D$16:$D$829,$B267,'N1.3_Project_Listing'!$J$16:$J$829,BN$16,'N1.3_Project_Listing'!$G$16:$G$829,BK$15)</f>
        <v>0</v>
      </c>
      <c r="BO276" s="67">
        <f>SUMIFS('N1.3_Project_Listing'!$R$16:$R$829,'N1.3_Project_Listing'!$B$16:$B$829,$B276,'N1.3_Project_Listing'!$D$16:$D$829,$B267,'N1.3_Project_Listing'!$J$16:$J$829,BO$16,'N1.3_Project_Listing'!$G$16:$G$829,BK$15)</f>
        <v>0</v>
      </c>
      <c r="BP276" s="67">
        <f>SUMIFS('N1.3_Project_Listing'!$R$16:$R$829,'N1.3_Project_Listing'!$B$16:$B$829,$B276,'N1.3_Project_Listing'!$D$16:$D$829,$B267,'N1.3_Project_Listing'!$J$16:$J$829,BP$16,'N1.3_Project_Listing'!$G$16:$G$829,BK$15)</f>
        <v>0</v>
      </c>
      <c r="BQ276" s="63">
        <f t="shared" si="375"/>
        <v>0</v>
      </c>
      <c r="BR276" s="116" t="s">
        <v>441</v>
      </c>
      <c r="BS276" s="67">
        <f>SUMIFS('N1.3_Project_Listing'!$P$16:$P$829,'N1.3_Project_Listing'!$B$16:$B$829,$B276,'N1.3_Project_Listing'!$D$16:$D$829,$B267,'N1.3_Project_Listing'!$J$16:$J$829,BS$16,'N1.3_Project_Listing'!$G$16:$G$829,BK$15)</f>
        <v>0</v>
      </c>
      <c r="BT276" s="67">
        <f>SUMIFS('N1.3_Project_Listing'!$P$16:$P$829,'N1.3_Project_Listing'!$B$16:$B$829,$B276,'N1.3_Project_Listing'!$D$16:$D$829,$B267,'N1.3_Project_Listing'!$J$16:$J$829,BT$16,'N1.3_Project_Listing'!$G$16:$G$829,BK$15)</f>
        <v>0</v>
      </c>
      <c r="BU276" s="67">
        <f>SUMIFS('N1.3_Project_Listing'!$P$16:$P$829,'N1.3_Project_Listing'!$B$16:$B$829,$B276,'N1.3_Project_Listing'!$D$16:$D$829,$B267,'N1.3_Project_Listing'!$J$16:$J$829,BU$16,'N1.3_Project_Listing'!$G$16:$G$829,BK$15)</f>
        <v>0</v>
      </c>
      <c r="BV276" s="67">
        <f>SUMIFS('N1.3_Project_Listing'!$P$16:$P$829,'N1.3_Project_Listing'!$B$16:$B$829,$B276,'N1.3_Project_Listing'!$D$16:$D$829,$B267,'N1.3_Project_Listing'!$J$16:$J$829,BV$16,'N1.3_Project_Listing'!$G$16:$G$829,BK$15)</f>
        <v>0</v>
      </c>
      <c r="BW276" s="67">
        <f>SUMIFS('N1.3_Project_Listing'!$P$16:$P$829,'N1.3_Project_Listing'!$B$16:$B$829,$B276,'N1.3_Project_Listing'!$D$16:$D$829,$B267,'N1.3_Project_Listing'!$J$16:$J$829,BW$16,'N1.3_Project_Listing'!$G$16:$G$829,BK$15)</f>
        <v>0</v>
      </c>
      <c r="BX276" s="63">
        <f t="shared" si="376"/>
        <v>0</v>
      </c>
    </row>
    <row r="277" spans="2:76" hidden="1">
      <c r="B277" s="132" t="str">
        <f t="shared" si="352"/>
        <v>No entry required</v>
      </c>
      <c r="C277" s="158" t="str">
        <f t="shared" si="352"/>
        <v>-</v>
      </c>
      <c r="D277" s="63">
        <f t="shared" si="353"/>
        <v>0</v>
      </c>
      <c r="E277" s="63">
        <f t="shared" si="354"/>
        <v>0</v>
      </c>
      <c r="F277" s="63">
        <f t="shared" si="355"/>
        <v>0</v>
      </c>
      <c r="G277" s="63">
        <f t="shared" si="356"/>
        <v>0</v>
      </c>
      <c r="H277" s="63">
        <f t="shared" si="357"/>
        <v>0</v>
      </c>
      <c r="I277" s="63">
        <f t="shared" si="367"/>
        <v>0</v>
      </c>
      <c r="J277" s="116" t="s">
        <v>441</v>
      </c>
      <c r="K277" s="63">
        <f t="shared" si="358"/>
        <v>0</v>
      </c>
      <c r="L277" s="63">
        <f t="shared" si="359"/>
        <v>0</v>
      </c>
      <c r="M277" s="63">
        <f t="shared" si="360"/>
        <v>0</v>
      </c>
      <c r="N277" s="63">
        <f t="shared" si="361"/>
        <v>0</v>
      </c>
      <c r="O277" s="63">
        <f t="shared" si="362"/>
        <v>0</v>
      </c>
      <c r="P277" s="63">
        <f t="shared" si="368"/>
        <v>0</v>
      </c>
      <c r="R277" s="158" t="str">
        <f t="shared" si="363"/>
        <v>-</v>
      </c>
      <c r="S277" s="67">
        <f>SUMIFS('N1.3_Project_Listing'!$R$16:$R$829,'N1.3_Project_Listing'!$B$16:$B$829,$B277,'N1.3_Project_Listing'!$D$16:$D$829,$B267,'N1.3_Project_Listing'!$J$16:$J$829,S$16,'N1.3_Project_Listing'!$G$16:$G$829,R$15)</f>
        <v>0</v>
      </c>
      <c r="T277" s="67">
        <f>SUMIFS('N1.3_Project_Listing'!$R$16:$R$829,'N1.3_Project_Listing'!$B$16:$B$829,$B277,'N1.3_Project_Listing'!$D$16:$D$829,$B267,'N1.3_Project_Listing'!$J$16:$J$829,T$16,'N1.3_Project_Listing'!$G$16:$G$829,R$15)</f>
        <v>0</v>
      </c>
      <c r="U277" s="67">
        <f>SUMIFS('N1.3_Project_Listing'!$R$16:$R$829,'N1.3_Project_Listing'!$B$16:$B$829,$B277,'N1.3_Project_Listing'!$D$16:$D$829,$B267,'N1.3_Project_Listing'!$J$16:$J$829,U$16,'N1.3_Project_Listing'!$G$16:$G$829,R$15)</f>
        <v>0</v>
      </c>
      <c r="V277" s="67">
        <f>SUMIFS('N1.3_Project_Listing'!$R$16:$R$829,'N1.3_Project_Listing'!$B$16:$B$829,$B277,'N1.3_Project_Listing'!$D$16:$D$829,$B267,'N1.3_Project_Listing'!$J$16:$J$829,V$16,'N1.3_Project_Listing'!$G$16:$G$829,R$15)</f>
        <v>0</v>
      </c>
      <c r="W277" s="67">
        <f>SUMIFS('N1.3_Project_Listing'!$R$16:$R$829,'N1.3_Project_Listing'!$B$16:$B$829,$B277,'N1.3_Project_Listing'!$D$16:$D$829,$B267,'N1.3_Project_Listing'!$J$16:$J$829,W$16,'N1.3_Project_Listing'!$G$16:$G$829,R$15)</f>
        <v>0</v>
      </c>
      <c r="X277" s="63">
        <f t="shared" si="369"/>
        <v>0</v>
      </c>
      <c r="Y277" s="116" t="s">
        <v>441</v>
      </c>
      <c r="Z277" s="67">
        <f>SUMIFS('N1.3_Project_Listing'!$P$16:$P$829,'N1.3_Project_Listing'!$B$16:$B$829,$B277,'N1.3_Project_Listing'!$D$16:$D$829,$B267,'N1.3_Project_Listing'!$J$16:$J$829,Z$16,'N1.3_Project_Listing'!$G$16:$G$829,R$15)</f>
        <v>0</v>
      </c>
      <c r="AA277" s="67">
        <f>SUMIFS('N1.3_Project_Listing'!$P$16:$P$829,'N1.3_Project_Listing'!$B$16:$B$829,$B277,'N1.3_Project_Listing'!$D$16:$D$829,$B267,'N1.3_Project_Listing'!$J$16:$J$829,AA$16,'N1.3_Project_Listing'!$G$16:$G$829,R$15)</f>
        <v>0</v>
      </c>
      <c r="AB277" s="67">
        <f>SUMIFS('N1.3_Project_Listing'!$P$16:$P$829,'N1.3_Project_Listing'!$B$16:$B$829,$B277,'N1.3_Project_Listing'!$D$16:$D$829,$B267,'N1.3_Project_Listing'!$J$16:$J$829,AB$16,'N1.3_Project_Listing'!$G$16:$G$829,R$15)</f>
        <v>0</v>
      </c>
      <c r="AC277" s="67">
        <f>SUMIFS('N1.3_Project_Listing'!$P$16:$P$829,'N1.3_Project_Listing'!$B$16:$B$829,$B277,'N1.3_Project_Listing'!$D$16:$D$829,$B267,'N1.3_Project_Listing'!$J$16:$J$829,AC$16,'N1.3_Project_Listing'!$G$16:$G$829,R$15)</f>
        <v>0</v>
      </c>
      <c r="AD277" s="67">
        <f>SUMIFS('N1.3_Project_Listing'!$P$16:$P$829,'N1.3_Project_Listing'!$B$16:$B$829,$B277,'N1.3_Project_Listing'!$D$16:$D$829,$B267,'N1.3_Project_Listing'!$J$16:$J$829,AD$16,'N1.3_Project_Listing'!$G$16:$G$829,R$15)</f>
        <v>0</v>
      </c>
      <c r="AE277" s="63">
        <f t="shared" si="370"/>
        <v>0</v>
      </c>
      <c r="AG277" s="158" t="str">
        <f t="shared" si="364"/>
        <v>-</v>
      </c>
      <c r="AH277" s="67">
        <f>SUMIFS('N1.3_Project_Listing'!$R$16:$R$829,'N1.3_Project_Listing'!$B$16:$B$829,$B277,'N1.3_Project_Listing'!$D$16:$D$829,$B267,'N1.3_Project_Listing'!$J$16:$J$829,AH$16,'N1.3_Project_Listing'!$G$16:$G$829,AG$15)</f>
        <v>0</v>
      </c>
      <c r="AI277" s="67">
        <f>SUMIFS('N1.3_Project_Listing'!$R$16:$R$829,'N1.3_Project_Listing'!$B$16:$B$829,$B277,'N1.3_Project_Listing'!$D$16:$D$829,$B267,'N1.3_Project_Listing'!$J$16:$J$829,AI$16,'N1.3_Project_Listing'!$G$16:$G$829,AG$15)</f>
        <v>0</v>
      </c>
      <c r="AJ277" s="67">
        <f>SUMIFS('N1.3_Project_Listing'!$R$16:$R$829,'N1.3_Project_Listing'!$B$16:$B$829,$B277,'N1.3_Project_Listing'!$D$16:$D$829,$B267,'N1.3_Project_Listing'!$J$16:$J$829,AJ$16,'N1.3_Project_Listing'!$G$16:$G$829,AG$15)</f>
        <v>0</v>
      </c>
      <c r="AK277" s="67">
        <f>SUMIFS('N1.3_Project_Listing'!$R$16:$R$829,'N1.3_Project_Listing'!$B$16:$B$829,$B277,'N1.3_Project_Listing'!$D$16:$D$829,$B267,'N1.3_Project_Listing'!$J$16:$J$829,AK$16,'N1.3_Project_Listing'!$G$16:$G$829,AG$15)</f>
        <v>0</v>
      </c>
      <c r="AL277" s="67">
        <f>SUMIFS('N1.3_Project_Listing'!$R$16:$R$829,'N1.3_Project_Listing'!$B$16:$B$829,$B277,'N1.3_Project_Listing'!$D$16:$D$829,$B267,'N1.3_Project_Listing'!$J$16:$J$829,AL$16,'N1.3_Project_Listing'!$G$16:$G$829,AG$15)</f>
        <v>0</v>
      </c>
      <c r="AM277" s="63">
        <f t="shared" si="371"/>
        <v>0</v>
      </c>
      <c r="AN277" s="116" t="s">
        <v>441</v>
      </c>
      <c r="AO277" s="67">
        <f>SUMIFS('N1.3_Project_Listing'!$P$16:$P$829,'N1.3_Project_Listing'!$B$16:$B$829,$B277,'N1.3_Project_Listing'!$D$16:$D$829,$B267,'N1.3_Project_Listing'!$J$16:$J$829,AO$16,'N1.3_Project_Listing'!$G$16:$G$829,AG$15)</f>
        <v>0</v>
      </c>
      <c r="AP277" s="67">
        <f>SUMIFS('N1.3_Project_Listing'!$P$16:$P$829,'N1.3_Project_Listing'!$B$16:$B$829,$B277,'N1.3_Project_Listing'!$D$16:$D$829,$B267,'N1.3_Project_Listing'!$J$16:$J$829,AP$16,'N1.3_Project_Listing'!$G$16:$G$829,AG$15)</f>
        <v>0</v>
      </c>
      <c r="AQ277" s="67">
        <f>SUMIFS('N1.3_Project_Listing'!$P$16:$P$829,'N1.3_Project_Listing'!$B$16:$B$829,$B277,'N1.3_Project_Listing'!$D$16:$D$829,$B267,'N1.3_Project_Listing'!$J$16:$J$829,AQ$16,'N1.3_Project_Listing'!$G$16:$G$829,AG$15)</f>
        <v>0</v>
      </c>
      <c r="AR277" s="67">
        <f>SUMIFS('N1.3_Project_Listing'!$P$16:$P$829,'N1.3_Project_Listing'!$B$16:$B$829,$B277,'N1.3_Project_Listing'!$D$16:$D$829,$B267,'N1.3_Project_Listing'!$J$16:$J$829,AR$16,'N1.3_Project_Listing'!$G$16:$G$829,AG$15)</f>
        <v>0</v>
      </c>
      <c r="AS277" s="67">
        <f>SUMIFS('N1.3_Project_Listing'!$P$16:$P$829,'N1.3_Project_Listing'!$B$16:$B$829,$B277,'N1.3_Project_Listing'!$D$16:$D$829,$B267,'N1.3_Project_Listing'!$J$16:$J$829,AS$16,'N1.3_Project_Listing'!$G$16:$G$829,AG$15)</f>
        <v>0</v>
      </c>
      <c r="AT277" s="63">
        <f t="shared" si="372"/>
        <v>0</v>
      </c>
      <c r="AV277" s="158" t="str">
        <f t="shared" si="365"/>
        <v>-</v>
      </c>
      <c r="AW277" s="67">
        <f>SUMIFS('N1.3_Project_Listing'!$R$16:$R$829,'N1.3_Project_Listing'!$B$16:$B$829,$B277,'N1.3_Project_Listing'!$D$16:$D$829,$B267,'N1.3_Project_Listing'!$J$16:$J$829,AW$16,'N1.3_Project_Listing'!$G$16:$G$829,AV$15)</f>
        <v>0</v>
      </c>
      <c r="AX277" s="67">
        <f>SUMIFS('N1.3_Project_Listing'!$R$16:$R$829,'N1.3_Project_Listing'!$B$16:$B$829,$B277,'N1.3_Project_Listing'!$D$16:$D$829,$B267,'N1.3_Project_Listing'!$J$16:$J$829,AX$16,'N1.3_Project_Listing'!$G$16:$G$829,AV$15)</f>
        <v>0</v>
      </c>
      <c r="AY277" s="67">
        <f>SUMIFS('N1.3_Project_Listing'!$R$16:$R$829,'N1.3_Project_Listing'!$B$16:$B$829,$B277,'N1.3_Project_Listing'!$D$16:$D$829,$B267,'N1.3_Project_Listing'!$J$16:$J$829,AY$16,'N1.3_Project_Listing'!$G$16:$G$829,AV$15)</f>
        <v>0</v>
      </c>
      <c r="AZ277" s="67">
        <f>SUMIFS('N1.3_Project_Listing'!$R$16:$R$829,'N1.3_Project_Listing'!$B$16:$B$829,$B277,'N1.3_Project_Listing'!$D$16:$D$829,$B267,'N1.3_Project_Listing'!$J$16:$J$829,AZ$16,'N1.3_Project_Listing'!$G$16:$G$829,AV$15)</f>
        <v>0</v>
      </c>
      <c r="BA277" s="67">
        <f>SUMIFS('N1.3_Project_Listing'!$R$16:$R$829,'N1.3_Project_Listing'!$B$16:$B$829,$B277,'N1.3_Project_Listing'!$D$16:$D$829,$B267,'N1.3_Project_Listing'!$J$16:$J$829,BA$16,'N1.3_Project_Listing'!$G$16:$G$829,AV$15)</f>
        <v>0</v>
      </c>
      <c r="BB277" s="63">
        <f t="shared" si="373"/>
        <v>0</v>
      </c>
      <c r="BC277" s="116" t="s">
        <v>441</v>
      </c>
      <c r="BD277" s="67">
        <f>SUMIFS('N1.3_Project_Listing'!$P$16:$P$829,'N1.3_Project_Listing'!$B$16:$B$829,$B277,'N1.3_Project_Listing'!$D$16:$D$829,$B267,'N1.3_Project_Listing'!$J$16:$J$829,BD$16,'N1.3_Project_Listing'!$G$16:$G$829,AV$15)</f>
        <v>0</v>
      </c>
      <c r="BE277" s="67">
        <f>SUMIFS('N1.3_Project_Listing'!$P$16:$P$829,'N1.3_Project_Listing'!$B$16:$B$829,$B277,'N1.3_Project_Listing'!$D$16:$D$829,$B267,'N1.3_Project_Listing'!$J$16:$J$829,BE$16,'N1.3_Project_Listing'!$G$16:$G$829,AV$15)</f>
        <v>0</v>
      </c>
      <c r="BF277" s="67">
        <f>SUMIFS('N1.3_Project_Listing'!$P$16:$P$829,'N1.3_Project_Listing'!$B$16:$B$829,$B277,'N1.3_Project_Listing'!$D$16:$D$829,$B267,'N1.3_Project_Listing'!$J$16:$J$829,BF$16,'N1.3_Project_Listing'!$G$16:$G$829,AV$15)</f>
        <v>0</v>
      </c>
      <c r="BG277" s="67">
        <f>SUMIFS('N1.3_Project_Listing'!$P$16:$P$829,'N1.3_Project_Listing'!$B$16:$B$829,$B277,'N1.3_Project_Listing'!$D$16:$D$829,$B267,'N1.3_Project_Listing'!$J$16:$J$829,BG$16,'N1.3_Project_Listing'!$G$16:$G$829,AV$15)</f>
        <v>0</v>
      </c>
      <c r="BH277" s="67">
        <f>SUMIFS('N1.3_Project_Listing'!$P$16:$P$829,'N1.3_Project_Listing'!$B$16:$B$829,$B277,'N1.3_Project_Listing'!$D$16:$D$829,$B267,'N1.3_Project_Listing'!$J$16:$J$829,BH$16,'N1.3_Project_Listing'!$G$16:$G$829,AV$15)</f>
        <v>0</v>
      </c>
      <c r="BI277" s="63">
        <f t="shared" si="374"/>
        <v>0</v>
      </c>
      <c r="BK277" s="158" t="str">
        <f t="shared" si="366"/>
        <v>-</v>
      </c>
      <c r="BL277" s="67">
        <f>SUMIFS('N1.3_Project_Listing'!$R$16:$R$829,'N1.3_Project_Listing'!$B$16:$B$829,$B277,'N1.3_Project_Listing'!$D$16:$D$829,$B267,'N1.3_Project_Listing'!$J$16:$J$829,BL$16,'N1.3_Project_Listing'!$G$16:$G$829,BK$15)</f>
        <v>0</v>
      </c>
      <c r="BM277" s="67">
        <f>SUMIFS('N1.3_Project_Listing'!$R$16:$R$829,'N1.3_Project_Listing'!$B$16:$B$829,$B277,'N1.3_Project_Listing'!$D$16:$D$829,$B267,'N1.3_Project_Listing'!$J$16:$J$829,BM$16,'N1.3_Project_Listing'!$G$16:$G$829,BK$15)</f>
        <v>0</v>
      </c>
      <c r="BN277" s="67">
        <f>SUMIFS('N1.3_Project_Listing'!$R$16:$R$829,'N1.3_Project_Listing'!$B$16:$B$829,$B277,'N1.3_Project_Listing'!$D$16:$D$829,$B267,'N1.3_Project_Listing'!$J$16:$J$829,BN$16,'N1.3_Project_Listing'!$G$16:$G$829,BK$15)</f>
        <v>0</v>
      </c>
      <c r="BO277" s="67">
        <f>SUMIFS('N1.3_Project_Listing'!$R$16:$R$829,'N1.3_Project_Listing'!$B$16:$B$829,$B277,'N1.3_Project_Listing'!$D$16:$D$829,$B267,'N1.3_Project_Listing'!$J$16:$J$829,BO$16,'N1.3_Project_Listing'!$G$16:$G$829,BK$15)</f>
        <v>0</v>
      </c>
      <c r="BP277" s="67">
        <f>SUMIFS('N1.3_Project_Listing'!$R$16:$R$829,'N1.3_Project_Listing'!$B$16:$B$829,$B277,'N1.3_Project_Listing'!$D$16:$D$829,$B267,'N1.3_Project_Listing'!$J$16:$J$829,BP$16,'N1.3_Project_Listing'!$G$16:$G$829,BK$15)</f>
        <v>0</v>
      </c>
      <c r="BQ277" s="63">
        <f t="shared" si="375"/>
        <v>0</v>
      </c>
      <c r="BR277" s="116" t="s">
        <v>441</v>
      </c>
      <c r="BS277" s="67">
        <f>SUMIFS('N1.3_Project_Listing'!$P$16:$P$829,'N1.3_Project_Listing'!$B$16:$B$829,$B277,'N1.3_Project_Listing'!$D$16:$D$829,$B267,'N1.3_Project_Listing'!$J$16:$J$829,BS$16,'N1.3_Project_Listing'!$G$16:$G$829,BK$15)</f>
        <v>0</v>
      </c>
      <c r="BT277" s="67">
        <f>SUMIFS('N1.3_Project_Listing'!$P$16:$P$829,'N1.3_Project_Listing'!$B$16:$B$829,$B277,'N1.3_Project_Listing'!$D$16:$D$829,$B267,'N1.3_Project_Listing'!$J$16:$J$829,BT$16,'N1.3_Project_Listing'!$G$16:$G$829,BK$15)</f>
        <v>0</v>
      </c>
      <c r="BU277" s="67">
        <f>SUMIFS('N1.3_Project_Listing'!$P$16:$P$829,'N1.3_Project_Listing'!$B$16:$B$829,$B277,'N1.3_Project_Listing'!$D$16:$D$829,$B267,'N1.3_Project_Listing'!$J$16:$J$829,BU$16,'N1.3_Project_Listing'!$G$16:$G$829,BK$15)</f>
        <v>0</v>
      </c>
      <c r="BV277" s="67">
        <f>SUMIFS('N1.3_Project_Listing'!$P$16:$P$829,'N1.3_Project_Listing'!$B$16:$B$829,$B277,'N1.3_Project_Listing'!$D$16:$D$829,$B267,'N1.3_Project_Listing'!$J$16:$J$829,BV$16,'N1.3_Project_Listing'!$G$16:$G$829,BK$15)</f>
        <v>0</v>
      </c>
      <c r="BW277" s="67">
        <f>SUMIFS('N1.3_Project_Listing'!$P$16:$P$829,'N1.3_Project_Listing'!$B$16:$B$829,$B277,'N1.3_Project_Listing'!$D$16:$D$829,$B267,'N1.3_Project_Listing'!$J$16:$J$829,BW$16,'N1.3_Project_Listing'!$G$16:$G$829,BK$15)</f>
        <v>0</v>
      </c>
      <c r="BX277" s="63">
        <f t="shared" si="376"/>
        <v>0</v>
      </c>
    </row>
    <row r="278" spans="2:76" hidden="1">
      <c r="B278" s="132" t="str">
        <f t="shared" si="352"/>
        <v>No entry required</v>
      </c>
      <c r="C278" s="158" t="str">
        <f t="shared" si="352"/>
        <v>-</v>
      </c>
      <c r="D278" s="63">
        <f t="shared" si="353"/>
        <v>0</v>
      </c>
      <c r="E278" s="63">
        <f t="shared" si="354"/>
        <v>0</v>
      </c>
      <c r="F278" s="63">
        <f t="shared" si="355"/>
        <v>0</v>
      </c>
      <c r="G278" s="63">
        <f t="shared" si="356"/>
        <v>0</v>
      </c>
      <c r="H278" s="63">
        <f t="shared" si="357"/>
        <v>0</v>
      </c>
      <c r="I278" s="63">
        <f t="shared" si="367"/>
        <v>0</v>
      </c>
      <c r="J278" s="116" t="s">
        <v>441</v>
      </c>
      <c r="K278" s="63">
        <f t="shared" si="358"/>
        <v>0</v>
      </c>
      <c r="L278" s="63">
        <f t="shared" si="359"/>
        <v>0</v>
      </c>
      <c r="M278" s="63">
        <f t="shared" si="360"/>
        <v>0</v>
      </c>
      <c r="N278" s="63">
        <f t="shared" si="361"/>
        <v>0</v>
      </c>
      <c r="O278" s="63">
        <f t="shared" si="362"/>
        <v>0</v>
      </c>
      <c r="P278" s="63">
        <f t="shared" si="368"/>
        <v>0</v>
      </c>
      <c r="R278" s="158" t="str">
        <f t="shared" si="363"/>
        <v>-</v>
      </c>
      <c r="S278" s="67">
        <f>SUMIFS('N1.3_Project_Listing'!$R$16:$R$829,'N1.3_Project_Listing'!$B$16:$B$829,$B278,'N1.3_Project_Listing'!$D$16:$D$829,$B267,'N1.3_Project_Listing'!$J$16:$J$829,S$16,'N1.3_Project_Listing'!$G$16:$G$829,R$15)</f>
        <v>0</v>
      </c>
      <c r="T278" s="67">
        <f>SUMIFS('N1.3_Project_Listing'!$R$16:$R$829,'N1.3_Project_Listing'!$B$16:$B$829,$B278,'N1.3_Project_Listing'!$D$16:$D$829,$B267,'N1.3_Project_Listing'!$J$16:$J$829,T$16,'N1.3_Project_Listing'!$G$16:$G$829,R$15)</f>
        <v>0</v>
      </c>
      <c r="U278" s="67">
        <f>SUMIFS('N1.3_Project_Listing'!$R$16:$R$829,'N1.3_Project_Listing'!$B$16:$B$829,$B278,'N1.3_Project_Listing'!$D$16:$D$829,$B267,'N1.3_Project_Listing'!$J$16:$J$829,U$16,'N1.3_Project_Listing'!$G$16:$G$829,R$15)</f>
        <v>0</v>
      </c>
      <c r="V278" s="67">
        <f>SUMIFS('N1.3_Project_Listing'!$R$16:$R$829,'N1.3_Project_Listing'!$B$16:$B$829,$B278,'N1.3_Project_Listing'!$D$16:$D$829,$B267,'N1.3_Project_Listing'!$J$16:$J$829,V$16,'N1.3_Project_Listing'!$G$16:$G$829,R$15)</f>
        <v>0</v>
      </c>
      <c r="W278" s="67">
        <f>SUMIFS('N1.3_Project_Listing'!$R$16:$R$829,'N1.3_Project_Listing'!$B$16:$B$829,$B278,'N1.3_Project_Listing'!$D$16:$D$829,$B267,'N1.3_Project_Listing'!$J$16:$J$829,W$16,'N1.3_Project_Listing'!$G$16:$G$829,R$15)</f>
        <v>0</v>
      </c>
      <c r="X278" s="63">
        <f t="shared" si="369"/>
        <v>0</v>
      </c>
      <c r="Y278" s="116" t="s">
        <v>441</v>
      </c>
      <c r="Z278" s="67">
        <f>SUMIFS('N1.3_Project_Listing'!$P$16:$P$829,'N1.3_Project_Listing'!$B$16:$B$829,$B278,'N1.3_Project_Listing'!$D$16:$D$829,$B267,'N1.3_Project_Listing'!$J$16:$J$829,Z$16,'N1.3_Project_Listing'!$G$16:$G$829,R$15)</f>
        <v>0</v>
      </c>
      <c r="AA278" s="67">
        <f>SUMIFS('N1.3_Project_Listing'!$P$16:$P$829,'N1.3_Project_Listing'!$B$16:$B$829,$B278,'N1.3_Project_Listing'!$D$16:$D$829,$B267,'N1.3_Project_Listing'!$J$16:$J$829,AA$16,'N1.3_Project_Listing'!$G$16:$G$829,R$15)</f>
        <v>0</v>
      </c>
      <c r="AB278" s="67">
        <f>SUMIFS('N1.3_Project_Listing'!$P$16:$P$829,'N1.3_Project_Listing'!$B$16:$B$829,$B278,'N1.3_Project_Listing'!$D$16:$D$829,$B267,'N1.3_Project_Listing'!$J$16:$J$829,AB$16,'N1.3_Project_Listing'!$G$16:$G$829,R$15)</f>
        <v>0</v>
      </c>
      <c r="AC278" s="67">
        <f>SUMIFS('N1.3_Project_Listing'!$P$16:$P$829,'N1.3_Project_Listing'!$B$16:$B$829,$B278,'N1.3_Project_Listing'!$D$16:$D$829,$B267,'N1.3_Project_Listing'!$J$16:$J$829,AC$16,'N1.3_Project_Listing'!$G$16:$G$829,R$15)</f>
        <v>0</v>
      </c>
      <c r="AD278" s="67">
        <f>SUMIFS('N1.3_Project_Listing'!$P$16:$P$829,'N1.3_Project_Listing'!$B$16:$B$829,$B278,'N1.3_Project_Listing'!$D$16:$D$829,$B267,'N1.3_Project_Listing'!$J$16:$J$829,AD$16,'N1.3_Project_Listing'!$G$16:$G$829,R$15)</f>
        <v>0</v>
      </c>
      <c r="AE278" s="63">
        <f t="shared" si="370"/>
        <v>0</v>
      </c>
      <c r="AG278" s="158" t="str">
        <f t="shared" si="364"/>
        <v>-</v>
      </c>
      <c r="AH278" s="67">
        <f>SUMIFS('N1.3_Project_Listing'!$R$16:$R$829,'N1.3_Project_Listing'!$B$16:$B$829,$B278,'N1.3_Project_Listing'!$D$16:$D$829,$B267,'N1.3_Project_Listing'!$J$16:$J$829,AH$16,'N1.3_Project_Listing'!$G$16:$G$829,AG$15)</f>
        <v>0</v>
      </c>
      <c r="AI278" s="67">
        <f>SUMIFS('N1.3_Project_Listing'!$R$16:$R$829,'N1.3_Project_Listing'!$B$16:$B$829,$B278,'N1.3_Project_Listing'!$D$16:$D$829,$B267,'N1.3_Project_Listing'!$J$16:$J$829,AI$16,'N1.3_Project_Listing'!$G$16:$G$829,AG$15)</f>
        <v>0</v>
      </c>
      <c r="AJ278" s="67">
        <f>SUMIFS('N1.3_Project_Listing'!$R$16:$R$829,'N1.3_Project_Listing'!$B$16:$B$829,$B278,'N1.3_Project_Listing'!$D$16:$D$829,$B267,'N1.3_Project_Listing'!$J$16:$J$829,AJ$16,'N1.3_Project_Listing'!$G$16:$G$829,AG$15)</f>
        <v>0</v>
      </c>
      <c r="AK278" s="67">
        <f>SUMIFS('N1.3_Project_Listing'!$R$16:$R$829,'N1.3_Project_Listing'!$B$16:$B$829,$B278,'N1.3_Project_Listing'!$D$16:$D$829,$B267,'N1.3_Project_Listing'!$J$16:$J$829,AK$16,'N1.3_Project_Listing'!$G$16:$G$829,AG$15)</f>
        <v>0</v>
      </c>
      <c r="AL278" s="67">
        <f>SUMIFS('N1.3_Project_Listing'!$R$16:$R$829,'N1.3_Project_Listing'!$B$16:$B$829,$B278,'N1.3_Project_Listing'!$D$16:$D$829,$B267,'N1.3_Project_Listing'!$J$16:$J$829,AL$16,'N1.3_Project_Listing'!$G$16:$G$829,AG$15)</f>
        <v>0</v>
      </c>
      <c r="AM278" s="63">
        <f t="shared" si="371"/>
        <v>0</v>
      </c>
      <c r="AN278" s="116" t="s">
        <v>441</v>
      </c>
      <c r="AO278" s="67">
        <f>SUMIFS('N1.3_Project_Listing'!$P$16:$P$829,'N1.3_Project_Listing'!$B$16:$B$829,$B278,'N1.3_Project_Listing'!$D$16:$D$829,$B267,'N1.3_Project_Listing'!$J$16:$J$829,AO$16,'N1.3_Project_Listing'!$G$16:$G$829,AG$15)</f>
        <v>0</v>
      </c>
      <c r="AP278" s="67">
        <f>SUMIFS('N1.3_Project_Listing'!$P$16:$P$829,'N1.3_Project_Listing'!$B$16:$B$829,$B278,'N1.3_Project_Listing'!$D$16:$D$829,$B267,'N1.3_Project_Listing'!$J$16:$J$829,AP$16,'N1.3_Project_Listing'!$G$16:$G$829,AG$15)</f>
        <v>0</v>
      </c>
      <c r="AQ278" s="67">
        <f>SUMIFS('N1.3_Project_Listing'!$P$16:$P$829,'N1.3_Project_Listing'!$B$16:$B$829,$B278,'N1.3_Project_Listing'!$D$16:$D$829,$B267,'N1.3_Project_Listing'!$J$16:$J$829,AQ$16,'N1.3_Project_Listing'!$G$16:$G$829,AG$15)</f>
        <v>0</v>
      </c>
      <c r="AR278" s="67">
        <f>SUMIFS('N1.3_Project_Listing'!$P$16:$P$829,'N1.3_Project_Listing'!$B$16:$B$829,$B278,'N1.3_Project_Listing'!$D$16:$D$829,$B267,'N1.3_Project_Listing'!$J$16:$J$829,AR$16,'N1.3_Project_Listing'!$G$16:$G$829,AG$15)</f>
        <v>0</v>
      </c>
      <c r="AS278" s="67">
        <f>SUMIFS('N1.3_Project_Listing'!$P$16:$P$829,'N1.3_Project_Listing'!$B$16:$B$829,$B278,'N1.3_Project_Listing'!$D$16:$D$829,$B267,'N1.3_Project_Listing'!$J$16:$J$829,AS$16,'N1.3_Project_Listing'!$G$16:$G$829,AG$15)</f>
        <v>0</v>
      </c>
      <c r="AT278" s="63">
        <f t="shared" si="372"/>
        <v>0</v>
      </c>
      <c r="AV278" s="158" t="str">
        <f t="shared" si="365"/>
        <v>-</v>
      </c>
      <c r="AW278" s="67">
        <f>SUMIFS('N1.3_Project_Listing'!$R$16:$R$829,'N1.3_Project_Listing'!$B$16:$B$829,$B278,'N1.3_Project_Listing'!$D$16:$D$829,$B267,'N1.3_Project_Listing'!$J$16:$J$829,AW$16,'N1.3_Project_Listing'!$G$16:$G$829,AV$15)</f>
        <v>0</v>
      </c>
      <c r="AX278" s="67">
        <f>SUMIFS('N1.3_Project_Listing'!$R$16:$R$829,'N1.3_Project_Listing'!$B$16:$B$829,$B278,'N1.3_Project_Listing'!$D$16:$D$829,$B267,'N1.3_Project_Listing'!$J$16:$J$829,AX$16,'N1.3_Project_Listing'!$G$16:$G$829,AV$15)</f>
        <v>0</v>
      </c>
      <c r="AY278" s="67">
        <f>SUMIFS('N1.3_Project_Listing'!$R$16:$R$829,'N1.3_Project_Listing'!$B$16:$B$829,$B278,'N1.3_Project_Listing'!$D$16:$D$829,$B267,'N1.3_Project_Listing'!$J$16:$J$829,AY$16,'N1.3_Project_Listing'!$G$16:$G$829,AV$15)</f>
        <v>0</v>
      </c>
      <c r="AZ278" s="67">
        <f>SUMIFS('N1.3_Project_Listing'!$R$16:$R$829,'N1.3_Project_Listing'!$B$16:$B$829,$B278,'N1.3_Project_Listing'!$D$16:$D$829,$B267,'N1.3_Project_Listing'!$J$16:$J$829,AZ$16,'N1.3_Project_Listing'!$G$16:$G$829,AV$15)</f>
        <v>0</v>
      </c>
      <c r="BA278" s="67">
        <f>SUMIFS('N1.3_Project_Listing'!$R$16:$R$829,'N1.3_Project_Listing'!$B$16:$B$829,$B278,'N1.3_Project_Listing'!$D$16:$D$829,$B267,'N1.3_Project_Listing'!$J$16:$J$829,BA$16,'N1.3_Project_Listing'!$G$16:$G$829,AV$15)</f>
        <v>0</v>
      </c>
      <c r="BB278" s="63">
        <f t="shared" si="373"/>
        <v>0</v>
      </c>
      <c r="BC278" s="116" t="s">
        <v>441</v>
      </c>
      <c r="BD278" s="67">
        <f>SUMIFS('N1.3_Project_Listing'!$P$16:$P$829,'N1.3_Project_Listing'!$B$16:$B$829,$B278,'N1.3_Project_Listing'!$D$16:$D$829,$B267,'N1.3_Project_Listing'!$J$16:$J$829,BD$16,'N1.3_Project_Listing'!$G$16:$G$829,AV$15)</f>
        <v>0</v>
      </c>
      <c r="BE278" s="67">
        <f>SUMIFS('N1.3_Project_Listing'!$P$16:$P$829,'N1.3_Project_Listing'!$B$16:$B$829,$B278,'N1.3_Project_Listing'!$D$16:$D$829,$B267,'N1.3_Project_Listing'!$J$16:$J$829,BE$16,'N1.3_Project_Listing'!$G$16:$G$829,AV$15)</f>
        <v>0</v>
      </c>
      <c r="BF278" s="67">
        <f>SUMIFS('N1.3_Project_Listing'!$P$16:$P$829,'N1.3_Project_Listing'!$B$16:$B$829,$B278,'N1.3_Project_Listing'!$D$16:$D$829,$B267,'N1.3_Project_Listing'!$J$16:$J$829,BF$16,'N1.3_Project_Listing'!$G$16:$G$829,AV$15)</f>
        <v>0</v>
      </c>
      <c r="BG278" s="67">
        <f>SUMIFS('N1.3_Project_Listing'!$P$16:$P$829,'N1.3_Project_Listing'!$B$16:$B$829,$B278,'N1.3_Project_Listing'!$D$16:$D$829,$B267,'N1.3_Project_Listing'!$J$16:$J$829,BG$16,'N1.3_Project_Listing'!$G$16:$G$829,AV$15)</f>
        <v>0</v>
      </c>
      <c r="BH278" s="67">
        <f>SUMIFS('N1.3_Project_Listing'!$P$16:$P$829,'N1.3_Project_Listing'!$B$16:$B$829,$B278,'N1.3_Project_Listing'!$D$16:$D$829,$B267,'N1.3_Project_Listing'!$J$16:$J$829,BH$16,'N1.3_Project_Listing'!$G$16:$G$829,AV$15)</f>
        <v>0</v>
      </c>
      <c r="BI278" s="63">
        <f t="shared" si="374"/>
        <v>0</v>
      </c>
      <c r="BK278" s="158" t="str">
        <f t="shared" si="366"/>
        <v>-</v>
      </c>
      <c r="BL278" s="67">
        <f>SUMIFS('N1.3_Project_Listing'!$R$16:$R$829,'N1.3_Project_Listing'!$B$16:$B$829,$B278,'N1.3_Project_Listing'!$D$16:$D$829,$B267,'N1.3_Project_Listing'!$J$16:$J$829,BL$16,'N1.3_Project_Listing'!$G$16:$G$829,BK$15)</f>
        <v>0</v>
      </c>
      <c r="BM278" s="67">
        <f>SUMIFS('N1.3_Project_Listing'!$R$16:$R$829,'N1.3_Project_Listing'!$B$16:$B$829,$B278,'N1.3_Project_Listing'!$D$16:$D$829,$B267,'N1.3_Project_Listing'!$J$16:$J$829,BM$16,'N1.3_Project_Listing'!$G$16:$G$829,BK$15)</f>
        <v>0</v>
      </c>
      <c r="BN278" s="67">
        <f>SUMIFS('N1.3_Project_Listing'!$R$16:$R$829,'N1.3_Project_Listing'!$B$16:$B$829,$B278,'N1.3_Project_Listing'!$D$16:$D$829,$B267,'N1.3_Project_Listing'!$J$16:$J$829,BN$16,'N1.3_Project_Listing'!$G$16:$G$829,BK$15)</f>
        <v>0</v>
      </c>
      <c r="BO278" s="67">
        <f>SUMIFS('N1.3_Project_Listing'!$R$16:$R$829,'N1.3_Project_Listing'!$B$16:$B$829,$B278,'N1.3_Project_Listing'!$D$16:$D$829,$B267,'N1.3_Project_Listing'!$J$16:$J$829,BO$16,'N1.3_Project_Listing'!$G$16:$G$829,BK$15)</f>
        <v>0</v>
      </c>
      <c r="BP278" s="67">
        <f>SUMIFS('N1.3_Project_Listing'!$R$16:$R$829,'N1.3_Project_Listing'!$B$16:$B$829,$B278,'N1.3_Project_Listing'!$D$16:$D$829,$B267,'N1.3_Project_Listing'!$J$16:$J$829,BP$16,'N1.3_Project_Listing'!$G$16:$G$829,BK$15)</f>
        <v>0</v>
      </c>
      <c r="BQ278" s="63">
        <f t="shared" si="375"/>
        <v>0</v>
      </c>
      <c r="BR278" s="116" t="s">
        <v>441</v>
      </c>
      <c r="BS278" s="67">
        <f>SUMIFS('N1.3_Project_Listing'!$P$16:$P$829,'N1.3_Project_Listing'!$B$16:$B$829,$B278,'N1.3_Project_Listing'!$D$16:$D$829,$B267,'N1.3_Project_Listing'!$J$16:$J$829,BS$16,'N1.3_Project_Listing'!$G$16:$G$829,BK$15)</f>
        <v>0</v>
      </c>
      <c r="BT278" s="67">
        <f>SUMIFS('N1.3_Project_Listing'!$P$16:$P$829,'N1.3_Project_Listing'!$B$16:$B$829,$B278,'N1.3_Project_Listing'!$D$16:$D$829,$B267,'N1.3_Project_Listing'!$J$16:$J$829,BT$16,'N1.3_Project_Listing'!$G$16:$G$829,BK$15)</f>
        <v>0</v>
      </c>
      <c r="BU278" s="67">
        <f>SUMIFS('N1.3_Project_Listing'!$P$16:$P$829,'N1.3_Project_Listing'!$B$16:$B$829,$B278,'N1.3_Project_Listing'!$D$16:$D$829,$B267,'N1.3_Project_Listing'!$J$16:$J$829,BU$16,'N1.3_Project_Listing'!$G$16:$G$829,BK$15)</f>
        <v>0</v>
      </c>
      <c r="BV278" s="67">
        <f>SUMIFS('N1.3_Project_Listing'!$P$16:$P$829,'N1.3_Project_Listing'!$B$16:$B$829,$B278,'N1.3_Project_Listing'!$D$16:$D$829,$B267,'N1.3_Project_Listing'!$J$16:$J$829,BV$16,'N1.3_Project_Listing'!$G$16:$G$829,BK$15)</f>
        <v>0</v>
      </c>
      <c r="BW278" s="67">
        <f>SUMIFS('N1.3_Project_Listing'!$P$16:$P$829,'N1.3_Project_Listing'!$B$16:$B$829,$B278,'N1.3_Project_Listing'!$D$16:$D$829,$B267,'N1.3_Project_Listing'!$J$16:$J$829,BW$16,'N1.3_Project_Listing'!$G$16:$G$829,BK$15)</f>
        <v>0</v>
      </c>
      <c r="BX278" s="63">
        <f t="shared" si="376"/>
        <v>0</v>
      </c>
    </row>
    <row r="279" spans="2:76" hidden="1">
      <c r="B279" s="132" t="str">
        <f t="shared" si="352"/>
        <v>No entry required</v>
      </c>
      <c r="C279" s="158" t="str">
        <f t="shared" si="352"/>
        <v>-</v>
      </c>
      <c r="D279" s="63">
        <f t="shared" si="353"/>
        <v>0</v>
      </c>
      <c r="E279" s="63">
        <f t="shared" si="354"/>
        <v>0</v>
      </c>
      <c r="F279" s="63">
        <f t="shared" si="355"/>
        <v>0</v>
      </c>
      <c r="G279" s="63">
        <f t="shared" si="356"/>
        <v>0</v>
      </c>
      <c r="H279" s="63">
        <f t="shared" si="357"/>
        <v>0</v>
      </c>
      <c r="I279" s="63">
        <f t="shared" si="367"/>
        <v>0</v>
      </c>
      <c r="J279" s="116" t="s">
        <v>441</v>
      </c>
      <c r="K279" s="63">
        <f t="shared" si="358"/>
        <v>0</v>
      </c>
      <c r="L279" s="63">
        <f t="shared" si="359"/>
        <v>0</v>
      </c>
      <c r="M279" s="63">
        <f t="shared" si="360"/>
        <v>0</v>
      </c>
      <c r="N279" s="63">
        <f t="shared" si="361"/>
        <v>0</v>
      </c>
      <c r="O279" s="63">
        <f t="shared" si="362"/>
        <v>0</v>
      </c>
      <c r="P279" s="63">
        <f t="shared" si="368"/>
        <v>0</v>
      </c>
      <c r="R279" s="158" t="str">
        <f t="shared" si="363"/>
        <v>-</v>
      </c>
      <c r="S279" s="67">
        <f>SUMIFS('N1.3_Project_Listing'!$R$16:$R$829,'N1.3_Project_Listing'!$B$16:$B$829,$B279,'N1.3_Project_Listing'!$D$16:$D$829,$B267,'N1.3_Project_Listing'!$J$16:$J$829,S$16,'N1.3_Project_Listing'!$G$16:$G$829,R$15)</f>
        <v>0</v>
      </c>
      <c r="T279" s="67">
        <f>SUMIFS('N1.3_Project_Listing'!$R$16:$R$829,'N1.3_Project_Listing'!$B$16:$B$829,$B279,'N1.3_Project_Listing'!$D$16:$D$829,$B267,'N1.3_Project_Listing'!$J$16:$J$829,T$16,'N1.3_Project_Listing'!$G$16:$G$829,R$15)</f>
        <v>0</v>
      </c>
      <c r="U279" s="67">
        <f>SUMIFS('N1.3_Project_Listing'!$R$16:$R$829,'N1.3_Project_Listing'!$B$16:$B$829,$B279,'N1.3_Project_Listing'!$D$16:$D$829,$B267,'N1.3_Project_Listing'!$J$16:$J$829,U$16,'N1.3_Project_Listing'!$G$16:$G$829,R$15)</f>
        <v>0</v>
      </c>
      <c r="V279" s="67">
        <f>SUMIFS('N1.3_Project_Listing'!$R$16:$R$829,'N1.3_Project_Listing'!$B$16:$B$829,$B279,'N1.3_Project_Listing'!$D$16:$D$829,$B267,'N1.3_Project_Listing'!$J$16:$J$829,V$16,'N1.3_Project_Listing'!$G$16:$G$829,R$15)</f>
        <v>0</v>
      </c>
      <c r="W279" s="67">
        <f>SUMIFS('N1.3_Project_Listing'!$R$16:$R$829,'N1.3_Project_Listing'!$B$16:$B$829,$B279,'N1.3_Project_Listing'!$D$16:$D$829,$B267,'N1.3_Project_Listing'!$J$16:$J$829,W$16,'N1.3_Project_Listing'!$G$16:$G$829,R$15)</f>
        <v>0</v>
      </c>
      <c r="X279" s="63">
        <f t="shared" si="369"/>
        <v>0</v>
      </c>
      <c r="Y279" s="116" t="s">
        <v>441</v>
      </c>
      <c r="Z279" s="67">
        <f>SUMIFS('N1.3_Project_Listing'!$P$16:$P$829,'N1.3_Project_Listing'!$B$16:$B$829,$B279,'N1.3_Project_Listing'!$D$16:$D$829,$B267,'N1.3_Project_Listing'!$J$16:$J$829,Z$16,'N1.3_Project_Listing'!$G$16:$G$829,R$15)</f>
        <v>0</v>
      </c>
      <c r="AA279" s="67">
        <f>SUMIFS('N1.3_Project_Listing'!$P$16:$P$829,'N1.3_Project_Listing'!$B$16:$B$829,$B279,'N1.3_Project_Listing'!$D$16:$D$829,$B267,'N1.3_Project_Listing'!$J$16:$J$829,AA$16,'N1.3_Project_Listing'!$G$16:$G$829,R$15)</f>
        <v>0</v>
      </c>
      <c r="AB279" s="67">
        <f>SUMIFS('N1.3_Project_Listing'!$P$16:$P$829,'N1.3_Project_Listing'!$B$16:$B$829,$B279,'N1.3_Project_Listing'!$D$16:$D$829,$B267,'N1.3_Project_Listing'!$J$16:$J$829,AB$16,'N1.3_Project_Listing'!$G$16:$G$829,R$15)</f>
        <v>0</v>
      </c>
      <c r="AC279" s="67">
        <f>SUMIFS('N1.3_Project_Listing'!$P$16:$P$829,'N1.3_Project_Listing'!$B$16:$B$829,$B279,'N1.3_Project_Listing'!$D$16:$D$829,$B267,'N1.3_Project_Listing'!$J$16:$J$829,AC$16,'N1.3_Project_Listing'!$G$16:$G$829,R$15)</f>
        <v>0</v>
      </c>
      <c r="AD279" s="67">
        <f>SUMIFS('N1.3_Project_Listing'!$P$16:$P$829,'N1.3_Project_Listing'!$B$16:$B$829,$B279,'N1.3_Project_Listing'!$D$16:$D$829,$B267,'N1.3_Project_Listing'!$J$16:$J$829,AD$16,'N1.3_Project_Listing'!$G$16:$G$829,R$15)</f>
        <v>0</v>
      </c>
      <c r="AE279" s="63">
        <f t="shared" si="370"/>
        <v>0</v>
      </c>
      <c r="AG279" s="158" t="str">
        <f t="shared" si="364"/>
        <v>-</v>
      </c>
      <c r="AH279" s="67">
        <f>SUMIFS('N1.3_Project_Listing'!$R$16:$R$829,'N1.3_Project_Listing'!$B$16:$B$829,$B279,'N1.3_Project_Listing'!$D$16:$D$829,$B267,'N1.3_Project_Listing'!$J$16:$J$829,AH$16,'N1.3_Project_Listing'!$G$16:$G$829,AG$15)</f>
        <v>0</v>
      </c>
      <c r="AI279" s="67">
        <f>SUMIFS('N1.3_Project_Listing'!$R$16:$R$829,'N1.3_Project_Listing'!$B$16:$B$829,$B279,'N1.3_Project_Listing'!$D$16:$D$829,$B267,'N1.3_Project_Listing'!$J$16:$J$829,AI$16,'N1.3_Project_Listing'!$G$16:$G$829,AG$15)</f>
        <v>0</v>
      </c>
      <c r="AJ279" s="67">
        <f>SUMIFS('N1.3_Project_Listing'!$R$16:$R$829,'N1.3_Project_Listing'!$B$16:$B$829,$B279,'N1.3_Project_Listing'!$D$16:$D$829,$B267,'N1.3_Project_Listing'!$J$16:$J$829,AJ$16,'N1.3_Project_Listing'!$G$16:$G$829,AG$15)</f>
        <v>0</v>
      </c>
      <c r="AK279" s="67">
        <f>SUMIFS('N1.3_Project_Listing'!$R$16:$R$829,'N1.3_Project_Listing'!$B$16:$B$829,$B279,'N1.3_Project_Listing'!$D$16:$D$829,$B267,'N1.3_Project_Listing'!$J$16:$J$829,AK$16,'N1.3_Project_Listing'!$G$16:$G$829,AG$15)</f>
        <v>0</v>
      </c>
      <c r="AL279" s="67">
        <f>SUMIFS('N1.3_Project_Listing'!$R$16:$R$829,'N1.3_Project_Listing'!$B$16:$B$829,$B279,'N1.3_Project_Listing'!$D$16:$D$829,$B267,'N1.3_Project_Listing'!$J$16:$J$829,AL$16,'N1.3_Project_Listing'!$G$16:$G$829,AG$15)</f>
        <v>0</v>
      </c>
      <c r="AM279" s="63">
        <f t="shared" si="371"/>
        <v>0</v>
      </c>
      <c r="AN279" s="116" t="s">
        <v>441</v>
      </c>
      <c r="AO279" s="67">
        <f>SUMIFS('N1.3_Project_Listing'!$P$16:$P$829,'N1.3_Project_Listing'!$B$16:$B$829,$B279,'N1.3_Project_Listing'!$D$16:$D$829,$B267,'N1.3_Project_Listing'!$J$16:$J$829,AO$16,'N1.3_Project_Listing'!$G$16:$G$829,AG$15)</f>
        <v>0</v>
      </c>
      <c r="AP279" s="67">
        <f>SUMIFS('N1.3_Project_Listing'!$P$16:$P$829,'N1.3_Project_Listing'!$B$16:$B$829,$B279,'N1.3_Project_Listing'!$D$16:$D$829,$B267,'N1.3_Project_Listing'!$J$16:$J$829,AP$16,'N1.3_Project_Listing'!$G$16:$G$829,AG$15)</f>
        <v>0</v>
      </c>
      <c r="AQ279" s="67">
        <f>SUMIFS('N1.3_Project_Listing'!$P$16:$P$829,'N1.3_Project_Listing'!$B$16:$B$829,$B279,'N1.3_Project_Listing'!$D$16:$D$829,$B267,'N1.3_Project_Listing'!$J$16:$J$829,AQ$16,'N1.3_Project_Listing'!$G$16:$G$829,AG$15)</f>
        <v>0</v>
      </c>
      <c r="AR279" s="67">
        <f>SUMIFS('N1.3_Project_Listing'!$P$16:$P$829,'N1.3_Project_Listing'!$B$16:$B$829,$B279,'N1.3_Project_Listing'!$D$16:$D$829,$B267,'N1.3_Project_Listing'!$J$16:$J$829,AR$16,'N1.3_Project_Listing'!$G$16:$G$829,AG$15)</f>
        <v>0</v>
      </c>
      <c r="AS279" s="67">
        <f>SUMIFS('N1.3_Project_Listing'!$P$16:$P$829,'N1.3_Project_Listing'!$B$16:$B$829,$B279,'N1.3_Project_Listing'!$D$16:$D$829,$B267,'N1.3_Project_Listing'!$J$16:$J$829,AS$16,'N1.3_Project_Listing'!$G$16:$G$829,AG$15)</f>
        <v>0</v>
      </c>
      <c r="AT279" s="63">
        <f t="shared" si="372"/>
        <v>0</v>
      </c>
      <c r="AV279" s="158" t="str">
        <f t="shared" si="365"/>
        <v>-</v>
      </c>
      <c r="AW279" s="67">
        <f>SUMIFS('N1.3_Project_Listing'!$R$16:$R$829,'N1.3_Project_Listing'!$B$16:$B$829,$B279,'N1.3_Project_Listing'!$D$16:$D$829,$B267,'N1.3_Project_Listing'!$J$16:$J$829,AW$16,'N1.3_Project_Listing'!$G$16:$G$829,AV$15)</f>
        <v>0</v>
      </c>
      <c r="AX279" s="67">
        <f>SUMIFS('N1.3_Project_Listing'!$R$16:$R$829,'N1.3_Project_Listing'!$B$16:$B$829,$B279,'N1.3_Project_Listing'!$D$16:$D$829,$B267,'N1.3_Project_Listing'!$J$16:$J$829,AX$16,'N1.3_Project_Listing'!$G$16:$G$829,AV$15)</f>
        <v>0</v>
      </c>
      <c r="AY279" s="67">
        <f>SUMIFS('N1.3_Project_Listing'!$R$16:$R$829,'N1.3_Project_Listing'!$B$16:$B$829,$B279,'N1.3_Project_Listing'!$D$16:$D$829,$B267,'N1.3_Project_Listing'!$J$16:$J$829,AY$16,'N1.3_Project_Listing'!$G$16:$G$829,AV$15)</f>
        <v>0</v>
      </c>
      <c r="AZ279" s="67">
        <f>SUMIFS('N1.3_Project_Listing'!$R$16:$R$829,'N1.3_Project_Listing'!$B$16:$B$829,$B279,'N1.3_Project_Listing'!$D$16:$D$829,$B267,'N1.3_Project_Listing'!$J$16:$J$829,AZ$16,'N1.3_Project_Listing'!$G$16:$G$829,AV$15)</f>
        <v>0</v>
      </c>
      <c r="BA279" s="67">
        <f>SUMIFS('N1.3_Project_Listing'!$R$16:$R$829,'N1.3_Project_Listing'!$B$16:$B$829,$B279,'N1.3_Project_Listing'!$D$16:$D$829,$B267,'N1.3_Project_Listing'!$J$16:$J$829,BA$16,'N1.3_Project_Listing'!$G$16:$G$829,AV$15)</f>
        <v>0</v>
      </c>
      <c r="BB279" s="63">
        <f t="shared" si="373"/>
        <v>0</v>
      </c>
      <c r="BC279" s="116" t="s">
        <v>441</v>
      </c>
      <c r="BD279" s="67">
        <f>SUMIFS('N1.3_Project_Listing'!$P$16:$P$829,'N1.3_Project_Listing'!$B$16:$B$829,$B279,'N1.3_Project_Listing'!$D$16:$D$829,$B267,'N1.3_Project_Listing'!$J$16:$J$829,BD$16,'N1.3_Project_Listing'!$G$16:$G$829,AV$15)</f>
        <v>0</v>
      </c>
      <c r="BE279" s="67">
        <f>SUMIFS('N1.3_Project_Listing'!$P$16:$P$829,'N1.3_Project_Listing'!$B$16:$B$829,$B279,'N1.3_Project_Listing'!$D$16:$D$829,$B267,'N1.3_Project_Listing'!$J$16:$J$829,BE$16,'N1.3_Project_Listing'!$G$16:$G$829,AV$15)</f>
        <v>0</v>
      </c>
      <c r="BF279" s="67">
        <f>SUMIFS('N1.3_Project_Listing'!$P$16:$P$829,'N1.3_Project_Listing'!$B$16:$B$829,$B279,'N1.3_Project_Listing'!$D$16:$D$829,$B267,'N1.3_Project_Listing'!$J$16:$J$829,BF$16,'N1.3_Project_Listing'!$G$16:$G$829,AV$15)</f>
        <v>0</v>
      </c>
      <c r="BG279" s="67">
        <f>SUMIFS('N1.3_Project_Listing'!$P$16:$P$829,'N1.3_Project_Listing'!$B$16:$B$829,$B279,'N1.3_Project_Listing'!$D$16:$D$829,$B267,'N1.3_Project_Listing'!$J$16:$J$829,BG$16,'N1.3_Project_Listing'!$G$16:$G$829,AV$15)</f>
        <v>0</v>
      </c>
      <c r="BH279" s="67">
        <f>SUMIFS('N1.3_Project_Listing'!$P$16:$P$829,'N1.3_Project_Listing'!$B$16:$B$829,$B279,'N1.3_Project_Listing'!$D$16:$D$829,$B267,'N1.3_Project_Listing'!$J$16:$J$829,BH$16,'N1.3_Project_Listing'!$G$16:$G$829,AV$15)</f>
        <v>0</v>
      </c>
      <c r="BI279" s="63">
        <f t="shared" si="374"/>
        <v>0</v>
      </c>
      <c r="BK279" s="158" t="str">
        <f t="shared" si="366"/>
        <v>-</v>
      </c>
      <c r="BL279" s="67">
        <f>SUMIFS('N1.3_Project_Listing'!$R$16:$R$829,'N1.3_Project_Listing'!$B$16:$B$829,$B279,'N1.3_Project_Listing'!$D$16:$D$829,$B267,'N1.3_Project_Listing'!$J$16:$J$829,BL$16,'N1.3_Project_Listing'!$G$16:$G$829,BK$15)</f>
        <v>0</v>
      </c>
      <c r="BM279" s="67">
        <f>SUMIFS('N1.3_Project_Listing'!$R$16:$R$829,'N1.3_Project_Listing'!$B$16:$B$829,$B279,'N1.3_Project_Listing'!$D$16:$D$829,$B267,'N1.3_Project_Listing'!$J$16:$J$829,BM$16,'N1.3_Project_Listing'!$G$16:$G$829,BK$15)</f>
        <v>0</v>
      </c>
      <c r="BN279" s="67">
        <f>SUMIFS('N1.3_Project_Listing'!$R$16:$R$829,'N1.3_Project_Listing'!$B$16:$B$829,$B279,'N1.3_Project_Listing'!$D$16:$D$829,$B267,'N1.3_Project_Listing'!$J$16:$J$829,BN$16,'N1.3_Project_Listing'!$G$16:$G$829,BK$15)</f>
        <v>0</v>
      </c>
      <c r="BO279" s="67">
        <f>SUMIFS('N1.3_Project_Listing'!$R$16:$R$829,'N1.3_Project_Listing'!$B$16:$B$829,$B279,'N1.3_Project_Listing'!$D$16:$D$829,$B267,'N1.3_Project_Listing'!$J$16:$J$829,BO$16,'N1.3_Project_Listing'!$G$16:$G$829,BK$15)</f>
        <v>0</v>
      </c>
      <c r="BP279" s="67">
        <f>SUMIFS('N1.3_Project_Listing'!$R$16:$R$829,'N1.3_Project_Listing'!$B$16:$B$829,$B279,'N1.3_Project_Listing'!$D$16:$D$829,$B267,'N1.3_Project_Listing'!$J$16:$J$829,BP$16,'N1.3_Project_Listing'!$G$16:$G$829,BK$15)</f>
        <v>0</v>
      </c>
      <c r="BQ279" s="63">
        <f t="shared" si="375"/>
        <v>0</v>
      </c>
      <c r="BR279" s="116" t="s">
        <v>441</v>
      </c>
      <c r="BS279" s="67">
        <f>SUMIFS('N1.3_Project_Listing'!$P$16:$P$829,'N1.3_Project_Listing'!$B$16:$B$829,$B279,'N1.3_Project_Listing'!$D$16:$D$829,$B267,'N1.3_Project_Listing'!$J$16:$J$829,BS$16,'N1.3_Project_Listing'!$G$16:$G$829,BK$15)</f>
        <v>0</v>
      </c>
      <c r="BT279" s="67">
        <f>SUMIFS('N1.3_Project_Listing'!$P$16:$P$829,'N1.3_Project_Listing'!$B$16:$B$829,$B279,'N1.3_Project_Listing'!$D$16:$D$829,$B267,'N1.3_Project_Listing'!$J$16:$J$829,BT$16,'N1.3_Project_Listing'!$G$16:$G$829,BK$15)</f>
        <v>0</v>
      </c>
      <c r="BU279" s="67">
        <f>SUMIFS('N1.3_Project_Listing'!$P$16:$P$829,'N1.3_Project_Listing'!$B$16:$B$829,$B279,'N1.3_Project_Listing'!$D$16:$D$829,$B267,'N1.3_Project_Listing'!$J$16:$J$829,BU$16,'N1.3_Project_Listing'!$G$16:$G$829,BK$15)</f>
        <v>0</v>
      </c>
      <c r="BV279" s="67">
        <f>SUMIFS('N1.3_Project_Listing'!$P$16:$P$829,'N1.3_Project_Listing'!$B$16:$B$829,$B279,'N1.3_Project_Listing'!$D$16:$D$829,$B267,'N1.3_Project_Listing'!$J$16:$J$829,BV$16,'N1.3_Project_Listing'!$G$16:$G$829,BK$15)</f>
        <v>0</v>
      </c>
      <c r="BW279" s="67">
        <f>SUMIFS('N1.3_Project_Listing'!$P$16:$P$829,'N1.3_Project_Listing'!$B$16:$B$829,$B279,'N1.3_Project_Listing'!$D$16:$D$829,$B267,'N1.3_Project_Listing'!$J$16:$J$829,BW$16,'N1.3_Project_Listing'!$G$16:$G$829,BK$15)</f>
        <v>0</v>
      </c>
      <c r="BX279" s="63">
        <f t="shared" si="376"/>
        <v>0</v>
      </c>
    </row>
    <row r="280" spans="2:76" hidden="1">
      <c r="B280" s="132" t="str">
        <f t="shared" si="352"/>
        <v>No entry required</v>
      </c>
      <c r="C280" s="158" t="str">
        <f t="shared" si="352"/>
        <v>-</v>
      </c>
      <c r="D280" s="63">
        <f t="shared" si="353"/>
        <v>0</v>
      </c>
      <c r="E280" s="63">
        <f t="shared" si="354"/>
        <v>0</v>
      </c>
      <c r="F280" s="63">
        <f t="shared" si="355"/>
        <v>0</v>
      </c>
      <c r="G280" s="63">
        <f t="shared" si="356"/>
        <v>0</v>
      </c>
      <c r="H280" s="63">
        <f t="shared" si="357"/>
        <v>0</v>
      </c>
      <c r="I280" s="63">
        <f t="shared" si="367"/>
        <v>0</v>
      </c>
      <c r="J280" s="116" t="s">
        <v>441</v>
      </c>
      <c r="K280" s="63">
        <f t="shared" si="358"/>
        <v>0</v>
      </c>
      <c r="L280" s="63">
        <f t="shared" si="359"/>
        <v>0</v>
      </c>
      <c r="M280" s="63">
        <f t="shared" si="360"/>
        <v>0</v>
      </c>
      <c r="N280" s="63">
        <f t="shared" si="361"/>
        <v>0</v>
      </c>
      <c r="O280" s="63">
        <f t="shared" si="362"/>
        <v>0</v>
      </c>
      <c r="P280" s="63">
        <f t="shared" si="368"/>
        <v>0</v>
      </c>
      <c r="R280" s="158" t="str">
        <f t="shared" si="363"/>
        <v>-</v>
      </c>
      <c r="S280" s="67">
        <f>SUMIFS('N1.3_Project_Listing'!$R$16:$R$829,'N1.3_Project_Listing'!$B$16:$B$829,$B280,'N1.3_Project_Listing'!$D$16:$D$829,$B267,'N1.3_Project_Listing'!$J$16:$J$829,S$16,'N1.3_Project_Listing'!$G$16:$G$829,R$15)</f>
        <v>0</v>
      </c>
      <c r="T280" s="67">
        <f>SUMIFS('N1.3_Project_Listing'!$R$16:$R$829,'N1.3_Project_Listing'!$B$16:$B$829,$B280,'N1.3_Project_Listing'!$D$16:$D$829,$B267,'N1.3_Project_Listing'!$J$16:$J$829,T$16,'N1.3_Project_Listing'!$G$16:$G$829,R$15)</f>
        <v>0</v>
      </c>
      <c r="U280" s="67">
        <f>SUMIFS('N1.3_Project_Listing'!$R$16:$R$829,'N1.3_Project_Listing'!$B$16:$B$829,$B280,'N1.3_Project_Listing'!$D$16:$D$829,$B267,'N1.3_Project_Listing'!$J$16:$J$829,U$16,'N1.3_Project_Listing'!$G$16:$G$829,R$15)</f>
        <v>0</v>
      </c>
      <c r="V280" s="67">
        <f>SUMIFS('N1.3_Project_Listing'!$R$16:$R$829,'N1.3_Project_Listing'!$B$16:$B$829,$B280,'N1.3_Project_Listing'!$D$16:$D$829,$B267,'N1.3_Project_Listing'!$J$16:$J$829,V$16,'N1.3_Project_Listing'!$G$16:$G$829,R$15)</f>
        <v>0</v>
      </c>
      <c r="W280" s="67">
        <f>SUMIFS('N1.3_Project_Listing'!$R$16:$R$829,'N1.3_Project_Listing'!$B$16:$B$829,$B280,'N1.3_Project_Listing'!$D$16:$D$829,$B267,'N1.3_Project_Listing'!$J$16:$J$829,W$16,'N1.3_Project_Listing'!$G$16:$G$829,R$15)</f>
        <v>0</v>
      </c>
      <c r="X280" s="63">
        <f t="shared" si="369"/>
        <v>0</v>
      </c>
      <c r="Y280" s="116" t="s">
        <v>441</v>
      </c>
      <c r="Z280" s="67">
        <f>SUMIFS('N1.3_Project_Listing'!$P$16:$P$829,'N1.3_Project_Listing'!$B$16:$B$829,$B280,'N1.3_Project_Listing'!$D$16:$D$829,$B267,'N1.3_Project_Listing'!$J$16:$J$829,Z$16,'N1.3_Project_Listing'!$G$16:$G$829,R$15)</f>
        <v>0</v>
      </c>
      <c r="AA280" s="67">
        <f>SUMIFS('N1.3_Project_Listing'!$P$16:$P$829,'N1.3_Project_Listing'!$B$16:$B$829,$B280,'N1.3_Project_Listing'!$D$16:$D$829,$B267,'N1.3_Project_Listing'!$J$16:$J$829,AA$16,'N1.3_Project_Listing'!$G$16:$G$829,R$15)</f>
        <v>0</v>
      </c>
      <c r="AB280" s="67">
        <f>SUMIFS('N1.3_Project_Listing'!$P$16:$P$829,'N1.3_Project_Listing'!$B$16:$B$829,$B280,'N1.3_Project_Listing'!$D$16:$D$829,$B267,'N1.3_Project_Listing'!$J$16:$J$829,AB$16,'N1.3_Project_Listing'!$G$16:$G$829,R$15)</f>
        <v>0</v>
      </c>
      <c r="AC280" s="67">
        <f>SUMIFS('N1.3_Project_Listing'!$P$16:$P$829,'N1.3_Project_Listing'!$B$16:$B$829,$B280,'N1.3_Project_Listing'!$D$16:$D$829,$B267,'N1.3_Project_Listing'!$J$16:$J$829,AC$16,'N1.3_Project_Listing'!$G$16:$G$829,R$15)</f>
        <v>0</v>
      </c>
      <c r="AD280" s="67">
        <f>SUMIFS('N1.3_Project_Listing'!$P$16:$P$829,'N1.3_Project_Listing'!$B$16:$B$829,$B280,'N1.3_Project_Listing'!$D$16:$D$829,$B267,'N1.3_Project_Listing'!$J$16:$J$829,AD$16,'N1.3_Project_Listing'!$G$16:$G$829,R$15)</f>
        <v>0</v>
      </c>
      <c r="AE280" s="63">
        <f t="shared" si="370"/>
        <v>0</v>
      </c>
      <c r="AG280" s="158" t="str">
        <f t="shared" si="364"/>
        <v>-</v>
      </c>
      <c r="AH280" s="67">
        <f>SUMIFS('N1.3_Project_Listing'!$R$16:$R$829,'N1.3_Project_Listing'!$B$16:$B$829,$B280,'N1.3_Project_Listing'!$D$16:$D$829,$B267,'N1.3_Project_Listing'!$J$16:$J$829,AH$16,'N1.3_Project_Listing'!$G$16:$G$829,AG$15)</f>
        <v>0</v>
      </c>
      <c r="AI280" s="67">
        <f>SUMIFS('N1.3_Project_Listing'!$R$16:$R$829,'N1.3_Project_Listing'!$B$16:$B$829,$B280,'N1.3_Project_Listing'!$D$16:$D$829,$B267,'N1.3_Project_Listing'!$J$16:$J$829,AI$16,'N1.3_Project_Listing'!$G$16:$G$829,AG$15)</f>
        <v>0</v>
      </c>
      <c r="AJ280" s="67">
        <f>SUMIFS('N1.3_Project_Listing'!$R$16:$R$829,'N1.3_Project_Listing'!$B$16:$B$829,$B280,'N1.3_Project_Listing'!$D$16:$D$829,$B267,'N1.3_Project_Listing'!$J$16:$J$829,AJ$16,'N1.3_Project_Listing'!$G$16:$G$829,AG$15)</f>
        <v>0</v>
      </c>
      <c r="AK280" s="67">
        <f>SUMIFS('N1.3_Project_Listing'!$R$16:$R$829,'N1.3_Project_Listing'!$B$16:$B$829,$B280,'N1.3_Project_Listing'!$D$16:$D$829,$B267,'N1.3_Project_Listing'!$J$16:$J$829,AK$16,'N1.3_Project_Listing'!$G$16:$G$829,AG$15)</f>
        <v>0</v>
      </c>
      <c r="AL280" s="67">
        <f>SUMIFS('N1.3_Project_Listing'!$R$16:$R$829,'N1.3_Project_Listing'!$B$16:$B$829,$B280,'N1.3_Project_Listing'!$D$16:$D$829,$B267,'N1.3_Project_Listing'!$J$16:$J$829,AL$16,'N1.3_Project_Listing'!$G$16:$G$829,AG$15)</f>
        <v>0</v>
      </c>
      <c r="AM280" s="63">
        <f t="shared" si="371"/>
        <v>0</v>
      </c>
      <c r="AN280" s="116" t="s">
        <v>441</v>
      </c>
      <c r="AO280" s="67">
        <f>SUMIFS('N1.3_Project_Listing'!$P$16:$P$829,'N1.3_Project_Listing'!$B$16:$B$829,$B280,'N1.3_Project_Listing'!$D$16:$D$829,$B267,'N1.3_Project_Listing'!$J$16:$J$829,AO$16,'N1.3_Project_Listing'!$G$16:$G$829,AG$15)</f>
        <v>0</v>
      </c>
      <c r="AP280" s="67">
        <f>SUMIFS('N1.3_Project_Listing'!$P$16:$P$829,'N1.3_Project_Listing'!$B$16:$B$829,$B280,'N1.3_Project_Listing'!$D$16:$D$829,$B267,'N1.3_Project_Listing'!$J$16:$J$829,AP$16,'N1.3_Project_Listing'!$G$16:$G$829,AG$15)</f>
        <v>0</v>
      </c>
      <c r="AQ280" s="67">
        <f>SUMIFS('N1.3_Project_Listing'!$P$16:$P$829,'N1.3_Project_Listing'!$B$16:$B$829,$B280,'N1.3_Project_Listing'!$D$16:$D$829,$B267,'N1.3_Project_Listing'!$J$16:$J$829,AQ$16,'N1.3_Project_Listing'!$G$16:$G$829,AG$15)</f>
        <v>0</v>
      </c>
      <c r="AR280" s="67">
        <f>SUMIFS('N1.3_Project_Listing'!$P$16:$P$829,'N1.3_Project_Listing'!$B$16:$B$829,$B280,'N1.3_Project_Listing'!$D$16:$D$829,$B267,'N1.3_Project_Listing'!$J$16:$J$829,AR$16,'N1.3_Project_Listing'!$G$16:$G$829,AG$15)</f>
        <v>0</v>
      </c>
      <c r="AS280" s="67">
        <f>SUMIFS('N1.3_Project_Listing'!$P$16:$P$829,'N1.3_Project_Listing'!$B$16:$B$829,$B280,'N1.3_Project_Listing'!$D$16:$D$829,$B267,'N1.3_Project_Listing'!$J$16:$J$829,AS$16,'N1.3_Project_Listing'!$G$16:$G$829,AG$15)</f>
        <v>0</v>
      </c>
      <c r="AT280" s="63">
        <f t="shared" si="372"/>
        <v>0</v>
      </c>
      <c r="AV280" s="158" t="str">
        <f t="shared" si="365"/>
        <v>-</v>
      </c>
      <c r="AW280" s="67">
        <f>SUMIFS('N1.3_Project_Listing'!$R$16:$R$829,'N1.3_Project_Listing'!$B$16:$B$829,$B280,'N1.3_Project_Listing'!$D$16:$D$829,$B267,'N1.3_Project_Listing'!$J$16:$J$829,AW$16,'N1.3_Project_Listing'!$G$16:$G$829,AV$15)</f>
        <v>0</v>
      </c>
      <c r="AX280" s="67">
        <f>SUMIFS('N1.3_Project_Listing'!$R$16:$R$829,'N1.3_Project_Listing'!$B$16:$B$829,$B280,'N1.3_Project_Listing'!$D$16:$D$829,$B267,'N1.3_Project_Listing'!$J$16:$J$829,AX$16,'N1.3_Project_Listing'!$G$16:$G$829,AV$15)</f>
        <v>0</v>
      </c>
      <c r="AY280" s="67">
        <f>SUMIFS('N1.3_Project_Listing'!$R$16:$R$829,'N1.3_Project_Listing'!$B$16:$B$829,$B280,'N1.3_Project_Listing'!$D$16:$D$829,$B267,'N1.3_Project_Listing'!$J$16:$J$829,AY$16,'N1.3_Project_Listing'!$G$16:$G$829,AV$15)</f>
        <v>0</v>
      </c>
      <c r="AZ280" s="67">
        <f>SUMIFS('N1.3_Project_Listing'!$R$16:$R$829,'N1.3_Project_Listing'!$B$16:$B$829,$B280,'N1.3_Project_Listing'!$D$16:$D$829,$B267,'N1.3_Project_Listing'!$J$16:$J$829,AZ$16,'N1.3_Project_Listing'!$G$16:$G$829,AV$15)</f>
        <v>0</v>
      </c>
      <c r="BA280" s="67">
        <f>SUMIFS('N1.3_Project_Listing'!$R$16:$R$829,'N1.3_Project_Listing'!$B$16:$B$829,$B280,'N1.3_Project_Listing'!$D$16:$D$829,$B267,'N1.3_Project_Listing'!$J$16:$J$829,BA$16,'N1.3_Project_Listing'!$G$16:$G$829,AV$15)</f>
        <v>0</v>
      </c>
      <c r="BB280" s="63">
        <f t="shared" si="373"/>
        <v>0</v>
      </c>
      <c r="BC280" s="116" t="s">
        <v>441</v>
      </c>
      <c r="BD280" s="67">
        <f>SUMIFS('N1.3_Project_Listing'!$P$16:$P$829,'N1.3_Project_Listing'!$B$16:$B$829,$B280,'N1.3_Project_Listing'!$D$16:$D$829,$B267,'N1.3_Project_Listing'!$J$16:$J$829,BD$16,'N1.3_Project_Listing'!$G$16:$G$829,AV$15)</f>
        <v>0</v>
      </c>
      <c r="BE280" s="67">
        <f>SUMIFS('N1.3_Project_Listing'!$P$16:$P$829,'N1.3_Project_Listing'!$B$16:$B$829,$B280,'N1.3_Project_Listing'!$D$16:$D$829,$B267,'N1.3_Project_Listing'!$J$16:$J$829,BE$16,'N1.3_Project_Listing'!$G$16:$G$829,AV$15)</f>
        <v>0</v>
      </c>
      <c r="BF280" s="67">
        <f>SUMIFS('N1.3_Project_Listing'!$P$16:$P$829,'N1.3_Project_Listing'!$B$16:$B$829,$B280,'N1.3_Project_Listing'!$D$16:$D$829,$B267,'N1.3_Project_Listing'!$J$16:$J$829,BF$16,'N1.3_Project_Listing'!$G$16:$G$829,AV$15)</f>
        <v>0</v>
      </c>
      <c r="BG280" s="67">
        <f>SUMIFS('N1.3_Project_Listing'!$P$16:$P$829,'N1.3_Project_Listing'!$B$16:$B$829,$B280,'N1.3_Project_Listing'!$D$16:$D$829,$B267,'N1.3_Project_Listing'!$J$16:$J$829,BG$16,'N1.3_Project_Listing'!$G$16:$G$829,AV$15)</f>
        <v>0</v>
      </c>
      <c r="BH280" s="67">
        <f>SUMIFS('N1.3_Project_Listing'!$P$16:$P$829,'N1.3_Project_Listing'!$B$16:$B$829,$B280,'N1.3_Project_Listing'!$D$16:$D$829,$B267,'N1.3_Project_Listing'!$J$16:$J$829,BH$16,'N1.3_Project_Listing'!$G$16:$G$829,AV$15)</f>
        <v>0</v>
      </c>
      <c r="BI280" s="63">
        <f t="shared" si="374"/>
        <v>0</v>
      </c>
      <c r="BK280" s="158" t="str">
        <f t="shared" si="366"/>
        <v>-</v>
      </c>
      <c r="BL280" s="67">
        <f>SUMIFS('N1.3_Project_Listing'!$R$16:$R$829,'N1.3_Project_Listing'!$B$16:$B$829,$B280,'N1.3_Project_Listing'!$D$16:$D$829,$B267,'N1.3_Project_Listing'!$J$16:$J$829,BL$16,'N1.3_Project_Listing'!$G$16:$G$829,BK$15)</f>
        <v>0</v>
      </c>
      <c r="BM280" s="67">
        <f>SUMIFS('N1.3_Project_Listing'!$R$16:$R$829,'N1.3_Project_Listing'!$B$16:$B$829,$B280,'N1.3_Project_Listing'!$D$16:$D$829,$B267,'N1.3_Project_Listing'!$J$16:$J$829,BM$16,'N1.3_Project_Listing'!$G$16:$G$829,BK$15)</f>
        <v>0</v>
      </c>
      <c r="BN280" s="67">
        <f>SUMIFS('N1.3_Project_Listing'!$R$16:$R$829,'N1.3_Project_Listing'!$B$16:$B$829,$B280,'N1.3_Project_Listing'!$D$16:$D$829,$B267,'N1.3_Project_Listing'!$J$16:$J$829,BN$16,'N1.3_Project_Listing'!$G$16:$G$829,BK$15)</f>
        <v>0</v>
      </c>
      <c r="BO280" s="67">
        <f>SUMIFS('N1.3_Project_Listing'!$R$16:$R$829,'N1.3_Project_Listing'!$B$16:$B$829,$B280,'N1.3_Project_Listing'!$D$16:$D$829,$B267,'N1.3_Project_Listing'!$J$16:$J$829,BO$16,'N1.3_Project_Listing'!$G$16:$G$829,BK$15)</f>
        <v>0</v>
      </c>
      <c r="BP280" s="67">
        <f>SUMIFS('N1.3_Project_Listing'!$R$16:$R$829,'N1.3_Project_Listing'!$B$16:$B$829,$B280,'N1.3_Project_Listing'!$D$16:$D$829,$B267,'N1.3_Project_Listing'!$J$16:$J$829,BP$16,'N1.3_Project_Listing'!$G$16:$G$829,BK$15)</f>
        <v>0</v>
      </c>
      <c r="BQ280" s="63">
        <f t="shared" si="375"/>
        <v>0</v>
      </c>
      <c r="BR280" s="116" t="s">
        <v>441</v>
      </c>
      <c r="BS280" s="67">
        <f>SUMIFS('N1.3_Project_Listing'!$P$16:$P$829,'N1.3_Project_Listing'!$B$16:$B$829,$B280,'N1.3_Project_Listing'!$D$16:$D$829,$B267,'N1.3_Project_Listing'!$J$16:$J$829,BS$16,'N1.3_Project_Listing'!$G$16:$G$829,BK$15)</f>
        <v>0</v>
      </c>
      <c r="BT280" s="67">
        <f>SUMIFS('N1.3_Project_Listing'!$P$16:$P$829,'N1.3_Project_Listing'!$B$16:$B$829,$B280,'N1.3_Project_Listing'!$D$16:$D$829,$B267,'N1.3_Project_Listing'!$J$16:$J$829,BT$16,'N1.3_Project_Listing'!$G$16:$G$829,BK$15)</f>
        <v>0</v>
      </c>
      <c r="BU280" s="67">
        <f>SUMIFS('N1.3_Project_Listing'!$P$16:$P$829,'N1.3_Project_Listing'!$B$16:$B$829,$B280,'N1.3_Project_Listing'!$D$16:$D$829,$B267,'N1.3_Project_Listing'!$J$16:$J$829,BU$16,'N1.3_Project_Listing'!$G$16:$G$829,BK$15)</f>
        <v>0</v>
      </c>
      <c r="BV280" s="67">
        <f>SUMIFS('N1.3_Project_Listing'!$P$16:$P$829,'N1.3_Project_Listing'!$B$16:$B$829,$B280,'N1.3_Project_Listing'!$D$16:$D$829,$B267,'N1.3_Project_Listing'!$J$16:$J$829,BV$16,'N1.3_Project_Listing'!$G$16:$G$829,BK$15)</f>
        <v>0</v>
      </c>
      <c r="BW280" s="67">
        <f>SUMIFS('N1.3_Project_Listing'!$P$16:$P$829,'N1.3_Project_Listing'!$B$16:$B$829,$B280,'N1.3_Project_Listing'!$D$16:$D$829,$B267,'N1.3_Project_Listing'!$J$16:$J$829,BW$16,'N1.3_Project_Listing'!$G$16:$G$829,BK$15)</f>
        <v>0</v>
      </c>
      <c r="BX280" s="63">
        <f t="shared" si="376"/>
        <v>0</v>
      </c>
    </row>
    <row r="281" spans="2:76" hidden="1">
      <c r="B281" s="132" t="str">
        <f t="shared" si="352"/>
        <v>No entry required</v>
      </c>
      <c r="C281" s="158" t="str">
        <f t="shared" si="352"/>
        <v>-</v>
      </c>
      <c r="D281" s="63">
        <f t="shared" si="353"/>
        <v>0</v>
      </c>
      <c r="E281" s="63">
        <f t="shared" si="354"/>
        <v>0</v>
      </c>
      <c r="F281" s="63">
        <f t="shared" si="355"/>
        <v>0</v>
      </c>
      <c r="G281" s="63">
        <f t="shared" si="356"/>
        <v>0</v>
      </c>
      <c r="H281" s="63">
        <f t="shared" si="357"/>
        <v>0</v>
      </c>
      <c r="I281" s="63">
        <f t="shared" si="367"/>
        <v>0</v>
      </c>
      <c r="J281" s="116" t="s">
        <v>441</v>
      </c>
      <c r="K281" s="63">
        <f t="shared" si="358"/>
        <v>0</v>
      </c>
      <c r="L281" s="63">
        <f t="shared" si="359"/>
        <v>0</v>
      </c>
      <c r="M281" s="63">
        <f t="shared" si="360"/>
        <v>0</v>
      </c>
      <c r="N281" s="63">
        <f t="shared" si="361"/>
        <v>0</v>
      </c>
      <c r="O281" s="63">
        <f t="shared" si="362"/>
        <v>0</v>
      </c>
      <c r="P281" s="63">
        <f t="shared" si="368"/>
        <v>0</v>
      </c>
      <c r="R281" s="158" t="str">
        <f t="shared" si="363"/>
        <v>-</v>
      </c>
      <c r="S281" s="67">
        <f>SUMIFS('N1.3_Project_Listing'!$R$16:$R$829,'N1.3_Project_Listing'!$B$16:$B$829,$B281,'N1.3_Project_Listing'!$D$16:$D$829,$B267,'N1.3_Project_Listing'!$J$16:$J$829,S$16,'N1.3_Project_Listing'!$G$16:$G$829,R$15)</f>
        <v>0</v>
      </c>
      <c r="T281" s="67">
        <f>SUMIFS('N1.3_Project_Listing'!$R$16:$R$829,'N1.3_Project_Listing'!$B$16:$B$829,$B281,'N1.3_Project_Listing'!$D$16:$D$829,$B267,'N1.3_Project_Listing'!$J$16:$J$829,T$16,'N1.3_Project_Listing'!$G$16:$G$829,R$15)</f>
        <v>0</v>
      </c>
      <c r="U281" s="67">
        <f>SUMIFS('N1.3_Project_Listing'!$R$16:$R$829,'N1.3_Project_Listing'!$B$16:$B$829,$B281,'N1.3_Project_Listing'!$D$16:$D$829,$B267,'N1.3_Project_Listing'!$J$16:$J$829,U$16,'N1.3_Project_Listing'!$G$16:$G$829,R$15)</f>
        <v>0</v>
      </c>
      <c r="V281" s="67">
        <f>SUMIFS('N1.3_Project_Listing'!$R$16:$R$829,'N1.3_Project_Listing'!$B$16:$B$829,$B281,'N1.3_Project_Listing'!$D$16:$D$829,$B267,'N1.3_Project_Listing'!$J$16:$J$829,V$16,'N1.3_Project_Listing'!$G$16:$G$829,R$15)</f>
        <v>0</v>
      </c>
      <c r="W281" s="67">
        <f>SUMIFS('N1.3_Project_Listing'!$R$16:$R$829,'N1.3_Project_Listing'!$B$16:$B$829,$B281,'N1.3_Project_Listing'!$D$16:$D$829,$B267,'N1.3_Project_Listing'!$J$16:$J$829,W$16,'N1.3_Project_Listing'!$G$16:$G$829,R$15)</f>
        <v>0</v>
      </c>
      <c r="X281" s="63">
        <f t="shared" si="369"/>
        <v>0</v>
      </c>
      <c r="Y281" s="116" t="s">
        <v>441</v>
      </c>
      <c r="Z281" s="67">
        <f>SUMIFS('N1.3_Project_Listing'!$P$16:$P$829,'N1.3_Project_Listing'!$B$16:$B$829,$B281,'N1.3_Project_Listing'!$D$16:$D$829,$B267,'N1.3_Project_Listing'!$J$16:$J$829,Z$16,'N1.3_Project_Listing'!$G$16:$G$829,R$15)</f>
        <v>0</v>
      </c>
      <c r="AA281" s="67">
        <f>SUMIFS('N1.3_Project_Listing'!$P$16:$P$829,'N1.3_Project_Listing'!$B$16:$B$829,$B281,'N1.3_Project_Listing'!$D$16:$D$829,$B267,'N1.3_Project_Listing'!$J$16:$J$829,AA$16,'N1.3_Project_Listing'!$G$16:$G$829,R$15)</f>
        <v>0</v>
      </c>
      <c r="AB281" s="67">
        <f>SUMIFS('N1.3_Project_Listing'!$P$16:$P$829,'N1.3_Project_Listing'!$B$16:$B$829,$B281,'N1.3_Project_Listing'!$D$16:$D$829,$B267,'N1.3_Project_Listing'!$J$16:$J$829,AB$16,'N1.3_Project_Listing'!$G$16:$G$829,R$15)</f>
        <v>0</v>
      </c>
      <c r="AC281" s="67">
        <f>SUMIFS('N1.3_Project_Listing'!$P$16:$P$829,'N1.3_Project_Listing'!$B$16:$B$829,$B281,'N1.3_Project_Listing'!$D$16:$D$829,$B267,'N1.3_Project_Listing'!$J$16:$J$829,AC$16,'N1.3_Project_Listing'!$G$16:$G$829,R$15)</f>
        <v>0</v>
      </c>
      <c r="AD281" s="67">
        <f>SUMIFS('N1.3_Project_Listing'!$P$16:$P$829,'N1.3_Project_Listing'!$B$16:$B$829,$B281,'N1.3_Project_Listing'!$D$16:$D$829,$B267,'N1.3_Project_Listing'!$J$16:$J$829,AD$16,'N1.3_Project_Listing'!$G$16:$G$829,R$15)</f>
        <v>0</v>
      </c>
      <c r="AE281" s="63">
        <f t="shared" si="370"/>
        <v>0</v>
      </c>
      <c r="AG281" s="158" t="str">
        <f t="shared" si="364"/>
        <v>-</v>
      </c>
      <c r="AH281" s="67">
        <f>SUMIFS('N1.3_Project_Listing'!$R$16:$R$829,'N1.3_Project_Listing'!$B$16:$B$829,$B281,'N1.3_Project_Listing'!$D$16:$D$829,$B267,'N1.3_Project_Listing'!$J$16:$J$829,AH$16,'N1.3_Project_Listing'!$G$16:$G$829,AG$15)</f>
        <v>0</v>
      </c>
      <c r="AI281" s="67">
        <f>SUMIFS('N1.3_Project_Listing'!$R$16:$R$829,'N1.3_Project_Listing'!$B$16:$B$829,$B281,'N1.3_Project_Listing'!$D$16:$D$829,$B267,'N1.3_Project_Listing'!$J$16:$J$829,AI$16,'N1.3_Project_Listing'!$G$16:$G$829,AG$15)</f>
        <v>0</v>
      </c>
      <c r="AJ281" s="67">
        <f>SUMIFS('N1.3_Project_Listing'!$R$16:$R$829,'N1.3_Project_Listing'!$B$16:$B$829,$B281,'N1.3_Project_Listing'!$D$16:$D$829,$B267,'N1.3_Project_Listing'!$J$16:$J$829,AJ$16,'N1.3_Project_Listing'!$G$16:$G$829,AG$15)</f>
        <v>0</v>
      </c>
      <c r="AK281" s="67">
        <f>SUMIFS('N1.3_Project_Listing'!$R$16:$R$829,'N1.3_Project_Listing'!$B$16:$B$829,$B281,'N1.3_Project_Listing'!$D$16:$D$829,$B267,'N1.3_Project_Listing'!$J$16:$J$829,AK$16,'N1.3_Project_Listing'!$G$16:$G$829,AG$15)</f>
        <v>0</v>
      </c>
      <c r="AL281" s="67">
        <f>SUMIFS('N1.3_Project_Listing'!$R$16:$R$829,'N1.3_Project_Listing'!$B$16:$B$829,$B281,'N1.3_Project_Listing'!$D$16:$D$829,$B267,'N1.3_Project_Listing'!$J$16:$J$829,AL$16,'N1.3_Project_Listing'!$G$16:$G$829,AG$15)</f>
        <v>0</v>
      </c>
      <c r="AM281" s="63">
        <f t="shared" si="371"/>
        <v>0</v>
      </c>
      <c r="AN281" s="116" t="s">
        <v>441</v>
      </c>
      <c r="AO281" s="67">
        <f>SUMIFS('N1.3_Project_Listing'!$P$16:$P$829,'N1.3_Project_Listing'!$B$16:$B$829,$B281,'N1.3_Project_Listing'!$D$16:$D$829,$B267,'N1.3_Project_Listing'!$J$16:$J$829,AO$16,'N1.3_Project_Listing'!$G$16:$G$829,AG$15)</f>
        <v>0</v>
      </c>
      <c r="AP281" s="67">
        <f>SUMIFS('N1.3_Project_Listing'!$P$16:$P$829,'N1.3_Project_Listing'!$B$16:$B$829,$B281,'N1.3_Project_Listing'!$D$16:$D$829,$B267,'N1.3_Project_Listing'!$J$16:$J$829,AP$16,'N1.3_Project_Listing'!$G$16:$G$829,AG$15)</f>
        <v>0</v>
      </c>
      <c r="AQ281" s="67">
        <f>SUMIFS('N1.3_Project_Listing'!$P$16:$P$829,'N1.3_Project_Listing'!$B$16:$B$829,$B281,'N1.3_Project_Listing'!$D$16:$D$829,$B267,'N1.3_Project_Listing'!$J$16:$J$829,AQ$16,'N1.3_Project_Listing'!$G$16:$G$829,AG$15)</f>
        <v>0</v>
      </c>
      <c r="AR281" s="67">
        <f>SUMIFS('N1.3_Project_Listing'!$P$16:$P$829,'N1.3_Project_Listing'!$B$16:$B$829,$B281,'N1.3_Project_Listing'!$D$16:$D$829,$B267,'N1.3_Project_Listing'!$J$16:$J$829,AR$16,'N1.3_Project_Listing'!$G$16:$G$829,AG$15)</f>
        <v>0</v>
      </c>
      <c r="AS281" s="67">
        <f>SUMIFS('N1.3_Project_Listing'!$P$16:$P$829,'N1.3_Project_Listing'!$B$16:$B$829,$B281,'N1.3_Project_Listing'!$D$16:$D$829,$B267,'N1.3_Project_Listing'!$J$16:$J$829,AS$16,'N1.3_Project_Listing'!$G$16:$G$829,AG$15)</f>
        <v>0</v>
      </c>
      <c r="AT281" s="63">
        <f t="shared" si="372"/>
        <v>0</v>
      </c>
      <c r="AV281" s="158" t="str">
        <f t="shared" si="365"/>
        <v>-</v>
      </c>
      <c r="AW281" s="67">
        <f>SUMIFS('N1.3_Project_Listing'!$R$16:$R$829,'N1.3_Project_Listing'!$B$16:$B$829,$B281,'N1.3_Project_Listing'!$D$16:$D$829,$B267,'N1.3_Project_Listing'!$J$16:$J$829,AW$16,'N1.3_Project_Listing'!$G$16:$G$829,AV$15)</f>
        <v>0</v>
      </c>
      <c r="AX281" s="67">
        <f>SUMIFS('N1.3_Project_Listing'!$R$16:$R$829,'N1.3_Project_Listing'!$B$16:$B$829,$B281,'N1.3_Project_Listing'!$D$16:$D$829,$B267,'N1.3_Project_Listing'!$J$16:$J$829,AX$16,'N1.3_Project_Listing'!$G$16:$G$829,AV$15)</f>
        <v>0</v>
      </c>
      <c r="AY281" s="67">
        <f>SUMIFS('N1.3_Project_Listing'!$R$16:$R$829,'N1.3_Project_Listing'!$B$16:$B$829,$B281,'N1.3_Project_Listing'!$D$16:$D$829,$B267,'N1.3_Project_Listing'!$J$16:$J$829,AY$16,'N1.3_Project_Listing'!$G$16:$G$829,AV$15)</f>
        <v>0</v>
      </c>
      <c r="AZ281" s="67">
        <f>SUMIFS('N1.3_Project_Listing'!$R$16:$R$829,'N1.3_Project_Listing'!$B$16:$B$829,$B281,'N1.3_Project_Listing'!$D$16:$D$829,$B267,'N1.3_Project_Listing'!$J$16:$J$829,AZ$16,'N1.3_Project_Listing'!$G$16:$G$829,AV$15)</f>
        <v>0</v>
      </c>
      <c r="BA281" s="67">
        <f>SUMIFS('N1.3_Project_Listing'!$R$16:$R$829,'N1.3_Project_Listing'!$B$16:$B$829,$B281,'N1.3_Project_Listing'!$D$16:$D$829,$B267,'N1.3_Project_Listing'!$J$16:$J$829,BA$16,'N1.3_Project_Listing'!$G$16:$G$829,AV$15)</f>
        <v>0</v>
      </c>
      <c r="BB281" s="63">
        <f t="shared" si="373"/>
        <v>0</v>
      </c>
      <c r="BC281" s="116" t="s">
        <v>441</v>
      </c>
      <c r="BD281" s="67">
        <f>SUMIFS('N1.3_Project_Listing'!$P$16:$P$829,'N1.3_Project_Listing'!$B$16:$B$829,$B281,'N1.3_Project_Listing'!$D$16:$D$829,$B267,'N1.3_Project_Listing'!$J$16:$J$829,BD$16,'N1.3_Project_Listing'!$G$16:$G$829,AV$15)</f>
        <v>0</v>
      </c>
      <c r="BE281" s="67">
        <f>SUMIFS('N1.3_Project_Listing'!$P$16:$P$829,'N1.3_Project_Listing'!$B$16:$B$829,$B281,'N1.3_Project_Listing'!$D$16:$D$829,$B267,'N1.3_Project_Listing'!$J$16:$J$829,BE$16,'N1.3_Project_Listing'!$G$16:$G$829,AV$15)</f>
        <v>0</v>
      </c>
      <c r="BF281" s="67">
        <f>SUMIFS('N1.3_Project_Listing'!$P$16:$P$829,'N1.3_Project_Listing'!$B$16:$B$829,$B281,'N1.3_Project_Listing'!$D$16:$D$829,$B267,'N1.3_Project_Listing'!$J$16:$J$829,BF$16,'N1.3_Project_Listing'!$G$16:$G$829,AV$15)</f>
        <v>0</v>
      </c>
      <c r="BG281" s="67">
        <f>SUMIFS('N1.3_Project_Listing'!$P$16:$P$829,'N1.3_Project_Listing'!$B$16:$B$829,$B281,'N1.3_Project_Listing'!$D$16:$D$829,$B267,'N1.3_Project_Listing'!$J$16:$J$829,BG$16,'N1.3_Project_Listing'!$G$16:$G$829,AV$15)</f>
        <v>0</v>
      </c>
      <c r="BH281" s="67">
        <f>SUMIFS('N1.3_Project_Listing'!$P$16:$P$829,'N1.3_Project_Listing'!$B$16:$B$829,$B281,'N1.3_Project_Listing'!$D$16:$D$829,$B267,'N1.3_Project_Listing'!$J$16:$J$829,BH$16,'N1.3_Project_Listing'!$G$16:$G$829,AV$15)</f>
        <v>0</v>
      </c>
      <c r="BI281" s="63">
        <f t="shared" si="374"/>
        <v>0</v>
      </c>
      <c r="BK281" s="158" t="str">
        <f t="shared" si="366"/>
        <v>-</v>
      </c>
      <c r="BL281" s="67">
        <f>SUMIFS('N1.3_Project_Listing'!$R$16:$R$829,'N1.3_Project_Listing'!$B$16:$B$829,$B281,'N1.3_Project_Listing'!$D$16:$D$829,$B267,'N1.3_Project_Listing'!$J$16:$J$829,BL$16,'N1.3_Project_Listing'!$G$16:$G$829,BK$15)</f>
        <v>0</v>
      </c>
      <c r="BM281" s="67">
        <f>SUMIFS('N1.3_Project_Listing'!$R$16:$R$829,'N1.3_Project_Listing'!$B$16:$B$829,$B281,'N1.3_Project_Listing'!$D$16:$D$829,$B267,'N1.3_Project_Listing'!$J$16:$J$829,BM$16,'N1.3_Project_Listing'!$G$16:$G$829,BK$15)</f>
        <v>0</v>
      </c>
      <c r="BN281" s="67">
        <f>SUMIFS('N1.3_Project_Listing'!$R$16:$R$829,'N1.3_Project_Listing'!$B$16:$B$829,$B281,'N1.3_Project_Listing'!$D$16:$D$829,$B267,'N1.3_Project_Listing'!$J$16:$J$829,BN$16,'N1.3_Project_Listing'!$G$16:$G$829,BK$15)</f>
        <v>0</v>
      </c>
      <c r="BO281" s="67">
        <f>SUMIFS('N1.3_Project_Listing'!$R$16:$R$829,'N1.3_Project_Listing'!$B$16:$B$829,$B281,'N1.3_Project_Listing'!$D$16:$D$829,$B267,'N1.3_Project_Listing'!$J$16:$J$829,BO$16,'N1.3_Project_Listing'!$G$16:$G$829,BK$15)</f>
        <v>0</v>
      </c>
      <c r="BP281" s="67">
        <f>SUMIFS('N1.3_Project_Listing'!$R$16:$R$829,'N1.3_Project_Listing'!$B$16:$B$829,$B281,'N1.3_Project_Listing'!$D$16:$D$829,$B267,'N1.3_Project_Listing'!$J$16:$J$829,BP$16,'N1.3_Project_Listing'!$G$16:$G$829,BK$15)</f>
        <v>0</v>
      </c>
      <c r="BQ281" s="63">
        <f t="shared" si="375"/>
        <v>0</v>
      </c>
      <c r="BR281" s="116" t="s">
        <v>441</v>
      </c>
      <c r="BS281" s="67">
        <f>SUMIFS('N1.3_Project_Listing'!$P$16:$P$829,'N1.3_Project_Listing'!$B$16:$B$829,$B281,'N1.3_Project_Listing'!$D$16:$D$829,$B267,'N1.3_Project_Listing'!$J$16:$J$829,BS$16,'N1.3_Project_Listing'!$G$16:$G$829,BK$15)</f>
        <v>0</v>
      </c>
      <c r="BT281" s="67">
        <f>SUMIFS('N1.3_Project_Listing'!$P$16:$P$829,'N1.3_Project_Listing'!$B$16:$B$829,$B281,'N1.3_Project_Listing'!$D$16:$D$829,$B267,'N1.3_Project_Listing'!$J$16:$J$829,BT$16,'N1.3_Project_Listing'!$G$16:$G$829,BK$15)</f>
        <v>0</v>
      </c>
      <c r="BU281" s="67">
        <f>SUMIFS('N1.3_Project_Listing'!$P$16:$P$829,'N1.3_Project_Listing'!$B$16:$B$829,$B281,'N1.3_Project_Listing'!$D$16:$D$829,$B267,'N1.3_Project_Listing'!$J$16:$J$829,BU$16,'N1.3_Project_Listing'!$G$16:$G$829,BK$15)</f>
        <v>0</v>
      </c>
      <c r="BV281" s="67">
        <f>SUMIFS('N1.3_Project_Listing'!$P$16:$P$829,'N1.3_Project_Listing'!$B$16:$B$829,$B281,'N1.3_Project_Listing'!$D$16:$D$829,$B267,'N1.3_Project_Listing'!$J$16:$J$829,BV$16,'N1.3_Project_Listing'!$G$16:$G$829,BK$15)</f>
        <v>0</v>
      </c>
      <c r="BW281" s="67">
        <f>SUMIFS('N1.3_Project_Listing'!$P$16:$P$829,'N1.3_Project_Listing'!$B$16:$B$829,$B281,'N1.3_Project_Listing'!$D$16:$D$829,$B267,'N1.3_Project_Listing'!$J$16:$J$829,BW$16,'N1.3_Project_Listing'!$G$16:$G$829,BK$15)</f>
        <v>0</v>
      </c>
      <c r="BX281" s="63">
        <f t="shared" si="376"/>
        <v>0</v>
      </c>
    </row>
    <row r="282" spans="2:76" hidden="1">
      <c r="B282" s="132" t="str">
        <f t="shared" si="352"/>
        <v>No entry required</v>
      </c>
      <c r="C282" s="158" t="str">
        <f t="shared" si="352"/>
        <v>-</v>
      </c>
      <c r="D282" s="63">
        <f t="shared" si="353"/>
        <v>0</v>
      </c>
      <c r="E282" s="63">
        <f t="shared" si="354"/>
        <v>0</v>
      </c>
      <c r="F282" s="63">
        <f t="shared" si="355"/>
        <v>0</v>
      </c>
      <c r="G282" s="63">
        <f t="shared" si="356"/>
        <v>0</v>
      </c>
      <c r="H282" s="63">
        <f t="shared" si="357"/>
        <v>0</v>
      </c>
      <c r="I282" s="63">
        <f t="shared" si="367"/>
        <v>0</v>
      </c>
      <c r="J282" s="116" t="s">
        <v>441</v>
      </c>
      <c r="K282" s="63">
        <f t="shared" si="358"/>
        <v>0</v>
      </c>
      <c r="L282" s="63">
        <f t="shared" si="359"/>
        <v>0</v>
      </c>
      <c r="M282" s="63">
        <f t="shared" si="360"/>
        <v>0</v>
      </c>
      <c r="N282" s="63">
        <f t="shared" si="361"/>
        <v>0</v>
      </c>
      <c r="O282" s="63">
        <f t="shared" si="362"/>
        <v>0</v>
      </c>
      <c r="P282" s="63">
        <f t="shared" si="368"/>
        <v>0</v>
      </c>
      <c r="R282" s="158" t="str">
        <f t="shared" si="363"/>
        <v>-</v>
      </c>
      <c r="S282" s="67">
        <f>SUMIFS('N1.3_Project_Listing'!$R$16:$R$829,'N1.3_Project_Listing'!$B$16:$B$829,$B282,'N1.3_Project_Listing'!$D$16:$D$829,$B267,'N1.3_Project_Listing'!$J$16:$J$829,S$16,'N1.3_Project_Listing'!$G$16:$G$829,R$15)</f>
        <v>0</v>
      </c>
      <c r="T282" s="67">
        <f>SUMIFS('N1.3_Project_Listing'!$R$16:$R$829,'N1.3_Project_Listing'!$B$16:$B$829,$B282,'N1.3_Project_Listing'!$D$16:$D$829,$B267,'N1.3_Project_Listing'!$J$16:$J$829,T$16,'N1.3_Project_Listing'!$G$16:$G$829,R$15)</f>
        <v>0</v>
      </c>
      <c r="U282" s="67">
        <f>SUMIFS('N1.3_Project_Listing'!$R$16:$R$829,'N1.3_Project_Listing'!$B$16:$B$829,$B282,'N1.3_Project_Listing'!$D$16:$D$829,$B267,'N1.3_Project_Listing'!$J$16:$J$829,U$16,'N1.3_Project_Listing'!$G$16:$G$829,R$15)</f>
        <v>0</v>
      </c>
      <c r="V282" s="67">
        <f>SUMIFS('N1.3_Project_Listing'!$R$16:$R$829,'N1.3_Project_Listing'!$B$16:$B$829,$B282,'N1.3_Project_Listing'!$D$16:$D$829,$B267,'N1.3_Project_Listing'!$J$16:$J$829,V$16,'N1.3_Project_Listing'!$G$16:$G$829,R$15)</f>
        <v>0</v>
      </c>
      <c r="W282" s="67">
        <f>SUMIFS('N1.3_Project_Listing'!$R$16:$R$829,'N1.3_Project_Listing'!$B$16:$B$829,$B282,'N1.3_Project_Listing'!$D$16:$D$829,$B267,'N1.3_Project_Listing'!$J$16:$J$829,W$16,'N1.3_Project_Listing'!$G$16:$G$829,R$15)</f>
        <v>0</v>
      </c>
      <c r="X282" s="63">
        <f t="shared" si="369"/>
        <v>0</v>
      </c>
      <c r="Y282" s="116" t="s">
        <v>441</v>
      </c>
      <c r="Z282" s="67">
        <f>SUMIFS('N1.3_Project_Listing'!$P$16:$P$829,'N1.3_Project_Listing'!$B$16:$B$829,$B282,'N1.3_Project_Listing'!$D$16:$D$829,$B267,'N1.3_Project_Listing'!$J$16:$J$829,Z$16,'N1.3_Project_Listing'!$G$16:$G$829,R$15)</f>
        <v>0</v>
      </c>
      <c r="AA282" s="67">
        <f>SUMIFS('N1.3_Project_Listing'!$P$16:$P$829,'N1.3_Project_Listing'!$B$16:$B$829,$B282,'N1.3_Project_Listing'!$D$16:$D$829,$B267,'N1.3_Project_Listing'!$J$16:$J$829,AA$16,'N1.3_Project_Listing'!$G$16:$G$829,R$15)</f>
        <v>0</v>
      </c>
      <c r="AB282" s="67">
        <f>SUMIFS('N1.3_Project_Listing'!$P$16:$P$829,'N1.3_Project_Listing'!$B$16:$B$829,$B282,'N1.3_Project_Listing'!$D$16:$D$829,$B267,'N1.3_Project_Listing'!$J$16:$J$829,AB$16,'N1.3_Project_Listing'!$G$16:$G$829,R$15)</f>
        <v>0</v>
      </c>
      <c r="AC282" s="67">
        <f>SUMIFS('N1.3_Project_Listing'!$P$16:$P$829,'N1.3_Project_Listing'!$B$16:$B$829,$B282,'N1.3_Project_Listing'!$D$16:$D$829,$B267,'N1.3_Project_Listing'!$J$16:$J$829,AC$16,'N1.3_Project_Listing'!$G$16:$G$829,R$15)</f>
        <v>0</v>
      </c>
      <c r="AD282" s="67">
        <f>SUMIFS('N1.3_Project_Listing'!$P$16:$P$829,'N1.3_Project_Listing'!$B$16:$B$829,$B282,'N1.3_Project_Listing'!$D$16:$D$829,$B267,'N1.3_Project_Listing'!$J$16:$J$829,AD$16,'N1.3_Project_Listing'!$G$16:$G$829,R$15)</f>
        <v>0</v>
      </c>
      <c r="AE282" s="63">
        <f t="shared" si="370"/>
        <v>0</v>
      </c>
      <c r="AG282" s="158" t="str">
        <f t="shared" si="364"/>
        <v>-</v>
      </c>
      <c r="AH282" s="67">
        <f>SUMIFS('N1.3_Project_Listing'!$R$16:$R$829,'N1.3_Project_Listing'!$B$16:$B$829,$B282,'N1.3_Project_Listing'!$D$16:$D$829,$B267,'N1.3_Project_Listing'!$J$16:$J$829,AH$16,'N1.3_Project_Listing'!$G$16:$G$829,AG$15)</f>
        <v>0</v>
      </c>
      <c r="AI282" s="67">
        <f>SUMIFS('N1.3_Project_Listing'!$R$16:$R$829,'N1.3_Project_Listing'!$B$16:$B$829,$B282,'N1.3_Project_Listing'!$D$16:$D$829,$B267,'N1.3_Project_Listing'!$J$16:$J$829,AI$16,'N1.3_Project_Listing'!$G$16:$G$829,AG$15)</f>
        <v>0</v>
      </c>
      <c r="AJ282" s="67">
        <f>SUMIFS('N1.3_Project_Listing'!$R$16:$R$829,'N1.3_Project_Listing'!$B$16:$B$829,$B282,'N1.3_Project_Listing'!$D$16:$D$829,$B267,'N1.3_Project_Listing'!$J$16:$J$829,AJ$16,'N1.3_Project_Listing'!$G$16:$G$829,AG$15)</f>
        <v>0</v>
      </c>
      <c r="AK282" s="67">
        <f>SUMIFS('N1.3_Project_Listing'!$R$16:$R$829,'N1.3_Project_Listing'!$B$16:$B$829,$B282,'N1.3_Project_Listing'!$D$16:$D$829,$B267,'N1.3_Project_Listing'!$J$16:$J$829,AK$16,'N1.3_Project_Listing'!$G$16:$G$829,AG$15)</f>
        <v>0</v>
      </c>
      <c r="AL282" s="67">
        <f>SUMIFS('N1.3_Project_Listing'!$R$16:$R$829,'N1.3_Project_Listing'!$B$16:$B$829,$B282,'N1.3_Project_Listing'!$D$16:$D$829,$B267,'N1.3_Project_Listing'!$J$16:$J$829,AL$16,'N1.3_Project_Listing'!$G$16:$G$829,AG$15)</f>
        <v>0</v>
      </c>
      <c r="AM282" s="63">
        <f t="shared" si="371"/>
        <v>0</v>
      </c>
      <c r="AN282" s="116" t="s">
        <v>441</v>
      </c>
      <c r="AO282" s="67">
        <f>SUMIFS('N1.3_Project_Listing'!$P$16:$P$829,'N1.3_Project_Listing'!$B$16:$B$829,$B282,'N1.3_Project_Listing'!$D$16:$D$829,$B267,'N1.3_Project_Listing'!$J$16:$J$829,AO$16,'N1.3_Project_Listing'!$G$16:$G$829,AG$15)</f>
        <v>0</v>
      </c>
      <c r="AP282" s="67">
        <f>SUMIFS('N1.3_Project_Listing'!$P$16:$P$829,'N1.3_Project_Listing'!$B$16:$B$829,$B282,'N1.3_Project_Listing'!$D$16:$D$829,$B267,'N1.3_Project_Listing'!$J$16:$J$829,AP$16,'N1.3_Project_Listing'!$G$16:$G$829,AG$15)</f>
        <v>0</v>
      </c>
      <c r="AQ282" s="67">
        <f>SUMIFS('N1.3_Project_Listing'!$P$16:$P$829,'N1.3_Project_Listing'!$B$16:$B$829,$B282,'N1.3_Project_Listing'!$D$16:$D$829,$B267,'N1.3_Project_Listing'!$J$16:$J$829,AQ$16,'N1.3_Project_Listing'!$G$16:$G$829,AG$15)</f>
        <v>0</v>
      </c>
      <c r="AR282" s="67">
        <f>SUMIFS('N1.3_Project_Listing'!$P$16:$P$829,'N1.3_Project_Listing'!$B$16:$B$829,$B282,'N1.3_Project_Listing'!$D$16:$D$829,$B267,'N1.3_Project_Listing'!$J$16:$J$829,AR$16,'N1.3_Project_Listing'!$G$16:$G$829,AG$15)</f>
        <v>0</v>
      </c>
      <c r="AS282" s="67">
        <f>SUMIFS('N1.3_Project_Listing'!$P$16:$P$829,'N1.3_Project_Listing'!$B$16:$B$829,$B282,'N1.3_Project_Listing'!$D$16:$D$829,$B267,'N1.3_Project_Listing'!$J$16:$J$829,AS$16,'N1.3_Project_Listing'!$G$16:$G$829,AG$15)</f>
        <v>0</v>
      </c>
      <c r="AT282" s="63">
        <f t="shared" si="372"/>
        <v>0</v>
      </c>
      <c r="AV282" s="158" t="str">
        <f t="shared" si="365"/>
        <v>-</v>
      </c>
      <c r="AW282" s="67">
        <f>SUMIFS('N1.3_Project_Listing'!$R$16:$R$829,'N1.3_Project_Listing'!$B$16:$B$829,$B282,'N1.3_Project_Listing'!$D$16:$D$829,$B267,'N1.3_Project_Listing'!$J$16:$J$829,AW$16,'N1.3_Project_Listing'!$G$16:$G$829,AV$15)</f>
        <v>0</v>
      </c>
      <c r="AX282" s="67">
        <f>SUMIFS('N1.3_Project_Listing'!$R$16:$R$829,'N1.3_Project_Listing'!$B$16:$B$829,$B282,'N1.3_Project_Listing'!$D$16:$D$829,$B267,'N1.3_Project_Listing'!$J$16:$J$829,AX$16,'N1.3_Project_Listing'!$G$16:$G$829,AV$15)</f>
        <v>0</v>
      </c>
      <c r="AY282" s="67">
        <f>SUMIFS('N1.3_Project_Listing'!$R$16:$R$829,'N1.3_Project_Listing'!$B$16:$B$829,$B282,'N1.3_Project_Listing'!$D$16:$D$829,$B267,'N1.3_Project_Listing'!$J$16:$J$829,AY$16,'N1.3_Project_Listing'!$G$16:$G$829,AV$15)</f>
        <v>0</v>
      </c>
      <c r="AZ282" s="67">
        <f>SUMIFS('N1.3_Project_Listing'!$R$16:$R$829,'N1.3_Project_Listing'!$B$16:$B$829,$B282,'N1.3_Project_Listing'!$D$16:$D$829,$B267,'N1.3_Project_Listing'!$J$16:$J$829,AZ$16,'N1.3_Project_Listing'!$G$16:$G$829,AV$15)</f>
        <v>0</v>
      </c>
      <c r="BA282" s="67">
        <f>SUMIFS('N1.3_Project_Listing'!$R$16:$R$829,'N1.3_Project_Listing'!$B$16:$B$829,$B282,'N1.3_Project_Listing'!$D$16:$D$829,$B267,'N1.3_Project_Listing'!$J$16:$J$829,BA$16,'N1.3_Project_Listing'!$G$16:$G$829,AV$15)</f>
        <v>0</v>
      </c>
      <c r="BB282" s="63">
        <f t="shared" si="373"/>
        <v>0</v>
      </c>
      <c r="BC282" s="116" t="s">
        <v>441</v>
      </c>
      <c r="BD282" s="67">
        <f>SUMIFS('N1.3_Project_Listing'!$P$16:$P$829,'N1.3_Project_Listing'!$B$16:$B$829,$B282,'N1.3_Project_Listing'!$D$16:$D$829,$B267,'N1.3_Project_Listing'!$J$16:$J$829,BD$16,'N1.3_Project_Listing'!$G$16:$G$829,AV$15)</f>
        <v>0</v>
      </c>
      <c r="BE282" s="67">
        <f>SUMIFS('N1.3_Project_Listing'!$P$16:$P$829,'N1.3_Project_Listing'!$B$16:$B$829,$B282,'N1.3_Project_Listing'!$D$16:$D$829,$B267,'N1.3_Project_Listing'!$J$16:$J$829,BE$16,'N1.3_Project_Listing'!$G$16:$G$829,AV$15)</f>
        <v>0</v>
      </c>
      <c r="BF282" s="67">
        <f>SUMIFS('N1.3_Project_Listing'!$P$16:$P$829,'N1.3_Project_Listing'!$B$16:$B$829,$B282,'N1.3_Project_Listing'!$D$16:$D$829,$B267,'N1.3_Project_Listing'!$J$16:$J$829,BF$16,'N1.3_Project_Listing'!$G$16:$G$829,AV$15)</f>
        <v>0</v>
      </c>
      <c r="BG282" s="67">
        <f>SUMIFS('N1.3_Project_Listing'!$P$16:$P$829,'N1.3_Project_Listing'!$B$16:$B$829,$B282,'N1.3_Project_Listing'!$D$16:$D$829,$B267,'N1.3_Project_Listing'!$J$16:$J$829,BG$16,'N1.3_Project_Listing'!$G$16:$G$829,AV$15)</f>
        <v>0</v>
      </c>
      <c r="BH282" s="67">
        <f>SUMIFS('N1.3_Project_Listing'!$P$16:$P$829,'N1.3_Project_Listing'!$B$16:$B$829,$B282,'N1.3_Project_Listing'!$D$16:$D$829,$B267,'N1.3_Project_Listing'!$J$16:$J$829,BH$16,'N1.3_Project_Listing'!$G$16:$G$829,AV$15)</f>
        <v>0</v>
      </c>
      <c r="BI282" s="63">
        <f t="shared" si="374"/>
        <v>0</v>
      </c>
      <c r="BK282" s="158" t="str">
        <f t="shared" si="366"/>
        <v>-</v>
      </c>
      <c r="BL282" s="67">
        <f>SUMIFS('N1.3_Project_Listing'!$R$16:$R$829,'N1.3_Project_Listing'!$B$16:$B$829,$B282,'N1.3_Project_Listing'!$D$16:$D$829,$B267,'N1.3_Project_Listing'!$J$16:$J$829,BL$16,'N1.3_Project_Listing'!$G$16:$G$829,BK$15)</f>
        <v>0</v>
      </c>
      <c r="BM282" s="67">
        <f>SUMIFS('N1.3_Project_Listing'!$R$16:$R$829,'N1.3_Project_Listing'!$B$16:$B$829,$B282,'N1.3_Project_Listing'!$D$16:$D$829,$B267,'N1.3_Project_Listing'!$J$16:$J$829,BM$16,'N1.3_Project_Listing'!$G$16:$G$829,BK$15)</f>
        <v>0</v>
      </c>
      <c r="BN282" s="67">
        <f>SUMIFS('N1.3_Project_Listing'!$R$16:$R$829,'N1.3_Project_Listing'!$B$16:$B$829,$B282,'N1.3_Project_Listing'!$D$16:$D$829,$B267,'N1.3_Project_Listing'!$J$16:$J$829,BN$16,'N1.3_Project_Listing'!$G$16:$G$829,BK$15)</f>
        <v>0</v>
      </c>
      <c r="BO282" s="67">
        <f>SUMIFS('N1.3_Project_Listing'!$R$16:$R$829,'N1.3_Project_Listing'!$B$16:$B$829,$B282,'N1.3_Project_Listing'!$D$16:$D$829,$B267,'N1.3_Project_Listing'!$J$16:$J$829,BO$16,'N1.3_Project_Listing'!$G$16:$G$829,BK$15)</f>
        <v>0</v>
      </c>
      <c r="BP282" s="67">
        <f>SUMIFS('N1.3_Project_Listing'!$R$16:$R$829,'N1.3_Project_Listing'!$B$16:$B$829,$B282,'N1.3_Project_Listing'!$D$16:$D$829,$B267,'N1.3_Project_Listing'!$J$16:$J$829,BP$16,'N1.3_Project_Listing'!$G$16:$G$829,BK$15)</f>
        <v>0</v>
      </c>
      <c r="BQ282" s="63">
        <f t="shared" si="375"/>
        <v>0</v>
      </c>
      <c r="BR282" s="116" t="s">
        <v>441</v>
      </c>
      <c r="BS282" s="67">
        <f>SUMIFS('N1.3_Project_Listing'!$P$16:$P$829,'N1.3_Project_Listing'!$B$16:$B$829,$B282,'N1.3_Project_Listing'!$D$16:$D$829,$B267,'N1.3_Project_Listing'!$J$16:$J$829,BS$16,'N1.3_Project_Listing'!$G$16:$G$829,BK$15)</f>
        <v>0</v>
      </c>
      <c r="BT282" s="67">
        <f>SUMIFS('N1.3_Project_Listing'!$P$16:$P$829,'N1.3_Project_Listing'!$B$16:$B$829,$B282,'N1.3_Project_Listing'!$D$16:$D$829,$B267,'N1.3_Project_Listing'!$J$16:$J$829,BT$16,'N1.3_Project_Listing'!$G$16:$G$829,BK$15)</f>
        <v>0</v>
      </c>
      <c r="BU282" s="67">
        <f>SUMIFS('N1.3_Project_Listing'!$P$16:$P$829,'N1.3_Project_Listing'!$B$16:$B$829,$B282,'N1.3_Project_Listing'!$D$16:$D$829,$B267,'N1.3_Project_Listing'!$J$16:$J$829,BU$16,'N1.3_Project_Listing'!$G$16:$G$829,BK$15)</f>
        <v>0</v>
      </c>
      <c r="BV282" s="67">
        <f>SUMIFS('N1.3_Project_Listing'!$P$16:$P$829,'N1.3_Project_Listing'!$B$16:$B$829,$B282,'N1.3_Project_Listing'!$D$16:$D$829,$B267,'N1.3_Project_Listing'!$J$16:$J$829,BV$16,'N1.3_Project_Listing'!$G$16:$G$829,BK$15)</f>
        <v>0</v>
      </c>
      <c r="BW282" s="67">
        <f>SUMIFS('N1.3_Project_Listing'!$P$16:$P$829,'N1.3_Project_Listing'!$B$16:$B$829,$B282,'N1.3_Project_Listing'!$D$16:$D$829,$B267,'N1.3_Project_Listing'!$J$16:$J$829,BW$16,'N1.3_Project_Listing'!$G$16:$G$829,BK$15)</f>
        <v>0</v>
      </c>
      <c r="BX282" s="63">
        <f t="shared" si="376"/>
        <v>0</v>
      </c>
    </row>
    <row r="283" spans="2:76" hidden="1">
      <c r="B283" s="132" t="str">
        <f t="shared" si="352"/>
        <v>No entry required</v>
      </c>
      <c r="C283" s="158" t="str">
        <f t="shared" si="352"/>
        <v>-</v>
      </c>
      <c r="D283" s="63">
        <f t="shared" si="353"/>
        <v>0</v>
      </c>
      <c r="E283" s="63">
        <f t="shared" si="354"/>
        <v>0</v>
      </c>
      <c r="F283" s="63">
        <f t="shared" si="355"/>
        <v>0</v>
      </c>
      <c r="G283" s="63">
        <f t="shared" si="356"/>
        <v>0</v>
      </c>
      <c r="H283" s="63">
        <f t="shared" si="357"/>
        <v>0</v>
      </c>
      <c r="I283" s="63">
        <f t="shared" si="367"/>
        <v>0</v>
      </c>
      <c r="J283" s="116" t="s">
        <v>441</v>
      </c>
      <c r="K283" s="63">
        <f t="shared" si="358"/>
        <v>0</v>
      </c>
      <c r="L283" s="63">
        <f t="shared" si="359"/>
        <v>0</v>
      </c>
      <c r="M283" s="63">
        <f t="shared" si="360"/>
        <v>0</v>
      </c>
      <c r="N283" s="63">
        <f t="shared" si="361"/>
        <v>0</v>
      </c>
      <c r="O283" s="63">
        <f t="shared" si="362"/>
        <v>0</v>
      </c>
      <c r="P283" s="63">
        <f t="shared" si="368"/>
        <v>0</v>
      </c>
      <c r="R283" s="158" t="str">
        <f t="shared" si="363"/>
        <v>-</v>
      </c>
      <c r="S283" s="67">
        <f>SUMIFS('N1.3_Project_Listing'!$R$16:$R$829,'N1.3_Project_Listing'!$B$16:$B$829,$B283,'N1.3_Project_Listing'!$D$16:$D$829,$B267,'N1.3_Project_Listing'!$J$16:$J$829,S$16,'N1.3_Project_Listing'!$G$16:$G$829,R$15)</f>
        <v>0</v>
      </c>
      <c r="T283" s="67">
        <f>SUMIFS('N1.3_Project_Listing'!$R$16:$R$829,'N1.3_Project_Listing'!$B$16:$B$829,$B283,'N1.3_Project_Listing'!$D$16:$D$829,$B267,'N1.3_Project_Listing'!$J$16:$J$829,T$16,'N1.3_Project_Listing'!$G$16:$G$829,R$15)</f>
        <v>0</v>
      </c>
      <c r="U283" s="67">
        <f>SUMIFS('N1.3_Project_Listing'!$R$16:$R$829,'N1.3_Project_Listing'!$B$16:$B$829,$B283,'N1.3_Project_Listing'!$D$16:$D$829,$B267,'N1.3_Project_Listing'!$J$16:$J$829,U$16,'N1.3_Project_Listing'!$G$16:$G$829,R$15)</f>
        <v>0</v>
      </c>
      <c r="V283" s="67">
        <f>SUMIFS('N1.3_Project_Listing'!$R$16:$R$829,'N1.3_Project_Listing'!$B$16:$B$829,$B283,'N1.3_Project_Listing'!$D$16:$D$829,$B267,'N1.3_Project_Listing'!$J$16:$J$829,V$16,'N1.3_Project_Listing'!$G$16:$G$829,R$15)</f>
        <v>0</v>
      </c>
      <c r="W283" s="67">
        <f>SUMIFS('N1.3_Project_Listing'!$R$16:$R$829,'N1.3_Project_Listing'!$B$16:$B$829,$B283,'N1.3_Project_Listing'!$D$16:$D$829,$B267,'N1.3_Project_Listing'!$J$16:$J$829,W$16,'N1.3_Project_Listing'!$G$16:$G$829,R$15)</f>
        <v>0</v>
      </c>
      <c r="X283" s="63">
        <f t="shared" si="369"/>
        <v>0</v>
      </c>
      <c r="Y283" s="116" t="s">
        <v>441</v>
      </c>
      <c r="Z283" s="67">
        <f>SUMIFS('N1.3_Project_Listing'!$P$16:$P$829,'N1.3_Project_Listing'!$B$16:$B$829,$B283,'N1.3_Project_Listing'!$D$16:$D$829,$B267,'N1.3_Project_Listing'!$J$16:$J$829,Z$16,'N1.3_Project_Listing'!$G$16:$G$829,R$15)</f>
        <v>0</v>
      </c>
      <c r="AA283" s="67">
        <f>SUMIFS('N1.3_Project_Listing'!$P$16:$P$829,'N1.3_Project_Listing'!$B$16:$B$829,$B283,'N1.3_Project_Listing'!$D$16:$D$829,$B267,'N1.3_Project_Listing'!$J$16:$J$829,AA$16,'N1.3_Project_Listing'!$G$16:$G$829,R$15)</f>
        <v>0</v>
      </c>
      <c r="AB283" s="67">
        <f>SUMIFS('N1.3_Project_Listing'!$P$16:$P$829,'N1.3_Project_Listing'!$B$16:$B$829,$B283,'N1.3_Project_Listing'!$D$16:$D$829,$B267,'N1.3_Project_Listing'!$J$16:$J$829,AB$16,'N1.3_Project_Listing'!$G$16:$G$829,R$15)</f>
        <v>0</v>
      </c>
      <c r="AC283" s="67">
        <f>SUMIFS('N1.3_Project_Listing'!$P$16:$P$829,'N1.3_Project_Listing'!$B$16:$B$829,$B283,'N1.3_Project_Listing'!$D$16:$D$829,$B267,'N1.3_Project_Listing'!$J$16:$J$829,AC$16,'N1.3_Project_Listing'!$G$16:$G$829,R$15)</f>
        <v>0</v>
      </c>
      <c r="AD283" s="67">
        <f>SUMIFS('N1.3_Project_Listing'!$P$16:$P$829,'N1.3_Project_Listing'!$B$16:$B$829,$B283,'N1.3_Project_Listing'!$D$16:$D$829,$B267,'N1.3_Project_Listing'!$J$16:$J$829,AD$16,'N1.3_Project_Listing'!$G$16:$G$829,R$15)</f>
        <v>0</v>
      </c>
      <c r="AE283" s="63">
        <f t="shared" si="370"/>
        <v>0</v>
      </c>
      <c r="AG283" s="158" t="str">
        <f t="shared" si="364"/>
        <v>-</v>
      </c>
      <c r="AH283" s="67">
        <f>SUMIFS('N1.3_Project_Listing'!$R$16:$R$829,'N1.3_Project_Listing'!$B$16:$B$829,$B283,'N1.3_Project_Listing'!$D$16:$D$829,$B267,'N1.3_Project_Listing'!$J$16:$J$829,AH$16,'N1.3_Project_Listing'!$G$16:$G$829,AG$15)</f>
        <v>0</v>
      </c>
      <c r="AI283" s="67">
        <f>SUMIFS('N1.3_Project_Listing'!$R$16:$R$829,'N1.3_Project_Listing'!$B$16:$B$829,$B283,'N1.3_Project_Listing'!$D$16:$D$829,$B267,'N1.3_Project_Listing'!$J$16:$J$829,AI$16,'N1.3_Project_Listing'!$G$16:$G$829,AG$15)</f>
        <v>0</v>
      </c>
      <c r="AJ283" s="67">
        <f>SUMIFS('N1.3_Project_Listing'!$R$16:$R$829,'N1.3_Project_Listing'!$B$16:$B$829,$B283,'N1.3_Project_Listing'!$D$16:$D$829,$B267,'N1.3_Project_Listing'!$J$16:$J$829,AJ$16,'N1.3_Project_Listing'!$G$16:$G$829,AG$15)</f>
        <v>0</v>
      </c>
      <c r="AK283" s="67">
        <f>SUMIFS('N1.3_Project_Listing'!$R$16:$R$829,'N1.3_Project_Listing'!$B$16:$B$829,$B283,'N1.3_Project_Listing'!$D$16:$D$829,$B267,'N1.3_Project_Listing'!$J$16:$J$829,AK$16,'N1.3_Project_Listing'!$G$16:$G$829,AG$15)</f>
        <v>0</v>
      </c>
      <c r="AL283" s="67">
        <f>SUMIFS('N1.3_Project_Listing'!$R$16:$R$829,'N1.3_Project_Listing'!$B$16:$B$829,$B283,'N1.3_Project_Listing'!$D$16:$D$829,$B267,'N1.3_Project_Listing'!$J$16:$J$829,AL$16,'N1.3_Project_Listing'!$G$16:$G$829,AG$15)</f>
        <v>0</v>
      </c>
      <c r="AM283" s="63">
        <f t="shared" si="371"/>
        <v>0</v>
      </c>
      <c r="AN283" s="116" t="s">
        <v>441</v>
      </c>
      <c r="AO283" s="67">
        <f>SUMIFS('N1.3_Project_Listing'!$P$16:$P$829,'N1.3_Project_Listing'!$B$16:$B$829,$B283,'N1.3_Project_Listing'!$D$16:$D$829,$B267,'N1.3_Project_Listing'!$J$16:$J$829,AO$16,'N1.3_Project_Listing'!$G$16:$G$829,AG$15)</f>
        <v>0</v>
      </c>
      <c r="AP283" s="67">
        <f>SUMIFS('N1.3_Project_Listing'!$P$16:$P$829,'N1.3_Project_Listing'!$B$16:$B$829,$B283,'N1.3_Project_Listing'!$D$16:$D$829,$B267,'N1.3_Project_Listing'!$J$16:$J$829,AP$16,'N1.3_Project_Listing'!$G$16:$G$829,AG$15)</f>
        <v>0</v>
      </c>
      <c r="AQ283" s="67">
        <f>SUMIFS('N1.3_Project_Listing'!$P$16:$P$829,'N1.3_Project_Listing'!$B$16:$B$829,$B283,'N1.3_Project_Listing'!$D$16:$D$829,$B267,'N1.3_Project_Listing'!$J$16:$J$829,AQ$16,'N1.3_Project_Listing'!$G$16:$G$829,AG$15)</f>
        <v>0</v>
      </c>
      <c r="AR283" s="67">
        <f>SUMIFS('N1.3_Project_Listing'!$P$16:$P$829,'N1.3_Project_Listing'!$B$16:$B$829,$B283,'N1.3_Project_Listing'!$D$16:$D$829,$B267,'N1.3_Project_Listing'!$J$16:$J$829,AR$16,'N1.3_Project_Listing'!$G$16:$G$829,AG$15)</f>
        <v>0</v>
      </c>
      <c r="AS283" s="67">
        <f>SUMIFS('N1.3_Project_Listing'!$P$16:$P$829,'N1.3_Project_Listing'!$B$16:$B$829,$B283,'N1.3_Project_Listing'!$D$16:$D$829,$B267,'N1.3_Project_Listing'!$J$16:$J$829,AS$16,'N1.3_Project_Listing'!$G$16:$G$829,AG$15)</f>
        <v>0</v>
      </c>
      <c r="AT283" s="63">
        <f t="shared" si="372"/>
        <v>0</v>
      </c>
      <c r="AV283" s="158" t="str">
        <f t="shared" si="365"/>
        <v>-</v>
      </c>
      <c r="AW283" s="67">
        <f>SUMIFS('N1.3_Project_Listing'!$R$16:$R$829,'N1.3_Project_Listing'!$B$16:$B$829,$B283,'N1.3_Project_Listing'!$D$16:$D$829,$B267,'N1.3_Project_Listing'!$J$16:$J$829,AW$16,'N1.3_Project_Listing'!$G$16:$G$829,AV$15)</f>
        <v>0</v>
      </c>
      <c r="AX283" s="67">
        <f>SUMIFS('N1.3_Project_Listing'!$R$16:$R$829,'N1.3_Project_Listing'!$B$16:$B$829,$B283,'N1.3_Project_Listing'!$D$16:$D$829,$B267,'N1.3_Project_Listing'!$J$16:$J$829,AX$16,'N1.3_Project_Listing'!$G$16:$G$829,AV$15)</f>
        <v>0</v>
      </c>
      <c r="AY283" s="67">
        <f>SUMIFS('N1.3_Project_Listing'!$R$16:$R$829,'N1.3_Project_Listing'!$B$16:$B$829,$B283,'N1.3_Project_Listing'!$D$16:$D$829,$B267,'N1.3_Project_Listing'!$J$16:$J$829,AY$16,'N1.3_Project_Listing'!$G$16:$G$829,AV$15)</f>
        <v>0</v>
      </c>
      <c r="AZ283" s="67">
        <f>SUMIFS('N1.3_Project_Listing'!$R$16:$R$829,'N1.3_Project_Listing'!$B$16:$B$829,$B283,'N1.3_Project_Listing'!$D$16:$D$829,$B267,'N1.3_Project_Listing'!$J$16:$J$829,AZ$16,'N1.3_Project_Listing'!$G$16:$G$829,AV$15)</f>
        <v>0</v>
      </c>
      <c r="BA283" s="67">
        <f>SUMIFS('N1.3_Project_Listing'!$R$16:$R$829,'N1.3_Project_Listing'!$B$16:$B$829,$B283,'N1.3_Project_Listing'!$D$16:$D$829,$B267,'N1.3_Project_Listing'!$J$16:$J$829,BA$16,'N1.3_Project_Listing'!$G$16:$G$829,AV$15)</f>
        <v>0</v>
      </c>
      <c r="BB283" s="63">
        <f t="shared" si="373"/>
        <v>0</v>
      </c>
      <c r="BC283" s="116" t="s">
        <v>441</v>
      </c>
      <c r="BD283" s="67">
        <f>SUMIFS('N1.3_Project_Listing'!$P$16:$P$829,'N1.3_Project_Listing'!$B$16:$B$829,$B283,'N1.3_Project_Listing'!$D$16:$D$829,$B267,'N1.3_Project_Listing'!$J$16:$J$829,BD$16,'N1.3_Project_Listing'!$G$16:$G$829,AV$15)</f>
        <v>0</v>
      </c>
      <c r="BE283" s="67">
        <f>SUMIFS('N1.3_Project_Listing'!$P$16:$P$829,'N1.3_Project_Listing'!$B$16:$B$829,$B283,'N1.3_Project_Listing'!$D$16:$D$829,$B267,'N1.3_Project_Listing'!$J$16:$J$829,BE$16,'N1.3_Project_Listing'!$G$16:$G$829,AV$15)</f>
        <v>0</v>
      </c>
      <c r="BF283" s="67">
        <f>SUMIFS('N1.3_Project_Listing'!$P$16:$P$829,'N1.3_Project_Listing'!$B$16:$B$829,$B283,'N1.3_Project_Listing'!$D$16:$D$829,$B267,'N1.3_Project_Listing'!$J$16:$J$829,BF$16,'N1.3_Project_Listing'!$G$16:$G$829,AV$15)</f>
        <v>0</v>
      </c>
      <c r="BG283" s="67">
        <f>SUMIFS('N1.3_Project_Listing'!$P$16:$P$829,'N1.3_Project_Listing'!$B$16:$B$829,$B283,'N1.3_Project_Listing'!$D$16:$D$829,$B267,'N1.3_Project_Listing'!$J$16:$J$829,BG$16,'N1.3_Project_Listing'!$G$16:$G$829,AV$15)</f>
        <v>0</v>
      </c>
      <c r="BH283" s="67">
        <f>SUMIFS('N1.3_Project_Listing'!$P$16:$P$829,'N1.3_Project_Listing'!$B$16:$B$829,$B283,'N1.3_Project_Listing'!$D$16:$D$829,$B267,'N1.3_Project_Listing'!$J$16:$J$829,BH$16,'N1.3_Project_Listing'!$G$16:$G$829,AV$15)</f>
        <v>0</v>
      </c>
      <c r="BI283" s="63">
        <f t="shared" si="374"/>
        <v>0</v>
      </c>
      <c r="BK283" s="158" t="str">
        <f t="shared" si="366"/>
        <v>-</v>
      </c>
      <c r="BL283" s="67">
        <f>SUMIFS('N1.3_Project_Listing'!$R$16:$R$829,'N1.3_Project_Listing'!$B$16:$B$829,$B283,'N1.3_Project_Listing'!$D$16:$D$829,$B267,'N1.3_Project_Listing'!$J$16:$J$829,BL$16,'N1.3_Project_Listing'!$G$16:$G$829,BK$15)</f>
        <v>0</v>
      </c>
      <c r="BM283" s="67">
        <f>SUMIFS('N1.3_Project_Listing'!$R$16:$R$829,'N1.3_Project_Listing'!$B$16:$B$829,$B283,'N1.3_Project_Listing'!$D$16:$D$829,$B267,'N1.3_Project_Listing'!$J$16:$J$829,BM$16,'N1.3_Project_Listing'!$G$16:$G$829,BK$15)</f>
        <v>0</v>
      </c>
      <c r="BN283" s="67">
        <f>SUMIFS('N1.3_Project_Listing'!$R$16:$R$829,'N1.3_Project_Listing'!$B$16:$B$829,$B283,'N1.3_Project_Listing'!$D$16:$D$829,$B267,'N1.3_Project_Listing'!$J$16:$J$829,BN$16,'N1.3_Project_Listing'!$G$16:$G$829,BK$15)</f>
        <v>0</v>
      </c>
      <c r="BO283" s="67">
        <f>SUMIFS('N1.3_Project_Listing'!$R$16:$R$829,'N1.3_Project_Listing'!$B$16:$B$829,$B283,'N1.3_Project_Listing'!$D$16:$D$829,$B267,'N1.3_Project_Listing'!$J$16:$J$829,BO$16,'N1.3_Project_Listing'!$G$16:$G$829,BK$15)</f>
        <v>0</v>
      </c>
      <c r="BP283" s="67">
        <f>SUMIFS('N1.3_Project_Listing'!$R$16:$R$829,'N1.3_Project_Listing'!$B$16:$B$829,$B283,'N1.3_Project_Listing'!$D$16:$D$829,$B267,'N1.3_Project_Listing'!$J$16:$J$829,BP$16,'N1.3_Project_Listing'!$G$16:$G$829,BK$15)</f>
        <v>0</v>
      </c>
      <c r="BQ283" s="63">
        <f t="shared" si="375"/>
        <v>0</v>
      </c>
      <c r="BR283" s="116" t="s">
        <v>441</v>
      </c>
      <c r="BS283" s="67">
        <f>SUMIFS('N1.3_Project_Listing'!$P$16:$P$829,'N1.3_Project_Listing'!$B$16:$B$829,$B283,'N1.3_Project_Listing'!$D$16:$D$829,$B267,'N1.3_Project_Listing'!$J$16:$J$829,BS$16,'N1.3_Project_Listing'!$G$16:$G$829,BK$15)</f>
        <v>0</v>
      </c>
      <c r="BT283" s="67">
        <f>SUMIFS('N1.3_Project_Listing'!$P$16:$P$829,'N1.3_Project_Listing'!$B$16:$B$829,$B283,'N1.3_Project_Listing'!$D$16:$D$829,$B267,'N1.3_Project_Listing'!$J$16:$J$829,BT$16,'N1.3_Project_Listing'!$G$16:$G$829,BK$15)</f>
        <v>0</v>
      </c>
      <c r="BU283" s="67">
        <f>SUMIFS('N1.3_Project_Listing'!$P$16:$P$829,'N1.3_Project_Listing'!$B$16:$B$829,$B283,'N1.3_Project_Listing'!$D$16:$D$829,$B267,'N1.3_Project_Listing'!$J$16:$J$829,BU$16,'N1.3_Project_Listing'!$G$16:$G$829,BK$15)</f>
        <v>0</v>
      </c>
      <c r="BV283" s="67">
        <f>SUMIFS('N1.3_Project_Listing'!$P$16:$P$829,'N1.3_Project_Listing'!$B$16:$B$829,$B283,'N1.3_Project_Listing'!$D$16:$D$829,$B267,'N1.3_Project_Listing'!$J$16:$J$829,BV$16,'N1.3_Project_Listing'!$G$16:$G$829,BK$15)</f>
        <v>0</v>
      </c>
      <c r="BW283" s="67">
        <f>SUMIFS('N1.3_Project_Listing'!$P$16:$P$829,'N1.3_Project_Listing'!$B$16:$B$829,$B283,'N1.3_Project_Listing'!$D$16:$D$829,$B267,'N1.3_Project_Listing'!$J$16:$J$829,BW$16,'N1.3_Project_Listing'!$G$16:$G$829,BK$15)</f>
        <v>0</v>
      </c>
      <c r="BX283" s="63">
        <f t="shared" si="376"/>
        <v>0</v>
      </c>
    </row>
    <row r="284" spans="2:76" hidden="1">
      <c r="B284" s="132" t="str">
        <f t="shared" si="352"/>
        <v>No entry required</v>
      </c>
      <c r="C284" s="158" t="str">
        <f t="shared" si="352"/>
        <v>-</v>
      </c>
      <c r="D284" s="63">
        <f t="shared" si="353"/>
        <v>0</v>
      </c>
      <c r="E284" s="63">
        <f t="shared" si="354"/>
        <v>0</v>
      </c>
      <c r="F284" s="63">
        <f t="shared" si="355"/>
        <v>0</v>
      </c>
      <c r="G284" s="63">
        <f t="shared" si="356"/>
        <v>0</v>
      </c>
      <c r="H284" s="63">
        <f t="shared" si="357"/>
        <v>0</v>
      </c>
      <c r="I284" s="63">
        <f t="shared" si="367"/>
        <v>0</v>
      </c>
      <c r="J284" s="116" t="s">
        <v>441</v>
      </c>
      <c r="K284" s="63">
        <f t="shared" si="358"/>
        <v>0</v>
      </c>
      <c r="L284" s="63">
        <f t="shared" si="359"/>
        <v>0</v>
      </c>
      <c r="M284" s="63">
        <f t="shared" si="360"/>
        <v>0</v>
      </c>
      <c r="N284" s="63">
        <f t="shared" si="361"/>
        <v>0</v>
      </c>
      <c r="O284" s="63">
        <f t="shared" si="362"/>
        <v>0</v>
      </c>
      <c r="P284" s="63">
        <f t="shared" si="368"/>
        <v>0</v>
      </c>
      <c r="R284" s="158" t="str">
        <f t="shared" si="363"/>
        <v>-</v>
      </c>
      <c r="S284" s="67">
        <f>SUMIFS('N1.3_Project_Listing'!$R$16:$R$829,'N1.3_Project_Listing'!$B$16:$B$829,$B284,'N1.3_Project_Listing'!$D$16:$D$829,$B267,'N1.3_Project_Listing'!$J$16:$J$829,S$16,'N1.3_Project_Listing'!$G$16:$G$829,R$15)</f>
        <v>0</v>
      </c>
      <c r="T284" s="67">
        <f>SUMIFS('N1.3_Project_Listing'!$R$16:$R$829,'N1.3_Project_Listing'!$B$16:$B$829,$B284,'N1.3_Project_Listing'!$D$16:$D$829,$B267,'N1.3_Project_Listing'!$J$16:$J$829,T$16,'N1.3_Project_Listing'!$G$16:$G$829,R$15)</f>
        <v>0</v>
      </c>
      <c r="U284" s="67">
        <f>SUMIFS('N1.3_Project_Listing'!$R$16:$R$829,'N1.3_Project_Listing'!$B$16:$B$829,$B284,'N1.3_Project_Listing'!$D$16:$D$829,$B267,'N1.3_Project_Listing'!$J$16:$J$829,U$16,'N1.3_Project_Listing'!$G$16:$G$829,R$15)</f>
        <v>0</v>
      </c>
      <c r="V284" s="67">
        <f>SUMIFS('N1.3_Project_Listing'!$R$16:$R$829,'N1.3_Project_Listing'!$B$16:$B$829,$B284,'N1.3_Project_Listing'!$D$16:$D$829,$B267,'N1.3_Project_Listing'!$J$16:$J$829,V$16,'N1.3_Project_Listing'!$G$16:$G$829,R$15)</f>
        <v>0</v>
      </c>
      <c r="W284" s="67">
        <f>SUMIFS('N1.3_Project_Listing'!$R$16:$R$829,'N1.3_Project_Listing'!$B$16:$B$829,$B284,'N1.3_Project_Listing'!$D$16:$D$829,$B267,'N1.3_Project_Listing'!$J$16:$J$829,W$16,'N1.3_Project_Listing'!$G$16:$G$829,R$15)</f>
        <v>0</v>
      </c>
      <c r="X284" s="63">
        <f t="shared" si="369"/>
        <v>0</v>
      </c>
      <c r="Y284" s="116" t="s">
        <v>441</v>
      </c>
      <c r="Z284" s="67">
        <f>SUMIFS('N1.3_Project_Listing'!$P$16:$P$829,'N1.3_Project_Listing'!$B$16:$B$829,$B284,'N1.3_Project_Listing'!$D$16:$D$829,$B267,'N1.3_Project_Listing'!$J$16:$J$829,Z$16,'N1.3_Project_Listing'!$G$16:$G$829,R$15)</f>
        <v>0</v>
      </c>
      <c r="AA284" s="67">
        <f>SUMIFS('N1.3_Project_Listing'!$P$16:$P$829,'N1.3_Project_Listing'!$B$16:$B$829,$B284,'N1.3_Project_Listing'!$D$16:$D$829,$B267,'N1.3_Project_Listing'!$J$16:$J$829,AA$16,'N1.3_Project_Listing'!$G$16:$G$829,R$15)</f>
        <v>0</v>
      </c>
      <c r="AB284" s="67">
        <f>SUMIFS('N1.3_Project_Listing'!$P$16:$P$829,'N1.3_Project_Listing'!$B$16:$B$829,$B284,'N1.3_Project_Listing'!$D$16:$D$829,$B267,'N1.3_Project_Listing'!$J$16:$J$829,AB$16,'N1.3_Project_Listing'!$G$16:$G$829,R$15)</f>
        <v>0</v>
      </c>
      <c r="AC284" s="67">
        <f>SUMIFS('N1.3_Project_Listing'!$P$16:$P$829,'N1.3_Project_Listing'!$B$16:$B$829,$B284,'N1.3_Project_Listing'!$D$16:$D$829,$B267,'N1.3_Project_Listing'!$J$16:$J$829,AC$16,'N1.3_Project_Listing'!$G$16:$G$829,R$15)</f>
        <v>0</v>
      </c>
      <c r="AD284" s="67">
        <f>SUMIFS('N1.3_Project_Listing'!$P$16:$P$829,'N1.3_Project_Listing'!$B$16:$B$829,$B284,'N1.3_Project_Listing'!$D$16:$D$829,$B267,'N1.3_Project_Listing'!$J$16:$J$829,AD$16,'N1.3_Project_Listing'!$G$16:$G$829,R$15)</f>
        <v>0</v>
      </c>
      <c r="AE284" s="63">
        <f t="shared" si="370"/>
        <v>0</v>
      </c>
      <c r="AG284" s="158" t="str">
        <f t="shared" si="364"/>
        <v>-</v>
      </c>
      <c r="AH284" s="67">
        <f>SUMIFS('N1.3_Project_Listing'!$R$16:$R$829,'N1.3_Project_Listing'!$B$16:$B$829,$B284,'N1.3_Project_Listing'!$D$16:$D$829,$B267,'N1.3_Project_Listing'!$J$16:$J$829,AH$16,'N1.3_Project_Listing'!$G$16:$G$829,AG$15)</f>
        <v>0</v>
      </c>
      <c r="AI284" s="67">
        <f>SUMIFS('N1.3_Project_Listing'!$R$16:$R$829,'N1.3_Project_Listing'!$B$16:$B$829,$B284,'N1.3_Project_Listing'!$D$16:$D$829,$B267,'N1.3_Project_Listing'!$J$16:$J$829,AI$16,'N1.3_Project_Listing'!$G$16:$G$829,AG$15)</f>
        <v>0</v>
      </c>
      <c r="AJ284" s="67">
        <f>SUMIFS('N1.3_Project_Listing'!$R$16:$R$829,'N1.3_Project_Listing'!$B$16:$B$829,$B284,'N1.3_Project_Listing'!$D$16:$D$829,$B267,'N1.3_Project_Listing'!$J$16:$J$829,AJ$16,'N1.3_Project_Listing'!$G$16:$G$829,AG$15)</f>
        <v>0</v>
      </c>
      <c r="AK284" s="67">
        <f>SUMIFS('N1.3_Project_Listing'!$R$16:$R$829,'N1.3_Project_Listing'!$B$16:$B$829,$B284,'N1.3_Project_Listing'!$D$16:$D$829,$B267,'N1.3_Project_Listing'!$J$16:$J$829,AK$16,'N1.3_Project_Listing'!$G$16:$G$829,AG$15)</f>
        <v>0</v>
      </c>
      <c r="AL284" s="67">
        <f>SUMIFS('N1.3_Project_Listing'!$R$16:$R$829,'N1.3_Project_Listing'!$B$16:$B$829,$B284,'N1.3_Project_Listing'!$D$16:$D$829,$B267,'N1.3_Project_Listing'!$J$16:$J$829,AL$16,'N1.3_Project_Listing'!$G$16:$G$829,AG$15)</f>
        <v>0</v>
      </c>
      <c r="AM284" s="63">
        <f t="shared" si="371"/>
        <v>0</v>
      </c>
      <c r="AN284" s="116" t="s">
        <v>441</v>
      </c>
      <c r="AO284" s="67">
        <f>SUMIFS('N1.3_Project_Listing'!$P$16:$P$829,'N1.3_Project_Listing'!$B$16:$B$829,$B284,'N1.3_Project_Listing'!$D$16:$D$829,$B267,'N1.3_Project_Listing'!$J$16:$J$829,AO$16,'N1.3_Project_Listing'!$G$16:$G$829,AG$15)</f>
        <v>0</v>
      </c>
      <c r="AP284" s="67">
        <f>SUMIFS('N1.3_Project_Listing'!$P$16:$P$829,'N1.3_Project_Listing'!$B$16:$B$829,$B284,'N1.3_Project_Listing'!$D$16:$D$829,$B267,'N1.3_Project_Listing'!$J$16:$J$829,AP$16,'N1.3_Project_Listing'!$G$16:$G$829,AG$15)</f>
        <v>0</v>
      </c>
      <c r="AQ284" s="67">
        <f>SUMIFS('N1.3_Project_Listing'!$P$16:$P$829,'N1.3_Project_Listing'!$B$16:$B$829,$B284,'N1.3_Project_Listing'!$D$16:$D$829,$B267,'N1.3_Project_Listing'!$J$16:$J$829,AQ$16,'N1.3_Project_Listing'!$G$16:$G$829,AG$15)</f>
        <v>0</v>
      </c>
      <c r="AR284" s="67">
        <f>SUMIFS('N1.3_Project_Listing'!$P$16:$P$829,'N1.3_Project_Listing'!$B$16:$B$829,$B284,'N1.3_Project_Listing'!$D$16:$D$829,$B267,'N1.3_Project_Listing'!$J$16:$J$829,AR$16,'N1.3_Project_Listing'!$G$16:$G$829,AG$15)</f>
        <v>0</v>
      </c>
      <c r="AS284" s="67">
        <f>SUMIFS('N1.3_Project_Listing'!$P$16:$P$829,'N1.3_Project_Listing'!$B$16:$B$829,$B284,'N1.3_Project_Listing'!$D$16:$D$829,$B267,'N1.3_Project_Listing'!$J$16:$J$829,AS$16,'N1.3_Project_Listing'!$G$16:$G$829,AG$15)</f>
        <v>0</v>
      </c>
      <c r="AT284" s="63">
        <f t="shared" si="372"/>
        <v>0</v>
      </c>
      <c r="AV284" s="158" t="str">
        <f t="shared" si="365"/>
        <v>-</v>
      </c>
      <c r="AW284" s="67">
        <f>SUMIFS('N1.3_Project_Listing'!$R$16:$R$829,'N1.3_Project_Listing'!$B$16:$B$829,$B284,'N1.3_Project_Listing'!$D$16:$D$829,$B267,'N1.3_Project_Listing'!$J$16:$J$829,AW$16,'N1.3_Project_Listing'!$G$16:$G$829,AV$15)</f>
        <v>0</v>
      </c>
      <c r="AX284" s="67">
        <f>SUMIFS('N1.3_Project_Listing'!$R$16:$R$829,'N1.3_Project_Listing'!$B$16:$B$829,$B284,'N1.3_Project_Listing'!$D$16:$D$829,$B267,'N1.3_Project_Listing'!$J$16:$J$829,AX$16,'N1.3_Project_Listing'!$G$16:$G$829,AV$15)</f>
        <v>0</v>
      </c>
      <c r="AY284" s="67">
        <f>SUMIFS('N1.3_Project_Listing'!$R$16:$R$829,'N1.3_Project_Listing'!$B$16:$B$829,$B284,'N1.3_Project_Listing'!$D$16:$D$829,$B267,'N1.3_Project_Listing'!$J$16:$J$829,AY$16,'N1.3_Project_Listing'!$G$16:$G$829,AV$15)</f>
        <v>0</v>
      </c>
      <c r="AZ284" s="67">
        <f>SUMIFS('N1.3_Project_Listing'!$R$16:$R$829,'N1.3_Project_Listing'!$B$16:$B$829,$B284,'N1.3_Project_Listing'!$D$16:$D$829,$B267,'N1.3_Project_Listing'!$J$16:$J$829,AZ$16,'N1.3_Project_Listing'!$G$16:$G$829,AV$15)</f>
        <v>0</v>
      </c>
      <c r="BA284" s="67">
        <f>SUMIFS('N1.3_Project_Listing'!$R$16:$R$829,'N1.3_Project_Listing'!$B$16:$B$829,$B284,'N1.3_Project_Listing'!$D$16:$D$829,$B267,'N1.3_Project_Listing'!$J$16:$J$829,BA$16,'N1.3_Project_Listing'!$G$16:$G$829,AV$15)</f>
        <v>0</v>
      </c>
      <c r="BB284" s="63">
        <f t="shared" si="373"/>
        <v>0</v>
      </c>
      <c r="BC284" s="116" t="s">
        <v>441</v>
      </c>
      <c r="BD284" s="67">
        <f>SUMIFS('N1.3_Project_Listing'!$P$16:$P$829,'N1.3_Project_Listing'!$B$16:$B$829,$B284,'N1.3_Project_Listing'!$D$16:$D$829,$B267,'N1.3_Project_Listing'!$J$16:$J$829,BD$16,'N1.3_Project_Listing'!$G$16:$G$829,AV$15)</f>
        <v>0</v>
      </c>
      <c r="BE284" s="67">
        <f>SUMIFS('N1.3_Project_Listing'!$P$16:$P$829,'N1.3_Project_Listing'!$B$16:$B$829,$B284,'N1.3_Project_Listing'!$D$16:$D$829,$B267,'N1.3_Project_Listing'!$J$16:$J$829,BE$16,'N1.3_Project_Listing'!$G$16:$G$829,AV$15)</f>
        <v>0</v>
      </c>
      <c r="BF284" s="67">
        <f>SUMIFS('N1.3_Project_Listing'!$P$16:$P$829,'N1.3_Project_Listing'!$B$16:$B$829,$B284,'N1.3_Project_Listing'!$D$16:$D$829,$B267,'N1.3_Project_Listing'!$J$16:$J$829,BF$16,'N1.3_Project_Listing'!$G$16:$G$829,AV$15)</f>
        <v>0</v>
      </c>
      <c r="BG284" s="67">
        <f>SUMIFS('N1.3_Project_Listing'!$P$16:$P$829,'N1.3_Project_Listing'!$B$16:$B$829,$B284,'N1.3_Project_Listing'!$D$16:$D$829,$B267,'N1.3_Project_Listing'!$J$16:$J$829,BG$16,'N1.3_Project_Listing'!$G$16:$G$829,AV$15)</f>
        <v>0</v>
      </c>
      <c r="BH284" s="67">
        <f>SUMIFS('N1.3_Project_Listing'!$P$16:$P$829,'N1.3_Project_Listing'!$B$16:$B$829,$B284,'N1.3_Project_Listing'!$D$16:$D$829,$B267,'N1.3_Project_Listing'!$J$16:$J$829,BH$16,'N1.3_Project_Listing'!$G$16:$G$829,AV$15)</f>
        <v>0</v>
      </c>
      <c r="BI284" s="63">
        <f t="shared" si="374"/>
        <v>0</v>
      </c>
      <c r="BK284" s="158" t="str">
        <f t="shared" si="366"/>
        <v>-</v>
      </c>
      <c r="BL284" s="67">
        <f>SUMIFS('N1.3_Project_Listing'!$R$16:$R$829,'N1.3_Project_Listing'!$B$16:$B$829,$B284,'N1.3_Project_Listing'!$D$16:$D$829,$B267,'N1.3_Project_Listing'!$J$16:$J$829,BL$16,'N1.3_Project_Listing'!$G$16:$G$829,BK$15)</f>
        <v>0</v>
      </c>
      <c r="BM284" s="67">
        <f>SUMIFS('N1.3_Project_Listing'!$R$16:$R$829,'N1.3_Project_Listing'!$B$16:$B$829,$B284,'N1.3_Project_Listing'!$D$16:$D$829,$B267,'N1.3_Project_Listing'!$J$16:$J$829,BM$16,'N1.3_Project_Listing'!$G$16:$G$829,BK$15)</f>
        <v>0</v>
      </c>
      <c r="BN284" s="67">
        <f>SUMIFS('N1.3_Project_Listing'!$R$16:$R$829,'N1.3_Project_Listing'!$B$16:$B$829,$B284,'N1.3_Project_Listing'!$D$16:$D$829,$B267,'N1.3_Project_Listing'!$J$16:$J$829,BN$16,'N1.3_Project_Listing'!$G$16:$G$829,BK$15)</f>
        <v>0</v>
      </c>
      <c r="BO284" s="67">
        <f>SUMIFS('N1.3_Project_Listing'!$R$16:$R$829,'N1.3_Project_Listing'!$B$16:$B$829,$B284,'N1.3_Project_Listing'!$D$16:$D$829,$B267,'N1.3_Project_Listing'!$J$16:$J$829,BO$16,'N1.3_Project_Listing'!$G$16:$G$829,BK$15)</f>
        <v>0</v>
      </c>
      <c r="BP284" s="67">
        <f>SUMIFS('N1.3_Project_Listing'!$R$16:$R$829,'N1.3_Project_Listing'!$B$16:$B$829,$B284,'N1.3_Project_Listing'!$D$16:$D$829,$B267,'N1.3_Project_Listing'!$J$16:$J$829,BP$16,'N1.3_Project_Listing'!$G$16:$G$829,BK$15)</f>
        <v>0</v>
      </c>
      <c r="BQ284" s="63">
        <f t="shared" si="375"/>
        <v>0</v>
      </c>
      <c r="BR284" s="116" t="s">
        <v>441</v>
      </c>
      <c r="BS284" s="67">
        <f>SUMIFS('N1.3_Project_Listing'!$P$16:$P$829,'N1.3_Project_Listing'!$B$16:$B$829,$B284,'N1.3_Project_Listing'!$D$16:$D$829,$B267,'N1.3_Project_Listing'!$J$16:$J$829,BS$16,'N1.3_Project_Listing'!$G$16:$G$829,BK$15)</f>
        <v>0</v>
      </c>
      <c r="BT284" s="67">
        <f>SUMIFS('N1.3_Project_Listing'!$P$16:$P$829,'N1.3_Project_Listing'!$B$16:$B$829,$B284,'N1.3_Project_Listing'!$D$16:$D$829,$B267,'N1.3_Project_Listing'!$J$16:$J$829,BT$16,'N1.3_Project_Listing'!$G$16:$G$829,BK$15)</f>
        <v>0</v>
      </c>
      <c r="BU284" s="67">
        <f>SUMIFS('N1.3_Project_Listing'!$P$16:$P$829,'N1.3_Project_Listing'!$B$16:$B$829,$B284,'N1.3_Project_Listing'!$D$16:$D$829,$B267,'N1.3_Project_Listing'!$J$16:$J$829,BU$16,'N1.3_Project_Listing'!$G$16:$G$829,BK$15)</f>
        <v>0</v>
      </c>
      <c r="BV284" s="67">
        <f>SUMIFS('N1.3_Project_Listing'!$P$16:$P$829,'N1.3_Project_Listing'!$B$16:$B$829,$B284,'N1.3_Project_Listing'!$D$16:$D$829,$B267,'N1.3_Project_Listing'!$J$16:$J$829,BV$16,'N1.3_Project_Listing'!$G$16:$G$829,BK$15)</f>
        <v>0</v>
      </c>
      <c r="BW284" s="67">
        <f>SUMIFS('N1.3_Project_Listing'!$P$16:$P$829,'N1.3_Project_Listing'!$B$16:$B$829,$B284,'N1.3_Project_Listing'!$D$16:$D$829,$B267,'N1.3_Project_Listing'!$J$16:$J$829,BW$16,'N1.3_Project_Listing'!$G$16:$G$829,BK$15)</f>
        <v>0</v>
      </c>
      <c r="BX284" s="63">
        <f t="shared" si="376"/>
        <v>0</v>
      </c>
    </row>
    <row r="285" spans="2:76" hidden="1">
      <c r="B285" s="132" t="str">
        <f t="shared" si="352"/>
        <v>No entry required</v>
      </c>
      <c r="C285" s="158" t="str">
        <f t="shared" si="352"/>
        <v>-</v>
      </c>
      <c r="D285" s="63">
        <f t="shared" si="353"/>
        <v>0</v>
      </c>
      <c r="E285" s="63">
        <f t="shared" si="354"/>
        <v>0</v>
      </c>
      <c r="F285" s="63">
        <f t="shared" si="355"/>
        <v>0</v>
      </c>
      <c r="G285" s="63">
        <f t="shared" si="356"/>
        <v>0</v>
      </c>
      <c r="H285" s="63">
        <f t="shared" si="357"/>
        <v>0</v>
      </c>
      <c r="I285" s="63">
        <f t="shared" si="367"/>
        <v>0</v>
      </c>
      <c r="J285" s="116" t="s">
        <v>441</v>
      </c>
      <c r="K285" s="63">
        <f t="shared" si="358"/>
        <v>0</v>
      </c>
      <c r="L285" s="63">
        <f t="shared" si="359"/>
        <v>0</v>
      </c>
      <c r="M285" s="63">
        <f t="shared" si="360"/>
        <v>0</v>
      </c>
      <c r="N285" s="63">
        <f t="shared" si="361"/>
        <v>0</v>
      </c>
      <c r="O285" s="63">
        <f t="shared" si="362"/>
        <v>0</v>
      </c>
      <c r="P285" s="63">
        <f t="shared" si="368"/>
        <v>0</v>
      </c>
      <c r="R285" s="158" t="str">
        <f t="shared" si="363"/>
        <v>-</v>
      </c>
      <c r="S285" s="67">
        <f>SUMIFS('N1.3_Project_Listing'!$R$16:$R$829,'N1.3_Project_Listing'!$B$16:$B$829,$B285,'N1.3_Project_Listing'!$D$16:$D$829,$B267,'N1.3_Project_Listing'!$J$16:$J$829,S$16,'N1.3_Project_Listing'!$G$16:$G$829,R$15)</f>
        <v>0</v>
      </c>
      <c r="T285" s="67">
        <f>SUMIFS('N1.3_Project_Listing'!$R$16:$R$829,'N1.3_Project_Listing'!$B$16:$B$829,$B285,'N1.3_Project_Listing'!$D$16:$D$829,$B267,'N1.3_Project_Listing'!$J$16:$J$829,T$16,'N1.3_Project_Listing'!$G$16:$G$829,R$15)</f>
        <v>0</v>
      </c>
      <c r="U285" s="67">
        <f>SUMIFS('N1.3_Project_Listing'!$R$16:$R$829,'N1.3_Project_Listing'!$B$16:$B$829,$B285,'N1.3_Project_Listing'!$D$16:$D$829,$B267,'N1.3_Project_Listing'!$J$16:$J$829,U$16,'N1.3_Project_Listing'!$G$16:$G$829,R$15)</f>
        <v>0</v>
      </c>
      <c r="V285" s="67">
        <f>SUMIFS('N1.3_Project_Listing'!$R$16:$R$829,'N1.3_Project_Listing'!$B$16:$B$829,$B285,'N1.3_Project_Listing'!$D$16:$D$829,$B267,'N1.3_Project_Listing'!$J$16:$J$829,V$16,'N1.3_Project_Listing'!$G$16:$G$829,R$15)</f>
        <v>0</v>
      </c>
      <c r="W285" s="67">
        <f>SUMIFS('N1.3_Project_Listing'!$R$16:$R$829,'N1.3_Project_Listing'!$B$16:$B$829,$B285,'N1.3_Project_Listing'!$D$16:$D$829,$B267,'N1.3_Project_Listing'!$J$16:$J$829,W$16,'N1.3_Project_Listing'!$G$16:$G$829,R$15)</f>
        <v>0</v>
      </c>
      <c r="X285" s="63">
        <f t="shared" si="369"/>
        <v>0</v>
      </c>
      <c r="Y285" s="116" t="s">
        <v>441</v>
      </c>
      <c r="Z285" s="67">
        <f>SUMIFS('N1.3_Project_Listing'!$P$16:$P$829,'N1.3_Project_Listing'!$B$16:$B$829,$B285,'N1.3_Project_Listing'!$D$16:$D$829,$B267,'N1.3_Project_Listing'!$J$16:$J$829,Z$16,'N1.3_Project_Listing'!$G$16:$G$829,R$15)</f>
        <v>0</v>
      </c>
      <c r="AA285" s="67">
        <f>SUMIFS('N1.3_Project_Listing'!$P$16:$P$829,'N1.3_Project_Listing'!$B$16:$B$829,$B285,'N1.3_Project_Listing'!$D$16:$D$829,$B267,'N1.3_Project_Listing'!$J$16:$J$829,AA$16,'N1.3_Project_Listing'!$G$16:$G$829,R$15)</f>
        <v>0</v>
      </c>
      <c r="AB285" s="67">
        <f>SUMIFS('N1.3_Project_Listing'!$P$16:$P$829,'N1.3_Project_Listing'!$B$16:$B$829,$B285,'N1.3_Project_Listing'!$D$16:$D$829,$B267,'N1.3_Project_Listing'!$J$16:$J$829,AB$16,'N1.3_Project_Listing'!$G$16:$G$829,R$15)</f>
        <v>0</v>
      </c>
      <c r="AC285" s="67">
        <f>SUMIFS('N1.3_Project_Listing'!$P$16:$P$829,'N1.3_Project_Listing'!$B$16:$B$829,$B285,'N1.3_Project_Listing'!$D$16:$D$829,$B267,'N1.3_Project_Listing'!$J$16:$J$829,AC$16,'N1.3_Project_Listing'!$G$16:$G$829,R$15)</f>
        <v>0</v>
      </c>
      <c r="AD285" s="67">
        <f>SUMIFS('N1.3_Project_Listing'!$P$16:$P$829,'N1.3_Project_Listing'!$B$16:$B$829,$B285,'N1.3_Project_Listing'!$D$16:$D$829,$B267,'N1.3_Project_Listing'!$J$16:$J$829,AD$16,'N1.3_Project_Listing'!$G$16:$G$829,R$15)</f>
        <v>0</v>
      </c>
      <c r="AE285" s="63">
        <f t="shared" si="370"/>
        <v>0</v>
      </c>
      <c r="AG285" s="158" t="str">
        <f t="shared" si="364"/>
        <v>-</v>
      </c>
      <c r="AH285" s="67">
        <f>SUMIFS('N1.3_Project_Listing'!$R$16:$R$829,'N1.3_Project_Listing'!$B$16:$B$829,$B285,'N1.3_Project_Listing'!$D$16:$D$829,$B267,'N1.3_Project_Listing'!$J$16:$J$829,AH$16,'N1.3_Project_Listing'!$G$16:$G$829,AG$15)</f>
        <v>0</v>
      </c>
      <c r="AI285" s="67">
        <f>SUMIFS('N1.3_Project_Listing'!$R$16:$R$829,'N1.3_Project_Listing'!$B$16:$B$829,$B285,'N1.3_Project_Listing'!$D$16:$D$829,$B267,'N1.3_Project_Listing'!$J$16:$J$829,AI$16,'N1.3_Project_Listing'!$G$16:$G$829,AG$15)</f>
        <v>0</v>
      </c>
      <c r="AJ285" s="67">
        <f>SUMIFS('N1.3_Project_Listing'!$R$16:$R$829,'N1.3_Project_Listing'!$B$16:$B$829,$B285,'N1.3_Project_Listing'!$D$16:$D$829,$B267,'N1.3_Project_Listing'!$J$16:$J$829,AJ$16,'N1.3_Project_Listing'!$G$16:$G$829,AG$15)</f>
        <v>0</v>
      </c>
      <c r="AK285" s="67">
        <f>SUMIFS('N1.3_Project_Listing'!$R$16:$R$829,'N1.3_Project_Listing'!$B$16:$B$829,$B285,'N1.3_Project_Listing'!$D$16:$D$829,$B267,'N1.3_Project_Listing'!$J$16:$J$829,AK$16,'N1.3_Project_Listing'!$G$16:$G$829,AG$15)</f>
        <v>0</v>
      </c>
      <c r="AL285" s="67">
        <f>SUMIFS('N1.3_Project_Listing'!$R$16:$R$829,'N1.3_Project_Listing'!$B$16:$B$829,$B285,'N1.3_Project_Listing'!$D$16:$D$829,$B267,'N1.3_Project_Listing'!$J$16:$J$829,AL$16,'N1.3_Project_Listing'!$G$16:$G$829,AG$15)</f>
        <v>0</v>
      </c>
      <c r="AM285" s="63">
        <f t="shared" si="371"/>
        <v>0</v>
      </c>
      <c r="AN285" s="116" t="s">
        <v>441</v>
      </c>
      <c r="AO285" s="67">
        <f>SUMIFS('N1.3_Project_Listing'!$P$16:$P$829,'N1.3_Project_Listing'!$B$16:$B$829,$B285,'N1.3_Project_Listing'!$D$16:$D$829,$B267,'N1.3_Project_Listing'!$J$16:$J$829,AO$16,'N1.3_Project_Listing'!$G$16:$G$829,AG$15)</f>
        <v>0</v>
      </c>
      <c r="AP285" s="67">
        <f>SUMIFS('N1.3_Project_Listing'!$P$16:$P$829,'N1.3_Project_Listing'!$B$16:$B$829,$B285,'N1.3_Project_Listing'!$D$16:$D$829,$B267,'N1.3_Project_Listing'!$J$16:$J$829,AP$16,'N1.3_Project_Listing'!$G$16:$G$829,AG$15)</f>
        <v>0</v>
      </c>
      <c r="AQ285" s="67">
        <f>SUMIFS('N1.3_Project_Listing'!$P$16:$P$829,'N1.3_Project_Listing'!$B$16:$B$829,$B285,'N1.3_Project_Listing'!$D$16:$D$829,$B267,'N1.3_Project_Listing'!$J$16:$J$829,AQ$16,'N1.3_Project_Listing'!$G$16:$G$829,AG$15)</f>
        <v>0</v>
      </c>
      <c r="AR285" s="67">
        <f>SUMIFS('N1.3_Project_Listing'!$P$16:$P$829,'N1.3_Project_Listing'!$B$16:$B$829,$B285,'N1.3_Project_Listing'!$D$16:$D$829,$B267,'N1.3_Project_Listing'!$J$16:$J$829,AR$16,'N1.3_Project_Listing'!$G$16:$G$829,AG$15)</f>
        <v>0</v>
      </c>
      <c r="AS285" s="67">
        <f>SUMIFS('N1.3_Project_Listing'!$P$16:$P$829,'N1.3_Project_Listing'!$B$16:$B$829,$B285,'N1.3_Project_Listing'!$D$16:$D$829,$B267,'N1.3_Project_Listing'!$J$16:$J$829,AS$16,'N1.3_Project_Listing'!$G$16:$G$829,AG$15)</f>
        <v>0</v>
      </c>
      <c r="AT285" s="63">
        <f t="shared" si="372"/>
        <v>0</v>
      </c>
      <c r="AV285" s="158" t="str">
        <f t="shared" si="365"/>
        <v>-</v>
      </c>
      <c r="AW285" s="67">
        <f>SUMIFS('N1.3_Project_Listing'!$R$16:$R$829,'N1.3_Project_Listing'!$B$16:$B$829,$B285,'N1.3_Project_Listing'!$D$16:$D$829,$B267,'N1.3_Project_Listing'!$J$16:$J$829,AW$16,'N1.3_Project_Listing'!$G$16:$G$829,AV$15)</f>
        <v>0</v>
      </c>
      <c r="AX285" s="67">
        <f>SUMIFS('N1.3_Project_Listing'!$R$16:$R$829,'N1.3_Project_Listing'!$B$16:$B$829,$B285,'N1.3_Project_Listing'!$D$16:$D$829,$B267,'N1.3_Project_Listing'!$J$16:$J$829,AX$16,'N1.3_Project_Listing'!$G$16:$G$829,AV$15)</f>
        <v>0</v>
      </c>
      <c r="AY285" s="67">
        <f>SUMIFS('N1.3_Project_Listing'!$R$16:$R$829,'N1.3_Project_Listing'!$B$16:$B$829,$B285,'N1.3_Project_Listing'!$D$16:$D$829,$B267,'N1.3_Project_Listing'!$J$16:$J$829,AY$16,'N1.3_Project_Listing'!$G$16:$G$829,AV$15)</f>
        <v>0</v>
      </c>
      <c r="AZ285" s="67">
        <f>SUMIFS('N1.3_Project_Listing'!$R$16:$R$829,'N1.3_Project_Listing'!$B$16:$B$829,$B285,'N1.3_Project_Listing'!$D$16:$D$829,$B267,'N1.3_Project_Listing'!$J$16:$J$829,AZ$16,'N1.3_Project_Listing'!$G$16:$G$829,AV$15)</f>
        <v>0</v>
      </c>
      <c r="BA285" s="67">
        <f>SUMIFS('N1.3_Project_Listing'!$R$16:$R$829,'N1.3_Project_Listing'!$B$16:$B$829,$B285,'N1.3_Project_Listing'!$D$16:$D$829,$B267,'N1.3_Project_Listing'!$J$16:$J$829,BA$16,'N1.3_Project_Listing'!$G$16:$G$829,AV$15)</f>
        <v>0</v>
      </c>
      <c r="BB285" s="63">
        <f t="shared" si="373"/>
        <v>0</v>
      </c>
      <c r="BC285" s="116" t="s">
        <v>441</v>
      </c>
      <c r="BD285" s="67">
        <f>SUMIFS('N1.3_Project_Listing'!$P$16:$P$829,'N1.3_Project_Listing'!$B$16:$B$829,$B285,'N1.3_Project_Listing'!$D$16:$D$829,$B267,'N1.3_Project_Listing'!$J$16:$J$829,BD$16,'N1.3_Project_Listing'!$G$16:$G$829,AV$15)</f>
        <v>0</v>
      </c>
      <c r="BE285" s="67">
        <f>SUMIFS('N1.3_Project_Listing'!$P$16:$P$829,'N1.3_Project_Listing'!$B$16:$B$829,$B285,'N1.3_Project_Listing'!$D$16:$D$829,$B267,'N1.3_Project_Listing'!$J$16:$J$829,BE$16,'N1.3_Project_Listing'!$G$16:$G$829,AV$15)</f>
        <v>0</v>
      </c>
      <c r="BF285" s="67">
        <f>SUMIFS('N1.3_Project_Listing'!$P$16:$P$829,'N1.3_Project_Listing'!$B$16:$B$829,$B285,'N1.3_Project_Listing'!$D$16:$D$829,$B267,'N1.3_Project_Listing'!$J$16:$J$829,BF$16,'N1.3_Project_Listing'!$G$16:$G$829,AV$15)</f>
        <v>0</v>
      </c>
      <c r="BG285" s="67">
        <f>SUMIFS('N1.3_Project_Listing'!$P$16:$P$829,'N1.3_Project_Listing'!$B$16:$B$829,$B285,'N1.3_Project_Listing'!$D$16:$D$829,$B267,'N1.3_Project_Listing'!$J$16:$J$829,BG$16,'N1.3_Project_Listing'!$G$16:$G$829,AV$15)</f>
        <v>0</v>
      </c>
      <c r="BH285" s="67">
        <f>SUMIFS('N1.3_Project_Listing'!$P$16:$P$829,'N1.3_Project_Listing'!$B$16:$B$829,$B285,'N1.3_Project_Listing'!$D$16:$D$829,$B267,'N1.3_Project_Listing'!$J$16:$J$829,BH$16,'N1.3_Project_Listing'!$G$16:$G$829,AV$15)</f>
        <v>0</v>
      </c>
      <c r="BI285" s="63">
        <f t="shared" si="374"/>
        <v>0</v>
      </c>
      <c r="BK285" s="158" t="str">
        <f t="shared" si="366"/>
        <v>-</v>
      </c>
      <c r="BL285" s="67">
        <f>SUMIFS('N1.3_Project_Listing'!$R$16:$R$829,'N1.3_Project_Listing'!$B$16:$B$829,$B285,'N1.3_Project_Listing'!$D$16:$D$829,$B267,'N1.3_Project_Listing'!$J$16:$J$829,BL$16,'N1.3_Project_Listing'!$G$16:$G$829,BK$15)</f>
        <v>0</v>
      </c>
      <c r="BM285" s="67">
        <f>SUMIFS('N1.3_Project_Listing'!$R$16:$R$829,'N1.3_Project_Listing'!$B$16:$B$829,$B285,'N1.3_Project_Listing'!$D$16:$D$829,$B267,'N1.3_Project_Listing'!$J$16:$J$829,BM$16,'N1.3_Project_Listing'!$G$16:$G$829,BK$15)</f>
        <v>0</v>
      </c>
      <c r="BN285" s="67">
        <f>SUMIFS('N1.3_Project_Listing'!$R$16:$R$829,'N1.3_Project_Listing'!$B$16:$B$829,$B285,'N1.3_Project_Listing'!$D$16:$D$829,$B267,'N1.3_Project_Listing'!$J$16:$J$829,BN$16,'N1.3_Project_Listing'!$G$16:$G$829,BK$15)</f>
        <v>0</v>
      </c>
      <c r="BO285" s="67">
        <f>SUMIFS('N1.3_Project_Listing'!$R$16:$R$829,'N1.3_Project_Listing'!$B$16:$B$829,$B285,'N1.3_Project_Listing'!$D$16:$D$829,$B267,'N1.3_Project_Listing'!$J$16:$J$829,BO$16,'N1.3_Project_Listing'!$G$16:$G$829,BK$15)</f>
        <v>0</v>
      </c>
      <c r="BP285" s="67">
        <f>SUMIFS('N1.3_Project_Listing'!$R$16:$R$829,'N1.3_Project_Listing'!$B$16:$B$829,$B285,'N1.3_Project_Listing'!$D$16:$D$829,$B267,'N1.3_Project_Listing'!$J$16:$J$829,BP$16,'N1.3_Project_Listing'!$G$16:$G$829,BK$15)</f>
        <v>0</v>
      </c>
      <c r="BQ285" s="63">
        <f t="shared" si="375"/>
        <v>0</v>
      </c>
      <c r="BR285" s="116" t="s">
        <v>441</v>
      </c>
      <c r="BS285" s="67">
        <f>SUMIFS('N1.3_Project_Listing'!$P$16:$P$829,'N1.3_Project_Listing'!$B$16:$B$829,$B285,'N1.3_Project_Listing'!$D$16:$D$829,$B267,'N1.3_Project_Listing'!$J$16:$J$829,BS$16,'N1.3_Project_Listing'!$G$16:$G$829,BK$15)</f>
        <v>0</v>
      </c>
      <c r="BT285" s="67">
        <f>SUMIFS('N1.3_Project_Listing'!$P$16:$P$829,'N1.3_Project_Listing'!$B$16:$B$829,$B285,'N1.3_Project_Listing'!$D$16:$D$829,$B267,'N1.3_Project_Listing'!$J$16:$J$829,BT$16,'N1.3_Project_Listing'!$G$16:$G$829,BK$15)</f>
        <v>0</v>
      </c>
      <c r="BU285" s="67">
        <f>SUMIFS('N1.3_Project_Listing'!$P$16:$P$829,'N1.3_Project_Listing'!$B$16:$B$829,$B285,'N1.3_Project_Listing'!$D$16:$D$829,$B267,'N1.3_Project_Listing'!$J$16:$J$829,BU$16,'N1.3_Project_Listing'!$G$16:$G$829,BK$15)</f>
        <v>0</v>
      </c>
      <c r="BV285" s="67">
        <f>SUMIFS('N1.3_Project_Listing'!$P$16:$P$829,'N1.3_Project_Listing'!$B$16:$B$829,$B285,'N1.3_Project_Listing'!$D$16:$D$829,$B267,'N1.3_Project_Listing'!$J$16:$J$829,BV$16,'N1.3_Project_Listing'!$G$16:$G$829,BK$15)</f>
        <v>0</v>
      </c>
      <c r="BW285" s="67">
        <f>SUMIFS('N1.3_Project_Listing'!$P$16:$P$829,'N1.3_Project_Listing'!$B$16:$B$829,$B285,'N1.3_Project_Listing'!$D$16:$D$829,$B267,'N1.3_Project_Listing'!$J$16:$J$829,BW$16,'N1.3_Project_Listing'!$G$16:$G$829,BK$15)</f>
        <v>0</v>
      </c>
      <c r="BX285" s="63">
        <f t="shared" si="376"/>
        <v>0</v>
      </c>
    </row>
    <row r="286" spans="2:76" hidden="1">
      <c r="B286" s="132" t="str">
        <f t="shared" si="352"/>
        <v>No entry required</v>
      </c>
      <c r="C286" s="158" t="str">
        <f t="shared" si="352"/>
        <v>-</v>
      </c>
      <c r="D286" s="63">
        <f t="shared" si="353"/>
        <v>0</v>
      </c>
      <c r="E286" s="63">
        <f t="shared" si="354"/>
        <v>0</v>
      </c>
      <c r="F286" s="63">
        <f t="shared" si="355"/>
        <v>0</v>
      </c>
      <c r="G286" s="63">
        <f t="shared" si="356"/>
        <v>0</v>
      </c>
      <c r="H286" s="63">
        <f t="shared" si="357"/>
        <v>0</v>
      </c>
      <c r="I286" s="63">
        <f t="shared" si="367"/>
        <v>0</v>
      </c>
      <c r="J286" s="116" t="s">
        <v>441</v>
      </c>
      <c r="K286" s="63">
        <f t="shared" si="358"/>
        <v>0</v>
      </c>
      <c r="L286" s="63">
        <f t="shared" si="359"/>
        <v>0</v>
      </c>
      <c r="M286" s="63">
        <f t="shared" si="360"/>
        <v>0</v>
      </c>
      <c r="N286" s="63">
        <f t="shared" si="361"/>
        <v>0</v>
      </c>
      <c r="O286" s="63">
        <f t="shared" si="362"/>
        <v>0</v>
      </c>
      <c r="P286" s="63">
        <f t="shared" si="368"/>
        <v>0</v>
      </c>
      <c r="R286" s="158" t="str">
        <f t="shared" si="363"/>
        <v>-</v>
      </c>
      <c r="S286" s="67">
        <f>SUMIFS('N1.3_Project_Listing'!$R$16:$R$829,'N1.3_Project_Listing'!$B$16:$B$829,$B286,'N1.3_Project_Listing'!$D$16:$D$829,$B267,'N1.3_Project_Listing'!$J$16:$J$829,S$16,'N1.3_Project_Listing'!$G$16:$G$829,R$15)</f>
        <v>0</v>
      </c>
      <c r="T286" s="67">
        <f>SUMIFS('N1.3_Project_Listing'!$R$16:$R$829,'N1.3_Project_Listing'!$B$16:$B$829,$B286,'N1.3_Project_Listing'!$D$16:$D$829,$B267,'N1.3_Project_Listing'!$J$16:$J$829,T$16,'N1.3_Project_Listing'!$G$16:$G$829,R$15)</f>
        <v>0</v>
      </c>
      <c r="U286" s="67">
        <f>SUMIFS('N1.3_Project_Listing'!$R$16:$R$829,'N1.3_Project_Listing'!$B$16:$B$829,$B286,'N1.3_Project_Listing'!$D$16:$D$829,$B267,'N1.3_Project_Listing'!$J$16:$J$829,U$16,'N1.3_Project_Listing'!$G$16:$G$829,R$15)</f>
        <v>0</v>
      </c>
      <c r="V286" s="67">
        <f>SUMIFS('N1.3_Project_Listing'!$R$16:$R$829,'N1.3_Project_Listing'!$B$16:$B$829,$B286,'N1.3_Project_Listing'!$D$16:$D$829,$B267,'N1.3_Project_Listing'!$J$16:$J$829,V$16,'N1.3_Project_Listing'!$G$16:$G$829,R$15)</f>
        <v>0</v>
      </c>
      <c r="W286" s="67">
        <f>SUMIFS('N1.3_Project_Listing'!$R$16:$R$829,'N1.3_Project_Listing'!$B$16:$B$829,$B286,'N1.3_Project_Listing'!$D$16:$D$829,$B267,'N1.3_Project_Listing'!$J$16:$J$829,W$16,'N1.3_Project_Listing'!$G$16:$G$829,R$15)</f>
        <v>0</v>
      </c>
      <c r="X286" s="63">
        <f t="shared" si="369"/>
        <v>0</v>
      </c>
      <c r="Y286" s="116" t="s">
        <v>441</v>
      </c>
      <c r="Z286" s="67">
        <f>SUMIFS('N1.3_Project_Listing'!$P$16:$P$829,'N1.3_Project_Listing'!$B$16:$B$829,$B286,'N1.3_Project_Listing'!$D$16:$D$829,$B267,'N1.3_Project_Listing'!$J$16:$J$829,Z$16,'N1.3_Project_Listing'!$G$16:$G$829,R$15)</f>
        <v>0</v>
      </c>
      <c r="AA286" s="67">
        <f>SUMIFS('N1.3_Project_Listing'!$P$16:$P$829,'N1.3_Project_Listing'!$B$16:$B$829,$B286,'N1.3_Project_Listing'!$D$16:$D$829,$B267,'N1.3_Project_Listing'!$J$16:$J$829,AA$16,'N1.3_Project_Listing'!$G$16:$G$829,R$15)</f>
        <v>0</v>
      </c>
      <c r="AB286" s="67">
        <f>SUMIFS('N1.3_Project_Listing'!$P$16:$P$829,'N1.3_Project_Listing'!$B$16:$B$829,$B286,'N1.3_Project_Listing'!$D$16:$D$829,$B267,'N1.3_Project_Listing'!$J$16:$J$829,AB$16,'N1.3_Project_Listing'!$G$16:$G$829,R$15)</f>
        <v>0</v>
      </c>
      <c r="AC286" s="67">
        <f>SUMIFS('N1.3_Project_Listing'!$P$16:$P$829,'N1.3_Project_Listing'!$B$16:$B$829,$B286,'N1.3_Project_Listing'!$D$16:$D$829,$B267,'N1.3_Project_Listing'!$J$16:$J$829,AC$16,'N1.3_Project_Listing'!$G$16:$G$829,R$15)</f>
        <v>0</v>
      </c>
      <c r="AD286" s="67">
        <f>SUMIFS('N1.3_Project_Listing'!$P$16:$P$829,'N1.3_Project_Listing'!$B$16:$B$829,$B286,'N1.3_Project_Listing'!$D$16:$D$829,$B267,'N1.3_Project_Listing'!$J$16:$J$829,AD$16,'N1.3_Project_Listing'!$G$16:$G$829,R$15)</f>
        <v>0</v>
      </c>
      <c r="AE286" s="63">
        <f t="shared" si="370"/>
        <v>0</v>
      </c>
      <c r="AG286" s="158" t="str">
        <f t="shared" si="364"/>
        <v>-</v>
      </c>
      <c r="AH286" s="67">
        <f>SUMIFS('N1.3_Project_Listing'!$R$16:$R$829,'N1.3_Project_Listing'!$B$16:$B$829,$B286,'N1.3_Project_Listing'!$D$16:$D$829,$B267,'N1.3_Project_Listing'!$J$16:$J$829,AH$16,'N1.3_Project_Listing'!$G$16:$G$829,AG$15)</f>
        <v>0</v>
      </c>
      <c r="AI286" s="67">
        <f>SUMIFS('N1.3_Project_Listing'!$R$16:$R$829,'N1.3_Project_Listing'!$B$16:$B$829,$B286,'N1.3_Project_Listing'!$D$16:$D$829,$B267,'N1.3_Project_Listing'!$J$16:$J$829,AI$16,'N1.3_Project_Listing'!$G$16:$G$829,AG$15)</f>
        <v>0</v>
      </c>
      <c r="AJ286" s="67">
        <f>SUMIFS('N1.3_Project_Listing'!$R$16:$R$829,'N1.3_Project_Listing'!$B$16:$B$829,$B286,'N1.3_Project_Listing'!$D$16:$D$829,$B267,'N1.3_Project_Listing'!$J$16:$J$829,AJ$16,'N1.3_Project_Listing'!$G$16:$G$829,AG$15)</f>
        <v>0</v>
      </c>
      <c r="AK286" s="67">
        <f>SUMIFS('N1.3_Project_Listing'!$R$16:$R$829,'N1.3_Project_Listing'!$B$16:$B$829,$B286,'N1.3_Project_Listing'!$D$16:$D$829,$B267,'N1.3_Project_Listing'!$J$16:$J$829,AK$16,'N1.3_Project_Listing'!$G$16:$G$829,AG$15)</f>
        <v>0</v>
      </c>
      <c r="AL286" s="67">
        <f>SUMIFS('N1.3_Project_Listing'!$R$16:$R$829,'N1.3_Project_Listing'!$B$16:$B$829,$B286,'N1.3_Project_Listing'!$D$16:$D$829,$B267,'N1.3_Project_Listing'!$J$16:$J$829,AL$16,'N1.3_Project_Listing'!$G$16:$G$829,AG$15)</f>
        <v>0</v>
      </c>
      <c r="AM286" s="63">
        <f t="shared" si="371"/>
        <v>0</v>
      </c>
      <c r="AN286" s="116" t="s">
        <v>441</v>
      </c>
      <c r="AO286" s="67">
        <f>SUMIFS('N1.3_Project_Listing'!$P$16:$P$829,'N1.3_Project_Listing'!$B$16:$B$829,$B286,'N1.3_Project_Listing'!$D$16:$D$829,$B267,'N1.3_Project_Listing'!$J$16:$J$829,AO$16,'N1.3_Project_Listing'!$G$16:$G$829,AG$15)</f>
        <v>0</v>
      </c>
      <c r="AP286" s="67">
        <f>SUMIFS('N1.3_Project_Listing'!$P$16:$P$829,'N1.3_Project_Listing'!$B$16:$B$829,$B286,'N1.3_Project_Listing'!$D$16:$D$829,$B267,'N1.3_Project_Listing'!$J$16:$J$829,AP$16,'N1.3_Project_Listing'!$G$16:$G$829,AG$15)</f>
        <v>0</v>
      </c>
      <c r="AQ286" s="67">
        <f>SUMIFS('N1.3_Project_Listing'!$P$16:$P$829,'N1.3_Project_Listing'!$B$16:$B$829,$B286,'N1.3_Project_Listing'!$D$16:$D$829,$B267,'N1.3_Project_Listing'!$J$16:$J$829,AQ$16,'N1.3_Project_Listing'!$G$16:$G$829,AG$15)</f>
        <v>0</v>
      </c>
      <c r="AR286" s="67">
        <f>SUMIFS('N1.3_Project_Listing'!$P$16:$P$829,'N1.3_Project_Listing'!$B$16:$B$829,$B286,'N1.3_Project_Listing'!$D$16:$D$829,$B267,'N1.3_Project_Listing'!$J$16:$J$829,AR$16,'N1.3_Project_Listing'!$G$16:$G$829,AG$15)</f>
        <v>0</v>
      </c>
      <c r="AS286" s="67">
        <f>SUMIFS('N1.3_Project_Listing'!$P$16:$P$829,'N1.3_Project_Listing'!$B$16:$B$829,$B286,'N1.3_Project_Listing'!$D$16:$D$829,$B267,'N1.3_Project_Listing'!$J$16:$J$829,AS$16,'N1.3_Project_Listing'!$G$16:$G$829,AG$15)</f>
        <v>0</v>
      </c>
      <c r="AT286" s="63">
        <f t="shared" si="372"/>
        <v>0</v>
      </c>
      <c r="AV286" s="158" t="str">
        <f t="shared" si="365"/>
        <v>-</v>
      </c>
      <c r="AW286" s="67">
        <f>SUMIFS('N1.3_Project_Listing'!$R$16:$R$829,'N1.3_Project_Listing'!$B$16:$B$829,$B286,'N1.3_Project_Listing'!$D$16:$D$829,$B267,'N1.3_Project_Listing'!$J$16:$J$829,AW$16,'N1.3_Project_Listing'!$G$16:$G$829,AV$15)</f>
        <v>0</v>
      </c>
      <c r="AX286" s="67">
        <f>SUMIFS('N1.3_Project_Listing'!$R$16:$R$829,'N1.3_Project_Listing'!$B$16:$B$829,$B286,'N1.3_Project_Listing'!$D$16:$D$829,$B267,'N1.3_Project_Listing'!$J$16:$J$829,AX$16,'N1.3_Project_Listing'!$G$16:$G$829,AV$15)</f>
        <v>0</v>
      </c>
      <c r="AY286" s="67">
        <f>SUMIFS('N1.3_Project_Listing'!$R$16:$R$829,'N1.3_Project_Listing'!$B$16:$B$829,$B286,'N1.3_Project_Listing'!$D$16:$D$829,$B267,'N1.3_Project_Listing'!$J$16:$J$829,AY$16,'N1.3_Project_Listing'!$G$16:$G$829,AV$15)</f>
        <v>0</v>
      </c>
      <c r="AZ286" s="67">
        <f>SUMIFS('N1.3_Project_Listing'!$R$16:$R$829,'N1.3_Project_Listing'!$B$16:$B$829,$B286,'N1.3_Project_Listing'!$D$16:$D$829,$B267,'N1.3_Project_Listing'!$J$16:$J$829,AZ$16,'N1.3_Project_Listing'!$G$16:$G$829,AV$15)</f>
        <v>0</v>
      </c>
      <c r="BA286" s="67">
        <f>SUMIFS('N1.3_Project_Listing'!$R$16:$R$829,'N1.3_Project_Listing'!$B$16:$B$829,$B286,'N1.3_Project_Listing'!$D$16:$D$829,$B267,'N1.3_Project_Listing'!$J$16:$J$829,BA$16,'N1.3_Project_Listing'!$G$16:$G$829,AV$15)</f>
        <v>0</v>
      </c>
      <c r="BB286" s="63">
        <f t="shared" si="373"/>
        <v>0</v>
      </c>
      <c r="BC286" s="116" t="s">
        <v>441</v>
      </c>
      <c r="BD286" s="67">
        <f>SUMIFS('N1.3_Project_Listing'!$P$16:$P$829,'N1.3_Project_Listing'!$B$16:$B$829,$B286,'N1.3_Project_Listing'!$D$16:$D$829,$B267,'N1.3_Project_Listing'!$J$16:$J$829,BD$16,'N1.3_Project_Listing'!$G$16:$G$829,AV$15)</f>
        <v>0</v>
      </c>
      <c r="BE286" s="67">
        <f>SUMIFS('N1.3_Project_Listing'!$P$16:$P$829,'N1.3_Project_Listing'!$B$16:$B$829,$B286,'N1.3_Project_Listing'!$D$16:$D$829,$B267,'N1.3_Project_Listing'!$J$16:$J$829,BE$16,'N1.3_Project_Listing'!$G$16:$G$829,AV$15)</f>
        <v>0</v>
      </c>
      <c r="BF286" s="67">
        <f>SUMIFS('N1.3_Project_Listing'!$P$16:$P$829,'N1.3_Project_Listing'!$B$16:$B$829,$B286,'N1.3_Project_Listing'!$D$16:$D$829,$B267,'N1.3_Project_Listing'!$J$16:$J$829,BF$16,'N1.3_Project_Listing'!$G$16:$G$829,AV$15)</f>
        <v>0</v>
      </c>
      <c r="BG286" s="67">
        <f>SUMIFS('N1.3_Project_Listing'!$P$16:$P$829,'N1.3_Project_Listing'!$B$16:$B$829,$B286,'N1.3_Project_Listing'!$D$16:$D$829,$B267,'N1.3_Project_Listing'!$J$16:$J$829,BG$16,'N1.3_Project_Listing'!$G$16:$G$829,AV$15)</f>
        <v>0</v>
      </c>
      <c r="BH286" s="67">
        <f>SUMIFS('N1.3_Project_Listing'!$P$16:$P$829,'N1.3_Project_Listing'!$B$16:$B$829,$B286,'N1.3_Project_Listing'!$D$16:$D$829,$B267,'N1.3_Project_Listing'!$J$16:$J$829,BH$16,'N1.3_Project_Listing'!$G$16:$G$829,AV$15)</f>
        <v>0</v>
      </c>
      <c r="BI286" s="63">
        <f t="shared" si="374"/>
        <v>0</v>
      </c>
      <c r="BK286" s="158" t="str">
        <f t="shared" si="366"/>
        <v>-</v>
      </c>
      <c r="BL286" s="67">
        <f>SUMIFS('N1.3_Project_Listing'!$R$16:$R$829,'N1.3_Project_Listing'!$B$16:$B$829,$B286,'N1.3_Project_Listing'!$D$16:$D$829,$B267,'N1.3_Project_Listing'!$J$16:$J$829,BL$16,'N1.3_Project_Listing'!$G$16:$G$829,BK$15)</f>
        <v>0</v>
      </c>
      <c r="BM286" s="67">
        <f>SUMIFS('N1.3_Project_Listing'!$R$16:$R$829,'N1.3_Project_Listing'!$B$16:$B$829,$B286,'N1.3_Project_Listing'!$D$16:$D$829,$B267,'N1.3_Project_Listing'!$J$16:$J$829,BM$16,'N1.3_Project_Listing'!$G$16:$G$829,BK$15)</f>
        <v>0</v>
      </c>
      <c r="BN286" s="67">
        <f>SUMIFS('N1.3_Project_Listing'!$R$16:$R$829,'N1.3_Project_Listing'!$B$16:$B$829,$B286,'N1.3_Project_Listing'!$D$16:$D$829,$B267,'N1.3_Project_Listing'!$J$16:$J$829,BN$16,'N1.3_Project_Listing'!$G$16:$G$829,BK$15)</f>
        <v>0</v>
      </c>
      <c r="BO286" s="67">
        <f>SUMIFS('N1.3_Project_Listing'!$R$16:$R$829,'N1.3_Project_Listing'!$B$16:$B$829,$B286,'N1.3_Project_Listing'!$D$16:$D$829,$B267,'N1.3_Project_Listing'!$J$16:$J$829,BO$16,'N1.3_Project_Listing'!$G$16:$G$829,BK$15)</f>
        <v>0</v>
      </c>
      <c r="BP286" s="67">
        <f>SUMIFS('N1.3_Project_Listing'!$R$16:$R$829,'N1.3_Project_Listing'!$B$16:$B$829,$B286,'N1.3_Project_Listing'!$D$16:$D$829,$B267,'N1.3_Project_Listing'!$J$16:$J$829,BP$16,'N1.3_Project_Listing'!$G$16:$G$829,BK$15)</f>
        <v>0</v>
      </c>
      <c r="BQ286" s="63">
        <f t="shared" si="375"/>
        <v>0</v>
      </c>
      <c r="BR286" s="116" t="s">
        <v>441</v>
      </c>
      <c r="BS286" s="67">
        <f>SUMIFS('N1.3_Project_Listing'!$P$16:$P$829,'N1.3_Project_Listing'!$B$16:$B$829,$B286,'N1.3_Project_Listing'!$D$16:$D$829,$B267,'N1.3_Project_Listing'!$J$16:$J$829,BS$16,'N1.3_Project_Listing'!$G$16:$G$829,BK$15)</f>
        <v>0</v>
      </c>
      <c r="BT286" s="67">
        <f>SUMIFS('N1.3_Project_Listing'!$P$16:$P$829,'N1.3_Project_Listing'!$B$16:$B$829,$B286,'N1.3_Project_Listing'!$D$16:$D$829,$B267,'N1.3_Project_Listing'!$J$16:$J$829,BT$16,'N1.3_Project_Listing'!$G$16:$G$829,BK$15)</f>
        <v>0</v>
      </c>
      <c r="BU286" s="67">
        <f>SUMIFS('N1.3_Project_Listing'!$P$16:$P$829,'N1.3_Project_Listing'!$B$16:$B$829,$B286,'N1.3_Project_Listing'!$D$16:$D$829,$B267,'N1.3_Project_Listing'!$J$16:$J$829,BU$16,'N1.3_Project_Listing'!$G$16:$G$829,BK$15)</f>
        <v>0</v>
      </c>
      <c r="BV286" s="67">
        <f>SUMIFS('N1.3_Project_Listing'!$P$16:$P$829,'N1.3_Project_Listing'!$B$16:$B$829,$B286,'N1.3_Project_Listing'!$D$16:$D$829,$B267,'N1.3_Project_Listing'!$J$16:$J$829,BV$16,'N1.3_Project_Listing'!$G$16:$G$829,BK$15)</f>
        <v>0</v>
      </c>
      <c r="BW286" s="67">
        <f>SUMIFS('N1.3_Project_Listing'!$P$16:$P$829,'N1.3_Project_Listing'!$B$16:$B$829,$B286,'N1.3_Project_Listing'!$D$16:$D$829,$B267,'N1.3_Project_Listing'!$J$16:$J$829,BW$16,'N1.3_Project_Listing'!$G$16:$G$829,BK$15)</f>
        <v>0</v>
      </c>
      <c r="BX286" s="63">
        <f t="shared" si="376"/>
        <v>0</v>
      </c>
    </row>
    <row r="287" spans="2:76" hidden="1">
      <c r="B287" s="132" t="str">
        <f t="shared" si="352"/>
        <v>No entry required</v>
      </c>
      <c r="C287" s="158" t="str">
        <f t="shared" si="352"/>
        <v>-</v>
      </c>
      <c r="D287" s="63">
        <f t="shared" si="353"/>
        <v>0</v>
      </c>
      <c r="E287" s="63">
        <f t="shared" si="354"/>
        <v>0</v>
      </c>
      <c r="F287" s="63">
        <f t="shared" si="355"/>
        <v>0</v>
      </c>
      <c r="G287" s="63">
        <f t="shared" si="356"/>
        <v>0</v>
      </c>
      <c r="H287" s="63">
        <f t="shared" si="357"/>
        <v>0</v>
      </c>
      <c r="I287" s="63">
        <f t="shared" si="367"/>
        <v>0</v>
      </c>
      <c r="J287" s="116" t="s">
        <v>441</v>
      </c>
      <c r="K287" s="63">
        <f t="shared" si="358"/>
        <v>0</v>
      </c>
      <c r="L287" s="63">
        <f t="shared" si="359"/>
        <v>0</v>
      </c>
      <c r="M287" s="63">
        <f t="shared" si="360"/>
        <v>0</v>
      </c>
      <c r="N287" s="63">
        <f t="shared" si="361"/>
        <v>0</v>
      </c>
      <c r="O287" s="63">
        <f t="shared" si="362"/>
        <v>0</v>
      </c>
      <c r="P287" s="63">
        <f t="shared" si="368"/>
        <v>0</v>
      </c>
      <c r="R287" s="158" t="str">
        <f t="shared" si="363"/>
        <v>-</v>
      </c>
      <c r="S287" s="67">
        <f>SUMIFS('N1.3_Project_Listing'!$R$16:$R$829,'N1.3_Project_Listing'!$B$16:$B$829,$B287,'N1.3_Project_Listing'!$D$16:$D$829,$B267,'N1.3_Project_Listing'!$J$16:$J$829,S$16,'N1.3_Project_Listing'!$G$16:$G$829,R$15)</f>
        <v>0</v>
      </c>
      <c r="T287" s="67">
        <f>SUMIFS('N1.3_Project_Listing'!$R$16:$R$829,'N1.3_Project_Listing'!$B$16:$B$829,$B287,'N1.3_Project_Listing'!$D$16:$D$829,$B267,'N1.3_Project_Listing'!$J$16:$J$829,T$16,'N1.3_Project_Listing'!$G$16:$G$829,R$15)</f>
        <v>0</v>
      </c>
      <c r="U287" s="67">
        <f>SUMIFS('N1.3_Project_Listing'!$R$16:$R$829,'N1.3_Project_Listing'!$B$16:$B$829,$B287,'N1.3_Project_Listing'!$D$16:$D$829,$B267,'N1.3_Project_Listing'!$J$16:$J$829,U$16,'N1.3_Project_Listing'!$G$16:$G$829,R$15)</f>
        <v>0</v>
      </c>
      <c r="V287" s="67">
        <f>SUMIFS('N1.3_Project_Listing'!$R$16:$R$829,'N1.3_Project_Listing'!$B$16:$B$829,$B287,'N1.3_Project_Listing'!$D$16:$D$829,$B267,'N1.3_Project_Listing'!$J$16:$J$829,V$16,'N1.3_Project_Listing'!$G$16:$G$829,R$15)</f>
        <v>0</v>
      </c>
      <c r="W287" s="67">
        <f>SUMIFS('N1.3_Project_Listing'!$R$16:$R$829,'N1.3_Project_Listing'!$B$16:$B$829,$B287,'N1.3_Project_Listing'!$D$16:$D$829,$B267,'N1.3_Project_Listing'!$J$16:$J$829,W$16,'N1.3_Project_Listing'!$G$16:$G$829,R$15)</f>
        <v>0</v>
      </c>
      <c r="X287" s="63">
        <f t="shared" si="369"/>
        <v>0</v>
      </c>
      <c r="Y287" s="116" t="s">
        <v>441</v>
      </c>
      <c r="Z287" s="67">
        <f>SUMIFS('N1.3_Project_Listing'!$P$16:$P$829,'N1.3_Project_Listing'!$B$16:$B$829,$B287,'N1.3_Project_Listing'!$D$16:$D$829,$B267,'N1.3_Project_Listing'!$J$16:$J$829,Z$16,'N1.3_Project_Listing'!$G$16:$G$829,R$15)</f>
        <v>0</v>
      </c>
      <c r="AA287" s="67">
        <f>SUMIFS('N1.3_Project_Listing'!$P$16:$P$829,'N1.3_Project_Listing'!$B$16:$B$829,$B287,'N1.3_Project_Listing'!$D$16:$D$829,$B267,'N1.3_Project_Listing'!$J$16:$J$829,AA$16,'N1.3_Project_Listing'!$G$16:$G$829,R$15)</f>
        <v>0</v>
      </c>
      <c r="AB287" s="67">
        <f>SUMIFS('N1.3_Project_Listing'!$P$16:$P$829,'N1.3_Project_Listing'!$B$16:$B$829,$B287,'N1.3_Project_Listing'!$D$16:$D$829,$B267,'N1.3_Project_Listing'!$J$16:$J$829,AB$16,'N1.3_Project_Listing'!$G$16:$G$829,R$15)</f>
        <v>0</v>
      </c>
      <c r="AC287" s="67">
        <f>SUMIFS('N1.3_Project_Listing'!$P$16:$P$829,'N1.3_Project_Listing'!$B$16:$B$829,$B287,'N1.3_Project_Listing'!$D$16:$D$829,$B267,'N1.3_Project_Listing'!$J$16:$J$829,AC$16,'N1.3_Project_Listing'!$G$16:$G$829,R$15)</f>
        <v>0</v>
      </c>
      <c r="AD287" s="67">
        <f>SUMIFS('N1.3_Project_Listing'!$P$16:$P$829,'N1.3_Project_Listing'!$B$16:$B$829,$B287,'N1.3_Project_Listing'!$D$16:$D$829,$B267,'N1.3_Project_Listing'!$J$16:$J$829,AD$16,'N1.3_Project_Listing'!$G$16:$G$829,R$15)</f>
        <v>0</v>
      </c>
      <c r="AE287" s="63">
        <f t="shared" si="370"/>
        <v>0</v>
      </c>
      <c r="AG287" s="158" t="str">
        <f t="shared" si="364"/>
        <v>-</v>
      </c>
      <c r="AH287" s="67">
        <f>SUMIFS('N1.3_Project_Listing'!$R$16:$R$829,'N1.3_Project_Listing'!$B$16:$B$829,$B287,'N1.3_Project_Listing'!$D$16:$D$829,$B267,'N1.3_Project_Listing'!$J$16:$J$829,AH$16,'N1.3_Project_Listing'!$G$16:$G$829,AG$15)</f>
        <v>0</v>
      </c>
      <c r="AI287" s="67">
        <f>SUMIFS('N1.3_Project_Listing'!$R$16:$R$829,'N1.3_Project_Listing'!$B$16:$B$829,$B287,'N1.3_Project_Listing'!$D$16:$D$829,$B267,'N1.3_Project_Listing'!$J$16:$J$829,AI$16,'N1.3_Project_Listing'!$G$16:$G$829,AG$15)</f>
        <v>0</v>
      </c>
      <c r="AJ287" s="67">
        <f>SUMIFS('N1.3_Project_Listing'!$R$16:$R$829,'N1.3_Project_Listing'!$B$16:$B$829,$B287,'N1.3_Project_Listing'!$D$16:$D$829,$B267,'N1.3_Project_Listing'!$J$16:$J$829,AJ$16,'N1.3_Project_Listing'!$G$16:$G$829,AG$15)</f>
        <v>0</v>
      </c>
      <c r="AK287" s="67">
        <f>SUMIFS('N1.3_Project_Listing'!$R$16:$R$829,'N1.3_Project_Listing'!$B$16:$B$829,$B287,'N1.3_Project_Listing'!$D$16:$D$829,$B267,'N1.3_Project_Listing'!$J$16:$J$829,AK$16,'N1.3_Project_Listing'!$G$16:$G$829,AG$15)</f>
        <v>0</v>
      </c>
      <c r="AL287" s="67">
        <f>SUMIFS('N1.3_Project_Listing'!$R$16:$R$829,'N1.3_Project_Listing'!$B$16:$B$829,$B287,'N1.3_Project_Listing'!$D$16:$D$829,$B267,'N1.3_Project_Listing'!$J$16:$J$829,AL$16,'N1.3_Project_Listing'!$G$16:$G$829,AG$15)</f>
        <v>0</v>
      </c>
      <c r="AM287" s="63">
        <f t="shared" si="371"/>
        <v>0</v>
      </c>
      <c r="AN287" s="116" t="s">
        <v>441</v>
      </c>
      <c r="AO287" s="67">
        <f>SUMIFS('N1.3_Project_Listing'!$P$16:$P$829,'N1.3_Project_Listing'!$B$16:$B$829,$B287,'N1.3_Project_Listing'!$D$16:$D$829,$B267,'N1.3_Project_Listing'!$J$16:$J$829,AO$16,'N1.3_Project_Listing'!$G$16:$G$829,AG$15)</f>
        <v>0</v>
      </c>
      <c r="AP287" s="67">
        <f>SUMIFS('N1.3_Project_Listing'!$P$16:$P$829,'N1.3_Project_Listing'!$B$16:$B$829,$B287,'N1.3_Project_Listing'!$D$16:$D$829,$B267,'N1.3_Project_Listing'!$J$16:$J$829,AP$16,'N1.3_Project_Listing'!$G$16:$G$829,AG$15)</f>
        <v>0</v>
      </c>
      <c r="AQ287" s="67">
        <f>SUMIFS('N1.3_Project_Listing'!$P$16:$P$829,'N1.3_Project_Listing'!$B$16:$B$829,$B287,'N1.3_Project_Listing'!$D$16:$D$829,$B267,'N1.3_Project_Listing'!$J$16:$J$829,AQ$16,'N1.3_Project_Listing'!$G$16:$G$829,AG$15)</f>
        <v>0</v>
      </c>
      <c r="AR287" s="67">
        <f>SUMIFS('N1.3_Project_Listing'!$P$16:$P$829,'N1.3_Project_Listing'!$B$16:$B$829,$B287,'N1.3_Project_Listing'!$D$16:$D$829,$B267,'N1.3_Project_Listing'!$J$16:$J$829,AR$16,'N1.3_Project_Listing'!$G$16:$G$829,AG$15)</f>
        <v>0</v>
      </c>
      <c r="AS287" s="67">
        <f>SUMIFS('N1.3_Project_Listing'!$P$16:$P$829,'N1.3_Project_Listing'!$B$16:$B$829,$B287,'N1.3_Project_Listing'!$D$16:$D$829,$B267,'N1.3_Project_Listing'!$J$16:$J$829,AS$16,'N1.3_Project_Listing'!$G$16:$G$829,AG$15)</f>
        <v>0</v>
      </c>
      <c r="AT287" s="63">
        <f t="shared" si="372"/>
        <v>0</v>
      </c>
      <c r="AV287" s="158" t="str">
        <f t="shared" si="365"/>
        <v>-</v>
      </c>
      <c r="AW287" s="67">
        <f>SUMIFS('N1.3_Project_Listing'!$R$16:$R$829,'N1.3_Project_Listing'!$B$16:$B$829,$B287,'N1.3_Project_Listing'!$D$16:$D$829,$B267,'N1.3_Project_Listing'!$J$16:$J$829,AW$16,'N1.3_Project_Listing'!$G$16:$G$829,AV$15)</f>
        <v>0</v>
      </c>
      <c r="AX287" s="67">
        <f>SUMIFS('N1.3_Project_Listing'!$R$16:$R$829,'N1.3_Project_Listing'!$B$16:$B$829,$B287,'N1.3_Project_Listing'!$D$16:$D$829,$B267,'N1.3_Project_Listing'!$J$16:$J$829,AX$16,'N1.3_Project_Listing'!$G$16:$G$829,AV$15)</f>
        <v>0</v>
      </c>
      <c r="AY287" s="67">
        <f>SUMIFS('N1.3_Project_Listing'!$R$16:$R$829,'N1.3_Project_Listing'!$B$16:$B$829,$B287,'N1.3_Project_Listing'!$D$16:$D$829,$B267,'N1.3_Project_Listing'!$J$16:$J$829,AY$16,'N1.3_Project_Listing'!$G$16:$G$829,AV$15)</f>
        <v>0</v>
      </c>
      <c r="AZ287" s="67">
        <f>SUMIFS('N1.3_Project_Listing'!$R$16:$R$829,'N1.3_Project_Listing'!$B$16:$B$829,$B287,'N1.3_Project_Listing'!$D$16:$D$829,$B267,'N1.3_Project_Listing'!$J$16:$J$829,AZ$16,'N1.3_Project_Listing'!$G$16:$G$829,AV$15)</f>
        <v>0</v>
      </c>
      <c r="BA287" s="67">
        <f>SUMIFS('N1.3_Project_Listing'!$R$16:$R$829,'N1.3_Project_Listing'!$B$16:$B$829,$B287,'N1.3_Project_Listing'!$D$16:$D$829,$B267,'N1.3_Project_Listing'!$J$16:$J$829,BA$16,'N1.3_Project_Listing'!$G$16:$G$829,AV$15)</f>
        <v>0</v>
      </c>
      <c r="BB287" s="63">
        <f t="shared" si="373"/>
        <v>0</v>
      </c>
      <c r="BC287" s="116" t="s">
        <v>441</v>
      </c>
      <c r="BD287" s="67">
        <f>SUMIFS('N1.3_Project_Listing'!$P$16:$P$829,'N1.3_Project_Listing'!$B$16:$B$829,$B287,'N1.3_Project_Listing'!$D$16:$D$829,$B267,'N1.3_Project_Listing'!$J$16:$J$829,BD$16,'N1.3_Project_Listing'!$G$16:$G$829,AV$15)</f>
        <v>0</v>
      </c>
      <c r="BE287" s="67">
        <f>SUMIFS('N1.3_Project_Listing'!$P$16:$P$829,'N1.3_Project_Listing'!$B$16:$B$829,$B287,'N1.3_Project_Listing'!$D$16:$D$829,$B267,'N1.3_Project_Listing'!$J$16:$J$829,BE$16,'N1.3_Project_Listing'!$G$16:$G$829,AV$15)</f>
        <v>0</v>
      </c>
      <c r="BF287" s="67">
        <f>SUMIFS('N1.3_Project_Listing'!$P$16:$P$829,'N1.3_Project_Listing'!$B$16:$B$829,$B287,'N1.3_Project_Listing'!$D$16:$D$829,$B267,'N1.3_Project_Listing'!$J$16:$J$829,BF$16,'N1.3_Project_Listing'!$G$16:$G$829,AV$15)</f>
        <v>0</v>
      </c>
      <c r="BG287" s="67">
        <f>SUMIFS('N1.3_Project_Listing'!$P$16:$P$829,'N1.3_Project_Listing'!$B$16:$B$829,$B287,'N1.3_Project_Listing'!$D$16:$D$829,$B267,'N1.3_Project_Listing'!$J$16:$J$829,BG$16,'N1.3_Project_Listing'!$G$16:$G$829,AV$15)</f>
        <v>0</v>
      </c>
      <c r="BH287" s="67">
        <f>SUMIFS('N1.3_Project_Listing'!$P$16:$P$829,'N1.3_Project_Listing'!$B$16:$B$829,$B287,'N1.3_Project_Listing'!$D$16:$D$829,$B267,'N1.3_Project_Listing'!$J$16:$J$829,BH$16,'N1.3_Project_Listing'!$G$16:$G$829,AV$15)</f>
        <v>0</v>
      </c>
      <c r="BI287" s="63">
        <f t="shared" si="374"/>
        <v>0</v>
      </c>
      <c r="BK287" s="158" t="str">
        <f t="shared" si="366"/>
        <v>-</v>
      </c>
      <c r="BL287" s="67">
        <f>SUMIFS('N1.3_Project_Listing'!$R$16:$R$829,'N1.3_Project_Listing'!$B$16:$B$829,$B287,'N1.3_Project_Listing'!$D$16:$D$829,$B267,'N1.3_Project_Listing'!$J$16:$J$829,BL$16,'N1.3_Project_Listing'!$G$16:$G$829,BK$15)</f>
        <v>0</v>
      </c>
      <c r="BM287" s="67">
        <f>SUMIFS('N1.3_Project_Listing'!$R$16:$R$829,'N1.3_Project_Listing'!$B$16:$B$829,$B287,'N1.3_Project_Listing'!$D$16:$D$829,$B267,'N1.3_Project_Listing'!$J$16:$J$829,BM$16,'N1.3_Project_Listing'!$G$16:$G$829,BK$15)</f>
        <v>0</v>
      </c>
      <c r="BN287" s="67">
        <f>SUMIFS('N1.3_Project_Listing'!$R$16:$R$829,'N1.3_Project_Listing'!$B$16:$B$829,$B287,'N1.3_Project_Listing'!$D$16:$D$829,$B267,'N1.3_Project_Listing'!$J$16:$J$829,BN$16,'N1.3_Project_Listing'!$G$16:$G$829,BK$15)</f>
        <v>0</v>
      </c>
      <c r="BO287" s="67">
        <f>SUMIFS('N1.3_Project_Listing'!$R$16:$R$829,'N1.3_Project_Listing'!$B$16:$B$829,$B287,'N1.3_Project_Listing'!$D$16:$D$829,$B267,'N1.3_Project_Listing'!$J$16:$J$829,BO$16,'N1.3_Project_Listing'!$G$16:$G$829,BK$15)</f>
        <v>0</v>
      </c>
      <c r="BP287" s="67">
        <f>SUMIFS('N1.3_Project_Listing'!$R$16:$R$829,'N1.3_Project_Listing'!$B$16:$B$829,$B287,'N1.3_Project_Listing'!$D$16:$D$829,$B267,'N1.3_Project_Listing'!$J$16:$J$829,BP$16,'N1.3_Project_Listing'!$G$16:$G$829,BK$15)</f>
        <v>0</v>
      </c>
      <c r="BQ287" s="63">
        <f t="shared" si="375"/>
        <v>0</v>
      </c>
      <c r="BR287" s="116" t="s">
        <v>441</v>
      </c>
      <c r="BS287" s="67">
        <f>SUMIFS('N1.3_Project_Listing'!$P$16:$P$829,'N1.3_Project_Listing'!$B$16:$B$829,$B287,'N1.3_Project_Listing'!$D$16:$D$829,$B267,'N1.3_Project_Listing'!$J$16:$J$829,BS$16,'N1.3_Project_Listing'!$G$16:$G$829,BK$15)</f>
        <v>0</v>
      </c>
      <c r="BT287" s="67">
        <f>SUMIFS('N1.3_Project_Listing'!$P$16:$P$829,'N1.3_Project_Listing'!$B$16:$B$829,$B287,'N1.3_Project_Listing'!$D$16:$D$829,$B267,'N1.3_Project_Listing'!$J$16:$J$829,BT$16,'N1.3_Project_Listing'!$G$16:$G$829,BK$15)</f>
        <v>0</v>
      </c>
      <c r="BU287" s="67">
        <f>SUMIFS('N1.3_Project_Listing'!$P$16:$P$829,'N1.3_Project_Listing'!$B$16:$B$829,$B287,'N1.3_Project_Listing'!$D$16:$D$829,$B267,'N1.3_Project_Listing'!$J$16:$J$829,BU$16,'N1.3_Project_Listing'!$G$16:$G$829,BK$15)</f>
        <v>0</v>
      </c>
      <c r="BV287" s="67">
        <f>SUMIFS('N1.3_Project_Listing'!$P$16:$P$829,'N1.3_Project_Listing'!$B$16:$B$829,$B287,'N1.3_Project_Listing'!$D$16:$D$829,$B267,'N1.3_Project_Listing'!$J$16:$J$829,BV$16,'N1.3_Project_Listing'!$G$16:$G$829,BK$15)</f>
        <v>0</v>
      </c>
      <c r="BW287" s="67">
        <f>SUMIFS('N1.3_Project_Listing'!$P$16:$P$829,'N1.3_Project_Listing'!$B$16:$B$829,$B287,'N1.3_Project_Listing'!$D$16:$D$829,$B267,'N1.3_Project_Listing'!$J$16:$J$829,BW$16,'N1.3_Project_Listing'!$G$16:$G$829,BK$15)</f>
        <v>0</v>
      </c>
      <c r="BX287" s="63">
        <f t="shared" si="376"/>
        <v>0</v>
      </c>
    </row>
    <row r="288" spans="2:76" hidden="1">
      <c r="B288" s="132" t="str">
        <f t="shared" si="352"/>
        <v>No entry required</v>
      </c>
      <c r="C288" s="158" t="str">
        <f t="shared" si="352"/>
        <v>-</v>
      </c>
      <c r="D288" s="63">
        <f t="shared" si="353"/>
        <v>0</v>
      </c>
      <c r="E288" s="63">
        <f t="shared" si="354"/>
        <v>0</v>
      </c>
      <c r="F288" s="63">
        <f t="shared" si="355"/>
        <v>0</v>
      </c>
      <c r="G288" s="63">
        <f t="shared" si="356"/>
        <v>0</v>
      </c>
      <c r="H288" s="63">
        <f t="shared" si="357"/>
        <v>0</v>
      </c>
      <c r="I288" s="63">
        <f t="shared" si="367"/>
        <v>0</v>
      </c>
      <c r="J288" s="116" t="s">
        <v>441</v>
      </c>
      <c r="K288" s="63">
        <f t="shared" si="358"/>
        <v>0</v>
      </c>
      <c r="L288" s="63">
        <f t="shared" si="359"/>
        <v>0</v>
      </c>
      <c r="M288" s="63">
        <f t="shared" si="360"/>
        <v>0</v>
      </c>
      <c r="N288" s="63">
        <f t="shared" si="361"/>
        <v>0</v>
      </c>
      <c r="O288" s="63">
        <f t="shared" si="362"/>
        <v>0</v>
      </c>
      <c r="P288" s="63">
        <f t="shared" si="368"/>
        <v>0</v>
      </c>
      <c r="R288" s="158" t="str">
        <f t="shared" si="363"/>
        <v>-</v>
      </c>
      <c r="S288" s="67">
        <f>SUMIFS('N1.3_Project_Listing'!$R$16:$R$829,'N1.3_Project_Listing'!$B$16:$B$829,$B288,'N1.3_Project_Listing'!$D$16:$D$829,$B267,'N1.3_Project_Listing'!$J$16:$J$829,S$16,'N1.3_Project_Listing'!$G$16:$G$829,R$15)</f>
        <v>0</v>
      </c>
      <c r="T288" s="67">
        <f>SUMIFS('N1.3_Project_Listing'!$R$16:$R$829,'N1.3_Project_Listing'!$B$16:$B$829,$B288,'N1.3_Project_Listing'!$D$16:$D$829,$B267,'N1.3_Project_Listing'!$J$16:$J$829,T$16,'N1.3_Project_Listing'!$G$16:$G$829,R$15)</f>
        <v>0</v>
      </c>
      <c r="U288" s="67">
        <f>SUMIFS('N1.3_Project_Listing'!$R$16:$R$829,'N1.3_Project_Listing'!$B$16:$B$829,$B288,'N1.3_Project_Listing'!$D$16:$D$829,$B267,'N1.3_Project_Listing'!$J$16:$J$829,U$16,'N1.3_Project_Listing'!$G$16:$G$829,R$15)</f>
        <v>0</v>
      </c>
      <c r="V288" s="67">
        <f>SUMIFS('N1.3_Project_Listing'!$R$16:$R$829,'N1.3_Project_Listing'!$B$16:$B$829,$B288,'N1.3_Project_Listing'!$D$16:$D$829,$B267,'N1.3_Project_Listing'!$J$16:$J$829,V$16,'N1.3_Project_Listing'!$G$16:$G$829,R$15)</f>
        <v>0</v>
      </c>
      <c r="W288" s="67">
        <f>SUMIFS('N1.3_Project_Listing'!$R$16:$R$829,'N1.3_Project_Listing'!$B$16:$B$829,$B288,'N1.3_Project_Listing'!$D$16:$D$829,$B267,'N1.3_Project_Listing'!$J$16:$J$829,W$16,'N1.3_Project_Listing'!$G$16:$G$829,R$15)</f>
        <v>0</v>
      </c>
      <c r="X288" s="63">
        <f t="shared" si="369"/>
        <v>0</v>
      </c>
      <c r="Y288" s="116" t="s">
        <v>441</v>
      </c>
      <c r="Z288" s="67">
        <f>SUMIFS('N1.3_Project_Listing'!$P$16:$P$829,'N1.3_Project_Listing'!$B$16:$B$829,$B288,'N1.3_Project_Listing'!$D$16:$D$829,$B267,'N1.3_Project_Listing'!$J$16:$J$829,Z$16,'N1.3_Project_Listing'!$G$16:$G$829,R$15)</f>
        <v>0</v>
      </c>
      <c r="AA288" s="67">
        <f>SUMIFS('N1.3_Project_Listing'!$P$16:$P$829,'N1.3_Project_Listing'!$B$16:$B$829,$B288,'N1.3_Project_Listing'!$D$16:$D$829,$B267,'N1.3_Project_Listing'!$J$16:$J$829,AA$16,'N1.3_Project_Listing'!$G$16:$G$829,R$15)</f>
        <v>0</v>
      </c>
      <c r="AB288" s="67">
        <f>SUMIFS('N1.3_Project_Listing'!$P$16:$P$829,'N1.3_Project_Listing'!$B$16:$B$829,$B288,'N1.3_Project_Listing'!$D$16:$D$829,$B267,'N1.3_Project_Listing'!$J$16:$J$829,AB$16,'N1.3_Project_Listing'!$G$16:$G$829,R$15)</f>
        <v>0</v>
      </c>
      <c r="AC288" s="67">
        <f>SUMIFS('N1.3_Project_Listing'!$P$16:$P$829,'N1.3_Project_Listing'!$B$16:$B$829,$B288,'N1.3_Project_Listing'!$D$16:$D$829,$B267,'N1.3_Project_Listing'!$J$16:$J$829,AC$16,'N1.3_Project_Listing'!$G$16:$G$829,R$15)</f>
        <v>0</v>
      </c>
      <c r="AD288" s="67">
        <f>SUMIFS('N1.3_Project_Listing'!$P$16:$P$829,'N1.3_Project_Listing'!$B$16:$B$829,$B288,'N1.3_Project_Listing'!$D$16:$D$829,$B267,'N1.3_Project_Listing'!$J$16:$J$829,AD$16,'N1.3_Project_Listing'!$G$16:$G$829,R$15)</f>
        <v>0</v>
      </c>
      <c r="AE288" s="63">
        <f t="shared" si="370"/>
        <v>0</v>
      </c>
      <c r="AG288" s="158" t="str">
        <f t="shared" si="364"/>
        <v>-</v>
      </c>
      <c r="AH288" s="67">
        <f>SUMIFS('N1.3_Project_Listing'!$R$16:$R$829,'N1.3_Project_Listing'!$B$16:$B$829,$B288,'N1.3_Project_Listing'!$D$16:$D$829,$B267,'N1.3_Project_Listing'!$J$16:$J$829,AH$16,'N1.3_Project_Listing'!$G$16:$G$829,AG$15)</f>
        <v>0</v>
      </c>
      <c r="AI288" s="67">
        <f>SUMIFS('N1.3_Project_Listing'!$R$16:$R$829,'N1.3_Project_Listing'!$B$16:$B$829,$B288,'N1.3_Project_Listing'!$D$16:$D$829,$B267,'N1.3_Project_Listing'!$J$16:$J$829,AI$16,'N1.3_Project_Listing'!$G$16:$G$829,AG$15)</f>
        <v>0</v>
      </c>
      <c r="AJ288" s="67">
        <f>SUMIFS('N1.3_Project_Listing'!$R$16:$R$829,'N1.3_Project_Listing'!$B$16:$B$829,$B288,'N1.3_Project_Listing'!$D$16:$D$829,$B267,'N1.3_Project_Listing'!$J$16:$J$829,AJ$16,'N1.3_Project_Listing'!$G$16:$G$829,AG$15)</f>
        <v>0</v>
      </c>
      <c r="AK288" s="67">
        <f>SUMIFS('N1.3_Project_Listing'!$R$16:$R$829,'N1.3_Project_Listing'!$B$16:$B$829,$B288,'N1.3_Project_Listing'!$D$16:$D$829,$B267,'N1.3_Project_Listing'!$J$16:$J$829,AK$16,'N1.3_Project_Listing'!$G$16:$G$829,AG$15)</f>
        <v>0</v>
      </c>
      <c r="AL288" s="67">
        <f>SUMIFS('N1.3_Project_Listing'!$R$16:$R$829,'N1.3_Project_Listing'!$B$16:$B$829,$B288,'N1.3_Project_Listing'!$D$16:$D$829,$B267,'N1.3_Project_Listing'!$J$16:$J$829,AL$16,'N1.3_Project_Listing'!$G$16:$G$829,AG$15)</f>
        <v>0</v>
      </c>
      <c r="AM288" s="63">
        <f t="shared" si="371"/>
        <v>0</v>
      </c>
      <c r="AN288" s="116" t="s">
        <v>441</v>
      </c>
      <c r="AO288" s="67">
        <f>SUMIFS('N1.3_Project_Listing'!$P$16:$P$829,'N1.3_Project_Listing'!$B$16:$B$829,$B288,'N1.3_Project_Listing'!$D$16:$D$829,$B267,'N1.3_Project_Listing'!$J$16:$J$829,AO$16,'N1.3_Project_Listing'!$G$16:$G$829,AG$15)</f>
        <v>0</v>
      </c>
      <c r="AP288" s="67">
        <f>SUMIFS('N1.3_Project_Listing'!$P$16:$P$829,'N1.3_Project_Listing'!$B$16:$B$829,$B288,'N1.3_Project_Listing'!$D$16:$D$829,$B267,'N1.3_Project_Listing'!$J$16:$J$829,AP$16,'N1.3_Project_Listing'!$G$16:$G$829,AG$15)</f>
        <v>0</v>
      </c>
      <c r="AQ288" s="67">
        <f>SUMIFS('N1.3_Project_Listing'!$P$16:$P$829,'N1.3_Project_Listing'!$B$16:$B$829,$B288,'N1.3_Project_Listing'!$D$16:$D$829,$B267,'N1.3_Project_Listing'!$J$16:$J$829,AQ$16,'N1.3_Project_Listing'!$G$16:$G$829,AG$15)</f>
        <v>0</v>
      </c>
      <c r="AR288" s="67">
        <f>SUMIFS('N1.3_Project_Listing'!$P$16:$P$829,'N1.3_Project_Listing'!$B$16:$B$829,$B288,'N1.3_Project_Listing'!$D$16:$D$829,$B267,'N1.3_Project_Listing'!$J$16:$J$829,AR$16,'N1.3_Project_Listing'!$G$16:$G$829,AG$15)</f>
        <v>0</v>
      </c>
      <c r="AS288" s="67">
        <f>SUMIFS('N1.3_Project_Listing'!$P$16:$P$829,'N1.3_Project_Listing'!$B$16:$B$829,$B288,'N1.3_Project_Listing'!$D$16:$D$829,$B267,'N1.3_Project_Listing'!$J$16:$J$829,AS$16,'N1.3_Project_Listing'!$G$16:$G$829,AG$15)</f>
        <v>0</v>
      </c>
      <c r="AT288" s="63">
        <f t="shared" si="372"/>
        <v>0</v>
      </c>
      <c r="AV288" s="158" t="str">
        <f t="shared" si="365"/>
        <v>-</v>
      </c>
      <c r="AW288" s="67">
        <f>SUMIFS('N1.3_Project_Listing'!$R$16:$R$829,'N1.3_Project_Listing'!$B$16:$B$829,$B288,'N1.3_Project_Listing'!$D$16:$D$829,$B267,'N1.3_Project_Listing'!$J$16:$J$829,AW$16,'N1.3_Project_Listing'!$G$16:$G$829,AV$15)</f>
        <v>0</v>
      </c>
      <c r="AX288" s="67">
        <f>SUMIFS('N1.3_Project_Listing'!$R$16:$R$829,'N1.3_Project_Listing'!$B$16:$B$829,$B288,'N1.3_Project_Listing'!$D$16:$D$829,$B267,'N1.3_Project_Listing'!$J$16:$J$829,AX$16,'N1.3_Project_Listing'!$G$16:$G$829,AV$15)</f>
        <v>0</v>
      </c>
      <c r="AY288" s="67">
        <f>SUMIFS('N1.3_Project_Listing'!$R$16:$R$829,'N1.3_Project_Listing'!$B$16:$B$829,$B288,'N1.3_Project_Listing'!$D$16:$D$829,$B267,'N1.3_Project_Listing'!$J$16:$J$829,AY$16,'N1.3_Project_Listing'!$G$16:$G$829,AV$15)</f>
        <v>0</v>
      </c>
      <c r="AZ288" s="67">
        <f>SUMIFS('N1.3_Project_Listing'!$R$16:$R$829,'N1.3_Project_Listing'!$B$16:$B$829,$B288,'N1.3_Project_Listing'!$D$16:$D$829,$B267,'N1.3_Project_Listing'!$J$16:$J$829,AZ$16,'N1.3_Project_Listing'!$G$16:$G$829,AV$15)</f>
        <v>0</v>
      </c>
      <c r="BA288" s="67">
        <f>SUMIFS('N1.3_Project_Listing'!$R$16:$R$829,'N1.3_Project_Listing'!$B$16:$B$829,$B288,'N1.3_Project_Listing'!$D$16:$D$829,$B267,'N1.3_Project_Listing'!$J$16:$J$829,BA$16,'N1.3_Project_Listing'!$G$16:$G$829,AV$15)</f>
        <v>0</v>
      </c>
      <c r="BB288" s="63">
        <f t="shared" si="373"/>
        <v>0</v>
      </c>
      <c r="BC288" s="116" t="s">
        <v>441</v>
      </c>
      <c r="BD288" s="67">
        <f>SUMIFS('N1.3_Project_Listing'!$P$16:$P$829,'N1.3_Project_Listing'!$B$16:$B$829,$B288,'N1.3_Project_Listing'!$D$16:$D$829,$B267,'N1.3_Project_Listing'!$J$16:$J$829,BD$16,'N1.3_Project_Listing'!$G$16:$G$829,AV$15)</f>
        <v>0</v>
      </c>
      <c r="BE288" s="67">
        <f>SUMIFS('N1.3_Project_Listing'!$P$16:$P$829,'N1.3_Project_Listing'!$B$16:$B$829,$B288,'N1.3_Project_Listing'!$D$16:$D$829,$B267,'N1.3_Project_Listing'!$J$16:$J$829,BE$16,'N1.3_Project_Listing'!$G$16:$G$829,AV$15)</f>
        <v>0</v>
      </c>
      <c r="BF288" s="67">
        <f>SUMIFS('N1.3_Project_Listing'!$P$16:$P$829,'N1.3_Project_Listing'!$B$16:$B$829,$B288,'N1.3_Project_Listing'!$D$16:$D$829,$B267,'N1.3_Project_Listing'!$J$16:$J$829,BF$16,'N1.3_Project_Listing'!$G$16:$G$829,AV$15)</f>
        <v>0</v>
      </c>
      <c r="BG288" s="67">
        <f>SUMIFS('N1.3_Project_Listing'!$P$16:$P$829,'N1.3_Project_Listing'!$B$16:$B$829,$B288,'N1.3_Project_Listing'!$D$16:$D$829,$B267,'N1.3_Project_Listing'!$J$16:$J$829,BG$16,'N1.3_Project_Listing'!$G$16:$G$829,AV$15)</f>
        <v>0</v>
      </c>
      <c r="BH288" s="67">
        <f>SUMIFS('N1.3_Project_Listing'!$P$16:$P$829,'N1.3_Project_Listing'!$B$16:$B$829,$B288,'N1.3_Project_Listing'!$D$16:$D$829,$B267,'N1.3_Project_Listing'!$J$16:$J$829,BH$16,'N1.3_Project_Listing'!$G$16:$G$829,AV$15)</f>
        <v>0</v>
      </c>
      <c r="BI288" s="63">
        <f t="shared" si="374"/>
        <v>0</v>
      </c>
      <c r="BK288" s="158" t="str">
        <f t="shared" si="366"/>
        <v>-</v>
      </c>
      <c r="BL288" s="67">
        <f>SUMIFS('N1.3_Project_Listing'!$R$16:$R$829,'N1.3_Project_Listing'!$B$16:$B$829,$B288,'N1.3_Project_Listing'!$D$16:$D$829,$B267,'N1.3_Project_Listing'!$J$16:$J$829,BL$16,'N1.3_Project_Listing'!$G$16:$G$829,BK$15)</f>
        <v>0</v>
      </c>
      <c r="BM288" s="67">
        <f>SUMIFS('N1.3_Project_Listing'!$R$16:$R$829,'N1.3_Project_Listing'!$B$16:$B$829,$B288,'N1.3_Project_Listing'!$D$16:$D$829,$B267,'N1.3_Project_Listing'!$J$16:$J$829,BM$16,'N1.3_Project_Listing'!$G$16:$G$829,BK$15)</f>
        <v>0</v>
      </c>
      <c r="BN288" s="67">
        <f>SUMIFS('N1.3_Project_Listing'!$R$16:$R$829,'N1.3_Project_Listing'!$B$16:$B$829,$B288,'N1.3_Project_Listing'!$D$16:$D$829,$B267,'N1.3_Project_Listing'!$J$16:$J$829,BN$16,'N1.3_Project_Listing'!$G$16:$G$829,BK$15)</f>
        <v>0</v>
      </c>
      <c r="BO288" s="67">
        <f>SUMIFS('N1.3_Project_Listing'!$R$16:$R$829,'N1.3_Project_Listing'!$B$16:$B$829,$B288,'N1.3_Project_Listing'!$D$16:$D$829,$B267,'N1.3_Project_Listing'!$J$16:$J$829,BO$16,'N1.3_Project_Listing'!$G$16:$G$829,BK$15)</f>
        <v>0</v>
      </c>
      <c r="BP288" s="67">
        <f>SUMIFS('N1.3_Project_Listing'!$R$16:$R$829,'N1.3_Project_Listing'!$B$16:$B$829,$B288,'N1.3_Project_Listing'!$D$16:$D$829,$B267,'N1.3_Project_Listing'!$J$16:$J$829,BP$16,'N1.3_Project_Listing'!$G$16:$G$829,BK$15)</f>
        <v>0</v>
      </c>
      <c r="BQ288" s="63">
        <f t="shared" si="375"/>
        <v>0</v>
      </c>
      <c r="BR288" s="116" t="s">
        <v>441</v>
      </c>
      <c r="BS288" s="67">
        <f>SUMIFS('N1.3_Project_Listing'!$P$16:$P$829,'N1.3_Project_Listing'!$B$16:$B$829,$B288,'N1.3_Project_Listing'!$D$16:$D$829,$B267,'N1.3_Project_Listing'!$J$16:$J$829,BS$16,'N1.3_Project_Listing'!$G$16:$G$829,BK$15)</f>
        <v>0</v>
      </c>
      <c r="BT288" s="67">
        <f>SUMIFS('N1.3_Project_Listing'!$P$16:$P$829,'N1.3_Project_Listing'!$B$16:$B$829,$B288,'N1.3_Project_Listing'!$D$16:$D$829,$B267,'N1.3_Project_Listing'!$J$16:$J$829,BT$16,'N1.3_Project_Listing'!$G$16:$G$829,BK$15)</f>
        <v>0</v>
      </c>
      <c r="BU288" s="67">
        <f>SUMIFS('N1.3_Project_Listing'!$P$16:$P$829,'N1.3_Project_Listing'!$B$16:$B$829,$B288,'N1.3_Project_Listing'!$D$16:$D$829,$B267,'N1.3_Project_Listing'!$J$16:$J$829,BU$16,'N1.3_Project_Listing'!$G$16:$G$829,BK$15)</f>
        <v>0</v>
      </c>
      <c r="BV288" s="67">
        <f>SUMIFS('N1.3_Project_Listing'!$P$16:$P$829,'N1.3_Project_Listing'!$B$16:$B$829,$B288,'N1.3_Project_Listing'!$D$16:$D$829,$B267,'N1.3_Project_Listing'!$J$16:$J$829,BV$16,'N1.3_Project_Listing'!$G$16:$G$829,BK$15)</f>
        <v>0</v>
      </c>
      <c r="BW288" s="67">
        <f>SUMIFS('N1.3_Project_Listing'!$P$16:$P$829,'N1.3_Project_Listing'!$B$16:$B$829,$B288,'N1.3_Project_Listing'!$D$16:$D$829,$B267,'N1.3_Project_Listing'!$J$16:$J$829,BW$16,'N1.3_Project_Listing'!$G$16:$G$829,BK$15)</f>
        <v>0</v>
      </c>
      <c r="BX288" s="63">
        <f t="shared" si="376"/>
        <v>0</v>
      </c>
    </row>
    <row r="289" spans="2:76" hidden="1">
      <c r="B289" s="132" t="str">
        <f t="shared" ref="B289:C308" si="377">B226</f>
        <v>No entry required</v>
      </c>
      <c r="C289" s="158" t="str">
        <f t="shared" si="377"/>
        <v>-</v>
      </c>
      <c r="D289" s="63">
        <f t="shared" si="353"/>
        <v>0</v>
      </c>
      <c r="E289" s="63">
        <f t="shared" si="354"/>
        <v>0</v>
      </c>
      <c r="F289" s="63">
        <f t="shared" si="355"/>
        <v>0</v>
      </c>
      <c r="G289" s="63">
        <f t="shared" si="356"/>
        <v>0</v>
      </c>
      <c r="H289" s="63">
        <f t="shared" si="357"/>
        <v>0</v>
      </c>
      <c r="I289" s="63">
        <f t="shared" si="367"/>
        <v>0</v>
      </c>
      <c r="J289" s="116" t="s">
        <v>441</v>
      </c>
      <c r="K289" s="63">
        <f t="shared" si="358"/>
        <v>0</v>
      </c>
      <c r="L289" s="63">
        <f t="shared" si="359"/>
        <v>0</v>
      </c>
      <c r="M289" s="63">
        <f t="shared" si="360"/>
        <v>0</v>
      </c>
      <c r="N289" s="63">
        <f t="shared" si="361"/>
        <v>0</v>
      </c>
      <c r="O289" s="63">
        <f t="shared" si="362"/>
        <v>0</v>
      </c>
      <c r="P289" s="63">
        <f t="shared" si="368"/>
        <v>0</v>
      </c>
      <c r="R289" s="158" t="str">
        <f t="shared" si="363"/>
        <v>-</v>
      </c>
      <c r="S289" s="67">
        <f>SUMIFS('N1.3_Project_Listing'!$R$16:$R$829,'N1.3_Project_Listing'!$B$16:$B$829,$B289,'N1.3_Project_Listing'!$D$16:$D$829,$B267,'N1.3_Project_Listing'!$J$16:$J$829,S$16,'N1.3_Project_Listing'!$G$16:$G$829,R$15)</f>
        <v>0</v>
      </c>
      <c r="T289" s="67">
        <f>SUMIFS('N1.3_Project_Listing'!$R$16:$R$829,'N1.3_Project_Listing'!$B$16:$B$829,$B289,'N1.3_Project_Listing'!$D$16:$D$829,$B267,'N1.3_Project_Listing'!$J$16:$J$829,T$16,'N1.3_Project_Listing'!$G$16:$G$829,R$15)</f>
        <v>0</v>
      </c>
      <c r="U289" s="67">
        <f>SUMIFS('N1.3_Project_Listing'!$R$16:$R$829,'N1.3_Project_Listing'!$B$16:$B$829,$B289,'N1.3_Project_Listing'!$D$16:$D$829,$B267,'N1.3_Project_Listing'!$J$16:$J$829,U$16,'N1.3_Project_Listing'!$G$16:$G$829,R$15)</f>
        <v>0</v>
      </c>
      <c r="V289" s="67">
        <f>SUMIFS('N1.3_Project_Listing'!$R$16:$R$829,'N1.3_Project_Listing'!$B$16:$B$829,$B289,'N1.3_Project_Listing'!$D$16:$D$829,$B267,'N1.3_Project_Listing'!$J$16:$J$829,V$16,'N1.3_Project_Listing'!$G$16:$G$829,R$15)</f>
        <v>0</v>
      </c>
      <c r="W289" s="67">
        <f>SUMIFS('N1.3_Project_Listing'!$R$16:$R$829,'N1.3_Project_Listing'!$B$16:$B$829,$B289,'N1.3_Project_Listing'!$D$16:$D$829,$B267,'N1.3_Project_Listing'!$J$16:$J$829,W$16,'N1.3_Project_Listing'!$G$16:$G$829,R$15)</f>
        <v>0</v>
      </c>
      <c r="X289" s="63">
        <f t="shared" si="369"/>
        <v>0</v>
      </c>
      <c r="Y289" s="116" t="s">
        <v>441</v>
      </c>
      <c r="Z289" s="67">
        <f>SUMIFS('N1.3_Project_Listing'!$P$16:$P$829,'N1.3_Project_Listing'!$B$16:$B$829,$B289,'N1.3_Project_Listing'!$D$16:$D$829,$B267,'N1.3_Project_Listing'!$J$16:$J$829,Z$16,'N1.3_Project_Listing'!$G$16:$G$829,R$15)</f>
        <v>0</v>
      </c>
      <c r="AA289" s="67">
        <f>SUMIFS('N1.3_Project_Listing'!$P$16:$P$829,'N1.3_Project_Listing'!$B$16:$B$829,$B289,'N1.3_Project_Listing'!$D$16:$D$829,$B267,'N1.3_Project_Listing'!$J$16:$J$829,AA$16,'N1.3_Project_Listing'!$G$16:$G$829,R$15)</f>
        <v>0</v>
      </c>
      <c r="AB289" s="67">
        <f>SUMIFS('N1.3_Project_Listing'!$P$16:$P$829,'N1.3_Project_Listing'!$B$16:$B$829,$B289,'N1.3_Project_Listing'!$D$16:$D$829,$B267,'N1.3_Project_Listing'!$J$16:$J$829,AB$16,'N1.3_Project_Listing'!$G$16:$G$829,R$15)</f>
        <v>0</v>
      </c>
      <c r="AC289" s="67">
        <f>SUMIFS('N1.3_Project_Listing'!$P$16:$P$829,'N1.3_Project_Listing'!$B$16:$B$829,$B289,'N1.3_Project_Listing'!$D$16:$D$829,$B267,'N1.3_Project_Listing'!$J$16:$J$829,AC$16,'N1.3_Project_Listing'!$G$16:$G$829,R$15)</f>
        <v>0</v>
      </c>
      <c r="AD289" s="67">
        <f>SUMIFS('N1.3_Project_Listing'!$P$16:$P$829,'N1.3_Project_Listing'!$B$16:$B$829,$B289,'N1.3_Project_Listing'!$D$16:$D$829,$B267,'N1.3_Project_Listing'!$J$16:$J$829,AD$16,'N1.3_Project_Listing'!$G$16:$G$829,R$15)</f>
        <v>0</v>
      </c>
      <c r="AE289" s="63">
        <f t="shared" si="370"/>
        <v>0</v>
      </c>
      <c r="AG289" s="158" t="str">
        <f t="shared" si="364"/>
        <v>-</v>
      </c>
      <c r="AH289" s="67">
        <f>SUMIFS('N1.3_Project_Listing'!$R$16:$R$829,'N1.3_Project_Listing'!$B$16:$B$829,$B289,'N1.3_Project_Listing'!$D$16:$D$829,$B267,'N1.3_Project_Listing'!$J$16:$J$829,AH$16,'N1.3_Project_Listing'!$G$16:$G$829,AG$15)</f>
        <v>0</v>
      </c>
      <c r="AI289" s="67">
        <f>SUMIFS('N1.3_Project_Listing'!$R$16:$R$829,'N1.3_Project_Listing'!$B$16:$B$829,$B289,'N1.3_Project_Listing'!$D$16:$D$829,$B267,'N1.3_Project_Listing'!$J$16:$J$829,AI$16,'N1.3_Project_Listing'!$G$16:$G$829,AG$15)</f>
        <v>0</v>
      </c>
      <c r="AJ289" s="67">
        <f>SUMIFS('N1.3_Project_Listing'!$R$16:$R$829,'N1.3_Project_Listing'!$B$16:$B$829,$B289,'N1.3_Project_Listing'!$D$16:$D$829,$B267,'N1.3_Project_Listing'!$J$16:$J$829,AJ$16,'N1.3_Project_Listing'!$G$16:$G$829,AG$15)</f>
        <v>0</v>
      </c>
      <c r="AK289" s="67">
        <f>SUMIFS('N1.3_Project_Listing'!$R$16:$R$829,'N1.3_Project_Listing'!$B$16:$B$829,$B289,'N1.3_Project_Listing'!$D$16:$D$829,$B267,'N1.3_Project_Listing'!$J$16:$J$829,AK$16,'N1.3_Project_Listing'!$G$16:$G$829,AG$15)</f>
        <v>0</v>
      </c>
      <c r="AL289" s="67">
        <f>SUMIFS('N1.3_Project_Listing'!$R$16:$R$829,'N1.3_Project_Listing'!$B$16:$B$829,$B289,'N1.3_Project_Listing'!$D$16:$D$829,$B267,'N1.3_Project_Listing'!$J$16:$J$829,AL$16,'N1.3_Project_Listing'!$G$16:$G$829,AG$15)</f>
        <v>0</v>
      </c>
      <c r="AM289" s="63">
        <f t="shared" si="371"/>
        <v>0</v>
      </c>
      <c r="AN289" s="116" t="s">
        <v>441</v>
      </c>
      <c r="AO289" s="67">
        <f>SUMIFS('N1.3_Project_Listing'!$P$16:$P$829,'N1.3_Project_Listing'!$B$16:$B$829,$B289,'N1.3_Project_Listing'!$D$16:$D$829,$B267,'N1.3_Project_Listing'!$J$16:$J$829,AO$16,'N1.3_Project_Listing'!$G$16:$G$829,AG$15)</f>
        <v>0</v>
      </c>
      <c r="AP289" s="67">
        <f>SUMIFS('N1.3_Project_Listing'!$P$16:$P$829,'N1.3_Project_Listing'!$B$16:$B$829,$B289,'N1.3_Project_Listing'!$D$16:$D$829,$B267,'N1.3_Project_Listing'!$J$16:$J$829,AP$16,'N1.3_Project_Listing'!$G$16:$G$829,AG$15)</f>
        <v>0</v>
      </c>
      <c r="AQ289" s="67">
        <f>SUMIFS('N1.3_Project_Listing'!$P$16:$P$829,'N1.3_Project_Listing'!$B$16:$B$829,$B289,'N1.3_Project_Listing'!$D$16:$D$829,$B267,'N1.3_Project_Listing'!$J$16:$J$829,AQ$16,'N1.3_Project_Listing'!$G$16:$G$829,AG$15)</f>
        <v>0</v>
      </c>
      <c r="AR289" s="67">
        <f>SUMIFS('N1.3_Project_Listing'!$P$16:$P$829,'N1.3_Project_Listing'!$B$16:$B$829,$B289,'N1.3_Project_Listing'!$D$16:$D$829,$B267,'N1.3_Project_Listing'!$J$16:$J$829,AR$16,'N1.3_Project_Listing'!$G$16:$G$829,AG$15)</f>
        <v>0</v>
      </c>
      <c r="AS289" s="67">
        <f>SUMIFS('N1.3_Project_Listing'!$P$16:$P$829,'N1.3_Project_Listing'!$B$16:$B$829,$B289,'N1.3_Project_Listing'!$D$16:$D$829,$B267,'N1.3_Project_Listing'!$J$16:$J$829,AS$16,'N1.3_Project_Listing'!$G$16:$G$829,AG$15)</f>
        <v>0</v>
      </c>
      <c r="AT289" s="63">
        <f t="shared" si="372"/>
        <v>0</v>
      </c>
      <c r="AV289" s="158" t="str">
        <f t="shared" si="365"/>
        <v>-</v>
      </c>
      <c r="AW289" s="67">
        <f>SUMIFS('N1.3_Project_Listing'!$R$16:$R$829,'N1.3_Project_Listing'!$B$16:$B$829,$B289,'N1.3_Project_Listing'!$D$16:$D$829,$B267,'N1.3_Project_Listing'!$J$16:$J$829,AW$16,'N1.3_Project_Listing'!$G$16:$G$829,AV$15)</f>
        <v>0</v>
      </c>
      <c r="AX289" s="67">
        <f>SUMIFS('N1.3_Project_Listing'!$R$16:$R$829,'N1.3_Project_Listing'!$B$16:$B$829,$B289,'N1.3_Project_Listing'!$D$16:$D$829,$B267,'N1.3_Project_Listing'!$J$16:$J$829,AX$16,'N1.3_Project_Listing'!$G$16:$G$829,AV$15)</f>
        <v>0</v>
      </c>
      <c r="AY289" s="67">
        <f>SUMIFS('N1.3_Project_Listing'!$R$16:$R$829,'N1.3_Project_Listing'!$B$16:$B$829,$B289,'N1.3_Project_Listing'!$D$16:$D$829,$B267,'N1.3_Project_Listing'!$J$16:$J$829,AY$16,'N1.3_Project_Listing'!$G$16:$G$829,AV$15)</f>
        <v>0</v>
      </c>
      <c r="AZ289" s="67">
        <f>SUMIFS('N1.3_Project_Listing'!$R$16:$R$829,'N1.3_Project_Listing'!$B$16:$B$829,$B289,'N1.3_Project_Listing'!$D$16:$D$829,$B267,'N1.3_Project_Listing'!$J$16:$J$829,AZ$16,'N1.3_Project_Listing'!$G$16:$G$829,AV$15)</f>
        <v>0</v>
      </c>
      <c r="BA289" s="67">
        <f>SUMIFS('N1.3_Project_Listing'!$R$16:$R$829,'N1.3_Project_Listing'!$B$16:$B$829,$B289,'N1.3_Project_Listing'!$D$16:$D$829,$B267,'N1.3_Project_Listing'!$J$16:$J$829,BA$16,'N1.3_Project_Listing'!$G$16:$G$829,AV$15)</f>
        <v>0</v>
      </c>
      <c r="BB289" s="63">
        <f t="shared" si="373"/>
        <v>0</v>
      </c>
      <c r="BC289" s="116" t="s">
        <v>441</v>
      </c>
      <c r="BD289" s="67">
        <f>SUMIFS('N1.3_Project_Listing'!$P$16:$P$829,'N1.3_Project_Listing'!$B$16:$B$829,$B289,'N1.3_Project_Listing'!$D$16:$D$829,$B267,'N1.3_Project_Listing'!$J$16:$J$829,BD$16,'N1.3_Project_Listing'!$G$16:$G$829,AV$15)</f>
        <v>0</v>
      </c>
      <c r="BE289" s="67">
        <f>SUMIFS('N1.3_Project_Listing'!$P$16:$P$829,'N1.3_Project_Listing'!$B$16:$B$829,$B289,'N1.3_Project_Listing'!$D$16:$D$829,$B267,'N1.3_Project_Listing'!$J$16:$J$829,BE$16,'N1.3_Project_Listing'!$G$16:$G$829,AV$15)</f>
        <v>0</v>
      </c>
      <c r="BF289" s="67">
        <f>SUMIFS('N1.3_Project_Listing'!$P$16:$P$829,'N1.3_Project_Listing'!$B$16:$B$829,$B289,'N1.3_Project_Listing'!$D$16:$D$829,$B267,'N1.3_Project_Listing'!$J$16:$J$829,BF$16,'N1.3_Project_Listing'!$G$16:$G$829,AV$15)</f>
        <v>0</v>
      </c>
      <c r="BG289" s="67">
        <f>SUMIFS('N1.3_Project_Listing'!$P$16:$P$829,'N1.3_Project_Listing'!$B$16:$B$829,$B289,'N1.3_Project_Listing'!$D$16:$D$829,$B267,'N1.3_Project_Listing'!$J$16:$J$829,BG$16,'N1.3_Project_Listing'!$G$16:$G$829,AV$15)</f>
        <v>0</v>
      </c>
      <c r="BH289" s="67">
        <f>SUMIFS('N1.3_Project_Listing'!$P$16:$P$829,'N1.3_Project_Listing'!$B$16:$B$829,$B289,'N1.3_Project_Listing'!$D$16:$D$829,$B267,'N1.3_Project_Listing'!$J$16:$J$829,BH$16,'N1.3_Project_Listing'!$G$16:$G$829,AV$15)</f>
        <v>0</v>
      </c>
      <c r="BI289" s="63">
        <f t="shared" si="374"/>
        <v>0</v>
      </c>
      <c r="BK289" s="158" t="str">
        <f t="shared" si="366"/>
        <v>-</v>
      </c>
      <c r="BL289" s="67">
        <f>SUMIFS('N1.3_Project_Listing'!$R$16:$R$829,'N1.3_Project_Listing'!$B$16:$B$829,$B289,'N1.3_Project_Listing'!$D$16:$D$829,$B267,'N1.3_Project_Listing'!$J$16:$J$829,BL$16,'N1.3_Project_Listing'!$G$16:$G$829,BK$15)</f>
        <v>0</v>
      </c>
      <c r="BM289" s="67">
        <f>SUMIFS('N1.3_Project_Listing'!$R$16:$R$829,'N1.3_Project_Listing'!$B$16:$B$829,$B289,'N1.3_Project_Listing'!$D$16:$D$829,$B267,'N1.3_Project_Listing'!$J$16:$J$829,BM$16,'N1.3_Project_Listing'!$G$16:$G$829,BK$15)</f>
        <v>0</v>
      </c>
      <c r="BN289" s="67">
        <f>SUMIFS('N1.3_Project_Listing'!$R$16:$R$829,'N1.3_Project_Listing'!$B$16:$B$829,$B289,'N1.3_Project_Listing'!$D$16:$D$829,$B267,'N1.3_Project_Listing'!$J$16:$J$829,BN$16,'N1.3_Project_Listing'!$G$16:$G$829,BK$15)</f>
        <v>0</v>
      </c>
      <c r="BO289" s="67">
        <f>SUMIFS('N1.3_Project_Listing'!$R$16:$R$829,'N1.3_Project_Listing'!$B$16:$B$829,$B289,'N1.3_Project_Listing'!$D$16:$D$829,$B267,'N1.3_Project_Listing'!$J$16:$J$829,BO$16,'N1.3_Project_Listing'!$G$16:$G$829,BK$15)</f>
        <v>0</v>
      </c>
      <c r="BP289" s="67">
        <f>SUMIFS('N1.3_Project_Listing'!$R$16:$R$829,'N1.3_Project_Listing'!$B$16:$B$829,$B289,'N1.3_Project_Listing'!$D$16:$D$829,$B267,'N1.3_Project_Listing'!$J$16:$J$829,BP$16,'N1.3_Project_Listing'!$G$16:$G$829,BK$15)</f>
        <v>0</v>
      </c>
      <c r="BQ289" s="63">
        <f t="shared" si="375"/>
        <v>0</v>
      </c>
      <c r="BR289" s="116" t="s">
        <v>441</v>
      </c>
      <c r="BS289" s="67">
        <f>SUMIFS('N1.3_Project_Listing'!$P$16:$P$829,'N1.3_Project_Listing'!$B$16:$B$829,$B289,'N1.3_Project_Listing'!$D$16:$D$829,$B267,'N1.3_Project_Listing'!$J$16:$J$829,BS$16,'N1.3_Project_Listing'!$G$16:$G$829,BK$15)</f>
        <v>0</v>
      </c>
      <c r="BT289" s="67">
        <f>SUMIFS('N1.3_Project_Listing'!$P$16:$P$829,'N1.3_Project_Listing'!$B$16:$B$829,$B289,'N1.3_Project_Listing'!$D$16:$D$829,$B267,'N1.3_Project_Listing'!$J$16:$J$829,BT$16,'N1.3_Project_Listing'!$G$16:$G$829,BK$15)</f>
        <v>0</v>
      </c>
      <c r="BU289" s="67">
        <f>SUMIFS('N1.3_Project_Listing'!$P$16:$P$829,'N1.3_Project_Listing'!$B$16:$B$829,$B289,'N1.3_Project_Listing'!$D$16:$D$829,$B267,'N1.3_Project_Listing'!$J$16:$J$829,BU$16,'N1.3_Project_Listing'!$G$16:$G$829,BK$15)</f>
        <v>0</v>
      </c>
      <c r="BV289" s="67">
        <f>SUMIFS('N1.3_Project_Listing'!$P$16:$P$829,'N1.3_Project_Listing'!$B$16:$B$829,$B289,'N1.3_Project_Listing'!$D$16:$D$829,$B267,'N1.3_Project_Listing'!$J$16:$J$829,BV$16,'N1.3_Project_Listing'!$G$16:$G$829,BK$15)</f>
        <v>0</v>
      </c>
      <c r="BW289" s="67">
        <f>SUMIFS('N1.3_Project_Listing'!$P$16:$P$829,'N1.3_Project_Listing'!$B$16:$B$829,$B289,'N1.3_Project_Listing'!$D$16:$D$829,$B267,'N1.3_Project_Listing'!$J$16:$J$829,BW$16,'N1.3_Project_Listing'!$G$16:$G$829,BK$15)</f>
        <v>0</v>
      </c>
      <c r="BX289" s="63">
        <f t="shared" si="376"/>
        <v>0</v>
      </c>
    </row>
    <row r="290" spans="2:76" hidden="1">
      <c r="B290" s="132" t="str">
        <f t="shared" si="377"/>
        <v>No entry required</v>
      </c>
      <c r="C290" s="158" t="str">
        <f t="shared" si="377"/>
        <v>-</v>
      </c>
      <c r="D290" s="63">
        <f t="shared" si="353"/>
        <v>0</v>
      </c>
      <c r="E290" s="63">
        <f t="shared" si="354"/>
        <v>0</v>
      </c>
      <c r="F290" s="63">
        <f t="shared" si="355"/>
        <v>0</v>
      </c>
      <c r="G290" s="63">
        <f t="shared" si="356"/>
        <v>0</v>
      </c>
      <c r="H290" s="63">
        <f t="shared" si="357"/>
        <v>0</v>
      </c>
      <c r="I290" s="63">
        <f t="shared" si="367"/>
        <v>0</v>
      </c>
      <c r="J290" s="116" t="s">
        <v>441</v>
      </c>
      <c r="K290" s="63">
        <f t="shared" si="358"/>
        <v>0</v>
      </c>
      <c r="L290" s="63">
        <f t="shared" si="359"/>
        <v>0</v>
      </c>
      <c r="M290" s="63">
        <f t="shared" si="360"/>
        <v>0</v>
      </c>
      <c r="N290" s="63">
        <f t="shared" si="361"/>
        <v>0</v>
      </c>
      <c r="O290" s="63">
        <f t="shared" si="362"/>
        <v>0</v>
      </c>
      <c r="P290" s="63">
        <f t="shared" si="368"/>
        <v>0</v>
      </c>
      <c r="R290" s="158" t="str">
        <f t="shared" si="363"/>
        <v>-</v>
      </c>
      <c r="S290" s="67">
        <f>SUMIFS('N1.3_Project_Listing'!$R$16:$R$829,'N1.3_Project_Listing'!$B$16:$B$829,$B290,'N1.3_Project_Listing'!$D$16:$D$829,$B267,'N1.3_Project_Listing'!$J$16:$J$829,S$16,'N1.3_Project_Listing'!$G$16:$G$829,R$15)</f>
        <v>0</v>
      </c>
      <c r="T290" s="67">
        <f>SUMIFS('N1.3_Project_Listing'!$R$16:$R$829,'N1.3_Project_Listing'!$B$16:$B$829,$B290,'N1.3_Project_Listing'!$D$16:$D$829,$B267,'N1.3_Project_Listing'!$J$16:$J$829,T$16,'N1.3_Project_Listing'!$G$16:$G$829,R$15)</f>
        <v>0</v>
      </c>
      <c r="U290" s="67">
        <f>SUMIFS('N1.3_Project_Listing'!$R$16:$R$829,'N1.3_Project_Listing'!$B$16:$B$829,$B290,'N1.3_Project_Listing'!$D$16:$D$829,$B267,'N1.3_Project_Listing'!$J$16:$J$829,U$16,'N1.3_Project_Listing'!$G$16:$G$829,R$15)</f>
        <v>0</v>
      </c>
      <c r="V290" s="67">
        <f>SUMIFS('N1.3_Project_Listing'!$R$16:$R$829,'N1.3_Project_Listing'!$B$16:$B$829,$B290,'N1.3_Project_Listing'!$D$16:$D$829,$B267,'N1.3_Project_Listing'!$J$16:$J$829,V$16,'N1.3_Project_Listing'!$G$16:$G$829,R$15)</f>
        <v>0</v>
      </c>
      <c r="W290" s="67">
        <f>SUMIFS('N1.3_Project_Listing'!$R$16:$R$829,'N1.3_Project_Listing'!$B$16:$B$829,$B290,'N1.3_Project_Listing'!$D$16:$D$829,$B267,'N1.3_Project_Listing'!$J$16:$J$829,W$16,'N1.3_Project_Listing'!$G$16:$G$829,R$15)</f>
        <v>0</v>
      </c>
      <c r="X290" s="63">
        <f t="shared" si="369"/>
        <v>0</v>
      </c>
      <c r="Y290" s="116" t="s">
        <v>441</v>
      </c>
      <c r="Z290" s="67">
        <f>SUMIFS('N1.3_Project_Listing'!$P$16:$P$829,'N1.3_Project_Listing'!$B$16:$B$829,$B290,'N1.3_Project_Listing'!$D$16:$D$829,$B267,'N1.3_Project_Listing'!$J$16:$J$829,Z$16,'N1.3_Project_Listing'!$G$16:$G$829,R$15)</f>
        <v>0</v>
      </c>
      <c r="AA290" s="67">
        <f>SUMIFS('N1.3_Project_Listing'!$P$16:$P$829,'N1.3_Project_Listing'!$B$16:$B$829,$B290,'N1.3_Project_Listing'!$D$16:$D$829,$B267,'N1.3_Project_Listing'!$J$16:$J$829,AA$16,'N1.3_Project_Listing'!$G$16:$G$829,R$15)</f>
        <v>0</v>
      </c>
      <c r="AB290" s="67">
        <f>SUMIFS('N1.3_Project_Listing'!$P$16:$P$829,'N1.3_Project_Listing'!$B$16:$B$829,$B290,'N1.3_Project_Listing'!$D$16:$D$829,$B267,'N1.3_Project_Listing'!$J$16:$J$829,AB$16,'N1.3_Project_Listing'!$G$16:$G$829,R$15)</f>
        <v>0</v>
      </c>
      <c r="AC290" s="67">
        <f>SUMIFS('N1.3_Project_Listing'!$P$16:$P$829,'N1.3_Project_Listing'!$B$16:$B$829,$B290,'N1.3_Project_Listing'!$D$16:$D$829,$B267,'N1.3_Project_Listing'!$J$16:$J$829,AC$16,'N1.3_Project_Listing'!$G$16:$G$829,R$15)</f>
        <v>0</v>
      </c>
      <c r="AD290" s="67">
        <f>SUMIFS('N1.3_Project_Listing'!$P$16:$P$829,'N1.3_Project_Listing'!$B$16:$B$829,$B290,'N1.3_Project_Listing'!$D$16:$D$829,$B267,'N1.3_Project_Listing'!$J$16:$J$829,AD$16,'N1.3_Project_Listing'!$G$16:$G$829,R$15)</f>
        <v>0</v>
      </c>
      <c r="AE290" s="63">
        <f t="shared" si="370"/>
        <v>0</v>
      </c>
      <c r="AG290" s="158" t="str">
        <f t="shared" si="364"/>
        <v>-</v>
      </c>
      <c r="AH290" s="67">
        <f>SUMIFS('N1.3_Project_Listing'!$R$16:$R$829,'N1.3_Project_Listing'!$B$16:$B$829,$B290,'N1.3_Project_Listing'!$D$16:$D$829,$B267,'N1.3_Project_Listing'!$J$16:$J$829,AH$16,'N1.3_Project_Listing'!$G$16:$G$829,AG$15)</f>
        <v>0</v>
      </c>
      <c r="AI290" s="67">
        <f>SUMIFS('N1.3_Project_Listing'!$R$16:$R$829,'N1.3_Project_Listing'!$B$16:$B$829,$B290,'N1.3_Project_Listing'!$D$16:$D$829,$B267,'N1.3_Project_Listing'!$J$16:$J$829,AI$16,'N1.3_Project_Listing'!$G$16:$G$829,AG$15)</f>
        <v>0</v>
      </c>
      <c r="AJ290" s="67">
        <f>SUMIFS('N1.3_Project_Listing'!$R$16:$R$829,'N1.3_Project_Listing'!$B$16:$B$829,$B290,'N1.3_Project_Listing'!$D$16:$D$829,$B267,'N1.3_Project_Listing'!$J$16:$J$829,AJ$16,'N1.3_Project_Listing'!$G$16:$G$829,AG$15)</f>
        <v>0</v>
      </c>
      <c r="AK290" s="67">
        <f>SUMIFS('N1.3_Project_Listing'!$R$16:$R$829,'N1.3_Project_Listing'!$B$16:$B$829,$B290,'N1.3_Project_Listing'!$D$16:$D$829,$B267,'N1.3_Project_Listing'!$J$16:$J$829,AK$16,'N1.3_Project_Listing'!$G$16:$G$829,AG$15)</f>
        <v>0</v>
      </c>
      <c r="AL290" s="67">
        <f>SUMIFS('N1.3_Project_Listing'!$R$16:$R$829,'N1.3_Project_Listing'!$B$16:$B$829,$B290,'N1.3_Project_Listing'!$D$16:$D$829,$B267,'N1.3_Project_Listing'!$J$16:$J$829,AL$16,'N1.3_Project_Listing'!$G$16:$G$829,AG$15)</f>
        <v>0</v>
      </c>
      <c r="AM290" s="63">
        <f t="shared" si="371"/>
        <v>0</v>
      </c>
      <c r="AN290" s="116" t="s">
        <v>441</v>
      </c>
      <c r="AO290" s="67">
        <f>SUMIFS('N1.3_Project_Listing'!$P$16:$P$829,'N1.3_Project_Listing'!$B$16:$B$829,$B290,'N1.3_Project_Listing'!$D$16:$D$829,$B267,'N1.3_Project_Listing'!$J$16:$J$829,AO$16,'N1.3_Project_Listing'!$G$16:$G$829,AG$15)</f>
        <v>0</v>
      </c>
      <c r="AP290" s="67">
        <f>SUMIFS('N1.3_Project_Listing'!$P$16:$P$829,'N1.3_Project_Listing'!$B$16:$B$829,$B290,'N1.3_Project_Listing'!$D$16:$D$829,$B267,'N1.3_Project_Listing'!$J$16:$J$829,AP$16,'N1.3_Project_Listing'!$G$16:$G$829,AG$15)</f>
        <v>0</v>
      </c>
      <c r="AQ290" s="67">
        <f>SUMIFS('N1.3_Project_Listing'!$P$16:$P$829,'N1.3_Project_Listing'!$B$16:$B$829,$B290,'N1.3_Project_Listing'!$D$16:$D$829,$B267,'N1.3_Project_Listing'!$J$16:$J$829,AQ$16,'N1.3_Project_Listing'!$G$16:$G$829,AG$15)</f>
        <v>0</v>
      </c>
      <c r="AR290" s="67">
        <f>SUMIFS('N1.3_Project_Listing'!$P$16:$P$829,'N1.3_Project_Listing'!$B$16:$B$829,$B290,'N1.3_Project_Listing'!$D$16:$D$829,$B267,'N1.3_Project_Listing'!$J$16:$J$829,AR$16,'N1.3_Project_Listing'!$G$16:$G$829,AG$15)</f>
        <v>0</v>
      </c>
      <c r="AS290" s="67">
        <f>SUMIFS('N1.3_Project_Listing'!$P$16:$P$829,'N1.3_Project_Listing'!$B$16:$B$829,$B290,'N1.3_Project_Listing'!$D$16:$D$829,$B267,'N1.3_Project_Listing'!$J$16:$J$829,AS$16,'N1.3_Project_Listing'!$G$16:$G$829,AG$15)</f>
        <v>0</v>
      </c>
      <c r="AT290" s="63">
        <f t="shared" si="372"/>
        <v>0</v>
      </c>
      <c r="AV290" s="158" t="str">
        <f t="shared" si="365"/>
        <v>-</v>
      </c>
      <c r="AW290" s="67">
        <f>SUMIFS('N1.3_Project_Listing'!$R$16:$R$829,'N1.3_Project_Listing'!$B$16:$B$829,$B290,'N1.3_Project_Listing'!$D$16:$D$829,$B267,'N1.3_Project_Listing'!$J$16:$J$829,AW$16,'N1.3_Project_Listing'!$G$16:$G$829,AV$15)</f>
        <v>0</v>
      </c>
      <c r="AX290" s="67">
        <f>SUMIFS('N1.3_Project_Listing'!$R$16:$R$829,'N1.3_Project_Listing'!$B$16:$B$829,$B290,'N1.3_Project_Listing'!$D$16:$D$829,$B267,'N1.3_Project_Listing'!$J$16:$J$829,AX$16,'N1.3_Project_Listing'!$G$16:$G$829,AV$15)</f>
        <v>0</v>
      </c>
      <c r="AY290" s="67">
        <f>SUMIFS('N1.3_Project_Listing'!$R$16:$R$829,'N1.3_Project_Listing'!$B$16:$B$829,$B290,'N1.3_Project_Listing'!$D$16:$D$829,$B267,'N1.3_Project_Listing'!$J$16:$J$829,AY$16,'N1.3_Project_Listing'!$G$16:$G$829,AV$15)</f>
        <v>0</v>
      </c>
      <c r="AZ290" s="67">
        <f>SUMIFS('N1.3_Project_Listing'!$R$16:$R$829,'N1.3_Project_Listing'!$B$16:$B$829,$B290,'N1.3_Project_Listing'!$D$16:$D$829,$B267,'N1.3_Project_Listing'!$J$16:$J$829,AZ$16,'N1.3_Project_Listing'!$G$16:$G$829,AV$15)</f>
        <v>0</v>
      </c>
      <c r="BA290" s="67">
        <f>SUMIFS('N1.3_Project_Listing'!$R$16:$R$829,'N1.3_Project_Listing'!$B$16:$B$829,$B290,'N1.3_Project_Listing'!$D$16:$D$829,$B267,'N1.3_Project_Listing'!$J$16:$J$829,BA$16,'N1.3_Project_Listing'!$G$16:$G$829,AV$15)</f>
        <v>0</v>
      </c>
      <c r="BB290" s="63">
        <f t="shared" si="373"/>
        <v>0</v>
      </c>
      <c r="BC290" s="116" t="s">
        <v>441</v>
      </c>
      <c r="BD290" s="67">
        <f>SUMIFS('N1.3_Project_Listing'!$P$16:$P$829,'N1.3_Project_Listing'!$B$16:$B$829,$B290,'N1.3_Project_Listing'!$D$16:$D$829,$B267,'N1.3_Project_Listing'!$J$16:$J$829,BD$16,'N1.3_Project_Listing'!$G$16:$G$829,AV$15)</f>
        <v>0</v>
      </c>
      <c r="BE290" s="67">
        <f>SUMIFS('N1.3_Project_Listing'!$P$16:$P$829,'N1.3_Project_Listing'!$B$16:$B$829,$B290,'N1.3_Project_Listing'!$D$16:$D$829,$B267,'N1.3_Project_Listing'!$J$16:$J$829,BE$16,'N1.3_Project_Listing'!$G$16:$G$829,AV$15)</f>
        <v>0</v>
      </c>
      <c r="BF290" s="67">
        <f>SUMIFS('N1.3_Project_Listing'!$P$16:$P$829,'N1.3_Project_Listing'!$B$16:$B$829,$B290,'N1.3_Project_Listing'!$D$16:$D$829,$B267,'N1.3_Project_Listing'!$J$16:$J$829,BF$16,'N1.3_Project_Listing'!$G$16:$G$829,AV$15)</f>
        <v>0</v>
      </c>
      <c r="BG290" s="67">
        <f>SUMIFS('N1.3_Project_Listing'!$P$16:$P$829,'N1.3_Project_Listing'!$B$16:$B$829,$B290,'N1.3_Project_Listing'!$D$16:$D$829,$B267,'N1.3_Project_Listing'!$J$16:$J$829,BG$16,'N1.3_Project_Listing'!$G$16:$G$829,AV$15)</f>
        <v>0</v>
      </c>
      <c r="BH290" s="67">
        <f>SUMIFS('N1.3_Project_Listing'!$P$16:$P$829,'N1.3_Project_Listing'!$B$16:$B$829,$B290,'N1.3_Project_Listing'!$D$16:$D$829,$B267,'N1.3_Project_Listing'!$J$16:$J$829,BH$16,'N1.3_Project_Listing'!$G$16:$G$829,AV$15)</f>
        <v>0</v>
      </c>
      <c r="BI290" s="63">
        <f t="shared" si="374"/>
        <v>0</v>
      </c>
      <c r="BK290" s="158" t="str">
        <f t="shared" si="366"/>
        <v>-</v>
      </c>
      <c r="BL290" s="67">
        <f>SUMIFS('N1.3_Project_Listing'!$R$16:$R$829,'N1.3_Project_Listing'!$B$16:$B$829,$B290,'N1.3_Project_Listing'!$D$16:$D$829,$B267,'N1.3_Project_Listing'!$J$16:$J$829,BL$16,'N1.3_Project_Listing'!$G$16:$G$829,BK$15)</f>
        <v>0</v>
      </c>
      <c r="BM290" s="67">
        <f>SUMIFS('N1.3_Project_Listing'!$R$16:$R$829,'N1.3_Project_Listing'!$B$16:$B$829,$B290,'N1.3_Project_Listing'!$D$16:$D$829,$B267,'N1.3_Project_Listing'!$J$16:$J$829,BM$16,'N1.3_Project_Listing'!$G$16:$G$829,BK$15)</f>
        <v>0</v>
      </c>
      <c r="BN290" s="67">
        <f>SUMIFS('N1.3_Project_Listing'!$R$16:$R$829,'N1.3_Project_Listing'!$B$16:$B$829,$B290,'N1.3_Project_Listing'!$D$16:$D$829,$B267,'N1.3_Project_Listing'!$J$16:$J$829,BN$16,'N1.3_Project_Listing'!$G$16:$G$829,BK$15)</f>
        <v>0</v>
      </c>
      <c r="BO290" s="67">
        <f>SUMIFS('N1.3_Project_Listing'!$R$16:$R$829,'N1.3_Project_Listing'!$B$16:$B$829,$B290,'N1.3_Project_Listing'!$D$16:$D$829,$B267,'N1.3_Project_Listing'!$J$16:$J$829,BO$16,'N1.3_Project_Listing'!$G$16:$G$829,BK$15)</f>
        <v>0</v>
      </c>
      <c r="BP290" s="67">
        <f>SUMIFS('N1.3_Project_Listing'!$R$16:$R$829,'N1.3_Project_Listing'!$B$16:$B$829,$B290,'N1.3_Project_Listing'!$D$16:$D$829,$B267,'N1.3_Project_Listing'!$J$16:$J$829,BP$16,'N1.3_Project_Listing'!$G$16:$G$829,BK$15)</f>
        <v>0</v>
      </c>
      <c r="BQ290" s="63">
        <f t="shared" si="375"/>
        <v>0</v>
      </c>
      <c r="BR290" s="116" t="s">
        <v>441</v>
      </c>
      <c r="BS290" s="67">
        <f>SUMIFS('N1.3_Project_Listing'!$P$16:$P$829,'N1.3_Project_Listing'!$B$16:$B$829,$B290,'N1.3_Project_Listing'!$D$16:$D$829,$B267,'N1.3_Project_Listing'!$J$16:$J$829,BS$16,'N1.3_Project_Listing'!$G$16:$G$829,BK$15)</f>
        <v>0</v>
      </c>
      <c r="BT290" s="67">
        <f>SUMIFS('N1.3_Project_Listing'!$P$16:$P$829,'N1.3_Project_Listing'!$B$16:$B$829,$B290,'N1.3_Project_Listing'!$D$16:$D$829,$B267,'N1.3_Project_Listing'!$J$16:$J$829,BT$16,'N1.3_Project_Listing'!$G$16:$G$829,BK$15)</f>
        <v>0</v>
      </c>
      <c r="BU290" s="67">
        <f>SUMIFS('N1.3_Project_Listing'!$P$16:$P$829,'N1.3_Project_Listing'!$B$16:$B$829,$B290,'N1.3_Project_Listing'!$D$16:$D$829,$B267,'N1.3_Project_Listing'!$J$16:$J$829,BU$16,'N1.3_Project_Listing'!$G$16:$G$829,BK$15)</f>
        <v>0</v>
      </c>
      <c r="BV290" s="67">
        <f>SUMIFS('N1.3_Project_Listing'!$P$16:$P$829,'N1.3_Project_Listing'!$B$16:$B$829,$B290,'N1.3_Project_Listing'!$D$16:$D$829,$B267,'N1.3_Project_Listing'!$J$16:$J$829,BV$16,'N1.3_Project_Listing'!$G$16:$G$829,BK$15)</f>
        <v>0</v>
      </c>
      <c r="BW290" s="67">
        <f>SUMIFS('N1.3_Project_Listing'!$P$16:$P$829,'N1.3_Project_Listing'!$B$16:$B$829,$B290,'N1.3_Project_Listing'!$D$16:$D$829,$B267,'N1.3_Project_Listing'!$J$16:$J$829,BW$16,'N1.3_Project_Listing'!$G$16:$G$829,BK$15)</f>
        <v>0</v>
      </c>
      <c r="BX290" s="63">
        <f t="shared" si="376"/>
        <v>0</v>
      </c>
    </row>
    <row r="291" spans="2:76" hidden="1">
      <c r="B291" s="132" t="str">
        <f t="shared" si="377"/>
        <v>No entry required</v>
      </c>
      <c r="C291" s="158" t="str">
        <f t="shared" si="377"/>
        <v>-</v>
      </c>
      <c r="D291" s="63">
        <f t="shared" si="353"/>
        <v>0</v>
      </c>
      <c r="E291" s="63">
        <f t="shared" si="354"/>
        <v>0</v>
      </c>
      <c r="F291" s="63">
        <f t="shared" si="355"/>
        <v>0</v>
      </c>
      <c r="G291" s="63">
        <f t="shared" si="356"/>
        <v>0</v>
      </c>
      <c r="H291" s="63">
        <f t="shared" si="357"/>
        <v>0</v>
      </c>
      <c r="I291" s="63">
        <f t="shared" si="367"/>
        <v>0</v>
      </c>
      <c r="J291" s="116" t="s">
        <v>441</v>
      </c>
      <c r="K291" s="63">
        <f t="shared" si="358"/>
        <v>0</v>
      </c>
      <c r="L291" s="63">
        <f t="shared" si="359"/>
        <v>0</v>
      </c>
      <c r="M291" s="63">
        <f t="shared" si="360"/>
        <v>0</v>
      </c>
      <c r="N291" s="63">
        <f t="shared" si="361"/>
        <v>0</v>
      </c>
      <c r="O291" s="63">
        <f t="shared" si="362"/>
        <v>0</v>
      </c>
      <c r="P291" s="63">
        <f t="shared" si="368"/>
        <v>0</v>
      </c>
      <c r="R291" s="158" t="str">
        <f t="shared" si="363"/>
        <v>-</v>
      </c>
      <c r="S291" s="67">
        <f>SUMIFS('N1.3_Project_Listing'!$R$16:$R$829,'N1.3_Project_Listing'!$B$16:$B$829,$B291,'N1.3_Project_Listing'!$D$16:$D$829,$B267,'N1.3_Project_Listing'!$J$16:$J$829,S$16,'N1.3_Project_Listing'!$G$16:$G$829,R$15)</f>
        <v>0</v>
      </c>
      <c r="T291" s="67">
        <f>SUMIFS('N1.3_Project_Listing'!$R$16:$R$829,'N1.3_Project_Listing'!$B$16:$B$829,$B291,'N1.3_Project_Listing'!$D$16:$D$829,$B267,'N1.3_Project_Listing'!$J$16:$J$829,T$16,'N1.3_Project_Listing'!$G$16:$G$829,R$15)</f>
        <v>0</v>
      </c>
      <c r="U291" s="67">
        <f>SUMIFS('N1.3_Project_Listing'!$R$16:$R$829,'N1.3_Project_Listing'!$B$16:$B$829,$B291,'N1.3_Project_Listing'!$D$16:$D$829,$B267,'N1.3_Project_Listing'!$J$16:$J$829,U$16,'N1.3_Project_Listing'!$G$16:$G$829,R$15)</f>
        <v>0</v>
      </c>
      <c r="V291" s="67">
        <f>SUMIFS('N1.3_Project_Listing'!$R$16:$R$829,'N1.3_Project_Listing'!$B$16:$B$829,$B291,'N1.3_Project_Listing'!$D$16:$D$829,$B267,'N1.3_Project_Listing'!$J$16:$J$829,V$16,'N1.3_Project_Listing'!$G$16:$G$829,R$15)</f>
        <v>0</v>
      </c>
      <c r="W291" s="67">
        <f>SUMIFS('N1.3_Project_Listing'!$R$16:$R$829,'N1.3_Project_Listing'!$B$16:$B$829,$B291,'N1.3_Project_Listing'!$D$16:$D$829,$B267,'N1.3_Project_Listing'!$J$16:$J$829,W$16,'N1.3_Project_Listing'!$G$16:$G$829,R$15)</f>
        <v>0</v>
      </c>
      <c r="X291" s="63">
        <f t="shared" si="369"/>
        <v>0</v>
      </c>
      <c r="Y291" s="116" t="s">
        <v>441</v>
      </c>
      <c r="Z291" s="67">
        <f>SUMIFS('N1.3_Project_Listing'!$P$16:$P$829,'N1.3_Project_Listing'!$B$16:$B$829,$B291,'N1.3_Project_Listing'!$D$16:$D$829,$B267,'N1.3_Project_Listing'!$J$16:$J$829,Z$16,'N1.3_Project_Listing'!$G$16:$G$829,R$15)</f>
        <v>0</v>
      </c>
      <c r="AA291" s="67">
        <f>SUMIFS('N1.3_Project_Listing'!$P$16:$P$829,'N1.3_Project_Listing'!$B$16:$B$829,$B291,'N1.3_Project_Listing'!$D$16:$D$829,$B267,'N1.3_Project_Listing'!$J$16:$J$829,AA$16,'N1.3_Project_Listing'!$G$16:$G$829,R$15)</f>
        <v>0</v>
      </c>
      <c r="AB291" s="67">
        <f>SUMIFS('N1.3_Project_Listing'!$P$16:$P$829,'N1.3_Project_Listing'!$B$16:$B$829,$B291,'N1.3_Project_Listing'!$D$16:$D$829,$B267,'N1.3_Project_Listing'!$J$16:$J$829,AB$16,'N1.3_Project_Listing'!$G$16:$G$829,R$15)</f>
        <v>0</v>
      </c>
      <c r="AC291" s="67">
        <f>SUMIFS('N1.3_Project_Listing'!$P$16:$P$829,'N1.3_Project_Listing'!$B$16:$B$829,$B291,'N1.3_Project_Listing'!$D$16:$D$829,$B267,'N1.3_Project_Listing'!$J$16:$J$829,AC$16,'N1.3_Project_Listing'!$G$16:$G$829,R$15)</f>
        <v>0</v>
      </c>
      <c r="AD291" s="67">
        <f>SUMIFS('N1.3_Project_Listing'!$P$16:$P$829,'N1.3_Project_Listing'!$B$16:$B$829,$B291,'N1.3_Project_Listing'!$D$16:$D$829,$B267,'N1.3_Project_Listing'!$J$16:$J$829,AD$16,'N1.3_Project_Listing'!$G$16:$G$829,R$15)</f>
        <v>0</v>
      </c>
      <c r="AE291" s="63">
        <f t="shared" si="370"/>
        <v>0</v>
      </c>
      <c r="AG291" s="158" t="str">
        <f t="shared" si="364"/>
        <v>-</v>
      </c>
      <c r="AH291" s="67">
        <f>SUMIFS('N1.3_Project_Listing'!$R$16:$R$829,'N1.3_Project_Listing'!$B$16:$B$829,$B291,'N1.3_Project_Listing'!$D$16:$D$829,$B267,'N1.3_Project_Listing'!$J$16:$J$829,AH$16,'N1.3_Project_Listing'!$G$16:$G$829,AG$15)</f>
        <v>0</v>
      </c>
      <c r="AI291" s="67">
        <f>SUMIFS('N1.3_Project_Listing'!$R$16:$R$829,'N1.3_Project_Listing'!$B$16:$B$829,$B291,'N1.3_Project_Listing'!$D$16:$D$829,$B267,'N1.3_Project_Listing'!$J$16:$J$829,AI$16,'N1.3_Project_Listing'!$G$16:$G$829,AG$15)</f>
        <v>0</v>
      </c>
      <c r="AJ291" s="67">
        <f>SUMIFS('N1.3_Project_Listing'!$R$16:$R$829,'N1.3_Project_Listing'!$B$16:$B$829,$B291,'N1.3_Project_Listing'!$D$16:$D$829,$B267,'N1.3_Project_Listing'!$J$16:$J$829,AJ$16,'N1.3_Project_Listing'!$G$16:$G$829,AG$15)</f>
        <v>0</v>
      </c>
      <c r="AK291" s="67">
        <f>SUMIFS('N1.3_Project_Listing'!$R$16:$R$829,'N1.3_Project_Listing'!$B$16:$B$829,$B291,'N1.3_Project_Listing'!$D$16:$D$829,$B267,'N1.3_Project_Listing'!$J$16:$J$829,AK$16,'N1.3_Project_Listing'!$G$16:$G$829,AG$15)</f>
        <v>0</v>
      </c>
      <c r="AL291" s="67">
        <f>SUMIFS('N1.3_Project_Listing'!$R$16:$R$829,'N1.3_Project_Listing'!$B$16:$B$829,$B291,'N1.3_Project_Listing'!$D$16:$D$829,$B267,'N1.3_Project_Listing'!$J$16:$J$829,AL$16,'N1.3_Project_Listing'!$G$16:$G$829,AG$15)</f>
        <v>0</v>
      </c>
      <c r="AM291" s="63">
        <f t="shared" si="371"/>
        <v>0</v>
      </c>
      <c r="AN291" s="116" t="s">
        <v>441</v>
      </c>
      <c r="AO291" s="67">
        <f>SUMIFS('N1.3_Project_Listing'!$P$16:$P$829,'N1.3_Project_Listing'!$B$16:$B$829,$B291,'N1.3_Project_Listing'!$D$16:$D$829,$B267,'N1.3_Project_Listing'!$J$16:$J$829,AO$16,'N1.3_Project_Listing'!$G$16:$G$829,AG$15)</f>
        <v>0</v>
      </c>
      <c r="AP291" s="67">
        <f>SUMIFS('N1.3_Project_Listing'!$P$16:$P$829,'N1.3_Project_Listing'!$B$16:$B$829,$B291,'N1.3_Project_Listing'!$D$16:$D$829,$B267,'N1.3_Project_Listing'!$J$16:$J$829,AP$16,'N1.3_Project_Listing'!$G$16:$G$829,AG$15)</f>
        <v>0</v>
      </c>
      <c r="AQ291" s="67">
        <f>SUMIFS('N1.3_Project_Listing'!$P$16:$P$829,'N1.3_Project_Listing'!$B$16:$B$829,$B291,'N1.3_Project_Listing'!$D$16:$D$829,$B267,'N1.3_Project_Listing'!$J$16:$J$829,AQ$16,'N1.3_Project_Listing'!$G$16:$G$829,AG$15)</f>
        <v>0</v>
      </c>
      <c r="AR291" s="67">
        <f>SUMIFS('N1.3_Project_Listing'!$P$16:$P$829,'N1.3_Project_Listing'!$B$16:$B$829,$B291,'N1.3_Project_Listing'!$D$16:$D$829,$B267,'N1.3_Project_Listing'!$J$16:$J$829,AR$16,'N1.3_Project_Listing'!$G$16:$G$829,AG$15)</f>
        <v>0</v>
      </c>
      <c r="AS291" s="67">
        <f>SUMIFS('N1.3_Project_Listing'!$P$16:$P$829,'N1.3_Project_Listing'!$B$16:$B$829,$B291,'N1.3_Project_Listing'!$D$16:$D$829,$B267,'N1.3_Project_Listing'!$J$16:$J$829,AS$16,'N1.3_Project_Listing'!$G$16:$G$829,AG$15)</f>
        <v>0</v>
      </c>
      <c r="AT291" s="63">
        <f t="shared" si="372"/>
        <v>0</v>
      </c>
      <c r="AV291" s="158" t="str">
        <f t="shared" si="365"/>
        <v>-</v>
      </c>
      <c r="AW291" s="67">
        <f>SUMIFS('N1.3_Project_Listing'!$R$16:$R$829,'N1.3_Project_Listing'!$B$16:$B$829,$B291,'N1.3_Project_Listing'!$D$16:$D$829,$B267,'N1.3_Project_Listing'!$J$16:$J$829,AW$16,'N1.3_Project_Listing'!$G$16:$G$829,AV$15)</f>
        <v>0</v>
      </c>
      <c r="AX291" s="67">
        <f>SUMIFS('N1.3_Project_Listing'!$R$16:$R$829,'N1.3_Project_Listing'!$B$16:$B$829,$B291,'N1.3_Project_Listing'!$D$16:$D$829,$B267,'N1.3_Project_Listing'!$J$16:$J$829,AX$16,'N1.3_Project_Listing'!$G$16:$G$829,AV$15)</f>
        <v>0</v>
      </c>
      <c r="AY291" s="67">
        <f>SUMIFS('N1.3_Project_Listing'!$R$16:$R$829,'N1.3_Project_Listing'!$B$16:$B$829,$B291,'N1.3_Project_Listing'!$D$16:$D$829,$B267,'N1.3_Project_Listing'!$J$16:$J$829,AY$16,'N1.3_Project_Listing'!$G$16:$G$829,AV$15)</f>
        <v>0</v>
      </c>
      <c r="AZ291" s="67">
        <f>SUMIFS('N1.3_Project_Listing'!$R$16:$R$829,'N1.3_Project_Listing'!$B$16:$B$829,$B291,'N1.3_Project_Listing'!$D$16:$D$829,$B267,'N1.3_Project_Listing'!$J$16:$J$829,AZ$16,'N1.3_Project_Listing'!$G$16:$G$829,AV$15)</f>
        <v>0</v>
      </c>
      <c r="BA291" s="67">
        <f>SUMIFS('N1.3_Project_Listing'!$R$16:$R$829,'N1.3_Project_Listing'!$B$16:$B$829,$B291,'N1.3_Project_Listing'!$D$16:$D$829,$B267,'N1.3_Project_Listing'!$J$16:$J$829,BA$16,'N1.3_Project_Listing'!$G$16:$G$829,AV$15)</f>
        <v>0</v>
      </c>
      <c r="BB291" s="63">
        <f t="shared" si="373"/>
        <v>0</v>
      </c>
      <c r="BC291" s="116" t="s">
        <v>441</v>
      </c>
      <c r="BD291" s="67">
        <f>SUMIFS('N1.3_Project_Listing'!$P$16:$P$829,'N1.3_Project_Listing'!$B$16:$B$829,$B291,'N1.3_Project_Listing'!$D$16:$D$829,$B267,'N1.3_Project_Listing'!$J$16:$J$829,BD$16,'N1.3_Project_Listing'!$G$16:$G$829,AV$15)</f>
        <v>0</v>
      </c>
      <c r="BE291" s="67">
        <f>SUMIFS('N1.3_Project_Listing'!$P$16:$P$829,'N1.3_Project_Listing'!$B$16:$B$829,$B291,'N1.3_Project_Listing'!$D$16:$D$829,$B267,'N1.3_Project_Listing'!$J$16:$J$829,BE$16,'N1.3_Project_Listing'!$G$16:$G$829,AV$15)</f>
        <v>0</v>
      </c>
      <c r="BF291" s="67">
        <f>SUMIFS('N1.3_Project_Listing'!$P$16:$P$829,'N1.3_Project_Listing'!$B$16:$B$829,$B291,'N1.3_Project_Listing'!$D$16:$D$829,$B267,'N1.3_Project_Listing'!$J$16:$J$829,BF$16,'N1.3_Project_Listing'!$G$16:$G$829,AV$15)</f>
        <v>0</v>
      </c>
      <c r="BG291" s="67">
        <f>SUMIFS('N1.3_Project_Listing'!$P$16:$P$829,'N1.3_Project_Listing'!$B$16:$B$829,$B291,'N1.3_Project_Listing'!$D$16:$D$829,$B267,'N1.3_Project_Listing'!$J$16:$J$829,BG$16,'N1.3_Project_Listing'!$G$16:$G$829,AV$15)</f>
        <v>0</v>
      </c>
      <c r="BH291" s="67">
        <f>SUMIFS('N1.3_Project_Listing'!$P$16:$P$829,'N1.3_Project_Listing'!$B$16:$B$829,$B291,'N1.3_Project_Listing'!$D$16:$D$829,$B267,'N1.3_Project_Listing'!$J$16:$J$829,BH$16,'N1.3_Project_Listing'!$G$16:$G$829,AV$15)</f>
        <v>0</v>
      </c>
      <c r="BI291" s="63">
        <f t="shared" si="374"/>
        <v>0</v>
      </c>
      <c r="BK291" s="158" t="str">
        <f t="shared" si="366"/>
        <v>-</v>
      </c>
      <c r="BL291" s="67">
        <f>SUMIFS('N1.3_Project_Listing'!$R$16:$R$829,'N1.3_Project_Listing'!$B$16:$B$829,$B291,'N1.3_Project_Listing'!$D$16:$D$829,$B267,'N1.3_Project_Listing'!$J$16:$J$829,BL$16,'N1.3_Project_Listing'!$G$16:$G$829,BK$15)</f>
        <v>0</v>
      </c>
      <c r="BM291" s="67">
        <f>SUMIFS('N1.3_Project_Listing'!$R$16:$R$829,'N1.3_Project_Listing'!$B$16:$B$829,$B291,'N1.3_Project_Listing'!$D$16:$D$829,$B267,'N1.3_Project_Listing'!$J$16:$J$829,BM$16,'N1.3_Project_Listing'!$G$16:$G$829,BK$15)</f>
        <v>0</v>
      </c>
      <c r="BN291" s="67">
        <f>SUMIFS('N1.3_Project_Listing'!$R$16:$R$829,'N1.3_Project_Listing'!$B$16:$B$829,$B291,'N1.3_Project_Listing'!$D$16:$D$829,$B267,'N1.3_Project_Listing'!$J$16:$J$829,BN$16,'N1.3_Project_Listing'!$G$16:$G$829,BK$15)</f>
        <v>0</v>
      </c>
      <c r="BO291" s="67">
        <f>SUMIFS('N1.3_Project_Listing'!$R$16:$R$829,'N1.3_Project_Listing'!$B$16:$B$829,$B291,'N1.3_Project_Listing'!$D$16:$D$829,$B267,'N1.3_Project_Listing'!$J$16:$J$829,BO$16,'N1.3_Project_Listing'!$G$16:$G$829,BK$15)</f>
        <v>0</v>
      </c>
      <c r="BP291" s="67">
        <f>SUMIFS('N1.3_Project_Listing'!$R$16:$R$829,'N1.3_Project_Listing'!$B$16:$B$829,$B291,'N1.3_Project_Listing'!$D$16:$D$829,$B267,'N1.3_Project_Listing'!$J$16:$J$829,BP$16,'N1.3_Project_Listing'!$G$16:$G$829,BK$15)</f>
        <v>0</v>
      </c>
      <c r="BQ291" s="63">
        <f t="shared" si="375"/>
        <v>0</v>
      </c>
      <c r="BR291" s="116" t="s">
        <v>441</v>
      </c>
      <c r="BS291" s="67">
        <f>SUMIFS('N1.3_Project_Listing'!$P$16:$P$829,'N1.3_Project_Listing'!$B$16:$B$829,$B291,'N1.3_Project_Listing'!$D$16:$D$829,$B267,'N1.3_Project_Listing'!$J$16:$J$829,BS$16,'N1.3_Project_Listing'!$G$16:$G$829,BK$15)</f>
        <v>0</v>
      </c>
      <c r="BT291" s="67">
        <f>SUMIFS('N1.3_Project_Listing'!$P$16:$P$829,'N1.3_Project_Listing'!$B$16:$B$829,$B291,'N1.3_Project_Listing'!$D$16:$D$829,$B267,'N1.3_Project_Listing'!$J$16:$J$829,BT$16,'N1.3_Project_Listing'!$G$16:$G$829,BK$15)</f>
        <v>0</v>
      </c>
      <c r="BU291" s="67">
        <f>SUMIFS('N1.3_Project_Listing'!$P$16:$P$829,'N1.3_Project_Listing'!$B$16:$B$829,$B291,'N1.3_Project_Listing'!$D$16:$D$829,$B267,'N1.3_Project_Listing'!$J$16:$J$829,BU$16,'N1.3_Project_Listing'!$G$16:$G$829,BK$15)</f>
        <v>0</v>
      </c>
      <c r="BV291" s="67">
        <f>SUMIFS('N1.3_Project_Listing'!$P$16:$P$829,'N1.3_Project_Listing'!$B$16:$B$829,$B291,'N1.3_Project_Listing'!$D$16:$D$829,$B267,'N1.3_Project_Listing'!$J$16:$J$829,BV$16,'N1.3_Project_Listing'!$G$16:$G$829,BK$15)</f>
        <v>0</v>
      </c>
      <c r="BW291" s="67">
        <f>SUMIFS('N1.3_Project_Listing'!$P$16:$P$829,'N1.3_Project_Listing'!$B$16:$B$829,$B291,'N1.3_Project_Listing'!$D$16:$D$829,$B267,'N1.3_Project_Listing'!$J$16:$J$829,BW$16,'N1.3_Project_Listing'!$G$16:$G$829,BK$15)</f>
        <v>0</v>
      </c>
      <c r="BX291" s="63">
        <f t="shared" si="376"/>
        <v>0</v>
      </c>
    </row>
    <row r="292" spans="2:76" hidden="1">
      <c r="B292" s="132" t="str">
        <f t="shared" si="377"/>
        <v>No entry required</v>
      </c>
      <c r="C292" s="158" t="str">
        <f t="shared" si="377"/>
        <v>-</v>
      </c>
      <c r="D292" s="63">
        <f t="shared" si="353"/>
        <v>0</v>
      </c>
      <c r="E292" s="63">
        <f t="shared" si="354"/>
        <v>0</v>
      </c>
      <c r="F292" s="63">
        <f t="shared" si="355"/>
        <v>0</v>
      </c>
      <c r="G292" s="63">
        <f t="shared" si="356"/>
        <v>0</v>
      </c>
      <c r="H292" s="63">
        <f t="shared" si="357"/>
        <v>0</v>
      </c>
      <c r="I292" s="63">
        <f t="shared" si="367"/>
        <v>0</v>
      </c>
      <c r="J292" s="116" t="s">
        <v>441</v>
      </c>
      <c r="K292" s="63">
        <f t="shared" si="358"/>
        <v>0</v>
      </c>
      <c r="L292" s="63">
        <f t="shared" si="359"/>
        <v>0</v>
      </c>
      <c r="M292" s="63">
        <f t="shared" si="360"/>
        <v>0</v>
      </c>
      <c r="N292" s="63">
        <f t="shared" si="361"/>
        <v>0</v>
      </c>
      <c r="O292" s="63">
        <f t="shared" si="362"/>
        <v>0</v>
      </c>
      <c r="P292" s="63">
        <f t="shared" si="368"/>
        <v>0</v>
      </c>
      <c r="R292" s="158" t="str">
        <f t="shared" si="363"/>
        <v>-</v>
      </c>
      <c r="S292" s="67">
        <f>SUMIFS('N1.3_Project_Listing'!$R$16:$R$829,'N1.3_Project_Listing'!$B$16:$B$829,$B292,'N1.3_Project_Listing'!$D$16:$D$829,$B267,'N1.3_Project_Listing'!$J$16:$J$829,S$16,'N1.3_Project_Listing'!$G$16:$G$829,R$15)</f>
        <v>0</v>
      </c>
      <c r="T292" s="67">
        <f>SUMIFS('N1.3_Project_Listing'!$R$16:$R$829,'N1.3_Project_Listing'!$B$16:$B$829,$B292,'N1.3_Project_Listing'!$D$16:$D$829,$B267,'N1.3_Project_Listing'!$J$16:$J$829,T$16,'N1.3_Project_Listing'!$G$16:$G$829,R$15)</f>
        <v>0</v>
      </c>
      <c r="U292" s="67">
        <f>SUMIFS('N1.3_Project_Listing'!$R$16:$R$829,'N1.3_Project_Listing'!$B$16:$B$829,$B292,'N1.3_Project_Listing'!$D$16:$D$829,$B267,'N1.3_Project_Listing'!$J$16:$J$829,U$16,'N1.3_Project_Listing'!$G$16:$G$829,R$15)</f>
        <v>0</v>
      </c>
      <c r="V292" s="67">
        <f>SUMIFS('N1.3_Project_Listing'!$R$16:$R$829,'N1.3_Project_Listing'!$B$16:$B$829,$B292,'N1.3_Project_Listing'!$D$16:$D$829,$B267,'N1.3_Project_Listing'!$J$16:$J$829,V$16,'N1.3_Project_Listing'!$G$16:$G$829,R$15)</f>
        <v>0</v>
      </c>
      <c r="W292" s="67">
        <f>SUMIFS('N1.3_Project_Listing'!$R$16:$R$829,'N1.3_Project_Listing'!$B$16:$B$829,$B292,'N1.3_Project_Listing'!$D$16:$D$829,$B267,'N1.3_Project_Listing'!$J$16:$J$829,W$16,'N1.3_Project_Listing'!$G$16:$G$829,R$15)</f>
        <v>0</v>
      </c>
      <c r="X292" s="63">
        <f t="shared" si="369"/>
        <v>0</v>
      </c>
      <c r="Y292" s="116" t="s">
        <v>441</v>
      </c>
      <c r="Z292" s="67">
        <f>SUMIFS('N1.3_Project_Listing'!$P$16:$P$829,'N1.3_Project_Listing'!$B$16:$B$829,$B292,'N1.3_Project_Listing'!$D$16:$D$829,$B267,'N1.3_Project_Listing'!$J$16:$J$829,Z$16,'N1.3_Project_Listing'!$G$16:$G$829,R$15)</f>
        <v>0</v>
      </c>
      <c r="AA292" s="67">
        <f>SUMIFS('N1.3_Project_Listing'!$P$16:$P$829,'N1.3_Project_Listing'!$B$16:$B$829,$B292,'N1.3_Project_Listing'!$D$16:$D$829,$B267,'N1.3_Project_Listing'!$J$16:$J$829,AA$16,'N1.3_Project_Listing'!$G$16:$G$829,R$15)</f>
        <v>0</v>
      </c>
      <c r="AB292" s="67">
        <f>SUMIFS('N1.3_Project_Listing'!$P$16:$P$829,'N1.3_Project_Listing'!$B$16:$B$829,$B292,'N1.3_Project_Listing'!$D$16:$D$829,$B267,'N1.3_Project_Listing'!$J$16:$J$829,AB$16,'N1.3_Project_Listing'!$G$16:$G$829,R$15)</f>
        <v>0</v>
      </c>
      <c r="AC292" s="67">
        <f>SUMIFS('N1.3_Project_Listing'!$P$16:$P$829,'N1.3_Project_Listing'!$B$16:$B$829,$B292,'N1.3_Project_Listing'!$D$16:$D$829,$B267,'N1.3_Project_Listing'!$J$16:$J$829,AC$16,'N1.3_Project_Listing'!$G$16:$G$829,R$15)</f>
        <v>0</v>
      </c>
      <c r="AD292" s="67">
        <f>SUMIFS('N1.3_Project_Listing'!$P$16:$P$829,'N1.3_Project_Listing'!$B$16:$B$829,$B292,'N1.3_Project_Listing'!$D$16:$D$829,$B267,'N1.3_Project_Listing'!$J$16:$J$829,AD$16,'N1.3_Project_Listing'!$G$16:$G$829,R$15)</f>
        <v>0</v>
      </c>
      <c r="AE292" s="63">
        <f t="shared" si="370"/>
        <v>0</v>
      </c>
      <c r="AG292" s="158" t="str">
        <f t="shared" si="364"/>
        <v>-</v>
      </c>
      <c r="AH292" s="67">
        <f>SUMIFS('N1.3_Project_Listing'!$R$16:$R$829,'N1.3_Project_Listing'!$B$16:$B$829,$B292,'N1.3_Project_Listing'!$D$16:$D$829,$B267,'N1.3_Project_Listing'!$J$16:$J$829,AH$16,'N1.3_Project_Listing'!$G$16:$G$829,AG$15)</f>
        <v>0</v>
      </c>
      <c r="AI292" s="67">
        <f>SUMIFS('N1.3_Project_Listing'!$R$16:$R$829,'N1.3_Project_Listing'!$B$16:$B$829,$B292,'N1.3_Project_Listing'!$D$16:$D$829,$B267,'N1.3_Project_Listing'!$J$16:$J$829,AI$16,'N1.3_Project_Listing'!$G$16:$G$829,AG$15)</f>
        <v>0</v>
      </c>
      <c r="AJ292" s="67">
        <f>SUMIFS('N1.3_Project_Listing'!$R$16:$R$829,'N1.3_Project_Listing'!$B$16:$B$829,$B292,'N1.3_Project_Listing'!$D$16:$D$829,$B267,'N1.3_Project_Listing'!$J$16:$J$829,AJ$16,'N1.3_Project_Listing'!$G$16:$G$829,AG$15)</f>
        <v>0</v>
      </c>
      <c r="AK292" s="67">
        <f>SUMIFS('N1.3_Project_Listing'!$R$16:$R$829,'N1.3_Project_Listing'!$B$16:$B$829,$B292,'N1.3_Project_Listing'!$D$16:$D$829,$B267,'N1.3_Project_Listing'!$J$16:$J$829,AK$16,'N1.3_Project_Listing'!$G$16:$G$829,AG$15)</f>
        <v>0</v>
      </c>
      <c r="AL292" s="67">
        <f>SUMIFS('N1.3_Project_Listing'!$R$16:$R$829,'N1.3_Project_Listing'!$B$16:$B$829,$B292,'N1.3_Project_Listing'!$D$16:$D$829,$B267,'N1.3_Project_Listing'!$J$16:$J$829,AL$16,'N1.3_Project_Listing'!$G$16:$G$829,AG$15)</f>
        <v>0</v>
      </c>
      <c r="AM292" s="63">
        <f t="shared" si="371"/>
        <v>0</v>
      </c>
      <c r="AN292" s="116" t="s">
        <v>441</v>
      </c>
      <c r="AO292" s="67">
        <f>SUMIFS('N1.3_Project_Listing'!$P$16:$P$829,'N1.3_Project_Listing'!$B$16:$B$829,$B292,'N1.3_Project_Listing'!$D$16:$D$829,$B267,'N1.3_Project_Listing'!$J$16:$J$829,AO$16,'N1.3_Project_Listing'!$G$16:$G$829,AG$15)</f>
        <v>0</v>
      </c>
      <c r="AP292" s="67">
        <f>SUMIFS('N1.3_Project_Listing'!$P$16:$P$829,'N1.3_Project_Listing'!$B$16:$B$829,$B292,'N1.3_Project_Listing'!$D$16:$D$829,$B267,'N1.3_Project_Listing'!$J$16:$J$829,AP$16,'N1.3_Project_Listing'!$G$16:$G$829,AG$15)</f>
        <v>0</v>
      </c>
      <c r="AQ292" s="67">
        <f>SUMIFS('N1.3_Project_Listing'!$P$16:$P$829,'N1.3_Project_Listing'!$B$16:$B$829,$B292,'N1.3_Project_Listing'!$D$16:$D$829,$B267,'N1.3_Project_Listing'!$J$16:$J$829,AQ$16,'N1.3_Project_Listing'!$G$16:$G$829,AG$15)</f>
        <v>0</v>
      </c>
      <c r="AR292" s="67">
        <f>SUMIFS('N1.3_Project_Listing'!$P$16:$P$829,'N1.3_Project_Listing'!$B$16:$B$829,$B292,'N1.3_Project_Listing'!$D$16:$D$829,$B267,'N1.3_Project_Listing'!$J$16:$J$829,AR$16,'N1.3_Project_Listing'!$G$16:$G$829,AG$15)</f>
        <v>0</v>
      </c>
      <c r="AS292" s="67">
        <f>SUMIFS('N1.3_Project_Listing'!$P$16:$P$829,'N1.3_Project_Listing'!$B$16:$B$829,$B292,'N1.3_Project_Listing'!$D$16:$D$829,$B267,'N1.3_Project_Listing'!$J$16:$J$829,AS$16,'N1.3_Project_Listing'!$G$16:$G$829,AG$15)</f>
        <v>0</v>
      </c>
      <c r="AT292" s="63">
        <f t="shared" si="372"/>
        <v>0</v>
      </c>
      <c r="AV292" s="158" t="str">
        <f t="shared" si="365"/>
        <v>-</v>
      </c>
      <c r="AW292" s="67">
        <f>SUMIFS('N1.3_Project_Listing'!$R$16:$R$829,'N1.3_Project_Listing'!$B$16:$B$829,$B292,'N1.3_Project_Listing'!$D$16:$D$829,$B267,'N1.3_Project_Listing'!$J$16:$J$829,AW$16,'N1.3_Project_Listing'!$G$16:$G$829,AV$15)</f>
        <v>0</v>
      </c>
      <c r="AX292" s="67">
        <f>SUMIFS('N1.3_Project_Listing'!$R$16:$R$829,'N1.3_Project_Listing'!$B$16:$B$829,$B292,'N1.3_Project_Listing'!$D$16:$D$829,$B267,'N1.3_Project_Listing'!$J$16:$J$829,AX$16,'N1.3_Project_Listing'!$G$16:$G$829,AV$15)</f>
        <v>0</v>
      </c>
      <c r="AY292" s="67">
        <f>SUMIFS('N1.3_Project_Listing'!$R$16:$R$829,'N1.3_Project_Listing'!$B$16:$B$829,$B292,'N1.3_Project_Listing'!$D$16:$D$829,$B267,'N1.3_Project_Listing'!$J$16:$J$829,AY$16,'N1.3_Project_Listing'!$G$16:$G$829,AV$15)</f>
        <v>0</v>
      </c>
      <c r="AZ292" s="67">
        <f>SUMIFS('N1.3_Project_Listing'!$R$16:$R$829,'N1.3_Project_Listing'!$B$16:$B$829,$B292,'N1.3_Project_Listing'!$D$16:$D$829,$B267,'N1.3_Project_Listing'!$J$16:$J$829,AZ$16,'N1.3_Project_Listing'!$G$16:$G$829,AV$15)</f>
        <v>0</v>
      </c>
      <c r="BA292" s="67">
        <f>SUMIFS('N1.3_Project_Listing'!$R$16:$R$829,'N1.3_Project_Listing'!$B$16:$B$829,$B292,'N1.3_Project_Listing'!$D$16:$D$829,$B267,'N1.3_Project_Listing'!$J$16:$J$829,BA$16,'N1.3_Project_Listing'!$G$16:$G$829,AV$15)</f>
        <v>0</v>
      </c>
      <c r="BB292" s="63">
        <f t="shared" si="373"/>
        <v>0</v>
      </c>
      <c r="BC292" s="116" t="s">
        <v>441</v>
      </c>
      <c r="BD292" s="67">
        <f>SUMIFS('N1.3_Project_Listing'!$P$16:$P$829,'N1.3_Project_Listing'!$B$16:$B$829,$B292,'N1.3_Project_Listing'!$D$16:$D$829,$B267,'N1.3_Project_Listing'!$J$16:$J$829,BD$16,'N1.3_Project_Listing'!$G$16:$G$829,AV$15)</f>
        <v>0</v>
      </c>
      <c r="BE292" s="67">
        <f>SUMIFS('N1.3_Project_Listing'!$P$16:$P$829,'N1.3_Project_Listing'!$B$16:$B$829,$B292,'N1.3_Project_Listing'!$D$16:$D$829,$B267,'N1.3_Project_Listing'!$J$16:$J$829,BE$16,'N1.3_Project_Listing'!$G$16:$G$829,AV$15)</f>
        <v>0</v>
      </c>
      <c r="BF292" s="67">
        <f>SUMIFS('N1.3_Project_Listing'!$P$16:$P$829,'N1.3_Project_Listing'!$B$16:$B$829,$B292,'N1.3_Project_Listing'!$D$16:$D$829,$B267,'N1.3_Project_Listing'!$J$16:$J$829,BF$16,'N1.3_Project_Listing'!$G$16:$G$829,AV$15)</f>
        <v>0</v>
      </c>
      <c r="BG292" s="67">
        <f>SUMIFS('N1.3_Project_Listing'!$P$16:$P$829,'N1.3_Project_Listing'!$B$16:$B$829,$B292,'N1.3_Project_Listing'!$D$16:$D$829,$B267,'N1.3_Project_Listing'!$J$16:$J$829,BG$16,'N1.3_Project_Listing'!$G$16:$G$829,AV$15)</f>
        <v>0</v>
      </c>
      <c r="BH292" s="67">
        <f>SUMIFS('N1.3_Project_Listing'!$P$16:$P$829,'N1.3_Project_Listing'!$B$16:$B$829,$B292,'N1.3_Project_Listing'!$D$16:$D$829,$B267,'N1.3_Project_Listing'!$J$16:$J$829,BH$16,'N1.3_Project_Listing'!$G$16:$G$829,AV$15)</f>
        <v>0</v>
      </c>
      <c r="BI292" s="63">
        <f t="shared" si="374"/>
        <v>0</v>
      </c>
      <c r="BK292" s="158" t="str">
        <f t="shared" si="366"/>
        <v>-</v>
      </c>
      <c r="BL292" s="67">
        <f>SUMIFS('N1.3_Project_Listing'!$R$16:$R$829,'N1.3_Project_Listing'!$B$16:$B$829,$B292,'N1.3_Project_Listing'!$D$16:$D$829,$B267,'N1.3_Project_Listing'!$J$16:$J$829,BL$16,'N1.3_Project_Listing'!$G$16:$G$829,BK$15)</f>
        <v>0</v>
      </c>
      <c r="BM292" s="67">
        <f>SUMIFS('N1.3_Project_Listing'!$R$16:$R$829,'N1.3_Project_Listing'!$B$16:$B$829,$B292,'N1.3_Project_Listing'!$D$16:$D$829,$B267,'N1.3_Project_Listing'!$J$16:$J$829,BM$16,'N1.3_Project_Listing'!$G$16:$G$829,BK$15)</f>
        <v>0</v>
      </c>
      <c r="BN292" s="67">
        <f>SUMIFS('N1.3_Project_Listing'!$R$16:$R$829,'N1.3_Project_Listing'!$B$16:$B$829,$B292,'N1.3_Project_Listing'!$D$16:$D$829,$B267,'N1.3_Project_Listing'!$J$16:$J$829,BN$16,'N1.3_Project_Listing'!$G$16:$G$829,BK$15)</f>
        <v>0</v>
      </c>
      <c r="BO292" s="67">
        <f>SUMIFS('N1.3_Project_Listing'!$R$16:$R$829,'N1.3_Project_Listing'!$B$16:$B$829,$B292,'N1.3_Project_Listing'!$D$16:$D$829,$B267,'N1.3_Project_Listing'!$J$16:$J$829,BO$16,'N1.3_Project_Listing'!$G$16:$G$829,BK$15)</f>
        <v>0</v>
      </c>
      <c r="BP292" s="67">
        <f>SUMIFS('N1.3_Project_Listing'!$R$16:$R$829,'N1.3_Project_Listing'!$B$16:$B$829,$B292,'N1.3_Project_Listing'!$D$16:$D$829,$B267,'N1.3_Project_Listing'!$J$16:$J$829,BP$16,'N1.3_Project_Listing'!$G$16:$G$829,BK$15)</f>
        <v>0</v>
      </c>
      <c r="BQ292" s="63">
        <f t="shared" si="375"/>
        <v>0</v>
      </c>
      <c r="BR292" s="116" t="s">
        <v>441</v>
      </c>
      <c r="BS292" s="67">
        <f>SUMIFS('N1.3_Project_Listing'!$P$16:$P$829,'N1.3_Project_Listing'!$B$16:$B$829,$B292,'N1.3_Project_Listing'!$D$16:$D$829,$B267,'N1.3_Project_Listing'!$J$16:$J$829,BS$16,'N1.3_Project_Listing'!$G$16:$G$829,BK$15)</f>
        <v>0</v>
      </c>
      <c r="BT292" s="67">
        <f>SUMIFS('N1.3_Project_Listing'!$P$16:$P$829,'N1.3_Project_Listing'!$B$16:$B$829,$B292,'N1.3_Project_Listing'!$D$16:$D$829,$B267,'N1.3_Project_Listing'!$J$16:$J$829,BT$16,'N1.3_Project_Listing'!$G$16:$G$829,BK$15)</f>
        <v>0</v>
      </c>
      <c r="BU292" s="67">
        <f>SUMIFS('N1.3_Project_Listing'!$P$16:$P$829,'N1.3_Project_Listing'!$B$16:$B$829,$B292,'N1.3_Project_Listing'!$D$16:$D$829,$B267,'N1.3_Project_Listing'!$J$16:$J$829,BU$16,'N1.3_Project_Listing'!$G$16:$G$829,BK$15)</f>
        <v>0</v>
      </c>
      <c r="BV292" s="67">
        <f>SUMIFS('N1.3_Project_Listing'!$P$16:$P$829,'N1.3_Project_Listing'!$B$16:$B$829,$B292,'N1.3_Project_Listing'!$D$16:$D$829,$B267,'N1.3_Project_Listing'!$J$16:$J$829,BV$16,'N1.3_Project_Listing'!$G$16:$G$829,BK$15)</f>
        <v>0</v>
      </c>
      <c r="BW292" s="67">
        <f>SUMIFS('N1.3_Project_Listing'!$P$16:$P$829,'N1.3_Project_Listing'!$B$16:$B$829,$B292,'N1.3_Project_Listing'!$D$16:$D$829,$B267,'N1.3_Project_Listing'!$J$16:$J$829,BW$16,'N1.3_Project_Listing'!$G$16:$G$829,BK$15)</f>
        <v>0</v>
      </c>
      <c r="BX292" s="63">
        <f t="shared" si="376"/>
        <v>0</v>
      </c>
    </row>
    <row r="293" spans="2:76" hidden="1">
      <c r="B293" s="132" t="str">
        <f t="shared" si="377"/>
        <v>No entry required</v>
      </c>
      <c r="C293" s="158" t="str">
        <f t="shared" si="377"/>
        <v>-</v>
      </c>
      <c r="D293" s="63">
        <f t="shared" si="353"/>
        <v>0</v>
      </c>
      <c r="E293" s="63">
        <f t="shared" si="354"/>
        <v>0</v>
      </c>
      <c r="F293" s="63">
        <f t="shared" si="355"/>
        <v>0</v>
      </c>
      <c r="G293" s="63">
        <f t="shared" si="356"/>
        <v>0</v>
      </c>
      <c r="H293" s="63">
        <f t="shared" si="357"/>
        <v>0</v>
      </c>
      <c r="I293" s="63">
        <f t="shared" si="367"/>
        <v>0</v>
      </c>
      <c r="J293" s="116" t="s">
        <v>441</v>
      </c>
      <c r="K293" s="63">
        <f t="shared" si="358"/>
        <v>0</v>
      </c>
      <c r="L293" s="63">
        <f t="shared" si="359"/>
        <v>0</v>
      </c>
      <c r="M293" s="63">
        <f t="shared" si="360"/>
        <v>0</v>
      </c>
      <c r="N293" s="63">
        <f t="shared" si="361"/>
        <v>0</v>
      </c>
      <c r="O293" s="63">
        <f t="shared" si="362"/>
        <v>0</v>
      </c>
      <c r="P293" s="63">
        <f t="shared" si="368"/>
        <v>0</v>
      </c>
      <c r="R293" s="158" t="str">
        <f t="shared" si="363"/>
        <v>-</v>
      </c>
      <c r="S293" s="67">
        <f>SUMIFS('N1.3_Project_Listing'!$R$16:$R$829,'N1.3_Project_Listing'!$B$16:$B$829,$B293,'N1.3_Project_Listing'!$D$16:$D$829,$B267,'N1.3_Project_Listing'!$J$16:$J$829,S$16,'N1.3_Project_Listing'!$G$16:$G$829,R$15)</f>
        <v>0</v>
      </c>
      <c r="T293" s="67">
        <f>SUMIFS('N1.3_Project_Listing'!$R$16:$R$829,'N1.3_Project_Listing'!$B$16:$B$829,$B293,'N1.3_Project_Listing'!$D$16:$D$829,$B267,'N1.3_Project_Listing'!$J$16:$J$829,T$16,'N1.3_Project_Listing'!$G$16:$G$829,R$15)</f>
        <v>0</v>
      </c>
      <c r="U293" s="67">
        <f>SUMIFS('N1.3_Project_Listing'!$R$16:$R$829,'N1.3_Project_Listing'!$B$16:$B$829,$B293,'N1.3_Project_Listing'!$D$16:$D$829,$B267,'N1.3_Project_Listing'!$J$16:$J$829,U$16,'N1.3_Project_Listing'!$G$16:$G$829,R$15)</f>
        <v>0</v>
      </c>
      <c r="V293" s="67">
        <f>SUMIFS('N1.3_Project_Listing'!$R$16:$R$829,'N1.3_Project_Listing'!$B$16:$B$829,$B293,'N1.3_Project_Listing'!$D$16:$D$829,$B267,'N1.3_Project_Listing'!$J$16:$J$829,V$16,'N1.3_Project_Listing'!$G$16:$G$829,R$15)</f>
        <v>0</v>
      </c>
      <c r="W293" s="67">
        <f>SUMIFS('N1.3_Project_Listing'!$R$16:$R$829,'N1.3_Project_Listing'!$B$16:$B$829,$B293,'N1.3_Project_Listing'!$D$16:$D$829,$B267,'N1.3_Project_Listing'!$J$16:$J$829,W$16,'N1.3_Project_Listing'!$G$16:$G$829,R$15)</f>
        <v>0</v>
      </c>
      <c r="X293" s="63">
        <f t="shared" si="369"/>
        <v>0</v>
      </c>
      <c r="Y293" s="116" t="s">
        <v>441</v>
      </c>
      <c r="Z293" s="67">
        <f>SUMIFS('N1.3_Project_Listing'!$P$16:$P$829,'N1.3_Project_Listing'!$B$16:$B$829,$B293,'N1.3_Project_Listing'!$D$16:$D$829,$B267,'N1.3_Project_Listing'!$J$16:$J$829,Z$16,'N1.3_Project_Listing'!$G$16:$G$829,R$15)</f>
        <v>0</v>
      </c>
      <c r="AA293" s="67">
        <f>SUMIFS('N1.3_Project_Listing'!$P$16:$P$829,'N1.3_Project_Listing'!$B$16:$B$829,$B293,'N1.3_Project_Listing'!$D$16:$D$829,$B267,'N1.3_Project_Listing'!$J$16:$J$829,AA$16,'N1.3_Project_Listing'!$G$16:$G$829,R$15)</f>
        <v>0</v>
      </c>
      <c r="AB293" s="67">
        <f>SUMIFS('N1.3_Project_Listing'!$P$16:$P$829,'N1.3_Project_Listing'!$B$16:$B$829,$B293,'N1.3_Project_Listing'!$D$16:$D$829,$B267,'N1.3_Project_Listing'!$J$16:$J$829,AB$16,'N1.3_Project_Listing'!$G$16:$G$829,R$15)</f>
        <v>0</v>
      </c>
      <c r="AC293" s="67">
        <f>SUMIFS('N1.3_Project_Listing'!$P$16:$P$829,'N1.3_Project_Listing'!$B$16:$B$829,$B293,'N1.3_Project_Listing'!$D$16:$D$829,$B267,'N1.3_Project_Listing'!$J$16:$J$829,AC$16,'N1.3_Project_Listing'!$G$16:$G$829,R$15)</f>
        <v>0</v>
      </c>
      <c r="AD293" s="67">
        <f>SUMIFS('N1.3_Project_Listing'!$P$16:$P$829,'N1.3_Project_Listing'!$B$16:$B$829,$B293,'N1.3_Project_Listing'!$D$16:$D$829,$B267,'N1.3_Project_Listing'!$J$16:$J$829,AD$16,'N1.3_Project_Listing'!$G$16:$G$829,R$15)</f>
        <v>0</v>
      </c>
      <c r="AE293" s="63">
        <f t="shared" si="370"/>
        <v>0</v>
      </c>
      <c r="AG293" s="158" t="str">
        <f t="shared" si="364"/>
        <v>-</v>
      </c>
      <c r="AH293" s="67">
        <f>SUMIFS('N1.3_Project_Listing'!$R$16:$R$829,'N1.3_Project_Listing'!$B$16:$B$829,$B293,'N1.3_Project_Listing'!$D$16:$D$829,$B267,'N1.3_Project_Listing'!$J$16:$J$829,AH$16,'N1.3_Project_Listing'!$G$16:$G$829,AG$15)</f>
        <v>0</v>
      </c>
      <c r="AI293" s="67">
        <f>SUMIFS('N1.3_Project_Listing'!$R$16:$R$829,'N1.3_Project_Listing'!$B$16:$B$829,$B293,'N1.3_Project_Listing'!$D$16:$D$829,$B267,'N1.3_Project_Listing'!$J$16:$J$829,AI$16,'N1.3_Project_Listing'!$G$16:$G$829,AG$15)</f>
        <v>0</v>
      </c>
      <c r="AJ293" s="67">
        <f>SUMIFS('N1.3_Project_Listing'!$R$16:$R$829,'N1.3_Project_Listing'!$B$16:$B$829,$B293,'N1.3_Project_Listing'!$D$16:$D$829,$B267,'N1.3_Project_Listing'!$J$16:$J$829,AJ$16,'N1.3_Project_Listing'!$G$16:$G$829,AG$15)</f>
        <v>0</v>
      </c>
      <c r="AK293" s="67">
        <f>SUMIFS('N1.3_Project_Listing'!$R$16:$R$829,'N1.3_Project_Listing'!$B$16:$B$829,$B293,'N1.3_Project_Listing'!$D$16:$D$829,$B267,'N1.3_Project_Listing'!$J$16:$J$829,AK$16,'N1.3_Project_Listing'!$G$16:$G$829,AG$15)</f>
        <v>0</v>
      </c>
      <c r="AL293" s="67">
        <f>SUMIFS('N1.3_Project_Listing'!$R$16:$R$829,'N1.3_Project_Listing'!$B$16:$B$829,$B293,'N1.3_Project_Listing'!$D$16:$D$829,$B267,'N1.3_Project_Listing'!$J$16:$J$829,AL$16,'N1.3_Project_Listing'!$G$16:$G$829,AG$15)</f>
        <v>0</v>
      </c>
      <c r="AM293" s="63">
        <f t="shared" si="371"/>
        <v>0</v>
      </c>
      <c r="AN293" s="116" t="s">
        <v>441</v>
      </c>
      <c r="AO293" s="67">
        <f>SUMIFS('N1.3_Project_Listing'!$P$16:$P$829,'N1.3_Project_Listing'!$B$16:$B$829,$B293,'N1.3_Project_Listing'!$D$16:$D$829,$B267,'N1.3_Project_Listing'!$J$16:$J$829,AO$16,'N1.3_Project_Listing'!$G$16:$G$829,AG$15)</f>
        <v>0</v>
      </c>
      <c r="AP293" s="67">
        <f>SUMIFS('N1.3_Project_Listing'!$P$16:$P$829,'N1.3_Project_Listing'!$B$16:$B$829,$B293,'N1.3_Project_Listing'!$D$16:$D$829,$B267,'N1.3_Project_Listing'!$J$16:$J$829,AP$16,'N1.3_Project_Listing'!$G$16:$G$829,AG$15)</f>
        <v>0</v>
      </c>
      <c r="AQ293" s="67">
        <f>SUMIFS('N1.3_Project_Listing'!$P$16:$P$829,'N1.3_Project_Listing'!$B$16:$B$829,$B293,'N1.3_Project_Listing'!$D$16:$D$829,$B267,'N1.3_Project_Listing'!$J$16:$J$829,AQ$16,'N1.3_Project_Listing'!$G$16:$G$829,AG$15)</f>
        <v>0</v>
      </c>
      <c r="AR293" s="67">
        <f>SUMIFS('N1.3_Project_Listing'!$P$16:$P$829,'N1.3_Project_Listing'!$B$16:$B$829,$B293,'N1.3_Project_Listing'!$D$16:$D$829,$B267,'N1.3_Project_Listing'!$J$16:$J$829,AR$16,'N1.3_Project_Listing'!$G$16:$G$829,AG$15)</f>
        <v>0</v>
      </c>
      <c r="AS293" s="67">
        <f>SUMIFS('N1.3_Project_Listing'!$P$16:$P$829,'N1.3_Project_Listing'!$B$16:$B$829,$B293,'N1.3_Project_Listing'!$D$16:$D$829,$B267,'N1.3_Project_Listing'!$J$16:$J$829,AS$16,'N1.3_Project_Listing'!$G$16:$G$829,AG$15)</f>
        <v>0</v>
      </c>
      <c r="AT293" s="63">
        <f t="shared" si="372"/>
        <v>0</v>
      </c>
      <c r="AV293" s="158" t="str">
        <f t="shared" si="365"/>
        <v>-</v>
      </c>
      <c r="AW293" s="67">
        <f>SUMIFS('N1.3_Project_Listing'!$R$16:$R$829,'N1.3_Project_Listing'!$B$16:$B$829,$B293,'N1.3_Project_Listing'!$D$16:$D$829,$B267,'N1.3_Project_Listing'!$J$16:$J$829,AW$16,'N1.3_Project_Listing'!$G$16:$G$829,AV$15)</f>
        <v>0</v>
      </c>
      <c r="AX293" s="67">
        <f>SUMIFS('N1.3_Project_Listing'!$R$16:$R$829,'N1.3_Project_Listing'!$B$16:$B$829,$B293,'N1.3_Project_Listing'!$D$16:$D$829,$B267,'N1.3_Project_Listing'!$J$16:$J$829,AX$16,'N1.3_Project_Listing'!$G$16:$G$829,AV$15)</f>
        <v>0</v>
      </c>
      <c r="AY293" s="67">
        <f>SUMIFS('N1.3_Project_Listing'!$R$16:$R$829,'N1.3_Project_Listing'!$B$16:$B$829,$B293,'N1.3_Project_Listing'!$D$16:$D$829,$B267,'N1.3_Project_Listing'!$J$16:$J$829,AY$16,'N1.3_Project_Listing'!$G$16:$G$829,AV$15)</f>
        <v>0</v>
      </c>
      <c r="AZ293" s="67">
        <f>SUMIFS('N1.3_Project_Listing'!$R$16:$R$829,'N1.3_Project_Listing'!$B$16:$B$829,$B293,'N1.3_Project_Listing'!$D$16:$D$829,$B267,'N1.3_Project_Listing'!$J$16:$J$829,AZ$16,'N1.3_Project_Listing'!$G$16:$G$829,AV$15)</f>
        <v>0</v>
      </c>
      <c r="BA293" s="67">
        <f>SUMIFS('N1.3_Project_Listing'!$R$16:$R$829,'N1.3_Project_Listing'!$B$16:$B$829,$B293,'N1.3_Project_Listing'!$D$16:$D$829,$B267,'N1.3_Project_Listing'!$J$16:$J$829,BA$16,'N1.3_Project_Listing'!$G$16:$G$829,AV$15)</f>
        <v>0</v>
      </c>
      <c r="BB293" s="63">
        <f t="shared" si="373"/>
        <v>0</v>
      </c>
      <c r="BC293" s="116" t="s">
        <v>441</v>
      </c>
      <c r="BD293" s="67">
        <f>SUMIFS('N1.3_Project_Listing'!$P$16:$P$829,'N1.3_Project_Listing'!$B$16:$B$829,$B293,'N1.3_Project_Listing'!$D$16:$D$829,$B267,'N1.3_Project_Listing'!$J$16:$J$829,BD$16,'N1.3_Project_Listing'!$G$16:$G$829,AV$15)</f>
        <v>0</v>
      </c>
      <c r="BE293" s="67">
        <f>SUMIFS('N1.3_Project_Listing'!$P$16:$P$829,'N1.3_Project_Listing'!$B$16:$B$829,$B293,'N1.3_Project_Listing'!$D$16:$D$829,$B267,'N1.3_Project_Listing'!$J$16:$J$829,BE$16,'N1.3_Project_Listing'!$G$16:$G$829,AV$15)</f>
        <v>0</v>
      </c>
      <c r="BF293" s="67">
        <f>SUMIFS('N1.3_Project_Listing'!$P$16:$P$829,'N1.3_Project_Listing'!$B$16:$B$829,$B293,'N1.3_Project_Listing'!$D$16:$D$829,$B267,'N1.3_Project_Listing'!$J$16:$J$829,BF$16,'N1.3_Project_Listing'!$G$16:$G$829,AV$15)</f>
        <v>0</v>
      </c>
      <c r="BG293" s="67">
        <f>SUMIFS('N1.3_Project_Listing'!$P$16:$P$829,'N1.3_Project_Listing'!$B$16:$B$829,$B293,'N1.3_Project_Listing'!$D$16:$D$829,$B267,'N1.3_Project_Listing'!$J$16:$J$829,BG$16,'N1.3_Project_Listing'!$G$16:$G$829,AV$15)</f>
        <v>0</v>
      </c>
      <c r="BH293" s="67">
        <f>SUMIFS('N1.3_Project_Listing'!$P$16:$P$829,'N1.3_Project_Listing'!$B$16:$B$829,$B293,'N1.3_Project_Listing'!$D$16:$D$829,$B267,'N1.3_Project_Listing'!$J$16:$J$829,BH$16,'N1.3_Project_Listing'!$G$16:$G$829,AV$15)</f>
        <v>0</v>
      </c>
      <c r="BI293" s="63">
        <f t="shared" si="374"/>
        <v>0</v>
      </c>
      <c r="BK293" s="158" t="str">
        <f t="shared" si="366"/>
        <v>-</v>
      </c>
      <c r="BL293" s="67">
        <f>SUMIFS('N1.3_Project_Listing'!$R$16:$R$829,'N1.3_Project_Listing'!$B$16:$B$829,$B293,'N1.3_Project_Listing'!$D$16:$D$829,$B267,'N1.3_Project_Listing'!$J$16:$J$829,BL$16,'N1.3_Project_Listing'!$G$16:$G$829,BK$15)</f>
        <v>0</v>
      </c>
      <c r="BM293" s="67">
        <f>SUMIFS('N1.3_Project_Listing'!$R$16:$R$829,'N1.3_Project_Listing'!$B$16:$B$829,$B293,'N1.3_Project_Listing'!$D$16:$D$829,$B267,'N1.3_Project_Listing'!$J$16:$J$829,BM$16,'N1.3_Project_Listing'!$G$16:$G$829,BK$15)</f>
        <v>0</v>
      </c>
      <c r="BN293" s="67">
        <f>SUMIFS('N1.3_Project_Listing'!$R$16:$R$829,'N1.3_Project_Listing'!$B$16:$B$829,$B293,'N1.3_Project_Listing'!$D$16:$D$829,$B267,'N1.3_Project_Listing'!$J$16:$J$829,BN$16,'N1.3_Project_Listing'!$G$16:$G$829,BK$15)</f>
        <v>0</v>
      </c>
      <c r="BO293" s="67">
        <f>SUMIFS('N1.3_Project_Listing'!$R$16:$R$829,'N1.3_Project_Listing'!$B$16:$B$829,$B293,'N1.3_Project_Listing'!$D$16:$D$829,$B267,'N1.3_Project_Listing'!$J$16:$J$829,BO$16,'N1.3_Project_Listing'!$G$16:$G$829,BK$15)</f>
        <v>0</v>
      </c>
      <c r="BP293" s="67">
        <f>SUMIFS('N1.3_Project_Listing'!$R$16:$R$829,'N1.3_Project_Listing'!$B$16:$B$829,$B293,'N1.3_Project_Listing'!$D$16:$D$829,$B267,'N1.3_Project_Listing'!$J$16:$J$829,BP$16,'N1.3_Project_Listing'!$G$16:$G$829,BK$15)</f>
        <v>0</v>
      </c>
      <c r="BQ293" s="63">
        <f t="shared" si="375"/>
        <v>0</v>
      </c>
      <c r="BR293" s="116" t="s">
        <v>441</v>
      </c>
      <c r="BS293" s="67">
        <f>SUMIFS('N1.3_Project_Listing'!$P$16:$P$829,'N1.3_Project_Listing'!$B$16:$B$829,$B293,'N1.3_Project_Listing'!$D$16:$D$829,$B267,'N1.3_Project_Listing'!$J$16:$J$829,BS$16,'N1.3_Project_Listing'!$G$16:$G$829,BK$15)</f>
        <v>0</v>
      </c>
      <c r="BT293" s="67">
        <f>SUMIFS('N1.3_Project_Listing'!$P$16:$P$829,'N1.3_Project_Listing'!$B$16:$B$829,$B293,'N1.3_Project_Listing'!$D$16:$D$829,$B267,'N1.3_Project_Listing'!$J$16:$J$829,BT$16,'N1.3_Project_Listing'!$G$16:$G$829,BK$15)</f>
        <v>0</v>
      </c>
      <c r="BU293" s="67">
        <f>SUMIFS('N1.3_Project_Listing'!$P$16:$P$829,'N1.3_Project_Listing'!$B$16:$B$829,$B293,'N1.3_Project_Listing'!$D$16:$D$829,$B267,'N1.3_Project_Listing'!$J$16:$J$829,BU$16,'N1.3_Project_Listing'!$G$16:$G$829,BK$15)</f>
        <v>0</v>
      </c>
      <c r="BV293" s="67">
        <f>SUMIFS('N1.3_Project_Listing'!$P$16:$P$829,'N1.3_Project_Listing'!$B$16:$B$829,$B293,'N1.3_Project_Listing'!$D$16:$D$829,$B267,'N1.3_Project_Listing'!$J$16:$J$829,BV$16,'N1.3_Project_Listing'!$G$16:$G$829,BK$15)</f>
        <v>0</v>
      </c>
      <c r="BW293" s="67">
        <f>SUMIFS('N1.3_Project_Listing'!$P$16:$P$829,'N1.3_Project_Listing'!$B$16:$B$829,$B293,'N1.3_Project_Listing'!$D$16:$D$829,$B267,'N1.3_Project_Listing'!$J$16:$J$829,BW$16,'N1.3_Project_Listing'!$G$16:$G$829,BK$15)</f>
        <v>0</v>
      </c>
      <c r="BX293" s="63">
        <f t="shared" si="376"/>
        <v>0</v>
      </c>
    </row>
    <row r="294" spans="2:76" hidden="1">
      <c r="B294" s="132" t="str">
        <f t="shared" si="377"/>
        <v>No entry required</v>
      </c>
      <c r="C294" s="158" t="str">
        <f t="shared" si="377"/>
        <v>-</v>
      </c>
      <c r="D294" s="63">
        <f t="shared" si="353"/>
        <v>0</v>
      </c>
      <c r="E294" s="63">
        <f t="shared" si="354"/>
        <v>0</v>
      </c>
      <c r="F294" s="63">
        <f t="shared" si="355"/>
        <v>0</v>
      </c>
      <c r="G294" s="63">
        <f t="shared" si="356"/>
        <v>0</v>
      </c>
      <c r="H294" s="63">
        <f t="shared" si="357"/>
        <v>0</v>
      </c>
      <c r="I294" s="63">
        <f t="shared" si="367"/>
        <v>0</v>
      </c>
      <c r="J294" s="116" t="s">
        <v>441</v>
      </c>
      <c r="K294" s="63">
        <f t="shared" si="358"/>
        <v>0</v>
      </c>
      <c r="L294" s="63">
        <f t="shared" si="359"/>
        <v>0</v>
      </c>
      <c r="M294" s="63">
        <f t="shared" si="360"/>
        <v>0</v>
      </c>
      <c r="N294" s="63">
        <f t="shared" si="361"/>
        <v>0</v>
      </c>
      <c r="O294" s="63">
        <f t="shared" si="362"/>
        <v>0</v>
      </c>
      <c r="P294" s="63">
        <f t="shared" si="368"/>
        <v>0</v>
      </c>
      <c r="R294" s="158" t="str">
        <f t="shared" si="363"/>
        <v>-</v>
      </c>
      <c r="S294" s="67">
        <f>SUMIFS('N1.3_Project_Listing'!$R$16:$R$829,'N1.3_Project_Listing'!$B$16:$B$829,$B294,'N1.3_Project_Listing'!$D$16:$D$829,$B267,'N1.3_Project_Listing'!$J$16:$J$829,S$16,'N1.3_Project_Listing'!$G$16:$G$829,R$15)</f>
        <v>0</v>
      </c>
      <c r="T294" s="67">
        <f>SUMIFS('N1.3_Project_Listing'!$R$16:$R$829,'N1.3_Project_Listing'!$B$16:$B$829,$B294,'N1.3_Project_Listing'!$D$16:$D$829,$B267,'N1.3_Project_Listing'!$J$16:$J$829,T$16,'N1.3_Project_Listing'!$G$16:$G$829,R$15)</f>
        <v>0</v>
      </c>
      <c r="U294" s="67">
        <f>SUMIFS('N1.3_Project_Listing'!$R$16:$R$829,'N1.3_Project_Listing'!$B$16:$B$829,$B294,'N1.3_Project_Listing'!$D$16:$D$829,$B267,'N1.3_Project_Listing'!$J$16:$J$829,U$16,'N1.3_Project_Listing'!$G$16:$G$829,R$15)</f>
        <v>0</v>
      </c>
      <c r="V294" s="67">
        <f>SUMIFS('N1.3_Project_Listing'!$R$16:$R$829,'N1.3_Project_Listing'!$B$16:$B$829,$B294,'N1.3_Project_Listing'!$D$16:$D$829,$B267,'N1.3_Project_Listing'!$J$16:$J$829,V$16,'N1.3_Project_Listing'!$G$16:$G$829,R$15)</f>
        <v>0</v>
      </c>
      <c r="W294" s="67">
        <f>SUMIFS('N1.3_Project_Listing'!$R$16:$R$829,'N1.3_Project_Listing'!$B$16:$B$829,$B294,'N1.3_Project_Listing'!$D$16:$D$829,$B267,'N1.3_Project_Listing'!$J$16:$J$829,W$16,'N1.3_Project_Listing'!$G$16:$G$829,R$15)</f>
        <v>0</v>
      </c>
      <c r="X294" s="63">
        <f t="shared" si="369"/>
        <v>0</v>
      </c>
      <c r="Y294" s="116" t="s">
        <v>441</v>
      </c>
      <c r="Z294" s="67">
        <f>SUMIFS('N1.3_Project_Listing'!$P$16:$P$829,'N1.3_Project_Listing'!$B$16:$B$829,$B294,'N1.3_Project_Listing'!$D$16:$D$829,$B267,'N1.3_Project_Listing'!$J$16:$J$829,Z$16,'N1.3_Project_Listing'!$G$16:$G$829,R$15)</f>
        <v>0</v>
      </c>
      <c r="AA294" s="67">
        <f>SUMIFS('N1.3_Project_Listing'!$P$16:$P$829,'N1.3_Project_Listing'!$B$16:$B$829,$B294,'N1.3_Project_Listing'!$D$16:$D$829,$B267,'N1.3_Project_Listing'!$J$16:$J$829,AA$16,'N1.3_Project_Listing'!$G$16:$G$829,R$15)</f>
        <v>0</v>
      </c>
      <c r="AB294" s="67">
        <f>SUMIFS('N1.3_Project_Listing'!$P$16:$P$829,'N1.3_Project_Listing'!$B$16:$B$829,$B294,'N1.3_Project_Listing'!$D$16:$D$829,$B267,'N1.3_Project_Listing'!$J$16:$J$829,AB$16,'N1.3_Project_Listing'!$G$16:$G$829,R$15)</f>
        <v>0</v>
      </c>
      <c r="AC294" s="67">
        <f>SUMIFS('N1.3_Project_Listing'!$P$16:$P$829,'N1.3_Project_Listing'!$B$16:$B$829,$B294,'N1.3_Project_Listing'!$D$16:$D$829,$B267,'N1.3_Project_Listing'!$J$16:$J$829,AC$16,'N1.3_Project_Listing'!$G$16:$G$829,R$15)</f>
        <v>0</v>
      </c>
      <c r="AD294" s="67">
        <f>SUMIFS('N1.3_Project_Listing'!$P$16:$P$829,'N1.3_Project_Listing'!$B$16:$B$829,$B294,'N1.3_Project_Listing'!$D$16:$D$829,$B267,'N1.3_Project_Listing'!$J$16:$J$829,AD$16,'N1.3_Project_Listing'!$G$16:$G$829,R$15)</f>
        <v>0</v>
      </c>
      <c r="AE294" s="63">
        <f t="shared" si="370"/>
        <v>0</v>
      </c>
      <c r="AG294" s="158" t="str">
        <f t="shared" si="364"/>
        <v>-</v>
      </c>
      <c r="AH294" s="67">
        <f>SUMIFS('N1.3_Project_Listing'!$R$16:$R$829,'N1.3_Project_Listing'!$B$16:$B$829,$B294,'N1.3_Project_Listing'!$D$16:$D$829,$B267,'N1.3_Project_Listing'!$J$16:$J$829,AH$16,'N1.3_Project_Listing'!$G$16:$G$829,AG$15)</f>
        <v>0</v>
      </c>
      <c r="AI294" s="67">
        <f>SUMIFS('N1.3_Project_Listing'!$R$16:$R$829,'N1.3_Project_Listing'!$B$16:$B$829,$B294,'N1.3_Project_Listing'!$D$16:$D$829,$B267,'N1.3_Project_Listing'!$J$16:$J$829,AI$16,'N1.3_Project_Listing'!$G$16:$G$829,AG$15)</f>
        <v>0</v>
      </c>
      <c r="AJ294" s="67">
        <f>SUMIFS('N1.3_Project_Listing'!$R$16:$R$829,'N1.3_Project_Listing'!$B$16:$B$829,$B294,'N1.3_Project_Listing'!$D$16:$D$829,$B267,'N1.3_Project_Listing'!$J$16:$J$829,AJ$16,'N1.3_Project_Listing'!$G$16:$G$829,AG$15)</f>
        <v>0</v>
      </c>
      <c r="AK294" s="67">
        <f>SUMIFS('N1.3_Project_Listing'!$R$16:$R$829,'N1.3_Project_Listing'!$B$16:$B$829,$B294,'N1.3_Project_Listing'!$D$16:$D$829,$B267,'N1.3_Project_Listing'!$J$16:$J$829,AK$16,'N1.3_Project_Listing'!$G$16:$G$829,AG$15)</f>
        <v>0</v>
      </c>
      <c r="AL294" s="67">
        <f>SUMIFS('N1.3_Project_Listing'!$R$16:$R$829,'N1.3_Project_Listing'!$B$16:$B$829,$B294,'N1.3_Project_Listing'!$D$16:$D$829,$B267,'N1.3_Project_Listing'!$J$16:$J$829,AL$16,'N1.3_Project_Listing'!$G$16:$G$829,AG$15)</f>
        <v>0</v>
      </c>
      <c r="AM294" s="63">
        <f t="shared" si="371"/>
        <v>0</v>
      </c>
      <c r="AN294" s="116" t="s">
        <v>441</v>
      </c>
      <c r="AO294" s="67">
        <f>SUMIFS('N1.3_Project_Listing'!$P$16:$P$829,'N1.3_Project_Listing'!$B$16:$B$829,$B294,'N1.3_Project_Listing'!$D$16:$D$829,$B267,'N1.3_Project_Listing'!$J$16:$J$829,AO$16,'N1.3_Project_Listing'!$G$16:$G$829,AG$15)</f>
        <v>0</v>
      </c>
      <c r="AP294" s="67">
        <f>SUMIFS('N1.3_Project_Listing'!$P$16:$P$829,'N1.3_Project_Listing'!$B$16:$B$829,$B294,'N1.3_Project_Listing'!$D$16:$D$829,$B267,'N1.3_Project_Listing'!$J$16:$J$829,AP$16,'N1.3_Project_Listing'!$G$16:$G$829,AG$15)</f>
        <v>0</v>
      </c>
      <c r="AQ294" s="67">
        <f>SUMIFS('N1.3_Project_Listing'!$P$16:$P$829,'N1.3_Project_Listing'!$B$16:$B$829,$B294,'N1.3_Project_Listing'!$D$16:$D$829,$B267,'N1.3_Project_Listing'!$J$16:$J$829,AQ$16,'N1.3_Project_Listing'!$G$16:$G$829,AG$15)</f>
        <v>0</v>
      </c>
      <c r="AR294" s="67">
        <f>SUMIFS('N1.3_Project_Listing'!$P$16:$P$829,'N1.3_Project_Listing'!$B$16:$B$829,$B294,'N1.3_Project_Listing'!$D$16:$D$829,$B267,'N1.3_Project_Listing'!$J$16:$J$829,AR$16,'N1.3_Project_Listing'!$G$16:$G$829,AG$15)</f>
        <v>0</v>
      </c>
      <c r="AS294" s="67">
        <f>SUMIFS('N1.3_Project_Listing'!$P$16:$P$829,'N1.3_Project_Listing'!$B$16:$B$829,$B294,'N1.3_Project_Listing'!$D$16:$D$829,$B267,'N1.3_Project_Listing'!$J$16:$J$829,AS$16,'N1.3_Project_Listing'!$G$16:$G$829,AG$15)</f>
        <v>0</v>
      </c>
      <c r="AT294" s="63">
        <f t="shared" si="372"/>
        <v>0</v>
      </c>
      <c r="AV294" s="158" t="str">
        <f t="shared" si="365"/>
        <v>-</v>
      </c>
      <c r="AW294" s="67">
        <f>SUMIFS('N1.3_Project_Listing'!$R$16:$R$829,'N1.3_Project_Listing'!$B$16:$B$829,$B294,'N1.3_Project_Listing'!$D$16:$D$829,$B267,'N1.3_Project_Listing'!$J$16:$J$829,AW$16,'N1.3_Project_Listing'!$G$16:$G$829,AV$15)</f>
        <v>0</v>
      </c>
      <c r="AX294" s="67">
        <f>SUMIFS('N1.3_Project_Listing'!$R$16:$R$829,'N1.3_Project_Listing'!$B$16:$B$829,$B294,'N1.3_Project_Listing'!$D$16:$D$829,$B267,'N1.3_Project_Listing'!$J$16:$J$829,AX$16,'N1.3_Project_Listing'!$G$16:$G$829,AV$15)</f>
        <v>0</v>
      </c>
      <c r="AY294" s="67">
        <f>SUMIFS('N1.3_Project_Listing'!$R$16:$R$829,'N1.3_Project_Listing'!$B$16:$B$829,$B294,'N1.3_Project_Listing'!$D$16:$D$829,$B267,'N1.3_Project_Listing'!$J$16:$J$829,AY$16,'N1.3_Project_Listing'!$G$16:$G$829,AV$15)</f>
        <v>0</v>
      </c>
      <c r="AZ294" s="67">
        <f>SUMIFS('N1.3_Project_Listing'!$R$16:$R$829,'N1.3_Project_Listing'!$B$16:$B$829,$B294,'N1.3_Project_Listing'!$D$16:$D$829,$B267,'N1.3_Project_Listing'!$J$16:$J$829,AZ$16,'N1.3_Project_Listing'!$G$16:$G$829,AV$15)</f>
        <v>0</v>
      </c>
      <c r="BA294" s="67">
        <f>SUMIFS('N1.3_Project_Listing'!$R$16:$R$829,'N1.3_Project_Listing'!$B$16:$B$829,$B294,'N1.3_Project_Listing'!$D$16:$D$829,$B267,'N1.3_Project_Listing'!$J$16:$J$829,BA$16,'N1.3_Project_Listing'!$G$16:$G$829,AV$15)</f>
        <v>0</v>
      </c>
      <c r="BB294" s="63">
        <f t="shared" si="373"/>
        <v>0</v>
      </c>
      <c r="BC294" s="116" t="s">
        <v>441</v>
      </c>
      <c r="BD294" s="67">
        <f>SUMIFS('N1.3_Project_Listing'!$P$16:$P$829,'N1.3_Project_Listing'!$B$16:$B$829,$B294,'N1.3_Project_Listing'!$D$16:$D$829,$B267,'N1.3_Project_Listing'!$J$16:$J$829,BD$16,'N1.3_Project_Listing'!$G$16:$G$829,AV$15)</f>
        <v>0</v>
      </c>
      <c r="BE294" s="67">
        <f>SUMIFS('N1.3_Project_Listing'!$P$16:$P$829,'N1.3_Project_Listing'!$B$16:$B$829,$B294,'N1.3_Project_Listing'!$D$16:$D$829,$B267,'N1.3_Project_Listing'!$J$16:$J$829,BE$16,'N1.3_Project_Listing'!$G$16:$G$829,AV$15)</f>
        <v>0</v>
      </c>
      <c r="BF294" s="67">
        <f>SUMIFS('N1.3_Project_Listing'!$P$16:$P$829,'N1.3_Project_Listing'!$B$16:$B$829,$B294,'N1.3_Project_Listing'!$D$16:$D$829,$B267,'N1.3_Project_Listing'!$J$16:$J$829,BF$16,'N1.3_Project_Listing'!$G$16:$G$829,AV$15)</f>
        <v>0</v>
      </c>
      <c r="BG294" s="67">
        <f>SUMIFS('N1.3_Project_Listing'!$P$16:$P$829,'N1.3_Project_Listing'!$B$16:$B$829,$B294,'N1.3_Project_Listing'!$D$16:$D$829,$B267,'N1.3_Project_Listing'!$J$16:$J$829,BG$16,'N1.3_Project_Listing'!$G$16:$G$829,AV$15)</f>
        <v>0</v>
      </c>
      <c r="BH294" s="67">
        <f>SUMIFS('N1.3_Project_Listing'!$P$16:$P$829,'N1.3_Project_Listing'!$B$16:$B$829,$B294,'N1.3_Project_Listing'!$D$16:$D$829,$B267,'N1.3_Project_Listing'!$J$16:$J$829,BH$16,'N1.3_Project_Listing'!$G$16:$G$829,AV$15)</f>
        <v>0</v>
      </c>
      <c r="BI294" s="63">
        <f t="shared" si="374"/>
        <v>0</v>
      </c>
      <c r="BK294" s="158" t="str">
        <f t="shared" si="366"/>
        <v>-</v>
      </c>
      <c r="BL294" s="67">
        <f>SUMIFS('N1.3_Project_Listing'!$R$16:$R$829,'N1.3_Project_Listing'!$B$16:$B$829,$B294,'N1.3_Project_Listing'!$D$16:$D$829,$B267,'N1.3_Project_Listing'!$J$16:$J$829,BL$16,'N1.3_Project_Listing'!$G$16:$G$829,BK$15)</f>
        <v>0</v>
      </c>
      <c r="BM294" s="67">
        <f>SUMIFS('N1.3_Project_Listing'!$R$16:$R$829,'N1.3_Project_Listing'!$B$16:$B$829,$B294,'N1.3_Project_Listing'!$D$16:$D$829,$B267,'N1.3_Project_Listing'!$J$16:$J$829,BM$16,'N1.3_Project_Listing'!$G$16:$G$829,BK$15)</f>
        <v>0</v>
      </c>
      <c r="BN294" s="67">
        <f>SUMIFS('N1.3_Project_Listing'!$R$16:$R$829,'N1.3_Project_Listing'!$B$16:$B$829,$B294,'N1.3_Project_Listing'!$D$16:$D$829,$B267,'N1.3_Project_Listing'!$J$16:$J$829,BN$16,'N1.3_Project_Listing'!$G$16:$G$829,BK$15)</f>
        <v>0</v>
      </c>
      <c r="BO294" s="67">
        <f>SUMIFS('N1.3_Project_Listing'!$R$16:$R$829,'N1.3_Project_Listing'!$B$16:$B$829,$B294,'N1.3_Project_Listing'!$D$16:$D$829,$B267,'N1.3_Project_Listing'!$J$16:$J$829,BO$16,'N1.3_Project_Listing'!$G$16:$G$829,BK$15)</f>
        <v>0</v>
      </c>
      <c r="BP294" s="67">
        <f>SUMIFS('N1.3_Project_Listing'!$R$16:$R$829,'N1.3_Project_Listing'!$B$16:$B$829,$B294,'N1.3_Project_Listing'!$D$16:$D$829,$B267,'N1.3_Project_Listing'!$J$16:$J$829,BP$16,'N1.3_Project_Listing'!$G$16:$G$829,BK$15)</f>
        <v>0</v>
      </c>
      <c r="BQ294" s="63">
        <f t="shared" si="375"/>
        <v>0</v>
      </c>
      <c r="BR294" s="116" t="s">
        <v>441</v>
      </c>
      <c r="BS294" s="67">
        <f>SUMIFS('N1.3_Project_Listing'!$P$16:$P$829,'N1.3_Project_Listing'!$B$16:$B$829,$B294,'N1.3_Project_Listing'!$D$16:$D$829,$B267,'N1.3_Project_Listing'!$J$16:$J$829,BS$16,'N1.3_Project_Listing'!$G$16:$G$829,BK$15)</f>
        <v>0</v>
      </c>
      <c r="BT294" s="67">
        <f>SUMIFS('N1.3_Project_Listing'!$P$16:$P$829,'N1.3_Project_Listing'!$B$16:$B$829,$B294,'N1.3_Project_Listing'!$D$16:$D$829,$B267,'N1.3_Project_Listing'!$J$16:$J$829,BT$16,'N1.3_Project_Listing'!$G$16:$G$829,BK$15)</f>
        <v>0</v>
      </c>
      <c r="BU294" s="67">
        <f>SUMIFS('N1.3_Project_Listing'!$P$16:$P$829,'N1.3_Project_Listing'!$B$16:$B$829,$B294,'N1.3_Project_Listing'!$D$16:$D$829,$B267,'N1.3_Project_Listing'!$J$16:$J$829,BU$16,'N1.3_Project_Listing'!$G$16:$G$829,BK$15)</f>
        <v>0</v>
      </c>
      <c r="BV294" s="67">
        <f>SUMIFS('N1.3_Project_Listing'!$P$16:$P$829,'N1.3_Project_Listing'!$B$16:$B$829,$B294,'N1.3_Project_Listing'!$D$16:$D$829,$B267,'N1.3_Project_Listing'!$J$16:$J$829,BV$16,'N1.3_Project_Listing'!$G$16:$G$829,BK$15)</f>
        <v>0</v>
      </c>
      <c r="BW294" s="67">
        <f>SUMIFS('N1.3_Project_Listing'!$P$16:$P$829,'N1.3_Project_Listing'!$B$16:$B$829,$B294,'N1.3_Project_Listing'!$D$16:$D$829,$B267,'N1.3_Project_Listing'!$J$16:$J$829,BW$16,'N1.3_Project_Listing'!$G$16:$G$829,BK$15)</f>
        <v>0</v>
      </c>
      <c r="BX294" s="63">
        <f t="shared" si="376"/>
        <v>0</v>
      </c>
    </row>
    <row r="295" spans="2:76" hidden="1">
      <c r="B295" s="132" t="str">
        <f t="shared" si="377"/>
        <v>No entry required</v>
      </c>
      <c r="C295" s="158" t="str">
        <f t="shared" si="377"/>
        <v>-</v>
      </c>
      <c r="D295" s="63">
        <f t="shared" si="353"/>
        <v>0</v>
      </c>
      <c r="E295" s="63">
        <f t="shared" si="354"/>
        <v>0</v>
      </c>
      <c r="F295" s="63">
        <f t="shared" si="355"/>
        <v>0</v>
      </c>
      <c r="G295" s="63">
        <f t="shared" si="356"/>
        <v>0</v>
      </c>
      <c r="H295" s="63">
        <f t="shared" si="357"/>
        <v>0</v>
      </c>
      <c r="I295" s="63">
        <f t="shared" si="367"/>
        <v>0</v>
      </c>
      <c r="J295" s="116" t="s">
        <v>441</v>
      </c>
      <c r="K295" s="63">
        <f t="shared" si="358"/>
        <v>0</v>
      </c>
      <c r="L295" s="63">
        <f t="shared" si="359"/>
        <v>0</v>
      </c>
      <c r="M295" s="63">
        <f t="shared" si="360"/>
        <v>0</v>
      </c>
      <c r="N295" s="63">
        <f t="shared" si="361"/>
        <v>0</v>
      </c>
      <c r="O295" s="63">
        <f t="shared" si="362"/>
        <v>0</v>
      </c>
      <c r="P295" s="63">
        <f t="shared" si="368"/>
        <v>0</v>
      </c>
      <c r="R295" s="158" t="str">
        <f t="shared" si="363"/>
        <v>-</v>
      </c>
      <c r="S295" s="67">
        <f>SUMIFS('N1.3_Project_Listing'!$R$16:$R$829,'N1.3_Project_Listing'!$B$16:$B$829,$B295,'N1.3_Project_Listing'!$D$16:$D$829,$B267,'N1.3_Project_Listing'!$J$16:$J$829,S$16,'N1.3_Project_Listing'!$G$16:$G$829,R$15)</f>
        <v>0</v>
      </c>
      <c r="T295" s="67">
        <f>SUMIFS('N1.3_Project_Listing'!$R$16:$R$829,'N1.3_Project_Listing'!$B$16:$B$829,$B295,'N1.3_Project_Listing'!$D$16:$D$829,$B267,'N1.3_Project_Listing'!$J$16:$J$829,T$16,'N1.3_Project_Listing'!$G$16:$G$829,R$15)</f>
        <v>0</v>
      </c>
      <c r="U295" s="67">
        <f>SUMIFS('N1.3_Project_Listing'!$R$16:$R$829,'N1.3_Project_Listing'!$B$16:$B$829,$B295,'N1.3_Project_Listing'!$D$16:$D$829,$B267,'N1.3_Project_Listing'!$J$16:$J$829,U$16,'N1.3_Project_Listing'!$G$16:$G$829,R$15)</f>
        <v>0</v>
      </c>
      <c r="V295" s="67">
        <f>SUMIFS('N1.3_Project_Listing'!$R$16:$R$829,'N1.3_Project_Listing'!$B$16:$B$829,$B295,'N1.3_Project_Listing'!$D$16:$D$829,$B267,'N1.3_Project_Listing'!$J$16:$J$829,V$16,'N1.3_Project_Listing'!$G$16:$G$829,R$15)</f>
        <v>0</v>
      </c>
      <c r="W295" s="67">
        <f>SUMIFS('N1.3_Project_Listing'!$R$16:$R$829,'N1.3_Project_Listing'!$B$16:$B$829,$B295,'N1.3_Project_Listing'!$D$16:$D$829,$B267,'N1.3_Project_Listing'!$J$16:$J$829,W$16,'N1.3_Project_Listing'!$G$16:$G$829,R$15)</f>
        <v>0</v>
      </c>
      <c r="X295" s="63">
        <f t="shared" si="369"/>
        <v>0</v>
      </c>
      <c r="Y295" s="116" t="s">
        <v>441</v>
      </c>
      <c r="Z295" s="67">
        <f>SUMIFS('N1.3_Project_Listing'!$P$16:$P$829,'N1.3_Project_Listing'!$B$16:$B$829,$B295,'N1.3_Project_Listing'!$D$16:$D$829,$B267,'N1.3_Project_Listing'!$J$16:$J$829,Z$16,'N1.3_Project_Listing'!$G$16:$G$829,R$15)</f>
        <v>0</v>
      </c>
      <c r="AA295" s="67">
        <f>SUMIFS('N1.3_Project_Listing'!$P$16:$P$829,'N1.3_Project_Listing'!$B$16:$B$829,$B295,'N1.3_Project_Listing'!$D$16:$D$829,$B267,'N1.3_Project_Listing'!$J$16:$J$829,AA$16,'N1.3_Project_Listing'!$G$16:$G$829,R$15)</f>
        <v>0</v>
      </c>
      <c r="AB295" s="67">
        <f>SUMIFS('N1.3_Project_Listing'!$P$16:$P$829,'N1.3_Project_Listing'!$B$16:$B$829,$B295,'N1.3_Project_Listing'!$D$16:$D$829,$B267,'N1.3_Project_Listing'!$J$16:$J$829,AB$16,'N1.3_Project_Listing'!$G$16:$G$829,R$15)</f>
        <v>0</v>
      </c>
      <c r="AC295" s="67">
        <f>SUMIFS('N1.3_Project_Listing'!$P$16:$P$829,'N1.3_Project_Listing'!$B$16:$B$829,$B295,'N1.3_Project_Listing'!$D$16:$D$829,$B267,'N1.3_Project_Listing'!$J$16:$J$829,AC$16,'N1.3_Project_Listing'!$G$16:$G$829,R$15)</f>
        <v>0</v>
      </c>
      <c r="AD295" s="67">
        <f>SUMIFS('N1.3_Project_Listing'!$P$16:$P$829,'N1.3_Project_Listing'!$B$16:$B$829,$B295,'N1.3_Project_Listing'!$D$16:$D$829,$B267,'N1.3_Project_Listing'!$J$16:$J$829,AD$16,'N1.3_Project_Listing'!$G$16:$G$829,R$15)</f>
        <v>0</v>
      </c>
      <c r="AE295" s="63">
        <f t="shared" si="370"/>
        <v>0</v>
      </c>
      <c r="AG295" s="158" t="str">
        <f t="shared" si="364"/>
        <v>-</v>
      </c>
      <c r="AH295" s="67">
        <f>SUMIFS('N1.3_Project_Listing'!$R$16:$R$829,'N1.3_Project_Listing'!$B$16:$B$829,$B295,'N1.3_Project_Listing'!$D$16:$D$829,$B267,'N1.3_Project_Listing'!$J$16:$J$829,AH$16,'N1.3_Project_Listing'!$G$16:$G$829,AG$15)</f>
        <v>0</v>
      </c>
      <c r="AI295" s="67">
        <f>SUMIFS('N1.3_Project_Listing'!$R$16:$R$829,'N1.3_Project_Listing'!$B$16:$B$829,$B295,'N1.3_Project_Listing'!$D$16:$D$829,$B267,'N1.3_Project_Listing'!$J$16:$J$829,AI$16,'N1.3_Project_Listing'!$G$16:$G$829,AG$15)</f>
        <v>0</v>
      </c>
      <c r="AJ295" s="67">
        <f>SUMIFS('N1.3_Project_Listing'!$R$16:$R$829,'N1.3_Project_Listing'!$B$16:$B$829,$B295,'N1.3_Project_Listing'!$D$16:$D$829,$B267,'N1.3_Project_Listing'!$J$16:$J$829,AJ$16,'N1.3_Project_Listing'!$G$16:$G$829,AG$15)</f>
        <v>0</v>
      </c>
      <c r="AK295" s="67">
        <f>SUMIFS('N1.3_Project_Listing'!$R$16:$R$829,'N1.3_Project_Listing'!$B$16:$B$829,$B295,'N1.3_Project_Listing'!$D$16:$D$829,$B267,'N1.3_Project_Listing'!$J$16:$J$829,AK$16,'N1.3_Project_Listing'!$G$16:$G$829,AG$15)</f>
        <v>0</v>
      </c>
      <c r="AL295" s="67">
        <f>SUMIFS('N1.3_Project_Listing'!$R$16:$R$829,'N1.3_Project_Listing'!$B$16:$B$829,$B295,'N1.3_Project_Listing'!$D$16:$D$829,$B267,'N1.3_Project_Listing'!$J$16:$J$829,AL$16,'N1.3_Project_Listing'!$G$16:$G$829,AG$15)</f>
        <v>0</v>
      </c>
      <c r="AM295" s="63">
        <f t="shared" si="371"/>
        <v>0</v>
      </c>
      <c r="AN295" s="116" t="s">
        <v>441</v>
      </c>
      <c r="AO295" s="67">
        <f>SUMIFS('N1.3_Project_Listing'!$P$16:$P$829,'N1.3_Project_Listing'!$B$16:$B$829,$B295,'N1.3_Project_Listing'!$D$16:$D$829,$B267,'N1.3_Project_Listing'!$J$16:$J$829,AO$16,'N1.3_Project_Listing'!$G$16:$G$829,AG$15)</f>
        <v>0</v>
      </c>
      <c r="AP295" s="67">
        <f>SUMIFS('N1.3_Project_Listing'!$P$16:$P$829,'N1.3_Project_Listing'!$B$16:$B$829,$B295,'N1.3_Project_Listing'!$D$16:$D$829,$B267,'N1.3_Project_Listing'!$J$16:$J$829,AP$16,'N1.3_Project_Listing'!$G$16:$G$829,AG$15)</f>
        <v>0</v>
      </c>
      <c r="AQ295" s="67">
        <f>SUMIFS('N1.3_Project_Listing'!$P$16:$P$829,'N1.3_Project_Listing'!$B$16:$B$829,$B295,'N1.3_Project_Listing'!$D$16:$D$829,$B267,'N1.3_Project_Listing'!$J$16:$J$829,AQ$16,'N1.3_Project_Listing'!$G$16:$G$829,AG$15)</f>
        <v>0</v>
      </c>
      <c r="AR295" s="67">
        <f>SUMIFS('N1.3_Project_Listing'!$P$16:$P$829,'N1.3_Project_Listing'!$B$16:$B$829,$B295,'N1.3_Project_Listing'!$D$16:$D$829,$B267,'N1.3_Project_Listing'!$J$16:$J$829,AR$16,'N1.3_Project_Listing'!$G$16:$G$829,AG$15)</f>
        <v>0</v>
      </c>
      <c r="AS295" s="67">
        <f>SUMIFS('N1.3_Project_Listing'!$P$16:$P$829,'N1.3_Project_Listing'!$B$16:$B$829,$B295,'N1.3_Project_Listing'!$D$16:$D$829,$B267,'N1.3_Project_Listing'!$J$16:$J$829,AS$16,'N1.3_Project_Listing'!$G$16:$G$829,AG$15)</f>
        <v>0</v>
      </c>
      <c r="AT295" s="63">
        <f t="shared" si="372"/>
        <v>0</v>
      </c>
      <c r="AV295" s="158" t="str">
        <f t="shared" si="365"/>
        <v>-</v>
      </c>
      <c r="AW295" s="67">
        <f>SUMIFS('N1.3_Project_Listing'!$R$16:$R$829,'N1.3_Project_Listing'!$B$16:$B$829,$B295,'N1.3_Project_Listing'!$D$16:$D$829,$B267,'N1.3_Project_Listing'!$J$16:$J$829,AW$16,'N1.3_Project_Listing'!$G$16:$G$829,AV$15)</f>
        <v>0</v>
      </c>
      <c r="AX295" s="67">
        <f>SUMIFS('N1.3_Project_Listing'!$R$16:$R$829,'N1.3_Project_Listing'!$B$16:$B$829,$B295,'N1.3_Project_Listing'!$D$16:$D$829,$B267,'N1.3_Project_Listing'!$J$16:$J$829,AX$16,'N1.3_Project_Listing'!$G$16:$G$829,AV$15)</f>
        <v>0</v>
      </c>
      <c r="AY295" s="67">
        <f>SUMIFS('N1.3_Project_Listing'!$R$16:$R$829,'N1.3_Project_Listing'!$B$16:$B$829,$B295,'N1.3_Project_Listing'!$D$16:$D$829,$B267,'N1.3_Project_Listing'!$J$16:$J$829,AY$16,'N1.3_Project_Listing'!$G$16:$G$829,AV$15)</f>
        <v>0</v>
      </c>
      <c r="AZ295" s="67">
        <f>SUMIFS('N1.3_Project_Listing'!$R$16:$R$829,'N1.3_Project_Listing'!$B$16:$B$829,$B295,'N1.3_Project_Listing'!$D$16:$D$829,$B267,'N1.3_Project_Listing'!$J$16:$J$829,AZ$16,'N1.3_Project_Listing'!$G$16:$G$829,AV$15)</f>
        <v>0</v>
      </c>
      <c r="BA295" s="67">
        <f>SUMIFS('N1.3_Project_Listing'!$R$16:$R$829,'N1.3_Project_Listing'!$B$16:$B$829,$B295,'N1.3_Project_Listing'!$D$16:$D$829,$B267,'N1.3_Project_Listing'!$J$16:$J$829,BA$16,'N1.3_Project_Listing'!$G$16:$G$829,AV$15)</f>
        <v>0</v>
      </c>
      <c r="BB295" s="63">
        <f t="shared" si="373"/>
        <v>0</v>
      </c>
      <c r="BC295" s="116" t="s">
        <v>441</v>
      </c>
      <c r="BD295" s="67">
        <f>SUMIFS('N1.3_Project_Listing'!$P$16:$P$829,'N1.3_Project_Listing'!$B$16:$B$829,$B295,'N1.3_Project_Listing'!$D$16:$D$829,$B267,'N1.3_Project_Listing'!$J$16:$J$829,BD$16,'N1.3_Project_Listing'!$G$16:$G$829,AV$15)</f>
        <v>0</v>
      </c>
      <c r="BE295" s="67">
        <f>SUMIFS('N1.3_Project_Listing'!$P$16:$P$829,'N1.3_Project_Listing'!$B$16:$B$829,$B295,'N1.3_Project_Listing'!$D$16:$D$829,$B267,'N1.3_Project_Listing'!$J$16:$J$829,BE$16,'N1.3_Project_Listing'!$G$16:$G$829,AV$15)</f>
        <v>0</v>
      </c>
      <c r="BF295" s="67">
        <f>SUMIFS('N1.3_Project_Listing'!$P$16:$P$829,'N1.3_Project_Listing'!$B$16:$B$829,$B295,'N1.3_Project_Listing'!$D$16:$D$829,$B267,'N1.3_Project_Listing'!$J$16:$J$829,BF$16,'N1.3_Project_Listing'!$G$16:$G$829,AV$15)</f>
        <v>0</v>
      </c>
      <c r="BG295" s="67">
        <f>SUMIFS('N1.3_Project_Listing'!$P$16:$P$829,'N1.3_Project_Listing'!$B$16:$B$829,$B295,'N1.3_Project_Listing'!$D$16:$D$829,$B267,'N1.3_Project_Listing'!$J$16:$J$829,BG$16,'N1.3_Project_Listing'!$G$16:$G$829,AV$15)</f>
        <v>0</v>
      </c>
      <c r="BH295" s="67">
        <f>SUMIFS('N1.3_Project_Listing'!$P$16:$P$829,'N1.3_Project_Listing'!$B$16:$B$829,$B295,'N1.3_Project_Listing'!$D$16:$D$829,$B267,'N1.3_Project_Listing'!$J$16:$J$829,BH$16,'N1.3_Project_Listing'!$G$16:$G$829,AV$15)</f>
        <v>0</v>
      </c>
      <c r="BI295" s="63">
        <f t="shared" si="374"/>
        <v>0</v>
      </c>
      <c r="BK295" s="158" t="str">
        <f t="shared" si="366"/>
        <v>-</v>
      </c>
      <c r="BL295" s="67">
        <f>SUMIFS('N1.3_Project_Listing'!$R$16:$R$829,'N1.3_Project_Listing'!$B$16:$B$829,$B295,'N1.3_Project_Listing'!$D$16:$D$829,$B267,'N1.3_Project_Listing'!$J$16:$J$829,BL$16,'N1.3_Project_Listing'!$G$16:$G$829,BK$15)</f>
        <v>0</v>
      </c>
      <c r="BM295" s="67">
        <f>SUMIFS('N1.3_Project_Listing'!$R$16:$R$829,'N1.3_Project_Listing'!$B$16:$B$829,$B295,'N1.3_Project_Listing'!$D$16:$D$829,$B267,'N1.3_Project_Listing'!$J$16:$J$829,BM$16,'N1.3_Project_Listing'!$G$16:$G$829,BK$15)</f>
        <v>0</v>
      </c>
      <c r="BN295" s="67">
        <f>SUMIFS('N1.3_Project_Listing'!$R$16:$R$829,'N1.3_Project_Listing'!$B$16:$B$829,$B295,'N1.3_Project_Listing'!$D$16:$D$829,$B267,'N1.3_Project_Listing'!$J$16:$J$829,BN$16,'N1.3_Project_Listing'!$G$16:$G$829,BK$15)</f>
        <v>0</v>
      </c>
      <c r="BO295" s="67">
        <f>SUMIFS('N1.3_Project_Listing'!$R$16:$R$829,'N1.3_Project_Listing'!$B$16:$B$829,$B295,'N1.3_Project_Listing'!$D$16:$D$829,$B267,'N1.3_Project_Listing'!$J$16:$J$829,BO$16,'N1.3_Project_Listing'!$G$16:$G$829,BK$15)</f>
        <v>0</v>
      </c>
      <c r="BP295" s="67">
        <f>SUMIFS('N1.3_Project_Listing'!$R$16:$R$829,'N1.3_Project_Listing'!$B$16:$B$829,$B295,'N1.3_Project_Listing'!$D$16:$D$829,$B267,'N1.3_Project_Listing'!$J$16:$J$829,BP$16,'N1.3_Project_Listing'!$G$16:$G$829,BK$15)</f>
        <v>0</v>
      </c>
      <c r="BQ295" s="63">
        <f t="shared" si="375"/>
        <v>0</v>
      </c>
      <c r="BR295" s="116" t="s">
        <v>441</v>
      </c>
      <c r="BS295" s="67">
        <f>SUMIFS('N1.3_Project_Listing'!$P$16:$P$829,'N1.3_Project_Listing'!$B$16:$B$829,$B295,'N1.3_Project_Listing'!$D$16:$D$829,$B267,'N1.3_Project_Listing'!$J$16:$J$829,BS$16,'N1.3_Project_Listing'!$G$16:$G$829,BK$15)</f>
        <v>0</v>
      </c>
      <c r="BT295" s="67">
        <f>SUMIFS('N1.3_Project_Listing'!$P$16:$P$829,'N1.3_Project_Listing'!$B$16:$B$829,$B295,'N1.3_Project_Listing'!$D$16:$D$829,$B267,'N1.3_Project_Listing'!$J$16:$J$829,BT$16,'N1.3_Project_Listing'!$G$16:$G$829,BK$15)</f>
        <v>0</v>
      </c>
      <c r="BU295" s="67">
        <f>SUMIFS('N1.3_Project_Listing'!$P$16:$P$829,'N1.3_Project_Listing'!$B$16:$B$829,$B295,'N1.3_Project_Listing'!$D$16:$D$829,$B267,'N1.3_Project_Listing'!$J$16:$J$829,BU$16,'N1.3_Project_Listing'!$G$16:$G$829,BK$15)</f>
        <v>0</v>
      </c>
      <c r="BV295" s="67">
        <f>SUMIFS('N1.3_Project_Listing'!$P$16:$P$829,'N1.3_Project_Listing'!$B$16:$B$829,$B295,'N1.3_Project_Listing'!$D$16:$D$829,$B267,'N1.3_Project_Listing'!$J$16:$J$829,BV$16,'N1.3_Project_Listing'!$G$16:$G$829,BK$15)</f>
        <v>0</v>
      </c>
      <c r="BW295" s="67">
        <f>SUMIFS('N1.3_Project_Listing'!$P$16:$P$829,'N1.3_Project_Listing'!$B$16:$B$829,$B295,'N1.3_Project_Listing'!$D$16:$D$829,$B267,'N1.3_Project_Listing'!$J$16:$J$829,BW$16,'N1.3_Project_Listing'!$G$16:$G$829,BK$15)</f>
        <v>0</v>
      </c>
      <c r="BX295" s="63">
        <f t="shared" si="376"/>
        <v>0</v>
      </c>
    </row>
    <row r="296" spans="2:76" hidden="1">
      <c r="B296" s="132" t="str">
        <f t="shared" si="377"/>
        <v>No entry required</v>
      </c>
      <c r="C296" s="158" t="str">
        <f t="shared" si="377"/>
        <v>-</v>
      </c>
      <c r="D296" s="63">
        <f t="shared" si="353"/>
        <v>0</v>
      </c>
      <c r="E296" s="63">
        <f t="shared" si="354"/>
        <v>0</v>
      </c>
      <c r="F296" s="63">
        <f t="shared" si="355"/>
        <v>0</v>
      </c>
      <c r="G296" s="63">
        <f t="shared" si="356"/>
        <v>0</v>
      </c>
      <c r="H296" s="63">
        <f t="shared" si="357"/>
        <v>0</v>
      </c>
      <c r="I296" s="63">
        <f t="shared" si="367"/>
        <v>0</v>
      </c>
      <c r="J296" s="116" t="s">
        <v>441</v>
      </c>
      <c r="K296" s="63">
        <f t="shared" si="358"/>
        <v>0</v>
      </c>
      <c r="L296" s="63">
        <f t="shared" si="359"/>
        <v>0</v>
      </c>
      <c r="M296" s="63">
        <f t="shared" si="360"/>
        <v>0</v>
      </c>
      <c r="N296" s="63">
        <f t="shared" si="361"/>
        <v>0</v>
      </c>
      <c r="O296" s="63">
        <f t="shared" si="362"/>
        <v>0</v>
      </c>
      <c r="P296" s="63">
        <f t="shared" si="368"/>
        <v>0</v>
      </c>
      <c r="R296" s="158" t="str">
        <f t="shared" si="363"/>
        <v>-</v>
      </c>
      <c r="S296" s="67">
        <f>SUMIFS('N1.3_Project_Listing'!$R$16:$R$829,'N1.3_Project_Listing'!$B$16:$B$829,$B296,'N1.3_Project_Listing'!$D$16:$D$829,$B267,'N1.3_Project_Listing'!$J$16:$J$829,S$16,'N1.3_Project_Listing'!$G$16:$G$829,R$15)</f>
        <v>0</v>
      </c>
      <c r="T296" s="67">
        <f>SUMIFS('N1.3_Project_Listing'!$R$16:$R$829,'N1.3_Project_Listing'!$B$16:$B$829,$B296,'N1.3_Project_Listing'!$D$16:$D$829,$B267,'N1.3_Project_Listing'!$J$16:$J$829,T$16,'N1.3_Project_Listing'!$G$16:$G$829,R$15)</f>
        <v>0</v>
      </c>
      <c r="U296" s="67">
        <f>SUMIFS('N1.3_Project_Listing'!$R$16:$R$829,'N1.3_Project_Listing'!$B$16:$B$829,$B296,'N1.3_Project_Listing'!$D$16:$D$829,$B267,'N1.3_Project_Listing'!$J$16:$J$829,U$16,'N1.3_Project_Listing'!$G$16:$G$829,R$15)</f>
        <v>0</v>
      </c>
      <c r="V296" s="67">
        <f>SUMIFS('N1.3_Project_Listing'!$R$16:$R$829,'N1.3_Project_Listing'!$B$16:$B$829,$B296,'N1.3_Project_Listing'!$D$16:$D$829,$B267,'N1.3_Project_Listing'!$J$16:$J$829,V$16,'N1.3_Project_Listing'!$G$16:$G$829,R$15)</f>
        <v>0</v>
      </c>
      <c r="W296" s="67">
        <f>SUMIFS('N1.3_Project_Listing'!$R$16:$R$829,'N1.3_Project_Listing'!$B$16:$B$829,$B296,'N1.3_Project_Listing'!$D$16:$D$829,$B267,'N1.3_Project_Listing'!$J$16:$J$829,W$16,'N1.3_Project_Listing'!$G$16:$G$829,R$15)</f>
        <v>0</v>
      </c>
      <c r="X296" s="63">
        <f t="shared" si="369"/>
        <v>0</v>
      </c>
      <c r="Y296" s="116" t="s">
        <v>441</v>
      </c>
      <c r="Z296" s="67">
        <f>SUMIFS('N1.3_Project_Listing'!$P$16:$P$829,'N1.3_Project_Listing'!$B$16:$B$829,$B296,'N1.3_Project_Listing'!$D$16:$D$829,$B267,'N1.3_Project_Listing'!$J$16:$J$829,Z$16,'N1.3_Project_Listing'!$G$16:$G$829,R$15)</f>
        <v>0</v>
      </c>
      <c r="AA296" s="67">
        <f>SUMIFS('N1.3_Project_Listing'!$P$16:$P$829,'N1.3_Project_Listing'!$B$16:$B$829,$B296,'N1.3_Project_Listing'!$D$16:$D$829,$B267,'N1.3_Project_Listing'!$J$16:$J$829,AA$16,'N1.3_Project_Listing'!$G$16:$G$829,R$15)</f>
        <v>0</v>
      </c>
      <c r="AB296" s="67">
        <f>SUMIFS('N1.3_Project_Listing'!$P$16:$P$829,'N1.3_Project_Listing'!$B$16:$B$829,$B296,'N1.3_Project_Listing'!$D$16:$D$829,$B267,'N1.3_Project_Listing'!$J$16:$J$829,AB$16,'N1.3_Project_Listing'!$G$16:$G$829,R$15)</f>
        <v>0</v>
      </c>
      <c r="AC296" s="67">
        <f>SUMIFS('N1.3_Project_Listing'!$P$16:$P$829,'N1.3_Project_Listing'!$B$16:$B$829,$B296,'N1.3_Project_Listing'!$D$16:$D$829,$B267,'N1.3_Project_Listing'!$J$16:$J$829,AC$16,'N1.3_Project_Listing'!$G$16:$G$829,R$15)</f>
        <v>0</v>
      </c>
      <c r="AD296" s="67">
        <f>SUMIFS('N1.3_Project_Listing'!$P$16:$P$829,'N1.3_Project_Listing'!$B$16:$B$829,$B296,'N1.3_Project_Listing'!$D$16:$D$829,$B267,'N1.3_Project_Listing'!$J$16:$J$829,AD$16,'N1.3_Project_Listing'!$G$16:$G$829,R$15)</f>
        <v>0</v>
      </c>
      <c r="AE296" s="63">
        <f t="shared" si="370"/>
        <v>0</v>
      </c>
      <c r="AG296" s="158" t="str">
        <f t="shared" si="364"/>
        <v>-</v>
      </c>
      <c r="AH296" s="67">
        <f>SUMIFS('N1.3_Project_Listing'!$R$16:$R$829,'N1.3_Project_Listing'!$B$16:$B$829,$B296,'N1.3_Project_Listing'!$D$16:$D$829,$B267,'N1.3_Project_Listing'!$J$16:$J$829,AH$16,'N1.3_Project_Listing'!$G$16:$G$829,AG$15)</f>
        <v>0</v>
      </c>
      <c r="AI296" s="67">
        <f>SUMIFS('N1.3_Project_Listing'!$R$16:$R$829,'N1.3_Project_Listing'!$B$16:$B$829,$B296,'N1.3_Project_Listing'!$D$16:$D$829,$B267,'N1.3_Project_Listing'!$J$16:$J$829,AI$16,'N1.3_Project_Listing'!$G$16:$G$829,AG$15)</f>
        <v>0</v>
      </c>
      <c r="AJ296" s="67">
        <f>SUMIFS('N1.3_Project_Listing'!$R$16:$R$829,'N1.3_Project_Listing'!$B$16:$B$829,$B296,'N1.3_Project_Listing'!$D$16:$D$829,$B267,'N1.3_Project_Listing'!$J$16:$J$829,AJ$16,'N1.3_Project_Listing'!$G$16:$G$829,AG$15)</f>
        <v>0</v>
      </c>
      <c r="AK296" s="67">
        <f>SUMIFS('N1.3_Project_Listing'!$R$16:$R$829,'N1.3_Project_Listing'!$B$16:$B$829,$B296,'N1.3_Project_Listing'!$D$16:$D$829,$B267,'N1.3_Project_Listing'!$J$16:$J$829,AK$16,'N1.3_Project_Listing'!$G$16:$G$829,AG$15)</f>
        <v>0</v>
      </c>
      <c r="AL296" s="67">
        <f>SUMIFS('N1.3_Project_Listing'!$R$16:$R$829,'N1.3_Project_Listing'!$B$16:$B$829,$B296,'N1.3_Project_Listing'!$D$16:$D$829,$B267,'N1.3_Project_Listing'!$J$16:$J$829,AL$16,'N1.3_Project_Listing'!$G$16:$G$829,AG$15)</f>
        <v>0</v>
      </c>
      <c r="AM296" s="63">
        <f t="shared" si="371"/>
        <v>0</v>
      </c>
      <c r="AN296" s="116" t="s">
        <v>441</v>
      </c>
      <c r="AO296" s="67">
        <f>SUMIFS('N1.3_Project_Listing'!$P$16:$P$829,'N1.3_Project_Listing'!$B$16:$B$829,$B296,'N1.3_Project_Listing'!$D$16:$D$829,$B267,'N1.3_Project_Listing'!$J$16:$J$829,AO$16,'N1.3_Project_Listing'!$G$16:$G$829,AG$15)</f>
        <v>0</v>
      </c>
      <c r="AP296" s="67">
        <f>SUMIFS('N1.3_Project_Listing'!$P$16:$P$829,'N1.3_Project_Listing'!$B$16:$B$829,$B296,'N1.3_Project_Listing'!$D$16:$D$829,$B267,'N1.3_Project_Listing'!$J$16:$J$829,AP$16,'N1.3_Project_Listing'!$G$16:$G$829,AG$15)</f>
        <v>0</v>
      </c>
      <c r="AQ296" s="67">
        <f>SUMIFS('N1.3_Project_Listing'!$P$16:$P$829,'N1.3_Project_Listing'!$B$16:$B$829,$B296,'N1.3_Project_Listing'!$D$16:$D$829,$B267,'N1.3_Project_Listing'!$J$16:$J$829,AQ$16,'N1.3_Project_Listing'!$G$16:$G$829,AG$15)</f>
        <v>0</v>
      </c>
      <c r="AR296" s="67">
        <f>SUMIFS('N1.3_Project_Listing'!$P$16:$P$829,'N1.3_Project_Listing'!$B$16:$B$829,$B296,'N1.3_Project_Listing'!$D$16:$D$829,$B267,'N1.3_Project_Listing'!$J$16:$J$829,AR$16,'N1.3_Project_Listing'!$G$16:$G$829,AG$15)</f>
        <v>0</v>
      </c>
      <c r="AS296" s="67">
        <f>SUMIFS('N1.3_Project_Listing'!$P$16:$P$829,'N1.3_Project_Listing'!$B$16:$B$829,$B296,'N1.3_Project_Listing'!$D$16:$D$829,$B267,'N1.3_Project_Listing'!$J$16:$J$829,AS$16,'N1.3_Project_Listing'!$G$16:$G$829,AG$15)</f>
        <v>0</v>
      </c>
      <c r="AT296" s="63">
        <f t="shared" si="372"/>
        <v>0</v>
      </c>
      <c r="AV296" s="158" t="str">
        <f t="shared" si="365"/>
        <v>-</v>
      </c>
      <c r="AW296" s="67">
        <f>SUMIFS('N1.3_Project_Listing'!$R$16:$R$829,'N1.3_Project_Listing'!$B$16:$B$829,$B296,'N1.3_Project_Listing'!$D$16:$D$829,$B267,'N1.3_Project_Listing'!$J$16:$J$829,AW$16,'N1.3_Project_Listing'!$G$16:$G$829,AV$15)</f>
        <v>0</v>
      </c>
      <c r="AX296" s="67">
        <f>SUMIFS('N1.3_Project_Listing'!$R$16:$R$829,'N1.3_Project_Listing'!$B$16:$B$829,$B296,'N1.3_Project_Listing'!$D$16:$D$829,$B267,'N1.3_Project_Listing'!$J$16:$J$829,AX$16,'N1.3_Project_Listing'!$G$16:$G$829,AV$15)</f>
        <v>0</v>
      </c>
      <c r="AY296" s="67">
        <f>SUMIFS('N1.3_Project_Listing'!$R$16:$R$829,'N1.3_Project_Listing'!$B$16:$B$829,$B296,'N1.3_Project_Listing'!$D$16:$D$829,$B267,'N1.3_Project_Listing'!$J$16:$J$829,AY$16,'N1.3_Project_Listing'!$G$16:$G$829,AV$15)</f>
        <v>0</v>
      </c>
      <c r="AZ296" s="67">
        <f>SUMIFS('N1.3_Project_Listing'!$R$16:$R$829,'N1.3_Project_Listing'!$B$16:$B$829,$B296,'N1.3_Project_Listing'!$D$16:$D$829,$B267,'N1.3_Project_Listing'!$J$16:$J$829,AZ$16,'N1.3_Project_Listing'!$G$16:$G$829,AV$15)</f>
        <v>0</v>
      </c>
      <c r="BA296" s="67">
        <f>SUMIFS('N1.3_Project_Listing'!$R$16:$R$829,'N1.3_Project_Listing'!$B$16:$B$829,$B296,'N1.3_Project_Listing'!$D$16:$D$829,$B267,'N1.3_Project_Listing'!$J$16:$J$829,BA$16,'N1.3_Project_Listing'!$G$16:$G$829,AV$15)</f>
        <v>0</v>
      </c>
      <c r="BB296" s="63">
        <f t="shared" si="373"/>
        <v>0</v>
      </c>
      <c r="BC296" s="116" t="s">
        <v>441</v>
      </c>
      <c r="BD296" s="67">
        <f>SUMIFS('N1.3_Project_Listing'!$P$16:$P$829,'N1.3_Project_Listing'!$B$16:$B$829,$B296,'N1.3_Project_Listing'!$D$16:$D$829,$B267,'N1.3_Project_Listing'!$J$16:$J$829,BD$16,'N1.3_Project_Listing'!$G$16:$G$829,AV$15)</f>
        <v>0</v>
      </c>
      <c r="BE296" s="67">
        <f>SUMIFS('N1.3_Project_Listing'!$P$16:$P$829,'N1.3_Project_Listing'!$B$16:$B$829,$B296,'N1.3_Project_Listing'!$D$16:$D$829,$B267,'N1.3_Project_Listing'!$J$16:$J$829,BE$16,'N1.3_Project_Listing'!$G$16:$G$829,AV$15)</f>
        <v>0</v>
      </c>
      <c r="BF296" s="67">
        <f>SUMIFS('N1.3_Project_Listing'!$P$16:$P$829,'N1.3_Project_Listing'!$B$16:$B$829,$B296,'N1.3_Project_Listing'!$D$16:$D$829,$B267,'N1.3_Project_Listing'!$J$16:$J$829,BF$16,'N1.3_Project_Listing'!$G$16:$G$829,AV$15)</f>
        <v>0</v>
      </c>
      <c r="BG296" s="67">
        <f>SUMIFS('N1.3_Project_Listing'!$P$16:$P$829,'N1.3_Project_Listing'!$B$16:$B$829,$B296,'N1.3_Project_Listing'!$D$16:$D$829,$B267,'N1.3_Project_Listing'!$J$16:$J$829,BG$16,'N1.3_Project_Listing'!$G$16:$G$829,AV$15)</f>
        <v>0</v>
      </c>
      <c r="BH296" s="67">
        <f>SUMIFS('N1.3_Project_Listing'!$P$16:$P$829,'N1.3_Project_Listing'!$B$16:$B$829,$B296,'N1.3_Project_Listing'!$D$16:$D$829,$B267,'N1.3_Project_Listing'!$J$16:$J$829,BH$16,'N1.3_Project_Listing'!$G$16:$G$829,AV$15)</f>
        <v>0</v>
      </c>
      <c r="BI296" s="63">
        <f t="shared" si="374"/>
        <v>0</v>
      </c>
      <c r="BK296" s="158" t="str">
        <f t="shared" si="366"/>
        <v>-</v>
      </c>
      <c r="BL296" s="67">
        <f>SUMIFS('N1.3_Project_Listing'!$R$16:$R$829,'N1.3_Project_Listing'!$B$16:$B$829,$B296,'N1.3_Project_Listing'!$D$16:$D$829,$B267,'N1.3_Project_Listing'!$J$16:$J$829,BL$16,'N1.3_Project_Listing'!$G$16:$G$829,BK$15)</f>
        <v>0</v>
      </c>
      <c r="BM296" s="67">
        <f>SUMIFS('N1.3_Project_Listing'!$R$16:$R$829,'N1.3_Project_Listing'!$B$16:$B$829,$B296,'N1.3_Project_Listing'!$D$16:$D$829,$B267,'N1.3_Project_Listing'!$J$16:$J$829,BM$16,'N1.3_Project_Listing'!$G$16:$G$829,BK$15)</f>
        <v>0</v>
      </c>
      <c r="BN296" s="67">
        <f>SUMIFS('N1.3_Project_Listing'!$R$16:$R$829,'N1.3_Project_Listing'!$B$16:$B$829,$B296,'N1.3_Project_Listing'!$D$16:$D$829,$B267,'N1.3_Project_Listing'!$J$16:$J$829,BN$16,'N1.3_Project_Listing'!$G$16:$G$829,BK$15)</f>
        <v>0</v>
      </c>
      <c r="BO296" s="67">
        <f>SUMIFS('N1.3_Project_Listing'!$R$16:$R$829,'N1.3_Project_Listing'!$B$16:$B$829,$B296,'N1.3_Project_Listing'!$D$16:$D$829,$B267,'N1.3_Project_Listing'!$J$16:$J$829,BO$16,'N1.3_Project_Listing'!$G$16:$G$829,BK$15)</f>
        <v>0</v>
      </c>
      <c r="BP296" s="67">
        <f>SUMIFS('N1.3_Project_Listing'!$R$16:$R$829,'N1.3_Project_Listing'!$B$16:$B$829,$B296,'N1.3_Project_Listing'!$D$16:$D$829,$B267,'N1.3_Project_Listing'!$J$16:$J$829,BP$16,'N1.3_Project_Listing'!$G$16:$G$829,BK$15)</f>
        <v>0</v>
      </c>
      <c r="BQ296" s="63">
        <f t="shared" si="375"/>
        <v>0</v>
      </c>
      <c r="BR296" s="116" t="s">
        <v>441</v>
      </c>
      <c r="BS296" s="67">
        <f>SUMIFS('N1.3_Project_Listing'!$P$16:$P$829,'N1.3_Project_Listing'!$B$16:$B$829,$B296,'N1.3_Project_Listing'!$D$16:$D$829,$B267,'N1.3_Project_Listing'!$J$16:$J$829,BS$16,'N1.3_Project_Listing'!$G$16:$G$829,BK$15)</f>
        <v>0</v>
      </c>
      <c r="BT296" s="67">
        <f>SUMIFS('N1.3_Project_Listing'!$P$16:$P$829,'N1.3_Project_Listing'!$B$16:$B$829,$B296,'N1.3_Project_Listing'!$D$16:$D$829,$B267,'N1.3_Project_Listing'!$J$16:$J$829,BT$16,'N1.3_Project_Listing'!$G$16:$G$829,BK$15)</f>
        <v>0</v>
      </c>
      <c r="BU296" s="67">
        <f>SUMIFS('N1.3_Project_Listing'!$P$16:$P$829,'N1.3_Project_Listing'!$B$16:$B$829,$B296,'N1.3_Project_Listing'!$D$16:$D$829,$B267,'N1.3_Project_Listing'!$J$16:$J$829,BU$16,'N1.3_Project_Listing'!$G$16:$G$829,BK$15)</f>
        <v>0</v>
      </c>
      <c r="BV296" s="67">
        <f>SUMIFS('N1.3_Project_Listing'!$P$16:$P$829,'N1.3_Project_Listing'!$B$16:$B$829,$B296,'N1.3_Project_Listing'!$D$16:$D$829,$B267,'N1.3_Project_Listing'!$J$16:$J$829,BV$16,'N1.3_Project_Listing'!$G$16:$G$829,BK$15)</f>
        <v>0</v>
      </c>
      <c r="BW296" s="67">
        <f>SUMIFS('N1.3_Project_Listing'!$P$16:$P$829,'N1.3_Project_Listing'!$B$16:$B$829,$B296,'N1.3_Project_Listing'!$D$16:$D$829,$B267,'N1.3_Project_Listing'!$J$16:$J$829,BW$16,'N1.3_Project_Listing'!$G$16:$G$829,BK$15)</f>
        <v>0</v>
      </c>
      <c r="BX296" s="63">
        <f t="shared" si="376"/>
        <v>0</v>
      </c>
    </row>
    <row r="297" spans="2:76" hidden="1">
      <c r="B297" s="132" t="str">
        <f t="shared" si="377"/>
        <v>No entry required</v>
      </c>
      <c r="C297" s="158" t="str">
        <f t="shared" si="377"/>
        <v>-</v>
      </c>
      <c r="D297" s="63">
        <f t="shared" si="353"/>
        <v>0</v>
      </c>
      <c r="E297" s="63">
        <f t="shared" si="354"/>
        <v>0</v>
      </c>
      <c r="F297" s="63">
        <f t="shared" si="355"/>
        <v>0</v>
      </c>
      <c r="G297" s="63">
        <f t="shared" si="356"/>
        <v>0</v>
      </c>
      <c r="H297" s="63">
        <f t="shared" si="357"/>
        <v>0</v>
      </c>
      <c r="I297" s="63">
        <f t="shared" si="367"/>
        <v>0</v>
      </c>
      <c r="J297" s="116" t="s">
        <v>441</v>
      </c>
      <c r="K297" s="63">
        <f t="shared" si="358"/>
        <v>0</v>
      </c>
      <c r="L297" s="63">
        <f t="shared" si="359"/>
        <v>0</v>
      </c>
      <c r="M297" s="63">
        <f t="shared" si="360"/>
        <v>0</v>
      </c>
      <c r="N297" s="63">
        <f t="shared" si="361"/>
        <v>0</v>
      </c>
      <c r="O297" s="63">
        <f t="shared" si="362"/>
        <v>0</v>
      </c>
      <c r="P297" s="63">
        <f t="shared" si="368"/>
        <v>0</v>
      </c>
      <c r="R297" s="158" t="str">
        <f t="shared" si="363"/>
        <v>-</v>
      </c>
      <c r="S297" s="67">
        <f>SUMIFS('N1.3_Project_Listing'!$R$16:$R$829,'N1.3_Project_Listing'!$B$16:$B$829,$B297,'N1.3_Project_Listing'!$D$16:$D$829,$B267,'N1.3_Project_Listing'!$J$16:$J$829,S$16,'N1.3_Project_Listing'!$G$16:$G$829,R$15)</f>
        <v>0</v>
      </c>
      <c r="T297" s="67">
        <f>SUMIFS('N1.3_Project_Listing'!$R$16:$R$829,'N1.3_Project_Listing'!$B$16:$B$829,$B297,'N1.3_Project_Listing'!$D$16:$D$829,$B267,'N1.3_Project_Listing'!$J$16:$J$829,T$16,'N1.3_Project_Listing'!$G$16:$G$829,R$15)</f>
        <v>0</v>
      </c>
      <c r="U297" s="67">
        <f>SUMIFS('N1.3_Project_Listing'!$R$16:$R$829,'N1.3_Project_Listing'!$B$16:$B$829,$B297,'N1.3_Project_Listing'!$D$16:$D$829,$B267,'N1.3_Project_Listing'!$J$16:$J$829,U$16,'N1.3_Project_Listing'!$G$16:$G$829,R$15)</f>
        <v>0</v>
      </c>
      <c r="V297" s="67">
        <f>SUMIFS('N1.3_Project_Listing'!$R$16:$R$829,'N1.3_Project_Listing'!$B$16:$B$829,$B297,'N1.3_Project_Listing'!$D$16:$D$829,$B267,'N1.3_Project_Listing'!$J$16:$J$829,V$16,'N1.3_Project_Listing'!$G$16:$G$829,R$15)</f>
        <v>0</v>
      </c>
      <c r="W297" s="67">
        <f>SUMIFS('N1.3_Project_Listing'!$R$16:$R$829,'N1.3_Project_Listing'!$B$16:$B$829,$B297,'N1.3_Project_Listing'!$D$16:$D$829,$B267,'N1.3_Project_Listing'!$J$16:$J$829,W$16,'N1.3_Project_Listing'!$G$16:$G$829,R$15)</f>
        <v>0</v>
      </c>
      <c r="X297" s="63">
        <f t="shared" si="369"/>
        <v>0</v>
      </c>
      <c r="Y297" s="116" t="s">
        <v>441</v>
      </c>
      <c r="Z297" s="67">
        <f>SUMIFS('N1.3_Project_Listing'!$P$16:$P$829,'N1.3_Project_Listing'!$B$16:$B$829,$B297,'N1.3_Project_Listing'!$D$16:$D$829,$B267,'N1.3_Project_Listing'!$J$16:$J$829,Z$16,'N1.3_Project_Listing'!$G$16:$G$829,R$15)</f>
        <v>0</v>
      </c>
      <c r="AA297" s="67">
        <f>SUMIFS('N1.3_Project_Listing'!$P$16:$P$829,'N1.3_Project_Listing'!$B$16:$B$829,$B297,'N1.3_Project_Listing'!$D$16:$D$829,$B267,'N1.3_Project_Listing'!$J$16:$J$829,AA$16,'N1.3_Project_Listing'!$G$16:$G$829,R$15)</f>
        <v>0</v>
      </c>
      <c r="AB297" s="67">
        <f>SUMIFS('N1.3_Project_Listing'!$P$16:$P$829,'N1.3_Project_Listing'!$B$16:$B$829,$B297,'N1.3_Project_Listing'!$D$16:$D$829,$B267,'N1.3_Project_Listing'!$J$16:$J$829,AB$16,'N1.3_Project_Listing'!$G$16:$G$829,R$15)</f>
        <v>0</v>
      </c>
      <c r="AC297" s="67">
        <f>SUMIFS('N1.3_Project_Listing'!$P$16:$P$829,'N1.3_Project_Listing'!$B$16:$B$829,$B297,'N1.3_Project_Listing'!$D$16:$D$829,$B267,'N1.3_Project_Listing'!$J$16:$J$829,AC$16,'N1.3_Project_Listing'!$G$16:$G$829,R$15)</f>
        <v>0</v>
      </c>
      <c r="AD297" s="67">
        <f>SUMIFS('N1.3_Project_Listing'!$P$16:$P$829,'N1.3_Project_Listing'!$B$16:$B$829,$B297,'N1.3_Project_Listing'!$D$16:$D$829,$B267,'N1.3_Project_Listing'!$J$16:$J$829,AD$16,'N1.3_Project_Listing'!$G$16:$G$829,R$15)</f>
        <v>0</v>
      </c>
      <c r="AE297" s="63">
        <f t="shared" si="370"/>
        <v>0</v>
      </c>
      <c r="AG297" s="158" t="str">
        <f t="shared" si="364"/>
        <v>-</v>
      </c>
      <c r="AH297" s="67">
        <f>SUMIFS('N1.3_Project_Listing'!$R$16:$R$829,'N1.3_Project_Listing'!$B$16:$B$829,$B297,'N1.3_Project_Listing'!$D$16:$D$829,$B267,'N1.3_Project_Listing'!$J$16:$J$829,AH$16,'N1.3_Project_Listing'!$G$16:$G$829,AG$15)</f>
        <v>0</v>
      </c>
      <c r="AI297" s="67">
        <f>SUMIFS('N1.3_Project_Listing'!$R$16:$R$829,'N1.3_Project_Listing'!$B$16:$B$829,$B297,'N1.3_Project_Listing'!$D$16:$D$829,$B267,'N1.3_Project_Listing'!$J$16:$J$829,AI$16,'N1.3_Project_Listing'!$G$16:$G$829,AG$15)</f>
        <v>0</v>
      </c>
      <c r="AJ297" s="67">
        <f>SUMIFS('N1.3_Project_Listing'!$R$16:$R$829,'N1.3_Project_Listing'!$B$16:$B$829,$B297,'N1.3_Project_Listing'!$D$16:$D$829,$B267,'N1.3_Project_Listing'!$J$16:$J$829,AJ$16,'N1.3_Project_Listing'!$G$16:$G$829,AG$15)</f>
        <v>0</v>
      </c>
      <c r="AK297" s="67">
        <f>SUMIFS('N1.3_Project_Listing'!$R$16:$R$829,'N1.3_Project_Listing'!$B$16:$B$829,$B297,'N1.3_Project_Listing'!$D$16:$D$829,$B267,'N1.3_Project_Listing'!$J$16:$J$829,AK$16,'N1.3_Project_Listing'!$G$16:$G$829,AG$15)</f>
        <v>0</v>
      </c>
      <c r="AL297" s="67">
        <f>SUMIFS('N1.3_Project_Listing'!$R$16:$R$829,'N1.3_Project_Listing'!$B$16:$B$829,$B297,'N1.3_Project_Listing'!$D$16:$D$829,$B267,'N1.3_Project_Listing'!$J$16:$J$829,AL$16,'N1.3_Project_Listing'!$G$16:$G$829,AG$15)</f>
        <v>0</v>
      </c>
      <c r="AM297" s="63">
        <f t="shared" si="371"/>
        <v>0</v>
      </c>
      <c r="AN297" s="116" t="s">
        <v>441</v>
      </c>
      <c r="AO297" s="67">
        <f>SUMIFS('N1.3_Project_Listing'!$P$16:$P$829,'N1.3_Project_Listing'!$B$16:$B$829,$B297,'N1.3_Project_Listing'!$D$16:$D$829,$B267,'N1.3_Project_Listing'!$J$16:$J$829,AO$16,'N1.3_Project_Listing'!$G$16:$G$829,AG$15)</f>
        <v>0</v>
      </c>
      <c r="AP297" s="67">
        <f>SUMIFS('N1.3_Project_Listing'!$P$16:$P$829,'N1.3_Project_Listing'!$B$16:$B$829,$B297,'N1.3_Project_Listing'!$D$16:$D$829,$B267,'N1.3_Project_Listing'!$J$16:$J$829,AP$16,'N1.3_Project_Listing'!$G$16:$G$829,AG$15)</f>
        <v>0</v>
      </c>
      <c r="AQ297" s="67">
        <f>SUMIFS('N1.3_Project_Listing'!$P$16:$P$829,'N1.3_Project_Listing'!$B$16:$B$829,$B297,'N1.3_Project_Listing'!$D$16:$D$829,$B267,'N1.3_Project_Listing'!$J$16:$J$829,AQ$16,'N1.3_Project_Listing'!$G$16:$G$829,AG$15)</f>
        <v>0</v>
      </c>
      <c r="AR297" s="67">
        <f>SUMIFS('N1.3_Project_Listing'!$P$16:$P$829,'N1.3_Project_Listing'!$B$16:$B$829,$B297,'N1.3_Project_Listing'!$D$16:$D$829,$B267,'N1.3_Project_Listing'!$J$16:$J$829,AR$16,'N1.3_Project_Listing'!$G$16:$G$829,AG$15)</f>
        <v>0</v>
      </c>
      <c r="AS297" s="67">
        <f>SUMIFS('N1.3_Project_Listing'!$P$16:$P$829,'N1.3_Project_Listing'!$B$16:$B$829,$B297,'N1.3_Project_Listing'!$D$16:$D$829,$B267,'N1.3_Project_Listing'!$J$16:$J$829,AS$16,'N1.3_Project_Listing'!$G$16:$G$829,AG$15)</f>
        <v>0</v>
      </c>
      <c r="AT297" s="63">
        <f t="shared" si="372"/>
        <v>0</v>
      </c>
      <c r="AV297" s="158" t="str">
        <f t="shared" si="365"/>
        <v>-</v>
      </c>
      <c r="AW297" s="67">
        <f>SUMIFS('N1.3_Project_Listing'!$R$16:$R$829,'N1.3_Project_Listing'!$B$16:$B$829,$B297,'N1.3_Project_Listing'!$D$16:$D$829,$B267,'N1.3_Project_Listing'!$J$16:$J$829,AW$16,'N1.3_Project_Listing'!$G$16:$G$829,AV$15)</f>
        <v>0</v>
      </c>
      <c r="AX297" s="67">
        <f>SUMIFS('N1.3_Project_Listing'!$R$16:$R$829,'N1.3_Project_Listing'!$B$16:$B$829,$B297,'N1.3_Project_Listing'!$D$16:$D$829,$B267,'N1.3_Project_Listing'!$J$16:$J$829,AX$16,'N1.3_Project_Listing'!$G$16:$G$829,AV$15)</f>
        <v>0</v>
      </c>
      <c r="AY297" s="67">
        <f>SUMIFS('N1.3_Project_Listing'!$R$16:$R$829,'N1.3_Project_Listing'!$B$16:$B$829,$B297,'N1.3_Project_Listing'!$D$16:$D$829,$B267,'N1.3_Project_Listing'!$J$16:$J$829,AY$16,'N1.3_Project_Listing'!$G$16:$G$829,AV$15)</f>
        <v>0</v>
      </c>
      <c r="AZ297" s="67">
        <f>SUMIFS('N1.3_Project_Listing'!$R$16:$R$829,'N1.3_Project_Listing'!$B$16:$B$829,$B297,'N1.3_Project_Listing'!$D$16:$D$829,$B267,'N1.3_Project_Listing'!$J$16:$J$829,AZ$16,'N1.3_Project_Listing'!$G$16:$G$829,AV$15)</f>
        <v>0</v>
      </c>
      <c r="BA297" s="67">
        <f>SUMIFS('N1.3_Project_Listing'!$R$16:$R$829,'N1.3_Project_Listing'!$B$16:$B$829,$B297,'N1.3_Project_Listing'!$D$16:$D$829,$B267,'N1.3_Project_Listing'!$J$16:$J$829,BA$16,'N1.3_Project_Listing'!$G$16:$G$829,AV$15)</f>
        <v>0</v>
      </c>
      <c r="BB297" s="63">
        <f t="shared" si="373"/>
        <v>0</v>
      </c>
      <c r="BC297" s="116" t="s">
        <v>441</v>
      </c>
      <c r="BD297" s="67">
        <f>SUMIFS('N1.3_Project_Listing'!$P$16:$P$829,'N1.3_Project_Listing'!$B$16:$B$829,$B297,'N1.3_Project_Listing'!$D$16:$D$829,$B267,'N1.3_Project_Listing'!$J$16:$J$829,BD$16,'N1.3_Project_Listing'!$G$16:$G$829,AV$15)</f>
        <v>0</v>
      </c>
      <c r="BE297" s="67">
        <f>SUMIFS('N1.3_Project_Listing'!$P$16:$P$829,'N1.3_Project_Listing'!$B$16:$B$829,$B297,'N1.3_Project_Listing'!$D$16:$D$829,$B267,'N1.3_Project_Listing'!$J$16:$J$829,BE$16,'N1.3_Project_Listing'!$G$16:$G$829,AV$15)</f>
        <v>0</v>
      </c>
      <c r="BF297" s="67">
        <f>SUMIFS('N1.3_Project_Listing'!$P$16:$P$829,'N1.3_Project_Listing'!$B$16:$B$829,$B297,'N1.3_Project_Listing'!$D$16:$D$829,$B267,'N1.3_Project_Listing'!$J$16:$J$829,BF$16,'N1.3_Project_Listing'!$G$16:$G$829,AV$15)</f>
        <v>0</v>
      </c>
      <c r="BG297" s="67">
        <f>SUMIFS('N1.3_Project_Listing'!$P$16:$P$829,'N1.3_Project_Listing'!$B$16:$B$829,$B297,'N1.3_Project_Listing'!$D$16:$D$829,$B267,'N1.3_Project_Listing'!$J$16:$J$829,BG$16,'N1.3_Project_Listing'!$G$16:$G$829,AV$15)</f>
        <v>0</v>
      </c>
      <c r="BH297" s="67">
        <f>SUMIFS('N1.3_Project_Listing'!$P$16:$P$829,'N1.3_Project_Listing'!$B$16:$B$829,$B297,'N1.3_Project_Listing'!$D$16:$D$829,$B267,'N1.3_Project_Listing'!$J$16:$J$829,BH$16,'N1.3_Project_Listing'!$G$16:$G$829,AV$15)</f>
        <v>0</v>
      </c>
      <c r="BI297" s="63">
        <f t="shared" si="374"/>
        <v>0</v>
      </c>
      <c r="BK297" s="158" t="str">
        <f t="shared" si="366"/>
        <v>-</v>
      </c>
      <c r="BL297" s="67">
        <f>SUMIFS('N1.3_Project_Listing'!$R$16:$R$829,'N1.3_Project_Listing'!$B$16:$B$829,$B297,'N1.3_Project_Listing'!$D$16:$D$829,$B267,'N1.3_Project_Listing'!$J$16:$J$829,BL$16,'N1.3_Project_Listing'!$G$16:$G$829,BK$15)</f>
        <v>0</v>
      </c>
      <c r="BM297" s="67">
        <f>SUMIFS('N1.3_Project_Listing'!$R$16:$R$829,'N1.3_Project_Listing'!$B$16:$B$829,$B297,'N1.3_Project_Listing'!$D$16:$D$829,$B267,'N1.3_Project_Listing'!$J$16:$J$829,BM$16,'N1.3_Project_Listing'!$G$16:$G$829,BK$15)</f>
        <v>0</v>
      </c>
      <c r="BN297" s="67">
        <f>SUMIFS('N1.3_Project_Listing'!$R$16:$R$829,'N1.3_Project_Listing'!$B$16:$B$829,$B297,'N1.3_Project_Listing'!$D$16:$D$829,$B267,'N1.3_Project_Listing'!$J$16:$J$829,BN$16,'N1.3_Project_Listing'!$G$16:$G$829,BK$15)</f>
        <v>0</v>
      </c>
      <c r="BO297" s="67">
        <f>SUMIFS('N1.3_Project_Listing'!$R$16:$R$829,'N1.3_Project_Listing'!$B$16:$B$829,$B297,'N1.3_Project_Listing'!$D$16:$D$829,$B267,'N1.3_Project_Listing'!$J$16:$J$829,BO$16,'N1.3_Project_Listing'!$G$16:$G$829,BK$15)</f>
        <v>0</v>
      </c>
      <c r="BP297" s="67">
        <f>SUMIFS('N1.3_Project_Listing'!$R$16:$R$829,'N1.3_Project_Listing'!$B$16:$B$829,$B297,'N1.3_Project_Listing'!$D$16:$D$829,$B267,'N1.3_Project_Listing'!$J$16:$J$829,BP$16,'N1.3_Project_Listing'!$G$16:$G$829,BK$15)</f>
        <v>0</v>
      </c>
      <c r="BQ297" s="63">
        <f t="shared" si="375"/>
        <v>0</v>
      </c>
      <c r="BR297" s="116" t="s">
        <v>441</v>
      </c>
      <c r="BS297" s="67">
        <f>SUMIFS('N1.3_Project_Listing'!$P$16:$P$829,'N1.3_Project_Listing'!$B$16:$B$829,$B297,'N1.3_Project_Listing'!$D$16:$D$829,$B267,'N1.3_Project_Listing'!$J$16:$J$829,BS$16,'N1.3_Project_Listing'!$G$16:$G$829,BK$15)</f>
        <v>0</v>
      </c>
      <c r="BT297" s="67">
        <f>SUMIFS('N1.3_Project_Listing'!$P$16:$P$829,'N1.3_Project_Listing'!$B$16:$B$829,$B297,'N1.3_Project_Listing'!$D$16:$D$829,$B267,'N1.3_Project_Listing'!$J$16:$J$829,BT$16,'N1.3_Project_Listing'!$G$16:$G$829,BK$15)</f>
        <v>0</v>
      </c>
      <c r="BU297" s="67">
        <f>SUMIFS('N1.3_Project_Listing'!$P$16:$P$829,'N1.3_Project_Listing'!$B$16:$B$829,$B297,'N1.3_Project_Listing'!$D$16:$D$829,$B267,'N1.3_Project_Listing'!$J$16:$J$829,BU$16,'N1.3_Project_Listing'!$G$16:$G$829,BK$15)</f>
        <v>0</v>
      </c>
      <c r="BV297" s="67">
        <f>SUMIFS('N1.3_Project_Listing'!$P$16:$P$829,'N1.3_Project_Listing'!$B$16:$B$829,$B297,'N1.3_Project_Listing'!$D$16:$D$829,$B267,'N1.3_Project_Listing'!$J$16:$J$829,BV$16,'N1.3_Project_Listing'!$G$16:$G$829,BK$15)</f>
        <v>0</v>
      </c>
      <c r="BW297" s="67">
        <f>SUMIFS('N1.3_Project_Listing'!$P$16:$P$829,'N1.3_Project_Listing'!$B$16:$B$829,$B297,'N1.3_Project_Listing'!$D$16:$D$829,$B267,'N1.3_Project_Listing'!$J$16:$J$829,BW$16,'N1.3_Project_Listing'!$G$16:$G$829,BK$15)</f>
        <v>0</v>
      </c>
      <c r="BX297" s="63">
        <f t="shared" si="376"/>
        <v>0</v>
      </c>
    </row>
    <row r="298" spans="2:76" hidden="1">
      <c r="B298" s="132" t="str">
        <f t="shared" si="377"/>
        <v>No entry required</v>
      </c>
      <c r="C298" s="158" t="str">
        <f t="shared" si="377"/>
        <v>-</v>
      </c>
      <c r="D298" s="63">
        <f t="shared" si="353"/>
        <v>0</v>
      </c>
      <c r="E298" s="63">
        <f t="shared" si="354"/>
        <v>0</v>
      </c>
      <c r="F298" s="63">
        <f t="shared" si="355"/>
        <v>0</v>
      </c>
      <c r="G298" s="63">
        <f t="shared" si="356"/>
        <v>0</v>
      </c>
      <c r="H298" s="63">
        <f t="shared" si="357"/>
        <v>0</v>
      </c>
      <c r="I298" s="63">
        <f t="shared" si="367"/>
        <v>0</v>
      </c>
      <c r="J298" s="116" t="s">
        <v>441</v>
      </c>
      <c r="K298" s="63">
        <f t="shared" si="358"/>
        <v>0</v>
      </c>
      <c r="L298" s="63">
        <f t="shared" si="359"/>
        <v>0</v>
      </c>
      <c r="M298" s="63">
        <f t="shared" si="360"/>
        <v>0</v>
      </c>
      <c r="N298" s="63">
        <f t="shared" si="361"/>
        <v>0</v>
      </c>
      <c r="O298" s="63">
        <f t="shared" si="362"/>
        <v>0</v>
      </c>
      <c r="P298" s="63">
        <f t="shared" si="368"/>
        <v>0</v>
      </c>
      <c r="R298" s="158" t="str">
        <f t="shared" si="363"/>
        <v>-</v>
      </c>
      <c r="S298" s="67">
        <f>SUMIFS('N1.3_Project_Listing'!$R$16:$R$829,'N1.3_Project_Listing'!$B$16:$B$829,$B298,'N1.3_Project_Listing'!$D$16:$D$829,$B267,'N1.3_Project_Listing'!$J$16:$J$829,S$16,'N1.3_Project_Listing'!$G$16:$G$829,R$15)</f>
        <v>0</v>
      </c>
      <c r="T298" s="67">
        <f>SUMIFS('N1.3_Project_Listing'!$R$16:$R$829,'N1.3_Project_Listing'!$B$16:$B$829,$B298,'N1.3_Project_Listing'!$D$16:$D$829,$B267,'N1.3_Project_Listing'!$J$16:$J$829,T$16,'N1.3_Project_Listing'!$G$16:$G$829,R$15)</f>
        <v>0</v>
      </c>
      <c r="U298" s="67">
        <f>SUMIFS('N1.3_Project_Listing'!$R$16:$R$829,'N1.3_Project_Listing'!$B$16:$B$829,$B298,'N1.3_Project_Listing'!$D$16:$D$829,$B267,'N1.3_Project_Listing'!$J$16:$J$829,U$16,'N1.3_Project_Listing'!$G$16:$G$829,R$15)</f>
        <v>0</v>
      </c>
      <c r="V298" s="67">
        <f>SUMIFS('N1.3_Project_Listing'!$R$16:$R$829,'N1.3_Project_Listing'!$B$16:$B$829,$B298,'N1.3_Project_Listing'!$D$16:$D$829,$B267,'N1.3_Project_Listing'!$J$16:$J$829,V$16,'N1.3_Project_Listing'!$G$16:$G$829,R$15)</f>
        <v>0</v>
      </c>
      <c r="W298" s="67">
        <f>SUMIFS('N1.3_Project_Listing'!$R$16:$R$829,'N1.3_Project_Listing'!$B$16:$B$829,$B298,'N1.3_Project_Listing'!$D$16:$D$829,$B267,'N1.3_Project_Listing'!$J$16:$J$829,W$16,'N1.3_Project_Listing'!$G$16:$G$829,R$15)</f>
        <v>0</v>
      </c>
      <c r="X298" s="63">
        <f t="shared" si="369"/>
        <v>0</v>
      </c>
      <c r="Y298" s="116" t="s">
        <v>441</v>
      </c>
      <c r="Z298" s="67">
        <f>SUMIFS('N1.3_Project_Listing'!$P$16:$P$829,'N1.3_Project_Listing'!$B$16:$B$829,$B298,'N1.3_Project_Listing'!$D$16:$D$829,$B267,'N1.3_Project_Listing'!$J$16:$J$829,Z$16,'N1.3_Project_Listing'!$G$16:$G$829,R$15)</f>
        <v>0</v>
      </c>
      <c r="AA298" s="67">
        <f>SUMIFS('N1.3_Project_Listing'!$P$16:$P$829,'N1.3_Project_Listing'!$B$16:$B$829,$B298,'N1.3_Project_Listing'!$D$16:$D$829,$B267,'N1.3_Project_Listing'!$J$16:$J$829,AA$16,'N1.3_Project_Listing'!$G$16:$G$829,R$15)</f>
        <v>0</v>
      </c>
      <c r="AB298" s="67">
        <f>SUMIFS('N1.3_Project_Listing'!$P$16:$P$829,'N1.3_Project_Listing'!$B$16:$B$829,$B298,'N1.3_Project_Listing'!$D$16:$D$829,$B267,'N1.3_Project_Listing'!$J$16:$J$829,AB$16,'N1.3_Project_Listing'!$G$16:$G$829,R$15)</f>
        <v>0</v>
      </c>
      <c r="AC298" s="67">
        <f>SUMIFS('N1.3_Project_Listing'!$P$16:$P$829,'N1.3_Project_Listing'!$B$16:$B$829,$B298,'N1.3_Project_Listing'!$D$16:$D$829,$B267,'N1.3_Project_Listing'!$J$16:$J$829,AC$16,'N1.3_Project_Listing'!$G$16:$G$829,R$15)</f>
        <v>0</v>
      </c>
      <c r="AD298" s="67">
        <f>SUMIFS('N1.3_Project_Listing'!$P$16:$P$829,'N1.3_Project_Listing'!$B$16:$B$829,$B298,'N1.3_Project_Listing'!$D$16:$D$829,$B267,'N1.3_Project_Listing'!$J$16:$J$829,AD$16,'N1.3_Project_Listing'!$G$16:$G$829,R$15)</f>
        <v>0</v>
      </c>
      <c r="AE298" s="63">
        <f t="shared" si="370"/>
        <v>0</v>
      </c>
      <c r="AG298" s="158" t="str">
        <f t="shared" si="364"/>
        <v>-</v>
      </c>
      <c r="AH298" s="67">
        <f>SUMIFS('N1.3_Project_Listing'!$R$16:$R$829,'N1.3_Project_Listing'!$B$16:$B$829,$B298,'N1.3_Project_Listing'!$D$16:$D$829,$B267,'N1.3_Project_Listing'!$J$16:$J$829,AH$16,'N1.3_Project_Listing'!$G$16:$G$829,AG$15)</f>
        <v>0</v>
      </c>
      <c r="AI298" s="67">
        <f>SUMIFS('N1.3_Project_Listing'!$R$16:$R$829,'N1.3_Project_Listing'!$B$16:$B$829,$B298,'N1.3_Project_Listing'!$D$16:$D$829,$B267,'N1.3_Project_Listing'!$J$16:$J$829,AI$16,'N1.3_Project_Listing'!$G$16:$G$829,AG$15)</f>
        <v>0</v>
      </c>
      <c r="AJ298" s="67">
        <f>SUMIFS('N1.3_Project_Listing'!$R$16:$R$829,'N1.3_Project_Listing'!$B$16:$B$829,$B298,'N1.3_Project_Listing'!$D$16:$D$829,$B267,'N1.3_Project_Listing'!$J$16:$J$829,AJ$16,'N1.3_Project_Listing'!$G$16:$G$829,AG$15)</f>
        <v>0</v>
      </c>
      <c r="AK298" s="67">
        <f>SUMIFS('N1.3_Project_Listing'!$R$16:$R$829,'N1.3_Project_Listing'!$B$16:$B$829,$B298,'N1.3_Project_Listing'!$D$16:$D$829,$B267,'N1.3_Project_Listing'!$J$16:$J$829,AK$16,'N1.3_Project_Listing'!$G$16:$G$829,AG$15)</f>
        <v>0</v>
      </c>
      <c r="AL298" s="67">
        <f>SUMIFS('N1.3_Project_Listing'!$R$16:$R$829,'N1.3_Project_Listing'!$B$16:$B$829,$B298,'N1.3_Project_Listing'!$D$16:$D$829,$B267,'N1.3_Project_Listing'!$J$16:$J$829,AL$16,'N1.3_Project_Listing'!$G$16:$G$829,AG$15)</f>
        <v>0</v>
      </c>
      <c r="AM298" s="63">
        <f t="shared" si="371"/>
        <v>0</v>
      </c>
      <c r="AN298" s="116" t="s">
        <v>441</v>
      </c>
      <c r="AO298" s="67">
        <f>SUMIFS('N1.3_Project_Listing'!$P$16:$P$829,'N1.3_Project_Listing'!$B$16:$B$829,$B298,'N1.3_Project_Listing'!$D$16:$D$829,$B267,'N1.3_Project_Listing'!$J$16:$J$829,AO$16,'N1.3_Project_Listing'!$G$16:$G$829,AG$15)</f>
        <v>0</v>
      </c>
      <c r="AP298" s="67">
        <f>SUMIFS('N1.3_Project_Listing'!$P$16:$P$829,'N1.3_Project_Listing'!$B$16:$B$829,$B298,'N1.3_Project_Listing'!$D$16:$D$829,$B267,'N1.3_Project_Listing'!$J$16:$J$829,AP$16,'N1.3_Project_Listing'!$G$16:$G$829,AG$15)</f>
        <v>0</v>
      </c>
      <c r="AQ298" s="67">
        <f>SUMIFS('N1.3_Project_Listing'!$P$16:$P$829,'N1.3_Project_Listing'!$B$16:$B$829,$B298,'N1.3_Project_Listing'!$D$16:$D$829,$B267,'N1.3_Project_Listing'!$J$16:$J$829,AQ$16,'N1.3_Project_Listing'!$G$16:$G$829,AG$15)</f>
        <v>0</v>
      </c>
      <c r="AR298" s="67">
        <f>SUMIFS('N1.3_Project_Listing'!$P$16:$P$829,'N1.3_Project_Listing'!$B$16:$B$829,$B298,'N1.3_Project_Listing'!$D$16:$D$829,$B267,'N1.3_Project_Listing'!$J$16:$J$829,AR$16,'N1.3_Project_Listing'!$G$16:$G$829,AG$15)</f>
        <v>0</v>
      </c>
      <c r="AS298" s="67">
        <f>SUMIFS('N1.3_Project_Listing'!$P$16:$P$829,'N1.3_Project_Listing'!$B$16:$B$829,$B298,'N1.3_Project_Listing'!$D$16:$D$829,$B267,'N1.3_Project_Listing'!$J$16:$J$829,AS$16,'N1.3_Project_Listing'!$G$16:$G$829,AG$15)</f>
        <v>0</v>
      </c>
      <c r="AT298" s="63">
        <f t="shared" si="372"/>
        <v>0</v>
      </c>
      <c r="AV298" s="158" t="str">
        <f t="shared" si="365"/>
        <v>-</v>
      </c>
      <c r="AW298" s="67">
        <f>SUMIFS('N1.3_Project_Listing'!$R$16:$R$829,'N1.3_Project_Listing'!$B$16:$B$829,$B298,'N1.3_Project_Listing'!$D$16:$D$829,$B267,'N1.3_Project_Listing'!$J$16:$J$829,AW$16,'N1.3_Project_Listing'!$G$16:$G$829,AV$15)</f>
        <v>0</v>
      </c>
      <c r="AX298" s="67">
        <f>SUMIFS('N1.3_Project_Listing'!$R$16:$R$829,'N1.3_Project_Listing'!$B$16:$B$829,$B298,'N1.3_Project_Listing'!$D$16:$D$829,$B267,'N1.3_Project_Listing'!$J$16:$J$829,AX$16,'N1.3_Project_Listing'!$G$16:$G$829,AV$15)</f>
        <v>0</v>
      </c>
      <c r="AY298" s="67">
        <f>SUMIFS('N1.3_Project_Listing'!$R$16:$R$829,'N1.3_Project_Listing'!$B$16:$B$829,$B298,'N1.3_Project_Listing'!$D$16:$D$829,$B267,'N1.3_Project_Listing'!$J$16:$J$829,AY$16,'N1.3_Project_Listing'!$G$16:$G$829,AV$15)</f>
        <v>0</v>
      </c>
      <c r="AZ298" s="67">
        <f>SUMIFS('N1.3_Project_Listing'!$R$16:$R$829,'N1.3_Project_Listing'!$B$16:$B$829,$B298,'N1.3_Project_Listing'!$D$16:$D$829,$B267,'N1.3_Project_Listing'!$J$16:$J$829,AZ$16,'N1.3_Project_Listing'!$G$16:$G$829,AV$15)</f>
        <v>0</v>
      </c>
      <c r="BA298" s="67">
        <f>SUMIFS('N1.3_Project_Listing'!$R$16:$R$829,'N1.3_Project_Listing'!$B$16:$B$829,$B298,'N1.3_Project_Listing'!$D$16:$D$829,$B267,'N1.3_Project_Listing'!$J$16:$J$829,BA$16,'N1.3_Project_Listing'!$G$16:$G$829,AV$15)</f>
        <v>0</v>
      </c>
      <c r="BB298" s="63">
        <f t="shared" si="373"/>
        <v>0</v>
      </c>
      <c r="BC298" s="116" t="s">
        <v>441</v>
      </c>
      <c r="BD298" s="67">
        <f>SUMIFS('N1.3_Project_Listing'!$P$16:$P$829,'N1.3_Project_Listing'!$B$16:$B$829,$B298,'N1.3_Project_Listing'!$D$16:$D$829,$B267,'N1.3_Project_Listing'!$J$16:$J$829,BD$16,'N1.3_Project_Listing'!$G$16:$G$829,AV$15)</f>
        <v>0</v>
      </c>
      <c r="BE298" s="67">
        <f>SUMIFS('N1.3_Project_Listing'!$P$16:$P$829,'N1.3_Project_Listing'!$B$16:$B$829,$B298,'N1.3_Project_Listing'!$D$16:$D$829,$B267,'N1.3_Project_Listing'!$J$16:$J$829,BE$16,'N1.3_Project_Listing'!$G$16:$G$829,AV$15)</f>
        <v>0</v>
      </c>
      <c r="BF298" s="67">
        <f>SUMIFS('N1.3_Project_Listing'!$P$16:$P$829,'N1.3_Project_Listing'!$B$16:$B$829,$B298,'N1.3_Project_Listing'!$D$16:$D$829,$B267,'N1.3_Project_Listing'!$J$16:$J$829,BF$16,'N1.3_Project_Listing'!$G$16:$G$829,AV$15)</f>
        <v>0</v>
      </c>
      <c r="BG298" s="67">
        <f>SUMIFS('N1.3_Project_Listing'!$P$16:$P$829,'N1.3_Project_Listing'!$B$16:$B$829,$B298,'N1.3_Project_Listing'!$D$16:$D$829,$B267,'N1.3_Project_Listing'!$J$16:$J$829,BG$16,'N1.3_Project_Listing'!$G$16:$G$829,AV$15)</f>
        <v>0</v>
      </c>
      <c r="BH298" s="67">
        <f>SUMIFS('N1.3_Project_Listing'!$P$16:$P$829,'N1.3_Project_Listing'!$B$16:$B$829,$B298,'N1.3_Project_Listing'!$D$16:$D$829,$B267,'N1.3_Project_Listing'!$J$16:$J$829,BH$16,'N1.3_Project_Listing'!$G$16:$G$829,AV$15)</f>
        <v>0</v>
      </c>
      <c r="BI298" s="63">
        <f t="shared" si="374"/>
        <v>0</v>
      </c>
      <c r="BK298" s="158" t="str">
        <f t="shared" si="366"/>
        <v>-</v>
      </c>
      <c r="BL298" s="67">
        <f>SUMIFS('N1.3_Project_Listing'!$R$16:$R$829,'N1.3_Project_Listing'!$B$16:$B$829,$B298,'N1.3_Project_Listing'!$D$16:$D$829,$B267,'N1.3_Project_Listing'!$J$16:$J$829,BL$16,'N1.3_Project_Listing'!$G$16:$G$829,BK$15)</f>
        <v>0</v>
      </c>
      <c r="BM298" s="67">
        <f>SUMIFS('N1.3_Project_Listing'!$R$16:$R$829,'N1.3_Project_Listing'!$B$16:$B$829,$B298,'N1.3_Project_Listing'!$D$16:$D$829,$B267,'N1.3_Project_Listing'!$J$16:$J$829,BM$16,'N1.3_Project_Listing'!$G$16:$G$829,BK$15)</f>
        <v>0</v>
      </c>
      <c r="BN298" s="67">
        <f>SUMIFS('N1.3_Project_Listing'!$R$16:$R$829,'N1.3_Project_Listing'!$B$16:$B$829,$B298,'N1.3_Project_Listing'!$D$16:$D$829,$B267,'N1.3_Project_Listing'!$J$16:$J$829,BN$16,'N1.3_Project_Listing'!$G$16:$G$829,BK$15)</f>
        <v>0</v>
      </c>
      <c r="BO298" s="67">
        <f>SUMIFS('N1.3_Project_Listing'!$R$16:$R$829,'N1.3_Project_Listing'!$B$16:$B$829,$B298,'N1.3_Project_Listing'!$D$16:$D$829,$B267,'N1.3_Project_Listing'!$J$16:$J$829,BO$16,'N1.3_Project_Listing'!$G$16:$G$829,BK$15)</f>
        <v>0</v>
      </c>
      <c r="BP298" s="67">
        <f>SUMIFS('N1.3_Project_Listing'!$R$16:$R$829,'N1.3_Project_Listing'!$B$16:$B$829,$B298,'N1.3_Project_Listing'!$D$16:$D$829,$B267,'N1.3_Project_Listing'!$J$16:$J$829,BP$16,'N1.3_Project_Listing'!$G$16:$G$829,BK$15)</f>
        <v>0</v>
      </c>
      <c r="BQ298" s="63">
        <f t="shared" si="375"/>
        <v>0</v>
      </c>
      <c r="BR298" s="116" t="s">
        <v>441</v>
      </c>
      <c r="BS298" s="67">
        <f>SUMIFS('N1.3_Project_Listing'!$P$16:$P$829,'N1.3_Project_Listing'!$B$16:$B$829,$B298,'N1.3_Project_Listing'!$D$16:$D$829,$B267,'N1.3_Project_Listing'!$J$16:$J$829,BS$16,'N1.3_Project_Listing'!$G$16:$G$829,BK$15)</f>
        <v>0</v>
      </c>
      <c r="BT298" s="67">
        <f>SUMIFS('N1.3_Project_Listing'!$P$16:$P$829,'N1.3_Project_Listing'!$B$16:$B$829,$B298,'N1.3_Project_Listing'!$D$16:$D$829,$B267,'N1.3_Project_Listing'!$J$16:$J$829,BT$16,'N1.3_Project_Listing'!$G$16:$G$829,BK$15)</f>
        <v>0</v>
      </c>
      <c r="BU298" s="67">
        <f>SUMIFS('N1.3_Project_Listing'!$P$16:$P$829,'N1.3_Project_Listing'!$B$16:$B$829,$B298,'N1.3_Project_Listing'!$D$16:$D$829,$B267,'N1.3_Project_Listing'!$J$16:$J$829,BU$16,'N1.3_Project_Listing'!$G$16:$G$829,BK$15)</f>
        <v>0</v>
      </c>
      <c r="BV298" s="67">
        <f>SUMIFS('N1.3_Project_Listing'!$P$16:$P$829,'N1.3_Project_Listing'!$B$16:$B$829,$B298,'N1.3_Project_Listing'!$D$16:$D$829,$B267,'N1.3_Project_Listing'!$J$16:$J$829,BV$16,'N1.3_Project_Listing'!$G$16:$G$829,BK$15)</f>
        <v>0</v>
      </c>
      <c r="BW298" s="67">
        <f>SUMIFS('N1.3_Project_Listing'!$P$16:$P$829,'N1.3_Project_Listing'!$B$16:$B$829,$B298,'N1.3_Project_Listing'!$D$16:$D$829,$B267,'N1.3_Project_Listing'!$J$16:$J$829,BW$16,'N1.3_Project_Listing'!$G$16:$G$829,BK$15)</f>
        <v>0</v>
      </c>
      <c r="BX298" s="63">
        <f t="shared" si="376"/>
        <v>0</v>
      </c>
    </row>
    <row r="299" spans="2:76" hidden="1">
      <c r="B299" s="132" t="str">
        <f t="shared" si="377"/>
        <v>No entry required</v>
      </c>
      <c r="C299" s="158" t="str">
        <f t="shared" si="377"/>
        <v>-</v>
      </c>
      <c r="D299" s="63">
        <f t="shared" si="353"/>
        <v>0</v>
      </c>
      <c r="E299" s="63">
        <f t="shared" si="354"/>
        <v>0</v>
      </c>
      <c r="F299" s="63">
        <f t="shared" si="355"/>
        <v>0</v>
      </c>
      <c r="G299" s="63">
        <f t="shared" si="356"/>
        <v>0</v>
      </c>
      <c r="H299" s="63">
        <f t="shared" si="357"/>
        <v>0</v>
      </c>
      <c r="I299" s="63">
        <f t="shared" si="367"/>
        <v>0</v>
      </c>
      <c r="J299" s="116" t="s">
        <v>441</v>
      </c>
      <c r="K299" s="63">
        <f t="shared" si="358"/>
        <v>0</v>
      </c>
      <c r="L299" s="63">
        <f t="shared" si="359"/>
        <v>0</v>
      </c>
      <c r="M299" s="63">
        <f t="shared" si="360"/>
        <v>0</v>
      </c>
      <c r="N299" s="63">
        <f t="shared" si="361"/>
        <v>0</v>
      </c>
      <c r="O299" s="63">
        <f t="shared" si="362"/>
        <v>0</v>
      </c>
      <c r="P299" s="63">
        <f t="shared" si="368"/>
        <v>0</v>
      </c>
      <c r="R299" s="158" t="str">
        <f t="shared" si="363"/>
        <v>-</v>
      </c>
      <c r="S299" s="67">
        <f>SUMIFS('N1.3_Project_Listing'!$R$16:$R$829,'N1.3_Project_Listing'!$B$16:$B$829,$B299,'N1.3_Project_Listing'!$D$16:$D$829,$B267,'N1.3_Project_Listing'!$J$16:$J$829,S$16,'N1.3_Project_Listing'!$G$16:$G$829,R$15)</f>
        <v>0</v>
      </c>
      <c r="T299" s="67">
        <f>SUMIFS('N1.3_Project_Listing'!$R$16:$R$829,'N1.3_Project_Listing'!$B$16:$B$829,$B299,'N1.3_Project_Listing'!$D$16:$D$829,$B267,'N1.3_Project_Listing'!$J$16:$J$829,T$16,'N1.3_Project_Listing'!$G$16:$G$829,R$15)</f>
        <v>0</v>
      </c>
      <c r="U299" s="67">
        <f>SUMIFS('N1.3_Project_Listing'!$R$16:$R$829,'N1.3_Project_Listing'!$B$16:$B$829,$B299,'N1.3_Project_Listing'!$D$16:$D$829,$B267,'N1.3_Project_Listing'!$J$16:$J$829,U$16,'N1.3_Project_Listing'!$G$16:$G$829,R$15)</f>
        <v>0</v>
      </c>
      <c r="V299" s="67">
        <f>SUMIFS('N1.3_Project_Listing'!$R$16:$R$829,'N1.3_Project_Listing'!$B$16:$B$829,$B299,'N1.3_Project_Listing'!$D$16:$D$829,$B267,'N1.3_Project_Listing'!$J$16:$J$829,V$16,'N1.3_Project_Listing'!$G$16:$G$829,R$15)</f>
        <v>0</v>
      </c>
      <c r="W299" s="67">
        <f>SUMIFS('N1.3_Project_Listing'!$R$16:$R$829,'N1.3_Project_Listing'!$B$16:$B$829,$B299,'N1.3_Project_Listing'!$D$16:$D$829,$B267,'N1.3_Project_Listing'!$J$16:$J$829,W$16,'N1.3_Project_Listing'!$G$16:$G$829,R$15)</f>
        <v>0</v>
      </c>
      <c r="X299" s="63">
        <f t="shared" si="369"/>
        <v>0</v>
      </c>
      <c r="Y299" s="116" t="s">
        <v>441</v>
      </c>
      <c r="Z299" s="67">
        <f>SUMIFS('N1.3_Project_Listing'!$P$16:$P$829,'N1.3_Project_Listing'!$B$16:$B$829,$B299,'N1.3_Project_Listing'!$D$16:$D$829,$B267,'N1.3_Project_Listing'!$J$16:$J$829,Z$16,'N1.3_Project_Listing'!$G$16:$G$829,R$15)</f>
        <v>0</v>
      </c>
      <c r="AA299" s="67">
        <f>SUMIFS('N1.3_Project_Listing'!$P$16:$P$829,'N1.3_Project_Listing'!$B$16:$B$829,$B299,'N1.3_Project_Listing'!$D$16:$D$829,$B267,'N1.3_Project_Listing'!$J$16:$J$829,AA$16,'N1.3_Project_Listing'!$G$16:$G$829,R$15)</f>
        <v>0</v>
      </c>
      <c r="AB299" s="67">
        <f>SUMIFS('N1.3_Project_Listing'!$P$16:$P$829,'N1.3_Project_Listing'!$B$16:$B$829,$B299,'N1.3_Project_Listing'!$D$16:$D$829,$B267,'N1.3_Project_Listing'!$J$16:$J$829,AB$16,'N1.3_Project_Listing'!$G$16:$G$829,R$15)</f>
        <v>0</v>
      </c>
      <c r="AC299" s="67">
        <f>SUMIFS('N1.3_Project_Listing'!$P$16:$P$829,'N1.3_Project_Listing'!$B$16:$B$829,$B299,'N1.3_Project_Listing'!$D$16:$D$829,$B267,'N1.3_Project_Listing'!$J$16:$J$829,AC$16,'N1.3_Project_Listing'!$G$16:$G$829,R$15)</f>
        <v>0</v>
      </c>
      <c r="AD299" s="67">
        <f>SUMIFS('N1.3_Project_Listing'!$P$16:$P$829,'N1.3_Project_Listing'!$B$16:$B$829,$B299,'N1.3_Project_Listing'!$D$16:$D$829,$B267,'N1.3_Project_Listing'!$J$16:$J$829,AD$16,'N1.3_Project_Listing'!$G$16:$G$829,R$15)</f>
        <v>0</v>
      </c>
      <c r="AE299" s="63">
        <f t="shared" si="370"/>
        <v>0</v>
      </c>
      <c r="AG299" s="158" t="str">
        <f t="shared" si="364"/>
        <v>-</v>
      </c>
      <c r="AH299" s="67">
        <f>SUMIFS('N1.3_Project_Listing'!$R$16:$R$829,'N1.3_Project_Listing'!$B$16:$B$829,$B299,'N1.3_Project_Listing'!$D$16:$D$829,$B267,'N1.3_Project_Listing'!$J$16:$J$829,AH$16,'N1.3_Project_Listing'!$G$16:$G$829,AG$15)</f>
        <v>0</v>
      </c>
      <c r="AI299" s="67">
        <f>SUMIFS('N1.3_Project_Listing'!$R$16:$R$829,'N1.3_Project_Listing'!$B$16:$B$829,$B299,'N1.3_Project_Listing'!$D$16:$D$829,$B267,'N1.3_Project_Listing'!$J$16:$J$829,AI$16,'N1.3_Project_Listing'!$G$16:$G$829,AG$15)</f>
        <v>0</v>
      </c>
      <c r="AJ299" s="67">
        <f>SUMIFS('N1.3_Project_Listing'!$R$16:$R$829,'N1.3_Project_Listing'!$B$16:$B$829,$B299,'N1.3_Project_Listing'!$D$16:$D$829,$B267,'N1.3_Project_Listing'!$J$16:$J$829,AJ$16,'N1.3_Project_Listing'!$G$16:$G$829,AG$15)</f>
        <v>0</v>
      </c>
      <c r="AK299" s="67">
        <f>SUMIFS('N1.3_Project_Listing'!$R$16:$R$829,'N1.3_Project_Listing'!$B$16:$B$829,$B299,'N1.3_Project_Listing'!$D$16:$D$829,$B267,'N1.3_Project_Listing'!$J$16:$J$829,AK$16,'N1.3_Project_Listing'!$G$16:$G$829,AG$15)</f>
        <v>0</v>
      </c>
      <c r="AL299" s="67">
        <f>SUMIFS('N1.3_Project_Listing'!$R$16:$R$829,'N1.3_Project_Listing'!$B$16:$B$829,$B299,'N1.3_Project_Listing'!$D$16:$D$829,$B267,'N1.3_Project_Listing'!$J$16:$J$829,AL$16,'N1.3_Project_Listing'!$G$16:$G$829,AG$15)</f>
        <v>0</v>
      </c>
      <c r="AM299" s="63">
        <f t="shared" si="371"/>
        <v>0</v>
      </c>
      <c r="AN299" s="116" t="s">
        <v>441</v>
      </c>
      <c r="AO299" s="67">
        <f>SUMIFS('N1.3_Project_Listing'!$P$16:$P$829,'N1.3_Project_Listing'!$B$16:$B$829,$B299,'N1.3_Project_Listing'!$D$16:$D$829,$B267,'N1.3_Project_Listing'!$J$16:$J$829,AO$16,'N1.3_Project_Listing'!$G$16:$G$829,AG$15)</f>
        <v>0</v>
      </c>
      <c r="AP299" s="67">
        <f>SUMIFS('N1.3_Project_Listing'!$P$16:$P$829,'N1.3_Project_Listing'!$B$16:$B$829,$B299,'N1.3_Project_Listing'!$D$16:$D$829,$B267,'N1.3_Project_Listing'!$J$16:$J$829,AP$16,'N1.3_Project_Listing'!$G$16:$G$829,AG$15)</f>
        <v>0</v>
      </c>
      <c r="AQ299" s="67">
        <f>SUMIFS('N1.3_Project_Listing'!$P$16:$P$829,'N1.3_Project_Listing'!$B$16:$B$829,$B299,'N1.3_Project_Listing'!$D$16:$D$829,$B267,'N1.3_Project_Listing'!$J$16:$J$829,AQ$16,'N1.3_Project_Listing'!$G$16:$G$829,AG$15)</f>
        <v>0</v>
      </c>
      <c r="AR299" s="67">
        <f>SUMIFS('N1.3_Project_Listing'!$P$16:$P$829,'N1.3_Project_Listing'!$B$16:$B$829,$B299,'N1.3_Project_Listing'!$D$16:$D$829,$B267,'N1.3_Project_Listing'!$J$16:$J$829,AR$16,'N1.3_Project_Listing'!$G$16:$G$829,AG$15)</f>
        <v>0</v>
      </c>
      <c r="AS299" s="67">
        <f>SUMIFS('N1.3_Project_Listing'!$P$16:$P$829,'N1.3_Project_Listing'!$B$16:$B$829,$B299,'N1.3_Project_Listing'!$D$16:$D$829,$B267,'N1.3_Project_Listing'!$J$16:$J$829,AS$16,'N1.3_Project_Listing'!$G$16:$G$829,AG$15)</f>
        <v>0</v>
      </c>
      <c r="AT299" s="63">
        <f t="shared" si="372"/>
        <v>0</v>
      </c>
      <c r="AV299" s="158" t="str">
        <f t="shared" si="365"/>
        <v>-</v>
      </c>
      <c r="AW299" s="67">
        <f>SUMIFS('N1.3_Project_Listing'!$R$16:$R$829,'N1.3_Project_Listing'!$B$16:$B$829,$B299,'N1.3_Project_Listing'!$D$16:$D$829,$B267,'N1.3_Project_Listing'!$J$16:$J$829,AW$16,'N1.3_Project_Listing'!$G$16:$G$829,AV$15)</f>
        <v>0</v>
      </c>
      <c r="AX299" s="67">
        <f>SUMIFS('N1.3_Project_Listing'!$R$16:$R$829,'N1.3_Project_Listing'!$B$16:$B$829,$B299,'N1.3_Project_Listing'!$D$16:$D$829,$B267,'N1.3_Project_Listing'!$J$16:$J$829,AX$16,'N1.3_Project_Listing'!$G$16:$G$829,AV$15)</f>
        <v>0</v>
      </c>
      <c r="AY299" s="67">
        <f>SUMIFS('N1.3_Project_Listing'!$R$16:$R$829,'N1.3_Project_Listing'!$B$16:$B$829,$B299,'N1.3_Project_Listing'!$D$16:$D$829,$B267,'N1.3_Project_Listing'!$J$16:$J$829,AY$16,'N1.3_Project_Listing'!$G$16:$G$829,AV$15)</f>
        <v>0</v>
      </c>
      <c r="AZ299" s="67">
        <f>SUMIFS('N1.3_Project_Listing'!$R$16:$R$829,'N1.3_Project_Listing'!$B$16:$B$829,$B299,'N1.3_Project_Listing'!$D$16:$D$829,$B267,'N1.3_Project_Listing'!$J$16:$J$829,AZ$16,'N1.3_Project_Listing'!$G$16:$G$829,AV$15)</f>
        <v>0</v>
      </c>
      <c r="BA299" s="67">
        <f>SUMIFS('N1.3_Project_Listing'!$R$16:$R$829,'N1.3_Project_Listing'!$B$16:$B$829,$B299,'N1.3_Project_Listing'!$D$16:$D$829,$B267,'N1.3_Project_Listing'!$J$16:$J$829,BA$16,'N1.3_Project_Listing'!$G$16:$G$829,AV$15)</f>
        <v>0</v>
      </c>
      <c r="BB299" s="63">
        <f t="shared" si="373"/>
        <v>0</v>
      </c>
      <c r="BC299" s="116" t="s">
        <v>441</v>
      </c>
      <c r="BD299" s="67">
        <f>SUMIFS('N1.3_Project_Listing'!$P$16:$P$829,'N1.3_Project_Listing'!$B$16:$B$829,$B299,'N1.3_Project_Listing'!$D$16:$D$829,$B267,'N1.3_Project_Listing'!$J$16:$J$829,BD$16,'N1.3_Project_Listing'!$G$16:$G$829,AV$15)</f>
        <v>0</v>
      </c>
      <c r="BE299" s="67">
        <f>SUMIFS('N1.3_Project_Listing'!$P$16:$P$829,'N1.3_Project_Listing'!$B$16:$B$829,$B299,'N1.3_Project_Listing'!$D$16:$D$829,$B267,'N1.3_Project_Listing'!$J$16:$J$829,BE$16,'N1.3_Project_Listing'!$G$16:$G$829,AV$15)</f>
        <v>0</v>
      </c>
      <c r="BF299" s="67">
        <f>SUMIFS('N1.3_Project_Listing'!$P$16:$P$829,'N1.3_Project_Listing'!$B$16:$B$829,$B299,'N1.3_Project_Listing'!$D$16:$D$829,$B267,'N1.3_Project_Listing'!$J$16:$J$829,BF$16,'N1.3_Project_Listing'!$G$16:$G$829,AV$15)</f>
        <v>0</v>
      </c>
      <c r="BG299" s="67">
        <f>SUMIFS('N1.3_Project_Listing'!$P$16:$P$829,'N1.3_Project_Listing'!$B$16:$B$829,$B299,'N1.3_Project_Listing'!$D$16:$D$829,$B267,'N1.3_Project_Listing'!$J$16:$J$829,BG$16,'N1.3_Project_Listing'!$G$16:$G$829,AV$15)</f>
        <v>0</v>
      </c>
      <c r="BH299" s="67">
        <f>SUMIFS('N1.3_Project_Listing'!$P$16:$P$829,'N1.3_Project_Listing'!$B$16:$B$829,$B299,'N1.3_Project_Listing'!$D$16:$D$829,$B267,'N1.3_Project_Listing'!$J$16:$J$829,BH$16,'N1.3_Project_Listing'!$G$16:$G$829,AV$15)</f>
        <v>0</v>
      </c>
      <c r="BI299" s="63">
        <f t="shared" si="374"/>
        <v>0</v>
      </c>
      <c r="BK299" s="158" t="str">
        <f t="shared" si="366"/>
        <v>-</v>
      </c>
      <c r="BL299" s="67">
        <f>SUMIFS('N1.3_Project_Listing'!$R$16:$R$829,'N1.3_Project_Listing'!$B$16:$B$829,$B299,'N1.3_Project_Listing'!$D$16:$D$829,$B267,'N1.3_Project_Listing'!$J$16:$J$829,BL$16,'N1.3_Project_Listing'!$G$16:$G$829,BK$15)</f>
        <v>0</v>
      </c>
      <c r="BM299" s="67">
        <f>SUMIFS('N1.3_Project_Listing'!$R$16:$R$829,'N1.3_Project_Listing'!$B$16:$B$829,$B299,'N1.3_Project_Listing'!$D$16:$D$829,$B267,'N1.3_Project_Listing'!$J$16:$J$829,BM$16,'N1.3_Project_Listing'!$G$16:$G$829,BK$15)</f>
        <v>0</v>
      </c>
      <c r="BN299" s="67">
        <f>SUMIFS('N1.3_Project_Listing'!$R$16:$R$829,'N1.3_Project_Listing'!$B$16:$B$829,$B299,'N1.3_Project_Listing'!$D$16:$D$829,$B267,'N1.3_Project_Listing'!$J$16:$J$829,BN$16,'N1.3_Project_Listing'!$G$16:$G$829,BK$15)</f>
        <v>0</v>
      </c>
      <c r="BO299" s="67">
        <f>SUMIFS('N1.3_Project_Listing'!$R$16:$R$829,'N1.3_Project_Listing'!$B$16:$B$829,$B299,'N1.3_Project_Listing'!$D$16:$D$829,$B267,'N1.3_Project_Listing'!$J$16:$J$829,BO$16,'N1.3_Project_Listing'!$G$16:$G$829,BK$15)</f>
        <v>0</v>
      </c>
      <c r="BP299" s="67">
        <f>SUMIFS('N1.3_Project_Listing'!$R$16:$R$829,'N1.3_Project_Listing'!$B$16:$B$829,$B299,'N1.3_Project_Listing'!$D$16:$D$829,$B267,'N1.3_Project_Listing'!$J$16:$J$829,BP$16,'N1.3_Project_Listing'!$G$16:$G$829,BK$15)</f>
        <v>0</v>
      </c>
      <c r="BQ299" s="63">
        <f t="shared" si="375"/>
        <v>0</v>
      </c>
      <c r="BR299" s="116" t="s">
        <v>441</v>
      </c>
      <c r="BS299" s="67">
        <f>SUMIFS('N1.3_Project_Listing'!$P$16:$P$829,'N1.3_Project_Listing'!$B$16:$B$829,$B299,'N1.3_Project_Listing'!$D$16:$D$829,$B267,'N1.3_Project_Listing'!$J$16:$J$829,BS$16,'N1.3_Project_Listing'!$G$16:$G$829,BK$15)</f>
        <v>0</v>
      </c>
      <c r="BT299" s="67">
        <f>SUMIFS('N1.3_Project_Listing'!$P$16:$P$829,'N1.3_Project_Listing'!$B$16:$B$829,$B299,'N1.3_Project_Listing'!$D$16:$D$829,$B267,'N1.3_Project_Listing'!$J$16:$J$829,BT$16,'N1.3_Project_Listing'!$G$16:$G$829,BK$15)</f>
        <v>0</v>
      </c>
      <c r="BU299" s="67">
        <f>SUMIFS('N1.3_Project_Listing'!$P$16:$P$829,'N1.3_Project_Listing'!$B$16:$B$829,$B299,'N1.3_Project_Listing'!$D$16:$D$829,$B267,'N1.3_Project_Listing'!$J$16:$J$829,BU$16,'N1.3_Project_Listing'!$G$16:$G$829,BK$15)</f>
        <v>0</v>
      </c>
      <c r="BV299" s="67">
        <f>SUMIFS('N1.3_Project_Listing'!$P$16:$P$829,'N1.3_Project_Listing'!$B$16:$B$829,$B299,'N1.3_Project_Listing'!$D$16:$D$829,$B267,'N1.3_Project_Listing'!$J$16:$J$829,BV$16,'N1.3_Project_Listing'!$G$16:$G$829,BK$15)</f>
        <v>0</v>
      </c>
      <c r="BW299" s="67">
        <f>SUMIFS('N1.3_Project_Listing'!$P$16:$P$829,'N1.3_Project_Listing'!$B$16:$B$829,$B299,'N1.3_Project_Listing'!$D$16:$D$829,$B267,'N1.3_Project_Listing'!$J$16:$J$829,BW$16,'N1.3_Project_Listing'!$G$16:$G$829,BK$15)</f>
        <v>0</v>
      </c>
      <c r="BX299" s="63">
        <f t="shared" si="376"/>
        <v>0</v>
      </c>
    </row>
    <row r="300" spans="2:76" hidden="1">
      <c r="B300" s="132" t="str">
        <f t="shared" si="377"/>
        <v>No entry required</v>
      </c>
      <c r="C300" s="158" t="str">
        <f t="shared" si="377"/>
        <v>-</v>
      </c>
      <c r="D300" s="63">
        <f t="shared" si="353"/>
        <v>0</v>
      </c>
      <c r="E300" s="63">
        <f t="shared" si="354"/>
        <v>0</v>
      </c>
      <c r="F300" s="63">
        <f t="shared" si="355"/>
        <v>0</v>
      </c>
      <c r="G300" s="63">
        <f t="shared" si="356"/>
        <v>0</v>
      </c>
      <c r="H300" s="63">
        <f t="shared" si="357"/>
        <v>0</v>
      </c>
      <c r="I300" s="63">
        <f t="shared" si="367"/>
        <v>0</v>
      </c>
      <c r="J300" s="116" t="s">
        <v>441</v>
      </c>
      <c r="K300" s="63">
        <f t="shared" si="358"/>
        <v>0</v>
      </c>
      <c r="L300" s="63">
        <f t="shared" si="359"/>
        <v>0</v>
      </c>
      <c r="M300" s="63">
        <f t="shared" si="360"/>
        <v>0</v>
      </c>
      <c r="N300" s="63">
        <f t="shared" si="361"/>
        <v>0</v>
      </c>
      <c r="O300" s="63">
        <f t="shared" si="362"/>
        <v>0</v>
      </c>
      <c r="P300" s="63">
        <f t="shared" si="368"/>
        <v>0</v>
      </c>
      <c r="R300" s="158" t="str">
        <f t="shared" si="363"/>
        <v>-</v>
      </c>
      <c r="S300" s="67">
        <f>SUMIFS('N1.3_Project_Listing'!$R$16:$R$829,'N1.3_Project_Listing'!$B$16:$B$829,$B300,'N1.3_Project_Listing'!$D$16:$D$829,$B267,'N1.3_Project_Listing'!$J$16:$J$829,S$16,'N1.3_Project_Listing'!$G$16:$G$829,R$15)</f>
        <v>0</v>
      </c>
      <c r="T300" s="67">
        <f>SUMIFS('N1.3_Project_Listing'!$R$16:$R$829,'N1.3_Project_Listing'!$B$16:$B$829,$B300,'N1.3_Project_Listing'!$D$16:$D$829,$B267,'N1.3_Project_Listing'!$J$16:$J$829,T$16,'N1.3_Project_Listing'!$G$16:$G$829,R$15)</f>
        <v>0</v>
      </c>
      <c r="U300" s="67">
        <f>SUMIFS('N1.3_Project_Listing'!$R$16:$R$829,'N1.3_Project_Listing'!$B$16:$B$829,$B300,'N1.3_Project_Listing'!$D$16:$D$829,$B267,'N1.3_Project_Listing'!$J$16:$J$829,U$16,'N1.3_Project_Listing'!$G$16:$G$829,R$15)</f>
        <v>0</v>
      </c>
      <c r="V300" s="67">
        <f>SUMIFS('N1.3_Project_Listing'!$R$16:$R$829,'N1.3_Project_Listing'!$B$16:$B$829,$B300,'N1.3_Project_Listing'!$D$16:$D$829,$B267,'N1.3_Project_Listing'!$J$16:$J$829,V$16,'N1.3_Project_Listing'!$G$16:$G$829,R$15)</f>
        <v>0</v>
      </c>
      <c r="W300" s="67">
        <f>SUMIFS('N1.3_Project_Listing'!$R$16:$R$829,'N1.3_Project_Listing'!$B$16:$B$829,$B300,'N1.3_Project_Listing'!$D$16:$D$829,$B267,'N1.3_Project_Listing'!$J$16:$J$829,W$16,'N1.3_Project_Listing'!$G$16:$G$829,R$15)</f>
        <v>0</v>
      </c>
      <c r="X300" s="63">
        <f t="shared" si="369"/>
        <v>0</v>
      </c>
      <c r="Y300" s="116" t="s">
        <v>441</v>
      </c>
      <c r="Z300" s="67">
        <f>SUMIFS('N1.3_Project_Listing'!$P$16:$P$829,'N1.3_Project_Listing'!$B$16:$B$829,$B300,'N1.3_Project_Listing'!$D$16:$D$829,$B267,'N1.3_Project_Listing'!$J$16:$J$829,Z$16,'N1.3_Project_Listing'!$G$16:$G$829,R$15)</f>
        <v>0</v>
      </c>
      <c r="AA300" s="67">
        <f>SUMIFS('N1.3_Project_Listing'!$P$16:$P$829,'N1.3_Project_Listing'!$B$16:$B$829,$B300,'N1.3_Project_Listing'!$D$16:$D$829,$B267,'N1.3_Project_Listing'!$J$16:$J$829,AA$16,'N1.3_Project_Listing'!$G$16:$G$829,R$15)</f>
        <v>0</v>
      </c>
      <c r="AB300" s="67">
        <f>SUMIFS('N1.3_Project_Listing'!$P$16:$P$829,'N1.3_Project_Listing'!$B$16:$B$829,$B300,'N1.3_Project_Listing'!$D$16:$D$829,$B267,'N1.3_Project_Listing'!$J$16:$J$829,AB$16,'N1.3_Project_Listing'!$G$16:$G$829,R$15)</f>
        <v>0</v>
      </c>
      <c r="AC300" s="67">
        <f>SUMIFS('N1.3_Project_Listing'!$P$16:$P$829,'N1.3_Project_Listing'!$B$16:$B$829,$B300,'N1.3_Project_Listing'!$D$16:$D$829,$B267,'N1.3_Project_Listing'!$J$16:$J$829,AC$16,'N1.3_Project_Listing'!$G$16:$G$829,R$15)</f>
        <v>0</v>
      </c>
      <c r="AD300" s="67">
        <f>SUMIFS('N1.3_Project_Listing'!$P$16:$P$829,'N1.3_Project_Listing'!$B$16:$B$829,$B300,'N1.3_Project_Listing'!$D$16:$D$829,$B267,'N1.3_Project_Listing'!$J$16:$J$829,AD$16,'N1.3_Project_Listing'!$G$16:$G$829,R$15)</f>
        <v>0</v>
      </c>
      <c r="AE300" s="63">
        <f t="shared" si="370"/>
        <v>0</v>
      </c>
      <c r="AG300" s="158" t="str">
        <f t="shared" si="364"/>
        <v>-</v>
      </c>
      <c r="AH300" s="67">
        <f>SUMIFS('N1.3_Project_Listing'!$R$16:$R$829,'N1.3_Project_Listing'!$B$16:$B$829,$B300,'N1.3_Project_Listing'!$D$16:$D$829,$B267,'N1.3_Project_Listing'!$J$16:$J$829,AH$16,'N1.3_Project_Listing'!$G$16:$G$829,AG$15)</f>
        <v>0</v>
      </c>
      <c r="AI300" s="67">
        <f>SUMIFS('N1.3_Project_Listing'!$R$16:$R$829,'N1.3_Project_Listing'!$B$16:$B$829,$B300,'N1.3_Project_Listing'!$D$16:$D$829,$B267,'N1.3_Project_Listing'!$J$16:$J$829,AI$16,'N1.3_Project_Listing'!$G$16:$G$829,AG$15)</f>
        <v>0</v>
      </c>
      <c r="AJ300" s="67">
        <f>SUMIFS('N1.3_Project_Listing'!$R$16:$R$829,'N1.3_Project_Listing'!$B$16:$B$829,$B300,'N1.3_Project_Listing'!$D$16:$D$829,$B267,'N1.3_Project_Listing'!$J$16:$J$829,AJ$16,'N1.3_Project_Listing'!$G$16:$G$829,AG$15)</f>
        <v>0</v>
      </c>
      <c r="AK300" s="67">
        <f>SUMIFS('N1.3_Project_Listing'!$R$16:$R$829,'N1.3_Project_Listing'!$B$16:$B$829,$B300,'N1.3_Project_Listing'!$D$16:$D$829,$B267,'N1.3_Project_Listing'!$J$16:$J$829,AK$16,'N1.3_Project_Listing'!$G$16:$G$829,AG$15)</f>
        <v>0</v>
      </c>
      <c r="AL300" s="67">
        <f>SUMIFS('N1.3_Project_Listing'!$R$16:$R$829,'N1.3_Project_Listing'!$B$16:$B$829,$B300,'N1.3_Project_Listing'!$D$16:$D$829,$B267,'N1.3_Project_Listing'!$J$16:$J$829,AL$16,'N1.3_Project_Listing'!$G$16:$G$829,AG$15)</f>
        <v>0</v>
      </c>
      <c r="AM300" s="63">
        <f t="shared" si="371"/>
        <v>0</v>
      </c>
      <c r="AN300" s="116" t="s">
        <v>441</v>
      </c>
      <c r="AO300" s="67">
        <f>SUMIFS('N1.3_Project_Listing'!$P$16:$P$829,'N1.3_Project_Listing'!$B$16:$B$829,$B300,'N1.3_Project_Listing'!$D$16:$D$829,$B267,'N1.3_Project_Listing'!$J$16:$J$829,AO$16,'N1.3_Project_Listing'!$G$16:$G$829,AG$15)</f>
        <v>0</v>
      </c>
      <c r="AP300" s="67">
        <f>SUMIFS('N1.3_Project_Listing'!$P$16:$P$829,'N1.3_Project_Listing'!$B$16:$B$829,$B300,'N1.3_Project_Listing'!$D$16:$D$829,$B267,'N1.3_Project_Listing'!$J$16:$J$829,AP$16,'N1.3_Project_Listing'!$G$16:$G$829,AG$15)</f>
        <v>0</v>
      </c>
      <c r="AQ300" s="67">
        <f>SUMIFS('N1.3_Project_Listing'!$P$16:$P$829,'N1.3_Project_Listing'!$B$16:$B$829,$B300,'N1.3_Project_Listing'!$D$16:$D$829,$B267,'N1.3_Project_Listing'!$J$16:$J$829,AQ$16,'N1.3_Project_Listing'!$G$16:$G$829,AG$15)</f>
        <v>0</v>
      </c>
      <c r="AR300" s="67">
        <f>SUMIFS('N1.3_Project_Listing'!$P$16:$P$829,'N1.3_Project_Listing'!$B$16:$B$829,$B300,'N1.3_Project_Listing'!$D$16:$D$829,$B267,'N1.3_Project_Listing'!$J$16:$J$829,AR$16,'N1.3_Project_Listing'!$G$16:$G$829,AG$15)</f>
        <v>0</v>
      </c>
      <c r="AS300" s="67">
        <f>SUMIFS('N1.3_Project_Listing'!$P$16:$P$829,'N1.3_Project_Listing'!$B$16:$B$829,$B300,'N1.3_Project_Listing'!$D$16:$D$829,$B267,'N1.3_Project_Listing'!$J$16:$J$829,AS$16,'N1.3_Project_Listing'!$G$16:$G$829,AG$15)</f>
        <v>0</v>
      </c>
      <c r="AT300" s="63">
        <f t="shared" si="372"/>
        <v>0</v>
      </c>
      <c r="AV300" s="158" t="str">
        <f t="shared" si="365"/>
        <v>-</v>
      </c>
      <c r="AW300" s="67">
        <f>SUMIFS('N1.3_Project_Listing'!$R$16:$R$829,'N1.3_Project_Listing'!$B$16:$B$829,$B300,'N1.3_Project_Listing'!$D$16:$D$829,$B267,'N1.3_Project_Listing'!$J$16:$J$829,AW$16,'N1.3_Project_Listing'!$G$16:$G$829,AV$15)</f>
        <v>0</v>
      </c>
      <c r="AX300" s="67">
        <f>SUMIFS('N1.3_Project_Listing'!$R$16:$R$829,'N1.3_Project_Listing'!$B$16:$B$829,$B300,'N1.3_Project_Listing'!$D$16:$D$829,$B267,'N1.3_Project_Listing'!$J$16:$J$829,AX$16,'N1.3_Project_Listing'!$G$16:$G$829,AV$15)</f>
        <v>0</v>
      </c>
      <c r="AY300" s="67">
        <f>SUMIFS('N1.3_Project_Listing'!$R$16:$R$829,'N1.3_Project_Listing'!$B$16:$B$829,$B300,'N1.3_Project_Listing'!$D$16:$D$829,$B267,'N1.3_Project_Listing'!$J$16:$J$829,AY$16,'N1.3_Project_Listing'!$G$16:$G$829,AV$15)</f>
        <v>0</v>
      </c>
      <c r="AZ300" s="67">
        <f>SUMIFS('N1.3_Project_Listing'!$R$16:$R$829,'N1.3_Project_Listing'!$B$16:$B$829,$B300,'N1.3_Project_Listing'!$D$16:$D$829,$B267,'N1.3_Project_Listing'!$J$16:$J$829,AZ$16,'N1.3_Project_Listing'!$G$16:$G$829,AV$15)</f>
        <v>0</v>
      </c>
      <c r="BA300" s="67">
        <f>SUMIFS('N1.3_Project_Listing'!$R$16:$R$829,'N1.3_Project_Listing'!$B$16:$B$829,$B300,'N1.3_Project_Listing'!$D$16:$D$829,$B267,'N1.3_Project_Listing'!$J$16:$J$829,BA$16,'N1.3_Project_Listing'!$G$16:$G$829,AV$15)</f>
        <v>0</v>
      </c>
      <c r="BB300" s="63">
        <f t="shared" si="373"/>
        <v>0</v>
      </c>
      <c r="BC300" s="116" t="s">
        <v>441</v>
      </c>
      <c r="BD300" s="67">
        <f>SUMIFS('N1.3_Project_Listing'!$P$16:$P$829,'N1.3_Project_Listing'!$B$16:$B$829,$B300,'N1.3_Project_Listing'!$D$16:$D$829,$B267,'N1.3_Project_Listing'!$J$16:$J$829,BD$16,'N1.3_Project_Listing'!$G$16:$G$829,AV$15)</f>
        <v>0</v>
      </c>
      <c r="BE300" s="67">
        <f>SUMIFS('N1.3_Project_Listing'!$P$16:$P$829,'N1.3_Project_Listing'!$B$16:$B$829,$B300,'N1.3_Project_Listing'!$D$16:$D$829,$B267,'N1.3_Project_Listing'!$J$16:$J$829,BE$16,'N1.3_Project_Listing'!$G$16:$G$829,AV$15)</f>
        <v>0</v>
      </c>
      <c r="BF300" s="67">
        <f>SUMIFS('N1.3_Project_Listing'!$P$16:$P$829,'N1.3_Project_Listing'!$B$16:$B$829,$B300,'N1.3_Project_Listing'!$D$16:$D$829,$B267,'N1.3_Project_Listing'!$J$16:$J$829,BF$16,'N1.3_Project_Listing'!$G$16:$G$829,AV$15)</f>
        <v>0</v>
      </c>
      <c r="BG300" s="67">
        <f>SUMIFS('N1.3_Project_Listing'!$P$16:$P$829,'N1.3_Project_Listing'!$B$16:$B$829,$B300,'N1.3_Project_Listing'!$D$16:$D$829,$B267,'N1.3_Project_Listing'!$J$16:$J$829,BG$16,'N1.3_Project_Listing'!$G$16:$G$829,AV$15)</f>
        <v>0</v>
      </c>
      <c r="BH300" s="67">
        <f>SUMIFS('N1.3_Project_Listing'!$P$16:$P$829,'N1.3_Project_Listing'!$B$16:$B$829,$B300,'N1.3_Project_Listing'!$D$16:$D$829,$B267,'N1.3_Project_Listing'!$J$16:$J$829,BH$16,'N1.3_Project_Listing'!$G$16:$G$829,AV$15)</f>
        <v>0</v>
      </c>
      <c r="BI300" s="63">
        <f t="shared" si="374"/>
        <v>0</v>
      </c>
      <c r="BK300" s="158" t="str">
        <f t="shared" si="366"/>
        <v>-</v>
      </c>
      <c r="BL300" s="67">
        <f>SUMIFS('N1.3_Project_Listing'!$R$16:$R$829,'N1.3_Project_Listing'!$B$16:$B$829,$B300,'N1.3_Project_Listing'!$D$16:$D$829,$B267,'N1.3_Project_Listing'!$J$16:$J$829,BL$16,'N1.3_Project_Listing'!$G$16:$G$829,BK$15)</f>
        <v>0</v>
      </c>
      <c r="BM300" s="67">
        <f>SUMIFS('N1.3_Project_Listing'!$R$16:$R$829,'N1.3_Project_Listing'!$B$16:$B$829,$B300,'N1.3_Project_Listing'!$D$16:$D$829,$B267,'N1.3_Project_Listing'!$J$16:$J$829,BM$16,'N1.3_Project_Listing'!$G$16:$G$829,BK$15)</f>
        <v>0</v>
      </c>
      <c r="BN300" s="67">
        <f>SUMIFS('N1.3_Project_Listing'!$R$16:$R$829,'N1.3_Project_Listing'!$B$16:$B$829,$B300,'N1.3_Project_Listing'!$D$16:$D$829,$B267,'N1.3_Project_Listing'!$J$16:$J$829,BN$16,'N1.3_Project_Listing'!$G$16:$G$829,BK$15)</f>
        <v>0</v>
      </c>
      <c r="BO300" s="67">
        <f>SUMIFS('N1.3_Project_Listing'!$R$16:$R$829,'N1.3_Project_Listing'!$B$16:$B$829,$B300,'N1.3_Project_Listing'!$D$16:$D$829,$B267,'N1.3_Project_Listing'!$J$16:$J$829,BO$16,'N1.3_Project_Listing'!$G$16:$G$829,BK$15)</f>
        <v>0</v>
      </c>
      <c r="BP300" s="67">
        <f>SUMIFS('N1.3_Project_Listing'!$R$16:$R$829,'N1.3_Project_Listing'!$B$16:$B$829,$B300,'N1.3_Project_Listing'!$D$16:$D$829,$B267,'N1.3_Project_Listing'!$J$16:$J$829,BP$16,'N1.3_Project_Listing'!$G$16:$G$829,BK$15)</f>
        <v>0</v>
      </c>
      <c r="BQ300" s="63">
        <f t="shared" si="375"/>
        <v>0</v>
      </c>
      <c r="BR300" s="116" t="s">
        <v>441</v>
      </c>
      <c r="BS300" s="67">
        <f>SUMIFS('N1.3_Project_Listing'!$P$16:$P$829,'N1.3_Project_Listing'!$B$16:$B$829,$B300,'N1.3_Project_Listing'!$D$16:$D$829,$B267,'N1.3_Project_Listing'!$J$16:$J$829,BS$16,'N1.3_Project_Listing'!$G$16:$G$829,BK$15)</f>
        <v>0</v>
      </c>
      <c r="BT300" s="67">
        <f>SUMIFS('N1.3_Project_Listing'!$P$16:$P$829,'N1.3_Project_Listing'!$B$16:$B$829,$B300,'N1.3_Project_Listing'!$D$16:$D$829,$B267,'N1.3_Project_Listing'!$J$16:$J$829,BT$16,'N1.3_Project_Listing'!$G$16:$G$829,BK$15)</f>
        <v>0</v>
      </c>
      <c r="BU300" s="67">
        <f>SUMIFS('N1.3_Project_Listing'!$P$16:$P$829,'N1.3_Project_Listing'!$B$16:$B$829,$B300,'N1.3_Project_Listing'!$D$16:$D$829,$B267,'N1.3_Project_Listing'!$J$16:$J$829,BU$16,'N1.3_Project_Listing'!$G$16:$G$829,BK$15)</f>
        <v>0</v>
      </c>
      <c r="BV300" s="67">
        <f>SUMIFS('N1.3_Project_Listing'!$P$16:$P$829,'N1.3_Project_Listing'!$B$16:$B$829,$B300,'N1.3_Project_Listing'!$D$16:$D$829,$B267,'N1.3_Project_Listing'!$J$16:$J$829,BV$16,'N1.3_Project_Listing'!$G$16:$G$829,BK$15)</f>
        <v>0</v>
      </c>
      <c r="BW300" s="67">
        <f>SUMIFS('N1.3_Project_Listing'!$P$16:$P$829,'N1.3_Project_Listing'!$B$16:$B$829,$B300,'N1.3_Project_Listing'!$D$16:$D$829,$B267,'N1.3_Project_Listing'!$J$16:$J$829,BW$16,'N1.3_Project_Listing'!$G$16:$G$829,BK$15)</f>
        <v>0</v>
      </c>
      <c r="BX300" s="63">
        <f t="shared" si="376"/>
        <v>0</v>
      </c>
    </row>
    <row r="301" spans="2:76" hidden="1">
      <c r="B301" s="132" t="str">
        <f t="shared" si="377"/>
        <v>No entry required</v>
      </c>
      <c r="C301" s="158" t="str">
        <f t="shared" si="377"/>
        <v>-</v>
      </c>
      <c r="D301" s="63">
        <f t="shared" ref="D301:D317" si="378">S301+AH301+AW301+BL301</f>
        <v>0</v>
      </c>
      <c r="E301" s="63">
        <f t="shared" ref="E301:E317" si="379">T301+AI301+AX301+BM301</f>
        <v>0</v>
      </c>
      <c r="F301" s="63">
        <f t="shared" ref="F301:F317" si="380">U301+AJ301+AY301+BN301</f>
        <v>0</v>
      </c>
      <c r="G301" s="63">
        <f t="shared" ref="G301:G317" si="381">V301+AK301+AZ301+BO301</f>
        <v>0</v>
      </c>
      <c r="H301" s="63">
        <f t="shared" ref="H301:H317" si="382">W301+AL301+BA301+BP301</f>
        <v>0</v>
      </c>
      <c r="I301" s="63">
        <f t="shared" si="367"/>
        <v>0</v>
      </c>
      <c r="J301" s="116" t="s">
        <v>441</v>
      </c>
      <c r="K301" s="63">
        <f t="shared" ref="K301:K317" si="383">Z301+AO301+BD301+BS301</f>
        <v>0</v>
      </c>
      <c r="L301" s="63">
        <f t="shared" ref="L301:L317" si="384">AA301+AP301+BE301+BT301</f>
        <v>0</v>
      </c>
      <c r="M301" s="63">
        <f t="shared" ref="M301:M317" si="385">AB301+AQ301+BF301+BU301</f>
        <v>0</v>
      </c>
      <c r="N301" s="63">
        <f t="shared" ref="N301:N317" si="386">AC301+AR301+BG301+BV301</f>
        <v>0</v>
      </c>
      <c r="O301" s="63">
        <f t="shared" ref="O301:O317" si="387">AD301+AS301+BH301+BW301</f>
        <v>0</v>
      </c>
      <c r="P301" s="63">
        <f t="shared" si="368"/>
        <v>0</v>
      </c>
      <c r="R301" s="158" t="str">
        <f t="shared" ref="R301:R317" si="388">R238</f>
        <v>-</v>
      </c>
      <c r="S301" s="67">
        <f>SUMIFS('N1.3_Project_Listing'!$R$16:$R$829,'N1.3_Project_Listing'!$B$16:$B$829,$B301,'N1.3_Project_Listing'!$D$16:$D$829,$B267,'N1.3_Project_Listing'!$J$16:$J$829,S$16,'N1.3_Project_Listing'!$G$16:$G$829,R$15)</f>
        <v>0</v>
      </c>
      <c r="T301" s="67">
        <f>SUMIFS('N1.3_Project_Listing'!$R$16:$R$829,'N1.3_Project_Listing'!$B$16:$B$829,$B301,'N1.3_Project_Listing'!$D$16:$D$829,$B267,'N1.3_Project_Listing'!$J$16:$J$829,T$16,'N1.3_Project_Listing'!$G$16:$G$829,R$15)</f>
        <v>0</v>
      </c>
      <c r="U301" s="67">
        <f>SUMIFS('N1.3_Project_Listing'!$R$16:$R$829,'N1.3_Project_Listing'!$B$16:$B$829,$B301,'N1.3_Project_Listing'!$D$16:$D$829,$B267,'N1.3_Project_Listing'!$J$16:$J$829,U$16,'N1.3_Project_Listing'!$G$16:$G$829,R$15)</f>
        <v>0</v>
      </c>
      <c r="V301" s="67">
        <f>SUMIFS('N1.3_Project_Listing'!$R$16:$R$829,'N1.3_Project_Listing'!$B$16:$B$829,$B301,'N1.3_Project_Listing'!$D$16:$D$829,$B267,'N1.3_Project_Listing'!$J$16:$J$829,V$16,'N1.3_Project_Listing'!$G$16:$G$829,R$15)</f>
        <v>0</v>
      </c>
      <c r="W301" s="67">
        <f>SUMIFS('N1.3_Project_Listing'!$R$16:$R$829,'N1.3_Project_Listing'!$B$16:$B$829,$B301,'N1.3_Project_Listing'!$D$16:$D$829,$B267,'N1.3_Project_Listing'!$J$16:$J$829,W$16,'N1.3_Project_Listing'!$G$16:$G$829,R$15)</f>
        <v>0</v>
      </c>
      <c r="X301" s="63">
        <f t="shared" si="369"/>
        <v>0</v>
      </c>
      <c r="Y301" s="116" t="s">
        <v>441</v>
      </c>
      <c r="Z301" s="67">
        <f>SUMIFS('N1.3_Project_Listing'!$P$16:$P$829,'N1.3_Project_Listing'!$B$16:$B$829,$B301,'N1.3_Project_Listing'!$D$16:$D$829,$B267,'N1.3_Project_Listing'!$J$16:$J$829,Z$16,'N1.3_Project_Listing'!$G$16:$G$829,R$15)</f>
        <v>0</v>
      </c>
      <c r="AA301" s="67">
        <f>SUMIFS('N1.3_Project_Listing'!$P$16:$P$829,'N1.3_Project_Listing'!$B$16:$B$829,$B301,'N1.3_Project_Listing'!$D$16:$D$829,$B267,'N1.3_Project_Listing'!$J$16:$J$829,AA$16,'N1.3_Project_Listing'!$G$16:$G$829,R$15)</f>
        <v>0</v>
      </c>
      <c r="AB301" s="67">
        <f>SUMIFS('N1.3_Project_Listing'!$P$16:$P$829,'N1.3_Project_Listing'!$B$16:$B$829,$B301,'N1.3_Project_Listing'!$D$16:$D$829,$B267,'N1.3_Project_Listing'!$J$16:$J$829,AB$16,'N1.3_Project_Listing'!$G$16:$G$829,R$15)</f>
        <v>0</v>
      </c>
      <c r="AC301" s="67">
        <f>SUMIFS('N1.3_Project_Listing'!$P$16:$P$829,'N1.3_Project_Listing'!$B$16:$B$829,$B301,'N1.3_Project_Listing'!$D$16:$D$829,$B267,'N1.3_Project_Listing'!$J$16:$J$829,AC$16,'N1.3_Project_Listing'!$G$16:$G$829,R$15)</f>
        <v>0</v>
      </c>
      <c r="AD301" s="67">
        <f>SUMIFS('N1.3_Project_Listing'!$P$16:$P$829,'N1.3_Project_Listing'!$B$16:$B$829,$B301,'N1.3_Project_Listing'!$D$16:$D$829,$B267,'N1.3_Project_Listing'!$J$16:$J$829,AD$16,'N1.3_Project_Listing'!$G$16:$G$829,R$15)</f>
        <v>0</v>
      </c>
      <c r="AE301" s="63">
        <f t="shared" si="370"/>
        <v>0</v>
      </c>
      <c r="AG301" s="158" t="str">
        <f t="shared" ref="AG301:AG317" si="389">AG238</f>
        <v>-</v>
      </c>
      <c r="AH301" s="67">
        <f>SUMIFS('N1.3_Project_Listing'!$R$16:$R$829,'N1.3_Project_Listing'!$B$16:$B$829,$B301,'N1.3_Project_Listing'!$D$16:$D$829,$B267,'N1.3_Project_Listing'!$J$16:$J$829,AH$16,'N1.3_Project_Listing'!$G$16:$G$829,AG$15)</f>
        <v>0</v>
      </c>
      <c r="AI301" s="67">
        <f>SUMIFS('N1.3_Project_Listing'!$R$16:$R$829,'N1.3_Project_Listing'!$B$16:$B$829,$B301,'N1.3_Project_Listing'!$D$16:$D$829,$B267,'N1.3_Project_Listing'!$J$16:$J$829,AI$16,'N1.3_Project_Listing'!$G$16:$G$829,AG$15)</f>
        <v>0</v>
      </c>
      <c r="AJ301" s="67">
        <f>SUMIFS('N1.3_Project_Listing'!$R$16:$R$829,'N1.3_Project_Listing'!$B$16:$B$829,$B301,'N1.3_Project_Listing'!$D$16:$D$829,$B267,'N1.3_Project_Listing'!$J$16:$J$829,AJ$16,'N1.3_Project_Listing'!$G$16:$G$829,AG$15)</f>
        <v>0</v>
      </c>
      <c r="AK301" s="67">
        <f>SUMIFS('N1.3_Project_Listing'!$R$16:$R$829,'N1.3_Project_Listing'!$B$16:$B$829,$B301,'N1.3_Project_Listing'!$D$16:$D$829,$B267,'N1.3_Project_Listing'!$J$16:$J$829,AK$16,'N1.3_Project_Listing'!$G$16:$G$829,AG$15)</f>
        <v>0</v>
      </c>
      <c r="AL301" s="67">
        <f>SUMIFS('N1.3_Project_Listing'!$R$16:$R$829,'N1.3_Project_Listing'!$B$16:$B$829,$B301,'N1.3_Project_Listing'!$D$16:$D$829,$B267,'N1.3_Project_Listing'!$J$16:$J$829,AL$16,'N1.3_Project_Listing'!$G$16:$G$829,AG$15)</f>
        <v>0</v>
      </c>
      <c r="AM301" s="63">
        <f t="shared" si="371"/>
        <v>0</v>
      </c>
      <c r="AN301" s="116" t="s">
        <v>441</v>
      </c>
      <c r="AO301" s="67">
        <f>SUMIFS('N1.3_Project_Listing'!$P$16:$P$829,'N1.3_Project_Listing'!$B$16:$B$829,$B301,'N1.3_Project_Listing'!$D$16:$D$829,$B267,'N1.3_Project_Listing'!$J$16:$J$829,AO$16,'N1.3_Project_Listing'!$G$16:$G$829,AG$15)</f>
        <v>0</v>
      </c>
      <c r="AP301" s="67">
        <f>SUMIFS('N1.3_Project_Listing'!$P$16:$P$829,'N1.3_Project_Listing'!$B$16:$B$829,$B301,'N1.3_Project_Listing'!$D$16:$D$829,$B267,'N1.3_Project_Listing'!$J$16:$J$829,AP$16,'N1.3_Project_Listing'!$G$16:$G$829,AG$15)</f>
        <v>0</v>
      </c>
      <c r="AQ301" s="67">
        <f>SUMIFS('N1.3_Project_Listing'!$P$16:$P$829,'N1.3_Project_Listing'!$B$16:$B$829,$B301,'N1.3_Project_Listing'!$D$16:$D$829,$B267,'N1.3_Project_Listing'!$J$16:$J$829,AQ$16,'N1.3_Project_Listing'!$G$16:$G$829,AG$15)</f>
        <v>0</v>
      </c>
      <c r="AR301" s="67">
        <f>SUMIFS('N1.3_Project_Listing'!$P$16:$P$829,'N1.3_Project_Listing'!$B$16:$B$829,$B301,'N1.3_Project_Listing'!$D$16:$D$829,$B267,'N1.3_Project_Listing'!$J$16:$J$829,AR$16,'N1.3_Project_Listing'!$G$16:$G$829,AG$15)</f>
        <v>0</v>
      </c>
      <c r="AS301" s="67">
        <f>SUMIFS('N1.3_Project_Listing'!$P$16:$P$829,'N1.3_Project_Listing'!$B$16:$B$829,$B301,'N1.3_Project_Listing'!$D$16:$D$829,$B267,'N1.3_Project_Listing'!$J$16:$J$829,AS$16,'N1.3_Project_Listing'!$G$16:$G$829,AG$15)</f>
        <v>0</v>
      </c>
      <c r="AT301" s="63">
        <f t="shared" si="372"/>
        <v>0</v>
      </c>
      <c r="AV301" s="158" t="str">
        <f t="shared" ref="AV301:AV317" si="390">AV238</f>
        <v>-</v>
      </c>
      <c r="AW301" s="67">
        <f>SUMIFS('N1.3_Project_Listing'!$R$16:$R$829,'N1.3_Project_Listing'!$B$16:$B$829,$B301,'N1.3_Project_Listing'!$D$16:$D$829,$B267,'N1.3_Project_Listing'!$J$16:$J$829,AW$16,'N1.3_Project_Listing'!$G$16:$G$829,AV$15)</f>
        <v>0</v>
      </c>
      <c r="AX301" s="67">
        <f>SUMIFS('N1.3_Project_Listing'!$R$16:$R$829,'N1.3_Project_Listing'!$B$16:$B$829,$B301,'N1.3_Project_Listing'!$D$16:$D$829,$B267,'N1.3_Project_Listing'!$J$16:$J$829,AX$16,'N1.3_Project_Listing'!$G$16:$G$829,AV$15)</f>
        <v>0</v>
      </c>
      <c r="AY301" s="67">
        <f>SUMIFS('N1.3_Project_Listing'!$R$16:$R$829,'N1.3_Project_Listing'!$B$16:$B$829,$B301,'N1.3_Project_Listing'!$D$16:$D$829,$B267,'N1.3_Project_Listing'!$J$16:$J$829,AY$16,'N1.3_Project_Listing'!$G$16:$G$829,AV$15)</f>
        <v>0</v>
      </c>
      <c r="AZ301" s="67">
        <f>SUMIFS('N1.3_Project_Listing'!$R$16:$R$829,'N1.3_Project_Listing'!$B$16:$B$829,$B301,'N1.3_Project_Listing'!$D$16:$D$829,$B267,'N1.3_Project_Listing'!$J$16:$J$829,AZ$16,'N1.3_Project_Listing'!$G$16:$G$829,AV$15)</f>
        <v>0</v>
      </c>
      <c r="BA301" s="67">
        <f>SUMIFS('N1.3_Project_Listing'!$R$16:$R$829,'N1.3_Project_Listing'!$B$16:$B$829,$B301,'N1.3_Project_Listing'!$D$16:$D$829,$B267,'N1.3_Project_Listing'!$J$16:$J$829,BA$16,'N1.3_Project_Listing'!$G$16:$G$829,AV$15)</f>
        <v>0</v>
      </c>
      <c r="BB301" s="63">
        <f t="shared" si="373"/>
        <v>0</v>
      </c>
      <c r="BC301" s="116" t="s">
        <v>441</v>
      </c>
      <c r="BD301" s="67">
        <f>SUMIFS('N1.3_Project_Listing'!$P$16:$P$829,'N1.3_Project_Listing'!$B$16:$B$829,$B301,'N1.3_Project_Listing'!$D$16:$D$829,$B267,'N1.3_Project_Listing'!$J$16:$J$829,BD$16,'N1.3_Project_Listing'!$G$16:$G$829,AV$15)</f>
        <v>0</v>
      </c>
      <c r="BE301" s="67">
        <f>SUMIFS('N1.3_Project_Listing'!$P$16:$P$829,'N1.3_Project_Listing'!$B$16:$B$829,$B301,'N1.3_Project_Listing'!$D$16:$D$829,$B267,'N1.3_Project_Listing'!$J$16:$J$829,BE$16,'N1.3_Project_Listing'!$G$16:$G$829,AV$15)</f>
        <v>0</v>
      </c>
      <c r="BF301" s="67">
        <f>SUMIFS('N1.3_Project_Listing'!$P$16:$P$829,'N1.3_Project_Listing'!$B$16:$B$829,$B301,'N1.3_Project_Listing'!$D$16:$D$829,$B267,'N1.3_Project_Listing'!$J$16:$J$829,BF$16,'N1.3_Project_Listing'!$G$16:$G$829,AV$15)</f>
        <v>0</v>
      </c>
      <c r="BG301" s="67">
        <f>SUMIFS('N1.3_Project_Listing'!$P$16:$P$829,'N1.3_Project_Listing'!$B$16:$B$829,$B301,'N1.3_Project_Listing'!$D$16:$D$829,$B267,'N1.3_Project_Listing'!$J$16:$J$829,BG$16,'N1.3_Project_Listing'!$G$16:$G$829,AV$15)</f>
        <v>0</v>
      </c>
      <c r="BH301" s="67">
        <f>SUMIFS('N1.3_Project_Listing'!$P$16:$P$829,'N1.3_Project_Listing'!$B$16:$B$829,$B301,'N1.3_Project_Listing'!$D$16:$D$829,$B267,'N1.3_Project_Listing'!$J$16:$J$829,BH$16,'N1.3_Project_Listing'!$G$16:$G$829,AV$15)</f>
        <v>0</v>
      </c>
      <c r="BI301" s="63">
        <f t="shared" si="374"/>
        <v>0</v>
      </c>
      <c r="BK301" s="158" t="str">
        <f t="shared" ref="BK301:BK317" si="391">BK238</f>
        <v>-</v>
      </c>
      <c r="BL301" s="67">
        <f>SUMIFS('N1.3_Project_Listing'!$R$16:$R$829,'N1.3_Project_Listing'!$B$16:$B$829,$B301,'N1.3_Project_Listing'!$D$16:$D$829,$B267,'N1.3_Project_Listing'!$J$16:$J$829,BL$16,'N1.3_Project_Listing'!$G$16:$G$829,BK$15)</f>
        <v>0</v>
      </c>
      <c r="BM301" s="67">
        <f>SUMIFS('N1.3_Project_Listing'!$R$16:$R$829,'N1.3_Project_Listing'!$B$16:$B$829,$B301,'N1.3_Project_Listing'!$D$16:$D$829,$B267,'N1.3_Project_Listing'!$J$16:$J$829,BM$16,'N1.3_Project_Listing'!$G$16:$G$829,BK$15)</f>
        <v>0</v>
      </c>
      <c r="BN301" s="67">
        <f>SUMIFS('N1.3_Project_Listing'!$R$16:$R$829,'N1.3_Project_Listing'!$B$16:$B$829,$B301,'N1.3_Project_Listing'!$D$16:$D$829,$B267,'N1.3_Project_Listing'!$J$16:$J$829,BN$16,'N1.3_Project_Listing'!$G$16:$G$829,BK$15)</f>
        <v>0</v>
      </c>
      <c r="BO301" s="67">
        <f>SUMIFS('N1.3_Project_Listing'!$R$16:$R$829,'N1.3_Project_Listing'!$B$16:$B$829,$B301,'N1.3_Project_Listing'!$D$16:$D$829,$B267,'N1.3_Project_Listing'!$J$16:$J$829,BO$16,'N1.3_Project_Listing'!$G$16:$G$829,BK$15)</f>
        <v>0</v>
      </c>
      <c r="BP301" s="67">
        <f>SUMIFS('N1.3_Project_Listing'!$R$16:$R$829,'N1.3_Project_Listing'!$B$16:$B$829,$B301,'N1.3_Project_Listing'!$D$16:$D$829,$B267,'N1.3_Project_Listing'!$J$16:$J$829,BP$16,'N1.3_Project_Listing'!$G$16:$G$829,BK$15)</f>
        <v>0</v>
      </c>
      <c r="BQ301" s="63">
        <f t="shared" si="375"/>
        <v>0</v>
      </c>
      <c r="BR301" s="116" t="s">
        <v>441</v>
      </c>
      <c r="BS301" s="67">
        <f>SUMIFS('N1.3_Project_Listing'!$P$16:$P$829,'N1.3_Project_Listing'!$B$16:$B$829,$B301,'N1.3_Project_Listing'!$D$16:$D$829,$B267,'N1.3_Project_Listing'!$J$16:$J$829,BS$16,'N1.3_Project_Listing'!$G$16:$G$829,BK$15)</f>
        <v>0</v>
      </c>
      <c r="BT301" s="67">
        <f>SUMIFS('N1.3_Project_Listing'!$P$16:$P$829,'N1.3_Project_Listing'!$B$16:$B$829,$B301,'N1.3_Project_Listing'!$D$16:$D$829,$B267,'N1.3_Project_Listing'!$J$16:$J$829,BT$16,'N1.3_Project_Listing'!$G$16:$G$829,BK$15)</f>
        <v>0</v>
      </c>
      <c r="BU301" s="67">
        <f>SUMIFS('N1.3_Project_Listing'!$P$16:$P$829,'N1.3_Project_Listing'!$B$16:$B$829,$B301,'N1.3_Project_Listing'!$D$16:$D$829,$B267,'N1.3_Project_Listing'!$J$16:$J$829,BU$16,'N1.3_Project_Listing'!$G$16:$G$829,BK$15)</f>
        <v>0</v>
      </c>
      <c r="BV301" s="67">
        <f>SUMIFS('N1.3_Project_Listing'!$P$16:$P$829,'N1.3_Project_Listing'!$B$16:$B$829,$B301,'N1.3_Project_Listing'!$D$16:$D$829,$B267,'N1.3_Project_Listing'!$J$16:$J$829,BV$16,'N1.3_Project_Listing'!$G$16:$G$829,BK$15)</f>
        <v>0</v>
      </c>
      <c r="BW301" s="67">
        <f>SUMIFS('N1.3_Project_Listing'!$P$16:$P$829,'N1.3_Project_Listing'!$B$16:$B$829,$B301,'N1.3_Project_Listing'!$D$16:$D$829,$B267,'N1.3_Project_Listing'!$J$16:$J$829,BW$16,'N1.3_Project_Listing'!$G$16:$G$829,BK$15)</f>
        <v>0</v>
      </c>
      <c r="BX301" s="63">
        <f t="shared" si="376"/>
        <v>0</v>
      </c>
    </row>
    <row r="302" spans="2:76" hidden="1">
      <c r="B302" s="132" t="str">
        <f t="shared" si="377"/>
        <v>No entry required</v>
      </c>
      <c r="C302" s="158" t="str">
        <f t="shared" si="377"/>
        <v>-</v>
      </c>
      <c r="D302" s="63">
        <f t="shared" si="378"/>
        <v>0</v>
      </c>
      <c r="E302" s="63">
        <f t="shared" si="379"/>
        <v>0</v>
      </c>
      <c r="F302" s="63">
        <f t="shared" si="380"/>
        <v>0</v>
      </c>
      <c r="G302" s="63">
        <f t="shared" si="381"/>
        <v>0</v>
      </c>
      <c r="H302" s="63">
        <f t="shared" si="382"/>
        <v>0</v>
      </c>
      <c r="I302" s="63">
        <f t="shared" si="367"/>
        <v>0</v>
      </c>
      <c r="J302" s="116" t="s">
        <v>441</v>
      </c>
      <c r="K302" s="63">
        <f t="shared" si="383"/>
        <v>0</v>
      </c>
      <c r="L302" s="63">
        <f t="shared" si="384"/>
        <v>0</v>
      </c>
      <c r="M302" s="63">
        <f t="shared" si="385"/>
        <v>0</v>
      </c>
      <c r="N302" s="63">
        <f t="shared" si="386"/>
        <v>0</v>
      </c>
      <c r="O302" s="63">
        <f t="shared" si="387"/>
        <v>0</v>
      </c>
      <c r="P302" s="63">
        <f t="shared" si="368"/>
        <v>0</v>
      </c>
      <c r="R302" s="158" t="str">
        <f t="shared" si="388"/>
        <v>-</v>
      </c>
      <c r="S302" s="67">
        <f>SUMIFS('N1.3_Project_Listing'!$R$16:$R$829,'N1.3_Project_Listing'!$B$16:$B$829,$B302,'N1.3_Project_Listing'!$D$16:$D$829,$B267,'N1.3_Project_Listing'!$J$16:$J$829,S$16,'N1.3_Project_Listing'!$G$16:$G$829,R$15)</f>
        <v>0</v>
      </c>
      <c r="T302" s="67">
        <f>SUMIFS('N1.3_Project_Listing'!$R$16:$R$829,'N1.3_Project_Listing'!$B$16:$B$829,$B302,'N1.3_Project_Listing'!$D$16:$D$829,$B267,'N1.3_Project_Listing'!$J$16:$J$829,T$16,'N1.3_Project_Listing'!$G$16:$G$829,R$15)</f>
        <v>0</v>
      </c>
      <c r="U302" s="67">
        <f>SUMIFS('N1.3_Project_Listing'!$R$16:$R$829,'N1.3_Project_Listing'!$B$16:$B$829,$B302,'N1.3_Project_Listing'!$D$16:$D$829,$B267,'N1.3_Project_Listing'!$J$16:$J$829,U$16,'N1.3_Project_Listing'!$G$16:$G$829,R$15)</f>
        <v>0</v>
      </c>
      <c r="V302" s="67">
        <f>SUMIFS('N1.3_Project_Listing'!$R$16:$R$829,'N1.3_Project_Listing'!$B$16:$B$829,$B302,'N1.3_Project_Listing'!$D$16:$D$829,$B267,'N1.3_Project_Listing'!$J$16:$J$829,V$16,'N1.3_Project_Listing'!$G$16:$G$829,R$15)</f>
        <v>0</v>
      </c>
      <c r="W302" s="67">
        <f>SUMIFS('N1.3_Project_Listing'!$R$16:$R$829,'N1.3_Project_Listing'!$B$16:$B$829,$B302,'N1.3_Project_Listing'!$D$16:$D$829,$B267,'N1.3_Project_Listing'!$J$16:$J$829,W$16,'N1.3_Project_Listing'!$G$16:$G$829,R$15)</f>
        <v>0</v>
      </c>
      <c r="X302" s="63">
        <f t="shared" si="369"/>
        <v>0</v>
      </c>
      <c r="Y302" s="116" t="s">
        <v>441</v>
      </c>
      <c r="Z302" s="67">
        <f>SUMIFS('N1.3_Project_Listing'!$P$16:$P$829,'N1.3_Project_Listing'!$B$16:$B$829,$B302,'N1.3_Project_Listing'!$D$16:$D$829,$B267,'N1.3_Project_Listing'!$J$16:$J$829,Z$16,'N1.3_Project_Listing'!$G$16:$G$829,R$15)</f>
        <v>0</v>
      </c>
      <c r="AA302" s="67">
        <f>SUMIFS('N1.3_Project_Listing'!$P$16:$P$829,'N1.3_Project_Listing'!$B$16:$B$829,$B302,'N1.3_Project_Listing'!$D$16:$D$829,$B267,'N1.3_Project_Listing'!$J$16:$J$829,AA$16,'N1.3_Project_Listing'!$G$16:$G$829,R$15)</f>
        <v>0</v>
      </c>
      <c r="AB302" s="67">
        <f>SUMIFS('N1.3_Project_Listing'!$P$16:$P$829,'N1.3_Project_Listing'!$B$16:$B$829,$B302,'N1.3_Project_Listing'!$D$16:$D$829,$B267,'N1.3_Project_Listing'!$J$16:$J$829,AB$16,'N1.3_Project_Listing'!$G$16:$G$829,R$15)</f>
        <v>0</v>
      </c>
      <c r="AC302" s="67">
        <f>SUMIFS('N1.3_Project_Listing'!$P$16:$P$829,'N1.3_Project_Listing'!$B$16:$B$829,$B302,'N1.3_Project_Listing'!$D$16:$D$829,$B267,'N1.3_Project_Listing'!$J$16:$J$829,AC$16,'N1.3_Project_Listing'!$G$16:$G$829,R$15)</f>
        <v>0</v>
      </c>
      <c r="AD302" s="67">
        <f>SUMIFS('N1.3_Project_Listing'!$P$16:$P$829,'N1.3_Project_Listing'!$B$16:$B$829,$B302,'N1.3_Project_Listing'!$D$16:$D$829,$B267,'N1.3_Project_Listing'!$J$16:$J$829,AD$16,'N1.3_Project_Listing'!$G$16:$G$829,R$15)</f>
        <v>0</v>
      </c>
      <c r="AE302" s="63">
        <f t="shared" si="370"/>
        <v>0</v>
      </c>
      <c r="AG302" s="158" t="str">
        <f t="shared" si="389"/>
        <v>-</v>
      </c>
      <c r="AH302" s="67">
        <f>SUMIFS('N1.3_Project_Listing'!$R$16:$R$829,'N1.3_Project_Listing'!$B$16:$B$829,$B302,'N1.3_Project_Listing'!$D$16:$D$829,$B267,'N1.3_Project_Listing'!$J$16:$J$829,AH$16,'N1.3_Project_Listing'!$G$16:$G$829,AG$15)</f>
        <v>0</v>
      </c>
      <c r="AI302" s="67">
        <f>SUMIFS('N1.3_Project_Listing'!$R$16:$R$829,'N1.3_Project_Listing'!$B$16:$B$829,$B302,'N1.3_Project_Listing'!$D$16:$D$829,$B267,'N1.3_Project_Listing'!$J$16:$J$829,AI$16,'N1.3_Project_Listing'!$G$16:$G$829,AG$15)</f>
        <v>0</v>
      </c>
      <c r="AJ302" s="67">
        <f>SUMIFS('N1.3_Project_Listing'!$R$16:$R$829,'N1.3_Project_Listing'!$B$16:$B$829,$B302,'N1.3_Project_Listing'!$D$16:$D$829,$B267,'N1.3_Project_Listing'!$J$16:$J$829,AJ$16,'N1.3_Project_Listing'!$G$16:$G$829,AG$15)</f>
        <v>0</v>
      </c>
      <c r="AK302" s="67">
        <f>SUMIFS('N1.3_Project_Listing'!$R$16:$R$829,'N1.3_Project_Listing'!$B$16:$B$829,$B302,'N1.3_Project_Listing'!$D$16:$D$829,$B267,'N1.3_Project_Listing'!$J$16:$J$829,AK$16,'N1.3_Project_Listing'!$G$16:$G$829,AG$15)</f>
        <v>0</v>
      </c>
      <c r="AL302" s="67">
        <f>SUMIFS('N1.3_Project_Listing'!$R$16:$R$829,'N1.3_Project_Listing'!$B$16:$B$829,$B302,'N1.3_Project_Listing'!$D$16:$D$829,$B267,'N1.3_Project_Listing'!$J$16:$J$829,AL$16,'N1.3_Project_Listing'!$G$16:$G$829,AG$15)</f>
        <v>0</v>
      </c>
      <c r="AM302" s="63">
        <f t="shared" si="371"/>
        <v>0</v>
      </c>
      <c r="AN302" s="116" t="s">
        <v>441</v>
      </c>
      <c r="AO302" s="67">
        <f>SUMIFS('N1.3_Project_Listing'!$P$16:$P$829,'N1.3_Project_Listing'!$B$16:$B$829,$B302,'N1.3_Project_Listing'!$D$16:$D$829,$B267,'N1.3_Project_Listing'!$J$16:$J$829,AO$16,'N1.3_Project_Listing'!$G$16:$G$829,AG$15)</f>
        <v>0</v>
      </c>
      <c r="AP302" s="67">
        <f>SUMIFS('N1.3_Project_Listing'!$P$16:$P$829,'N1.3_Project_Listing'!$B$16:$B$829,$B302,'N1.3_Project_Listing'!$D$16:$D$829,$B267,'N1.3_Project_Listing'!$J$16:$J$829,AP$16,'N1.3_Project_Listing'!$G$16:$G$829,AG$15)</f>
        <v>0</v>
      </c>
      <c r="AQ302" s="67">
        <f>SUMIFS('N1.3_Project_Listing'!$P$16:$P$829,'N1.3_Project_Listing'!$B$16:$B$829,$B302,'N1.3_Project_Listing'!$D$16:$D$829,$B267,'N1.3_Project_Listing'!$J$16:$J$829,AQ$16,'N1.3_Project_Listing'!$G$16:$G$829,AG$15)</f>
        <v>0</v>
      </c>
      <c r="AR302" s="67">
        <f>SUMIFS('N1.3_Project_Listing'!$P$16:$P$829,'N1.3_Project_Listing'!$B$16:$B$829,$B302,'N1.3_Project_Listing'!$D$16:$D$829,$B267,'N1.3_Project_Listing'!$J$16:$J$829,AR$16,'N1.3_Project_Listing'!$G$16:$G$829,AG$15)</f>
        <v>0</v>
      </c>
      <c r="AS302" s="67">
        <f>SUMIFS('N1.3_Project_Listing'!$P$16:$P$829,'N1.3_Project_Listing'!$B$16:$B$829,$B302,'N1.3_Project_Listing'!$D$16:$D$829,$B267,'N1.3_Project_Listing'!$J$16:$J$829,AS$16,'N1.3_Project_Listing'!$G$16:$G$829,AG$15)</f>
        <v>0</v>
      </c>
      <c r="AT302" s="63">
        <f t="shared" si="372"/>
        <v>0</v>
      </c>
      <c r="AV302" s="158" t="str">
        <f t="shared" si="390"/>
        <v>-</v>
      </c>
      <c r="AW302" s="67">
        <f>SUMIFS('N1.3_Project_Listing'!$R$16:$R$829,'N1.3_Project_Listing'!$B$16:$B$829,$B302,'N1.3_Project_Listing'!$D$16:$D$829,$B267,'N1.3_Project_Listing'!$J$16:$J$829,AW$16,'N1.3_Project_Listing'!$G$16:$G$829,AV$15)</f>
        <v>0</v>
      </c>
      <c r="AX302" s="67">
        <f>SUMIFS('N1.3_Project_Listing'!$R$16:$R$829,'N1.3_Project_Listing'!$B$16:$B$829,$B302,'N1.3_Project_Listing'!$D$16:$D$829,$B267,'N1.3_Project_Listing'!$J$16:$J$829,AX$16,'N1.3_Project_Listing'!$G$16:$G$829,AV$15)</f>
        <v>0</v>
      </c>
      <c r="AY302" s="67">
        <f>SUMIFS('N1.3_Project_Listing'!$R$16:$R$829,'N1.3_Project_Listing'!$B$16:$B$829,$B302,'N1.3_Project_Listing'!$D$16:$D$829,$B267,'N1.3_Project_Listing'!$J$16:$J$829,AY$16,'N1.3_Project_Listing'!$G$16:$G$829,AV$15)</f>
        <v>0</v>
      </c>
      <c r="AZ302" s="67">
        <f>SUMIFS('N1.3_Project_Listing'!$R$16:$R$829,'N1.3_Project_Listing'!$B$16:$B$829,$B302,'N1.3_Project_Listing'!$D$16:$D$829,$B267,'N1.3_Project_Listing'!$J$16:$J$829,AZ$16,'N1.3_Project_Listing'!$G$16:$G$829,AV$15)</f>
        <v>0</v>
      </c>
      <c r="BA302" s="67">
        <f>SUMIFS('N1.3_Project_Listing'!$R$16:$R$829,'N1.3_Project_Listing'!$B$16:$B$829,$B302,'N1.3_Project_Listing'!$D$16:$D$829,$B267,'N1.3_Project_Listing'!$J$16:$J$829,BA$16,'N1.3_Project_Listing'!$G$16:$G$829,AV$15)</f>
        <v>0</v>
      </c>
      <c r="BB302" s="63">
        <f t="shared" si="373"/>
        <v>0</v>
      </c>
      <c r="BC302" s="116" t="s">
        <v>441</v>
      </c>
      <c r="BD302" s="67">
        <f>SUMIFS('N1.3_Project_Listing'!$P$16:$P$829,'N1.3_Project_Listing'!$B$16:$B$829,$B302,'N1.3_Project_Listing'!$D$16:$D$829,$B267,'N1.3_Project_Listing'!$J$16:$J$829,BD$16,'N1.3_Project_Listing'!$G$16:$G$829,AV$15)</f>
        <v>0</v>
      </c>
      <c r="BE302" s="67">
        <f>SUMIFS('N1.3_Project_Listing'!$P$16:$P$829,'N1.3_Project_Listing'!$B$16:$B$829,$B302,'N1.3_Project_Listing'!$D$16:$D$829,$B267,'N1.3_Project_Listing'!$J$16:$J$829,BE$16,'N1.3_Project_Listing'!$G$16:$G$829,AV$15)</f>
        <v>0</v>
      </c>
      <c r="BF302" s="67">
        <f>SUMIFS('N1.3_Project_Listing'!$P$16:$P$829,'N1.3_Project_Listing'!$B$16:$B$829,$B302,'N1.3_Project_Listing'!$D$16:$D$829,$B267,'N1.3_Project_Listing'!$J$16:$J$829,BF$16,'N1.3_Project_Listing'!$G$16:$G$829,AV$15)</f>
        <v>0</v>
      </c>
      <c r="BG302" s="67">
        <f>SUMIFS('N1.3_Project_Listing'!$P$16:$P$829,'N1.3_Project_Listing'!$B$16:$B$829,$B302,'N1.3_Project_Listing'!$D$16:$D$829,$B267,'N1.3_Project_Listing'!$J$16:$J$829,BG$16,'N1.3_Project_Listing'!$G$16:$G$829,AV$15)</f>
        <v>0</v>
      </c>
      <c r="BH302" s="67">
        <f>SUMIFS('N1.3_Project_Listing'!$P$16:$P$829,'N1.3_Project_Listing'!$B$16:$B$829,$B302,'N1.3_Project_Listing'!$D$16:$D$829,$B267,'N1.3_Project_Listing'!$J$16:$J$829,BH$16,'N1.3_Project_Listing'!$G$16:$G$829,AV$15)</f>
        <v>0</v>
      </c>
      <c r="BI302" s="63">
        <f t="shared" si="374"/>
        <v>0</v>
      </c>
      <c r="BK302" s="158" t="str">
        <f t="shared" si="391"/>
        <v>-</v>
      </c>
      <c r="BL302" s="67">
        <f>SUMIFS('N1.3_Project_Listing'!$R$16:$R$829,'N1.3_Project_Listing'!$B$16:$B$829,$B302,'N1.3_Project_Listing'!$D$16:$D$829,$B267,'N1.3_Project_Listing'!$J$16:$J$829,BL$16,'N1.3_Project_Listing'!$G$16:$G$829,BK$15)</f>
        <v>0</v>
      </c>
      <c r="BM302" s="67">
        <f>SUMIFS('N1.3_Project_Listing'!$R$16:$R$829,'N1.3_Project_Listing'!$B$16:$B$829,$B302,'N1.3_Project_Listing'!$D$16:$D$829,$B267,'N1.3_Project_Listing'!$J$16:$J$829,BM$16,'N1.3_Project_Listing'!$G$16:$G$829,BK$15)</f>
        <v>0</v>
      </c>
      <c r="BN302" s="67">
        <f>SUMIFS('N1.3_Project_Listing'!$R$16:$R$829,'N1.3_Project_Listing'!$B$16:$B$829,$B302,'N1.3_Project_Listing'!$D$16:$D$829,$B267,'N1.3_Project_Listing'!$J$16:$J$829,BN$16,'N1.3_Project_Listing'!$G$16:$G$829,BK$15)</f>
        <v>0</v>
      </c>
      <c r="BO302" s="67">
        <f>SUMIFS('N1.3_Project_Listing'!$R$16:$R$829,'N1.3_Project_Listing'!$B$16:$B$829,$B302,'N1.3_Project_Listing'!$D$16:$D$829,$B267,'N1.3_Project_Listing'!$J$16:$J$829,BO$16,'N1.3_Project_Listing'!$G$16:$G$829,BK$15)</f>
        <v>0</v>
      </c>
      <c r="BP302" s="67">
        <f>SUMIFS('N1.3_Project_Listing'!$R$16:$R$829,'N1.3_Project_Listing'!$B$16:$B$829,$B302,'N1.3_Project_Listing'!$D$16:$D$829,$B267,'N1.3_Project_Listing'!$J$16:$J$829,BP$16,'N1.3_Project_Listing'!$G$16:$G$829,BK$15)</f>
        <v>0</v>
      </c>
      <c r="BQ302" s="63">
        <f t="shared" si="375"/>
        <v>0</v>
      </c>
      <c r="BR302" s="116" t="s">
        <v>441</v>
      </c>
      <c r="BS302" s="67">
        <f>SUMIFS('N1.3_Project_Listing'!$P$16:$P$829,'N1.3_Project_Listing'!$B$16:$B$829,$B302,'N1.3_Project_Listing'!$D$16:$D$829,$B267,'N1.3_Project_Listing'!$J$16:$J$829,BS$16,'N1.3_Project_Listing'!$G$16:$G$829,BK$15)</f>
        <v>0</v>
      </c>
      <c r="BT302" s="67">
        <f>SUMIFS('N1.3_Project_Listing'!$P$16:$P$829,'N1.3_Project_Listing'!$B$16:$B$829,$B302,'N1.3_Project_Listing'!$D$16:$D$829,$B267,'N1.3_Project_Listing'!$J$16:$J$829,BT$16,'N1.3_Project_Listing'!$G$16:$G$829,BK$15)</f>
        <v>0</v>
      </c>
      <c r="BU302" s="67">
        <f>SUMIFS('N1.3_Project_Listing'!$P$16:$P$829,'N1.3_Project_Listing'!$B$16:$B$829,$B302,'N1.3_Project_Listing'!$D$16:$D$829,$B267,'N1.3_Project_Listing'!$J$16:$J$829,BU$16,'N1.3_Project_Listing'!$G$16:$G$829,BK$15)</f>
        <v>0</v>
      </c>
      <c r="BV302" s="67">
        <f>SUMIFS('N1.3_Project_Listing'!$P$16:$P$829,'N1.3_Project_Listing'!$B$16:$B$829,$B302,'N1.3_Project_Listing'!$D$16:$D$829,$B267,'N1.3_Project_Listing'!$J$16:$J$829,BV$16,'N1.3_Project_Listing'!$G$16:$G$829,BK$15)</f>
        <v>0</v>
      </c>
      <c r="BW302" s="67">
        <f>SUMIFS('N1.3_Project_Listing'!$P$16:$P$829,'N1.3_Project_Listing'!$B$16:$B$829,$B302,'N1.3_Project_Listing'!$D$16:$D$829,$B267,'N1.3_Project_Listing'!$J$16:$J$829,BW$16,'N1.3_Project_Listing'!$G$16:$G$829,BK$15)</f>
        <v>0</v>
      </c>
      <c r="BX302" s="63">
        <f t="shared" si="376"/>
        <v>0</v>
      </c>
    </row>
    <row r="303" spans="2:76" hidden="1">
      <c r="B303" s="132" t="str">
        <f t="shared" si="377"/>
        <v>No entry required</v>
      </c>
      <c r="C303" s="158" t="str">
        <f t="shared" si="377"/>
        <v>-</v>
      </c>
      <c r="D303" s="63">
        <f t="shared" si="378"/>
        <v>0</v>
      </c>
      <c r="E303" s="63">
        <f t="shared" si="379"/>
        <v>0</v>
      </c>
      <c r="F303" s="63">
        <f t="shared" si="380"/>
        <v>0</v>
      </c>
      <c r="G303" s="63">
        <f t="shared" si="381"/>
        <v>0</v>
      </c>
      <c r="H303" s="63">
        <f t="shared" si="382"/>
        <v>0</v>
      </c>
      <c r="I303" s="63">
        <f t="shared" si="367"/>
        <v>0</v>
      </c>
      <c r="J303" s="116" t="s">
        <v>441</v>
      </c>
      <c r="K303" s="63">
        <f t="shared" si="383"/>
        <v>0</v>
      </c>
      <c r="L303" s="63">
        <f t="shared" si="384"/>
        <v>0</v>
      </c>
      <c r="M303" s="63">
        <f t="shared" si="385"/>
        <v>0</v>
      </c>
      <c r="N303" s="63">
        <f t="shared" si="386"/>
        <v>0</v>
      </c>
      <c r="O303" s="63">
        <f t="shared" si="387"/>
        <v>0</v>
      </c>
      <c r="P303" s="63">
        <f t="shared" si="368"/>
        <v>0</v>
      </c>
      <c r="R303" s="158" t="str">
        <f t="shared" si="388"/>
        <v>-</v>
      </c>
      <c r="S303" s="67">
        <f>SUMIFS('N1.3_Project_Listing'!$R$16:$R$829,'N1.3_Project_Listing'!$B$16:$B$829,$B303,'N1.3_Project_Listing'!$D$16:$D$829,$B267,'N1.3_Project_Listing'!$J$16:$J$829,S$16,'N1.3_Project_Listing'!$G$16:$G$829,R$15)</f>
        <v>0</v>
      </c>
      <c r="T303" s="67">
        <f>SUMIFS('N1.3_Project_Listing'!$R$16:$R$829,'N1.3_Project_Listing'!$B$16:$B$829,$B303,'N1.3_Project_Listing'!$D$16:$D$829,$B267,'N1.3_Project_Listing'!$J$16:$J$829,T$16,'N1.3_Project_Listing'!$G$16:$G$829,R$15)</f>
        <v>0</v>
      </c>
      <c r="U303" s="67">
        <f>SUMIFS('N1.3_Project_Listing'!$R$16:$R$829,'N1.3_Project_Listing'!$B$16:$B$829,$B303,'N1.3_Project_Listing'!$D$16:$D$829,$B267,'N1.3_Project_Listing'!$J$16:$J$829,U$16,'N1.3_Project_Listing'!$G$16:$G$829,R$15)</f>
        <v>0</v>
      </c>
      <c r="V303" s="67">
        <f>SUMIFS('N1.3_Project_Listing'!$R$16:$R$829,'N1.3_Project_Listing'!$B$16:$B$829,$B303,'N1.3_Project_Listing'!$D$16:$D$829,$B267,'N1.3_Project_Listing'!$J$16:$J$829,V$16,'N1.3_Project_Listing'!$G$16:$G$829,R$15)</f>
        <v>0</v>
      </c>
      <c r="W303" s="67">
        <f>SUMIFS('N1.3_Project_Listing'!$R$16:$R$829,'N1.3_Project_Listing'!$B$16:$B$829,$B303,'N1.3_Project_Listing'!$D$16:$D$829,$B267,'N1.3_Project_Listing'!$J$16:$J$829,W$16,'N1.3_Project_Listing'!$G$16:$G$829,R$15)</f>
        <v>0</v>
      </c>
      <c r="X303" s="63">
        <f t="shared" si="369"/>
        <v>0</v>
      </c>
      <c r="Y303" s="116" t="s">
        <v>441</v>
      </c>
      <c r="Z303" s="67">
        <f>SUMIFS('N1.3_Project_Listing'!$P$16:$P$829,'N1.3_Project_Listing'!$B$16:$B$829,$B303,'N1.3_Project_Listing'!$D$16:$D$829,$B267,'N1.3_Project_Listing'!$J$16:$J$829,Z$16,'N1.3_Project_Listing'!$G$16:$G$829,R$15)</f>
        <v>0</v>
      </c>
      <c r="AA303" s="67">
        <f>SUMIFS('N1.3_Project_Listing'!$P$16:$P$829,'N1.3_Project_Listing'!$B$16:$B$829,$B303,'N1.3_Project_Listing'!$D$16:$D$829,$B267,'N1.3_Project_Listing'!$J$16:$J$829,AA$16,'N1.3_Project_Listing'!$G$16:$G$829,R$15)</f>
        <v>0</v>
      </c>
      <c r="AB303" s="67">
        <f>SUMIFS('N1.3_Project_Listing'!$P$16:$P$829,'N1.3_Project_Listing'!$B$16:$B$829,$B303,'N1.3_Project_Listing'!$D$16:$D$829,$B267,'N1.3_Project_Listing'!$J$16:$J$829,AB$16,'N1.3_Project_Listing'!$G$16:$G$829,R$15)</f>
        <v>0</v>
      </c>
      <c r="AC303" s="67">
        <f>SUMIFS('N1.3_Project_Listing'!$P$16:$P$829,'N1.3_Project_Listing'!$B$16:$B$829,$B303,'N1.3_Project_Listing'!$D$16:$D$829,$B267,'N1.3_Project_Listing'!$J$16:$J$829,AC$16,'N1.3_Project_Listing'!$G$16:$G$829,R$15)</f>
        <v>0</v>
      </c>
      <c r="AD303" s="67">
        <f>SUMIFS('N1.3_Project_Listing'!$P$16:$P$829,'N1.3_Project_Listing'!$B$16:$B$829,$B303,'N1.3_Project_Listing'!$D$16:$D$829,$B267,'N1.3_Project_Listing'!$J$16:$J$829,AD$16,'N1.3_Project_Listing'!$G$16:$G$829,R$15)</f>
        <v>0</v>
      </c>
      <c r="AE303" s="63">
        <f t="shared" si="370"/>
        <v>0</v>
      </c>
      <c r="AG303" s="158" t="str">
        <f t="shared" si="389"/>
        <v>-</v>
      </c>
      <c r="AH303" s="67">
        <f>SUMIFS('N1.3_Project_Listing'!$R$16:$R$829,'N1.3_Project_Listing'!$B$16:$B$829,$B303,'N1.3_Project_Listing'!$D$16:$D$829,$B267,'N1.3_Project_Listing'!$J$16:$J$829,AH$16,'N1.3_Project_Listing'!$G$16:$G$829,AG$15)</f>
        <v>0</v>
      </c>
      <c r="AI303" s="67">
        <f>SUMIFS('N1.3_Project_Listing'!$R$16:$R$829,'N1.3_Project_Listing'!$B$16:$B$829,$B303,'N1.3_Project_Listing'!$D$16:$D$829,$B267,'N1.3_Project_Listing'!$J$16:$J$829,AI$16,'N1.3_Project_Listing'!$G$16:$G$829,AG$15)</f>
        <v>0</v>
      </c>
      <c r="AJ303" s="67">
        <f>SUMIFS('N1.3_Project_Listing'!$R$16:$R$829,'N1.3_Project_Listing'!$B$16:$B$829,$B303,'N1.3_Project_Listing'!$D$16:$D$829,$B267,'N1.3_Project_Listing'!$J$16:$J$829,AJ$16,'N1.3_Project_Listing'!$G$16:$G$829,AG$15)</f>
        <v>0</v>
      </c>
      <c r="AK303" s="67">
        <f>SUMIFS('N1.3_Project_Listing'!$R$16:$R$829,'N1.3_Project_Listing'!$B$16:$B$829,$B303,'N1.3_Project_Listing'!$D$16:$D$829,$B267,'N1.3_Project_Listing'!$J$16:$J$829,AK$16,'N1.3_Project_Listing'!$G$16:$G$829,AG$15)</f>
        <v>0</v>
      </c>
      <c r="AL303" s="67">
        <f>SUMIFS('N1.3_Project_Listing'!$R$16:$R$829,'N1.3_Project_Listing'!$B$16:$B$829,$B303,'N1.3_Project_Listing'!$D$16:$D$829,$B267,'N1.3_Project_Listing'!$J$16:$J$829,AL$16,'N1.3_Project_Listing'!$G$16:$G$829,AG$15)</f>
        <v>0</v>
      </c>
      <c r="AM303" s="63">
        <f t="shared" si="371"/>
        <v>0</v>
      </c>
      <c r="AN303" s="116" t="s">
        <v>441</v>
      </c>
      <c r="AO303" s="67">
        <f>SUMIFS('N1.3_Project_Listing'!$P$16:$P$829,'N1.3_Project_Listing'!$B$16:$B$829,$B303,'N1.3_Project_Listing'!$D$16:$D$829,$B267,'N1.3_Project_Listing'!$J$16:$J$829,AO$16,'N1.3_Project_Listing'!$G$16:$G$829,AG$15)</f>
        <v>0</v>
      </c>
      <c r="AP303" s="67">
        <f>SUMIFS('N1.3_Project_Listing'!$P$16:$P$829,'N1.3_Project_Listing'!$B$16:$B$829,$B303,'N1.3_Project_Listing'!$D$16:$D$829,$B267,'N1.3_Project_Listing'!$J$16:$J$829,AP$16,'N1.3_Project_Listing'!$G$16:$G$829,AG$15)</f>
        <v>0</v>
      </c>
      <c r="AQ303" s="67">
        <f>SUMIFS('N1.3_Project_Listing'!$P$16:$P$829,'N1.3_Project_Listing'!$B$16:$B$829,$B303,'N1.3_Project_Listing'!$D$16:$D$829,$B267,'N1.3_Project_Listing'!$J$16:$J$829,AQ$16,'N1.3_Project_Listing'!$G$16:$G$829,AG$15)</f>
        <v>0</v>
      </c>
      <c r="AR303" s="67">
        <f>SUMIFS('N1.3_Project_Listing'!$P$16:$P$829,'N1.3_Project_Listing'!$B$16:$B$829,$B303,'N1.3_Project_Listing'!$D$16:$D$829,$B267,'N1.3_Project_Listing'!$J$16:$J$829,AR$16,'N1.3_Project_Listing'!$G$16:$G$829,AG$15)</f>
        <v>0</v>
      </c>
      <c r="AS303" s="67">
        <f>SUMIFS('N1.3_Project_Listing'!$P$16:$P$829,'N1.3_Project_Listing'!$B$16:$B$829,$B303,'N1.3_Project_Listing'!$D$16:$D$829,$B267,'N1.3_Project_Listing'!$J$16:$J$829,AS$16,'N1.3_Project_Listing'!$G$16:$G$829,AG$15)</f>
        <v>0</v>
      </c>
      <c r="AT303" s="63">
        <f t="shared" si="372"/>
        <v>0</v>
      </c>
      <c r="AV303" s="158" t="str">
        <f t="shared" si="390"/>
        <v>-</v>
      </c>
      <c r="AW303" s="67">
        <f>SUMIFS('N1.3_Project_Listing'!$R$16:$R$829,'N1.3_Project_Listing'!$B$16:$B$829,$B303,'N1.3_Project_Listing'!$D$16:$D$829,$B267,'N1.3_Project_Listing'!$J$16:$J$829,AW$16,'N1.3_Project_Listing'!$G$16:$G$829,AV$15)</f>
        <v>0</v>
      </c>
      <c r="AX303" s="67">
        <f>SUMIFS('N1.3_Project_Listing'!$R$16:$R$829,'N1.3_Project_Listing'!$B$16:$B$829,$B303,'N1.3_Project_Listing'!$D$16:$D$829,$B267,'N1.3_Project_Listing'!$J$16:$J$829,AX$16,'N1.3_Project_Listing'!$G$16:$G$829,AV$15)</f>
        <v>0</v>
      </c>
      <c r="AY303" s="67">
        <f>SUMIFS('N1.3_Project_Listing'!$R$16:$R$829,'N1.3_Project_Listing'!$B$16:$B$829,$B303,'N1.3_Project_Listing'!$D$16:$D$829,$B267,'N1.3_Project_Listing'!$J$16:$J$829,AY$16,'N1.3_Project_Listing'!$G$16:$G$829,AV$15)</f>
        <v>0</v>
      </c>
      <c r="AZ303" s="67">
        <f>SUMIFS('N1.3_Project_Listing'!$R$16:$R$829,'N1.3_Project_Listing'!$B$16:$B$829,$B303,'N1.3_Project_Listing'!$D$16:$D$829,$B267,'N1.3_Project_Listing'!$J$16:$J$829,AZ$16,'N1.3_Project_Listing'!$G$16:$G$829,AV$15)</f>
        <v>0</v>
      </c>
      <c r="BA303" s="67">
        <f>SUMIFS('N1.3_Project_Listing'!$R$16:$R$829,'N1.3_Project_Listing'!$B$16:$B$829,$B303,'N1.3_Project_Listing'!$D$16:$D$829,$B267,'N1.3_Project_Listing'!$J$16:$J$829,BA$16,'N1.3_Project_Listing'!$G$16:$G$829,AV$15)</f>
        <v>0</v>
      </c>
      <c r="BB303" s="63">
        <f t="shared" si="373"/>
        <v>0</v>
      </c>
      <c r="BC303" s="116" t="s">
        <v>441</v>
      </c>
      <c r="BD303" s="67">
        <f>SUMIFS('N1.3_Project_Listing'!$P$16:$P$829,'N1.3_Project_Listing'!$B$16:$B$829,$B303,'N1.3_Project_Listing'!$D$16:$D$829,$B267,'N1.3_Project_Listing'!$J$16:$J$829,BD$16,'N1.3_Project_Listing'!$G$16:$G$829,AV$15)</f>
        <v>0</v>
      </c>
      <c r="BE303" s="67">
        <f>SUMIFS('N1.3_Project_Listing'!$P$16:$P$829,'N1.3_Project_Listing'!$B$16:$B$829,$B303,'N1.3_Project_Listing'!$D$16:$D$829,$B267,'N1.3_Project_Listing'!$J$16:$J$829,BE$16,'N1.3_Project_Listing'!$G$16:$G$829,AV$15)</f>
        <v>0</v>
      </c>
      <c r="BF303" s="67">
        <f>SUMIFS('N1.3_Project_Listing'!$P$16:$P$829,'N1.3_Project_Listing'!$B$16:$B$829,$B303,'N1.3_Project_Listing'!$D$16:$D$829,$B267,'N1.3_Project_Listing'!$J$16:$J$829,BF$16,'N1.3_Project_Listing'!$G$16:$G$829,AV$15)</f>
        <v>0</v>
      </c>
      <c r="BG303" s="67">
        <f>SUMIFS('N1.3_Project_Listing'!$P$16:$P$829,'N1.3_Project_Listing'!$B$16:$B$829,$B303,'N1.3_Project_Listing'!$D$16:$D$829,$B267,'N1.3_Project_Listing'!$J$16:$J$829,BG$16,'N1.3_Project_Listing'!$G$16:$G$829,AV$15)</f>
        <v>0</v>
      </c>
      <c r="BH303" s="67">
        <f>SUMIFS('N1.3_Project_Listing'!$P$16:$P$829,'N1.3_Project_Listing'!$B$16:$B$829,$B303,'N1.3_Project_Listing'!$D$16:$D$829,$B267,'N1.3_Project_Listing'!$J$16:$J$829,BH$16,'N1.3_Project_Listing'!$G$16:$G$829,AV$15)</f>
        <v>0</v>
      </c>
      <c r="BI303" s="63">
        <f t="shared" si="374"/>
        <v>0</v>
      </c>
      <c r="BK303" s="158" t="str">
        <f t="shared" si="391"/>
        <v>-</v>
      </c>
      <c r="BL303" s="67">
        <f>SUMIFS('N1.3_Project_Listing'!$R$16:$R$829,'N1.3_Project_Listing'!$B$16:$B$829,$B303,'N1.3_Project_Listing'!$D$16:$D$829,$B267,'N1.3_Project_Listing'!$J$16:$J$829,BL$16,'N1.3_Project_Listing'!$G$16:$G$829,BK$15)</f>
        <v>0</v>
      </c>
      <c r="BM303" s="67">
        <f>SUMIFS('N1.3_Project_Listing'!$R$16:$R$829,'N1.3_Project_Listing'!$B$16:$B$829,$B303,'N1.3_Project_Listing'!$D$16:$D$829,$B267,'N1.3_Project_Listing'!$J$16:$J$829,BM$16,'N1.3_Project_Listing'!$G$16:$G$829,BK$15)</f>
        <v>0</v>
      </c>
      <c r="BN303" s="67">
        <f>SUMIFS('N1.3_Project_Listing'!$R$16:$R$829,'N1.3_Project_Listing'!$B$16:$B$829,$B303,'N1.3_Project_Listing'!$D$16:$D$829,$B267,'N1.3_Project_Listing'!$J$16:$J$829,BN$16,'N1.3_Project_Listing'!$G$16:$G$829,BK$15)</f>
        <v>0</v>
      </c>
      <c r="BO303" s="67">
        <f>SUMIFS('N1.3_Project_Listing'!$R$16:$R$829,'N1.3_Project_Listing'!$B$16:$B$829,$B303,'N1.3_Project_Listing'!$D$16:$D$829,$B267,'N1.3_Project_Listing'!$J$16:$J$829,BO$16,'N1.3_Project_Listing'!$G$16:$G$829,BK$15)</f>
        <v>0</v>
      </c>
      <c r="BP303" s="67">
        <f>SUMIFS('N1.3_Project_Listing'!$R$16:$R$829,'N1.3_Project_Listing'!$B$16:$B$829,$B303,'N1.3_Project_Listing'!$D$16:$D$829,$B267,'N1.3_Project_Listing'!$J$16:$J$829,BP$16,'N1.3_Project_Listing'!$G$16:$G$829,BK$15)</f>
        <v>0</v>
      </c>
      <c r="BQ303" s="63">
        <f t="shared" si="375"/>
        <v>0</v>
      </c>
      <c r="BR303" s="116" t="s">
        <v>441</v>
      </c>
      <c r="BS303" s="67">
        <f>SUMIFS('N1.3_Project_Listing'!$P$16:$P$829,'N1.3_Project_Listing'!$B$16:$B$829,$B303,'N1.3_Project_Listing'!$D$16:$D$829,$B267,'N1.3_Project_Listing'!$J$16:$J$829,BS$16,'N1.3_Project_Listing'!$G$16:$G$829,BK$15)</f>
        <v>0</v>
      </c>
      <c r="BT303" s="67">
        <f>SUMIFS('N1.3_Project_Listing'!$P$16:$P$829,'N1.3_Project_Listing'!$B$16:$B$829,$B303,'N1.3_Project_Listing'!$D$16:$D$829,$B267,'N1.3_Project_Listing'!$J$16:$J$829,BT$16,'N1.3_Project_Listing'!$G$16:$G$829,BK$15)</f>
        <v>0</v>
      </c>
      <c r="BU303" s="67">
        <f>SUMIFS('N1.3_Project_Listing'!$P$16:$P$829,'N1.3_Project_Listing'!$B$16:$B$829,$B303,'N1.3_Project_Listing'!$D$16:$D$829,$B267,'N1.3_Project_Listing'!$J$16:$J$829,BU$16,'N1.3_Project_Listing'!$G$16:$G$829,BK$15)</f>
        <v>0</v>
      </c>
      <c r="BV303" s="67">
        <f>SUMIFS('N1.3_Project_Listing'!$P$16:$P$829,'N1.3_Project_Listing'!$B$16:$B$829,$B303,'N1.3_Project_Listing'!$D$16:$D$829,$B267,'N1.3_Project_Listing'!$J$16:$J$829,BV$16,'N1.3_Project_Listing'!$G$16:$G$829,BK$15)</f>
        <v>0</v>
      </c>
      <c r="BW303" s="67">
        <f>SUMIFS('N1.3_Project_Listing'!$P$16:$P$829,'N1.3_Project_Listing'!$B$16:$B$829,$B303,'N1.3_Project_Listing'!$D$16:$D$829,$B267,'N1.3_Project_Listing'!$J$16:$J$829,BW$16,'N1.3_Project_Listing'!$G$16:$G$829,BK$15)</f>
        <v>0</v>
      </c>
      <c r="BX303" s="63">
        <f t="shared" si="376"/>
        <v>0</v>
      </c>
    </row>
    <row r="304" spans="2:76" hidden="1">
      <c r="B304" s="132" t="str">
        <f t="shared" si="377"/>
        <v>No entry required</v>
      </c>
      <c r="C304" s="158" t="str">
        <f t="shared" si="377"/>
        <v>-</v>
      </c>
      <c r="D304" s="63">
        <f t="shared" si="378"/>
        <v>0</v>
      </c>
      <c r="E304" s="63">
        <f t="shared" si="379"/>
        <v>0</v>
      </c>
      <c r="F304" s="63">
        <f t="shared" si="380"/>
        <v>0</v>
      </c>
      <c r="G304" s="63">
        <f t="shared" si="381"/>
        <v>0</v>
      </c>
      <c r="H304" s="63">
        <f t="shared" si="382"/>
        <v>0</v>
      </c>
      <c r="I304" s="63">
        <f t="shared" si="367"/>
        <v>0</v>
      </c>
      <c r="J304" s="116" t="s">
        <v>441</v>
      </c>
      <c r="K304" s="63">
        <f t="shared" si="383"/>
        <v>0</v>
      </c>
      <c r="L304" s="63">
        <f t="shared" si="384"/>
        <v>0</v>
      </c>
      <c r="M304" s="63">
        <f t="shared" si="385"/>
        <v>0</v>
      </c>
      <c r="N304" s="63">
        <f t="shared" si="386"/>
        <v>0</v>
      </c>
      <c r="O304" s="63">
        <f t="shared" si="387"/>
        <v>0</v>
      </c>
      <c r="P304" s="63">
        <f t="shared" si="368"/>
        <v>0</v>
      </c>
      <c r="R304" s="158" t="str">
        <f t="shared" si="388"/>
        <v>-</v>
      </c>
      <c r="S304" s="67">
        <f>SUMIFS('N1.3_Project_Listing'!$R$16:$R$829,'N1.3_Project_Listing'!$B$16:$B$829,$B304,'N1.3_Project_Listing'!$D$16:$D$829,$B267,'N1.3_Project_Listing'!$J$16:$J$829,S$16,'N1.3_Project_Listing'!$G$16:$G$829,R$15)</f>
        <v>0</v>
      </c>
      <c r="T304" s="67">
        <f>SUMIFS('N1.3_Project_Listing'!$R$16:$R$829,'N1.3_Project_Listing'!$B$16:$B$829,$B304,'N1.3_Project_Listing'!$D$16:$D$829,$B267,'N1.3_Project_Listing'!$J$16:$J$829,T$16,'N1.3_Project_Listing'!$G$16:$G$829,R$15)</f>
        <v>0</v>
      </c>
      <c r="U304" s="67">
        <f>SUMIFS('N1.3_Project_Listing'!$R$16:$R$829,'N1.3_Project_Listing'!$B$16:$B$829,$B304,'N1.3_Project_Listing'!$D$16:$D$829,$B267,'N1.3_Project_Listing'!$J$16:$J$829,U$16,'N1.3_Project_Listing'!$G$16:$G$829,R$15)</f>
        <v>0</v>
      </c>
      <c r="V304" s="67">
        <f>SUMIFS('N1.3_Project_Listing'!$R$16:$R$829,'N1.3_Project_Listing'!$B$16:$B$829,$B304,'N1.3_Project_Listing'!$D$16:$D$829,$B267,'N1.3_Project_Listing'!$J$16:$J$829,V$16,'N1.3_Project_Listing'!$G$16:$G$829,R$15)</f>
        <v>0</v>
      </c>
      <c r="W304" s="67">
        <f>SUMIFS('N1.3_Project_Listing'!$R$16:$R$829,'N1.3_Project_Listing'!$B$16:$B$829,$B304,'N1.3_Project_Listing'!$D$16:$D$829,$B267,'N1.3_Project_Listing'!$J$16:$J$829,W$16,'N1.3_Project_Listing'!$G$16:$G$829,R$15)</f>
        <v>0</v>
      </c>
      <c r="X304" s="63">
        <f t="shared" si="369"/>
        <v>0</v>
      </c>
      <c r="Y304" s="116" t="s">
        <v>441</v>
      </c>
      <c r="Z304" s="67">
        <f>SUMIFS('N1.3_Project_Listing'!$P$16:$P$829,'N1.3_Project_Listing'!$B$16:$B$829,$B304,'N1.3_Project_Listing'!$D$16:$D$829,$B267,'N1.3_Project_Listing'!$J$16:$J$829,Z$16,'N1.3_Project_Listing'!$G$16:$G$829,R$15)</f>
        <v>0</v>
      </c>
      <c r="AA304" s="67">
        <f>SUMIFS('N1.3_Project_Listing'!$P$16:$P$829,'N1.3_Project_Listing'!$B$16:$B$829,$B304,'N1.3_Project_Listing'!$D$16:$D$829,$B267,'N1.3_Project_Listing'!$J$16:$J$829,AA$16,'N1.3_Project_Listing'!$G$16:$G$829,R$15)</f>
        <v>0</v>
      </c>
      <c r="AB304" s="67">
        <f>SUMIFS('N1.3_Project_Listing'!$P$16:$P$829,'N1.3_Project_Listing'!$B$16:$B$829,$B304,'N1.3_Project_Listing'!$D$16:$D$829,$B267,'N1.3_Project_Listing'!$J$16:$J$829,AB$16,'N1.3_Project_Listing'!$G$16:$G$829,R$15)</f>
        <v>0</v>
      </c>
      <c r="AC304" s="67">
        <f>SUMIFS('N1.3_Project_Listing'!$P$16:$P$829,'N1.3_Project_Listing'!$B$16:$B$829,$B304,'N1.3_Project_Listing'!$D$16:$D$829,$B267,'N1.3_Project_Listing'!$J$16:$J$829,AC$16,'N1.3_Project_Listing'!$G$16:$G$829,R$15)</f>
        <v>0</v>
      </c>
      <c r="AD304" s="67">
        <f>SUMIFS('N1.3_Project_Listing'!$P$16:$P$829,'N1.3_Project_Listing'!$B$16:$B$829,$B304,'N1.3_Project_Listing'!$D$16:$D$829,$B267,'N1.3_Project_Listing'!$J$16:$J$829,AD$16,'N1.3_Project_Listing'!$G$16:$G$829,R$15)</f>
        <v>0</v>
      </c>
      <c r="AE304" s="63">
        <f t="shared" si="370"/>
        <v>0</v>
      </c>
      <c r="AG304" s="158" t="str">
        <f t="shared" si="389"/>
        <v>-</v>
      </c>
      <c r="AH304" s="67">
        <f>SUMIFS('N1.3_Project_Listing'!$R$16:$R$829,'N1.3_Project_Listing'!$B$16:$B$829,$B304,'N1.3_Project_Listing'!$D$16:$D$829,$B267,'N1.3_Project_Listing'!$J$16:$J$829,AH$16,'N1.3_Project_Listing'!$G$16:$G$829,AG$15)</f>
        <v>0</v>
      </c>
      <c r="AI304" s="67">
        <f>SUMIFS('N1.3_Project_Listing'!$R$16:$R$829,'N1.3_Project_Listing'!$B$16:$B$829,$B304,'N1.3_Project_Listing'!$D$16:$D$829,$B267,'N1.3_Project_Listing'!$J$16:$J$829,AI$16,'N1.3_Project_Listing'!$G$16:$G$829,AG$15)</f>
        <v>0</v>
      </c>
      <c r="AJ304" s="67">
        <f>SUMIFS('N1.3_Project_Listing'!$R$16:$R$829,'N1.3_Project_Listing'!$B$16:$B$829,$B304,'N1.3_Project_Listing'!$D$16:$D$829,$B267,'N1.3_Project_Listing'!$J$16:$J$829,AJ$16,'N1.3_Project_Listing'!$G$16:$G$829,AG$15)</f>
        <v>0</v>
      </c>
      <c r="AK304" s="67">
        <f>SUMIFS('N1.3_Project_Listing'!$R$16:$R$829,'N1.3_Project_Listing'!$B$16:$B$829,$B304,'N1.3_Project_Listing'!$D$16:$D$829,$B267,'N1.3_Project_Listing'!$J$16:$J$829,AK$16,'N1.3_Project_Listing'!$G$16:$G$829,AG$15)</f>
        <v>0</v>
      </c>
      <c r="AL304" s="67">
        <f>SUMIFS('N1.3_Project_Listing'!$R$16:$R$829,'N1.3_Project_Listing'!$B$16:$B$829,$B304,'N1.3_Project_Listing'!$D$16:$D$829,$B267,'N1.3_Project_Listing'!$J$16:$J$829,AL$16,'N1.3_Project_Listing'!$G$16:$G$829,AG$15)</f>
        <v>0</v>
      </c>
      <c r="AM304" s="63">
        <f t="shared" si="371"/>
        <v>0</v>
      </c>
      <c r="AN304" s="116" t="s">
        <v>441</v>
      </c>
      <c r="AO304" s="67">
        <f>SUMIFS('N1.3_Project_Listing'!$P$16:$P$829,'N1.3_Project_Listing'!$B$16:$B$829,$B304,'N1.3_Project_Listing'!$D$16:$D$829,$B267,'N1.3_Project_Listing'!$J$16:$J$829,AO$16,'N1.3_Project_Listing'!$G$16:$G$829,AG$15)</f>
        <v>0</v>
      </c>
      <c r="AP304" s="67">
        <f>SUMIFS('N1.3_Project_Listing'!$P$16:$P$829,'N1.3_Project_Listing'!$B$16:$B$829,$B304,'N1.3_Project_Listing'!$D$16:$D$829,$B267,'N1.3_Project_Listing'!$J$16:$J$829,AP$16,'N1.3_Project_Listing'!$G$16:$G$829,AG$15)</f>
        <v>0</v>
      </c>
      <c r="AQ304" s="67">
        <f>SUMIFS('N1.3_Project_Listing'!$P$16:$P$829,'N1.3_Project_Listing'!$B$16:$B$829,$B304,'N1.3_Project_Listing'!$D$16:$D$829,$B267,'N1.3_Project_Listing'!$J$16:$J$829,AQ$16,'N1.3_Project_Listing'!$G$16:$G$829,AG$15)</f>
        <v>0</v>
      </c>
      <c r="AR304" s="67">
        <f>SUMIFS('N1.3_Project_Listing'!$P$16:$P$829,'N1.3_Project_Listing'!$B$16:$B$829,$B304,'N1.3_Project_Listing'!$D$16:$D$829,$B267,'N1.3_Project_Listing'!$J$16:$J$829,AR$16,'N1.3_Project_Listing'!$G$16:$G$829,AG$15)</f>
        <v>0</v>
      </c>
      <c r="AS304" s="67">
        <f>SUMIFS('N1.3_Project_Listing'!$P$16:$P$829,'N1.3_Project_Listing'!$B$16:$B$829,$B304,'N1.3_Project_Listing'!$D$16:$D$829,$B267,'N1.3_Project_Listing'!$J$16:$J$829,AS$16,'N1.3_Project_Listing'!$G$16:$G$829,AG$15)</f>
        <v>0</v>
      </c>
      <c r="AT304" s="63">
        <f t="shared" si="372"/>
        <v>0</v>
      </c>
      <c r="AV304" s="158" t="str">
        <f t="shared" si="390"/>
        <v>-</v>
      </c>
      <c r="AW304" s="67">
        <f>SUMIFS('N1.3_Project_Listing'!$R$16:$R$829,'N1.3_Project_Listing'!$B$16:$B$829,$B304,'N1.3_Project_Listing'!$D$16:$D$829,$B267,'N1.3_Project_Listing'!$J$16:$J$829,AW$16,'N1.3_Project_Listing'!$G$16:$G$829,AV$15)</f>
        <v>0</v>
      </c>
      <c r="AX304" s="67">
        <f>SUMIFS('N1.3_Project_Listing'!$R$16:$R$829,'N1.3_Project_Listing'!$B$16:$B$829,$B304,'N1.3_Project_Listing'!$D$16:$D$829,$B267,'N1.3_Project_Listing'!$J$16:$J$829,AX$16,'N1.3_Project_Listing'!$G$16:$G$829,AV$15)</f>
        <v>0</v>
      </c>
      <c r="AY304" s="67">
        <f>SUMIFS('N1.3_Project_Listing'!$R$16:$R$829,'N1.3_Project_Listing'!$B$16:$B$829,$B304,'N1.3_Project_Listing'!$D$16:$D$829,$B267,'N1.3_Project_Listing'!$J$16:$J$829,AY$16,'N1.3_Project_Listing'!$G$16:$G$829,AV$15)</f>
        <v>0</v>
      </c>
      <c r="AZ304" s="67">
        <f>SUMIFS('N1.3_Project_Listing'!$R$16:$R$829,'N1.3_Project_Listing'!$B$16:$B$829,$B304,'N1.3_Project_Listing'!$D$16:$D$829,$B267,'N1.3_Project_Listing'!$J$16:$J$829,AZ$16,'N1.3_Project_Listing'!$G$16:$G$829,AV$15)</f>
        <v>0</v>
      </c>
      <c r="BA304" s="67">
        <f>SUMIFS('N1.3_Project_Listing'!$R$16:$R$829,'N1.3_Project_Listing'!$B$16:$B$829,$B304,'N1.3_Project_Listing'!$D$16:$D$829,$B267,'N1.3_Project_Listing'!$J$16:$J$829,BA$16,'N1.3_Project_Listing'!$G$16:$G$829,AV$15)</f>
        <v>0</v>
      </c>
      <c r="BB304" s="63">
        <f t="shared" si="373"/>
        <v>0</v>
      </c>
      <c r="BC304" s="116" t="s">
        <v>441</v>
      </c>
      <c r="BD304" s="67">
        <f>SUMIFS('N1.3_Project_Listing'!$P$16:$P$829,'N1.3_Project_Listing'!$B$16:$B$829,$B304,'N1.3_Project_Listing'!$D$16:$D$829,$B267,'N1.3_Project_Listing'!$J$16:$J$829,BD$16,'N1.3_Project_Listing'!$G$16:$G$829,AV$15)</f>
        <v>0</v>
      </c>
      <c r="BE304" s="67">
        <f>SUMIFS('N1.3_Project_Listing'!$P$16:$P$829,'N1.3_Project_Listing'!$B$16:$B$829,$B304,'N1.3_Project_Listing'!$D$16:$D$829,$B267,'N1.3_Project_Listing'!$J$16:$J$829,BE$16,'N1.3_Project_Listing'!$G$16:$G$829,AV$15)</f>
        <v>0</v>
      </c>
      <c r="BF304" s="67">
        <f>SUMIFS('N1.3_Project_Listing'!$P$16:$P$829,'N1.3_Project_Listing'!$B$16:$B$829,$B304,'N1.3_Project_Listing'!$D$16:$D$829,$B267,'N1.3_Project_Listing'!$J$16:$J$829,BF$16,'N1.3_Project_Listing'!$G$16:$G$829,AV$15)</f>
        <v>0</v>
      </c>
      <c r="BG304" s="67">
        <f>SUMIFS('N1.3_Project_Listing'!$P$16:$P$829,'N1.3_Project_Listing'!$B$16:$B$829,$B304,'N1.3_Project_Listing'!$D$16:$D$829,$B267,'N1.3_Project_Listing'!$J$16:$J$829,BG$16,'N1.3_Project_Listing'!$G$16:$G$829,AV$15)</f>
        <v>0</v>
      </c>
      <c r="BH304" s="67">
        <f>SUMIFS('N1.3_Project_Listing'!$P$16:$P$829,'N1.3_Project_Listing'!$B$16:$B$829,$B304,'N1.3_Project_Listing'!$D$16:$D$829,$B267,'N1.3_Project_Listing'!$J$16:$J$829,BH$16,'N1.3_Project_Listing'!$G$16:$G$829,AV$15)</f>
        <v>0</v>
      </c>
      <c r="BI304" s="63">
        <f t="shared" si="374"/>
        <v>0</v>
      </c>
      <c r="BK304" s="158" t="str">
        <f t="shared" si="391"/>
        <v>-</v>
      </c>
      <c r="BL304" s="67">
        <f>SUMIFS('N1.3_Project_Listing'!$R$16:$R$829,'N1.3_Project_Listing'!$B$16:$B$829,$B304,'N1.3_Project_Listing'!$D$16:$D$829,$B267,'N1.3_Project_Listing'!$J$16:$J$829,BL$16,'N1.3_Project_Listing'!$G$16:$G$829,BK$15)</f>
        <v>0</v>
      </c>
      <c r="BM304" s="67">
        <f>SUMIFS('N1.3_Project_Listing'!$R$16:$R$829,'N1.3_Project_Listing'!$B$16:$B$829,$B304,'N1.3_Project_Listing'!$D$16:$D$829,$B267,'N1.3_Project_Listing'!$J$16:$J$829,BM$16,'N1.3_Project_Listing'!$G$16:$G$829,BK$15)</f>
        <v>0</v>
      </c>
      <c r="BN304" s="67">
        <f>SUMIFS('N1.3_Project_Listing'!$R$16:$R$829,'N1.3_Project_Listing'!$B$16:$B$829,$B304,'N1.3_Project_Listing'!$D$16:$D$829,$B267,'N1.3_Project_Listing'!$J$16:$J$829,BN$16,'N1.3_Project_Listing'!$G$16:$G$829,BK$15)</f>
        <v>0</v>
      </c>
      <c r="BO304" s="67">
        <f>SUMIFS('N1.3_Project_Listing'!$R$16:$R$829,'N1.3_Project_Listing'!$B$16:$B$829,$B304,'N1.3_Project_Listing'!$D$16:$D$829,$B267,'N1.3_Project_Listing'!$J$16:$J$829,BO$16,'N1.3_Project_Listing'!$G$16:$G$829,BK$15)</f>
        <v>0</v>
      </c>
      <c r="BP304" s="67">
        <f>SUMIFS('N1.3_Project_Listing'!$R$16:$R$829,'N1.3_Project_Listing'!$B$16:$B$829,$B304,'N1.3_Project_Listing'!$D$16:$D$829,$B267,'N1.3_Project_Listing'!$J$16:$J$829,BP$16,'N1.3_Project_Listing'!$G$16:$G$829,BK$15)</f>
        <v>0</v>
      </c>
      <c r="BQ304" s="63">
        <f t="shared" si="375"/>
        <v>0</v>
      </c>
      <c r="BR304" s="116" t="s">
        <v>441</v>
      </c>
      <c r="BS304" s="67">
        <f>SUMIFS('N1.3_Project_Listing'!$P$16:$P$829,'N1.3_Project_Listing'!$B$16:$B$829,$B304,'N1.3_Project_Listing'!$D$16:$D$829,$B267,'N1.3_Project_Listing'!$J$16:$J$829,BS$16,'N1.3_Project_Listing'!$G$16:$G$829,BK$15)</f>
        <v>0</v>
      </c>
      <c r="BT304" s="67">
        <f>SUMIFS('N1.3_Project_Listing'!$P$16:$P$829,'N1.3_Project_Listing'!$B$16:$B$829,$B304,'N1.3_Project_Listing'!$D$16:$D$829,$B267,'N1.3_Project_Listing'!$J$16:$J$829,BT$16,'N1.3_Project_Listing'!$G$16:$G$829,BK$15)</f>
        <v>0</v>
      </c>
      <c r="BU304" s="67">
        <f>SUMIFS('N1.3_Project_Listing'!$P$16:$P$829,'N1.3_Project_Listing'!$B$16:$B$829,$B304,'N1.3_Project_Listing'!$D$16:$D$829,$B267,'N1.3_Project_Listing'!$J$16:$J$829,BU$16,'N1.3_Project_Listing'!$G$16:$G$829,BK$15)</f>
        <v>0</v>
      </c>
      <c r="BV304" s="67">
        <f>SUMIFS('N1.3_Project_Listing'!$P$16:$P$829,'N1.3_Project_Listing'!$B$16:$B$829,$B304,'N1.3_Project_Listing'!$D$16:$D$829,$B267,'N1.3_Project_Listing'!$J$16:$J$829,BV$16,'N1.3_Project_Listing'!$G$16:$G$829,BK$15)</f>
        <v>0</v>
      </c>
      <c r="BW304" s="67">
        <f>SUMIFS('N1.3_Project_Listing'!$P$16:$P$829,'N1.3_Project_Listing'!$B$16:$B$829,$B304,'N1.3_Project_Listing'!$D$16:$D$829,$B267,'N1.3_Project_Listing'!$J$16:$J$829,BW$16,'N1.3_Project_Listing'!$G$16:$G$829,BK$15)</f>
        <v>0</v>
      </c>
      <c r="BX304" s="63">
        <f t="shared" si="376"/>
        <v>0</v>
      </c>
    </row>
    <row r="305" spans="2:76" hidden="1">
      <c r="B305" s="132" t="str">
        <f t="shared" si="377"/>
        <v>No entry required</v>
      </c>
      <c r="C305" s="158" t="str">
        <f t="shared" si="377"/>
        <v>-</v>
      </c>
      <c r="D305" s="63">
        <f t="shared" si="378"/>
        <v>0</v>
      </c>
      <c r="E305" s="63">
        <f t="shared" si="379"/>
        <v>0</v>
      </c>
      <c r="F305" s="63">
        <f t="shared" si="380"/>
        <v>0</v>
      </c>
      <c r="G305" s="63">
        <f t="shared" si="381"/>
        <v>0</v>
      </c>
      <c r="H305" s="63">
        <f t="shared" si="382"/>
        <v>0</v>
      </c>
      <c r="I305" s="63">
        <f t="shared" si="367"/>
        <v>0</v>
      </c>
      <c r="J305" s="116" t="s">
        <v>441</v>
      </c>
      <c r="K305" s="63">
        <f t="shared" si="383"/>
        <v>0</v>
      </c>
      <c r="L305" s="63">
        <f t="shared" si="384"/>
        <v>0</v>
      </c>
      <c r="M305" s="63">
        <f t="shared" si="385"/>
        <v>0</v>
      </c>
      <c r="N305" s="63">
        <f t="shared" si="386"/>
        <v>0</v>
      </c>
      <c r="O305" s="63">
        <f t="shared" si="387"/>
        <v>0</v>
      </c>
      <c r="P305" s="63">
        <f t="shared" si="368"/>
        <v>0</v>
      </c>
      <c r="R305" s="158" t="str">
        <f t="shared" si="388"/>
        <v>-</v>
      </c>
      <c r="S305" s="67">
        <f>SUMIFS('N1.3_Project_Listing'!$R$16:$R$829,'N1.3_Project_Listing'!$B$16:$B$829,$B305,'N1.3_Project_Listing'!$D$16:$D$829,$B267,'N1.3_Project_Listing'!$J$16:$J$829,S$16,'N1.3_Project_Listing'!$G$16:$G$829,R$15)</f>
        <v>0</v>
      </c>
      <c r="T305" s="67">
        <f>SUMIFS('N1.3_Project_Listing'!$R$16:$R$829,'N1.3_Project_Listing'!$B$16:$B$829,$B305,'N1.3_Project_Listing'!$D$16:$D$829,$B267,'N1.3_Project_Listing'!$J$16:$J$829,T$16,'N1.3_Project_Listing'!$G$16:$G$829,R$15)</f>
        <v>0</v>
      </c>
      <c r="U305" s="67">
        <f>SUMIFS('N1.3_Project_Listing'!$R$16:$R$829,'N1.3_Project_Listing'!$B$16:$B$829,$B305,'N1.3_Project_Listing'!$D$16:$D$829,$B267,'N1.3_Project_Listing'!$J$16:$J$829,U$16,'N1.3_Project_Listing'!$G$16:$G$829,R$15)</f>
        <v>0</v>
      </c>
      <c r="V305" s="67">
        <f>SUMIFS('N1.3_Project_Listing'!$R$16:$R$829,'N1.3_Project_Listing'!$B$16:$B$829,$B305,'N1.3_Project_Listing'!$D$16:$D$829,$B267,'N1.3_Project_Listing'!$J$16:$J$829,V$16,'N1.3_Project_Listing'!$G$16:$G$829,R$15)</f>
        <v>0</v>
      </c>
      <c r="W305" s="67">
        <f>SUMIFS('N1.3_Project_Listing'!$R$16:$R$829,'N1.3_Project_Listing'!$B$16:$B$829,$B305,'N1.3_Project_Listing'!$D$16:$D$829,$B267,'N1.3_Project_Listing'!$J$16:$J$829,W$16,'N1.3_Project_Listing'!$G$16:$G$829,R$15)</f>
        <v>0</v>
      </c>
      <c r="X305" s="63">
        <f t="shared" si="369"/>
        <v>0</v>
      </c>
      <c r="Y305" s="116" t="s">
        <v>441</v>
      </c>
      <c r="Z305" s="67">
        <f>SUMIFS('N1.3_Project_Listing'!$P$16:$P$829,'N1.3_Project_Listing'!$B$16:$B$829,$B305,'N1.3_Project_Listing'!$D$16:$D$829,$B267,'N1.3_Project_Listing'!$J$16:$J$829,Z$16,'N1.3_Project_Listing'!$G$16:$G$829,R$15)</f>
        <v>0</v>
      </c>
      <c r="AA305" s="67">
        <f>SUMIFS('N1.3_Project_Listing'!$P$16:$P$829,'N1.3_Project_Listing'!$B$16:$B$829,$B305,'N1.3_Project_Listing'!$D$16:$D$829,$B267,'N1.3_Project_Listing'!$J$16:$J$829,AA$16,'N1.3_Project_Listing'!$G$16:$G$829,R$15)</f>
        <v>0</v>
      </c>
      <c r="AB305" s="67">
        <f>SUMIFS('N1.3_Project_Listing'!$P$16:$P$829,'N1.3_Project_Listing'!$B$16:$B$829,$B305,'N1.3_Project_Listing'!$D$16:$D$829,$B267,'N1.3_Project_Listing'!$J$16:$J$829,AB$16,'N1.3_Project_Listing'!$G$16:$G$829,R$15)</f>
        <v>0</v>
      </c>
      <c r="AC305" s="67">
        <f>SUMIFS('N1.3_Project_Listing'!$P$16:$P$829,'N1.3_Project_Listing'!$B$16:$B$829,$B305,'N1.3_Project_Listing'!$D$16:$D$829,$B267,'N1.3_Project_Listing'!$J$16:$J$829,AC$16,'N1.3_Project_Listing'!$G$16:$G$829,R$15)</f>
        <v>0</v>
      </c>
      <c r="AD305" s="67">
        <f>SUMIFS('N1.3_Project_Listing'!$P$16:$P$829,'N1.3_Project_Listing'!$B$16:$B$829,$B305,'N1.3_Project_Listing'!$D$16:$D$829,$B267,'N1.3_Project_Listing'!$J$16:$J$829,AD$16,'N1.3_Project_Listing'!$G$16:$G$829,R$15)</f>
        <v>0</v>
      </c>
      <c r="AE305" s="63">
        <f t="shared" si="370"/>
        <v>0</v>
      </c>
      <c r="AG305" s="158" t="str">
        <f t="shared" si="389"/>
        <v>-</v>
      </c>
      <c r="AH305" s="67">
        <f>SUMIFS('N1.3_Project_Listing'!$R$16:$R$829,'N1.3_Project_Listing'!$B$16:$B$829,$B305,'N1.3_Project_Listing'!$D$16:$D$829,$B267,'N1.3_Project_Listing'!$J$16:$J$829,AH$16,'N1.3_Project_Listing'!$G$16:$G$829,AG$15)</f>
        <v>0</v>
      </c>
      <c r="AI305" s="67">
        <f>SUMIFS('N1.3_Project_Listing'!$R$16:$R$829,'N1.3_Project_Listing'!$B$16:$B$829,$B305,'N1.3_Project_Listing'!$D$16:$D$829,$B267,'N1.3_Project_Listing'!$J$16:$J$829,AI$16,'N1.3_Project_Listing'!$G$16:$G$829,AG$15)</f>
        <v>0</v>
      </c>
      <c r="AJ305" s="67">
        <f>SUMIFS('N1.3_Project_Listing'!$R$16:$R$829,'N1.3_Project_Listing'!$B$16:$B$829,$B305,'N1.3_Project_Listing'!$D$16:$D$829,$B267,'N1.3_Project_Listing'!$J$16:$J$829,AJ$16,'N1.3_Project_Listing'!$G$16:$G$829,AG$15)</f>
        <v>0</v>
      </c>
      <c r="AK305" s="67">
        <f>SUMIFS('N1.3_Project_Listing'!$R$16:$R$829,'N1.3_Project_Listing'!$B$16:$B$829,$B305,'N1.3_Project_Listing'!$D$16:$D$829,$B267,'N1.3_Project_Listing'!$J$16:$J$829,AK$16,'N1.3_Project_Listing'!$G$16:$G$829,AG$15)</f>
        <v>0</v>
      </c>
      <c r="AL305" s="67">
        <f>SUMIFS('N1.3_Project_Listing'!$R$16:$R$829,'N1.3_Project_Listing'!$B$16:$B$829,$B305,'N1.3_Project_Listing'!$D$16:$D$829,$B267,'N1.3_Project_Listing'!$J$16:$J$829,AL$16,'N1.3_Project_Listing'!$G$16:$G$829,AG$15)</f>
        <v>0</v>
      </c>
      <c r="AM305" s="63">
        <f t="shared" si="371"/>
        <v>0</v>
      </c>
      <c r="AN305" s="116" t="s">
        <v>441</v>
      </c>
      <c r="AO305" s="67">
        <f>SUMIFS('N1.3_Project_Listing'!$P$16:$P$829,'N1.3_Project_Listing'!$B$16:$B$829,$B305,'N1.3_Project_Listing'!$D$16:$D$829,$B267,'N1.3_Project_Listing'!$J$16:$J$829,AO$16,'N1.3_Project_Listing'!$G$16:$G$829,AG$15)</f>
        <v>0</v>
      </c>
      <c r="AP305" s="67">
        <f>SUMIFS('N1.3_Project_Listing'!$P$16:$P$829,'N1.3_Project_Listing'!$B$16:$B$829,$B305,'N1.3_Project_Listing'!$D$16:$D$829,$B267,'N1.3_Project_Listing'!$J$16:$J$829,AP$16,'N1.3_Project_Listing'!$G$16:$G$829,AG$15)</f>
        <v>0</v>
      </c>
      <c r="AQ305" s="67">
        <f>SUMIFS('N1.3_Project_Listing'!$P$16:$P$829,'N1.3_Project_Listing'!$B$16:$B$829,$B305,'N1.3_Project_Listing'!$D$16:$D$829,$B267,'N1.3_Project_Listing'!$J$16:$J$829,AQ$16,'N1.3_Project_Listing'!$G$16:$G$829,AG$15)</f>
        <v>0</v>
      </c>
      <c r="AR305" s="67">
        <f>SUMIFS('N1.3_Project_Listing'!$P$16:$P$829,'N1.3_Project_Listing'!$B$16:$B$829,$B305,'N1.3_Project_Listing'!$D$16:$D$829,$B267,'N1.3_Project_Listing'!$J$16:$J$829,AR$16,'N1.3_Project_Listing'!$G$16:$G$829,AG$15)</f>
        <v>0</v>
      </c>
      <c r="AS305" s="67">
        <f>SUMIFS('N1.3_Project_Listing'!$P$16:$P$829,'N1.3_Project_Listing'!$B$16:$B$829,$B305,'N1.3_Project_Listing'!$D$16:$D$829,$B267,'N1.3_Project_Listing'!$J$16:$J$829,AS$16,'N1.3_Project_Listing'!$G$16:$G$829,AG$15)</f>
        <v>0</v>
      </c>
      <c r="AT305" s="63">
        <f t="shared" si="372"/>
        <v>0</v>
      </c>
      <c r="AV305" s="158" t="str">
        <f t="shared" si="390"/>
        <v>-</v>
      </c>
      <c r="AW305" s="67">
        <f>SUMIFS('N1.3_Project_Listing'!$R$16:$R$829,'N1.3_Project_Listing'!$B$16:$B$829,$B305,'N1.3_Project_Listing'!$D$16:$D$829,$B267,'N1.3_Project_Listing'!$J$16:$J$829,AW$16,'N1.3_Project_Listing'!$G$16:$G$829,AV$15)</f>
        <v>0</v>
      </c>
      <c r="AX305" s="67">
        <f>SUMIFS('N1.3_Project_Listing'!$R$16:$R$829,'N1.3_Project_Listing'!$B$16:$B$829,$B305,'N1.3_Project_Listing'!$D$16:$D$829,$B267,'N1.3_Project_Listing'!$J$16:$J$829,AX$16,'N1.3_Project_Listing'!$G$16:$G$829,AV$15)</f>
        <v>0</v>
      </c>
      <c r="AY305" s="67">
        <f>SUMIFS('N1.3_Project_Listing'!$R$16:$R$829,'N1.3_Project_Listing'!$B$16:$B$829,$B305,'N1.3_Project_Listing'!$D$16:$D$829,$B267,'N1.3_Project_Listing'!$J$16:$J$829,AY$16,'N1.3_Project_Listing'!$G$16:$G$829,AV$15)</f>
        <v>0</v>
      </c>
      <c r="AZ305" s="67">
        <f>SUMIFS('N1.3_Project_Listing'!$R$16:$R$829,'N1.3_Project_Listing'!$B$16:$B$829,$B305,'N1.3_Project_Listing'!$D$16:$D$829,$B267,'N1.3_Project_Listing'!$J$16:$J$829,AZ$16,'N1.3_Project_Listing'!$G$16:$G$829,AV$15)</f>
        <v>0</v>
      </c>
      <c r="BA305" s="67">
        <f>SUMIFS('N1.3_Project_Listing'!$R$16:$R$829,'N1.3_Project_Listing'!$B$16:$B$829,$B305,'N1.3_Project_Listing'!$D$16:$D$829,$B267,'N1.3_Project_Listing'!$J$16:$J$829,BA$16,'N1.3_Project_Listing'!$G$16:$G$829,AV$15)</f>
        <v>0</v>
      </c>
      <c r="BB305" s="63">
        <f t="shared" si="373"/>
        <v>0</v>
      </c>
      <c r="BC305" s="116" t="s">
        <v>441</v>
      </c>
      <c r="BD305" s="67">
        <f>SUMIFS('N1.3_Project_Listing'!$P$16:$P$829,'N1.3_Project_Listing'!$B$16:$B$829,$B305,'N1.3_Project_Listing'!$D$16:$D$829,$B267,'N1.3_Project_Listing'!$J$16:$J$829,BD$16,'N1.3_Project_Listing'!$G$16:$G$829,AV$15)</f>
        <v>0</v>
      </c>
      <c r="BE305" s="67">
        <f>SUMIFS('N1.3_Project_Listing'!$P$16:$P$829,'N1.3_Project_Listing'!$B$16:$B$829,$B305,'N1.3_Project_Listing'!$D$16:$D$829,$B267,'N1.3_Project_Listing'!$J$16:$J$829,BE$16,'N1.3_Project_Listing'!$G$16:$G$829,AV$15)</f>
        <v>0</v>
      </c>
      <c r="BF305" s="67">
        <f>SUMIFS('N1.3_Project_Listing'!$P$16:$P$829,'N1.3_Project_Listing'!$B$16:$B$829,$B305,'N1.3_Project_Listing'!$D$16:$D$829,$B267,'N1.3_Project_Listing'!$J$16:$J$829,BF$16,'N1.3_Project_Listing'!$G$16:$G$829,AV$15)</f>
        <v>0</v>
      </c>
      <c r="BG305" s="67">
        <f>SUMIFS('N1.3_Project_Listing'!$P$16:$P$829,'N1.3_Project_Listing'!$B$16:$B$829,$B305,'N1.3_Project_Listing'!$D$16:$D$829,$B267,'N1.3_Project_Listing'!$J$16:$J$829,BG$16,'N1.3_Project_Listing'!$G$16:$G$829,AV$15)</f>
        <v>0</v>
      </c>
      <c r="BH305" s="67">
        <f>SUMIFS('N1.3_Project_Listing'!$P$16:$P$829,'N1.3_Project_Listing'!$B$16:$B$829,$B305,'N1.3_Project_Listing'!$D$16:$D$829,$B267,'N1.3_Project_Listing'!$J$16:$J$829,BH$16,'N1.3_Project_Listing'!$G$16:$G$829,AV$15)</f>
        <v>0</v>
      </c>
      <c r="BI305" s="63">
        <f t="shared" si="374"/>
        <v>0</v>
      </c>
      <c r="BK305" s="158" t="str">
        <f t="shared" si="391"/>
        <v>-</v>
      </c>
      <c r="BL305" s="67">
        <f>SUMIFS('N1.3_Project_Listing'!$R$16:$R$829,'N1.3_Project_Listing'!$B$16:$B$829,$B305,'N1.3_Project_Listing'!$D$16:$D$829,$B267,'N1.3_Project_Listing'!$J$16:$J$829,BL$16,'N1.3_Project_Listing'!$G$16:$G$829,BK$15)</f>
        <v>0</v>
      </c>
      <c r="BM305" s="67">
        <f>SUMIFS('N1.3_Project_Listing'!$R$16:$R$829,'N1.3_Project_Listing'!$B$16:$B$829,$B305,'N1.3_Project_Listing'!$D$16:$D$829,$B267,'N1.3_Project_Listing'!$J$16:$J$829,BM$16,'N1.3_Project_Listing'!$G$16:$G$829,BK$15)</f>
        <v>0</v>
      </c>
      <c r="BN305" s="67">
        <f>SUMIFS('N1.3_Project_Listing'!$R$16:$R$829,'N1.3_Project_Listing'!$B$16:$B$829,$B305,'N1.3_Project_Listing'!$D$16:$D$829,$B267,'N1.3_Project_Listing'!$J$16:$J$829,BN$16,'N1.3_Project_Listing'!$G$16:$G$829,BK$15)</f>
        <v>0</v>
      </c>
      <c r="BO305" s="67">
        <f>SUMIFS('N1.3_Project_Listing'!$R$16:$R$829,'N1.3_Project_Listing'!$B$16:$B$829,$B305,'N1.3_Project_Listing'!$D$16:$D$829,$B267,'N1.3_Project_Listing'!$J$16:$J$829,BO$16,'N1.3_Project_Listing'!$G$16:$G$829,BK$15)</f>
        <v>0</v>
      </c>
      <c r="BP305" s="67">
        <f>SUMIFS('N1.3_Project_Listing'!$R$16:$R$829,'N1.3_Project_Listing'!$B$16:$B$829,$B305,'N1.3_Project_Listing'!$D$16:$D$829,$B267,'N1.3_Project_Listing'!$J$16:$J$829,BP$16,'N1.3_Project_Listing'!$G$16:$G$829,BK$15)</f>
        <v>0</v>
      </c>
      <c r="BQ305" s="63">
        <f t="shared" si="375"/>
        <v>0</v>
      </c>
      <c r="BR305" s="116" t="s">
        <v>441</v>
      </c>
      <c r="BS305" s="67">
        <f>SUMIFS('N1.3_Project_Listing'!$P$16:$P$829,'N1.3_Project_Listing'!$B$16:$B$829,$B305,'N1.3_Project_Listing'!$D$16:$D$829,$B267,'N1.3_Project_Listing'!$J$16:$J$829,BS$16,'N1.3_Project_Listing'!$G$16:$G$829,BK$15)</f>
        <v>0</v>
      </c>
      <c r="BT305" s="67">
        <f>SUMIFS('N1.3_Project_Listing'!$P$16:$P$829,'N1.3_Project_Listing'!$B$16:$B$829,$B305,'N1.3_Project_Listing'!$D$16:$D$829,$B267,'N1.3_Project_Listing'!$J$16:$J$829,BT$16,'N1.3_Project_Listing'!$G$16:$G$829,BK$15)</f>
        <v>0</v>
      </c>
      <c r="BU305" s="67">
        <f>SUMIFS('N1.3_Project_Listing'!$P$16:$P$829,'N1.3_Project_Listing'!$B$16:$B$829,$B305,'N1.3_Project_Listing'!$D$16:$D$829,$B267,'N1.3_Project_Listing'!$J$16:$J$829,BU$16,'N1.3_Project_Listing'!$G$16:$G$829,BK$15)</f>
        <v>0</v>
      </c>
      <c r="BV305" s="67">
        <f>SUMIFS('N1.3_Project_Listing'!$P$16:$P$829,'N1.3_Project_Listing'!$B$16:$B$829,$B305,'N1.3_Project_Listing'!$D$16:$D$829,$B267,'N1.3_Project_Listing'!$J$16:$J$829,BV$16,'N1.3_Project_Listing'!$G$16:$G$829,BK$15)</f>
        <v>0</v>
      </c>
      <c r="BW305" s="67">
        <f>SUMIFS('N1.3_Project_Listing'!$P$16:$P$829,'N1.3_Project_Listing'!$B$16:$B$829,$B305,'N1.3_Project_Listing'!$D$16:$D$829,$B267,'N1.3_Project_Listing'!$J$16:$J$829,BW$16,'N1.3_Project_Listing'!$G$16:$G$829,BK$15)</f>
        <v>0</v>
      </c>
      <c r="BX305" s="63">
        <f t="shared" si="376"/>
        <v>0</v>
      </c>
    </row>
    <row r="306" spans="2:76" hidden="1">
      <c r="B306" s="132" t="str">
        <f t="shared" si="377"/>
        <v>No entry required</v>
      </c>
      <c r="C306" s="158" t="str">
        <f t="shared" si="377"/>
        <v>-</v>
      </c>
      <c r="D306" s="63">
        <f t="shared" si="378"/>
        <v>0</v>
      </c>
      <c r="E306" s="63">
        <f t="shared" si="379"/>
        <v>0</v>
      </c>
      <c r="F306" s="63">
        <f t="shared" si="380"/>
        <v>0</v>
      </c>
      <c r="G306" s="63">
        <f t="shared" si="381"/>
        <v>0</v>
      </c>
      <c r="H306" s="63">
        <f t="shared" si="382"/>
        <v>0</v>
      </c>
      <c r="I306" s="63">
        <f t="shared" si="367"/>
        <v>0</v>
      </c>
      <c r="J306" s="116" t="s">
        <v>441</v>
      </c>
      <c r="K306" s="63">
        <f t="shared" si="383"/>
        <v>0</v>
      </c>
      <c r="L306" s="63">
        <f t="shared" si="384"/>
        <v>0</v>
      </c>
      <c r="M306" s="63">
        <f t="shared" si="385"/>
        <v>0</v>
      </c>
      <c r="N306" s="63">
        <f t="shared" si="386"/>
        <v>0</v>
      </c>
      <c r="O306" s="63">
        <f t="shared" si="387"/>
        <v>0</v>
      </c>
      <c r="P306" s="63">
        <f t="shared" si="368"/>
        <v>0</v>
      </c>
      <c r="R306" s="158" t="str">
        <f t="shared" si="388"/>
        <v>-</v>
      </c>
      <c r="S306" s="67">
        <f>SUMIFS('N1.3_Project_Listing'!$R$16:$R$829,'N1.3_Project_Listing'!$B$16:$B$829,$B306,'N1.3_Project_Listing'!$D$16:$D$829,$B267,'N1.3_Project_Listing'!$J$16:$J$829,S$16,'N1.3_Project_Listing'!$G$16:$G$829,R$15)</f>
        <v>0</v>
      </c>
      <c r="T306" s="67">
        <f>SUMIFS('N1.3_Project_Listing'!$R$16:$R$829,'N1.3_Project_Listing'!$B$16:$B$829,$B306,'N1.3_Project_Listing'!$D$16:$D$829,$B267,'N1.3_Project_Listing'!$J$16:$J$829,T$16,'N1.3_Project_Listing'!$G$16:$G$829,R$15)</f>
        <v>0</v>
      </c>
      <c r="U306" s="67">
        <f>SUMIFS('N1.3_Project_Listing'!$R$16:$R$829,'N1.3_Project_Listing'!$B$16:$B$829,$B306,'N1.3_Project_Listing'!$D$16:$D$829,$B267,'N1.3_Project_Listing'!$J$16:$J$829,U$16,'N1.3_Project_Listing'!$G$16:$G$829,R$15)</f>
        <v>0</v>
      </c>
      <c r="V306" s="67">
        <f>SUMIFS('N1.3_Project_Listing'!$R$16:$R$829,'N1.3_Project_Listing'!$B$16:$B$829,$B306,'N1.3_Project_Listing'!$D$16:$D$829,$B267,'N1.3_Project_Listing'!$J$16:$J$829,V$16,'N1.3_Project_Listing'!$G$16:$G$829,R$15)</f>
        <v>0</v>
      </c>
      <c r="W306" s="67">
        <f>SUMIFS('N1.3_Project_Listing'!$R$16:$R$829,'N1.3_Project_Listing'!$B$16:$B$829,$B306,'N1.3_Project_Listing'!$D$16:$D$829,$B267,'N1.3_Project_Listing'!$J$16:$J$829,W$16,'N1.3_Project_Listing'!$G$16:$G$829,R$15)</f>
        <v>0</v>
      </c>
      <c r="X306" s="63">
        <f t="shared" si="369"/>
        <v>0</v>
      </c>
      <c r="Y306" s="116" t="s">
        <v>441</v>
      </c>
      <c r="Z306" s="67">
        <f>SUMIFS('N1.3_Project_Listing'!$P$16:$P$829,'N1.3_Project_Listing'!$B$16:$B$829,$B306,'N1.3_Project_Listing'!$D$16:$D$829,$B267,'N1.3_Project_Listing'!$J$16:$J$829,Z$16,'N1.3_Project_Listing'!$G$16:$G$829,R$15)</f>
        <v>0</v>
      </c>
      <c r="AA306" s="67">
        <f>SUMIFS('N1.3_Project_Listing'!$P$16:$P$829,'N1.3_Project_Listing'!$B$16:$B$829,$B306,'N1.3_Project_Listing'!$D$16:$D$829,$B267,'N1.3_Project_Listing'!$J$16:$J$829,AA$16,'N1.3_Project_Listing'!$G$16:$G$829,R$15)</f>
        <v>0</v>
      </c>
      <c r="AB306" s="67">
        <f>SUMIFS('N1.3_Project_Listing'!$P$16:$P$829,'N1.3_Project_Listing'!$B$16:$B$829,$B306,'N1.3_Project_Listing'!$D$16:$D$829,$B267,'N1.3_Project_Listing'!$J$16:$J$829,AB$16,'N1.3_Project_Listing'!$G$16:$G$829,R$15)</f>
        <v>0</v>
      </c>
      <c r="AC306" s="67">
        <f>SUMIFS('N1.3_Project_Listing'!$P$16:$P$829,'N1.3_Project_Listing'!$B$16:$B$829,$B306,'N1.3_Project_Listing'!$D$16:$D$829,$B267,'N1.3_Project_Listing'!$J$16:$J$829,AC$16,'N1.3_Project_Listing'!$G$16:$G$829,R$15)</f>
        <v>0</v>
      </c>
      <c r="AD306" s="67">
        <f>SUMIFS('N1.3_Project_Listing'!$P$16:$P$829,'N1.3_Project_Listing'!$B$16:$B$829,$B306,'N1.3_Project_Listing'!$D$16:$D$829,$B267,'N1.3_Project_Listing'!$J$16:$J$829,AD$16,'N1.3_Project_Listing'!$G$16:$G$829,R$15)</f>
        <v>0</v>
      </c>
      <c r="AE306" s="63">
        <f t="shared" si="370"/>
        <v>0</v>
      </c>
      <c r="AG306" s="158" t="str">
        <f t="shared" si="389"/>
        <v>-</v>
      </c>
      <c r="AH306" s="67">
        <f>SUMIFS('N1.3_Project_Listing'!$R$16:$R$829,'N1.3_Project_Listing'!$B$16:$B$829,$B306,'N1.3_Project_Listing'!$D$16:$D$829,$B267,'N1.3_Project_Listing'!$J$16:$J$829,AH$16,'N1.3_Project_Listing'!$G$16:$G$829,AG$15)</f>
        <v>0</v>
      </c>
      <c r="AI306" s="67">
        <f>SUMIFS('N1.3_Project_Listing'!$R$16:$R$829,'N1.3_Project_Listing'!$B$16:$B$829,$B306,'N1.3_Project_Listing'!$D$16:$D$829,$B267,'N1.3_Project_Listing'!$J$16:$J$829,AI$16,'N1.3_Project_Listing'!$G$16:$G$829,AG$15)</f>
        <v>0</v>
      </c>
      <c r="AJ306" s="67">
        <f>SUMIFS('N1.3_Project_Listing'!$R$16:$R$829,'N1.3_Project_Listing'!$B$16:$B$829,$B306,'N1.3_Project_Listing'!$D$16:$D$829,$B267,'N1.3_Project_Listing'!$J$16:$J$829,AJ$16,'N1.3_Project_Listing'!$G$16:$G$829,AG$15)</f>
        <v>0</v>
      </c>
      <c r="AK306" s="67">
        <f>SUMIFS('N1.3_Project_Listing'!$R$16:$R$829,'N1.3_Project_Listing'!$B$16:$B$829,$B306,'N1.3_Project_Listing'!$D$16:$D$829,$B267,'N1.3_Project_Listing'!$J$16:$J$829,AK$16,'N1.3_Project_Listing'!$G$16:$G$829,AG$15)</f>
        <v>0</v>
      </c>
      <c r="AL306" s="67">
        <f>SUMIFS('N1.3_Project_Listing'!$R$16:$R$829,'N1.3_Project_Listing'!$B$16:$B$829,$B306,'N1.3_Project_Listing'!$D$16:$D$829,$B267,'N1.3_Project_Listing'!$J$16:$J$829,AL$16,'N1.3_Project_Listing'!$G$16:$G$829,AG$15)</f>
        <v>0</v>
      </c>
      <c r="AM306" s="63">
        <f t="shared" si="371"/>
        <v>0</v>
      </c>
      <c r="AN306" s="116" t="s">
        <v>441</v>
      </c>
      <c r="AO306" s="67">
        <f>SUMIFS('N1.3_Project_Listing'!$P$16:$P$829,'N1.3_Project_Listing'!$B$16:$B$829,$B306,'N1.3_Project_Listing'!$D$16:$D$829,$B267,'N1.3_Project_Listing'!$J$16:$J$829,AO$16,'N1.3_Project_Listing'!$G$16:$G$829,AG$15)</f>
        <v>0</v>
      </c>
      <c r="AP306" s="67">
        <f>SUMIFS('N1.3_Project_Listing'!$P$16:$P$829,'N1.3_Project_Listing'!$B$16:$B$829,$B306,'N1.3_Project_Listing'!$D$16:$D$829,$B267,'N1.3_Project_Listing'!$J$16:$J$829,AP$16,'N1.3_Project_Listing'!$G$16:$G$829,AG$15)</f>
        <v>0</v>
      </c>
      <c r="AQ306" s="67">
        <f>SUMIFS('N1.3_Project_Listing'!$P$16:$P$829,'N1.3_Project_Listing'!$B$16:$B$829,$B306,'N1.3_Project_Listing'!$D$16:$D$829,$B267,'N1.3_Project_Listing'!$J$16:$J$829,AQ$16,'N1.3_Project_Listing'!$G$16:$G$829,AG$15)</f>
        <v>0</v>
      </c>
      <c r="AR306" s="67">
        <f>SUMIFS('N1.3_Project_Listing'!$P$16:$P$829,'N1.3_Project_Listing'!$B$16:$B$829,$B306,'N1.3_Project_Listing'!$D$16:$D$829,$B267,'N1.3_Project_Listing'!$J$16:$J$829,AR$16,'N1.3_Project_Listing'!$G$16:$G$829,AG$15)</f>
        <v>0</v>
      </c>
      <c r="AS306" s="67">
        <f>SUMIFS('N1.3_Project_Listing'!$P$16:$P$829,'N1.3_Project_Listing'!$B$16:$B$829,$B306,'N1.3_Project_Listing'!$D$16:$D$829,$B267,'N1.3_Project_Listing'!$J$16:$J$829,AS$16,'N1.3_Project_Listing'!$G$16:$G$829,AG$15)</f>
        <v>0</v>
      </c>
      <c r="AT306" s="63">
        <f t="shared" si="372"/>
        <v>0</v>
      </c>
      <c r="AV306" s="158" t="str">
        <f t="shared" si="390"/>
        <v>-</v>
      </c>
      <c r="AW306" s="67">
        <f>SUMIFS('N1.3_Project_Listing'!$R$16:$R$829,'N1.3_Project_Listing'!$B$16:$B$829,$B306,'N1.3_Project_Listing'!$D$16:$D$829,$B267,'N1.3_Project_Listing'!$J$16:$J$829,AW$16,'N1.3_Project_Listing'!$G$16:$G$829,AV$15)</f>
        <v>0</v>
      </c>
      <c r="AX306" s="67">
        <f>SUMIFS('N1.3_Project_Listing'!$R$16:$R$829,'N1.3_Project_Listing'!$B$16:$B$829,$B306,'N1.3_Project_Listing'!$D$16:$D$829,$B267,'N1.3_Project_Listing'!$J$16:$J$829,AX$16,'N1.3_Project_Listing'!$G$16:$G$829,AV$15)</f>
        <v>0</v>
      </c>
      <c r="AY306" s="67">
        <f>SUMIFS('N1.3_Project_Listing'!$R$16:$R$829,'N1.3_Project_Listing'!$B$16:$B$829,$B306,'N1.3_Project_Listing'!$D$16:$D$829,$B267,'N1.3_Project_Listing'!$J$16:$J$829,AY$16,'N1.3_Project_Listing'!$G$16:$G$829,AV$15)</f>
        <v>0</v>
      </c>
      <c r="AZ306" s="67">
        <f>SUMIFS('N1.3_Project_Listing'!$R$16:$R$829,'N1.3_Project_Listing'!$B$16:$B$829,$B306,'N1.3_Project_Listing'!$D$16:$D$829,$B267,'N1.3_Project_Listing'!$J$16:$J$829,AZ$16,'N1.3_Project_Listing'!$G$16:$G$829,AV$15)</f>
        <v>0</v>
      </c>
      <c r="BA306" s="67">
        <f>SUMIFS('N1.3_Project_Listing'!$R$16:$R$829,'N1.3_Project_Listing'!$B$16:$B$829,$B306,'N1.3_Project_Listing'!$D$16:$D$829,$B267,'N1.3_Project_Listing'!$J$16:$J$829,BA$16,'N1.3_Project_Listing'!$G$16:$G$829,AV$15)</f>
        <v>0</v>
      </c>
      <c r="BB306" s="63">
        <f t="shared" si="373"/>
        <v>0</v>
      </c>
      <c r="BC306" s="116" t="s">
        <v>441</v>
      </c>
      <c r="BD306" s="67">
        <f>SUMIFS('N1.3_Project_Listing'!$P$16:$P$829,'N1.3_Project_Listing'!$B$16:$B$829,$B306,'N1.3_Project_Listing'!$D$16:$D$829,$B267,'N1.3_Project_Listing'!$J$16:$J$829,BD$16,'N1.3_Project_Listing'!$G$16:$G$829,AV$15)</f>
        <v>0</v>
      </c>
      <c r="BE306" s="67">
        <f>SUMIFS('N1.3_Project_Listing'!$P$16:$P$829,'N1.3_Project_Listing'!$B$16:$B$829,$B306,'N1.3_Project_Listing'!$D$16:$D$829,$B267,'N1.3_Project_Listing'!$J$16:$J$829,BE$16,'N1.3_Project_Listing'!$G$16:$G$829,AV$15)</f>
        <v>0</v>
      </c>
      <c r="BF306" s="67">
        <f>SUMIFS('N1.3_Project_Listing'!$P$16:$P$829,'N1.3_Project_Listing'!$B$16:$B$829,$B306,'N1.3_Project_Listing'!$D$16:$D$829,$B267,'N1.3_Project_Listing'!$J$16:$J$829,BF$16,'N1.3_Project_Listing'!$G$16:$G$829,AV$15)</f>
        <v>0</v>
      </c>
      <c r="BG306" s="67">
        <f>SUMIFS('N1.3_Project_Listing'!$P$16:$P$829,'N1.3_Project_Listing'!$B$16:$B$829,$B306,'N1.3_Project_Listing'!$D$16:$D$829,$B267,'N1.3_Project_Listing'!$J$16:$J$829,BG$16,'N1.3_Project_Listing'!$G$16:$G$829,AV$15)</f>
        <v>0</v>
      </c>
      <c r="BH306" s="67">
        <f>SUMIFS('N1.3_Project_Listing'!$P$16:$P$829,'N1.3_Project_Listing'!$B$16:$B$829,$B306,'N1.3_Project_Listing'!$D$16:$D$829,$B267,'N1.3_Project_Listing'!$J$16:$J$829,BH$16,'N1.3_Project_Listing'!$G$16:$G$829,AV$15)</f>
        <v>0</v>
      </c>
      <c r="BI306" s="63">
        <f t="shared" si="374"/>
        <v>0</v>
      </c>
      <c r="BK306" s="158" t="str">
        <f t="shared" si="391"/>
        <v>-</v>
      </c>
      <c r="BL306" s="67">
        <f>SUMIFS('N1.3_Project_Listing'!$R$16:$R$829,'N1.3_Project_Listing'!$B$16:$B$829,$B306,'N1.3_Project_Listing'!$D$16:$D$829,$B267,'N1.3_Project_Listing'!$J$16:$J$829,BL$16,'N1.3_Project_Listing'!$G$16:$G$829,BK$15)</f>
        <v>0</v>
      </c>
      <c r="BM306" s="67">
        <f>SUMIFS('N1.3_Project_Listing'!$R$16:$R$829,'N1.3_Project_Listing'!$B$16:$B$829,$B306,'N1.3_Project_Listing'!$D$16:$D$829,$B267,'N1.3_Project_Listing'!$J$16:$J$829,BM$16,'N1.3_Project_Listing'!$G$16:$G$829,BK$15)</f>
        <v>0</v>
      </c>
      <c r="BN306" s="67">
        <f>SUMIFS('N1.3_Project_Listing'!$R$16:$R$829,'N1.3_Project_Listing'!$B$16:$B$829,$B306,'N1.3_Project_Listing'!$D$16:$D$829,$B267,'N1.3_Project_Listing'!$J$16:$J$829,BN$16,'N1.3_Project_Listing'!$G$16:$G$829,BK$15)</f>
        <v>0</v>
      </c>
      <c r="BO306" s="67">
        <f>SUMIFS('N1.3_Project_Listing'!$R$16:$R$829,'N1.3_Project_Listing'!$B$16:$B$829,$B306,'N1.3_Project_Listing'!$D$16:$D$829,$B267,'N1.3_Project_Listing'!$J$16:$J$829,BO$16,'N1.3_Project_Listing'!$G$16:$G$829,BK$15)</f>
        <v>0</v>
      </c>
      <c r="BP306" s="67">
        <f>SUMIFS('N1.3_Project_Listing'!$R$16:$R$829,'N1.3_Project_Listing'!$B$16:$B$829,$B306,'N1.3_Project_Listing'!$D$16:$D$829,$B267,'N1.3_Project_Listing'!$J$16:$J$829,BP$16,'N1.3_Project_Listing'!$G$16:$G$829,BK$15)</f>
        <v>0</v>
      </c>
      <c r="BQ306" s="63">
        <f t="shared" si="375"/>
        <v>0</v>
      </c>
      <c r="BR306" s="116" t="s">
        <v>441</v>
      </c>
      <c r="BS306" s="67">
        <f>SUMIFS('N1.3_Project_Listing'!$P$16:$P$829,'N1.3_Project_Listing'!$B$16:$B$829,$B306,'N1.3_Project_Listing'!$D$16:$D$829,$B267,'N1.3_Project_Listing'!$J$16:$J$829,BS$16,'N1.3_Project_Listing'!$G$16:$G$829,BK$15)</f>
        <v>0</v>
      </c>
      <c r="BT306" s="67">
        <f>SUMIFS('N1.3_Project_Listing'!$P$16:$P$829,'N1.3_Project_Listing'!$B$16:$B$829,$B306,'N1.3_Project_Listing'!$D$16:$D$829,$B267,'N1.3_Project_Listing'!$J$16:$J$829,BT$16,'N1.3_Project_Listing'!$G$16:$G$829,BK$15)</f>
        <v>0</v>
      </c>
      <c r="BU306" s="67">
        <f>SUMIFS('N1.3_Project_Listing'!$P$16:$P$829,'N1.3_Project_Listing'!$B$16:$B$829,$B306,'N1.3_Project_Listing'!$D$16:$D$829,$B267,'N1.3_Project_Listing'!$J$16:$J$829,BU$16,'N1.3_Project_Listing'!$G$16:$G$829,BK$15)</f>
        <v>0</v>
      </c>
      <c r="BV306" s="67">
        <f>SUMIFS('N1.3_Project_Listing'!$P$16:$P$829,'N1.3_Project_Listing'!$B$16:$B$829,$B306,'N1.3_Project_Listing'!$D$16:$D$829,$B267,'N1.3_Project_Listing'!$J$16:$J$829,BV$16,'N1.3_Project_Listing'!$G$16:$G$829,BK$15)</f>
        <v>0</v>
      </c>
      <c r="BW306" s="67">
        <f>SUMIFS('N1.3_Project_Listing'!$P$16:$P$829,'N1.3_Project_Listing'!$B$16:$B$829,$B306,'N1.3_Project_Listing'!$D$16:$D$829,$B267,'N1.3_Project_Listing'!$J$16:$J$829,BW$16,'N1.3_Project_Listing'!$G$16:$G$829,BK$15)</f>
        <v>0</v>
      </c>
      <c r="BX306" s="63">
        <f t="shared" si="376"/>
        <v>0</v>
      </c>
    </row>
    <row r="307" spans="2:76" hidden="1">
      <c r="B307" s="132" t="str">
        <f t="shared" si="377"/>
        <v>No entry required</v>
      </c>
      <c r="C307" s="158" t="str">
        <f t="shared" si="377"/>
        <v>-</v>
      </c>
      <c r="D307" s="63">
        <f t="shared" si="378"/>
        <v>0</v>
      </c>
      <c r="E307" s="63">
        <f t="shared" si="379"/>
        <v>0</v>
      </c>
      <c r="F307" s="63">
        <f t="shared" si="380"/>
        <v>0</v>
      </c>
      <c r="G307" s="63">
        <f t="shared" si="381"/>
        <v>0</v>
      </c>
      <c r="H307" s="63">
        <f t="shared" si="382"/>
        <v>0</v>
      </c>
      <c r="I307" s="63">
        <f t="shared" si="367"/>
        <v>0</v>
      </c>
      <c r="J307" s="116" t="s">
        <v>441</v>
      </c>
      <c r="K307" s="63">
        <f t="shared" si="383"/>
        <v>0</v>
      </c>
      <c r="L307" s="63">
        <f t="shared" si="384"/>
        <v>0</v>
      </c>
      <c r="M307" s="63">
        <f t="shared" si="385"/>
        <v>0</v>
      </c>
      <c r="N307" s="63">
        <f t="shared" si="386"/>
        <v>0</v>
      </c>
      <c r="O307" s="63">
        <f t="shared" si="387"/>
        <v>0</v>
      </c>
      <c r="P307" s="63">
        <f t="shared" si="368"/>
        <v>0</v>
      </c>
      <c r="R307" s="158" t="str">
        <f t="shared" si="388"/>
        <v>-</v>
      </c>
      <c r="S307" s="67">
        <f>SUMIFS('N1.3_Project_Listing'!$R$16:$R$829,'N1.3_Project_Listing'!$B$16:$B$829,$B307,'N1.3_Project_Listing'!$D$16:$D$829,$B267,'N1.3_Project_Listing'!$J$16:$J$829,S$16,'N1.3_Project_Listing'!$G$16:$G$829,R$15)</f>
        <v>0</v>
      </c>
      <c r="T307" s="67">
        <f>SUMIFS('N1.3_Project_Listing'!$R$16:$R$829,'N1.3_Project_Listing'!$B$16:$B$829,$B307,'N1.3_Project_Listing'!$D$16:$D$829,$B267,'N1.3_Project_Listing'!$J$16:$J$829,T$16,'N1.3_Project_Listing'!$G$16:$G$829,R$15)</f>
        <v>0</v>
      </c>
      <c r="U307" s="67">
        <f>SUMIFS('N1.3_Project_Listing'!$R$16:$R$829,'N1.3_Project_Listing'!$B$16:$B$829,$B307,'N1.3_Project_Listing'!$D$16:$D$829,$B267,'N1.3_Project_Listing'!$J$16:$J$829,U$16,'N1.3_Project_Listing'!$G$16:$G$829,R$15)</f>
        <v>0</v>
      </c>
      <c r="V307" s="67">
        <f>SUMIFS('N1.3_Project_Listing'!$R$16:$R$829,'N1.3_Project_Listing'!$B$16:$B$829,$B307,'N1.3_Project_Listing'!$D$16:$D$829,$B267,'N1.3_Project_Listing'!$J$16:$J$829,V$16,'N1.3_Project_Listing'!$G$16:$G$829,R$15)</f>
        <v>0</v>
      </c>
      <c r="W307" s="67">
        <f>SUMIFS('N1.3_Project_Listing'!$R$16:$R$829,'N1.3_Project_Listing'!$B$16:$B$829,$B307,'N1.3_Project_Listing'!$D$16:$D$829,$B267,'N1.3_Project_Listing'!$J$16:$J$829,W$16,'N1.3_Project_Listing'!$G$16:$G$829,R$15)</f>
        <v>0</v>
      </c>
      <c r="X307" s="63">
        <f t="shared" si="369"/>
        <v>0</v>
      </c>
      <c r="Y307" s="116" t="s">
        <v>441</v>
      </c>
      <c r="Z307" s="67">
        <f>SUMIFS('N1.3_Project_Listing'!$P$16:$P$829,'N1.3_Project_Listing'!$B$16:$B$829,$B307,'N1.3_Project_Listing'!$D$16:$D$829,$B267,'N1.3_Project_Listing'!$J$16:$J$829,Z$16,'N1.3_Project_Listing'!$G$16:$G$829,R$15)</f>
        <v>0</v>
      </c>
      <c r="AA307" s="67">
        <f>SUMIFS('N1.3_Project_Listing'!$P$16:$P$829,'N1.3_Project_Listing'!$B$16:$B$829,$B307,'N1.3_Project_Listing'!$D$16:$D$829,$B267,'N1.3_Project_Listing'!$J$16:$J$829,AA$16,'N1.3_Project_Listing'!$G$16:$G$829,R$15)</f>
        <v>0</v>
      </c>
      <c r="AB307" s="67">
        <f>SUMIFS('N1.3_Project_Listing'!$P$16:$P$829,'N1.3_Project_Listing'!$B$16:$B$829,$B307,'N1.3_Project_Listing'!$D$16:$D$829,$B267,'N1.3_Project_Listing'!$J$16:$J$829,AB$16,'N1.3_Project_Listing'!$G$16:$G$829,R$15)</f>
        <v>0</v>
      </c>
      <c r="AC307" s="67">
        <f>SUMIFS('N1.3_Project_Listing'!$P$16:$P$829,'N1.3_Project_Listing'!$B$16:$B$829,$B307,'N1.3_Project_Listing'!$D$16:$D$829,$B267,'N1.3_Project_Listing'!$J$16:$J$829,AC$16,'N1.3_Project_Listing'!$G$16:$G$829,R$15)</f>
        <v>0</v>
      </c>
      <c r="AD307" s="67">
        <f>SUMIFS('N1.3_Project_Listing'!$P$16:$P$829,'N1.3_Project_Listing'!$B$16:$B$829,$B307,'N1.3_Project_Listing'!$D$16:$D$829,$B267,'N1.3_Project_Listing'!$J$16:$J$829,AD$16,'N1.3_Project_Listing'!$G$16:$G$829,R$15)</f>
        <v>0</v>
      </c>
      <c r="AE307" s="63">
        <f t="shared" si="370"/>
        <v>0</v>
      </c>
      <c r="AG307" s="158" t="str">
        <f t="shared" si="389"/>
        <v>-</v>
      </c>
      <c r="AH307" s="67">
        <f>SUMIFS('N1.3_Project_Listing'!$R$16:$R$829,'N1.3_Project_Listing'!$B$16:$B$829,$B307,'N1.3_Project_Listing'!$D$16:$D$829,$B267,'N1.3_Project_Listing'!$J$16:$J$829,AH$16,'N1.3_Project_Listing'!$G$16:$G$829,AG$15)</f>
        <v>0</v>
      </c>
      <c r="AI307" s="67">
        <f>SUMIFS('N1.3_Project_Listing'!$R$16:$R$829,'N1.3_Project_Listing'!$B$16:$B$829,$B307,'N1.3_Project_Listing'!$D$16:$D$829,$B267,'N1.3_Project_Listing'!$J$16:$J$829,AI$16,'N1.3_Project_Listing'!$G$16:$G$829,AG$15)</f>
        <v>0</v>
      </c>
      <c r="AJ307" s="67">
        <f>SUMIFS('N1.3_Project_Listing'!$R$16:$R$829,'N1.3_Project_Listing'!$B$16:$B$829,$B307,'N1.3_Project_Listing'!$D$16:$D$829,$B267,'N1.3_Project_Listing'!$J$16:$J$829,AJ$16,'N1.3_Project_Listing'!$G$16:$G$829,AG$15)</f>
        <v>0</v>
      </c>
      <c r="AK307" s="67">
        <f>SUMIFS('N1.3_Project_Listing'!$R$16:$R$829,'N1.3_Project_Listing'!$B$16:$B$829,$B307,'N1.3_Project_Listing'!$D$16:$D$829,$B267,'N1.3_Project_Listing'!$J$16:$J$829,AK$16,'N1.3_Project_Listing'!$G$16:$G$829,AG$15)</f>
        <v>0</v>
      </c>
      <c r="AL307" s="67">
        <f>SUMIFS('N1.3_Project_Listing'!$R$16:$R$829,'N1.3_Project_Listing'!$B$16:$B$829,$B307,'N1.3_Project_Listing'!$D$16:$D$829,$B267,'N1.3_Project_Listing'!$J$16:$J$829,AL$16,'N1.3_Project_Listing'!$G$16:$G$829,AG$15)</f>
        <v>0</v>
      </c>
      <c r="AM307" s="63">
        <f t="shared" si="371"/>
        <v>0</v>
      </c>
      <c r="AN307" s="116" t="s">
        <v>441</v>
      </c>
      <c r="AO307" s="67">
        <f>SUMIFS('N1.3_Project_Listing'!$P$16:$P$829,'N1.3_Project_Listing'!$B$16:$B$829,$B307,'N1.3_Project_Listing'!$D$16:$D$829,$B267,'N1.3_Project_Listing'!$J$16:$J$829,AO$16,'N1.3_Project_Listing'!$G$16:$G$829,AG$15)</f>
        <v>0</v>
      </c>
      <c r="AP307" s="67">
        <f>SUMIFS('N1.3_Project_Listing'!$P$16:$P$829,'N1.3_Project_Listing'!$B$16:$B$829,$B307,'N1.3_Project_Listing'!$D$16:$D$829,$B267,'N1.3_Project_Listing'!$J$16:$J$829,AP$16,'N1.3_Project_Listing'!$G$16:$G$829,AG$15)</f>
        <v>0</v>
      </c>
      <c r="AQ307" s="67">
        <f>SUMIFS('N1.3_Project_Listing'!$P$16:$P$829,'N1.3_Project_Listing'!$B$16:$B$829,$B307,'N1.3_Project_Listing'!$D$16:$D$829,$B267,'N1.3_Project_Listing'!$J$16:$J$829,AQ$16,'N1.3_Project_Listing'!$G$16:$G$829,AG$15)</f>
        <v>0</v>
      </c>
      <c r="AR307" s="67">
        <f>SUMIFS('N1.3_Project_Listing'!$P$16:$P$829,'N1.3_Project_Listing'!$B$16:$B$829,$B307,'N1.3_Project_Listing'!$D$16:$D$829,$B267,'N1.3_Project_Listing'!$J$16:$J$829,AR$16,'N1.3_Project_Listing'!$G$16:$G$829,AG$15)</f>
        <v>0</v>
      </c>
      <c r="AS307" s="67">
        <f>SUMIFS('N1.3_Project_Listing'!$P$16:$P$829,'N1.3_Project_Listing'!$B$16:$B$829,$B307,'N1.3_Project_Listing'!$D$16:$D$829,$B267,'N1.3_Project_Listing'!$J$16:$J$829,AS$16,'N1.3_Project_Listing'!$G$16:$G$829,AG$15)</f>
        <v>0</v>
      </c>
      <c r="AT307" s="63">
        <f t="shared" si="372"/>
        <v>0</v>
      </c>
      <c r="AV307" s="158" t="str">
        <f t="shared" si="390"/>
        <v>-</v>
      </c>
      <c r="AW307" s="67">
        <f>SUMIFS('N1.3_Project_Listing'!$R$16:$R$829,'N1.3_Project_Listing'!$B$16:$B$829,$B307,'N1.3_Project_Listing'!$D$16:$D$829,$B267,'N1.3_Project_Listing'!$J$16:$J$829,AW$16,'N1.3_Project_Listing'!$G$16:$G$829,AV$15)</f>
        <v>0</v>
      </c>
      <c r="AX307" s="67">
        <f>SUMIFS('N1.3_Project_Listing'!$R$16:$R$829,'N1.3_Project_Listing'!$B$16:$B$829,$B307,'N1.3_Project_Listing'!$D$16:$D$829,$B267,'N1.3_Project_Listing'!$J$16:$J$829,AX$16,'N1.3_Project_Listing'!$G$16:$G$829,AV$15)</f>
        <v>0</v>
      </c>
      <c r="AY307" s="67">
        <f>SUMIFS('N1.3_Project_Listing'!$R$16:$R$829,'N1.3_Project_Listing'!$B$16:$B$829,$B307,'N1.3_Project_Listing'!$D$16:$D$829,$B267,'N1.3_Project_Listing'!$J$16:$J$829,AY$16,'N1.3_Project_Listing'!$G$16:$G$829,AV$15)</f>
        <v>0</v>
      </c>
      <c r="AZ307" s="67">
        <f>SUMIFS('N1.3_Project_Listing'!$R$16:$R$829,'N1.3_Project_Listing'!$B$16:$B$829,$B307,'N1.3_Project_Listing'!$D$16:$D$829,$B267,'N1.3_Project_Listing'!$J$16:$J$829,AZ$16,'N1.3_Project_Listing'!$G$16:$G$829,AV$15)</f>
        <v>0</v>
      </c>
      <c r="BA307" s="67">
        <f>SUMIFS('N1.3_Project_Listing'!$R$16:$R$829,'N1.3_Project_Listing'!$B$16:$B$829,$B307,'N1.3_Project_Listing'!$D$16:$D$829,$B267,'N1.3_Project_Listing'!$J$16:$J$829,BA$16,'N1.3_Project_Listing'!$G$16:$G$829,AV$15)</f>
        <v>0</v>
      </c>
      <c r="BB307" s="63">
        <f t="shared" si="373"/>
        <v>0</v>
      </c>
      <c r="BC307" s="116" t="s">
        <v>441</v>
      </c>
      <c r="BD307" s="67">
        <f>SUMIFS('N1.3_Project_Listing'!$P$16:$P$829,'N1.3_Project_Listing'!$B$16:$B$829,$B307,'N1.3_Project_Listing'!$D$16:$D$829,$B267,'N1.3_Project_Listing'!$J$16:$J$829,BD$16,'N1.3_Project_Listing'!$G$16:$G$829,AV$15)</f>
        <v>0</v>
      </c>
      <c r="BE307" s="67">
        <f>SUMIFS('N1.3_Project_Listing'!$P$16:$P$829,'N1.3_Project_Listing'!$B$16:$B$829,$B307,'N1.3_Project_Listing'!$D$16:$D$829,$B267,'N1.3_Project_Listing'!$J$16:$J$829,BE$16,'N1.3_Project_Listing'!$G$16:$G$829,AV$15)</f>
        <v>0</v>
      </c>
      <c r="BF307" s="67">
        <f>SUMIFS('N1.3_Project_Listing'!$P$16:$P$829,'N1.3_Project_Listing'!$B$16:$B$829,$B307,'N1.3_Project_Listing'!$D$16:$D$829,$B267,'N1.3_Project_Listing'!$J$16:$J$829,BF$16,'N1.3_Project_Listing'!$G$16:$G$829,AV$15)</f>
        <v>0</v>
      </c>
      <c r="BG307" s="67">
        <f>SUMIFS('N1.3_Project_Listing'!$P$16:$P$829,'N1.3_Project_Listing'!$B$16:$B$829,$B307,'N1.3_Project_Listing'!$D$16:$D$829,$B267,'N1.3_Project_Listing'!$J$16:$J$829,BG$16,'N1.3_Project_Listing'!$G$16:$G$829,AV$15)</f>
        <v>0</v>
      </c>
      <c r="BH307" s="67">
        <f>SUMIFS('N1.3_Project_Listing'!$P$16:$P$829,'N1.3_Project_Listing'!$B$16:$B$829,$B307,'N1.3_Project_Listing'!$D$16:$D$829,$B267,'N1.3_Project_Listing'!$J$16:$J$829,BH$16,'N1.3_Project_Listing'!$G$16:$G$829,AV$15)</f>
        <v>0</v>
      </c>
      <c r="BI307" s="63">
        <f t="shared" si="374"/>
        <v>0</v>
      </c>
      <c r="BK307" s="158" t="str">
        <f t="shared" si="391"/>
        <v>-</v>
      </c>
      <c r="BL307" s="67">
        <f>SUMIFS('N1.3_Project_Listing'!$R$16:$R$829,'N1.3_Project_Listing'!$B$16:$B$829,$B307,'N1.3_Project_Listing'!$D$16:$D$829,$B267,'N1.3_Project_Listing'!$J$16:$J$829,BL$16,'N1.3_Project_Listing'!$G$16:$G$829,BK$15)</f>
        <v>0</v>
      </c>
      <c r="BM307" s="67">
        <f>SUMIFS('N1.3_Project_Listing'!$R$16:$R$829,'N1.3_Project_Listing'!$B$16:$B$829,$B307,'N1.3_Project_Listing'!$D$16:$D$829,$B267,'N1.3_Project_Listing'!$J$16:$J$829,BM$16,'N1.3_Project_Listing'!$G$16:$G$829,BK$15)</f>
        <v>0</v>
      </c>
      <c r="BN307" s="67">
        <f>SUMIFS('N1.3_Project_Listing'!$R$16:$R$829,'N1.3_Project_Listing'!$B$16:$B$829,$B307,'N1.3_Project_Listing'!$D$16:$D$829,$B267,'N1.3_Project_Listing'!$J$16:$J$829,BN$16,'N1.3_Project_Listing'!$G$16:$G$829,BK$15)</f>
        <v>0</v>
      </c>
      <c r="BO307" s="67">
        <f>SUMIFS('N1.3_Project_Listing'!$R$16:$R$829,'N1.3_Project_Listing'!$B$16:$B$829,$B307,'N1.3_Project_Listing'!$D$16:$D$829,$B267,'N1.3_Project_Listing'!$J$16:$J$829,BO$16,'N1.3_Project_Listing'!$G$16:$G$829,BK$15)</f>
        <v>0</v>
      </c>
      <c r="BP307" s="67">
        <f>SUMIFS('N1.3_Project_Listing'!$R$16:$R$829,'N1.3_Project_Listing'!$B$16:$B$829,$B307,'N1.3_Project_Listing'!$D$16:$D$829,$B267,'N1.3_Project_Listing'!$J$16:$J$829,BP$16,'N1.3_Project_Listing'!$G$16:$G$829,BK$15)</f>
        <v>0</v>
      </c>
      <c r="BQ307" s="63">
        <f t="shared" si="375"/>
        <v>0</v>
      </c>
      <c r="BR307" s="116" t="s">
        <v>441</v>
      </c>
      <c r="BS307" s="67">
        <f>SUMIFS('N1.3_Project_Listing'!$P$16:$P$829,'N1.3_Project_Listing'!$B$16:$B$829,$B307,'N1.3_Project_Listing'!$D$16:$D$829,$B267,'N1.3_Project_Listing'!$J$16:$J$829,BS$16,'N1.3_Project_Listing'!$G$16:$G$829,BK$15)</f>
        <v>0</v>
      </c>
      <c r="BT307" s="67">
        <f>SUMIFS('N1.3_Project_Listing'!$P$16:$P$829,'N1.3_Project_Listing'!$B$16:$B$829,$B307,'N1.3_Project_Listing'!$D$16:$D$829,$B267,'N1.3_Project_Listing'!$J$16:$J$829,BT$16,'N1.3_Project_Listing'!$G$16:$G$829,BK$15)</f>
        <v>0</v>
      </c>
      <c r="BU307" s="67">
        <f>SUMIFS('N1.3_Project_Listing'!$P$16:$P$829,'N1.3_Project_Listing'!$B$16:$B$829,$B307,'N1.3_Project_Listing'!$D$16:$D$829,$B267,'N1.3_Project_Listing'!$J$16:$J$829,BU$16,'N1.3_Project_Listing'!$G$16:$G$829,BK$15)</f>
        <v>0</v>
      </c>
      <c r="BV307" s="67">
        <f>SUMIFS('N1.3_Project_Listing'!$P$16:$P$829,'N1.3_Project_Listing'!$B$16:$B$829,$B307,'N1.3_Project_Listing'!$D$16:$D$829,$B267,'N1.3_Project_Listing'!$J$16:$J$829,BV$16,'N1.3_Project_Listing'!$G$16:$G$829,BK$15)</f>
        <v>0</v>
      </c>
      <c r="BW307" s="67">
        <f>SUMIFS('N1.3_Project_Listing'!$P$16:$P$829,'N1.3_Project_Listing'!$B$16:$B$829,$B307,'N1.3_Project_Listing'!$D$16:$D$829,$B267,'N1.3_Project_Listing'!$J$16:$J$829,BW$16,'N1.3_Project_Listing'!$G$16:$G$829,BK$15)</f>
        <v>0</v>
      </c>
      <c r="BX307" s="63">
        <f t="shared" si="376"/>
        <v>0</v>
      </c>
    </row>
    <row r="308" spans="2:76" hidden="1">
      <c r="B308" s="132" t="str">
        <f t="shared" si="377"/>
        <v>No entry required</v>
      </c>
      <c r="C308" s="158" t="str">
        <f t="shared" si="377"/>
        <v>-</v>
      </c>
      <c r="D308" s="63">
        <f t="shared" si="378"/>
        <v>0</v>
      </c>
      <c r="E308" s="63">
        <f t="shared" si="379"/>
        <v>0</v>
      </c>
      <c r="F308" s="63">
        <f t="shared" si="380"/>
        <v>0</v>
      </c>
      <c r="G308" s="63">
        <f t="shared" si="381"/>
        <v>0</v>
      </c>
      <c r="H308" s="63">
        <f t="shared" si="382"/>
        <v>0</v>
      </c>
      <c r="I308" s="63">
        <f t="shared" si="367"/>
        <v>0</v>
      </c>
      <c r="J308" s="116" t="s">
        <v>441</v>
      </c>
      <c r="K308" s="63">
        <f t="shared" si="383"/>
        <v>0</v>
      </c>
      <c r="L308" s="63">
        <f t="shared" si="384"/>
        <v>0</v>
      </c>
      <c r="M308" s="63">
        <f t="shared" si="385"/>
        <v>0</v>
      </c>
      <c r="N308" s="63">
        <f t="shared" si="386"/>
        <v>0</v>
      </c>
      <c r="O308" s="63">
        <f t="shared" si="387"/>
        <v>0</v>
      </c>
      <c r="P308" s="63">
        <f t="shared" si="368"/>
        <v>0</v>
      </c>
      <c r="R308" s="158" t="str">
        <f t="shared" si="388"/>
        <v>-</v>
      </c>
      <c r="S308" s="67">
        <f>SUMIFS('N1.3_Project_Listing'!$R$16:$R$829,'N1.3_Project_Listing'!$B$16:$B$829,$B308,'N1.3_Project_Listing'!$D$16:$D$829,$B267,'N1.3_Project_Listing'!$J$16:$J$829,S$16,'N1.3_Project_Listing'!$G$16:$G$829,R$15)</f>
        <v>0</v>
      </c>
      <c r="T308" s="67">
        <f>SUMIFS('N1.3_Project_Listing'!$R$16:$R$829,'N1.3_Project_Listing'!$B$16:$B$829,$B308,'N1.3_Project_Listing'!$D$16:$D$829,$B267,'N1.3_Project_Listing'!$J$16:$J$829,T$16,'N1.3_Project_Listing'!$G$16:$G$829,R$15)</f>
        <v>0</v>
      </c>
      <c r="U308" s="67">
        <f>SUMIFS('N1.3_Project_Listing'!$R$16:$R$829,'N1.3_Project_Listing'!$B$16:$B$829,$B308,'N1.3_Project_Listing'!$D$16:$D$829,$B267,'N1.3_Project_Listing'!$J$16:$J$829,U$16,'N1.3_Project_Listing'!$G$16:$G$829,R$15)</f>
        <v>0</v>
      </c>
      <c r="V308" s="67">
        <f>SUMIFS('N1.3_Project_Listing'!$R$16:$R$829,'N1.3_Project_Listing'!$B$16:$B$829,$B308,'N1.3_Project_Listing'!$D$16:$D$829,$B267,'N1.3_Project_Listing'!$J$16:$J$829,V$16,'N1.3_Project_Listing'!$G$16:$G$829,R$15)</f>
        <v>0</v>
      </c>
      <c r="W308" s="67">
        <f>SUMIFS('N1.3_Project_Listing'!$R$16:$R$829,'N1.3_Project_Listing'!$B$16:$B$829,$B308,'N1.3_Project_Listing'!$D$16:$D$829,$B267,'N1.3_Project_Listing'!$J$16:$J$829,W$16,'N1.3_Project_Listing'!$G$16:$G$829,R$15)</f>
        <v>0</v>
      </c>
      <c r="X308" s="63">
        <f t="shared" si="369"/>
        <v>0</v>
      </c>
      <c r="Y308" s="116" t="s">
        <v>441</v>
      </c>
      <c r="Z308" s="67">
        <f>SUMIFS('N1.3_Project_Listing'!$P$16:$P$829,'N1.3_Project_Listing'!$B$16:$B$829,$B308,'N1.3_Project_Listing'!$D$16:$D$829,$B267,'N1.3_Project_Listing'!$J$16:$J$829,Z$16,'N1.3_Project_Listing'!$G$16:$G$829,R$15)</f>
        <v>0</v>
      </c>
      <c r="AA308" s="67">
        <f>SUMIFS('N1.3_Project_Listing'!$P$16:$P$829,'N1.3_Project_Listing'!$B$16:$B$829,$B308,'N1.3_Project_Listing'!$D$16:$D$829,$B267,'N1.3_Project_Listing'!$J$16:$J$829,AA$16,'N1.3_Project_Listing'!$G$16:$G$829,R$15)</f>
        <v>0</v>
      </c>
      <c r="AB308" s="67">
        <f>SUMIFS('N1.3_Project_Listing'!$P$16:$P$829,'N1.3_Project_Listing'!$B$16:$B$829,$B308,'N1.3_Project_Listing'!$D$16:$D$829,$B267,'N1.3_Project_Listing'!$J$16:$J$829,AB$16,'N1.3_Project_Listing'!$G$16:$G$829,R$15)</f>
        <v>0</v>
      </c>
      <c r="AC308" s="67">
        <f>SUMIFS('N1.3_Project_Listing'!$P$16:$P$829,'N1.3_Project_Listing'!$B$16:$B$829,$B308,'N1.3_Project_Listing'!$D$16:$D$829,$B267,'N1.3_Project_Listing'!$J$16:$J$829,AC$16,'N1.3_Project_Listing'!$G$16:$G$829,R$15)</f>
        <v>0</v>
      </c>
      <c r="AD308" s="67">
        <f>SUMIFS('N1.3_Project_Listing'!$P$16:$P$829,'N1.3_Project_Listing'!$B$16:$B$829,$B308,'N1.3_Project_Listing'!$D$16:$D$829,$B267,'N1.3_Project_Listing'!$J$16:$J$829,AD$16,'N1.3_Project_Listing'!$G$16:$G$829,R$15)</f>
        <v>0</v>
      </c>
      <c r="AE308" s="63">
        <f t="shared" si="370"/>
        <v>0</v>
      </c>
      <c r="AG308" s="158" t="str">
        <f t="shared" si="389"/>
        <v>-</v>
      </c>
      <c r="AH308" s="67">
        <f>SUMIFS('N1.3_Project_Listing'!$R$16:$R$829,'N1.3_Project_Listing'!$B$16:$B$829,$B308,'N1.3_Project_Listing'!$D$16:$D$829,$B267,'N1.3_Project_Listing'!$J$16:$J$829,AH$16,'N1.3_Project_Listing'!$G$16:$G$829,AG$15)</f>
        <v>0</v>
      </c>
      <c r="AI308" s="67">
        <f>SUMIFS('N1.3_Project_Listing'!$R$16:$R$829,'N1.3_Project_Listing'!$B$16:$B$829,$B308,'N1.3_Project_Listing'!$D$16:$D$829,$B267,'N1.3_Project_Listing'!$J$16:$J$829,AI$16,'N1.3_Project_Listing'!$G$16:$G$829,AG$15)</f>
        <v>0</v>
      </c>
      <c r="AJ308" s="67">
        <f>SUMIFS('N1.3_Project_Listing'!$R$16:$R$829,'N1.3_Project_Listing'!$B$16:$B$829,$B308,'N1.3_Project_Listing'!$D$16:$D$829,$B267,'N1.3_Project_Listing'!$J$16:$J$829,AJ$16,'N1.3_Project_Listing'!$G$16:$G$829,AG$15)</f>
        <v>0</v>
      </c>
      <c r="AK308" s="67">
        <f>SUMIFS('N1.3_Project_Listing'!$R$16:$R$829,'N1.3_Project_Listing'!$B$16:$B$829,$B308,'N1.3_Project_Listing'!$D$16:$D$829,$B267,'N1.3_Project_Listing'!$J$16:$J$829,AK$16,'N1.3_Project_Listing'!$G$16:$G$829,AG$15)</f>
        <v>0</v>
      </c>
      <c r="AL308" s="67">
        <f>SUMIFS('N1.3_Project_Listing'!$R$16:$R$829,'N1.3_Project_Listing'!$B$16:$B$829,$B308,'N1.3_Project_Listing'!$D$16:$D$829,$B267,'N1.3_Project_Listing'!$J$16:$J$829,AL$16,'N1.3_Project_Listing'!$G$16:$G$829,AG$15)</f>
        <v>0</v>
      </c>
      <c r="AM308" s="63">
        <f t="shared" si="371"/>
        <v>0</v>
      </c>
      <c r="AN308" s="116" t="s">
        <v>441</v>
      </c>
      <c r="AO308" s="67">
        <f>SUMIFS('N1.3_Project_Listing'!$P$16:$P$829,'N1.3_Project_Listing'!$B$16:$B$829,$B308,'N1.3_Project_Listing'!$D$16:$D$829,$B267,'N1.3_Project_Listing'!$J$16:$J$829,AO$16,'N1.3_Project_Listing'!$G$16:$G$829,AG$15)</f>
        <v>0</v>
      </c>
      <c r="AP308" s="67">
        <f>SUMIFS('N1.3_Project_Listing'!$P$16:$P$829,'N1.3_Project_Listing'!$B$16:$B$829,$B308,'N1.3_Project_Listing'!$D$16:$D$829,$B267,'N1.3_Project_Listing'!$J$16:$J$829,AP$16,'N1.3_Project_Listing'!$G$16:$G$829,AG$15)</f>
        <v>0</v>
      </c>
      <c r="AQ308" s="67">
        <f>SUMIFS('N1.3_Project_Listing'!$P$16:$P$829,'N1.3_Project_Listing'!$B$16:$B$829,$B308,'N1.3_Project_Listing'!$D$16:$D$829,$B267,'N1.3_Project_Listing'!$J$16:$J$829,AQ$16,'N1.3_Project_Listing'!$G$16:$G$829,AG$15)</f>
        <v>0</v>
      </c>
      <c r="AR308" s="67">
        <f>SUMIFS('N1.3_Project_Listing'!$P$16:$P$829,'N1.3_Project_Listing'!$B$16:$B$829,$B308,'N1.3_Project_Listing'!$D$16:$D$829,$B267,'N1.3_Project_Listing'!$J$16:$J$829,AR$16,'N1.3_Project_Listing'!$G$16:$G$829,AG$15)</f>
        <v>0</v>
      </c>
      <c r="AS308" s="67">
        <f>SUMIFS('N1.3_Project_Listing'!$P$16:$P$829,'N1.3_Project_Listing'!$B$16:$B$829,$B308,'N1.3_Project_Listing'!$D$16:$D$829,$B267,'N1.3_Project_Listing'!$J$16:$J$829,AS$16,'N1.3_Project_Listing'!$G$16:$G$829,AG$15)</f>
        <v>0</v>
      </c>
      <c r="AT308" s="63">
        <f t="shared" si="372"/>
        <v>0</v>
      </c>
      <c r="AV308" s="158" t="str">
        <f t="shared" si="390"/>
        <v>-</v>
      </c>
      <c r="AW308" s="67">
        <f>SUMIFS('N1.3_Project_Listing'!$R$16:$R$829,'N1.3_Project_Listing'!$B$16:$B$829,$B308,'N1.3_Project_Listing'!$D$16:$D$829,$B267,'N1.3_Project_Listing'!$J$16:$J$829,AW$16,'N1.3_Project_Listing'!$G$16:$G$829,AV$15)</f>
        <v>0</v>
      </c>
      <c r="AX308" s="67">
        <f>SUMIFS('N1.3_Project_Listing'!$R$16:$R$829,'N1.3_Project_Listing'!$B$16:$B$829,$B308,'N1.3_Project_Listing'!$D$16:$D$829,$B267,'N1.3_Project_Listing'!$J$16:$J$829,AX$16,'N1.3_Project_Listing'!$G$16:$G$829,AV$15)</f>
        <v>0</v>
      </c>
      <c r="AY308" s="67">
        <f>SUMIFS('N1.3_Project_Listing'!$R$16:$R$829,'N1.3_Project_Listing'!$B$16:$B$829,$B308,'N1.3_Project_Listing'!$D$16:$D$829,$B267,'N1.3_Project_Listing'!$J$16:$J$829,AY$16,'N1.3_Project_Listing'!$G$16:$G$829,AV$15)</f>
        <v>0</v>
      </c>
      <c r="AZ308" s="67">
        <f>SUMIFS('N1.3_Project_Listing'!$R$16:$R$829,'N1.3_Project_Listing'!$B$16:$B$829,$B308,'N1.3_Project_Listing'!$D$16:$D$829,$B267,'N1.3_Project_Listing'!$J$16:$J$829,AZ$16,'N1.3_Project_Listing'!$G$16:$G$829,AV$15)</f>
        <v>0</v>
      </c>
      <c r="BA308" s="67">
        <f>SUMIFS('N1.3_Project_Listing'!$R$16:$R$829,'N1.3_Project_Listing'!$B$16:$B$829,$B308,'N1.3_Project_Listing'!$D$16:$D$829,$B267,'N1.3_Project_Listing'!$J$16:$J$829,BA$16,'N1.3_Project_Listing'!$G$16:$G$829,AV$15)</f>
        <v>0</v>
      </c>
      <c r="BB308" s="63">
        <f t="shared" si="373"/>
        <v>0</v>
      </c>
      <c r="BC308" s="116" t="s">
        <v>441</v>
      </c>
      <c r="BD308" s="67">
        <f>SUMIFS('N1.3_Project_Listing'!$P$16:$P$829,'N1.3_Project_Listing'!$B$16:$B$829,$B308,'N1.3_Project_Listing'!$D$16:$D$829,$B267,'N1.3_Project_Listing'!$J$16:$J$829,BD$16,'N1.3_Project_Listing'!$G$16:$G$829,AV$15)</f>
        <v>0</v>
      </c>
      <c r="BE308" s="67">
        <f>SUMIFS('N1.3_Project_Listing'!$P$16:$P$829,'N1.3_Project_Listing'!$B$16:$B$829,$B308,'N1.3_Project_Listing'!$D$16:$D$829,$B267,'N1.3_Project_Listing'!$J$16:$J$829,BE$16,'N1.3_Project_Listing'!$G$16:$G$829,AV$15)</f>
        <v>0</v>
      </c>
      <c r="BF308" s="67">
        <f>SUMIFS('N1.3_Project_Listing'!$P$16:$P$829,'N1.3_Project_Listing'!$B$16:$B$829,$B308,'N1.3_Project_Listing'!$D$16:$D$829,$B267,'N1.3_Project_Listing'!$J$16:$J$829,BF$16,'N1.3_Project_Listing'!$G$16:$G$829,AV$15)</f>
        <v>0</v>
      </c>
      <c r="BG308" s="67">
        <f>SUMIFS('N1.3_Project_Listing'!$P$16:$P$829,'N1.3_Project_Listing'!$B$16:$B$829,$B308,'N1.3_Project_Listing'!$D$16:$D$829,$B267,'N1.3_Project_Listing'!$J$16:$J$829,BG$16,'N1.3_Project_Listing'!$G$16:$G$829,AV$15)</f>
        <v>0</v>
      </c>
      <c r="BH308" s="67">
        <f>SUMIFS('N1.3_Project_Listing'!$P$16:$P$829,'N1.3_Project_Listing'!$B$16:$B$829,$B308,'N1.3_Project_Listing'!$D$16:$D$829,$B267,'N1.3_Project_Listing'!$J$16:$J$829,BH$16,'N1.3_Project_Listing'!$G$16:$G$829,AV$15)</f>
        <v>0</v>
      </c>
      <c r="BI308" s="63">
        <f t="shared" si="374"/>
        <v>0</v>
      </c>
      <c r="BK308" s="158" t="str">
        <f t="shared" si="391"/>
        <v>-</v>
      </c>
      <c r="BL308" s="67">
        <f>SUMIFS('N1.3_Project_Listing'!$R$16:$R$829,'N1.3_Project_Listing'!$B$16:$B$829,$B308,'N1.3_Project_Listing'!$D$16:$D$829,$B267,'N1.3_Project_Listing'!$J$16:$J$829,BL$16,'N1.3_Project_Listing'!$G$16:$G$829,BK$15)</f>
        <v>0</v>
      </c>
      <c r="BM308" s="67">
        <f>SUMIFS('N1.3_Project_Listing'!$R$16:$R$829,'N1.3_Project_Listing'!$B$16:$B$829,$B308,'N1.3_Project_Listing'!$D$16:$D$829,$B267,'N1.3_Project_Listing'!$J$16:$J$829,BM$16,'N1.3_Project_Listing'!$G$16:$G$829,BK$15)</f>
        <v>0</v>
      </c>
      <c r="BN308" s="67">
        <f>SUMIFS('N1.3_Project_Listing'!$R$16:$R$829,'N1.3_Project_Listing'!$B$16:$B$829,$B308,'N1.3_Project_Listing'!$D$16:$D$829,$B267,'N1.3_Project_Listing'!$J$16:$J$829,BN$16,'N1.3_Project_Listing'!$G$16:$G$829,BK$15)</f>
        <v>0</v>
      </c>
      <c r="BO308" s="67">
        <f>SUMIFS('N1.3_Project_Listing'!$R$16:$R$829,'N1.3_Project_Listing'!$B$16:$B$829,$B308,'N1.3_Project_Listing'!$D$16:$D$829,$B267,'N1.3_Project_Listing'!$J$16:$J$829,BO$16,'N1.3_Project_Listing'!$G$16:$G$829,BK$15)</f>
        <v>0</v>
      </c>
      <c r="BP308" s="67">
        <f>SUMIFS('N1.3_Project_Listing'!$R$16:$R$829,'N1.3_Project_Listing'!$B$16:$B$829,$B308,'N1.3_Project_Listing'!$D$16:$D$829,$B267,'N1.3_Project_Listing'!$J$16:$J$829,BP$16,'N1.3_Project_Listing'!$G$16:$G$829,BK$15)</f>
        <v>0</v>
      </c>
      <c r="BQ308" s="63">
        <f t="shared" si="375"/>
        <v>0</v>
      </c>
      <c r="BR308" s="116" t="s">
        <v>441</v>
      </c>
      <c r="BS308" s="67">
        <f>SUMIFS('N1.3_Project_Listing'!$P$16:$P$829,'N1.3_Project_Listing'!$B$16:$B$829,$B308,'N1.3_Project_Listing'!$D$16:$D$829,$B267,'N1.3_Project_Listing'!$J$16:$J$829,BS$16,'N1.3_Project_Listing'!$G$16:$G$829,BK$15)</f>
        <v>0</v>
      </c>
      <c r="BT308" s="67">
        <f>SUMIFS('N1.3_Project_Listing'!$P$16:$P$829,'N1.3_Project_Listing'!$B$16:$B$829,$B308,'N1.3_Project_Listing'!$D$16:$D$829,$B267,'N1.3_Project_Listing'!$J$16:$J$829,BT$16,'N1.3_Project_Listing'!$G$16:$G$829,BK$15)</f>
        <v>0</v>
      </c>
      <c r="BU308" s="67">
        <f>SUMIFS('N1.3_Project_Listing'!$P$16:$P$829,'N1.3_Project_Listing'!$B$16:$B$829,$B308,'N1.3_Project_Listing'!$D$16:$D$829,$B267,'N1.3_Project_Listing'!$J$16:$J$829,BU$16,'N1.3_Project_Listing'!$G$16:$G$829,BK$15)</f>
        <v>0</v>
      </c>
      <c r="BV308" s="67">
        <f>SUMIFS('N1.3_Project_Listing'!$P$16:$P$829,'N1.3_Project_Listing'!$B$16:$B$829,$B308,'N1.3_Project_Listing'!$D$16:$D$829,$B267,'N1.3_Project_Listing'!$J$16:$J$829,BV$16,'N1.3_Project_Listing'!$G$16:$G$829,BK$15)</f>
        <v>0</v>
      </c>
      <c r="BW308" s="67">
        <f>SUMIFS('N1.3_Project_Listing'!$P$16:$P$829,'N1.3_Project_Listing'!$B$16:$B$829,$B308,'N1.3_Project_Listing'!$D$16:$D$829,$B267,'N1.3_Project_Listing'!$J$16:$J$829,BW$16,'N1.3_Project_Listing'!$G$16:$G$829,BK$15)</f>
        <v>0</v>
      </c>
      <c r="BX308" s="63">
        <f t="shared" si="376"/>
        <v>0</v>
      </c>
    </row>
    <row r="309" spans="2:76" hidden="1">
      <c r="B309" s="132" t="str">
        <f t="shared" ref="B309:C317" si="392">B246</f>
        <v>No entry required</v>
      </c>
      <c r="C309" s="158" t="str">
        <f t="shared" si="392"/>
        <v>-</v>
      </c>
      <c r="D309" s="63">
        <f t="shared" si="378"/>
        <v>0</v>
      </c>
      <c r="E309" s="63">
        <f t="shared" si="379"/>
        <v>0</v>
      </c>
      <c r="F309" s="63">
        <f t="shared" si="380"/>
        <v>0</v>
      </c>
      <c r="G309" s="63">
        <f t="shared" si="381"/>
        <v>0</v>
      </c>
      <c r="H309" s="63">
        <f t="shared" si="382"/>
        <v>0</v>
      </c>
      <c r="I309" s="63">
        <f t="shared" si="367"/>
        <v>0</v>
      </c>
      <c r="J309" s="116" t="s">
        <v>441</v>
      </c>
      <c r="K309" s="63">
        <f t="shared" si="383"/>
        <v>0</v>
      </c>
      <c r="L309" s="63">
        <f t="shared" si="384"/>
        <v>0</v>
      </c>
      <c r="M309" s="63">
        <f t="shared" si="385"/>
        <v>0</v>
      </c>
      <c r="N309" s="63">
        <f t="shared" si="386"/>
        <v>0</v>
      </c>
      <c r="O309" s="63">
        <f t="shared" si="387"/>
        <v>0</v>
      </c>
      <c r="P309" s="63">
        <f t="shared" si="368"/>
        <v>0</v>
      </c>
      <c r="R309" s="158" t="str">
        <f t="shared" si="388"/>
        <v>-</v>
      </c>
      <c r="S309" s="67">
        <f>SUMIFS('N1.3_Project_Listing'!$R$16:$R$829,'N1.3_Project_Listing'!$B$16:$B$829,$B309,'N1.3_Project_Listing'!$D$16:$D$829,$B267,'N1.3_Project_Listing'!$J$16:$J$829,S$16,'N1.3_Project_Listing'!$G$16:$G$829,R$15)</f>
        <v>0</v>
      </c>
      <c r="T309" s="67">
        <f>SUMIFS('N1.3_Project_Listing'!$R$16:$R$829,'N1.3_Project_Listing'!$B$16:$B$829,$B309,'N1.3_Project_Listing'!$D$16:$D$829,$B267,'N1.3_Project_Listing'!$J$16:$J$829,T$16,'N1.3_Project_Listing'!$G$16:$G$829,R$15)</f>
        <v>0</v>
      </c>
      <c r="U309" s="67">
        <f>SUMIFS('N1.3_Project_Listing'!$R$16:$R$829,'N1.3_Project_Listing'!$B$16:$B$829,$B309,'N1.3_Project_Listing'!$D$16:$D$829,$B267,'N1.3_Project_Listing'!$J$16:$J$829,U$16,'N1.3_Project_Listing'!$G$16:$G$829,R$15)</f>
        <v>0</v>
      </c>
      <c r="V309" s="67">
        <f>SUMIFS('N1.3_Project_Listing'!$R$16:$R$829,'N1.3_Project_Listing'!$B$16:$B$829,$B309,'N1.3_Project_Listing'!$D$16:$D$829,$B267,'N1.3_Project_Listing'!$J$16:$J$829,V$16,'N1.3_Project_Listing'!$G$16:$G$829,R$15)</f>
        <v>0</v>
      </c>
      <c r="W309" s="67">
        <f>SUMIFS('N1.3_Project_Listing'!$R$16:$R$829,'N1.3_Project_Listing'!$B$16:$B$829,$B309,'N1.3_Project_Listing'!$D$16:$D$829,$B267,'N1.3_Project_Listing'!$J$16:$J$829,W$16,'N1.3_Project_Listing'!$G$16:$G$829,R$15)</f>
        <v>0</v>
      </c>
      <c r="X309" s="63">
        <f t="shared" si="369"/>
        <v>0</v>
      </c>
      <c r="Y309" s="116" t="s">
        <v>441</v>
      </c>
      <c r="Z309" s="67">
        <f>SUMIFS('N1.3_Project_Listing'!$P$16:$P$829,'N1.3_Project_Listing'!$B$16:$B$829,$B309,'N1.3_Project_Listing'!$D$16:$D$829,$B267,'N1.3_Project_Listing'!$J$16:$J$829,Z$16,'N1.3_Project_Listing'!$G$16:$G$829,R$15)</f>
        <v>0</v>
      </c>
      <c r="AA309" s="67">
        <f>SUMIFS('N1.3_Project_Listing'!$P$16:$P$829,'N1.3_Project_Listing'!$B$16:$B$829,$B309,'N1.3_Project_Listing'!$D$16:$D$829,$B267,'N1.3_Project_Listing'!$J$16:$J$829,AA$16,'N1.3_Project_Listing'!$G$16:$G$829,R$15)</f>
        <v>0</v>
      </c>
      <c r="AB309" s="67">
        <f>SUMIFS('N1.3_Project_Listing'!$P$16:$P$829,'N1.3_Project_Listing'!$B$16:$B$829,$B309,'N1.3_Project_Listing'!$D$16:$D$829,$B267,'N1.3_Project_Listing'!$J$16:$J$829,AB$16,'N1.3_Project_Listing'!$G$16:$G$829,R$15)</f>
        <v>0</v>
      </c>
      <c r="AC309" s="67">
        <f>SUMIFS('N1.3_Project_Listing'!$P$16:$P$829,'N1.3_Project_Listing'!$B$16:$B$829,$B309,'N1.3_Project_Listing'!$D$16:$D$829,$B267,'N1.3_Project_Listing'!$J$16:$J$829,AC$16,'N1.3_Project_Listing'!$G$16:$G$829,R$15)</f>
        <v>0</v>
      </c>
      <c r="AD309" s="67">
        <f>SUMIFS('N1.3_Project_Listing'!$P$16:$P$829,'N1.3_Project_Listing'!$B$16:$B$829,$B309,'N1.3_Project_Listing'!$D$16:$D$829,$B267,'N1.3_Project_Listing'!$J$16:$J$829,AD$16,'N1.3_Project_Listing'!$G$16:$G$829,R$15)</f>
        <v>0</v>
      </c>
      <c r="AE309" s="63">
        <f t="shared" si="370"/>
        <v>0</v>
      </c>
      <c r="AG309" s="158" t="str">
        <f t="shared" si="389"/>
        <v>-</v>
      </c>
      <c r="AH309" s="67">
        <f>SUMIFS('N1.3_Project_Listing'!$R$16:$R$829,'N1.3_Project_Listing'!$B$16:$B$829,$B309,'N1.3_Project_Listing'!$D$16:$D$829,$B267,'N1.3_Project_Listing'!$J$16:$J$829,AH$16,'N1.3_Project_Listing'!$G$16:$G$829,AG$15)</f>
        <v>0</v>
      </c>
      <c r="AI309" s="67">
        <f>SUMIFS('N1.3_Project_Listing'!$R$16:$R$829,'N1.3_Project_Listing'!$B$16:$B$829,$B309,'N1.3_Project_Listing'!$D$16:$D$829,$B267,'N1.3_Project_Listing'!$J$16:$J$829,AI$16,'N1.3_Project_Listing'!$G$16:$G$829,AG$15)</f>
        <v>0</v>
      </c>
      <c r="AJ309" s="67">
        <f>SUMIFS('N1.3_Project_Listing'!$R$16:$R$829,'N1.3_Project_Listing'!$B$16:$B$829,$B309,'N1.3_Project_Listing'!$D$16:$D$829,$B267,'N1.3_Project_Listing'!$J$16:$J$829,AJ$16,'N1.3_Project_Listing'!$G$16:$G$829,AG$15)</f>
        <v>0</v>
      </c>
      <c r="AK309" s="67">
        <f>SUMIFS('N1.3_Project_Listing'!$R$16:$R$829,'N1.3_Project_Listing'!$B$16:$B$829,$B309,'N1.3_Project_Listing'!$D$16:$D$829,$B267,'N1.3_Project_Listing'!$J$16:$J$829,AK$16,'N1.3_Project_Listing'!$G$16:$G$829,AG$15)</f>
        <v>0</v>
      </c>
      <c r="AL309" s="67">
        <f>SUMIFS('N1.3_Project_Listing'!$R$16:$R$829,'N1.3_Project_Listing'!$B$16:$B$829,$B309,'N1.3_Project_Listing'!$D$16:$D$829,$B267,'N1.3_Project_Listing'!$J$16:$J$829,AL$16,'N1.3_Project_Listing'!$G$16:$G$829,AG$15)</f>
        <v>0</v>
      </c>
      <c r="AM309" s="63">
        <f t="shared" si="371"/>
        <v>0</v>
      </c>
      <c r="AN309" s="116" t="s">
        <v>441</v>
      </c>
      <c r="AO309" s="67">
        <f>SUMIFS('N1.3_Project_Listing'!$P$16:$P$829,'N1.3_Project_Listing'!$B$16:$B$829,$B309,'N1.3_Project_Listing'!$D$16:$D$829,$B267,'N1.3_Project_Listing'!$J$16:$J$829,AO$16,'N1.3_Project_Listing'!$G$16:$G$829,AG$15)</f>
        <v>0</v>
      </c>
      <c r="AP309" s="67">
        <f>SUMIFS('N1.3_Project_Listing'!$P$16:$P$829,'N1.3_Project_Listing'!$B$16:$B$829,$B309,'N1.3_Project_Listing'!$D$16:$D$829,$B267,'N1.3_Project_Listing'!$J$16:$J$829,AP$16,'N1.3_Project_Listing'!$G$16:$G$829,AG$15)</f>
        <v>0</v>
      </c>
      <c r="AQ309" s="67">
        <f>SUMIFS('N1.3_Project_Listing'!$P$16:$P$829,'N1.3_Project_Listing'!$B$16:$B$829,$B309,'N1.3_Project_Listing'!$D$16:$D$829,$B267,'N1.3_Project_Listing'!$J$16:$J$829,AQ$16,'N1.3_Project_Listing'!$G$16:$G$829,AG$15)</f>
        <v>0</v>
      </c>
      <c r="AR309" s="67">
        <f>SUMIFS('N1.3_Project_Listing'!$P$16:$P$829,'N1.3_Project_Listing'!$B$16:$B$829,$B309,'N1.3_Project_Listing'!$D$16:$D$829,$B267,'N1.3_Project_Listing'!$J$16:$J$829,AR$16,'N1.3_Project_Listing'!$G$16:$G$829,AG$15)</f>
        <v>0</v>
      </c>
      <c r="AS309" s="67">
        <f>SUMIFS('N1.3_Project_Listing'!$P$16:$P$829,'N1.3_Project_Listing'!$B$16:$B$829,$B309,'N1.3_Project_Listing'!$D$16:$D$829,$B267,'N1.3_Project_Listing'!$J$16:$J$829,AS$16,'N1.3_Project_Listing'!$G$16:$G$829,AG$15)</f>
        <v>0</v>
      </c>
      <c r="AT309" s="63">
        <f t="shared" si="372"/>
        <v>0</v>
      </c>
      <c r="AV309" s="158" t="str">
        <f t="shared" si="390"/>
        <v>-</v>
      </c>
      <c r="AW309" s="67">
        <f>SUMIFS('N1.3_Project_Listing'!$R$16:$R$829,'N1.3_Project_Listing'!$B$16:$B$829,$B309,'N1.3_Project_Listing'!$D$16:$D$829,$B267,'N1.3_Project_Listing'!$J$16:$J$829,AW$16,'N1.3_Project_Listing'!$G$16:$G$829,AV$15)</f>
        <v>0</v>
      </c>
      <c r="AX309" s="67">
        <f>SUMIFS('N1.3_Project_Listing'!$R$16:$R$829,'N1.3_Project_Listing'!$B$16:$B$829,$B309,'N1.3_Project_Listing'!$D$16:$D$829,$B267,'N1.3_Project_Listing'!$J$16:$J$829,AX$16,'N1.3_Project_Listing'!$G$16:$G$829,AV$15)</f>
        <v>0</v>
      </c>
      <c r="AY309" s="67">
        <f>SUMIFS('N1.3_Project_Listing'!$R$16:$R$829,'N1.3_Project_Listing'!$B$16:$B$829,$B309,'N1.3_Project_Listing'!$D$16:$D$829,$B267,'N1.3_Project_Listing'!$J$16:$J$829,AY$16,'N1.3_Project_Listing'!$G$16:$G$829,AV$15)</f>
        <v>0</v>
      </c>
      <c r="AZ309" s="67">
        <f>SUMIFS('N1.3_Project_Listing'!$R$16:$R$829,'N1.3_Project_Listing'!$B$16:$B$829,$B309,'N1.3_Project_Listing'!$D$16:$D$829,$B267,'N1.3_Project_Listing'!$J$16:$J$829,AZ$16,'N1.3_Project_Listing'!$G$16:$G$829,AV$15)</f>
        <v>0</v>
      </c>
      <c r="BA309" s="67">
        <f>SUMIFS('N1.3_Project_Listing'!$R$16:$R$829,'N1.3_Project_Listing'!$B$16:$B$829,$B309,'N1.3_Project_Listing'!$D$16:$D$829,$B267,'N1.3_Project_Listing'!$J$16:$J$829,BA$16,'N1.3_Project_Listing'!$G$16:$G$829,AV$15)</f>
        <v>0</v>
      </c>
      <c r="BB309" s="63">
        <f t="shared" si="373"/>
        <v>0</v>
      </c>
      <c r="BC309" s="116" t="s">
        <v>441</v>
      </c>
      <c r="BD309" s="67">
        <f>SUMIFS('N1.3_Project_Listing'!$P$16:$P$829,'N1.3_Project_Listing'!$B$16:$B$829,$B309,'N1.3_Project_Listing'!$D$16:$D$829,$B267,'N1.3_Project_Listing'!$J$16:$J$829,BD$16,'N1.3_Project_Listing'!$G$16:$G$829,AV$15)</f>
        <v>0</v>
      </c>
      <c r="BE309" s="67">
        <f>SUMIFS('N1.3_Project_Listing'!$P$16:$P$829,'N1.3_Project_Listing'!$B$16:$B$829,$B309,'N1.3_Project_Listing'!$D$16:$D$829,$B267,'N1.3_Project_Listing'!$J$16:$J$829,BE$16,'N1.3_Project_Listing'!$G$16:$G$829,AV$15)</f>
        <v>0</v>
      </c>
      <c r="BF309" s="67">
        <f>SUMIFS('N1.3_Project_Listing'!$P$16:$P$829,'N1.3_Project_Listing'!$B$16:$B$829,$B309,'N1.3_Project_Listing'!$D$16:$D$829,$B267,'N1.3_Project_Listing'!$J$16:$J$829,BF$16,'N1.3_Project_Listing'!$G$16:$G$829,AV$15)</f>
        <v>0</v>
      </c>
      <c r="BG309" s="67">
        <f>SUMIFS('N1.3_Project_Listing'!$P$16:$P$829,'N1.3_Project_Listing'!$B$16:$B$829,$B309,'N1.3_Project_Listing'!$D$16:$D$829,$B267,'N1.3_Project_Listing'!$J$16:$J$829,BG$16,'N1.3_Project_Listing'!$G$16:$G$829,AV$15)</f>
        <v>0</v>
      </c>
      <c r="BH309" s="67">
        <f>SUMIFS('N1.3_Project_Listing'!$P$16:$P$829,'N1.3_Project_Listing'!$B$16:$B$829,$B309,'N1.3_Project_Listing'!$D$16:$D$829,$B267,'N1.3_Project_Listing'!$J$16:$J$829,BH$16,'N1.3_Project_Listing'!$G$16:$G$829,AV$15)</f>
        <v>0</v>
      </c>
      <c r="BI309" s="63">
        <f t="shared" si="374"/>
        <v>0</v>
      </c>
      <c r="BK309" s="158" t="str">
        <f t="shared" si="391"/>
        <v>-</v>
      </c>
      <c r="BL309" s="67">
        <f>SUMIFS('N1.3_Project_Listing'!$R$16:$R$829,'N1.3_Project_Listing'!$B$16:$B$829,$B309,'N1.3_Project_Listing'!$D$16:$D$829,$B267,'N1.3_Project_Listing'!$J$16:$J$829,BL$16,'N1.3_Project_Listing'!$G$16:$G$829,BK$15)</f>
        <v>0</v>
      </c>
      <c r="BM309" s="67">
        <f>SUMIFS('N1.3_Project_Listing'!$R$16:$R$829,'N1.3_Project_Listing'!$B$16:$B$829,$B309,'N1.3_Project_Listing'!$D$16:$D$829,$B267,'N1.3_Project_Listing'!$J$16:$J$829,BM$16,'N1.3_Project_Listing'!$G$16:$G$829,BK$15)</f>
        <v>0</v>
      </c>
      <c r="BN309" s="67">
        <f>SUMIFS('N1.3_Project_Listing'!$R$16:$R$829,'N1.3_Project_Listing'!$B$16:$B$829,$B309,'N1.3_Project_Listing'!$D$16:$D$829,$B267,'N1.3_Project_Listing'!$J$16:$J$829,BN$16,'N1.3_Project_Listing'!$G$16:$G$829,BK$15)</f>
        <v>0</v>
      </c>
      <c r="BO309" s="67">
        <f>SUMIFS('N1.3_Project_Listing'!$R$16:$R$829,'N1.3_Project_Listing'!$B$16:$B$829,$B309,'N1.3_Project_Listing'!$D$16:$D$829,$B267,'N1.3_Project_Listing'!$J$16:$J$829,BO$16,'N1.3_Project_Listing'!$G$16:$G$829,BK$15)</f>
        <v>0</v>
      </c>
      <c r="BP309" s="67">
        <f>SUMIFS('N1.3_Project_Listing'!$R$16:$R$829,'N1.3_Project_Listing'!$B$16:$B$829,$B309,'N1.3_Project_Listing'!$D$16:$D$829,$B267,'N1.3_Project_Listing'!$J$16:$J$829,BP$16,'N1.3_Project_Listing'!$G$16:$G$829,BK$15)</f>
        <v>0</v>
      </c>
      <c r="BQ309" s="63">
        <f t="shared" si="375"/>
        <v>0</v>
      </c>
      <c r="BR309" s="116" t="s">
        <v>441</v>
      </c>
      <c r="BS309" s="67">
        <f>SUMIFS('N1.3_Project_Listing'!$P$16:$P$829,'N1.3_Project_Listing'!$B$16:$B$829,$B309,'N1.3_Project_Listing'!$D$16:$D$829,$B267,'N1.3_Project_Listing'!$J$16:$J$829,BS$16,'N1.3_Project_Listing'!$G$16:$G$829,BK$15)</f>
        <v>0</v>
      </c>
      <c r="BT309" s="67">
        <f>SUMIFS('N1.3_Project_Listing'!$P$16:$P$829,'N1.3_Project_Listing'!$B$16:$B$829,$B309,'N1.3_Project_Listing'!$D$16:$D$829,$B267,'N1.3_Project_Listing'!$J$16:$J$829,BT$16,'N1.3_Project_Listing'!$G$16:$G$829,BK$15)</f>
        <v>0</v>
      </c>
      <c r="BU309" s="67">
        <f>SUMIFS('N1.3_Project_Listing'!$P$16:$P$829,'N1.3_Project_Listing'!$B$16:$B$829,$B309,'N1.3_Project_Listing'!$D$16:$D$829,$B267,'N1.3_Project_Listing'!$J$16:$J$829,BU$16,'N1.3_Project_Listing'!$G$16:$G$829,BK$15)</f>
        <v>0</v>
      </c>
      <c r="BV309" s="67">
        <f>SUMIFS('N1.3_Project_Listing'!$P$16:$P$829,'N1.3_Project_Listing'!$B$16:$B$829,$B309,'N1.3_Project_Listing'!$D$16:$D$829,$B267,'N1.3_Project_Listing'!$J$16:$J$829,BV$16,'N1.3_Project_Listing'!$G$16:$G$829,BK$15)</f>
        <v>0</v>
      </c>
      <c r="BW309" s="67">
        <f>SUMIFS('N1.3_Project_Listing'!$P$16:$P$829,'N1.3_Project_Listing'!$B$16:$B$829,$B309,'N1.3_Project_Listing'!$D$16:$D$829,$B267,'N1.3_Project_Listing'!$J$16:$J$829,BW$16,'N1.3_Project_Listing'!$G$16:$G$829,BK$15)</f>
        <v>0</v>
      </c>
      <c r="BX309" s="63">
        <f t="shared" si="376"/>
        <v>0</v>
      </c>
    </row>
    <row r="310" spans="2:76" hidden="1">
      <c r="B310" s="132" t="str">
        <f t="shared" si="392"/>
        <v>No entry required</v>
      </c>
      <c r="C310" s="158" t="str">
        <f t="shared" si="392"/>
        <v>-</v>
      </c>
      <c r="D310" s="63">
        <f t="shared" si="378"/>
        <v>0</v>
      </c>
      <c r="E310" s="63">
        <f t="shared" si="379"/>
        <v>0</v>
      </c>
      <c r="F310" s="63">
        <f t="shared" si="380"/>
        <v>0</v>
      </c>
      <c r="G310" s="63">
        <f t="shared" si="381"/>
        <v>0</v>
      </c>
      <c r="H310" s="63">
        <f t="shared" si="382"/>
        <v>0</v>
      </c>
      <c r="I310" s="63">
        <f t="shared" si="367"/>
        <v>0</v>
      </c>
      <c r="J310" s="116" t="s">
        <v>441</v>
      </c>
      <c r="K310" s="63">
        <f t="shared" si="383"/>
        <v>0</v>
      </c>
      <c r="L310" s="63">
        <f t="shared" si="384"/>
        <v>0</v>
      </c>
      <c r="M310" s="63">
        <f t="shared" si="385"/>
        <v>0</v>
      </c>
      <c r="N310" s="63">
        <f t="shared" si="386"/>
        <v>0</v>
      </c>
      <c r="O310" s="63">
        <f t="shared" si="387"/>
        <v>0</v>
      </c>
      <c r="P310" s="63">
        <f t="shared" si="368"/>
        <v>0</v>
      </c>
      <c r="R310" s="158" t="str">
        <f t="shared" si="388"/>
        <v>-</v>
      </c>
      <c r="S310" s="67">
        <f>SUMIFS('N1.3_Project_Listing'!$R$16:$R$829,'N1.3_Project_Listing'!$B$16:$B$829,$B310,'N1.3_Project_Listing'!$D$16:$D$829,$B267,'N1.3_Project_Listing'!$J$16:$J$829,S$16,'N1.3_Project_Listing'!$G$16:$G$829,R$15)</f>
        <v>0</v>
      </c>
      <c r="T310" s="67">
        <f>SUMIFS('N1.3_Project_Listing'!$R$16:$R$829,'N1.3_Project_Listing'!$B$16:$B$829,$B310,'N1.3_Project_Listing'!$D$16:$D$829,$B267,'N1.3_Project_Listing'!$J$16:$J$829,T$16,'N1.3_Project_Listing'!$G$16:$G$829,R$15)</f>
        <v>0</v>
      </c>
      <c r="U310" s="67">
        <f>SUMIFS('N1.3_Project_Listing'!$R$16:$R$829,'N1.3_Project_Listing'!$B$16:$B$829,$B310,'N1.3_Project_Listing'!$D$16:$D$829,$B267,'N1.3_Project_Listing'!$J$16:$J$829,U$16,'N1.3_Project_Listing'!$G$16:$G$829,R$15)</f>
        <v>0</v>
      </c>
      <c r="V310" s="67">
        <f>SUMIFS('N1.3_Project_Listing'!$R$16:$R$829,'N1.3_Project_Listing'!$B$16:$B$829,$B310,'N1.3_Project_Listing'!$D$16:$D$829,$B267,'N1.3_Project_Listing'!$J$16:$J$829,V$16,'N1.3_Project_Listing'!$G$16:$G$829,R$15)</f>
        <v>0</v>
      </c>
      <c r="W310" s="67">
        <f>SUMIFS('N1.3_Project_Listing'!$R$16:$R$829,'N1.3_Project_Listing'!$B$16:$B$829,$B310,'N1.3_Project_Listing'!$D$16:$D$829,$B267,'N1.3_Project_Listing'!$J$16:$J$829,W$16,'N1.3_Project_Listing'!$G$16:$G$829,R$15)</f>
        <v>0</v>
      </c>
      <c r="X310" s="63">
        <f t="shared" si="369"/>
        <v>0</v>
      </c>
      <c r="Y310" s="116" t="s">
        <v>441</v>
      </c>
      <c r="Z310" s="67">
        <f>SUMIFS('N1.3_Project_Listing'!$P$16:$P$829,'N1.3_Project_Listing'!$B$16:$B$829,$B310,'N1.3_Project_Listing'!$D$16:$D$829,$B267,'N1.3_Project_Listing'!$J$16:$J$829,Z$16,'N1.3_Project_Listing'!$G$16:$G$829,R$15)</f>
        <v>0</v>
      </c>
      <c r="AA310" s="67">
        <f>SUMIFS('N1.3_Project_Listing'!$P$16:$P$829,'N1.3_Project_Listing'!$B$16:$B$829,$B310,'N1.3_Project_Listing'!$D$16:$D$829,$B267,'N1.3_Project_Listing'!$J$16:$J$829,AA$16,'N1.3_Project_Listing'!$G$16:$G$829,R$15)</f>
        <v>0</v>
      </c>
      <c r="AB310" s="67">
        <f>SUMIFS('N1.3_Project_Listing'!$P$16:$P$829,'N1.3_Project_Listing'!$B$16:$B$829,$B310,'N1.3_Project_Listing'!$D$16:$D$829,$B267,'N1.3_Project_Listing'!$J$16:$J$829,AB$16,'N1.3_Project_Listing'!$G$16:$G$829,R$15)</f>
        <v>0</v>
      </c>
      <c r="AC310" s="67">
        <f>SUMIFS('N1.3_Project_Listing'!$P$16:$P$829,'N1.3_Project_Listing'!$B$16:$B$829,$B310,'N1.3_Project_Listing'!$D$16:$D$829,$B267,'N1.3_Project_Listing'!$J$16:$J$829,AC$16,'N1.3_Project_Listing'!$G$16:$G$829,R$15)</f>
        <v>0</v>
      </c>
      <c r="AD310" s="67">
        <f>SUMIFS('N1.3_Project_Listing'!$P$16:$P$829,'N1.3_Project_Listing'!$B$16:$B$829,$B310,'N1.3_Project_Listing'!$D$16:$D$829,$B267,'N1.3_Project_Listing'!$J$16:$J$829,AD$16,'N1.3_Project_Listing'!$G$16:$G$829,R$15)</f>
        <v>0</v>
      </c>
      <c r="AE310" s="63">
        <f t="shared" si="370"/>
        <v>0</v>
      </c>
      <c r="AG310" s="158" t="str">
        <f t="shared" si="389"/>
        <v>-</v>
      </c>
      <c r="AH310" s="67">
        <f>SUMIFS('N1.3_Project_Listing'!$R$16:$R$829,'N1.3_Project_Listing'!$B$16:$B$829,$B310,'N1.3_Project_Listing'!$D$16:$D$829,$B267,'N1.3_Project_Listing'!$J$16:$J$829,AH$16,'N1.3_Project_Listing'!$G$16:$G$829,AG$15)</f>
        <v>0</v>
      </c>
      <c r="AI310" s="67">
        <f>SUMIFS('N1.3_Project_Listing'!$R$16:$R$829,'N1.3_Project_Listing'!$B$16:$B$829,$B310,'N1.3_Project_Listing'!$D$16:$D$829,$B267,'N1.3_Project_Listing'!$J$16:$J$829,AI$16,'N1.3_Project_Listing'!$G$16:$G$829,AG$15)</f>
        <v>0</v>
      </c>
      <c r="AJ310" s="67">
        <f>SUMIFS('N1.3_Project_Listing'!$R$16:$R$829,'N1.3_Project_Listing'!$B$16:$B$829,$B310,'N1.3_Project_Listing'!$D$16:$D$829,$B267,'N1.3_Project_Listing'!$J$16:$J$829,AJ$16,'N1.3_Project_Listing'!$G$16:$G$829,AG$15)</f>
        <v>0</v>
      </c>
      <c r="AK310" s="67">
        <f>SUMIFS('N1.3_Project_Listing'!$R$16:$R$829,'N1.3_Project_Listing'!$B$16:$B$829,$B310,'N1.3_Project_Listing'!$D$16:$D$829,$B267,'N1.3_Project_Listing'!$J$16:$J$829,AK$16,'N1.3_Project_Listing'!$G$16:$G$829,AG$15)</f>
        <v>0</v>
      </c>
      <c r="AL310" s="67">
        <f>SUMIFS('N1.3_Project_Listing'!$R$16:$R$829,'N1.3_Project_Listing'!$B$16:$B$829,$B310,'N1.3_Project_Listing'!$D$16:$D$829,$B267,'N1.3_Project_Listing'!$J$16:$J$829,AL$16,'N1.3_Project_Listing'!$G$16:$G$829,AG$15)</f>
        <v>0</v>
      </c>
      <c r="AM310" s="63">
        <f t="shared" si="371"/>
        <v>0</v>
      </c>
      <c r="AN310" s="116" t="s">
        <v>441</v>
      </c>
      <c r="AO310" s="67">
        <f>SUMIFS('N1.3_Project_Listing'!$P$16:$P$829,'N1.3_Project_Listing'!$B$16:$B$829,$B310,'N1.3_Project_Listing'!$D$16:$D$829,$B267,'N1.3_Project_Listing'!$J$16:$J$829,AO$16,'N1.3_Project_Listing'!$G$16:$G$829,AG$15)</f>
        <v>0</v>
      </c>
      <c r="AP310" s="67">
        <f>SUMIFS('N1.3_Project_Listing'!$P$16:$P$829,'N1.3_Project_Listing'!$B$16:$B$829,$B310,'N1.3_Project_Listing'!$D$16:$D$829,$B267,'N1.3_Project_Listing'!$J$16:$J$829,AP$16,'N1.3_Project_Listing'!$G$16:$G$829,AG$15)</f>
        <v>0</v>
      </c>
      <c r="AQ310" s="67">
        <f>SUMIFS('N1.3_Project_Listing'!$P$16:$P$829,'N1.3_Project_Listing'!$B$16:$B$829,$B310,'N1.3_Project_Listing'!$D$16:$D$829,$B267,'N1.3_Project_Listing'!$J$16:$J$829,AQ$16,'N1.3_Project_Listing'!$G$16:$G$829,AG$15)</f>
        <v>0</v>
      </c>
      <c r="AR310" s="67">
        <f>SUMIFS('N1.3_Project_Listing'!$P$16:$P$829,'N1.3_Project_Listing'!$B$16:$B$829,$B310,'N1.3_Project_Listing'!$D$16:$D$829,$B267,'N1.3_Project_Listing'!$J$16:$J$829,AR$16,'N1.3_Project_Listing'!$G$16:$G$829,AG$15)</f>
        <v>0</v>
      </c>
      <c r="AS310" s="67">
        <f>SUMIFS('N1.3_Project_Listing'!$P$16:$P$829,'N1.3_Project_Listing'!$B$16:$B$829,$B310,'N1.3_Project_Listing'!$D$16:$D$829,$B267,'N1.3_Project_Listing'!$J$16:$J$829,AS$16,'N1.3_Project_Listing'!$G$16:$G$829,AG$15)</f>
        <v>0</v>
      </c>
      <c r="AT310" s="63">
        <f t="shared" si="372"/>
        <v>0</v>
      </c>
      <c r="AV310" s="158" t="str">
        <f t="shared" si="390"/>
        <v>-</v>
      </c>
      <c r="AW310" s="67">
        <f>SUMIFS('N1.3_Project_Listing'!$R$16:$R$829,'N1.3_Project_Listing'!$B$16:$B$829,$B310,'N1.3_Project_Listing'!$D$16:$D$829,$B267,'N1.3_Project_Listing'!$J$16:$J$829,AW$16,'N1.3_Project_Listing'!$G$16:$G$829,AV$15)</f>
        <v>0</v>
      </c>
      <c r="AX310" s="67">
        <f>SUMIFS('N1.3_Project_Listing'!$R$16:$R$829,'N1.3_Project_Listing'!$B$16:$B$829,$B310,'N1.3_Project_Listing'!$D$16:$D$829,$B267,'N1.3_Project_Listing'!$J$16:$J$829,AX$16,'N1.3_Project_Listing'!$G$16:$G$829,AV$15)</f>
        <v>0</v>
      </c>
      <c r="AY310" s="67">
        <f>SUMIFS('N1.3_Project_Listing'!$R$16:$R$829,'N1.3_Project_Listing'!$B$16:$B$829,$B310,'N1.3_Project_Listing'!$D$16:$D$829,$B267,'N1.3_Project_Listing'!$J$16:$J$829,AY$16,'N1.3_Project_Listing'!$G$16:$G$829,AV$15)</f>
        <v>0</v>
      </c>
      <c r="AZ310" s="67">
        <f>SUMIFS('N1.3_Project_Listing'!$R$16:$R$829,'N1.3_Project_Listing'!$B$16:$B$829,$B310,'N1.3_Project_Listing'!$D$16:$D$829,$B267,'N1.3_Project_Listing'!$J$16:$J$829,AZ$16,'N1.3_Project_Listing'!$G$16:$G$829,AV$15)</f>
        <v>0</v>
      </c>
      <c r="BA310" s="67">
        <f>SUMIFS('N1.3_Project_Listing'!$R$16:$R$829,'N1.3_Project_Listing'!$B$16:$B$829,$B310,'N1.3_Project_Listing'!$D$16:$D$829,$B267,'N1.3_Project_Listing'!$J$16:$J$829,BA$16,'N1.3_Project_Listing'!$G$16:$G$829,AV$15)</f>
        <v>0</v>
      </c>
      <c r="BB310" s="63">
        <f t="shared" si="373"/>
        <v>0</v>
      </c>
      <c r="BC310" s="116" t="s">
        <v>441</v>
      </c>
      <c r="BD310" s="67">
        <f>SUMIFS('N1.3_Project_Listing'!$P$16:$P$829,'N1.3_Project_Listing'!$B$16:$B$829,$B310,'N1.3_Project_Listing'!$D$16:$D$829,$B267,'N1.3_Project_Listing'!$J$16:$J$829,BD$16,'N1.3_Project_Listing'!$G$16:$G$829,AV$15)</f>
        <v>0</v>
      </c>
      <c r="BE310" s="67">
        <f>SUMIFS('N1.3_Project_Listing'!$P$16:$P$829,'N1.3_Project_Listing'!$B$16:$B$829,$B310,'N1.3_Project_Listing'!$D$16:$D$829,$B267,'N1.3_Project_Listing'!$J$16:$J$829,BE$16,'N1.3_Project_Listing'!$G$16:$G$829,AV$15)</f>
        <v>0</v>
      </c>
      <c r="BF310" s="67">
        <f>SUMIFS('N1.3_Project_Listing'!$P$16:$P$829,'N1.3_Project_Listing'!$B$16:$B$829,$B310,'N1.3_Project_Listing'!$D$16:$D$829,$B267,'N1.3_Project_Listing'!$J$16:$J$829,BF$16,'N1.3_Project_Listing'!$G$16:$G$829,AV$15)</f>
        <v>0</v>
      </c>
      <c r="BG310" s="67">
        <f>SUMIFS('N1.3_Project_Listing'!$P$16:$P$829,'N1.3_Project_Listing'!$B$16:$B$829,$B310,'N1.3_Project_Listing'!$D$16:$D$829,$B267,'N1.3_Project_Listing'!$J$16:$J$829,BG$16,'N1.3_Project_Listing'!$G$16:$G$829,AV$15)</f>
        <v>0</v>
      </c>
      <c r="BH310" s="67">
        <f>SUMIFS('N1.3_Project_Listing'!$P$16:$P$829,'N1.3_Project_Listing'!$B$16:$B$829,$B310,'N1.3_Project_Listing'!$D$16:$D$829,$B267,'N1.3_Project_Listing'!$J$16:$J$829,BH$16,'N1.3_Project_Listing'!$G$16:$G$829,AV$15)</f>
        <v>0</v>
      </c>
      <c r="BI310" s="63">
        <f t="shared" si="374"/>
        <v>0</v>
      </c>
      <c r="BK310" s="158" t="str">
        <f t="shared" si="391"/>
        <v>-</v>
      </c>
      <c r="BL310" s="67">
        <f>SUMIFS('N1.3_Project_Listing'!$R$16:$R$829,'N1.3_Project_Listing'!$B$16:$B$829,$B310,'N1.3_Project_Listing'!$D$16:$D$829,$B267,'N1.3_Project_Listing'!$J$16:$J$829,BL$16,'N1.3_Project_Listing'!$G$16:$G$829,BK$15)</f>
        <v>0</v>
      </c>
      <c r="BM310" s="67">
        <f>SUMIFS('N1.3_Project_Listing'!$R$16:$R$829,'N1.3_Project_Listing'!$B$16:$B$829,$B310,'N1.3_Project_Listing'!$D$16:$D$829,$B267,'N1.3_Project_Listing'!$J$16:$J$829,BM$16,'N1.3_Project_Listing'!$G$16:$G$829,BK$15)</f>
        <v>0</v>
      </c>
      <c r="BN310" s="67">
        <f>SUMIFS('N1.3_Project_Listing'!$R$16:$R$829,'N1.3_Project_Listing'!$B$16:$B$829,$B310,'N1.3_Project_Listing'!$D$16:$D$829,$B267,'N1.3_Project_Listing'!$J$16:$J$829,BN$16,'N1.3_Project_Listing'!$G$16:$G$829,BK$15)</f>
        <v>0</v>
      </c>
      <c r="BO310" s="67">
        <f>SUMIFS('N1.3_Project_Listing'!$R$16:$R$829,'N1.3_Project_Listing'!$B$16:$B$829,$B310,'N1.3_Project_Listing'!$D$16:$D$829,$B267,'N1.3_Project_Listing'!$J$16:$J$829,BO$16,'N1.3_Project_Listing'!$G$16:$G$829,BK$15)</f>
        <v>0</v>
      </c>
      <c r="BP310" s="67">
        <f>SUMIFS('N1.3_Project_Listing'!$R$16:$R$829,'N1.3_Project_Listing'!$B$16:$B$829,$B310,'N1.3_Project_Listing'!$D$16:$D$829,$B267,'N1.3_Project_Listing'!$J$16:$J$829,BP$16,'N1.3_Project_Listing'!$G$16:$G$829,BK$15)</f>
        <v>0</v>
      </c>
      <c r="BQ310" s="63">
        <f t="shared" si="375"/>
        <v>0</v>
      </c>
      <c r="BR310" s="116" t="s">
        <v>441</v>
      </c>
      <c r="BS310" s="67">
        <f>SUMIFS('N1.3_Project_Listing'!$P$16:$P$829,'N1.3_Project_Listing'!$B$16:$B$829,$B310,'N1.3_Project_Listing'!$D$16:$D$829,$B267,'N1.3_Project_Listing'!$J$16:$J$829,BS$16,'N1.3_Project_Listing'!$G$16:$G$829,BK$15)</f>
        <v>0</v>
      </c>
      <c r="BT310" s="67">
        <f>SUMIFS('N1.3_Project_Listing'!$P$16:$P$829,'N1.3_Project_Listing'!$B$16:$B$829,$B310,'N1.3_Project_Listing'!$D$16:$D$829,$B267,'N1.3_Project_Listing'!$J$16:$J$829,BT$16,'N1.3_Project_Listing'!$G$16:$G$829,BK$15)</f>
        <v>0</v>
      </c>
      <c r="BU310" s="67">
        <f>SUMIFS('N1.3_Project_Listing'!$P$16:$P$829,'N1.3_Project_Listing'!$B$16:$B$829,$B310,'N1.3_Project_Listing'!$D$16:$D$829,$B267,'N1.3_Project_Listing'!$J$16:$J$829,BU$16,'N1.3_Project_Listing'!$G$16:$G$829,BK$15)</f>
        <v>0</v>
      </c>
      <c r="BV310" s="67">
        <f>SUMIFS('N1.3_Project_Listing'!$P$16:$P$829,'N1.3_Project_Listing'!$B$16:$B$829,$B310,'N1.3_Project_Listing'!$D$16:$D$829,$B267,'N1.3_Project_Listing'!$J$16:$J$829,BV$16,'N1.3_Project_Listing'!$G$16:$G$829,BK$15)</f>
        <v>0</v>
      </c>
      <c r="BW310" s="67">
        <f>SUMIFS('N1.3_Project_Listing'!$P$16:$P$829,'N1.3_Project_Listing'!$B$16:$B$829,$B310,'N1.3_Project_Listing'!$D$16:$D$829,$B267,'N1.3_Project_Listing'!$J$16:$J$829,BW$16,'N1.3_Project_Listing'!$G$16:$G$829,BK$15)</f>
        <v>0</v>
      </c>
      <c r="BX310" s="63">
        <f t="shared" si="376"/>
        <v>0</v>
      </c>
    </row>
    <row r="311" spans="2:76" hidden="1">
      <c r="B311" s="132" t="str">
        <f t="shared" si="392"/>
        <v>No entry required</v>
      </c>
      <c r="C311" s="158" t="str">
        <f t="shared" si="392"/>
        <v>-</v>
      </c>
      <c r="D311" s="63">
        <f t="shared" si="378"/>
        <v>0</v>
      </c>
      <c r="E311" s="63">
        <f t="shared" si="379"/>
        <v>0</v>
      </c>
      <c r="F311" s="63">
        <f t="shared" si="380"/>
        <v>0</v>
      </c>
      <c r="G311" s="63">
        <f t="shared" si="381"/>
        <v>0</v>
      </c>
      <c r="H311" s="63">
        <f t="shared" si="382"/>
        <v>0</v>
      </c>
      <c r="I311" s="63">
        <f t="shared" si="367"/>
        <v>0</v>
      </c>
      <c r="J311" s="116" t="s">
        <v>441</v>
      </c>
      <c r="K311" s="63">
        <f t="shared" si="383"/>
        <v>0</v>
      </c>
      <c r="L311" s="63">
        <f t="shared" si="384"/>
        <v>0</v>
      </c>
      <c r="M311" s="63">
        <f t="shared" si="385"/>
        <v>0</v>
      </c>
      <c r="N311" s="63">
        <f t="shared" si="386"/>
        <v>0</v>
      </c>
      <c r="O311" s="63">
        <f t="shared" si="387"/>
        <v>0</v>
      </c>
      <c r="P311" s="63">
        <f t="shared" si="368"/>
        <v>0</v>
      </c>
      <c r="R311" s="158" t="str">
        <f t="shared" si="388"/>
        <v>-</v>
      </c>
      <c r="S311" s="67">
        <f>SUMIFS('N1.3_Project_Listing'!$R$16:$R$829,'N1.3_Project_Listing'!$B$16:$B$829,$B311,'N1.3_Project_Listing'!$D$16:$D$829,$B267,'N1.3_Project_Listing'!$J$16:$J$829,S$16,'N1.3_Project_Listing'!$G$16:$G$829,R$15)</f>
        <v>0</v>
      </c>
      <c r="T311" s="67">
        <f>SUMIFS('N1.3_Project_Listing'!$R$16:$R$829,'N1.3_Project_Listing'!$B$16:$B$829,$B311,'N1.3_Project_Listing'!$D$16:$D$829,$B267,'N1.3_Project_Listing'!$J$16:$J$829,T$16,'N1.3_Project_Listing'!$G$16:$G$829,R$15)</f>
        <v>0</v>
      </c>
      <c r="U311" s="67">
        <f>SUMIFS('N1.3_Project_Listing'!$R$16:$R$829,'N1.3_Project_Listing'!$B$16:$B$829,$B311,'N1.3_Project_Listing'!$D$16:$D$829,$B267,'N1.3_Project_Listing'!$J$16:$J$829,U$16,'N1.3_Project_Listing'!$G$16:$G$829,R$15)</f>
        <v>0</v>
      </c>
      <c r="V311" s="67">
        <f>SUMIFS('N1.3_Project_Listing'!$R$16:$R$829,'N1.3_Project_Listing'!$B$16:$B$829,$B311,'N1.3_Project_Listing'!$D$16:$D$829,$B267,'N1.3_Project_Listing'!$J$16:$J$829,V$16,'N1.3_Project_Listing'!$G$16:$G$829,R$15)</f>
        <v>0</v>
      </c>
      <c r="W311" s="67">
        <f>SUMIFS('N1.3_Project_Listing'!$R$16:$R$829,'N1.3_Project_Listing'!$B$16:$B$829,$B311,'N1.3_Project_Listing'!$D$16:$D$829,$B267,'N1.3_Project_Listing'!$J$16:$J$829,W$16,'N1.3_Project_Listing'!$G$16:$G$829,R$15)</f>
        <v>0</v>
      </c>
      <c r="X311" s="63">
        <f t="shared" si="369"/>
        <v>0</v>
      </c>
      <c r="Y311" s="116" t="s">
        <v>441</v>
      </c>
      <c r="Z311" s="67">
        <f>SUMIFS('N1.3_Project_Listing'!$P$16:$P$829,'N1.3_Project_Listing'!$B$16:$B$829,$B311,'N1.3_Project_Listing'!$D$16:$D$829,$B267,'N1.3_Project_Listing'!$J$16:$J$829,Z$16,'N1.3_Project_Listing'!$G$16:$G$829,R$15)</f>
        <v>0</v>
      </c>
      <c r="AA311" s="67">
        <f>SUMIFS('N1.3_Project_Listing'!$P$16:$P$829,'N1.3_Project_Listing'!$B$16:$B$829,$B311,'N1.3_Project_Listing'!$D$16:$D$829,$B267,'N1.3_Project_Listing'!$J$16:$J$829,AA$16,'N1.3_Project_Listing'!$G$16:$G$829,R$15)</f>
        <v>0</v>
      </c>
      <c r="AB311" s="67">
        <f>SUMIFS('N1.3_Project_Listing'!$P$16:$P$829,'N1.3_Project_Listing'!$B$16:$B$829,$B311,'N1.3_Project_Listing'!$D$16:$D$829,$B267,'N1.3_Project_Listing'!$J$16:$J$829,AB$16,'N1.3_Project_Listing'!$G$16:$G$829,R$15)</f>
        <v>0</v>
      </c>
      <c r="AC311" s="67">
        <f>SUMIFS('N1.3_Project_Listing'!$P$16:$P$829,'N1.3_Project_Listing'!$B$16:$B$829,$B311,'N1.3_Project_Listing'!$D$16:$D$829,$B267,'N1.3_Project_Listing'!$J$16:$J$829,AC$16,'N1.3_Project_Listing'!$G$16:$G$829,R$15)</f>
        <v>0</v>
      </c>
      <c r="AD311" s="67">
        <f>SUMIFS('N1.3_Project_Listing'!$P$16:$P$829,'N1.3_Project_Listing'!$B$16:$B$829,$B311,'N1.3_Project_Listing'!$D$16:$D$829,$B267,'N1.3_Project_Listing'!$J$16:$J$829,AD$16,'N1.3_Project_Listing'!$G$16:$G$829,R$15)</f>
        <v>0</v>
      </c>
      <c r="AE311" s="63">
        <f t="shared" si="370"/>
        <v>0</v>
      </c>
      <c r="AG311" s="158" t="str">
        <f t="shared" si="389"/>
        <v>-</v>
      </c>
      <c r="AH311" s="67">
        <f>SUMIFS('N1.3_Project_Listing'!$R$16:$R$829,'N1.3_Project_Listing'!$B$16:$B$829,$B311,'N1.3_Project_Listing'!$D$16:$D$829,$B267,'N1.3_Project_Listing'!$J$16:$J$829,AH$16,'N1.3_Project_Listing'!$G$16:$G$829,AG$15)</f>
        <v>0</v>
      </c>
      <c r="AI311" s="67">
        <f>SUMIFS('N1.3_Project_Listing'!$R$16:$R$829,'N1.3_Project_Listing'!$B$16:$B$829,$B311,'N1.3_Project_Listing'!$D$16:$D$829,$B267,'N1.3_Project_Listing'!$J$16:$J$829,AI$16,'N1.3_Project_Listing'!$G$16:$G$829,AG$15)</f>
        <v>0</v>
      </c>
      <c r="AJ311" s="67">
        <f>SUMIFS('N1.3_Project_Listing'!$R$16:$R$829,'N1.3_Project_Listing'!$B$16:$B$829,$B311,'N1.3_Project_Listing'!$D$16:$D$829,$B267,'N1.3_Project_Listing'!$J$16:$J$829,AJ$16,'N1.3_Project_Listing'!$G$16:$G$829,AG$15)</f>
        <v>0</v>
      </c>
      <c r="AK311" s="67">
        <f>SUMIFS('N1.3_Project_Listing'!$R$16:$R$829,'N1.3_Project_Listing'!$B$16:$B$829,$B311,'N1.3_Project_Listing'!$D$16:$D$829,$B267,'N1.3_Project_Listing'!$J$16:$J$829,AK$16,'N1.3_Project_Listing'!$G$16:$G$829,AG$15)</f>
        <v>0</v>
      </c>
      <c r="AL311" s="67">
        <f>SUMIFS('N1.3_Project_Listing'!$R$16:$R$829,'N1.3_Project_Listing'!$B$16:$B$829,$B311,'N1.3_Project_Listing'!$D$16:$D$829,$B267,'N1.3_Project_Listing'!$J$16:$J$829,AL$16,'N1.3_Project_Listing'!$G$16:$G$829,AG$15)</f>
        <v>0</v>
      </c>
      <c r="AM311" s="63">
        <f t="shared" si="371"/>
        <v>0</v>
      </c>
      <c r="AN311" s="116" t="s">
        <v>441</v>
      </c>
      <c r="AO311" s="67">
        <f>SUMIFS('N1.3_Project_Listing'!$P$16:$P$829,'N1.3_Project_Listing'!$B$16:$B$829,$B311,'N1.3_Project_Listing'!$D$16:$D$829,$B267,'N1.3_Project_Listing'!$J$16:$J$829,AO$16,'N1.3_Project_Listing'!$G$16:$G$829,AG$15)</f>
        <v>0</v>
      </c>
      <c r="AP311" s="67">
        <f>SUMIFS('N1.3_Project_Listing'!$P$16:$P$829,'N1.3_Project_Listing'!$B$16:$B$829,$B311,'N1.3_Project_Listing'!$D$16:$D$829,$B267,'N1.3_Project_Listing'!$J$16:$J$829,AP$16,'N1.3_Project_Listing'!$G$16:$G$829,AG$15)</f>
        <v>0</v>
      </c>
      <c r="AQ311" s="67">
        <f>SUMIFS('N1.3_Project_Listing'!$P$16:$P$829,'N1.3_Project_Listing'!$B$16:$B$829,$B311,'N1.3_Project_Listing'!$D$16:$D$829,$B267,'N1.3_Project_Listing'!$J$16:$J$829,AQ$16,'N1.3_Project_Listing'!$G$16:$G$829,AG$15)</f>
        <v>0</v>
      </c>
      <c r="AR311" s="67">
        <f>SUMIFS('N1.3_Project_Listing'!$P$16:$P$829,'N1.3_Project_Listing'!$B$16:$B$829,$B311,'N1.3_Project_Listing'!$D$16:$D$829,$B267,'N1.3_Project_Listing'!$J$16:$J$829,AR$16,'N1.3_Project_Listing'!$G$16:$G$829,AG$15)</f>
        <v>0</v>
      </c>
      <c r="AS311" s="67">
        <f>SUMIFS('N1.3_Project_Listing'!$P$16:$P$829,'N1.3_Project_Listing'!$B$16:$B$829,$B311,'N1.3_Project_Listing'!$D$16:$D$829,$B267,'N1.3_Project_Listing'!$J$16:$J$829,AS$16,'N1.3_Project_Listing'!$G$16:$G$829,AG$15)</f>
        <v>0</v>
      </c>
      <c r="AT311" s="63">
        <f t="shared" si="372"/>
        <v>0</v>
      </c>
      <c r="AV311" s="158" t="str">
        <f t="shared" si="390"/>
        <v>-</v>
      </c>
      <c r="AW311" s="67">
        <f>SUMIFS('N1.3_Project_Listing'!$R$16:$R$829,'N1.3_Project_Listing'!$B$16:$B$829,$B311,'N1.3_Project_Listing'!$D$16:$D$829,$B267,'N1.3_Project_Listing'!$J$16:$J$829,AW$16,'N1.3_Project_Listing'!$G$16:$G$829,AV$15)</f>
        <v>0</v>
      </c>
      <c r="AX311" s="67">
        <f>SUMIFS('N1.3_Project_Listing'!$R$16:$R$829,'N1.3_Project_Listing'!$B$16:$B$829,$B311,'N1.3_Project_Listing'!$D$16:$D$829,$B267,'N1.3_Project_Listing'!$J$16:$J$829,AX$16,'N1.3_Project_Listing'!$G$16:$G$829,AV$15)</f>
        <v>0</v>
      </c>
      <c r="AY311" s="67">
        <f>SUMIFS('N1.3_Project_Listing'!$R$16:$R$829,'N1.3_Project_Listing'!$B$16:$B$829,$B311,'N1.3_Project_Listing'!$D$16:$D$829,$B267,'N1.3_Project_Listing'!$J$16:$J$829,AY$16,'N1.3_Project_Listing'!$G$16:$G$829,AV$15)</f>
        <v>0</v>
      </c>
      <c r="AZ311" s="67">
        <f>SUMIFS('N1.3_Project_Listing'!$R$16:$R$829,'N1.3_Project_Listing'!$B$16:$B$829,$B311,'N1.3_Project_Listing'!$D$16:$D$829,$B267,'N1.3_Project_Listing'!$J$16:$J$829,AZ$16,'N1.3_Project_Listing'!$G$16:$G$829,AV$15)</f>
        <v>0</v>
      </c>
      <c r="BA311" s="67">
        <f>SUMIFS('N1.3_Project_Listing'!$R$16:$R$829,'N1.3_Project_Listing'!$B$16:$B$829,$B311,'N1.3_Project_Listing'!$D$16:$D$829,$B267,'N1.3_Project_Listing'!$J$16:$J$829,BA$16,'N1.3_Project_Listing'!$G$16:$G$829,AV$15)</f>
        <v>0</v>
      </c>
      <c r="BB311" s="63">
        <f t="shared" si="373"/>
        <v>0</v>
      </c>
      <c r="BC311" s="116" t="s">
        <v>441</v>
      </c>
      <c r="BD311" s="67">
        <f>SUMIFS('N1.3_Project_Listing'!$P$16:$P$829,'N1.3_Project_Listing'!$B$16:$B$829,$B311,'N1.3_Project_Listing'!$D$16:$D$829,$B267,'N1.3_Project_Listing'!$J$16:$J$829,BD$16,'N1.3_Project_Listing'!$G$16:$G$829,AV$15)</f>
        <v>0</v>
      </c>
      <c r="BE311" s="67">
        <f>SUMIFS('N1.3_Project_Listing'!$P$16:$P$829,'N1.3_Project_Listing'!$B$16:$B$829,$B311,'N1.3_Project_Listing'!$D$16:$D$829,$B267,'N1.3_Project_Listing'!$J$16:$J$829,BE$16,'N1.3_Project_Listing'!$G$16:$G$829,AV$15)</f>
        <v>0</v>
      </c>
      <c r="BF311" s="67">
        <f>SUMIFS('N1.3_Project_Listing'!$P$16:$P$829,'N1.3_Project_Listing'!$B$16:$B$829,$B311,'N1.3_Project_Listing'!$D$16:$D$829,$B267,'N1.3_Project_Listing'!$J$16:$J$829,BF$16,'N1.3_Project_Listing'!$G$16:$G$829,AV$15)</f>
        <v>0</v>
      </c>
      <c r="BG311" s="67">
        <f>SUMIFS('N1.3_Project_Listing'!$P$16:$P$829,'N1.3_Project_Listing'!$B$16:$B$829,$B311,'N1.3_Project_Listing'!$D$16:$D$829,$B267,'N1.3_Project_Listing'!$J$16:$J$829,BG$16,'N1.3_Project_Listing'!$G$16:$G$829,AV$15)</f>
        <v>0</v>
      </c>
      <c r="BH311" s="67">
        <f>SUMIFS('N1.3_Project_Listing'!$P$16:$P$829,'N1.3_Project_Listing'!$B$16:$B$829,$B311,'N1.3_Project_Listing'!$D$16:$D$829,$B267,'N1.3_Project_Listing'!$J$16:$J$829,BH$16,'N1.3_Project_Listing'!$G$16:$G$829,AV$15)</f>
        <v>0</v>
      </c>
      <c r="BI311" s="63">
        <f t="shared" si="374"/>
        <v>0</v>
      </c>
      <c r="BK311" s="158" t="str">
        <f t="shared" si="391"/>
        <v>-</v>
      </c>
      <c r="BL311" s="67">
        <f>SUMIFS('N1.3_Project_Listing'!$R$16:$R$829,'N1.3_Project_Listing'!$B$16:$B$829,$B311,'N1.3_Project_Listing'!$D$16:$D$829,$B267,'N1.3_Project_Listing'!$J$16:$J$829,BL$16,'N1.3_Project_Listing'!$G$16:$G$829,BK$15)</f>
        <v>0</v>
      </c>
      <c r="BM311" s="67">
        <f>SUMIFS('N1.3_Project_Listing'!$R$16:$R$829,'N1.3_Project_Listing'!$B$16:$B$829,$B311,'N1.3_Project_Listing'!$D$16:$D$829,$B267,'N1.3_Project_Listing'!$J$16:$J$829,BM$16,'N1.3_Project_Listing'!$G$16:$G$829,BK$15)</f>
        <v>0</v>
      </c>
      <c r="BN311" s="67">
        <f>SUMIFS('N1.3_Project_Listing'!$R$16:$R$829,'N1.3_Project_Listing'!$B$16:$B$829,$B311,'N1.3_Project_Listing'!$D$16:$D$829,$B267,'N1.3_Project_Listing'!$J$16:$J$829,BN$16,'N1.3_Project_Listing'!$G$16:$G$829,BK$15)</f>
        <v>0</v>
      </c>
      <c r="BO311" s="67">
        <f>SUMIFS('N1.3_Project_Listing'!$R$16:$R$829,'N1.3_Project_Listing'!$B$16:$B$829,$B311,'N1.3_Project_Listing'!$D$16:$D$829,$B267,'N1.3_Project_Listing'!$J$16:$J$829,BO$16,'N1.3_Project_Listing'!$G$16:$G$829,BK$15)</f>
        <v>0</v>
      </c>
      <c r="BP311" s="67">
        <f>SUMIFS('N1.3_Project_Listing'!$R$16:$R$829,'N1.3_Project_Listing'!$B$16:$B$829,$B311,'N1.3_Project_Listing'!$D$16:$D$829,$B267,'N1.3_Project_Listing'!$J$16:$J$829,BP$16,'N1.3_Project_Listing'!$G$16:$G$829,BK$15)</f>
        <v>0</v>
      </c>
      <c r="BQ311" s="63">
        <f t="shared" si="375"/>
        <v>0</v>
      </c>
      <c r="BR311" s="116" t="s">
        <v>441</v>
      </c>
      <c r="BS311" s="67">
        <f>SUMIFS('N1.3_Project_Listing'!$P$16:$P$829,'N1.3_Project_Listing'!$B$16:$B$829,$B311,'N1.3_Project_Listing'!$D$16:$D$829,$B267,'N1.3_Project_Listing'!$J$16:$J$829,BS$16,'N1.3_Project_Listing'!$G$16:$G$829,BK$15)</f>
        <v>0</v>
      </c>
      <c r="BT311" s="67">
        <f>SUMIFS('N1.3_Project_Listing'!$P$16:$P$829,'N1.3_Project_Listing'!$B$16:$B$829,$B311,'N1.3_Project_Listing'!$D$16:$D$829,$B267,'N1.3_Project_Listing'!$J$16:$J$829,BT$16,'N1.3_Project_Listing'!$G$16:$G$829,BK$15)</f>
        <v>0</v>
      </c>
      <c r="BU311" s="67">
        <f>SUMIFS('N1.3_Project_Listing'!$P$16:$P$829,'N1.3_Project_Listing'!$B$16:$B$829,$B311,'N1.3_Project_Listing'!$D$16:$D$829,$B267,'N1.3_Project_Listing'!$J$16:$J$829,BU$16,'N1.3_Project_Listing'!$G$16:$G$829,BK$15)</f>
        <v>0</v>
      </c>
      <c r="BV311" s="67">
        <f>SUMIFS('N1.3_Project_Listing'!$P$16:$P$829,'N1.3_Project_Listing'!$B$16:$B$829,$B311,'N1.3_Project_Listing'!$D$16:$D$829,$B267,'N1.3_Project_Listing'!$J$16:$J$829,BV$16,'N1.3_Project_Listing'!$G$16:$G$829,BK$15)</f>
        <v>0</v>
      </c>
      <c r="BW311" s="67">
        <f>SUMIFS('N1.3_Project_Listing'!$P$16:$P$829,'N1.3_Project_Listing'!$B$16:$B$829,$B311,'N1.3_Project_Listing'!$D$16:$D$829,$B267,'N1.3_Project_Listing'!$J$16:$J$829,BW$16,'N1.3_Project_Listing'!$G$16:$G$829,BK$15)</f>
        <v>0</v>
      </c>
      <c r="BX311" s="63">
        <f t="shared" si="376"/>
        <v>0</v>
      </c>
    </row>
    <row r="312" spans="2:76" hidden="1">
      <c r="B312" s="132" t="str">
        <f t="shared" si="392"/>
        <v>No entry required</v>
      </c>
      <c r="C312" s="158" t="str">
        <f t="shared" si="392"/>
        <v>-</v>
      </c>
      <c r="D312" s="63">
        <f t="shared" si="378"/>
        <v>0</v>
      </c>
      <c r="E312" s="63">
        <f t="shared" si="379"/>
        <v>0</v>
      </c>
      <c r="F312" s="63">
        <f t="shared" si="380"/>
        <v>0</v>
      </c>
      <c r="G312" s="63">
        <f t="shared" si="381"/>
        <v>0</v>
      </c>
      <c r="H312" s="63">
        <f t="shared" si="382"/>
        <v>0</v>
      </c>
      <c r="I312" s="63">
        <f t="shared" si="367"/>
        <v>0</v>
      </c>
      <c r="J312" s="116" t="s">
        <v>441</v>
      </c>
      <c r="K312" s="63">
        <f t="shared" si="383"/>
        <v>0</v>
      </c>
      <c r="L312" s="63">
        <f t="shared" si="384"/>
        <v>0</v>
      </c>
      <c r="M312" s="63">
        <f t="shared" si="385"/>
        <v>0</v>
      </c>
      <c r="N312" s="63">
        <f t="shared" si="386"/>
        <v>0</v>
      </c>
      <c r="O312" s="63">
        <f t="shared" si="387"/>
        <v>0</v>
      </c>
      <c r="P312" s="63">
        <f t="shared" si="368"/>
        <v>0</v>
      </c>
      <c r="R312" s="158" t="str">
        <f t="shared" si="388"/>
        <v>-</v>
      </c>
      <c r="S312" s="67">
        <f>SUMIFS('N1.3_Project_Listing'!$R$16:$R$829,'N1.3_Project_Listing'!$B$16:$B$829,$B312,'N1.3_Project_Listing'!$D$16:$D$829,$B267,'N1.3_Project_Listing'!$J$16:$J$829,S$16,'N1.3_Project_Listing'!$G$16:$G$829,R$15)</f>
        <v>0</v>
      </c>
      <c r="T312" s="67">
        <f>SUMIFS('N1.3_Project_Listing'!$R$16:$R$829,'N1.3_Project_Listing'!$B$16:$B$829,$B312,'N1.3_Project_Listing'!$D$16:$D$829,$B267,'N1.3_Project_Listing'!$J$16:$J$829,T$16,'N1.3_Project_Listing'!$G$16:$G$829,R$15)</f>
        <v>0</v>
      </c>
      <c r="U312" s="67">
        <f>SUMIFS('N1.3_Project_Listing'!$R$16:$R$829,'N1.3_Project_Listing'!$B$16:$B$829,$B312,'N1.3_Project_Listing'!$D$16:$D$829,$B267,'N1.3_Project_Listing'!$J$16:$J$829,U$16,'N1.3_Project_Listing'!$G$16:$G$829,R$15)</f>
        <v>0</v>
      </c>
      <c r="V312" s="67">
        <f>SUMIFS('N1.3_Project_Listing'!$R$16:$R$829,'N1.3_Project_Listing'!$B$16:$B$829,$B312,'N1.3_Project_Listing'!$D$16:$D$829,$B267,'N1.3_Project_Listing'!$J$16:$J$829,V$16,'N1.3_Project_Listing'!$G$16:$G$829,R$15)</f>
        <v>0</v>
      </c>
      <c r="W312" s="67">
        <f>SUMIFS('N1.3_Project_Listing'!$R$16:$R$829,'N1.3_Project_Listing'!$B$16:$B$829,$B312,'N1.3_Project_Listing'!$D$16:$D$829,$B267,'N1.3_Project_Listing'!$J$16:$J$829,W$16,'N1.3_Project_Listing'!$G$16:$G$829,R$15)</f>
        <v>0</v>
      </c>
      <c r="X312" s="63">
        <f t="shared" si="369"/>
        <v>0</v>
      </c>
      <c r="Y312" s="116" t="s">
        <v>441</v>
      </c>
      <c r="Z312" s="67">
        <f>SUMIFS('N1.3_Project_Listing'!$P$16:$P$829,'N1.3_Project_Listing'!$B$16:$B$829,$B312,'N1.3_Project_Listing'!$D$16:$D$829,$B267,'N1.3_Project_Listing'!$J$16:$J$829,Z$16,'N1.3_Project_Listing'!$G$16:$G$829,R$15)</f>
        <v>0</v>
      </c>
      <c r="AA312" s="67">
        <f>SUMIFS('N1.3_Project_Listing'!$P$16:$P$829,'N1.3_Project_Listing'!$B$16:$B$829,$B312,'N1.3_Project_Listing'!$D$16:$D$829,$B267,'N1.3_Project_Listing'!$J$16:$J$829,AA$16,'N1.3_Project_Listing'!$G$16:$G$829,R$15)</f>
        <v>0</v>
      </c>
      <c r="AB312" s="67">
        <f>SUMIFS('N1.3_Project_Listing'!$P$16:$P$829,'N1.3_Project_Listing'!$B$16:$B$829,$B312,'N1.3_Project_Listing'!$D$16:$D$829,$B267,'N1.3_Project_Listing'!$J$16:$J$829,AB$16,'N1.3_Project_Listing'!$G$16:$G$829,R$15)</f>
        <v>0</v>
      </c>
      <c r="AC312" s="67">
        <f>SUMIFS('N1.3_Project_Listing'!$P$16:$P$829,'N1.3_Project_Listing'!$B$16:$B$829,$B312,'N1.3_Project_Listing'!$D$16:$D$829,$B267,'N1.3_Project_Listing'!$J$16:$J$829,AC$16,'N1.3_Project_Listing'!$G$16:$G$829,R$15)</f>
        <v>0</v>
      </c>
      <c r="AD312" s="67">
        <f>SUMIFS('N1.3_Project_Listing'!$P$16:$P$829,'N1.3_Project_Listing'!$B$16:$B$829,$B312,'N1.3_Project_Listing'!$D$16:$D$829,$B267,'N1.3_Project_Listing'!$J$16:$J$829,AD$16,'N1.3_Project_Listing'!$G$16:$G$829,R$15)</f>
        <v>0</v>
      </c>
      <c r="AE312" s="63">
        <f t="shared" si="370"/>
        <v>0</v>
      </c>
      <c r="AG312" s="158" t="str">
        <f t="shared" si="389"/>
        <v>-</v>
      </c>
      <c r="AH312" s="67">
        <f>SUMIFS('N1.3_Project_Listing'!$R$16:$R$829,'N1.3_Project_Listing'!$B$16:$B$829,$B312,'N1.3_Project_Listing'!$D$16:$D$829,$B267,'N1.3_Project_Listing'!$J$16:$J$829,AH$16,'N1.3_Project_Listing'!$G$16:$G$829,AG$15)</f>
        <v>0</v>
      </c>
      <c r="AI312" s="67">
        <f>SUMIFS('N1.3_Project_Listing'!$R$16:$R$829,'N1.3_Project_Listing'!$B$16:$B$829,$B312,'N1.3_Project_Listing'!$D$16:$D$829,$B267,'N1.3_Project_Listing'!$J$16:$J$829,AI$16,'N1.3_Project_Listing'!$G$16:$G$829,AG$15)</f>
        <v>0</v>
      </c>
      <c r="AJ312" s="67">
        <f>SUMIFS('N1.3_Project_Listing'!$R$16:$R$829,'N1.3_Project_Listing'!$B$16:$B$829,$B312,'N1.3_Project_Listing'!$D$16:$D$829,$B267,'N1.3_Project_Listing'!$J$16:$J$829,AJ$16,'N1.3_Project_Listing'!$G$16:$G$829,AG$15)</f>
        <v>0</v>
      </c>
      <c r="AK312" s="67">
        <f>SUMIFS('N1.3_Project_Listing'!$R$16:$R$829,'N1.3_Project_Listing'!$B$16:$B$829,$B312,'N1.3_Project_Listing'!$D$16:$D$829,$B267,'N1.3_Project_Listing'!$J$16:$J$829,AK$16,'N1.3_Project_Listing'!$G$16:$G$829,AG$15)</f>
        <v>0</v>
      </c>
      <c r="AL312" s="67">
        <f>SUMIFS('N1.3_Project_Listing'!$R$16:$R$829,'N1.3_Project_Listing'!$B$16:$B$829,$B312,'N1.3_Project_Listing'!$D$16:$D$829,$B267,'N1.3_Project_Listing'!$J$16:$J$829,AL$16,'N1.3_Project_Listing'!$G$16:$G$829,AG$15)</f>
        <v>0</v>
      </c>
      <c r="AM312" s="63">
        <f t="shared" si="371"/>
        <v>0</v>
      </c>
      <c r="AN312" s="116" t="s">
        <v>441</v>
      </c>
      <c r="AO312" s="67">
        <f>SUMIFS('N1.3_Project_Listing'!$P$16:$P$829,'N1.3_Project_Listing'!$B$16:$B$829,$B312,'N1.3_Project_Listing'!$D$16:$D$829,$B267,'N1.3_Project_Listing'!$J$16:$J$829,AO$16,'N1.3_Project_Listing'!$G$16:$G$829,AG$15)</f>
        <v>0</v>
      </c>
      <c r="AP312" s="67">
        <f>SUMIFS('N1.3_Project_Listing'!$P$16:$P$829,'N1.3_Project_Listing'!$B$16:$B$829,$B312,'N1.3_Project_Listing'!$D$16:$D$829,$B267,'N1.3_Project_Listing'!$J$16:$J$829,AP$16,'N1.3_Project_Listing'!$G$16:$G$829,AG$15)</f>
        <v>0</v>
      </c>
      <c r="AQ312" s="67">
        <f>SUMIFS('N1.3_Project_Listing'!$P$16:$P$829,'N1.3_Project_Listing'!$B$16:$B$829,$B312,'N1.3_Project_Listing'!$D$16:$D$829,$B267,'N1.3_Project_Listing'!$J$16:$J$829,AQ$16,'N1.3_Project_Listing'!$G$16:$G$829,AG$15)</f>
        <v>0</v>
      </c>
      <c r="AR312" s="67">
        <f>SUMIFS('N1.3_Project_Listing'!$P$16:$P$829,'N1.3_Project_Listing'!$B$16:$B$829,$B312,'N1.3_Project_Listing'!$D$16:$D$829,$B267,'N1.3_Project_Listing'!$J$16:$J$829,AR$16,'N1.3_Project_Listing'!$G$16:$G$829,AG$15)</f>
        <v>0</v>
      </c>
      <c r="AS312" s="67">
        <f>SUMIFS('N1.3_Project_Listing'!$P$16:$P$829,'N1.3_Project_Listing'!$B$16:$B$829,$B312,'N1.3_Project_Listing'!$D$16:$D$829,$B267,'N1.3_Project_Listing'!$J$16:$J$829,AS$16,'N1.3_Project_Listing'!$G$16:$G$829,AG$15)</f>
        <v>0</v>
      </c>
      <c r="AT312" s="63">
        <f t="shared" si="372"/>
        <v>0</v>
      </c>
      <c r="AV312" s="158" t="str">
        <f t="shared" si="390"/>
        <v>-</v>
      </c>
      <c r="AW312" s="67">
        <f>SUMIFS('N1.3_Project_Listing'!$R$16:$R$829,'N1.3_Project_Listing'!$B$16:$B$829,$B312,'N1.3_Project_Listing'!$D$16:$D$829,$B267,'N1.3_Project_Listing'!$J$16:$J$829,AW$16,'N1.3_Project_Listing'!$G$16:$G$829,AV$15)</f>
        <v>0</v>
      </c>
      <c r="AX312" s="67">
        <f>SUMIFS('N1.3_Project_Listing'!$R$16:$R$829,'N1.3_Project_Listing'!$B$16:$B$829,$B312,'N1.3_Project_Listing'!$D$16:$D$829,$B267,'N1.3_Project_Listing'!$J$16:$J$829,AX$16,'N1.3_Project_Listing'!$G$16:$G$829,AV$15)</f>
        <v>0</v>
      </c>
      <c r="AY312" s="67">
        <f>SUMIFS('N1.3_Project_Listing'!$R$16:$R$829,'N1.3_Project_Listing'!$B$16:$B$829,$B312,'N1.3_Project_Listing'!$D$16:$D$829,$B267,'N1.3_Project_Listing'!$J$16:$J$829,AY$16,'N1.3_Project_Listing'!$G$16:$G$829,AV$15)</f>
        <v>0</v>
      </c>
      <c r="AZ312" s="67">
        <f>SUMIFS('N1.3_Project_Listing'!$R$16:$R$829,'N1.3_Project_Listing'!$B$16:$B$829,$B312,'N1.3_Project_Listing'!$D$16:$D$829,$B267,'N1.3_Project_Listing'!$J$16:$J$829,AZ$16,'N1.3_Project_Listing'!$G$16:$G$829,AV$15)</f>
        <v>0</v>
      </c>
      <c r="BA312" s="67">
        <f>SUMIFS('N1.3_Project_Listing'!$R$16:$R$829,'N1.3_Project_Listing'!$B$16:$B$829,$B312,'N1.3_Project_Listing'!$D$16:$D$829,$B267,'N1.3_Project_Listing'!$J$16:$J$829,BA$16,'N1.3_Project_Listing'!$G$16:$G$829,AV$15)</f>
        <v>0</v>
      </c>
      <c r="BB312" s="63">
        <f t="shared" si="373"/>
        <v>0</v>
      </c>
      <c r="BC312" s="116" t="s">
        <v>441</v>
      </c>
      <c r="BD312" s="67">
        <f>SUMIFS('N1.3_Project_Listing'!$P$16:$P$829,'N1.3_Project_Listing'!$B$16:$B$829,$B312,'N1.3_Project_Listing'!$D$16:$D$829,$B267,'N1.3_Project_Listing'!$J$16:$J$829,BD$16,'N1.3_Project_Listing'!$G$16:$G$829,AV$15)</f>
        <v>0</v>
      </c>
      <c r="BE312" s="67">
        <f>SUMIFS('N1.3_Project_Listing'!$P$16:$P$829,'N1.3_Project_Listing'!$B$16:$B$829,$B312,'N1.3_Project_Listing'!$D$16:$D$829,$B267,'N1.3_Project_Listing'!$J$16:$J$829,BE$16,'N1.3_Project_Listing'!$G$16:$G$829,AV$15)</f>
        <v>0</v>
      </c>
      <c r="BF312" s="67">
        <f>SUMIFS('N1.3_Project_Listing'!$P$16:$P$829,'N1.3_Project_Listing'!$B$16:$B$829,$B312,'N1.3_Project_Listing'!$D$16:$D$829,$B267,'N1.3_Project_Listing'!$J$16:$J$829,BF$16,'N1.3_Project_Listing'!$G$16:$G$829,AV$15)</f>
        <v>0</v>
      </c>
      <c r="BG312" s="67">
        <f>SUMIFS('N1.3_Project_Listing'!$P$16:$P$829,'N1.3_Project_Listing'!$B$16:$B$829,$B312,'N1.3_Project_Listing'!$D$16:$D$829,$B267,'N1.3_Project_Listing'!$J$16:$J$829,BG$16,'N1.3_Project_Listing'!$G$16:$G$829,AV$15)</f>
        <v>0</v>
      </c>
      <c r="BH312" s="67">
        <f>SUMIFS('N1.3_Project_Listing'!$P$16:$P$829,'N1.3_Project_Listing'!$B$16:$B$829,$B312,'N1.3_Project_Listing'!$D$16:$D$829,$B267,'N1.3_Project_Listing'!$J$16:$J$829,BH$16,'N1.3_Project_Listing'!$G$16:$G$829,AV$15)</f>
        <v>0</v>
      </c>
      <c r="BI312" s="63">
        <f t="shared" si="374"/>
        <v>0</v>
      </c>
      <c r="BK312" s="158" t="str">
        <f t="shared" si="391"/>
        <v>-</v>
      </c>
      <c r="BL312" s="67">
        <f>SUMIFS('N1.3_Project_Listing'!$R$16:$R$829,'N1.3_Project_Listing'!$B$16:$B$829,$B312,'N1.3_Project_Listing'!$D$16:$D$829,$B267,'N1.3_Project_Listing'!$J$16:$J$829,BL$16,'N1.3_Project_Listing'!$G$16:$G$829,BK$15)</f>
        <v>0</v>
      </c>
      <c r="BM312" s="67">
        <f>SUMIFS('N1.3_Project_Listing'!$R$16:$R$829,'N1.3_Project_Listing'!$B$16:$B$829,$B312,'N1.3_Project_Listing'!$D$16:$D$829,$B267,'N1.3_Project_Listing'!$J$16:$J$829,BM$16,'N1.3_Project_Listing'!$G$16:$G$829,BK$15)</f>
        <v>0</v>
      </c>
      <c r="BN312" s="67">
        <f>SUMIFS('N1.3_Project_Listing'!$R$16:$R$829,'N1.3_Project_Listing'!$B$16:$B$829,$B312,'N1.3_Project_Listing'!$D$16:$D$829,$B267,'N1.3_Project_Listing'!$J$16:$J$829,BN$16,'N1.3_Project_Listing'!$G$16:$G$829,BK$15)</f>
        <v>0</v>
      </c>
      <c r="BO312" s="67">
        <f>SUMIFS('N1.3_Project_Listing'!$R$16:$R$829,'N1.3_Project_Listing'!$B$16:$B$829,$B312,'N1.3_Project_Listing'!$D$16:$D$829,$B267,'N1.3_Project_Listing'!$J$16:$J$829,BO$16,'N1.3_Project_Listing'!$G$16:$G$829,BK$15)</f>
        <v>0</v>
      </c>
      <c r="BP312" s="67">
        <f>SUMIFS('N1.3_Project_Listing'!$R$16:$R$829,'N1.3_Project_Listing'!$B$16:$B$829,$B312,'N1.3_Project_Listing'!$D$16:$D$829,$B267,'N1.3_Project_Listing'!$J$16:$J$829,BP$16,'N1.3_Project_Listing'!$G$16:$G$829,BK$15)</f>
        <v>0</v>
      </c>
      <c r="BQ312" s="63">
        <f t="shared" si="375"/>
        <v>0</v>
      </c>
      <c r="BR312" s="116" t="s">
        <v>441</v>
      </c>
      <c r="BS312" s="67">
        <f>SUMIFS('N1.3_Project_Listing'!$P$16:$P$829,'N1.3_Project_Listing'!$B$16:$B$829,$B312,'N1.3_Project_Listing'!$D$16:$D$829,$B267,'N1.3_Project_Listing'!$J$16:$J$829,BS$16,'N1.3_Project_Listing'!$G$16:$G$829,BK$15)</f>
        <v>0</v>
      </c>
      <c r="BT312" s="67">
        <f>SUMIFS('N1.3_Project_Listing'!$P$16:$P$829,'N1.3_Project_Listing'!$B$16:$B$829,$B312,'N1.3_Project_Listing'!$D$16:$D$829,$B267,'N1.3_Project_Listing'!$J$16:$J$829,BT$16,'N1.3_Project_Listing'!$G$16:$G$829,BK$15)</f>
        <v>0</v>
      </c>
      <c r="BU312" s="67">
        <f>SUMIFS('N1.3_Project_Listing'!$P$16:$P$829,'N1.3_Project_Listing'!$B$16:$B$829,$B312,'N1.3_Project_Listing'!$D$16:$D$829,$B267,'N1.3_Project_Listing'!$J$16:$J$829,BU$16,'N1.3_Project_Listing'!$G$16:$G$829,BK$15)</f>
        <v>0</v>
      </c>
      <c r="BV312" s="67">
        <f>SUMIFS('N1.3_Project_Listing'!$P$16:$P$829,'N1.3_Project_Listing'!$B$16:$B$829,$B312,'N1.3_Project_Listing'!$D$16:$D$829,$B267,'N1.3_Project_Listing'!$J$16:$J$829,BV$16,'N1.3_Project_Listing'!$G$16:$G$829,BK$15)</f>
        <v>0</v>
      </c>
      <c r="BW312" s="67">
        <f>SUMIFS('N1.3_Project_Listing'!$P$16:$P$829,'N1.3_Project_Listing'!$B$16:$B$829,$B312,'N1.3_Project_Listing'!$D$16:$D$829,$B267,'N1.3_Project_Listing'!$J$16:$J$829,BW$16,'N1.3_Project_Listing'!$G$16:$G$829,BK$15)</f>
        <v>0</v>
      </c>
      <c r="BX312" s="63">
        <f t="shared" si="376"/>
        <v>0</v>
      </c>
    </row>
    <row r="313" spans="2:76" hidden="1">
      <c r="B313" s="132" t="str">
        <f t="shared" si="392"/>
        <v>No entry required</v>
      </c>
      <c r="C313" s="158" t="str">
        <f t="shared" si="392"/>
        <v>-</v>
      </c>
      <c r="D313" s="63">
        <f t="shared" si="378"/>
        <v>0</v>
      </c>
      <c r="E313" s="63">
        <f t="shared" si="379"/>
        <v>0</v>
      </c>
      <c r="F313" s="63">
        <f t="shared" si="380"/>
        <v>0</v>
      </c>
      <c r="G313" s="63">
        <f t="shared" si="381"/>
        <v>0</v>
      </c>
      <c r="H313" s="63">
        <f t="shared" si="382"/>
        <v>0</v>
      </c>
      <c r="I313" s="63">
        <f t="shared" si="367"/>
        <v>0</v>
      </c>
      <c r="J313" s="116" t="s">
        <v>441</v>
      </c>
      <c r="K313" s="63">
        <f t="shared" si="383"/>
        <v>0</v>
      </c>
      <c r="L313" s="63">
        <f t="shared" si="384"/>
        <v>0</v>
      </c>
      <c r="M313" s="63">
        <f t="shared" si="385"/>
        <v>0</v>
      </c>
      <c r="N313" s="63">
        <f t="shared" si="386"/>
        <v>0</v>
      </c>
      <c r="O313" s="63">
        <f t="shared" si="387"/>
        <v>0</v>
      </c>
      <c r="P313" s="63">
        <f t="shared" si="368"/>
        <v>0</v>
      </c>
      <c r="R313" s="158" t="str">
        <f t="shared" si="388"/>
        <v>-</v>
      </c>
      <c r="S313" s="67">
        <f>SUMIFS('N1.3_Project_Listing'!$R$16:$R$829,'N1.3_Project_Listing'!$B$16:$B$829,$B313,'N1.3_Project_Listing'!$D$16:$D$829,$B267,'N1.3_Project_Listing'!$J$16:$J$829,S$16,'N1.3_Project_Listing'!$G$16:$G$829,R$15)</f>
        <v>0</v>
      </c>
      <c r="T313" s="67">
        <f>SUMIFS('N1.3_Project_Listing'!$R$16:$R$829,'N1.3_Project_Listing'!$B$16:$B$829,$B313,'N1.3_Project_Listing'!$D$16:$D$829,$B267,'N1.3_Project_Listing'!$J$16:$J$829,T$16,'N1.3_Project_Listing'!$G$16:$G$829,R$15)</f>
        <v>0</v>
      </c>
      <c r="U313" s="67">
        <f>SUMIFS('N1.3_Project_Listing'!$R$16:$R$829,'N1.3_Project_Listing'!$B$16:$B$829,$B313,'N1.3_Project_Listing'!$D$16:$D$829,$B267,'N1.3_Project_Listing'!$J$16:$J$829,U$16,'N1.3_Project_Listing'!$G$16:$G$829,R$15)</f>
        <v>0</v>
      </c>
      <c r="V313" s="67">
        <f>SUMIFS('N1.3_Project_Listing'!$R$16:$R$829,'N1.3_Project_Listing'!$B$16:$B$829,$B313,'N1.3_Project_Listing'!$D$16:$D$829,$B267,'N1.3_Project_Listing'!$J$16:$J$829,V$16,'N1.3_Project_Listing'!$G$16:$G$829,R$15)</f>
        <v>0</v>
      </c>
      <c r="W313" s="67">
        <f>SUMIFS('N1.3_Project_Listing'!$R$16:$R$829,'N1.3_Project_Listing'!$B$16:$B$829,$B313,'N1.3_Project_Listing'!$D$16:$D$829,$B267,'N1.3_Project_Listing'!$J$16:$J$829,W$16,'N1.3_Project_Listing'!$G$16:$G$829,R$15)</f>
        <v>0</v>
      </c>
      <c r="X313" s="63">
        <f t="shared" si="369"/>
        <v>0</v>
      </c>
      <c r="Y313" s="116" t="s">
        <v>441</v>
      </c>
      <c r="Z313" s="67">
        <f>SUMIFS('N1.3_Project_Listing'!$P$16:$P$829,'N1.3_Project_Listing'!$B$16:$B$829,$B313,'N1.3_Project_Listing'!$D$16:$D$829,$B267,'N1.3_Project_Listing'!$J$16:$J$829,Z$16,'N1.3_Project_Listing'!$G$16:$G$829,R$15)</f>
        <v>0</v>
      </c>
      <c r="AA313" s="67">
        <f>SUMIFS('N1.3_Project_Listing'!$P$16:$P$829,'N1.3_Project_Listing'!$B$16:$B$829,$B313,'N1.3_Project_Listing'!$D$16:$D$829,$B267,'N1.3_Project_Listing'!$J$16:$J$829,AA$16,'N1.3_Project_Listing'!$G$16:$G$829,R$15)</f>
        <v>0</v>
      </c>
      <c r="AB313" s="67">
        <f>SUMIFS('N1.3_Project_Listing'!$P$16:$P$829,'N1.3_Project_Listing'!$B$16:$B$829,$B313,'N1.3_Project_Listing'!$D$16:$D$829,$B267,'N1.3_Project_Listing'!$J$16:$J$829,AB$16,'N1.3_Project_Listing'!$G$16:$G$829,R$15)</f>
        <v>0</v>
      </c>
      <c r="AC313" s="67">
        <f>SUMIFS('N1.3_Project_Listing'!$P$16:$P$829,'N1.3_Project_Listing'!$B$16:$B$829,$B313,'N1.3_Project_Listing'!$D$16:$D$829,$B267,'N1.3_Project_Listing'!$J$16:$J$829,AC$16,'N1.3_Project_Listing'!$G$16:$G$829,R$15)</f>
        <v>0</v>
      </c>
      <c r="AD313" s="67">
        <f>SUMIFS('N1.3_Project_Listing'!$P$16:$P$829,'N1.3_Project_Listing'!$B$16:$B$829,$B313,'N1.3_Project_Listing'!$D$16:$D$829,$B267,'N1.3_Project_Listing'!$J$16:$J$829,AD$16,'N1.3_Project_Listing'!$G$16:$G$829,R$15)</f>
        <v>0</v>
      </c>
      <c r="AE313" s="63">
        <f t="shared" si="370"/>
        <v>0</v>
      </c>
      <c r="AG313" s="158" t="str">
        <f t="shared" si="389"/>
        <v>-</v>
      </c>
      <c r="AH313" s="67">
        <f>SUMIFS('N1.3_Project_Listing'!$R$16:$R$829,'N1.3_Project_Listing'!$B$16:$B$829,$B313,'N1.3_Project_Listing'!$D$16:$D$829,$B267,'N1.3_Project_Listing'!$J$16:$J$829,AH$16,'N1.3_Project_Listing'!$G$16:$G$829,AG$15)</f>
        <v>0</v>
      </c>
      <c r="AI313" s="67">
        <f>SUMIFS('N1.3_Project_Listing'!$R$16:$R$829,'N1.3_Project_Listing'!$B$16:$B$829,$B313,'N1.3_Project_Listing'!$D$16:$D$829,$B267,'N1.3_Project_Listing'!$J$16:$J$829,AI$16,'N1.3_Project_Listing'!$G$16:$G$829,AG$15)</f>
        <v>0</v>
      </c>
      <c r="AJ313" s="67">
        <f>SUMIFS('N1.3_Project_Listing'!$R$16:$R$829,'N1.3_Project_Listing'!$B$16:$B$829,$B313,'N1.3_Project_Listing'!$D$16:$D$829,$B267,'N1.3_Project_Listing'!$J$16:$J$829,AJ$16,'N1.3_Project_Listing'!$G$16:$G$829,AG$15)</f>
        <v>0</v>
      </c>
      <c r="AK313" s="67">
        <f>SUMIFS('N1.3_Project_Listing'!$R$16:$R$829,'N1.3_Project_Listing'!$B$16:$B$829,$B313,'N1.3_Project_Listing'!$D$16:$D$829,$B267,'N1.3_Project_Listing'!$J$16:$J$829,AK$16,'N1.3_Project_Listing'!$G$16:$G$829,AG$15)</f>
        <v>0</v>
      </c>
      <c r="AL313" s="67">
        <f>SUMIFS('N1.3_Project_Listing'!$R$16:$R$829,'N1.3_Project_Listing'!$B$16:$B$829,$B313,'N1.3_Project_Listing'!$D$16:$D$829,$B267,'N1.3_Project_Listing'!$J$16:$J$829,AL$16,'N1.3_Project_Listing'!$G$16:$G$829,AG$15)</f>
        <v>0</v>
      </c>
      <c r="AM313" s="63">
        <f t="shared" si="371"/>
        <v>0</v>
      </c>
      <c r="AN313" s="116" t="s">
        <v>441</v>
      </c>
      <c r="AO313" s="67">
        <f>SUMIFS('N1.3_Project_Listing'!$P$16:$P$829,'N1.3_Project_Listing'!$B$16:$B$829,$B313,'N1.3_Project_Listing'!$D$16:$D$829,$B267,'N1.3_Project_Listing'!$J$16:$J$829,AO$16,'N1.3_Project_Listing'!$G$16:$G$829,AG$15)</f>
        <v>0</v>
      </c>
      <c r="AP313" s="67">
        <f>SUMIFS('N1.3_Project_Listing'!$P$16:$P$829,'N1.3_Project_Listing'!$B$16:$B$829,$B313,'N1.3_Project_Listing'!$D$16:$D$829,$B267,'N1.3_Project_Listing'!$J$16:$J$829,AP$16,'N1.3_Project_Listing'!$G$16:$G$829,AG$15)</f>
        <v>0</v>
      </c>
      <c r="AQ313" s="67">
        <f>SUMIFS('N1.3_Project_Listing'!$P$16:$P$829,'N1.3_Project_Listing'!$B$16:$B$829,$B313,'N1.3_Project_Listing'!$D$16:$D$829,$B267,'N1.3_Project_Listing'!$J$16:$J$829,AQ$16,'N1.3_Project_Listing'!$G$16:$G$829,AG$15)</f>
        <v>0</v>
      </c>
      <c r="AR313" s="67">
        <f>SUMIFS('N1.3_Project_Listing'!$P$16:$P$829,'N1.3_Project_Listing'!$B$16:$B$829,$B313,'N1.3_Project_Listing'!$D$16:$D$829,$B267,'N1.3_Project_Listing'!$J$16:$J$829,AR$16,'N1.3_Project_Listing'!$G$16:$G$829,AG$15)</f>
        <v>0</v>
      </c>
      <c r="AS313" s="67">
        <f>SUMIFS('N1.3_Project_Listing'!$P$16:$P$829,'N1.3_Project_Listing'!$B$16:$B$829,$B313,'N1.3_Project_Listing'!$D$16:$D$829,$B267,'N1.3_Project_Listing'!$J$16:$J$829,AS$16,'N1.3_Project_Listing'!$G$16:$G$829,AG$15)</f>
        <v>0</v>
      </c>
      <c r="AT313" s="63">
        <f t="shared" si="372"/>
        <v>0</v>
      </c>
      <c r="AV313" s="158" t="str">
        <f t="shared" si="390"/>
        <v>-</v>
      </c>
      <c r="AW313" s="67">
        <f>SUMIFS('N1.3_Project_Listing'!$R$16:$R$829,'N1.3_Project_Listing'!$B$16:$B$829,$B313,'N1.3_Project_Listing'!$D$16:$D$829,$B267,'N1.3_Project_Listing'!$J$16:$J$829,AW$16,'N1.3_Project_Listing'!$G$16:$G$829,AV$15)</f>
        <v>0</v>
      </c>
      <c r="AX313" s="67">
        <f>SUMIFS('N1.3_Project_Listing'!$R$16:$R$829,'N1.3_Project_Listing'!$B$16:$B$829,$B313,'N1.3_Project_Listing'!$D$16:$D$829,$B267,'N1.3_Project_Listing'!$J$16:$J$829,AX$16,'N1.3_Project_Listing'!$G$16:$G$829,AV$15)</f>
        <v>0</v>
      </c>
      <c r="AY313" s="67">
        <f>SUMIFS('N1.3_Project_Listing'!$R$16:$R$829,'N1.3_Project_Listing'!$B$16:$B$829,$B313,'N1.3_Project_Listing'!$D$16:$D$829,$B267,'N1.3_Project_Listing'!$J$16:$J$829,AY$16,'N1.3_Project_Listing'!$G$16:$G$829,AV$15)</f>
        <v>0</v>
      </c>
      <c r="AZ313" s="67">
        <f>SUMIFS('N1.3_Project_Listing'!$R$16:$R$829,'N1.3_Project_Listing'!$B$16:$B$829,$B313,'N1.3_Project_Listing'!$D$16:$D$829,$B267,'N1.3_Project_Listing'!$J$16:$J$829,AZ$16,'N1.3_Project_Listing'!$G$16:$G$829,AV$15)</f>
        <v>0</v>
      </c>
      <c r="BA313" s="67">
        <f>SUMIFS('N1.3_Project_Listing'!$R$16:$R$829,'N1.3_Project_Listing'!$B$16:$B$829,$B313,'N1.3_Project_Listing'!$D$16:$D$829,$B267,'N1.3_Project_Listing'!$J$16:$J$829,BA$16,'N1.3_Project_Listing'!$G$16:$G$829,AV$15)</f>
        <v>0</v>
      </c>
      <c r="BB313" s="63">
        <f t="shared" si="373"/>
        <v>0</v>
      </c>
      <c r="BC313" s="116" t="s">
        <v>441</v>
      </c>
      <c r="BD313" s="67">
        <f>SUMIFS('N1.3_Project_Listing'!$P$16:$P$829,'N1.3_Project_Listing'!$B$16:$B$829,$B313,'N1.3_Project_Listing'!$D$16:$D$829,$B267,'N1.3_Project_Listing'!$J$16:$J$829,BD$16,'N1.3_Project_Listing'!$G$16:$G$829,AV$15)</f>
        <v>0</v>
      </c>
      <c r="BE313" s="67">
        <f>SUMIFS('N1.3_Project_Listing'!$P$16:$P$829,'N1.3_Project_Listing'!$B$16:$B$829,$B313,'N1.3_Project_Listing'!$D$16:$D$829,$B267,'N1.3_Project_Listing'!$J$16:$J$829,BE$16,'N1.3_Project_Listing'!$G$16:$G$829,AV$15)</f>
        <v>0</v>
      </c>
      <c r="BF313" s="67">
        <f>SUMIFS('N1.3_Project_Listing'!$P$16:$P$829,'N1.3_Project_Listing'!$B$16:$B$829,$B313,'N1.3_Project_Listing'!$D$16:$D$829,$B267,'N1.3_Project_Listing'!$J$16:$J$829,BF$16,'N1.3_Project_Listing'!$G$16:$G$829,AV$15)</f>
        <v>0</v>
      </c>
      <c r="BG313" s="67">
        <f>SUMIFS('N1.3_Project_Listing'!$P$16:$P$829,'N1.3_Project_Listing'!$B$16:$B$829,$B313,'N1.3_Project_Listing'!$D$16:$D$829,$B267,'N1.3_Project_Listing'!$J$16:$J$829,BG$16,'N1.3_Project_Listing'!$G$16:$G$829,AV$15)</f>
        <v>0</v>
      </c>
      <c r="BH313" s="67">
        <f>SUMIFS('N1.3_Project_Listing'!$P$16:$P$829,'N1.3_Project_Listing'!$B$16:$B$829,$B313,'N1.3_Project_Listing'!$D$16:$D$829,$B267,'N1.3_Project_Listing'!$J$16:$J$829,BH$16,'N1.3_Project_Listing'!$G$16:$G$829,AV$15)</f>
        <v>0</v>
      </c>
      <c r="BI313" s="63">
        <f t="shared" si="374"/>
        <v>0</v>
      </c>
      <c r="BK313" s="158" t="str">
        <f t="shared" si="391"/>
        <v>-</v>
      </c>
      <c r="BL313" s="67">
        <f>SUMIFS('N1.3_Project_Listing'!$R$16:$R$829,'N1.3_Project_Listing'!$B$16:$B$829,$B313,'N1.3_Project_Listing'!$D$16:$D$829,$B267,'N1.3_Project_Listing'!$J$16:$J$829,BL$16,'N1.3_Project_Listing'!$G$16:$G$829,BK$15)</f>
        <v>0</v>
      </c>
      <c r="BM313" s="67">
        <f>SUMIFS('N1.3_Project_Listing'!$R$16:$R$829,'N1.3_Project_Listing'!$B$16:$B$829,$B313,'N1.3_Project_Listing'!$D$16:$D$829,$B267,'N1.3_Project_Listing'!$J$16:$J$829,BM$16,'N1.3_Project_Listing'!$G$16:$G$829,BK$15)</f>
        <v>0</v>
      </c>
      <c r="BN313" s="67">
        <f>SUMIFS('N1.3_Project_Listing'!$R$16:$R$829,'N1.3_Project_Listing'!$B$16:$B$829,$B313,'N1.3_Project_Listing'!$D$16:$D$829,$B267,'N1.3_Project_Listing'!$J$16:$J$829,BN$16,'N1.3_Project_Listing'!$G$16:$G$829,BK$15)</f>
        <v>0</v>
      </c>
      <c r="BO313" s="67">
        <f>SUMIFS('N1.3_Project_Listing'!$R$16:$R$829,'N1.3_Project_Listing'!$B$16:$B$829,$B313,'N1.3_Project_Listing'!$D$16:$D$829,$B267,'N1.3_Project_Listing'!$J$16:$J$829,BO$16,'N1.3_Project_Listing'!$G$16:$G$829,BK$15)</f>
        <v>0</v>
      </c>
      <c r="BP313" s="67">
        <f>SUMIFS('N1.3_Project_Listing'!$R$16:$R$829,'N1.3_Project_Listing'!$B$16:$B$829,$B313,'N1.3_Project_Listing'!$D$16:$D$829,$B267,'N1.3_Project_Listing'!$J$16:$J$829,BP$16,'N1.3_Project_Listing'!$G$16:$G$829,BK$15)</f>
        <v>0</v>
      </c>
      <c r="BQ313" s="63">
        <f t="shared" si="375"/>
        <v>0</v>
      </c>
      <c r="BR313" s="116" t="s">
        <v>441</v>
      </c>
      <c r="BS313" s="67">
        <f>SUMIFS('N1.3_Project_Listing'!$P$16:$P$829,'N1.3_Project_Listing'!$B$16:$B$829,$B313,'N1.3_Project_Listing'!$D$16:$D$829,$B267,'N1.3_Project_Listing'!$J$16:$J$829,BS$16,'N1.3_Project_Listing'!$G$16:$G$829,BK$15)</f>
        <v>0</v>
      </c>
      <c r="BT313" s="67">
        <f>SUMIFS('N1.3_Project_Listing'!$P$16:$P$829,'N1.3_Project_Listing'!$B$16:$B$829,$B313,'N1.3_Project_Listing'!$D$16:$D$829,$B267,'N1.3_Project_Listing'!$J$16:$J$829,BT$16,'N1.3_Project_Listing'!$G$16:$G$829,BK$15)</f>
        <v>0</v>
      </c>
      <c r="BU313" s="67">
        <f>SUMIFS('N1.3_Project_Listing'!$P$16:$P$829,'N1.3_Project_Listing'!$B$16:$B$829,$B313,'N1.3_Project_Listing'!$D$16:$D$829,$B267,'N1.3_Project_Listing'!$J$16:$J$829,BU$16,'N1.3_Project_Listing'!$G$16:$G$829,BK$15)</f>
        <v>0</v>
      </c>
      <c r="BV313" s="67">
        <f>SUMIFS('N1.3_Project_Listing'!$P$16:$P$829,'N1.3_Project_Listing'!$B$16:$B$829,$B313,'N1.3_Project_Listing'!$D$16:$D$829,$B267,'N1.3_Project_Listing'!$J$16:$J$829,BV$16,'N1.3_Project_Listing'!$G$16:$G$829,BK$15)</f>
        <v>0</v>
      </c>
      <c r="BW313" s="67">
        <f>SUMIFS('N1.3_Project_Listing'!$P$16:$P$829,'N1.3_Project_Listing'!$B$16:$B$829,$B313,'N1.3_Project_Listing'!$D$16:$D$829,$B267,'N1.3_Project_Listing'!$J$16:$J$829,BW$16,'N1.3_Project_Listing'!$G$16:$G$829,BK$15)</f>
        <v>0</v>
      </c>
      <c r="BX313" s="63">
        <f t="shared" si="376"/>
        <v>0</v>
      </c>
    </row>
    <row r="314" spans="2:76" hidden="1">
      <c r="B314" s="132" t="str">
        <f t="shared" si="392"/>
        <v>No entry required</v>
      </c>
      <c r="C314" s="158" t="str">
        <f t="shared" si="392"/>
        <v>-</v>
      </c>
      <c r="D314" s="63">
        <f t="shared" si="378"/>
        <v>0</v>
      </c>
      <c r="E314" s="63">
        <f t="shared" si="379"/>
        <v>0</v>
      </c>
      <c r="F314" s="63">
        <f t="shared" si="380"/>
        <v>0</v>
      </c>
      <c r="G314" s="63">
        <f t="shared" si="381"/>
        <v>0</v>
      </c>
      <c r="H314" s="63">
        <f t="shared" si="382"/>
        <v>0</v>
      </c>
      <c r="I314" s="63">
        <f t="shared" si="367"/>
        <v>0</v>
      </c>
      <c r="J314" s="116" t="s">
        <v>441</v>
      </c>
      <c r="K314" s="63">
        <f t="shared" si="383"/>
        <v>0</v>
      </c>
      <c r="L314" s="63">
        <f t="shared" si="384"/>
        <v>0</v>
      </c>
      <c r="M314" s="63">
        <f t="shared" si="385"/>
        <v>0</v>
      </c>
      <c r="N314" s="63">
        <f t="shared" si="386"/>
        <v>0</v>
      </c>
      <c r="O314" s="63">
        <f t="shared" si="387"/>
        <v>0</v>
      </c>
      <c r="P314" s="63">
        <f t="shared" si="368"/>
        <v>0</v>
      </c>
      <c r="R314" s="158" t="str">
        <f t="shared" si="388"/>
        <v>-</v>
      </c>
      <c r="S314" s="67">
        <f>SUMIFS('N1.3_Project_Listing'!$R$16:$R$829,'N1.3_Project_Listing'!$B$16:$B$829,$B314,'N1.3_Project_Listing'!$D$16:$D$829,$B267,'N1.3_Project_Listing'!$J$16:$J$829,S$16,'N1.3_Project_Listing'!$G$16:$G$829,R$15)</f>
        <v>0</v>
      </c>
      <c r="T314" s="67">
        <f>SUMIFS('N1.3_Project_Listing'!$R$16:$R$829,'N1.3_Project_Listing'!$B$16:$B$829,$B314,'N1.3_Project_Listing'!$D$16:$D$829,$B267,'N1.3_Project_Listing'!$J$16:$J$829,T$16,'N1.3_Project_Listing'!$G$16:$G$829,R$15)</f>
        <v>0</v>
      </c>
      <c r="U314" s="67">
        <f>SUMIFS('N1.3_Project_Listing'!$R$16:$R$829,'N1.3_Project_Listing'!$B$16:$B$829,$B314,'N1.3_Project_Listing'!$D$16:$D$829,$B267,'N1.3_Project_Listing'!$J$16:$J$829,U$16,'N1.3_Project_Listing'!$G$16:$G$829,R$15)</f>
        <v>0</v>
      </c>
      <c r="V314" s="67">
        <f>SUMIFS('N1.3_Project_Listing'!$R$16:$R$829,'N1.3_Project_Listing'!$B$16:$B$829,$B314,'N1.3_Project_Listing'!$D$16:$D$829,$B267,'N1.3_Project_Listing'!$J$16:$J$829,V$16,'N1.3_Project_Listing'!$G$16:$G$829,R$15)</f>
        <v>0</v>
      </c>
      <c r="W314" s="67">
        <f>SUMIFS('N1.3_Project_Listing'!$R$16:$R$829,'N1.3_Project_Listing'!$B$16:$B$829,$B314,'N1.3_Project_Listing'!$D$16:$D$829,$B267,'N1.3_Project_Listing'!$J$16:$J$829,W$16,'N1.3_Project_Listing'!$G$16:$G$829,R$15)</f>
        <v>0</v>
      </c>
      <c r="X314" s="63">
        <f t="shared" si="369"/>
        <v>0</v>
      </c>
      <c r="Y314" s="116" t="s">
        <v>441</v>
      </c>
      <c r="Z314" s="67">
        <f>SUMIFS('N1.3_Project_Listing'!$P$16:$P$829,'N1.3_Project_Listing'!$B$16:$B$829,$B314,'N1.3_Project_Listing'!$D$16:$D$829,$B267,'N1.3_Project_Listing'!$J$16:$J$829,Z$16,'N1.3_Project_Listing'!$G$16:$G$829,R$15)</f>
        <v>0</v>
      </c>
      <c r="AA314" s="67">
        <f>SUMIFS('N1.3_Project_Listing'!$P$16:$P$829,'N1.3_Project_Listing'!$B$16:$B$829,$B314,'N1.3_Project_Listing'!$D$16:$D$829,$B267,'N1.3_Project_Listing'!$J$16:$J$829,AA$16,'N1.3_Project_Listing'!$G$16:$G$829,R$15)</f>
        <v>0</v>
      </c>
      <c r="AB314" s="67">
        <f>SUMIFS('N1.3_Project_Listing'!$P$16:$P$829,'N1.3_Project_Listing'!$B$16:$B$829,$B314,'N1.3_Project_Listing'!$D$16:$D$829,$B267,'N1.3_Project_Listing'!$J$16:$J$829,AB$16,'N1.3_Project_Listing'!$G$16:$G$829,R$15)</f>
        <v>0</v>
      </c>
      <c r="AC314" s="67">
        <f>SUMIFS('N1.3_Project_Listing'!$P$16:$P$829,'N1.3_Project_Listing'!$B$16:$B$829,$B314,'N1.3_Project_Listing'!$D$16:$D$829,$B267,'N1.3_Project_Listing'!$J$16:$J$829,AC$16,'N1.3_Project_Listing'!$G$16:$G$829,R$15)</f>
        <v>0</v>
      </c>
      <c r="AD314" s="67">
        <f>SUMIFS('N1.3_Project_Listing'!$P$16:$P$829,'N1.3_Project_Listing'!$B$16:$B$829,$B314,'N1.3_Project_Listing'!$D$16:$D$829,$B267,'N1.3_Project_Listing'!$J$16:$J$829,AD$16,'N1.3_Project_Listing'!$G$16:$G$829,R$15)</f>
        <v>0</v>
      </c>
      <c r="AE314" s="63">
        <f t="shared" si="370"/>
        <v>0</v>
      </c>
      <c r="AG314" s="158" t="str">
        <f t="shared" si="389"/>
        <v>-</v>
      </c>
      <c r="AH314" s="67">
        <f>SUMIFS('N1.3_Project_Listing'!$R$16:$R$829,'N1.3_Project_Listing'!$B$16:$B$829,$B314,'N1.3_Project_Listing'!$D$16:$D$829,$B267,'N1.3_Project_Listing'!$J$16:$J$829,AH$16,'N1.3_Project_Listing'!$G$16:$G$829,AG$15)</f>
        <v>0</v>
      </c>
      <c r="AI314" s="67">
        <f>SUMIFS('N1.3_Project_Listing'!$R$16:$R$829,'N1.3_Project_Listing'!$B$16:$B$829,$B314,'N1.3_Project_Listing'!$D$16:$D$829,$B267,'N1.3_Project_Listing'!$J$16:$J$829,AI$16,'N1.3_Project_Listing'!$G$16:$G$829,AG$15)</f>
        <v>0</v>
      </c>
      <c r="AJ314" s="67">
        <f>SUMIFS('N1.3_Project_Listing'!$R$16:$R$829,'N1.3_Project_Listing'!$B$16:$B$829,$B314,'N1.3_Project_Listing'!$D$16:$D$829,$B267,'N1.3_Project_Listing'!$J$16:$J$829,AJ$16,'N1.3_Project_Listing'!$G$16:$G$829,AG$15)</f>
        <v>0</v>
      </c>
      <c r="AK314" s="67">
        <f>SUMIFS('N1.3_Project_Listing'!$R$16:$R$829,'N1.3_Project_Listing'!$B$16:$B$829,$B314,'N1.3_Project_Listing'!$D$16:$D$829,$B267,'N1.3_Project_Listing'!$J$16:$J$829,AK$16,'N1.3_Project_Listing'!$G$16:$G$829,AG$15)</f>
        <v>0</v>
      </c>
      <c r="AL314" s="67">
        <f>SUMIFS('N1.3_Project_Listing'!$R$16:$R$829,'N1.3_Project_Listing'!$B$16:$B$829,$B314,'N1.3_Project_Listing'!$D$16:$D$829,$B267,'N1.3_Project_Listing'!$J$16:$J$829,AL$16,'N1.3_Project_Listing'!$G$16:$G$829,AG$15)</f>
        <v>0</v>
      </c>
      <c r="AM314" s="63">
        <f t="shared" si="371"/>
        <v>0</v>
      </c>
      <c r="AN314" s="116" t="s">
        <v>441</v>
      </c>
      <c r="AO314" s="67">
        <f>SUMIFS('N1.3_Project_Listing'!$P$16:$P$829,'N1.3_Project_Listing'!$B$16:$B$829,$B314,'N1.3_Project_Listing'!$D$16:$D$829,$B267,'N1.3_Project_Listing'!$J$16:$J$829,AO$16,'N1.3_Project_Listing'!$G$16:$G$829,AG$15)</f>
        <v>0</v>
      </c>
      <c r="AP314" s="67">
        <f>SUMIFS('N1.3_Project_Listing'!$P$16:$P$829,'N1.3_Project_Listing'!$B$16:$B$829,$B314,'N1.3_Project_Listing'!$D$16:$D$829,$B267,'N1.3_Project_Listing'!$J$16:$J$829,AP$16,'N1.3_Project_Listing'!$G$16:$G$829,AG$15)</f>
        <v>0</v>
      </c>
      <c r="AQ314" s="67">
        <f>SUMIFS('N1.3_Project_Listing'!$P$16:$P$829,'N1.3_Project_Listing'!$B$16:$B$829,$B314,'N1.3_Project_Listing'!$D$16:$D$829,$B267,'N1.3_Project_Listing'!$J$16:$J$829,AQ$16,'N1.3_Project_Listing'!$G$16:$G$829,AG$15)</f>
        <v>0</v>
      </c>
      <c r="AR314" s="67">
        <f>SUMIFS('N1.3_Project_Listing'!$P$16:$P$829,'N1.3_Project_Listing'!$B$16:$B$829,$B314,'N1.3_Project_Listing'!$D$16:$D$829,$B267,'N1.3_Project_Listing'!$J$16:$J$829,AR$16,'N1.3_Project_Listing'!$G$16:$G$829,AG$15)</f>
        <v>0</v>
      </c>
      <c r="AS314" s="67">
        <f>SUMIFS('N1.3_Project_Listing'!$P$16:$P$829,'N1.3_Project_Listing'!$B$16:$B$829,$B314,'N1.3_Project_Listing'!$D$16:$D$829,$B267,'N1.3_Project_Listing'!$J$16:$J$829,AS$16,'N1.3_Project_Listing'!$G$16:$G$829,AG$15)</f>
        <v>0</v>
      </c>
      <c r="AT314" s="63">
        <f t="shared" si="372"/>
        <v>0</v>
      </c>
      <c r="AV314" s="158" t="str">
        <f t="shared" si="390"/>
        <v>-</v>
      </c>
      <c r="AW314" s="67">
        <f>SUMIFS('N1.3_Project_Listing'!$R$16:$R$829,'N1.3_Project_Listing'!$B$16:$B$829,$B314,'N1.3_Project_Listing'!$D$16:$D$829,$B267,'N1.3_Project_Listing'!$J$16:$J$829,AW$16,'N1.3_Project_Listing'!$G$16:$G$829,AV$15)</f>
        <v>0</v>
      </c>
      <c r="AX314" s="67">
        <f>SUMIFS('N1.3_Project_Listing'!$R$16:$R$829,'N1.3_Project_Listing'!$B$16:$B$829,$B314,'N1.3_Project_Listing'!$D$16:$D$829,$B267,'N1.3_Project_Listing'!$J$16:$J$829,AX$16,'N1.3_Project_Listing'!$G$16:$G$829,AV$15)</f>
        <v>0</v>
      </c>
      <c r="AY314" s="67">
        <f>SUMIFS('N1.3_Project_Listing'!$R$16:$R$829,'N1.3_Project_Listing'!$B$16:$B$829,$B314,'N1.3_Project_Listing'!$D$16:$D$829,$B267,'N1.3_Project_Listing'!$J$16:$J$829,AY$16,'N1.3_Project_Listing'!$G$16:$G$829,AV$15)</f>
        <v>0</v>
      </c>
      <c r="AZ314" s="67">
        <f>SUMIFS('N1.3_Project_Listing'!$R$16:$R$829,'N1.3_Project_Listing'!$B$16:$B$829,$B314,'N1.3_Project_Listing'!$D$16:$D$829,$B267,'N1.3_Project_Listing'!$J$16:$J$829,AZ$16,'N1.3_Project_Listing'!$G$16:$G$829,AV$15)</f>
        <v>0</v>
      </c>
      <c r="BA314" s="67">
        <f>SUMIFS('N1.3_Project_Listing'!$R$16:$R$829,'N1.3_Project_Listing'!$B$16:$B$829,$B314,'N1.3_Project_Listing'!$D$16:$D$829,$B267,'N1.3_Project_Listing'!$J$16:$J$829,BA$16,'N1.3_Project_Listing'!$G$16:$G$829,AV$15)</f>
        <v>0</v>
      </c>
      <c r="BB314" s="63">
        <f t="shared" si="373"/>
        <v>0</v>
      </c>
      <c r="BC314" s="116" t="s">
        <v>441</v>
      </c>
      <c r="BD314" s="67">
        <f>SUMIFS('N1.3_Project_Listing'!$P$16:$P$829,'N1.3_Project_Listing'!$B$16:$B$829,$B314,'N1.3_Project_Listing'!$D$16:$D$829,$B267,'N1.3_Project_Listing'!$J$16:$J$829,BD$16,'N1.3_Project_Listing'!$G$16:$G$829,AV$15)</f>
        <v>0</v>
      </c>
      <c r="BE314" s="67">
        <f>SUMIFS('N1.3_Project_Listing'!$P$16:$P$829,'N1.3_Project_Listing'!$B$16:$B$829,$B314,'N1.3_Project_Listing'!$D$16:$D$829,$B267,'N1.3_Project_Listing'!$J$16:$J$829,BE$16,'N1.3_Project_Listing'!$G$16:$G$829,AV$15)</f>
        <v>0</v>
      </c>
      <c r="BF314" s="67">
        <f>SUMIFS('N1.3_Project_Listing'!$P$16:$P$829,'N1.3_Project_Listing'!$B$16:$B$829,$B314,'N1.3_Project_Listing'!$D$16:$D$829,$B267,'N1.3_Project_Listing'!$J$16:$J$829,BF$16,'N1.3_Project_Listing'!$G$16:$G$829,AV$15)</f>
        <v>0</v>
      </c>
      <c r="BG314" s="67">
        <f>SUMIFS('N1.3_Project_Listing'!$P$16:$P$829,'N1.3_Project_Listing'!$B$16:$B$829,$B314,'N1.3_Project_Listing'!$D$16:$D$829,$B267,'N1.3_Project_Listing'!$J$16:$J$829,BG$16,'N1.3_Project_Listing'!$G$16:$G$829,AV$15)</f>
        <v>0</v>
      </c>
      <c r="BH314" s="67">
        <f>SUMIFS('N1.3_Project_Listing'!$P$16:$P$829,'N1.3_Project_Listing'!$B$16:$B$829,$B314,'N1.3_Project_Listing'!$D$16:$D$829,$B267,'N1.3_Project_Listing'!$J$16:$J$829,BH$16,'N1.3_Project_Listing'!$G$16:$G$829,AV$15)</f>
        <v>0</v>
      </c>
      <c r="BI314" s="63">
        <f t="shared" si="374"/>
        <v>0</v>
      </c>
      <c r="BK314" s="158" t="str">
        <f t="shared" si="391"/>
        <v>-</v>
      </c>
      <c r="BL314" s="67">
        <f>SUMIFS('N1.3_Project_Listing'!$R$16:$R$829,'N1.3_Project_Listing'!$B$16:$B$829,$B314,'N1.3_Project_Listing'!$D$16:$D$829,$B267,'N1.3_Project_Listing'!$J$16:$J$829,BL$16,'N1.3_Project_Listing'!$G$16:$G$829,BK$15)</f>
        <v>0</v>
      </c>
      <c r="BM314" s="67">
        <f>SUMIFS('N1.3_Project_Listing'!$R$16:$R$829,'N1.3_Project_Listing'!$B$16:$B$829,$B314,'N1.3_Project_Listing'!$D$16:$D$829,$B267,'N1.3_Project_Listing'!$J$16:$J$829,BM$16,'N1.3_Project_Listing'!$G$16:$G$829,BK$15)</f>
        <v>0</v>
      </c>
      <c r="BN314" s="67">
        <f>SUMIFS('N1.3_Project_Listing'!$R$16:$R$829,'N1.3_Project_Listing'!$B$16:$B$829,$B314,'N1.3_Project_Listing'!$D$16:$D$829,$B267,'N1.3_Project_Listing'!$J$16:$J$829,BN$16,'N1.3_Project_Listing'!$G$16:$G$829,BK$15)</f>
        <v>0</v>
      </c>
      <c r="BO314" s="67">
        <f>SUMIFS('N1.3_Project_Listing'!$R$16:$R$829,'N1.3_Project_Listing'!$B$16:$B$829,$B314,'N1.3_Project_Listing'!$D$16:$D$829,$B267,'N1.3_Project_Listing'!$J$16:$J$829,BO$16,'N1.3_Project_Listing'!$G$16:$G$829,BK$15)</f>
        <v>0</v>
      </c>
      <c r="BP314" s="67">
        <f>SUMIFS('N1.3_Project_Listing'!$R$16:$R$829,'N1.3_Project_Listing'!$B$16:$B$829,$B314,'N1.3_Project_Listing'!$D$16:$D$829,$B267,'N1.3_Project_Listing'!$J$16:$J$829,BP$16,'N1.3_Project_Listing'!$G$16:$G$829,BK$15)</f>
        <v>0</v>
      </c>
      <c r="BQ314" s="63">
        <f t="shared" si="375"/>
        <v>0</v>
      </c>
      <c r="BR314" s="116" t="s">
        <v>441</v>
      </c>
      <c r="BS314" s="67">
        <f>SUMIFS('N1.3_Project_Listing'!$P$16:$P$829,'N1.3_Project_Listing'!$B$16:$B$829,$B314,'N1.3_Project_Listing'!$D$16:$D$829,$B267,'N1.3_Project_Listing'!$J$16:$J$829,BS$16,'N1.3_Project_Listing'!$G$16:$G$829,BK$15)</f>
        <v>0</v>
      </c>
      <c r="BT314" s="67">
        <f>SUMIFS('N1.3_Project_Listing'!$P$16:$P$829,'N1.3_Project_Listing'!$B$16:$B$829,$B314,'N1.3_Project_Listing'!$D$16:$D$829,$B267,'N1.3_Project_Listing'!$J$16:$J$829,BT$16,'N1.3_Project_Listing'!$G$16:$G$829,BK$15)</f>
        <v>0</v>
      </c>
      <c r="BU314" s="67">
        <f>SUMIFS('N1.3_Project_Listing'!$P$16:$P$829,'N1.3_Project_Listing'!$B$16:$B$829,$B314,'N1.3_Project_Listing'!$D$16:$D$829,$B267,'N1.3_Project_Listing'!$J$16:$J$829,BU$16,'N1.3_Project_Listing'!$G$16:$G$829,BK$15)</f>
        <v>0</v>
      </c>
      <c r="BV314" s="67">
        <f>SUMIFS('N1.3_Project_Listing'!$P$16:$P$829,'N1.3_Project_Listing'!$B$16:$B$829,$B314,'N1.3_Project_Listing'!$D$16:$D$829,$B267,'N1.3_Project_Listing'!$J$16:$J$829,BV$16,'N1.3_Project_Listing'!$G$16:$G$829,BK$15)</f>
        <v>0</v>
      </c>
      <c r="BW314" s="67">
        <f>SUMIFS('N1.3_Project_Listing'!$P$16:$P$829,'N1.3_Project_Listing'!$B$16:$B$829,$B314,'N1.3_Project_Listing'!$D$16:$D$829,$B267,'N1.3_Project_Listing'!$J$16:$J$829,BW$16,'N1.3_Project_Listing'!$G$16:$G$829,BK$15)</f>
        <v>0</v>
      </c>
      <c r="BX314" s="63">
        <f t="shared" si="376"/>
        <v>0</v>
      </c>
    </row>
    <row r="315" spans="2:76" hidden="1">
      <c r="B315" s="132" t="str">
        <f t="shared" si="392"/>
        <v>No entry required</v>
      </c>
      <c r="C315" s="158" t="str">
        <f t="shared" si="392"/>
        <v>-</v>
      </c>
      <c r="D315" s="63">
        <f t="shared" si="378"/>
        <v>0</v>
      </c>
      <c r="E315" s="63">
        <f t="shared" si="379"/>
        <v>0</v>
      </c>
      <c r="F315" s="63">
        <f t="shared" si="380"/>
        <v>0</v>
      </c>
      <c r="G315" s="63">
        <f t="shared" si="381"/>
        <v>0</v>
      </c>
      <c r="H315" s="63">
        <f t="shared" si="382"/>
        <v>0</v>
      </c>
      <c r="I315" s="63">
        <f t="shared" si="367"/>
        <v>0</v>
      </c>
      <c r="J315" s="116" t="s">
        <v>441</v>
      </c>
      <c r="K315" s="63">
        <f t="shared" si="383"/>
        <v>0</v>
      </c>
      <c r="L315" s="63">
        <f t="shared" si="384"/>
        <v>0</v>
      </c>
      <c r="M315" s="63">
        <f t="shared" si="385"/>
        <v>0</v>
      </c>
      <c r="N315" s="63">
        <f t="shared" si="386"/>
        <v>0</v>
      </c>
      <c r="O315" s="63">
        <f t="shared" si="387"/>
        <v>0</v>
      </c>
      <c r="P315" s="63">
        <f t="shared" si="368"/>
        <v>0</v>
      </c>
      <c r="R315" s="158" t="str">
        <f t="shared" si="388"/>
        <v>-</v>
      </c>
      <c r="S315" s="67">
        <f>SUMIFS('N1.3_Project_Listing'!$R$16:$R$829,'N1.3_Project_Listing'!$B$16:$B$829,$B315,'N1.3_Project_Listing'!$D$16:$D$829,$B267,'N1.3_Project_Listing'!$J$16:$J$829,S$16,'N1.3_Project_Listing'!$G$16:$G$829,R$15)</f>
        <v>0</v>
      </c>
      <c r="T315" s="67">
        <f>SUMIFS('N1.3_Project_Listing'!$R$16:$R$829,'N1.3_Project_Listing'!$B$16:$B$829,$B315,'N1.3_Project_Listing'!$D$16:$D$829,$B267,'N1.3_Project_Listing'!$J$16:$J$829,T$16,'N1.3_Project_Listing'!$G$16:$G$829,R$15)</f>
        <v>0</v>
      </c>
      <c r="U315" s="67">
        <f>SUMIFS('N1.3_Project_Listing'!$R$16:$R$829,'N1.3_Project_Listing'!$B$16:$B$829,$B315,'N1.3_Project_Listing'!$D$16:$D$829,$B267,'N1.3_Project_Listing'!$J$16:$J$829,U$16,'N1.3_Project_Listing'!$G$16:$G$829,R$15)</f>
        <v>0</v>
      </c>
      <c r="V315" s="67">
        <f>SUMIFS('N1.3_Project_Listing'!$R$16:$R$829,'N1.3_Project_Listing'!$B$16:$B$829,$B315,'N1.3_Project_Listing'!$D$16:$D$829,$B267,'N1.3_Project_Listing'!$J$16:$J$829,V$16,'N1.3_Project_Listing'!$G$16:$G$829,R$15)</f>
        <v>0</v>
      </c>
      <c r="W315" s="67">
        <f>SUMIFS('N1.3_Project_Listing'!$R$16:$R$829,'N1.3_Project_Listing'!$B$16:$B$829,$B315,'N1.3_Project_Listing'!$D$16:$D$829,$B267,'N1.3_Project_Listing'!$J$16:$J$829,W$16,'N1.3_Project_Listing'!$G$16:$G$829,R$15)</f>
        <v>0</v>
      </c>
      <c r="X315" s="63">
        <f t="shared" si="369"/>
        <v>0</v>
      </c>
      <c r="Y315" s="116" t="s">
        <v>441</v>
      </c>
      <c r="Z315" s="67">
        <f>SUMIFS('N1.3_Project_Listing'!$P$16:$P$829,'N1.3_Project_Listing'!$B$16:$B$829,$B315,'N1.3_Project_Listing'!$D$16:$D$829,$B267,'N1.3_Project_Listing'!$J$16:$J$829,Z$16,'N1.3_Project_Listing'!$G$16:$G$829,R$15)</f>
        <v>0</v>
      </c>
      <c r="AA315" s="67">
        <f>SUMIFS('N1.3_Project_Listing'!$P$16:$P$829,'N1.3_Project_Listing'!$B$16:$B$829,$B315,'N1.3_Project_Listing'!$D$16:$D$829,$B267,'N1.3_Project_Listing'!$J$16:$J$829,AA$16,'N1.3_Project_Listing'!$G$16:$G$829,R$15)</f>
        <v>0</v>
      </c>
      <c r="AB315" s="67">
        <f>SUMIFS('N1.3_Project_Listing'!$P$16:$P$829,'N1.3_Project_Listing'!$B$16:$B$829,$B315,'N1.3_Project_Listing'!$D$16:$D$829,$B267,'N1.3_Project_Listing'!$J$16:$J$829,AB$16,'N1.3_Project_Listing'!$G$16:$G$829,R$15)</f>
        <v>0</v>
      </c>
      <c r="AC315" s="67">
        <f>SUMIFS('N1.3_Project_Listing'!$P$16:$P$829,'N1.3_Project_Listing'!$B$16:$B$829,$B315,'N1.3_Project_Listing'!$D$16:$D$829,$B267,'N1.3_Project_Listing'!$J$16:$J$829,AC$16,'N1.3_Project_Listing'!$G$16:$G$829,R$15)</f>
        <v>0</v>
      </c>
      <c r="AD315" s="67">
        <f>SUMIFS('N1.3_Project_Listing'!$P$16:$P$829,'N1.3_Project_Listing'!$B$16:$B$829,$B315,'N1.3_Project_Listing'!$D$16:$D$829,$B267,'N1.3_Project_Listing'!$J$16:$J$829,AD$16,'N1.3_Project_Listing'!$G$16:$G$829,R$15)</f>
        <v>0</v>
      </c>
      <c r="AE315" s="63">
        <f t="shared" si="370"/>
        <v>0</v>
      </c>
      <c r="AG315" s="158" t="str">
        <f t="shared" si="389"/>
        <v>-</v>
      </c>
      <c r="AH315" s="67">
        <f>SUMIFS('N1.3_Project_Listing'!$R$16:$R$829,'N1.3_Project_Listing'!$B$16:$B$829,$B315,'N1.3_Project_Listing'!$D$16:$D$829,$B267,'N1.3_Project_Listing'!$J$16:$J$829,AH$16,'N1.3_Project_Listing'!$G$16:$G$829,AG$15)</f>
        <v>0</v>
      </c>
      <c r="AI315" s="67">
        <f>SUMIFS('N1.3_Project_Listing'!$R$16:$R$829,'N1.3_Project_Listing'!$B$16:$B$829,$B315,'N1.3_Project_Listing'!$D$16:$D$829,$B267,'N1.3_Project_Listing'!$J$16:$J$829,AI$16,'N1.3_Project_Listing'!$G$16:$G$829,AG$15)</f>
        <v>0</v>
      </c>
      <c r="AJ315" s="67">
        <f>SUMIFS('N1.3_Project_Listing'!$R$16:$R$829,'N1.3_Project_Listing'!$B$16:$B$829,$B315,'N1.3_Project_Listing'!$D$16:$D$829,$B267,'N1.3_Project_Listing'!$J$16:$J$829,AJ$16,'N1.3_Project_Listing'!$G$16:$G$829,AG$15)</f>
        <v>0</v>
      </c>
      <c r="AK315" s="67">
        <f>SUMIFS('N1.3_Project_Listing'!$R$16:$R$829,'N1.3_Project_Listing'!$B$16:$B$829,$B315,'N1.3_Project_Listing'!$D$16:$D$829,$B267,'N1.3_Project_Listing'!$J$16:$J$829,AK$16,'N1.3_Project_Listing'!$G$16:$G$829,AG$15)</f>
        <v>0</v>
      </c>
      <c r="AL315" s="67">
        <f>SUMIFS('N1.3_Project_Listing'!$R$16:$R$829,'N1.3_Project_Listing'!$B$16:$B$829,$B315,'N1.3_Project_Listing'!$D$16:$D$829,$B267,'N1.3_Project_Listing'!$J$16:$J$829,AL$16,'N1.3_Project_Listing'!$G$16:$G$829,AG$15)</f>
        <v>0</v>
      </c>
      <c r="AM315" s="63">
        <f t="shared" si="371"/>
        <v>0</v>
      </c>
      <c r="AN315" s="116" t="s">
        <v>441</v>
      </c>
      <c r="AO315" s="67">
        <f>SUMIFS('N1.3_Project_Listing'!$P$16:$P$829,'N1.3_Project_Listing'!$B$16:$B$829,$B315,'N1.3_Project_Listing'!$D$16:$D$829,$B267,'N1.3_Project_Listing'!$J$16:$J$829,AO$16,'N1.3_Project_Listing'!$G$16:$G$829,AG$15)</f>
        <v>0</v>
      </c>
      <c r="AP315" s="67">
        <f>SUMIFS('N1.3_Project_Listing'!$P$16:$P$829,'N1.3_Project_Listing'!$B$16:$B$829,$B315,'N1.3_Project_Listing'!$D$16:$D$829,$B267,'N1.3_Project_Listing'!$J$16:$J$829,AP$16,'N1.3_Project_Listing'!$G$16:$G$829,AG$15)</f>
        <v>0</v>
      </c>
      <c r="AQ315" s="67">
        <f>SUMIFS('N1.3_Project_Listing'!$P$16:$P$829,'N1.3_Project_Listing'!$B$16:$B$829,$B315,'N1.3_Project_Listing'!$D$16:$D$829,$B267,'N1.3_Project_Listing'!$J$16:$J$829,AQ$16,'N1.3_Project_Listing'!$G$16:$G$829,AG$15)</f>
        <v>0</v>
      </c>
      <c r="AR315" s="67">
        <f>SUMIFS('N1.3_Project_Listing'!$P$16:$P$829,'N1.3_Project_Listing'!$B$16:$B$829,$B315,'N1.3_Project_Listing'!$D$16:$D$829,$B267,'N1.3_Project_Listing'!$J$16:$J$829,AR$16,'N1.3_Project_Listing'!$G$16:$G$829,AG$15)</f>
        <v>0</v>
      </c>
      <c r="AS315" s="67">
        <f>SUMIFS('N1.3_Project_Listing'!$P$16:$P$829,'N1.3_Project_Listing'!$B$16:$B$829,$B315,'N1.3_Project_Listing'!$D$16:$D$829,$B267,'N1.3_Project_Listing'!$J$16:$J$829,AS$16,'N1.3_Project_Listing'!$G$16:$G$829,AG$15)</f>
        <v>0</v>
      </c>
      <c r="AT315" s="63">
        <f t="shared" si="372"/>
        <v>0</v>
      </c>
      <c r="AV315" s="158" t="str">
        <f t="shared" si="390"/>
        <v>-</v>
      </c>
      <c r="AW315" s="67">
        <f>SUMIFS('N1.3_Project_Listing'!$R$16:$R$829,'N1.3_Project_Listing'!$B$16:$B$829,$B315,'N1.3_Project_Listing'!$D$16:$D$829,$B267,'N1.3_Project_Listing'!$J$16:$J$829,AW$16,'N1.3_Project_Listing'!$G$16:$G$829,AV$15)</f>
        <v>0</v>
      </c>
      <c r="AX315" s="67">
        <f>SUMIFS('N1.3_Project_Listing'!$R$16:$R$829,'N1.3_Project_Listing'!$B$16:$B$829,$B315,'N1.3_Project_Listing'!$D$16:$D$829,$B267,'N1.3_Project_Listing'!$J$16:$J$829,AX$16,'N1.3_Project_Listing'!$G$16:$G$829,AV$15)</f>
        <v>0</v>
      </c>
      <c r="AY315" s="67">
        <f>SUMIFS('N1.3_Project_Listing'!$R$16:$R$829,'N1.3_Project_Listing'!$B$16:$B$829,$B315,'N1.3_Project_Listing'!$D$16:$D$829,$B267,'N1.3_Project_Listing'!$J$16:$J$829,AY$16,'N1.3_Project_Listing'!$G$16:$G$829,AV$15)</f>
        <v>0</v>
      </c>
      <c r="AZ315" s="67">
        <f>SUMIFS('N1.3_Project_Listing'!$R$16:$R$829,'N1.3_Project_Listing'!$B$16:$B$829,$B315,'N1.3_Project_Listing'!$D$16:$D$829,$B267,'N1.3_Project_Listing'!$J$16:$J$829,AZ$16,'N1.3_Project_Listing'!$G$16:$G$829,AV$15)</f>
        <v>0</v>
      </c>
      <c r="BA315" s="67">
        <f>SUMIFS('N1.3_Project_Listing'!$R$16:$R$829,'N1.3_Project_Listing'!$B$16:$B$829,$B315,'N1.3_Project_Listing'!$D$16:$D$829,$B267,'N1.3_Project_Listing'!$J$16:$J$829,BA$16,'N1.3_Project_Listing'!$G$16:$G$829,AV$15)</f>
        <v>0</v>
      </c>
      <c r="BB315" s="63">
        <f t="shared" si="373"/>
        <v>0</v>
      </c>
      <c r="BC315" s="116" t="s">
        <v>441</v>
      </c>
      <c r="BD315" s="67">
        <f>SUMIFS('N1.3_Project_Listing'!$P$16:$P$829,'N1.3_Project_Listing'!$B$16:$B$829,$B315,'N1.3_Project_Listing'!$D$16:$D$829,$B267,'N1.3_Project_Listing'!$J$16:$J$829,BD$16,'N1.3_Project_Listing'!$G$16:$G$829,AV$15)</f>
        <v>0</v>
      </c>
      <c r="BE315" s="67">
        <f>SUMIFS('N1.3_Project_Listing'!$P$16:$P$829,'N1.3_Project_Listing'!$B$16:$B$829,$B315,'N1.3_Project_Listing'!$D$16:$D$829,$B267,'N1.3_Project_Listing'!$J$16:$J$829,BE$16,'N1.3_Project_Listing'!$G$16:$G$829,AV$15)</f>
        <v>0</v>
      </c>
      <c r="BF315" s="67">
        <f>SUMIFS('N1.3_Project_Listing'!$P$16:$P$829,'N1.3_Project_Listing'!$B$16:$B$829,$B315,'N1.3_Project_Listing'!$D$16:$D$829,$B267,'N1.3_Project_Listing'!$J$16:$J$829,BF$16,'N1.3_Project_Listing'!$G$16:$G$829,AV$15)</f>
        <v>0</v>
      </c>
      <c r="BG315" s="67">
        <f>SUMIFS('N1.3_Project_Listing'!$P$16:$P$829,'N1.3_Project_Listing'!$B$16:$B$829,$B315,'N1.3_Project_Listing'!$D$16:$D$829,$B267,'N1.3_Project_Listing'!$J$16:$J$829,BG$16,'N1.3_Project_Listing'!$G$16:$G$829,AV$15)</f>
        <v>0</v>
      </c>
      <c r="BH315" s="67">
        <f>SUMIFS('N1.3_Project_Listing'!$P$16:$P$829,'N1.3_Project_Listing'!$B$16:$B$829,$B315,'N1.3_Project_Listing'!$D$16:$D$829,$B267,'N1.3_Project_Listing'!$J$16:$J$829,BH$16,'N1.3_Project_Listing'!$G$16:$G$829,AV$15)</f>
        <v>0</v>
      </c>
      <c r="BI315" s="63">
        <f t="shared" si="374"/>
        <v>0</v>
      </c>
      <c r="BK315" s="158" t="str">
        <f t="shared" si="391"/>
        <v>-</v>
      </c>
      <c r="BL315" s="67">
        <f>SUMIFS('N1.3_Project_Listing'!$R$16:$R$829,'N1.3_Project_Listing'!$B$16:$B$829,$B315,'N1.3_Project_Listing'!$D$16:$D$829,$B267,'N1.3_Project_Listing'!$J$16:$J$829,BL$16,'N1.3_Project_Listing'!$G$16:$G$829,BK$15)</f>
        <v>0</v>
      </c>
      <c r="BM315" s="67">
        <f>SUMIFS('N1.3_Project_Listing'!$R$16:$R$829,'N1.3_Project_Listing'!$B$16:$B$829,$B315,'N1.3_Project_Listing'!$D$16:$D$829,$B267,'N1.3_Project_Listing'!$J$16:$J$829,BM$16,'N1.3_Project_Listing'!$G$16:$G$829,BK$15)</f>
        <v>0</v>
      </c>
      <c r="BN315" s="67">
        <f>SUMIFS('N1.3_Project_Listing'!$R$16:$R$829,'N1.3_Project_Listing'!$B$16:$B$829,$B315,'N1.3_Project_Listing'!$D$16:$D$829,$B267,'N1.3_Project_Listing'!$J$16:$J$829,BN$16,'N1.3_Project_Listing'!$G$16:$G$829,BK$15)</f>
        <v>0</v>
      </c>
      <c r="BO315" s="67">
        <f>SUMIFS('N1.3_Project_Listing'!$R$16:$R$829,'N1.3_Project_Listing'!$B$16:$B$829,$B315,'N1.3_Project_Listing'!$D$16:$D$829,$B267,'N1.3_Project_Listing'!$J$16:$J$829,BO$16,'N1.3_Project_Listing'!$G$16:$G$829,BK$15)</f>
        <v>0</v>
      </c>
      <c r="BP315" s="67">
        <f>SUMIFS('N1.3_Project_Listing'!$R$16:$R$829,'N1.3_Project_Listing'!$B$16:$B$829,$B315,'N1.3_Project_Listing'!$D$16:$D$829,$B267,'N1.3_Project_Listing'!$J$16:$J$829,BP$16,'N1.3_Project_Listing'!$G$16:$G$829,BK$15)</f>
        <v>0</v>
      </c>
      <c r="BQ315" s="63">
        <f t="shared" si="375"/>
        <v>0</v>
      </c>
      <c r="BR315" s="116" t="s">
        <v>441</v>
      </c>
      <c r="BS315" s="67">
        <f>SUMIFS('N1.3_Project_Listing'!$P$16:$P$829,'N1.3_Project_Listing'!$B$16:$B$829,$B315,'N1.3_Project_Listing'!$D$16:$D$829,$B267,'N1.3_Project_Listing'!$J$16:$J$829,BS$16,'N1.3_Project_Listing'!$G$16:$G$829,BK$15)</f>
        <v>0</v>
      </c>
      <c r="BT315" s="67">
        <f>SUMIFS('N1.3_Project_Listing'!$P$16:$P$829,'N1.3_Project_Listing'!$B$16:$B$829,$B315,'N1.3_Project_Listing'!$D$16:$D$829,$B267,'N1.3_Project_Listing'!$J$16:$J$829,BT$16,'N1.3_Project_Listing'!$G$16:$G$829,BK$15)</f>
        <v>0</v>
      </c>
      <c r="BU315" s="67">
        <f>SUMIFS('N1.3_Project_Listing'!$P$16:$P$829,'N1.3_Project_Listing'!$B$16:$B$829,$B315,'N1.3_Project_Listing'!$D$16:$D$829,$B267,'N1.3_Project_Listing'!$J$16:$J$829,BU$16,'N1.3_Project_Listing'!$G$16:$G$829,BK$15)</f>
        <v>0</v>
      </c>
      <c r="BV315" s="67">
        <f>SUMIFS('N1.3_Project_Listing'!$P$16:$P$829,'N1.3_Project_Listing'!$B$16:$B$829,$B315,'N1.3_Project_Listing'!$D$16:$D$829,$B267,'N1.3_Project_Listing'!$J$16:$J$829,BV$16,'N1.3_Project_Listing'!$G$16:$G$829,BK$15)</f>
        <v>0</v>
      </c>
      <c r="BW315" s="67">
        <f>SUMIFS('N1.3_Project_Listing'!$P$16:$P$829,'N1.3_Project_Listing'!$B$16:$B$829,$B315,'N1.3_Project_Listing'!$D$16:$D$829,$B267,'N1.3_Project_Listing'!$J$16:$J$829,BW$16,'N1.3_Project_Listing'!$G$16:$G$829,BK$15)</f>
        <v>0</v>
      </c>
      <c r="BX315" s="63">
        <f t="shared" si="376"/>
        <v>0</v>
      </c>
    </row>
    <row r="316" spans="2:76" hidden="1">
      <c r="B316" s="132" t="str">
        <f t="shared" si="392"/>
        <v>No entry required</v>
      </c>
      <c r="C316" s="158" t="str">
        <f t="shared" si="392"/>
        <v>-</v>
      </c>
      <c r="D316" s="63">
        <f t="shared" si="378"/>
        <v>0</v>
      </c>
      <c r="E316" s="63">
        <f t="shared" si="379"/>
        <v>0</v>
      </c>
      <c r="F316" s="63">
        <f t="shared" si="380"/>
        <v>0</v>
      </c>
      <c r="G316" s="63">
        <f t="shared" si="381"/>
        <v>0</v>
      </c>
      <c r="H316" s="63">
        <f t="shared" si="382"/>
        <v>0</v>
      </c>
      <c r="I316" s="63">
        <f t="shared" si="367"/>
        <v>0</v>
      </c>
      <c r="J316" s="116" t="s">
        <v>441</v>
      </c>
      <c r="K316" s="63">
        <f t="shared" si="383"/>
        <v>0</v>
      </c>
      <c r="L316" s="63">
        <f t="shared" si="384"/>
        <v>0</v>
      </c>
      <c r="M316" s="63">
        <f t="shared" si="385"/>
        <v>0</v>
      </c>
      <c r="N316" s="63">
        <f t="shared" si="386"/>
        <v>0</v>
      </c>
      <c r="O316" s="63">
        <f t="shared" si="387"/>
        <v>0</v>
      </c>
      <c r="P316" s="63">
        <f t="shared" si="368"/>
        <v>0</v>
      </c>
      <c r="R316" s="158" t="str">
        <f t="shared" si="388"/>
        <v>-</v>
      </c>
      <c r="S316" s="67">
        <f>SUMIFS('N1.3_Project_Listing'!$R$16:$R$829,'N1.3_Project_Listing'!$B$16:$B$829,$B316,'N1.3_Project_Listing'!$D$16:$D$829,$B267,'N1.3_Project_Listing'!$J$16:$J$829,S$16,'N1.3_Project_Listing'!$G$16:$G$829,R$15)</f>
        <v>0</v>
      </c>
      <c r="T316" s="67">
        <f>SUMIFS('N1.3_Project_Listing'!$R$16:$R$829,'N1.3_Project_Listing'!$B$16:$B$829,$B316,'N1.3_Project_Listing'!$D$16:$D$829,$B267,'N1.3_Project_Listing'!$J$16:$J$829,T$16,'N1.3_Project_Listing'!$G$16:$G$829,R$15)</f>
        <v>0</v>
      </c>
      <c r="U316" s="67">
        <f>SUMIFS('N1.3_Project_Listing'!$R$16:$R$829,'N1.3_Project_Listing'!$B$16:$B$829,$B316,'N1.3_Project_Listing'!$D$16:$D$829,$B267,'N1.3_Project_Listing'!$J$16:$J$829,U$16,'N1.3_Project_Listing'!$G$16:$G$829,R$15)</f>
        <v>0</v>
      </c>
      <c r="V316" s="67">
        <f>SUMIFS('N1.3_Project_Listing'!$R$16:$R$829,'N1.3_Project_Listing'!$B$16:$B$829,$B316,'N1.3_Project_Listing'!$D$16:$D$829,$B267,'N1.3_Project_Listing'!$J$16:$J$829,V$16,'N1.3_Project_Listing'!$G$16:$G$829,R$15)</f>
        <v>0</v>
      </c>
      <c r="W316" s="67">
        <f>SUMIFS('N1.3_Project_Listing'!$R$16:$R$829,'N1.3_Project_Listing'!$B$16:$B$829,$B316,'N1.3_Project_Listing'!$D$16:$D$829,$B267,'N1.3_Project_Listing'!$J$16:$J$829,W$16,'N1.3_Project_Listing'!$G$16:$G$829,R$15)</f>
        <v>0</v>
      </c>
      <c r="X316" s="63">
        <f t="shared" si="369"/>
        <v>0</v>
      </c>
      <c r="Y316" s="116" t="s">
        <v>441</v>
      </c>
      <c r="Z316" s="67">
        <f>SUMIFS('N1.3_Project_Listing'!$P$16:$P$829,'N1.3_Project_Listing'!$B$16:$B$829,$B316,'N1.3_Project_Listing'!$D$16:$D$829,$B267,'N1.3_Project_Listing'!$J$16:$J$829,Z$16,'N1.3_Project_Listing'!$G$16:$G$829,R$15)</f>
        <v>0</v>
      </c>
      <c r="AA316" s="67">
        <f>SUMIFS('N1.3_Project_Listing'!$P$16:$P$829,'N1.3_Project_Listing'!$B$16:$B$829,$B316,'N1.3_Project_Listing'!$D$16:$D$829,$B267,'N1.3_Project_Listing'!$J$16:$J$829,AA$16,'N1.3_Project_Listing'!$G$16:$G$829,R$15)</f>
        <v>0</v>
      </c>
      <c r="AB316" s="67">
        <f>SUMIFS('N1.3_Project_Listing'!$P$16:$P$829,'N1.3_Project_Listing'!$B$16:$B$829,$B316,'N1.3_Project_Listing'!$D$16:$D$829,$B267,'N1.3_Project_Listing'!$J$16:$J$829,AB$16,'N1.3_Project_Listing'!$G$16:$G$829,R$15)</f>
        <v>0</v>
      </c>
      <c r="AC316" s="67">
        <f>SUMIFS('N1.3_Project_Listing'!$P$16:$P$829,'N1.3_Project_Listing'!$B$16:$B$829,$B316,'N1.3_Project_Listing'!$D$16:$D$829,$B267,'N1.3_Project_Listing'!$J$16:$J$829,AC$16,'N1.3_Project_Listing'!$G$16:$G$829,R$15)</f>
        <v>0</v>
      </c>
      <c r="AD316" s="67">
        <f>SUMIFS('N1.3_Project_Listing'!$P$16:$P$829,'N1.3_Project_Listing'!$B$16:$B$829,$B316,'N1.3_Project_Listing'!$D$16:$D$829,$B267,'N1.3_Project_Listing'!$J$16:$J$829,AD$16,'N1.3_Project_Listing'!$G$16:$G$829,R$15)</f>
        <v>0</v>
      </c>
      <c r="AE316" s="63">
        <f t="shared" si="370"/>
        <v>0</v>
      </c>
      <c r="AG316" s="158" t="str">
        <f t="shared" si="389"/>
        <v>-</v>
      </c>
      <c r="AH316" s="67">
        <f>SUMIFS('N1.3_Project_Listing'!$R$16:$R$829,'N1.3_Project_Listing'!$B$16:$B$829,$B316,'N1.3_Project_Listing'!$D$16:$D$829,$B267,'N1.3_Project_Listing'!$J$16:$J$829,AH$16,'N1.3_Project_Listing'!$G$16:$G$829,AG$15)</f>
        <v>0</v>
      </c>
      <c r="AI316" s="67">
        <f>SUMIFS('N1.3_Project_Listing'!$R$16:$R$829,'N1.3_Project_Listing'!$B$16:$B$829,$B316,'N1.3_Project_Listing'!$D$16:$D$829,$B267,'N1.3_Project_Listing'!$J$16:$J$829,AI$16,'N1.3_Project_Listing'!$G$16:$G$829,AG$15)</f>
        <v>0</v>
      </c>
      <c r="AJ316" s="67">
        <f>SUMIFS('N1.3_Project_Listing'!$R$16:$R$829,'N1.3_Project_Listing'!$B$16:$B$829,$B316,'N1.3_Project_Listing'!$D$16:$D$829,$B267,'N1.3_Project_Listing'!$J$16:$J$829,AJ$16,'N1.3_Project_Listing'!$G$16:$G$829,AG$15)</f>
        <v>0</v>
      </c>
      <c r="AK316" s="67">
        <f>SUMIFS('N1.3_Project_Listing'!$R$16:$R$829,'N1.3_Project_Listing'!$B$16:$B$829,$B316,'N1.3_Project_Listing'!$D$16:$D$829,$B267,'N1.3_Project_Listing'!$J$16:$J$829,AK$16,'N1.3_Project_Listing'!$G$16:$G$829,AG$15)</f>
        <v>0</v>
      </c>
      <c r="AL316" s="67">
        <f>SUMIFS('N1.3_Project_Listing'!$R$16:$R$829,'N1.3_Project_Listing'!$B$16:$B$829,$B316,'N1.3_Project_Listing'!$D$16:$D$829,$B267,'N1.3_Project_Listing'!$J$16:$J$829,AL$16,'N1.3_Project_Listing'!$G$16:$G$829,AG$15)</f>
        <v>0</v>
      </c>
      <c r="AM316" s="63">
        <f t="shared" si="371"/>
        <v>0</v>
      </c>
      <c r="AN316" s="116" t="s">
        <v>441</v>
      </c>
      <c r="AO316" s="67">
        <f>SUMIFS('N1.3_Project_Listing'!$P$16:$P$829,'N1.3_Project_Listing'!$B$16:$B$829,$B316,'N1.3_Project_Listing'!$D$16:$D$829,$B267,'N1.3_Project_Listing'!$J$16:$J$829,AO$16,'N1.3_Project_Listing'!$G$16:$G$829,AG$15)</f>
        <v>0</v>
      </c>
      <c r="AP316" s="67">
        <f>SUMIFS('N1.3_Project_Listing'!$P$16:$P$829,'N1.3_Project_Listing'!$B$16:$B$829,$B316,'N1.3_Project_Listing'!$D$16:$D$829,$B267,'N1.3_Project_Listing'!$J$16:$J$829,AP$16,'N1.3_Project_Listing'!$G$16:$G$829,AG$15)</f>
        <v>0</v>
      </c>
      <c r="AQ316" s="67">
        <f>SUMIFS('N1.3_Project_Listing'!$P$16:$P$829,'N1.3_Project_Listing'!$B$16:$B$829,$B316,'N1.3_Project_Listing'!$D$16:$D$829,$B267,'N1.3_Project_Listing'!$J$16:$J$829,AQ$16,'N1.3_Project_Listing'!$G$16:$G$829,AG$15)</f>
        <v>0</v>
      </c>
      <c r="AR316" s="67">
        <f>SUMIFS('N1.3_Project_Listing'!$P$16:$P$829,'N1.3_Project_Listing'!$B$16:$B$829,$B316,'N1.3_Project_Listing'!$D$16:$D$829,$B267,'N1.3_Project_Listing'!$J$16:$J$829,AR$16,'N1.3_Project_Listing'!$G$16:$G$829,AG$15)</f>
        <v>0</v>
      </c>
      <c r="AS316" s="67">
        <f>SUMIFS('N1.3_Project_Listing'!$P$16:$P$829,'N1.3_Project_Listing'!$B$16:$B$829,$B316,'N1.3_Project_Listing'!$D$16:$D$829,$B267,'N1.3_Project_Listing'!$J$16:$J$829,AS$16,'N1.3_Project_Listing'!$G$16:$G$829,AG$15)</f>
        <v>0</v>
      </c>
      <c r="AT316" s="63">
        <f t="shared" si="372"/>
        <v>0</v>
      </c>
      <c r="AV316" s="158" t="str">
        <f t="shared" si="390"/>
        <v>-</v>
      </c>
      <c r="AW316" s="67">
        <f>SUMIFS('N1.3_Project_Listing'!$R$16:$R$829,'N1.3_Project_Listing'!$B$16:$B$829,$B316,'N1.3_Project_Listing'!$D$16:$D$829,$B267,'N1.3_Project_Listing'!$J$16:$J$829,AW$16,'N1.3_Project_Listing'!$G$16:$G$829,AV$15)</f>
        <v>0</v>
      </c>
      <c r="AX316" s="67">
        <f>SUMIFS('N1.3_Project_Listing'!$R$16:$R$829,'N1.3_Project_Listing'!$B$16:$B$829,$B316,'N1.3_Project_Listing'!$D$16:$D$829,$B267,'N1.3_Project_Listing'!$J$16:$J$829,AX$16,'N1.3_Project_Listing'!$G$16:$G$829,AV$15)</f>
        <v>0</v>
      </c>
      <c r="AY316" s="67">
        <f>SUMIFS('N1.3_Project_Listing'!$R$16:$R$829,'N1.3_Project_Listing'!$B$16:$B$829,$B316,'N1.3_Project_Listing'!$D$16:$D$829,$B267,'N1.3_Project_Listing'!$J$16:$J$829,AY$16,'N1.3_Project_Listing'!$G$16:$G$829,AV$15)</f>
        <v>0</v>
      </c>
      <c r="AZ316" s="67">
        <f>SUMIFS('N1.3_Project_Listing'!$R$16:$R$829,'N1.3_Project_Listing'!$B$16:$B$829,$B316,'N1.3_Project_Listing'!$D$16:$D$829,$B267,'N1.3_Project_Listing'!$J$16:$J$829,AZ$16,'N1.3_Project_Listing'!$G$16:$G$829,AV$15)</f>
        <v>0</v>
      </c>
      <c r="BA316" s="67">
        <f>SUMIFS('N1.3_Project_Listing'!$R$16:$R$829,'N1.3_Project_Listing'!$B$16:$B$829,$B316,'N1.3_Project_Listing'!$D$16:$D$829,$B267,'N1.3_Project_Listing'!$J$16:$J$829,BA$16,'N1.3_Project_Listing'!$G$16:$G$829,AV$15)</f>
        <v>0</v>
      </c>
      <c r="BB316" s="63">
        <f t="shared" si="373"/>
        <v>0</v>
      </c>
      <c r="BC316" s="116" t="s">
        <v>441</v>
      </c>
      <c r="BD316" s="67">
        <f>SUMIFS('N1.3_Project_Listing'!$P$16:$P$829,'N1.3_Project_Listing'!$B$16:$B$829,$B316,'N1.3_Project_Listing'!$D$16:$D$829,$B267,'N1.3_Project_Listing'!$J$16:$J$829,BD$16,'N1.3_Project_Listing'!$G$16:$G$829,AV$15)</f>
        <v>0</v>
      </c>
      <c r="BE316" s="67">
        <f>SUMIFS('N1.3_Project_Listing'!$P$16:$P$829,'N1.3_Project_Listing'!$B$16:$B$829,$B316,'N1.3_Project_Listing'!$D$16:$D$829,$B267,'N1.3_Project_Listing'!$J$16:$J$829,BE$16,'N1.3_Project_Listing'!$G$16:$G$829,AV$15)</f>
        <v>0</v>
      </c>
      <c r="BF316" s="67">
        <f>SUMIFS('N1.3_Project_Listing'!$P$16:$P$829,'N1.3_Project_Listing'!$B$16:$B$829,$B316,'N1.3_Project_Listing'!$D$16:$D$829,$B267,'N1.3_Project_Listing'!$J$16:$J$829,BF$16,'N1.3_Project_Listing'!$G$16:$G$829,AV$15)</f>
        <v>0</v>
      </c>
      <c r="BG316" s="67">
        <f>SUMIFS('N1.3_Project_Listing'!$P$16:$P$829,'N1.3_Project_Listing'!$B$16:$B$829,$B316,'N1.3_Project_Listing'!$D$16:$D$829,$B267,'N1.3_Project_Listing'!$J$16:$J$829,BG$16,'N1.3_Project_Listing'!$G$16:$G$829,AV$15)</f>
        <v>0</v>
      </c>
      <c r="BH316" s="67">
        <f>SUMIFS('N1.3_Project_Listing'!$P$16:$P$829,'N1.3_Project_Listing'!$B$16:$B$829,$B316,'N1.3_Project_Listing'!$D$16:$D$829,$B267,'N1.3_Project_Listing'!$J$16:$J$829,BH$16,'N1.3_Project_Listing'!$G$16:$G$829,AV$15)</f>
        <v>0</v>
      </c>
      <c r="BI316" s="63">
        <f t="shared" si="374"/>
        <v>0</v>
      </c>
      <c r="BK316" s="158" t="str">
        <f t="shared" si="391"/>
        <v>-</v>
      </c>
      <c r="BL316" s="67">
        <f>SUMIFS('N1.3_Project_Listing'!$R$16:$R$829,'N1.3_Project_Listing'!$B$16:$B$829,$B316,'N1.3_Project_Listing'!$D$16:$D$829,$B267,'N1.3_Project_Listing'!$J$16:$J$829,BL$16,'N1.3_Project_Listing'!$G$16:$G$829,BK$15)</f>
        <v>0</v>
      </c>
      <c r="BM316" s="67">
        <f>SUMIFS('N1.3_Project_Listing'!$R$16:$R$829,'N1.3_Project_Listing'!$B$16:$B$829,$B316,'N1.3_Project_Listing'!$D$16:$D$829,$B267,'N1.3_Project_Listing'!$J$16:$J$829,BM$16,'N1.3_Project_Listing'!$G$16:$G$829,BK$15)</f>
        <v>0</v>
      </c>
      <c r="BN316" s="67">
        <f>SUMIFS('N1.3_Project_Listing'!$R$16:$R$829,'N1.3_Project_Listing'!$B$16:$B$829,$B316,'N1.3_Project_Listing'!$D$16:$D$829,$B267,'N1.3_Project_Listing'!$J$16:$J$829,BN$16,'N1.3_Project_Listing'!$G$16:$G$829,BK$15)</f>
        <v>0</v>
      </c>
      <c r="BO316" s="67">
        <f>SUMIFS('N1.3_Project_Listing'!$R$16:$R$829,'N1.3_Project_Listing'!$B$16:$B$829,$B316,'N1.3_Project_Listing'!$D$16:$D$829,$B267,'N1.3_Project_Listing'!$J$16:$J$829,BO$16,'N1.3_Project_Listing'!$G$16:$G$829,BK$15)</f>
        <v>0</v>
      </c>
      <c r="BP316" s="67">
        <f>SUMIFS('N1.3_Project_Listing'!$R$16:$R$829,'N1.3_Project_Listing'!$B$16:$B$829,$B316,'N1.3_Project_Listing'!$D$16:$D$829,$B267,'N1.3_Project_Listing'!$J$16:$J$829,BP$16,'N1.3_Project_Listing'!$G$16:$G$829,BK$15)</f>
        <v>0</v>
      </c>
      <c r="BQ316" s="63">
        <f t="shared" si="375"/>
        <v>0</v>
      </c>
      <c r="BR316" s="116" t="s">
        <v>441</v>
      </c>
      <c r="BS316" s="67">
        <f>SUMIFS('N1.3_Project_Listing'!$P$16:$P$829,'N1.3_Project_Listing'!$B$16:$B$829,$B316,'N1.3_Project_Listing'!$D$16:$D$829,$B267,'N1.3_Project_Listing'!$J$16:$J$829,BS$16,'N1.3_Project_Listing'!$G$16:$G$829,BK$15)</f>
        <v>0</v>
      </c>
      <c r="BT316" s="67">
        <f>SUMIFS('N1.3_Project_Listing'!$P$16:$P$829,'N1.3_Project_Listing'!$B$16:$B$829,$B316,'N1.3_Project_Listing'!$D$16:$D$829,$B267,'N1.3_Project_Listing'!$J$16:$J$829,BT$16,'N1.3_Project_Listing'!$G$16:$G$829,BK$15)</f>
        <v>0</v>
      </c>
      <c r="BU316" s="67">
        <f>SUMIFS('N1.3_Project_Listing'!$P$16:$P$829,'N1.3_Project_Listing'!$B$16:$B$829,$B316,'N1.3_Project_Listing'!$D$16:$D$829,$B267,'N1.3_Project_Listing'!$J$16:$J$829,BU$16,'N1.3_Project_Listing'!$G$16:$G$829,BK$15)</f>
        <v>0</v>
      </c>
      <c r="BV316" s="67">
        <f>SUMIFS('N1.3_Project_Listing'!$P$16:$P$829,'N1.3_Project_Listing'!$B$16:$B$829,$B316,'N1.3_Project_Listing'!$D$16:$D$829,$B267,'N1.3_Project_Listing'!$J$16:$J$829,BV$16,'N1.3_Project_Listing'!$G$16:$G$829,BK$15)</f>
        <v>0</v>
      </c>
      <c r="BW316" s="67">
        <f>SUMIFS('N1.3_Project_Listing'!$P$16:$P$829,'N1.3_Project_Listing'!$B$16:$B$829,$B316,'N1.3_Project_Listing'!$D$16:$D$829,$B267,'N1.3_Project_Listing'!$J$16:$J$829,BW$16,'N1.3_Project_Listing'!$G$16:$G$829,BK$15)</f>
        <v>0</v>
      </c>
      <c r="BX316" s="63">
        <f t="shared" si="376"/>
        <v>0</v>
      </c>
    </row>
    <row r="317" spans="2:76" hidden="1">
      <c r="B317" s="132" t="str">
        <f t="shared" si="392"/>
        <v>No entry required</v>
      </c>
      <c r="C317" s="158" t="str">
        <f t="shared" si="392"/>
        <v>-</v>
      </c>
      <c r="D317" s="63">
        <f t="shared" si="378"/>
        <v>0</v>
      </c>
      <c r="E317" s="63">
        <f t="shared" si="379"/>
        <v>0</v>
      </c>
      <c r="F317" s="63">
        <f t="shared" si="380"/>
        <v>0</v>
      </c>
      <c r="G317" s="63">
        <f t="shared" si="381"/>
        <v>0</v>
      </c>
      <c r="H317" s="63">
        <f t="shared" si="382"/>
        <v>0</v>
      </c>
      <c r="I317" s="63">
        <f t="shared" si="367"/>
        <v>0</v>
      </c>
      <c r="J317" s="116" t="s">
        <v>441</v>
      </c>
      <c r="K317" s="63">
        <f t="shared" si="383"/>
        <v>0</v>
      </c>
      <c r="L317" s="63">
        <f t="shared" si="384"/>
        <v>0</v>
      </c>
      <c r="M317" s="63">
        <f t="shared" si="385"/>
        <v>0</v>
      </c>
      <c r="N317" s="63">
        <f t="shared" si="386"/>
        <v>0</v>
      </c>
      <c r="O317" s="63">
        <f t="shared" si="387"/>
        <v>0</v>
      </c>
      <c r="P317" s="63">
        <f t="shared" si="368"/>
        <v>0</v>
      </c>
      <c r="R317" s="158" t="str">
        <f t="shared" si="388"/>
        <v>-</v>
      </c>
      <c r="S317" s="67">
        <f>SUMIFS('N1.3_Project_Listing'!$R$16:$R$829,'N1.3_Project_Listing'!$B$16:$B$829,$B317,'N1.3_Project_Listing'!$D$16:$D$829,$B267,'N1.3_Project_Listing'!$J$16:$J$829,S$16,'N1.3_Project_Listing'!$G$16:$G$829,R$15)</f>
        <v>0</v>
      </c>
      <c r="T317" s="67">
        <f>SUMIFS('N1.3_Project_Listing'!$R$16:$R$829,'N1.3_Project_Listing'!$B$16:$B$829,$B317,'N1.3_Project_Listing'!$D$16:$D$829,$B267,'N1.3_Project_Listing'!$J$16:$J$829,T$16,'N1.3_Project_Listing'!$G$16:$G$829,R$15)</f>
        <v>0</v>
      </c>
      <c r="U317" s="67">
        <f>SUMIFS('N1.3_Project_Listing'!$R$16:$R$829,'N1.3_Project_Listing'!$B$16:$B$829,$B317,'N1.3_Project_Listing'!$D$16:$D$829,$B267,'N1.3_Project_Listing'!$J$16:$J$829,U$16,'N1.3_Project_Listing'!$G$16:$G$829,R$15)</f>
        <v>0</v>
      </c>
      <c r="V317" s="67">
        <f>SUMIFS('N1.3_Project_Listing'!$R$16:$R$829,'N1.3_Project_Listing'!$B$16:$B$829,$B317,'N1.3_Project_Listing'!$D$16:$D$829,$B267,'N1.3_Project_Listing'!$J$16:$J$829,V$16,'N1.3_Project_Listing'!$G$16:$G$829,R$15)</f>
        <v>0</v>
      </c>
      <c r="W317" s="67">
        <f>SUMIFS('N1.3_Project_Listing'!$R$16:$R$829,'N1.3_Project_Listing'!$B$16:$B$829,$B317,'N1.3_Project_Listing'!$D$16:$D$829,$B267,'N1.3_Project_Listing'!$J$16:$J$829,W$16,'N1.3_Project_Listing'!$G$16:$G$829,R$15)</f>
        <v>0</v>
      </c>
      <c r="X317" s="63">
        <f t="shared" si="369"/>
        <v>0</v>
      </c>
      <c r="Y317" s="116" t="s">
        <v>441</v>
      </c>
      <c r="Z317" s="67">
        <f>SUMIFS('N1.3_Project_Listing'!$P$16:$P$829,'N1.3_Project_Listing'!$B$16:$B$829,$B317,'N1.3_Project_Listing'!$D$16:$D$829,$B267,'N1.3_Project_Listing'!$J$16:$J$829,Z$16,'N1.3_Project_Listing'!$G$16:$G$829,R$15)</f>
        <v>0</v>
      </c>
      <c r="AA317" s="67">
        <f>SUMIFS('N1.3_Project_Listing'!$P$16:$P$829,'N1.3_Project_Listing'!$B$16:$B$829,$B317,'N1.3_Project_Listing'!$D$16:$D$829,$B267,'N1.3_Project_Listing'!$J$16:$J$829,AA$16,'N1.3_Project_Listing'!$G$16:$G$829,R$15)</f>
        <v>0</v>
      </c>
      <c r="AB317" s="67">
        <f>SUMIFS('N1.3_Project_Listing'!$P$16:$P$829,'N1.3_Project_Listing'!$B$16:$B$829,$B317,'N1.3_Project_Listing'!$D$16:$D$829,$B267,'N1.3_Project_Listing'!$J$16:$J$829,AB$16,'N1.3_Project_Listing'!$G$16:$G$829,R$15)</f>
        <v>0</v>
      </c>
      <c r="AC317" s="67">
        <f>SUMIFS('N1.3_Project_Listing'!$P$16:$P$829,'N1.3_Project_Listing'!$B$16:$B$829,$B317,'N1.3_Project_Listing'!$D$16:$D$829,$B267,'N1.3_Project_Listing'!$J$16:$J$829,AC$16,'N1.3_Project_Listing'!$G$16:$G$829,R$15)</f>
        <v>0</v>
      </c>
      <c r="AD317" s="67">
        <f>SUMIFS('N1.3_Project_Listing'!$P$16:$P$829,'N1.3_Project_Listing'!$B$16:$B$829,$B317,'N1.3_Project_Listing'!$D$16:$D$829,$B267,'N1.3_Project_Listing'!$J$16:$J$829,AD$16,'N1.3_Project_Listing'!$G$16:$G$829,R$15)</f>
        <v>0</v>
      </c>
      <c r="AE317" s="63">
        <f t="shared" si="370"/>
        <v>0</v>
      </c>
      <c r="AG317" s="158" t="str">
        <f t="shared" si="389"/>
        <v>-</v>
      </c>
      <c r="AH317" s="67">
        <f>SUMIFS('N1.3_Project_Listing'!$R$16:$R$829,'N1.3_Project_Listing'!$B$16:$B$829,$B317,'N1.3_Project_Listing'!$D$16:$D$829,$B267,'N1.3_Project_Listing'!$J$16:$J$829,AH$16,'N1.3_Project_Listing'!$G$16:$G$829,AG$15)</f>
        <v>0</v>
      </c>
      <c r="AI317" s="67">
        <f>SUMIFS('N1.3_Project_Listing'!$R$16:$R$829,'N1.3_Project_Listing'!$B$16:$B$829,$B317,'N1.3_Project_Listing'!$D$16:$D$829,$B267,'N1.3_Project_Listing'!$J$16:$J$829,AI$16,'N1.3_Project_Listing'!$G$16:$G$829,AG$15)</f>
        <v>0</v>
      </c>
      <c r="AJ317" s="67">
        <f>SUMIFS('N1.3_Project_Listing'!$R$16:$R$829,'N1.3_Project_Listing'!$B$16:$B$829,$B317,'N1.3_Project_Listing'!$D$16:$D$829,$B267,'N1.3_Project_Listing'!$J$16:$J$829,AJ$16,'N1.3_Project_Listing'!$G$16:$G$829,AG$15)</f>
        <v>0</v>
      </c>
      <c r="AK317" s="67">
        <f>SUMIFS('N1.3_Project_Listing'!$R$16:$R$829,'N1.3_Project_Listing'!$B$16:$B$829,$B317,'N1.3_Project_Listing'!$D$16:$D$829,$B267,'N1.3_Project_Listing'!$J$16:$J$829,AK$16,'N1.3_Project_Listing'!$G$16:$G$829,AG$15)</f>
        <v>0</v>
      </c>
      <c r="AL317" s="67">
        <f>SUMIFS('N1.3_Project_Listing'!$R$16:$R$829,'N1.3_Project_Listing'!$B$16:$B$829,$B317,'N1.3_Project_Listing'!$D$16:$D$829,$B267,'N1.3_Project_Listing'!$J$16:$J$829,AL$16,'N1.3_Project_Listing'!$G$16:$G$829,AG$15)</f>
        <v>0</v>
      </c>
      <c r="AM317" s="63">
        <f t="shared" si="371"/>
        <v>0</v>
      </c>
      <c r="AN317" s="116" t="s">
        <v>441</v>
      </c>
      <c r="AO317" s="67">
        <f>SUMIFS('N1.3_Project_Listing'!$P$16:$P$829,'N1.3_Project_Listing'!$B$16:$B$829,$B317,'N1.3_Project_Listing'!$D$16:$D$829,$B267,'N1.3_Project_Listing'!$J$16:$J$829,AO$16,'N1.3_Project_Listing'!$G$16:$G$829,AG$15)</f>
        <v>0</v>
      </c>
      <c r="AP317" s="67">
        <f>SUMIFS('N1.3_Project_Listing'!$P$16:$P$829,'N1.3_Project_Listing'!$B$16:$B$829,$B317,'N1.3_Project_Listing'!$D$16:$D$829,$B267,'N1.3_Project_Listing'!$J$16:$J$829,AP$16,'N1.3_Project_Listing'!$G$16:$G$829,AG$15)</f>
        <v>0</v>
      </c>
      <c r="AQ317" s="67">
        <f>SUMIFS('N1.3_Project_Listing'!$P$16:$P$829,'N1.3_Project_Listing'!$B$16:$B$829,$B317,'N1.3_Project_Listing'!$D$16:$D$829,$B267,'N1.3_Project_Listing'!$J$16:$J$829,AQ$16,'N1.3_Project_Listing'!$G$16:$G$829,AG$15)</f>
        <v>0</v>
      </c>
      <c r="AR317" s="67">
        <f>SUMIFS('N1.3_Project_Listing'!$P$16:$P$829,'N1.3_Project_Listing'!$B$16:$B$829,$B317,'N1.3_Project_Listing'!$D$16:$D$829,$B267,'N1.3_Project_Listing'!$J$16:$J$829,AR$16,'N1.3_Project_Listing'!$G$16:$G$829,AG$15)</f>
        <v>0</v>
      </c>
      <c r="AS317" s="67">
        <f>SUMIFS('N1.3_Project_Listing'!$P$16:$P$829,'N1.3_Project_Listing'!$B$16:$B$829,$B317,'N1.3_Project_Listing'!$D$16:$D$829,$B267,'N1.3_Project_Listing'!$J$16:$J$829,AS$16,'N1.3_Project_Listing'!$G$16:$G$829,AG$15)</f>
        <v>0</v>
      </c>
      <c r="AT317" s="63">
        <f t="shared" si="372"/>
        <v>0</v>
      </c>
      <c r="AV317" s="158" t="str">
        <f t="shared" si="390"/>
        <v>-</v>
      </c>
      <c r="AW317" s="67">
        <f>SUMIFS('N1.3_Project_Listing'!$R$16:$R$829,'N1.3_Project_Listing'!$B$16:$B$829,$B317,'N1.3_Project_Listing'!$D$16:$D$829,$B267,'N1.3_Project_Listing'!$J$16:$J$829,AW$16,'N1.3_Project_Listing'!$G$16:$G$829,AV$15)</f>
        <v>0</v>
      </c>
      <c r="AX317" s="67">
        <f>SUMIFS('N1.3_Project_Listing'!$R$16:$R$829,'N1.3_Project_Listing'!$B$16:$B$829,$B317,'N1.3_Project_Listing'!$D$16:$D$829,$B267,'N1.3_Project_Listing'!$J$16:$J$829,AX$16,'N1.3_Project_Listing'!$G$16:$G$829,AV$15)</f>
        <v>0</v>
      </c>
      <c r="AY317" s="67">
        <f>SUMIFS('N1.3_Project_Listing'!$R$16:$R$829,'N1.3_Project_Listing'!$B$16:$B$829,$B317,'N1.3_Project_Listing'!$D$16:$D$829,$B267,'N1.3_Project_Listing'!$J$16:$J$829,AY$16,'N1.3_Project_Listing'!$G$16:$G$829,AV$15)</f>
        <v>0</v>
      </c>
      <c r="AZ317" s="67">
        <f>SUMIFS('N1.3_Project_Listing'!$R$16:$R$829,'N1.3_Project_Listing'!$B$16:$B$829,$B317,'N1.3_Project_Listing'!$D$16:$D$829,$B267,'N1.3_Project_Listing'!$J$16:$J$829,AZ$16,'N1.3_Project_Listing'!$G$16:$G$829,AV$15)</f>
        <v>0</v>
      </c>
      <c r="BA317" s="67">
        <f>SUMIFS('N1.3_Project_Listing'!$R$16:$R$829,'N1.3_Project_Listing'!$B$16:$B$829,$B317,'N1.3_Project_Listing'!$D$16:$D$829,$B267,'N1.3_Project_Listing'!$J$16:$J$829,BA$16,'N1.3_Project_Listing'!$G$16:$G$829,AV$15)</f>
        <v>0</v>
      </c>
      <c r="BB317" s="63">
        <f t="shared" si="373"/>
        <v>0</v>
      </c>
      <c r="BC317" s="116" t="s">
        <v>441</v>
      </c>
      <c r="BD317" s="67">
        <f>SUMIFS('N1.3_Project_Listing'!$P$16:$P$829,'N1.3_Project_Listing'!$B$16:$B$829,$B317,'N1.3_Project_Listing'!$D$16:$D$829,$B267,'N1.3_Project_Listing'!$J$16:$J$829,BD$16,'N1.3_Project_Listing'!$G$16:$G$829,AV$15)</f>
        <v>0</v>
      </c>
      <c r="BE317" s="67">
        <f>SUMIFS('N1.3_Project_Listing'!$P$16:$P$829,'N1.3_Project_Listing'!$B$16:$B$829,$B317,'N1.3_Project_Listing'!$D$16:$D$829,$B267,'N1.3_Project_Listing'!$J$16:$J$829,BE$16,'N1.3_Project_Listing'!$G$16:$G$829,AV$15)</f>
        <v>0</v>
      </c>
      <c r="BF317" s="67">
        <f>SUMIFS('N1.3_Project_Listing'!$P$16:$P$829,'N1.3_Project_Listing'!$B$16:$B$829,$B317,'N1.3_Project_Listing'!$D$16:$D$829,$B267,'N1.3_Project_Listing'!$J$16:$J$829,BF$16,'N1.3_Project_Listing'!$G$16:$G$829,AV$15)</f>
        <v>0</v>
      </c>
      <c r="BG317" s="67">
        <f>SUMIFS('N1.3_Project_Listing'!$P$16:$P$829,'N1.3_Project_Listing'!$B$16:$B$829,$B317,'N1.3_Project_Listing'!$D$16:$D$829,$B267,'N1.3_Project_Listing'!$J$16:$J$829,BG$16,'N1.3_Project_Listing'!$G$16:$G$829,AV$15)</f>
        <v>0</v>
      </c>
      <c r="BH317" s="67">
        <f>SUMIFS('N1.3_Project_Listing'!$P$16:$P$829,'N1.3_Project_Listing'!$B$16:$B$829,$B317,'N1.3_Project_Listing'!$D$16:$D$829,$B267,'N1.3_Project_Listing'!$J$16:$J$829,BH$16,'N1.3_Project_Listing'!$G$16:$G$829,AV$15)</f>
        <v>0</v>
      </c>
      <c r="BI317" s="63">
        <f t="shared" si="374"/>
        <v>0</v>
      </c>
      <c r="BK317" s="158" t="str">
        <f t="shared" si="391"/>
        <v>-</v>
      </c>
      <c r="BL317" s="67">
        <f>SUMIFS('N1.3_Project_Listing'!$R$16:$R$829,'N1.3_Project_Listing'!$B$16:$B$829,$B317,'N1.3_Project_Listing'!$D$16:$D$829,$B267,'N1.3_Project_Listing'!$J$16:$J$829,BL$16,'N1.3_Project_Listing'!$G$16:$G$829,BK$15)</f>
        <v>0</v>
      </c>
      <c r="BM317" s="67">
        <f>SUMIFS('N1.3_Project_Listing'!$R$16:$R$829,'N1.3_Project_Listing'!$B$16:$B$829,$B317,'N1.3_Project_Listing'!$D$16:$D$829,$B267,'N1.3_Project_Listing'!$J$16:$J$829,BM$16,'N1.3_Project_Listing'!$G$16:$G$829,BK$15)</f>
        <v>0</v>
      </c>
      <c r="BN317" s="67">
        <f>SUMIFS('N1.3_Project_Listing'!$R$16:$R$829,'N1.3_Project_Listing'!$B$16:$B$829,$B317,'N1.3_Project_Listing'!$D$16:$D$829,$B267,'N1.3_Project_Listing'!$J$16:$J$829,BN$16,'N1.3_Project_Listing'!$G$16:$G$829,BK$15)</f>
        <v>0</v>
      </c>
      <c r="BO317" s="67">
        <f>SUMIFS('N1.3_Project_Listing'!$R$16:$R$829,'N1.3_Project_Listing'!$B$16:$B$829,$B317,'N1.3_Project_Listing'!$D$16:$D$829,$B267,'N1.3_Project_Listing'!$J$16:$J$829,BO$16,'N1.3_Project_Listing'!$G$16:$G$829,BK$15)</f>
        <v>0</v>
      </c>
      <c r="BP317" s="67">
        <f>SUMIFS('N1.3_Project_Listing'!$R$16:$R$829,'N1.3_Project_Listing'!$B$16:$B$829,$B317,'N1.3_Project_Listing'!$D$16:$D$829,$B267,'N1.3_Project_Listing'!$J$16:$J$829,BP$16,'N1.3_Project_Listing'!$G$16:$G$829,BK$15)</f>
        <v>0</v>
      </c>
      <c r="BQ317" s="63">
        <f t="shared" si="375"/>
        <v>0</v>
      </c>
      <c r="BR317" s="116" t="s">
        <v>441</v>
      </c>
      <c r="BS317" s="67">
        <f>SUMIFS('N1.3_Project_Listing'!$P$16:$P$829,'N1.3_Project_Listing'!$B$16:$B$829,$B317,'N1.3_Project_Listing'!$D$16:$D$829,$B267,'N1.3_Project_Listing'!$J$16:$J$829,BS$16,'N1.3_Project_Listing'!$G$16:$G$829,BK$15)</f>
        <v>0</v>
      </c>
      <c r="BT317" s="67">
        <f>SUMIFS('N1.3_Project_Listing'!$P$16:$P$829,'N1.3_Project_Listing'!$B$16:$B$829,$B317,'N1.3_Project_Listing'!$D$16:$D$829,$B267,'N1.3_Project_Listing'!$J$16:$J$829,BT$16,'N1.3_Project_Listing'!$G$16:$G$829,BK$15)</f>
        <v>0</v>
      </c>
      <c r="BU317" s="67">
        <f>SUMIFS('N1.3_Project_Listing'!$P$16:$P$829,'N1.3_Project_Listing'!$B$16:$B$829,$B317,'N1.3_Project_Listing'!$D$16:$D$829,$B267,'N1.3_Project_Listing'!$J$16:$J$829,BU$16,'N1.3_Project_Listing'!$G$16:$G$829,BK$15)</f>
        <v>0</v>
      </c>
      <c r="BV317" s="67">
        <f>SUMIFS('N1.3_Project_Listing'!$P$16:$P$829,'N1.3_Project_Listing'!$B$16:$B$829,$B317,'N1.3_Project_Listing'!$D$16:$D$829,$B267,'N1.3_Project_Listing'!$J$16:$J$829,BV$16,'N1.3_Project_Listing'!$G$16:$G$829,BK$15)</f>
        <v>0</v>
      </c>
      <c r="BW317" s="67">
        <f>SUMIFS('N1.3_Project_Listing'!$P$16:$P$829,'N1.3_Project_Listing'!$B$16:$B$829,$B317,'N1.3_Project_Listing'!$D$16:$D$829,$B267,'N1.3_Project_Listing'!$J$16:$J$829,BW$16,'N1.3_Project_Listing'!$G$16:$G$829,BK$15)</f>
        <v>0</v>
      </c>
      <c r="BX317" s="63">
        <f t="shared" si="376"/>
        <v>0</v>
      </c>
    </row>
    <row r="318" spans="2:76" hidden="1">
      <c r="B318" s="132" t="str">
        <f t="shared" ref="B318:C326" si="393">B255</f>
        <v>No entry required</v>
      </c>
      <c r="C318" s="158" t="str">
        <f t="shared" si="393"/>
        <v>-</v>
      </c>
      <c r="D318" s="63">
        <f t="shared" ref="D318:D326" si="394">S318+AH318+AW318+BL318</f>
        <v>0</v>
      </c>
      <c r="E318" s="63">
        <f t="shared" ref="E318:E326" si="395">T318+AI318+AX318+BM318</f>
        <v>0</v>
      </c>
      <c r="F318" s="63">
        <f t="shared" ref="F318:F326" si="396">U318+AJ318+AY318+BN318</f>
        <v>0</v>
      </c>
      <c r="G318" s="63">
        <f t="shared" ref="G318:G326" si="397">V318+AK318+AZ318+BO318</f>
        <v>0</v>
      </c>
      <c r="H318" s="63">
        <f t="shared" ref="H318:H326" si="398">W318+AL318+BA318+BP318</f>
        <v>0</v>
      </c>
      <c r="I318" s="63">
        <f t="shared" ref="I318:I326" si="399">SUM(D318:H318)</f>
        <v>0</v>
      </c>
      <c r="J318" s="116" t="s">
        <v>441</v>
      </c>
      <c r="K318" s="63">
        <f t="shared" ref="K318:K326" si="400">Z318+AO318+BD318+BS318</f>
        <v>0</v>
      </c>
      <c r="L318" s="63">
        <f t="shared" ref="L318:L326" si="401">AA318+AP318+BE318+BT318</f>
        <v>0</v>
      </c>
      <c r="M318" s="63">
        <f t="shared" ref="M318:M326" si="402">AB318+AQ318+BF318+BU318</f>
        <v>0</v>
      </c>
      <c r="N318" s="63">
        <f t="shared" ref="N318:N326" si="403">AC318+AR318+BG318+BV318</f>
        <v>0</v>
      </c>
      <c r="O318" s="63">
        <f t="shared" ref="O318:O326" si="404">AD318+AS318+BH318+BW318</f>
        <v>0</v>
      </c>
      <c r="P318" s="63">
        <f t="shared" ref="P318:P326" si="405">SUM(K318:O318)</f>
        <v>0</v>
      </c>
      <c r="R318" s="158" t="str">
        <f t="shared" ref="R318:R326" si="406">R255</f>
        <v>-</v>
      </c>
      <c r="S318" s="67">
        <f>SUMIFS('N1.3_Project_Listing'!$R$16:$R$829,'N1.3_Project_Listing'!$B$16:$B$829,$B318,'N1.3_Project_Listing'!$D$16:$D$829,$B268,'N1.3_Project_Listing'!$J$16:$J$829,S$16,'N1.3_Project_Listing'!$G$16:$G$829,R$15)</f>
        <v>0</v>
      </c>
      <c r="T318" s="67">
        <f>SUMIFS('N1.3_Project_Listing'!$R$16:$R$829,'N1.3_Project_Listing'!$B$16:$B$829,$B318,'N1.3_Project_Listing'!$D$16:$D$829,$B268,'N1.3_Project_Listing'!$J$16:$J$829,T$16,'N1.3_Project_Listing'!$G$16:$G$829,R$15)</f>
        <v>0</v>
      </c>
      <c r="U318" s="67">
        <f>SUMIFS('N1.3_Project_Listing'!$R$16:$R$829,'N1.3_Project_Listing'!$B$16:$B$829,$B318,'N1.3_Project_Listing'!$D$16:$D$829,$B268,'N1.3_Project_Listing'!$J$16:$J$829,U$16,'N1.3_Project_Listing'!$G$16:$G$829,R$15)</f>
        <v>0</v>
      </c>
      <c r="V318" s="67">
        <f>SUMIFS('N1.3_Project_Listing'!$R$16:$R$829,'N1.3_Project_Listing'!$B$16:$B$829,$B318,'N1.3_Project_Listing'!$D$16:$D$829,$B268,'N1.3_Project_Listing'!$J$16:$J$829,V$16,'N1.3_Project_Listing'!$G$16:$G$829,R$15)</f>
        <v>0</v>
      </c>
      <c r="W318" s="67">
        <f>SUMIFS('N1.3_Project_Listing'!$R$16:$R$829,'N1.3_Project_Listing'!$B$16:$B$829,$B318,'N1.3_Project_Listing'!$D$16:$D$829,$B268,'N1.3_Project_Listing'!$J$16:$J$829,W$16,'N1.3_Project_Listing'!$G$16:$G$829,R$15)</f>
        <v>0</v>
      </c>
      <c r="X318" s="63">
        <f t="shared" ref="X318:X326" si="407">SUM(S318:W318)</f>
        <v>0</v>
      </c>
      <c r="Y318" s="116" t="s">
        <v>441</v>
      </c>
      <c r="Z318" s="67">
        <f>SUMIFS('N1.3_Project_Listing'!$P$16:$P$829,'N1.3_Project_Listing'!$B$16:$B$829,$B318,'N1.3_Project_Listing'!$D$16:$D$829,$B268,'N1.3_Project_Listing'!$J$16:$J$829,Z$16,'N1.3_Project_Listing'!$G$16:$G$829,R$15)</f>
        <v>0</v>
      </c>
      <c r="AA318" s="67">
        <f>SUMIFS('N1.3_Project_Listing'!$P$16:$P$829,'N1.3_Project_Listing'!$B$16:$B$829,$B318,'N1.3_Project_Listing'!$D$16:$D$829,$B268,'N1.3_Project_Listing'!$J$16:$J$829,AA$16,'N1.3_Project_Listing'!$G$16:$G$829,R$15)</f>
        <v>0</v>
      </c>
      <c r="AB318" s="67">
        <f>SUMIFS('N1.3_Project_Listing'!$P$16:$P$829,'N1.3_Project_Listing'!$B$16:$B$829,$B318,'N1.3_Project_Listing'!$D$16:$D$829,$B268,'N1.3_Project_Listing'!$J$16:$J$829,AB$16,'N1.3_Project_Listing'!$G$16:$G$829,R$15)</f>
        <v>0</v>
      </c>
      <c r="AC318" s="67">
        <f>SUMIFS('N1.3_Project_Listing'!$P$16:$P$829,'N1.3_Project_Listing'!$B$16:$B$829,$B318,'N1.3_Project_Listing'!$D$16:$D$829,$B268,'N1.3_Project_Listing'!$J$16:$J$829,AC$16,'N1.3_Project_Listing'!$G$16:$G$829,R$15)</f>
        <v>0</v>
      </c>
      <c r="AD318" s="67">
        <f>SUMIFS('N1.3_Project_Listing'!$P$16:$P$829,'N1.3_Project_Listing'!$B$16:$B$829,$B318,'N1.3_Project_Listing'!$D$16:$D$829,$B268,'N1.3_Project_Listing'!$J$16:$J$829,AD$16,'N1.3_Project_Listing'!$G$16:$G$829,R$15)</f>
        <v>0</v>
      </c>
      <c r="AE318" s="63">
        <f t="shared" ref="AE318:AE326" si="408">SUM(Z318:AD318)</f>
        <v>0</v>
      </c>
      <c r="AG318" s="158" t="str">
        <f t="shared" ref="AG318:AG326" si="409">AG255</f>
        <v>-</v>
      </c>
      <c r="AH318" s="67">
        <f>SUMIFS('N1.3_Project_Listing'!$R$16:$R$829,'N1.3_Project_Listing'!$B$16:$B$829,$B318,'N1.3_Project_Listing'!$D$16:$D$829,$B268,'N1.3_Project_Listing'!$J$16:$J$829,AH$16,'N1.3_Project_Listing'!$G$16:$G$829,AG$15)</f>
        <v>0</v>
      </c>
      <c r="AI318" s="67">
        <f>SUMIFS('N1.3_Project_Listing'!$R$16:$R$829,'N1.3_Project_Listing'!$B$16:$B$829,$B318,'N1.3_Project_Listing'!$D$16:$D$829,$B268,'N1.3_Project_Listing'!$J$16:$J$829,AI$16,'N1.3_Project_Listing'!$G$16:$G$829,AG$15)</f>
        <v>0</v>
      </c>
      <c r="AJ318" s="67">
        <f>SUMIFS('N1.3_Project_Listing'!$R$16:$R$829,'N1.3_Project_Listing'!$B$16:$B$829,$B318,'N1.3_Project_Listing'!$D$16:$D$829,$B268,'N1.3_Project_Listing'!$J$16:$J$829,AJ$16,'N1.3_Project_Listing'!$G$16:$G$829,AG$15)</f>
        <v>0</v>
      </c>
      <c r="AK318" s="67">
        <f>SUMIFS('N1.3_Project_Listing'!$R$16:$R$829,'N1.3_Project_Listing'!$B$16:$B$829,$B318,'N1.3_Project_Listing'!$D$16:$D$829,$B268,'N1.3_Project_Listing'!$J$16:$J$829,AK$16,'N1.3_Project_Listing'!$G$16:$G$829,AG$15)</f>
        <v>0</v>
      </c>
      <c r="AL318" s="67">
        <f>SUMIFS('N1.3_Project_Listing'!$R$16:$R$829,'N1.3_Project_Listing'!$B$16:$B$829,$B318,'N1.3_Project_Listing'!$D$16:$D$829,$B268,'N1.3_Project_Listing'!$J$16:$J$829,AL$16,'N1.3_Project_Listing'!$G$16:$G$829,AG$15)</f>
        <v>0</v>
      </c>
      <c r="AM318" s="63">
        <f t="shared" ref="AM318:AM326" si="410">SUM(AH318:AL318)</f>
        <v>0</v>
      </c>
      <c r="AN318" s="116" t="s">
        <v>441</v>
      </c>
      <c r="AO318" s="67">
        <f>SUMIFS('N1.3_Project_Listing'!$P$16:$P$829,'N1.3_Project_Listing'!$B$16:$B$829,$B318,'N1.3_Project_Listing'!$D$16:$D$829,$B268,'N1.3_Project_Listing'!$J$16:$J$829,AO$16,'N1.3_Project_Listing'!$G$16:$G$829,AG$15)</f>
        <v>0</v>
      </c>
      <c r="AP318" s="67">
        <f>SUMIFS('N1.3_Project_Listing'!$P$16:$P$829,'N1.3_Project_Listing'!$B$16:$B$829,$B318,'N1.3_Project_Listing'!$D$16:$D$829,$B268,'N1.3_Project_Listing'!$J$16:$J$829,AP$16,'N1.3_Project_Listing'!$G$16:$G$829,AG$15)</f>
        <v>0</v>
      </c>
      <c r="AQ318" s="67">
        <f>SUMIFS('N1.3_Project_Listing'!$P$16:$P$829,'N1.3_Project_Listing'!$B$16:$B$829,$B318,'N1.3_Project_Listing'!$D$16:$D$829,$B268,'N1.3_Project_Listing'!$J$16:$J$829,AQ$16,'N1.3_Project_Listing'!$G$16:$G$829,AG$15)</f>
        <v>0</v>
      </c>
      <c r="AR318" s="67">
        <f>SUMIFS('N1.3_Project_Listing'!$P$16:$P$829,'N1.3_Project_Listing'!$B$16:$B$829,$B318,'N1.3_Project_Listing'!$D$16:$D$829,$B268,'N1.3_Project_Listing'!$J$16:$J$829,AR$16,'N1.3_Project_Listing'!$G$16:$G$829,AG$15)</f>
        <v>0</v>
      </c>
      <c r="AS318" s="67">
        <f>SUMIFS('N1.3_Project_Listing'!$P$16:$P$829,'N1.3_Project_Listing'!$B$16:$B$829,$B318,'N1.3_Project_Listing'!$D$16:$D$829,$B268,'N1.3_Project_Listing'!$J$16:$J$829,AS$16,'N1.3_Project_Listing'!$G$16:$G$829,AG$15)</f>
        <v>0</v>
      </c>
      <c r="AT318" s="63">
        <f t="shared" ref="AT318:AT326" si="411">SUM(AO318:AS318)</f>
        <v>0</v>
      </c>
      <c r="AV318" s="158" t="str">
        <f t="shared" ref="AV318:AV326" si="412">AV255</f>
        <v>-</v>
      </c>
      <c r="AW318" s="67">
        <f>SUMIFS('N1.3_Project_Listing'!$R$16:$R$829,'N1.3_Project_Listing'!$B$16:$B$829,$B318,'N1.3_Project_Listing'!$D$16:$D$829,$B268,'N1.3_Project_Listing'!$J$16:$J$829,AW$16,'N1.3_Project_Listing'!$G$16:$G$829,AV$15)</f>
        <v>0</v>
      </c>
      <c r="AX318" s="67">
        <f>SUMIFS('N1.3_Project_Listing'!$R$16:$R$829,'N1.3_Project_Listing'!$B$16:$B$829,$B318,'N1.3_Project_Listing'!$D$16:$D$829,$B268,'N1.3_Project_Listing'!$J$16:$J$829,AX$16,'N1.3_Project_Listing'!$G$16:$G$829,AV$15)</f>
        <v>0</v>
      </c>
      <c r="AY318" s="67">
        <f>SUMIFS('N1.3_Project_Listing'!$R$16:$R$829,'N1.3_Project_Listing'!$B$16:$B$829,$B318,'N1.3_Project_Listing'!$D$16:$D$829,$B268,'N1.3_Project_Listing'!$J$16:$J$829,AY$16,'N1.3_Project_Listing'!$G$16:$G$829,AV$15)</f>
        <v>0</v>
      </c>
      <c r="AZ318" s="67">
        <f>SUMIFS('N1.3_Project_Listing'!$R$16:$R$829,'N1.3_Project_Listing'!$B$16:$B$829,$B318,'N1.3_Project_Listing'!$D$16:$D$829,$B268,'N1.3_Project_Listing'!$J$16:$J$829,AZ$16,'N1.3_Project_Listing'!$G$16:$G$829,AV$15)</f>
        <v>0</v>
      </c>
      <c r="BA318" s="67">
        <f>SUMIFS('N1.3_Project_Listing'!$R$16:$R$829,'N1.3_Project_Listing'!$B$16:$B$829,$B318,'N1.3_Project_Listing'!$D$16:$D$829,$B268,'N1.3_Project_Listing'!$J$16:$J$829,BA$16,'N1.3_Project_Listing'!$G$16:$G$829,AV$15)</f>
        <v>0</v>
      </c>
      <c r="BB318" s="63">
        <f t="shared" ref="BB318:BB326" si="413">SUM(AW318:BA318)</f>
        <v>0</v>
      </c>
      <c r="BC318" s="116" t="s">
        <v>441</v>
      </c>
      <c r="BD318" s="67">
        <f>SUMIFS('N1.3_Project_Listing'!$P$16:$P$829,'N1.3_Project_Listing'!$B$16:$B$829,$B318,'N1.3_Project_Listing'!$D$16:$D$829,$B268,'N1.3_Project_Listing'!$J$16:$J$829,BD$16,'N1.3_Project_Listing'!$G$16:$G$829,AV$15)</f>
        <v>0</v>
      </c>
      <c r="BE318" s="67">
        <f>SUMIFS('N1.3_Project_Listing'!$P$16:$P$829,'N1.3_Project_Listing'!$B$16:$B$829,$B318,'N1.3_Project_Listing'!$D$16:$D$829,$B268,'N1.3_Project_Listing'!$J$16:$J$829,BE$16,'N1.3_Project_Listing'!$G$16:$G$829,AV$15)</f>
        <v>0</v>
      </c>
      <c r="BF318" s="67">
        <f>SUMIFS('N1.3_Project_Listing'!$P$16:$P$829,'N1.3_Project_Listing'!$B$16:$B$829,$B318,'N1.3_Project_Listing'!$D$16:$D$829,$B268,'N1.3_Project_Listing'!$J$16:$J$829,BF$16,'N1.3_Project_Listing'!$G$16:$G$829,AV$15)</f>
        <v>0</v>
      </c>
      <c r="BG318" s="67">
        <f>SUMIFS('N1.3_Project_Listing'!$P$16:$P$829,'N1.3_Project_Listing'!$B$16:$B$829,$B318,'N1.3_Project_Listing'!$D$16:$D$829,$B268,'N1.3_Project_Listing'!$J$16:$J$829,BG$16,'N1.3_Project_Listing'!$G$16:$G$829,AV$15)</f>
        <v>0</v>
      </c>
      <c r="BH318" s="67">
        <f>SUMIFS('N1.3_Project_Listing'!$P$16:$P$829,'N1.3_Project_Listing'!$B$16:$B$829,$B318,'N1.3_Project_Listing'!$D$16:$D$829,$B268,'N1.3_Project_Listing'!$J$16:$J$829,BH$16,'N1.3_Project_Listing'!$G$16:$G$829,AV$15)</f>
        <v>0</v>
      </c>
      <c r="BI318" s="63">
        <f t="shared" ref="BI318:BI326" si="414">SUM(BD318:BH318)</f>
        <v>0</v>
      </c>
      <c r="BK318" s="158" t="str">
        <f t="shared" ref="BK318:BK326" si="415">BK255</f>
        <v>-</v>
      </c>
      <c r="BL318" s="67">
        <f>SUMIFS('N1.3_Project_Listing'!$R$16:$R$829,'N1.3_Project_Listing'!$B$16:$B$829,$B318,'N1.3_Project_Listing'!$D$16:$D$829,$B268,'N1.3_Project_Listing'!$J$16:$J$829,BL$16,'N1.3_Project_Listing'!$G$16:$G$829,BK$15)</f>
        <v>0</v>
      </c>
      <c r="BM318" s="67">
        <f>SUMIFS('N1.3_Project_Listing'!$R$16:$R$829,'N1.3_Project_Listing'!$B$16:$B$829,$B318,'N1.3_Project_Listing'!$D$16:$D$829,$B268,'N1.3_Project_Listing'!$J$16:$J$829,BM$16,'N1.3_Project_Listing'!$G$16:$G$829,BK$15)</f>
        <v>0</v>
      </c>
      <c r="BN318" s="67">
        <f>SUMIFS('N1.3_Project_Listing'!$R$16:$R$829,'N1.3_Project_Listing'!$B$16:$B$829,$B318,'N1.3_Project_Listing'!$D$16:$D$829,$B268,'N1.3_Project_Listing'!$J$16:$J$829,BN$16,'N1.3_Project_Listing'!$G$16:$G$829,BK$15)</f>
        <v>0</v>
      </c>
      <c r="BO318" s="67">
        <f>SUMIFS('N1.3_Project_Listing'!$R$16:$R$829,'N1.3_Project_Listing'!$B$16:$B$829,$B318,'N1.3_Project_Listing'!$D$16:$D$829,$B268,'N1.3_Project_Listing'!$J$16:$J$829,BO$16,'N1.3_Project_Listing'!$G$16:$G$829,BK$15)</f>
        <v>0</v>
      </c>
      <c r="BP318" s="67">
        <f>SUMIFS('N1.3_Project_Listing'!$R$16:$R$829,'N1.3_Project_Listing'!$B$16:$B$829,$B318,'N1.3_Project_Listing'!$D$16:$D$829,$B268,'N1.3_Project_Listing'!$J$16:$J$829,BP$16,'N1.3_Project_Listing'!$G$16:$G$829,BK$15)</f>
        <v>0</v>
      </c>
      <c r="BQ318" s="63">
        <f t="shared" ref="BQ318:BQ326" si="416">SUM(BL318:BP318)</f>
        <v>0</v>
      </c>
      <c r="BR318" s="116" t="s">
        <v>441</v>
      </c>
      <c r="BS318" s="67">
        <f>SUMIFS('N1.3_Project_Listing'!$P$16:$P$829,'N1.3_Project_Listing'!$B$16:$B$829,$B318,'N1.3_Project_Listing'!$D$16:$D$829,$B268,'N1.3_Project_Listing'!$J$16:$J$829,BS$16,'N1.3_Project_Listing'!$G$16:$G$829,BK$15)</f>
        <v>0</v>
      </c>
      <c r="BT318" s="67">
        <f>SUMIFS('N1.3_Project_Listing'!$P$16:$P$829,'N1.3_Project_Listing'!$B$16:$B$829,$B318,'N1.3_Project_Listing'!$D$16:$D$829,$B268,'N1.3_Project_Listing'!$J$16:$J$829,BT$16,'N1.3_Project_Listing'!$G$16:$G$829,BK$15)</f>
        <v>0</v>
      </c>
      <c r="BU318" s="67">
        <f>SUMIFS('N1.3_Project_Listing'!$P$16:$P$829,'N1.3_Project_Listing'!$B$16:$B$829,$B318,'N1.3_Project_Listing'!$D$16:$D$829,$B268,'N1.3_Project_Listing'!$J$16:$J$829,BU$16,'N1.3_Project_Listing'!$G$16:$G$829,BK$15)</f>
        <v>0</v>
      </c>
      <c r="BV318" s="67">
        <f>SUMIFS('N1.3_Project_Listing'!$P$16:$P$829,'N1.3_Project_Listing'!$B$16:$B$829,$B318,'N1.3_Project_Listing'!$D$16:$D$829,$B268,'N1.3_Project_Listing'!$J$16:$J$829,BV$16,'N1.3_Project_Listing'!$G$16:$G$829,BK$15)</f>
        <v>0</v>
      </c>
      <c r="BW318" s="67">
        <f>SUMIFS('N1.3_Project_Listing'!$P$16:$P$829,'N1.3_Project_Listing'!$B$16:$B$829,$B318,'N1.3_Project_Listing'!$D$16:$D$829,$B268,'N1.3_Project_Listing'!$J$16:$J$829,BW$16,'N1.3_Project_Listing'!$G$16:$G$829,BK$15)</f>
        <v>0</v>
      </c>
      <c r="BX318" s="63">
        <f t="shared" ref="BX318:BX326" si="417">SUM(BS318:BW318)</f>
        <v>0</v>
      </c>
    </row>
    <row r="319" spans="2:76" hidden="1">
      <c r="B319" s="132" t="str">
        <f t="shared" si="393"/>
        <v>No entry required</v>
      </c>
      <c r="C319" s="158" t="str">
        <f t="shared" si="393"/>
        <v>-</v>
      </c>
      <c r="D319" s="63">
        <f t="shared" si="394"/>
        <v>0</v>
      </c>
      <c r="E319" s="63">
        <f t="shared" si="395"/>
        <v>0</v>
      </c>
      <c r="F319" s="63">
        <f t="shared" si="396"/>
        <v>0</v>
      </c>
      <c r="G319" s="63">
        <f t="shared" si="397"/>
        <v>0</v>
      </c>
      <c r="H319" s="63">
        <f t="shared" si="398"/>
        <v>0</v>
      </c>
      <c r="I319" s="63">
        <f t="shared" si="399"/>
        <v>0</v>
      </c>
      <c r="J319" s="116" t="s">
        <v>441</v>
      </c>
      <c r="K319" s="63">
        <f t="shared" si="400"/>
        <v>0</v>
      </c>
      <c r="L319" s="63">
        <f t="shared" si="401"/>
        <v>0</v>
      </c>
      <c r="M319" s="63">
        <f t="shared" si="402"/>
        <v>0</v>
      </c>
      <c r="N319" s="63">
        <f t="shared" si="403"/>
        <v>0</v>
      </c>
      <c r="O319" s="63">
        <f t="shared" si="404"/>
        <v>0</v>
      </c>
      <c r="P319" s="63">
        <f t="shared" si="405"/>
        <v>0</v>
      </c>
      <c r="R319" s="158" t="str">
        <f t="shared" si="406"/>
        <v>-</v>
      </c>
      <c r="S319" s="67">
        <f>SUMIFS('N1.3_Project_Listing'!$R$16:$R$829,'N1.3_Project_Listing'!$B$16:$B$829,$B319,'N1.3_Project_Listing'!$D$16:$D$829,$B269,'N1.3_Project_Listing'!$J$16:$J$829,S$16,'N1.3_Project_Listing'!$G$16:$G$829,R$15)</f>
        <v>0</v>
      </c>
      <c r="T319" s="67">
        <f>SUMIFS('N1.3_Project_Listing'!$R$16:$R$829,'N1.3_Project_Listing'!$B$16:$B$829,$B319,'N1.3_Project_Listing'!$D$16:$D$829,$B269,'N1.3_Project_Listing'!$J$16:$J$829,T$16,'N1.3_Project_Listing'!$G$16:$G$829,R$15)</f>
        <v>0</v>
      </c>
      <c r="U319" s="67">
        <f>SUMIFS('N1.3_Project_Listing'!$R$16:$R$829,'N1.3_Project_Listing'!$B$16:$B$829,$B319,'N1.3_Project_Listing'!$D$16:$D$829,$B269,'N1.3_Project_Listing'!$J$16:$J$829,U$16,'N1.3_Project_Listing'!$G$16:$G$829,R$15)</f>
        <v>0</v>
      </c>
      <c r="V319" s="67">
        <f>SUMIFS('N1.3_Project_Listing'!$R$16:$R$829,'N1.3_Project_Listing'!$B$16:$B$829,$B319,'N1.3_Project_Listing'!$D$16:$D$829,$B269,'N1.3_Project_Listing'!$J$16:$J$829,V$16,'N1.3_Project_Listing'!$G$16:$G$829,R$15)</f>
        <v>0</v>
      </c>
      <c r="W319" s="67">
        <f>SUMIFS('N1.3_Project_Listing'!$R$16:$R$829,'N1.3_Project_Listing'!$B$16:$B$829,$B319,'N1.3_Project_Listing'!$D$16:$D$829,$B269,'N1.3_Project_Listing'!$J$16:$J$829,W$16,'N1.3_Project_Listing'!$G$16:$G$829,R$15)</f>
        <v>0</v>
      </c>
      <c r="X319" s="63">
        <f t="shared" si="407"/>
        <v>0</v>
      </c>
      <c r="Y319" s="116" t="s">
        <v>441</v>
      </c>
      <c r="Z319" s="67">
        <f>SUMIFS('N1.3_Project_Listing'!$P$16:$P$829,'N1.3_Project_Listing'!$B$16:$B$829,$B319,'N1.3_Project_Listing'!$D$16:$D$829,$B269,'N1.3_Project_Listing'!$J$16:$J$829,Z$16,'N1.3_Project_Listing'!$G$16:$G$829,R$15)</f>
        <v>0</v>
      </c>
      <c r="AA319" s="67">
        <f>SUMIFS('N1.3_Project_Listing'!$P$16:$P$829,'N1.3_Project_Listing'!$B$16:$B$829,$B319,'N1.3_Project_Listing'!$D$16:$D$829,$B269,'N1.3_Project_Listing'!$J$16:$J$829,AA$16,'N1.3_Project_Listing'!$G$16:$G$829,R$15)</f>
        <v>0</v>
      </c>
      <c r="AB319" s="67">
        <f>SUMIFS('N1.3_Project_Listing'!$P$16:$P$829,'N1.3_Project_Listing'!$B$16:$B$829,$B319,'N1.3_Project_Listing'!$D$16:$D$829,$B269,'N1.3_Project_Listing'!$J$16:$J$829,AB$16,'N1.3_Project_Listing'!$G$16:$G$829,R$15)</f>
        <v>0</v>
      </c>
      <c r="AC319" s="67">
        <f>SUMIFS('N1.3_Project_Listing'!$P$16:$P$829,'N1.3_Project_Listing'!$B$16:$B$829,$B319,'N1.3_Project_Listing'!$D$16:$D$829,$B269,'N1.3_Project_Listing'!$J$16:$J$829,AC$16,'N1.3_Project_Listing'!$G$16:$G$829,R$15)</f>
        <v>0</v>
      </c>
      <c r="AD319" s="67">
        <f>SUMIFS('N1.3_Project_Listing'!$P$16:$P$829,'N1.3_Project_Listing'!$B$16:$B$829,$B319,'N1.3_Project_Listing'!$D$16:$D$829,$B269,'N1.3_Project_Listing'!$J$16:$J$829,AD$16,'N1.3_Project_Listing'!$G$16:$G$829,R$15)</f>
        <v>0</v>
      </c>
      <c r="AE319" s="63">
        <f t="shared" si="408"/>
        <v>0</v>
      </c>
      <c r="AG319" s="158" t="str">
        <f t="shared" si="409"/>
        <v>-</v>
      </c>
      <c r="AH319" s="67">
        <f>SUMIFS('N1.3_Project_Listing'!$R$16:$R$829,'N1.3_Project_Listing'!$B$16:$B$829,$B319,'N1.3_Project_Listing'!$D$16:$D$829,$B269,'N1.3_Project_Listing'!$J$16:$J$829,AH$16,'N1.3_Project_Listing'!$G$16:$G$829,AG$15)</f>
        <v>0</v>
      </c>
      <c r="AI319" s="67">
        <f>SUMIFS('N1.3_Project_Listing'!$R$16:$R$829,'N1.3_Project_Listing'!$B$16:$B$829,$B319,'N1.3_Project_Listing'!$D$16:$D$829,$B269,'N1.3_Project_Listing'!$J$16:$J$829,AI$16,'N1.3_Project_Listing'!$G$16:$G$829,AG$15)</f>
        <v>0</v>
      </c>
      <c r="AJ319" s="67">
        <f>SUMIFS('N1.3_Project_Listing'!$R$16:$R$829,'N1.3_Project_Listing'!$B$16:$B$829,$B319,'N1.3_Project_Listing'!$D$16:$D$829,$B269,'N1.3_Project_Listing'!$J$16:$J$829,AJ$16,'N1.3_Project_Listing'!$G$16:$G$829,AG$15)</f>
        <v>0</v>
      </c>
      <c r="AK319" s="67">
        <f>SUMIFS('N1.3_Project_Listing'!$R$16:$R$829,'N1.3_Project_Listing'!$B$16:$B$829,$B319,'N1.3_Project_Listing'!$D$16:$D$829,$B269,'N1.3_Project_Listing'!$J$16:$J$829,AK$16,'N1.3_Project_Listing'!$G$16:$G$829,AG$15)</f>
        <v>0</v>
      </c>
      <c r="AL319" s="67">
        <f>SUMIFS('N1.3_Project_Listing'!$R$16:$R$829,'N1.3_Project_Listing'!$B$16:$B$829,$B319,'N1.3_Project_Listing'!$D$16:$D$829,$B269,'N1.3_Project_Listing'!$J$16:$J$829,AL$16,'N1.3_Project_Listing'!$G$16:$G$829,AG$15)</f>
        <v>0</v>
      </c>
      <c r="AM319" s="63">
        <f t="shared" si="410"/>
        <v>0</v>
      </c>
      <c r="AN319" s="116" t="s">
        <v>441</v>
      </c>
      <c r="AO319" s="67">
        <f>SUMIFS('N1.3_Project_Listing'!$P$16:$P$829,'N1.3_Project_Listing'!$B$16:$B$829,$B319,'N1.3_Project_Listing'!$D$16:$D$829,$B269,'N1.3_Project_Listing'!$J$16:$J$829,AO$16,'N1.3_Project_Listing'!$G$16:$G$829,AG$15)</f>
        <v>0</v>
      </c>
      <c r="AP319" s="67">
        <f>SUMIFS('N1.3_Project_Listing'!$P$16:$P$829,'N1.3_Project_Listing'!$B$16:$B$829,$B319,'N1.3_Project_Listing'!$D$16:$D$829,$B269,'N1.3_Project_Listing'!$J$16:$J$829,AP$16,'N1.3_Project_Listing'!$G$16:$G$829,AG$15)</f>
        <v>0</v>
      </c>
      <c r="AQ319" s="67">
        <f>SUMIFS('N1.3_Project_Listing'!$P$16:$P$829,'N1.3_Project_Listing'!$B$16:$B$829,$B319,'N1.3_Project_Listing'!$D$16:$D$829,$B269,'N1.3_Project_Listing'!$J$16:$J$829,AQ$16,'N1.3_Project_Listing'!$G$16:$G$829,AG$15)</f>
        <v>0</v>
      </c>
      <c r="AR319" s="67">
        <f>SUMIFS('N1.3_Project_Listing'!$P$16:$P$829,'N1.3_Project_Listing'!$B$16:$B$829,$B319,'N1.3_Project_Listing'!$D$16:$D$829,$B269,'N1.3_Project_Listing'!$J$16:$J$829,AR$16,'N1.3_Project_Listing'!$G$16:$G$829,AG$15)</f>
        <v>0</v>
      </c>
      <c r="AS319" s="67">
        <f>SUMIFS('N1.3_Project_Listing'!$P$16:$P$829,'N1.3_Project_Listing'!$B$16:$B$829,$B319,'N1.3_Project_Listing'!$D$16:$D$829,$B269,'N1.3_Project_Listing'!$J$16:$J$829,AS$16,'N1.3_Project_Listing'!$G$16:$G$829,AG$15)</f>
        <v>0</v>
      </c>
      <c r="AT319" s="63">
        <f t="shared" si="411"/>
        <v>0</v>
      </c>
      <c r="AV319" s="158" t="str">
        <f t="shared" si="412"/>
        <v>-</v>
      </c>
      <c r="AW319" s="67">
        <f>SUMIFS('N1.3_Project_Listing'!$R$16:$R$829,'N1.3_Project_Listing'!$B$16:$B$829,$B319,'N1.3_Project_Listing'!$D$16:$D$829,$B269,'N1.3_Project_Listing'!$J$16:$J$829,AW$16,'N1.3_Project_Listing'!$G$16:$G$829,AV$15)</f>
        <v>0</v>
      </c>
      <c r="AX319" s="67">
        <f>SUMIFS('N1.3_Project_Listing'!$R$16:$R$829,'N1.3_Project_Listing'!$B$16:$B$829,$B319,'N1.3_Project_Listing'!$D$16:$D$829,$B269,'N1.3_Project_Listing'!$J$16:$J$829,AX$16,'N1.3_Project_Listing'!$G$16:$G$829,AV$15)</f>
        <v>0</v>
      </c>
      <c r="AY319" s="67">
        <f>SUMIFS('N1.3_Project_Listing'!$R$16:$R$829,'N1.3_Project_Listing'!$B$16:$B$829,$B319,'N1.3_Project_Listing'!$D$16:$D$829,$B269,'N1.3_Project_Listing'!$J$16:$J$829,AY$16,'N1.3_Project_Listing'!$G$16:$G$829,AV$15)</f>
        <v>0</v>
      </c>
      <c r="AZ319" s="67">
        <f>SUMIFS('N1.3_Project_Listing'!$R$16:$R$829,'N1.3_Project_Listing'!$B$16:$B$829,$B319,'N1.3_Project_Listing'!$D$16:$D$829,$B269,'N1.3_Project_Listing'!$J$16:$J$829,AZ$16,'N1.3_Project_Listing'!$G$16:$G$829,AV$15)</f>
        <v>0</v>
      </c>
      <c r="BA319" s="67">
        <f>SUMIFS('N1.3_Project_Listing'!$R$16:$R$829,'N1.3_Project_Listing'!$B$16:$B$829,$B319,'N1.3_Project_Listing'!$D$16:$D$829,$B269,'N1.3_Project_Listing'!$J$16:$J$829,BA$16,'N1.3_Project_Listing'!$G$16:$G$829,AV$15)</f>
        <v>0</v>
      </c>
      <c r="BB319" s="63">
        <f t="shared" si="413"/>
        <v>0</v>
      </c>
      <c r="BC319" s="116" t="s">
        <v>441</v>
      </c>
      <c r="BD319" s="67">
        <f>SUMIFS('N1.3_Project_Listing'!$P$16:$P$829,'N1.3_Project_Listing'!$B$16:$B$829,$B319,'N1.3_Project_Listing'!$D$16:$D$829,$B269,'N1.3_Project_Listing'!$J$16:$J$829,BD$16,'N1.3_Project_Listing'!$G$16:$G$829,AV$15)</f>
        <v>0</v>
      </c>
      <c r="BE319" s="67">
        <f>SUMIFS('N1.3_Project_Listing'!$P$16:$P$829,'N1.3_Project_Listing'!$B$16:$B$829,$B319,'N1.3_Project_Listing'!$D$16:$D$829,$B269,'N1.3_Project_Listing'!$J$16:$J$829,BE$16,'N1.3_Project_Listing'!$G$16:$G$829,AV$15)</f>
        <v>0</v>
      </c>
      <c r="BF319" s="67">
        <f>SUMIFS('N1.3_Project_Listing'!$P$16:$P$829,'N1.3_Project_Listing'!$B$16:$B$829,$B319,'N1.3_Project_Listing'!$D$16:$D$829,$B269,'N1.3_Project_Listing'!$J$16:$J$829,BF$16,'N1.3_Project_Listing'!$G$16:$G$829,AV$15)</f>
        <v>0</v>
      </c>
      <c r="BG319" s="67">
        <f>SUMIFS('N1.3_Project_Listing'!$P$16:$P$829,'N1.3_Project_Listing'!$B$16:$B$829,$B319,'N1.3_Project_Listing'!$D$16:$D$829,$B269,'N1.3_Project_Listing'!$J$16:$J$829,BG$16,'N1.3_Project_Listing'!$G$16:$G$829,AV$15)</f>
        <v>0</v>
      </c>
      <c r="BH319" s="67">
        <f>SUMIFS('N1.3_Project_Listing'!$P$16:$P$829,'N1.3_Project_Listing'!$B$16:$B$829,$B319,'N1.3_Project_Listing'!$D$16:$D$829,$B269,'N1.3_Project_Listing'!$J$16:$J$829,BH$16,'N1.3_Project_Listing'!$G$16:$G$829,AV$15)</f>
        <v>0</v>
      </c>
      <c r="BI319" s="63">
        <f t="shared" si="414"/>
        <v>0</v>
      </c>
      <c r="BK319" s="158" t="str">
        <f t="shared" si="415"/>
        <v>-</v>
      </c>
      <c r="BL319" s="67">
        <f>SUMIFS('N1.3_Project_Listing'!$R$16:$R$829,'N1.3_Project_Listing'!$B$16:$B$829,$B319,'N1.3_Project_Listing'!$D$16:$D$829,$B269,'N1.3_Project_Listing'!$J$16:$J$829,BL$16,'N1.3_Project_Listing'!$G$16:$G$829,BK$15)</f>
        <v>0</v>
      </c>
      <c r="BM319" s="67">
        <f>SUMIFS('N1.3_Project_Listing'!$R$16:$R$829,'N1.3_Project_Listing'!$B$16:$B$829,$B319,'N1.3_Project_Listing'!$D$16:$D$829,$B269,'N1.3_Project_Listing'!$J$16:$J$829,BM$16,'N1.3_Project_Listing'!$G$16:$G$829,BK$15)</f>
        <v>0</v>
      </c>
      <c r="BN319" s="67">
        <f>SUMIFS('N1.3_Project_Listing'!$R$16:$R$829,'N1.3_Project_Listing'!$B$16:$B$829,$B319,'N1.3_Project_Listing'!$D$16:$D$829,$B269,'N1.3_Project_Listing'!$J$16:$J$829,BN$16,'N1.3_Project_Listing'!$G$16:$G$829,BK$15)</f>
        <v>0</v>
      </c>
      <c r="BO319" s="67">
        <f>SUMIFS('N1.3_Project_Listing'!$R$16:$R$829,'N1.3_Project_Listing'!$B$16:$B$829,$B319,'N1.3_Project_Listing'!$D$16:$D$829,$B269,'N1.3_Project_Listing'!$J$16:$J$829,BO$16,'N1.3_Project_Listing'!$G$16:$G$829,BK$15)</f>
        <v>0</v>
      </c>
      <c r="BP319" s="67">
        <f>SUMIFS('N1.3_Project_Listing'!$R$16:$R$829,'N1.3_Project_Listing'!$B$16:$B$829,$B319,'N1.3_Project_Listing'!$D$16:$D$829,$B269,'N1.3_Project_Listing'!$J$16:$J$829,BP$16,'N1.3_Project_Listing'!$G$16:$G$829,BK$15)</f>
        <v>0</v>
      </c>
      <c r="BQ319" s="63">
        <f t="shared" si="416"/>
        <v>0</v>
      </c>
      <c r="BR319" s="116" t="s">
        <v>441</v>
      </c>
      <c r="BS319" s="67">
        <f>SUMIFS('N1.3_Project_Listing'!$P$16:$P$829,'N1.3_Project_Listing'!$B$16:$B$829,$B319,'N1.3_Project_Listing'!$D$16:$D$829,$B269,'N1.3_Project_Listing'!$J$16:$J$829,BS$16,'N1.3_Project_Listing'!$G$16:$G$829,BK$15)</f>
        <v>0</v>
      </c>
      <c r="BT319" s="67">
        <f>SUMIFS('N1.3_Project_Listing'!$P$16:$P$829,'N1.3_Project_Listing'!$B$16:$B$829,$B319,'N1.3_Project_Listing'!$D$16:$D$829,$B269,'N1.3_Project_Listing'!$J$16:$J$829,BT$16,'N1.3_Project_Listing'!$G$16:$G$829,BK$15)</f>
        <v>0</v>
      </c>
      <c r="BU319" s="67">
        <f>SUMIFS('N1.3_Project_Listing'!$P$16:$P$829,'N1.3_Project_Listing'!$B$16:$B$829,$B319,'N1.3_Project_Listing'!$D$16:$D$829,$B269,'N1.3_Project_Listing'!$J$16:$J$829,BU$16,'N1.3_Project_Listing'!$G$16:$G$829,BK$15)</f>
        <v>0</v>
      </c>
      <c r="BV319" s="67">
        <f>SUMIFS('N1.3_Project_Listing'!$P$16:$P$829,'N1.3_Project_Listing'!$B$16:$B$829,$B319,'N1.3_Project_Listing'!$D$16:$D$829,$B269,'N1.3_Project_Listing'!$J$16:$J$829,BV$16,'N1.3_Project_Listing'!$G$16:$G$829,BK$15)</f>
        <v>0</v>
      </c>
      <c r="BW319" s="67">
        <f>SUMIFS('N1.3_Project_Listing'!$P$16:$P$829,'N1.3_Project_Listing'!$B$16:$B$829,$B319,'N1.3_Project_Listing'!$D$16:$D$829,$B269,'N1.3_Project_Listing'!$J$16:$J$829,BW$16,'N1.3_Project_Listing'!$G$16:$G$829,BK$15)</f>
        <v>0</v>
      </c>
      <c r="BX319" s="63">
        <f t="shared" si="417"/>
        <v>0</v>
      </c>
    </row>
    <row r="320" spans="2:76" hidden="1">
      <c r="B320" s="132" t="str">
        <f t="shared" si="393"/>
        <v>No entry required</v>
      </c>
      <c r="C320" s="158" t="str">
        <f t="shared" si="393"/>
        <v>-</v>
      </c>
      <c r="D320" s="63">
        <f t="shared" si="394"/>
        <v>0</v>
      </c>
      <c r="E320" s="63">
        <f t="shared" si="395"/>
        <v>0</v>
      </c>
      <c r="F320" s="63">
        <f t="shared" si="396"/>
        <v>0</v>
      </c>
      <c r="G320" s="63">
        <f t="shared" si="397"/>
        <v>0</v>
      </c>
      <c r="H320" s="63">
        <f t="shared" si="398"/>
        <v>0</v>
      </c>
      <c r="I320" s="63">
        <f t="shared" si="399"/>
        <v>0</v>
      </c>
      <c r="J320" s="116" t="s">
        <v>441</v>
      </c>
      <c r="K320" s="63">
        <f t="shared" si="400"/>
        <v>0</v>
      </c>
      <c r="L320" s="63">
        <f t="shared" si="401"/>
        <v>0</v>
      </c>
      <c r="M320" s="63">
        <f t="shared" si="402"/>
        <v>0</v>
      </c>
      <c r="N320" s="63">
        <f t="shared" si="403"/>
        <v>0</v>
      </c>
      <c r="O320" s="63">
        <f t="shared" si="404"/>
        <v>0</v>
      </c>
      <c r="P320" s="63">
        <f t="shared" si="405"/>
        <v>0</v>
      </c>
      <c r="R320" s="158" t="str">
        <f t="shared" si="406"/>
        <v>-</v>
      </c>
      <c r="S320" s="67">
        <f>SUMIFS('N1.3_Project_Listing'!$R$16:$R$829,'N1.3_Project_Listing'!$B$16:$B$829,$B320,'N1.3_Project_Listing'!$D$16:$D$829,$B270,'N1.3_Project_Listing'!$J$16:$J$829,S$16,'N1.3_Project_Listing'!$G$16:$G$829,R$15)</f>
        <v>0</v>
      </c>
      <c r="T320" s="67">
        <f>SUMIFS('N1.3_Project_Listing'!$R$16:$R$829,'N1.3_Project_Listing'!$B$16:$B$829,$B320,'N1.3_Project_Listing'!$D$16:$D$829,$B270,'N1.3_Project_Listing'!$J$16:$J$829,T$16,'N1.3_Project_Listing'!$G$16:$G$829,R$15)</f>
        <v>0</v>
      </c>
      <c r="U320" s="67">
        <f>SUMIFS('N1.3_Project_Listing'!$R$16:$R$829,'N1.3_Project_Listing'!$B$16:$B$829,$B320,'N1.3_Project_Listing'!$D$16:$D$829,$B270,'N1.3_Project_Listing'!$J$16:$J$829,U$16,'N1.3_Project_Listing'!$G$16:$G$829,R$15)</f>
        <v>0</v>
      </c>
      <c r="V320" s="67">
        <f>SUMIFS('N1.3_Project_Listing'!$R$16:$R$829,'N1.3_Project_Listing'!$B$16:$B$829,$B320,'N1.3_Project_Listing'!$D$16:$D$829,$B270,'N1.3_Project_Listing'!$J$16:$J$829,V$16,'N1.3_Project_Listing'!$G$16:$G$829,R$15)</f>
        <v>0</v>
      </c>
      <c r="W320" s="67">
        <f>SUMIFS('N1.3_Project_Listing'!$R$16:$R$829,'N1.3_Project_Listing'!$B$16:$B$829,$B320,'N1.3_Project_Listing'!$D$16:$D$829,$B270,'N1.3_Project_Listing'!$J$16:$J$829,W$16,'N1.3_Project_Listing'!$G$16:$G$829,R$15)</f>
        <v>0</v>
      </c>
      <c r="X320" s="63">
        <f t="shared" si="407"/>
        <v>0</v>
      </c>
      <c r="Y320" s="116" t="s">
        <v>441</v>
      </c>
      <c r="Z320" s="67">
        <f>SUMIFS('N1.3_Project_Listing'!$P$16:$P$829,'N1.3_Project_Listing'!$B$16:$B$829,$B320,'N1.3_Project_Listing'!$D$16:$D$829,$B270,'N1.3_Project_Listing'!$J$16:$J$829,Z$16,'N1.3_Project_Listing'!$G$16:$G$829,R$15)</f>
        <v>0</v>
      </c>
      <c r="AA320" s="67">
        <f>SUMIFS('N1.3_Project_Listing'!$P$16:$P$829,'N1.3_Project_Listing'!$B$16:$B$829,$B320,'N1.3_Project_Listing'!$D$16:$D$829,$B270,'N1.3_Project_Listing'!$J$16:$J$829,AA$16,'N1.3_Project_Listing'!$G$16:$G$829,R$15)</f>
        <v>0</v>
      </c>
      <c r="AB320" s="67">
        <f>SUMIFS('N1.3_Project_Listing'!$P$16:$P$829,'N1.3_Project_Listing'!$B$16:$B$829,$B320,'N1.3_Project_Listing'!$D$16:$D$829,$B270,'N1.3_Project_Listing'!$J$16:$J$829,AB$16,'N1.3_Project_Listing'!$G$16:$G$829,R$15)</f>
        <v>0</v>
      </c>
      <c r="AC320" s="67">
        <f>SUMIFS('N1.3_Project_Listing'!$P$16:$P$829,'N1.3_Project_Listing'!$B$16:$B$829,$B320,'N1.3_Project_Listing'!$D$16:$D$829,$B270,'N1.3_Project_Listing'!$J$16:$J$829,AC$16,'N1.3_Project_Listing'!$G$16:$G$829,R$15)</f>
        <v>0</v>
      </c>
      <c r="AD320" s="67">
        <f>SUMIFS('N1.3_Project_Listing'!$P$16:$P$829,'N1.3_Project_Listing'!$B$16:$B$829,$B320,'N1.3_Project_Listing'!$D$16:$D$829,$B270,'N1.3_Project_Listing'!$J$16:$J$829,AD$16,'N1.3_Project_Listing'!$G$16:$G$829,R$15)</f>
        <v>0</v>
      </c>
      <c r="AE320" s="63">
        <f t="shared" si="408"/>
        <v>0</v>
      </c>
      <c r="AG320" s="158" t="str">
        <f t="shared" si="409"/>
        <v>-</v>
      </c>
      <c r="AH320" s="67">
        <f>SUMIFS('N1.3_Project_Listing'!$R$16:$R$829,'N1.3_Project_Listing'!$B$16:$B$829,$B320,'N1.3_Project_Listing'!$D$16:$D$829,$B270,'N1.3_Project_Listing'!$J$16:$J$829,AH$16,'N1.3_Project_Listing'!$G$16:$G$829,AG$15)</f>
        <v>0</v>
      </c>
      <c r="AI320" s="67">
        <f>SUMIFS('N1.3_Project_Listing'!$R$16:$R$829,'N1.3_Project_Listing'!$B$16:$B$829,$B320,'N1.3_Project_Listing'!$D$16:$D$829,$B270,'N1.3_Project_Listing'!$J$16:$J$829,AI$16,'N1.3_Project_Listing'!$G$16:$G$829,AG$15)</f>
        <v>0</v>
      </c>
      <c r="AJ320" s="67">
        <f>SUMIFS('N1.3_Project_Listing'!$R$16:$R$829,'N1.3_Project_Listing'!$B$16:$B$829,$B320,'N1.3_Project_Listing'!$D$16:$D$829,$B270,'N1.3_Project_Listing'!$J$16:$J$829,AJ$16,'N1.3_Project_Listing'!$G$16:$G$829,AG$15)</f>
        <v>0</v>
      </c>
      <c r="AK320" s="67">
        <f>SUMIFS('N1.3_Project_Listing'!$R$16:$R$829,'N1.3_Project_Listing'!$B$16:$B$829,$B320,'N1.3_Project_Listing'!$D$16:$D$829,$B270,'N1.3_Project_Listing'!$J$16:$J$829,AK$16,'N1.3_Project_Listing'!$G$16:$G$829,AG$15)</f>
        <v>0</v>
      </c>
      <c r="AL320" s="67">
        <f>SUMIFS('N1.3_Project_Listing'!$R$16:$R$829,'N1.3_Project_Listing'!$B$16:$B$829,$B320,'N1.3_Project_Listing'!$D$16:$D$829,$B270,'N1.3_Project_Listing'!$J$16:$J$829,AL$16,'N1.3_Project_Listing'!$G$16:$G$829,AG$15)</f>
        <v>0</v>
      </c>
      <c r="AM320" s="63">
        <f t="shared" si="410"/>
        <v>0</v>
      </c>
      <c r="AN320" s="116" t="s">
        <v>441</v>
      </c>
      <c r="AO320" s="67">
        <f>SUMIFS('N1.3_Project_Listing'!$P$16:$P$829,'N1.3_Project_Listing'!$B$16:$B$829,$B320,'N1.3_Project_Listing'!$D$16:$D$829,$B270,'N1.3_Project_Listing'!$J$16:$J$829,AO$16,'N1.3_Project_Listing'!$G$16:$G$829,AG$15)</f>
        <v>0</v>
      </c>
      <c r="AP320" s="67">
        <f>SUMIFS('N1.3_Project_Listing'!$P$16:$P$829,'N1.3_Project_Listing'!$B$16:$B$829,$B320,'N1.3_Project_Listing'!$D$16:$D$829,$B270,'N1.3_Project_Listing'!$J$16:$J$829,AP$16,'N1.3_Project_Listing'!$G$16:$G$829,AG$15)</f>
        <v>0</v>
      </c>
      <c r="AQ320" s="67">
        <f>SUMIFS('N1.3_Project_Listing'!$P$16:$P$829,'N1.3_Project_Listing'!$B$16:$B$829,$B320,'N1.3_Project_Listing'!$D$16:$D$829,$B270,'N1.3_Project_Listing'!$J$16:$J$829,AQ$16,'N1.3_Project_Listing'!$G$16:$G$829,AG$15)</f>
        <v>0</v>
      </c>
      <c r="AR320" s="67">
        <f>SUMIFS('N1.3_Project_Listing'!$P$16:$P$829,'N1.3_Project_Listing'!$B$16:$B$829,$B320,'N1.3_Project_Listing'!$D$16:$D$829,$B270,'N1.3_Project_Listing'!$J$16:$J$829,AR$16,'N1.3_Project_Listing'!$G$16:$G$829,AG$15)</f>
        <v>0</v>
      </c>
      <c r="AS320" s="67">
        <f>SUMIFS('N1.3_Project_Listing'!$P$16:$P$829,'N1.3_Project_Listing'!$B$16:$B$829,$B320,'N1.3_Project_Listing'!$D$16:$D$829,$B270,'N1.3_Project_Listing'!$J$16:$J$829,AS$16,'N1.3_Project_Listing'!$G$16:$G$829,AG$15)</f>
        <v>0</v>
      </c>
      <c r="AT320" s="63">
        <f t="shared" si="411"/>
        <v>0</v>
      </c>
      <c r="AV320" s="158" t="str">
        <f t="shared" si="412"/>
        <v>-</v>
      </c>
      <c r="AW320" s="67">
        <f>SUMIFS('N1.3_Project_Listing'!$R$16:$R$829,'N1.3_Project_Listing'!$B$16:$B$829,$B320,'N1.3_Project_Listing'!$D$16:$D$829,$B270,'N1.3_Project_Listing'!$J$16:$J$829,AW$16,'N1.3_Project_Listing'!$G$16:$G$829,AV$15)</f>
        <v>0</v>
      </c>
      <c r="AX320" s="67">
        <f>SUMIFS('N1.3_Project_Listing'!$R$16:$R$829,'N1.3_Project_Listing'!$B$16:$B$829,$B320,'N1.3_Project_Listing'!$D$16:$D$829,$B270,'N1.3_Project_Listing'!$J$16:$J$829,AX$16,'N1.3_Project_Listing'!$G$16:$G$829,AV$15)</f>
        <v>0</v>
      </c>
      <c r="AY320" s="67">
        <f>SUMIFS('N1.3_Project_Listing'!$R$16:$R$829,'N1.3_Project_Listing'!$B$16:$B$829,$B320,'N1.3_Project_Listing'!$D$16:$D$829,$B270,'N1.3_Project_Listing'!$J$16:$J$829,AY$16,'N1.3_Project_Listing'!$G$16:$G$829,AV$15)</f>
        <v>0</v>
      </c>
      <c r="AZ320" s="67">
        <f>SUMIFS('N1.3_Project_Listing'!$R$16:$R$829,'N1.3_Project_Listing'!$B$16:$B$829,$B320,'N1.3_Project_Listing'!$D$16:$D$829,$B270,'N1.3_Project_Listing'!$J$16:$J$829,AZ$16,'N1.3_Project_Listing'!$G$16:$G$829,AV$15)</f>
        <v>0</v>
      </c>
      <c r="BA320" s="67">
        <f>SUMIFS('N1.3_Project_Listing'!$R$16:$R$829,'N1.3_Project_Listing'!$B$16:$B$829,$B320,'N1.3_Project_Listing'!$D$16:$D$829,$B270,'N1.3_Project_Listing'!$J$16:$J$829,BA$16,'N1.3_Project_Listing'!$G$16:$G$829,AV$15)</f>
        <v>0</v>
      </c>
      <c r="BB320" s="63">
        <f t="shared" si="413"/>
        <v>0</v>
      </c>
      <c r="BC320" s="116" t="s">
        <v>441</v>
      </c>
      <c r="BD320" s="67">
        <f>SUMIFS('N1.3_Project_Listing'!$P$16:$P$829,'N1.3_Project_Listing'!$B$16:$B$829,$B320,'N1.3_Project_Listing'!$D$16:$D$829,$B270,'N1.3_Project_Listing'!$J$16:$J$829,BD$16,'N1.3_Project_Listing'!$G$16:$G$829,AV$15)</f>
        <v>0</v>
      </c>
      <c r="BE320" s="67">
        <f>SUMIFS('N1.3_Project_Listing'!$P$16:$P$829,'N1.3_Project_Listing'!$B$16:$B$829,$B320,'N1.3_Project_Listing'!$D$16:$D$829,$B270,'N1.3_Project_Listing'!$J$16:$J$829,BE$16,'N1.3_Project_Listing'!$G$16:$G$829,AV$15)</f>
        <v>0</v>
      </c>
      <c r="BF320" s="67">
        <f>SUMIFS('N1.3_Project_Listing'!$P$16:$P$829,'N1.3_Project_Listing'!$B$16:$B$829,$B320,'N1.3_Project_Listing'!$D$16:$D$829,$B270,'N1.3_Project_Listing'!$J$16:$J$829,BF$16,'N1.3_Project_Listing'!$G$16:$G$829,AV$15)</f>
        <v>0</v>
      </c>
      <c r="BG320" s="67">
        <f>SUMIFS('N1.3_Project_Listing'!$P$16:$P$829,'N1.3_Project_Listing'!$B$16:$B$829,$B320,'N1.3_Project_Listing'!$D$16:$D$829,$B270,'N1.3_Project_Listing'!$J$16:$J$829,BG$16,'N1.3_Project_Listing'!$G$16:$G$829,AV$15)</f>
        <v>0</v>
      </c>
      <c r="BH320" s="67">
        <f>SUMIFS('N1.3_Project_Listing'!$P$16:$P$829,'N1.3_Project_Listing'!$B$16:$B$829,$B320,'N1.3_Project_Listing'!$D$16:$D$829,$B270,'N1.3_Project_Listing'!$J$16:$J$829,BH$16,'N1.3_Project_Listing'!$G$16:$G$829,AV$15)</f>
        <v>0</v>
      </c>
      <c r="BI320" s="63">
        <f t="shared" si="414"/>
        <v>0</v>
      </c>
      <c r="BK320" s="158" t="str">
        <f t="shared" si="415"/>
        <v>-</v>
      </c>
      <c r="BL320" s="67">
        <f>SUMIFS('N1.3_Project_Listing'!$R$16:$R$829,'N1.3_Project_Listing'!$B$16:$B$829,$B320,'N1.3_Project_Listing'!$D$16:$D$829,$B270,'N1.3_Project_Listing'!$J$16:$J$829,BL$16,'N1.3_Project_Listing'!$G$16:$G$829,BK$15)</f>
        <v>0</v>
      </c>
      <c r="BM320" s="67">
        <f>SUMIFS('N1.3_Project_Listing'!$R$16:$R$829,'N1.3_Project_Listing'!$B$16:$B$829,$B320,'N1.3_Project_Listing'!$D$16:$D$829,$B270,'N1.3_Project_Listing'!$J$16:$J$829,BM$16,'N1.3_Project_Listing'!$G$16:$G$829,BK$15)</f>
        <v>0</v>
      </c>
      <c r="BN320" s="67">
        <f>SUMIFS('N1.3_Project_Listing'!$R$16:$R$829,'N1.3_Project_Listing'!$B$16:$B$829,$B320,'N1.3_Project_Listing'!$D$16:$D$829,$B270,'N1.3_Project_Listing'!$J$16:$J$829,BN$16,'N1.3_Project_Listing'!$G$16:$G$829,BK$15)</f>
        <v>0</v>
      </c>
      <c r="BO320" s="67">
        <f>SUMIFS('N1.3_Project_Listing'!$R$16:$R$829,'N1.3_Project_Listing'!$B$16:$B$829,$B320,'N1.3_Project_Listing'!$D$16:$D$829,$B270,'N1.3_Project_Listing'!$J$16:$J$829,BO$16,'N1.3_Project_Listing'!$G$16:$G$829,BK$15)</f>
        <v>0</v>
      </c>
      <c r="BP320" s="67">
        <f>SUMIFS('N1.3_Project_Listing'!$R$16:$R$829,'N1.3_Project_Listing'!$B$16:$B$829,$B320,'N1.3_Project_Listing'!$D$16:$D$829,$B270,'N1.3_Project_Listing'!$J$16:$J$829,BP$16,'N1.3_Project_Listing'!$G$16:$G$829,BK$15)</f>
        <v>0</v>
      </c>
      <c r="BQ320" s="63">
        <f t="shared" si="416"/>
        <v>0</v>
      </c>
      <c r="BR320" s="116" t="s">
        <v>441</v>
      </c>
      <c r="BS320" s="67">
        <f>SUMIFS('N1.3_Project_Listing'!$P$16:$P$829,'N1.3_Project_Listing'!$B$16:$B$829,$B320,'N1.3_Project_Listing'!$D$16:$D$829,$B270,'N1.3_Project_Listing'!$J$16:$J$829,BS$16,'N1.3_Project_Listing'!$G$16:$G$829,BK$15)</f>
        <v>0</v>
      </c>
      <c r="BT320" s="67">
        <f>SUMIFS('N1.3_Project_Listing'!$P$16:$P$829,'N1.3_Project_Listing'!$B$16:$B$829,$B320,'N1.3_Project_Listing'!$D$16:$D$829,$B270,'N1.3_Project_Listing'!$J$16:$J$829,BT$16,'N1.3_Project_Listing'!$G$16:$G$829,BK$15)</f>
        <v>0</v>
      </c>
      <c r="BU320" s="67">
        <f>SUMIFS('N1.3_Project_Listing'!$P$16:$P$829,'N1.3_Project_Listing'!$B$16:$B$829,$B320,'N1.3_Project_Listing'!$D$16:$D$829,$B270,'N1.3_Project_Listing'!$J$16:$J$829,BU$16,'N1.3_Project_Listing'!$G$16:$G$829,BK$15)</f>
        <v>0</v>
      </c>
      <c r="BV320" s="67">
        <f>SUMIFS('N1.3_Project_Listing'!$P$16:$P$829,'N1.3_Project_Listing'!$B$16:$B$829,$B320,'N1.3_Project_Listing'!$D$16:$D$829,$B270,'N1.3_Project_Listing'!$J$16:$J$829,BV$16,'N1.3_Project_Listing'!$G$16:$G$829,BK$15)</f>
        <v>0</v>
      </c>
      <c r="BW320" s="67">
        <f>SUMIFS('N1.3_Project_Listing'!$P$16:$P$829,'N1.3_Project_Listing'!$B$16:$B$829,$B320,'N1.3_Project_Listing'!$D$16:$D$829,$B270,'N1.3_Project_Listing'!$J$16:$J$829,BW$16,'N1.3_Project_Listing'!$G$16:$G$829,BK$15)</f>
        <v>0</v>
      </c>
      <c r="BX320" s="63">
        <f t="shared" si="417"/>
        <v>0</v>
      </c>
    </row>
    <row r="321" spans="2:76" hidden="1">
      <c r="B321" s="132" t="str">
        <f t="shared" si="393"/>
        <v>No entry required</v>
      </c>
      <c r="C321" s="158" t="str">
        <f t="shared" si="393"/>
        <v>-</v>
      </c>
      <c r="D321" s="63">
        <f t="shared" si="394"/>
        <v>0</v>
      </c>
      <c r="E321" s="63">
        <f t="shared" si="395"/>
        <v>0</v>
      </c>
      <c r="F321" s="63">
        <f t="shared" si="396"/>
        <v>0</v>
      </c>
      <c r="G321" s="63">
        <f t="shared" si="397"/>
        <v>0</v>
      </c>
      <c r="H321" s="63">
        <f t="shared" si="398"/>
        <v>0</v>
      </c>
      <c r="I321" s="63">
        <f t="shared" si="399"/>
        <v>0</v>
      </c>
      <c r="J321" s="116" t="s">
        <v>441</v>
      </c>
      <c r="K321" s="63">
        <f t="shared" si="400"/>
        <v>0</v>
      </c>
      <c r="L321" s="63">
        <f t="shared" si="401"/>
        <v>0</v>
      </c>
      <c r="M321" s="63">
        <f t="shared" si="402"/>
        <v>0</v>
      </c>
      <c r="N321" s="63">
        <f t="shared" si="403"/>
        <v>0</v>
      </c>
      <c r="O321" s="63">
        <f t="shared" si="404"/>
        <v>0</v>
      </c>
      <c r="P321" s="63">
        <f t="shared" si="405"/>
        <v>0</v>
      </c>
      <c r="R321" s="158" t="str">
        <f t="shared" si="406"/>
        <v>-</v>
      </c>
      <c r="S321" s="67">
        <f>SUMIFS('N1.3_Project_Listing'!$R$16:$R$829,'N1.3_Project_Listing'!$B$16:$B$829,$B321,'N1.3_Project_Listing'!$D$16:$D$829,$B271,'N1.3_Project_Listing'!$J$16:$J$829,S$16,'N1.3_Project_Listing'!$G$16:$G$829,R$15)</f>
        <v>0</v>
      </c>
      <c r="T321" s="67">
        <f>SUMIFS('N1.3_Project_Listing'!$R$16:$R$829,'N1.3_Project_Listing'!$B$16:$B$829,$B321,'N1.3_Project_Listing'!$D$16:$D$829,$B271,'N1.3_Project_Listing'!$J$16:$J$829,T$16,'N1.3_Project_Listing'!$G$16:$G$829,R$15)</f>
        <v>0</v>
      </c>
      <c r="U321" s="67">
        <f>SUMIFS('N1.3_Project_Listing'!$R$16:$R$829,'N1.3_Project_Listing'!$B$16:$B$829,$B321,'N1.3_Project_Listing'!$D$16:$D$829,$B271,'N1.3_Project_Listing'!$J$16:$J$829,U$16,'N1.3_Project_Listing'!$G$16:$G$829,R$15)</f>
        <v>0</v>
      </c>
      <c r="V321" s="67">
        <f>SUMIFS('N1.3_Project_Listing'!$R$16:$R$829,'N1.3_Project_Listing'!$B$16:$B$829,$B321,'N1.3_Project_Listing'!$D$16:$D$829,$B271,'N1.3_Project_Listing'!$J$16:$J$829,V$16,'N1.3_Project_Listing'!$G$16:$G$829,R$15)</f>
        <v>0</v>
      </c>
      <c r="W321" s="67">
        <f>SUMIFS('N1.3_Project_Listing'!$R$16:$R$829,'N1.3_Project_Listing'!$B$16:$B$829,$B321,'N1.3_Project_Listing'!$D$16:$D$829,$B271,'N1.3_Project_Listing'!$J$16:$J$829,W$16,'N1.3_Project_Listing'!$G$16:$G$829,R$15)</f>
        <v>0</v>
      </c>
      <c r="X321" s="63">
        <f t="shared" si="407"/>
        <v>0</v>
      </c>
      <c r="Y321" s="116" t="s">
        <v>441</v>
      </c>
      <c r="Z321" s="67">
        <f>SUMIFS('N1.3_Project_Listing'!$P$16:$P$829,'N1.3_Project_Listing'!$B$16:$B$829,$B321,'N1.3_Project_Listing'!$D$16:$D$829,$B271,'N1.3_Project_Listing'!$J$16:$J$829,Z$16,'N1.3_Project_Listing'!$G$16:$G$829,R$15)</f>
        <v>0</v>
      </c>
      <c r="AA321" s="67">
        <f>SUMIFS('N1.3_Project_Listing'!$P$16:$P$829,'N1.3_Project_Listing'!$B$16:$B$829,$B321,'N1.3_Project_Listing'!$D$16:$D$829,$B271,'N1.3_Project_Listing'!$J$16:$J$829,AA$16,'N1.3_Project_Listing'!$G$16:$G$829,R$15)</f>
        <v>0</v>
      </c>
      <c r="AB321" s="67">
        <f>SUMIFS('N1.3_Project_Listing'!$P$16:$P$829,'N1.3_Project_Listing'!$B$16:$B$829,$B321,'N1.3_Project_Listing'!$D$16:$D$829,$B271,'N1.3_Project_Listing'!$J$16:$J$829,AB$16,'N1.3_Project_Listing'!$G$16:$G$829,R$15)</f>
        <v>0</v>
      </c>
      <c r="AC321" s="67">
        <f>SUMIFS('N1.3_Project_Listing'!$P$16:$P$829,'N1.3_Project_Listing'!$B$16:$B$829,$B321,'N1.3_Project_Listing'!$D$16:$D$829,$B271,'N1.3_Project_Listing'!$J$16:$J$829,AC$16,'N1.3_Project_Listing'!$G$16:$G$829,R$15)</f>
        <v>0</v>
      </c>
      <c r="AD321" s="67">
        <f>SUMIFS('N1.3_Project_Listing'!$P$16:$P$829,'N1.3_Project_Listing'!$B$16:$B$829,$B321,'N1.3_Project_Listing'!$D$16:$D$829,$B271,'N1.3_Project_Listing'!$J$16:$J$829,AD$16,'N1.3_Project_Listing'!$G$16:$G$829,R$15)</f>
        <v>0</v>
      </c>
      <c r="AE321" s="63">
        <f t="shared" si="408"/>
        <v>0</v>
      </c>
      <c r="AG321" s="158" t="str">
        <f t="shared" si="409"/>
        <v>-</v>
      </c>
      <c r="AH321" s="67">
        <f>SUMIFS('N1.3_Project_Listing'!$R$16:$R$829,'N1.3_Project_Listing'!$B$16:$B$829,$B321,'N1.3_Project_Listing'!$D$16:$D$829,$B271,'N1.3_Project_Listing'!$J$16:$J$829,AH$16,'N1.3_Project_Listing'!$G$16:$G$829,AG$15)</f>
        <v>0</v>
      </c>
      <c r="AI321" s="67">
        <f>SUMIFS('N1.3_Project_Listing'!$R$16:$R$829,'N1.3_Project_Listing'!$B$16:$B$829,$B321,'N1.3_Project_Listing'!$D$16:$D$829,$B271,'N1.3_Project_Listing'!$J$16:$J$829,AI$16,'N1.3_Project_Listing'!$G$16:$G$829,AG$15)</f>
        <v>0</v>
      </c>
      <c r="AJ321" s="67">
        <f>SUMIFS('N1.3_Project_Listing'!$R$16:$R$829,'N1.3_Project_Listing'!$B$16:$B$829,$B321,'N1.3_Project_Listing'!$D$16:$D$829,$B271,'N1.3_Project_Listing'!$J$16:$J$829,AJ$16,'N1.3_Project_Listing'!$G$16:$G$829,AG$15)</f>
        <v>0</v>
      </c>
      <c r="AK321" s="67">
        <f>SUMIFS('N1.3_Project_Listing'!$R$16:$R$829,'N1.3_Project_Listing'!$B$16:$B$829,$B321,'N1.3_Project_Listing'!$D$16:$D$829,$B271,'N1.3_Project_Listing'!$J$16:$J$829,AK$16,'N1.3_Project_Listing'!$G$16:$G$829,AG$15)</f>
        <v>0</v>
      </c>
      <c r="AL321" s="67">
        <f>SUMIFS('N1.3_Project_Listing'!$R$16:$R$829,'N1.3_Project_Listing'!$B$16:$B$829,$B321,'N1.3_Project_Listing'!$D$16:$D$829,$B271,'N1.3_Project_Listing'!$J$16:$J$829,AL$16,'N1.3_Project_Listing'!$G$16:$G$829,AG$15)</f>
        <v>0</v>
      </c>
      <c r="AM321" s="63">
        <f t="shared" si="410"/>
        <v>0</v>
      </c>
      <c r="AN321" s="116" t="s">
        <v>441</v>
      </c>
      <c r="AO321" s="67">
        <f>SUMIFS('N1.3_Project_Listing'!$P$16:$P$829,'N1.3_Project_Listing'!$B$16:$B$829,$B321,'N1.3_Project_Listing'!$D$16:$D$829,$B271,'N1.3_Project_Listing'!$J$16:$J$829,AO$16,'N1.3_Project_Listing'!$G$16:$G$829,AG$15)</f>
        <v>0</v>
      </c>
      <c r="AP321" s="67">
        <f>SUMIFS('N1.3_Project_Listing'!$P$16:$P$829,'N1.3_Project_Listing'!$B$16:$B$829,$B321,'N1.3_Project_Listing'!$D$16:$D$829,$B271,'N1.3_Project_Listing'!$J$16:$J$829,AP$16,'N1.3_Project_Listing'!$G$16:$G$829,AG$15)</f>
        <v>0</v>
      </c>
      <c r="AQ321" s="67">
        <f>SUMIFS('N1.3_Project_Listing'!$P$16:$P$829,'N1.3_Project_Listing'!$B$16:$B$829,$B321,'N1.3_Project_Listing'!$D$16:$D$829,$B271,'N1.3_Project_Listing'!$J$16:$J$829,AQ$16,'N1.3_Project_Listing'!$G$16:$G$829,AG$15)</f>
        <v>0</v>
      </c>
      <c r="AR321" s="67">
        <f>SUMIFS('N1.3_Project_Listing'!$P$16:$P$829,'N1.3_Project_Listing'!$B$16:$B$829,$B321,'N1.3_Project_Listing'!$D$16:$D$829,$B271,'N1.3_Project_Listing'!$J$16:$J$829,AR$16,'N1.3_Project_Listing'!$G$16:$G$829,AG$15)</f>
        <v>0</v>
      </c>
      <c r="AS321" s="67">
        <f>SUMIFS('N1.3_Project_Listing'!$P$16:$P$829,'N1.3_Project_Listing'!$B$16:$B$829,$B321,'N1.3_Project_Listing'!$D$16:$D$829,$B271,'N1.3_Project_Listing'!$J$16:$J$829,AS$16,'N1.3_Project_Listing'!$G$16:$G$829,AG$15)</f>
        <v>0</v>
      </c>
      <c r="AT321" s="63">
        <f t="shared" si="411"/>
        <v>0</v>
      </c>
      <c r="AV321" s="158" t="str">
        <f t="shared" si="412"/>
        <v>-</v>
      </c>
      <c r="AW321" s="67">
        <f>SUMIFS('N1.3_Project_Listing'!$R$16:$R$829,'N1.3_Project_Listing'!$B$16:$B$829,$B321,'N1.3_Project_Listing'!$D$16:$D$829,$B271,'N1.3_Project_Listing'!$J$16:$J$829,AW$16,'N1.3_Project_Listing'!$G$16:$G$829,AV$15)</f>
        <v>0</v>
      </c>
      <c r="AX321" s="67">
        <f>SUMIFS('N1.3_Project_Listing'!$R$16:$R$829,'N1.3_Project_Listing'!$B$16:$B$829,$B321,'N1.3_Project_Listing'!$D$16:$D$829,$B271,'N1.3_Project_Listing'!$J$16:$J$829,AX$16,'N1.3_Project_Listing'!$G$16:$G$829,AV$15)</f>
        <v>0</v>
      </c>
      <c r="AY321" s="67">
        <f>SUMIFS('N1.3_Project_Listing'!$R$16:$R$829,'N1.3_Project_Listing'!$B$16:$B$829,$B321,'N1.3_Project_Listing'!$D$16:$D$829,$B271,'N1.3_Project_Listing'!$J$16:$J$829,AY$16,'N1.3_Project_Listing'!$G$16:$G$829,AV$15)</f>
        <v>0</v>
      </c>
      <c r="AZ321" s="67">
        <f>SUMIFS('N1.3_Project_Listing'!$R$16:$R$829,'N1.3_Project_Listing'!$B$16:$B$829,$B321,'N1.3_Project_Listing'!$D$16:$D$829,$B271,'N1.3_Project_Listing'!$J$16:$J$829,AZ$16,'N1.3_Project_Listing'!$G$16:$G$829,AV$15)</f>
        <v>0</v>
      </c>
      <c r="BA321" s="67">
        <f>SUMIFS('N1.3_Project_Listing'!$R$16:$R$829,'N1.3_Project_Listing'!$B$16:$B$829,$B321,'N1.3_Project_Listing'!$D$16:$D$829,$B271,'N1.3_Project_Listing'!$J$16:$J$829,BA$16,'N1.3_Project_Listing'!$G$16:$G$829,AV$15)</f>
        <v>0</v>
      </c>
      <c r="BB321" s="63">
        <f t="shared" si="413"/>
        <v>0</v>
      </c>
      <c r="BC321" s="116" t="s">
        <v>441</v>
      </c>
      <c r="BD321" s="67">
        <f>SUMIFS('N1.3_Project_Listing'!$P$16:$P$829,'N1.3_Project_Listing'!$B$16:$B$829,$B321,'N1.3_Project_Listing'!$D$16:$D$829,$B271,'N1.3_Project_Listing'!$J$16:$J$829,BD$16,'N1.3_Project_Listing'!$G$16:$G$829,AV$15)</f>
        <v>0</v>
      </c>
      <c r="BE321" s="67">
        <f>SUMIFS('N1.3_Project_Listing'!$P$16:$P$829,'N1.3_Project_Listing'!$B$16:$B$829,$B321,'N1.3_Project_Listing'!$D$16:$D$829,$B271,'N1.3_Project_Listing'!$J$16:$J$829,BE$16,'N1.3_Project_Listing'!$G$16:$G$829,AV$15)</f>
        <v>0</v>
      </c>
      <c r="BF321" s="67">
        <f>SUMIFS('N1.3_Project_Listing'!$P$16:$P$829,'N1.3_Project_Listing'!$B$16:$B$829,$B321,'N1.3_Project_Listing'!$D$16:$D$829,$B271,'N1.3_Project_Listing'!$J$16:$J$829,BF$16,'N1.3_Project_Listing'!$G$16:$G$829,AV$15)</f>
        <v>0</v>
      </c>
      <c r="BG321" s="67">
        <f>SUMIFS('N1.3_Project_Listing'!$P$16:$P$829,'N1.3_Project_Listing'!$B$16:$B$829,$B321,'N1.3_Project_Listing'!$D$16:$D$829,$B271,'N1.3_Project_Listing'!$J$16:$J$829,BG$16,'N1.3_Project_Listing'!$G$16:$G$829,AV$15)</f>
        <v>0</v>
      </c>
      <c r="BH321" s="67">
        <f>SUMIFS('N1.3_Project_Listing'!$P$16:$P$829,'N1.3_Project_Listing'!$B$16:$B$829,$B321,'N1.3_Project_Listing'!$D$16:$D$829,$B271,'N1.3_Project_Listing'!$J$16:$J$829,BH$16,'N1.3_Project_Listing'!$G$16:$G$829,AV$15)</f>
        <v>0</v>
      </c>
      <c r="BI321" s="63">
        <f t="shared" si="414"/>
        <v>0</v>
      </c>
      <c r="BK321" s="158" t="str">
        <f t="shared" si="415"/>
        <v>-</v>
      </c>
      <c r="BL321" s="67">
        <f>SUMIFS('N1.3_Project_Listing'!$R$16:$R$829,'N1.3_Project_Listing'!$B$16:$B$829,$B321,'N1.3_Project_Listing'!$D$16:$D$829,$B271,'N1.3_Project_Listing'!$J$16:$J$829,BL$16,'N1.3_Project_Listing'!$G$16:$G$829,BK$15)</f>
        <v>0</v>
      </c>
      <c r="BM321" s="67">
        <f>SUMIFS('N1.3_Project_Listing'!$R$16:$R$829,'N1.3_Project_Listing'!$B$16:$B$829,$B321,'N1.3_Project_Listing'!$D$16:$D$829,$B271,'N1.3_Project_Listing'!$J$16:$J$829,BM$16,'N1.3_Project_Listing'!$G$16:$G$829,BK$15)</f>
        <v>0</v>
      </c>
      <c r="BN321" s="67">
        <f>SUMIFS('N1.3_Project_Listing'!$R$16:$R$829,'N1.3_Project_Listing'!$B$16:$B$829,$B321,'N1.3_Project_Listing'!$D$16:$D$829,$B271,'N1.3_Project_Listing'!$J$16:$J$829,BN$16,'N1.3_Project_Listing'!$G$16:$G$829,BK$15)</f>
        <v>0</v>
      </c>
      <c r="BO321" s="67">
        <f>SUMIFS('N1.3_Project_Listing'!$R$16:$R$829,'N1.3_Project_Listing'!$B$16:$B$829,$B321,'N1.3_Project_Listing'!$D$16:$D$829,$B271,'N1.3_Project_Listing'!$J$16:$J$829,BO$16,'N1.3_Project_Listing'!$G$16:$G$829,BK$15)</f>
        <v>0</v>
      </c>
      <c r="BP321" s="67">
        <f>SUMIFS('N1.3_Project_Listing'!$R$16:$R$829,'N1.3_Project_Listing'!$B$16:$B$829,$B321,'N1.3_Project_Listing'!$D$16:$D$829,$B271,'N1.3_Project_Listing'!$J$16:$J$829,BP$16,'N1.3_Project_Listing'!$G$16:$G$829,BK$15)</f>
        <v>0</v>
      </c>
      <c r="BQ321" s="63">
        <f t="shared" si="416"/>
        <v>0</v>
      </c>
      <c r="BR321" s="116" t="s">
        <v>441</v>
      </c>
      <c r="BS321" s="67">
        <f>SUMIFS('N1.3_Project_Listing'!$P$16:$P$829,'N1.3_Project_Listing'!$B$16:$B$829,$B321,'N1.3_Project_Listing'!$D$16:$D$829,$B271,'N1.3_Project_Listing'!$J$16:$J$829,BS$16,'N1.3_Project_Listing'!$G$16:$G$829,BK$15)</f>
        <v>0</v>
      </c>
      <c r="BT321" s="67">
        <f>SUMIFS('N1.3_Project_Listing'!$P$16:$P$829,'N1.3_Project_Listing'!$B$16:$B$829,$B321,'N1.3_Project_Listing'!$D$16:$D$829,$B271,'N1.3_Project_Listing'!$J$16:$J$829,BT$16,'N1.3_Project_Listing'!$G$16:$G$829,BK$15)</f>
        <v>0</v>
      </c>
      <c r="BU321" s="67">
        <f>SUMIFS('N1.3_Project_Listing'!$P$16:$P$829,'N1.3_Project_Listing'!$B$16:$B$829,$B321,'N1.3_Project_Listing'!$D$16:$D$829,$B271,'N1.3_Project_Listing'!$J$16:$J$829,BU$16,'N1.3_Project_Listing'!$G$16:$G$829,BK$15)</f>
        <v>0</v>
      </c>
      <c r="BV321" s="67">
        <f>SUMIFS('N1.3_Project_Listing'!$P$16:$P$829,'N1.3_Project_Listing'!$B$16:$B$829,$B321,'N1.3_Project_Listing'!$D$16:$D$829,$B271,'N1.3_Project_Listing'!$J$16:$J$829,BV$16,'N1.3_Project_Listing'!$G$16:$G$829,BK$15)</f>
        <v>0</v>
      </c>
      <c r="BW321" s="67">
        <f>SUMIFS('N1.3_Project_Listing'!$P$16:$P$829,'N1.3_Project_Listing'!$B$16:$B$829,$B321,'N1.3_Project_Listing'!$D$16:$D$829,$B271,'N1.3_Project_Listing'!$J$16:$J$829,BW$16,'N1.3_Project_Listing'!$G$16:$G$829,BK$15)</f>
        <v>0</v>
      </c>
      <c r="BX321" s="63">
        <f t="shared" si="417"/>
        <v>0</v>
      </c>
    </row>
    <row r="322" spans="2:76" hidden="1">
      <c r="B322" s="132" t="str">
        <f t="shared" si="393"/>
        <v>No entry required</v>
      </c>
      <c r="C322" s="158" t="str">
        <f t="shared" si="393"/>
        <v>-</v>
      </c>
      <c r="D322" s="63">
        <f t="shared" si="394"/>
        <v>0</v>
      </c>
      <c r="E322" s="63">
        <f t="shared" si="395"/>
        <v>0</v>
      </c>
      <c r="F322" s="63">
        <f t="shared" si="396"/>
        <v>0</v>
      </c>
      <c r="G322" s="63">
        <f t="shared" si="397"/>
        <v>0</v>
      </c>
      <c r="H322" s="63">
        <f t="shared" si="398"/>
        <v>0</v>
      </c>
      <c r="I322" s="63">
        <f t="shared" si="399"/>
        <v>0</v>
      </c>
      <c r="J322" s="116" t="s">
        <v>441</v>
      </c>
      <c r="K322" s="63">
        <f t="shared" si="400"/>
        <v>0</v>
      </c>
      <c r="L322" s="63">
        <f t="shared" si="401"/>
        <v>0</v>
      </c>
      <c r="M322" s="63">
        <f t="shared" si="402"/>
        <v>0</v>
      </c>
      <c r="N322" s="63">
        <f t="shared" si="403"/>
        <v>0</v>
      </c>
      <c r="O322" s="63">
        <f t="shared" si="404"/>
        <v>0</v>
      </c>
      <c r="P322" s="63">
        <f t="shared" si="405"/>
        <v>0</v>
      </c>
      <c r="R322" s="158" t="str">
        <f t="shared" si="406"/>
        <v>-</v>
      </c>
      <c r="S322" s="67">
        <f>SUMIFS('N1.3_Project_Listing'!$R$16:$R$829,'N1.3_Project_Listing'!$B$16:$B$829,$B322,'N1.3_Project_Listing'!$D$16:$D$829,$B272,'N1.3_Project_Listing'!$J$16:$J$829,S$16,'N1.3_Project_Listing'!$G$16:$G$829,R$15)</f>
        <v>0</v>
      </c>
      <c r="T322" s="67">
        <f>SUMIFS('N1.3_Project_Listing'!$R$16:$R$829,'N1.3_Project_Listing'!$B$16:$B$829,$B322,'N1.3_Project_Listing'!$D$16:$D$829,$B272,'N1.3_Project_Listing'!$J$16:$J$829,T$16,'N1.3_Project_Listing'!$G$16:$G$829,R$15)</f>
        <v>0</v>
      </c>
      <c r="U322" s="67">
        <f>SUMIFS('N1.3_Project_Listing'!$R$16:$R$829,'N1.3_Project_Listing'!$B$16:$B$829,$B322,'N1.3_Project_Listing'!$D$16:$D$829,$B272,'N1.3_Project_Listing'!$J$16:$J$829,U$16,'N1.3_Project_Listing'!$G$16:$G$829,R$15)</f>
        <v>0</v>
      </c>
      <c r="V322" s="67">
        <f>SUMIFS('N1.3_Project_Listing'!$R$16:$R$829,'N1.3_Project_Listing'!$B$16:$B$829,$B322,'N1.3_Project_Listing'!$D$16:$D$829,$B272,'N1.3_Project_Listing'!$J$16:$J$829,V$16,'N1.3_Project_Listing'!$G$16:$G$829,R$15)</f>
        <v>0</v>
      </c>
      <c r="W322" s="67">
        <f>SUMIFS('N1.3_Project_Listing'!$R$16:$R$829,'N1.3_Project_Listing'!$B$16:$B$829,$B322,'N1.3_Project_Listing'!$D$16:$D$829,$B272,'N1.3_Project_Listing'!$J$16:$J$829,W$16,'N1.3_Project_Listing'!$G$16:$G$829,R$15)</f>
        <v>0</v>
      </c>
      <c r="X322" s="63">
        <f t="shared" si="407"/>
        <v>0</v>
      </c>
      <c r="Y322" s="116" t="s">
        <v>441</v>
      </c>
      <c r="Z322" s="67">
        <f>SUMIFS('N1.3_Project_Listing'!$P$16:$P$829,'N1.3_Project_Listing'!$B$16:$B$829,$B322,'N1.3_Project_Listing'!$D$16:$D$829,$B272,'N1.3_Project_Listing'!$J$16:$J$829,Z$16,'N1.3_Project_Listing'!$G$16:$G$829,R$15)</f>
        <v>0</v>
      </c>
      <c r="AA322" s="67">
        <f>SUMIFS('N1.3_Project_Listing'!$P$16:$P$829,'N1.3_Project_Listing'!$B$16:$B$829,$B322,'N1.3_Project_Listing'!$D$16:$D$829,$B272,'N1.3_Project_Listing'!$J$16:$J$829,AA$16,'N1.3_Project_Listing'!$G$16:$G$829,R$15)</f>
        <v>0</v>
      </c>
      <c r="AB322" s="67">
        <f>SUMIFS('N1.3_Project_Listing'!$P$16:$P$829,'N1.3_Project_Listing'!$B$16:$B$829,$B322,'N1.3_Project_Listing'!$D$16:$D$829,$B272,'N1.3_Project_Listing'!$J$16:$J$829,AB$16,'N1.3_Project_Listing'!$G$16:$G$829,R$15)</f>
        <v>0</v>
      </c>
      <c r="AC322" s="67">
        <f>SUMIFS('N1.3_Project_Listing'!$P$16:$P$829,'N1.3_Project_Listing'!$B$16:$B$829,$B322,'N1.3_Project_Listing'!$D$16:$D$829,$B272,'N1.3_Project_Listing'!$J$16:$J$829,AC$16,'N1.3_Project_Listing'!$G$16:$G$829,R$15)</f>
        <v>0</v>
      </c>
      <c r="AD322" s="67">
        <f>SUMIFS('N1.3_Project_Listing'!$P$16:$P$829,'N1.3_Project_Listing'!$B$16:$B$829,$B322,'N1.3_Project_Listing'!$D$16:$D$829,$B272,'N1.3_Project_Listing'!$J$16:$J$829,AD$16,'N1.3_Project_Listing'!$G$16:$G$829,R$15)</f>
        <v>0</v>
      </c>
      <c r="AE322" s="63">
        <f t="shared" si="408"/>
        <v>0</v>
      </c>
      <c r="AG322" s="158" t="str">
        <f t="shared" si="409"/>
        <v>-</v>
      </c>
      <c r="AH322" s="67">
        <f>SUMIFS('N1.3_Project_Listing'!$R$16:$R$829,'N1.3_Project_Listing'!$B$16:$B$829,$B322,'N1.3_Project_Listing'!$D$16:$D$829,$B272,'N1.3_Project_Listing'!$J$16:$J$829,AH$16,'N1.3_Project_Listing'!$G$16:$G$829,AG$15)</f>
        <v>0</v>
      </c>
      <c r="AI322" s="67">
        <f>SUMIFS('N1.3_Project_Listing'!$R$16:$R$829,'N1.3_Project_Listing'!$B$16:$B$829,$B322,'N1.3_Project_Listing'!$D$16:$D$829,$B272,'N1.3_Project_Listing'!$J$16:$J$829,AI$16,'N1.3_Project_Listing'!$G$16:$G$829,AG$15)</f>
        <v>0</v>
      </c>
      <c r="AJ322" s="67">
        <f>SUMIFS('N1.3_Project_Listing'!$R$16:$R$829,'N1.3_Project_Listing'!$B$16:$B$829,$B322,'N1.3_Project_Listing'!$D$16:$D$829,$B272,'N1.3_Project_Listing'!$J$16:$J$829,AJ$16,'N1.3_Project_Listing'!$G$16:$G$829,AG$15)</f>
        <v>0</v>
      </c>
      <c r="AK322" s="67">
        <f>SUMIFS('N1.3_Project_Listing'!$R$16:$R$829,'N1.3_Project_Listing'!$B$16:$B$829,$B322,'N1.3_Project_Listing'!$D$16:$D$829,$B272,'N1.3_Project_Listing'!$J$16:$J$829,AK$16,'N1.3_Project_Listing'!$G$16:$G$829,AG$15)</f>
        <v>0</v>
      </c>
      <c r="AL322" s="67">
        <f>SUMIFS('N1.3_Project_Listing'!$R$16:$R$829,'N1.3_Project_Listing'!$B$16:$B$829,$B322,'N1.3_Project_Listing'!$D$16:$D$829,$B272,'N1.3_Project_Listing'!$J$16:$J$829,AL$16,'N1.3_Project_Listing'!$G$16:$G$829,AG$15)</f>
        <v>0</v>
      </c>
      <c r="AM322" s="63">
        <f t="shared" si="410"/>
        <v>0</v>
      </c>
      <c r="AN322" s="116" t="s">
        <v>441</v>
      </c>
      <c r="AO322" s="67">
        <f>SUMIFS('N1.3_Project_Listing'!$P$16:$P$829,'N1.3_Project_Listing'!$B$16:$B$829,$B322,'N1.3_Project_Listing'!$D$16:$D$829,$B272,'N1.3_Project_Listing'!$J$16:$J$829,AO$16,'N1.3_Project_Listing'!$G$16:$G$829,AG$15)</f>
        <v>0</v>
      </c>
      <c r="AP322" s="67">
        <f>SUMIFS('N1.3_Project_Listing'!$P$16:$P$829,'N1.3_Project_Listing'!$B$16:$B$829,$B322,'N1.3_Project_Listing'!$D$16:$D$829,$B272,'N1.3_Project_Listing'!$J$16:$J$829,AP$16,'N1.3_Project_Listing'!$G$16:$G$829,AG$15)</f>
        <v>0</v>
      </c>
      <c r="AQ322" s="67">
        <f>SUMIFS('N1.3_Project_Listing'!$P$16:$P$829,'N1.3_Project_Listing'!$B$16:$B$829,$B322,'N1.3_Project_Listing'!$D$16:$D$829,$B272,'N1.3_Project_Listing'!$J$16:$J$829,AQ$16,'N1.3_Project_Listing'!$G$16:$G$829,AG$15)</f>
        <v>0</v>
      </c>
      <c r="AR322" s="67">
        <f>SUMIFS('N1.3_Project_Listing'!$P$16:$P$829,'N1.3_Project_Listing'!$B$16:$B$829,$B322,'N1.3_Project_Listing'!$D$16:$D$829,$B272,'N1.3_Project_Listing'!$J$16:$J$829,AR$16,'N1.3_Project_Listing'!$G$16:$G$829,AG$15)</f>
        <v>0</v>
      </c>
      <c r="AS322" s="67">
        <f>SUMIFS('N1.3_Project_Listing'!$P$16:$P$829,'N1.3_Project_Listing'!$B$16:$B$829,$B322,'N1.3_Project_Listing'!$D$16:$D$829,$B272,'N1.3_Project_Listing'!$J$16:$J$829,AS$16,'N1.3_Project_Listing'!$G$16:$G$829,AG$15)</f>
        <v>0</v>
      </c>
      <c r="AT322" s="63">
        <f t="shared" si="411"/>
        <v>0</v>
      </c>
      <c r="AV322" s="158" t="str">
        <f t="shared" si="412"/>
        <v>-</v>
      </c>
      <c r="AW322" s="67">
        <f>SUMIFS('N1.3_Project_Listing'!$R$16:$R$829,'N1.3_Project_Listing'!$B$16:$B$829,$B322,'N1.3_Project_Listing'!$D$16:$D$829,$B272,'N1.3_Project_Listing'!$J$16:$J$829,AW$16,'N1.3_Project_Listing'!$G$16:$G$829,AV$15)</f>
        <v>0</v>
      </c>
      <c r="AX322" s="67">
        <f>SUMIFS('N1.3_Project_Listing'!$R$16:$R$829,'N1.3_Project_Listing'!$B$16:$B$829,$B322,'N1.3_Project_Listing'!$D$16:$D$829,$B272,'N1.3_Project_Listing'!$J$16:$J$829,AX$16,'N1.3_Project_Listing'!$G$16:$G$829,AV$15)</f>
        <v>0</v>
      </c>
      <c r="AY322" s="67">
        <f>SUMIFS('N1.3_Project_Listing'!$R$16:$R$829,'N1.3_Project_Listing'!$B$16:$B$829,$B322,'N1.3_Project_Listing'!$D$16:$D$829,$B272,'N1.3_Project_Listing'!$J$16:$J$829,AY$16,'N1.3_Project_Listing'!$G$16:$G$829,AV$15)</f>
        <v>0</v>
      </c>
      <c r="AZ322" s="67">
        <f>SUMIFS('N1.3_Project_Listing'!$R$16:$R$829,'N1.3_Project_Listing'!$B$16:$B$829,$B322,'N1.3_Project_Listing'!$D$16:$D$829,$B272,'N1.3_Project_Listing'!$J$16:$J$829,AZ$16,'N1.3_Project_Listing'!$G$16:$G$829,AV$15)</f>
        <v>0</v>
      </c>
      <c r="BA322" s="67">
        <f>SUMIFS('N1.3_Project_Listing'!$R$16:$R$829,'N1.3_Project_Listing'!$B$16:$B$829,$B322,'N1.3_Project_Listing'!$D$16:$D$829,$B272,'N1.3_Project_Listing'!$J$16:$J$829,BA$16,'N1.3_Project_Listing'!$G$16:$G$829,AV$15)</f>
        <v>0</v>
      </c>
      <c r="BB322" s="63">
        <f t="shared" si="413"/>
        <v>0</v>
      </c>
      <c r="BC322" s="116" t="s">
        <v>441</v>
      </c>
      <c r="BD322" s="67">
        <f>SUMIFS('N1.3_Project_Listing'!$P$16:$P$829,'N1.3_Project_Listing'!$B$16:$B$829,$B322,'N1.3_Project_Listing'!$D$16:$D$829,$B272,'N1.3_Project_Listing'!$J$16:$J$829,BD$16,'N1.3_Project_Listing'!$G$16:$G$829,AV$15)</f>
        <v>0</v>
      </c>
      <c r="BE322" s="67">
        <f>SUMIFS('N1.3_Project_Listing'!$P$16:$P$829,'N1.3_Project_Listing'!$B$16:$B$829,$B322,'N1.3_Project_Listing'!$D$16:$D$829,$B272,'N1.3_Project_Listing'!$J$16:$J$829,BE$16,'N1.3_Project_Listing'!$G$16:$G$829,AV$15)</f>
        <v>0</v>
      </c>
      <c r="BF322" s="67">
        <f>SUMIFS('N1.3_Project_Listing'!$P$16:$P$829,'N1.3_Project_Listing'!$B$16:$B$829,$B322,'N1.3_Project_Listing'!$D$16:$D$829,$B272,'N1.3_Project_Listing'!$J$16:$J$829,BF$16,'N1.3_Project_Listing'!$G$16:$G$829,AV$15)</f>
        <v>0</v>
      </c>
      <c r="BG322" s="67">
        <f>SUMIFS('N1.3_Project_Listing'!$P$16:$P$829,'N1.3_Project_Listing'!$B$16:$B$829,$B322,'N1.3_Project_Listing'!$D$16:$D$829,$B272,'N1.3_Project_Listing'!$J$16:$J$829,BG$16,'N1.3_Project_Listing'!$G$16:$G$829,AV$15)</f>
        <v>0</v>
      </c>
      <c r="BH322" s="67">
        <f>SUMIFS('N1.3_Project_Listing'!$P$16:$P$829,'N1.3_Project_Listing'!$B$16:$B$829,$B322,'N1.3_Project_Listing'!$D$16:$D$829,$B272,'N1.3_Project_Listing'!$J$16:$J$829,BH$16,'N1.3_Project_Listing'!$G$16:$G$829,AV$15)</f>
        <v>0</v>
      </c>
      <c r="BI322" s="63">
        <f t="shared" si="414"/>
        <v>0</v>
      </c>
      <c r="BK322" s="158" t="str">
        <f t="shared" si="415"/>
        <v>-</v>
      </c>
      <c r="BL322" s="67">
        <f>SUMIFS('N1.3_Project_Listing'!$R$16:$R$829,'N1.3_Project_Listing'!$B$16:$B$829,$B322,'N1.3_Project_Listing'!$D$16:$D$829,$B272,'N1.3_Project_Listing'!$J$16:$J$829,BL$16,'N1.3_Project_Listing'!$G$16:$G$829,BK$15)</f>
        <v>0</v>
      </c>
      <c r="BM322" s="67">
        <f>SUMIFS('N1.3_Project_Listing'!$R$16:$R$829,'N1.3_Project_Listing'!$B$16:$B$829,$B322,'N1.3_Project_Listing'!$D$16:$D$829,$B272,'N1.3_Project_Listing'!$J$16:$J$829,BM$16,'N1.3_Project_Listing'!$G$16:$G$829,BK$15)</f>
        <v>0</v>
      </c>
      <c r="BN322" s="67">
        <f>SUMIFS('N1.3_Project_Listing'!$R$16:$R$829,'N1.3_Project_Listing'!$B$16:$B$829,$B322,'N1.3_Project_Listing'!$D$16:$D$829,$B272,'N1.3_Project_Listing'!$J$16:$J$829,BN$16,'N1.3_Project_Listing'!$G$16:$G$829,BK$15)</f>
        <v>0</v>
      </c>
      <c r="BO322" s="67">
        <f>SUMIFS('N1.3_Project_Listing'!$R$16:$R$829,'N1.3_Project_Listing'!$B$16:$B$829,$B322,'N1.3_Project_Listing'!$D$16:$D$829,$B272,'N1.3_Project_Listing'!$J$16:$J$829,BO$16,'N1.3_Project_Listing'!$G$16:$G$829,BK$15)</f>
        <v>0</v>
      </c>
      <c r="BP322" s="67">
        <f>SUMIFS('N1.3_Project_Listing'!$R$16:$R$829,'N1.3_Project_Listing'!$B$16:$B$829,$B322,'N1.3_Project_Listing'!$D$16:$D$829,$B272,'N1.3_Project_Listing'!$J$16:$J$829,BP$16,'N1.3_Project_Listing'!$G$16:$G$829,BK$15)</f>
        <v>0</v>
      </c>
      <c r="BQ322" s="63">
        <f t="shared" si="416"/>
        <v>0</v>
      </c>
      <c r="BR322" s="116" t="s">
        <v>441</v>
      </c>
      <c r="BS322" s="67">
        <f>SUMIFS('N1.3_Project_Listing'!$P$16:$P$829,'N1.3_Project_Listing'!$B$16:$B$829,$B322,'N1.3_Project_Listing'!$D$16:$D$829,$B272,'N1.3_Project_Listing'!$J$16:$J$829,BS$16,'N1.3_Project_Listing'!$G$16:$G$829,BK$15)</f>
        <v>0</v>
      </c>
      <c r="BT322" s="67">
        <f>SUMIFS('N1.3_Project_Listing'!$P$16:$P$829,'N1.3_Project_Listing'!$B$16:$B$829,$B322,'N1.3_Project_Listing'!$D$16:$D$829,$B272,'N1.3_Project_Listing'!$J$16:$J$829,BT$16,'N1.3_Project_Listing'!$G$16:$G$829,BK$15)</f>
        <v>0</v>
      </c>
      <c r="BU322" s="67">
        <f>SUMIFS('N1.3_Project_Listing'!$P$16:$P$829,'N1.3_Project_Listing'!$B$16:$B$829,$B322,'N1.3_Project_Listing'!$D$16:$D$829,$B272,'N1.3_Project_Listing'!$J$16:$J$829,BU$16,'N1.3_Project_Listing'!$G$16:$G$829,BK$15)</f>
        <v>0</v>
      </c>
      <c r="BV322" s="67">
        <f>SUMIFS('N1.3_Project_Listing'!$P$16:$P$829,'N1.3_Project_Listing'!$B$16:$B$829,$B322,'N1.3_Project_Listing'!$D$16:$D$829,$B272,'N1.3_Project_Listing'!$J$16:$J$829,BV$16,'N1.3_Project_Listing'!$G$16:$G$829,BK$15)</f>
        <v>0</v>
      </c>
      <c r="BW322" s="67">
        <f>SUMIFS('N1.3_Project_Listing'!$P$16:$P$829,'N1.3_Project_Listing'!$B$16:$B$829,$B322,'N1.3_Project_Listing'!$D$16:$D$829,$B272,'N1.3_Project_Listing'!$J$16:$J$829,BW$16,'N1.3_Project_Listing'!$G$16:$G$829,BK$15)</f>
        <v>0</v>
      </c>
      <c r="BX322" s="63">
        <f t="shared" si="417"/>
        <v>0</v>
      </c>
    </row>
    <row r="323" spans="2:76" hidden="1">
      <c r="B323" s="132" t="str">
        <f t="shared" si="393"/>
        <v>No entry required</v>
      </c>
      <c r="C323" s="158" t="str">
        <f t="shared" si="393"/>
        <v>-</v>
      </c>
      <c r="D323" s="63">
        <f t="shared" si="394"/>
        <v>0</v>
      </c>
      <c r="E323" s="63">
        <f t="shared" si="395"/>
        <v>0</v>
      </c>
      <c r="F323" s="63">
        <f t="shared" si="396"/>
        <v>0</v>
      </c>
      <c r="G323" s="63">
        <f t="shared" si="397"/>
        <v>0</v>
      </c>
      <c r="H323" s="63">
        <f t="shared" si="398"/>
        <v>0</v>
      </c>
      <c r="I323" s="63">
        <f t="shared" si="399"/>
        <v>0</v>
      </c>
      <c r="J323" s="116" t="s">
        <v>441</v>
      </c>
      <c r="K323" s="63">
        <f t="shared" si="400"/>
        <v>0</v>
      </c>
      <c r="L323" s="63">
        <f t="shared" si="401"/>
        <v>0</v>
      </c>
      <c r="M323" s="63">
        <f t="shared" si="402"/>
        <v>0</v>
      </c>
      <c r="N323" s="63">
        <f t="shared" si="403"/>
        <v>0</v>
      </c>
      <c r="O323" s="63">
        <f t="shared" si="404"/>
        <v>0</v>
      </c>
      <c r="P323" s="63">
        <f t="shared" si="405"/>
        <v>0</v>
      </c>
      <c r="R323" s="158" t="str">
        <f t="shared" si="406"/>
        <v>-</v>
      </c>
      <c r="S323" s="67">
        <f>SUMIFS('N1.3_Project_Listing'!$R$16:$R$829,'N1.3_Project_Listing'!$B$16:$B$829,$B323,'N1.3_Project_Listing'!$D$16:$D$829,$B273,'N1.3_Project_Listing'!$J$16:$J$829,S$16,'N1.3_Project_Listing'!$G$16:$G$829,R$15)</f>
        <v>0</v>
      </c>
      <c r="T323" s="67">
        <f>SUMIFS('N1.3_Project_Listing'!$R$16:$R$829,'N1.3_Project_Listing'!$B$16:$B$829,$B323,'N1.3_Project_Listing'!$D$16:$D$829,$B273,'N1.3_Project_Listing'!$J$16:$J$829,T$16,'N1.3_Project_Listing'!$G$16:$G$829,R$15)</f>
        <v>0</v>
      </c>
      <c r="U323" s="67">
        <f>SUMIFS('N1.3_Project_Listing'!$R$16:$R$829,'N1.3_Project_Listing'!$B$16:$B$829,$B323,'N1.3_Project_Listing'!$D$16:$D$829,$B273,'N1.3_Project_Listing'!$J$16:$J$829,U$16,'N1.3_Project_Listing'!$G$16:$G$829,R$15)</f>
        <v>0</v>
      </c>
      <c r="V323" s="67">
        <f>SUMIFS('N1.3_Project_Listing'!$R$16:$R$829,'N1.3_Project_Listing'!$B$16:$B$829,$B323,'N1.3_Project_Listing'!$D$16:$D$829,$B273,'N1.3_Project_Listing'!$J$16:$J$829,V$16,'N1.3_Project_Listing'!$G$16:$G$829,R$15)</f>
        <v>0</v>
      </c>
      <c r="W323" s="67">
        <f>SUMIFS('N1.3_Project_Listing'!$R$16:$R$829,'N1.3_Project_Listing'!$B$16:$B$829,$B323,'N1.3_Project_Listing'!$D$16:$D$829,$B273,'N1.3_Project_Listing'!$J$16:$J$829,W$16,'N1.3_Project_Listing'!$G$16:$G$829,R$15)</f>
        <v>0</v>
      </c>
      <c r="X323" s="63">
        <f t="shared" si="407"/>
        <v>0</v>
      </c>
      <c r="Y323" s="116" t="s">
        <v>441</v>
      </c>
      <c r="Z323" s="67">
        <f>SUMIFS('N1.3_Project_Listing'!$P$16:$P$829,'N1.3_Project_Listing'!$B$16:$B$829,$B323,'N1.3_Project_Listing'!$D$16:$D$829,$B273,'N1.3_Project_Listing'!$J$16:$J$829,Z$16,'N1.3_Project_Listing'!$G$16:$G$829,R$15)</f>
        <v>0</v>
      </c>
      <c r="AA323" s="67">
        <f>SUMIFS('N1.3_Project_Listing'!$P$16:$P$829,'N1.3_Project_Listing'!$B$16:$B$829,$B323,'N1.3_Project_Listing'!$D$16:$D$829,$B273,'N1.3_Project_Listing'!$J$16:$J$829,AA$16,'N1.3_Project_Listing'!$G$16:$G$829,R$15)</f>
        <v>0</v>
      </c>
      <c r="AB323" s="67">
        <f>SUMIFS('N1.3_Project_Listing'!$P$16:$P$829,'N1.3_Project_Listing'!$B$16:$B$829,$B323,'N1.3_Project_Listing'!$D$16:$D$829,$B273,'N1.3_Project_Listing'!$J$16:$J$829,AB$16,'N1.3_Project_Listing'!$G$16:$G$829,R$15)</f>
        <v>0</v>
      </c>
      <c r="AC323" s="67">
        <f>SUMIFS('N1.3_Project_Listing'!$P$16:$P$829,'N1.3_Project_Listing'!$B$16:$B$829,$B323,'N1.3_Project_Listing'!$D$16:$D$829,$B273,'N1.3_Project_Listing'!$J$16:$J$829,AC$16,'N1.3_Project_Listing'!$G$16:$G$829,R$15)</f>
        <v>0</v>
      </c>
      <c r="AD323" s="67">
        <f>SUMIFS('N1.3_Project_Listing'!$P$16:$P$829,'N1.3_Project_Listing'!$B$16:$B$829,$B323,'N1.3_Project_Listing'!$D$16:$D$829,$B273,'N1.3_Project_Listing'!$J$16:$J$829,AD$16,'N1.3_Project_Listing'!$G$16:$G$829,R$15)</f>
        <v>0</v>
      </c>
      <c r="AE323" s="63">
        <f t="shared" si="408"/>
        <v>0</v>
      </c>
      <c r="AG323" s="158" t="str">
        <f t="shared" si="409"/>
        <v>-</v>
      </c>
      <c r="AH323" s="67">
        <f>SUMIFS('N1.3_Project_Listing'!$R$16:$R$829,'N1.3_Project_Listing'!$B$16:$B$829,$B323,'N1.3_Project_Listing'!$D$16:$D$829,$B273,'N1.3_Project_Listing'!$J$16:$J$829,AH$16,'N1.3_Project_Listing'!$G$16:$G$829,AG$15)</f>
        <v>0</v>
      </c>
      <c r="AI323" s="67">
        <f>SUMIFS('N1.3_Project_Listing'!$R$16:$R$829,'N1.3_Project_Listing'!$B$16:$B$829,$B323,'N1.3_Project_Listing'!$D$16:$D$829,$B273,'N1.3_Project_Listing'!$J$16:$J$829,AI$16,'N1.3_Project_Listing'!$G$16:$G$829,AG$15)</f>
        <v>0</v>
      </c>
      <c r="AJ323" s="67">
        <f>SUMIFS('N1.3_Project_Listing'!$R$16:$R$829,'N1.3_Project_Listing'!$B$16:$B$829,$B323,'N1.3_Project_Listing'!$D$16:$D$829,$B273,'N1.3_Project_Listing'!$J$16:$J$829,AJ$16,'N1.3_Project_Listing'!$G$16:$G$829,AG$15)</f>
        <v>0</v>
      </c>
      <c r="AK323" s="67">
        <f>SUMIFS('N1.3_Project_Listing'!$R$16:$R$829,'N1.3_Project_Listing'!$B$16:$B$829,$B323,'N1.3_Project_Listing'!$D$16:$D$829,$B273,'N1.3_Project_Listing'!$J$16:$J$829,AK$16,'N1.3_Project_Listing'!$G$16:$G$829,AG$15)</f>
        <v>0</v>
      </c>
      <c r="AL323" s="67">
        <f>SUMIFS('N1.3_Project_Listing'!$R$16:$R$829,'N1.3_Project_Listing'!$B$16:$B$829,$B323,'N1.3_Project_Listing'!$D$16:$D$829,$B273,'N1.3_Project_Listing'!$J$16:$J$829,AL$16,'N1.3_Project_Listing'!$G$16:$G$829,AG$15)</f>
        <v>0</v>
      </c>
      <c r="AM323" s="63">
        <f t="shared" si="410"/>
        <v>0</v>
      </c>
      <c r="AN323" s="116" t="s">
        <v>441</v>
      </c>
      <c r="AO323" s="67">
        <f>SUMIFS('N1.3_Project_Listing'!$P$16:$P$829,'N1.3_Project_Listing'!$B$16:$B$829,$B323,'N1.3_Project_Listing'!$D$16:$D$829,$B273,'N1.3_Project_Listing'!$J$16:$J$829,AO$16,'N1.3_Project_Listing'!$G$16:$G$829,AG$15)</f>
        <v>0</v>
      </c>
      <c r="AP323" s="67">
        <f>SUMIFS('N1.3_Project_Listing'!$P$16:$P$829,'N1.3_Project_Listing'!$B$16:$B$829,$B323,'N1.3_Project_Listing'!$D$16:$D$829,$B273,'N1.3_Project_Listing'!$J$16:$J$829,AP$16,'N1.3_Project_Listing'!$G$16:$G$829,AG$15)</f>
        <v>0</v>
      </c>
      <c r="AQ323" s="67">
        <f>SUMIFS('N1.3_Project_Listing'!$P$16:$P$829,'N1.3_Project_Listing'!$B$16:$B$829,$B323,'N1.3_Project_Listing'!$D$16:$D$829,$B273,'N1.3_Project_Listing'!$J$16:$J$829,AQ$16,'N1.3_Project_Listing'!$G$16:$G$829,AG$15)</f>
        <v>0</v>
      </c>
      <c r="AR323" s="67">
        <f>SUMIFS('N1.3_Project_Listing'!$P$16:$P$829,'N1.3_Project_Listing'!$B$16:$B$829,$B323,'N1.3_Project_Listing'!$D$16:$D$829,$B273,'N1.3_Project_Listing'!$J$16:$J$829,AR$16,'N1.3_Project_Listing'!$G$16:$G$829,AG$15)</f>
        <v>0</v>
      </c>
      <c r="AS323" s="67">
        <f>SUMIFS('N1.3_Project_Listing'!$P$16:$P$829,'N1.3_Project_Listing'!$B$16:$B$829,$B323,'N1.3_Project_Listing'!$D$16:$D$829,$B273,'N1.3_Project_Listing'!$J$16:$J$829,AS$16,'N1.3_Project_Listing'!$G$16:$G$829,AG$15)</f>
        <v>0</v>
      </c>
      <c r="AT323" s="63">
        <f t="shared" si="411"/>
        <v>0</v>
      </c>
      <c r="AV323" s="158" t="str">
        <f t="shared" si="412"/>
        <v>-</v>
      </c>
      <c r="AW323" s="67">
        <f>SUMIFS('N1.3_Project_Listing'!$R$16:$R$829,'N1.3_Project_Listing'!$B$16:$B$829,$B323,'N1.3_Project_Listing'!$D$16:$D$829,$B273,'N1.3_Project_Listing'!$J$16:$J$829,AW$16,'N1.3_Project_Listing'!$G$16:$G$829,AV$15)</f>
        <v>0</v>
      </c>
      <c r="AX323" s="67">
        <f>SUMIFS('N1.3_Project_Listing'!$R$16:$R$829,'N1.3_Project_Listing'!$B$16:$B$829,$B323,'N1.3_Project_Listing'!$D$16:$D$829,$B273,'N1.3_Project_Listing'!$J$16:$J$829,AX$16,'N1.3_Project_Listing'!$G$16:$G$829,AV$15)</f>
        <v>0</v>
      </c>
      <c r="AY323" s="67">
        <f>SUMIFS('N1.3_Project_Listing'!$R$16:$R$829,'N1.3_Project_Listing'!$B$16:$B$829,$B323,'N1.3_Project_Listing'!$D$16:$D$829,$B273,'N1.3_Project_Listing'!$J$16:$J$829,AY$16,'N1.3_Project_Listing'!$G$16:$G$829,AV$15)</f>
        <v>0</v>
      </c>
      <c r="AZ323" s="67">
        <f>SUMIFS('N1.3_Project_Listing'!$R$16:$R$829,'N1.3_Project_Listing'!$B$16:$B$829,$B323,'N1.3_Project_Listing'!$D$16:$D$829,$B273,'N1.3_Project_Listing'!$J$16:$J$829,AZ$16,'N1.3_Project_Listing'!$G$16:$G$829,AV$15)</f>
        <v>0</v>
      </c>
      <c r="BA323" s="67">
        <f>SUMIFS('N1.3_Project_Listing'!$R$16:$R$829,'N1.3_Project_Listing'!$B$16:$B$829,$B323,'N1.3_Project_Listing'!$D$16:$D$829,$B273,'N1.3_Project_Listing'!$J$16:$J$829,BA$16,'N1.3_Project_Listing'!$G$16:$G$829,AV$15)</f>
        <v>0</v>
      </c>
      <c r="BB323" s="63">
        <f t="shared" si="413"/>
        <v>0</v>
      </c>
      <c r="BC323" s="116" t="s">
        <v>441</v>
      </c>
      <c r="BD323" s="67">
        <f>SUMIFS('N1.3_Project_Listing'!$P$16:$P$829,'N1.3_Project_Listing'!$B$16:$B$829,$B323,'N1.3_Project_Listing'!$D$16:$D$829,$B273,'N1.3_Project_Listing'!$J$16:$J$829,BD$16,'N1.3_Project_Listing'!$G$16:$G$829,AV$15)</f>
        <v>0</v>
      </c>
      <c r="BE323" s="67">
        <f>SUMIFS('N1.3_Project_Listing'!$P$16:$P$829,'N1.3_Project_Listing'!$B$16:$B$829,$B323,'N1.3_Project_Listing'!$D$16:$D$829,$B273,'N1.3_Project_Listing'!$J$16:$J$829,BE$16,'N1.3_Project_Listing'!$G$16:$G$829,AV$15)</f>
        <v>0</v>
      </c>
      <c r="BF323" s="67">
        <f>SUMIFS('N1.3_Project_Listing'!$P$16:$P$829,'N1.3_Project_Listing'!$B$16:$B$829,$B323,'N1.3_Project_Listing'!$D$16:$D$829,$B273,'N1.3_Project_Listing'!$J$16:$J$829,BF$16,'N1.3_Project_Listing'!$G$16:$G$829,AV$15)</f>
        <v>0</v>
      </c>
      <c r="BG323" s="67">
        <f>SUMIFS('N1.3_Project_Listing'!$P$16:$P$829,'N1.3_Project_Listing'!$B$16:$B$829,$B323,'N1.3_Project_Listing'!$D$16:$D$829,$B273,'N1.3_Project_Listing'!$J$16:$J$829,BG$16,'N1.3_Project_Listing'!$G$16:$G$829,AV$15)</f>
        <v>0</v>
      </c>
      <c r="BH323" s="67">
        <f>SUMIFS('N1.3_Project_Listing'!$P$16:$P$829,'N1.3_Project_Listing'!$B$16:$B$829,$B323,'N1.3_Project_Listing'!$D$16:$D$829,$B273,'N1.3_Project_Listing'!$J$16:$J$829,BH$16,'N1.3_Project_Listing'!$G$16:$G$829,AV$15)</f>
        <v>0</v>
      </c>
      <c r="BI323" s="63">
        <f t="shared" si="414"/>
        <v>0</v>
      </c>
      <c r="BK323" s="158" t="str">
        <f t="shared" si="415"/>
        <v>-</v>
      </c>
      <c r="BL323" s="67">
        <f>SUMIFS('N1.3_Project_Listing'!$R$16:$R$829,'N1.3_Project_Listing'!$B$16:$B$829,$B323,'N1.3_Project_Listing'!$D$16:$D$829,$B273,'N1.3_Project_Listing'!$J$16:$J$829,BL$16,'N1.3_Project_Listing'!$G$16:$G$829,BK$15)</f>
        <v>0</v>
      </c>
      <c r="BM323" s="67">
        <f>SUMIFS('N1.3_Project_Listing'!$R$16:$R$829,'N1.3_Project_Listing'!$B$16:$B$829,$B323,'N1.3_Project_Listing'!$D$16:$D$829,$B273,'N1.3_Project_Listing'!$J$16:$J$829,BM$16,'N1.3_Project_Listing'!$G$16:$G$829,BK$15)</f>
        <v>0</v>
      </c>
      <c r="BN323" s="67">
        <f>SUMIFS('N1.3_Project_Listing'!$R$16:$R$829,'N1.3_Project_Listing'!$B$16:$B$829,$B323,'N1.3_Project_Listing'!$D$16:$D$829,$B273,'N1.3_Project_Listing'!$J$16:$J$829,BN$16,'N1.3_Project_Listing'!$G$16:$G$829,BK$15)</f>
        <v>0</v>
      </c>
      <c r="BO323" s="67">
        <f>SUMIFS('N1.3_Project_Listing'!$R$16:$R$829,'N1.3_Project_Listing'!$B$16:$B$829,$B323,'N1.3_Project_Listing'!$D$16:$D$829,$B273,'N1.3_Project_Listing'!$J$16:$J$829,BO$16,'N1.3_Project_Listing'!$G$16:$G$829,BK$15)</f>
        <v>0</v>
      </c>
      <c r="BP323" s="67">
        <f>SUMIFS('N1.3_Project_Listing'!$R$16:$R$829,'N1.3_Project_Listing'!$B$16:$B$829,$B323,'N1.3_Project_Listing'!$D$16:$D$829,$B273,'N1.3_Project_Listing'!$J$16:$J$829,BP$16,'N1.3_Project_Listing'!$G$16:$G$829,BK$15)</f>
        <v>0</v>
      </c>
      <c r="BQ323" s="63">
        <f t="shared" si="416"/>
        <v>0</v>
      </c>
      <c r="BR323" s="116" t="s">
        <v>441</v>
      </c>
      <c r="BS323" s="67">
        <f>SUMIFS('N1.3_Project_Listing'!$P$16:$P$829,'N1.3_Project_Listing'!$B$16:$B$829,$B323,'N1.3_Project_Listing'!$D$16:$D$829,$B273,'N1.3_Project_Listing'!$J$16:$J$829,BS$16,'N1.3_Project_Listing'!$G$16:$G$829,BK$15)</f>
        <v>0</v>
      </c>
      <c r="BT323" s="67">
        <f>SUMIFS('N1.3_Project_Listing'!$P$16:$P$829,'N1.3_Project_Listing'!$B$16:$B$829,$B323,'N1.3_Project_Listing'!$D$16:$D$829,$B273,'N1.3_Project_Listing'!$J$16:$J$829,BT$16,'N1.3_Project_Listing'!$G$16:$G$829,BK$15)</f>
        <v>0</v>
      </c>
      <c r="BU323" s="67">
        <f>SUMIFS('N1.3_Project_Listing'!$P$16:$P$829,'N1.3_Project_Listing'!$B$16:$B$829,$B323,'N1.3_Project_Listing'!$D$16:$D$829,$B273,'N1.3_Project_Listing'!$J$16:$J$829,BU$16,'N1.3_Project_Listing'!$G$16:$G$829,BK$15)</f>
        <v>0</v>
      </c>
      <c r="BV323" s="67">
        <f>SUMIFS('N1.3_Project_Listing'!$P$16:$P$829,'N1.3_Project_Listing'!$B$16:$B$829,$B323,'N1.3_Project_Listing'!$D$16:$D$829,$B273,'N1.3_Project_Listing'!$J$16:$J$829,BV$16,'N1.3_Project_Listing'!$G$16:$G$829,BK$15)</f>
        <v>0</v>
      </c>
      <c r="BW323" s="67">
        <f>SUMIFS('N1.3_Project_Listing'!$P$16:$P$829,'N1.3_Project_Listing'!$B$16:$B$829,$B323,'N1.3_Project_Listing'!$D$16:$D$829,$B273,'N1.3_Project_Listing'!$J$16:$J$829,BW$16,'N1.3_Project_Listing'!$G$16:$G$829,BK$15)</f>
        <v>0</v>
      </c>
      <c r="BX323" s="63">
        <f t="shared" si="417"/>
        <v>0</v>
      </c>
    </row>
    <row r="324" spans="2:76" hidden="1">
      <c r="B324" s="132" t="str">
        <f t="shared" si="393"/>
        <v>No entry required</v>
      </c>
      <c r="C324" s="158" t="str">
        <f t="shared" si="393"/>
        <v>-</v>
      </c>
      <c r="D324" s="63">
        <f t="shared" si="394"/>
        <v>0</v>
      </c>
      <c r="E324" s="63">
        <f t="shared" si="395"/>
        <v>0</v>
      </c>
      <c r="F324" s="63">
        <f t="shared" si="396"/>
        <v>0</v>
      </c>
      <c r="G324" s="63">
        <f t="shared" si="397"/>
        <v>0</v>
      </c>
      <c r="H324" s="63">
        <f t="shared" si="398"/>
        <v>0</v>
      </c>
      <c r="I324" s="63">
        <f t="shared" si="399"/>
        <v>0</v>
      </c>
      <c r="J324" s="116" t="s">
        <v>441</v>
      </c>
      <c r="K324" s="63">
        <f t="shared" si="400"/>
        <v>0</v>
      </c>
      <c r="L324" s="63">
        <f t="shared" si="401"/>
        <v>0</v>
      </c>
      <c r="M324" s="63">
        <f t="shared" si="402"/>
        <v>0</v>
      </c>
      <c r="N324" s="63">
        <f t="shared" si="403"/>
        <v>0</v>
      </c>
      <c r="O324" s="63">
        <f t="shared" si="404"/>
        <v>0</v>
      </c>
      <c r="P324" s="63">
        <f t="shared" si="405"/>
        <v>0</v>
      </c>
      <c r="R324" s="158" t="str">
        <f t="shared" si="406"/>
        <v>-</v>
      </c>
      <c r="S324" s="67">
        <f>SUMIFS('N1.3_Project_Listing'!$R$16:$R$829,'N1.3_Project_Listing'!$B$16:$B$829,$B324,'N1.3_Project_Listing'!$D$16:$D$829,$B274,'N1.3_Project_Listing'!$J$16:$J$829,S$16,'N1.3_Project_Listing'!$G$16:$G$829,R$15)</f>
        <v>0</v>
      </c>
      <c r="T324" s="67">
        <f>SUMIFS('N1.3_Project_Listing'!$R$16:$R$829,'N1.3_Project_Listing'!$B$16:$B$829,$B324,'N1.3_Project_Listing'!$D$16:$D$829,$B274,'N1.3_Project_Listing'!$J$16:$J$829,T$16,'N1.3_Project_Listing'!$G$16:$G$829,R$15)</f>
        <v>0</v>
      </c>
      <c r="U324" s="67">
        <f>SUMIFS('N1.3_Project_Listing'!$R$16:$R$829,'N1.3_Project_Listing'!$B$16:$B$829,$B324,'N1.3_Project_Listing'!$D$16:$D$829,$B274,'N1.3_Project_Listing'!$J$16:$J$829,U$16,'N1.3_Project_Listing'!$G$16:$G$829,R$15)</f>
        <v>0</v>
      </c>
      <c r="V324" s="67">
        <f>SUMIFS('N1.3_Project_Listing'!$R$16:$R$829,'N1.3_Project_Listing'!$B$16:$B$829,$B324,'N1.3_Project_Listing'!$D$16:$D$829,$B274,'N1.3_Project_Listing'!$J$16:$J$829,V$16,'N1.3_Project_Listing'!$G$16:$G$829,R$15)</f>
        <v>0</v>
      </c>
      <c r="W324" s="67">
        <f>SUMIFS('N1.3_Project_Listing'!$R$16:$R$829,'N1.3_Project_Listing'!$B$16:$B$829,$B324,'N1.3_Project_Listing'!$D$16:$D$829,$B274,'N1.3_Project_Listing'!$J$16:$J$829,W$16,'N1.3_Project_Listing'!$G$16:$G$829,R$15)</f>
        <v>0</v>
      </c>
      <c r="X324" s="63">
        <f t="shared" si="407"/>
        <v>0</v>
      </c>
      <c r="Y324" s="116" t="s">
        <v>441</v>
      </c>
      <c r="Z324" s="67">
        <f>SUMIFS('N1.3_Project_Listing'!$P$16:$P$829,'N1.3_Project_Listing'!$B$16:$B$829,$B324,'N1.3_Project_Listing'!$D$16:$D$829,$B274,'N1.3_Project_Listing'!$J$16:$J$829,Z$16,'N1.3_Project_Listing'!$G$16:$G$829,R$15)</f>
        <v>0</v>
      </c>
      <c r="AA324" s="67">
        <f>SUMIFS('N1.3_Project_Listing'!$P$16:$P$829,'N1.3_Project_Listing'!$B$16:$B$829,$B324,'N1.3_Project_Listing'!$D$16:$D$829,$B274,'N1.3_Project_Listing'!$J$16:$J$829,AA$16,'N1.3_Project_Listing'!$G$16:$G$829,R$15)</f>
        <v>0</v>
      </c>
      <c r="AB324" s="67">
        <f>SUMIFS('N1.3_Project_Listing'!$P$16:$P$829,'N1.3_Project_Listing'!$B$16:$B$829,$B324,'N1.3_Project_Listing'!$D$16:$D$829,$B274,'N1.3_Project_Listing'!$J$16:$J$829,AB$16,'N1.3_Project_Listing'!$G$16:$G$829,R$15)</f>
        <v>0</v>
      </c>
      <c r="AC324" s="67">
        <f>SUMIFS('N1.3_Project_Listing'!$P$16:$P$829,'N1.3_Project_Listing'!$B$16:$B$829,$B324,'N1.3_Project_Listing'!$D$16:$D$829,$B274,'N1.3_Project_Listing'!$J$16:$J$829,AC$16,'N1.3_Project_Listing'!$G$16:$G$829,R$15)</f>
        <v>0</v>
      </c>
      <c r="AD324" s="67">
        <f>SUMIFS('N1.3_Project_Listing'!$P$16:$P$829,'N1.3_Project_Listing'!$B$16:$B$829,$B324,'N1.3_Project_Listing'!$D$16:$D$829,$B274,'N1.3_Project_Listing'!$J$16:$J$829,AD$16,'N1.3_Project_Listing'!$G$16:$G$829,R$15)</f>
        <v>0</v>
      </c>
      <c r="AE324" s="63">
        <f t="shared" si="408"/>
        <v>0</v>
      </c>
      <c r="AG324" s="158" t="str">
        <f t="shared" si="409"/>
        <v>-</v>
      </c>
      <c r="AH324" s="67">
        <f>SUMIFS('N1.3_Project_Listing'!$R$16:$R$829,'N1.3_Project_Listing'!$B$16:$B$829,$B324,'N1.3_Project_Listing'!$D$16:$D$829,$B274,'N1.3_Project_Listing'!$J$16:$J$829,AH$16,'N1.3_Project_Listing'!$G$16:$G$829,AG$15)</f>
        <v>0</v>
      </c>
      <c r="AI324" s="67">
        <f>SUMIFS('N1.3_Project_Listing'!$R$16:$R$829,'N1.3_Project_Listing'!$B$16:$B$829,$B324,'N1.3_Project_Listing'!$D$16:$D$829,$B274,'N1.3_Project_Listing'!$J$16:$J$829,AI$16,'N1.3_Project_Listing'!$G$16:$G$829,AG$15)</f>
        <v>0</v>
      </c>
      <c r="AJ324" s="67">
        <f>SUMIFS('N1.3_Project_Listing'!$R$16:$R$829,'N1.3_Project_Listing'!$B$16:$B$829,$B324,'N1.3_Project_Listing'!$D$16:$D$829,$B274,'N1.3_Project_Listing'!$J$16:$J$829,AJ$16,'N1.3_Project_Listing'!$G$16:$G$829,AG$15)</f>
        <v>0</v>
      </c>
      <c r="AK324" s="67">
        <f>SUMIFS('N1.3_Project_Listing'!$R$16:$R$829,'N1.3_Project_Listing'!$B$16:$B$829,$B324,'N1.3_Project_Listing'!$D$16:$D$829,$B274,'N1.3_Project_Listing'!$J$16:$J$829,AK$16,'N1.3_Project_Listing'!$G$16:$G$829,AG$15)</f>
        <v>0</v>
      </c>
      <c r="AL324" s="67">
        <f>SUMIFS('N1.3_Project_Listing'!$R$16:$R$829,'N1.3_Project_Listing'!$B$16:$B$829,$B324,'N1.3_Project_Listing'!$D$16:$D$829,$B274,'N1.3_Project_Listing'!$J$16:$J$829,AL$16,'N1.3_Project_Listing'!$G$16:$G$829,AG$15)</f>
        <v>0</v>
      </c>
      <c r="AM324" s="63">
        <f t="shared" si="410"/>
        <v>0</v>
      </c>
      <c r="AN324" s="116" t="s">
        <v>441</v>
      </c>
      <c r="AO324" s="67">
        <f>SUMIFS('N1.3_Project_Listing'!$P$16:$P$829,'N1.3_Project_Listing'!$B$16:$B$829,$B324,'N1.3_Project_Listing'!$D$16:$D$829,$B274,'N1.3_Project_Listing'!$J$16:$J$829,AO$16,'N1.3_Project_Listing'!$G$16:$G$829,AG$15)</f>
        <v>0</v>
      </c>
      <c r="AP324" s="67">
        <f>SUMIFS('N1.3_Project_Listing'!$P$16:$P$829,'N1.3_Project_Listing'!$B$16:$B$829,$B324,'N1.3_Project_Listing'!$D$16:$D$829,$B274,'N1.3_Project_Listing'!$J$16:$J$829,AP$16,'N1.3_Project_Listing'!$G$16:$G$829,AG$15)</f>
        <v>0</v>
      </c>
      <c r="AQ324" s="67">
        <f>SUMIFS('N1.3_Project_Listing'!$P$16:$P$829,'N1.3_Project_Listing'!$B$16:$B$829,$B324,'N1.3_Project_Listing'!$D$16:$D$829,$B274,'N1.3_Project_Listing'!$J$16:$J$829,AQ$16,'N1.3_Project_Listing'!$G$16:$G$829,AG$15)</f>
        <v>0</v>
      </c>
      <c r="AR324" s="67">
        <f>SUMIFS('N1.3_Project_Listing'!$P$16:$P$829,'N1.3_Project_Listing'!$B$16:$B$829,$B324,'N1.3_Project_Listing'!$D$16:$D$829,$B274,'N1.3_Project_Listing'!$J$16:$J$829,AR$16,'N1.3_Project_Listing'!$G$16:$G$829,AG$15)</f>
        <v>0</v>
      </c>
      <c r="AS324" s="67">
        <f>SUMIFS('N1.3_Project_Listing'!$P$16:$P$829,'N1.3_Project_Listing'!$B$16:$B$829,$B324,'N1.3_Project_Listing'!$D$16:$D$829,$B274,'N1.3_Project_Listing'!$J$16:$J$829,AS$16,'N1.3_Project_Listing'!$G$16:$G$829,AG$15)</f>
        <v>0</v>
      </c>
      <c r="AT324" s="63">
        <f t="shared" si="411"/>
        <v>0</v>
      </c>
      <c r="AV324" s="158" t="str">
        <f t="shared" si="412"/>
        <v>-</v>
      </c>
      <c r="AW324" s="67">
        <f>SUMIFS('N1.3_Project_Listing'!$R$16:$R$829,'N1.3_Project_Listing'!$B$16:$B$829,$B324,'N1.3_Project_Listing'!$D$16:$D$829,$B274,'N1.3_Project_Listing'!$J$16:$J$829,AW$16,'N1.3_Project_Listing'!$G$16:$G$829,AV$15)</f>
        <v>0</v>
      </c>
      <c r="AX324" s="67">
        <f>SUMIFS('N1.3_Project_Listing'!$R$16:$R$829,'N1.3_Project_Listing'!$B$16:$B$829,$B324,'N1.3_Project_Listing'!$D$16:$D$829,$B274,'N1.3_Project_Listing'!$J$16:$J$829,AX$16,'N1.3_Project_Listing'!$G$16:$G$829,AV$15)</f>
        <v>0</v>
      </c>
      <c r="AY324" s="67">
        <f>SUMIFS('N1.3_Project_Listing'!$R$16:$R$829,'N1.3_Project_Listing'!$B$16:$B$829,$B324,'N1.3_Project_Listing'!$D$16:$D$829,$B274,'N1.3_Project_Listing'!$J$16:$J$829,AY$16,'N1.3_Project_Listing'!$G$16:$G$829,AV$15)</f>
        <v>0</v>
      </c>
      <c r="AZ324" s="67">
        <f>SUMIFS('N1.3_Project_Listing'!$R$16:$R$829,'N1.3_Project_Listing'!$B$16:$B$829,$B324,'N1.3_Project_Listing'!$D$16:$D$829,$B274,'N1.3_Project_Listing'!$J$16:$J$829,AZ$16,'N1.3_Project_Listing'!$G$16:$G$829,AV$15)</f>
        <v>0</v>
      </c>
      <c r="BA324" s="67">
        <f>SUMIFS('N1.3_Project_Listing'!$R$16:$R$829,'N1.3_Project_Listing'!$B$16:$B$829,$B324,'N1.3_Project_Listing'!$D$16:$D$829,$B274,'N1.3_Project_Listing'!$J$16:$J$829,BA$16,'N1.3_Project_Listing'!$G$16:$G$829,AV$15)</f>
        <v>0</v>
      </c>
      <c r="BB324" s="63">
        <f t="shared" si="413"/>
        <v>0</v>
      </c>
      <c r="BC324" s="116" t="s">
        <v>441</v>
      </c>
      <c r="BD324" s="67">
        <f>SUMIFS('N1.3_Project_Listing'!$P$16:$P$829,'N1.3_Project_Listing'!$B$16:$B$829,$B324,'N1.3_Project_Listing'!$D$16:$D$829,$B274,'N1.3_Project_Listing'!$J$16:$J$829,BD$16,'N1.3_Project_Listing'!$G$16:$G$829,AV$15)</f>
        <v>0</v>
      </c>
      <c r="BE324" s="67">
        <f>SUMIFS('N1.3_Project_Listing'!$P$16:$P$829,'N1.3_Project_Listing'!$B$16:$B$829,$B324,'N1.3_Project_Listing'!$D$16:$D$829,$B274,'N1.3_Project_Listing'!$J$16:$J$829,BE$16,'N1.3_Project_Listing'!$G$16:$G$829,AV$15)</f>
        <v>0</v>
      </c>
      <c r="BF324" s="67">
        <f>SUMIFS('N1.3_Project_Listing'!$P$16:$P$829,'N1.3_Project_Listing'!$B$16:$B$829,$B324,'N1.3_Project_Listing'!$D$16:$D$829,$B274,'N1.3_Project_Listing'!$J$16:$J$829,BF$16,'N1.3_Project_Listing'!$G$16:$G$829,AV$15)</f>
        <v>0</v>
      </c>
      <c r="BG324" s="67">
        <f>SUMIFS('N1.3_Project_Listing'!$P$16:$P$829,'N1.3_Project_Listing'!$B$16:$B$829,$B324,'N1.3_Project_Listing'!$D$16:$D$829,$B274,'N1.3_Project_Listing'!$J$16:$J$829,BG$16,'N1.3_Project_Listing'!$G$16:$G$829,AV$15)</f>
        <v>0</v>
      </c>
      <c r="BH324" s="67">
        <f>SUMIFS('N1.3_Project_Listing'!$P$16:$P$829,'N1.3_Project_Listing'!$B$16:$B$829,$B324,'N1.3_Project_Listing'!$D$16:$D$829,$B274,'N1.3_Project_Listing'!$J$16:$J$829,BH$16,'N1.3_Project_Listing'!$G$16:$G$829,AV$15)</f>
        <v>0</v>
      </c>
      <c r="BI324" s="63">
        <f t="shared" si="414"/>
        <v>0</v>
      </c>
      <c r="BK324" s="158" t="str">
        <f t="shared" si="415"/>
        <v>-</v>
      </c>
      <c r="BL324" s="67">
        <f>SUMIFS('N1.3_Project_Listing'!$R$16:$R$829,'N1.3_Project_Listing'!$B$16:$B$829,$B324,'N1.3_Project_Listing'!$D$16:$D$829,$B274,'N1.3_Project_Listing'!$J$16:$J$829,BL$16,'N1.3_Project_Listing'!$G$16:$G$829,BK$15)</f>
        <v>0</v>
      </c>
      <c r="BM324" s="67">
        <f>SUMIFS('N1.3_Project_Listing'!$R$16:$R$829,'N1.3_Project_Listing'!$B$16:$B$829,$B324,'N1.3_Project_Listing'!$D$16:$D$829,$B274,'N1.3_Project_Listing'!$J$16:$J$829,BM$16,'N1.3_Project_Listing'!$G$16:$G$829,BK$15)</f>
        <v>0</v>
      </c>
      <c r="BN324" s="67">
        <f>SUMIFS('N1.3_Project_Listing'!$R$16:$R$829,'N1.3_Project_Listing'!$B$16:$B$829,$B324,'N1.3_Project_Listing'!$D$16:$D$829,$B274,'N1.3_Project_Listing'!$J$16:$J$829,BN$16,'N1.3_Project_Listing'!$G$16:$G$829,BK$15)</f>
        <v>0</v>
      </c>
      <c r="BO324" s="67">
        <f>SUMIFS('N1.3_Project_Listing'!$R$16:$R$829,'N1.3_Project_Listing'!$B$16:$B$829,$B324,'N1.3_Project_Listing'!$D$16:$D$829,$B274,'N1.3_Project_Listing'!$J$16:$J$829,BO$16,'N1.3_Project_Listing'!$G$16:$G$829,BK$15)</f>
        <v>0</v>
      </c>
      <c r="BP324" s="67">
        <f>SUMIFS('N1.3_Project_Listing'!$R$16:$R$829,'N1.3_Project_Listing'!$B$16:$B$829,$B324,'N1.3_Project_Listing'!$D$16:$D$829,$B274,'N1.3_Project_Listing'!$J$16:$J$829,BP$16,'N1.3_Project_Listing'!$G$16:$G$829,BK$15)</f>
        <v>0</v>
      </c>
      <c r="BQ324" s="63">
        <f t="shared" si="416"/>
        <v>0</v>
      </c>
      <c r="BR324" s="116" t="s">
        <v>441</v>
      </c>
      <c r="BS324" s="67">
        <f>SUMIFS('N1.3_Project_Listing'!$P$16:$P$829,'N1.3_Project_Listing'!$B$16:$B$829,$B324,'N1.3_Project_Listing'!$D$16:$D$829,$B274,'N1.3_Project_Listing'!$J$16:$J$829,BS$16,'N1.3_Project_Listing'!$G$16:$G$829,BK$15)</f>
        <v>0</v>
      </c>
      <c r="BT324" s="67">
        <f>SUMIFS('N1.3_Project_Listing'!$P$16:$P$829,'N1.3_Project_Listing'!$B$16:$B$829,$B324,'N1.3_Project_Listing'!$D$16:$D$829,$B274,'N1.3_Project_Listing'!$J$16:$J$829,BT$16,'N1.3_Project_Listing'!$G$16:$G$829,BK$15)</f>
        <v>0</v>
      </c>
      <c r="BU324" s="67">
        <f>SUMIFS('N1.3_Project_Listing'!$P$16:$P$829,'N1.3_Project_Listing'!$B$16:$B$829,$B324,'N1.3_Project_Listing'!$D$16:$D$829,$B274,'N1.3_Project_Listing'!$J$16:$J$829,BU$16,'N1.3_Project_Listing'!$G$16:$G$829,BK$15)</f>
        <v>0</v>
      </c>
      <c r="BV324" s="67">
        <f>SUMIFS('N1.3_Project_Listing'!$P$16:$P$829,'N1.3_Project_Listing'!$B$16:$B$829,$B324,'N1.3_Project_Listing'!$D$16:$D$829,$B274,'N1.3_Project_Listing'!$J$16:$J$829,BV$16,'N1.3_Project_Listing'!$G$16:$G$829,BK$15)</f>
        <v>0</v>
      </c>
      <c r="BW324" s="67">
        <f>SUMIFS('N1.3_Project_Listing'!$P$16:$P$829,'N1.3_Project_Listing'!$B$16:$B$829,$B324,'N1.3_Project_Listing'!$D$16:$D$829,$B274,'N1.3_Project_Listing'!$J$16:$J$829,BW$16,'N1.3_Project_Listing'!$G$16:$G$829,BK$15)</f>
        <v>0</v>
      </c>
      <c r="BX324" s="63">
        <f t="shared" si="417"/>
        <v>0</v>
      </c>
    </row>
    <row r="325" spans="2:76" hidden="1">
      <c r="B325" s="132" t="str">
        <f t="shared" si="393"/>
        <v>No entry required</v>
      </c>
      <c r="C325" s="158" t="str">
        <f t="shared" si="393"/>
        <v>-</v>
      </c>
      <c r="D325" s="63">
        <f t="shared" si="394"/>
        <v>0</v>
      </c>
      <c r="E325" s="63">
        <f t="shared" si="395"/>
        <v>0</v>
      </c>
      <c r="F325" s="63">
        <f t="shared" si="396"/>
        <v>0</v>
      </c>
      <c r="G325" s="63">
        <f t="shared" si="397"/>
        <v>0</v>
      </c>
      <c r="H325" s="63">
        <f t="shared" si="398"/>
        <v>0</v>
      </c>
      <c r="I325" s="63">
        <f t="shared" si="399"/>
        <v>0</v>
      </c>
      <c r="J325" s="116" t="s">
        <v>441</v>
      </c>
      <c r="K325" s="63">
        <f t="shared" si="400"/>
        <v>0</v>
      </c>
      <c r="L325" s="63">
        <f t="shared" si="401"/>
        <v>0</v>
      </c>
      <c r="M325" s="63">
        <f t="shared" si="402"/>
        <v>0</v>
      </c>
      <c r="N325" s="63">
        <f t="shared" si="403"/>
        <v>0</v>
      </c>
      <c r="O325" s="63">
        <f t="shared" si="404"/>
        <v>0</v>
      </c>
      <c r="P325" s="63">
        <f t="shared" si="405"/>
        <v>0</v>
      </c>
      <c r="R325" s="158" t="str">
        <f t="shared" si="406"/>
        <v>-</v>
      </c>
      <c r="S325" s="67">
        <f>SUMIFS('N1.3_Project_Listing'!$R$16:$R$829,'N1.3_Project_Listing'!$B$16:$B$829,$B325,'N1.3_Project_Listing'!$D$16:$D$829,$B275,'N1.3_Project_Listing'!$J$16:$J$829,S$16,'N1.3_Project_Listing'!$G$16:$G$829,R$15)</f>
        <v>0</v>
      </c>
      <c r="T325" s="67">
        <f>SUMIFS('N1.3_Project_Listing'!$R$16:$R$829,'N1.3_Project_Listing'!$B$16:$B$829,$B325,'N1.3_Project_Listing'!$D$16:$D$829,$B275,'N1.3_Project_Listing'!$J$16:$J$829,T$16,'N1.3_Project_Listing'!$G$16:$G$829,R$15)</f>
        <v>0</v>
      </c>
      <c r="U325" s="67">
        <f>SUMIFS('N1.3_Project_Listing'!$R$16:$R$829,'N1.3_Project_Listing'!$B$16:$B$829,$B325,'N1.3_Project_Listing'!$D$16:$D$829,$B275,'N1.3_Project_Listing'!$J$16:$J$829,U$16,'N1.3_Project_Listing'!$G$16:$G$829,R$15)</f>
        <v>0</v>
      </c>
      <c r="V325" s="67">
        <f>SUMIFS('N1.3_Project_Listing'!$R$16:$R$829,'N1.3_Project_Listing'!$B$16:$B$829,$B325,'N1.3_Project_Listing'!$D$16:$D$829,$B275,'N1.3_Project_Listing'!$J$16:$J$829,V$16,'N1.3_Project_Listing'!$G$16:$G$829,R$15)</f>
        <v>0</v>
      </c>
      <c r="W325" s="67">
        <f>SUMIFS('N1.3_Project_Listing'!$R$16:$R$829,'N1.3_Project_Listing'!$B$16:$B$829,$B325,'N1.3_Project_Listing'!$D$16:$D$829,$B275,'N1.3_Project_Listing'!$J$16:$J$829,W$16,'N1.3_Project_Listing'!$G$16:$G$829,R$15)</f>
        <v>0</v>
      </c>
      <c r="X325" s="63">
        <f t="shared" si="407"/>
        <v>0</v>
      </c>
      <c r="Y325" s="116" t="s">
        <v>441</v>
      </c>
      <c r="Z325" s="67">
        <f>SUMIFS('N1.3_Project_Listing'!$P$16:$P$829,'N1.3_Project_Listing'!$B$16:$B$829,$B325,'N1.3_Project_Listing'!$D$16:$D$829,$B275,'N1.3_Project_Listing'!$J$16:$J$829,Z$16,'N1.3_Project_Listing'!$G$16:$G$829,R$15)</f>
        <v>0</v>
      </c>
      <c r="AA325" s="67">
        <f>SUMIFS('N1.3_Project_Listing'!$P$16:$P$829,'N1.3_Project_Listing'!$B$16:$B$829,$B325,'N1.3_Project_Listing'!$D$16:$D$829,$B275,'N1.3_Project_Listing'!$J$16:$J$829,AA$16,'N1.3_Project_Listing'!$G$16:$G$829,R$15)</f>
        <v>0</v>
      </c>
      <c r="AB325" s="67">
        <f>SUMIFS('N1.3_Project_Listing'!$P$16:$P$829,'N1.3_Project_Listing'!$B$16:$B$829,$B325,'N1.3_Project_Listing'!$D$16:$D$829,$B275,'N1.3_Project_Listing'!$J$16:$J$829,AB$16,'N1.3_Project_Listing'!$G$16:$G$829,R$15)</f>
        <v>0</v>
      </c>
      <c r="AC325" s="67">
        <f>SUMIFS('N1.3_Project_Listing'!$P$16:$P$829,'N1.3_Project_Listing'!$B$16:$B$829,$B325,'N1.3_Project_Listing'!$D$16:$D$829,$B275,'N1.3_Project_Listing'!$J$16:$J$829,AC$16,'N1.3_Project_Listing'!$G$16:$G$829,R$15)</f>
        <v>0</v>
      </c>
      <c r="AD325" s="67">
        <f>SUMIFS('N1.3_Project_Listing'!$P$16:$P$829,'N1.3_Project_Listing'!$B$16:$B$829,$B325,'N1.3_Project_Listing'!$D$16:$D$829,$B275,'N1.3_Project_Listing'!$J$16:$J$829,AD$16,'N1.3_Project_Listing'!$G$16:$G$829,R$15)</f>
        <v>0</v>
      </c>
      <c r="AE325" s="63">
        <f t="shared" si="408"/>
        <v>0</v>
      </c>
      <c r="AG325" s="158" t="str">
        <f t="shared" si="409"/>
        <v>-</v>
      </c>
      <c r="AH325" s="67">
        <f>SUMIFS('N1.3_Project_Listing'!$R$16:$R$829,'N1.3_Project_Listing'!$B$16:$B$829,$B325,'N1.3_Project_Listing'!$D$16:$D$829,$B275,'N1.3_Project_Listing'!$J$16:$J$829,AH$16,'N1.3_Project_Listing'!$G$16:$G$829,AG$15)</f>
        <v>0</v>
      </c>
      <c r="AI325" s="67">
        <f>SUMIFS('N1.3_Project_Listing'!$R$16:$R$829,'N1.3_Project_Listing'!$B$16:$B$829,$B325,'N1.3_Project_Listing'!$D$16:$D$829,$B275,'N1.3_Project_Listing'!$J$16:$J$829,AI$16,'N1.3_Project_Listing'!$G$16:$G$829,AG$15)</f>
        <v>0</v>
      </c>
      <c r="AJ325" s="67">
        <f>SUMIFS('N1.3_Project_Listing'!$R$16:$R$829,'N1.3_Project_Listing'!$B$16:$B$829,$B325,'N1.3_Project_Listing'!$D$16:$D$829,$B275,'N1.3_Project_Listing'!$J$16:$J$829,AJ$16,'N1.3_Project_Listing'!$G$16:$G$829,AG$15)</f>
        <v>0</v>
      </c>
      <c r="AK325" s="67">
        <f>SUMIFS('N1.3_Project_Listing'!$R$16:$R$829,'N1.3_Project_Listing'!$B$16:$B$829,$B325,'N1.3_Project_Listing'!$D$16:$D$829,$B275,'N1.3_Project_Listing'!$J$16:$J$829,AK$16,'N1.3_Project_Listing'!$G$16:$G$829,AG$15)</f>
        <v>0</v>
      </c>
      <c r="AL325" s="67">
        <f>SUMIFS('N1.3_Project_Listing'!$R$16:$R$829,'N1.3_Project_Listing'!$B$16:$B$829,$B325,'N1.3_Project_Listing'!$D$16:$D$829,$B275,'N1.3_Project_Listing'!$J$16:$J$829,AL$16,'N1.3_Project_Listing'!$G$16:$G$829,AG$15)</f>
        <v>0</v>
      </c>
      <c r="AM325" s="63">
        <f t="shared" si="410"/>
        <v>0</v>
      </c>
      <c r="AN325" s="116" t="s">
        <v>441</v>
      </c>
      <c r="AO325" s="67">
        <f>SUMIFS('N1.3_Project_Listing'!$P$16:$P$829,'N1.3_Project_Listing'!$B$16:$B$829,$B325,'N1.3_Project_Listing'!$D$16:$D$829,$B275,'N1.3_Project_Listing'!$J$16:$J$829,AO$16,'N1.3_Project_Listing'!$G$16:$G$829,AG$15)</f>
        <v>0</v>
      </c>
      <c r="AP325" s="67">
        <f>SUMIFS('N1.3_Project_Listing'!$P$16:$P$829,'N1.3_Project_Listing'!$B$16:$B$829,$B325,'N1.3_Project_Listing'!$D$16:$D$829,$B275,'N1.3_Project_Listing'!$J$16:$J$829,AP$16,'N1.3_Project_Listing'!$G$16:$G$829,AG$15)</f>
        <v>0</v>
      </c>
      <c r="AQ325" s="67">
        <f>SUMIFS('N1.3_Project_Listing'!$P$16:$P$829,'N1.3_Project_Listing'!$B$16:$B$829,$B325,'N1.3_Project_Listing'!$D$16:$D$829,$B275,'N1.3_Project_Listing'!$J$16:$J$829,AQ$16,'N1.3_Project_Listing'!$G$16:$G$829,AG$15)</f>
        <v>0</v>
      </c>
      <c r="AR325" s="67">
        <f>SUMIFS('N1.3_Project_Listing'!$P$16:$P$829,'N1.3_Project_Listing'!$B$16:$B$829,$B325,'N1.3_Project_Listing'!$D$16:$D$829,$B275,'N1.3_Project_Listing'!$J$16:$J$829,AR$16,'N1.3_Project_Listing'!$G$16:$G$829,AG$15)</f>
        <v>0</v>
      </c>
      <c r="AS325" s="67">
        <f>SUMIFS('N1.3_Project_Listing'!$P$16:$P$829,'N1.3_Project_Listing'!$B$16:$B$829,$B325,'N1.3_Project_Listing'!$D$16:$D$829,$B275,'N1.3_Project_Listing'!$J$16:$J$829,AS$16,'N1.3_Project_Listing'!$G$16:$G$829,AG$15)</f>
        <v>0</v>
      </c>
      <c r="AT325" s="63">
        <f t="shared" si="411"/>
        <v>0</v>
      </c>
      <c r="AV325" s="158" t="str">
        <f t="shared" si="412"/>
        <v>-</v>
      </c>
      <c r="AW325" s="67">
        <f>SUMIFS('N1.3_Project_Listing'!$R$16:$R$829,'N1.3_Project_Listing'!$B$16:$B$829,$B325,'N1.3_Project_Listing'!$D$16:$D$829,$B275,'N1.3_Project_Listing'!$J$16:$J$829,AW$16,'N1.3_Project_Listing'!$G$16:$G$829,AV$15)</f>
        <v>0</v>
      </c>
      <c r="AX325" s="67">
        <f>SUMIFS('N1.3_Project_Listing'!$R$16:$R$829,'N1.3_Project_Listing'!$B$16:$B$829,$B325,'N1.3_Project_Listing'!$D$16:$D$829,$B275,'N1.3_Project_Listing'!$J$16:$J$829,AX$16,'N1.3_Project_Listing'!$G$16:$G$829,AV$15)</f>
        <v>0</v>
      </c>
      <c r="AY325" s="67">
        <f>SUMIFS('N1.3_Project_Listing'!$R$16:$R$829,'N1.3_Project_Listing'!$B$16:$B$829,$B325,'N1.3_Project_Listing'!$D$16:$D$829,$B275,'N1.3_Project_Listing'!$J$16:$J$829,AY$16,'N1.3_Project_Listing'!$G$16:$G$829,AV$15)</f>
        <v>0</v>
      </c>
      <c r="AZ325" s="67">
        <f>SUMIFS('N1.3_Project_Listing'!$R$16:$R$829,'N1.3_Project_Listing'!$B$16:$B$829,$B325,'N1.3_Project_Listing'!$D$16:$D$829,$B275,'N1.3_Project_Listing'!$J$16:$J$829,AZ$16,'N1.3_Project_Listing'!$G$16:$G$829,AV$15)</f>
        <v>0</v>
      </c>
      <c r="BA325" s="67">
        <f>SUMIFS('N1.3_Project_Listing'!$R$16:$R$829,'N1.3_Project_Listing'!$B$16:$B$829,$B325,'N1.3_Project_Listing'!$D$16:$D$829,$B275,'N1.3_Project_Listing'!$J$16:$J$829,BA$16,'N1.3_Project_Listing'!$G$16:$G$829,AV$15)</f>
        <v>0</v>
      </c>
      <c r="BB325" s="63">
        <f t="shared" si="413"/>
        <v>0</v>
      </c>
      <c r="BC325" s="116" t="s">
        <v>441</v>
      </c>
      <c r="BD325" s="67">
        <f>SUMIFS('N1.3_Project_Listing'!$P$16:$P$829,'N1.3_Project_Listing'!$B$16:$B$829,$B325,'N1.3_Project_Listing'!$D$16:$D$829,$B275,'N1.3_Project_Listing'!$J$16:$J$829,BD$16,'N1.3_Project_Listing'!$G$16:$G$829,AV$15)</f>
        <v>0</v>
      </c>
      <c r="BE325" s="67">
        <f>SUMIFS('N1.3_Project_Listing'!$P$16:$P$829,'N1.3_Project_Listing'!$B$16:$B$829,$B325,'N1.3_Project_Listing'!$D$16:$D$829,$B275,'N1.3_Project_Listing'!$J$16:$J$829,BE$16,'N1.3_Project_Listing'!$G$16:$G$829,AV$15)</f>
        <v>0</v>
      </c>
      <c r="BF325" s="67">
        <f>SUMIFS('N1.3_Project_Listing'!$P$16:$P$829,'N1.3_Project_Listing'!$B$16:$B$829,$B325,'N1.3_Project_Listing'!$D$16:$D$829,$B275,'N1.3_Project_Listing'!$J$16:$J$829,BF$16,'N1.3_Project_Listing'!$G$16:$G$829,AV$15)</f>
        <v>0</v>
      </c>
      <c r="BG325" s="67">
        <f>SUMIFS('N1.3_Project_Listing'!$P$16:$P$829,'N1.3_Project_Listing'!$B$16:$B$829,$B325,'N1.3_Project_Listing'!$D$16:$D$829,$B275,'N1.3_Project_Listing'!$J$16:$J$829,BG$16,'N1.3_Project_Listing'!$G$16:$G$829,AV$15)</f>
        <v>0</v>
      </c>
      <c r="BH325" s="67">
        <f>SUMIFS('N1.3_Project_Listing'!$P$16:$P$829,'N1.3_Project_Listing'!$B$16:$B$829,$B325,'N1.3_Project_Listing'!$D$16:$D$829,$B275,'N1.3_Project_Listing'!$J$16:$J$829,BH$16,'N1.3_Project_Listing'!$G$16:$G$829,AV$15)</f>
        <v>0</v>
      </c>
      <c r="BI325" s="63">
        <f t="shared" si="414"/>
        <v>0</v>
      </c>
      <c r="BK325" s="158" t="str">
        <f t="shared" si="415"/>
        <v>-</v>
      </c>
      <c r="BL325" s="67">
        <f>SUMIFS('N1.3_Project_Listing'!$R$16:$R$829,'N1.3_Project_Listing'!$B$16:$B$829,$B325,'N1.3_Project_Listing'!$D$16:$D$829,$B275,'N1.3_Project_Listing'!$J$16:$J$829,BL$16,'N1.3_Project_Listing'!$G$16:$G$829,BK$15)</f>
        <v>0</v>
      </c>
      <c r="BM325" s="67">
        <f>SUMIFS('N1.3_Project_Listing'!$R$16:$R$829,'N1.3_Project_Listing'!$B$16:$B$829,$B325,'N1.3_Project_Listing'!$D$16:$D$829,$B275,'N1.3_Project_Listing'!$J$16:$J$829,BM$16,'N1.3_Project_Listing'!$G$16:$G$829,BK$15)</f>
        <v>0</v>
      </c>
      <c r="BN325" s="67">
        <f>SUMIFS('N1.3_Project_Listing'!$R$16:$R$829,'N1.3_Project_Listing'!$B$16:$B$829,$B325,'N1.3_Project_Listing'!$D$16:$D$829,$B275,'N1.3_Project_Listing'!$J$16:$J$829,BN$16,'N1.3_Project_Listing'!$G$16:$G$829,BK$15)</f>
        <v>0</v>
      </c>
      <c r="BO325" s="67">
        <f>SUMIFS('N1.3_Project_Listing'!$R$16:$R$829,'N1.3_Project_Listing'!$B$16:$B$829,$B325,'N1.3_Project_Listing'!$D$16:$D$829,$B275,'N1.3_Project_Listing'!$J$16:$J$829,BO$16,'N1.3_Project_Listing'!$G$16:$G$829,BK$15)</f>
        <v>0</v>
      </c>
      <c r="BP325" s="67">
        <f>SUMIFS('N1.3_Project_Listing'!$R$16:$R$829,'N1.3_Project_Listing'!$B$16:$B$829,$B325,'N1.3_Project_Listing'!$D$16:$D$829,$B275,'N1.3_Project_Listing'!$J$16:$J$829,BP$16,'N1.3_Project_Listing'!$G$16:$G$829,BK$15)</f>
        <v>0</v>
      </c>
      <c r="BQ325" s="63">
        <f t="shared" si="416"/>
        <v>0</v>
      </c>
      <c r="BR325" s="116" t="s">
        <v>441</v>
      </c>
      <c r="BS325" s="67">
        <f>SUMIFS('N1.3_Project_Listing'!$P$16:$P$829,'N1.3_Project_Listing'!$B$16:$B$829,$B325,'N1.3_Project_Listing'!$D$16:$D$829,$B275,'N1.3_Project_Listing'!$J$16:$J$829,BS$16,'N1.3_Project_Listing'!$G$16:$G$829,BK$15)</f>
        <v>0</v>
      </c>
      <c r="BT325" s="67">
        <f>SUMIFS('N1.3_Project_Listing'!$P$16:$P$829,'N1.3_Project_Listing'!$B$16:$B$829,$B325,'N1.3_Project_Listing'!$D$16:$D$829,$B275,'N1.3_Project_Listing'!$J$16:$J$829,BT$16,'N1.3_Project_Listing'!$G$16:$G$829,BK$15)</f>
        <v>0</v>
      </c>
      <c r="BU325" s="67">
        <f>SUMIFS('N1.3_Project_Listing'!$P$16:$P$829,'N1.3_Project_Listing'!$B$16:$B$829,$B325,'N1.3_Project_Listing'!$D$16:$D$829,$B275,'N1.3_Project_Listing'!$J$16:$J$829,BU$16,'N1.3_Project_Listing'!$G$16:$G$829,BK$15)</f>
        <v>0</v>
      </c>
      <c r="BV325" s="67">
        <f>SUMIFS('N1.3_Project_Listing'!$P$16:$P$829,'N1.3_Project_Listing'!$B$16:$B$829,$B325,'N1.3_Project_Listing'!$D$16:$D$829,$B275,'N1.3_Project_Listing'!$J$16:$J$829,BV$16,'N1.3_Project_Listing'!$G$16:$G$829,BK$15)</f>
        <v>0</v>
      </c>
      <c r="BW325" s="67">
        <f>SUMIFS('N1.3_Project_Listing'!$P$16:$P$829,'N1.3_Project_Listing'!$B$16:$B$829,$B325,'N1.3_Project_Listing'!$D$16:$D$829,$B275,'N1.3_Project_Listing'!$J$16:$J$829,BW$16,'N1.3_Project_Listing'!$G$16:$G$829,BK$15)</f>
        <v>0</v>
      </c>
      <c r="BX325" s="63">
        <f t="shared" si="417"/>
        <v>0</v>
      </c>
    </row>
    <row r="326" spans="2:76" hidden="1">
      <c r="B326" s="132" t="str">
        <f t="shared" si="393"/>
        <v>No entry required</v>
      </c>
      <c r="C326" s="158" t="str">
        <f t="shared" si="393"/>
        <v>-</v>
      </c>
      <c r="D326" s="63">
        <f t="shared" si="394"/>
        <v>0</v>
      </c>
      <c r="E326" s="63">
        <f t="shared" si="395"/>
        <v>0</v>
      </c>
      <c r="F326" s="63">
        <f t="shared" si="396"/>
        <v>0</v>
      </c>
      <c r="G326" s="63">
        <f t="shared" si="397"/>
        <v>0</v>
      </c>
      <c r="H326" s="63">
        <f t="shared" si="398"/>
        <v>0</v>
      </c>
      <c r="I326" s="63">
        <f t="shared" si="399"/>
        <v>0</v>
      </c>
      <c r="J326" s="116" t="s">
        <v>441</v>
      </c>
      <c r="K326" s="63">
        <f t="shared" si="400"/>
        <v>0</v>
      </c>
      <c r="L326" s="63">
        <f t="shared" si="401"/>
        <v>0</v>
      </c>
      <c r="M326" s="63">
        <f t="shared" si="402"/>
        <v>0</v>
      </c>
      <c r="N326" s="63">
        <f t="shared" si="403"/>
        <v>0</v>
      </c>
      <c r="O326" s="63">
        <f t="shared" si="404"/>
        <v>0</v>
      </c>
      <c r="P326" s="63">
        <f t="shared" si="405"/>
        <v>0</v>
      </c>
      <c r="R326" s="158" t="str">
        <f t="shared" si="406"/>
        <v>-</v>
      </c>
      <c r="S326" s="67">
        <f>SUMIFS('N1.3_Project_Listing'!$R$16:$R$829,'N1.3_Project_Listing'!$B$16:$B$829,$B326,'N1.3_Project_Listing'!$D$16:$D$829,$B276,'N1.3_Project_Listing'!$J$16:$J$829,S$16,'N1.3_Project_Listing'!$G$16:$G$829,R$15)</f>
        <v>0</v>
      </c>
      <c r="T326" s="67">
        <f>SUMIFS('N1.3_Project_Listing'!$R$16:$R$829,'N1.3_Project_Listing'!$B$16:$B$829,$B326,'N1.3_Project_Listing'!$D$16:$D$829,$B276,'N1.3_Project_Listing'!$J$16:$J$829,T$16,'N1.3_Project_Listing'!$G$16:$G$829,R$15)</f>
        <v>0</v>
      </c>
      <c r="U326" s="67">
        <f>SUMIFS('N1.3_Project_Listing'!$R$16:$R$829,'N1.3_Project_Listing'!$B$16:$B$829,$B326,'N1.3_Project_Listing'!$D$16:$D$829,$B276,'N1.3_Project_Listing'!$J$16:$J$829,U$16,'N1.3_Project_Listing'!$G$16:$G$829,R$15)</f>
        <v>0</v>
      </c>
      <c r="V326" s="67">
        <f>SUMIFS('N1.3_Project_Listing'!$R$16:$R$829,'N1.3_Project_Listing'!$B$16:$B$829,$B326,'N1.3_Project_Listing'!$D$16:$D$829,$B276,'N1.3_Project_Listing'!$J$16:$J$829,V$16,'N1.3_Project_Listing'!$G$16:$G$829,R$15)</f>
        <v>0</v>
      </c>
      <c r="W326" s="67">
        <f>SUMIFS('N1.3_Project_Listing'!$R$16:$R$829,'N1.3_Project_Listing'!$B$16:$B$829,$B326,'N1.3_Project_Listing'!$D$16:$D$829,$B276,'N1.3_Project_Listing'!$J$16:$J$829,W$16,'N1.3_Project_Listing'!$G$16:$G$829,R$15)</f>
        <v>0</v>
      </c>
      <c r="X326" s="63">
        <f t="shared" si="407"/>
        <v>0</v>
      </c>
      <c r="Y326" s="116" t="s">
        <v>441</v>
      </c>
      <c r="Z326" s="67">
        <f>SUMIFS('N1.3_Project_Listing'!$P$16:$P$829,'N1.3_Project_Listing'!$B$16:$B$829,$B326,'N1.3_Project_Listing'!$D$16:$D$829,$B276,'N1.3_Project_Listing'!$J$16:$J$829,Z$16,'N1.3_Project_Listing'!$G$16:$G$829,R$15)</f>
        <v>0</v>
      </c>
      <c r="AA326" s="67">
        <f>SUMIFS('N1.3_Project_Listing'!$P$16:$P$829,'N1.3_Project_Listing'!$B$16:$B$829,$B326,'N1.3_Project_Listing'!$D$16:$D$829,$B276,'N1.3_Project_Listing'!$J$16:$J$829,AA$16,'N1.3_Project_Listing'!$G$16:$G$829,R$15)</f>
        <v>0</v>
      </c>
      <c r="AB326" s="67">
        <f>SUMIFS('N1.3_Project_Listing'!$P$16:$P$829,'N1.3_Project_Listing'!$B$16:$B$829,$B326,'N1.3_Project_Listing'!$D$16:$D$829,$B276,'N1.3_Project_Listing'!$J$16:$J$829,AB$16,'N1.3_Project_Listing'!$G$16:$G$829,R$15)</f>
        <v>0</v>
      </c>
      <c r="AC326" s="67">
        <f>SUMIFS('N1.3_Project_Listing'!$P$16:$P$829,'N1.3_Project_Listing'!$B$16:$B$829,$B326,'N1.3_Project_Listing'!$D$16:$D$829,$B276,'N1.3_Project_Listing'!$J$16:$J$829,AC$16,'N1.3_Project_Listing'!$G$16:$G$829,R$15)</f>
        <v>0</v>
      </c>
      <c r="AD326" s="67">
        <f>SUMIFS('N1.3_Project_Listing'!$P$16:$P$829,'N1.3_Project_Listing'!$B$16:$B$829,$B326,'N1.3_Project_Listing'!$D$16:$D$829,$B276,'N1.3_Project_Listing'!$J$16:$J$829,AD$16,'N1.3_Project_Listing'!$G$16:$G$829,R$15)</f>
        <v>0</v>
      </c>
      <c r="AE326" s="63">
        <f t="shared" si="408"/>
        <v>0</v>
      </c>
      <c r="AG326" s="158" t="str">
        <f t="shared" si="409"/>
        <v>-</v>
      </c>
      <c r="AH326" s="67">
        <f>SUMIFS('N1.3_Project_Listing'!$R$16:$R$829,'N1.3_Project_Listing'!$B$16:$B$829,$B326,'N1.3_Project_Listing'!$D$16:$D$829,$B276,'N1.3_Project_Listing'!$J$16:$J$829,AH$16,'N1.3_Project_Listing'!$G$16:$G$829,AG$15)</f>
        <v>0</v>
      </c>
      <c r="AI326" s="67">
        <f>SUMIFS('N1.3_Project_Listing'!$R$16:$R$829,'N1.3_Project_Listing'!$B$16:$B$829,$B326,'N1.3_Project_Listing'!$D$16:$D$829,$B276,'N1.3_Project_Listing'!$J$16:$J$829,AI$16,'N1.3_Project_Listing'!$G$16:$G$829,AG$15)</f>
        <v>0</v>
      </c>
      <c r="AJ326" s="67">
        <f>SUMIFS('N1.3_Project_Listing'!$R$16:$R$829,'N1.3_Project_Listing'!$B$16:$B$829,$B326,'N1.3_Project_Listing'!$D$16:$D$829,$B276,'N1.3_Project_Listing'!$J$16:$J$829,AJ$16,'N1.3_Project_Listing'!$G$16:$G$829,AG$15)</f>
        <v>0</v>
      </c>
      <c r="AK326" s="67">
        <f>SUMIFS('N1.3_Project_Listing'!$R$16:$R$829,'N1.3_Project_Listing'!$B$16:$B$829,$B326,'N1.3_Project_Listing'!$D$16:$D$829,$B276,'N1.3_Project_Listing'!$J$16:$J$829,AK$16,'N1.3_Project_Listing'!$G$16:$G$829,AG$15)</f>
        <v>0</v>
      </c>
      <c r="AL326" s="67">
        <f>SUMIFS('N1.3_Project_Listing'!$R$16:$R$829,'N1.3_Project_Listing'!$B$16:$B$829,$B326,'N1.3_Project_Listing'!$D$16:$D$829,$B276,'N1.3_Project_Listing'!$J$16:$J$829,AL$16,'N1.3_Project_Listing'!$G$16:$G$829,AG$15)</f>
        <v>0</v>
      </c>
      <c r="AM326" s="63">
        <f t="shared" si="410"/>
        <v>0</v>
      </c>
      <c r="AN326" s="116" t="s">
        <v>441</v>
      </c>
      <c r="AO326" s="67">
        <f>SUMIFS('N1.3_Project_Listing'!$P$16:$P$829,'N1.3_Project_Listing'!$B$16:$B$829,$B326,'N1.3_Project_Listing'!$D$16:$D$829,$B276,'N1.3_Project_Listing'!$J$16:$J$829,AO$16,'N1.3_Project_Listing'!$G$16:$G$829,AG$15)</f>
        <v>0</v>
      </c>
      <c r="AP326" s="67">
        <f>SUMIFS('N1.3_Project_Listing'!$P$16:$P$829,'N1.3_Project_Listing'!$B$16:$B$829,$B326,'N1.3_Project_Listing'!$D$16:$D$829,$B276,'N1.3_Project_Listing'!$J$16:$J$829,AP$16,'N1.3_Project_Listing'!$G$16:$G$829,AG$15)</f>
        <v>0</v>
      </c>
      <c r="AQ326" s="67">
        <f>SUMIFS('N1.3_Project_Listing'!$P$16:$P$829,'N1.3_Project_Listing'!$B$16:$B$829,$B326,'N1.3_Project_Listing'!$D$16:$D$829,$B276,'N1.3_Project_Listing'!$J$16:$J$829,AQ$16,'N1.3_Project_Listing'!$G$16:$G$829,AG$15)</f>
        <v>0</v>
      </c>
      <c r="AR326" s="67">
        <f>SUMIFS('N1.3_Project_Listing'!$P$16:$P$829,'N1.3_Project_Listing'!$B$16:$B$829,$B326,'N1.3_Project_Listing'!$D$16:$D$829,$B276,'N1.3_Project_Listing'!$J$16:$J$829,AR$16,'N1.3_Project_Listing'!$G$16:$G$829,AG$15)</f>
        <v>0</v>
      </c>
      <c r="AS326" s="67">
        <f>SUMIFS('N1.3_Project_Listing'!$P$16:$P$829,'N1.3_Project_Listing'!$B$16:$B$829,$B326,'N1.3_Project_Listing'!$D$16:$D$829,$B276,'N1.3_Project_Listing'!$J$16:$J$829,AS$16,'N1.3_Project_Listing'!$G$16:$G$829,AG$15)</f>
        <v>0</v>
      </c>
      <c r="AT326" s="63">
        <f t="shared" si="411"/>
        <v>0</v>
      </c>
      <c r="AV326" s="158" t="str">
        <f t="shared" si="412"/>
        <v>-</v>
      </c>
      <c r="AW326" s="67">
        <f>SUMIFS('N1.3_Project_Listing'!$R$16:$R$829,'N1.3_Project_Listing'!$B$16:$B$829,$B326,'N1.3_Project_Listing'!$D$16:$D$829,$B276,'N1.3_Project_Listing'!$J$16:$J$829,AW$16,'N1.3_Project_Listing'!$G$16:$G$829,AV$15)</f>
        <v>0</v>
      </c>
      <c r="AX326" s="67">
        <f>SUMIFS('N1.3_Project_Listing'!$R$16:$R$829,'N1.3_Project_Listing'!$B$16:$B$829,$B326,'N1.3_Project_Listing'!$D$16:$D$829,$B276,'N1.3_Project_Listing'!$J$16:$J$829,AX$16,'N1.3_Project_Listing'!$G$16:$G$829,AV$15)</f>
        <v>0</v>
      </c>
      <c r="AY326" s="67">
        <f>SUMIFS('N1.3_Project_Listing'!$R$16:$R$829,'N1.3_Project_Listing'!$B$16:$B$829,$B326,'N1.3_Project_Listing'!$D$16:$D$829,$B276,'N1.3_Project_Listing'!$J$16:$J$829,AY$16,'N1.3_Project_Listing'!$G$16:$G$829,AV$15)</f>
        <v>0</v>
      </c>
      <c r="AZ326" s="67">
        <f>SUMIFS('N1.3_Project_Listing'!$R$16:$R$829,'N1.3_Project_Listing'!$B$16:$B$829,$B326,'N1.3_Project_Listing'!$D$16:$D$829,$B276,'N1.3_Project_Listing'!$J$16:$J$829,AZ$16,'N1.3_Project_Listing'!$G$16:$G$829,AV$15)</f>
        <v>0</v>
      </c>
      <c r="BA326" s="67">
        <f>SUMIFS('N1.3_Project_Listing'!$R$16:$R$829,'N1.3_Project_Listing'!$B$16:$B$829,$B326,'N1.3_Project_Listing'!$D$16:$D$829,$B276,'N1.3_Project_Listing'!$J$16:$J$829,BA$16,'N1.3_Project_Listing'!$G$16:$G$829,AV$15)</f>
        <v>0</v>
      </c>
      <c r="BB326" s="63">
        <f t="shared" si="413"/>
        <v>0</v>
      </c>
      <c r="BC326" s="116" t="s">
        <v>441</v>
      </c>
      <c r="BD326" s="67">
        <f>SUMIFS('N1.3_Project_Listing'!$P$16:$P$829,'N1.3_Project_Listing'!$B$16:$B$829,$B326,'N1.3_Project_Listing'!$D$16:$D$829,$B276,'N1.3_Project_Listing'!$J$16:$J$829,BD$16,'N1.3_Project_Listing'!$G$16:$G$829,AV$15)</f>
        <v>0</v>
      </c>
      <c r="BE326" s="67">
        <f>SUMIFS('N1.3_Project_Listing'!$P$16:$P$829,'N1.3_Project_Listing'!$B$16:$B$829,$B326,'N1.3_Project_Listing'!$D$16:$D$829,$B276,'N1.3_Project_Listing'!$J$16:$J$829,BE$16,'N1.3_Project_Listing'!$G$16:$G$829,AV$15)</f>
        <v>0</v>
      </c>
      <c r="BF326" s="67">
        <f>SUMIFS('N1.3_Project_Listing'!$P$16:$P$829,'N1.3_Project_Listing'!$B$16:$B$829,$B326,'N1.3_Project_Listing'!$D$16:$D$829,$B276,'N1.3_Project_Listing'!$J$16:$J$829,BF$16,'N1.3_Project_Listing'!$G$16:$G$829,AV$15)</f>
        <v>0</v>
      </c>
      <c r="BG326" s="67">
        <f>SUMIFS('N1.3_Project_Listing'!$P$16:$P$829,'N1.3_Project_Listing'!$B$16:$B$829,$B326,'N1.3_Project_Listing'!$D$16:$D$829,$B276,'N1.3_Project_Listing'!$J$16:$J$829,BG$16,'N1.3_Project_Listing'!$G$16:$G$829,AV$15)</f>
        <v>0</v>
      </c>
      <c r="BH326" s="67">
        <f>SUMIFS('N1.3_Project_Listing'!$P$16:$P$829,'N1.3_Project_Listing'!$B$16:$B$829,$B326,'N1.3_Project_Listing'!$D$16:$D$829,$B276,'N1.3_Project_Listing'!$J$16:$J$829,BH$16,'N1.3_Project_Listing'!$G$16:$G$829,AV$15)</f>
        <v>0</v>
      </c>
      <c r="BI326" s="63">
        <f t="shared" si="414"/>
        <v>0</v>
      </c>
      <c r="BK326" s="158" t="str">
        <f t="shared" si="415"/>
        <v>-</v>
      </c>
      <c r="BL326" s="67">
        <f>SUMIFS('N1.3_Project_Listing'!$R$16:$R$829,'N1.3_Project_Listing'!$B$16:$B$829,$B326,'N1.3_Project_Listing'!$D$16:$D$829,$B276,'N1.3_Project_Listing'!$J$16:$J$829,BL$16,'N1.3_Project_Listing'!$G$16:$G$829,BK$15)</f>
        <v>0</v>
      </c>
      <c r="BM326" s="67">
        <f>SUMIFS('N1.3_Project_Listing'!$R$16:$R$829,'N1.3_Project_Listing'!$B$16:$B$829,$B326,'N1.3_Project_Listing'!$D$16:$D$829,$B276,'N1.3_Project_Listing'!$J$16:$J$829,BM$16,'N1.3_Project_Listing'!$G$16:$G$829,BK$15)</f>
        <v>0</v>
      </c>
      <c r="BN326" s="67">
        <f>SUMIFS('N1.3_Project_Listing'!$R$16:$R$829,'N1.3_Project_Listing'!$B$16:$B$829,$B326,'N1.3_Project_Listing'!$D$16:$D$829,$B276,'N1.3_Project_Listing'!$J$16:$J$829,BN$16,'N1.3_Project_Listing'!$G$16:$G$829,BK$15)</f>
        <v>0</v>
      </c>
      <c r="BO326" s="67">
        <f>SUMIFS('N1.3_Project_Listing'!$R$16:$R$829,'N1.3_Project_Listing'!$B$16:$B$829,$B326,'N1.3_Project_Listing'!$D$16:$D$829,$B276,'N1.3_Project_Listing'!$J$16:$J$829,BO$16,'N1.3_Project_Listing'!$G$16:$G$829,BK$15)</f>
        <v>0</v>
      </c>
      <c r="BP326" s="67">
        <f>SUMIFS('N1.3_Project_Listing'!$R$16:$R$829,'N1.3_Project_Listing'!$B$16:$B$829,$B326,'N1.3_Project_Listing'!$D$16:$D$829,$B276,'N1.3_Project_Listing'!$J$16:$J$829,BP$16,'N1.3_Project_Listing'!$G$16:$G$829,BK$15)</f>
        <v>0</v>
      </c>
      <c r="BQ326" s="63">
        <f t="shared" si="416"/>
        <v>0</v>
      </c>
      <c r="BR326" s="116" t="s">
        <v>441</v>
      </c>
      <c r="BS326" s="67">
        <f>SUMIFS('N1.3_Project_Listing'!$P$16:$P$829,'N1.3_Project_Listing'!$B$16:$B$829,$B326,'N1.3_Project_Listing'!$D$16:$D$829,$B276,'N1.3_Project_Listing'!$J$16:$J$829,BS$16,'N1.3_Project_Listing'!$G$16:$G$829,BK$15)</f>
        <v>0</v>
      </c>
      <c r="BT326" s="67">
        <f>SUMIFS('N1.3_Project_Listing'!$P$16:$P$829,'N1.3_Project_Listing'!$B$16:$B$829,$B326,'N1.3_Project_Listing'!$D$16:$D$829,$B276,'N1.3_Project_Listing'!$J$16:$J$829,BT$16,'N1.3_Project_Listing'!$G$16:$G$829,BK$15)</f>
        <v>0</v>
      </c>
      <c r="BU326" s="67">
        <f>SUMIFS('N1.3_Project_Listing'!$P$16:$P$829,'N1.3_Project_Listing'!$B$16:$B$829,$B326,'N1.3_Project_Listing'!$D$16:$D$829,$B276,'N1.3_Project_Listing'!$J$16:$J$829,BU$16,'N1.3_Project_Listing'!$G$16:$G$829,BK$15)</f>
        <v>0</v>
      </c>
      <c r="BV326" s="67">
        <f>SUMIFS('N1.3_Project_Listing'!$P$16:$P$829,'N1.3_Project_Listing'!$B$16:$B$829,$B326,'N1.3_Project_Listing'!$D$16:$D$829,$B276,'N1.3_Project_Listing'!$J$16:$J$829,BV$16,'N1.3_Project_Listing'!$G$16:$G$829,BK$15)</f>
        <v>0</v>
      </c>
      <c r="BW326" s="67">
        <f>SUMIFS('N1.3_Project_Listing'!$P$16:$P$829,'N1.3_Project_Listing'!$B$16:$B$829,$B326,'N1.3_Project_Listing'!$D$16:$D$829,$B276,'N1.3_Project_Listing'!$J$16:$J$829,BW$16,'N1.3_Project_Listing'!$G$16:$G$829,BK$15)</f>
        <v>0</v>
      </c>
      <c r="BX326" s="63">
        <f t="shared" si="417"/>
        <v>0</v>
      </c>
    </row>
    <row r="327" spans="2:76">
      <c r="B327" s="132" t="s">
        <v>442</v>
      </c>
      <c r="C327" s="158" t="str">
        <f>C264</f>
        <v>END</v>
      </c>
      <c r="D327" s="136"/>
      <c r="E327" s="136"/>
      <c r="F327" s="136"/>
      <c r="G327" s="136"/>
      <c r="H327" s="136"/>
      <c r="I327" s="137"/>
      <c r="J327" s="138"/>
      <c r="K327" s="136"/>
      <c r="L327" s="136"/>
      <c r="M327" s="136"/>
      <c r="N327" s="136"/>
      <c r="O327" s="136"/>
      <c r="P327" s="63">
        <f t="shared" si="368"/>
        <v>0</v>
      </c>
      <c r="R327" s="158" t="str">
        <f>R264</f>
        <v>END</v>
      </c>
      <c r="S327" s="136"/>
      <c r="T327" s="136"/>
      <c r="U327" s="136"/>
      <c r="V327" s="136"/>
      <c r="W327" s="136"/>
      <c r="X327" s="137"/>
      <c r="Y327" s="138"/>
      <c r="Z327" s="136"/>
      <c r="AA327" s="136"/>
      <c r="AB327" s="136"/>
      <c r="AC327" s="136"/>
      <c r="AD327" s="136"/>
      <c r="AE327" s="63">
        <f t="shared" si="370"/>
        <v>0</v>
      </c>
      <c r="AG327" s="158" t="str">
        <f>AG264</f>
        <v>END</v>
      </c>
      <c r="AH327" s="136"/>
      <c r="AI327" s="136"/>
      <c r="AJ327" s="136"/>
      <c r="AK327" s="136"/>
      <c r="AL327" s="136"/>
      <c r="AM327" s="137"/>
      <c r="AN327" s="138"/>
      <c r="AO327" s="136"/>
      <c r="AP327" s="136"/>
      <c r="AQ327" s="136"/>
      <c r="AR327" s="136"/>
      <c r="AS327" s="136"/>
      <c r="AT327" s="63">
        <f t="shared" si="372"/>
        <v>0</v>
      </c>
      <c r="AV327" s="158" t="str">
        <f>AV264</f>
        <v>END</v>
      </c>
      <c r="AW327" s="136"/>
      <c r="AX327" s="136"/>
      <c r="AY327" s="136"/>
      <c r="AZ327" s="136"/>
      <c r="BA327" s="136"/>
      <c r="BB327" s="137"/>
      <c r="BC327" s="138"/>
      <c r="BD327" s="136"/>
      <c r="BE327" s="136"/>
      <c r="BF327" s="136"/>
      <c r="BG327" s="136"/>
      <c r="BH327" s="136"/>
      <c r="BI327" s="63">
        <f t="shared" si="374"/>
        <v>0</v>
      </c>
      <c r="BK327" s="158" t="str">
        <f>BK264</f>
        <v>END</v>
      </c>
      <c r="BL327" s="136"/>
      <c r="BM327" s="136"/>
      <c r="BN327" s="136"/>
      <c r="BO327" s="136"/>
      <c r="BP327" s="136"/>
      <c r="BQ327" s="137"/>
      <c r="BR327" s="138"/>
      <c r="BS327" s="136"/>
      <c r="BT327" s="136"/>
      <c r="BU327" s="136"/>
      <c r="BV327" s="136"/>
      <c r="BW327" s="136"/>
      <c r="BX327" s="63">
        <f t="shared" si="376"/>
        <v>0</v>
      </c>
    </row>
    <row r="329" spans="2:76" ht="27">
      <c r="B329" s="134" t="s">
        <v>434</v>
      </c>
      <c r="C329" s="134" t="s">
        <v>435</v>
      </c>
      <c r="D329" s="435" t="s">
        <v>436</v>
      </c>
      <c r="E329" s="436"/>
      <c r="F329" s="436"/>
      <c r="G329" s="436"/>
      <c r="H329" s="436"/>
      <c r="I329" s="436"/>
      <c r="J329" s="436"/>
      <c r="K329" s="436"/>
      <c r="L329" s="436"/>
      <c r="M329" s="436"/>
      <c r="N329" s="436"/>
      <c r="O329" s="436"/>
      <c r="P329" s="437"/>
      <c r="R329" s="134" t="s">
        <v>435</v>
      </c>
      <c r="S329" s="435" t="s">
        <v>436</v>
      </c>
      <c r="T329" s="436"/>
      <c r="U329" s="436"/>
      <c r="V329" s="436"/>
      <c r="W329" s="436"/>
      <c r="X329" s="436"/>
      <c r="Y329" s="436"/>
      <c r="Z329" s="436"/>
      <c r="AA329" s="436"/>
      <c r="AB329" s="436"/>
      <c r="AC329" s="436"/>
      <c r="AD329" s="436"/>
      <c r="AE329" s="437"/>
      <c r="AG329" s="134" t="s">
        <v>435</v>
      </c>
      <c r="AH329" s="435" t="s">
        <v>436</v>
      </c>
      <c r="AI329" s="436"/>
      <c r="AJ329" s="436"/>
      <c r="AK329" s="436"/>
      <c r="AL329" s="436"/>
      <c r="AM329" s="436"/>
      <c r="AN329" s="436"/>
      <c r="AO329" s="436"/>
      <c r="AP329" s="436"/>
      <c r="AQ329" s="436"/>
      <c r="AR329" s="436"/>
      <c r="AS329" s="436"/>
      <c r="AT329" s="437"/>
      <c r="AV329" s="134" t="s">
        <v>435</v>
      </c>
      <c r="AW329" s="435" t="s">
        <v>436</v>
      </c>
      <c r="AX329" s="436"/>
      <c r="AY329" s="436"/>
      <c r="AZ329" s="436"/>
      <c r="BA329" s="436"/>
      <c r="BB329" s="436"/>
      <c r="BC329" s="436"/>
      <c r="BD329" s="436"/>
      <c r="BE329" s="436"/>
      <c r="BF329" s="436"/>
      <c r="BG329" s="436"/>
      <c r="BH329" s="436"/>
      <c r="BI329" s="437"/>
      <c r="BK329" s="134" t="s">
        <v>435</v>
      </c>
      <c r="BL329" s="435" t="s">
        <v>436</v>
      </c>
      <c r="BM329" s="436"/>
      <c r="BN329" s="436"/>
      <c r="BO329" s="436"/>
      <c r="BP329" s="436"/>
      <c r="BQ329" s="436"/>
      <c r="BR329" s="436"/>
      <c r="BS329" s="436"/>
      <c r="BT329" s="436"/>
      <c r="BU329" s="436"/>
      <c r="BV329" s="436"/>
      <c r="BW329" s="436"/>
      <c r="BX329" s="437"/>
    </row>
    <row r="330" spans="2:76">
      <c r="B330" s="157" t="str">
        <f>'N0.7_Lookup_References'!$W$18</f>
        <v>Addition</v>
      </c>
      <c r="C330" s="135" t="str">
        <f>C$15</f>
        <v>All</v>
      </c>
      <c r="D330" s="435" t="s">
        <v>438</v>
      </c>
      <c r="E330" s="436"/>
      <c r="F330" s="436"/>
      <c r="G330" s="436"/>
      <c r="H330" s="436"/>
      <c r="I330" s="437"/>
      <c r="K330" s="435" t="str">
        <f>"RIIO-3 Output: " &amp; "Long Term Risk Benefit"</f>
        <v>RIIO-3 Output: Long Term Risk Benefit</v>
      </c>
      <c r="L330" s="436"/>
      <c r="M330" s="436"/>
      <c r="N330" s="436"/>
      <c r="O330" s="436"/>
      <c r="P330" s="437"/>
      <c r="R330" s="116" t="str">
        <f>R$15</f>
        <v>A1</v>
      </c>
      <c r="S330" s="435" t="s">
        <v>438</v>
      </c>
      <c r="T330" s="436"/>
      <c r="U330" s="436"/>
      <c r="V330" s="436"/>
      <c r="W330" s="436"/>
      <c r="X330" s="437"/>
      <c r="Z330" s="435" t="str">
        <f>"RIIO-3 Output: " &amp; "Long Term Risk Benefit"</f>
        <v>RIIO-3 Output: Long Term Risk Benefit</v>
      </c>
      <c r="AA330" s="436"/>
      <c r="AB330" s="436"/>
      <c r="AC330" s="436"/>
      <c r="AD330" s="436"/>
      <c r="AE330" s="437"/>
      <c r="AG330" s="116" t="str">
        <f>AG$15</f>
        <v>A2</v>
      </c>
      <c r="AH330" s="435" t="s">
        <v>438</v>
      </c>
      <c r="AI330" s="436"/>
      <c r="AJ330" s="436"/>
      <c r="AK330" s="436"/>
      <c r="AL330" s="436"/>
      <c r="AM330" s="437"/>
      <c r="AO330" s="435" t="str">
        <f>"RIIO-3 Output: " &amp; "Long Term Risk Benefit"</f>
        <v>RIIO-3 Output: Long Term Risk Benefit</v>
      </c>
      <c r="AP330" s="436"/>
      <c r="AQ330" s="436"/>
      <c r="AR330" s="436"/>
      <c r="AS330" s="436"/>
      <c r="AT330" s="437"/>
      <c r="AV330" s="116" t="str">
        <f>AV$15</f>
        <v>A3</v>
      </c>
      <c r="AW330" s="435" t="s">
        <v>438</v>
      </c>
      <c r="AX330" s="436"/>
      <c r="AY330" s="436"/>
      <c r="AZ330" s="436"/>
      <c r="BA330" s="436"/>
      <c r="BB330" s="437"/>
      <c r="BD330" s="435" t="str">
        <f>"RIIO-3 Output: " &amp; "Long Term Risk Benefit"</f>
        <v>RIIO-3 Output: Long Term Risk Benefit</v>
      </c>
      <c r="BE330" s="436"/>
      <c r="BF330" s="436"/>
      <c r="BG330" s="436"/>
      <c r="BH330" s="436"/>
      <c r="BI330" s="437"/>
      <c r="BK330" s="116" t="str">
        <f>BK$15</f>
        <v>B</v>
      </c>
      <c r="BL330" s="435" t="s">
        <v>438</v>
      </c>
      <c r="BM330" s="436"/>
      <c r="BN330" s="436"/>
      <c r="BO330" s="436"/>
      <c r="BP330" s="436"/>
      <c r="BQ330" s="437"/>
      <c r="BS330" s="435" t="str">
        <f>"RIIO-3 Output: " &amp; "Long Term Risk Benefit"</f>
        <v>RIIO-3 Output: Long Term Risk Benefit</v>
      </c>
      <c r="BT330" s="436"/>
      <c r="BU330" s="436"/>
      <c r="BV330" s="436"/>
      <c r="BW330" s="436"/>
      <c r="BX330" s="437"/>
    </row>
    <row r="331" spans="2:76" ht="27">
      <c r="B331" s="133" t="s">
        <v>439</v>
      </c>
      <c r="C331" s="133" t="s">
        <v>156</v>
      </c>
      <c r="D331" s="134">
        <v>2027</v>
      </c>
      <c r="E331" s="134">
        <v>2028</v>
      </c>
      <c r="F331" s="134">
        <v>2029</v>
      </c>
      <c r="G331" s="134">
        <v>2030</v>
      </c>
      <c r="H331" s="134">
        <v>2031</v>
      </c>
      <c r="I331" s="134" t="s">
        <v>440</v>
      </c>
      <c r="J331" s="133" t="s">
        <v>156</v>
      </c>
      <c r="K331" s="134">
        <v>2027</v>
      </c>
      <c r="L331" s="134">
        <v>2028</v>
      </c>
      <c r="M331" s="134">
        <v>2029</v>
      </c>
      <c r="N331" s="134">
        <v>2030</v>
      </c>
      <c r="O331" s="134">
        <v>2031</v>
      </c>
      <c r="P331" s="134" t="s">
        <v>440</v>
      </c>
      <c r="R331" s="133" t="s">
        <v>156</v>
      </c>
      <c r="S331" s="134">
        <v>2027</v>
      </c>
      <c r="T331" s="134">
        <v>2028</v>
      </c>
      <c r="U331" s="134">
        <v>2029</v>
      </c>
      <c r="V331" s="134">
        <v>2030</v>
      </c>
      <c r="W331" s="134">
        <v>2031</v>
      </c>
      <c r="X331" s="134" t="s">
        <v>440</v>
      </c>
      <c r="Y331" s="133" t="s">
        <v>156</v>
      </c>
      <c r="Z331" s="134">
        <v>2027</v>
      </c>
      <c r="AA331" s="134">
        <v>2028</v>
      </c>
      <c r="AB331" s="134">
        <v>2029</v>
      </c>
      <c r="AC331" s="134">
        <v>2030</v>
      </c>
      <c r="AD331" s="134">
        <v>2031</v>
      </c>
      <c r="AE331" s="134" t="s">
        <v>440</v>
      </c>
      <c r="AG331" s="133" t="s">
        <v>156</v>
      </c>
      <c r="AH331" s="134">
        <v>2027</v>
      </c>
      <c r="AI331" s="134">
        <v>2028</v>
      </c>
      <c r="AJ331" s="134">
        <v>2029</v>
      </c>
      <c r="AK331" s="134">
        <v>2030</v>
      </c>
      <c r="AL331" s="134">
        <v>2031</v>
      </c>
      <c r="AM331" s="134" t="s">
        <v>440</v>
      </c>
      <c r="AN331" s="133" t="s">
        <v>156</v>
      </c>
      <c r="AO331" s="134">
        <v>2027</v>
      </c>
      <c r="AP331" s="134">
        <v>2028</v>
      </c>
      <c r="AQ331" s="134">
        <v>2029</v>
      </c>
      <c r="AR331" s="134">
        <v>2030</v>
      </c>
      <c r="AS331" s="134">
        <v>2031</v>
      </c>
      <c r="AT331" s="134" t="s">
        <v>440</v>
      </c>
      <c r="AV331" s="133" t="s">
        <v>156</v>
      </c>
      <c r="AW331" s="134">
        <v>2027</v>
      </c>
      <c r="AX331" s="134">
        <v>2028</v>
      </c>
      <c r="AY331" s="134">
        <v>2029</v>
      </c>
      <c r="AZ331" s="134">
        <v>2030</v>
      </c>
      <c r="BA331" s="134">
        <v>2031</v>
      </c>
      <c r="BB331" s="134" t="s">
        <v>440</v>
      </c>
      <c r="BC331" s="133" t="s">
        <v>156</v>
      </c>
      <c r="BD331" s="134">
        <v>2027</v>
      </c>
      <c r="BE331" s="134">
        <v>2028</v>
      </c>
      <c r="BF331" s="134">
        <v>2029</v>
      </c>
      <c r="BG331" s="134">
        <v>2030</v>
      </c>
      <c r="BH331" s="134">
        <v>2031</v>
      </c>
      <c r="BI331" s="134" t="s">
        <v>440</v>
      </c>
      <c r="BK331" s="133" t="s">
        <v>156</v>
      </c>
      <c r="BL331" s="134">
        <v>2027</v>
      </c>
      <c r="BM331" s="134">
        <v>2028</v>
      </c>
      <c r="BN331" s="134">
        <v>2029</v>
      </c>
      <c r="BO331" s="134">
        <v>2030</v>
      </c>
      <c r="BP331" s="134">
        <v>2031</v>
      </c>
      <c r="BQ331" s="134" t="s">
        <v>440</v>
      </c>
      <c r="BR331" s="133" t="s">
        <v>156</v>
      </c>
      <c r="BS331" s="134">
        <v>2027</v>
      </c>
      <c r="BT331" s="134">
        <v>2028</v>
      </c>
      <c r="BU331" s="134">
        <v>2029</v>
      </c>
      <c r="BV331" s="134">
        <v>2030</v>
      </c>
      <c r="BW331" s="134">
        <v>2031</v>
      </c>
      <c r="BX331" s="134" t="s">
        <v>440</v>
      </c>
    </row>
    <row r="332" spans="2:76">
      <c r="B332" s="132" t="str">
        <f t="shared" ref="B332:C351" si="418">B269</f>
        <v>LTS Pipelines</v>
      </c>
      <c r="C332" s="158" t="str">
        <f t="shared" si="418"/>
        <v>km</v>
      </c>
      <c r="D332" s="63">
        <f t="shared" ref="D332:D363" si="419">S332+AH332+AW332+BL332</f>
        <v>0</v>
      </c>
      <c r="E332" s="63">
        <f t="shared" ref="E332:E363" si="420">T332+AI332+AX332+BM332</f>
        <v>0</v>
      </c>
      <c r="F332" s="63">
        <f t="shared" ref="F332:F363" si="421">U332+AJ332+AY332+BN332</f>
        <v>0</v>
      </c>
      <c r="G332" s="63">
        <f t="shared" ref="G332:G363" si="422">V332+AK332+AZ332+BO332</f>
        <v>0</v>
      </c>
      <c r="H332" s="63">
        <f t="shared" ref="H332:H363" si="423">W332+AL332+BA332+BP332</f>
        <v>0</v>
      </c>
      <c r="I332" s="63">
        <f>SUM(D332:H332)</f>
        <v>0</v>
      </c>
      <c r="J332" s="116" t="s">
        <v>441</v>
      </c>
      <c r="K332" s="63">
        <f t="shared" ref="K332:K363" si="424">Z332+AO332+BD332+BS332</f>
        <v>0</v>
      </c>
      <c r="L332" s="63">
        <f t="shared" ref="L332:L363" si="425">AA332+AP332+BE332+BT332</f>
        <v>0</v>
      </c>
      <c r="M332" s="63">
        <f t="shared" ref="M332:M363" si="426">AB332+AQ332+BF332+BU332</f>
        <v>0</v>
      </c>
      <c r="N332" s="63">
        <f t="shared" ref="N332:N363" si="427">AC332+AR332+BG332+BV332</f>
        <v>0</v>
      </c>
      <c r="O332" s="63">
        <f t="shared" ref="O332:O363" si="428">AD332+AS332+BH332+BW332</f>
        <v>0</v>
      </c>
      <c r="P332" s="63">
        <f>SUM(K332:O332)</f>
        <v>0</v>
      </c>
      <c r="R332" s="158" t="str">
        <f t="shared" ref="R332:R379" si="429">R269</f>
        <v>km</v>
      </c>
      <c r="S332" s="67">
        <f>SUMIFS('N1.3_Project_Listing'!$R$16:$R$829,'N1.3_Project_Listing'!$B$16:$B$829,$B332,'N1.3_Project_Listing'!$D$16:$D$829,$B330,'N1.3_Project_Listing'!$J$16:$J$829,S$16,'N1.3_Project_Listing'!$G$16:$G$829,R$15)</f>
        <v>0</v>
      </c>
      <c r="T332" s="67">
        <f>SUMIFS('N1.3_Project_Listing'!$R$16:$R$829,'N1.3_Project_Listing'!$B$16:$B$829,$B332,'N1.3_Project_Listing'!$D$16:$D$829,$B330,'N1.3_Project_Listing'!$J$16:$J$829,T$16,'N1.3_Project_Listing'!$G$16:$G$829,R$15)</f>
        <v>0</v>
      </c>
      <c r="U332" s="67">
        <f>SUMIFS('N1.3_Project_Listing'!$R$16:$R$829,'N1.3_Project_Listing'!$B$16:$B$829,$B332,'N1.3_Project_Listing'!$D$16:$D$829,$B330,'N1.3_Project_Listing'!$J$16:$J$829,U$16,'N1.3_Project_Listing'!$G$16:$G$829,R$15)</f>
        <v>0</v>
      </c>
      <c r="V332" s="67">
        <f>SUMIFS('N1.3_Project_Listing'!$R$16:$R$829,'N1.3_Project_Listing'!$B$16:$B$829,$B332,'N1.3_Project_Listing'!$D$16:$D$829,$B330,'N1.3_Project_Listing'!$J$16:$J$829,V$16,'N1.3_Project_Listing'!$G$16:$G$829,R$15)</f>
        <v>0</v>
      </c>
      <c r="W332" s="67">
        <f>SUMIFS('N1.3_Project_Listing'!$R$16:$R$829,'N1.3_Project_Listing'!$B$16:$B$829,$B332,'N1.3_Project_Listing'!$D$16:$D$829,$B330,'N1.3_Project_Listing'!$J$16:$J$829,W$16,'N1.3_Project_Listing'!$G$16:$G$829,R$15)</f>
        <v>0</v>
      </c>
      <c r="X332" s="63">
        <f>SUM(S332:W332)</f>
        <v>0</v>
      </c>
      <c r="Y332" s="116" t="s">
        <v>441</v>
      </c>
      <c r="Z332" s="67">
        <f>SUMIFS('N1.3_Project_Listing'!$P$16:$P$829,'N1.3_Project_Listing'!$B$16:$B$829,$B332,'N1.3_Project_Listing'!$D$16:$D$829,$B330,'N1.3_Project_Listing'!$J$16:$J$829,Z$16,'N1.3_Project_Listing'!$G$16:$G$829,R$15)</f>
        <v>0</v>
      </c>
      <c r="AA332" s="67">
        <f>SUMIFS('N1.3_Project_Listing'!$P$16:$P$829,'N1.3_Project_Listing'!$B$16:$B$829,$B332,'N1.3_Project_Listing'!$D$16:$D$829,$B330,'N1.3_Project_Listing'!$J$16:$J$829,AA$16,'N1.3_Project_Listing'!$G$16:$G$829,R$15)</f>
        <v>0</v>
      </c>
      <c r="AB332" s="67">
        <f>SUMIFS('N1.3_Project_Listing'!$P$16:$P$829,'N1.3_Project_Listing'!$B$16:$B$829,$B332,'N1.3_Project_Listing'!$D$16:$D$829,$B330,'N1.3_Project_Listing'!$J$16:$J$829,AB$16,'N1.3_Project_Listing'!$G$16:$G$829,R$15)</f>
        <v>0</v>
      </c>
      <c r="AC332" s="67">
        <f>SUMIFS('N1.3_Project_Listing'!$P$16:$P$829,'N1.3_Project_Listing'!$B$16:$B$829,$B332,'N1.3_Project_Listing'!$D$16:$D$829,$B330,'N1.3_Project_Listing'!$J$16:$J$829,AC$16,'N1.3_Project_Listing'!$G$16:$G$829,R$15)</f>
        <v>0</v>
      </c>
      <c r="AD332" s="67">
        <f>SUMIFS('N1.3_Project_Listing'!$P$16:$P$829,'N1.3_Project_Listing'!$B$16:$B$829,$B332,'N1.3_Project_Listing'!$D$16:$D$829,$B330,'N1.3_Project_Listing'!$J$16:$J$829,AD$16,'N1.3_Project_Listing'!$G$16:$G$829,R$15)</f>
        <v>0</v>
      </c>
      <c r="AE332" s="63">
        <f>SUM(Z332:AD332)</f>
        <v>0</v>
      </c>
      <c r="AG332" s="158" t="str">
        <f t="shared" ref="AG332:AG379" si="430">AG269</f>
        <v>km</v>
      </c>
      <c r="AH332" s="67">
        <f>SUMIFS('N1.3_Project_Listing'!$R$16:$R$829,'N1.3_Project_Listing'!$B$16:$B$829,$B332,'N1.3_Project_Listing'!$D$16:$D$829,$B330,'N1.3_Project_Listing'!$J$16:$J$829,AH$16,'N1.3_Project_Listing'!$G$16:$G$829,AG$15)</f>
        <v>0</v>
      </c>
      <c r="AI332" s="67">
        <f>SUMIFS('N1.3_Project_Listing'!$R$16:$R$829,'N1.3_Project_Listing'!$B$16:$B$829,$B332,'N1.3_Project_Listing'!$D$16:$D$829,$B330,'N1.3_Project_Listing'!$J$16:$J$829,AI$16,'N1.3_Project_Listing'!$G$16:$G$829,AG$15)</f>
        <v>0</v>
      </c>
      <c r="AJ332" s="67">
        <f>SUMIFS('N1.3_Project_Listing'!$R$16:$R$829,'N1.3_Project_Listing'!$B$16:$B$829,$B332,'N1.3_Project_Listing'!$D$16:$D$829,$B330,'N1.3_Project_Listing'!$J$16:$J$829,AJ$16,'N1.3_Project_Listing'!$G$16:$G$829,AG$15)</f>
        <v>0</v>
      </c>
      <c r="AK332" s="67">
        <f>SUMIFS('N1.3_Project_Listing'!$R$16:$R$829,'N1.3_Project_Listing'!$B$16:$B$829,$B332,'N1.3_Project_Listing'!$D$16:$D$829,$B330,'N1.3_Project_Listing'!$J$16:$J$829,AK$16,'N1.3_Project_Listing'!$G$16:$G$829,AG$15)</f>
        <v>0</v>
      </c>
      <c r="AL332" s="67">
        <f>SUMIFS('N1.3_Project_Listing'!$R$16:$R$829,'N1.3_Project_Listing'!$B$16:$B$829,$B332,'N1.3_Project_Listing'!$D$16:$D$829,$B330,'N1.3_Project_Listing'!$J$16:$J$829,AL$16,'N1.3_Project_Listing'!$G$16:$G$829,AG$15)</f>
        <v>0</v>
      </c>
      <c r="AM332" s="63">
        <f>SUM(AH332:AL332)</f>
        <v>0</v>
      </c>
      <c r="AN332" s="116" t="s">
        <v>441</v>
      </c>
      <c r="AO332" s="67">
        <f>SUMIFS('N1.3_Project_Listing'!$P$16:$P$829,'N1.3_Project_Listing'!$B$16:$B$829,$B332,'N1.3_Project_Listing'!$D$16:$D$829,$B330,'N1.3_Project_Listing'!$J$16:$J$829,AO$16,'N1.3_Project_Listing'!$G$16:$G$829,AG$15)</f>
        <v>0</v>
      </c>
      <c r="AP332" s="67">
        <f>SUMIFS('N1.3_Project_Listing'!$P$16:$P$829,'N1.3_Project_Listing'!$B$16:$B$829,$B332,'N1.3_Project_Listing'!$D$16:$D$829,$B330,'N1.3_Project_Listing'!$J$16:$J$829,AP$16,'N1.3_Project_Listing'!$G$16:$G$829,AG$15)</f>
        <v>0</v>
      </c>
      <c r="AQ332" s="67">
        <f>SUMIFS('N1.3_Project_Listing'!$P$16:$P$829,'N1.3_Project_Listing'!$B$16:$B$829,$B332,'N1.3_Project_Listing'!$D$16:$D$829,$B330,'N1.3_Project_Listing'!$J$16:$J$829,AQ$16,'N1.3_Project_Listing'!$G$16:$G$829,AG$15)</f>
        <v>0</v>
      </c>
      <c r="AR332" s="67">
        <f>SUMIFS('N1.3_Project_Listing'!$P$16:$P$829,'N1.3_Project_Listing'!$B$16:$B$829,$B332,'N1.3_Project_Listing'!$D$16:$D$829,$B330,'N1.3_Project_Listing'!$J$16:$J$829,AR$16,'N1.3_Project_Listing'!$G$16:$G$829,AG$15)</f>
        <v>0</v>
      </c>
      <c r="AS332" s="67">
        <f>SUMIFS('N1.3_Project_Listing'!$P$16:$P$829,'N1.3_Project_Listing'!$B$16:$B$829,$B332,'N1.3_Project_Listing'!$D$16:$D$829,$B330,'N1.3_Project_Listing'!$J$16:$J$829,AS$16,'N1.3_Project_Listing'!$G$16:$G$829,AG$15)</f>
        <v>0</v>
      </c>
      <c r="AT332" s="63">
        <f>SUM(AO332:AS332)</f>
        <v>0</v>
      </c>
      <c r="AV332" s="158" t="str">
        <f t="shared" ref="AV332:AV379" si="431">AV269</f>
        <v>km</v>
      </c>
      <c r="AW332" s="67">
        <f>SUMIFS('N1.3_Project_Listing'!$R$16:$R$829,'N1.3_Project_Listing'!$B$16:$B$829,$B332,'N1.3_Project_Listing'!$D$16:$D$829,$B330,'N1.3_Project_Listing'!$J$16:$J$829,AW$16,'N1.3_Project_Listing'!$G$16:$G$829,AV$15)</f>
        <v>0</v>
      </c>
      <c r="AX332" s="67">
        <f>SUMIFS('N1.3_Project_Listing'!$R$16:$R$829,'N1.3_Project_Listing'!$B$16:$B$829,$B332,'N1.3_Project_Listing'!$D$16:$D$829,$B330,'N1.3_Project_Listing'!$J$16:$J$829,AX$16,'N1.3_Project_Listing'!$G$16:$G$829,AV$15)</f>
        <v>0</v>
      </c>
      <c r="AY332" s="67">
        <f>SUMIFS('N1.3_Project_Listing'!$R$16:$R$829,'N1.3_Project_Listing'!$B$16:$B$829,$B332,'N1.3_Project_Listing'!$D$16:$D$829,$B330,'N1.3_Project_Listing'!$J$16:$J$829,AY$16,'N1.3_Project_Listing'!$G$16:$G$829,AV$15)</f>
        <v>0</v>
      </c>
      <c r="AZ332" s="67">
        <f>SUMIFS('N1.3_Project_Listing'!$R$16:$R$829,'N1.3_Project_Listing'!$B$16:$B$829,$B332,'N1.3_Project_Listing'!$D$16:$D$829,$B330,'N1.3_Project_Listing'!$J$16:$J$829,AZ$16,'N1.3_Project_Listing'!$G$16:$G$829,AV$15)</f>
        <v>0</v>
      </c>
      <c r="BA332" s="67">
        <f>SUMIFS('N1.3_Project_Listing'!$R$16:$R$829,'N1.3_Project_Listing'!$B$16:$B$829,$B332,'N1.3_Project_Listing'!$D$16:$D$829,$B330,'N1.3_Project_Listing'!$J$16:$J$829,BA$16,'N1.3_Project_Listing'!$G$16:$G$829,AV$15)</f>
        <v>0</v>
      </c>
      <c r="BB332" s="63">
        <f>SUM(AW332:BA332)</f>
        <v>0</v>
      </c>
      <c r="BC332" s="116" t="s">
        <v>441</v>
      </c>
      <c r="BD332" s="67">
        <f>SUMIFS('N1.3_Project_Listing'!$P$16:$P$829,'N1.3_Project_Listing'!$B$16:$B$829,$B332,'N1.3_Project_Listing'!$D$16:$D$829,$B330,'N1.3_Project_Listing'!$J$16:$J$829,BD$16,'N1.3_Project_Listing'!$G$16:$G$829,AV$15)</f>
        <v>0</v>
      </c>
      <c r="BE332" s="67">
        <f>SUMIFS('N1.3_Project_Listing'!$P$16:$P$829,'N1.3_Project_Listing'!$B$16:$B$829,$B332,'N1.3_Project_Listing'!$D$16:$D$829,$B330,'N1.3_Project_Listing'!$J$16:$J$829,BE$16,'N1.3_Project_Listing'!$G$16:$G$829,AV$15)</f>
        <v>0</v>
      </c>
      <c r="BF332" s="67">
        <f>SUMIFS('N1.3_Project_Listing'!$P$16:$P$829,'N1.3_Project_Listing'!$B$16:$B$829,$B332,'N1.3_Project_Listing'!$D$16:$D$829,$B330,'N1.3_Project_Listing'!$J$16:$J$829,BF$16,'N1.3_Project_Listing'!$G$16:$G$829,AV$15)</f>
        <v>0</v>
      </c>
      <c r="BG332" s="67">
        <f>SUMIFS('N1.3_Project_Listing'!$P$16:$P$829,'N1.3_Project_Listing'!$B$16:$B$829,$B332,'N1.3_Project_Listing'!$D$16:$D$829,$B330,'N1.3_Project_Listing'!$J$16:$J$829,BG$16,'N1.3_Project_Listing'!$G$16:$G$829,AV$15)</f>
        <v>0</v>
      </c>
      <c r="BH332" s="67">
        <f>SUMIFS('N1.3_Project_Listing'!$P$16:$P$829,'N1.3_Project_Listing'!$B$16:$B$829,$B332,'N1.3_Project_Listing'!$D$16:$D$829,$B330,'N1.3_Project_Listing'!$J$16:$J$829,BH$16,'N1.3_Project_Listing'!$G$16:$G$829,AV$15)</f>
        <v>0</v>
      </c>
      <c r="BI332" s="63">
        <f>SUM(BD332:BH332)</f>
        <v>0</v>
      </c>
      <c r="BK332" s="158" t="str">
        <f t="shared" ref="BK332:BK379" si="432">BK269</f>
        <v>km</v>
      </c>
      <c r="BL332" s="67">
        <f>SUMIFS('N1.3_Project_Listing'!$R$16:$R$829,'N1.3_Project_Listing'!$B$16:$B$829,$B332,'N1.3_Project_Listing'!$D$16:$D$829,$B330,'N1.3_Project_Listing'!$J$16:$J$829,BL$16,'N1.3_Project_Listing'!$G$16:$G$829,BK$15)</f>
        <v>0</v>
      </c>
      <c r="BM332" s="67">
        <f>SUMIFS('N1.3_Project_Listing'!$R$16:$R$829,'N1.3_Project_Listing'!$B$16:$B$829,$B332,'N1.3_Project_Listing'!$D$16:$D$829,$B330,'N1.3_Project_Listing'!$J$16:$J$829,BM$16,'N1.3_Project_Listing'!$G$16:$G$829,BK$15)</f>
        <v>0</v>
      </c>
      <c r="BN332" s="67">
        <f>SUMIFS('N1.3_Project_Listing'!$R$16:$R$829,'N1.3_Project_Listing'!$B$16:$B$829,$B332,'N1.3_Project_Listing'!$D$16:$D$829,$B330,'N1.3_Project_Listing'!$J$16:$J$829,BN$16,'N1.3_Project_Listing'!$G$16:$G$829,BK$15)</f>
        <v>0</v>
      </c>
      <c r="BO332" s="67">
        <f>SUMIFS('N1.3_Project_Listing'!$R$16:$R$829,'N1.3_Project_Listing'!$B$16:$B$829,$B332,'N1.3_Project_Listing'!$D$16:$D$829,$B330,'N1.3_Project_Listing'!$J$16:$J$829,BO$16,'N1.3_Project_Listing'!$G$16:$G$829,BK$15)</f>
        <v>0</v>
      </c>
      <c r="BP332" s="67">
        <f>SUMIFS('N1.3_Project_Listing'!$R$16:$R$829,'N1.3_Project_Listing'!$B$16:$B$829,$B332,'N1.3_Project_Listing'!$D$16:$D$829,$B330,'N1.3_Project_Listing'!$J$16:$J$829,BP$16,'N1.3_Project_Listing'!$G$16:$G$829,BK$15)</f>
        <v>0</v>
      </c>
      <c r="BQ332" s="63">
        <f>SUM(BL332:BP332)</f>
        <v>0</v>
      </c>
      <c r="BR332" s="116" t="s">
        <v>441</v>
      </c>
      <c r="BS332" s="67">
        <f>SUMIFS('N1.3_Project_Listing'!$P$16:$P$829,'N1.3_Project_Listing'!$B$16:$B$829,$B332,'N1.3_Project_Listing'!$D$16:$D$829,$B330,'N1.3_Project_Listing'!$J$16:$J$829,BS$16,'N1.3_Project_Listing'!$G$16:$G$829,BK$15)</f>
        <v>0</v>
      </c>
      <c r="BT332" s="67">
        <f>SUMIFS('N1.3_Project_Listing'!$P$16:$P$829,'N1.3_Project_Listing'!$B$16:$B$829,$B332,'N1.3_Project_Listing'!$D$16:$D$829,$B330,'N1.3_Project_Listing'!$J$16:$J$829,BT$16,'N1.3_Project_Listing'!$G$16:$G$829,BK$15)</f>
        <v>0</v>
      </c>
      <c r="BU332" s="67">
        <f>SUMIFS('N1.3_Project_Listing'!$P$16:$P$829,'N1.3_Project_Listing'!$B$16:$B$829,$B332,'N1.3_Project_Listing'!$D$16:$D$829,$B330,'N1.3_Project_Listing'!$J$16:$J$829,BU$16,'N1.3_Project_Listing'!$G$16:$G$829,BK$15)</f>
        <v>0</v>
      </c>
      <c r="BV332" s="67">
        <f>SUMIFS('N1.3_Project_Listing'!$P$16:$P$829,'N1.3_Project_Listing'!$B$16:$B$829,$B332,'N1.3_Project_Listing'!$D$16:$D$829,$B330,'N1.3_Project_Listing'!$J$16:$J$829,BV$16,'N1.3_Project_Listing'!$G$16:$G$829,BK$15)</f>
        <v>0</v>
      </c>
      <c r="BW332" s="67">
        <f>SUMIFS('N1.3_Project_Listing'!$P$16:$P$829,'N1.3_Project_Listing'!$B$16:$B$829,$B332,'N1.3_Project_Listing'!$D$16:$D$829,$B330,'N1.3_Project_Listing'!$J$16:$J$829,BW$16,'N1.3_Project_Listing'!$G$16:$G$829,BK$15)</f>
        <v>0</v>
      </c>
      <c r="BX332" s="63">
        <f>SUM(BS332:BW332)</f>
        <v>0</v>
      </c>
    </row>
    <row r="333" spans="2:76">
      <c r="B333" s="132" t="str">
        <f t="shared" si="418"/>
        <v>Mains</v>
      </c>
      <c r="C333" s="158" t="str">
        <f t="shared" si="418"/>
        <v>km</v>
      </c>
      <c r="D333" s="63">
        <f t="shared" si="419"/>
        <v>0</v>
      </c>
      <c r="E333" s="63">
        <f t="shared" si="420"/>
        <v>0</v>
      </c>
      <c r="F333" s="63">
        <f t="shared" si="421"/>
        <v>0</v>
      </c>
      <c r="G333" s="63">
        <f t="shared" si="422"/>
        <v>0</v>
      </c>
      <c r="H333" s="63">
        <f t="shared" si="423"/>
        <v>0</v>
      </c>
      <c r="I333" s="63">
        <f t="shared" ref="I333:I379" si="433">SUM(D333:H333)</f>
        <v>0</v>
      </c>
      <c r="J333" s="116" t="s">
        <v>441</v>
      </c>
      <c r="K333" s="63">
        <f t="shared" si="424"/>
        <v>0</v>
      </c>
      <c r="L333" s="63">
        <f t="shared" si="425"/>
        <v>0</v>
      </c>
      <c r="M333" s="63">
        <f t="shared" si="426"/>
        <v>0</v>
      </c>
      <c r="N333" s="63">
        <f t="shared" si="427"/>
        <v>0</v>
      </c>
      <c r="O333" s="63">
        <f t="shared" si="428"/>
        <v>0</v>
      </c>
      <c r="P333" s="63">
        <f t="shared" ref="P333:P390" si="434">SUM(K333:O333)</f>
        <v>0</v>
      </c>
      <c r="R333" s="158" t="str">
        <f t="shared" si="429"/>
        <v>km</v>
      </c>
      <c r="S333" s="67">
        <f>SUMIFS('N1.3_Project_Listing'!$R$16:$R$829,'N1.3_Project_Listing'!$B$16:$B$829,$B333,'N1.3_Project_Listing'!$D$16:$D$829,$B330,'N1.3_Project_Listing'!$J$16:$J$829,S$16,'N1.3_Project_Listing'!$G$16:$G$829,R$15)</f>
        <v>0</v>
      </c>
      <c r="T333" s="67">
        <f>SUMIFS('N1.3_Project_Listing'!$R$16:$R$829,'N1.3_Project_Listing'!$B$16:$B$829,$B333,'N1.3_Project_Listing'!$D$16:$D$829,$B330,'N1.3_Project_Listing'!$J$16:$J$829,T$16,'N1.3_Project_Listing'!$G$16:$G$829,R$15)</f>
        <v>0</v>
      </c>
      <c r="U333" s="67">
        <f>SUMIFS('N1.3_Project_Listing'!$R$16:$R$829,'N1.3_Project_Listing'!$B$16:$B$829,$B333,'N1.3_Project_Listing'!$D$16:$D$829,$B330,'N1.3_Project_Listing'!$J$16:$J$829,U$16,'N1.3_Project_Listing'!$G$16:$G$829,R$15)</f>
        <v>0</v>
      </c>
      <c r="V333" s="67">
        <f>SUMIFS('N1.3_Project_Listing'!$R$16:$R$829,'N1.3_Project_Listing'!$B$16:$B$829,$B333,'N1.3_Project_Listing'!$D$16:$D$829,$B330,'N1.3_Project_Listing'!$J$16:$J$829,V$16,'N1.3_Project_Listing'!$G$16:$G$829,R$15)</f>
        <v>0</v>
      </c>
      <c r="W333" s="67">
        <f>SUMIFS('N1.3_Project_Listing'!$R$16:$R$829,'N1.3_Project_Listing'!$B$16:$B$829,$B333,'N1.3_Project_Listing'!$D$16:$D$829,$B330,'N1.3_Project_Listing'!$J$16:$J$829,W$16,'N1.3_Project_Listing'!$G$16:$G$829,R$15)</f>
        <v>0</v>
      </c>
      <c r="X333" s="63">
        <f t="shared" ref="X333:X379" si="435">SUM(S333:W333)</f>
        <v>0</v>
      </c>
      <c r="Y333" s="116" t="s">
        <v>441</v>
      </c>
      <c r="Z333" s="67">
        <f>SUMIFS('N1.3_Project_Listing'!$P$16:$P$829,'N1.3_Project_Listing'!$B$16:$B$829,$B333,'N1.3_Project_Listing'!$D$16:$D$829,$B330,'N1.3_Project_Listing'!$J$16:$J$829,Z$16,'N1.3_Project_Listing'!$G$16:$G$829,R$15)</f>
        <v>0</v>
      </c>
      <c r="AA333" s="67">
        <f>SUMIFS('N1.3_Project_Listing'!$P$16:$P$829,'N1.3_Project_Listing'!$B$16:$B$829,$B333,'N1.3_Project_Listing'!$D$16:$D$829,$B330,'N1.3_Project_Listing'!$J$16:$J$829,AA$16,'N1.3_Project_Listing'!$G$16:$G$829,R$15)</f>
        <v>0</v>
      </c>
      <c r="AB333" s="67">
        <f>SUMIFS('N1.3_Project_Listing'!$P$16:$P$829,'N1.3_Project_Listing'!$B$16:$B$829,$B333,'N1.3_Project_Listing'!$D$16:$D$829,$B330,'N1.3_Project_Listing'!$J$16:$J$829,AB$16,'N1.3_Project_Listing'!$G$16:$G$829,R$15)</f>
        <v>0</v>
      </c>
      <c r="AC333" s="67">
        <f>SUMIFS('N1.3_Project_Listing'!$P$16:$P$829,'N1.3_Project_Listing'!$B$16:$B$829,$B333,'N1.3_Project_Listing'!$D$16:$D$829,$B330,'N1.3_Project_Listing'!$J$16:$J$829,AC$16,'N1.3_Project_Listing'!$G$16:$G$829,R$15)</f>
        <v>0</v>
      </c>
      <c r="AD333" s="67">
        <f>SUMIFS('N1.3_Project_Listing'!$P$16:$P$829,'N1.3_Project_Listing'!$B$16:$B$829,$B333,'N1.3_Project_Listing'!$D$16:$D$829,$B330,'N1.3_Project_Listing'!$J$16:$J$829,AD$16,'N1.3_Project_Listing'!$G$16:$G$829,R$15)</f>
        <v>0</v>
      </c>
      <c r="AE333" s="63">
        <f t="shared" ref="AE333:AE390" si="436">SUM(Z333:AD333)</f>
        <v>0</v>
      </c>
      <c r="AG333" s="158" t="str">
        <f t="shared" si="430"/>
        <v>km</v>
      </c>
      <c r="AH333" s="67">
        <f>SUMIFS('N1.3_Project_Listing'!$R$16:$R$829,'N1.3_Project_Listing'!$B$16:$B$829,$B333,'N1.3_Project_Listing'!$D$16:$D$829,$B330,'N1.3_Project_Listing'!$J$16:$J$829,AH$16,'N1.3_Project_Listing'!$G$16:$G$829,AG$15)</f>
        <v>0</v>
      </c>
      <c r="AI333" s="67">
        <f>SUMIFS('N1.3_Project_Listing'!$R$16:$R$829,'N1.3_Project_Listing'!$B$16:$B$829,$B333,'N1.3_Project_Listing'!$D$16:$D$829,$B330,'N1.3_Project_Listing'!$J$16:$J$829,AI$16,'N1.3_Project_Listing'!$G$16:$G$829,AG$15)</f>
        <v>0</v>
      </c>
      <c r="AJ333" s="67">
        <f>SUMIFS('N1.3_Project_Listing'!$R$16:$R$829,'N1.3_Project_Listing'!$B$16:$B$829,$B333,'N1.3_Project_Listing'!$D$16:$D$829,$B330,'N1.3_Project_Listing'!$J$16:$J$829,AJ$16,'N1.3_Project_Listing'!$G$16:$G$829,AG$15)</f>
        <v>0</v>
      </c>
      <c r="AK333" s="67">
        <f>SUMIFS('N1.3_Project_Listing'!$R$16:$R$829,'N1.3_Project_Listing'!$B$16:$B$829,$B333,'N1.3_Project_Listing'!$D$16:$D$829,$B330,'N1.3_Project_Listing'!$J$16:$J$829,AK$16,'N1.3_Project_Listing'!$G$16:$G$829,AG$15)</f>
        <v>0</v>
      </c>
      <c r="AL333" s="67">
        <f>SUMIFS('N1.3_Project_Listing'!$R$16:$R$829,'N1.3_Project_Listing'!$B$16:$B$829,$B333,'N1.3_Project_Listing'!$D$16:$D$829,$B330,'N1.3_Project_Listing'!$J$16:$J$829,AL$16,'N1.3_Project_Listing'!$G$16:$G$829,AG$15)</f>
        <v>0</v>
      </c>
      <c r="AM333" s="63">
        <f t="shared" ref="AM333:AM379" si="437">SUM(AH333:AL333)</f>
        <v>0</v>
      </c>
      <c r="AN333" s="116" t="s">
        <v>441</v>
      </c>
      <c r="AO333" s="67">
        <f>SUMIFS('N1.3_Project_Listing'!$P$16:$P$829,'N1.3_Project_Listing'!$B$16:$B$829,$B333,'N1.3_Project_Listing'!$D$16:$D$829,$B330,'N1.3_Project_Listing'!$J$16:$J$829,AO$16,'N1.3_Project_Listing'!$G$16:$G$829,AG$15)</f>
        <v>0</v>
      </c>
      <c r="AP333" s="67">
        <f>SUMIFS('N1.3_Project_Listing'!$P$16:$P$829,'N1.3_Project_Listing'!$B$16:$B$829,$B333,'N1.3_Project_Listing'!$D$16:$D$829,$B330,'N1.3_Project_Listing'!$J$16:$J$829,AP$16,'N1.3_Project_Listing'!$G$16:$G$829,AG$15)</f>
        <v>0</v>
      </c>
      <c r="AQ333" s="67">
        <f>SUMIFS('N1.3_Project_Listing'!$P$16:$P$829,'N1.3_Project_Listing'!$B$16:$B$829,$B333,'N1.3_Project_Listing'!$D$16:$D$829,$B330,'N1.3_Project_Listing'!$J$16:$J$829,AQ$16,'N1.3_Project_Listing'!$G$16:$G$829,AG$15)</f>
        <v>0</v>
      </c>
      <c r="AR333" s="67">
        <f>SUMIFS('N1.3_Project_Listing'!$P$16:$P$829,'N1.3_Project_Listing'!$B$16:$B$829,$B333,'N1.3_Project_Listing'!$D$16:$D$829,$B330,'N1.3_Project_Listing'!$J$16:$J$829,AR$16,'N1.3_Project_Listing'!$G$16:$G$829,AG$15)</f>
        <v>0</v>
      </c>
      <c r="AS333" s="67">
        <f>SUMIFS('N1.3_Project_Listing'!$P$16:$P$829,'N1.3_Project_Listing'!$B$16:$B$829,$B333,'N1.3_Project_Listing'!$D$16:$D$829,$B330,'N1.3_Project_Listing'!$J$16:$J$829,AS$16,'N1.3_Project_Listing'!$G$16:$G$829,AG$15)</f>
        <v>0</v>
      </c>
      <c r="AT333" s="63">
        <f t="shared" ref="AT333:AT390" si="438">SUM(AO333:AS333)</f>
        <v>0</v>
      </c>
      <c r="AV333" s="158" t="str">
        <f t="shared" si="431"/>
        <v>km</v>
      </c>
      <c r="AW333" s="67">
        <f>SUMIFS('N1.3_Project_Listing'!$R$16:$R$829,'N1.3_Project_Listing'!$B$16:$B$829,$B333,'N1.3_Project_Listing'!$D$16:$D$829,$B330,'N1.3_Project_Listing'!$J$16:$J$829,AW$16,'N1.3_Project_Listing'!$G$16:$G$829,AV$15)</f>
        <v>0</v>
      </c>
      <c r="AX333" s="67">
        <f>SUMIFS('N1.3_Project_Listing'!$R$16:$R$829,'N1.3_Project_Listing'!$B$16:$B$829,$B333,'N1.3_Project_Listing'!$D$16:$D$829,$B330,'N1.3_Project_Listing'!$J$16:$J$829,AX$16,'N1.3_Project_Listing'!$G$16:$G$829,AV$15)</f>
        <v>0</v>
      </c>
      <c r="AY333" s="67">
        <f>SUMIFS('N1.3_Project_Listing'!$R$16:$R$829,'N1.3_Project_Listing'!$B$16:$B$829,$B333,'N1.3_Project_Listing'!$D$16:$D$829,$B330,'N1.3_Project_Listing'!$J$16:$J$829,AY$16,'N1.3_Project_Listing'!$G$16:$G$829,AV$15)</f>
        <v>0</v>
      </c>
      <c r="AZ333" s="67">
        <f>SUMIFS('N1.3_Project_Listing'!$R$16:$R$829,'N1.3_Project_Listing'!$B$16:$B$829,$B333,'N1.3_Project_Listing'!$D$16:$D$829,$B330,'N1.3_Project_Listing'!$J$16:$J$829,AZ$16,'N1.3_Project_Listing'!$G$16:$G$829,AV$15)</f>
        <v>0</v>
      </c>
      <c r="BA333" s="67">
        <f>SUMIFS('N1.3_Project_Listing'!$R$16:$R$829,'N1.3_Project_Listing'!$B$16:$B$829,$B333,'N1.3_Project_Listing'!$D$16:$D$829,$B330,'N1.3_Project_Listing'!$J$16:$J$829,BA$16,'N1.3_Project_Listing'!$G$16:$G$829,AV$15)</f>
        <v>0</v>
      </c>
      <c r="BB333" s="63">
        <f t="shared" ref="BB333:BB379" si="439">SUM(AW333:BA333)</f>
        <v>0</v>
      </c>
      <c r="BC333" s="116" t="s">
        <v>441</v>
      </c>
      <c r="BD333" s="67">
        <f>SUMIFS('N1.3_Project_Listing'!$P$16:$P$829,'N1.3_Project_Listing'!$B$16:$B$829,$B333,'N1.3_Project_Listing'!$D$16:$D$829,$B330,'N1.3_Project_Listing'!$J$16:$J$829,BD$16,'N1.3_Project_Listing'!$G$16:$G$829,AV$15)</f>
        <v>0</v>
      </c>
      <c r="BE333" s="67">
        <f>SUMIFS('N1.3_Project_Listing'!$P$16:$P$829,'N1.3_Project_Listing'!$B$16:$B$829,$B333,'N1.3_Project_Listing'!$D$16:$D$829,$B330,'N1.3_Project_Listing'!$J$16:$J$829,BE$16,'N1.3_Project_Listing'!$G$16:$G$829,AV$15)</f>
        <v>0</v>
      </c>
      <c r="BF333" s="67">
        <f>SUMIFS('N1.3_Project_Listing'!$P$16:$P$829,'N1.3_Project_Listing'!$B$16:$B$829,$B333,'N1.3_Project_Listing'!$D$16:$D$829,$B330,'N1.3_Project_Listing'!$J$16:$J$829,BF$16,'N1.3_Project_Listing'!$G$16:$G$829,AV$15)</f>
        <v>0</v>
      </c>
      <c r="BG333" s="67">
        <f>SUMIFS('N1.3_Project_Listing'!$P$16:$P$829,'N1.3_Project_Listing'!$B$16:$B$829,$B333,'N1.3_Project_Listing'!$D$16:$D$829,$B330,'N1.3_Project_Listing'!$J$16:$J$829,BG$16,'N1.3_Project_Listing'!$G$16:$G$829,AV$15)</f>
        <v>0</v>
      </c>
      <c r="BH333" s="67">
        <f>SUMIFS('N1.3_Project_Listing'!$P$16:$P$829,'N1.3_Project_Listing'!$B$16:$B$829,$B333,'N1.3_Project_Listing'!$D$16:$D$829,$B330,'N1.3_Project_Listing'!$J$16:$J$829,BH$16,'N1.3_Project_Listing'!$G$16:$G$829,AV$15)</f>
        <v>0</v>
      </c>
      <c r="BI333" s="63">
        <f t="shared" ref="BI333:BI390" si="440">SUM(BD333:BH333)</f>
        <v>0</v>
      </c>
      <c r="BK333" s="158" t="str">
        <f t="shared" si="432"/>
        <v>km</v>
      </c>
      <c r="BL333" s="67">
        <f>SUMIFS('N1.3_Project_Listing'!$R$16:$R$829,'N1.3_Project_Listing'!$B$16:$B$829,$B333,'N1.3_Project_Listing'!$D$16:$D$829,$B330,'N1.3_Project_Listing'!$J$16:$J$829,BL$16,'N1.3_Project_Listing'!$G$16:$G$829,BK$15)</f>
        <v>0</v>
      </c>
      <c r="BM333" s="67">
        <f>SUMIFS('N1.3_Project_Listing'!$R$16:$R$829,'N1.3_Project_Listing'!$B$16:$B$829,$B333,'N1.3_Project_Listing'!$D$16:$D$829,$B330,'N1.3_Project_Listing'!$J$16:$J$829,BM$16,'N1.3_Project_Listing'!$G$16:$G$829,BK$15)</f>
        <v>0</v>
      </c>
      <c r="BN333" s="67">
        <f>SUMIFS('N1.3_Project_Listing'!$R$16:$R$829,'N1.3_Project_Listing'!$B$16:$B$829,$B333,'N1.3_Project_Listing'!$D$16:$D$829,$B330,'N1.3_Project_Listing'!$J$16:$J$829,BN$16,'N1.3_Project_Listing'!$G$16:$G$829,BK$15)</f>
        <v>0</v>
      </c>
      <c r="BO333" s="67">
        <f>SUMIFS('N1.3_Project_Listing'!$R$16:$R$829,'N1.3_Project_Listing'!$B$16:$B$829,$B333,'N1.3_Project_Listing'!$D$16:$D$829,$B330,'N1.3_Project_Listing'!$J$16:$J$829,BO$16,'N1.3_Project_Listing'!$G$16:$G$829,BK$15)</f>
        <v>0</v>
      </c>
      <c r="BP333" s="67">
        <f>SUMIFS('N1.3_Project_Listing'!$R$16:$R$829,'N1.3_Project_Listing'!$B$16:$B$829,$B333,'N1.3_Project_Listing'!$D$16:$D$829,$B330,'N1.3_Project_Listing'!$J$16:$J$829,BP$16,'N1.3_Project_Listing'!$G$16:$G$829,BK$15)</f>
        <v>0</v>
      </c>
      <c r="BQ333" s="63">
        <f t="shared" ref="BQ333:BQ379" si="441">SUM(BL333:BP333)</f>
        <v>0</v>
      </c>
      <c r="BR333" s="116" t="s">
        <v>441</v>
      </c>
      <c r="BS333" s="67">
        <f>SUMIFS('N1.3_Project_Listing'!$P$16:$P$829,'N1.3_Project_Listing'!$B$16:$B$829,$B333,'N1.3_Project_Listing'!$D$16:$D$829,$B330,'N1.3_Project_Listing'!$J$16:$J$829,BS$16,'N1.3_Project_Listing'!$G$16:$G$829,BK$15)</f>
        <v>0</v>
      </c>
      <c r="BT333" s="67">
        <f>SUMIFS('N1.3_Project_Listing'!$P$16:$P$829,'N1.3_Project_Listing'!$B$16:$B$829,$B333,'N1.3_Project_Listing'!$D$16:$D$829,$B330,'N1.3_Project_Listing'!$J$16:$J$829,BT$16,'N1.3_Project_Listing'!$G$16:$G$829,BK$15)</f>
        <v>0</v>
      </c>
      <c r="BU333" s="67">
        <f>SUMIFS('N1.3_Project_Listing'!$P$16:$P$829,'N1.3_Project_Listing'!$B$16:$B$829,$B333,'N1.3_Project_Listing'!$D$16:$D$829,$B330,'N1.3_Project_Listing'!$J$16:$J$829,BU$16,'N1.3_Project_Listing'!$G$16:$G$829,BK$15)</f>
        <v>0</v>
      </c>
      <c r="BV333" s="67">
        <f>SUMIFS('N1.3_Project_Listing'!$P$16:$P$829,'N1.3_Project_Listing'!$B$16:$B$829,$B333,'N1.3_Project_Listing'!$D$16:$D$829,$B330,'N1.3_Project_Listing'!$J$16:$J$829,BV$16,'N1.3_Project_Listing'!$G$16:$G$829,BK$15)</f>
        <v>0</v>
      </c>
      <c r="BW333" s="67">
        <f>SUMIFS('N1.3_Project_Listing'!$P$16:$P$829,'N1.3_Project_Listing'!$B$16:$B$829,$B333,'N1.3_Project_Listing'!$D$16:$D$829,$B330,'N1.3_Project_Listing'!$J$16:$J$829,BW$16,'N1.3_Project_Listing'!$G$16:$G$829,BK$15)</f>
        <v>0</v>
      </c>
      <c r="BX333" s="63">
        <f t="shared" ref="BX333:BX390" si="442">SUM(BS333:BW333)</f>
        <v>0</v>
      </c>
    </row>
    <row r="334" spans="2:76">
      <c r="B334" s="132" t="str">
        <f t="shared" si="418"/>
        <v>Services</v>
      </c>
      <c r="C334" s="158" t="str">
        <f t="shared" si="418"/>
        <v>Number of</v>
      </c>
      <c r="D334" s="63">
        <f t="shared" si="419"/>
        <v>0</v>
      </c>
      <c r="E334" s="63">
        <f t="shared" si="420"/>
        <v>0</v>
      </c>
      <c r="F334" s="63">
        <f t="shared" si="421"/>
        <v>0</v>
      </c>
      <c r="G334" s="63">
        <f t="shared" si="422"/>
        <v>0</v>
      </c>
      <c r="H334" s="63">
        <f t="shared" si="423"/>
        <v>0</v>
      </c>
      <c r="I334" s="63">
        <f t="shared" si="433"/>
        <v>0</v>
      </c>
      <c r="J334" s="116" t="s">
        <v>441</v>
      </c>
      <c r="K334" s="63">
        <f t="shared" si="424"/>
        <v>0</v>
      </c>
      <c r="L334" s="63">
        <f t="shared" si="425"/>
        <v>0</v>
      </c>
      <c r="M334" s="63">
        <f t="shared" si="426"/>
        <v>0</v>
      </c>
      <c r="N334" s="63">
        <f t="shared" si="427"/>
        <v>0</v>
      </c>
      <c r="O334" s="63">
        <f t="shared" si="428"/>
        <v>0</v>
      </c>
      <c r="P334" s="63">
        <f t="shared" si="434"/>
        <v>0</v>
      </c>
      <c r="R334" s="158" t="str">
        <f t="shared" si="429"/>
        <v>Number of</v>
      </c>
      <c r="S334" s="67">
        <f>SUMIFS('N1.3_Project_Listing'!$R$16:$R$829,'N1.3_Project_Listing'!$B$16:$B$829,$B334,'N1.3_Project_Listing'!$D$16:$D$829,$B330,'N1.3_Project_Listing'!$J$16:$J$829,S$16,'N1.3_Project_Listing'!$G$16:$G$829,R$15)</f>
        <v>0</v>
      </c>
      <c r="T334" s="67">
        <f>SUMIFS('N1.3_Project_Listing'!$R$16:$R$829,'N1.3_Project_Listing'!$B$16:$B$829,$B334,'N1.3_Project_Listing'!$D$16:$D$829,$B330,'N1.3_Project_Listing'!$J$16:$J$829,T$16,'N1.3_Project_Listing'!$G$16:$G$829,R$15)</f>
        <v>0</v>
      </c>
      <c r="U334" s="67">
        <f>SUMIFS('N1.3_Project_Listing'!$R$16:$R$829,'N1.3_Project_Listing'!$B$16:$B$829,$B334,'N1.3_Project_Listing'!$D$16:$D$829,$B330,'N1.3_Project_Listing'!$J$16:$J$829,U$16,'N1.3_Project_Listing'!$G$16:$G$829,R$15)</f>
        <v>0</v>
      </c>
      <c r="V334" s="67">
        <f>SUMIFS('N1.3_Project_Listing'!$R$16:$R$829,'N1.3_Project_Listing'!$B$16:$B$829,$B334,'N1.3_Project_Listing'!$D$16:$D$829,$B330,'N1.3_Project_Listing'!$J$16:$J$829,V$16,'N1.3_Project_Listing'!$G$16:$G$829,R$15)</f>
        <v>0</v>
      </c>
      <c r="W334" s="67">
        <f>SUMIFS('N1.3_Project_Listing'!$R$16:$R$829,'N1.3_Project_Listing'!$B$16:$B$829,$B334,'N1.3_Project_Listing'!$D$16:$D$829,$B330,'N1.3_Project_Listing'!$J$16:$J$829,W$16,'N1.3_Project_Listing'!$G$16:$G$829,R$15)</f>
        <v>0</v>
      </c>
      <c r="X334" s="63">
        <f t="shared" si="435"/>
        <v>0</v>
      </c>
      <c r="Y334" s="116" t="s">
        <v>441</v>
      </c>
      <c r="Z334" s="67">
        <f>SUMIFS('N1.3_Project_Listing'!$P$16:$P$829,'N1.3_Project_Listing'!$B$16:$B$829,$B334,'N1.3_Project_Listing'!$D$16:$D$829,$B330,'N1.3_Project_Listing'!$J$16:$J$829,Z$16,'N1.3_Project_Listing'!$G$16:$G$829,R$15)</f>
        <v>0</v>
      </c>
      <c r="AA334" s="67">
        <f>SUMIFS('N1.3_Project_Listing'!$P$16:$P$829,'N1.3_Project_Listing'!$B$16:$B$829,$B334,'N1.3_Project_Listing'!$D$16:$D$829,$B330,'N1.3_Project_Listing'!$J$16:$J$829,AA$16,'N1.3_Project_Listing'!$G$16:$G$829,R$15)</f>
        <v>0</v>
      </c>
      <c r="AB334" s="67">
        <f>SUMIFS('N1.3_Project_Listing'!$P$16:$P$829,'N1.3_Project_Listing'!$B$16:$B$829,$B334,'N1.3_Project_Listing'!$D$16:$D$829,$B330,'N1.3_Project_Listing'!$J$16:$J$829,AB$16,'N1.3_Project_Listing'!$G$16:$G$829,R$15)</f>
        <v>0</v>
      </c>
      <c r="AC334" s="67">
        <f>SUMIFS('N1.3_Project_Listing'!$P$16:$P$829,'N1.3_Project_Listing'!$B$16:$B$829,$B334,'N1.3_Project_Listing'!$D$16:$D$829,$B330,'N1.3_Project_Listing'!$J$16:$J$829,AC$16,'N1.3_Project_Listing'!$G$16:$G$829,R$15)</f>
        <v>0</v>
      </c>
      <c r="AD334" s="67">
        <f>SUMIFS('N1.3_Project_Listing'!$P$16:$P$829,'N1.3_Project_Listing'!$B$16:$B$829,$B334,'N1.3_Project_Listing'!$D$16:$D$829,$B330,'N1.3_Project_Listing'!$J$16:$J$829,AD$16,'N1.3_Project_Listing'!$G$16:$G$829,R$15)</f>
        <v>0</v>
      </c>
      <c r="AE334" s="63">
        <f t="shared" si="436"/>
        <v>0</v>
      </c>
      <c r="AG334" s="158" t="str">
        <f t="shared" si="430"/>
        <v>Number of</v>
      </c>
      <c r="AH334" s="67">
        <f>SUMIFS('N1.3_Project_Listing'!$R$16:$R$829,'N1.3_Project_Listing'!$B$16:$B$829,$B334,'N1.3_Project_Listing'!$D$16:$D$829,$B330,'N1.3_Project_Listing'!$J$16:$J$829,AH$16,'N1.3_Project_Listing'!$G$16:$G$829,AG$15)</f>
        <v>0</v>
      </c>
      <c r="AI334" s="67">
        <f>SUMIFS('N1.3_Project_Listing'!$R$16:$R$829,'N1.3_Project_Listing'!$B$16:$B$829,$B334,'N1.3_Project_Listing'!$D$16:$D$829,$B330,'N1.3_Project_Listing'!$J$16:$J$829,AI$16,'N1.3_Project_Listing'!$G$16:$G$829,AG$15)</f>
        <v>0</v>
      </c>
      <c r="AJ334" s="67">
        <f>SUMIFS('N1.3_Project_Listing'!$R$16:$R$829,'N1.3_Project_Listing'!$B$16:$B$829,$B334,'N1.3_Project_Listing'!$D$16:$D$829,$B330,'N1.3_Project_Listing'!$J$16:$J$829,AJ$16,'N1.3_Project_Listing'!$G$16:$G$829,AG$15)</f>
        <v>0</v>
      </c>
      <c r="AK334" s="67">
        <f>SUMIFS('N1.3_Project_Listing'!$R$16:$R$829,'N1.3_Project_Listing'!$B$16:$B$829,$B334,'N1.3_Project_Listing'!$D$16:$D$829,$B330,'N1.3_Project_Listing'!$J$16:$J$829,AK$16,'N1.3_Project_Listing'!$G$16:$G$829,AG$15)</f>
        <v>0</v>
      </c>
      <c r="AL334" s="67">
        <f>SUMIFS('N1.3_Project_Listing'!$R$16:$R$829,'N1.3_Project_Listing'!$B$16:$B$829,$B334,'N1.3_Project_Listing'!$D$16:$D$829,$B330,'N1.3_Project_Listing'!$J$16:$J$829,AL$16,'N1.3_Project_Listing'!$G$16:$G$829,AG$15)</f>
        <v>0</v>
      </c>
      <c r="AM334" s="63">
        <f t="shared" si="437"/>
        <v>0</v>
      </c>
      <c r="AN334" s="116" t="s">
        <v>441</v>
      </c>
      <c r="AO334" s="67">
        <f>SUMIFS('N1.3_Project_Listing'!$P$16:$P$829,'N1.3_Project_Listing'!$B$16:$B$829,$B334,'N1.3_Project_Listing'!$D$16:$D$829,$B330,'N1.3_Project_Listing'!$J$16:$J$829,AO$16,'N1.3_Project_Listing'!$G$16:$G$829,AG$15)</f>
        <v>0</v>
      </c>
      <c r="AP334" s="67">
        <f>SUMIFS('N1.3_Project_Listing'!$P$16:$P$829,'N1.3_Project_Listing'!$B$16:$B$829,$B334,'N1.3_Project_Listing'!$D$16:$D$829,$B330,'N1.3_Project_Listing'!$J$16:$J$829,AP$16,'N1.3_Project_Listing'!$G$16:$G$829,AG$15)</f>
        <v>0</v>
      </c>
      <c r="AQ334" s="67">
        <f>SUMIFS('N1.3_Project_Listing'!$P$16:$P$829,'N1.3_Project_Listing'!$B$16:$B$829,$B334,'N1.3_Project_Listing'!$D$16:$D$829,$B330,'N1.3_Project_Listing'!$J$16:$J$829,AQ$16,'N1.3_Project_Listing'!$G$16:$G$829,AG$15)</f>
        <v>0</v>
      </c>
      <c r="AR334" s="67">
        <f>SUMIFS('N1.3_Project_Listing'!$P$16:$P$829,'N1.3_Project_Listing'!$B$16:$B$829,$B334,'N1.3_Project_Listing'!$D$16:$D$829,$B330,'N1.3_Project_Listing'!$J$16:$J$829,AR$16,'N1.3_Project_Listing'!$G$16:$G$829,AG$15)</f>
        <v>0</v>
      </c>
      <c r="AS334" s="67">
        <f>SUMIFS('N1.3_Project_Listing'!$P$16:$P$829,'N1.3_Project_Listing'!$B$16:$B$829,$B334,'N1.3_Project_Listing'!$D$16:$D$829,$B330,'N1.3_Project_Listing'!$J$16:$J$829,AS$16,'N1.3_Project_Listing'!$G$16:$G$829,AG$15)</f>
        <v>0</v>
      </c>
      <c r="AT334" s="63">
        <f t="shared" si="438"/>
        <v>0</v>
      </c>
      <c r="AV334" s="158" t="str">
        <f t="shared" si="431"/>
        <v>Number of</v>
      </c>
      <c r="AW334" s="67">
        <f>SUMIFS('N1.3_Project_Listing'!$R$16:$R$829,'N1.3_Project_Listing'!$B$16:$B$829,$B334,'N1.3_Project_Listing'!$D$16:$D$829,$B330,'N1.3_Project_Listing'!$J$16:$J$829,AW$16,'N1.3_Project_Listing'!$G$16:$G$829,AV$15)</f>
        <v>0</v>
      </c>
      <c r="AX334" s="67">
        <f>SUMIFS('N1.3_Project_Listing'!$R$16:$R$829,'N1.3_Project_Listing'!$B$16:$B$829,$B334,'N1.3_Project_Listing'!$D$16:$D$829,$B330,'N1.3_Project_Listing'!$J$16:$J$829,AX$16,'N1.3_Project_Listing'!$G$16:$G$829,AV$15)</f>
        <v>0</v>
      </c>
      <c r="AY334" s="67">
        <f>SUMIFS('N1.3_Project_Listing'!$R$16:$R$829,'N1.3_Project_Listing'!$B$16:$B$829,$B334,'N1.3_Project_Listing'!$D$16:$D$829,$B330,'N1.3_Project_Listing'!$J$16:$J$829,AY$16,'N1.3_Project_Listing'!$G$16:$G$829,AV$15)</f>
        <v>0</v>
      </c>
      <c r="AZ334" s="67">
        <f>SUMIFS('N1.3_Project_Listing'!$R$16:$R$829,'N1.3_Project_Listing'!$B$16:$B$829,$B334,'N1.3_Project_Listing'!$D$16:$D$829,$B330,'N1.3_Project_Listing'!$J$16:$J$829,AZ$16,'N1.3_Project_Listing'!$G$16:$G$829,AV$15)</f>
        <v>0</v>
      </c>
      <c r="BA334" s="67">
        <f>SUMIFS('N1.3_Project_Listing'!$R$16:$R$829,'N1.3_Project_Listing'!$B$16:$B$829,$B334,'N1.3_Project_Listing'!$D$16:$D$829,$B330,'N1.3_Project_Listing'!$J$16:$J$829,BA$16,'N1.3_Project_Listing'!$G$16:$G$829,AV$15)</f>
        <v>0</v>
      </c>
      <c r="BB334" s="63">
        <f t="shared" si="439"/>
        <v>0</v>
      </c>
      <c r="BC334" s="116" t="s">
        <v>441</v>
      </c>
      <c r="BD334" s="67">
        <f>SUMIFS('N1.3_Project_Listing'!$P$16:$P$829,'N1.3_Project_Listing'!$B$16:$B$829,$B334,'N1.3_Project_Listing'!$D$16:$D$829,$B330,'N1.3_Project_Listing'!$J$16:$J$829,BD$16,'N1.3_Project_Listing'!$G$16:$G$829,AV$15)</f>
        <v>0</v>
      </c>
      <c r="BE334" s="67">
        <f>SUMIFS('N1.3_Project_Listing'!$P$16:$P$829,'N1.3_Project_Listing'!$B$16:$B$829,$B334,'N1.3_Project_Listing'!$D$16:$D$829,$B330,'N1.3_Project_Listing'!$J$16:$J$829,BE$16,'N1.3_Project_Listing'!$G$16:$G$829,AV$15)</f>
        <v>0</v>
      </c>
      <c r="BF334" s="67">
        <f>SUMIFS('N1.3_Project_Listing'!$P$16:$P$829,'N1.3_Project_Listing'!$B$16:$B$829,$B334,'N1.3_Project_Listing'!$D$16:$D$829,$B330,'N1.3_Project_Listing'!$J$16:$J$829,BF$16,'N1.3_Project_Listing'!$G$16:$G$829,AV$15)</f>
        <v>0</v>
      </c>
      <c r="BG334" s="67">
        <f>SUMIFS('N1.3_Project_Listing'!$P$16:$P$829,'N1.3_Project_Listing'!$B$16:$B$829,$B334,'N1.3_Project_Listing'!$D$16:$D$829,$B330,'N1.3_Project_Listing'!$J$16:$J$829,BG$16,'N1.3_Project_Listing'!$G$16:$G$829,AV$15)</f>
        <v>0</v>
      </c>
      <c r="BH334" s="67">
        <f>SUMIFS('N1.3_Project_Listing'!$P$16:$P$829,'N1.3_Project_Listing'!$B$16:$B$829,$B334,'N1.3_Project_Listing'!$D$16:$D$829,$B330,'N1.3_Project_Listing'!$J$16:$J$829,BH$16,'N1.3_Project_Listing'!$G$16:$G$829,AV$15)</f>
        <v>0</v>
      </c>
      <c r="BI334" s="63">
        <f t="shared" si="440"/>
        <v>0</v>
      </c>
      <c r="BK334" s="158" t="str">
        <f t="shared" si="432"/>
        <v>Number of</v>
      </c>
      <c r="BL334" s="67">
        <f>SUMIFS('N1.3_Project_Listing'!$R$16:$R$829,'N1.3_Project_Listing'!$B$16:$B$829,$B334,'N1.3_Project_Listing'!$D$16:$D$829,$B330,'N1.3_Project_Listing'!$J$16:$J$829,BL$16,'N1.3_Project_Listing'!$G$16:$G$829,BK$15)</f>
        <v>0</v>
      </c>
      <c r="BM334" s="67">
        <f>SUMIFS('N1.3_Project_Listing'!$R$16:$R$829,'N1.3_Project_Listing'!$B$16:$B$829,$B334,'N1.3_Project_Listing'!$D$16:$D$829,$B330,'N1.3_Project_Listing'!$J$16:$J$829,BM$16,'N1.3_Project_Listing'!$G$16:$G$829,BK$15)</f>
        <v>0</v>
      </c>
      <c r="BN334" s="67">
        <f>SUMIFS('N1.3_Project_Listing'!$R$16:$R$829,'N1.3_Project_Listing'!$B$16:$B$829,$B334,'N1.3_Project_Listing'!$D$16:$D$829,$B330,'N1.3_Project_Listing'!$J$16:$J$829,BN$16,'N1.3_Project_Listing'!$G$16:$G$829,BK$15)</f>
        <v>0</v>
      </c>
      <c r="BO334" s="67">
        <f>SUMIFS('N1.3_Project_Listing'!$R$16:$R$829,'N1.3_Project_Listing'!$B$16:$B$829,$B334,'N1.3_Project_Listing'!$D$16:$D$829,$B330,'N1.3_Project_Listing'!$J$16:$J$829,BO$16,'N1.3_Project_Listing'!$G$16:$G$829,BK$15)</f>
        <v>0</v>
      </c>
      <c r="BP334" s="67">
        <f>SUMIFS('N1.3_Project_Listing'!$R$16:$R$829,'N1.3_Project_Listing'!$B$16:$B$829,$B334,'N1.3_Project_Listing'!$D$16:$D$829,$B330,'N1.3_Project_Listing'!$J$16:$J$829,BP$16,'N1.3_Project_Listing'!$G$16:$G$829,BK$15)</f>
        <v>0</v>
      </c>
      <c r="BQ334" s="63">
        <f t="shared" si="441"/>
        <v>0</v>
      </c>
      <c r="BR334" s="116" t="s">
        <v>441</v>
      </c>
      <c r="BS334" s="67">
        <f>SUMIFS('N1.3_Project_Listing'!$P$16:$P$829,'N1.3_Project_Listing'!$B$16:$B$829,$B334,'N1.3_Project_Listing'!$D$16:$D$829,$B330,'N1.3_Project_Listing'!$J$16:$J$829,BS$16,'N1.3_Project_Listing'!$G$16:$G$829,BK$15)</f>
        <v>0</v>
      </c>
      <c r="BT334" s="67">
        <f>SUMIFS('N1.3_Project_Listing'!$P$16:$P$829,'N1.3_Project_Listing'!$B$16:$B$829,$B334,'N1.3_Project_Listing'!$D$16:$D$829,$B330,'N1.3_Project_Listing'!$J$16:$J$829,BT$16,'N1.3_Project_Listing'!$G$16:$G$829,BK$15)</f>
        <v>0</v>
      </c>
      <c r="BU334" s="67">
        <f>SUMIFS('N1.3_Project_Listing'!$P$16:$P$829,'N1.3_Project_Listing'!$B$16:$B$829,$B334,'N1.3_Project_Listing'!$D$16:$D$829,$B330,'N1.3_Project_Listing'!$J$16:$J$829,BU$16,'N1.3_Project_Listing'!$G$16:$G$829,BK$15)</f>
        <v>0</v>
      </c>
      <c r="BV334" s="67">
        <f>SUMIFS('N1.3_Project_Listing'!$P$16:$P$829,'N1.3_Project_Listing'!$B$16:$B$829,$B334,'N1.3_Project_Listing'!$D$16:$D$829,$B330,'N1.3_Project_Listing'!$J$16:$J$829,BV$16,'N1.3_Project_Listing'!$G$16:$G$829,BK$15)</f>
        <v>0</v>
      </c>
      <c r="BW334" s="67">
        <f>SUMIFS('N1.3_Project_Listing'!$P$16:$P$829,'N1.3_Project_Listing'!$B$16:$B$829,$B334,'N1.3_Project_Listing'!$D$16:$D$829,$B330,'N1.3_Project_Listing'!$J$16:$J$829,BW$16,'N1.3_Project_Listing'!$G$16:$G$829,BK$15)</f>
        <v>0</v>
      </c>
      <c r="BX334" s="63">
        <f t="shared" si="442"/>
        <v>0</v>
      </c>
    </row>
    <row r="335" spans="2:76">
      <c r="B335" s="132" t="str">
        <f t="shared" si="418"/>
        <v>Risers</v>
      </c>
      <c r="C335" s="158" t="str">
        <f t="shared" si="418"/>
        <v>Number of</v>
      </c>
      <c r="D335" s="63">
        <f t="shared" si="419"/>
        <v>0</v>
      </c>
      <c r="E335" s="63">
        <f t="shared" si="420"/>
        <v>0</v>
      </c>
      <c r="F335" s="63">
        <f t="shared" si="421"/>
        <v>0</v>
      </c>
      <c r="G335" s="63">
        <f t="shared" si="422"/>
        <v>0</v>
      </c>
      <c r="H335" s="63">
        <f t="shared" si="423"/>
        <v>0</v>
      </c>
      <c r="I335" s="63">
        <f t="shared" si="433"/>
        <v>0</v>
      </c>
      <c r="J335" s="116" t="s">
        <v>441</v>
      </c>
      <c r="K335" s="63">
        <f t="shared" si="424"/>
        <v>0</v>
      </c>
      <c r="L335" s="63">
        <f t="shared" si="425"/>
        <v>0</v>
      </c>
      <c r="M335" s="63">
        <f t="shared" si="426"/>
        <v>0</v>
      </c>
      <c r="N335" s="63">
        <f t="shared" si="427"/>
        <v>0</v>
      </c>
      <c r="O335" s="63">
        <f t="shared" si="428"/>
        <v>0</v>
      </c>
      <c r="P335" s="63">
        <f t="shared" si="434"/>
        <v>0</v>
      </c>
      <c r="R335" s="158" t="str">
        <f t="shared" si="429"/>
        <v>Number of</v>
      </c>
      <c r="S335" s="67">
        <f>SUMIFS('N1.3_Project_Listing'!$R$16:$R$829,'N1.3_Project_Listing'!$B$16:$B$829,$B335,'N1.3_Project_Listing'!$D$16:$D$829,$B330,'N1.3_Project_Listing'!$J$16:$J$829,S$16,'N1.3_Project_Listing'!$G$16:$G$829,R$15)</f>
        <v>0</v>
      </c>
      <c r="T335" s="67">
        <f>SUMIFS('N1.3_Project_Listing'!$R$16:$R$829,'N1.3_Project_Listing'!$B$16:$B$829,$B335,'N1.3_Project_Listing'!$D$16:$D$829,$B330,'N1.3_Project_Listing'!$J$16:$J$829,T$16,'N1.3_Project_Listing'!$G$16:$G$829,R$15)</f>
        <v>0</v>
      </c>
      <c r="U335" s="67">
        <f>SUMIFS('N1.3_Project_Listing'!$R$16:$R$829,'N1.3_Project_Listing'!$B$16:$B$829,$B335,'N1.3_Project_Listing'!$D$16:$D$829,$B330,'N1.3_Project_Listing'!$J$16:$J$829,U$16,'N1.3_Project_Listing'!$G$16:$G$829,R$15)</f>
        <v>0</v>
      </c>
      <c r="V335" s="67">
        <f>SUMIFS('N1.3_Project_Listing'!$R$16:$R$829,'N1.3_Project_Listing'!$B$16:$B$829,$B335,'N1.3_Project_Listing'!$D$16:$D$829,$B330,'N1.3_Project_Listing'!$J$16:$J$829,V$16,'N1.3_Project_Listing'!$G$16:$G$829,R$15)</f>
        <v>0</v>
      </c>
      <c r="W335" s="67">
        <f>SUMIFS('N1.3_Project_Listing'!$R$16:$R$829,'N1.3_Project_Listing'!$B$16:$B$829,$B335,'N1.3_Project_Listing'!$D$16:$D$829,$B330,'N1.3_Project_Listing'!$J$16:$J$829,W$16,'N1.3_Project_Listing'!$G$16:$G$829,R$15)</f>
        <v>0</v>
      </c>
      <c r="X335" s="63">
        <f t="shared" si="435"/>
        <v>0</v>
      </c>
      <c r="Y335" s="116" t="s">
        <v>441</v>
      </c>
      <c r="Z335" s="67">
        <f>SUMIFS('N1.3_Project_Listing'!$P$16:$P$829,'N1.3_Project_Listing'!$B$16:$B$829,$B335,'N1.3_Project_Listing'!$D$16:$D$829,$B330,'N1.3_Project_Listing'!$J$16:$J$829,Z$16,'N1.3_Project_Listing'!$G$16:$G$829,R$15)</f>
        <v>0</v>
      </c>
      <c r="AA335" s="67">
        <f>SUMIFS('N1.3_Project_Listing'!$P$16:$P$829,'N1.3_Project_Listing'!$B$16:$B$829,$B335,'N1.3_Project_Listing'!$D$16:$D$829,$B330,'N1.3_Project_Listing'!$J$16:$J$829,AA$16,'N1.3_Project_Listing'!$G$16:$G$829,R$15)</f>
        <v>0</v>
      </c>
      <c r="AB335" s="67">
        <f>SUMIFS('N1.3_Project_Listing'!$P$16:$P$829,'N1.3_Project_Listing'!$B$16:$B$829,$B335,'N1.3_Project_Listing'!$D$16:$D$829,$B330,'N1.3_Project_Listing'!$J$16:$J$829,AB$16,'N1.3_Project_Listing'!$G$16:$G$829,R$15)</f>
        <v>0</v>
      </c>
      <c r="AC335" s="67">
        <f>SUMIFS('N1.3_Project_Listing'!$P$16:$P$829,'N1.3_Project_Listing'!$B$16:$B$829,$B335,'N1.3_Project_Listing'!$D$16:$D$829,$B330,'N1.3_Project_Listing'!$J$16:$J$829,AC$16,'N1.3_Project_Listing'!$G$16:$G$829,R$15)</f>
        <v>0</v>
      </c>
      <c r="AD335" s="67">
        <f>SUMIFS('N1.3_Project_Listing'!$P$16:$P$829,'N1.3_Project_Listing'!$B$16:$B$829,$B335,'N1.3_Project_Listing'!$D$16:$D$829,$B330,'N1.3_Project_Listing'!$J$16:$J$829,AD$16,'N1.3_Project_Listing'!$G$16:$G$829,R$15)</f>
        <v>0</v>
      </c>
      <c r="AE335" s="63">
        <f t="shared" si="436"/>
        <v>0</v>
      </c>
      <c r="AG335" s="158" t="str">
        <f t="shared" si="430"/>
        <v>Number of</v>
      </c>
      <c r="AH335" s="67">
        <f>SUMIFS('N1.3_Project_Listing'!$R$16:$R$829,'N1.3_Project_Listing'!$B$16:$B$829,$B335,'N1.3_Project_Listing'!$D$16:$D$829,$B330,'N1.3_Project_Listing'!$J$16:$J$829,AH$16,'N1.3_Project_Listing'!$G$16:$G$829,AG$15)</f>
        <v>0</v>
      </c>
      <c r="AI335" s="67">
        <f>SUMIFS('N1.3_Project_Listing'!$R$16:$R$829,'N1.3_Project_Listing'!$B$16:$B$829,$B335,'N1.3_Project_Listing'!$D$16:$D$829,$B330,'N1.3_Project_Listing'!$J$16:$J$829,AI$16,'N1.3_Project_Listing'!$G$16:$G$829,AG$15)</f>
        <v>0</v>
      </c>
      <c r="AJ335" s="67">
        <f>SUMIFS('N1.3_Project_Listing'!$R$16:$R$829,'N1.3_Project_Listing'!$B$16:$B$829,$B335,'N1.3_Project_Listing'!$D$16:$D$829,$B330,'N1.3_Project_Listing'!$J$16:$J$829,AJ$16,'N1.3_Project_Listing'!$G$16:$G$829,AG$15)</f>
        <v>0</v>
      </c>
      <c r="AK335" s="67">
        <f>SUMIFS('N1.3_Project_Listing'!$R$16:$R$829,'N1.3_Project_Listing'!$B$16:$B$829,$B335,'N1.3_Project_Listing'!$D$16:$D$829,$B330,'N1.3_Project_Listing'!$J$16:$J$829,AK$16,'N1.3_Project_Listing'!$G$16:$G$829,AG$15)</f>
        <v>0</v>
      </c>
      <c r="AL335" s="67">
        <f>SUMIFS('N1.3_Project_Listing'!$R$16:$R$829,'N1.3_Project_Listing'!$B$16:$B$829,$B335,'N1.3_Project_Listing'!$D$16:$D$829,$B330,'N1.3_Project_Listing'!$J$16:$J$829,AL$16,'N1.3_Project_Listing'!$G$16:$G$829,AG$15)</f>
        <v>0</v>
      </c>
      <c r="AM335" s="63">
        <f t="shared" si="437"/>
        <v>0</v>
      </c>
      <c r="AN335" s="116" t="s">
        <v>441</v>
      </c>
      <c r="AO335" s="67">
        <f>SUMIFS('N1.3_Project_Listing'!$P$16:$P$829,'N1.3_Project_Listing'!$B$16:$B$829,$B335,'N1.3_Project_Listing'!$D$16:$D$829,$B330,'N1.3_Project_Listing'!$J$16:$J$829,AO$16,'N1.3_Project_Listing'!$G$16:$G$829,AG$15)</f>
        <v>0</v>
      </c>
      <c r="AP335" s="67">
        <f>SUMIFS('N1.3_Project_Listing'!$P$16:$P$829,'N1.3_Project_Listing'!$B$16:$B$829,$B335,'N1.3_Project_Listing'!$D$16:$D$829,$B330,'N1.3_Project_Listing'!$J$16:$J$829,AP$16,'N1.3_Project_Listing'!$G$16:$G$829,AG$15)</f>
        <v>0</v>
      </c>
      <c r="AQ335" s="67">
        <f>SUMIFS('N1.3_Project_Listing'!$P$16:$P$829,'N1.3_Project_Listing'!$B$16:$B$829,$B335,'N1.3_Project_Listing'!$D$16:$D$829,$B330,'N1.3_Project_Listing'!$J$16:$J$829,AQ$16,'N1.3_Project_Listing'!$G$16:$G$829,AG$15)</f>
        <v>0</v>
      </c>
      <c r="AR335" s="67">
        <f>SUMIFS('N1.3_Project_Listing'!$P$16:$P$829,'N1.3_Project_Listing'!$B$16:$B$829,$B335,'N1.3_Project_Listing'!$D$16:$D$829,$B330,'N1.3_Project_Listing'!$J$16:$J$829,AR$16,'N1.3_Project_Listing'!$G$16:$G$829,AG$15)</f>
        <v>0</v>
      </c>
      <c r="AS335" s="67">
        <f>SUMIFS('N1.3_Project_Listing'!$P$16:$P$829,'N1.3_Project_Listing'!$B$16:$B$829,$B335,'N1.3_Project_Listing'!$D$16:$D$829,$B330,'N1.3_Project_Listing'!$J$16:$J$829,AS$16,'N1.3_Project_Listing'!$G$16:$G$829,AG$15)</f>
        <v>0</v>
      </c>
      <c r="AT335" s="63">
        <f t="shared" si="438"/>
        <v>0</v>
      </c>
      <c r="AV335" s="158" t="str">
        <f t="shared" si="431"/>
        <v>Number of</v>
      </c>
      <c r="AW335" s="67">
        <f>SUMIFS('N1.3_Project_Listing'!$R$16:$R$829,'N1.3_Project_Listing'!$B$16:$B$829,$B335,'N1.3_Project_Listing'!$D$16:$D$829,$B330,'N1.3_Project_Listing'!$J$16:$J$829,AW$16,'N1.3_Project_Listing'!$G$16:$G$829,AV$15)</f>
        <v>0</v>
      </c>
      <c r="AX335" s="67">
        <f>SUMIFS('N1.3_Project_Listing'!$R$16:$R$829,'N1.3_Project_Listing'!$B$16:$B$829,$B335,'N1.3_Project_Listing'!$D$16:$D$829,$B330,'N1.3_Project_Listing'!$J$16:$J$829,AX$16,'N1.3_Project_Listing'!$G$16:$G$829,AV$15)</f>
        <v>0</v>
      </c>
      <c r="AY335" s="67">
        <f>SUMIFS('N1.3_Project_Listing'!$R$16:$R$829,'N1.3_Project_Listing'!$B$16:$B$829,$B335,'N1.3_Project_Listing'!$D$16:$D$829,$B330,'N1.3_Project_Listing'!$J$16:$J$829,AY$16,'N1.3_Project_Listing'!$G$16:$G$829,AV$15)</f>
        <v>0</v>
      </c>
      <c r="AZ335" s="67">
        <f>SUMIFS('N1.3_Project_Listing'!$R$16:$R$829,'N1.3_Project_Listing'!$B$16:$B$829,$B335,'N1.3_Project_Listing'!$D$16:$D$829,$B330,'N1.3_Project_Listing'!$J$16:$J$829,AZ$16,'N1.3_Project_Listing'!$G$16:$G$829,AV$15)</f>
        <v>0</v>
      </c>
      <c r="BA335" s="67">
        <f>SUMIFS('N1.3_Project_Listing'!$R$16:$R$829,'N1.3_Project_Listing'!$B$16:$B$829,$B335,'N1.3_Project_Listing'!$D$16:$D$829,$B330,'N1.3_Project_Listing'!$J$16:$J$829,BA$16,'N1.3_Project_Listing'!$G$16:$G$829,AV$15)</f>
        <v>0</v>
      </c>
      <c r="BB335" s="63">
        <f t="shared" si="439"/>
        <v>0</v>
      </c>
      <c r="BC335" s="116" t="s">
        <v>441</v>
      </c>
      <c r="BD335" s="67">
        <f>SUMIFS('N1.3_Project_Listing'!$P$16:$P$829,'N1.3_Project_Listing'!$B$16:$B$829,$B335,'N1.3_Project_Listing'!$D$16:$D$829,$B330,'N1.3_Project_Listing'!$J$16:$J$829,BD$16,'N1.3_Project_Listing'!$G$16:$G$829,AV$15)</f>
        <v>0</v>
      </c>
      <c r="BE335" s="67">
        <f>SUMIFS('N1.3_Project_Listing'!$P$16:$P$829,'N1.3_Project_Listing'!$B$16:$B$829,$B335,'N1.3_Project_Listing'!$D$16:$D$829,$B330,'N1.3_Project_Listing'!$J$16:$J$829,BE$16,'N1.3_Project_Listing'!$G$16:$G$829,AV$15)</f>
        <v>0</v>
      </c>
      <c r="BF335" s="67">
        <f>SUMIFS('N1.3_Project_Listing'!$P$16:$P$829,'N1.3_Project_Listing'!$B$16:$B$829,$B335,'N1.3_Project_Listing'!$D$16:$D$829,$B330,'N1.3_Project_Listing'!$J$16:$J$829,BF$16,'N1.3_Project_Listing'!$G$16:$G$829,AV$15)</f>
        <v>0</v>
      </c>
      <c r="BG335" s="67">
        <f>SUMIFS('N1.3_Project_Listing'!$P$16:$P$829,'N1.3_Project_Listing'!$B$16:$B$829,$B335,'N1.3_Project_Listing'!$D$16:$D$829,$B330,'N1.3_Project_Listing'!$J$16:$J$829,BG$16,'N1.3_Project_Listing'!$G$16:$G$829,AV$15)</f>
        <v>0</v>
      </c>
      <c r="BH335" s="67">
        <f>SUMIFS('N1.3_Project_Listing'!$P$16:$P$829,'N1.3_Project_Listing'!$B$16:$B$829,$B335,'N1.3_Project_Listing'!$D$16:$D$829,$B330,'N1.3_Project_Listing'!$J$16:$J$829,BH$16,'N1.3_Project_Listing'!$G$16:$G$829,AV$15)</f>
        <v>0</v>
      </c>
      <c r="BI335" s="63">
        <f t="shared" si="440"/>
        <v>0</v>
      </c>
      <c r="BK335" s="158" t="str">
        <f t="shared" si="432"/>
        <v>Number of</v>
      </c>
      <c r="BL335" s="67">
        <f>SUMIFS('N1.3_Project_Listing'!$R$16:$R$829,'N1.3_Project_Listing'!$B$16:$B$829,$B335,'N1.3_Project_Listing'!$D$16:$D$829,$B330,'N1.3_Project_Listing'!$J$16:$J$829,BL$16,'N1.3_Project_Listing'!$G$16:$G$829,BK$15)</f>
        <v>0</v>
      </c>
      <c r="BM335" s="67">
        <f>SUMIFS('N1.3_Project_Listing'!$R$16:$R$829,'N1.3_Project_Listing'!$B$16:$B$829,$B335,'N1.3_Project_Listing'!$D$16:$D$829,$B330,'N1.3_Project_Listing'!$J$16:$J$829,BM$16,'N1.3_Project_Listing'!$G$16:$G$829,BK$15)</f>
        <v>0</v>
      </c>
      <c r="BN335" s="67">
        <f>SUMIFS('N1.3_Project_Listing'!$R$16:$R$829,'N1.3_Project_Listing'!$B$16:$B$829,$B335,'N1.3_Project_Listing'!$D$16:$D$829,$B330,'N1.3_Project_Listing'!$J$16:$J$829,BN$16,'N1.3_Project_Listing'!$G$16:$G$829,BK$15)</f>
        <v>0</v>
      </c>
      <c r="BO335" s="67">
        <f>SUMIFS('N1.3_Project_Listing'!$R$16:$R$829,'N1.3_Project_Listing'!$B$16:$B$829,$B335,'N1.3_Project_Listing'!$D$16:$D$829,$B330,'N1.3_Project_Listing'!$J$16:$J$829,BO$16,'N1.3_Project_Listing'!$G$16:$G$829,BK$15)</f>
        <v>0</v>
      </c>
      <c r="BP335" s="67">
        <f>SUMIFS('N1.3_Project_Listing'!$R$16:$R$829,'N1.3_Project_Listing'!$B$16:$B$829,$B335,'N1.3_Project_Listing'!$D$16:$D$829,$B330,'N1.3_Project_Listing'!$J$16:$J$829,BP$16,'N1.3_Project_Listing'!$G$16:$G$829,BK$15)</f>
        <v>0</v>
      </c>
      <c r="BQ335" s="63">
        <f t="shared" si="441"/>
        <v>0</v>
      </c>
      <c r="BR335" s="116" t="s">
        <v>441</v>
      </c>
      <c r="BS335" s="67">
        <f>SUMIFS('N1.3_Project_Listing'!$P$16:$P$829,'N1.3_Project_Listing'!$B$16:$B$829,$B335,'N1.3_Project_Listing'!$D$16:$D$829,$B330,'N1.3_Project_Listing'!$J$16:$J$829,BS$16,'N1.3_Project_Listing'!$G$16:$G$829,BK$15)</f>
        <v>0</v>
      </c>
      <c r="BT335" s="67">
        <f>SUMIFS('N1.3_Project_Listing'!$P$16:$P$829,'N1.3_Project_Listing'!$B$16:$B$829,$B335,'N1.3_Project_Listing'!$D$16:$D$829,$B330,'N1.3_Project_Listing'!$J$16:$J$829,BT$16,'N1.3_Project_Listing'!$G$16:$G$829,BK$15)</f>
        <v>0</v>
      </c>
      <c r="BU335" s="67">
        <f>SUMIFS('N1.3_Project_Listing'!$P$16:$P$829,'N1.3_Project_Listing'!$B$16:$B$829,$B335,'N1.3_Project_Listing'!$D$16:$D$829,$B330,'N1.3_Project_Listing'!$J$16:$J$829,BU$16,'N1.3_Project_Listing'!$G$16:$G$829,BK$15)</f>
        <v>0</v>
      </c>
      <c r="BV335" s="67">
        <f>SUMIFS('N1.3_Project_Listing'!$P$16:$P$829,'N1.3_Project_Listing'!$B$16:$B$829,$B335,'N1.3_Project_Listing'!$D$16:$D$829,$B330,'N1.3_Project_Listing'!$J$16:$J$829,BV$16,'N1.3_Project_Listing'!$G$16:$G$829,BK$15)</f>
        <v>0</v>
      </c>
      <c r="BW335" s="67">
        <f>SUMIFS('N1.3_Project_Listing'!$P$16:$P$829,'N1.3_Project_Listing'!$B$16:$B$829,$B335,'N1.3_Project_Listing'!$D$16:$D$829,$B330,'N1.3_Project_Listing'!$J$16:$J$829,BW$16,'N1.3_Project_Listing'!$G$16:$G$829,BK$15)</f>
        <v>0</v>
      </c>
      <c r="BX335" s="63">
        <f t="shared" si="442"/>
        <v>0</v>
      </c>
    </row>
    <row r="336" spans="2:76">
      <c r="B336" s="132" t="str">
        <f t="shared" si="418"/>
        <v>Governors</v>
      </c>
      <c r="C336" s="158" t="str">
        <f t="shared" si="418"/>
        <v>Number of</v>
      </c>
      <c r="D336" s="63">
        <f t="shared" si="419"/>
        <v>0</v>
      </c>
      <c r="E336" s="63">
        <f t="shared" si="420"/>
        <v>0</v>
      </c>
      <c r="F336" s="63">
        <f t="shared" si="421"/>
        <v>0</v>
      </c>
      <c r="G336" s="63">
        <f t="shared" si="422"/>
        <v>0</v>
      </c>
      <c r="H336" s="63">
        <f t="shared" si="423"/>
        <v>0</v>
      </c>
      <c r="I336" s="63">
        <f t="shared" si="433"/>
        <v>0</v>
      </c>
      <c r="J336" s="116" t="s">
        <v>441</v>
      </c>
      <c r="K336" s="63">
        <f t="shared" si="424"/>
        <v>0</v>
      </c>
      <c r="L336" s="63">
        <f t="shared" si="425"/>
        <v>0</v>
      </c>
      <c r="M336" s="63">
        <f t="shared" si="426"/>
        <v>0</v>
      </c>
      <c r="N336" s="63">
        <f t="shared" si="427"/>
        <v>0</v>
      </c>
      <c r="O336" s="63">
        <f t="shared" si="428"/>
        <v>0</v>
      </c>
      <c r="P336" s="63">
        <f t="shared" si="434"/>
        <v>0</v>
      </c>
      <c r="R336" s="158" t="str">
        <f t="shared" si="429"/>
        <v>Number of</v>
      </c>
      <c r="S336" s="67">
        <f>SUMIFS('N1.3_Project_Listing'!$R$16:$R$829,'N1.3_Project_Listing'!$B$16:$B$829,$B336,'N1.3_Project_Listing'!$D$16:$D$829,$B330,'N1.3_Project_Listing'!$J$16:$J$829,S$16,'N1.3_Project_Listing'!$G$16:$G$829,R$15)</f>
        <v>0</v>
      </c>
      <c r="T336" s="67">
        <f>SUMIFS('N1.3_Project_Listing'!$R$16:$R$829,'N1.3_Project_Listing'!$B$16:$B$829,$B336,'N1.3_Project_Listing'!$D$16:$D$829,$B330,'N1.3_Project_Listing'!$J$16:$J$829,T$16,'N1.3_Project_Listing'!$G$16:$G$829,R$15)</f>
        <v>0</v>
      </c>
      <c r="U336" s="67">
        <f>SUMIFS('N1.3_Project_Listing'!$R$16:$R$829,'N1.3_Project_Listing'!$B$16:$B$829,$B336,'N1.3_Project_Listing'!$D$16:$D$829,$B330,'N1.3_Project_Listing'!$J$16:$J$829,U$16,'N1.3_Project_Listing'!$G$16:$G$829,R$15)</f>
        <v>0</v>
      </c>
      <c r="V336" s="67">
        <f>SUMIFS('N1.3_Project_Listing'!$R$16:$R$829,'N1.3_Project_Listing'!$B$16:$B$829,$B336,'N1.3_Project_Listing'!$D$16:$D$829,$B330,'N1.3_Project_Listing'!$J$16:$J$829,V$16,'N1.3_Project_Listing'!$G$16:$G$829,R$15)</f>
        <v>0</v>
      </c>
      <c r="W336" s="67">
        <f>SUMIFS('N1.3_Project_Listing'!$R$16:$R$829,'N1.3_Project_Listing'!$B$16:$B$829,$B336,'N1.3_Project_Listing'!$D$16:$D$829,$B330,'N1.3_Project_Listing'!$J$16:$J$829,W$16,'N1.3_Project_Listing'!$G$16:$G$829,R$15)</f>
        <v>0</v>
      </c>
      <c r="X336" s="63">
        <f t="shared" si="435"/>
        <v>0</v>
      </c>
      <c r="Y336" s="116" t="s">
        <v>441</v>
      </c>
      <c r="Z336" s="67">
        <f>SUMIFS('N1.3_Project_Listing'!$P$16:$P$829,'N1.3_Project_Listing'!$B$16:$B$829,$B336,'N1.3_Project_Listing'!$D$16:$D$829,$B330,'N1.3_Project_Listing'!$J$16:$J$829,Z$16,'N1.3_Project_Listing'!$G$16:$G$829,R$15)</f>
        <v>0</v>
      </c>
      <c r="AA336" s="67">
        <f>SUMIFS('N1.3_Project_Listing'!$P$16:$P$829,'N1.3_Project_Listing'!$B$16:$B$829,$B336,'N1.3_Project_Listing'!$D$16:$D$829,$B330,'N1.3_Project_Listing'!$J$16:$J$829,AA$16,'N1.3_Project_Listing'!$G$16:$G$829,R$15)</f>
        <v>0</v>
      </c>
      <c r="AB336" s="67">
        <f>SUMIFS('N1.3_Project_Listing'!$P$16:$P$829,'N1.3_Project_Listing'!$B$16:$B$829,$B336,'N1.3_Project_Listing'!$D$16:$D$829,$B330,'N1.3_Project_Listing'!$J$16:$J$829,AB$16,'N1.3_Project_Listing'!$G$16:$G$829,R$15)</f>
        <v>0</v>
      </c>
      <c r="AC336" s="67">
        <f>SUMIFS('N1.3_Project_Listing'!$P$16:$P$829,'N1.3_Project_Listing'!$B$16:$B$829,$B336,'N1.3_Project_Listing'!$D$16:$D$829,$B330,'N1.3_Project_Listing'!$J$16:$J$829,AC$16,'N1.3_Project_Listing'!$G$16:$G$829,R$15)</f>
        <v>0</v>
      </c>
      <c r="AD336" s="67">
        <f>SUMIFS('N1.3_Project_Listing'!$P$16:$P$829,'N1.3_Project_Listing'!$B$16:$B$829,$B336,'N1.3_Project_Listing'!$D$16:$D$829,$B330,'N1.3_Project_Listing'!$J$16:$J$829,AD$16,'N1.3_Project_Listing'!$G$16:$G$829,R$15)</f>
        <v>0</v>
      </c>
      <c r="AE336" s="63">
        <f t="shared" si="436"/>
        <v>0</v>
      </c>
      <c r="AG336" s="158" t="str">
        <f t="shared" si="430"/>
        <v>Number of</v>
      </c>
      <c r="AH336" s="67">
        <f>SUMIFS('N1.3_Project_Listing'!$R$16:$R$829,'N1.3_Project_Listing'!$B$16:$B$829,$B336,'N1.3_Project_Listing'!$D$16:$D$829,$B330,'N1.3_Project_Listing'!$J$16:$J$829,AH$16,'N1.3_Project_Listing'!$G$16:$G$829,AG$15)</f>
        <v>0</v>
      </c>
      <c r="AI336" s="67">
        <f>SUMIFS('N1.3_Project_Listing'!$R$16:$R$829,'N1.3_Project_Listing'!$B$16:$B$829,$B336,'N1.3_Project_Listing'!$D$16:$D$829,$B330,'N1.3_Project_Listing'!$J$16:$J$829,AI$16,'N1.3_Project_Listing'!$G$16:$G$829,AG$15)</f>
        <v>0</v>
      </c>
      <c r="AJ336" s="67">
        <f>SUMIFS('N1.3_Project_Listing'!$R$16:$R$829,'N1.3_Project_Listing'!$B$16:$B$829,$B336,'N1.3_Project_Listing'!$D$16:$D$829,$B330,'N1.3_Project_Listing'!$J$16:$J$829,AJ$16,'N1.3_Project_Listing'!$G$16:$G$829,AG$15)</f>
        <v>0</v>
      </c>
      <c r="AK336" s="67">
        <f>SUMIFS('N1.3_Project_Listing'!$R$16:$R$829,'N1.3_Project_Listing'!$B$16:$B$829,$B336,'N1.3_Project_Listing'!$D$16:$D$829,$B330,'N1.3_Project_Listing'!$J$16:$J$829,AK$16,'N1.3_Project_Listing'!$G$16:$G$829,AG$15)</f>
        <v>0</v>
      </c>
      <c r="AL336" s="67">
        <f>SUMIFS('N1.3_Project_Listing'!$R$16:$R$829,'N1.3_Project_Listing'!$B$16:$B$829,$B336,'N1.3_Project_Listing'!$D$16:$D$829,$B330,'N1.3_Project_Listing'!$J$16:$J$829,AL$16,'N1.3_Project_Listing'!$G$16:$G$829,AG$15)</f>
        <v>0</v>
      </c>
      <c r="AM336" s="63">
        <f t="shared" si="437"/>
        <v>0</v>
      </c>
      <c r="AN336" s="116" t="s">
        <v>441</v>
      </c>
      <c r="AO336" s="67">
        <f>SUMIFS('N1.3_Project_Listing'!$P$16:$P$829,'N1.3_Project_Listing'!$B$16:$B$829,$B336,'N1.3_Project_Listing'!$D$16:$D$829,$B330,'N1.3_Project_Listing'!$J$16:$J$829,AO$16,'N1.3_Project_Listing'!$G$16:$G$829,AG$15)</f>
        <v>0</v>
      </c>
      <c r="AP336" s="67">
        <f>SUMIFS('N1.3_Project_Listing'!$P$16:$P$829,'N1.3_Project_Listing'!$B$16:$B$829,$B336,'N1.3_Project_Listing'!$D$16:$D$829,$B330,'N1.3_Project_Listing'!$J$16:$J$829,AP$16,'N1.3_Project_Listing'!$G$16:$G$829,AG$15)</f>
        <v>0</v>
      </c>
      <c r="AQ336" s="67">
        <f>SUMIFS('N1.3_Project_Listing'!$P$16:$P$829,'N1.3_Project_Listing'!$B$16:$B$829,$B336,'N1.3_Project_Listing'!$D$16:$D$829,$B330,'N1.3_Project_Listing'!$J$16:$J$829,AQ$16,'N1.3_Project_Listing'!$G$16:$G$829,AG$15)</f>
        <v>0</v>
      </c>
      <c r="AR336" s="67">
        <f>SUMIFS('N1.3_Project_Listing'!$P$16:$P$829,'N1.3_Project_Listing'!$B$16:$B$829,$B336,'N1.3_Project_Listing'!$D$16:$D$829,$B330,'N1.3_Project_Listing'!$J$16:$J$829,AR$16,'N1.3_Project_Listing'!$G$16:$G$829,AG$15)</f>
        <v>0</v>
      </c>
      <c r="AS336" s="67">
        <f>SUMIFS('N1.3_Project_Listing'!$P$16:$P$829,'N1.3_Project_Listing'!$B$16:$B$829,$B336,'N1.3_Project_Listing'!$D$16:$D$829,$B330,'N1.3_Project_Listing'!$J$16:$J$829,AS$16,'N1.3_Project_Listing'!$G$16:$G$829,AG$15)</f>
        <v>0</v>
      </c>
      <c r="AT336" s="63">
        <f t="shared" si="438"/>
        <v>0</v>
      </c>
      <c r="AV336" s="158" t="str">
        <f t="shared" si="431"/>
        <v>Number of</v>
      </c>
      <c r="AW336" s="67">
        <f>SUMIFS('N1.3_Project_Listing'!$R$16:$R$829,'N1.3_Project_Listing'!$B$16:$B$829,$B336,'N1.3_Project_Listing'!$D$16:$D$829,$B330,'N1.3_Project_Listing'!$J$16:$J$829,AW$16,'N1.3_Project_Listing'!$G$16:$G$829,AV$15)</f>
        <v>0</v>
      </c>
      <c r="AX336" s="67">
        <f>SUMIFS('N1.3_Project_Listing'!$R$16:$R$829,'N1.3_Project_Listing'!$B$16:$B$829,$B336,'N1.3_Project_Listing'!$D$16:$D$829,$B330,'N1.3_Project_Listing'!$J$16:$J$829,AX$16,'N1.3_Project_Listing'!$G$16:$G$829,AV$15)</f>
        <v>0</v>
      </c>
      <c r="AY336" s="67">
        <f>SUMIFS('N1.3_Project_Listing'!$R$16:$R$829,'N1.3_Project_Listing'!$B$16:$B$829,$B336,'N1.3_Project_Listing'!$D$16:$D$829,$B330,'N1.3_Project_Listing'!$J$16:$J$829,AY$16,'N1.3_Project_Listing'!$G$16:$G$829,AV$15)</f>
        <v>0</v>
      </c>
      <c r="AZ336" s="67">
        <f>SUMIFS('N1.3_Project_Listing'!$R$16:$R$829,'N1.3_Project_Listing'!$B$16:$B$829,$B336,'N1.3_Project_Listing'!$D$16:$D$829,$B330,'N1.3_Project_Listing'!$J$16:$J$829,AZ$16,'N1.3_Project_Listing'!$G$16:$G$829,AV$15)</f>
        <v>0</v>
      </c>
      <c r="BA336" s="67">
        <f>SUMIFS('N1.3_Project_Listing'!$R$16:$R$829,'N1.3_Project_Listing'!$B$16:$B$829,$B336,'N1.3_Project_Listing'!$D$16:$D$829,$B330,'N1.3_Project_Listing'!$J$16:$J$829,BA$16,'N1.3_Project_Listing'!$G$16:$G$829,AV$15)</f>
        <v>0</v>
      </c>
      <c r="BB336" s="63">
        <f t="shared" si="439"/>
        <v>0</v>
      </c>
      <c r="BC336" s="116" t="s">
        <v>441</v>
      </c>
      <c r="BD336" s="67">
        <f>SUMIFS('N1.3_Project_Listing'!$P$16:$P$829,'N1.3_Project_Listing'!$B$16:$B$829,$B336,'N1.3_Project_Listing'!$D$16:$D$829,$B330,'N1.3_Project_Listing'!$J$16:$J$829,BD$16,'N1.3_Project_Listing'!$G$16:$G$829,AV$15)</f>
        <v>0</v>
      </c>
      <c r="BE336" s="67">
        <f>SUMIFS('N1.3_Project_Listing'!$P$16:$P$829,'N1.3_Project_Listing'!$B$16:$B$829,$B336,'N1.3_Project_Listing'!$D$16:$D$829,$B330,'N1.3_Project_Listing'!$J$16:$J$829,BE$16,'N1.3_Project_Listing'!$G$16:$G$829,AV$15)</f>
        <v>0</v>
      </c>
      <c r="BF336" s="67">
        <f>SUMIFS('N1.3_Project_Listing'!$P$16:$P$829,'N1.3_Project_Listing'!$B$16:$B$829,$B336,'N1.3_Project_Listing'!$D$16:$D$829,$B330,'N1.3_Project_Listing'!$J$16:$J$829,BF$16,'N1.3_Project_Listing'!$G$16:$G$829,AV$15)</f>
        <v>0</v>
      </c>
      <c r="BG336" s="67">
        <f>SUMIFS('N1.3_Project_Listing'!$P$16:$P$829,'N1.3_Project_Listing'!$B$16:$B$829,$B336,'N1.3_Project_Listing'!$D$16:$D$829,$B330,'N1.3_Project_Listing'!$J$16:$J$829,BG$16,'N1.3_Project_Listing'!$G$16:$G$829,AV$15)</f>
        <v>0</v>
      </c>
      <c r="BH336" s="67">
        <f>SUMIFS('N1.3_Project_Listing'!$P$16:$P$829,'N1.3_Project_Listing'!$B$16:$B$829,$B336,'N1.3_Project_Listing'!$D$16:$D$829,$B330,'N1.3_Project_Listing'!$J$16:$J$829,BH$16,'N1.3_Project_Listing'!$G$16:$G$829,AV$15)</f>
        <v>0</v>
      </c>
      <c r="BI336" s="63">
        <f t="shared" si="440"/>
        <v>0</v>
      </c>
      <c r="BK336" s="158" t="str">
        <f t="shared" si="432"/>
        <v>Number of</v>
      </c>
      <c r="BL336" s="67">
        <f>SUMIFS('N1.3_Project_Listing'!$R$16:$R$829,'N1.3_Project_Listing'!$B$16:$B$829,$B336,'N1.3_Project_Listing'!$D$16:$D$829,$B330,'N1.3_Project_Listing'!$J$16:$J$829,BL$16,'N1.3_Project_Listing'!$G$16:$G$829,BK$15)</f>
        <v>0</v>
      </c>
      <c r="BM336" s="67">
        <f>SUMIFS('N1.3_Project_Listing'!$R$16:$R$829,'N1.3_Project_Listing'!$B$16:$B$829,$B336,'N1.3_Project_Listing'!$D$16:$D$829,$B330,'N1.3_Project_Listing'!$J$16:$J$829,BM$16,'N1.3_Project_Listing'!$G$16:$G$829,BK$15)</f>
        <v>0</v>
      </c>
      <c r="BN336" s="67">
        <f>SUMIFS('N1.3_Project_Listing'!$R$16:$R$829,'N1.3_Project_Listing'!$B$16:$B$829,$B336,'N1.3_Project_Listing'!$D$16:$D$829,$B330,'N1.3_Project_Listing'!$J$16:$J$829,BN$16,'N1.3_Project_Listing'!$G$16:$G$829,BK$15)</f>
        <v>0</v>
      </c>
      <c r="BO336" s="67">
        <f>SUMIFS('N1.3_Project_Listing'!$R$16:$R$829,'N1.3_Project_Listing'!$B$16:$B$829,$B336,'N1.3_Project_Listing'!$D$16:$D$829,$B330,'N1.3_Project_Listing'!$J$16:$J$829,BO$16,'N1.3_Project_Listing'!$G$16:$G$829,BK$15)</f>
        <v>0</v>
      </c>
      <c r="BP336" s="67">
        <f>SUMIFS('N1.3_Project_Listing'!$R$16:$R$829,'N1.3_Project_Listing'!$B$16:$B$829,$B336,'N1.3_Project_Listing'!$D$16:$D$829,$B330,'N1.3_Project_Listing'!$J$16:$J$829,BP$16,'N1.3_Project_Listing'!$G$16:$G$829,BK$15)</f>
        <v>0</v>
      </c>
      <c r="BQ336" s="63">
        <f t="shared" si="441"/>
        <v>0</v>
      </c>
      <c r="BR336" s="116" t="s">
        <v>441</v>
      </c>
      <c r="BS336" s="67">
        <f>SUMIFS('N1.3_Project_Listing'!$P$16:$P$829,'N1.3_Project_Listing'!$B$16:$B$829,$B336,'N1.3_Project_Listing'!$D$16:$D$829,$B330,'N1.3_Project_Listing'!$J$16:$J$829,BS$16,'N1.3_Project_Listing'!$G$16:$G$829,BK$15)</f>
        <v>0</v>
      </c>
      <c r="BT336" s="67">
        <f>SUMIFS('N1.3_Project_Listing'!$P$16:$P$829,'N1.3_Project_Listing'!$B$16:$B$829,$B336,'N1.3_Project_Listing'!$D$16:$D$829,$B330,'N1.3_Project_Listing'!$J$16:$J$829,BT$16,'N1.3_Project_Listing'!$G$16:$G$829,BK$15)</f>
        <v>0</v>
      </c>
      <c r="BU336" s="67">
        <f>SUMIFS('N1.3_Project_Listing'!$P$16:$P$829,'N1.3_Project_Listing'!$B$16:$B$829,$B336,'N1.3_Project_Listing'!$D$16:$D$829,$B330,'N1.3_Project_Listing'!$J$16:$J$829,BU$16,'N1.3_Project_Listing'!$G$16:$G$829,BK$15)</f>
        <v>0</v>
      </c>
      <c r="BV336" s="67">
        <f>SUMIFS('N1.3_Project_Listing'!$P$16:$P$829,'N1.3_Project_Listing'!$B$16:$B$829,$B336,'N1.3_Project_Listing'!$D$16:$D$829,$B330,'N1.3_Project_Listing'!$J$16:$J$829,BV$16,'N1.3_Project_Listing'!$G$16:$G$829,BK$15)</f>
        <v>0</v>
      </c>
      <c r="BW336" s="67">
        <f>SUMIFS('N1.3_Project_Listing'!$P$16:$P$829,'N1.3_Project_Listing'!$B$16:$B$829,$B336,'N1.3_Project_Listing'!$D$16:$D$829,$B330,'N1.3_Project_Listing'!$J$16:$J$829,BW$16,'N1.3_Project_Listing'!$G$16:$G$829,BK$15)</f>
        <v>0</v>
      </c>
      <c r="BX336" s="63">
        <f t="shared" si="442"/>
        <v>0</v>
      </c>
    </row>
    <row r="337" spans="2:76">
      <c r="B337" s="132" t="str">
        <f t="shared" si="418"/>
        <v>PRS or Offtake</v>
      </c>
      <c r="C337" s="158" t="str">
        <f t="shared" si="418"/>
        <v>Systems</v>
      </c>
      <c r="D337" s="63">
        <f t="shared" si="419"/>
        <v>0</v>
      </c>
      <c r="E337" s="63">
        <f t="shared" si="420"/>
        <v>0</v>
      </c>
      <c r="F337" s="63">
        <f t="shared" si="421"/>
        <v>0</v>
      </c>
      <c r="G337" s="63">
        <f t="shared" si="422"/>
        <v>0</v>
      </c>
      <c r="H337" s="63">
        <f t="shared" si="423"/>
        <v>0</v>
      </c>
      <c r="I337" s="63">
        <f t="shared" si="433"/>
        <v>0</v>
      </c>
      <c r="J337" s="116" t="s">
        <v>441</v>
      </c>
      <c r="K337" s="63">
        <f t="shared" si="424"/>
        <v>0</v>
      </c>
      <c r="L337" s="63">
        <f t="shared" si="425"/>
        <v>0</v>
      </c>
      <c r="M337" s="63">
        <f t="shared" si="426"/>
        <v>0</v>
      </c>
      <c r="N337" s="63">
        <f t="shared" si="427"/>
        <v>0</v>
      </c>
      <c r="O337" s="63">
        <f t="shared" si="428"/>
        <v>0</v>
      </c>
      <c r="P337" s="63">
        <f t="shared" si="434"/>
        <v>0</v>
      </c>
      <c r="R337" s="158" t="str">
        <f t="shared" si="429"/>
        <v>Systems</v>
      </c>
      <c r="S337" s="67">
        <f>SUMIFS('N1.3_Project_Listing'!$R$16:$R$829,'N1.3_Project_Listing'!$B$16:$B$829,$B337,'N1.3_Project_Listing'!$D$16:$D$829,$B330,'N1.3_Project_Listing'!$J$16:$J$829,S$16,'N1.3_Project_Listing'!$G$16:$G$829,R$15)</f>
        <v>0</v>
      </c>
      <c r="T337" s="67">
        <f>SUMIFS('N1.3_Project_Listing'!$R$16:$R$829,'N1.3_Project_Listing'!$B$16:$B$829,$B337,'N1.3_Project_Listing'!$D$16:$D$829,$B330,'N1.3_Project_Listing'!$J$16:$J$829,T$16,'N1.3_Project_Listing'!$G$16:$G$829,R$15)</f>
        <v>0</v>
      </c>
      <c r="U337" s="67">
        <f>SUMIFS('N1.3_Project_Listing'!$R$16:$R$829,'N1.3_Project_Listing'!$B$16:$B$829,$B337,'N1.3_Project_Listing'!$D$16:$D$829,$B330,'N1.3_Project_Listing'!$J$16:$J$829,U$16,'N1.3_Project_Listing'!$G$16:$G$829,R$15)</f>
        <v>0</v>
      </c>
      <c r="V337" s="67">
        <f>SUMIFS('N1.3_Project_Listing'!$R$16:$R$829,'N1.3_Project_Listing'!$B$16:$B$829,$B337,'N1.3_Project_Listing'!$D$16:$D$829,$B330,'N1.3_Project_Listing'!$J$16:$J$829,V$16,'N1.3_Project_Listing'!$G$16:$G$829,R$15)</f>
        <v>0</v>
      </c>
      <c r="W337" s="67">
        <f>SUMIFS('N1.3_Project_Listing'!$R$16:$R$829,'N1.3_Project_Listing'!$B$16:$B$829,$B337,'N1.3_Project_Listing'!$D$16:$D$829,$B330,'N1.3_Project_Listing'!$J$16:$J$829,W$16,'N1.3_Project_Listing'!$G$16:$G$829,R$15)</f>
        <v>0</v>
      </c>
      <c r="X337" s="63">
        <f t="shared" si="435"/>
        <v>0</v>
      </c>
      <c r="Y337" s="116" t="s">
        <v>441</v>
      </c>
      <c r="Z337" s="67">
        <f>SUMIFS('N1.3_Project_Listing'!$P$16:$P$829,'N1.3_Project_Listing'!$B$16:$B$829,$B337,'N1.3_Project_Listing'!$D$16:$D$829,$B330,'N1.3_Project_Listing'!$J$16:$J$829,Z$16,'N1.3_Project_Listing'!$G$16:$G$829,R$15)</f>
        <v>0</v>
      </c>
      <c r="AA337" s="67">
        <f>SUMIFS('N1.3_Project_Listing'!$P$16:$P$829,'N1.3_Project_Listing'!$B$16:$B$829,$B337,'N1.3_Project_Listing'!$D$16:$D$829,$B330,'N1.3_Project_Listing'!$J$16:$J$829,AA$16,'N1.3_Project_Listing'!$G$16:$G$829,R$15)</f>
        <v>0</v>
      </c>
      <c r="AB337" s="67">
        <f>SUMIFS('N1.3_Project_Listing'!$P$16:$P$829,'N1.3_Project_Listing'!$B$16:$B$829,$B337,'N1.3_Project_Listing'!$D$16:$D$829,$B330,'N1.3_Project_Listing'!$J$16:$J$829,AB$16,'N1.3_Project_Listing'!$G$16:$G$829,R$15)</f>
        <v>0</v>
      </c>
      <c r="AC337" s="67">
        <f>SUMIFS('N1.3_Project_Listing'!$P$16:$P$829,'N1.3_Project_Listing'!$B$16:$B$829,$B337,'N1.3_Project_Listing'!$D$16:$D$829,$B330,'N1.3_Project_Listing'!$J$16:$J$829,AC$16,'N1.3_Project_Listing'!$G$16:$G$829,R$15)</f>
        <v>0</v>
      </c>
      <c r="AD337" s="67">
        <f>SUMIFS('N1.3_Project_Listing'!$P$16:$P$829,'N1.3_Project_Listing'!$B$16:$B$829,$B337,'N1.3_Project_Listing'!$D$16:$D$829,$B330,'N1.3_Project_Listing'!$J$16:$J$829,AD$16,'N1.3_Project_Listing'!$G$16:$G$829,R$15)</f>
        <v>0</v>
      </c>
      <c r="AE337" s="63">
        <f t="shared" si="436"/>
        <v>0</v>
      </c>
      <c r="AG337" s="158" t="str">
        <f t="shared" si="430"/>
        <v>Systems</v>
      </c>
      <c r="AH337" s="67">
        <f>SUMIFS('N1.3_Project_Listing'!$R$16:$R$829,'N1.3_Project_Listing'!$B$16:$B$829,$B337,'N1.3_Project_Listing'!$D$16:$D$829,$B330,'N1.3_Project_Listing'!$J$16:$J$829,AH$16,'N1.3_Project_Listing'!$G$16:$G$829,AG$15)</f>
        <v>0</v>
      </c>
      <c r="AI337" s="67">
        <f>SUMIFS('N1.3_Project_Listing'!$R$16:$R$829,'N1.3_Project_Listing'!$B$16:$B$829,$B337,'N1.3_Project_Listing'!$D$16:$D$829,$B330,'N1.3_Project_Listing'!$J$16:$J$829,AI$16,'N1.3_Project_Listing'!$G$16:$G$829,AG$15)</f>
        <v>0</v>
      </c>
      <c r="AJ337" s="67">
        <f>SUMIFS('N1.3_Project_Listing'!$R$16:$R$829,'N1.3_Project_Listing'!$B$16:$B$829,$B337,'N1.3_Project_Listing'!$D$16:$D$829,$B330,'N1.3_Project_Listing'!$J$16:$J$829,AJ$16,'N1.3_Project_Listing'!$G$16:$G$829,AG$15)</f>
        <v>0</v>
      </c>
      <c r="AK337" s="67">
        <f>SUMIFS('N1.3_Project_Listing'!$R$16:$R$829,'N1.3_Project_Listing'!$B$16:$B$829,$B337,'N1.3_Project_Listing'!$D$16:$D$829,$B330,'N1.3_Project_Listing'!$J$16:$J$829,AK$16,'N1.3_Project_Listing'!$G$16:$G$829,AG$15)</f>
        <v>0</v>
      </c>
      <c r="AL337" s="67">
        <f>SUMIFS('N1.3_Project_Listing'!$R$16:$R$829,'N1.3_Project_Listing'!$B$16:$B$829,$B337,'N1.3_Project_Listing'!$D$16:$D$829,$B330,'N1.3_Project_Listing'!$J$16:$J$829,AL$16,'N1.3_Project_Listing'!$G$16:$G$829,AG$15)</f>
        <v>0</v>
      </c>
      <c r="AM337" s="63">
        <f t="shared" si="437"/>
        <v>0</v>
      </c>
      <c r="AN337" s="116" t="s">
        <v>441</v>
      </c>
      <c r="AO337" s="67">
        <f>SUMIFS('N1.3_Project_Listing'!$P$16:$P$829,'N1.3_Project_Listing'!$B$16:$B$829,$B337,'N1.3_Project_Listing'!$D$16:$D$829,$B330,'N1.3_Project_Listing'!$J$16:$J$829,AO$16,'N1.3_Project_Listing'!$G$16:$G$829,AG$15)</f>
        <v>0</v>
      </c>
      <c r="AP337" s="67">
        <f>SUMIFS('N1.3_Project_Listing'!$P$16:$P$829,'N1.3_Project_Listing'!$B$16:$B$829,$B337,'N1.3_Project_Listing'!$D$16:$D$829,$B330,'N1.3_Project_Listing'!$J$16:$J$829,AP$16,'N1.3_Project_Listing'!$G$16:$G$829,AG$15)</f>
        <v>0</v>
      </c>
      <c r="AQ337" s="67">
        <f>SUMIFS('N1.3_Project_Listing'!$P$16:$P$829,'N1.3_Project_Listing'!$B$16:$B$829,$B337,'N1.3_Project_Listing'!$D$16:$D$829,$B330,'N1.3_Project_Listing'!$J$16:$J$829,AQ$16,'N1.3_Project_Listing'!$G$16:$G$829,AG$15)</f>
        <v>0</v>
      </c>
      <c r="AR337" s="67">
        <f>SUMIFS('N1.3_Project_Listing'!$P$16:$P$829,'N1.3_Project_Listing'!$B$16:$B$829,$B337,'N1.3_Project_Listing'!$D$16:$D$829,$B330,'N1.3_Project_Listing'!$J$16:$J$829,AR$16,'N1.3_Project_Listing'!$G$16:$G$829,AG$15)</f>
        <v>0</v>
      </c>
      <c r="AS337" s="67">
        <f>SUMIFS('N1.3_Project_Listing'!$P$16:$P$829,'N1.3_Project_Listing'!$B$16:$B$829,$B337,'N1.3_Project_Listing'!$D$16:$D$829,$B330,'N1.3_Project_Listing'!$J$16:$J$829,AS$16,'N1.3_Project_Listing'!$G$16:$G$829,AG$15)</f>
        <v>0</v>
      </c>
      <c r="AT337" s="63">
        <f t="shared" si="438"/>
        <v>0</v>
      </c>
      <c r="AV337" s="158" t="str">
        <f t="shared" si="431"/>
        <v>Systems</v>
      </c>
      <c r="AW337" s="67">
        <f>SUMIFS('N1.3_Project_Listing'!$R$16:$R$829,'N1.3_Project_Listing'!$B$16:$B$829,$B337,'N1.3_Project_Listing'!$D$16:$D$829,$B330,'N1.3_Project_Listing'!$J$16:$J$829,AW$16,'N1.3_Project_Listing'!$G$16:$G$829,AV$15)</f>
        <v>0</v>
      </c>
      <c r="AX337" s="67">
        <f>SUMIFS('N1.3_Project_Listing'!$R$16:$R$829,'N1.3_Project_Listing'!$B$16:$B$829,$B337,'N1.3_Project_Listing'!$D$16:$D$829,$B330,'N1.3_Project_Listing'!$J$16:$J$829,AX$16,'N1.3_Project_Listing'!$G$16:$G$829,AV$15)</f>
        <v>0</v>
      </c>
      <c r="AY337" s="67">
        <f>SUMIFS('N1.3_Project_Listing'!$R$16:$R$829,'N1.3_Project_Listing'!$B$16:$B$829,$B337,'N1.3_Project_Listing'!$D$16:$D$829,$B330,'N1.3_Project_Listing'!$J$16:$J$829,AY$16,'N1.3_Project_Listing'!$G$16:$G$829,AV$15)</f>
        <v>0</v>
      </c>
      <c r="AZ337" s="67">
        <f>SUMIFS('N1.3_Project_Listing'!$R$16:$R$829,'N1.3_Project_Listing'!$B$16:$B$829,$B337,'N1.3_Project_Listing'!$D$16:$D$829,$B330,'N1.3_Project_Listing'!$J$16:$J$829,AZ$16,'N1.3_Project_Listing'!$G$16:$G$829,AV$15)</f>
        <v>0</v>
      </c>
      <c r="BA337" s="67">
        <f>SUMIFS('N1.3_Project_Listing'!$R$16:$R$829,'N1.3_Project_Listing'!$B$16:$B$829,$B337,'N1.3_Project_Listing'!$D$16:$D$829,$B330,'N1.3_Project_Listing'!$J$16:$J$829,BA$16,'N1.3_Project_Listing'!$G$16:$G$829,AV$15)</f>
        <v>0</v>
      </c>
      <c r="BB337" s="63">
        <f t="shared" si="439"/>
        <v>0</v>
      </c>
      <c r="BC337" s="116" t="s">
        <v>441</v>
      </c>
      <c r="BD337" s="67">
        <f>SUMIFS('N1.3_Project_Listing'!$P$16:$P$829,'N1.3_Project_Listing'!$B$16:$B$829,$B337,'N1.3_Project_Listing'!$D$16:$D$829,$B330,'N1.3_Project_Listing'!$J$16:$J$829,BD$16,'N1.3_Project_Listing'!$G$16:$G$829,AV$15)</f>
        <v>0</v>
      </c>
      <c r="BE337" s="67">
        <f>SUMIFS('N1.3_Project_Listing'!$P$16:$P$829,'N1.3_Project_Listing'!$B$16:$B$829,$B337,'N1.3_Project_Listing'!$D$16:$D$829,$B330,'N1.3_Project_Listing'!$J$16:$J$829,BE$16,'N1.3_Project_Listing'!$G$16:$G$829,AV$15)</f>
        <v>0</v>
      </c>
      <c r="BF337" s="67">
        <f>SUMIFS('N1.3_Project_Listing'!$P$16:$P$829,'N1.3_Project_Listing'!$B$16:$B$829,$B337,'N1.3_Project_Listing'!$D$16:$D$829,$B330,'N1.3_Project_Listing'!$J$16:$J$829,BF$16,'N1.3_Project_Listing'!$G$16:$G$829,AV$15)</f>
        <v>0</v>
      </c>
      <c r="BG337" s="67">
        <f>SUMIFS('N1.3_Project_Listing'!$P$16:$P$829,'N1.3_Project_Listing'!$B$16:$B$829,$B337,'N1.3_Project_Listing'!$D$16:$D$829,$B330,'N1.3_Project_Listing'!$J$16:$J$829,BG$16,'N1.3_Project_Listing'!$G$16:$G$829,AV$15)</f>
        <v>0</v>
      </c>
      <c r="BH337" s="67">
        <f>SUMIFS('N1.3_Project_Listing'!$P$16:$P$829,'N1.3_Project_Listing'!$B$16:$B$829,$B337,'N1.3_Project_Listing'!$D$16:$D$829,$B330,'N1.3_Project_Listing'!$J$16:$J$829,BH$16,'N1.3_Project_Listing'!$G$16:$G$829,AV$15)</f>
        <v>0</v>
      </c>
      <c r="BI337" s="63">
        <f t="shared" si="440"/>
        <v>0</v>
      </c>
      <c r="BK337" s="158" t="str">
        <f t="shared" si="432"/>
        <v>Systems</v>
      </c>
      <c r="BL337" s="67">
        <f>SUMIFS('N1.3_Project_Listing'!$R$16:$R$829,'N1.3_Project_Listing'!$B$16:$B$829,$B337,'N1.3_Project_Listing'!$D$16:$D$829,$B330,'N1.3_Project_Listing'!$J$16:$J$829,BL$16,'N1.3_Project_Listing'!$G$16:$G$829,BK$15)</f>
        <v>0</v>
      </c>
      <c r="BM337" s="67">
        <f>SUMIFS('N1.3_Project_Listing'!$R$16:$R$829,'N1.3_Project_Listing'!$B$16:$B$829,$B337,'N1.3_Project_Listing'!$D$16:$D$829,$B330,'N1.3_Project_Listing'!$J$16:$J$829,BM$16,'N1.3_Project_Listing'!$G$16:$G$829,BK$15)</f>
        <v>0</v>
      </c>
      <c r="BN337" s="67">
        <f>SUMIFS('N1.3_Project_Listing'!$R$16:$R$829,'N1.3_Project_Listing'!$B$16:$B$829,$B337,'N1.3_Project_Listing'!$D$16:$D$829,$B330,'N1.3_Project_Listing'!$J$16:$J$829,BN$16,'N1.3_Project_Listing'!$G$16:$G$829,BK$15)</f>
        <v>0</v>
      </c>
      <c r="BO337" s="67">
        <f>SUMIFS('N1.3_Project_Listing'!$R$16:$R$829,'N1.3_Project_Listing'!$B$16:$B$829,$B337,'N1.3_Project_Listing'!$D$16:$D$829,$B330,'N1.3_Project_Listing'!$J$16:$J$829,BO$16,'N1.3_Project_Listing'!$G$16:$G$829,BK$15)</f>
        <v>0</v>
      </c>
      <c r="BP337" s="67">
        <f>SUMIFS('N1.3_Project_Listing'!$R$16:$R$829,'N1.3_Project_Listing'!$B$16:$B$829,$B337,'N1.3_Project_Listing'!$D$16:$D$829,$B330,'N1.3_Project_Listing'!$J$16:$J$829,BP$16,'N1.3_Project_Listing'!$G$16:$G$829,BK$15)</f>
        <v>0</v>
      </c>
      <c r="BQ337" s="63">
        <f t="shared" si="441"/>
        <v>0</v>
      </c>
      <c r="BR337" s="116" t="s">
        <v>441</v>
      </c>
      <c r="BS337" s="67">
        <f>SUMIFS('N1.3_Project_Listing'!$P$16:$P$829,'N1.3_Project_Listing'!$B$16:$B$829,$B337,'N1.3_Project_Listing'!$D$16:$D$829,$B330,'N1.3_Project_Listing'!$J$16:$J$829,BS$16,'N1.3_Project_Listing'!$G$16:$G$829,BK$15)</f>
        <v>0</v>
      </c>
      <c r="BT337" s="67">
        <f>SUMIFS('N1.3_Project_Listing'!$P$16:$P$829,'N1.3_Project_Listing'!$B$16:$B$829,$B337,'N1.3_Project_Listing'!$D$16:$D$829,$B330,'N1.3_Project_Listing'!$J$16:$J$829,BT$16,'N1.3_Project_Listing'!$G$16:$G$829,BK$15)</f>
        <v>0</v>
      </c>
      <c r="BU337" s="67">
        <f>SUMIFS('N1.3_Project_Listing'!$P$16:$P$829,'N1.3_Project_Listing'!$B$16:$B$829,$B337,'N1.3_Project_Listing'!$D$16:$D$829,$B330,'N1.3_Project_Listing'!$J$16:$J$829,BU$16,'N1.3_Project_Listing'!$G$16:$G$829,BK$15)</f>
        <v>0</v>
      </c>
      <c r="BV337" s="67">
        <f>SUMIFS('N1.3_Project_Listing'!$P$16:$P$829,'N1.3_Project_Listing'!$B$16:$B$829,$B337,'N1.3_Project_Listing'!$D$16:$D$829,$B330,'N1.3_Project_Listing'!$J$16:$J$829,BV$16,'N1.3_Project_Listing'!$G$16:$G$829,BK$15)</f>
        <v>0</v>
      </c>
      <c r="BW337" s="67">
        <f>SUMIFS('N1.3_Project_Listing'!$P$16:$P$829,'N1.3_Project_Listing'!$B$16:$B$829,$B337,'N1.3_Project_Listing'!$D$16:$D$829,$B330,'N1.3_Project_Listing'!$J$16:$J$829,BW$16,'N1.3_Project_Listing'!$G$16:$G$829,BK$15)</f>
        <v>0</v>
      </c>
      <c r="BX337" s="63">
        <f t="shared" si="442"/>
        <v>0</v>
      </c>
    </row>
    <row r="338" spans="2:76" hidden="1">
      <c r="B338" s="132" t="str">
        <f t="shared" si="418"/>
        <v>No entry required</v>
      </c>
      <c r="C338" s="158" t="str">
        <f t="shared" si="418"/>
        <v>-</v>
      </c>
      <c r="D338" s="63">
        <f t="shared" si="419"/>
        <v>0</v>
      </c>
      <c r="E338" s="63">
        <f t="shared" si="420"/>
        <v>0</v>
      </c>
      <c r="F338" s="63">
        <f t="shared" si="421"/>
        <v>0</v>
      </c>
      <c r="G338" s="63">
        <f t="shared" si="422"/>
        <v>0</v>
      </c>
      <c r="H338" s="63">
        <f t="shared" si="423"/>
        <v>0</v>
      </c>
      <c r="I338" s="63">
        <f t="shared" si="433"/>
        <v>0</v>
      </c>
      <c r="J338" s="116" t="s">
        <v>441</v>
      </c>
      <c r="K338" s="63">
        <f t="shared" si="424"/>
        <v>0</v>
      </c>
      <c r="L338" s="63">
        <f t="shared" si="425"/>
        <v>0</v>
      </c>
      <c r="M338" s="63">
        <f t="shared" si="426"/>
        <v>0</v>
      </c>
      <c r="N338" s="63">
        <f t="shared" si="427"/>
        <v>0</v>
      </c>
      <c r="O338" s="63">
        <f t="shared" si="428"/>
        <v>0</v>
      </c>
      <c r="P338" s="63">
        <f t="shared" si="434"/>
        <v>0</v>
      </c>
      <c r="R338" s="158" t="str">
        <f t="shared" si="429"/>
        <v>-</v>
      </c>
      <c r="S338" s="67">
        <f>SUMIFS('N1.3_Project_Listing'!$R$16:$R$829,'N1.3_Project_Listing'!$B$16:$B$829,$B338,'N1.3_Project_Listing'!$D$16:$D$829,$B330,'N1.3_Project_Listing'!$J$16:$J$829,S$16,'N1.3_Project_Listing'!$G$16:$G$829,R$15)</f>
        <v>0</v>
      </c>
      <c r="T338" s="67">
        <f>SUMIFS('N1.3_Project_Listing'!$R$16:$R$829,'N1.3_Project_Listing'!$B$16:$B$829,$B338,'N1.3_Project_Listing'!$D$16:$D$829,$B330,'N1.3_Project_Listing'!$J$16:$J$829,T$16,'N1.3_Project_Listing'!$G$16:$G$829,R$15)</f>
        <v>0</v>
      </c>
      <c r="U338" s="67">
        <f>SUMIFS('N1.3_Project_Listing'!$R$16:$R$829,'N1.3_Project_Listing'!$B$16:$B$829,$B338,'N1.3_Project_Listing'!$D$16:$D$829,$B330,'N1.3_Project_Listing'!$J$16:$J$829,U$16,'N1.3_Project_Listing'!$G$16:$G$829,R$15)</f>
        <v>0</v>
      </c>
      <c r="V338" s="67">
        <f>SUMIFS('N1.3_Project_Listing'!$R$16:$R$829,'N1.3_Project_Listing'!$B$16:$B$829,$B338,'N1.3_Project_Listing'!$D$16:$D$829,$B330,'N1.3_Project_Listing'!$J$16:$J$829,V$16,'N1.3_Project_Listing'!$G$16:$G$829,R$15)</f>
        <v>0</v>
      </c>
      <c r="W338" s="67">
        <f>SUMIFS('N1.3_Project_Listing'!$R$16:$R$829,'N1.3_Project_Listing'!$B$16:$B$829,$B338,'N1.3_Project_Listing'!$D$16:$D$829,$B330,'N1.3_Project_Listing'!$J$16:$J$829,W$16,'N1.3_Project_Listing'!$G$16:$G$829,R$15)</f>
        <v>0</v>
      </c>
      <c r="X338" s="63">
        <f t="shared" si="435"/>
        <v>0</v>
      </c>
      <c r="Y338" s="116" t="s">
        <v>441</v>
      </c>
      <c r="Z338" s="67">
        <f>SUMIFS('N1.3_Project_Listing'!$P$16:$P$829,'N1.3_Project_Listing'!$B$16:$B$829,$B338,'N1.3_Project_Listing'!$D$16:$D$829,$B330,'N1.3_Project_Listing'!$J$16:$J$829,Z$16,'N1.3_Project_Listing'!$G$16:$G$829,R$15)</f>
        <v>0</v>
      </c>
      <c r="AA338" s="67">
        <f>SUMIFS('N1.3_Project_Listing'!$P$16:$P$829,'N1.3_Project_Listing'!$B$16:$B$829,$B338,'N1.3_Project_Listing'!$D$16:$D$829,$B330,'N1.3_Project_Listing'!$J$16:$J$829,AA$16,'N1.3_Project_Listing'!$G$16:$G$829,R$15)</f>
        <v>0</v>
      </c>
      <c r="AB338" s="67">
        <f>SUMIFS('N1.3_Project_Listing'!$P$16:$P$829,'N1.3_Project_Listing'!$B$16:$B$829,$B338,'N1.3_Project_Listing'!$D$16:$D$829,$B330,'N1.3_Project_Listing'!$J$16:$J$829,AB$16,'N1.3_Project_Listing'!$G$16:$G$829,R$15)</f>
        <v>0</v>
      </c>
      <c r="AC338" s="67">
        <f>SUMIFS('N1.3_Project_Listing'!$P$16:$P$829,'N1.3_Project_Listing'!$B$16:$B$829,$B338,'N1.3_Project_Listing'!$D$16:$D$829,$B330,'N1.3_Project_Listing'!$J$16:$J$829,AC$16,'N1.3_Project_Listing'!$G$16:$G$829,R$15)</f>
        <v>0</v>
      </c>
      <c r="AD338" s="67">
        <f>SUMIFS('N1.3_Project_Listing'!$P$16:$P$829,'N1.3_Project_Listing'!$B$16:$B$829,$B338,'N1.3_Project_Listing'!$D$16:$D$829,$B330,'N1.3_Project_Listing'!$J$16:$J$829,AD$16,'N1.3_Project_Listing'!$G$16:$G$829,R$15)</f>
        <v>0</v>
      </c>
      <c r="AE338" s="63">
        <f t="shared" si="436"/>
        <v>0</v>
      </c>
      <c r="AG338" s="158" t="str">
        <f t="shared" si="430"/>
        <v>-</v>
      </c>
      <c r="AH338" s="67">
        <f>SUMIFS('N1.3_Project_Listing'!$R$16:$R$829,'N1.3_Project_Listing'!$B$16:$B$829,$B338,'N1.3_Project_Listing'!$D$16:$D$829,$B330,'N1.3_Project_Listing'!$J$16:$J$829,AH$16,'N1.3_Project_Listing'!$G$16:$G$829,AG$15)</f>
        <v>0</v>
      </c>
      <c r="AI338" s="67">
        <f>SUMIFS('N1.3_Project_Listing'!$R$16:$R$829,'N1.3_Project_Listing'!$B$16:$B$829,$B338,'N1.3_Project_Listing'!$D$16:$D$829,$B330,'N1.3_Project_Listing'!$J$16:$J$829,AI$16,'N1.3_Project_Listing'!$G$16:$G$829,AG$15)</f>
        <v>0</v>
      </c>
      <c r="AJ338" s="67">
        <f>SUMIFS('N1.3_Project_Listing'!$R$16:$R$829,'N1.3_Project_Listing'!$B$16:$B$829,$B338,'N1.3_Project_Listing'!$D$16:$D$829,$B330,'N1.3_Project_Listing'!$J$16:$J$829,AJ$16,'N1.3_Project_Listing'!$G$16:$G$829,AG$15)</f>
        <v>0</v>
      </c>
      <c r="AK338" s="67">
        <f>SUMIFS('N1.3_Project_Listing'!$R$16:$R$829,'N1.3_Project_Listing'!$B$16:$B$829,$B338,'N1.3_Project_Listing'!$D$16:$D$829,$B330,'N1.3_Project_Listing'!$J$16:$J$829,AK$16,'N1.3_Project_Listing'!$G$16:$G$829,AG$15)</f>
        <v>0</v>
      </c>
      <c r="AL338" s="67">
        <f>SUMIFS('N1.3_Project_Listing'!$R$16:$R$829,'N1.3_Project_Listing'!$B$16:$B$829,$B338,'N1.3_Project_Listing'!$D$16:$D$829,$B330,'N1.3_Project_Listing'!$J$16:$J$829,AL$16,'N1.3_Project_Listing'!$G$16:$G$829,AG$15)</f>
        <v>0</v>
      </c>
      <c r="AM338" s="63">
        <f t="shared" si="437"/>
        <v>0</v>
      </c>
      <c r="AN338" s="116" t="s">
        <v>441</v>
      </c>
      <c r="AO338" s="67">
        <f>SUMIFS('N1.3_Project_Listing'!$P$16:$P$829,'N1.3_Project_Listing'!$B$16:$B$829,$B338,'N1.3_Project_Listing'!$D$16:$D$829,$B330,'N1.3_Project_Listing'!$J$16:$J$829,AO$16,'N1.3_Project_Listing'!$G$16:$G$829,AG$15)</f>
        <v>0</v>
      </c>
      <c r="AP338" s="67">
        <f>SUMIFS('N1.3_Project_Listing'!$P$16:$P$829,'N1.3_Project_Listing'!$B$16:$B$829,$B338,'N1.3_Project_Listing'!$D$16:$D$829,$B330,'N1.3_Project_Listing'!$J$16:$J$829,AP$16,'N1.3_Project_Listing'!$G$16:$G$829,AG$15)</f>
        <v>0</v>
      </c>
      <c r="AQ338" s="67">
        <f>SUMIFS('N1.3_Project_Listing'!$P$16:$P$829,'N1.3_Project_Listing'!$B$16:$B$829,$B338,'N1.3_Project_Listing'!$D$16:$D$829,$B330,'N1.3_Project_Listing'!$J$16:$J$829,AQ$16,'N1.3_Project_Listing'!$G$16:$G$829,AG$15)</f>
        <v>0</v>
      </c>
      <c r="AR338" s="67">
        <f>SUMIFS('N1.3_Project_Listing'!$P$16:$P$829,'N1.3_Project_Listing'!$B$16:$B$829,$B338,'N1.3_Project_Listing'!$D$16:$D$829,$B330,'N1.3_Project_Listing'!$J$16:$J$829,AR$16,'N1.3_Project_Listing'!$G$16:$G$829,AG$15)</f>
        <v>0</v>
      </c>
      <c r="AS338" s="67">
        <f>SUMIFS('N1.3_Project_Listing'!$P$16:$P$829,'N1.3_Project_Listing'!$B$16:$B$829,$B338,'N1.3_Project_Listing'!$D$16:$D$829,$B330,'N1.3_Project_Listing'!$J$16:$J$829,AS$16,'N1.3_Project_Listing'!$G$16:$G$829,AG$15)</f>
        <v>0</v>
      </c>
      <c r="AT338" s="63">
        <f t="shared" si="438"/>
        <v>0</v>
      </c>
      <c r="AV338" s="158" t="str">
        <f t="shared" si="431"/>
        <v>-</v>
      </c>
      <c r="AW338" s="67">
        <f>SUMIFS('N1.3_Project_Listing'!$R$16:$R$829,'N1.3_Project_Listing'!$B$16:$B$829,$B338,'N1.3_Project_Listing'!$D$16:$D$829,$B330,'N1.3_Project_Listing'!$J$16:$J$829,AW$16,'N1.3_Project_Listing'!$G$16:$G$829,AV$15)</f>
        <v>0</v>
      </c>
      <c r="AX338" s="67">
        <f>SUMIFS('N1.3_Project_Listing'!$R$16:$R$829,'N1.3_Project_Listing'!$B$16:$B$829,$B338,'N1.3_Project_Listing'!$D$16:$D$829,$B330,'N1.3_Project_Listing'!$J$16:$J$829,AX$16,'N1.3_Project_Listing'!$G$16:$G$829,AV$15)</f>
        <v>0</v>
      </c>
      <c r="AY338" s="67">
        <f>SUMIFS('N1.3_Project_Listing'!$R$16:$R$829,'N1.3_Project_Listing'!$B$16:$B$829,$B338,'N1.3_Project_Listing'!$D$16:$D$829,$B330,'N1.3_Project_Listing'!$J$16:$J$829,AY$16,'N1.3_Project_Listing'!$G$16:$G$829,AV$15)</f>
        <v>0</v>
      </c>
      <c r="AZ338" s="67">
        <f>SUMIFS('N1.3_Project_Listing'!$R$16:$R$829,'N1.3_Project_Listing'!$B$16:$B$829,$B338,'N1.3_Project_Listing'!$D$16:$D$829,$B330,'N1.3_Project_Listing'!$J$16:$J$829,AZ$16,'N1.3_Project_Listing'!$G$16:$G$829,AV$15)</f>
        <v>0</v>
      </c>
      <c r="BA338" s="67">
        <f>SUMIFS('N1.3_Project_Listing'!$R$16:$R$829,'N1.3_Project_Listing'!$B$16:$B$829,$B338,'N1.3_Project_Listing'!$D$16:$D$829,$B330,'N1.3_Project_Listing'!$J$16:$J$829,BA$16,'N1.3_Project_Listing'!$G$16:$G$829,AV$15)</f>
        <v>0</v>
      </c>
      <c r="BB338" s="63">
        <f t="shared" si="439"/>
        <v>0</v>
      </c>
      <c r="BC338" s="116" t="s">
        <v>441</v>
      </c>
      <c r="BD338" s="67">
        <f>SUMIFS('N1.3_Project_Listing'!$P$16:$P$829,'N1.3_Project_Listing'!$B$16:$B$829,$B338,'N1.3_Project_Listing'!$D$16:$D$829,$B330,'N1.3_Project_Listing'!$J$16:$J$829,BD$16,'N1.3_Project_Listing'!$G$16:$G$829,AV$15)</f>
        <v>0</v>
      </c>
      <c r="BE338" s="67">
        <f>SUMIFS('N1.3_Project_Listing'!$P$16:$P$829,'N1.3_Project_Listing'!$B$16:$B$829,$B338,'N1.3_Project_Listing'!$D$16:$D$829,$B330,'N1.3_Project_Listing'!$J$16:$J$829,BE$16,'N1.3_Project_Listing'!$G$16:$G$829,AV$15)</f>
        <v>0</v>
      </c>
      <c r="BF338" s="67">
        <f>SUMIFS('N1.3_Project_Listing'!$P$16:$P$829,'N1.3_Project_Listing'!$B$16:$B$829,$B338,'N1.3_Project_Listing'!$D$16:$D$829,$B330,'N1.3_Project_Listing'!$J$16:$J$829,BF$16,'N1.3_Project_Listing'!$G$16:$G$829,AV$15)</f>
        <v>0</v>
      </c>
      <c r="BG338" s="67">
        <f>SUMIFS('N1.3_Project_Listing'!$P$16:$P$829,'N1.3_Project_Listing'!$B$16:$B$829,$B338,'N1.3_Project_Listing'!$D$16:$D$829,$B330,'N1.3_Project_Listing'!$J$16:$J$829,BG$16,'N1.3_Project_Listing'!$G$16:$G$829,AV$15)</f>
        <v>0</v>
      </c>
      <c r="BH338" s="67">
        <f>SUMIFS('N1.3_Project_Listing'!$P$16:$P$829,'N1.3_Project_Listing'!$B$16:$B$829,$B338,'N1.3_Project_Listing'!$D$16:$D$829,$B330,'N1.3_Project_Listing'!$J$16:$J$829,BH$16,'N1.3_Project_Listing'!$G$16:$G$829,AV$15)</f>
        <v>0</v>
      </c>
      <c r="BI338" s="63">
        <f t="shared" si="440"/>
        <v>0</v>
      </c>
      <c r="BK338" s="158" t="str">
        <f t="shared" si="432"/>
        <v>-</v>
      </c>
      <c r="BL338" s="67">
        <f>SUMIFS('N1.3_Project_Listing'!$R$16:$R$829,'N1.3_Project_Listing'!$B$16:$B$829,$B338,'N1.3_Project_Listing'!$D$16:$D$829,$B330,'N1.3_Project_Listing'!$J$16:$J$829,BL$16,'N1.3_Project_Listing'!$G$16:$G$829,BK$15)</f>
        <v>0</v>
      </c>
      <c r="BM338" s="67">
        <f>SUMIFS('N1.3_Project_Listing'!$R$16:$R$829,'N1.3_Project_Listing'!$B$16:$B$829,$B338,'N1.3_Project_Listing'!$D$16:$D$829,$B330,'N1.3_Project_Listing'!$J$16:$J$829,BM$16,'N1.3_Project_Listing'!$G$16:$G$829,BK$15)</f>
        <v>0</v>
      </c>
      <c r="BN338" s="67">
        <f>SUMIFS('N1.3_Project_Listing'!$R$16:$R$829,'N1.3_Project_Listing'!$B$16:$B$829,$B338,'N1.3_Project_Listing'!$D$16:$D$829,$B330,'N1.3_Project_Listing'!$J$16:$J$829,BN$16,'N1.3_Project_Listing'!$G$16:$G$829,BK$15)</f>
        <v>0</v>
      </c>
      <c r="BO338" s="67">
        <f>SUMIFS('N1.3_Project_Listing'!$R$16:$R$829,'N1.3_Project_Listing'!$B$16:$B$829,$B338,'N1.3_Project_Listing'!$D$16:$D$829,$B330,'N1.3_Project_Listing'!$J$16:$J$829,BO$16,'N1.3_Project_Listing'!$G$16:$G$829,BK$15)</f>
        <v>0</v>
      </c>
      <c r="BP338" s="67">
        <f>SUMIFS('N1.3_Project_Listing'!$R$16:$R$829,'N1.3_Project_Listing'!$B$16:$B$829,$B338,'N1.3_Project_Listing'!$D$16:$D$829,$B330,'N1.3_Project_Listing'!$J$16:$J$829,BP$16,'N1.3_Project_Listing'!$G$16:$G$829,BK$15)</f>
        <v>0</v>
      </c>
      <c r="BQ338" s="63">
        <f t="shared" si="441"/>
        <v>0</v>
      </c>
      <c r="BR338" s="116" t="s">
        <v>441</v>
      </c>
      <c r="BS338" s="67">
        <f>SUMIFS('N1.3_Project_Listing'!$P$16:$P$829,'N1.3_Project_Listing'!$B$16:$B$829,$B338,'N1.3_Project_Listing'!$D$16:$D$829,$B330,'N1.3_Project_Listing'!$J$16:$J$829,BS$16,'N1.3_Project_Listing'!$G$16:$G$829,BK$15)</f>
        <v>0</v>
      </c>
      <c r="BT338" s="67">
        <f>SUMIFS('N1.3_Project_Listing'!$P$16:$P$829,'N1.3_Project_Listing'!$B$16:$B$829,$B338,'N1.3_Project_Listing'!$D$16:$D$829,$B330,'N1.3_Project_Listing'!$J$16:$J$829,BT$16,'N1.3_Project_Listing'!$G$16:$G$829,BK$15)</f>
        <v>0</v>
      </c>
      <c r="BU338" s="67">
        <f>SUMIFS('N1.3_Project_Listing'!$P$16:$P$829,'N1.3_Project_Listing'!$B$16:$B$829,$B338,'N1.3_Project_Listing'!$D$16:$D$829,$B330,'N1.3_Project_Listing'!$J$16:$J$829,BU$16,'N1.3_Project_Listing'!$G$16:$G$829,BK$15)</f>
        <v>0</v>
      </c>
      <c r="BV338" s="67">
        <f>SUMIFS('N1.3_Project_Listing'!$P$16:$P$829,'N1.3_Project_Listing'!$B$16:$B$829,$B338,'N1.3_Project_Listing'!$D$16:$D$829,$B330,'N1.3_Project_Listing'!$J$16:$J$829,BV$16,'N1.3_Project_Listing'!$G$16:$G$829,BK$15)</f>
        <v>0</v>
      </c>
      <c r="BW338" s="67">
        <f>SUMIFS('N1.3_Project_Listing'!$P$16:$P$829,'N1.3_Project_Listing'!$B$16:$B$829,$B338,'N1.3_Project_Listing'!$D$16:$D$829,$B330,'N1.3_Project_Listing'!$J$16:$J$829,BW$16,'N1.3_Project_Listing'!$G$16:$G$829,BK$15)</f>
        <v>0</v>
      </c>
      <c r="BX338" s="63">
        <f t="shared" si="442"/>
        <v>0</v>
      </c>
    </row>
    <row r="339" spans="2:76" hidden="1">
      <c r="B339" s="132" t="str">
        <f t="shared" si="418"/>
        <v>No entry required</v>
      </c>
      <c r="C339" s="158" t="str">
        <f t="shared" si="418"/>
        <v>-</v>
      </c>
      <c r="D339" s="63">
        <f t="shared" si="419"/>
        <v>0</v>
      </c>
      <c r="E339" s="63">
        <f t="shared" si="420"/>
        <v>0</v>
      </c>
      <c r="F339" s="63">
        <f t="shared" si="421"/>
        <v>0</v>
      </c>
      <c r="G339" s="63">
        <f t="shared" si="422"/>
        <v>0</v>
      </c>
      <c r="H339" s="63">
        <f t="shared" si="423"/>
        <v>0</v>
      </c>
      <c r="I339" s="63">
        <f t="shared" si="433"/>
        <v>0</v>
      </c>
      <c r="J339" s="116" t="s">
        <v>441</v>
      </c>
      <c r="K339" s="63">
        <f t="shared" si="424"/>
        <v>0</v>
      </c>
      <c r="L339" s="63">
        <f t="shared" si="425"/>
        <v>0</v>
      </c>
      <c r="M339" s="63">
        <f t="shared" si="426"/>
        <v>0</v>
      </c>
      <c r="N339" s="63">
        <f t="shared" si="427"/>
        <v>0</v>
      </c>
      <c r="O339" s="63">
        <f t="shared" si="428"/>
        <v>0</v>
      </c>
      <c r="P339" s="63">
        <f t="shared" si="434"/>
        <v>0</v>
      </c>
      <c r="R339" s="158" t="str">
        <f t="shared" si="429"/>
        <v>-</v>
      </c>
      <c r="S339" s="67">
        <f>SUMIFS('N1.3_Project_Listing'!$R$16:$R$829,'N1.3_Project_Listing'!$B$16:$B$829,$B339,'N1.3_Project_Listing'!$D$16:$D$829,$B330,'N1.3_Project_Listing'!$J$16:$J$829,S$16,'N1.3_Project_Listing'!$G$16:$G$829,R$15)</f>
        <v>0</v>
      </c>
      <c r="T339" s="67">
        <f>SUMIFS('N1.3_Project_Listing'!$R$16:$R$829,'N1.3_Project_Listing'!$B$16:$B$829,$B339,'N1.3_Project_Listing'!$D$16:$D$829,$B330,'N1.3_Project_Listing'!$J$16:$J$829,T$16,'N1.3_Project_Listing'!$G$16:$G$829,R$15)</f>
        <v>0</v>
      </c>
      <c r="U339" s="67">
        <f>SUMIFS('N1.3_Project_Listing'!$R$16:$R$829,'N1.3_Project_Listing'!$B$16:$B$829,$B339,'N1.3_Project_Listing'!$D$16:$D$829,$B330,'N1.3_Project_Listing'!$J$16:$J$829,U$16,'N1.3_Project_Listing'!$G$16:$G$829,R$15)</f>
        <v>0</v>
      </c>
      <c r="V339" s="67">
        <f>SUMIFS('N1.3_Project_Listing'!$R$16:$R$829,'N1.3_Project_Listing'!$B$16:$B$829,$B339,'N1.3_Project_Listing'!$D$16:$D$829,$B330,'N1.3_Project_Listing'!$J$16:$J$829,V$16,'N1.3_Project_Listing'!$G$16:$G$829,R$15)</f>
        <v>0</v>
      </c>
      <c r="W339" s="67">
        <f>SUMIFS('N1.3_Project_Listing'!$R$16:$R$829,'N1.3_Project_Listing'!$B$16:$B$829,$B339,'N1.3_Project_Listing'!$D$16:$D$829,$B330,'N1.3_Project_Listing'!$J$16:$J$829,W$16,'N1.3_Project_Listing'!$G$16:$G$829,R$15)</f>
        <v>0</v>
      </c>
      <c r="X339" s="63">
        <f t="shared" si="435"/>
        <v>0</v>
      </c>
      <c r="Y339" s="116" t="s">
        <v>441</v>
      </c>
      <c r="Z339" s="67">
        <f>SUMIFS('N1.3_Project_Listing'!$P$16:$P$829,'N1.3_Project_Listing'!$B$16:$B$829,$B339,'N1.3_Project_Listing'!$D$16:$D$829,$B330,'N1.3_Project_Listing'!$J$16:$J$829,Z$16,'N1.3_Project_Listing'!$G$16:$G$829,R$15)</f>
        <v>0</v>
      </c>
      <c r="AA339" s="67">
        <f>SUMIFS('N1.3_Project_Listing'!$P$16:$P$829,'N1.3_Project_Listing'!$B$16:$B$829,$B339,'N1.3_Project_Listing'!$D$16:$D$829,$B330,'N1.3_Project_Listing'!$J$16:$J$829,AA$16,'N1.3_Project_Listing'!$G$16:$G$829,R$15)</f>
        <v>0</v>
      </c>
      <c r="AB339" s="67">
        <f>SUMIFS('N1.3_Project_Listing'!$P$16:$P$829,'N1.3_Project_Listing'!$B$16:$B$829,$B339,'N1.3_Project_Listing'!$D$16:$D$829,$B330,'N1.3_Project_Listing'!$J$16:$J$829,AB$16,'N1.3_Project_Listing'!$G$16:$G$829,R$15)</f>
        <v>0</v>
      </c>
      <c r="AC339" s="67">
        <f>SUMIFS('N1.3_Project_Listing'!$P$16:$P$829,'N1.3_Project_Listing'!$B$16:$B$829,$B339,'N1.3_Project_Listing'!$D$16:$D$829,$B330,'N1.3_Project_Listing'!$J$16:$J$829,AC$16,'N1.3_Project_Listing'!$G$16:$G$829,R$15)</f>
        <v>0</v>
      </c>
      <c r="AD339" s="67">
        <f>SUMIFS('N1.3_Project_Listing'!$P$16:$P$829,'N1.3_Project_Listing'!$B$16:$B$829,$B339,'N1.3_Project_Listing'!$D$16:$D$829,$B330,'N1.3_Project_Listing'!$J$16:$J$829,AD$16,'N1.3_Project_Listing'!$G$16:$G$829,R$15)</f>
        <v>0</v>
      </c>
      <c r="AE339" s="63">
        <f t="shared" si="436"/>
        <v>0</v>
      </c>
      <c r="AG339" s="158" t="str">
        <f t="shared" si="430"/>
        <v>-</v>
      </c>
      <c r="AH339" s="67">
        <f>SUMIFS('N1.3_Project_Listing'!$R$16:$R$829,'N1.3_Project_Listing'!$B$16:$B$829,$B339,'N1.3_Project_Listing'!$D$16:$D$829,$B330,'N1.3_Project_Listing'!$J$16:$J$829,AH$16,'N1.3_Project_Listing'!$G$16:$G$829,AG$15)</f>
        <v>0</v>
      </c>
      <c r="AI339" s="67">
        <f>SUMIFS('N1.3_Project_Listing'!$R$16:$R$829,'N1.3_Project_Listing'!$B$16:$B$829,$B339,'N1.3_Project_Listing'!$D$16:$D$829,$B330,'N1.3_Project_Listing'!$J$16:$J$829,AI$16,'N1.3_Project_Listing'!$G$16:$G$829,AG$15)</f>
        <v>0</v>
      </c>
      <c r="AJ339" s="67">
        <f>SUMIFS('N1.3_Project_Listing'!$R$16:$R$829,'N1.3_Project_Listing'!$B$16:$B$829,$B339,'N1.3_Project_Listing'!$D$16:$D$829,$B330,'N1.3_Project_Listing'!$J$16:$J$829,AJ$16,'N1.3_Project_Listing'!$G$16:$G$829,AG$15)</f>
        <v>0</v>
      </c>
      <c r="AK339" s="67">
        <f>SUMIFS('N1.3_Project_Listing'!$R$16:$R$829,'N1.3_Project_Listing'!$B$16:$B$829,$B339,'N1.3_Project_Listing'!$D$16:$D$829,$B330,'N1.3_Project_Listing'!$J$16:$J$829,AK$16,'N1.3_Project_Listing'!$G$16:$G$829,AG$15)</f>
        <v>0</v>
      </c>
      <c r="AL339" s="67">
        <f>SUMIFS('N1.3_Project_Listing'!$R$16:$R$829,'N1.3_Project_Listing'!$B$16:$B$829,$B339,'N1.3_Project_Listing'!$D$16:$D$829,$B330,'N1.3_Project_Listing'!$J$16:$J$829,AL$16,'N1.3_Project_Listing'!$G$16:$G$829,AG$15)</f>
        <v>0</v>
      </c>
      <c r="AM339" s="63">
        <f t="shared" si="437"/>
        <v>0</v>
      </c>
      <c r="AN339" s="116" t="s">
        <v>441</v>
      </c>
      <c r="AO339" s="67">
        <f>SUMIFS('N1.3_Project_Listing'!$P$16:$P$829,'N1.3_Project_Listing'!$B$16:$B$829,$B339,'N1.3_Project_Listing'!$D$16:$D$829,$B330,'N1.3_Project_Listing'!$J$16:$J$829,AO$16,'N1.3_Project_Listing'!$G$16:$G$829,AG$15)</f>
        <v>0</v>
      </c>
      <c r="AP339" s="67">
        <f>SUMIFS('N1.3_Project_Listing'!$P$16:$P$829,'N1.3_Project_Listing'!$B$16:$B$829,$B339,'N1.3_Project_Listing'!$D$16:$D$829,$B330,'N1.3_Project_Listing'!$J$16:$J$829,AP$16,'N1.3_Project_Listing'!$G$16:$G$829,AG$15)</f>
        <v>0</v>
      </c>
      <c r="AQ339" s="67">
        <f>SUMIFS('N1.3_Project_Listing'!$P$16:$P$829,'N1.3_Project_Listing'!$B$16:$B$829,$B339,'N1.3_Project_Listing'!$D$16:$D$829,$B330,'N1.3_Project_Listing'!$J$16:$J$829,AQ$16,'N1.3_Project_Listing'!$G$16:$G$829,AG$15)</f>
        <v>0</v>
      </c>
      <c r="AR339" s="67">
        <f>SUMIFS('N1.3_Project_Listing'!$P$16:$P$829,'N1.3_Project_Listing'!$B$16:$B$829,$B339,'N1.3_Project_Listing'!$D$16:$D$829,$B330,'N1.3_Project_Listing'!$J$16:$J$829,AR$16,'N1.3_Project_Listing'!$G$16:$G$829,AG$15)</f>
        <v>0</v>
      </c>
      <c r="AS339" s="67">
        <f>SUMIFS('N1.3_Project_Listing'!$P$16:$P$829,'N1.3_Project_Listing'!$B$16:$B$829,$B339,'N1.3_Project_Listing'!$D$16:$D$829,$B330,'N1.3_Project_Listing'!$J$16:$J$829,AS$16,'N1.3_Project_Listing'!$G$16:$G$829,AG$15)</f>
        <v>0</v>
      </c>
      <c r="AT339" s="63">
        <f t="shared" si="438"/>
        <v>0</v>
      </c>
      <c r="AV339" s="158" t="str">
        <f t="shared" si="431"/>
        <v>-</v>
      </c>
      <c r="AW339" s="67">
        <f>SUMIFS('N1.3_Project_Listing'!$R$16:$R$829,'N1.3_Project_Listing'!$B$16:$B$829,$B339,'N1.3_Project_Listing'!$D$16:$D$829,$B330,'N1.3_Project_Listing'!$J$16:$J$829,AW$16,'N1.3_Project_Listing'!$G$16:$G$829,AV$15)</f>
        <v>0</v>
      </c>
      <c r="AX339" s="67">
        <f>SUMIFS('N1.3_Project_Listing'!$R$16:$R$829,'N1.3_Project_Listing'!$B$16:$B$829,$B339,'N1.3_Project_Listing'!$D$16:$D$829,$B330,'N1.3_Project_Listing'!$J$16:$J$829,AX$16,'N1.3_Project_Listing'!$G$16:$G$829,AV$15)</f>
        <v>0</v>
      </c>
      <c r="AY339" s="67">
        <f>SUMIFS('N1.3_Project_Listing'!$R$16:$R$829,'N1.3_Project_Listing'!$B$16:$B$829,$B339,'N1.3_Project_Listing'!$D$16:$D$829,$B330,'N1.3_Project_Listing'!$J$16:$J$829,AY$16,'N1.3_Project_Listing'!$G$16:$G$829,AV$15)</f>
        <v>0</v>
      </c>
      <c r="AZ339" s="67">
        <f>SUMIFS('N1.3_Project_Listing'!$R$16:$R$829,'N1.3_Project_Listing'!$B$16:$B$829,$B339,'N1.3_Project_Listing'!$D$16:$D$829,$B330,'N1.3_Project_Listing'!$J$16:$J$829,AZ$16,'N1.3_Project_Listing'!$G$16:$G$829,AV$15)</f>
        <v>0</v>
      </c>
      <c r="BA339" s="67">
        <f>SUMIFS('N1.3_Project_Listing'!$R$16:$R$829,'N1.3_Project_Listing'!$B$16:$B$829,$B339,'N1.3_Project_Listing'!$D$16:$D$829,$B330,'N1.3_Project_Listing'!$J$16:$J$829,BA$16,'N1.3_Project_Listing'!$G$16:$G$829,AV$15)</f>
        <v>0</v>
      </c>
      <c r="BB339" s="63">
        <f t="shared" si="439"/>
        <v>0</v>
      </c>
      <c r="BC339" s="116" t="s">
        <v>441</v>
      </c>
      <c r="BD339" s="67">
        <f>SUMIFS('N1.3_Project_Listing'!$P$16:$P$829,'N1.3_Project_Listing'!$B$16:$B$829,$B339,'N1.3_Project_Listing'!$D$16:$D$829,$B330,'N1.3_Project_Listing'!$J$16:$J$829,BD$16,'N1.3_Project_Listing'!$G$16:$G$829,AV$15)</f>
        <v>0</v>
      </c>
      <c r="BE339" s="67">
        <f>SUMIFS('N1.3_Project_Listing'!$P$16:$P$829,'N1.3_Project_Listing'!$B$16:$B$829,$B339,'N1.3_Project_Listing'!$D$16:$D$829,$B330,'N1.3_Project_Listing'!$J$16:$J$829,BE$16,'N1.3_Project_Listing'!$G$16:$G$829,AV$15)</f>
        <v>0</v>
      </c>
      <c r="BF339" s="67">
        <f>SUMIFS('N1.3_Project_Listing'!$P$16:$P$829,'N1.3_Project_Listing'!$B$16:$B$829,$B339,'N1.3_Project_Listing'!$D$16:$D$829,$B330,'N1.3_Project_Listing'!$J$16:$J$829,BF$16,'N1.3_Project_Listing'!$G$16:$G$829,AV$15)</f>
        <v>0</v>
      </c>
      <c r="BG339" s="67">
        <f>SUMIFS('N1.3_Project_Listing'!$P$16:$P$829,'N1.3_Project_Listing'!$B$16:$B$829,$B339,'N1.3_Project_Listing'!$D$16:$D$829,$B330,'N1.3_Project_Listing'!$J$16:$J$829,BG$16,'N1.3_Project_Listing'!$G$16:$G$829,AV$15)</f>
        <v>0</v>
      </c>
      <c r="BH339" s="67">
        <f>SUMIFS('N1.3_Project_Listing'!$P$16:$P$829,'N1.3_Project_Listing'!$B$16:$B$829,$B339,'N1.3_Project_Listing'!$D$16:$D$829,$B330,'N1.3_Project_Listing'!$J$16:$J$829,BH$16,'N1.3_Project_Listing'!$G$16:$G$829,AV$15)</f>
        <v>0</v>
      </c>
      <c r="BI339" s="63">
        <f t="shared" si="440"/>
        <v>0</v>
      </c>
      <c r="BK339" s="158" t="str">
        <f t="shared" si="432"/>
        <v>-</v>
      </c>
      <c r="BL339" s="67">
        <f>SUMIFS('N1.3_Project_Listing'!$R$16:$R$829,'N1.3_Project_Listing'!$B$16:$B$829,$B339,'N1.3_Project_Listing'!$D$16:$D$829,$B330,'N1.3_Project_Listing'!$J$16:$J$829,BL$16,'N1.3_Project_Listing'!$G$16:$G$829,BK$15)</f>
        <v>0</v>
      </c>
      <c r="BM339" s="67">
        <f>SUMIFS('N1.3_Project_Listing'!$R$16:$R$829,'N1.3_Project_Listing'!$B$16:$B$829,$B339,'N1.3_Project_Listing'!$D$16:$D$829,$B330,'N1.3_Project_Listing'!$J$16:$J$829,BM$16,'N1.3_Project_Listing'!$G$16:$G$829,BK$15)</f>
        <v>0</v>
      </c>
      <c r="BN339" s="67">
        <f>SUMIFS('N1.3_Project_Listing'!$R$16:$R$829,'N1.3_Project_Listing'!$B$16:$B$829,$B339,'N1.3_Project_Listing'!$D$16:$D$829,$B330,'N1.3_Project_Listing'!$J$16:$J$829,BN$16,'N1.3_Project_Listing'!$G$16:$G$829,BK$15)</f>
        <v>0</v>
      </c>
      <c r="BO339" s="67">
        <f>SUMIFS('N1.3_Project_Listing'!$R$16:$R$829,'N1.3_Project_Listing'!$B$16:$B$829,$B339,'N1.3_Project_Listing'!$D$16:$D$829,$B330,'N1.3_Project_Listing'!$J$16:$J$829,BO$16,'N1.3_Project_Listing'!$G$16:$G$829,BK$15)</f>
        <v>0</v>
      </c>
      <c r="BP339" s="67">
        <f>SUMIFS('N1.3_Project_Listing'!$R$16:$R$829,'N1.3_Project_Listing'!$B$16:$B$829,$B339,'N1.3_Project_Listing'!$D$16:$D$829,$B330,'N1.3_Project_Listing'!$J$16:$J$829,BP$16,'N1.3_Project_Listing'!$G$16:$G$829,BK$15)</f>
        <v>0</v>
      </c>
      <c r="BQ339" s="63">
        <f t="shared" si="441"/>
        <v>0</v>
      </c>
      <c r="BR339" s="116" t="s">
        <v>441</v>
      </c>
      <c r="BS339" s="67">
        <f>SUMIFS('N1.3_Project_Listing'!$P$16:$P$829,'N1.3_Project_Listing'!$B$16:$B$829,$B339,'N1.3_Project_Listing'!$D$16:$D$829,$B330,'N1.3_Project_Listing'!$J$16:$J$829,BS$16,'N1.3_Project_Listing'!$G$16:$G$829,BK$15)</f>
        <v>0</v>
      </c>
      <c r="BT339" s="67">
        <f>SUMIFS('N1.3_Project_Listing'!$P$16:$P$829,'N1.3_Project_Listing'!$B$16:$B$829,$B339,'N1.3_Project_Listing'!$D$16:$D$829,$B330,'N1.3_Project_Listing'!$J$16:$J$829,BT$16,'N1.3_Project_Listing'!$G$16:$G$829,BK$15)</f>
        <v>0</v>
      </c>
      <c r="BU339" s="67">
        <f>SUMIFS('N1.3_Project_Listing'!$P$16:$P$829,'N1.3_Project_Listing'!$B$16:$B$829,$B339,'N1.3_Project_Listing'!$D$16:$D$829,$B330,'N1.3_Project_Listing'!$J$16:$J$829,BU$16,'N1.3_Project_Listing'!$G$16:$G$829,BK$15)</f>
        <v>0</v>
      </c>
      <c r="BV339" s="67">
        <f>SUMIFS('N1.3_Project_Listing'!$P$16:$P$829,'N1.3_Project_Listing'!$B$16:$B$829,$B339,'N1.3_Project_Listing'!$D$16:$D$829,$B330,'N1.3_Project_Listing'!$J$16:$J$829,BV$16,'N1.3_Project_Listing'!$G$16:$G$829,BK$15)</f>
        <v>0</v>
      </c>
      <c r="BW339" s="67">
        <f>SUMIFS('N1.3_Project_Listing'!$P$16:$P$829,'N1.3_Project_Listing'!$B$16:$B$829,$B339,'N1.3_Project_Listing'!$D$16:$D$829,$B330,'N1.3_Project_Listing'!$J$16:$J$829,BW$16,'N1.3_Project_Listing'!$G$16:$G$829,BK$15)</f>
        <v>0</v>
      </c>
      <c r="BX339" s="63">
        <f t="shared" si="442"/>
        <v>0</v>
      </c>
    </row>
    <row r="340" spans="2:76" hidden="1">
      <c r="B340" s="132" t="str">
        <f t="shared" si="418"/>
        <v>No entry required</v>
      </c>
      <c r="C340" s="158" t="str">
        <f t="shared" si="418"/>
        <v>-</v>
      </c>
      <c r="D340" s="63">
        <f t="shared" si="419"/>
        <v>0</v>
      </c>
      <c r="E340" s="63">
        <f t="shared" si="420"/>
        <v>0</v>
      </c>
      <c r="F340" s="63">
        <f t="shared" si="421"/>
        <v>0</v>
      </c>
      <c r="G340" s="63">
        <f t="shared" si="422"/>
        <v>0</v>
      </c>
      <c r="H340" s="63">
        <f t="shared" si="423"/>
        <v>0</v>
      </c>
      <c r="I340" s="63">
        <f t="shared" si="433"/>
        <v>0</v>
      </c>
      <c r="J340" s="116" t="s">
        <v>441</v>
      </c>
      <c r="K340" s="63">
        <f t="shared" si="424"/>
        <v>0</v>
      </c>
      <c r="L340" s="63">
        <f t="shared" si="425"/>
        <v>0</v>
      </c>
      <c r="M340" s="63">
        <f t="shared" si="426"/>
        <v>0</v>
      </c>
      <c r="N340" s="63">
        <f t="shared" si="427"/>
        <v>0</v>
      </c>
      <c r="O340" s="63">
        <f t="shared" si="428"/>
        <v>0</v>
      </c>
      <c r="P340" s="63">
        <f t="shared" si="434"/>
        <v>0</v>
      </c>
      <c r="R340" s="158" t="str">
        <f t="shared" si="429"/>
        <v>-</v>
      </c>
      <c r="S340" s="67">
        <f>SUMIFS('N1.3_Project_Listing'!$R$16:$R$829,'N1.3_Project_Listing'!$B$16:$B$829,$B340,'N1.3_Project_Listing'!$D$16:$D$829,$B330,'N1.3_Project_Listing'!$J$16:$J$829,S$16,'N1.3_Project_Listing'!$G$16:$G$829,R$15)</f>
        <v>0</v>
      </c>
      <c r="T340" s="67">
        <f>SUMIFS('N1.3_Project_Listing'!$R$16:$R$829,'N1.3_Project_Listing'!$B$16:$B$829,$B340,'N1.3_Project_Listing'!$D$16:$D$829,$B330,'N1.3_Project_Listing'!$J$16:$J$829,T$16,'N1.3_Project_Listing'!$G$16:$G$829,R$15)</f>
        <v>0</v>
      </c>
      <c r="U340" s="67">
        <f>SUMIFS('N1.3_Project_Listing'!$R$16:$R$829,'N1.3_Project_Listing'!$B$16:$B$829,$B340,'N1.3_Project_Listing'!$D$16:$D$829,$B330,'N1.3_Project_Listing'!$J$16:$J$829,U$16,'N1.3_Project_Listing'!$G$16:$G$829,R$15)</f>
        <v>0</v>
      </c>
      <c r="V340" s="67">
        <f>SUMIFS('N1.3_Project_Listing'!$R$16:$R$829,'N1.3_Project_Listing'!$B$16:$B$829,$B340,'N1.3_Project_Listing'!$D$16:$D$829,$B330,'N1.3_Project_Listing'!$J$16:$J$829,V$16,'N1.3_Project_Listing'!$G$16:$G$829,R$15)</f>
        <v>0</v>
      </c>
      <c r="W340" s="67">
        <f>SUMIFS('N1.3_Project_Listing'!$R$16:$R$829,'N1.3_Project_Listing'!$B$16:$B$829,$B340,'N1.3_Project_Listing'!$D$16:$D$829,$B330,'N1.3_Project_Listing'!$J$16:$J$829,W$16,'N1.3_Project_Listing'!$G$16:$G$829,R$15)</f>
        <v>0</v>
      </c>
      <c r="X340" s="63">
        <f t="shared" si="435"/>
        <v>0</v>
      </c>
      <c r="Y340" s="116" t="s">
        <v>441</v>
      </c>
      <c r="Z340" s="67">
        <f>SUMIFS('N1.3_Project_Listing'!$P$16:$P$829,'N1.3_Project_Listing'!$B$16:$B$829,$B340,'N1.3_Project_Listing'!$D$16:$D$829,$B330,'N1.3_Project_Listing'!$J$16:$J$829,Z$16,'N1.3_Project_Listing'!$G$16:$G$829,R$15)</f>
        <v>0</v>
      </c>
      <c r="AA340" s="67">
        <f>SUMIFS('N1.3_Project_Listing'!$P$16:$P$829,'N1.3_Project_Listing'!$B$16:$B$829,$B340,'N1.3_Project_Listing'!$D$16:$D$829,$B330,'N1.3_Project_Listing'!$J$16:$J$829,AA$16,'N1.3_Project_Listing'!$G$16:$G$829,R$15)</f>
        <v>0</v>
      </c>
      <c r="AB340" s="67">
        <f>SUMIFS('N1.3_Project_Listing'!$P$16:$P$829,'N1.3_Project_Listing'!$B$16:$B$829,$B340,'N1.3_Project_Listing'!$D$16:$D$829,$B330,'N1.3_Project_Listing'!$J$16:$J$829,AB$16,'N1.3_Project_Listing'!$G$16:$G$829,R$15)</f>
        <v>0</v>
      </c>
      <c r="AC340" s="67">
        <f>SUMIFS('N1.3_Project_Listing'!$P$16:$P$829,'N1.3_Project_Listing'!$B$16:$B$829,$B340,'N1.3_Project_Listing'!$D$16:$D$829,$B330,'N1.3_Project_Listing'!$J$16:$J$829,AC$16,'N1.3_Project_Listing'!$G$16:$G$829,R$15)</f>
        <v>0</v>
      </c>
      <c r="AD340" s="67">
        <f>SUMIFS('N1.3_Project_Listing'!$P$16:$P$829,'N1.3_Project_Listing'!$B$16:$B$829,$B340,'N1.3_Project_Listing'!$D$16:$D$829,$B330,'N1.3_Project_Listing'!$J$16:$J$829,AD$16,'N1.3_Project_Listing'!$G$16:$G$829,R$15)</f>
        <v>0</v>
      </c>
      <c r="AE340" s="63">
        <f t="shared" si="436"/>
        <v>0</v>
      </c>
      <c r="AG340" s="158" t="str">
        <f t="shared" si="430"/>
        <v>-</v>
      </c>
      <c r="AH340" s="67">
        <f>SUMIFS('N1.3_Project_Listing'!$R$16:$R$829,'N1.3_Project_Listing'!$B$16:$B$829,$B340,'N1.3_Project_Listing'!$D$16:$D$829,$B330,'N1.3_Project_Listing'!$J$16:$J$829,AH$16,'N1.3_Project_Listing'!$G$16:$G$829,AG$15)</f>
        <v>0</v>
      </c>
      <c r="AI340" s="67">
        <f>SUMIFS('N1.3_Project_Listing'!$R$16:$R$829,'N1.3_Project_Listing'!$B$16:$B$829,$B340,'N1.3_Project_Listing'!$D$16:$D$829,$B330,'N1.3_Project_Listing'!$J$16:$J$829,AI$16,'N1.3_Project_Listing'!$G$16:$G$829,AG$15)</f>
        <v>0</v>
      </c>
      <c r="AJ340" s="67">
        <f>SUMIFS('N1.3_Project_Listing'!$R$16:$R$829,'N1.3_Project_Listing'!$B$16:$B$829,$B340,'N1.3_Project_Listing'!$D$16:$D$829,$B330,'N1.3_Project_Listing'!$J$16:$J$829,AJ$16,'N1.3_Project_Listing'!$G$16:$G$829,AG$15)</f>
        <v>0</v>
      </c>
      <c r="AK340" s="67">
        <f>SUMIFS('N1.3_Project_Listing'!$R$16:$R$829,'N1.3_Project_Listing'!$B$16:$B$829,$B340,'N1.3_Project_Listing'!$D$16:$D$829,$B330,'N1.3_Project_Listing'!$J$16:$J$829,AK$16,'N1.3_Project_Listing'!$G$16:$G$829,AG$15)</f>
        <v>0</v>
      </c>
      <c r="AL340" s="67">
        <f>SUMIFS('N1.3_Project_Listing'!$R$16:$R$829,'N1.3_Project_Listing'!$B$16:$B$829,$B340,'N1.3_Project_Listing'!$D$16:$D$829,$B330,'N1.3_Project_Listing'!$J$16:$J$829,AL$16,'N1.3_Project_Listing'!$G$16:$G$829,AG$15)</f>
        <v>0</v>
      </c>
      <c r="AM340" s="63">
        <f t="shared" si="437"/>
        <v>0</v>
      </c>
      <c r="AN340" s="116" t="s">
        <v>441</v>
      </c>
      <c r="AO340" s="67">
        <f>SUMIFS('N1.3_Project_Listing'!$P$16:$P$829,'N1.3_Project_Listing'!$B$16:$B$829,$B340,'N1.3_Project_Listing'!$D$16:$D$829,$B330,'N1.3_Project_Listing'!$J$16:$J$829,AO$16,'N1.3_Project_Listing'!$G$16:$G$829,AG$15)</f>
        <v>0</v>
      </c>
      <c r="AP340" s="67">
        <f>SUMIFS('N1.3_Project_Listing'!$P$16:$P$829,'N1.3_Project_Listing'!$B$16:$B$829,$B340,'N1.3_Project_Listing'!$D$16:$D$829,$B330,'N1.3_Project_Listing'!$J$16:$J$829,AP$16,'N1.3_Project_Listing'!$G$16:$G$829,AG$15)</f>
        <v>0</v>
      </c>
      <c r="AQ340" s="67">
        <f>SUMIFS('N1.3_Project_Listing'!$P$16:$P$829,'N1.3_Project_Listing'!$B$16:$B$829,$B340,'N1.3_Project_Listing'!$D$16:$D$829,$B330,'N1.3_Project_Listing'!$J$16:$J$829,AQ$16,'N1.3_Project_Listing'!$G$16:$G$829,AG$15)</f>
        <v>0</v>
      </c>
      <c r="AR340" s="67">
        <f>SUMIFS('N1.3_Project_Listing'!$P$16:$P$829,'N1.3_Project_Listing'!$B$16:$B$829,$B340,'N1.3_Project_Listing'!$D$16:$D$829,$B330,'N1.3_Project_Listing'!$J$16:$J$829,AR$16,'N1.3_Project_Listing'!$G$16:$G$829,AG$15)</f>
        <v>0</v>
      </c>
      <c r="AS340" s="67">
        <f>SUMIFS('N1.3_Project_Listing'!$P$16:$P$829,'N1.3_Project_Listing'!$B$16:$B$829,$B340,'N1.3_Project_Listing'!$D$16:$D$829,$B330,'N1.3_Project_Listing'!$J$16:$J$829,AS$16,'N1.3_Project_Listing'!$G$16:$G$829,AG$15)</f>
        <v>0</v>
      </c>
      <c r="AT340" s="63">
        <f t="shared" si="438"/>
        <v>0</v>
      </c>
      <c r="AV340" s="158" t="str">
        <f t="shared" si="431"/>
        <v>-</v>
      </c>
      <c r="AW340" s="67">
        <f>SUMIFS('N1.3_Project_Listing'!$R$16:$R$829,'N1.3_Project_Listing'!$B$16:$B$829,$B340,'N1.3_Project_Listing'!$D$16:$D$829,$B330,'N1.3_Project_Listing'!$J$16:$J$829,AW$16,'N1.3_Project_Listing'!$G$16:$G$829,AV$15)</f>
        <v>0</v>
      </c>
      <c r="AX340" s="67">
        <f>SUMIFS('N1.3_Project_Listing'!$R$16:$R$829,'N1.3_Project_Listing'!$B$16:$B$829,$B340,'N1.3_Project_Listing'!$D$16:$D$829,$B330,'N1.3_Project_Listing'!$J$16:$J$829,AX$16,'N1.3_Project_Listing'!$G$16:$G$829,AV$15)</f>
        <v>0</v>
      </c>
      <c r="AY340" s="67">
        <f>SUMIFS('N1.3_Project_Listing'!$R$16:$R$829,'N1.3_Project_Listing'!$B$16:$B$829,$B340,'N1.3_Project_Listing'!$D$16:$D$829,$B330,'N1.3_Project_Listing'!$J$16:$J$829,AY$16,'N1.3_Project_Listing'!$G$16:$G$829,AV$15)</f>
        <v>0</v>
      </c>
      <c r="AZ340" s="67">
        <f>SUMIFS('N1.3_Project_Listing'!$R$16:$R$829,'N1.3_Project_Listing'!$B$16:$B$829,$B340,'N1.3_Project_Listing'!$D$16:$D$829,$B330,'N1.3_Project_Listing'!$J$16:$J$829,AZ$16,'N1.3_Project_Listing'!$G$16:$G$829,AV$15)</f>
        <v>0</v>
      </c>
      <c r="BA340" s="67">
        <f>SUMIFS('N1.3_Project_Listing'!$R$16:$R$829,'N1.3_Project_Listing'!$B$16:$B$829,$B340,'N1.3_Project_Listing'!$D$16:$D$829,$B330,'N1.3_Project_Listing'!$J$16:$J$829,BA$16,'N1.3_Project_Listing'!$G$16:$G$829,AV$15)</f>
        <v>0</v>
      </c>
      <c r="BB340" s="63">
        <f t="shared" si="439"/>
        <v>0</v>
      </c>
      <c r="BC340" s="116" t="s">
        <v>441</v>
      </c>
      <c r="BD340" s="67">
        <f>SUMIFS('N1.3_Project_Listing'!$P$16:$P$829,'N1.3_Project_Listing'!$B$16:$B$829,$B340,'N1.3_Project_Listing'!$D$16:$D$829,$B330,'N1.3_Project_Listing'!$J$16:$J$829,BD$16,'N1.3_Project_Listing'!$G$16:$G$829,AV$15)</f>
        <v>0</v>
      </c>
      <c r="BE340" s="67">
        <f>SUMIFS('N1.3_Project_Listing'!$P$16:$P$829,'N1.3_Project_Listing'!$B$16:$B$829,$B340,'N1.3_Project_Listing'!$D$16:$D$829,$B330,'N1.3_Project_Listing'!$J$16:$J$829,BE$16,'N1.3_Project_Listing'!$G$16:$G$829,AV$15)</f>
        <v>0</v>
      </c>
      <c r="BF340" s="67">
        <f>SUMIFS('N1.3_Project_Listing'!$P$16:$P$829,'N1.3_Project_Listing'!$B$16:$B$829,$B340,'N1.3_Project_Listing'!$D$16:$D$829,$B330,'N1.3_Project_Listing'!$J$16:$J$829,BF$16,'N1.3_Project_Listing'!$G$16:$G$829,AV$15)</f>
        <v>0</v>
      </c>
      <c r="BG340" s="67">
        <f>SUMIFS('N1.3_Project_Listing'!$P$16:$P$829,'N1.3_Project_Listing'!$B$16:$B$829,$B340,'N1.3_Project_Listing'!$D$16:$D$829,$B330,'N1.3_Project_Listing'!$J$16:$J$829,BG$16,'N1.3_Project_Listing'!$G$16:$G$829,AV$15)</f>
        <v>0</v>
      </c>
      <c r="BH340" s="67">
        <f>SUMIFS('N1.3_Project_Listing'!$P$16:$P$829,'N1.3_Project_Listing'!$B$16:$B$829,$B340,'N1.3_Project_Listing'!$D$16:$D$829,$B330,'N1.3_Project_Listing'!$J$16:$J$829,BH$16,'N1.3_Project_Listing'!$G$16:$G$829,AV$15)</f>
        <v>0</v>
      </c>
      <c r="BI340" s="63">
        <f t="shared" si="440"/>
        <v>0</v>
      </c>
      <c r="BK340" s="158" t="str">
        <f t="shared" si="432"/>
        <v>-</v>
      </c>
      <c r="BL340" s="67">
        <f>SUMIFS('N1.3_Project_Listing'!$R$16:$R$829,'N1.3_Project_Listing'!$B$16:$B$829,$B340,'N1.3_Project_Listing'!$D$16:$D$829,$B330,'N1.3_Project_Listing'!$J$16:$J$829,BL$16,'N1.3_Project_Listing'!$G$16:$G$829,BK$15)</f>
        <v>0</v>
      </c>
      <c r="BM340" s="67">
        <f>SUMIFS('N1.3_Project_Listing'!$R$16:$R$829,'N1.3_Project_Listing'!$B$16:$B$829,$B340,'N1.3_Project_Listing'!$D$16:$D$829,$B330,'N1.3_Project_Listing'!$J$16:$J$829,BM$16,'N1.3_Project_Listing'!$G$16:$G$829,BK$15)</f>
        <v>0</v>
      </c>
      <c r="BN340" s="67">
        <f>SUMIFS('N1.3_Project_Listing'!$R$16:$R$829,'N1.3_Project_Listing'!$B$16:$B$829,$B340,'N1.3_Project_Listing'!$D$16:$D$829,$B330,'N1.3_Project_Listing'!$J$16:$J$829,BN$16,'N1.3_Project_Listing'!$G$16:$G$829,BK$15)</f>
        <v>0</v>
      </c>
      <c r="BO340" s="67">
        <f>SUMIFS('N1.3_Project_Listing'!$R$16:$R$829,'N1.3_Project_Listing'!$B$16:$B$829,$B340,'N1.3_Project_Listing'!$D$16:$D$829,$B330,'N1.3_Project_Listing'!$J$16:$J$829,BO$16,'N1.3_Project_Listing'!$G$16:$G$829,BK$15)</f>
        <v>0</v>
      </c>
      <c r="BP340" s="67">
        <f>SUMIFS('N1.3_Project_Listing'!$R$16:$R$829,'N1.3_Project_Listing'!$B$16:$B$829,$B340,'N1.3_Project_Listing'!$D$16:$D$829,$B330,'N1.3_Project_Listing'!$J$16:$J$829,BP$16,'N1.3_Project_Listing'!$G$16:$G$829,BK$15)</f>
        <v>0</v>
      </c>
      <c r="BQ340" s="63">
        <f t="shared" si="441"/>
        <v>0</v>
      </c>
      <c r="BR340" s="116" t="s">
        <v>441</v>
      </c>
      <c r="BS340" s="67">
        <f>SUMIFS('N1.3_Project_Listing'!$P$16:$P$829,'N1.3_Project_Listing'!$B$16:$B$829,$B340,'N1.3_Project_Listing'!$D$16:$D$829,$B330,'N1.3_Project_Listing'!$J$16:$J$829,BS$16,'N1.3_Project_Listing'!$G$16:$G$829,BK$15)</f>
        <v>0</v>
      </c>
      <c r="BT340" s="67">
        <f>SUMIFS('N1.3_Project_Listing'!$P$16:$P$829,'N1.3_Project_Listing'!$B$16:$B$829,$B340,'N1.3_Project_Listing'!$D$16:$D$829,$B330,'N1.3_Project_Listing'!$J$16:$J$829,BT$16,'N1.3_Project_Listing'!$G$16:$G$829,BK$15)</f>
        <v>0</v>
      </c>
      <c r="BU340" s="67">
        <f>SUMIFS('N1.3_Project_Listing'!$P$16:$P$829,'N1.3_Project_Listing'!$B$16:$B$829,$B340,'N1.3_Project_Listing'!$D$16:$D$829,$B330,'N1.3_Project_Listing'!$J$16:$J$829,BU$16,'N1.3_Project_Listing'!$G$16:$G$829,BK$15)</f>
        <v>0</v>
      </c>
      <c r="BV340" s="67">
        <f>SUMIFS('N1.3_Project_Listing'!$P$16:$P$829,'N1.3_Project_Listing'!$B$16:$B$829,$B340,'N1.3_Project_Listing'!$D$16:$D$829,$B330,'N1.3_Project_Listing'!$J$16:$J$829,BV$16,'N1.3_Project_Listing'!$G$16:$G$829,BK$15)</f>
        <v>0</v>
      </c>
      <c r="BW340" s="67">
        <f>SUMIFS('N1.3_Project_Listing'!$P$16:$P$829,'N1.3_Project_Listing'!$B$16:$B$829,$B340,'N1.3_Project_Listing'!$D$16:$D$829,$B330,'N1.3_Project_Listing'!$J$16:$J$829,BW$16,'N1.3_Project_Listing'!$G$16:$G$829,BK$15)</f>
        <v>0</v>
      </c>
      <c r="BX340" s="63">
        <f t="shared" si="442"/>
        <v>0</v>
      </c>
    </row>
    <row r="341" spans="2:76" hidden="1">
      <c r="B341" s="132" t="str">
        <f t="shared" si="418"/>
        <v>No entry required</v>
      </c>
      <c r="C341" s="158" t="str">
        <f t="shared" si="418"/>
        <v>-</v>
      </c>
      <c r="D341" s="63">
        <f t="shared" si="419"/>
        <v>0</v>
      </c>
      <c r="E341" s="63">
        <f t="shared" si="420"/>
        <v>0</v>
      </c>
      <c r="F341" s="63">
        <f t="shared" si="421"/>
        <v>0</v>
      </c>
      <c r="G341" s="63">
        <f t="shared" si="422"/>
        <v>0</v>
      </c>
      <c r="H341" s="63">
        <f t="shared" si="423"/>
        <v>0</v>
      </c>
      <c r="I341" s="63">
        <f t="shared" si="433"/>
        <v>0</v>
      </c>
      <c r="J341" s="116" t="s">
        <v>441</v>
      </c>
      <c r="K341" s="63">
        <f t="shared" si="424"/>
        <v>0</v>
      </c>
      <c r="L341" s="63">
        <f t="shared" si="425"/>
        <v>0</v>
      </c>
      <c r="M341" s="63">
        <f t="shared" si="426"/>
        <v>0</v>
      </c>
      <c r="N341" s="63">
        <f t="shared" si="427"/>
        <v>0</v>
      </c>
      <c r="O341" s="63">
        <f t="shared" si="428"/>
        <v>0</v>
      </c>
      <c r="P341" s="63">
        <f t="shared" si="434"/>
        <v>0</v>
      </c>
      <c r="R341" s="158" t="str">
        <f t="shared" si="429"/>
        <v>-</v>
      </c>
      <c r="S341" s="67">
        <f>SUMIFS('N1.3_Project_Listing'!$R$16:$R$829,'N1.3_Project_Listing'!$B$16:$B$829,$B341,'N1.3_Project_Listing'!$D$16:$D$829,$B330,'N1.3_Project_Listing'!$J$16:$J$829,S$16,'N1.3_Project_Listing'!$G$16:$G$829,R$15)</f>
        <v>0</v>
      </c>
      <c r="T341" s="67">
        <f>SUMIFS('N1.3_Project_Listing'!$R$16:$R$829,'N1.3_Project_Listing'!$B$16:$B$829,$B341,'N1.3_Project_Listing'!$D$16:$D$829,$B330,'N1.3_Project_Listing'!$J$16:$J$829,T$16,'N1.3_Project_Listing'!$G$16:$G$829,R$15)</f>
        <v>0</v>
      </c>
      <c r="U341" s="67">
        <f>SUMIFS('N1.3_Project_Listing'!$R$16:$R$829,'N1.3_Project_Listing'!$B$16:$B$829,$B341,'N1.3_Project_Listing'!$D$16:$D$829,$B330,'N1.3_Project_Listing'!$J$16:$J$829,U$16,'N1.3_Project_Listing'!$G$16:$G$829,R$15)</f>
        <v>0</v>
      </c>
      <c r="V341" s="67">
        <f>SUMIFS('N1.3_Project_Listing'!$R$16:$R$829,'N1.3_Project_Listing'!$B$16:$B$829,$B341,'N1.3_Project_Listing'!$D$16:$D$829,$B330,'N1.3_Project_Listing'!$J$16:$J$829,V$16,'N1.3_Project_Listing'!$G$16:$G$829,R$15)</f>
        <v>0</v>
      </c>
      <c r="W341" s="67">
        <f>SUMIFS('N1.3_Project_Listing'!$R$16:$R$829,'N1.3_Project_Listing'!$B$16:$B$829,$B341,'N1.3_Project_Listing'!$D$16:$D$829,$B330,'N1.3_Project_Listing'!$J$16:$J$829,W$16,'N1.3_Project_Listing'!$G$16:$G$829,R$15)</f>
        <v>0</v>
      </c>
      <c r="X341" s="63">
        <f t="shared" si="435"/>
        <v>0</v>
      </c>
      <c r="Y341" s="116" t="s">
        <v>441</v>
      </c>
      <c r="Z341" s="67">
        <f>SUMIFS('N1.3_Project_Listing'!$P$16:$P$829,'N1.3_Project_Listing'!$B$16:$B$829,$B341,'N1.3_Project_Listing'!$D$16:$D$829,$B330,'N1.3_Project_Listing'!$J$16:$J$829,Z$16,'N1.3_Project_Listing'!$G$16:$G$829,R$15)</f>
        <v>0</v>
      </c>
      <c r="AA341" s="67">
        <f>SUMIFS('N1.3_Project_Listing'!$P$16:$P$829,'N1.3_Project_Listing'!$B$16:$B$829,$B341,'N1.3_Project_Listing'!$D$16:$D$829,$B330,'N1.3_Project_Listing'!$J$16:$J$829,AA$16,'N1.3_Project_Listing'!$G$16:$G$829,R$15)</f>
        <v>0</v>
      </c>
      <c r="AB341" s="67">
        <f>SUMIFS('N1.3_Project_Listing'!$P$16:$P$829,'N1.3_Project_Listing'!$B$16:$B$829,$B341,'N1.3_Project_Listing'!$D$16:$D$829,$B330,'N1.3_Project_Listing'!$J$16:$J$829,AB$16,'N1.3_Project_Listing'!$G$16:$G$829,R$15)</f>
        <v>0</v>
      </c>
      <c r="AC341" s="67">
        <f>SUMIFS('N1.3_Project_Listing'!$P$16:$P$829,'N1.3_Project_Listing'!$B$16:$B$829,$B341,'N1.3_Project_Listing'!$D$16:$D$829,$B330,'N1.3_Project_Listing'!$J$16:$J$829,AC$16,'N1.3_Project_Listing'!$G$16:$G$829,R$15)</f>
        <v>0</v>
      </c>
      <c r="AD341" s="67">
        <f>SUMIFS('N1.3_Project_Listing'!$P$16:$P$829,'N1.3_Project_Listing'!$B$16:$B$829,$B341,'N1.3_Project_Listing'!$D$16:$D$829,$B330,'N1.3_Project_Listing'!$J$16:$J$829,AD$16,'N1.3_Project_Listing'!$G$16:$G$829,R$15)</f>
        <v>0</v>
      </c>
      <c r="AE341" s="63">
        <f t="shared" si="436"/>
        <v>0</v>
      </c>
      <c r="AG341" s="158" t="str">
        <f t="shared" si="430"/>
        <v>-</v>
      </c>
      <c r="AH341" s="67">
        <f>SUMIFS('N1.3_Project_Listing'!$R$16:$R$829,'N1.3_Project_Listing'!$B$16:$B$829,$B341,'N1.3_Project_Listing'!$D$16:$D$829,$B330,'N1.3_Project_Listing'!$J$16:$J$829,AH$16,'N1.3_Project_Listing'!$G$16:$G$829,AG$15)</f>
        <v>0</v>
      </c>
      <c r="AI341" s="67">
        <f>SUMIFS('N1.3_Project_Listing'!$R$16:$R$829,'N1.3_Project_Listing'!$B$16:$B$829,$B341,'N1.3_Project_Listing'!$D$16:$D$829,$B330,'N1.3_Project_Listing'!$J$16:$J$829,AI$16,'N1.3_Project_Listing'!$G$16:$G$829,AG$15)</f>
        <v>0</v>
      </c>
      <c r="AJ341" s="67">
        <f>SUMIFS('N1.3_Project_Listing'!$R$16:$R$829,'N1.3_Project_Listing'!$B$16:$B$829,$B341,'N1.3_Project_Listing'!$D$16:$D$829,$B330,'N1.3_Project_Listing'!$J$16:$J$829,AJ$16,'N1.3_Project_Listing'!$G$16:$G$829,AG$15)</f>
        <v>0</v>
      </c>
      <c r="AK341" s="67">
        <f>SUMIFS('N1.3_Project_Listing'!$R$16:$R$829,'N1.3_Project_Listing'!$B$16:$B$829,$B341,'N1.3_Project_Listing'!$D$16:$D$829,$B330,'N1.3_Project_Listing'!$J$16:$J$829,AK$16,'N1.3_Project_Listing'!$G$16:$G$829,AG$15)</f>
        <v>0</v>
      </c>
      <c r="AL341" s="67">
        <f>SUMIFS('N1.3_Project_Listing'!$R$16:$R$829,'N1.3_Project_Listing'!$B$16:$B$829,$B341,'N1.3_Project_Listing'!$D$16:$D$829,$B330,'N1.3_Project_Listing'!$J$16:$J$829,AL$16,'N1.3_Project_Listing'!$G$16:$G$829,AG$15)</f>
        <v>0</v>
      </c>
      <c r="AM341" s="63">
        <f t="shared" si="437"/>
        <v>0</v>
      </c>
      <c r="AN341" s="116" t="s">
        <v>441</v>
      </c>
      <c r="AO341" s="67">
        <f>SUMIFS('N1.3_Project_Listing'!$P$16:$P$829,'N1.3_Project_Listing'!$B$16:$B$829,$B341,'N1.3_Project_Listing'!$D$16:$D$829,$B330,'N1.3_Project_Listing'!$J$16:$J$829,AO$16,'N1.3_Project_Listing'!$G$16:$G$829,AG$15)</f>
        <v>0</v>
      </c>
      <c r="AP341" s="67">
        <f>SUMIFS('N1.3_Project_Listing'!$P$16:$P$829,'N1.3_Project_Listing'!$B$16:$B$829,$B341,'N1.3_Project_Listing'!$D$16:$D$829,$B330,'N1.3_Project_Listing'!$J$16:$J$829,AP$16,'N1.3_Project_Listing'!$G$16:$G$829,AG$15)</f>
        <v>0</v>
      </c>
      <c r="AQ341" s="67">
        <f>SUMIFS('N1.3_Project_Listing'!$P$16:$P$829,'N1.3_Project_Listing'!$B$16:$B$829,$B341,'N1.3_Project_Listing'!$D$16:$D$829,$B330,'N1.3_Project_Listing'!$J$16:$J$829,AQ$16,'N1.3_Project_Listing'!$G$16:$G$829,AG$15)</f>
        <v>0</v>
      </c>
      <c r="AR341" s="67">
        <f>SUMIFS('N1.3_Project_Listing'!$P$16:$P$829,'N1.3_Project_Listing'!$B$16:$B$829,$B341,'N1.3_Project_Listing'!$D$16:$D$829,$B330,'N1.3_Project_Listing'!$J$16:$J$829,AR$16,'N1.3_Project_Listing'!$G$16:$G$829,AG$15)</f>
        <v>0</v>
      </c>
      <c r="AS341" s="67">
        <f>SUMIFS('N1.3_Project_Listing'!$P$16:$P$829,'N1.3_Project_Listing'!$B$16:$B$829,$B341,'N1.3_Project_Listing'!$D$16:$D$829,$B330,'N1.3_Project_Listing'!$J$16:$J$829,AS$16,'N1.3_Project_Listing'!$G$16:$G$829,AG$15)</f>
        <v>0</v>
      </c>
      <c r="AT341" s="63">
        <f t="shared" si="438"/>
        <v>0</v>
      </c>
      <c r="AV341" s="158" t="str">
        <f t="shared" si="431"/>
        <v>-</v>
      </c>
      <c r="AW341" s="67">
        <f>SUMIFS('N1.3_Project_Listing'!$R$16:$R$829,'N1.3_Project_Listing'!$B$16:$B$829,$B341,'N1.3_Project_Listing'!$D$16:$D$829,$B330,'N1.3_Project_Listing'!$J$16:$J$829,AW$16,'N1.3_Project_Listing'!$G$16:$G$829,AV$15)</f>
        <v>0</v>
      </c>
      <c r="AX341" s="67">
        <f>SUMIFS('N1.3_Project_Listing'!$R$16:$R$829,'N1.3_Project_Listing'!$B$16:$B$829,$B341,'N1.3_Project_Listing'!$D$16:$D$829,$B330,'N1.3_Project_Listing'!$J$16:$J$829,AX$16,'N1.3_Project_Listing'!$G$16:$G$829,AV$15)</f>
        <v>0</v>
      </c>
      <c r="AY341" s="67">
        <f>SUMIFS('N1.3_Project_Listing'!$R$16:$R$829,'N1.3_Project_Listing'!$B$16:$B$829,$B341,'N1.3_Project_Listing'!$D$16:$D$829,$B330,'N1.3_Project_Listing'!$J$16:$J$829,AY$16,'N1.3_Project_Listing'!$G$16:$G$829,AV$15)</f>
        <v>0</v>
      </c>
      <c r="AZ341" s="67">
        <f>SUMIFS('N1.3_Project_Listing'!$R$16:$R$829,'N1.3_Project_Listing'!$B$16:$B$829,$B341,'N1.3_Project_Listing'!$D$16:$D$829,$B330,'N1.3_Project_Listing'!$J$16:$J$829,AZ$16,'N1.3_Project_Listing'!$G$16:$G$829,AV$15)</f>
        <v>0</v>
      </c>
      <c r="BA341" s="67">
        <f>SUMIFS('N1.3_Project_Listing'!$R$16:$R$829,'N1.3_Project_Listing'!$B$16:$B$829,$B341,'N1.3_Project_Listing'!$D$16:$D$829,$B330,'N1.3_Project_Listing'!$J$16:$J$829,BA$16,'N1.3_Project_Listing'!$G$16:$G$829,AV$15)</f>
        <v>0</v>
      </c>
      <c r="BB341" s="63">
        <f t="shared" si="439"/>
        <v>0</v>
      </c>
      <c r="BC341" s="116" t="s">
        <v>441</v>
      </c>
      <c r="BD341" s="67">
        <f>SUMIFS('N1.3_Project_Listing'!$P$16:$P$829,'N1.3_Project_Listing'!$B$16:$B$829,$B341,'N1.3_Project_Listing'!$D$16:$D$829,$B330,'N1.3_Project_Listing'!$J$16:$J$829,BD$16,'N1.3_Project_Listing'!$G$16:$G$829,AV$15)</f>
        <v>0</v>
      </c>
      <c r="BE341" s="67">
        <f>SUMIFS('N1.3_Project_Listing'!$P$16:$P$829,'N1.3_Project_Listing'!$B$16:$B$829,$B341,'N1.3_Project_Listing'!$D$16:$D$829,$B330,'N1.3_Project_Listing'!$J$16:$J$829,BE$16,'N1.3_Project_Listing'!$G$16:$G$829,AV$15)</f>
        <v>0</v>
      </c>
      <c r="BF341" s="67">
        <f>SUMIFS('N1.3_Project_Listing'!$P$16:$P$829,'N1.3_Project_Listing'!$B$16:$B$829,$B341,'N1.3_Project_Listing'!$D$16:$D$829,$B330,'N1.3_Project_Listing'!$J$16:$J$829,BF$16,'N1.3_Project_Listing'!$G$16:$G$829,AV$15)</f>
        <v>0</v>
      </c>
      <c r="BG341" s="67">
        <f>SUMIFS('N1.3_Project_Listing'!$P$16:$P$829,'N1.3_Project_Listing'!$B$16:$B$829,$B341,'N1.3_Project_Listing'!$D$16:$D$829,$B330,'N1.3_Project_Listing'!$J$16:$J$829,BG$16,'N1.3_Project_Listing'!$G$16:$G$829,AV$15)</f>
        <v>0</v>
      </c>
      <c r="BH341" s="67">
        <f>SUMIFS('N1.3_Project_Listing'!$P$16:$P$829,'N1.3_Project_Listing'!$B$16:$B$829,$B341,'N1.3_Project_Listing'!$D$16:$D$829,$B330,'N1.3_Project_Listing'!$J$16:$J$829,BH$16,'N1.3_Project_Listing'!$G$16:$G$829,AV$15)</f>
        <v>0</v>
      </c>
      <c r="BI341" s="63">
        <f t="shared" si="440"/>
        <v>0</v>
      </c>
      <c r="BK341" s="158" t="str">
        <f t="shared" si="432"/>
        <v>-</v>
      </c>
      <c r="BL341" s="67">
        <f>SUMIFS('N1.3_Project_Listing'!$R$16:$R$829,'N1.3_Project_Listing'!$B$16:$B$829,$B341,'N1.3_Project_Listing'!$D$16:$D$829,$B330,'N1.3_Project_Listing'!$J$16:$J$829,BL$16,'N1.3_Project_Listing'!$G$16:$G$829,BK$15)</f>
        <v>0</v>
      </c>
      <c r="BM341" s="67">
        <f>SUMIFS('N1.3_Project_Listing'!$R$16:$R$829,'N1.3_Project_Listing'!$B$16:$B$829,$B341,'N1.3_Project_Listing'!$D$16:$D$829,$B330,'N1.3_Project_Listing'!$J$16:$J$829,BM$16,'N1.3_Project_Listing'!$G$16:$G$829,BK$15)</f>
        <v>0</v>
      </c>
      <c r="BN341" s="67">
        <f>SUMIFS('N1.3_Project_Listing'!$R$16:$R$829,'N1.3_Project_Listing'!$B$16:$B$829,$B341,'N1.3_Project_Listing'!$D$16:$D$829,$B330,'N1.3_Project_Listing'!$J$16:$J$829,BN$16,'N1.3_Project_Listing'!$G$16:$G$829,BK$15)</f>
        <v>0</v>
      </c>
      <c r="BO341" s="67">
        <f>SUMIFS('N1.3_Project_Listing'!$R$16:$R$829,'N1.3_Project_Listing'!$B$16:$B$829,$B341,'N1.3_Project_Listing'!$D$16:$D$829,$B330,'N1.3_Project_Listing'!$J$16:$J$829,BO$16,'N1.3_Project_Listing'!$G$16:$G$829,BK$15)</f>
        <v>0</v>
      </c>
      <c r="BP341" s="67">
        <f>SUMIFS('N1.3_Project_Listing'!$R$16:$R$829,'N1.3_Project_Listing'!$B$16:$B$829,$B341,'N1.3_Project_Listing'!$D$16:$D$829,$B330,'N1.3_Project_Listing'!$J$16:$J$829,BP$16,'N1.3_Project_Listing'!$G$16:$G$829,BK$15)</f>
        <v>0</v>
      </c>
      <c r="BQ341" s="63">
        <f t="shared" si="441"/>
        <v>0</v>
      </c>
      <c r="BR341" s="116" t="s">
        <v>441</v>
      </c>
      <c r="BS341" s="67">
        <f>SUMIFS('N1.3_Project_Listing'!$P$16:$P$829,'N1.3_Project_Listing'!$B$16:$B$829,$B341,'N1.3_Project_Listing'!$D$16:$D$829,$B330,'N1.3_Project_Listing'!$J$16:$J$829,BS$16,'N1.3_Project_Listing'!$G$16:$G$829,BK$15)</f>
        <v>0</v>
      </c>
      <c r="BT341" s="67">
        <f>SUMIFS('N1.3_Project_Listing'!$P$16:$P$829,'N1.3_Project_Listing'!$B$16:$B$829,$B341,'N1.3_Project_Listing'!$D$16:$D$829,$B330,'N1.3_Project_Listing'!$J$16:$J$829,BT$16,'N1.3_Project_Listing'!$G$16:$G$829,BK$15)</f>
        <v>0</v>
      </c>
      <c r="BU341" s="67">
        <f>SUMIFS('N1.3_Project_Listing'!$P$16:$P$829,'N1.3_Project_Listing'!$B$16:$B$829,$B341,'N1.3_Project_Listing'!$D$16:$D$829,$B330,'N1.3_Project_Listing'!$J$16:$J$829,BU$16,'N1.3_Project_Listing'!$G$16:$G$829,BK$15)</f>
        <v>0</v>
      </c>
      <c r="BV341" s="67">
        <f>SUMIFS('N1.3_Project_Listing'!$P$16:$P$829,'N1.3_Project_Listing'!$B$16:$B$829,$B341,'N1.3_Project_Listing'!$D$16:$D$829,$B330,'N1.3_Project_Listing'!$J$16:$J$829,BV$16,'N1.3_Project_Listing'!$G$16:$G$829,BK$15)</f>
        <v>0</v>
      </c>
      <c r="BW341" s="67">
        <f>SUMIFS('N1.3_Project_Listing'!$P$16:$P$829,'N1.3_Project_Listing'!$B$16:$B$829,$B341,'N1.3_Project_Listing'!$D$16:$D$829,$B330,'N1.3_Project_Listing'!$J$16:$J$829,BW$16,'N1.3_Project_Listing'!$G$16:$G$829,BK$15)</f>
        <v>0</v>
      </c>
      <c r="BX341" s="63">
        <f t="shared" si="442"/>
        <v>0</v>
      </c>
    </row>
    <row r="342" spans="2:76" hidden="1">
      <c r="B342" s="132" t="str">
        <f t="shared" si="418"/>
        <v>No entry required</v>
      </c>
      <c r="C342" s="158" t="str">
        <f t="shared" si="418"/>
        <v>-</v>
      </c>
      <c r="D342" s="63">
        <f t="shared" si="419"/>
        <v>0</v>
      </c>
      <c r="E342" s="63">
        <f t="shared" si="420"/>
        <v>0</v>
      </c>
      <c r="F342" s="63">
        <f t="shared" si="421"/>
        <v>0</v>
      </c>
      <c r="G342" s="63">
        <f t="shared" si="422"/>
        <v>0</v>
      </c>
      <c r="H342" s="63">
        <f t="shared" si="423"/>
        <v>0</v>
      </c>
      <c r="I342" s="63">
        <f t="shared" si="433"/>
        <v>0</v>
      </c>
      <c r="J342" s="116" t="s">
        <v>441</v>
      </c>
      <c r="K342" s="63">
        <f t="shared" si="424"/>
        <v>0</v>
      </c>
      <c r="L342" s="63">
        <f t="shared" si="425"/>
        <v>0</v>
      </c>
      <c r="M342" s="63">
        <f t="shared" si="426"/>
        <v>0</v>
      </c>
      <c r="N342" s="63">
        <f t="shared" si="427"/>
        <v>0</v>
      </c>
      <c r="O342" s="63">
        <f t="shared" si="428"/>
        <v>0</v>
      </c>
      <c r="P342" s="63">
        <f t="shared" si="434"/>
        <v>0</v>
      </c>
      <c r="R342" s="158" t="str">
        <f t="shared" si="429"/>
        <v>-</v>
      </c>
      <c r="S342" s="67">
        <f>SUMIFS('N1.3_Project_Listing'!$R$16:$R$829,'N1.3_Project_Listing'!$B$16:$B$829,$B342,'N1.3_Project_Listing'!$D$16:$D$829,$B330,'N1.3_Project_Listing'!$J$16:$J$829,S$16,'N1.3_Project_Listing'!$G$16:$G$829,R$15)</f>
        <v>0</v>
      </c>
      <c r="T342" s="67">
        <f>SUMIFS('N1.3_Project_Listing'!$R$16:$R$829,'N1.3_Project_Listing'!$B$16:$B$829,$B342,'N1.3_Project_Listing'!$D$16:$D$829,$B330,'N1.3_Project_Listing'!$J$16:$J$829,T$16,'N1.3_Project_Listing'!$G$16:$G$829,R$15)</f>
        <v>0</v>
      </c>
      <c r="U342" s="67">
        <f>SUMIFS('N1.3_Project_Listing'!$R$16:$R$829,'N1.3_Project_Listing'!$B$16:$B$829,$B342,'N1.3_Project_Listing'!$D$16:$D$829,$B330,'N1.3_Project_Listing'!$J$16:$J$829,U$16,'N1.3_Project_Listing'!$G$16:$G$829,R$15)</f>
        <v>0</v>
      </c>
      <c r="V342" s="67">
        <f>SUMIFS('N1.3_Project_Listing'!$R$16:$R$829,'N1.3_Project_Listing'!$B$16:$B$829,$B342,'N1.3_Project_Listing'!$D$16:$D$829,$B330,'N1.3_Project_Listing'!$J$16:$J$829,V$16,'N1.3_Project_Listing'!$G$16:$G$829,R$15)</f>
        <v>0</v>
      </c>
      <c r="W342" s="67">
        <f>SUMIFS('N1.3_Project_Listing'!$R$16:$R$829,'N1.3_Project_Listing'!$B$16:$B$829,$B342,'N1.3_Project_Listing'!$D$16:$D$829,$B330,'N1.3_Project_Listing'!$J$16:$J$829,W$16,'N1.3_Project_Listing'!$G$16:$G$829,R$15)</f>
        <v>0</v>
      </c>
      <c r="X342" s="63">
        <f t="shared" si="435"/>
        <v>0</v>
      </c>
      <c r="Y342" s="116" t="s">
        <v>441</v>
      </c>
      <c r="Z342" s="67">
        <f>SUMIFS('N1.3_Project_Listing'!$P$16:$P$829,'N1.3_Project_Listing'!$B$16:$B$829,$B342,'N1.3_Project_Listing'!$D$16:$D$829,$B330,'N1.3_Project_Listing'!$J$16:$J$829,Z$16,'N1.3_Project_Listing'!$G$16:$G$829,R$15)</f>
        <v>0</v>
      </c>
      <c r="AA342" s="67">
        <f>SUMIFS('N1.3_Project_Listing'!$P$16:$P$829,'N1.3_Project_Listing'!$B$16:$B$829,$B342,'N1.3_Project_Listing'!$D$16:$D$829,$B330,'N1.3_Project_Listing'!$J$16:$J$829,AA$16,'N1.3_Project_Listing'!$G$16:$G$829,R$15)</f>
        <v>0</v>
      </c>
      <c r="AB342" s="67">
        <f>SUMIFS('N1.3_Project_Listing'!$P$16:$P$829,'N1.3_Project_Listing'!$B$16:$B$829,$B342,'N1.3_Project_Listing'!$D$16:$D$829,$B330,'N1.3_Project_Listing'!$J$16:$J$829,AB$16,'N1.3_Project_Listing'!$G$16:$G$829,R$15)</f>
        <v>0</v>
      </c>
      <c r="AC342" s="67">
        <f>SUMIFS('N1.3_Project_Listing'!$P$16:$P$829,'N1.3_Project_Listing'!$B$16:$B$829,$B342,'N1.3_Project_Listing'!$D$16:$D$829,$B330,'N1.3_Project_Listing'!$J$16:$J$829,AC$16,'N1.3_Project_Listing'!$G$16:$G$829,R$15)</f>
        <v>0</v>
      </c>
      <c r="AD342" s="67">
        <f>SUMIFS('N1.3_Project_Listing'!$P$16:$P$829,'N1.3_Project_Listing'!$B$16:$B$829,$B342,'N1.3_Project_Listing'!$D$16:$D$829,$B330,'N1.3_Project_Listing'!$J$16:$J$829,AD$16,'N1.3_Project_Listing'!$G$16:$G$829,R$15)</f>
        <v>0</v>
      </c>
      <c r="AE342" s="63">
        <f t="shared" si="436"/>
        <v>0</v>
      </c>
      <c r="AG342" s="158" t="str">
        <f t="shared" si="430"/>
        <v>-</v>
      </c>
      <c r="AH342" s="67">
        <f>SUMIFS('N1.3_Project_Listing'!$R$16:$R$829,'N1.3_Project_Listing'!$B$16:$B$829,$B342,'N1.3_Project_Listing'!$D$16:$D$829,$B330,'N1.3_Project_Listing'!$J$16:$J$829,AH$16,'N1.3_Project_Listing'!$G$16:$G$829,AG$15)</f>
        <v>0</v>
      </c>
      <c r="AI342" s="67">
        <f>SUMIFS('N1.3_Project_Listing'!$R$16:$R$829,'N1.3_Project_Listing'!$B$16:$B$829,$B342,'N1.3_Project_Listing'!$D$16:$D$829,$B330,'N1.3_Project_Listing'!$J$16:$J$829,AI$16,'N1.3_Project_Listing'!$G$16:$G$829,AG$15)</f>
        <v>0</v>
      </c>
      <c r="AJ342" s="67">
        <f>SUMIFS('N1.3_Project_Listing'!$R$16:$R$829,'N1.3_Project_Listing'!$B$16:$B$829,$B342,'N1.3_Project_Listing'!$D$16:$D$829,$B330,'N1.3_Project_Listing'!$J$16:$J$829,AJ$16,'N1.3_Project_Listing'!$G$16:$G$829,AG$15)</f>
        <v>0</v>
      </c>
      <c r="AK342" s="67">
        <f>SUMIFS('N1.3_Project_Listing'!$R$16:$R$829,'N1.3_Project_Listing'!$B$16:$B$829,$B342,'N1.3_Project_Listing'!$D$16:$D$829,$B330,'N1.3_Project_Listing'!$J$16:$J$829,AK$16,'N1.3_Project_Listing'!$G$16:$G$829,AG$15)</f>
        <v>0</v>
      </c>
      <c r="AL342" s="67">
        <f>SUMIFS('N1.3_Project_Listing'!$R$16:$R$829,'N1.3_Project_Listing'!$B$16:$B$829,$B342,'N1.3_Project_Listing'!$D$16:$D$829,$B330,'N1.3_Project_Listing'!$J$16:$J$829,AL$16,'N1.3_Project_Listing'!$G$16:$G$829,AG$15)</f>
        <v>0</v>
      </c>
      <c r="AM342" s="63">
        <f t="shared" si="437"/>
        <v>0</v>
      </c>
      <c r="AN342" s="116" t="s">
        <v>441</v>
      </c>
      <c r="AO342" s="67">
        <f>SUMIFS('N1.3_Project_Listing'!$P$16:$P$829,'N1.3_Project_Listing'!$B$16:$B$829,$B342,'N1.3_Project_Listing'!$D$16:$D$829,$B330,'N1.3_Project_Listing'!$J$16:$J$829,AO$16,'N1.3_Project_Listing'!$G$16:$G$829,AG$15)</f>
        <v>0</v>
      </c>
      <c r="AP342" s="67">
        <f>SUMIFS('N1.3_Project_Listing'!$P$16:$P$829,'N1.3_Project_Listing'!$B$16:$B$829,$B342,'N1.3_Project_Listing'!$D$16:$D$829,$B330,'N1.3_Project_Listing'!$J$16:$J$829,AP$16,'N1.3_Project_Listing'!$G$16:$G$829,AG$15)</f>
        <v>0</v>
      </c>
      <c r="AQ342" s="67">
        <f>SUMIFS('N1.3_Project_Listing'!$P$16:$P$829,'N1.3_Project_Listing'!$B$16:$B$829,$B342,'N1.3_Project_Listing'!$D$16:$D$829,$B330,'N1.3_Project_Listing'!$J$16:$J$829,AQ$16,'N1.3_Project_Listing'!$G$16:$G$829,AG$15)</f>
        <v>0</v>
      </c>
      <c r="AR342" s="67">
        <f>SUMIFS('N1.3_Project_Listing'!$P$16:$P$829,'N1.3_Project_Listing'!$B$16:$B$829,$B342,'N1.3_Project_Listing'!$D$16:$D$829,$B330,'N1.3_Project_Listing'!$J$16:$J$829,AR$16,'N1.3_Project_Listing'!$G$16:$G$829,AG$15)</f>
        <v>0</v>
      </c>
      <c r="AS342" s="67">
        <f>SUMIFS('N1.3_Project_Listing'!$P$16:$P$829,'N1.3_Project_Listing'!$B$16:$B$829,$B342,'N1.3_Project_Listing'!$D$16:$D$829,$B330,'N1.3_Project_Listing'!$J$16:$J$829,AS$16,'N1.3_Project_Listing'!$G$16:$G$829,AG$15)</f>
        <v>0</v>
      </c>
      <c r="AT342" s="63">
        <f t="shared" si="438"/>
        <v>0</v>
      </c>
      <c r="AV342" s="158" t="str">
        <f t="shared" si="431"/>
        <v>-</v>
      </c>
      <c r="AW342" s="67">
        <f>SUMIFS('N1.3_Project_Listing'!$R$16:$R$829,'N1.3_Project_Listing'!$B$16:$B$829,$B342,'N1.3_Project_Listing'!$D$16:$D$829,$B330,'N1.3_Project_Listing'!$J$16:$J$829,AW$16,'N1.3_Project_Listing'!$G$16:$G$829,AV$15)</f>
        <v>0</v>
      </c>
      <c r="AX342" s="67">
        <f>SUMIFS('N1.3_Project_Listing'!$R$16:$R$829,'N1.3_Project_Listing'!$B$16:$B$829,$B342,'N1.3_Project_Listing'!$D$16:$D$829,$B330,'N1.3_Project_Listing'!$J$16:$J$829,AX$16,'N1.3_Project_Listing'!$G$16:$G$829,AV$15)</f>
        <v>0</v>
      </c>
      <c r="AY342" s="67">
        <f>SUMIFS('N1.3_Project_Listing'!$R$16:$R$829,'N1.3_Project_Listing'!$B$16:$B$829,$B342,'N1.3_Project_Listing'!$D$16:$D$829,$B330,'N1.3_Project_Listing'!$J$16:$J$829,AY$16,'N1.3_Project_Listing'!$G$16:$G$829,AV$15)</f>
        <v>0</v>
      </c>
      <c r="AZ342" s="67">
        <f>SUMIFS('N1.3_Project_Listing'!$R$16:$R$829,'N1.3_Project_Listing'!$B$16:$B$829,$B342,'N1.3_Project_Listing'!$D$16:$D$829,$B330,'N1.3_Project_Listing'!$J$16:$J$829,AZ$16,'N1.3_Project_Listing'!$G$16:$G$829,AV$15)</f>
        <v>0</v>
      </c>
      <c r="BA342" s="67">
        <f>SUMIFS('N1.3_Project_Listing'!$R$16:$R$829,'N1.3_Project_Listing'!$B$16:$B$829,$B342,'N1.3_Project_Listing'!$D$16:$D$829,$B330,'N1.3_Project_Listing'!$J$16:$J$829,BA$16,'N1.3_Project_Listing'!$G$16:$G$829,AV$15)</f>
        <v>0</v>
      </c>
      <c r="BB342" s="63">
        <f t="shared" si="439"/>
        <v>0</v>
      </c>
      <c r="BC342" s="116" t="s">
        <v>441</v>
      </c>
      <c r="BD342" s="67">
        <f>SUMIFS('N1.3_Project_Listing'!$P$16:$P$829,'N1.3_Project_Listing'!$B$16:$B$829,$B342,'N1.3_Project_Listing'!$D$16:$D$829,$B330,'N1.3_Project_Listing'!$J$16:$J$829,BD$16,'N1.3_Project_Listing'!$G$16:$G$829,AV$15)</f>
        <v>0</v>
      </c>
      <c r="BE342" s="67">
        <f>SUMIFS('N1.3_Project_Listing'!$P$16:$P$829,'N1.3_Project_Listing'!$B$16:$B$829,$B342,'N1.3_Project_Listing'!$D$16:$D$829,$B330,'N1.3_Project_Listing'!$J$16:$J$829,BE$16,'N1.3_Project_Listing'!$G$16:$G$829,AV$15)</f>
        <v>0</v>
      </c>
      <c r="BF342" s="67">
        <f>SUMIFS('N1.3_Project_Listing'!$P$16:$P$829,'N1.3_Project_Listing'!$B$16:$B$829,$B342,'N1.3_Project_Listing'!$D$16:$D$829,$B330,'N1.3_Project_Listing'!$J$16:$J$829,BF$16,'N1.3_Project_Listing'!$G$16:$G$829,AV$15)</f>
        <v>0</v>
      </c>
      <c r="BG342" s="67">
        <f>SUMIFS('N1.3_Project_Listing'!$P$16:$P$829,'N1.3_Project_Listing'!$B$16:$B$829,$B342,'N1.3_Project_Listing'!$D$16:$D$829,$B330,'N1.3_Project_Listing'!$J$16:$J$829,BG$16,'N1.3_Project_Listing'!$G$16:$G$829,AV$15)</f>
        <v>0</v>
      </c>
      <c r="BH342" s="67">
        <f>SUMIFS('N1.3_Project_Listing'!$P$16:$P$829,'N1.3_Project_Listing'!$B$16:$B$829,$B342,'N1.3_Project_Listing'!$D$16:$D$829,$B330,'N1.3_Project_Listing'!$J$16:$J$829,BH$16,'N1.3_Project_Listing'!$G$16:$G$829,AV$15)</f>
        <v>0</v>
      </c>
      <c r="BI342" s="63">
        <f t="shared" si="440"/>
        <v>0</v>
      </c>
      <c r="BK342" s="158" t="str">
        <f t="shared" si="432"/>
        <v>-</v>
      </c>
      <c r="BL342" s="67">
        <f>SUMIFS('N1.3_Project_Listing'!$R$16:$R$829,'N1.3_Project_Listing'!$B$16:$B$829,$B342,'N1.3_Project_Listing'!$D$16:$D$829,$B330,'N1.3_Project_Listing'!$J$16:$J$829,BL$16,'N1.3_Project_Listing'!$G$16:$G$829,BK$15)</f>
        <v>0</v>
      </c>
      <c r="BM342" s="67">
        <f>SUMIFS('N1.3_Project_Listing'!$R$16:$R$829,'N1.3_Project_Listing'!$B$16:$B$829,$B342,'N1.3_Project_Listing'!$D$16:$D$829,$B330,'N1.3_Project_Listing'!$J$16:$J$829,BM$16,'N1.3_Project_Listing'!$G$16:$G$829,BK$15)</f>
        <v>0</v>
      </c>
      <c r="BN342" s="67">
        <f>SUMIFS('N1.3_Project_Listing'!$R$16:$R$829,'N1.3_Project_Listing'!$B$16:$B$829,$B342,'N1.3_Project_Listing'!$D$16:$D$829,$B330,'N1.3_Project_Listing'!$J$16:$J$829,BN$16,'N1.3_Project_Listing'!$G$16:$G$829,BK$15)</f>
        <v>0</v>
      </c>
      <c r="BO342" s="67">
        <f>SUMIFS('N1.3_Project_Listing'!$R$16:$R$829,'N1.3_Project_Listing'!$B$16:$B$829,$B342,'N1.3_Project_Listing'!$D$16:$D$829,$B330,'N1.3_Project_Listing'!$J$16:$J$829,BO$16,'N1.3_Project_Listing'!$G$16:$G$829,BK$15)</f>
        <v>0</v>
      </c>
      <c r="BP342" s="67">
        <f>SUMIFS('N1.3_Project_Listing'!$R$16:$R$829,'N1.3_Project_Listing'!$B$16:$B$829,$B342,'N1.3_Project_Listing'!$D$16:$D$829,$B330,'N1.3_Project_Listing'!$J$16:$J$829,BP$16,'N1.3_Project_Listing'!$G$16:$G$829,BK$15)</f>
        <v>0</v>
      </c>
      <c r="BQ342" s="63">
        <f t="shared" si="441"/>
        <v>0</v>
      </c>
      <c r="BR342" s="116" t="s">
        <v>441</v>
      </c>
      <c r="BS342" s="67">
        <f>SUMIFS('N1.3_Project_Listing'!$P$16:$P$829,'N1.3_Project_Listing'!$B$16:$B$829,$B342,'N1.3_Project_Listing'!$D$16:$D$829,$B330,'N1.3_Project_Listing'!$J$16:$J$829,BS$16,'N1.3_Project_Listing'!$G$16:$G$829,BK$15)</f>
        <v>0</v>
      </c>
      <c r="BT342" s="67">
        <f>SUMIFS('N1.3_Project_Listing'!$P$16:$P$829,'N1.3_Project_Listing'!$B$16:$B$829,$B342,'N1.3_Project_Listing'!$D$16:$D$829,$B330,'N1.3_Project_Listing'!$J$16:$J$829,BT$16,'N1.3_Project_Listing'!$G$16:$G$829,BK$15)</f>
        <v>0</v>
      </c>
      <c r="BU342" s="67">
        <f>SUMIFS('N1.3_Project_Listing'!$P$16:$P$829,'N1.3_Project_Listing'!$B$16:$B$829,$B342,'N1.3_Project_Listing'!$D$16:$D$829,$B330,'N1.3_Project_Listing'!$J$16:$J$829,BU$16,'N1.3_Project_Listing'!$G$16:$G$829,BK$15)</f>
        <v>0</v>
      </c>
      <c r="BV342" s="67">
        <f>SUMIFS('N1.3_Project_Listing'!$P$16:$P$829,'N1.3_Project_Listing'!$B$16:$B$829,$B342,'N1.3_Project_Listing'!$D$16:$D$829,$B330,'N1.3_Project_Listing'!$J$16:$J$829,BV$16,'N1.3_Project_Listing'!$G$16:$G$829,BK$15)</f>
        <v>0</v>
      </c>
      <c r="BW342" s="67">
        <f>SUMIFS('N1.3_Project_Listing'!$P$16:$P$829,'N1.3_Project_Listing'!$B$16:$B$829,$B342,'N1.3_Project_Listing'!$D$16:$D$829,$B330,'N1.3_Project_Listing'!$J$16:$J$829,BW$16,'N1.3_Project_Listing'!$G$16:$G$829,BK$15)</f>
        <v>0</v>
      </c>
      <c r="BX342" s="63">
        <f t="shared" si="442"/>
        <v>0</v>
      </c>
    </row>
    <row r="343" spans="2:76" hidden="1">
      <c r="B343" s="132" t="str">
        <f t="shared" si="418"/>
        <v>No entry required</v>
      </c>
      <c r="C343" s="158" t="str">
        <f t="shared" si="418"/>
        <v>-</v>
      </c>
      <c r="D343" s="63">
        <f t="shared" si="419"/>
        <v>0</v>
      </c>
      <c r="E343" s="63">
        <f t="shared" si="420"/>
        <v>0</v>
      </c>
      <c r="F343" s="63">
        <f t="shared" si="421"/>
        <v>0</v>
      </c>
      <c r="G343" s="63">
        <f t="shared" si="422"/>
        <v>0</v>
      </c>
      <c r="H343" s="63">
        <f t="shared" si="423"/>
        <v>0</v>
      </c>
      <c r="I343" s="63">
        <f t="shared" si="433"/>
        <v>0</v>
      </c>
      <c r="J343" s="116" t="s">
        <v>441</v>
      </c>
      <c r="K343" s="63">
        <f t="shared" si="424"/>
        <v>0</v>
      </c>
      <c r="L343" s="63">
        <f t="shared" si="425"/>
        <v>0</v>
      </c>
      <c r="M343" s="63">
        <f t="shared" si="426"/>
        <v>0</v>
      </c>
      <c r="N343" s="63">
        <f t="shared" si="427"/>
        <v>0</v>
      </c>
      <c r="O343" s="63">
        <f t="shared" si="428"/>
        <v>0</v>
      </c>
      <c r="P343" s="63">
        <f t="shared" si="434"/>
        <v>0</v>
      </c>
      <c r="R343" s="158" t="str">
        <f t="shared" si="429"/>
        <v>-</v>
      </c>
      <c r="S343" s="67">
        <f>SUMIFS('N1.3_Project_Listing'!$R$16:$R$829,'N1.3_Project_Listing'!$B$16:$B$829,$B343,'N1.3_Project_Listing'!$D$16:$D$829,$B330,'N1.3_Project_Listing'!$J$16:$J$829,S$16,'N1.3_Project_Listing'!$G$16:$G$829,R$15)</f>
        <v>0</v>
      </c>
      <c r="T343" s="67">
        <f>SUMIFS('N1.3_Project_Listing'!$R$16:$R$829,'N1.3_Project_Listing'!$B$16:$B$829,$B343,'N1.3_Project_Listing'!$D$16:$D$829,$B330,'N1.3_Project_Listing'!$J$16:$J$829,T$16,'N1.3_Project_Listing'!$G$16:$G$829,R$15)</f>
        <v>0</v>
      </c>
      <c r="U343" s="67">
        <f>SUMIFS('N1.3_Project_Listing'!$R$16:$R$829,'N1.3_Project_Listing'!$B$16:$B$829,$B343,'N1.3_Project_Listing'!$D$16:$D$829,$B330,'N1.3_Project_Listing'!$J$16:$J$829,U$16,'N1.3_Project_Listing'!$G$16:$G$829,R$15)</f>
        <v>0</v>
      </c>
      <c r="V343" s="67">
        <f>SUMIFS('N1.3_Project_Listing'!$R$16:$R$829,'N1.3_Project_Listing'!$B$16:$B$829,$B343,'N1.3_Project_Listing'!$D$16:$D$829,$B330,'N1.3_Project_Listing'!$J$16:$J$829,V$16,'N1.3_Project_Listing'!$G$16:$G$829,R$15)</f>
        <v>0</v>
      </c>
      <c r="W343" s="67">
        <f>SUMIFS('N1.3_Project_Listing'!$R$16:$R$829,'N1.3_Project_Listing'!$B$16:$B$829,$B343,'N1.3_Project_Listing'!$D$16:$D$829,$B330,'N1.3_Project_Listing'!$J$16:$J$829,W$16,'N1.3_Project_Listing'!$G$16:$G$829,R$15)</f>
        <v>0</v>
      </c>
      <c r="X343" s="63">
        <f t="shared" si="435"/>
        <v>0</v>
      </c>
      <c r="Y343" s="116" t="s">
        <v>441</v>
      </c>
      <c r="Z343" s="67">
        <f>SUMIFS('N1.3_Project_Listing'!$P$16:$P$829,'N1.3_Project_Listing'!$B$16:$B$829,$B343,'N1.3_Project_Listing'!$D$16:$D$829,$B330,'N1.3_Project_Listing'!$J$16:$J$829,Z$16,'N1.3_Project_Listing'!$G$16:$G$829,R$15)</f>
        <v>0</v>
      </c>
      <c r="AA343" s="67">
        <f>SUMIFS('N1.3_Project_Listing'!$P$16:$P$829,'N1.3_Project_Listing'!$B$16:$B$829,$B343,'N1.3_Project_Listing'!$D$16:$D$829,$B330,'N1.3_Project_Listing'!$J$16:$J$829,AA$16,'N1.3_Project_Listing'!$G$16:$G$829,R$15)</f>
        <v>0</v>
      </c>
      <c r="AB343" s="67">
        <f>SUMIFS('N1.3_Project_Listing'!$P$16:$P$829,'N1.3_Project_Listing'!$B$16:$B$829,$B343,'N1.3_Project_Listing'!$D$16:$D$829,$B330,'N1.3_Project_Listing'!$J$16:$J$829,AB$16,'N1.3_Project_Listing'!$G$16:$G$829,R$15)</f>
        <v>0</v>
      </c>
      <c r="AC343" s="67">
        <f>SUMIFS('N1.3_Project_Listing'!$P$16:$P$829,'N1.3_Project_Listing'!$B$16:$B$829,$B343,'N1.3_Project_Listing'!$D$16:$D$829,$B330,'N1.3_Project_Listing'!$J$16:$J$829,AC$16,'N1.3_Project_Listing'!$G$16:$G$829,R$15)</f>
        <v>0</v>
      </c>
      <c r="AD343" s="67">
        <f>SUMIFS('N1.3_Project_Listing'!$P$16:$P$829,'N1.3_Project_Listing'!$B$16:$B$829,$B343,'N1.3_Project_Listing'!$D$16:$D$829,$B330,'N1.3_Project_Listing'!$J$16:$J$829,AD$16,'N1.3_Project_Listing'!$G$16:$G$829,R$15)</f>
        <v>0</v>
      </c>
      <c r="AE343" s="63">
        <f t="shared" si="436"/>
        <v>0</v>
      </c>
      <c r="AG343" s="158" t="str">
        <f t="shared" si="430"/>
        <v>-</v>
      </c>
      <c r="AH343" s="67">
        <f>SUMIFS('N1.3_Project_Listing'!$R$16:$R$829,'N1.3_Project_Listing'!$B$16:$B$829,$B343,'N1.3_Project_Listing'!$D$16:$D$829,$B330,'N1.3_Project_Listing'!$J$16:$J$829,AH$16,'N1.3_Project_Listing'!$G$16:$G$829,AG$15)</f>
        <v>0</v>
      </c>
      <c r="AI343" s="67">
        <f>SUMIFS('N1.3_Project_Listing'!$R$16:$R$829,'N1.3_Project_Listing'!$B$16:$B$829,$B343,'N1.3_Project_Listing'!$D$16:$D$829,$B330,'N1.3_Project_Listing'!$J$16:$J$829,AI$16,'N1.3_Project_Listing'!$G$16:$G$829,AG$15)</f>
        <v>0</v>
      </c>
      <c r="AJ343" s="67">
        <f>SUMIFS('N1.3_Project_Listing'!$R$16:$R$829,'N1.3_Project_Listing'!$B$16:$B$829,$B343,'N1.3_Project_Listing'!$D$16:$D$829,$B330,'N1.3_Project_Listing'!$J$16:$J$829,AJ$16,'N1.3_Project_Listing'!$G$16:$G$829,AG$15)</f>
        <v>0</v>
      </c>
      <c r="AK343" s="67">
        <f>SUMIFS('N1.3_Project_Listing'!$R$16:$R$829,'N1.3_Project_Listing'!$B$16:$B$829,$B343,'N1.3_Project_Listing'!$D$16:$D$829,$B330,'N1.3_Project_Listing'!$J$16:$J$829,AK$16,'N1.3_Project_Listing'!$G$16:$G$829,AG$15)</f>
        <v>0</v>
      </c>
      <c r="AL343" s="67">
        <f>SUMIFS('N1.3_Project_Listing'!$R$16:$R$829,'N1.3_Project_Listing'!$B$16:$B$829,$B343,'N1.3_Project_Listing'!$D$16:$D$829,$B330,'N1.3_Project_Listing'!$J$16:$J$829,AL$16,'N1.3_Project_Listing'!$G$16:$G$829,AG$15)</f>
        <v>0</v>
      </c>
      <c r="AM343" s="63">
        <f t="shared" si="437"/>
        <v>0</v>
      </c>
      <c r="AN343" s="116" t="s">
        <v>441</v>
      </c>
      <c r="AO343" s="67">
        <f>SUMIFS('N1.3_Project_Listing'!$P$16:$P$829,'N1.3_Project_Listing'!$B$16:$B$829,$B343,'N1.3_Project_Listing'!$D$16:$D$829,$B330,'N1.3_Project_Listing'!$J$16:$J$829,AO$16,'N1.3_Project_Listing'!$G$16:$G$829,AG$15)</f>
        <v>0</v>
      </c>
      <c r="AP343" s="67">
        <f>SUMIFS('N1.3_Project_Listing'!$P$16:$P$829,'N1.3_Project_Listing'!$B$16:$B$829,$B343,'N1.3_Project_Listing'!$D$16:$D$829,$B330,'N1.3_Project_Listing'!$J$16:$J$829,AP$16,'N1.3_Project_Listing'!$G$16:$G$829,AG$15)</f>
        <v>0</v>
      </c>
      <c r="AQ343" s="67">
        <f>SUMIFS('N1.3_Project_Listing'!$P$16:$P$829,'N1.3_Project_Listing'!$B$16:$B$829,$B343,'N1.3_Project_Listing'!$D$16:$D$829,$B330,'N1.3_Project_Listing'!$J$16:$J$829,AQ$16,'N1.3_Project_Listing'!$G$16:$G$829,AG$15)</f>
        <v>0</v>
      </c>
      <c r="AR343" s="67">
        <f>SUMIFS('N1.3_Project_Listing'!$P$16:$P$829,'N1.3_Project_Listing'!$B$16:$B$829,$B343,'N1.3_Project_Listing'!$D$16:$D$829,$B330,'N1.3_Project_Listing'!$J$16:$J$829,AR$16,'N1.3_Project_Listing'!$G$16:$G$829,AG$15)</f>
        <v>0</v>
      </c>
      <c r="AS343" s="67">
        <f>SUMIFS('N1.3_Project_Listing'!$P$16:$P$829,'N1.3_Project_Listing'!$B$16:$B$829,$B343,'N1.3_Project_Listing'!$D$16:$D$829,$B330,'N1.3_Project_Listing'!$J$16:$J$829,AS$16,'N1.3_Project_Listing'!$G$16:$G$829,AG$15)</f>
        <v>0</v>
      </c>
      <c r="AT343" s="63">
        <f t="shared" si="438"/>
        <v>0</v>
      </c>
      <c r="AV343" s="158" t="str">
        <f t="shared" si="431"/>
        <v>-</v>
      </c>
      <c r="AW343" s="67">
        <f>SUMIFS('N1.3_Project_Listing'!$R$16:$R$829,'N1.3_Project_Listing'!$B$16:$B$829,$B343,'N1.3_Project_Listing'!$D$16:$D$829,$B330,'N1.3_Project_Listing'!$J$16:$J$829,AW$16,'N1.3_Project_Listing'!$G$16:$G$829,AV$15)</f>
        <v>0</v>
      </c>
      <c r="AX343" s="67">
        <f>SUMIFS('N1.3_Project_Listing'!$R$16:$R$829,'N1.3_Project_Listing'!$B$16:$B$829,$B343,'N1.3_Project_Listing'!$D$16:$D$829,$B330,'N1.3_Project_Listing'!$J$16:$J$829,AX$16,'N1.3_Project_Listing'!$G$16:$G$829,AV$15)</f>
        <v>0</v>
      </c>
      <c r="AY343" s="67">
        <f>SUMIFS('N1.3_Project_Listing'!$R$16:$R$829,'N1.3_Project_Listing'!$B$16:$B$829,$B343,'N1.3_Project_Listing'!$D$16:$D$829,$B330,'N1.3_Project_Listing'!$J$16:$J$829,AY$16,'N1.3_Project_Listing'!$G$16:$G$829,AV$15)</f>
        <v>0</v>
      </c>
      <c r="AZ343" s="67">
        <f>SUMIFS('N1.3_Project_Listing'!$R$16:$R$829,'N1.3_Project_Listing'!$B$16:$B$829,$B343,'N1.3_Project_Listing'!$D$16:$D$829,$B330,'N1.3_Project_Listing'!$J$16:$J$829,AZ$16,'N1.3_Project_Listing'!$G$16:$G$829,AV$15)</f>
        <v>0</v>
      </c>
      <c r="BA343" s="67">
        <f>SUMIFS('N1.3_Project_Listing'!$R$16:$R$829,'N1.3_Project_Listing'!$B$16:$B$829,$B343,'N1.3_Project_Listing'!$D$16:$D$829,$B330,'N1.3_Project_Listing'!$J$16:$J$829,BA$16,'N1.3_Project_Listing'!$G$16:$G$829,AV$15)</f>
        <v>0</v>
      </c>
      <c r="BB343" s="63">
        <f t="shared" si="439"/>
        <v>0</v>
      </c>
      <c r="BC343" s="116" t="s">
        <v>441</v>
      </c>
      <c r="BD343" s="67">
        <f>SUMIFS('N1.3_Project_Listing'!$P$16:$P$829,'N1.3_Project_Listing'!$B$16:$B$829,$B343,'N1.3_Project_Listing'!$D$16:$D$829,$B330,'N1.3_Project_Listing'!$J$16:$J$829,BD$16,'N1.3_Project_Listing'!$G$16:$G$829,AV$15)</f>
        <v>0</v>
      </c>
      <c r="BE343" s="67">
        <f>SUMIFS('N1.3_Project_Listing'!$P$16:$P$829,'N1.3_Project_Listing'!$B$16:$B$829,$B343,'N1.3_Project_Listing'!$D$16:$D$829,$B330,'N1.3_Project_Listing'!$J$16:$J$829,BE$16,'N1.3_Project_Listing'!$G$16:$G$829,AV$15)</f>
        <v>0</v>
      </c>
      <c r="BF343" s="67">
        <f>SUMIFS('N1.3_Project_Listing'!$P$16:$P$829,'N1.3_Project_Listing'!$B$16:$B$829,$B343,'N1.3_Project_Listing'!$D$16:$D$829,$B330,'N1.3_Project_Listing'!$J$16:$J$829,BF$16,'N1.3_Project_Listing'!$G$16:$G$829,AV$15)</f>
        <v>0</v>
      </c>
      <c r="BG343" s="67">
        <f>SUMIFS('N1.3_Project_Listing'!$P$16:$P$829,'N1.3_Project_Listing'!$B$16:$B$829,$B343,'N1.3_Project_Listing'!$D$16:$D$829,$B330,'N1.3_Project_Listing'!$J$16:$J$829,BG$16,'N1.3_Project_Listing'!$G$16:$G$829,AV$15)</f>
        <v>0</v>
      </c>
      <c r="BH343" s="67">
        <f>SUMIFS('N1.3_Project_Listing'!$P$16:$P$829,'N1.3_Project_Listing'!$B$16:$B$829,$B343,'N1.3_Project_Listing'!$D$16:$D$829,$B330,'N1.3_Project_Listing'!$J$16:$J$829,BH$16,'N1.3_Project_Listing'!$G$16:$G$829,AV$15)</f>
        <v>0</v>
      </c>
      <c r="BI343" s="63">
        <f t="shared" si="440"/>
        <v>0</v>
      </c>
      <c r="BK343" s="158" t="str">
        <f t="shared" si="432"/>
        <v>-</v>
      </c>
      <c r="BL343" s="67">
        <f>SUMIFS('N1.3_Project_Listing'!$R$16:$R$829,'N1.3_Project_Listing'!$B$16:$B$829,$B343,'N1.3_Project_Listing'!$D$16:$D$829,$B330,'N1.3_Project_Listing'!$J$16:$J$829,BL$16,'N1.3_Project_Listing'!$G$16:$G$829,BK$15)</f>
        <v>0</v>
      </c>
      <c r="BM343" s="67">
        <f>SUMIFS('N1.3_Project_Listing'!$R$16:$R$829,'N1.3_Project_Listing'!$B$16:$B$829,$B343,'N1.3_Project_Listing'!$D$16:$D$829,$B330,'N1.3_Project_Listing'!$J$16:$J$829,BM$16,'N1.3_Project_Listing'!$G$16:$G$829,BK$15)</f>
        <v>0</v>
      </c>
      <c r="BN343" s="67">
        <f>SUMIFS('N1.3_Project_Listing'!$R$16:$R$829,'N1.3_Project_Listing'!$B$16:$B$829,$B343,'N1.3_Project_Listing'!$D$16:$D$829,$B330,'N1.3_Project_Listing'!$J$16:$J$829,BN$16,'N1.3_Project_Listing'!$G$16:$G$829,BK$15)</f>
        <v>0</v>
      </c>
      <c r="BO343" s="67">
        <f>SUMIFS('N1.3_Project_Listing'!$R$16:$R$829,'N1.3_Project_Listing'!$B$16:$B$829,$B343,'N1.3_Project_Listing'!$D$16:$D$829,$B330,'N1.3_Project_Listing'!$J$16:$J$829,BO$16,'N1.3_Project_Listing'!$G$16:$G$829,BK$15)</f>
        <v>0</v>
      </c>
      <c r="BP343" s="67">
        <f>SUMIFS('N1.3_Project_Listing'!$R$16:$R$829,'N1.3_Project_Listing'!$B$16:$B$829,$B343,'N1.3_Project_Listing'!$D$16:$D$829,$B330,'N1.3_Project_Listing'!$J$16:$J$829,BP$16,'N1.3_Project_Listing'!$G$16:$G$829,BK$15)</f>
        <v>0</v>
      </c>
      <c r="BQ343" s="63">
        <f t="shared" si="441"/>
        <v>0</v>
      </c>
      <c r="BR343" s="116" t="s">
        <v>441</v>
      </c>
      <c r="BS343" s="67">
        <f>SUMIFS('N1.3_Project_Listing'!$P$16:$P$829,'N1.3_Project_Listing'!$B$16:$B$829,$B343,'N1.3_Project_Listing'!$D$16:$D$829,$B330,'N1.3_Project_Listing'!$J$16:$J$829,BS$16,'N1.3_Project_Listing'!$G$16:$G$829,BK$15)</f>
        <v>0</v>
      </c>
      <c r="BT343" s="67">
        <f>SUMIFS('N1.3_Project_Listing'!$P$16:$P$829,'N1.3_Project_Listing'!$B$16:$B$829,$B343,'N1.3_Project_Listing'!$D$16:$D$829,$B330,'N1.3_Project_Listing'!$J$16:$J$829,BT$16,'N1.3_Project_Listing'!$G$16:$G$829,BK$15)</f>
        <v>0</v>
      </c>
      <c r="BU343" s="67">
        <f>SUMIFS('N1.3_Project_Listing'!$P$16:$P$829,'N1.3_Project_Listing'!$B$16:$B$829,$B343,'N1.3_Project_Listing'!$D$16:$D$829,$B330,'N1.3_Project_Listing'!$J$16:$J$829,BU$16,'N1.3_Project_Listing'!$G$16:$G$829,BK$15)</f>
        <v>0</v>
      </c>
      <c r="BV343" s="67">
        <f>SUMIFS('N1.3_Project_Listing'!$P$16:$P$829,'N1.3_Project_Listing'!$B$16:$B$829,$B343,'N1.3_Project_Listing'!$D$16:$D$829,$B330,'N1.3_Project_Listing'!$J$16:$J$829,BV$16,'N1.3_Project_Listing'!$G$16:$G$829,BK$15)</f>
        <v>0</v>
      </c>
      <c r="BW343" s="67">
        <f>SUMIFS('N1.3_Project_Listing'!$P$16:$P$829,'N1.3_Project_Listing'!$B$16:$B$829,$B343,'N1.3_Project_Listing'!$D$16:$D$829,$B330,'N1.3_Project_Listing'!$J$16:$J$829,BW$16,'N1.3_Project_Listing'!$G$16:$G$829,BK$15)</f>
        <v>0</v>
      </c>
      <c r="BX343" s="63">
        <f t="shared" si="442"/>
        <v>0</v>
      </c>
    </row>
    <row r="344" spans="2:76" hidden="1">
      <c r="B344" s="132" t="str">
        <f t="shared" si="418"/>
        <v>No entry required</v>
      </c>
      <c r="C344" s="158" t="str">
        <f t="shared" si="418"/>
        <v>-</v>
      </c>
      <c r="D344" s="63">
        <f t="shared" si="419"/>
        <v>0</v>
      </c>
      <c r="E344" s="63">
        <f t="shared" si="420"/>
        <v>0</v>
      </c>
      <c r="F344" s="63">
        <f t="shared" si="421"/>
        <v>0</v>
      </c>
      <c r="G344" s="63">
        <f t="shared" si="422"/>
        <v>0</v>
      </c>
      <c r="H344" s="63">
        <f t="shared" si="423"/>
        <v>0</v>
      </c>
      <c r="I344" s="63">
        <f t="shared" si="433"/>
        <v>0</v>
      </c>
      <c r="J344" s="116" t="s">
        <v>441</v>
      </c>
      <c r="K344" s="63">
        <f t="shared" si="424"/>
        <v>0</v>
      </c>
      <c r="L344" s="63">
        <f t="shared" si="425"/>
        <v>0</v>
      </c>
      <c r="M344" s="63">
        <f t="shared" si="426"/>
        <v>0</v>
      </c>
      <c r="N344" s="63">
        <f t="shared" si="427"/>
        <v>0</v>
      </c>
      <c r="O344" s="63">
        <f t="shared" si="428"/>
        <v>0</v>
      </c>
      <c r="P344" s="63">
        <f t="shared" si="434"/>
        <v>0</v>
      </c>
      <c r="R344" s="158" t="str">
        <f t="shared" si="429"/>
        <v>-</v>
      </c>
      <c r="S344" s="67">
        <f>SUMIFS('N1.3_Project_Listing'!$R$16:$R$829,'N1.3_Project_Listing'!$B$16:$B$829,$B344,'N1.3_Project_Listing'!$D$16:$D$829,$B330,'N1.3_Project_Listing'!$J$16:$J$829,S$16,'N1.3_Project_Listing'!$G$16:$G$829,R$15)</f>
        <v>0</v>
      </c>
      <c r="T344" s="67">
        <f>SUMIFS('N1.3_Project_Listing'!$R$16:$R$829,'N1.3_Project_Listing'!$B$16:$B$829,$B344,'N1.3_Project_Listing'!$D$16:$D$829,$B330,'N1.3_Project_Listing'!$J$16:$J$829,T$16,'N1.3_Project_Listing'!$G$16:$G$829,R$15)</f>
        <v>0</v>
      </c>
      <c r="U344" s="67">
        <f>SUMIFS('N1.3_Project_Listing'!$R$16:$R$829,'N1.3_Project_Listing'!$B$16:$B$829,$B344,'N1.3_Project_Listing'!$D$16:$D$829,$B330,'N1.3_Project_Listing'!$J$16:$J$829,U$16,'N1.3_Project_Listing'!$G$16:$G$829,R$15)</f>
        <v>0</v>
      </c>
      <c r="V344" s="67">
        <f>SUMIFS('N1.3_Project_Listing'!$R$16:$R$829,'N1.3_Project_Listing'!$B$16:$B$829,$B344,'N1.3_Project_Listing'!$D$16:$D$829,$B330,'N1.3_Project_Listing'!$J$16:$J$829,V$16,'N1.3_Project_Listing'!$G$16:$G$829,R$15)</f>
        <v>0</v>
      </c>
      <c r="W344" s="67">
        <f>SUMIFS('N1.3_Project_Listing'!$R$16:$R$829,'N1.3_Project_Listing'!$B$16:$B$829,$B344,'N1.3_Project_Listing'!$D$16:$D$829,$B330,'N1.3_Project_Listing'!$J$16:$J$829,W$16,'N1.3_Project_Listing'!$G$16:$G$829,R$15)</f>
        <v>0</v>
      </c>
      <c r="X344" s="63">
        <f t="shared" si="435"/>
        <v>0</v>
      </c>
      <c r="Y344" s="116" t="s">
        <v>441</v>
      </c>
      <c r="Z344" s="67">
        <f>SUMIFS('N1.3_Project_Listing'!$P$16:$P$829,'N1.3_Project_Listing'!$B$16:$B$829,$B344,'N1.3_Project_Listing'!$D$16:$D$829,$B330,'N1.3_Project_Listing'!$J$16:$J$829,Z$16,'N1.3_Project_Listing'!$G$16:$G$829,R$15)</f>
        <v>0</v>
      </c>
      <c r="AA344" s="67">
        <f>SUMIFS('N1.3_Project_Listing'!$P$16:$P$829,'N1.3_Project_Listing'!$B$16:$B$829,$B344,'N1.3_Project_Listing'!$D$16:$D$829,$B330,'N1.3_Project_Listing'!$J$16:$J$829,AA$16,'N1.3_Project_Listing'!$G$16:$G$829,R$15)</f>
        <v>0</v>
      </c>
      <c r="AB344" s="67">
        <f>SUMIFS('N1.3_Project_Listing'!$P$16:$P$829,'N1.3_Project_Listing'!$B$16:$B$829,$B344,'N1.3_Project_Listing'!$D$16:$D$829,$B330,'N1.3_Project_Listing'!$J$16:$J$829,AB$16,'N1.3_Project_Listing'!$G$16:$G$829,R$15)</f>
        <v>0</v>
      </c>
      <c r="AC344" s="67">
        <f>SUMIFS('N1.3_Project_Listing'!$P$16:$P$829,'N1.3_Project_Listing'!$B$16:$B$829,$B344,'N1.3_Project_Listing'!$D$16:$D$829,$B330,'N1.3_Project_Listing'!$J$16:$J$829,AC$16,'N1.3_Project_Listing'!$G$16:$G$829,R$15)</f>
        <v>0</v>
      </c>
      <c r="AD344" s="67">
        <f>SUMIFS('N1.3_Project_Listing'!$P$16:$P$829,'N1.3_Project_Listing'!$B$16:$B$829,$B344,'N1.3_Project_Listing'!$D$16:$D$829,$B330,'N1.3_Project_Listing'!$J$16:$J$829,AD$16,'N1.3_Project_Listing'!$G$16:$G$829,R$15)</f>
        <v>0</v>
      </c>
      <c r="AE344" s="63">
        <f t="shared" si="436"/>
        <v>0</v>
      </c>
      <c r="AG344" s="158" t="str">
        <f t="shared" si="430"/>
        <v>-</v>
      </c>
      <c r="AH344" s="67">
        <f>SUMIFS('N1.3_Project_Listing'!$R$16:$R$829,'N1.3_Project_Listing'!$B$16:$B$829,$B344,'N1.3_Project_Listing'!$D$16:$D$829,$B330,'N1.3_Project_Listing'!$J$16:$J$829,AH$16,'N1.3_Project_Listing'!$G$16:$G$829,AG$15)</f>
        <v>0</v>
      </c>
      <c r="AI344" s="67">
        <f>SUMIFS('N1.3_Project_Listing'!$R$16:$R$829,'N1.3_Project_Listing'!$B$16:$B$829,$B344,'N1.3_Project_Listing'!$D$16:$D$829,$B330,'N1.3_Project_Listing'!$J$16:$J$829,AI$16,'N1.3_Project_Listing'!$G$16:$G$829,AG$15)</f>
        <v>0</v>
      </c>
      <c r="AJ344" s="67">
        <f>SUMIFS('N1.3_Project_Listing'!$R$16:$R$829,'N1.3_Project_Listing'!$B$16:$B$829,$B344,'N1.3_Project_Listing'!$D$16:$D$829,$B330,'N1.3_Project_Listing'!$J$16:$J$829,AJ$16,'N1.3_Project_Listing'!$G$16:$G$829,AG$15)</f>
        <v>0</v>
      </c>
      <c r="AK344" s="67">
        <f>SUMIFS('N1.3_Project_Listing'!$R$16:$R$829,'N1.3_Project_Listing'!$B$16:$B$829,$B344,'N1.3_Project_Listing'!$D$16:$D$829,$B330,'N1.3_Project_Listing'!$J$16:$J$829,AK$16,'N1.3_Project_Listing'!$G$16:$G$829,AG$15)</f>
        <v>0</v>
      </c>
      <c r="AL344" s="67">
        <f>SUMIFS('N1.3_Project_Listing'!$R$16:$R$829,'N1.3_Project_Listing'!$B$16:$B$829,$B344,'N1.3_Project_Listing'!$D$16:$D$829,$B330,'N1.3_Project_Listing'!$J$16:$J$829,AL$16,'N1.3_Project_Listing'!$G$16:$G$829,AG$15)</f>
        <v>0</v>
      </c>
      <c r="AM344" s="63">
        <f t="shared" si="437"/>
        <v>0</v>
      </c>
      <c r="AN344" s="116" t="s">
        <v>441</v>
      </c>
      <c r="AO344" s="67">
        <f>SUMIFS('N1.3_Project_Listing'!$P$16:$P$829,'N1.3_Project_Listing'!$B$16:$B$829,$B344,'N1.3_Project_Listing'!$D$16:$D$829,$B330,'N1.3_Project_Listing'!$J$16:$J$829,AO$16,'N1.3_Project_Listing'!$G$16:$G$829,AG$15)</f>
        <v>0</v>
      </c>
      <c r="AP344" s="67">
        <f>SUMIFS('N1.3_Project_Listing'!$P$16:$P$829,'N1.3_Project_Listing'!$B$16:$B$829,$B344,'N1.3_Project_Listing'!$D$16:$D$829,$B330,'N1.3_Project_Listing'!$J$16:$J$829,AP$16,'N1.3_Project_Listing'!$G$16:$G$829,AG$15)</f>
        <v>0</v>
      </c>
      <c r="AQ344" s="67">
        <f>SUMIFS('N1.3_Project_Listing'!$P$16:$P$829,'N1.3_Project_Listing'!$B$16:$B$829,$B344,'N1.3_Project_Listing'!$D$16:$D$829,$B330,'N1.3_Project_Listing'!$J$16:$J$829,AQ$16,'N1.3_Project_Listing'!$G$16:$G$829,AG$15)</f>
        <v>0</v>
      </c>
      <c r="AR344" s="67">
        <f>SUMIFS('N1.3_Project_Listing'!$P$16:$P$829,'N1.3_Project_Listing'!$B$16:$B$829,$B344,'N1.3_Project_Listing'!$D$16:$D$829,$B330,'N1.3_Project_Listing'!$J$16:$J$829,AR$16,'N1.3_Project_Listing'!$G$16:$G$829,AG$15)</f>
        <v>0</v>
      </c>
      <c r="AS344" s="67">
        <f>SUMIFS('N1.3_Project_Listing'!$P$16:$P$829,'N1.3_Project_Listing'!$B$16:$B$829,$B344,'N1.3_Project_Listing'!$D$16:$D$829,$B330,'N1.3_Project_Listing'!$J$16:$J$829,AS$16,'N1.3_Project_Listing'!$G$16:$G$829,AG$15)</f>
        <v>0</v>
      </c>
      <c r="AT344" s="63">
        <f t="shared" si="438"/>
        <v>0</v>
      </c>
      <c r="AV344" s="158" t="str">
        <f t="shared" si="431"/>
        <v>-</v>
      </c>
      <c r="AW344" s="67">
        <f>SUMIFS('N1.3_Project_Listing'!$R$16:$R$829,'N1.3_Project_Listing'!$B$16:$B$829,$B344,'N1.3_Project_Listing'!$D$16:$D$829,$B330,'N1.3_Project_Listing'!$J$16:$J$829,AW$16,'N1.3_Project_Listing'!$G$16:$G$829,AV$15)</f>
        <v>0</v>
      </c>
      <c r="AX344" s="67">
        <f>SUMIFS('N1.3_Project_Listing'!$R$16:$R$829,'N1.3_Project_Listing'!$B$16:$B$829,$B344,'N1.3_Project_Listing'!$D$16:$D$829,$B330,'N1.3_Project_Listing'!$J$16:$J$829,AX$16,'N1.3_Project_Listing'!$G$16:$G$829,AV$15)</f>
        <v>0</v>
      </c>
      <c r="AY344" s="67">
        <f>SUMIFS('N1.3_Project_Listing'!$R$16:$R$829,'N1.3_Project_Listing'!$B$16:$B$829,$B344,'N1.3_Project_Listing'!$D$16:$D$829,$B330,'N1.3_Project_Listing'!$J$16:$J$829,AY$16,'N1.3_Project_Listing'!$G$16:$G$829,AV$15)</f>
        <v>0</v>
      </c>
      <c r="AZ344" s="67">
        <f>SUMIFS('N1.3_Project_Listing'!$R$16:$R$829,'N1.3_Project_Listing'!$B$16:$B$829,$B344,'N1.3_Project_Listing'!$D$16:$D$829,$B330,'N1.3_Project_Listing'!$J$16:$J$829,AZ$16,'N1.3_Project_Listing'!$G$16:$G$829,AV$15)</f>
        <v>0</v>
      </c>
      <c r="BA344" s="67">
        <f>SUMIFS('N1.3_Project_Listing'!$R$16:$R$829,'N1.3_Project_Listing'!$B$16:$B$829,$B344,'N1.3_Project_Listing'!$D$16:$D$829,$B330,'N1.3_Project_Listing'!$J$16:$J$829,BA$16,'N1.3_Project_Listing'!$G$16:$G$829,AV$15)</f>
        <v>0</v>
      </c>
      <c r="BB344" s="63">
        <f t="shared" si="439"/>
        <v>0</v>
      </c>
      <c r="BC344" s="116" t="s">
        <v>441</v>
      </c>
      <c r="BD344" s="67">
        <f>SUMIFS('N1.3_Project_Listing'!$P$16:$P$829,'N1.3_Project_Listing'!$B$16:$B$829,$B344,'N1.3_Project_Listing'!$D$16:$D$829,$B330,'N1.3_Project_Listing'!$J$16:$J$829,BD$16,'N1.3_Project_Listing'!$G$16:$G$829,AV$15)</f>
        <v>0</v>
      </c>
      <c r="BE344" s="67">
        <f>SUMIFS('N1.3_Project_Listing'!$P$16:$P$829,'N1.3_Project_Listing'!$B$16:$B$829,$B344,'N1.3_Project_Listing'!$D$16:$D$829,$B330,'N1.3_Project_Listing'!$J$16:$J$829,BE$16,'N1.3_Project_Listing'!$G$16:$G$829,AV$15)</f>
        <v>0</v>
      </c>
      <c r="BF344" s="67">
        <f>SUMIFS('N1.3_Project_Listing'!$P$16:$P$829,'N1.3_Project_Listing'!$B$16:$B$829,$B344,'N1.3_Project_Listing'!$D$16:$D$829,$B330,'N1.3_Project_Listing'!$J$16:$J$829,BF$16,'N1.3_Project_Listing'!$G$16:$G$829,AV$15)</f>
        <v>0</v>
      </c>
      <c r="BG344" s="67">
        <f>SUMIFS('N1.3_Project_Listing'!$P$16:$P$829,'N1.3_Project_Listing'!$B$16:$B$829,$B344,'N1.3_Project_Listing'!$D$16:$D$829,$B330,'N1.3_Project_Listing'!$J$16:$J$829,BG$16,'N1.3_Project_Listing'!$G$16:$G$829,AV$15)</f>
        <v>0</v>
      </c>
      <c r="BH344" s="67">
        <f>SUMIFS('N1.3_Project_Listing'!$P$16:$P$829,'N1.3_Project_Listing'!$B$16:$B$829,$B344,'N1.3_Project_Listing'!$D$16:$D$829,$B330,'N1.3_Project_Listing'!$J$16:$J$829,BH$16,'N1.3_Project_Listing'!$G$16:$G$829,AV$15)</f>
        <v>0</v>
      </c>
      <c r="BI344" s="63">
        <f t="shared" si="440"/>
        <v>0</v>
      </c>
      <c r="BK344" s="158" t="str">
        <f t="shared" si="432"/>
        <v>-</v>
      </c>
      <c r="BL344" s="67">
        <f>SUMIFS('N1.3_Project_Listing'!$R$16:$R$829,'N1.3_Project_Listing'!$B$16:$B$829,$B344,'N1.3_Project_Listing'!$D$16:$D$829,$B330,'N1.3_Project_Listing'!$J$16:$J$829,BL$16,'N1.3_Project_Listing'!$G$16:$G$829,BK$15)</f>
        <v>0</v>
      </c>
      <c r="BM344" s="67">
        <f>SUMIFS('N1.3_Project_Listing'!$R$16:$R$829,'N1.3_Project_Listing'!$B$16:$B$829,$B344,'N1.3_Project_Listing'!$D$16:$D$829,$B330,'N1.3_Project_Listing'!$J$16:$J$829,BM$16,'N1.3_Project_Listing'!$G$16:$G$829,BK$15)</f>
        <v>0</v>
      </c>
      <c r="BN344" s="67">
        <f>SUMIFS('N1.3_Project_Listing'!$R$16:$R$829,'N1.3_Project_Listing'!$B$16:$B$829,$B344,'N1.3_Project_Listing'!$D$16:$D$829,$B330,'N1.3_Project_Listing'!$J$16:$J$829,BN$16,'N1.3_Project_Listing'!$G$16:$G$829,BK$15)</f>
        <v>0</v>
      </c>
      <c r="BO344" s="67">
        <f>SUMIFS('N1.3_Project_Listing'!$R$16:$R$829,'N1.3_Project_Listing'!$B$16:$B$829,$B344,'N1.3_Project_Listing'!$D$16:$D$829,$B330,'N1.3_Project_Listing'!$J$16:$J$829,BO$16,'N1.3_Project_Listing'!$G$16:$G$829,BK$15)</f>
        <v>0</v>
      </c>
      <c r="BP344" s="67">
        <f>SUMIFS('N1.3_Project_Listing'!$R$16:$R$829,'N1.3_Project_Listing'!$B$16:$B$829,$B344,'N1.3_Project_Listing'!$D$16:$D$829,$B330,'N1.3_Project_Listing'!$J$16:$J$829,BP$16,'N1.3_Project_Listing'!$G$16:$G$829,BK$15)</f>
        <v>0</v>
      </c>
      <c r="BQ344" s="63">
        <f t="shared" si="441"/>
        <v>0</v>
      </c>
      <c r="BR344" s="116" t="s">
        <v>441</v>
      </c>
      <c r="BS344" s="67">
        <f>SUMIFS('N1.3_Project_Listing'!$P$16:$P$829,'N1.3_Project_Listing'!$B$16:$B$829,$B344,'N1.3_Project_Listing'!$D$16:$D$829,$B330,'N1.3_Project_Listing'!$J$16:$J$829,BS$16,'N1.3_Project_Listing'!$G$16:$G$829,BK$15)</f>
        <v>0</v>
      </c>
      <c r="BT344" s="67">
        <f>SUMIFS('N1.3_Project_Listing'!$P$16:$P$829,'N1.3_Project_Listing'!$B$16:$B$829,$B344,'N1.3_Project_Listing'!$D$16:$D$829,$B330,'N1.3_Project_Listing'!$J$16:$J$829,BT$16,'N1.3_Project_Listing'!$G$16:$G$829,BK$15)</f>
        <v>0</v>
      </c>
      <c r="BU344" s="67">
        <f>SUMIFS('N1.3_Project_Listing'!$P$16:$P$829,'N1.3_Project_Listing'!$B$16:$B$829,$B344,'N1.3_Project_Listing'!$D$16:$D$829,$B330,'N1.3_Project_Listing'!$J$16:$J$829,BU$16,'N1.3_Project_Listing'!$G$16:$G$829,BK$15)</f>
        <v>0</v>
      </c>
      <c r="BV344" s="67">
        <f>SUMIFS('N1.3_Project_Listing'!$P$16:$P$829,'N1.3_Project_Listing'!$B$16:$B$829,$B344,'N1.3_Project_Listing'!$D$16:$D$829,$B330,'N1.3_Project_Listing'!$J$16:$J$829,BV$16,'N1.3_Project_Listing'!$G$16:$G$829,BK$15)</f>
        <v>0</v>
      </c>
      <c r="BW344" s="67">
        <f>SUMIFS('N1.3_Project_Listing'!$P$16:$P$829,'N1.3_Project_Listing'!$B$16:$B$829,$B344,'N1.3_Project_Listing'!$D$16:$D$829,$B330,'N1.3_Project_Listing'!$J$16:$J$829,BW$16,'N1.3_Project_Listing'!$G$16:$G$829,BK$15)</f>
        <v>0</v>
      </c>
      <c r="BX344" s="63">
        <f t="shared" si="442"/>
        <v>0</v>
      </c>
    </row>
    <row r="345" spans="2:76" hidden="1">
      <c r="B345" s="132" t="str">
        <f t="shared" si="418"/>
        <v>No entry required</v>
      </c>
      <c r="C345" s="158" t="str">
        <f t="shared" si="418"/>
        <v>-</v>
      </c>
      <c r="D345" s="63">
        <f t="shared" si="419"/>
        <v>0</v>
      </c>
      <c r="E345" s="63">
        <f t="shared" si="420"/>
        <v>0</v>
      </c>
      <c r="F345" s="63">
        <f t="shared" si="421"/>
        <v>0</v>
      </c>
      <c r="G345" s="63">
        <f t="shared" si="422"/>
        <v>0</v>
      </c>
      <c r="H345" s="63">
        <f t="shared" si="423"/>
        <v>0</v>
      </c>
      <c r="I345" s="63">
        <f t="shared" si="433"/>
        <v>0</v>
      </c>
      <c r="J345" s="116" t="s">
        <v>441</v>
      </c>
      <c r="K345" s="63">
        <f t="shared" si="424"/>
        <v>0</v>
      </c>
      <c r="L345" s="63">
        <f t="shared" si="425"/>
        <v>0</v>
      </c>
      <c r="M345" s="63">
        <f t="shared" si="426"/>
        <v>0</v>
      </c>
      <c r="N345" s="63">
        <f t="shared" si="427"/>
        <v>0</v>
      </c>
      <c r="O345" s="63">
        <f t="shared" si="428"/>
        <v>0</v>
      </c>
      <c r="P345" s="63">
        <f t="shared" si="434"/>
        <v>0</v>
      </c>
      <c r="R345" s="158" t="str">
        <f t="shared" si="429"/>
        <v>-</v>
      </c>
      <c r="S345" s="67">
        <f>SUMIFS('N1.3_Project_Listing'!$R$16:$R$829,'N1.3_Project_Listing'!$B$16:$B$829,$B345,'N1.3_Project_Listing'!$D$16:$D$829,$B330,'N1.3_Project_Listing'!$J$16:$J$829,S$16,'N1.3_Project_Listing'!$G$16:$G$829,R$15)</f>
        <v>0</v>
      </c>
      <c r="T345" s="67">
        <f>SUMIFS('N1.3_Project_Listing'!$R$16:$R$829,'N1.3_Project_Listing'!$B$16:$B$829,$B345,'N1.3_Project_Listing'!$D$16:$D$829,$B330,'N1.3_Project_Listing'!$J$16:$J$829,T$16,'N1.3_Project_Listing'!$G$16:$G$829,R$15)</f>
        <v>0</v>
      </c>
      <c r="U345" s="67">
        <f>SUMIFS('N1.3_Project_Listing'!$R$16:$R$829,'N1.3_Project_Listing'!$B$16:$B$829,$B345,'N1.3_Project_Listing'!$D$16:$D$829,$B330,'N1.3_Project_Listing'!$J$16:$J$829,U$16,'N1.3_Project_Listing'!$G$16:$G$829,R$15)</f>
        <v>0</v>
      </c>
      <c r="V345" s="67">
        <f>SUMIFS('N1.3_Project_Listing'!$R$16:$R$829,'N1.3_Project_Listing'!$B$16:$B$829,$B345,'N1.3_Project_Listing'!$D$16:$D$829,$B330,'N1.3_Project_Listing'!$J$16:$J$829,V$16,'N1.3_Project_Listing'!$G$16:$G$829,R$15)</f>
        <v>0</v>
      </c>
      <c r="W345" s="67">
        <f>SUMIFS('N1.3_Project_Listing'!$R$16:$R$829,'N1.3_Project_Listing'!$B$16:$B$829,$B345,'N1.3_Project_Listing'!$D$16:$D$829,$B330,'N1.3_Project_Listing'!$J$16:$J$829,W$16,'N1.3_Project_Listing'!$G$16:$G$829,R$15)</f>
        <v>0</v>
      </c>
      <c r="X345" s="63">
        <f t="shared" si="435"/>
        <v>0</v>
      </c>
      <c r="Y345" s="116" t="s">
        <v>441</v>
      </c>
      <c r="Z345" s="67">
        <f>SUMIFS('N1.3_Project_Listing'!$P$16:$P$829,'N1.3_Project_Listing'!$B$16:$B$829,$B345,'N1.3_Project_Listing'!$D$16:$D$829,$B330,'N1.3_Project_Listing'!$J$16:$J$829,Z$16,'N1.3_Project_Listing'!$G$16:$G$829,R$15)</f>
        <v>0</v>
      </c>
      <c r="AA345" s="67">
        <f>SUMIFS('N1.3_Project_Listing'!$P$16:$P$829,'N1.3_Project_Listing'!$B$16:$B$829,$B345,'N1.3_Project_Listing'!$D$16:$D$829,$B330,'N1.3_Project_Listing'!$J$16:$J$829,AA$16,'N1.3_Project_Listing'!$G$16:$G$829,R$15)</f>
        <v>0</v>
      </c>
      <c r="AB345" s="67">
        <f>SUMIFS('N1.3_Project_Listing'!$P$16:$P$829,'N1.3_Project_Listing'!$B$16:$B$829,$B345,'N1.3_Project_Listing'!$D$16:$D$829,$B330,'N1.3_Project_Listing'!$J$16:$J$829,AB$16,'N1.3_Project_Listing'!$G$16:$G$829,R$15)</f>
        <v>0</v>
      </c>
      <c r="AC345" s="67">
        <f>SUMIFS('N1.3_Project_Listing'!$P$16:$P$829,'N1.3_Project_Listing'!$B$16:$B$829,$B345,'N1.3_Project_Listing'!$D$16:$D$829,$B330,'N1.3_Project_Listing'!$J$16:$J$829,AC$16,'N1.3_Project_Listing'!$G$16:$G$829,R$15)</f>
        <v>0</v>
      </c>
      <c r="AD345" s="67">
        <f>SUMIFS('N1.3_Project_Listing'!$P$16:$P$829,'N1.3_Project_Listing'!$B$16:$B$829,$B345,'N1.3_Project_Listing'!$D$16:$D$829,$B330,'N1.3_Project_Listing'!$J$16:$J$829,AD$16,'N1.3_Project_Listing'!$G$16:$G$829,R$15)</f>
        <v>0</v>
      </c>
      <c r="AE345" s="63">
        <f t="shared" si="436"/>
        <v>0</v>
      </c>
      <c r="AG345" s="158" t="str">
        <f t="shared" si="430"/>
        <v>-</v>
      </c>
      <c r="AH345" s="67">
        <f>SUMIFS('N1.3_Project_Listing'!$R$16:$R$829,'N1.3_Project_Listing'!$B$16:$B$829,$B345,'N1.3_Project_Listing'!$D$16:$D$829,$B330,'N1.3_Project_Listing'!$J$16:$J$829,AH$16,'N1.3_Project_Listing'!$G$16:$G$829,AG$15)</f>
        <v>0</v>
      </c>
      <c r="AI345" s="67">
        <f>SUMIFS('N1.3_Project_Listing'!$R$16:$R$829,'N1.3_Project_Listing'!$B$16:$B$829,$B345,'N1.3_Project_Listing'!$D$16:$D$829,$B330,'N1.3_Project_Listing'!$J$16:$J$829,AI$16,'N1.3_Project_Listing'!$G$16:$G$829,AG$15)</f>
        <v>0</v>
      </c>
      <c r="AJ345" s="67">
        <f>SUMIFS('N1.3_Project_Listing'!$R$16:$R$829,'N1.3_Project_Listing'!$B$16:$B$829,$B345,'N1.3_Project_Listing'!$D$16:$D$829,$B330,'N1.3_Project_Listing'!$J$16:$J$829,AJ$16,'N1.3_Project_Listing'!$G$16:$G$829,AG$15)</f>
        <v>0</v>
      </c>
      <c r="AK345" s="67">
        <f>SUMIFS('N1.3_Project_Listing'!$R$16:$R$829,'N1.3_Project_Listing'!$B$16:$B$829,$B345,'N1.3_Project_Listing'!$D$16:$D$829,$B330,'N1.3_Project_Listing'!$J$16:$J$829,AK$16,'N1.3_Project_Listing'!$G$16:$G$829,AG$15)</f>
        <v>0</v>
      </c>
      <c r="AL345" s="67">
        <f>SUMIFS('N1.3_Project_Listing'!$R$16:$R$829,'N1.3_Project_Listing'!$B$16:$B$829,$B345,'N1.3_Project_Listing'!$D$16:$D$829,$B330,'N1.3_Project_Listing'!$J$16:$J$829,AL$16,'N1.3_Project_Listing'!$G$16:$G$829,AG$15)</f>
        <v>0</v>
      </c>
      <c r="AM345" s="63">
        <f t="shared" si="437"/>
        <v>0</v>
      </c>
      <c r="AN345" s="116" t="s">
        <v>441</v>
      </c>
      <c r="AO345" s="67">
        <f>SUMIFS('N1.3_Project_Listing'!$P$16:$P$829,'N1.3_Project_Listing'!$B$16:$B$829,$B345,'N1.3_Project_Listing'!$D$16:$D$829,$B330,'N1.3_Project_Listing'!$J$16:$J$829,AO$16,'N1.3_Project_Listing'!$G$16:$G$829,AG$15)</f>
        <v>0</v>
      </c>
      <c r="AP345" s="67">
        <f>SUMIFS('N1.3_Project_Listing'!$P$16:$P$829,'N1.3_Project_Listing'!$B$16:$B$829,$B345,'N1.3_Project_Listing'!$D$16:$D$829,$B330,'N1.3_Project_Listing'!$J$16:$J$829,AP$16,'N1.3_Project_Listing'!$G$16:$G$829,AG$15)</f>
        <v>0</v>
      </c>
      <c r="AQ345" s="67">
        <f>SUMIFS('N1.3_Project_Listing'!$P$16:$P$829,'N1.3_Project_Listing'!$B$16:$B$829,$B345,'N1.3_Project_Listing'!$D$16:$D$829,$B330,'N1.3_Project_Listing'!$J$16:$J$829,AQ$16,'N1.3_Project_Listing'!$G$16:$G$829,AG$15)</f>
        <v>0</v>
      </c>
      <c r="AR345" s="67">
        <f>SUMIFS('N1.3_Project_Listing'!$P$16:$P$829,'N1.3_Project_Listing'!$B$16:$B$829,$B345,'N1.3_Project_Listing'!$D$16:$D$829,$B330,'N1.3_Project_Listing'!$J$16:$J$829,AR$16,'N1.3_Project_Listing'!$G$16:$G$829,AG$15)</f>
        <v>0</v>
      </c>
      <c r="AS345" s="67">
        <f>SUMIFS('N1.3_Project_Listing'!$P$16:$P$829,'N1.3_Project_Listing'!$B$16:$B$829,$B345,'N1.3_Project_Listing'!$D$16:$D$829,$B330,'N1.3_Project_Listing'!$J$16:$J$829,AS$16,'N1.3_Project_Listing'!$G$16:$G$829,AG$15)</f>
        <v>0</v>
      </c>
      <c r="AT345" s="63">
        <f t="shared" si="438"/>
        <v>0</v>
      </c>
      <c r="AV345" s="158" t="str">
        <f t="shared" si="431"/>
        <v>-</v>
      </c>
      <c r="AW345" s="67">
        <f>SUMIFS('N1.3_Project_Listing'!$R$16:$R$829,'N1.3_Project_Listing'!$B$16:$B$829,$B345,'N1.3_Project_Listing'!$D$16:$D$829,$B330,'N1.3_Project_Listing'!$J$16:$J$829,AW$16,'N1.3_Project_Listing'!$G$16:$G$829,AV$15)</f>
        <v>0</v>
      </c>
      <c r="AX345" s="67">
        <f>SUMIFS('N1.3_Project_Listing'!$R$16:$R$829,'N1.3_Project_Listing'!$B$16:$B$829,$B345,'N1.3_Project_Listing'!$D$16:$D$829,$B330,'N1.3_Project_Listing'!$J$16:$J$829,AX$16,'N1.3_Project_Listing'!$G$16:$G$829,AV$15)</f>
        <v>0</v>
      </c>
      <c r="AY345" s="67">
        <f>SUMIFS('N1.3_Project_Listing'!$R$16:$R$829,'N1.3_Project_Listing'!$B$16:$B$829,$B345,'N1.3_Project_Listing'!$D$16:$D$829,$B330,'N1.3_Project_Listing'!$J$16:$J$829,AY$16,'N1.3_Project_Listing'!$G$16:$G$829,AV$15)</f>
        <v>0</v>
      </c>
      <c r="AZ345" s="67">
        <f>SUMIFS('N1.3_Project_Listing'!$R$16:$R$829,'N1.3_Project_Listing'!$B$16:$B$829,$B345,'N1.3_Project_Listing'!$D$16:$D$829,$B330,'N1.3_Project_Listing'!$J$16:$J$829,AZ$16,'N1.3_Project_Listing'!$G$16:$G$829,AV$15)</f>
        <v>0</v>
      </c>
      <c r="BA345" s="67">
        <f>SUMIFS('N1.3_Project_Listing'!$R$16:$R$829,'N1.3_Project_Listing'!$B$16:$B$829,$B345,'N1.3_Project_Listing'!$D$16:$D$829,$B330,'N1.3_Project_Listing'!$J$16:$J$829,BA$16,'N1.3_Project_Listing'!$G$16:$G$829,AV$15)</f>
        <v>0</v>
      </c>
      <c r="BB345" s="63">
        <f t="shared" si="439"/>
        <v>0</v>
      </c>
      <c r="BC345" s="116" t="s">
        <v>441</v>
      </c>
      <c r="BD345" s="67">
        <f>SUMIFS('N1.3_Project_Listing'!$P$16:$P$829,'N1.3_Project_Listing'!$B$16:$B$829,$B345,'N1.3_Project_Listing'!$D$16:$D$829,$B330,'N1.3_Project_Listing'!$J$16:$J$829,BD$16,'N1.3_Project_Listing'!$G$16:$G$829,AV$15)</f>
        <v>0</v>
      </c>
      <c r="BE345" s="67">
        <f>SUMIFS('N1.3_Project_Listing'!$P$16:$P$829,'N1.3_Project_Listing'!$B$16:$B$829,$B345,'N1.3_Project_Listing'!$D$16:$D$829,$B330,'N1.3_Project_Listing'!$J$16:$J$829,BE$16,'N1.3_Project_Listing'!$G$16:$G$829,AV$15)</f>
        <v>0</v>
      </c>
      <c r="BF345" s="67">
        <f>SUMIFS('N1.3_Project_Listing'!$P$16:$P$829,'N1.3_Project_Listing'!$B$16:$B$829,$B345,'N1.3_Project_Listing'!$D$16:$D$829,$B330,'N1.3_Project_Listing'!$J$16:$J$829,BF$16,'N1.3_Project_Listing'!$G$16:$G$829,AV$15)</f>
        <v>0</v>
      </c>
      <c r="BG345" s="67">
        <f>SUMIFS('N1.3_Project_Listing'!$P$16:$P$829,'N1.3_Project_Listing'!$B$16:$B$829,$B345,'N1.3_Project_Listing'!$D$16:$D$829,$B330,'N1.3_Project_Listing'!$J$16:$J$829,BG$16,'N1.3_Project_Listing'!$G$16:$G$829,AV$15)</f>
        <v>0</v>
      </c>
      <c r="BH345" s="67">
        <f>SUMIFS('N1.3_Project_Listing'!$P$16:$P$829,'N1.3_Project_Listing'!$B$16:$B$829,$B345,'N1.3_Project_Listing'!$D$16:$D$829,$B330,'N1.3_Project_Listing'!$J$16:$J$829,BH$16,'N1.3_Project_Listing'!$G$16:$G$829,AV$15)</f>
        <v>0</v>
      </c>
      <c r="BI345" s="63">
        <f t="shared" si="440"/>
        <v>0</v>
      </c>
      <c r="BK345" s="158" t="str">
        <f t="shared" si="432"/>
        <v>-</v>
      </c>
      <c r="BL345" s="67">
        <f>SUMIFS('N1.3_Project_Listing'!$R$16:$R$829,'N1.3_Project_Listing'!$B$16:$B$829,$B345,'N1.3_Project_Listing'!$D$16:$D$829,$B330,'N1.3_Project_Listing'!$J$16:$J$829,BL$16,'N1.3_Project_Listing'!$G$16:$G$829,BK$15)</f>
        <v>0</v>
      </c>
      <c r="BM345" s="67">
        <f>SUMIFS('N1.3_Project_Listing'!$R$16:$R$829,'N1.3_Project_Listing'!$B$16:$B$829,$B345,'N1.3_Project_Listing'!$D$16:$D$829,$B330,'N1.3_Project_Listing'!$J$16:$J$829,BM$16,'N1.3_Project_Listing'!$G$16:$G$829,BK$15)</f>
        <v>0</v>
      </c>
      <c r="BN345" s="67">
        <f>SUMIFS('N1.3_Project_Listing'!$R$16:$R$829,'N1.3_Project_Listing'!$B$16:$B$829,$B345,'N1.3_Project_Listing'!$D$16:$D$829,$B330,'N1.3_Project_Listing'!$J$16:$J$829,BN$16,'N1.3_Project_Listing'!$G$16:$G$829,BK$15)</f>
        <v>0</v>
      </c>
      <c r="BO345" s="67">
        <f>SUMIFS('N1.3_Project_Listing'!$R$16:$R$829,'N1.3_Project_Listing'!$B$16:$B$829,$B345,'N1.3_Project_Listing'!$D$16:$D$829,$B330,'N1.3_Project_Listing'!$J$16:$J$829,BO$16,'N1.3_Project_Listing'!$G$16:$G$829,BK$15)</f>
        <v>0</v>
      </c>
      <c r="BP345" s="67">
        <f>SUMIFS('N1.3_Project_Listing'!$R$16:$R$829,'N1.3_Project_Listing'!$B$16:$B$829,$B345,'N1.3_Project_Listing'!$D$16:$D$829,$B330,'N1.3_Project_Listing'!$J$16:$J$829,BP$16,'N1.3_Project_Listing'!$G$16:$G$829,BK$15)</f>
        <v>0</v>
      </c>
      <c r="BQ345" s="63">
        <f t="shared" si="441"/>
        <v>0</v>
      </c>
      <c r="BR345" s="116" t="s">
        <v>441</v>
      </c>
      <c r="BS345" s="67">
        <f>SUMIFS('N1.3_Project_Listing'!$P$16:$P$829,'N1.3_Project_Listing'!$B$16:$B$829,$B345,'N1.3_Project_Listing'!$D$16:$D$829,$B330,'N1.3_Project_Listing'!$J$16:$J$829,BS$16,'N1.3_Project_Listing'!$G$16:$G$829,BK$15)</f>
        <v>0</v>
      </c>
      <c r="BT345" s="67">
        <f>SUMIFS('N1.3_Project_Listing'!$P$16:$P$829,'N1.3_Project_Listing'!$B$16:$B$829,$B345,'N1.3_Project_Listing'!$D$16:$D$829,$B330,'N1.3_Project_Listing'!$J$16:$J$829,BT$16,'N1.3_Project_Listing'!$G$16:$G$829,BK$15)</f>
        <v>0</v>
      </c>
      <c r="BU345" s="67">
        <f>SUMIFS('N1.3_Project_Listing'!$P$16:$P$829,'N1.3_Project_Listing'!$B$16:$B$829,$B345,'N1.3_Project_Listing'!$D$16:$D$829,$B330,'N1.3_Project_Listing'!$J$16:$J$829,BU$16,'N1.3_Project_Listing'!$G$16:$G$829,BK$15)</f>
        <v>0</v>
      </c>
      <c r="BV345" s="67">
        <f>SUMIFS('N1.3_Project_Listing'!$P$16:$P$829,'N1.3_Project_Listing'!$B$16:$B$829,$B345,'N1.3_Project_Listing'!$D$16:$D$829,$B330,'N1.3_Project_Listing'!$J$16:$J$829,BV$16,'N1.3_Project_Listing'!$G$16:$G$829,BK$15)</f>
        <v>0</v>
      </c>
      <c r="BW345" s="67">
        <f>SUMIFS('N1.3_Project_Listing'!$P$16:$P$829,'N1.3_Project_Listing'!$B$16:$B$829,$B345,'N1.3_Project_Listing'!$D$16:$D$829,$B330,'N1.3_Project_Listing'!$J$16:$J$829,BW$16,'N1.3_Project_Listing'!$G$16:$G$829,BK$15)</f>
        <v>0</v>
      </c>
      <c r="BX345" s="63">
        <f t="shared" si="442"/>
        <v>0</v>
      </c>
    </row>
    <row r="346" spans="2:76" hidden="1">
      <c r="B346" s="132" t="str">
        <f t="shared" si="418"/>
        <v>No entry required</v>
      </c>
      <c r="C346" s="158" t="str">
        <f t="shared" si="418"/>
        <v>-</v>
      </c>
      <c r="D346" s="63">
        <f t="shared" si="419"/>
        <v>0</v>
      </c>
      <c r="E346" s="63">
        <f t="shared" si="420"/>
        <v>0</v>
      </c>
      <c r="F346" s="63">
        <f t="shared" si="421"/>
        <v>0</v>
      </c>
      <c r="G346" s="63">
        <f t="shared" si="422"/>
        <v>0</v>
      </c>
      <c r="H346" s="63">
        <f t="shared" si="423"/>
        <v>0</v>
      </c>
      <c r="I346" s="63">
        <f t="shared" si="433"/>
        <v>0</v>
      </c>
      <c r="J346" s="116" t="s">
        <v>441</v>
      </c>
      <c r="K346" s="63">
        <f t="shared" si="424"/>
        <v>0</v>
      </c>
      <c r="L346" s="63">
        <f t="shared" si="425"/>
        <v>0</v>
      </c>
      <c r="M346" s="63">
        <f t="shared" si="426"/>
        <v>0</v>
      </c>
      <c r="N346" s="63">
        <f t="shared" si="427"/>
        <v>0</v>
      </c>
      <c r="O346" s="63">
        <f t="shared" si="428"/>
        <v>0</v>
      </c>
      <c r="P346" s="63">
        <f t="shared" si="434"/>
        <v>0</v>
      </c>
      <c r="R346" s="158" t="str">
        <f t="shared" si="429"/>
        <v>-</v>
      </c>
      <c r="S346" s="67">
        <f>SUMIFS('N1.3_Project_Listing'!$R$16:$R$829,'N1.3_Project_Listing'!$B$16:$B$829,$B346,'N1.3_Project_Listing'!$D$16:$D$829,$B330,'N1.3_Project_Listing'!$J$16:$J$829,S$16,'N1.3_Project_Listing'!$G$16:$G$829,R$15)</f>
        <v>0</v>
      </c>
      <c r="T346" s="67">
        <f>SUMIFS('N1.3_Project_Listing'!$R$16:$R$829,'N1.3_Project_Listing'!$B$16:$B$829,$B346,'N1.3_Project_Listing'!$D$16:$D$829,$B330,'N1.3_Project_Listing'!$J$16:$J$829,T$16,'N1.3_Project_Listing'!$G$16:$G$829,R$15)</f>
        <v>0</v>
      </c>
      <c r="U346" s="67">
        <f>SUMIFS('N1.3_Project_Listing'!$R$16:$R$829,'N1.3_Project_Listing'!$B$16:$B$829,$B346,'N1.3_Project_Listing'!$D$16:$D$829,$B330,'N1.3_Project_Listing'!$J$16:$J$829,U$16,'N1.3_Project_Listing'!$G$16:$G$829,R$15)</f>
        <v>0</v>
      </c>
      <c r="V346" s="67">
        <f>SUMIFS('N1.3_Project_Listing'!$R$16:$R$829,'N1.3_Project_Listing'!$B$16:$B$829,$B346,'N1.3_Project_Listing'!$D$16:$D$829,$B330,'N1.3_Project_Listing'!$J$16:$J$829,V$16,'N1.3_Project_Listing'!$G$16:$G$829,R$15)</f>
        <v>0</v>
      </c>
      <c r="W346" s="67">
        <f>SUMIFS('N1.3_Project_Listing'!$R$16:$R$829,'N1.3_Project_Listing'!$B$16:$B$829,$B346,'N1.3_Project_Listing'!$D$16:$D$829,$B330,'N1.3_Project_Listing'!$J$16:$J$829,W$16,'N1.3_Project_Listing'!$G$16:$G$829,R$15)</f>
        <v>0</v>
      </c>
      <c r="X346" s="63">
        <f t="shared" si="435"/>
        <v>0</v>
      </c>
      <c r="Y346" s="116" t="s">
        <v>441</v>
      </c>
      <c r="Z346" s="67">
        <f>SUMIFS('N1.3_Project_Listing'!$P$16:$P$829,'N1.3_Project_Listing'!$B$16:$B$829,$B346,'N1.3_Project_Listing'!$D$16:$D$829,$B330,'N1.3_Project_Listing'!$J$16:$J$829,Z$16,'N1.3_Project_Listing'!$G$16:$G$829,R$15)</f>
        <v>0</v>
      </c>
      <c r="AA346" s="67">
        <f>SUMIFS('N1.3_Project_Listing'!$P$16:$P$829,'N1.3_Project_Listing'!$B$16:$B$829,$B346,'N1.3_Project_Listing'!$D$16:$D$829,$B330,'N1.3_Project_Listing'!$J$16:$J$829,AA$16,'N1.3_Project_Listing'!$G$16:$G$829,R$15)</f>
        <v>0</v>
      </c>
      <c r="AB346" s="67">
        <f>SUMIFS('N1.3_Project_Listing'!$P$16:$P$829,'N1.3_Project_Listing'!$B$16:$B$829,$B346,'N1.3_Project_Listing'!$D$16:$D$829,$B330,'N1.3_Project_Listing'!$J$16:$J$829,AB$16,'N1.3_Project_Listing'!$G$16:$G$829,R$15)</f>
        <v>0</v>
      </c>
      <c r="AC346" s="67">
        <f>SUMIFS('N1.3_Project_Listing'!$P$16:$P$829,'N1.3_Project_Listing'!$B$16:$B$829,$B346,'N1.3_Project_Listing'!$D$16:$D$829,$B330,'N1.3_Project_Listing'!$J$16:$J$829,AC$16,'N1.3_Project_Listing'!$G$16:$G$829,R$15)</f>
        <v>0</v>
      </c>
      <c r="AD346" s="67">
        <f>SUMIFS('N1.3_Project_Listing'!$P$16:$P$829,'N1.3_Project_Listing'!$B$16:$B$829,$B346,'N1.3_Project_Listing'!$D$16:$D$829,$B330,'N1.3_Project_Listing'!$J$16:$J$829,AD$16,'N1.3_Project_Listing'!$G$16:$G$829,R$15)</f>
        <v>0</v>
      </c>
      <c r="AE346" s="63">
        <f t="shared" si="436"/>
        <v>0</v>
      </c>
      <c r="AG346" s="158" t="str">
        <f t="shared" si="430"/>
        <v>-</v>
      </c>
      <c r="AH346" s="67">
        <f>SUMIFS('N1.3_Project_Listing'!$R$16:$R$829,'N1.3_Project_Listing'!$B$16:$B$829,$B346,'N1.3_Project_Listing'!$D$16:$D$829,$B330,'N1.3_Project_Listing'!$J$16:$J$829,AH$16,'N1.3_Project_Listing'!$G$16:$G$829,AG$15)</f>
        <v>0</v>
      </c>
      <c r="AI346" s="67">
        <f>SUMIFS('N1.3_Project_Listing'!$R$16:$R$829,'N1.3_Project_Listing'!$B$16:$B$829,$B346,'N1.3_Project_Listing'!$D$16:$D$829,$B330,'N1.3_Project_Listing'!$J$16:$J$829,AI$16,'N1.3_Project_Listing'!$G$16:$G$829,AG$15)</f>
        <v>0</v>
      </c>
      <c r="AJ346" s="67">
        <f>SUMIFS('N1.3_Project_Listing'!$R$16:$R$829,'N1.3_Project_Listing'!$B$16:$B$829,$B346,'N1.3_Project_Listing'!$D$16:$D$829,$B330,'N1.3_Project_Listing'!$J$16:$J$829,AJ$16,'N1.3_Project_Listing'!$G$16:$G$829,AG$15)</f>
        <v>0</v>
      </c>
      <c r="AK346" s="67">
        <f>SUMIFS('N1.3_Project_Listing'!$R$16:$R$829,'N1.3_Project_Listing'!$B$16:$B$829,$B346,'N1.3_Project_Listing'!$D$16:$D$829,$B330,'N1.3_Project_Listing'!$J$16:$J$829,AK$16,'N1.3_Project_Listing'!$G$16:$G$829,AG$15)</f>
        <v>0</v>
      </c>
      <c r="AL346" s="67">
        <f>SUMIFS('N1.3_Project_Listing'!$R$16:$R$829,'N1.3_Project_Listing'!$B$16:$B$829,$B346,'N1.3_Project_Listing'!$D$16:$D$829,$B330,'N1.3_Project_Listing'!$J$16:$J$829,AL$16,'N1.3_Project_Listing'!$G$16:$G$829,AG$15)</f>
        <v>0</v>
      </c>
      <c r="AM346" s="63">
        <f t="shared" si="437"/>
        <v>0</v>
      </c>
      <c r="AN346" s="116" t="s">
        <v>441</v>
      </c>
      <c r="AO346" s="67">
        <f>SUMIFS('N1.3_Project_Listing'!$P$16:$P$829,'N1.3_Project_Listing'!$B$16:$B$829,$B346,'N1.3_Project_Listing'!$D$16:$D$829,$B330,'N1.3_Project_Listing'!$J$16:$J$829,AO$16,'N1.3_Project_Listing'!$G$16:$G$829,AG$15)</f>
        <v>0</v>
      </c>
      <c r="AP346" s="67">
        <f>SUMIFS('N1.3_Project_Listing'!$P$16:$P$829,'N1.3_Project_Listing'!$B$16:$B$829,$B346,'N1.3_Project_Listing'!$D$16:$D$829,$B330,'N1.3_Project_Listing'!$J$16:$J$829,AP$16,'N1.3_Project_Listing'!$G$16:$G$829,AG$15)</f>
        <v>0</v>
      </c>
      <c r="AQ346" s="67">
        <f>SUMIFS('N1.3_Project_Listing'!$P$16:$P$829,'N1.3_Project_Listing'!$B$16:$B$829,$B346,'N1.3_Project_Listing'!$D$16:$D$829,$B330,'N1.3_Project_Listing'!$J$16:$J$829,AQ$16,'N1.3_Project_Listing'!$G$16:$G$829,AG$15)</f>
        <v>0</v>
      </c>
      <c r="AR346" s="67">
        <f>SUMIFS('N1.3_Project_Listing'!$P$16:$P$829,'N1.3_Project_Listing'!$B$16:$B$829,$B346,'N1.3_Project_Listing'!$D$16:$D$829,$B330,'N1.3_Project_Listing'!$J$16:$J$829,AR$16,'N1.3_Project_Listing'!$G$16:$G$829,AG$15)</f>
        <v>0</v>
      </c>
      <c r="AS346" s="67">
        <f>SUMIFS('N1.3_Project_Listing'!$P$16:$P$829,'N1.3_Project_Listing'!$B$16:$B$829,$B346,'N1.3_Project_Listing'!$D$16:$D$829,$B330,'N1.3_Project_Listing'!$J$16:$J$829,AS$16,'N1.3_Project_Listing'!$G$16:$G$829,AG$15)</f>
        <v>0</v>
      </c>
      <c r="AT346" s="63">
        <f t="shared" si="438"/>
        <v>0</v>
      </c>
      <c r="AV346" s="158" t="str">
        <f t="shared" si="431"/>
        <v>-</v>
      </c>
      <c r="AW346" s="67">
        <f>SUMIFS('N1.3_Project_Listing'!$R$16:$R$829,'N1.3_Project_Listing'!$B$16:$B$829,$B346,'N1.3_Project_Listing'!$D$16:$D$829,$B330,'N1.3_Project_Listing'!$J$16:$J$829,AW$16,'N1.3_Project_Listing'!$G$16:$G$829,AV$15)</f>
        <v>0</v>
      </c>
      <c r="AX346" s="67">
        <f>SUMIFS('N1.3_Project_Listing'!$R$16:$R$829,'N1.3_Project_Listing'!$B$16:$B$829,$B346,'N1.3_Project_Listing'!$D$16:$D$829,$B330,'N1.3_Project_Listing'!$J$16:$J$829,AX$16,'N1.3_Project_Listing'!$G$16:$G$829,AV$15)</f>
        <v>0</v>
      </c>
      <c r="AY346" s="67">
        <f>SUMIFS('N1.3_Project_Listing'!$R$16:$R$829,'N1.3_Project_Listing'!$B$16:$B$829,$B346,'N1.3_Project_Listing'!$D$16:$D$829,$B330,'N1.3_Project_Listing'!$J$16:$J$829,AY$16,'N1.3_Project_Listing'!$G$16:$G$829,AV$15)</f>
        <v>0</v>
      </c>
      <c r="AZ346" s="67">
        <f>SUMIFS('N1.3_Project_Listing'!$R$16:$R$829,'N1.3_Project_Listing'!$B$16:$B$829,$B346,'N1.3_Project_Listing'!$D$16:$D$829,$B330,'N1.3_Project_Listing'!$J$16:$J$829,AZ$16,'N1.3_Project_Listing'!$G$16:$G$829,AV$15)</f>
        <v>0</v>
      </c>
      <c r="BA346" s="67">
        <f>SUMIFS('N1.3_Project_Listing'!$R$16:$R$829,'N1.3_Project_Listing'!$B$16:$B$829,$B346,'N1.3_Project_Listing'!$D$16:$D$829,$B330,'N1.3_Project_Listing'!$J$16:$J$829,BA$16,'N1.3_Project_Listing'!$G$16:$G$829,AV$15)</f>
        <v>0</v>
      </c>
      <c r="BB346" s="63">
        <f t="shared" si="439"/>
        <v>0</v>
      </c>
      <c r="BC346" s="116" t="s">
        <v>441</v>
      </c>
      <c r="BD346" s="67">
        <f>SUMIFS('N1.3_Project_Listing'!$P$16:$P$829,'N1.3_Project_Listing'!$B$16:$B$829,$B346,'N1.3_Project_Listing'!$D$16:$D$829,$B330,'N1.3_Project_Listing'!$J$16:$J$829,BD$16,'N1.3_Project_Listing'!$G$16:$G$829,AV$15)</f>
        <v>0</v>
      </c>
      <c r="BE346" s="67">
        <f>SUMIFS('N1.3_Project_Listing'!$P$16:$P$829,'N1.3_Project_Listing'!$B$16:$B$829,$B346,'N1.3_Project_Listing'!$D$16:$D$829,$B330,'N1.3_Project_Listing'!$J$16:$J$829,BE$16,'N1.3_Project_Listing'!$G$16:$G$829,AV$15)</f>
        <v>0</v>
      </c>
      <c r="BF346" s="67">
        <f>SUMIFS('N1.3_Project_Listing'!$P$16:$P$829,'N1.3_Project_Listing'!$B$16:$B$829,$B346,'N1.3_Project_Listing'!$D$16:$D$829,$B330,'N1.3_Project_Listing'!$J$16:$J$829,BF$16,'N1.3_Project_Listing'!$G$16:$G$829,AV$15)</f>
        <v>0</v>
      </c>
      <c r="BG346" s="67">
        <f>SUMIFS('N1.3_Project_Listing'!$P$16:$P$829,'N1.3_Project_Listing'!$B$16:$B$829,$B346,'N1.3_Project_Listing'!$D$16:$D$829,$B330,'N1.3_Project_Listing'!$J$16:$J$829,BG$16,'N1.3_Project_Listing'!$G$16:$G$829,AV$15)</f>
        <v>0</v>
      </c>
      <c r="BH346" s="67">
        <f>SUMIFS('N1.3_Project_Listing'!$P$16:$P$829,'N1.3_Project_Listing'!$B$16:$B$829,$B346,'N1.3_Project_Listing'!$D$16:$D$829,$B330,'N1.3_Project_Listing'!$J$16:$J$829,BH$16,'N1.3_Project_Listing'!$G$16:$G$829,AV$15)</f>
        <v>0</v>
      </c>
      <c r="BI346" s="63">
        <f t="shared" si="440"/>
        <v>0</v>
      </c>
      <c r="BK346" s="158" t="str">
        <f t="shared" si="432"/>
        <v>-</v>
      </c>
      <c r="BL346" s="67">
        <f>SUMIFS('N1.3_Project_Listing'!$R$16:$R$829,'N1.3_Project_Listing'!$B$16:$B$829,$B346,'N1.3_Project_Listing'!$D$16:$D$829,$B330,'N1.3_Project_Listing'!$J$16:$J$829,BL$16,'N1.3_Project_Listing'!$G$16:$G$829,BK$15)</f>
        <v>0</v>
      </c>
      <c r="BM346" s="67">
        <f>SUMIFS('N1.3_Project_Listing'!$R$16:$R$829,'N1.3_Project_Listing'!$B$16:$B$829,$B346,'N1.3_Project_Listing'!$D$16:$D$829,$B330,'N1.3_Project_Listing'!$J$16:$J$829,BM$16,'N1.3_Project_Listing'!$G$16:$G$829,BK$15)</f>
        <v>0</v>
      </c>
      <c r="BN346" s="67">
        <f>SUMIFS('N1.3_Project_Listing'!$R$16:$R$829,'N1.3_Project_Listing'!$B$16:$B$829,$B346,'N1.3_Project_Listing'!$D$16:$D$829,$B330,'N1.3_Project_Listing'!$J$16:$J$829,BN$16,'N1.3_Project_Listing'!$G$16:$G$829,BK$15)</f>
        <v>0</v>
      </c>
      <c r="BO346" s="67">
        <f>SUMIFS('N1.3_Project_Listing'!$R$16:$R$829,'N1.3_Project_Listing'!$B$16:$B$829,$B346,'N1.3_Project_Listing'!$D$16:$D$829,$B330,'N1.3_Project_Listing'!$J$16:$J$829,BO$16,'N1.3_Project_Listing'!$G$16:$G$829,BK$15)</f>
        <v>0</v>
      </c>
      <c r="BP346" s="67">
        <f>SUMIFS('N1.3_Project_Listing'!$R$16:$R$829,'N1.3_Project_Listing'!$B$16:$B$829,$B346,'N1.3_Project_Listing'!$D$16:$D$829,$B330,'N1.3_Project_Listing'!$J$16:$J$829,BP$16,'N1.3_Project_Listing'!$G$16:$G$829,BK$15)</f>
        <v>0</v>
      </c>
      <c r="BQ346" s="63">
        <f t="shared" si="441"/>
        <v>0</v>
      </c>
      <c r="BR346" s="116" t="s">
        <v>441</v>
      </c>
      <c r="BS346" s="67">
        <f>SUMIFS('N1.3_Project_Listing'!$P$16:$P$829,'N1.3_Project_Listing'!$B$16:$B$829,$B346,'N1.3_Project_Listing'!$D$16:$D$829,$B330,'N1.3_Project_Listing'!$J$16:$J$829,BS$16,'N1.3_Project_Listing'!$G$16:$G$829,BK$15)</f>
        <v>0</v>
      </c>
      <c r="BT346" s="67">
        <f>SUMIFS('N1.3_Project_Listing'!$P$16:$P$829,'N1.3_Project_Listing'!$B$16:$B$829,$B346,'N1.3_Project_Listing'!$D$16:$D$829,$B330,'N1.3_Project_Listing'!$J$16:$J$829,BT$16,'N1.3_Project_Listing'!$G$16:$G$829,BK$15)</f>
        <v>0</v>
      </c>
      <c r="BU346" s="67">
        <f>SUMIFS('N1.3_Project_Listing'!$P$16:$P$829,'N1.3_Project_Listing'!$B$16:$B$829,$B346,'N1.3_Project_Listing'!$D$16:$D$829,$B330,'N1.3_Project_Listing'!$J$16:$J$829,BU$16,'N1.3_Project_Listing'!$G$16:$G$829,BK$15)</f>
        <v>0</v>
      </c>
      <c r="BV346" s="67">
        <f>SUMIFS('N1.3_Project_Listing'!$P$16:$P$829,'N1.3_Project_Listing'!$B$16:$B$829,$B346,'N1.3_Project_Listing'!$D$16:$D$829,$B330,'N1.3_Project_Listing'!$J$16:$J$829,BV$16,'N1.3_Project_Listing'!$G$16:$G$829,BK$15)</f>
        <v>0</v>
      </c>
      <c r="BW346" s="67">
        <f>SUMIFS('N1.3_Project_Listing'!$P$16:$P$829,'N1.3_Project_Listing'!$B$16:$B$829,$B346,'N1.3_Project_Listing'!$D$16:$D$829,$B330,'N1.3_Project_Listing'!$J$16:$J$829,BW$16,'N1.3_Project_Listing'!$G$16:$G$829,BK$15)</f>
        <v>0</v>
      </c>
      <c r="BX346" s="63">
        <f t="shared" si="442"/>
        <v>0</v>
      </c>
    </row>
    <row r="347" spans="2:76" hidden="1">
      <c r="B347" s="132" t="str">
        <f t="shared" si="418"/>
        <v>No entry required</v>
      </c>
      <c r="C347" s="158" t="str">
        <f t="shared" si="418"/>
        <v>-</v>
      </c>
      <c r="D347" s="63">
        <f t="shared" si="419"/>
        <v>0</v>
      </c>
      <c r="E347" s="63">
        <f t="shared" si="420"/>
        <v>0</v>
      </c>
      <c r="F347" s="63">
        <f t="shared" si="421"/>
        <v>0</v>
      </c>
      <c r="G347" s="63">
        <f t="shared" si="422"/>
        <v>0</v>
      </c>
      <c r="H347" s="63">
        <f t="shared" si="423"/>
        <v>0</v>
      </c>
      <c r="I347" s="63">
        <f t="shared" si="433"/>
        <v>0</v>
      </c>
      <c r="J347" s="116" t="s">
        <v>441</v>
      </c>
      <c r="K347" s="63">
        <f t="shared" si="424"/>
        <v>0</v>
      </c>
      <c r="L347" s="63">
        <f t="shared" si="425"/>
        <v>0</v>
      </c>
      <c r="M347" s="63">
        <f t="shared" si="426"/>
        <v>0</v>
      </c>
      <c r="N347" s="63">
        <f t="shared" si="427"/>
        <v>0</v>
      </c>
      <c r="O347" s="63">
        <f t="shared" si="428"/>
        <v>0</v>
      </c>
      <c r="P347" s="63">
        <f t="shared" si="434"/>
        <v>0</v>
      </c>
      <c r="R347" s="158" t="str">
        <f t="shared" si="429"/>
        <v>-</v>
      </c>
      <c r="S347" s="67">
        <f>SUMIFS('N1.3_Project_Listing'!$R$16:$R$829,'N1.3_Project_Listing'!$B$16:$B$829,$B347,'N1.3_Project_Listing'!$D$16:$D$829,$B330,'N1.3_Project_Listing'!$J$16:$J$829,S$16,'N1.3_Project_Listing'!$G$16:$G$829,R$15)</f>
        <v>0</v>
      </c>
      <c r="T347" s="67">
        <f>SUMIFS('N1.3_Project_Listing'!$R$16:$R$829,'N1.3_Project_Listing'!$B$16:$B$829,$B347,'N1.3_Project_Listing'!$D$16:$D$829,$B330,'N1.3_Project_Listing'!$J$16:$J$829,T$16,'N1.3_Project_Listing'!$G$16:$G$829,R$15)</f>
        <v>0</v>
      </c>
      <c r="U347" s="67">
        <f>SUMIFS('N1.3_Project_Listing'!$R$16:$R$829,'N1.3_Project_Listing'!$B$16:$B$829,$B347,'N1.3_Project_Listing'!$D$16:$D$829,$B330,'N1.3_Project_Listing'!$J$16:$J$829,U$16,'N1.3_Project_Listing'!$G$16:$G$829,R$15)</f>
        <v>0</v>
      </c>
      <c r="V347" s="67">
        <f>SUMIFS('N1.3_Project_Listing'!$R$16:$R$829,'N1.3_Project_Listing'!$B$16:$B$829,$B347,'N1.3_Project_Listing'!$D$16:$D$829,$B330,'N1.3_Project_Listing'!$J$16:$J$829,V$16,'N1.3_Project_Listing'!$G$16:$G$829,R$15)</f>
        <v>0</v>
      </c>
      <c r="W347" s="67">
        <f>SUMIFS('N1.3_Project_Listing'!$R$16:$R$829,'N1.3_Project_Listing'!$B$16:$B$829,$B347,'N1.3_Project_Listing'!$D$16:$D$829,$B330,'N1.3_Project_Listing'!$J$16:$J$829,W$16,'N1.3_Project_Listing'!$G$16:$G$829,R$15)</f>
        <v>0</v>
      </c>
      <c r="X347" s="63">
        <f t="shared" si="435"/>
        <v>0</v>
      </c>
      <c r="Y347" s="116" t="s">
        <v>441</v>
      </c>
      <c r="Z347" s="67">
        <f>SUMIFS('N1.3_Project_Listing'!$P$16:$P$829,'N1.3_Project_Listing'!$B$16:$B$829,$B347,'N1.3_Project_Listing'!$D$16:$D$829,$B330,'N1.3_Project_Listing'!$J$16:$J$829,Z$16,'N1.3_Project_Listing'!$G$16:$G$829,R$15)</f>
        <v>0</v>
      </c>
      <c r="AA347" s="67">
        <f>SUMIFS('N1.3_Project_Listing'!$P$16:$P$829,'N1.3_Project_Listing'!$B$16:$B$829,$B347,'N1.3_Project_Listing'!$D$16:$D$829,$B330,'N1.3_Project_Listing'!$J$16:$J$829,AA$16,'N1.3_Project_Listing'!$G$16:$G$829,R$15)</f>
        <v>0</v>
      </c>
      <c r="AB347" s="67">
        <f>SUMIFS('N1.3_Project_Listing'!$P$16:$P$829,'N1.3_Project_Listing'!$B$16:$B$829,$B347,'N1.3_Project_Listing'!$D$16:$D$829,$B330,'N1.3_Project_Listing'!$J$16:$J$829,AB$16,'N1.3_Project_Listing'!$G$16:$G$829,R$15)</f>
        <v>0</v>
      </c>
      <c r="AC347" s="67">
        <f>SUMIFS('N1.3_Project_Listing'!$P$16:$P$829,'N1.3_Project_Listing'!$B$16:$B$829,$B347,'N1.3_Project_Listing'!$D$16:$D$829,$B330,'N1.3_Project_Listing'!$J$16:$J$829,AC$16,'N1.3_Project_Listing'!$G$16:$G$829,R$15)</f>
        <v>0</v>
      </c>
      <c r="AD347" s="67">
        <f>SUMIFS('N1.3_Project_Listing'!$P$16:$P$829,'N1.3_Project_Listing'!$B$16:$B$829,$B347,'N1.3_Project_Listing'!$D$16:$D$829,$B330,'N1.3_Project_Listing'!$J$16:$J$829,AD$16,'N1.3_Project_Listing'!$G$16:$G$829,R$15)</f>
        <v>0</v>
      </c>
      <c r="AE347" s="63">
        <f t="shared" si="436"/>
        <v>0</v>
      </c>
      <c r="AG347" s="158" t="str">
        <f t="shared" si="430"/>
        <v>-</v>
      </c>
      <c r="AH347" s="67">
        <f>SUMIFS('N1.3_Project_Listing'!$R$16:$R$829,'N1.3_Project_Listing'!$B$16:$B$829,$B347,'N1.3_Project_Listing'!$D$16:$D$829,$B330,'N1.3_Project_Listing'!$J$16:$J$829,AH$16,'N1.3_Project_Listing'!$G$16:$G$829,AG$15)</f>
        <v>0</v>
      </c>
      <c r="AI347" s="67">
        <f>SUMIFS('N1.3_Project_Listing'!$R$16:$R$829,'N1.3_Project_Listing'!$B$16:$B$829,$B347,'N1.3_Project_Listing'!$D$16:$D$829,$B330,'N1.3_Project_Listing'!$J$16:$J$829,AI$16,'N1.3_Project_Listing'!$G$16:$G$829,AG$15)</f>
        <v>0</v>
      </c>
      <c r="AJ347" s="67">
        <f>SUMIFS('N1.3_Project_Listing'!$R$16:$R$829,'N1.3_Project_Listing'!$B$16:$B$829,$B347,'N1.3_Project_Listing'!$D$16:$D$829,$B330,'N1.3_Project_Listing'!$J$16:$J$829,AJ$16,'N1.3_Project_Listing'!$G$16:$G$829,AG$15)</f>
        <v>0</v>
      </c>
      <c r="AK347" s="67">
        <f>SUMIFS('N1.3_Project_Listing'!$R$16:$R$829,'N1.3_Project_Listing'!$B$16:$B$829,$B347,'N1.3_Project_Listing'!$D$16:$D$829,$B330,'N1.3_Project_Listing'!$J$16:$J$829,AK$16,'N1.3_Project_Listing'!$G$16:$G$829,AG$15)</f>
        <v>0</v>
      </c>
      <c r="AL347" s="67">
        <f>SUMIFS('N1.3_Project_Listing'!$R$16:$R$829,'N1.3_Project_Listing'!$B$16:$B$829,$B347,'N1.3_Project_Listing'!$D$16:$D$829,$B330,'N1.3_Project_Listing'!$J$16:$J$829,AL$16,'N1.3_Project_Listing'!$G$16:$G$829,AG$15)</f>
        <v>0</v>
      </c>
      <c r="AM347" s="63">
        <f t="shared" si="437"/>
        <v>0</v>
      </c>
      <c r="AN347" s="116" t="s">
        <v>441</v>
      </c>
      <c r="AO347" s="67">
        <f>SUMIFS('N1.3_Project_Listing'!$P$16:$P$829,'N1.3_Project_Listing'!$B$16:$B$829,$B347,'N1.3_Project_Listing'!$D$16:$D$829,$B330,'N1.3_Project_Listing'!$J$16:$J$829,AO$16,'N1.3_Project_Listing'!$G$16:$G$829,AG$15)</f>
        <v>0</v>
      </c>
      <c r="AP347" s="67">
        <f>SUMIFS('N1.3_Project_Listing'!$P$16:$P$829,'N1.3_Project_Listing'!$B$16:$B$829,$B347,'N1.3_Project_Listing'!$D$16:$D$829,$B330,'N1.3_Project_Listing'!$J$16:$J$829,AP$16,'N1.3_Project_Listing'!$G$16:$G$829,AG$15)</f>
        <v>0</v>
      </c>
      <c r="AQ347" s="67">
        <f>SUMIFS('N1.3_Project_Listing'!$P$16:$P$829,'N1.3_Project_Listing'!$B$16:$B$829,$B347,'N1.3_Project_Listing'!$D$16:$D$829,$B330,'N1.3_Project_Listing'!$J$16:$J$829,AQ$16,'N1.3_Project_Listing'!$G$16:$G$829,AG$15)</f>
        <v>0</v>
      </c>
      <c r="AR347" s="67">
        <f>SUMIFS('N1.3_Project_Listing'!$P$16:$P$829,'N1.3_Project_Listing'!$B$16:$B$829,$B347,'N1.3_Project_Listing'!$D$16:$D$829,$B330,'N1.3_Project_Listing'!$J$16:$J$829,AR$16,'N1.3_Project_Listing'!$G$16:$G$829,AG$15)</f>
        <v>0</v>
      </c>
      <c r="AS347" s="67">
        <f>SUMIFS('N1.3_Project_Listing'!$P$16:$P$829,'N1.3_Project_Listing'!$B$16:$B$829,$B347,'N1.3_Project_Listing'!$D$16:$D$829,$B330,'N1.3_Project_Listing'!$J$16:$J$829,AS$16,'N1.3_Project_Listing'!$G$16:$G$829,AG$15)</f>
        <v>0</v>
      </c>
      <c r="AT347" s="63">
        <f t="shared" si="438"/>
        <v>0</v>
      </c>
      <c r="AV347" s="158" t="str">
        <f t="shared" si="431"/>
        <v>-</v>
      </c>
      <c r="AW347" s="67">
        <f>SUMIFS('N1.3_Project_Listing'!$R$16:$R$829,'N1.3_Project_Listing'!$B$16:$B$829,$B347,'N1.3_Project_Listing'!$D$16:$D$829,$B330,'N1.3_Project_Listing'!$J$16:$J$829,AW$16,'N1.3_Project_Listing'!$G$16:$G$829,AV$15)</f>
        <v>0</v>
      </c>
      <c r="AX347" s="67">
        <f>SUMIFS('N1.3_Project_Listing'!$R$16:$R$829,'N1.3_Project_Listing'!$B$16:$B$829,$B347,'N1.3_Project_Listing'!$D$16:$D$829,$B330,'N1.3_Project_Listing'!$J$16:$J$829,AX$16,'N1.3_Project_Listing'!$G$16:$G$829,AV$15)</f>
        <v>0</v>
      </c>
      <c r="AY347" s="67">
        <f>SUMIFS('N1.3_Project_Listing'!$R$16:$R$829,'N1.3_Project_Listing'!$B$16:$B$829,$B347,'N1.3_Project_Listing'!$D$16:$D$829,$B330,'N1.3_Project_Listing'!$J$16:$J$829,AY$16,'N1.3_Project_Listing'!$G$16:$G$829,AV$15)</f>
        <v>0</v>
      </c>
      <c r="AZ347" s="67">
        <f>SUMIFS('N1.3_Project_Listing'!$R$16:$R$829,'N1.3_Project_Listing'!$B$16:$B$829,$B347,'N1.3_Project_Listing'!$D$16:$D$829,$B330,'N1.3_Project_Listing'!$J$16:$J$829,AZ$16,'N1.3_Project_Listing'!$G$16:$G$829,AV$15)</f>
        <v>0</v>
      </c>
      <c r="BA347" s="67">
        <f>SUMIFS('N1.3_Project_Listing'!$R$16:$R$829,'N1.3_Project_Listing'!$B$16:$B$829,$B347,'N1.3_Project_Listing'!$D$16:$D$829,$B330,'N1.3_Project_Listing'!$J$16:$J$829,BA$16,'N1.3_Project_Listing'!$G$16:$G$829,AV$15)</f>
        <v>0</v>
      </c>
      <c r="BB347" s="63">
        <f t="shared" si="439"/>
        <v>0</v>
      </c>
      <c r="BC347" s="116" t="s">
        <v>441</v>
      </c>
      <c r="BD347" s="67">
        <f>SUMIFS('N1.3_Project_Listing'!$P$16:$P$829,'N1.3_Project_Listing'!$B$16:$B$829,$B347,'N1.3_Project_Listing'!$D$16:$D$829,$B330,'N1.3_Project_Listing'!$J$16:$J$829,BD$16,'N1.3_Project_Listing'!$G$16:$G$829,AV$15)</f>
        <v>0</v>
      </c>
      <c r="BE347" s="67">
        <f>SUMIFS('N1.3_Project_Listing'!$P$16:$P$829,'N1.3_Project_Listing'!$B$16:$B$829,$B347,'N1.3_Project_Listing'!$D$16:$D$829,$B330,'N1.3_Project_Listing'!$J$16:$J$829,BE$16,'N1.3_Project_Listing'!$G$16:$G$829,AV$15)</f>
        <v>0</v>
      </c>
      <c r="BF347" s="67">
        <f>SUMIFS('N1.3_Project_Listing'!$P$16:$P$829,'N1.3_Project_Listing'!$B$16:$B$829,$B347,'N1.3_Project_Listing'!$D$16:$D$829,$B330,'N1.3_Project_Listing'!$J$16:$J$829,BF$16,'N1.3_Project_Listing'!$G$16:$G$829,AV$15)</f>
        <v>0</v>
      </c>
      <c r="BG347" s="67">
        <f>SUMIFS('N1.3_Project_Listing'!$P$16:$P$829,'N1.3_Project_Listing'!$B$16:$B$829,$B347,'N1.3_Project_Listing'!$D$16:$D$829,$B330,'N1.3_Project_Listing'!$J$16:$J$829,BG$16,'N1.3_Project_Listing'!$G$16:$G$829,AV$15)</f>
        <v>0</v>
      </c>
      <c r="BH347" s="67">
        <f>SUMIFS('N1.3_Project_Listing'!$P$16:$P$829,'N1.3_Project_Listing'!$B$16:$B$829,$B347,'N1.3_Project_Listing'!$D$16:$D$829,$B330,'N1.3_Project_Listing'!$J$16:$J$829,BH$16,'N1.3_Project_Listing'!$G$16:$G$829,AV$15)</f>
        <v>0</v>
      </c>
      <c r="BI347" s="63">
        <f t="shared" si="440"/>
        <v>0</v>
      </c>
      <c r="BK347" s="158" t="str">
        <f t="shared" si="432"/>
        <v>-</v>
      </c>
      <c r="BL347" s="67">
        <f>SUMIFS('N1.3_Project_Listing'!$R$16:$R$829,'N1.3_Project_Listing'!$B$16:$B$829,$B347,'N1.3_Project_Listing'!$D$16:$D$829,$B330,'N1.3_Project_Listing'!$J$16:$J$829,BL$16,'N1.3_Project_Listing'!$G$16:$G$829,BK$15)</f>
        <v>0</v>
      </c>
      <c r="BM347" s="67">
        <f>SUMIFS('N1.3_Project_Listing'!$R$16:$R$829,'N1.3_Project_Listing'!$B$16:$B$829,$B347,'N1.3_Project_Listing'!$D$16:$D$829,$B330,'N1.3_Project_Listing'!$J$16:$J$829,BM$16,'N1.3_Project_Listing'!$G$16:$G$829,BK$15)</f>
        <v>0</v>
      </c>
      <c r="BN347" s="67">
        <f>SUMIFS('N1.3_Project_Listing'!$R$16:$R$829,'N1.3_Project_Listing'!$B$16:$B$829,$B347,'N1.3_Project_Listing'!$D$16:$D$829,$B330,'N1.3_Project_Listing'!$J$16:$J$829,BN$16,'N1.3_Project_Listing'!$G$16:$G$829,BK$15)</f>
        <v>0</v>
      </c>
      <c r="BO347" s="67">
        <f>SUMIFS('N1.3_Project_Listing'!$R$16:$R$829,'N1.3_Project_Listing'!$B$16:$B$829,$B347,'N1.3_Project_Listing'!$D$16:$D$829,$B330,'N1.3_Project_Listing'!$J$16:$J$829,BO$16,'N1.3_Project_Listing'!$G$16:$G$829,BK$15)</f>
        <v>0</v>
      </c>
      <c r="BP347" s="67">
        <f>SUMIFS('N1.3_Project_Listing'!$R$16:$R$829,'N1.3_Project_Listing'!$B$16:$B$829,$B347,'N1.3_Project_Listing'!$D$16:$D$829,$B330,'N1.3_Project_Listing'!$J$16:$J$829,BP$16,'N1.3_Project_Listing'!$G$16:$G$829,BK$15)</f>
        <v>0</v>
      </c>
      <c r="BQ347" s="63">
        <f t="shared" si="441"/>
        <v>0</v>
      </c>
      <c r="BR347" s="116" t="s">
        <v>441</v>
      </c>
      <c r="BS347" s="67">
        <f>SUMIFS('N1.3_Project_Listing'!$P$16:$P$829,'N1.3_Project_Listing'!$B$16:$B$829,$B347,'N1.3_Project_Listing'!$D$16:$D$829,$B330,'N1.3_Project_Listing'!$J$16:$J$829,BS$16,'N1.3_Project_Listing'!$G$16:$G$829,BK$15)</f>
        <v>0</v>
      </c>
      <c r="BT347" s="67">
        <f>SUMIFS('N1.3_Project_Listing'!$P$16:$P$829,'N1.3_Project_Listing'!$B$16:$B$829,$B347,'N1.3_Project_Listing'!$D$16:$D$829,$B330,'N1.3_Project_Listing'!$J$16:$J$829,BT$16,'N1.3_Project_Listing'!$G$16:$G$829,BK$15)</f>
        <v>0</v>
      </c>
      <c r="BU347" s="67">
        <f>SUMIFS('N1.3_Project_Listing'!$P$16:$P$829,'N1.3_Project_Listing'!$B$16:$B$829,$B347,'N1.3_Project_Listing'!$D$16:$D$829,$B330,'N1.3_Project_Listing'!$J$16:$J$829,BU$16,'N1.3_Project_Listing'!$G$16:$G$829,BK$15)</f>
        <v>0</v>
      </c>
      <c r="BV347" s="67">
        <f>SUMIFS('N1.3_Project_Listing'!$P$16:$P$829,'N1.3_Project_Listing'!$B$16:$B$829,$B347,'N1.3_Project_Listing'!$D$16:$D$829,$B330,'N1.3_Project_Listing'!$J$16:$J$829,BV$16,'N1.3_Project_Listing'!$G$16:$G$829,BK$15)</f>
        <v>0</v>
      </c>
      <c r="BW347" s="67">
        <f>SUMIFS('N1.3_Project_Listing'!$P$16:$P$829,'N1.3_Project_Listing'!$B$16:$B$829,$B347,'N1.3_Project_Listing'!$D$16:$D$829,$B330,'N1.3_Project_Listing'!$J$16:$J$829,BW$16,'N1.3_Project_Listing'!$G$16:$G$829,BK$15)</f>
        <v>0</v>
      </c>
      <c r="BX347" s="63">
        <f t="shared" si="442"/>
        <v>0</v>
      </c>
    </row>
    <row r="348" spans="2:76" hidden="1">
      <c r="B348" s="132" t="str">
        <f t="shared" si="418"/>
        <v>No entry required</v>
      </c>
      <c r="C348" s="158" t="str">
        <f t="shared" si="418"/>
        <v>-</v>
      </c>
      <c r="D348" s="63">
        <f t="shared" si="419"/>
        <v>0</v>
      </c>
      <c r="E348" s="63">
        <f t="shared" si="420"/>
        <v>0</v>
      </c>
      <c r="F348" s="63">
        <f t="shared" si="421"/>
        <v>0</v>
      </c>
      <c r="G348" s="63">
        <f t="shared" si="422"/>
        <v>0</v>
      </c>
      <c r="H348" s="63">
        <f t="shared" si="423"/>
        <v>0</v>
      </c>
      <c r="I348" s="63">
        <f t="shared" si="433"/>
        <v>0</v>
      </c>
      <c r="J348" s="116" t="s">
        <v>441</v>
      </c>
      <c r="K348" s="63">
        <f t="shared" si="424"/>
        <v>0</v>
      </c>
      <c r="L348" s="63">
        <f t="shared" si="425"/>
        <v>0</v>
      </c>
      <c r="M348" s="63">
        <f t="shared" si="426"/>
        <v>0</v>
      </c>
      <c r="N348" s="63">
        <f t="shared" si="427"/>
        <v>0</v>
      </c>
      <c r="O348" s="63">
        <f t="shared" si="428"/>
        <v>0</v>
      </c>
      <c r="P348" s="63">
        <f t="shared" si="434"/>
        <v>0</v>
      </c>
      <c r="R348" s="158" t="str">
        <f t="shared" si="429"/>
        <v>-</v>
      </c>
      <c r="S348" s="67">
        <f>SUMIFS('N1.3_Project_Listing'!$R$16:$R$829,'N1.3_Project_Listing'!$B$16:$B$829,$B348,'N1.3_Project_Listing'!$D$16:$D$829,$B330,'N1.3_Project_Listing'!$J$16:$J$829,S$16,'N1.3_Project_Listing'!$G$16:$G$829,R$15)</f>
        <v>0</v>
      </c>
      <c r="T348" s="67">
        <f>SUMIFS('N1.3_Project_Listing'!$R$16:$R$829,'N1.3_Project_Listing'!$B$16:$B$829,$B348,'N1.3_Project_Listing'!$D$16:$D$829,$B330,'N1.3_Project_Listing'!$J$16:$J$829,T$16,'N1.3_Project_Listing'!$G$16:$G$829,R$15)</f>
        <v>0</v>
      </c>
      <c r="U348" s="67">
        <f>SUMIFS('N1.3_Project_Listing'!$R$16:$R$829,'N1.3_Project_Listing'!$B$16:$B$829,$B348,'N1.3_Project_Listing'!$D$16:$D$829,$B330,'N1.3_Project_Listing'!$J$16:$J$829,U$16,'N1.3_Project_Listing'!$G$16:$G$829,R$15)</f>
        <v>0</v>
      </c>
      <c r="V348" s="67">
        <f>SUMIFS('N1.3_Project_Listing'!$R$16:$R$829,'N1.3_Project_Listing'!$B$16:$B$829,$B348,'N1.3_Project_Listing'!$D$16:$D$829,$B330,'N1.3_Project_Listing'!$J$16:$J$829,V$16,'N1.3_Project_Listing'!$G$16:$G$829,R$15)</f>
        <v>0</v>
      </c>
      <c r="W348" s="67">
        <f>SUMIFS('N1.3_Project_Listing'!$R$16:$R$829,'N1.3_Project_Listing'!$B$16:$B$829,$B348,'N1.3_Project_Listing'!$D$16:$D$829,$B330,'N1.3_Project_Listing'!$J$16:$J$829,W$16,'N1.3_Project_Listing'!$G$16:$G$829,R$15)</f>
        <v>0</v>
      </c>
      <c r="X348" s="63">
        <f t="shared" si="435"/>
        <v>0</v>
      </c>
      <c r="Y348" s="116" t="s">
        <v>441</v>
      </c>
      <c r="Z348" s="67">
        <f>SUMIFS('N1.3_Project_Listing'!$P$16:$P$829,'N1.3_Project_Listing'!$B$16:$B$829,$B348,'N1.3_Project_Listing'!$D$16:$D$829,$B330,'N1.3_Project_Listing'!$J$16:$J$829,Z$16,'N1.3_Project_Listing'!$G$16:$G$829,R$15)</f>
        <v>0</v>
      </c>
      <c r="AA348" s="67">
        <f>SUMIFS('N1.3_Project_Listing'!$P$16:$P$829,'N1.3_Project_Listing'!$B$16:$B$829,$B348,'N1.3_Project_Listing'!$D$16:$D$829,$B330,'N1.3_Project_Listing'!$J$16:$J$829,AA$16,'N1.3_Project_Listing'!$G$16:$G$829,R$15)</f>
        <v>0</v>
      </c>
      <c r="AB348" s="67">
        <f>SUMIFS('N1.3_Project_Listing'!$P$16:$P$829,'N1.3_Project_Listing'!$B$16:$B$829,$B348,'N1.3_Project_Listing'!$D$16:$D$829,$B330,'N1.3_Project_Listing'!$J$16:$J$829,AB$16,'N1.3_Project_Listing'!$G$16:$G$829,R$15)</f>
        <v>0</v>
      </c>
      <c r="AC348" s="67">
        <f>SUMIFS('N1.3_Project_Listing'!$P$16:$P$829,'N1.3_Project_Listing'!$B$16:$B$829,$B348,'N1.3_Project_Listing'!$D$16:$D$829,$B330,'N1.3_Project_Listing'!$J$16:$J$829,AC$16,'N1.3_Project_Listing'!$G$16:$G$829,R$15)</f>
        <v>0</v>
      </c>
      <c r="AD348" s="67">
        <f>SUMIFS('N1.3_Project_Listing'!$P$16:$P$829,'N1.3_Project_Listing'!$B$16:$B$829,$B348,'N1.3_Project_Listing'!$D$16:$D$829,$B330,'N1.3_Project_Listing'!$J$16:$J$829,AD$16,'N1.3_Project_Listing'!$G$16:$G$829,R$15)</f>
        <v>0</v>
      </c>
      <c r="AE348" s="63">
        <f t="shared" si="436"/>
        <v>0</v>
      </c>
      <c r="AG348" s="158" t="str">
        <f t="shared" si="430"/>
        <v>-</v>
      </c>
      <c r="AH348" s="67">
        <f>SUMIFS('N1.3_Project_Listing'!$R$16:$R$829,'N1.3_Project_Listing'!$B$16:$B$829,$B348,'N1.3_Project_Listing'!$D$16:$D$829,$B330,'N1.3_Project_Listing'!$J$16:$J$829,AH$16,'N1.3_Project_Listing'!$G$16:$G$829,AG$15)</f>
        <v>0</v>
      </c>
      <c r="AI348" s="67">
        <f>SUMIFS('N1.3_Project_Listing'!$R$16:$R$829,'N1.3_Project_Listing'!$B$16:$B$829,$B348,'N1.3_Project_Listing'!$D$16:$D$829,$B330,'N1.3_Project_Listing'!$J$16:$J$829,AI$16,'N1.3_Project_Listing'!$G$16:$G$829,AG$15)</f>
        <v>0</v>
      </c>
      <c r="AJ348" s="67">
        <f>SUMIFS('N1.3_Project_Listing'!$R$16:$R$829,'N1.3_Project_Listing'!$B$16:$B$829,$B348,'N1.3_Project_Listing'!$D$16:$D$829,$B330,'N1.3_Project_Listing'!$J$16:$J$829,AJ$16,'N1.3_Project_Listing'!$G$16:$G$829,AG$15)</f>
        <v>0</v>
      </c>
      <c r="AK348" s="67">
        <f>SUMIFS('N1.3_Project_Listing'!$R$16:$R$829,'N1.3_Project_Listing'!$B$16:$B$829,$B348,'N1.3_Project_Listing'!$D$16:$D$829,$B330,'N1.3_Project_Listing'!$J$16:$J$829,AK$16,'N1.3_Project_Listing'!$G$16:$G$829,AG$15)</f>
        <v>0</v>
      </c>
      <c r="AL348" s="67">
        <f>SUMIFS('N1.3_Project_Listing'!$R$16:$R$829,'N1.3_Project_Listing'!$B$16:$B$829,$B348,'N1.3_Project_Listing'!$D$16:$D$829,$B330,'N1.3_Project_Listing'!$J$16:$J$829,AL$16,'N1.3_Project_Listing'!$G$16:$G$829,AG$15)</f>
        <v>0</v>
      </c>
      <c r="AM348" s="63">
        <f t="shared" si="437"/>
        <v>0</v>
      </c>
      <c r="AN348" s="116" t="s">
        <v>441</v>
      </c>
      <c r="AO348" s="67">
        <f>SUMIFS('N1.3_Project_Listing'!$P$16:$P$829,'N1.3_Project_Listing'!$B$16:$B$829,$B348,'N1.3_Project_Listing'!$D$16:$D$829,$B330,'N1.3_Project_Listing'!$J$16:$J$829,AO$16,'N1.3_Project_Listing'!$G$16:$G$829,AG$15)</f>
        <v>0</v>
      </c>
      <c r="AP348" s="67">
        <f>SUMIFS('N1.3_Project_Listing'!$P$16:$P$829,'N1.3_Project_Listing'!$B$16:$B$829,$B348,'N1.3_Project_Listing'!$D$16:$D$829,$B330,'N1.3_Project_Listing'!$J$16:$J$829,AP$16,'N1.3_Project_Listing'!$G$16:$G$829,AG$15)</f>
        <v>0</v>
      </c>
      <c r="AQ348" s="67">
        <f>SUMIFS('N1.3_Project_Listing'!$P$16:$P$829,'N1.3_Project_Listing'!$B$16:$B$829,$B348,'N1.3_Project_Listing'!$D$16:$D$829,$B330,'N1.3_Project_Listing'!$J$16:$J$829,AQ$16,'N1.3_Project_Listing'!$G$16:$G$829,AG$15)</f>
        <v>0</v>
      </c>
      <c r="AR348" s="67">
        <f>SUMIFS('N1.3_Project_Listing'!$P$16:$P$829,'N1.3_Project_Listing'!$B$16:$B$829,$B348,'N1.3_Project_Listing'!$D$16:$D$829,$B330,'N1.3_Project_Listing'!$J$16:$J$829,AR$16,'N1.3_Project_Listing'!$G$16:$G$829,AG$15)</f>
        <v>0</v>
      </c>
      <c r="AS348" s="67">
        <f>SUMIFS('N1.3_Project_Listing'!$P$16:$P$829,'N1.3_Project_Listing'!$B$16:$B$829,$B348,'N1.3_Project_Listing'!$D$16:$D$829,$B330,'N1.3_Project_Listing'!$J$16:$J$829,AS$16,'N1.3_Project_Listing'!$G$16:$G$829,AG$15)</f>
        <v>0</v>
      </c>
      <c r="AT348" s="63">
        <f t="shared" si="438"/>
        <v>0</v>
      </c>
      <c r="AV348" s="158" t="str">
        <f t="shared" si="431"/>
        <v>-</v>
      </c>
      <c r="AW348" s="67">
        <f>SUMIFS('N1.3_Project_Listing'!$R$16:$R$829,'N1.3_Project_Listing'!$B$16:$B$829,$B348,'N1.3_Project_Listing'!$D$16:$D$829,$B330,'N1.3_Project_Listing'!$J$16:$J$829,AW$16,'N1.3_Project_Listing'!$G$16:$G$829,AV$15)</f>
        <v>0</v>
      </c>
      <c r="AX348" s="67">
        <f>SUMIFS('N1.3_Project_Listing'!$R$16:$R$829,'N1.3_Project_Listing'!$B$16:$B$829,$B348,'N1.3_Project_Listing'!$D$16:$D$829,$B330,'N1.3_Project_Listing'!$J$16:$J$829,AX$16,'N1.3_Project_Listing'!$G$16:$G$829,AV$15)</f>
        <v>0</v>
      </c>
      <c r="AY348" s="67">
        <f>SUMIFS('N1.3_Project_Listing'!$R$16:$R$829,'N1.3_Project_Listing'!$B$16:$B$829,$B348,'N1.3_Project_Listing'!$D$16:$D$829,$B330,'N1.3_Project_Listing'!$J$16:$J$829,AY$16,'N1.3_Project_Listing'!$G$16:$G$829,AV$15)</f>
        <v>0</v>
      </c>
      <c r="AZ348" s="67">
        <f>SUMIFS('N1.3_Project_Listing'!$R$16:$R$829,'N1.3_Project_Listing'!$B$16:$B$829,$B348,'N1.3_Project_Listing'!$D$16:$D$829,$B330,'N1.3_Project_Listing'!$J$16:$J$829,AZ$16,'N1.3_Project_Listing'!$G$16:$G$829,AV$15)</f>
        <v>0</v>
      </c>
      <c r="BA348" s="67">
        <f>SUMIFS('N1.3_Project_Listing'!$R$16:$R$829,'N1.3_Project_Listing'!$B$16:$B$829,$B348,'N1.3_Project_Listing'!$D$16:$D$829,$B330,'N1.3_Project_Listing'!$J$16:$J$829,BA$16,'N1.3_Project_Listing'!$G$16:$G$829,AV$15)</f>
        <v>0</v>
      </c>
      <c r="BB348" s="63">
        <f t="shared" si="439"/>
        <v>0</v>
      </c>
      <c r="BC348" s="116" t="s">
        <v>441</v>
      </c>
      <c r="BD348" s="67">
        <f>SUMIFS('N1.3_Project_Listing'!$P$16:$P$829,'N1.3_Project_Listing'!$B$16:$B$829,$B348,'N1.3_Project_Listing'!$D$16:$D$829,$B330,'N1.3_Project_Listing'!$J$16:$J$829,BD$16,'N1.3_Project_Listing'!$G$16:$G$829,AV$15)</f>
        <v>0</v>
      </c>
      <c r="BE348" s="67">
        <f>SUMIFS('N1.3_Project_Listing'!$P$16:$P$829,'N1.3_Project_Listing'!$B$16:$B$829,$B348,'N1.3_Project_Listing'!$D$16:$D$829,$B330,'N1.3_Project_Listing'!$J$16:$J$829,BE$16,'N1.3_Project_Listing'!$G$16:$G$829,AV$15)</f>
        <v>0</v>
      </c>
      <c r="BF348" s="67">
        <f>SUMIFS('N1.3_Project_Listing'!$P$16:$P$829,'N1.3_Project_Listing'!$B$16:$B$829,$B348,'N1.3_Project_Listing'!$D$16:$D$829,$B330,'N1.3_Project_Listing'!$J$16:$J$829,BF$16,'N1.3_Project_Listing'!$G$16:$G$829,AV$15)</f>
        <v>0</v>
      </c>
      <c r="BG348" s="67">
        <f>SUMIFS('N1.3_Project_Listing'!$P$16:$P$829,'N1.3_Project_Listing'!$B$16:$B$829,$B348,'N1.3_Project_Listing'!$D$16:$D$829,$B330,'N1.3_Project_Listing'!$J$16:$J$829,BG$16,'N1.3_Project_Listing'!$G$16:$G$829,AV$15)</f>
        <v>0</v>
      </c>
      <c r="BH348" s="67">
        <f>SUMIFS('N1.3_Project_Listing'!$P$16:$P$829,'N1.3_Project_Listing'!$B$16:$B$829,$B348,'N1.3_Project_Listing'!$D$16:$D$829,$B330,'N1.3_Project_Listing'!$J$16:$J$829,BH$16,'N1.3_Project_Listing'!$G$16:$G$829,AV$15)</f>
        <v>0</v>
      </c>
      <c r="BI348" s="63">
        <f t="shared" si="440"/>
        <v>0</v>
      </c>
      <c r="BK348" s="158" t="str">
        <f t="shared" si="432"/>
        <v>-</v>
      </c>
      <c r="BL348" s="67">
        <f>SUMIFS('N1.3_Project_Listing'!$R$16:$R$829,'N1.3_Project_Listing'!$B$16:$B$829,$B348,'N1.3_Project_Listing'!$D$16:$D$829,$B330,'N1.3_Project_Listing'!$J$16:$J$829,BL$16,'N1.3_Project_Listing'!$G$16:$G$829,BK$15)</f>
        <v>0</v>
      </c>
      <c r="BM348" s="67">
        <f>SUMIFS('N1.3_Project_Listing'!$R$16:$R$829,'N1.3_Project_Listing'!$B$16:$B$829,$B348,'N1.3_Project_Listing'!$D$16:$D$829,$B330,'N1.3_Project_Listing'!$J$16:$J$829,BM$16,'N1.3_Project_Listing'!$G$16:$G$829,BK$15)</f>
        <v>0</v>
      </c>
      <c r="BN348" s="67">
        <f>SUMIFS('N1.3_Project_Listing'!$R$16:$R$829,'N1.3_Project_Listing'!$B$16:$B$829,$B348,'N1.3_Project_Listing'!$D$16:$D$829,$B330,'N1.3_Project_Listing'!$J$16:$J$829,BN$16,'N1.3_Project_Listing'!$G$16:$G$829,BK$15)</f>
        <v>0</v>
      </c>
      <c r="BO348" s="67">
        <f>SUMIFS('N1.3_Project_Listing'!$R$16:$R$829,'N1.3_Project_Listing'!$B$16:$B$829,$B348,'N1.3_Project_Listing'!$D$16:$D$829,$B330,'N1.3_Project_Listing'!$J$16:$J$829,BO$16,'N1.3_Project_Listing'!$G$16:$G$829,BK$15)</f>
        <v>0</v>
      </c>
      <c r="BP348" s="67">
        <f>SUMIFS('N1.3_Project_Listing'!$R$16:$R$829,'N1.3_Project_Listing'!$B$16:$B$829,$B348,'N1.3_Project_Listing'!$D$16:$D$829,$B330,'N1.3_Project_Listing'!$J$16:$J$829,BP$16,'N1.3_Project_Listing'!$G$16:$G$829,BK$15)</f>
        <v>0</v>
      </c>
      <c r="BQ348" s="63">
        <f t="shared" si="441"/>
        <v>0</v>
      </c>
      <c r="BR348" s="116" t="s">
        <v>441</v>
      </c>
      <c r="BS348" s="67">
        <f>SUMIFS('N1.3_Project_Listing'!$P$16:$P$829,'N1.3_Project_Listing'!$B$16:$B$829,$B348,'N1.3_Project_Listing'!$D$16:$D$829,$B330,'N1.3_Project_Listing'!$J$16:$J$829,BS$16,'N1.3_Project_Listing'!$G$16:$G$829,BK$15)</f>
        <v>0</v>
      </c>
      <c r="BT348" s="67">
        <f>SUMIFS('N1.3_Project_Listing'!$P$16:$P$829,'N1.3_Project_Listing'!$B$16:$B$829,$B348,'N1.3_Project_Listing'!$D$16:$D$829,$B330,'N1.3_Project_Listing'!$J$16:$J$829,BT$16,'N1.3_Project_Listing'!$G$16:$G$829,BK$15)</f>
        <v>0</v>
      </c>
      <c r="BU348" s="67">
        <f>SUMIFS('N1.3_Project_Listing'!$P$16:$P$829,'N1.3_Project_Listing'!$B$16:$B$829,$B348,'N1.3_Project_Listing'!$D$16:$D$829,$B330,'N1.3_Project_Listing'!$J$16:$J$829,BU$16,'N1.3_Project_Listing'!$G$16:$G$829,BK$15)</f>
        <v>0</v>
      </c>
      <c r="BV348" s="67">
        <f>SUMIFS('N1.3_Project_Listing'!$P$16:$P$829,'N1.3_Project_Listing'!$B$16:$B$829,$B348,'N1.3_Project_Listing'!$D$16:$D$829,$B330,'N1.3_Project_Listing'!$J$16:$J$829,BV$16,'N1.3_Project_Listing'!$G$16:$G$829,BK$15)</f>
        <v>0</v>
      </c>
      <c r="BW348" s="67">
        <f>SUMIFS('N1.3_Project_Listing'!$P$16:$P$829,'N1.3_Project_Listing'!$B$16:$B$829,$B348,'N1.3_Project_Listing'!$D$16:$D$829,$B330,'N1.3_Project_Listing'!$J$16:$J$829,BW$16,'N1.3_Project_Listing'!$G$16:$G$829,BK$15)</f>
        <v>0</v>
      </c>
      <c r="BX348" s="63">
        <f t="shared" si="442"/>
        <v>0</v>
      </c>
    </row>
    <row r="349" spans="2:76" hidden="1">
      <c r="B349" s="132" t="str">
        <f t="shared" si="418"/>
        <v>No entry required</v>
      </c>
      <c r="C349" s="158" t="str">
        <f t="shared" si="418"/>
        <v>-</v>
      </c>
      <c r="D349" s="63">
        <f t="shared" si="419"/>
        <v>0</v>
      </c>
      <c r="E349" s="63">
        <f t="shared" si="420"/>
        <v>0</v>
      </c>
      <c r="F349" s="63">
        <f t="shared" si="421"/>
        <v>0</v>
      </c>
      <c r="G349" s="63">
        <f t="shared" si="422"/>
        <v>0</v>
      </c>
      <c r="H349" s="63">
        <f t="shared" si="423"/>
        <v>0</v>
      </c>
      <c r="I349" s="63">
        <f t="shared" si="433"/>
        <v>0</v>
      </c>
      <c r="J349" s="116" t="s">
        <v>441</v>
      </c>
      <c r="K349" s="63">
        <f t="shared" si="424"/>
        <v>0</v>
      </c>
      <c r="L349" s="63">
        <f t="shared" si="425"/>
        <v>0</v>
      </c>
      <c r="M349" s="63">
        <f t="shared" si="426"/>
        <v>0</v>
      </c>
      <c r="N349" s="63">
        <f t="shared" si="427"/>
        <v>0</v>
      </c>
      <c r="O349" s="63">
        <f t="shared" si="428"/>
        <v>0</v>
      </c>
      <c r="P349" s="63">
        <f t="shared" si="434"/>
        <v>0</v>
      </c>
      <c r="R349" s="158" t="str">
        <f t="shared" si="429"/>
        <v>-</v>
      </c>
      <c r="S349" s="67">
        <f>SUMIFS('N1.3_Project_Listing'!$R$16:$R$829,'N1.3_Project_Listing'!$B$16:$B$829,$B349,'N1.3_Project_Listing'!$D$16:$D$829,$B330,'N1.3_Project_Listing'!$J$16:$J$829,S$16,'N1.3_Project_Listing'!$G$16:$G$829,R$15)</f>
        <v>0</v>
      </c>
      <c r="T349" s="67">
        <f>SUMIFS('N1.3_Project_Listing'!$R$16:$R$829,'N1.3_Project_Listing'!$B$16:$B$829,$B349,'N1.3_Project_Listing'!$D$16:$D$829,$B330,'N1.3_Project_Listing'!$J$16:$J$829,T$16,'N1.3_Project_Listing'!$G$16:$G$829,R$15)</f>
        <v>0</v>
      </c>
      <c r="U349" s="67">
        <f>SUMIFS('N1.3_Project_Listing'!$R$16:$R$829,'N1.3_Project_Listing'!$B$16:$B$829,$B349,'N1.3_Project_Listing'!$D$16:$D$829,$B330,'N1.3_Project_Listing'!$J$16:$J$829,U$16,'N1.3_Project_Listing'!$G$16:$G$829,R$15)</f>
        <v>0</v>
      </c>
      <c r="V349" s="67">
        <f>SUMIFS('N1.3_Project_Listing'!$R$16:$R$829,'N1.3_Project_Listing'!$B$16:$B$829,$B349,'N1.3_Project_Listing'!$D$16:$D$829,$B330,'N1.3_Project_Listing'!$J$16:$J$829,V$16,'N1.3_Project_Listing'!$G$16:$G$829,R$15)</f>
        <v>0</v>
      </c>
      <c r="W349" s="67">
        <f>SUMIFS('N1.3_Project_Listing'!$R$16:$R$829,'N1.3_Project_Listing'!$B$16:$B$829,$B349,'N1.3_Project_Listing'!$D$16:$D$829,$B330,'N1.3_Project_Listing'!$J$16:$J$829,W$16,'N1.3_Project_Listing'!$G$16:$G$829,R$15)</f>
        <v>0</v>
      </c>
      <c r="X349" s="63">
        <f t="shared" si="435"/>
        <v>0</v>
      </c>
      <c r="Y349" s="116" t="s">
        <v>441</v>
      </c>
      <c r="Z349" s="67">
        <f>SUMIFS('N1.3_Project_Listing'!$P$16:$P$829,'N1.3_Project_Listing'!$B$16:$B$829,$B349,'N1.3_Project_Listing'!$D$16:$D$829,$B330,'N1.3_Project_Listing'!$J$16:$J$829,Z$16,'N1.3_Project_Listing'!$G$16:$G$829,R$15)</f>
        <v>0</v>
      </c>
      <c r="AA349" s="67">
        <f>SUMIFS('N1.3_Project_Listing'!$P$16:$P$829,'N1.3_Project_Listing'!$B$16:$B$829,$B349,'N1.3_Project_Listing'!$D$16:$D$829,$B330,'N1.3_Project_Listing'!$J$16:$J$829,AA$16,'N1.3_Project_Listing'!$G$16:$G$829,R$15)</f>
        <v>0</v>
      </c>
      <c r="AB349" s="67">
        <f>SUMIFS('N1.3_Project_Listing'!$P$16:$P$829,'N1.3_Project_Listing'!$B$16:$B$829,$B349,'N1.3_Project_Listing'!$D$16:$D$829,$B330,'N1.3_Project_Listing'!$J$16:$J$829,AB$16,'N1.3_Project_Listing'!$G$16:$G$829,R$15)</f>
        <v>0</v>
      </c>
      <c r="AC349" s="67">
        <f>SUMIFS('N1.3_Project_Listing'!$P$16:$P$829,'N1.3_Project_Listing'!$B$16:$B$829,$B349,'N1.3_Project_Listing'!$D$16:$D$829,$B330,'N1.3_Project_Listing'!$J$16:$J$829,AC$16,'N1.3_Project_Listing'!$G$16:$G$829,R$15)</f>
        <v>0</v>
      </c>
      <c r="AD349" s="67">
        <f>SUMIFS('N1.3_Project_Listing'!$P$16:$P$829,'N1.3_Project_Listing'!$B$16:$B$829,$B349,'N1.3_Project_Listing'!$D$16:$D$829,$B330,'N1.3_Project_Listing'!$J$16:$J$829,AD$16,'N1.3_Project_Listing'!$G$16:$G$829,R$15)</f>
        <v>0</v>
      </c>
      <c r="AE349" s="63">
        <f t="shared" si="436"/>
        <v>0</v>
      </c>
      <c r="AG349" s="158" t="str">
        <f t="shared" si="430"/>
        <v>-</v>
      </c>
      <c r="AH349" s="67">
        <f>SUMIFS('N1.3_Project_Listing'!$R$16:$R$829,'N1.3_Project_Listing'!$B$16:$B$829,$B349,'N1.3_Project_Listing'!$D$16:$D$829,$B330,'N1.3_Project_Listing'!$J$16:$J$829,AH$16,'N1.3_Project_Listing'!$G$16:$G$829,AG$15)</f>
        <v>0</v>
      </c>
      <c r="AI349" s="67">
        <f>SUMIFS('N1.3_Project_Listing'!$R$16:$R$829,'N1.3_Project_Listing'!$B$16:$B$829,$B349,'N1.3_Project_Listing'!$D$16:$D$829,$B330,'N1.3_Project_Listing'!$J$16:$J$829,AI$16,'N1.3_Project_Listing'!$G$16:$G$829,AG$15)</f>
        <v>0</v>
      </c>
      <c r="AJ349" s="67">
        <f>SUMIFS('N1.3_Project_Listing'!$R$16:$R$829,'N1.3_Project_Listing'!$B$16:$B$829,$B349,'N1.3_Project_Listing'!$D$16:$D$829,$B330,'N1.3_Project_Listing'!$J$16:$J$829,AJ$16,'N1.3_Project_Listing'!$G$16:$G$829,AG$15)</f>
        <v>0</v>
      </c>
      <c r="AK349" s="67">
        <f>SUMIFS('N1.3_Project_Listing'!$R$16:$R$829,'N1.3_Project_Listing'!$B$16:$B$829,$B349,'N1.3_Project_Listing'!$D$16:$D$829,$B330,'N1.3_Project_Listing'!$J$16:$J$829,AK$16,'N1.3_Project_Listing'!$G$16:$G$829,AG$15)</f>
        <v>0</v>
      </c>
      <c r="AL349" s="67">
        <f>SUMIFS('N1.3_Project_Listing'!$R$16:$R$829,'N1.3_Project_Listing'!$B$16:$B$829,$B349,'N1.3_Project_Listing'!$D$16:$D$829,$B330,'N1.3_Project_Listing'!$J$16:$J$829,AL$16,'N1.3_Project_Listing'!$G$16:$G$829,AG$15)</f>
        <v>0</v>
      </c>
      <c r="AM349" s="63">
        <f t="shared" si="437"/>
        <v>0</v>
      </c>
      <c r="AN349" s="116" t="s">
        <v>441</v>
      </c>
      <c r="AO349" s="67">
        <f>SUMIFS('N1.3_Project_Listing'!$P$16:$P$829,'N1.3_Project_Listing'!$B$16:$B$829,$B349,'N1.3_Project_Listing'!$D$16:$D$829,$B330,'N1.3_Project_Listing'!$J$16:$J$829,AO$16,'N1.3_Project_Listing'!$G$16:$G$829,AG$15)</f>
        <v>0</v>
      </c>
      <c r="AP349" s="67">
        <f>SUMIFS('N1.3_Project_Listing'!$P$16:$P$829,'N1.3_Project_Listing'!$B$16:$B$829,$B349,'N1.3_Project_Listing'!$D$16:$D$829,$B330,'N1.3_Project_Listing'!$J$16:$J$829,AP$16,'N1.3_Project_Listing'!$G$16:$G$829,AG$15)</f>
        <v>0</v>
      </c>
      <c r="AQ349" s="67">
        <f>SUMIFS('N1.3_Project_Listing'!$P$16:$P$829,'N1.3_Project_Listing'!$B$16:$B$829,$B349,'N1.3_Project_Listing'!$D$16:$D$829,$B330,'N1.3_Project_Listing'!$J$16:$J$829,AQ$16,'N1.3_Project_Listing'!$G$16:$G$829,AG$15)</f>
        <v>0</v>
      </c>
      <c r="AR349" s="67">
        <f>SUMIFS('N1.3_Project_Listing'!$P$16:$P$829,'N1.3_Project_Listing'!$B$16:$B$829,$B349,'N1.3_Project_Listing'!$D$16:$D$829,$B330,'N1.3_Project_Listing'!$J$16:$J$829,AR$16,'N1.3_Project_Listing'!$G$16:$G$829,AG$15)</f>
        <v>0</v>
      </c>
      <c r="AS349" s="67">
        <f>SUMIFS('N1.3_Project_Listing'!$P$16:$P$829,'N1.3_Project_Listing'!$B$16:$B$829,$B349,'N1.3_Project_Listing'!$D$16:$D$829,$B330,'N1.3_Project_Listing'!$J$16:$J$829,AS$16,'N1.3_Project_Listing'!$G$16:$G$829,AG$15)</f>
        <v>0</v>
      </c>
      <c r="AT349" s="63">
        <f t="shared" si="438"/>
        <v>0</v>
      </c>
      <c r="AV349" s="158" t="str">
        <f t="shared" si="431"/>
        <v>-</v>
      </c>
      <c r="AW349" s="67">
        <f>SUMIFS('N1.3_Project_Listing'!$R$16:$R$829,'N1.3_Project_Listing'!$B$16:$B$829,$B349,'N1.3_Project_Listing'!$D$16:$D$829,$B330,'N1.3_Project_Listing'!$J$16:$J$829,AW$16,'N1.3_Project_Listing'!$G$16:$G$829,AV$15)</f>
        <v>0</v>
      </c>
      <c r="AX349" s="67">
        <f>SUMIFS('N1.3_Project_Listing'!$R$16:$R$829,'N1.3_Project_Listing'!$B$16:$B$829,$B349,'N1.3_Project_Listing'!$D$16:$D$829,$B330,'N1.3_Project_Listing'!$J$16:$J$829,AX$16,'N1.3_Project_Listing'!$G$16:$G$829,AV$15)</f>
        <v>0</v>
      </c>
      <c r="AY349" s="67">
        <f>SUMIFS('N1.3_Project_Listing'!$R$16:$R$829,'N1.3_Project_Listing'!$B$16:$B$829,$B349,'N1.3_Project_Listing'!$D$16:$D$829,$B330,'N1.3_Project_Listing'!$J$16:$J$829,AY$16,'N1.3_Project_Listing'!$G$16:$G$829,AV$15)</f>
        <v>0</v>
      </c>
      <c r="AZ349" s="67">
        <f>SUMIFS('N1.3_Project_Listing'!$R$16:$R$829,'N1.3_Project_Listing'!$B$16:$B$829,$B349,'N1.3_Project_Listing'!$D$16:$D$829,$B330,'N1.3_Project_Listing'!$J$16:$J$829,AZ$16,'N1.3_Project_Listing'!$G$16:$G$829,AV$15)</f>
        <v>0</v>
      </c>
      <c r="BA349" s="67">
        <f>SUMIFS('N1.3_Project_Listing'!$R$16:$R$829,'N1.3_Project_Listing'!$B$16:$B$829,$B349,'N1.3_Project_Listing'!$D$16:$D$829,$B330,'N1.3_Project_Listing'!$J$16:$J$829,BA$16,'N1.3_Project_Listing'!$G$16:$G$829,AV$15)</f>
        <v>0</v>
      </c>
      <c r="BB349" s="63">
        <f t="shared" si="439"/>
        <v>0</v>
      </c>
      <c r="BC349" s="116" t="s">
        <v>441</v>
      </c>
      <c r="BD349" s="67">
        <f>SUMIFS('N1.3_Project_Listing'!$P$16:$P$829,'N1.3_Project_Listing'!$B$16:$B$829,$B349,'N1.3_Project_Listing'!$D$16:$D$829,$B330,'N1.3_Project_Listing'!$J$16:$J$829,BD$16,'N1.3_Project_Listing'!$G$16:$G$829,AV$15)</f>
        <v>0</v>
      </c>
      <c r="BE349" s="67">
        <f>SUMIFS('N1.3_Project_Listing'!$P$16:$P$829,'N1.3_Project_Listing'!$B$16:$B$829,$B349,'N1.3_Project_Listing'!$D$16:$D$829,$B330,'N1.3_Project_Listing'!$J$16:$J$829,BE$16,'N1.3_Project_Listing'!$G$16:$G$829,AV$15)</f>
        <v>0</v>
      </c>
      <c r="BF349" s="67">
        <f>SUMIFS('N1.3_Project_Listing'!$P$16:$P$829,'N1.3_Project_Listing'!$B$16:$B$829,$B349,'N1.3_Project_Listing'!$D$16:$D$829,$B330,'N1.3_Project_Listing'!$J$16:$J$829,BF$16,'N1.3_Project_Listing'!$G$16:$G$829,AV$15)</f>
        <v>0</v>
      </c>
      <c r="BG349" s="67">
        <f>SUMIFS('N1.3_Project_Listing'!$P$16:$P$829,'N1.3_Project_Listing'!$B$16:$B$829,$B349,'N1.3_Project_Listing'!$D$16:$D$829,$B330,'N1.3_Project_Listing'!$J$16:$J$829,BG$16,'N1.3_Project_Listing'!$G$16:$G$829,AV$15)</f>
        <v>0</v>
      </c>
      <c r="BH349" s="67">
        <f>SUMIFS('N1.3_Project_Listing'!$P$16:$P$829,'N1.3_Project_Listing'!$B$16:$B$829,$B349,'N1.3_Project_Listing'!$D$16:$D$829,$B330,'N1.3_Project_Listing'!$J$16:$J$829,BH$16,'N1.3_Project_Listing'!$G$16:$G$829,AV$15)</f>
        <v>0</v>
      </c>
      <c r="BI349" s="63">
        <f t="shared" si="440"/>
        <v>0</v>
      </c>
      <c r="BK349" s="158" t="str">
        <f t="shared" si="432"/>
        <v>-</v>
      </c>
      <c r="BL349" s="67">
        <f>SUMIFS('N1.3_Project_Listing'!$R$16:$R$829,'N1.3_Project_Listing'!$B$16:$B$829,$B349,'N1.3_Project_Listing'!$D$16:$D$829,$B330,'N1.3_Project_Listing'!$J$16:$J$829,BL$16,'N1.3_Project_Listing'!$G$16:$G$829,BK$15)</f>
        <v>0</v>
      </c>
      <c r="BM349" s="67">
        <f>SUMIFS('N1.3_Project_Listing'!$R$16:$R$829,'N1.3_Project_Listing'!$B$16:$B$829,$B349,'N1.3_Project_Listing'!$D$16:$D$829,$B330,'N1.3_Project_Listing'!$J$16:$J$829,BM$16,'N1.3_Project_Listing'!$G$16:$G$829,BK$15)</f>
        <v>0</v>
      </c>
      <c r="BN349" s="67">
        <f>SUMIFS('N1.3_Project_Listing'!$R$16:$R$829,'N1.3_Project_Listing'!$B$16:$B$829,$B349,'N1.3_Project_Listing'!$D$16:$D$829,$B330,'N1.3_Project_Listing'!$J$16:$J$829,BN$16,'N1.3_Project_Listing'!$G$16:$G$829,BK$15)</f>
        <v>0</v>
      </c>
      <c r="BO349" s="67">
        <f>SUMIFS('N1.3_Project_Listing'!$R$16:$R$829,'N1.3_Project_Listing'!$B$16:$B$829,$B349,'N1.3_Project_Listing'!$D$16:$D$829,$B330,'N1.3_Project_Listing'!$J$16:$J$829,BO$16,'N1.3_Project_Listing'!$G$16:$G$829,BK$15)</f>
        <v>0</v>
      </c>
      <c r="BP349" s="67">
        <f>SUMIFS('N1.3_Project_Listing'!$R$16:$R$829,'N1.3_Project_Listing'!$B$16:$B$829,$B349,'N1.3_Project_Listing'!$D$16:$D$829,$B330,'N1.3_Project_Listing'!$J$16:$J$829,BP$16,'N1.3_Project_Listing'!$G$16:$G$829,BK$15)</f>
        <v>0</v>
      </c>
      <c r="BQ349" s="63">
        <f t="shared" si="441"/>
        <v>0</v>
      </c>
      <c r="BR349" s="116" t="s">
        <v>441</v>
      </c>
      <c r="BS349" s="67">
        <f>SUMIFS('N1.3_Project_Listing'!$P$16:$P$829,'N1.3_Project_Listing'!$B$16:$B$829,$B349,'N1.3_Project_Listing'!$D$16:$D$829,$B330,'N1.3_Project_Listing'!$J$16:$J$829,BS$16,'N1.3_Project_Listing'!$G$16:$G$829,BK$15)</f>
        <v>0</v>
      </c>
      <c r="BT349" s="67">
        <f>SUMIFS('N1.3_Project_Listing'!$P$16:$P$829,'N1.3_Project_Listing'!$B$16:$B$829,$B349,'N1.3_Project_Listing'!$D$16:$D$829,$B330,'N1.3_Project_Listing'!$J$16:$J$829,BT$16,'N1.3_Project_Listing'!$G$16:$G$829,BK$15)</f>
        <v>0</v>
      </c>
      <c r="BU349" s="67">
        <f>SUMIFS('N1.3_Project_Listing'!$P$16:$P$829,'N1.3_Project_Listing'!$B$16:$B$829,$B349,'N1.3_Project_Listing'!$D$16:$D$829,$B330,'N1.3_Project_Listing'!$J$16:$J$829,BU$16,'N1.3_Project_Listing'!$G$16:$G$829,BK$15)</f>
        <v>0</v>
      </c>
      <c r="BV349" s="67">
        <f>SUMIFS('N1.3_Project_Listing'!$P$16:$P$829,'N1.3_Project_Listing'!$B$16:$B$829,$B349,'N1.3_Project_Listing'!$D$16:$D$829,$B330,'N1.3_Project_Listing'!$J$16:$J$829,BV$16,'N1.3_Project_Listing'!$G$16:$G$829,BK$15)</f>
        <v>0</v>
      </c>
      <c r="BW349" s="67">
        <f>SUMIFS('N1.3_Project_Listing'!$P$16:$P$829,'N1.3_Project_Listing'!$B$16:$B$829,$B349,'N1.3_Project_Listing'!$D$16:$D$829,$B330,'N1.3_Project_Listing'!$J$16:$J$829,BW$16,'N1.3_Project_Listing'!$G$16:$G$829,BK$15)</f>
        <v>0</v>
      </c>
      <c r="BX349" s="63">
        <f t="shared" si="442"/>
        <v>0</v>
      </c>
    </row>
    <row r="350" spans="2:76" hidden="1">
      <c r="B350" s="132" t="str">
        <f t="shared" si="418"/>
        <v>No entry required</v>
      </c>
      <c r="C350" s="158" t="str">
        <f t="shared" si="418"/>
        <v>-</v>
      </c>
      <c r="D350" s="63">
        <f t="shared" si="419"/>
        <v>0</v>
      </c>
      <c r="E350" s="63">
        <f t="shared" si="420"/>
        <v>0</v>
      </c>
      <c r="F350" s="63">
        <f t="shared" si="421"/>
        <v>0</v>
      </c>
      <c r="G350" s="63">
        <f t="shared" si="422"/>
        <v>0</v>
      </c>
      <c r="H350" s="63">
        <f t="shared" si="423"/>
        <v>0</v>
      </c>
      <c r="I350" s="63">
        <f t="shared" si="433"/>
        <v>0</v>
      </c>
      <c r="J350" s="116" t="s">
        <v>441</v>
      </c>
      <c r="K350" s="63">
        <f t="shared" si="424"/>
        <v>0</v>
      </c>
      <c r="L350" s="63">
        <f t="shared" si="425"/>
        <v>0</v>
      </c>
      <c r="M350" s="63">
        <f t="shared" si="426"/>
        <v>0</v>
      </c>
      <c r="N350" s="63">
        <f t="shared" si="427"/>
        <v>0</v>
      </c>
      <c r="O350" s="63">
        <f t="shared" si="428"/>
        <v>0</v>
      </c>
      <c r="P350" s="63">
        <f t="shared" si="434"/>
        <v>0</v>
      </c>
      <c r="R350" s="158" t="str">
        <f t="shared" si="429"/>
        <v>-</v>
      </c>
      <c r="S350" s="67">
        <f>SUMIFS('N1.3_Project_Listing'!$R$16:$R$829,'N1.3_Project_Listing'!$B$16:$B$829,$B350,'N1.3_Project_Listing'!$D$16:$D$829,$B330,'N1.3_Project_Listing'!$J$16:$J$829,S$16,'N1.3_Project_Listing'!$G$16:$G$829,R$15)</f>
        <v>0</v>
      </c>
      <c r="T350" s="67">
        <f>SUMIFS('N1.3_Project_Listing'!$R$16:$R$829,'N1.3_Project_Listing'!$B$16:$B$829,$B350,'N1.3_Project_Listing'!$D$16:$D$829,$B330,'N1.3_Project_Listing'!$J$16:$J$829,T$16,'N1.3_Project_Listing'!$G$16:$G$829,R$15)</f>
        <v>0</v>
      </c>
      <c r="U350" s="67">
        <f>SUMIFS('N1.3_Project_Listing'!$R$16:$R$829,'N1.3_Project_Listing'!$B$16:$B$829,$B350,'N1.3_Project_Listing'!$D$16:$D$829,$B330,'N1.3_Project_Listing'!$J$16:$J$829,U$16,'N1.3_Project_Listing'!$G$16:$G$829,R$15)</f>
        <v>0</v>
      </c>
      <c r="V350" s="67">
        <f>SUMIFS('N1.3_Project_Listing'!$R$16:$R$829,'N1.3_Project_Listing'!$B$16:$B$829,$B350,'N1.3_Project_Listing'!$D$16:$D$829,$B330,'N1.3_Project_Listing'!$J$16:$J$829,V$16,'N1.3_Project_Listing'!$G$16:$G$829,R$15)</f>
        <v>0</v>
      </c>
      <c r="W350" s="67">
        <f>SUMIFS('N1.3_Project_Listing'!$R$16:$R$829,'N1.3_Project_Listing'!$B$16:$B$829,$B350,'N1.3_Project_Listing'!$D$16:$D$829,$B330,'N1.3_Project_Listing'!$J$16:$J$829,W$16,'N1.3_Project_Listing'!$G$16:$G$829,R$15)</f>
        <v>0</v>
      </c>
      <c r="X350" s="63">
        <f t="shared" si="435"/>
        <v>0</v>
      </c>
      <c r="Y350" s="116" t="s">
        <v>441</v>
      </c>
      <c r="Z350" s="67">
        <f>SUMIFS('N1.3_Project_Listing'!$P$16:$P$829,'N1.3_Project_Listing'!$B$16:$B$829,$B350,'N1.3_Project_Listing'!$D$16:$D$829,$B330,'N1.3_Project_Listing'!$J$16:$J$829,Z$16,'N1.3_Project_Listing'!$G$16:$G$829,R$15)</f>
        <v>0</v>
      </c>
      <c r="AA350" s="67">
        <f>SUMIFS('N1.3_Project_Listing'!$P$16:$P$829,'N1.3_Project_Listing'!$B$16:$B$829,$B350,'N1.3_Project_Listing'!$D$16:$D$829,$B330,'N1.3_Project_Listing'!$J$16:$J$829,AA$16,'N1.3_Project_Listing'!$G$16:$G$829,R$15)</f>
        <v>0</v>
      </c>
      <c r="AB350" s="67">
        <f>SUMIFS('N1.3_Project_Listing'!$P$16:$P$829,'N1.3_Project_Listing'!$B$16:$B$829,$B350,'N1.3_Project_Listing'!$D$16:$D$829,$B330,'N1.3_Project_Listing'!$J$16:$J$829,AB$16,'N1.3_Project_Listing'!$G$16:$G$829,R$15)</f>
        <v>0</v>
      </c>
      <c r="AC350" s="67">
        <f>SUMIFS('N1.3_Project_Listing'!$P$16:$P$829,'N1.3_Project_Listing'!$B$16:$B$829,$B350,'N1.3_Project_Listing'!$D$16:$D$829,$B330,'N1.3_Project_Listing'!$J$16:$J$829,AC$16,'N1.3_Project_Listing'!$G$16:$G$829,R$15)</f>
        <v>0</v>
      </c>
      <c r="AD350" s="67">
        <f>SUMIFS('N1.3_Project_Listing'!$P$16:$P$829,'N1.3_Project_Listing'!$B$16:$B$829,$B350,'N1.3_Project_Listing'!$D$16:$D$829,$B330,'N1.3_Project_Listing'!$J$16:$J$829,AD$16,'N1.3_Project_Listing'!$G$16:$G$829,R$15)</f>
        <v>0</v>
      </c>
      <c r="AE350" s="63">
        <f t="shared" si="436"/>
        <v>0</v>
      </c>
      <c r="AG350" s="158" t="str">
        <f t="shared" si="430"/>
        <v>-</v>
      </c>
      <c r="AH350" s="67">
        <f>SUMIFS('N1.3_Project_Listing'!$R$16:$R$829,'N1.3_Project_Listing'!$B$16:$B$829,$B350,'N1.3_Project_Listing'!$D$16:$D$829,$B330,'N1.3_Project_Listing'!$J$16:$J$829,AH$16,'N1.3_Project_Listing'!$G$16:$G$829,AG$15)</f>
        <v>0</v>
      </c>
      <c r="AI350" s="67">
        <f>SUMIFS('N1.3_Project_Listing'!$R$16:$R$829,'N1.3_Project_Listing'!$B$16:$B$829,$B350,'N1.3_Project_Listing'!$D$16:$D$829,$B330,'N1.3_Project_Listing'!$J$16:$J$829,AI$16,'N1.3_Project_Listing'!$G$16:$G$829,AG$15)</f>
        <v>0</v>
      </c>
      <c r="AJ350" s="67">
        <f>SUMIFS('N1.3_Project_Listing'!$R$16:$R$829,'N1.3_Project_Listing'!$B$16:$B$829,$B350,'N1.3_Project_Listing'!$D$16:$D$829,$B330,'N1.3_Project_Listing'!$J$16:$J$829,AJ$16,'N1.3_Project_Listing'!$G$16:$G$829,AG$15)</f>
        <v>0</v>
      </c>
      <c r="AK350" s="67">
        <f>SUMIFS('N1.3_Project_Listing'!$R$16:$R$829,'N1.3_Project_Listing'!$B$16:$B$829,$B350,'N1.3_Project_Listing'!$D$16:$D$829,$B330,'N1.3_Project_Listing'!$J$16:$J$829,AK$16,'N1.3_Project_Listing'!$G$16:$G$829,AG$15)</f>
        <v>0</v>
      </c>
      <c r="AL350" s="67">
        <f>SUMIFS('N1.3_Project_Listing'!$R$16:$R$829,'N1.3_Project_Listing'!$B$16:$B$829,$B350,'N1.3_Project_Listing'!$D$16:$D$829,$B330,'N1.3_Project_Listing'!$J$16:$J$829,AL$16,'N1.3_Project_Listing'!$G$16:$G$829,AG$15)</f>
        <v>0</v>
      </c>
      <c r="AM350" s="63">
        <f t="shared" si="437"/>
        <v>0</v>
      </c>
      <c r="AN350" s="116" t="s">
        <v>441</v>
      </c>
      <c r="AO350" s="67">
        <f>SUMIFS('N1.3_Project_Listing'!$P$16:$P$829,'N1.3_Project_Listing'!$B$16:$B$829,$B350,'N1.3_Project_Listing'!$D$16:$D$829,$B330,'N1.3_Project_Listing'!$J$16:$J$829,AO$16,'N1.3_Project_Listing'!$G$16:$G$829,AG$15)</f>
        <v>0</v>
      </c>
      <c r="AP350" s="67">
        <f>SUMIFS('N1.3_Project_Listing'!$P$16:$P$829,'N1.3_Project_Listing'!$B$16:$B$829,$B350,'N1.3_Project_Listing'!$D$16:$D$829,$B330,'N1.3_Project_Listing'!$J$16:$J$829,AP$16,'N1.3_Project_Listing'!$G$16:$G$829,AG$15)</f>
        <v>0</v>
      </c>
      <c r="AQ350" s="67">
        <f>SUMIFS('N1.3_Project_Listing'!$P$16:$P$829,'N1.3_Project_Listing'!$B$16:$B$829,$B350,'N1.3_Project_Listing'!$D$16:$D$829,$B330,'N1.3_Project_Listing'!$J$16:$J$829,AQ$16,'N1.3_Project_Listing'!$G$16:$G$829,AG$15)</f>
        <v>0</v>
      </c>
      <c r="AR350" s="67">
        <f>SUMIFS('N1.3_Project_Listing'!$P$16:$P$829,'N1.3_Project_Listing'!$B$16:$B$829,$B350,'N1.3_Project_Listing'!$D$16:$D$829,$B330,'N1.3_Project_Listing'!$J$16:$J$829,AR$16,'N1.3_Project_Listing'!$G$16:$G$829,AG$15)</f>
        <v>0</v>
      </c>
      <c r="AS350" s="67">
        <f>SUMIFS('N1.3_Project_Listing'!$P$16:$P$829,'N1.3_Project_Listing'!$B$16:$B$829,$B350,'N1.3_Project_Listing'!$D$16:$D$829,$B330,'N1.3_Project_Listing'!$J$16:$J$829,AS$16,'N1.3_Project_Listing'!$G$16:$G$829,AG$15)</f>
        <v>0</v>
      </c>
      <c r="AT350" s="63">
        <f t="shared" si="438"/>
        <v>0</v>
      </c>
      <c r="AV350" s="158" t="str">
        <f t="shared" si="431"/>
        <v>-</v>
      </c>
      <c r="AW350" s="67">
        <f>SUMIFS('N1.3_Project_Listing'!$R$16:$R$829,'N1.3_Project_Listing'!$B$16:$B$829,$B350,'N1.3_Project_Listing'!$D$16:$D$829,$B330,'N1.3_Project_Listing'!$J$16:$J$829,AW$16,'N1.3_Project_Listing'!$G$16:$G$829,AV$15)</f>
        <v>0</v>
      </c>
      <c r="AX350" s="67">
        <f>SUMIFS('N1.3_Project_Listing'!$R$16:$R$829,'N1.3_Project_Listing'!$B$16:$B$829,$B350,'N1.3_Project_Listing'!$D$16:$D$829,$B330,'N1.3_Project_Listing'!$J$16:$J$829,AX$16,'N1.3_Project_Listing'!$G$16:$G$829,AV$15)</f>
        <v>0</v>
      </c>
      <c r="AY350" s="67">
        <f>SUMIFS('N1.3_Project_Listing'!$R$16:$R$829,'N1.3_Project_Listing'!$B$16:$B$829,$B350,'N1.3_Project_Listing'!$D$16:$D$829,$B330,'N1.3_Project_Listing'!$J$16:$J$829,AY$16,'N1.3_Project_Listing'!$G$16:$G$829,AV$15)</f>
        <v>0</v>
      </c>
      <c r="AZ350" s="67">
        <f>SUMIFS('N1.3_Project_Listing'!$R$16:$R$829,'N1.3_Project_Listing'!$B$16:$B$829,$B350,'N1.3_Project_Listing'!$D$16:$D$829,$B330,'N1.3_Project_Listing'!$J$16:$J$829,AZ$16,'N1.3_Project_Listing'!$G$16:$G$829,AV$15)</f>
        <v>0</v>
      </c>
      <c r="BA350" s="67">
        <f>SUMIFS('N1.3_Project_Listing'!$R$16:$R$829,'N1.3_Project_Listing'!$B$16:$B$829,$B350,'N1.3_Project_Listing'!$D$16:$D$829,$B330,'N1.3_Project_Listing'!$J$16:$J$829,BA$16,'N1.3_Project_Listing'!$G$16:$G$829,AV$15)</f>
        <v>0</v>
      </c>
      <c r="BB350" s="63">
        <f t="shared" si="439"/>
        <v>0</v>
      </c>
      <c r="BC350" s="116" t="s">
        <v>441</v>
      </c>
      <c r="BD350" s="67">
        <f>SUMIFS('N1.3_Project_Listing'!$P$16:$P$829,'N1.3_Project_Listing'!$B$16:$B$829,$B350,'N1.3_Project_Listing'!$D$16:$D$829,$B330,'N1.3_Project_Listing'!$J$16:$J$829,BD$16,'N1.3_Project_Listing'!$G$16:$G$829,AV$15)</f>
        <v>0</v>
      </c>
      <c r="BE350" s="67">
        <f>SUMIFS('N1.3_Project_Listing'!$P$16:$P$829,'N1.3_Project_Listing'!$B$16:$B$829,$B350,'N1.3_Project_Listing'!$D$16:$D$829,$B330,'N1.3_Project_Listing'!$J$16:$J$829,BE$16,'N1.3_Project_Listing'!$G$16:$G$829,AV$15)</f>
        <v>0</v>
      </c>
      <c r="BF350" s="67">
        <f>SUMIFS('N1.3_Project_Listing'!$P$16:$P$829,'N1.3_Project_Listing'!$B$16:$B$829,$B350,'N1.3_Project_Listing'!$D$16:$D$829,$B330,'N1.3_Project_Listing'!$J$16:$J$829,BF$16,'N1.3_Project_Listing'!$G$16:$G$829,AV$15)</f>
        <v>0</v>
      </c>
      <c r="BG350" s="67">
        <f>SUMIFS('N1.3_Project_Listing'!$P$16:$P$829,'N1.3_Project_Listing'!$B$16:$B$829,$B350,'N1.3_Project_Listing'!$D$16:$D$829,$B330,'N1.3_Project_Listing'!$J$16:$J$829,BG$16,'N1.3_Project_Listing'!$G$16:$G$829,AV$15)</f>
        <v>0</v>
      </c>
      <c r="BH350" s="67">
        <f>SUMIFS('N1.3_Project_Listing'!$P$16:$P$829,'N1.3_Project_Listing'!$B$16:$B$829,$B350,'N1.3_Project_Listing'!$D$16:$D$829,$B330,'N1.3_Project_Listing'!$J$16:$J$829,BH$16,'N1.3_Project_Listing'!$G$16:$G$829,AV$15)</f>
        <v>0</v>
      </c>
      <c r="BI350" s="63">
        <f t="shared" si="440"/>
        <v>0</v>
      </c>
      <c r="BK350" s="158" t="str">
        <f t="shared" si="432"/>
        <v>-</v>
      </c>
      <c r="BL350" s="67">
        <f>SUMIFS('N1.3_Project_Listing'!$R$16:$R$829,'N1.3_Project_Listing'!$B$16:$B$829,$B350,'N1.3_Project_Listing'!$D$16:$D$829,$B330,'N1.3_Project_Listing'!$J$16:$J$829,BL$16,'N1.3_Project_Listing'!$G$16:$G$829,BK$15)</f>
        <v>0</v>
      </c>
      <c r="BM350" s="67">
        <f>SUMIFS('N1.3_Project_Listing'!$R$16:$R$829,'N1.3_Project_Listing'!$B$16:$B$829,$B350,'N1.3_Project_Listing'!$D$16:$D$829,$B330,'N1.3_Project_Listing'!$J$16:$J$829,BM$16,'N1.3_Project_Listing'!$G$16:$G$829,BK$15)</f>
        <v>0</v>
      </c>
      <c r="BN350" s="67">
        <f>SUMIFS('N1.3_Project_Listing'!$R$16:$R$829,'N1.3_Project_Listing'!$B$16:$B$829,$B350,'N1.3_Project_Listing'!$D$16:$D$829,$B330,'N1.3_Project_Listing'!$J$16:$J$829,BN$16,'N1.3_Project_Listing'!$G$16:$G$829,BK$15)</f>
        <v>0</v>
      </c>
      <c r="BO350" s="67">
        <f>SUMIFS('N1.3_Project_Listing'!$R$16:$R$829,'N1.3_Project_Listing'!$B$16:$B$829,$B350,'N1.3_Project_Listing'!$D$16:$D$829,$B330,'N1.3_Project_Listing'!$J$16:$J$829,BO$16,'N1.3_Project_Listing'!$G$16:$G$829,BK$15)</f>
        <v>0</v>
      </c>
      <c r="BP350" s="67">
        <f>SUMIFS('N1.3_Project_Listing'!$R$16:$R$829,'N1.3_Project_Listing'!$B$16:$B$829,$B350,'N1.3_Project_Listing'!$D$16:$D$829,$B330,'N1.3_Project_Listing'!$J$16:$J$829,BP$16,'N1.3_Project_Listing'!$G$16:$G$829,BK$15)</f>
        <v>0</v>
      </c>
      <c r="BQ350" s="63">
        <f t="shared" si="441"/>
        <v>0</v>
      </c>
      <c r="BR350" s="116" t="s">
        <v>441</v>
      </c>
      <c r="BS350" s="67">
        <f>SUMIFS('N1.3_Project_Listing'!$P$16:$P$829,'N1.3_Project_Listing'!$B$16:$B$829,$B350,'N1.3_Project_Listing'!$D$16:$D$829,$B330,'N1.3_Project_Listing'!$J$16:$J$829,BS$16,'N1.3_Project_Listing'!$G$16:$G$829,BK$15)</f>
        <v>0</v>
      </c>
      <c r="BT350" s="67">
        <f>SUMIFS('N1.3_Project_Listing'!$P$16:$P$829,'N1.3_Project_Listing'!$B$16:$B$829,$B350,'N1.3_Project_Listing'!$D$16:$D$829,$B330,'N1.3_Project_Listing'!$J$16:$J$829,BT$16,'N1.3_Project_Listing'!$G$16:$G$829,BK$15)</f>
        <v>0</v>
      </c>
      <c r="BU350" s="67">
        <f>SUMIFS('N1.3_Project_Listing'!$P$16:$P$829,'N1.3_Project_Listing'!$B$16:$B$829,$B350,'N1.3_Project_Listing'!$D$16:$D$829,$B330,'N1.3_Project_Listing'!$J$16:$J$829,BU$16,'N1.3_Project_Listing'!$G$16:$G$829,BK$15)</f>
        <v>0</v>
      </c>
      <c r="BV350" s="67">
        <f>SUMIFS('N1.3_Project_Listing'!$P$16:$P$829,'N1.3_Project_Listing'!$B$16:$B$829,$B350,'N1.3_Project_Listing'!$D$16:$D$829,$B330,'N1.3_Project_Listing'!$J$16:$J$829,BV$16,'N1.3_Project_Listing'!$G$16:$G$829,BK$15)</f>
        <v>0</v>
      </c>
      <c r="BW350" s="67">
        <f>SUMIFS('N1.3_Project_Listing'!$P$16:$P$829,'N1.3_Project_Listing'!$B$16:$B$829,$B350,'N1.3_Project_Listing'!$D$16:$D$829,$B330,'N1.3_Project_Listing'!$J$16:$J$829,BW$16,'N1.3_Project_Listing'!$G$16:$G$829,BK$15)</f>
        <v>0</v>
      </c>
      <c r="BX350" s="63">
        <f t="shared" si="442"/>
        <v>0</v>
      </c>
    </row>
    <row r="351" spans="2:76" hidden="1">
      <c r="B351" s="132" t="str">
        <f t="shared" si="418"/>
        <v>No entry required</v>
      </c>
      <c r="C351" s="158" t="str">
        <f t="shared" si="418"/>
        <v>-</v>
      </c>
      <c r="D351" s="63">
        <f t="shared" si="419"/>
        <v>0</v>
      </c>
      <c r="E351" s="63">
        <f t="shared" si="420"/>
        <v>0</v>
      </c>
      <c r="F351" s="63">
        <f t="shared" si="421"/>
        <v>0</v>
      </c>
      <c r="G351" s="63">
        <f t="shared" si="422"/>
        <v>0</v>
      </c>
      <c r="H351" s="63">
        <f t="shared" si="423"/>
        <v>0</v>
      </c>
      <c r="I351" s="63">
        <f t="shared" si="433"/>
        <v>0</v>
      </c>
      <c r="J351" s="116" t="s">
        <v>441</v>
      </c>
      <c r="K351" s="63">
        <f t="shared" si="424"/>
        <v>0</v>
      </c>
      <c r="L351" s="63">
        <f t="shared" si="425"/>
        <v>0</v>
      </c>
      <c r="M351" s="63">
        <f t="shared" si="426"/>
        <v>0</v>
      </c>
      <c r="N351" s="63">
        <f t="shared" si="427"/>
        <v>0</v>
      </c>
      <c r="O351" s="63">
        <f t="shared" si="428"/>
        <v>0</v>
      </c>
      <c r="P351" s="63">
        <f t="shared" si="434"/>
        <v>0</v>
      </c>
      <c r="R351" s="158" t="str">
        <f t="shared" si="429"/>
        <v>-</v>
      </c>
      <c r="S351" s="67">
        <f>SUMIFS('N1.3_Project_Listing'!$R$16:$R$829,'N1.3_Project_Listing'!$B$16:$B$829,$B351,'N1.3_Project_Listing'!$D$16:$D$829,$B330,'N1.3_Project_Listing'!$J$16:$J$829,S$16,'N1.3_Project_Listing'!$G$16:$G$829,R$15)</f>
        <v>0</v>
      </c>
      <c r="T351" s="67">
        <f>SUMIFS('N1.3_Project_Listing'!$R$16:$R$829,'N1.3_Project_Listing'!$B$16:$B$829,$B351,'N1.3_Project_Listing'!$D$16:$D$829,$B330,'N1.3_Project_Listing'!$J$16:$J$829,T$16,'N1.3_Project_Listing'!$G$16:$G$829,R$15)</f>
        <v>0</v>
      </c>
      <c r="U351" s="67">
        <f>SUMIFS('N1.3_Project_Listing'!$R$16:$R$829,'N1.3_Project_Listing'!$B$16:$B$829,$B351,'N1.3_Project_Listing'!$D$16:$D$829,$B330,'N1.3_Project_Listing'!$J$16:$J$829,U$16,'N1.3_Project_Listing'!$G$16:$G$829,R$15)</f>
        <v>0</v>
      </c>
      <c r="V351" s="67">
        <f>SUMIFS('N1.3_Project_Listing'!$R$16:$R$829,'N1.3_Project_Listing'!$B$16:$B$829,$B351,'N1.3_Project_Listing'!$D$16:$D$829,$B330,'N1.3_Project_Listing'!$J$16:$J$829,V$16,'N1.3_Project_Listing'!$G$16:$G$829,R$15)</f>
        <v>0</v>
      </c>
      <c r="W351" s="67">
        <f>SUMIFS('N1.3_Project_Listing'!$R$16:$R$829,'N1.3_Project_Listing'!$B$16:$B$829,$B351,'N1.3_Project_Listing'!$D$16:$D$829,$B330,'N1.3_Project_Listing'!$J$16:$J$829,W$16,'N1.3_Project_Listing'!$G$16:$G$829,R$15)</f>
        <v>0</v>
      </c>
      <c r="X351" s="63">
        <f t="shared" si="435"/>
        <v>0</v>
      </c>
      <c r="Y351" s="116" t="s">
        <v>441</v>
      </c>
      <c r="Z351" s="67">
        <f>SUMIFS('N1.3_Project_Listing'!$P$16:$P$829,'N1.3_Project_Listing'!$B$16:$B$829,$B351,'N1.3_Project_Listing'!$D$16:$D$829,$B330,'N1.3_Project_Listing'!$J$16:$J$829,Z$16,'N1.3_Project_Listing'!$G$16:$G$829,R$15)</f>
        <v>0</v>
      </c>
      <c r="AA351" s="67">
        <f>SUMIFS('N1.3_Project_Listing'!$P$16:$P$829,'N1.3_Project_Listing'!$B$16:$B$829,$B351,'N1.3_Project_Listing'!$D$16:$D$829,$B330,'N1.3_Project_Listing'!$J$16:$J$829,AA$16,'N1.3_Project_Listing'!$G$16:$G$829,R$15)</f>
        <v>0</v>
      </c>
      <c r="AB351" s="67">
        <f>SUMIFS('N1.3_Project_Listing'!$P$16:$P$829,'N1.3_Project_Listing'!$B$16:$B$829,$B351,'N1.3_Project_Listing'!$D$16:$D$829,$B330,'N1.3_Project_Listing'!$J$16:$J$829,AB$16,'N1.3_Project_Listing'!$G$16:$G$829,R$15)</f>
        <v>0</v>
      </c>
      <c r="AC351" s="67">
        <f>SUMIFS('N1.3_Project_Listing'!$P$16:$P$829,'N1.3_Project_Listing'!$B$16:$B$829,$B351,'N1.3_Project_Listing'!$D$16:$D$829,$B330,'N1.3_Project_Listing'!$J$16:$J$829,AC$16,'N1.3_Project_Listing'!$G$16:$G$829,R$15)</f>
        <v>0</v>
      </c>
      <c r="AD351" s="67">
        <f>SUMIFS('N1.3_Project_Listing'!$P$16:$P$829,'N1.3_Project_Listing'!$B$16:$B$829,$B351,'N1.3_Project_Listing'!$D$16:$D$829,$B330,'N1.3_Project_Listing'!$J$16:$J$829,AD$16,'N1.3_Project_Listing'!$G$16:$G$829,R$15)</f>
        <v>0</v>
      </c>
      <c r="AE351" s="63">
        <f t="shared" si="436"/>
        <v>0</v>
      </c>
      <c r="AG351" s="158" t="str">
        <f t="shared" si="430"/>
        <v>-</v>
      </c>
      <c r="AH351" s="67">
        <f>SUMIFS('N1.3_Project_Listing'!$R$16:$R$829,'N1.3_Project_Listing'!$B$16:$B$829,$B351,'N1.3_Project_Listing'!$D$16:$D$829,$B330,'N1.3_Project_Listing'!$J$16:$J$829,AH$16,'N1.3_Project_Listing'!$G$16:$G$829,AG$15)</f>
        <v>0</v>
      </c>
      <c r="AI351" s="67">
        <f>SUMIFS('N1.3_Project_Listing'!$R$16:$R$829,'N1.3_Project_Listing'!$B$16:$B$829,$B351,'N1.3_Project_Listing'!$D$16:$D$829,$B330,'N1.3_Project_Listing'!$J$16:$J$829,AI$16,'N1.3_Project_Listing'!$G$16:$G$829,AG$15)</f>
        <v>0</v>
      </c>
      <c r="AJ351" s="67">
        <f>SUMIFS('N1.3_Project_Listing'!$R$16:$R$829,'N1.3_Project_Listing'!$B$16:$B$829,$B351,'N1.3_Project_Listing'!$D$16:$D$829,$B330,'N1.3_Project_Listing'!$J$16:$J$829,AJ$16,'N1.3_Project_Listing'!$G$16:$G$829,AG$15)</f>
        <v>0</v>
      </c>
      <c r="AK351" s="67">
        <f>SUMIFS('N1.3_Project_Listing'!$R$16:$R$829,'N1.3_Project_Listing'!$B$16:$B$829,$B351,'N1.3_Project_Listing'!$D$16:$D$829,$B330,'N1.3_Project_Listing'!$J$16:$J$829,AK$16,'N1.3_Project_Listing'!$G$16:$G$829,AG$15)</f>
        <v>0</v>
      </c>
      <c r="AL351" s="67">
        <f>SUMIFS('N1.3_Project_Listing'!$R$16:$R$829,'N1.3_Project_Listing'!$B$16:$B$829,$B351,'N1.3_Project_Listing'!$D$16:$D$829,$B330,'N1.3_Project_Listing'!$J$16:$J$829,AL$16,'N1.3_Project_Listing'!$G$16:$G$829,AG$15)</f>
        <v>0</v>
      </c>
      <c r="AM351" s="63">
        <f t="shared" si="437"/>
        <v>0</v>
      </c>
      <c r="AN351" s="116" t="s">
        <v>441</v>
      </c>
      <c r="AO351" s="67">
        <f>SUMIFS('N1.3_Project_Listing'!$P$16:$P$829,'N1.3_Project_Listing'!$B$16:$B$829,$B351,'N1.3_Project_Listing'!$D$16:$D$829,$B330,'N1.3_Project_Listing'!$J$16:$J$829,AO$16,'N1.3_Project_Listing'!$G$16:$G$829,AG$15)</f>
        <v>0</v>
      </c>
      <c r="AP351" s="67">
        <f>SUMIFS('N1.3_Project_Listing'!$P$16:$P$829,'N1.3_Project_Listing'!$B$16:$B$829,$B351,'N1.3_Project_Listing'!$D$16:$D$829,$B330,'N1.3_Project_Listing'!$J$16:$J$829,AP$16,'N1.3_Project_Listing'!$G$16:$G$829,AG$15)</f>
        <v>0</v>
      </c>
      <c r="AQ351" s="67">
        <f>SUMIFS('N1.3_Project_Listing'!$P$16:$P$829,'N1.3_Project_Listing'!$B$16:$B$829,$B351,'N1.3_Project_Listing'!$D$16:$D$829,$B330,'N1.3_Project_Listing'!$J$16:$J$829,AQ$16,'N1.3_Project_Listing'!$G$16:$G$829,AG$15)</f>
        <v>0</v>
      </c>
      <c r="AR351" s="67">
        <f>SUMIFS('N1.3_Project_Listing'!$P$16:$P$829,'N1.3_Project_Listing'!$B$16:$B$829,$B351,'N1.3_Project_Listing'!$D$16:$D$829,$B330,'N1.3_Project_Listing'!$J$16:$J$829,AR$16,'N1.3_Project_Listing'!$G$16:$G$829,AG$15)</f>
        <v>0</v>
      </c>
      <c r="AS351" s="67">
        <f>SUMIFS('N1.3_Project_Listing'!$P$16:$P$829,'N1.3_Project_Listing'!$B$16:$B$829,$B351,'N1.3_Project_Listing'!$D$16:$D$829,$B330,'N1.3_Project_Listing'!$J$16:$J$829,AS$16,'N1.3_Project_Listing'!$G$16:$G$829,AG$15)</f>
        <v>0</v>
      </c>
      <c r="AT351" s="63">
        <f t="shared" si="438"/>
        <v>0</v>
      </c>
      <c r="AV351" s="158" t="str">
        <f t="shared" si="431"/>
        <v>-</v>
      </c>
      <c r="AW351" s="67">
        <f>SUMIFS('N1.3_Project_Listing'!$R$16:$R$829,'N1.3_Project_Listing'!$B$16:$B$829,$B351,'N1.3_Project_Listing'!$D$16:$D$829,$B330,'N1.3_Project_Listing'!$J$16:$J$829,AW$16,'N1.3_Project_Listing'!$G$16:$G$829,AV$15)</f>
        <v>0</v>
      </c>
      <c r="AX351" s="67">
        <f>SUMIFS('N1.3_Project_Listing'!$R$16:$R$829,'N1.3_Project_Listing'!$B$16:$B$829,$B351,'N1.3_Project_Listing'!$D$16:$D$829,$B330,'N1.3_Project_Listing'!$J$16:$J$829,AX$16,'N1.3_Project_Listing'!$G$16:$G$829,AV$15)</f>
        <v>0</v>
      </c>
      <c r="AY351" s="67">
        <f>SUMIFS('N1.3_Project_Listing'!$R$16:$R$829,'N1.3_Project_Listing'!$B$16:$B$829,$B351,'N1.3_Project_Listing'!$D$16:$D$829,$B330,'N1.3_Project_Listing'!$J$16:$J$829,AY$16,'N1.3_Project_Listing'!$G$16:$G$829,AV$15)</f>
        <v>0</v>
      </c>
      <c r="AZ351" s="67">
        <f>SUMIFS('N1.3_Project_Listing'!$R$16:$R$829,'N1.3_Project_Listing'!$B$16:$B$829,$B351,'N1.3_Project_Listing'!$D$16:$D$829,$B330,'N1.3_Project_Listing'!$J$16:$J$829,AZ$16,'N1.3_Project_Listing'!$G$16:$G$829,AV$15)</f>
        <v>0</v>
      </c>
      <c r="BA351" s="67">
        <f>SUMIFS('N1.3_Project_Listing'!$R$16:$R$829,'N1.3_Project_Listing'!$B$16:$B$829,$B351,'N1.3_Project_Listing'!$D$16:$D$829,$B330,'N1.3_Project_Listing'!$J$16:$J$829,BA$16,'N1.3_Project_Listing'!$G$16:$G$829,AV$15)</f>
        <v>0</v>
      </c>
      <c r="BB351" s="63">
        <f t="shared" si="439"/>
        <v>0</v>
      </c>
      <c r="BC351" s="116" t="s">
        <v>441</v>
      </c>
      <c r="BD351" s="67">
        <f>SUMIFS('N1.3_Project_Listing'!$P$16:$P$829,'N1.3_Project_Listing'!$B$16:$B$829,$B351,'N1.3_Project_Listing'!$D$16:$D$829,$B330,'N1.3_Project_Listing'!$J$16:$J$829,BD$16,'N1.3_Project_Listing'!$G$16:$G$829,AV$15)</f>
        <v>0</v>
      </c>
      <c r="BE351" s="67">
        <f>SUMIFS('N1.3_Project_Listing'!$P$16:$P$829,'N1.3_Project_Listing'!$B$16:$B$829,$B351,'N1.3_Project_Listing'!$D$16:$D$829,$B330,'N1.3_Project_Listing'!$J$16:$J$829,BE$16,'N1.3_Project_Listing'!$G$16:$G$829,AV$15)</f>
        <v>0</v>
      </c>
      <c r="BF351" s="67">
        <f>SUMIFS('N1.3_Project_Listing'!$P$16:$P$829,'N1.3_Project_Listing'!$B$16:$B$829,$B351,'N1.3_Project_Listing'!$D$16:$D$829,$B330,'N1.3_Project_Listing'!$J$16:$J$829,BF$16,'N1.3_Project_Listing'!$G$16:$G$829,AV$15)</f>
        <v>0</v>
      </c>
      <c r="BG351" s="67">
        <f>SUMIFS('N1.3_Project_Listing'!$P$16:$P$829,'N1.3_Project_Listing'!$B$16:$B$829,$B351,'N1.3_Project_Listing'!$D$16:$D$829,$B330,'N1.3_Project_Listing'!$J$16:$J$829,BG$16,'N1.3_Project_Listing'!$G$16:$G$829,AV$15)</f>
        <v>0</v>
      </c>
      <c r="BH351" s="67">
        <f>SUMIFS('N1.3_Project_Listing'!$P$16:$P$829,'N1.3_Project_Listing'!$B$16:$B$829,$B351,'N1.3_Project_Listing'!$D$16:$D$829,$B330,'N1.3_Project_Listing'!$J$16:$J$829,BH$16,'N1.3_Project_Listing'!$G$16:$G$829,AV$15)</f>
        <v>0</v>
      </c>
      <c r="BI351" s="63">
        <f t="shared" si="440"/>
        <v>0</v>
      </c>
      <c r="BK351" s="158" t="str">
        <f t="shared" si="432"/>
        <v>-</v>
      </c>
      <c r="BL351" s="67">
        <f>SUMIFS('N1.3_Project_Listing'!$R$16:$R$829,'N1.3_Project_Listing'!$B$16:$B$829,$B351,'N1.3_Project_Listing'!$D$16:$D$829,$B330,'N1.3_Project_Listing'!$J$16:$J$829,BL$16,'N1.3_Project_Listing'!$G$16:$G$829,BK$15)</f>
        <v>0</v>
      </c>
      <c r="BM351" s="67">
        <f>SUMIFS('N1.3_Project_Listing'!$R$16:$R$829,'N1.3_Project_Listing'!$B$16:$B$829,$B351,'N1.3_Project_Listing'!$D$16:$D$829,$B330,'N1.3_Project_Listing'!$J$16:$J$829,BM$16,'N1.3_Project_Listing'!$G$16:$G$829,BK$15)</f>
        <v>0</v>
      </c>
      <c r="BN351" s="67">
        <f>SUMIFS('N1.3_Project_Listing'!$R$16:$R$829,'N1.3_Project_Listing'!$B$16:$B$829,$B351,'N1.3_Project_Listing'!$D$16:$D$829,$B330,'N1.3_Project_Listing'!$J$16:$J$829,BN$16,'N1.3_Project_Listing'!$G$16:$G$829,BK$15)</f>
        <v>0</v>
      </c>
      <c r="BO351" s="67">
        <f>SUMIFS('N1.3_Project_Listing'!$R$16:$R$829,'N1.3_Project_Listing'!$B$16:$B$829,$B351,'N1.3_Project_Listing'!$D$16:$D$829,$B330,'N1.3_Project_Listing'!$J$16:$J$829,BO$16,'N1.3_Project_Listing'!$G$16:$G$829,BK$15)</f>
        <v>0</v>
      </c>
      <c r="BP351" s="67">
        <f>SUMIFS('N1.3_Project_Listing'!$R$16:$R$829,'N1.3_Project_Listing'!$B$16:$B$829,$B351,'N1.3_Project_Listing'!$D$16:$D$829,$B330,'N1.3_Project_Listing'!$J$16:$J$829,BP$16,'N1.3_Project_Listing'!$G$16:$G$829,BK$15)</f>
        <v>0</v>
      </c>
      <c r="BQ351" s="63">
        <f t="shared" si="441"/>
        <v>0</v>
      </c>
      <c r="BR351" s="116" t="s">
        <v>441</v>
      </c>
      <c r="BS351" s="67">
        <f>SUMIFS('N1.3_Project_Listing'!$P$16:$P$829,'N1.3_Project_Listing'!$B$16:$B$829,$B351,'N1.3_Project_Listing'!$D$16:$D$829,$B330,'N1.3_Project_Listing'!$J$16:$J$829,BS$16,'N1.3_Project_Listing'!$G$16:$G$829,BK$15)</f>
        <v>0</v>
      </c>
      <c r="BT351" s="67">
        <f>SUMIFS('N1.3_Project_Listing'!$P$16:$P$829,'N1.3_Project_Listing'!$B$16:$B$829,$B351,'N1.3_Project_Listing'!$D$16:$D$829,$B330,'N1.3_Project_Listing'!$J$16:$J$829,BT$16,'N1.3_Project_Listing'!$G$16:$G$829,BK$15)</f>
        <v>0</v>
      </c>
      <c r="BU351" s="67">
        <f>SUMIFS('N1.3_Project_Listing'!$P$16:$P$829,'N1.3_Project_Listing'!$B$16:$B$829,$B351,'N1.3_Project_Listing'!$D$16:$D$829,$B330,'N1.3_Project_Listing'!$J$16:$J$829,BU$16,'N1.3_Project_Listing'!$G$16:$G$829,BK$15)</f>
        <v>0</v>
      </c>
      <c r="BV351" s="67">
        <f>SUMIFS('N1.3_Project_Listing'!$P$16:$P$829,'N1.3_Project_Listing'!$B$16:$B$829,$B351,'N1.3_Project_Listing'!$D$16:$D$829,$B330,'N1.3_Project_Listing'!$J$16:$J$829,BV$16,'N1.3_Project_Listing'!$G$16:$G$829,BK$15)</f>
        <v>0</v>
      </c>
      <c r="BW351" s="67">
        <f>SUMIFS('N1.3_Project_Listing'!$P$16:$P$829,'N1.3_Project_Listing'!$B$16:$B$829,$B351,'N1.3_Project_Listing'!$D$16:$D$829,$B330,'N1.3_Project_Listing'!$J$16:$J$829,BW$16,'N1.3_Project_Listing'!$G$16:$G$829,BK$15)</f>
        <v>0</v>
      </c>
      <c r="BX351" s="63">
        <f t="shared" si="442"/>
        <v>0</v>
      </c>
    </row>
    <row r="352" spans="2:76" hidden="1">
      <c r="B352" s="132" t="str">
        <f t="shared" ref="B352:C371" si="443">B289</f>
        <v>No entry required</v>
      </c>
      <c r="C352" s="158" t="str">
        <f t="shared" si="443"/>
        <v>-</v>
      </c>
      <c r="D352" s="63">
        <f t="shared" si="419"/>
        <v>0</v>
      </c>
      <c r="E352" s="63">
        <f t="shared" si="420"/>
        <v>0</v>
      </c>
      <c r="F352" s="63">
        <f t="shared" si="421"/>
        <v>0</v>
      </c>
      <c r="G352" s="63">
        <f t="shared" si="422"/>
        <v>0</v>
      </c>
      <c r="H352" s="63">
        <f t="shared" si="423"/>
        <v>0</v>
      </c>
      <c r="I352" s="63">
        <f t="shared" si="433"/>
        <v>0</v>
      </c>
      <c r="J352" s="116" t="s">
        <v>441</v>
      </c>
      <c r="K352" s="63">
        <f t="shared" si="424"/>
        <v>0</v>
      </c>
      <c r="L352" s="63">
        <f t="shared" si="425"/>
        <v>0</v>
      </c>
      <c r="M352" s="63">
        <f t="shared" si="426"/>
        <v>0</v>
      </c>
      <c r="N352" s="63">
        <f t="shared" si="427"/>
        <v>0</v>
      </c>
      <c r="O352" s="63">
        <f t="shared" si="428"/>
        <v>0</v>
      </c>
      <c r="P352" s="63">
        <f t="shared" si="434"/>
        <v>0</v>
      </c>
      <c r="R352" s="158" t="str">
        <f t="shared" si="429"/>
        <v>-</v>
      </c>
      <c r="S352" s="67">
        <f>SUMIFS('N1.3_Project_Listing'!$R$16:$R$829,'N1.3_Project_Listing'!$B$16:$B$829,$B352,'N1.3_Project_Listing'!$D$16:$D$829,$B330,'N1.3_Project_Listing'!$J$16:$J$829,S$16,'N1.3_Project_Listing'!$G$16:$G$829,R$15)</f>
        <v>0</v>
      </c>
      <c r="T352" s="67">
        <f>SUMIFS('N1.3_Project_Listing'!$R$16:$R$829,'N1.3_Project_Listing'!$B$16:$B$829,$B352,'N1.3_Project_Listing'!$D$16:$D$829,$B330,'N1.3_Project_Listing'!$J$16:$J$829,T$16,'N1.3_Project_Listing'!$G$16:$G$829,R$15)</f>
        <v>0</v>
      </c>
      <c r="U352" s="67">
        <f>SUMIFS('N1.3_Project_Listing'!$R$16:$R$829,'N1.3_Project_Listing'!$B$16:$B$829,$B352,'N1.3_Project_Listing'!$D$16:$D$829,$B330,'N1.3_Project_Listing'!$J$16:$J$829,U$16,'N1.3_Project_Listing'!$G$16:$G$829,R$15)</f>
        <v>0</v>
      </c>
      <c r="V352" s="67">
        <f>SUMIFS('N1.3_Project_Listing'!$R$16:$R$829,'N1.3_Project_Listing'!$B$16:$B$829,$B352,'N1.3_Project_Listing'!$D$16:$D$829,$B330,'N1.3_Project_Listing'!$J$16:$J$829,V$16,'N1.3_Project_Listing'!$G$16:$G$829,R$15)</f>
        <v>0</v>
      </c>
      <c r="W352" s="67">
        <f>SUMIFS('N1.3_Project_Listing'!$R$16:$R$829,'N1.3_Project_Listing'!$B$16:$B$829,$B352,'N1.3_Project_Listing'!$D$16:$D$829,$B330,'N1.3_Project_Listing'!$J$16:$J$829,W$16,'N1.3_Project_Listing'!$G$16:$G$829,R$15)</f>
        <v>0</v>
      </c>
      <c r="X352" s="63">
        <f t="shared" si="435"/>
        <v>0</v>
      </c>
      <c r="Y352" s="116" t="s">
        <v>441</v>
      </c>
      <c r="Z352" s="67">
        <f>SUMIFS('N1.3_Project_Listing'!$P$16:$P$829,'N1.3_Project_Listing'!$B$16:$B$829,$B352,'N1.3_Project_Listing'!$D$16:$D$829,$B330,'N1.3_Project_Listing'!$J$16:$J$829,Z$16,'N1.3_Project_Listing'!$G$16:$G$829,R$15)</f>
        <v>0</v>
      </c>
      <c r="AA352" s="67">
        <f>SUMIFS('N1.3_Project_Listing'!$P$16:$P$829,'N1.3_Project_Listing'!$B$16:$B$829,$B352,'N1.3_Project_Listing'!$D$16:$D$829,$B330,'N1.3_Project_Listing'!$J$16:$J$829,AA$16,'N1.3_Project_Listing'!$G$16:$G$829,R$15)</f>
        <v>0</v>
      </c>
      <c r="AB352" s="67">
        <f>SUMIFS('N1.3_Project_Listing'!$P$16:$P$829,'N1.3_Project_Listing'!$B$16:$B$829,$B352,'N1.3_Project_Listing'!$D$16:$D$829,$B330,'N1.3_Project_Listing'!$J$16:$J$829,AB$16,'N1.3_Project_Listing'!$G$16:$G$829,R$15)</f>
        <v>0</v>
      </c>
      <c r="AC352" s="67">
        <f>SUMIFS('N1.3_Project_Listing'!$P$16:$P$829,'N1.3_Project_Listing'!$B$16:$B$829,$B352,'N1.3_Project_Listing'!$D$16:$D$829,$B330,'N1.3_Project_Listing'!$J$16:$J$829,AC$16,'N1.3_Project_Listing'!$G$16:$G$829,R$15)</f>
        <v>0</v>
      </c>
      <c r="AD352" s="67">
        <f>SUMIFS('N1.3_Project_Listing'!$P$16:$P$829,'N1.3_Project_Listing'!$B$16:$B$829,$B352,'N1.3_Project_Listing'!$D$16:$D$829,$B330,'N1.3_Project_Listing'!$J$16:$J$829,AD$16,'N1.3_Project_Listing'!$G$16:$G$829,R$15)</f>
        <v>0</v>
      </c>
      <c r="AE352" s="63">
        <f t="shared" si="436"/>
        <v>0</v>
      </c>
      <c r="AG352" s="158" t="str">
        <f t="shared" si="430"/>
        <v>-</v>
      </c>
      <c r="AH352" s="67">
        <f>SUMIFS('N1.3_Project_Listing'!$R$16:$R$829,'N1.3_Project_Listing'!$B$16:$B$829,$B352,'N1.3_Project_Listing'!$D$16:$D$829,$B330,'N1.3_Project_Listing'!$J$16:$J$829,AH$16,'N1.3_Project_Listing'!$G$16:$G$829,AG$15)</f>
        <v>0</v>
      </c>
      <c r="AI352" s="67">
        <f>SUMIFS('N1.3_Project_Listing'!$R$16:$R$829,'N1.3_Project_Listing'!$B$16:$B$829,$B352,'N1.3_Project_Listing'!$D$16:$D$829,$B330,'N1.3_Project_Listing'!$J$16:$J$829,AI$16,'N1.3_Project_Listing'!$G$16:$G$829,AG$15)</f>
        <v>0</v>
      </c>
      <c r="AJ352" s="67">
        <f>SUMIFS('N1.3_Project_Listing'!$R$16:$R$829,'N1.3_Project_Listing'!$B$16:$B$829,$B352,'N1.3_Project_Listing'!$D$16:$D$829,$B330,'N1.3_Project_Listing'!$J$16:$J$829,AJ$16,'N1.3_Project_Listing'!$G$16:$G$829,AG$15)</f>
        <v>0</v>
      </c>
      <c r="AK352" s="67">
        <f>SUMIFS('N1.3_Project_Listing'!$R$16:$R$829,'N1.3_Project_Listing'!$B$16:$B$829,$B352,'N1.3_Project_Listing'!$D$16:$D$829,$B330,'N1.3_Project_Listing'!$J$16:$J$829,AK$16,'N1.3_Project_Listing'!$G$16:$G$829,AG$15)</f>
        <v>0</v>
      </c>
      <c r="AL352" s="67">
        <f>SUMIFS('N1.3_Project_Listing'!$R$16:$R$829,'N1.3_Project_Listing'!$B$16:$B$829,$B352,'N1.3_Project_Listing'!$D$16:$D$829,$B330,'N1.3_Project_Listing'!$J$16:$J$829,AL$16,'N1.3_Project_Listing'!$G$16:$G$829,AG$15)</f>
        <v>0</v>
      </c>
      <c r="AM352" s="63">
        <f t="shared" si="437"/>
        <v>0</v>
      </c>
      <c r="AN352" s="116" t="s">
        <v>441</v>
      </c>
      <c r="AO352" s="67">
        <f>SUMIFS('N1.3_Project_Listing'!$P$16:$P$829,'N1.3_Project_Listing'!$B$16:$B$829,$B352,'N1.3_Project_Listing'!$D$16:$D$829,$B330,'N1.3_Project_Listing'!$J$16:$J$829,AO$16,'N1.3_Project_Listing'!$G$16:$G$829,AG$15)</f>
        <v>0</v>
      </c>
      <c r="AP352" s="67">
        <f>SUMIFS('N1.3_Project_Listing'!$P$16:$P$829,'N1.3_Project_Listing'!$B$16:$B$829,$B352,'N1.3_Project_Listing'!$D$16:$D$829,$B330,'N1.3_Project_Listing'!$J$16:$J$829,AP$16,'N1.3_Project_Listing'!$G$16:$G$829,AG$15)</f>
        <v>0</v>
      </c>
      <c r="AQ352" s="67">
        <f>SUMIFS('N1.3_Project_Listing'!$P$16:$P$829,'N1.3_Project_Listing'!$B$16:$B$829,$B352,'N1.3_Project_Listing'!$D$16:$D$829,$B330,'N1.3_Project_Listing'!$J$16:$J$829,AQ$16,'N1.3_Project_Listing'!$G$16:$G$829,AG$15)</f>
        <v>0</v>
      </c>
      <c r="AR352" s="67">
        <f>SUMIFS('N1.3_Project_Listing'!$P$16:$P$829,'N1.3_Project_Listing'!$B$16:$B$829,$B352,'N1.3_Project_Listing'!$D$16:$D$829,$B330,'N1.3_Project_Listing'!$J$16:$J$829,AR$16,'N1.3_Project_Listing'!$G$16:$G$829,AG$15)</f>
        <v>0</v>
      </c>
      <c r="AS352" s="67">
        <f>SUMIFS('N1.3_Project_Listing'!$P$16:$P$829,'N1.3_Project_Listing'!$B$16:$B$829,$B352,'N1.3_Project_Listing'!$D$16:$D$829,$B330,'N1.3_Project_Listing'!$J$16:$J$829,AS$16,'N1.3_Project_Listing'!$G$16:$G$829,AG$15)</f>
        <v>0</v>
      </c>
      <c r="AT352" s="63">
        <f t="shared" si="438"/>
        <v>0</v>
      </c>
      <c r="AV352" s="158" t="str">
        <f t="shared" si="431"/>
        <v>-</v>
      </c>
      <c r="AW352" s="67">
        <f>SUMIFS('N1.3_Project_Listing'!$R$16:$R$829,'N1.3_Project_Listing'!$B$16:$B$829,$B352,'N1.3_Project_Listing'!$D$16:$D$829,$B330,'N1.3_Project_Listing'!$J$16:$J$829,AW$16,'N1.3_Project_Listing'!$G$16:$G$829,AV$15)</f>
        <v>0</v>
      </c>
      <c r="AX352" s="67">
        <f>SUMIFS('N1.3_Project_Listing'!$R$16:$R$829,'N1.3_Project_Listing'!$B$16:$B$829,$B352,'N1.3_Project_Listing'!$D$16:$D$829,$B330,'N1.3_Project_Listing'!$J$16:$J$829,AX$16,'N1.3_Project_Listing'!$G$16:$G$829,AV$15)</f>
        <v>0</v>
      </c>
      <c r="AY352" s="67">
        <f>SUMIFS('N1.3_Project_Listing'!$R$16:$R$829,'N1.3_Project_Listing'!$B$16:$B$829,$B352,'N1.3_Project_Listing'!$D$16:$D$829,$B330,'N1.3_Project_Listing'!$J$16:$J$829,AY$16,'N1.3_Project_Listing'!$G$16:$G$829,AV$15)</f>
        <v>0</v>
      </c>
      <c r="AZ352" s="67">
        <f>SUMIFS('N1.3_Project_Listing'!$R$16:$R$829,'N1.3_Project_Listing'!$B$16:$B$829,$B352,'N1.3_Project_Listing'!$D$16:$D$829,$B330,'N1.3_Project_Listing'!$J$16:$J$829,AZ$16,'N1.3_Project_Listing'!$G$16:$G$829,AV$15)</f>
        <v>0</v>
      </c>
      <c r="BA352" s="67">
        <f>SUMIFS('N1.3_Project_Listing'!$R$16:$R$829,'N1.3_Project_Listing'!$B$16:$B$829,$B352,'N1.3_Project_Listing'!$D$16:$D$829,$B330,'N1.3_Project_Listing'!$J$16:$J$829,BA$16,'N1.3_Project_Listing'!$G$16:$G$829,AV$15)</f>
        <v>0</v>
      </c>
      <c r="BB352" s="63">
        <f t="shared" si="439"/>
        <v>0</v>
      </c>
      <c r="BC352" s="116" t="s">
        <v>441</v>
      </c>
      <c r="BD352" s="67">
        <f>SUMIFS('N1.3_Project_Listing'!$P$16:$P$829,'N1.3_Project_Listing'!$B$16:$B$829,$B352,'N1.3_Project_Listing'!$D$16:$D$829,$B330,'N1.3_Project_Listing'!$J$16:$J$829,BD$16,'N1.3_Project_Listing'!$G$16:$G$829,AV$15)</f>
        <v>0</v>
      </c>
      <c r="BE352" s="67">
        <f>SUMIFS('N1.3_Project_Listing'!$P$16:$P$829,'N1.3_Project_Listing'!$B$16:$B$829,$B352,'N1.3_Project_Listing'!$D$16:$D$829,$B330,'N1.3_Project_Listing'!$J$16:$J$829,BE$16,'N1.3_Project_Listing'!$G$16:$G$829,AV$15)</f>
        <v>0</v>
      </c>
      <c r="BF352" s="67">
        <f>SUMIFS('N1.3_Project_Listing'!$P$16:$P$829,'N1.3_Project_Listing'!$B$16:$B$829,$B352,'N1.3_Project_Listing'!$D$16:$D$829,$B330,'N1.3_Project_Listing'!$J$16:$J$829,BF$16,'N1.3_Project_Listing'!$G$16:$G$829,AV$15)</f>
        <v>0</v>
      </c>
      <c r="BG352" s="67">
        <f>SUMIFS('N1.3_Project_Listing'!$P$16:$P$829,'N1.3_Project_Listing'!$B$16:$B$829,$B352,'N1.3_Project_Listing'!$D$16:$D$829,$B330,'N1.3_Project_Listing'!$J$16:$J$829,BG$16,'N1.3_Project_Listing'!$G$16:$G$829,AV$15)</f>
        <v>0</v>
      </c>
      <c r="BH352" s="67">
        <f>SUMIFS('N1.3_Project_Listing'!$P$16:$P$829,'N1.3_Project_Listing'!$B$16:$B$829,$B352,'N1.3_Project_Listing'!$D$16:$D$829,$B330,'N1.3_Project_Listing'!$J$16:$J$829,BH$16,'N1.3_Project_Listing'!$G$16:$G$829,AV$15)</f>
        <v>0</v>
      </c>
      <c r="BI352" s="63">
        <f t="shared" si="440"/>
        <v>0</v>
      </c>
      <c r="BK352" s="158" t="str">
        <f t="shared" si="432"/>
        <v>-</v>
      </c>
      <c r="BL352" s="67">
        <f>SUMIFS('N1.3_Project_Listing'!$R$16:$R$829,'N1.3_Project_Listing'!$B$16:$B$829,$B352,'N1.3_Project_Listing'!$D$16:$D$829,$B330,'N1.3_Project_Listing'!$J$16:$J$829,BL$16,'N1.3_Project_Listing'!$G$16:$G$829,BK$15)</f>
        <v>0</v>
      </c>
      <c r="BM352" s="67">
        <f>SUMIFS('N1.3_Project_Listing'!$R$16:$R$829,'N1.3_Project_Listing'!$B$16:$B$829,$B352,'N1.3_Project_Listing'!$D$16:$D$829,$B330,'N1.3_Project_Listing'!$J$16:$J$829,BM$16,'N1.3_Project_Listing'!$G$16:$G$829,BK$15)</f>
        <v>0</v>
      </c>
      <c r="BN352" s="67">
        <f>SUMIFS('N1.3_Project_Listing'!$R$16:$R$829,'N1.3_Project_Listing'!$B$16:$B$829,$B352,'N1.3_Project_Listing'!$D$16:$D$829,$B330,'N1.3_Project_Listing'!$J$16:$J$829,BN$16,'N1.3_Project_Listing'!$G$16:$G$829,BK$15)</f>
        <v>0</v>
      </c>
      <c r="BO352" s="67">
        <f>SUMIFS('N1.3_Project_Listing'!$R$16:$R$829,'N1.3_Project_Listing'!$B$16:$B$829,$B352,'N1.3_Project_Listing'!$D$16:$D$829,$B330,'N1.3_Project_Listing'!$J$16:$J$829,BO$16,'N1.3_Project_Listing'!$G$16:$G$829,BK$15)</f>
        <v>0</v>
      </c>
      <c r="BP352" s="67">
        <f>SUMIFS('N1.3_Project_Listing'!$R$16:$R$829,'N1.3_Project_Listing'!$B$16:$B$829,$B352,'N1.3_Project_Listing'!$D$16:$D$829,$B330,'N1.3_Project_Listing'!$J$16:$J$829,BP$16,'N1.3_Project_Listing'!$G$16:$G$829,BK$15)</f>
        <v>0</v>
      </c>
      <c r="BQ352" s="63">
        <f t="shared" si="441"/>
        <v>0</v>
      </c>
      <c r="BR352" s="116" t="s">
        <v>441</v>
      </c>
      <c r="BS352" s="67">
        <f>SUMIFS('N1.3_Project_Listing'!$P$16:$P$829,'N1.3_Project_Listing'!$B$16:$B$829,$B352,'N1.3_Project_Listing'!$D$16:$D$829,$B330,'N1.3_Project_Listing'!$J$16:$J$829,BS$16,'N1.3_Project_Listing'!$G$16:$G$829,BK$15)</f>
        <v>0</v>
      </c>
      <c r="BT352" s="67">
        <f>SUMIFS('N1.3_Project_Listing'!$P$16:$P$829,'N1.3_Project_Listing'!$B$16:$B$829,$B352,'N1.3_Project_Listing'!$D$16:$D$829,$B330,'N1.3_Project_Listing'!$J$16:$J$829,BT$16,'N1.3_Project_Listing'!$G$16:$G$829,BK$15)</f>
        <v>0</v>
      </c>
      <c r="BU352" s="67">
        <f>SUMIFS('N1.3_Project_Listing'!$P$16:$P$829,'N1.3_Project_Listing'!$B$16:$B$829,$B352,'N1.3_Project_Listing'!$D$16:$D$829,$B330,'N1.3_Project_Listing'!$J$16:$J$829,BU$16,'N1.3_Project_Listing'!$G$16:$G$829,BK$15)</f>
        <v>0</v>
      </c>
      <c r="BV352" s="67">
        <f>SUMIFS('N1.3_Project_Listing'!$P$16:$P$829,'N1.3_Project_Listing'!$B$16:$B$829,$B352,'N1.3_Project_Listing'!$D$16:$D$829,$B330,'N1.3_Project_Listing'!$J$16:$J$829,BV$16,'N1.3_Project_Listing'!$G$16:$G$829,BK$15)</f>
        <v>0</v>
      </c>
      <c r="BW352" s="67">
        <f>SUMIFS('N1.3_Project_Listing'!$P$16:$P$829,'N1.3_Project_Listing'!$B$16:$B$829,$B352,'N1.3_Project_Listing'!$D$16:$D$829,$B330,'N1.3_Project_Listing'!$J$16:$J$829,BW$16,'N1.3_Project_Listing'!$G$16:$G$829,BK$15)</f>
        <v>0</v>
      </c>
      <c r="BX352" s="63">
        <f t="shared" si="442"/>
        <v>0</v>
      </c>
    </row>
    <row r="353" spans="2:76" hidden="1">
      <c r="B353" s="132" t="str">
        <f t="shared" si="443"/>
        <v>No entry required</v>
      </c>
      <c r="C353" s="158" t="str">
        <f t="shared" si="443"/>
        <v>-</v>
      </c>
      <c r="D353" s="63">
        <f t="shared" si="419"/>
        <v>0</v>
      </c>
      <c r="E353" s="63">
        <f t="shared" si="420"/>
        <v>0</v>
      </c>
      <c r="F353" s="63">
        <f t="shared" si="421"/>
        <v>0</v>
      </c>
      <c r="G353" s="63">
        <f t="shared" si="422"/>
        <v>0</v>
      </c>
      <c r="H353" s="63">
        <f t="shared" si="423"/>
        <v>0</v>
      </c>
      <c r="I353" s="63">
        <f t="shared" si="433"/>
        <v>0</v>
      </c>
      <c r="J353" s="116" t="s">
        <v>441</v>
      </c>
      <c r="K353" s="63">
        <f t="shared" si="424"/>
        <v>0</v>
      </c>
      <c r="L353" s="63">
        <f t="shared" si="425"/>
        <v>0</v>
      </c>
      <c r="M353" s="63">
        <f t="shared" si="426"/>
        <v>0</v>
      </c>
      <c r="N353" s="63">
        <f t="shared" si="427"/>
        <v>0</v>
      </c>
      <c r="O353" s="63">
        <f t="shared" si="428"/>
        <v>0</v>
      </c>
      <c r="P353" s="63">
        <f t="shared" si="434"/>
        <v>0</v>
      </c>
      <c r="R353" s="158" t="str">
        <f t="shared" si="429"/>
        <v>-</v>
      </c>
      <c r="S353" s="67">
        <f>SUMIFS('N1.3_Project_Listing'!$R$16:$R$829,'N1.3_Project_Listing'!$B$16:$B$829,$B353,'N1.3_Project_Listing'!$D$16:$D$829,$B330,'N1.3_Project_Listing'!$J$16:$J$829,S$16,'N1.3_Project_Listing'!$G$16:$G$829,R$15)</f>
        <v>0</v>
      </c>
      <c r="T353" s="67">
        <f>SUMIFS('N1.3_Project_Listing'!$R$16:$R$829,'N1.3_Project_Listing'!$B$16:$B$829,$B353,'N1.3_Project_Listing'!$D$16:$D$829,$B330,'N1.3_Project_Listing'!$J$16:$J$829,T$16,'N1.3_Project_Listing'!$G$16:$G$829,R$15)</f>
        <v>0</v>
      </c>
      <c r="U353" s="67">
        <f>SUMIFS('N1.3_Project_Listing'!$R$16:$R$829,'N1.3_Project_Listing'!$B$16:$B$829,$B353,'N1.3_Project_Listing'!$D$16:$D$829,$B330,'N1.3_Project_Listing'!$J$16:$J$829,U$16,'N1.3_Project_Listing'!$G$16:$G$829,R$15)</f>
        <v>0</v>
      </c>
      <c r="V353" s="67">
        <f>SUMIFS('N1.3_Project_Listing'!$R$16:$R$829,'N1.3_Project_Listing'!$B$16:$B$829,$B353,'N1.3_Project_Listing'!$D$16:$D$829,$B330,'N1.3_Project_Listing'!$J$16:$J$829,V$16,'N1.3_Project_Listing'!$G$16:$G$829,R$15)</f>
        <v>0</v>
      </c>
      <c r="W353" s="67">
        <f>SUMIFS('N1.3_Project_Listing'!$R$16:$R$829,'N1.3_Project_Listing'!$B$16:$B$829,$B353,'N1.3_Project_Listing'!$D$16:$D$829,$B330,'N1.3_Project_Listing'!$J$16:$J$829,W$16,'N1.3_Project_Listing'!$G$16:$G$829,R$15)</f>
        <v>0</v>
      </c>
      <c r="X353" s="63">
        <f t="shared" si="435"/>
        <v>0</v>
      </c>
      <c r="Y353" s="116" t="s">
        <v>441</v>
      </c>
      <c r="Z353" s="67">
        <f>SUMIFS('N1.3_Project_Listing'!$P$16:$P$829,'N1.3_Project_Listing'!$B$16:$B$829,$B353,'N1.3_Project_Listing'!$D$16:$D$829,$B330,'N1.3_Project_Listing'!$J$16:$J$829,Z$16,'N1.3_Project_Listing'!$G$16:$G$829,R$15)</f>
        <v>0</v>
      </c>
      <c r="AA353" s="67">
        <f>SUMIFS('N1.3_Project_Listing'!$P$16:$P$829,'N1.3_Project_Listing'!$B$16:$B$829,$B353,'N1.3_Project_Listing'!$D$16:$D$829,$B330,'N1.3_Project_Listing'!$J$16:$J$829,AA$16,'N1.3_Project_Listing'!$G$16:$G$829,R$15)</f>
        <v>0</v>
      </c>
      <c r="AB353" s="67">
        <f>SUMIFS('N1.3_Project_Listing'!$P$16:$P$829,'N1.3_Project_Listing'!$B$16:$B$829,$B353,'N1.3_Project_Listing'!$D$16:$D$829,$B330,'N1.3_Project_Listing'!$J$16:$J$829,AB$16,'N1.3_Project_Listing'!$G$16:$G$829,R$15)</f>
        <v>0</v>
      </c>
      <c r="AC353" s="67">
        <f>SUMIFS('N1.3_Project_Listing'!$P$16:$P$829,'N1.3_Project_Listing'!$B$16:$B$829,$B353,'N1.3_Project_Listing'!$D$16:$D$829,$B330,'N1.3_Project_Listing'!$J$16:$J$829,AC$16,'N1.3_Project_Listing'!$G$16:$G$829,R$15)</f>
        <v>0</v>
      </c>
      <c r="AD353" s="67">
        <f>SUMIFS('N1.3_Project_Listing'!$P$16:$P$829,'N1.3_Project_Listing'!$B$16:$B$829,$B353,'N1.3_Project_Listing'!$D$16:$D$829,$B330,'N1.3_Project_Listing'!$J$16:$J$829,AD$16,'N1.3_Project_Listing'!$G$16:$G$829,R$15)</f>
        <v>0</v>
      </c>
      <c r="AE353" s="63">
        <f t="shared" si="436"/>
        <v>0</v>
      </c>
      <c r="AG353" s="158" t="str">
        <f t="shared" si="430"/>
        <v>-</v>
      </c>
      <c r="AH353" s="67">
        <f>SUMIFS('N1.3_Project_Listing'!$R$16:$R$829,'N1.3_Project_Listing'!$B$16:$B$829,$B353,'N1.3_Project_Listing'!$D$16:$D$829,$B330,'N1.3_Project_Listing'!$J$16:$J$829,AH$16,'N1.3_Project_Listing'!$G$16:$G$829,AG$15)</f>
        <v>0</v>
      </c>
      <c r="AI353" s="67">
        <f>SUMIFS('N1.3_Project_Listing'!$R$16:$R$829,'N1.3_Project_Listing'!$B$16:$B$829,$B353,'N1.3_Project_Listing'!$D$16:$D$829,$B330,'N1.3_Project_Listing'!$J$16:$J$829,AI$16,'N1.3_Project_Listing'!$G$16:$G$829,AG$15)</f>
        <v>0</v>
      </c>
      <c r="AJ353" s="67">
        <f>SUMIFS('N1.3_Project_Listing'!$R$16:$R$829,'N1.3_Project_Listing'!$B$16:$B$829,$B353,'N1.3_Project_Listing'!$D$16:$D$829,$B330,'N1.3_Project_Listing'!$J$16:$J$829,AJ$16,'N1.3_Project_Listing'!$G$16:$G$829,AG$15)</f>
        <v>0</v>
      </c>
      <c r="AK353" s="67">
        <f>SUMIFS('N1.3_Project_Listing'!$R$16:$R$829,'N1.3_Project_Listing'!$B$16:$B$829,$B353,'N1.3_Project_Listing'!$D$16:$D$829,$B330,'N1.3_Project_Listing'!$J$16:$J$829,AK$16,'N1.3_Project_Listing'!$G$16:$G$829,AG$15)</f>
        <v>0</v>
      </c>
      <c r="AL353" s="67">
        <f>SUMIFS('N1.3_Project_Listing'!$R$16:$R$829,'N1.3_Project_Listing'!$B$16:$B$829,$B353,'N1.3_Project_Listing'!$D$16:$D$829,$B330,'N1.3_Project_Listing'!$J$16:$J$829,AL$16,'N1.3_Project_Listing'!$G$16:$G$829,AG$15)</f>
        <v>0</v>
      </c>
      <c r="AM353" s="63">
        <f t="shared" si="437"/>
        <v>0</v>
      </c>
      <c r="AN353" s="116" t="s">
        <v>441</v>
      </c>
      <c r="AO353" s="67">
        <f>SUMIFS('N1.3_Project_Listing'!$P$16:$P$829,'N1.3_Project_Listing'!$B$16:$B$829,$B353,'N1.3_Project_Listing'!$D$16:$D$829,$B330,'N1.3_Project_Listing'!$J$16:$J$829,AO$16,'N1.3_Project_Listing'!$G$16:$G$829,AG$15)</f>
        <v>0</v>
      </c>
      <c r="AP353" s="67">
        <f>SUMIFS('N1.3_Project_Listing'!$P$16:$P$829,'N1.3_Project_Listing'!$B$16:$B$829,$B353,'N1.3_Project_Listing'!$D$16:$D$829,$B330,'N1.3_Project_Listing'!$J$16:$J$829,AP$16,'N1.3_Project_Listing'!$G$16:$G$829,AG$15)</f>
        <v>0</v>
      </c>
      <c r="AQ353" s="67">
        <f>SUMIFS('N1.3_Project_Listing'!$P$16:$P$829,'N1.3_Project_Listing'!$B$16:$B$829,$B353,'N1.3_Project_Listing'!$D$16:$D$829,$B330,'N1.3_Project_Listing'!$J$16:$J$829,AQ$16,'N1.3_Project_Listing'!$G$16:$G$829,AG$15)</f>
        <v>0</v>
      </c>
      <c r="AR353" s="67">
        <f>SUMIFS('N1.3_Project_Listing'!$P$16:$P$829,'N1.3_Project_Listing'!$B$16:$B$829,$B353,'N1.3_Project_Listing'!$D$16:$D$829,$B330,'N1.3_Project_Listing'!$J$16:$J$829,AR$16,'N1.3_Project_Listing'!$G$16:$G$829,AG$15)</f>
        <v>0</v>
      </c>
      <c r="AS353" s="67">
        <f>SUMIFS('N1.3_Project_Listing'!$P$16:$P$829,'N1.3_Project_Listing'!$B$16:$B$829,$B353,'N1.3_Project_Listing'!$D$16:$D$829,$B330,'N1.3_Project_Listing'!$J$16:$J$829,AS$16,'N1.3_Project_Listing'!$G$16:$G$829,AG$15)</f>
        <v>0</v>
      </c>
      <c r="AT353" s="63">
        <f t="shared" si="438"/>
        <v>0</v>
      </c>
      <c r="AV353" s="158" t="str">
        <f t="shared" si="431"/>
        <v>-</v>
      </c>
      <c r="AW353" s="67">
        <f>SUMIFS('N1.3_Project_Listing'!$R$16:$R$829,'N1.3_Project_Listing'!$B$16:$B$829,$B353,'N1.3_Project_Listing'!$D$16:$D$829,$B330,'N1.3_Project_Listing'!$J$16:$J$829,AW$16,'N1.3_Project_Listing'!$G$16:$G$829,AV$15)</f>
        <v>0</v>
      </c>
      <c r="AX353" s="67">
        <f>SUMIFS('N1.3_Project_Listing'!$R$16:$R$829,'N1.3_Project_Listing'!$B$16:$B$829,$B353,'N1.3_Project_Listing'!$D$16:$D$829,$B330,'N1.3_Project_Listing'!$J$16:$J$829,AX$16,'N1.3_Project_Listing'!$G$16:$G$829,AV$15)</f>
        <v>0</v>
      </c>
      <c r="AY353" s="67">
        <f>SUMIFS('N1.3_Project_Listing'!$R$16:$R$829,'N1.3_Project_Listing'!$B$16:$B$829,$B353,'N1.3_Project_Listing'!$D$16:$D$829,$B330,'N1.3_Project_Listing'!$J$16:$J$829,AY$16,'N1.3_Project_Listing'!$G$16:$G$829,AV$15)</f>
        <v>0</v>
      </c>
      <c r="AZ353" s="67">
        <f>SUMIFS('N1.3_Project_Listing'!$R$16:$R$829,'N1.3_Project_Listing'!$B$16:$B$829,$B353,'N1.3_Project_Listing'!$D$16:$D$829,$B330,'N1.3_Project_Listing'!$J$16:$J$829,AZ$16,'N1.3_Project_Listing'!$G$16:$G$829,AV$15)</f>
        <v>0</v>
      </c>
      <c r="BA353" s="67">
        <f>SUMIFS('N1.3_Project_Listing'!$R$16:$R$829,'N1.3_Project_Listing'!$B$16:$B$829,$B353,'N1.3_Project_Listing'!$D$16:$D$829,$B330,'N1.3_Project_Listing'!$J$16:$J$829,BA$16,'N1.3_Project_Listing'!$G$16:$G$829,AV$15)</f>
        <v>0</v>
      </c>
      <c r="BB353" s="63">
        <f t="shared" si="439"/>
        <v>0</v>
      </c>
      <c r="BC353" s="116" t="s">
        <v>441</v>
      </c>
      <c r="BD353" s="67">
        <f>SUMIFS('N1.3_Project_Listing'!$P$16:$P$829,'N1.3_Project_Listing'!$B$16:$B$829,$B353,'N1.3_Project_Listing'!$D$16:$D$829,$B330,'N1.3_Project_Listing'!$J$16:$J$829,BD$16,'N1.3_Project_Listing'!$G$16:$G$829,AV$15)</f>
        <v>0</v>
      </c>
      <c r="BE353" s="67">
        <f>SUMIFS('N1.3_Project_Listing'!$P$16:$P$829,'N1.3_Project_Listing'!$B$16:$B$829,$B353,'N1.3_Project_Listing'!$D$16:$D$829,$B330,'N1.3_Project_Listing'!$J$16:$J$829,BE$16,'N1.3_Project_Listing'!$G$16:$G$829,AV$15)</f>
        <v>0</v>
      </c>
      <c r="BF353" s="67">
        <f>SUMIFS('N1.3_Project_Listing'!$P$16:$P$829,'N1.3_Project_Listing'!$B$16:$B$829,$B353,'N1.3_Project_Listing'!$D$16:$D$829,$B330,'N1.3_Project_Listing'!$J$16:$J$829,BF$16,'N1.3_Project_Listing'!$G$16:$G$829,AV$15)</f>
        <v>0</v>
      </c>
      <c r="BG353" s="67">
        <f>SUMIFS('N1.3_Project_Listing'!$P$16:$P$829,'N1.3_Project_Listing'!$B$16:$B$829,$B353,'N1.3_Project_Listing'!$D$16:$D$829,$B330,'N1.3_Project_Listing'!$J$16:$J$829,BG$16,'N1.3_Project_Listing'!$G$16:$G$829,AV$15)</f>
        <v>0</v>
      </c>
      <c r="BH353" s="67">
        <f>SUMIFS('N1.3_Project_Listing'!$P$16:$P$829,'N1.3_Project_Listing'!$B$16:$B$829,$B353,'N1.3_Project_Listing'!$D$16:$D$829,$B330,'N1.3_Project_Listing'!$J$16:$J$829,BH$16,'N1.3_Project_Listing'!$G$16:$G$829,AV$15)</f>
        <v>0</v>
      </c>
      <c r="BI353" s="63">
        <f t="shared" si="440"/>
        <v>0</v>
      </c>
      <c r="BK353" s="158" t="str">
        <f t="shared" si="432"/>
        <v>-</v>
      </c>
      <c r="BL353" s="67">
        <f>SUMIFS('N1.3_Project_Listing'!$R$16:$R$829,'N1.3_Project_Listing'!$B$16:$B$829,$B353,'N1.3_Project_Listing'!$D$16:$D$829,$B330,'N1.3_Project_Listing'!$J$16:$J$829,BL$16,'N1.3_Project_Listing'!$G$16:$G$829,BK$15)</f>
        <v>0</v>
      </c>
      <c r="BM353" s="67">
        <f>SUMIFS('N1.3_Project_Listing'!$R$16:$R$829,'N1.3_Project_Listing'!$B$16:$B$829,$B353,'N1.3_Project_Listing'!$D$16:$D$829,$B330,'N1.3_Project_Listing'!$J$16:$J$829,BM$16,'N1.3_Project_Listing'!$G$16:$G$829,BK$15)</f>
        <v>0</v>
      </c>
      <c r="BN353" s="67">
        <f>SUMIFS('N1.3_Project_Listing'!$R$16:$R$829,'N1.3_Project_Listing'!$B$16:$B$829,$B353,'N1.3_Project_Listing'!$D$16:$D$829,$B330,'N1.3_Project_Listing'!$J$16:$J$829,BN$16,'N1.3_Project_Listing'!$G$16:$G$829,BK$15)</f>
        <v>0</v>
      </c>
      <c r="BO353" s="67">
        <f>SUMIFS('N1.3_Project_Listing'!$R$16:$R$829,'N1.3_Project_Listing'!$B$16:$B$829,$B353,'N1.3_Project_Listing'!$D$16:$D$829,$B330,'N1.3_Project_Listing'!$J$16:$J$829,BO$16,'N1.3_Project_Listing'!$G$16:$G$829,BK$15)</f>
        <v>0</v>
      </c>
      <c r="BP353" s="67">
        <f>SUMIFS('N1.3_Project_Listing'!$R$16:$R$829,'N1.3_Project_Listing'!$B$16:$B$829,$B353,'N1.3_Project_Listing'!$D$16:$D$829,$B330,'N1.3_Project_Listing'!$J$16:$J$829,BP$16,'N1.3_Project_Listing'!$G$16:$G$829,BK$15)</f>
        <v>0</v>
      </c>
      <c r="BQ353" s="63">
        <f t="shared" si="441"/>
        <v>0</v>
      </c>
      <c r="BR353" s="116" t="s">
        <v>441</v>
      </c>
      <c r="BS353" s="67">
        <f>SUMIFS('N1.3_Project_Listing'!$P$16:$P$829,'N1.3_Project_Listing'!$B$16:$B$829,$B353,'N1.3_Project_Listing'!$D$16:$D$829,$B330,'N1.3_Project_Listing'!$J$16:$J$829,BS$16,'N1.3_Project_Listing'!$G$16:$G$829,BK$15)</f>
        <v>0</v>
      </c>
      <c r="BT353" s="67">
        <f>SUMIFS('N1.3_Project_Listing'!$P$16:$P$829,'N1.3_Project_Listing'!$B$16:$B$829,$B353,'N1.3_Project_Listing'!$D$16:$D$829,$B330,'N1.3_Project_Listing'!$J$16:$J$829,BT$16,'N1.3_Project_Listing'!$G$16:$G$829,BK$15)</f>
        <v>0</v>
      </c>
      <c r="BU353" s="67">
        <f>SUMIFS('N1.3_Project_Listing'!$P$16:$P$829,'N1.3_Project_Listing'!$B$16:$B$829,$B353,'N1.3_Project_Listing'!$D$16:$D$829,$B330,'N1.3_Project_Listing'!$J$16:$J$829,BU$16,'N1.3_Project_Listing'!$G$16:$G$829,BK$15)</f>
        <v>0</v>
      </c>
      <c r="BV353" s="67">
        <f>SUMIFS('N1.3_Project_Listing'!$P$16:$P$829,'N1.3_Project_Listing'!$B$16:$B$829,$B353,'N1.3_Project_Listing'!$D$16:$D$829,$B330,'N1.3_Project_Listing'!$J$16:$J$829,BV$16,'N1.3_Project_Listing'!$G$16:$G$829,BK$15)</f>
        <v>0</v>
      </c>
      <c r="BW353" s="67">
        <f>SUMIFS('N1.3_Project_Listing'!$P$16:$P$829,'N1.3_Project_Listing'!$B$16:$B$829,$B353,'N1.3_Project_Listing'!$D$16:$D$829,$B330,'N1.3_Project_Listing'!$J$16:$J$829,BW$16,'N1.3_Project_Listing'!$G$16:$G$829,BK$15)</f>
        <v>0</v>
      </c>
      <c r="BX353" s="63">
        <f t="shared" si="442"/>
        <v>0</v>
      </c>
    </row>
    <row r="354" spans="2:76" hidden="1">
      <c r="B354" s="132" t="str">
        <f t="shared" si="443"/>
        <v>No entry required</v>
      </c>
      <c r="C354" s="158" t="str">
        <f t="shared" si="443"/>
        <v>-</v>
      </c>
      <c r="D354" s="63">
        <f t="shared" si="419"/>
        <v>0</v>
      </c>
      <c r="E354" s="63">
        <f t="shared" si="420"/>
        <v>0</v>
      </c>
      <c r="F354" s="63">
        <f t="shared" si="421"/>
        <v>0</v>
      </c>
      <c r="G354" s="63">
        <f t="shared" si="422"/>
        <v>0</v>
      </c>
      <c r="H354" s="63">
        <f t="shared" si="423"/>
        <v>0</v>
      </c>
      <c r="I354" s="63">
        <f t="shared" si="433"/>
        <v>0</v>
      </c>
      <c r="J354" s="116" t="s">
        <v>441</v>
      </c>
      <c r="K354" s="63">
        <f t="shared" si="424"/>
        <v>0</v>
      </c>
      <c r="L354" s="63">
        <f t="shared" si="425"/>
        <v>0</v>
      </c>
      <c r="M354" s="63">
        <f t="shared" si="426"/>
        <v>0</v>
      </c>
      <c r="N354" s="63">
        <f t="shared" si="427"/>
        <v>0</v>
      </c>
      <c r="O354" s="63">
        <f t="shared" si="428"/>
        <v>0</v>
      </c>
      <c r="P354" s="63">
        <f t="shared" si="434"/>
        <v>0</v>
      </c>
      <c r="R354" s="158" t="str">
        <f t="shared" si="429"/>
        <v>-</v>
      </c>
      <c r="S354" s="67">
        <f>SUMIFS('N1.3_Project_Listing'!$R$16:$R$829,'N1.3_Project_Listing'!$B$16:$B$829,$B354,'N1.3_Project_Listing'!$D$16:$D$829,$B330,'N1.3_Project_Listing'!$J$16:$J$829,S$16,'N1.3_Project_Listing'!$G$16:$G$829,R$15)</f>
        <v>0</v>
      </c>
      <c r="T354" s="67">
        <f>SUMIFS('N1.3_Project_Listing'!$R$16:$R$829,'N1.3_Project_Listing'!$B$16:$B$829,$B354,'N1.3_Project_Listing'!$D$16:$D$829,$B330,'N1.3_Project_Listing'!$J$16:$J$829,T$16,'N1.3_Project_Listing'!$G$16:$G$829,R$15)</f>
        <v>0</v>
      </c>
      <c r="U354" s="67">
        <f>SUMIFS('N1.3_Project_Listing'!$R$16:$R$829,'N1.3_Project_Listing'!$B$16:$B$829,$B354,'N1.3_Project_Listing'!$D$16:$D$829,$B330,'N1.3_Project_Listing'!$J$16:$J$829,U$16,'N1.3_Project_Listing'!$G$16:$G$829,R$15)</f>
        <v>0</v>
      </c>
      <c r="V354" s="67">
        <f>SUMIFS('N1.3_Project_Listing'!$R$16:$R$829,'N1.3_Project_Listing'!$B$16:$B$829,$B354,'N1.3_Project_Listing'!$D$16:$D$829,$B330,'N1.3_Project_Listing'!$J$16:$J$829,V$16,'N1.3_Project_Listing'!$G$16:$G$829,R$15)</f>
        <v>0</v>
      </c>
      <c r="W354" s="67">
        <f>SUMIFS('N1.3_Project_Listing'!$R$16:$R$829,'N1.3_Project_Listing'!$B$16:$B$829,$B354,'N1.3_Project_Listing'!$D$16:$D$829,$B330,'N1.3_Project_Listing'!$J$16:$J$829,W$16,'N1.3_Project_Listing'!$G$16:$G$829,R$15)</f>
        <v>0</v>
      </c>
      <c r="X354" s="63">
        <f t="shared" si="435"/>
        <v>0</v>
      </c>
      <c r="Y354" s="116" t="s">
        <v>441</v>
      </c>
      <c r="Z354" s="67">
        <f>SUMIFS('N1.3_Project_Listing'!$P$16:$P$829,'N1.3_Project_Listing'!$B$16:$B$829,$B354,'N1.3_Project_Listing'!$D$16:$D$829,$B330,'N1.3_Project_Listing'!$J$16:$J$829,Z$16,'N1.3_Project_Listing'!$G$16:$G$829,R$15)</f>
        <v>0</v>
      </c>
      <c r="AA354" s="67">
        <f>SUMIFS('N1.3_Project_Listing'!$P$16:$P$829,'N1.3_Project_Listing'!$B$16:$B$829,$B354,'N1.3_Project_Listing'!$D$16:$D$829,$B330,'N1.3_Project_Listing'!$J$16:$J$829,AA$16,'N1.3_Project_Listing'!$G$16:$G$829,R$15)</f>
        <v>0</v>
      </c>
      <c r="AB354" s="67">
        <f>SUMIFS('N1.3_Project_Listing'!$P$16:$P$829,'N1.3_Project_Listing'!$B$16:$B$829,$B354,'N1.3_Project_Listing'!$D$16:$D$829,$B330,'N1.3_Project_Listing'!$J$16:$J$829,AB$16,'N1.3_Project_Listing'!$G$16:$G$829,R$15)</f>
        <v>0</v>
      </c>
      <c r="AC354" s="67">
        <f>SUMIFS('N1.3_Project_Listing'!$P$16:$P$829,'N1.3_Project_Listing'!$B$16:$B$829,$B354,'N1.3_Project_Listing'!$D$16:$D$829,$B330,'N1.3_Project_Listing'!$J$16:$J$829,AC$16,'N1.3_Project_Listing'!$G$16:$G$829,R$15)</f>
        <v>0</v>
      </c>
      <c r="AD354" s="67">
        <f>SUMIFS('N1.3_Project_Listing'!$P$16:$P$829,'N1.3_Project_Listing'!$B$16:$B$829,$B354,'N1.3_Project_Listing'!$D$16:$D$829,$B330,'N1.3_Project_Listing'!$J$16:$J$829,AD$16,'N1.3_Project_Listing'!$G$16:$G$829,R$15)</f>
        <v>0</v>
      </c>
      <c r="AE354" s="63">
        <f t="shared" si="436"/>
        <v>0</v>
      </c>
      <c r="AG354" s="158" t="str">
        <f t="shared" si="430"/>
        <v>-</v>
      </c>
      <c r="AH354" s="67">
        <f>SUMIFS('N1.3_Project_Listing'!$R$16:$R$829,'N1.3_Project_Listing'!$B$16:$B$829,$B354,'N1.3_Project_Listing'!$D$16:$D$829,$B330,'N1.3_Project_Listing'!$J$16:$J$829,AH$16,'N1.3_Project_Listing'!$G$16:$G$829,AG$15)</f>
        <v>0</v>
      </c>
      <c r="AI354" s="67">
        <f>SUMIFS('N1.3_Project_Listing'!$R$16:$R$829,'N1.3_Project_Listing'!$B$16:$B$829,$B354,'N1.3_Project_Listing'!$D$16:$D$829,$B330,'N1.3_Project_Listing'!$J$16:$J$829,AI$16,'N1.3_Project_Listing'!$G$16:$G$829,AG$15)</f>
        <v>0</v>
      </c>
      <c r="AJ354" s="67">
        <f>SUMIFS('N1.3_Project_Listing'!$R$16:$R$829,'N1.3_Project_Listing'!$B$16:$B$829,$B354,'N1.3_Project_Listing'!$D$16:$D$829,$B330,'N1.3_Project_Listing'!$J$16:$J$829,AJ$16,'N1.3_Project_Listing'!$G$16:$G$829,AG$15)</f>
        <v>0</v>
      </c>
      <c r="AK354" s="67">
        <f>SUMIFS('N1.3_Project_Listing'!$R$16:$R$829,'N1.3_Project_Listing'!$B$16:$B$829,$B354,'N1.3_Project_Listing'!$D$16:$D$829,$B330,'N1.3_Project_Listing'!$J$16:$J$829,AK$16,'N1.3_Project_Listing'!$G$16:$G$829,AG$15)</f>
        <v>0</v>
      </c>
      <c r="AL354" s="67">
        <f>SUMIFS('N1.3_Project_Listing'!$R$16:$R$829,'N1.3_Project_Listing'!$B$16:$B$829,$B354,'N1.3_Project_Listing'!$D$16:$D$829,$B330,'N1.3_Project_Listing'!$J$16:$J$829,AL$16,'N1.3_Project_Listing'!$G$16:$G$829,AG$15)</f>
        <v>0</v>
      </c>
      <c r="AM354" s="63">
        <f t="shared" si="437"/>
        <v>0</v>
      </c>
      <c r="AN354" s="116" t="s">
        <v>441</v>
      </c>
      <c r="AO354" s="67">
        <f>SUMIFS('N1.3_Project_Listing'!$P$16:$P$829,'N1.3_Project_Listing'!$B$16:$B$829,$B354,'N1.3_Project_Listing'!$D$16:$D$829,$B330,'N1.3_Project_Listing'!$J$16:$J$829,AO$16,'N1.3_Project_Listing'!$G$16:$G$829,AG$15)</f>
        <v>0</v>
      </c>
      <c r="AP354" s="67">
        <f>SUMIFS('N1.3_Project_Listing'!$P$16:$P$829,'N1.3_Project_Listing'!$B$16:$B$829,$B354,'N1.3_Project_Listing'!$D$16:$D$829,$B330,'N1.3_Project_Listing'!$J$16:$J$829,AP$16,'N1.3_Project_Listing'!$G$16:$G$829,AG$15)</f>
        <v>0</v>
      </c>
      <c r="AQ354" s="67">
        <f>SUMIFS('N1.3_Project_Listing'!$P$16:$P$829,'N1.3_Project_Listing'!$B$16:$B$829,$B354,'N1.3_Project_Listing'!$D$16:$D$829,$B330,'N1.3_Project_Listing'!$J$16:$J$829,AQ$16,'N1.3_Project_Listing'!$G$16:$G$829,AG$15)</f>
        <v>0</v>
      </c>
      <c r="AR354" s="67">
        <f>SUMIFS('N1.3_Project_Listing'!$P$16:$P$829,'N1.3_Project_Listing'!$B$16:$B$829,$B354,'N1.3_Project_Listing'!$D$16:$D$829,$B330,'N1.3_Project_Listing'!$J$16:$J$829,AR$16,'N1.3_Project_Listing'!$G$16:$G$829,AG$15)</f>
        <v>0</v>
      </c>
      <c r="AS354" s="67">
        <f>SUMIFS('N1.3_Project_Listing'!$P$16:$P$829,'N1.3_Project_Listing'!$B$16:$B$829,$B354,'N1.3_Project_Listing'!$D$16:$D$829,$B330,'N1.3_Project_Listing'!$J$16:$J$829,AS$16,'N1.3_Project_Listing'!$G$16:$G$829,AG$15)</f>
        <v>0</v>
      </c>
      <c r="AT354" s="63">
        <f t="shared" si="438"/>
        <v>0</v>
      </c>
      <c r="AV354" s="158" t="str">
        <f t="shared" si="431"/>
        <v>-</v>
      </c>
      <c r="AW354" s="67">
        <f>SUMIFS('N1.3_Project_Listing'!$R$16:$R$829,'N1.3_Project_Listing'!$B$16:$B$829,$B354,'N1.3_Project_Listing'!$D$16:$D$829,$B330,'N1.3_Project_Listing'!$J$16:$J$829,AW$16,'N1.3_Project_Listing'!$G$16:$G$829,AV$15)</f>
        <v>0</v>
      </c>
      <c r="AX354" s="67">
        <f>SUMIFS('N1.3_Project_Listing'!$R$16:$R$829,'N1.3_Project_Listing'!$B$16:$B$829,$B354,'N1.3_Project_Listing'!$D$16:$D$829,$B330,'N1.3_Project_Listing'!$J$16:$J$829,AX$16,'N1.3_Project_Listing'!$G$16:$G$829,AV$15)</f>
        <v>0</v>
      </c>
      <c r="AY354" s="67">
        <f>SUMIFS('N1.3_Project_Listing'!$R$16:$R$829,'N1.3_Project_Listing'!$B$16:$B$829,$B354,'N1.3_Project_Listing'!$D$16:$D$829,$B330,'N1.3_Project_Listing'!$J$16:$J$829,AY$16,'N1.3_Project_Listing'!$G$16:$G$829,AV$15)</f>
        <v>0</v>
      </c>
      <c r="AZ354" s="67">
        <f>SUMIFS('N1.3_Project_Listing'!$R$16:$R$829,'N1.3_Project_Listing'!$B$16:$B$829,$B354,'N1.3_Project_Listing'!$D$16:$D$829,$B330,'N1.3_Project_Listing'!$J$16:$J$829,AZ$16,'N1.3_Project_Listing'!$G$16:$G$829,AV$15)</f>
        <v>0</v>
      </c>
      <c r="BA354" s="67">
        <f>SUMIFS('N1.3_Project_Listing'!$R$16:$R$829,'N1.3_Project_Listing'!$B$16:$B$829,$B354,'N1.3_Project_Listing'!$D$16:$D$829,$B330,'N1.3_Project_Listing'!$J$16:$J$829,BA$16,'N1.3_Project_Listing'!$G$16:$G$829,AV$15)</f>
        <v>0</v>
      </c>
      <c r="BB354" s="63">
        <f t="shared" si="439"/>
        <v>0</v>
      </c>
      <c r="BC354" s="116" t="s">
        <v>441</v>
      </c>
      <c r="BD354" s="67">
        <f>SUMIFS('N1.3_Project_Listing'!$P$16:$P$829,'N1.3_Project_Listing'!$B$16:$B$829,$B354,'N1.3_Project_Listing'!$D$16:$D$829,$B330,'N1.3_Project_Listing'!$J$16:$J$829,BD$16,'N1.3_Project_Listing'!$G$16:$G$829,AV$15)</f>
        <v>0</v>
      </c>
      <c r="BE354" s="67">
        <f>SUMIFS('N1.3_Project_Listing'!$P$16:$P$829,'N1.3_Project_Listing'!$B$16:$B$829,$B354,'N1.3_Project_Listing'!$D$16:$D$829,$B330,'N1.3_Project_Listing'!$J$16:$J$829,BE$16,'N1.3_Project_Listing'!$G$16:$G$829,AV$15)</f>
        <v>0</v>
      </c>
      <c r="BF354" s="67">
        <f>SUMIFS('N1.3_Project_Listing'!$P$16:$P$829,'N1.3_Project_Listing'!$B$16:$B$829,$B354,'N1.3_Project_Listing'!$D$16:$D$829,$B330,'N1.3_Project_Listing'!$J$16:$J$829,BF$16,'N1.3_Project_Listing'!$G$16:$G$829,AV$15)</f>
        <v>0</v>
      </c>
      <c r="BG354" s="67">
        <f>SUMIFS('N1.3_Project_Listing'!$P$16:$P$829,'N1.3_Project_Listing'!$B$16:$B$829,$B354,'N1.3_Project_Listing'!$D$16:$D$829,$B330,'N1.3_Project_Listing'!$J$16:$J$829,BG$16,'N1.3_Project_Listing'!$G$16:$G$829,AV$15)</f>
        <v>0</v>
      </c>
      <c r="BH354" s="67">
        <f>SUMIFS('N1.3_Project_Listing'!$P$16:$P$829,'N1.3_Project_Listing'!$B$16:$B$829,$B354,'N1.3_Project_Listing'!$D$16:$D$829,$B330,'N1.3_Project_Listing'!$J$16:$J$829,BH$16,'N1.3_Project_Listing'!$G$16:$G$829,AV$15)</f>
        <v>0</v>
      </c>
      <c r="BI354" s="63">
        <f t="shared" si="440"/>
        <v>0</v>
      </c>
      <c r="BK354" s="158" t="str">
        <f t="shared" si="432"/>
        <v>-</v>
      </c>
      <c r="BL354" s="67">
        <f>SUMIFS('N1.3_Project_Listing'!$R$16:$R$829,'N1.3_Project_Listing'!$B$16:$B$829,$B354,'N1.3_Project_Listing'!$D$16:$D$829,$B330,'N1.3_Project_Listing'!$J$16:$J$829,BL$16,'N1.3_Project_Listing'!$G$16:$G$829,BK$15)</f>
        <v>0</v>
      </c>
      <c r="BM354" s="67">
        <f>SUMIFS('N1.3_Project_Listing'!$R$16:$R$829,'N1.3_Project_Listing'!$B$16:$B$829,$B354,'N1.3_Project_Listing'!$D$16:$D$829,$B330,'N1.3_Project_Listing'!$J$16:$J$829,BM$16,'N1.3_Project_Listing'!$G$16:$G$829,BK$15)</f>
        <v>0</v>
      </c>
      <c r="BN354" s="67">
        <f>SUMIFS('N1.3_Project_Listing'!$R$16:$R$829,'N1.3_Project_Listing'!$B$16:$B$829,$B354,'N1.3_Project_Listing'!$D$16:$D$829,$B330,'N1.3_Project_Listing'!$J$16:$J$829,BN$16,'N1.3_Project_Listing'!$G$16:$G$829,BK$15)</f>
        <v>0</v>
      </c>
      <c r="BO354" s="67">
        <f>SUMIFS('N1.3_Project_Listing'!$R$16:$R$829,'N1.3_Project_Listing'!$B$16:$B$829,$B354,'N1.3_Project_Listing'!$D$16:$D$829,$B330,'N1.3_Project_Listing'!$J$16:$J$829,BO$16,'N1.3_Project_Listing'!$G$16:$G$829,BK$15)</f>
        <v>0</v>
      </c>
      <c r="BP354" s="67">
        <f>SUMIFS('N1.3_Project_Listing'!$R$16:$R$829,'N1.3_Project_Listing'!$B$16:$B$829,$B354,'N1.3_Project_Listing'!$D$16:$D$829,$B330,'N1.3_Project_Listing'!$J$16:$J$829,BP$16,'N1.3_Project_Listing'!$G$16:$G$829,BK$15)</f>
        <v>0</v>
      </c>
      <c r="BQ354" s="63">
        <f t="shared" si="441"/>
        <v>0</v>
      </c>
      <c r="BR354" s="116" t="s">
        <v>441</v>
      </c>
      <c r="BS354" s="67">
        <f>SUMIFS('N1.3_Project_Listing'!$P$16:$P$829,'N1.3_Project_Listing'!$B$16:$B$829,$B354,'N1.3_Project_Listing'!$D$16:$D$829,$B330,'N1.3_Project_Listing'!$J$16:$J$829,BS$16,'N1.3_Project_Listing'!$G$16:$G$829,BK$15)</f>
        <v>0</v>
      </c>
      <c r="BT354" s="67">
        <f>SUMIFS('N1.3_Project_Listing'!$P$16:$P$829,'N1.3_Project_Listing'!$B$16:$B$829,$B354,'N1.3_Project_Listing'!$D$16:$D$829,$B330,'N1.3_Project_Listing'!$J$16:$J$829,BT$16,'N1.3_Project_Listing'!$G$16:$G$829,BK$15)</f>
        <v>0</v>
      </c>
      <c r="BU354" s="67">
        <f>SUMIFS('N1.3_Project_Listing'!$P$16:$P$829,'N1.3_Project_Listing'!$B$16:$B$829,$B354,'N1.3_Project_Listing'!$D$16:$D$829,$B330,'N1.3_Project_Listing'!$J$16:$J$829,BU$16,'N1.3_Project_Listing'!$G$16:$G$829,BK$15)</f>
        <v>0</v>
      </c>
      <c r="BV354" s="67">
        <f>SUMIFS('N1.3_Project_Listing'!$P$16:$P$829,'N1.3_Project_Listing'!$B$16:$B$829,$B354,'N1.3_Project_Listing'!$D$16:$D$829,$B330,'N1.3_Project_Listing'!$J$16:$J$829,BV$16,'N1.3_Project_Listing'!$G$16:$G$829,BK$15)</f>
        <v>0</v>
      </c>
      <c r="BW354" s="67">
        <f>SUMIFS('N1.3_Project_Listing'!$P$16:$P$829,'N1.3_Project_Listing'!$B$16:$B$829,$B354,'N1.3_Project_Listing'!$D$16:$D$829,$B330,'N1.3_Project_Listing'!$J$16:$J$829,BW$16,'N1.3_Project_Listing'!$G$16:$G$829,BK$15)</f>
        <v>0</v>
      </c>
      <c r="BX354" s="63">
        <f t="shared" si="442"/>
        <v>0</v>
      </c>
    </row>
    <row r="355" spans="2:76" hidden="1">
      <c r="B355" s="132" t="str">
        <f t="shared" si="443"/>
        <v>No entry required</v>
      </c>
      <c r="C355" s="158" t="str">
        <f t="shared" si="443"/>
        <v>-</v>
      </c>
      <c r="D355" s="63">
        <f t="shared" si="419"/>
        <v>0</v>
      </c>
      <c r="E355" s="63">
        <f t="shared" si="420"/>
        <v>0</v>
      </c>
      <c r="F355" s="63">
        <f t="shared" si="421"/>
        <v>0</v>
      </c>
      <c r="G355" s="63">
        <f t="shared" si="422"/>
        <v>0</v>
      </c>
      <c r="H355" s="63">
        <f t="shared" si="423"/>
        <v>0</v>
      </c>
      <c r="I355" s="63">
        <f t="shared" si="433"/>
        <v>0</v>
      </c>
      <c r="J355" s="116" t="s">
        <v>441</v>
      </c>
      <c r="K355" s="63">
        <f t="shared" si="424"/>
        <v>0</v>
      </c>
      <c r="L355" s="63">
        <f t="shared" si="425"/>
        <v>0</v>
      </c>
      <c r="M355" s="63">
        <f t="shared" si="426"/>
        <v>0</v>
      </c>
      <c r="N355" s="63">
        <f t="shared" si="427"/>
        <v>0</v>
      </c>
      <c r="O355" s="63">
        <f t="shared" si="428"/>
        <v>0</v>
      </c>
      <c r="P355" s="63">
        <f t="shared" si="434"/>
        <v>0</v>
      </c>
      <c r="R355" s="158" t="str">
        <f t="shared" si="429"/>
        <v>-</v>
      </c>
      <c r="S355" s="67">
        <f>SUMIFS('N1.3_Project_Listing'!$R$16:$R$829,'N1.3_Project_Listing'!$B$16:$B$829,$B355,'N1.3_Project_Listing'!$D$16:$D$829,$B330,'N1.3_Project_Listing'!$J$16:$J$829,S$16,'N1.3_Project_Listing'!$G$16:$G$829,R$15)</f>
        <v>0</v>
      </c>
      <c r="T355" s="67">
        <f>SUMIFS('N1.3_Project_Listing'!$R$16:$R$829,'N1.3_Project_Listing'!$B$16:$B$829,$B355,'N1.3_Project_Listing'!$D$16:$D$829,$B330,'N1.3_Project_Listing'!$J$16:$J$829,T$16,'N1.3_Project_Listing'!$G$16:$G$829,R$15)</f>
        <v>0</v>
      </c>
      <c r="U355" s="67">
        <f>SUMIFS('N1.3_Project_Listing'!$R$16:$R$829,'N1.3_Project_Listing'!$B$16:$B$829,$B355,'N1.3_Project_Listing'!$D$16:$D$829,$B330,'N1.3_Project_Listing'!$J$16:$J$829,U$16,'N1.3_Project_Listing'!$G$16:$G$829,R$15)</f>
        <v>0</v>
      </c>
      <c r="V355" s="67">
        <f>SUMIFS('N1.3_Project_Listing'!$R$16:$R$829,'N1.3_Project_Listing'!$B$16:$B$829,$B355,'N1.3_Project_Listing'!$D$16:$D$829,$B330,'N1.3_Project_Listing'!$J$16:$J$829,V$16,'N1.3_Project_Listing'!$G$16:$G$829,R$15)</f>
        <v>0</v>
      </c>
      <c r="W355" s="67">
        <f>SUMIFS('N1.3_Project_Listing'!$R$16:$R$829,'N1.3_Project_Listing'!$B$16:$B$829,$B355,'N1.3_Project_Listing'!$D$16:$D$829,$B330,'N1.3_Project_Listing'!$J$16:$J$829,W$16,'N1.3_Project_Listing'!$G$16:$G$829,R$15)</f>
        <v>0</v>
      </c>
      <c r="X355" s="63">
        <f t="shared" si="435"/>
        <v>0</v>
      </c>
      <c r="Y355" s="116" t="s">
        <v>441</v>
      </c>
      <c r="Z355" s="67">
        <f>SUMIFS('N1.3_Project_Listing'!$P$16:$P$829,'N1.3_Project_Listing'!$B$16:$B$829,$B355,'N1.3_Project_Listing'!$D$16:$D$829,$B330,'N1.3_Project_Listing'!$J$16:$J$829,Z$16,'N1.3_Project_Listing'!$G$16:$G$829,R$15)</f>
        <v>0</v>
      </c>
      <c r="AA355" s="67">
        <f>SUMIFS('N1.3_Project_Listing'!$P$16:$P$829,'N1.3_Project_Listing'!$B$16:$B$829,$B355,'N1.3_Project_Listing'!$D$16:$D$829,$B330,'N1.3_Project_Listing'!$J$16:$J$829,AA$16,'N1.3_Project_Listing'!$G$16:$G$829,R$15)</f>
        <v>0</v>
      </c>
      <c r="AB355" s="67">
        <f>SUMIFS('N1.3_Project_Listing'!$P$16:$P$829,'N1.3_Project_Listing'!$B$16:$B$829,$B355,'N1.3_Project_Listing'!$D$16:$D$829,$B330,'N1.3_Project_Listing'!$J$16:$J$829,AB$16,'N1.3_Project_Listing'!$G$16:$G$829,R$15)</f>
        <v>0</v>
      </c>
      <c r="AC355" s="67">
        <f>SUMIFS('N1.3_Project_Listing'!$P$16:$P$829,'N1.3_Project_Listing'!$B$16:$B$829,$B355,'N1.3_Project_Listing'!$D$16:$D$829,$B330,'N1.3_Project_Listing'!$J$16:$J$829,AC$16,'N1.3_Project_Listing'!$G$16:$G$829,R$15)</f>
        <v>0</v>
      </c>
      <c r="AD355" s="67">
        <f>SUMIFS('N1.3_Project_Listing'!$P$16:$P$829,'N1.3_Project_Listing'!$B$16:$B$829,$B355,'N1.3_Project_Listing'!$D$16:$D$829,$B330,'N1.3_Project_Listing'!$J$16:$J$829,AD$16,'N1.3_Project_Listing'!$G$16:$G$829,R$15)</f>
        <v>0</v>
      </c>
      <c r="AE355" s="63">
        <f t="shared" si="436"/>
        <v>0</v>
      </c>
      <c r="AG355" s="158" t="str">
        <f t="shared" si="430"/>
        <v>-</v>
      </c>
      <c r="AH355" s="67">
        <f>SUMIFS('N1.3_Project_Listing'!$R$16:$R$829,'N1.3_Project_Listing'!$B$16:$B$829,$B355,'N1.3_Project_Listing'!$D$16:$D$829,$B330,'N1.3_Project_Listing'!$J$16:$J$829,AH$16,'N1.3_Project_Listing'!$G$16:$G$829,AG$15)</f>
        <v>0</v>
      </c>
      <c r="AI355" s="67">
        <f>SUMIFS('N1.3_Project_Listing'!$R$16:$R$829,'N1.3_Project_Listing'!$B$16:$B$829,$B355,'N1.3_Project_Listing'!$D$16:$D$829,$B330,'N1.3_Project_Listing'!$J$16:$J$829,AI$16,'N1.3_Project_Listing'!$G$16:$G$829,AG$15)</f>
        <v>0</v>
      </c>
      <c r="AJ355" s="67">
        <f>SUMIFS('N1.3_Project_Listing'!$R$16:$R$829,'N1.3_Project_Listing'!$B$16:$B$829,$B355,'N1.3_Project_Listing'!$D$16:$D$829,$B330,'N1.3_Project_Listing'!$J$16:$J$829,AJ$16,'N1.3_Project_Listing'!$G$16:$G$829,AG$15)</f>
        <v>0</v>
      </c>
      <c r="AK355" s="67">
        <f>SUMIFS('N1.3_Project_Listing'!$R$16:$R$829,'N1.3_Project_Listing'!$B$16:$B$829,$B355,'N1.3_Project_Listing'!$D$16:$D$829,$B330,'N1.3_Project_Listing'!$J$16:$J$829,AK$16,'N1.3_Project_Listing'!$G$16:$G$829,AG$15)</f>
        <v>0</v>
      </c>
      <c r="AL355" s="67">
        <f>SUMIFS('N1.3_Project_Listing'!$R$16:$R$829,'N1.3_Project_Listing'!$B$16:$B$829,$B355,'N1.3_Project_Listing'!$D$16:$D$829,$B330,'N1.3_Project_Listing'!$J$16:$J$829,AL$16,'N1.3_Project_Listing'!$G$16:$G$829,AG$15)</f>
        <v>0</v>
      </c>
      <c r="AM355" s="63">
        <f t="shared" si="437"/>
        <v>0</v>
      </c>
      <c r="AN355" s="116" t="s">
        <v>441</v>
      </c>
      <c r="AO355" s="67">
        <f>SUMIFS('N1.3_Project_Listing'!$P$16:$P$829,'N1.3_Project_Listing'!$B$16:$B$829,$B355,'N1.3_Project_Listing'!$D$16:$D$829,$B330,'N1.3_Project_Listing'!$J$16:$J$829,AO$16,'N1.3_Project_Listing'!$G$16:$G$829,AG$15)</f>
        <v>0</v>
      </c>
      <c r="AP355" s="67">
        <f>SUMIFS('N1.3_Project_Listing'!$P$16:$P$829,'N1.3_Project_Listing'!$B$16:$B$829,$B355,'N1.3_Project_Listing'!$D$16:$D$829,$B330,'N1.3_Project_Listing'!$J$16:$J$829,AP$16,'N1.3_Project_Listing'!$G$16:$G$829,AG$15)</f>
        <v>0</v>
      </c>
      <c r="AQ355" s="67">
        <f>SUMIFS('N1.3_Project_Listing'!$P$16:$P$829,'N1.3_Project_Listing'!$B$16:$B$829,$B355,'N1.3_Project_Listing'!$D$16:$D$829,$B330,'N1.3_Project_Listing'!$J$16:$J$829,AQ$16,'N1.3_Project_Listing'!$G$16:$G$829,AG$15)</f>
        <v>0</v>
      </c>
      <c r="AR355" s="67">
        <f>SUMIFS('N1.3_Project_Listing'!$P$16:$P$829,'N1.3_Project_Listing'!$B$16:$B$829,$B355,'N1.3_Project_Listing'!$D$16:$D$829,$B330,'N1.3_Project_Listing'!$J$16:$J$829,AR$16,'N1.3_Project_Listing'!$G$16:$G$829,AG$15)</f>
        <v>0</v>
      </c>
      <c r="AS355" s="67">
        <f>SUMIFS('N1.3_Project_Listing'!$P$16:$P$829,'N1.3_Project_Listing'!$B$16:$B$829,$B355,'N1.3_Project_Listing'!$D$16:$D$829,$B330,'N1.3_Project_Listing'!$J$16:$J$829,AS$16,'N1.3_Project_Listing'!$G$16:$G$829,AG$15)</f>
        <v>0</v>
      </c>
      <c r="AT355" s="63">
        <f t="shared" si="438"/>
        <v>0</v>
      </c>
      <c r="AV355" s="158" t="str">
        <f t="shared" si="431"/>
        <v>-</v>
      </c>
      <c r="AW355" s="67">
        <f>SUMIFS('N1.3_Project_Listing'!$R$16:$R$829,'N1.3_Project_Listing'!$B$16:$B$829,$B355,'N1.3_Project_Listing'!$D$16:$D$829,$B330,'N1.3_Project_Listing'!$J$16:$J$829,AW$16,'N1.3_Project_Listing'!$G$16:$G$829,AV$15)</f>
        <v>0</v>
      </c>
      <c r="AX355" s="67">
        <f>SUMIFS('N1.3_Project_Listing'!$R$16:$R$829,'N1.3_Project_Listing'!$B$16:$B$829,$B355,'N1.3_Project_Listing'!$D$16:$D$829,$B330,'N1.3_Project_Listing'!$J$16:$J$829,AX$16,'N1.3_Project_Listing'!$G$16:$G$829,AV$15)</f>
        <v>0</v>
      </c>
      <c r="AY355" s="67">
        <f>SUMIFS('N1.3_Project_Listing'!$R$16:$R$829,'N1.3_Project_Listing'!$B$16:$B$829,$B355,'N1.3_Project_Listing'!$D$16:$D$829,$B330,'N1.3_Project_Listing'!$J$16:$J$829,AY$16,'N1.3_Project_Listing'!$G$16:$G$829,AV$15)</f>
        <v>0</v>
      </c>
      <c r="AZ355" s="67">
        <f>SUMIFS('N1.3_Project_Listing'!$R$16:$R$829,'N1.3_Project_Listing'!$B$16:$B$829,$B355,'N1.3_Project_Listing'!$D$16:$D$829,$B330,'N1.3_Project_Listing'!$J$16:$J$829,AZ$16,'N1.3_Project_Listing'!$G$16:$G$829,AV$15)</f>
        <v>0</v>
      </c>
      <c r="BA355" s="67">
        <f>SUMIFS('N1.3_Project_Listing'!$R$16:$R$829,'N1.3_Project_Listing'!$B$16:$B$829,$B355,'N1.3_Project_Listing'!$D$16:$D$829,$B330,'N1.3_Project_Listing'!$J$16:$J$829,BA$16,'N1.3_Project_Listing'!$G$16:$G$829,AV$15)</f>
        <v>0</v>
      </c>
      <c r="BB355" s="63">
        <f t="shared" si="439"/>
        <v>0</v>
      </c>
      <c r="BC355" s="116" t="s">
        <v>441</v>
      </c>
      <c r="BD355" s="67">
        <f>SUMIFS('N1.3_Project_Listing'!$P$16:$P$829,'N1.3_Project_Listing'!$B$16:$B$829,$B355,'N1.3_Project_Listing'!$D$16:$D$829,$B330,'N1.3_Project_Listing'!$J$16:$J$829,BD$16,'N1.3_Project_Listing'!$G$16:$G$829,AV$15)</f>
        <v>0</v>
      </c>
      <c r="BE355" s="67">
        <f>SUMIFS('N1.3_Project_Listing'!$P$16:$P$829,'N1.3_Project_Listing'!$B$16:$B$829,$B355,'N1.3_Project_Listing'!$D$16:$D$829,$B330,'N1.3_Project_Listing'!$J$16:$J$829,BE$16,'N1.3_Project_Listing'!$G$16:$G$829,AV$15)</f>
        <v>0</v>
      </c>
      <c r="BF355" s="67">
        <f>SUMIFS('N1.3_Project_Listing'!$P$16:$P$829,'N1.3_Project_Listing'!$B$16:$B$829,$B355,'N1.3_Project_Listing'!$D$16:$D$829,$B330,'N1.3_Project_Listing'!$J$16:$J$829,BF$16,'N1.3_Project_Listing'!$G$16:$G$829,AV$15)</f>
        <v>0</v>
      </c>
      <c r="BG355" s="67">
        <f>SUMIFS('N1.3_Project_Listing'!$P$16:$P$829,'N1.3_Project_Listing'!$B$16:$B$829,$B355,'N1.3_Project_Listing'!$D$16:$D$829,$B330,'N1.3_Project_Listing'!$J$16:$J$829,BG$16,'N1.3_Project_Listing'!$G$16:$G$829,AV$15)</f>
        <v>0</v>
      </c>
      <c r="BH355" s="67">
        <f>SUMIFS('N1.3_Project_Listing'!$P$16:$P$829,'N1.3_Project_Listing'!$B$16:$B$829,$B355,'N1.3_Project_Listing'!$D$16:$D$829,$B330,'N1.3_Project_Listing'!$J$16:$J$829,BH$16,'N1.3_Project_Listing'!$G$16:$G$829,AV$15)</f>
        <v>0</v>
      </c>
      <c r="BI355" s="63">
        <f t="shared" si="440"/>
        <v>0</v>
      </c>
      <c r="BK355" s="158" t="str">
        <f t="shared" si="432"/>
        <v>-</v>
      </c>
      <c r="BL355" s="67">
        <f>SUMIFS('N1.3_Project_Listing'!$R$16:$R$829,'N1.3_Project_Listing'!$B$16:$B$829,$B355,'N1.3_Project_Listing'!$D$16:$D$829,$B330,'N1.3_Project_Listing'!$J$16:$J$829,BL$16,'N1.3_Project_Listing'!$G$16:$G$829,BK$15)</f>
        <v>0</v>
      </c>
      <c r="BM355" s="67">
        <f>SUMIFS('N1.3_Project_Listing'!$R$16:$R$829,'N1.3_Project_Listing'!$B$16:$B$829,$B355,'N1.3_Project_Listing'!$D$16:$D$829,$B330,'N1.3_Project_Listing'!$J$16:$J$829,BM$16,'N1.3_Project_Listing'!$G$16:$G$829,BK$15)</f>
        <v>0</v>
      </c>
      <c r="BN355" s="67">
        <f>SUMIFS('N1.3_Project_Listing'!$R$16:$R$829,'N1.3_Project_Listing'!$B$16:$B$829,$B355,'N1.3_Project_Listing'!$D$16:$D$829,$B330,'N1.3_Project_Listing'!$J$16:$J$829,BN$16,'N1.3_Project_Listing'!$G$16:$G$829,BK$15)</f>
        <v>0</v>
      </c>
      <c r="BO355" s="67">
        <f>SUMIFS('N1.3_Project_Listing'!$R$16:$R$829,'N1.3_Project_Listing'!$B$16:$B$829,$B355,'N1.3_Project_Listing'!$D$16:$D$829,$B330,'N1.3_Project_Listing'!$J$16:$J$829,BO$16,'N1.3_Project_Listing'!$G$16:$G$829,BK$15)</f>
        <v>0</v>
      </c>
      <c r="BP355" s="67">
        <f>SUMIFS('N1.3_Project_Listing'!$R$16:$R$829,'N1.3_Project_Listing'!$B$16:$B$829,$B355,'N1.3_Project_Listing'!$D$16:$D$829,$B330,'N1.3_Project_Listing'!$J$16:$J$829,BP$16,'N1.3_Project_Listing'!$G$16:$G$829,BK$15)</f>
        <v>0</v>
      </c>
      <c r="BQ355" s="63">
        <f t="shared" si="441"/>
        <v>0</v>
      </c>
      <c r="BR355" s="116" t="s">
        <v>441</v>
      </c>
      <c r="BS355" s="67">
        <f>SUMIFS('N1.3_Project_Listing'!$P$16:$P$829,'N1.3_Project_Listing'!$B$16:$B$829,$B355,'N1.3_Project_Listing'!$D$16:$D$829,$B330,'N1.3_Project_Listing'!$J$16:$J$829,BS$16,'N1.3_Project_Listing'!$G$16:$G$829,BK$15)</f>
        <v>0</v>
      </c>
      <c r="BT355" s="67">
        <f>SUMIFS('N1.3_Project_Listing'!$P$16:$P$829,'N1.3_Project_Listing'!$B$16:$B$829,$B355,'N1.3_Project_Listing'!$D$16:$D$829,$B330,'N1.3_Project_Listing'!$J$16:$J$829,BT$16,'N1.3_Project_Listing'!$G$16:$G$829,BK$15)</f>
        <v>0</v>
      </c>
      <c r="BU355" s="67">
        <f>SUMIFS('N1.3_Project_Listing'!$P$16:$P$829,'N1.3_Project_Listing'!$B$16:$B$829,$B355,'N1.3_Project_Listing'!$D$16:$D$829,$B330,'N1.3_Project_Listing'!$J$16:$J$829,BU$16,'N1.3_Project_Listing'!$G$16:$G$829,BK$15)</f>
        <v>0</v>
      </c>
      <c r="BV355" s="67">
        <f>SUMIFS('N1.3_Project_Listing'!$P$16:$P$829,'N1.3_Project_Listing'!$B$16:$B$829,$B355,'N1.3_Project_Listing'!$D$16:$D$829,$B330,'N1.3_Project_Listing'!$J$16:$J$829,BV$16,'N1.3_Project_Listing'!$G$16:$G$829,BK$15)</f>
        <v>0</v>
      </c>
      <c r="BW355" s="67">
        <f>SUMIFS('N1.3_Project_Listing'!$P$16:$P$829,'N1.3_Project_Listing'!$B$16:$B$829,$B355,'N1.3_Project_Listing'!$D$16:$D$829,$B330,'N1.3_Project_Listing'!$J$16:$J$829,BW$16,'N1.3_Project_Listing'!$G$16:$G$829,BK$15)</f>
        <v>0</v>
      </c>
      <c r="BX355" s="63">
        <f t="shared" si="442"/>
        <v>0</v>
      </c>
    </row>
    <row r="356" spans="2:76" hidden="1">
      <c r="B356" s="132" t="str">
        <f t="shared" si="443"/>
        <v>No entry required</v>
      </c>
      <c r="C356" s="158" t="str">
        <f t="shared" si="443"/>
        <v>-</v>
      </c>
      <c r="D356" s="63">
        <f t="shared" si="419"/>
        <v>0</v>
      </c>
      <c r="E356" s="63">
        <f t="shared" si="420"/>
        <v>0</v>
      </c>
      <c r="F356" s="63">
        <f t="shared" si="421"/>
        <v>0</v>
      </c>
      <c r="G356" s="63">
        <f t="shared" si="422"/>
        <v>0</v>
      </c>
      <c r="H356" s="63">
        <f t="shared" si="423"/>
        <v>0</v>
      </c>
      <c r="I356" s="63">
        <f t="shared" si="433"/>
        <v>0</v>
      </c>
      <c r="J356" s="116" t="s">
        <v>441</v>
      </c>
      <c r="K356" s="63">
        <f t="shared" si="424"/>
        <v>0</v>
      </c>
      <c r="L356" s="63">
        <f t="shared" si="425"/>
        <v>0</v>
      </c>
      <c r="M356" s="63">
        <f t="shared" si="426"/>
        <v>0</v>
      </c>
      <c r="N356" s="63">
        <f t="shared" si="427"/>
        <v>0</v>
      </c>
      <c r="O356" s="63">
        <f t="shared" si="428"/>
        <v>0</v>
      </c>
      <c r="P356" s="63">
        <f t="shared" si="434"/>
        <v>0</v>
      </c>
      <c r="R356" s="158" t="str">
        <f t="shared" si="429"/>
        <v>-</v>
      </c>
      <c r="S356" s="67">
        <f>SUMIFS('N1.3_Project_Listing'!$R$16:$R$829,'N1.3_Project_Listing'!$B$16:$B$829,$B356,'N1.3_Project_Listing'!$D$16:$D$829,$B330,'N1.3_Project_Listing'!$J$16:$J$829,S$16,'N1.3_Project_Listing'!$G$16:$G$829,R$15)</f>
        <v>0</v>
      </c>
      <c r="T356" s="67">
        <f>SUMIFS('N1.3_Project_Listing'!$R$16:$R$829,'N1.3_Project_Listing'!$B$16:$B$829,$B356,'N1.3_Project_Listing'!$D$16:$D$829,$B330,'N1.3_Project_Listing'!$J$16:$J$829,T$16,'N1.3_Project_Listing'!$G$16:$G$829,R$15)</f>
        <v>0</v>
      </c>
      <c r="U356" s="67">
        <f>SUMIFS('N1.3_Project_Listing'!$R$16:$R$829,'N1.3_Project_Listing'!$B$16:$B$829,$B356,'N1.3_Project_Listing'!$D$16:$D$829,$B330,'N1.3_Project_Listing'!$J$16:$J$829,U$16,'N1.3_Project_Listing'!$G$16:$G$829,R$15)</f>
        <v>0</v>
      </c>
      <c r="V356" s="67">
        <f>SUMIFS('N1.3_Project_Listing'!$R$16:$R$829,'N1.3_Project_Listing'!$B$16:$B$829,$B356,'N1.3_Project_Listing'!$D$16:$D$829,$B330,'N1.3_Project_Listing'!$J$16:$J$829,V$16,'N1.3_Project_Listing'!$G$16:$G$829,R$15)</f>
        <v>0</v>
      </c>
      <c r="W356" s="67">
        <f>SUMIFS('N1.3_Project_Listing'!$R$16:$R$829,'N1.3_Project_Listing'!$B$16:$B$829,$B356,'N1.3_Project_Listing'!$D$16:$D$829,$B330,'N1.3_Project_Listing'!$J$16:$J$829,W$16,'N1.3_Project_Listing'!$G$16:$G$829,R$15)</f>
        <v>0</v>
      </c>
      <c r="X356" s="63">
        <f t="shared" si="435"/>
        <v>0</v>
      </c>
      <c r="Y356" s="116" t="s">
        <v>441</v>
      </c>
      <c r="Z356" s="67">
        <f>SUMIFS('N1.3_Project_Listing'!$P$16:$P$829,'N1.3_Project_Listing'!$B$16:$B$829,$B356,'N1.3_Project_Listing'!$D$16:$D$829,$B330,'N1.3_Project_Listing'!$J$16:$J$829,Z$16,'N1.3_Project_Listing'!$G$16:$G$829,R$15)</f>
        <v>0</v>
      </c>
      <c r="AA356" s="67">
        <f>SUMIFS('N1.3_Project_Listing'!$P$16:$P$829,'N1.3_Project_Listing'!$B$16:$B$829,$B356,'N1.3_Project_Listing'!$D$16:$D$829,$B330,'N1.3_Project_Listing'!$J$16:$J$829,AA$16,'N1.3_Project_Listing'!$G$16:$G$829,R$15)</f>
        <v>0</v>
      </c>
      <c r="AB356" s="67">
        <f>SUMIFS('N1.3_Project_Listing'!$P$16:$P$829,'N1.3_Project_Listing'!$B$16:$B$829,$B356,'N1.3_Project_Listing'!$D$16:$D$829,$B330,'N1.3_Project_Listing'!$J$16:$J$829,AB$16,'N1.3_Project_Listing'!$G$16:$G$829,R$15)</f>
        <v>0</v>
      </c>
      <c r="AC356" s="67">
        <f>SUMIFS('N1.3_Project_Listing'!$P$16:$P$829,'N1.3_Project_Listing'!$B$16:$B$829,$B356,'N1.3_Project_Listing'!$D$16:$D$829,$B330,'N1.3_Project_Listing'!$J$16:$J$829,AC$16,'N1.3_Project_Listing'!$G$16:$G$829,R$15)</f>
        <v>0</v>
      </c>
      <c r="AD356" s="67">
        <f>SUMIFS('N1.3_Project_Listing'!$P$16:$P$829,'N1.3_Project_Listing'!$B$16:$B$829,$B356,'N1.3_Project_Listing'!$D$16:$D$829,$B330,'N1.3_Project_Listing'!$J$16:$J$829,AD$16,'N1.3_Project_Listing'!$G$16:$G$829,R$15)</f>
        <v>0</v>
      </c>
      <c r="AE356" s="63">
        <f t="shared" si="436"/>
        <v>0</v>
      </c>
      <c r="AG356" s="158" t="str">
        <f t="shared" si="430"/>
        <v>-</v>
      </c>
      <c r="AH356" s="67">
        <f>SUMIFS('N1.3_Project_Listing'!$R$16:$R$829,'N1.3_Project_Listing'!$B$16:$B$829,$B356,'N1.3_Project_Listing'!$D$16:$D$829,$B330,'N1.3_Project_Listing'!$J$16:$J$829,AH$16,'N1.3_Project_Listing'!$G$16:$G$829,AG$15)</f>
        <v>0</v>
      </c>
      <c r="AI356" s="67">
        <f>SUMIFS('N1.3_Project_Listing'!$R$16:$R$829,'N1.3_Project_Listing'!$B$16:$B$829,$B356,'N1.3_Project_Listing'!$D$16:$D$829,$B330,'N1.3_Project_Listing'!$J$16:$J$829,AI$16,'N1.3_Project_Listing'!$G$16:$G$829,AG$15)</f>
        <v>0</v>
      </c>
      <c r="AJ356" s="67">
        <f>SUMIFS('N1.3_Project_Listing'!$R$16:$R$829,'N1.3_Project_Listing'!$B$16:$B$829,$B356,'N1.3_Project_Listing'!$D$16:$D$829,$B330,'N1.3_Project_Listing'!$J$16:$J$829,AJ$16,'N1.3_Project_Listing'!$G$16:$G$829,AG$15)</f>
        <v>0</v>
      </c>
      <c r="AK356" s="67">
        <f>SUMIFS('N1.3_Project_Listing'!$R$16:$R$829,'N1.3_Project_Listing'!$B$16:$B$829,$B356,'N1.3_Project_Listing'!$D$16:$D$829,$B330,'N1.3_Project_Listing'!$J$16:$J$829,AK$16,'N1.3_Project_Listing'!$G$16:$G$829,AG$15)</f>
        <v>0</v>
      </c>
      <c r="AL356" s="67">
        <f>SUMIFS('N1.3_Project_Listing'!$R$16:$R$829,'N1.3_Project_Listing'!$B$16:$B$829,$B356,'N1.3_Project_Listing'!$D$16:$D$829,$B330,'N1.3_Project_Listing'!$J$16:$J$829,AL$16,'N1.3_Project_Listing'!$G$16:$G$829,AG$15)</f>
        <v>0</v>
      </c>
      <c r="AM356" s="63">
        <f t="shared" si="437"/>
        <v>0</v>
      </c>
      <c r="AN356" s="116" t="s">
        <v>441</v>
      </c>
      <c r="AO356" s="67">
        <f>SUMIFS('N1.3_Project_Listing'!$P$16:$P$829,'N1.3_Project_Listing'!$B$16:$B$829,$B356,'N1.3_Project_Listing'!$D$16:$D$829,$B330,'N1.3_Project_Listing'!$J$16:$J$829,AO$16,'N1.3_Project_Listing'!$G$16:$G$829,AG$15)</f>
        <v>0</v>
      </c>
      <c r="AP356" s="67">
        <f>SUMIFS('N1.3_Project_Listing'!$P$16:$P$829,'N1.3_Project_Listing'!$B$16:$B$829,$B356,'N1.3_Project_Listing'!$D$16:$D$829,$B330,'N1.3_Project_Listing'!$J$16:$J$829,AP$16,'N1.3_Project_Listing'!$G$16:$G$829,AG$15)</f>
        <v>0</v>
      </c>
      <c r="AQ356" s="67">
        <f>SUMIFS('N1.3_Project_Listing'!$P$16:$P$829,'N1.3_Project_Listing'!$B$16:$B$829,$B356,'N1.3_Project_Listing'!$D$16:$D$829,$B330,'N1.3_Project_Listing'!$J$16:$J$829,AQ$16,'N1.3_Project_Listing'!$G$16:$G$829,AG$15)</f>
        <v>0</v>
      </c>
      <c r="AR356" s="67">
        <f>SUMIFS('N1.3_Project_Listing'!$P$16:$P$829,'N1.3_Project_Listing'!$B$16:$B$829,$B356,'N1.3_Project_Listing'!$D$16:$D$829,$B330,'N1.3_Project_Listing'!$J$16:$J$829,AR$16,'N1.3_Project_Listing'!$G$16:$G$829,AG$15)</f>
        <v>0</v>
      </c>
      <c r="AS356" s="67">
        <f>SUMIFS('N1.3_Project_Listing'!$P$16:$P$829,'N1.3_Project_Listing'!$B$16:$B$829,$B356,'N1.3_Project_Listing'!$D$16:$D$829,$B330,'N1.3_Project_Listing'!$J$16:$J$829,AS$16,'N1.3_Project_Listing'!$G$16:$G$829,AG$15)</f>
        <v>0</v>
      </c>
      <c r="AT356" s="63">
        <f t="shared" si="438"/>
        <v>0</v>
      </c>
      <c r="AV356" s="158" t="str">
        <f t="shared" si="431"/>
        <v>-</v>
      </c>
      <c r="AW356" s="67">
        <f>SUMIFS('N1.3_Project_Listing'!$R$16:$R$829,'N1.3_Project_Listing'!$B$16:$B$829,$B356,'N1.3_Project_Listing'!$D$16:$D$829,$B330,'N1.3_Project_Listing'!$J$16:$J$829,AW$16,'N1.3_Project_Listing'!$G$16:$G$829,AV$15)</f>
        <v>0</v>
      </c>
      <c r="AX356" s="67">
        <f>SUMIFS('N1.3_Project_Listing'!$R$16:$R$829,'N1.3_Project_Listing'!$B$16:$B$829,$B356,'N1.3_Project_Listing'!$D$16:$D$829,$B330,'N1.3_Project_Listing'!$J$16:$J$829,AX$16,'N1.3_Project_Listing'!$G$16:$G$829,AV$15)</f>
        <v>0</v>
      </c>
      <c r="AY356" s="67">
        <f>SUMIFS('N1.3_Project_Listing'!$R$16:$R$829,'N1.3_Project_Listing'!$B$16:$B$829,$B356,'N1.3_Project_Listing'!$D$16:$D$829,$B330,'N1.3_Project_Listing'!$J$16:$J$829,AY$16,'N1.3_Project_Listing'!$G$16:$G$829,AV$15)</f>
        <v>0</v>
      </c>
      <c r="AZ356" s="67">
        <f>SUMIFS('N1.3_Project_Listing'!$R$16:$R$829,'N1.3_Project_Listing'!$B$16:$B$829,$B356,'N1.3_Project_Listing'!$D$16:$D$829,$B330,'N1.3_Project_Listing'!$J$16:$J$829,AZ$16,'N1.3_Project_Listing'!$G$16:$G$829,AV$15)</f>
        <v>0</v>
      </c>
      <c r="BA356" s="67">
        <f>SUMIFS('N1.3_Project_Listing'!$R$16:$R$829,'N1.3_Project_Listing'!$B$16:$B$829,$B356,'N1.3_Project_Listing'!$D$16:$D$829,$B330,'N1.3_Project_Listing'!$J$16:$J$829,BA$16,'N1.3_Project_Listing'!$G$16:$G$829,AV$15)</f>
        <v>0</v>
      </c>
      <c r="BB356" s="63">
        <f t="shared" si="439"/>
        <v>0</v>
      </c>
      <c r="BC356" s="116" t="s">
        <v>441</v>
      </c>
      <c r="BD356" s="67">
        <f>SUMIFS('N1.3_Project_Listing'!$P$16:$P$829,'N1.3_Project_Listing'!$B$16:$B$829,$B356,'N1.3_Project_Listing'!$D$16:$D$829,$B330,'N1.3_Project_Listing'!$J$16:$J$829,BD$16,'N1.3_Project_Listing'!$G$16:$G$829,AV$15)</f>
        <v>0</v>
      </c>
      <c r="BE356" s="67">
        <f>SUMIFS('N1.3_Project_Listing'!$P$16:$P$829,'N1.3_Project_Listing'!$B$16:$B$829,$B356,'N1.3_Project_Listing'!$D$16:$D$829,$B330,'N1.3_Project_Listing'!$J$16:$J$829,BE$16,'N1.3_Project_Listing'!$G$16:$G$829,AV$15)</f>
        <v>0</v>
      </c>
      <c r="BF356" s="67">
        <f>SUMIFS('N1.3_Project_Listing'!$P$16:$P$829,'N1.3_Project_Listing'!$B$16:$B$829,$B356,'N1.3_Project_Listing'!$D$16:$D$829,$B330,'N1.3_Project_Listing'!$J$16:$J$829,BF$16,'N1.3_Project_Listing'!$G$16:$G$829,AV$15)</f>
        <v>0</v>
      </c>
      <c r="BG356" s="67">
        <f>SUMIFS('N1.3_Project_Listing'!$P$16:$P$829,'N1.3_Project_Listing'!$B$16:$B$829,$B356,'N1.3_Project_Listing'!$D$16:$D$829,$B330,'N1.3_Project_Listing'!$J$16:$J$829,BG$16,'N1.3_Project_Listing'!$G$16:$G$829,AV$15)</f>
        <v>0</v>
      </c>
      <c r="BH356" s="67">
        <f>SUMIFS('N1.3_Project_Listing'!$P$16:$P$829,'N1.3_Project_Listing'!$B$16:$B$829,$B356,'N1.3_Project_Listing'!$D$16:$D$829,$B330,'N1.3_Project_Listing'!$J$16:$J$829,BH$16,'N1.3_Project_Listing'!$G$16:$G$829,AV$15)</f>
        <v>0</v>
      </c>
      <c r="BI356" s="63">
        <f t="shared" si="440"/>
        <v>0</v>
      </c>
      <c r="BK356" s="158" t="str">
        <f t="shared" si="432"/>
        <v>-</v>
      </c>
      <c r="BL356" s="67">
        <f>SUMIFS('N1.3_Project_Listing'!$R$16:$R$829,'N1.3_Project_Listing'!$B$16:$B$829,$B356,'N1.3_Project_Listing'!$D$16:$D$829,$B330,'N1.3_Project_Listing'!$J$16:$J$829,BL$16,'N1.3_Project_Listing'!$G$16:$G$829,BK$15)</f>
        <v>0</v>
      </c>
      <c r="BM356" s="67">
        <f>SUMIFS('N1.3_Project_Listing'!$R$16:$R$829,'N1.3_Project_Listing'!$B$16:$B$829,$B356,'N1.3_Project_Listing'!$D$16:$D$829,$B330,'N1.3_Project_Listing'!$J$16:$J$829,BM$16,'N1.3_Project_Listing'!$G$16:$G$829,BK$15)</f>
        <v>0</v>
      </c>
      <c r="BN356" s="67">
        <f>SUMIFS('N1.3_Project_Listing'!$R$16:$R$829,'N1.3_Project_Listing'!$B$16:$B$829,$B356,'N1.3_Project_Listing'!$D$16:$D$829,$B330,'N1.3_Project_Listing'!$J$16:$J$829,BN$16,'N1.3_Project_Listing'!$G$16:$G$829,BK$15)</f>
        <v>0</v>
      </c>
      <c r="BO356" s="67">
        <f>SUMIFS('N1.3_Project_Listing'!$R$16:$R$829,'N1.3_Project_Listing'!$B$16:$B$829,$B356,'N1.3_Project_Listing'!$D$16:$D$829,$B330,'N1.3_Project_Listing'!$J$16:$J$829,BO$16,'N1.3_Project_Listing'!$G$16:$G$829,BK$15)</f>
        <v>0</v>
      </c>
      <c r="BP356" s="67">
        <f>SUMIFS('N1.3_Project_Listing'!$R$16:$R$829,'N1.3_Project_Listing'!$B$16:$B$829,$B356,'N1.3_Project_Listing'!$D$16:$D$829,$B330,'N1.3_Project_Listing'!$J$16:$J$829,BP$16,'N1.3_Project_Listing'!$G$16:$G$829,BK$15)</f>
        <v>0</v>
      </c>
      <c r="BQ356" s="63">
        <f t="shared" si="441"/>
        <v>0</v>
      </c>
      <c r="BR356" s="116" t="s">
        <v>441</v>
      </c>
      <c r="BS356" s="67">
        <f>SUMIFS('N1.3_Project_Listing'!$P$16:$P$829,'N1.3_Project_Listing'!$B$16:$B$829,$B356,'N1.3_Project_Listing'!$D$16:$D$829,$B330,'N1.3_Project_Listing'!$J$16:$J$829,BS$16,'N1.3_Project_Listing'!$G$16:$G$829,BK$15)</f>
        <v>0</v>
      </c>
      <c r="BT356" s="67">
        <f>SUMIFS('N1.3_Project_Listing'!$P$16:$P$829,'N1.3_Project_Listing'!$B$16:$B$829,$B356,'N1.3_Project_Listing'!$D$16:$D$829,$B330,'N1.3_Project_Listing'!$J$16:$J$829,BT$16,'N1.3_Project_Listing'!$G$16:$G$829,BK$15)</f>
        <v>0</v>
      </c>
      <c r="BU356" s="67">
        <f>SUMIFS('N1.3_Project_Listing'!$P$16:$P$829,'N1.3_Project_Listing'!$B$16:$B$829,$B356,'N1.3_Project_Listing'!$D$16:$D$829,$B330,'N1.3_Project_Listing'!$J$16:$J$829,BU$16,'N1.3_Project_Listing'!$G$16:$G$829,BK$15)</f>
        <v>0</v>
      </c>
      <c r="BV356" s="67">
        <f>SUMIFS('N1.3_Project_Listing'!$P$16:$P$829,'N1.3_Project_Listing'!$B$16:$B$829,$B356,'N1.3_Project_Listing'!$D$16:$D$829,$B330,'N1.3_Project_Listing'!$J$16:$J$829,BV$16,'N1.3_Project_Listing'!$G$16:$G$829,BK$15)</f>
        <v>0</v>
      </c>
      <c r="BW356" s="67">
        <f>SUMIFS('N1.3_Project_Listing'!$P$16:$P$829,'N1.3_Project_Listing'!$B$16:$B$829,$B356,'N1.3_Project_Listing'!$D$16:$D$829,$B330,'N1.3_Project_Listing'!$J$16:$J$829,BW$16,'N1.3_Project_Listing'!$G$16:$G$829,BK$15)</f>
        <v>0</v>
      </c>
      <c r="BX356" s="63">
        <f t="shared" si="442"/>
        <v>0</v>
      </c>
    </row>
    <row r="357" spans="2:76" hidden="1">
      <c r="B357" s="132" t="str">
        <f t="shared" si="443"/>
        <v>No entry required</v>
      </c>
      <c r="C357" s="158" t="str">
        <f t="shared" si="443"/>
        <v>-</v>
      </c>
      <c r="D357" s="63">
        <f t="shared" si="419"/>
        <v>0</v>
      </c>
      <c r="E357" s="63">
        <f t="shared" si="420"/>
        <v>0</v>
      </c>
      <c r="F357" s="63">
        <f t="shared" si="421"/>
        <v>0</v>
      </c>
      <c r="G357" s="63">
        <f t="shared" si="422"/>
        <v>0</v>
      </c>
      <c r="H357" s="63">
        <f t="shared" si="423"/>
        <v>0</v>
      </c>
      <c r="I357" s="63">
        <f t="shared" si="433"/>
        <v>0</v>
      </c>
      <c r="J357" s="116" t="s">
        <v>441</v>
      </c>
      <c r="K357" s="63">
        <f t="shared" si="424"/>
        <v>0</v>
      </c>
      <c r="L357" s="63">
        <f t="shared" si="425"/>
        <v>0</v>
      </c>
      <c r="M357" s="63">
        <f t="shared" si="426"/>
        <v>0</v>
      </c>
      <c r="N357" s="63">
        <f t="shared" si="427"/>
        <v>0</v>
      </c>
      <c r="O357" s="63">
        <f t="shared" si="428"/>
        <v>0</v>
      </c>
      <c r="P357" s="63">
        <f t="shared" si="434"/>
        <v>0</v>
      </c>
      <c r="R357" s="158" t="str">
        <f t="shared" si="429"/>
        <v>-</v>
      </c>
      <c r="S357" s="67">
        <f>SUMIFS('N1.3_Project_Listing'!$R$16:$R$829,'N1.3_Project_Listing'!$B$16:$B$829,$B357,'N1.3_Project_Listing'!$D$16:$D$829,$B330,'N1.3_Project_Listing'!$J$16:$J$829,S$16,'N1.3_Project_Listing'!$G$16:$G$829,R$15)</f>
        <v>0</v>
      </c>
      <c r="T357" s="67">
        <f>SUMIFS('N1.3_Project_Listing'!$R$16:$R$829,'N1.3_Project_Listing'!$B$16:$B$829,$B357,'N1.3_Project_Listing'!$D$16:$D$829,$B330,'N1.3_Project_Listing'!$J$16:$J$829,T$16,'N1.3_Project_Listing'!$G$16:$G$829,R$15)</f>
        <v>0</v>
      </c>
      <c r="U357" s="67">
        <f>SUMIFS('N1.3_Project_Listing'!$R$16:$R$829,'N1.3_Project_Listing'!$B$16:$B$829,$B357,'N1.3_Project_Listing'!$D$16:$D$829,$B330,'N1.3_Project_Listing'!$J$16:$J$829,U$16,'N1.3_Project_Listing'!$G$16:$G$829,R$15)</f>
        <v>0</v>
      </c>
      <c r="V357" s="67">
        <f>SUMIFS('N1.3_Project_Listing'!$R$16:$R$829,'N1.3_Project_Listing'!$B$16:$B$829,$B357,'N1.3_Project_Listing'!$D$16:$D$829,$B330,'N1.3_Project_Listing'!$J$16:$J$829,V$16,'N1.3_Project_Listing'!$G$16:$G$829,R$15)</f>
        <v>0</v>
      </c>
      <c r="W357" s="67">
        <f>SUMIFS('N1.3_Project_Listing'!$R$16:$R$829,'N1.3_Project_Listing'!$B$16:$B$829,$B357,'N1.3_Project_Listing'!$D$16:$D$829,$B330,'N1.3_Project_Listing'!$J$16:$J$829,W$16,'N1.3_Project_Listing'!$G$16:$G$829,R$15)</f>
        <v>0</v>
      </c>
      <c r="X357" s="63">
        <f t="shared" si="435"/>
        <v>0</v>
      </c>
      <c r="Y357" s="116" t="s">
        <v>441</v>
      </c>
      <c r="Z357" s="67">
        <f>SUMIFS('N1.3_Project_Listing'!$P$16:$P$829,'N1.3_Project_Listing'!$B$16:$B$829,$B357,'N1.3_Project_Listing'!$D$16:$D$829,$B330,'N1.3_Project_Listing'!$J$16:$J$829,Z$16,'N1.3_Project_Listing'!$G$16:$G$829,R$15)</f>
        <v>0</v>
      </c>
      <c r="AA357" s="67">
        <f>SUMIFS('N1.3_Project_Listing'!$P$16:$P$829,'N1.3_Project_Listing'!$B$16:$B$829,$B357,'N1.3_Project_Listing'!$D$16:$D$829,$B330,'N1.3_Project_Listing'!$J$16:$J$829,AA$16,'N1.3_Project_Listing'!$G$16:$G$829,R$15)</f>
        <v>0</v>
      </c>
      <c r="AB357" s="67">
        <f>SUMIFS('N1.3_Project_Listing'!$P$16:$P$829,'N1.3_Project_Listing'!$B$16:$B$829,$B357,'N1.3_Project_Listing'!$D$16:$D$829,$B330,'N1.3_Project_Listing'!$J$16:$J$829,AB$16,'N1.3_Project_Listing'!$G$16:$G$829,R$15)</f>
        <v>0</v>
      </c>
      <c r="AC357" s="67">
        <f>SUMIFS('N1.3_Project_Listing'!$P$16:$P$829,'N1.3_Project_Listing'!$B$16:$B$829,$B357,'N1.3_Project_Listing'!$D$16:$D$829,$B330,'N1.3_Project_Listing'!$J$16:$J$829,AC$16,'N1.3_Project_Listing'!$G$16:$G$829,R$15)</f>
        <v>0</v>
      </c>
      <c r="AD357" s="67">
        <f>SUMIFS('N1.3_Project_Listing'!$P$16:$P$829,'N1.3_Project_Listing'!$B$16:$B$829,$B357,'N1.3_Project_Listing'!$D$16:$D$829,$B330,'N1.3_Project_Listing'!$J$16:$J$829,AD$16,'N1.3_Project_Listing'!$G$16:$G$829,R$15)</f>
        <v>0</v>
      </c>
      <c r="AE357" s="63">
        <f t="shared" si="436"/>
        <v>0</v>
      </c>
      <c r="AG357" s="158" t="str">
        <f t="shared" si="430"/>
        <v>-</v>
      </c>
      <c r="AH357" s="67">
        <f>SUMIFS('N1.3_Project_Listing'!$R$16:$R$829,'N1.3_Project_Listing'!$B$16:$B$829,$B357,'N1.3_Project_Listing'!$D$16:$D$829,$B330,'N1.3_Project_Listing'!$J$16:$J$829,AH$16,'N1.3_Project_Listing'!$G$16:$G$829,AG$15)</f>
        <v>0</v>
      </c>
      <c r="AI357" s="67">
        <f>SUMIFS('N1.3_Project_Listing'!$R$16:$R$829,'N1.3_Project_Listing'!$B$16:$B$829,$B357,'N1.3_Project_Listing'!$D$16:$D$829,$B330,'N1.3_Project_Listing'!$J$16:$J$829,AI$16,'N1.3_Project_Listing'!$G$16:$G$829,AG$15)</f>
        <v>0</v>
      </c>
      <c r="AJ357" s="67">
        <f>SUMIFS('N1.3_Project_Listing'!$R$16:$R$829,'N1.3_Project_Listing'!$B$16:$B$829,$B357,'N1.3_Project_Listing'!$D$16:$D$829,$B330,'N1.3_Project_Listing'!$J$16:$J$829,AJ$16,'N1.3_Project_Listing'!$G$16:$G$829,AG$15)</f>
        <v>0</v>
      </c>
      <c r="AK357" s="67">
        <f>SUMIFS('N1.3_Project_Listing'!$R$16:$R$829,'N1.3_Project_Listing'!$B$16:$B$829,$B357,'N1.3_Project_Listing'!$D$16:$D$829,$B330,'N1.3_Project_Listing'!$J$16:$J$829,AK$16,'N1.3_Project_Listing'!$G$16:$G$829,AG$15)</f>
        <v>0</v>
      </c>
      <c r="AL357" s="67">
        <f>SUMIFS('N1.3_Project_Listing'!$R$16:$R$829,'N1.3_Project_Listing'!$B$16:$B$829,$B357,'N1.3_Project_Listing'!$D$16:$D$829,$B330,'N1.3_Project_Listing'!$J$16:$J$829,AL$16,'N1.3_Project_Listing'!$G$16:$G$829,AG$15)</f>
        <v>0</v>
      </c>
      <c r="AM357" s="63">
        <f t="shared" si="437"/>
        <v>0</v>
      </c>
      <c r="AN357" s="116" t="s">
        <v>441</v>
      </c>
      <c r="AO357" s="67">
        <f>SUMIFS('N1.3_Project_Listing'!$P$16:$P$829,'N1.3_Project_Listing'!$B$16:$B$829,$B357,'N1.3_Project_Listing'!$D$16:$D$829,$B330,'N1.3_Project_Listing'!$J$16:$J$829,AO$16,'N1.3_Project_Listing'!$G$16:$G$829,AG$15)</f>
        <v>0</v>
      </c>
      <c r="AP357" s="67">
        <f>SUMIFS('N1.3_Project_Listing'!$P$16:$P$829,'N1.3_Project_Listing'!$B$16:$B$829,$B357,'N1.3_Project_Listing'!$D$16:$D$829,$B330,'N1.3_Project_Listing'!$J$16:$J$829,AP$16,'N1.3_Project_Listing'!$G$16:$G$829,AG$15)</f>
        <v>0</v>
      </c>
      <c r="AQ357" s="67">
        <f>SUMIFS('N1.3_Project_Listing'!$P$16:$P$829,'N1.3_Project_Listing'!$B$16:$B$829,$B357,'N1.3_Project_Listing'!$D$16:$D$829,$B330,'N1.3_Project_Listing'!$J$16:$J$829,AQ$16,'N1.3_Project_Listing'!$G$16:$G$829,AG$15)</f>
        <v>0</v>
      </c>
      <c r="AR357" s="67">
        <f>SUMIFS('N1.3_Project_Listing'!$P$16:$P$829,'N1.3_Project_Listing'!$B$16:$B$829,$B357,'N1.3_Project_Listing'!$D$16:$D$829,$B330,'N1.3_Project_Listing'!$J$16:$J$829,AR$16,'N1.3_Project_Listing'!$G$16:$G$829,AG$15)</f>
        <v>0</v>
      </c>
      <c r="AS357" s="67">
        <f>SUMIFS('N1.3_Project_Listing'!$P$16:$P$829,'N1.3_Project_Listing'!$B$16:$B$829,$B357,'N1.3_Project_Listing'!$D$16:$D$829,$B330,'N1.3_Project_Listing'!$J$16:$J$829,AS$16,'N1.3_Project_Listing'!$G$16:$G$829,AG$15)</f>
        <v>0</v>
      </c>
      <c r="AT357" s="63">
        <f t="shared" si="438"/>
        <v>0</v>
      </c>
      <c r="AV357" s="158" t="str">
        <f t="shared" si="431"/>
        <v>-</v>
      </c>
      <c r="AW357" s="67">
        <f>SUMIFS('N1.3_Project_Listing'!$R$16:$R$829,'N1.3_Project_Listing'!$B$16:$B$829,$B357,'N1.3_Project_Listing'!$D$16:$D$829,$B330,'N1.3_Project_Listing'!$J$16:$J$829,AW$16,'N1.3_Project_Listing'!$G$16:$G$829,AV$15)</f>
        <v>0</v>
      </c>
      <c r="AX357" s="67">
        <f>SUMIFS('N1.3_Project_Listing'!$R$16:$R$829,'N1.3_Project_Listing'!$B$16:$B$829,$B357,'N1.3_Project_Listing'!$D$16:$D$829,$B330,'N1.3_Project_Listing'!$J$16:$J$829,AX$16,'N1.3_Project_Listing'!$G$16:$G$829,AV$15)</f>
        <v>0</v>
      </c>
      <c r="AY357" s="67">
        <f>SUMIFS('N1.3_Project_Listing'!$R$16:$R$829,'N1.3_Project_Listing'!$B$16:$B$829,$B357,'N1.3_Project_Listing'!$D$16:$D$829,$B330,'N1.3_Project_Listing'!$J$16:$J$829,AY$16,'N1.3_Project_Listing'!$G$16:$G$829,AV$15)</f>
        <v>0</v>
      </c>
      <c r="AZ357" s="67">
        <f>SUMIFS('N1.3_Project_Listing'!$R$16:$R$829,'N1.3_Project_Listing'!$B$16:$B$829,$B357,'N1.3_Project_Listing'!$D$16:$D$829,$B330,'N1.3_Project_Listing'!$J$16:$J$829,AZ$16,'N1.3_Project_Listing'!$G$16:$G$829,AV$15)</f>
        <v>0</v>
      </c>
      <c r="BA357" s="67">
        <f>SUMIFS('N1.3_Project_Listing'!$R$16:$R$829,'N1.3_Project_Listing'!$B$16:$B$829,$B357,'N1.3_Project_Listing'!$D$16:$D$829,$B330,'N1.3_Project_Listing'!$J$16:$J$829,BA$16,'N1.3_Project_Listing'!$G$16:$G$829,AV$15)</f>
        <v>0</v>
      </c>
      <c r="BB357" s="63">
        <f t="shared" si="439"/>
        <v>0</v>
      </c>
      <c r="BC357" s="116" t="s">
        <v>441</v>
      </c>
      <c r="BD357" s="67">
        <f>SUMIFS('N1.3_Project_Listing'!$P$16:$P$829,'N1.3_Project_Listing'!$B$16:$B$829,$B357,'N1.3_Project_Listing'!$D$16:$D$829,$B330,'N1.3_Project_Listing'!$J$16:$J$829,BD$16,'N1.3_Project_Listing'!$G$16:$G$829,AV$15)</f>
        <v>0</v>
      </c>
      <c r="BE357" s="67">
        <f>SUMIFS('N1.3_Project_Listing'!$P$16:$P$829,'N1.3_Project_Listing'!$B$16:$B$829,$B357,'N1.3_Project_Listing'!$D$16:$D$829,$B330,'N1.3_Project_Listing'!$J$16:$J$829,BE$16,'N1.3_Project_Listing'!$G$16:$G$829,AV$15)</f>
        <v>0</v>
      </c>
      <c r="BF357" s="67">
        <f>SUMIFS('N1.3_Project_Listing'!$P$16:$P$829,'N1.3_Project_Listing'!$B$16:$B$829,$B357,'N1.3_Project_Listing'!$D$16:$D$829,$B330,'N1.3_Project_Listing'!$J$16:$J$829,BF$16,'N1.3_Project_Listing'!$G$16:$G$829,AV$15)</f>
        <v>0</v>
      </c>
      <c r="BG357" s="67">
        <f>SUMIFS('N1.3_Project_Listing'!$P$16:$P$829,'N1.3_Project_Listing'!$B$16:$B$829,$B357,'N1.3_Project_Listing'!$D$16:$D$829,$B330,'N1.3_Project_Listing'!$J$16:$J$829,BG$16,'N1.3_Project_Listing'!$G$16:$G$829,AV$15)</f>
        <v>0</v>
      </c>
      <c r="BH357" s="67">
        <f>SUMIFS('N1.3_Project_Listing'!$P$16:$P$829,'N1.3_Project_Listing'!$B$16:$B$829,$B357,'N1.3_Project_Listing'!$D$16:$D$829,$B330,'N1.3_Project_Listing'!$J$16:$J$829,BH$16,'N1.3_Project_Listing'!$G$16:$G$829,AV$15)</f>
        <v>0</v>
      </c>
      <c r="BI357" s="63">
        <f t="shared" si="440"/>
        <v>0</v>
      </c>
      <c r="BK357" s="158" t="str">
        <f t="shared" si="432"/>
        <v>-</v>
      </c>
      <c r="BL357" s="67">
        <f>SUMIFS('N1.3_Project_Listing'!$R$16:$R$829,'N1.3_Project_Listing'!$B$16:$B$829,$B357,'N1.3_Project_Listing'!$D$16:$D$829,$B330,'N1.3_Project_Listing'!$J$16:$J$829,BL$16,'N1.3_Project_Listing'!$G$16:$G$829,BK$15)</f>
        <v>0</v>
      </c>
      <c r="BM357" s="67">
        <f>SUMIFS('N1.3_Project_Listing'!$R$16:$R$829,'N1.3_Project_Listing'!$B$16:$B$829,$B357,'N1.3_Project_Listing'!$D$16:$D$829,$B330,'N1.3_Project_Listing'!$J$16:$J$829,BM$16,'N1.3_Project_Listing'!$G$16:$G$829,BK$15)</f>
        <v>0</v>
      </c>
      <c r="BN357" s="67">
        <f>SUMIFS('N1.3_Project_Listing'!$R$16:$R$829,'N1.3_Project_Listing'!$B$16:$B$829,$B357,'N1.3_Project_Listing'!$D$16:$D$829,$B330,'N1.3_Project_Listing'!$J$16:$J$829,BN$16,'N1.3_Project_Listing'!$G$16:$G$829,BK$15)</f>
        <v>0</v>
      </c>
      <c r="BO357" s="67">
        <f>SUMIFS('N1.3_Project_Listing'!$R$16:$R$829,'N1.3_Project_Listing'!$B$16:$B$829,$B357,'N1.3_Project_Listing'!$D$16:$D$829,$B330,'N1.3_Project_Listing'!$J$16:$J$829,BO$16,'N1.3_Project_Listing'!$G$16:$G$829,BK$15)</f>
        <v>0</v>
      </c>
      <c r="BP357" s="67">
        <f>SUMIFS('N1.3_Project_Listing'!$R$16:$R$829,'N1.3_Project_Listing'!$B$16:$B$829,$B357,'N1.3_Project_Listing'!$D$16:$D$829,$B330,'N1.3_Project_Listing'!$J$16:$J$829,BP$16,'N1.3_Project_Listing'!$G$16:$G$829,BK$15)</f>
        <v>0</v>
      </c>
      <c r="BQ357" s="63">
        <f t="shared" si="441"/>
        <v>0</v>
      </c>
      <c r="BR357" s="116" t="s">
        <v>441</v>
      </c>
      <c r="BS357" s="67">
        <f>SUMIFS('N1.3_Project_Listing'!$P$16:$P$829,'N1.3_Project_Listing'!$B$16:$B$829,$B357,'N1.3_Project_Listing'!$D$16:$D$829,$B330,'N1.3_Project_Listing'!$J$16:$J$829,BS$16,'N1.3_Project_Listing'!$G$16:$G$829,BK$15)</f>
        <v>0</v>
      </c>
      <c r="BT357" s="67">
        <f>SUMIFS('N1.3_Project_Listing'!$P$16:$P$829,'N1.3_Project_Listing'!$B$16:$B$829,$B357,'N1.3_Project_Listing'!$D$16:$D$829,$B330,'N1.3_Project_Listing'!$J$16:$J$829,BT$16,'N1.3_Project_Listing'!$G$16:$G$829,BK$15)</f>
        <v>0</v>
      </c>
      <c r="BU357" s="67">
        <f>SUMIFS('N1.3_Project_Listing'!$P$16:$P$829,'N1.3_Project_Listing'!$B$16:$B$829,$B357,'N1.3_Project_Listing'!$D$16:$D$829,$B330,'N1.3_Project_Listing'!$J$16:$J$829,BU$16,'N1.3_Project_Listing'!$G$16:$G$829,BK$15)</f>
        <v>0</v>
      </c>
      <c r="BV357" s="67">
        <f>SUMIFS('N1.3_Project_Listing'!$P$16:$P$829,'N1.3_Project_Listing'!$B$16:$B$829,$B357,'N1.3_Project_Listing'!$D$16:$D$829,$B330,'N1.3_Project_Listing'!$J$16:$J$829,BV$16,'N1.3_Project_Listing'!$G$16:$G$829,BK$15)</f>
        <v>0</v>
      </c>
      <c r="BW357" s="67">
        <f>SUMIFS('N1.3_Project_Listing'!$P$16:$P$829,'N1.3_Project_Listing'!$B$16:$B$829,$B357,'N1.3_Project_Listing'!$D$16:$D$829,$B330,'N1.3_Project_Listing'!$J$16:$J$829,BW$16,'N1.3_Project_Listing'!$G$16:$G$829,BK$15)</f>
        <v>0</v>
      </c>
      <c r="BX357" s="63">
        <f t="shared" si="442"/>
        <v>0</v>
      </c>
    </row>
    <row r="358" spans="2:76" hidden="1">
      <c r="B358" s="132" t="str">
        <f t="shared" si="443"/>
        <v>No entry required</v>
      </c>
      <c r="C358" s="158" t="str">
        <f t="shared" si="443"/>
        <v>-</v>
      </c>
      <c r="D358" s="63">
        <f t="shared" si="419"/>
        <v>0</v>
      </c>
      <c r="E358" s="63">
        <f t="shared" si="420"/>
        <v>0</v>
      </c>
      <c r="F358" s="63">
        <f t="shared" si="421"/>
        <v>0</v>
      </c>
      <c r="G358" s="63">
        <f t="shared" si="422"/>
        <v>0</v>
      </c>
      <c r="H358" s="63">
        <f t="shared" si="423"/>
        <v>0</v>
      </c>
      <c r="I358" s="63">
        <f t="shared" si="433"/>
        <v>0</v>
      </c>
      <c r="J358" s="116" t="s">
        <v>441</v>
      </c>
      <c r="K358" s="63">
        <f t="shared" si="424"/>
        <v>0</v>
      </c>
      <c r="L358" s="63">
        <f t="shared" si="425"/>
        <v>0</v>
      </c>
      <c r="M358" s="63">
        <f t="shared" si="426"/>
        <v>0</v>
      </c>
      <c r="N358" s="63">
        <f t="shared" si="427"/>
        <v>0</v>
      </c>
      <c r="O358" s="63">
        <f t="shared" si="428"/>
        <v>0</v>
      </c>
      <c r="P358" s="63">
        <f t="shared" si="434"/>
        <v>0</v>
      </c>
      <c r="R358" s="158" t="str">
        <f t="shared" si="429"/>
        <v>-</v>
      </c>
      <c r="S358" s="67">
        <f>SUMIFS('N1.3_Project_Listing'!$R$16:$R$829,'N1.3_Project_Listing'!$B$16:$B$829,$B358,'N1.3_Project_Listing'!$D$16:$D$829,$B330,'N1.3_Project_Listing'!$J$16:$J$829,S$16,'N1.3_Project_Listing'!$G$16:$G$829,R$15)</f>
        <v>0</v>
      </c>
      <c r="T358" s="67">
        <f>SUMIFS('N1.3_Project_Listing'!$R$16:$R$829,'N1.3_Project_Listing'!$B$16:$B$829,$B358,'N1.3_Project_Listing'!$D$16:$D$829,$B330,'N1.3_Project_Listing'!$J$16:$J$829,T$16,'N1.3_Project_Listing'!$G$16:$G$829,R$15)</f>
        <v>0</v>
      </c>
      <c r="U358" s="67">
        <f>SUMIFS('N1.3_Project_Listing'!$R$16:$R$829,'N1.3_Project_Listing'!$B$16:$B$829,$B358,'N1.3_Project_Listing'!$D$16:$D$829,$B330,'N1.3_Project_Listing'!$J$16:$J$829,U$16,'N1.3_Project_Listing'!$G$16:$G$829,R$15)</f>
        <v>0</v>
      </c>
      <c r="V358" s="67">
        <f>SUMIFS('N1.3_Project_Listing'!$R$16:$R$829,'N1.3_Project_Listing'!$B$16:$B$829,$B358,'N1.3_Project_Listing'!$D$16:$D$829,$B330,'N1.3_Project_Listing'!$J$16:$J$829,V$16,'N1.3_Project_Listing'!$G$16:$G$829,R$15)</f>
        <v>0</v>
      </c>
      <c r="W358" s="67">
        <f>SUMIFS('N1.3_Project_Listing'!$R$16:$R$829,'N1.3_Project_Listing'!$B$16:$B$829,$B358,'N1.3_Project_Listing'!$D$16:$D$829,$B330,'N1.3_Project_Listing'!$J$16:$J$829,W$16,'N1.3_Project_Listing'!$G$16:$G$829,R$15)</f>
        <v>0</v>
      </c>
      <c r="X358" s="63">
        <f t="shared" si="435"/>
        <v>0</v>
      </c>
      <c r="Y358" s="116" t="s">
        <v>441</v>
      </c>
      <c r="Z358" s="67">
        <f>SUMIFS('N1.3_Project_Listing'!$P$16:$P$829,'N1.3_Project_Listing'!$B$16:$B$829,$B358,'N1.3_Project_Listing'!$D$16:$D$829,$B330,'N1.3_Project_Listing'!$J$16:$J$829,Z$16,'N1.3_Project_Listing'!$G$16:$G$829,R$15)</f>
        <v>0</v>
      </c>
      <c r="AA358" s="67">
        <f>SUMIFS('N1.3_Project_Listing'!$P$16:$P$829,'N1.3_Project_Listing'!$B$16:$B$829,$B358,'N1.3_Project_Listing'!$D$16:$D$829,$B330,'N1.3_Project_Listing'!$J$16:$J$829,AA$16,'N1.3_Project_Listing'!$G$16:$G$829,R$15)</f>
        <v>0</v>
      </c>
      <c r="AB358" s="67">
        <f>SUMIFS('N1.3_Project_Listing'!$P$16:$P$829,'N1.3_Project_Listing'!$B$16:$B$829,$B358,'N1.3_Project_Listing'!$D$16:$D$829,$B330,'N1.3_Project_Listing'!$J$16:$J$829,AB$16,'N1.3_Project_Listing'!$G$16:$G$829,R$15)</f>
        <v>0</v>
      </c>
      <c r="AC358" s="67">
        <f>SUMIFS('N1.3_Project_Listing'!$P$16:$P$829,'N1.3_Project_Listing'!$B$16:$B$829,$B358,'N1.3_Project_Listing'!$D$16:$D$829,$B330,'N1.3_Project_Listing'!$J$16:$J$829,AC$16,'N1.3_Project_Listing'!$G$16:$G$829,R$15)</f>
        <v>0</v>
      </c>
      <c r="AD358" s="67">
        <f>SUMIFS('N1.3_Project_Listing'!$P$16:$P$829,'N1.3_Project_Listing'!$B$16:$B$829,$B358,'N1.3_Project_Listing'!$D$16:$D$829,$B330,'N1.3_Project_Listing'!$J$16:$J$829,AD$16,'N1.3_Project_Listing'!$G$16:$G$829,R$15)</f>
        <v>0</v>
      </c>
      <c r="AE358" s="63">
        <f t="shared" si="436"/>
        <v>0</v>
      </c>
      <c r="AG358" s="158" t="str">
        <f t="shared" si="430"/>
        <v>-</v>
      </c>
      <c r="AH358" s="67">
        <f>SUMIFS('N1.3_Project_Listing'!$R$16:$R$829,'N1.3_Project_Listing'!$B$16:$B$829,$B358,'N1.3_Project_Listing'!$D$16:$D$829,$B330,'N1.3_Project_Listing'!$J$16:$J$829,AH$16,'N1.3_Project_Listing'!$G$16:$G$829,AG$15)</f>
        <v>0</v>
      </c>
      <c r="AI358" s="67">
        <f>SUMIFS('N1.3_Project_Listing'!$R$16:$R$829,'N1.3_Project_Listing'!$B$16:$B$829,$B358,'N1.3_Project_Listing'!$D$16:$D$829,$B330,'N1.3_Project_Listing'!$J$16:$J$829,AI$16,'N1.3_Project_Listing'!$G$16:$G$829,AG$15)</f>
        <v>0</v>
      </c>
      <c r="AJ358" s="67">
        <f>SUMIFS('N1.3_Project_Listing'!$R$16:$R$829,'N1.3_Project_Listing'!$B$16:$B$829,$B358,'N1.3_Project_Listing'!$D$16:$D$829,$B330,'N1.3_Project_Listing'!$J$16:$J$829,AJ$16,'N1.3_Project_Listing'!$G$16:$G$829,AG$15)</f>
        <v>0</v>
      </c>
      <c r="AK358" s="67">
        <f>SUMIFS('N1.3_Project_Listing'!$R$16:$R$829,'N1.3_Project_Listing'!$B$16:$B$829,$B358,'N1.3_Project_Listing'!$D$16:$D$829,$B330,'N1.3_Project_Listing'!$J$16:$J$829,AK$16,'N1.3_Project_Listing'!$G$16:$G$829,AG$15)</f>
        <v>0</v>
      </c>
      <c r="AL358" s="67">
        <f>SUMIFS('N1.3_Project_Listing'!$R$16:$R$829,'N1.3_Project_Listing'!$B$16:$B$829,$B358,'N1.3_Project_Listing'!$D$16:$D$829,$B330,'N1.3_Project_Listing'!$J$16:$J$829,AL$16,'N1.3_Project_Listing'!$G$16:$G$829,AG$15)</f>
        <v>0</v>
      </c>
      <c r="AM358" s="63">
        <f t="shared" si="437"/>
        <v>0</v>
      </c>
      <c r="AN358" s="116" t="s">
        <v>441</v>
      </c>
      <c r="AO358" s="67">
        <f>SUMIFS('N1.3_Project_Listing'!$P$16:$P$829,'N1.3_Project_Listing'!$B$16:$B$829,$B358,'N1.3_Project_Listing'!$D$16:$D$829,$B330,'N1.3_Project_Listing'!$J$16:$J$829,AO$16,'N1.3_Project_Listing'!$G$16:$G$829,AG$15)</f>
        <v>0</v>
      </c>
      <c r="AP358" s="67">
        <f>SUMIFS('N1.3_Project_Listing'!$P$16:$P$829,'N1.3_Project_Listing'!$B$16:$B$829,$B358,'N1.3_Project_Listing'!$D$16:$D$829,$B330,'N1.3_Project_Listing'!$J$16:$J$829,AP$16,'N1.3_Project_Listing'!$G$16:$G$829,AG$15)</f>
        <v>0</v>
      </c>
      <c r="AQ358" s="67">
        <f>SUMIFS('N1.3_Project_Listing'!$P$16:$P$829,'N1.3_Project_Listing'!$B$16:$B$829,$B358,'N1.3_Project_Listing'!$D$16:$D$829,$B330,'N1.3_Project_Listing'!$J$16:$J$829,AQ$16,'N1.3_Project_Listing'!$G$16:$G$829,AG$15)</f>
        <v>0</v>
      </c>
      <c r="AR358" s="67">
        <f>SUMIFS('N1.3_Project_Listing'!$P$16:$P$829,'N1.3_Project_Listing'!$B$16:$B$829,$B358,'N1.3_Project_Listing'!$D$16:$D$829,$B330,'N1.3_Project_Listing'!$J$16:$J$829,AR$16,'N1.3_Project_Listing'!$G$16:$G$829,AG$15)</f>
        <v>0</v>
      </c>
      <c r="AS358" s="67">
        <f>SUMIFS('N1.3_Project_Listing'!$P$16:$P$829,'N1.3_Project_Listing'!$B$16:$B$829,$B358,'N1.3_Project_Listing'!$D$16:$D$829,$B330,'N1.3_Project_Listing'!$J$16:$J$829,AS$16,'N1.3_Project_Listing'!$G$16:$G$829,AG$15)</f>
        <v>0</v>
      </c>
      <c r="AT358" s="63">
        <f t="shared" si="438"/>
        <v>0</v>
      </c>
      <c r="AV358" s="158" t="str">
        <f t="shared" si="431"/>
        <v>-</v>
      </c>
      <c r="AW358" s="67">
        <f>SUMIFS('N1.3_Project_Listing'!$R$16:$R$829,'N1.3_Project_Listing'!$B$16:$B$829,$B358,'N1.3_Project_Listing'!$D$16:$D$829,$B330,'N1.3_Project_Listing'!$J$16:$J$829,AW$16,'N1.3_Project_Listing'!$G$16:$G$829,AV$15)</f>
        <v>0</v>
      </c>
      <c r="AX358" s="67">
        <f>SUMIFS('N1.3_Project_Listing'!$R$16:$R$829,'N1.3_Project_Listing'!$B$16:$B$829,$B358,'N1.3_Project_Listing'!$D$16:$D$829,$B330,'N1.3_Project_Listing'!$J$16:$J$829,AX$16,'N1.3_Project_Listing'!$G$16:$G$829,AV$15)</f>
        <v>0</v>
      </c>
      <c r="AY358" s="67">
        <f>SUMIFS('N1.3_Project_Listing'!$R$16:$R$829,'N1.3_Project_Listing'!$B$16:$B$829,$B358,'N1.3_Project_Listing'!$D$16:$D$829,$B330,'N1.3_Project_Listing'!$J$16:$J$829,AY$16,'N1.3_Project_Listing'!$G$16:$G$829,AV$15)</f>
        <v>0</v>
      </c>
      <c r="AZ358" s="67">
        <f>SUMIFS('N1.3_Project_Listing'!$R$16:$R$829,'N1.3_Project_Listing'!$B$16:$B$829,$B358,'N1.3_Project_Listing'!$D$16:$D$829,$B330,'N1.3_Project_Listing'!$J$16:$J$829,AZ$16,'N1.3_Project_Listing'!$G$16:$G$829,AV$15)</f>
        <v>0</v>
      </c>
      <c r="BA358" s="67">
        <f>SUMIFS('N1.3_Project_Listing'!$R$16:$R$829,'N1.3_Project_Listing'!$B$16:$B$829,$B358,'N1.3_Project_Listing'!$D$16:$D$829,$B330,'N1.3_Project_Listing'!$J$16:$J$829,BA$16,'N1.3_Project_Listing'!$G$16:$G$829,AV$15)</f>
        <v>0</v>
      </c>
      <c r="BB358" s="63">
        <f t="shared" si="439"/>
        <v>0</v>
      </c>
      <c r="BC358" s="116" t="s">
        <v>441</v>
      </c>
      <c r="BD358" s="67">
        <f>SUMIFS('N1.3_Project_Listing'!$P$16:$P$829,'N1.3_Project_Listing'!$B$16:$B$829,$B358,'N1.3_Project_Listing'!$D$16:$D$829,$B330,'N1.3_Project_Listing'!$J$16:$J$829,BD$16,'N1.3_Project_Listing'!$G$16:$G$829,AV$15)</f>
        <v>0</v>
      </c>
      <c r="BE358" s="67">
        <f>SUMIFS('N1.3_Project_Listing'!$P$16:$P$829,'N1.3_Project_Listing'!$B$16:$B$829,$B358,'N1.3_Project_Listing'!$D$16:$D$829,$B330,'N1.3_Project_Listing'!$J$16:$J$829,BE$16,'N1.3_Project_Listing'!$G$16:$G$829,AV$15)</f>
        <v>0</v>
      </c>
      <c r="BF358" s="67">
        <f>SUMIFS('N1.3_Project_Listing'!$P$16:$P$829,'N1.3_Project_Listing'!$B$16:$B$829,$B358,'N1.3_Project_Listing'!$D$16:$D$829,$B330,'N1.3_Project_Listing'!$J$16:$J$829,BF$16,'N1.3_Project_Listing'!$G$16:$G$829,AV$15)</f>
        <v>0</v>
      </c>
      <c r="BG358" s="67">
        <f>SUMIFS('N1.3_Project_Listing'!$P$16:$P$829,'N1.3_Project_Listing'!$B$16:$B$829,$B358,'N1.3_Project_Listing'!$D$16:$D$829,$B330,'N1.3_Project_Listing'!$J$16:$J$829,BG$16,'N1.3_Project_Listing'!$G$16:$G$829,AV$15)</f>
        <v>0</v>
      </c>
      <c r="BH358" s="67">
        <f>SUMIFS('N1.3_Project_Listing'!$P$16:$P$829,'N1.3_Project_Listing'!$B$16:$B$829,$B358,'N1.3_Project_Listing'!$D$16:$D$829,$B330,'N1.3_Project_Listing'!$J$16:$J$829,BH$16,'N1.3_Project_Listing'!$G$16:$G$829,AV$15)</f>
        <v>0</v>
      </c>
      <c r="BI358" s="63">
        <f t="shared" si="440"/>
        <v>0</v>
      </c>
      <c r="BK358" s="158" t="str">
        <f t="shared" si="432"/>
        <v>-</v>
      </c>
      <c r="BL358" s="67">
        <f>SUMIFS('N1.3_Project_Listing'!$R$16:$R$829,'N1.3_Project_Listing'!$B$16:$B$829,$B358,'N1.3_Project_Listing'!$D$16:$D$829,$B330,'N1.3_Project_Listing'!$J$16:$J$829,BL$16,'N1.3_Project_Listing'!$G$16:$G$829,BK$15)</f>
        <v>0</v>
      </c>
      <c r="BM358" s="67">
        <f>SUMIFS('N1.3_Project_Listing'!$R$16:$R$829,'N1.3_Project_Listing'!$B$16:$B$829,$B358,'N1.3_Project_Listing'!$D$16:$D$829,$B330,'N1.3_Project_Listing'!$J$16:$J$829,BM$16,'N1.3_Project_Listing'!$G$16:$G$829,BK$15)</f>
        <v>0</v>
      </c>
      <c r="BN358" s="67">
        <f>SUMIFS('N1.3_Project_Listing'!$R$16:$R$829,'N1.3_Project_Listing'!$B$16:$B$829,$B358,'N1.3_Project_Listing'!$D$16:$D$829,$B330,'N1.3_Project_Listing'!$J$16:$J$829,BN$16,'N1.3_Project_Listing'!$G$16:$G$829,BK$15)</f>
        <v>0</v>
      </c>
      <c r="BO358" s="67">
        <f>SUMIFS('N1.3_Project_Listing'!$R$16:$R$829,'N1.3_Project_Listing'!$B$16:$B$829,$B358,'N1.3_Project_Listing'!$D$16:$D$829,$B330,'N1.3_Project_Listing'!$J$16:$J$829,BO$16,'N1.3_Project_Listing'!$G$16:$G$829,BK$15)</f>
        <v>0</v>
      </c>
      <c r="BP358" s="67">
        <f>SUMIFS('N1.3_Project_Listing'!$R$16:$R$829,'N1.3_Project_Listing'!$B$16:$B$829,$B358,'N1.3_Project_Listing'!$D$16:$D$829,$B330,'N1.3_Project_Listing'!$J$16:$J$829,BP$16,'N1.3_Project_Listing'!$G$16:$G$829,BK$15)</f>
        <v>0</v>
      </c>
      <c r="BQ358" s="63">
        <f t="shared" si="441"/>
        <v>0</v>
      </c>
      <c r="BR358" s="116" t="s">
        <v>441</v>
      </c>
      <c r="BS358" s="67">
        <f>SUMIFS('N1.3_Project_Listing'!$P$16:$P$829,'N1.3_Project_Listing'!$B$16:$B$829,$B358,'N1.3_Project_Listing'!$D$16:$D$829,$B330,'N1.3_Project_Listing'!$J$16:$J$829,BS$16,'N1.3_Project_Listing'!$G$16:$G$829,BK$15)</f>
        <v>0</v>
      </c>
      <c r="BT358" s="67">
        <f>SUMIFS('N1.3_Project_Listing'!$P$16:$P$829,'N1.3_Project_Listing'!$B$16:$B$829,$B358,'N1.3_Project_Listing'!$D$16:$D$829,$B330,'N1.3_Project_Listing'!$J$16:$J$829,BT$16,'N1.3_Project_Listing'!$G$16:$G$829,BK$15)</f>
        <v>0</v>
      </c>
      <c r="BU358" s="67">
        <f>SUMIFS('N1.3_Project_Listing'!$P$16:$P$829,'N1.3_Project_Listing'!$B$16:$B$829,$B358,'N1.3_Project_Listing'!$D$16:$D$829,$B330,'N1.3_Project_Listing'!$J$16:$J$829,BU$16,'N1.3_Project_Listing'!$G$16:$G$829,BK$15)</f>
        <v>0</v>
      </c>
      <c r="BV358" s="67">
        <f>SUMIFS('N1.3_Project_Listing'!$P$16:$P$829,'N1.3_Project_Listing'!$B$16:$B$829,$B358,'N1.3_Project_Listing'!$D$16:$D$829,$B330,'N1.3_Project_Listing'!$J$16:$J$829,BV$16,'N1.3_Project_Listing'!$G$16:$G$829,BK$15)</f>
        <v>0</v>
      </c>
      <c r="BW358" s="67">
        <f>SUMIFS('N1.3_Project_Listing'!$P$16:$P$829,'N1.3_Project_Listing'!$B$16:$B$829,$B358,'N1.3_Project_Listing'!$D$16:$D$829,$B330,'N1.3_Project_Listing'!$J$16:$J$829,BW$16,'N1.3_Project_Listing'!$G$16:$G$829,BK$15)</f>
        <v>0</v>
      </c>
      <c r="BX358" s="63">
        <f t="shared" si="442"/>
        <v>0</v>
      </c>
    </row>
    <row r="359" spans="2:76" hidden="1">
      <c r="B359" s="132" t="str">
        <f t="shared" si="443"/>
        <v>No entry required</v>
      </c>
      <c r="C359" s="158" t="str">
        <f t="shared" si="443"/>
        <v>-</v>
      </c>
      <c r="D359" s="63">
        <f t="shared" si="419"/>
        <v>0</v>
      </c>
      <c r="E359" s="63">
        <f t="shared" si="420"/>
        <v>0</v>
      </c>
      <c r="F359" s="63">
        <f t="shared" si="421"/>
        <v>0</v>
      </c>
      <c r="G359" s="63">
        <f t="shared" si="422"/>
        <v>0</v>
      </c>
      <c r="H359" s="63">
        <f t="shared" si="423"/>
        <v>0</v>
      </c>
      <c r="I359" s="63">
        <f t="shared" si="433"/>
        <v>0</v>
      </c>
      <c r="J359" s="116" t="s">
        <v>441</v>
      </c>
      <c r="K359" s="63">
        <f t="shared" si="424"/>
        <v>0</v>
      </c>
      <c r="L359" s="63">
        <f t="shared" si="425"/>
        <v>0</v>
      </c>
      <c r="M359" s="63">
        <f t="shared" si="426"/>
        <v>0</v>
      </c>
      <c r="N359" s="63">
        <f t="shared" si="427"/>
        <v>0</v>
      </c>
      <c r="O359" s="63">
        <f t="shared" si="428"/>
        <v>0</v>
      </c>
      <c r="P359" s="63">
        <f t="shared" si="434"/>
        <v>0</v>
      </c>
      <c r="R359" s="158" t="str">
        <f t="shared" si="429"/>
        <v>-</v>
      </c>
      <c r="S359" s="67">
        <f>SUMIFS('N1.3_Project_Listing'!$R$16:$R$829,'N1.3_Project_Listing'!$B$16:$B$829,$B359,'N1.3_Project_Listing'!$D$16:$D$829,$B330,'N1.3_Project_Listing'!$J$16:$J$829,S$16,'N1.3_Project_Listing'!$G$16:$G$829,R$15)</f>
        <v>0</v>
      </c>
      <c r="T359" s="67">
        <f>SUMIFS('N1.3_Project_Listing'!$R$16:$R$829,'N1.3_Project_Listing'!$B$16:$B$829,$B359,'N1.3_Project_Listing'!$D$16:$D$829,$B330,'N1.3_Project_Listing'!$J$16:$J$829,T$16,'N1.3_Project_Listing'!$G$16:$G$829,R$15)</f>
        <v>0</v>
      </c>
      <c r="U359" s="67">
        <f>SUMIFS('N1.3_Project_Listing'!$R$16:$R$829,'N1.3_Project_Listing'!$B$16:$B$829,$B359,'N1.3_Project_Listing'!$D$16:$D$829,$B330,'N1.3_Project_Listing'!$J$16:$J$829,U$16,'N1.3_Project_Listing'!$G$16:$G$829,R$15)</f>
        <v>0</v>
      </c>
      <c r="V359" s="67">
        <f>SUMIFS('N1.3_Project_Listing'!$R$16:$R$829,'N1.3_Project_Listing'!$B$16:$B$829,$B359,'N1.3_Project_Listing'!$D$16:$D$829,$B330,'N1.3_Project_Listing'!$J$16:$J$829,V$16,'N1.3_Project_Listing'!$G$16:$G$829,R$15)</f>
        <v>0</v>
      </c>
      <c r="W359" s="67">
        <f>SUMIFS('N1.3_Project_Listing'!$R$16:$R$829,'N1.3_Project_Listing'!$B$16:$B$829,$B359,'N1.3_Project_Listing'!$D$16:$D$829,$B330,'N1.3_Project_Listing'!$J$16:$J$829,W$16,'N1.3_Project_Listing'!$G$16:$G$829,R$15)</f>
        <v>0</v>
      </c>
      <c r="X359" s="63">
        <f t="shared" si="435"/>
        <v>0</v>
      </c>
      <c r="Y359" s="116" t="s">
        <v>441</v>
      </c>
      <c r="Z359" s="67">
        <f>SUMIFS('N1.3_Project_Listing'!$P$16:$P$829,'N1.3_Project_Listing'!$B$16:$B$829,$B359,'N1.3_Project_Listing'!$D$16:$D$829,$B330,'N1.3_Project_Listing'!$J$16:$J$829,Z$16,'N1.3_Project_Listing'!$G$16:$G$829,R$15)</f>
        <v>0</v>
      </c>
      <c r="AA359" s="67">
        <f>SUMIFS('N1.3_Project_Listing'!$P$16:$P$829,'N1.3_Project_Listing'!$B$16:$B$829,$B359,'N1.3_Project_Listing'!$D$16:$D$829,$B330,'N1.3_Project_Listing'!$J$16:$J$829,AA$16,'N1.3_Project_Listing'!$G$16:$G$829,R$15)</f>
        <v>0</v>
      </c>
      <c r="AB359" s="67">
        <f>SUMIFS('N1.3_Project_Listing'!$P$16:$P$829,'N1.3_Project_Listing'!$B$16:$B$829,$B359,'N1.3_Project_Listing'!$D$16:$D$829,$B330,'N1.3_Project_Listing'!$J$16:$J$829,AB$16,'N1.3_Project_Listing'!$G$16:$G$829,R$15)</f>
        <v>0</v>
      </c>
      <c r="AC359" s="67">
        <f>SUMIFS('N1.3_Project_Listing'!$P$16:$P$829,'N1.3_Project_Listing'!$B$16:$B$829,$B359,'N1.3_Project_Listing'!$D$16:$D$829,$B330,'N1.3_Project_Listing'!$J$16:$J$829,AC$16,'N1.3_Project_Listing'!$G$16:$G$829,R$15)</f>
        <v>0</v>
      </c>
      <c r="AD359" s="67">
        <f>SUMIFS('N1.3_Project_Listing'!$P$16:$P$829,'N1.3_Project_Listing'!$B$16:$B$829,$B359,'N1.3_Project_Listing'!$D$16:$D$829,$B330,'N1.3_Project_Listing'!$J$16:$J$829,AD$16,'N1.3_Project_Listing'!$G$16:$G$829,R$15)</f>
        <v>0</v>
      </c>
      <c r="AE359" s="63">
        <f t="shared" si="436"/>
        <v>0</v>
      </c>
      <c r="AG359" s="158" t="str">
        <f t="shared" si="430"/>
        <v>-</v>
      </c>
      <c r="AH359" s="67">
        <f>SUMIFS('N1.3_Project_Listing'!$R$16:$R$829,'N1.3_Project_Listing'!$B$16:$B$829,$B359,'N1.3_Project_Listing'!$D$16:$D$829,$B330,'N1.3_Project_Listing'!$J$16:$J$829,AH$16,'N1.3_Project_Listing'!$G$16:$G$829,AG$15)</f>
        <v>0</v>
      </c>
      <c r="AI359" s="67">
        <f>SUMIFS('N1.3_Project_Listing'!$R$16:$R$829,'N1.3_Project_Listing'!$B$16:$B$829,$B359,'N1.3_Project_Listing'!$D$16:$D$829,$B330,'N1.3_Project_Listing'!$J$16:$J$829,AI$16,'N1.3_Project_Listing'!$G$16:$G$829,AG$15)</f>
        <v>0</v>
      </c>
      <c r="AJ359" s="67">
        <f>SUMIFS('N1.3_Project_Listing'!$R$16:$R$829,'N1.3_Project_Listing'!$B$16:$B$829,$B359,'N1.3_Project_Listing'!$D$16:$D$829,$B330,'N1.3_Project_Listing'!$J$16:$J$829,AJ$16,'N1.3_Project_Listing'!$G$16:$G$829,AG$15)</f>
        <v>0</v>
      </c>
      <c r="AK359" s="67">
        <f>SUMIFS('N1.3_Project_Listing'!$R$16:$R$829,'N1.3_Project_Listing'!$B$16:$B$829,$B359,'N1.3_Project_Listing'!$D$16:$D$829,$B330,'N1.3_Project_Listing'!$J$16:$J$829,AK$16,'N1.3_Project_Listing'!$G$16:$G$829,AG$15)</f>
        <v>0</v>
      </c>
      <c r="AL359" s="67">
        <f>SUMIFS('N1.3_Project_Listing'!$R$16:$R$829,'N1.3_Project_Listing'!$B$16:$B$829,$B359,'N1.3_Project_Listing'!$D$16:$D$829,$B330,'N1.3_Project_Listing'!$J$16:$J$829,AL$16,'N1.3_Project_Listing'!$G$16:$G$829,AG$15)</f>
        <v>0</v>
      </c>
      <c r="AM359" s="63">
        <f t="shared" si="437"/>
        <v>0</v>
      </c>
      <c r="AN359" s="116" t="s">
        <v>441</v>
      </c>
      <c r="AO359" s="67">
        <f>SUMIFS('N1.3_Project_Listing'!$P$16:$P$829,'N1.3_Project_Listing'!$B$16:$B$829,$B359,'N1.3_Project_Listing'!$D$16:$D$829,$B330,'N1.3_Project_Listing'!$J$16:$J$829,AO$16,'N1.3_Project_Listing'!$G$16:$G$829,AG$15)</f>
        <v>0</v>
      </c>
      <c r="AP359" s="67">
        <f>SUMIFS('N1.3_Project_Listing'!$P$16:$P$829,'N1.3_Project_Listing'!$B$16:$B$829,$B359,'N1.3_Project_Listing'!$D$16:$D$829,$B330,'N1.3_Project_Listing'!$J$16:$J$829,AP$16,'N1.3_Project_Listing'!$G$16:$G$829,AG$15)</f>
        <v>0</v>
      </c>
      <c r="AQ359" s="67">
        <f>SUMIFS('N1.3_Project_Listing'!$P$16:$P$829,'N1.3_Project_Listing'!$B$16:$B$829,$B359,'N1.3_Project_Listing'!$D$16:$D$829,$B330,'N1.3_Project_Listing'!$J$16:$J$829,AQ$16,'N1.3_Project_Listing'!$G$16:$G$829,AG$15)</f>
        <v>0</v>
      </c>
      <c r="AR359" s="67">
        <f>SUMIFS('N1.3_Project_Listing'!$P$16:$P$829,'N1.3_Project_Listing'!$B$16:$B$829,$B359,'N1.3_Project_Listing'!$D$16:$D$829,$B330,'N1.3_Project_Listing'!$J$16:$J$829,AR$16,'N1.3_Project_Listing'!$G$16:$G$829,AG$15)</f>
        <v>0</v>
      </c>
      <c r="AS359" s="67">
        <f>SUMIFS('N1.3_Project_Listing'!$P$16:$P$829,'N1.3_Project_Listing'!$B$16:$B$829,$B359,'N1.3_Project_Listing'!$D$16:$D$829,$B330,'N1.3_Project_Listing'!$J$16:$J$829,AS$16,'N1.3_Project_Listing'!$G$16:$G$829,AG$15)</f>
        <v>0</v>
      </c>
      <c r="AT359" s="63">
        <f t="shared" si="438"/>
        <v>0</v>
      </c>
      <c r="AV359" s="158" t="str">
        <f t="shared" si="431"/>
        <v>-</v>
      </c>
      <c r="AW359" s="67">
        <f>SUMIFS('N1.3_Project_Listing'!$R$16:$R$829,'N1.3_Project_Listing'!$B$16:$B$829,$B359,'N1.3_Project_Listing'!$D$16:$D$829,$B330,'N1.3_Project_Listing'!$J$16:$J$829,AW$16,'N1.3_Project_Listing'!$G$16:$G$829,AV$15)</f>
        <v>0</v>
      </c>
      <c r="AX359" s="67">
        <f>SUMIFS('N1.3_Project_Listing'!$R$16:$R$829,'N1.3_Project_Listing'!$B$16:$B$829,$B359,'N1.3_Project_Listing'!$D$16:$D$829,$B330,'N1.3_Project_Listing'!$J$16:$J$829,AX$16,'N1.3_Project_Listing'!$G$16:$G$829,AV$15)</f>
        <v>0</v>
      </c>
      <c r="AY359" s="67">
        <f>SUMIFS('N1.3_Project_Listing'!$R$16:$R$829,'N1.3_Project_Listing'!$B$16:$B$829,$B359,'N1.3_Project_Listing'!$D$16:$D$829,$B330,'N1.3_Project_Listing'!$J$16:$J$829,AY$16,'N1.3_Project_Listing'!$G$16:$G$829,AV$15)</f>
        <v>0</v>
      </c>
      <c r="AZ359" s="67">
        <f>SUMIFS('N1.3_Project_Listing'!$R$16:$R$829,'N1.3_Project_Listing'!$B$16:$B$829,$B359,'N1.3_Project_Listing'!$D$16:$D$829,$B330,'N1.3_Project_Listing'!$J$16:$J$829,AZ$16,'N1.3_Project_Listing'!$G$16:$G$829,AV$15)</f>
        <v>0</v>
      </c>
      <c r="BA359" s="67">
        <f>SUMIFS('N1.3_Project_Listing'!$R$16:$R$829,'N1.3_Project_Listing'!$B$16:$B$829,$B359,'N1.3_Project_Listing'!$D$16:$D$829,$B330,'N1.3_Project_Listing'!$J$16:$J$829,BA$16,'N1.3_Project_Listing'!$G$16:$G$829,AV$15)</f>
        <v>0</v>
      </c>
      <c r="BB359" s="63">
        <f t="shared" si="439"/>
        <v>0</v>
      </c>
      <c r="BC359" s="116" t="s">
        <v>441</v>
      </c>
      <c r="BD359" s="67">
        <f>SUMIFS('N1.3_Project_Listing'!$P$16:$P$829,'N1.3_Project_Listing'!$B$16:$B$829,$B359,'N1.3_Project_Listing'!$D$16:$D$829,$B330,'N1.3_Project_Listing'!$J$16:$J$829,BD$16,'N1.3_Project_Listing'!$G$16:$G$829,AV$15)</f>
        <v>0</v>
      </c>
      <c r="BE359" s="67">
        <f>SUMIFS('N1.3_Project_Listing'!$P$16:$P$829,'N1.3_Project_Listing'!$B$16:$B$829,$B359,'N1.3_Project_Listing'!$D$16:$D$829,$B330,'N1.3_Project_Listing'!$J$16:$J$829,BE$16,'N1.3_Project_Listing'!$G$16:$G$829,AV$15)</f>
        <v>0</v>
      </c>
      <c r="BF359" s="67">
        <f>SUMIFS('N1.3_Project_Listing'!$P$16:$P$829,'N1.3_Project_Listing'!$B$16:$B$829,$B359,'N1.3_Project_Listing'!$D$16:$D$829,$B330,'N1.3_Project_Listing'!$J$16:$J$829,BF$16,'N1.3_Project_Listing'!$G$16:$G$829,AV$15)</f>
        <v>0</v>
      </c>
      <c r="BG359" s="67">
        <f>SUMIFS('N1.3_Project_Listing'!$P$16:$P$829,'N1.3_Project_Listing'!$B$16:$B$829,$B359,'N1.3_Project_Listing'!$D$16:$D$829,$B330,'N1.3_Project_Listing'!$J$16:$J$829,BG$16,'N1.3_Project_Listing'!$G$16:$G$829,AV$15)</f>
        <v>0</v>
      </c>
      <c r="BH359" s="67">
        <f>SUMIFS('N1.3_Project_Listing'!$P$16:$P$829,'N1.3_Project_Listing'!$B$16:$B$829,$B359,'N1.3_Project_Listing'!$D$16:$D$829,$B330,'N1.3_Project_Listing'!$J$16:$J$829,BH$16,'N1.3_Project_Listing'!$G$16:$G$829,AV$15)</f>
        <v>0</v>
      </c>
      <c r="BI359" s="63">
        <f t="shared" si="440"/>
        <v>0</v>
      </c>
      <c r="BK359" s="158" t="str">
        <f t="shared" si="432"/>
        <v>-</v>
      </c>
      <c r="BL359" s="67">
        <f>SUMIFS('N1.3_Project_Listing'!$R$16:$R$829,'N1.3_Project_Listing'!$B$16:$B$829,$B359,'N1.3_Project_Listing'!$D$16:$D$829,$B330,'N1.3_Project_Listing'!$J$16:$J$829,BL$16,'N1.3_Project_Listing'!$G$16:$G$829,BK$15)</f>
        <v>0</v>
      </c>
      <c r="BM359" s="67">
        <f>SUMIFS('N1.3_Project_Listing'!$R$16:$R$829,'N1.3_Project_Listing'!$B$16:$B$829,$B359,'N1.3_Project_Listing'!$D$16:$D$829,$B330,'N1.3_Project_Listing'!$J$16:$J$829,BM$16,'N1.3_Project_Listing'!$G$16:$G$829,BK$15)</f>
        <v>0</v>
      </c>
      <c r="BN359" s="67">
        <f>SUMIFS('N1.3_Project_Listing'!$R$16:$R$829,'N1.3_Project_Listing'!$B$16:$B$829,$B359,'N1.3_Project_Listing'!$D$16:$D$829,$B330,'N1.3_Project_Listing'!$J$16:$J$829,BN$16,'N1.3_Project_Listing'!$G$16:$G$829,BK$15)</f>
        <v>0</v>
      </c>
      <c r="BO359" s="67">
        <f>SUMIFS('N1.3_Project_Listing'!$R$16:$R$829,'N1.3_Project_Listing'!$B$16:$B$829,$B359,'N1.3_Project_Listing'!$D$16:$D$829,$B330,'N1.3_Project_Listing'!$J$16:$J$829,BO$16,'N1.3_Project_Listing'!$G$16:$G$829,BK$15)</f>
        <v>0</v>
      </c>
      <c r="BP359" s="67">
        <f>SUMIFS('N1.3_Project_Listing'!$R$16:$R$829,'N1.3_Project_Listing'!$B$16:$B$829,$B359,'N1.3_Project_Listing'!$D$16:$D$829,$B330,'N1.3_Project_Listing'!$J$16:$J$829,BP$16,'N1.3_Project_Listing'!$G$16:$G$829,BK$15)</f>
        <v>0</v>
      </c>
      <c r="BQ359" s="63">
        <f t="shared" si="441"/>
        <v>0</v>
      </c>
      <c r="BR359" s="116" t="s">
        <v>441</v>
      </c>
      <c r="BS359" s="67">
        <f>SUMIFS('N1.3_Project_Listing'!$P$16:$P$829,'N1.3_Project_Listing'!$B$16:$B$829,$B359,'N1.3_Project_Listing'!$D$16:$D$829,$B330,'N1.3_Project_Listing'!$J$16:$J$829,BS$16,'N1.3_Project_Listing'!$G$16:$G$829,BK$15)</f>
        <v>0</v>
      </c>
      <c r="BT359" s="67">
        <f>SUMIFS('N1.3_Project_Listing'!$P$16:$P$829,'N1.3_Project_Listing'!$B$16:$B$829,$B359,'N1.3_Project_Listing'!$D$16:$D$829,$B330,'N1.3_Project_Listing'!$J$16:$J$829,BT$16,'N1.3_Project_Listing'!$G$16:$G$829,BK$15)</f>
        <v>0</v>
      </c>
      <c r="BU359" s="67">
        <f>SUMIFS('N1.3_Project_Listing'!$P$16:$P$829,'N1.3_Project_Listing'!$B$16:$B$829,$B359,'N1.3_Project_Listing'!$D$16:$D$829,$B330,'N1.3_Project_Listing'!$J$16:$J$829,BU$16,'N1.3_Project_Listing'!$G$16:$G$829,BK$15)</f>
        <v>0</v>
      </c>
      <c r="BV359" s="67">
        <f>SUMIFS('N1.3_Project_Listing'!$P$16:$P$829,'N1.3_Project_Listing'!$B$16:$B$829,$B359,'N1.3_Project_Listing'!$D$16:$D$829,$B330,'N1.3_Project_Listing'!$J$16:$J$829,BV$16,'N1.3_Project_Listing'!$G$16:$G$829,BK$15)</f>
        <v>0</v>
      </c>
      <c r="BW359" s="67">
        <f>SUMIFS('N1.3_Project_Listing'!$P$16:$P$829,'N1.3_Project_Listing'!$B$16:$B$829,$B359,'N1.3_Project_Listing'!$D$16:$D$829,$B330,'N1.3_Project_Listing'!$J$16:$J$829,BW$16,'N1.3_Project_Listing'!$G$16:$G$829,BK$15)</f>
        <v>0</v>
      </c>
      <c r="BX359" s="63">
        <f t="shared" si="442"/>
        <v>0</v>
      </c>
    </row>
    <row r="360" spans="2:76" hidden="1">
      <c r="B360" s="132" t="str">
        <f t="shared" si="443"/>
        <v>No entry required</v>
      </c>
      <c r="C360" s="158" t="str">
        <f t="shared" si="443"/>
        <v>-</v>
      </c>
      <c r="D360" s="63">
        <f t="shared" si="419"/>
        <v>0</v>
      </c>
      <c r="E360" s="63">
        <f t="shared" si="420"/>
        <v>0</v>
      </c>
      <c r="F360" s="63">
        <f t="shared" si="421"/>
        <v>0</v>
      </c>
      <c r="G360" s="63">
        <f t="shared" si="422"/>
        <v>0</v>
      </c>
      <c r="H360" s="63">
        <f t="shared" si="423"/>
        <v>0</v>
      </c>
      <c r="I360" s="63">
        <f t="shared" si="433"/>
        <v>0</v>
      </c>
      <c r="J360" s="116" t="s">
        <v>441</v>
      </c>
      <c r="K360" s="63">
        <f t="shared" si="424"/>
        <v>0</v>
      </c>
      <c r="L360" s="63">
        <f t="shared" si="425"/>
        <v>0</v>
      </c>
      <c r="M360" s="63">
        <f t="shared" si="426"/>
        <v>0</v>
      </c>
      <c r="N360" s="63">
        <f t="shared" si="427"/>
        <v>0</v>
      </c>
      <c r="O360" s="63">
        <f t="shared" si="428"/>
        <v>0</v>
      </c>
      <c r="P360" s="63">
        <f t="shared" si="434"/>
        <v>0</v>
      </c>
      <c r="R360" s="158" t="str">
        <f t="shared" si="429"/>
        <v>-</v>
      </c>
      <c r="S360" s="67">
        <f>SUMIFS('N1.3_Project_Listing'!$R$16:$R$829,'N1.3_Project_Listing'!$B$16:$B$829,$B360,'N1.3_Project_Listing'!$D$16:$D$829,$B330,'N1.3_Project_Listing'!$J$16:$J$829,S$16,'N1.3_Project_Listing'!$G$16:$G$829,R$15)</f>
        <v>0</v>
      </c>
      <c r="T360" s="67">
        <f>SUMIFS('N1.3_Project_Listing'!$R$16:$R$829,'N1.3_Project_Listing'!$B$16:$B$829,$B360,'N1.3_Project_Listing'!$D$16:$D$829,$B330,'N1.3_Project_Listing'!$J$16:$J$829,T$16,'N1.3_Project_Listing'!$G$16:$G$829,R$15)</f>
        <v>0</v>
      </c>
      <c r="U360" s="67">
        <f>SUMIFS('N1.3_Project_Listing'!$R$16:$R$829,'N1.3_Project_Listing'!$B$16:$B$829,$B360,'N1.3_Project_Listing'!$D$16:$D$829,$B330,'N1.3_Project_Listing'!$J$16:$J$829,U$16,'N1.3_Project_Listing'!$G$16:$G$829,R$15)</f>
        <v>0</v>
      </c>
      <c r="V360" s="67">
        <f>SUMIFS('N1.3_Project_Listing'!$R$16:$R$829,'N1.3_Project_Listing'!$B$16:$B$829,$B360,'N1.3_Project_Listing'!$D$16:$D$829,$B330,'N1.3_Project_Listing'!$J$16:$J$829,V$16,'N1.3_Project_Listing'!$G$16:$G$829,R$15)</f>
        <v>0</v>
      </c>
      <c r="W360" s="67">
        <f>SUMIFS('N1.3_Project_Listing'!$R$16:$R$829,'N1.3_Project_Listing'!$B$16:$B$829,$B360,'N1.3_Project_Listing'!$D$16:$D$829,$B330,'N1.3_Project_Listing'!$J$16:$J$829,W$16,'N1.3_Project_Listing'!$G$16:$G$829,R$15)</f>
        <v>0</v>
      </c>
      <c r="X360" s="63">
        <f t="shared" si="435"/>
        <v>0</v>
      </c>
      <c r="Y360" s="116" t="s">
        <v>441</v>
      </c>
      <c r="Z360" s="67">
        <f>SUMIFS('N1.3_Project_Listing'!$P$16:$P$829,'N1.3_Project_Listing'!$B$16:$B$829,$B360,'N1.3_Project_Listing'!$D$16:$D$829,$B330,'N1.3_Project_Listing'!$J$16:$J$829,Z$16,'N1.3_Project_Listing'!$G$16:$G$829,R$15)</f>
        <v>0</v>
      </c>
      <c r="AA360" s="67">
        <f>SUMIFS('N1.3_Project_Listing'!$P$16:$P$829,'N1.3_Project_Listing'!$B$16:$B$829,$B360,'N1.3_Project_Listing'!$D$16:$D$829,$B330,'N1.3_Project_Listing'!$J$16:$J$829,AA$16,'N1.3_Project_Listing'!$G$16:$G$829,R$15)</f>
        <v>0</v>
      </c>
      <c r="AB360" s="67">
        <f>SUMIFS('N1.3_Project_Listing'!$P$16:$P$829,'N1.3_Project_Listing'!$B$16:$B$829,$B360,'N1.3_Project_Listing'!$D$16:$D$829,$B330,'N1.3_Project_Listing'!$J$16:$J$829,AB$16,'N1.3_Project_Listing'!$G$16:$G$829,R$15)</f>
        <v>0</v>
      </c>
      <c r="AC360" s="67">
        <f>SUMIFS('N1.3_Project_Listing'!$P$16:$P$829,'N1.3_Project_Listing'!$B$16:$B$829,$B360,'N1.3_Project_Listing'!$D$16:$D$829,$B330,'N1.3_Project_Listing'!$J$16:$J$829,AC$16,'N1.3_Project_Listing'!$G$16:$G$829,R$15)</f>
        <v>0</v>
      </c>
      <c r="AD360" s="67">
        <f>SUMIFS('N1.3_Project_Listing'!$P$16:$P$829,'N1.3_Project_Listing'!$B$16:$B$829,$B360,'N1.3_Project_Listing'!$D$16:$D$829,$B330,'N1.3_Project_Listing'!$J$16:$J$829,AD$16,'N1.3_Project_Listing'!$G$16:$G$829,R$15)</f>
        <v>0</v>
      </c>
      <c r="AE360" s="63">
        <f t="shared" si="436"/>
        <v>0</v>
      </c>
      <c r="AG360" s="158" t="str">
        <f t="shared" si="430"/>
        <v>-</v>
      </c>
      <c r="AH360" s="67">
        <f>SUMIFS('N1.3_Project_Listing'!$R$16:$R$829,'N1.3_Project_Listing'!$B$16:$B$829,$B360,'N1.3_Project_Listing'!$D$16:$D$829,$B330,'N1.3_Project_Listing'!$J$16:$J$829,AH$16,'N1.3_Project_Listing'!$G$16:$G$829,AG$15)</f>
        <v>0</v>
      </c>
      <c r="AI360" s="67">
        <f>SUMIFS('N1.3_Project_Listing'!$R$16:$R$829,'N1.3_Project_Listing'!$B$16:$B$829,$B360,'N1.3_Project_Listing'!$D$16:$D$829,$B330,'N1.3_Project_Listing'!$J$16:$J$829,AI$16,'N1.3_Project_Listing'!$G$16:$G$829,AG$15)</f>
        <v>0</v>
      </c>
      <c r="AJ360" s="67">
        <f>SUMIFS('N1.3_Project_Listing'!$R$16:$R$829,'N1.3_Project_Listing'!$B$16:$B$829,$B360,'N1.3_Project_Listing'!$D$16:$D$829,$B330,'N1.3_Project_Listing'!$J$16:$J$829,AJ$16,'N1.3_Project_Listing'!$G$16:$G$829,AG$15)</f>
        <v>0</v>
      </c>
      <c r="AK360" s="67">
        <f>SUMIFS('N1.3_Project_Listing'!$R$16:$R$829,'N1.3_Project_Listing'!$B$16:$B$829,$B360,'N1.3_Project_Listing'!$D$16:$D$829,$B330,'N1.3_Project_Listing'!$J$16:$J$829,AK$16,'N1.3_Project_Listing'!$G$16:$G$829,AG$15)</f>
        <v>0</v>
      </c>
      <c r="AL360" s="67">
        <f>SUMIFS('N1.3_Project_Listing'!$R$16:$R$829,'N1.3_Project_Listing'!$B$16:$B$829,$B360,'N1.3_Project_Listing'!$D$16:$D$829,$B330,'N1.3_Project_Listing'!$J$16:$J$829,AL$16,'N1.3_Project_Listing'!$G$16:$G$829,AG$15)</f>
        <v>0</v>
      </c>
      <c r="AM360" s="63">
        <f t="shared" si="437"/>
        <v>0</v>
      </c>
      <c r="AN360" s="116" t="s">
        <v>441</v>
      </c>
      <c r="AO360" s="67">
        <f>SUMIFS('N1.3_Project_Listing'!$P$16:$P$829,'N1.3_Project_Listing'!$B$16:$B$829,$B360,'N1.3_Project_Listing'!$D$16:$D$829,$B330,'N1.3_Project_Listing'!$J$16:$J$829,AO$16,'N1.3_Project_Listing'!$G$16:$G$829,AG$15)</f>
        <v>0</v>
      </c>
      <c r="AP360" s="67">
        <f>SUMIFS('N1.3_Project_Listing'!$P$16:$P$829,'N1.3_Project_Listing'!$B$16:$B$829,$B360,'N1.3_Project_Listing'!$D$16:$D$829,$B330,'N1.3_Project_Listing'!$J$16:$J$829,AP$16,'N1.3_Project_Listing'!$G$16:$G$829,AG$15)</f>
        <v>0</v>
      </c>
      <c r="AQ360" s="67">
        <f>SUMIFS('N1.3_Project_Listing'!$P$16:$P$829,'N1.3_Project_Listing'!$B$16:$B$829,$B360,'N1.3_Project_Listing'!$D$16:$D$829,$B330,'N1.3_Project_Listing'!$J$16:$J$829,AQ$16,'N1.3_Project_Listing'!$G$16:$G$829,AG$15)</f>
        <v>0</v>
      </c>
      <c r="AR360" s="67">
        <f>SUMIFS('N1.3_Project_Listing'!$P$16:$P$829,'N1.3_Project_Listing'!$B$16:$B$829,$B360,'N1.3_Project_Listing'!$D$16:$D$829,$B330,'N1.3_Project_Listing'!$J$16:$J$829,AR$16,'N1.3_Project_Listing'!$G$16:$G$829,AG$15)</f>
        <v>0</v>
      </c>
      <c r="AS360" s="67">
        <f>SUMIFS('N1.3_Project_Listing'!$P$16:$P$829,'N1.3_Project_Listing'!$B$16:$B$829,$B360,'N1.3_Project_Listing'!$D$16:$D$829,$B330,'N1.3_Project_Listing'!$J$16:$J$829,AS$16,'N1.3_Project_Listing'!$G$16:$G$829,AG$15)</f>
        <v>0</v>
      </c>
      <c r="AT360" s="63">
        <f t="shared" si="438"/>
        <v>0</v>
      </c>
      <c r="AV360" s="158" t="str">
        <f t="shared" si="431"/>
        <v>-</v>
      </c>
      <c r="AW360" s="67">
        <f>SUMIFS('N1.3_Project_Listing'!$R$16:$R$829,'N1.3_Project_Listing'!$B$16:$B$829,$B360,'N1.3_Project_Listing'!$D$16:$D$829,$B330,'N1.3_Project_Listing'!$J$16:$J$829,AW$16,'N1.3_Project_Listing'!$G$16:$G$829,AV$15)</f>
        <v>0</v>
      </c>
      <c r="AX360" s="67">
        <f>SUMIFS('N1.3_Project_Listing'!$R$16:$R$829,'N1.3_Project_Listing'!$B$16:$B$829,$B360,'N1.3_Project_Listing'!$D$16:$D$829,$B330,'N1.3_Project_Listing'!$J$16:$J$829,AX$16,'N1.3_Project_Listing'!$G$16:$G$829,AV$15)</f>
        <v>0</v>
      </c>
      <c r="AY360" s="67">
        <f>SUMIFS('N1.3_Project_Listing'!$R$16:$R$829,'N1.3_Project_Listing'!$B$16:$B$829,$B360,'N1.3_Project_Listing'!$D$16:$D$829,$B330,'N1.3_Project_Listing'!$J$16:$J$829,AY$16,'N1.3_Project_Listing'!$G$16:$G$829,AV$15)</f>
        <v>0</v>
      </c>
      <c r="AZ360" s="67">
        <f>SUMIFS('N1.3_Project_Listing'!$R$16:$R$829,'N1.3_Project_Listing'!$B$16:$B$829,$B360,'N1.3_Project_Listing'!$D$16:$D$829,$B330,'N1.3_Project_Listing'!$J$16:$J$829,AZ$16,'N1.3_Project_Listing'!$G$16:$G$829,AV$15)</f>
        <v>0</v>
      </c>
      <c r="BA360" s="67">
        <f>SUMIFS('N1.3_Project_Listing'!$R$16:$R$829,'N1.3_Project_Listing'!$B$16:$B$829,$B360,'N1.3_Project_Listing'!$D$16:$D$829,$B330,'N1.3_Project_Listing'!$J$16:$J$829,BA$16,'N1.3_Project_Listing'!$G$16:$G$829,AV$15)</f>
        <v>0</v>
      </c>
      <c r="BB360" s="63">
        <f t="shared" si="439"/>
        <v>0</v>
      </c>
      <c r="BC360" s="116" t="s">
        <v>441</v>
      </c>
      <c r="BD360" s="67">
        <f>SUMIFS('N1.3_Project_Listing'!$P$16:$P$829,'N1.3_Project_Listing'!$B$16:$B$829,$B360,'N1.3_Project_Listing'!$D$16:$D$829,$B330,'N1.3_Project_Listing'!$J$16:$J$829,BD$16,'N1.3_Project_Listing'!$G$16:$G$829,AV$15)</f>
        <v>0</v>
      </c>
      <c r="BE360" s="67">
        <f>SUMIFS('N1.3_Project_Listing'!$P$16:$P$829,'N1.3_Project_Listing'!$B$16:$B$829,$B360,'N1.3_Project_Listing'!$D$16:$D$829,$B330,'N1.3_Project_Listing'!$J$16:$J$829,BE$16,'N1.3_Project_Listing'!$G$16:$G$829,AV$15)</f>
        <v>0</v>
      </c>
      <c r="BF360" s="67">
        <f>SUMIFS('N1.3_Project_Listing'!$P$16:$P$829,'N1.3_Project_Listing'!$B$16:$B$829,$B360,'N1.3_Project_Listing'!$D$16:$D$829,$B330,'N1.3_Project_Listing'!$J$16:$J$829,BF$16,'N1.3_Project_Listing'!$G$16:$G$829,AV$15)</f>
        <v>0</v>
      </c>
      <c r="BG360" s="67">
        <f>SUMIFS('N1.3_Project_Listing'!$P$16:$P$829,'N1.3_Project_Listing'!$B$16:$B$829,$B360,'N1.3_Project_Listing'!$D$16:$D$829,$B330,'N1.3_Project_Listing'!$J$16:$J$829,BG$16,'N1.3_Project_Listing'!$G$16:$G$829,AV$15)</f>
        <v>0</v>
      </c>
      <c r="BH360" s="67">
        <f>SUMIFS('N1.3_Project_Listing'!$P$16:$P$829,'N1.3_Project_Listing'!$B$16:$B$829,$B360,'N1.3_Project_Listing'!$D$16:$D$829,$B330,'N1.3_Project_Listing'!$J$16:$J$829,BH$16,'N1.3_Project_Listing'!$G$16:$G$829,AV$15)</f>
        <v>0</v>
      </c>
      <c r="BI360" s="63">
        <f t="shared" si="440"/>
        <v>0</v>
      </c>
      <c r="BK360" s="158" t="str">
        <f t="shared" si="432"/>
        <v>-</v>
      </c>
      <c r="BL360" s="67">
        <f>SUMIFS('N1.3_Project_Listing'!$R$16:$R$829,'N1.3_Project_Listing'!$B$16:$B$829,$B360,'N1.3_Project_Listing'!$D$16:$D$829,$B330,'N1.3_Project_Listing'!$J$16:$J$829,BL$16,'N1.3_Project_Listing'!$G$16:$G$829,BK$15)</f>
        <v>0</v>
      </c>
      <c r="BM360" s="67">
        <f>SUMIFS('N1.3_Project_Listing'!$R$16:$R$829,'N1.3_Project_Listing'!$B$16:$B$829,$B360,'N1.3_Project_Listing'!$D$16:$D$829,$B330,'N1.3_Project_Listing'!$J$16:$J$829,BM$16,'N1.3_Project_Listing'!$G$16:$G$829,BK$15)</f>
        <v>0</v>
      </c>
      <c r="BN360" s="67">
        <f>SUMIFS('N1.3_Project_Listing'!$R$16:$R$829,'N1.3_Project_Listing'!$B$16:$B$829,$B360,'N1.3_Project_Listing'!$D$16:$D$829,$B330,'N1.3_Project_Listing'!$J$16:$J$829,BN$16,'N1.3_Project_Listing'!$G$16:$G$829,BK$15)</f>
        <v>0</v>
      </c>
      <c r="BO360" s="67">
        <f>SUMIFS('N1.3_Project_Listing'!$R$16:$R$829,'N1.3_Project_Listing'!$B$16:$B$829,$B360,'N1.3_Project_Listing'!$D$16:$D$829,$B330,'N1.3_Project_Listing'!$J$16:$J$829,BO$16,'N1.3_Project_Listing'!$G$16:$G$829,BK$15)</f>
        <v>0</v>
      </c>
      <c r="BP360" s="67">
        <f>SUMIFS('N1.3_Project_Listing'!$R$16:$R$829,'N1.3_Project_Listing'!$B$16:$B$829,$B360,'N1.3_Project_Listing'!$D$16:$D$829,$B330,'N1.3_Project_Listing'!$J$16:$J$829,BP$16,'N1.3_Project_Listing'!$G$16:$G$829,BK$15)</f>
        <v>0</v>
      </c>
      <c r="BQ360" s="63">
        <f t="shared" si="441"/>
        <v>0</v>
      </c>
      <c r="BR360" s="116" t="s">
        <v>441</v>
      </c>
      <c r="BS360" s="67">
        <f>SUMIFS('N1.3_Project_Listing'!$P$16:$P$829,'N1.3_Project_Listing'!$B$16:$B$829,$B360,'N1.3_Project_Listing'!$D$16:$D$829,$B330,'N1.3_Project_Listing'!$J$16:$J$829,BS$16,'N1.3_Project_Listing'!$G$16:$G$829,BK$15)</f>
        <v>0</v>
      </c>
      <c r="BT360" s="67">
        <f>SUMIFS('N1.3_Project_Listing'!$P$16:$P$829,'N1.3_Project_Listing'!$B$16:$B$829,$B360,'N1.3_Project_Listing'!$D$16:$D$829,$B330,'N1.3_Project_Listing'!$J$16:$J$829,BT$16,'N1.3_Project_Listing'!$G$16:$G$829,BK$15)</f>
        <v>0</v>
      </c>
      <c r="BU360" s="67">
        <f>SUMIFS('N1.3_Project_Listing'!$P$16:$P$829,'N1.3_Project_Listing'!$B$16:$B$829,$B360,'N1.3_Project_Listing'!$D$16:$D$829,$B330,'N1.3_Project_Listing'!$J$16:$J$829,BU$16,'N1.3_Project_Listing'!$G$16:$G$829,BK$15)</f>
        <v>0</v>
      </c>
      <c r="BV360" s="67">
        <f>SUMIFS('N1.3_Project_Listing'!$P$16:$P$829,'N1.3_Project_Listing'!$B$16:$B$829,$B360,'N1.3_Project_Listing'!$D$16:$D$829,$B330,'N1.3_Project_Listing'!$J$16:$J$829,BV$16,'N1.3_Project_Listing'!$G$16:$G$829,BK$15)</f>
        <v>0</v>
      </c>
      <c r="BW360" s="67">
        <f>SUMIFS('N1.3_Project_Listing'!$P$16:$P$829,'N1.3_Project_Listing'!$B$16:$B$829,$B360,'N1.3_Project_Listing'!$D$16:$D$829,$B330,'N1.3_Project_Listing'!$J$16:$J$829,BW$16,'N1.3_Project_Listing'!$G$16:$G$829,BK$15)</f>
        <v>0</v>
      </c>
      <c r="BX360" s="63">
        <f t="shared" si="442"/>
        <v>0</v>
      </c>
    </row>
    <row r="361" spans="2:76" hidden="1">
      <c r="B361" s="132" t="str">
        <f t="shared" si="443"/>
        <v>No entry required</v>
      </c>
      <c r="C361" s="158" t="str">
        <f t="shared" si="443"/>
        <v>-</v>
      </c>
      <c r="D361" s="63">
        <f t="shared" si="419"/>
        <v>0</v>
      </c>
      <c r="E361" s="63">
        <f t="shared" si="420"/>
        <v>0</v>
      </c>
      <c r="F361" s="63">
        <f t="shared" si="421"/>
        <v>0</v>
      </c>
      <c r="G361" s="63">
        <f t="shared" si="422"/>
        <v>0</v>
      </c>
      <c r="H361" s="63">
        <f t="shared" si="423"/>
        <v>0</v>
      </c>
      <c r="I361" s="63">
        <f t="shared" si="433"/>
        <v>0</v>
      </c>
      <c r="J361" s="116" t="s">
        <v>441</v>
      </c>
      <c r="K361" s="63">
        <f t="shared" si="424"/>
        <v>0</v>
      </c>
      <c r="L361" s="63">
        <f t="shared" si="425"/>
        <v>0</v>
      </c>
      <c r="M361" s="63">
        <f t="shared" si="426"/>
        <v>0</v>
      </c>
      <c r="N361" s="63">
        <f t="shared" si="427"/>
        <v>0</v>
      </c>
      <c r="O361" s="63">
        <f t="shared" si="428"/>
        <v>0</v>
      </c>
      <c r="P361" s="63">
        <f t="shared" si="434"/>
        <v>0</v>
      </c>
      <c r="R361" s="158" t="str">
        <f t="shared" si="429"/>
        <v>-</v>
      </c>
      <c r="S361" s="67">
        <f>SUMIFS('N1.3_Project_Listing'!$R$16:$R$829,'N1.3_Project_Listing'!$B$16:$B$829,$B361,'N1.3_Project_Listing'!$D$16:$D$829,$B330,'N1.3_Project_Listing'!$J$16:$J$829,S$16,'N1.3_Project_Listing'!$G$16:$G$829,R$15)</f>
        <v>0</v>
      </c>
      <c r="T361" s="67">
        <f>SUMIFS('N1.3_Project_Listing'!$R$16:$R$829,'N1.3_Project_Listing'!$B$16:$B$829,$B361,'N1.3_Project_Listing'!$D$16:$D$829,$B330,'N1.3_Project_Listing'!$J$16:$J$829,T$16,'N1.3_Project_Listing'!$G$16:$G$829,R$15)</f>
        <v>0</v>
      </c>
      <c r="U361" s="67">
        <f>SUMIFS('N1.3_Project_Listing'!$R$16:$R$829,'N1.3_Project_Listing'!$B$16:$B$829,$B361,'N1.3_Project_Listing'!$D$16:$D$829,$B330,'N1.3_Project_Listing'!$J$16:$J$829,U$16,'N1.3_Project_Listing'!$G$16:$G$829,R$15)</f>
        <v>0</v>
      </c>
      <c r="V361" s="67">
        <f>SUMIFS('N1.3_Project_Listing'!$R$16:$R$829,'N1.3_Project_Listing'!$B$16:$B$829,$B361,'N1.3_Project_Listing'!$D$16:$D$829,$B330,'N1.3_Project_Listing'!$J$16:$J$829,V$16,'N1.3_Project_Listing'!$G$16:$G$829,R$15)</f>
        <v>0</v>
      </c>
      <c r="W361" s="67">
        <f>SUMIFS('N1.3_Project_Listing'!$R$16:$R$829,'N1.3_Project_Listing'!$B$16:$B$829,$B361,'N1.3_Project_Listing'!$D$16:$D$829,$B330,'N1.3_Project_Listing'!$J$16:$J$829,W$16,'N1.3_Project_Listing'!$G$16:$G$829,R$15)</f>
        <v>0</v>
      </c>
      <c r="X361" s="63">
        <f t="shared" si="435"/>
        <v>0</v>
      </c>
      <c r="Y361" s="116" t="s">
        <v>441</v>
      </c>
      <c r="Z361" s="67">
        <f>SUMIFS('N1.3_Project_Listing'!$P$16:$P$829,'N1.3_Project_Listing'!$B$16:$B$829,$B361,'N1.3_Project_Listing'!$D$16:$D$829,$B330,'N1.3_Project_Listing'!$J$16:$J$829,Z$16,'N1.3_Project_Listing'!$G$16:$G$829,R$15)</f>
        <v>0</v>
      </c>
      <c r="AA361" s="67">
        <f>SUMIFS('N1.3_Project_Listing'!$P$16:$P$829,'N1.3_Project_Listing'!$B$16:$B$829,$B361,'N1.3_Project_Listing'!$D$16:$D$829,$B330,'N1.3_Project_Listing'!$J$16:$J$829,AA$16,'N1.3_Project_Listing'!$G$16:$G$829,R$15)</f>
        <v>0</v>
      </c>
      <c r="AB361" s="67">
        <f>SUMIFS('N1.3_Project_Listing'!$P$16:$P$829,'N1.3_Project_Listing'!$B$16:$B$829,$B361,'N1.3_Project_Listing'!$D$16:$D$829,$B330,'N1.3_Project_Listing'!$J$16:$J$829,AB$16,'N1.3_Project_Listing'!$G$16:$G$829,R$15)</f>
        <v>0</v>
      </c>
      <c r="AC361" s="67">
        <f>SUMIFS('N1.3_Project_Listing'!$P$16:$P$829,'N1.3_Project_Listing'!$B$16:$B$829,$B361,'N1.3_Project_Listing'!$D$16:$D$829,$B330,'N1.3_Project_Listing'!$J$16:$J$829,AC$16,'N1.3_Project_Listing'!$G$16:$G$829,R$15)</f>
        <v>0</v>
      </c>
      <c r="AD361" s="67">
        <f>SUMIFS('N1.3_Project_Listing'!$P$16:$P$829,'N1.3_Project_Listing'!$B$16:$B$829,$B361,'N1.3_Project_Listing'!$D$16:$D$829,$B330,'N1.3_Project_Listing'!$J$16:$J$829,AD$16,'N1.3_Project_Listing'!$G$16:$G$829,R$15)</f>
        <v>0</v>
      </c>
      <c r="AE361" s="63">
        <f t="shared" si="436"/>
        <v>0</v>
      </c>
      <c r="AG361" s="158" t="str">
        <f t="shared" si="430"/>
        <v>-</v>
      </c>
      <c r="AH361" s="67">
        <f>SUMIFS('N1.3_Project_Listing'!$R$16:$R$829,'N1.3_Project_Listing'!$B$16:$B$829,$B361,'N1.3_Project_Listing'!$D$16:$D$829,$B330,'N1.3_Project_Listing'!$J$16:$J$829,AH$16,'N1.3_Project_Listing'!$G$16:$G$829,AG$15)</f>
        <v>0</v>
      </c>
      <c r="AI361" s="67">
        <f>SUMIFS('N1.3_Project_Listing'!$R$16:$R$829,'N1.3_Project_Listing'!$B$16:$B$829,$B361,'N1.3_Project_Listing'!$D$16:$D$829,$B330,'N1.3_Project_Listing'!$J$16:$J$829,AI$16,'N1.3_Project_Listing'!$G$16:$G$829,AG$15)</f>
        <v>0</v>
      </c>
      <c r="AJ361" s="67">
        <f>SUMIFS('N1.3_Project_Listing'!$R$16:$R$829,'N1.3_Project_Listing'!$B$16:$B$829,$B361,'N1.3_Project_Listing'!$D$16:$D$829,$B330,'N1.3_Project_Listing'!$J$16:$J$829,AJ$16,'N1.3_Project_Listing'!$G$16:$G$829,AG$15)</f>
        <v>0</v>
      </c>
      <c r="AK361" s="67">
        <f>SUMIFS('N1.3_Project_Listing'!$R$16:$R$829,'N1.3_Project_Listing'!$B$16:$B$829,$B361,'N1.3_Project_Listing'!$D$16:$D$829,$B330,'N1.3_Project_Listing'!$J$16:$J$829,AK$16,'N1.3_Project_Listing'!$G$16:$G$829,AG$15)</f>
        <v>0</v>
      </c>
      <c r="AL361" s="67">
        <f>SUMIFS('N1.3_Project_Listing'!$R$16:$R$829,'N1.3_Project_Listing'!$B$16:$B$829,$B361,'N1.3_Project_Listing'!$D$16:$D$829,$B330,'N1.3_Project_Listing'!$J$16:$J$829,AL$16,'N1.3_Project_Listing'!$G$16:$G$829,AG$15)</f>
        <v>0</v>
      </c>
      <c r="AM361" s="63">
        <f t="shared" si="437"/>
        <v>0</v>
      </c>
      <c r="AN361" s="116" t="s">
        <v>441</v>
      </c>
      <c r="AO361" s="67">
        <f>SUMIFS('N1.3_Project_Listing'!$P$16:$P$829,'N1.3_Project_Listing'!$B$16:$B$829,$B361,'N1.3_Project_Listing'!$D$16:$D$829,$B330,'N1.3_Project_Listing'!$J$16:$J$829,AO$16,'N1.3_Project_Listing'!$G$16:$G$829,AG$15)</f>
        <v>0</v>
      </c>
      <c r="AP361" s="67">
        <f>SUMIFS('N1.3_Project_Listing'!$P$16:$P$829,'N1.3_Project_Listing'!$B$16:$B$829,$B361,'N1.3_Project_Listing'!$D$16:$D$829,$B330,'N1.3_Project_Listing'!$J$16:$J$829,AP$16,'N1.3_Project_Listing'!$G$16:$G$829,AG$15)</f>
        <v>0</v>
      </c>
      <c r="AQ361" s="67">
        <f>SUMIFS('N1.3_Project_Listing'!$P$16:$P$829,'N1.3_Project_Listing'!$B$16:$B$829,$B361,'N1.3_Project_Listing'!$D$16:$D$829,$B330,'N1.3_Project_Listing'!$J$16:$J$829,AQ$16,'N1.3_Project_Listing'!$G$16:$G$829,AG$15)</f>
        <v>0</v>
      </c>
      <c r="AR361" s="67">
        <f>SUMIFS('N1.3_Project_Listing'!$P$16:$P$829,'N1.3_Project_Listing'!$B$16:$B$829,$B361,'N1.3_Project_Listing'!$D$16:$D$829,$B330,'N1.3_Project_Listing'!$J$16:$J$829,AR$16,'N1.3_Project_Listing'!$G$16:$G$829,AG$15)</f>
        <v>0</v>
      </c>
      <c r="AS361" s="67">
        <f>SUMIFS('N1.3_Project_Listing'!$P$16:$P$829,'N1.3_Project_Listing'!$B$16:$B$829,$B361,'N1.3_Project_Listing'!$D$16:$D$829,$B330,'N1.3_Project_Listing'!$J$16:$J$829,AS$16,'N1.3_Project_Listing'!$G$16:$G$829,AG$15)</f>
        <v>0</v>
      </c>
      <c r="AT361" s="63">
        <f t="shared" si="438"/>
        <v>0</v>
      </c>
      <c r="AV361" s="158" t="str">
        <f t="shared" si="431"/>
        <v>-</v>
      </c>
      <c r="AW361" s="67">
        <f>SUMIFS('N1.3_Project_Listing'!$R$16:$R$829,'N1.3_Project_Listing'!$B$16:$B$829,$B361,'N1.3_Project_Listing'!$D$16:$D$829,$B330,'N1.3_Project_Listing'!$J$16:$J$829,AW$16,'N1.3_Project_Listing'!$G$16:$G$829,AV$15)</f>
        <v>0</v>
      </c>
      <c r="AX361" s="67">
        <f>SUMIFS('N1.3_Project_Listing'!$R$16:$R$829,'N1.3_Project_Listing'!$B$16:$B$829,$B361,'N1.3_Project_Listing'!$D$16:$D$829,$B330,'N1.3_Project_Listing'!$J$16:$J$829,AX$16,'N1.3_Project_Listing'!$G$16:$G$829,AV$15)</f>
        <v>0</v>
      </c>
      <c r="AY361" s="67">
        <f>SUMIFS('N1.3_Project_Listing'!$R$16:$R$829,'N1.3_Project_Listing'!$B$16:$B$829,$B361,'N1.3_Project_Listing'!$D$16:$D$829,$B330,'N1.3_Project_Listing'!$J$16:$J$829,AY$16,'N1.3_Project_Listing'!$G$16:$G$829,AV$15)</f>
        <v>0</v>
      </c>
      <c r="AZ361" s="67">
        <f>SUMIFS('N1.3_Project_Listing'!$R$16:$R$829,'N1.3_Project_Listing'!$B$16:$B$829,$B361,'N1.3_Project_Listing'!$D$16:$D$829,$B330,'N1.3_Project_Listing'!$J$16:$J$829,AZ$16,'N1.3_Project_Listing'!$G$16:$G$829,AV$15)</f>
        <v>0</v>
      </c>
      <c r="BA361" s="67">
        <f>SUMIFS('N1.3_Project_Listing'!$R$16:$R$829,'N1.3_Project_Listing'!$B$16:$B$829,$B361,'N1.3_Project_Listing'!$D$16:$D$829,$B330,'N1.3_Project_Listing'!$J$16:$J$829,BA$16,'N1.3_Project_Listing'!$G$16:$G$829,AV$15)</f>
        <v>0</v>
      </c>
      <c r="BB361" s="63">
        <f t="shared" si="439"/>
        <v>0</v>
      </c>
      <c r="BC361" s="116" t="s">
        <v>441</v>
      </c>
      <c r="BD361" s="67">
        <f>SUMIFS('N1.3_Project_Listing'!$P$16:$P$829,'N1.3_Project_Listing'!$B$16:$B$829,$B361,'N1.3_Project_Listing'!$D$16:$D$829,$B330,'N1.3_Project_Listing'!$J$16:$J$829,BD$16,'N1.3_Project_Listing'!$G$16:$G$829,AV$15)</f>
        <v>0</v>
      </c>
      <c r="BE361" s="67">
        <f>SUMIFS('N1.3_Project_Listing'!$P$16:$P$829,'N1.3_Project_Listing'!$B$16:$B$829,$B361,'N1.3_Project_Listing'!$D$16:$D$829,$B330,'N1.3_Project_Listing'!$J$16:$J$829,BE$16,'N1.3_Project_Listing'!$G$16:$G$829,AV$15)</f>
        <v>0</v>
      </c>
      <c r="BF361" s="67">
        <f>SUMIFS('N1.3_Project_Listing'!$P$16:$P$829,'N1.3_Project_Listing'!$B$16:$B$829,$B361,'N1.3_Project_Listing'!$D$16:$D$829,$B330,'N1.3_Project_Listing'!$J$16:$J$829,BF$16,'N1.3_Project_Listing'!$G$16:$G$829,AV$15)</f>
        <v>0</v>
      </c>
      <c r="BG361" s="67">
        <f>SUMIFS('N1.3_Project_Listing'!$P$16:$P$829,'N1.3_Project_Listing'!$B$16:$B$829,$B361,'N1.3_Project_Listing'!$D$16:$D$829,$B330,'N1.3_Project_Listing'!$J$16:$J$829,BG$16,'N1.3_Project_Listing'!$G$16:$G$829,AV$15)</f>
        <v>0</v>
      </c>
      <c r="BH361" s="67">
        <f>SUMIFS('N1.3_Project_Listing'!$P$16:$P$829,'N1.3_Project_Listing'!$B$16:$B$829,$B361,'N1.3_Project_Listing'!$D$16:$D$829,$B330,'N1.3_Project_Listing'!$J$16:$J$829,BH$16,'N1.3_Project_Listing'!$G$16:$G$829,AV$15)</f>
        <v>0</v>
      </c>
      <c r="BI361" s="63">
        <f t="shared" si="440"/>
        <v>0</v>
      </c>
      <c r="BK361" s="158" t="str">
        <f t="shared" si="432"/>
        <v>-</v>
      </c>
      <c r="BL361" s="67">
        <f>SUMIFS('N1.3_Project_Listing'!$R$16:$R$829,'N1.3_Project_Listing'!$B$16:$B$829,$B361,'N1.3_Project_Listing'!$D$16:$D$829,$B330,'N1.3_Project_Listing'!$J$16:$J$829,BL$16,'N1.3_Project_Listing'!$G$16:$G$829,BK$15)</f>
        <v>0</v>
      </c>
      <c r="BM361" s="67">
        <f>SUMIFS('N1.3_Project_Listing'!$R$16:$R$829,'N1.3_Project_Listing'!$B$16:$B$829,$B361,'N1.3_Project_Listing'!$D$16:$D$829,$B330,'N1.3_Project_Listing'!$J$16:$J$829,BM$16,'N1.3_Project_Listing'!$G$16:$G$829,BK$15)</f>
        <v>0</v>
      </c>
      <c r="BN361" s="67">
        <f>SUMIFS('N1.3_Project_Listing'!$R$16:$R$829,'N1.3_Project_Listing'!$B$16:$B$829,$B361,'N1.3_Project_Listing'!$D$16:$D$829,$B330,'N1.3_Project_Listing'!$J$16:$J$829,BN$16,'N1.3_Project_Listing'!$G$16:$G$829,BK$15)</f>
        <v>0</v>
      </c>
      <c r="BO361" s="67">
        <f>SUMIFS('N1.3_Project_Listing'!$R$16:$R$829,'N1.3_Project_Listing'!$B$16:$B$829,$B361,'N1.3_Project_Listing'!$D$16:$D$829,$B330,'N1.3_Project_Listing'!$J$16:$J$829,BO$16,'N1.3_Project_Listing'!$G$16:$G$829,BK$15)</f>
        <v>0</v>
      </c>
      <c r="BP361" s="67">
        <f>SUMIFS('N1.3_Project_Listing'!$R$16:$R$829,'N1.3_Project_Listing'!$B$16:$B$829,$B361,'N1.3_Project_Listing'!$D$16:$D$829,$B330,'N1.3_Project_Listing'!$J$16:$J$829,BP$16,'N1.3_Project_Listing'!$G$16:$G$829,BK$15)</f>
        <v>0</v>
      </c>
      <c r="BQ361" s="63">
        <f t="shared" si="441"/>
        <v>0</v>
      </c>
      <c r="BR361" s="116" t="s">
        <v>441</v>
      </c>
      <c r="BS361" s="67">
        <f>SUMIFS('N1.3_Project_Listing'!$P$16:$P$829,'N1.3_Project_Listing'!$B$16:$B$829,$B361,'N1.3_Project_Listing'!$D$16:$D$829,$B330,'N1.3_Project_Listing'!$J$16:$J$829,BS$16,'N1.3_Project_Listing'!$G$16:$G$829,BK$15)</f>
        <v>0</v>
      </c>
      <c r="BT361" s="67">
        <f>SUMIFS('N1.3_Project_Listing'!$P$16:$P$829,'N1.3_Project_Listing'!$B$16:$B$829,$B361,'N1.3_Project_Listing'!$D$16:$D$829,$B330,'N1.3_Project_Listing'!$J$16:$J$829,BT$16,'N1.3_Project_Listing'!$G$16:$G$829,BK$15)</f>
        <v>0</v>
      </c>
      <c r="BU361" s="67">
        <f>SUMIFS('N1.3_Project_Listing'!$P$16:$P$829,'N1.3_Project_Listing'!$B$16:$B$829,$B361,'N1.3_Project_Listing'!$D$16:$D$829,$B330,'N1.3_Project_Listing'!$J$16:$J$829,BU$16,'N1.3_Project_Listing'!$G$16:$G$829,BK$15)</f>
        <v>0</v>
      </c>
      <c r="BV361" s="67">
        <f>SUMIFS('N1.3_Project_Listing'!$P$16:$P$829,'N1.3_Project_Listing'!$B$16:$B$829,$B361,'N1.3_Project_Listing'!$D$16:$D$829,$B330,'N1.3_Project_Listing'!$J$16:$J$829,BV$16,'N1.3_Project_Listing'!$G$16:$G$829,BK$15)</f>
        <v>0</v>
      </c>
      <c r="BW361" s="67">
        <f>SUMIFS('N1.3_Project_Listing'!$P$16:$P$829,'N1.3_Project_Listing'!$B$16:$B$829,$B361,'N1.3_Project_Listing'!$D$16:$D$829,$B330,'N1.3_Project_Listing'!$J$16:$J$829,BW$16,'N1.3_Project_Listing'!$G$16:$G$829,BK$15)</f>
        <v>0</v>
      </c>
      <c r="BX361" s="63">
        <f t="shared" si="442"/>
        <v>0</v>
      </c>
    </row>
    <row r="362" spans="2:76" hidden="1">
      <c r="B362" s="132" t="str">
        <f t="shared" si="443"/>
        <v>No entry required</v>
      </c>
      <c r="C362" s="158" t="str">
        <f t="shared" si="443"/>
        <v>-</v>
      </c>
      <c r="D362" s="63">
        <f t="shared" si="419"/>
        <v>0</v>
      </c>
      <c r="E362" s="63">
        <f t="shared" si="420"/>
        <v>0</v>
      </c>
      <c r="F362" s="63">
        <f t="shared" si="421"/>
        <v>0</v>
      </c>
      <c r="G362" s="63">
        <f t="shared" si="422"/>
        <v>0</v>
      </c>
      <c r="H362" s="63">
        <f t="shared" si="423"/>
        <v>0</v>
      </c>
      <c r="I362" s="63">
        <f t="shared" si="433"/>
        <v>0</v>
      </c>
      <c r="J362" s="116" t="s">
        <v>441</v>
      </c>
      <c r="K362" s="63">
        <f t="shared" si="424"/>
        <v>0</v>
      </c>
      <c r="L362" s="63">
        <f t="shared" si="425"/>
        <v>0</v>
      </c>
      <c r="M362" s="63">
        <f t="shared" si="426"/>
        <v>0</v>
      </c>
      <c r="N362" s="63">
        <f t="shared" si="427"/>
        <v>0</v>
      </c>
      <c r="O362" s="63">
        <f t="shared" si="428"/>
        <v>0</v>
      </c>
      <c r="P362" s="63">
        <f t="shared" si="434"/>
        <v>0</v>
      </c>
      <c r="R362" s="158" t="str">
        <f t="shared" si="429"/>
        <v>-</v>
      </c>
      <c r="S362" s="67">
        <f>SUMIFS('N1.3_Project_Listing'!$R$16:$R$829,'N1.3_Project_Listing'!$B$16:$B$829,$B362,'N1.3_Project_Listing'!$D$16:$D$829,$B330,'N1.3_Project_Listing'!$J$16:$J$829,S$16,'N1.3_Project_Listing'!$G$16:$G$829,R$15)</f>
        <v>0</v>
      </c>
      <c r="T362" s="67">
        <f>SUMIFS('N1.3_Project_Listing'!$R$16:$R$829,'N1.3_Project_Listing'!$B$16:$B$829,$B362,'N1.3_Project_Listing'!$D$16:$D$829,$B330,'N1.3_Project_Listing'!$J$16:$J$829,T$16,'N1.3_Project_Listing'!$G$16:$G$829,R$15)</f>
        <v>0</v>
      </c>
      <c r="U362" s="67">
        <f>SUMIFS('N1.3_Project_Listing'!$R$16:$R$829,'N1.3_Project_Listing'!$B$16:$B$829,$B362,'N1.3_Project_Listing'!$D$16:$D$829,$B330,'N1.3_Project_Listing'!$J$16:$J$829,U$16,'N1.3_Project_Listing'!$G$16:$G$829,R$15)</f>
        <v>0</v>
      </c>
      <c r="V362" s="67">
        <f>SUMIFS('N1.3_Project_Listing'!$R$16:$R$829,'N1.3_Project_Listing'!$B$16:$B$829,$B362,'N1.3_Project_Listing'!$D$16:$D$829,$B330,'N1.3_Project_Listing'!$J$16:$J$829,V$16,'N1.3_Project_Listing'!$G$16:$G$829,R$15)</f>
        <v>0</v>
      </c>
      <c r="W362" s="67">
        <f>SUMIFS('N1.3_Project_Listing'!$R$16:$R$829,'N1.3_Project_Listing'!$B$16:$B$829,$B362,'N1.3_Project_Listing'!$D$16:$D$829,$B330,'N1.3_Project_Listing'!$J$16:$J$829,W$16,'N1.3_Project_Listing'!$G$16:$G$829,R$15)</f>
        <v>0</v>
      </c>
      <c r="X362" s="63">
        <f t="shared" si="435"/>
        <v>0</v>
      </c>
      <c r="Y362" s="116" t="s">
        <v>441</v>
      </c>
      <c r="Z362" s="67">
        <f>SUMIFS('N1.3_Project_Listing'!$P$16:$P$829,'N1.3_Project_Listing'!$B$16:$B$829,$B362,'N1.3_Project_Listing'!$D$16:$D$829,$B330,'N1.3_Project_Listing'!$J$16:$J$829,Z$16,'N1.3_Project_Listing'!$G$16:$G$829,R$15)</f>
        <v>0</v>
      </c>
      <c r="AA362" s="67">
        <f>SUMIFS('N1.3_Project_Listing'!$P$16:$P$829,'N1.3_Project_Listing'!$B$16:$B$829,$B362,'N1.3_Project_Listing'!$D$16:$D$829,$B330,'N1.3_Project_Listing'!$J$16:$J$829,AA$16,'N1.3_Project_Listing'!$G$16:$G$829,R$15)</f>
        <v>0</v>
      </c>
      <c r="AB362" s="67">
        <f>SUMIFS('N1.3_Project_Listing'!$P$16:$P$829,'N1.3_Project_Listing'!$B$16:$B$829,$B362,'N1.3_Project_Listing'!$D$16:$D$829,$B330,'N1.3_Project_Listing'!$J$16:$J$829,AB$16,'N1.3_Project_Listing'!$G$16:$G$829,R$15)</f>
        <v>0</v>
      </c>
      <c r="AC362" s="67">
        <f>SUMIFS('N1.3_Project_Listing'!$P$16:$P$829,'N1.3_Project_Listing'!$B$16:$B$829,$B362,'N1.3_Project_Listing'!$D$16:$D$829,$B330,'N1.3_Project_Listing'!$J$16:$J$829,AC$16,'N1.3_Project_Listing'!$G$16:$G$829,R$15)</f>
        <v>0</v>
      </c>
      <c r="AD362" s="67">
        <f>SUMIFS('N1.3_Project_Listing'!$P$16:$P$829,'N1.3_Project_Listing'!$B$16:$B$829,$B362,'N1.3_Project_Listing'!$D$16:$D$829,$B330,'N1.3_Project_Listing'!$J$16:$J$829,AD$16,'N1.3_Project_Listing'!$G$16:$G$829,R$15)</f>
        <v>0</v>
      </c>
      <c r="AE362" s="63">
        <f t="shared" si="436"/>
        <v>0</v>
      </c>
      <c r="AG362" s="158" t="str">
        <f t="shared" si="430"/>
        <v>-</v>
      </c>
      <c r="AH362" s="67">
        <f>SUMIFS('N1.3_Project_Listing'!$R$16:$R$829,'N1.3_Project_Listing'!$B$16:$B$829,$B362,'N1.3_Project_Listing'!$D$16:$D$829,$B330,'N1.3_Project_Listing'!$J$16:$J$829,AH$16,'N1.3_Project_Listing'!$G$16:$G$829,AG$15)</f>
        <v>0</v>
      </c>
      <c r="AI362" s="67">
        <f>SUMIFS('N1.3_Project_Listing'!$R$16:$R$829,'N1.3_Project_Listing'!$B$16:$B$829,$B362,'N1.3_Project_Listing'!$D$16:$D$829,$B330,'N1.3_Project_Listing'!$J$16:$J$829,AI$16,'N1.3_Project_Listing'!$G$16:$G$829,AG$15)</f>
        <v>0</v>
      </c>
      <c r="AJ362" s="67">
        <f>SUMIFS('N1.3_Project_Listing'!$R$16:$R$829,'N1.3_Project_Listing'!$B$16:$B$829,$B362,'N1.3_Project_Listing'!$D$16:$D$829,$B330,'N1.3_Project_Listing'!$J$16:$J$829,AJ$16,'N1.3_Project_Listing'!$G$16:$G$829,AG$15)</f>
        <v>0</v>
      </c>
      <c r="AK362" s="67">
        <f>SUMIFS('N1.3_Project_Listing'!$R$16:$R$829,'N1.3_Project_Listing'!$B$16:$B$829,$B362,'N1.3_Project_Listing'!$D$16:$D$829,$B330,'N1.3_Project_Listing'!$J$16:$J$829,AK$16,'N1.3_Project_Listing'!$G$16:$G$829,AG$15)</f>
        <v>0</v>
      </c>
      <c r="AL362" s="67">
        <f>SUMIFS('N1.3_Project_Listing'!$R$16:$R$829,'N1.3_Project_Listing'!$B$16:$B$829,$B362,'N1.3_Project_Listing'!$D$16:$D$829,$B330,'N1.3_Project_Listing'!$J$16:$J$829,AL$16,'N1.3_Project_Listing'!$G$16:$G$829,AG$15)</f>
        <v>0</v>
      </c>
      <c r="AM362" s="63">
        <f t="shared" si="437"/>
        <v>0</v>
      </c>
      <c r="AN362" s="116" t="s">
        <v>441</v>
      </c>
      <c r="AO362" s="67">
        <f>SUMIFS('N1.3_Project_Listing'!$P$16:$P$829,'N1.3_Project_Listing'!$B$16:$B$829,$B362,'N1.3_Project_Listing'!$D$16:$D$829,$B330,'N1.3_Project_Listing'!$J$16:$J$829,AO$16,'N1.3_Project_Listing'!$G$16:$G$829,AG$15)</f>
        <v>0</v>
      </c>
      <c r="AP362" s="67">
        <f>SUMIFS('N1.3_Project_Listing'!$P$16:$P$829,'N1.3_Project_Listing'!$B$16:$B$829,$B362,'N1.3_Project_Listing'!$D$16:$D$829,$B330,'N1.3_Project_Listing'!$J$16:$J$829,AP$16,'N1.3_Project_Listing'!$G$16:$G$829,AG$15)</f>
        <v>0</v>
      </c>
      <c r="AQ362" s="67">
        <f>SUMIFS('N1.3_Project_Listing'!$P$16:$P$829,'N1.3_Project_Listing'!$B$16:$B$829,$B362,'N1.3_Project_Listing'!$D$16:$D$829,$B330,'N1.3_Project_Listing'!$J$16:$J$829,AQ$16,'N1.3_Project_Listing'!$G$16:$G$829,AG$15)</f>
        <v>0</v>
      </c>
      <c r="AR362" s="67">
        <f>SUMIFS('N1.3_Project_Listing'!$P$16:$P$829,'N1.3_Project_Listing'!$B$16:$B$829,$B362,'N1.3_Project_Listing'!$D$16:$D$829,$B330,'N1.3_Project_Listing'!$J$16:$J$829,AR$16,'N1.3_Project_Listing'!$G$16:$G$829,AG$15)</f>
        <v>0</v>
      </c>
      <c r="AS362" s="67">
        <f>SUMIFS('N1.3_Project_Listing'!$P$16:$P$829,'N1.3_Project_Listing'!$B$16:$B$829,$B362,'N1.3_Project_Listing'!$D$16:$D$829,$B330,'N1.3_Project_Listing'!$J$16:$J$829,AS$16,'N1.3_Project_Listing'!$G$16:$G$829,AG$15)</f>
        <v>0</v>
      </c>
      <c r="AT362" s="63">
        <f t="shared" si="438"/>
        <v>0</v>
      </c>
      <c r="AV362" s="158" t="str">
        <f t="shared" si="431"/>
        <v>-</v>
      </c>
      <c r="AW362" s="67">
        <f>SUMIFS('N1.3_Project_Listing'!$R$16:$R$829,'N1.3_Project_Listing'!$B$16:$B$829,$B362,'N1.3_Project_Listing'!$D$16:$D$829,$B330,'N1.3_Project_Listing'!$J$16:$J$829,AW$16,'N1.3_Project_Listing'!$G$16:$G$829,AV$15)</f>
        <v>0</v>
      </c>
      <c r="AX362" s="67">
        <f>SUMIFS('N1.3_Project_Listing'!$R$16:$R$829,'N1.3_Project_Listing'!$B$16:$B$829,$B362,'N1.3_Project_Listing'!$D$16:$D$829,$B330,'N1.3_Project_Listing'!$J$16:$J$829,AX$16,'N1.3_Project_Listing'!$G$16:$G$829,AV$15)</f>
        <v>0</v>
      </c>
      <c r="AY362" s="67">
        <f>SUMIFS('N1.3_Project_Listing'!$R$16:$R$829,'N1.3_Project_Listing'!$B$16:$B$829,$B362,'N1.3_Project_Listing'!$D$16:$D$829,$B330,'N1.3_Project_Listing'!$J$16:$J$829,AY$16,'N1.3_Project_Listing'!$G$16:$G$829,AV$15)</f>
        <v>0</v>
      </c>
      <c r="AZ362" s="67">
        <f>SUMIFS('N1.3_Project_Listing'!$R$16:$R$829,'N1.3_Project_Listing'!$B$16:$B$829,$B362,'N1.3_Project_Listing'!$D$16:$D$829,$B330,'N1.3_Project_Listing'!$J$16:$J$829,AZ$16,'N1.3_Project_Listing'!$G$16:$G$829,AV$15)</f>
        <v>0</v>
      </c>
      <c r="BA362" s="67">
        <f>SUMIFS('N1.3_Project_Listing'!$R$16:$R$829,'N1.3_Project_Listing'!$B$16:$B$829,$B362,'N1.3_Project_Listing'!$D$16:$D$829,$B330,'N1.3_Project_Listing'!$J$16:$J$829,BA$16,'N1.3_Project_Listing'!$G$16:$G$829,AV$15)</f>
        <v>0</v>
      </c>
      <c r="BB362" s="63">
        <f t="shared" si="439"/>
        <v>0</v>
      </c>
      <c r="BC362" s="116" t="s">
        <v>441</v>
      </c>
      <c r="BD362" s="67">
        <f>SUMIFS('N1.3_Project_Listing'!$P$16:$P$829,'N1.3_Project_Listing'!$B$16:$B$829,$B362,'N1.3_Project_Listing'!$D$16:$D$829,$B330,'N1.3_Project_Listing'!$J$16:$J$829,BD$16,'N1.3_Project_Listing'!$G$16:$G$829,AV$15)</f>
        <v>0</v>
      </c>
      <c r="BE362" s="67">
        <f>SUMIFS('N1.3_Project_Listing'!$P$16:$P$829,'N1.3_Project_Listing'!$B$16:$B$829,$B362,'N1.3_Project_Listing'!$D$16:$D$829,$B330,'N1.3_Project_Listing'!$J$16:$J$829,BE$16,'N1.3_Project_Listing'!$G$16:$G$829,AV$15)</f>
        <v>0</v>
      </c>
      <c r="BF362" s="67">
        <f>SUMIFS('N1.3_Project_Listing'!$P$16:$P$829,'N1.3_Project_Listing'!$B$16:$B$829,$B362,'N1.3_Project_Listing'!$D$16:$D$829,$B330,'N1.3_Project_Listing'!$J$16:$J$829,BF$16,'N1.3_Project_Listing'!$G$16:$G$829,AV$15)</f>
        <v>0</v>
      </c>
      <c r="BG362" s="67">
        <f>SUMIFS('N1.3_Project_Listing'!$P$16:$P$829,'N1.3_Project_Listing'!$B$16:$B$829,$B362,'N1.3_Project_Listing'!$D$16:$D$829,$B330,'N1.3_Project_Listing'!$J$16:$J$829,BG$16,'N1.3_Project_Listing'!$G$16:$G$829,AV$15)</f>
        <v>0</v>
      </c>
      <c r="BH362" s="67">
        <f>SUMIFS('N1.3_Project_Listing'!$P$16:$P$829,'N1.3_Project_Listing'!$B$16:$B$829,$B362,'N1.3_Project_Listing'!$D$16:$D$829,$B330,'N1.3_Project_Listing'!$J$16:$J$829,BH$16,'N1.3_Project_Listing'!$G$16:$G$829,AV$15)</f>
        <v>0</v>
      </c>
      <c r="BI362" s="63">
        <f t="shared" si="440"/>
        <v>0</v>
      </c>
      <c r="BK362" s="158" t="str">
        <f t="shared" si="432"/>
        <v>-</v>
      </c>
      <c r="BL362" s="67">
        <f>SUMIFS('N1.3_Project_Listing'!$R$16:$R$829,'N1.3_Project_Listing'!$B$16:$B$829,$B362,'N1.3_Project_Listing'!$D$16:$D$829,$B330,'N1.3_Project_Listing'!$J$16:$J$829,BL$16,'N1.3_Project_Listing'!$G$16:$G$829,BK$15)</f>
        <v>0</v>
      </c>
      <c r="BM362" s="67">
        <f>SUMIFS('N1.3_Project_Listing'!$R$16:$R$829,'N1.3_Project_Listing'!$B$16:$B$829,$B362,'N1.3_Project_Listing'!$D$16:$D$829,$B330,'N1.3_Project_Listing'!$J$16:$J$829,BM$16,'N1.3_Project_Listing'!$G$16:$G$829,BK$15)</f>
        <v>0</v>
      </c>
      <c r="BN362" s="67">
        <f>SUMIFS('N1.3_Project_Listing'!$R$16:$R$829,'N1.3_Project_Listing'!$B$16:$B$829,$B362,'N1.3_Project_Listing'!$D$16:$D$829,$B330,'N1.3_Project_Listing'!$J$16:$J$829,BN$16,'N1.3_Project_Listing'!$G$16:$G$829,BK$15)</f>
        <v>0</v>
      </c>
      <c r="BO362" s="67">
        <f>SUMIFS('N1.3_Project_Listing'!$R$16:$R$829,'N1.3_Project_Listing'!$B$16:$B$829,$B362,'N1.3_Project_Listing'!$D$16:$D$829,$B330,'N1.3_Project_Listing'!$J$16:$J$829,BO$16,'N1.3_Project_Listing'!$G$16:$G$829,BK$15)</f>
        <v>0</v>
      </c>
      <c r="BP362" s="67">
        <f>SUMIFS('N1.3_Project_Listing'!$R$16:$R$829,'N1.3_Project_Listing'!$B$16:$B$829,$B362,'N1.3_Project_Listing'!$D$16:$D$829,$B330,'N1.3_Project_Listing'!$J$16:$J$829,BP$16,'N1.3_Project_Listing'!$G$16:$G$829,BK$15)</f>
        <v>0</v>
      </c>
      <c r="BQ362" s="63">
        <f t="shared" si="441"/>
        <v>0</v>
      </c>
      <c r="BR362" s="116" t="s">
        <v>441</v>
      </c>
      <c r="BS362" s="67">
        <f>SUMIFS('N1.3_Project_Listing'!$P$16:$P$829,'N1.3_Project_Listing'!$B$16:$B$829,$B362,'N1.3_Project_Listing'!$D$16:$D$829,$B330,'N1.3_Project_Listing'!$J$16:$J$829,BS$16,'N1.3_Project_Listing'!$G$16:$G$829,BK$15)</f>
        <v>0</v>
      </c>
      <c r="BT362" s="67">
        <f>SUMIFS('N1.3_Project_Listing'!$P$16:$P$829,'N1.3_Project_Listing'!$B$16:$B$829,$B362,'N1.3_Project_Listing'!$D$16:$D$829,$B330,'N1.3_Project_Listing'!$J$16:$J$829,BT$16,'N1.3_Project_Listing'!$G$16:$G$829,BK$15)</f>
        <v>0</v>
      </c>
      <c r="BU362" s="67">
        <f>SUMIFS('N1.3_Project_Listing'!$P$16:$P$829,'N1.3_Project_Listing'!$B$16:$B$829,$B362,'N1.3_Project_Listing'!$D$16:$D$829,$B330,'N1.3_Project_Listing'!$J$16:$J$829,BU$16,'N1.3_Project_Listing'!$G$16:$G$829,BK$15)</f>
        <v>0</v>
      </c>
      <c r="BV362" s="67">
        <f>SUMIFS('N1.3_Project_Listing'!$P$16:$P$829,'N1.3_Project_Listing'!$B$16:$B$829,$B362,'N1.3_Project_Listing'!$D$16:$D$829,$B330,'N1.3_Project_Listing'!$J$16:$J$829,BV$16,'N1.3_Project_Listing'!$G$16:$G$829,BK$15)</f>
        <v>0</v>
      </c>
      <c r="BW362" s="67">
        <f>SUMIFS('N1.3_Project_Listing'!$P$16:$P$829,'N1.3_Project_Listing'!$B$16:$B$829,$B362,'N1.3_Project_Listing'!$D$16:$D$829,$B330,'N1.3_Project_Listing'!$J$16:$J$829,BW$16,'N1.3_Project_Listing'!$G$16:$G$829,BK$15)</f>
        <v>0</v>
      </c>
      <c r="BX362" s="63">
        <f t="shared" si="442"/>
        <v>0</v>
      </c>
    </row>
    <row r="363" spans="2:76" hidden="1">
      <c r="B363" s="132" t="str">
        <f t="shared" si="443"/>
        <v>No entry required</v>
      </c>
      <c r="C363" s="158" t="str">
        <f t="shared" si="443"/>
        <v>-</v>
      </c>
      <c r="D363" s="63">
        <f t="shared" si="419"/>
        <v>0</v>
      </c>
      <c r="E363" s="63">
        <f t="shared" si="420"/>
        <v>0</v>
      </c>
      <c r="F363" s="63">
        <f t="shared" si="421"/>
        <v>0</v>
      </c>
      <c r="G363" s="63">
        <f t="shared" si="422"/>
        <v>0</v>
      </c>
      <c r="H363" s="63">
        <f t="shared" si="423"/>
        <v>0</v>
      </c>
      <c r="I363" s="63">
        <f t="shared" si="433"/>
        <v>0</v>
      </c>
      <c r="J363" s="116" t="s">
        <v>441</v>
      </c>
      <c r="K363" s="63">
        <f t="shared" si="424"/>
        <v>0</v>
      </c>
      <c r="L363" s="63">
        <f t="shared" si="425"/>
        <v>0</v>
      </c>
      <c r="M363" s="63">
        <f t="shared" si="426"/>
        <v>0</v>
      </c>
      <c r="N363" s="63">
        <f t="shared" si="427"/>
        <v>0</v>
      </c>
      <c r="O363" s="63">
        <f t="shared" si="428"/>
        <v>0</v>
      </c>
      <c r="P363" s="63">
        <f t="shared" si="434"/>
        <v>0</v>
      </c>
      <c r="R363" s="158" t="str">
        <f t="shared" si="429"/>
        <v>-</v>
      </c>
      <c r="S363" s="67">
        <f>SUMIFS('N1.3_Project_Listing'!$R$16:$R$829,'N1.3_Project_Listing'!$B$16:$B$829,$B363,'N1.3_Project_Listing'!$D$16:$D$829,$B330,'N1.3_Project_Listing'!$J$16:$J$829,S$16,'N1.3_Project_Listing'!$G$16:$G$829,R$15)</f>
        <v>0</v>
      </c>
      <c r="T363" s="67">
        <f>SUMIFS('N1.3_Project_Listing'!$R$16:$R$829,'N1.3_Project_Listing'!$B$16:$B$829,$B363,'N1.3_Project_Listing'!$D$16:$D$829,$B330,'N1.3_Project_Listing'!$J$16:$J$829,T$16,'N1.3_Project_Listing'!$G$16:$G$829,R$15)</f>
        <v>0</v>
      </c>
      <c r="U363" s="67">
        <f>SUMIFS('N1.3_Project_Listing'!$R$16:$R$829,'N1.3_Project_Listing'!$B$16:$B$829,$B363,'N1.3_Project_Listing'!$D$16:$D$829,$B330,'N1.3_Project_Listing'!$J$16:$J$829,U$16,'N1.3_Project_Listing'!$G$16:$G$829,R$15)</f>
        <v>0</v>
      </c>
      <c r="V363" s="67">
        <f>SUMIFS('N1.3_Project_Listing'!$R$16:$R$829,'N1.3_Project_Listing'!$B$16:$B$829,$B363,'N1.3_Project_Listing'!$D$16:$D$829,$B330,'N1.3_Project_Listing'!$J$16:$J$829,V$16,'N1.3_Project_Listing'!$G$16:$G$829,R$15)</f>
        <v>0</v>
      </c>
      <c r="W363" s="67">
        <f>SUMIFS('N1.3_Project_Listing'!$R$16:$R$829,'N1.3_Project_Listing'!$B$16:$B$829,$B363,'N1.3_Project_Listing'!$D$16:$D$829,$B330,'N1.3_Project_Listing'!$J$16:$J$829,W$16,'N1.3_Project_Listing'!$G$16:$G$829,R$15)</f>
        <v>0</v>
      </c>
      <c r="X363" s="63">
        <f t="shared" si="435"/>
        <v>0</v>
      </c>
      <c r="Y363" s="116" t="s">
        <v>441</v>
      </c>
      <c r="Z363" s="67">
        <f>SUMIFS('N1.3_Project_Listing'!$P$16:$P$829,'N1.3_Project_Listing'!$B$16:$B$829,$B363,'N1.3_Project_Listing'!$D$16:$D$829,$B330,'N1.3_Project_Listing'!$J$16:$J$829,Z$16,'N1.3_Project_Listing'!$G$16:$G$829,R$15)</f>
        <v>0</v>
      </c>
      <c r="AA363" s="67">
        <f>SUMIFS('N1.3_Project_Listing'!$P$16:$P$829,'N1.3_Project_Listing'!$B$16:$B$829,$B363,'N1.3_Project_Listing'!$D$16:$D$829,$B330,'N1.3_Project_Listing'!$J$16:$J$829,AA$16,'N1.3_Project_Listing'!$G$16:$G$829,R$15)</f>
        <v>0</v>
      </c>
      <c r="AB363" s="67">
        <f>SUMIFS('N1.3_Project_Listing'!$P$16:$P$829,'N1.3_Project_Listing'!$B$16:$B$829,$B363,'N1.3_Project_Listing'!$D$16:$D$829,$B330,'N1.3_Project_Listing'!$J$16:$J$829,AB$16,'N1.3_Project_Listing'!$G$16:$G$829,R$15)</f>
        <v>0</v>
      </c>
      <c r="AC363" s="67">
        <f>SUMIFS('N1.3_Project_Listing'!$P$16:$P$829,'N1.3_Project_Listing'!$B$16:$B$829,$B363,'N1.3_Project_Listing'!$D$16:$D$829,$B330,'N1.3_Project_Listing'!$J$16:$J$829,AC$16,'N1.3_Project_Listing'!$G$16:$G$829,R$15)</f>
        <v>0</v>
      </c>
      <c r="AD363" s="67">
        <f>SUMIFS('N1.3_Project_Listing'!$P$16:$P$829,'N1.3_Project_Listing'!$B$16:$B$829,$B363,'N1.3_Project_Listing'!$D$16:$D$829,$B330,'N1.3_Project_Listing'!$J$16:$J$829,AD$16,'N1.3_Project_Listing'!$G$16:$G$829,R$15)</f>
        <v>0</v>
      </c>
      <c r="AE363" s="63">
        <f t="shared" si="436"/>
        <v>0</v>
      </c>
      <c r="AG363" s="158" t="str">
        <f t="shared" si="430"/>
        <v>-</v>
      </c>
      <c r="AH363" s="67">
        <f>SUMIFS('N1.3_Project_Listing'!$R$16:$R$829,'N1.3_Project_Listing'!$B$16:$B$829,$B363,'N1.3_Project_Listing'!$D$16:$D$829,$B330,'N1.3_Project_Listing'!$J$16:$J$829,AH$16,'N1.3_Project_Listing'!$G$16:$G$829,AG$15)</f>
        <v>0</v>
      </c>
      <c r="AI363" s="67">
        <f>SUMIFS('N1.3_Project_Listing'!$R$16:$R$829,'N1.3_Project_Listing'!$B$16:$B$829,$B363,'N1.3_Project_Listing'!$D$16:$D$829,$B330,'N1.3_Project_Listing'!$J$16:$J$829,AI$16,'N1.3_Project_Listing'!$G$16:$G$829,AG$15)</f>
        <v>0</v>
      </c>
      <c r="AJ363" s="67">
        <f>SUMIFS('N1.3_Project_Listing'!$R$16:$R$829,'N1.3_Project_Listing'!$B$16:$B$829,$B363,'N1.3_Project_Listing'!$D$16:$D$829,$B330,'N1.3_Project_Listing'!$J$16:$J$829,AJ$16,'N1.3_Project_Listing'!$G$16:$G$829,AG$15)</f>
        <v>0</v>
      </c>
      <c r="AK363" s="67">
        <f>SUMIFS('N1.3_Project_Listing'!$R$16:$R$829,'N1.3_Project_Listing'!$B$16:$B$829,$B363,'N1.3_Project_Listing'!$D$16:$D$829,$B330,'N1.3_Project_Listing'!$J$16:$J$829,AK$16,'N1.3_Project_Listing'!$G$16:$G$829,AG$15)</f>
        <v>0</v>
      </c>
      <c r="AL363" s="67">
        <f>SUMIFS('N1.3_Project_Listing'!$R$16:$R$829,'N1.3_Project_Listing'!$B$16:$B$829,$B363,'N1.3_Project_Listing'!$D$16:$D$829,$B330,'N1.3_Project_Listing'!$J$16:$J$829,AL$16,'N1.3_Project_Listing'!$G$16:$G$829,AG$15)</f>
        <v>0</v>
      </c>
      <c r="AM363" s="63">
        <f t="shared" si="437"/>
        <v>0</v>
      </c>
      <c r="AN363" s="116" t="s">
        <v>441</v>
      </c>
      <c r="AO363" s="67">
        <f>SUMIFS('N1.3_Project_Listing'!$P$16:$P$829,'N1.3_Project_Listing'!$B$16:$B$829,$B363,'N1.3_Project_Listing'!$D$16:$D$829,$B330,'N1.3_Project_Listing'!$J$16:$J$829,AO$16,'N1.3_Project_Listing'!$G$16:$G$829,AG$15)</f>
        <v>0</v>
      </c>
      <c r="AP363" s="67">
        <f>SUMIFS('N1.3_Project_Listing'!$P$16:$P$829,'N1.3_Project_Listing'!$B$16:$B$829,$B363,'N1.3_Project_Listing'!$D$16:$D$829,$B330,'N1.3_Project_Listing'!$J$16:$J$829,AP$16,'N1.3_Project_Listing'!$G$16:$G$829,AG$15)</f>
        <v>0</v>
      </c>
      <c r="AQ363" s="67">
        <f>SUMIFS('N1.3_Project_Listing'!$P$16:$P$829,'N1.3_Project_Listing'!$B$16:$B$829,$B363,'N1.3_Project_Listing'!$D$16:$D$829,$B330,'N1.3_Project_Listing'!$J$16:$J$829,AQ$16,'N1.3_Project_Listing'!$G$16:$G$829,AG$15)</f>
        <v>0</v>
      </c>
      <c r="AR363" s="67">
        <f>SUMIFS('N1.3_Project_Listing'!$P$16:$P$829,'N1.3_Project_Listing'!$B$16:$B$829,$B363,'N1.3_Project_Listing'!$D$16:$D$829,$B330,'N1.3_Project_Listing'!$J$16:$J$829,AR$16,'N1.3_Project_Listing'!$G$16:$G$829,AG$15)</f>
        <v>0</v>
      </c>
      <c r="AS363" s="67">
        <f>SUMIFS('N1.3_Project_Listing'!$P$16:$P$829,'N1.3_Project_Listing'!$B$16:$B$829,$B363,'N1.3_Project_Listing'!$D$16:$D$829,$B330,'N1.3_Project_Listing'!$J$16:$J$829,AS$16,'N1.3_Project_Listing'!$G$16:$G$829,AG$15)</f>
        <v>0</v>
      </c>
      <c r="AT363" s="63">
        <f t="shared" si="438"/>
        <v>0</v>
      </c>
      <c r="AV363" s="158" t="str">
        <f t="shared" si="431"/>
        <v>-</v>
      </c>
      <c r="AW363" s="67">
        <f>SUMIFS('N1.3_Project_Listing'!$R$16:$R$829,'N1.3_Project_Listing'!$B$16:$B$829,$B363,'N1.3_Project_Listing'!$D$16:$D$829,$B330,'N1.3_Project_Listing'!$J$16:$J$829,AW$16,'N1.3_Project_Listing'!$G$16:$G$829,AV$15)</f>
        <v>0</v>
      </c>
      <c r="AX363" s="67">
        <f>SUMIFS('N1.3_Project_Listing'!$R$16:$R$829,'N1.3_Project_Listing'!$B$16:$B$829,$B363,'N1.3_Project_Listing'!$D$16:$D$829,$B330,'N1.3_Project_Listing'!$J$16:$J$829,AX$16,'N1.3_Project_Listing'!$G$16:$G$829,AV$15)</f>
        <v>0</v>
      </c>
      <c r="AY363" s="67">
        <f>SUMIFS('N1.3_Project_Listing'!$R$16:$R$829,'N1.3_Project_Listing'!$B$16:$B$829,$B363,'N1.3_Project_Listing'!$D$16:$D$829,$B330,'N1.3_Project_Listing'!$J$16:$J$829,AY$16,'N1.3_Project_Listing'!$G$16:$G$829,AV$15)</f>
        <v>0</v>
      </c>
      <c r="AZ363" s="67">
        <f>SUMIFS('N1.3_Project_Listing'!$R$16:$R$829,'N1.3_Project_Listing'!$B$16:$B$829,$B363,'N1.3_Project_Listing'!$D$16:$D$829,$B330,'N1.3_Project_Listing'!$J$16:$J$829,AZ$16,'N1.3_Project_Listing'!$G$16:$G$829,AV$15)</f>
        <v>0</v>
      </c>
      <c r="BA363" s="67">
        <f>SUMIFS('N1.3_Project_Listing'!$R$16:$R$829,'N1.3_Project_Listing'!$B$16:$B$829,$B363,'N1.3_Project_Listing'!$D$16:$D$829,$B330,'N1.3_Project_Listing'!$J$16:$J$829,BA$16,'N1.3_Project_Listing'!$G$16:$G$829,AV$15)</f>
        <v>0</v>
      </c>
      <c r="BB363" s="63">
        <f t="shared" si="439"/>
        <v>0</v>
      </c>
      <c r="BC363" s="116" t="s">
        <v>441</v>
      </c>
      <c r="BD363" s="67">
        <f>SUMIFS('N1.3_Project_Listing'!$P$16:$P$829,'N1.3_Project_Listing'!$B$16:$B$829,$B363,'N1.3_Project_Listing'!$D$16:$D$829,$B330,'N1.3_Project_Listing'!$J$16:$J$829,BD$16,'N1.3_Project_Listing'!$G$16:$G$829,AV$15)</f>
        <v>0</v>
      </c>
      <c r="BE363" s="67">
        <f>SUMIFS('N1.3_Project_Listing'!$P$16:$P$829,'N1.3_Project_Listing'!$B$16:$B$829,$B363,'N1.3_Project_Listing'!$D$16:$D$829,$B330,'N1.3_Project_Listing'!$J$16:$J$829,BE$16,'N1.3_Project_Listing'!$G$16:$G$829,AV$15)</f>
        <v>0</v>
      </c>
      <c r="BF363" s="67">
        <f>SUMIFS('N1.3_Project_Listing'!$P$16:$P$829,'N1.3_Project_Listing'!$B$16:$B$829,$B363,'N1.3_Project_Listing'!$D$16:$D$829,$B330,'N1.3_Project_Listing'!$J$16:$J$829,BF$16,'N1.3_Project_Listing'!$G$16:$G$829,AV$15)</f>
        <v>0</v>
      </c>
      <c r="BG363" s="67">
        <f>SUMIFS('N1.3_Project_Listing'!$P$16:$P$829,'N1.3_Project_Listing'!$B$16:$B$829,$B363,'N1.3_Project_Listing'!$D$16:$D$829,$B330,'N1.3_Project_Listing'!$J$16:$J$829,BG$16,'N1.3_Project_Listing'!$G$16:$G$829,AV$15)</f>
        <v>0</v>
      </c>
      <c r="BH363" s="67">
        <f>SUMIFS('N1.3_Project_Listing'!$P$16:$P$829,'N1.3_Project_Listing'!$B$16:$B$829,$B363,'N1.3_Project_Listing'!$D$16:$D$829,$B330,'N1.3_Project_Listing'!$J$16:$J$829,BH$16,'N1.3_Project_Listing'!$G$16:$G$829,AV$15)</f>
        <v>0</v>
      </c>
      <c r="BI363" s="63">
        <f t="shared" si="440"/>
        <v>0</v>
      </c>
      <c r="BK363" s="158" t="str">
        <f t="shared" si="432"/>
        <v>-</v>
      </c>
      <c r="BL363" s="67">
        <f>SUMIFS('N1.3_Project_Listing'!$R$16:$R$829,'N1.3_Project_Listing'!$B$16:$B$829,$B363,'N1.3_Project_Listing'!$D$16:$D$829,$B330,'N1.3_Project_Listing'!$J$16:$J$829,BL$16,'N1.3_Project_Listing'!$G$16:$G$829,BK$15)</f>
        <v>0</v>
      </c>
      <c r="BM363" s="67">
        <f>SUMIFS('N1.3_Project_Listing'!$R$16:$R$829,'N1.3_Project_Listing'!$B$16:$B$829,$B363,'N1.3_Project_Listing'!$D$16:$D$829,$B330,'N1.3_Project_Listing'!$J$16:$J$829,BM$16,'N1.3_Project_Listing'!$G$16:$G$829,BK$15)</f>
        <v>0</v>
      </c>
      <c r="BN363" s="67">
        <f>SUMIFS('N1.3_Project_Listing'!$R$16:$R$829,'N1.3_Project_Listing'!$B$16:$B$829,$B363,'N1.3_Project_Listing'!$D$16:$D$829,$B330,'N1.3_Project_Listing'!$J$16:$J$829,BN$16,'N1.3_Project_Listing'!$G$16:$G$829,BK$15)</f>
        <v>0</v>
      </c>
      <c r="BO363" s="67">
        <f>SUMIFS('N1.3_Project_Listing'!$R$16:$R$829,'N1.3_Project_Listing'!$B$16:$B$829,$B363,'N1.3_Project_Listing'!$D$16:$D$829,$B330,'N1.3_Project_Listing'!$J$16:$J$829,BO$16,'N1.3_Project_Listing'!$G$16:$G$829,BK$15)</f>
        <v>0</v>
      </c>
      <c r="BP363" s="67">
        <f>SUMIFS('N1.3_Project_Listing'!$R$16:$R$829,'N1.3_Project_Listing'!$B$16:$B$829,$B363,'N1.3_Project_Listing'!$D$16:$D$829,$B330,'N1.3_Project_Listing'!$J$16:$J$829,BP$16,'N1.3_Project_Listing'!$G$16:$G$829,BK$15)</f>
        <v>0</v>
      </c>
      <c r="BQ363" s="63">
        <f t="shared" si="441"/>
        <v>0</v>
      </c>
      <c r="BR363" s="116" t="s">
        <v>441</v>
      </c>
      <c r="BS363" s="67">
        <f>SUMIFS('N1.3_Project_Listing'!$P$16:$P$829,'N1.3_Project_Listing'!$B$16:$B$829,$B363,'N1.3_Project_Listing'!$D$16:$D$829,$B330,'N1.3_Project_Listing'!$J$16:$J$829,BS$16,'N1.3_Project_Listing'!$G$16:$G$829,BK$15)</f>
        <v>0</v>
      </c>
      <c r="BT363" s="67">
        <f>SUMIFS('N1.3_Project_Listing'!$P$16:$P$829,'N1.3_Project_Listing'!$B$16:$B$829,$B363,'N1.3_Project_Listing'!$D$16:$D$829,$B330,'N1.3_Project_Listing'!$J$16:$J$829,BT$16,'N1.3_Project_Listing'!$G$16:$G$829,BK$15)</f>
        <v>0</v>
      </c>
      <c r="BU363" s="67">
        <f>SUMIFS('N1.3_Project_Listing'!$P$16:$P$829,'N1.3_Project_Listing'!$B$16:$B$829,$B363,'N1.3_Project_Listing'!$D$16:$D$829,$B330,'N1.3_Project_Listing'!$J$16:$J$829,BU$16,'N1.3_Project_Listing'!$G$16:$G$829,BK$15)</f>
        <v>0</v>
      </c>
      <c r="BV363" s="67">
        <f>SUMIFS('N1.3_Project_Listing'!$P$16:$P$829,'N1.3_Project_Listing'!$B$16:$B$829,$B363,'N1.3_Project_Listing'!$D$16:$D$829,$B330,'N1.3_Project_Listing'!$J$16:$J$829,BV$16,'N1.3_Project_Listing'!$G$16:$G$829,BK$15)</f>
        <v>0</v>
      </c>
      <c r="BW363" s="67">
        <f>SUMIFS('N1.3_Project_Listing'!$P$16:$P$829,'N1.3_Project_Listing'!$B$16:$B$829,$B363,'N1.3_Project_Listing'!$D$16:$D$829,$B330,'N1.3_Project_Listing'!$J$16:$J$829,BW$16,'N1.3_Project_Listing'!$G$16:$G$829,BK$15)</f>
        <v>0</v>
      </c>
      <c r="BX363" s="63">
        <f t="shared" si="442"/>
        <v>0</v>
      </c>
    </row>
    <row r="364" spans="2:76" hidden="1">
      <c r="B364" s="132" t="str">
        <f t="shared" si="443"/>
        <v>No entry required</v>
      </c>
      <c r="C364" s="158" t="str">
        <f t="shared" si="443"/>
        <v>-</v>
      </c>
      <c r="D364" s="63">
        <f t="shared" ref="D364:D379" si="444">S364+AH364+AW364+BL364</f>
        <v>0</v>
      </c>
      <c r="E364" s="63">
        <f t="shared" ref="E364:E379" si="445">T364+AI364+AX364+BM364</f>
        <v>0</v>
      </c>
      <c r="F364" s="63">
        <f t="shared" ref="F364:F379" si="446">U364+AJ364+AY364+BN364</f>
        <v>0</v>
      </c>
      <c r="G364" s="63">
        <f t="shared" ref="G364:G379" si="447">V364+AK364+AZ364+BO364</f>
        <v>0</v>
      </c>
      <c r="H364" s="63">
        <f t="shared" ref="H364:H379" si="448">W364+AL364+BA364+BP364</f>
        <v>0</v>
      </c>
      <c r="I364" s="63">
        <f t="shared" si="433"/>
        <v>0</v>
      </c>
      <c r="J364" s="116" t="s">
        <v>441</v>
      </c>
      <c r="K364" s="63">
        <f t="shared" ref="K364:K379" si="449">Z364+AO364+BD364+BS364</f>
        <v>0</v>
      </c>
      <c r="L364" s="63">
        <f t="shared" ref="L364:L379" si="450">AA364+AP364+BE364+BT364</f>
        <v>0</v>
      </c>
      <c r="M364" s="63">
        <f t="shared" ref="M364:M379" si="451">AB364+AQ364+BF364+BU364</f>
        <v>0</v>
      </c>
      <c r="N364" s="63">
        <f t="shared" ref="N364:N379" si="452">AC364+AR364+BG364+BV364</f>
        <v>0</v>
      </c>
      <c r="O364" s="63">
        <f t="shared" ref="O364:O379" si="453">AD364+AS364+BH364+BW364</f>
        <v>0</v>
      </c>
      <c r="P364" s="63">
        <f t="shared" si="434"/>
        <v>0</v>
      </c>
      <c r="R364" s="158" t="str">
        <f t="shared" si="429"/>
        <v>-</v>
      </c>
      <c r="S364" s="67">
        <f>SUMIFS('N1.3_Project_Listing'!$R$16:$R$829,'N1.3_Project_Listing'!$B$16:$B$829,$B364,'N1.3_Project_Listing'!$D$16:$D$829,$B330,'N1.3_Project_Listing'!$J$16:$J$829,S$16,'N1.3_Project_Listing'!$G$16:$G$829,R$15)</f>
        <v>0</v>
      </c>
      <c r="T364" s="67">
        <f>SUMIFS('N1.3_Project_Listing'!$R$16:$R$829,'N1.3_Project_Listing'!$B$16:$B$829,$B364,'N1.3_Project_Listing'!$D$16:$D$829,$B330,'N1.3_Project_Listing'!$J$16:$J$829,T$16,'N1.3_Project_Listing'!$G$16:$G$829,R$15)</f>
        <v>0</v>
      </c>
      <c r="U364" s="67">
        <f>SUMIFS('N1.3_Project_Listing'!$R$16:$R$829,'N1.3_Project_Listing'!$B$16:$B$829,$B364,'N1.3_Project_Listing'!$D$16:$D$829,$B330,'N1.3_Project_Listing'!$J$16:$J$829,U$16,'N1.3_Project_Listing'!$G$16:$G$829,R$15)</f>
        <v>0</v>
      </c>
      <c r="V364" s="67">
        <f>SUMIFS('N1.3_Project_Listing'!$R$16:$R$829,'N1.3_Project_Listing'!$B$16:$B$829,$B364,'N1.3_Project_Listing'!$D$16:$D$829,$B330,'N1.3_Project_Listing'!$J$16:$J$829,V$16,'N1.3_Project_Listing'!$G$16:$G$829,R$15)</f>
        <v>0</v>
      </c>
      <c r="W364" s="67">
        <f>SUMIFS('N1.3_Project_Listing'!$R$16:$R$829,'N1.3_Project_Listing'!$B$16:$B$829,$B364,'N1.3_Project_Listing'!$D$16:$D$829,$B330,'N1.3_Project_Listing'!$J$16:$J$829,W$16,'N1.3_Project_Listing'!$G$16:$G$829,R$15)</f>
        <v>0</v>
      </c>
      <c r="X364" s="63">
        <f t="shared" si="435"/>
        <v>0</v>
      </c>
      <c r="Y364" s="116" t="s">
        <v>441</v>
      </c>
      <c r="Z364" s="67">
        <f>SUMIFS('N1.3_Project_Listing'!$P$16:$P$829,'N1.3_Project_Listing'!$B$16:$B$829,$B364,'N1.3_Project_Listing'!$D$16:$D$829,$B330,'N1.3_Project_Listing'!$J$16:$J$829,Z$16,'N1.3_Project_Listing'!$G$16:$G$829,R$15)</f>
        <v>0</v>
      </c>
      <c r="AA364" s="67">
        <f>SUMIFS('N1.3_Project_Listing'!$P$16:$P$829,'N1.3_Project_Listing'!$B$16:$B$829,$B364,'N1.3_Project_Listing'!$D$16:$D$829,$B330,'N1.3_Project_Listing'!$J$16:$J$829,AA$16,'N1.3_Project_Listing'!$G$16:$G$829,R$15)</f>
        <v>0</v>
      </c>
      <c r="AB364" s="67">
        <f>SUMIFS('N1.3_Project_Listing'!$P$16:$P$829,'N1.3_Project_Listing'!$B$16:$B$829,$B364,'N1.3_Project_Listing'!$D$16:$D$829,$B330,'N1.3_Project_Listing'!$J$16:$J$829,AB$16,'N1.3_Project_Listing'!$G$16:$G$829,R$15)</f>
        <v>0</v>
      </c>
      <c r="AC364" s="67">
        <f>SUMIFS('N1.3_Project_Listing'!$P$16:$P$829,'N1.3_Project_Listing'!$B$16:$B$829,$B364,'N1.3_Project_Listing'!$D$16:$D$829,$B330,'N1.3_Project_Listing'!$J$16:$J$829,AC$16,'N1.3_Project_Listing'!$G$16:$G$829,R$15)</f>
        <v>0</v>
      </c>
      <c r="AD364" s="67">
        <f>SUMIFS('N1.3_Project_Listing'!$P$16:$P$829,'N1.3_Project_Listing'!$B$16:$B$829,$B364,'N1.3_Project_Listing'!$D$16:$D$829,$B330,'N1.3_Project_Listing'!$J$16:$J$829,AD$16,'N1.3_Project_Listing'!$G$16:$G$829,R$15)</f>
        <v>0</v>
      </c>
      <c r="AE364" s="63">
        <f t="shared" si="436"/>
        <v>0</v>
      </c>
      <c r="AG364" s="158" t="str">
        <f t="shared" si="430"/>
        <v>-</v>
      </c>
      <c r="AH364" s="67">
        <f>SUMIFS('N1.3_Project_Listing'!$R$16:$R$829,'N1.3_Project_Listing'!$B$16:$B$829,$B364,'N1.3_Project_Listing'!$D$16:$D$829,$B330,'N1.3_Project_Listing'!$J$16:$J$829,AH$16,'N1.3_Project_Listing'!$G$16:$G$829,AG$15)</f>
        <v>0</v>
      </c>
      <c r="AI364" s="67">
        <f>SUMIFS('N1.3_Project_Listing'!$R$16:$R$829,'N1.3_Project_Listing'!$B$16:$B$829,$B364,'N1.3_Project_Listing'!$D$16:$D$829,$B330,'N1.3_Project_Listing'!$J$16:$J$829,AI$16,'N1.3_Project_Listing'!$G$16:$G$829,AG$15)</f>
        <v>0</v>
      </c>
      <c r="AJ364" s="67">
        <f>SUMIFS('N1.3_Project_Listing'!$R$16:$R$829,'N1.3_Project_Listing'!$B$16:$B$829,$B364,'N1.3_Project_Listing'!$D$16:$D$829,$B330,'N1.3_Project_Listing'!$J$16:$J$829,AJ$16,'N1.3_Project_Listing'!$G$16:$G$829,AG$15)</f>
        <v>0</v>
      </c>
      <c r="AK364" s="67">
        <f>SUMIFS('N1.3_Project_Listing'!$R$16:$R$829,'N1.3_Project_Listing'!$B$16:$B$829,$B364,'N1.3_Project_Listing'!$D$16:$D$829,$B330,'N1.3_Project_Listing'!$J$16:$J$829,AK$16,'N1.3_Project_Listing'!$G$16:$G$829,AG$15)</f>
        <v>0</v>
      </c>
      <c r="AL364" s="67">
        <f>SUMIFS('N1.3_Project_Listing'!$R$16:$R$829,'N1.3_Project_Listing'!$B$16:$B$829,$B364,'N1.3_Project_Listing'!$D$16:$D$829,$B330,'N1.3_Project_Listing'!$J$16:$J$829,AL$16,'N1.3_Project_Listing'!$G$16:$G$829,AG$15)</f>
        <v>0</v>
      </c>
      <c r="AM364" s="63">
        <f t="shared" si="437"/>
        <v>0</v>
      </c>
      <c r="AN364" s="116" t="s">
        <v>441</v>
      </c>
      <c r="AO364" s="67">
        <f>SUMIFS('N1.3_Project_Listing'!$P$16:$P$829,'N1.3_Project_Listing'!$B$16:$B$829,$B364,'N1.3_Project_Listing'!$D$16:$D$829,$B330,'N1.3_Project_Listing'!$J$16:$J$829,AO$16,'N1.3_Project_Listing'!$G$16:$G$829,AG$15)</f>
        <v>0</v>
      </c>
      <c r="AP364" s="67">
        <f>SUMIFS('N1.3_Project_Listing'!$P$16:$P$829,'N1.3_Project_Listing'!$B$16:$B$829,$B364,'N1.3_Project_Listing'!$D$16:$D$829,$B330,'N1.3_Project_Listing'!$J$16:$J$829,AP$16,'N1.3_Project_Listing'!$G$16:$G$829,AG$15)</f>
        <v>0</v>
      </c>
      <c r="AQ364" s="67">
        <f>SUMIFS('N1.3_Project_Listing'!$P$16:$P$829,'N1.3_Project_Listing'!$B$16:$B$829,$B364,'N1.3_Project_Listing'!$D$16:$D$829,$B330,'N1.3_Project_Listing'!$J$16:$J$829,AQ$16,'N1.3_Project_Listing'!$G$16:$G$829,AG$15)</f>
        <v>0</v>
      </c>
      <c r="AR364" s="67">
        <f>SUMIFS('N1.3_Project_Listing'!$P$16:$P$829,'N1.3_Project_Listing'!$B$16:$B$829,$B364,'N1.3_Project_Listing'!$D$16:$D$829,$B330,'N1.3_Project_Listing'!$J$16:$J$829,AR$16,'N1.3_Project_Listing'!$G$16:$G$829,AG$15)</f>
        <v>0</v>
      </c>
      <c r="AS364" s="67">
        <f>SUMIFS('N1.3_Project_Listing'!$P$16:$P$829,'N1.3_Project_Listing'!$B$16:$B$829,$B364,'N1.3_Project_Listing'!$D$16:$D$829,$B330,'N1.3_Project_Listing'!$J$16:$J$829,AS$16,'N1.3_Project_Listing'!$G$16:$G$829,AG$15)</f>
        <v>0</v>
      </c>
      <c r="AT364" s="63">
        <f t="shared" si="438"/>
        <v>0</v>
      </c>
      <c r="AV364" s="158" t="str">
        <f t="shared" si="431"/>
        <v>-</v>
      </c>
      <c r="AW364" s="67">
        <f>SUMIFS('N1.3_Project_Listing'!$R$16:$R$829,'N1.3_Project_Listing'!$B$16:$B$829,$B364,'N1.3_Project_Listing'!$D$16:$D$829,$B330,'N1.3_Project_Listing'!$J$16:$J$829,AW$16,'N1.3_Project_Listing'!$G$16:$G$829,AV$15)</f>
        <v>0</v>
      </c>
      <c r="AX364" s="67">
        <f>SUMIFS('N1.3_Project_Listing'!$R$16:$R$829,'N1.3_Project_Listing'!$B$16:$B$829,$B364,'N1.3_Project_Listing'!$D$16:$D$829,$B330,'N1.3_Project_Listing'!$J$16:$J$829,AX$16,'N1.3_Project_Listing'!$G$16:$G$829,AV$15)</f>
        <v>0</v>
      </c>
      <c r="AY364" s="67">
        <f>SUMIFS('N1.3_Project_Listing'!$R$16:$R$829,'N1.3_Project_Listing'!$B$16:$B$829,$B364,'N1.3_Project_Listing'!$D$16:$D$829,$B330,'N1.3_Project_Listing'!$J$16:$J$829,AY$16,'N1.3_Project_Listing'!$G$16:$G$829,AV$15)</f>
        <v>0</v>
      </c>
      <c r="AZ364" s="67">
        <f>SUMIFS('N1.3_Project_Listing'!$R$16:$R$829,'N1.3_Project_Listing'!$B$16:$B$829,$B364,'N1.3_Project_Listing'!$D$16:$D$829,$B330,'N1.3_Project_Listing'!$J$16:$J$829,AZ$16,'N1.3_Project_Listing'!$G$16:$G$829,AV$15)</f>
        <v>0</v>
      </c>
      <c r="BA364" s="67">
        <f>SUMIFS('N1.3_Project_Listing'!$R$16:$R$829,'N1.3_Project_Listing'!$B$16:$B$829,$B364,'N1.3_Project_Listing'!$D$16:$D$829,$B330,'N1.3_Project_Listing'!$J$16:$J$829,BA$16,'N1.3_Project_Listing'!$G$16:$G$829,AV$15)</f>
        <v>0</v>
      </c>
      <c r="BB364" s="63">
        <f t="shared" si="439"/>
        <v>0</v>
      </c>
      <c r="BC364" s="116" t="s">
        <v>441</v>
      </c>
      <c r="BD364" s="67">
        <f>SUMIFS('N1.3_Project_Listing'!$P$16:$P$829,'N1.3_Project_Listing'!$B$16:$B$829,$B364,'N1.3_Project_Listing'!$D$16:$D$829,$B330,'N1.3_Project_Listing'!$J$16:$J$829,BD$16,'N1.3_Project_Listing'!$G$16:$G$829,AV$15)</f>
        <v>0</v>
      </c>
      <c r="BE364" s="67">
        <f>SUMIFS('N1.3_Project_Listing'!$P$16:$P$829,'N1.3_Project_Listing'!$B$16:$B$829,$B364,'N1.3_Project_Listing'!$D$16:$D$829,$B330,'N1.3_Project_Listing'!$J$16:$J$829,BE$16,'N1.3_Project_Listing'!$G$16:$G$829,AV$15)</f>
        <v>0</v>
      </c>
      <c r="BF364" s="67">
        <f>SUMIFS('N1.3_Project_Listing'!$P$16:$P$829,'N1.3_Project_Listing'!$B$16:$B$829,$B364,'N1.3_Project_Listing'!$D$16:$D$829,$B330,'N1.3_Project_Listing'!$J$16:$J$829,BF$16,'N1.3_Project_Listing'!$G$16:$G$829,AV$15)</f>
        <v>0</v>
      </c>
      <c r="BG364" s="67">
        <f>SUMIFS('N1.3_Project_Listing'!$P$16:$P$829,'N1.3_Project_Listing'!$B$16:$B$829,$B364,'N1.3_Project_Listing'!$D$16:$D$829,$B330,'N1.3_Project_Listing'!$J$16:$J$829,BG$16,'N1.3_Project_Listing'!$G$16:$G$829,AV$15)</f>
        <v>0</v>
      </c>
      <c r="BH364" s="67">
        <f>SUMIFS('N1.3_Project_Listing'!$P$16:$P$829,'N1.3_Project_Listing'!$B$16:$B$829,$B364,'N1.3_Project_Listing'!$D$16:$D$829,$B330,'N1.3_Project_Listing'!$J$16:$J$829,BH$16,'N1.3_Project_Listing'!$G$16:$G$829,AV$15)</f>
        <v>0</v>
      </c>
      <c r="BI364" s="63">
        <f t="shared" si="440"/>
        <v>0</v>
      </c>
      <c r="BK364" s="158" t="str">
        <f t="shared" si="432"/>
        <v>-</v>
      </c>
      <c r="BL364" s="67">
        <f>SUMIFS('N1.3_Project_Listing'!$R$16:$R$829,'N1.3_Project_Listing'!$B$16:$B$829,$B364,'N1.3_Project_Listing'!$D$16:$D$829,$B330,'N1.3_Project_Listing'!$J$16:$J$829,BL$16,'N1.3_Project_Listing'!$G$16:$G$829,BK$15)</f>
        <v>0</v>
      </c>
      <c r="BM364" s="67">
        <f>SUMIFS('N1.3_Project_Listing'!$R$16:$R$829,'N1.3_Project_Listing'!$B$16:$B$829,$B364,'N1.3_Project_Listing'!$D$16:$D$829,$B330,'N1.3_Project_Listing'!$J$16:$J$829,BM$16,'N1.3_Project_Listing'!$G$16:$G$829,BK$15)</f>
        <v>0</v>
      </c>
      <c r="BN364" s="67">
        <f>SUMIFS('N1.3_Project_Listing'!$R$16:$R$829,'N1.3_Project_Listing'!$B$16:$B$829,$B364,'N1.3_Project_Listing'!$D$16:$D$829,$B330,'N1.3_Project_Listing'!$J$16:$J$829,BN$16,'N1.3_Project_Listing'!$G$16:$G$829,BK$15)</f>
        <v>0</v>
      </c>
      <c r="BO364" s="67">
        <f>SUMIFS('N1.3_Project_Listing'!$R$16:$R$829,'N1.3_Project_Listing'!$B$16:$B$829,$B364,'N1.3_Project_Listing'!$D$16:$D$829,$B330,'N1.3_Project_Listing'!$J$16:$J$829,BO$16,'N1.3_Project_Listing'!$G$16:$G$829,BK$15)</f>
        <v>0</v>
      </c>
      <c r="BP364" s="67">
        <f>SUMIFS('N1.3_Project_Listing'!$R$16:$R$829,'N1.3_Project_Listing'!$B$16:$B$829,$B364,'N1.3_Project_Listing'!$D$16:$D$829,$B330,'N1.3_Project_Listing'!$J$16:$J$829,BP$16,'N1.3_Project_Listing'!$G$16:$G$829,BK$15)</f>
        <v>0</v>
      </c>
      <c r="BQ364" s="63">
        <f t="shared" si="441"/>
        <v>0</v>
      </c>
      <c r="BR364" s="116" t="s">
        <v>441</v>
      </c>
      <c r="BS364" s="67">
        <f>SUMIFS('N1.3_Project_Listing'!$P$16:$P$829,'N1.3_Project_Listing'!$B$16:$B$829,$B364,'N1.3_Project_Listing'!$D$16:$D$829,$B330,'N1.3_Project_Listing'!$J$16:$J$829,BS$16,'N1.3_Project_Listing'!$G$16:$G$829,BK$15)</f>
        <v>0</v>
      </c>
      <c r="BT364" s="67">
        <f>SUMIFS('N1.3_Project_Listing'!$P$16:$P$829,'N1.3_Project_Listing'!$B$16:$B$829,$B364,'N1.3_Project_Listing'!$D$16:$D$829,$B330,'N1.3_Project_Listing'!$J$16:$J$829,BT$16,'N1.3_Project_Listing'!$G$16:$G$829,BK$15)</f>
        <v>0</v>
      </c>
      <c r="BU364" s="67">
        <f>SUMIFS('N1.3_Project_Listing'!$P$16:$P$829,'N1.3_Project_Listing'!$B$16:$B$829,$B364,'N1.3_Project_Listing'!$D$16:$D$829,$B330,'N1.3_Project_Listing'!$J$16:$J$829,BU$16,'N1.3_Project_Listing'!$G$16:$G$829,BK$15)</f>
        <v>0</v>
      </c>
      <c r="BV364" s="67">
        <f>SUMIFS('N1.3_Project_Listing'!$P$16:$P$829,'N1.3_Project_Listing'!$B$16:$B$829,$B364,'N1.3_Project_Listing'!$D$16:$D$829,$B330,'N1.3_Project_Listing'!$J$16:$J$829,BV$16,'N1.3_Project_Listing'!$G$16:$G$829,BK$15)</f>
        <v>0</v>
      </c>
      <c r="BW364" s="67">
        <f>SUMIFS('N1.3_Project_Listing'!$P$16:$P$829,'N1.3_Project_Listing'!$B$16:$B$829,$B364,'N1.3_Project_Listing'!$D$16:$D$829,$B330,'N1.3_Project_Listing'!$J$16:$J$829,BW$16,'N1.3_Project_Listing'!$G$16:$G$829,BK$15)</f>
        <v>0</v>
      </c>
      <c r="BX364" s="63">
        <f t="shared" si="442"/>
        <v>0</v>
      </c>
    </row>
    <row r="365" spans="2:76" hidden="1">
      <c r="B365" s="132" t="str">
        <f t="shared" si="443"/>
        <v>No entry required</v>
      </c>
      <c r="C365" s="158" t="str">
        <f t="shared" si="443"/>
        <v>-</v>
      </c>
      <c r="D365" s="63">
        <f t="shared" si="444"/>
        <v>0</v>
      </c>
      <c r="E365" s="63">
        <f t="shared" si="445"/>
        <v>0</v>
      </c>
      <c r="F365" s="63">
        <f t="shared" si="446"/>
        <v>0</v>
      </c>
      <c r="G365" s="63">
        <f t="shared" si="447"/>
        <v>0</v>
      </c>
      <c r="H365" s="63">
        <f t="shared" si="448"/>
        <v>0</v>
      </c>
      <c r="I365" s="63">
        <f t="shared" si="433"/>
        <v>0</v>
      </c>
      <c r="J365" s="116" t="s">
        <v>441</v>
      </c>
      <c r="K365" s="63">
        <f t="shared" si="449"/>
        <v>0</v>
      </c>
      <c r="L365" s="63">
        <f t="shared" si="450"/>
        <v>0</v>
      </c>
      <c r="M365" s="63">
        <f t="shared" si="451"/>
        <v>0</v>
      </c>
      <c r="N365" s="63">
        <f t="shared" si="452"/>
        <v>0</v>
      </c>
      <c r="O365" s="63">
        <f t="shared" si="453"/>
        <v>0</v>
      </c>
      <c r="P365" s="63">
        <f t="shared" si="434"/>
        <v>0</v>
      </c>
      <c r="R365" s="158" t="str">
        <f t="shared" si="429"/>
        <v>-</v>
      </c>
      <c r="S365" s="67">
        <f>SUMIFS('N1.3_Project_Listing'!$R$16:$R$829,'N1.3_Project_Listing'!$B$16:$B$829,$B365,'N1.3_Project_Listing'!$D$16:$D$829,$B330,'N1.3_Project_Listing'!$J$16:$J$829,S$16,'N1.3_Project_Listing'!$G$16:$G$829,R$15)</f>
        <v>0</v>
      </c>
      <c r="T365" s="67">
        <f>SUMIFS('N1.3_Project_Listing'!$R$16:$R$829,'N1.3_Project_Listing'!$B$16:$B$829,$B365,'N1.3_Project_Listing'!$D$16:$D$829,$B330,'N1.3_Project_Listing'!$J$16:$J$829,T$16,'N1.3_Project_Listing'!$G$16:$G$829,R$15)</f>
        <v>0</v>
      </c>
      <c r="U365" s="67">
        <f>SUMIFS('N1.3_Project_Listing'!$R$16:$R$829,'N1.3_Project_Listing'!$B$16:$B$829,$B365,'N1.3_Project_Listing'!$D$16:$D$829,$B330,'N1.3_Project_Listing'!$J$16:$J$829,U$16,'N1.3_Project_Listing'!$G$16:$G$829,R$15)</f>
        <v>0</v>
      </c>
      <c r="V365" s="67">
        <f>SUMIFS('N1.3_Project_Listing'!$R$16:$R$829,'N1.3_Project_Listing'!$B$16:$B$829,$B365,'N1.3_Project_Listing'!$D$16:$D$829,$B330,'N1.3_Project_Listing'!$J$16:$J$829,V$16,'N1.3_Project_Listing'!$G$16:$G$829,R$15)</f>
        <v>0</v>
      </c>
      <c r="W365" s="67">
        <f>SUMIFS('N1.3_Project_Listing'!$R$16:$R$829,'N1.3_Project_Listing'!$B$16:$B$829,$B365,'N1.3_Project_Listing'!$D$16:$D$829,$B330,'N1.3_Project_Listing'!$J$16:$J$829,W$16,'N1.3_Project_Listing'!$G$16:$G$829,R$15)</f>
        <v>0</v>
      </c>
      <c r="X365" s="63">
        <f t="shared" si="435"/>
        <v>0</v>
      </c>
      <c r="Y365" s="116" t="s">
        <v>441</v>
      </c>
      <c r="Z365" s="67">
        <f>SUMIFS('N1.3_Project_Listing'!$P$16:$P$829,'N1.3_Project_Listing'!$B$16:$B$829,$B365,'N1.3_Project_Listing'!$D$16:$D$829,$B330,'N1.3_Project_Listing'!$J$16:$J$829,Z$16,'N1.3_Project_Listing'!$G$16:$G$829,R$15)</f>
        <v>0</v>
      </c>
      <c r="AA365" s="67">
        <f>SUMIFS('N1.3_Project_Listing'!$P$16:$P$829,'N1.3_Project_Listing'!$B$16:$B$829,$B365,'N1.3_Project_Listing'!$D$16:$D$829,$B330,'N1.3_Project_Listing'!$J$16:$J$829,AA$16,'N1.3_Project_Listing'!$G$16:$G$829,R$15)</f>
        <v>0</v>
      </c>
      <c r="AB365" s="67">
        <f>SUMIFS('N1.3_Project_Listing'!$P$16:$P$829,'N1.3_Project_Listing'!$B$16:$B$829,$B365,'N1.3_Project_Listing'!$D$16:$D$829,$B330,'N1.3_Project_Listing'!$J$16:$J$829,AB$16,'N1.3_Project_Listing'!$G$16:$G$829,R$15)</f>
        <v>0</v>
      </c>
      <c r="AC365" s="67">
        <f>SUMIFS('N1.3_Project_Listing'!$P$16:$P$829,'N1.3_Project_Listing'!$B$16:$B$829,$B365,'N1.3_Project_Listing'!$D$16:$D$829,$B330,'N1.3_Project_Listing'!$J$16:$J$829,AC$16,'N1.3_Project_Listing'!$G$16:$G$829,R$15)</f>
        <v>0</v>
      </c>
      <c r="AD365" s="67">
        <f>SUMIFS('N1.3_Project_Listing'!$P$16:$P$829,'N1.3_Project_Listing'!$B$16:$B$829,$B365,'N1.3_Project_Listing'!$D$16:$D$829,$B330,'N1.3_Project_Listing'!$J$16:$J$829,AD$16,'N1.3_Project_Listing'!$G$16:$G$829,R$15)</f>
        <v>0</v>
      </c>
      <c r="AE365" s="63">
        <f t="shared" si="436"/>
        <v>0</v>
      </c>
      <c r="AG365" s="158" t="str">
        <f t="shared" si="430"/>
        <v>-</v>
      </c>
      <c r="AH365" s="67">
        <f>SUMIFS('N1.3_Project_Listing'!$R$16:$R$829,'N1.3_Project_Listing'!$B$16:$B$829,$B365,'N1.3_Project_Listing'!$D$16:$D$829,$B330,'N1.3_Project_Listing'!$J$16:$J$829,AH$16,'N1.3_Project_Listing'!$G$16:$G$829,AG$15)</f>
        <v>0</v>
      </c>
      <c r="AI365" s="67">
        <f>SUMIFS('N1.3_Project_Listing'!$R$16:$R$829,'N1.3_Project_Listing'!$B$16:$B$829,$B365,'N1.3_Project_Listing'!$D$16:$D$829,$B330,'N1.3_Project_Listing'!$J$16:$J$829,AI$16,'N1.3_Project_Listing'!$G$16:$G$829,AG$15)</f>
        <v>0</v>
      </c>
      <c r="AJ365" s="67">
        <f>SUMIFS('N1.3_Project_Listing'!$R$16:$R$829,'N1.3_Project_Listing'!$B$16:$B$829,$B365,'N1.3_Project_Listing'!$D$16:$D$829,$B330,'N1.3_Project_Listing'!$J$16:$J$829,AJ$16,'N1.3_Project_Listing'!$G$16:$G$829,AG$15)</f>
        <v>0</v>
      </c>
      <c r="AK365" s="67">
        <f>SUMIFS('N1.3_Project_Listing'!$R$16:$R$829,'N1.3_Project_Listing'!$B$16:$B$829,$B365,'N1.3_Project_Listing'!$D$16:$D$829,$B330,'N1.3_Project_Listing'!$J$16:$J$829,AK$16,'N1.3_Project_Listing'!$G$16:$G$829,AG$15)</f>
        <v>0</v>
      </c>
      <c r="AL365" s="67">
        <f>SUMIFS('N1.3_Project_Listing'!$R$16:$R$829,'N1.3_Project_Listing'!$B$16:$B$829,$B365,'N1.3_Project_Listing'!$D$16:$D$829,$B330,'N1.3_Project_Listing'!$J$16:$J$829,AL$16,'N1.3_Project_Listing'!$G$16:$G$829,AG$15)</f>
        <v>0</v>
      </c>
      <c r="AM365" s="63">
        <f t="shared" si="437"/>
        <v>0</v>
      </c>
      <c r="AN365" s="116" t="s">
        <v>441</v>
      </c>
      <c r="AO365" s="67">
        <f>SUMIFS('N1.3_Project_Listing'!$P$16:$P$829,'N1.3_Project_Listing'!$B$16:$B$829,$B365,'N1.3_Project_Listing'!$D$16:$D$829,$B330,'N1.3_Project_Listing'!$J$16:$J$829,AO$16,'N1.3_Project_Listing'!$G$16:$G$829,AG$15)</f>
        <v>0</v>
      </c>
      <c r="AP365" s="67">
        <f>SUMIFS('N1.3_Project_Listing'!$P$16:$P$829,'N1.3_Project_Listing'!$B$16:$B$829,$B365,'N1.3_Project_Listing'!$D$16:$D$829,$B330,'N1.3_Project_Listing'!$J$16:$J$829,AP$16,'N1.3_Project_Listing'!$G$16:$G$829,AG$15)</f>
        <v>0</v>
      </c>
      <c r="AQ365" s="67">
        <f>SUMIFS('N1.3_Project_Listing'!$P$16:$P$829,'N1.3_Project_Listing'!$B$16:$B$829,$B365,'N1.3_Project_Listing'!$D$16:$D$829,$B330,'N1.3_Project_Listing'!$J$16:$J$829,AQ$16,'N1.3_Project_Listing'!$G$16:$G$829,AG$15)</f>
        <v>0</v>
      </c>
      <c r="AR365" s="67">
        <f>SUMIFS('N1.3_Project_Listing'!$P$16:$P$829,'N1.3_Project_Listing'!$B$16:$B$829,$B365,'N1.3_Project_Listing'!$D$16:$D$829,$B330,'N1.3_Project_Listing'!$J$16:$J$829,AR$16,'N1.3_Project_Listing'!$G$16:$G$829,AG$15)</f>
        <v>0</v>
      </c>
      <c r="AS365" s="67">
        <f>SUMIFS('N1.3_Project_Listing'!$P$16:$P$829,'N1.3_Project_Listing'!$B$16:$B$829,$B365,'N1.3_Project_Listing'!$D$16:$D$829,$B330,'N1.3_Project_Listing'!$J$16:$J$829,AS$16,'N1.3_Project_Listing'!$G$16:$G$829,AG$15)</f>
        <v>0</v>
      </c>
      <c r="AT365" s="63">
        <f t="shared" si="438"/>
        <v>0</v>
      </c>
      <c r="AV365" s="158" t="str">
        <f t="shared" si="431"/>
        <v>-</v>
      </c>
      <c r="AW365" s="67">
        <f>SUMIFS('N1.3_Project_Listing'!$R$16:$R$829,'N1.3_Project_Listing'!$B$16:$B$829,$B365,'N1.3_Project_Listing'!$D$16:$D$829,$B330,'N1.3_Project_Listing'!$J$16:$J$829,AW$16,'N1.3_Project_Listing'!$G$16:$G$829,AV$15)</f>
        <v>0</v>
      </c>
      <c r="AX365" s="67">
        <f>SUMIFS('N1.3_Project_Listing'!$R$16:$R$829,'N1.3_Project_Listing'!$B$16:$B$829,$B365,'N1.3_Project_Listing'!$D$16:$D$829,$B330,'N1.3_Project_Listing'!$J$16:$J$829,AX$16,'N1.3_Project_Listing'!$G$16:$G$829,AV$15)</f>
        <v>0</v>
      </c>
      <c r="AY365" s="67">
        <f>SUMIFS('N1.3_Project_Listing'!$R$16:$R$829,'N1.3_Project_Listing'!$B$16:$B$829,$B365,'N1.3_Project_Listing'!$D$16:$D$829,$B330,'N1.3_Project_Listing'!$J$16:$J$829,AY$16,'N1.3_Project_Listing'!$G$16:$G$829,AV$15)</f>
        <v>0</v>
      </c>
      <c r="AZ365" s="67">
        <f>SUMIFS('N1.3_Project_Listing'!$R$16:$R$829,'N1.3_Project_Listing'!$B$16:$B$829,$B365,'N1.3_Project_Listing'!$D$16:$D$829,$B330,'N1.3_Project_Listing'!$J$16:$J$829,AZ$16,'N1.3_Project_Listing'!$G$16:$G$829,AV$15)</f>
        <v>0</v>
      </c>
      <c r="BA365" s="67">
        <f>SUMIFS('N1.3_Project_Listing'!$R$16:$R$829,'N1.3_Project_Listing'!$B$16:$B$829,$B365,'N1.3_Project_Listing'!$D$16:$D$829,$B330,'N1.3_Project_Listing'!$J$16:$J$829,BA$16,'N1.3_Project_Listing'!$G$16:$G$829,AV$15)</f>
        <v>0</v>
      </c>
      <c r="BB365" s="63">
        <f t="shared" si="439"/>
        <v>0</v>
      </c>
      <c r="BC365" s="116" t="s">
        <v>441</v>
      </c>
      <c r="BD365" s="67">
        <f>SUMIFS('N1.3_Project_Listing'!$P$16:$P$829,'N1.3_Project_Listing'!$B$16:$B$829,$B365,'N1.3_Project_Listing'!$D$16:$D$829,$B330,'N1.3_Project_Listing'!$J$16:$J$829,BD$16,'N1.3_Project_Listing'!$G$16:$G$829,AV$15)</f>
        <v>0</v>
      </c>
      <c r="BE365" s="67">
        <f>SUMIFS('N1.3_Project_Listing'!$P$16:$P$829,'N1.3_Project_Listing'!$B$16:$B$829,$B365,'N1.3_Project_Listing'!$D$16:$D$829,$B330,'N1.3_Project_Listing'!$J$16:$J$829,BE$16,'N1.3_Project_Listing'!$G$16:$G$829,AV$15)</f>
        <v>0</v>
      </c>
      <c r="BF365" s="67">
        <f>SUMIFS('N1.3_Project_Listing'!$P$16:$P$829,'N1.3_Project_Listing'!$B$16:$B$829,$B365,'N1.3_Project_Listing'!$D$16:$D$829,$B330,'N1.3_Project_Listing'!$J$16:$J$829,BF$16,'N1.3_Project_Listing'!$G$16:$G$829,AV$15)</f>
        <v>0</v>
      </c>
      <c r="BG365" s="67">
        <f>SUMIFS('N1.3_Project_Listing'!$P$16:$P$829,'N1.3_Project_Listing'!$B$16:$B$829,$B365,'N1.3_Project_Listing'!$D$16:$D$829,$B330,'N1.3_Project_Listing'!$J$16:$J$829,BG$16,'N1.3_Project_Listing'!$G$16:$G$829,AV$15)</f>
        <v>0</v>
      </c>
      <c r="BH365" s="67">
        <f>SUMIFS('N1.3_Project_Listing'!$P$16:$P$829,'N1.3_Project_Listing'!$B$16:$B$829,$B365,'N1.3_Project_Listing'!$D$16:$D$829,$B330,'N1.3_Project_Listing'!$J$16:$J$829,BH$16,'N1.3_Project_Listing'!$G$16:$G$829,AV$15)</f>
        <v>0</v>
      </c>
      <c r="BI365" s="63">
        <f t="shared" si="440"/>
        <v>0</v>
      </c>
      <c r="BK365" s="158" t="str">
        <f t="shared" si="432"/>
        <v>-</v>
      </c>
      <c r="BL365" s="67">
        <f>SUMIFS('N1.3_Project_Listing'!$R$16:$R$829,'N1.3_Project_Listing'!$B$16:$B$829,$B365,'N1.3_Project_Listing'!$D$16:$D$829,$B330,'N1.3_Project_Listing'!$J$16:$J$829,BL$16,'N1.3_Project_Listing'!$G$16:$G$829,BK$15)</f>
        <v>0</v>
      </c>
      <c r="BM365" s="67">
        <f>SUMIFS('N1.3_Project_Listing'!$R$16:$R$829,'N1.3_Project_Listing'!$B$16:$B$829,$B365,'N1.3_Project_Listing'!$D$16:$D$829,$B330,'N1.3_Project_Listing'!$J$16:$J$829,BM$16,'N1.3_Project_Listing'!$G$16:$G$829,BK$15)</f>
        <v>0</v>
      </c>
      <c r="BN365" s="67">
        <f>SUMIFS('N1.3_Project_Listing'!$R$16:$R$829,'N1.3_Project_Listing'!$B$16:$B$829,$B365,'N1.3_Project_Listing'!$D$16:$D$829,$B330,'N1.3_Project_Listing'!$J$16:$J$829,BN$16,'N1.3_Project_Listing'!$G$16:$G$829,BK$15)</f>
        <v>0</v>
      </c>
      <c r="BO365" s="67">
        <f>SUMIFS('N1.3_Project_Listing'!$R$16:$R$829,'N1.3_Project_Listing'!$B$16:$B$829,$B365,'N1.3_Project_Listing'!$D$16:$D$829,$B330,'N1.3_Project_Listing'!$J$16:$J$829,BO$16,'N1.3_Project_Listing'!$G$16:$G$829,BK$15)</f>
        <v>0</v>
      </c>
      <c r="BP365" s="67">
        <f>SUMIFS('N1.3_Project_Listing'!$R$16:$R$829,'N1.3_Project_Listing'!$B$16:$B$829,$B365,'N1.3_Project_Listing'!$D$16:$D$829,$B330,'N1.3_Project_Listing'!$J$16:$J$829,BP$16,'N1.3_Project_Listing'!$G$16:$G$829,BK$15)</f>
        <v>0</v>
      </c>
      <c r="BQ365" s="63">
        <f t="shared" si="441"/>
        <v>0</v>
      </c>
      <c r="BR365" s="116" t="s">
        <v>441</v>
      </c>
      <c r="BS365" s="67">
        <f>SUMIFS('N1.3_Project_Listing'!$P$16:$P$829,'N1.3_Project_Listing'!$B$16:$B$829,$B365,'N1.3_Project_Listing'!$D$16:$D$829,$B330,'N1.3_Project_Listing'!$J$16:$J$829,BS$16,'N1.3_Project_Listing'!$G$16:$G$829,BK$15)</f>
        <v>0</v>
      </c>
      <c r="BT365" s="67">
        <f>SUMIFS('N1.3_Project_Listing'!$P$16:$P$829,'N1.3_Project_Listing'!$B$16:$B$829,$B365,'N1.3_Project_Listing'!$D$16:$D$829,$B330,'N1.3_Project_Listing'!$J$16:$J$829,BT$16,'N1.3_Project_Listing'!$G$16:$G$829,BK$15)</f>
        <v>0</v>
      </c>
      <c r="BU365" s="67">
        <f>SUMIFS('N1.3_Project_Listing'!$P$16:$P$829,'N1.3_Project_Listing'!$B$16:$B$829,$B365,'N1.3_Project_Listing'!$D$16:$D$829,$B330,'N1.3_Project_Listing'!$J$16:$J$829,BU$16,'N1.3_Project_Listing'!$G$16:$G$829,BK$15)</f>
        <v>0</v>
      </c>
      <c r="BV365" s="67">
        <f>SUMIFS('N1.3_Project_Listing'!$P$16:$P$829,'N1.3_Project_Listing'!$B$16:$B$829,$B365,'N1.3_Project_Listing'!$D$16:$D$829,$B330,'N1.3_Project_Listing'!$J$16:$J$829,BV$16,'N1.3_Project_Listing'!$G$16:$G$829,BK$15)</f>
        <v>0</v>
      </c>
      <c r="BW365" s="67">
        <f>SUMIFS('N1.3_Project_Listing'!$P$16:$P$829,'N1.3_Project_Listing'!$B$16:$B$829,$B365,'N1.3_Project_Listing'!$D$16:$D$829,$B330,'N1.3_Project_Listing'!$J$16:$J$829,BW$16,'N1.3_Project_Listing'!$G$16:$G$829,BK$15)</f>
        <v>0</v>
      </c>
      <c r="BX365" s="63">
        <f t="shared" si="442"/>
        <v>0</v>
      </c>
    </row>
    <row r="366" spans="2:76" hidden="1">
      <c r="B366" s="132" t="str">
        <f t="shared" si="443"/>
        <v>No entry required</v>
      </c>
      <c r="C366" s="158" t="str">
        <f t="shared" si="443"/>
        <v>-</v>
      </c>
      <c r="D366" s="63">
        <f t="shared" si="444"/>
        <v>0</v>
      </c>
      <c r="E366" s="63">
        <f t="shared" si="445"/>
        <v>0</v>
      </c>
      <c r="F366" s="63">
        <f t="shared" si="446"/>
        <v>0</v>
      </c>
      <c r="G366" s="63">
        <f t="shared" si="447"/>
        <v>0</v>
      </c>
      <c r="H366" s="63">
        <f t="shared" si="448"/>
        <v>0</v>
      </c>
      <c r="I366" s="63">
        <f t="shared" si="433"/>
        <v>0</v>
      </c>
      <c r="J366" s="116" t="s">
        <v>441</v>
      </c>
      <c r="K366" s="63">
        <f t="shared" si="449"/>
        <v>0</v>
      </c>
      <c r="L366" s="63">
        <f t="shared" si="450"/>
        <v>0</v>
      </c>
      <c r="M366" s="63">
        <f t="shared" si="451"/>
        <v>0</v>
      </c>
      <c r="N366" s="63">
        <f t="shared" si="452"/>
        <v>0</v>
      </c>
      <c r="O366" s="63">
        <f t="shared" si="453"/>
        <v>0</v>
      </c>
      <c r="P366" s="63">
        <f t="shared" si="434"/>
        <v>0</v>
      </c>
      <c r="R366" s="158" t="str">
        <f t="shared" si="429"/>
        <v>-</v>
      </c>
      <c r="S366" s="67">
        <f>SUMIFS('N1.3_Project_Listing'!$R$16:$R$829,'N1.3_Project_Listing'!$B$16:$B$829,$B366,'N1.3_Project_Listing'!$D$16:$D$829,$B330,'N1.3_Project_Listing'!$J$16:$J$829,S$16,'N1.3_Project_Listing'!$G$16:$G$829,R$15)</f>
        <v>0</v>
      </c>
      <c r="T366" s="67">
        <f>SUMIFS('N1.3_Project_Listing'!$R$16:$R$829,'N1.3_Project_Listing'!$B$16:$B$829,$B366,'N1.3_Project_Listing'!$D$16:$D$829,$B330,'N1.3_Project_Listing'!$J$16:$J$829,T$16,'N1.3_Project_Listing'!$G$16:$G$829,R$15)</f>
        <v>0</v>
      </c>
      <c r="U366" s="67">
        <f>SUMIFS('N1.3_Project_Listing'!$R$16:$R$829,'N1.3_Project_Listing'!$B$16:$B$829,$B366,'N1.3_Project_Listing'!$D$16:$D$829,$B330,'N1.3_Project_Listing'!$J$16:$J$829,U$16,'N1.3_Project_Listing'!$G$16:$G$829,R$15)</f>
        <v>0</v>
      </c>
      <c r="V366" s="67">
        <f>SUMIFS('N1.3_Project_Listing'!$R$16:$R$829,'N1.3_Project_Listing'!$B$16:$B$829,$B366,'N1.3_Project_Listing'!$D$16:$D$829,$B330,'N1.3_Project_Listing'!$J$16:$J$829,V$16,'N1.3_Project_Listing'!$G$16:$G$829,R$15)</f>
        <v>0</v>
      </c>
      <c r="W366" s="67">
        <f>SUMIFS('N1.3_Project_Listing'!$R$16:$R$829,'N1.3_Project_Listing'!$B$16:$B$829,$B366,'N1.3_Project_Listing'!$D$16:$D$829,$B330,'N1.3_Project_Listing'!$J$16:$J$829,W$16,'N1.3_Project_Listing'!$G$16:$G$829,R$15)</f>
        <v>0</v>
      </c>
      <c r="X366" s="63">
        <f t="shared" si="435"/>
        <v>0</v>
      </c>
      <c r="Y366" s="116" t="s">
        <v>441</v>
      </c>
      <c r="Z366" s="67">
        <f>SUMIFS('N1.3_Project_Listing'!$P$16:$P$829,'N1.3_Project_Listing'!$B$16:$B$829,$B366,'N1.3_Project_Listing'!$D$16:$D$829,$B330,'N1.3_Project_Listing'!$J$16:$J$829,Z$16,'N1.3_Project_Listing'!$G$16:$G$829,R$15)</f>
        <v>0</v>
      </c>
      <c r="AA366" s="67">
        <f>SUMIFS('N1.3_Project_Listing'!$P$16:$P$829,'N1.3_Project_Listing'!$B$16:$B$829,$B366,'N1.3_Project_Listing'!$D$16:$D$829,$B330,'N1.3_Project_Listing'!$J$16:$J$829,AA$16,'N1.3_Project_Listing'!$G$16:$G$829,R$15)</f>
        <v>0</v>
      </c>
      <c r="AB366" s="67">
        <f>SUMIFS('N1.3_Project_Listing'!$P$16:$P$829,'N1.3_Project_Listing'!$B$16:$B$829,$B366,'N1.3_Project_Listing'!$D$16:$D$829,$B330,'N1.3_Project_Listing'!$J$16:$J$829,AB$16,'N1.3_Project_Listing'!$G$16:$G$829,R$15)</f>
        <v>0</v>
      </c>
      <c r="AC366" s="67">
        <f>SUMIFS('N1.3_Project_Listing'!$P$16:$P$829,'N1.3_Project_Listing'!$B$16:$B$829,$B366,'N1.3_Project_Listing'!$D$16:$D$829,$B330,'N1.3_Project_Listing'!$J$16:$J$829,AC$16,'N1.3_Project_Listing'!$G$16:$G$829,R$15)</f>
        <v>0</v>
      </c>
      <c r="AD366" s="67">
        <f>SUMIFS('N1.3_Project_Listing'!$P$16:$P$829,'N1.3_Project_Listing'!$B$16:$B$829,$B366,'N1.3_Project_Listing'!$D$16:$D$829,$B330,'N1.3_Project_Listing'!$J$16:$J$829,AD$16,'N1.3_Project_Listing'!$G$16:$G$829,R$15)</f>
        <v>0</v>
      </c>
      <c r="AE366" s="63">
        <f t="shared" si="436"/>
        <v>0</v>
      </c>
      <c r="AG366" s="158" t="str">
        <f t="shared" si="430"/>
        <v>-</v>
      </c>
      <c r="AH366" s="67">
        <f>SUMIFS('N1.3_Project_Listing'!$R$16:$R$829,'N1.3_Project_Listing'!$B$16:$B$829,$B366,'N1.3_Project_Listing'!$D$16:$D$829,$B330,'N1.3_Project_Listing'!$J$16:$J$829,AH$16,'N1.3_Project_Listing'!$G$16:$G$829,AG$15)</f>
        <v>0</v>
      </c>
      <c r="AI366" s="67">
        <f>SUMIFS('N1.3_Project_Listing'!$R$16:$R$829,'N1.3_Project_Listing'!$B$16:$B$829,$B366,'N1.3_Project_Listing'!$D$16:$D$829,$B330,'N1.3_Project_Listing'!$J$16:$J$829,AI$16,'N1.3_Project_Listing'!$G$16:$G$829,AG$15)</f>
        <v>0</v>
      </c>
      <c r="AJ366" s="67">
        <f>SUMIFS('N1.3_Project_Listing'!$R$16:$R$829,'N1.3_Project_Listing'!$B$16:$B$829,$B366,'N1.3_Project_Listing'!$D$16:$D$829,$B330,'N1.3_Project_Listing'!$J$16:$J$829,AJ$16,'N1.3_Project_Listing'!$G$16:$G$829,AG$15)</f>
        <v>0</v>
      </c>
      <c r="AK366" s="67">
        <f>SUMIFS('N1.3_Project_Listing'!$R$16:$R$829,'N1.3_Project_Listing'!$B$16:$B$829,$B366,'N1.3_Project_Listing'!$D$16:$D$829,$B330,'N1.3_Project_Listing'!$J$16:$J$829,AK$16,'N1.3_Project_Listing'!$G$16:$G$829,AG$15)</f>
        <v>0</v>
      </c>
      <c r="AL366" s="67">
        <f>SUMIFS('N1.3_Project_Listing'!$R$16:$R$829,'N1.3_Project_Listing'!$B$16:$B$829,$B366,'N1.3_Project_Listing'!$D$16:$D$829,$B330,'N1.3_Project_Listing'!$J$16:$J$829,AL$16,'N1.3_Project_Listing'!$G$16:$G$829,AG$15)</f>
        <v>0</v>
      </c>
      <c r="AM366" s="63">
        <f t="shared" si="437"/>
        <v>0</v>
      </c>
      <c r="AN366" s="116" t="s">
        <v>441</v>
      </c>
      <c r="AO366" s="67">
        <f>SUMIFS('N1.3_Project_Listing'!$P$16:$P$829,'N1.3_Project_Listing'!$B$16:$B$829,$B366,'N1.3_Project_Listing'!$D$16:$D$829,$B330,'N1.3_Project_Listing'!$J$16:$J$829,AO$16,'N1.3_Project_Listing'!$G$16:$G$829,AG$15)</f>
        <v>0</v>
      </c>
      <c r="AP366" s="67">
        <f>SUMIFS('N1.3_Project_Listing'!$P$16:$P$829,'N1.3_Project_Listing'!$B$16:$B$829,$B366,'N1.3_Project_Listing'!$D$16:$D$829,$B330,'N1.3_Project_Listing'!$J$16:$J$829,AP$16,'N1.3_Project_Listing'!$G$16:$G$829,AG$15)</f>
        <v>0</v>
      </c>
      <c r="AQ366" s="67">
        <f>SUMIFS('N1.3_Project_Listing'!$P$16:$P$829,'N1.3_Project_Listing'!$B$16:$B$829,$B366,'N1.3_Project_Listing'!$D$16:$D$829,$B330,'N1.3_Project_Listing'!$J$16:$J$829,AQ$16,'N1.3_Project_Listing'!$G$16:$G$829,AG$15)</f>
        <v>0</v>
      </c>
      <c r="AR366" s="67">
        <f>SUMIFS('N1.3_Project_Listing'!$P$16:$P$829,'N1.3_Project_Listing'!$B$16:$B$829,$B366,'N1.3_Project_Listing'!$D$16:$D$829,$B330,'N1.3_Project_Listing'!$J$16:$J$829,AR$16,'N1.3_Project_Listing'!$G$16:$G$829,AG$15)</f>
        <v>0</v>
      </c>
      <c r="AS366" s="67">
        <f>SUMIFS('N1.3_Project_Listing'!$P$16:$P$829,'N1.3_Project_Listing'!$B$16:$B$829,$B366,'N1.3_Project_Listing'!$D$16:$D$829,$B330,'N1.3_Project_Listing'!$J$16:$J$829,AS$16,'N1.3_Project_Listing'!$G$16:$G$829,AG$15)</f>
        <v>0</v>
      </c>
      <c r="AT366" s="63">
        <f t="shared" si="438"/>
        <v>0</v>
      </c>
      <c r="AV366" s="158" t="str">
        <f t="shared" si="431"/>
        <v>-</v>
      </c>
      <c r="AW366" s="67">
        <f>SUMIFS('N1.3_Project_Listing'!$R$16:$R$829,'N1.3_Project_Listing'!$B$16:$B$829,$B366,'N1.3_Project_Listing'!$D$16:$D$829,$B330,'N1.3_Project_Listing'!$J$16:$J$829,AW$16,'N1.3_Project_Listing'!$G$16:$G$829,AV$15)</f>
        <v>0</v>
      </c>
      <c r="AX366" s="67">
        <f>SUMIFS('N1.3_Project_Listing'!$R$16:$R$829,'N1.3_Project_Listing'!$B$16:$B$829,$B366,'N1.3_Project_Listing'!$D$16:$D$829,$B330,'N1.3_Project_Listing'!$J$16:$J$829,AX$16,'N1.3_Project_Listing'!$G$16:$G$829,AV$15)</f>
        <v>0</v>
      </c>
      <c r="AY366" s="67">
        <f>SUMIFS('N1.3_Project_Listing'!$R$16:$R$829,'N1.3_Project_Listing'!$B$16:$B$829,$B366,'N1.3_Project_Listing'!$D$16:$D$829,$B330,'N1.3_Project_Listing'!$J$16:$J$829,AY$16,'N1.3_Project_Listing'!$G$16:$G$829,AV$15)</f>
        <v>0</v>
      </c>
      <c r="AZ366" s="67">
        <f>SUMIFS('N1.3_Project_Listing'!$R$16:$R$829,'N1.3_Project_Listing'!$B$16:$B$829,$B366,'N1.3_Project_Listing'!$D$16:$D$829,$B330,'N1.3_Project_Listing'!$J$16:$J$829,AZ$16,'N1.3_Project_Listing'!$G$16:$G$829,AV$15)</f>
        <v>0</v>
      </c>
      <c r="BA366" s="67">
        <f>SUMIFS('N1.3_Project_Listing'!$R$16:$R$829,'N1.3_Project_Listing'!$B$16:$B$829,$B366,'N1.3_Project_Listing'!$D$16:$D$829,$B330,'N1.3_Project_Listing'!$J$16:$J$829,BA$16,'N1.3_Project_Listing'!$G$16:$G$829,AV$15)</f>
        <v>0</v>
      </c>
      <c r="BB366" s="63">
        <f t="shared" si="439"/>
        <v>0</v>
      </c>
      <c r="BC366" s="116" t="s">
        <v>441</v>
      </c>
      <c r="BD366" s="67">
        <f>SUMIFS('N1.3_Project_Listing'!$P$16:$P$829,'N1.3_Project_Listing'!$B$16:$B$829,$B366,'N1.3_Project_Listing'!$D$16:$D$829,$B330,'N1.3_Project_Listing'!$J$16:$J$829,BD$16,'N1.3_Project_Listing'!$G$16:$G$829,AV$15)</f>
        <v>0</v>
      </c>
      <c r="BE366" s="67">
        <f>SUMIFS('N1.3_Project_Listing'!$P$16:$P$829,'N1.3_Project_Listing'!$B$16:$B$829,$B366,'N1.3_Project_Listing'!$D$16:$D$829,$B330,'N1.3_Project_Listing'!$J$16:$J$829,BE$16,'N1.3_Project_Listing'!$G$16:$G$829,AV$15)</f>
        <v>0</v>
      </c>
      <c r="BF366" s="67">
        <f>SUMIFS('N1.3_Project_Listing'!$P$16:$P$829,'N1.3_Project_Listing'!$B$16:$B$829,$B366,'N1.3_Project_Listing'!$D$16:$D$829,$B330,'N1.3_Project_Listing'!$J$16:$J$829,BF$16,'N1.3_Project_Listing'!$G$16:$G$829,AV$15)</f>
        <v>0</v>
      </c>
      <c r="BG366" s="67">
        <f>SUMIFS('N1.3_Project_Listing'!$P$16:$P$829,'N1.3_Project_Listing'!$B$16:$B$829,$B366,'N1.3_Project_Listing'!$D$16:$D$829,$B330,'N1.3_Project_Listing'!$J$16:$J$829,BG$16,'N1.3_Project_Listing'!$G$16:$G$829,AV$15)</f>
        <v>0</v>
      </c>
      <c r="BH366" s="67">
        <f>SUMIFS('N1.3_Project_Listing'!$P$16:$P$829,'N1.3_Project_Listing'!$B$16:$B$829,$B366,'N1.3_Project_Listing'!$D$16:$D$829,$B330,'N1.3_Project_Listing'!$J$16:$J$829,BH$16,'N1.3_Project_Listing'!$G$16:$G$829,AV$15)</f>
        <v>0</v>
      </c>
      <c r="BI366" s="63">
        <f t="shared" si="440"/>
        <v>0</v>
      </c>
      <c r="BK366" s="158" t="str">
        <f t="shared" si="432"/>
        <v>-</v>
      </c>
      <c r="BL366" s="67">
        <f>SUMIFS('N1.3_Project_Listing'!$R$16:$R$829,'N1.3_Project_Listing'!$B$16:$B$829,$B366,'N1.3_Project_Listing'!$D$16:$D$829,$B330,'N1.3_Project_Listing'!$J$16:$J$829,BL$16,'N1.3_Project_Listing'!$G$16:$G$829,BK$15)</f>
        <v>0</v>
      </c>
      <c r="BM366" s="67">
        <f>SUMIFS('N1.3_Project_Listing'!$R$16:$R$829,'N1.3_Project_Listing'!$B$16:$B$829,$B366,'N1.3_Project_Listing'!$D$16:$D$829,$B330,'N1.3_Project_Listing'!$J$16:$J$829,BM$16,'N1.3_Project_Listing'!$G$16:$G$829,BK$15)</f>
        <v>0</v>
      </c>
      <c r="BN366" s="67">
        <f>SUMIFS('N1.3_Project_Listing'!$R$16:$R$829,'N1.3_Project_Listing'!$B$16:$B$829,$B366,'N1.3_Project_Listing'!$D$16:$D$829,$B330,'N1.3_Project_Listing'!$J$16:$J$829,BN$16,'N1.3_Project_Listing'!$G$16:$G$829,BK$15)</f>
        <v>0</v>
      </c>
      <c r="BO366" s="67">
        <f>SUMIFS('N1.3_Project_Listing'!$R$16:$R$829,'N1.3_Project_Listing'!$B$16:$B$829,$B366,'N1.3_Project_Listing'!$D$16:$D$829,$B330,'N1.3_Project_Listing'!$J$16:$J$829,BO$16,'N1.3_Project_Listing'!$G$16:$G$829,BK$15)</f>
        <v>0</v>
      </c>
      <c r="BP366" s="67">
        <f>SUMIFS('N1.3_Project_Listing'!$R$16:$R$829,'N1.3_Project_Listing'!$B$16:$B$829,$B366,'N1.3_Project_Listing'!$D$16:$D$829,$B330,'N1.3_Project_Listing'!$J$16:$J$829,BP$16,'N1.3_Project_Listing'!$G$16:$G$829,BK$15)</f>
        <v>0</v>
      </c>
      <c r="BQ366" s="63">
        <f t="shared" si="441"/>
        <v>0</v>
      </c>
      <c r="BR366" s="116" t="s">
        <v>441</v>
      </c>
      <c r="BS366" s="67">
        <f>SUMIFS('N1.3_Project_Listing'!$P$16:$P$829,'N1.3_Project_Listing'!$B$16:$B$829,$B366,'N1.3_Project_Listing'!$D$16:$D$829,$B330,'N1.3_Project_Listing'!$J$16:$J$829,BS$16,'N1.3_Project_Listing'!$G$16:$G$829,BK$15)</f>
        <v>0</v>
      </c>
      <c r="BT366" s="67">
        <f>SUMIFS('N1.3_Project_Listing'!$P$16:$P$829,'N1.3_Project_Listing'!$B$16:$B$829,$B366,'N1.3_Project_Listing'!$D$16:$D$829,$B330,'N1.3_Project_Listing'!$J$16:$J$829,BT$16,'N1.3_Project_Listing'!$G$16:$G$829,BK$15)</f>
        <v>0</v>
      </c>
      <c r="BU366" s="67">
        <f>SUMIFS('N1.3_Project_Listing'!$P$16:$P$829,'N1.3_Project_Listing'!$B$16:$B$829,$B366,'N1.3_Project_Listing'!$D$16:$D$829,$B330,'N1.3_Project_Listing'!$J$16:$J$829,BU$16,'N1.3_Project_Listing'!$G$16:$G$829,BK$15)</f>
        <v>0</v>
      </c>
      <c r="BV366" s="67">
        <f>SUMIFS('N1.3_Project_Listing'!$P$16:$P$829,'N1.3_Project_Listing'!$B$16:$B$829,$B366,'N1.3_Project_Listing'!$D$16:$D$829,$B330,'N1.3_Project_Listing'!$J$16:$J$829,BV$16,'N1.3_Project_Listing'!$G$16:$G$829,BK$15)</f>
        <v>0</v>
      </c>
      <c r="BW366" s="67">
        <f>SUMIFS('N1.3_Project_Listing'!$P$16:$P$829,'N1.3_Project_Listing'!$B$16:$B$829,$B366,'N1.3_Project_Listing'!$D$16:$D$829,$B330,'N1.3_Project_Listing'!$J$16:$J$829,BW$16,'N1.3_Project_Listing'!$G$16:$G$829,BK$15)</f>
        <v>0</v>
      </c>
      <c r="BX366" s="63">
        <f t="shared" si="442"/>
        <v>0</v>
      </c>
    </row>
    <row r="367" spans="2:76" hidden="1">
      <c r="B367" s="132" t="str">
        <f t="shared" si="443"/>
        <v>No entry required</v>
      </c>
      <c r="C367" s="158" t="str">
        <f t="shared" si="443"/>
        <v>-</v>
      </c>
      <c r="D367" s="63">
        <f t="shared" si="444"/>
        <v>0</v>
      </c>
      <c r="E367" s="63">
        <f t="shared" si="445"/>
        <v>0</v>
      </c>
      <c r="F367" s="63">
        <f t="shared" si="446"/>
        <v>0</v>
      </c>
      <c r="G367" s="63">
        <f t="shared" si="447"/>
        <v>0</v>
      </c>
      <c r="H367" s="63">
        <f t="shared" si="448"/>
        <v>0</v>
      </c>
      <c r="I367" s="63">
        <f t="shared" si="433"/>
        <v>0</v>
      </c>
      <c r="J367" s="116" t="s">
        <v>441</v>
      </c>
      <c r="K367" s="63">
        <f t="shared" si="449"/>
        <v>0</v>
      </c>
      <c r="L367" s="63">
        <f t="shared" si="450"/>
        <v>0</v>
      </c>
      <c r="M367" s="63">
        <f t="shared" si="451"/>
        <v>0</v>
      </c>
      <c r="N367" s="63">
        <f t="shared" si="452"/>
        <v>0</v>
      </c>
      <c r="O367" s="63">
        <f t="shared" si="453"/>
        <v>0</v>
      </c>
      <c r="P367" s="63">
        <f t="shared" si="434"/>
        <v>0</v>
      </c>
      <c r="R367" s="158" t="str">
        <f t="shared" si="429"/>
        <v>-</v>
      </c>
      <c r="S367" s="67">
        <f>SUMIFS('N1.3_Project_Listing'!$R$16:$R$829,'N1.3_Project_Listing'!$B$16:$B$829,$B367,'N1.3_Project_Listing'!$D$16:$D$829,$B330,'N1.3_Project_Listing'!$J$16:$J$829,S$16,'N1.3_Project_Listing'!$G$16:$G$829,R$15)</f>
        <v>0</v>
      </c>
      <c r="T367" s="67">
        <f>SUMIFS('N1.3_Project_Listing'!$R$16:$R$829,'N1.3_Project_Listing'!$B$16:$B$829,$B367,'N1.3_Project_Listing'!$D$16:$D$829,$B330,'N1.3_Project_Listing'!$J$16:$J$829,T$16,'N1.3_Project_Listing'!$G$16:$G$829,R$15)</f>
        <v>0</v>
      </c>
      <c r="U367" s="67">
        <f>SUMIFS('N1.3_Project_Listing'!$R$16:$R$829,'N1.3_Project_Listing'!$B$16:$B$829,$B367,'N1.3_Project_Listing'!$D$16:$D$829,$B330,'N1.3_Project_Listing'!$J$16:$J$829,U$16,'N1.3_Project_Listing'!$G$16:$G$829,R$15)</f>
        <v>0</v>
      </c>
      <c r="V367" s="67">
        <f>SUMIFS('N1.3_Project_Listing'!$R$16:$R$829,'N1.3_Project_Listing'!$B$16:$B$829,$B367,'N1.3_Project_Listing'!$D$16:$D$829,$B330,'N1.3_Project_Listing'!$J$16:$J$829,V$16,'N1.3_Project_Listing'!$G$16:$G$829,R$15)</f>
        <v>0</v>
      </c>
      <c r="W367" s="67">
        <f>SUMIFS('N1.3_Project_Listing'!$R$16:$R$829,'N1.3_Project_Listing'!$B$16:$B$829,$B367,'N1.3_Project_Listing'!$D$16:$D$829,$B330,'N1.3_Project_Listing'!$J$16:$J$829,W$16,'N1.3_Project_Listing'!$G$16:$G$829,R$15)</f>
        <v>0</v>
      </c>
      <c r="X367" s="63">
        <f t="shared" si="435"/>
        <v>0</v>
      </c>
      <c r="Y367" s="116" t="s">
        <v>441</v>
      </c>
      <c r="Z367" s="67">
        <f>SUMIFS('N1.3_Project_Listing'!$P$16:$P$829,'N1.3_Project_Listing'!$B$16:$B$829,$B367,'N1.3_Project_Listing'!$D$16:$D$829,$B330,'N1.3_Project_Listing'!$J$16:$J$829,Z$16,'N1.3_Project_Listing'!$G$16:$G$829,R$15)</f>
        <v>0</v>
      </c>
      <c r="AA367" s="67">
        <f>SUMIFS('N1.3_Project_Listing'!$P$16:$P$829,'N1.3_Project_Listing'!$B$16:$B$829,$B367,'N1.3_Project_Listing'!$D$16:$D$829,$B330,'N1.3_Project_Listing'!$J$16:$J$829,AA$16,'N1.3_Project_Listing'!$G$16:$G$829,R$15)</f>
        <v>0</v>
      </c>
      <c r="AB367" s="67">
        <f>SUMIFS('N1.3_Project_Listing'!$P$16:$P$829,'N1.3_Project_Listing'!$B$16:$B$829,$B367,'N1.3_Project_Listing'!$D$16:$D$829,$B330,'N1.3_Project_Listing'!$J$16:$J$829,AB$16,'N1.3_Project_Listing'!$G$16:$G$829,R$15)</f>
        <v>0</v>
      </c>
      <c r="AC367" s="67">
        <f>SUMIFS('N1.3_Project_Listing'!$P$16:$P$829,'N1.3_Project_Listing'!$B$16:$B$829,$B367,'N1.3_Project_Listing'!$D$16:$D$829,$B330,'N1.3_Project_Listing'!$J$16:$J$829,AC$16,'N1.3_Project_Listing'!$G$16:$G$829,R$15)</f>
        <v>0</v>
      </c>
      <c r="AD367" s="67">
        <f>SUMIFS('N1.3_Project_Listing'!$P$16:$P$829,'N1.3_Project_Listing'!$B$16:$B$829,$B367,'N1.3_Project_Listing'!$D$16:$D$829,$B330,'N1.3_Project_Listing'!$J$16:$J$829,AD$16,'N1.3_Project_Listing'!$G$16:$G$829,R$15)</f>
        <v>0</v>
      </c>
      <c r="AE367" s="63">
        <f t="shared" si="436"/>
        <v>0</v>
      </c>
      <c r="AG367" s="158" t="str">
        <f t="shared" si="430"/>
        <v>-</v>
      </c>
      <c r="AH367" s="67">
        <f>SUMIFS('N1.3_Project_Listing'!$R$16:$R$829,'N1.3_Project_Listing'!$B$16:$B$829,$B367,'N1.3_Project_Listing'!$D$16:$D$829,$B330,'N1.3_Project_Listing'!$J$16:$J$829,AH$16,'N1.3_Project_Listing'!$G$16:$G$829,AG$15)</f>
        <v>0</v>
      </c>
      <c r="AI367" s="67">
        <f>SUMIFS('N1.3_Project_Listing'!$R$16:$R$829,'N1.3_Project_Listing'!$B$16:$B$829,$B367,'N1.3_Project_Listing'!$D$16:$D$829,$B330,'N1.3_Project_Listing'!$J$16:$J$829,AI$16,'N1.3_Project_Listing'!$G$16:$G$829,AG$15)</f>
        <v>0</v>
      </c>
      <c r="AJ367" s="67">
        <f>SUMIFS('N1.3_Project_Listing'!$R$16:$R$829,'N1.3_Project_Listing'!$B$16:$B$829,$B367,'N1.3_Project_Listing'!$D$16:$D$829,$B330,'N1.3_Project_Listing'!$J$16:$J$829,AJ$16,'N1.3_Project_Listing'!$G$16:$G$829,AG$15)</f>
        <v>0</v>
      </c>
      <c r="AK367" s="67">
        <f>SUMIFS('N1.3_Project_Listing'!$R$16:$R$829,'N1.3_Project_Listing'!$B$16:$B$829,$B367,'N1.3_Project_Listing'!$D$16:$D$829,$B330,'N1.3_Project_Listing'!$J$16:$J$829,AK$16,'N1.3_Project_Listing'!$G$16:$G$829,AG$15)</f>
        <v>0</v>
      </c>
      <c r="AL367" s="67">
        <f>SUMIFS('N1.3_Project_Listing'!$R$16:$R$829,'N1.3_Project_Listing'!$B$16:$B$829,$B367,'N1.3_Project_Listing'!$D$16:$D$829,$B330,'N1.3_Project_Listing'!$J$16:$J$829,AL$16,'N1.3_Project_Listing'!$G$16:$G$829,AG$15)</f>
        <v>0</v>
      </c>
      <c r="AM367" s="63">
        <f t="shared" si="437"/>
        <v>0</v>
      </c>
      <c r="AN367" s="116" t="s">
        <v>441</v>
      </c>
      <c r="AO367" s="67">
        <f>SUMIFS('N1.3_Project_Listing'!$P$16:$P$829,'N1.3_Project_Listing'!$B$16:$B$829,$B367,'N1.3_Project_Listing'!$D$16:$D$829,$B330,'N1.3_Project_Listing'!$J$16:$J$829,AO$16,'N1.3_Project_Listing'!$G$16:$G$829,AG$15)</f>
        <v>0</v>
      </c>
      <c r="AP367" s="67">
        <f>SUMIFS('N1.3_Project_Listing'!$P$16:$P$829,'N1.3_Project_Listing'!$B$16:$B$829,$B367,'N1.3_Project_Listing'!$D$16:$D$829,$B330,'N1.3_Project_Listing'!$J$16:$J$829,AP$16,'N1.3_Project_Listing'!$G$16:$G$829,AG$15)</f>
        <v>0</v>
      </c>
      <c r="AQ367" s="67">
        <f>SUMIFS('N1.3_Project_Listing'!$P$16:$P$829,'N1.3_Project_Listing'!$B$16:$B$829,$B367,'N1.3_Project_Listing'!$D$16:$D$829,$B330,'N1.3_Project_Listing'!$J$16:$J$829,AQ$16,'N1.3_Project_Listing'!$G$16:$G$829,AG$15)</f>
        <v>0</v>
      </c>
      <c r="AR367" s="67">
        <f>SUMIFS('N1.3_Project_Listing'!$P$16:$P$829,'N1.3_Project_Listing'!$B$16:$B$829,$B367,'N1.3_Project_Listing'!$D$16:$D$829,$B330,'N1.3_Project_Listing'!$J$16:$J$829,AR$16,'N1.3_Project_Listing'!$G$16:$G$829,AG$15)</f>
        <v>0</v>
      </c>
      <c r="AS367" s="67">
        <f>SUMIFS('N1.3_Project_Listing'!$P$16:$P$829,'N1.3_Project_Listing'!$B$16:$B$829,$B367,'N1.3_Project_Listing'!$D$16:$D$829,$B330,'N1.3_Project_Listing'!$J$16:$J$829,AS$16,'N1.3_Project_Listing'!$G$16:$G$829,AG$15)</f>
        <v>0</v>
      </c>
      <c r="AT367" s="63">
        <f t="shared" si="438"/>
        <v>0</v>
      </c>
      <c r="AV367" s="158" t="str">
        <f t="shared" si="431"/>
        <v>-</v>
      </c>
      <c r="AW367" s="67">
        <f>SUMIFS('N1.3_Project_Listing'!$R$16:$R$829,'N1.3_Project_Listing'!$B$16:$B$829,$B367,'N1.3_Project_Listing'!$D$16:$D$829,$B330,'N1.3_Project_Listing'!$J$16:$J$829,AW$16,'N1.3_Project_Listing'!$G$16:$G$829,AV$15)</f>
        <v>0</v>
      </c>
      <c r="AX367" s="67">
        <f>SUMIFS('N1.3_Project_Listing'!$R$16:$R$829,'N1.3_Project_Listing'!$B$16:$B$829,$B367,'N1.3_Project_Listing'!$D$16:$D$829,$B330,'N1.3_Project_Listing'!$J$16:$J$829,AX$16,'N1.3_Project_Listing'!$G$16:$G$829,AV$15)</f>
        <v>0</v>
      </c>
      <c r="AY367" s="67">
        <f>SUMIFS('N1.3_Project_Listing'!$R$16:$R$829,'N1.3_Project_Listing'!$B$16:$B$829,$B367,'N1.3_Project_Listing'!$D$16:$D$829,$B330,'N1.3_Project_Listing'!$J$16:$J$829,AY$16,'N1.3_Project_Listing'!$G$16:$G$829,AV$15)</f>
        <v>0</v>
      </c>
      <c r="AZ367" s="67">
        <f>SUMIFS('N1.3_Project_Listing'!$R$16:$R$829,'N1.3_Project_Listing'!$B$16:$B$829,$B367,'N1.3_Project_Listing'!$D$16:$D$829,$B330,'N1.3_Project_Listing'!$J$16:$J$829,AZ$16,'N1.3_Project_Listing'!$G$16:$G$829,AV$15)</f>
        <v>0</v>
      </c>
      <c r="BA367" s="67">
        <f>SUMIFS('N1.3_Project_Listing'!$R$16:$R$829,'N1.3_Project_Listing'!$B$16:$B$829,$B367,'N1.3_Project_Listing'!$D$16:$D$829,$B330,'N1.3_Project_Listing'!$J$16:$J$829,BA$16,'N1.3_Project_Listing'!$G$16:$G$829,AV$15)</f>
        <v>0</v>
      </c>
      <c r="BB367" s="63">
        <f t="shared" si="439"/>
        <v>0</v>
      </c>
      <c r="BC367" s="116" t="s">
        <v>441</v>
      </c>
      <c r="BD367" s="67">
        <f>SUMIFS('N1.3_Project_Listing'!$P$16:$P$829,'N1.3_Project_Listing'!$B$16:$B$829,$B367,'N1.3_Project_Listing'!$D$16:$D$829,$B330,'N1.3_Project_Listing'!$J$16:$J$829,BD$16,'N1.3_Project_Listing'!$G$16:$G$829,AV$15)</f>
        <v>0</v>
      </c>
      <c r="BE367" s="67">
        <f>SUMIFS('N1.3_Project_Listing'!$P$16:$P$829,'N1.3_Project_Listing'!$B$16:$B$829,$B367,'N1.3_Project_Listing'!$D$16:$D$829,$B330,'N1.3_Project_Listing'!$J$16:$J$829,BE$16,'N1.3_Project_Listing'!$G$16:$G$829,AV$15)</f>
        <v>0</v>
      </c>
      <c r="BF367" s="67">
        <f>SUMIFS('N1.3_Project_Listing'!$P$16:$P$829,'N1.3_Project_Listing'!$B$16:$B$829,$B367,'N1.3_Project_Listing'!$D$16:$D$829,$B330,'N1.3_Project_Listing'!$J$16:$J$829,BF$16,'N1.3_Project_Listing'!$G$16:$G$829,AV$15)</f>
        <v>0</v>
      </c>
      <c r="BG367" s="67">
        <f>SUMIFS('N1.3_Project_Listing'!$P$16:$P$829,'N1.3_Project_Listing'!$B$16:$B$829,$B367,'N1.3_Project_Listing'!$D$16:$D$829,$B330,'N1.3_Project_Listing'!$J$16:$J$829,BG$16,'N1.3_Project_Listing'!$G$16:$G$829,AV$15)</f>
        <v>0</v>
      </c>
      <c r="BH367" s="67">
        <f>SUMIFS('N1.3_Project_Listing'!$P$16:$P$829,'N1.3_Project_Listing'!$B$16:$B$829,$B367,'N1.3_Project_Listing'!$D$16:$D$829,$B330,'N1.3_Project_Listing'!$J$16:$J$829,BH$16,'N1.3_Project_Listing'!$G$16:$G$829,AV$15)</f>
        <v>0</v>
      </c>
      <c r="BI367" s="63">
        <f t="shared" si="440"/>
        <v>0</v>
      </c>
      <c r="BK367" s="158" t="str">
        <f t="shared" si="432"/>
        <v>-</v>
      </c>
      <c r="BL367" s="67">
        <f>SUMIFS('N1.3_Project_Listing'!$R$16:$R$829,'N1.3_Project_Listing'!$B$16:$B$829,$B367,'N1.3_Project_Listing'!$D$16:$D$829,$B330,'N1.3_Project_Listing'!$J$16:$J$829,BL$16,'N1.3_Project_Listing'!$G$16:$G$829,BK$15)</f>
        <v>0</v>
      </c>
      <c r="BM367" s="67">
        <f>SUMIFS('N1.3_Project_Listing'!$R$16:$R$829,'N1.3_Project_Listing'!$B$16:$B$829,$B367,'N1.3_Project_Listing'!$D$16:$D$829,$B330,'N1.3_Project_Listing'!$J$16:$J$829,BM$16,'N1.3_Project_Listing'!$G$16:$G$829,BK$15)</f>
        <v>0</v>
      </c>
      <c r="BN367" s="67">
        <f>SUMIFS('N1.3_Project_Listing'!$R$16:$R$829,'N1.3_Project_Listing'!$B$16:$B$829,$B367,'N1.3_Project_Listing'!$D$16:$D$829,$B330,'N1.3_Project_Listing'!$J$16:$J$829,BN$16,'N1.3_Project_Listing'!$G$16:$G$829,BK$15)</f>
        <v>0</v>
      </c>
      <c r="BO367" s="67">
        <f>SUMIFS('N1.3_Project_Listing'!$R$16:$R$829,'N1.3_Project_Listing'!$B$16:$B$829,$B367,'N1.3_Project_Listing'!$D$16:$D$829,$B330,'N1.3_Project_Listing'!$J$16:$J$829,BO$16,'N1.3_Project_Listing'!$G$16:$G$829,BK$15)</f>
        <v>0</v>
      </c>
      <c r="BP367" s="67">
        <f>SUMIFS('N1.3_Project_Listing'!$R$16:$R$829,'N1.3_Project_Listing'!$B$16:$B$829,$B367,'N1.3_Project_Listing'!$D$16:$D$829,$B330,'N1.3_Project_Listing'!$J$16:$J$829,BP$16,'N1.3_Project_Listing'!$G$16:$G$829,BK$15)</f>
        <v>0</v>
      </c>
      <c r="BQ367" s="63">
        <f t="shared" si="441"/>
        <v>0</v>
      </c>
      <c r="BR367" s="116" t="s">
        <v>441</v>
      </c>
      <c r="BS367" s="67">
        <f>SUMIFS('N1.3_Project_Listing'!$P$16:$P$829,'N1.3_Project_Listing'!$B$16:$B$829,$B367,'N1.3_Project_Listing'!$D$16:$D$829,$B330,'N1.3_Project_Listing'!$J$16:$J$829,BS$16,'N1.3_Project_Listing'!$G$16:$G$829,BK$15)</f>
        <v>0</v>
      </c>
      <c r="BT367" s="67">
        <f>SUMIFS('N1.3_Project_Listing'!$P$16:$P$829,'N1.3_Project_Listing'!$B$16:$B$829,$B367,'N1.3_Project_Listing'!$D$16:$D$829,$B330,'N1.3_Project_Listing'!$J$16:$J$829,BT$16,'N1.3_Project_Listing'!$G$16:$G$829,BK$15)</f>
        <v>0</v>
      </c>
      <c r="BU367" s="67">
        <f>SUMIFS('N1.3_Project_Listing'!$P$16:$P$829,'N1.3_Project_Listing'!$B$16:$B$829,$B367,'N1.3_Project_Listing'!$D$16:$D$829,$B330,'N1.3_Project_Listing'!$J$16:$J$829,BU$16,'N1.3_Project_Listing'!$G$16:$G$829,BK$15)</f>
        <v>0</v>
      </c>
      <c r="BV367" s="67">
        <f>SUMIFS('N1.3_Project_Listing'!$P$16:$P$829,'N1.3_Project_Listing'!$B$16:$B$829,$B367,'N1.3_Project_Listing'!$D$16:$D$829,$B330,'N1.3_Project_Listing'!$J$16:$J$829,BV$16,'N1.3_Project_Listing'!$G$16:$G$829,BK$15)</f>
        <v>0</v>
      </c>
      <c r="BW367" s="67">
        <f>SUMIFS('N1.3_Project_Listing'!$P$16:$P$829,'N1.3_Project_Listing'!$B$16:$B$829,$B367,'N1.3_Project_Listing'!$D$16:$D$829,$B330,'N1.3_Project_Listing'!$J$16:$J$829,BW$16,'N1.3_Project_Listing'!$G$16:$G$829,BK$15)</f>
        <v>0</v>
      </c>
      <c r="BX367" s="63">
        <f t="shared" si="442"/>
        <v>0</v>
      </c>
    </row>
    <row r="368" spans="2:76" hidden="1">
      <c r="B368" s="132" t="str">
        <f t="shared" si="443"/>
        <v>No entry required</v>
      </c>
      <c r="C368" s="158" t="str">
        <f t="shared" si="443"/>
        <v>-</v>
      </c>
      <c r="D368" s="63">
        <f t="shared" si="444"/>
        <v>0</v>
      </c>
      <c r="E368" s="63">
        <f t="shared" si="445"/>
        <v>0</v>
      </c>
      <c r="F368" s="63">
        <f t="shared" si="446"/>
        <v>0</v>
      </c>
      <c r="G368" s="63">
        <f t="shared" si="447"/>
        <v>0</v>
      </c>
      <c r="H368" s="63">
        <f t="shared" si="448"/>
        <v>0</v>
      </c>
      <c r="I368" s="63">
        <f t="shared" si="433"/>
        <v>0</v>
      </c>
      <c r="J368" s="116" t="s">
        <v>441</v>
      </c>
      <c r="K368" s="63">
        <f t="shared" si="449"/>
        <v>0</v>
      </c>
      <c r="L368" s="63">
        <f t="shared" si="450"/>
        <v>0</v>
      </c>
      <c r="M368" s="63">
        <f t="shared" si="451"/>
        <v>0</v>
      </c>
      <c r="N368" s="63">
        <f t="shared" si="452"/>
        <v>0</v>
      </c>
      <c r="O368" s="63">
        <f t="shared" si="453"/>
        <v>0</v>
      </c>
      <c r="P368" s="63">
        <f t="shared" si="434"/>
        <v>0</v>
      </c>
      <c r="R368" s="158" t="str">
        <f t="shared" si="429"/>
        <v>-</v>
      </c>
      <c r="S368" s="67">
        <f>SUMIFS('N1.3_Project_Listing'!$R$16:$R$829,'N1.3_Project_Listing'!$B$16:$B$829,$B368,'N1.3_Project_Listing'!$D$16:$D$829,$B330,'N1.3_Project_Listing'!$J$16:$J$829,S$16,'N1.3_Project_Listing'!$G$16:$G$829,R$15)</f>
        <v>0</v>
      </c>
      <c r="T368" s="67">
        <f>SUMIFS('N1.3_Project_Listing'!$R$16:$R$829,'N1.3_Project_Listing'!$B$16:$B$829,$B368,'N1.3_Project_Listing'!$D$16:$D$829,$B330,'N1.3_Project_Listing'!$J$16:$J$829,T$16,'N1.3_Project_Listing'!$G$16:$G$829,R$15)</f>
        <v>0</v>
      </c>
      <c r="U368" s="67">
        <f>SUMIFS('N1.3_Project_Listing'!$R$16:$R$829,'N1.3_Project_Listing'!$B$16:$B$829,$B368,'N1.3_Project_Listing'!$D$16:$D$829,$B330,'N1.3_Project_Listing'!$J$16:$J$829,U$16,'N1.3_Project_Listing'!$G$16:$G$829,R$15)</f>
        <v>0</v>
      </c>
      <c r="V368" s="67">
        <f>SUMIFS('N1.3_Project_Listing'!$R$16:$R$829,'N1.3_Project_Listing'!$B$16:$B$829,$B368,'N1.3_Project_Listing'!$D$16:$D$829,$B330,'N1.3_Project_Listing'!$J$16:$J$829,V$16,'N1.3_Project_Listing'!$G$16:$G$829,R$15)</f>
        <v>0</v>
      </c>
      <c r="W368" s="67">
        <f>SUMIFS('N1.3_Project_Listing'!$R$16:$R$829,'N1.3_Project_Listing'!$B$16:$B$829,$B368,'N1.3_Project_Listing'!$D$16:$D$829,$B330,'N1.3_Project_Listing'!$J$16:$J$829,W$16,'N1.3_Project_Listing'!$G$16:$G$829,R$15)</f>
        <v>0</v>
      </c>
      <c r="X368" s="63">
        <f t="shared" si="435"/>
        <v>0</v>
      </c>
      <c r="Y368" s="116" t="s">
        <v>441</v>
      </c>
      <c r="Z368" s="67">
        <f>SUMIFS('N1.3_Project_Listing'!$P$16:$P$829,'N1.3_Project_Listing'!$B$16:$B$829,$B368,'N1.3_Project_Listing'!$D$16:$D$829,$B330,'N1.3_Project_Listing'!$J$16:$J$829,Z$16,'N1.3_Project_Listing'!$G$16:$G$829,R$15)</f>
        <v>0</v>
      </c>
      <c r="AA368" s="67">
        <f>SUMIFS('N1.3_Project_Listing'!$P$16:$P$829,'N1.3_Project_Listing'!$B$16:$B$829,$B368,'N1.3_Project_Listing'!$D$16:$D$829,$B330,'N1.3_Project_Listing'!$J$16:$J$829,AA$16,'N1.3_Project_Listing'!$G$16:$G$829,R$15)</f>
        <v>0</v>
      </c>
      <c r="AB368" s="67">
        <f>SUMIFS('N1.3_Project_Listing'!$P$16:$P$829,'N1.3_Project_Listing'!$B$16:$B$829,$B368,'N1.3_Project_Listing'!$D$16:$D$829,$B330,'N1.3_Project_Listing'!$J$16:$J$829,AB$16,'N1.3_Project_Listing'!$G$16:$G$829,R$15)</f>
        <v>0</v>
      </c>
      <c r="AC368" s="67">
        <f>SUMIFS('N1.3_Project_Listing'!$P$16:$P$829,'N1.3_Project_Listing'!$B$16:$B$829,$B368,'N1.3_Project_Listing'!$D$16:$D$829,$B330,'N1.3_Project_Listing'!$J$16:$J$829,AC$16,'N1.3_Project_Listing'!$G$16:$G$829,R$15)</f>
        <v>0</v>
      </c>
      <c r="AD368" s="67">
        <f>SUMIFS('N1.3_Project_Listing'!$P$16:$P$829,'N1.3_Project_Listing'!$B$16:$B$829,$B368,'N1.3_Project_Listing'!$D$16:$D$829,$B330,'N1.3_Project_Listing'!$J$16:$J$829,AD$16,'N1.3_Project_Listing'!$G$16:$G$829,R$15)</f>
        <v>0</v>
      </c>
      <c r="AE368" s="63">
        <f t="shared" si="436"/>
        <v>0</v>
      </c>
      <c r="AG368" s="158" t="str">
        <f t="shared" si="430"/>
        <v>-</v>
      </c>
      <c r="AH368" s="67">
        <f>SUMIFS('N1.3_Project_Listing'!$R$16:$R$829,'N1.3_Project_Listing'!$B$16:$B$829,$B368,'N1.3_Project_Listing'!$D$16:$D$829,$B330,'N1.3_Project_Listing'!$J$16:$J$829,AH$16,'N1.3_Project_Listing'!$G$16:$G$829,AG$15)</f>
        <v>0</v>
      </c>
      <c r="AI368" s="67">
        <f>SUMIFS('N1.3_Project_Listing'!$R$16:$R$829,'N1.3_Project_Listing'!$B$16:$B$829,$B368,'N1.3_Project_Listing'!$D$16:$D$829,$B330,'N1.3_Project_Listing'!$J$16:$J$829,AI$16,'N1.3_Project_Listing'!$G$16:$G$829,AG$15)</f>
        <v>0</v>
      </c>
      <c r="AJ368" s="67">
        <f>SUMIFS('N1.3_Project_Listing'!$R$16:$R$829,'N1.3_Project_Listing'!$B$16:$B$829,$B368,'N1.3_Project_Listing'!$D$16:$D$829,$B330,'N1.3_Project_Listing'!$J$16:$J$829,AJ$16,'N1.3_Project_Listing'!$G$16:$G$829,AG$15)</f>
        <v>0</v>
      </c>
      <c r="AK368" s="67">
        <f>SUMIFS('N1.3_Project_Listing'!$R$16:$R$829,'N1.3_Project_Listing'!$B$16:$B$829,$B368,'N1.3_Project_Listing'!$D$16:$D$829,$B330,'N1.3_Project_Listing'!$J$16:$J$829,AK$16,'N1.3_Project_Listing'!$G$16:$G$829,AG$15)</f>
        <v>0</v>
      </c>
      <c r="AL368" s="67">
        <f>SUMIFS('N1.3_Project_Listing'!$R$16:$R$829,'N1.3_Project_Listing'!$B$16:$B$829,$B368,'N1.3_Project_Listing'!$D$16:$D$829,$B330,'N1.3_Project_Listing'!$J$16:$J$829,AL$16,'N1.3_Project_Listing'!$G$16:$G$829,AG$15)</f>
        <v>0</v>
      </c>
      <c r="AM368" s="63">
        <f t="shared" si="437"/>
        <v>0</v>
      </c>
      <c r="AN368" s="116" t="s">
        <v>441</v>
      </c>
      <c r="AO368" s="67">
        <f>SUMIFS('N1.3_Project_Listing'!$P$16:$P$829,'N1.3_Project_Listing'!$B$16:$B$829,$B368,'N1.3_Project_Listing'!$D$16:$D$829,$B330,'N1.3_Project_Listing'!$J$16:$J$829,AO$16,'N1.3_Project_Listing'!$G$16:$G$829,AG$15)</f>
        <v>0</v>
      </c>
      <c r="AP368" s="67">
        <f>SUMIFS('N1.3_Project_Listing'!$P$16:$P$829,'N1.3_Project_Listing'!$B$16:$B$829,$B368,'N1.3_Project_Listing'!$D$16:$D$829,$B330,'N1.3_Project_Listing'!$J$16:$J$829,AP$16,'N1.3_Project_Listing'!$G$16:$G$829,AG$15)</f>
        <v>0</v>
      </c>
      <c r="AQ368" s="67">
        <f>SUMIFS('N1.3_Project_Listing'!$P$16:$P$829,'N1.3_Project_Listing'!$B$16:$B$829,$B368,'N1.3_Project_Listing'!$D$16:$D$829,$B330,'N1.3_Project_Listing'!$J$16:$J$829,AQ$16,'N1.3_Project_Listing'!$G$16:$G$829,AG$15)</f>
        <v>0</v>
      </c>
      <c r="AR368" s="67">
        <f>SUMIFS('N1.3_Project_Listing'!$P$16:$P$829,'N1.3_Project_Listing'!$B$16:$B$829,$B368,'N1.3_Project_Listing'!$D$16:$D$829,$B330,'N1.3_Project_Listing'!$J$16:$J$829,AR$16,'N1.3_Project_Listing'!$G$16:$G$829,AG$15)</f>
        <v>0</v>
      </c>
      <c r="AS368" s="67">
        <f>SUMIFS('N1.3_Project_Listing'!$P$16:$P$829,'N1.3_Project_Listing'!$B$16:$B$829,$B368,'N1.3_Project_Listing'!$D$16:$D$829,$B330,'N1.3_Project_Listing'!$J$16:$J$829,AS$16,'N1.3_Project_Listing'!$G$16:$G$829,AG$15)</f>
        <v>0</v>
      </c>
      <c r="AT368" s="63">
        <f t="shared" si="438"/>
        <v>0</v>
      </c>
      <c r="AV368" s="158" t="str">
        <f t="shared" si="431"/>
        <v>-</v>
      </c>
      <c r="AW368" s="67">
        <f>SUMIFS('N1.3_Project_Listing'!$R$16:$R$829,'N1.3_Project_Listing'!$B$16:$B$829,$B368,'N1.3_Project_Listing'!$D$16:$D$829,$B330,'N1.3_Project_Listing'!$J$16:$J$829,AW$16,'N1.3_Project_Listing'!$G$16:$G$829,AV$15)</f>
        <v>0</v>
      </c>
      <c r="AX368" s="67">
        <f>SUMIFS('N1.3_Project_Listing'!$R$16:$R$829,'N1.3_Project_Listing'!$B$16:$B$829,$B368,'N1.3_Project_Listing'!$D$16:$D$829,$B330,'N1.3_Project_Listing'!$J$16:$J$829,AX$16,'N1.3_Project_Listing'!$G$16:$G$829,AV$15)</f>
        <v>0</v>
      </c>
      <c r="AY368" s="67">
        <f>SUMIFS('N1.3_Project_Listing'!$R$16:$R$829,'N1.3_Project_Listing'!$B$16:$B$829,$B368,'N1.3_Project_Listing'!$D$16:$D$829,$B330,'N1.3_Project_Listing'!$J$16:$J$829,AY$16,'N1.3_Project_Listing'!$G$16:$G$829,AV$15)</f>
        <v>0</v>
      </c>
      <c r="AZ368" s="67">
        <f>SUMIFS('N1.3_Project_Listing'!$R$16:$R$829,'N1.3_Project_Listing'!$B$16:$B$829,$B368,'N1.3_Project_Listing'!$D$16:$D$829,$B330,'N1.3_Project_Listing'!$J$16:$J$829,AZ$16,'N1.3_Project_Listing'!$G$16:$G$829,AV$15)</f>
        <v>0</v>
      </c>
      <c r="BA368" s="67">
        <f>SUMIFS('N1.3_Project_Listing'!$R$16:$R$829,'N1.3_Project_Listing'!$B$16:$B$829,$B368,'N1.3_Project_Listing'!$D$16:$D$829,$B330,'N1.3_Project_Listing'!$J$16:$J$829,BA$16,'N1.3_Project_Listing'!$G$16:$G$829,AV$15)</f>
        <v>0</v>
      </c>
      <c r="BB368" s="63">
        <f t="shared" si="439"/>
        <v>0</v>
      </c>
      <c r="BC368" s="116" t="s">
        <v>441</v>
      </c>
      <c r="BD368" s="67">
        <f>SUMIFS('N1.3_Project_Listing'!$P$16:$P$829,'N1.3_Project_Listing'!$B$16:$B$829,$B368,'N1.3_Project_Listing'!$D$16:$D$829,$B330,'N1.3_Project_Listing'!$J$16:$J$829,BD$16,'N1.3_Project_Listing'!$G$16:$G$829,AV$15)</f>
        <v>0</v>
      </c>
      <c r="BE368" s="67">
        <f>SUMIFS('N1.3_Project_Listing'!$P$16:$P$829,'N1.3_Project_Listing'!$B$16:$B$829,$B368,'N1.3_Project_Listing'!$D$16:$D$829,$B330,'N1.3_Project_Listing'!$J$16:$J$829,BE$16,'N1.3_Project_Listing'!$G$16:$G$829,AV$15)</f>
        <v>0</v>
      </c>
      <c r="BF368" s="67">
        <f>SUMIFS('N1.3_Project_Listing'!$P$16:$P$829,'N1.3_Project_Listing'!$B$16:$B$829,$B368,'N1.3_Project_Listing'!$D$16:$D$829,$B330,'N1.3_Project_Listing'!$J$16:$J$829,BF$16,'N1.3_Project_Listing'!$G$16:$G$829,AV$15)</f>
        <v>0</v>
      </c>
      <c r="BG368" s="67">
        <f>SUMIFS('N1.3_Project_Listing'!$P$16:$P$829,'N1.3_Project_Listing'!$B$16:$B$829,$B368,'N1.3_Project_Listing'!$D$16:$D$829,$B330,'N1.3_Project_Listing'!$J$16:$J$829,BG$16,'N1.3_Project_Listing'!$G$16:$G$829,AV$15)</f>
        <v>0</v>
      </c>
      <c r="BH368" s="67">
        <f>SUMIFS('N1.3_Project_Listing'!$P$16:$P$829,'N1.3_Project_Listing'!$B$16:$B$829,$B368,'N1.3_Project_Listing'!$D$16:$D$829,$B330,'N1.3_Project_Listing'!$J$16:$J$829,BH$16,'N1.3_Project_Listing'!$G$16:$G$829,AV$15)</f>
        <v>0</v>
      </c>
      <c r="BI368" s="63">
        <f t="shared" si="440"/>
        <v>0</v>
      </c>
      <c r="BK368" s="158" t="str">
        <f t="shared" si="432"/>
        <v>-</v>
      </c>
      <c r="BL368" s="67">
        <f>SUMIFS('N1.3_Project_Listing'!$R$16:$R$829,'N1.3_Project_Listing'!$B$16:$B$829,$B368,'N1.3_Project_Listing'!$D$16:$D$829,$B330,'N1.3_Project_Listing'!$J$16:$J$829,BL$16,'N1.3_Project_Listing'!$G$16:$G$829,BK$15)</f>
        <v>0</v>
      </c>
      <c r="BM368" s="67">
        <f>SUMIFS('N1.3_Project_Listing'!$R$16:$R$829,'N1.3_Project_Listing'!$B$16:$B$829,$B368,'N1.3_Project_Listing'!$D$16:$D$829,$B330,'N1.3_Project_Listing'!$J$16:$J$829,BM$16,'N1.3_Project_Listing'!$G$16:$G$829,BK$15)</f>
        <v>0</v>
      </c>
      <c r="BN368" s="67">
        <f>SUMIFS('N1.3_Project_Listing'!$R$16:$R$829,'N1.3_Project_Listing'!$B$16:$B$829,$B368,'N1.3_Project_Listing'!$D$16:$D$829,$B330,'N1.3_Project_Listing'!$J$16:$J$829,BN$16,'N1.3_Project_Listing'!$G$16:$G$829,BK$15)</f>
        <v>0</v>
      </c>
      <c r="BO368" s="67">
        <f>SUMIFS('N1.3_Project_Listing'!$R$16:$R$829,'N1.3_Project_Listing'!$B$16:$B$829,$B368,'N1.3_Project_Listing'!$D$16:$D$829,$B330,'N1.3_Project_Listing'!$J$16:$J$829,BO$16,'N1.3_Project_Listing'!$G$16:$G$829,BK$15)</f>
        <v>0</v>
      </c>
      <c r="BP368" s="67">
        <f>SUMIFS('N1.3_Project_Listing'!$R$16:$R$829,'N1.3_Project_Listing'!$B$16:$B$829,$B368,'N1.3_Project_Listing'!$D$16:$D$829,$B330,'N1.3_Project_Listing'!$J$16:$J$829,BP$16,'N1.3_Project_Listing'!$G$16:$G$829,BK$15)</f>
        <v>0</v>
      </c>
      <c r="BQ368" s="63">
        <f t="shared" si="441"/>
        <v>0</v>
      </c>
      <c r="BR368" s="116" t="s">
        <v>441</v>
      </c>
      <c r="BS368" s="67">
        <f>SUMIFS('N1.3_Project_Listing'!$P$16:$P$829,'N1.3_Project_Listing'!$B$16:$B$829,$B368,'N1.3_Project_Listing'!$D$16:$D$829,$B330,'N1.3_Project_Listing'!$J$16:$J$829,BS$16,'N1.3_Project_Listing'!$G$16:$G$829,BK$15)</f>
        <v>0</v>
      </c>
      <c r="BT368" s="67">
        <f>SUMIFS('N1.3_Project_Listing'!$P$16:$P$829,'N1.3_Project_Listing'!$B$16:$B$829,$B368,'N1.3_Project_Listing'!$D$16:$D$829,$B330,'N1.3_Project_Listing'!$J$16:$J$829,BT$16,'N1.3_Project_Listing'!$G$16:$G$829,BK$15)</f>
        <v>0</v>
      </c>
      <c r="BU368" s="67">
        <f>SUMIFS('N1.3_Project_Listing'!$P$16:$P$829,'N1.3_Project_Listing'!$B$16:$B$829,$B368,'N1.3_Project_Listing'!$D$16:$D$829,$B330,'N1.3_Project_Listing'!$J$16:$J$829,BU$16,'N1.3_Project_Listing'!$G$16:$G$829,BK$15)</f>
        <v>0</v>
      </c>
      <c r="BV368" s="67">
        <f>SUMIFS('N1.3_Project_Listing'!$P$16:$P$829,'N1.3_Project_Listing'!$B$16:$B$829,$B368,'N1.3_Project_Listing'!$D$16:$D$829,$B330,'N1.3_Project_Listing'!$J$16:$J$829,BV$16,'N1.3_Project_Listing'!$G$16:$G$829,BK$15)</f>
        <v>0</v>
      </c>
      <c r="BW368" s="67">
        <f>SUMIFS('N1.3_Project_Listing'!$P$16:$P$829,'N1.3_Project_Listing'!$B$16:$B$829,$B368,'N1.3_Project_Listing'!$D$16:$D$829,$B330,'N1.3_Project_Listing'!$J$16:$J$829,BW$16,'N1.3_Project_Listing'!$G$16:$G$829,BK$15)</f>
        <v>0</v>
      </c>
      <c r="BX368" s="63">
        <f t="shared" si="442"/>
        <v>0</v>
      </c>
    </row>
    <row r="369" spans="2:76" hidden="1">
      <c r="B369" s="132" t="str">
        <f t="shared" si="443"/>
        <v>No entry required</v>
      </c>
      <c r="C369" s="158" t="str">
        <f t="shared" si="443"/>
        <v>-</v>
      </c>
      <c r="D369" s="63">
        <f t="shared" si="444"/>
        <v>0</v>
      </c>
      <c r="E369" s="63">
        <f t="shared" si="445"/>
        <v>0</v>
      </c>
      <c r="F369" s="63">
        <f t="shared" si="446"/>
        <v>0</v>
      </c>
      <c r="G369" s="63">
        <f t="shared" si="447"/>
        <v>0</v>
      </c>
      <c r="H369" s="63">
        <f t="shared" si="448"/>
        <v>0</v>
      </c>
      <c r="I369" s="63">
        <f t="shared" si="433"/>
        <v>0</v>
      </c>
      <c r="J369" s="116" t="s">
        <v>441</v>
      </c>
      <c r="K369" s="63">
        <f t="shared" si="449"/>
        <v>0</v>
      </c>
      <c r="L369" s="63">
        <f t="shared" si="450"/>
        <v>0</v>
      </c>
      <c r="M369" s="63">
        <f t="shared" si="451"/>
        <v>0</v>
      </c>
      <c r="N369" s="63">
        <f t="shared" si="452"/>
        <v>0</v>
      </c>
      <c r="O369" s="63">
        <f t="shared" si="453"/>
        <v>0</v>
      </c>
      <c r="P369" s="63">
        <f t="shared" si="434"/>
        <v>0</v>
      </c>
      <c r="R369" s="158" t="str">
        <f t="shared" si="429"/>
        <v>-</v>
      </c>
      <c r="S369" s="67">
        <f>SUMIFS('N1.3_Project_Listing'!$R$16:$R$829,'N1.3_Project_Listing'!$B$16:$B$829,$B369,'N1.3_Project_Listing'!$D$16:$D$829,$B330,'N1.3_Project_Listing'!$J$16:$J$829,S$16,'N1.3_Project_Listing'!$G$16:$G$829,R$15)</f>
        <v>0</v>
      </c>
      <c r="T369" s="67">
        <f>SUMIFS('N1.3_Project_Listing'!$R$16:$R$829,'N1.3_Project_Listing'!$B$16:$B$829,$B369,'N1.3_Project_Listing'!$D$16:$D$829,$B330,'N1.3_Project_Listing'!$J$16:$J$829,T$16,'N1.3_Project_Listing'!$G$16:$G$829,R$15)</f>
        <v>0</v>
      </c>
      <c r="U369" s="67">
        <f>SUMIFS('N1.3_Project_Listing'!$R$16:$R$829,'N1.3_Project_Listing'!$B$16:$B$829,$B369,'N1.3_Project_Listing'!$D$16:$D$829,$B330,'N1.3_Project_Listing'!$J$16:$J$829,U$16,'N1.3_Project_Listing'!$G$16:$G$829,R$15)</f>
        <v>0</v>
      </c>
      <c r="V369" s="67">
        <f>SUMIFS('N1.3_Project_Listing'!$R$16:$R$829,'N1.3_Project_Listing'!$B$16:$B$829,$B369,'N1.3_Project_Listing'!$D$16:$D$829,$B330,'N1.3_Project_Listing'!$J$16:$J$829,V$16,'N1.3_Project_Listing'!$G$16:$G$829,R$15)</f>
        <v>0</v>
      </c>
      <c r="W369" s="67">
        <f>SUMIFS('N1.3_Project_Listing'!$R$16:$R$829,'N1.3_Project_Listing'!$B$16:$B$829,$B369,'N1.3_Project_Listing'!$D$16:$D$829,$B330,'N1.3_Project_Listing'!$J$16:$J$829,W$16,'N1.3_Project_Listing'!$G$16:$G$829,R$15)</f>
        <v>0</v>
      </c>
      <c r="X369" s="63">
        <f t="shared" si="435"/>
        <v>0</v>
      </c>
      <c r="Y369" s="116" t="s">
        <v>441</v>
      </c>
      <c r="Z369" s="67">
        <f>SUMIFS('N1.3_Project_Listing'!$P$16:$P$829,'N1.3_Project_Listing'!$B$16:$B$829,$B369,'N1.3_Project_Listing'!$D$16:$D$829,$B330,'N1.3_Project_Listing'!$J$16:$J$829,Z$16,'N1.3_Project_Listing'!$G$16:$G$829,R$15)</f>
        <v>0</v>
      </c>
      <c r="AA369" s="67">
        <f>SUMIFS('N1.3_Project_Listing'!$P$16:$P$829,'N1.3_Project_Listing'!$B$16:$B$829,$B369,'N1.3_Project_Listing'!$D$16:$D$829,$B330,'N1.3_Project_Listing'!$J$16:$J$829,AA$16,'N1.3_Project_Listing'!$G$16:$G$829,R$15)</f>
        <v>0</v>
      </c>
      <c r="AB369" s="67">
        <f>SUMIFS('N1.3_Project_Listing'!$P$16:$P$829,'N1.3_Project_Listing'!$B$16:$B$829,$B369,'N1.3_Project_Listing'!$D$16:$D$829,$B330,'N1.3_Project_Listing'!$J$16:$J$829,AB$16,'N1.3_Project_Listing'!$G$16:$G$829,R$15)</f>
        <v>0</v>
      </c>
      <c r="AC369" s="67">
        <f>SUMIFS('N1.3_Project_Listing'!$P$16:$P$829,'N1.3_Project_Listing'!$B$16:$B$829,$B369,'N1.3_Project_Listing'!$D$16:$D$829,$B330,'N1.3_Project_Listing'!$J$16:$J$829,AC$16,'N1.3_Project_Listing'!$G$16:$G$829,R$15)</f>
        <v>0</v>
      </c>
      <c r="AD369" s="67">
        <f>SUMIFS('N1.3_Project_Listing'!$P$16:$P$829,'N1.3_Project_Listing'!$B$16:$B$829,$B369,'N1.3_Project_Listing'!$D$16:$D$829,$B330,'N1.3_Project_Listing'!$J$16:$J$829,AD$16,'N1.3_Project_Listing'!$G$16:$G$829,R$15)</f>
        <v>0</v>
      </c>
      <c r="AE369" s="63">
        <f t="shared" si="436"/>
        <v>0</v>
      </c>
      <c r="AG369" s="158" t="str">
        <f t="shared" si="430"/>
        <v>-</v>
      </c>
      <c r="AH369" s="67">
        <f>SUMIFS('N1.3_Project_Listing'!$R$16:$R$829,'N1.3_Project_Listing'!$B$16:$B$829,$B369,'N1.3_Project_Listing'!$D$16:$D$829,$B330,'N1.3_Project_Listing'!$J$16:$J$829,AH$16,'N1.3_Project_Listing'!$G$16:$G$829,AG$15)</f>
        <v>0</v>
      </c>
      <c r="AI369" s="67">
        <f>SUMIFS('N1.3_Project_Listing'!$R$16:$R$829,'N1.3_Project_Listing'!$B$16:$B$829,$B369,'N1.3_Project_Listing'!$D$16:$D$829,$B330,'N1.3_Project_Listing'!$J$16:$J$829,AI$16,'N1.3_Project_Listing'!$G$16:$G$829,AG$15)</f>
        <v>0</v>
      </c>
      <c r="AJ369" s="67">
        <f>SUMIFS('N1.3_Project_Listing'!$R$16:$R$829,'N1.3_Project_Listing'!$B$16:$B$829,$B369,'N1.3_Project_Listing'!$D$16:$D$829,$B330,'N1.3_Project_Listing'!$J$16:$J$829,AJ$16,'N1.3_Project_Listing'!$G$16:$G$829,AG$15)</f>
        <v>0</v>
      </c>
      <c r="AK369" s="67">
        <f>SUMIFS('N1.3_Project_Listing'!$R$16:$R$829,'N1.3_Project_Listing'!$B$16:$B$829,$B369,'N1.3_Project_Listing'!$D$16:$D$829,$B330,'N1.3_Project_Listing'!$J$16:$J$829,AK$16,'N1.3_Project_Listing'!$G$16:$G$829,AG$15)</f>
        <v>0</v>
      </c>
      <c r="AL369" s="67">
        <f>SUMIFS('N1.3_Project_Listing'!$R$16:$R$829,'N1.3_Project_Listing'!$B$16:$B$829,$B369,'N1.3_Project_Listing'!$D$16:$D$829,$B330,'N1.3_Project_Listing'!$J$16:$J$829,AL$16,'N1.3_Project_Listing'!$G$16:$G$829,AG$15)</f>
        <v>0</v>
      </c>
      <c r="AM369" s="63">
        <f t="shared" si="437"/>
        <v>0</v>
      </c>
      <c r="AN369" s="116" t="s">
        <v>441</v>
      </c>
      <c r="AO369" s="67">
        <f>SUMIFS('N1.3_Project_Listing'!$P$16:$P$829,'N1.3_Project_Listing'!$B$16:$B$829,$B369,'N1.3_Project_Listing'!$D$16:$D$829,$B330,'N1.3_Project_Listing'!$J$16:$J$829,AO$16,'N1.3_Project_Listing'!$G$16:$G$829,AG$15)</f>
        <v>0</v>
      </c>
      <c r="AP369" s="67">
        <f>SUMIFS('N1.3_Project_Listing'!$P$16:$P$829,'N1.3_Project_Listing'!$B$16:$B$829,$B369,'N1.3_Project_Listing'!$D$16:$D$829,$B330,'N1.3_Project_Listing'!$J$16:$J$829,AP$16,'N1.3_Project_Listing'!$G$16:$G$829,AG$15)</f>
        <v>0</v>
      </c>
      <c r="AQ369" s="67">
        <f>SUMIFS('N1.3_Project_Listing'!$P$16:$P$829,'N1.3_Project_Listing'!$B$16:$B$829,$B369,'N1.3_Project_Listing'!$D$16:$D$829,$B330,'N1.3_Project_Listing'!$J$16:$J$829,AQ$16,'N1.3_Project_Listing'!$G$16:$G$829,AG$15)</f>
        <v>0</v>
      </c>
      <c r="AR369" s="67">
        <f>SUMIFS('N1.3_Project_Listing'!$P$16:$P$829,'N1.3_Project_Listing'!$B$16:$B$829,$B369,'N1.3_Project_Listing'!$D$16:$D$829,$B330,'N1.3_Project_Listing'!$J$16:$J$829,AR$16,'N1.3_Project_Listing'!$G$16:$G$829,AG$15)</f>
        <v>0</v>
      </c>
      <c r="AS369" s="67">
        <f>SUMIFS('N1.3_Project_Listing'!$P$16:$P$829,'N1.3_Project_Listing'!$B$16:$B$829,$B369,'N1.3_Project_Listing'!$D$16:$D$829,$B330,'N1.3_Project_Listing'!$J$16:$J$829,AS$16,'N1.3_Project_Listing'!$G$16:$G$829,AG$15)</f>
        <v>0</v>
      </c>
      <c r="AT369" s="63">
        <f t="shared" si="438"/>
        <v>0</v>
      </c>
      <c r="AV369" s="158" t="str">
        <f t="shared" si="431"/>
        <v>-</v>
      </c>
      <c r="AW369" s="67">
        <f>SUMIFS('N1.3_Project_Listing'!$R$16:$R$829,'N1.3_Project_Listing'!$B$16:$B$829,$B369,'N1.3_Project_Listing'!$D$16:$D$829,$B330,'N1.3_Project_Listing'!$J$16:$J$829,AW$16,'N1.3_Project_Listing'!$G$16:$G$829,AV$15)</f>
        <v>0</v>
      </c>
      <c r="AX369" s="67">
        <f>SUMIFS('N1.3_Project_Listing'!$R$16:$R$829,'N1.3_Project_Listing'!$B$16:$B$829,$B369,'N1.3_Project_Listing'!$D$16:$D$829,$B330,'N1.3_Project_Listing'!$J$16:$J$829,AX$16,'N1.3_Project_Listing'!$G$16:$G$829,AV$15)</f>
        <v>0</v>
      </c>
      <c r="AY369" s="67">
        <f>SUMIFS('N1.3_Project_Listing'!$R$16:$R$829,'N1.3_Project_Listing'!$B$16:$B$829,$B369,'N1.3_Project_Listing'!$D$16:$D$829,$B330,'N1.3_Project_Listing'!$J$16:$J$829,AY$16,'N1.3_Project_Listing'!$G$16:$G$829,AV$15)</f>
        <v>0</v>
      </c>
      <c r="AZ369" s="67">
        <f>SUMIFS('N1.3_Project_Listing'!$R$16:$R$829,'N1.3_Project_Listing'!$B$16:$B$829,$B369,'N1.3_Project_Listing'!$D$16:$D$829,$B330,'N1.3_Project_Listing'!$J$16:$J$829,AZ$16,'N1.3_Project_Listing'!$G$16:$G$829,AV$15)</f>
        <v>0</v>
      </c>
      <c r="BA369" s="67">
        <f>SUMIFS('N1.3_Project_Listing'!$R$16:$R$829,'N1.3_Project_Listing'!$B$16:$B$829,$B369,'N1.3_Project_Listing'!$D$16:$D$829,$B330,'N1.3_Project_Listing'!$J$16:$J$829,BA$16,'N1.3_Project_Listing'!$G$16:$G$829,AV$15)</f>
        <v>0</v>
      </c>
      <c r="BB369" s="63">
        <f t="shared" si="439"/>
        <v>0</v>
      </c>
      <c r="BC369" s="116" t="s">
        <v>441</v>
      </c>
      <c r="BD369" s="67">
        <f>SUMIFS('N1.3_Project_Listing'!$P$16:$P$829,'N1.3_Project_Listing'!$B$16:$B$829,$B369,'N1.3_Project_Listing'!$D$16:$D$829,$B330,'N1.3_Project_Listing'!$J$16:$J$829,BD$16,'N1.3_Project_Listing'!$G$16:$G$829,AV$15)</f>
        <v>0</v>
      </c>
      <c r="BE369" s="67">
        <f>SUMIFS('N1.3_Project_Listing'!$P$16:$P$829,'N1.3_Project_Listing'!$B$16:$B$829,$B369,'N1.3_Project_Listing'!$D$16:$D$829,$B330,'N1.3_Project_Listing'!$J$16:$J$829,BE$16,'N1.3_Project_Listing'!$G$16:$G$829,AV$15)</f>
        <v>0</v>
      </c>
      <c r="BF369" s="67">
        <f>SUMIFS('N1.3_Project_Listing'!$P$16:$P$829,'N1.3_Project_Listing'!$B$16:$B$829,$B369,'N1.3_Project_Listing'!$D$16:$D$829,$B330,'N1.3_Project_Listing'!$J$16:$J$829,BF$16,'N1.3_Project_Listing'!$G$16:$G$829,AV$15)</f>
        <v>0</v>
      </c>
      <c r="BG369" s="67">
        <f>SUMIFS('N1.3_Project_Listing'!$P$16:$P$829,'N1.3_Project_Listing'!$B$16:$B$829,$B369,'N1.3_Project_Listing'!$D$16:$D$829,$B330,'N1.3_Project_Listing'!$J$16:$J$829,BG$16,'N1.3_Project_Listing'!$G$16:$G$829,AV$15)</f>
        <v>0</v>
      </c>
      <c r="BH369" s="67">
        <f>SUMIFS('N1.3_Project_Listing'!$P$16:$P$829,'N1.3_Project_Listing'!$B$16:$B$829,$B369,'N1.3_Project_Listing'!$D$16:$D$829,$B330,'N1.3_Project_Listing'!$J$16:$J$829,BH$16,'N1.3_Project_Listing'!$G$16:$G$829,AV$15)</f>
        <v>0</v>
      </c>
      <c r="BI369" s="63">
        <f t="shared" si="440"/>
        <v>0</v>
      </c>
      <c r="BK369" s="158" t="str">
        <f t="shared" si="432"/>
        <v>-</v>
      </c>
      <c r="BL369" s="67">
        <f>SUMIFS('N1.3_Project_Listing'!$R$16:$R$829,'N1.3_Project_Listing'!$B$16:$B$829,$B369,'N1.3_Project_Listing'!$D$16:$D$829,$B330,'N1.3_Project_Listing'!$J$16:$J$829,BL$16,'N1.3_Project_Listing'!$G$16:$G$829,BK$15)</f>
        <v>0</v>
      </c>
      <c r="BM369" s="67">
        <f>SUMIFS('N1.3_Project_Listing'!$R$16:$R$829,'N1.3_Project_Listing'!$B$16:$B$829,$B369,'N1.3_Project_Listing'!$D$16:$D$829,$B330,'N1.3_Project_Listing'!$J$16:$J$829,BM$16,'N1.3_Project_Listing'!$G$16:$G$829,BK$15)</f>
        <v>0</v>
      </c>
      <c r="BN369" s="67">
        <f>SUMIFS('N1.3_Project_Listing'!$R$16:$R$829,'N1.3_Project_Listing'!$B$16:$B$829,$B369,'N1.3_Project_Listing'!$D$16:$D$829,$B330,'N1.3_Project_Listing'!$J$16:$J$829,BN$16,'N1.3_Project_Listing'!$G$16:$G$829,BK$15)</f>
        <v>0</v>
      </c>
      <c r="BO369" s="67">
        <f>SUMIFS('N1.3_Project_Listing'!$R$16:$R$829,'N1.3_Project_Listing'!$B$16:$B$829,$B369,'N1.3_Project_Listing'!$D$16:$D$829,$B330,'N1.3_Project_Listing'!$J$16:$J$829,BO$16,'N1.3_Project_Listing'!$G$16:$G$829,BK$15)</f>
        <v>0</v>
      </c>
      <c r="BP369" s="67">
        <f>SUMIFS('N1.3_Project_Listing'!$R$16:$R$829,'N1.3_Project_Listing'!$B$16:$B$829,$B369,'N1.3_Project_Listing'!$D$16:$D$829,$B330,'N1.3_Project_Listing'!$J$16:$J$829,BP$16,'N1.3_Project_Listing'!$G$16:$G$829,BK$15)</f>
        <v>0</v>
      </c>
      <c r="BQ369" s="63">
        <f t="shared" si="441"/>
        <v>0</v>
      </c>
      <c r="BR369" s="116" t="s">
        <v>441</v>
      </c>
      <c r="BS369" s="67">
        <f>SUMIFS('N1.3_Project_Listing'!$P$16:$P$829,'N1.3_Project_Listing'!$B$16:$B$829,$B369,'N1.3_Project_Listing'!$D$16:$D$829,$B330,'N1.3_Project_Listing'!$J$16:$J$829,BS$16,'N1.3_Project_Listing'!$G$16:$G$829,BK$15)</f>
        <v>0</v>
      </c>
      <c r="BT369" s="67">
        <f>SUMIFS('N1.3_Project_Listing'!$P$16:$P$829,'N1.3_Project_Listing'!$B$16:$B$829,$B369,'N1.3_Project_Listing'!$D$16:$D$829,$B330,'N1.3_Project_Listing'!$J$16:$J$829,BT$16,'N1.3_Project_Listing'!$G$16:$G$829,BK$15)</f>
        <v>0</v>
      </c>
      <c r="BU369" s="67">
        <f>SUMIFS('N1.3_Project_Listing'!$P$16:$P$829,'N1.3_Project_Listing'!$B$16:$B$829,$B369,'N1.3_Project_Listing'!$D$16:$D$829,$B330,'N1.3_Project_Listing'!$J$16:$J$829,BU$16,'N1.3_Project_Listing'!$G$16:$G$829,BK$15)</f>
        <v>0</v>
      </c>
      <c r="BV369" s="67">
        <f>SUMIFS('N1.3_Project_Listing'!$P$16:$P$829,'N1.3_Project_Listing'!$B$16:$B$829,$B369,'N1.3_Project_Listing'!$D$16:$D$829,$B330,'N1.3_Project_Listing'!$J$16:$J$829,BV$16,'N1.3_Project_Listing'!$G$16:$G$829,BK$15)</f>
        <v>0</v>
      </c>
      <c r="BW369" s="67">
        <f>SUMIFS('N1.3_Project_Listing'!$P$16:$P$829,'N1.3_Project_Listing'!$B$16:$B$829,$B369,'N1.3_Project_Listing'!$D$16:$D$829,$B330,'N1.3_Project_Listing'!$J$16:$J$829,BW$16,'N1.3_Project_Listing'!$G$16:$G$829,BK$15)</f>
        <v>0</v>
      </c>
      <c r="BX369" s="63">
        <f t="shared" si="442"/>
        <v>0</v>
      </c>
    </row>
    <row r="370" spans="2:76" hidden="1">
      <c r="B370" s="132" t="str">
        <f t="shared" si="443"/>
        <v>No entry required</v>
      </c>
      <c r="C370" s="158" t="str">
        <f t="shared" si="443"/>
        <v>-</v>
      </c>
      <c r="D370" s="63">
        <f t="shared" si="444"/>
        <v>0</v>
      </c>
      <c r="E370" s="63">
        <f t="shared" si="445"/>
        <v>0</v>
      </c>
      <c r="F370" s="63">
        <f t="shared" si="446"/>
        <v>0</v>
      </c>
      <c r="G370" s="63">
        <f t="shared" si="447"/>
        <v>0</v>
      </c>
      <c r="H370" s="63">
        <f t="shared" si="448"/>
        <v>0</v>
      </c>
      <c r="I370" s="63">
        <f t="shared" si="433"/>
        <v>0</v>
      </c>
      <c r="J370" s="116" t="s">
        <v>441</v>
      </c>
      <c r="K370" s="63">
        <f t="shared" si="449"/>
        <v>0</v>
      </c>
      <c r="L370" s="63">
        <f t="shared" si="450"/>
        <v>0</v>
      </c>
      <c r="M370" s="63">
        <f t="shared" si="451"/>
        <v>0</v>
      </c>
      <c r="N370" s="63">
        <f t="shared" si="452"/>
        <v>0</v>
      </c>
      <c r="O370" s="63">
        <f t="shared" si="453"/>
        <v>0</v>
      </c>
      <c r="P370" s="63">
        <f t="shared" si="434"/>
        <v>0</v>
      </c>
      <c r="R370" s="158" t="str">
        <f t="shared" si="429"/>
        <v>-</v>
      </c>
      <c r="S370" s="67">
        <f>SUMIFS('N1.3_Project_Listing'!$R$16:$R$829,'N1.3_Project_Listing'!$B$16:$B$829,$B370,'N1.3_Project_Listing'!$D$16:$D$829,$B330,'N1.3_Project_Listing'!$J$16:$J$829,S$16,'N1.3_Project_Listing'!$G$16:$G$829,R$15)</f>
        <v>0</v>
      </c>
      <c r="T370" s="67">
        <f>SUMIFS('N1.3_Project_Listing'!$R$16:$R$829,'N1.3_Project_Listing'!$B$16:$B$829,$B370,'N1.3_Project_Listing'!$D$16:$D$829,$B330,'N1.3_Project_Listing'!$J$16:$J$829,T$16,'N1.3_Project_Listing'!$G$16:$G$829,R$15)</f>
        <v>0</v>
      </c>
      <c r="U370" s="67">
        <f>SUMIFS('N1.3_Project_Listing'!$R$16:$R$829,'N1.3_Project_Listing'!$B$16:$B$829,$B370,'N1.3_Project_Listing'!$D$16:$D$829,$B330,'N1.3_Project_Listing'!$J$16:$J$829,U$16,'N1.3_Project_Listing'!$G$16:$G$829,R$15)</f>
        <v>0</v>
      </c>
      <c r="V370" s="67">
        <f>SUMIFS('N1.3_Project_Listing'!$R$16:$R$829,'N1.3_Project_Listing'!$B$16:$B$829,$B370,'N1.3_Project_Listing'!$D$16:$D$829,$B330,'N1.3_Project_Listing'!$J$16:$J$829,V$16,'N1.3_Project_Listing'!$G$16:$G$829,R$15)</f>
        <v>0</v>
      </c>
      <c r="W370" s="67">
        <f>SUMIFS('N1.3_Project_Listing'!$R$16:$R$829,'N1.3_Project_Listing'!$B$16:$B$829,$B370,'N1.3_Project_Listing'!$D$16:$D$829,$B330,'N1.3_Project_Listing'!$J$16:$J$829,W$16,'N1.3_Project_Listing'!$G$16:$G$829,R$15)</f>
        <v>0</v>
      </c>
      <c r="X370" s="63">
        <f t="shared" si="435"/>
        <v>0</v>
      </c>
      <c r="Y370" s="116" t="s">
        <v>441</v>
      </c>
      <c r="Z370" s="67">
        <f>SUMIFS('N1.3_Project_Listing'!$P$16:$P$829,'N1.3_Project_Listing'!$B$16:$B$829,$B370,'N1.3_Project_Listing'!$D$16:$D$829,$B330,'N1.3_Project_Listing'!$J$16:$J$829,Z$16,'N1.3_Project_Listing'!$G$16:$G$829,R$15)</f>
        <v>0</v>
      </c>
      <c r="AA370" s="67">
        <f>SUMIFS('N1.3_Project_Listing'!$P$16:$P$829,'N1.3_Project_Listing'!$B$16:$B$829,$B370,'N1.3_Project_Listing'!$D$16:$D$829,$B330,'N1.3_Project_Listing'!$J$16:$J$829,AA$16,'N1.3_Project_Listing'!$G$16:$G$829,R$15)</f>
        <v>0</v>
      </c>
      <c r="AB370" s="67">
        <f>SUMIFS('N1.3_Project_Listing'!$P$16:$P$829,'N1.3_Project_Listing'!$B$16:$B$829,$B370,'N1.3_Project_Listing'!$D$16:$D$829,$B330,'N1.3_Project_Listing'!$J$16:$J$829,AB$16,'N1.3_Project_Listing'!$G$16:$G$829,R$15)</f>
        <v>0</v>
      </c>
      <c r="AC370" s="67">
        <f>SUMIFS('N1.3_Project_Listing'!$P$16:$P$829,'N1.3_Project_Listing'!$B$16:$B$829,$B370,'N1.3_Project_Listing'!$D$16:$D$829,$B330,'N1.3_Project_Listing'!$J$16:$J$829,AC$16,'N1.3_Project_Listing'!$G$16:$G$829,R$15)</f>
        <v>0</v>
      </c>
      <c r="AD370" s="67">
        <f>SUMIFS('N1.3_Project_Listing'!$P$16:$P$829,'N1.3_Project_Listing'!$B$16:$B$829,$B370,'N1.3_Project_Listing'!$D$16:$D$829,$B330,'N1.3_Project_Listing'!$J$16:$J$829,AD$16,'N1.3_Project_Listing'!$G$16:$G$829,R$15)</f>
        <v>0</v>
      </c>
      <c r="AE370" s="63">
        <f t="shared" si="436"/>
        <v>0</v>
      </c>
      <c r="AG370" s="158" t="str">
        <f t="shared" si="430"/>
        <v>-</v>
      </c>
      <c r="AH370" s="67">
        <f>SUMIFS('N1.3_Project_Listing'!$R$16:$R$829,'N1.3_Project_Listing'!$B$16:$B$829,$B370,'N1.3_Project_Listing'!$D$16:$D$829,$B330,'N1.3_Project_Listing'!$J$16:$J$829,AH$16,'N1.3_Project_Listing'!$G$16:$G$829,AG$15)</f>
        <v>0</v>
      </c>
      <c r="AI370" s="67">
        <f>SUMIFS('N1.3_Project_Listing'!$R$16:$R$829,'N1.3_Project_Listing'!$B$16:$B$829,$B370,'N1.3_Project_Listing'!$D$16:$D$829,$B330,'N1.3_Project_Listing'!$J$16:$J$829,AI$16,'N1.3_Project_Listing'!$G$16:$G$829,AG$15)</f>
        <v>0</v>
      </c>
      <c r="AJ370" s="67">
        <f>SUMIFS('N1.3_Project_Listing'!$R$16:$R$829,'N1.3_Project_Listing'!$B$16:$B$829,$B370,'N1.3_Project_Listing'!$D$16:$D$829,$B330,'N1.3_Project_Listing'!$J$16:$J$829,AJ$16,'N1.3_Project_Listing'!$G$16:$G$829,AG$15)</f>
        <v>0</v>
      </c>
      <c r="AK370" s="67">
        <f>SUMIFS('N1.3_Project_Listing'!$R$16:$R$829,'N1.3_Project_Listing'!$B$16:$B$829,$B370,'N1.3_Project_Listing'!$D$16:$D$829,$B330,'N1.3_Project_Listing'!$J$16:$J$829,AK$16,'N1.3_Project_Listing'!$G$16:$G$829,AG$15)</f>
        <v>0</v>
      </c>
      <c r="AL370" s="67">
        <f>SUMIFS('N1.3_Project_Listing'!$R$16:$R$829,'N1.3_Project_Listing'!$B$16:$B$829,$B370,'N1.3_Project_Listing'!$D$16:$D$829,$B330,'N1.3_Project_Listing'!$J$16:$J$829,AL$16,'N1.3_Project_Listing'!$G$16:$G$829,AG$15)</f>
        <v>0</v>
      </c>
      <c r="AM370" s="63">
        <f t="shared" si="437"/>
        <v>0</v>
      </c>
      <c r="AN370" s="116" t="s">
        <v>441</v>
      </c>
      <c r="AO370" s="67">
        <f>SUMIFS('N1.3_Project_Listing'!$P$16:$P$829,'N1.3_Project_Listing'!$B$16:$B$829,$B370,'N1.3_Project_Listing'!$D$16:$D$829,$B330,'N1.3_Project_Listing'!$J$16:$J$829,AO$16,'N1.3_Project_Listing'!$G$16:$G$829,AG$15)</f>
        <v>0</v>
      </c>
      <c r="AP370" s="67">
        <f>SUMIFS('N1.3_Project_Listing'!$P$16:$P$829,'N1.3_Project_Listing'!$B$16:$B$829,$B370,'N1.3_Project_Listing'!$D$16:$D$829,$B330,'N1.3_Project_Listing'!$J$16:$J$829,AP$16,'N1.3_Project_Listing'!$G$16:$G$829,AG$15)</f>
        <v>0</v>
      </c>
      <c r="AQ370" s="67">
        <f>SUMIFS('N1.3_Project_Listing'!$P$16:$P$829,'N1.3_Project_Listing'!$B$16:$B$829,$B370,'N1.3_Project_Listing'!$D$16:$D$829,$B330,'N1.3_Project_Listing'!$J$16:$J$829,AQ$16,'N1.3_Project_Listing'!$G$16:$G$829,AG$15)</f>
        <v>0</v>
      </c>
      <c r="AR370" s="67">
        <f>SUMIFS('N1.3_Project_Listing'!$P$16:$P$829,'N1.3_Project_Listing'!$B$16:$B$829,$B370,'N1.3_Project_Listing'!$D$16:$D$829,$B330,'N1.3_Project_Listing'!$J$16:$J$829,AR$16,'N1.3_Project_Listing'!$G$16:$G$829,AG$15)</f>
        <v>0</v>
      </c>
      <c r="AS370" s="67">
        <f>SUMIFS('N1.3_Project_Listing'!$P$16:$P$829,'N1.3_Project_Listing'!$B$16:$B$829,$B370,'N1.3_Project_Listing'!$D$16:$D$829,$B330,'N1.3_Project_Listing'!$J$16:$J$829,AS$16,'N1.3_Project_Listing'!$G$16:$G$829,AG$15)</f>
        <v>0</v>
      </c>
      <c r="AT370" s="63">
        <f t="shared" si="438"/>
        <v>0</v>
      </c>
      <c r="AV370" s="158" t="str">
        <f t="shared" si="431"/>
        <v>-</v>
      </c>
      <c r="AW370" s="67">
        <f>SUMIFS('N1.3_Project_Listing'!$R$16:$R$829,'N1.3_Project_Listing'!$B$16:$B$829,$B370,'N1.3_Project_Listing'!$D$16:$D$829,$B330,'N1.3_Project_Listing'!$J$16:$J$829,AW$16,'N1.3_Project_Listing'!$G$16:$G$829,AV$15)</f>
        <v>0</v>
      </c>
      <c r="AX370" s="67">
        <f>SUMIFS('N1.3_Project_Listing'!$R$16:$R$829,'N1.3_Project_Listing'!$B$16:$B$829,$B370,'N1.3_Project_Listing'!$D$16:$D$829,$B330,'N1.3_Project_Listing'!$J$16:$J$829,AX$16,'N1.3_Project_Listing'!$G$16:$G$829,AV$15)</f>
        <v>0</v>
      </c>
      <c r="AY370" s="67">
        <f>SUMIFS('N1.3_Project_Listing'!$R$16:$R$829,'N1.3_Project_Listing'!$B$16:$B$829,$B370,'N1.3_Project_Listing'!$D$16:$D$829,$B330,'N1.3_Project_Listing'!$J$16:$J$829,AY$16,'N1.3_Project_Listing'!$G$16:$G$829,AV$15)</f>
        <v>0</v>
      </c>
      <c r="AZ370" s="67">
        <f>SUMIFS('N1.3_Project_Listing'!$R$16:$R$829,'N1.3_Project_Listing'!$B$16:$B$829,$B370,'N1.3_Project_Listing'!$D$16:$D$829,$B330,'N1.3_Project_Listing'!$J$16:$J$829,AZ$16,'N1.3_Project_Listing'!$G$16:$G$829,AV$15)</f>
        <v>0</v>
      </c>
      <c r="BA370" s="67">
        <f>SUMIFS('N1.3_Project_Listing'!$R$16:$R$829,'N1.3_Project_Listing'!$B$16:$B$829,$B370,'N1.3_Project_Listing'!$D$16:$D$829,$B330,'N1.3_Project_Listing'!$J$16:$J$829,BA$16,'N1.3_Project_Listing'!$G$16:$G$829,AV$15)</f>
        <v>0</v>
      </c>
      <c r="BB370" s="63">
        <f t="shared" si="439"/>
        <v>0</v>
      </c>
      <c r="BC370" s="116" t="s">
        <v>441</v>
      </c>
      <c r="BD370" s="67">
        <f>SUMIFS('N1.3_Project_Listing'!$P$16:$P$829,'N1.3_Project_Listing'!$B$16:$B$829,$B370,'N1.3_Project_Listing'!$D$16:$D$829,$B330,'N1.3_Project_Listing'!$J$16:$J$829,BD$16,'N1.3_Project_Listing'!$G$16:$G$829,AV$15)</f>
        <v>0</v>
      </c>
      <c r="BE370" s="67">
        <f>SUMIFS('N1.3_Project_Listing'!$P$16:$P$829,'N1.3_Project_Listing'!$B$16:$B$829,$B370,'N1.3_Project_Listing'!$D$16:$D$829,$B330,'N1.3_Project_Listing'!$J$16:$J$829,BE$16,'N1.3_Project_Listing'!$G$16:$G$829,AV$15)</f>
        <v>0</v>
      </c>
      <c r="BF370" s="67">
        <f>SUMIFS('N1.3_Project_Listing'!$P$16:$P$829,'N1.3_Project_Listing'!$B$16:$B$829,$B370,'N1.3_Project_Listing'!$D$16:$D$829,$B330,'N1.3_Project_Listing'!$J$16:$J$829,BF$16,'N1.3_Project_Listing'!$G$16:$G$829,AV$15)</f>
        <v>0</v>
      </c>
      <c r="BG370" s="67">
        <f>SUMIFS('N1.3_Project_Listing'!$P$16:$P$829,'N1.3_Project_Listing'!$B$16:$B$829,$B370,'N1.3_Project_Listing'!$D$16:$D$829,$B330,'N1.3_Project_Listing'!$J$16:$J$829,BG$16,'N1.3_Project_Listing'!$G$16:$G$829,AV$15)</f>
        <v>0</v>
      </c>
      <c r="BH370" s="67">
        <f>SUMIFS('N1.3_Project_Listing'!$P$16:$P$829,'N1.3_Project_Listing'!$B$16:$B$829,$B370,'N1.3_Project_Listing'!$D$16:$D$829,$B330,'N1.3_Project_Listing'!$J$16:$J$829,BH$16,'N1.3_Project_Listing'!$G$16:$G$829,AV$15)</f>
        <v>0</v>
      </c>
      <c r="BI370" s="63">
        <f t="shared" si="440"/>
        <v>0</v>
      </c>
      <c r="BK370" s="158" t="str">
        <f t="shared" si="432"/>
        <v>-</v>
      </c>
      <c r="BL370" s="67">
        <f>SUMIFS('N1.3_Project_Listing'!$R$16:$R$829,'N1.3_Project_Listing'!$B$16:$B$829,$B370,'N1.3_Project_Listing'!$D$16:$D$829,$B330,'N1.3_Project_Listing'!$J$16:$J$829,BL$16,'N1.3_Project_Listing'!$G$16:$G$829,BK$15)</f>
        <v>0</v>
      </c>
      <c r="BM370" s="67">
        <f>SUMIFS('N1.3_Project_Listing'!$R$16:$R$829,'N1.3_Project_Listing'!$B$16:$B$829,$B370,'N1.3_Project_Listing'!$D$16:$D$829,$B330,'N1.3_Project_Listing'!$J$16:$J$829,BM$16,'N1.3_Project_Listing'!$G$16:$G$829,BK$15)</f>
        <v>0</v>
      </c>
      <c r="BN370" s="67">
        <f>SUMIFS('N1.3_Project_Listing'!$R$16:$R$829,'N1.3_Project_Listing'!$B$16:$B$829,$B370,'N1.3_Project_Listing'!$D$16:$D$829,$B330,'N1.3_Project_Listing'!$J$16:$J$829,BN$16,'N1.3_Project_Listing'!$G$16:$G$829,BK$15)</f>
        <v>0</v>
      </c>
      <c r="BO370" s="67">
        <f>SUMIFS('N1.3_Project_Listing'!$R$16:$R$829,'N1.3_Project_Listing'!$B$16:$B$829,$B370,'N1.3_Project_Listing'!$D$16:$D$829,$B330,'N1.3_Project_Listing'!$J$16:$J$829,BO$16,'N1.3_Project_Listing'!$G$16:$G$829,BK$15)</f>
        <v>0</v>
      </c>
      <c r="BP370" s="67">
        <f>SUMIFS('N1.3_Project_Listing'!$R$16:$R$829,'N1.3_Project_Listing'!$B$16:$B$829,$B370,'N1.3_Project_Listing'!$D$16:$D$829,$B330,'N1.3_Project_Listing'!$J$16:$J$829,BP$16,'N1.3_Project_Listing'!$G$16:$G$829,BK$15)</f>
        <v>0</v>
      </c>
      <c r="BQ370" s="63">
        <f t="shared" si="441"/>
        <v>0</v>
      </c>
      <c r="BR370" s="116" t="s">
        <v>441</v>
      </c>
      <c r="BS370" s="67">
        <f>SUMIFS('N1.3_Project_Listing'!$P$16:$P$829,'N1.3_Project_Listing'!$B$16:$B$829,$B370,'N1.3_Project_Listing'!$D$16:$D$829,$B330,'N1.3_Project_Listing'!$J$16:$J$829,BS$16,'N1.3_Project_Listing'!$G$16:$G$829,BK$15)</f>
        <v>0</v>
      </c>
      <c r="BT370" s="67">
        <f>SUMIFS('N1.3_Project_Listing'!$P$16:$P$829,'N1.3_Project_Listing'!$B$16:$B$829,$B370,'N1.3_Project_Listing'!$D$16:$D$829,$B330,'N1.3_Project_Listing'!$J$16:$J$829,BT$16,'N1.3_Project_Listing'!$G$16:$G$829,BK$15)</f>
        <v>0</v>
      </c>
      <c r="BU370" s="67">
        <f>SUMIFS('N1.3_Project_Listing'!$P$16:$P$829,'N1.3_Project_Listing'!$B$16:$B$829,$B370,'N1.3_Project_Listing'!$D$16:$D$829,$B330,'N1.3_Project_Listing'!$J$16:$J$829,BU$16,'N1.3_Project_Listing'!$G$16:$G$829,BK$15)</f>
        <v>0</v>
      </c>
      <c r="BV370" s="67">
        <f>SUMIFS('N1.3_Project_Listing'!$P$16:$P$829,'N1.3_Project_Listing'!$B$16:$B$829,$B370,'N1.3_Project_Listing'!$D$16:$D$829,$B330,'N1.3_Project_Listing'!$J$16:$J$829,BV$16,'N1.3_Project_Listing'!$G$16:$G$829,BK$15)</f>
        <v>0</v>
      </c>
      <c r="BW370" s="67">
        <f>SUMIFS('N1.3_Project_Listing'!$P$16:$P$829,'N1.3_Project_Listing'!$B$16:$B$829,$B370,'N1.3_Project_Listing'!$D$16:$D$829,$B330,'N1.3_Project_Listing'!$J$16:$J$829,BW$16,'N1.3_Project_Listing'!$G$16:$G$829,BK$15)</f>
        <v>0</v>
      </c>
      <c r="BX370" s="63">
        <f t="shared" si="442"/>
        <v>0</v>
      </c>
    </row>
    <row r="371" spans="2:76" hidden="1">
      <c r="B371" s="132" t="str">
        <f t="shared" si="443"/>
        <v>No entry required</v>
      </c>
      <c r="C371" s="158" t="str">
        <f t="shared" si="443"/>
        <v>-</v>
      </c>
      <c r="D371" s="63">
        <f t="shared" si="444"/>
        <v>0</v>
      </c>
      <c r="E371" s="63">
        <f t="shared" si="445"/>
        <v>0</v>
      </c>
      <c r="F371" s="63">
        <f t="shared" si="446"/>
        <v>0</v>
      </c>
      <c r="G371" s="63">
        <f t="shared" si="447"/>
        <v>0</v>
      </c>
      <c r="H371" s="63">
        <f t="shared" si="448"/>
        <v>0</v>
      </c>
      <c r="I371" s="63">
        <f t="shared" si="433"/>
        <v>0</v>
      </c>
      <c r="J371" s="116" t="s">
        <v>441</v>
      </c>
      <c r="K371" s="63">
        <f t="shared" si="449"/>
        <v>0</v>
      </c>
      <c r="L371" s="63">
        <f t="shared" si="450"/>
        <v>0</v>
      </c>
      <c r="M371" s="63">
        <f t="shared" si="451"/>
        <v>0</v>
      </c>
      <c r="N371" s="63">
        <f t="shared" si="452"/>
        <v>0</v>
      </c>
      <c r="O371" s="63">
        <f t="shared" si="453"/>
        <v>0</v>
      </c>
      <c r="P371" s="63">
        <f t="shared" si="434"/>
        <v>0</v>
      </c>
      <c r="R371" s="158" t="str">
        <f t="shared" si="429"/>
        <v>-</v>
      </c>
      <c r="S371" s="67">
        <f>SUMIFS('N1.3_Project_Listing'!$R$16:$R$829,'N1.3_Project_Listing'!$B$16:$B$829,$B371,'N1.3_Project_Listing'!$D$16:$D$829,$B330,'N1.3_Project_Listing'!$J$16:$J$829,S$16,'N1.3_Project_Listing'!$G$16:$G$829,R$15)</f>
        <v>0</v>
      </c>
      <c r="T371" s="67">
        <f>SUMIFS('N1.3_Project_Listing'!$R$16:$R$829,'N1.3_Project_Listing'!$B$16:$B$829,$B371,'N1.3_Project_Listing'!$D$16:$D$829,$B330,'N1.3_Project_Listing'!$J$16:$J$829,T$16,'N1.3_Project_Listing'!$G$16:$G$829,R$15)</f>
        <v>0</v>
      </c>
      <c r="U371" s="67">
        <f>SUMIFS('N1.3_Project_Listing'!$R$16:$R$829,'N1.3_Project_Listing'!$B$16:$B$829,$B371,'N1.3_Project_Listing'!$D$16:$D$829,$B330,'N1.3_Project_Listing'!$J$16:$J$829,U$16,'N1.3_Project_Listing'!$G$16:$G$829,R$15)</f>
        <v>0</v>
      </c>
      <c r="V371" s="67">
        <f>SUMIFS('N1.3_Project_Listing'!$R$16:$R$829,'N1.3_Project_Listing'!$B$16:$B$829,$B371,'N1.3_Project_Listing'!$D$16:$D$829,$B330,'N1.3_Project_Listing'!$J$16:$J$829,V$16,'N1.3_Project_Listing'!$G$16:$G$829,R$15)</f>
        <v>0</v>
      </c>
      <c r="W371" s="67">
        <f>SUMIFS('N1.3_Project_Listing'!$R$16:$R$829,'N1.3_Project_Listing'!$B$16:$B$829,$B371,'N1.3_Project_Listing'!$D$16:$D$829,$B330,'N1.3_Project_Listing'!$J$16:$J$829,W$16,'N1.3_Project_Listing'!$G$16:$G$829,R$15)</f>
        <v>0</v>
      </c>
      <c r="X371" s="63">
        <f t="shared" si="435"/>
        <v>0</v>
      </c>
      <c r="Y371" s="116" t="s">
        <v>441</v>
      </c>
      <c r="Z371" s="67">
        <f>SUMIFS('N1.3_Project_Listing'!$P$16:$P$829,'N1.3_Project_Listing'!$B$16:$B$829,$B371,'N1.3_Project_Listing'!$D$16:$D$829,$B330,'N1.3_Project_Listing'!$J$16:$J$829,Z$16,'N1.3_Project_Listing'!$G$16:$G$829,R$15)</f>
        <v>0</v>
      </c>
      <c r="AA371" s="67">
        <f>SUMIFS('N1.3_Project_Listing'!$P$16:$P$829,'N1.3_Project_Listing'!$B$16:$B$829,$B371,'N1.3_Project_Listing'!$D$16:$D$829,$B330,'N1.3_Project_Listing'!$J$16:$J$829,AA$16,'N1.3_Project_Listing'!$G$16:$G$829,R$15)</f>
        <v>0</v>
      </c>
      <c r="AB371" s="67">
        <f>SUMIFS('N1.3_Project_Listing'!$P$16:$P$829,'N1.3_Project_Listing'!$B$16:$B$829,$B371,'N1.3_Project_Listing'!$D$16:$D$829,$B330,'N1.3_Project_Listing'!$J$16:$J$829,AB$16,'N1.3_Project_Listing'!$G$16:$G$829,R$15)</f>
        <v>0</v>
      </c>
      <c r="AC371" s="67">
        <f>SUMIFS('N1.3_Project_Listing'!$P$16:$P$829,'N1.3_Project_Listing'!$B$16:$B$829,$B371,'N1.3_Project_Listing'!$D$16:$D$829,$B330,'N1.3_Project_Listing'!$J$16:$J$829,AC$16,'N1.3_Project_Listing'!$G$16:$G$829,R$15)</f>
        <v>0</v>
      </c>
      <c r="AD371" s="67">
        <f>SUMIFS('N1.3_Project_Listing'!$P$16:$P$829,'N1.3_Project_Listing'!$B$16:$B$829,$B371,'N1.3_Project_Listing'!$D$16:$D$829,$B330,'N1.3_Project_Listing'!$J$16:$J$829,AD$16,'N1.3_Project_Listing'!$G$16:$G$829,R$15)</f>
        <v>0</v>
      </c>
      <c r="AE371" s="63">
        <f t="shared" si="436"/>
        <v>0</v>
      </c>
      <c r="AG371" s="158" t="str">
        <f t="shared" si="430"/>
        <v>-</v>
      </c>
      <c r="AH371" s="67">
        <f>SUMIFS('N1.3_Project_Listing'!$R$16:$R$829,'N1.3_Project_Listing'!$B$16:$B$829,$B371,'N1.3_Project_Listing'!$D$16:$D$829,$B330,'N1.3_Project_Listing'!$J$16:$J$829,AH$16,'N1.3_Project_Listing'!$G$16:$G$829,AG$15)</f>
        <v>0</v>
      </c>
      <c r="AI371" s="67">
        <f>SUMIFS('N1.3_Project_Listing'!$R$16:$R$829,'N1.3_Project_Listing'!$B$16:$B$829,$B371,'N1.3_Project_Listing'!$D$16:$D$829,$B330,'N1.3_Project_Listing'!$J$16:$J$829,AI$16,'N1.3_Project_Listing'!$G$16:$G$829,AG$15)</f>
        <v>0</v>
      </c>
      <c r="AJ371" s="67">
        <f>SUMIFS('N1.3_Project_Listing'!$R$16:$R$829,'N1.3_Project_Listing'!$B$16:$B$829,$B371,'N1.3_Project_Listing'!$D$16:$D$829,$B330,'N1.3_Project_Listing'!$J$16:$J$829,AJ$16,'N1.3_Project_Listing'!$G$16:$G$829,AG$15)</f>
        <v>0</v>
      </c>
      <c r="AK371" s="67">
        <f>SUMIFS('N1.3_Project_Listing'!$R$16:$R$829,'N1.3_Project_Listing'!$B$16:$B$829,$B371,'N1.3_Project_Listing'!$D$16:$D$829,$B330,'N1.3_Project_Listing'!$J$16:$J$829,AK$16,'N1.3_Project_Listing'!$G$16:$G$829,AG$15)</f>
        <v>0</v>
      </c>
      <c r="AL371" s="67">
        <f>SUMIFS('N1.3_Project_Listing'!$R$16:$R$829,'N1.3_Project_Listing'!$B$16:$B$829,$B371,'N1.3_Project_Listing'!$D$16:$D$829,$B330,'N1.3_Project_Listing'!$J$16:$J$829,AL$16,'N1.3_Project_Listing'!$G$16:$G$829,AG$15)</f>
        <v>0</v>
      </c>
      <c r="AM371" s="63">
        <f t="shared" si="437"/>
        <v>0</v>
      </c>
      <c r="AN371" s="116" t="s">
        <v>441</v>
      </c>
      <c r="AO371" s="67">
        <f>SUMIFS('N1.3_Project_Listing'!$P$16:$P$829,'N1.3_Project_Listing'!$B$16:$B$829,$B371,'N1.3_Project_Listing'!$D$16:$D$829,$B330,'N1.3_Project_Listing'!$J$16:$J$829,AO$16,'N1.3_Project_Listing'!$G$16:$G$829,AG$15)</f>
        <v>0</v>
      </c>
      <c r="AP371" s="67">
        <f>SUMIFS('N1.3_Project_Listing'!$P$16:$P$829,'N1.3_Project_Listing'!$B$16:$B$829,$B371,'N1.3_Project_Listing'!$D$16:$D$829,$B330,'N1.3_Project_Listing'!$J$16:$J$829,AP$16,'N1.3_Project_Listing'!$G$16:$G$829,AG$15)</f>
        <v>0</v>
      </c>
      <c r="AQ371" s="67">
        <f>SUMIFS('N1.3_Project_Listing'!$P$16:$P$829,'N1.3_Project_Listing'!$B$16:$B$829,$B371,'N1.3_Project_Listing'!$D$16:$D$829,$B330,'N1.3_Project_Listing'!$J$16:$J$829,AQ$16,'N1.3_Project_Listing'!$G$16:$G$829,AG$15)</f>
        <v>0</v>
      </c>
      <c r="AR371" s="67">
        <f>SUMIFS('N1.3_Project_Listing'!$P$16:$P$829,'N1.3_Project_Listing'!$B$16:$B$829,$B371,'N1.3_Project_Listing'!$D$16:$D$829,$B330,'N1.3_Project_Listing'!$J$16:$J$829,AR$16,'N1.3_Project_Listing'!$G$16:$G$829,AG$15)</f>
        <v>0</v>
      </c>
      <c r="AS371" s="67">
        <f>SUMIFS('N1.3_Project_Listing'!$P$16:$P$829,'N1.3_Project_Listing'!$B$16:$B$829,$B371,'N1.3_Project_Listing'!$D$16:$D$829,$B330,'N1.3_Project_Listing'!$J$16:$J$829,AS$16,'N1.3_Project_Listing'!$G$16:$G$829,AG$15)</f>
        <v>0</v>
      </c>
      <c r="AT371" s="63">
        <f t="shared" si="438"/>
        <v>0</v>
      </c>
      <c r="AV371" s="158" t="str">
        <f t="shared" si="431"/>
        <v>-</v>
      </c>
      <c r="AW371" s="67">
        <f>SUMIFS('N1.3_Project_Listing'!$R$16:$R$829,'N1.3_Project_Listing'!$B$16:$B$829,$B371,'N1.3_Project_Listing'!$D$16:$D$829,$B330,'N1.3_Project_Listing'!$J$16:$J$829,AW$16,'N1.3_Project_Listing'!$G$16:$G$829,AV$15)</f>
        <v>0</v>
      </c>
      <c r="AX371" s="67">
        <f>SUMIFS('N1.3_Project_Listing'!$R$16:$R$829,'N1.3_Project_Listing'!$B$16:$B$829,$B371,'N1.3_Project_Listing'!$D$16:$D$829,$B330,'N1.3_Project_Listing'!$J$16:$J$829,AX$16,'N1.3_Project_Listing'!$G$16:$G$829,AV$15)</f>
        <v>0</v>
      </c>
      <c r="AY371" s="67">
        <f>SUMIFS('N1.3_Project_Listing'!$R$16:$R$829,'N1.3_Project_Listing'!$B$16:$B$829,$B371,'N1.3_Project_Listing'!$D$16:$D$829,$B330,'N1.3_Project_Listing'!$J$16:$J$829,AY$16,'N1.3_Project_Listing'!$G$16:$G$829,AV$15)</f>
        <v>0</v>
      </c>
      <c r="AZ371" s="67">
        <f>SUMIFS('N1.3_Project_Listing'!$R$16:$R$829,'N1.3_Project_Listing'!$B$16:$B$829,$B371,'N1.3_Project_Listing'!$D$16:$D$829,$B330,'N1.3_Project_Listing'!$J$16:$J$829,AZ$16,'N1.3_Project_Listing'!$G$16:$G$829,AV$15)</f>
        <v>0</v>
      </c>
      <c r="BA371" s="67">
        <f>SUMIFS('N1.3_Project_Listing'!$R$16:$R$829,'N1.3_Project_Listing'!$B$16:$B$829,$B371,'N1.3_Project_Listing'!$D$16:$D$829,$B330,'N1.3_Project_Listing'!$J$16:$J$829,BA$16,'N1.3_Project_Listing'!$G$16:$G$829,AV$15)</f>
        <v>0</v>
      </c>
      <c r="BB371" s="63">
        <f t="shared" si="439"/>
        <v>0</v>
      </c>
      <c r="BC371" s="116" t="s">
        <v>441</v>
      </c>
      <c r="BD371" s="67">
        <f>SUMIFS('N1.3_Project_Listing'!$P$16:$P$829,'N1.3_Project_Listing'!$B$16:$B$829,$B371,'N1.3_Project_Listing'!$D$16:$D$829,$B330,'N1.3_Project_Listing'!$J$16:$J$829,BD$16,'N1.3_Project_Listing'!$G$16:$G$829,AV$15)</f>
        <v>0</v>
      </c>
      <c r="BE371" s="67">
        <f>SUMIFS('N1.3_Project_Listing'!$P$16:$P$829,'N1.3_Project_Listing'!$B$16:$B$829,$B371,'N1.3_Project_Listing'!$D$16:$D$829,$B330,'N1.3_Project_Listing'!$J$16:$J$829,BE$16,'N1.3_Project_Listing'!$G$16:$G$829,AV$15)</f>
        <v>0</v>
      </c>
      <c r="BF371" s="67">
        <f>SUMIFS('N1.3_Project_Listing'!$P$16:$P$829,'N1.3_Project_Listing'!$B$16:$B$829,$B371,'N1.3_Project_Listing'!$D$16:$D$829,$B330,'N1.3_Project_Listing'!$J$16:$J$829,BF$16,'N1.3_Project_Listing'!$G$16:$G$829,AV$15)</f>
        <v>0</v>
      </c>
      <c r="BG371" s="67">
        <f>SUMIFS('N1.3_Project_Listing'!$P$16:$P$829,'N1.3_Project_Listing'!$B$16:$B$829,$B371,'N1.3_Project_Listing'!$D$16:$D$829,$B330,'N1.3_Project_Listing'!$J$16:$J$829,BG$16,'N1.3_Project_Listing'!$G$16:$G$829,AV$15)</f>
        <v>0</v>
      </c>
      <c r="BH371" s="67">
        <f>SUMIFS('N1.3_Project_Listing'!$P$16:$P$829,'N1.3_Project_Listing'!$B$16:$B$829,$B371,'N1.3_Project_Listing'!$D$16:$D$829,$B330,'N1.3_Project_Listing'!$J$16:$J$829,BH$16,'N1.3_Project_Listing'!$G$16:$G$829,AV$15)</f>
        <v>0</v>
      </c>
      <c r="BI371" s="63">
        <f t="shared" si="440"/>
        <v>0</v>
      </c>
      <c r="BK371" s="158" t="str">
        <f t="shared" si="432"/>
        <v>-</v>
      </c>
      <c r="BL371" s="67">
        <f>SUMIFS('N1.3_Project_Listing'!$R$16:$R$829,'N1.3_Project_Listing'!$B$16:$B$829,$B371,'N1.3_Project_Listing'!$D$16:$D$829,$B330,'N1.3_Project_Listing'!$J$16:$J$829,BL$16,'N1.3_Project_Listing'!$G$16:$G$829,BK$15)</f>
        <v>0</v>
      </c>
      <c r="BM371" s="67">
        <f>SUMIFS('N1.3_Project_Listing'!$R$16:$R$829,'N1.3_Project_Listing'!$B$16:$B$829,$B371,'N1.3_Project_Listing'!$D$16:$D$829,$B330,'N1.3_Project_Listing'!$J$16:$J$829,BM$16,'N1.3_Project_Listing'!$G$16:$G$829,BK$15)</f>
        <v>0</v>
      </c>
      <c r="BN371" s="67">
        <f>SUMIFS('N1.3_Project_Listing'!$R$16:$R$829,'N1.3_Project_Listing'!$B$16:$B$829,$B371,'N1.3_Project_Listing'!$D$16:$D$829,$B330,'N1.3_Project_Listing'!$J$16:$J$829,BN$16,'N1.3_Project_Listing'!$G$16:$G$829,BK$15)</f>
        <v>0</v>
      </c>
      <c r="BO371" s="67">
        <f>SUMIFS('N1.3_Project_Listing'!$R$16:$R$829,'N1.3_Project_Listing'!$B$16:$B$829,$B371,'N1.3_Project_Listing'!$D$16:$D$829,$B330,'N1.3_Project_Listing'!$J$16:$J$829,BO$16,'N1.3_Project_Listing'!$G$16:$G$829,BK$15)</f>
        <v>0</v>
      </c>
      <c r="BP371" s="67">
        <f>SUMIFS('N1.3_Project_Listing'!$R$16:$R$829,'N1.3_Project_Listing'!$B$16:$B$829,$B371,'N1.3_Project_Listing'!$D$16:$D$829,$B330,'N1.3_Project_Listing'!$J$16:$J$829,BP$16,'N1.3_Project_Listing'!$G$16:$G$829,BK$15)</f>
        <v>0</v>
      </c>
      <c r="BQ371" s="63">
        <f t="shared" si="441"/>
        <v>0</v>
      </c>
      <c r="BR371" s="116" t="s">
        <v>441</v>
      </c>
      <c r="BS371" s="67">
        <f>SUMIFS('N1.3_Project_Listing'!$P$16:$P$829,'N1.3_Project_Listing'!$B$16:$B$829,$B371,'N1.3_Project_Listing'!$D$16:$D$829,$B330,'N1.3_Project_Listing'!$J$16:$J$829,BS$16,'N1.3_Project_Listing'!$G$16:$G$829,BK$15)</f>
        <v>0</v>
      </c>
      <c r="BT371" s="67">
        <f>SUMIFS('N1.3_Project_Listing'!$P$16:$P$829,'N1.3_Project_Listing'!$B$16:$B$829,$B371,'N1.3_Project_Listing'!$D$16:$D$829,$B330,'N1.3_Project_Listing'!$J$16:$J$829,BT$16,'N1.3_Project_Listing'!$G$16:$G$829,BK$15)</f>
        <v>0</v>
      </c>
      <c r="BU371" s="67">
        <f>SUMIFS('N1.3_Project_Listing'!$P$16:$P$829,'N1.3_Project_Listing'!$B$16:$B$829,$B371,'N1.3_Project_Listing'!$D$16:$D$829,$B330,'N1.3_Project_Listing'!$J$16:$J$829,BU$16,'N1.3_Project_Listing'!$G$16:$G$829,BK$15)</f>
        <v>0</v>
      </c>
      <c r="BV371" s="67">
        <f>SUMIFS('N1.3_Project_Listing'!$P$16:$P$829,'N1.3_Project_Listing'!$B$16:$B$829,$B371,'N1.3_Project_Listing'!$D$16:$D$829,$B330,'N1.3_Project_Listing'!$J$16:$J$829,BV$16,'N1.3_Project_Listing'!$G$16:$G$829,BK$15)</f>
        <v>0</v>
      </c>
      <c r="BW371" s="67">
        <f>SUMIFS('N1.3_Project_Listing'!$P$16:$P$829,'N1.3_Project_Listing'!$B$16:$B$829,$B371,'N1.3_Project_Listing'!$D$16:$D$829,$B330,'N1.3_Project_Listing'!$J$16:$J$829,BW$16,'N1.3_Project_Listing'!$G$16:$G$829,BK$15)</f>
        <v>0</v>
      </c>
      <c r="BX371" s="63">
        <f t="shared" si="442"/>
        <v>0</v>
      </c>
    </row>
    <row r="372" spans="2:76" hidden="1">
      <c r="B372" s="132" t="str">
        <f t="shared" ref="B372:C389" si="454">B309</f>
        <v>No entry required</v>
      </c>
      <c r="C372" s="158" t="str">
        <f t="shared" si="454"/>
        <v>-</v>
      </c>
      <c r="D372" s="63">
        <f t="shared" si="444"/>
        <v>0</v>
      </c>
      <c r="E372" s="63">
        <f t="shared" si="445"/>
        <v>0</v>
      </c>
      <c r="F372" s="63">
        <f t="shared" si="446"/>
        <v>0</v>
      </c>
      <c r="G372" s="63">
        <f t="shared" si="447"/>
        <v>0</v>
      </c>
      <c r="H372" s="63">
        <f t="shared" si="448"/>
        <v>0</v>
      </c>
      <c r="I372" s="63">
        <f t="shared" si="433"/>
        <v>0</v>
      </c>
      <c r="J372" s="116" t="s">
        <v>441</v>
      </c>
      <c r="K372" s="63">
        <f t="shared" si="449"/>
        <v>0</v>
      </c>
      <c r="L372" s="63">
        <f t="shared" si="450"/>
        <v>0</v>
      </c>
      <c r="M372" s="63">
        <f t="shared" si="451"/>
        <v>0</v>
      </c>
      <c r="N372" s="63">
        <f t="shared" si="452"/>
        <v>0</v>
      </c>
      <c r="O372" s="63">
        <f t="shared" si="453"/>
        <v>0</v>
      </c>
      <c r="P372" s="63">
        <f t="shared" si="434"/>
        <v>0</v>
      </c>
      <c r="R372" s="158" t="str">
        <f t="shared" si="429"/>
        <v>-</v>
      </c>
      <c r="S372" s="67">
        <f>SUMIFS('N1.3_Project_Listing'!$R$16:$R$829,'N1.3_Project_Listing'!$B$16:$B$829,$B372,'N1.3_Project_Listing'!$D$16:$D$829,$B330,'N1.3_Project_Listing'!$J$16:$J$829,S$16,'N1.3_Project_Listing'!$G$16:$G$829,R$15)</f>
        <v>0</v>
      </c>
      <c r="T372" s="67">
        <f>SUMIFS('N1.3_Project_Listing'!$R$16:$R$829,'N1.3_Project_Listing'!$B$16:$B$829,$B372,'N1.3_Project_Listing'!$D$16:$D$829,$B330,'N1.3_Project_Listing'!$J$16:$J$829,T$16,'N1.3_Project_Listing'!$G$16:$G$829,R$15)</f>
        <v>0</v>
      </c>
      <c r="U372" s="67">
        <f>SUMIFS('N1.3_Project_Listing'!$R$16:$R$829,'N1.3_Project_Listing'!$B$16:$B$829,$B372,'N1.3_Project_Listing'!$D$16:$D$829,$B330,'N1.3_Project_Listing'!$J$16:$J$829,U$16,'N1.3_Project_Listing'!$G$16:$G$829,R$15)</f>
        <v>0</v>
      </c>
      <c r="V372" s="67">
        <f>SUMIFS('N1.3_Project_Listing'!$R$16:$R$829,'N1.3_Project_Listing'!$B$16:$B$829,$B372,'N1.3_Project_Listing'!$D$16:$D$829,$B330,'N1.3_Project_Listing'!$J$16:$J$829,V$16,'N1.3_Project_Listing'!$G$16:$G$829,R$15)</f>
        <v>0</v>
      </c>
      <c r="W372" s="67">
        <f>SUMIFS('N1.3_Project_Listing'!$R$16:$R$829,'N1.3_Project_Listing'!$B$16:$B$829,$B372,'N1.3_Project_Listing'!$D$16:$D$829,$B330,'N1.3_Project_Listing'!$J$16:$J$829,W$16,'N1.3_Project_Listing'!$G$16:$G$829,R$15)</f>
        <v>0</v>
      </c>
      <c r="X372" s="63">
        <f t="shared" si="435"/>
        <v>0</v>
      </c>
      <c r="Y372" s="116" t="s">
        <v>441</v>
      </c>
      <c r="Z372" s="67">
        <f>SUMIFS('N1.3_Project_Listing'!$P$16:$P$829,'N1.3_Project_Listing'!$B$16:$B$829,$B372,'N1.3_Project_Listing'!$D$16:$D$829,$B330,'N1.3_Project_Listing'!$J$16:$J$829,Z$16,'N1.3_Project_Listing'!$G$16:$G$829,R$15)</f>
        <v>0</v>
      </c>
      <c r="AA372" s="67">
        <f>SUMIFS('N1.3_Project_Listing'!$P$16:$P$829,'N1.3_Project_Listing'!$B$16:$B$829,$B372,'N1.3_Project_Listing'!$D$16:$D$829,$B330,'N1.3_Project_Listing'!$J$16:$J$829,AA$16,'N1.3_Project_Listing'!$G$16:$G$829,R$15)</f>
        <v>0</v>
      </c>
      <c r="AB372" s="67">
        <f>SUMIFS('N1.3_Project_Listing'!$P$16:$P$829,'N1.3_Project_Listing'!$B$16:$B$829,$B372,'N1.3_Project_Listing'!$D$16:$D$829,$B330,'N1.3_Project_Listing'!$J$16:$J$829,AB$16,'N1.3_Project_Listing'!$G$16:$G$829,R$15)</f>
        <v>0</v>
      </c>
      <c r="AC372" s="67">
        <f>SUMIFS('N1.3_Project_Listing'!$P$16:$P$829,'N1.3_Project_Listing'!$B$16:$B$829,$B372,'N1.3_Project_Listing'!$D$16:$D$829,$B330,'N1.3_Project_Listing'!$J$16:$J$829,AC$16,'N1.3_Project_Listing'!$G$16:$G$829,R$15)</f>
        <v>0</v>
      </c>
      <c r="AD372" s="67">
        <f>SUMIFS('N1.3_Project_Listing'!$P$16:$P$829,'N1.3_Project_Listing'!$B$16:$B$829,$B372,'N1.3_Project_Listing'!$D$16:$D$829,$B330,'N1.3_Project_Listing'!$J$16:$J$829,AD$16,'N1.3_Project_Listing'!$G$16:$G$829,R$15)</f>
        <v>0</v>
      </c>
      <c r="AE372" s="63">
        <f t="shared" si="436"/>
        <v>0</v>
      </c>
      <c r="AG372" s="158" t="str">
        <f t="shared" si="430"/>
        <v>-</v>
      </c>
      <c r="AH372" s="67">
        <f>SUMIFS('N1.3_Project_Listing'!$R$16:$R$829,'N1.3_Project_Listing'!$B$16:$B$829,$B372,'N1.3_Project_Listing'!$D$16:$D$829,$B330,'N1.3_Project_Listing'!$J$16:$J$829,AH$16,'N1.3_Project_Listing'!$G$16:$G$829,AG$15)</f>
        <v>0</v>
      </c>
      <c r="AI372" s="67">
        <f>SUMIFS('N1.3_Project_Listing'!$R$16:$R$829,'N1.3_Project_Listing'!$B$16:$B$829,$B372,'N1.3_Project_Listing'!$D$16:$D$829,$B330,'N1.3_Project_Listing'!$J$16:$J$829,AI$16,'N1.3_Project_Listing'!$G$16:$G$829,AG$15)</f>
        <v>0</v>
      </c>
      <c r="AJ372" s="67">
        <f>SUMIFS('N1.3_Project_Listing'!$R$16:$R$829,'N1.3_Project_Listing'!$B$16:$B$829,$B372,'N1.3_Project_Listing'!$D$16:$D$829,$B330,'N1.3_Project_Listing'!$J$16:$J$829,AJ$16,'N1.3_Project_Listing'!$G$16:$G$829,AG$15)</f>
        <v>0</v>
      </c>
      <c r="AK372" s="67">
        <f>SUMIFS('N1.3_Project_Listing'!$R$16:$R$829,'N1.3_Project_Listing'!$B$16:$B$829,$B372,'N1.3_Project_Listing'!$D$16:$D$829,$B330,'N1.3_Project_Listing'!$J$16:$J$829,AK$16,'N1.3_Project_Listing'!$G$16:$G$829,AG$15)</f>
        <v>0</v>
      </c>
      <c r="AL372" s="67">
        <f>SUMIFS('N1.3_Project_Listing'!$R$16:$R$829,'N1.3_Project_Listing'!$B$16:$B$829,$B372,'N1.3_Project_Listing'!$D$16:$D$829,$B330,'N1.3_Project_Listing'!$J$16:$J$829,AL$16,'N1.3_Project_Listing'!$G$16:$G$829,AG$15)</f>
        <v>0</v>
      </c>
      <c r="AM372" s="63">
        <f t="shared" si="437"/>
        <v>0</v>
      </c>
      <c r="AN372" s="116" t="s">
        <v>441</v>
      </c>
      <c r="AO372" s="67">
        <f>SUMIFS('N1.3_Project_Listing'!$P$16:$P$829,'N1.3_Project_Listing'!$B$16:$B$829,$B372,'N1.3_Project_Listing'!$D$16:$D$829,$B330,'N1.3_Project_Listing'!$J$16:$J$829,AO$16,'N1.3_Project_Listing'!$G$16:$G$829,AG$15)</f>
        <v>0</v>
      </c>
      <c r="AP372" s="67">
        <f>SUMIFS('N1.3_Project_Listing'!$P$16:$P$829,'N1.3_Project_Listing'!$B$16:$B$829,$B372,'N1.3_Project_Listing'!$D$16:$D$829,$B330,'N1.3_Project_Listing'!$J$16:$J$829,AP$16,'N1.3_Project_Listing'!$G$16:$G$829,AG$15)</f>
        <v>0</v>
      </c>
      <c r="AQ372" s="67">
        <f>SUMIFS('N1.3_Project_Listing'!$P$16:$P$829,'N1.3_Project_Listing'!$B$16:$B$829,$B372,'N1.3_Project_Listing'!$D$16:$D$829,$B330,'N1.3_Project_Listing'!$J$16:$J$829,AQ$16,'N1.3_Project_Listing'!$G$16:$G$829,AG$15)</f>
        <v>0</v>
      </c>
      <c r="AR372" s="67">
        <f>SUMIFS('N1.3_Project_Listing'!$P$16:$P$829,'N1.3_Project_Listing'!$B$16:$B$829,$B372,'N1.3_Project_Listing'!$D$16:$D$829,$B330,'N1.3_Project_Listing'!$J$16:$J$829,AR$16,'N1.3_Project_Listing'!$G$16:$G$829,AG$15)</f>
        <v>0</v>
      </c>
      <c r="AS372" s="67">
        <f>SUMIFS('N1.3_Project_Listing'!$P$16:$P$829,'N1.3_Project_Listing'!$B$16:$B$829,$B372,'N1.3_Project_Listing'!$D$16:$D$829,$B330,'N1.3_Project_Listing'!$J$16:$J$829,AS$16,'N1.3_Project_Listing'!$G$16:$G$829,AG$15)</f>
        <v>0</v>
      </c>
      <c r="AT372" s="63">
        <f t="shared" si="438"/>
        <v>0</v>
      </c>
      <c r="AV372" s="158" t="str">
        <f t="shared" si="431"/>
        <v>-</v>
      </c>
      <c r="AW372" s="67">
        <f>SUMIFS('N1.3_Project_Listing'!$R$16:$R$829,'N1.3_Project_Listing'!$B$16:$B$829,$B372,'N1.3_Project_Listing'!$D$16:$D$829,$B330,'N1.3_Project_Listing'!$J$16:$J$829,AW$16,'N1.3_Project_Listing'!$G$16:$G$829,AV$15)</f>
        <v>0</v>
      </c>
      <c r="AX372" s="67">
        <f>SUMIFS('N1.3_Project_Listing'!$R$16:$R$829,'N1.3_Project_Listing'!$B$16:$B$829,$B372,'N1.3_Project_Listing'!$D$16:$D$829,$B330,'N1.3_Project_Listing'!$J$16:$J$829,AX$16,'N1.3_Project_Listing'!$G$16:$G$829,AV$15)</f>
        <v>0</v>
      </c>
      <c r="AY372" s="67">
        <f>SUMIFS('N1.3_Project_Listing'!$R$16:$R$829,'N1.3_Project_Listing'!$B$16:$B$829,$B372,'N1.3_Project_Listing'!$D$16:$D$829,$B330,'N1.3_Project_Listing'!$J$16:$J$829,AY$16,'N1.3_Project_Listing'!$G$16:$G$829,AV$15)</f>
        <v>0</v>
      </c>
      <c r="AZ372" s="67">
        <f>SUMIFS('N1.3_Project_Listing'!$R$16:$R$829,'N1.3_Project_Listing'!$B$16:$B$829,$B372,'N1.3_Project_Listing'!$D$16:$D$829,$B330,'N1.3_Project_Listing'!$J$16:$J$829,AZ$16,'N1.3_Project_Listing'!$G$16:$G$829,AV$15)</f>
        <v>0</v>
      </c>
      <c r="BA372" s="67">
        <f>SUMIFS('N1.3_Project_Listing'!$R$16:$R$829,'N1.3_Project_Listing'!$B$16:$B$829,$B372,'N1.3_Project_Listing'!$D$16:$D$829,$B330,'N1.3_Project_Listing'!$J$16:$J$829,BA$16,'N1.3_Project_Listing'!$G$16:$G$829,AV$15)</f>
        <v>0</v>
      </c>
      <c r="BB372" s="63">
        <f t="shared" si="439"/>
        <v>0</v>
      </c>
      <c r="BC372" s="116" t="s">
        <v>441</v>
      </c>
      <c r="BD372" s="67">
        <f>SUMIFS('N1.3_Project_Listing'!$P$16:$P$829,'N1.3_Project_Listing'!$B$16:$B$829,$B372,'N1.3_Project_Listing'!$D$16:$D$829,$B330,'N1.3_Project_Listing'!$J$16:$J$829,BD$16,'N1.3_Project_Listing'!$G$16:$G$829,AV$15)</f>
        <v>0</v>
      </c>
      <c r="BE372" s="67">
        <f>SUMIFS('N1.3_Project_Listing'!$P$16:$P$829,'N1.3_Project_Listing'!$B$16:$B$829,$B372,'N1.3_Project_Listing'!$D$16:$D$829,$B330,'N1.3_Project_Listing'!$J$16:$J$829,BE$16,'N1.3_Project_Listing'!$G$16:$G$829,AV$15)</f>
        <v>0</v>
      </c>
      <c r="BF372" s="67">
        <f>SUMIFS('N1.3_Project_Listing'!$P$16:$P$829,'N1.3_Project_Listing'!$B$16:$B$829,$B372,'N1.3_Project_Listing'!$D$16:$D$829,$B330,'N1.3_Project_Listing'!$J$16:$J$829,BF$16,'N1.3_Project_Listing'!$G$16:$G$829,AV$15)</f>
        <v>0</v>
      </c>
      <c r="BG372" s="67">
        <f>SUMIFS('N1.3_Project_Listing'!$P$16:$P$829,'N1.3_Project_Listing'!$B$16:$B$829,$B372,'N1.3_Project_Listing'!$D$16:$D$829,$B330,'N1.3_Project_Listing'!$J$16:$J$829,BG$16,'N1.3_Project_Listing'!$G$16:$G$829,AV$15)</f>
        <v>0</v>
      </c>
      <c r="BH372" s="67">
        <f>SUMIFS('N1.3_Project_Listing'!$P$16:$P$829,'N1.3_Project_Listing'!$B$16:$B$829,$B372,'N1.3_Project_Listing'!$D$16:$D$829,$B330,'N1.3_Project_Listing'!$J$16:$J$829,BH$16,'N1.3_Project_Listing'!$G$16:$G$829,AV$15)</f>
        <v>0</v>
      </c>
      <c r="BI372" s="63">
        <f t="shared" si="440"/>
        <v>0</v>
      </c>
      <c r="BK372" s="158" t="str">
        <f t="shared" si="432"/>
        <v>-</v>
      </c>
      <c r="BL372" s="67">
        <f>SUMIFS('N1.3_Project_Listing'!$R$16:$R$829,'N1.3_Project_Listing'!$B$16:$B$829,$B372,'N1.3_Project_Listing'!$D$16:$D$829,$B330,'N1.3_Project_Listing'!$J$16:$J$829,BL$16,'N1.3_Project_Listing'!$G$16:$G$829,BK$15)</f>
        <v>0</v>
      </c>
      <c r="BM372" s="67">
        <f>SUMIFS('N1.3_Project_Listing'!$R$16:$R$829,'N1.3_Project_Listing'!$B$16:$B$829,$B372,'N1.3_Project_Listing'!$D$16:$D$829,$B330,'N1.3_Project_Listing'!$J$16:$J$829,BM$16,'N1.3_Project_Listing'!$G$16:$G$829,BK$15)</f>
        <v>0</v>
      </c>
      <c r="BN372" s="67">
        <f>SUMIFS('N1.3_Project_Listing'!$R$16:$R$829,'N1.3_Project_Listing'!$B$16:$B$829,$B372,'N1.3_Project_Listing'!$D$16:$D$829,$B330,'N1.3_Project_Listing'!$J$16:$J$829,BN$16,'N1.3_Project_Listing'!$G$16:$G$829,BK$15)</f>
        <v>0</v>
      </c>
      <c r="BO372" s="67">
        <f>SUMIFS('N1.3_Project_Listing'!$R$16:$R$829,'N1.3_Project_Listing'!$B$16:$B$829,$B372,'N1.3_Project_Listing'!$D$16:$D$829,$B330,'N1.3_Project_Listing'!$J$16:$J$829,BO$16,'N1.3_Project_Listing'!$G$16:$G$829,BK$15)</f>
        <v>0</v>
      </c>
      <c r="BP372" s="67">
        <f>SUMIFS('N1.3_Project_Listing'!$R$16:$R$829,'N1.3_Project_Listing'!$B$16:$B$829,$B372,'N1.3_Project_Listing'!$D$16:$D$829,$B330,'N1.3_Project_Listing'!$J$16:$J$829,BP$16,'N1.3_Project_Listing'!$G$16:$G$829,BK$15)</f>
        <v>0</v>
      </c>
      <c r="BQ372" s="63">
        <f t="shared" si="441"/>
        <v>0</v>
      </c>
      <c r="BR372" s="116" t="s">
        <v>441</v>
      </c>
      <c r="BS372" s="67">
        <f>SUMIFS('N1.3_Project_Listing'!$P$16:$P$829,'N1.3_Project_Listing'!$B$16:$B$829,$B372,'N1.3_Project_Listing'!$D$16:$D$829,$B330,'N1.3_Project_Listing'!$J$16:$J$829,BS$16,'N1.3_Project_Listing'!$G$16:$G$829,BK$15)</f>
        <v>0</v>
      </c>
      <c r="BT372" s="67">
        <f>SUMIFS('N1.3_Project_Listing'!$P$16:$P$829,'N1.3_Project_Listing'!$B$16:$B$829,$B372,'N1.3_Project_Listing'!$D$16:$D$829,$B330,'N1.3_Project_Listing'!$J$16:$J$829,BT$16,'N1.3_Project_Listing'!$G$16:$G$829,BK$15)</f>
        <v>0</v>
      </c>
      <c r="BU372" s="67">
        <f>SUMIFS('N1.3_Project_Listing'!$P$16:$P$829,'N1.3_Project_Listing'!$B$16:$B$829,$B372,'N1.3_Project_Listing'!$D$16:$D$829,$B330,'N1.3_Project_Listing'!$J$16:$J$829,BU$16,'N1.3_Project_Listing'!$G$16:$G$829,BK$15)</f>
        <v>0</v>
      </c>
      <c r="BV372" s="67">
        <f>SUMIFS('N1.3_Project_Listing'!$P$16:$P$829,'N1.3_Project_Listing'!$B$16:$B$829,$B372,'N1.3_Project_Listing'!$D$16:$D$829,$B330,'N1.3_Project_Listing'!$J$16:$J$829,BV$16,'N1.3_Project_Listing'!$G$16:$G$829,BK$15)</f>
        <v>0</v>
      </c>
      <c r="BW372" s="67">
        <f>SUMIFS('N1.3_Project_Listing'!$P$16:$P$829,'N1.3_Project_Listing'!$B$16:$B$829,$B372,'N1.3_Project_Listing'!$D$16:$D$829,$B330,'N1.3_Project_Listing'!$J$16:$J$829,BW$16,'N1.3_Project_Listing'!$G$16:$G$829,BK$15)</f>
        <v>0</v>
      </c>
      <c r="BX372" s="63">
        <f t="shared" si="442"/>
        <v>0</v>
      </c>
    </row>
    <row r="373" spans="2:76" hidden="1">
      <c r="B373" s="132" t="str">
        <f t="shared" si="454"/>
        <v>No entry required</v>
      </c>
      <c r="C373" s="158" t="str">
        <f t="shared" si="454"/>
        <v>-</v>
      </c>
      <c r="D373" s="63">
        <f t="shared" si="444"/>
        <v>0</v>
      </c>
      <c r="E373" s="63">
        <f t="shared" si="445"/>
        <v>0</v>
      </c>
      <c r="F373" s="63">
        <f t="shared" si="446"/>
        <v>0</v>
      </c>
      <c r="G373" s="63">
        <f t="shared" si="447"/>
        <v>0</v>
      </c>
      <c r="H373" s="63">
        <f t="shared" si="448"/>
        <v>0</v>
      </c>
      <c r="I373" s="63">
        <f t="shared" si="433"/>
        <v>0</v>
      </c>
      <c r="J373" s="116" t="s">
        <v>441</v>
      </c>
      <c r="K373" s="63">
        <f t="shared" si="449"/>
        <v>0</v>
      </c>
      <c r="L373" s="63">
        <f t="shared" si="450"/>
        <v>0</v>
      </c>
      <c r="M373" s="63">
        <f t="shared" si="451"/>
        <v>0</v>
      </c>
      <c r="N373" s="63">
        <f t="shared" si="452"/>
        <v>0</v>
      </c>
      <c r="O373" s="63">
        <f t="shared" si="453"/>
        <v>0</v>
      </c>
      <c r="P373" s="63">
        <f t="shared" si="434"/>
        <v>0</v>
      </c>
      <c r="R373" s="158" t="str">
        <f t="shared" si="429"/>
        <v>-</v>
      </c>
      <c r="S373" s="67">
        <f>SUMIFS('N1.3_Project_Listing'!$R$16:$R$829,'N1.3_Project_Listing'!$B$16:$B$829,$B373,'N1.3_Project_Listing'!$D$16:$D$829,$B330,'N1.3_Project_Listing'!$J$16:$J$829,S$16,'N1.3_Project_Listing'!$G$16:$G$829,R$15)</f>
        <v>0</v>
      </c>
      <c r="T373" s="67">
        <f>SUMIFS('N1.3_Project_Listing'!$R$16:$R$829,'N1.3_Project_Listing'!$B$16:$B$829,$B373,'N1.3_Project_Listing'!$D$16:$D$829,$B330,'N1.3_Project_Listing'!$J$16:$J$829,T$16,'N1.3_Project_Listing'!$G$16:$G$829,R$15)</f>
        <v>0</v>
      </c>
      <c r="U373" s="67">
        <f>SUMIFS('N1.3_Project_Listing'!$R$16:$R$829,'N1.3_Project_Listing'!$B$16:$B$829,$B373,'N1.3_Project_Listing'!$D$16:$D$829,$B330,'N1.3_Project_Listing'!$J$16:$J$829,U$16,'N1.3_Project_Listing'!$G$16:$G$829,R$15)</f>
        <v>0</v>
      </c>
      <c r="V373" s="67">
        <f>SUMIFS('N1.3_Project_Listing'!$R$16:$R$829,'N1.3_Project_Listing'!$B$16:$B$829,$B373,'N1.3_Project_Listing'!$D$16:$D$829,$B330,'N1.3_Project_Listing'!$J$16:$J$829,V$16,'N1.3_Project_Listing'!$G$16:$G$829,R$15)</f>
        <v>0</v>
      </c>
      <c r="W373" s="67">
        <f>SUMIFS('N1.3_Project_Listing'!$R$16:$R$829,'N1.3_Project_Listing'!$B$16:$B$829,$B373,'N1.3_Project_Listing'!$D$16:$D$829,$B330,'N1.3_Project_Listing'!$J$16:$J$829,W$16,'N1.3_Project_Listing'!$G$16:$G$829,R$15)</f>
        <v>0</v>
      </c>
      <c r="X373" s="63">
        <f t="shared" si="435"/>
        <v>0</v>
      </c>
      <c r="Y373" s="116" t="s">
        <v>441</v>
      </c>
      <c r="Z373" s="67">
        <f>SUMIFS('N1.3_Project_Listing'!$P$16:$P$829,'N1.3_Project_Listing'!$B$16:$B$829,$B373,'N1.3_Project_Listing'!$D$16:$D$829,$B330,'N1.3_Project_Listing'!$J$16:$J$829,Z$16,'N1.3_Project_Listing'!$G$16:$G$829,R$15)</f>
        <v>0</v>
      </c>
      <c r="AA373" s="67">
        <f>SUMIFS('N1.3_Project_Listing'!$P$16:$P$829,'N1.3_Project_Listing'!$B$16:$B$829,$B373,'N1.3_Project_Listing'!$D$16:$D$829,$B330,'N1.3_Project_Listing'!$J$16:$J$829,AA$16,'N1.3_Project_Listing'!$G$16:$G$829,R$15)</f>
        <v>0</v>
      </c>
      <c r="AB373" s="67">
        <f>SUMIFS('N1.3_Project_Listing'!$P$16:$P$829,'N1.3_Project_Listing'!$B$16:$B$829,$B373,'N1.3_Project_Listing'!$D$16:$D$829,$B330,'N1.3_Project_Listing'!$J$16:$J$829,AB$16,'N1.3_Project_Listing'!$G$16:$G$829,R$15)</f>
        <v>0</v>
      </c>
      <c r="AC373" s="67">
        <f>SUMIFS('N1.3_Project_Listing'!$P$16:$P$829,'N1.3_Project_Listing'!$B$16:$B$829,$B373,'N1.3_Project_Listing'!$D$16:$D$829,$B330,'N1.3_Project_Listing'!$J$16:$J$829,AC$16,'N1.3_Project_Listing'!$G$16:$G$829,R$15)</f>
        <v>0</v>
      </c>
      <c r="AD373" s="67">
        <f>SUMIFS('N1.3_Project_Listing'!$P$16:$P$829,'N1.3_Project_Listing'!$B$16:$B$829,$B373,'N1.3_Project_Listing'!$D$16:$D$829,$B330,'N1.3_Project_Listing'!$J$16:$J$829,AD$16,'N1.3_Project_Listing'!$G$16:$G$829,R$15)</f>
        <v>0</v>
      </c>
      <c r="AE373" s="63">
        <f t="shared" si="436"/>
        <v>0</v>
      </c>
      <c r="AG373" s="158" t="str">
        <f t="shared" si="430"/>
        <v>-</v>
      </c>
      <c r="AH373" s="67">
        <f>SUMIFS('N1.3_Project_Listing'!$R$16:$R$829,'N1.3_Project_Listing'!$B$16:$B$829,$B373,'N1.3_Project_Listing'!$D$16:$D$829,$B330,'N1.3_Project_Listing'!$J$16:$J$829,AH$16,'N1.3_Project_Listing'!$G$16:$G$829,AG$15)</f>
        <v>0</v>
      </c>
      <c r="AI373" s="67">
        <f>SUMIFS('N1.3_Project_Listing'!$R$16:$R$829,'N1.3_Project_Listing'!$B$16:$B$829,$B373,'N1.3_Project_Listing'!$D$16:$D$829,$B330,'N1.3_Project_Listing'!$J$16:$J$829,AI$16,'N1.3_Project_Listing'!$G$16:$G$829,AG$15)</f>
        <v>0</v>
      </c>
      <c r="AJ373" s="67">
        <f>SUMIFS('N1.3_Project_Listing'!$R$16:$R$829,'N1.3_Project_Listing'!$B$16:$B$829,$B373,'N1.3_Project_Listing'!$D$16:$D$829,$B330,'N1.3_Project_Listing'!$J$16:$J$829,AJ$16,'N1.3_Project_Listing'!$G$16:$G$829,AG$15)</f>
        <v>0</v>
      </c>
      <c r="AK373" s="67">
        <f>SUMIFS('N1.3_Project_Listing'!$R$16:$R$829,'N1.3_Project_Listing'!$B$16:$B$829,$B373,'N1.3_Project_Listing'!$D$16:$D$829,$B330,'N1.3_Project_Listing'!$J$16:$J$829,AK$16,'N1.3_Project_Listing'!$G$16:$G$829,AG$15)</f>
        <v>0</v>
      </c>
      <c r="AL373" s="67">
        <f>SUMIFS('N1.3_Project_Listing'!$R$16:$R$829,'N1.3_Project_Listing'!$B$16:$B$829,$B373,'N1.3_Project_Listing'!$D$16:$D$829,$B330,'N1.3_Project_Listing'!$J$16:$J$829,AL$16,'N1.3_Project_Listing'!$G$16:$G$829,AG$15)</f>
        <v>0</v>
      </c>
      <c r="AM373" s="63">
        <f t="shared" si="437"/>
        <v>0</v>
      </c>
      <c r="AN373" s="116" t="s">
        <v>441</v>
      </c>
      <c r="AO373" s="67">
        <f>SUMIFS('N1.3_Project_Listing'!$P$16:$P$829,'N1.3_Project_Listing'!$B$16:$B$829,$B373,'N1.3_Project_Listing'!$D$16:$D$829,$B330,'N1.3_Project_Listing'!$J$16:$J$829,AO$16,'N1.3_Project_Listing'!$G$16:$G$829,AG$15)</f>
        <v>0</v>
      </c>
      <c r="AP373" s="67">
        <f>SUMIFS('N1.3_Project_Listing'!$P$16:$P$829,'N1.3_Project_Listing'!$B$16:$B$829,$B373,'N1.3_Project_Listing'!$D$16:$D$829,$B330,'N1.3_Project_Listing'!$J$16:$J$829,AP$16,'N1.3_Project_Listing'!$G$16:$G$829,AG$15)</f>
        <v>0</v>
      </c>
      <c r="AQ373" s="67">
        <f>SUMIFS('N1.3_Project_Listing'!$P$16:$P$829,'N1.3_Project_Listing'!$B$16:$B$829,$B373,'N1.3_Project_Listing'!$D$16:$D$829,$B330,'N1.3_Project_Listing'!$J$16:$J$829,AQ$16,'N1.3_Project_Listing'!$G$16:$G$829,AG$15)</f>
        <v>0</v>
      </c>
      <c r="AR373" s="67">
        <f>SUMIFS('N1.3_Project_Listing'!$P$16:$P$829,'N1.3_Project_Listing'!$B$16:$B$829,$B373,'N1.3_Project_Listing'!$D$16:$D$829,$B330,'N1.3_Project_Listing'!$J$16:$J$829,AR$16,'N1.3_Project_Listing'!$G$16:$G$829,AG$15)</f>
        <v>0</v>
      </c>
      <c r="AS373" s="67">
        <f>SUMIFS('N1.3_Project_Listing'!$P$16:$P$829,'N1.3_Project_Listing'!$B$16:$B$829,$B373,'N1.3_Project_Listing'!$D$16:$D$829,$B330,'N1.3_Project_Listing'!$J$16:$J$829,AS$16,'N1.3_Project_Listing'!$G$16:$G$829,AG$15)</f>
        <v>0</v>
      </c>
      <c r="AT373" s="63">
        <f t="shared" si="438"/>
        <v>0</v>
      </c>
      <c r="AV373" s="158" t="str">
        <f t="shared" si="431"/>
        <v>-</v>
      </c>
      <c r="AW373" s="67">
        <f>SUMIFS('N1.3_Project_Listing'!$R$16:$R$829,'N1.3_Project_Listing'!$B$16:$B$829,$B373,'N1.3_Project_Listing'!$D$16:$D$829,$B330,'N1.3_Project_Listing'!$J$16:$J$829,AW$16,'N1.3_Project_Listing'!$G$16:$G$829,AV$15)</f>
        <v>0</v>
      </c>
      <c r="AX373" s="67">
        <f>SUMIFS('N1.3_Project_Listing'!$R$16:$R$829,'N1.3_Project_Listing'!$B$16:$B$829,$B373,'N1.3_Project_Listing'!$D$16:$D$829,$B330,'N1.3_Project_Listing'!$J$16:$J$829,AX$16,'N1.3_Project_Listing'!$G$16:$G$829,AV$15)</f>
        <v>0</v>
      </c>
      <c r="AY373" s="67">
        <f>SUMIFS('N1.3_Project_Listing'!$R$16:$R$829,'N1.3_Project_Listing'!$B$16:$B$829,$B373,'N1.3_Project_Listing'!$D$16:$D$829,$B330,'N1.3_Project_Listing'!$J$16:$J$829,AY$16,'N1.3_Project_Listing'!$G$16:$G$829,AV$15)</f>
        <v>0</v>
      </c>
      <c r="AZ373" s="67">
        <f>SUMIFS('N1.3_Project_Listing'!$R$16:$R$829,'N1.3_Project_Listing'!$B$16:$B$829,$B373,'N1.3_Project_Listing'!$D$16:$D$829,$B330,'N1.3_Project_Listing'!$J$16:$J$829,AZ$16,'N1.3_Project_Listing'!$G$16:$G$829,AV$15)</f>
        <v>0</v>
      </c>
      <c r="BA373" s="67">
        <f>SUMIFS('N1.3_Project_Listing'!$R$16:$R$829,'N1.3_Project_Listing'!$B$16:$B$829,$B373,'N1.3_Project_Listing'!$D$16:$D$829,$B330,'N1.3_Project_Listing'!$J$16:$J$829,BA$16,'N1.3_Project_Listing'!$G$16:$G$829,AV$15)</f>
        <v>0</v>
      </c>
      <c r="BB373" s="63">
        <f t="shared" si="439"/>
        <v>0</v>
      </c>
      <c r="BC373" s="116" t="s">
        <v>441</v>
      </c>
      <c r="BD373" s="67">
        <f>SUMIFS('N1.3_Project_Listing'!$P$16:$P$829,'N1.3_Project_Listing'!$B$16:$B$829,$B373,'N1.3_Project_Listing'!$D$16:$D$829,$B330,'N1.3_Project_Listing'!$J$16:$J$829,BD$16,'N1.3_Project_Listing'!$G$16:$G$829,AV$15)</f>
        <v>0</v>
      </c>
      <c r="BE373" s="67">
        <f>SUMIFS('N1.3_Project_Listing'!$P$16:$P$829,'N1.3_Project_Listing'!$B$16:$B$829,$B373,'N1.3_Project_Listing'!$D$16:$D$829,$B330,'N1.3_Project_Listing'!$J$16:$J$829,BE$16,'N1.3_Project_Listing'!$G$16:$G$829,AV$15)</f>
        <v>0</v>
      </c>
      <c r="BF373" s="67">
        <f>SUMIFS('N1.3_Project_Listing'!$P$16:$P$829,'N1.3_Project_Listing'!$B$16:$B$829,$B373,'N1.3_Project_Listing'!$D$16:$D$829,$B330,'N1.3_Project_Listing'!$J$16:$J$829,BF$16,'N1.3_Project_Listing'!$G$16:$G$829,AV$15)</f>
        <v>0</v>
      </c>
      <c r="BG373" s="67">
        <f>SUMIFS('N1.3_Project_Listing'!$P$16:$P$829,'N1.3_Project_Listing'!$B$16:$B$829,$B373,'N1.3_Project_Listing'!$D$16:$D$829,$B330,'N1.3_Project_Listing'!$J$16:$J$829,BG$16,'N1.3_Project_Listing'!$G$16:$G$829,AV$15)</f>
        <v>0</v>
      </c>
      <c r="BH373" s="67">
        <f>SUMIFS('N1.3_Project_Listing'!$P$16:$P$829,'N1.3_Project_Listing'!$B$16:$B$829,$B373,'N1.3_Project_Listing'!$D$16:$D$829,$B330,'N1.3_Project_Listing'!$J$16:$J$829,BH$16,'N1.3_Project_Listing'!$G$16:$G$829,AV$15)</f>
        <v>0</v>
      </c>
      <c r="BI373" s="63">
        <f t="shared" si="440"/>
        <v>0</v>
      </c>
      <c r="BK373" s="158" t="str">
        <f t="shared" si="432"/>
        <v>-</v>
      </c>
      <c r="BL373" s="67">
        <f>SUMIFS('N1.3_Project_Listing'!$R$16:$R$829,'N1.3_Project_Listing'!$B$16:$B$829,$B373,'N1.3_Project_Listing'!$D$16:$D$829,$B330,'N1.3_Project_Listing'!$J$16:$J$829,BL$16,'N1.3_Project_Listing'!$G$16:$G$829,BK$15)</f>
        <v>0</v>
      </c>
      <c r="BM373" s="67">
        <f>SUMIFS('N1.3_Project_Listing'!$R$16:$R$829,'N1.3_Project_Listing'!$B$16:$B$829,$B373,'N1.3_Project_Listing'!$D$16:$D$829,$B330,'N1.3_Project_Listing'!$J$16:$J$829,BM$16,'N1.3_Project_Listing'!$G$16:$G$829,BK$15)</f>
        <v>0</v>
      </c>
      <c r="BN373" s="67">
        <f>SUMIFS('N1.3_Project_Listing'!$R$16:$R$829,'N1.3_Project_Listing'!$B$16:$B$829,$B373,'N1.3_Project_Listing'!$D$16:$D$829,$B330,'N1.3_Project_Listing'!$J$16:$J$829,BN$16,'N1.3_Project_Listing'!$G$16:$G$829,BK$15)</f>
        <v>0</v>
      </c>
      <c r="BO373" s="67">
        <f>SUMIFS('N1.3_Project_Listing'!$R$16:$R$829,'N1.3_Project_Listing'!$B$16:$B$829,$B373,'N1.3_Project_Listing'!$D$16:$D$829,$B330,'N1.3_Project_Listing'!$J$16:$J$829,BO$16,'N1.3_Project_Listing'!$G$16:$G$829,BK$15)</f>
        <v>0</v>
      </c>
      <c r="BP373" s="67">
        <f>SUMIFS('N1.3_Project_Listing'!$R$16:$R$829,'N1.3_Project_Listing'!$B$16:$B$829,$B373,'N1.3_Project_Listing'!$D$16:$D$829,$B330,'N1.3_Project_Listing'!$J$16:$J$829,BP$16,'N1.3_Project_Listing'!$G$16:$G$829,BK$15)</f>
        <v>0</v>
      </c>
      <c r="BQ373" s="63">
        <f t="shared" si="441"/>
        <v>0</v>
      </c>
      <c r="BR373" s="116" t="s">
        <v>441</v>
      </c>
      <c r="BS373" s="67">
        <f>SUMIFS('N1.3_Project_Listing'!$P$16:$P$829,'N1.3_Project_Listing'!$B$16:$B$829,$B373,'N1.3_Project_Listing'!$D$16:$D$829,$B330,'N1.3_Project_Listing'!$J$16:$J$829,BS$16,'N1.3_Project_Listing'!$G$16:$G$829,BK$15)</f>
        <v>0</v>
      </c>
      <c r="BT373" s="67">
        <f>SUMIFS('N1.3_Project_Listing'!$P$16:$P$829,'N1.3_Project_Listing'!$B$16:$B$829,$B373,'N1.3_Project_Listing'!$D$16:$D$829,$B330,'N1.3_Project_Listing'!$J$16:$J$829,BT$16,'N1.3_Project_Listing'!$G$16:$G$829,BK$15)</f>
        <v>0</v>
      </c>
      <c r="BU373" s="67">
        <f>SUMIFS('N1.3_Project_Listing'!$P$16:$P$829,'N1.3_Project_Listing'!$B$16:$B$829,$B373,'N1.3_Project_Listing'!$D$16:$D$829,$B330,'N1.3_Project_Listing'!$J$16:$J$829,BU$16,'N1.3_Project_Listing'!$G$16:$G$829,BK$15)</f>
        <v>0</v>
      </c>
      <c r="BV373" s="67">
        <f>SUMIFS('N1.3_Project_Listing'!$P$16:$P$829,'N1.3_Project_Listing'!$B$16:$B$829,$B373,'N1.3_Project_Listing'!$D$16:$D$829,$B330,'N1.3_Project_Listing'!$J$16:$J$829,BV$16,'N1.3_Project_Listing'!$G$16:$G$829,BK$15)</f>
        <v>0</v>
      </c>
      <c r="BW373" s="67">
        <f>SUMIFS('N1.3_Project_Listing'!$P$16:$P$829,'N1.3_Project_Listing'!$B$16:$B$829,$B373,'N1.3_Project_Listing'!$D$16:$D$829,$B330,'N1.3_Project_Listing'!$J$16:$J$829,BW$16,'N1.3_Project_Listing'!$G$16:$G$829,BK$15)</f>
        <v>0</v>
      </c>
      <c r="BX373" s="63">
        <f t="shared" si="442"/>
        <v>0</v>
      </c>
    </row>
    <row r="374" spans="2:76" hidden="1">
      <c r="B374" s="132" t="str">
        <f t="shared" si="454"/>
        <v>No entry required</v>
      </c>
      <c r="C374" s="158" t="str">
        <f t="shared" si="454"/>
        <v>-</v>
      </c>
      <c r="D374" s="63">
        <f t="shared" si="444"/>
        <v>0</v>
      </c>
      <c r="E374" s="63">
        <f t="shared" si="445"/>
        <v>0</v>
      </c>
      <c r="F374" s="63">
        <f t="shared" si="446"/>
        <v>0</v>
      </c>
      <c r="G374" s="63">
        <f t="shared" si="447"/>
        <v>0</v>
      </c>
      <c r="H374" s="63">
        <f t="shared" si="448"/>
        <v>0</v>
      </c>
      <c r="I374" s="63">
        <f t="shared" si="433"/>
        <v>0</v>
      </c>
      <c r="J374" s="116" t="s">
        <v>441</v>
      </c>
      <c r="K374" s="63">
        <f t="shared" si="449"/>
        <v>0</v>
      </c>
      <c r="L374" s="63">
        <f t="shared" si="450"/>
        <v>0</v>
      </c>
      <c r="M374" s="63">
        <f t="shared" si="451"/>
        <v>0</v>
      </c>
      <c r="N374" s="63">
        <f t="shared" si="452"/>
        <v>0</v>
      </c>
      <c r="O374" s="63">
        <f t="shared" si="453"/>
        <v>0</v>
      </c>
      <c r="P374" s="63">
        <f t="shared" si="434"/>
        <v>0</v>
      </c>
      <c r="R374" s="158" t="str">
        <f t="shared" si="429"/>
        <v>-</v>
      </c>
      <c r="S374" s="67">
        <f>SUMIFS('N1.3_Project_Listing'!$R$16:$R$829,'N1.3_Project_Listing'!$B$16:$B$829,$B374,'N1.3_Project_Listing'!$D$16:$D$829,$B330,'N1.3_Project_Listing'!$J$16:$J$829,S$16,'N1.3_Project_Listing'!$G$16:$G$829,R$15)</f>
        <v>0</v>
      </c>
      <c r="T374" s="67">
        <f>SUMIFS('N1.3_Project_Listing'!$R$16:$R$829,'N1.3_Project_Listing'!$B$16:$B$829,$B374,'N1.3_Project_Listing'!$D$16:$D$829,$B330,'N1.3_Project_Listing'!$J$16:$J$829,T$16,'N1.3_Project_Listing'!$G$16:$G$829,R$15)</f>
        <v>0</v>
      </c>
      <c r="U374" s="67">
        <f>SUMIFS('N1.3_Project_Listing'!$R$16:$R$829,'N1.3_Project_Listing'!$B$16:$B$829,$B374,'N1.3_Project_Listing'!$D$16:$D$829,$B330,'N1.3_Project_Listing'!$J$16:$J$829,U$16,'N1.3_Project_Listing'!$G$16:$G$829,R$15)</f>
        <v>0</v>
      </c>
      <c r="V374" s="67">
        <f>SUMIFS('N1.3_Project_Listing'!$R$16:$R$829,'N1.3_Project_Listing'!$B$16:$B$829,$B374,'N1.3_Project_Listing'!$D$16:$D$829,$B330,'N1.3_Project_Listing'!$J$16:$J$829,V$16,'N1.3_Project_Listing'!$G$16:$G$829,R$15)</f>
        <v>0</v>
      </c>
      <c r="W374" s="67">
        <f>SUMIFS('N1.3_Project_Listing'!$R$16:$R$829,'N1.3_Project_Listing'!$B$16:$B$829,$B374,'N1.3_Project_Listing'!$D$16:$D$829,$B330,'N1.3_Project_Listing'!$J$16:$J$829,W$16,'N1.3_Project_Listing'!$G$16:$G$829,R$15)</f>
        <v>0</v>
      </c>
      <c r="X374" s="63">
        <f t="shared" si="435"/>
        <v>0</v>
      </c>
      <c r="Y374" s="116" t="s">
        <v>441</v>
      </c>
      <c r="Z374" s="67">
        <f>SUMIFS('N1.3_Project_Listing'!$P$16:$P$829,'N1.3_Project_Listing'!$B$16:$B$829,$B374,'N1.3_Project_Listing'!$D$16:$D$829,$B330,'N1.3_Project_Listing'!$J$16:$J$829,Z$16,'N1.3_Project_Listing'!$G$16:$G$829,R$15)</f>
        <v>0</v>
      </c>
      <c r="AA374" s="67">
        <f>SUMIFS('N1.3_Project_Listing'!$P$16:$P$829,'N1.3_Project_Listing'!$B$16:$B$829,$B374,'N1.3_Project_Listing'!$D$16:$D$829,$B330,'N1.3_Project_Listing'!$J$16:$J$829,AA$16,'N1.3_Project_Listing'!$G$16:$G$829,R$15)</f>
        <v>0</v>
      </c>
      <c r="AB374" s="67">
        <f>SUMIFS('N1.3_Project_Listing'!$P$16:$P$829,'N1.3_Project_Listing'!$B$16:$B$829,$B374,'N1.3_Project_Listing'!$D$16:$D$829,$B330,'N1.3_Project_Listing'!$J$16:$J$829,AB$16,'N1.3_Project_Listing'!$G$16:$G$829,R$15)</f>
        <v>0</v>
      </c>
      <c r="AC374" s="67">
        <f>SUMIFS('N1.3_Project_Listing'!$P$16:$P$829,'N1.3_Project_Listing'!$B$16:$B$829,$B374,'N1.3_Project_Listing'!$D$16:$D$829,$B330,'N1.3_Project_Listing'!$J$16:$J$829,AC$16,'N1.3_Project_Listing'!$G$16:$G$829,R$15)</f>
        <v>0</v>
      </c>
      <c r="AD374" s="67">
        <f>SUMIFS('N1.3_Project_Listing'!$P$16:$P$829,'N1.3_Project_Listing'!$B$16:$B$829,$B374,'N1.3_Project_Listing'!$D$16:$D$829,$B330,'N1.3_Project_Listing'!$J$16:$J$829,AD$16,'N1.3_Project_Listing'!$G$16:$G$829,R$15)</f>
        <v>0</v>
      </c>
      <c r="AE374" s="63">
        <f t="shared" si="436"/>
        <v>0</v>
      </c>
      <c r="AG374" s="158" t="str">
        <f t="shared" si="430"/>
        <v>-</v>
      </c>
      <c r="AH374" s="67">
        <f>SUMIFS('N1.3_Project_Listing'!$R$16:$R$829,'N1.3_Project_Listing'!$B$16:$B$829,$B374,'N1.3_Project_Listing'!$D$16:$D$829,$B330,'N1.3_Project_Listing'!$J$16:$J$829,AH$16,'N1.3_Project_Listing'!$G$16:$G$829,AG$15)</f>
        <v>0</v>
      </c>
      <c r="AI374" s="67">
        <f>SUMIFS('N1.3_Project_Listing'!$R$16:$R$829,'N1.3_Project_Listing'!$B$16:$B$829,$B374,'N1.3_Project_Listing'!$D$16:$D$829,$B330,'N1.3_Project_Listing'!$J$16:$J$829,AI$16,'N1.3_Project_Listing'!$G$16:$G$829,AG$15)</f>
        <v>0</v>
      </c>
      <c r="AJ374" s="67">
        <f>SUMIFS('N1.3_Project_Listing'!$R$16:$R$829,'N1.3_Project_Listing'!$B$16:$B$829,$B374,'N1.3_Project_Listing'!$D$16:$D$829,$B330,'N1.3_Project_Listing'!$J$16:$J$829,AJ$16,'N1.3_Project_Listing'!$G$16:$G$829,AG$15)</f>
        <v>0</v>
      </c>
      <c r="AK374" s="67">
        <f>SUMIFS('N1.3_Project_Listing'!$R$16:$R$829,'N1.3_Project_Listing'!$B$16:$B$829,$B374,'N1.3_Project_Listing'!$D$16:$D$829,$B330,'N1.3_Project_Listing'!$J$16:$J$829,AK$16,'N1.3_Project_Listing'!$G$16:$G$829,AG$15)</f>
        <v>0</v>
      </c>
      <c r="AL374" s="67">
        <f>SUMIFS('N1.3_Project_Listing'!$R$16:$R$829,'N1.3_Project_Listing'!$B$16:$B$829,$B374,'N1.3_Project_Listing'!$D$16:$D$829,$B330,'N1.3_Project_Listing'!$J$16:$J$829,AL$16,'N1.3_Project_Listing'!$G$16:$G$829,AG$15)</f>
        <v>0</v>
      </c>
      <c r="AM374" s="63">
        <f t="shared" si="437"/>
        <v>0</v>
      </c>
      <c r="AN374" s="116" t="s">
        <v>441</v>
      </c>
      <c r="AO374" s="67">
        <f>SUMIFS('N1.3_Project_Listing'!$P$16:$P$829,'N1.3_Project_Listing'!$B$16:$B$829,$B374,'N1.3_Project_Listing'!$D$16:$D$829,$B330,'N1.3_Project_Listing'!$J$16:$J$829,AO$16,'N1.3_Project_Listing'!$G$16:$G$829,AG$15)</f>
        <v>0</v>
      </c>
      <c r="AP374" s="67">
        <f>SUMIFS('N1.3_Project_Listing'!$P$16:$P$829,'N1.3_Project_Listing'!$B$16:$B$829,$B374,'N1.3_Project_Listing'!$D$16:$D$829,$B330,'N1.3_Project_Listing'!$J$16:$J$829,AP$16,'N1.3_Project_Listing'!$G$16:$G$829,AG$15)</f>
        <v>0</v>
      </c>
      <c r="AQ374" s="67">
        <f>SUMIFS('N1.3_Project_Listing'!$P$16:$P$829,'N1.3_Project_Listing'!$B$16:$B$829,$B374,'N1.3_Project_Listing'!$D$16:$D$829,$B330,'N1.3_Project_Listing'!$J$16:$J$829,AQ$16,'N1.3_Project_Listing'!$G$16:$G$829,AG$15)</f>
        <v>0</v>
      </c>
      <c r="AR374" s="67">
        <f>SUMIFS('N1.3_Project_Listing'!$P$16:$P$829,'N1.3_Project_Listing'!$B$16:$B$829,$B374,'N1.3_Project_Listing'!$D$16:$D$829,$B330,'N1.3_Project_Listing'!$J$16:$J$829,AR$16,'N1.3_Project_Listing'!$G$16:$G$829,AG$15)</f>
        <v>0</v>
      </c>
      <c r="AS374" s="67">
        <f>SUMIFS('N1.3_Project_Listing'!$P$16:$P$829,'N1.3_Project_Listing'!$B$16:$B$829,$B374,'N1.3_Project_Listing'!$D$16:$D$829,$B330,'N1.3_Project_Listing'!$J$16:$J$829,AS$16,'N1.3_Project_Listing'!$G$16:$G$829,AG$15)</f>
        <v>0</v>
      </c>
      <c r="AT374" s="63">
        <f t="shared" si="438"/>
        <v>0</v>
      </c>
      <c r="AV374" s="158" t="str">
        <f t="shared" si="431"/>
        <v>-</v>
      </c>
      <c r="AW374" s="67">
        <f>SUMIFS('N1.3_Project_Listing'!$R$16:$R$829,'N1.3_Project_Listing'!$B$16:$B$829,$B374,'N1.3_Project_Listing'!$D$16:$D$829,$B330,'N1.3_Project_Listing'!$J$16:$J$829,AW$16,'N1.3_Project_Listing'!$G$16:$G$829,AV$15)</f>
        <v>0</v>
      </c>
      <c r="AX374" s="67">
        <f>SUMIFS('N1.3_Project_Listing'!$R$16:$R$829,'N1.3_Project_Listing'!$B$16:$B$829,$B374,'N1.3_Project_Listing'!$D$16:$D$829,$B330,'N1.3_Project_Listing'!$J$16:$J$829,AX$16,'N1.3_Project_Listing'!$G$16:$G$829,AV$15)</f>
        <v>0</v>
      </c>
      <c r="AY374" s="67">
        <f>SUMIFS('N1.3_Project_Listing'!$R$16:$R$829,'N1.3_Project_Listing'!$B$16:$B$829,$B374,'N1.3_Project_Listing'!$D$16:$D$829,$B330,'N1.3_Project_Listing'!$J$16:$J$829,AY$16,'N1.3_Project_Listing'!$G$16:$G$829,AV$15)</f>
        <v>0</v>
      </c>
      <c r="AZ374" s="67">
        <f>SUMIFS('N1.3_Project_Listing'!$R$16:$R$829,'N1.3_Project_Listing'!$B$16:$B$829,$B374,'N1.3_Project_Listing'!$D$16:$D$829,$B330,'N1.3_Project_Listing'!$J$16:$J$829,AZ$16,'N1.3_Project_Listing'!$G$16:$G$829,AV$15)</f>
        <v>0</v>
      </c>
      <c r="BA374" s="67">
        <f>SUMIFS('N1.3_Project_Listing'!$R$16:$R$829,'N1.3_Project_Listing'!$B$16:$B$829,$B374,'N1.3_Project_Listing'!$D$16:$D$829,$B330,'N1.3_Project_Listing'!$J$16:$J$829,BA$16,'N1.3_Project_Listing'!$G$16:$G$829,AV$15)</f>
        <v>0</v>
      </c>
      <c r="BB374" s="63">
        <f t="shared" si="439"/>
        <v>0</v>
      </c>
      <c r="BC374" s="116" t="s">
        <v>441</v>
      </c>
      <c r="BD374" s="67">
        <f>SUMIFS('N1.3_Project_Listing'!$P$16:$P$829,'N1.3_Project_Listing'!$B$16:$B$829,$B374,'N1.3_Project_Listing'!$D$16:$D$829,$B330,'N1.3_Project_Listing'!$J$16:$J$829,BD$16,'N1.3_Project_Listing'!$G$16:$G$829,AV$15)</f>
        <v>0</v>
      </c>
      <c r="BE374" s="67">
        <f>SUMIFS('N1.3_Project_Listing'!$P$16:$P$829,'N1.3_Project_Listing'!$B$16:$B$829,$B374,'N1.3_Project_Listing'!$D$16:$D$829,$B330,'N1.3_Project_Listing'!$J$16:$J$829,BE$16,'N1.3_Project_Listing'!$G$16:$G$829,AV$15)</f>
        <v>0</v>
      </c>
      <c r="BF374" s="67">
        <f>SUMIFS('N1.3_Project_Listing'!$P$16:$P$829,'N1.3_Project_Listing'!$B$16:$B$829,$B374,'N1.3_Project_Listing'!$D$16:$D$829,$B330,'N1.3_Project_Listing'!$J$16:$J$829,BF$16,'N1.3_Project_Listing'!$G$16:$G$829,AV$15)</f>
        <v>0</v>
      </c>
      <c r="BG374" s="67">
        <f>SUMIFS('N1.3_Project_Listing'!$P$16:$P$829,'N1.3_Project_Listing'!$B$16:$B$829,$B374,'N1.3_Project_Listing'!$D$16:$D$829,$B330,'N1.3_Project_Listing'!$J$16:$J$829,BG$16,'N1.3_Project_Listing'!$G$16:$G$829,AV$15)</f>
        <v>0</v>
      </c>
      <c r="BH374" s="67">
        <f>SUMIFS('N1.3_Project_Listing'!$P$16:$P$829,'N1.3_Project_Listing'!$B$16:$B$829,$B374,'N1.3_Project_Listing'!$D$16:$D$829,$B330,'N1.3_Project_Listing'!$J$16:$J$829,BH$16,'N1.3_Project_Listing'!$G$16:$G$829,AV$15)</f>
        <v>0</v>
      </c>
      <c r="BI374" s="63">
        <f t="shared" si="440"/>
        <v>0</v>
      </c>
      <c r="BK374" s="158" t="str">
        <f t="shared" si="432"/>
        <v>-</v>
      </c>
      <c r="BL374" s="67">
        <f>SUMIFS('N1.3_Project_Listing'!$R$16:$R$829,'N1.3_Project_Listing'!$B$16:$B$829,$B374,'N1.3_Project_Listing'!$D$16:$D$829,$B330,'N1.3_Project_Listing'!$J$16:$J$829,BL$16,'N1.3_Project_Listing'!$G$16:$G$829,BK$15)</f>
        <v>0</v>
      </c>
      <c r="BM374" s="67">
        <f>SUMIFS('N1.3_Project_Listing'!$R$16:$R$829,'N1.3_Project_Listing'!$B$16:$B$829,$B374,'N1.3_Project_Listing'!$D$16:$D$829,$B330,'N1.3_Project_Listing'!$J$16:$J$829,BM$16,'N1.3_Project_Listing'!$G$16:$G$829,BK$15)</f>
        <v>0</v>
      </c>
      <c r="BN374" s="67">
        <f>SUMIFS('N1.3_Project_Listing'!$R$16:$R$829,'N1.3_Project_Listing'!$B$16:$B$829,$B374,'N1.3_Project_Listing'!$D$16:$D$829,$B330,'N1.3_Project_Listing'!$J$16:$J$829,BN$16,'N1.3_Project_Listing'!$G$16:$G$829,BK$15)</f>
        <v>0</v>
      </c>
      <c r="BO374" s="67">
        <f>SUMIFS('N1.3_Project_Listing'!$R$16:$R$829,'N1.3_Project_Listing'!$B$16:$B$829,$B374,'N1.3_Project_Listing'!$D$16:$D$829,$B330,'N1.3_Project_Listing'!$J$16:$J$829,BO$16,'N1.3_Project_Listing'!$G$16:$G$829,BK$15)</f>
        <v>0</v>
      </c>
      <c r="BP374" s="67">
        <f>SUMIFS('N1.3_Project_Listing'!$R$16:$R$829,'N1.3_Project_Listing'!$B$16:$B$829,$B374,'N1.3_Project_Listing'!$D$16:$D$829,$B330,'N1.3_Project_Listing'!$J$16:$J$829,BP$16,'N1.3_Project_Listing'!$G$16:$G$829,BK$15)</f>
        <v>0</v>
      </c>
      <c r="BQ374" s="63">
        <f t="shared" si="441"/>
        <v>0</v>
      </c>
      <c r="BR374" s="116" t="s">
        <v>441</v>
      </c>
      <c r="BS374" s="67">
        <f>SUMIFS('N1.3_Project_Listing'!$P$16:$P$829,'N1.3_Project_Listing'!$B$16:$B$829,$B374,'N1.3_Project_Listing'!$D$16:$D$829,$B330,'N1.3_Project_Listing'!$J$16:$J$829,BS$16,'N1.3_Project_Listing'!$G$16:$G$829,BK$15)</f>
        <v>0</v>
      </c>
      <c r="BT374" s="67">
        <f>SUMIFS('N1.3_Project_Listing'!$P$16:$P$829,'N1.3_Project_Listing'!$B$16:$B$829,$B374,'N1.3_Project_Listing'!$D$16:$D$829,$B330,'N1.3_Project_Listing'!$J$16:$J$829,BT$16,'N1.3_Project_Listing'!$G$16:$G$829,BK$15)</f>
        <v>0</v>
      </c>
      <c r="BU374" s="67">
        <f>SUMIFS('N1.3_Project_Listing'!$P$16:$P$829,'N1.3_Project_Listing'!$B$16:$B$829,$B374,'N1.3_Project_Listing'!$D$16:$D$829,$B330,'N1.3_Project_Listing'!$J$16:$J$829,BU$16,'N1.3_Project_Listing'!$G$16:$G$829,BK$15)</f>
        <v>0</v>
      </c>
      <c r="BV374" s="67">
        <f>SUMIFS('N1.3_Project_Listing'!$P$16:$P$829,'N1.3_Project_Listing'!$B$16:$B$829,$B374,'N1.3_Project_Listing'!$D$16:$D$829,$B330,'N1.3_Project_Listing'!$J$16:$J$829,BV$16,'N1.3_Project_Listing'!$G$16:$G$829,BK$15)</f>
        <v>0</v>
      </c>
      <c r="BW374" s="67">
        <f>SUMIFS('N1.3_Project_Listing'!$P$16:$P$829,'N1.3_Project_Listing'!$B$16:$B$829,$B374,'N1.3_Project_Listing'!$D$16:$D$829,$B330,'N1.3_Project_Listing'!$J$16:$J$829,BW$16,'N1.3_Project_Listing'!$G$16:$G$829,BK$15)</f>
        <v>0</v>
      </c>
      <c r="BX374" s="63">
        <f t="shared" si="442"/>
        <v>0</v>
      </c>
    </row>
    <row r="375" spans="2:76" hidden="1">
      <c r="B375" s="132" t="str">
        <f t="shared" si="454"/>
        <v>No entry required</v>
      </c>
      <c r="C375" s="158" t="str">
        <f t="shared" si="454"/>
        <v>-</v>
      </c>
      <c r="D375" s="63">
        <f t="shared" si="444"/>
        <v>0</v>
      </c>
      <c r="E375" s="63">
        <f t="shared" si="445"/>
        <v>0</v>
      </c>
      <c r="F375" s="63">
        <f t="shared" si="446"/>
        <v>0</v>
      </c>
      <c r="G375" s="63">
        <f t="shared" si="447"/>
        <v>0</v>
      </c>
      <c r="H375" s="63">
        <f t="shared" si="448"/>
        <v>0</v>
      </c>
      <c r="I375" s="63">
        <f t="shared" si="433"/>
        <v>0</v>
      </c>
      <c r="J375" s="116" t="s">
        <v>441</v>
      </c>
      <c r="K375" s="63">
        <f t="shared" si="449"/>
        <v>0</v>
      </c>
      <c r="L375" s="63">
        <f t="shared" si="450"/>
        <v>0</v>
      </c>
      <c r="M375" s="63">
        <f t="shared" si="451"/>
        <v>0</v>
      </c>
      <c r="N375" s="63">
        <f t="shared" si="452"/>
        <v>0</v>
      </c>
      <c r="O375" s="63">
        <f t="shared" si="453"/>
        <v>0</v>
      </c>
      <c r="P375" s="63">
        <f t="shared" si="434"/>
        <v>0</v>
      </c>
      <c r="R375" s="158" t="str">
        <f t="shared" si="429"/>
        <v>-</v>
      </c>
      <c r="S375" s="67">
        <f>SUMIFS('N1.3_Project_Listing'!$R$16:$R$829,'N1.3_Project_Listing'!$B$16:$B$829,$B375,'N1.3_Project_Listing'!$D$16:$D$829,$B330,'N1.3_Project_Listing'!$J$16:$J$829,S$16,'N1.3_Project_Listing'!$G$16:$G$829,R$15)</f>
        <v>0</v>
      </c>
      <c r="T375" s="67">
        <f>SUMIFS('N1.3_Project_Listing'!$R$16:$R$829,'N1.3_Project_Listing'!$B$16:$B$829,$B375,'N1.3_Project_Listing'!$D$16:$D$829,$B330,'N1.3_Project_Listing'!$J$16:$J$829,T$16,'N1.3_Project_Listing'!$G$16:$G$829,R$15)</f>
        <v>0</v>
      </c>
      <c r="U375" s="67">
        <f>SUMIFS('N1.3_Project_Listing'!$R$16:$R$829,'N1.3_Project_Listing'!$B$16:$B$829,$B375,'N1.3_Project_Listing'!$D$16:$D$829,$B330,'N1.3_Project_Listing'!$J$16:$J$829,U$16,'N1.3_Project_Listing'!$G$16:$G$829,R$15)</f>
        <v>0</v>
      </c>
      <c r="V375" s="67">
        <f>SUMIFS('N1.3_Project_Listing'!$R$16:$R$829,'N1.3_Project_Listing'!$B$16:$B$829,$B375,'N1.3_Project_Listing'!$D$16:$D$829,$B330,'N1.3_Project_Listing'!$J$16:$J$829,V$16,'N1.3_Project_Listing'!$G$16:$G$829,R$15)</f>
        <v>0</v>
      </c>
      <c r="W375" s="67">
        <f>SUMIFS('N1.3_Project_Listing'!$R$16:$R$829,'N1.3_Project_Listing'!$B$16:$B$829,$B375,'N1.3_Project_Listing'!$D$16:$D$829,$B330,'N1.3_Project_Listing'!$J$16:$J$829,W$16,'N1.3_Project_Listing'!$G$16:$G$829,R$15)</f>
        <v>0</v>
      </c>
      <c r="X375" s="63">
        <f t="shared" si="435"/>
        <v>0</v>
      </c>
      <c r="Y375" s="116" t="s">
        <v>441</v>
      </c>
      <c r="Z375" s="67">
        <f>SUMIFS('N1.3_Project_Listing'!$P$16:$P$829,'N1.3_Project_Listing'!$B$16:$B$829,$B375,'N1.3_Project_Listing'!$D$16:$D$829,$B330,'N1.3_Project_Listing'!$J$16:$J$829,Z$16,'N1.3_Project_Listing'!$G$16:$G$829,R$15)</f>
        <v>0</v>
      </c>
      <c r="AA375" s="67">
        <f>SUMIFS('N1.3_Project_Listing'!$P$16:$P$829,'N1.3_Project_Listing'!$B$16:$B$829,$B375,'N1.3_Project_Listing'!$D$16:$D$829,$B330,'N1.3_Project_Listing'!$J$16:$J$829,AA$16,'N1.3_Project_Listing'!$G$16:$G$829,R$15)</f>
        <v>0</v>
      </c>
      <c r="AB375" s="67">
        <f>SUMIFS('N1.3_Project_Listing'!$P$16:$P$829,'N1.3_Project_Listing'!$B$16:$B$829,$B375,'N1.3_Project_Listing'!$D$16:$D$829,$B330,'N1.3_Project_Listing'!$J$16:$J$829,AB$16,'N1.3_Project_Listing'!$G$16:$G$829,R$15)</f>
        <v>0</v>
      </c>
      <c r="AC375" s="67">
        <f>SUMIFS('N1.3_Project_Listing'!$P$16:$P$829,'N1.3_Project_Listing'!$B$16:$B$829,$B375,'N1.3_Project_Listing'!$D$16:$D$829,$B330,'N1.3_Project_Listing'!$J$16:$J$829,AC$16,'N1.3_Project_Listing'!$G$16:$G$829,R$15)</f>
        <v>0</v>
      </c>
      <c r="AD375" s="67">
        <f>SUMIFS('N1.3_Project_Listing'!$P$16:$P$829,'N1.3_Project_Listing'!$B$16:$B$829,$B375,'N1.3_Project_Listing'!$D$16:$D$829,$B330,'N1.3_Project_Listing'!$J$16:$J$829,AD$16,'N1.3_Project_Listing'!$G$16:$G$829,R$15)</f>
        <v>0</v>
      </c>
      <c r="AE375" s="63">
        <f t="shared" si="436"/>
        <v>0</v>
      </c>
      <c r="AG375" s="158" t="str">
        <f t="shared" si="430"/>
        <v>-</v>
      </c>
      <c r="AH375" s="67">
        <f>SUMIFS('N1.3_Project_Listing'!$R$16:$R$829,'N1.3_Project_Listing'!$B$16:$B$829,$B375,'N1.3_Project_Listing'!$D$16:$D$829,$B330,'N1.3_Project_Listing'!$J$16:$J$829,AH$16,'N1.3_Project_Listing'!$G$16:$G$829,AG$15)</f>
        <v>0</v>
      </c>
      <c r="AI375" s="67">
        <f>SUMIFS('N1.3_Project_Listing'!$R$16:$R$829,'N1.3_Project_Listing'!$B$16:$B$829,$B375,'N1.3_Project_Listing'!$D$16:$D$829,$B330,'N1.3_Project_Listing'!$J$16:$J$829,AI$16,'N1.3_Project_Listing'!$G$16:$G$829,AG$15)</f>
        <v>0</v>
      </c>
      <c r="AJ375" s="67">
        <f>SUMIFS('N1.3_Project_Listing'!$R$16:$R$829,'N1.3_Project_Listing'!$B$16:$B$829,$B375,'N1.3_Project_Listing'!$D$16:$D$829,$B330,'N1.3_Project_Listing'!$J$16:$J$829,AJ$16,'N1.3_Project_Listing'!$G$16:$G$829,AG$15)</f>
        <v>0</v>
      </c>
      <c r="AK375" s="67">
        <f>SUMIFS('N1.3_Project_Listing'!$R$16:$R$829,'N1.3_Project_Listing'!$B$16:$B$829,$B375,'N1.3_Project_Listing'!$D$16:$D$829,$B330,'N1.3_Project_Listing'!$J$16:$J$829,AK$16,'N1.3_Project_Listing'!$G$16:$G$829,AG$15)</f>
        <v>0</v>
      </c>
      <c r="AL375" s="67">
        <f>SUMIFS('N1.3_Project_Listing'!$R$16:$R$829,'N1.3_Project_Listing'!$B$16:$B$829,$B375,'N1.3_Project_Listing'!$D$16:$D$829,$B330,'N1.3_Project_Listing'!$J$16:$J$829,AL$16,'N1.3_Project_Listing'!$G$16:$G$829,AG$15)</f>
        <v>0</v>
      </c>
      <c r="AM375" s="63">
        <f t="shared" si="437"/>
        <v>0</v>
      </c>
      <c r="AN375" s="116" t="s">
        <v>441</v>
      </c>
      <c r="AO375" s="67">
        <f>SUMIFS('N1.3_Project_Listing'!$P$16:$P$829,'N1.3_Project_Listing'!$B$16:$B$829,$B375,'N1.3_Project_Listing'!$D$16:$D$829,$B330,'N1.3_Project_Listing'!$J$16:$J$829,AO$16,'N1.3_Project_Listing'!$G$16:$G$829,AG$15)</f>
        <v>0</v>
      </c>
      <c r="AP375" s="67">
        <f>SUMIFS('N1.3_Project_Listing'!$P$16:$P$829,'N1.3_Project_Listing'!$B$16:$B$829,$B375,'N1.3_Project_Listing'!$D$16:$D$829,$B330,'N1.3_Project_Listing'!$J$16:$J$829,AP$16,'N1.3_Project_Listing'!$G$16:$G$829,AG$15)</f>
        <v>0</v>
      </c>
      <c r="AQ375" s="67">
        <f>SUMIFS('N1.3_Project_Listing'!$P$16:$P$829,'N1.3_Project_Listing'!$B$16:$B$829,$B375,'N1.3_Project_Listing'!$D$16:$D$829,$B330,'N1.3_Project_Listing'!$J$16:$J$829,AQ$16,'N1.3_Project_Listing'!$G$16:$G$829,AG$15)</f>
        <v>0</v>
      </c>
      <c r="AR375" s="67">
        <f>SUMIFS('N1.3_Project_Listing'!$P$16:$P$829,'N1.3_Project_Listing'!$B$16:$B$829,$B375,'N1.3_Project_Listing'!$D$16:$D$829,$B330,'N1.3_Project_Listing'!$J$16:$J$829,AR$16,'N1.3_Project_Listing'!$G$16:$G$829,AG$15)</f>
        <v>0</v>
      </c>
      <c r="AS375" s="67">
        <f>SUMIFS('N1.3_Project_Listing'!$P$16:$P$829,'N1.3_Project_Listing'!$B$16:$B$829,$B375,'N1.3_Project_Listing'!$D$16:$D$829,$B330,'N1.3_Project_Listing'!$J$16:$J$829,AS$16,'N1.3_Project_Listing'!$G$16:$G$829,AG$15)</f>
        <v>0</v>
      </c>
      <c r="AT375" s="63">
        <f t="shared" si="438"/>
        <v>0</v>
      </c>
      <c r="AV375" s="158" t="str">
        <f t="shared" si="431"/>
        <v>-</v>
      </c>
      <c r="AW375" s="67">
        <f>SUMIFS('N1.3_Project_Listing'!$R$16:$R$829,'N1.3_Project_Listing'!$B$16:$B$829,$B375,'N1.3_Project_Listing'!$D$16:$D$829,$B330,'N1.3_Project_Listing'!$J$16:$J$829,AW$16,'N1.3_Project_Listing'!$G$16:$G$829,AV$15)</f>
        <v>0</v>
      </c>
      <c r="AX375" s="67">
        <f>SUMIFS('N1.3_Project_Listing'!$R$16:$R$829,'N1.3_Project_Listing'!$B$16:$B$829,$B375,'N1.3_Project_Listing'!$D$16:$D$829,$B330,'N1.3_Project_Listing'!$J$16:$J$829,AX$16,'N1.3_Project_Listing'!$G$16:$G$829,AV$15)</f>
        <v>0</v>
      </c>
      <c r="AY375" s="67">
        <f>SUMIFS('N1.3_Project_Listing'!$R$16:$R$829,'N1.3_Project_Listing'!$B$16:$B$829,$B375,'N1.3_Project_Listing'!$D$16:$D$829,$B330,'N1.3_Project_Listing'!$J$16:$J$829,AY$16,'N1.3_Project_Listing'!$G$16:$G$829,AV$15)</f>
        <v>0</v>
      </c>
      <c r="AZ375" s="67">
        <f>SUMIFS('N1.3_Project_Listing'!$R$16:$R$829,'N1.3_Project_Listing'!$B$16:$B$829,$B375,'N1.3_Project_Listing'!$D$16:$D$829,$B330,'N1.3_Project_Listing'!$J$16:$J$829,AZ$16,'N1.3_Project_Listing'!$G$16:$G$829,AV$15)</f>
        <v>0</v>
      </c>
      <c r="BA375" s="67">
        <f>SUMIFS('N1.3_Project_Listing'!$R$16:$R$829,'N1.3_Project_Listing'!$B$16:$B$829,$B375,'N1.3_Project_Listing'!$D$16:$D$829,$B330,'N1.3_Project_Listing'!$J$16:$J$829,BA$16,'N1.3_Project_Listing'!$G$16:$G$829,AV$15)</f>
        <v>0</v>
      </c>
      <c r="BB375" s="63">
        <f t="shared" si="439"/>
        <v>0</v>
      </c>
      <c r="BC375" s="116" t="s">
        <v>441</v>
      </c>
      <c r="BD375" s="67">
        <f>SUMIFS('N1.3_Project_Listing'!$P$16:$P$829,'N1.3_Project_Listing'!$B$16:$B$829,$B375,'N1.3_Project_Listing'!$D$16:$D$829,$B330,'N1.3_Project_Listing'!$J$16:$J$829,BD$16,'N1.3_Project_Listing'!$G$16:$G$829,AV$15)</f>
        <v>0</v>
      </c>
      <c r="BE375" s="67">
        <f>SUMIFS('N1.3_Project_Listing'!$P$16:$P$829,'N1.3_Project_Listing'!$B$16:$B$829,$B375,'N1.3_Project_Listing'!$D$16:$D$829,$B330,'N1.3_Project_Listing'!$J$16:$J$829,BE$16,'N1.3_Project_Listing'!$G$16:$G$829,AV$15)</f>
        <v>0</v>
      </c>
      <c r="BF375" s="67">
        <f>SUMIFS('N1.3_Project_Listing'!$P$16:$P$829,'N1.3_Project_Listing'!$B$16:$B$829,$B375,'N1.3_Project_Listing'!$D$16:$D$829,$B330,'N1.3_Project_Listing'!$J$16:$J$829,BF$16,'N1.3_Project_Listing'!$G$16:$G$829,AV$15)</f>
        <v>0</v>
      </c>
      <c r="BG375" s="67">
        <f>SUMIFS('N1.3_Project_Listing'!$P$16:$P$829,'N1.3_Project_Listing'!$B$16:$B$829,$B375,'N1.3_Project_Listing'!$D$16:$D$829,$B330,'N1.3_Project_Listing'!$J$16:$J$829,BG$16,'N1.3_Project_Listing'!$G$16:$G$829,AV$15)</f>
        <v>0</v>
      </c>
      <c r="BH375" s="67">
        <f>SUMIFS('N1.3_Project_Listing'!$P$16:$P$829,'N1.3_Project_Listing'!$B$16:$B$829,$B375,'N1.3_Project_Listing'!$D$16:$D$829,$B330,'N1.3_Project_Listing'!$J$16:$J$829,BH$16,'N1.3_Project_Listing'!$G$16:$G$829,AV$15)</f>
        <v>0</v>
      </c>
      <c r="BI375" s="63">
        <f t="shared" si="440"/>
        <v>0</v>
      </c>
      <c r="BK375" s="158" t="str">
        <f t="shared" si="432"/>
        <v>-</v>
      </c>
      <c r="BL375" s="67">
        <f>SUMIFS('N1.3_Project_Listing'!$R$16:$R$829,'N1.3_Project_Listing'!$B$16:$B$829,$B375,'N1.3_Project_Listing'!$D$16:$D$829,$B330,'N1.3_Project_Listing'!$J$16:$J$829,BL$16,'N1.3_Project_Listing'!$G$16:$G$829,BK$15)</f>
        <v>0</v>
      </c>
      <c r="BM375" s="67">
        <f>SUMIFS('N1.3_Project_Listing'!$R$16:$R$829,'N1.3_Project_Listing'!$B$16:$B$829,$B375,'N1.3_Project_Listing'!$D$16:$D$829,$B330,'N1.3_Project_Listing'!$J$16:$J$829,BM$16,'N1.3_Project_Listing'!$G$16:$G$829,BK$15)</f>
        <v>0</v>
      </c>
      <c r="BN375" s="67">
        <f>SUMIFS('N1.3_Project_Listing'!$R$16:$R$829,'N1.3_Project_Listing'!$B$16:$B$829,$B375,'N1.3_Project_Listing'!$D$16:$D$829,$B330,'N1.3_Project_Listing'!$J$16:$J$829,BN$16,'N1.3_Project_Listing'!$G$16:$G$829,BK$15)</f>
        <v>0</v>
      </c>
      <c r="BO375" s="67">
        <f>SUMIFS('N1.3_Project_Listing'!$R$16:$R$829,'N1.3_Project_Listing'!$B$16:$B$829,$B375,'N1.3_Project_Listing'!$D$16:$D$829,$B330,'N1.3_Project_Listing'!$J$16:$J$829,BO$16,'N1.3_Project_Listing'!$G$16:$G$829,BK$15)</f>
        <v>0</v>
      </c>
      <c r="BP375" s="67">
        <f>SUMIFS('N1.3_Project_Listing'!$R$16:$R$829,'N1.3_Project_Listing'!$B$16:$B$829,$B375,'N1.3_Project_Listing'!$D$16:$D$829,$B330,'N1.3_Project_Listing'!$J$16:$J$829,BP$16,'N1.3_Project_Listing'!$G$16:$G$829,BK$15)</f>
        <v>0</v>
      </c>
      <c r="BQ375" s="63">
        <f t="shared" si="441"/>
        <v>0</v>
      </c>
      <c r="BR375" s="116" t="s">
        <v>441</v>
      </c>
      <c r="BS375" s="67">
        <f>SUMIFS('N1.3_Project_Listing'!$P$16:$P$829,'N1.3_Project_Listing'!$B$16:$B$829,$B375,'N1.3_Project_Listing'!$D$16:$D$829,$B330,'N1.3_Project_Listing'!$J$16:$J$829,BS$16,'N1.3_Project_Listing'!$G$16:$G$829,BK$15)</f>
        <v>0</v>
      </c>
      <c r="BT375" s="67">
        <f>SUMIFS('N1.3_Project_Listing'!$P$16:$P$829,'N1.3_Project_Listing'!$B$16:$B$829,$B375,'N1.3_Project_Listing'!$D$16:$D$829,$B330,'N1.3_Project_Listing'!$J$16:$J$829,BT$16,'N1.3_Project_Listing'!$G$16:$G$829,BK$15)</f>
        <v>0</v>
      </c>
      <c r="BU375" s="67">
        <f>SUMIFS('N1.3_Project_Listing'!$P$16:$P$829,'N1.3_Project_Listing'!$B$16:$B$829,$B375,'N1.3_Project_Listing'!$D$16:$D$829,$B330,'N1.3_Project_Listing'!$J$16:$J$829,BU$16,'N1.3_Project_Listing'!$G$16:$G$829,BK$15)</f>
        <v>0</v>
      </c>
      <c r="BV375" s="67">
        <f>SUMIFS('N1.3_Project_Listing'!$P$16:$P$829,'N1.3_Project_Listing'!$B$16:$B$829,$B375,'N1.3_Project_Listing'!$D$16:$D$829,$B330,'N1.3_Project_Listing'!$J$16:$J$829,BV$16,'N1.3_Project_Listing'!$G$16:$G$829,BK$15)</f>
        <v>0</v>
      </c>
      <c r="BW375" s="67">
        <f>SUMIFS('N1.3_Project_Listing'!$P$16:$P$829,'N1.3_Project_Listing'!$B$16:$B$829,$B375,'N1.3_Project_Listing'!$D$16:$D$829,$B330,'N1.3_Project_Listing'!$J$16:$J$829,BW$16,'N1.3_Project_Listing'!$G$16:$G$829,BK$15)</f>
        <v>0</v>
      </c>
      <c r="BX375" s="63">
        <f t="shared" si="442"/>
        <v>0</v>
      </c>
    </row>
    <row r="376" spans="2:76" hidden="1">
      <c r="B376" s="132" t="str">
        <f t="shared" si="454"/>
        <v>No entry required</v>
      </c>
      <c r="C376" s="158" t="str">
        <f t="shared" si="454"/>
        <v>-</v>
      </c>
      <c r="D376" s="63">
        <f t="shared" si="444"/>
        <v>0</v>
      </c>
      <c r="E376" s="63">
        <f t="shared" si="445"/>
        <v>0</v>
      </c>
      <c r="F376" s="63">
        <f t="shared" si="446"/>
        <v>0</v>
      </c>
      <c r="G376" s="63">
        <f t="shared" si="447"/>
        <v>0</v>
      </c>
      <c r="H376" s="63">
        <f t="shared" si="448"/>
        <v>0</v>
      </c>
      <c r="I376" s="63">
        <f t="shared" si="433"/>
        <v>0</v>
      </c>
      <c r="J376" s="116" t="s">
        <v>441</v>
      </c>
      <c r="K376" s="63">
        <f t="shared" si="449"/>
        <v>0</v>
      </c>
      <c r="L376" s="63">
        <f t="shared" si="450"/>
        <v>0</v>
      </c>
      <c r="M376" s="63">
        <f t="shared" si="451"/>
        <v>0</v>
      </c>
      <c r="N376" s="63">
        <f t="shared" si="452"/>
        <v>0</v>
      </c>
      <c r="O376" s="63">
        <f t="shared" si="453"/>
        <v>0</v>
      </c>
      <c r="P376" s="63">
        <f t="shared" si="434"/>
        <v>0</v>
      </c>
      <c r="R376" s="158" t="str">
        <f t="shared" si="429"/>
        <v>-</v>
      </c>
      <c r="S376" s="67">
        <f>SUMIFS('N1.3_Project_Listing'!$R$16:$R$829,'N1.3_Project_Listing'!$B$16:$B$829,$B376,'N1.3_Project_Listing'!$D$16:$D$829,$B330,'N1.3_Project_Listing'!$J$16:$J$829,S$16,'N1.3_Project_Listing'!$G$16:$G$829,R$15)</f>
        <v>0</v>
      </c>
      <c r="T376" s="67">
        <f>SUMIFS('N1.3_Project_Listing'!$R$16:$R$829,'N1.3_Project_Listing'!$B$16:$B$829,$B376,'N1.3_Project_Listing'!$D$16:$D$829,$B330,'N1.3_Project_Listing'!$J$16:$J$829,T$16,'N1.3_Project_Listing'!$G$16:$G$829,R$15)</f>
        <v>0</v>
      </c>
      <c r="U376" s="67">
        <f>SUMIFS('N1.3_Project_Listing'!$R$16:$R$829,'N1.3_Project_Listing'!$B$16:$B$829,$B376,'N1.3_Project_Listing'!$D$16:$D$829,$B330,'N1.3_Project_Listing'!$J$16:$J$829,U$16,'N1.3_Project_Listing'!$G$16:$G$829,R$15)</f>
        <v>0</v>
      </c>
      <c r="V376" s="67">
        <f>SUMIFS('N1.3_Project_Listing'!$R$16:$R$829,'N1.3_Project_Listing'!$B$16:$B$829,$B376,'N1.3_Project_Listing'!$D$16:$D$829,$B330,'N1.3_Project_Listing'!$J$16:$J$829,V$16,'N1.3_Project_Listing'!$G$16:$G$829,R$15)</f>
        <v>0</v>
      </c>
      <c r="W376" s="67">
        <f>SUMIFS('N1.3_Project_Listing'!$R$16:$R$829,'N1.3_Project_Listing'!$B$16:$B$829,$B376,'N1.3_Project_Listing'!$D$16:$D$829,$B330,'N1.3_Project_Listing'!$J$16:$J$829,W$16,'N1.3_Project_Listing'!$G$16:$G$829,R$15)</f>
        <v>0</v>
      </c>
      <c r="X376" s="63">
        <f t="shared" si="435"/>
        <v>0</v>
      </c>
      <c r="Y376" s="116" t="s">
        <v>441</v>
      </c>
      <c r="Z376" s="67">
        <f>SUMIFS('N1.3_Project_Listing'!$P$16:$P$829,'N1.3_Project_Listing'!$B$16:$B$829,$B376,'N1.3_Project_Listing'!$D$16:$D$829,$B330,'N1.3_Project_Listing'!$J$16:$J$829,Z$16,'N1.3_Project_Listing'!$G$16:$G$829,R$15)</f>
        <v>0</v>
      </c>
      <c r="AA376" s="67">
        <f>SUMIFS('N1.3_Project_Listing'!$P$16:$P$829,'N1.3_Project_Listing'!$B$16:$B$829,$B376,'N1.3_Project_Listing'!$D$16:$D$829,$B330,'N1.3_Project_Listing'!$J$16:$J$829,AA$16,'N1.3_Project_Listing'!$G$16:$G$829,R$15)</f>
        <v>0</v>
      </c>
      <c r="AB376" s="67">
        <f>SUMIFS('N1.3_Project_Listing'!$P$16:$P$829,'N1.3_Project_Listing'!$B$16:$B$829,$B376,'N1.3_Project_Listing'!$D$16:$D$829,$B330,'N1.3_Project_Listing'!$J$16:$J$829,AB$16,'N1.3_Project_Listing'!$G$16:$G$829,R$15)</f>
        <v>0</v>
      </c>
      <c r="AC376" s="67">
        <f>SUMIFS('N1.3_Project_Listing'!$P$16:$P$829,'N1.3_Project_Listing'!$B$16:$B$829,$B376,'N1.3_Project_Listing'!$D$16:$D$829,$B330,'N1.3_Project_Listing'!$J$16:$J$829,AC$16,'N1.3_Project_Listing'!$G$16:$G$829,R$15)</f>
        <v>0</v>
      </c>
      <c r="AD376" s="67">
        <f>SUMIFS('N1.3_Project_Listing'!$P$16:$P$829,'N1.3_Project_Listing'!$B$16:$B$829,$B376,'N1.3_Project_Listing'!$D$16:$D$829,$B330,'N1.3_Project_Listing'!$J$16:$J$829,AD$16,'N1.3_Project_Listing'!$G$16:$G$829,R$15)</f>
        <v>0</v>
      </c>
      <c r="AE376" s="63">
        <f t="shared" si="436"/>
        <v>0</v>
      </c>
      <c r="AG376" s="158" t="str">
        <f t="shared" si="430"/>
        <v>-</v>
      </c>
      <c r="AH376" s="67">
        <f>SUMIFS('N1.3_Project_Listing'!$R$16:$R$829,'N1.3_Project_Listing'!$B$16:$B$829,$B376,'N1.3_Project_Listing'!$D$16:$D$829,$B330,'N1.3_Project_Listing'!$J$16:$J$829,AH$16,'N1.3_Project_Listing'!$G$16:$G$829,AG$15)</f>
        <v>0</v>
      </c>
      <c r="AI376" s="67">
        <f>SUMIFS('N1.3_Project_Listing'!$R$16:$R$829,'N1.3_Project_Listing'!$B$16:$B$829,$B376,'N1.3_Project_Listing'!$D$16:$D$829,$B330,'N1.3_Project_Listing'!$J$16:$J$829,AI$16,'N1.3_Project_Listing'!$G$16:$G$829,AG$15)</f>
        <v>0</v>
      </c>
      <c r="AJ376" s="67">
        <f>SUMIFS('N1.3_Project_Listing'!$R$16:$R$829,'N1.3_Project_Listing'!$B$16:$B$829,$B376,'N1.3_Project_Listing'!$D$16:$D$829,$B330,'N1.3_Project_Listing'!$J$16:$J$829,AJ$16,'N1.3_Project_Listing'!$G$16:$G$829,AG$15)</f>
        <v>0</v>
      </c>
      <c r="AK376" s="67">
        <f>SUMIFS('N1.3_Project_Listing'!$R$16:$R$829,'N1.3_Project_Listing'!$B$16:$B$829,$B376,'N1.3_Project_Listing'!$D$16:$D$829,$B330,'N1.3_Project_Listing'!$J$16:$J$829,AK$16,'N1.3_Project_Listing'!$G$16:$G$829,AG$15)</f>
        <v>0</v>
      </c>
      <c r="AL376" s="67">
        <f>SUMIFS('N1.3_Project_Listing'!$R$16:$R$829,'N1.3_Project_Listing'!$B$16:$B$829,$B376,'N1.3_Project_Listing'!$D$16:$D$829,$B330,'N1.3_Project_Listing'!$J$16:$J$829,AL$16,'N1.3_Project_Listing'!$G$16:$G$829,AG$15)</f>
        <v>0</v>
      </c>
      <c r="AM376" s="63">
        <f t="shared" si="437"/>
        <v>0</v>
      </c>
      <c r="AN376" s="116" t="s">
        <v>441</v>
      </c>
      <c r="AO376" s="67">
        <f>SUMIFS('N1.3_Project_Listing'!$P$16:$P$829,'N1.3_Project_Listing'!$B$16:$B$829,$B376,'N1.3_Project_Listing'!$D$16:$D$829,$B330,'N1.3_Project_Listing'!$J$16:$J$829,AO$16,'N1.3_Project_Listing'!$G$16:$G$829,AG$15)</f>
        <v>0</v>
      </c>
      <c r="AP376" s="67">
        <f>SUMIFS('N1.3_Project_Listing'!$P$16:$P$829,'N1.3_Project_Listing'!$B$16:$B$829,$B376,'N1.3_Project_Listing'!$D$16:$D$829,$B330,'N1.3_Project_Listing'!$J$16:$J$829,AP$16,'N1.3_Project_Listing'!$G$16:$G$829,AG$15)</f>
        <v>0</v>
      </c>
      <c r="AQ376" s="67">
        <f>SUMIFS('N1.3_Project_Listing'!$P$16:$P$829,'N1.3_Project_Listing'!$B$16:$B$829,$B376,'N1.3_Project_Listing'!$D$16:$D$829,$B330,'N1.3_Project_Listing'!$J$16:$J$829,AQ$16,'N1.3_Project_Listing'!$G$16:$G$829,AG$15)</f>
        <v>0</v>
      </c>
      <c r="AR376" s="67">
        <f>SUMIFS('N1.3_Project_Listing'!$P$16:$P$829,'N1.3_Project_Listing'!$B$16:$B$829,$B376,'N1.3_Project_Listing'!$D$16:$D$829,$B330,'N1.3_Project_Listing'!$J$16:$J$829,AR$16,'N1.3_Project_Listing'!$G$16:$G$829,AG$15)</f>
        <v>0</v>
      </c>
      <c r="AS376" s="67">
        <f>SUMIFS('N1.3_Project_Listing'!$P$16:$P$829,'N1.3_Project_Listing'!$B$16:$B$829,$B376,'N1.3_Project_Listing'!$D$16:$D$829,$B330,'N1.3_Project_Listing'!$J$16:$J$829,AS$16,'N1.3_Project_Listing'!$G$16:$G$829,AG$15)</f>
        <v>0</v>
      </c>
      <c r="AT376" s="63">
        <f t="shared" si="438"/>
        <v>0</v>
      </c>
      <c r="AV376" s="158" t="str">
        <f t="shared" si="431"/>
        <v>-</v>
      </c>
      <c r="AW376" s="67">
        <f>SUMIFS('N1.3_Project_Listing'!$R$16:$R$829,'N1.3_Project_Listing'!$B$16:$B$829,$B376,'N1.3_Project_Listing'!$D$16:$D$829,$B330,'N1.3_Project_Listing'!$J$16:$J$829,AW$16,'N1.3_Project_Listing'!$G$16:$G$829,AV$15)</f>
        <v>0</v>
      </c>
      <c r="AX376" s="67">
        <f>SUMIFS('N1.3_Project_Listing'!$R$16:$R$829,'N1.3_Project_Listing'!$B$16:$B$829,$B376,'N1.3_Project_Listing'!$D$16:$D$829,$B330,'N1.3_Project_Listing'!$J$16:$J$829,AX$16,'N1.3_Project_Listing'!$G$16:$G$829,AV$15)</f>
        <v>0</v>
      </c>
      <c r="AY376" s="67">
        <f>SUMIFS('N1.3_Project_Listing'!$R$16:$R$829,'N1.3_Project_Listing'!$B$16:$B$829,$B376,'N1.3_Project_Listing'!$D$16:$D$829,$B330,'N1.3_Project_Listing'!$J$16:$J$829,AY$16,'N1.3_Project_Listing'!$G$16:$G$829,AV$15)</f>
        <v>0</v>
      </c>
      <c r="AZ376" s="67">
        <f>SUMIFS('N1.3_Project_Listing'!$R$16:$R$829,'N1.3_Project_Listing'!$B$16:$B$829,$B376,'N1.3_Project_Listing'!$D$16:$D$829,$B330,'N1.3_Project_Listing'!$J$16:$J$829,AZ$16,'N1.3_Project_Listing'!$G$16:$G$829,AV$15)</f>
        <v>0</v>
      </c>
      <c r="BA376" s="67">
        <f>SUMIFS('N1.3_Project_Listing'!$R$16:$R$829,'N1.3_Project_Listing'!$B$16:$B$829,$B376,'N1.3_Project_Listing'!$D$16:$D$829,$B330,'N1.3_Project_Listing'!$J$16:$J$829,BA$16,'N1.3_Project_Listing'!$G$16:$G$829,AV$15)</f>
        <v>0</v>
      </c>
      <c r="BB376" s="63">
        <f t="shared" si="439"/>
        <v>0</v>
      </c>
      <c r="BC376" s="116" t="s">
        <v>441</v>
      </c>
      <c r="BD376" s="67">
        <f>SUMIFS('N1.3_Project_Listing'!$P$16:$P$829,'N1.3_Project_Listing'!$B$16:$B$829,$B376,'N1.3_Project_Listing'!$D$16:$D$829,$B330,'N1.3_Project_Listing'!$J$16:$J$829,BD$16,'N1.3_Project_Listing'!$G$16:$G$829,AV$15)</f>
        <v>0</v>
      </c>
      <c r="BE376" s="67">
        <f>SUMIFS('N1.3_Project_Listing'!$P$16:$P$829,'N1.3_Project_Listing'!$B$16:$B$829,$B376,'N1.3_Project_Listing'!$D$16:$D$829,$B330,'N1.3_Project_Listing'!$J$16:$J$829,BE$16,'N1.3_Project_Listing'!$G$16:$G$829,AV$15)</f>
        <v>0</v>
      </c>
      <c r="BF376" s="67">
        <f>SUMIFS('N1.3_Project_Listing'!$P$16:$P$829,'N1.3_Project_Listing'!$B$16:$B$829,$B376,'N1.3_Project_Listing'!$D$16:$D$829,$B330,'N1.3_Project_Listing'!$J$16:$J$829,BF$16,'N1.3_Project_Listing'!$G$16:$G$829,AV$15)</f>
        <v>0</v>
      </c>
      <c r="BG376" s="67">
        <f>SUMIFS('N1.3_Project_Listing'!$P$16:$P$829,'N1.3_Project_Listing'!$B$16:$B$829,$B376,'N1.3_Project_Listing'!$D$16:$D$829,$B330,'N1.3_Project_Listing'!$J$16:$J$829,BG$16,'N1.3_Project_Listing'!$G$16:$G$829,AV$15)</f>
        <v>0</v>
      </c>
      <c r="BH376" s="67">
        <f>SUMIFS('N1.3_Project_Listing'!$P$16:$P$829,'N1.3_Project_Listing'!$B$16:$B$829,$B376,'N1.3_Project_Listing'!$D$16:$D$829,$B330,'N1.3_Project_Listing'!$J$16:$J$829,BH$16,'N1.3_Project_Listing'!$G$16:$G$829,AV$15)</f>
        <v>0</v>
      </c>
      <c r="BI376" s="63">
        <f t="shared" si="440"/>
        <v>0</v>
      </c>
      <c r="BK376" s="158" t="str">
        <f t="shared" si="432"/>
        <v>-</v>
      </c>
      <c r="BL376" s="67">
        <f>SUMIFS('N1.3_Project_Listing'!$R$16:$R$829,'N1.3_Project_Listing'!$B$16:$B$829,$B376,'N1.3_Project_Listing'!$D$16:$D$829,$B330,'N1.3_Project_Listing'!$J$16:$J$829,BL$16,'N1.3_Project_Listing'!$G$16:$G$829,BK$15)</f>
        <v>0</v>
      </c>
      <c r="BM376" s="67">
        <f>SUMIFS('N1.3_Project_Listing'!$R$16:$R$829,'N1.3_Project_Listing'!$B$16:$B$829,$B376,'N1.3_Project_Listing'!$D$16:$D$829,$B330,'N1.3_Project_Listing'!$J$16:$J$829,BM$16,'N1.3_Project_Listing'!$G$16:$G$829,BK$15)</f>
        <v>0</v>
      </c>
      <c r="BN376" s="67">
        <f>SUMIFS('N1.3_Project_Listing'!$R$16:$R$829,'N1.3_Project_Listing'!$B$16:$B$829,$B376,'N1.3_Project_Listing'!$D$16:$D$829,$B330,'N1.3_Project_Listing'!$J$16:$J$829,BN$16,'N1.3_Project_Listing'!$G$16:$G$829,BK$15)</f>
        <v>0</v>
      </c>
      <c r="BO376" s="67">
        <f>SUMIFS('N1.3_Project_Listing'!$R$16:$R$829,'N1.3_Project_Listing'!$B$16:$B$829,$B376,'N1.3_Project_Listing'!$D$16:$D$829,$B330,'N1.3_Project_Listing'!$J$16:$J$829,BO$16,'N1.3_Project_Listing'!$G$16:$G$829,BK$15)</f>
        <v>0</v>
      </c>
      <c r="BP376" s="67">
        <f>SUMIFS('N1.3_Project_Listing'!$R$16:$R$829,'N1.3_Project_Listing'!$B$16:$B$829,$B376,'N1.3_Project_Listing'!$D$16:$D$829,$B330,'N1.3_Project_Listing'!$J$16:$J$829,BP$16,'N1.3_Project_Listing'!$G$16:$G$829,BK$15)</f>
        <v>0</v>
      </c>
      <c r="BQ376" s="63">
        <f t="shared" si="441"/>
        <v>0</v>
      </c>
      <c r="BR376" s="116" t="s">
        <v>441</v>
      </c>
      <c r="BS376" s="67">
        <f>SUMIFS('N1.3_Project_Listing'!$P$16:$P$829,'N1.3_Project_Listing'!$B$16:$B$829,$B376,'N1.3_Project_Listing'!$D$16:$D$829,$B330,'N1.3_Project_Listing'!$J$16:$J$829,BS$16,'N1.3_Project_Listing'!$G$16:$G$829,BK$15)</f>
        <v>0</v>
      </c>
      <c r="BT376" s="67">
        <f>SUMIFS('N1.3_Project_Listing'!$P$16:$P$829,'N1.3_Project_Listing'!$B$16:$B$829,$B376,'N1.3_Project_Listing'!$D$16:$D$829,$B330,'N1.3_Project_Listing'!$J$16:$J$829,BT$16,'N1.3_Project_Listing'!$G$16:$G$829,BK$15)</f>
        <v>0</v>
      </c>
      <c r="BU376" s="67">
        <f>SUMIFS('N1.3_Project_Listing'!$P$16:$P$829,'N1.3_Project_Listing'!$B$16:$B$829,$B376,'N1.3_Project_Listing'!$D$16:$D$829,$B330,'N1.3_Project_Listing'!$J$16:$J$829,BU$16,'N1.3_Project_Listing'!$G$16:$G$829,BK$15)</f>
        <v>0</v>
      </c>
      <c r="BV376" s="67">
        <f>SUMIFS('N1.3_Project_Listing'!$P$16:$P$829,'N1.3_Project_Listing'!$B$16:$B$829,$B376,'N1.3_Project_Listing'!$D$16:$D$829,$B330,'N1.3_Project_Listing'!$J$16:$J$829,BV$16,'N1.3_Project_Listing'!$G$16:$G$829,BK$15)</f>
        <v>0</v>
      </c>
      <c r="BW376" s="67">
        <f>SUMIFS('N1.3_Project_Listing'!$P$16:$P$829,'N1.3_Project_Listing'!$B$16:$B$829,$B376,'N1.3_Project_Listing'!$D$16:$D$829,$B330,'N1.3_Project_Listing'!$J$16:$J$829,BW$16,'N1.3_Project_Listing'!$G$16:$G$829,BK$15)</f>
        <v>0</v>
      </c>
      <c r="BX376" s="63">
        <f t="shared" si="442"/>
        <v>0</v>
      </c>
    </row>
    <row r="377" spans="2:76" hidden="1">
      <c r="B377" s="132" t="str">
        <f t="shared" si="454"/>
        <v>No entry required</v>
      </c>
      <c r="C377" s="158" t="str">
        <f t="shared" si="454"/>
        <v>-</v>
      </c>
      <c r="D377" s="63">
        <f t="shared" si="444"/>
        <v>0</v>
      </c>
      <c r="E377" s="63">
        <f t="shared" si="445"/>
        <v>0</v>
      </c>
      <c r="F377" s="63">
        <f t="shared" si="446"/>
        <v>0</v>
      </c>
      <c r="G377" s="63">
        <f t="shared" si="447"/>
        <v>0</v>
      </c>
      <c r="H377" s="63">
        <f t="shared" si="448"/>
        <v>0</v>
      </c>
      <c r="I377" s="63">
        <f t="shared" si="433"/>
        <v>0</v>
      </c>
      <c r="J377" s="116" t="s">
        <v>441</v>
      </c>
      <c r="K377" s="63">
        <f t="shared" si="449"/>
        <v>0</v>
      </c>
      <c r="L377" s="63">
        <f t="shared" si="450"/>
        <v>0</v>
      </c>
      <c r="M377" s="63">
        <f t="shared" si="451"/>
        <v>0</v>
      </c>
      <c r="N377" s="63">
        <f t="shared" si="452"/>
        <v>0</v>
      </c>
      <c r="O377" s="63">
        <f t="shared" si="453"/>
        <v>0</v>
      </c>
      <c r="P377" s="63">
        <f t="shared" si="434"/>
        <v>0</v>
      </c>
      <c r="R377" s="158" t="str">
        <f t="shared" si="429"/>
        <v>-</v>
      </c>
      <c r="S377" s="67">
        <f>SUMIFS('N1.3_Project_Listing'!$R$16:$R$829,'N1.3_Project_Listing'!$B$16:$B$829,$B377,'N1.3_Project_Listing'!$D$16:$D$829,$B330,'N1.3_Project_Listing'!$J$16:$J$829,S$16,'N1.3_Project_Listing'!$G$16:$G$829,R$15)</f>
        <v>0</v>
      </c>
      <c r="T377" s="67">
        <f>SUMIFS('N1.3_Project_Listing'!$R$16:$R$829,'N1.3_Project_Listing'!$B$16:$B$829,$B377,'N1.3_Project_Listing'!$D$16:$D$829,$B330,'N1.3_Project_Listing'!$J$16:$J$829,T$16,'N1.3_Project_Listing'!$G$16:$G$829,R$15)</f>
        <v>0</v>
      </c>
      <c r="U377" s="67">
        <f>SUMIFS('N1.3_Project_Listing'!$R$16:$R$829,'N1.3_Project_Listing'!$B$16:$B$829,$B377,'N1.3_Project_Listing'!$D$16:$D$829,$B330,'N1.3_Project_Listing'!$J$16:$J$829,U$16,'N1.3_Project_Listing'!$G$16:$G$829,R$15)</f>
        <v>0</v>
      </c>
      <c r="V377" s="67">
        <f>SUMIFS('N1.3_Project_Listing'!$R$16:$R$829,'N1.3_Project_Listing'!$B$16:$B$829,$B377,'N1.3_Project_Listing'!$D$16:$D$829,$B330,'N1.3_Project_Listing'!$J$16:$J$829,V$16,'N1.3_Project_Listing'!$G$16:$G$829,R$15)</f>
        <v>0</v>
      </c>
      <c r="W377" s="67">
        <f>SUMIFS('N1.3_Project_Listing'!$R$16:$R$829,'N1.3_Project_Listing'!$B$16:$B$829,$B377,'N1.3_Project_Listing'!$D$16:$D$829,$B330,'N1.3_Project_Listing'!$J$16:$J$829,W$16,'N1.3_Project_Listing'!$G$16:$G$829,R$15)</f>
        <v>0</v>
      </c>
      <c r="X377" s="63">
        <f t="shared" si="435"/>
        <v>0</v>
      </c>
      <c r="Y377" s="116" t="s">
        <v>441</v>
      </c>
      <c r="Z377" s="67">
        <f>SUMIFS('N1.3_Project_Listing'!$P$16:$P$829,'N1.3_Project_Listing'!$B$16:$B$829,$B377,'N1.3_Project_Listing'!$D$16:$D$829,$B330,'N1.3_Project_Listing'!$J$16:$J$829,Z$16,'N1.3_Project_Listing'!$G$16:$G$829,R$15)</f>
        <v>0</v>
      </c>
      <c r="AA377" s="67">
        <f>SUMIFS('N1.3_Project_Listing'!$P$16:$P$829,'N1.3_Project_Listing'!$B$16:$B$829,$B377,'N1.3_Project_Listing'!$D$16:$D$829,$B330,'N1.3_Project_Listing'!$J$16:$J$829,AA$16,'N1.3_Project_Listing'!$G$16:$G$829,R$15)</f>
        <v>0</v>
      </c>
      <c r="AB377" s="67">
        <f>SUMIFS('N1.3_Project_Listing'!$P$16:$P$829,'N1.3_Project_Listing'!$B$16:$B$829,$B377,'N1.3_Project_Listing'!$D$16:$D$829,$B330,'N1.3_Project_Listing'!$J$16:$J$829,AB$16,'N1.3_Project_Listing'!$G$16:$G$829,R$15)</f>
        <v>0</v>
      </c>
      <c r="AC377" s="67">
        <f>SUMIFS('N1.3_Project_Listing'!$P$16:$P$829,'N1.3_Project_Listing'!$B$16:$B$829,$B377,'N1.3_Project_Listing'!$D$16:$D$829,$B330,'N1.3_Project_Listing'!$J$16:$J$829,AC$16,'N1.3_Project_Listing'!$G$16:$G$829,R$15)</f>
        <v>0</v>
      </c>
      <c r="AD377" s="67">
        <f>SUMIFS('N1.3_Project_Listing'!$P$16:$P$829,'N1.3_Project_Listing'!$B$16:$B$829,$B377,'N1.3_Project_Listing'!$D$16:$D$829,$B330,'N1.3_Project_Listing'!$J$16:$J$829,AD$16,'N1.3_Project_Listing'!$G$16:$G$829,R$15)</f>
        <v>0</v>
      </c>
      <c r="AE377" s="63">
        <f t="shared" si="436"/>
        <v>0</v>
      </c>
      <c r="AG377" s="158" t="str">
        <f t="shared" si="430"/>
        <v>-</v>
      </c>
      <c r="AH377" s="67">
        <f>SUMIFS('N1.3_Project_Listing'!$R$16:$R$829,'N1.3_Project_Listing'!$B$16:$B$829,$B377,'N1.3_Project_Listing'!$D$16:$D$829,$B330,'N1.3_Project_Listing'!$J$16:$J$829,AH$16,'N1.3_Project_Listing'!$G$16:$G$829,AG$15)</f>
        <v>0</v>
      </c>
      <c r="AI377" s="67">
        <f>SUMIFS('N1.3_Project_Listing'!$R$16:$R$829,'N1.3_Project_Listing'!$B$16:$B$829,$B377,'N1.3_Project_Listing'!$D$16:$D$829,$B330,'N1.3_Project_Listing'!$J$16:$J$829,AI$16,'N1.3_Project_Listing'!$G$16:$G$829,AG$15)</f>
        <v>0</v>
      </c>
      <c r="AJ377" s="67">
        <f>SUMIFS('N1.3_Project_Listing'!$R$16:$R$829,'N1.3_Project_Listing'!$B$16:$B$829,$B377,'N1.3_Project_Listing'!$D$16:$D$829,$B330,'N1.3_Project_Listing'!$J$16:$J$829,AJ$16,'N1.3_Project_Listing'!$G$16:$G$829,AG$15)</f>
        <v>0</v>
      </c>
      <c r="AK377" s="67">
        <f>SUMIFS('N1.3_Project_Listing'!$R$16:$R$829,'N1.3_Project_Listing'!$B$16:$B$829,$B377,'N1.3_Project_Listing'!$D$16:$D$829,$B330,'N1.3_Project_Listing'!$J$16:$J$829,AK$16,'N1.3_Project_Listing'!$G$16:$G$829,AG$15)</f>
        <v>0</v>
      </c>
      <c r="AL377" s="67">
        <f>SUMIFS('N1.3_Project_Listing'!$R$16:$R$829,'N1.3_Project_Listing'!$B$16:$B$829,$B377,'N1.3_Project_Listing'!$D$16:$D$829,$B330,'N1.3_Project_Listing'!$J$16:$J$829,AL$16,'N1.3_Project_Listing'!$G$16:$G$829,AG$15)</f>
        <v>0</v>
      </c>
      <c r="AM377" s="63">
        <f t="shared" si="437"/>
        <v>0</v>
      </c>
      <c r="AN377" s="116" t="s">
        <v>441</v>
      </c>
      <c r="AO377" s="67">
        <f>SUMIFS('N1.3_Project_Listing'!$P$16:$P$829,'N1.3_Project_Listing'!$B$16:$B$829,$B377,'N1.3_Project_Listing'!$D$16:$D$829,$B330,'N1.3_Project_Listing'!$J$16:$J$829,AO$16,'N1.3_Project_Listing'!$G$16:$G$829,AG$15)</f>
        <v>0</v>
      </c>
      <c r="AP377" s="67">
        <f>SUMIFS('N1.3_Project_Listing'!$P$16:$P$829,'N1.3_Project_Listing'!$B$16:$B$829,$B377,'N1.3_Project_Listing'!$D$16:$D$829,$B330,'N1.3_Project_Listing'!$J$16:$J$829,AP$16,'N1.3_Project_Listing'!$G$16:$G$829,AG$15)</f>
        <v>0</v>
      </c>
      <c r="AQ377" s="67">
        <f>SUMIFS('N1.3_Project_Listing'!$P$16:$P$829,'N1.3_Project_Listing'!$B$16:$B$829,$B377,'N1.3_Project_Listing'!$D$16:$D$829,$B330,'N1.3_Project_Listing'!$J$16:$J$829,AQ$16,'N1.3_Project_Listing'!$G$16:$G$829,AG$15)</f>
        <v>0</v>
      </c>
      <c r="AR377" s="67">
        <f>SUMIFS('N1.3_Project_Listing'!$P$16:$P$829,'N1.3_Project_Listing'!$B$16:$B$829,$B377,'N1.3_Project_Listing'!$D$16:$D$829,$B330,'N1.3_Project_Listing'!$J$16:$J$829,AR$16,'N1.3_Project_Listing'!$G$16:$G$829,AG$15)</f>
        <v>0</v>
      </c>
      <c r="AS377" s="67">
        <f>SUMIFS('N1.3_Project_Listing'!$P$16:$P$829,'N1.3_Project_Listing'!$B$16:$B$829,$B377,'N1.3_Project_Listing'!$D$16:$D$829,$B330,'N1.3_Project_Listing'!$J$16:$J$829,AS$16,'N1.3_Project_Listing'!$G$16:$G$829,AG$15)</f>
        <v>0</v>
      </c>
      <c r="AT377" s="63">
        <f t="shared" si="438"/>
        <v>0</v>
      </c>
      <c r="AV377" s="158" t="str">
        <f t="shared" si="431"/>
        <v>-</v>
      </c>
      <c r="AW377" s="67">
        <f>SUMIFS('N1.3_Project_Listing'!$R$16:$R$829,'N1.3_Project_Listing'!$B$16:$B$829,$B377,'N1.3_Project_Listing'!$D$16:$D$829,$B330,'N1.3_Project_Listing'!$J$16:$J$829,AW$16,'N1.3_Project_Listing'!$G$16:$G$829,AV$15)</f>
        <v>0</v>
      </c>
      <c r="AX377" s="67">
        <f>SUMIFS('N1.3_Project_Listing'!$R$16:$R$829,'N1.3_Project_Listing'!$B$16:$B$829,$B377,'N1.3_Project_Listing'!$D$16:$D$829,$B330,'N1.3_Project_Listing'!$J$16:$J$829,AX$16,'N1.3_Project_Listing'!$G$16:$G$829,AV$15)</f>
        <v>0</v>
      </c>
      <c r="AY377" s="67">
        <f>SUMIFS('N1.3_Project_Listing'!$R$16:$R$829,'N1.3_Project_Listing'!$B$16:$B$829,$B377,'N1.3_Project_Listing'!$D$16:$D$829,$B330,'N1.3_Project_Listing'!$J$16:$J$829,AY$16,'N1.3_Project_Listing'!$G$16:$G$829,AV$15)</f>
        <v>0</v>
      </c>
      <c r="AZ377" s="67">
        <f>SUMIFS('N1.3_Project_Listing'!$R$16:$R$829,'N1.3_Project_Listing'!$B$16:$B$829,$B377,'N1.3_Project_Listing'!$D$16:$D$829,$B330,'N1.3_Project_Listing'!$J$16:$J$829,AZ$16,'N1.3_Project_Listing'!$G$16:$G$829,AV$15)</f>
        <v>0</v>
      </c>
      <c r="BA377" s="67">
        <f>SUMIFS('N1.3_Project_Listing'!$R$16:$R$829,'N1.3_Project_Listing'!$B$16:$B$829,$B377,'N1.3_Project_Listing'!$D$16:$D$829,$B330,'N1.3_Project_Listing'!$J$16:$J$829,BA$16,'N1.3_Project_Listing'!$G$16:$G$829,AV$15)</f>
        <v>0</v>
      </c>
      <c r="BB377" s="63">
        <f t="shared" si="439"/>
        <v>0</v>
      </c>
      <c r="BC377" s="116" t="s">
        <v>441</v>
      </c>
      <c r="BD377" s="67">
        <f>SUMIFS('N1.3_Project_Listing'!$P$16:$P$829,'N1.3_Project_Listing'!$B$16:$B$829,$B377,'N1.3_Project_Listing'!$D$16:$D$829,$B330,'N1.3_Project_Listing'!$J$16:$J$829,BD$16,'N1.3_Project_Listing'!$G$16:$G$829,AV$15)</f>
        <v>0</v>
      </c>
      <c r="BE377" s="67">
        <f>SUMIFS('N1.3_Project_Listing'!$P$16:$P$829,'N1.3_Project_Listing'!$B$16:$B$829,$B377,'N1.3_Project_Listing'!$D$16:$D$829,$B330,'N1.3_Project_Listing'!$J$16:$J$829,BE$16,'N1.3_Project_Listing'!$G$16:$G$829,AV$15)</f>
        <v>0</v>
      </c>
      <c r="BF377" s="67">
        <f>SUMIFS('N1.3_Project_Listing'!$P$16:$P$829,'N1.3_Project_Listing'!$B$16:$B$829,$B377,'N1.3_Project_Listing'!$D$16:$D$829,$B330,'N1.3_Project_Listing'!$J$16:$J$829,BF$16,'N1.3_Project_Listing'!$G$16:$G$829,AV$15)</f>
        <v>0</v>
      </c>
      <c r="BG377" s="67">
        <f>SUMIFS('N1.3_Project_Listing'!$P$16:$P$829,'N1.3_Project_Listing'!$B$16:$B$829,$B377,'N1.3_Project_Listing'!$D$16:$D$829,$B330,'N1.3_Project_Listing'!$J$16:$J$829,BG$16,'N1.3_Project_Listing'!$G$16:$G$829,AV$15)</f>
        <v>0</v>
      </c>
      <c r="BH377" s="67">
        <f>SUMIFS('N1.3_Project_Listing'!$P$16:$P$829,'N1.3_Project_Listing'!$B$16:$B$829,$B377,'N1.3_Project_Listing'!$D$16:$D$829,$B330,'N1.3_Project_Listing'!$J$16:$J$829,BH$16,'N1.3_Project_Listing'!$G$16:$G$829,AV$15)</f>
        <v>0</v>
      </c>
      <c r="BI377" s="63">
        <f t="shared" si="440"/>
        <v>0</v>
      </c>
      <c r="BK377" s="158" t="str">
        <f t="shared" si="432"/>
        <v>-</v>
      </c>
      <c r="BL377" s="67">
        <f>SUMIFS('N1.3_Project_Listing'!$R$16:$R$829,'N1.3_Project_Listing'!$B$16:$B$829,$B377,'N1.3_Project_Listing'!$D$16:$D$829,$B330,'N1.3_Project_Listing'!$J$16:$J$829,BL$16,'N1.3_Project_Listing'!$G$16:$G$829,BK$15)</f>
        <v>0</v>
      </c>
      <c r="BM377" s="67">
        <f>SUMIFS('N1.3_Project_Listing'!$R$16:$R$829,'N1.3_Project_Listing'!$B$16:$B$829,$B377,'N1.3_Project_Listing'!$D$16:$D$829,$B330,'N1.3_Project_Listing'!$J$16:$J$829,BM$16,'N1.3_Project_Listing'!$G$16:$G$829,BK$15)</f>
        <v>0</v>
      </c>
      <c r="BN377" s="67">
        <f>SUMIFS('N1.3_Project_Listing'!$R$16:$R$829,'N1.3_Project_Listing'!$B$16:$B$829,$B377,'N1.3_Project_Listing'!$D$16:$D$829,$B330,'N1.3_Project_Listing'!$J$16:$J$829,BN$16,'N1.3_Project_Listing'!$G$16:$G$829,BK$15)</f>
        <v>0</v>
      </c>
      <c r="BO377" s="67">
        <f>SUMIFS('N1.3_Project_Listing'!$R$16:$R$829,'N1.3_Project_Listing'!$B$16:$B$829,$B377,'N1.3_Project_Listing'!$D$16:$D$829,$B330,'N1.3_Project_Listing'!$J$16:$J$829,BO$16,'N1.3_Project_Listing'!$G$16:$G$829,BK$15)</f>
        <v>0</v>
      </c>
      <c r="BP377" s="67">
        <f>SUMIFS('N1.3_Project_Listing'!$R$16:$R$829,'N1.3_Project_Listing'!$B$16:$B$829,$B377,'N1.3_Project_Listing'!$D$16:$D$829,$B330,'N1.3_Project_Listing'!$J$16:$J$829,BP$16,'N1.3_Project_Listing'!$G$16:$G$829,BK$15)</f>
        <v>0</v>
      </c>
      <c r="BQ377" s="63">
        <f t="shared" si="441"/>
        <v>0</v>
      </c>
      <c r="BR377" s="116" t="s">
        <v>441</v>
      </c>
      <c r="BS377" s="67">
        <f>SUMIFS('N1.3_Project_Listing'!$P$16:$P$829,'N1.3_Project_Listing'!$B$16:$B$829,$B377,'N1.3_Project_Listing'!$D$16:$D$829,$B330,'N1.3_Project_Listing'!$J$16:$J$829,BS$16,'N1.3_Project_Listing'!$G$16:$G$829,BK$15)</f>
        <v>0</v>
      </c>
      <c r="BT377" s="67">
        <f>SUMIFS('N1.3_Project_Listing'!$P$16:$P$829,'N1.3_Project_Listing'!$B$16:$B$829,$B377,'N1.3_Project_Listing'!$D$16:$D$829,$B330,'N1.3_Project_Listing'!$J$16:$J$829,BT$16,'N1.3_Project_Listing'!$G$16:$G$829,BK$15)</f>
        <v>0</v>
      </c>
      <c r="BU377" s="67">
        <f>SUMIFS('N1.3_Project_Listing'!$P$16:$P$829,'N1.3_Project_Listing'!$B$16:$B$829,$B377,'N1.3_Project_Listing'!$D$16:$D$829,$B330,'N1.3_Project_Listing'!$J$16:$J$829,BU$16,'N1.3_Project_Listing'!$G$16:$G$829,BK$15)</f>
        <v>0</v>
      </c>
      <c r="BV377" s="67">
        <f>SUMIFS('N1.3_Project_Listing'!$P$16:$P$829,'N1.3_Project_Listing'!$B$16:$B$829,$B377,'N1.3_Project_Listing'!$D$16:$D$829,$B330,'N1.3_Project_Listing'!$J$16:$J$829,BV$16,'N1.3_Project_Listing'!$G$16:$G$829,BK$15)</f>
        <v>0</v>
      </c>
      <c r="BW377" s="67">
        <f>SUMIFS('N1.3_Project_Listing'!$P$16:$P$829,'N1.3_Project_Listing'!$B$16:$B$829,$B377,'N1.3_Project_Listing'!$D$16:$D$829,$B330,'N1.3_Project_Listing'!$J$16:$J$829,BW$16,'N1.3_Project_Listing'!$G$16:$G$829,BK$15)</f>
        <v>0</v>
      </c>
      <c r="BX377" s="63">
        <f t="shared" si="442"/>
        <v>0</v>
      </c>
    </row>
    <row r="378" spans="2:76" hidden="1">
      <c r="B378" s="132" t="str">
        <f t="shared" si="454"/>
        <v>No entry required</v>
      </c>
      <c r="C378" s="158" t="str">
        <f t="shared" si="454"/>
        <v>-</v>
      </c>
      <c r="D378" s="63">
        <f t="shared" si="444"/>
        <v>0</v>
      </c>
      <c r="E378" s="63">
        <f t="shared" si="445"/>
        <v>0</v>
      </c>
      <c r="F378" s="63">
        <f t="shared" si="446"/>
        <v>0</v>
      </c>
      <c r="G378" s="63">
        <f t="shared" si="447"/>
        <v>0</v>
      </c>
      <c r="H378" s="63">
        <f t="shared" si="448"/>
        <v>0</v>
      </c>
      <c r="I378" s="63">
        <f t="shared" si="433"/>
        <v>0</v>
      </c>
      <c r="J378" s="116" t="s">
        <v>441</v>
      </c>
      <c r="K378" s="63">
        <f t="shared" si="449"/>
        <v>0</v>
      </c>
      <c r="L378" s="63">
        <f t="shared" si="450"/>
        <v>0</v>
      </c>
      <c r="M378" s="63">
        <f t="shared" si="451"/>
        <v>0</v>
      </c>
      <c r="N378" s="63">
        <f t="shared" si="452"/>
        <v>0</v>
      </c>
      <c r="O378" s="63">
        <f t="shared" si="453"/>
        <v>0</v>
      </c>
      <c r="P378" s="63">
        <f t="shared" si="434"/>
        <v>0</v>
      </c>
      <c r="R378" s="158" t="str">
        <f t="shared" si="429"/>
        <v>-</v>
      </c>
      <c r="S378" s="67">
        <f>SUMIFS('N1.3_Project_Listing'!$R$16:$R$829,'N1.3_Project_Listing'!$B$16:$B$829,$B378,'N1.3_Project_Listing'!$D$16:$D$829,$B330,'N1.3_Project_Listing'!$J$16:$J$829,S$16,'N1.3_Project_Listing'!$G$16:$G$829,R$15)</f>
        <v>0</v>
      </c>
      <c r="T378" s="67">
        <f>SUMIFS('N1.3_Project_Listing'!$R$16:$R$829,'N1.3_Project_Listing'!$B$16:$B$829,$B378,'N1.3_Project_Listing'!$D$16:$D$829,$B330,'N1.3_Project_Listing'!$J$16:$J$829,T$16,'N1.3_Project_Listing'!$G$16:$G$829,R$15)</f>
        <v>0</v>
      </c>
      <c r="U378" s="67">
        <f>SUMIFS('N1.3_Project_Listing'!$R$16:$R$829,'N1.3_Project_Listing'!$B$16:$B$829,$B378,'N1.3_Project_Listing'!$D$16:$D$829,$B330,'N1.3_Project_Listing'!$J$16:$J$829,U$16,'N1.3_Project_Listing'!$G$16:$G$829,R$15)</f>
        <v>0</v>
      </c>
      <c r="V378" s="67">
        <f>SUMIFS('N1.3_Project_Listing'!$R$16:$R$829,'N1.3_Project_Listing'!$B$16:$B$829,$B378,'N1.3_Project_Listing'!$D$16:$D$829,$B330,'N1.3_Project_Listing'!$J$16:$J$829,V$16,'N1.3_Project_Listing'!$G$16:$G$829,R$15)</f>
        <v>0</v>
      </c>
      <c r="W378" s="67">
        <f>SUMIFS('N1.3_Project_Listing'!$R$16:$R$829,'N1.3_Project_Listing'!$B$16:$B$829,$B378,'N1.3_Project_Listing'!$D$16:$D$829,$B330,'N1.3_Project_Listing'!$J$16:$J$829,W$16,'N1.3_Project_Listing'!$G$16:$G$829,R$15)</f>
        <v>0</v>
      </c>
      <c r="X378" s="63">
        <f t="shared" si="435"/>
        <v>0</v>
      </c>
      <c r="Y378" s="116" t="s">
        <v>441</v>
      </c>
      <c r="Z378" s="67">
        <f>SUMIFS('N1.3_Project_Listing'!$P$16:$P$829,'N1.3_Project_Listing'!$B$16:$B$829,$B378,'N1.3_Project_Listing'!$D$16:$D$829,$B330,'N1.3_Project_Listing'!$J$16:$J$829,Z$16,'N1.3_Project_Listing'!$G$16:$G$829,R$15)</f>
        <v>0</v>
      </c>
      <c r="AA378" s="67">
        <f>SUMIFS('N1.3_Project_Listing'!$P$16:$P$829,'N1.3_Project_Listing'!$B$16:$B$829,$B378,'N1.3_Project_Listing'!$D$16:$D$829,$B330,'N1.3_Project_Listing'!$J$16:$J$829,AA$16,'N1.3_Project_Listing'!$G$16:$G$829,R$15)</f>
        <v>0</v>
      </c>
      <c r="AB378" s="67">
        <f>SUMIFS('N1.3_Project_Listing'!$P$16:$P$829,'N1.3_Project_Listing'!$B$16:$B$829,$B378,'N1.3_Project_Listing'!$D$16:$D$829,$B330,'N1.3_Project_Listing'!$J$16:$J$829,AB$16,'N1.3_Project_Listing'!$G$16:$G$829,R$15)</f>
        <v>0</v>
      </c>
      <c r="AC378" s="67">
        <f>SUMIFS('N1.3_Project_Listing'!$P$16:$P$829,'N1.3_Project_Listing'!$B$16:$B$829,$B378,'N1.3_Project_Listing'!$D$16:$D$829,$B330,'N1.3_Project_Listing'!$J$16:$J$829,AC$16,'N1.3_Project_Listing'!$G$16:$G$829,R$15)</f>
        <v>0</v>
      </c>
      <c r="AD378" s="67">
        <f>SUMIFS('N1.3_Project_Listing'!$P$16:$P$829,'N1.3_Project_Listing'!$B$16:$B$829,$B378,'N1.3_Project_Listing'!$D$16:$D$829,$B330,'N1.3_Project_Listing'!$J$16:$J$829,AD$16,'N1.3_Project_Listing'!$G$16:$G$829,R$15)</f>
        <v>0</v>
      </c>
      <c r="AE378" s="63">
        <f t="shared" si="436"/>
        <v>0</v>
      </c>
      <c r="AG378" s="158" t="str">
        <f t="shared" si="430"/>
        <v>-</v>
      </c>
      <c r="AH378" s="67">
        <f>SUMIFS('N1.3_Project_Listing'!$R$16:$R$829,'N1.3_Project_Listing'!$B$16:$B$829,$B378,'N1.3_Project_Listing'!$D$16:$D$829,$B330,'N1.3_Project_Listing'!$J$16:$J$829,AH$16,'N1.3_Project_Listing'!$G$16:$G$829,AG$15)</f>
        <v>0</v>
      </c>
      <c r="AI378" s="67">
        <f>SUMIFS('N1.3_Project_Listing'!$R$16:$R$829,'N1.3_Project_Listing'!$B$16:$B$829,$B378,'N1.3_Project_Listing'!$D$16:$D$829,$B330,'N1.3_Project_Listing'!$J$16:$J$829,AI$16,'N1.3_Project_Listing'!$G$16:$G$829,AG$15)</f>
        <v>0</v>
      </c>
      <c r="AJ378" s="67">
        <f>SUMIFS('N1.3_Project_Listing'!$R$16:$R$829,'N1.3_Project_Listing'!$B$16:$B$829,$B378,'N1.3_Project_Listing'!$D$16:$D$829,$B330,'N1.3_Project_Listing'!$J$16:$J$829,AJ$16,'N1.3_Project_Listing'!$G$16:$G$829,AG$15)</f>
        <v>0</v>
      </c>
      <c r="AK378" s="67">
        <f>SUMIFS('N1.3_Project_Listing'!$R$16:$R$829,'N1.3_Project_Listing'!$B$16:$B$829,$B378,'N1.3_Project_Listing'!$D$16:$D$829,$B330,'N1.3_Project_Listing'!$J$16:$J$829,AK$16,'N1.3_Project_Listing'!$G$16:$G$829,AG$15)</f>
        <v>0</v>
      </c>
      <c r="AL378" s="67">
        <f>SUMIFS('N1.3_Project_Listing'!$R$16:$R$829,'N1.3_Project_Listing'!$B$16:$B$829,$B378,'N1.3_Project_Listing'!$D$16:$D$829,$B330,'N1.3_Project_Listing'!$J$16:$J$829,AL$16,'N1.3_Project_Listing'!$G$16:$G$829,AG$15)</f>
        <v>0</v>
      </c>
      <c r="AM378" s="63">
        <f t="shared" si="437"/>
        <v>0</v>
      </c>
      <c r="AN378" s="116" t="s">
        <v>441</v>
      </c>
      <c r="AO378" s="67">
        <f>SUMIFS('N1.3_Project_Listing'!$P$16:$P$829,'N1.3_Project_Listing'!$B$16:$B$829,$B378,'N1.3_Project_Listing'!$D$16:$D$829,$B330,'N1.3_Project_Listing'!$J$16:$J$829,AO$16,'N1.3_Project_Listing'!$G$16:$G$829,AG$15)</f>
        <v>0</v>
      </c>
      <c r="AP378" s="67">
        <f>SUMIFS('N1.3_Project_Listing'!$P$16:$P$829,'N1.3_Project_Listing'!$B$16:$B$829,$B378,'N1.3_Project_Listing'!$D$16:$D$829,$B330,'N1.3_Project_Listing'!$J$16:$J$829,AP$16,'N1.3_Project_Listing'!$G$16:$G$829,AG$15)</f>
        <v>0</v>
      </c>
      <c r="AQ378" s="67">
        <f>SUMIFS('N1.3_Project_Listing'!$P$16:$P$829,'N1.3_Project_Listing'!$B$16:$B$829,$B378,'N1.3_Project_Listing'!$D$16:$D$829,$B330,'N1.3_Project_Listing'!$J$16:$J$829,AQ$16,'N1.3_Project_Listing'!$G$16:$G$829,AG$15)</f>
        <v>0</v>
      </c>
      <c r="AR378" s="67">
        <f>SUMIFS('N1.3_Project_Listing'!$P$16:$P$829,'N1.3_Project_Listing'!$B$16:$B$829,$B378,'N1.3_Project_Listing'!$D$16:$D$829,$B330,'N1.3_Project_Listing'!$J$16:$J$829,AR$16,'N1.3_Project_Listing'!$G$16:$G$829,AG$15)</f>
        <v>0</v>
      </c>
      <c r="AS378" s="67">
        <f>SUMIFS('N1.3_Project_Listing'!$P$16:$P$829,'N1.3_Project_Listing'!$B$16:$B$829,$B378,'N1.3_Project_Listing'!$D$16:$D$829,$B330,'N1.3_Project_Listing'!$J$16:$J$829,AS$16,'N1.3_Project_Listing'!$G$16:$G$829,AG$15)</f>
        <v>0</v>
      </c>
      <c r="AT378" s="63">
        <f t="shared" si="438"/>
        <v>0</v>
      </c>
      <c r="AV378" s="158" t="str">
        <f t="shared" si="431"/>
        <v>-</v>
      </c>
      <c r="AW378" s="67">
        <f>SUMIFS('N1.3_Project_Listing'!$R$16:$R$829,'N1.3_Project_Listing'!$B$16:$B$829,$B378,'N1.3_Project_Listing'!$D$16:$D$829,$B330,'N1.3_Project_Listing'!$J$16:$J$829,AW$16,'N1.3_Project_Listing'!$G$16:$G$829,AV$15)</f>
        <v>0</v>
      </c>
      <c r="AX378" s="67">
        <f>SUMIFS('N1.3_Project_Listing'!$R$16:$R$829,'N1.3_Project_Listing'!$B$16:$B$829,$B378,'N1.3_Project_Listing'!$D$16:$D$829,$B330,'N1.3_Project_Listing'!$J$16:$J$829,AX$16,'N1.3_Project_Listing'!$G$16:$G$829,AV$15)</f>
        <v>0</v>
      </c>
      <c r="AY378" s="67">
        <f>SUMIFS('N1.3_Project_Listing'!$R$16:$R$829,'N1.3_Project_Listing'!$B$16:$B$829,$B378,'N1.3_Project_Listing'!$D$16:$D$829,$B330,'N1.3_Project_Listing'!$J$16:$J$829,AY$16,'N1.3_Project_Listing'!$G$16:$G$829,AV$15)</f>
        <v>0</v>
      </c>
      <c r="AZ378" s="67">
        <f>SUMIFS('N1.3_Project_Listing'!$R$16:$R$829,'N1.3_Project_Listing'!$B$16:$B$829,$B378,'N1.3_Project_Listing'!$D$16:$D$829,$B330,'N1.3_Project_Listing'!$J$16:$J$829,AZ$16,'N1.3_Project_Listing'!$G$16:$G$829,AV$15)</f>
        <v>0</v>
      </c>
      <c r="BA378" s="67">
        <f>SUMIFS('N1.3_Project_Listing'!$R$16:$R$829,'N1.3_Project_Listing'!$B$16:$B$829,$B378,'N1.3_Project_Listing'!$D$16:$D$829,$B330,'N1.3_Project_Listing'!$J$16:$J$829,BA$16,'N1.3_Project_Listing'!$G$16:$G$829,AV$15)</f>
        <v>0</v>
      </c>
      <c r="BB378" s="63">
        <f t="shared" si="439"/>
        <v>0</v>
      </c>
      <c r="BC378" s="116" t="s">
        <v>441</v>
      </c>
      <c r="BD378" s="67">
        <f>SUMIFS('N1.3_Project_Listing'!$P$16:$P$829,'N1.3_Project_Listing'!$B$16:$B$829,$B378,'N1.3_Project_Listing'!$D$16:$D$829,$B330,'N1.3_Project_Listing'!$J$16:$J$829,BD$16,'N1.3_Project_Listing'!$G$16:$G$829,AV$15)</f>
        <v>0</v>
      </c>
      <c r="BE378" s="67">
        <f>SUMIFS('N1.3_Project_Listing'!$P$16:$P$829,'N1.3_Project_Listing'!$B$16:$B$829,$B378,'N1.3_Project_Listing'!$D$16:$D$829,$B330,'N1.3_Project_Listing'!$J$16:$J$829,BE$16,'N1.3_Project_Listing'!$G$16:$G$829,AV$15)</f>
        <v>0</v>
      </c>
      <c r="BF378" s="67">
        <f>SUMIFS('N1.3_Project_Listing'!$P$16:$P$829,'N1.3_Project_Listing'!$B$16:$B$829,$B378,'N1.3_Project_Listing'!$D$16:$D$829,$B330,'N1.3_Project_Listing'!$J$16:$J$829,BF$16,'N1.3_Project_Listing'!$G$16:$G$829,AV$15)</f>
        <v>0</v>
      </c>
      <c r="BG378" s="67">
        <f>SUMIFS('N1.3_Project_Listing'!$P$16:$P$829,'N1.3_Project_Listing'!$B$16:$B$829,$B378,'N1.3_Project_Listing'!$D$16:$D$829,$B330,'N1.3_Project_Listing'!$J$16:$J$829,BG$16,'N1.3_Project_Listing'!$G$16:$G$829,AV$15)</f>
        <v>0</v>
      </c>
      <c r="BH378" s="67">
        <f>SUMIFS('N1.3_Project_Listing'!$P$16:$P$829,'N1.3_Project_Listing'!$B$16:$B$829,$B378,'N1.3_Project_Listing'!$D$16:$D$829,$B330,'N1.3_Project_Listing'!$J$16:$J$829,BH$16,'N1.3_Project_Listing'!$G$16:$G$829,AV$15)</f>
        <v>0</v>
      </c>
      <c r="BI378" s="63">
        <f t="shared" si="440"/>
        <v>0</v>
      </c>
      <c r="BK378" s="158" t="str">
        <f t="shared" si="432"/>
        <v>-</v>
      </c>
      <c r="BL378" s="67">
        <f>SUMIFS('N1.3_Project_Listing'!$R$16:$R$829,'N1.3_Project_Listing'!$B$16:$B$829,$B378,'N1.3_Project_Listing'!$D$16:$D$829,$B330,'N1.3_Project_Listing'!$J$16:$J$829,BL$16,'N1.3_Project_Listing'!$G$16:$G$829,BK$15)</f>
        <v>0</v>
      </c>
      <c r="BM378" s="67">
        <f>SUMIFS('N1.3_Project_Listing'!$R$16:$R$829,'N1.3_Project_Listing'!$B$16:$B$829,$B378,'N1.3_Project_Listing'!$D$16:$D$829,$B330,'N1.3_Project_Listing'!$J$16:$J$829,BM$16,'N1.3_Project_Listing'!$G$16:$G$829,BK$15)</f>
        <v>0</v>
      </c>
      <c r="BN378" s="67">
        <f>SUMIFS('N1.3_Project_Listing'!$R$16:$R$829,'N1.3_Project_Listing'!$B$16:$B$829,$B378,'N1.3_Project_Listing'!$D$16:$D$829,$B330,'N1.3_Project_Listing'!$J$16:$J$829,BN$16,'N1.3_Project_Listing'!$G$16:$G$829,BK$15)</f>
        <v>0</v>
      </c>
      <c r="BO378" s="67">
        <f>SUMIFS('N1.3_Project_Listing'!$R$16:$R$829,'N1.3_Project_Listing'!$B$16:$B$829,$B378,'N1.3_Project_Listing'!$D$16:$D$829,$B330,'N1.3_Project_Listing'!$J$16:$J$829,BO$16,'N1.3_Project_Listing'!$G$16:$G$829,BK$15)</f>
        <v>0</v>
      </c>
      <c r="BP378" s="67">
        <f>SUMIFS('N1.3_Project_Listing'!$R$16:$R$829,'N1.3_Project_Listing'!$B$16:$B$829,$B378,'N1.3_Project_Listing'!$D$16:$D$829,$B330,'N1.3_Project_Listing'!$J$16:$J$829,BP$16,'N1.3_Project_Listing'!$G$16:$G$829,BK$15)</f>
        <v>0</v>
      </c>
      <c r="BQ378" s="63">
        <f t="shared" si="441"/>
        <v>0</v>
      </c>
      <c r="BR378" s="116" t="s">
        <v>441</v>
      </c>
      <c r="BS378" s="67">
        <f>SUMIFS('N1.3_Project_Listing'!$P$16:$P$829,'N1.3_Project_Listing'!$B$16:$B$829,$B378,'N1.3_Project_Listing'!$D$16:$D$829,$B330,'N1.3_Project_Listing'!$J$16:$J$829,BS$16,'N1.3_Project_Listing'!$G$16:$G$829,BK$15)</f>
        <v>0</v>
      </c>
      <c r="BT378" s="67">
        <f>SUMIFS('N1.3_Project_Listing'!$P$16:$P$829,'N1.3_Project_Listing'!$B$16:$B$829,$B378,'N1.3_Project_Listing'!$D$16:$D$829,$B330,'N1.3_Project_Listing'!$J$16:$J$829,BT$16,'N1.3_Project_Listing'!$G$16:$G$829,BK$15)</f>
        <v>0</v>
      </c>
      <c r="BU378" s="67">
        <f>SUMIFS('N1.3_Project_Listing'!$P$16:$P$829,'N1.3_Project_Listing'!$B$16:$B$829,$B378,'N1.3_Project_Listing'!$D$16:$D$829,$B330,'N1.3_Project_Listing'!$J$16:$J$829,BU$16,'N1.3_Project_Listing'!$G$16:$G$829,BK$15)</f>
        <v>0</v>
      </c>
      <c r="BV378" s="67">
        <f>SUMIFS('N1.3_Project_Listing'!$P$16:$P$829,'N1.3_Project_Listing'!$B$16:$B$829,$B378,'N1.3_Project_Listing'!$D$16:$D$829,$B330,'N1.3_Project_Listing'!$J$16:$J$829,BV$16,'N1.3_Project_Listing'!$G$16:$G$829,BK$15)</f>
        <v>0</v>
      </c>
      <c r="BW378" s="67">
        <f>SUMIFS('N1.3_Project_Listing'!$P$16:$P$829,'N1.3_Project_Listing'!$B$16:$B$829,$B378,'N1.3_Project_Listing'!$D$16:$D$829,$B330,'N1.3_Project_Listing'!$J$16:$J$829,BW$16,'N1.3_Project_Listing'!$G$16:$G$829,BK$15)</f>
        <v>0</v>
      </c>
      <c r="BX378" s="63">
        <f t="shared" si="442"/>
        <v>0</v>
      </c>
    </row>
    <row r="379" spans="2:76" hidden="1">
      <c r="B379" s="132" t="str">
        <f t="shared" si="454"/>
        <v>No entry required</v>
      </c>
      <c r="C379" s="158" t="str">
        <f t="shared" si="454"/>
        <v>-</v>
      </c>
      <c r="D379" s="63">
        <f t="shared" si="444"/>
        <v>0</v>
      </c>
      <c r="E379" s="63">
        <f t="shared" si="445"/>
        <v>0</v>
      </c>
      <c r="F379" s="63">
        <f t="shared" si="446"/>
        <v>0</v>
      </c>
      <c r="G379" s="63">
        <f t="shared" si="447"/>
        <v>0</v>
      </c>
      <c r="H379" s="63">
        <f t="shared" si="448"/>
        <v>0</v>
      </c>
      <c r="I379" s="63">
        <f t="shared" si="433"/>
        <v>0</v>
      </c>
      <c r="J379" s="116" t="s">
        <v>441</v>
      </c>
      <c r="K379" s="63">
        <f t="shared" si="449"/>
        <v>0</v>
      </c>
      <c r="L379" s="63">
        <f t="shared" si="450"/>
        <v>0</v>
      </c>
      <c r="M379" s="63">
        <f t="shared" si="451"/>
        <v>0</v>
      </c>
      <c r="N379" s="63">
        <f t="shared" si="452"/>
        <v>0</v>
      </c>
      <c r="O379" s="63">
        <f t="shared" si="453"/>
        <v>0</v>
      </c>
      <c r="P379" s="63">
        <f t="shared" si="434"/>
        <v>0</v>
      </c>
      <c r="R379" s="158" t="str">
        <f t="shared" si="429"/>
        <v>-</v>
      </c>
      <c r="S379" s="67">
        <f>SUMIFS('N1.3_Project_Listing'!$R$16:$R$829,'N1.3_Project_Listing'!$B$16:$B$829,$B379,'N1.3_Project_Listing'!$D$16:$D$829,$B330,'N1.3_Project_Listing'!$J$16:$J$829,S$16,'N1.3_Project_Listing'!$G$16:$G$829,R$15)</f>
        <v>0</v>
      </c>
      <c r="T379" s="67">
        <f>SUMIFS('N1.3_Project_Listing'!$R$16:$R$829,'N1.3_Project_Listing'!$B$16:$B$829,$B379,'N1.3_Project_Listing'!$D$16:$D$829,$B330,'N1.3_Project_Listing'!$J$16:$J$829,T$16,'N1.3_Project_Listing'!$G$16:$G$829,R$15)</f>
        <v>0</v>
      </c>
      <c r="U379" s="67">
        <f>SUMIFS('N1.3_Project_Listing'!$R$16:$R$829,'N1.3_Project_Listing'!$B$16:$B$829,$B379,'N1.3_Project_Listing'!$D$16:$D$829,$B330,'N1.3_Project_Listing'!$J$16:$J$829,U$16,'N1.3_Project_Listing'!$G$16:$G$829,R$15)</f>
        <v>0</v>
      </c>
      <c r="V379" s="67">
        <f>SUMIFS('N1.3_Project_Listing'!$R$16:$R$829,'N1.3_Project_Listing'!$B$16:$B$829,$B379,'N1.3_Project_Listing'!$D$16:$D$829,$B330,'N1.3_Project_Listing'!$J$16:$J$829,V$16,'N1.3_Project_Listing'!$G$16:$G$829,R$15)</f>
        <v>0</v>
      </c>
      <c r="W379" s="67">
        <f>SUMIFS('N1.3_Project_Listing'!$R$16:$R$829,'N1.3_Project_Listing'!$B$16:$B$829,$B379,'N1.3_Project_Listing'!$D$16:$D$829,$B330,'N1.3_Project_Listing'!$J$16:$J$829,W$16,'N1.3_Project_Listing'!$G$16:$G$829,R$15)</f>
        <v>0</v>
      </c>
      <c r="X379" s="63">
        <f t="shared" si="435"/>
        <v>0</v>
      </c>
      <c r="Y379" s="116" t="s">
        <v>441</v>
      </c>
      <c r="Z379" s="67">
        <f>SUMIFS('N1.3_Project_Listing'!$P$16:$P$829,'N1.3_Project_Listing'!$B$16:$B$829,$B379,'N1.3_Project_Listing'!$D$16:$D$829,$B330,'N1.3_Project_Listing'!$J$16:$J$829,Z$16,'N1.3_Project_Listing'!$G$16:$G$829,R$15)</f>
        <v>0</v>
      </c>
      <c r="AA379" s="67">
        <f>SUMIFS('N1.3_Project_Listing'!$P$16:$P$829,'N1.3_Project_Listing'!$B$16:$B$829,$B379,'N1.3_Project_Listing'!$D$16:$D$829,$B330,'N1.3_Project_Listing'!$J$16:$J$829,AA$16,'N1.3_Project_Listing'!$G$16:$G$829,R$15)</f>
        <v>0</v>
      </c>
      <c r="AB379" s="67">
        <f>SUMIFS('N1.3_Project_Listing'!$P$16:$P$829,'N1.3_Project_Listing'!$B$16:$B$829,$B379,'N1.3_Project_Listing'!$D$16:$D$829,$B330,'N1.3_Project_Listing'!$J$16:$J$829,AB$16,'N1.3_Project_Listing'!$G$16:$G$829,R$15)</f>
        <v>0</v>
      </c>
      <c r="AC379" s="67">
        <f>SUMIFS('N1.3_Project_Listing'!$P$16:$P$829,'N1.3_Project_Listing'!$B$16:$B$829,$B379,'N1.3_Project_Listing'!$D$16:$D$829,$B330,'N1.3_Project_Listing'!$J$16:$J$829,AC$16,'N1.3_Project_Listing'!$G$16:$G$829,R$15)</f>
        <v>0</v>
      </c>
      <c r="AD379" s="67">
        <f>SUMIFS('N1.3_Project_Listing'!$P$16:$P$829,'N1.3_Project_Listing'!$B$16:$B$829,$B379,'N1.3_Project_Listing'!$D$16:$D$829,$B330,'N1.3_Project_Listing'!$J$16:$J$829,AD$16,'N1.3_Project_Listing'!$G$16:$G$829,R$15)</f>
        <v>0</v>
      </c>
      <c r="AE379" s="63">
        <f t="shared" si="436"/>
        <v>0</v>
      </c>
      <c r="AG379" s="158" t="str">
        <f t="shared" si="430"/>
        <v>-</v>
      </c>
      <c r="AH379" s="67">
        <f>SUMIFS('N1.3_Project_Listing'!$R$16:$R$829,'N1.3_Project_Listing'!$B$16:$B$829,$B379,'N1.3_Project_Listing'!$D$16:$D$829,$B330,'N1.3_Project_Listing'!$J$16:$J$829,AH$16,'N1.3_Project_Listing'!$G$16:$G$829,AG$15)</f>
        <v>0</v>
      </c>
      <c r="AI379" s="67">
        <f>SUMIFS('N1.3_Project_Listing'!$R$16:$R$829,'N1.3_Project_Listing'!$B$16:$B$829,$B379,'N1.3_Project_Listing'!$D$16:$D$829,$B330,'N1.3_Project_Listing'!$J$16:$J$829,AI$16,'N1.3_Project_Listing'!$G$16:$G$829,AG$15)</f>
        <v>0</v>
      </c>
      <c r="AJ379" s="67">
        <f>SUMIFS('N1.3_Project_Listing'!$R$16:$R$829,'N1.3_Project_Listing'!$B$16:$B$829,$B379,'N1.3_Project_Listing'!$D$16:$D$829,$B330,'N1.3_Project_Listing'!$J$16:$J$829,AJ$16,'N1.3_Project_Listing'!$G$16:$G$829,AG$15)</f>
        <v>0</v>
      </c>
      <c r="AK379" s="67">
        <f>SUMIFS('N1.3_Project_Listing'!$R$16:$R$829,'N1.3_Project_Listing'!$B$16:$B$829,$B379,'N1.3_Project_Listing'!$D$16:$D$829,$B330,'N1.3_Project_Listing'!$J$16:$J$829,AK$16,'N1.3_Project_Listing'!$G$16:$G$829,AG$15)</f>
        <v>0</v>
      </c>
      <c r="AL379" s="67">
        <f>SUMIFS('N1.3_Project_Listing'!$R$16:$R$829,'N1.3_Project_Listing'!$B$16:$B$829,$B379,'N1.3_Project_Listing'!$D$16:$D$829,$B330,'N1.3_Project_Listing'!$J$16:$J$829,AL$16,'N1.3_Project_Listing'!$G$16:$G$829,AG$15)</f>
        <v>0</v>
      </c>
      <c r="AM379" s="63">
        <f t="shared" si="437"/>
        <v>0</v>
      </c>
      <c r="AN379" s="116" t="s">
        <v>441</v>
      </c>
      <c r="AO379" s="67">
        <f>SUMIFS('N1.3_Project_Listing'!$P$16:$P$829,'N1.3_Project_Listing'!$B$16:$B$829,$B379,'N1.3_Project_Listing'!$D$16:$D$829,$B330,'N1.3_Project_Listing'!$J$16:$J$829,AO$16,'N1.3_Project_Listing'!$G$16:$G$829,AG$15)</f>
        <v>0</v>
      </c>
      <c r="AP379" s="67">
        <f>SUMIFS('N1.3_Project_Listing'!$P$16:$P$829,'N1.3_Project_Listing'!$B$16:$B$829,$B379,'N1.3_Project_Listing'!$D$16:$D$829,$B330,'N1.3_Project_Listing'!$J$16:$J$829,AP$16,'N1.3_Project_Listing'!$G$16:$G$829,AG$15)</f>
        <v>0</v>
      </c>
      <c r="AQ379" s="67">
        <f>SUMIFS('N1.3_Project_Listing'!$P$16:$P$829,'N1.3_Project_Listing'!$B$16:$B$829,$B379,'N1.3_Project_Listing'!$D$16:$D$829,$B330,'N1.3_Project_Listing'!$J$16:$J$829,AQ$16,'N1.3_Project_Listing'!$G$16:$G$829,AG$15)</f>
        <v>0</v>
      </c>
      <c r="AR379" s="67">
        <f>SUMIFS('N1.3_Project_Listing'!$P$16:$P$829,'N1.3_Project_Listing'!$B$16:$B$829,$B379,'N1.3_Project_Listing'!$D$16:$D$829,$B330,'N1.3_Project_Listing'!$J$16:$J$829,AR$16,'N1.3_Project_Listing'!$G$16:$G$829,AG$15)</f>
        <v>0</v>
      </c>
      <c r="AS379" s="67">
        <f>SUMIFS('N1.3_Project_Listing'!$P$16:$P$829,'N1.3_Project_Listing'!$B$16:$B$829,$B379,'N1.3_Project_Listing'!$D$16:$D$829,$B330,'N1.3_Project_Listing'!$J$16:$J$829,AS$16,'N1.3_Project_Listing'!$G$16:$G$829,AG$15)</f>
        <v>0</v>
      </c>
      <c r="AT379" s="63">
        <f t="shared" si="438"/>
        <v>0</v>
      </c>
      <c r="AV379" s="158" t="str">
        <f t="shared" si="431"/>
        <v>-</v>
      </c>
      <c r="AW379" s="67">
        <f>SUMIFS('N1.3_Project_Listing'!$R$16:$R$829,'N1.3_Project_Listing'!$B$16:$B$829,$B379,'N1.3_Project_Listing'!$D$16:$D$829,$B330,'N1.3_Project_Listing'!$J$16:$J$829,AW$16,'N1.3_Project_Listing'!$G$16:$G$829,AV$15)</f>
        <v>0</v>
      </c>
      <c r="AX379" s="67">
        <f>SUMIFS('N1.3_Project_Listing'!$R$16:$R$829,'N1.3_Project_Listing'!$B$16:$B$829,$B379,'N1.3_Project_Listing'!$D$16:$D$829,$B330,'N1.3_Project_Listing'!$J$16:$J$829,AX$16,'N1.3_Project_Listing'!$G$16:$G$829,AV$15)</f>
        <v>0</v>
      </c>
      <c r="AY379" s="67">
        <f>SUMIFS('N1.3_Project_Listing'!$R$16:$R$829,'N1.3_Project_Listing'!$B$16:$B$829,$B379,'N1.3_Project_Listing'!$D$16:$D$829,$B330,'N1.3_Project_Listing'!$J$16:$J$829,AY$16,'N1.3_Project_Listing'!$G$16:$G$829,AV$15)</f>
        <v>0</v>
      </c>
      <c r="AZ379" s="67">
        <f>SUMIFS('N1.3_Project_Listing'!$R$16:$R$829,'N1.3_Project_Listing'!$B$16:$B$829,$B379,'N1.3_Project_Listing'!$D$16:$D$829,$B330,'N1.3_Project_Listing'!$J$16:$J$829,AZ$16,'N1.3_Project_Listing'!$G$16:$G$829,AV$15)</f>
        <v>0</v>
      </c>
      <c r="BA379" s="67">
        <f>SUMIFS('N1.3_Project_Listing'!$R$16:$R$829,'N1.3_Project_Listing'!$B$16:$B$829,$B379,'N1.3_Project_Listing'!$D$16:$D$829,$B330,'N1.3_Project_Listing'!$J$16:$J$829,BA$16,'N1.3_Project_Listing'!$G$16:$G$829,AV$15)</f>
        <v>0</v>
      </c>
      <c r="BB379" s="63">
        <f t="shared" si="439"/>
        <v>0</v>
      </c>
      <c r="BC379" s="116" t="s">
        <v>441</v>
      </c>
      <c r="BD379" s="67">
        <f>SUMIFS('N1.3_Project_Listing'!$P$16:$P$829,'N1.3_Project_Listing'!$B$16:$B$829,$B379,'N1.3_Project_Listing'!$D$16:$D$829,$B330,'N1.3_Project_Listing'!$J$16:$J$829,BD$16,'N1.3_Project_Listing'!$G$16:$G$829,AV$15)</f>
        <v>0</v>
      </c>
      <c r="BE379" s="67">
        <f>SUMIFS('N1.3_Project_Listing'!$P$16:$P$829,'N1.3_Project_Listing'!$B$16:$B$829,$B379,'N1.3_Project_Listing'!$D$16:$D$829,$B330,'N1.3_Project_Listing'!$J$16:$J$829,BE$16,'N1.3_Project_Listing'!$G$16:$G$829,AV$15)</f>
        <v>0</v>
      </c>
      <c r="BF379" s="67">
        <f>SUMIFS('N1.3_Project_Listing'!$P$16:$P$829,'N1.3_Project_Listing'!$B$16:$B$829,$B379,'N1.3_Project_Listing'!$D$16:$D$829,$B330,'N1.3_Project_Listing'!$J$16:$J$829,BF$16,'N1.3_Project_Listing'!$G$16:$G$829,AV$15)</f>
        <v>0</v>
      </c>
      <c r="BG379" s="67">
        <f>SUMIFS('N1.3_Project_Listing'!$P$16:$P$829,'N1.3_Project_Listing'!$B$16:$B$829,$B379,'N1.3_Project_Listing'!$D$16:$D$829,$B330,'N1.3_Project_Listing'!$J$16:$J$829,BG$16,'N1.3_Project_Listing'!$G$16:$G$829,AV$15)</f>
        <v>0</v>
      </c>
      <c r="BH379" s="67">
        <f>SUMIFS('N1.3_Project_Listing'!$P$16:$P$829,'N1.3_Project_Listing'!$B$16:$B$829,$B379,'N1.3_Project_Listing'!$D$16:$D$829,$B330,'N1.3_Project_Listing'!$J$16:$J$829,BH$16,'N1.3_Project_Listing'!$G$16:$G$829,AV$15)</f>
        <v>0</v>
      </c>
      <c r="BI379" s="63">
        <f t="shared" si="440"/>
        <v>0</v>
      </c>
      <c r="BK379" s="158" t="str">
        <f t="shared" si="432"/>
        <v>-</v>
      </c>
      <c r="BL379" s="67">
        <f>SUMIFS('N1.3_Project_Listing'!$R$16:$R$829,'N1.3_Project_Listing'!$B$16:$B$829,$B379,'N1.3_Project_Listing'!$D$16:$D$829,$B330,'N1.3_Project_Listing'!$J$16:$J$829,BL$16,'N1.3_Project_Listing'!$G$16:$G$829,BK$15)</f>
        <v>0</v>
      </c>
      <c r="BM379" s="67">
        <f>SUMIFS('N1.3_Project_Listing'!$R$16:$R$829,'N1.3_Project_Listing'!$B$16:$B$829,$B379,'N1.3_Project_Listing'!$D$16:$D$829,$B330,'N1.3_Project_Listing'!$J$16:$J$829,BM$16,'N1.3_Project_Listing'!$G$16:$G$829,BK$15)</f>
        <v>0</v>
      </c>
      <c r="BN379" s="67">
        <f>SUMIFS('N1.3_Project_Listing'!$R$16:$R$829,'N1.3_Project_Listing'!$B$16:$B$829,$B379,'N1.3_Project_Listing'!$D$16:$D$829,$B330,'N1.3_Project_Listing'!$J$16:$J$829,BN$16,'N1.3_Project_Listing'!$G$16:$G$829,BK$15)</f>
        <v>0</v>
      </c>
      <c r="BO379" s="67">
        <f>SUMIFS('N1.3_Project_Listing'!$R$16:$R$829,'N1.3_Project_Listing'!$B$16:$B$829,$B379,'N1.3_Project_Listing'!$D$16:$D$829,$B330,'N1.3_Project_Listing'!$J$16:$J$829,BO$16,'N1.3_Project_Listing'!$G$16:$G$829,BK$15)</f>
        <v>0</v>
      </c>
      <c r="BP379" s="67">
        <f>SUMIFS('N1.3_Project_Listing'!$R$16:$R$829,'N1.3_Project_Listing'!$B$16:$B$829,$B379,'N1.3_Project_Listing'!$D$16:$D$829,$B330,'N1.3_Project_Listing'!$J$16:$J$829,BP$16,'N1.3_Project_Listing'!$G$16:$G$829,BK$15)</f>
        <v>0</v>
      </c>
      <c r="BQ379" s="63">
        <f t="shared" si="441"/>
        <v>0</v>
      </c>
      <c r="BR379" s="116" t="s">
        <v>441</v>
      </c>
      <c r="BS379" s="67">
        <f>SUMIFS('N1.3_Project_Listing'!$P$16:$P$829,'N1.3_Project_Listing'!$B$16:$B$829,$B379,'N1.3_Project_Listing'!$D$16:$D$829,$B330,'N1.3_Project_Listing'!$J$16:$J$829,BS$16,'N1.3_Project_Listing'!$G$16:$G$829,BK$15)</f>
        <v>0</v>
      </c>
      <c r="BT379" s="67">
        <f>SUMIFS('N1.3_Project_Listing'!$P$16:$P$829,'N1.3_Project_Listing'!$B$16:$B$829,$B379,'N1.3_Project_Listing'!$D$16:$D$829,$B330,'N1.3_Project_Listing'!$J$16:$J$829,BT$16,'N1.3_Project_Listing'!$G$16:$G$829,BK$15)</f>
        <v>0</v>
      </c>
      <c r="BU379" s="67">
        <f>SUMIFS('N1.3_Project_Listing'!$P$16:$P$829,'N1.3_Project_Listing'!$B$16:$B$829,$B379,'N1.3_Project_Listing'!$D$16:$D$829,$B330,'N1.3_Project_Listing'!$J$16:$J$829,BU$16,'N1.3_Project_Listing'!$G$16:$G$829,BK$15)</f>
        <v>0</v>
      </c>
      <c r="BV379" s="67">
        <f>SUMIFS('N1.3_Project_Listing'!$P$16:$P$829,'N1.3_Project_Listing'!$B$16:$B$829,$B379,'N1.3_Project_Listing'!$D$16:$D$829,$B330,'N1.3_Project_Listing'!$J$16:$J$829,BV$16,'N1.3_Project_Listing'!$G$16:$G$829,BK$15)</f>
        <v>0</v>
      </c>
      <c r="BW379" s="67">
        <f>SUMIFS('N1.3_Project_Listing'!$P$16:$P$829,'N1.3_Project_Listing'!$B$16:$B$829,$B379,'N1.3_Project_Listing'!$D$16:$D$829,$B330,'N1.3_Project_Listing'!$J$16:$J$829,BW$16,'N1.3_Project_Listing'!$G$16:$G$829,BK$15)</f>
        <v>0</v>
      </c>
      <c r="BX379" s="63">
        <f t="shared" si="442"/>
        <v>0</v>
      </c>
    </row>
    <row r="380" spans="2:76" hidden="1">
      <c r="B380" s="132" t="str">
        <f t="shared" si="454"/>
        <v>No entry required</v>
      </c>
      <c r="C380" s="158" t="str">
        <f t="shared" si="454"/>
        <v>-</v>
      </c>
      <c r="D380" s="63">
        <f t="shared" ref="D380:D389" si="455">S380+AH380+AW380+BL380</f>
        <v>0</v>
      </c>
      <c r="E380" s="63">
        <f t="shared" ref="E380:E389" si="456">T380+AI380+AX380+BM380</f>
        <v>0</v>
      </c>
      <c r="F380" s="63">
        <f t="shared" ref="F380:F389" si="457">U380+AJ380+AY380+BN380</f>
        <v>0</v>
      </c>
      <c r="G380" s="63">
        <f t="shared" ref="G380:G389" si="458">V380+AK380+AZ380+BO380</f>
        <v>0</v>
      </c>
      <c r="H380" s="63">
        <f t="shared" ref="H380:H389" si="459">W380+AL380+BA380+BP380</f>
        <v>0</v>
      </c>
      <c r="I380" s="63">
        <f t="shared" ref="I380:I389" si="460">SUM(D380:H380)</f>
        <v>0</v>
      </c>
      <c r="J380" s="116" t="s">
        <v>441</v>
      </c>
      <c r="K380" s="63">
        <f t="shared" ref="K380:K389" si="461">Z380+AO380+BD380+BS380</f>
        <v>0</v>
      </c>
      <c r="L380" s="63">
        <f t="shared" ref="L380:L389" si="462">AA380+AP380+BE380+BT380</f>
        <v>0</v>
      </c>
      <c r="M380" s="63">
        <f t="shared" ref="M380:M389" si="463">AB380+AQ380+BF380+BU380</f>
        <v>0</v>
      </c>
      <c r="N380" s="63">
        <f t="shared" ref="N380:N389" si="464">AC380+AR380+BG380+BV380</f>
        <v>0</v>
      </c>
      <c r="O380" s="63">
        <f t="shared" ref="O380:O389" si="465">AD380+AS380+BH380+BW380</f>
        <v>0</v>
      </c>
      <c r="P380" s="63">
        <f t="shared" ref="P380:P389" si="466">SUM(K380:O380)</f>
        <v>0</v>
      </c>
      <c r="R380" s="158" t="str">
        <f t="shared" ref="R380:R389" si="467">R317</f>
        <v>-</v>
      </c>
      <c r="S380" s="67">
        <f>SUMIFS('N1.3_Project_Listing'!$R$16:$R$829,'N1.3_Project_Listing'!$B$16:$B$829,$B380,'N1.3_Project_Listing'!$D$16:$D$829,$B331,'N1.3_Project_Listing'!$J$16:$J$829,S$16,'N1.3_Project_Listing'!$G$16:$G$829,R$15)</f>
        <v>0</v>
      </c>
      <c r="T380" s="67">
        <f>SUMIFS('N1.3_Project_Listing'!$R$16:$R$829,'N1.3_Project_Listing'!$B$16:$B$829,$B380,'N1.3_Project_Listing'!$D$16:$D$829,$B331,'N1.3_Project_Listing'!$J$16:$J$829,T$16,'N1.3_Project_Listing'!$G$16:$G$829,R$15)</f>
        <v>0</v>
      </c>
      <c r="U380" s="67">
        <f>SUMIFS('N1.3_Project_Listing'!$R$16:$R$829,'N1.3_Project_Listing'!$B$16:$B$829,$B380,'N1.3_Project_Listing'!$D$16:$D$829,$B331,'N1.3_Project_Listing'!$J$16:$J$829,U$16,'N1.3_Project_Listing'!$G$16:$G$829,R$15)</f>
        <v>0</v>
      </c>
      <c r="V380" s="67">
        <f>SUMIFS('N1.3_Project_Listing'!$R$16:$R$829,'N1.3_Project_Listing'!$B$16:$B$829,$B380,'N1.3_Project_Listing'!$D$16:$D$829,$B331,'N1.3_Project_Listing'!$J$16:$J$829,V$16,'N1.3_Project_Listing'!$G$16:$G$829,R$15)</f>
        <v>0</v>
      </c>
      <c r="W380" s="67">
        <f>SUMIFS('N1.3_Project_Listing'!$R$16:$R$829,'N1.3_Project_Listing'!$B$16:$B$829,$B380,'N1.3_Project_Listing'!$D$16:$D$829,$B331,'N1.3_Project_Listing'!$J$16:$J$829,W$16,'N1.3_Project_Listing'!$G$16:$G$829,R$15)</f>
        <v>0</v>
      </c>
      <c r="X380" s="63">
        <f t="shared" ref="X380:X389" si="468">SUM(S380:W380)</f>
        <v>0</v>
      </c>
      <c r="Y380" s="116" t="s">
        <v>441</v>
      </c>
      <c r="Z380" s="67">
        <f>SUMIFS('N1.3_Project_Listing'!$P$16:$P$829,'N1.3_Project_Listing'!$B$16:$B$829,$B380,'N1.3_Project_Listing'!$D$16:$D$829,$B331,'N1.3_Project_Listing'!$J$16:$J$829,Z$16,'N1.3_Project_Listing'!$G$16:$G$829,R$15)</f>
        <v>0</v>
      </c>
      <c r="AA380" s="67">
        <f>SUMIFS('N1.3_Project_Listing'!$P$16:$P$829,'N1.3_Project_Listing'!$B$16:$B$829,$B380,'N1.3_Project_Listing'!$D$16:$D$829,$B331,'N1.3_Project_Listing'!$J$16:$J$829,AA$16,'N1.3_Project_Listing'!$G$16:$G$829,R$15)</f>
        <v>0</v>
      </c>
      <c r="AB380" s="67">
        <f>SUMIFS('N1.3_Project_Listing'!$P$16:$P$829,'N1.3_Project_Listing'!$B$16:$B$829,$B380,'N1.3_Project_Listing'!$D$16:$D$829,$B331,'N1.3_Project_Listing'!$J$16:$J$829,AB$16,'N1.3_Project_Listing'!$G$16:$G$829,R$15)</f>
        <v>0</v>
      </c>
      <c r="AC380" s="67">
        <f>SUMIFS('N1.3_Project_Listing'!$P$16:$P$829,'N1.3_Project_Listing'!$B$16:$B$829,$B380,'N1.3_Project_Listing'!$D$16:$D$829,$B331,'N1.3_Project_Listing'!$J$16:$J$829,AC$16,'N1.3_Project_Listing'!$G$16:$G$829,R$15)</f>
        <v>0</v>
      </c>
      <c r="AD380" s="67">
        <f>SUMIFS('N1.3_Project_Listing'!$P$16:$P$829,'N1.3_Project_Listing'!$B$16:$B$829,$B380,'N1.3_Project_Listing'!$D$16:$D$829,$B331,'N1.3_Project_Listing'!$J$16:$J$829,AD$16,'N1.3_Project_Listing'!$G$16:$G$829,R$15)</f>
        <v>0</v>
      </c>
      <c r="AE380" s="63">
        <f t="shared" ref="AE380:AE389" si="469">SUM(Z380:AD380)</f>
        <v>0</v>
      </c>
      <c r="AG380" s="158" t="str">
        <f t="shared" ref="AG380:AG389" si="470">AG317</f>
        <v>-</v>
      </c>
      <c r="AH380" s="67">
        <f>SUMIFS('N1.3_Project_Listing'!$R$16:$R$829,'N1.3_Project_Listing'!$B$16:$B$829,$B380,'N1.3_Project_Listing'!$D$16:$D$829,$B331,'N1.3_Project_Listing'!$J$16:$J$829,AH$16,'N1.3_Project_Listing'!$G$16:$G$829,AG$15)</f>
        <v>0</v>
      </c>
      <c r="AI380" s="67">
        <f>SUMIFS('N1.3_Project_Listing'!$R$16:$R$829,'N1.3_Project_Listing'!$B$16:$B$829,$B380,'N1.3_Project_Listing'!$D$16:$D$829,$B331,'N1.3_Project_Listing'!$J$16:$J$829,AI$16,'N1.3_Project_Listing'!$G$16:$G$829,AG$15)</f>
        <v>0</v>
      </c>
      <c r="AJ380" s="67">
        <f>SUMIFS('N1.3_Project_Listing'!$R$16:$R$829,'N1.3_Project_Listing'!$B$16:$B$829,$B380,'N1.3_Project_Listing'!$D$16:$D$829,$B331,'N1.3_Project_Listing'!$J$16:$J$829,AJ$16,'N1.3_Project_Listing'!$G$16:$G$829,AG$15)</f>
        <v>0</v>
      </c>
      <c r="AK380" s="67">
        <f>SUMIFS('N1.3_Project_Listing'!$R$16:$R$829,'N1.3_Project_Listing'!$B$16:$B$829,$B380,'N1.3_Project_Listing'!$D$16:$D$829,$B331,'N1.3_Project_Listing'!$J$16:$J$829,AK$16,'N1.3_Project_Listing'!$G$16:$G$829,AG$15)</f>
        <v>0</v>
      </c>
      <c r="AL380" s="67">
        <f>SUMIFS('N1.3_Project_Listing'!$R$16:$R$829,'N1.3_Project_Listing'!$B$16:$B$829,$B380,'N1.3_Project_Listing'!$D$16:$D$829,$B331,'N1.3_Project_Listing'!$J$16:$J$829,AL$16,'N1.3_Project_Listing'!$G$16:$G$829,AG$15)</f>
        <v>0</v>
      </c>
      <c r="AM380" s="63">
        <f t="shared" ref="AM380:AM389" si="471">SUM(AH380:AL380)</f>
        <v>0</v>
      </c>
      <c r="AN380" s="116" t="s">
        <v>441</v>
      </c>
      <c r="AO380" s="67">
        <f>SUMIFS('N1.3_Project_Listing'!$P$16:$P$829,'N1.3_Project_Listing'!$B$16:$B$829,$B380,'N1.3_Project_Listing'!$D$16:$D$829,$B331,'N1.3_Project_Listing'!$J$16:$J$829,AO$16,'N1.3_Project_Listing'!$G$16:$G$829,AG$15)</f>
        <v>0</v>
      </c>
      <c r="AP380" s="67">
        <f>SUMIFS('N1.3_Project_Listing'!$P$16:$P$829,'N1.3_Project_Listing'!$B$16:$B$829,$B380,'N1.3_Project_Listing'!$D$16:$D$829,$B331,'N1.3_Project_Listing'!$J$16:$J$829,AP$16,'N1.3_Project_Listing'!$G$16:$G$829,AG$15)</f>
        <v>0</v>
      </c>
      <c r="AQ380" s="67">
        <f>SUMIFS('N1.3_Project_Listing'!$P$16:$P$829,'N1.3_Project_Listing'!$B$16:$B$829,$B380,'N1.3_Project_Listing'!$D$16:$D$829,$B331,'N1.3_Project_Listing'!$J$16:$J$829,AQ$16,'N1.3_Project_Listing'!$G$16:$G$829,AG$15)</f>
        <v>0</v>
      </c>
      <c r="AR380" s="67">
        <f>SUMIFS('N1.3_Project_Listing'!$P$16:$P$829,'N1.3_Project_Listing'!$B$16:$B$829,$B380,'N1.3_Project_Listing'!$D$16:$D$829,$B331,'N1.3_Project_Listing'!$J$16:$J$829,AR$16,'N1.3_Project_Listing'!$G$16:$G$829,AG$15)</f>
        <v>0</v>
      </c>
      <c r="AS380" s="67">
        <f>SUMIFS('N1.3_Project_Listing'!$P$16:$P$829,'N1.3_Project_Listing'!$B$16:$B$829,$B380,'N1.3_Project_Listing'!$D$16:$D$829,$B331,'N1.3_Project_Listing'!$J$16:$J$829,AS$16,'N1.3_Project_Listing'!$G$16:$G$829,AG$15)</f>
        <v>0</v>
      </c>
      <c r="AT380" s="63">
        <f t="shared" ref="AT380:AT389" si="472">SUM(AO380:AS380)</f>
        <v>0</v>
      </c>
      <c r="AV380" s="158" t="str">
        <f t="shared" ref="AV380:AV389" si="473">AV317</f>
        <v>-</v>
      </c>
      <c r="AW380" s="67">
        <f>SUMIFS('N1.3_Project_Listing'!$R$16:$R$829,'N1.3_Project_Listing'!$B$16:$B$829,$B380,'N1.3_Project_Listing'!$D$16:$D$829,$B331,'N1.3_Project_Listing'!$J$16:$J$829,AW$16,'N1.3_Project_Listing'!$G$16:$G$829,AV$15)</f>
        <v>0</v>
      </c>
      <c r="AX380" s="67">
        <f>SUMIFS('N1.3_Project_Listing'!$R$16:$R$829,'N1.3_Project_Listing'!$B$16:$B$829,$B380,'N1.3_Project_Listing'!$D$16:$D$829,$B331,'N1.3_Project_Listing'!$J$16:$J$829,AX$16,'N1.3_Project_Listing'!$G$16:$G$829,AV$15)</f>
        <v>0</v>
      </c>
      <c r="AY380" s="67">
        <f>SUMIFS('N1.3_Project_Listing'!$R$16:$R$829,'N1.3_Project_Listing'!$B$16:$B$829,$B380,'N1.3_Project_Listing'!$D$16:$D$829,$B331,'N1.3_Project_Listing'!$J$16:$J$829,AY$16,'N1.3_Project_Listing'!$G$16:$G$829,AV$15)</f>
        <v>0</v>
      </c>
      <c r="AZ380" s="67">
        <f>SUMIFS('N1.3_Project_Listing'!$R$16:$R$829,'N1.3_Project_Listing'!$B$16:$B$829,$B380,'N1.3_Project_Listing'!$D$16:$D$829,$B331,'N1.3_Project_Listing'!$J$16:$J$829,AZ$16,'N1.3_Project_Listing'!$G$16:$G$829,AV$15)</f>
        <v>0</v>
      </c>
      <c r="BA380" s="67">
        <f>SUMIFS('N1.3_Project_Listing'!$R$16:$R$829,'N1.3_Project_Listing'!$B$16:$B$829,$B380,'N1.3_Project_Listing'!$D$16:$D$829,$B331,'N1.3_Project_Listing'!$J$16:$J$829,BA$16,'N1.3_Project_Listing'!$G$16:$G$829,AV$15)</f>
        <v>0</v>
      </c>
      <c r="BB380" s="63">
        <f t="shared" ref="BB380:BB389" si="474">SUM(AW380:BA380)</f>
        <v>0</v>
      </c>
      <c r="BC380" s="116" t="s">
        <v>441</v>
      </c>
      <c r="BD380" s="67">
        <f>SUMIFS('N1.3_Project_Listing'!$P$16:$P$829,'N1.3_Project_Listing'!$B$16:$B$829,$B380,'N1.3_Project_Listing'!$D$16:$D$829,$B331,'N1.3_Project_Listing'!$J$16:$J$829,BD$16,'N1.3_Project_Listing'!$G$16:$G$829,AV$15)</f>
        <v>0</v>
      </c>
      <c r="BE380" s="67">
        <f>SUMIFS('N1.3_Project_Listing'!$P$16:$P$829,'N1.3_Project_Listing'!$B$16:$B$829,$B380,'N1.3_Project_Listing'!$D$16:$D$829,$B331,'N1.3_Project_Listing'!$J$16:$J$829,BE$16,'N1.3_Project_Listing'!$G$16:$G$829,AV$15)</f>
        <v>0</v>
      </c>
      <c r="BF380" s="67">
        <f>SUMIFS('N1.3_Project_Listing'!$P$16:$P$829,'N1.3_Project_Listing'!$B$16:$B$829,$B380,'N1.3_Project_Listing'!$D$16:$D$829,$B331,'N1.3_Project_Listing'!$J$16:$J$829,BF$16,'N1.3_Project_Listing'!$G$16:$G$829,AV$15)</f>
        <v>0</v>
      </c>
      <c r="BG380" s="67">
        <f>SUMIFS('N1.3_Project_Listing'!$P$16:$P$829,'N1.3_Project_Listing'!$B$16:$B$829,$B380,'N1.3_Project_Listing'!$D$16:$D$829,$B331,'N1.3_Project_Listing'!$J$16:$J$829,BG$16,'N1.3_Project_Listing'!$G$16:$G$829,AV$15)</f>
        <v>0</v>
      </c>
      <c r="BH380" s="67">
        <f>SUMIFS('N1.3_Project_Listing'!$P$16:$P$829,'N1.3_Project_Listing'!$B$16:$B$829,$B380,'N1.3_Project_Listing'!$D$16:$D$829,$B331,'N1.3_Project_Listing'!$J$16:$J$829,BH$16,'N1.3_Project_Listing'!$G$16:$G$829,AV$15)</f>
        <v>0</v>
      </c>
      <c r="BI380" s="63">
        <f t="shared" ref="BI380:BI389" si="475">SUM(BD380:BH380)</f>
        <v>0</v>
      </c>
      <c r="BK380" s="158" t="str">
        <f t="shared" ref="BK380:BK389" si="476">BK317</f>
        <v>-</v>
      </c>
      <c r="BL380" s="67">
        <f>SUMIFS('N1.3_Project_Listing'!$R$16:$R$829,'N1.3_Project_Listing'!$B$16:$B$829,$B380,'N1.3_Project_Listing'!$D$16:$D$829,$B331,'N1.3_Project_Listing'!$J$16:$J$829,BL$16,'N1.3_Project_Listing'!$G$16:$G$829,BK$15)</f>
        <v>0</v>
      </c>
      <c r="BM380" s="67">
        <f>SUMIFS('N1.3_Project_Listing'!$R$16:$R$829,'N1.3_Project_Listing'!$B$16:$B$829,$B380,'N1.3_Project_Listing'!$D$16:$D$829,$B331,'N1.3_Project_Listing'!$J$16:$J$829,BM$16,'N1.3_Project_Listing'!$G$16:$G$829,BK$15)</f>
        <v>0</v>
      </c>
      <c r="BN380" s="67">
        <f>SUMIFS('N1.3_Project_Listing'!$R$16:$R$829,'N1.3_Project_Listing'!$B$16:$B$829,$B380,'N1.3_Project_Listing'!$D$16:$D$829,$B331,'N1.3_Project_Listing'!$J$16:$J$829,BN$16,'N1.3_Project_Listing'!$G$16:$G$829,BK$15)</f>
        <v>0</v>
      </c>
      <c r="BO380" s="67">
        <f>SUMIFS('N1.3_Project_Listing'!$R$16:$R$829,'N1.3_Project_Listing'!$B$16:$B$829,$B380,'N1.3_Project_Listing'!$D$16:$D$829,$B331,'N1.3_Project_Listing'!$J$16:$J$829,BO$16,'N1.3_Project_Listing'!$G$16:$G$829,BK$15)</f>
        <v>0</v>
      </c>
      <c r="BP380" s="67">
        <f>SUMIFS('N1.3_Project_Listing'!$R$16:$R$829,'N1.3_Project_Listing'!$B$16:$B$829,$B380,'N1.3_Project_Listing'!$D$16:$D$829,$B331,'N1.3_Project_Listing'!$J$16:$J$829,BP$16,'N1.3_Project_Listing'!$G$16:$G$829,BK$15)</f>
        <v>0</v>
      </c>
      <c r="BQ380" s="63">
        <f t="shared" ref="BQ380:BQ389" si="477">SUM(BL380:BP380)</f>
        <v>0</v>
      </c>
      <c r="BR380" s="116" t="s">
        <v>441</v>
      </c>
      <c r="BS380" s="67">
        <f>SUMIFS('N1.3_Project_Listing'!$P$16:$P$829,'N1.3_Project_Listing'!$B$16:$B$829,$B380,'N1.3_Project_Listing'!$D$16:$D$829,$B331,'N1.3_Project_Listing'!$J$16:$J$829,BS$16,'N1.3_Project_Listing'!$G$16:$G$829,BK$15)</f>
        <v>0</v>
      </c>
      <c r="BT380" s="67">
        <f>SUMIFS('N1.3_Project_Listing'!$P$16:$P$829,'N1.3_Project_Listing'!$B$16:$B$829,$B380,'N1.3_Project_Listing'!$D$16:$D$829,$B331,'N1.3_Project_Listing'!$J$16:$J$829,BT$16,'N1.3_Project_Listing'!$G$16:$G$829,BK$15)</f>
        <v>0</v>
      </c>
      <c r="BU380" s="67">
        <f>SUMIFS('N1.3_Project_Listing'!$P$16:$P$829,'N1.3_Project_Listing'!$B$16:$B$829,$B380,'N1.3_Project_Listing'!$D$16:$D$829,$B331,'N1.3_Project_Listing'!$J$16:$J$829,BU$16,'N1.3_Project_Listing'!$G$16:$G$829,BK$15)</f>
        <v>0</v>
      </c>
      <c r="BV380" s="67">
        <f>SUMIFS('N1.3_Project_Listing'!$P$16:$P$829,'N1.3_Project_Listing'!$B$16:$B$829,$B380,'N1.3_Project_Listing'!$D$16:$D$829,$B331,'N1.3_Project_Listing'!$J$16:$J$829,BV$16,'N1.3_Project_Listing'!$G$16:$G$829,BK$15)</f>
        <v>0</v>
      </c>
      <c r="BW380" s="67">
        <f>SUMIFS('N1.3_Project_Listing'!$P$16:$P$829,'N1.3_Project_Listing'!$B$16:$B$829,$B380,'N1.3_Project_Listing'!$D$16:$D$829,$B331,'N1.3_Project_Listing'!$J$16:$J$829,BW$16,'N1.3_Project_Listing'!$G$16:$G$829,BK$15)</f>
        <v>0</v>
      </c>
      <c r="BX380" s="63">
        <f t="shared" ref="BX380:BX389" si="478">SUM(BS380:BW380)</f>
        <v>0</v>
      </c>
    </row>
    <row r="381" spans="2:76" hidden="1">
      <c r="B381" s="132" t="str">
        <f t="shared" si="454"/>
        <v>No entry required</v>
      </c>
      <c r="C381" s="158" t="str">
        <f t="shared" si="454"/>
        <v>-</v>
      </c>
      <c r="D381" s="63">
        <f t="shared" si="455"/>
        <v>0</v>
      </c>
      <c r="E381" s="63">
        <f t="shared" si="456"/>
        <v>0</v>
      </c>
      <c r="F381" s="63">
        <f t="shared" si="457"/>
        <v>0</v>
      </c>
      <c r="G381" s="63">
        <f t="shared" si="458"/>
        <v>0</v>
      </c>
      <c r="H381" s="63">
        <f t="shared" si="459"/>
        <v>0</v>
      </c>
      <c r="I381" s="63">
        <f t="shared" si="460"/>
        <v>0</v>
      </c>
      <c r="J381" s="116" t="s">
        <v>441</v>
      </c>
      <c r="K381" s="63">
        <f t="shared" si="461"/>
        <v>0</v>
      </c>
      <c r="L381" s="63">
        <f t="shared" si="462"/>
        <v>0</v>
      </c>
      <c r="M381" s="63">
        <f t="shared" si="463"/>
        <v>0</v>
      </c>
      <c r="N381" s="63">
        <f t="shared" si="464"/>
        <v>0</v>
      </c>
      <c r="O381" s="63">
        <f t="shared" si="465"/>
        <v>0</v>
      </c>
      <c r="P381" s="63">
        <f t="shared" si="466"/>
        <v>0</v>
      </c>
      <c r="R381" s="158" t="str">
        <f t="shared" si="467"/>
        <v>-</v>
      </c>
      <c r="S381" s="67">
        <f>SUMIFS('N1.3_Project_Listing'!$R$16:$R$829,'N1.3_Project_Listing'!$B$16:$B$829,$B381,'N1.3_Project_Listing'!$D$16:$D$829,$B332,'N1.3_Project_Listing'!$J$16:$J$829,S$16,'N1.3_Project_Listing'!$G$16:$G$829,R$15)</f>
        <v>0</v>
      </c>
      <c r="T381" s="67">
        <f>SUMIFS('N1.3_Project_Listing'!$R$16:$R$829,'N1.3_Project_Listing'!$B$16:$B$829,$B381,'N1.3_Project_Listing'!$D$16:$D$829,$B332,'N1.3_Project_Listing'!$J$16:$J$829,T$16,'N1.3_Project_Listing'!$G$16:$G$829,R$15)</f>
        <v>0</v>
      </c>
      <c r="U381" s="67">
        <f>SUMIFS('N1.3_Project_Listing'!$R$16:$R$829,'N1.3_Project_Listing'!$B$16:$B$829,$B381,'N1.3_Project_Listing'!$D$16:$D$829,$B332,'N1.3_Project_Listing'!$J$16:$J$829,U$16,'N1.3_Project_Listing'!$G$16:$G$829,R$15)</f>
        <v>0</v>
      </c>
      <c r="V381" s="67">
        <f>SUMIFS('N1.3_Project_Listing'!$R$16:$R$829,'N1.3_Project_Listing'!$B$16:$B$829,$B381,'N1.3_Project_Listing'!$D$16:$D$829,$B332,'N1.3_Project_Listing'!$J$16:$J$829,V$16,'N1.3_Project_Listing'!$G$16:$G$829,R$15)</f>
        <v>0</v>
      </c>
      <c r="W381" s="67">
        <f>SUMIFS('N1.3_Project_Listing'!$R$16:$R$829,'N1.3_Project_Listing'!$B$16:$B$829,$B381,'N1.3_Project_Listing'!$D$16:$D$829,$B332,'N1.3_Project_Listing'!$J$16:$J$829,W$16,'N1.3_Project_Listing'!$G$16:$G$829,R$15)</f>
        <v>0</v>
      </c>
      <c r="X381" s="63">
        <f t="shared" si="468"/>
        <v>0</v>
      </c>
      <c r="Y381" s="116" t="s">
        <v>441</v>
      </c>
      <c r="Z381" s="67">
        <f>SUMIFS('N1.3_Project_Listing'!$P$16:$P$829,'N1.3_Project_Listing'!$B$16:$B$829,$B381,'N1.3_Project_Listing'!$D$16:$D$829,$B332,'N1.3_Project_Listing'!$J$16:$J$829,Z$16,'N1.3_Project_Listing'!$G$16:$G$829,R$15)</f>
        <v>0</v>
      </c>
      <c r="AA381" s="67">
        <f>SUMIFS('N1.3_Project_Listing'!$P$16:$P$829,'N1.3_Project_Listing'!$B$16:$B$829,$B381,'N1.3_Project_Listing'!$D$16:$D$829,$B332,'N1.3_Project_Listing'!$J$16:$J$829,AA$16,'N1.3_Project_Listing'!$G$16:$G$829,R$15)</f>
        <v>0</v>
      </c>
      <c r="AB381" s="67">
        <f>SUMIFS('N1.3_Project_Listing'!$P$16:$P$829,'N1.3_Project_Listing'!$B$16:$B$829,$B381,'N1.3_Project_Listing'!$D$16:$D$829,$B332,'N1.3_Project_Listing'!$J$16:$J$829,AB$16,'N1.3_Project_Listing'!$G$16:$G$829,R$15)</f>
        <v>0</v>
      </c>
      <c r="AC381" s="67">
        <f>SUMIFS('N1.3_Project_Listing'!$P$16:$P$829,'N1.3_Project_Listing'!$B$16:$B$829,$B381,'N1.3_Project_Listing'!$D$16:$D$829,$B332,'N1.3_Project_Listing'!$J$16:$J$829,AC$16,'N1.3_Project_Listing'!$G$16:$G$829,R$15)</f>
        <v>0</v>
      </c>
      <c r="AD381" s="67">
        <f>SUMIFS('N1.3_Project_Listing'!$P$16:$P$829,'N1.3_Project_Listing'!$B$16:$B$829,$B381,'N1.3_Project_Listing'!$D$16:$D$829,$B332,'N1.3_Project_Listing'!$J$16:$J$829,AD$16,'N1.3_Project_Listing'!$G$16:$G$829,R$15)</f>
        <v>0</v>
      </c>
      <c r="AE381" s="63">
        <f t="shared" si="469"/>
        <v>0</v>
      </c>
      <c r="AG381" s="158" t="str">
        <f t="shared" si="470"/>
        <v>-</v>
      </c>
      <c r="AH381" s="67">
        <f>SUMIFS('N1.3_Project_Listing'!$R$16:$R$829,'N1.3_Project_Listing'!$B$16:$B$829,$B381,'N1.3_Project_Listing'!$D$16:$D$829,$B332,'N1.3_Project_Listing'!$J$16:$J$829,AH$16,'N1.3_Project_Listing'!$G$16:$G$829,AG$15)</f>
        <v>0</v>
      </c>
      <c r="AI381" s="67">
        <f>SUMIFS('N1.3_Project_Listing'!$R$16:$R$829,'N1.3_Project_Listing'!$B$16:$B$829,$B381,'N1.3_Project_Listing'!$D$16:$D$829,$B332,'N1.3_Project_Listing'!$J$16:$J$829,AI$16,'N1.3_Project_Listing'!$G$16:$G$829,AG$15)</f>
        <v>0</v>
      </c>
      <c r="AJ381" s="67">
        <f>SUMIFS('N1.3_Project_Listing'!$R$16:$R$829,'N1.3_Project_Listing'!$B$16:$B$829,$B381,'N1.3_Project_Listing'!$D$16:$D$829,$B332,'N1.3_Project_Listing'!$J$16:$J$829,AJ$16,'N1.3_Project_Listing'!$G$16:$G$829,AG$15)</f>
        <v>0</v>
      </c>
      <c r="AK381" s="67">
        <f>SUMIFS('N1.3_Project_Listing'!$R$16:$R$829,'N1.3_Project_Listing'!$B$16:$B$829,$B381,'N1.3_Project_Listing'!$D$16:$D$829,$B332,'N1.3_Project_Listing'!$J$16:$J$829,AK$16,'N1.3_Project_Listing'!$G$16:$G$829,AG$15)</f>
        <v>0</v>
      </c>
      <c r="AL381" s="67">
        <f>SUMIFS('N1.3_Project_Listing'!$R$16:$R$829,'N1.3_Project_Listing'!$B$16:$B$829,$B381,'N1.3_Project_Listing'!$D$16:$D$829,$B332,'N1.3_Project_Listing'!$J$16:$J$829,AL$16,'N1.3_Project_Listing'!$G$16:$G$829,AG$15)</f>
        <v>0</v>
      </c>
      <c r="AM381" s="63">
        <f t="shared" si="471"/>
        <v>0</v>
      </c>
      <c r="AN381" s="116" t="s">
        <v>441</v>
      </c>
      <c r="AO381" s="67">
        <f>SUMIFS('N1.3_Project_Listing'!$P$16:$P$829,'N1.3_Project_Listing'!$B$16:$B$829,$B381,'N1.3_Project_Listing'!$D$16:$D$829,$B332,'N1.3_Project_Listing'!$J$16:$J$829,AO$16,'N1.3_Project_Listing'!$G$16:$G$829,AG$15)</f>
        <v>0</v>
      </c>
      <c r="AP381" s="67">
        <f>SUMIFS('N1.3_Project_Listing'!$P$16:$P$829,'N1.3_Project_Listing'!$B$16:$B$829,$B381,'N1.3_Project_Listing'!$D$16:$D$829,$B332,'N1.3_Project_Listing'!$J$16:$J$829,AP$16,'N1.3_Project_Listing'!$G$16:$G$829,AG$15)</f>
        <v>0</v>
      </c>
      <c r="AQ381" s="67">
        <f>SUMIFS('N1.3_Project_Listing'!$P$16:$P$829,'N1.3_Project_Listing'!$B$16:$B$829,$B381,'N1.3_Project_Listing'!$D$16:$D$829,$B332,'N1.3_Project_Listing'!$J$16:$J$829,AQ$16,'N1.3_Project_Listing'!$G$16:$G$829,AG$15)</f>
        <v>0</v>
      </c>
      <c r="AR381" s="67">
        <f>SUMIFS('N1.3_Project_Listing'!$P$16:$P$829,'N1.3_Project_Listing'!$B$16:$B$829,$B381,'N1.3_Project_Listing'!$D$16:$D$829,$B332,'N1.3_Project_Listing'!$J$16:$J$829,AR$16,'N1.3_Project_Listing'!$G$16:$G$829,AG$15)</f>
        <v>0</v>
      </c>
      <c r="AS381" s="67">
        <f>SUMIFS('N1.3_Project_Listing'!$P$16:$P$829,'N1.3_Project_Listing'!$B$16:$B$829,$B381,'N1.3_Project_Listing'!$D$16:$D$829,$B332,'N1.3_Project_Listing'!$J$16:$J$829,AS$16,'N1.3_Project_Listing'!$G$16:$G$829,AG$15)</f>
        <v>0</v>
      </c>
      <c r="AT381" s="63">
        <f t="shared" si="472"/>
        <v>0</v>
      </c>
      <c r="AV381" s="158" t="str">
        <f t="shared" si="473"/>
        <v>-</v>
      </c>
      <c r="AW381" s="67">
        <f>SUMIFS('N1.3_Project_Listing'!$R$16:$R$829,'N1.3_Project_Listing'!$B$16:$B$829,$B381,'N1.3_Project_Listing'!$D$16:$D$829,$B332,'N1.3_Project_Listing'!$J$16:$J$829,AW$16,'N1.3_Project_Listing'!$G$16:$G$829,AV$15)</f>
        <v>0</v>
      </c>
      <c r="AX381" s="67">
        <f>SUMIFS('N1.3_Project_Listing'!$R$16:$R$829,'N1.3_Project_Listing'!$B$16:$B$829,$B381,'N1.3_Project_Listing'!$D$16:$D$829,$B332,'N1.3_Project_Listing'!$J$16:$J$829,AX$16,'N1.3_Project_Listing'!$G$16:$G$829,AV$15)</f>
        <v>0</v>
      </c>
      <c r="AY381" s="67">
        <f>SUMIFS('N1.3_Project_Listing'!$R$16:$R$829,'N1.3_Project_Listing'!$B$16:$B$829,$B381,'N1.3_Project_Listing'!$D$16:$D$829,$B332,'N1.3_Project_Listing'!$J$16:$J$829,AY$16,'N1.3_Project_Listing'!$G$16:$G$829,AV$15)</f>
        <v>0</v>
      </c>
      <c r="AZ381" s="67">
        <f>SUMIFS('N1.3_Project_Listing'!$R$16:$R$829,'N1.3_Project_Listing'!$B$16:$B$829,$B381,'N1.3_Project_Listing'!$D$16:$D$829,$B332,'N1.3_Project_Listing'!$J$16:$J$829,AZ$16,'N1.3_Project_Listing'!$G$16:$G$829,AV$15)</f>
        <v>0</v>
      </c>
      <c r="BA381" s="67">
        <f>SUMIFS('N1.3_Project_Listing'!$R$16:$R$829,'N1.3_Project_Listing'!$B$16:$B$829,$B381,'N1.3_Project_Listing'!$D$16:$D$829,$B332,'N1.3_Project_Listing'!$J$16:$J$829,BA$16,'N1.3_Project_Listing'!$G$16:$G$829,AV$15)</f>
        <v>0</v>
      </c>
      <c r="BB381" s="63">
        <f t="shared" si="474"/>
        <v>0</v>
      </c>
      <c r="BC381" s="116" t="s">
        <v>441</v>
      </c>
      <c r="BD381" s="67">
        <f>SUMIFS('N1.3_Project_Listing'!$P$16:$P$829,'N1.3_Project_Listing'!$B$16:$B$829,$B381,'N1.3_Project_Listing'!$D$16:$D$829,$B332,'N1.3_Project_Listing'!$J$16:$J$829,BD$16,'N1.3_Project_Listing'!$G$16:$G$829,AV$15)</f>
        <v>0</v>
      </c>
      <c r="BE381" s="67">
        <f>SUMIFS('N1.3_Project_Listing'!$P$16:$P$829,'N1.3_Project_Listing'!$B$16:$B$829,$B381,'N1.3_Project_Listing'!$D$16:$D$829,$B332,'N1.3_Project_Listing'!$J$16:$J$829,BE$16,'N1.3_Project_Listing'!$G$16:$G$829,AV$15)</f>
        <v>0</v>
      </c>
      <c r="BF381" s="67">
        <f>SUMIFS('N1.3_Project_Listing'!$P$16:$P$829,'N1.3_Project_Listing'!$B$16:$B$829,$B381,'N1.3_Project_Listing'!$D$16:$D$829,$B332,'N1.3_Project_Listing'!$J$16:$J$829,BF$16,'N1.3_Project_Listing'!$G$16:$G$829,AV$15)</f>
        <v>0</v>
      </c>
      <c r="BG381" s="67">
        <f>SUMIFS('N1.3_Project_Listing'!$P$16:$P$829,'N1.3_Project_Listing'!$B$16:$B$829,$B381,'N1.3_Project_Listing'!$D$16:$D$829,$B332,'N1.3_Project_Listing'!$J$16:$J$829,BG$16,'N1.3_Project_Listing'!$G$16:$G$829,AV$15)</f>
        <v>0</v>
      </c>
      <c r="BH381" s="67">
        <f>SUMIFS('N1.3_Project_Listing'!$P$16:$P$829,'N1.3_Project_Listing'!$B$16:$B$829,$B381,'N1.3_Project_Listing'!$D$16:$D$829,$B332,'N1.3_Project_Listing'!$J$16:$J$829,BH$16,'N1.3_Project_Listing'!$G$16:$G$829,AV$15)</f>
        <v>0</v>
      </c>
      <c r="BI381" s="63">
        <f t="shared" si="475"/>
        <v>0</v>
      </c>
      <c r="BK381" s="158" t="str">
        <f t="shared" si="476"/>
        <v>-</v>
      </c>
      <c r="BL381" s="67">
        <f>SUMIFS('N1.3_Project_Listing'!$R$16:$R$829,'N1.3_Project_Listing'!$B$16:$B$829,$B381,'N1.3_Project_Listing'!$D$16:$D$829,$B332,'N1.3_Project_Listing'!$J$16:$J$829,BL$16,'N1.3_Project_Listing'!$G$16:$G$829,BK$15)</f>
        <v>0</v>
      </c>
      <c r="BM381" s="67">
        <f>SUMIFS('N1.3_Project_Listing'!$R$16:$R$829,'N1.3_Project_Listing'!$B$16:$B$829,$B381,'N1.3_Project_Listing'!$D$16:$D$829,$B332,'N1.3_Project_Listing'!$J$16:$J$829,BM$16,'N1.3_Project_Listing'!$G$16:$G$829,BK$15)</f>
        <v>0</v>
      </c>
      <c r="BN381" s="67">
        <f>SUMIFS('N1.3_Project_Listing'!$R$16:$R$829,'N1.3_Project_Listing'!$B$16:$B$829,$B381,'N1.3_Project_Listing'!$D$16:$D$829,$B332,'N1.3_Project_Listing'!$J$16:$J$829,BN$16,'N1.3_Project_Listing'!$G$16:$G$829,BK$15)</f>
        <v>0</v>
      </c>
      <c r="BO381" s="67">
        <f>SUMIFS('N1.3_Project_Listing'!$R$16:$R$829,'N1.3_Project_Listing'!$B$16:$B$829,$B381,'N1.3_Project_Listing'!$D$16:$D$829,$B332,'N1.3_Project_Listing'!$J$16:$J$829,BO$16,'N1.3_Project_Listing'!$G$16:$G$829,BK$15)</f>
        <v>0</v>
      </c>
      <c r="BP381" s="67">
        <f>SUMIFS('N1.3_Project_Listing'!$R$16:$R$829,'N1.3_Project_Listing'!$B$16:$B$829,$B381,'N1.3_Project_Listing'!$D$16:$D$829,$B332,'N1.3_Project_Listing'!$J$16:$J$829,BP$16,'N1.3_Project_Listing'!$G$16:$G$829,BK$15)</f>
        <v>0</v>
      </c>
      <c r="BQ381" s="63">
        <f t="shared" si="477"/>
        <v>0</v>
      </c>
      <c r="BR381" s="116" t="s">
        <v>441</v>
      </c>
      <c r="BS381" s="67">
        <f>SUMIFS('N1.3_Project_Listing'!$P$16:$P$829,'N1.3_Project_Listing'!$B$16:$B$829,$B381,'N1.3_Project_Listing'!$D$16:$D$829,$B332,'N1.3_Project_Listing'!$J$16:$J$829,BS$16,'N1.3_Project_Listing'!$G$16:$G$829,BK$15)</f>
        <v>0</v>
      </c>
      <c r="BT381" s="67">
        <f>SUMIFS('N1.3_Project_Listing'!$P$16:$P$829,'N1.3_Project_Listing'!$B$16:$B$829,$B381,'N1.3_Project_Listing'!$D$16:$D$829,$B332,'N1.3_Project_Listing'!$J$16:$J$829,BT$16,'N1.3_Project_Listing'!$G$16:$G$829,BK$15)</f>
        <v>0</v>
      </c>
      <c r="BU381" s="67">
        <f>SUMIFS('N1.3_Project_Listing'!$P$16:$P$829,'N1.3_Project_Listing'!$B$16:$B$829,$B381,'N1.3_Project_Listing'!$D$16:$D$829,$B332,'N1.3_Project_Listing'!$J$16:$J$829,BU$16,'N1.3_Project_Listing'!$G$16:$G$829,BK$15)</f>
        <v>0</v>
      </c>
      <c r="BV381" s="67">
        <f>SUMIFS('N1.3_Project_Listing'!$P$16:$P$829,'N1.3_Project_Listing'!$B$16:$B$829,$B381,'N1.3_Project_Listing'!$D$16:$D$829,$B332,'N1.3_Project_Listing'!$J$16:$J$829,BV$16,'N1.3_Project_Listing'!$G$16:$G$829,BK$15)</f>
        <v>0</v>
      </c>
      <c r="BW381" s="67">
        <f>SUMIFS('N1.3_Project_Listing'!$P$16:$P$829,'N1.3_Project_Listing'!$B$16:$B$829,$B381,'N1.3_Project_Listing'!$D$16:$D$829,$B332,'N1.3_Project_Listing'!$J$16:$J$829,BW$16,'N1.3_Project_Listing'!$G$16:$G$829,BK$15)</f>
        <v>0</v>
      </c>
      <c r="BX381" s="63">
        <f t="shared" si="478"/>
        <v>0</v>
      </c>
    </row>
    <row r="382" spans="2:76" hidden="1">
      <c r="B382" s="132" t="str">
        <f t="shared" si="454"/>
        <v>No entry required</v>
      </c>
      <c r="C382" s="158" t="str">
        <f t="shared" si="454"/>
        <v>-</v>
      </c>
      <c r="D382" s="63">
        <f t="shared" si="455"/>
        <v>0</v>
      </c>
      <c r="E382" s="63">
        <f t="shared" si="456"/>
        <v>0</v>
      </c>
      <c r="F382" s="63">
        <f t="shared" si="457"/>
        <v>0</v>
      </c>
      <c r="G382" s="63">
        <f t="shared" si="458"/>
        <v>0</v>
      </c>
      <c r="H382" s="63">
        <f t="shared" si="459"/>
        <v>0</v>
      </c>
      <c r="I382" s="63">
        <f t="shared" si="460"/>
        <v>0</v>
      </c>
      <c r="J382" s="116" t="s">
        <v>441</v>
      </c>
      <c r="K382" s="63">
        <f t="shared" si="461"/>
        <v>0</v>
      </c>
      <c r="L382" s="63">
        <f t="shared" si="462"/>
        <v>0</v>
      </c>
      <c r="M382" s="63">
        <f t="shared" si="463"/>
        <v>0</v>
      </c>
      <c r="N382" s="63">
        <f t="shared" si="464"/>
        <v>0</v>
      </c>
      <c r="O382" s="63">
        <f t="shared" si="465"/>
        <v>0</v>
      </c>
      <c r="P382" s="63">
        <f t="shared" si="466"/>
        <v>0</v>
      </c>
      <c r="R382" s="158" t="str">
        <f t="shared" si="467"/>
        <v>-</v>
      </c>
      <c r="S382" s="67">
        <f>SUMIFS('N1.3_Project_Listing'!$R$16:$R$829,'N1.3_Project_Listing'!$B$16:$B$829,$B382,'N1.3_Project_Listing'!$D$16:$D$829,$B333,'N1.3_Project_Listing'!$J$16:$J$829,S$16,'N1.3_Project_Listing'!$G$16:$G$829,R$15)</f>
        <v>0</v>
      </c>
      <c r="T382" s="67">
        <f>SUMIFS('N1.3_Project_Listing'!$R$16:$R$829,'N1.3_Project_Listing'!$B$16:$B$829,$B382,'N1.3_Project_Listing'!$D$16:$D$829,$B333,'N1.3_Project_Listing'!$J$16:$J$829,T$16,'N1.3_Project_Listing'!$G$16:$G$829,R$15)</f>
        <v>0</v>
      </c>
      <c r="U382" s="67">
        <f>SUMIFS('N1.3_Project_Listing'!$R$16:$R$829,'N1.3_Project_Listing'!$B$16:$B$829,$B382,'N1.3_Project_Listing'!$D$16:$D$829,$B333,'N1.3_Project_Listing'!$J$16:$J$829,U$16,'N1.3_Project_Listing'!$G$16:$G$829,R$15)</f>
        <v>0</v>
      </c>
      <c r="V382" s="67">
        <f>SUMIFS('N1.3_Project_Listing'!$R$16:$R$829,'N1.3_Project_Listing'!$B$16:$B$829,$B382,'N1.3_Project_Listing'!$D$16:$D$829,$B333,'N1.3_Project_Listing'!$J$16:$J$829,V$16,'N1.3_Project_Listing'!$G$16:$G$829,R$15)</f>
        <v>0</v>
      </c>
      <c r="W382" s="67">
        <f>SUMIFS('N1.3_Project_Listing'!$R$16:$R$829,'N1.3_Project_Listing'!$B$16:$B$829,$B382,'N1.3_Project_Listing'!$D$16:$D$829,$B333,'N1.3_Project_Listing'!$J$16:$J$829,W$16,'N1.3_Project_Listing'!$G$16:$G$829,R$15)</f>
        <v>0</v>
      </c>
      <c r="X382" s="63">
        <f t="shared" si="468"/>
        <v>0</v>
      </c>
      <c r="Y382" s="116" t="s">
        <v>441</v>
      </c>
      <c r="Z382" s="67">
        <f>SUMIFS('N1.3_Project_Listing'!$P$16:$P$829,'N1.3_Project_Listing'!$B$16:$B$829,$B382,'N1.3_Project_Listing'!$D$16:$D$829,$B333,'N1.3_Project_Listing'!$J$16:$J$829,Z$16,'N1.3_Project_Listing'!$G$16:$G$829,R$15)</f>
        <v>0</v>
      </c>
      <c r="AA382" s="67">
        <f>SUMIFS('N1.3_Project_Listing'!$P$16:$P$829,'N1.3_Project_Listing'!$B$16:$B$829,$B382,'N1.3_Project_Listing'!$D$16:$D$829,$B333,'N1.3_Project_Listing'!$J$16:$J$829,AA$16,'N1.3_Project_Listing'!$G$16:$G$829,R$15)</f>
        <v>0</v>
      </c>
      <c r="AB382" s="67">
        <f>SUMIFS('N1.3_Project_Listing'!$P$16:$P$829,'N1.3_Project_Listing'!$B$16:$B$829,$B382,'N1.3_Project_Listing'!$D$16:$D$829,$B333,'N1.3_Project_Listing'!$J$16:$J$829,AB$16,'N1.3_Project_Listing'!$G$16:$G$829,R$15)</f>
        <v>0</v>
      </c>
      <c r="AC382" s="67">
        <f>SUMIFS('N1.3_Project_Listing'!$P$16:$P$829,'N1.3_Project_Listing'!$B$16:$B$829,$B382,'N1.3_Project_Listing'!$D$16:$D$829,$B333,'N1.3_Project_Listing'!$J$16:$J$829,AC$16,'N1.3_Project_Listing'!$G$16:$G$829,R$15)</f>
        <v>0</v>
      </c>
      <c r="AD382" s="67">
        <f>SUMIFS('N1.3_Project_Listing'!$P$16:$P$829,'N1.3_Project_Listing'!$B$16:$B$829,$B382,'N1.3_Project_Listing'!$D$16:$D$829,$B333,'N1.3_Project_Listing'!$J$16:$J$829,AD$16,'N1.3_Project_Listing'!$G$16:$G$829,R$15)</f>
        <v>0</v>
      </c>
      <c r="AE382" s="63">
        <f t="shared" si="469"/>
        <v>0</v>
      </c>
      <c r="AG382" s="158" t="str">
        <f t="shared" si="470"/>
        <v>-</v>
      </c>
      <c r="AH382" s="67">
        <f>SUMIFS('N1.3_Project_Listing'!$R$16:$R$829,'N1.3_Project_Listing'!$B$16:$B$829,$B382,'N1.3_Project_Listing'!$D$16:$D$829,$B333,'N1.3_Project_Listing'!$J$16:$J$829,AH$16,'N1.3_Project_Listing'!$G$16:$G$829,AG$15)</f>
        <v>0</v>
      </c>
      <c r="AI382" s="67">
        <f>SUMIFS('N1.3_Project_Listing'!$R$16:$R$829,'N1.3_Project_Listing'!$B$16:$B$829,$B382,'N1.3_Project_Listing'!$D$16:$D$829,$B333,'N1.3_Project_Listing'!$J$16:$J$829,AI$16,'N1.3_Project_Listing'!$G$16:$G$829,AG$15)</f>
        <v>0</v>
      </c>
      <c r="AJ382" s="67">
        <f>SUMIFS('N1.3_Project_Listing'!$R$16:$R$829,'N1.3_Project_Listing'!$B$16:$B$829,$B382,'N1.3_Project_Listing'!$D$16:$D$829,$B333,'N1.3_Project_Listing'!$J$16:$J$829,AJ$16,'N1.3_Project_Listing'!$G$16:$G$829,AG$15)</f>
        <v>0</v>
      </c>
      <c r="AK382" s="67">
        <f>SUMIFS('N1.3_Project_Listing'!$R$16:$R$829,'N1.3_Project_Listing'!$B$16:$B$829,$B382,'N1.3_Project_Listing'!$D$16:$D$829,$B333,'N1.3_Project_Listing'!$J$16:$J$829,AK$16,'N1.3_Project_Listing'!$G$16:$G$829,AG$15)</f>
        <v>0</v>
      </c>
      <c r="AL382" s="67">
        <f>SUMIFS('N1.3_Project_Listing'!$R$16:$R$829,'N1.3_Project_Listing'!$B$16:$B$829,$B382,'N1.3_Project_Listing'!$D$16:$D$829,$B333,'N1.3_Project_Listing'!$J$16:$J$829,AL$16,'N1.3_Project_Listing'!$G$16:$G$829,AG$15)</f>
        <v>0</v>
      </c>
      <c r="AM382" s="63">
        <f t="shared" si="471"/>
        <v>0</v>
      </c>
      <c r="AN382" s="116" t="s">
        <v>441</v>
      </c>
      <c r="AO382" s="67">
        <f>SUMIFS('N1.3_Project_Listing'!$P$16:$P$829,'N1.3_Project_Listing'!$B$16:$B$829,$B382,'N1.3_Project_Listing'!$D$16:$D$829,$B333,'N1.3_Project_Listing'!$J$16:$J$829,AO$16,'N1.3_Project_Listing'!$G$16:$G$829,AG$15)</f>
        <v>0</v>
      </c>
      <c r="AP382" s="67">
        <f>SUMIFS('N1.3_Project_Listing'!$P$16:$P$829,'N1.3_Project_Listing'!$B$16:$B$829,$B382,'N1.3_Project_Listing'!$D$16:$D$829,$B333,'N1.3_Project_Listing'!$J$16:$J$829,AP$16,'N1.3_Project_Listing'!$G$16:$G$829,AG$15)</f>
        <v>0</v>
      </c>
      <c r="AQ382" s="67">
        <f>SUMIFS('N1.3_Project_Listing'!$P$16:$P$829,'N1.3_Project_Listing'!$B$16:$B$829,$B382,'N1.3_Project_Listing'!$D$16:$D$829,$B333,'N1.3_Project_Listing'!$J$16:$J$829,AQ$16,'N1.3_Project_Listing'!$G$16:$G$829,AG$15)</f>
        <v>0</v>
      </c>
      <c r="AR382" s="67">
        <f>SUMIFS('N1.3_Project_Listing'!$P$16:$P$829,'N1.3_Project_Listing'!$B$16:$B$829,$B382,'N1.3_Project_Listing'!$D$16:$D$829,$B333,'N1.3_Project_Listing'!$J$16:$J$829,AR$16,'N1.3_Project_Listing'!$G$16:$G$829,AG$15)</f>
        <v>0</v>
      </c>
      <c r="AS382" s="67">
        <f>SUMIFS('N1.3_Project_Listing'!$P$16:$P$829,'N1.3_Project_Listing'!$B$16:$B$829,$B382,'N1.3_Project_Listing'!$D$16:$D$829,$B333,'N1.3_Project_Listing'!$J$16:$J$829,AS$16,'N1.3_Project_Listing'!$G$16:$G$829,AG$15)</f>
        <v>0</v>
      </c>
      <c r="AT382" s="63">
        <f t="shared" si="472"/>
        <v>0</v>
      </c>
      <c r="AV382" s="158" t="str">
        <f t="shared" si="473"/>
        <v>-</v>
      </c>
      <c r="AW382" s="67">
        <f>SUMIFS('N1.3_Project_Listing'!$R$16:$R$829,'N1.3_Project_Listing'!$B$16:$B$829,$B382,'N1.3_Project_Listing'!$D$16:$D$829,$B333,'N1.3_Project_Listing'!$J$16:$J$829,AW$16,'N1.3_Project_Listing'!$G$16:$G$829,AV$15)</f>
        <v>0</v>
      </c>
      <c r="AX382" s="67">
        <f>SUMIFS('N1.3_Project_Listing'!$R$16:$R$829,'N1.3_Project_Listing'!$B$16:$B$829,$B382,'N1.3_Project_Listing'!$D$16:$D$829,$B333,'N1.3_Project_Listing'!$J$16:$J$829,AX$16,'N1.3_Project_Listing'!$G$16:$G$829,AV$15)</f>
        <v>0</v>
      </c>
      <c r="AY382" s="67">
        <f>SUMIFS('N1.3_Project_Listing'!$R$16:$R$829,'N1.3_Project_Listing'!$B$16:$B$829,$B382,'N1.3_Project_Listing'!$D$16:$D$829,$B333,'N1.3_Project_Listing'!$J$16:$J$829,AY$16,'N1.3_Project_Listing'!$G$16:$G$829,AV$15)</f>
        <v>0</v>
      </c>
      <c r="AZ382" s="67">
        <f>SUMIFS('N1.3_Project_Listing'!$R$16:$R$829,'N1.3_Project_Listing'!$B$16:$B$829,$B382,'N1.3_Project_Listing'!$D$16:$D$829,$B333,'N1.3_Project_Listing'!$J$16:$J$829,AZ$16,'N1.3_Project_Listing'!$G$16:$G$829,AV$15)</f>
        <v>0</v>
      </c>
      <c r="BA382" s="67">
        <f>SUMIFS('N1.3_Project_Listing'!$R$16:$R$829,'N1.3_Project_Listing'!$B$16:$B$829,$B382,'N1.3_Project_Listing'!$D$16:$D$829,$B333,'N1.3_Project_Listing'!$J$16:$J$829,BA$16,'N1.3_Project_Listing'!$G$16:$G$829,AV$15)</f>
        <v>0</v>
      </c>
      <c r="BB382" s="63">
        <f t="shared" si="474"/>
        <v>0</v>
      </c>
      <c r="BC382" s="116" t="s">
        <v>441</v>
      </c>
      <c r="BD382" s="67">
        <f>SUMIFS('N1.3_Project_Listing'!$P$16:$P$829,'N1.3_Project_Listing'!$B$16:$B$829,$B382,'N1.3_Project_Listing'!$D$16:$D$829,$B333,'N1.3_Project_Listing'!$J$16:$J$829,BD$16,'N1.3_Project_Listing'!$G$16:$G$829,AV$15)</f>
        <v>0</v>
      </c>
      <c r="BE382" s="67">
        <f>SUMIFS('N1.3_Project_Listing'!$P$16:$P$829,'N1.3_Project_Listing'!$B$16:$B$829,$B382,'N1.3_Project_Listing'!$D$16:$D$829,$B333,'N1.3_Project_Listing'!$J$16:$J$829,BE$16,'N1.3_Project_Listing'!$G$16:$G$829,AV$15)</f>
        <v>0</v>
      </c>
      <c r="BF382" s="67">
        <f>SUMIFS('N1.3_Project_Listing'!$P$16:$P$829,'N1.3_Project_Listing'!$B$16:$B$829,$B382,'N1.3_Project_Listing'!$D$16:$D$829,$B333,'N1.3_Project_Listing'!$J$16:$J$829,BF$16,'N1.3_Project_Listing'!$G$16:$G$829,AV$15)</f>
        <v>0</v>
      </c>
      <c r="BG382" s="67">
        <f>SUMIFS('N1.3_Project_Listing'!$P$16:$P$829,'N1.3_Project_Listing'!$B$16:$B$829,$B382,'N1.3_Project_Listing'!$D$16:$D$829,$B333,'N1.3_Project_Listing'!$J$16:$J$829,BG$16,'N1.3_Project_Listing'!$G$16:$G$829,AV$15)</f>
        <v>0</v>
      </c>
      <c r="BH382" s="67">
        <f>SUMIFS('N1.3_Project_Listing'!$P$16:$P$829,'N1.3_Project_Listing'!$B$16:$B$829,$B382,'N1.3_Project_Listing'!$D$16:$D$829,$B333,'N1.3_Project_Listing'!$J$16:$J$829,BH$16,'N1.3_Project_Listing'!$G$16:$G$829,AV$15)</f>
        <v>0</v>
      </c>
      <c r="BI382" s="63">
        <f t="shared" si="475"/>
        <v>0</v>
      </c>
      <c r="BK382" s="158" t="str">
        <f t="shared" si="476"/>
        <v>-</v>
      </c>
      <c r="BL382" s="67">
        <f>SUMIFS('N1.3_Project_Listing'!$R$16:$R$829,'N1.3_Project_Listing'!$B$16:$B$829,$B382,'N1.3_Project_Listing'!$D$16:$D$829,$B333,'N1.3_Project_Listing'!$J$16:$J$829,BL$16,'N1.3_Project_Listing'!$G$16:$G$829,BK$15)</f>
        <v>0</v>
      </c>
      <c r="BM382" s="67">
        <f>SUMIFS('N1.3_Project_Listing'!$R$16:$R$829,'N1.3_Project_Listing'!$B$16:$B$829,$B382,'N1.3_Project_Listing'!$D$16:$D$829,$B333,'N1.3_Project_Listing'!$J$16:$J$829,BM$16,'N1.3_Project_Listing'!$G$16:$G$829,BK$15)</f>
        <v>0</v>
      </c>
      <c r="BN382" s="67">
        <f>SUMIFS('N1.3_Project_Listing'!$R$16:$R$829,'N1.3_Project_Listing'!$B$16:$B$829,$B382,'N1.3_Project_Listing'!$D$16:$D$829,$B333,'N1.3_Project_Listing'!$J$16:$J$829,BN$16,'N1.3_Project_Listing'!$G$16:$G$829,BK$15)</f>
        <v>0</v>
      </c>
      <c r="BO382" s="67">
        <f>SUMIFS('N1.3_Project_Listing'!$R$16:$R$829,'N1.3_Project_Listing'!$B$16:$B$829,$B382,'N1.3_Project_Listing'!$D$16:$D$829,$B333,'N1.3_Project_Listing'!$J$16:$J$829,BO$16,'N1.3_Project_Listing'!$G$16:$G$829,BK$15)</f>
        <v>0</v>
      </c>
      <c r="BP382" s="67">
        <f>SUMIFS('N1.3_Project_Listing'!$R$16:$R$829,'N1.3_Project_Listing'!$B$16:$B$829,$B382,'N1.3_Project_Listing'!$D$16:$D$829,$B333,'N1.3_Project_Listing'!$J$16:$J$829,BP$16,'N1.3_Project_Listing'!$G$16:$G$829,BK$15)</f>
        <v>0</v>
      </c>
      <c r="BQ382" s="63">
        <f t="shared" si="477"/>
        <v>0</v>
      </c>
      <c r="BR382" s="116" t="s">
        <v>441</v>
      </c>
      <c r="BS382" s="67">
        <f>SUMIFS('N1.3_Project_Listing'!$P$16:$P$829,'N1.3_Project_Listing'!$B$16:$B$829,$B382,'N1.3_Project_Listing'!$D$16:$D$829,$B333,'N1.3_Project_Listing'!$J$16:$J$829,BS$16,'N1.3_Project_Listing'!$G$16:$G$829,BK$15)</f>
        <v>0</v>
      </c>
      <c r="BT382" s="67">
        <f>SUMIFS('N1.3_Project_Listing'!$P$16:$P$829,'N1.3_Project_Listing'!$B$16:$B$829,$B382,'N1.3_Project_Listing'!$D$16:$D$829,$B333,'N1.3_Project_Listing'!$J$16:$J$829,BT$16,'N1.3_Project_Listing'!$G$16:$G$829,BK$15)</f>
        <v>0</v>
      </c>
      <c r="BU382" s="67">
        <f>SUMIFS('N1.3_Project_Listing'!$P$16:$P$829,'N1.3_Project_Listing'!$B$16:$B$829,$B382,'N1.3_Project_Listing'!$D$16:$D$829,$B333,'N1.3_Project_Listing'!$J$16:$J$829,BU$16,'N1.3_Project_Listing'!$G$16:$G$829,BK$15)</f>
        <v>0</v>
      </c>
      <c r="BV382" s="67">
        <f>SUMIFS('N1.3_Project_Listing'!$P$16:$P$829,'N1.3_Project_Listing'!$B$16:$B$829,$B382,'N1.3_Project_Listing'!$D$16:$D$829,$B333,'N1.3_Project_Listing'!$J$16:$J$829,BV$16,'N1.3_Project_Listing'!$G$16:$G$829,BK$15)</f>
        <v>0</v>
      </c>
      <c r="BW382" s="67">
        <f>SUMIFS('N1.3_Project_Listing'!$P$16:$P$829,'N1.3_Project_Listing'!$B$16:$B$829,$B382,'N1.3_Project_Listing'!$D$16:$D$829,$B333,'N1.3_Project_Listing'!$J$16:$J$829,BW$16,'N1.3_Project_Listing'!$G$16:$G$829,BK$15)</f>
        <v>0</v>
      </c>
      <c r="BX382" s="63">
        <f t="shared" si="478"/>
        <v>0</v>
      </c>
    </row>
    <row r="383" spans="2:76" hidden="1">
      <c r="B383" s="132" t="str">
        <f t="shared" si="454"/>
        <v>No entry required</v>
      </c>
      <c r="C383" s="158" t="str">
        <f t="shared" si="454"/>
        <v>-</v>
      </c>
      <c r="D383" s="63">
        <f t="shared" si="455"/>
        <v>0</v>
      </c>
      <c r="E383" s="63">
        <f t="shared" si="456"/>
        <v>0</v>
      </c>
      <c r="F383" s="63">
        <f t="shared" si="457"/>
        <v>0</v>
      </c>
      <c r="G383" s="63">
        <f t="shared" si="458"/>
        <v>0</v>
      </c>
      <c r="H383" s="63">
        <f t="shared" si="459"/>
        <v>0</v>
      </c>
      <c r="I383" s="63">
        <f t="shared" si="460"/>
        <v>0</v>
      </c>
      <c r="J383" s="116" t="s">
        <v>441</v>
      </c>
      <c r="K383" s="63">
        <f t="shared" si="461"/>
        <v>0</v>
      </c>
      <c r="L383" s="63">
        <f t="shared" si="462"/>
        <v>0</v>
      </c>
      <c r="M383" s="63">
        <f t="shared" si="463"/>
        <v>0</v>
      </c>
      <c r="N383" s="63">
        <f t="shared" si="464"/>
        <v>0</v>
      </c>
      <c r="O383" s="63">
        <f t="shared" si="465"/>
        <v>0</v>
      </c>
      <c r="P383" s="63">
        <f t="shared" si="466"/>
        <v>0</v>
      </c>
      <c r="R383" s="158" t="str">
        <f t="shared" si="467"/>
        <v>-</v>
      </c>
      <c r="S383" s="67">
        <f>SUMIFS('N1.3_Project_Listing'!$R$16:$R$829,'N1.3_Project_Listing'!$B$16:$B$829,$B383,'N1.3_Project_Listing'!$D$16:$D$829,$B334,'N1.3_Project_Listing'!$J$16:$J$829,S$16,'N1.3_Project_Listing'!$G$16:$G$829,R$15)</f>
        <v>0</v>
      </c>
      <c r="T383" s="67">
        <f>SUMIFS('N1.3_Project_Listing'!$R$16:$R$829,'N1.3_Project_Listing'!$B$16:$B$829,$B383,'N1.3_Project_Listing'!$D$16:$D$829,$B334,'N1.3_Project_Listing'!$J$16:$J$829,T$16,'N1.3_Project_Listing'!$G$16:$G$829,R$15)</f>
        <v>0</v>
      </c>
      <c r="U383" s="67">
        <f>SUMIFS('N1.3_Project_Listing'!$R$16:$R$829,'N1.3_Project_Listing'!$B$16:$B$829,$B383,'N1.3_Project_Listing'!$D$16:$D$829,$B334,'N1.3_Project_Listing'!$J$16:$J$829,U$16,'N1.3_Project_Listing'!$G$16:$G$829,R$15)</f>
        <v>0</v>
      </c>
      <c r="V383" s="67">
        <f>SUMIFS('N1.3_Project_Listing'!$R$16:$R$829,'N1.3_Project_Listing'!$B$16:$B$829,$B383,'N1.3_Project_Listing'!$D$16:$D$829,$B334,'N1.3_Project_Listing'!$J$16:$J$829,V$16,'N1.3_Project_Listing'!$G$16:$G$829,R$15)</f>
        <v>0</v>
      </c>
      <c r="W383" s="67">
        <f>SUMIFS('N1.3_Project_Listing'!$R$16:$R$829,'N1.3_Project_Listing'!$B$16:$B$829,$B383,'N1.3_Project_Listing'!$D$16:$D$829,$B334,'N1.3_Project_Listing'!$J$16:$J$829,W$16,'N1.3_Project_Listing'!$G$16:$G$829,R$15)</f>
        <v>0</v>
      </c>
      <c r="X383" s="63">
        <f t="shared" si="468"/>
        <v>0</v>
      </c>
      <c r="Y383" s="116" t="s">
        <v>441</v>
      </c>
      <c r="Z383" s="67">
        <f>SUMIFS('N1.3_Project_Listing'!$P$16:$P$829,'N1.3_Project_Listing'!$B$16:$B$829,$B383,'N1.3_Project_Listing'!$D$16:$D$829,$B334,'N1.3_Project_Listing'!$J$16:$J$829,Z$16,'N1.3_Project_Listing'!$G$16:$G$829,R$15)</f>
        <v>0</v>
      </c>
      <c r="AA383" s="67">
        <f>SUMIFS('N1.3_Project_Listing'!$P$16:$P$829,'N1.3_Project_Listing'!$B$16:$B$829,$B383,'N1.3_Project_Listing'!$D$16:$D$829,$B334,'N1.3_Project_Listing'!$J$16:$J$829,AA$16,'N1.3_Project_Listing'!$G$16:$G$829,R$15)</f>
        <v>0</v>
      </c>
      <c r="AB383" s="67">
        <f>SUMIFS('N1.3_Project_Listing'!$P$16:$P$829,'N1.3_Project_Listing'!$B$16:$B$829,$B383,'N1.3_Project_Listing'!$D$16:$D$829,$B334,'N1.3_Project_Listing'!$J$16:$J$829,AB$16,'N1.3_Project_Listing'!$G$16:$G$829,R$15)</f>
        <v>0</v>
      </c>
      <c r="AC383" s="67">
        <f>SUMIFS('N1.3_Project_Listing'!$P$16:$P$829,'N1.3_Project_Listing'!$B$16:$B$829,$B383,'N1.3_Project_Listing'!$D$16:$D$829,$B334,'N1.3_Project_Listing'!$J$16:$J$829,AC$16,'N1.3_Project_Listing'!$G$16:$G$829,R$15)</f>
        <v>0</v>
      </c>
      <c r="AD383" s="67">
        <f>SUMIFS('N1.3_Project_Listing'!$P$16:$P$829,'N1.3_Project_Listing'!$B$16:$B$829,$B383,'N1.3_Project_Listing'!$D$16:$D$829,$B334,'N1.3_Project_Listing'!$J$16:$J$829,AD$16,'N1.3_Project_Listing'!$G$16:$G$829,R$15)</f>
        <v>0</v>
      </c>
      <c r="AE383" s="63">
        <f t="shared" si="469"/>
        <v>0</v>
      </c>
      <c r="AG383" s="158" t="str">
        <f t="shared" si="470"/>
        <v>-</v>
      </c>
      <c r="AH383" s="67">
        <f>SUMIFS('N1.3_Project_Listing'!$R$16:$R$829,'N1.3_Project_Listing'!$B$16:$B$829,$B383,'N1.3_Project_Listing'!$D$16:$D$829,$B334,'N1.3_Project_Listing'!$J$16:$J$829,AH$16,'N1.3_Project_Listing'!$G$16:$G$829,AG$15)</f>
        <v>0</v>
      </c>
      <c r="AI383" s="67">
        <f>SUMIFS('N1.3_Project_Listing'!$R$16:$R$829,'N1.3_Project_Listing'!$B$16:$B$829,$B383,'N1.3_Project_Listing'!$D$16:$D$829,$B334,'N1.3_Project_Listing'!$J$16:$J$829,AI$16,'N1.3_Project_Listing'!$G$16:$G$829,AG$15)</f>
        <v>0</v>
      </c>
      <c r="AJ383" s="67">
        <f>SUMIFS('N1.3_Project_Listing'!$R$16:$R$829,'N1.3_Project_Listing'!$B$16:$B$829,$B383,'N1.3_Project_Listing'!$D$16:$D$829,$B334,'N1.3_Project_Listing'!$J$16:$J$829,AJ$16,'N1.3_Project_Listing'!$G$16:$G$829,AG$15)</f>
        <v>0</v>
      </c>
      <c r="AK383" s="67">
        <f>SUMIFS('N1.3_Project_Listing'!$R$16:$R$829,'N1.3_Project_Listing'!$B$16:$B$829,$B383,'N1.3_Project_Listing'!$D$16:$D$829,$B334,'N1.3_Project_Listing'!$J$16:$J$829,AK$16,'N1.3_Project_Listing'!$G$16:$G$829,AG$15)</f>
        <v>0</v>
      </c>
      <c r="AL383" s="67">
        <f>SUMIFS('N1.3_Project_Listing'!$R$16:$R$829,'N1.3_Project_Listing'!$B$16:$B$829,$B383,'N1.3_Project_Listing'!$D$16:$D$829,$B334,'N1.3_Project_Listing'!$J$16:$J$829,AL$16,'N1.3_Project_Listing'!$G$16:$G$829,AG$15)</f>
        <v>0</v>
      </c>
      <c r="AM383" s="63">
        <f t="shared" si="471"/>
        <v>0</v>
      </c>
      <c r="AN383" s="116" t="s">
        <v>441</v>
      </c>
      <c r="AO383" s="67">
        <f>SUMIFS('N1.3_Project_Listing'!$P$16:$P$829,'N1.3_Project_Listing'!$B$16:$B$829,$B383,'N1.3_Project_Listing'!$D$16:$D$829,$B334,'N1.3_Project_Listing'!$J$16:$J$829,AO$16,'N1.3_Project_Listing'!$G$16:$G$829,AG$15)</f>
        <v>0</v>
      </c>
      <c r="AP383" s="67">
        <f>SUMIFS('N1.3_Project_Listing'!$P$16:$P$829,'N1.3_Project_Listing'!$B$16:$B$829,$B383,'N1.3_Project_Listing'!$D$16:$D$829,$B334,'N1.3_Project_Listing'!$J$16:$J$829,AP$16,'N1.3_Project_Listing'!$G$16:$G$829,AG$15)</f>
        <v>0</v>
      </c>
      <c r="AQ383" s="67">
        <f>SUMIFS('N1.3_Project_Listing'!$P$16:$P$829,'N1.3_Project_Listing'!$B$16:$B$829,$B383,'N1.3_Project_Listing'!$D$16:$D$829,$B334,'N1.3_Project_Listing'!$J$16:$J$829,AQ$16,'N1.3_Project_Listing'!$G$16:$G$829,AG$15)</f>
        <v>0</v>
      </c>
      <c r="AR383" s="67">
        <f>SUMIFS('N1.3_Project_Listing'!$P$16:$P$829,'N1.3_Project_Listing'!$B$16:$B$829,$B383,'N1.3_Project_Listing'!$D$16:$D$829,$B334,'N1.3_Project_Listing'!$J$16:$J$829,AR$16,'N1.3_Project_Listing'!$G$16:$G$829,AG$15)</f>
        <v>0</v>
      </c>
      <c r="AS383" s="67">
        <f>SUMIFS('N1.3_Project_Listing'!$P$16:$P$829,'N1.3_Project_Listing'!$B$16:$B$829,$B383,'N1.3_Project_Listing'!$D$16:$D$829,$B334,'N1.3_Project_Listing'!$J$16:$J$829,AS$16,'N1.3_Project_Listing'!$G$16:$G$829,AG$15)</f>
        <v>0</v>
      </c>
      <c r="AT383" s="63">
        <f t="shared" si="472"/>
        <v>0</v>
      </c>
      <c r="AV383" s="158" t="str">
        <f t="shared" si="473"/>
        <v>-</v>
      </c>
      <c r="AW383" s="67">
        <f>SUMIFS('N1.3_Project_Listing'!$R$16:$R$829,'N1.3_Project_Listing'!$B$16:$B$829,$B383,'N1.3_Project_Listing'!$D$16:$D$829,$B334,'N1.3_Project_Listing'!$J$16:$J$829,AW$16,'N1.3_Project_Listing'!$G$16:$G$829,AV$15)</f>
        <v>0</v>
      </c>
      <c r="AX383" s="67">
        <f>SUMIFS('N1.3_Project_Listing'!$R$16:$R$829,'N1.3_Project_Listing'!$B$16:$B$829,$B383,'N1.3_Project_Listing'!$D$16:$D$829,$B334,'N1.3_Project_Listing'!$J$16:$J$829,AX$16,'N1.3_Project_Listing'!$G$16:$G$829,AV$15)</f>
        <v>0</v>
      </c>
      <c r="AY383" s="67">
        <f>SUMIFS('N1.3_Project_Listing'!$R$16:$R$829,'N1.3_Project_Listing'!$B$16:$B$829,$B383,'N1.3_Project_Listing'!$D$16:$D$829,$B334,'N1.3_Project_Listing'!$J$16:$J$829,AY$16,'N1.3_Project_Listing'!$G$16:$G$829,AV$15)</f>
        <v>0</v>
      </c>
      <c r="AZ383" s="67">
        <f>SUMIFS('N1.3_Project_Listing'!$R$16:$R$829,'N1.3_Project_Listing'!$B$16:$B$829,$B383,'N1.3_Project_Listing'!$D$16:$D$829,$B334,'N1.3_Project_Listing'!$J$16:$J$829,AZ$16,'N1.3_Project_Listing'!$G$16:$G$829,AV$15)</f>
        <v>0</v>
      </c>
      <c r="BA383" s="67">
        <f>SUMIFS('N1.3_Project_Listing'!$R$16:$R$829,'N1.3_Project_Listing'!$B$16:$B$829,$B383,'N1.3_Project_Listing'!$D$16:$D$829,$B334,'N1.3_Project_Listing'!$J$16:$J$829,BA$16,'N1.3_Project_Listing'!$G$16:$G$829,AV$15)</f>
        <v>0</v>
      </c>
      <c r="BB383" s="63">
        <f t="shared" si="474"/>
        <v>0</v>
      </c>
      <c r="BC383" s="116" t="s">
        <v>441</v>
      </c>
      <c r="BD383" s="67">
        <f>SUMIFS('N1.3_Project_Listing'!$P$16:$P$829,'N1.3_Project_Listing'!$B$16:$B$829,$B383,'N1.3_Project_Listing'!$D$16:$D$829,$B334,'N1.3_Project_Listing'!$J$16:$J$829,BD$16,'N1.3_Project_Listing'!$G$16:$G$829,AV$15)</f>
        <v>0</v>
      </c>
      <c r="BE383" s="67">
        <f>SUMIFS('N1.3_Project_Listing'!$P$16:$P$829,'N1.3_Project_Listing'!$B$16:$B$829,$B383,'N1.3_Project_Listing'!$D$16:$D$829,$B334,'N1.3_Project_Listing'!$J$16:$J$829,BE$16,'N1.3_Project_Listing'!$G$16:$G$829,AV$15)</f>
        <v>0</v>
      </c>
      <c r="BF383" s="67">
        <f>SUMIFS('N1.3_Project_Listing'!$P$16:$P$829,'N1.3_Project_Listing'!$B$16:$B$829,$B383,'N1.3_Project_Listing'!$D$16:$D$829,$B334,'N1.3_Project_Listing'!$J$16:$J$829,BF$16,'N1.3_Project_Listing'!$G$16:$G$829,AV$15)</f>
        <v>0</v>
      </c>
      <c r="BG383" s="67">
        <f>SUMIFS('N1.3_Project_Listing'!$P$16:$P$829,'N1.3_Project_Listing'!$B$16:$B$829,$B383,'N1.3_Project_Listing'!$D$16:$D$829,$B334,'N1.3_Project_Listing'!$J$16:$J$829,BG$16,'N1.3_Project_Listing'!$G$16:$G$829,AV$15)</f>
        <v>0</v>
      </c>
      <c r="BH383" s="67">
        <f>SUMIFS('N1.3_Project_Listing'!$P$16:$P$829,'N1.3_Project_Listing'!$B$16:$B$829,$B383,'N1.3_Project_Listing'!$D$16:$D$829,$B334,'N1.3_Project_Listing'!$J$16:$J$829,BH$16,'N1.3_Project_Listing'!$G$16:$G$829,AV$15)</f>
        <v>0</v>
      </c>
      <c r="BI383" s="63">
        <f t="shared" si="475"/>
        <v>0</v>
      </c>
      <c r="BK383" s="158" t="str">
        <f t="shared" si="476"/>
        <v>-</v>
      </c>
      <c r="BL383" s="67">
        <f>SUMIFS('N1.3_Project_Listing'!$R$16:$R$829,'N1.3_Project_Listing'!$B$16:$B$829,$B383,'N1.3_Project_Listing'!$D$16:$D$829,$B334,'N1.3_Project_Listing'!$J$16:$J$829,BL$16,'N1.3_Project_Listing'!$G$16:$G$829,BK$15)</f>
        <v>0</v>
      </c>
      <c r="BM383" s="67">
        <f>SUMIFS('N1.3_Project_Listing'!$R$16:$R$829,'N1.3_Project_Listing'!$B$16:$B$829,$B383,'N1.3_Project_Listing'!$D$16:$D$829,$B334,'N1.3_Project_Listing'!$J$16:$J$829,BM$16,'N1.3_Project_Listing'!$G$16:$G$829,BK$15)</f>
        <v>0</v>
      </c>
      <c r="BN383" s="67">
        <f>SUMIFS('N1.3_Project_Listing'!$R$16:$R$829,'N1.3_Project_Listing'!$B$16:$B$829,$B383,'N1.3_Project_Listing'!$D$16:$D$829,$B334,'N1.3_Project_Listing'!$J$16:$J$829,BN$16,'N1.3_Project_Listing'!$G$16:$G$829,BK$15)</f>
        <v>0</v>
      </c>
      <c r="BO383" s="67">
        <f>SUMIFS('N1.3_Project_Listing'!$R$16:$R$829,'N1.3_Project_Listing'!$B$16:$B$829,$B383,'N1.3_Project_Listing'!$D$16:$D$829,$B334,'N1.3_Project_Listing'!$J$16:$J$829,BO$16,'N1.3_Project_Listing'!$G$16:$G$829,BK$15)</f>
        <v>0</v>
      </c>
      <c r="BP383" s="67">
        <f>SUMIFS('N1.3_Project_Listing'!$R$16:$R$829,'N1.3_Project_Listing'!$B$16:$B$829,$B383,'N1.3_Project_Listing'!$D$16:$D$829,$B334,'N1.3_Project_Listing'!$J$16:$J$829,BP$16,'N1.3_Project_Listing'!$G$16:$G$829,BK$15)</f>
        <v>0</v>
      </c>
      <c r="BQ383" s="63">
        <f t="shared" si="477"/>
        <v>0</v>
      </c>
      <c r="BR383" s="116" t="s">
        <v>441</v>
      </c>
      <c r="BS383" s="67">
        <f>SUMIFS('N1.3_Project_Listing'!$P$16:$P$829,'N1.3_Project_Listing'!$B$16:$B$829,$B383,'N1.3_Project_Listing'!$D$16:$D$829,$B334,'N1.3_Project_Listing'!$J$16:$J$829,BS$16,'N1.3_Project_Listing'!$G$16:$G$829,BK$15)</f>
        <v>0</v>
      </c>
      <c r="BT383" s="67">
        <f>SUMIFS('N1.3_Project_Listing'!$P$16:$P$829,'N1.3_Project_Listing'!$B$16:$B$829,$B383,'N1.3_Project_Listing'!$D$16:$D$829,$B334,'N1.3_Project_Listing'!$J$16:$J$829,BT$16,'N1.3_Project_Listing'!$G$16:$G$829,BK$15)</f>
        <v>0</v>
      </c>
      <c r="BU383" s="67">
        <f>SUMIFS('N1.3_Project_Listing'!$P$16:$P$829,'N1.3_Project_Listing'!$B$16:$B$829,$B383,'N1.3_Project_Listing'!$D$16:$D$829,$B334,'N1.3_Project_Listing'!$J$16:$J$829,BU$16,'N1.3_Project_Listing'!$G$16:$G$829,BK$15)</f>
        <v>0</v>
      </c>
      <c r="BV383" s="67">
        <f>SUMIFS('N1.3_Project_Listing'!$P$16:$P$829,'N1.3_Project_Listing'!$B$16:$B$829,$B383,'N1.3_Project_Listing'!$D$16:$D$829,$B334,'N1.3_Project_Listing'!$J$16:$J$829,BV$16,'N1.3_Project_Listing'!$G$16:$G$829,BK$15)</f>
        <v>0</v>
      </c>
      <c r="BW383" s="67">
        <f>SUMIFS('N1.3_Project_Listing'!$P$16:$P$829,'N1.3_Project_Listing'!$B$16:$B$829,$B383,'N1.3_Project_Listing'!$D$16:$D$829,$B334,'N1.3_Project_Listing'!$J$16:$J$829,BW$16,'N1.3_Project_Listing'!$G$16:$G$829,BK$15)</f>
        <v>0</v>
      </c>
      <c r="BX383" s="63">
        <f t="shared" si="478"/>
        <v>0</v>
      </c>
    </row>
    <row r="384" spans="2:76" hidden="1">
      <c r="B384" s="132" t="str">
        <f t="shared" si="454"/>
        <v>No entry required</v>
      </c>
      <c r="C384" s="158" t="str">
        <f t="shared" si="454"/>
        <v>-</v>
      </c>
      <c r="D384" s="63">
        <f t="shared" si="455"/>
        <v>0</v>
      </c>
      <c r="E384" s="63">
        <f t="shared" si="456"/>
        <v>0</v>
      </c>
      <c r="F384" s="63">
        <f t="shared" si="457"/>
        <v>0</v>
      </c>
      <c r="G384" s="63">
        <f t="shared" si="458"/>
        <v>0</v>
      </c>
      <c r="H384" s="63">
        <f t="shared" si="459"/>
        <v>0</v>
      </c>
      <c r="I384" s="63">
        <f t="shared" si="460"/>
        <v>0</v>
      </c>
      <c r="J384" s="116" t="s">
        <v>441</v>
      </c>
      <c r="K384" s="63">
        <f t="shared" si="461"/>
        <v>0</v>
      </c>
      <c r="L384" s="63">
        <f t="shared" si="462"/>
        <v>0</v>
      </c>
      <c r="M384" s="63">
        <f t="shared" si="463"/>
        <v>0</v>
      </c>
      <c r="N384" s="63">
        <f t="shared" si="464"/>
        <v>0</v>
      </c>
      <c r="O384" s="63">
        <f t="shared" si="465"/>
        <v>0</v>
      </c>
      <c r="P384" s="63">
        <f t="shared" si="466"/>
        <v>0</v>
      </c>
      <c r="R384" s="158" t="str">
        <f t="shared" si="467"/>
        <v>-</v>
      </c>
      <c r="S384" s="67">
        <f>SUMIFS('N1.3_Project_Listing'!$R$16:$R$829,'N1.3_Project_Listing'!$B$16:$B$829,$B384,'N1.3_Project_Listing'!$D$16:$D$829,$B335,'N1.3_Project_Listing'!$J$16:$J$829,S$16,'N1.3_Project_Listing'!$G$16:$G$829,R$15)</f>
        <v>0</v>
      </c>
      <c r="T384" s="67">
        <f>SUMIFS('N1.3_Project_Listing'!$R$16:$R$829,'N1.3_Project_Listing'!$B$16:$B$829,$B384,'N1.3_Project_Listing'!$D$16:$D$829,$B335,'N1.3_Project_Listing'!$J$16:$J$829,T$16,'N1.3_Project_Listing'!$G$16:$G$829,R$15)</f>
        <v>0</v>
      </c>
      <c r="U384" s="67">
        <f>SUMIFS('N1.3_Project_Listing'!$R$16:$R$829,'N1.3_Project_Listing'!$B$16:$B$829,$B384,'N1.3_Project_Listing'!$D$16:$D$829,$B335,'N1.3_Project_Listing'!$J$16:$J$829,U$16,'N1.3_Project_Listing'!$G$16:$G$829,R$15)</f>
        <v>0</v>
      </c>
      <c r="V384" s="67">
        <f>SUMIFS('N1.3_Project_Listing'!$R$16:$R$829,'N1.3_Project_Listing'!$B$16:$B$829,$B384,'N1.3_Project_Listing'!$D$16:$D$829,$B335,'N1.3_Project_Listing'!$J$16:$J$829,V$16,'N1.3_Project_Listing'!$G$16:$G$829,R$15)</f>
        <v>0</v>
      </c>
      <c r="W384" s="67">
        <f>SUMIFS('N1.3_Project_Listing'!$R$16:$R$829,'N1.3_Project_Listing'!$B$16:$B$829,$B384,'N1.3_Project_Listing'!$D$16:$D$829,$B335,'N1.3_Project_Listing'!$J$16:$J$829,W$16,'N1.3_Project_Listing'!$G$16:$G$829,R$15)</f>
        <v>0</v>
      </c>
      <c r="X384" s="63">
        <f t="shared" si="468"/>
        <v>0</v>
      </c>
      <c r="Y384" s="116" t="s">
        <v>441</v>
      </c>
      <c r="Z384" s="67">
        <f>SUMIFS('N1.3_Project_Listing'!$P$16:$P$829,'N1.3_Project_Listing'!$B$16:$B$829,$B384,'N1.3_Project_Listing'!$D$16:$D$829,$B335,'N1.3_Project_Listing'!$J$16:$J$829,Z$16,'N1.3_Project_Listing'!$G$16:$G$829,R$15)</f>
        <v>0</v>
      </c>
      <c r="AA384" s="67">
        <f>SUMIFS('N1.3_Project_Listing'!$P$16:$P$829,'N1.3_Project_Listing'!$B$16:$B$829,$B384,'N1.3_Project_Listing'!$D$16:$D$829,$B335,'N1.3_Project_Listing'!$J$16:$J$829,AA$16,'N1.3_Project_Listing'!$G$16:$G$829,R$15)</f>
        <v>0</v>
      </c>
      <c r="AB384" s="67">
        <f>SUMIFS('N1.3_Project_Listing'!$P$16:$P$829,'N1.3_Project_Listing'!$B$16:$B$829,$B384,'N1.3_Project_Listing'!$D$16:$D$829,$B335,'N1.3_Project_Listing'!$J$16:$J$829,AB$16,'N1.3_Project_Listing'!$G$16:$G$829,R$15)</f>
        <v>0</v>
      </c>
      <c r="AC384" s="67">
        <f>SUMIFS('N1.3_Project_Listing'!$P$16:$P$829,'N1.3_Project_Listing'!$B$16:$B$829,$B384,'N1.3_Project_Listing'!$D$16:$D$829,$B335,'N1.3_Project_Listing'!$J$16:$J$829,AC$16,'N1.3_Project_Listing'!$G$16:$G$829,R$15)</f>
        <v>0</v>
      </c>
      <c r="AD384" s="67">
        <f>SUMIFS('N1.3_Project_Listing'!$P$16:$P$829,'N1.3_Project_Listing'!$B$16:$B$829,$B384,'N1.3_Project_Listing'!$D$16:$D$829,$B335,'N1.3_Project_Listing'!$J$16:$J$829,AD$16,'N1.3_Project_Listing'!$G$16:$G$829,R$15)</f>
        <v>0</v>
      </c>
      <c r="AE384" s="63">
        <f t="shared" si="469"/>
        <v>0</v>
      </c>
      <c r="AG384" s="158" t="str">
        <f t="shared" si="470"/>
        <v>-</v>
      </c>
      <c r="AH384" s="67">
        <f>SUMIFS('N1.3_Project_Listing'!$R$16:$R$829,'N1.3_Project_Listing'!$B$16:$B$829,$B384,'N1.3_Project_Listing'!$D$16:$D$829,$B335,'N1.3_Project_Listing'!$J$16:$J$829,AH$16,'N1.3_Project_Listing'!$G$16:$G$829,AG$15)</f>
        <v>0</v>
      </c>
      <c r="AI384" s="67">
        <f>SUMIFS('N1.3_Project_Listing'!$R$16:$R$829,'N1.3_Project_Listing'!$B$16:$B$829,$B384,'N1.3_Project_Listing'!$D$16:$D$829,$B335,'N1.3_Project_Listing'!$J$16:$J$829,AI$16,'N1.3_Project_Listing'!$G$16:$G$829,AG$15)</f>
        <v>0</v>
      </c>
      <c r="AJ384" s="67">
        <f>SUMIFS('N1.3_Project_Listing'!$R$16:$R$829,'N1.3_Project_Listing'!$B$16:$B$829,$B384,'N1.3_Project_Listing'!$D$16:$D$829,$B335,'N1.3_Project_Listing'!$J$16:$J$829,AJ$16,'N1.3_Project_Listing'!$G$16:$G$829,AG$15)</f>
        <v>0</v>
      </c>
      <c r="AK384" s="67">
        <f>SUMIFS('N1.3_Project_Listing'!$R$16:$R$829,'N1.3_Project_Listing'!$B$16:$B$829,$B384,'N1.3_Project_Listing'!$D$16:$D$829,$B335,'N1.3_Project_Listing'!$J$16:$J$829,AK$16,'N1.3_Project_Listing'!$G$16:$G$829,AG$15)</f>
        <v>0</v>
      </c>
      <c r="AL384" s="67">
        <f>SUMIFS('N1.3_Project_Listing'!$R$16:$R$829,'N1.3_Project_Listing'!$B$16:$B$829,$B384,'N1.3_Project_Listing'!$D$16:$D$829,$B335,'N1.3_Project_Listing'!$J$16:$J$829,AL$16,'N1.3_Project_Listing'!$G$16:$G$829,AG$15)</f>
        <v>0</v>
      </c>
      <c r="AM384" s="63">
        <f t="shared" si="471"/>
        <v>0</v>
      </c>
      <c r="AN384" s="116" t="s">
        <v>441</v>
      </c>
      <c r="AO384" s="67">
        <f>SUMIFS('N1.3_Project_Listing'!$P$16:$P$829,'N1.3_Project_Listing'!$B$16:$B$829,$B384,'N1.3_Project_Listing'!$D$16:$D$829,$B335,'N1.3_Project_Listing'!$J$16:$J$829,AO$16,'N1.3_Project_Listing'!$G$16:$G$829,AG$15)</f>
        <v>0</v>
      </c>
      <c r="AP384" s="67">
        <f>SUMIFS('N1.3_Project_Listing'!$P$16:$P$829,'N1.3_Project_Listing'!$B$16:$B$829,$B384,'N1.3_Project_Listing'!$D$16:$D$829,$B335,'N1.3_Project_Listing'!$J$16:$J$829,AP$16,'N1.3_Project_Listing'!$G$16:$G$829,AG$15)</f>
        <v>0</v>
      </c>
      <c r="AQ384" s="67">
        <f>SUMIFS('N1.3_Project_Listing'!$P$16:$P$829,'N1.3_Project_Listing'!$B$16:$B$829,$B384,'N1.3_Project_Listing'!$D$16:$D$829,$B335,'N1.3_Project_Listing'!$J$16:$J$829,AQ$16,'N1.3_Project_Listing'!$G$16:$G$829,AG$15)</f>
        <v>0</v>
      </c>
      <c r="AR384" s="67">
        <f>SUMIFS('N1.3_Project_Listing'!$P$16:$P$829,'N1.3_Project_Listing'!$B$16:$B$829,$B384,'N1.3_Project_Listing'!$D$16:$D$829,$B335,'N1.3_Project_Listing'!$J$16:$J$829,AR$16,'N1.3_Project_Listing'!$G$16:$G$829,AG$15)</f>
        <v>0</v>
      </c>
      <c r="AS384" s="67">
        <f>SUMIFS('N1.3_Project_Listing'!$P$16:$P$829,'N1.3_Project_Listing'!$B$16:$B$829,$B384,'N1.3_Project_Listing'!$D$16:$D$829,$B335,'N1.3_Project_Listing'!$J$16:$J$829,AS$16,'N1.3_Project_Listing'!$G$16:$G$829,AG$15)</f>
        <v>0</v>
      </c>
      <c r="AT384" s="63">
        <f t="shared" si="472"/>
        <v>0</v>
      </c>
      <c r="AV384" s="158" t="str">
        <f t="shared" si="473"/>
        <v>-</v>
      </c>
      <c r="AW384" s="67">
        <f>SUMIFS('N1.3_Project_Listing'!$R$16:$R$829,'N1.3_Project_Listing'!$B$16:$B$829,$B384,'N1.3_Project_Listing'!$D$16:$D$829,$B335,'N1.3_Project_Listing'!$J$16:$J$829,AW$16,'N1.3_Project_Listing'!$G$16:$G$829,AV$15)</f>
        <v>0</v>
      </c>
      <c r="AX384" s="67">
        <f>SUMIFS('N1.3_Project_Listing'!$R$16:$R$829,'N1.3_Project_Listing'!$B$16:$B$829,$B384,'N1.3_Project_Listing'!$D$16:$D$829,$B335,'N1.3_Project_Listing'!$J$16:$J$829,AX$16,'N1.3_Project_Listing'!$G$16:$G$829,AV$15)</f>
        <v>0</v>
      </c>
      <c r="AY384" s="67">
        <f>SUMIFS('N1.3_Project_Listing'!$R$16:$R$829,'N1.3_Project_Listing'!$B$16:$B$829,$B384,'N1.3_Project_Listing'!$D$16:$D$829,$B335,'N1.3_Project_Listing'!$J$16:$J$829,AY$16,'N1.3_Project_Listing'!$G$16:$G$829,AV$15)</f>
        <v>0</v>
      </c>
      <c r="AZ384" s="67">
        <f>SUMIFS('N1.3_Project_Listing'!$R$16:$R$829,'N1.3_Project_Listing'!$B$16:$B$829,$B384,'N1.3_Project_Listing'!$D$16:$D$829,$B335,'N1.3_Project_Listing'!$J$16:$J$829,AZ$16,'N1.3_Project_Listing'!$G$16:$G$829,AV$15)</f>
        <v>0</v>
      </c>
      <c r="BA384" s="67">
        <f>SUMIFS('N1.3_Project_Listing'!$R$16:$R$829,'N1.3_Project_Listing'!$B$16:$B$829,$B384,'N1.3_Project_Listing'!$D$16:$D$829,$B335,'N1.3_Project_Listing'!$J$16:$J$829,BA$16,'N1.3_Project_Listing'!$G$16:$G$829,AV$15)</f>
        <v>0</v>
      </c>
      <c r="BB384" s="63">
        <f t="shared" si="474"/>
        <v>0</v>
      </c>
      <c r="BC384" s="116" t="s">
        <v>441</v>
      </c>
      <c r="BD384" s="67">
        <f>SUMIFS('N1.3_Project_Listing'!$P$16:$P$829,'N1.3_Project_Listing'!$B$16:$B$829,$B384,'N1.3_Project_Listing'!$D$16:$D$829,$B335,'N1.3_Project_Listing'!$J$16:$J$829,BD$16,'N1.3_Project_Listing'!$G$16:$G$829,AV$15)</f>
        <v>0</v>
      </c>
      <c r="BE384" s="67">
        <f>SUMIFS('N1.3_Project_Listing'!$P$16:$P$829,'N1.3_Project_Listing'!$B$16:$B$829,$B384,'N1.3_Project_Listing'!$D$16:$D$829,$B335,'N1.3_Project_Listing'!$J$16:$J$829,BE$16,'N1.3_Project_Listing'!$G$16:$G$829,AV$15)</f>
        <v>0</v>
      </c>
      <c r="BF384" s="67">
        <f>SUMIFS('N1.3_Project_Listing'!$P$16:$P$829,'N1.3_Project_Listing'!$B$16:$B$829,$B384,'N1.3_Project_Listing'!$D$16:$D$829,$B335,'N1.3_Project_Listing'!$J$16:$J$829,BF$16,'N1.3_Project_Listing'!$G$16:$G$829,AV$15)</f>
        <v>0</v>
      </c>
      <c r="BG384" s="67">
        <f>SUMIFS('N1.3_Project_Listing'!$P$16:$P$829,'N1.3_Project_Listing'!$B$16:$B$829,$B384,'N1.3_Project_Listing'!$D$16:$D$829,$B335,'N1.3_Project_Listing'!$J$16:$J$829,BG$16,'N1.3_Project_Listing'!$G$16:$G$829,AV$15)</f>
        <v>0</v>
      </c>
      <c r="BH384" s="67">
        <f>SUMIFS('N1.3_Project_Listing'!$P$16:$P$829,'N1.3_Project_Listing'!$B$16:$B$829,$B384,'N1.3_Project_Listing'!$D$16:$D$829,$B335,'N1.3_Project_Listing'!$J$16:$J$829,BH$16,'N1.3_Project_Listing'!$G$16:$G$829,AV$15)</f>
        <v>0</v>
      </c>
      <c r="BI384" s="63">
        <f t="shared" si="475"/>
        <v>0</v>
      </c>
      <c r="BK384" s="158" t="str">
        <f t="shared" si="476"/>
        <v>-</v>
      </c>
      <c r="BL384" s="67">
        <f>SUMIFS('N1.3_Project_Listing'!$R$16:$R$829,'N1.3_Project_Listing'!$B$16:$B$829,$B384,'N1.3_Project_Listing'!$D$16:$D$829,$B335,'N1.3_Project_Listing'!$J$16:$J$829,BL$16,'N1.3_Project_Listing'!$G$16:$G$829,BK$15)</f>
        <v>0</v>
      </c>
      <c r="BM384" s="67">
        <f>SUMIFS('N1.3_Project_Listing'!$R$16:$R$829,'N1.3_Project_Listing'!$B$16:$B$829,$B384,'N1.3_Project_Listing'!$D$16:$D$829,$B335,'N1.3_Project_Listing'!$J$16:$J$829,BM$16,'N1.3_Project_Listing'!$G$16:$G$829,BK$15)</f>
        <v>0</v>
      </c>
      <c r="BN384" s="67">
        <f>SUMIFS('N1.3_Project_Listing'!$R$16:$R$829,'N1.3_Project_Listing'!$B$16:$B$829,$B384,'N1.3_Project_Listing'!$D$16:$D$829,$B335,'N1.3_Project_Listing'!$J$16:$J$829,BN$16,'N1.3_Project_Listing'!$G$16:$G$829,BK$15)</f>
        <v>0</v>
      </c>
      <c r="BO384" s="67">
        <f>SUMIFS('N1.3_Project_Listing'!$R$16:$R$829,'N1.3_Project_Listing'!$B$16:$B$829,$B384,'N1.3_Project_Listing'!$D$16:$D$829,$B335,'N1.3_Project_Listing'!$J$16:$J$829,BO$16,'N1.3_Project_Listing'!$G$16:$G$829,BK$15)</f>
        <v>0</v>
      </c>
      <c r="BP384" s="67">
        <f>SUMIFS('N1.3_Project_Listing'!$R$16:$R$829,'N1.3_Project_Listing'!$B$16:$B$829,$B384,'N1.3_Project_Listing'!$D$16:$D$829,$B335,'N1.3_Project_Listing'!$J$16:$J$829,BP$16,'N1.3_Project_Listing'!$G$16:$G$829,BK$15)</f>
        <v>0</v>
      </c>
      <c r="BQ384" s="63">
        <f t="shared" si="477"/>
        <v>0</v>
      </c>
      <c r="BR384" s="116" t="s">
        <v>441</v>
      </c>
      <c r="BS384" s="67">
        <f>SUMIFS('N1.3_Project_Listing'!$P$16:$P$829,'N1.3_Project_Listing'!$B$16:$B$829,$B384,'N1.3_Project_Listing'!$D$16:$D$829,$B335,'N1.3_Project_Listing'!$J$16:$J$829,BS$16,'N1.3_Project_Listing'!$G$16:$G$829,BK$15)</f>
        <v>0</v>
      </c>
      <c r="BT384" s="67">
        <f>SUMIFS('N1.3_Project_Listing'!$P$16:$P$829,'N1.3_Project_Listing'!$B$16:$B$829,$B384,'N1.3_Project_Listing'!$D$16:$D$829,$B335,'N1.3_Project_Listing'!$J$16:$J$829,BT$16,'N1.3_Project_Listing'!$G$16:$G$829,BK$15)</f>
        <v>0</v>
      </c>
      <c r="BU384" s="67">
        <f>SUMIFS('N1.3_Project_Listing'!$P$16:$P$829,'N1.3_Project_Listing'!$B$16:$B$829,$B384,'N1.3_Project_Listing'!$D$16:$D$829,$B335,'N1.3_Project_Listing'!$J$16:$J$829,BU$16,'N1.3_Project_Listing'!$G$16:$G$829,BK$15)</f>
        <v>0</v>
      </c>
      <c r="BV384" s="67">
        <f>SUMIFS('N1.3_Project_Listing'!$P$16:$P$829,'N1.3_Project_Listing'!$B$16:$B$829,$B384,'N1.3_Project_Listing'!$D$16:$D$829,$B335,'N1.3_Project_Listing'!$J$16:$J$829,BV$16,'N1.3_Project_Listing'!$G$16:$G$829,BK$15)</f>
        <v>0</v>
      </c>
      <c r="BW384" s="67">
        <f>SUMIFS('N1.3_Project_Listing'!$P$16:$P$829,'N1.3_Project_Listing'!$B$16:$B$829,$B384,'N1.3_Project_Listing'!$D$16:$D$829,$B335,'N1.3_Project_Listing'!$J$16:$J$829,BW$16,'N1.3_Project_Listing'!$G$16:$G$829,BK$15)</f>
        <v>0</v>
      </c>
      <c r="BX384" s="63">
        <f t="shared" si="478"/>
        <v>0</v>
      </c>
    </row>
    <row r="385" spans="2:76" hidden="1">
      <c r="B385" s="132" t="str">
        <f t="shared" si="454"/>
        <v>No entry required</v>
      </c>
      <c r="C385" s="158" t="str">
        <f t="shared" si="454"/>
        <v>-</v>
      </c>
      <c r="D385" s="63">
        <f t="shared" si="455"/>
        <v>0</v>
      </c>
      <c r="E385" s="63">
        <f t="shared" si="456"/>
        <v>0</v>
      </c>
      <c r="F385" s="63">
        <f t="shared" si="457"/>
        <v>0</v>
      </c>
      <c r="G385" s="63">
        <f t="shared" si="458"/>
        <v>0</v>
      </c>
      <c r="H385" s="63">
        <f t="shared" si="459"/>
        <v>0</v>
      </c>
      <c r="I385" s="63">
        <f t="shared" si="460"/>
        <v>0</v>
      </c>
      <c r="J385" s="116" t="s">
        <v>441</v>
      </c>
      <c r="K385" s="63">
        <f t="shared" si="461"/>
        <v>0</v>
      </c>
      <c r="L385" s="63">
        <f t="shared" si="462"/>
        <v>0</v>
      </c>
      <c r="M385" s="63">
        <f t="shared" si="463"/>
        <v>0</v>
      </c>
      <c r="N385" s="63">
        <f t="shared" si="464"/>
        <v>0</v>
      </c>
      <c r="O385" s="63">
        <f t="shared" si="465"/>
        <v>0</v>
      </c>
      <c r="P385" s="63">
        <f t="shared" si="466"/>
        <v>0</v>
      </c>
      <c r="R385" s="158" t="str">
        <f t="shared" si="467"/>
        <v>-</v>
      </c>
      <c r="S385" s="67">
        <f>SUMIFS('N1.3_Project_Listing'!$R$16:$R$829,'N1.3_Project_Listing'!$B$16:$B$829,$B385,'N1.3_Project_Listing'!$D$16:$D$829,$B336,'N1.3_Project_Listing'!$J$16:$J$829,S$16,'N1.3_Project_Listing'!$G$16:$G$829,R$15)</f>
        <v>0</v>
      </c>
      <c r="T385" s="67">
        <f>SUMIFS('N1.3_Project_Listing'!$R$16:$R$829,'N1.3_Project_Listing'!$B$16:$B$829,$B385,'N1.3_Project_Listing'!$D$16:$D$829,$B336,'N1.3_Project_Listing'!$J$16:$J$829,T$16,'N1.3_Project_Listing'!$G$16:$G$829,R$15)</f>
        <v>0</v>
      </c>
      <c r="U385" s="67">
        <f>SUMIFS('N1.3_Project_Listing'!$R$16:$R$829,'N1.3_Project_Listing'!$B$16:$B$829,$B385,'N1.3_Project_Listing'!$D$16:$D$829,$B336,'N1.3_Project_Listing'!$J$16:$J$829,U$16,'N1.3_Project_Listing'!$G$16:$G$829,R$15)</f>
        <v>0</v>
      </c>
      <c r="V385" s="67">
        <f>SUMIFS('N1.3_Project_Listing'!$R$16:$R$829,'N1.3_Project_Listing'!$B$16:$B$829,$B385,'N1.3_Project_Listing'!$D$16:$D$829,$B336,'N1.3_Project_Listing'!$J$16:$J$829,V$16,'N1.3_Project_Listing'!$G$16:$G$829,R$15)</f>
        <v>0</v>
      </c>
      <c r="W385" s="67">
        <f>SUMIFS('N1.3_Project_Listing'!$R$16:$R$829,'N1.3_Project_Listing'!$B$16:$B$829,$B385,'N1.3_Project_Listing'!$D$16:$D$829,$B336,'N1.3_Project_Listing'!$J$16:$J$829,W$16,'N1.3_Project_Listing'!$G$16:$G$829,R$15)</f>
        <v>0</v>
      </c>
      <c r="X385" s="63">
        <f t="shared" si="468"/>
        <v>0</v>
      </c>
      <c r="Y385" s="116" t="s">
        <v>441</v>
      </c>
      <c r="Z385" s="67">
        <f>SUMIFS('N1.3_Project_Listing'!$P$16:$P$829,'N1.3_Project_Listing'!$B$16:$B$829,$B385,'N1.3_Project_Listing'!$D$16:$D$829,$B336,'N1.3_Project_Listing'!$J$16:$J$829,Z$16,'N1.3_Project_Listing'!$G$16:$G$829,R$15)</f>
        <v>0</v>
      </c>
      <c r="AA385" s="67">
        <f>SUMIFS('N1.3_Project_Listing'!$P$16:$P$829,'N1.3_Project_Listing'!$B$16:$B$829,$B385,'N1.3_Project_Listing'!$D$16:$D$829,$B336,'N1.3_Project_Listing'!$J$16:$J$829,AA$16,'N1.3_Project_Listing'!$G$16:$G$829,R$15)</f>
        <v>0</v>
      </c>
      <c r="AB385" s="67">
        <f>SUMIFS('N1.3_Project_Listing'!$P$16:$P$829,'N1.3_Project_Listing'!$B$16:$B$829,$B385,'N1.3_Project_Listing'!$D$16:$D$829,$B336,'N1.3_Project_Listing'!$J$16:$J$829,AB$16,'N1.3_Project_Listing'!$G$16:$G$829,R$15)</f>
        <v>0</v>
      </c>
      <c r="AC385" s="67">
        <f>SUMIFS('N1.3_Project_Listing'!$P$16:$P$829,'N1.3_Project_Listing'!$B$16:$B$829,$B385,'N1.3_Project_Listing'!$D$16:$D$829,$B336,'N1.3_Project_Listing'!$J$16:$J$829,AC$16,'N1.3_Project_Listing'!$G$16:$G$829,R$15)</f>
        <v>0</v>
      </c>
      <c r="AD385" s="67">
        <f>SUMIFS('N1.3_Project_Listing'!$P$16:$P$829,'N1.3_Project_Listing'!$B$16:$B$829,$B385,'N1.3_Project_Listing'!$D$16:$D$829,$B336,'N1.3_Project_Listing'!$J$16:$J$829,AD$16,'N1.3_Project_Listing'!$G$16:$G$829,R$15)</f>
        <v>0</v>
      </c>
      <c r="AE385" s="63">
        <f t="shared" si="469"/>
        <v>0</v>
      </c>
      <c r="AG385" s="158" t="str">
        <f t="shared" si="470"/>
        <v>-</v>
      </c>
      <c r="AH385" s="67">
        <f>SUMIFS('N1.3_Project_Listing'!$R$16:$R$829,'N1.3_Project_Listing'!$B$16:$B$829,$B385,'N1.3_Project_Listing'!$D$16:$D$829,$B336,'N1.3_Project_Listing'!$J$16:$J$829,AH$16,'N1.3_Project_Listing'!$G$16:$G$829,AG$15)</f>
        <v>0</v>
      </c>
      <c r="AI385" s="67">
        <f>SUMIFS('N1.3_Project_Listing'!$R$16:$R$829,'N1.3_Project_Listing'!$B$16:$B$829,$B385,'N1.3_Project_Listing'!$D$16:$D$829,$B336,'N1.3_Project_Listing'!$J$16:$J$829,AI$16,'N1.3_Project_Listing'!$G$16:$G$829,AG$15)</f>
        <v>0</v>
      </c>
      <c r="AJ385" s="67">
        <f>SUMIFS('N1.3_Project_Listing'!$R$16:$R$829,'N1.3_Project_Listing'!$B$16:$B$829,$B385,'N1.3_Project_Listing'!$D$16:$D$829,$B336,'N1.3_Project_Listing'!$J$16:$J$829,AJ$16,'N1.3_Project_Listing'!$G$16:$G$829,AG$15)</f>
        <v>0</v>
      </c>
      <c r="AK385" s="67">
        <f>SUMIFS('N1.3_Project_Listing'!$R$16:$R$829,'N1.3_Project_Listing'!$B$16:$B$829,$B385,'N1.3_Project_Listing'!$D$16:$D$829,$B336,'N1.3_Project_Listing'!$J$16:$J$829,AK$16,'N1.3_Project_Listing'!$G$16:$G$829,AG$15)</f>
        <v>0</v>
      </c>
      <c r="AL385" s="67">
        <f>SUMIFS('N1.3_Project_Listing'!$R$16:$R$829,'N1.3_Project_Listing'!$B$16:$B$829,$B385,'N1.3_Project_Listing'!$D$16:$D$829,$B336,'N1.3_Project_Listing'!$J$16:$J$829,AL$16,'N1.3_Project_Listing'!$G$16:$G$829,AG$15)</f>
        <v>0</v>
      </c>
      <c r="AM385" s="63">
        <f t="shared" si="471"/>
        <v>0</v>
      </c>
      <c r="AN385" s="116" t="s">
        <v>441</v>
      </c>
      <c r="AO385" s="67">
        <f>SUMIFS('N1.3_Project_Listing'!$P$16:$P$829,'N1.3_Project_Listing'!$B$16:$B$829,$B385,'N1.3_Project_Listing'!$D$16:$D$829,$B336,'N1.3_Project_Listing'!$J$16:$J$829,AO$16,'N1.3_Project_Listing'!$G$16:$G$829,AG$15)</f>
        <v>0</v>
      </c>
      <c r="AP385" s="67">
        <f>SUMIFS('N1.3_Project_Listing'!$P$16:$P$829,'N1.3_Project_Listing'!$B$16:$B$829,$B385,'N1.3_Project_Listing'!$D$16:$D$829,$B336,'N1.3_Project_Listing'!$J$16:$J$829,AP$16,'N1.3_Project_Listing'!$G$16:$G$829,AG$15)</f>
        <v>0</v>
      </c>
      <c r="AQ385" s="67">
        <f>SUMIFS('N1.3_Project_Listing'!$P$16:$P$829,'N1.3_Project_Listing'!$B$16:$B$829,$B385,'N1.3_Project_Listing'!$D$16:$D$829,$B336,'N1.3_Project_Listing'!$J$16:$J$829,AQ$16,'N1.3_Project_Listing'!$G$16:$G$829,AG$15)</f>
        <v>0</v>
      </c>
      <c r="AR385" s="67">
        <f>SUMIFS('N1.3_Project_Listing'!$P$16:$P$829,'N1.3_Project_Listing'!$B$16:$B$829,$B385,'N1.3_Project_Listing'!$D$16:$D$829,$B336,'N1.3_Project_Listing'!$J$16:$J$829,AR$16,'N1.3_Project_Listing'!$G$16:$G$829,AG$15)</f>
        <v>0</v>
      </c>
      <c r="AS385" s="67">
        <f>SUMIFS('N1.3_Project_Listing'!$P$16:$P$829,'N1.3_Project_Listing'!$B$16:$B$829,$B385,'N1.3_Project_Listing'!$D$16:$D$829,$B336,'N1.3_Project_Listing'!$J$16:$J$829,AS$16,'N1.3_Project_Listing'!$G$16:$G$829,AG$15)</f>
        <v>0</v>
      </c>
      <c r="AT385" s="63">
        <f t="shared" si="472"/>
        <v>0</v>
      </c>
      <c r="AV385" s="158" t="str">
        <f t="shared" si="473"/>
        <v>-</v>
      </c>
      <c r="AW385" s="67">
        <f>SUMIFS('N1.3_Project_Listing'!$R$16:$R$829,'N1.3_Project_Listing'!$B$16:$B$829,$B385,'N1.3_Project_Listing'!$D$16:$D$829,$B336,'N1.3_Project_Listing'!$J$16:$J$829,AW$16,'N1.3_Project_Listing'!$G$16:$G$829,AV$15)</f>
        <v>0</v>
      </c>
      <c r="AX385" s="67">
        <f>SUMIFS('N1.3_Project_Listing'!$R$16:$R$829,'N1.3_Project_Listing'!$B$16:$B$829,$B385,'N1.3_Project_Listing'!$D$16:$D$829,$B336,'N1.3_Project_Listing'!$J$16:$J$829,AX$16,'N1.3_Project_Listing'!$G$16:$G$829,AV$15)</f>
        <v>0</v>
      </c>
      <c r="AY385" s="67">
        <f>SUMIFS('N1.3_Project_Listing'!$R$16:$R$829,'N1.3_Project_Listing'!$B$16:$B$829,$B385,'N1.3_Project_Listing'!$D$16:$D$829,$B336,'N1.3_Project_Listing'!$J$16:$J$829,AY$16,'N1.3_Project_Listing'!$G$16:$G$829,AV$15)</f>
        <v>0</v>
      </c>
      <c r="AZ385" s="67">
        <f>SUMIFS('N1.3_Project_Listing'!$R$16:$R$829,'N1.3_Project_Listing'!$B$16:$B$829,$B385,'N1.3_Project_Listing'!$D$16:$D$829,$B336,'N1.3_Project_Listing'!$J$16:$J$829,AZ$16,'N1.3_Project_Listing'!$G$16:$G$829,AV$15)</f>
        <v>0</v>
      </c>
      <c r="BA385" s="67">
        <f>SUMIFS('N1.3_Project_Listing'!$R$16:$R$829,'N1.3_Project_Listing'!$B$16:$B$829,$B385,'N1.3_Project_Listing'!$D$16:$D$829,$B336,'N1.3_Project_Listing'!$J$16:$J$829,BA$16,'N1.3_Project_Listing'!$G$16:$G$829,AV$15)</f>
        <v>0</v>
      </c>
      <c r="BB385" s="63">
        <f t="shared" si="474"/>
        <v>0</v>
      </c>
      <c r="BC385" s="116" t="s">
        <v>441</v>
      </c>
      <c r="BD385" s="67">
        <f>SUMIFS('N1.3_Project_Listing'!$P$16:$P$829,'N1.3_Project_Listing'!$B$16:$B$829,$B385,'N1.3_Project_Listing'!$D$16:$D$829,$B336,'N1.3_Project_Listing'!$J$16:$J$829,BD$16,'N1.3_Project_Listing'!$G$16:$G$829,AV$15)</f>
        <v>0</v>
      </c>
      <c r="BE385" s="67">
        <f>SUMIFS('N1.3_Project_Listing'!$P$16:$P$829,'N1.3_Project_Listing'!$B$16:$B$829,$B385,'N1.3_Project_Listing'!$D$16:$D$829,$B336,'N1.3_Project_Listing'!$J$16:$J$829,BE$16,'N1.3_Project_Listing'!$G$16:$G$829,AV$15)</f>
        <v>0</v>
      </c>
      <c r="BF385" s="67">
        <f>SUMIFS('N1.3_Project_Listing'!$P$16:$P$829,'N1.3_Project_Listing'!$B$16:$B$829,$B385,'N1.3_Project_Listing'!$D$16:$D$829,$B336,'N1.3_Project_Listing'!$J$16:$J$829,BF$16,'N1.3_Project_Listing'!$G$16:$G$829,AV$15)</f>
        <v>0</v>
      </c>
      <c r="BG385" s="67">
        <f>SUMIFS('N1.3_Project_Listing'!$P$16:$P$829,'N1.3_Project_Listing'!$B$16:$B$829,$B385,'N1.3_Project_Listing'!$D$16:$D$829,$B336,'N1.3_Project_Listing'!$J$16:$J$829,BG$16,'N1.3_Project_Listing'!$G$16:$G$829,AV$15)</f>
        <v>0</v>
      </c>
      <c r="BH385" s="67">
        <f>SUMIFS('N1.3_Project_Listing'!$P$16:$P$829,'N1.3_Project_Listing'!$B$16:$B$829,$B385,'N1.3_Project_Listing'!$D$16:$D$829,$B336,'N1.3_Project_Listing'!$J$16:$J$829,BH$16,'N1.3_Project_Listing'!$G$16:$G$829,AV$15)</f>
        <v>0</v>
      </c>
      <c r="BI385" s="63">
        <f t="shared" si="475"/>
        <v>0</v>
      </c>
      <c r="BK385" s="158" t="str">
        <f t="shared" si="476"/>
        <v>-</v>
      </c>
      <c r="BL385" s="67">
        <f>SUMIFS('N1.3_Project_Listing'!$R$16:$R$829,'N1.3_Project_Listing'!$B$16:$B$829,$B385,'N1.3_Project_Listing'!$D$16:$D$829,$B336,'N1.3_Project_Listing'!$J$16:$J$829,BL$16,'N1.3_Project_Listing'!$G$16:$G$829,BK$15)</f>
        <v>0</v>
      </c>
      <c r="BM385" s="67">
        <f>SUMIFS('N1.3_Project_Listing'!$R$16:$R$829,'N1.3_Project_Listing'!$B$16:$B$829,$B385,'N1.3_Project_Listing'!$D$16:$D$829,$B336,'N1.3_Project_Listing'!$J$16:$J$829,BM$16,'N1.3_Project_Listing'!$G$16:$G$829,BK$15)</f>
        <v>0</v>
      </c>
      <c r="BN385" s="67">
        <f>SUMIFS('N1.3_Project_Listing'!$R$16:$R$829,'N1.3_Project_Listing'!$B$16:$B$829,$B385,'N1.3_Project_Listing'!$D$16:$D$829,$B336,'N1.3_Project_Listing'!$J$16:$J$829,BN$16,'N1.3_Project_Listing'!$G$16:$G$829,BK$15)</f>
        <v>0</v>
      </c>
      <c r="BO385" s="67">
        <f>SUMIFS('N1.3_Project_Listing'!$R$16:$R$829,'N1.3_Project_Listing'!$B$16:$B$829,$B385,'N1.3_Project_Listing'!$D$16:$D$829,$B336,'N1.3_Project_Listing'!$J$16:$J$829,BO$16,'N1.3_Project_Listing'!$G$16:$G$829,BK$15)</f>
        <v>0</v>
      </c>
      <c r="BP385" s="67">
        <f>SUMIFS('N1.3_Project_Listing'!$R$16:$R$829,'N1.3_Project_Listing'!$B$16:$B$829,$B385,'N1.3_Project_Listing'!$D$16:$D$829,$B336,'N1.3_Project_Listing'!$J$16:$J$829,BP$16,'N1.3_Project_Listing'!$G$16:$G$829,BK$15)</f>
        <v>0</v>
      </c>
      <c r="BQ385" s="63">
        <f t="shared" si="477"/>
        <v>0</v>
      </c>
      <c r="BR385" s="116" t="s">
        <v>441</v>
      </c>
      <c r="BS385" s="67">
        <f>SUMIFS('N1.3_Project_Listing'!$P$16:$P$829,'N1.3_Project_Listing'!$B$16:$B$829,$B385,'N1.3_Project_Listing'!$D$16:$D$829,$B336,'N1.3_Project_Listing'!$J$16:$J$829,BS$16,'N1.3_Project_Listing'!$G$16:$G$829,BK$15)</f>
        <v>0</v>
      </c>
      <c r="BT385" s="67">
        <f>SUMIFS('N1.3_Project_Listing'!$P$16:$P$829,'N1.3_Project_Listing'!$B$16:$B$829,$B385,'N1.3_Project_Listing'!$D$16:$D$829,$B336,'N1.3_Project_Listing'!$J$16:$J$829,BT$16,'N1.3_Project_Listing'!$G$16:$G$829,BK$15)</f>
        <v>0</v>
      </c>
      <c r="BU385" s="67">
        <f>SUMIFS('N1.3_Project_Listing'!$P$16:$P$829,'N1.3_Project_Listing'!$B$16:$B$829,$B385,'N1.3_Project_Listing'!$D$16:$D$829,$B336,'N1.3_Project_Listing'!$J$16:$J$829,BU$16,'N1.3_Project_Listing'!$G$16:$G$829,BK$15)</f>
        <v>0</v>
      </c>
      <c r="BV385" s="67">
        <f>SUMIFS('N1.3_Project_Listing'!$P$16:$P$829,'N1.3_Project_Listing'!$B$16:$B$829,$B385,'N1.3_Project_Listing'!$D$16:$D$829,$B336,'N1.3_Project_Listing'!$J$16:$J$829,BV$16,'N1.3_Project_Listing'!$G$16:$G$829,BK$15)</f>
        <v>0</v>
      </c>
      <c r="BW385" s="67">
        <f>SUMIFS('N1.3_Project_Listing'!$P$16:$P$829,'N1.3_Project_Listing'!$B$16:$B$829,$B385,'N1.3_Project_Listing'!$D$16:$D$829,$B336,'N1.3_Project_Listing'!$J$16:$J$829,BW$16,'N1.3_Project_Listing'!$G$16:$G$829,BK$15)</f>
        <v>0</v>
      </c>
      <c r="BX385" s="63">
        <f t="shared" si="478"/>
        <v>0</v>
      </c>
    </row>
    <row r="386" spans="2:76" hidden="1">
      <c r="B386" s="132" t="str">
        <f t="shared" si="454"/>
        <v>No entry required</v>
      </c>
      <c r="C386" s="158" t="str">
        <f t="shared" si="454"/>
        <v>-</v>
      </c>
      <c r="D386" s="63">
        <f t="shared" si="455"/>
        <v>0</v>
      </c>
      <c r="E386" s="63">
        <f t="shared" si="456"/>
        <v>0</v>
      </c>
      <c r="F386" s="63">
        <f t="shared" si="457"/>
        <v>0</v>
      </c>
      <c r="G386" s="63">
        <f t="shared" si="458"/>
        <v>0</v>
      </c>
      <c r="H386" s="63">
        <f t="shared" si="459"/>
        <v>0</v>
      </c>
      <c r="I386" s="63">
        <f t="shared" si="460"/>
        <v>0</v>
      </c>
      <c r="J386" s="116" t="s">
        <v>441</v>
      </c>
      <c r="K386" s="63">
        <f t="shared" si="461"/>
        <v>0</v>
      </c>
      <c r="L386" s="63">
        <f t="shared" si="462"/>
        <v>0</v>
      </c>
      <c r="M386" s="63">
        <f t="shared" si="463"/>
        <v>0</v>
      </c>
      <c r="N386" s="63">
        <f t="shared" si="464"/>
        <v>0</v>
      </c>
      <c r="O386" s="63">
        <f t="shared" si="465"/>
        <v>0</v>
      </c>
      <c r="P386" s="63">
        <f t="shared" si="466"/>
        <v>0</v>
      </c>
      <c r="R386" s="158" t="str">
        <f t="shared" si="467"/>
        <v>-</v>
      </c>
      <c r="S386" s="67">
        <f>SUMIFS('N1.3_Project_Listing'!$R$16:$R$829,'N1.3_Project_Listing'!$B$16:$B$829,$B386,'N1.3_Project_Listing'!$D$16:$D$829,$B337,'N1.3_Project_Listing'!$J$16:$J$829,S$16,'N1.3_Project_Listing'!$G$16:$G$829,R$15)</f>
        <v>0</v>
      </c>
      <c r="T386" s="67">
        <f>SUMIFS('N1.3_Project_Listing'!$R$16:$R$829,'N1.3_Project_Listing'!$B$16:$B$829,$B386,'N1.3_Project_Listing'!$D$16:$D$829,$B337,'N1.3_Project_Listing'!$J$16:$J$829,T$16,'N1.3_Project_Listing'!$G$16:$G$829,R$15)</f>
        <v>0</v>
      </c>
      <c r="U386" s="67">
        <f>SUMIFS('N1.3_Project_Listing'!$R$16:$R$829,'N1.3_Project_Listing'!$B$16:$B$829,$B386,'N1.3_Project_Listing'!$D$16:$D$829,$B337,'N1.3_Project_Listing'!$J$16:$J$829,U$16,'N1.3_Project_Listing'!$G$16:$G$829,R$15)</f>
        <v>0</v>
      </c>
      <c r="V386" s="67">
        <f>SUMIFS('N1.3_Project_Listing'!$R$16:$R$829,'N1.3_Project_Listing'!$B$16:$B$829,$B386,'N1.3_Project_Listing'!$D$16:$D$829,$B337,'N1.3_Project_Listing'!$J$16:$J$829,V$16,'N1.3_Project_Listing'!$G$16:$G$829,R$15)</f>
        <v>0</v>
      </c>
      <c r="W386" s="67">
        <f>SUMIFS('N1.3_Project_Listing'!$R$16:$R$829,'N1.3_Project_Listing'!$B$16:$B$829,$B386,'N1.3_Project_Listing'!$D$16:$D$829,$B337,'N1.3_Project_Listing'!$J$16:$J$829,W$16,'N1.3_Project_Listing'!$G$16:$G$829,R$15)</f>
        <v>0</v>
      </c>
      <c r="X386" s="63">
        <f t="shared" si="468"/>
        <v>0</v>
      </c>
      <c r="Y386" s="116" t="s">
        <v>441</v>
      </c>
      <c r="Z386" s="67">
        <f>SUMIFS('N1.3_Project_Listing'!$P$16:$P$829,'N1.3_Project_Listing'!$B$16:$B$829,$B386,'N1.3_Project_Listing'!$D$16:$D$829,$B337,'N1.3_Project_Listing'!$J$16:$J$829,Z$16,'N1.3_Project_Listing'!$G$16:$G$829,R$15)</f>
        <v>0</v>
      </c>
      <c r="AA386" s="67">
        <f>SUMIFS('N1.3_Project_Listing'!$P$16:$P$829,'N1.3_Project_Listing'!$B$16:$B$829,$B386,'N1.3_Project_Listing'!$D$16:$D$829,$B337,'N1.3_Project_Listing'!$J$16:$J$829,AA$16,'N1.3_Project_Listing'!$G$16:$G$829,R$15)</f>
        <v>0</v>
      </c>
      <c r="AB386" s="67">
        <f>SUMIFS('N1.3_Project_Listing'!$P$16:$P$829,'N1.3_Project_Listing'!$B$16:$B$829,$B386,'N1.3_Project_Listing'!$D$16:$D$829,$B337,'N1.3_Project_Listing'!$J$16:$J$829,AB$16,'N1.3_Project_Listing'!$G$16:$G$829,R$15)</f>
        <v>0</v>
      </c>
      <c r="AC386" s="67">
        <f>SUMIFS('N1.3_Project_Listing'!$P$16:$P$829,'N1.3_Project_Listing'!$B$16:$B$829,$B386,'N1.3_Project_Listing'!$D$16:$D$829,$B337,'N1.3_Project_Listing'!$J$16:$J$829,AC$16,'N1.3_Project_Listing'!$G$16:$G$829,R$15)</f>
        <v>0</v>
      </c>
      <c r="AD386" s="67">
        <f>SUMIFS('N1.3_Project_Listing'!$P$16:$P$829,'N1.3_Project_Listing'!$B$16:$B$829,$B386,'N1.3_Project_Listing'!$D$16:$D$829,$B337,'N1.3_Project_Listing'!$J$16:$J$829,AD$16,'N1.3_Project_Listing'!$G$16:$G$829,R$15)</f>
        <v>0</v>
      </c>
      <c r="AE386" s="63">
        <f t="shared" si="469"/>
        <v>0</v>
      </c>
      <c r="AG386" s="158" t="str">
        <f t="shared" si="470"/>
        <v>-</v>
      </c>
      <c r="AH386" s="67">
        <f>SUMIFS('N1.3_Project_Listing'!$R$16:$R$829,'N1.3_Project_Listing'!$B$16:$B$829,$B386,'N1.3_Project_Listing'!$D$16:$D$829,$B337,'N1.3_Project_Listing'!$J$16:$J$829,AH$16,'N1.3_Project_Listing'!$G$16:$G$829,AG$15)</f>
        <v>0</v>
      </c>
      <c r="AI386" s="67">
        <f>SUMIFS('N1.3_Project_Listing'!$R$16:$R$829,'N1.3_Project_Listing'!$B$16:$B$829,$B386,'N1.3_Project_Listing'!$D$16:$D$829,$B337,'N1.3_Project_Listing'!$J$16:$J$829,AI$16,'N1.3_Project_Listing'!$G$16:$G$829,AG$15)</f>
        <v>0</v>
      </c>
      <c r="AJ386" s="67">
        <f>SUMIFS('N1.3_Project_Listing'!$R$16:$R$829,'N1.3_Project_Listing'!$B$16:$B$829,$B386,'N1.3_Project_Listing'!$D$16:$D$829,$B337,'N1.3_Project_Listing'!$J$16:$J$829,AJ$16,'N1.3_Project_Listing'!$G$16:$G$829,AG$15)</f>
        <v>0</v>
      </c>
      <c r="AK386" s="67">
        <f>SUMIFS('N1.3_Project_Listing'!$R$16:$R$829,'N1.3_Project_Listing'!$B$16:$B$829,$B386,'N1.3_Project_Listing'!$D$16:$D$829,$B337,'N1.3_Project_Listing'!$J$16:$J$829,AK$16,'N1.3_Project_Listing'!$G$16:$G$829,AG$15)</f>
        <v>0</v>
      </c>
      <c r="AL386" s="67">
        <f>SUMIFS('N1.3_Project_Listing'!$R$16:$R$829,'N1.3_Project_Listing'!$B$16:$B$829,$B386,'N1.3_Project_Listing'!$D$16:$D$829,$B337,'N1.3_Project_Listing'!$J$16:$J$829,AL$16,'N1.3_Project_Listing'!$G$16:$G$829,AG$15)</f>
        <v>0</v>
      </c>
      <c r="AM386" s="63">
        <f t="shared" si="471"/>
        <v>0</v>
      </c>
      <c r="AN386" s="116" t="s">
        <v>441</v>
      </c>
      <c r="AO386" s="67">
        <f>SUMIFS('N1.3_Project_Listing'!$P$16:$P$829,'N1.3_Project_Listing'!$B$16:$B$829,$B386,'N1.3_Project_Listing'!$D$16:$D$829,$B337,'N1.3_Project_Listing'!$J$16:$J$829,AO$16,'N1.3_Project_Listing'!$G$16:$G$829,AG$15)</f>
        <v>0</v>
      </c>
      <c r="AP386" s="67">
        <f>SUMIFS('N1.3_Project_Listing'!$P$16:$P$829,'N1.3_Project_Listing'!$B$16:$B$829,$B386,'N1.3_Project_Listing'!$D$16:$D$829,$B337,'N1.3_Project_Listing'!$J$16:$J$829,AP$16,'N1.3_Project_Listing'!$G$16:$G$829,AG$15)</f>
        <v>0</v>
      </c>
      <c r="AQ386" s="67">
        <f>SUMIFS('N1.3_Project_Listing'!$P$16:$P$829,'N1.3_Project_Listing'!$B$16:$B$829,$B386,'N1.3_Project_Listing'!$D$16:$D$829,$B337,'N1.3_Project_Listing'!$J$16:$J$829,AQ$16,'N1.3_Project_Listing'!$G$16:$G$829,AG$15)</f>
        <v>0</v>
      </c>
      <c r="AR386" s="67">
        <f>SUMIFS('N1.3_Project_Listing'!$P$16:$P$829,'N1.3_Project_Listing'!$B$16:$B$829,$B386,'N1.3_Project_Listing'!$D$16:$D$829,$B337,'N1.3_Project_Listing'!$J$16:$J$829,AR$16,'N1.3_Project_Listing'!$G$16:$G$829,AG$15)</f>
        <v>0</v>
      </c>
      <c r="AS386" s="67">
        <f>SUMIFS('N1.3_Project_Listing'!$P$16:$P$829,'N1.3_Project_Listing'!$B$16:$B$829,$B386,'N1.3_Project_Listing'!$D$16:$D$829,$B337,'N1.3_Project_Listing'!$J$16:$J$829,AS$16,'N1.3_Project_Listing'!$G$16:$G$829,AG$15)</f>
        <v>0</v>
      </c>
      <c r="AT386" s="63">
        <f t="shared" si="472"/>
        <v>0</v>
      </c>
      <c r="AV386" s="158" t="str">
        <f t="shared" si="473"/>
        <v>-</v>
      </c>
      <c r="AW386" s="67">
        <f>SUMIFS('N1.3_Project_Listing'!$R$16:$R$829,'N1.3_Project_Listing'!$B$16:$B$829,$B386,'N1.3_Project_Listing'!$D$16:$D$829,$B337,'N1.3_Project_Listing'!$J$16:$J$829,AW$16,'N1.3_Project_Listing'!$G$16:$G$829,AV$15)</f>
        <v>0</v>
      </c>
      <c r="AX386" s="67">
        <f>SUMIFS('N1.3_Project_Listing'!$R$16:$R$829,'N1.3_Project_Listing'!$B$16:$B$829,$B386,'N1.3_Project_Listing'!$D$16:$D$829,$B337,'N1.3_Project_Listing'!$J$16:$J$829,AX$16,'N1.3_Project_Listing'!$G$16:$G$829,AV$15)</f>
        <v>0</v>
      </c>
      <c r="AY386" s="67">
        <f>SUMIFS('N1.3_Project_Listing'!$R$16:$R$829,'N1.3_Project_Listing'!$B$16:$B$829,$B386,'N1.3_Project_Listing'!$D$16:$D$829,$B337,'N1.3_Project_Listing'!$J$16:$J$829,AY$16,'N1.3_Project_Listing'!$G$16:$G$829,AV$15)</f>
        <v>0</v>
      </c>
      <c r="AZ386" s="67">
        <f>SUMIFS('N1.3_Project_Listing'!$R$16:$R$829,'N1.3_Project_Listing'!$B$16:$B$829,$B386,'N1.3_Project_Listing'!$D$16:$D$829,$B337,'N1.3_Project_Listing'!$J$16:$J$829,AZ$16,'N1.3_Project_Listing'!$G$16:$G$829,AV$15)</f>
        <v>0</v>
      </c>
      <c r="BA386" s="67">
        <f>SUMIFS('N1.3_Project_Listing'!$R$16:$R$829,'N1.3_Project_Listing'!$B$16:$B$829,$B386,'N1.3_Project_Listing'!$D$16:$D$829,$B337,'N1.3_Project_Listing'!$J$16:$J$829,BA$16,'N1.3_Project_Listing'!$G$16:$G$829,AV$15)</f>
        <v>0</v>
      </c>
      <c r="BB386" s="63">
        <f t="shared" si="474"/>
        <v>0</v>
      </c>
      <c r="BC386" s="116" t="s">
        <v>441</v>
      </c>
      <c r="BD386" s="67">
        <f>SUMIFS('N1.3_Project_Listing'!$P$16:$P$829,'N1.3_Project_Listing'!$B$16:$B$829,$B386,'N1.3_Project_Listing'!$D$16:$D$829,$B337,'N1.3_Project_Listing'!$J$16:$J$829,BD$16,'N1.3_Project_Listing'!$G$16:$G$829,AV$15)</f>
        <v>0</v>
      </c>
      <c r="BE386" s="67">
        <f>SUMIFS('N1.3_Project_Listing'!$P$16:$P$829,'N1.3_Project_Listing'!$B$16:$B$829,$B386,'N1.3_Project_Listing'!$D$16:$D$829,$B337,'N1.3_Project_Listing'!$J$16:$J$829,BE$16,'N1.3_Project_Listing'!$G$16:$G$829,AV$15)</f>
        <v>0</v>
      </c>
      <c r="BF386" s="67">
        <f>SUMIFS('N1.3_Project_Listing'!$P$16:$P$829,'N1.3_Project_Listing'!$B$16:$B$829,$B386,'N1.3_Project_Listing'!$D$16:$D$829,$B337,'N1.3_Project_Listing'!$J$16:$J$829,BF$16,'N1.3_Project_Listing'!$G$16:$G$829,AV$15)</f>
        <v>0</v>
      </c>
      <c r="BG386" s="67">
        <f>SUMIFS('N1.3_Project_Listing'!$P$16:$P$829,'N1.3_Project_Listing'!$B$16:$B$829,$B386,'N1.3_Project_Listing'!$D$16:$D$829,$B337,'N1.3_Project_Listing'!$J$16:$J$829,BG$16,'N1.3_Project_Listing'!$G$16:$G$829,AV$15)</f>
        <v>0</v>
      </c>
      <c r="BH386" s="67">
        <f>SUMIFS('N1.3_Project_Listing'!$P$16:$P$829,'N1.3_Project_Listing'!$B$16:$B$829,$B386,'N1.3_Project_Listing'!$D$16:$D$829,$B337,'N1.3_Project_Listing'!$J$16:$J$829,BH$16,'N1.3_Project_Listing'!$G$16:$G$829,AV$15)</f>
        <v>0</v>
      </c>
      <c r="BI386" s="63">
        <f t="shared" si="475"/>
        <v>0</v>
      </c>
      <c r="BK386" s="158" t="str">
        <f t="shared" si="476"/>
        <v>-</v>
      </c>
      <c r="BL386" s="67">
        <f>SUMIFS('N1.3_Project_Listing'!$R$16:$R$829,'N1.3_Project_Listing'!$B$16:$B$829,$B386,'N1.3_Project_Listing'!$D$16:$D$829,$B337,'N1.3_Project_Listing'!$J$16:$J$829,BL$16,'N1.3_Project_Listing'!$G$16:$G$829,BK$15)</f>
        <v>0</v>
      </c>
      <c r="BM386" s="67">
        <f>SUMIFS('N1.3_Project_Listing'!$R$16:$R$829,'N1.3_Project_Listing'!$B$16:$B$829,$B386,'N1.3_Project_Listing'!$D$16:$D$829,$B337,'N1.3_Project_Listing'!$J$16:$J$829,BM$16,'N1.3_Project_Listing'!$G$16:$G$829,BK$15)</f>
        <v>0</v>
      </c>
      <c r="BN386" s="67">
        <f>SUMIFS('N1.3_Project_Listing'!$R$16:$R$829,'N1.3_Project_Listing'!$B$16:$B$829,$B386,'N1.3_Project_Listing'!$D$16:$D$829,$B337,'N1.3_Project_Listing'!$J$16:$J$829,BN$16,'N1.3_Project_Listing'!$G$16:$G$829,BK$15)</f>
        <v>0</v>
      </c>
      <c r="BO386" s="67">
        <f>SUMIFS('N1.3_Project_Listing'!$R$16:$R$829,'N1.3_Project_Listing'!$B$16:$B$829,$B386,'N1.3_Project_Listing'!$D$16:$D$829,$B337,'N1.3_Project_Listing'!$J$16:$J$829,BO$16,'N1.3_Project_Listing'!$G$16:$G$829,BK$15)</f>
        <v>0</v>
      </c>
      <c r="BP386" s="67">
        <f>SUMIFS('N1.3_Project_Listing'!$R$16:$R$829,'N1.3_Project_Listing'!$B$16:$B$829,$B386,'N1.3_Project_Listing'!$D$16:$D$829,$B337,'N1.3_Project_Listing'!$J$16:$J$829,BP$16,'N1.3_Project_Listing'!$G$16:$G$829,BK$15)</f>
        <v>0</v>
      </c>
      <c r="BQ386" s="63">
        <f t="shared" si="477"/>
        <v>0</v>
      </c>
      <c r="BR386" s="116" t="s">
        <v>441</v>
      </c>
      <c r="BS386" s="67">
        <f>SUMIFS('N1.3_Project_Listing'!$P$16:$P$829,'N1.3_Project_Listing'!$B$16:$B$829,$B386,'N1.3_Project_Listing'!$D$16:$D$829,$B337,'N1.3_Project_Listing'!$J$16:$J$829,BS$16,'N1.3_Project_Listing'!$G$16:$G$829,BK$15)</f>
        <v>0</v>
      </c>
      <c r="BT386" s="67">
        <f>SUMIFS('N1.3_Project_Listing'!$P$16:$P$829,'N1.3_Project_Listing'!$B$16:$B$829,$B386,'N1.3_Project_Listing'!$D$16:$D$829,$B337,'N1.3_Project_Listing'!$J$16:$J$829,BT$16,'N1.3_Project_Listing'!$G$16:$G$829,BK$15)</f>
        <v>0</v>
      </c>
      <c r="BU386" s="67">
        <f>SUMIFS('N1.3_Project_Listing'!$P$16:$P$829,'N1.3_Project_Listing'!$B$16:$B$829,$B386,'N1.3_Project_Listing'!$D$16:$D$829,$B337,'N1.3_Project_Listing'!$J$16:$J$829,BU$16,'N1.3_Project_Listing'!$G$16:$G$829,BK$15)</f>
        <v>0</v>
      </c>
      <c r="BV386" s="67">
        <f>SUMIFS('N1.3_Project_Listing'!$P$16:$P$829,'N1.3_Project_Listing'!$B$16:$B$829,$B386,'N1.3_Project_Listing'!$D$16:$D$829,$B337,'N1.3_Project_Listing'!$J$16:$J$829,BV$16,'N1.3_Project_Listing'!$G$16:$G$829,BK$15)</f>
        <v>0</v>
      </c>
      <c r="BW386" s="67">
        <f>SUMIFS('N1.3_Project_Listing'!$P$16:$P$829,'N1.3_Project_Listing'!$B$16:$B$829,$B386,'N1.3_Project_Listing'!$D$16:$D$829,$B337,'N1.3_Project_Listing'!$J$16:$J$829,BW$16,'N1.3_Project_Listing'!$G$16:$G$829,BK$15)</f>
        <v>0</v>
      </c>
      <c r="BX386" s="63">
        <f t="shared" si="478"/>
        <v>0</v>
      </c>
    </row>
    <row r="387" spans="2:76" hidden="1">
      <c r="B387" s="132" t="str">
        <f t="shared" si="454"/>
        <v>No entry required</v>
      </c>
      <c r="C387" s="158" t="str">
        <f t="shared" si="454"/>
        <v>-</v>
      </c>
      <c r="D387" s="63">
        <f t="shared" si="455"/>
        <v>0</v>
      </c>
      <c r="E387" s="63">
        <f t="shared" si="456"/>
        <v>0</v>
      </c>
      <c r="F387" s="63">
        <f t="shared" si="457"/>
        <v>0</v>
      </c>
      <c r="G387" s="63">
        <f t="shared" si="458"/>
        <v>0</v>
      </c>
      <c r="H387" s="63">
        <f t="shared" si="459"/>
        <v>0</v>
      </c>
      <c r="I387" s="63">
        <f t="shared" si="460"/>
        <v>0</v>
      </c>
      <c r="J387" s="116" t="s">
        <v>441</v>
      </c>
      <c r="K387" s="63">
        <f t="shared" si="461"/>
        <v>0</v>
      </c>
      <c r="L387" s="63">
        <f t="shared" si="462"/>
        <v>0</v>
      </c>
      <c r="M387" s="63">
        <f t="shared" si="463"/>
        <v>0</v>
      </c>
      <c r="N387" s="63">
        <f t="shared" si="464"/>
        <v>0</v>
      </c>
      <c r="O387" s="63">
        <f t="shared" si="465"/>
        <v>0</v>
      </c>
      <c r="P387" s="63">
        <f t="shared" si="466"/>
        <v>0</v>
      </c>
      <c r="R387" s="158" t="str">
        <f t="shared" si="467"/>
        <v>-</v>
      </c>
      <c r="S387" s="67">
        <f>SUMIFS('N1.3_Project_Listing'!$R$16:$R$829,'N1.3_Project_Listing'!$B$16:$B$829,$B387,'N1.3_Project_Listing'!$D$16:$D$829,$B338,'N1.3_Project_Listing'!$J$16:$J$829,S$16,'N1.3_Project_Listing'!$G$16:$G$829,R$15)</f>
        <v>0</v>
      </c>
      <c r="T387" s="67">
        <f>SUMIFS('N1.3_Project_Listing'!$R$16:$R$829,'N1.3_Project_Listing'!$B$16:$B$829,$B387,'N1.3_Project_Listing'!$D$16:$D$829,$B338,'N1.3_Project_Listing'!$J$16:$J$829,T$16,'N1.3_Project_Listing'!$G$16:$G$829,R$15)</f>
        <v>0</v>
      </c>
      <c r="U387" s="67">
        <f>SUMIFS('N1.3_Project_Listing'!$R$16:$R$829,'N1.3_Project_Listing'!$B$16:$B$829,$B387,'N1.3_Project_Listing'!$D$16:$D$829,$B338,'N1.3_Project_Listing'!$J$16:$J$829,U$16,'N1.3_Project_Listing'!$G$16:$G$829,R$15)</f>
        <v>0</v>
      </c>
      <c r="V387" s="67">
        <f>SUMIFS('N1.3_Project_Listing'!$R$16:$R$829,'N1.3_Project_Listing'!$B$16:$B$829,$B387,'N1.3_Project_Listing'!$D$16:$D$829,$B338,'N1.3_Project_Listing'!$J$16:$J$829,V$16,'N1.3_Project_Listing'!$G$16:$G$829,R$15)</f>
        <v>0</v>
      </c>
      <c r="W387" s="67">
        <f>SUMIFS('N1.3_Project_Listing'!$R$16:$R$829,'N1.3_Project_Listing'!$B$16:$B$829,$B387,'N1.3_Project_Listing'!$D$16:$D$829,$B338,'N1.3_Project_Listing'!$J$16:$J$829,W$16,'N1.3_Project_Listing'!$G$16:$G$829,R$15)</f>
        <v>0</v>
      </c>
      <c r="X387" s="63">
        <f t="shared" si="468"/>
        <v>0</v>
      </c>
      <c r="Y387" s="116" t="s">
        <v>441</v>
      </c>
      <c r="Z387" s="67">
        <f>SUMIFS('N1.3_Project_Listing'!$P$16:$P$829,'N1.3_Project_Listing'!$B$16:$B$829,$B387,'N1.3_Project_Listing'!$D$16:$D$829,$B338,'N1.3_Project_Listing'!$J$16:$J$829,Z$16,'N1.3_Project_Listing'!$G$16:$G$829,R$15)</f>
        <v>0</v>
      </c>
      <c r="AA387" s="67">
        <f>SUMIFS('N1.3_Project_Listing'!$P$16:$P$829,'N1.3_Project_Listing'!$B$16:$B$829,$B387,'N1.3_Project_Listing'!$D$16:$D$829,$B338,'N1.3_Project_Listing'!$J$16:$J$829,AA$16,'N1.3_Project_Listing'!$G$16:$G$829,R$15)</f>
        <v>0</v>
      </c>
      <c r="AB387" s="67">
        <f>SUMIFS('N1.3_Project_Listing'!$P$16:$P$829,'N1.3_Project_Listing'!$B$16:$B$829,$B387,'N1.3_Project_Listing'!$D$16:$D$829,$B338,'N1.3_Project_Listing'!$J$16:$J$829,AB$16,'N1.3_Project_Listing'!$G$16:$G$829,R$15)</f>
        <v>0</v>
      </c>
      <c r="AC387" s="67">
        <f>SUMIFS('N1.3_Project_Listing'!$P$16:$P$829,'N1.3_Project_Listing'!$B$16:$B$829,$B387,'N1.3_Project_Listing'!$D$16:$D$829,$B338,'N1.3_Project_Listing'!$J$16:$J$829,AC$16,'N1.3_Project_Listing'!$G$16:$G$829,R$15)</f>
        <v>0</v>
      </c>
      <c r="AD387" s="67">
        <f>SUMIFS('N1.3_Project_Listing'!$P$16:$P$829,'N1.3_Project_Listing'!$B$16:$B$829,$B387,'N1.3_Project_Listing'!$D$16:$D$829,$B338,'N1.3_Project_Listing'!$J$16:$J$829,AD$16,'N1.3_Project_Listing'!$G$16:$G$829,R$15)</f>
        <v>0</v>
      </c>
      <c r="AE387" s="63">
        <f t="shared" si="469"/>
        <v>0</v>
      </c>
      <c r="AG387" s="158" t="str">
        <f t="shared" si="470"/>
        <v>-</v>
      </c>
      <c r="AH387" s="67">
        <f>SUMIFS('N1.3_Project_Listing'!$R$16:$R$829,'N1.3_Project_Listing'!$B$16:$B$829,$B387,'N1.3_Project_Listing'!$D$16:$D$829,$B338,'N1.3_Project_Listing'!$J$16:$J$829,AH$16,'N1.3_Project_Listing'!$G$16:$G$829,AG$15)</f>
        <v>0</v>
      </c>
      <c r="AI387" s="67">
        <f>SUMIFS('N1.3_Project_Listing'!$R$16:$R$829,'N1.3_Project_Listing'!$B$16:$B$829,$B387,'N1.3_Project_Listing'!$D$16:$D$829,$B338,'N1.3_Project_Listing'!$J$16:$J$829,AI$16,'N1.3_Project_Listing'!$G$16:$G$829,AG$15)</f>
        <v>0</v>
      </c>
      <c r="AJ387" s="67">
        <f>SUMIFS('N1.3_Project_Listing'!$R$16:$R$829,'N1.3_Project_Listing'!$B$16:$B$829,$B387,'N1.3_Project_Listing'!$D$16:$D$829,$B338,'N1.3_Project_Listing'!$J$16:$J$829,AJ$16,'N1.3_Project_Listing'!$G$16:$G$829,AG$15)</f>
        <v>0</v>
      </c>
      <c r="AK387" s="67">
        <f>SUMIFS('N1.3_Project_Listing'!$R$16:$R$829,'N1.3_Project_Listing'!$B$16:$B$829,$B387,'N1.3_Project_Listing'!$D$16:$D$829,$B338,'N1.3_Project_Listing'!$J$16:$J$829,AK$16,'N1.3_Project_Listing'!$G$16:$G$829,AG$15)</f>
        <v>0</v>
      </c>
      <c r="AL387" s="67">
        <f>SUMIFS('N1.3_Project_Listing'!$R$16:$R$829,'N1.3_Project_Listing'!$B$16:$B$829,$B387,'N1.3_Project_Listing'!$D$16:$D$829,$B338,'N1.3_Project_Listing'!$J$16:$J$829,AL$16,'N1.3_Project_Listing'!$G$16:$G$829,AG$15)</f>
        <v>0</v>
      </c>
      <c r="AM387" s="63">
        <f t="shared" si="471"/>
        <v>0</v>
      </c>
      <c r="AN387" s="116" t="s">
        <v>441</v>
      </c>
      <c r="AO387" s="67">
        <f>SUMIFS('N1.3_Project_Listing'!$P$16:$P$829,'N1.3_Project_Listing'!$B$16:$B$829,$B387,'N1.3_Project_Listing'!$D$16:$D$829,$B338,'N1.3_Project_Listing'!$J$16:$J$829,AO$16,'N1.3_Project_Listing'!$G$16:$G$829,AG$15)</f>
        <v>0</v>
      </c>
      <c r="AP387" s="67">
        <f>SUMIFS('N1.3_Project_Listing'!$P$16:$P$829,'N1.3_Project_Listing'!$B$16:$B$829,$B387,'N1.3_Project_Listing'!$D$16:$D$829,$B338,'N1.3_Project_Listing'!$J$16:$J$829,AP$16,'N1.3_Project_Listing'!$G$16:$G$829,AG$15)</f>
        <v>0</v>
      </c>
      <c r="AQ387" s="67">
        <f>SUMIFS('N1.3_Project_Listing'!$P$16:$P$829,'N1.3_Project_Listing'!$B$16:$B$829,$B387,'N1.3_Project_Listing'!$D$16:$D$829,$B338,'N1.3_Project_Listing'!$J$16:$J$829,AQ$16,'N1.3_Project_Listing'!$G$16:$G$829,AG$15)</f>
        <v>0</v>
      </c>
      <c r="AR387" s="67">
        <f>SUMIFS('N1.3_Project_Listing'!$P$16:$P$829,'N1.3_Project_Listing'!$B$16:$B$829,$B387,'N1.3_Project_Listing'!$D$16:$D$829,$B338,'N1.3_Project_Listing'!$J$16:$J$829,AR$16,'N1.3_Project_Listing'!$G$16:$G$829,AG$15)</f>
        <v>0</v>
      </c>
      <c r="AS387" s="67">
        <f>SUMIFS('N1.3_Project_Listing'!$P$16:$P$829,'N1.3_Project_Listing'!$B$16:$B$829,$B387,'N1.3_Project_Listing'!$D$16:$D$829,$B338,'N1.3_Project_Listing'!$J$16:$J$829,AS$16,'N1.3_Project_Listing'!$G$16:$G$829,AG$15)</f>
        <v>0</v>
      </c>
      <c r="AT387" s="63">
        <f t="shared" si="472"/>
        <v>0</v>
      </c>
      <c r="AV387" s="158" t="str">
        <f t="shared" si="473"/>
        <v>-</v>
      </c>
      <c r="AW387" s="67">
        <f>SUMIFS('N1.3_Project_Listing'!$R$16:$R$829,'N1.3_Project_Listing'!$B$16:$B$829,$B387,'N1.3_Project_Listing'!$D$16:$D$829,$B338,'N1.3_Project_Listing'!$J$16:$J$829,AW$16,'N1.3_Project_Listing'!$G$16:$G$829,AV$15)</f>
        <v>0</v>
      </c>
      <c r="AX387" s="67">
        <f>SUMIFS('N1.3_Project_Listing'!$R$16:$R$829,'N1.3_Project_Listing'!$B$16:$B$829,$B387,'N1.3_Project_Listing'!$D$16:$D$829,$B338,'N1.3_Project_Listing'!$J$16:$J$829,AX$16,'N1.3_Project_Listing'!$G$16:$G$829,AV$15)</f>
        <v>0</v>
      </c>
      <c r="AY387" s="67">
        <f>SUMIFS('N1.3_Project_Listing'!$R$16:$R$829,'N1.3_Project_Listing'!$B$16:$B$829,$B387,'N1.3_Project_Listing'!$D$16:$D$829,$B338,'N1.3_Project_Listing'!$J$16:$J$829,AY$16,'N1.3_Project_Listing'!$G$16:$G$829,AV$15)</f>
        <v>0</v>
      </c>
      <c r="AZ387" s="67">
        <f>SUMIFS('N1.3_Project_Listing'!$R$16:$R$829,'N1.3_Project_Listing'!$B$16:$B$829,$B387,'N1.3_Project_Listing'!$D$16:$D$829,$B338,'N1.3_Project_Listing'!$J$16:$J$829,AZ$16,'N1.3_Project_Listing'!$G$16:$G$829,AV$15)</f>
        <v>0</v>
      </c>
      <c r="BA387" s="67">
        <f>SUMIFS('N1.3_Project_Listing'!$R$16:$R$829,'N1.3_Project_Listing'!$B$16:$B$829,$B387,'N1.3_Project_Listing'!$D$16:$D$829,$B338,'N1.3_Project_Listing'!$J$16:$J$829,BA$16,'N1.3_Project_Listing'!$G$16:$G$829,AV$15)</f>
        <v>0</v>
      </c>
      <c r="BB387" s="63">
        <f t="shared" si="474"/>
        <v>0</v>
      </c>
      <c r="BC387" s="116" t="s">
        <v>441</v>
      </c>
      <c r="BD387" s="67">
        <f>SUMIFS('N1.3_Project_Listing'!$P$16:$P$829,'N1.3_Project_Listing'!$B$16:$B$829,$B387,'N1.3_Project_Listing'!$D$16:$D$829,$B338,'N1.3_Project_Listing'!$J$16:$J$829,BD$16,'N1.3_Project_Listing'!$G$16:$G$829,AV$15)</f>
        <v>0</v>
      </c>
      <c r="BE387" s="67">
        <f>SUMIFS('N1.3_Project_Listing'!$P$16:$P$829,'N1.3_Project_Listing'!$B$16:$B$829,$B387,'N1.3_Project_Listing'!$D$16:$D$829,$B338,'N1.3_Project_Listing'!$J$16:$J$829,BE$16,'N1.3_Project_Listing'!$G$16:$G$829,AV$15)</f>
        <v>0</v>
      </c>
      <c r="BF387" s="67">
        <f>SUMIFS('N1.3_Project_Listing'!$P$16:$P$829,'N1.3_Project_Listing'!$B$16:$B$829,$B387,'N1.3_Project_Listing'!$D$16:$D$829,$B338,'N1.3_Project_Listing'!$J$16:$J$829,BF$16,'N1.3_Project_Listing'!$G$16:$G$829,AV$15)</f>
        <v>0</v>
      </c>
      <c r="BG387" s="67">
        <f>SUMIFS('N1.3_Project_Listing'!$P$16:$P$829,'N1.3_Project_Listing'!$B$16:$B$829,$B387,'N1.3_Project_Listing'!$D$16:$D$829,$B338,'N1.3_Project_Listing'!$J$16:$J$829,BG$16,'N1.3_Project_Listing'!$G$16:$G$829,AV$15)</f>
        <v>0</v>
      </c>
      <c r="BH387" s="67">
        <f>SUMIFS('N1.3_Project_Listing'!$P$16:$P$829,'N1.3_Project_Listing'!$B$16:$B$829,$B387,'N1.3_Project_Listing'!$D$16:$D$829,$B338,'N1.3_Project_Listing'!$J$16:$J$829,BH$16,'N1.3_Project_Listing'!$G$16:$G$829,AV$15)</f>
        <v>0</v>
      </c>
      <c r="BI387" s="63">
        <f t="shared" si="475"/>
        <v>0</v>
      </c>
      <c r="BK387" s="158" t="str">
        <f t="shared" si="476"/>
        <v>-</v>
      </c>
      <c r="BL387" s="67">
        <f>SUMIFS('N1.3_Project_Listing'!$R$16:$R$829,'N1.3_Project_Listing'!$B$16:$B$829,$B387,'N1.3_Project_Listing'!$D$16:$D$829,$B338,'N1.3_Project_Listing'!$J$16:$J$829,BL$16,'N1.3_Project_Listing'!$G$16:$G$829,BK$15)</f>
        <v>0</v>
      </c>
      <c r="BM387" s="67">
        <f>SUMIFS('N1.3_Project_Listing'!$R$16:$R$829,'N1.3_Project_Listing'!$B$16:$B$829,$B387,'N1.3_Project_Listing'!$D$16:$D$829,$B338,'N1.3_Project_Listing'!$J$16:$J$829,BM$16,'N1.3_Project_Listing'!$G$16:$G$829,BK$15)</f>
        <v>0</v>
      </c>
      <c r="BN387" s="67">
        <f>SUMIFS('N1.3_Project_Listing'!$R$16:$R$829,'N1.3_Project_Listing'!$B$16:$B$829,$B387,'N1.3_Project_Listing'!$D$16:$D$829,$B338,'N1.3_Project_Listing'!$J$16:$J$829,BN$16,'N1.3_Project_Listing'!$G$16:$G$829,BK$15)</f>
        <v>0</v>
      </c>
      <c r="BO387" s="67">
        <f>SUMIFS('N1.3_Project_Listing'!$R$16:$R$829,'N1.3_Project_Listing'!$B$16:$B$829,$B387,'N1.3_Project_Listing'!$D$16:$D$829,$B338,'N1.3_Project_Listing'!$J$16:$J$829,BO$16,'N1.3_Project_Listing'!$G$16:$G$829,BK$15)</f>
        <v>0</v>
      </c>
      <c r="BP387" s="67">
        <f>SUMIFS('N1.3_Project_Listing'!$R$16:$R$829,'N1.3_Project_Listing'!$B$16:$B$829,$B387,'N1.3_Project_Listing'!$D$16:$D$829,$B338,'N1.3_Project_Listing'!$J$16:$J$829,BP$16,'N1.3_Project_Listing'!$G$16:$G$829,BK$15)</f>
        <v>0</v>
      </c>
      <c r="BQ387" s="63">
        <f t="shared" si="477"/>
        <v>0</v>
      </c>
      <c r="BR387" s="116" t="s">
        <v>441</v>
      </c>
      <c r="BS387" s="67">
        <f>SUMIFS('N1.3_Project_Listing'!$P$16:$P$829,'N1.3_Project_Listing'!$B$16:$B$829,$B387,'N1.3_Project_Listing'!$D$16:$D$829,$B338,'N1.3_Project_Listing'!$J$16:$J$829,BS$16,'N1.3_Project_Listing'!$G$16:$G$829,BK$15)</f>
        <v>0</v>
      </c>
      <c r="BT387" s="67">
        <f>SUMIFS('N1.3_Project_Listing'!$P$16:$P$829,'N1.3_Project_Listing'!$B$16:$B$829,$B387,'N1.3_Project_Listing'!$D$16:$D$829,$B338,'N1.3_Project_Listing'!$J$16:$J$829,BT$16,'N1.3_Project_Listing'!$G$16:$G$829,BK$15)</f>
        <v>0</v>
      </c>
      <c r="BU387" s="67">
        <f>SUMIFS('N1.3_Project_Listing'!$P$16:$P$829,'N1.3_Project_Listing'!$B$16:$B$829,$B387,'N1.3_Project_Listing'!$D$16:$D$829,$B338,'N1.3_Project_Listing'!$J$16:$J$829,BU$16,'N1.3_Project_Listing'!$G$16:$G$829,BK$15)</f>
        <v>0</v>
      </c>
      <c r="BV387" s="67">
        <f>SUMIFS('N1.3_Project_Listing'!$P$16:$P$829,'N1.3_Project_Listing'!$B$16:$B$829,$B387,'N1.3_Project_Listing'!$D$16:$D$829,$B338,'N1.3_Project_Listing'!$J$16:$J$829,BV$16,'N1.3_Project_Listing'!$G$16:$G$829,BK$15)</f>
        <v>0</v>
      </c>
      <c r="BW387" s="67">
        <f>SUMIFS('N1.3_Project_Listing'!$P$16:$P$829,'N1.3_Project_Listing'!$B$16:$B$829,$B387,'N1.3_Project_Listing'!$D$16:$D$829,$B338,'N1.3_Project_Listing'!$J$16:$J$829,BW$16,'N1.3_Project_Listing'!$G$16:$G$829,BK$15)</f>
        <v>0</v>
      </c>
      <c r="BX387" s="63">
        <f t="shared" si="478"/>
        <v>0</v>
      </c>
    </row>
    <row r="388" spans="2:76" hidden="1">
      <c r="B388" s="132" t="str">
        <f t="shared" si="454"/>
        <v>No entry required</v>
      </c>
      <c r="C388" s="158" t="str">
        <f t="shared" si="454"/>
        <v>-</v>
      </c>
      <c r="D388" s="63">
        <f t="shared" si="455"/>
        <v>0</v>
      </c>
      <c r="E388" s="63">
        <f t="shared" si="456"/>
        <v>0</v>
      </c>
      <c r="F388" s="63">
        <f t="shared" si="457"/>
        <v>0</v>
      </c>
      <c r="G388" s="63">
        <f t="shared" si="458"/>
        <v>0</v>
      </c>
      <c r="H388" s="63">
        <f t="shared" si="459"/>
        <v>0</v>
      </c>
      <c r="I388" s="63">
        <f t="shared" si="460"/>
        <v>0</v>
      </c>
      <c r="J388" s="116" t="s">
        <v>441</v>
      </c>
      <c r="K388" s="63">
        <f t="shared" si="461"/>
        <v>0</v>
      </c>
      <c r="L388" s="63">
        <f t="shared" si="462"/>
        <v>0</v>
      </c>
      <c r="M388" s="63">
        <f t="shared" si="463"/>
        <v>0</v>
      </c>
      <c r="N388" s="63">
        <f t="shared" si="464"/>
        <v>0</v>
      </c>
      <c r="O388" s="63">
        <f t="shared" si="465"/>
        <v>0</v>
      </c>
      <c r="P388" s="63">
        <f t="shared" si="466"/>
        <v>0</v>
      </c>
      <c r="R388" s="158" t="str">
        <f t="shared" si="467"/>
        <v>-</v>
      </c>
      <c r="S388" s="67">
        <f>SUMIFS('N1.3_Project_Listing'!$R$16:$R$829,'N1.3_Project_Listing'!$B$16:$B$829,$B388,'N1.3_Project_Listing'!$D$16:$D$829,$B339,'N1.3_Project_Listing'!$J$16:$J$829,S$16,'N1.3_Project_Listing'!$G$16:$G$829,R$15)</f>
        <v>0</v>
      </c>
      <c r="T388" s="67">
        <f>SUMIFS('N1.3_Project_Listing'!$R$16:$R$829,'N1.3_Project_Listing'!$B$16:$B$829,$B388,'N1.3_Project_Listing'!$D$16:$D$829,$B339,'N1.3_Project_Listing'!$J$16:$J$829,T$16,'N1.3_Project_Listing'!$G$16:$G$829,R$15)</f>
        <v>0</v>
      </c>
      <c r="U388" s="67">
        <f>SUMIFS('N1.3_Project_Listing'!$R$16:$R$829,'N1.3_Project_Listing'!$B$16:$B$829,$B388,'N1.3_Project_Listing'!$D$16:$D$829,$B339,'N1.3_Project_Listing'!$J$16:$J$829,U$16,'N1.3_Project_Listing'!$G$16:$G$829,R$15)</f>
        <v>0</v>
      </c>
      <c r="V388" s="67">
        <f>SUMIFS('N1.3_Project_Listing'!$R$16:$R$829,'N1.3_Project_Listing'!$B$16:$B$829,$B388,'N1.3_Project_Listing'!$D$16:$D$829,$B339,'N1.3_Project_Listing'!$J$16:$J$829,V$16,'N1.3_Project_Listing'!$G$16:$G$829,R$15)</f>
        <v>0</v>
      </c>
      <c r="W388" s="67">
        <f>SUMIFS('N1.3_Project_Listing'!$R$16:$R$829,'N1.3_Project_Listing'!$B$16:$B$829,$B388,'N1.3_Project_Listing'!$D$16:$D$829,$B339,'N1.3_Project_Listing'!$J$16:$J$829,W$16,'N1.3_Project_Listing'!$G$16:$G$829,R$15)</f>
        <v>0</v>
      </c>
      <c r="X388" s="63">
        <f t="shared" si="468"/>
        <v>0</v>
      </c>
      <c r="Y388" s="116" t="s">
        <v>441</v>
      </c>
      <c r="Z388" s="67">
        <f>SUMIFS('N1.3_Project_Listing'!$P$16:$P$829,'N1.3_Project_Listing'!$B$16:$B$829,$B388,'N1.3_Project_Listing'!$D$16:$D$829,$B339,'N1.3_Project_Listing'!$J$16:$J$829,Z$16,'N1.3_Project_Listing'!$G$16:$G$829,R$15)</f>
        <v>0</v>
      </c>
      <c r="AA388" s="67">
        <f>SUMIFS('N1.3_Project_Listing'!$P$16:$P$829,'N1.3_Project_Listing'!$B$16:$B$829,$B388,'N1.3_Project_Listing'!$D$16:$D$829,$B339,'N1.3_Project_Listing'!$J$16:$J$829,AA$16,'N1.3_Project_Listing'!$G$16:$G$829,R$15)</f>
        <v>0</v>
      </c>
      <c r="AB388" s="67">
        <f>SUMIFS('N1.3_Project_Listing'!$P$16:$P$829,'N1.3_Project_Listing'!$B$16:$B$829,$B388,'N1.3_Project_Listing'!$D$16:$D$829,$B339,'N1.3_Project_Listing'!$J$16:$J$829,AB$16,'N1.3_Project_Listing'!$G$16:$G$829,R$15)</f>
        <v>0</v>
      </c>
      <c r="AC388" s="67">
        <f>SUMIFS('N1.3_Project_Listing'!$P$16:$P$829,'N1.3_Project_Listing'!$B$16:$B$829,$B388,'N1.3_Project_Listing'!$D$16:$D$829,$B339,'N1.3_Project_Listing'!$J$16:$J$829,AC$16,'N1.3_Project_Listing'!$G$16:$G$829,R$15)</f>
        <v>0</v>
      </c>
      <c r="AD388" s="67">
        <f>SUMIFS('N1.3_Project_Listing'!$P$16:$P$829,'N1.3_Project_Listing'!$B$16:$B$829,$B388,'N1.3_Project_Listing'!$D$16:$D$829,$B339,'N1.3_Project_Listing'!$J$16:$J$829,AD$16,'N1.3_Project_Listing'!$G$16:$G$829,R$15)</f>
        <v>0</v>
      </c>
      <c r="AE388" s="63">
        <f t="shared" si="469"/>
        <v>0</v>
      </c>
      <c r="AG388" s="158" t="str">
        <f t="shared" si="470"/>
        <v>-</v>
      </c>
      <c r="AH388" s="67">
        <f>SUMIFS('N1.3_Project_Listing'!$R$16:$R$829,'N1.3_Project_Listing'!$B$16:$B$829,$B388,'N1.3_Project_Listing'!$D$16:$D$829,$B339,'N1.3_Project_Listing'!$J$16:$J$829,AH$16,'N1.3_Project_Listing'!$G$16:$G$829,AG$15)</f>
        <v>0</v>
      </c>
      <c r="AI388" s="67">
        <f>SUMIFS('N1.3_Project_Listing'!$R$16:$R$829,'N1.3_Project_Listing'!$B$16:$B$829,$B388,'N1.3_Project_Listing'!$D$16:$D$829,$B339,'N1.3_Project_Listing'!$J$16:$J$829,AI$16,'N1.3_Project_Listing'!$G$16:$G$829,AG$15)</f>
        <v>0</v>
      </c>
      <c r="AJ388" s="67">
        <f>SUMIFS('N1.3_Project_Listing'!$R$16:$R$829,'N1.3_Project_Listing'!$B$16:$B$829,$B388,'N1.3_Project_Listing'!$D$16:$D$829,$B339,'N1.3_Project_Listing'!$J$16:$J$829,AJ$16,'N1.3_Project_Listing'!$G$16:$G$829,AG$15)</f>
        <v>0</v>
      </c>
      <c r="AK388" s="67">
        <f>SUMIFS('N1.3_Project_Listing'!$R$16:$R$829,'N1.3_Project_Listing'!$B$16:$B$829,$B388,'N1.3_Project_Listing'!$D$16:$D$829,$B339,'N1.3_Project_Listing'!$J$16:$J$829,AK$16,'N1.3_Project_Listing'!$G$16:$G$829,AG$15)</f>
        <v>0</v>
      </c>
      <c r="AL388" s="67">
        <f>SUMIFS('N1.3_Project_Listing'!$R$16:$R$829,'N1.3_Project_Listing'!$B$16:$B$829,$B388,'N1.3_Project_Listing'!$D$16:$D$829,$B339,'N1.3_Project_Listing'!$J$16:$J$829,AL$16,'N1.3_Project_Listing'!$G$16:$G$829,AG$15)</f>
        <v>0</v>
      </c>
      <c r="AM388" s="63">
        <f t="shared" si="471"/>
        <v>0</v>
      </c>
      <c r="AN388" s="116" t="s">
        <v>441</v>
      </c>
      <c r="AO388" s="67">
        <f>SUMIFS('N1.3_Project_Listing'!$P$16:$P$829,'N1.3_Project_Listing'!$B$16:$B$829,$B388,'N1.3_Project_Listing'!$D$16:$D$829,$B339,'N1.3_Project_Listing'!$J$16:$J$829,AO$16,'N1.3_Project_Listing'!$G$16:$G$829,AG$15)</f>
        <v>0</v>
      </c>
      <c r="AP388" s="67">
        <f>SUMIFS('N1.3_Project_Listing'!$P$16:$P$829,'N1.3_Project_Listing'!$B$16:$B$829,$B388,'N1.3_Project_Listing'!$D$16:$D$829,$B339,'N1.3_Project_Listing'!$J$16:$J$829,AP$16,'N1.3_Project_Listing'!$G$16:$G$829,AG$15)</f>
        <v>0</v>
      </c>
      <c r="AQ388" s="67">
        <f>SUMIFS('N1.3_Project_Listing'!$P$16:$P$829,'N1.3_Project_Listing'!$B$16:$B$829,$B388,'N1.3_Project_Listing'!$D$16:$D$829,$B339,'N1.3_Project_Listing'!$J$16:$J$829,AQ$16,'N1.3_Project_Listing'!$G$16:$G$829,AG$15)</f>
        <v>0</v>
      </c>
      <c r="AR388" s="67">
        <f>SUMIFS('N1.3_Project_Listing'!$P$16:$P$829,'N1.3_Project_Listing'!$B$16:$B$829,$B388,'N1.3_Project_Listing'!$D$16:$D$829,$B339,'N1.3_Project_Listing'!$J$16:$J$829,AR$16,'N1.3_Project_Listing'!$G$16:$G$829,AG$15)</f>
        <v>0</v>
      </c>
      <c r="AS388" s="67">
        <f>SUMIFS('N1.3_Project_Listing'!$P$16:$P$829,'N1.3_Project_Listing'!$B$16:$B$829,$B388,'N1.3_Project_Listing'!$D$16:$D$829,$B339,'N1.3_Project_Listing'!$J$16:$J$829,AS$16,'N1.3_Project_Listing'!$G$16:$G$829,AG$15)</f>
        <v>0</v>
      </c>
      <c r="AT388" s="63">
        <f t="shared" si="472"/>
        <v>0</v>
      </c>
      <c r="AV388" s="158" t="str">
        <f t="shared" si="473"/>
        <v>-</v>
      </c>
      <c r="AW388" s="67">
        <f>SUMIFS('N1.3_Project_Listing'!$R$16:$R$829,'N1.3_Project_Listing'!$B$16:$B$829,$B388,'N1.3_Project_Listing'!$D$16:$D$829,$B339,'N1.3_Project_Listing'!$J$16:$J$829,AW$16,'N1.3_Project_Listing'!$G$16:$G$829,AV$15)</f>
        <v>0</v>
      </c>
      <c r="AX388" s="67">
        <f>SUMIFS('N1.3_Project_Listing'!$R$16:$R$829,'N1.3_Project_Listing'!$B$16:$B$829,$B388,'N1.3_Project_Listing'!$D$16:$D$829,$B339,'N1.3_Project_Listing'!$J$16:$J$829,AX$16,'N1.3_Project_Listing'!$G$16:$G$829,AV$15)</f>
        <v>0</v>
      </c>
      <c r="AY388" s="67">
        <f>SUMIFS('N1.3_Project_Listing'!$R$16:$R$829,'N1.3_Project_Listing'!$B$16:$B$829,$B388,'N1.3_Project_Listing'!$D$16:$D$829,$B339,'N1.3_Project_Listing'!$J$16:$J$829,AY$16,'N1.3_Project_Listing'!$G$16:$G$829,AV$15)</f>
        <v>0</v>
      </c>
      <c r="AZ388" s="67">
        <f>SUMIFS('N1.3_Project_Listing'!$R$16:$R$829,'N1.3_Project_Listing'!$B$16:$B$829,$B388,'N1.3_Project_Listing'!$D$16:$D$829,$B339,'N1.3_Project_Listing'!$J$16:$J$829,AZ$16,'N1.3_Project_Listing'!$G$16:$G$829,AV$15)</f>
        <v>0</v>
      </c>
      <c r="BA388" s="67">
        <f>SUMIFS('N1.3_Project_Listing'!$R$16:$R$829,'N1.3_Project_Listing'!$B$16:$B$829,$B388,'N1.3_Project_Listing'!$D$16:$D$829,$B339,'N1.3_Project_Listing'!$J$16:$J$829,BA$16,'N1.3_Project_Listing'!$G$16:$G$829,AV$15)</f>
        <v>0</v>
      </c>
      <c r="BB388" s="63">
        <f t="shared" si="474"/>
        <v>0</v>
      </c>
      <c r="BC388" s="116" t="s">
        <v>441</v>
      </c>
      <c r="BD388" s="67">
        <f>SUMIFS('N1.3_Project_Listing'!$P$16:$P$829,'N1.3_Project_Listing'!$B$16:$B$829,$B388,'N1.3_Project_Listing'!$D$16:$D$829,$B339,'N1.3_Project_Listing'!$J$16:$J$829,BD$16,'N1.3_Project_Listing'!$G$16:$G$829,AV$15)</f>
        <v>0</v>
      </c>
      <c r="BE388" s="67">
        <f>SUMIFS('N1.3_Project_Listing'!$P$16:$P$829,'N1.3_Project_Listing'!$B$16:$B$829,$B388,'N1.3_Project_Listing'!$D$16:$D$829,$B339,'N1.3_Project_Listing'!$J$16:$J$829,BE$16,'N1.3_Project_Listing'!$G$16:$G$829,AV$15)</f>
        <v>0</v>
      </c>
      <c r="BF388" s="67">
        <f>SUMIFS('N1.3_Project_Listing'!$P$16:$P$829,'N1.3_Project_Listing'!$B$16:$B$829,$B388,'N1.3_Project_Listing'!$D$16:$D$829,$B339,'N1.3_Project_Listing'!$J$16:$J$829,BF$16,'N1.3_Project_Listing'!$G$16:$G$829,AV$15)</f>
        <v>0</v>
      </c>
      <c r="BG388" s="67">
        <f>SUMIFS('N1.3_Project_Listing'!$P$16:$P$829,'N1.3_Project_Listing'!$B$16:$B$829,$B388,'N1.3_Project_Listing'!$D$16:$D$829,$B339,'N1.3_Project_Listing'!$J$16:$J$829,BG$16,'N1.3_Project_Listing'!$G$16:$G$829,AV$15)</f>
        <v>0</v>
      </c>
      <c r="BH388" s="67">
        <f>SUMIFS('N1.3_Project_Listing'!$P$16:$P$829,'N1.3_Project_Listing'!$B$16:$B$829,$B388,'N1.3_Project_Listing'!$D$16:$D$829,$B339,'N1.3_Project_Listing'!$J$16:$J$829,BH$16,'N1.3_Project_Listing'!$G$16:$G$829,AV$15)</f>
        <v>0</v>
      </c>
      <c r="BI388" s="63">
        <f t="shared" si="475"/>
        <v>0</v>
      </c>
      <c r="BK388" s="158" t="str">
        <f t="shared" si="476"/>
        <v>-</v>
      </c>
      <c r="BL388" s="67">
        <f>SUMIFS('N1.3_Project_Listing'!$R$16:$R$829,'N1.3_Project_Listing'!$B$16:$B$829,$B388,'N1.3_Project_Listing'!$D$16:$D$829,$B339,'N1.3_Project_Listing'!$J$16:$J$829,BL$16,'N1.3_Project_Listing'!$G$16:$G$829,BK$15)</f>
        <v>0</v>
      </c>
      <c r="BM388" s="67">
        <f>SUMIFS('N1.3_Project_Listing'!$R$16:$R$829,'N1.3_Project_Listing'!$B$16:$B$829,$B388,'N1.3_Project_Listing'!$D$16:$D$829,$B339,'N1.3_Project_Listing'!$J$16:$J$829,BM$16,'N1.3_Project_Listing'!$G$16:$G$829,BK$15)</f>
        <v>0</v>
      </c>
      <c r="BN388" s="67">
        <f>SUMIFS('N1.3_Project_Listing'!$R$16:$R$829,'N1.3_Project_Listing'!$B$16:$B$829,$B388,'N1.3_Project_Listing'!$D$16:$D$829,$B339,'N1.3_Project_Listing'!$J$16:$J$829,BN$16,'N1.3_Project_Listing'!$G$16:$G$829,BK$15)</f>
        <v>0</v>
      </c>
      <c r="BO388" s="67">
        <f>SUMIFS('N1.3_Project_Listing'!$R$16:$R$829,'N1.3_Project_Listing'!$B$16:$B$829,$B388,'N1.3_Project_Listing'!$D$16:$D$829,$B339,'N1.3_Project_Listing'!$J$16:$J$829,BO$16,'N1.3_Project_Listing'!$G$16:$G$829,BK$15)</f>
        <v>0</v>
      </c>
      <c r="BP388" s="67">
        <f>SUMIFS('N1.3_Project_Listing'!$R$16:$R$829,'N1.3_Project_Listing'!$B$16:$B$829,$B388,'N1.3_Project_Listing'!$D$16:$D$829,$B339,'N1.3_Project_Listing'!$J$16:$J$829,BP$16,'N1.3_Project_Listing'!$G$16:$G$829,BK$15)</f>
        <v>0</v>
      </c>
      <c r="BQ388" s="63">
        <f t="shared" si="477"/>
        <v>0</v>
      </c>
      <c r="BR388" s="116" t="s">
        <v>441</v>
      </c>
      <c r="BS388" s="67">
        <f>SUMIFS('N1.3_Project_Listing'!$P$16:$P$829,'N1.3_Project_Listing'!$B$16:$B$829,$B388,'N1.3_Project_Listing'!$D$16:$D$829,$B339,'N1.3_Project_Listing'!$J$16:$J$829,BS$16,'N1.3_Project_Listing'!$G$16:$G$829,BK$15)</f>
        <v>0</v>
      </c>
      <c r="BT388" s="67">
        <f>SUMIFS('N1.3_Project_Listing'!$P$16:$P$829,'N1.3_Project_Listing'!$B$16:$B$829,$B388,'N1.3_Project_Listing'!$D$16:$D$829,$B339,'N1.3_Project_Listing'!$J$16:$J$829,BT$16,'N1.3_Project_Listing'!$G$16:$G$829,BK$15)</f>
        <v>0</v>
      </c>
      <c r="BU388" s="67">
        <f>SUMIFS('N1.3_Project_Listing'!$P$16:$P$829,'N1.3_Project_Listing'!$B$16:$B$829,$B388,'N1.3_Project_Listing'!$D$16:$D$829,$B339,'N1.3_Project_Listing'!$J$16:$J$829,BU$16,'N1.3_Project_Listing'!$G$16:$G$829,BK$15)</f>
        <v>0</v>
      </c>
      <c r="BV388" s="67">
        <f>SUMIFS('N1.3_Project_Listing'!$P$16:$P$829,'N1.3_Project_Listing'!$B$16:$B$829,$B388,'N1.3_Project_Listing'!$D$16:$D$829,$B339,'N1.3_Project_Listing'!$J$16:$J$829,BV$16,'N1.3_Project_Listing'!$G$16:$G$829,BK$15)</f>
        <v>0</v>
      </c>
      <c r="BW388" s="67">
        <f>SUMIFS('N1.3_Project_Listing'!$P$16:$P$829,'N1.3_Project_Listing'!$B$16:$B$829,$B388,'N1.3_Project_Listing'!$D$16:$D$829,$B339,'N1.3_Project_Listing'!$J$16:$J$829,BW$16,'N1.3_Project_Listing'!$G$16:$G$829,BK$15)</f>
        <v>0</v>
      </c>
      <c r="BX388" s="63">
        <f t="shared" si="478"/>
        <v>0</v>
      </c>
    </row>
    <row r="389" spans="2:76" hidden="1">
      <c r="B389" s="132" t="str">
        <f t="shared" si="454"/>
        <v>No entry required</v>
      </c>
      <c r="C389" s="158" t="str">
        <f t="shared" si="454"/>
        <v>-</v>
      </c>
      <c r="D389" s="63">
        <f t="shared" si="455"/>
        <v>0</v>
      </c>
      <c r="E389" s="63">
        <f t="shared" si="456"/>
        <v>0</v>
      </c>
      <c r="F389" s="63">
        <f t="shared" si="457"/>
        <v>0</v>
      </c>
      <c r="G389" s="63">
        <f t="shared" si="458"/>
        <v>0</v>
      </c>
      <c r="H389" s="63">
        <f t="shared" si="459"/>
        <v>0</v>
      </c>
      <c r="I389" s="63">
        <f t="shared" si="460"/>
        <v>0</v>
      </c>
      <c r="J389" s="116" t="s">
        <v>441</v>
      </c>
      <c r="K389" s="63">
        <f t="shared" si="461"/>
        <v>0</v>
      </c>
      <c r="L389" s="63">
        <f t="shared" si="462"/>
        <v>0</v>
      </c>
      <c r="M389" s="63">
        <f t="shared" si="463"/>
        <v>0</v>
      </c>
      <c r="N389" s="63">
        <f t="shared" si="464"/>
        <v>0</v>
      </c>
      <c r="O389" s="63">
        <f t="shared" si="465"/>
        <v>0</v>
      </c>
      <c r="P389" s="63">
        <f t="shared" si="466"/>
        <v>0</v>
      </c>
      <c r="R389" s="158" t="str">
        <f t="shared" si="467"/>
        <v>-</v>
      </c>
      <c r="S389" s="67">
        <f>SUMIFS('N1.3_Project_Listing'!$R$16:$R$829,'N1.3_Project_Listing'!$B$16:$B$829,$B389,'N1.3_Project_Listing'!$D$16:$D$829,$B340,'N1.3_Project_Listing'!$J$16:$J$829,S$16,'N1.3_Project_Listing'!$G$16:$G$829,R$15)</f>
        <v>0</v>
      </c>
      <c r="T389" s="67">
        <f>SUMIFS('N1.3_Project_Listing'!$R$16:$R$829,'N1.3_Project_Listing'!$B$16:$B$829,$B389,'N1.3_Project_Listing'!$D$16:$D$829,$B340,'N1.3_Project_Listing'!$J$16:$J$829,T$16,'N1.3_Project_Listing'!$G$16:$G$829,R$15)</f>
        <v>0</v>
      </c>
      <c r="U389" s="67">
        <f>SUMIFS('N1.3_Project_Listing'!$R$16:$R$829,'N1.3_Project_Listing'!$B$16:$B$829,$B389,'N1.3_Project_Listing'!$D$16:$D$829,$B340,'N1.3_Project_Listing'!$J$16:$J$829,U$16,'N1.3_Project_Listing'!$G$16:$G$829,R$15)</f>
        <v>0</v>
      </c>
      <c r="V389" s="67">
        <f>SUMIFS('N1.3_Project_Listing'!$R$16:$R$829,'N1.3_Project_Listing'!$B$16:$B$829,$B389,'N1.3_Project_Listing'!$D$16:$D$829,$B340,'N1.3_Project_Listing'!$J$16:$J$829,V$16,'N1.3_Project_Listing'!$G$16:$G$829,R$15)</f>
        <v>0</v>
      </c>
      <c r="W389" s="67">
        <f>SUMIFS('N1.3_Project_Listing'!$R$16:$R$829,'N1.3_Project_Listing'!$B$16:$B$829,$B389,'N1.3_Project_Listing'!$D$16:$D$829,$B340,'N1.3_Project_Listing'!$J$16:$J$829,W$16,'N1.3_Project_Listing'!$G$16:$G$829,R$15)</f>
        <v>0</v>
      </c>
      <c r="X389" s="63">
        <f t="shared" si="468"/>
        <v>0</v>
      </c>
      <c r="Y389" s="116" t="s">
        <v>441</v>
      </c>
      <c r="Z389" s="67">
        <f>SUMIFS('N1.3_Project_Listing'!$P$16:$P$829,'N1.3_Project_Listing'!$B$16:$B$829,$B389,'N1.3_Project_Listing'!$D$16:$D$829,$B340,'N1.3_Project_Listing'!$J$16:$J$829,Z$16,'N1.3_Project_Listing'!$G$16:$G$829,R$15)</f>
        <v>0</v>
      </c>
      <c r="AA389" s="67">
        <f>SUMIFS('N1.3_Project_Listing'!$P$16:$P$829,'N1.3_Project_Listing'!$B$16:$B$829,$B389,'N1.3_Project_Listing'!$D$16:$D$829,$B340,'N1.3_Project_Listing'!$J$16:$J$829,AA$16,'N1.3_Project_Listing'!$G$16:$G$829,R$15)</f>
        <v>0</v>
      </c>
      <c r="AB389" s="67">
        <f>SUMIFS('N1.3_Project_Listing'!$P$16:$P$829,'N1.3_Project_Listing'!$B$16:$B$829,$B389,'N1.3_Project_Listing'!$D$16:$D$829,$B340,'N1.3_Project_Listing'!$J$16:$J$829,AB$16,'N1.3_Project_Listing'!$G$16:$G$829,R$15)</f>
        <v>0</v>
      </c>
      <c r="AC389" s="67">
        <f>SUMIFS('N1.3_Project_Listing'!$P$16:$P$829,'N1.3_Project_Listing'!$B$16:$B$829,$B389,'N1.3_Project_Listing'!$D$16:$D$829,$B340,'N1.3_Project_Listing'!$J$16:$J$829,AC$16,'N1.3_Project_Listing'!$G$16:$G$829,R$15)</f>
        <v>0</v>
      </c>
      <c r="AD389" s="67">
        <f>SUMIFS('N1.3_Project_Listing'!$P$16:$P$829,'N1.3_Project_Listing'!$B$16:$B$829,$B389,'N1.3_Project_Listing'!$D$16:$D$829,$B340,'N1.3_Project_Listing'!$J$16:$J$829,AD$16,'N1.3_Project_Listing'!$G$16:$G$829,R$15)</f>
        <v>0</v>
      </c>
      <c r="AE389" s="63">
        <f t="shared" si="469"/>
        <v>0</v>
      </c>
      <c r="AG389" s="158" t="str">
        <f t="shared" si="470"/>
        <v>-</v>
      </c>
      <c r="AH389" s="67">
        <f>SUMIFS('N1.3_Project_Listing'!$R$16:$R$829,'N1.3_Project_Listing'!$B$16:$B$829,$B389,'N1.3_Project_Listing'!$D$16:$D$829,$B340,'N1.3_Project_Listing'!$J$16:$J$829,AH$16,'N1.3_Project_Listing'!$G$16:$G$829,AG$15)</f>
        <v>0</v>
      </c>
      <c r="AI389" s="67">
        <f>SUMIFS('N1.3_Project_Listing'!$R$16:$R$829,'N1.3_Project_Listing'!$B$16:$B$829,$B389,'N1.3_Project_Listing'!$D$16:$D$829,$B340,'N1.3_Project_Listing'!$J$16:$J$829,AI$16,'N1.3_Project_Listing'!$G$16:$G$829,AG$15)</f>
        <v>0</v>
      </c>
      <c r="AJ389" s="67">
        <f>SUMIFS('N1.3_Project_Listing'!$R$16:$R$829,'N1.3_Project_Listing'!$B$16:$B$829,$B389,'N1.3_Project_Listing'!$D$16:$D$829,$B340,'N1.3_Project_Listing'!$J$16:$J$829,AJ$16,'N1.3_Project_Listing'!$G$16:$G$829,AG$15)</f>
        <v>0</v>
      </c>
      <c r="AK389" s="67">
        <f>SUMIFS('N1.3_Project_Listing'!$R$16:$R$829,'N1.3_Project_Listing'!$B$16:$B$829,$B389,'N1.3_Project_Listing'!$D$16:$D$829,$B340,'N1.3_Project_Listing'!$J$16:$J$829,AK$16,'N1.3_Project_Listing'!$G$16:$G$829,AG$15)</f>
        <v>0</v>
      </c>
      <c r="AL389" s="67">
        <f>SUMIFS('N1.3_Project_Listing'!$R$16:$R$829,'N1.3_Project_Listing'!$B$16:$B$829,$B389,'N1.3_Project_Listing'!$D$16:$D$829,$B340,'N1.3_Project_Listing'!$J$16:$J$829,AL$16,'N1.3_Project_Listing'!$G$16:$G$829,AG$15)</f>
        <v>0</v>
      </c>
      <c r="AM389" s="63">
        <f t="shared" si="471"/>
        <v>0</v>
      </c>
      <c r="AN389" s="116" t="s">
        <v>441</v>
      </c>
      <c r="AO389" s="67">
        <f>SUMIFS('N1.3_Project_Listing'!$P$16:$P$829,'N1.3_Project_Listing'!$B$16:$B$829,$B389,'N1.3_Project_Listing'!$D$16:$D$829,$B340,'N1.3_Project_Listing'!$J$16:$J$829,AO$16,'N1.3_Project_Listing'!$G$16:$G$829,AG$15)</f>
        <v>0</v>
      </c>
      <c r="AP389" s="67">
        <f>SUMIFS('N1.3_Project_Listing'!$P$16:$P$829,'N1.3_Project_Listing'!$B$16:$B$829,$B389,'N1.3_Project_Listing'!$D$16:$D$829,$B340,'N1.3_Project_Listing'!$J$16:$J$829,AP$16,'N1.3_Project_Listing'!$G$16:$G$829,AG$15)</f>
        <v>0</v>
      </c>
      <c r="AQ389" s="67">
        <f>SUMIFS('N1.3_Project_Listing'!$P$16:$P$829,'N1.3_Project_Listing'!$B$16:$B$829,$B389,'N1.3_Project_Listing'!$D$16:$D$829,$B340,'N1.3_Project_Listing'!$J$16:$J$829,AQ$16,'N1.3_Project_Listing'!$G$16:$G$829,AG$15)</f>
        <v>0</v>
      </c>
      <c r="AR389" s="67">
        <f>SUMIFS('N1.3_Project_Listing'!$P$16:$P$829,'N1.3_Project_Listing'!$B$16:$B$829,$B389,'N1.3_Project_Listing'!$D$16:$D$829,$B340,'N1.3_Project_Listing'!$J$16:$J$829,AR$16,'N1.3_Project_Listing'!$G$16:$G$829,AG$15)</f>
        <v>0</v>
      </c>
      <c r="AS389" s="67">
        <f>SUMIFS('N1.3_Project_Listing'!$P$16:$P$829,'N1.3_Project_Listing'!$B$16:$B$829,$B389,'N1.3_Project_Listing'!$D$16:$D$829,$B340,'N1.3_Project_Listing'!$J$16:$J$829,AS$16,'N1.3_Project_Listing'!$G$16:$G$829,AG$15)</f>
        <v>0</v>
      </c>
      <c r="AT389" s="63">
        <f t="shared" si="472"/>
        <v>0</v>
      </c>
      <c r="AV389" s="158" t="str">
        <f t="shared" si="473"/>
        <v>-</v>
      </c>
      <c r="AW389" s="67">
        <f>SUMIFS('N1.3_Project_Listing'!$R$16:$R$829,'N1.3_Project_Listing'!$B$16:$B$829,$B389,'N1.3_Project_Listing'!$D$16:$D$829,$B340,'N1.3_Project_Listing'!$J$16:$J$829,AW$16,'N1.3_Project_Listing'!$G$16:$G$829,AV$15)</f>
        <v>0</v>
      </c>
      <c r="AX389" s="67">
        <f>SUMIFS('N1.3_Project_Listing'!$R$16:$R$829,'N1.3_Project_Listing'!$B$16:$B$829,$B389,'N1.3_Project_Listing'!$D$16:$D$829,$B340,'N1.3_Project_Listing'!$J$16:$J$829,AX$16,'N1.3_Project_Listing'!$G$16:$G$829,AV$15)</f>
        <v>0</v>
      </c>
      <c r="AY389" s="67">
        <f>SUMIFS('N1.3_Project_Listing'!$R$16:$R$829,'N1.3_Project_Listing'!$B$16:$B$829,$B389,'N1.3_Project_Listing'!$D$16:$D$829,$B340,'N1.3_Project_Listing'!$J$16:$J$829,AY$16,'N1.3_Project_Listing'!$G$16:$G$829,AV$15)</f>
        <v>0</v>
      </c>
      <c r="AZ389" s="67">
        <f>SUMIFS('N1.3_Project_Listing'!$R$16:$R$829,'N1.3_Project_Listing'!$B$16:$B$829,$B389,'N1.3_Project_Listing'!$D$16:$D$829,$B340,'N1.3_Project_Listing'!$J$16:$J$829,AZ$16,'N1.3_Project_Listing'!$G$16:$G$829,AV$15)</f>
        <v>0</v>
      </c>
      <c r="BA389" s="67">
        <f>SUMIFS('N1.3_Project_Listing'!$R$16:$R$829,'N1.3_Project_Listing'!$B$16:$B$829,$B389,'N1.3_Project_Listing'!$D$16:$D$829,$B340,'N1.3_Project_Listing'!$J$16:$J$829,BA$16,'N1.3_Project_Listing'!$G$16:$G$829,AV$15)</f>
        <v>0</v>
      </c>
      <c r="BB389" s="63">
        <f t="shared" si="474"/>
        <v>0</v>
      </c>
      <c r="BC389" s="116" t="s">
        <v>441</v>
      </c>
      <c r="BD389" s="67">
        <f>SUMIFS('N1.3_Project_Listing'!$P$16:$P$829,'N1.3_Project_Listing'!$B$16:$B$829,$B389,'N1.3_Project_Listing'!$D$16:$D$829,$B340,'N1.3_Project_Listing'!$J$16:$J$829,BD$16,'N1.3_Project_Listing'!$G$16:$G$829,AV$15)</f>
        <v>0</v>
      </c>
      <c r="BE389" s="67">
        <f>SUMIFS('N1.3_Project_Listing'!$P$16:$P$829,'N1.3_Project_Listing'!$B$16:$B$829,$B389,'N1.3_Project_Listing'!$D$16:$D$829,$B340,'N1.3_Project_Listing'!$J$16:$J$829,BE$16,'N1.3_Project_Listing'!$G$16:$G$829,AV$15)</f>
        <v>0</v>
      </c>
      <c r="BF389" s="67">
        <f>SUMIFS('N1.3_Project_Listing'!$P$16:$P$829,'N1.3_Project_Listing'!$B$16:$B$829,$B389,'N1.3_Project_Listing'!$D$16:$D$829,$B340,'N1.3_Project_Listing'!$J$16:$J$829,BF$16,'N1.3_Project_Listing'!$G$16:$G$829,AV$15)</f>
        <v>0</v>
      </c>
      <c r="BG389" s="67">
        <f>SUMIFS('N1.3_Project_Listing'!$P$16:$P$829,'N1.3_Project_Listing'!$B$16:$B$829,$B389,'N1.3_Project_Listing'!$D$16:$D$829,$B340,'N1.3_Project_Listing'!$J$16:$J$829,BG$16,'N1.3_Project_Listing'!$G$16:$G$829,AV$15)</f>
        <v>0</v>
      </c>
      <c r="BH389" s="67">
        <f>SUMIFS('N1.3_Project_Listing'!$P$16:$P$829,'N1.3_Project_Listing'!$B$16:$B$829,$B389,'N1.3_Project_Listing'!$D$16:$D$829,$B340,'N1.3_Project_Listing'!$J$16:$J$829,BH$16,'N1.3_Project_Listing'!$G$16:$G$829,AV$15)</f>
        <v>0</v>
      </c>
      <c r="BI389" s="63">
        <f t="shared" si="475"/>
        <v>0</v>
      </c>
      <c r="BK389" s="158" t="str">
        <f t="shared" si="476"/>
        <v>-</v>
      </c>
      <c r="BL389" s="67">
        <f>SUMIFS('N1.3_Project_Listing'!$R$16:$R$829,'N1.3_Project_Listing'!$B$16:$B$829,$B389,'N1.3_Project_Listing'!$D$16:$D$829,$B340,'N1.3_Project_Listing'!$J$16:$J$829,BL$16,'N1.3_Project_Listing'!$G$16:$G$829,BK$15)</f>
        <v>0</v>
      </c>
      <c r="BM389" s="67">
        <f>SUMIFS('N1.3_Project_Listing'!$R$16:$R$829,'N1.3_Project_Listing'!$B$16:$B$829,$B389,'N1.3_Project_Listing'!$D$16:$D$829,$B340,'N1.3_Project_Listing'!$J$16:$J$829,BM$16,'N1.3_Project_Listing'!$G$16:$G$829,BK$15)</f>
        <v>0</v>
      </c>
      <c r="BN389" s="67">
        <f>SUMIFS('N1.3_Project_Listing'!$R$16:$R$829,'N1.3_Project_Listing'!$B$16:$B$829,$B389,'N1.3_Project_Listing'!$D$16:$D$829,$B340,'N1.3_Project_Listing'!$J$16:$J$829,BN$16,'N1.3_Project_Listing'!$G$16:$G$829,BK$15)</f>
        <v>0</v>
      </c>
      <c r="BO389" s="67">
        <f>SUMIFS('N1.3_Project_Listing'!$R$16:$R$829,'N1.3_Project_Listing'!$B$16:$B$829,$B389,'N1.3_Project_Listing'!$D$16:$D$829,$B340,'N1.3_Project_Listing'!$J$16:$J$829,BO$16,'N1.3_Project_Listing'!$G$16:$G$829,BK$15)</f>
        <v>0</v>
      </c>
      <c r="BP389" s="67">
        <f>SUMIFS('N1.3_Project_Listing'!$R$16:$R$829,'N1.3_Project_Listing'!$B$16:$B$829,$B389,'N1.3_Project_Listing'!$D$16:$D$829,$B340,'N1.3_Project_Listing'!$J$16:$J$829,BP$16,'N1.3_Project_Listing'!$G$16:$G$829,BK$15)</f>
        <v>0</v>
      </c>
      <c r="BQ389" s="63">
        <f t="shared" si="477"/>
        <v>0</v>
      </c>
      <c r="BR389" s="116" t="s">
        <v>441</v>
      </c>
      <c r="BS389" s="67">
        <f>SUMIFS('N1.3_Project_Listing'!$P$16:$P$829,'N1.3_Project_Listing'!$B$16:$B$829,$B389,'N1.3_Project_Listing'!$D$16:$D$829,$B340,'N1.3_Project_Listing'!$J$16:$J$829,BS$16,'N1.3_Project_Listing'!$G$16:$G$829,BK$15)</f>
        <v>0</v>
      </c>
      <c r="BT389" s="67">
        <f>SUMIFS('N1.3_Project_Listing'!$P$16:$P$829,'N1.3_Project_Listing'!$B$16:$B$829,$B389,'N1.3_Project_Listing'!$D$16:$D$829,$B340,'N1.3_Project_Listing'!$J$16:$J$829,BT$16,'N1.3_Project_Listing'!$G$16:$G$829,BK$15)</f>
        <v>0</v>
      </c>
      <c r="BU389" s="67">
        <f>SUMIFS('N1.3_Project_Listing'!$P$16:$P$829,'N1.3_Project_Listing'!$B$16:$B$829,$B389,'N1.3_Project_Listing'!$D$16:$D$829,$B340,'N1.3_Project_Listing'!$J$16:$J$829,BU$16,'N1.3_Project_Listing'!$G$16:$G$829,BK$15)</f>
        <v>0</v>
      </c>
      <c r="BV389" s="67">
        <f>SUMIFS('N1.3_Project_Listing'!$P$16:$P$829,'N1.3_Project_Listing'!$B$16:$B$829,$B389,'N1.3_Project_Listing'!$D$16:$D$829,$B340,'N1.3_Project_Listing'!$J$16:$J$829,BV$16,'N1.3_Project_Listing'!$G$16:$G$829,BK$15)</f>
        <v>0</v>
      </c>
      <c r="BW389" s="67">
        <f>SUMIFS('N1.3_Project_Listing'!$P$16:$P$829,'N1.3_Project_Listing'!$B$16:$B$829,$B389,'N1.3_Project_Listing'!$D$16:$D$829,$B340,'N1.3_Project_Listing'!$J$16:$J$829,BW$16,'N1.3_Project_Listing'!$G$16:$G$829,BK$15)</f>
        <v>0</v>
      </c>
      <c r="BX389" s="63">
        <f t="shared" si="478"/>
        <v>0</v>
      </c>
    </row>
    <row r="390" spans="2:76">
      <c r="B390" s="132" t="s">
        <v>442</v>
      </c>
      <c r="C390" s="158" t="str">
        <f>C327</f>
        <v>END</v>
      </c>
      <c r="D390" s="136"/>
      <c r="E390" s="136"/>
      <c r="F390" s="136"/>
      <c r="G390" s="136"/>
      <c r="H390" s="136"/>
      <c r="I390" s="137"/>
      <c r="J390" s="138"/>
      <c r="K390" s="136"/>
      <c r="L390" s="136"/>
      <c r="M390" s="136"/>
      <c r="N390" s="136"/>
      <c r="O390" s="136"/>
      <c r="P390" s="63">
        <f t="shared" si="434"/>
        <v>0</v>
      </c>
      <c r="R390" s="158" t="str">
        <f>R327</f>
        <v>END</v>
      </c>
      <c r="S390" s="136"/>
      <c r="T390" s="136"/>
      <c r="U390" s="136"/>
      <c r="V390" s="136"/>
      <c r="W390" s="136"/>
      <c r="X390" s="137"/>
      <c r="Y390" s="138"/>
      <c r="Z390" s="136"/>
      <c r="AA390" s="136"/>
      <c r="AB390" s="136"/>
      <c r="AC390" s="136"/>
      <c r="AD390" s="136"/>
      <c r="AE390" s="63">
        <f t="shared" si="436"/>
        <v>0</v>
      </c>
      <c r="AG390" s="158" t="str">
        <f>AG327</f>
        <v>END</v>
      </c>
      <c r="AH390" s="136"/>
      <c r="AI390" s="136"/>
      <c r="AJ390" s="136"/>
      <c r="AK390" s="136"/>
      <c r="AL390" s="136"/>
      <c r="AM390" s="137"/>
      <c r="AN390" s="138"/>
      <c r="AO390" s="136"/>
      <c r="AP390" s="136"/>
      <c r="AQ390" s="136"/>
      <c r="AR390" s="136"/>
      <c r="AS390" s="136"/>
      <c r="AT390" s="63">
        <f t="shared" si="438"/>
        <v>0</v>
      </c>
      <c r="AV390" s="158" t="str">
        <f>AV327</f>
        <v>END</v>
      </c>
      <c r="AW390" s="136"/>
      <c r="AX390" s="136"/>
      <c r="AY390" s="136"/>
      <c r="AZ390" s="136"/>
      <c r="BA390" s="136"/>
      <c r="BB390" s="137"/>
      <c r="BC390" s="138"/>
      <c r="BD390" s="136"/>
      <c r="BE390" s="136"/>
      <c r="BF390" s="136"/>
      <c r="BG390" s="136"/>
      <c r="BH390" s="136"/>
      <c r="BI390" s="63">
        <f t="shared" si="440"/>
        <v>0</v>
      </c>
      <c r="BK390" s="158" t="str">
        <f>BK327</f>
        <v>END</v>
      </c>
      <c r="BL390" s="136"/>
      <c r="BM390" s="136"/>
      <c r="BN390" s="136"/>
      <c r="BO390" s="136"/>
      <c r="BP390" s="136"/>
      <c r="BQ390" s="137"/>
      <c r="BR390" s="138"/>
      <c r="BS390" s="136"/>
      <c r="BT390" s="136"/>
      <c r="BU390" s="136"/>
      <c r="BV390" s="136"/>
      <c r="BW390" s="136"/>
      <c r="BX390" s="63">
        <f t="shared" si="442"/>
        <v>0</v>
      </c>
    </row>
    <row r="392" spans="2:76" ht="27">
      <c r="B392" s="134" t="s">
        <v>434</v>
      </c>
      <c r="C392" s="134" t="s">
        <v>435</v>
      </c>
      <c r="D392" s="435" t="s">
        <v>436</v>
      </c>
      <c r="E392" s="436"/>
      <c r="F392" s="436"/>
      <c r="G392" s="436"/>
      <c r="H392" s="436"/>
      <c r="I392" s="436"/>
      <c r="J392" s="436"/>
      <c r="K392" s="436"/>
      <c r="L392" s="436"/>
      <c r="M392" s="436"/>
      <c r="N392" s="436"/>
      <c r="O392" s="436"/>
      <c r="P392" s="437"/>
      <c r="R392" s="134" t="s">
        <v>435</v>
      </c>
      <c r="S392" s="435" t="s">
        <v>436</v>
      </c>
      <c r="T392" s="436"/>
      <c r="U392" s="436"/>
      <c r="V392" s="436"/>
      <c r="W392" s="436"/>
      <c r="X392" s="436"/>
      <c r="Y392" s="436"/>
      <c r="Z392" s="436"/>
      <c r="AA392" s="436"/>
      <c r="AB392" s="436"/>
      <c r="AC392" s="436"/>
      <c r="AD392" s="436"/>
      <c r="AE392" s="437"/>
      <c r="AG392" s="134" t="s">
        <v>435</v>
      </c>
      <c r="AH392" s="435" t="s">
        <v>436</v>
      </c>
      <c r="AI392" s="436"/>
      <c r="AJ392" s="436"/>
      <c r="AK392" s="436"/>
      <c r="AL392" s="436"/>
      <c r="AM392" s="436"/>
      <c r="AN392" s="436"/>
      <c r="AO392" s="436"/>
      <c r="AP392" s="436"/>
      <c r="AQ392" s="436"/>
      <c r="AR392" s="436"/>
      <c r="AS392" s="436"/>
      <c r="AT392" s="437"/>
      <c r="AV392" s="134" t="s">
        <v>435</v>
      </c>
      <c r="AW392" s="435" t="s">
        <v>436</v>
      </c>
      <c r="AX392" s="436"/>
      <c r="AY392" s="436"/>
      <c r="AZ392" s="436"/>
      <c r="BA392" s="436"/>
      <c r="BB392" s="436"/>
      <c r="BC392" s="436"/>
      <c r="BD392" s="436"/>
      <c r="BE392" s="436"/>
      <c r="BF392" s="436"/>
      <c r="BG392" s="436"/>
      <c r="BH392" s="436"/>
      <c r="BI392" s="437"/>
      <c r="BK392" s="134" t="s">
        <v>435</v>
      </c>
      <c r="BL392" s="435" t="s">
        <v>436</v>
      </c>
      <c r="BM392" s="436"/>
      <c r="BN392" s="436"/>
      <c r="BO392" s="436"/>
      <c r="BP392" s="436"/>
      <c r="BQ392" s="436"/>
      <c r="BR392" s="436"/>
      <c r="BS392" s="436"/>
      <c r="BT392" s="436"/>
      <c r="BU392" s="436"/>
      <c r="BV392" s="436"/>
      <c r="BW392" s="436"/>
      <c r="BX392" s="437"/>
    </row>
    <row r="393" spans="2:76">
      <c r="B393" s="157" t="str">
        <f>'N0.7_Lookup_References'!$W$19</f>
        <v>Indirect Intervention</v>
      </c>
      <c r="C393" s="135" t="str">
        <f>C$15</f>
        <v>All</v>
      </c>
      <c r="D393" s="435" t="s">
        <v>438</v>
      </c>
      <c r="E393" s="436"/>
      <c r="F393" s="436"/>
      <c r="G393" s="436"/>
      <c r="H393" s="436"/>
      <c r="I393" s="437"/>
      <c r="K393" s="435" t="str">
        <f>"RIIO-3 Output: " &amp; "Long Term Risk Benefit"</f>
        <v>RIIO-3 Output: Long Term Risk Benefit</v>
      </c>
      <c r="L393" s="436"/>
      <c r="M393" s="436"/>
      <c r="N393" s="436"/>
      <c r="O393" s="436"/>
      <c r="P393" s="437"/>
      <c r="R393" s="116" t="str">
        <f>R$15</f>
        <v>A1</v>
      </c>
      <c r="S393" s="435" t="s">
        <v>438</v>
      </c>
      <c r="T393" s="436"/>
      <c r="U393" s="436"/>
      <c r="V393" s="436"/>
      <c r="W393" s="436"/>
      <c r="X393" s="437"/>
      <c r="Z393" s="435" t="str">
        <f>"RIIO-3 Output: " &amp; "Long Term Risk Benefit"</f>
        <v>RIIO-3 Output: Long Term Risk Benefit</v>
      </c>
      <c r="AA393" s="436"/>
      <c r="AB393" s="436"/>
      <c r="AC393" s="436"/>
      <c r="AD393" s="436"/>
      <c r="AE393" s="437"/>
      <c r="AG393" s="116" t="str">
        <f>AG$15</f>
        <v>A2</v>
      </c>
      <c r="AH393" s="435" t="s">
        <v>438</v>
      </c>
      <c r="AI393" s="436"/>
      <c r="AJ393" s="436"/>
      <c r="AK393" s="436"/>
      <c r="AL393" s="436"/>
      <c r="AM393" s="437"/>
      <c r="AO393" s="435" t="str">
        <f>"RIIO-3 Output: " &amp; "Long Term Risk Benefit"</f>
        <v>RIIO-3 Output: Long Term Risk Benefit</v>
      </c>
      <c r="AP393" s="436"/>
      <c r="AQ393" s="436"/>
      <c r="AR393" s="436"/>
      <c r="AS393" s="436"/>
      <c r="AT393" s="437"/>
      <c r="AV393" s="116" t="str">
        <f>AV$15</f>
        <v>A3</v>
      </c>
      <c r="AW393" s="435" t="s">
        <v>438</v>
      </c>
      <c r="AX393" s="436"/>
      <c r="AY393" s="436"/>
      <c r="AZ393" s="436"/>
      <c r="BA393" s="436"/>
      <c r="BB393" s="437"/>
      <c r="BD393" s="435" t="str">
        <f>"RIIO-3 Output: " &amp; "Long Term Risk Benefit"</f>
        <v>RIIO-3 Output: Long Term Risk Benefit</v>
      </c>
      <c r="BE393" s="436"/>
      <c r="BF393" s="436"/>
      <c r="BG393" s="436"/>
      <c r="BH393" s="436"/>
      <c r="BI393" s="437"/>
      <c r="BK393" s="116" t="str">
        <f>BK$15</f>
        <v>B</v>
      </c>
      <c r="BL393" s="435" t="s">
        <v>438</v>
      </c>
      <c r="BM393" s="436"/>
      <c r="BN393" s="436"/>
      <c r="BO393" s="436"/>
      <c r="BP393" s="436"/>
      <c r="BQ393" s="437"/>
      <c r="BS393" s="435" t="str">
        <f>"RIIO-3 Output: " &amp; "Long Term Risk Benefit"</f>
        <v>RIIO-3 Output: Long Term Risk Benefit</v>
      </c>
      <c r="BT393" s="436"/>
      <c r="BU393" s="436"/>
      <c r="BV393" s="436"/>
      <c r="BW393" s="436"/>
      <c r="BX393" s="437"/>
    </row>
    <row r="394" spans="2:76" ht="27">
      <c r="B394" s="133" t="s">
        <v>439</v>
      </c>
      <c r="C394" s="133" t="s">
        <v>156</v>
      </c>
      <c r="D394" s="134">
        <v>2027</v>
      </c>
      <c r="E394" s="134">
        <v>2028</v>
      </c>
      <c r="F394" s="134">
        <v>2029</v>
      </c>
      <c r="G394" s="134">
        <v>2030</v>
      </c>
      <c r="H394" s="134">
        <v>2031</v>
      </c>
      <c r="I394" s="134" t="s">
        <v>440</v>
      </c>
      <c r="J394" s="133" t="s">
        <v>156</v>
      </c>
      <c r="K394" s="134">
        <v>2027</v>
      </c>
      <c r="L394" s="134">
        <v>2028</v>
      </c>
      <c r="M394" s="134">
        <v>2029</v>
      </c>
      <c r="N394" s="134">
        <v>2030</v>
      </c>
      <c r="O394" s="134">
        <v>2031</v>
      </c>
      <c r="P394" s="134" t="s">
        <v>440</v>
      </c>
      <c r="R394" s="133" t="s">
        <v>156</v>
      </c>
      <c r="S394" s="134">
        <v>2027</v>
      </c>
      <c r="T394" s="134">
        <v>2028</v>
      </c>
      <c r="U394" s="134">
        <v>2029</v>
      </c>
      <c r="V394" s="134">
        <v>2030</v>
      </c>
      <c r="W394" s="134">
        <v>2031</v>
      </c>
      <c r="X394" s="134" t="s">
        <v>440</v>
      </c>
      <c r="Y394" s="133" t="s">
        <v>156</v>
      </c>
      <c r="Z394" s="134">
        <v>2027</v>
      </c>
      <c r="AA394" s="134">
        <v>2028</v>
      </c>
      <c r="AB394" s="134">
        <v>2029</v>
      </c>
      <c r="AC394" s="134">
        <v>2030</v>
      </c>
      <c r="AD394" s="134">
        <v>2031</v>
      </c>
      <c r="AE394" s="134" t="s">
        <v>440</v>
      </c>
      <c r="AG394" s="133" t="s">
        <v>156</v>
      </c>
      <c r="AH394" s="134">
        <v>2027</v>
      </c>
      <c r="AI394" s="134">
        <v>2028</v>
      </c>
      <c r="AJ394" s="134">
        <v>2029</v>
      </c>
      <c r="AK394" s="134">
        <v>2030</v>
      </c>
      <c r="AL394" s="134">
        <v>2031</v>
      </c>
      <c r="AM394" s="134" t="s">
        <v>440</v>
      </c>
      <c r="AN394" s="133" t="s">
        <v>156</v>
      </c>
      <c r="AO394" s="134">
        <v>2027</v>
      </c>
      <c r="AP394" s="134">
        <v>2028</v>
      </c>
      <c r="AQ394" s="134">
        <v>2029</v>
      </c>
      <c r="AR394" s="134">
        <v>2030</v>
      </c>
      <c r="AS394" s="134">
        <v>2031</v>
      </c>
      <c r="AT394" s="134" t="s">
        <v>440</v>
      </c>
      <c r="AV394" s="133" t="s">
        <v>156</v>
      </c>
      <c r="AW394" s="134">
        <v>2027</v>
      </c>
      <c r="AX394" s="134">
        <v>2028</v>
      </c>
      <c r="AY394" s="134">
        <v>2029</v>
      </c>
      <c r="AZ394" s="134">
        <v>2030</v>
      </c>
      <c r="BA394" s="134">
        <v>2031</v>
      </c>
      <c r="BB394" s="134" t="s">
        <v>440</v>
      </c>
      <c r="BC394" s="133" t="s">
        <v>156</v>
      </c>
      <c r="BD394" s="134">
        <v>2027</v>
      </c>
      <c r="BE394" s="134">
        <v>2028</v>
      </c>
      <c r="BF394" s="134">
        <v>2029</v>
      </c>
      <c r="BG394" s="134">
        <v>2030</v>
      </c>
      <c r="BH394" s="134">
        <v>2031</v>
      </c>
      <c r="BI394" s="134" t="s">
        <v>440</v>
      </c>
      <c r="BK394" s="133" t="s">
        <v>156</v>
      </c>
      <c r="BL394" s="134">
        <v>2027</v>
      </c>
      <c r="BM394" s="134">
        <v>2028</v>
      </c>
      <c r="BN394" s="134">
        <v>2029</v>
      </c>
      <c r="BO394" s="134">
        <v>2030</v>
      </c>
      <c r="BP394" s="134">
        <v>2031</v>
      </c>
      <c r="BQ394" s="134" t="s">
        <v>440</v>
      </c>
      <c r="BR394" s="133" t="s">
        <v>156</v>
      </c>
      <c r="BS394" s="134">
        <v>2027</v>
      </c>
      <c r="BT394" s="134">
        <v>2028</v>
      </c>
      <c r="BU394" s="134">
        <v>2029</v>
      </c>
      <c r="BV394" s="134">
        <v>2030</v>
      </c>
      <c r="BW394" s="134">
        <v>2031</v>
      </c>
      <c r="BX394" s="134" t="s">
        <v>440</v>
      </c>
    </row>
    <row r="395" spans="2:76">
      <c r="B395" s="132" t="str">
        <f t="shared" ref="B395:C414" si="479">B332</f>
        <v>LTS Pipelines</v>
      </c>
      <c r="C395" s="158" t="str">
        <f t="shared" si="479"/>
        <v>km</v>
      </c>
      <c r="D395" s="63">
        <f t="shared" ref="D395:D426" si="480">S395+AH395+AW395+BL395</f>
        <v>0</v>
      </c>
      <c r="E395" s="63">
        <f t="shared" ref="E395:E426" si="481">T395+AI395+AX395+BM395</f>
        <v>0</v>
      </c>
      <c r="F395" s="63">
        <f t="shared" ref="F395:F426" si="482">U395+AJ395+AY395+BN395</f>
        <v>0</v>
      </c>
      <c r="G395" s="63">
        <f t="shared" ref="G395:G426" si="483">V395+AK395+AZ395+BO395</f>
        <v>0</v>
      </c>
      <c r="H395" s="63">
        <f t="shared" ref="H395:H426" si="484">W395+AL395+BA395+BP395</f>
        <v>0</v>
      </c>
      <c r="I395" s="63">
        <f>SUM(D395:H395)</f>
        <v>0</v>
      </c>
      <c r="J395" s="116" t="s">
        <v>441</v>
      </c>
      <c r="K395" s="63">
        <f t="shared" ref="K395:K426" si="485">Z395+AO395+BD395+BS395</f>
        <v>0</v>
      </c>
      <c r="L395" s="63">
        <f t="shared" ref="L395:L426" si="486">AA395+AP395+BE395+BT395</f>
        <v>0</v>
      </c>
      <c r="M395" s="63">
        <f t="shared" ref="M395:M426" si="487">AB395+AQ395+BF395+BU395</f>
        <v>0</v>
      </c>
      <c r="N395" s="63">
        <f t="shared" ref="N395:N426" si="488">AC395+AR395+BG395+BV395</f>
        <v>0</v>
      </c>
      <c r="O395" s="63">
        <f t="shared" ref="O395:O426" si="489">AD395+AS395+BH395+BW395</f>
        <v>0</v>
      </c>
      <c r="P395" s="63">
        <f>SUM(K395:O395)</f>
        <v>0</v>
      </c>
      <c r="R395" s="158" t="str">
        <f t="shared" ref="R395:R426" si="490">R332</f>
        <v>km</v>
      </c>
      <c r="S395" s="67">
        <f>SUMIFS('N1.3_Project_Listing'!$R$16:$R$829,'N1.3_Project_Listing'!$B$16:$B$829,$B395,'N1.3_Project_Listing'!$D$16:$D$829,$B393,'N1.3_Project_Listing'!$J$16:$J$829,S$16,'N1.3_Project_Listing'!$G$16:$G$829,R$15)</f>
        <v>0</v>
      </c>
      <c r="T395" s="67">
        <f>SUMIFS('N1.3_Project_Listing'!$R$16:$R$829,'N1.3_Project_Listing'!$B$16:$B$829,$B395,'N1.3_Project_Listing'!$D$16:$D$829,$B393,'N1.3_Project_Listing'!$J$16:$J$829,T$16,'N1.3_Project_Listing'!$G$16:$G$829,R$15)</f>
        <v>0</v>
      </c>
      <c r="U395" s="67">
        <f>SUMIFS('N1.3_Project_Listing'!$R$16:$R$829,'N1.3_Project_Listing'!$B$16:$B$829,$B395,'N1.3_Project_Listing'!$D$16:$D$829,$B393,'N1.3_Project_Listing'!$J$16:$J$829,U$16,'N1.3_Project_Listing'!$G$16:$G$829,R$15)</f>
        <v>0</v>
      </c>
      <c r="V395" s="67">
        <f>SUMIFS('N1.3_Project_Listing'!$R$16:$R$829,'N1.3_Project_Listing'!$B$16:$B$829,$B395,'N1.3_Project_Listing'!$D$16:$D$829,$B393,'N1.3_Project_Listing'!$J$16:$J$829,V$16,'N1.3_Project_Listing'!$G$16:$G$829,R$15)</f>
        <v>0</v>
      </c>
      <c r="W395" s="67">
        <f>SUMIFS('N1.3_Project_Listing'!$R$16:$R$829,'N1.3_Project_Listing'!$B$16:$B$829,$B395,'N1.3_Project_Listing'!$D$16:$D$829,$B393,'N1.3_Project_Listing'!$J$16:$J$829,W$16,'N1.3_Project_Listing'!$G$16:$G$829,R$15)</f>
        <v>0</v>
      </c>
      <c r="X395" s="63">
        <f>SUM(S395:W395)</f>
        <v>0</v>
      </c>
      <c r="Y395" s="116" t="s">
        <v>441</v>
      </c>
      <c r="Z395" s="67">
        <f>SUMIFS('N1.3_Project_Listing'!$P$16:$P$829,'N1.3_Project_Listing'!$B$16:$B$829,$B395,'N1.3_Project_Listing'!$D$16:$D$829,$B393,'N1.3_Project_Listing'!$J$16:$J$829,Z$16,'N1.3_Project_Listing'!$G$16:$G$829,R$15)</f>
        <v>0</v>
      </c>
      <c r="AA395" s="67">
        <f>SUMIFS('N1.3_Project_Listing'!$P$16:$P$829,'N1.3_Project_Listing'!$B$16:$B$829,$B395,'N1.3_Project_Listing'!$D$16:$D$829,$B393,'N1.3_Project_Listing'!$J$16:$J$829,AA$16,'N1.3_Project_Listing'!$G$16:$G$829,R$15)</f>
        <v>0</v>
      </c>
      <c r="AB395" s="67">
        <f>SUMIFS('N1.3_Project_Listing'!$P$16:$P$829,'N1.3_Project_Listing'!$B$16:$B$829,$B395,'N1.3_Project_Listing'!$D$16:$D$829,$B393,'N1.3_Project_Listing'!$J$16:$J$829,AB$16,'N1.3_Project_Listing'!$G$16:$G$829,R$15)</f>
        <v>0</v>
      </c>
      <c r="AC395" s="67">
        <f>SUMIFS('N1.3_Project_Listing'!$P$16:$P$829,'N1.3_Project_Listing'!$B$16:$B$829,$B395,'N1.3_Project_Listing'!$D$16:$D$829,$B393,'N1.3_Project_Listing'!$J$16:$J$829,AC$16,'N1.3_Project_Listing'!$G$16:$G$829,R$15)</f>
        <v>0</v>
      </c>
      <c r="AD395" s="67">
        <f>SUMIFS('N1.3_Project_Listing'!$P$16:$P$829,'N1.3_Project_Listing'!$B$16:$B$829,$B395,'N1.3_Project_Listing'!$D$16:$D$829,$B393,'N1.3_Project_Listing'!$J$16:$J$829,AD$16,'N1.3_Project_Listing'!$G$16:$G$829,R$15)</f>
        <v>0</v>
      </c>
      <c r="AE395" s="63">
        <f>SUM(Z395:AD395)</f>
        <v>0</v>
      </c>
      <c r="AG395" s="158" t="str">
        <f t="shared" ref="AG395:AG426" si="491">AG332</f>
        <v>km</v>
      </c>
      <c r="AH395" s="67">
        <f>SUMIFS('N1.3_Project_Listing'!$R$16:$R$829,'N1.3_Project_Listing'!$B$16:$B$829,$B395,'N1.3_Project_Listing'!$D$16:$D$829,$B393,'N1.3_Project_Listing'!$J$16:$J$829,AH$16,'N1.3_Project_Listing'!$G$16:$G$829,AG$15)</f>
        <v>0</v>
      </c>
      <c r="AI395" s="67">
        <f>SUMIFS('N1.3_Project_Listing'!$R$16:$R$829,'N1.3_Project_Listing'!$B$16:$B$829,$B395,'N1.3_Project_Listing'!$D$16:$D$829,$B393,'N1.3_Project_Listing'!$J$16:$J$829,AI$16,'N1.3_Project_Listing'!$G$16:$G$829,AG$15)</f>
        <v>0</v>
      </c>
      <c r="AJ395" s="67">
        <f>SUMIFS('N1.3_Project_Listing'!$R$16:$R$829,'N1.3_Project_Listing'!$B$16:$B$829,$B395,'N1.3_Project_Listing'!$D$16:$D$829,$B393,'N1.3_Project_Listing'!$J$16:$J$829,AJ$16,'N1.3_Project_Listing'!$G$16:$G$829,AG$15)</f>
        <v>0</v>
      </c>
      <c r="AK395" s="67">
        <f>SUMIFS('N1.3_Project_Listing'!$R$16:$R$829,'N1.3_Project_Listing'!$B$16:$B$829,$B395,'N1.3_Project_Listing'!$D$16:$D$829,$B393,'N1.3_Project_Listing'!$J$16:$J$829,AK$16,'N1.3_Project_Listing'!$G$16:$G$829,AG$15)</f>
        <v>0</v>
      </c>
      <c r="AL395" s="67">
        <f>SUMIFS('N1.3_Project_Listing'!$R$16:$R$829,'N1.3_Project_Listing'!$B$16:$B$829,$B395,'N1.3_Project_Listing'!$D$16:$D$829,$B393,'N1.3_Project_Listing'!$J$16:$J$829,AL$16,'N1.3_Project_Listing'!$G$16:$G$829,AG$15)</f>
        <v>0</v>
      </c>
      <c r="AM395" s="63">
        <f>SUM(AH395:AL395)</f>
        <v>0</v>
      </c>
      <c r="AN395" s="116" t="s">
        <v>441</v>
      </c>
      <c r="AO395" s="67">
        <f>SUMIFS('N1.3_Project_Listing'!$P$16:$P$829,'N1.3_Project_Listing'!$B$16:$B$829,$B395,'N1.3_Project_Listing'!$D$16:$D$829,$B393,'N1.3_Project_Listing'!$J$16:$J$829,AO$16,'N1.3_Project_Listing'!$G$16:$G$829,AG$15)</f>
        <v>0</v>
      </c>
      <c r="AP395" s="67">
        <f>SUMIFS('N1.3_Project_Listing'!$P$16:$P$829,'N1.3_Project_Listing'!$B$16:$B$829,$B395,'N1.3_Project_Listing'!$D$16:$D$829,$B393,'N1.3_Project_Listing'!$J$16:$J$829,AP$16,'N1.3_Project_Listing'!$G$16:$G$829,AG$15)</f>
        <v>0</v>
      </c>
      <c r="AQ395" s="67">
        <f>SUMIFS('N1.3_Project_Listing'!$P$16:$P$829,'N1.3_Project_Listing'!$B$16:$B$829,$B395,'N1.3_Project_Listing'!$D$16:$D$829,$B393,'N1.3_Project_Listing'!$J$16:$J$829,AQ$16,'N1.3_Project_Listing'!$G$16:$G$829,AG$15)</f>
        <v>0</v>
      </c>
      <c r="AR395" s="67">
        <f>SUMIFS('N1.3_Project_Listing'!$P$16:$P$829,'N1.3_Project_Listing'!$B$16:$B$829,$B395,'N1.3_Project_Listing'!$D$16:$D$829,$B393,'N1.3_Project_Listing'!$J$16:$J$829,AR$16,'N1.3_Project_Listing'!$G$16:$G$829,AG$15)</f>
        <v>0</v>
      </c>
      <c r="AS395" s="67">
        <f>SUMIFS('N1.3_Project_Listing'!$P$16:$P$829,'N1.3_Project_Listing'!$B$16:$B$829,$B395,'N1.3_Project_Listing'!$D$16:$D$829,$B393,'N1.3_Project_Listing'!$J$16:$J$829,AS$16,'N1.3_Project_Listing'!$G$16:$G$829,AG$15)</f>
        <v>0</v>
      </c>
      <c r="AT395" s="63">
        <f>SUM(AO395:AS395)</f>
        <v>0</v>
      </c>
      <c r="AV395" s="158" t="str">
        <f t="shared" ref="AV395:AV426" si="492">AV332</f>
        <v>km</v>
      </c>
      <c r="AW395" s="67">
        <f>SUMIFS('N1.3_Project_Listing'!$R$16:$R$829,'N1.3_Project_Listing'!$B$16:$B$829,$B395,'N1.3_Project_Listing'!$D$16:$D$829,$B393,'N1.3_Project_Listing'!$J$16:$J$829,AW$16,'N1.3_Project_Listing'!$G$16:$G$829,AV$15)</f>
        <v>0</v>
      </c>
      <c r="AX395" s="67">
        <f>SUMIFS('N1.3_Project_Listing'!$R$16:$R$829,'N1.3_Project_Listing'!$B$16:$B$829,$B395,'N1.3_Project_Listing'!$D$16:$D$829,$B393,'N1.3_Project_Listing'!$J$16:$J$829,AX$16,'N1.3_Project_Listing'!$G$16:$G$829,AV$15)</f>
        <v>0</v>
      </c>
      <c r="AY395" s="67">
        <f>SUMIFS('N1.3_Project_Listing'!$R$16:$R$829,'N1.3_Project_Listing'!$B$16:$B$829,$B395,'N1.3_Project_Listing'!$D$16:$D$829,$B393,'N1.3_Project_Listing'!$J$16:$J$829,AY$16,'N1.3_Project_Listing'!$G$16:$G$829,AV$15)</f>
        <v>0</v>
      </c>
      <c r="AZ395" s="67">
        <f>SUMIFS('N1.3_Project_Listing'!$R$16:$R$829,'N1.3_Project_Listing'!$B$16:$B$829,$B395,'N1.3_Project_Listing'!$D$16:$D$829,$B393,'N1.3_Project_Listing'!$J$16:$J$829,AZ$16,'N1.3_Project_Listing'!$G$16:$G$829,AV$15)</f>
        <v>0</v>
      </c>
      <c r="BA395" s="67">
        <f>SUMIFS('N1.3_Project_Listing'!$R$16:$R$829,'N1.3_Project_Listing'!$B$16:$B$829,$B395,'N1.3_Project_Listing'!$D$16:$D$829,$B393,'N1.3_Project_Listing'!$J$16:$J$829,BA$16,'N1.3_Project_Listing'!$G$16:$G$829,AV$15)</f>
        <v>0</v>
      </c>
      <c r="BB395" s="63">
        <f>SUM(AW395:BA395)</f>
        <v>0</v>
      </c>
      <c r="BC395" s="116" t="s">
        <v>441</v>
      </c>
      <c r="BD395" s="67">
        <f>SUMIFS('N1.3_Project_Listing'!$P$16:$P$829,'N1.3_Project_Listing'!$B$16:$B$829,$B395,'N1.3_Project_Listing'!$D$16:$D$829,$B393,'N1.3_Project_Listing'!$J$16:$J$829,BD$16,'N1.3_Project_Listing'!$G$16:$G$829,AV$15)</f>
        <v>0</v>
      </c>
      <c r="BE395" s="67">
        <f>SUMIFS('N1.3_Project_Listing'!$P$16:$P$829,'N1.3_Project_Listing'!$B$16:$B$829,$B395,'N1.3_Project_Listing'!$D$16:$D$829,$B393,'N1.3_Project_Listing'!$J$16:$J$829,BE$16,'N1.3_Project_Listing'!$G$16:$G$829,AV$15)</f>
        <v>0</v>
      </c>
      <c r="BF395" s="67">
        <f>SUMIFS('N1.3_Project_Listing'!$P$16:$P$829,'N1.3_Project_Listing'!$B$16:$B$829,$B395,'N1.3_Project_Listing'!$D$16:$D$829,$B393,'N1.3_Project_Listing'!$J$16:$J$829,BF$16,'N1.3_Project_Listing'!$G$16:$G$829,AV$15)</f>
        <v>0</v>
      </c>
      <c r="BG395" s="67">
        <f>SUMIFS('N1.3_Project_Listing'!$P$16:$P$829,'N1.3_Project_Listing'!$B$16:$B$829,$B395,'N1.3_Project_Listing'!$D$16:$D$829,$B393,'N1.3_Project_Listing'!$J$16:$J$829,BG$16,'N1.3_Project_Listing'!$G$16:$G$829,AV$15)</f>
        <v>0</v>
      </c>
      <c r="BH395" s="67">
        <f>SUMIFS('N1.3_Project_Listing'!$P$16:$P$829,'N1.3_Project_Listing'!$B$16:$B$829,$B395,'N1.3_Project_Listing'!$D$16:$D$829,$B393,'N1.3_Project_Listing'!$J$16:$J$829,BH$16,'N1.3_Project_Listing'!$G$16:$G$829,AV$15)</f>
        <v>0</v>
      </c>
      <c r="BI395" s="63">
        <f>SUM(BD395:BH395)</f>
        <v>0</v>
      </c>
      <c r="BK395" s="158" t="str">
        <f t="shared" ref="BK395:BK426" si="493">BK332</f>
        <v>km</v>
      </c>
      <c r="BL395" s="67">
        <f>SUMIFS('N1.3_Project_Listing'!$R$16:$R$829,'N1.3_Project_Listing'!$B$16:$B$829,$B395,'N1.3_Project_Listing'!$D$16:$D$829,$B393,'N1.3_Project_Listing'!$J$16:$J$829,BL$16,'N1.3_Project_Listing'!$G$16:$G$829,BK$15)</f>
        <v>0</v>
      </c>
      <c r="BM395" s="67">
        <f>SUMIFS('N1.3_Project_Listing'!$R$16:$R$829,'N1.3_Project_Listing'!$B$16:$B$829,$B395,'N1.3_Project_Listing'!$D$16:$D$829,$B393,'N1.3_Project_Listing'!$J$16:$J$829,BM$16,'N1.3_Project_Listing'!$G$16:$G$829,BK$15)</f>
        <v>0</v>
      </c>
      <c r="BN395" s="67">
        <f>SUMIFS('N1.3_Project_Listing'!$R$16:$R$829,'N1.3_Project_Listing'!$B$16:$B$829,$B395,'N1.3_Project_Listing'!$D$16:$D$829,$B393,'N1.3_Project_Listing'!$J$16:$J$829,BN$16,'N1.3_Project_Listing'!$G$16:$G$829,BK$15)</f>
        <v>0</v>
      </c>
      <c r="BO395" s="67">
        <f>SUMIFS('N1.3_Project_Listing'!$R$16:$R$829,'N1.3_Project_Listing'!$B$16:$B$829,$B395,'N1.3_Project_Listing'!$D$16:$D$829,$B393,'N1.3_Project_Listing'!$J$16:$J$829,BO$16,'N1.3_Project_Listing'!$G$16:$G$829,BK$15)</f>
        <v>0</v>
      </c>
      <c r="BP395" s="67">
        <f>SUMIFS('N1.3_Project_Listing'!$R$16:$R$829,'N1.3_Project_Listing'!$B$16:$B$829,$B395,'N1.3_Project_Listing'!$D$16:$D$829,$B393,'N1.3_Project_Listing'!$J$16:$J$829,BP$16,'N1.3_Project_Listing'!$G$16:$G$829,BK$15)</f>
        <v>0</v>
      </c>
      <c r="BQ395" s="63">
        <f>SUM(BL395:BP395)</f>
        <v>0</v>
      </c>
      <c r="BR395" s="116" t="s">
        <v>441</v>
      </c>
      <c r="BS395" s="67">
        <f>SUMIFS('N1.3_Project_Listing'!$P$16:$P$829,'N1.3_Project_Listing'!$B$16:$B$829,$B395,'N1.3_Project_Listing'!$D$16:$D$829,$B393,'N1.3_Project_Listing'!$J$16:$J$829,BS$16,'N1.3_Project_Listing'!$G$16:$G$829,BK$15)</f>
        <v>0</v>
      </c>
      <c r="BT395" s="67">
        <f>SUMIFS('N1.3_Project_Listing'!$P$16:$P$829,'N1.3_Project_Listing'!$B$16:$B$829,$B395,'N1.3_Project_Listing'!$D$16:$D$829,$B393,'N1.3_Project_Listing'!$J$16:$J$829,BT$16,'N1.3_Project_Listing'!$G$16:$G$829,BK$15)</f>
        <v>0</v>
      </c>
      <c r="BU395" s="67">
        <f>SUMIFS('N1.3_Project_Listing'!$P$16:$P$829,'N1.3_Project_Listing'!$B$16:$B$829,$B395,'N1.3_Project_Listing'!$D$16:$D$829,$B393,'N1.3_Project_Listing'!$J$16:$J$829,BU$16,'N1.3_Project_Listing'!$G$16:$G$829,BK$15)</f>
        <v>0</v>
      </c>
      <c r="BV395" s="67">
        <f>SUMIFS('N1.3_Project_Listing'!$P$16:$P$829,'N1.3_Project_Listing'!$B$16:$B$829,$B395,'N1.3_Project_Listing'!$D$16:$D$829,$B393,'N1.3_Project_Listing'!$J$16:$J$829,BV$16,'N1.3_Project_Listing'!$G$16:$G$829,BK$15)</f>
        <v>0</v>
      </c>
      <c r="BW395" s="67">
        <f>SUMIFS('N1.3_Project_Listing'!$P$16:$P$829,'N1.3_Project_Listing'!$B$16:$B$829,$B395,'N1.3_Project_Listing'!$D$16:$D$829,$B393,'N1.3_Project_Listing'!$J$16:$J$829,BW$16,'N1.3_Project_Listing'!$G$16:$G$829,BK$15)</f>
        <v>0</v>
      </c>
      <c r="BX395" s="63">
        <f>SUM(BS395:BW395)</f>
        <v>0</v>
      </c>
    </row>
    <row r="396" spans="2:76">
      <c r="B396" s="132" t="str">
        <f t="shared" si="479"/>
        <v>Mains</v>
      </c>
      <c r="C396" s="158" t="str">
        <f t="shared" si="479"/>
        <v>km</v>
      </c>
      <c r="D396" s="63">
        <f t="shared" si="480"/>
        <v>0</v>
      </c>
      <c r="E396" s="63">
        <f t="shared" si="481"/>
        <v>0</v>
      </c>
      <c r="F396" s="63">
        <f t="shared" si="482"/>
        <v>0</v>
      </c>
      <c r="G396" s="63">
        <f t="shared" si="483"/>
        <v>0</v>
      </c>
      <c r="H396" s="63">
        <f t="shared" si="484"/>
        <v>0</v>
      </c>
      <c r="I396" s="63">
        <f t="shared" ref="I396:I443" si="494">SUM(D396:H396)</f>
        <v>0</v>
      </c>
      <c r="J396" s="116" t="s">
        <v>441</v>
      </c>
      <c r="K396" s="63">
        <f t="shared" si="485"/>
        <v>0</v>
      </c>
      <c r="L396" s="63">
        <f t="shared" si="486"/>
        <v>0</v>
      </c>
      <c r="M396" s="63">
        <f t="shared" si="487"/>
        <v>0</v>
      </c>
      <c r="N396" s="63">
        <f t="shared" si="488"/>
        <v>0</v>
      </c>
      <c r="O396" s="63">
        <f t="shared" si="489"/>
        <v>0</v>
      </c>
      <c r="P396" s="63">
        <f t="shared" ref="P396:P453" si="495">SUM(K396:O396)</f>
        <v>0</v>
      </c>
      <c r="R396" s="158" t="str">
        <f t="shared" si="490"/>
        <v>km</v>
      </c>
      <c r="S396" s="67">
        <f>SUMIFS('N1.3_Project_Listing'!$R$16:$R$829,'N1.3_Project_Listing'!$B$16:$B$829,$B396,'N1.3_Project_Listing'!$D$16:$D$829,$B393,'N1.3_Project_Listing'!$J$16:$J$829,S$16,'N1.3_Project_Listing'!$G$16:$G$829,R$15)</f>
        <v>0</v>
      </c>
      <c r="T396" s="67">
        <f>SUMIFS('N1.3_Project_Listing'!$R$16:$R$829,'N1.3_Project_Listing'!$B$16:$B$829,$B396,'N1.3_Project_Listing'!$D$16:$D$829,$B393,'N1.3_Project_Listing'!$J$16:$J$829,T$16,'N1.3_Project_Listing'!$G$16:$G$829,R$15)</f>
        <v>0</v>
      </c>
      <c r="U396" s="67">
        <f>SUMIFS('N1.3_Project_Listing'!$R$16:$R$829,'N1.3_Project_Listing'!$B$16:$B$829,$B396,'N1.3_Project_Listing'!$D$16:$D$829,$B393,'N1.3_Project_Listing'!$J$16:$J$829,U$16,'N1.3_Project_Listing'!$G$16:$G$829,R$15)</f>
        <v>0</v>
      </c>
      <c r="V396" s="67">
        <f>SUMIFS('N1.3_Project_Listing'!$R$16:$R$829,'N1.3_Project_Listing'!$B$16:$B$829,$B396,'N1.3_Project_Listing'!$D$16:$D$829,$B393,'N1.3_Project_Listing'!$J$16:$J$829,V$16,'N1.3_Project_Listing'!$G$16:$G$829,R$15)</f>
        <v>0</v>
      </c>
      <c r="W396" s="67">
        <f>SUMIFS('N1.3_Project_Listing'!$R$16:$R$829,'N1.3_Project_Listing'!$B$16:$B$829,$B396,'N1.3_Project_Listing'!$D$16:$D$829,$B393,'N1.3_Project_Listing'!$J$16:$J$829,W$16,'N1.3_Project_Listing'!$G$16:$G$829,R$15)</f>
        <v>0</v>
      </c>
      <c r="X396" s="63">
        <f t="shared" ref="X396:X443" si="496">SUM(S396:W396)</f>
        <v>0</v>
      </c>
      <c r="Y396" s="116" t="s">
        <v>441</v>
      </c>
      <c r="Z396" s="67">
        <f>SUMIFS('N1.3_Project_Listing'!$P$16:$P$829,'N1.3_Project_Listing'!$B$16:$B$829,$B396,'N1.3_Project_Listing'!$D$16:$D$829,$B393,'N1.3_Project_Listing'!$J$16:$J$829,Z$16,'N1.3_Project_Listing'!$G$16:$G$829,R$15)</f>
        <v>0</v>
      </c>
      <c r="AA396" s="67">
        <f>SUMIFS('N1.3_Project_Listing'!$P$16:$P$829,'N1.3_Project_Listing'!$B$16:$B$829,$B396,'N1.3_Project_Listing'!$D$16:$D$829,$B393,'N1.3_Project_Listing'!$J$16:$J$829,AA$16,'N1.3_Project_Listing'!$G$16:$G$829,R$15)</f>
        <v>0</v>
      </c>
      <c r="AB396" s="67">
        <f>SUMIFS('N1.3_Project_Listing'!$P$16:$P$829,'N1.3_Project_Listing'!$B$16:$B$829,$B396,'N1.3_Project_Listing'!$D$16:$D$829,$B393,'N1.3_Project_Listing'!$J$16:$J$829,AB$16,'N1.3_Project_Listing'!$G$16:$G$829,R$15)</f>
        <v>0</v>
      </c>
      <c r="AC396" s="67">
        <f>SUMIFS('N1.3_Project_Listing'!$P$16:$P$829,'N1.3_Project_Listing'!$B$16:$B$829,$B396,'N1.3_Project_Listing'!$D$16:$D$829,$B393,'N1.3_Project_Listing'!$J$16:$J$829,AC$16,'N1.3_Project_Listing'!$G$16:$G$829,R$15)</f>
        <v>0</v>
      </c>
      <c r="AD396" s="67">
        <f>SUMIFS('N1.3_Project_Listing'!$P$16:$P$829,'N1.3_Project_Listing'!$B$16:$B$829,$B396,'N1.3_Project_Listing'!$D$16:$D$829,$B393,'N1.3_Project_Listing'!$J$16:$J$829,AD$16,'N1.3_Project_Listing'!$G$16:$G$829,R$15)</f>
        <v>0</v>
      </c>
      <c r="AE396" s="63">
        <f t="shared" ref="AE396:AE453" si="497">SUM(Z396:AD396)</f>
        <v>0</v>
      </c>
      <c r="AG396" s="158" t="str">
        <f t="shared" si="491"/>
        <v>km</v>
      </c>
      <c r="AH396" s="67">
        <f>SUMIFS('N1.3_Project_Listing'!$R$16:$R$829,'N1.3_Project_Listing'!$B$16:$B$829,$B396,'N1.3_Project_Listing'!$D$16:$D$829,$B393,'N1.3_Project_Listing'!$J$16:$J$829,AH$16,'N1.3_Project_Listing'!$G$16:$G$829,AG$15)</f>
        <v>0</v>
      </c>
      <c r="AI396" s="67">
        <f>SUMIFS('N1.3_Project_Listing'!$R$16:$R$829,'N1.3_Project_Listing'!$B$16:$B$829,$B396,'N1.3_Project_Listing'!$D$16:$D$829,$B393,'N1.3_Project_Listing'!$J$16:$J$829,AI$16,'N1.3_Project_Listing'!$G$16:$G$829,AG$15)</f>
        <v>0</v>
      </c>
      <c r="AJ396" s="67">
        <f>SUMIFS('N1.3_Project_Listing'!$R$16:$R$829,'N1.3_Project_Listing'!$B$16:$B$829,$B396,'N1.3_Project_Listing'!$D$16:$D$829,$B393,'N1.3_Project_Listing'!$J$16:$J$829,AJ$16,'N1.3_Project_Listing'!$G$16:$G$829,AG$15)</f>
        <v>0</v>
      </c>
      <c r="AK396" s="67">
        <f>SUMIFS('N1.3_Project_Listing'!$R$16:$R$829,'N1.3_Project_Listing'!$B$16:$B$829,$B396,'N1.3_Project_Listing'!$D$16:$D$829,$B393,'N1.3_Project_Listing'!$J$16:$J$829,AK$16,'N1.3_Project_Listing'!$G$16:$G$829,AG$15)</f>
        <v>0</v>
      </c>
      <c r="AL396" s="67">
        <f>SUMIFS('N1.3_Project_Listing'!$R$16:$R$829,'N1.3_Project_Listing'!$B$16:$B$829,$B396,'N1.3_Project_Listing'!$D$16:$D$829,$B393,'N1.3_Project_Listing'!$J$16:$J$829,AL$16,'N1.3_Project_Listing'!$G$16:$G$829,AG$15)</f>
        <v>0</v>
      </c>
      <c r="AM396" s="63">
        <f t="shared" ref="AM396:AM443" si="498">SUM(AH396:AL396)</f>
        <v>0</v>
      </c>
      <c r="AN396" s="116" t="s">
        <v>441</v>
      </c>
      <c r="AO396" s="67">
        <f>SUMIFS('N1.3_Project_Listing'!$P$16:$P$829,'N1.3_Project_Listing'!$B$16:$B$829,$B396,'N1.3_Project_Listing'!$D$16:$D$829,$B393,'N1.3_Project_Listing'!$J$16:$J$829,AO$16,'N1.3_Project_Listing'!$G$16:$G$829,AG$15)</f>
        <v>0</v>
      </c>
      <c r="AP396" s="67">
        <f>SUMIFS('N1.3_Project_Listing'!$P$16:$P$829,'N1.3_Project_Listing'!$B$16:$B$829,$B396,'N1.3_Project_Listing'!$D$16:$D$829,$B393,'N1.3_Project_Listing'!$J$16:$J$829,AP$16,'N1.3_Project_Listing'!$G$16:$G$829,AG$15)</f>
        <v>0</v>
      </c>
      <c r="AQ396" s="67">
        <f>SUMIFS('N1.3_Project_Listing'!$P$16:$P$829,'N1.3_Project_Listing'!$B$16:$B$829,$B396,'N1.3_Project_Listing'!$D$16:$D$829,$B393,'N1.3_Project_Listing'!$J$16:$J$829,AQ$16,'N1.3_Project_Listing'!$G$16:$G$829,AG$15)</f>
        <v>0</v>
      </c>
      <c r="AR396" s="67">
        <f>SUMIFS('N1.3_Project_Listing'!$P$16:$P$829,'N1.3_Project_Listing'!$B$16:$B$829,$B396,'N1.3_Project_Listing'!$D$16:$D$829,$B393,'N1.3_Project_Listing'!$J$16:$J$829,AR$16,'N1.3_Project_Listing'!$G$16:$G$829,AG$15)</f>
        <v>0</v>
      </c>
      <c r="AS396" s="67">
        <f>SUMIFS('N1.3_Project_Listing'!$P$16:$P$829,'N1.3_Project_Listing'!$B$16:$B$829,$B396,'N1.3_Project_Listing'!$D$16:$D$829,$B393,'N1.3_Project_Listing'!$J$16:$J$829,AS$16,'N1.3_Project_Listing'!$G$16:$G$829,AG$15)</f>
        <v>0</v>
      </c>
      <c r="AT396" s="63">
        <f t="shared" ref="AT396:AT453" si="499">SUM(AO396:AS396)</f>
        <v>0</v>
      </c>
      <c r="AV396" s="158" t="str">
        <f t="shared" si="492"/>
        <v>km</v>
      </c>
      <c r="AW396" s="67">
        <f>SUMIFS('N1.3_Project_Listing'!$R$16:$R$829,'N1.3_Project_Listing'!$B$16:$B$829,$B396,'N1.3_Project_Listing'!$D$16:$D$829,$B393,'N1.3_Project_Listing'!$J$16:$J$829,AW$16,'N1.3_Project_Listing'!$G$16:$G$829,AV$15)</f>
        <v>0</v>
      </c>
      <c r="AX396" s="67">
        <f>SUMIFS('N1.3_Project_Listing'!$R$16:$R$829,'N1.3_Project_Listing'!$B$16:$B$829,$B396,'N1.3_Project_Listing'!$D$16:$D$829,$B393,'N1.3_Project_Listing'!$J$16:$J$829,AX$16,'N1.3_Project_Listing'!$G$16:$G$829,AV$15)</f>
        <v>0</v>
      </c>
      <c r="AY396" s="67">
        <f>SUMIFS('N1.3_Project_Listing'!$R$16:$R$829,'N1.3_Project_Listing'!$B$16:$B$829,$B396,'N1.3_Project_Listing'!$D$16:$D$829,$B393,'N1.3_Project_Listing'!$J$16:$J$829,AY$16,'N1.3_Project_Listing'!$G$16:$G$829,AV$15)</f>
        <v>0</v>
      </c>
      <c r="AZ396" s="67">
        <f>SUMIFS('N1.3_Project_Listing'!$R$16:$R$829,'N1.3_Project_Listing'!$B$16:$B$829,$B396,'N1.3_Project_Listing'!$D$16:$D$829,$B393,'N1.3_Project_Listing'!$J$16:$J$829,AZ$16,'N1.3_Project_Listing'!$G$16:$G$829,AV$15)</f>
        <v>0</v>
      </c>
      <c r="BA396" s="67">
        <f>SUMIFS('N1.3_Project_Listing'!$R$16:$R$829,'N1.3_Project_Listing'!$B$16:$B$829,$B396,'N1.3_Project_Listing'!$D$16:$D$829,$B393,'N1.3_Project_Listing'!$J$16:$J$829,BA$16,'N1.3_Project_Listing'!$G$16:$G$829,AV$15)</f>
        <v>0</v>
      </c>
      <c r="BB396" s="63">
        <f t="shared" ref="BB396:BB443" si="500">SUM(AW396:BA396)</f>
        <v>0</v>
      </c>
      <c r="BC396" s="116" t="s">
        <v>441</v>
      </c>
      <c r="BD396" s="67">
        <f>SUMIFS('N1.3_Project_Listing'!$P$16:$P$829,'N1.3_Project_Listing'!$B$16:$B$829,$B396,'N1.3_Project_Listing'!$D$16:$D$829,$B393,'N1.3_Project_Listing'!$J$16:$J$829,BD$16,'N1.3_Project_Listing'!$G$16:$G$829,AV$15)</f>
        <v>0</v>
      </c>
      <c r="BE396" s="67">
        <f>SUMIFS('N1.3_Project_Listing'!$P$16:$P$829,'N1.3_Project_Listing'!$B$16:$B$829,$B396,'N1.3_Project_Listing'!$D$16:$D$829,$B393,'N1.3_Project_Listing'!$J$16:$J$829,BE$16,'N1.3_Project_Listing'!$G$16:$G$829,AV$15)</f>
        <v>0</v>
      </c>
      <c r="BF396" s="67">
        <f>SUMIFS('N1.3_Project_Listing'!$P$16:$P$829,'N1.3_Project_Listing'!$B$16:$B$829,$B396,'N1.3_Project_Listing'!$D$16:$D$829,$B393,'N1.3_Project_Listing'!$J$16:$J$829,BF$16,'N1.3_Project_Listing'!$G$16:$G$829,AV$15)</f>
        <v>0</v>
      </c>
      <c r="BG396" s="67">
        <f>SUMIFS('N1.3_Project_Listing'!$P$16:$P$829,'N1.3_Project_Listing'!$B$16:$B$829,$B396,'N1.3_Project_Listing'!$D$16:$D$829,$B393,'N1.3_Project_Listing'!$J$16:$J$829,BG$16,'N1.3_Project_Listing'!$G$16:$G$829,AV$15)</f>
        <v>0</v>
      </c>
      <c r="BH396" s="67">
        <f>SUMIFS('N1.3_Project_Listing'!$P$16:$P$829,'N1.3_Project_Listing'!$B$16:$B$829,$B396,'N1.3_Project_Listing'!$D$16:$D$829,$B393,'N1.3_Project_Listing'!$J$16:$J$829,BH$16,'N1.3_Project_Listing'!$G$16:$G$829,AV$15)</f>
        <v>0</v>
      </c>
      <c r="BI396" s="63">
        <f t="shared" ref="BI396:BI453" si="501">SUM(BD396:BH396)</f>
        <v>0</v>
      </c>
      <c r="BK396" s="158" t="str">
        <f t="shared" si="493"/>
        <v>km</v>
      </c>
      <c r="BL396" s="67">
        <f>SUMIFS('N1.3_Project_Listing'!$R$16:$R$829,'N1.3_Project_Listing'!$B$16:$B$829,$B396,'N1.3_Project_Listing'!$D$16:$D$829,$B393,'N1.3_Project_Listing'!$J$16:$J$829,BL$16,'N1.3_Project_Listing'!$G$16:$G$829,BK$15)</f>
        <v>0</v>
      </c>
      <c r="BM396" s="67">
        <f>SUMIFS('N1.3_Project_Listing'!$R$16:$R$829,'N1.3_Project_Listing'!$B$16:$B$829,$B396,'N1.3_Project_Listing'!$D$16:$D$829,$B393,'N1.3_Project_Listing'!$J$16:$J$829,BM$16,'N1.3_Project_Listing'!$G$16:$G$829,BK$15)</f>
        <v>0</v>
      </c>
      <c r="BN396" s="67">
        <f>SUMIFS('N1.3_Project_Listing'!$R$16:$R$829,'N1.3_Project_Listing'!$B$16:$B$829,$B396,'N1.3_Project_Listing'!$D$16:$D$829,$B393,'N1.3_Project_Listing'!$J$16:$J$829,BN$16,'N1.3_Project_Listing'!$G$16:$G$829,BK$15)</f>
        <v>0</v>
      </c>
      <c r="BO396" s="67">
        <f>SUMIFS('N1.3_Project_Listing'!$R$16:$R$829,'N1.3_Project_Listing'!$B$16:$B$829,$B396,'N1.3_Project_Listing'!$D$16:$D$829,$B393,'N1.3_Project_Listing'!$J$16:$J$829,BO$16,'N1.3_Project_Listing'!$G$16:$G$829,BK$15)</f>
        <v>0</v>
      </c>
      <c r="BP396" s="67">
        <f>SUMIFS('N1.3_Project_Listing'!$R$16:$R$829,'N1.3_Project_Listing'!$B$16:$B$829,$B396,'N1.3_Project_Listing'!$D$16:$D$829,$B393,'N1.3_Project_Listing'!$J$16:$J$829,BP$16,'N1.3_Project_Listing'!$G$16:$G$829,BK$15)</f>
        <v>0</v>
      </c>
      <c r="BQ396" s="63">
        <f t="shared" ref="BQ396:BQ443" si="502">SUM(BL396:BP396)</f>
        <v>0</v>
      </c>
      <c r="BR396" s="116" t="s">
        <v>441</v>
      </c>
      <c r="BS396" s="67">
        <f>SUMIFS('N1.3_Project_Listing'!$P$16:$P$829,'N1.3_Project_Listing'!$B$16:$B$829,$B396,'N1.3_Project_Listing'!$D$16:$D$829,$B393,'N1.3_Project_Listing'!$J$16:$J$829,BS$16,'N1.3_Project_Listing'!$G$16:$G$829,BK$15)</f>
        <v>0</v>
      </c>
      <c r="BT396" s="67">
        <f>SUMIFS('N1.3_Project_Listing'!$P$16:$P$829,'N1.3_Project_Listing'!$B$16:$B$829,$B396,'N1.3_Project_Listing'!$D$16:$D$829,$B393,'N1.3_Project_Listing'!$J$16:$J$829,BT$16,'N1.3_Project_Listing'!$G$16:$G$829,BK$15)</f>
        <v>0</v>
      </c>
      <c r="BU396" s="67">
        <f>SUMIFS('N1.3_Project_Listing'!$P$16:$P$829,'N1.3_Project_Listing'!$B$16:$B$829,$B396,'N1.3_Project_Listing'!$D$16:$D$829,$B393,'N1.3_Project_Listing'!$J$16:$J$829,BU$16,'N1.3_Project_Listing'!$G$16:$G$829,BK$15)</f>
        <v>0</v>
      </c>
      <c r="BV396" s="67">
        <f>SUMIFS('N1.3_Project_Listing'!$P$16:$P$829,'N1.3_Project_Listing'!$B$16:$B$829,$B396,'N1.3_Project_Listing'!$D$16:$D$829,$B393,'N1.3_Project_Listing'!$J$16:$J$829,BV$16,'N1.3_Project_Listing'!$G$16:$G$829,BK$15)</f>
        <v>0</v>
      </c>
      <c r="BW396" s="67">
        <f>SUMIFS('N1.3_Project_Listing'!$P$16:$P$829,'N1.3_Project_Listing'!$B$16:$B$829,$B396,'N1.3_Project_Listing'!$D$16:$D$829,$B393,'N1.3_Project_Listing'!$J$16:$J$829,BW$16,'N1.3_Project_Listing'!$G$16:$G$829,BK$15)</f>
        <v>0</v>
      </c>
      <c r="BX396" s="63">
        <f t="shared" ref="BX396:BX453" si="503">SUM(BS396:BW396)</f>
        <v>0</v>
      </c>
    </row>
    <row r="397" spans="2:76">
      <c r="B397" s="132" t="str">
        <f t="shared" si="479"/>
        <v>Services</v>
      </c>
      <c r="C397" s="158" t="str">
        <f t="shared" si="479"/>
        <v>Number of</v>
      </c>
      <c r="D397" s="63">
        <f t="shared" si="480"/>
        <v>0</v>
      </c>
      <c r="E397" s="63">
        <f t="shared" si="481"/>
        <v>0</v>
      </c>
      <c r="F397" s="63">
        <f t="shared" si="482"/>
        <v>0</v>
      </c>
      <c r="G397" s="63">
        <f t="shared" si="483"/>
        <v>0</v>
      </c>
      <c r="H397" s="63">
        <f t="shared" si="484"/>
        <v>0</v>
      </c>
      <c r="I397" s="63">
        <f t="shared" si="494"/>
        <v>0</v>
      </c>
      <c r="J397" s="116" t="s">
        <v>441</v>
      </c>
      <c r="K397" s="63">
        <f t="shared" si="485"/>
        <v>0</v>
      </c>
      <c r="L397" s="63">
        <f t="shared" si="486"/>
        <v>0</v>
      </c>
      <c r="M397" s="63">
        <f t="shared" si="487"/>
        <v>0</v>
      </c>
      <c r="N397" s="63">
        <f t="shared" si="488"/>
        <v>0</v>
      </c>
      <c r="O397" s="63">
        <f t="shared" si="489"/>
        <v>0</v>
      </c>
      <c r="P397" s="63">
        <f t="shared" si="495"/>
        <v>0</v>
      </c>
      <c r="R397" s="158" t="str">
        <f t="shared" si="490"/>
        <v>Number of</v>
      </c>
      <c r="S397" s="67">
        <f>SUMIFS('N1.3_Project_Listing'!$R$16:$R$829,'N1.3_Project_Listing'!$B$16:$B$829,$B397,'N1.3_Project_Listing'!$D$16:$D$829,$B393,'N1.3_Project_Listing'!$J$16:$J$829,S$16,'N1.3_Project_Listing'!$G$16:$G$829,R$15)</f>
        <v>0</v>
      </c>
      <c r="T397" s="67">
        <f>SUMIFS('N1.3_Project_Listing'!$R$16:$R$829,'N1.3_Project_Listing'!$B$16:$B$829,$B397,'N1.3_Project_Listing'!$D$16:$D$829,$B393,'N1.3_Project_Listing'!$J$16:$J$829,T$16,'N1.3_Project_Listing'!$G$16:$G$829,R$15)</f>
        <v>0</v>
      </c>
      <c r="U397" s="67">
        <f>SUMIFS('N1.3_Project_Listing'!$R$16:$R$829,'N1.3_Project_Listing'!$B$16:$B$829,$B397,'N1.3_Project_Listing'!$D$16:$D$829,$B393,'N1.3_Project_Listing'!$J$16:$J$829,U$16,'N1.3_Project_Listing'!$G$16:$G$829,R$15)</f>
        <v>0</v>
      </c>
      <c r="V397" s="67">
        <f>SUMIFS('N1.3_Project_Listing'!$R$16:$R$829,'N1.3_Project_Listing'!$B$16:$B$829,$B397,'N1.3_Project_Listing'!$D$16:$D$829,$B393,'N1.3_Project_Listing'!$J$16:$J$829,V$16,'N1.3_Project_Listing'!$G$16:$G$829,R$15)</f>
        <v>0</v>
      </c>
      <c r="W397" s="67">
        <f>SUMIFS('N1.3_Project_Listing'!$R$16:$R$829,'N1.3_Project_Listing'!$B$16:$B$829,$B397,'N1.3_Project_Listing'!$D$16:$D$829,$B393,'N1.3_Project_Listing'!$J$16:$J$829,W$16,'N1.3_Project_Listing'!$G$16:$G$829,R$15)</f>
        <v>0</v>
      </c>
      <c r="X397" s="63">
        <f t="shared" si="496"/>
        <v>0</v>
      </c>
      <c r="Y397" s="116" t="s">
        <v>441</v>
      </c>
      <c r="Z397" s="67">
        <f>SUMIFS('N1.3_Project_Listing'!$P$16:$P$829,'N1.3_Project_Listing'!$B$16:$B$829,$B397,'N1.3_Project_Listing'!$D$16:$D$829,$B393,'N1.3_Project_Listing'!$J$16:$J$829,Z$16,'N1.3_Project_Listing'!$G$16:$G$829,R$15)</f>
        <v>0</v>
      </c>
      <c r="AA397" s="67">
        <f>SUMIFS('N1.3_Project_Listing'!$P$16:$P$829,'N1.3_Project_Listing'!$B$16:$B$829,$B397,'N1.3_Project_Listing'!$D$16:$D$829,$B393,'N1.3_Project_Listing'!$J$16:$J$829,AA$16,'N1.3_Project_Listing'!$G$16:$G$829,R$15)</f>
        <v>0</v>
      </c>
      <c r="AB397" s="67">
        <f>SUMIFS('N1.3_Project_Listing'!$P$16:$P$829,'N1.3_Project_Listing'!$B$16:$B$829,$B397,'N1.3_Project_Listing'!$D$16:$D$829,$B393,'N1.3_Project_Listing'!$J$16:$J$829,AB$16,'N1.3_Project_Listing'!$G$16:$G$829,R$15)</f>
        <v>0</v>
      </c>
      <c r="AC397" s="67">
        <f>SUMIFS('N1.3_Project_Listing'!$P$16:$P$829,'N1.3_Project_Listing'!$B$16:$B$829,$B397,'N1.3_Project_Listing'!$D$16:$D$829,$B393,'N1.3_Project_Listing'!$J$16:$J$829,AC$16,'N1.3_Project_Listing'!$G$16:$G$829,R$15)</f>
        <v>0</v>
      </c>
      <c r="AD397" s="67">
        <f>SUMIFS('N1.3_Project_Listing'!$P$16:$P$829,'N1.3_Project_Listing'!$B$16:$B$829,$B397,'N1.3_Project_Listing'!$D$16:$D$829,$B393,'N1.3_Project_Listing'!$J$16:$J$829,AD$16,'N1.3_Project_Listing'!$G$16:$G$829,R$15)</f>
        <v>0</v>
      </c>
      <c r="AE397" s="63">
        <f t="shared" si="497"/>
        <v>0</v>
      </c>
      <c r="AG397" s="158" t="str">
        <f t="shared" si="491"/>
        <v>Number of</v>
      </c>
      <c r="AH397" s="67">
        <f>SUMIFS('N1.3_Project_Listing'!$R$16:$R$829,'N1.3_Project_Listing'!$B$16:$B$829,$B397,'N1.3_Project_Listing'!$D$16:$D$829,$B393,'N1.3_Project_Listing'!$J$16:$J$829,AH$16,'N1.3_Project_Listing'!$G$16:$G$829,AG$15)</f>
        <v>0</v>
      </c>
      <c r="AI397" s="67">
        <f>SUMIFS('N1.3_Project_Listing'!$R$16:$R$829,'N1.3_Project_Listing'!$B$16:$B$829,$B397,'N1.3_Project_Listing'!$D$16:$D$829,$B393,'N1.3_Project_Listing'!$J$16:$J$829,AI$16,'N1.3_Project_Listing'!$G$16:$G$829,AG$15)</f>
        <v>0</v>
      </c>
      <c r="AJ397" s="67">
        <f>SUMIFS('N1.3_Project_Listing'!$R$16:$R$829,'N1.3_Project_Listing'!$B$16:$B$829,$B397,'N1.3_Project_Listing'!$D$16:$D$829,$B393,'N1.3_Project_Listing'!$J$16:$J$829,AJ$16,'N1.3_Project_Listing'!$G$16:$G$829,AG$15)</f>
        <v>0</v>
      </c>
      <c r="AK397" s="67">
        <f>SUMIFS('N1.3_Project_Listing'!$R$16:$R$829,'N1.3_Project_Listing'!$B$16:$B$829,$B397,'N1.3_Project_Listing'!$D$16:$D$829,$B393,'N1.3_Project_Listing'!$J$16:$J$829,AK$16,'N1.3_Project_Listing'!$G$16:$G$829,AG$15)</f>
        <v>0</v>
      </c>
      <c r="AL397" s="67">
        <f>SUMIFS('N1.3_Project_Listing'!$R$16:$R$829,'N1.3_Project_Listing'!$B$16:$B$829,$B397,'N1.3_Project_Listing'!$D$16:$D$829,$B393,'N1.3_Project_Listing'!$J$16:$J$829,AL$16,'N1.3_Project_Listing'!$G$16:$G$829,AG$15)</f>
        <v>0</v>
      </c>
      <c r="AM397" s="63">
        <f t="shared" si="498"/>
        <v>0</v>
      </c>
      <c r="AN397" s="116" t="s">
        <v>441</v>
      </c>
      <c r="AO397" s="67">
        <f>SUMIFS('N1.3_Project_Listing'!$P$16:$P$829,'N1.3_Project_Listing'!$B$16:$B$829,$B397,'N1.3_Project_Listing'!$D$16:$D$829,$B393,'N1.3_Project_Listing'!$J$16:$J$829,AO$16,'N1.3_Project_Listing'!$G$16:$G$829,AG$15)</f>
        <v>0</v>
      </c>
      <c r="AP397" s="67">
        <f>SUMIFS('N1.3_Project_Listing'!$P$16:$P$829,'N1.3_Project_Listing'!$B$16:$B$829,$B397,'N1.3_Project_Listing'!$D$16:$D$829,$B393,'N1.3_Project_Listing'!$J$16:$J$829,AP$16,'N1.3_Project_Listing'!$G$16:$G$829,AG$15)</f>
        <v>0</v>
      </c>
      <c r="AQ397" s="67">
        <f>SUMIFS('N1.3_Project_Listing'!$P$16:$P$829,'N1.3_Project_Listing'!$B$16:$B$829,$B397,'N1.3_Project_Listing'!$D$16:$D$829,$B393,'N1.3_Project_Listing'!$J$16:$J$829,AQ$16,'N1.3_Project_Listing'!$G$16:$G$829,AG$15)</f>
        <v>0</v>
      </c>
      <c r="AR397" s="67">
        <f>SUMIFS('N1.3_Project_Listing'!$P$16:$P$829,'N1.3_Project_Listing'!$B$16:$B$829,$B397,'N1.3_Project_Listing'!$D$16:$D$829,$B393,'N1.3_Project_Listing'!$J$16:$J$829,AR$16,'N1.3_Project_Listing'!$G$16:$G$829,AG$15)</f>
        <v>0</v>
      </c>
      <c r="AS397" s="67">
        <f>SUMIFS('N1.3_Project_Listing'!$P$16:$P$829,'N1.3_Project_Listing'!$B$16:$B$829,$B397,'N1.3_Project_Listing'!$D$16:$D$829,$B393,'N1.3_Project_Listing'!$J$16:$J$829,AS$16,'N1.3_Project_Listing'!$G$16:$G$829,AG$15)</f>
        <v>0</v>
      </c>
      <c r="AT397" s="63">
        <f t="shared" si="499"/>
        <v>0</v>
      </c>
      <c r="AV397" s="158" t="str">
        <f t="shared" si="492"/>
        <v>Number of</v>
      </c>
      <c r="AW397" s="67">
        <f>SUMIFS('N1.3_Project_Listing'!$R$16:$R$829,'N1.3_Project_Listing'!$B$16:$B$829,$B397,'N1.3_Project_Listing'!$D$16:$D$829,$B393,'N1.3_Project_Listing'!$J$16:$J$829,AW$16,'N1.3_Project_Listing'!$G$16:$G$829,AV$15)</f>
        <v>0</v>
      </c>
      <c r="AX397" s="67">
        <f>SUMIFS('N1.3_Project_Listing'!$R$16:$R$829,'N1.3_Project_Listing'!$B$16:$B$829,$B397,'N1.3_Project_Listing'!$D$16:$D$829,$B393,'N1.3_Project_Listing'!$J$16:$J$829,AX$16,'N1.3_Project_Listing'!$G$16:$G$829,AV$15)</f>
        <v>0</v>
      </c>
      <c r="AY397" s="67">
        <f>SUMIFS('N1.3_Project_Listing'!$R$16:$R$829,'N1.3_Project_Listing'!$B$16:$B$829,$B397,'N1.3_Project_Listing'!$D$16:$D$829,$B393,'N1.3_Project_Listing'!$J$16:$J$829,AY$16,'N1.3_Project_Listing'!$G$16:$G$829,AV$15)</f>
        <v>0</v>
      </c>
      <c r="AZ397" s="67">
        <f>SUMIFS('N1.3_Project_Listing'!$R$16:$R$829,'N1.3_Project_Listing'!$B$16:$B$829,$B397,'N1.3_Project_Listing'!$D$16:$D$829,$B393,'N1.3_Project_Listing'!$J$16:$J$829,AZ$16,'N1.3_Project_Listing'!$G$16:$G$829,AV$15)</f>
        <v>0</v>
      </c>
      <c r="BA397" s="67">
        <f>SUMIFS('N1.3_Project_Listing'!$R$16:$R$829,'N1.3_Project_Listing'!$B$16:$B$829,$B397,'N1.3_Project_Listing'!$D$16:$D$829,$B393,'N1.3_Project_Listing'!$J$16:$J$829,BA$16,'N1.3_Project_Listing'!$G$16:$G$829,AV$15)</f>
        <v>0</v>
      </c>
      <c r="BB397" s="63">
        <f t="shared" si="500"/>
        <v>0</v>
      </c>
      <c r="BC397" s="116" t="s">
        <v>441</v>
      </c>
      <c r="BD397" s="67">
        <f>SUMIFS('N1.3_Project_Listing'!$P$16:$P$829,'N1.3_Project_Listing'!$B$16:$B$829,$B397,'N1.3_Project_Listing'!$D$16:$D$829,$B393,'N1.3_Project_Listing'!$J$16:$J$829,BD$16,'N1.3_Project_Listing'!$G$16:$G$829,AV$15)</f>
        <v>0</v>
      </c>
      <c r="BE397" s="67">
        <f>SUMIFS('N1.3_Project_Listing'!$P$16:$P$829,'N1.3_Project_Listing'!$B$16:$B$829,$B397,'N1.3_Project_Listing'!$D$16:$D$829,$B393,'N1.3_Project_Listing'!$J$16:$J$829,BE$16,'N1.3_Project_Listing'!$G$16:$G$829,AV$15)</f>
        <v>0</v>
      </c>
      <c r="BF397" s="67">
        <f>SUMIFS('N1.3_Project_Listing'!$P$16:$P$829,'N1.3_Project_Listing'!$B$16:$B$829,$B397,'N1.3_Project_Listing'!$D$16:$D$829,$B393,'N1.3_Project_Listing'!$J$16:$J$829,BF$16,'N1.3_Project_Listing'!$G$16:$G$829,AV$15)</f>
        <v>0</v>
      </c>
      <c r="BG397" s="67">
        <f>SUMIFS('N1.3_Project_Listing'!$P$16:$P$829,'N1.3_Project_Listing'!$B$16:$B$829,$B397,'N1.3_Project_Listing'!$D$16:$D$829,$B393,'N1.3_Project_Listing'!$J$16:$J$829,BG$16,'N1.3_Project_Listing'!$G$16:$G$829,AV$15)</f>
        <v>0</v>
      </c>
      <c r="BH397" s="67">
        <f>SUMIFS('N1.3_Project_Listing'!$P$16:$P$829,'N1.3_Project_Listing'!$B$16:$B$829,$B397,'N1.3_Project_Listing'!$D$16:$D$829,$B393,'N1.3_Project_Listing'!$J$16:$J$829,BH$16,'N1.3_Project_Listing'!$G$16:$G$829,AV$15)</f>
        <v>0</v>
      </c>
      <c r="BI397" s="63">
        <f t="shared" si="501"/>
        <v>0</v>
      </c>
      <c r="BK397" s="158" t="str">
        <f t="shared" si="493"/>
        <v>Number of</v>
      </c>
      <c r="BL397" s="67">
        <f>SUMIFS('N1.3_Project_Listing'!$R$16:$R$829,'N1.3_Project_Listing'!$B$16:$B$829,$B397,'N1.3_Project_Listing'!$D$16:$D$829,$B393,'N1.3_Project_Listing'!$J$16:$J$829,BL$16,'N1.3_Project_Listing'!$G$16:$G$829,BK$15)</f>
        <v>0</v>
      </c>
      <c r="BM397" s="67">
        <f>SUMIFS('N1.3_Project_Listing'!$R$16:$R$829,'N1.3_Project_Listing'!$B$16:$B$829,$B397,'N1.3_Project_Listing'!$D$16:$D$829,$B393,'N1.3_Project_Listing'!$J$16:$J$829,BM$16,'N1.3_Project_Listing'!$G$16:$G$829,BK$15)</f>
        <v>0</v>
      </c>
      <c r="BN397" s="67">
        <f>SUMIFS('N1.3_Project_Listing'!$R$16:$R$829,'N1.3_Project_Listing'!$B$16:$B$829,$B397,'N1.3_Project_Listing'!$D$16:$D$829,$B393,'N1.3_Project_Listing'!$J$16:$J$829,BN$16,'N1.3_Project_Listing'!$G$16:$G$829,BK$15)</f>
        <v>0</v>
      </c>
      <c r="BO397" s="67">
        <f>SUMIFS('N1.3_Project_Listing'!$R$16:$R$829,'N1.3_Project_Listing'!$B$16:$B$829,$B397,'N1.3_Project_Listing'!$D$16:$D$829,$B393,'N1.3_Project_Listing'!$J$16:$J$829,BO$16,'N1.3_Project_Listing'!$G$16:$G$829,BK$15)</f>
        <v>0</v>
      </c>
      <c r="BP397" s="67">
        <f>SUMIFS('N1.3_Project_Listing'!$R$16:$R$829,'N1.3_Project_Listing'!$B$16:$B$829,$B397,'N1.3_Project_Listing'!$D$16:$D$829,$B393,'N1.3_Project_Listing'!$J$16:$J$829,BP$16,'N1.3_Project_Listing'!$G$16:$G$829,BK$15)</f>
        <v>0</v>
      </c>
      <c r="BQ397" s="63">
        <f t="shared" si="502"/>
        <v>0</v>
      </c>
      <c r="BR397" s="116" t="s">
        <v>441</v>
      </c>
      <c r="BS397" s="67">
        <f>SUMIFS('N1.3_Project_Listing'!$P$16:$P$829,'N1.3_Project_Listing'!$B$16:$B$829,$B397,'N1.3_Project_Listing'!$D$16:$D$829,$B393,'N1.3_Project_Listing'!$J$16:$J$829,BS$16,'N1.3_Project_Listing'!$G$16:$G$829,BK$15)</f>
        <v>0</v>
      </c>
      <c r="BT397" s="67">
        <f>SUMIFS('N1.3_Project_Listing'!$P$16:$P$829,'N1.3_Project_Listing'!$B$16:$B$829,$B397,'N1.3_Project_Listing'!$D$16:$D$829,$B393,'N1.3_Project_Listing'!$J$16:$J$829,BT$16,'N1.3_Project_Listing'!$G$16:$G$829,BK$15)</f>
        <v>0</v>
      </c>
      <c r="BU397" s="67">
        <f>SUMIFS('N1.3_Project_Listing'!$P$16:$P$829,'N1.3_Project_Listing'!$B$16:$B$829,$B397,'N1.3_Project_Listing'!$D$16:$D$829,$B393,'N1.3_Project_Listing'!$J$16:$J$829,BU$16,'N1.3_Project_Listing'!$G$16:$G$829,BK$15)</f>
        <v>0</v>
      </c>
      <c r="BV397" s="67">
        <f>SUMIFS('N1.3_Project_Listing'!$P$16:$P$829,'N1.3_Project_Listing'!$B$16:$B$829,$B397,'N1.3_Project_Listing'!$D$16:$D$829,$B393,'N1.3_Project_Listing'!$J$16:$J$829,BV$16,'N1.3_Project_Listing'!$G$16:$G$829,BK$15)</f>
        <v>0</v>
      </c>
      <c r="BW397" s="67">
        <f>SUMIFS('N1.3_Project_Listing'!$P$16:$P$829,'N1.3_Project_Listing'!$B$16:$B$829,$B397,'N1.3_Project_Listing'!$D$16:$D$829,$B393,'N1.3_Project_Listing'!$J$16:$J$829,BW$16,'N1.3_Project_Listing'!$G$16:$G$829,BK$15)</f>
        <v>0</v>
      </c>
      <c r="BX397" s="63">
        <f t="shared" si="503"/>
        <v>0</v>
      </c>
    </row>
    <row r="398" spans="2:76">
      <c r="B398" s="132" t="str">
        <f t="shared" si="479"/>
        <v>Risers</v>
      </c>
      <c r="C398" s="158" t="str">
        <f t="shared" si="479"/>
        <v>Number of</v>
      </c>
      <c r="D398" s="63">
        <f t="shared" si="480"/>
        <v>0</v>
      </c>
      <c r="E398" s="63">
        <f t="shared" si="481"/>
        <v>0</v>
      </c>
      <c r="F398" s="63">
        <f t="shared" si="482"/>
        <v>0</v>
      </c>
      <c r="G398" s="63">
        <f t="shared" si="483"/>
        <v>0</v>
      </c>
      <c r="H398" s="63">
        <f t="shared" si="484"/>
        <v>0</v>
      </c>
      <c r="I398" s="63">
        <f t="shared" si="494"/>
        <v>0</v>
      </c>
      <c r="J398" s="116" t="s">
        <v>441</v>
      </c>
      <c r="K398" s="63">
        <f t="shared" si="485"/>
        <v>0</v>
      </c>
      <c r="L398" s="63">
        <f t="shared" si="486"/>
        <v>0</v>
      </c>
      <c r="M398" s="63">
        <f t="shared" si="487"/>
        <v>0</v>
      </c>
      <c r="N398" s="63">
        <f t="shared" si="488"/>
        <v>0</v>
      </c>
      <c r="O398" s="63">
        <f t="shared" si="489"/>
        <v>0</v>
      </c>
      <c r="P398" s="63">
        <f t="shared" si="495"/>
        <v>0</v>
      </c>
      <c r="R398" s="158" t="str">
        <f t="shared" si="490"/>
        <v>Number of</v>
      </c>
      <c r="S398" s="67">
        <f>SUMIFS('N1.3_Project_Listing'!$R$16:$R$829,'N1.3_Project_Listing'!$B$16:$B$829,$B398,'N1.3_Project_Listing'!$D$16:$D$829,$B393,'N1.3_Project_Listing'!$J$16:$J$829,S$16,'N1.3_Project_Listing'!$G$16:$G$829,R$15)</f>
        <v>0</v>
      </c>
      <c r="T398" s="67">
        <f>SUMIFS('N1.3_Project_Listing'!$R$16:$R$829,'N1.3_Project_Listing'!$B$16:$B$829,$B398,'N1.3_Project_Listing'!$D$16:$D$829,$B393,'N1.3_Project_Listing'!$J$16:$J$829,T$16,'N1.3_Project_Listing'!$G$16:$G$829,R$15)</f>
        <v>0</v>
      </c>
      <c r="U398" s="67">
        <f>SUMIFS('N1.3_Project_Listing'!$R$16:$R$829,'N1.3_Project_Listing'!$B$16:$B$829,$B398,'N1.3_Project_Listing'!$D$16:$D$829,$B393,'N1.3_Project_Listing'!$J$16:$J$829,U$16,'N1.3_Project_Listing'!$G$16:$G$829,R$15)</f>
        <v>0</v>
      </c>
      <c r="V398" s="67">
        <f>SUMIFS('N1.3_Project_Listing'!$R$16:$R$829,'N1.3_Project_Listing'!$B$16:$B$829,$B398,'N1.3_Project_Listing'!$D$16:$D$829,$B393,'N1.3_Project_Listing'!$J$16:$J$829,V$16,'N1.3_Project_Listing'!$G$16:$G$829,R$15)</f>
        <v>0</v>
      </c>
      <c r="W398" s="67">
        <f>SUMIFS('N1.3_Project_Listing'!$R$16:$R$829,'N1.3_Project_Listing'!$B$16:$B$829,$B398,'N1.3_Project_Listing'!$D$16:$D$829,$B393,'N1.3_Project_Listing'!$J$16:$J$829,W$16,'N1.3_Project_Listing'!$G$16:$G$829,R$15)</f>
        <v>0</v>
      </c>
      <c r="X398" s="63">
        <f t="shared" si="496"/>
        <v>0</v>
      </c>
      <c r="Y398" s="116" t="s">
        <v>441</v>
      </c>
      <c r="Z398" s="67">
        <f>SUMIFS('N1.3_Project_Listing'!$P$16:$P$829,'N1.3_Project_Listing'!$B$16:$B$829,$B398,'N1.3_Project_Listing'!$D$16:$D$829,$B393,'N1.3_Project_Listing'!$J$16:$J$829,Z$16,'N1.3_Project_Listing'!$G$16:$G$829,R$15)</f>
        <v>0</v>
      </c>
      <c r="AA398" s="67">
        <f>SUMIFS('N1.3_Project_Listing'!$P$16:$P$829,'N1.3_Project_Listing'!$B$16:$B$829,$B398,'N1.3_Project_Listing'!$D$16:$D$829,$B393,'N1.3_Project_Listing'!$J$16:$J$829,AA$16,'N1.3_Project_Listing'!$G$16:$G$829,R$15)</f>
        <v>0</v>
      </c>
      <c r="AB398" s="67">
        <f>SUMIFS('N1.3_Project_Listing'!$P$16:$P$829,'N1.3_Project_Listing'!$B$16:$B$829,$B398,'N1.3_Project_Listing'!$D$16:$D$829,$B393,'N1.3_Project_Listing'!$J$16:$J$829,AB$16,'N1.3_Project_Listing'!$G$16:$G$829,R$15)</f>
        <v>0</v>
      </c>
      <c r="AC398" s="67">
        <f>SUMIFS('N1.3_Project_Listing'!$P$16:$P$829,'N1.3_Project_Listing'!$B$16:$B$829,$B398,'N1.3_Project_Listing'!$D$16:$D$829,$B393,'N1.3_Project_Listing'!$J$16:$J$829,AC$16,'N1.3_Project_Listing'!$G$16:$G$829,R$15)</f>
        <v>0</v>
      </c>
      <c r="AD398" s="67">
        <f>SUMIFS('N1.3_Project_Listing'!$P$16:$P$829,'N1.3_Project_Listing'!$B$16:$B$829,$B398,'N1.3_Project_Listing'!$D$16:$D$829,$B393,'N1.3_Project_Listing'!$J$16:$J$829,AD$16,'N1.3_Project_Listing'!$G$16:$G$829,R$15)</f>
        <v>0</v>
      </c>
      <c r="AE398" s="63">
        <f t="shared" si="497"/>
        <v>0</v>
      </c>
      <c r="AG398" s="158" t="str">
        <f t="shared" si="491"/>
        <v>Number of</v>
      </c>
      <c r="AH398" s="67">
        <f>SUMIFS('N1.3_Project_Listing'!$R$16:$R$829,'N1.3_Project_Listing'!$B$16:$B$829,$B398,'N1.3_Project_Listing'!$D$16:$D$829,$B393,'N1.3_Project_Listing'!$J$16:$J$829,AH$16,'N1.3_Project_Listing'!$G$16:$G$829,AG$15)</f>
        <v>0</v>
      </c>
      <c r="AI398" s="67">
        <f>SUMIFS('N1.3_Project_Listing'!$R$16:$R$829,'N1.3_Project_Listing'!$B$16:$B$829,$B398,'N1.3_Project_Listing'!$D$16:$D$829,$B393,'N1.3_Project_Listing'!$J$16:$J$829,AI$16,'N1.3_Project_Listing'!$G$16:$G$829,AG$15)</f>
        <v>0</v>
      </c>
      <c r="AJ398" s="67">
        <f>SUMIFS('N1.3_Project_Listing'!$R$16:$R$829,'N1.3_Project_Listing'!$B$16:$B$829,$B398,'N1.3_Project_Listing'!$D$16:$D$829,$B393,'N1.3_Project_Listing'!$J$16:$J$829,AJ$16,'N1.3_Project_Listing'!$G$16:$G$829,AG$15)</f>
        <v>0</v>
      </c>
      <c r="AK398" s="67">
        <f>SUMIFS('N1.3_Project_Listing'!$R$16:$R$829,'N1.3_Project_Listing'!$B$16:$B$829,$B398,'N1.3_Project_Listing'!$D$16:$D$829,$B393,'N1.3_Project_Listing'!$J$16:$J$829,AK$16,'N1.3_Project_Listing'!$G$16:$G$829,AG$15)</f>
        <v>0</v>
      </c>
      <c r="AL398" s="67">
        <f>SUMIFS('N1.3_Project_Listing'!$R$16:$R$829,'N1.3_Project_Listing'!$B$16:$B$829,$B398,'N1.3_Project_Listing'!$D$16:$D$829,$B393,'N1.3_Project_Listing'!$J$16:$J$829,AL$16,'N1.3_Project_Listing'!$G$16:$G$829,AG$15)</f>
        <v>0</v>
      </c>
      <c r="AM398" s="63">
        <f t="shared" si="498"/>
        <v>0</v>
      </c>
      <c r="AN398" s="116" t="s">
        <v>441</v>
      </c>
      <c r="AO398" s="67">
        <f>SUMIFS('N1.3_Project_Listing'!$P$16:$P$829,'N1.3_Project_Listing'!$B$16:$B$829,$B398,'N1.3_Project_Listing'!$D$16:$D$829,$B393,'N1.3_Project_Listing'!$J$16:$J$829,AO$16,'N1.3_Project_Listing'!$G$16:$G$829,AG$15)</f>
        <v>0</v>
      </c>
      <c r="AP398" s="67">
        <f>SUMIFS('N1.3_Project_Listing'!$P$16:$P$829,'N1.3_Project_Listing'!$B$16:$B$829,$B398,'N1.3_Project_Listing'!$D$16:$D$829,$B393,'N1.3_Project_Listing'!$J$16:$J$829,AP$16,'N1.3_Project_Listing'!$G$16:$G$829,AG$15)</f>
        <v>0</v>
      </c>
      <c r="AQ398" s="67">
        <f>SUMIFS('N1.3_Project_Listing'!$P$16:$P$829,'N1.3_Project_Listing'!$B$16:$B$829,$B398,'N1.3_Project_Listing'!$D$16:$D$829,$B393,'N1.3_Project_Listing'!$J$16:$J$829,AQ$16,'N1.3_Project_Listing'!$G$16:$G$829,AG$15)</f>
        <v>0</v>
      </c>
      <c r="AR398" s="67">
        <f>SUMIFS('N1.3_Project_Listing'!$P$16:$P$829,'N1.3_Project_Listing'!$B$16:$B$829,$B398,'N1.3_Project_Listing'!$D$16:$D$829,$B393,'N1.3_Project_Listing'!$J$16:$J$829,AR$16,'N1.3_Project_Listing'!$G$16:$G$829,AG$15)</f>
        <v>0</v>
      </c>
      <c r="AS398" s="67">
        <f>SUMIFS('N1.3_Project_Listing'!$P$16:$P$829,'N1.3_Project_Listing'!$B$16:$B$829,$B398,'N1.3_Project_Listing'!$D$16:$D$829,$B393,'N1.3_Project_Listing'!$J$16:$J$829,AS$16,'N1.3_Project_Listing'!$G$16:$G$829,AG$15)</f>
        <v>0</v>
      </c>
      <c r="AT398" s="63">
        <f t="shared" si="499"/>
        <v>0</v>
      </c>
      <c r="AV398" s="158" t="str">
        <f t="shared" si="492"/>
        <v>Number of</v>
      </c>
      <c r="AW398" s="67">
        <f>SUMIFS('N1.3_Project_Listing'!$R$16:$R$829,'N1.3_Project_Listing'!$B$16:$B$829,$B398,'N1.3_Project_Listing'!$D$16:$D$829,$B393,'N1.3_Project_Listing'!$J$16:$J$829,AW$16,'N1.3_Project_Listing'!$G$16:$G$829,AV$15)</f>
        <v>0</v>
      </c>
      <c r="AX398" s="67">
        <f>SUMIFS('N1.3_Project_Listing'!$R$16:$R$829,'N1.3_Project_Listing'!$B$16:$B$829,$B398,'N1.3_Project_Listing'!$D$16:$D$829,$B393,'N1.3_Project_Listing'!$J$16:$J$829,AX$16,'N1.3_Project_Listing'!$G$16:$G$829,AV$15)</f>
        <v>0</v>
      </c>
      <c r="AY398" s="67">
        <f>SUMIFS('N1.3_Project_Listing'!$R$16:$R$829,'N1.3_Project_Listing'!$B$16:$B$829,$B398,'N1.3_Project_Listing'!$D$16:$D$829,$B393,'N1.3_Project_Listing'!$J$16:$J$829,AY$16,'N1.3_Project_Listing'!$G$16:$G$829,AV$15)</f>
        <v>0</v>
      </c>
      <c r="AZ398" s="67">
        <f>SUMIFS('N1.3_Project_Listing'!$R$16:$R$829,'N1.3_Project_Listing'!$B$16:$B$829,$B398,'N1.3_Project_Listing'!$D$16:$D$829,$B393,'N1.3_Project_Listing'!$J$16:$J$829,AZ$16,'N1.3_Project_Listing'!$G$16:$G$829,AV$15)</f>
        <v>0</v>
      </c>
      <c r="BA398" s="67">
        <f>SUMIFS('N1.3_Project_Listing'!$R$16:$R$829,'N1.3_Project_Listing'!$B$16:$B$829,$B398,'N1.3_Project_Listing'!$D$16:$D$829,$B393,'N1.3_Project_Listing'!$J$16:$J$829,BA$16,'N1.3_Project_Listing'!$G$16:$G$829,AV$15)</f>
        <v>0</v>
      </c>
      <c r="BB398" s="63">
        <f t="shared" si="500"/>
        <v>0</v>
      </c>
      <c r="BC398" s="116" t="s">
        <v>441</v>
      </c>
      <c r="BD398" s="67">
        <f>SUMIFS('N1.3_Project_Listing'!$P$16:$P$829,'N1.3_Project_Listing'!$B$16:$B$829,$B398,'N1.3_Project_Listing'!$D$16:$D$829,$B393,'N1.3_Project_Listing'!$J$16:$J$829,BD$16,'N1.3_Project_Listing'!$G$16:$G$829,AV$15)</f>
        <v>0</v>
      </c>
      <c r="BE398" s="67">
        <f>SUMIFS('N1.3_Project_Listing'!$P$16:$P$829,'N1.3_Project_Listing'!$B$16:$B$829,$B398,'N1.3_Project_Listing'!$D$16:$D$829,$B393,'N1.3_Project_Listing'!$J$16:$J$829,BE$16,'N1.3_Project_Listing'!$G$16:$G$829,AV$15)</f>
        <v>0</v>
      </c>
      <c r="BF398" s="67">
        <f>SUMIFS('N1.3_Project_Listing'!$P$16:$P$829,'N1.3_Project_Listing'!$B$16:$B$829,$B398,'N1.3_Project_Listing'!$D$16:$D$829,$B393,'N1.3_Project_Listing'!$J$16:$J$829,BF$16,'N1.3_Project_Listing'!$G$16:$G$829,AV$15)</f>
        <v>0</v>
      </c>
      <c r="BG398" s="67">
        <f>SUMIFS('N1.3_Project_Listing'!$P$16:$P$829,'N1.3_Project_Listing'!$B$16:$B$829,$B398,'N1.3_Project_Listing'!$D$16:$D$829,$B393,'N1.3_Project_Listing'!$J$16:$J$829,BG$16,'N1.3_Project_Listing'!$G$16:$G$829,AV$15)</f>
        <v>0</v>
      </c>
      <c r="BH398" s="67">
        <f>SUMIFS('N1.3_Project_Listing'!$P$16:$P$829,'N1.3_Project_Listing'!$B$16:$B$829,$B398,'N1.3_Project_Listing'!$D$16:$D$829,$B393,'N1.3_Project_Listing'!$J$16:$J$829,BH$16,'N1.3_Project_Listing'!$G$16:$G$829,AV$15)</f>
        <v>0</v>
      </c>
      <c r="BI398" s="63">
        <f t="shared" si="501"/>
        <v>0</v>
      </c>
      <c r="BK398" s="158" t="str">
        <f t="shared" si="493"/>
        <v>Number of</v>
      </c>
      <c r="BL398" s="67">
        <f>SUMIFS('N1.3_Project_Listing'!$R$16:$R$829,'N1.3_Project_Listing'!$B$16:$B$829,$B398,'N1.3_Project_Listing'!$D$16:$D$829,$B393,'N1.3_Project_Listing'!$J$16:$J$829,BL$16,'N1.3_Project_Listing'!$G$16:$G$829,BK$15)</f>
        <v>0</v>
      </c>
      <c r="BM398" s="67">
        <f>SUMIFS('N1.3_Project_Listing'!$R$16:$R$829,'N1.3_Project_Listing'!$B$16:$B$829,$B398,'N1.3_Project_Listing'!$D$16:$D$829,$B393,'N1.3_Project_Listing'!$J$16:$J$829,BM$16,'N1.3_Project_Listing'!$G$16:$G$829,BK$15)</f>
        <v>0</v>
      </c>
      <c r="BN398" s="67">
        <f>SUMIFS('N1.3_Project_Listing'!$R$16:$R$829,'N1.3_Project_Listing'!$B$16:$B$829,$B398,'N1.3_Project_Listing'!$D$16:$D$829,$B393,'N1.3_Project_Listing'!$J$16:$J$829,BN$16,'N1.3_Project_Listing'!$G$16:$G$829,BK$15)</f>
        <v>0</v>
      </c>
      <c r="BO398" s="67">
        <f>SUMIFS('N1.3_Project_Listing'!$R$16:$R$829,'N1.3_Project_Listing'!$B$16:$B$829,$B398,'N1.3_Project_Listing'!$D$16:$D$829,$B393,'N1.3_Project_Listing'!$J$16:$J$829,BO$16,'N1.3_Project_Listing'!$G$16:$G$829,BK$15)</f>
        <v>0</v>
      </c>
      <c r="BP398" s="67">
        <f>SUMIFS('N1.3_Project_Listing'!$R$16:$R$829,'N1.3_Project_Listing'!$B$16:$B$829,$B398,'N1.3_Project_Listing'!$D$16:$D$829,$B393,'N1.3_Project_Listing'!$J$16:$J$829,BP$16,'N1.3_Project_Listing'!$G$16:$G$829,BK$15)</f>
        <v>0</v>
      </c>
      <c r="BQ398" s="63">
        <f t="shared" si="502"/>
        <v>0</v>
      </c>
      <c r="BR398" s="116" t="s">
        <v>441</v>
      </c>
      <c r="BS398" s="67">
        <f>SUMIFS('N1.3_Project_Listing'!$P$16:$P$829,'N1.3_Project_Listing'!$B$16:$B$829,$B398,'N1.3_Project_Listing'!$D$16:$D$829,$B393,'N1.3_Project_Listing'!$J$16:$J$829,BS$16,'N1.3_Project_Listing'!$G$16:$G$829,BK$15)</f>
        <v>0</v>
      </c>
      <c r="BT398" s="67">
        <f>SUMIFS('N1.3_Project_Listing'!$P$16:$P$829,'N1.3_Project_Listing'!$B$16:$B$829,$B398,'N1.3_Project_Listing'!$D$16:$D$829,$B393,'N1.3_Project_Listing'!$J$16:$J$829,BT$16,'N1.3_Project_Listing'!$G$16:$G$829,BK$15)</f>
        <v>0</v>
      </c>
      <c r="BU398" s="67">
        <f>SUMIFS('N1.3_Project_Listing'!$P$16:$P$829,'N1.3_Project_Listing'!$B$16:$B$829,$B398,'N1.3_Project_Listing'!$D$16:$D$829,$B393,'N1.3_Project_Listing'!$J$16:$J$829,BU$16,'N1.3_Project_Listing'!$G$16:$G$829,BK$15)</f>
        <v>0</v>
      </c>
      <c r="BV398" s="67">
        <f>SUMIFS('N1.3_Project_Listing'!$P$16:$P$829,'N1.3_Project_Listing'!$B$16:$B$829,$B398,'N1.3_Project_Listing'!$D$16:$D$829,$B393,'N1.3_Project_Listing'!$J$16:$J$829,BV$16,'N1.3_Project_Listing'!$G$16:$G$829,BK$15)</f>
        <v>0</v>
      </c>
      <c r="BW398" s="67">
        <f>SUMIFS('N1.3_Project_Listing'!$P$16:$P$829,'N1.3_Project_Listing'!$B$16:$B$829,$B398,'N1.3_Project_Listing'!$D$16:$D$829,$B393,'N1.3_Project_Listing'!$J$16:$J$829,BW$16,'N1.3_Project_Listing'!$G$16:$G$829,BK$15)</f>
        <v>0</v>
      </c>
      <c r="BX398" s="63">
        <f t="shared" si="503"/>
        <v>0</v>
      </c>
    </row>
    <row r="399" spans="2:76">
      <c r="B399" s="132" t="str">
        <f t="shared" si="479"/>
        <v>Governors</v>
      </c>
      <c r="C399" s="158" t="str">
        <f t="shared" si="479"/>
        <v>Number of</v>
      </c>
      <c r="D399" s="63">
        <f t="shared" si="480"/>
        <v>0</v>
      </c>
      <c r="E399" s="63">
        <f t="shared" si="481"/>
        <v>0</v>
      </c>
      <c r="F399" s="63">
        <f t="shared" si="482"/>
        <v>0</v>
      </c>
      <c r="G399" s="63">
        <f t="shared" si="483"/>
        <v>0</v>
      </c>
      <c r="H399" s="63">
        <f t="shared" si="484"/>
        <v>0</v>
      </c>
      <c r="I399" s="63">
        <f t="shared" si="494"/>
        <v>0</v>
      </c>
      <c r="J399" s="116" t="s">
        <v>441</v>
      </c>
      <c r="K399" s="63">
        <f t="shared" si="485"/>
        <v>0</v>
      </c>
      <c r="L399" s="63">
        <f t="shared" si="486"/>
        <v>0</v>
      </c>
      <c r="M399" s="63">
        <f t="shared" si="487"/>
        <v>0</v>
      </c>
      <c r="N399" s="63">
        <f t="shared" si="488"/>
        <v>0</v>
      </c>
      <c r="O399" s="63">
        <f t="shared" si="489"/>
        <v>0</v>
      </c>
      <c r="P399" s="63">
        <f t="shared" si="495"/>
        <v>0</v>
      </c>
      <c r="R399" s="158" t="str">
        <f t="shared" si="490"/>
        <v>Number of</v>
      </c>
      <c r="S399" s="67">
        <f>SUMIFS('N1.3_Project_Listing'!$R$16:$R$829,'N1.3_Project_Listing'!$B$16:$B$829,$B399,'N1.3_Project_Listing'!$D$16:$D$829,$B393,'N1.3_Project_Listing'!$J$16:$J$829,S$16,'N1.3_Project_Listing'!$G$16:$G$829,R$15)</f>
        <v>0</v>
      </c>
      <c r="T399" s="67">
        <f>SUMIFS('N1.3_Project_Listing'!$R$16:$R$829,'N1.3_Project_Listing'!$B$16:$B$829,$B399,'N1.3_Project_Listing'!$D$16:$D$829,$B393,'N1.3_Project_Listing'!$J$16:$J$829,T$16,'N1.3_Project_Listing'!$G$16:$G$829,R$15)</f>
        <v>0</v>
      </c>
      <c r="U399" s="67">
        <f>SUMIFS('N1.3_Project_Listing'!$R$16:$R$829,'N1.3_Project_Listing'!$B$16:$B$829,$B399,'N1.3_Project_Listing'!$D$16:$D$829,$B393,'N1.3_Project_Listing'!$J$16:$J$829,U$16,'N1.3_Project_Listing'!$G$16:$G$829,R$15)</f>
        <v>0</v>
      </c>
      <c r="V399" s="67">
        <f>SUMIFS('N1.3_Project_Listing'!$R$16:$R$829,'N1.3_Project_Listing'!$B$16:$B$829,$B399,'N1.3_Project_Listing'!$D$16:$D$829,$B393,'N1.3_Project_Listing'!$J$16:$J$829,V$16,'N1.3_Project_Listing'!$G$16:$G$829,R$15)</f>
        <v>0</v>
      </c>
      <c r="W399" s="67">
        <f>SUMIFS('N1.3_Project_Listing'!$R$16:$R$829,'N1.3_Project_Listing'!$B$16:$B$829,$B399,'N1.3_Project_Listing'!$D$16:$D$829,$B393,'N1.3_Project_Listing'!$J$16:$J$829,W$16,'N1.3_Project_Listing'!$G$16:$G$829,R$15)</f>
        <v>0</v>
      </c>
      <c r="X399" s="63">
        <f t="shared" si="496"/>
        <v>0</v>
      </c>
      <c r="Y399" s="116" t="s">
        <v>441</v>
      </c>
      <c r="Z399" s="67">
        <f>SUMIFS('N1.3_Project_Listing'!$P$16:$P$829,'N1.3_Project_Listing'!$B$16:$B$829,$B399,'N1.3_Project_Listing'!$D$16:$D$829,$B393,'N1.3_Project_Listing'!$J$16:$J$829,Z$16,'N1.3_Project_Listing'!$G$16:$G$829,R$15)</f>
        <v>0</v>
      </c>
      <c r="AA399" s="67">
        <f>SUMIFS('N1.3_Project_Listing'!$P$16:$P$829,'N1.3_Project_Listing'!$B$16:$B$829,$B399,'N1.3_Project_Listing'!$D$16:$D$829,$B393,'N1.3_Project_Listing'!$J$16:$J$829,AA$16,'N1.3_Project_Listing'!$G$16:$G$829,R$15)</f>
        <v>0</v>
      </c>
      <c r="AB399" s="67">
        <f>SUMIFS('N1.3_Project_Listing'!$P$16:$P$829,'N1.3_Project_Listing'!$B$16:$B$829,$B399,'N1.3_Project_Listing'!$D$16:$D$829,$B393,'N1.3_Project_Listing'!$J$16:$J$829,AB$16,'N1.3_Project_Listing'!$G$16:$G$829,R$15)</f>
        <v>0</v>
      </c>
      <c r="AC399" s="67">
        <f>SUMIFS('N1.3_Project_Listing'!$P$16:$P$829,'N1.3_Project_Listing'!$B$16:$B$829,$B399,'N1.3_Project_Listing'!$D$16:$D$829,$B393,'N1.3_Project_Listing'!$J$16:$J$829,AC$16,'N1.3_Project_Listing'!$G$16:$G$829,R$15)</f>
        <v>0</v>
      </c>
      <c r="AD399" s="67">
        <f>SUMIFS('N1.3_Project_Listing'!$P$16:$P$829,'N1.3_Project_Listing'!$B$16:$B$829,$B399,'N1.3_Project_Listing'!$D$16:$D$829,$B393,'N1.3_Project_Listing'!$J$16:$J$829,AD$16,'N1.3_Project_Listing'!$G$16:$G$829,R$15)</f>
        <v>0</v>
      </c>
      <c r="AE399" s="63">
        <f t="shared" si="497"/>
        <v>0</v>
      </c>
      <c r="AG399" s="158" t="str">
        <f t="shared" si="491"/>
        <v>Number of</v>
      </c>
      <c r="AH399" s="67">
        <f>SUMIFS('N1.3_Project_Listing'!$R$16:$R$829,'N1.3_Project_Listing'!$B$16:$B$829,$B399,'N1.3_Project_Listing'!$D$16:$D$829,$B393,'N1.3_Project_Listing'!$J$16:$J$829,AH$16,'N1.3_Project_Listing'!$G$16:$G$829,AG$15)</f>
        <v>0</v>
      </c>
      <c r="AI399" s="67">
        <f>SUMIFS('N1.3_Project_Listing'!$R$16:$R$829,'N1.3_Project_Listing'!$B$16:$B$829,$B399,'N1.3_Project_Listing'!$D$16:$D$829,$B393,'N1.3_Project_Listing'!$J$16:$J$829,AI$16,'N1.3_Project_Listing'!$G$16:$G$829,AG$15)</f>
        <v>0</v>
      </c>
      <c r="AJ399" s="67">
        <f>SUMIFS('N1.3_Project_Listing'!$R$16:$R$829,'N1.3_Project_Listing'!$B$16:$B$829,$B399,'N1.3_Project_Listing'!$D$16:$D$829,$B393,'N1.3_Project_Listing'!$J$16:$J$829,AJ$16,'N1.3_Project_Listing'!$G$16:$G$829,AG$15)</f>
        <v>0</v>
      </c>
      <c r="AK399" s="67">
        <f>SUMIFS('N1.3_Project_Listing'!$R$16:$R$829,'N1.3_Project_Listing'!$B$16:$B$829,$B399,'N1.3_Project_Listing'!$D$16:$D$829,$B393,'N1.3_Project_Listing'!$J$16:$J$829,AK$16,'N1.3_Project_Listing'!$G$16:$G$829,AG$15)</f>
        <v>0</v>
      </c>
      <c r="AL399" s="67">
        <f>SUMIFS('N1.3_Project_Listing'!$R$16:$R$829,'N1.3_Project_Listing'!$B$16:$B$829,$B399,'N1.3_Project_Listing'!$D$16:$D$829,$B393,'N1.3_Project_Listing'!$J$16:$J$829,AL$16,'N1.3_Project_Listing'!$G$16:$G$829,AG$15)</f>
        <v>0</v>
      </c>
      <c r="AM399" s="63">
        <f t="shared" si="498"/>
        <v>0</v>
      </c>
      <c r="AN399" s="116" t="s">
        <v>441</v>
      </c>
      <c r="AO399" s="67">
        <f>SUMIFS('N1.3_Project_Listing'!$P$16:$P$829,'N1.3_Project_Listing'!$B$16:$B$829,$B399,'N1.3_Project_Listing'!$D$16:$D$829,$B393,'N1.3_Project_Listing'!$J$16:$J$829,AO$16,'N1.3_Project_Listing'!$G$16:$G$829,AG$15)</f>
        <v>0</v>
      </c>
      <c r="AP399" s="67">
        <f>SUMIFS('N1.3_Project_Listing'!$P$16:$P$829,'N1.3_Project_Listing'!$B$16:$B$829,$B399,'N1.3_Project_Listing'!$D$16:$D$829,$B393,'N1.3_Project_Listing'!$J$16:$J$829,AP$16,'N1.3_Project_Listing'!$G$16:$G$829,AG$15)</f>
        <v>0</v>
      </c>
      <c r="AQ399" s="67">
        <f>SUMIFS('N1.3_Project_Listing'!$P$16:$P$829,'N1.3_Project_Listing'!$B$16:$B$829,$B399,'N1.3_Project_Listing'!$D$16:$D$829,$B393,'N1.3_Project_Listing'!$J$16:$J$829,AQ$16,'N1.3_Project_Listing'!$G$16:$G$829,AG$15)</f>
        <v>0</v>
      </c>
      <c r="AR399" s="67">
        <f>SUMIFS('N1.3_Project_Listing'!$P$16:$P$829,'N1.3_Project_Listing'!$B$16:$B$829,$B399,'N1.3_Project_Listing'!$D$16:$D$829,$B393,'N1.3_Project_Listing'!$J$16:$J$829,AR$16,'N1.3_Project_Listing'!$G$16:$G$829,AG$15)</f>
        <v>0</v>
      </c>
      <c r="AS399" s="67">
        <f>SUMIFS('N1.3_Project_Listing'!$P$16:$P$829,'N1.3_Project_Listing'!$B$16:$B$829,$B399,'N1.3_Project_Listing'!$D$16:$D$829,$B393,'N1.3_Project_Listing'!$J$16:$J$829,AS$16,'N1.3_Project_Listing'!$G$16:$G$829,AG$15)</f>
        <v>0</v>
      </c>
      <c r="AT399" s="63">
        <f t="shared" si="499"/>
        <v>0</v>
      </c>
      <c r="AV399" s="158" t="str">
        <f t="shared" si="492"/>
        <v>Number of</v>
      </c>
      <c r="AW399" s="67">
        <f>SUMIFS('N1.3_Project_Listing'!$R$16:$R$829,'N1.3_Project_Listing'!$B$16:$B$829,$B399,'N1.3_Project_Listing'!$D$16:$D$829,$B393,'N1.3_Project_Listing'!$J$16:$J$829,AW$16,'N1.3_Project_Listing'!$G$16:$G$829,AV$15)</f>
        <v>0</v>
      </c>
      <c r="AX399" s="67">
        <f>SUMIFS('N1.3_Project_Listing'!$R$16:$R$829,'N1.3_Project_Listing'!$B$16:$B$829,$B399,'N1.3_Project_Listing'!$D$16:$D$829,$B393,'N1.3_Project_Listing'!$J$16:$J$829,AX$16,'N1.3_Project_Listing'!$G$16:$G$829,AV$15)</f>
        <v>0</v>
      </c>
      <c r="AY399" s="67">
        <f>SUMIFS('N1.3_Project_Listing'!$R$16:$R$829,'N1.3_Project_Listing'!$B$16:$B$829,$B399,'N1.3_Project_Listing'!$D$16:$D$829,$B393,'N1.3_Project_Listing'!$J$16:$J$829,AY$16,'N1.3_Project_Listing'!$G$16:$G$829,AV$15)</f>
        <v>0</v>
      </c>
      <c r="AZ399" s="67">
        <f>SUMIFS('N1.3_Project_Listing'!$R$16:$R$829,'N1.3_Project_Listing'!$B$16:$B$829,$B399,'N1.3_Project_Listing'!$D$16:$D$829,$B393,'N1.3_Project_Listing'!$J$16:$J$829,AZ$16,'N1.3_Project_Listing'!$G$16:$G$829,AV$15)</f>
        <v>0</v>
      </c>
      <c r="BA399" s="67">
        <f>SUMIFS('N1.3_Project_Listing'!$R$16:$R$829,'N1.3_Project_Listing'!$B$16:$B$829,$B399,'N1.3_Project_Listing'!$D$16:$D$829,$B393,'N1.3_Project_Listing'!$J$16:$J$829,BA$16,'N1.3_Project_Listing'!$G$16:$G$829,AV$15)</f>
        <v>0</v>
      </c>
      <c r="BB399" s="63">
        <f t="shared" si="500"/>
        <v>0</v>
      </c>
      <c r="BC399" s="116" t="s">
        <v>441</v>
      </c>
      <c r="BD399" s="67">
        <f>SUMIFS('N1.3_Project_Listing'!$P$16:$P$829,'N1.3_Project_Listing'!$B$16:$B$829,$B399,'N1.3_Project_Listing'!$D$16:$D$829,$B393,'N1.3_Project_Listing'!$J$16:$J$829,BD$16,'N1.3_Project_Listing'!$G$16:$G$829,AV$15)</f>
        <v>0</v>
      </c>
      <c r="BE399" s="67">
        <f>SUMIFS('N1.3_Project_Listing'!$P$16:$P$829,'N1.3_Project_Listing'!$B$16:$B$829,$B399,'N1.3_Project_Listing'!$D$16:$D$829,$B393,'N1.3_Project_Listing'!$J$16:$J$829,BE$16,'N1.3_Project_Listing'!$G$16:$G$829,AV$15)</f>
        <v>0</v>
      </c>
      <c r="BF399" s="67">
        <f>SUMIFS('N1.3_Project_Listing'!$P$16:$P$829,'N1.3_Project_Listing'!$B$16:$B$829,$B399,'N1.3_Project_Listing'!$D$16:$D$829,$B393,'N1.3_Project_Listing'!$J$16:$J$829,BF$16,'N1.3_Project_Listing'!$G$16:$G$829,AV$15)</f>
        <v>0</v>
      </c>
      <c r="BG399" s="67">
        <f>SUMIFS('N1.3_Project_Listing'!$P$16:$P$829,'N1.3_Project_Listing'!$B$16:$B$829,$B399,'N1.3_Project_Listing'!$D$16:$D$829,$B393,'N1.3_Project_Listing'!$J$16:$J$829,BG$16,'N1.3_Project_Listing'!$G$16:$G$829,AV$15)</f>
        <v>0</v>
      </c>
      <c r="BH399" s="67">
        <f>SUMIFS('N1.3_Project_Listing'!$P$16:$P$829,'N1.3_Project_Listing'!$B$16:$B$829,$B399,'N1.3_Project_Listing'!$D$16:$D$829,$B393,'N1.3_Project_Listing'!$J$16:$J$829,BH$16,'N1.3_Project_Listing'!$G$16:$G$829,AV$15)</f>
        <v>0</v>
      </c>
      <c r="BI399" s="63">
        <f t="shared" si="501"/>
        <v>0</v>
      </c>
      <c r="BK399" s="158" t="str">
        <f t="shared" si="493"/>
        <v>Number of</v>
      </c>
      <c r="BL399" s="67">
        <f>SUMIFS('N1.3_Project_Listing'!$R$16:$R$829,'N1.3_Project_Listing'!$B$16:$B$829,$B399,'N1.3_Project_Listing'!$D$16:$D$829,$B393,'N1.3_Project_Listing'!$J$16:$J$829,BL$16,'N1.3_Project_Listing'!$G$16:$G$829,BK$15)</f>
        <v>0</v>
      </c>
      <c r="BM399" s="67">
        <f>SUMIFS('N1.3_Project_Listing'!$R$16:$R$829,'N1.3_Project_Listing'!$B$16:$B$829,$B399,'N1.3_Project_Listing'!$D$16:$D$829,$B393,'N1.3_Project_Listing'!$J$16:$J$829,BM$16,'N1.3_Project_Listing'!$G$16:$G$829,BK$15)</f>
        <v>0</v>
      </c>
      <c r="BN399" s="67">
        <f>SUMIFS('N1.3_Project_Listing'!$R$16:$R$829,'N1.3_Project_Listing'!$B$16:$B$829,$B399,'N1.3_Project_Listing'!$D$16:$D$829,$B393,'N1.3_Project_Listing'!$J$16:$J$829,BN$16,'N1.3_Project_Listing'!$G$16:$G$829,BK$15)</f>
        <v>0</v>
      </c>
      <c r="BO399" s="67">
        <f>SUMIFS('N1.3_Project_Listing'!$R$16:$R$829,'N1.3_Project_Listing'!$B$16:$B$829,$B399,'N1.3_Project_Listing'!$D$16:$D$829,$B393,'N1.3_Project_Listing'!$J$16:$J$829,BO$16,'N1.3_Project_Listing'!$G$16:$G$829,BK$15)</f>
        <v>0</v>
      </c>
      <c r="BP399" s="67">
        <f>SUMIFS('N1.3_Project_Listing'!$R$16:$R$829,'N1.3_Project_Listing'!$B$16:$B$829,$B399,'N1.3_Project_Listing'!$D$16:$D$829,$B393,'N1.3_Project_Listing'!$J$16:$J$829,BP$16,'N1.3_Project_Listing'!$G$16:$G$829,BK$15)</f>
        <v>0</v>
      </c>
      <c r="BQ399" s="63">
        <f t="shared" si="502"/>
        <v>0</v>
      </c>
      <c r="BR399" s="116" t="s">
        <v>441</v>
      </c>
      <c r="BS399" s="67">
        <f>SUMIFS('N1.3_Project_Listing'!$P$16:$P$829,'N1.3_Project_Listing'!$B$16:$B$829,$B399,'N1.3_Project_Listing'!$D$16:$D$829,$B393,'N1.3_Project_Listing'!$J$16:$J$829,BS$16,'N1.3_Project_Listing'!$G$16:$G$829,BK$15)</f>
        <v>0</v>
      </c>
      <c r="BT399" s="67">
        <f>SUMIFS('N1.3_Project_Listing'!$P$16:$P$829,'N1.3_Project_Listing'!$B$16:$B$829,$B399,'N1.3_Project_Listing'!$D$16:$D$829,$B393,'N1.3_Project_Listing'!$J$16:$J$829,BT$16,'N1.3_Project_Listing'!$G$16:$G$829,BK$15)</f>
        <v>0</v>
      </c>
      <c r="BU399" s="67">
        <f>SUMIFS('N1.3_Project_Listing'!$P$16:$P$829,'N1.3_Project_Listing'!$B$16:$B$829,$B399,'N1.3_Project_Listing'!$D$16:$D$829,$B393,'N1.3_Project_Listing'!$J$16:$J$829,BU$16,'N1.3_Project_Listing'!$G$16:$G$829,BK$15)</f>
        <v>0</v>
      </c>
      <c r="BV399" s="67">
        <f>SUMIFS('N1.3_Project_Listing'!$P$16:$P$829,'N1.3_Project_Listing'!$B$16:$B$829,$B399,'N1.3_Project_Listing'!$D$16:$D$829,$B393,'N1.3_Project_Listing'!$J$16:$J$829,BV$16,'N1.3_Project_Listing'!$G$16:$G$829,BK$15)</f>
        <v>0</v>
      </c>
      <c r="BW399" s="67">
        <f>SUMIFS('N1.3_Project_Listing'!$P$16:$P$829,'N1.3_Project_Listing'!$B$16:$B$829,$B399,'N1.3_Project_Listing'!$D$16:$D$829,$B393,'N1.3_Project_Listing'!$J$16:$J$829,BW$16,'N1.3_Project_Listing'!$G$16:$G$829,BK$15)</f>
        <v>0</v>
      </c>
      <c r="BX399" s="63">
        <f t="shared" si="503"/>
        <v>0</v>
      </c>
    </row>
    <row r="400" spans="2:76">
      <c r="B400" s="132" t="str">
        <f t="shared" si="479"/>
        <v>PRS or Offtake</v>
      </c>
      <c r="C400" s="158" t="str">
        <f t="shared" si="479"/>
        <v>Systems</v>
      </c>
      <c r="D400" s="63">
        <f t="shared" si="480"/>
        <v>0</v>
      </c>
      <c r="E400" s="63">
        <f t="shared" si="481"/>
        <v>0</v>
      </c>
      <c r="F400" s="63">
        <f t="shared" si="482"/>
        <v>0</v>
      </c>
      <c r="G400" s="63">
        <f t="shared" si="483"/>
        <v>0</v>
      </c>
      <c r="H400" s="63">
        <f t="shared" si="484"/>
        <v>0</v>
      </c>
      <c r="I400" s="63">
        <f t="shared" si="494"/>
        <v>0</v>
      </c>
      <c r="J400" s="116" t="s">
        <v>441</v>
      </c>
      <c r="K400" s="63">
        <f t="shared" si="485"/>
        <v>0</v>
      </c>
      <c r="L400" s="63">
        <f t="shared" si="486"/>
        <v>0</v>
      </c>
      <c r="M400" s="63">
        <f t="shared" si="487"/>
        <v>0</v>
      </c>
      <c r="N400" s="63">
        <f t="shared" si="488"/>
        <v>0</v>
      </c>
      <c r="O400" s="63">
        <f t="shared" si="489"/>
        <v>0</v>
      </c>
      <c r="P400" s="63">
        <f t="shared" si="495"/>
        <v>0</v>
      </c>
      <c r="R400" s="158" t="str">
        <f t="shared" si="490"/>
        <v>Systems</v>
      </c>
      <c r="S400" s="67">
        <f>SUMIFS('N1.3_Project_Listing'!$R$16:$R$829,'N1.3_Project_Listing'!$B$16:$B$829,$B400,'N1.3_Project_Listing'!$D$16:$D$829,$B393,'N1.3_Project_Listing'!$J$16:$J$829,S$16,'N1.3_Project_Listing'!$G$16:$G$829,R$15)</f>
        <v>0</v>
      </c>
      <c r="T400" s="67">
        <f>SUMIFS('N1.3_Project_Listing'!$R$16:$R$829,'N1.3_Project_Listing'!$B$16:$B$829,$B400,'N1.3_Project_Listing'!$D$16:$D$829,$B393,'N1.3_Project_Listing'!$J$16:$J$829,T$16,'N1.3_Project_Listing'!$G$16:$G$829,R$15)</f>
        <v>0</v>
      </c>
      <c r="U400" s="67">
        <f>SUMIFS('N1.3_Project_Listing'!$R$16:$R$829,'N1.3_Project_Listing'!$B$16:$B$829,$B400,'N1.3_Project_Listing'!$D$16:$D$829,$B393,'N1.3_Project_Listing'!$J$16:$J$829,U$16,'N1.3_Project_Listing'!$G$16:$G$829,R$15)</f>
        <v>0</v>
      </c>
      <c r="V400" s="67">
        <f>SUMIFS('N1.3_Project_Listing'!$R$16:$R$829,'N1.3_Project_Listing'!$B$16:$B$829,$B400,'N1.3_Project_Listing'!$D$16:$D$829,$B393,'N1.3_Project_Listing'!$J$16:$J$829,V$16,'N1.3_Project_Listing'!$G$16:$G$829,R$15)</f>
        <v>0</v>
      </c>
      <c r="W400" s="67">
        <f>SUMIFS('N1.3_Project_Listing'!$R$16:$R$829,'N1.3_Project_Listing'!$B$16:$B$829,$B400,'N1.3_Project_Listing'!$D$16:$D$829,$B393,'N1.3_Project_Listing'!$J$16:$J$829,W$16,'N1.3_Project_Listing'!$G$16:$G$829,R$15)</f>
        <v>0</v>
      </c>
      <c r="X400" s="63">
        <f t="shared" si="496"/>
        <v>0</v>
      </c>
      <c r="Y400" s="116" t="s">
        <v>441</v>
      </c>
      <c r="Z400" s="67">
        <f>SUMIFS('N1.3_Project_Listing'!$P$16:$P$829,'N1.3_Project_Listing'!$B$16:$B$829,$B400,'N1.3_Project_Listing'!$D$16:$D$829,$B393,'N1.3_Project_Listing'!$J$16:$J$829,Z$16,'N1.3_Project_Listing'!$G$16:$G$829,R$15)</f>
        <v>0</v>
      </c>
      <c r="AA400" s="67">
        <f>SUMIFS('N1.3_Project_Listing'!$P$16:$P$829,'N1.3_Project_Listing'!$B$16:$B$829,$B400,'N1.3_Project_Listing'!$D$16:$D$829,$B393,'N1.3_Project_Listing'!$J$16:$J$829,AA$16,'N1.3_Project_Listing'!$G$16:$G$829,R$15)</f>
        <v>0</v>
      </c>
      <c r="AB400" s="67">
        <f>SUMIFS('N1.3_Project_Listing'!$P$16:$P$829,'N1.3_Project_Listing'!$B$16:$B$829,$B400,'N1.3_Project_Listing'!$D$16:$D$829,$B393,'N1.3_Project_Listing'!$J$16:$J$829,AB$16,'N1.3_Project_Listing'!$G$16:$G$829,R$15)</f>
        <v>0</v>
      </c>
      <c r="AC400" s="67">
        <f>SUMIFS('N1.3_Project_Listing'!$P$16:$P$829,'N1.3_Project_Listing'!$B$16:$B$829,$B400,'N1.3_Project_Listing'!$D$16:$D$829,$B393,'N1.3_Project_Listing'!$J$16:$J$829,AC$16,'N1.3_Project_Listing'!$G$16:$G$829,R$15)</f>
        <v>0</v>
      </c>
      <c r="AD400" s="67">
        <f>SUMIFS('N1.3_Project_Listing'!$P$16:$P$829,'N1.3_Project_Listing'!$B$16:$B$829,$B400,'N1.3_Project_Listing'!$D$16:$D$829,$B393,'N1.3_Project_Listing'!$J$16:$J$829,AD$16,'N1.3_Project_Listing'!$G$16:$G$829,R$15)</f>
        <v>0</v>
      </c>
      <c r="AE400" s="63">
        <f t="shared" si="497"/>
        <v>0</v>
      </c>
      <c r="AG400" s="158" t="str">
        <f t="shared" si="491"/>
        <v>Systems</v>
      </c>
      <c r="AH400" s="67">
        <f>SUMIFS('N1.3_Project_Listing'!$R$16:$R$829,'N1.3_Project_Listing'!$B$16:$B$829,$B400,'N1.3_Project_Listing'!$D$16:$D$829,$B393,'N1.3_Project_Listing'!$J$16:$J$829,AH$16,'N1.3_Project_Listing'!$G$16:$G$829,AG$15)</f>
        <v>0</v>
      </c>
      <c r="AI400" s="67">
        <f>SUMIFS('N1.3_Project_Listing'!$R$16:$R$829,'N1.3_Project_Listing'!$B$16:$B$829,$B400,'N1.3_Project_Listing'!$D$16:$D$829,$B393,'N1.3_Project_Listing'!$J$16:$J$829,AI$16,'N1.3_Project_Listing'!$G$16:$G$829,AG$15)</f>
        <v>0</v>
      </c>
      <c r="AJ400" s="67">
        <f>SUMIFS('N1.3_Project_Listing'!$R$16:$R$829,'N1.3_Project_Listing'!$B$16:$B$829,$B400,'N1.3_Project_Listing'!$D$16:$D$829,$B393,'N1.3_Project_Listing'!$J$16:$J$829,AJ$16,'N1.3_Project_Listing'!$G$16:$G$829,AG$15)</f>
        <v>0</v>
      </c>
      <c r="AK400" s="67">
        <f>SUMIFS('N1.3_Project_Listing'!$R$16:$R$829,'N1.3_Project_Listing'!$B$16:$B$829,$B400,'N1.3_Project_Listing'!$D$16:$D$829,$B393,'N1.3_Project_Listing'!$J$16:$J$829,AK$16,'N1.3_Project_Listing'!$G$16:$G$829,AG$15)</f>
        <v>0</v>
      </c>
      <c r="AL400" s="67">
        <f>SUMIFS('N1.3_Project_Listing'!$R$16:$R$829,'N1.3_Project_Listing'!$B$16:$B$829,$B400,'N1.3_Project_Listing'!$D$16:$D$829,$B393,'N1.3_Project_Listing'!$J$16:$J$829,AL$16,'N1.3_Project_Listing'!$G$16:$G$829,AG$15)</f>
        <v>0</v>
      </c>
      <c r="AM400" s="63">
        <f t="shared" si="498"/>
        <v>0</v>
      </c>
      <c r="AN400" s="116" t="s">
        <v>441</v>
      </c>
      <c r="AO400" s="67">
        <f>SUMIFS('N1.3_Project_Listing'!$P$16:$P$829,'N1.3_Project_Listing'!$B$16:$B$829,$B400,'N1.3_Project_Listing'!$D$16:$D$829,$B393,'N1.3_Project_Listing'!$J$16:$J$829,AO$16,'N1.3_Project_Listing'!$G$16:$G$829,AG$15)</f>
        <v>0</v>
      </c>
      <c r="AP400" s="67">
        <f>SUMIFS('N1.3_Project_Listing'!$P$16:$P$829,'N1.3_Project_Listing'!$B$16:$B$829,$B400,'N1.3_Project_Listing'!$D$16:$D$829,$B393,'N1.3_Project_Listing'!$J$16:$J$829,AP$16,'N1.3_Project_Listing'!$G$16:$G$829,AG$15)</f>
        <v>0</v>
      </c>
      <c r="AQ400" s="67">
        <f>SUMIFS('N1.3_Project_Listing'!$P$16:$P$829,'N1.3_Project_Listing'!$B$16:$B$829,$B400,'N1.3_Project_Listing'!$D$16:$D$829,$B393,'N1.3_Project_Listing'!$J$16:$J$829,AQ$16,'N1.3_Project_Listing'!$G$16:$G$829,AG$15)</f>
        <v>0</v>
      </c>
      <c r="AR400" s="67">
        <f>SUMIFS('N1.3_Project_Listing'!$P$16:$P$829,'N1.3_Project_Listing'!$B$16:$B$829,$B400,'N1.3_Project_Listing'!$D$16:$D$829,$B393,'N1.3_Project_Listing'!$J$16:$J$829,AR$16,'N1.3_Project_Listing'!$G$16:$G$829,AG$15)</f>
        <v>0</v>
      </c>
      <c r="AS400" s="67">
        <f>SUMIFS('N1.3_Project_Listing'!$P$16:$P$829,'N1.3_Project_Listing'!$B$16:$B$829,$B400,'N1.3_Project_Listing'!$D$16:$D$829,$B393,'N1.3_Project_Listing'!$J$16:$J$829,AS$16,'N1.3_Project_Listing'!$G$16:$G$829,AG$15)</f>
        <v>0</v>
      </c>
      <c r="AT400" s="63">
        <f t="shared" si="499"/>
        <v>0</v>
      </c>
      <c r="AV400" s="158" t="str">
        <f t="shared" si="492"/>
        <v>Systems</v>
      </c>
      <c r="AW400" s="67">
        <f>SUMIFS('N1.3_Project_Listing'!$R$16:$R$829,'N1.3_Project_Listing'!$B$16:$B$829,$B400,'N1.3_Project_Listing'!$D$16:$D$829,$B393,'N1.3_Project_Listing'!$J$16:$J$829,AW$16,'N1.3_Project_Listing'!$G$16:$G$829,AV$15)</f>
        <v>0</v>
      </c>
      <c r="AX400" s="67">
        <f>SUMIFS('N1.3_Project_Listing'!$R$16:$R$829,'N1.3_Project_Listing'!$B$16:$B$829,$B400,'N1.3_Project_Listing'!$D$16:$D$829,$B393,'N1.3_Project_Listing'!$J$16:$J$829,AX$16,'N1.3_Project_Listing'!$G$16:$G$829,AV$15)</f>
        <v>0</v>
      </c>
      <c r="AY400" s="67">
        <f>SUMIFS('N1.3_Project_Listing'!$R$16:$R$829,'N1.3_Project_Listing'!$B$16:$B$829,$B400,'N1.3_Project_Listing'!$D$16:$D$829,$B393,'N1.3_Project_Listing'!$J$16:$J$829,AY$16,'N1.3_Project_Listing'!$G$16:$G$829,AV$15)</f>
        <v>0</v>
      </c>
      <c r="AZ400" s="67">
        <f>SUMIFS('N1.3_Project_Listing'!$R$16:$R$829,'N1.3_Project_Listing'!$B$16:$B$829,$B400,'N1.3_Project_Listing'!$D$16:$D$829,$B393,'N1.3_Project_Listing'!$J$16:$J$829,AZ$16,'N1.3_Project_Listing'!$G$16:$G$829,AV$15)</f>
        <v>0</v>
      </c>
      <c r="BA400" s="67">
        <f>SUMIFS('N1.3_Project_Listing'!$R$16:$R$829,'N1.3_Project_Listing'!$B$16:$B$829,$B400,'N1.3_Project_Listing'!$D$16:$D$829,$B393,'N1.3_Project_Listing'!$J$16:$J$829,BA$16,'N1.3_Project_Listing'!$G$16:$G$829,AV$15)</f>
        <v>0</v>
      </c>
      <c r="BB400" s="63">
        <f t="shared" si="500"/>
        <v>0</v>
      </c>
      <c r="BC400" s="116" t="s">
        <v>441</v>
      </c>
      <c r="BD400" s="67">
        <f>SUMIFS('N1.3_Project_Listing'!$P$16:$P$829,'N1.3_Project_Listing'!$B$16:$B$829,$B400,'N1.3_Project_Listing'!$D$16:$D$829,$B393,'N1.3_Project_Listing'!$J$16:$J$829,BD$16,'N1.3_Project_Listing'!$G$16:$G$829,AV$15)</f>
        <v>0</v>
      </c>
      <c r="BE400" s="67">
        <f>SUMIFS('N1.3_Project_Listing'!$P$16:$P$829,'N1.3_Project_Listing'!$B$16:$B$829,$B400,'N1.3_Project_Listing'!$D$16:$D$829,$B393,'N1.3_Project_Listing'!$J$16:$J$829,BE$16,'N1.3_Project_Listing'!$G$16:$G$829,AV$15)</f>
        <v>0</v>
      </c>
      <c r="BF400" s="67">
        <f>SUMIFS('N1.3_Project_Listing'!$P$16:$P$829,'N1.3_Project_Listing'!$B$16:$B$829,$B400,'N1.3_Project_Listing'!$D$16:$D$829,$B393,'N1.3_Project_Listing'!$J$16:$J$829,BF$16,'N1.3_Project_Listing'!$G$16:$G$829,AV$15)</f>
        <v>0</v>
      </c>
      <c r="BG400" s="67">
        <f>SUMIFS('N1.3_Project_Listing'!$P$16:$P$829,'N1.3_Project_Listing'!$B$16:$B$829,$B400,'N1.3_Project_Listing'!$D$16:$D$829,$B393,'N1.3_Project_Listing'!$J$16:$J$829,BG$16,'N1.3_Project_Listing'!$G$16:$G$829,AV$15)</f>
        <v>0</v>
      </c>
      <c r="BH400" s="67">
        <f>SUMIFS('N1.3_Project_Listing'!$P$16:$P$829,'N1.3_Project_Listing'!$B$16:$B$829,$B400,'N1.3_Project_Listing'!$D$16:$D$829,$B393,'N1.3_Project_Listing'!$J$16:$J$829,BH$16,'N1.3_Project_Listing'!$G$16:$G$829,AV$15)</f>
        <v>0</v>
      </c>
      <c r="BI400" s="63">
        <f t="shared" si="501"/>
        <v>0</v>
      </c>
      <c r="BK400" s="158" t="str">
        <f t="shared" si="493"/>
        <v>Systems</v>
      </c>
      <c r="BL400" s="67">
        <f>SUMIFS('N1.3_Project_Listing'!$R$16:$R$829,'N1.3_Project_Listing'!$B$16:$B$829,$B400,'N1.3_Project_Listing'!$D$16:$D$829,$B393,'N1.3_Project_Listing'!$J$16:$J$829,BL$16,'N1.3_Project_Listing'!$G$16:$G$829,BK$15)</f>
        <v>0</v>
      </c>
      <c r="BM400" s="67">
        <f>SUMIFS('N1.3_Project_Listing'!$R$16:$R$829,'N1.3_Project_Listing'!$B$16:$B$829,$B400,'N1.3_Project_Listing'!$D$16:$D$829,$B393,'N1.3_Project_Listing'!$J$16:$J$829,BM$16,'N1.3_Project_Listing'!$G$16:$G$829,BK$15)</f>
        <v>0</v>
      </c>
      <c r="BN400" s="67">
        <f>SUMIFS('N1.3_Project_Listing'!$R$16:$R$829,'N1.3_Project_Listing'!$B$16:$B$829,$B400,'N1.3_Project_Listing'!$D$16:$D$829,$B393,'N1.3_Project_Listing'!$J$16:$J$829,BN$16,'N1.3_Project_Listing'!$G$16:$G$829,BK$15)</f>
        <v>0</v>
      </c>
      <c r="BO400" s="67">
        <f>SUMIFS('N1.3_Project_Listing'!$R$16:$R$829,'N1.3_Project_Listing'!$B$16:$B$829,$B400,'N1.3_Project_Listing'!$D$16:$D$829,$B393,'N1.3_Project_Listing'!$J$16:$J$829,BO$16,'N1.3_Project_Listing'!$G$16:$G$829,BK$15)</f>
        <v>0</v>
      </c>
      <c r="BP400" s="67">
        <f>SUMIFS('N1.3_Project_Listing'!$R$16:$R$829,'N1.3_Project_Listing'!$B$16:$B$829,$B400,'N1.3_Project_Listing'!$D$16:$D$829,$B393,'N1.3_Project_Listing'!$J$16:$J$829,BP$16,'N1.3_Project_Listing'!$G$16:$G$829,BK$15)</f>
        <v>0</v>
      </c>
      <c r="BQ400" s="63">
        <f t="shared" si="502"/>
        <v>0</v>
      </c>
      <c r="BR400" s="116" t="s">
        <v>441</v>
      </c>
      <c r="BS400" s="67">
        <f>SUMIFS('N1.3_Project_Listing'!$P$16:$P$829,'N1.3_Project_Listing'!$B$16:$B$829,$B400,'N1.3_Project_Listing'!$D$16:$D$829,$B393,'N1.3_Project_Listing'!$J$16:$J$829,BS$16,'N1.3_Project_Listing'!$G$16:$G$829,BK$15)</f>
        <v>0</v>
      </c>
      <c r="BT400" s="67">
        <f>SUMIFS('N1.3_Project_Listing'!$P$16:$P$829,'N1.3_Project_Listing'!$B$16:$B$829,$B400,'N1.3_Project_Listing'!$D$16:$D$829,$B393,'N1.3_Project_Listing'!$J$16:$J$829,BT$16,'N1.3_Project_Listing'!$G$16:$G$829,BK$15)</f>
        <v>0</v>
      </c>
      <c r="BU400" s="67">
        <f>SUMIFS('N1.3_Project_Listing'!$P$16:$P$829,'N1.3_Project_Listing'!$B$16:$B$829,$B400,'N1.3_Project_Listing'!$D$16:$D$829,$B393,'N1.3_Project_Listing'!$J$16:$J$829,BU$16,'N1.3_Project_Listing'!$G$16:$G$829,BK$15)</f>
        <v>0</v>
      </c>
      <c r="BV400" s="67">
        <f>SUMIFS('N1.3_Project_Listing'!$P$16:$P$829,'N1.3_Project_Listing'!$B$16:$B$829,$B400,'N1.3_Project_Listing'!$D$16:$D$829,$B393,'N1.3_Project_Listing'!$J$16:$J$829,BV$16,'N1.3_Project_Listing'!$G$16:$G$829,BK$15)</f>
        <v>0</v>
      </c>
      <c r="BW400" s="67">
        <f>SUMIFS('N1.3_Project_Listing'!$P$16:$P$829,'N1.3_Project_Listing'!$B$16:$B$829,$B400,'N1.3_Project_Listing'!$D$16:$D$829,$B393,'N1.3_Project_Listing'!$J$16:$J$829,BW$16,'N1.3_Project_Listing'!$G$16:$G$829,BK$15)</f>
        <v>0</v>
      </c>
      <c r="BX400" s="63">
        <f t="shared" si="503"/>
        <v>0</v>
      </c>
    </row>
    <row r="401" spans="2:76" hidden="1">
      <c r="B401" s="132" t="str">
        <f t="shared" si="479"/>
        <v>No entry required</v>
      </c>
      <c r="C401" s="158" t="str">
        <f t="shared" si="479"/>
        <v>-</v>
      </c>
      <c r="D401" s="63">
        <f t="shared" si="480"/>
        <v>0</v>
      </c>
      <c r="E401" s="63">
        <f t="shared" si="481"/>
        <v>0</v>
      </c>
      <c r="F401" s="63">
        <f t="shared" si="482"/>
        <v>0</v>
      </c>
      <c r="G401" s="63">
        <f t="shared" si="483"/>
        <v>0</v>
      </c>
      <c r="H401" s="63">
        <f t="shared" si="484"/>
        <v>0</v>
      </c>
      <c r="I401" s="63">
        <f t="shared" si="494"/>
        <v>0</v>
      </c>
      <c r="J401" s="116" t="s">
        <v>441</v>
      </c>
      <c r="K401" s="63">
        <f t="shared" si="485"/>
        <v>0</v>
      </c>
      <c r="L401" s="63">
        <f t="shared" si="486"/>
        <v>0</v>
      </c>
      <c r="M401" s="63">
        <f t="shared" si="487"/>
        <v>0</v>
      </c>
      <c r="N401" s="63">
        <f t="shared" si="488"/>
        <v>0</v>
      </c>
      <c r="O401" s="63">
        <f t="shared" si="489"/>
        <v>0</v>
      </c>
      <c r="P401" s="63">
        <f t="shared" si="495"/>
        <v>0</v>
      </c>
      <c r="R401" s="158" t="str">
        <f t="shared" si="490"/>
        <v>-</v>
      </c>
      <c r="S401" s="67">
        <f>SUMIFS('N1.3_Project_Listing'!$R$16:$R$829,'N1.3_Project_Listing'!$B$16:$B$829,$B401,'N1.3_Project_Listing'!$D$16:$D$829,$B393,'N1.3_Project_Listing'!$J$16:$J$829,S$16,'N1.3_Project_Listing'!$G$16:$G$829,R$15)</f>
        <v>0</v>
      </c>
      <c r="T401" s="67">
        <f>SUMIFS('N1.3_Project_Listing'!$R$16:$R$829,'N1.3_Project_Listing'!$B$16:$B$829,$B401,'N1.3_Project_Listing'!$D$16:$D$829,$B393,'N1.3_Project_Listing'!$J$16:$J$829,T$16,'N1.3_Project_Listing'!$G$16:$G$829,R$15)</f>
        <v>0</v>
      </c>
      <c r="U401" s="67">
        <f>SUMIFS('N1.3_Project_Listing'!$R$16:$R$829,'N1.3_Project_Listing'!$B$16:$B$829,$B401,'N1.3_Project_Listing'!$D$16:$D$829,$B393,'N1.3_Project_Listing'!$J$16:$J$829,U$16,'N1.3_Project_Listing'!$G$16:$G$829,R$15)</f>
        <v>0</v>
      </c>
      <c r="V401" s="67">
        <f>SUMIFS('N1.3_Project_Listing'!$R$16:$R$829,'N1.3_Project_Listing'!$B$16:$B$829,$B401,'N1.3_Project_Listing'!$D$16:$D$829,$B393,'N1.3_Project_Listing'!$J$16:$J$829,V$16,'N1.3_Project_Listing'!$G$16:$G$829,R$15)</f>
        <v>0</v>
      </c>
      <c r="W401" s="67">
        <f>SUMIFS('N1.3_Project_Listing'!$R$16:$R$829,'N1.3_Project_Listing'!$B$16:$B$829,$B401,'N1.3_Project_Listing'!$D$16:$D$829,$B393,'N1.3_Project_Listing'!$J$16:$J$829,W$16,'N1.3_Project_Listing'!$G$16:$G$829,R$15)</f>
        <v>0</v>
      </c>
      <c r="X401" s="63">
        <f t="shared" si="496"/>
        <v>0</v>
      </c>
      <c r="Y401" s="116" t="s">
        <v>441</v>
      </c>
      <c r="Z401" s="67">
        <f>SUMIFS('N1.3_Project_Listing'!$P$16:$P$829,'N1.3_Project_Listing'!$B$16:$B$829,$B401,'N1.3_Project_Listing'!$D$16:$D$829,$B393,'N1.3_Project_Listing'!$J$16:$J$829,Z$16,'N1.3_Project_Listing'!$G$16:$G$829,R$15)</f>
        <v>0</v>
      </c>
      <c r="AA401" s="67">
        <f>SUMIFS('N1.3_Project_Listing'!$P$16:$P$829,'N1.3_Project_Listing'!$B$16:$B$829,$B401,'N1.3_Project_Listing'!$D$16:$D$829,$B393,'N1.3_Project_Listing'!$J$16:$J$829,AA$16,'N1.3_Project_Listing'!$G$16:$G$829,R$15)</f>
        <v>0</v>
      </c>
      <c r="AB401" s="67">
        <f>SUMIFS('N1.3_Project_Listing'!$P$16:$P$829,'N1.3_Project_Listing'!$B$16:$B$829,$B401,'N1.3_Project_Listing'!$D$16:$D$829,$B393,'N1.3_Project_Listing'!$J$16:$J$829,AB$16,'N1.3_Project_Listing'!$G$16:$G$829,R$15)</f>
        <v>0</v>
      </c>
      <c r="AC401" s="67">
        <f>SUMIFS('N1.3_Project_Listing'!$P$16:$P$829,'N1.3_Project_Listing'!$B$16:$B$829,$B401,'N1.3_Project_Listing'!$D$16:$D$829,$B393,'N1.3_Project_Listing'!$J$16:$J$829,AC$16,'N1.3_Project_Listing'!$G$16:$G$829,R$15)</f>
        <v>0</v>
      </c>
      <c r="AD401" s="67">
        <f>SUMIFS('N1.3_Project_Listing'!$P$16:$P$829,'N1.3_Project_Listing'!$B$16:$B$829,$B401,'N1.3_Project_Listing'!$D$16:$D$829,$B393,'N1.3_Project_Listing'!$J$16:$J$829,AD$16,'N1.3_Project_Listing'!$G$16:$G$829,R$15)</f>
        <v>0</v>
      </c>
      <c r="AE401" s="63">
        <f t="shared" si="497"/>
        <v>0</v>
      </c>
      <c r="AG401" s="158" t="str">
        <f t="shared" si="491"/>
        <v>-</v>
      </c>
      <c r="AH401" s="67">
        <f>SUMIFS('N1.3_Project_Listing'!$R$16:$R$829,'N1.3_Project_Listing'!$B$16:$B$829,$B401,'N1.3_Project_Listing'!$D$16:$D$829,$B393,'N1.3_Project_Listing'!$J$16:$J$829,AH$16,'N1.3_Project_Listing'!$G$16:$G$829,AG$15)</f>
        <v>0</v>
      </c>
      <c r="AI401" s="67">
        <f>SUMIFS('N1.3_Project_Listing'!$R$16:$R$829,'N1.3_Project_Listing'!$B$16:$B$829,$B401,'N1.3_Project_Listing'!$D$16:$D$829,$B393,'N1.3_Project_Listing'!$J$16:$J$829,AI$16,'N1.3_Project_Listing'!$G$16:$G$829,AG$15)</f>
        <v>0</v>
      </c>
      <c r="AJ401" s="67">
        <f>SUMIFS('N1.3_Project_Listing'!$R$16:$R$829,'N1.3_Project_Listing'!$B$16:$B$829,$B401,'N1.3_Project_Listing'!$D$16:$D$829,$B393,'N1.3_Project_Listing'!$J$16:$J$829,AJ$16,'N1.3_Project_Listing'!$G$16:$G$829,AG$15)</f>
        <v>0</v>
      </c>
      <c r="AK401" s="67">
        <f>SUMIFS('N1.3_Project_Listing'!$R$16:$R$829,'N1.3_Project_Listing'!$B$16:$B$829,$B401,'N1.3_Project_Listing'!$D$16:$D$829,$B393,'N1.3_Project_Listing'!$J$16:$J$829,AK$16,'N1.3_Project_Listing'!$G$16:$G$829,AG$15)</f>
        <v>0</v>
      </c>
      <c r="AL401" s="67">
        <f>SUMIFS('N1.3_Project_Listing'!$R$16:$R$829,'N1.3_Project_Listing'!$B$16:$B$829,$B401,'N1.3_Project_Listing'!$D$16:$D$829,$B393,'N1.3_Project_Listing'!$J$16:$J$829,AL$16,'N1.3_Project_Listing'!$G$16:$G$829,AG$15)</f>
        <v>0</v>
      </c>
      <c r="AM401" s="63">
        <f t="shared" si="498"/>
        <v>0</v>
      </c>
      <c r="AN401" s="116" t="s">
        <v>441</v>
      </c>
      <c r="AO401" s="67">
        <f>SUMIFS('N1.3_Project_Listing'!$P$16:$P$829,'N1.3_Project_Listing'!$B$16:$B$829,$B401,'N1.3_Project_Listing'!$D$16:$D$829,$B393,'N1.3_Project_Listing'!$J$16:$J$829,AO$16,'N1.3_Project_Listing'!$G$16:$G$829,AG$15)</f>
        <v>0</v>
      </c>
      <c r="AP401" s="67">
        <f>SUMIFS('N1.3_Project_Listing'!$P$16:$P$829,'N1.3_Project_Listing'!$B$16:$B$829,$B401,'N1.3_Project_Listing'!$D$16:$D$829,$B393,'N1.3_Project_Listing'!$J$16:$J$829,AP$16,'N1.3_Project_Listing'!$G$16:$G$829,AG$15)</f>
        <v>0</v>
      </c>
      <c r="AQ401" s="67">
        <f>SUMIFS('N1.3_Project_Listing'!$P$16:$P$829,'N1.3_Project_Listing'!$B$16:$B$829,$B401,'N1.3_Project_Listing'!$D$16:$D$829,$B393,'N1.3_Project_Listing'!$J$16:$J$829,AQ$16,'N1.3_Project_Listing'!$G$16:$G$829,AG$15)</f>
        <v>0</v>
      </c>
      <c r="AR401" s="67">
        <f>SUMIFS('N1.3_Project_Listing'!$P$16:$P$829,'N1.3_Project_Listing'!$B$16:$B$829,$B401,'N1.3_Project_Listing'!$D$16:$D$829,$B393,'N1.3_Project_Listing'!$J$16:$J$829,AR$16,'N1.3_Project_Listing'!$G$16:$G$829,AG$15)</f>
        <v>0</v>
      </c>
      <c r="AS401" s="67">
        <f>SUMIFS('N1.3_Project_Listing'!$P$16:$P$829,'N1.3_Project_Listing'!$B$16:$B$829,$B401,'N1.3_Project_Listing'!$D$16:$D$829,$B393,'N1.3_Project_Listing'!$J$16:$J$829,AS$16,'N1.3_Project_Listing'!$G$16:$G$829,AG$15)</f>
        <v>0</v>
      </c>
      <c r="AT401" s="63">
        <f t="shared" si="499"/>
        <v>0</v>
      </c>
      <c r="AV401" s="158" t="str">
        <f t="shared" si="492"/>
        <v>-</v>
      </c>
      <c r="AW401" s="67">
        <f>SUMIFS('N1.3_Project_Listing'!$R$16:$R$829,'N1.3_Project_Listing'!$B$16:$B$829,$B401,'N1.3_Project_Listing'!$D$16:$D$829,$B393,'N1.3_Project_Listing'!$J$16:$J$829,AW$16,'N1.3_Project_Listing'!$G$16:$G$829,AV$15)</f>
        <v>0</v>
      </c>
      <c r="AX401" s="67">
        <f>SUMIFS('N1.3_Project_Listing'!$R$16:$R$829,'N1.3_Project_Listing'!$B$16:$B$829,$B401,'N1.3_Project_Listing'!$D$16:$D$829,$B393,'N1.3_Project_Listing'!$J$16:$J$829,AX$16,'N1.3_Project_Listing'!$G$16:$G$829,AV$15)</f>
        <v>0</v>
      </c>
      <c r="AY401" s="67">
        <f>SUMIFS('N1.3_Project_Listing'!$R$16:$R$829,'N1.3_Project_Listing'!$B$16:$B$829,$B401,'N1.3_Project_Listing'!$D$16:$D$829,$B393,'N1.3_Project_Listing'!$J$16:$J$829,AY$16,'N1.3_Project_Listing'!$G$16:$G$829,AV$15)</f>
        <v>0</v>
      </c>
      <c r="AZ401" s="67">
        <f>SUMIFS('N1.3_Project_Listing'!$R$16:$R$829,'N1.3_Project_Listing'!$B$16:$B$829,$B401,'N1.3_Project_Listing'!$D$16:$D$829,$B393,'N1.3_Project_Listing'!$J$16:$J$829,AZ$16,'N1.3_Project_Listing'!$G$16:$G$829,AV$15)</f>
        <v>0</v>
      </c>
      <c r="BA401" s="67">
        <f>SUMIFS('N1.3_Project_Listing'!$R$16:$R$829,'N1.3_Project_Listing'!$B$16:$B$829,$B401,'N1.3_Project_Listing'!$D$16:$D$829,$B393,'N1.3_Project_Listing'!$J$16:$J$829,BA$16,'N1.3_Project_Listing'!$G$16:$G$829,AV$15)</f>
        <v>0</v>
      </c>
      <c r="BB401" s="63">
        <f t="shared" si="500"/>
        <v>0</v>
      </c>
      <c r="BC401" s="116" t="s">
        <v>441</v>
      </c>
      <c r="BD401" s="67">
        <f>SUMIFS('N1.3_Project_Listing'!$P$16:$P$829,'N1.3_Project_Listing'!$B$16:$B$829,$B401,'N1.3_Project_Listing'!$D$16:$D$829,$B393,'N1.3_Project_Listing'!$J$16:$J$829,BD$16,'N1.3_Project_Listing'!$G$16:$G$829,AV$15)</f>
        <v>0</v>
      </c>
      <c r="BE401" s="67">
        <f>SUMIFS('N1.3_Project_Listing'!$P$16:$P$829,'N1.3_Project_Listing'!$B$16:$B$829,$B401,'N1.3_Project_Listing'!$D$16:$D$829,$B393,'N1.3_Project_Listing'!$J$16:$J$829,BE$16,'N1.3_Project_Listing'!$G$16:$G$829,AV$15)</f>
        <v>0</v>
      </c>
      <c r="BF401" s="67">
        <f>SUMIFS('N1.3_Project_Listing'!$P$16:$P$829,'N1.3_Project_Listing'!$B$16:$B$829,$B401,'N1.3_Project_Listing'!$D$16:$D$829,$B393,'N1.3_Project_Listing'!$J$16:$J$829,BF$16,'N1.3_Project_Listing'!$G$16:$G$829,AV$15)</f>
        <v>0</v>
      </c>
      <c r="BG401" s="67">
        <f>SUMIFS('N1.3_Project_Listing'!$P$16:$P$829,'N1.3_Project_Listing'!$B$16:$B$829,$B401,'N1.3_Project_Listing'!$D$16:$D$829,$B393,'N1.3_Project_Listing'!$J$16:$J$829,BG$16,'N1.3_Project_Listing'!$G$16:$G$829,AV$15)</f>
        <v>0</v>
      </c>
      <c r="BH401" s="67">
        <f>SUMIFS('N1.3_Project_Listing'!$P$16:$P$829,'N1.3_Project_Listing'!$B$16:$B$829,$B401,'N1.3_Project_Listing'!$D$16:$D$829,$B393,'N1.3_Project_Listing'!$J$16:$J$829,BH$16,'N1.3_Project_Listing'!$G$16:$G$829,AV$15)</f>
        <v>0</v>
      </c>
      <c r="BI401" s="63">
        <f t="shared" si="501"/>
        <v>0</v>
      </c>
      <c r="BK401" s="158" t="str">
        <f t="shared" si="493"/>
        <v>-</v>
      </c>
      <c r="BL401" s="67">
        <f>SUMIFS('N1.3_Project_Listing'!$R$16:$R$829,'N1.3_Project_Listing'!$B$16:$B$829,$B401,'N1.3_Project_Listing'!$D$16:$D$829,$B393,'N1.3_Project_Listing'!$J$16:$J$829,BL$16,'N1.3_Project_Listing'!$G$16:$G$829,BK$15)</f>
        <v>0</v>
      </c>
      <c r="BM401" s="67">
        <f>SUMIFS('N1.3_Project_Listing'!$R$16:$R$829,'N1.3_Project_Listing'!$B$16:$B$829,$B401,'N1.3_Project_Listing'!$D$16:$D$829,$B393,'N1.3_Project_Listing'!$J$16:$J$829,BM$16,'N1.3_Project_Listing'!$G$16:$G$829,BK$15)</f>
        <v>0</v>
      </c>
      <c r="BN401" s="67">
        <f>SUMIFS('N1.3_Project_Listing'!$R$16:$R$829,'N1.3_Project_Listing'!$B$16:$B$829,$B401,'N1.3_Project_Listing'!$D$16:$D$829,$B393,'N1.3_Project_Listing'!$J$16:$J$829,BN$16,'N1.3_Project_Listing'!$G$16:$G$829,BK$15)</f>
        <v>0</v>
      </c>
      <c r="BO401" s="67">
        <f>SUMIFS('N1.3_Project_Listing'!$R$16:$R$829,'N1.3_Project_Listing'!$B$16:$B$829,$B401,'N1.3_Project_Listing'!$D$16:$D$829,$B393,'N1.3_Project_Listing'!$J$16:$J$829,BO$16,'N1.3_Project_Listing'!$G$16:$G$829,BK$15)</f>
        <v>0</v>
      </c>
      <c r="BP401" s="67">
        <f>SUMIFS('N1.3_Project_Listing'!$R$16:$R$829,'N1.3_Project_Listing'!$B$16:$B$829,$B401,'N1.3_Project_Listing'!$D$16:$D$829,$B393,'N1.3_Project_Listing'!$J$16:$J$829,BP$16,'N1.3_Project_Listing'!$G$16:$G$829,BK$15)</f>
        <v>0</v>
      </c>
      <c r="BQ401" s="63">
        <f t="shared" si="502"/>
        <v>0</v>
      </c>
      <c r="BR401" s="116" t="s">
        <v>441</v>
      </c>
      <c r="BS401" s="67">
        <f>SUMIFS('N1.3_Project_Listing'!$P$16:$P$829,'N1.3_Project_Listing'!$B$16:$B$829,$B401,'N1.3_Project_Listing'!$D$16:$D$829,$B393,'N1.3_Project_Listing'!$J$16:$J$829,BS$16,'N1.3_Project_Listing'!$G$16:$G$829,BK$15)</f>
        <v>0</v>
      </c>
      <c r="BT401" s="67">
        <f>SUMIFS('N1.3_Project_Listing'!$P$16:$P$829,'N1.3_Project_Listing'!$B$16:$B$829,$B401,'N1.3_Project_Listing'!$D$16:$D$829,$B393,'N1.3_Project_Listing'!$J$16:$J$829,BT$16,'N1.3_Project_Listing'!$G$16:$G$829,BK$15)</f>
        <v>0</v>
      </c>
      <c r="BU401" s="67">
        <f>SUMIFS('N1.3_Project_Listing'!$P$16:$P$829,'N1.3_Project_Listing'!$B$16:$B$829,$B401,'N1.3_Project_Listing'!$D$16:$D$829,$B393,'N1.3_Project_Listing'!$J$16:$J$829,BU$16,'N1.3_Project_Listing'!$G$16:$G$829,BK$15)</f>
        <v>0</v>
      </c>
      <c r="BV401" s="67">
        <f>SUMIFS('N1.3_Project_Listing'!$P$16:$P$829,'N1.3_Project_Listing'!$B$16:$B$829,$B401,'N1.3_Project_Listing'!$D$16:$D$829,$B393,'N1.3_Project_Listing'!$J$16:$J$829,BV$16,'N1.3_Project_Listing'!$G$16:$G$829,BK$15)</f>
        <v>0</v>
      </c>
      <c r="BW401" s="67">
        <f>SUMIFS('N1.3_Project_Listing'!$P$16:$P$829,'N1.3_Project_Listing'!$B$16:$B$829,$B401,'N1.3_Project_Listing'!$D$16:$D$829,$B393,'N1.3_Project_Listing'!$J$16:$J$829,BW$16,'N1.3_Project_Listing'!$G$16:$G$829,BK$15)</f>
        <v>0</v>
      </c>
      <c r="BX401" s="63">
        <f t="shared" si="503"/>
        <v>0</v>
      </c>
    </row>
    <row r="402" spans="2:76" hidden="1">
      <c r="B402" s="132" t="str">
        <f t="shared" si="479"/>
        <v>No entry required</v>
      </c>
      <c r="C402" s="158" t="str">
        <f t="shared" si="479"/>
        <v>-</v>
      </c>
      <c r="D402" s="63">
        <f t="shared" si="480"/>
        <v>0</v>
      </c>
      <c r="E402" s="63">
        <f t="shared" si="481"/>
        <v>0</v>
      </c>
      <c r="F402" s="63">
        <f t="shared" si="482"/>
        <v>0</v>
      </c>
      <c r="G402" s="63">
        <f t="shared" si="483"/>
        <v>0</v>
      </c>
      <c r="H402" s="63">
        <f t="shared" si="484"/>
        <v>0</v>
      </c>
      <c r="I402" s="63">
        <f t="shared" si="494"/>
        <v>0</v>
      </c>
      <c r="J402" s="116" t="s">
        <v>441</v>
      </c>
      <c r="K402" s="63">
        <f t="shared" si="485"/>
        <v>0</v>
      </c>
      <c r="L402" s="63">
        <f t="shared" si="486"/>
        <v>0</v>
      </c>
      <c r="M402" s="63">
        <f t="shared" si="487"/>
        <v>0</v>
      </c>
      <c r="N402" s="63">
        <f t="shared" si="488"/>
        <v>0</v>
      </c>
      <c r="O402" s="63">
        <f t="shared" si="489"/>
        <v>0</v>
      </c>
      <c r="P402" s="63">
        <f t="shared" si="495"/>
        <v>0</v>
      </c>
      <c r="R402" s="158" t="str">
        <f t="shared" si="490"/>
        <v>-</v>
      </c>
      <c r="S402" s="67">
        <f>SUMIFS('N1.3_Project_Listing'!$R$16:$R$829,'N1.3_Project_Listing'!$B$16:$B$829,$B402,'N1.3_Project_Listing'!$D$16:$D$829,$B393,'N1.3_Project_Listing'!$J$16:$J$829,S$16,'N1.3_Project_Listing'!$G$16:$G$829,R$15)</f>
        <v>0</v>
      </c>
      <c r="T402" s="67">
        <f>SUMIFS('N1.3_Project_Listing'!$R$16:$R$829,'N1.3_Project_Listing'!$B$16:$B$829,$B402,'N1.3_Project_Listing'!$D$16:$D$829,$B393,'N1.3_Project_Listing'!$J$16:$J$829,T$16,'N1.3_Project_Listing'!$G$16:$G$829,R$15)</f>
        <v>0</v>
      </c>
      <c r="U402" s="67">
        <f>SUMIFS('N1.3_Project_Listing'!$R$16:$R$829,'N1.3_Project_Listing'!$B$16:$B$829,$B402,'N1.3_Project_Listing'!$D$16:$D$829,$B393,'N1.3_Project_Listing'!$J$16:$J$829,U$16,'N1.3_Project_Listing'!$G$16:$G$829,R$15)</f>
        <v>0</v>
      </c>
      <c r="V402" s="67">
        <f>SUMIFS('N1.3_Project_Listing'!$R$16:$R$829,'N1.3_Project_Listing'!$B$16:$B$829,$B402,'N1.3_Project_Listing'!$D$16:$D$829,$B393,'N1.3_Project_Listing'!$J$16:$J$829,V$16,'N1.3_Project_Listing'!$G$16:$G$829,R$15)</f>
        <v>0</v>
      </c>
      <c r="W402" s="67">
        <f>SUMIFS('N1.3_Project_Listing'!$R$16:$R$829,'N1.3_Project_Listing'!$B$16:$B$829,$B402,'N1.3_Project_Listing'!$D$16:$D$829,$B393,'N1.3_Project_Listing'!$J$16:$J$829,W$16,'N1.3_Project_Listing'!$G$16:$G$829,R$15)</f>
        <v>0</v>
      </c>
      <c r="X402" s="63">
        <f t="shared" si="496"/>
        <v>0</v>
      </c>
      <c r="Y402" s="116" t="s">
        <v>441</v>
      </c>
      <c r="Z402" s="67">
        <f>SUMIFS('N1.3_Project_Listing'!$P$16:$P$829,'N1.3_Project_Listing'!$B$16:$B$829,$B402,'N1.3_Project_Listing'!$D$16:$D$829,$B393,'N1.3_Project_Listing'!$J$16:$J$829,Z$16,'N1.3_Project_Listing'!$G$16:$G$829,R$15)</f>
        <v>0</v>
      </c>
      <c r="AA402" s="67">
        <f>SUMIFS('N1.3_Project_Listing'!$P$16:$P$829,'N1.3_Project_Listing'!$B$16:$B$829,$B402,'N1.3_Project_Listing'!$D$16:$D$829,$B393,'N1.3_Project_Listing'!$J$16:$J$829,AA$16,'N1.3_Project_Listing'!$G$16:$G$829,R$15)</f>
        <v>0</v>
      </c>
      <c r="AB402" s="67">
        <f>SUMIFS('N1.3_Project_Listing'!$P$16:$P$829,'N1.3_Project_Listing'!$B$16:$B$829,$B402,'N1.3_Project_Listing'!$D$16:$D$829,$B393,'N1.3_Project_Listing'!$J$16:$J$829,AB$16,'N1.3_Project_Listing'!$G$16:$G$829,R$15)</f>
        <v>0</v>
      </c>
      <c r="AC402" s="67">
        <f>SUMIFS('N1.3_Project_Listing'!$P$16:$P$829,'N1.3_Project_Listing'!$B$16:$B$829,$B402,'N1.3_Project_Listing'!$D$16:$D$829,$B393,'N1.3_Project_Listing'!$J$16:$J$829,AC$16,'N1.3_Project_Listing'!$G$16:$G$829,R$15)</f>
        <v>0</v>
      </c>
      <c r="AD402" s="67">
        <f>SUMIFS('N1.3_Project_Listing'!$P$16:$P$829,'N1.3_Project_Listing'!$B$16:$B$829,$B402,'N1.3_Project_Listing'!$D$16:$D$829,$B393,'N1.3_Project_Listing'!$J$16:$J$829,AD$16,'N1.3_Project_Listing'!$G$16:$G$829,R$15)</f>
        <v>0</v>
      </c>
      <c r="AE402" s="63">
        <f t="shared" si="497"/>
        <v>0</v>
      </c>
      <c r="AG402" s="158" t="str">
        <f t="shared" si="491"/>
        <v>-</v>
      </c>
      <c r="AH402" s="67">
        <f>SUMIFS('N1.3_Project_Listing'!$R$16:$R$829,'N1.3_Project_Listing'!$B$16:$B$829,$B402,'N1.3_Project_Listing'!$D$16:$D$829,$B393,'N1.3_Project_Listing'!$J$16:$J$829,AH$16,'N1.3_Project_Listing'!$G$16:$G$829,AG$15)</f>
        <v>0</v>
      </c>
      <c r="AI402" s="67">
        <f>SUMIFS('N1.3_Project_Listing'!$R$16:$R$829,'N1.3_Project_Listing'!$B$16:$B$829,$B402,'N1.3_Project_Listing'!$D$16:$D$829,$B393,'N1.3_Project_Listing'!$J$16:$J$829,AI$16,'N1.3_Project_Listing'!$G$16:$G$829,AG$15)</f>
        <v>0</v>
      </c>
      <c r="AJ402" s="67">
        <f>SUMIFS('N1.3_Project_Listing'!$R$16:$R$829,'N1.3_Project_Listing'!$B$16:$B$829,$B402,'N1.3_Project_Listing'!$D$16:$D$829,$B393,'N1.3_Project_Listing'!$J$16:$J$829,AJ$16,'N1.3_Project_Listing'!$G$16:$G$829,AG$15)</f>
        <v>0</v>
      </c>
      <c r="AK402" s="67">
        <f>SUMIFS('N1.3_Project_Listing'!$R$16:$R$829,'N1.3_Project_Listing'!$B$16:$B$829,$B402,'N1.3_Project_Listing'!$D$16:$D$829,$B393,'N1.3_Project_Listing'!$J$16:$J$829,AK$16,'N1.3_Project_Listing'!$G$16:$G$829,AG$15)</f>
        <v>0</v>
      </c>
      <c r="AL402" s="67">
        <f>SUMIFS('N1.3_Project_Listing'!$R$16:$R$829,'N1.3_Project_Listing'!$B$16:$B$829,$B402,'N1.3_Project_Listing'!$D$16:$D$829,$B393,'N1.3_Project_Listing'!$J$16:$J$829,AL$16,'N1.3_Project_Listing'!$G$16:$G$829,AG$15)</f>
        <v>0</v>
      </c>
      <c r="AM402" s="63">
        <f t="shared" si="498"/>
        <v>0</v>
      </c>
      <c r="AN402" s="116" t="s">
        <v>441</v>
      </c>
      <c r="AO402" s="67">
        <f>SUMIFS('N1.3_Project_Listing'!$P$16:$P$829,'N1.3_Project_Listing'!$B$16:$B$829,$B402,'N1.3_Project_Listing'!$D$16:$D$829,$B393,'N1.3_Project_Listing'!$J$16:$J$829,AO$16,'N1.3_Project_Listing'!$G$16:$G$829,AG$15)</f>
        <v>0</v>
      </c>
      <c r="AP402" s="67">
        <f>SUMIFS('N1.3_Project_Listing'!$P$16:$P$829,'N1.3_Project_Listing'!$B$16:$B$829,$B402,'N1.3_Project_Listing'!$D$16:$D$829,$B393,'N1.3_Project_Listing'!$J$16:$J$829,AP$16,'N1.3_Project_Listing'!$G$16:$G$829,AG$15)</f>
        <v>0</v>
      </c>
      <c r="AQ402" s="67">
        <f>SUMIFS('N1.3_Project_Listing'!$P$16:$P$829,'N1.3_Project_Listing'!$B$16:$B$829,$B402,'N1.3_Project_Listing'!$D$16:$D$829,$B393,'N1.3_Project_Listing'!$J$16:$J$829,AQ$16,'N1.3_Project_Listing'!$G$16:$G$829,AG$15)</f>
        <v>0</v>
      </c>
      <c r="AR402" s="67">
        <f>SUMIFS('N1.3_Project_Listing'!$P$16:$P$829,'N1.3_Project_Listing'!$B$16:$B$829,$B402,'N1.3_Project_Listing'!$D$16:$D$829,$B393,'N1.3_Project_Listing'!$J$16:$J$829,AR$16,'N1.3_Project_Listing'!$G$16:$G$829,AG$15)</f>
        <v>0</v>
      </c>
      <c r="AS402" s="67">
        <f>SUMIFS('N1.3_Project_Listing'!$P$16:$P$829,'N1.3_Project_Listing'!$B$16:$B$829,$B402,'N1.3_Project_Listing'!$D$16:$D$829,$B393,'N1.3_Project_Listing'!$J$16:$J$829,AS$16,'N1.3_Project_Listing'!$G$16:$G$829,AG$15)</f>
        <v>0</v>
      </c>
      <c r="AT402" s="63">
        <f t="shared" si="499"/>
        <v>0</v>
      </c>
      <c r="AV402" s="158" t="str">
        <f t="shared" si="492"/>
        <v>-</v>
      </c>
      <c r="AW402" s="67">
        <f>SUMIFS('N1.3_Project_Listing'!$R$16:$R$829,'N1.3_Project_Listing'!$B$16:$B$829,$B402,'N1.3_Project_Listing'!$D$16:$D$829,$B393,'N1.3_Project_Listing'!$J$16:$J$829,AW$16,'N1.3_Project_Listing'!$G$16:$G$829,AV$15)</f>
        <v>0</v>
      </c>
      <c r="AX402" s="67">
        <f>SUMIFS('N1.3_Project_Listing'!$R$16:$R$829,'N1.3_Project_Listing'!$B$16:$B$829,$B402,'N1.3_Project_Listing'!$D$16:$D$829,$B393,'N1.3_Project_Listing'!$J$16:$J$829,AX$16,'N1.3_Project_Listing'!$G$16:$G$829,AV$15)</f>
        <v>0</v>
      </c>
      <c r="AY402" s="67">
        <f>SUMIFS('N1.3_Project_Listing'!$R$16:$R$829,'N1.3_Project_Listing'!$B$16:$B$829,$B402,'N1.3_Project_Listing'!$D$16:$D$829,$B393,'N1.3_Project_Listing'!$J$16:$J$829,AY$16,'N1.3_Project_Listing'!$G$16:$G$829,AV$15)</f>
        <v>0</v>
      </c>
      <c r="AZ402" s="67">
        <f>SUMIFS('N1.3_Project_Listing'!$R$16:$R$829,'N1.3_Project_Listing'!$B$16:$B$829,$B402,'N1.3_Project_Listing'!$D$16:$D$829,$B393,'N1.3_Project_Listing'!$J$16:$J$829,AZ$16,'N1.3_Project_Listing'!$G$16:$G$829,AV$15)</f>
        <v>0</v>
      </c>
      <c r="BA402" s="67">
        <f>SUMIFS('N1.3_Project_Listing'!$R$16:$R$829,'N1.3_Project_Listing'!$B$16:$B$829,$B402,'N1.3_Project_Listing'!$D$16:$D$829,$B393,'N1.3_Project_Listing'!$J$16:$J$829,BA$16,'N1.3_Project_Listing'!$G$16:$G$829,AV$15)</f>
        <v>0</v>
      </c>
      <c r="BB402" s="63">
        <f t="shared" si="500"/>
        <v>0</v>
      </c>
      <c r="BC402" s="116" t="s">
        <v>441</v>
      </c>
      <c r="BD402" s="67">
        <f>SUMIFS('N1.3_Project_Listing'!$P$16:$P$829,'N1.3_Project_Listing'!$B$16:$B$829,$B402,'N1.3_Project_Listing'!$D$16:$D$829,$B393,'N1.3_Project_Listing'!$J$16:$J$829,BD$16,'N1.3_Project_Listing'!$G$16:$G$829,AV$15)</f>
        <v>0</v>
      </c>
      <c r="BE402" s="67">
        <f>SUMIFS('N1.3_Project_Listing'!$P$16:$P$829,'N1.3_Project_Listing'!$B$16:$B$829,$B402,'N1.3_Project_Listing'!$D$16:$D$829,$B393,'N1.3_Project_Listing'!$J$16:$J$829,BE$16,'N1.3_Project_Listing'!$G$16:$G$829,AV$15)</f>
        <v>0</v>
      </c>
      <c r="BF402" s="67">
        <f>SUMIFS('N1.3_Project_Listing'!$P$16:$P$829,'N1.3_Project_Listing'!$B$16:$B$829,$B402,'N1.3_Project_Listing'!$D$16:$D$829,$B393,'N1.3_Project_Listing'!$J$16:$J$829,BF$16,'N1.3_Project_Listing'!$G$16:$G$829,AV$15)</f>
        <v>0</v>
      </c>
      <c r="BG402" s="67">
        <f>SUMIFS('N1.3_Project_Listing'!$P$16:$P$829,'N1.3_Project_Listing'!$B$16:$B$829,$B402,'N1.3_Project_Listing'!$D$16:$D$829,$B393,'N1.3_Project_Listing'!$J$16:$J$829,BG$16,'N1.3_Project_Listing'!$G$16:$G$829,AV$15)</f>
        <v>0</v>
      </c>
      <c r="BH402" s="67">
        <f>SUMIFS('N1.3_Project_Listing'!$P$16:$P$829,'N1.3_Project_Listing'!$B$16:$B$829,$B402,'N1.3_Project_Listing'!$D$16:$D$829,$B393,'N1.3_Project_Listing'!$J$16:$J$829,BH$16,'N1.3_Project_Listing'!$G$16:$G$829,AV$15)</f>
        <v>0</v>
      </c>
      <c r="BI402" s="63">
        <f t="shared" si="501"/>
        <v>0</v>
      </c>
      <c r="BK402" s="158" t="str">
        <f t="shared" si="493"/>
        <v>-</v>
      </c>
      <c r="BL402" s="67">
        <f>SUMIFS('N1.3_Project_Listing'!$R$16:$R$829,'N1.3_Project_Listing'!$B$16:$B$829,$B402,'N1.3_Project_Listing'!$D$16:$D$829,$B393,'N1.3_Project_Listing'!$J$16:$J$829,BL$16,'N1.3_Project_Listing'!$G$16:$G$829,BK$15)</f>
        <v>0</v>
      </c>
      <c r="BM402" s="67">
        <f>SUMIFS('N1.3_Project_Listing'!$R$16:$R$829,'N1.3_Project_Listing'!$B$16:$B$829,$B402,'N1.3_Project_Listing'!$D$16:$D$829,$B393,'N1.3_Project_Listing'!$J$16:$J$829,BM$16,'N1.3_Project_Listing'!$G$16:$G$829,BK$15)</f>
        <v>0</v>
      </c>
      <c r="BN402" s="67">
        <f>SUMIFS('N1.3_Project_Listing'!$R$16:$R$829,'N1.3_Project_Listing'!$B$16:$B$829,$B402,'N1.3_Project_Listing'!$D$16:$D$829,$B393,'N1.3_Project_Listing'!$J$16:$J$829,BN$16,'N1.3_Project_Listing'!$G$16:$G$829,BK$15)</f>
        <v>0</v>
      </c>
      <c r="BO402" s="67">
        <f>SUMIFS('N1.3_Project_Listing'!$R$16:$R$829,'N1.3_Project_Listing'!$B$16:$B$829,$B402,'N1.3_Project_Listing'!$D$16:$D$829,$B393,'N1.3_Project_Listing'!$J$16:$J$829,BO$16,'N1.3_Project_Listing'!$G$16:$G$829,BK$15)</f>
        <v>0</v>
      </c>
      <c r="BP402" s="67">
        <f>SUMIFS('N1.3_Project_Listing'!$R$16:$R$829,'N1.3_Project_Listing'!$B$16:$B$829,$B402,'N1.3_Project_Listing'!$D$16:$D$829,$B393,'N1.3_Project_Listing'!$J$16:$J$829,BP$16,'N1.3_Project_Listing'!$G$16:$G$829,BK$15)</f>
        <v>0</v>
      </c>
      <c r="BQ402" s="63">
        <f t="shared" si="502"/>
        <v>0</v>
      </c>
      <c r="BR402" s="116" t="s">
        <v>441</v>
      </c>
      <c r="BS402" s="67">
        <f>SUMIFS('N1.3_Project_Listing'!$P$16:$P$829,'N1.3_Project_Listing'!$B$16:$B$829,$B402,'N1.3_Project_Listing'!$D$16:$D$829,$B393,'N1.3_Project_Listing'!$J$16:$J$829,BS$16,'N1.3_Project_Listing'!$G$16:$G$829,BK$15)</f>
        <v>0</v>
      </c>
      <c r="BT402" s="67">
        <f>SUMIFS('N1.3_Project_Listing'!$P$16:$P$829,'N1.3_Project_Listing'!$B$16:$B$829,$B402,'N1.3_Project_Listing'!$D$16:$D$829,$B393,'N1.3_Project_Listing'!$J$16:$J$829,BT$16,'N1.3_Project_Listing'!$G$16:$G$829,BK$15)</f>
        <v>0</v>
      </c>
      <c r="BU402" s="67">
        <f>SUMIFS('N1.3_Project_Listing'!$P$16:$P$829,'N1.3_Project_Listing'!$B$16:$B$829,$B402,'N1.3_Project_Listing'!$D$16:$D$829,$B393,'N1.3_Project_Listing'!$J$16:$J$829,BU$16,'N1.3_Project_Listing'!$G$16:$G$829,BK$15)</f>
        <v>0</v>
      </c>
      <c r="BV402" s="67">
        <f>SUMIFS('N1.3_Project_Listing'!$P$16:$P$829,'N1.3_Project_Listing'!$B$16:$B$829,$B402,'N1.3_Project_Listing'!$D$16:$D$829,$B393,'N1.3_Project_Listing'!$J$16:$J$829,BV$16,'N1.3_Project_Listing'!$G$16:$G$829,BK$15)</f>
        <v>0</v>
      </c>
      <c r="BW402" s="67">
        <f>SUMIFS('N1.3_Project_Listing'!$P$16:$P$829,'N1.3_Project_Listing'!$B$16:$B$829,$B402,'N1.3_Project_Listing'!$D$16:$D$829,$B393,'N1.3_Project_Listing'!$J$16:$J$829,BW$16,'N1.3_Project_Listing'!$G$16:$G$829,BK$15)</f>
        <v>0</v>
      </c>
      <c r="BX402" s="63">
        <f t="shared" si="503"/>
        <v>0</v>
      </c>
    </row>
    <row r="403" spans="2:76" hidden="1">
      <c r="B403" s="132" t="str">
        <f t="shared" si="479"/>
        <v>No entry required</v>
      </c>
      <c r="C403" s="158" t="str">
        <f t="shared" si="479"/>
        <v>-</v>
      </c>
      <c r="D403" s="63">
        <f t="shared" si="480"/>
        <v>0</v>
      </c>
      <c r="E403" s="63">
        <f t="shared" si="481"/>
        <v>0</v>
      </c>
      <c r="F403" s="63">
        <f t="shared" si="482"/>
        <v>0</v>
      </c>
      <c r="G403" s="63">
        <f t="shared" si="483"/>
        <v>0</v>
      </c>
      <c r="H403" s="63">
        <f t="shared" si="484"/>
        <v>0</v>
      </c>
      <c r="I403" s="63">
        <f t="shared" si="494"/>
        <v>0</v>
      </c>
      <c r="J403" s="116" t="s">
        <v>441</v>
      </c>
      <c r="K403" s="63">
        <f t="shared" si="485"/>
        <v>0</v>
      </c>
      <c r="L403" s="63">
        <f t="shared" si="486"/>
        <v>0</v>
      </c>
      <c r="M403" s="63">
        <f t="shared" si="487"/>
        <v>0</v>
      </c>
      <c r="N403" s="63">
        <f t="shared" si="488"/>
        <v>0</v>
      </c>
      <c r="O403" s="63">
        <f t="shared" si="489"/>
        <v>0</v>
      </c>
      <c r="P403" s="63">
        <f t="shared" si="495"/>
        <v>0</v>
      </c>
      <c r="R403" s="158" t="str">
        <f t="shared" si="490"/>
        <v>-</v>
      </c>
      <c r="S403" s="67">
        <f>SUMIFS('N1.3_Project_Listing'!$R$16:$R$829,'N1.3_Project_Listing'!$B$16:$B$829,$B403,'N1.3_Project_Listing'!$D$16:$D$829,$B393,'N1.3_Project_Listing'!$J$16:$J$829,S$16,'N1.3_Project_Listing'!$G$16:$G$829,R$15)</f>
        <v>0</v>
      </c>
      <c r="T403" s="67">
        <f>SUMIFS('N1.3_Project_Listing'!$R$16:$R$829,'N1.3_Project_Listing'!$B$16:$B$829,$B403,'N1.3_Project_Listing'!$D$16:$D$829,$B393,'N1.3_Project_Listing'!$J$16:$J$829,T$16,'N1.3_Project_Listing'!$G$16:$G$829,R$15)</f>
        <v>0</v>
      </c>
      <c r="U403" s="67">
        <f>SUMIFS('N1.3_Project_Listing'!$R$16:$R$829,'N1.3_Project_Listing'!$B$16:$B$829,$B403,'N1.3_Project_Listing'!$D$16:$D$829,$B393,'N1.3_Project_Listing'!$J$16:$J$829,U$16,'N1.3_Project_Listing'!$G$16:$G$829,R$15)</f>
        <v>0</v>
      </c>
      <c r="V403" s="67">
        <f>SUMIFS('N1.3_Project_Listing'!$R$16:$R$829,'N1.3_Project_Listing'!$B$16:$B$829,$B403,'N1.3_Project_Listing'!$D$16:$D$829,$B393,'N1.3_Project_Listing'!$J$16:$J$829,V$16,'N1.3_Project_Listing'!$G$16:$G$829,R$15)</f>
        <v>0</v>
      </c>
      <c r="W403" s="67">
        <f>SUMIFS('N1.3_Project_Listing'!$R$16:$R$829,'N1.3_Project_Listing'!$B$16:$B$829,$B403,'N1.3_Project_Listing'!$D$16:$D$829,$B393,'N1.3_Project_Listing'!$J$16:$J$829,W$16,'N1.3_Project_Listing'!$G$16:$G$829,R$15)</f>
        <v>0</v>
      </c>
      <c r="X403" s="63">
        <f t="shared" si="496"/>
        <v>0</v>
      </c>
      <c r="Y403" s="116" t="s">
        <v>441</v>
      </c>
      <c r="Z403" s="67">
        <f>SUMIFS('N1.3_Project_Listing'!$P$16:$P$829,'N1.3_Project_Listing'!$B$16:$B$829,$B403,'N1.3_Project_Listing'!$D$16:$D$829,$B393,'N1.3_Project_Listing'!$J$16:$J$829,Z$16,'N1.3_Project_Listing'!$G$16:$G$829,R$15)</f>
        <v>0</v>
      </c>
      <c r="AA403" s="67">
        <f>SUMIFS('N1.3_Project_Listing'!$P$16:$P$829,'N1.3_Project_Listing'!$B$16:$B$829,$B403,'N1.3_Project_Listing'!$D$16:$D$829,$B393,'N1.3_Project_Listing'!$J$16:$J$829,AA$16,'N1.3_Project_Listing'!$G$16:$G$829,R$15)</f>
        <v>0</v>
      </c>
      <c r="AB403" s="67">
        <f>SUMIFS('N1.3_Project_Listing'!$P$16:$P$829,'N1.3_Project_Listing'!$B$16:$B$829,$B403,'N1.3_Project_Listing'!$D$16:$D$829,$B393,'N1.3_Project_Listing'!$J$16:$J$829,AB$16,'N1.3_Project_Listing'!$G$16:$G$829,R$15)</f>
        <v>0</v>
      </c>
      <c r="AC403" s="67">
        <f>SUMIFS('N1.3_Project_Listing'!$P$16:$P$829,'N1.3_Project_Listing'!$B$16:$B$829,$B403,'N1.3_Project_Listing'!$D$16:$D$829,$B393,'N1.3_Project_Listing'!$J$16:$J$829,AC$16,'N1.3_Project_Listing'!$G$16:$G$829,R$15)</f>
        <v>0</v>
      </c>
      <c r="AD403" s="67">
        <f>SUMIFS('N1.3_Project_Listing'!$P$16:$P$829,'N1.3_Project_Listing'!$B$16:$B$829,$B403,'N1.3_Project_Listing'!$D$16:$D$829,$B393,'N1.3_Project_Listing'!$J$16:$J$829,AD$16,'N1.3_Project_Listing'!$G$16:$G$829,R$15)</f>
        <v>0</v>
      </c>
      <c r="AE403" s="63">
        <f t="shared" si="497"/>
        <v>0</v>
      </c>
      <c r="AG403" s="158" t="str">
        <f t="shared" si="491"/>
        <v>-</v>
      </c>
      <c r="AH403" s="67">
        <f>SUMIFS('N1.3_Project_Listing'!$R$16:$R$829,'N1.3_Project_Listing'!$B$16:$B$829,$B403,'N1.3_Project_Listing'!$D$16:$D$829,$B393,'N1.3_Project_Listing'!$J$16:$J$829,AH$16,'N1.3_Project_Listing'!$G$16:$G$829,AG$15)</f>
        <v>0</v>
      </c>
      <c r="AI403" s="67">
        <f>SUMIFS('N1.3_Project_Listing'!$R$16:$R$829,'N1.3_Project_Listing'!$B$16:$B$829,$B403,'N1.3_Project_Listing'!$D$16:$D$829,$B393,'N1.3_Project_Listing'!$J$16:$J$829,AI$16,'N1.3_Project_Listing'!$G$16:$G$829,AG$15)</f>
        <v>0</v>
      </c>
      <c r="AJ403" s="67">
        <f>SUMIFS('N1.3_Project_Listing'!$R$16:$R$829,'N1.3_Project_Listing'!$B$16:$B$829,$B403,'N1.3_Project_Listing'!$D$16:$D$829,$B393,'N1.3_Project_Listing'!$J$16:$J$829,AJ$16,'N1.3_Project_Listing'!$G$16:$G$829,AG$15)</f>
        <v>0</v>
      </c>
      <c r="AK403" s="67">
        <f>SUMIFS('N1.3_Project_Listing'!$R$16:$R$829,'N1.3_Project_Listing'!$B$16:$B$829,$B403,'N1.3_Project_Listing'!$D$16:$D$829,$B393,'N1.3_Project_Listing'!$J$16:$J$829,AK$16,'N1.3_Project_Listing'!$G$16:$G$829,AG$15)</f>
        <v>0</v>
      </c>
      <c r="AL403" s="67">
        <f>SUMIFS('N1.3_Project_Listing'!$R$16:$R$829,'N1.3_Project_Listing'!$B$16:$B$829,$B403,'N1.3_Project_Listing'!$D$16:$D$829,$B393,'N1.3_Project_Listing'!$J$16:$J$829,AL$16,'N1.3_Project_Listing'!$G$16:$G$829,AG$15)</f>
        <v>0</v>
      </c>
      <c r="AM403" s="63">
        <f t="shared" si="498"/>
        <v>0</v>
      </c>
      <c r="AN403" s="116" t="s">
        <v>441</v>
      </c>
      <c r="AO403" s="67">
        <f>SUMIFS('N1.3_Project_Listing'!$P$16:$P$829,'N1.3_Project_Listing'!$B$16:$B$829,$B403,'N1.3_Project_Listing'!$D$16:$D$829,$B393,'N1.3_Project_Listing'!$J$16:$J$829,AO$16,'N1.3_Project_Listing'!$G$16:$G$829,AG$15)</f>
        <v>0</v>
      </c>
      <c r="AP403" s="67">
        <f>SUMIFS('N1.3_Project_Listing'!$P$16:$P$829,'N1.3_Project_Listing'!$B$16:$B$829,$B403,'N1.3_Project_Listing'!$D$16:$D$829,$B393,'N1.3_Project_Listing'!$J$16:$J$829,AP$16,'N1.3_Project_Listing'!$G$16:$G$829,AG$15)</f>
        <v>0</v>
      </c>
      <c r="AQ403" s="67">
        <f>SUMIFS('N1.3_Project_Listing'!$P$16:$P$829,'N1.3_Project_Listing'!$B$16:$B$829,$B403,'N1.3_Project_Listing'!$D$16:$D$829,$B393,'N1.3_Project_Listing'!$J$16:$J$829,AQ$16,'N1.3_Project_Listing'!$G$16:$G$829,AG$15)</f>
        <v>0</v>
      </c>
      <c r="AR403" s="67">
        <f>SUMIFS('N1.3_Project_Listing'!$P$16:$P$829,'N1.3_Project_Listing'!$B$16:$B$829,$B403,'N1.3_Project_Listing'!$D$16:$D$829,$B393,'N1.3_Project_Listing'!$J$16:$J$829,AR$16,'N1.3_Project_Listing'!$G$16:$G$829,AG$15)</f>
        <v>0</v>
      </c>
      <c r="AS403" s="67">
        <f>SUMIFS('N1.3_Project_Listing'!$P$16:$P$829,'N1.3_Project_Listing'!$B$16:$B$829,$B403,'N1.3_Project_Listing'!$D$16:$D$829,$B393,'N1.3_Project_Listing'!$J$16:$J$829,AS$16,'N1.3_Project_Listing'!$G$16:$G$829,AG$15)</f>
        <v>0</v>
      </c>
      <c r="AT403" s="63">
        <f t="shared" si="499"/>
        <v>0</v>
      </c>
      <c r="AV403" s="158" t="str">
        <f t="shared" si="492"/>
        <v>-</v>
      </c>
      <c r="AW403" s="67">
        <f>SUMIFS('N1.3_Project_Listing'!$R$16:$R$829,'N1.3_Project_Listing'!$B$16:$B$829,$B403,'N1.3_Project_Listing'!$D$16:$D$829,$B393,'N1.3_Project_Listing'!$J$16:$J$829,AW$16,'N1.3_Project_Listing'!$G$16:$G$829,AV$15)</f>
        <v>0</v>
      </c>
      <c r="AX403" s="67">
        <f>SUMIFS('N1.3_Project_Listing'!$R$16:$R$829,'N1.3_Project_Listing'!$B$16:$B$829,$B403,'N1.3_Project_Listing'!$D$16:$D$829,$B393,'N1.3_Project_Listing'!$J$16:$J$829,AX$16,'N1.3_Project_Listing'!$G$16:$G$829,AV$15)</f>
        <v>0</v>
      </c>
      <c r="AY403" s="67">
        <f>SUMIFS('N1.3_Project_Listing'!$R$16:$R$829,'N1.3_Project_Listing'!$B$16:$B$829,$B403,'N1.3_Project_Listing'!$D$16:$D$829,$B393,'N1.3_Project_Listing'!$J$16:$J$829,AY$16,'N1.3_Project_Listing'!$G$16:$G$829,AV$15)</f>
        <v>0</v>
      </c>
      <c r="AZ403" s="67">
        <f>SUMIFS('N1.3_Project_Listing'!$R$16:$R$829,'N1.3_Project_Listing'!$B$16:$B$829,$B403,'N1.3_Project_Listing'!$D$16:$D$829,$B393,'N1.3_Project_Listing'!$J$16:$J$829,AZ$16,'N1.3_Project_Listing'!$G$16:$G$829,AV$15)</f>
        <v>0</v>
      </c>
      <c r="BA403" s="67">
        <f>SUMIFS('N1.3_Project_Listing'!$R$16:$R$829,'N1.3_Project_Listing'!$B$16:$B$829,$B403,'N1.3_Project_Listing'!$D$16:$D$829,$B393,'N1.3_Project_Listing'!$J$16:$J$829,BA$16,'N1.3_Project_Listing'!$G$16:$G$829,AV$15)</f>
        <v>0</v>
      </c>
      <c r="BB403" s="63">
        <f t="shared" si="500"/>
        <v>0</v>
      </c>
      <c r="BC403" s="116" t="s">
        <v>441</v>
      </c>
      <c r="BD403" s="67">
        <f>SUMIFS('N1.3_Project_Listing'!$P$16:$P$829,'N1.3_Project_Listing'!$B$16:$B$829,$B403,'N1.3_Project_Listing'!$D$16:$D$829,$B393,'N1.3_Project_Listing'!$J$16:$J$829,BD$16,'N1.3_Project_Listing'!$G$16:$G$829,AV$15)</f>
        <v>0</v>
      </c>
      <c r="BE403" s="67">
        <f>SUMIFS('N1.3_Project_Listing'!$P$16:$P$829,'N1.3_Project_Listing'!$B$16:$B$829,$B403,'N1.3_Project_Listing'!$D$16:$D$829,$B393,'N1.3_Project_Listing'!$J$16:$J$829,BE$16,'N1.3_Project_Listing'!$G$16:$G$829,AV$15)</f>
        <v>0</v>
      </c>
      <c r="BF403" s="67">
        <f>SUMIFS('N1.3_Project_Listing'!$P$16:$P$829,'N1.3_Project_Listing'!$B$16:$B$829,$B403,'N1.3_Project_Listing'!$D$16:$D$829,$B393,'N1.3_Project_Listing'!$J$16:$J$829,BF$16,'N1.3_Project_Listing'!$G$16:$G$829,AV$15)</f>
        <v>0</v>
      </c>
      <c r="BG403" s="67">
        <f>SUMIFS('N1.3_Project_Listing'!$P$16:$P$829,'N1.3_Project_Listing'!$B$16:$B$829,$B403,'N1.3_Project_Listing'!$D$16:$D$829,$B393,'N1.3_Project_Listing'!$J$16:$J$829,BG$16,'N1.3_Project_Listing'!$G$16:$G$829,AV$15)</f>
        <v>0</v>
      </c>
      <c r="BH403" s="67">
        <f>SUMIFS('N1.3_Project_Listing'!$P$16:$P$829,'N1.3_Project_Listing'!$B$16:$B$829,$B403,'N1.3_Project_Listing'!$D$16:$D$829,$B393,'N1.3_Project_Listing'!$J$16:$J$829,BH$16,'N1.3_Project_Listing'!$G$16:$G$829,AV$15)</f>
        <v>0</v>
      </c>
      <c r="BI403" s="63">
        <f t="shared" si="501"/>
        <v>0</v>
      </c>
      <c r="BK403" s="158" t="str">
        <f t="shared" si="493"/>
        <v>-</v>
      </c>
      <c r="BL403" s="67">
        <f>SUMIFS('N1.3_Project_Listing'!$R$16:$R$829,'N1.3_Project_Listing'!$B$16:$B$829,$B403,'N1.3_Project_Listing'!$D$16:$D$829,$B393,'N1.3_Project_Listing'!$J$16:$J$829,BL$16,'N1.3_Project_Listing'!$G$16:$G$829,BK$15)</f>
        <v>0</v>
      </c>
      <c r="BM403" s="67">
        <f>SUMIFS('N1.3_Project_Listing'!$R$16:$R$829,'N1.3_Project_Listing'!$B$16:$B$829,$B403,'N1.3_Project_Listing'!$D$16:$D$829,$B393,'N1.3_Project_Listing'!$J$16:$J$829,BM$16,'N1.3_Project_Listing'!$G$16:$G$829,BK$15)</f>
        <v>0</v>
      </c>
      <c r="BN403" s="67">
        <f>SUMIFS('N1.3_Project_Listing'!$R$16:$R$829,'N1.3_Project_Listing'!$B$16:$B$829,$B403,'N1.3_Project_Listing'!$D$16:$D$829,$B393,'N1.3_Project_Listing'!$J$16:$J$829,BN$16,'N1.3_Project_Listing'!$G$16:$G$829,BK$15)</f>
        <v>0</v>
      </c>
      <c r="BO403" s="67">
        <f>SUMIFS('N1.3_Project_Listing'!$R$16:$R$829,'N1.3_Project_Listing'!$B$16:$B$829,$B403,'N1.3_Project_Listing'!$D$16:$D$829,$B393,'N1.3_Project_Listing'!$J$16:$J$829,BO$16,'N1.3_Project_Listing'!$G$16:$G$829,BK$15)</f>
        <v>0</v>
      </c>
      <c r="BP403" s="67">
        <f>SUMIFS('N1.3_Project_Listing'!$R$16:$R$829,'N1.3_Project_Listing'!$B$16:$B$829,$B403,'N1.3_Project_Listing'!$D$16:$D$829,$B393,'N1.3_Project_Listing'!$J$16:$J$829,BP$16,'N1.3_Project_Listing'!$G$16:$G$829,BK$15)</f>
        <v>0</v>
      </c>
      <c r="BQ403" s="63">
        <f t="shared" si="502"/>
        <v>0</v>
      </c>
      <c r="BR403" s="116" t="s">
        <v>441</v>
      </c>
      <c r="BS403" s="67">
        <f>SUMIFS('N1.3_Project_Listing'!$P$16:$P$829,'N1.3_Project_Listing'!$B$16:$B$829,$B403,'N1.3_Project_Listing'!$D$16:$D$829,$B393,'N1.3_Project_Listing'!$J$16:$J$829,BS$16,'N1.3_Project_Listing'!$G$16:$G$829,BK$15)</f>
        <v>0</v>
      </c>
      <c r="BT403" s="67">
        <f>SUMIFS('N1.3_Project_Listing'!$P$16:$P$829,'N1.3_Project_Listing'!$B$16:$B$829,$B403,'N1.3_Project_Listing'!$D$16:$D$829,$B393,'N1.3_Project_Listing'!$J$16:$J$829,BT$16,'N1.3_Project_Listing'!$G$16:$G$829,BK$15)</f>
        <v>0</v>
      </c>
      <c r="BU403" s="67">
        <f>SUMIFS('N1.3_Project_Listing'!$P$16:$P$829,'N1.3_Project_Listing'!$B$16:$B$829,$B403,'N1.3_Project_Listing'!$D$16:$D$829,$B393,'N1.3_Project_Listing'!$J$16:$J$829,BU$16,'N1.3_Project_Listing'!$G$16:$G$829,BK$15)</f>
        <v>0</v>
      </c>
      <c r="BV403" s="67">
        <f>SUMIFS('N1.3_Project_Listing'!$P$16:$P$829,'N1.3_Project_Listing'!$B$16:$B$829,$B403,'N1.3_Project_Listing'!$D$16:$D$829,$B393,'N1.3_Project_Listing'!$J$16:$J$829,BV$16,'N1.3_Project_Listing'!$G$16:$G$829,BK$15)</f>
        <v>0</v>
      </c>
      <c r="BW403" s="67">
        <f>SUMIFS('N1.3_Project_Listing'!$P$16:$P$829,'N1.3_Project_Listing'!$B$16:$B$829,$B403,'N1.3_Project_Listing'!$D$16:$D$829,$B393,'N1.3_Project_Listing'!$J$16:$J$829,BW$16,'N1.3_Project_Listing'!$G$16:$G$829,BK$15)</f>
        <v>0</v>
      </c>
      <c r="BX403" s="63">
        <f t="shared" si="503"/>
        <v>0</v>
      </c>
    </row>
    <row r="404" spans="2:76" hidden="1">
      <c r="B404" s="132" t="str">
        <f t="shared" si="479"/>
        <v>No entry required</v>
      </c>
      <c r="C404" s="158" t="str">
        <f t="shared" si="479"/>
        <v>-</v>
      </c>
      <c r="D404" s="63">
        <f t="shared" si="480"/>
        <v>0</v>
      </c>
      <c r="E404" s="63">
        <f t="shared" si="481"/>
        <v>0</v>
      </c>
      <c r="F404" s="63">
        <f t="shared" si="482"/>
        <v>0</v>
      </c>
      <c r="G404" s="63">
        <f t="shared" si="483"/>
        <v>0</v>
      </c>
      <c r="H404" s="63">
        <f t="shared" si="484"/>
        <v>0</v>
      </c>
      <c r="I404" s="63">
        <f t="shared" si="494"/>
        <v>0</v>
      </c>
      <c r="J404" s="116" t="s">
        <v>441</v>
      </c>
      <c r="K404" s="63">
        <f t="shared" si="485"/>
        <v>0</v>
      </c>
      <c r="L404" s="63">
        <f t="shared" si="486"/>
        <v>0</v>
      </c>
      <c r="M404" s="63">
        <f t="shared" si="487"/>
        <v>0</v>
      </c>
      <c r="N404" s="63">
        <f t="shared" si="488"/>
        <v>0</v>
      </c>
      <c r="O404" s="63">
        <f t="shared" si="489"/>
        <v>0</v>
      </c>
      <c r="P404" s="63">
        <f t="shared" si="495"/>
        <v>0</v>
      </c>
      <c r="R404" s="158" t="str">
        <f t="shared" si="490"/>
        <v>-</v>
      </c>
      <c r="S404" s="67">
        <f>SUMIFS('N1.3_Project_Listing'!$R$16:$R$829,'N1.3_Project_Listing'!$B$16:$B$829,$B404,'N1.3_Project_Listing'!$D$16:$D$829,$B393,'N1.3_Project_Listing'!$J$16:$J$829,S$16,'N1.3_Project_Listing'!$G$16:$G$829,R$15)</f>
        <v>0</v>
      </c>
      <c r="T404" s="67">
        <f>SUMIFS('N1.3_Project_Listing'!$R$16:$R$829,'N1.3_Project_Listing'!$B$16:$B$829,$B404,'N1.3_Project_Listing'!$D$16:$D$829,$B393,'N1.3_Project_Listing'!$J$16:$J$829,T$16,'N1.3_Project_Listing'!$G$16:$G$829,R$15)</f>
        <v>0</v>
      </c>
      <c r="U404" s="67">
        <f>SUMIFS('N1.3_Project_Listing'!$R$16:$R$829,'N1.3_Project_Listing'!$B$16:$B$829,$B404,'N1.3_Project_Listing'!$D$16:$D$829,$B393,'N1.3_Project_Listing'!$J$16:$J$829,U$16,'N1.3_Project_Listing'!$G$16:$G$829,R$15)</f>
        <v>0</v>
      </c>
      <c r="V404" s="67">
        <f>SUMIFS('N1.3_Project_Listing'!$R$16:$R$829,'N1.3_Project_Listing'!$B$16:$B$829,$B404,'N1.3_Project_Listing'!$D$16:$D$829,$B393,'N1.3_Project_Listing'!$J$16:$J$829,V$16,'N1.3_Project_Listing'!$G$16:$G$829,R$15)</f>
        <v>0</v>
      </c>
      <c r="W404" s="67">
        <f>SUMIFS('N1.3_Project_Listing'!$R$16:$R$829,'N1.3_Project_Listing'!$B$16:$B$829,$B404,'N1.3_Project_Listing'!$D$16:$D$829,$B393,'N1.3_Project_Listing'!$J$16:$J$829,W$16,'N1.3_Project_Listing'!$G$16:$G$829,R$15)</f>
        <v>0</v>
      </c>
      <c r="X404" s="63">
        <f t="shared" si="496"/>
        <v>0</v>
      </c>
      <c r="Y404" s="116" t="s">
        <v>441</v>
      </c>
      <c r="Z404" s="67">
        <f>SUMIFS('N1.3_Project_Listing'!$P$16:$P$829,'N1.3_Project_Listing'!$B$16:$B$829,$B404,'N1.3_Project_Listing'!$D$16:$D$829,$B393,'N1.3_Project_Listing'!$J$16:$J$829,Z$16,'N1.3_Project_Listing'!$G$16:$G$829,R$15)</f>
        <v>0</v>
      </c>
      <c r="AA404" s="67">
        <f>SUMIFS('N1.3_Project_Listing'!$P$16:$P$829,'N1.3_Project_Listing'!$B$16:$B$829,$B404,'N1.3_Project_Listing'!$D$16:$D$829,$B393,'N1.3_Project_Listing'!$J$16:$J$829,AA$16,'N1.3_Project_Listing'!$G$16:$G$829,R$15)</f>
        <v>0</v>
      </c>
      <c r="AB404" s="67">
        <f>SUMIFS('N1.3_Project_Listing'!$P$16:$P$829,'N1.3_Project_Listing'!$B$16:$B$829,$B404,'N1.3_Project_Listing'!$D$16:$D$829,$B393,'N1.3_Project_Listing'!$J$16:$J$829,AB$16,'N1.3_Project_Listing'!$G$16:$G$829,R$15)</f>
        <v>0</v>
      </c>
      <c r="AC404" s="67">
        <f>SUMIFS('N1.3_Project_Listing'!$P$16:$P$829,'N1.3_Project_Listing'!$B$16:$B$829,$B404,'N1.3_Project_Listing'!$D$16:$D$829,$B393,'N1.3_Project_Listing'!$J$16:$J$829,AC$16,'N1.3_Project_Listing'!$G$16:$G$829,R$15)</f>
        <v>0</v>
      </c>
      <c r="AD404" s="67">
        <f>SUMIFS('N1.3_Project_Listing'!$P$16:$P$829,'N1.3_Project_Listing'!$B$16:$B$829,$B404,'N1.3_Project_Listing'!$D$16:$D$829,$B393,'N1.3_Project_Listing'!$J$16:$J$829,AD$16,'N1.3_Project_Listing'!$G$16:$G$829,R$15)</f>
        <v>0</v>
      </c>
      <c r="AE404" s="63">
        <f t="shared" si="497"/>
        <v>0</v>
      </c>
      <c r="AG404" s="158" t="str">
        <f t="shared" si="491"/>
        <v>-</v>
      </c>
      <c r="AH404" s="67">
        <f>SUMIFS('N1.3_Project_Listing'!$R$16:$R$829,'N1.3_Project_Listing'!$B$16:$B$829,$B404,'N1.3_Project_Listing'!$D$16:$D$829,$B393,'N1.3_Project_Listing'!$J$16:$J$829,AH$16,'N1.3_Project_Listing'!$G$16:$G$829,AG$15)</f>
        <v>0</v>
      </c>
      <c r="AI404" s="67">
        <f>SUMIFS('N1.3_Project_Listing'!$R$16:$R$829,'N1.3_Project_Listing'!$B$16:$B$829,$B404,'N1.3_Project_Listing'!$D$16:$D$829,$B393,'N1.3_Project_Listing'!$J$16:$J$829,AI$16,'N1.3_Project_Listing'!$G$16:$G$829,AG$15)</f>
        <v>0</v>
      </c>
      <c r="AJ404" s="67">
        <f>SUMIFS('N1.3_Project_Listing'!$R$16:$R$829,'N1.3_Project_Listing'!$B$16:$B$829,$B404,'N1.3_Project_Listing'!$D$16:$D$829,$B393,'N1.3_Project_Listing'!$J$16:$J$829,AJ$16,'N1.3_Project_Listing'!$G$16:$G$829,AG$15)</f>
        <v>0</v>
      </c>
      <c r="AK404" s="67">
        <f>SUMIFS('N1.3_Project_Listing'!$R$16:$R$829,'N1.3_Project_Listing'!$B$16:$B$829,$B404,'N1.3_Project_Listing'!$D$16:$D$829,$B393,'N1.3_Project_Listing'!$J$16:$J$829,AK$16,'N1.3_Project_Listing'!$G$16:$G$829,AG$15)</f>
        <v>0</v>
      </c>
      <c r="AL404" s="67">
        <f>SUMIFS('N1.3_Project_Listing'!$R$16:$R$829,'N1.3_Project_Listing'!$B$16:$B$829,$B404,'N1.3_Project_Listing'!$D$16:$D$829,$B393,'N1.3_Project_Listing'!$J$16:$J$829,AL$16,'N1.3_Project_Listing'!$G$16:$G$829,AG$15)</f>
        <v>0</v>
      </c>
      <c r="AM404" s="63">
        <f t="shared" si="498"/>
        <v>0</v>
      </c>
      <c r="AN404" s="116" t="s">
        <v>441</v>
      </c>
      <c r="AO404" s="67">
        <f>SUMIFS('N1.3_Project_Listing'!$P$16:$P$829,'N1.3_Project_Listing'!$B$16:$B$829,$B404,'N1.3_Project_Listing'!$D$16:$D$829,$B393,'N1.3_Project_Listing'!$J$16:$J$829,AO$16,'N1.3_Project_Listing'!$G$16:$G$829,AG$15)</f>
        <v>0</v>
      </c>
      <c r="AP404" s="67">
        <f>SUMIFS('N1.3_Project_Listing'!$P$16:$P$829,'N1.3_Project_Listing'!$B$16:$B$829,$B404,'N1.3_Project_Listing'!$D$16:$D$829,$B393,'N1.3_Project_Listing'!$J$16:$J$829,AP$16,'N1.3_Project_Listing'!$G$16:$G$829,AG$15)</f>
        <v>0</v>
      </c>
      <c r="AQ404" s="67">
        <f>SUMIFS('N1.3_Project_Listing'!$P$16:$P$829,'N1.3_Project_Listing'!$B$16:$B$829,$B404,'N1.3_Project_Listing'!$D$16:$D$829,$B393,'N1.3_Project_Listing'!$J$16:$J$829,AQ$16,'N1.3_Project_Listing'!$G$16:$G$829,AG$15)</f>
        <v>0</v>
      </c>
      <c r="AR404" s="67">
        <f>SUMIFS('N1.3_Project_Listing'!$P$16:$P$829,'N1.3_Project_Listing'!$B$16:$B$829,$B404,'N1.3_Project_Listing'!$D$16:$D$829,$B393,'N1.3_Project_Listing'!$J$16:$J$829,AR$16,'N1.3_Project_Listing'!$G$16:$G$829,AG$15)</f>
        <v>0</v>
      </c>
      <c r="AS404" s="67">
        <f>SUMIFS('N1.3_Project_Listing'!$P$16:$P$829,'N1.3_Project_Listing'!$B$16:$B$829,$B404,'N1.3_Project_Listing'!$D$16:$D$829,$B393,'N1.3_Project_Listing'!$J$16:$J$829,AS$16,'N1.3_Project_Listing'!$G$16:$G$829,AG$15)</f>
        <v>0</v>
      </c>
      <c r="AT404" s="63">
        <f t="shared" si="499"/>
        <v>0</v>
      </c>
      <c r="AV404" s="158" t="str">
        <f t="shared" si="492"/>
        <v>-</v>
      </c>
      <c r="AW404" s="67">
        <f>SUMIFS('N1.3_Project_Listing'!$R$16:$R$829,'N1.3_Project_Listing'!$B$16:$B$829,$B404,'N1.3_Project_Listing'!$D$16:$D$829,$B393,'N1.3_Project_Listing'!$J$16:$J$829,AW$16,'N1.3_Project_Listing'!$G$16:$G$829,AV$15)</f>
        <v>0</v>
      </c>
      <c r="AX404" s="67">
        <f>SUMIFS('N1.3_Project_Listing'!$R$16:$R$829,'N1.3_Project_Listing'!$B$16:$B$829,$B404,'N1.3_Project_Listing'!$D$16:$D$829,$B393,'N1.3_Project_Listing'!$J$16:$J$829,AX$16,'N1.3_Project_Listing'!$G$16:$G$829,AV$15)</f>
        <v>0</v>
      </c>
      <c r="AY404" s="67">
        <f>SUMIFS('N1.3_Project_Listing'!$R$16:$R$829,'N1.3_Project_Listing'!$B$16:$B$829,$B404,'N1.3_Project_Listing'!$D$16:$D$829,$B393,'N1.3_Project_Listing'!$J$16:$J$829,AY$16,'N1.3_Project_Listing'!$G$16:$G$829,AV$15)</f>
        <v>0</v>
      </c>
      <c r="AZ404" s="67">
        <f>SUMIFS('N1.3_Project_Listing'!$R$16:$R$829,'N1.3_Project_Listing'!$B$16:$B$829,$B404,'N1.3_Project_Listing'!$D$16:$D$829,$B393,'N1.3_Project_Listing'!$J$16:$J$829,AZ$16,'N1.3_Project_Listing'!$G$16:$G$829,AV$15)</f>
        <v>0</v>
      </c>
      <c r="BA404" s="67">
        <f>SUMIFS('N1.3_Project_Listing'!$R$16:$R$829,'N1.3_Project_Listing'!$B$16:$B$829,$B404,'N1.3_Project_Listing'!$D$16:$D$829,$B393,'N1.3_Project_Listing'!$J$16:$J$829,BA$16,'N1.3_Project_Listing'!$G$16:$G$829,AV$15)</f>
        <v>0</v>
      </c>
      <c r="BB404" s="63">
        <f t="shared" si="500"/>
        <v>0</v>
      </c>
      <c r="BC404" s="116" t="s">
        <v>441</v>
      </c>
      <c r="BD404" s="67">
        <f>SUMIFS('N1.3_Project_Listing'!$P$16:$P$829,'N1.3_Project_Listing'!$B$16:$B$829,$B404,'N1.3_Project_Listing'!$D$16:$D$829,$B393,'N1.3_Project_Listing'!$J$16:$J$829,BD$16,'N1.3_Project_Listing'!$G$16:$G$829,AV$15)</f>
        <v>0</v>
      </c>
      <c r="BE404" s="67">
        <f>SUMIFS('N1.3_Project_Listing'!$P$16:$P$829,'N1.3_Project_Listing'!$B$16:$B$829,$B404,'N1.3_Project_Listing'!$D$16:$D$829,$B393,'N1.3_Project_Listing'!$J$16:$J$829,BE$16,'N1.3_Project_Listing'!$G$16:$G$829,AV$15)</f>
        <v>0</v>
      </c>
      <c r="BF404" s="67">
        <f>SUMIFS('N1.3_Project_Listing'!$P$16:$P$829,'N1.3_Project_Listing'!$B$16:$B$829,$B404,'N1.3_Project_Listing'!$D$16:$D$829,$B393,'N1.3_Project_Listing'!$J$16:$J$829,BF$16,'N1.3_Project_Listing'!$G$16:$G$829,AV$15)</f>
        <v>0</v>
      </c>
      <c r="BG404" s="67">
        <f>SUMIFS('N1.3_Project_Listing'!$P$16:$P$829,'N1.3_Project_Listing'!$B$16:$B$829,$B404,'N1.3_Project_Listing'!$D$16:$D$829,$B393,'N1.3_Project_Listing'!$J$16:$J$829,BG$16,'N1.3_Project_Listing'!$G$16:$G$829,AV$15)</f>
        <v>0</v>
      </c>
      <c r="BH404" s="67">
        <f>SUMIFS('N1.3_Project_Listing'!$P$16:$P$829,'N1.3_Project_Listing'!$B$16:$B$829,$B404,'N1.3_Project_Listing'!$D$16:$D$829,$B393,'N1.3_Project_Listing'!$J$16:$J$829,BH$16,'N1.3_Project_Listing'!$G$16:$G$829,AV$15)</f>
        <v>0</v>
      </c>
      <c r="BI404" s="63">
        <f t="shared" si="501"/>
        <v>0</v>
      </c>
      <c r="BK404" s="158" t="str">
        <f t="shared" si="493"/>
        <v>-</v>
      </c>
      <c r="BL404" s="67">
        <f>SUMIFS('N1.3_Project_Listing'!$R$16:$R$829,'N1.3_Project_Listing'!$B$16:$B$829,$B404,'N1.3_Project_Listing'!$D$16:$D$829,$B393,'N1.3_Project_Listing'!$J$16:$J$829,BL$16,'N1.3_Project_Listing'!$G$16:$G$829,BK$15)</f>
        <v>0</v>
      </c>
      <c r="BM404" s="67">
        <f>SUMIFS('N1.3_Project_Listing'!$R$16:$R$829,'N1.3_Project_Listing'!$B$16:$B$829,$B404,'N1.3_Project_Listing'!$D$16:$D$829,$B393,'N1.3_Project_Listing'!$J$16:$J$829,BM$16,'N1.3_Project_Listing'!$G$16:$G$829,BK$15)</f>
        <v>0</v>
      </c>
      <c r="BN404" s="67">
        <f>SUMIFS('N1.3_Project_Listing'!$R$16:$R$829,'N1.3_Project_Listing'!$B$16:$B$829,$B404,'N1.3_Project_Listing'!$D$16:$D$829,$B393,'N1.3_Project_Listing'!$J$16:$J$829,BN$16,'N1.3_Project_Listing'!$G$16:$G$829,BK$15)</f>
        <v>0</v>
      </c>
      <c r="BO404" s="67">
        <f>SUMIFS('N1.3_Project_Listing'!$R$16:$R$829,'N1.3_Project_Listing'!$B$16:$B$829,$B404,'N1.3_Project_Listing'!$D$16:$D$829,$B393,'N1.3_Project_Listing'!$J$16:$J$829,BO$16,'N1.3_Project_Listing'!$G$16:$G$829,BK$15)</f>
        <v>0</v>
      </c>
      <c r="BP404" s="67">
        <f>SUMIFS('N1.3_Project_Listing'!$R$16:$R$829,'N1.3_Project_Listing'!$B$16:$B$829,$B404,'N1.3_Project_Listing'!$D$16:$D$829,$B393,'N1.3_Project_Listing'!$J$16:$J$829,BP$16,'N1.3_Project_Listing'!$G$16:$G$829,BK$15)</f>
        <v>0</v>
      </c>
      <c r="BQ404" s="63">
        <f t="shared" si="502"/>
        <v>0</v>
      </c>
      <c r="BR404" s="116" t="s">
        <v>441</v>
      </c>
      <c r="BS404" s="67">
        <f>SUMIFS('N1.3_Project_Listing'!$P$16:$P$829,'N1.3_Project_Listing'!$B$16:$B$829,$B404,'N1.3_Project_Listing'!$D$16:$D$829,$B393,'N1.3_Project_Listing'!$J$16:$J$829,BS$16,'N1.3_Project_Listing'!$G$16:$G$829,BK$15)</f>
        <v>0</v>
      </c>
      <c r="BT404" s="67">
        <f>SUMIFS('N1.3_Project_Listing'!$P$16:$P$829,'N1.3_Project_Listing'!$B$16:$B$829,$B404,'N1.3_Project_Listing'!$D$16:$D$829,$B393,'N1.3_Project_Listing'!$J$16:$J$829,BT$16,'N1.3_Project_Listing'!$G$16:$G$829,BK$15)</f>
        <v>0</v>
      </c>
      <c r="BU404" s="67">
        <f>SUMIFS('N1.3_Project_Listing'!$P$16:$P$829,'N1.3_Project_Listing'!$B$16:$B$829,$B404,'N1.3_Project_Listing'!$D$16:$D$829,$B393,'N1.3_Project_Listing'!$J$16:$J$829,BU$16,'N1.3_Project_Listing'!$G$16:$G$829,BK$15)</f>
        <v>0</v>
      </c>
      <c r="BV404" s="67">
        <f>SUMIFS('N1.3_Project_Listing'!$P$16:$P$829,'N1.3_Project_Listing'!$B$16:$B$829,$B404,'N1.3_Project_Listing'!$D$16:$D$829,$B393,'N1.3_Project_Listing'!$J$16:$J$829,BV$16,'N1.3_Project_Listing'!$G$16:$G$829,BK$15)</f>
        <v>0</v>
      </c>
      <c r="BW404" s="67">
        <f>SUMIFS('N1.3_Project_Listing'!$P$16:$P$829,'N1.3_Project_Listing'!$B$16:$B$829,$B404,'N1.3_Project_Listing'!$D$16:$D$829,$B393,'N1.3_Project_Listing'!$J$16:$J$829,BW$16,'N1.3_Project_Listing'!$G$16:$G$829,BK$15)</f>
        <v>0</v>
      </c>
      <c r="BX404" s="63">
        <f t="shared" si="503"/>
        <v>0</v>
      </c>
    </row>
    <row r="405" spans="2:76" hidden="1">
      <c r="B405" s="132" t="str">
        <f t="shared" si="479"/>
        <v>No entry required</v>
      </c>
      <c r="C405" s="158" t="str">
        <f t="shared" si="479"/>
        <v>-</v>
      </c>
      <c r="D405" s="63">
        <f t="shared" si="480"/>
        <v>0</v>
      </c>
      <c r="E405" s="63">
        <f t="shared" si="481"/>
        <v>0</v>
      </c>
      <c r="F405" s="63">
        <f t="shared" si="482"/>
        <v>0</v>
      </c>
      <c r="G405" s="63">
        <f t="shared" si="483"/>
        <v>0</v>
      </c>
      <c r="H405" s="63">
        <f t="shared" si="484"/>
        <v>0</v>
      </c>
      <c r="I405" s="63">
        <f t="shared" si="494"/>
        <v>0</v>
      </c>
      <c r="J405" s="116" t="s">
        <v>441</v>
      </c>
      <c r="K405" s="63">
        <f t="shared" si="485"/>
        <v>0</v>
      </c>
      <c r="L405" s="63">
        <f t="shared" si="486"/>
        <v>0</v>
      </c>
      <c r="M405" s="63">
        <f t="shared" si="487"/>
        <v>0</v>
      </c>
      <c r="N405" s="63">
        <f t="shared" si="488"/>
        <v>0</v>
      </c>
      <c r="O405" s="63">
        <f t="shared" si="489"/>
        <v>0</v>
      </c>
      <c r="P405" s="63">
        <f t="shared" si="495"/>
        <v>0</v>
      </c>
      <c r="R405" s="158" t="str">
        <f t="shared" si="490"/>
        <v>-</v>
      </c>
      <c r="S405" s="67">
        <f>SUMIFS('N1.3_Project_Listing'!$R$16:$R$829,'N1.3_Project_Listing'!$B$16:$B$829,$B405,'N1.3_Project_Listing'!$D$16:$D$829,$B393,'N1.3_Project_Listing'!$J$16:$J$829,S$16,'N1.3_Project_Listing'!$G$16:$G$829,R$15)</f>
        <v>0</v>
      </c>
      <c r="T405" s="67">
        <f>SUMIFS('N1.3_Project_Listing'!$R$16:$R$829,'N1.3_Project_Listing'!$B$16:$B$829,$B405,'N1.3_Project_Listing'!$D$16:$D$829,$B393,'N1.3_Project_Listing'!$J$16:$J$829,T$16,'N1.3_Project_Listing'!$G$16:$G$829,R$15)</f>
        <v>0</v>
      </c>
      <c r="U405" s="67">
        <f>SUMIFS('N1.3_Project_Listing'!$R$16:$R$829,'N1.3_Project_Listing'!$B$16:$B$829,$B405,'N1.3_Project_Listing'!$D$16:$D$829,$B393,'N1.3_Project_Listing'!$J$16:$J$829,U$16,'N1.3_Project_Listing'!$G$16:$G$829,R$15)</f>
        <v>0</v>
      </c>
      <c r="V405" s="67">
        <f>SUMIFS('N1.3_Project_Listing'!$R$16:$R$829,'N1.3_Project_Listing'!$B$16:$B$829,$B405,'N1.3_Project_Listing'!$D$16:$D$829,$B393,'N1.3_Project_Listing'!$J$16:$J$829,V$16,'N1.3_Project_Listing'!$G$16:$G$829,R$15)</f>
        <v>0</v>
      </c>
      <c r="W405" s="67">
        <f>SUMIFS('N1.3_Project_Listing'!$R$16:$R$829,'N1.3_Project_Listing'!$B$16:$B$829,$B405,'N1.3_Project_Listing'!$D$16:$D$829,$B393,'N1.3_Project_Listing'!$J$16:$J$829,W$16,'N1.3_Project_Listing'!$G$16:$G$829,R$15)</f>
        <v>0</v>
      </c>
      <c r="X405" s="63">
        <f t="shared" si="496"/>
        <v>0</v>
      </c>
      <c r="Y405" s="116" t="s">
        <v>441</v>
      </c>
      <c r="Z405" s="67">
        <f>SUMIFS('N1.3_Project_Listing'!$P$16:$P$829,'N1.3_Project_Listing'!$B$16:$B$829,$B405,'N1.3_Project_Listing'!$D$16:$D$829,$B393,'N1.3_Project_Listing'!$J$16:$J$829,Z$16,'N1.3_Project_Listing'!$G$16:$G$829,R$15)</f>
        <v>0</v>
      </c>
      <c r="AA405" s="67">
        <f>SUMIFS('N1.3_Project_Listing'!$P$16:$P$829,'N1.3_Project_Listing'!$B$16:$B$829,$B405,'N1.3_Project_Listing'!$D$16:$D$829,$B393,'N1.3_Project_Listing'!$J$16:$J$829,AA$16,'N1.3_Project_Listing'!$G$16:$G$829,R$15)</f>
        <v>0</v>
      </c>
      <c r="AB405" s="67">
        <f>SUMIFS('N1.3_Project_Listing'!$P$16:$P$829,'N1.3_Project_Listing'!$B$16:$B$829,$B405,'N1.3_Project_Listing'!$D$16:$D$829,$B393,'N1.3_Project_Listing'!$J$16:$J$829,AB$16,'N1.3_Project_Listing'!$G$16:$G$829,R$15)</f>
        <v>0</v>
      </c>
      <c r="AC405" s="67">
        <f>SUMIFS('N1.3_Project_Listing'!$P$16:$P$829,'N1.3_Project_Listing'!$B$16:$B$829,$B405,'N1.3_Project_Listing'!$D$16:$D$829,$B393,'N1.3_Project_Listing'!$J$16:$J$829,AC$16,'N1.3_Project_Listing'!$G$16:$G$829,R$15)</f>
        <v>0</v>
      </c>
      <c r="AD405" s="67">
        <f>SUMIFS('N1.3_Project_Listing'!$P$16:$P$829,'N1.3_Project_Listing'!$B$16:$B$829,$B405,'N1.3_Project_Listing'!$D$16:$D$829,$B393,'N1.3_Project_Listing'!$J$16:$J$829,AD$16,'N1.3_Project_Listing'!$G$16:$G$829,R$15)</f>
        <v>0</v>
      </c>
      <c r="AE405" s="63">
        <f t="shared" si="497"/>
        <v>0</v>
      </c>
      <c r="AG405" s="158" t="str">
        <f t="shared" si="491"/>
        <v>-</v>
      </c>
      <c r="AH405" s="67">
        <f>SUMIFS('N1.3_Project_Listing'!$R$16:$R$829,'N1.3_Project_Listing'!$B$16:$B$829,$B405,'N1.3_Project_Listing'!$D$16:$D$829,$B393,'N1.3_Project_Listing'!$J$16:$J$829,AH$16,'N1.3_Project_Listing'!$G$16:$G$829,AG$15)</f>
        <v>0</v>
      </c>
      <c r="AI405" s="67">
        <f>SUMIFS('N1.3_Project_Listing'!$R$16:$R$829,'N1.3_Project_Listing'!$B$16:$B$829,$B405,'N1.3_Project_Listing'!$D$16:$D$829,$B393,'N1.3_Project_Listing'!$J$16:$J$829,AI$16,'N1.3_Project_Listing'!$G$16:$G$829,AG$15)</f>
        <v>0</v>
      </c>
      <c r="AJ405" s="67">
        <f>SUMIFS('N1.3_Project_Listing'!$R$16:$R$829,'N1.3_Project_Listing'!$B$16:$B$829,$B405,'N1.3_Project_Listing'!$D$16:$D$829,$B393,'N1.3_Project_Listing'!$J$16:$J$829,AJ$16,'N1.3_Project_Listing'!$G$16:$G$829,AG$15)</f>
        <v>0</v>
      </c>
      <c r="AK405" s="67">
        <f>SUMIFS('N1.3_Project_Listing'!$R$16:$R$829,'N1.3_Project_Listing'!$B$16:$B$829,$B405,'N1.3_Project_Listing'!$D$16:$D$829,$B393,'N1.3_Project_Listing'!$J$16:$J$829,AK$16,'N1.3_Project_Listing'!$G$16:$G$829,AG$15)</f>
        <v>0</v>
      </c>
      <c r="AL405" s="67">
        <f>SUMIFS('N1.3_Project_Listing'!$R$16:$R$829,'N1.3_Project_Listing'!$B$16:$B$829,$B405,'N1.3_Project_Listing'!$D$16:$D$829,$B393,'N1.3_Project_Listing'!$J$16:$J$829,AL$16,'N1.3_Project_Listing'!$G$16:$G$829,AG$15)</f>
        <v>0</v>
      </c>
      <c r="AM405" s="63">
        <f t="shared" si="498"/>
        <v>0</v>
      </c>
      <c r="AN405" s="116" t="s">
        <v>441</v>
      </c>
      <c r="AO405" s="67">
        <f>SUMIFS('N1.3_Project_Listing'!$P$16:$P$829,'N1.3_Project_Listing'!$B$16:$B$829,$B405,'N1.3_Project_Listing'!$D$16:$D$829,$B393,'N1.3_Project_Listing'!$J$16:$J$829,AO$16,'N1.3_Project_Listing'!$G$16:$G$829,AG$15)</f>
        <v>0</v>
      </c>
      <c r="AP405" s="67">
        <f>SUMIFS('N1.3_Project_Listing'!$P$16:$P$829,'N1.3_Project_Listing'!$B$16:$B$829,$B405,'N1.3_Project_Listing'!$D$16:$D$829,$B393,'N1.3_Project_Listing'!$J$16:$J$829,AP$16,'N1.3_Project_Listing'!$G$16:$G$829,AG$15)</f>
        <v>0</v>
      </c>
      <c r="AQ405" s="67">
        <f>SUMIFS('N1.3_Project_Listing'!$P$16:$P$829,'N1.3_Project_Listing'!$B$16:$B$829,$B405,'N1.3_Project_Listing'!$D$16:$D$829,$B393,'N1.3_Project_Listing'!$J$16:$J$829,AQ$16,'N1.3_Project_Listing'!$G$16:$G$829,AG$15)</f>
        <v>0</v>
      </c>
      <c r="AR405" s="67">
        <f>SUMIFS('N1.3_Project_Listing'!$P$16:$P$829,'N1.3_Project_Listing'!$B$16:$B$829,$B405,'N1.3_Project_Listing'!$D$16:$D$829,$B393,'N1.3_Project_Listing'!$J$16:$J$829,AR$16,'N1.3_Project_Listing'!$G$16:$G$829,AG$15)</f>
        <v>0</v>
      </c>
      <c r="AS405" s="67">
        <f>SUMIFS('N1.3_Project_Listing'!$P$16:$P$829,'N1.3_Project_Listing'!$B$16:$B$829,$B405,'N1.3_Project_Listing'!$D$16:$D$829,$B393,'N1.3_Project_Listing'!$J$16:$J$829,AS$16,'N1.3_Project_Listing'!$G$16:$G$829,AG$15)</f>
        <v>0</v>
      </c>
      <c r="AT405" s="63">
        <f t="shared" si="499"/>
        <v>0</v>
      </c>
      <c r="AV405" s="158" t="str">
        <f t="shared" si="492"/>
        <v>-</v>
      </c>
      <c r="AW405" s="67">
        <f>SUMIFS('N1.3_Project_Listing'!$R$16:$R$829,'N1.3_Project_Listing'!$B$16:$B$829,$B405,'N1.3_Project_Listing'!$D$16:$D$829,$B393,'N1.3_Project_Listing'!$J$16:$J$829,AW$16,'N1.3_Project_Listing'!$G$16:$G$829,AV$15)</f>
        <v>0</v>
      </c>
      <c r="AX405" s="67">
        <f>SUMIFS('N1.3_Project_Listing'!$R$16:$R$829,'N1.3_Project_Listing'!$B$16:$B$829,$B405,'N1.3_Project_Listing'!$D$16:$D$829,$B393,'N1.3_Project_Listing'!$J$16:$J$829,AX$16,'N1.3_Project_Listing'!$G$16:$G$829,AV$15)</f>
        <v>0</v>
      </c>
      <c r="AY405" s="67">
        <f>SUMIFS('N1.3_Project_Listing'!$R$16:$R$829,'N1.3_Project_Listing'!$B$16:$B$829,$B405,'N1.3_Project_Listing'!$D$16:$D$829,$B393,'N1.3_Project_Listing'!$J$16:$J$829,AY$16,'N1.3_Project_Listing'!$G$16:$G$829,AV$15)</f>
        <v>0</v>
      </c>
      <c r="AZ405" s="67">
        <f>SUMIFS('N1.3_Project_Listing'!$R$16:$R$829,'N1.3_Project_Listing'!$B$16:$B$829,$B405,'N1.3_Project_Listing'!$D$16:$D$829,$B393,'N1.3_Project_Listing'!$J$16:$J$829,AZ$16,'N1.3_Project_Listing'!$G$16:$G$829,AV$15)</f>
        <v>0</v>
      </c>
      <c r="BA405" s="67">
        <f>SUMIFS('N1.3_Project_Listing'!$R$16:$R$829,'N1.3_Project_Listing'!$B$16:$B$829,$B405,'N1.3_Project_Listing'!$D$16:$D$829,$B393,'N1.3_Project_Listing'!$J$16:$J$829,BA$16,'N1.3_Project_Listing'!$G$16:$G$829,AV$15)</f>
        <v>0</v>
      </c>
      <c r="BB405" s="63">
        <f t="shared" si="500"/>
        <v>0</v>
      </c>
      <c r="BC405" s="116" t="s">
        <v>441</v>
      </c>
      <c r="BD405" s="67">
        <f>SUMIFS('N1.3_Project_Listing'!$P$16:$P$829,'N1.3_Project_Listing'!$B$16:$B$829,$B405,'N1.3_Project_Listing'!$D$16:$D$829,$B393,'N1.3_Project_Listing'!$J$16:$J$829,BD$16,'N1.3_Project_Listing'!$G$16:$G$829,AV$15)</f>
        <v>0</v>
      </c>
      <c r="BE405" s="67">
        <f>SUMIFS('N1.3_Project_Listing'!$P$16:$P$829,'N1.3_Project_Listing'!$B$16:$B$829,$B405,'N1.3_Project_Listing'!$D$16:$D$829,$B393,'N1.3_Project_Listing'!$J$16:$J$829,BE$16,'N1.3_Project_Listing'!$G$16:$G$829,AV$15)</f>
        <v>0</v>
      </c>
      <c r="BF405" s="67">
        <f>SUMIFS('N1.3_Project_Listing'!$P$16:$P$829,'N1.3_Project_Listing'!$B$16:$B$829,$B405,'N1.3_Project_Listing'!$D$16:$D$829,$B393,'N1.3_Project_Listing'!$J$16:$J$829,BF$16,'N1.3_Project_Listing'!$G$16:$G$829,AV$15)</f>
        <v>0</v>
      </c>
      <c r="BG405" s="67">
        <f>SUMIFS('N1.3_Project_Listing'!$P$16:$P$829,'N1.3_Project_Listing'!$B$16:$B$829,$B405,'N1.3_Project_Listing'!$D$16:$D$829,$B393,'N1.3_Project_Listing'!$J$16:$J$829,BG$16,'N1.3_Project_Listing'!$G$16:$G$829,AV$15)</f>
        <v>0</v>
      </c>
      <c r="BH405" s="67">
        <f>SUMIFS('N1.3_Project_Listing'!$P$16:$P$829,'N1.3_Project_Listing'!$B$16:$B$829,$B405,'N1.3_Project_Listing'!$D$16:$D$829,$B393,'N1.3_Project_Listing'!$J$16:$J$829,BH$16,'N1.3_Project_Listing'!$G$16:$G$829,AV$15)</f>
        <v>0</v>
      </c>
      <c r="BI405" s="63">
        <f t="shared" si="501"/>
        <v>0</v>
      </c>
      <c r="BK405" s="158" t="str">
        <f t="shared" si="493"/>
        <v>-</v>
      </c>
      <c r="BL405" s="67">
        <f>SUMIFS('N1.3_Project_Listing'!$R$16:$R$829,'N1.3_Project_Listing'!$B$16:$B$829,$B405,'N1.3_Project_Listing'!$D$16:$D$829,$B393,'N1.3_Project_Listing'!$J$16:$J$829,BL$16,'N1.3_Project_Listing'!$G$16:$G$829,BK$15)</f>
        <v>0</v>
      </c>
      <c r="BM405" s="67">
        <f>SUMIFS('N1.3_Project_Listing'!$R$16:$R$829,'N1.3_Project_Listing'!$B$16:$B$829,$B405,'N1.3_Project_Listing'!$D$16:$D$829,$B393,'N1.3_Project_Listing'!$J$16:$J$829,BM$16,'N1.3_Project_Listing'!$G$16:$G$829,BK$15)</f>
        <v>0</v>
      </c>
      <c r="BN405" s="67">
        <f>SUMIFS('N1.3_Project_Listing'!$R$16:$R$829,'N1.3_Project_Listing'!$B$16:$B$829,$B405,'N1.3_Project_Listing'!$D$16:$D$829,$B393,'N1.3_Project_Listing'!$J$16:$J$829,BN$16,'N1.3_Project_Listing'!$G$16:$G$829,BK$15)</f>
        <v>0</v>
      </c>
      <c r="BO405" s="67">
        <f>SUMIFS('N1.3_Project_Listing'!$R$16:$R$829,'N1.3_Project_Listing'!$B$16:$B$829,$B405,'N1.3_Project_Listing'!$D$16:$D$829,$B393,'N1.3_Project_Listing'!$J$16:$J$829,BO$16,'N1.3_Project_Listing'!$G$16:$G$829,BK$15)</f>
        <v>0</v>
      </c>
      <c r="BP405" s="67">
        <f>SUMIFS('N1.3_Project_Listing'!$R$16:$R$829,'N1.3_Project_Listing'!$B$16:$B$829,$B405,'N1.3_Project_Listing'!$D$16:$D$829,$B393,'N1.3_Project_Listing'!$J$16:$J$829,BP$16,'N1.3_Project_Listing'!$G$16:$G$829,BK$15)</f>
        <v>0</v>
      </c>
      <c r="BQ405" s="63">
        <f t="shared" si="502"/>
        <v>0</v>
      </c>
      <c r="BR405" s="116" t="s">
        <v>441</v>
      </c>
      <c r="BS405" s="67">
        <f>SUMIFS('N1.3_Project_Listing'!$P$16:$P$829,'N1.3_Project_Listing'!$B$16:$B$829,$B405,'N1.3_Project_Listing'!$D$16:$D$829,$B393,'N1.3_Project_Listing'!$J$16:$J$829,BS$16,'N1.3_Project_Listing'!$G$16:$G$829,BK$15)</f>
        <v>0</v>
      </c>
      <c r="BT405" s="67">
        <f>SUMIFS('N1.3_Project_Listing'!$P$16:$P$829,'N1.3_Project_Listing'!$B$16:$B$829,$B405,'N1.3_Project_Listing'!$D$16:$D$829,$B393,'N1.3_Project_Listing'!$J$16:$J$829,BT$16,'N1.3_Project_Listing'!$G$16:$G$829,BK$15)</f>
        <v>0</v>
      </c>
      <c r="BU405" s="67">
        <f>SUMIFS('N1.3_Project_Listing'!$P$16:$P$829,'N1.3_Project_Listing'!$B$16:$B$829,$B405,'N1.3_Project_Listing'!$D$16:$D$829,$B393,'N1.3_Project_Listing'!$J$16:$J$829,BU$16,'N1.3_Project_Listing'!$G$16:$G$829,BK$15)</f>
        <v>0</v>
      </c>
      <c r="BV405" s="67">
        <f>SUMIFS('N1.3_Project_Listing'!$P$16:$P$829,'N1.3_Project_Listing'!$B$16:$B$829,$B405,'N1.3_Project_Listing'!$D$16:$D$829,$B393,'N1.3_Project_Listing'!$J$16:$J$829,BV$16,'N1.3_Project_Listing'!$G$16:$G$829,BK$15)</f>
        <v>0</v>
      </c>
      <c r="BW405" s="67">
        <f>SUMIFS('N1.3_Project_Listing'!$P$16:$P$829,'N1.3_Project_Listing'!$B$16:$B$829,$B405,'N1.3_Project_Listing'!$D$16:$D$829,$B393,'N1.3_Project_Listing'!$J$16:$J$829,BW$16,'N1.3_Project_Listing'!$G$16:$G$829,BK$15)</f>
        <v>0</v>
      </c>
      <c r="BX405" s="63">
        <f t="shared" si="503"/>
        <v>0</v>
      </c>
    </row>
    <row r="406" spans="2:76" hidden="1">
      <c r="B406" s="132" t="str">
        <f t="shared" si="479"/>
        <v>No entry required</v>
      </c>
      <c r="C406" s="158" t="str">
        <f t="shared" si="479"/>
        <v>-</v>
      </c>
      <c r="D406" s="63">
        <f t="shared" si="480"/>
        <v>0</v>
      </c>
      <c r="E406" s="63">
        <f t="shared" si="481"/>
        <v>0</v>
      </c>
      <c r="F406" s="63">
        <f t="shared" si="482"/>
        <v>0</v>
      </c>
      <c r="G406" s="63">
        <f t="shared" si="483"/>
        <v>0</v>
      </c>
      <c r="H406" s="63">
        <f t="shared" si="484"/>
        <v>0</v>
      </c>
      <c r="I406" s="63">
        <f t="shared" si="494"/>
        <v>0</v>
      </c>
      <c r="J406" s="116" t="s">
        <v>441</v>
      </c>
      <c r="K406" s="63">
        <f t="shared" si="485"/>
        <v>0</v>
      </c>
      <c r="L406" s="63">
        <f t="shared" si="486"/>
        <v>0</v>
      </c>
      <c r="M406" s="63">
        <f t="shared" si="487"/>
        <v>0</v>
      </c>
      <c r="N406" s="63">
        <f t="shared" si="488"/>
        <v>0</v>
      </c>
      <c r="O406" s="63">
        <f t="shared" si="489"/>
        <v>0</v>
      </c>
      <c r="P406" s="63">
        <f t="shared" si="495"/>
        <v>0</v>
      </c>
      <c r="R406" s="158" t="str">
        <f t="shared" si="490"/>
        <v>-</v>
      </c>
      <c r="S406" s="67">
        <f>SUMIFS('N1.3_Project_Listing'!$R$16:$R$829,'N1.3_Project_Listing'!$B$16:$B$829,$B406,'N1.3_Project_Listing'!$D$16:$D$829,$B393,'N1.3_Project_Listing'!$J$16:$J$829,S$16,'N1.3_Project_Listing'!$G$16:$G$829,R$15)</f>
        <v>0</v>
      </c>
      <c r="T406" s="67">
        <f>SUMIFS('N1.3_Project_Listing'!$R$16:$R$829,'N1.3_Project_Listing'!$B$16:$B$829,$B406,'N1.3_Project_Listing'!$D$16:$D$829,$B393,'N1.3_Project_Listing'!$J$16:$J$829,T$16,'N1.3_Project_Listing'!$G$16:$G$829,R$15)</f>
        <v>0</v>
      </c>
      <c r="U406" s="67">
        <f>SUMIFS('N1.3_Project_Listing'!$R$16:$R$829,'N1.3_Project_Listing'!$B$16:$B$829,$B406,'N1.3_Project_Listing'!$D$16:$D$829,$B393,'N1.3_Project_Listing'!$J$16:$J$829,U$16,'N1.3_Project_Listing'!$G$16:$G$829,R$15)</f>
        <v>0</v>
      </c>
      <c r="V406" s="67">
        <f>SUMIFS('N1.3_Project_Listing'!$R$16:$R$829,'N1.3_Project_Listing'!$B$16:$B$829,$B406,'N1.3_Project_Listing'!$D$16:$D$829,$B393,'N1.3_Project_Listing'!$J$16:$J$829,V$16,'N1.3_Project_Listing'!$G$16:$G$829,R$15)</f>
        <v>0</v>
      </c>
      <c r="W406" s="67">
        <f>SUMIFS('N1.3_Project_Listing'!$R$16:$R$829,'N1.3_Project_Listing'!$B$16:$B$829,$B406,'N1.3_Project_Listing'!$D$16:$D$829,$B393,'N1.3_Project_Listing'!$J$16:$J$829,W$16,'N1.3_Project_Listing'!$G$16:$G$829,R$15)</f>
        <v>0</v>
      </c>
      <c r="X406" s="63">
        <f t="shared" si="496"/>
        <v>0</v>
      </c>
      <c r="Y406" s="116" t="s">
        <v>441</v>
      </c>
      <c r="Z406" s="67">
        <f>SUMIFS('N1.3_Project_Listing'!$P$16:$P$829,'N1.3_Project_Listing'!$B$16:$B$829,$B406,'N1.3_Project_Listing'!$D$16:$D$829,$B393,'N1.3_Project_Listing'!$J$16:$J$829,Z$16,'N1.3_Project_Listing'!$G$16:$G$829,R$15)</f>
        <v>0</v>
      </c>
      <c r="AA406" s="67">
        <f>SUMIFS('N1.3_Project_Listing'!$P$16:$P$829,'N1.3_Project_Listing'!$B$16:$B$829,$B406,'N1.3_Project_Listing'!$D$16:$D$829,$B393,'N1.3_Project_Listing'!$J$16:$J$829,AA$16,'N1.3_Project_Listing'!$G$16:$G$829,R$15)</f>
        <v>0</v>
      </c>
      <c r="AB406" s="67">
        <f>SUMIFS('N1.3_Project_Listing'!$P$16:$P$829,'N1.3_Project_Listing'!$B$16:$B$829,$B406,'N1.3_Project_Listing'!$D$16:$D$829,$B393,'N1.3_Project_Listing'!$J$16:$J$829,AB$16,'N1.3_Project_Listing'!$G$16:$G$829,R$15)</f>
        <v>0</v>
      </c>
      <c r="AC406" s="67">
        <f>SUMIFS('N1.3_Project_Listing'!$P$16:$P$829,'N1.3_Project_Listing'!$B$16:$B$829,$B406,'N1.3_Project_Listing'!$D$16:$D$829,$B393,'N1.3_Project_Listing'!$J$16:$J$829,AC$16,'N1.3_Project_Listing'!$G$16:$G$829,R$15)</f>
        <v>0</v>
      </c>
      <c r="AD406" s="67">
        <f>SUMIFS('N1.3_Project_Listing'!$P$16:$P$829,'N1.3_Project_Listing'!$B$16:$B$829,$B406,'N1.3_Project_Listing'!$D$16:$D$829,$B393,'N1.3_Project_Listing'!$J$16:$J$829,AD$16,'N1.3_Project_Listing'!$G$16:$G$829,R$15)</f>
        <v>0</v>
      </c>
      <c r="AE406" s="63">
        <f t="shared" si="497"/>
        <v>0</v>
      </c>
      <c r="AG406" s="158" t="str">
        <f t="shared" si="491"/>
        <v>-</v>
      </c>
      <c r="AH406" s="67">
        <f>SUMIFS('N1.3_Project_Listing'!$R$16:$R$829,'N1.3_Project_Listing'!$B$16:$B$829,$B406,'N1.3_Project_Listing'!$D$16:$D$829,$B393,'N1.3_Project_Listing'!$J$16:$J$829,AH$16,'N1.3_Project_Listing'!$G$16:$G$829,AG$15)</f>
        <v>0</v>
      </c>
      <c r="AI406" s="67">
        <f>SUMIFS('N1.3_Project_Listing'!$R$16:$R$829,'N1.3_Project_Listing'!$B$16:$B$829,$B406,'N1.3_Project_Listing'!$D$16:$D$829,$B393,'N1.3_Project_Listing'!$J$16:$J$829,AI$16,'N1.3_Project_Listing'!$G$16:$G$829,AG$15)</f>
        <v>0</v>
      </c>
      <c r="AJ406" s="67">
        <f>SUMIFS('N1.3_Project_Listing'!$R$16:$R$829,'N1.3_Project_Listing'!$B$16:$B$829,$B406,'N1.3_Project_Listing'!$D$16:$D$829,$B393,'N1.3_Project_Listing'!$J$16:$J$829,AJ$16,'N1.3_Project_Listing'!$G$16:$G$829,AG$15)</f>
        <v>0</v>
      </c>
      <c r="AK406" s="67">
        <f>SUMIFS('N1.3_Project_Listing'!$R$16:$R$829,'N1.3_Project_Listing'!$B$16:$B$829,$B406,'N1.3_Project_Listing'!$D$16:$D$829,$B393,'N1.3_Project_Listing'!$J$16:$J$829,AK$16,'N1.3_Project_Listing'!$G$16:$G$829,AG$15)</f>
        <v>0</v>
      </c>
      <c r="AL406" s="67">
        <f>SUMIFS('N1.3_Project_Listing'!$R$16:$R$829,'N1.3_Project_Listing'!$B$16:$B$829,$B406,'N1.3_Project_Listing'!$D$16:$D$829,$B393,'N1.3_Project_Listing'!$J$16:$J$829,AL$16,'N1.3_Project_Listing'!$G$16:$G$829,AG$15)</f>
        <v>0</v>
      </c>
      <c r="AM406" s="63">
        <f t="shared" si="498"/>
        <v>0</v>
      </c>
      <c r="AN406" s="116" t="s">
        <v>441</v>
      </c>
      <c r="AO406" s="67">
        <f>SUMIFS('N1.3_Project_Listing'!$P$16:$P$829,'N1.3_Project_Listing'!$B$16:$B$829,$B406,'N1.3_Project_Listing'!$D$16:$D$829,$B393,'N1.3_Project_Listing'!$J$16:$J$829,AO$16,'N1.3_Project_Listing'!$G$16:$G$829,AG$15)</f>
        <v>0</v>
      </c>
      <c r="AP406" s="67">
        <f>SUMIFS('N1.3_Project_Listing'!$P$16:$P$829,'N1.3_Project_Listing'!$B$16:$B$829,$B406,'N1.3_Project_Listing'!$D$16:$D$829,$B393,'N1.3_Project_Listing'!$J$16:$J$829,AP$16,'N1.3_Project_Listing'!$G$16:$G$829,AG$15)</f>
        <v>0</v>
      </c>
      <c r="AQ406" s="67">
        <f>SUMIFS('N1.3_Project_Listing'!$P$16:$P$829,'N1.3_Project_Listing'!$B$16:$B$829,$B406,'N1.3_Project_Listing'!$D$16:$D$829,$B393,'N1.3_Project_Listing'!$J$16:$J$829,AQ$16,'N1.3_Project_Listing'!$G$16:$G$829,AG$15)</f>
        <v>0</v>
      </c>
      <c r="AR406" s="67">
        <f>SUMIFS('N1.3_Project_Listing'!$P$16:$P$829,'N1.3_Project_Listing'!$B$16:$B$829,$B406,'N1.3_Project_Listing'!$D$16:$D$829,$B393,'N1.3_Project_Listing'!$J$16:$J$829,AR$16,'N1.3_Project_Listing'!$G$16:$G$829,AG$15)</f>
        <v>0</v>
      </c>
      <c r="AS406" s="67">
        <f>SUMIFS('N1.3_Project_Listing'!$P$16:$P$829,'N1.3_Project_Listing'!$B$16:$B$829,$B406,'N1.3_Project_Listing'!$D$16:$D$829,$B393,'N1.3_Project_Listing'!$J$16:$J$829,AS$16,'N1.3_Project_Listing'!$G$16:$G$829,AG$15)</f>
        <v>0</v>
      </c>
      <c r="AT406" s="63">
        <f t="shared" si="499"/>
        <v>0</v>
      </c>
      <c r="AV406" s="158" t="str">
        <f t="shared" si="492"/>
        <v>-</v>
      </c>
      <c r="AW406" s="67">
        <f>SUMIFS('N1.3_Project_Listing'!$R$16:$R$829,'N1.3_Project_Listing'!$B$16:$B$829,$B406,'N1.3_Project_Listing'!$D$16:$D$829,$B393,'N1.3_Project_Listing'!$J$16:$J$829,AW$16,'N1.3_Project_Listing'!$G$16:$G$829,AV$15)</f>
        <v>0</v>
      </c>
      <c r="AX406" s="67">
        <f>SUMIFS('N1.3_Project_Listing'!$R$16:$R$829,'N1.3_Project_Listing'!$B$16:$B$829,$B406,'N1.3_Project_Listing'!$D$16:$D$829,$B393,'N1.3_Project_Listing'!$J$16:$J$829,AX$16,'N1.3_Project_Listing'!$G$16:$G$829,AV$15)</f>
        <v>0</v>
      </c>
      <c r="AY406" s="67">
        <f>SUMIFS('N1.3_Project_Listing'!$R$16:$R$829,'N1.3_Project_Listing'!$B$16:$B$829,$B406,'N1.3_Project_Listing'!$D$16:$D$829,$B393,'N1.3_Project_Listing'!$J$16:$J$829,AY$16,'N1.3_Project_Listing'!$G$16:$G$829,AV$15)</f>
        <v>0</v>
      </c>
      <c r="AZ406" s="67">
        <f>SUMIFS('N1.3_Project_Listing'!$R$16:$R$829,'N1.3_Project_Listing'!$B$16:$B$829,$B406,'N1.3_Project_Listing'!$D$16:$D$829,$B393,'N1.3_Project_Listing'!$J$16:$J$829,AZ$16,'N1.3_Project_Listing'!$G$16:$G$829,AV$15)</f>
        <v>0</v>
      </c>
      <c r="BA406" s="67">
        <f>SUMIFS('N1.3_Project_Listing'!$R$16:$R$829,'N1.3_Project_Listing'!$B$16:$B$829,$B406,'N1.3_Project_Listing'!$D$16:$D$829,$B393,'N1.3_Project_Listing'!$J$16:$J$829,BA$16,'N1.3_Project_Listing'!$G$16:$G$829,AV$15)</f>
        <v>0</v>
      </c>
      <c r="BB406" s="63">
        <f t="shared" si="500"/>
        <v>0</v>
      </c>
      <c r="BC406" s="116" t="s">
        <v>441</v>
      </c>
      <c r="BD406" s="67">
        <f>SUMIFS('N1.3_Project_Listing'!$P$16:$P$829,'N1.3_Project_Listing'!$B$16:$B$829,$B406,'N1.3_Project_Listing'!$D$16:$D$829,$B393,'N1.3_Project_Listing'!$J$16:$J$829,BD$16,'N1.3_Project_Listing'!$G$16:$G$829,AV$15)</f>
        <v>0</v>
      </c>
      <c r="BE406" s="67">
        <f>SUMIFS('N1.3_Project_Listing'!$P$16:$P$829,'N1.3_Project_Listing'!$B$16:$B$829,$B406,'N1.3_Project_Listing'!$D$16:$D$829,$B393,'N1.3_Project_Listing'!$J$16:$J$829,BE$16,'N1.3_Project_Listing'!$G$16:$G$829,AV$15)</f>
        <v>0</v>
      </c>
      <c r="BF406" s="67">
        <f>SUMIFS('N1.3_Project_Listing'!$P$16:$P$829,'N1.3_Project_Listing'!$B$16:$B$829,$B406,'N1.3_Project_Listing'!$D$16:$D$829,$B393,'N1.3_Project_Listing'!$J$16:$J$829,BF$16,'N1.3_Project_Listing'!$G$16:$G$829,AV$15)</f>
        <v>0</v>
      </c>
      <c r="BG406" s="67">
        <f>SUMIFS('N1.3_Project_Listing'!$P$16:$P$829,'N1.3_Project_Listing'!$B$16:$B$829,$B406,'N1.3_Project_Listing'!$D$16:$D$829,$B393,'N1.3_Project_Listing'!$J$16:$J$829,BG$16,'N1.3_Project_Listing'!$G$16:$G$829,AV$15)</f>
        <v>0</v>
      </c>
      <c r="BH406" s="67">
        <f>SUMIFS('N1.3_Project_Listing'!$P$16:$P$829,'N1.3_Project_Listing'!$B$16:$B$829,$B406,'N1.3_Project_Listing'!$D$16:$D$829,$B393,'N1.3_Project_Listing'!$J$16:$J$829,BH$16,'N1.3_Project_Listing'!$G$16:$G$829,AV$15)</f>
        <v>0</v>
      </c>
      <c r="BI406" s="63">
        <f t="shared" si="501"/>
        <v>0</v>
      </c>
      <c r="BK406" s="158" t="str">
        <f t="shared" si="493"/>
        <v>-</v>
      </c>
      <c r="BL406" s="67">
        <f>SUMIFS('N1.3_Project_Listing'!$R$16:$R$829,'N1.3_Project_Listing'!$B$16:$B$829,$B406,'N1.3_Project_Listing'!$D$16:$D$829,$B393,'N1.3_Project_Listing'!$J$16:$J$829,BL$16,'N1.3_Project_Listing'!$G$16:$G$829,BK$15)</f>
        <v>0</v>
      </c>
      <c r="BM406" s="67">
        <f>SUMIFS('N1.3_Project_Listing'!$R$16:$R$829,'N1.3_Project_Listing'!$B$16:$B$829,$B406,'N1.3_Project_Listing'!$D$16:$D$829,$B393,'N1.3_Project_Listing'!$J$16:$J$829,BM$16,'N1.3_Project_Listing'!$G$16:$G$829,BK$15)</f>
        <v>0</v>
      </c>
      <c r="BN406" s="67">
        <f>SUMIFS('N1.3_Project_Listing'!$R$16:$R$829,'N1.3_Project_Listing'!$B$16:$B$829,$B406,'N1.3_Project_Listing'!$D$16:$D$829,$B393,'N1.3_Project_Listing'!$J$16:$J$829,BN$16,'N1.3_Project_Listing'!$G$16:$G$829,BK$15)</f>
        <v>0</v>
      </c>
      <c r="BO406" s="67">
        <f>SUMIFS('N1.3_Project_Listing'!$R$16:$R$829,'N1.3_Project_Listing'!$B$16:$B$829,$B406,'N1.3_Project_Listing'!$D$16:$D$829,$B393,'N1.3_Project_Listing'!$J$16:$J$829,BO$16,'N1.3_Project_Listing'!$G$16:$G$829,BK$15)</f>
        <v>0</v>
      </c>
      <c r="BP406" s="67">
        <f>SUMIFS('N1.3_Project_Listing'!$R$16:$R$829,'N1.3_Project_Listing'!$B$16:$B$829,$B406,'N1.3_Project_Listing'!$D$16:$D$829,$B393,'N1.3_Project_Listing'!$J$16:$J$829,BP$16,'N1.3_Project_Listing'!$G$16:$G$829,BK$15)</f>
        <v>0</v>
      </c>
      <c r="BQ406" s="63">
        <f t="shared" si="502"/>
        <v>0</v>
      </c>
      <c r="BR406" s="116" t="s">
        <v>441</v>
      </c>
      <c r="BS406" s="67">
        <f>SUMIFS('N1.3_Project_Listing'!$P$16:$P$829,'N1.3_Project_Listing'!$B$16:$B$829,$B406,'N1.3_Project_Listing'!$D$16:$D$829,$B393,'N1.3_Project_Listing'!$J$16:$J$829,BS$16,'N1.3_Project_Listing'!$G$16:$G$829,BK$15)</f>
        <v>0</v>
      </c>
      <c r="BT406" s="67">
        <f>SUMIFS('N1.3_Project_Listing'!$P$16:$P$829,'N1.3_Project_Listing'!$B$16:$B$829,$B406,'N1.3_Project_Listing'!$D$16:$D$829,$B393,'N1.3_Project_Listing'!$J$16:$J$829,BT$16,'N1.3_Project_Listing'!$G$16:$G$829,BK$15)</f>
        <v>0</v>
      </c>
      <c r="BU406" s="67">
        <f>SUMIFS('N1.3_Project_Listing'!$P$16:$P$829,'N1.3_Project_Listing'!$B$16:$B$829,$B406,'N1.3_Project_Listing'!$D$16:$D$829,$B393,'N1.3_Project_Listing'!$J$16:$J$829,BU$16,'N1.3_Project_Listing'!$G$16:$G$829,BK$15)</f>
        <v>0</v>
      </c>
      <c r="BV406" s="67">
        <f>SUMIFS('N1.3_Project_Listing'!$P$16:$P$829,'N1.3_Project_Listing'!$B$16:$B$829,$B406,'N1.3_Project_Listing'!$D$16:$D$829,$B393,'N1.3_Project_Listing'!$J$16:$J$829,BV$16,'N1.3_Project_Listing'!$G$16:$G$829,BK$15)</f>
        <v>0</v>
      </c>
      <c r="BW406" s="67">
        <f>SUMIFS('N1.3_Project_Listing'!$P$16:$P$829,'N1.3_Project_Listing'!$B$16:$B$829,$B406,'N1.3_Project_Listing'!$D$16:$D$829,$B393,'N1.3_Project_Listing'!$J$16:$J$829,BW$16,'N1.3_Project_Listing'!$G$16:$G$829,BK$15)</f>
        <v>0</v>
      </c>
      <c r="BX406" s="63">
        <f t="shared" si="503"/>
        <v>0</v>
      </c>
    </row>
    <row r="407" spans="2:76" hidden="1">
      <c r="B407" s="132" t="str">
        <f t="shared" si="479"/>
        <v>No entry required</v>
      </c>
      <c r="C407" s="158" t="str">
        <f t="shared" si="479"/>
        <v>-</v>
      </c>
      <c r="D407" s="63">
        <f t="shared" si="480"/>
        <v>0</v>
      </c>
      <c r="E407" s="63">
        <f t="shared" si="481"/>
        <v>0</v>
      </c>
      <c r="F407" s="63">
        <f t="shared" si="482"/>
        <v>0</v>
      </c>
      <c r="G407" s="63">
        <f t="shared" si="483"/>
        <v>0</v>
      </c>
      <c r="H407" s="63">
        <f t="shared" si="484"/>
        <v>0</v>
      </c>
      <c r="I407" s="63">
        <f t="shared" si="494"/>
        <v>0</v>
      </c>
      <c r="J407" s="116" t="s">
        <v>441</v>
      </c>
      <c r="K407" s="63">
        <f t="shared" si="485"/>
        <v>0</v>
      </c>
      <c r="L407" s="63">
        <f t="shared" si="486"/>
        <v>0</v>
      </c>
      <c r="M407" s="63">
        <f t="shared" si="487"/>
        <v>0</v>
      </c>
      <c r="N407" s="63">
        <f t="shared" si="488"/>
        <v>0</v>
      </c>
      <c r="O407" s="63">
        <f t="shared" si="489"/>
        <v>0</v>
      </c>
      <c r="P407" s="63">
        <f t="shared" si="495"/>
        <v>0</v>
      </c>
      <c r="R407" s="158" t="str">
        <f t="shared" si="490"/>
        <v>-</v>
      </c>
      <c r="S407" s="67">
        <f>SUMIFS('N1.3_Project_Listing'!$R$16:$R$829,'N1.3_Project_Listing'!$B$16:$B$829,$B407,'N1.3_Project_Listing'!$D$16:$D$829,$B393,'N1.3_Project_Listing'!$J$16:$J$829,S$16,'N1.3_Project_Listing'!$G$16:$G$829,R$15)</f>
        <v>0</v>
      </c>
      <c r="T407" s="67">
        <f>SUMIFS('N1.3_Project_Listing'!$R$16:$R$829,'N1.3_Project_Listing'!$B$16:$B$829,$B407,'N1.3_Project_Listing'!$D$16:$D$829,$B393,'N1.3_Project_Listing'!$J$16:$J$829,T$16,'N1.3_Project_Listing'!$G$16:$G$829,R$15)</f>
        <v>0</v>
      </c>
      <c r="U407" s="67">
        <f>SUMIFS('N1.3_Project_Listing'!$R$16:$R$829,'N1.3_Project_Listing'!$B$16:$B$829,$B407,'N1.3_Project_Listing'!$D$16:$D$829,$B393,'N1.3_Project_Listing'!$J$16:$J$829,U$16,'N1.3_Project_Listing'!$G$16:$G$829,R$15)</f>
        <v>0</v>
      </c>
      <c r="V407" s="67">
        <f>SUMIFS('N1.3_Project_Listing'!$R$16:$R$829,'N1.3_Project_Listing'!$B$16:$B$829,$B407,'N1.3_Project_Listing'!$D$16:$D$829,$B393,'N1.3_Project_Listing'!$J$16:$J$829,V$16,'N1.3_Project_Listing'!$G$16:$G$829,R$15)</f>
        <v>0</v>
      </c>
      <c r="W407" s="67">
        <f>SUMIFS('N1.3_Project_Listing'!$R$16:$R$829,'N1.3_Project_Listing'!$B$16:$B$829,$B407,'N1.3_Project_Listing'!$D$16:$D$829,$B393,'N1.3_Project_Listing'!$J$16:$J$829,W$16,'N1.3_Project_Listing'!$G$16:$G$829,R$15)</f>
        <v>0</v>
      </c>
      <c r="X407" s="63">
        <f t="shared" si="496"/>
        <v>0</v>
      </c>
      <c r="Y407" s="116" t="s">
        <v>441</v>
      </c>
      <c r="Z407" s="67">
        <f>SUMIFS('N1.3_Project_Listing'!$P$16:$P$829,'N1.3_Project_Listing'!$B$16:$B$829,$B407,'N1.3_Project_Listing'!$D$16:$D$829,$B393,'N1.3_Project_Listing'!$J$16:$J$829,Z$16,'N1.3_Project_Listing'!$G$16:$G$829,R$15)</f>
        <v>0</v>
      </c>
      <c r="AA407" s="67">
        <f>SUMIFS('N1.3_Project_Listing'!$P$16:$P$829,'N1.3_Project_Listing'!$B$16:$B$829,$B407,'N1.3_Project_Listing'!$D$16:$D$829,$B393,'N1.3_Project_Listing'!$J$16:$J$829,AA$16,'N1.3_Project_Listing'!$G$16:$G$829,R$15)</f>
        <v>0</v>
      </c>
      <c r="AB407" s="67">
        <f>SUMIFS('N1.3_Project_Listing'!$P$16:$P$829,'N1.3_Project_Listing'!$B$16:$B$829,$B407,'N1.3_Project_Listing'!$D$16:$D$829,$B393,'N1.3_Project_Listing'!$J$16:$J$829,AB$16,'N1.3_Project_Listing'!$G$16:$G$829,R$15)</f>
        <v>0</v>
      </c>
      <c r="AC407" s="67">
        <f>SUMIFS('N1.3_Project_Listing'!$P$16:$P$829,'N1.3_Project_Listing'!$B$16:$B$829,$B407,'N1.3_Project_Listing'!$D$16:$D$829,$B393,'N1.3_Project_Listing'!$J$16:$J$829,AC$16,'N1.3_Project_Listing'!$G$16:$G$829,R$15)</f>
        <v>0</v>
      </c>
      <c r="AD407" s="67">
        <f>SUMIFS('N1.3_Project_Listing'!$P$16:$P$829,'N1.3_Project_Listing'!$B$16:$B$829,$B407,'N1.3_Project_Listing'!$D$16:$D$829,$B393,'N1.3_Project_Listing'!$J$16:$J$829,AD$16,'N1.3_Project_Listing'!$G$16:$G$829,R$15)</f>
        <v>0</v>
      </c>
      <c r="AE407" s="63">
        <f t="shared" si="497"/>
        <v>0</v>
      </c>
      <c r="AG407" s="158" t="str">
        <f t="shared" si="491"/>
        <v>-</v>
      </c>
      <c r="AH407" s="67">
        <f>SUMIFS('N1.3_Project_Listing'!$R$16:$R$829,'N1.3_Project_Listing'!$B$16:$B$829,$B407,'N1.3_Project_Listing'!$D$16:$D$829,$B393,'N1.3_Project_Listing'!$J$16:$J$829,AH$16,'N1.3_Project_Listing'!$G$16:$G$829,AG$15)</f>
        <v>0</v>
      </c>
      <c r="AI407" s="67">
        <f>SUMIFS('N1.3_Project_Listing'!$R$16:$R$829,'N1.3_Project_Listing'!$B$16:$B$829,$B407,'N1.3_Project_Listing'!$D$16:$D$829,$B393,'N1.3_Project_Listing'!$J$16:$J$829,AI$16,'N1.3_Project_Listing'!$G$16:$G$829,AG$15)</f>
        <v>0</v>
      </c>
      <c r="AJ407" s="67">
        <f>SUMIFS('N1.3_Project_Listing'!$R$16:$R$829,'N1.3_Project_Listing'!$B$16:$B$829,$B407,'N1.3_Project_Listing'!$D$16:$D$829,$B393,'N1.3_Project_Listing'!$J$16:$J$829,AJ$16,'N1.3_Project_Listing'!$G$16:$G$829,AG$15)</f>
        <v>0</v>
      </c>
      <c r="AK407" s="67">
        <f>SUMIFS('N1.3_Project_Listing'!$R$16:$R$829,'N1.3_Project_Listing'!$B$16:$B$829,$B407,'N1.3_Project_Listing'!$D$16:$D$829,$B393,'N1.3_Project_Listing'!$J$16:$J$829,AK$16,'N1.3_Project_Listing'!$G$16:$G$829,AG$15)</f>
        <v>0</v>
      </c>
      <c r="AL407" s="67">
        <f>SUMIFS('N1.3_Project_Listing'!$R$16:$R$829,'N1.3_Project_Listing'!$B$16:$B$829,$B407,'N1.3_Project_Listing'!$D$16:$D$829,$B393,'N1.3_Project_Listing'!$J$16:$J$829,AL$16,'N1.3_Project_Listing'!$G$16:$G$829,AG$15)</f>
        <v>0</v>
      </c>
      <c r="AM407" s="63">
        <f t="shared" si="498"/>
        <v>0</v>
      </c>
      <c r="AN407" s="116" t="s">
        <v>441</v>
      </c>
      <c r="AO407" s="67">
        <f>SUMIFS('N1.3_Project_Listing'!$P$16:$P$829,'N1.3_Project_Listing'!$B$16:$B$829,$B407,'N1.3_Project_Listing'!$D$16:$D$829,$B393,'N1.3_Project_Listing'!$J$16:$J$829,AO$16,'N1.3_Project_Listing'!$G$16:$G$829,AG$15)</f>
        <v>0</v>
      </c>
      <c r="AP407" s="67">
        <f>SUMIFS('N1.3_Project_Listing'!$P$16:$P$829,'N1.3_Project_Listing'!$B$16:$B$829,$B407,'N1.3_Project_Listing'!$D$16:$D$829,$B393,'N1.3_Project_Listing'!$J$16:$J$829,AP$16,'N1.3_Project_Listing'!$G$16:$G$829,AG$15)</f>
        <v>0</v>
      </c>
      <c r="AQ407" s="67">
        <f>SUMIFS('N1.3_Project_Listing'!$P$16:$P$829,'N1.3_Project_Listing'!$B$16:$B$829,$B407,'N1.3_Project_Listing'!$D$16:$D$829,$B393,'N1.3_Project_Listing'!$J$16:$J$829,AQ$16,'N1.3_Project_Listing'!$G$16:$G$829,AG$15)</f>
        <v>0</v>
      </c>
      <c r="AR407" s="67">
        <f>SUMIFS('N1.3_Project_Listing'!$P$16:$P$829,'N1.3_Project_Listing'!$B$16:$B$829,$B407,'N1.3_Project_Listing'!$D$16:$D$829,$B393,'N1.3_Project_Listing'!$J$16:$J$829,AR$16,'N1.3_Project_Listing'!$G$16:$G$829,AG$15)</f>
        <v>0</v>
      </c>
      <c r="AS407" s="67">
        <f>SUMIFS('N1.3_Project_Listing'!$P$16:$P$829,'N1.3_Project_Listing'!$B$16:$B$829,$B407,'N1.3_Project_Listing'!$D$16:$D$829,$B393,'N1.3_Project_Listing'!$J$16:$J$829,AS$16,'N1.3_Project_Listing'!$G$16:$G$829,AG$15)</f>
        <v>0</v>
      </c>
      <c r="AT407" s="63">
        <f t="shared" si="499"/>
        <v>0</v>
      </c>
      <c r="AV407" s="158" t="str">
        <f t="shared" si="492"/>
        <v>-</v>
      </c>
      <c r="AW407" s="67">
        <f>SUMIFS('N1.3_Project_Listing'!$R$16:$R$829,'N1.3_Project_Listing'!$B$16:$B$829,$B407,'N1.3_Project_Listing'!$D$16:$D$829,$B393,'N1.3_Project_Listing'!$J$16:$J$829,AW$16,'N1.3_Project_Listing'!$G$16:$G$829,AV$15)</f>
        <v>0</v>
      </c>
      <c r="AX407" s="67">
        <f>SUMIFS('N1.3_Project_Listing'!$R$16:$R$829,'N1.3_Project_Listing'!$B$16:$B$829,$B407,'N1.3_Project_Listing'!$D$16:$D$829,$B393,'N1.3_Project_Listing'!$J$16:$J$829,AX$16,'N1.3_Project_Listing'!$G$16:$G$829,AV$15)</f>
        <v>0</v>
      </c>
      <c r="AY407" s="67">
        <f>SUMIFS('N1.3_Project_Listing'!$R$16:$R$829,'N1.3_Project_Listing'!$B$16:$B$829,$B407,'N1.3_Project_Listing'!$D$16:$D$829,$B393,'N1.3_Project_Listing'!$J$16:$J$829,AY$16,'N1.3_Project_Listing'!$G$16:$G$829,AV$15)</f>
        <v>0</v>
      </c>
      <c r="AZ407" s="67">
        <f>SUMIFS('N1.3_Project_Listing'!$R$16:$R$829,'N1.3_Project_Listing'!$B$16:$B$829,$B407,'N1.3_Project_Listing'!$D$16:$D$829,$B393,'N1.3_Project_Listing'!$J$16:$J$829,AZ$16,'N1.3_Project_Listing'!$G$16:$G$829,AV$15)</f>
        <v>0</v>
      </c>
      <c r="BA407" s="67">
        <f>SUMIFS('N1.3_Project_Listing'!$R$16:$R$829,'N1.3_Project_Listing'!$B$16:$B$829,$B407,'N1.3_Project_Listing'!$D$16:$D$829,$B393,'N1.3_Project_Listing'!$J$16:$J$829,BA$16,'N1.3_Project_Listing'!$G$16:$G$829,AV$15)</f>
        <v>0</v>
      </c>
      <c r="BB407" s="63">
        <f t="shared" si="500"/>
        <v>0</v>
      </c>
      <c r="BC407" s="116" t="s">
        <v>441</v>
      </c>
      <c r="BD407" s="67">
        <f>SUMIFS('N1.3_Project_Listing'!$P$16:$P$829,'N1.3_Project_Listing'!$B$16:$B$829,$B407,'N1.3_Project_Listing'!$D$16:$D$829,$B393,'N1.3_Project_Listing'!$J$16:$J$829,BD$16,'N1.3_Project_Listing'!$G$16:$G$829,AV$15)</f>
        <v>0</v>
      </c>
      <c r="BE407" s="67">
        <f>SUMIFS('N1.3_Project_Listing'!$P$16:$P$829,'N1.3_Project_Listing'!$B$16:$B$829,$B407,'N1.3_Project_Listing'!$D$16:$D$829,$B393,'N1.3_Project_Listing'!$J$16:$J$829,BE$16,'N1.3_Project_Listing'!$G$16:$G$829,AV$15)</f>
        <v>0</v>
      </c>
      <c r="BF407" s="67">
        <f>SUMIFS('N1.3_Project_Listing'!$P$16:$P$829,'N1.3_Project_Listing'!$B$16:$B$829,$B407,'N1.3_Project_Listing'!$D$16:$D$829,$B393,'N1.3_Project_Listing'!$J$16:$J$829,BF$16,'N1.3_Project_Listing'!$G$16:$G$829,AV$15)</f>
        <v>0</v>
      </c>
      <c r="BG407" s="67">
        <f>SUMIFS('N1.3_Project_Listing'!$P$16:$P$829,'N1.3_Project_Listing'!$B$16:$B$829,$B407,'N1.3_Project_Listing'!$D$16:$D$829,$B393,'N1.3_Project_Listing'!$J$16:$J$829,BG$16,'N1.3_Project_Listing'!$G$16:$G$829,AV$15)</f>
        <v>0</v>
      </c>
      <c r="BH407" s="67">
        <f>SUMIFS('N1.3_Project_Listing'!$P$16:$P$829,'N1.3_Project_Listing'!$B$16:$B$829,$B407,'N1.3_Project_Listing'!$D$16:$D$829,$B393,'N1.3_Project_Listing'!$J$16:$J$829,BH$16,'N1.3_Project_Listing'!$G$16:$G$829,AV$15)</f>
        <v>0</v>
      </c>
      <c r="BI407" s="63">
        <f t="shared" si="501"/>
        <v>0</v>
      </c>
      <c r="BK407" s="158" t="str">
        <f t="shared" si="493"/>
        <v>-</v>
      </c>
      <c r="BL407" s="67">
        <f>SUMIFS('N1.3_Project_Listing'!$R$16:$R$829,'N1.3_Project_Listing'!$B$16:$B$829,$B407,'N1.3_Project_Listing'!$D$16:$D$829,$B393,'N1.3_Project_Listing'!$J$16:$J$829,BL$16,'N1.3_Project_Listing'!$G$16:$G$829,BK$15)</f>
        <v>0</v>
      </c>
      <c r="BM407" s="67">
        <f>SUMIFS('N1.3_Project_Listing'!$R$16:$R$829,'N1.3_Project_Listing'!$B$16:$B$829,$B407,'N1.3_Project_Listing'!$D$16:$D$829,$B393,'N1.3_Project_Listing'!$J$16:$J$829,BM$16,'N1.3_Project_Listing'!$G$16:$G$829,BK$15)</f>
        <v>0</v>
      </c>
      <c r="BN407" s="67">
        <f>SUMIFS('N1.3_Project_Listing'!$R$16:$R$829,'N1.3_Project_Listing'!$B$16:$B$829,$B407,'N1.3_Project_Listing'!$D$16:$D$829,$B393,'N1.3_Project_Listing'!$J$16:$J$829,BN$16,'N1.3_Project_Listing'!$G$16:$G$829,BK$15)</f>
        <v>0</v>
      </c>
      <c r="BO407" s="67">
        <f>SUMIFS('N1.3_Project_Listing'!$R$16:$R$829,'N1.3_Project_Listing'!$B$16:$B$829,$B407,'N1.3_Project_Listing'!$D$16:$D$829,$B393,'N1.3_Project_Listing'!$J$16:$J$829,BO$16,'N1.3_Project_Listing'!$G$16:$G$829,BK$15)</f>
        <v>0</v>
      </c>
      <c r="BP407" s="67">
        <f>SUMIFS('N1.3_Project_Listing'!$R$16:$R$829,'N1.3_Project_Listing'!$B$16:$B$829,$B407,'N1.3_Project_Listing'!$D$16:$D$829,$B393,'N1.3_Project_Listing'!$J$16:$J$829,BP$16,'N1.3_Project_Listing'!$G$16:$G$829,BK$15)</f>
        <v>0</v>
      </c>
      <c r="BQ407" s="63">
        <f t="shared" si="502"/>
        <v>0</v>
      </c>
      <c r="BR407" s="116" t="s">
        <v>441</v>
      </c>
      <c r="BS407" s="67">
        <f>SUMIFS('N1.3_Project_Listing'!$P$16:$P$829,'N1.3_Project_Listing'!$B$16:$B$829,$B407,'N1.3_Project_Listing'!$D$16:$D$829,$B393,'N1.3_Project_Listing'!$J$16:$J$829,BS$16,'N1.3_Project_Listing'!$G$16:$G$829,BK$15)</f>
        <v>0</v>
      </c>
      <c r="BT407" s="67">
        <f>SUMIFS('N1.3_Project_Listing'!$P$16:$P$829,'N1.3_Project_Listing'!$B$16:$B$829,$B407,'N1.3_Project_Listing'!$D$16:$D$829,$B393,'N1.3_Project_Listing'!$J$16:$J$829,BT$16,'N1.3_Project_Listing'!$G$16:$G$829,BK$15)</f>
        <v>0</v>
      </c>
      <c r="BU407" s="67">
        <f>SUMIFS('N1.3_Project_Listing'!$P$16:$P$829,'N1.3_Project_Listing'!$B$16:$B$829,$B407,'N1.3_Project_Listing'!$D$16:$D$829,$B393,'N1.3_Project_Listing'!$J$16:$J$829,BU$16,'N1.3_Project_Listing'!$G$16:$G$829,BK$15)</f>
        <v>0</v>
      </c>
      <c r="BV407" s="67">
        <f>SUMIFS('N1.3_Project_Listing'!$P$16:$P$829,'N1.3_Project_Listing'!$B$16:$B$829,$B407,'N1.3_Project_Listing'!$D$16:$D$829,$B393,'N1.3_Project_Listing'!$J$16:$J$829,BV$16,'N1.3_Project_Listing'!$G$16:$G$829,BK$15)</f>
        <v>0</v>
      </c>
      <c r="BW407" s="67">
        <f>SUMIFS('N1.3_Project_Listing'!$P$16:$P$829,'N1.3_Project_Listing'!$B$16:$B$829,$B407,'N1.3_Project_Listing'!$D$16:$D$829,$B393,'N1.3_Project_Listing'!$J$16:$J$829,BW$16,'N1.3_Project_Listing'!$G$16:$G$829,BK$15)</f>
        <v>0</v>
      </c>
      <c r="BX407" s="63">
        <f t="shared" si="503"/>
        <v>0</v>
      </c>
    </row>
    <row r="408" spans="2:76" hidden="1">
      <c r="B408" s="132" t="str">
        <f t="shared" si="479"/>
        <v>No entry required</v>
      </c>
      <c r="C408" s="158" t="str">
        <f t="shared" si="479"/>
        <v>-</v>
      </c>
      <c r="D408" s="63">
        <f t="shared" si="480"/>
        <v>0</v>
      </c>
      <c r="E408" s="63">
        <f t="shared" si="481"/>
        <v>0</v>
      </c>
      <c r="F408" s="63">
        <f t="shared" si="482"/>
        <v>0</v>
      </c>
      <c r="G408" s="63">
        <f t="shared" si="483"/>
        <v>0</v>
      </c>
      <c r="H408" s="63">
        <f t="shared" si="484"/>
        <v>0</v>
      </c>
      <c r="I408" s="63">
        <f t="shared" si="494"/>
        <v>0</v>
      </c>
      <c r="J408" s="116" t="s">
        <v>441</v>
      </c>
      <c r="K408" s="63">
        <f t="shared" si="485"/>
        <v>0</v>
      </c>
      <c r="L408" s="63">
        <f t="shared" si="486"/>
        <v>0</v>
      </c>
      <c r="M408" s="63">
        <f t="shared" si="487"/>
        <v>0</v>
      </c>
      <c r="N408" s="63">
        <f t="shared" si="488"/>
        <v>0</v>
      </c>
      <c r="O408" s="63">
        <f t="shared" si="489"/>
        <v>0</v>
      </c>
      <c r="P408" s="63">
        <f t="shared" si="495"/>
        <v>0</v>
      </c>
      <c r="R408" s="158" t="str">
        <f t="shared" si="490"/>
        <v>-</v>
      </c>
      <c r="S408" s="67">
        <f>SUMIFS('N1.3_Project_Listing'!$R$16:$R$829,'N1.3_Project_Listing'!$B$16:$B$829,$B408,'N1.3_Project_Listing'!$D$16:$D$829,$B393,'N1.3_Project_Listing'!$J$16:$J$829,S$16,'N1.3_Project_Listing'!$G$16:$G$829,R$15)</f>
        <v>0</v>
      </c>
      <c r="T408" s="67">
        <f>SUMIFS('N1.3_Project_Listing'!$R$16:$R$829,'N1.3_Project_Listing'!$B$16:$B$829,$B408,'N1.3_Project_Listing'!$D$16:$D$829,$B393,'N1.3_Project_Listing'!$J$16:$J$829,T$16,'N1.3_Project_Listing'!$G$16:$G$829,R$15)</f>
        <v>0</v>
      </c>
      <c r="U408" s="67">
        <f>SUMIFS('N1.3_Project_Listing'!$R$16:$R$829,'N1.3_Project_Listing'!$B$16:$B$829,$B408,'N1.3_Project_Listing'!$D$16:$D$829,$B393,'N1.3_Project_Listing'!$J$16:$J$829,U$16,'N1.3_Project_Listing'!$G$16:$G$829,R$15)</f>
        <v>0</v>
      </c>
      <c r="V408" s="67">
        <f>SUMIFS('N1.3_Project_Listing'!$R$16:$R$829,'N1.3_Project_Listing'!$B$16:$B$829,$B408,'N1.3_Project_Listing'!$D$16:$D$829,$B393,'N1.3_Project_Listing'!$J$16:$J$829,V$16,'N1.3_Project_Listing'!$G$16:$G$829,R$15)</f>
        <v>0</v>
      </c>
      <c r="W408" s="67">
        <f>SUMIFS('N1.3_Project_Listing'!$R$16:$R$829,'N1.3_Project_Listing'!$B$16:$B$829,$B408,'N1.3_Project_Listing'!$D$16:$D$829,$B393,'N1.3_Project_Listing'!$J$16:$J$829,W$16,'N1.3_Project_Listing'!$G$16:$G$829,R$15)</f>
        <v>0</v>
      </c>
      <c r="X408" s="63">
        <f t="shared" si="496"/>
        <v>0</v>
      </c>
      <c r="Y408" s="116" t="s">
        <v>441</v>
      </c>
      <c r="Z408" s="67">
        <f>SUMIFS('N1.3_Project_Listing'!$P$16:$P$829,'N1.3_Project_Listing'!$B$16:$B$829,$B408,'N1.3_Project_Listing'!$D$16:$D$829,$B393,'N1.3_Project_Listing'!$J$16:$J$829,Z$16,'N1.3_Project_Listing'!$G$16:$G$829,R$15)</f>
        <v>0</v>
      </c>
      <c r="AA408" s="67">
        <f>SUMIFS('N1.3_Project_Listing'!$P$16:$P$829,'N1.3_Project_Listing'!$B$16:$B$829,$B408,'N1.3_Project_Listing'!$D$16:$D$829,$B393,'N1.3_Project_Listing'!$J$16:$J$829,AA$16,'N1.3_Project_Listing'!$G$16:$G$829,R$15)</f>
        <v>0</v>
      </c>
      <c r="AB408" s="67">
        <f>SUMIFS('N1.3_Project_Listing'!$P$16:$P$829,'N1.3_Project_Listing'!$B$16:$B$829,$B408,'N1.3_Project_Listing'!$D$16:$D$829,$B393,'N1.3_Project_Listing'!$J$16:$J$829,AB$16,'N1.3_Project_Listing'!$G$16:$G$829,R$15)</f>
        <v>0</v>
      </c>
      <c r="AC408" s="67">
        <f>SUMIFS('N1.3_Project_Listing'!$P$16:$P$829,'N1.3_Project_Listing'!$B$16:$B$829,$B408,'N1.3_Project_Listing'!$D$16:$D$829,$B393,'N1.3_Project_Listing'!$J$16:$J$829,AC$16,'N1.3_Project_Listing'!$G$16:$G$829,R$15)</f>
        <v>0</v>
      </c>
      <c r="AD408" s="67">
        <f>SUMIFS('N1.3_Project_Listing'!$P$16:$P$829,'N1.3_Project_Listing'!$B$16:$B$829,$B408,'N1.3_Project_Listing'!$D$16:$D$829,$B393,'N1.3_Project_Listing'!$J$16:$J$829,AD$16,'N1.3_Project_Listing'!$G$16:$G$829,R$15)</f>
        <v>0</v>
      </c>
      <c r="AE408" s="63">
        <f t="shared" si="497"/>
        <v>0</v>
      </c>
      <c r="AG408" s="158" t="str">
        <f t="shared" si="491"/>
        <v>-</v>
      </c>
      <c r="AH408" s="67">
        <f>SUMIFS('N1.3_Project_Listing'!$R$16:$R$829,'N1.3_Project_Listing'!$B$16:$B$829,$B408,'N1.3_Project_Listing'!$D$16:$D$829,$B393,'N1.3_Project_Listing'!$J$16:$J$829,AH$16,'N1.3_Project_Listing'!$G$16:$G$829,AG$15)</f>
        <v>0</v>
      </c>
      <c r="AI408" s="67">
        <f>SUMIFS('N1.3_Project_Listing'!$R$16:$R$829,'N1.3_Project_Listing'!$B$16:$B$829,$B408,'N1.3_Project_Listing'!$D$16:$D$829,$B393,'N1.3_Project_Listing'!$J$16:$J$829,AI$16,'N1.3_Project_Listing'!$G$16:$G$829,AG$15)</f>
        <v>0</v>
      </c>
      <c r="AJ408" s="67">
        <f>SUMIFS('N1.3_Project_Listing'!$R$16:$R$829,'N1.3_Project_Listing'!$B$16:$B$829,$B408,'N1.3_Project_Listing'!$D$16:$D$829,$B393,'N1.3_Project_Listing'!$J$16:$J$829,AJ$16,'N1.3_Project_Listing'!$G$16:$G$829,AG$15)</f>
        <v>0</v>
      </c>
      <c r="AK408" s="67">
        <f>SUMIFS('N1.3_Project_Listing'!$R$16:$R$829,'N1.3_Project_Listing'!$B$16:$B$829,$B408,'N1.3_Project_Listing'!$D$16:$D$829,$B393,'N1.3_Project_Listing'!$J$16:$J$829,AK$16,'N1.3_Project_Listing'!$G$16:$G$829,AG$15)</f>
        <v>0</v>
      </c>
      <c r="AL408" s="67">
        <f>SUMIFS('N1.3_Project_Listing'!$R$16:$R$829,'N1.3_Project_Listing'!$B$16:$B$829,$B408,'N1.3_Project_Listing'!$D$16:$D$829,$B393,'N1.3_Project_Listing'!$J$16:$J$829,AL$16,'N1.3_Project_Listing'!$G$16:$G$829,AG$15)</f>
        <v>0</v>
      </c>
      <c r="AM408" s="63">
        <f t="shared" si="498"/>
        <v>0</v>
      </c>
      <c r="AN408" s="116" t="s">
        <v>441</v>
      </c>
      <c r="AO408" s="67">
        <f>SUMIFS('N1.3_Project_Listing'!$P$16:$P$829,'N1.3_Project_Listing'!$B$16:$B$829,$B408,'N1.3_Project_Listing'!$D$16:$D$829,$B393,'N1.3_Project_Listing'!$J$16:$J$829,AO$16,'N1.3_Project_Listing'!$G$16:$G$829,AG$15)</f>
        <v>0</v>
      </c>
      <c r="AP408" s="67">
        <f>SUMIFS('N1.3_Project_Listing'!$P$16:$P$829,'N1.3_Project_Listing'!$B$16:$B$829,$B408,'N1.3_Project_Listing'!$D$16:$D$829,$B393,'N1.3_Project_Listing'!$J$16:$J$829,AP$16,'N1.3_Project_Listing'!$G$16:$G$829,AG$15)</f>
        <v>0</v>
      </c>
      <c r="AQ408" s="67">
        <f>SUMIFS('N1.3_Project_Listing'!$P$16:$P$829,'N1.3_Project_Listing'!$B$16:$B$829,$B408,'N1.3_Project_Listing'!$D$16:$D$829,$B393,'N1.3_Project_Listing'!$J$16:$J$829,AQ$16,'N1.3_Project_Listing'!$G$16:$G$829,AG$15)</f>
        <v>0</v>
      </c>
      <c r="AR408" s="67">
        <f>SUMIFS('N1.3_Project_Listing'!$P$16:$P$829,'N1.3_Project_Listing'!$B$16:$B$829,$B408,'N1.3_Project_Listing'!$D$16:$D$829,$B393,'N1.3_Project_Listing'!$J$16:$J$829,AR$16,'N1.3_Project_Listing'!$G$16:$G$829,AG$15)</f>
        <v>0</v>
      </c>
      <c r="AS408" s="67">
        <f>SUMIFS('N1.3_Project_Listing'!$P$16:$P$829,'N1.3_Project_Listing'!$B$16:$B$829,$B408,'N1.3_Project_Listing'!$D$16:$D$829,$B393,'N1.3_Project_Listing'!$J$16:$J$829,AS$16,'N1.3_Project_Listing'!$G$16:$G$829,AG$15)</f>
        <v>0</v>
      </c>
      <c r="AT408" s="63">
        <f t="shared" si="499"/>
        <v>0</v>
      </c>
      <c r="AV408" s="158" t="str">
        <f t="shared" si="492"/>
        <v>-</v>
      </c>
      <c r="AW408" s="67">
        <f>SUMIFS('N1.3_Project_Listing'!$R$16:$R$829,'N1.3_Project_Listing'!$B$16:$B$829,$B408,'N1.3_Project_Listing'!$D$16:$D$829,$B393,'N1.3_Project_Listing'!$J$16:$J$829,AW$16,'N1.3_Project_Listing'!$G$16:$G$829,AV$15)</f>
        <v>0</v>
      </c>
      <c r="AX408" s="67">
        <f>SUMIFS('N1.3_Project_Listing'!$R$16:$R$829,'N1.3_Project_Listing'!$B$16:$B$829,$B408,'N1.3_Project_Listing'!$D$16:$D$829,$B393,'N1.3_Project_Listing'!$J$16:$J$829,AX$16,'N1.3_Project_Listing'!$G$16:$G$829,AV$15)</f>
        <v>0</v>
      </c>
      <c r="AY408" s="67">
        <f>SUMIFS('N1.3_Project_Listing'!$R$16:$R$829,'N1.3_Project_Listing'!$B$16:$B$829,$B408,'N1.3_Project_Listing'!$D$16:$D$829,$B393,'N1.3_Project_Listing'!$J$16:$J$829,AY$16,'N1.3_Project_Listing'!$G$16:$G$829,AV$15)</f>
        <v>0</v>
      </c>
      <c r="AZ408" s="67">
        <f>SUMIFS('N1.3_Project_Listing'!$R$16:$R$829,'N1.3_Project_Listing'!$B$16:$B$829,$B408,'N1.3_Project_Listing'!$D$16:$D$829,$B393,'N1.3_Project_Listing'!$J$16:$J$829,AZ$16,'N1.3_Project_Listing'!$G$16:$G$829,AV$15)</f>
        <v>0</v>
      </c>
      <c r="BA408" s="67">
        <f>SUMIFS('N1.3_Project_Listing'!$R$16:$R$829,'N1.3_Project_Listing'!$B$16:$B$829,$B408,'N1.3_Project_Listing'!$D$16:$D$829,$B393,'N1.3_Project_Listing'!$J$16:$J$829,BA$16,'N1.3_Project_Listing'!$G$16:$G$829,AV$15)</f>
        <v>0</v>
      </c>
      <c r="BB408" s="63">
        <f t="shared" si="500"/>
        <v>0</v>
      </c>
      <c r="BC408" s="116" t="s">
        <v>441</v>
      </c>
      <c r="BD408" s="67">
        <f>SUMIFS('N1.3_Project_Listing'!$P$16:$P$829,'N1.3_Project_Listing'!$B$16:$B$829,$B408,'N1.3_Project_Listing'!$D$16:$D$829,$B393,'N1.3_Project_Listing'!$J$16:$J$829,BD$16,'N1.3_Project_Listing'!$G$16:$G$829,AV$15)</f>
        <v>0</v>
      </c>
      <c r="BE408" s="67">
        <f>SUMIFS('N1.3_Project_Listing'!$P$16:$P$829,'N1.3_Project_Listing'!$B$16:$B$829,$B408,'N1.3_Project_Listing'!$D$16:$D$829,$B393,'N1.3_Project_Listing'!$J$16:$J$829,BE$16,'N1.3_Project_Listing'!$G$16:$G$829,AV$15)</f>
        <v>0</v>
      </c>
      <c r="BF408" s="67">
        <f>SUMIFS('N1.3_Project_Listing'!$P$16:$P$829,'N1.3_Project_Listing'!$B$16:$B$829,$B408,'N1.3_Project_Listing'!$D$16:$D$829,$B393,'N1.3_Project_Listing'!$J$16:$J$829,BF$16,'N1.3_Project_Listing'!$G$16:$G$829,AV$15)</f>
        <v>0</v>
      </c>
      <c r="BG408" s="67">
        <f>SUMIFS('N1.3_Project_Listing'!$P$16:$P$829,'N1.3_Project_Listing'!$B$16:$B$829,$B408,'N1.3_Project_Listing'!$D$16:$D$829,$B393,'N1.3_Project_Listing'!$J$16:$J$829,BG$16,'N1.3_Project_Listing'!$G$16:$G$829,AV$15)</f>
        <v>0</v>
      </c>
      <c r="BH408" s="67">
        <f>SUMIFS('N1.3_Project_Listing'!$P$16:$P$829,'N1.3_Project_Listing'!$B$16:$B$829,$B408,'N1.3_Project_Listing'!$D$16:$D$829,$B393,'N1.3_Project_Listing'!$J$16:$J$829,BH$16,'N1.3_Project_Listing'!$G$16:$G$829,AV$15)</f>
        <v>0</v>
      </c>
      <c r="BI408" s="63">
        <f t="shared" si="501"/>
        <v>0</v>
      </c>
      <c r="BK408" s="158" t="str">
        <f t="shared" si="493"/>
        <v>-</v>
      </c>
      <c r="BL408" s="67">
        <f>SUMIFS('N1.3_Project_Listing'!$R$16:$R$829,'N1.3_Project_Listing'!$B$16:$B$829,$B408,'N1.3_Project_Listing'!$D$16:$D$829,$B393,'N1.3_Project_Listing'!$J$16:$J$829,BL$16,'N1.3_Project_Listing'!$G$16:$G$829,BK$15)</f>
        <v>0</v>
      </c>
      <c r="BM408" s="67">
        <f>SUMIFS('N1.3_Project_Listing'!$R$16:$R$829,'N1.3_Project_Listing'!$B$16:$B$829,$B408,'N1.3_Project_Listing'!$D$16:$D$829,$B393,'N1.3_Project_Listing'!$J$16:$J$829,BM$16,'N1.3_Project_Listing'!$G$16:$G$829,BK$15)</f>
        <v>0</v>
      </c>
      <c r="BN408" s="67">
        <f>SUMIFS('N1.3_Project_Listing'!$R$16:$R$829,'N1.3_Project_Listing'!$B$16:$B$829,$B408,'N1.3_Project_Listing'!$D$16:$D$829,$B393,'N1.3_Project_Listing'!$J$16:$J$829,BN$16,'N1.3_Project_Listing'!$G$16:$G$829,BK$15)</f>
        <v>0</v>
      </c>
      <c r="BO408" s="67">
        <f>SUMIFS('N1.3_Project_Listing'!$R$16:$R$829,'N1.3_Project_Listing'!$B$16:$B$829,$B408,'N1.3_Project_Listing'!$D$16:$D$829,$B393,'N1.3_Project_Listing'!$J$16:$J$829,BO$16,'N1.3_Project_Listing'!$G$16:$G$829,BK$15)</f>
        <v>0</v>
      </c>
      <c r="BP408" s="67">
        <f>SUMIFS('N1.3_Project_Listing'!$R$16:$R$829,'N1.3_Project_Listing'!$B$16:$B$829,$B408,'N1.3_Project_Listing'!$D$16:$D$829,$B393,'N1.3_Project_Listing'!$J$16:$J$829,BP$16,'N1.3_Project_Listing'!$G$16:$G$829,BK$15)</f>
        <v>0</v>
      </c>
      <c r="BQ408" s="63">
        <f t="shared" si="502"/>
        <v>0</v>
      </c>
      <c r="BR408" s="116" t="s">
        <v>441</v>
      </c>
      <c r="BS408" s="67">
        <f>SUMIFS('N1.3_Project_Listing'!$P$16:$P$829,'N1.3_Project_Listing'!$B$16:$B$829,$B408,'N1.3_Project_Listing'!$D$16:$D$829,$B393,'N1.3_Project_Listing'!$J$16:$J$829,BS$16,'N1.3_Project_Listing'!$G$16:$G$829,BK$15)</f>
        <v>0</v>
      </c>
      <c r="BT408" s="67">
        <f>SUMIFS('N1.3_Project_Listing'!$P$16:$P$829,'N1.3_Project_Listing'!$B$16:$B$829,$B408,'N1.3_Project_Listing'!$D$16:$D$829,$B393,'N1.3_Project_Listing'!$J$16:$J$829,BT$16,'N1.3_Project_Listing'!$G$16:$G$829,BK$15)</f>
        <v>0</v>
      </c>
      <c r="BU408" s="67">
        <f>SUMIFS('N1.3_Project_Listing'!$P$16:$P$829,'N1.3_Project_Listing'!$B$16:$B$829,$B408,'N1.3_Project_Listing'!$D$16:$D$829,$B393,'N1.3_Project_Listing'!$J$16:$J$829,BU$16,'N1.3_Project_Listing'!$G$16:$G$829,BK$15)</f>
        <v>0</v>
      </c>
      <c r="BV408" s="67">
        <f>SUMIFS('N1.3_Project_Listing'!$P$16:$P$829,'N1.3_Project_Listing'!$B$16:$B$829,$B408,'N1.3_Project_Listing'!$D$16:$D$829,$B393,'N1.3_Project_Listing'!$J$16:$J$829,BV$16,'N1.3_Project_Listing'!$G$16:$G$829,BK$15)</f>
        <v>0</v>
      </c>
      <c r="BW408" s="67">
        <f>SUMIFS('N1.3_Project_Listing'!$P$16:$P$829,'N1.3_Project_Listing'!$B$16:$B$829,$B408,'N1.3_Project_Listing'!$D$16:$D$829,$B393,'N1.3_Project_Listing'!$J$16:$J$829,BW$16,'N1.3_Project_Listing'!$G$16:$G$829,BK$15)</f>
        <v>0</v>
      </c>
      <c r="BX408" s="63">
        <f t="shared" si="503"/>
        <v>0</v>
      </c>
    </row>
    <row r="409" spans="2:76" hidden="1">
      <c r="B409" s="132" t="str">
        <f t="shared" si="479"/>
        <v>No entry required</v>
      </c>
      <c r="C409" s="158" t="str">
        <f t="shared" si="479"/>
        <v>-</v>
      </c>
      <c r="D409" s="63">
        <f t="shared" si="480"/>
        <v>0</v>
      </c>
      <c r="E409" s="63">
        <f t="shared" si="481"/>
        <v>0</v>
      </c>
      <c r="F409" s="63">
        <f t="shared" si="482"/>
        <v>0</v>
      </c>
      <c r="G409" s="63">
        <f t="shared" si="483"/>
        <v>0</v>
      </c>
      <c r="H409" s="63">
        <f t="shared" si="484"/>
        <v>0</v>
      </c>
      <c r="I409" s="63">
        <f t="shared" si="494"/>
        <v>0</v>
      </c>
      <c r="J409" s="116" t="s">
        <v>441</v>
      </c>
      <c r="K409" s="63">
        <f t="shared" si="485"/>
        <v>0</v>
      </c>
      <c r="L409" s="63">
        <f t="shared" si="486"/>
        <v>0</v>
      </c>
      <c r="M409" s="63">
        <f t="shared" si="487"/>
        <v>0</v>
      </c>
      <c r="N409" s="63">
        <f t="shared" si="488"/>
        <v>0</v>
      </c>
      <c r="O409" s="63">
        <f t="shared" si="489"/>
        <v>0</v>
      </c>
      <c r="P409" s="63">
        <f t="shared" si="495"/>
        <v>0</v>
      </c>
      <c r="R409" s="158" t="str">
        <f t="shared" si="490"/>
        <v>-</v>
      </c>
      <c r="S409" s="67">
        <f>SUMIFS('N1.3_Project_Listing'!$R$16:$R$829,'N1.3_Project_Listing'!$B$16:$B$829,$B409,'N1.3_Project_Listing'!$D$16:$D$829,$B393,'N1.3_Project_Listing'!$J$16:$J$829,S$16,'N1.3_Project_Listing'!$G$16:$G$829,R$15)</f>
        <v>0</v>
      </c>
      <c r="T409" s="67">
        <f>SUMIFS('N1.3_Project_Listing'!$R$16:$R$829,'N1.3_Project_Listing'!$B$16:$B$829,$B409,'N1.3_Project_Listing'!$D$16:$D$829,$B393,'N1.3_Project_Listing'!$J$16:$J$829,T$16,'N1.3_Project_Listing'!$G$16:$G$829,R$15)</f>
        <v>0</v>
      </c>
      <c r="U409" s="67">
        <f>SUMIFS('N1.3_Project_Listing'!$R$16:$R$829,'N1.3_Project_Listing'!$B$16:$B$829,$B409,'N1.3_Project_Listing'!$D$16:$D$829,$B393,'N1.3_Project_Listing'!$J$16:$J$829,U$16,'N1.3_Project_Listing'!$G$16:$G$829,R$15)</f>
        <v>0</v>
      </c>
      <c r="V409" s="67">
        <f>SUMIFS('N1.3_Project_Listing'!$R$16:$R$829,'N1.3_Project_Listing'!$B$16:$B$829,$B409,'N1.3_Project_Listing'!$D$16:$D$829,$B393,'N1.3_Project_Listing'!$J$16:$J$829,V$16,'N1.3_Project_Listing'!$G$16:$G$829,R$15)</f>
        <v>0</v>
      </c>
      <c r="W409" s="67">
        <f>SUMIFS('N1.3_Project_Listing'!$R$16:$R$829,'N1.3_Project_Listing'!$B$16:$B$829,$B409,'N1.3_Project_Listing'!$D$16:$D$829,$B393,'N1.3_Project_Listing'!$J$16:$J$829,W$16,'N1.3_Project_Listing'!$G$16:$G$829,R$15)</f>
        <v>0</v>
      </c>
      <c r="X409" s="63">
        <f t="shared" si="496"/>
        <v>0</v>
      </c>
      <c r="Y409" s="116" t="s">
        <v>441</v>
      </c>
      <c r="Z409" s="67">
        <f>SUMIFS('N1.3_Project_Listing'!$P$16:$P$829,'N1.3_Project_Listing'!$B$16:$B$829,$B409,'N1.3_Project_Listing'!$D$16:$D$829,$B393,'N1.3_Project_Listing'!$J$16:$J$829,Z$16,'N1.3_Project_Listing'!$G$16:$G$829,R$15)</f>
        <v>0</v>
      </c>
      <c r="AA409" s="67">
        <f>SUMIFS('N1.3_Project_Listing'!$P$16:$P$829,'N1.3_Project_Listing'!$B$16:$B$829,$B409,'N1.3_Project_Listing'!$D$16:$D$829,$B393,'N1.3_Project_Listing'!$J$16:$J$829,AA$16,'N1.3_Project_Listing'!$G$16:$G$829,R$15)</f>
        <v>0</v>
      </c>
      <c r="AB409" s="67">
        <f>SUMIFS('N1.3_Project_Listing'!$P$16:$P$829,'N1.3_Project_Listing'!$B$16:$B$829,$B409,'N1.3_Project_Listing'!$D$16:$D$829,$B393,'N1.3_Project_Listing'!$J$16:$J$829,AB$16,'N1.3_Project_Listing'!$G$16:$G$829,R$15)</f>
        <v>0</v>
      </c>
      <c r="AC409" s="67">
        <f>SUMIFS('N1.3_Project_Listing'!$P$16:$P$829,'N1.3_Project_Listing'!$B$16:$B$829,$B409,'N1.3_Project_Listing'!$D$16:$D$829,$B393,'N1.3_Project_Listing'!$J$16:$J$829,AC$16,'N1.3_Project_Listing'!$G$16:$G$829,R$15)</f>
        <v>0</v>
      </c>
      <c r="AD409" s="67">
        <f>SUMIFS('N1.3_Project_Listing'!$P$16:$P$829,'N1.3_Project_Listing'!$B$16:$B$829,$B409,'N1.3_Project_Listing'!$D$16:$D$829,$B393,'N1.3_Project_Listing'!$J$16:$J$829,AD$16,'N1.3_Project_Listing'!$G$16:$G$829,R$15)</f>
        <v>0</v>
      </c>
      <c r="AE409" s="63">
        <f t="shared" si="497"/>
        <v>0</v>
      </c>
      <c r="AG409" s="158" t="str">
        <f t="shared" si="491"/>
        <v>-</v>
      </c>
      <c r="AH409" s="67">
        <f>SUMIFS('N1.3_Project_Listing'!$R$16:$R$829,'N1.3_Project_Listing'!$B$16:$B$829,$B409,'N1.3_Project_Listing'!$D$16:$D$829,$B393,'N1.3_Project_Listing'!$J$16:$J$829,AH$16,'N1.3_Project_Listing'!$G$16:$G$829,AG$15)</f>
        <v>0</v>
      </c>
      <c r="AI409" s="67">
        <f>SUMIFS('N1.3_Project_Listing'!$R$16:$R$829,'N1.3_Project_Listing'!$B$16:$B$829,$B409,'N1.3_Project_Listing'!$D$16:$D$829,$B393,'N1.3_Project_Listing'!$J$16:$J$829,AI$16,'N1.3_Project_Listing'!$G$16:$G$829,AG$15)</f>
        <v>0</v>
      </c>
      <c r="AJ409" s="67">
        <f>SUMIFS('N1.3_Project_Listing'!$R$16:$R$829,'N1.3_Project_Listing'!$B$16:$B$829,$B409,'N1.3_Project_Listing'!$D$16:$D$829,$B393,'N1.3_Project_Listing'!$J$16:$J$829,AJ$16,'N1.3_Project_Listing'!$G$16:$G$829,AG$15)</f>
        <v>0</v>
      </c>
      <c r="AK409" s="67">
        <f>SUMIFS('N1.3_Project_Listing'!$R$16:$R$829,'N1.3_Project_Listing'!$B$16:$B$829,$B409,'N1.3_Project_Listing'!$D$16:$D$829,$B393,'N1.3_Project_Listing'!$J$16:$J$829,AK$16,'N1.3_Project_Listing'!$G$16:$G$829,AG$15)</f>
        <v>0</v>
      </c>
      <c r="AL409" s="67">
        <f>SUMIFS('N1.3_Project_Listing'!$R$16:$R$829,'N1.3_Project_Listing'!$B$16:$B$829,$B409,'N1.3_Project_Listing'!$D$16:$D$829,$B393,'N1.3_Project_Listing'!$J$16:$J$829,AL$16,'N1.3_Project_Listing'!$G$16:$G$829,AG$15)</f>
        <v>0</v>
      </c>
      <c r="AM409" s="63">
        <f t="shared" si="498"/>
        <v>0</v>
      </c>
      <c r="AN409" s="116" t="s">
        <v>441</v>
      </c>
      <c r="AO409" s="67">
        <f>SUMIFS('N1.3_Project_Listing'!$P$16:$P$829,'N1.3_Project_Listing'!$B$16:$B$829,$B409,'N1.3_Project_Listing'!$D$16:$D$829,$B393,'N1.3_Project_Listing'!$J$16:$J$829,AO$16,'N1.3_Project_Listing'!$G$16:$G$829,AG$15)</f>
        <v>0</v>
      </c>
      <c r="AP409" s="67">
        <f>SUMIFS('N1.3_Project_Listing'!$P$16:$P$829,'N1.3_Project_Listing'!$B$16:$B$829,$B409,'N1.3_Project_Listing'!$D$16:$D$829,$B393,'N1.3_Project_Listing'!$J$16:$J$829,AP$16,'N1.3_Project_Listing'!$G$16:$G$829,AG$15)</f>
        <v>0</v>
      </c>
      <c r="AQ409" s="67">
        <f>SUMIFS('N1.3_Project_Listing'!$P$16:$P$829,'N1.3_Project_Listing'!$B$16:$B$829,$B409,'N1.3_Project_Listing'!$D$16:$D$829,$B393,'N1.3_Project_Listing'!$J$16:$J$829,AQ$16,'N1.3_Project_Listing'!$G$16:$G$829,AG$15)</f>
        <v>0</v>
      </c>
      <c r="AR409" s="67">
        <f>SUMIFS('N1.3_Project_Listing'!$P$16:$P$829,'N1.3_Project_Listing'!$B$16:$B$829,$B409,'N1.3_Project_Listing'!$D$16:$D$829,$B393,'N1.3_Project_Listing'!$J$16:$J$829,AR$16,'N1.3_Project_Listing'!$G$16:$G$829,AG$15)</f>
        <v>0</v>
      </c>
      <c r="AS409" s="67">
        <f>SUMIFS('N1.3_Project_Listing'!$P$16:$P$829,'N1.3_Project_Listing'!$B$16:$B$829,$B409,'N1.3_Project_Listing'!$D$16:$D$829,$B393,'N1.3_Project_Listing'!$J$16:$J$829,AS$16,'N1.3_Project_Listing'!$G$16:$G$829,AG$15)</f>
        <v>0</v>
      </c>
      <c r="AT409" s="63">
        <f t="shared" si="499"/>
        <v>0</v>
      </c>
      <c r="AV409" s="158" t="str">
        <f t="shared" si="492"/>
        <v>-</v>
      </c>
      <c r="AW409" s="67">
        <f>SUMIFS('N1.3_Project_Listing'!$R$16:$R$829,'N1.3_Project_Listing'!$B$16:$B$829,$B409,'N1.3_Project_Listing'!$D$16:$D$829,$B393,'N1.3_Project_Listing'!$J$16:$J$829,AW$16,'N1.3_Project_Listing'!$G$16:$G$829,AV$15)</f>
        <v>0</v>
      </c>
      <c r="AX409" s="67">
        <f>SUMIFS('N1.3_Project_Listing'!$R$16:$R$829,'N1.3_Project_Listing'!$B$16:$B$829,$B409,'N1.3_Project_Listing'!$D$16:$D$829,$B393,'N1.3_Project_Listing'!$J$16:$J$829,AX$16,'N1.3_Project_Listing'!$G$16:$G$829,AV$15)</f>
        <v>0</v>
      </c>
      <c r="AY409" s="67">
        <f>SUMIFS('N1.3_Project_Listing'!$R$16:$R$829,'N1.3_Project_Listing'!$B$16:$B$829,$B409,'N1.3_Project_Listing'!$D$16:$D$829,$B393,'N1.3_Project_Listing'!$J$16:$J$829,AY$16,'N1.3_Project_Listing'!$G$16:$G$829,AV$15)</f>
        <v>0</v>
      </c>
      <c r="AZ409" s="67">
        <f>SUMIFS('N1.3_Project_Listing'!$R$16:$R$829,'N1.3_Project_Listing'!$B$16:$B$829,$B409,'N1.3_Project_Listing'!$D$16:$D$829,$B393,'N1.3_Project_Listing'!$J$16:$J$829,AZ$16,'N1.3_Project_Listing'!$G$16:$G$829,AV$15)</f>
        <v>0</v>
      </c>
      <c r="BA409" s="67">
        <f>SUMIFS('N1.3_Project_Listing'!$R$16:$R$829,'N1.3_Project_Listing'!$B$16:$B$829,$B409,'N1.3_Project_Listing'!$D$16:$D$829,$B393,'N1.3_Project_Listing'!$J$16:$J$829,BA$16,'N1.3_Project_Listing'!$G$16:$G$829,AV$15)</f>
        <v>0</v>
      </c>
      <c r="BB409" s="63">
        <f t="shared" si="500"/>
        <v>0</v>
      </c>
      <c r="BC409" s="116" t="s">
        <v>441</v>
      </c>
      <c r="BD409" s="67">
        <f>SUMIFS('N1.3_Project_Listing'!$P$16:$P$829,'N1.3_Project_Listing'!$B$16:$B$829,$B409,'N1.3_Project_Listing'!$D$16:$D$829,$B393,'N1.3_Project_Listing'!$J$16:$J$829,BD$16,'N1.3_Project_Listing'!$G$16:$G$829,AV$15)</f>
        <v>0</v>
      </c>
      <c r="BE409" s="67">
        <f>SUMIFS('N1.3_Project_Listing'!$P$16:$P$829,'N1.3_Project_Listing'!$B$16:$B$829,$B409,'N1.3_Project_Listing'!$D$16:$D$829,$B393,'N1.3_Project_Listing'!$J$16:$J$829,BE$16,'N1.3_Project_Listing'!$G$16:$G$829,AV$15)</f>
        <v>0</v>
      </c>
      <c r="BF409" s="67">
        <f>SUMIFS('N1.3_Project_Listing'!$P$16:$P$829,'N1.3_Project_Listing'!$B$16:$B$829,$B409,'N1.3_Project_Listing'!$D$16:$D$829,$B393,'N1.3_Project_Listing'!$J$16:$J$829,BF$16,'N1.3_Project_Listing'!$G$16:$G$829,AV$15)</f>
        <v>0</v>
      </c>
      <c r="BG409" s="67">
        <f>SUMIFS('N1.3_Project_Listing'!$P$16:$P$829,'N1.3_Project_Listing'!$B$16:$B$829,$B409,'N1.3_Project_Listing'!$D$16:$D$829,$B393,'N1.3_Project_Listing'!$J$16:$J$829,BG$16,'N1.3_Project_Listing'!$G$16:$G$829,AV$15)</f>
        <v>0</v>
      </c>
      <c r="BH409" s="67">
        <f>SUMIFS('N1.3_Project_Listing'!$P$16:$P$829,'N1.3_Project_Listing'!$B$16:$B$829,$B409,'N1.3_Project_Listing'!$D$16:$D$829,$B393,'N1.3_Project_Listing'!$J$16:$J$829,BH$16,'N1.3_Project_Listing'!$G$16:$G$829,AV$15)</f>
        <v>0</v>
      </c>
      <c r="BI409" s="63">
        <f t="shared" si="501"/>
        <v>0</v>
      </c>
      <c r="BK409" s="158" t="str">
        <f t="shared" si="493"/>
        <v>-</v>
      </c>
      <c r="BL409" s="67">
        <f>SUMIFS('N1.3_Project_Listing'!$R$16:$R$829,'N1.3_Project_Listing'!$B$16:$B$829,$B409,'N1.3_Project_Listing'!$D$16:$D$829,$B393,'N1.3_Project_Listing'!$J$16:$J$829,BL$16,'N1.3_Project_Listing'!$G$16:$G$829,BK$15)</f>
        <v>0</v>
      </c>
      <c r="BM409" s="67">
        <f>SUMIFS('N1.3_Project_Listing'!$R$16:$R$829,'N1.3_Project_Listing'!$B$16:$B$829,$B409,'N1.3_Project_Listing'!$D$16:$D$829,$B393,'N1.3_Project_Listing'!$J$16:$J$829,BM$16,'N1.3_Project_Listing'!$G$16:$G$829,BK$15)</f>
        <v>0</v>
      </c>
      <c r="BN409" s="67">
        <f>SUMIFS('N1.3_Project_Listing'!$R$16:$R$829,'N1.3_Project_Listing'!$B$16:$B$829,$B409,'N1.3_Project_Listing'!$D$16:$D$829,$B393,'N1.3_Project_Listing'!$J$16:$J$829,BN$16,'N1.3_Project_Listing'!$G$16:$G$829,BK$15)</f>
        <v>0</v>
      </c>
      <c r="BO409" s="67">
        <f>SUMIFS('N1.3_Project_Listing'!$R$16:$R$829,'N1.3_Project_Listing'!$B$16:$B$829,$B409,'N1.3_Project_Listing'!$D$16:$D$829,$B393,'N1.3_Project_Listing'!$J$16:$J$829,BO$16,'N1.3_Project_Listing'!$G$16:$G$829,BK$15)</f>
        <v>0</v>
      </c>
      <c r="BP409" s="67">
        <f>SUMIFS('N1.3_Project_Listing'!$R$16:$R$829,'N1.3_Project_Listing'!$B$16:$B$829,$B409,'N1.3_Project_Listing'!$D$16:$D$829,$B393,'N1.3_Project_Listing'!$J$16:$J$829,BP$16,'N1.3_Project_Listing'!$G$16:$G$829,BK$15)</f>
        <v>0</v>
      </c>
      <c r="BQ409" s="63">
        <f t="shared" si="502"/>
        <v>0</v>
      </c>
      <c r="BR409" s="116" t="s">
        <v>441</v>
      </c>
      <c r="BS409" s="67">
        <f>SUMIFS('N1.3_Project_Listing'!$P$16:$P$829,'N1.3_Project_Listing'!$B$16:$B$829,$B409,'N1.3_Project_Listing'!$D$16:$D$829,$B393,'N1.3_Project_Listing'!$J$16:$J$829,BS$16,'N1.3_Project_Listing'!$G$16:$G$829,BK$15)</f>
        <v>0</v>
      </c>
      <c r="BT409" s="67">
        <f>SUMIFS('N1.3_Project_Listing'!$P$16:$P$829,'N1.3_Project_Listing'!$B$16:$B$829,$B409,'N1.3_Project_Listing'!$D$16:$D$829,$B393,'N1.3_Project_Listing'!$J$16:$J$829,BT$16,'N1.3_Project_Listing'!$G$16:$G$829,BK$15)</f>
        <v>0</v>
      </c>
      <c r="BU409" s="67">
        <f>SUMIFS('N1.3_Project_Listing'!$P$16:$P$829,'N1.3_Project_Listing'!$B$16:$B$829,$B409,'N1.3_Project_Listing'!$D$16:$D$829,$B393,'N1.3_Project_Listing'!$J$16:$J$829,BU$16,'N1.3_Project_Listing'!$G$16:$G$829,BK$15)</f>
        <v>0</v>
      </c>
      <c r="BV409" s="67">
        <f>SUMIFS('N1.3_Project_Listing'!$P$16:$P$829,'N1.3_Project_Listing'!$B$16:$B$829,$B409,'N1.3_Project_Listing'!$D$16:$D$829,$B393,'N1.3_Project_Listing'!$J$16:$J$829,BV$16,'N1.3_Project_Listing'!$G$16:$G$829,BK$15)</f>
        <v>0</v>
      </c>
      <c r="BW409" s="67">
        <f>SUMIFS('N1.3_Project_Listing'!$P$16:$P$829,'N1.3_Project_Listing'!$B$16:$B$829,$B409,'N1.3_Project_Listing'!$D$16:$D$829,$B393,'N1.3_Project_Listing'!$J$16:$J$829,BW$16,'N1.3_Project_Listing'!$G$16:$G$829,BK$15)</f>
        <v>0</v>
      </c>
      <c r="BX409" s="63">
        <f t="shared" si="503"/>
        <v>0</v>
      </c>
    </row>
    <row r="410" spans="2:76" hidden="1">
      <c r="B410" s="132" t="str">
        <f t="shared" si="479"/>
        <v>No entry required</v>
      </c>
      <c r="C410" s="158" t="str">
        <f t="shared" si="479"/>
        <v>-</v>
      </c>
      <c r="D410" s="63">
        <f t="shared" si="480"/>
        <v>0</v>
      </c>
      <c r="E410" s="63">
        <f t="shared" si="481"/>
        <v>0</v>
      </c>
      <c r="F410" s="63">
        <f t="shared" si="482"/>
        <v>0</v>
      </c>
      <c r="G410" s="63">
        <f t="shared" si="483"/>
        <v>0</v>
      </c>
      <c r="H410" s="63">
        <f t="shared" si="484"/>
        <v>0</v>
      </c>
      <c r="I410" s="63">
        <f t="shared" si="494"/>
        <v>0</v>
      </c>
      <c r="J410" s="116" t="s">
        <v>441</v>
      </c>
      <c r="K410" s="63">
        <f t="shared" si="485"/>
        <v>0</v>
      </c>
      <c r="L410" s="63">
        <f t="shared" si="486"/>
        <v>0</v>
      </c>
      <c r="M410" s="63">
        <f t="shared" si="487"/>
        <v>0</v>
      </c>
      <c r="N410" s="63">
        <f t="shared" si="488"/>
        <v>0</v>
      </c>
      <c r="O410" s="63">
        <f t="shared" si="489"/>
        <v>0</v>
      </c>
      <c r="P410" s="63">
        <f t="shared" si="495"/>
        <v>0</v>
      </c>
      <c r="R410" s="158" t="str">
        <f t="shared" si="490"/>
        <v>-</v>
      </c>
      <c r="S410" s="67">
        <f>SUMIFS('N1.3_Project_Listing'!$R$16:$R$829,'N1.3_Project_Listing'!$B$16:$B$829,$B410,'N1.3_Project_Listing'!$D$16:$D$829,$B393,'N1.3_Project_Listing'!$J$16:$J$829,S$16,'N1.3_Project_Listing'!$G$16:$G$829,R$15)</f>
        <v>0</v>
      </c>
      <c r="T410" s="67">
        <f>SUMIFS('N1.3_Project_Listing'!$R$16:$R$829,'N1.3_Project_Listing'!$B$16:$B$829,$B410,'N1.3_Project_Listing'!$D$16:$D$829,$B393,'N1.3_Project_Listing'!$J$16:$J$829,T$16,'N1.3_Project_Listing'!$G$16:$G$829,R$15)</f>
        <v>0</v>
      </c>
      <c r="U410" s="67">
        <f>SUMIFS('N1.3_Project_Listing'!$R$16:$R$829,'N1.3_Project_Listing'!$B$16:$B$829,$B410,'N1.3_Project_Listing'!$D$16:$D$829,$B393,'N1.3_Project_Listing'!$J$16:$J$829,U$16,'N1.3_Project_Listing'!$G$16:$G$829,R$15)</f>
        <v>0</v>
      </c>
      <c r="V410" s="67">
        <f>SUMIFS('N1.3_Project_Listing'!$R$16:$R$829,'N1.3_Project_Listing'!$B$16:$B$829,$B410,'N1.3_Project_Listing'!$D$16:$D$829,$B393,'N1.3_Project_Listing'!$J$16:$J$829,V$16,'N1.3_Project_Listing'!$G$16:$G$829,R$15)</f>
        <v>0</v>
      </c>
      <c r="W410" s="67">
        <f>SUMIFS('N1.3_Project_Listing'!$R$16:$R$829,'N1.3_Project_Listing'!$B$16:$B$829,$B410,'N1.3_Project_Listing'!$D$16:$D$829,$B393,'N1.3_Project_Listing'!$J$16:$J$829,W$16,'N1.3_Project_Listing'!$G$16:$G$829,R$15)</f>
        <v>0</v>
      </c>
      <c r="X410" s="63">
        <f t="shared" si="496"/>
        <v>0</v>
      </c>
      <c r="Y410" s="116" t="s">
        <v>441</v>
      </c>
      <c r="Z410" s="67">
        <f>SUMIFS('N1.3_Project_Listing'!$P$16:$P$829,'N1.3_Project_Listing'!$B$16:$B$829,$B410,'N1.3_Project_Listing'!$D$16:$D$829,$B393,'N1.3_Project_Listing'!$J$16:$J$829,Z$16,'N1.3_Project_Listing'!$G$16:$G$829,R$15)</f>
        <v>0</v>
      </c>
      <c r="AA410" s="67">
        <f>SUMIFS('N1.3_Project_Listing'!$P$16:$P$829,'N1.3_Project_Listing'!$B$16:$B$829,$B410,'N1.3_Project_Listing'!$D$16:$D$829,$B393,'N1.3_Project_Listing'!$J$16:$J$829,AA$16,'N1.3_Project_Listing'!$G$16:$G$829,R$15)</f>
        <v>0</v>
      </c>
      <c r="AB410" s="67">
        <f>SUMIFS('N1.3_Project_Listing'!$P$16:$P$829,'N1.3_Project_Listing'!$B$16:$B$829,$B410,'N1.3_Project_Listing'!$D$16:$D$829,$B393,'N1.3_Project_Listing'!$J$16:$J$829,AB$16,'N1.3_Project_Listing'!$G$16:$G$829,R$15)</f>
        <v>0</v>
      </c>
      <c r="AC410" s="67">
        <f>SUMIFS('N1.3_Project_Listing'!$P$16:$P$829,'N1.3_Project_Listing'!$B$16:$B$829,$B410,'N1.3_Project_Listing'!$D$16:$D$829,$B393,'N1.3_Project_Listing'!$J$16:$J$829,AC$16,'N1.3_Project_Listing'!$G$16:$G$829,R$15)</f>
        <v>0</v>
      </c>
      <c r="AD410" s="67">
        <f>SUMIFS('N1.3_Project_Listing'!$P$16:$P$829,'N1.3_Project_Listing'!$B$16:$B$829,$B410,'N1.3_Project_Listing'!$D$16:$D$829,$B393,'N1.3_Project_Listing'!$J$16:$J$829,AD$16,'N1.3_Project_Listing'!$G$16:$G$829,R$15)</f>
        <v>0</v>
      </c>
      <c r="AE410" s="63">
        <f t="shared" si="497"/>
        <v>0</v>
      </c>
      <c r="AG410" s="158" t="str">
        <f t="shared" si="491"/>
        <v>-</v>
      </c>
      <c r="AH410" s="67">
        <f>SUMIFS('N1.3_Project_Listing'!$R$16:$R$829,'N1.3_Project_Listing'!$B$16:$B$829,$B410,'N1.3_Project_Listing'!$D$16:$D$829,$B393,'N1.3_Project_Listing'!$J$16:$J$829,AH$16,'N1.3_Project_Listing'!$G$16:$G$829,AG$15)</f>
        <v>0</v>
      </c>
      <c r="AI410" s="67">
        <f>SUMIFS('N1.3_Project_Listing'!$R$16:$R$829,'N1.3_Project_Listing'!$B$16:$B$829,$B410,'N1.3_Project_Listing'!$D$16:$D$829,$B393,'N1.3_Project_Listing'!$J$16:$J$829,AI$16,'N1.3_Project_Listing'!$G$16:$G$829,AG$15)</f>
        <v>0</v>
      </c>
      <c r="AJ410" s="67">
        <f>SUMIFS('N1.3_Project_Listing'!$R$16:$R$829,'N1.3_Project_Listing'!$B$16:$B$829,$B410,'N1.3_Project_Listing'!$D$16:$D$829,$B393,'N1.3_Project_Listing'!$J$16:$J$829,AJ$16,'N1.3_Project_Listing'!$G$16:$G$829,AG$15)</f>
        <v>0</v>
      </c>
      <c r="AK410" s="67">
        <f>SUMIFS('N1.3_Project_Listing'!$R$16:$R$829,'N1.3_Project_Listing'!$B$16:$B$829,$B410,'N1.3_Project_Listing'!$D$16:$D$829,$B393,'N1.3_Project_Listing'!$J$16:$J$829,AK$16,'N1.3_Project_Listing'!$G$16:$G$829,AG$15)</f>
        <v>0</v>
      </c>
      <c r="AL410" s="67">
        <f>SUMIFS('N1.3_Project_Listing'!$R$16:$R$829,'N1.3_Project_Listing'!$B$16:$B$829,$B410,'N1.3_Project_Listing'!$D$16:$D$829,$B393,'N1.3_Project_Listing'!$J$16:$J$829,AL$16,'N1.3_Project_Listing'!$G$16:$G$829,AG$15)</f>
        <v>0</v>
      </c>
      <c r="AM410" s="63">
        <f t="shared" si="498"/>
        <v>0</v>
      </c>
      <c r="AN410" s="116" t="s">
        <v>441</v>
      </c>
      <c r="AO410" s="67">
        <f>SUMIFS('N1.3_Project_Listing'!$P$16:$P$829,'N1.3_Project_Listing'!$B$16:$B$829,$B410,'N1.3_Project_Listing'!$D$16:$D$829,$B393,'N1.3_Project_Listing'!$J$16:$J$829,AO$16,'N1.3_Project_Listing'!$G$16:$G$829,AG$15)</f>
        <v>0</v>
      </c>
      <c r="AP410" s="67">
        <f>SUMIFS('N1.3_Project_Listing'!$P$16:$P$829,'N1.3_Project_Listing'!$B$16:$B$829,$B410,'N1.3_Project_Listing'!$D$16:$D$829,$B393,'N1.3_Project_Listing'!$J$16:$J$829,AP$16,'N1.3_Project_Listing'!$G$16:$G$829,AG$15)</f>
        <v>0</v>
      </c>
      <c r="AQ410" s="67">
        <f>SUMIFS('N1.3_Project_Listing'!$P$16:$P$829,'N1.3_Project_Listing'!$B$16:$B$829,$B410,'N1.3_Project_Listing'!$D$16:$D$829,$B393,'N1.3_Project_Listing'!$J$16:$J$829,AQ$16,'N1.3_Project_Listing'!$G$16:$G$829,AG$15)</f>
        <v>0</v>
      </c>
      <c r="AR410" s="67">
        <f>SUMIFS('N1.3_Project_Listing'!$P$16:$P$829,'N1.3_Project_Listing'!$B$16:$B$829,$B410,'N1.3_Project_Listing'!$D$16:$D$829,$B393,'N1.3_Project_Listing'!$J$16:$J$829,AR$16,'N1.3_Project_Listing'!$G$16:$G$829,AG$15)</f>
        <v>0</v>
      </c>
      <c r="AS410" s="67">
        <f>SUMIFS('N1.3_Project_Listing'!$P$16:$P$829,'N1.3_Project_Listing'!$B$16:$B$829,$B410,'N1.3_Project_Listing'!$D$16:$D$829,$B393,'N1.3_Project_Listing'!$J$16:$J$829,AS$16,'N1.3_Project_Listing'!$G$16:$G$829,AG$15)</f>
        <v>0</v>
      </c>
      <c r="AT410" s="63">
        <f t="shared" si="499"/>
        <v>0</v>
      </c>
      <c r="AV410" s="158" t="str">
        <f t="shared" si="492"/>
        <v>-</v>
      </c>
      <c r="AW410" s="67">
        <f>SUMIFS('N1.3_Project_Listing'!$R$16:$R$829,'N1.3_Project_Listing'!$B$16:$B$829,$B410,'N1.3_Project_Listing'!$D$16:$D$829,$B393,'N1.3_Project_Listing'!$J$16:$J$829,AW$16,'N1.3_Project_Listing'!$G$16:$G$829,AV$15)</f>
        <v>0</v>
      </c>
      <c r="AX410" s="67">
        <f>SUMIFS('N1.3_Project_Listing'!$R$16:$R$829,'N1.3_Project_Listing'!$B$16:$B$829,$B410,'N1.3_Project_Listing'!$D$16:$D$829,$B393,'N1.3_Project_Listing'!$J$16:$J$829,AX$16,'N1.3_Project_Listing'!$G$16:$G$829,AV$15)</f>
        <v>0</v>
      </c>
      <c r="AY410" s="67">
        <f>SUMIFS('N1.3_Project_Listing'!$R$16:$R$829,'N1.3_Project_Listing'!$B$16:$B$829,$B410,'N1.3_Project_Listing'!$D$16:$D$829,$B393,'N1.3_Project_Listing'!$J$16:$J$829,AY$16,'N1.3_Project_Listing'!$G$16:$G$829,AV$15)</f>
        <v>0</v>
      </c>
      <c r="AZ410" s="67">
        <f>SUMIFS('N1.3_Project_Listing'!$R$16:$R$829,'N1.3_Project_Listing'!$B$16:$B$829,$B410,'N1.3_Project_Listing'!$D$16:$D$829,$B393,'N1.3_Project_Listing'!$J$16:$J$829,AZ$16,'N1.3_Project_Listing'!$G$16:$G$829,AV$15)</f>
        <v>0</v>
      </c>
      <c r="BA410" s="67">
        <f>SUMIFS('N1.3_Project_Listing'!$R$16:$R$829,'N1.3_Project_Listing'!$B$16:$B$829,$B410,'N1.3_Project_Listing'!$D$16:$D$829,$B393,'N1.3_Project_Listing'!$J$16:$J$829,BA$16,'N1.3_Project_Listing'!$G$16:$G$829,AV$15)</f>
        <v>0</v>
      </c>
      <c r="BB410" s="63">
        <f t="shared" si="500"/>
        <v>0</v>
      </c>
      <c r="BC410" s="116" t="s">
        <v>441</v>
      </c>
      <c r="BD410" s="67">
        <f>SUMIFS('N1.3_Project_Listing'!$P$16:$P$829,'N1.3_Project_Listing'!$B$16:$B$829,$B410,'N1.3_Project_Listing'!$D$16:$D$829,$B393,'N1.3_Project_Listing'!$J$16:$J$829,BD$16,'N1.3_Project_Listing'!$G$16:$G$829,AV$15)</f>
        <v>0</v>
      </c>
      <c r="BE410" s="67">
        <f>SUMIFS('N1.3_Project_Listing'!$P$16:$P$829,'N1.3_Project_Listing'!$B$16:$B$829,$B410,'N1.3_Project_Listing'!$D$16:$D$829,$B393,'N1.3_Project_Listing'!$J$16:$J$829,BE$16,'N1.3_Project_Listing'!$G$16:$G$829,AV$15)</f>
        <v>0</v>
      </c>
      <c r="BF410" s="67">
        <f>SUMIFS('N1.3_Project_Listing'!$P$16:$P$829,'N1.3_Project_Listing'!$B$16:$B$829,$B410,'N1.3_Project_Listing'!$D$16:$D$829,$B393,'N1.3_Project_Listing'!$J$16:$J$829,BF$16,'N1.3_Project_Listing'!$G$16:$G$829,AV$15)</f>
        <v>0</v>
      </c>
      <c r="BG410" s="67">
        <f>SUMIFS('N1.3_Project_Listing'!$P$16:$P$829,'N1.3_Project_Listing'!$B$16:$B$829,$B410,'N1.3_Project_Listing'!$D$16:$D$829,$B393,'N1.3_Project_Listing'!$J$16:$J$829,BG$16,'N1.3_Project_Listing'!$G$16:$G$829,AV$15)</f>
        <v>0</v>
      </c>
      <c r="BH410" s="67">
        <f>SUMIFS('N1.3_Project_Listing'!$P$16:$P$829,'N1.3_Project_Listing'!$B$16:$B$829,$B410,'N1.3_Project_Listing'!$D$16:$D$829,$B393,'N1.3_Project_Listing'!$J$16:$J$829,BH$16,'N1.3_Project_Listing'!$G$16:$G$829,AV$15)</f>
        <v>0</v>
      </c>
      <c r="BI410" s="63">
        <f t="shared" si="501"/>
        <v>0</v>
      </c>
      <c r="BK410" s="158" t="str">
        <f t="shared" si="493"/>
        <v>-</v>
      </c>
      <c r="BL410" s="67">
        <f>SUMIFS('N1.3_Project_Listing'!$R$16:$R$829,'N1.3_Project_Listing'!$B$16:$B$829,$B410,'N1.3_Project_Listing'!$D$16:$D$829,$B393,'N1.3_Project_Listing'!$J$16:$J$829,BL$16,'N1.3_Project_Listing'!$G$16:$G$829,BK$15)</f>
        <v>0</v>
      </c>
      <c r="BM410" s="67">
        <f>SUMIFS('N1.3_Project_Listing'!$R$16:$R$829,'N1.3_Project_Listing'!$B$16:$B$829,$B410,'N1.3_Project_Listing'!$D$16:$D$829,$B393,'N1.3_Project_Listing'!$J$16:$J$829,BM$16,'N1.3_Project_Listing'!$G$16:$G$829,BK$15)</f>
        <v>0</v>
      </c>
      <c r="BN410" s="67">
        <f>SUMIFS('N1.3_Project_Listing'!$R$16:$R$829,'N1.3_Project_Listing'!$B$16:$B$829,$B410,'N1.3_Project_Listing'!$D$16:$D$829,$B393,'N1.3_Project_Listing'!$J$16:$J$829,BN$16,'N1.3_Project_Listing'!$G$16:$G$829,BK$15)</f>
        <v>0</v>
      </c>
      <c r="BO410" s="67">
        <f>SUMIFS('N1.3_Project_Listing'!$R$16:$R$829,'N1.3_Project_Listing'!$B$16:$B$829,$B410,'N1.3_Project_Listing'!$D$16:$D$829,$B393,'N1.3_Project_Listing'!$J$16:$J$829,BO$16,'N1.3_Project_Listing'!$G$16:$G$829,BK$15)</f>
        <v>0</v>
      </c>
      <c r="BP410" s="67">
        <f>SUMIFS('N1.3_Project_Listing'!$R$16:$R$829,'N1.3_Project_Listing'!$B$16:$B$829,$B410,'N1.3_Project_Listing'!$D$16:$D$829,$B393,'N1.3_Project_Listing'!$J$16:$J$829,BP$16,'N1.3_Project_Listing'!$G$16:$G$829,BK$15)</f>
        <v>0</v>
      </c>
      <c r="BQ410" s="63">
        <f t="shared" si="502"/>
        <v>0</v>
      </c>
      <c r="BR410" s="116" t="s">
        <v>441</v>
      </c>
      <c r="BS410" s="67">
        <f>SUMIFS('N1.3_Project_Listing'!$P$16:$P$829,'N1.3_Project_Listing'!$B$16:$B$829,$B410,'N1.3_Project_Listing'!$D$16:$D$829,$B393,'N1.3_Project_Listing'!$J$16:$J$829,BS$16,'N1.3_Project_Listing'!$G$16:$G$829,BK$15)</f>
        <v>0</v>
      </c>
      <c r="BT410" s="67">
        <f>SUMIFS('N1.3_Project_Listing'!$P$16:$P$829,'N1.3_Project_Listing'!$B$16:$B$829,$B410,'N1.3_Project_Listing'!$D$16:$D$829,$B393,'N1.3_Project_Listing'!$J$16:$J$829,BT$16,'N1.3_Project_Listing'!$G$16:$G$829,BK$15)</f>
        <v>0</v>
      </c>
      <c r="BU410" s="67">
        <f>SUMIFS('N1.3_Project_Listing'!$P$16:$P$829,'N1.3_Project_Listing'!$B$16:$B$829,$B410,'N1.3_Project_Listing'!$D$16:$D$829,$B393,'N1.3_Project_Listing'!$J$16:$J$829,BU$16,'N1.3_Project_Listing'!$G$16:$G$829,BK$15)</f>
        <v>0</v>
      </c>
      <c r="BV410" s="67">
        <f>SUMIFS('N1.3_Project_Listing'!$P$16:$P$829,'N1.3_Project_Listing'!$B$16:$B$829,$B410,'N1.3_Project_Listing'!$D$16:$D$829,$B393,'N1.3_Project_Listing'!$J$16:$J$829,BV$16,'N1.3_Project_Listing'!$G$16:$G$829,BK$15)</f>
        <v>0</v>
      </c>
      <c r="BW410" s="67">
        <f>SUMIFS('N1.3_Project_Listing'!$P$16:$P$829,'N1.3_Project_Listing'!$B$16:$B$829,$B410,'N1.3_Project_Listing'!$D$16:$D$829,$B393,'N1.3_Project_Listing'!$J$16:$J$829,BW$16,'N1.3_Project_Listing'!$G$16:$G$829,BK$15)</f>
        <v>0</v>
      </c>
      <c r="BX410" s="63">
        <f t="shared" si="503"/>
        <v>0</v>
      </c>
    </row>
    <row r="411" spans="2:76" hidden="1">
      <c r="B411" s="132" t="str">
        <f t="shared" si="479"/>
        <v>No entry required</v>
      </c>
      <c r="C411" s="158" t="str">
        <f t="shared" si="479"/>
        <v>-</v>
      </c>
      <c r="D411" s="63">
        <f t="shared" si="480"/>
        <v>0</v>
      </c>
      <c r="E411" s="63">
        <f t="shared" si="481"/>
        <v>0</v>
      </c>
      <c r="F411" s="63">
        <f t="shared" si="482"/>
        <v>0</v>
      </c>
      <c r="G411" s="63">
        <f t="shared" si="483"/>
        <v>0</v>
      </c>
      <c r="H411" s="63">
        <f t="shared" si="484"/>
        <v>0</v>
      </c>
      <c r="I411" s="63">
        <f t="shared" si="494"/>
        <v>0</v>
      </c>
      <c r="J411" s="116" t="s">
        <v>441</v>
      </c>
      <c r="K411" s="63">
        <f t="shared" si="485"/>
        <v>0</v>
      </c>
      <c r="L411" s="63">
        <f t="shared" si="486"/>
        <v>0</v>
      </c>
      <c r="M411" s="63">
        <f t="shared" si="487"/>
        <v>0</v>
      </c>
      <c r="N411" s="63">
        <f t="shared" si="488"/>
        <v>0</v>
      </c>
      <c r="O411" s="63">
        <f t="shared" si="489"/>
        <v>0</v>
      </c>
      <c r="P411" s="63">
        <f t="shared" si="495"/>
        <v>0</v>
      </c>
      <c r="R411" s="158" t="str">
        <f t="shared" si="490"/>
        <v>-</v>
      </c>
      <c r="S411" s="67">
        <f>SUMIFS('N1.3_Project_Listing'!$R$16:$R$829,'N1.3_Project_Listing'!$B$16:$B$829,$B411,'N1.3_Project_Listing'!$D$16:$D$829,$B393,'N1.3_Project_Listing'!$J$16:$J$829,S$16,'N1.3_Project_Listing'!$G$16:$G$829,R$15)</f>
        <v>0</v>
      </c>
      <c r="T411" s="67">
        <f>SUMIFS('N1.3_Project_Listing'!$R$16:$R$829,'N1.3_Project_Listing'!$B$16:$B$829,$B411,'N1.3_Project_Listing'!$D$16:$D$829,$B393,'N1.3_Project_Listing'!$J$16:$J$829,T$16,'N1.3_Project_Listing'!$G$16:$G$829,R$15)</f>
        <v>0</v>
      </c>
      <c r="U411" s="67">
        <f>SUMIFS('N1.3_Project_Listing'!$R$16:$R$829,'N1.3_Project_Listing'!$B$16:$B$829,$B411,'N1.3_Project_Listing'!$D$16:$D$829,$B393,'N1.3_Project_Listing'!$J$16:$J$829,U$16,'N1.3_Project_Listing'!$G$16:$G$829,R$15)</f>
        <v>0</v>
      </c>
      <c r="V411" s="67">
        <f>SUMIFS('N1.3_Project_Listing'!$R$16:$R$829,'N1.3_Project_Listing'!$B$16:$B$829,$B411,'N1.3_Project_Listing'!$D$16:$D$829,$B393,'N1.3_Project_Listing'!$J$16:$J$829,V$16,'N1.3_Project_Listing'!$G$16:$G$829,R$15)</f>
        <v>0</v>
      </c>
      <c r="W411" s="67">
        <f>SUMIFS('N1.3_Project_Listing'!$R$16:$R$829,'N1.3_Project_Listing'!$B$16:$B$829,$B411,'N1.3_Project_Listing'!$D$16:$D$829,$B393,'N1.3_Project_Listing'!$J$16:$J$829,W$16,'N1.3_Project_Listing'!$G$16:$G$829,R$15)</f>
        <v>0</v>
      </c>
      <c r="X411" s="63">
        <f t="shared" si="496"/>
        <v>0</v>
      </c>
      <c r="Y411" s="116" t="s">
        <v>441</v>
      </c>
      <c r="Z411" s="67">
        <f>SUMIFS('N1.3_Project_Listing'!$P$16:$P$829,'N1.3_Project_Listing'!$B$16:$B$829,$B411,'N1.3_Project_Listing'!$D$16:$D$829,$B393,'N1.3_Project_Listing'!$J$16:$J$829,Z$16,'N1.3_Project_Listing'!$G$16:$G$829,R$15)</f>
        <v>0</v>
      </c>
      <c r="AA411" s="67">
        <f>SUMIFS('N1.3_Project_Listing'!$P$16:$P$829,'N1.3_Project_Listing'!$B$16:$B$829,$B411,'N1.3_Project_Listing'!$D$16:$D$829,$B393,'N1.3_Project_Listing'!$J$16:$J$829,AA$16,'N1.3_Project_Listing'!$G$16:$G$829,R$15)</f>
        <v>0</v>
      </c>
      <c r="AB411" s="67">
        <f>SUMIFS('N1.3_Project_Listing'!$P$16:$P$829,'N1.3_Project_Listing'!$B$16:$B$829,$B411,'N1.3_Project_Listing'!$D$16:$D$829,$B393,'N1.3_Project_Listing'!$J$16:$J$829,AB$16,'N1.3_Project_Listing'!$G$16:$G$829,R$15)</f>
        <v>0</v>
      </c>
      <c r="AC411" s="67">
        <f>SUMIFS('N1.3_Project_Listing'!$P$16:$P$829,'N1.3_Project_Listing'!$B$16:$B$829,$B411,'N1.3_Project_Listing'!$D$16:$D$829,$B393,'N1.3_Project_Listing'!$J$16:$J$829,AC$16,'N1.3_Project_Listing'!$G$16:$G$829,R$15)</f>
        <v>0</v>
      </c>
      <c r="AD411" s="67">
        <f>SUMIFS('N1.3_Project_Listing'!$P$16:$P$829,'N1.3_Project_Listing'!$B$16:$B$829,$B411,'N1.3_Project_Listing'!$D$16:$D$829,$B393,'N1.3_Project_Listing'!$J$16:$J$829,AD$16,'N1.3_Project_Listing'!$G$16:$G$829,R$15)</f>
        <v>0</v>
      </c>
      <c r="AE411" s="63">
        <f t="shared" si="497"/>
        <v>0</v>
      </c>
      <c r="AG411" s="158" t="str">
        <f t="shared" si="491"/>
        <v>-</v>
      </c>
      <c r="AH411" s="67">
        <f>SUMIFS('N1.3_Project_Listing'!$R$16:$R$829,'N1.3_Project_Listing'!$B$16:$B$829,$B411,'N1.3_Project_Listing'!$D$16:$D$829,$B393,'N1.3_Project_Listing'!$J$16:$J$829,AH$16,'N1.3_Project_Listing'!$G$16:$G$829,AG$15)</f>
        <v>0</v>
      </c>
      <c r="AI411" s="67">
        <f>SUMIFS('N1.3_Project_Listing'!$R$16:$R$829,'N1.3_Project_Listing'!$B$16:$B$829,$B411,'N1.3_Project_Listing'!$D$16:$D$829,$B393,'N1.3_Project_Listing'!$J$16:$J$829,AI$16,'N1.3_Project_Listing'!$G$16:$G$829,AG$15)</f>
        <v>0</v>
      </c>
      <c r="AJ411" s="67">
        <f>SUMIFS('N1.3_Project_Listing'!$R$16:$R$829,'N1.3_Project_Listing'!$B$16:$B$829,$B411,'N1.3_Project_Listing'!$D$16:$D$829,$B393,'N1.3_Project_Listing'!$J$16:$J$829,AJ$16,'N1.3_Project_Listing'!$G$16:$G$829,AG$15)</f>
        <v>0</v>
      </c>
      <c r="AK411" s="67">
        <f>SUMIFS('N1.3_Project_Listing'!$R$16:$R$829,'N1.3_Project_Listing'!$B$16:$B$829,$B411,'N1.3_Project_Listing'!$D$16:$D$829,$B393,'N1.3_Project_Listing'!$J$16:$J$829,AK$16,'N1.3_Project_Listing'!$G$16:$G$829,AG$15)</f>
        <v>0</v>
      </c>
      <c r="AL411" s="67">
        <f>SUMIFS('N1.3_Project_Listing'!$R$16:$R$829,'N1.3_Project_Listing'!$B$16:$B$829,$B411,'N1.3_Project_Listing'!$D$16:$D$829,$B393,'N1.3_Project_Listing'!$J$16:$J$829,AL$16,'N1.3_Project_Listing'!$G$16:$G$829,AG$15)</f>
        <v>0</v>
      </c>
      <c r="AM411" s="63">
        <f t="shared" si="498"/>
        <v>0</v>
      </c>
      <c r="AN411" s="116" t="s">
        <v>441</v>
      </c>
      <c r="AO411" s="67">
        <f>SUMIFS('N1.3_Project_Listing'!$P$16:$P$829,'N1.3_Project_Listing'!$B$16:$B$829,$B411,'N1.3_Project_Listing'!$D$16:$D$829,$B393,'N1.3_Project_Listing'!$J$16:$J$829,AO$16,'N1.3_Project_Listing'!$G$16:$G$829,AG$15)</f>
        <v>0</v>
      </c>
      <c r="AP411" s="67">
        <f>SUMIFS('N1.3_Project_Listing'!$P$16:$P$829,'N1.3_Project_Listing'!$B$16:$B$829,$B411,'N1.3_Project_Listing'!$D$16:$D$829,$B393,'N1.3_Project_Listing'!$J$16:$J$829,AP$16,'N1.3_Project_Listing'!$G$16:$G$829,AG$15)</f>
        <v>0</v>
      </c>
      <c r="AQ411" s="67">
        <f>SUMIFS('N1.3_Project_Listing'!$P$16:$P$829,'N1.3_Project_Listing'!$B$16:$B$829,$B411,'N1.3_Project_Listing'!$D$16:$D$829,$B393,'N1.3_Project_Listing'!$J$16:$J$829,AQ$16,'N1.3_Project_Listing'!$G$16:$G$829,AG$15)</f>
        <v>0</v>
      </c>
      <c r="AR411" s="67">
        <f>SUMIFS('N1.3_Project_Listing'!$P$16:$P$829,'N1.3_Project_Listing'!$B$16:$B$829,$B411,'N1.3_Project_Listing'!$D$16:$D$829,$B393,'N1.3_Project_Listing'!$J$16:$J$829,AR$16,'N1.3_Project_Listing'!$G$16:$G$829,AG$15)</f>
        <v>0</v>
      </c>
      <c r="AS411" s="67">
        <f>SUMIFS('N1.3_Project_Listing'!$P$16:$P$829,'N1.3_Project_Listing'!$B$16:$B$829,$B411,'N1.3_Project_Listing'!$D$16:$D$829,$B393,'N1.3_Project_Listing'!$J$16:$J$829,AS$16,'N1.3_Project_Listing'!$G$16:$G$829,AG$15)</f>
        <v>0</v>
      </c>
      <c r="AT411" s="63">
        <f t="shared" si="499"/>
        <v>0</v>
      </c>
      <c r="AV411" s="158" t="str">
        <f t="shared" si="492"/>
        <v>-</v>
      </c>
      <c r="AW411" s="67">
        <f>SUMIFS('N1.3_Project_Listing'!$R$16:$R$829,'N1.3_Project_Listing'!$B$16:$B$829,$B411,'N1.3_Project_Listing'!$D$16:$D$829,$B393,'N1.3_Project_Listing'!$J$16:$J$829,AW$16,'N1.3_Project_Listing'!$G$16:$G$829,AV$15)</f>
        <v>0</v>
      </c>
      <c r="AX411" s="67">
        <f>SUMIFS('N1.3_Project_Listing'!$R$16:$R$829,'N1.3_Project_Listing'!$B$16:$B$829,$B411,'N1.3_Project_Listing'!$D$16:$D$829,$B393,'N1.3_Project_Listing'!$J$16:$J$829,AX$16,'N1.3_Project_Listing'!$G$16:$G$829,AV$15)</f>
        <v>0</v>
      </c>
      <c r="AY411" s="67">
        <f>SUMIFS('N1.3_Project_Listing'!$R$16:$R$829,'N1.3_Project_Listing'!$B$16:$B$829,$B411,'N1.3_Project_Listing'!$D$16:$D$829,$B393,'N1.3_Project_Listing'!$J$16:$J$829,AY$16,'N1.3_Project_Listing'!$G$16:$G$829,AV$15)</f>
        <v>0</v>
      </c>
      <c r="AZ411" s="67">
        <f>SUMIFS('N1.3_Project_Listing'!$R$16:$R$829,'N1.3_Project_Listing'!$B$16:$B$829,$B411,'N1.3_Project_Listing'!$D$16:$D$829,$B393,'N1.3_Project_Listing'!$J$16:$J$829,AZ$16,'N1.3_Project_Listing'!$G$16:$G$829,AV$15)</f>
        <v>0</v>
      </c>
      <c r="BA411" s="67">
        <f>SUMIFS('N1.3_Project_Listing'!$R$16:$R$829,'N1.3_Project_Listing'!$B$16:$B$829,$B411,'N1.3_Project_Listing'!$D$16:$D$829,$B393,'N1.3_Project_Listing'!$J$16:$J$829,BA$16,'N1.3_Project_Listing'!$G$16:$G$829,AV$15)</f>
        <v>0</v>
      </c>
      <c r="BB411" s="63">
        <f t="shared" si="500"/>
        <v>0</v>
      </c>
      <c r="BC411" s="116" t="s">
        <v>441</v>
      </c>
      <c r="BD411" s="67">
        <f>SUMIFS('N1.3_Project_Listing'!$P$16:$P$829,'N1.3_Project_Listing'!$B$16:$B$829,$B411,'N1.3_Project_Listing'!$D$16:$D$829,$B393,'N1.3_Project_Listing'!$J$16:$J$829,BD$16,'N1.3_Project_Listing'!$G$16:$G$829,AV$15)</f>
        <v>0</v>
      </c>
      <c r="BE411" s="67">
        <f>SUMIFS('N1.3_Project_Listing'!$P$16:$P$829,'N1.3_Project_Listing'!$B$16:$B$829,$B411,'N1.3_Project_Listing'!$D$16:$D$829,$B393,'N1.3_Project_Listing'!$J$16:$J$829,BE$16,'N1.3_Project_Listing'!$G$16:$G$829,AV$15)</f>
        <v>0</v>
      </c>
      <c r="BF411" s="67">
        <f>SUMIFS('N1.3_Project_Listing'!$P$16:$P$829,'N1.3_Project_Listing'!$B$16:$B$829,$B411,'N1.3_Project_Listing'!$D$16:$D$829,$B393,'N1.3_Project_Listing'!$J$16:$J$829,BF$16,'N1.3_Project_Listing'!$G$16:$G$829,AV$15)</f>
        <v>0</v>
      </c>
      <c r="BG411" s="67">
        <f>SUMIFS('N1.3_Project_Listing'!$P$16:$P$829,'N1.3_Project_Listing'!$B$16:$B$829,$B411,'N1.3_Project_Listing'!$D$16:$D$829,$B393,'N1.3_Project_Listing'!$J$16:$J$829,BG$16,'N1.3_Project_Listing'!$G$16:$G$829,AV$15)</f>
        <v>0</v>
      </c>
      <c r="BH411" s="67">
        <f>SUMIFS('N1.3_Project_Listing'!$P$16:$P$829,'N1.3_Project_Listing'!$B$16:$B$829,$B411,'N1.3_Project_Listing'!$D$16:$D$829,$B393,'N1.3_Project_Listing'!$J$16:$J$829,BH$16,'N1.3_Project_Listing'!$G$16:$G$829,AV$15)</f>
        <v>0</v>
      </c>
      <c r="BI411" s="63">
        <f t="shared" si="501"/>
        <v>0</v>
      </c>
      <c r="BK411" s="158" t="str">
        <f t="shared" si="493"/>
        <v>-</v>
      </c>
      <c r="BL411" s="67">
        <f>SUMIFS('N1.3_Project_Listing'!$R$16:$R$829,'N1.3_Project_Listing'!$B$16:$B$829,$B411,'N1.3_Project_Listing'!$D$16:$D$829,$B393,'N1.3_Project_Listing'!$J$16:$J$829,BL$16,'N1.3_Project_Listing'!$G$16:$G$829,BK$15)</f>
        <v>0</v>
      </c>
      <c r="BM411" s="67">
        <f>SUMIFS('N1.3_Project_Listing'!$R$16:$R$829,'N1.3_Project_Listing'!$B$16:$B$829,$B411,'N1.3_Project_Listing'!$D$16:$D$829,$B393,'N1.3_Project_Listing'!$J$16:$J$829,BM$16,'N1.3_Project_Listing'!$G$16:$G$829,BK$15)</f>
        <v>0</v>
      </c>
      <c r="BN411" s="67">
        <f>SUMIFS('N1.3_Project_Listing'!$R$16:$R$829,'N1.3_Project_Listing'!$B$16:$B$829,$B411,'N1.3_Project_Listing'!$D$16:$D$829,$B393,'N1.3_Project_Listing'!$J$16:$J$829,BN$16,'N1.3_Project_Listing'!$G$16:$G$829,BK$15)</f>
        <v>0</v>
      </c>
      <c r="BO411" s="67">
        <f>SUMIFS('N1.3_Project_Listing'!$R$16:$R$829,'N1.3_Project_Listing'!$B$16:$B$829,$B411,'N1.3_Project_Listing'!$D$16:$D$829,$B393,'N1.3_Project_Listing'!$J$16:$J$829,BO$16,'N1.3_Project_Listing'!$G$16:$G$829,BK$15)</f>
        <v>0</v>
      </c>
      <c r="BP411" s="67">
        <f>SUMIFS('N1.3_Project_Listing'!$R$16:$R$829,'N1.3_Project_Listing'!$B$16:$B$829,$B411,'N1.3_Project_Listing'!$D$16:$D$829,$B393,'N1.3_Project_Listing'!$J$16:$J$829,BP$16,'N1.3_Project_Listing'!$G$16:$G$829,BK$15)</f>
        <v>0</v>
      </c>
      <c r="BQ411" s="63">
        <f t="shared" si="502"/>
        <v>0</v>
      </c>
      <c r="BR411" s="116" t="s">
        <v>441</v>
      </c>
      <c r="BS411" s="67">
        <f>SUMIFS('N1.3_Project_Listing'!$P$16:$P$829,'N1.3_Project_Listing'!$B$16:$B$829,$B411,'N1.3_Project_Listing'!$D$16:$D$829,$B393,'N1.3_Project_Listing'!$J$16:$J$829,BS$16,'N1.3_Project_Listing'!$G$16:$G$829,BK$15)</f>
        <v>0</v>
      </c>
      <c r="BT411" s="67">
        <f>SUMIFS('N1.3_Project_Listing'!$P$16:$P$829,'N1.3_Project_Listing'!$B$16:$B$829,$B411,'N1.3_Project_Listing'!$D$16:$D$829,$B393,'N1.3_Project_Listing'!$J$16:$J$829,BT$16,'N1.3_Project_Listing'!$G$16:$G$829,BK$15)</f>
        <v>0</v>
      </c>
      <c r="BU411" s="67">
        <f>SUMIFS('N1.3_Project_Listing'!$P$16:$P$829,'N1.3_Project_Listing'!$B$16:$B$829,$B411,'N1.3_Project_Listing'!$D$16:$D$829,$B393,'N1.3_Project_Listing'!$J$16:$J$829,BU$16,'N1.3_Project_Listing'!$G$16:$G$829,BK$15)</f>
        <v>0</v>
      </c>
      <c r="BV411" s="67">
        <f>SUMIFS('N1.3_Project_Listing'!$P$16:$P$829,'N1.3_Project_Listing'!$B$16:$B$829,$B411,'N1.3_Project_Listing'!$D$16:$D$829,$B393,'N1.3_Project_Listing'!$J$16:$J$829,BV$16,'N1.3_Project_Listing'!$G$16:$G$829,BK$15)</f>
        <v>0</v>
      </c>
      <c r="BW411" s="67">
        <f>SUMIFS('N1.3_Project_Listing'!$P$16:$P$829,'N1.3_Project_Listing'!$B$16:$B$829,$B411,'N1.3_Project_Listing'!$D$16:$D$829,$B393,'N1.3_Project_Listing'!$J$16:$J$829,BW$16,'N1.3_Project_Listing'!$G$16:$G$829,BK$15)</f>
        <v>0</v>
      </c>
      <c r="BX411" s="63">
        <f t="shared" si="503"/>
        <v>0</v>
      </c>
    </row>
    <row r="412" spans="2:76" hidden="1">
      <c r="B412" s="132" t="str">
        <f t="shared" si="479"/>
        <v>No entry required</v>
      </c>
      <c r="C412" s="158" t="str">
        <f t="shared" si="479"/>
        <v>-</v>
      </c>
      <c r="D412" s="63">
        <f t="shared" si="480"/>
        <v>0</v>
      </c>
      <c r="E412" s="63">
        <f t="shared" si="481"/>
        <v>0</v>
      </c>
      <c r="F412" s="63">
        <f t="shared" si="482"/>
        <v>0</v>
      </c>
      <c r="G412" s="63">
        <f t="shared" si="483"/>
        <v>0</v>
      </c>
      <c r="H412" s="63">
        <f t="shared" si="484"/>
        <v>0</v>
      </c>
      <c r="I412" s="63">
        <f t="shared" si="494"/>
        <v>0</v>
      </c>
      <c r="J412" s="116" t="s">
        <v>441</v>
      </c>
      <c r="K412" s="63">
        <f t="shared" si="485"/>
        <v>0</v>
      </c>
      <c r="L412" s="63">
        <f t="shared" si="486"/>
        <v>0</v>
      </c>
      <c r="M412" s="63">
        <f t="shared" si="487"/>
        <v>0</v>
      </c>
      <c r="N412" s="63">
        <f t="shared" si="488"/>
        <v>0</v>
      </c>
      <c r="O412" s="63">
        <f t="shared" si="489"/>
        <v>0</v>
      </c>
      <c r="P412" s="63">
        <f t="shared" si="495"/>
        <v>0</v>
      </c>
      <c r="R412" s="158" t="str">
        <f t="shared" si="490"/>
        <v>-</v>
      </c>
      <c r="S412" s="67">
        <f>SUMIFS('N1.3_Project_Listing'!$R$16:$R$829,'N1.3_Project_Listing'!$B$16:$B$829,$B412,'N1.3_Project_Listing'!$D$16:$D$829,$B393,'N1.3_Project_Listing'!$J$16:$J$829,S$16,'N1.3_Project_Listing'!$G$16:$G$829,R$15)</f>
        <v>0</v>
      </c>
      <c r="T412" s="67">
        <f>SUMIFS('N1.3_Project_Listing'!$R$16:$R$829,'N1.3_Project_Listing'!$B$16:$B$829,$B412,'N1.3_Project_Listing'!$D$16:$D$829,$B393,'N1.3_Project_Listing'!$J$16:$J$829,T$16,'N1.3_Project_Listing'!$G$16:$G$829,R$15)</f>
        <v>0</v>
      </c>
      <c r="U412" s="67">
        <f>SUMIFS('N1.3_Project_Listing'!$R$16:$R$829,'N1.3_Project_Listing'!$B$16:$B$829,$B412,'N1.3_Project_Listing'!$D$16:$D$829,$B393,'N1.3_Project_Listing'!$J$16:$J$829,U$16,'N1.3_Project_Listing'!$G$16:$G$829,R$15)</f>
        <v>0</v>
      </c>
      <c r="V412" s="67">
        <f>SUMIFS('N1.3_Project_Listing'!$R$16:$R$829,'N1.3_Project_Listing'!$B$16:$B$829,$B412,'N1.3_Project_Listing'!$D$16:$D$829,$B393,'N1.3_Project_Listing'!$J$16:$J$829,V$16,'N1.3_Project_Listing'!$G$16:$G$829,R$15)</f>
        <v>0</v>
      </c>
      <c r="W412" s="67">
        <f>SUMIFS('N1.3_Project_Listing'!$R$16:$R$829,'N1.3_Project_Listing'!$B$16:$B$829,$B412,'N1.3_Project_Listing'!$D$16:$D$829,$B393,'N1.3_Project_Listing'!$J$16:$J$829,W$16,'N1.3_Project_Listing'!$G$16:$G$829,R$15)</f>
        <v>0</v>
      </c>
      <c r="X412" s="63">
        <f t="shared" si="496"/>
        <v>0</v>
      </c>
      <c r="Y412" s="116" t="s">
        <v>441</v>
      </c>
      <c r="Z412" s="67">
        <f>SUMIFS('N1.3_Project_Listing'!$P$16:$P$829,'N1.3_Project_Listing'!$B$16:$B$829,$B412,'N1.3_Project_Listing'!$D$16:$D$829,$B393,'N1.3_Project_Listing'!$J$16:$J$829,Z$16,'N1.3_Project_Listing'!$G$16:$G$829,R$15)</f>
        <v>0</v>
      </c>
      <c r="AA412" s="67">
        <f>SUMIFS('N1.3_Project_Listing'!$P$16:$P$829,'N1.3_Project_Listing'!$B$16:$B$829,$B412,'N1.3_Project_Listing'!$D$16:$D$829,$B393,'N1.3_Project_Listing'!$J$16:$J$829,AA$16,'N1.3_Project_Listing'!$G$16:$G$829,R$15)</f>
        <v>0</v>
      </c>
      <c r="AB412" s="67">
        <f>SUMIFS('N1.3_Project_Listing'!$P$16:$P$829,'N1.3_Project_Listing'!$B$16:$B$829,$B412,'N1.3_Project_Listing'!$D$16:$D$829,$B393,'N1.3_Project_Listing'!$J$16:$J$829,AB$16,'N1.3_Project_Listing'!$G$16:$G$829,R$15)</f>
        <v>0</v>
      </c>
      <c r="AC412" s="67">
        <f>SUMIFS('N1.3_Project_Listing'!$P$16:$P$829,'N1.3_Project_Listing'!$B$16:$B$829,$B412,'N1.3_Project_Listing'!$D$16:$D$829,$B393,'N1.3_Project_Listing'!$J$16:$J$829,AC$16,'N1.3_Project_Listing'!$G$16:$G$829,R$15)</f>
        <v>0</v>
      </c>
      <c r="AD412" s="67">
        <f>SUMIFS('N1.3_Project_Listing'!$P$16:$P$829,'N1.3_Project_Listing'!$B$16:$B$829,$B412,'N1.3_Project_Listing'!$D$16:$D$829,$B393,'N1.3_Project_Listing'!$J$16:$J$829,AD$16,'N1.3_Project_Listing'!$G$16:$G$829,R$15)</f>
        <v>0</v>
      </c>
      <c r="AE412" s="63">
        <f t="shared" si="497"/>
        <v>0</v>
      </c>
      <c r="AG412" s="158" t="str">
        <f t="shared" si="491"/>
        <v>-</v>
      </c>
      <c r="AH412" s="67">
        <f>SUMIFS('N1.3_Project_Listing'!$R$16:$R$829,'N1.3_Project_Listing'!$B$16:$B$829,$B412,'N1.3_Project_Listing'!$D$16:$D$829,$B393,'N1.3_Project_Listing'!$J$16:$J$829,AH$16,'N1.3_Project_Listing'!$G$16:$G$829,AG$15)</f>
        <v>0</v>
      </c>
      <c r="AI412" s="67">
        <f>SUMIFS('N1.3_Project_Listing'!$R$16:$R$829,'N1.3_Project_Listing'!$B$16:$B$829,$B412,'N1.3_Project_Listing'!$D$16:$D$829,$B393,'N1.3_Project_Listing'!$J$16:$J$829,AI$16,'N1.3_Project_Listing'!$G$16:$G$829,AG$15)</f>
        <v>0</v>
      </c>
      <c r="AJ412" s="67">
        <f>SUMIFS('N1.3_Project_Listing'!$R$16:$R$829,'N1.3_Project_Listing'!$B$16:$B$829,$B412,'N1.3_Project_Listing'!$D$16:$D$829,$B393,'N1.3_Project_Listing'!$J$16:$J$829,AJ$16,'N1.3_Project_Listing'!$G$16:$G$829,AG$15)</f>
        <v>0</v>
      </c>
      <c r="AK412" s="67">
        <f>SUMIFS('N1.3_Project_Listing'!$R$16:$R$829,'N1.3_Project_Listing'!$B$16:$B$829,$B412,'N1.3_Project_Listing'!$D$16:$D$829,$B393,'N1.3_Project_Listing'!$J$16:$J$829,AK$16,'N1.3_Project_Listing'!$G$16:$G$829,AG$15)</f>
        <v>0</v>
      </c>
      <c r="AL412" s="67">
        <f>SUMIFS('N1.3_Project_Listing'!$R$16:$R$829,'N1.3_Project_Listing'!$B$16:$B$829,$B412,'N1.3_Project_Listing'!$D$16:$D$829,$B393,'N1.3_Project_Listing'!$J$16:$J$829,AL$16,'N1.3_Project_Listing'!$G$16:$G$829,AG$15)</f>
        <v>0</v>
      </c>
      <c r="AM412" s="63">
        <f t="shared" si="498"/>
        <v>0</v>
      </c>
      <c r="AN412" s="116" t="s">
        <v>441</v>
      </c>
      <c r="AO412" s="67">
        <f>SUMIFS('N1.3_Project_Listing'!$P$16:$P$829,'N1.3_Project_Listing'!$B$16:$B$829,$B412,'N1.3_Project_Listing'!$D$16:$D$829,$B393,'N1.3_Project_Listing'!$J$16:$J$829,AO$16,'N1.3_Project_Listing'!$G$16:$G$829,AG$15)</f>
        <v>0</v>
      </c>
      <c r="AP412" s="67">
        <f>SUMIFS('N1.3_Project_Listing'!$P$16:$P$829,'N1.3_Project_Listing'!$B$16:$B$829,$B412,'N1.3_Project_Listing'!$D$16:$D$829,$B393,'N1.3_Project_Listing'!$J$16:$J$829,AP$16,'N1.3_Project_Listing'!$G$16:$G$829,AG$15)</f>
        <v>0</v>
      </c>
      <c r="AQ412" s="67">
        <f>SUMIFS('N1.3_Project_Listing'!$P$16:$P$829,'N1.3_Project_Listing'!$B$16:$B$829,$B412,'N1.3_Project_Listing'!$D$16:$D$829,$B393,'N1.3_Project_Listing'!$J$16:$J$829,AQ$16,'N1.3_Project_Listing'!$G$16:$G$829,AG$15)</f>
        <v>0</v>
      </c>
      <c r="AR412" s="67">
        <f>SUMIFS('N1.3_Project_Listing'!$P$16:$P$829,'N1.3_Project_Listing'!$B$16:$B$829,$B412,'N1.3_Project_Listing'!$D$16:$D$829,$B393,'N1.3_Project_Listing'!$J$16:$J$829,AR$16,'N1.3_Project_Listing'!$G$16:$G$829,AG$15)</f>
        <v>0</v>
      </c>
      <c r="AS412" s="67">
        <f>SUMIFS('N1.3_Project_Listing'!$P$16:$P$829,'N1.3_Project_Listing'!$B$16:$B$829,$B412,'N1.3_Project_Listing'!$D$16:$D$829,$B393,'N1.3_Project_Listing'!$J$16:$J$829,AS$16,'N1.3_Project_Listing'!$G$16:$G$829,AG$15)</f>
        <v>0</v>
      </c>
      <c r="AT412" s="63">
        <f t="shared" si="499"/>
        <v>0</v>
      </c>
      <c r="AV412" s="158" t="str">
        <f t="shared" si="492"/>
        <v>-</v>
      </c>
      <c r="AW412" s="67">
        <f>SUMIFS('N1.3_Project_Listing'!$R$16:$R$829,'N1.3_Project_Listing'!$B$16:$B$829,$B412,'N1.3_Project_Listing'!$D$16:$D$829,$B393,'N1.3_Project_Listing'!$J$16:$J$829,AW$16,'N1.3_Project_Listing'!$G$16:$G$829,AV$15)</f>
        <v>0</v>
      </c>
      <c r="AX412" s="67">
        <f>SUMIFS('N1.3_Project_Listing'!$R$16:$R$829,'N1.3_Project_Listing'!$B$16:$B$829,$B412,'N1.3_Project_Listing'!$D$16:$D$829,$B393,'N1.3_Project_Listing'!$J$16:$J$829,AX$16,'N1.3_Project_Listing'!$G$16:$G$829,AV$15)</f>
        <v>0</v>
      </c>
      <c r="AY412" s="67">
        <f>SUMIFS('N1.3_Project_Listing'!$R$16:$R$829,'N1.3_Project_Listing'!$B$16:$B$829,$B412,'N1.3_Project_Listing'!$D$16:$D$829,$B393,'N1.3_Project_Listing'!$J$16:$J$829,AY$16,'N1.3_Project_Listing'!$G$16:$G$829,AV$15)</f>
        <v>0</v>
      </c>
      <c r="AZ412" s="67">
        <f>SUMIFS('N1.3_Project_Listing'!$R$16:$R$829,'N1.3_Project_Listing'!$B$16:$B$829,$B412,'N1.3_Project_Listing'!$D$16:$D$829,$B393,'N1.3_Project_Listing'!$J$16:$J$829,AZ$16,'N1.3_Project_Listing'!$G$16:$G$829,AV$15)</f>
        <v>0</v>
      </c>
      <c r="BA412" s="67">
        <f>SUMIFS('N1.3_Project_Listing'!$R$16:$R$829,'N1.3_Project_Listing'!$B$16:$B$829,$B412,'N1.3_Project_Listing'!$D$16:$D$829,$B393,'N1.3_Project_Listing'!$J$16:$J$829,BA$16,'N1.3_Project_Listing'!$G$16:$G$829,AV$15)</f>
        <v>0</v>
      </c>
      <c r="BB412" s="63">
        <f t="shared" si="500"/>
        <v>0</v>
      </c>
      <c r="BC412" s="116" t="s">
        <v>441</v>
      </c>
      <c r="BD412" s="67">
        <f>SUMIFS('N1.3_Project_Listing'!$P$16:$P$829,'N1.3_Project_Listing'!$B$16:$B$829,$B412,'N1.3_Project_Listing'!$D$16:$D$829,$B393,'N1.3_Project_Listing'!$J$16:$J$829,BD$16,'N1.3_Project_Listing'!$G$16:$G$829,AV$15)</f>
        <v>0</v>
      </c>
      <c r="BE412" s="67">
        <f>SUMIFS('N1.3_Project_Listing'!$P$16:$P$829,'N1.3_Project_Listing'!$B$16:$B$829,$B412,'N1.3_Project_Listing'!$D$16:$D$829,$B393,'N1.3_Project_Listing'!$J$16:$J$829,BE$16,'N1.3_Project_Listing'!$G$16:$G$829,AV$15)</f>
        <v>0</v>
      </c>
      <c r="BF412" s="67">
        <f>SUMIFS('N1.3_Project_Listing'!$P$16:$P$829,'N1.3_Project_Listing'!$B$16:$B$829,$B412,'N1.3_Project_Listing'!$D$16:$D$829,$B393,'N1.3_Project_Listing'!$J$16:$J$829,BF$16,'N1.3_Project_Listing'!$G$16:$G$829,AV$15)</f>
        <v>0</v>
      </c>
      <c r="BG412" s="67">
        <f>SUMIFS('N1.3_Project_Listing'!$P$16:$P$829,'N1.3_Project_Listing'!$B$16:$B$829,$B412,'N1.3_Project_Listing'!$D$16:$D$829,$B393,'N1.3_Project_Listing'!$J$16:$J$829,BG$16,'N1.3_Project_Listing'!$G$16:$G$829,AV$15)</f>
        <v>0</v>
      </c>
      <c r="BH412" s="67">
        <f>SUMIFS('N1.3_Project_Listing'!$P$16:$P$829,'N1.3_Project_Listing'!$B$16:$B$829,$B412,'N1.3_Project_Listing'!$D$16:$D$829,$B393,'N1.3_Project_Listing'!$J$16:$J$829,BH$16,'N1.3_Project_Listing'!$G$16:$G$829,AV$15)</f>
        <v>0</v>
      </c>
      <c r="BI412" s="63">
        <f t="shared" si="501"/>
        <v>0</v>
      </c>
      <c r="BK412" s="158" t="str">
        <f t="shared" si="493"/>
        <v>-</v>
      </c>
      <c r="BL412" s="67">
        <f>SUMIFS('N1.3_Project_Listing'!$R$16:$R$829,'N1.3_Project_Listing'!$B$16:$B$829,$B412,'N1.3_Project_Listing'!$D$16:$D$829,$B393,'N1.3_Project_Listing'!$J$16:$J$829,BL$16,'N1.3_Project_Listing'!$G$16:$G$829,BK$15)</f>
        <v>0</v>
      </c>
      <c r="BM412" s="67">
        <f>SUMIFS('N1.3_Project_Listing'!$R$16:$R$829,'N1.3_Project_Listing'!$B$16:$B$829,$B412,'N1.3_Project_Listing'!$D$16:$D$829,$B393,'N1.3_Project_Listing'!$J$16:$J$829,BM$16,'N1.3_Project_Listing'!$G$16:$G$829,BK$15)</f>
        <v>0</v>
      </c>
      <c r="BN412" s="67">
        <f>SUMIFS('N1.3_Project_Listing'!$R$16:$R$829,'N1.3_Project_Listing'!$B$16:$B$829,$B412,'N1.3_Project_Listing'!$D$16:$D$829,$B393,'N1.3_Project_Listing'!$J$16:$J$829,BN$16,'N1.3_Project_Listing'!$G$16:$G$829,BK$15)</f>
        <v>0</v>
      </c>
      <c r="BO412" s="67">
        <f>SUMIFS('N1.3_Project_Listing'!$R$16:$R$829,'N1.3_Project_Listing'!$B$16:$B$829,$B412,'N1.3_Project_Listing'!$D$16:$D$829,$B393,'N1.3_Project_Listing'!$J$16:$J$829,BO$16,'N1.3_Project_Listing'!$G$16:$G$829,BK$15)</f>
        <v>0</v>
      </c>
      <c r="BP412" s="67">
        <f>SUMIFS('N1.3_Project_Listing'!$R$16:$R$829,'N1.3_Project_Listing'!$B$16:$B$829,$B412,'N1.3_Project_Listing'!$D$16:$D$829,$B393,'N1.3_Project_Listing'!$J$16:$J$829,BP$16,'N1.3_Project_Listing'!$G$16:$G$829,BK$15)</f>
        <v>0</v>
      </c>
      <c r="BQ412" s="63">
        <f t="shared" si="502"/>
        <v>0</v>
      </c>
      <c r="BR412" s="116" t="s">
        <v>441</v>
      </c>
      <c r="BS412" s="67">
        <f>SUMIFS('N1.3_Project_Listing'!$P$16:$P$829,'N1.3_Project_Listing'!$B$16:$B$829,$B412,'N1.3_Project_Listing'!$D$16:$D$829,$B393,'N1.3_Project_Listing'!$J$16:$J$829,BS$16,'N1.3_Project_Listing'!$G$16:$G$829,BK$15)</f>
        <v>0</v>
      </c>
      <c r="BT412" s="67">
        <f>SUMIFS('N1.3_Project_Listing'!$P$16:$P$829,'N1.3_Project_Listing'!$B$16:$B$829,$B412,'N1.3_Project_Listing'!$D$16:$D$829,$B393,'N1.3_Project_Listing'!$J$16:$J$829,BT$16,'N1.3_Project_Listing'!$G$16:$G$829,BK$15)</f>
        <v>0</v>
      </c>
      <c r="BU412" s="67">
        <f>SUMIFS('N1.3_Project_Listing'!$P$16:$P$829,'N1.3_Project_Listing'!$B$16:$B$829,$B412,'N1.3_Project_Listing'!$D$16:$D$829,$B393,'N1.3_Project_Listing'!$J$16:$J$829,BU$16,'N1.3_Project_Listing'!$G$16:$G$829,BK$15)</f>
        <v>0</v>
      </c>
      <c r="BV412" s="67">
        <f>SUMIFS('N1.3_Project_Listing'!$P$16:$P$829,'N1.3_Project_Listing'!$B$16:$B$829,$B412,'N1.3_Project_Listing'!$D$16:$D$829,$B393,'N1.3_Project_Listing'!$J$16:$J$829,BV$16,'N1.3_Project_Listing'!$G$16:$G$829,BK$15)</f>
        <v>0</v>
      </c>
      <c r="BW412" s="67">
        <f>SUMIFS('N1.3_Project_Listing'!$P$16:$P$829,'N1.3_Project_Listing'!$B$16:$B$829,$B412,'N1.3_Project_Listing'!$D$16:$D$829,$B393,'N1.3_Project_Listing'!$J$16:$J$829,BW$16,'N1.3_Project_Listing'!$G$16:$G$829,BK$15)</f>
        <v>0</v>
      </c>
      <c r="BX412" s="63">
        <f t="shared" si="503"/>
        <v>0</v>
      </c>
    </row>
    <row r="413" spans="2:76" hidden="1">
      <c r="B413" s="132" t="str">
        <f t="shared" si="479"/>
        <v>No entry required</v>
      </c>
      <c r="C413" s="158" t="str">
        <f t="shared" si="479"/>
        <v>-</v>
      </c>
      <c r="D413" s="63">
        <f t="shared" si="480"/>
        <v>0</v>
      </c>
      <c r="E413" s="63">
        <f t="shared" si="481"/>
        <v>0</v>
      </c>
      <c r="F413" s="63">
        <f t="shared" si="482"/>
        <v>0</v>
      </c>
      <c r="G413" s="63">
        <f t="shared" si="483"/>
        <v>0</v>
      </c>
      <c r="H413" s="63">
        <f t="shared" si="484"/>
        <v>0</v>
      </c>
      <c r="I413" s="63">
        <f t="shared" si="494"/>
        <v>0</v>
      </c>
      <c r="J413" s="116" t="s">
        <v>441</v>
      </c>
      <c r="K413" s="63">
        <f t="shared" si="485"/>
        <v>0</v>
      </c>
      <c r="L413" s="63">
        <f t="shared" si="486"/>
        <v>0</v>
      </c>
      <c r="M413" s="63">
        <f t="shared" si="487"/>
        <v>0</v>
      </c>
      <c r="N413" s="63">
        <f t="shared" si="488"/>
        <v>0</v>
      </c>
      <c r="O413" s="63">
        <f t="shared" si="489"/>
        <v>0</v>
      </c>
      <c r="P413" s="63">
        <f t="shared" si="495"/>
        <v>0</v>
      </c>
      <c r="R413" s="158" t="str">
        <f t="shared" si="490"/>
        <v>-</v>
      </c>
      <c r="S413" s="67">
        <f>SUMIFS('N1.3_Project_Listing'!$R$16:$R$829,'N1.3_Project_Listing'!$B$16:$B$829,$B413,'N1.3_Project_Listing'!$D$16:$D$829,$B393,'N1.3_Project_Listing'!$J$16:$J$829,S$16,'N1.3_Project_Listing'!$G$16:$G$829,R$15)</f>
        <v>0</v>
      </c>
      <c r="T413" s="67">
        <f>SUMIFS('N1.3_Project_Listing'!$R$16:$R$829,'N1.3_Project_Listing'!$B$16:$B$829,$B413,'N1.3_Project_Listing'!$D$16:$D$829,$B393,'N1.3_Project_Listing'!$J$16:$J$829,T$16,'N1.3_Project_Listing'!$G$16:$G$829,R$15)</f>
        <v>0</v>
      </c>
      <c r="U413" s="67">
        <f>SUMIFS('N1.3_Project_Listing'!$R$16:$R$829,'N1.3_Project_Listing'!$B$16:$B$829,$B413,'N1.3_Project_Listing'!$D$16:$D$829,$B393,'N1.3_Project_Listing'!$J$16:$J$829,U$16,'N1.3_Project_Listing'!$G$16:$G$829,R$15)</f>
        <v>0</v>
      </c>
      <c r="V413" s="67">
        <f>SUMIFS('N1.3_Project_Listing'!$R$16:$R$829,'N1.3_Project_Listing'!$B$16:$B$829,$B413,'N1.3_Project_Listing'!$D$16:$D$829,$B393,'N1.3_Project_Listing'!$J$16:$J$829,V$16,'N1.3_Project_Listing'!$G$16:$G$829,R$15)</f>
        <v>0</v>
      </c>
      <c r="W413" s="67">
        <f>SUMIFS('N1.3_Project_Listing'!$R$16:$R$829,'N1.3_Project_Listing'!$B$16:$B$829,$B413,'N1.3_Project_Listing'!$D$16:$D$829,$B393,'N1.3_Project_Listing'!$J$16:$J$829,W$16,'N1.3_Project_Listing'!$G$16:$G$829,R$15)</f>
        <v>0</v>
      </c>
      <c r="X413" s="63">
        <f t="shared" si="496"/>
        <v>0</v>
      </c>
      <c r="Y413" s="116" t="s">
        <v>441</v>
      </c>
      <c r="Z413" s="67">
        <f>SUMIFS('N1.3_Project_Listing'!$P$16:$P$829,'N1.3_Project_Listing'!$B$16:$B$829,$B413,'N1.3_Project_Listing'!$D$16:$D$829,$B393,'N1.3_Project_Listing'!$J$16:$J$829,Z$16,'N1.3_Project_Listing'!$G$16:$G$829,R$15)</f>
        <v>0</v>
      </c>
      <c r="AA413" s="67">
        <f>SUMIFS('N1.3_Project_Listing'!$P$16:$P$829,'N1.3_Project_Listing'!$B$16:$B$829,$B413,'N1.3_Project_Listing'!$D$16:$D$829,$B393,'N1.3_Project_Listing'!$J$16:$J$829,AA$16,'N1.3_Project_Listing'!$G$16:$G$829,R$15)</f>
        <v>0</v>
      </c>
      <c r="AB413" s="67">
        <f>SUMIFS('N1.3_Project_Listing'!$P$16:$P$829,'N1.3_Project_Listing'!$B$16:$B$829,$B413,'N1.3_Project_Listing'!$D$16:$D$829,$B393,'N1.3_Project_Listing'!$J$16:$J$829,AB$16,'N1.3_Project_Listing'!$G$16:$G$829,R$15)</f>
        <v>0</v>
      </c>
      <c r="AC413" s="67">
        <f>SUMIFS('N1.3_Project_Listing'!$P$16:$P$829,'N1.3_Project_Listing'!$B$16:$B$829,$B413,'N1.3_Project_Listing'!$D$16:$D$829,$B393,'N1.3_Project_Listing'!$J$16:$J$829,AC$16,'N1.3_Project_Listing'!$G$16:$G$829,R$15)</f>
        <v>0</v>
      </c>
      <c r="AD413" s="67">
        <f>SUMIFS('N1.3_Project_Listing'!$P$16:$P$829,'N1.3_Project_Listing'!$B$16:$B$829,$B413,'N1.3_Project_Listing'!$D$16:$D$829,$B393,'N1.3_Project_Listing'!$J$16:$J$829,AD$16,'N1.3_Project_Listing'!$G$16:$G$829,R$15)</f>
        <v>0</v>
      </c>
      <c r="AE413" s="63">
        <f t="shared" si="497"/>
        <v>0</v>
      </c>
      <c r="AG413" s="158" t="str">
        <f t="shared" si="491"/>
        <v>-</v>
      </c>
      <c r="AH413" s="67">
        <f>SUMIFS('N1.3_Project_Listing'!$R$16:$R$829,'N1.3_Project_Listing'!$B$16:$B$829,$B413,'N1.3_Project_Listing'!$D$16:$D$829,$B393,'N1.3_Project_Listing'!$J$16:$J$829,AH$16,'N1.3_Project_Listing'!$G$16:$G$829,AG$15)</f>
        <v>0</v>
      </c>
      <c r="AI413" s="67">
        <f>SUMIFS('N1.3_Project_Listing'!$R$16:$R$829,'N1.3_Project_Listing'!$B$16:$B$829,$B413,'N1.3_Project_Listing'!$D$16:$D$829,$B393,'N1.3_Project_Listing'!$J$16:$J$829,AI$16,'N1.3_Project_Listing'!$G$16:$G$829,AG$15)</f>
        <v>0</v>
      </c>
      <c r="AJ413" s="67">
        <f>SUMIFS('N1.3_Project_Listing'!$R$16:$R$829,'N1.3_Project_Listing'!$B$16:$B$829,$B413,'N1.3_Project_Listing'!$D$16:$D$829,$B393,'N1.3_Project_Listing'!$J$16:$J$829,AJ$16,'N1.3_Project_Listing'!$G$16:$G$829,AG$15)</f>
        <v>0</v>
      </c>
      <c r="AK413" s="67">
        <f>SUMIFS('N1.3_Project_Listing'!$R$16:$R$829,'N1.3_Project_Listing'!$B$16:$B$829,$B413,'N1.3_Project_Listing'!$D$16:$D$829,$B393,'N1.3_Project_Listing'!$J$16:$J$829,AK$16,'N1.3_Project_Listing'!$G$16:$G$829,AG$15)</f>
        <v>0</v>
      </c>
      <c r="AL413" s="67">
        <f>SUMIFS('N1.3_Project_Listing'!$R$16:$R$829,'N1.3_Project_Listing'!$B$16:$B$829,$B413,'N1.3_Project_Listing'!$D$16:$D$829,$B393,'N1.3_Project_Listing'!$J$16:$J$829,AL$16,'N1.3_Project_Listing'!$G$16:$G$829,AG$15)</f>
        <v>0</v>
      </c>
      <c r="AM413" s="63">
        <f t="shared" si="498"/>
        <v>0</v>
      </c>
      <c r="AN413" s="116" t="s">
        <v>441</v>
      </c>
      <c r="AO413" s="67">
        <f>SUMIFS('N1.3_Project_Listing'!$P$16:$P$829,'N1.3_Project_Listing'!$B$16:$B$829,$B413,'N1.3_Project_Listing'!$D$16:$D$829,$B393,'N1.3_Project_Listing'!$J$16:$J$829,AO$16,'N1.3_Project_Listing'!$G$16:$G$829,AG$15)</f>
        <v>0</v>
      </c>
      <c r="AP413" s="67">
        <f>SUMIFS('N1.3_Project_Listing'!$P$16:$P$829,'N1.3_Project_Listing'!$B$16:$B$829,$B413,'N1.3_Project_Listing'!$D$16:$D$829,$B393,'N1.3_Project_Listing'!$J$16:$J$829,AP$16,'N1.3_Project_Listing'!$G$16:$G$829,AG$15)</f>
        <v>0</v>
      </c>
      <c r="AQ413" s="67">
        <f>SUMIFS('N1.3_Project_Listing'!$P$16:$P$829,'N1.3_Project_Listing'!$B$16:$B$829,$B413,'N1.3_Project_Listing'!$D$16:$D$829,$B393,'N1.3_Project_Listing'!$J$16:$J$829,AQ$16,'N1.3_Project_Listing'!$G$16:$G$829,AG$15)</f>
        <v>0</v>
      </c>
      <c r="AR413" s="67">
        <f>SUMIFS('N1.3_Project_Listing'!$P$16:$P$829,'N1.3_Project_Listing'!$B$16:$B$829,$B413,'N1.3_Project_Listing'!$D$16:$D$829,$B393,'N1.3_Project_Listing'!$J$16:$J$829,AR$16,'N1.3_Project_Listing'!$G$16:$G$829,AG$15)</f>
        <v>0</v>
      </c>
      <c r="AS413" s="67">
        <f>SUMIFS('N1.3_Project_Listing'!$P$16:$P$829,'N1.3_Project_Listing'!$B$16:$B$829,$B413,'N1.3_Project_Listing'!$D$16:$D$829,$B393,'N1.3_Project_Listing'!$J$16:$J$829,AS$16,'N1.3_Project_Listing'!$G$16:$G$829,AG$15)</f>
        <v>0</v>
      </c>
      <c r="AT413" s="63">
        <f t="shared" si="499"/>
        <v>0</v>
      </c>
      <c r="AV413" s="158" t="str">
        <f t="shared" si="492"/>
        <v>-</v>
      </c>
      <c r="AW413" s="67">
        <f>SUMIFS('N1.3_Project_Listing'!$R$16:$R$829,'N1.3_Project_Listing'!$B$16:$B$829,$B413,'N1.3_Project_Listing'!$D$16:$D$829,$B393,'N1.3_Project_Listing'!$J$16:$J$829,AW$16,'N1.3_Project_Listing'!$G$16:$G$829,AV$15)</f>
        <v>0</v>
      </c>
      <c r="AX413" s="67">
        <f>SUMIFS('N1.3_Project_Listing'!$R$16:$R$829,'N1.3_Project_Listing'!$B$16:$B$829,$B413,'N1.3_Project_Listing'!$D$16:$D$829,$B393,'N1.3_Project_Listing'!$J$16:$J$829,AX$16,'N1.3_Project_Listing'!$G$16:$G$829,AV$15)</f>
        <v>0</v>
      </c>
      <c r="AY413" s="67">
        <f>SUMIFS('N1.3_Project_Listing'!$R$16:$R$829,'N1.3_Project_Listing'!$B$16:$B$829,$B413,'N1.3_Project_Listing'!$D$16:$D$829,$B393,'N1.3_Project_Listing'!$J$16:$J$829,AY$16,'N1.3_Project_Listing'!$G$16:$G$829,AV$15)</f>
        <v>0</v>
      </c>
      <c r="AZ413" s="67">
        <f>SUMIFS('N1.3_Project_Listing'!$R$16:$R$829,'N1.3_Project_Listing'!$B$16:$B$829,$B413,'N1.3_Project_Listing'!$D$16:$D$829,$B393,'N1.3_Project_Listing'!$J$16:$J$829,AZ$16,'N1.3_Project_Listing'!$G$16:$G$829,AV$15)</f>
        <v>0</v>
      </c>
      <c r="BA413" s="67">
        <f>SUMIFS('N1.3_Project_Listing'!$R$16:$R$829,'N1.3_Project_Listing'!$B$16:$B$829,$B413,'N1.3_Project_Listing'!$D$16:$D$829,$B393,'N1.3_Project_Listing'!$J$16:$J$829,BA$16,'N1.3_Project_Listing'!$G$16:$G$829,AV$15)</f>
        <v>0</v>
      </c>
      <c r="BB413" s="63">
        <f t="shared" si="500"/>
        <v>0</v>
      </c>
      <c r="BC413" s="116" t="s">
        <v>441</v>
      </c>
      <c r="BD413" s="67">
        <f>SUMIFS('N1.3_Project_Listing'!$P$16:$P$829,'N1.3_Project_Listing'!$B$16:$B$829,$B413,'N1.3_Project_Listing'!$D$16:$D$829,$B393,'N1.3_Project_Listing'!$J$16:$J$829,BD$16,'N1.3_Project_Listing'!$G$16:$G$829,AV$15)</f>
        <v>0</v>
      </c>
      <c r="BE413" s="67">
        <f>SUMIFS('N1.3_Project_Listing'!$P$16:$P$829,'N1.3_Project_Listing'!$B$16:$B$829,$B413,'N1.3_Project_Listing'!$D$16:$D$829,$B393,'N1.3_Project_Listing'!$J$16:$J$829,BE$16,'N1.3_Project_Listing'!$G$16:$G$829,AV$15)</f>
        <v>0</v>
      </c>
      <c r="BF413" s="67">
        <f>SUMIFS('N1.3_Project_Listing'!$P$16:$P$829,'N1.3_Project_Listing'!$B$16:$B$829,$B413,'N1.3_Project_Listing'!$D$16:$D$829,$B393,'N1.3_Project_Listing'!$J$16:$J$829,BF$16,'N1.3_Project_Listing'!$G$16:$G$829,AV$15)</f>
        <v>0</v>
      </c>
      <c r="BG413" s="67">
        <f>SUMIFS('N1.3_Project_Listing'!$P$16:$P$829,'N1.3_Project_Listing'!$B$16:$B$829,$B413,'N1.3_Project_Listing'!$D$16:$D$829,$B393,'N1.3_Project_Listing'!$J$16:$J$829,BG$16,'N1.3_Project_Listing'!$G$16:$G$829,AV$15)</f>
        <v>0</v>
      </c>
      <c r="BH413" s="67">
        <f>SUMIFS('N1.3_Project_Listing'!$P$16:$P$829,'N1.3_Project_Listing'!$B$16:$B$829,$B413,'N1.3_Project_Listing'!$D$16:$D$829,$B393,'N1.3_Project_Listing'!$J$16:$J$829,BH$16,'N1.3_Project_Listing'!$G$16:$G$829,AV$15)</f>
        <v>0</v>
      </c>
      <c r="BI413" s="63">
        <f t="shared" si="501"/>
        <v>0</v>
      </c>
      <c r="BK413" s="158" t="str">
        <f t="shared" si="493"/>
        <v>-</v>
      </c>
      <c r="BL413" s="67">
        <f>SUMIFS('N1.3_Project_Listing'!$R$16:$R$829,'N1.3_Project_Listing'!$B$16:$B$829,$B413,'N1.3_Project_Listing'!$D$16:$D$829,$B393,'N1.3_Project_Listing'!$J$16:$J$829,BL$16,'N1.3_Project_Listing'!$G$16:$G$829,BK$15)</f>
        <v>0</v>
      </c>
      <c r="BM413" s="67">
        <f>SUMIFS('N1.3_Project_Listing'!$R$16:$R$829,'N1.3_Project_Listing'!$B$16:$B$829,$B413,'N1.3_Project_Listing'!$D$16:$D$829,$B393,'N1.3_Project_Listing'!$J$16:$J$829,BM$16,'N1.3_Project_Listing'!$G$16:$G$829,BK$15)</f>
        <v>0</v>
      </c>
      <c r="BN413" s="67">
        <f>SUMIFS('N1.3_Project_Listing'!$R$16:$R$829,'N1.3_Project_Listing'!$B$16:$B$829,$B413,'N1.3_Project_Listing'!$D$16:$D$829,$B393,'N1.3_Project_Listing'!$J$16:$J$829,BN$16,'N1.3_Project_Listing'!$G$16:$G$829,BK$15)</f>
        <v>0</v>
      </c>
      <c r="BO413" s="67">
        <f>SUMIFS('N1.3_Project_Listing'!$R$16:$R$829,'N1.3_Project_Listing'!$B$16:$B$829,$B413,'N1.3_Project_Listing'!$D$16:$D$829,$B393,'N1.3_Project_Listing'!$J$16:$J$829,BO$16,'N1.3_Project_Listing'!$G$16:$G$829,BK$15)</f>
        <v>0</v>
      </c>
      <c r="BP413" s="67">
        <f>SUMIFS('N1.3_Project_Listing'!$R$16:$R$829,'N1.3_Project_Listing'!$B$16:$B$829,$B413,'N1.3_Project_Listing'!$D$16:$D$829,$B393,'N1.3_Project_Listing'!$J$16:$J$829,BP$16,'N1.3_Project_Listing'!$G$16:$G$829,BK$15)</f>
        <v>0</v>
      </c>
      <c r="BQ413" s="63">
        <f t="shared" si="502"/>
        <v>0</v>
      </c>
      <c r="BR413" s="116" t="s">
        <v>441</v>
      </c>
      <c r="BS413" s="67">
        <f>SUMIFS('N1.3_Project_Listing'!$P$16:$P$829,'N1.3_Project_Listing'!$B$16:$B$829,$B413,'N1.3_Project_Listing'!$D$16:$D$829,$B393,'N1.3_Project_Listing'!$J$16:$J$829,BS$16,'N1.3_Project_Listing'!$G$16:$G$829,BK$15)</f>
        <v>0</v>
      </c>
      <c r="BT413" s="67">
        <f>SUMIFS('N1.3_Project_Listing'!$P$16:$P$829,'N1.3_Project_Listing'!$B$16:$B$829,$B413,'N1.3_Project_Listing'!$D$16:$D$829,$B393,'N1.3_Project_Listing'!$J$16:$J$829,BT$16,'N1.3_Project_Listing'!$G$16:$G$829,BK$15)</f>
        <v>0</v>
      </c>
      <c r="BU413" s="67">
        <f>SUMIFS('N1.3_Project_Listing'!$P$16:$P$829,'N1.3_Project_Listing'!$B$16:$B$829,$B413,'N1.3_Project_Listing'!$D$16:$D$829,$B393,'N1.3_Project_Listing'!$J$16:$J$829,BU$16,'N1.3_Project_Listing'!$G$16:$G$829,BK$15)</f>
        <v>0</v>
      </c>
      <c r="BV413" s="67">
        <f>SUMIFS('N1.3_Project_Listing'!$P$16:$P$829,'N1.3_Project_Listing'!$B$16:$B$829,$B413,'N1.3_Project_Listing'!$D$16:$D$829,$B393,'N1.3_Project_Listing'!$J$16:$J$829,BV$16,'N1.3_Project_Listing'!$G$16:$G$829,BK$15)</f>
        <v>0</v>
      </c>
      <c r="BW413" s="67">
        <f>SUMIFS('N1.3_Project_Listing'!$P$16:$P$829,'N1.3_Project_Listing'!$B$16:$B$829,$B413,'N1.3_Project_Listing'!$D$16:$D$829,$B393,'N1.3_Project_Listing'!$J$16:$J$829,BW$16,'N1.3_Project_Listing'!$G$16:$G$829,BK$15)</f>
        <v>0</v>
      </c>
      <c r="BX413" s="63">
        <f t="shared" si="503"/>
        <v>0</v>
      </c>
    </row>
    <row r="414" spans="2:76" hidden="1">
      <c r="B414" s="132" t="str">
        <f t="shared" si="479"/>
        <v>No entry required</v>
      </c>
      <c r="C414" s="158" t="str">
        <f t="shared" si="479"/>
        <v>-</v>
      </c>
      <c r="D414" s="63">
        <f t="shared" si="480"/>
        <v>0</v>
      </c>
      <c r="E414" s="63">
        <f t="shared" si="481"/>
        <v>0</v>
      </c>
      <c r="F414" s="63">
        <f t="shared" si="482"/>
        <v>0</v>
      </c>
      <c r="G414" s="63">
        <f t="shared" si="483"/>
        <v>0</v>
      </c>
      <c r="H414" s="63">
        <f t="shared" si="484"/>
        <v>0</v>
      </c>
      <c r="I414" s="63">
        <f t="shared" si="494"/>
        <v>0</v>
      </c>
      <c r="J414" s="116" t="s">
        <v>441</v>
      </c>
      <c r="K414" s="63">
        <f t="shared" si="485"/>
        <v>0</v>
      </c>
      <c r="L414" s="63">
        <f t="shared" si="486"/>
        <v>0</v>
      </c>
      <c r="M414" s="63">
        <f t="shared" si="487"/>
        <v>0</v>
      </c>
      <c r="N414" s="63">
        <f t="shared" si="488"/>
        <v>0</v>
      </c>
      <c r="O414" s="63">
        <f t="shared" si="489"/>
        <v>0</v>
      </c>
      <c r="P414" s="63">
        <f t="shared" si="495"/>
        <v>0</v>
      </c>
      <c r="R414" s="158" t="str">
        <f t="shared" si="490"/>
        <v>-</v>
      </c>
      <c r="S414" s="67">
        <f>SUMIFS('N1.3_Project_Listing'!$R$16:$R$829,'N1.3_Project_Listing'!$B$16:$B$829,$B414,'N1.3_Project_Listing'!$D$16:$D$829,$B393,'N1.3_Project_Listing'!$J$16:$J$829,S$16,'N1.3_Project_Listing'!$G$16:$G$829,R$15)</f>
        <v>0</v>
      </c>
      <c r="T414" s="67">
        <f>SUMIFS('N1.3_Project_Listing'!$R$16:$R$829,'N1.3_Project_Listing'!$B$16:$B$829,$B414,'N1.3_Project_Listing'!$D$16:$D$829,$B393,'N1.3_Project_Listing'!$J$16:$J$829,T$16,'N1.3_Project_Listing'!$G$16:$G$829,R$15)</f>
        <v>0</v>
      </c>
      <c r="U414" s="67">
        <f>SUMIFS('N1.3_Project_Listing'!$R$16:$R$829,'N1.3_Project_Listing'!$B$16:$B$829,$B414,'N1.3_Project_Listing'!$D$16:$D$829,$B393,'N1.3_Project_Listing'!$J$16:$J$829,U$16,'N1.3_Project_Listing'!$G$16:$G$829,R$15)</f>
        <v>0</v>
      </c>
      <c r="V414" s="67">
        <f>SUMIFS('N1.3_Project_Listing'!$R$16:$R$829,'N1.3_Project_Listing'!$B$16:$B$829,$B414,'N1.3_Project_Listing'!$D$16:$D$829,$B393,'N1.3_Project_Listing'!$J$16:$J$829,V$16,'N1.3_Project_Listing'!$G$16:$G$829,R$15)</f>
        <v>0</v>
      </c>
      <c r="W414" s="67">
        <f>SUMIFS('N1.3_Project_Listing'!$R$16:$R$829,'N1.3_Project_Listing'!$B$16:$B$829,$B414,'N1.3_Project_Listing'!$D$16:$D$829,$B393,'N1.3_Project_Listing'!$J$16:$J$829,W$16,'N1.3_Project_Listing'!$G$16:$G$829,R$15)</f>
        <v>0</v>
      </c>
      <c r="X414" s="63">
        <f t="shared" si="496"/>
        <v>0</v>
      </c>
      <c r="Y414" s="116" t="s">
        <v>441</v>
      </c>
      <c r="Z414" s="67">
        <f>SUMIFS('N1.3_Project_Listing'!$P$16:$P$829,'N1.3_Project_Listing'!$B$16:$B$829,$B414,'N1.3_Project_Listing'!$D$16:$D$829,$B393,'N1.3_Project_Listing'!$J$16:$J$829,Z$16,'N1.3_Project_Listing'!$G$16:$G$829,R$15)</f>
        <v>0</v>
      </c>
      <c r="AA414" s="67">
        <f>SUMIFS('N1.3_Project_Listing'!$P$16:$P$829,'N1.3_Project_Listing'!$B$16:$B$829,$B414,'N1.3_Project_Listing'!$D$16:$D$829,$B393,'N1.3_Project_Listing'!$J$16:$J$829,AA$16,'N1.3_Project_Listing'!$G$16:$G$829,R$15)</f>
        <v>0</v>
      </c>
      <c r="AB414" s="67">
        <f>SUMIFS('N1.3_Project_Listing'!$P$16:$P$829,'N1.3_Project_Listing'!$B$16:$B$829,$B414,'N1.3_Project_Listing'!$D$16:$D$829,$B393,'N1.3_Project_Listing'!$J$16:$J$829,AB$16,'N1.3_Project_Listing'!$G$16:$G$829,R$15)</f>
        <v>0</v>
      </c>
      <c r="AC414" s="67">
        <f>SUMIFS('N1.3_Project_Listing'!$P$16:$P$829,'N1.3_Project_Listing'!$B$16:$B$829,$B414,'N1.3_Project_Listing'!$D$16:$D$829,$B393,'N1.3_Project_Listing'!$J$16:$J$829,AC$16,'N1.3_Project_Listing'!$G$16:$G$829,R$15)</f>
        <v>0</v>
      </c>
      <c r="AD414" s="67">
        <f>SUMIFS('N1.3_Project_Listing'!$P$16:$P$829,'N1.3_Project_Listing'!$B$16:$B$829,$B414,'N1.3_Project_Listing'!$D$16:$D$829,$B393,'N1.3_Project_Listing'!$J$16:$J$829,AD$16,'N1.3_Project_Listing'!$G$16:$G$829,R$15)</f>
        <v>0</v>
      </c>
      <c r="AE414" s="63">
        <f t="shared" si="497"/>
        <v>0</v>
      </c>
      <c r="AG414" s="158" t="str">
        <f t="shared" si="491"/>
        <v>-</v>
      </c>
      <c r="AH414" s="67">
        <f>SUMIFS('N1.3_Project_Listing'!$R$16:$R$829,'N1.3_Project_Listing'!$B$16:$B$829,$B414,'N1.3_Project_Listing'!$D$16:$D$829,$B393,'N1.3_Project_Listing'!$J$16:$J$829,AH$16,'N1.3_Project_Listing'!$G$16:$G$829,AG$15)</f>
        <v>0</v>
      </c>
      <c r="AI414" s="67">
        <f>SUMIFS('N1.3_Project_Listing'!$R$16:$R$829,'N1.3_Project_Listing'!$B$16:$B$829,$B414,'N1.3_Project_Listing'!$D$16:$D$829,$B393,'N1.3_Project_Listing'!$J$16:$J$829,AI$16,'N1.3_Project_Listing'!$G$16:$G$829,AG$15)</f>
        <v>0</v>
      </c>
      <c r="AJ414" s="67">
        <f>SUMIFS('N1.3_Project_Listing'!$R$16:$R$829,'N1.3_Project_Listing'!$B$16:$B$829,$B414,'N1.3_Project_Listing'!$D$16:$D$829,$B393,'N1.3_Project_Listing'!$J$16:$J$829,AJ$16,'N1.3_Project_Listing'!$G$16:$G$829,AG$15)</f>
        <v>0</v>
      </c>
      <c r="AK414" s="67">
        <f>SUMIFS('N1.3_Project_Listing'!$R$16:$R$829,'N1.3_Project_Listing'!$B$16:$B$829,$B414,'N1.3_Project_Listing'!$D$16:$D$829,$B393,'N1.3_Project_Listing'!$J$16:$J$829,AK$16,'N1.3_Project_Listing'!$G$16:$G$829,AG$15)</f>
        <v>0</v>
      </c>
      <c r="AL414" s="67">
        <f>SUMIFS('N1.3_Project_Listing'!$R$16:$R$829,'N1.3_Project_Listing'!$B$16:$B$829,$B414,'N1.3_Project_Listing'!$D$16:$D$829,$B393,'N1.3_Project_Listing'!$J$16:$J$829,AL$16,'N1.3_Project_Listing'!$G$16:$G$829,AG$15)</f>
        <v>0</v>
      </c>
      <c r="AM414" s="63">
        <f t="shared" si="498"/>
        <v>0</v>
      </c>
      <c r="AN414" s="116" t="s">
        <v>441</v>
      </c>
      <c r="AO414" s="67">
        <f>SUMIFS('N1.3_Project_Listing'!$P$16:$P$829,'N1.3_Project_Listing'!$B$16:$B$829,$B414,'N1.3_Project_Listing'!$D$16:$D$829,$B393,'N1.3_Project_Listing'!$J$16:$J$829,AO$16,'N1.3_Project_Listing'!$G$16:$G$829,AG$15)</f>
        <v>0</v>
      </c>
      <c r="AP414" s="67">
        <f>SUMIFS('N1.3_Project_Listing'!$P$16:$P$829,'N1.3_Project_Listing'!$B$16:$B$829,$B414,'N1.3_Project_Listing'!$D$16:$D$829,$B393,'N1.3_Project_Listing'!$J$16:$J$829,AP$16,'N1.3_Project_Listing'!$G$16:$G$829,AG$15)</f>
        <v>0</v>
      </c>
      <c r="AQ414" s="67">
        <f>SUMIFS('N1.3_Project_Listing'!$P$16:$P$829,'N1.3_Project_Listing'!$B$16:$B$829,$B414,'N1.3_Project_Listing'!$D$16:$D$829,$B393,'N1.3_Project_Listing'!$J$16:$J$829,AQ$16,'N1.3_Project_Listing'!$G$16:$G$829,AG$15)</f>
        <v>0</v>
      </c>
      <c r="AR414" s="67">
        <f>SUMIFS('N1.3_Project_Listing'!$P$16:$P$829,'N1.3_Project_Listing'!$B$16:$B$829,$B414,'N1.3_Project_Listing'!$D$16:$D$829,$B393,'N1.3_Project_Listing'!$J$16:$J$829,AR$16,'N1.3_Project_Listing'!$G$16:$G$829,AG$15)</f>
        <v>0</v>
      </c>
      <c r="AS414" s="67">
        <f>SUMIFS('N1.3_Project_Listing'!$P$16:$P$829,'N1.3_Project_Listing'!$B$16:$B$829,$B414,'N1.3_Project_Listing'!$D$16:$D$829,$B393,'N1.3_Project_Listing'!$J$16:$J$829,AS$16,'N1.3_Project_Listing'!$G$16:$G$829,AG$15)</f>
        <v>0</v>
      </c>
      <c r="AT414" s="63">
        <f t="shared" si="499"/>
        <v>0</v>
      </c>
      <c r="AV414" s="158" t="str">
        <f t="shared" si="492"/>
        <v>-</v>
      </c>
      <c r="AW414" s="67">
        <f>SUMIFS('N1.3_Project_Listing'!$R$16:$R$829,'N1.3_Project_Listing'!$B$16:$B$829,$B414,'N1.3_Project_Listing'!$D$16:$D$829,$B393,'N1.3_Project_Listing'!$J$16:$J$829,AW$16,'N1.3_Project_Listing'!$G$16:$G$829,AV$15)</f>
        <v>0</v>
      </c>
      <c r="AX414" s="67">
        <f>SUMIFS('N1.3_Project_Listing'!$R$16:$R$829,'N1.3_Project_Listing'!$B$16:$B$829,$B414,'N1.3_Project_Listing'!$D$16:$D$829,$B393,'N1.3_Project_Listing'!$J$16:$J$829,AX$16,'N1.3_Project_Listing'!$G$16:$G$829,AV$15)</f>
        <v>0</v>
      </c>
      <c r="AY414" s="67">
        <f>SUMIFS('N1.3_Project_Listing'!$R$16:$R$829,'N1.3_Project_Listing'!$B$16:$B$829,$B414,'N1.3_Project_Listing'!$D$16:$D$829,$B393,'N1.3_Project_Listing'!$J$16:$J$829,AY$16,'N1.3_Project_Listing'!$G$16:$G$829,AV$15)</f>
        <v>0</v>
      </c>
      <c r="AZ414" s="67">
        <f>SUMIFS('N1.3_Project_Listing'!$R$16:$R$829,'N1.3_Project_Listing'!$B$16:$B$829,$B414,'N1.3_Project_Listing'!$D$16:$D$829,$B393,'N1.3_Project_Listing'!$J$16:$J$829,AZ$16,'N1.3_Project_Listing'!$G$16:$G$829,AV$15)</f>
        <v>0</v>
      </c>
      <c r="BA414" s="67">
        <f>SUMIFS('N1.3_Project_Listing'!$R$16:$R$829,'N1.3_Project_Listing'!$B$16:$B$829,$B414,'N1.3_Project_Listing'!$D$16:$D$829,$B393,'N1.3_Project_Listing'!$J$16:$J$829,BA$16,'N1.3_Project_Listing'!$G$16:$G$829,AV$15)</f>
        <v>0</v>
      </c>
      <c r="BB414" s="63">
        <f t="shared" si="500"/>
        <v>0</v>
      </c>
      <c r="BC414" s="116" t="s">
        <v>441</v>
      </c>
      <c r="BD414" s="67">
        <f>SUMIFS('N1.3_Project_Listing'!$P$16:$P$829,'N1.3_Project_Listing'!$B$16:$B$829,$B414,'N1.3_Project_Listing'!$D$16:$D$829,$B393,'N1.3_Project_Listing'!$J$16:$J$829,BD$16,'N1.3_Project_Listing'!$G$16:$G$829,AV$15)</f>
        <v>0</v>
      </c>
      <c r="BE414" s="67">
        <f>SUMIFS('N1.3_Project_Listing'!$P$16:$P$829,'N1.3_Project_Listing'!$B$16:$B$829,$B414,'N1.3_Project_Listing'!$D$16:$D$829,$B393,'N1.3_Project_Listing'!$J$16:$J$829,BE$16,'N1.3_Project_Listing'!$G$16:$G$829,AV$15)</f>
        <v>0</v>
      </c>
      <c r="BF414" s="67">
        <f>SUMIFS('N1.3_Project_Listing'!$P$16:$P$829,'N1.3_Project_Listing'!$B$16:$B$829,$B414,'N1.3_Project_Listing'!$D$16:$D$829,$B393,'N1.3_Project_Listing'!$J$16:$J$829,BF$16,'N1.3_Project_Listing'!$G$16:$G$829,AV$15)</f>
        <v>0</v>
      </c>
      <c r="BG414" s="67">
        <f>SUMIFS('N1.3_Project_Listing'!$P$16:$P$829,'N1.3_Project_Listing'!$B$16:$B$829,$B414,'N1.3_Project_Listing'!$D$16:$D$829,$B393,'N1.3_Project_Listing'!$J$16:$J$829,BG$16,'N1.3_Project_Listing'!$G$16:$G$829,AV$15)</f>
        <v>0</v>
      </c>
      <c r="BH414" s="67">
        <f>SUMIFS('N1.3_Project_Listing'!$P$16:$P$829,'N1.3_Project_Listing'!$B$16:$B$829,$B414,'N1.3_Project_Listing'!$D$16:$D$829,$B393,'N1.3_Project_Listing'!$J$16:$J$829,BH$16,'N1.3_Project_Listing'!$G$16:$G$829,AV$15)</f>
        <v>0</v>
      </c>
      <c r="BI414" s="63">
        <f t="shared" si="501"/>
        <v>0</v>
      </c>
      <c r="BK414" s="158" t="str">
        <f t="shared" si="493"/>
        <v>-</v>
      </c>
      <c r="BL414" s="67">
        <f>SUMIFS('N1.3_Project_Listing'!$R$16:$R$829,'N1.3_Project_Listing'!$B$16:$B$829,$B414,'N1.3_Project_Listing'!$D$16:$D$829,$B393,'N1.3_Project_Listing'!$J$16:$J$829,BL$16,'N1.3_Project_Listing'!$G$16:$G$829,BK$15)</f>
        <v>0</v>
      </c>
      <c r="BM414" s="67">
        <f>SUMIFS('N1.3_Project_Listing'!$R$16:$R$829,'N1.3_Project_Listing'!$B$16:$B$829,$B414,'N1.3_Project_Listing'!$D$16:$D$829,$B393,'N1.3_Project_Listing'!$J$16:$J$829,BM$16,'N1.3_Project_Listing'!$G$16:$G$829,BK$15)</f>
        <v>0</v>
      </c>
      <c r="BN414" s="67">
        <f>SUMIFS('N1.3_Project_Listing'!$R$16:$R$829,'N1.3_Project_Listing'!$B$16:$B$829,$B414,'N1.3_Project_Listing'!$D$16:$D$829,$B393,'N1.3_Project_Listing'!$J$16:$J$829,BN$16,'N1.3_Project_Listing'!$G$16:$G$829,BK$15)</f>
        <v>0</v>
      </c>
      <c r="BO414" s="67">
        <f>SUMIFS('N1.3_Project_Listing'!$R$16:$R$829,'N1.3_Project_Listing'!$B$16:$B$829,$B414,'N1.3_Project_Listing'!$D$16:$D$829,$B393,'N1.3_Project_Listing'!$J$16:$J$829,BO$16,'N1.3_Project_Listing'!$G$16:$G$829,BK$15)</f>
        <v>0</v>
      </c>
      <c r="BP414" s="67">
        <f>SUMIFS('N1.3_Project_Listing'!$R$16:$R$829,'N1.3_Project_Listing'!$B$16:$B$829,$B414,'N1.3_Project_Listing'!$D$16:$D$829,$B393,'N1.3_Project_Listing'!$J$16:$J$829,BP$16,'N1.3_Project_Listing'!$G$16:$G$829,BK$15)</f>
        <v>0</v>
      </c>
      <c r="BQ414" s="63">
        <f t="shared" si="502"/>
        <v>0</v>
      </c>
      <c r="BR414" s="116" t="s">
        <v>441</v>
      </c>
      <c r="BS414" s="67">
        <f>SUMIFS('N1.3_Project_Listing'!$P$16:$P$829,'N1.3_Project_Listing'!$B$16:$B$829,$B414,'N1.3_Project_Listing'!$D$16:$D$829,$B393,'N1.3_Project_Listing'!$J$16:$J$829,BS$16,'N1.3_Project_Listing'!$G$16:$G$829,BK$15)</f>
        <v>0</v>
      </c>
      <c r="BT414" s="67">
        <f>SUMIFS('N1.3_Project_Listing'!$P$16:$P$829,'N1.3_Project_Listing'!$B$16:$B$829,$B414,'N1.3_Project_Listing'!$D$16:$D$829,$B393,'N1.3_Project_Listing'!$J$16:$J$829,BT$16,'N1.3_Project_Listing'!$G$16:$G$829,BK$15)</f>
        <v>0</v>
      </c>
      <c r="BU414" s="67">
        <f>SUMIFS('N1.3_Project_Listing'!$P$16:$P$829,'N1.3_Project_Listing'!$B$16:$B$829,$B414,'N1.3_Project_Listing'!$D$16:$D$829,$B393,'N1.3_Project_Listing'!$J$16:$J$829,BU$16,'N1.3_Project_Listing'!$G$16:$G$829,BK$15)</f>
        <v>0</v>
      </c>
      <c r="BV414" s="67">
        <f>SUMIFS('N1.3_Project_Listing'!$P$16:$P$829,'N1.3_Project_Listing'!$B$16:$B$829,$B414,'N1.3_Project_Listing'!$D$16:$D$829,$B393,'N1.3_Project_Listing'!$J$16:$J$829,BV$16,'N1.3_Project_Listing'!$G$16:$G$829,BK$15)</f>
        <v>0</v>
      </c>
      <c r="BW414" s="67">
        <f>SUMIFS('N1.3_Project_Listing'!$P$16:$P$829,'N1.3_Project_Listing'!$B$16:$B$829,$B414,'N1.3_Project_Listing'!$D$16:$D$829,$B393,'N1.3_Project_Listing'!$J$16:$J$829,BW$16,'N1.3_Project_Listing'!$G$16:$G$829,BK$15)</f>
        <v>0</v>
      </c>
      <c r="BX414" s="63">
        <f t="shared" si="503"/>
        <v>0</v>
      </c>
    </row>
    <row r="415" spans="2:76" hidden="1">
      <c r="B415" s="132" t="str">
        <f t="shared" ref="B415:C434" si="504">B352</f>
        <v>No entry required</v>
      </c>
      <c r="C415" s="158" t="str">
        <f t="shared" si="504"/>
        <v>-</v>
      </c>
      <c r="D415" s="63">
        <f t="shared" si="480"/>
        <v>0</v>
      </c>
      <c r="E415" s="63">
        <f t="shared" si="481"/>
        <v>0</v>
      </c>
      <c r="F415" s="63">
        <f t="shared" si="482"/>
        <v>0</v>
      </c>
      <c r="G415" s="63">
        <f t="shared" si="483"/>
        <v>0</v>
      </c>
      <c r="H415" s="63">
        <f t="shared" si="484"/>
        <v>0</v>
      </c>
      <c r="I415" s="63">
        <f t="shared" si="494"/>
        <v>0</v>
      </c>
      <c r="J415" s="116" t="s">
        <v>441</v>
      </c>
      <c r="K415" s="63">
        <f t="shared" si="485"/>
        <v>0</v>
      </c>
      <c r="L415" s="63">
        <f t="shared" si="486"/>
        <v>0</v>
      </c>
      <c r="M415" s="63">
        <f t="shared" si="487"/>
        <v>0</v>
      </c>
      <c r="N415" s="63">
        <f t="shared" si="488"/>
        <v>0</v>
      </c>
      <c r="O415" s="63">
        <f t="shared" si="489"/>
        <v>0</v>
      </c>
      <c r="P415" s="63">
        <f t="shared" si="495"/>
        <v>0</v>
      </c>
      <c r="R415" s="158" t="str">
        <f t="shared" si="490"/>
        <v>-</v>
      </c>
      <c r="S415" s="67">
        <f>SUMIFS('N1.3_Project_Listing'!$R$16:$R$829,'N1.3_Project_Listing'!$B$16:$B$829,$B415,'N1.3_Project_Listing'!$D$16:$D$829,$B393,'N1.3_Project_Listing'!$J$16:$J$829,S$16,'N1.3_Project_Listing'!$G$16:$G$829,R$15)</f>
        <v>0</v>
      </c>
      <c r="T415" s="67">
        <f>SUMIFS('N1.3_Project_Listing'!$R$16:$R$829,'N1.3_Project_Listing'!$B$16:$B$829,$B415,'N1.3_Project_Listing'!$D$16:$D$829,$B393,'N1.3_Project_Listing'!$J$16:$J$829,T$16,'N1.3_Project_Listing'!$G$16:$G$829,R$15)</f>
        <v>0</v>
      </c>
      <c r="U415" s="67">
        <f>SUMIFS('N1.3_Project_Listing'!$R$16:$R$829,'N1.3_Project_Listing'!$B$16:$B$829,$B415,'N1.3_Project_Listing'!$D$16:$D$829,$B393,'N1.3_Project_Listing'!$J$16:$J$829,U$16,'N1.3_Project_Listing'!$G$16:$G$829,R$15)</f>
        <v>0</v>
      </c>
      <c r="V415" s="67">
        <f>SUMIFS('N1.3_Project_Listing'!$R$16:$R$829,'N1.3_Project_Listing'!$B$16:$B$829,$B415,'N1.3_Project_Listing'!$D$16:$D$829,$B393,'N1.3_Project_Listing'!$J$16:$J$829,V$16,'N1.3_Project_Listing'!$G$16:$G$829,R$15)</f>
        <v>0</v>
      </c>
      <c r="W415" s="67">
        <f>SUMIFS('N1.3_Project_Listing'!$R$16:$R$829,'N1.3_Project_Listing'!$B$16:$B$829,$B415,'N1.3_Project_Listing'!$D$16:$D$829,$B393,'N1.3_Project_Listing'!$J$16:$J$829,W$16,'N1.3_Project_Listing'!$G$16:$G$829,R$15)</f>
        <v>0</v>
      </c>
      <c r="X415" s="63">
        <f t="shared" si="496"/>
        <v>0</v>
      </c>
      <c r="Y415" s="116" t="s">
        <v>441</v>
      </c>
      <c r="Z415" s="67">
        <f>SUMIFS('N1.3_Project_Listing'!$P$16:$P$829,'N1.3_Project_Listing'!$B$16:$B$829,$B415,'N1.3_Project_Listing'!$D$16:$D$829,$B393,'N1.3_Project_Listing'!$J$16:$J$829,Z$16,'N1.3_Project_Listing'!$G$16:$G$829,R$15)</f>
        <v>0</v>
      </c>
      <c r="AA415" s="67">
        <f>SUMIFS('N1.3_Project_Listing'!$P$16:$P$829,'N1.3_Project_Listing'!$B$16:$B$829,$B415,'N1.3_Project_Listing'!$D$16:$D$829,$B393,'N1.3_Project_Listing'!$J$16:$J$829,AA$16,'N1.3_Project_Listing'!$G$16:$G$829,R$15)</f>
        <v>0</v>
      </c>
      <c r="AB415" s="67">
        <f>SUMIFS('N1.3_Project_Listing'!$P$16:$P$829,'N1.3_Project_Listing'!$B$16:$B$829,$B415,'N1.3_Project_Listing'!$D$16:$D$829,$B393,'N1.3_Project_Listing'!$J$16:$J$829,AB$16,'N1.3_Project_Listing'!$G$16:$G$829,R$15)</f>
        <v>0</v>
      </c>
      <c r="AC415" s="67">
        <f>SUMIFS('N1.3_Project_Listing'!$P$16:$P$829,'N1.3_Project_Listing'!$B$16:$B$829,$B415,'N1.3_Project_Listing'!$D$16:$D$829,$B393,'N1.3_Project_Listing'!$J$16:$J$829,AC$16,'N1.3_Project_Listing'!$G$16:$G$829,R$15)</f>
        <v>0</v>
      </c>
      <c r="AD415" s="67">
        <f>SUMIFS('N1.3_Project_Listing'!$P$16:$P$829,'N1.3_Project_Listing'!$B$16:$B$829,$B415,'N1.3_Project_Listing'!$D$16:$D$829,$B393,'N1.3_Project_Listing'!$J$16:$J$829,AD$16,'N1.3_Project_Listing'!$G$16:$G$829,R$15)</f>
        <v>0</v>
      </c>
      <c r="AE415" s="63">
        <f t="shared" si="497"/>
        <v>0</v>
      </c>
      <c r="AG415" s="158" t="str">
        <f t="shared" si="491"/>
        <v>-</v>
      </c>
      <c r="AH415" s="67">
        <f>SUMIFS('N1.3_Project_Listing'!$R$16:$R$829,'N1.3_Project_Listing'!$B$16:$B$829,$B415,'N1.3_Project_Listing'!$D$16:$D$829,$B393,'N1.3_Project_Listing'!$J$16:$J$829,AH$16,'N1.3_Project_Listing'!$G$16:$G$829,AG$15)</f>
        <v>0</v>
      </c>
      <c r="AI415" s="67">
        <f>SUMIFS('N1.3_Project_Listing'!$R$16:$R$829,'N1.3_Project_Listing'!$B$16:$B$829,$B415,'N1.3_Project_Listing'!$D$16:$D$829,$B393,'N1.3_Project_Listing'!$J$16:$J$829,AI$16,'N1.3_Project_Listing'!$G$16:$G$829,AG$15)</f>
        <v>0</v>
      </c>
      <c r="AJ415" s="67">
        <f>SUMIFS('N1.3_Project_Listing'!$R$16:$R$829,'N1.3_Project_Listing'!$B$16:$B$829,$B415,'N1.3_Project_Listing'!$D$16:$D$829,$B393,'N1.3_Project_Listing'!$J$16:$J$829,AJ$16,'N1.3_Project_Listing'!$G$16:$G$829,AG$15)</f>
        <v>0</v>
      </c>
      <c r="AK415" s="67">
        <f>SUMIFS('N1.3_Project_Listing'!$R$16:$R$829,'N1.3_Project_Listing'!$B$16:$B$829,$B415,'N1.3_Project_Listing'!$D$16:$D$829,$B393,'N1.3_Project_Listing'!$J$16:$J$829,AK$16,'N1.3_Project_Listing'!$G$16:$G$829,AG$15)</f>
        <v>0</v>
      </c>
      <c r="AL415" s="67">
        <f>SUMIFS('N1.3_Project_Listing'!$R$16:$R$829,'N1.3_Project_Listing'!$B$16:$B$829,$B415,'N1.3_Project_Listing'!$D$16:$D$829,$B393,'N1.3_Project_Listing'!$J$16:$J$829,AL$16,'N1.3_Project_Listing'!$G$16:$G$829,AG$15)</f>
        <v>0</v>
      </c>
      <c r="AM415" s="63">
        <f t="shared" si="498"/>
        <v>0</v>
      </c>
      <c r="AN415" s="116" t="s">
        <v>441</v>
      </c>
      <c r="AO415" s="67">
        <f>SUMIFS('N1.3_Project_Listing'!$P$16:$P$829,'N1.3_Project_Listing'!$B$16:$B$829,$B415,'N1.3_Project_Listing'!$D$16:$D$829,$B393,'N1.3_Project_Listing'!$J$16:$J$829,AO$16,'N1.3_Project_Listing'!$G$16:$G$829,AG$15)</f>
        <v>0</v>
      </c>
      <c r="AP415" s="67">
        <f>SUMIFS('N1.3_Project_Listing'!$P$16:$P$829,'N1.3_Project_Listing'!$B$16:$B$829,$B415,'N1.3_Project_Listing'!$D$16:$D$829,$B393,'N1.3_Project_Listing'!$J$16:$J$829,AP$16,'N1.3_Project_Listing'!$G$16:$G$829,AG$15)</f>
        <v>0</v>
      </c>
      <c r="AQ415" s="67">
        <f>SUMIFS('N1.3_Project_Listing'!$P$16:$P$829,'N1.3_Project_Listing'!$B$16:$B$829,$B415,'N1.3_Project_Listing'!$D$16:$D$829,$B393,'N1.3_Project_Listing'!$J$16:$J$829,AQ$16,'N1.3_Project_Listing'!$G$16:$G$829,AG$15)</f>
        <v>0</v>
      </c>
      <c r="AR415" s="67">
        <f>SUMIFS('N1.3_Project_Listing'!$P$16:$P$829,'N1.3_Project_Listing'!$B$16:$B$829,$B415,'N1.3_Project_Listing'!$D$16:$D$829,$B393,'N1.3_Project_Listing'!$J$16:$J$829,AR$16,'N1.3_Project_Listing'!$G$16:$G$829,AG$15)</f>
        <v>0</v>
      </c>
      <c r="AS415" s="67">
        <f>SUMIFS('N1.3_Project_Listing'!$P$16:$P$829,'N1.3_Project_Listing'!$B$16:$B$829,$B415,'N1.3_Project_Listing'!$D$16:$D$829,$B393,'N1.3_Project_Listing'!$J$16:$J$829,AS$16,'N1.3_Project_Listing'!$G$16:$G$829,AG$15)</f>
        <v>0</v>
      </c>
      <c r="AT415" s="63">
        <f t="shared" si="499"/>
        <v>0</v>
      </c>
      <c r="AV415" s="158" t="str">
        <f t="shared" si="492"/>
        <v>-</v>
      </c>
      <c r="AW415" s="67">
        <f>SUMIFS('N1.3_Project_Listing'!$R$16:$R$829,'N1.3_Project_Listing'!$B$16:$B$829,$B415,'N1.3_Project_Listing'!$D$16:$D$829,$B393,'N1.3_Project_Listing'!$J$16:$J$829,AW$16,'N1.3_Project_Listing'!$G$16:$G$829,AV$15)</f>
        <v>0</v>
      </c>
      <c r="AX415" s="67">
        <f>SUMIFS('N1.3_Project_Listing'!$R$16:$R$829,'N1.3_Project_Listing'!$B$16:$B$829,$B415,'N1.3_Project_Listing'!$D$16:$D$829,$B393,'N1.3_Project_Listing'!$J$16:$J$829,AX$16,'N1.3_Project_Listing'!$G$16:$G$829,AV$15)</f>
        <v>0</v>
      </c>
      <c r="AY415" s="67">
        <f>SUMIFS('N1.3_Project_Listing'!$R$16:$R$829,'N1.3_Project_Listing'!$B$16:$B$829,$B415,'N1.3_Project_Listing'!$D$16:$D$829,$B393,'N1.3_Project_Listing'!$J$16:$J$829,AY$16,'N1.3_Project_Listing'!$G$16:$G$829,AV$15)</f>
        <v>0</v>
      </c>
      <c r="AZ415" s="67">
        <f>SUMIFS('N1.3_Project_Listing'!$R$16:$R$829,'N1.3_Project_Listing'!$B$16:$B$829,$B415,'N1.3_Project_Listing'!$D$16:$D$829,$B393,'N1.3_Project_Listing'!$J$16:$J$829,AZ$16,'N1.3_Project_Listing'!$G$16:$G$829,AV$15)</f>
        <v>0</v>
      </c>
      <c r="BA415" s="67">
        <f>SUMIFS('N1.3_Project_Listing'!$R$16:$R$829,'N1.3_Project_Listing'!$B$16:$B$829,$B415,'N1.3_Project_Listing'!$D$16:$D$829,$B393,'N1.3_Project_Listing'!$J$16:$J$829,BA$16,'N1.3_Project_Listing'!$G$16:$G$829,AV$15)</f>
        <v>0</v>
      </c>
      <c r="BB415" s="63">
        <f t="shared" si="500"/>
        <v>0</v>
      </c>
      <c r="BC415" s="116" t="s">
        <v>441</v>
      </c>
      <c r="BD415" s="67">
        <f>SUMIFS('N1.3_Project_Listing'!$P$16:$P$829,'N1.3_Project_Listing'!$B$16:$B$829,$B415,'N1.3_Project_Listing'!$D$16:$D$829,$B393,'N1.3_Project_Listing'!$J$16:$J$829,BD$16,'N1.3_Project_Listing'!$G$16:$G$829,AV$15)</f>
        <v>0</v>
      </c>
      <c r="BE415" s="67">
        <f>SUMIFS('N1.3_Project_Listing'!$P$16:$P$829,'N1.3_Project_Listing'!$B$16:$B$829,$B415,'N1.3_Project_Listing'!$D$16:$D$829,$B393,'N1.3_Project_Listing'!$J$16:$J$829,BE$16,'N1.3_Project_Listing'!$G$16:$G$829,AV$15)</f>
        <v>0</v>
      </c>
      <c r="BF415" s="67">
        <f>SUMIFS('N1.3_Project_Listing'!$P$16:$P$829,'N1.3_Project_Listing'!$B$16:$B$829,$B415,'N1.3_Project_Listing'!$D$16:$D$829,$B393,'N1.3_Project_Listing'!$J$16:$J$829,BF$16,'N1.3_Project_Listing'!$G$16:$G$829,AV$15)</f>
        <v>0</v>
      </c>
      <c r="BG415" s="67">
        <f>SUMIFS('N1.3_Project_Listing'!$P$16:$P$829,'N1.3_Project_Listing'!$B$16:$B$829,$B415,'N1.3_Project_Listing'!$D$16:$D$829,$B393,'N1.3_Project_Listing'!$J$16:$J$829,BG$16,'N1.3_Project_Listing'!$G$16:$G$829,AV$15)</f>
        <v>0</v>
      </c>
      <c r="BH415" s="67">
        <f>SUMIFS('N1.3_Project_Listing'!$P$16:$P$829,'N1.3_Project_Listing'!$B$16:$B$829,$B415,'N1.3_Project_Listing'!$D$16:$D$829,$B393,'N1.3_Project_Listing'!$J$16:$J$829,BH$16,'N1.3_Project_Listing'!$G$16:$G$829,AV$15)</f>
        <v>0</v>
      </c>
      <c r="BI415" s="63">
        <f t="shared" si="501"/>
        <v>0</v>
      </c>
      <c r="BK415" s="158" t="str">
        <f t="shared" si="493"/>
        <v>-</v>
      </c>
      <c r="BL415" s="67">
        <f>SUMIFS('N1.3_Project_Listing'!$R$16:$R$829,'N1.3_Project_Listing'!$B$16:$B$829,$B415,'N1.3_Project_Listing'!$D$16:$D$829,$B393,'N1.3_Project_Listing'!$J$16:$J$829,BL$16,'N1.3_Project_Listing'!$G$16:$G$829,BK$15)</f>
        <v>0</v>
      </c>
      <c r="BM415" s="67">
        <f>SUMIFS('N1.3_Project_Listing'!$R$16:$R$829,'N1.3_Project_Listing'!$B$16:$B$829,$B415,'N1.3_Project_Listing'!$D$16:$D$829,$B393,'N1.3_Project_Listing'!$J$16:$J$829,BM$16,'N1.3_Project_Listing'!$G$16:$G$829,BK$15)</f>
        <v>0</v>
      </c>
      <c r="BN415" s="67">
        <f>SUMIFS('N1.3_Project_Listing'!$R$16:$R$829,'N1.3_Project_Listing'!$B$16:$B$829,$B415,'N1.3_Project_Listing'!$D$16:$D$829,$B393,'N1.3_Project_Listing'!$J$16:$J$829,BN$16,'N1.3_Project_Listing'!$G$16:$G$829,BK$15)</f>
        <v>0</v>
      </c>
      <c r="BO415" s="67">
        <f>SUMIFS('N1.3_Project_Listing'!$R$16:$R$829,'N1.3_Project_Listing'!$B$16:$B$829,$B415,'N1.3_Project_Listing'!$D$16:$D$829,$B393,'N1.3_Project_Listing'!$J$16:$J$829,BO$16,'N1.3_Project_Listing'!$G$16:$G$829,BK$15)</f>
        <v>0</v>
      </c>
      <c r="BP415" s="67">
        <f>SUMIFS('N1.3_Project_Listing'!$R$16:$R$829,'N1.3_Project_Listing'!$B$16:$B$829,$B415,'N1.3_Project_Listing'!$D$16:$D$829,$B393,'N1.3_Project_Listing'!$J$16:$J$829,BP$16,'N1.3_Project_Listing'!$G$16:$G$829,BK$15)</f>
        <v>0</v>
      </c>
      <c r="BQ415" s="63">
        <f t="shared" si="502"/>
        <v>0</v>
      </c>
      <c r="BR415" s="116" t="s">
        <v>441</v>
      </c>
      <c r="BS415" s="67">
        <f>SUMIFS('N1.3_Project_Listing'!$P$16:$P$829,'N1.3_Project_Listing'!$B$16:$B$829,$B415,'N1.3_Project_Listing'!$D$16:$D$829,$B393,'N1.3_Project_Listing'!$J$16:$J$829,BS$16,'N1.3_Project_Listing'!$G$16:$G$829,BK$15)</f>
        <v>0</v>
      </c>
      <c r="BT415" s="67">
        <f>SUMIFS('N1.3_Project_Listing'!$P$16:$P$829,'N1.3_Project_Listing'!$B$16:$B$829,$B415,'N1.3_Project_Listing'!$D$16:$D$829,$B393,'N1.3_Project_Listing'!$J$16:$J$829,BT$16,'N1.3_Project_Listing'!$G$16:$G$829,BK$15)</f>
        <v>0</v>
      </c>
      <c r="BU415" s="67">
        <f>SUMIFS('N1.3_Project_Listing'!$P$16:$P$829,'N1.3_Project_Listing'!$B$16:$B$829,$B415,'N1.3_Project_Listing'!$D$16:$D$829,$B393,'N1.3_Project_Listing'!$J$16:$J$829,BU$16,'N1.3_Project_Listing'!$G$16:$G$829,BK$15)</f>
        <v>0</v>
      </c>
      <c r="BV415" s="67">
        <f>SUMIFS('N1.3_Project_Listing'!$P$16:$P$829,'N1.3_Project_Listing'!$B$16:$B$829,$B415,'N1.3_Project_Listing'!$D$16:$D$829,$B393,'N1.3_Project_Listing'!$J$16:$J$829,BV$16,'N1.3_Project_Listing'!$G$16:$G$829,BK$15)</f>
        <v>0</v>
      </c>
      <c r="BW415" s="67">
        <f>SUMIFS('N1.3_Project_Listing'!$P$16:$P$829,'N1.3_Project_Listing'!$B$16:$B$829,$B415,'N1.3_Project_Listing'!$D$16:$D$829,$B393,'N1.3_Project_Listing'!$J$16:$J$829,BW$16,'N1.3_Project_Listing'!$G$16:$G$829,BK$15)</f>
        <v>0</v>
      </c>
      <c r="BX415" s="63">
        <f t="shared" si="503"/>
        <v>0</v>
      </c>
    </row>
    <row r="416" spans="2:76" hidden="1">
      <c r="B416" s="132" t="str">
        <f t="shared" si="504"/>
        <v>No entry required</v>
      </c>
      <c r="C416" s="158" t="str">
        <f t="shared" si="504"/>
        <v>-</v>
      </c>
      <c r="D416" s="63">
        <f t="shared" si="480"/>
        <v>0</v>
      </c>
      <c r="E416" s="63">
        <f t="shared" si="481"/>
        <v>0</v>
      </c>
      <c r="F416" s="63">
        <f t="shared" si="482"/>
        <v>0</v>
      </c>
      <c r="G416" s="63">
        <f t="shared" si="483"/>
        <v>0</v>
      </c>
      <c r="H416" s="63">
        <f t="shared" si="484"/>
        <v>0</v>
      </c>
      <c r="I416" s="63">
        <f t="shared" si="494"/>
        <v>0</v>
      </c>
      <c r="J416" s="116" t="s">
        <v>441</v>
      </c>
      <c r="K416" s="63">
        <f t="shared" si="485"/>
        <v>0</v>
      </c>
      <c r="L416" s="63">
        <f t="shared" si="486"/>
        <v>0</v>
      </c>
      <c r="M416" s="63">
        <f t="shared" si="487"/>
        <v>0</v>
      </c>
      <c r="N416" s="63">
        <f t="shared" si="488"/>
        <v>0</v>
      </c>
      <c r="O416" s="63">
        <f t="shared" si="489"/>
        <v>0</v>
      </c>
      <c r="P416" s="63">
        <f t="shared" si="495"/>
        <v>0</v>
      </c>
      <c r="R416" s="158" t="str">
        <f t="shared" si="490"/>
        <v>-</v>
      </c>
      <c r="S416" s="67">
        <f>SUMIFS('N1.3_Project_Listing'!$R$16:$R$829,'N1.3_Project_Listing'!$B$16:$B$829,$B416,'N1.3_Project_Listing'!$D$16:$D$829,$B393,'N1.3_Project_Listing'!$J$16:$J$829,S$16,'N1.3_Project_Listing'!$G$16:$G$829,R$15)</f>
        <v>0</v>
      </c>
      <c r="T416" s="67">
        <f>SUMIFS('N1.3_Project_Listing'!$R$16:$R$829,'N1.3_Project_Listing'!$B$16:$B$829,$B416,'N1.3_Project_Listing'!$D$16:$D$829,$B393,'N1.3_Project_Listing'!$J$16:$J$829,T$16,'N1.3_Project_Listing'!$G$16:$G$829,R$15)</f>
        <v>0</v>
      </c>
      <c r="U416" s="67">
        <f>SUMIFS('N1.3_Project_Listing'!$R$16:$R$829,'N1.3_Project_Listing'!$B$16:$B$829,$B416,'N1.3_Project_Listing'!$D$16:$D$829,$B393,'N1.3_Project_Listing'!$J$16:$J$829,U$16,'N1.3_Project_Listing'!$G$16:$G$829,R$15)</f>
        <v>0</v>
      </c>
      <c r="V416" s="67">
        <f>SUMIFS('N1.3_Project_Listing'!$R$16:$R$829,'N1.3_Project_Listing'!$B$16:$B$829,$B416,'N1.3_Project_Listing'!$D$16:$D$829,$B393,'N1.3_Project_Listing'!$J$16:$J$829,V$16,'N1.3_Project_Listing'!$G$16:$G$829,R$15)</f>
        <v>0</v>
      </c>
      <c r="W416" s="67">
        <f>SUMIFS('N1.3_Project_Listing'!$R$16:$R$829,'N1.3_Project_Listing'!$B$16:$B$829,$B416,'N1.3_Project_Listing'!$D$16:$D$829,$B393,'N1.3_Project_Listing'!$J$16:$J$829,W$16,'N1.3_Project_Listing'!$G$16:$G$829,R$15)</f>
        <v>0</v>
      </c>
      <c r="X416" s="63">
        <f t="shared" si="496"/>
        <v>0</v>
      </c>
      <c r="Y416" s="116" t="s">
        <v>441</v>
      </c>
      <c r="Z416" s="67">
        <f>SUMIFS('N1.3_Project_Listing'!$P$16:$P$829,'N1.3_Project_Listing'!$B$16:$B$829,$B416,'N1.3_Project_Listing'!$D$16:$D$829,$B393,'N1.3_Project_Listing'!$J$16:$J$829,Z$16,'N1.3_Project_Listing'!$G$16:$G$829,R$15)</f>
        <v>0</v>
      </c>
      <c r="AA416" s="67">
        <f>SUMIFS('N1.3_Project_Listing'!$P$16:$P$829,'N1.3_Project_Listing'!$B$16:$B$829,$B416,'N1.3_Project_Listing'!$D$16:$D$829,$B393,'N1.3_Project_Listing'!$J$16:$J$829,AA$16,'N1.3_Project_Listing'!$G$16:$G$829,R$15)</f>
        <v>0</v>
      </c>
      <c r="AB416" s="67">
        <f>SUMIFS('N1.3_Project_Listing'!$P$16:$P$829,'N1.3_Project_Listing'!$B$16:$B$829,$B416,'N1.3_Project_Listing'!$D$16:$D$829,$B393,'N1.3_Project_Listing'!$J$16:$J$829,AB$16,'N1.3_Project_Listing'!$G$16:$G$829,R$15)</f>
        <v>0</v>
      </c>
      <c r="AC416" s="67">
        <f>SUMIFS('N1.3_Project_Listing'!$P$16:$P$829,'N1.3_Project_Listing'!$B$16:$B$829,$B416,'N1.3_Project_Listing'!$D$16:$D$829,$B393,'N1.3_Project_Listing'!$J$16:$J$829,AC$16,'N1.3_Project_Listing'!$G$16:$G$829,R$15)</f>
        <v>0</v>
      </c>
      <c r="AD416" s="67">
        <f>SUMIFS('N1.3_Project_Listing'!$P$16:$P$829,'N1.3_Project_Listing'!$B$16:$B$829,$B416,'N1.3_Project_Listing'!$D$16:$D$829,$B393,'N1.3_Project_Listing'!$J$16:$J$829,AD$16,'N1.3_Project_Listing'!$G$16:$G$829,R$15)</f>
        <v>0</v>
      </c>
      <c r="AE416" s="63">
        <f t="shared" si="497"/>
        <v>0</v>
      </c>
      <c r="AG416" s="158" t="str">
        <f t="shared" si="491"/>
        <v>-</v>
      </c>
      <c r="AH416" s="67">
        <f>SUMIFS('N1.3_Project_Listing'!$R$16:$R$829,'N1.3_Project_Listing'!$B$16:$B$829,$B416,'N1.3_Project_Listing'!$D$16:$D$829,$B393,'N1.3_Project_Listing'!$J$16:$J$829,AH$16,'N1.3_Project_Listing'!$G$16:$G$829,AG$15)</f>
        <v>0</v>
      </c>
      <c r="AI416" s="67">
        <f>SUMIFS('N1.3_Project_Listing'!$R$16:$R$829,'N1.3_Project_Listing'!$B$16:$B$829,$B416,'N1.3_Project_Listing'!$D$16:$D$829,$B393,'N1.3_Project_Listing'!$J$16:$J$829,AI$16,'N1.3_Project_Listing'!$G$16:$G$829,AG$15)</f>
        <v>0</v>
      </c>
      <c r="AJ416" s="67">
        <f>SUMIFS('N1.3_Project_Listing'!$R$16:$R$829,'N1.3_Project_Listing'!$B$16:$B$829,$B416,'N1.3_Project_Listing'!$D$16:$D$829,$B393,'N1.3_Project_Listing'!$J$16:$J$829,AJ$16,'N1.3_Project_Listing'!$G$16:$G$829,AG$15)</f>
        <v>0</v>
      </c>
      <c r="AK416" s="67">
        <f>SUMIFS('N1.3_Project_Listing'!$R$16:$R$829,'N1.3_Project_Listing'!$B$16:$B$829,$B416,'N1.3_Project_Listing'!$D$16:$D$829,$B393,'N1.3_Project_Listing'!$J$16:$J$829,AK$16,'N1.3_Project_Listing'!$G$16:$G$829,AG$15)</f>
        <v>0</v>
      </c>
      <c r="AL416" s="67">
        <f>SUMIFS('N1.3_Project_Listing'!$R$16:$R$829,'N1.3_Project_Listing'!$B$16:$B$829,$B416,'N1.3_Project_Listing'!$D$16:$D$829,$B393,'N1.3_Project_Listing'!$J$16:$J$829,AL$16,'N1.3_Project_Listing'!$G$16:$G$829,AG$15)</f>
        <v>0</v>
      </c>
      <c r="AM416" s="63">
        <f t="shared" si="498"/>
        <v>0</v>
      </c>
      <c r="AN416" s="116" t="s">
        <v>441</v>
      </c>
      <c r="AO416" s="67">
        <f>SUMIFS('N1.3_Project_Listing'!$P$16:$P$829,'N1.3_Project_Listing'!$B$16:$B$829,$B416,'N1.3_Project_Listing'!$D$16:$D$829,$B393,'N1.3_Project_Listing'!$J$16:$J$829,AO$16,'N1.3_Project_Listing'!$G$16:$G$829,AG$15)</f>
        <v>0</v>
      </c>
      <c r="AP416" s="67">
        <f>SUMIFS('N1.3_Project_Listing'!$P$16:$P$829,'N1.3_Project_Listing'!$B$16:$B$829,$B416,'N1.3_Project_Listing'!$D$16:$D$829,$B393,'N1.3_Project_Listing'!$J$16:$J$829,AP$16,'N1.3_Project_Listing'!$G$16:$G$829,AG$15)</f>
        <v>0</v>
      </c>
      <c r="AQ416" s="67">
        <f>SUMIFS('N1.3_Project_Listing'!$P$16:$P$829,'N1.3_Project_Listing'!$B$16:$B$829,$B416,'N1.3_Project_Listing'!$D$16:$D$829,$B393,'N1.3_Project_Listing'!$J$16:$J$829,AQ$16,'N1.3_Project_Listing'!$G$16:$G$829,AG$15)</f>
        <v>0</v>
      </c>
      <c r="AR416" s="67">
        <f>SUMIFS('N1.3_Project_Listing'!$P$16:$P$829,'N1.3_Project_Listing'!$B$16:$B$829,$B416,'N1.3_Project_Listing'!$D$16:$D$829,$B393,'N1.3_Project_Listing'!$J$16:$J$829,AR$16,'N1.3_Project_Listing'!$G$16:$G$829,AG$15)</f>
        <v>0</v>
      </c>
      <c r="AS416" s="67">
        <f>SUMIFS('N1.3_Project_Listing'!$P$16:$P$829,'N1.3_Project_Listing'!$B$16:$B$829,$B416,'N1.3_Project_Listing'!$D$16:$D$829,$B393,'N1.3_Project_Listing'!$J$16:$J$829,AS$16,'N1.3_Project_Listing'!$G$16:$G$829,AG$15)</f>
        <v>0</v>
      </c>
      <c r="AT416" s="63">
        <f t="shared" si="499"/>
        <v>0</v>
      </c>
      <c r="AV416" s="158" t="str">
        <f t="shared" si="492"/>
        <v>-</v>
      </c>
      <c r="AW416" s="67">
        <f>SUMIFS('N1.3_Project_Listing'!$R$16:$R$829,'N1.3_Project_Listing'!$B$16:$B$829,$B416,'N1.3_Project_Listing'!$D$16:$D$829,$B393,'N1.3_Project_Listing'!$J$16:$J$829,AW$16,'N1.3_Project_Listing'!$G$16:$G$829,AV$15)</f>
        <v>0</v>
      </c>
      <c r="AX416" s="67">
        <f>SUMIFS('N1.3_Project_Listing'!$R$16:$R$829,'N1.3_Project_Listing'!$B$16:$B$829,$B416,'N1.3_Project_Listing'!$D$16:$D$829,$B393,'N1.3_Project_Listing'!$J$16:$J$829,AX$16,'N1.3_Project_Listing'!$G$16:$G$829,AV$15)</f>
        <v>0</v>
      </c>
      <c r="AY416" s="67">
        <f>SUMIFS('N1.3_Project_Listing'!$R$16:$R$829,'N1.3_Project_Listing'!$B$16:$B$829,$B416,'N1.3_Project_Listing'!$D$16:$D$829,$B393,'N1.3_Project_Listing'!$J$16:$J$829,AY$16,'N1.3_Project_Listing'!$G$16:$G$829,AV$15)</f>
        <v>0</v>
      </c>
      <c r="AZ416" s="67">
        <f>SUMIFS('N1.3_Project_Listing'!$R$16:$R$829,'N1.3_Project_Listing'!$B$16:$B$829,$B416,'N1.3_Project_Listing'!$D$16:$D$829,$B393,'N1.3_Project_Listing'!$J$16:$J$829,AZ$16,'N1.3_Project_Listing'!$G$16:$G$829,AV$15)</f>
        <v>0</v>
      </c>
      <c r="BA416" s="67">
        <f>SUMIFS('N1.3_Project_Listing'!$R$16:$R$829,'N1.3_Project_Listing'!$B$16:$B$829,$B416,'N1.3_Project_Listing'!$D$16:$D$829,$B393,'N1.3_Project_Listing'!$J$16:$J$829,BA$16,'N1.3_Project_Listing'!$G$16:$G$829,AV$15)</f>
        <v>0</v>
      </c>
      <c r="BB416" s="63">
        <f t="shared" si="500"/>
        <v>0</v>
      </c>
      <c r="BC416" s="116" t="s">
        <v>441</v>
      </c>
      <c r="BD416" s="67">
        <f>SUMIFS('N1.3_Project_Listing'!$P$16:$P$829,'N1.3_Project_Listing'!$B$16:$B$829,$B416,'N1.3_Project_Listing'!$D$16:$D$829,$B393,'N1.3_Project_Listing'!$J$16:$J$829,BD$16,'N1.3_Project_Listing'!$G$16:$G$829,AV$15)</f>
        <v>0</v>
      </c>
      <c r="BE416" s="67">
        <f>SUMIFS('N1.3_Project_Listing'!$P$16:$P$829,'N1.3_Project_Listing'!$B$16:$B$829,$B416,'N1.3_Project_Listing'!$D$16:$D$829,$B393,'N1.3_Project_Listing'!$J$16:$J$829,BE$16,'N1.3_Project_Listing'!$G$16:$G$829,AV$15)</f>
        <v>0</v>
      </c>
      <c r="BF416" s="67">
        <f>SUMIFS('N1.3_Project_Listing'!$P$16:$P$829,'N1.3_Project_Listing'!$B$16:$B$829,$B416,'N1.3_Project_Listing'!$D$16:$D$829,$B393,'N1.3_Project_Listing'!$J$16:$J$829,BF$16,'N1.3_Project_Listing'!$G$16:$G$829,AV$15)</f>
        <v>0</v>
      </c>
      <c r="BG416" s="67">
        <f>SUMIFS('N1.3_Project_Listing'!$P$16:$P$829,'N1.3_Project_Listing'!$B$16:$B$829,$B416,'N1.3_Project_Listing'!$D$16:$D$829,$B393,'N1.3_Project_Listing'!$J$16:$J$829,BG$16,'N1.3_Project_Listing'!$G$16:$G$829,AV$15)</f>
        <v>0</v>
      </c>
      <c r="BH416" s="67">
        <f>SUMIFS('N1.3_Project_Listing'!$P$16:$P$829,'N1.3_Project_Listing'!$B$16:$B$829,$B416,'N1.3_Project_Listing'!$D$16:$D$829,$B393,'N1.3_Project_Listing'!$J$16:$J$829,BH$16,'N1.3_Project_Listing'!$G$16:$G$829,AV$15)</f>
        <v>0</v>
      </c>
      <c r="BI416" s="63">
        <f t="shared" si="501"/>
        <v>0</v>
      </c>
      <c r="BK416" s="158" t="str">
        <f t="shared" si="493"/>
        <v>-</v>
      </c>
      <c r="BL416" s="67">
        <f>SUMIFS('N1.3_Project_Listing'!$R$16:$R$829,'N1.3_Project_Listing'!$B$16:$B$829,$B416,'N1.3_Project_Listing'!$D$16:$D$829,$B393,'N1.3_Project_Listing'!$J$16:$J$829,BL$16,'N1.3_Project_Listing'!$G$16:$G$829,BK$15)</f>
        <v>0</v>
      </c>
      <c r="BM416" s="67">
        <f>SUMIFS('N1.3_Project_Listing'!$R$16:$R$829,'N1.3_Project_Listing'!$B$16:$B$829,$B416,'N1.3_Project_Listing'!$D$16:$D$829,$B393,'N1.3_Project_Listing'!$J$16:$J$829,BM$16,'N1.3_Project_Listing'!$G$16:$G$829,BK$15)</f>
        <v>0</v>
      </c>
      <c r="BN416" s="67">
        <f>SUMIFS('N1.3_Project_Listing'!$R$16:$R$829,'N1.3_Project_Listing'!$B$16:$B$829,$B416,'N1.3_Project_Listing'!$D$16:$D$829,$B393,'N1.3_Project_Listing'!$J$16:$J$829,BN$16,'N1.3_Project_Listing'!$G$16:$G$829,BK$15)</f>
        <v>0</v>
      </c>
      <c r="BO416" s="67">
        <f>SUMIFS('N1.3_Project_Listing'!$R$16:$R$829,'N1.3_Project_Listing'!$B$16:$B$829,$B416,'N1.3_Project_Listing'!$D$16:$D$829,$B393,'N1.3_Project_Listing'!$J$16:$J$829,BO$16,'N1.3_Project_Listing'!$G$16:$G$829,BK$15)</f>
        <v>0</v>
      </c>
      <c r="BP416" s="67">
        <f>SUMIFS('N1.3_Project_Listing'!$R$16:$R$829,'N1.3_Project_Listing'!$B$16:$B$829,$B416,'N1.3_Project_Listing'!$D$16:$D$829,$B393,'N1.3_Project_Listing'!$J$16:$J$829,BP$16,'N1.3_Project_Listing'!$G$16:$G$829,BK$15)</f>
        <v>0</v>
      </c>
      <c r="BQ416" s="63">
        <f t="shared" si="502"/>
        <v>0</v>
      </c>
      <c r="BR416" s="116" t="s">
        <v>441</v>
      </c>
      <c r="BS416" s="67">
        <f>SUMIFS('N1.3_Project_Listing'!$P$16:$P$829,'N1.3_Project_Listing'!$B$16:$B$829,$B416,'N1.3_Project_Listing'!$D$16:$D$829,$B393,'N1.3_Project_Listing'!$J$16:$J$829,BS$16,'N1.3_Project_Listing'!$G$16:$G$829,BK$15)</f>
        <v>0</v>
      </c>
      <c r="BT416" s="67">
        <f>SUMIFS('N1.3_Project_Listing'!$P$16:$P$829,'N1.3_Project_Listing'!$B$16:$B$829,$B416,'N1.3_Project_Listing'!$D$16:$D$829,$B393,'N1.3_Project_Listing'!$J$16:$J$829,BT$16,'N1.3_Project_Listing'!$G$16:$G$829,BK$15)</f>
        <v>0</v>
      </c>
      <c r="BU416" s="67">
        <f>SUMIFS('N1.3_Project_Listing'!$P$16:$P$829,'N1.3_Project_Listing'!$B$16:$B$829,$B416,'N1.3_Project_Listing'!$D$16:$D$829,$B393,'N1.3_Project_Listing'!$J$16:$J$829,BU$16,'N1.3_Project_Listing'!$G$16:$G$829,BK$15)</f>
        <v>0</v>
      </c>
      <c r="BV416" s="67">
        <f>SUMIFS('N1.3_Project_Listing'!$P$16:$P$829,'N1.3_Project_Listing'!$B$16:$B$829,$B416,'N1.3_Project_Listing'!$D$16:$D$829,$B393,'N1.3_Project_Listing'!$J$16:$J$829,BV$16,'N1.3_Project_Listing'!$G$16:$G$829,BK$15)</f>
        <v>0</v>
      </c>
      <c r="BW416" s="67">
        <f>SUMIFS('N1.3_Project_Listing'!$P$16:$P$829,'N1.3_Project_Listing'!$B$16:$B$829,$B416,'N1.3_Project_Listing'!$D$16:$D$829,$B393,'N1.3_Project_Listing'!$J$16:$J$829,BW$16,'N1.3_Project_Listing'!$G$16:$G$829,BK$15)</f>
        <v>0</v>
      </c>
      <c r="BX416" s="63">
        <f t="shared" si="503"/>
        <v>0</v>
      </c>
    </row>
    <row r="417" spans="2:76" hidden="1">
      <c r="B417" s="132" t="str">
        <f t="shared" si="504"/>
        <v>No entry required</v>
      </c>
      <c r="C417" s="158" t="str">
        <f t="shared" si="504"/>
        <v>-</v>
      </c>
      <c r="D417" s="63">
        <f t="shared" si="480"/>
        <v>0</v>
      </c>
      <c r="E417" s="63">
        <f t="shared" si="481"/>
        <v>0</v>
      </c>
      <c r="F417" s="63">
        <f t="shared" si="482"/>
        <v>0</v>
      </c>
      <c r="G417" s="63">
        <f t="shared" si="483"/>
        <v>0</v>
      </c>
      <c r="H417" s="63">
        <f t="shared" si="484"/>
        <v>0</v>
      </c>
      <c r="I417" s="63">
        <f t="shared" si="494"/>
        <v>0</v>
      </c>
      <c r="J417" s="116" t="s">
        <v>441</v>
      </c>
      <c r="K417" s="63">
        <f t="shared" si="485"/>
        <v>0</v>
      </c>
      <c r="L417" s="63">
        <f t="shared" si="486"/>
        <v>0</v>
      </c>
      <c r="M417" s="63">
        <f t="shared" si="487"/>
        <v>0</v>
      </c>
      <c r="N417" s="63">
        <f t="shared" si="488"/>
        <v>0</v>
      </c>
      <c r="O417" s="63">
        <f t="shared" si="489"/>
        <v>0</v>
      </c>
      <c r="P417" s="63">
        <f t="shared" si="495"/>
        <v>0</v>
      </c>
      <c r="R417" s="158" t="str">
        <f t="shared" si="490"/>
        <v>-</v>
      </c>
      <c r="S417" s="67">
        <f>SUMIFS('N1.3_Project_Listing'!$R$16:$R$829,'N1.3_Project_Listing'!$B$16:$B$829,$B417,'N1.3_Project_Listing'!$D$16:$D$829,$B393,'N1.3_Project_Listing'!$J$16:$J$829,S$16,'N1.3_Project_Listing'!$G$16:$G$829,R$15)</f>
        <v>0</v>
      </c>
      <c r="T417" s="67">
        <f>SUMIFS('N1.3_Project_Listing'!$R$16:$R$829,'N1.3_Project_Listing'!$B$16:$B$829,$B417,'N1.3_Project_Listing'!$D$16:$D$829,$B393,'N1.3_Project_Listing'!$J$16:$J$829,T$16,'N1.3_Project_Listing'!$G$16:$G$829,R$15)</f>
        <v>0</v>
      </c>
      <c r="U417" s="67">
        <f>SUMIFS('N1.3_Project_Listing'!$R$16:$R$829,'N1.3_Project_Listing'!$B$16:$B$829,$B417,'N1.3_Project_Listing'!$D$16:$D$829,$B393,'N1.3_Project_Listing'!$J$16:$J$829,U$16,'N1.3_Project_Listing'!$G$16:$G$829,R$15)</f>
        <v>0</v>
      </c>
      <c r="V417" s="67">
        <f>SUMIFS('N1.3_Project_Listing'!$R$16:$R$829,'N1.3_Project_Listing'!$B$16:$B$829,$B417,'N1.3_Project_Listing'!$D$16:$D$829,$B393,'N1.3_Project_Listing'!$J$16:$J$829,V$16,'N1.3_Project_Listing'!$G$16:$G$829,R$15)</f>
        <v>0</v>
      </c>
      <c r="W417" s="67">
        <f>SUMIFS('N1.3_Project_Listing'!$R$16:$R$829,'N1.3_Project_Listing'!$B$16:$B$829,$B417,'N1.3_Project_Listing'!$D$16:$D$829,$B393,'N1.3_Project_Listing'!$J$16:$J$829,W$16,'N1.3_Project_Listing'!$G$16:$G$829,R$15)</f>
        <v>0</v>
      </c>
      <c r="X417" s="63">
        <f t="shared" si="496"/>
        <v>0</v>
      </c>
      <c r="Y417" s="116" t="s">
        <v>441</v>
      </c>
      <c r="Z417" s="67">
        <f>SUMIFS('N1.3_Project_Listing'!$P$16:$P$829,'N1.3_Project_Listing'!$B$16:$B$829,$B417,'N1.3_Project_Listing'!$D$16:$D$829,$B393,'N1.3_Project_Listing'!$J$16:$J$829,Z$16,'N1.3_Project_Listing'!$G$16:$G$829,R$15)</f>
        <v>0</v>
      </c>
      <c r="AA417" s="67">
        <f>SUMIFS('N1.3_Project_Listing'!$P$16:$P$829,'N1.3_Project_Listing'!$B$16:$B$829,$B417,'N1.3_Project_Listing'!$D$16:$D$829,$B393,'N1.3_Project_Listing'!$J$16:$J$829,AA$16,'N1.3_Project_Listing'!$G$16:$G$829,R$15)</f>
        <v>0</v>
      </c>
      <c r="AB417" s="67">
        <f>SUMIFS('N1.3_Project_Listing'!$P$16:$P$829,'N1.3_Project_Listing'!$B$16:$B$829,$B417,'N1.3_Project_Listing'!$D$16:$D$829,$B393,'N1.3_Project_Listing'!$J$16:$J$829,AB$16,'N1.3_Project_Listing'!$G$16:$G$829,R$15)</f>
        <v>0</v>
      </c>
      <c r="AC417" s="67">
        <f>SUMIFS('N1.3_Project_Listing'!$P$16:$P$829,'N1.3_Project_Listing'!$B$16:$B$829,$B417,'N1.3_Project_Listing'!$D$16:$D$829,$B393,'N1.3_Project_Listing'!$J$16:$J$829,AC$16,'N1.3_Project_Listing'!$G$16:$G$829,R$15)</f>
        <v>0</v>
      </c>
      <c r="AD417" s="67">
        <f>SUMIFS('N1.3_Project_Listing'!$P$16:$P$829,'N1.3_Project_Listing'!$B$16:$B$829,$B417,'N1.3_Project_Listing'!$D$16:$D$829,$B393,'N1.3_Project_Listing'!$J$16:$J$829,AD$16,'N1.3_Project_Listing'!$G$16:$G$829,R$15)</f>
        <v>0</v>
      </c>
      <c r="AE417" s="63">
        <f t="shared" si="497"/>
        <v>0</v>
      </c>
      <c r="AG417" s="158" t="str">
        <f t="shared" si="491"/>
        <v>-</v>
      </c>
      <c r="AH417" s="67">
        <f>SUMIFS('N1.3_Project_Listing'!$R$16:$R$829,'N1.3_Project_Listing'!$B$16:$B$829,$B417,'N1.3_Project_Listing'!$D$16:$D$829,$B393,'N1.3_Project_Listing'!$J$16:$J$829,AH$16,'N1.3_Project_Listing'!$G$16:$G$829,AG$15)</f>
        <v>0</v>
      </c>
      <c r="AI417" s="67">
        <f>SUMIFS('N1.3_Project_Listing'!$R$16:$R$829,'N1.3_Project_Listing'!$B$16:$B$829,$B417,'N1.3_Project_Listing'!$D$16:$D$829,$B393,'N1.3_Project_Listing'!$J$16:$J$829,AI$16,'N1.3_Project_Listing'!$G$16:$G$829,AG$15)</f>
        <v>0</v>
      </c>
      <c r="AJ417" s="67">
        <f>SUMIFS('N1.3_Project_Listing'!$R$16:$R$829,'N1.3_Project_Listing'!$B$16:$B$829,$B417,'N1.3_Project_Listing'!$D$16:$D$829,$B393,'N1.3_Project_Listing'!$J$16:$J$829,AJ$16,'N1.3_Project_Listing'!$G$16:$G$829,AG$15)</f>
        <v>0</v>
      </c>
      <c r="AK417" s="67">
        <f>SUMIFS('N1.3_Project_Listing'!$R$16:$R$829,'N1.3_Project_Listing'!$B$16:$B$829,$B417,'N1.3_Project_Listing'!$D$16:$D$829,$B393,'N1.3_Project_Listing'!$J$16:$J$829,AK$16,'N1.3_Project_Listing'!$G$16:$G$829,AG$15)</f>
        <v>0</v>
      </c>
      <c r="AL417" s="67">
        <f>SUMIFS('N1.3_Project_Listing'!$R$16:$R$829,'N1.3_Project_Listing'!$B$16:$B$829,$B417,'N1.3_Project_Listing'!$D$16:$D$829,$B393,'N1.3_Project_Listing'!$J$16:$J$829,AL$16,'N1.3_Project_Listing'!$G$16:$G$829,AG$15)</f>
        <v>0</v>
      </c>
      <c r="AM417" s="63">
        <f t="shared" si="498"/>
        <v>0</v>
      </c>
      <c r="AN417" s="116" t="s">
        <v>441</v>
      </c>
      <c r="AO417" s="67">
        <f>SUMIFS('N1.3_Project_Listing'!$P$16:$P$829,'N1.3_Project_Listing'!$B$16:$B$829,$B417,'N1.3_Project_Listing'!$D$16:$D$829,$B393,'N1.3_Project_Listing'!$J$16:$J$829,AO$16,'N1.3_Project_Listing'!$G$16:$G$829,AG$15)</f>
        <v>0</v>
      </c>
      <c r="AP417" s="67">
        <f>SUMIFS('N1.3_Project_Listing'!$P$16:$P$829,'N1.3_Project_Listing'!$B$16:$B$829,$B417,'N1.3_Project_Listing'!$D$16:$D$829,$B393,'N1.3_Project_Listing'!$J$16:$J$829,AP$16,'N1.3_Project_Listing'!$G$16:$G$829,AG$15)</f>
        <v>0</v>
      </c>
      <c r="AQ417" s="67">
        <f>SUMIFS('N1.3_Project_Listing'!$P$16:$P$829,'N1.3_Project_Listing'!$B$16:$B$829,$B417,'N1.3_Project_Listing'!$D$16:$D$829,$B393,'N1.3_Project_Listing'!$J$16:$J$829,AQ$16,'N1.3_Project_Listing'!$G$16:$G$829,AG$15)</f>
        <v>0</v>
      </c>
      <c r="AR417" s="67">
        <f>SUMIFS('N1.3_Project_Listing'!$P$16:$P$829,'N1.3_Project_Listing'!$B$16:$B$829,$B417,'N1.3_Project_Listing'!$D$16:$D$829,$B393,'N1.3_Project_Listing'!$J$16:$J$829,AR$16,'N1.3_Project_Listing'!$G$16:$G$829,AG$15)</f>
        <v>0</v>
      </c>
      <c r="AS417" s="67">
        <f>SUMIFS('N1.3_Project_Listing'!$P$16:$P$829,'N1.3_Project_Listing'!$B$16:$B$829,$B417,'N1.3_Project_Listing'!$D$16:$D$829,$B393,'N1.3_Project_Listing'!$J$16:$J$829,AS$16,'N1.3_Project_Listing'!$G$16:$G$829,AG$15)</f>
        <v>0</v>
      </c>
      <c r="AT417" s="63">
        <f t="shared" si="499"/>
        <v>0</v>
      </c>
      <c r="AV417" s="158" t="str">
        <f t="shared" si="492"/>
        <v>-</v>
      </c>
      <c r="AW417" s="67">
        <f>SUMIFS('N1.3_Project_Listing'!$R$16:$R$829,'N1.3_Project_Listing'!$B$16:$B$829,$B417,'N1.3_Project_Listing'!$D$16:$D$829,$B393,'N1.3_Project_Listing'!$J$16:$J$829,AW$16,'N1.3_Project_Listing'!$G$16:$G$829,AV$15)</f>
        <v>0</v>
      </c>
      <c r="AX417" s="67">
        <f>SUMIFS('N1.3_Project_Listing'!$R$16:$R$829,'N1.3_Project_Listing'!$B$16:$B$829,$B417,'N1.3_Project_Listing'!$D$16:$D$829,$B393,'N1.3_Project_Listing'!$J$16:$J$829,AX$16,'N1.3_Project_Listing'!$G$16:$G$829,AV$15)</f>
        <v>0</v>
      </c>
      <c r="AY417" s="67">
        <f>SUMIFS('N1.3_Project_Listing'!$R$16:$R$829,'N1.3_Project_Listing'!$B$16:$B$829,$B417,'N1.3_Project_Listing'!$D$16:$D$829,$B393,'N1.3_Project_Listing'!$J$16:$J$829,AY$16,'N1.3_Project_Listing'!$G$16:$G$829,AV$15)</f>
        <v>0</v>
      </c>
      <c r="AZ417" s="67">
        <f>SUMIFS('N1.3_Project_Listing'!$R$16:$R$829,'N1.3_Project_Listing'!$B$16:$B$829,$B417,'N1.3_Project_Listing'!$D$16:$D$829,$B393,'N1.3_Project_Listing'!$J$16:$J$829,AZ$16,'N1.3_Project_Listing'!$G$16:$G$829,AV$15)</f>
        <v>0</v>
      </c>
      <c r="BA417" s="67">
        <f>SUMIFS('N1.3_Project_Listing'!$R$16:$R$829,'N1.3_Project_Listing'!$B$16:$B$829,$B417,'N1.3_Project_Listing'!$D$16:$D$829,$B393,'N1.3_Project_Listing'!$J$16:$J$829,BA$16,'N1.3_Project_Listing'!$G$16:$G$829,AV$15)</f>
        <v>0</v>
      </c>
      <c r="BB417" s="63">
        <f t="shared" si="500"/>
        <v>0</v>
      </c>
      <c r="BC417" s="116" t="s">
        <v>441</v>
      </c>
      <c r="BD417" s="67">
        <f>SUMIFS('N1.3_Project_Listing'!$P$16:$P$829,'N1.3_Project_Listing'!$B$16:$B$829,$B417,'N1.3_Project_Listing'!$D$16:$D$829,$B393,'N1.3_Project_Listing'!$J$16:$J$829,BD$16,'N1.3_Project_Listing'!$G$16:$G$829,AV$15)</f>
        <v>0</v>
      </c>
      <c r="BE417" s="67">
        <f>SUMIFS('N1.3_Project_Listing'!$P$16:$P$829,'N1.3_Project_Listing'!$B$16:$B$829,$B417,'N1.3_Project_Listing'!$D$16:$D$829,$B393,'N1.3_Project_Listing'!$J$16:$J$829,BE$16,'N1.3_Project_Listing'!$G$16:$G$829,AV$15)</f>
        <v>0</v>
      </c>
      <c r="BF417" s="67">
        <f>SUMIFS('N1.3_Project_Listing'!$P$16:$P$829,'N1.3_Project_Listing'!$B$16:$B$829,$B417,'N1.3_Project_Listing'!$D$16:$D$829,$B393,'N1.3_Project_Listing'!$J$16:$J$829,BF$16,'N1.3_Project_Listing'!$G$16:$G$829,AV$15)</f>
        <v>0</v>
      </c>
      <c r="BG417" s="67">
        <f>SUMIFS('N1.3_Project_Listing'!$P$16:$P$829,'N1.3_Project_Listing'!$B$16:$B$829,$B417,'N1.3_Project_Listing'!$D$16:$D$829,$B393,'N1.3_Project_Listing'!$J$16:$J$829,BG$16,'N1.3_Project_Listing'!$G$16:$G$829,AV$15)</f>
        <v>0</v>
      </c>
      <c r="BH417" s="67">
        <f>SUMIFS('N1.3_Project_Listing'!$P$16:$P$829,'N1.3_Project_Listing'!$B$16:$B$829,$B417,'N1.3_Project_Listing'!$D$16:$D$829,$B393,'N1.3_Project_Listing'!$J$16:$J$829,BH$16,'N1.3_Project_Listing'!$G$16:$G$829,AV$15)</f>
        <v>0</v>
      </c>
      <c r="BI417" s="63">
        <f t="shared" si="501"/>
        <v>0</v>
      </c>
      <c r="BK417" s="158" t="str">
        <f t="shared" si="493"/>
        <v>-</v>
      </c>
      <c r="BL417" s="67">
        <f>SUMIFS('N1.3_Project_Listing'!$R$16:$R$829,'N1.3_Project_Listing'!$B$16:$B$829,$B417,'N1.3_Project_Listing'!$D$16:$D$829,$B393,'N1.3_Project_Listing'!$J$16:$J$829,BL$16,'N1.3_Project_Listing'!$G$16:$G$829,BK$15)</f>
        <v>0</v>
      </c>
      <c r="BM417" s="67">
        <f>SUMIFS('N1.3_Project_Listing'!$R$16:$R$829,'N1.3_Project_Listing'!$B$16:$B$829,$B417,'N1.3_Project_Listing'!$D$16:$D$829,$B393,'N1.3_Project_Listing'!$J$16:$J$829,BM$16,'N1.3_Project_Listing'!$G$16:$G$829,BK$15)</f>
        <v>0</v>
      </c>
      <c r="BN417" s="67">
        <f>SUMIFS('N1.3_Project_Listing'!$R$16:$R$829,'N1.3_Project_Listing'!$B$16:$B$829,$B417,'N1.3_Project_Listing'!$D$16:$D$829,$B393,'N1.3_Project_Listing'!$J$16:$J$829,BN$16,'N1.3_Project_Listing'!$G$16:$G$829,BK$15)</f>
        <v>0</v>
      </c>
      <c r="BO417" s="67">
        <f>SUMIFS('N1.3_Project_Listing'!$R$16:$R$829,'N1.3_Project_Listing'!$B$16:$B$829,$B417,'N1.3_Project_Listing'!$D$16:$D$829,$B393,'N1.3_Project_Listing'!$J$16:$J$829,BO$16,'N1.3_Project_Listing'!$G$16:$G$829,BK$15)</f>
        <v>0</v>
      </c>
      <c r="BP417" s="67">
        <f>SUMIFS('N1.3_Project_Listing'!$R$16:$R$829,'N1.3_Project_Listing'!$B$16:$B$829,$B417,'N1.3_Project_Listing'!$D$16:$D$829,$B393,'N1.3_Project_Listing'!$J$16:$J$829,BP$16,'N1.3_Project_Listing'!$G$16:$G$829,BK$15)</f>
        <v>0</v>
      </c>
      <c r="BQ417" s="63">
        <f t="shared" si="502"/>
        <v>0</v>
      </c>
      <c r="BR417" s="116" t="s">
        <v>441</v>
      </c>
      <c r="BS417" s="67">
        <f>SUMIFS('N1.3_Project_Listing'!$P$16:$P$829,'N1.3_Project_Listing'!$B$16:$B$829,$B417,'N1.3_Project_Listing'!$D$16:$D$829,$B393,'N1.3_Project_Listing'!$J$16:$J$829,BS$16,'N1.3_Project_Listing'!$G$16:$G$829,BK$15)</f>
        <v>0</v>
      </c>
      <c r="BT417" s="67">
        <f>SUMIFS('N1.3_Project_Listing'!$P$16:$P$829,'N1.3_Project_Listing'!$B$16:$B$829,$B417,'N1.3_Project_Listing'!$D$16:$D$829,$B393,'N1.3_Project_Listing'!$J$16:$J$829,BT$16,'N1.3_Project_Listing'!$G$16:$G$829,BK$15)</f>
        <v>0</v>
      </c>
      <c r="BU417" s="67">
        <f>SUMIFS('N1.3_Project_Listing'!$P$16:$P$829,'N1.3_Project_Listing'!$B$16:$B$829,$B417,'N1.3_Project_Listing'!$D$16:$D$829,$B393,'N1.3_Project_Listing'!$J$16:$J$829,BU$16,'N1.3_Project_Listing'!$G$16:$G$829,BK$15)</f>
        <v>0</v>
      </c>
      <c r="BV417" s="67">
        <f>SUMIFS('N1.3_Project_Listing'!$P$16:$P$829,'N1.3_Project_Listing'!$B$16:$B$829,$B417,'N1.3_Project_Listing'!$D$16:$D$829,$B393,'N1.3_Project_Listing'!$J$16:$J$829,BV$16,'N1.3_Project_Listing'!$G$16:$G$829,BK$15)</f>
        <v>0</v>
      </c>
      <c r="BW417" s="67">
        <f>SUMIFS('N1.3_Project_Listing'!$P$16:$P$829,'N1.3_Project_Listing'!$B$16:$B$829,$B417,'N1.3_Project_Listing'!$D$16:$D$829,$B393,'N1.3_Project_Listing'!$J$16:$J$829,BW$16,'N1.3_Project_Listing'!$G$16:$G$829,BK$15)</f>
        <v>0</v>
      </c>
      <c r="BX417" s="63">
        <f t="shared" si="503"/>
        <v>0</v>
      </c>
    </row>
    <row r="418" spans="2:76" hidden="1">
      <c r="B418" s="132" t="str">
        <f t="shared" si="504"/>
        <v>No entry required</v>
      </c>
      <c r="C418" s="158" t="str">
        <f t="shared" si="504"/>
        <v>-</v>
      </c>
      <c r="D418" s="63">
        <f t="shared" si="480"/>
        <v>0</v>
      </c>
      <c r="E418" s="63">
        <f t="shared" si="481"/>
        <v>0</v>
      </c>
      <c r="F418" s="63">
        <f t="shared" si="482"/>
        <v>0</v>
      </c>
      <c r="G418" s="63">
        <f t="shared" si="483"/>
        <v>0</v>
      </c>
      <c r="H418" s="63">
        <f t="shared" si="484"/>
        <v>0</v>
      </c>
      <c r="I418" s="63">
        <f t="shared" si="494"/>
        <v>0</v>
      </c>
      <c r="J418" s="116" t="s">
        <v>441</v>
      </c>
      <c r="K418" s="63">
        <f t="shared" si="485"/>
        <v>0</v>
      </c>
      <c r="L418" s="63">
        <f t="shared" si="486"/>
        <v>0</v>
      </c>
      <c r="M418" s="63">
        <f t="shared" si="487"/>
        <v>0</v>
      </c>
      <c r="N418" s="63">
        <f t="shared" si="488"/>
        <v>0</v>
      </c>
      <c r="O418" s="63">
        <f t="shared" si="489"/>
        <v>0</v>
      </c>
      <c r="P418" s="63">
        <f t="shared" si="495"/>
        <v>0</v>
      </c>
      <c r="R418" s="158" t="str">
        <f t="shared" si="490"/>
        <v>-</v>
      </c>
      <c r="S418" s="67">
        <f>SUMIFS('N1.3_Project_Listing'!$R$16:$R$829,'N1.3_Project_Listing'!$B$16:$B$829,$B418,'N1.3_Project_Listing'!$D$16:$D$829,$B393,'N1.3_Project_Listing'!$J$16:$J$829,S$16,'N1.3_Project_Listing'!$G$16:$G$829,R$15)</f>
        <v>0</v>
      </c>
      <c r="T418" s="67">
        <f>SUMIFS('N1.3_Project_Listing'!$R$16:$R$829,'N1.3_Project_Listing'!$B$16:$B$829,$B418,'N1.3_Project_Listing'!$D$16:$D$829,$B393,'N1.3_Project_Listing'!$J$16:$J$829,T$16,'N1.3_Project_Listing'!$G$16:$G$829,R$15)</f>
        <v>0</v>
      </c>
      <c r="U418" s="67">
        <f>SUMIFS('N1.3_Project_Listing'!$R$16:$R$829,'N1.3_Project_Listing'!$B$16:$B$829,$B418,'N1.3_Project_Listing'!$D$16:$D$829,$B393,'N1.3_Project_Listing'!$J$16:$J$829,U$16,'N1.3_Project_Listing'!$G$16:$G$829,R$15)</f>
        <v>0</v>
      </c>
      <c r="V418" s="67">
        <f>SUMIFS('N1.3_Project_Listing'!$R$16:$R$829,'N1.3_Project_Listing'!$B$16:$B$829,$B418,'N1.3_Project_Listing'!$D$16:$D$829,$B393,'N1.3_Project_Listing'!$J$16:$J$829,V$16,'N1.3_Project_Listing'!$G$16:$G$829,R$15)</f>
        <v>0</v>
      </c>
      <c r="W418" s="67">
        <f>SUMIFS('N1.3_Project_Listing'!$R$16:$R$829,'N1.3_Project_Listing'!$B$16:$B$829,$B418,'N1.3_Project_Listing'!$D$16:$D$829,$B393,'N1.3_Project_Listing'!$J$16:$J$829,W$16,'N1.3_Project_Listing'!$G$16:$G$829,R$15)</f>
        <v>0</v>
      </c>
      <c r="X418" s="63">
        <f t="shared" si="496"/>
        <v>0</v>
      </c>
      <c r="Y418" s="116" t="s">
        <v>441</v>
      </c>
      <c r="Z418" s="67">
        <f>SUMIFS('N1.3_Project_Listing'!$P$16:$P$829,'N1.3_Project_Listing'!$B$16:$B$829,$B418,'N1.3_Project_Listing'!$D$16:$D$829,$B393,'N1.3_Project_Listing'!$J$16:$J$829,Z$16,'N1.3_Project_Listing'!$G$16:$G$829,R$15)</f>
        <v>0</v>
      </c>
      <c r="AA418" s="67">
        <f>SUMIFS('N1.3_Project_Listing'!$P$16:$P$829,'N1.3_Project_Listing'!$B$16:$B$829,$B418,'N1.3_Project_Listing'!$D$16:$D$829,$B393,'N1.3_Project_Listing'!$J$16:$J$829,AA$16,'N1.3_Project_Listing'!$G$16:$G$829,R$15)</f>
        <v>0</v>
      </c>
      <c r="AB418" s="67">
        <f>SUMIFS('N1.3_Project_Listing'!$P$16:$P$829,'N1.3_Project_Listing'!$B$16:$B$829,$B418,'N1.3_Project_Listing'!$D$16:$D$829,$B393,'N1.3_Project_Listing'!$J$16:$J$829,AB$16,'N1.3_Project_Listing'!$G$16:$G$829,R$15)</f>
        <v>0</v>
      </c>
      <c r="AC418" s="67">
        <f>SUMIFS('N1.3_Project_Listing'!$P$16:$P$829,'N1.3_Project_Listing'!$B$16:$B$829,$B418,'N1.3_Project_Listing'!$D$16:$D$829,$B393,'N1.3_Project_Listing'!$J$16:$J$829,AC$16,'N1.3_Project_Listing'!$G$16:$G$829,R$15)</f>
        <v>0</v>
      </c>
      <c r="AD418" s="67">
        <f>SUMIFS('N1.3_Project_Listing'!$P$16:$P$829,'N1.3_Project_Listing'!$B$16:$B$829,$B418,'N1.3_Project_Listing'!$D$16:$D$829,$B393,'N1.3_Project_Listing'!$J$16:$J$829,AD$16,'N1.3_Project_Listing'!$G$16:$G$829,R$15)</f>
        <v>0</v>
      </c>
      <c r="AE418" s="63">
        <f t="shared" si="497"/>
        <v>0</v>
      </c>
      <c r="AG418" s="158" t="str">
        <f t="shared" si="491"/>
        <v>-</v>
      </c>
      <c r="AH418" s="67">
        <f>SUMIFS('N1.3_Project_Listing'!$R$16:$R$829,'N1.3_Project_Listing'!$B$16:$B$829,$B418,'N1.3_Project_Listing'!$D$16:$D$829,$B393,'N1.3_Project_Listing'!$J$16:$J$829,AH$16,'N1.3_Project_Listing'!$G$16:$G$829,AG$15)</f>
        <v>0</v>
      </c>
      <c r="AI418" s="67">
        <f>SUMIFS('N1.3_Project_Listing'!$R$16:$R$829,'N1.3_Project_Listing'!$B$16:$B$829,$B418,'N1.3_Project_Listing'!$D$16:$D$829,$B393,'N1.3_Project_Listing'!$J$16:$J$829,AI$16,'N1.3_Project_Listing'!$G$16:$G$829,AG$15)</f>
        <v>0</v>
      </c>
      <c r="AJ418" s="67">
        <f>SUMIFS('N1.3_Project_Listing'!$R$16:$R$829,'N1.3_Project_Listing'!$B$16:$B$829,$B418,'N1.3_Project_Listing'!$D$16:$D$829,$B393,'N1.3_Project_Listing'!$J$16:$J$829,AJ$16,'N1.3_Project_Listing'!$G$16:$G$829,AG$15)</f>
        <v>0</v>
      </c>
      <c r="AK418" s="67">
        <f>SUMIFS('N1.3_Project_Listing'!$R$16:$R$829,'N1.3_Project_Listing'!$B$16:$B$829,$B418,'N1.3_Project_Listing'!$D$16:$D$829,$B393,'N1.3_Project_Listing'!$J$16:$J$829,AK$16,'N1.3_Project_Listing'!$G$16:$G$829,AG$15)</f>
        <v>0</v>
      </c>
      <c r="AL418" s="67">
        <f>SUMIFS('N1.3_Project_Listing'!$R$16:$R$829,'N1.3_Project_Listing'!$B$16:$B$829,$B418,'N1.3_Project_Listing'!$D$16:$D$829,$B393,'N1.3_Project_Listing'!$J$16:$J$829,AL$16,'N1.3_Project_Listing'!$G$16:$G$829,AG$15)</f>
        <v>0</v>
      </c>
      <c r="AM418" s="63">
        <f t="shared" si="498"/>
        <v>0</v>
      </c>
      <c r="AN418" s="116" t="s">
        <v>441</v>
      </c>
      <c r="AO418" s="67">
        <f>SUMIFS('N1.3_Project_Listing'!$P$16:$P$829,'N1.3_Project_Listing'!$B$16:$B$829,$B418,'N1.3_Project_Listing'!$D$16:$D$829,$B393,'N1.3_Project_Listing'!$J$16:$J$829,AO$16,'N1.3_Project_Listing'!$G$16:$G$829,AG$15)</f>
        <v>0</v>
      </c>
      <c r="AP418" s="67">
        <f>SUMIFS('N1.3_Project_Listing'!$P$16:$P$829,'N1.3_Project_Listing'!$B$16:$B$829,$B418,'N1.3_Project_Listing'!$D$16:$D$829,$B393,'N1.3_Project_Listing'!$J$16:$J$829,AP$16,'N1.3_Project_Listing'!$G$16:$G$829,AG$15)</f>
        <v>0</v>
      </c>
      <c r="AQ418" s="67">
        <f>SUMIFS('N1.3_Project_Listing'!$P$16:$P$829,'N1.3_Project_Listing'!$B$16:$B$829,$B418,'N1.3_Project_Listing'!$D$16:$D$829,$B393,'N1.3_Project_Listing'!$J$16:$J$829,AQ$16,'N1.3_Project_Listing'!$G$16:$G$829,AG$15)</f>
        <v>0</v>
      </c>
      <c r="AR418" s="67">
        <f>SUMIFS('N1.3_Project_Listing'!$P$16:$P$829,'N1.3_Project_Listing'!$B$16:$B$829,$B418,'N1.3_Project_Listing'!$D$16:$D$829,$B393,'N1.3_Project_Listing'!$J$16:$J$829,AR$16,'N1.3_Project_Listing'!$G$16:$G$829,AG$15)</f>
        <v>0</v>
      </c>
      <c r="AS418" s="67">
        <f>SUMIFS('N1.3_Project_Listing'!$P$16:$P$829,'N1.3_Project_Listing'!$B$16:$B$829,$B418,'N1.3_Project_Listing'!$D$16:$D$829,$B393,'N1.3_Project_Listing'!$J$16:$J$829,AS$16,'N1.3_Project_Listing'!$G$16:$G$829,AG$15)</f>
        <v>0</v>
      </c>
      <c r="AT418" s="63">
        <f t="shared" si="499"/>
        <v>0</v>
      </c>
      <c r="AV418" s="158" t="str">
        <f t="shared" si="492"/>
        <v>-</v>
      </c>
      <c r="AW418" s="67">
        <f>SUMIFS('N1.3_Project_Listing'!$R$16:$R$829,'N1.3_Project_Listing'!$B$16:$B$829,$B418,'N1.3_Project_Listing'!$D$16:$D$829,$B393,'N1.3_Project_Listing'!$J$16:$J$829,AW$16,'N1.3_Project_Listing'!$G$16:$G$829,AV$15)</f>
        <v>0</v>
      </c>
      <c r="AX418" s="67">
        <f>SUMIFS('N1.3_Project_Listing'!$R$16:$R$829,'N1.3_Project_Listing'!$B$16:$B$829,$B418,'N1.3_Project_Listing'!$D$16:$D$829,$B393,'N1.3_Project_Listing'!$J$16:$J$829,AX$16,'N1.3_Project_Listing'!$G$16:$G$829,AV$15)</f>
        <v>0</v>
      </c>
      <c r="AY418" s="67">
        <f>SUMIFS('N1.3_Project_Listing'!$R$16:$R$829,'N1.3_Project_Listing'!$B$16:$B$829,$B418,'N1.3_Project_Listing'!$D$16:$D$829,$B393,'N1.3_Project_Listing'!$J$16:$J$829,AY$16,'N1.3_Project_Listing'!$G$16:$G$829,AV$15)</f>
        <v>0</v>
      </c>
      <c r="AZ418" s="67">
        <f>SUMIFS('N1.3_Project_Listing'!$R$16:$R$829,'N1.3_Project_Listing'!$B$16:$B$829,$B418,'N1.3_Project_Listing'!$D$16:$D$829,$B393,'N1.3_Project_Listing'!$J$16:$J$829,AZ$16,'N1.3_Project_Listing'!$G$16:$G$829,AV$15)</f>
        <v>0</v>
      </c>
      <c r="BA418" s="67">
        <f>SUMIFS('N1.3_Project_Listing'!$R$16:$R$829,'N1.3_Project_Listing'!$B$16:$B$829,$B418,'N1.3_Project_Listing'!$D$16:$D$829,$B393,'N1.3_Project_Listing'!$J$16:$J$829,BA$16,'N1.3_Project_Listing'!$G$16:$G$829,AV$15)</f>
        <v>0</v>
      </c>
      <c r="BB418" s="63">
        <f t="shared" si="500"/>
        <v>0</v>
      </c>
      <c r="BC418" s="116" t="s">
        <v>441</v>
      </c>
      <c r="BD418" s="67">
        <f>SUMIFS('N1.3_Project_Listing'!$P$16:$P$829,'N1.3_Project_Listing'!$B$16:$B$829,$B418,'N1.3_Project_Listing'!$D$16:$D$829,$B393,'N1.3_Project_Listing'!$J$16:$J$829,BD$16,'N1.3_Project_Listing'!$G$16:$G$829,AV$15)</f>
        <v>0</v>
      </c>
      <c r="BE418" s="67">
        <f>SUMIFS('N1.3_Project_Listing'!$P$16:$P$829,'N1.3_Project_Listing'!$B$16:$B$829,$B418,'N1.3_Project_Listing'!$D$16:$D$829,$B393,'N1.3_Project_Listing'!$J$16:$J$829,BE$16,'N1.3_Project_Listing'!$G$16:$G$829,AV$15)</f>
        <v>0</v>
      </c>
      <c r="BF418" s="67">
        <f>SUMIFS('N1.3_Project_Listing'!$P$16:$P$829,'N1.3_Project_Listing'!$B$16:$B$829,$B418,'N1.3_Project_Listing'!$D$16:$D$829,$B393,'N1.3_Project_Listing'!$J$16:$J$829,BF$16,'N1.3_Project_Listing'!$G$16:$G$829,AV$15)</f>
        <v>0</v>
      </c>
      <c r="BG418" s="67">
        <f>SUMIFS('N1.3_Project_Listing'!$P$16:$P$829,'N1.3_Project_Listing'!$B$16:$B$829,$B418,'N1.3_Project_Listing'!$D$16:$D$829,$B393,'N1.3_Project_Listing'!$J$16:$J$829,BG$16,'N1.3_Project_Listing'!$G$16:$G$829,AV$15)</f>
        <v>0</v>
      </c>
      <c r="BH418" s="67">
        <f>SUMIFS('N1.3_Project_Listing'!$P$16:$P$829,'N1.3_Project_Listing'!$B$16:$B$829,$B418,'N1.3_Project_Listing'!$D$16:$D$829,$B393,'N1.3_Project_Listing'!$J$16:$J$829,BH$16,'N1.3_Project_Listing'!$G$16:$G$829,AV$15)</f>
        <v>0</v>
      </c>
      <c r="BI418" s="63">
        <f t="shared" si="501"/>
        <v>0</v>
      </c>
      <c r="BK418" s="158" t="str">
        <f t="shared" si="493"/>
        <v>-</v>
      </c>
      <c r="BL418" s="67">
        <f>SUMIFS('N1.3_Project_Listing'!$R$16:$R$829,'N1.3_Project_Listing'!$B$16:$B$829,$B418,'N1.3_Project_Listing'!$D$16:$D$829,$B393,'N1.3_Project_Listing'!$J$16:$J$829,BL$16,'N1.3_Project_Listing'!$G$16:$G$829,BK$15)</f>
        <v>0</v>
      </c>
      <c r="BM418" s="67">
        <f>SUMIFS('N1.3_Project_Listing'!$R$16:$R$829,'N1.3_Project_Listing'!$B$16:$B$829,$B418,'N1.3_Project_Listing'!$D$16:$D$829,$B393,'N1.3_Project_Listing'!$J$16:$J$829,BM$16,'N1.3_Project_Listing'!$G$16:$G$829,BK$15)</f>
        <v>0</v>
      </c>
      <c r="BN418" s="67">
        <f>SUMIFS('N1.3_Project_Listing'!$R$16:$R$829,'N1.3_Project_Listing'!$B$16:$B$829,$B418,'N1.3_Project_Listing'!$D$16:$D$829,$B393,'N1.3_Project_Listing'!$J$16:$J$829,BN$16,'N1.3_Project_Listing'!$G$16:$G$829,BK$15)</f>
        <v>0</v>
      </c>
      <c r="BO418" s="67">
        <f>SUMIFS('N1.3_Project_Listing'!$R$16:$R$829,'N1.3_Project_Listing'!$B$16:$B$829,$B418,'N1.3_Project_Listing'!$D$16:$D$829,$B393,'N1.3_Project_Listing'!$J$16:$J$829,BO$16,'N1.3_Project_Listing'!$G$16:$G$829,BK$15)</f>
        <v>0</v>
      </c>
      <c r="BP418" s="67">
        <f>SUMIFS('N1.3_Project_Listing'!$R$16:$R$829,'N1.3_Project_Listing'!$B$16:$B$829,$B418,'N1.3_Project_Listing'!$D$16:$D$829,$B393,'N1.3_Project_Listing'!$J$16:$J$829,BP$16,'N1.3_Project_Listing'!$G$16:$G$829,BK$15)</f>
        <v>0</v>
      </c>
      <c r="BQ418" s="63">
        <f t="shared" si="502"/>
        <v>0</v>
      </c>
      <c r="BR418" s="116" t="s">
        <v>441</v>
      </c>
      <c r="BS418" s="67">
        <f>SUMIFS('N1.3_Project_Listing'!$P$16:$P$829,'N1.3_Project_Listing'!$B$16:$B$829,$B418,'N1.3_Project_Listing'!$D$16:$D$829,$B393,'N1.3_Project_Listing'!$J$16:$J$829,BS$16,'N1.3_Project_Listing'!$G$16:$G$829,BK$15)</f>
        <v>0</v>
      </c>
      <c r="BT418" s="67">
        <f>SUMIFS('N1.3_Project_Listing'!$P$16:$P$829,'N1.3_Project_Listing'!$B$16:$B$829,$B418,'N1.3_Project_Listing'!$D$16:$D$829,$B393,'N1.3_Project_Listing'!$J$16:$J$829,BT$16,'N1.3_Project_Listing'!$G$16:$G$829,BK$15)</f>
        <v>0</v>
      </c>
      <c r="BU418" s="67">
        <f>SUMIFS('N1.3_Project_Listing'!$P$16:$P$829,'N1.3_Project_Listing'!$B$16:$B$829,$B418,'N1.3_Project_Listing'!$D$16:$D$829,$B393,'N1.3_Project_Listing'!$J$16:$J$829,BU$16,'N1.3_Project_Listing'!$G$16:$G$829,BK$15)</f>
        <v>0</v>
      </c>
      <c r="BV418" s="67">
        <f>SUMIFS('N1.3_Project_Listing'!$P$16:$P$829,'N1.3_Project_Listing'!$B$16:$B$829,$B418,'N1.3_Project_Listing'!$D$16:$D$829,$B393,'N1.3_Project_Listing'!$J$16:$J$829,BV$16,'N1.3_Project_Listing'!$G$16:$G$829,BK$15)</f>
        <v>0</v>
      </c>
      <c r="BW418" s="67">
        <f>SUMIFS('N1.3_Project_Listing'!$P$16:$P$829,'N1.3_Project_Listing'!$B$16:$B$829,$B418,'N1.3_Project_Listing'!$D$16:$D$829,$B393,'N1.3_Project_Listing'!$J$16:$J$829,BW$16,'N1.3_Project_Listing'!$G$16:$G$829,BK$15)</f>
        <v>0</v>
      </c>
      <c r="BX418" s="63">
        <f t="shared" si="503"/>
        <v>0</v>
      </c>
    </row>
    <row r="419" spans="2:76" hidden="1">
      <c r="B419" s="132" t="str">
        <f t="shared" si="504"/>
        <v>No entry required</v>
      </c>
      <c r="C419" s="158" t="str">
        <f t="shared" si="504"/>
        <v>-</v>
      </c>
      <c r="D419" s="63">
        <f t="shared" si="480"/>
        <v>0</v>
      </c>
      <c r="E419" s="63">
        <f t="shared" si="481"/>
        <v>0</v>
      </c>
      <c r="F419" s="63">
        <f t="shared" si="482"/>
        <v>0</v>
      </c>
      <c r="G419" s="63">
        <f t="shared" si="483"/>
        <v>0</v>
      </c>
      <c r="H419" s="63">
        <f t="shared" si="484"/>
        <v>0</v>
      </c>
      <c r="I419" s="63">
        <f t="shared" si="494"/>
        <v>0</v>
      </c>
      <c r="J419" s="116" t="s">
        <v>441</v>
      </c>
      <c r="K419" s="63">
        <f t="shared" si="485"/>
        <v>0</v>
      </c>
      <c r="L419" s="63">
        <f t="shared" si="486"/>
        <v>0</v>
      </c>
      <c r="M419" s="63">
        <f t="shared" si="487"/>
        <v>0</v>
      </c>
      <c r="N419" s="63">
        <f t="shared" si="488"/>
        <v>0</v>
      </c>
      <c r="O419" s="63">
        <f t="shared" si="489"/>
        <v>0</v>
      </c>
      <c r="P419" s="63">
        <f t="shared" si="495"/>
        <v>0</v>
      </c>
      <c r="R419" s="158" t="str">
        <f t="shared" si="490"/>
        <v>-</v>
      </c>
      <c r="S419" s="67">
        <f>SUMIFS('N1.3_Project_Listing'!$R$16:$R$829,'N1.3_Project_Listing'!$B$16:$B$829,$B419,'N1.3_Project_Listing'!$D$16:$D$829,$B393,'N1.3_Project_Listing'!$J$16:$J$829,S$16,'N1.3_Project_Listing'!$G$16:$G$829,R$15)</f>
        <v>0</v>
      </c>
      <c r="T419" s="67">
        <f>SUMIFS('N1.3_Project_Listing'!$R$16:$R$829,'N1.3_Project_Listing'!$B$16:$B$829,$B419,'N1.3_Project_Listing'!$D$16:$D$829,$B393,'N1.3_Project_Listing'!$J$16:$J$829,T$16,'N1.3_Project_Listing'!$G$16:$G$829,R$15)</f>
        <v>0</v>
      </c>
      <c r="U419" s="67">
        <f>SUMIFS('N1.3_Project_Listing'!$R$16:$R$829,'N1.3_Project_Listing'!$B$16:$B$829,$B419,'N1.3_Project_Listing'!$D$16:$D$829,$B393,'N1.3_Project_Listing'!$J$16:$J$829,U$16,'N1.3_Project_Listing'!$G$16:$G$829,R$15)</f>
        <v>0</v>
      </c>
      <c r="V419" s="67">
        <f>SUMIFS('N1.3_Project_Listing'!$R$16:$R$829,'N1.3_Project_Listing'!$B$16:$B$829,$B419,'N1.3_Project_Listing'!$D$16:$D$829,$B393,'N1.3_Project_Listing'!$J$16:$J$829,V$16,'N1.3_Project_Listing'!$G$16:$G$829,R$15)</f>
        <v>0</v>
      </c>
      <c r="W419" s="67">
        <f>SUMIFS('N1.3_Project_Listing'!$R$16:$R$829,'N1.3_Project_Listing'!$B$16:$B$829,$B419,'N1.3_Project_Listing'!$D$16:$D$829,$B393,'N1.3_Project_Listing'!$J$16:$J$829,W$16,'N1.3_Project_Listing'!$G$16:$G$829,R$15)</f>
        <v>0</v>
      </c>
      <c r="X419" s="63">
        <f t="shared" si="496"/>
        <v>0</v>
      </c>
      <c r="Y419" s="116" t="s">
        <v>441</v>
      </c>
      <c r="Z419" s="67">
        <f>SUMIFS('N1.3_Project_Listing'!$P$16:$P$829,'N1.3_Project_Listing'!$B$16:$B$829,$B419,'N1.3_Project_Listing'!$D$16:$D$829,$B393,'N1.3_Project_Listing'!$J$16:$J$829,Z$16,'N1.3_Project_Listing'!$G$16:$G$829,R$15)</f>
        <v>0</v>
      </c>
      <c r="AA419" s="67">
        <f>SUMIFS('N1.3_Project_Listing'!$P$16:$P$829,'N1.3_Project_Listing'!$B$16:$B$829,$B419,'N1.3_Project_Listing'!$D$16:$D$829,$B393,'N1.3_Project_Listing'!$J$16:$J$829,AA$16,'N1.3_Project_Listing'!$G$16:$G$829,R$15)</f>
        <v>0</v>
      </c>
      <c r="AB419" s="67">
        <f>SUMIFS('N1.3_Project_Listing'!$P$16:$P$829,'N1.3_Project_Listing'!$B$16:$B$829,$B419,'N1.3_Project_Listing'!$D$16:$D$829,$B393,'N1.3_Project_Listing'!$J$16:$J$829,AB$16,'N1.3_Project_Listing'!$G$16:$G$829,R$15)</f>
        <v>0</v>
      </c>
      <c r="AC419" s="67">
        <f>SUMIFS('N1.3_Project_Listing'!$P$16:$P$829,'N1.3_Project_Listing'!$B$16:$B$829,$B419,'N1.3_Project_Listing'!$D$16:$D$829,$B393,'N1.3_Project_Listing'!$J$16:$J$829,AC$16,'N1.3_Project_Listing'!$G$16:$G$829,R$15)</f>
        <v>0</v>
      </c>
      <c r="AD419" s="67">
        <f>SUMIFS('N1.3_Project_Listing'!$P$16:$P$829,'N1.3_Project_Listing'!$B$16:$B$829,$B419,'N1.3_Project_Listing'!$D$16:$D$829,$B393,'N1.3_Project_Listing'!$J$16:$J$829,AD$16,'N1.3_Project_Listing'!$G$16:$G$829,R$15)</f>
        <v>0</v>
      </c>
      <c r="AE419" s="63">
        <f t="shared" si="497"/>
        <v>0</v>
      </c>
      <c r="AG419" s="158" t="str">
        <f t="shared" si="491"/>
        <v>-</v>
      </c>
      <c r="AH419" s="67">
        <f>SUMIFS('N1.3_Project_Listing'!$R$16:$R$829,'N1.3_Project_Listing'!$B$16:$B$829,$B419,'N1.3_Project_Listing'!$D$16:$D$829,$B393,'N1.3_Project_Listing'!$J$16:$J$829,AH$16,'N1.3_Project_Listing'!$G$16:$G$829,AG$15)</f>
        <v>0</v>
      </c>
      <c r="AI419" s="67">
        <f>SUMIFS('N1.3_Project_Listing'!$R$16:$R$829,'N1.3_Project_Listing'!$B$16:$B$829,$B419,'N1.3_Project_Listing'!$D$16:$D$829,$B393,'N1.3_Project_Listing'!$J$16:$J$829,AI$16,'N1.3_Project_Listing'!$G$16:$G$829,AG$15)</f>
        <v>0</v>
      </c>
      <c r="AJ419" s="67">
        <f>SUMIFS('N1.3_Project_Listing'!$R$16:$R$829,'N1.3_Project_Listing'!$B$16:$B$829,$B419,'N1.3_Project_Listing'!$D$16:$D$829,$B393,'N1.3_Project_Listing'!$J$16:$J$829,AJ$16,'N1.3_Project_Listing'!$G$16:$G$829,AG$15)</f>
        <v>0</v>
      </c>
      <c r="AK419" s="67">
        <f>SUMIFS('N1.3_Project_Listing'!$R$16:$R$829,'N1.3_Project_Listing'!$B$16:$B$829,$B419,'N1.3_Project_Listing'!$D$16:$D$829,$B393,'N1.3_Project_Listing'!$J$16:$J$829,AK$16,'N1.3_Project_Listing'!$G$16:$G$829,AG$15)</f>
        <v>0</v>
      </c>
      <c r="AL419" s="67">
        <f>SUMIFS('N1.3_Project_Listing'!$R$16:$R$829,'N1.3_Project_Listing'!$B$16:$B$829,$B419,'N1.3_Project_Listing'!$D$16:$D$829,$B393,'N1.3_Project_Listing'!$J$16:$J$829,AL$16,'N1.3_Project_Listing'!$G$16:$G$829,AG$15)</f>
        <v>0</v>
      </c>
      <c r="AM419" s="63">
        <f t="shared" si="498"/>
        <v>0</v>
      </c>
      <c r="AN419" s="116" t="s">
        <v>441</v>
      </c>
      <c r="AO419" s="67">
        <f>SUMIFS('N1.3_Project_Listing'!$P$16:$P$829,'N1.3_Project_Listing'!$B$16:$B$829,$B419,'N1.3_Project_Listing'!$D$16:$D$829,$B393,'N1.3_Project_Listing'!$J$16:$J$829,AO$16,'N1.3_Project_Listing'!$G$16:$G$829,AG$15)</f>
        <v>0</v>
      </c>
      <c r="AP419" s="67">
        <f>SUMIFS('N1.3_Project_Listing'!$P$16:$P$829,'N1.3_Project_Listing'!$B$16:$B$829,$B419,'N1.3_Project_Listing'!$D$16:$D$829,$B393,'N1.3_Project_Listing'!$J$16:$J$829,AP$16,'N1.3_Project_Listing'!$G$16:$G$829,AG$15)</f>
        <v>0</v>
      </c>
      <c r="AQ419" s="67">
        <f>SUMIFS('N1.3_Project_Listing'!$P$16:$P$829,'N1.3_Project_Listing'!$B$16:$B$829,$B419,'N1.3_Project_Listing'!$D$16:$D$829,$B393,'N1.3_Project_Listing'!$J$16:$J$829,AQ$16,'N1.3_Project_Listing'!$G$16:$G$829,AG$15)</f>
        <v>0</v>
      </c>
      <c r="AR419" s="67">
        <f>SUMIFS('N1.3_Project_Listing'!$P$16:$P$829,'N1.3_Project_Listing'!$B$16:$B$829,$B419,'N1.3_Project_Listing'!$D$16:$D$829,$B393,'N1.3_Project_Listing'!$J$16:$J$829,AR$16,'N1.3_Project_Listing'!$G$16:$G$829,AG$15)</f>
        <v>0</v>
      </c>
      <c r="AS419" s="67">
        <f>SUMIFS('N1.3_Project_Listing'!$P$16:$P$829,'N1.3_Project_Listing'!$B$16:$B$829,$B419,'N1.3_Project_Listing'!$D$16:$D$829,$B393,'N1.3_Project_Listing'!$J$16:$J$829,AS$16,'N1.3_Project_Listing'!$G$16:$G$829,AG$15)</f>
        <v>0</v>
      </c>
      <c r="AT419" s="63">
        <f t="shared" si="499"/>
        <v>0</v>
      </c>
      <c r="AV419" s="158" t="str">
        <f t="shared" si="492"/>
        <v>-</v>
      </c>
      <c r="AW419" s="67">
        <f>SUMIFS('N1.3_Project_Listing'!$R$16:$R$829,'N1.3_Project_Listing'!$B$16:$B$829,$B419,'N1.3_Project_Listing'!$D$16:$D$829,$B393,'N1.3_Project_Listing'!$J$16:$J$829,AW$16,'N1.3_Project_Listing'!$G$16:$G$829,AV$15)</f>
        <v>0</v>
      </c>
      <c r="AX419" s="67">
        <f>SUMIFS('N1.3_Project_Listing'!$R$16:$R$829,'N1.3_Project_Listing'!$B$16:$B$829,$B419,'N1.3_Project_Listing'!$D$16:$D$829,$B393,'N1.3_Project_Listing'!$J$16:$J$829,AX$16,'N1.3_Project_Listing'!$G$16:$G$829,AV$15)</f>
        <v>0</v>
      </c>
      <c r="AY419" s="67">
        <f>SUMIFS('N1.3_Project_Listing'!$R$16:$R$829,'N1.3_Project_Listing'!$B$16:$B$829,$B419,'N1.3_Project_Listing'!$D$16:$D$829,$B393,'N1.3_Project_Listing'!$J$16:$J$829,AY$16,'N1.3_Project_Listing'!$G$16:$G$829,AV$15)</f>
        <v>0</v>
      </c>
      <c r="AZ419" s="67">
        <f>SUMIFS('N1.3_Project_Listing'!$R$16:$R$829,'N1.3_Project_Listing'!$B$16:$B$829,$B419,'N1.3_Project_Listing'!$D$16:$D$829,$B393,'N1.3_Project_Listing'!$J$16:$J$829,AZ$16,'N1.3_Project_Listing'!$G$16:$G$829,AV$15)</f>
        <v>0</v>
      </c>
      <c r="BA419" s="67">
        <f>SUMIFS('N1.3_Project_Listing'!$R$16:$R$829,'N1.3_Project_Listing'!$B$16:$B$829,$B419,'N1.3_Project_Listing'!$D$16:$D$829,$B393,'N1.3_Project_Listing'!$J$16:$J$829,BA$16,'N1.3_Project_Listing'!$G$16:$G$829,AV$15)</f>
        <v>0</v>
      </c>
      <c r="BB419" s="63">
        <f t="shared" si="500"/>
        <v>0</v>
      </c>
      <c r="BC419" s="116" t="s">
        <v>441</v>
      </c>
      <c r="BD419" s="67">
        <f>SUMIFS('N1.3_Project_Listing'!$P$16:$P$829,'N1.3_Project_Listing'!$B$16:$B$829,$B419,'N1.3_Project_Listing'!$D$16:$D$829,$B393,'N1.3_Project_Listing'!$J$16:$J$829,BD$16,'N1.3_Project_Listing'!$G$16:$G$829,AV$15)</f>
        <v>0</v>
      </c>
      <c r="BE419" s="67">
        <f>SUMIFS('N1.3_Project_Listing'!$P$16:$P$829,'N1.3_Project_Listing'!$B$16:$B$829,$B419,'N1.3_Project_Listing'!$D$16:$D$829,$B393,'N1.3_Project_Listing'!$J$16:$J$829,BE$16,'N1.3_Project_Listing'!$G$16:$G$829,AV$15)</f>
        <v>0</v>
      </c>
      <c r="BF419" s="67">
        <f>SUMIFS('N1.3_Project_Listing'!$P$16:$P$829,'N1.3_Project_Listing'!$B$16:$B$829,$B419,'N1.3_Project_Listing'!$D$16:$D$829,$B393,'N1.3_Project_Listing'!$J$16:$J$829,BF$16,'N1.3_Project_Listing'!$G$16:$G$829,AV$15)</f>
        <v>0</v>
      </c>
      <c r="BG419" s="67">
        <f>SUMIFS('N1.3_Project_Listing'!$P$16:$P$829,'N1.3_Project_Listing'!$B$16:$B$829,$B419,'N1.3_Project_Listing'!$D$16:$D$829,$B393,'N1.3_Project_Listing'!$J$16:$J$829,BG$16,'N1.3_Project_Listing'!$G$16:$G$829,AV$15)</f>
        <v>0</v>
      </c>
      <c r="BH419" s="67">
        <f>SUMIFS('N1.3_Project_Listing'!$P$16:$P$829,'N1.3_Project_Listing'!$B$16:$B$829,$B419,'N1.3_Project_Listing'!$D$16:$D$829,$B393,'N1.3_Project_Listing'!$J$16:$J$829,BH$16,'N1.3_Project_Listing'!$G$16:$G$829,AV$15)</f>
        <v>0</v>
      </c>
      <c r="BI419" s="63">
        <f t="shared" si="501"/>
        <v>0</v>
      </c>
      <c r="BK419" s="158" t="str">
        <f t="shared" si="493"/>
        <v>-</v>
      </c>
      <c r="BL419" s="67">
        <f>SUMIFS('N1.3_Project_Listing'!$R$16:$R$829,'N1.3_Project_Listing'!$B$16:$B$829,$B419,'N1.3_Project_Listing'!$D$16:$D$829,$B393,'N1.3_Project_Listing'!$J$16:$J$829,BL$16,'N1.3_Project_Listing'!$G$16:$G$829,BK$15)</f>
        <v>0</v>
      </c>
      <c r="BM419" s="67">
        <f>SUMIFS('N1.3_Project_Listing'!$R$16:$R$829,'N1.3_Project_Listing'!$B$16:$B$829,$B419,'N1.3_Project_Listing'!$D$16:$D$829,$B393,'N1.3_Project_Listing'!$J$16:$J$829,BM$16,'N1.3_Project_Listing'!$G$16:$G$829,BK$15)</f>
        <v>0</v>
      </c>
      <c r="BN419" s="67">
        <f>SUMIFS('N1.3_Project_Listing'!$R$16:$R$829,'N1.3_Project_Listing'!$B$16:$B$829,$B419,'N1.3_Project_Listing'!$D$16:$D$829,$B393,'N1.3_Project_Listing'!$J$16:$J$829,BN$16,'N1.3_Project_Listing'!$G$16:$G$829,BK$15)</f>
        <v>0</v>
      </c>
      <c r="BO419" s="67">
        <f>SUMIFS('N1.3_Project_Listing'!$R$16:$R$829,'N1.3_Project_Listing'!$B$16:$B$829,$B419,'N1.3_Project_Listing'!$D$16:$D$829,$B393,'N1.3_Project_Listing'!$J$16:$J$829,BO$16,'N1.3_Project_Listing'!$G$16:$G$829,BK$15)</f>
        <v>0</v>
      </c>
      <c r="BP419" s="67">
        <f>SUMIFS('N1.3_Project_Listing'!$R$16:$R$829,'N1.3_Project_Listing'!$B$16:$B$829,$B419,'N1.3_Project_Listing'!$D$16:$D$829,$B393,'N1.3_Project_Listing'!$J$16:$J$829,BP$16,'N1.3_Project_Listing'!$G$16:$G$829,BK$15)</f>
        <v>0</v>
      </c>
      <c r="BQ419" s="63">
        <f t="shared" si="502"/>
        <v>0</v>
      </c>
      <c r="BR419" s="116" t="s">
        <v>441</v>
      </c>
      <c r="BS419" s="67">
        <f>SUMIFS('N1.3_Project_Listing'!$P$16:$P$829,'N1.3_Project_Listing'!$B$16:$B$829,$B419,'N1.3_Project_Listing'!$D$16:$D$829,$B393,'N1.3_Project_Listing'!$J$16:$J$829,BS$16,'N1.3_Project_Listing'!$G$16:$G$829,BK$15)</f>
        <v>0</v>
      </c>
      <c r="BT419" s="67">
        <f>SUMIFS('N1.3_Project_Listing'!$P$16:$P$829,'N1.3_Project_Listing'!$B$16:$B$829,$B419,'N1.3_Project_Listing'!$D$16:$D$829,$B393,'N1.3_Project_Listing'!$J$16:$J$829,BT$16,'N1.3_Project_Listing'!$G$16:$G$829,BK$15)</f>
        <v>0</v>
      </c>
      <c r="BU419" s="67">
        <f>SUMIFS('N1.3_Project_Listing'!$P$16:$P$829,'N1.3_Project_Listing'!$B$16:$B$829,$B419,'N1.3_Project_Listing'!$D$16:$D$829,$B393,'N1.3_Project_Listing'!$J$16:$J$829,BU$16,'N1.3_Project_Listing'!$G$16:$G$829,BK$15)</f>
        <v>0</v>
      </c>
      <c r="BV419" s="67">
        <f>SUMIFS('N1.3_Project_Listing'!$P$16:$P$829,'N1.3_Project_Listing'!$B$16:$B$829,$B419,'N1.3_Project_Listing'!$D$16:$D$829,$B393,'N1.3_Project_Listing'!$J$16:$J$829,BV$16,'N1.3_Project_Listing'!$G$16:$G$829,BK$15)</f>
        <v>0</v>
      </c>
      <c r="BW419" s="67">
        <f>SUMIFS('N1.3_Project_Listing'!$P$16:$P$829,'N1.3_Project_Listing'!$B$16:$B$829,$B419,'N1.3_Project_Listing'!$D$16:$D$829,$B393,'N1.3_Project_Listing'!$J$16:$J$829,BW$16,'N1.3_Project_Listing'!$G$16:$G$829,BK$15)</f>
        <v>0</v>
      </c>
      <c r="BX419" s="63">
        <f t="shared" si="503"/>
        <v>0</v>
      </c>
    </row>
    <row r="420" spans="2:76" hidden="1">
      <c r="B420" s="132" t="str">
        <f t="shared" si="504"/>
        <v>No entry required</v>
      </c>
      <c r="C420" s="158" t="str">
        <f t="shared" si="504"/>
        <v>-</v>
      </c>
      <c r="D420" s="63">
        <f t="shared" si="480"/>
        <v>0</v>
      </c>
      <c r="E420" s="63">
        <f t="shared" si="481"/>
        <v>0</v>
      </c>
      <c r="F420" s="63">
        <f t="shared" si="482"/>
        <v>0</v>
      </c>
      <c r="G420" s="63">
        <f t="shared" si="483"/>
        <v>0</v>
      </c>
      <c r="H420" s="63">
        <f t="shared" si="484"/>
        <v>0</v>
      </c>
      <c r="I420" s="63">
        <f t="shared" si="494"/>
        <v>0</v>
      </c>
      <c r="J420" s="116" t="s">
        <v>441</v>
      </c>
      <c r="K420" s="63">
        <f t="shared" si="485"/>
        <v>0</v>
      </c>
      <c r="L420" s="63">
        <f t="shared" si="486"/>
        <v>0</v>
      </c>
      <c r="M420" s="63">
        <f t="shared" si="487"/>
        <v>0</v>
      </c>
      <c r="N420" s="63">
        <f t="shared" si="488"/>
        <v>0</v>
      </c>
      <c r="O420" s="63">
        <f t="shared" si="489"/>
        <v>0</v>
      </c>
      <c r="P420" s="63">
        <f t="shared" si="495"/>
        <v>0</v>
      </c>
      <c r="R420" s="158" t="str">
        <f t="shared" si="490"/>
        <v>-</v>
      </c>
      <c r="S420" s="67">
        <f>SUMIFS('N1.3_Project_Listing'!$R$16:$R$829,'N1.3_Project_Listing'!$B$16:$B$829,$B420,'N1.3_Project_Listing'!$D$16:$D$829,$B393,'N1.3_Project_Listing'!$J$16:$J$829,S$16,'N1.3_Project_Listing'!$G$16:$G$829,R$15)</f>
        <v>0</v>
      </c>
      <c r="T420" s="67">
        <f>SUMIFS('N1.3_Project_Listing'!$R$16:$R$829,'N1.3_Project_Listing'!$B$16:$B$829,$B420,'N1.3_Project_Listing'!$D$16:$D$829,$B393,'N1.3_Project_Listing'!$J$16:$J$829,T$16,'N1.3_Project_Listing'!$G$16:$G$829,R$15)</f>
        <v>0</v>
      </c>
      <c r="U420" s="67">
        <f>SUMIFS('N1.3_Project_Listing'!$R$16:$R$829,'N1.3_Project_Listing'!$B$16:$B$829,$B420,'N1.3_Project_Listing'!$D$16:$D$829,$B393,'N1.3_Project_Listing'!$J$16:$J$829,U$16,'N1.3_Project_Listing'!$G$16:$G$829,R$15)</f>
        <v>0</v>
      </c>
      <c r="V420" s="67">
        <f>SUMIFS('N1.3_Project_Listing'!$R$16:$R$829,'N1.3_Project_Listing'!$B$16:$B$829,$B420,'N1.3_Project_Listing'!$D$16:$D$829,$B393,'N1.3_Project_Listing'!$J$16:$J$829,V$16,'N1.3_Project_Listing'!$G$16:$G$829,R$15)</f>
        <v>0</v>
      </c>
      <c r="W420" s="67">
        <f>SUMIFS('N1.3_Project_Listing'!$R$16:$R$829,'N1.3_Project_Listing'!$B$16:$B$829,$B420,'N1.3_Project_Listing'!$D$16:$D$829,$B393,'N1.3_Project_Listing'!$J$16:$J$829,W$16,'N1.3_Project_Listing'!$G$16:$G$829,R$15)</f>
        <v>0</v>
      </c>
      <c r="X420" s="63">
        <f t="shared" si="496"/>
        <v>0</v>
      </c>
      <c r="Y420" s="116" t="s">
        <v>441</v>
      </c>
      <c r="Z420" s="67">
        <f>SUMIFS('N1.3_Project_Listing'!$P$16:$P$829,'N1.3_Project_Listing'!$B$16:$B$829,$B420,'N1.3_Project_Listing'!$D$16:$D$829,$B393,'N1.3_Project_Listing'!$J$16:$J$829,Z$16,'N1.3_Project_Listing'!$G$16:$G$829,R$15)</f>
        <v>0</v>
      </c>
      <c r="AA420" s="67">
        <f>SUMIFS('N1.3_Project_Listing'!$P$16:$P$829,'N1.3_Project_Listing'!$B$16:$B$829,$B420,'N1.3_Project_Listing'!$D$16:$D$829,$B393,'N1.3_Project_Listing'!$J$16:$J$829,AA$16,'N1.3_Project_Listing'!$G$16:$G$829,R$15)</f>
        <v>0</v>
      </c>
      <c r="AB420" s="67">
        <f>SUMIFS('N1.3_Project_Listing'!$P$16:$P$829,'N1.3_Project_Listing'!$B$16:$B$829,$B420,'N1.3_Project_Listing'!$D$16:$D$829,$B393,'N1.3_Project_Listing'!$J$16:$J$829,AB$16,'N1.3_Project_Listing'!$G$16:$G$829,R$15)</f>
        <v>0</v>
      </c>
      <c r="AC420" s="67">
        <f>SUMIFS('N1.3_Project_Listing'!$P$16:$P$829,'N1.3_Project_Listing'!$B$16:$B$829,$B420,'N1.3_Project_Listing'!$D$16:$D$829,$B393,'N1.3_Project_Listing'!$J$16:$J$829,AC$16,'N1.3_Project_Listing'!$G$16:$G$829,R$15)</f>
        <v>0</v>
      </c>
      <c r="AD420" s="67">
        <f>SUMIFS('N1.3_Project_Listing'!$P$16:$P$829,'N1.3_Project_Listing'!$B$16:$B$829,$B420,'N1.3_Project_Listing'!$D$16:$D$829,$B393,'N1.3_Project_Listing'!$J$16:$J$829,AD$16,'N1.3_Project_Listing'!$G$16:$G$829,R$15)</f>
        <v>0</v>
      </c>
      <c r="AE420" s="63">
        <f t="shared" si="497"/>
        <v>0</v>
      </c>
      <c r="AG420" s="158" t="str">
        <f t="shared" si="491"/>
        <v>-</v>
      </c>
      <c r="AH420" s="67">
        <f>SUMIFS('N1.3_Project_Listing'!$R$16:$R$829,'N1.3_Project_Listing'!$B$16:$B$829,$B420,'N1.3_Project_Listing'!$D$16:$D$829,$B393,'N1.3_Project_Listing'!$J$16:$J$829,AH$16,'N1.3_Project_Listing'!$G$16:$G$829,AG$15)</f>
        <v>0</v>
      </c>
      <c r="AI420" s="67">
        <f>SUMIFS('N1.3_Project_Listing'!$R$16:$R$829,'N1.3_Project_Listing'!$B$16:$B$829,$B420,'N1.3_Project_Listing'!$D$16:$D$829,$B393,'N1.3_Project_Listing'!$J$16:$J$829,AI$16,'N1.3_Project_Listing'!$G$16:$G$829,AG$15)</f>
        <v>0</v>
      </c>
      <c r="AJ420" s="67">
        <f>SUMIFS('N1.3_Project_Listing'!$R$16:$R$829,'N1.3_Project_Listing'!$B$16:$B$829,$B420,'N1.3_Project_Listing'!$D$16:$D$829,$B393,'N1.3_Project_Listing'!$J$16:$J$829,AJ$16,'N1.3_Project_Listing'!$G$16:$G$829,AG$15)</f>
        <v>0</v>
      </c>
      <c r="AK420" s="67">
        <f>SUMIFS('N1.3_Project_Listing'!$R$16:$R$829,'N1.3_Project_Listing'!$B$16:$B$829,$B420,'N1.3_Project_Listing'!$D$16:$D$829,$B393,'N1.3_Project_Listing'!$J$16:$J$829,AK$16,'N1.3_Project_Listing'!$G$16:$G$829,AG$15)</f>
        <v>0</v>
      </c>
      <c r="AL420" s="67">
        <f>SUMIFS('N1.3_Project_Listing'!$R$16:$R$829,'N1.3_Project_Listing'!$B$16:$B$829,$B420,'N1.3_Project_Listing'!$D$16:$D$829,$B393,'N1.3_Project_Listing'!$J$16:$J$829,AL$16,'N1.3_Project_Listing'!$G$16:$G$829,AG$15)</f>
        <v>0</v>
      </c>
      <c r="AM420" s="63">
        <f t="shared" si="498"/>
        <v>0</v>
      </c>
      <c r="AN420" s="116" t="s">
        <v>441</v>
      </c>
      <c r="AO420" s="67">
        <f>SUMIFS('N1.3_Project_Listing'!$P$16:$P$829,'N1.3_Project_Listing'!$B$16:$B$829,$B420,'N1.3_Project_Listing'!$D$16:$D$829,$B393,'N1.3_Project_Listing'!$J$16:$J$829,AO$16,'N1.3_Project_Listing'!$G$16:$G$829,AG$15)</f>
        <v>0</v>
      </c>
      <c r="AP420" s="67">
        <f>SUMIFS('N1.3_Project_Listing'!$P$16:$P$829,'N1.3_Project_Listing'!$B$16:$B$829,$B420,'N1.3_Project_Listing'!$D$16:$D$829,$B393,'N1.3_Project_Listing'!$J$16:$J$829,AP$16,'N1.3_Project_Listing'!$G$16:$G$829,AG$15)</f>
        <v>0</v>
      </c>
      <c r="AQ420" s="67">
        <f>SUMIFS('N1.3_Project_Listing'!$P$16:$P$829,'N1.3_Project_Listing'!$B$16:$B$829,$B420,'N1.3_Project_Listing'!$D$16:$D$829,$B393,'N1.3_Project_Listing'!$J$16:$J$829,AQ$16,'N1.3_Project_Listing'!$G$16:$G$829,AG$15)</f>
        <v>0</v>
      </c>
      <c r="AR420" s="67">
        <f>SUMIFS('N1.3_Project_Listing'!$P$16:$P$829,'N1.3_Project_Listing'!$B$16:$B$829,$B420,'N1.3_Project_Listing'!$D$16:$D$829,$B393,'N1.3_Project_Listing'!$J$16:$J$829,AR$16,'N1.3_Project_Listing'!$G$16:$G$829,AG$15)</f>
        <v>0</v>
      </c>
      <c r="AS420" s="67">
        <f>SUMIFS('N1.3_Project_Listing'!$P$16:$P$829,'N1.3_Project_Listing'!$B$16:$B$829,$B420,'N1.3_Project_Listing'!$D$16:$D$829,$B393,'N1.3_Project_Listing'!$J$16:$J$829,AS$16,'N1.3_Project_Listing'!$G$16:$G$829,AG$15)</f>
        <v>0</v>
      </c>
      <c r="AT420" s="63">
        <f t="shared" si="499"/>
        <v>0</v>
      </c>
      <c r="AV420" s="158" t="str">
        <f t="shared" si="492"/>
        <v>-</v>
      </c>
      <c r="AW420" s="67">
        <f>SUMIFS('N1.3_Project_Listing'!$R$16:$R$829,'N1.3_Project_Listing'!$B$16:$B$829,$B420,'N1.3_Project_Listing'!$D$16:$D$829,$B393,'N1.3_Project_Listing'!$J$16:$J$829,AW$16,'N1.3_Project_Listing'!$G$16:$G$829,AV$15)</f>
        <v>0</v>
      </c>
      <c r="AX420" s="67">
        <f>SUMIFS('N1.3_Project_Listing'!$R$16:$R$829,'N1.3_Project_Listing'!$B$16:$B$829,$B420,'N1.3_Project_Listing'!$D$16:$D$829,$B393,'N1.3_Project_Listing'!$J$16:$J$829,AX$16,'N1.3_Project_Listing'!$G$16:$G$829,AV$15)</f>
        <v>0</v>
      </c>
      <c r="AY420" s="67">
        <f>SUMIFS('N1.3_Project_Listing'!$R$16:$R$829,'N1.3_Project_Listing'!$B$16:$B$829,$B420,'N1.3_Project_Listing'!$D$16:$D$829,$B393,'N1.3_Project_Listing'!$J$16:$J$829,AY$16,'N1.3_Project_Listing'!$G$16:$G$829,AV$15)</f>
        <v>0</v>
      </c>
      <c r="AZ420" s="67">
        <f>SUMIFS('N1.3_Project_Listing'!$R$16:$R$829,'N1.3_Project_Listing'!$B$16:$B$829,$B420,'N1.3_Project_Listing'!$D$16:$D$829,$B393,'N1.3_Project_Listing'!$J$16:$J$829,AZ$16,'N1.3_Project_Listing'!$G$16:$G$829,AV$15)</f>
        <v>0</v>
      </c>
      <c r="BA420" s="67">
        <f>SUMIFS('N1.3_Project_Listing'!$R$16:$R$829,'N1.3_Project_Listing'!$B$16:$B$829,$B420,'N1.3_Project_Listing'!$D$16:$D$829,$B393,'N1.3_Project_Listing'!$J$16:$J$829,BA$16,'N1.3_Project_Listing'!$G$16:$G$829,AV$15)</f>
        <v>0</v>
      </c>
      <c r="BB420" s="63">
        <f t="shared" si="500"/>
        <v>0</v>
      </c>
      <c r="BC420" s="116" t="s">
        <v>441</v>
      </c>
      <c r="BD420" s="67">
        <f>SUMIFS('N1.3_Project_Listing'!$P$16:$P$829,'N1.3_Project_Listing'!$B$16:$B$829,$B420,'N1.3_Project_Listing'!$D$16:$D$829,$B393,'N1.3_Project_Listing'!$J$16:$J$829,BD$16,'N1.3_Project_Listing'!$G$16:$G$829,AV$15)</f>
        <v>0</v>
      </c>
      <c r="BE420" s="67">
        <f>SUMIFS('N1.3_Project_Listing'!$P$16:$P$829,'N1.3_Project_Listing'!$B$16:$B$829,$B420,'N1.3_Project_Listing'!$D$16:$D$829,$B393,'N1.3_Project_Listing'!$J$16:$J$829,BE$16,'N1.3_Project_Listing'!$G$16:$G$829,AV$15)</f>
        <v>0</v>
      </c>
      <c r="BF420" s="67">
        <f>SUMIFS('N1.3_Project_Listing'!$P$16:$P$829,'N1.3_Project_Listing'!$B$16:$B$829,$B420,'N1.3_Project_Listing'!$D$16:$D$829,$B393,'N1.3_Project_Listing'!$J$16:$J$829,BF$16,'N1.3_Project_Listing'!$G$16:$G$829,AV$15)</f>
        <v>0</v>
      </c>
      <c r="BG420" s="67">
        <f>SUMIFS('N1.3_Project_Listing'!$P$16:$P$829,'N1.3_Project_Listing'!$B$16:$B$829,$B420,'N1.3_Project_Listing'!$D$16:$D$829,$B393,'N1.3_Project_Listing'!$J$16:$J$829,BG$16,'N1.3_Project_Listing'!$G$16:$G$829,AV$15)</f>
        <v>0</v>
      </c>
      <c r="BH420" s="67">
        <f>SUMIFS('N1.3_Project_Listing'!$P$16:$P$829,'N1.3_Project_Listing'!$B$16:$B$829,$B420,'N1.3_Project_Listing'!$D$16:$D$829,$B393,'N1.3_Project_Listing'!$J$16:$J$829,BH$16,'N1.3_Project_Listing'!$G$16:$G$829,AV$15)</f>
        <v>0</v>
      </c>
      <c r="BI420" s="63">
        <f t="shared" si="501"/>
        <v>0</v>
      </c>
      <c r="BK420" s="158" t="str">
        <f t="shared" si="493"/>
        <v>-</v>
      </c>
      <c r="BL420" s="67">
        <f>SUMIFS('N1.3_Project_Listing'!$R$16:$R$829,'N1.3_Project_Listing'!$B$16:$B$829,$B420,'N1.3_Project_Listing'!$D$16:$D$829,$B393,'N1.3_Project_Listing'!$J$16:$J$829,BL$16,'N1.3_Project_Listing'!$G$16:$G$829,BK$15)</f>
        <v>0</v>
      </c>
      <c r="BM420" s="67">
        <f>SUMIFS('N1.3_Project_Listing'!$R$16:$R$829,'N1.3_Project_Listing'!$B$16:$B$829,$B420,'N1.3_Project_Listing'!$D$16:$D$829,$B393,'N1.3_Project_Listing'!$J$16:$J$829,BM$16,'N1.3_Project_Listing'!$G$16:$G$829,BK$15)</f>
        <v>0</v>
      </c>
      <c r="BN420" s="67">
        <f>SUMIFS('N1.3_Project_Listing'!$R$16:$R$829,'N1.3_Project_Listing'!$B$16:$B$829,$B420,'N1.3_Project_Listing'!$D$16:$D$829,$B393,'N1.3_Project_Listing'!$J$16:$J$829,BN$16,'N1.3_Project_Listing'!$G$16:$G$829,BK$15)</f>
        <v>0</v>
      </c>
      <c r="BO420" s="67">
        <f>SUMIFS('N1.3_Project_Listing'!$R$16:$R$829,'N1.3_Project_Listing'!$B$16:$B$829,$B420,'N1.3_Project_Listing'!$D$16:$D$829,$B393,'N1.3_Project_Listing'!$J$16:$J$829,BO$16,'N1.3_Project_Listing'!$G$16:$G$829,BK$15)</f>
        <v>0</v>
      </c>
      <c r="BP420" s="67">
        <f>SUMIFS('N1.3_Project_Listing'!$R$16:$R$829,'N1.3_Project_Listing'!$B$16:$B$829,$B420,'N1.3_Project_Listing'!$D$16:$D$829,$B393,'N1.3_Project_Listing'!$J$16:$J$829,BP$16,'N1.3_Project_Listing'!$G$16:$G$829,BK$15)</f>
        <v>0</v>
      </c>
      <c r="BQ420" s="63">
        <f t="shared" si="502"/>
        <v>0</v>
      </c>
      <c r="BR420" s="116" t="s">
        <v>441</v>
      </c>
      <c r="BS420" s="67">
        <f>SUMIFS('N1.3_Project_Listing'!$P$16:$P$829,'N1.3_Project_Listing'!$B$16:$B$829,$B420,'N1.3_Project_Listing'!$D$16:$D$829,$B393,'N1.3_Project_Listing'!$J$16:$J$829,BS$16,'N1.3_Project_Listing'!$G$16:$G$829,BK$15)</f>
        <v>0</v>
      </c>
      <c r="BT420" s="67">
        <f>SUMIFS('N1.3_Project_Listing'!$P$16:$P$829,'N1.3_Project_Listing'!$B$16:$B$829,$B420,'N1.3_Project_Listing'!$D$16:$D$829,$B393,'N1.3_Project_Listing'!$J$16:$J$829,BT$16,'N1.3_Project_Listing'!$G$16:$G$829,BK$15)</f>
        <v>0</v>
      </c>
      <c r="BU420" s="67">
        <f>SUMIFS('N1.3_Project_Listing'!$P$16:$P$829,'N1.3_Project_Listing'!$B$16:$B$829,$B420,'N1.3_Project_Listing'!$D$16:$D$829,$B393,'N1.3_Project_Listing'!$J$16:$J$829,BU$16,'N1.3_Project_Listing'!$G$16:$G$829,BK$15)</f>
        <v>0</v>
      </c>
      <c r="BV420" s="67">
        <f>SUMIFS('N1.3_Project_Listing'!$P$16:$P$829,'N1.3_Project_Listing'!$B$16:$B$829,$B420,'N1.3_Project_Listing'!$D$16:$D$829,$B393,'N1.3_Project_Listing'!$J$16:$J$829,BV$16,'N1.3_Project_Listing'!$G$16:$G$829,BK$15)</f>
        <v>0</v>
      </c>
      <c r="BW420" s="67">
        <f>SUMIFS('N1.3_Project_Listing'!$P$16:$P$829,'N1.3_Project_Listing'!$B$16:$B$829,$B420,'N1.3_Project_Listing'!$D$16:$D$829,$B393,'N1.3_Project_Listing'!$J$16:$J$829,BW$16,'N1.3_Project_Listing'!$G$16:$G$829,BK$15)</f>
        <v>0</v>
      </c>
      <c r="BX420" s="63">
        <f t="shared" si="503"/>
        <v>0</v>
      </c>
    </row>
    <row r="421" spans="2:76" hidden="1">
      <c r="B421" s="132" t="str">
        <f t="shared" si="504"/>
        <v>No entry required</v>
      </c>
      <c r="C421" s="158" t="str">
        <f t="shared" si="504"/>
        <v>-</v>
      </c>
      <c r="D421" s="63">
        <f t="shared" si="480"/>
        <v>0</v>
      </c>
      <c r="E421" s="63">
        <f t="shared" si="481"/>
        <v>0</v>
      </c>
      <c r="F421" s="63">
        <f t="shared" si="482"/>
        <v>0</v>
      </c>
      <c r="G421" s="63">
        <f t="shared" si="483"/>
        <v>0</v>
      </c>
      <c r="H421" s="63">
        <f t="shared" si="484"/>
        <v>0</v>
      </c>
      <c r="I421" s="63">
        <f t="shared" si="494"/>
        <v>0</v>
      </c>
      <c r="J421" s="116" t="s">
        <v>441</v>
      </c>
      <c r="K421" s="63">
        <f t="shared" si="485"/>
        <v>0</v>
      </c>
      <c r="L421" s="63">
        <f t="shared" si="486"/>
        <v>0</v>
      </c>
      <c r="M421" s="63">
        <f t="shared" si="487"/>
        <v>0</v>
      </c>
      <c r="N421" s="63">
        <f t="shared" si="488"/>
        <v>0</v>
      </c>
      <c r="O421" s="63">
        <f t="shared" si="489"/>
        <v>0</v>
      </c>
      <c r="P421" s="63">
        <f t="shared" si="495"/>
        <v>0</v>
      </c>
      <c r="R421" s="158" t="str">
        <f t="shared" si="490"/>
        <v>-</v>
      </c>
      <c r="S421" s="67">
        <f>SUMIFS('N1.3_Project_Listing'!$R$16:$R$829,'N1.3_Project_Listing'!$B$16:$B$829,$B421,'N1.3_Project_Listing'!$D$16:$D$829,$B393,'N1.3_Project_Listing'!$J$16:$J$829,S$16,'N1.3_Project_Listing'!$G$16:$G$829,R$15)</f>
        <v>0</v>
      </c>
      <c r="T421" s="67">
        <f>SUMIFS('N1.3_Project_Listing'!$R$16:$R$829,'N1.3_Project_Listing'!$B$16:$B$829,$B421,'N1.3_Project_Listing'!$D$16:$D$829,$B393,'N1.3_Project_Listing'!$J$16:$J$829,T$16,'N1.3_Project_Listing'!$G$16:$G$829,R$15)</f>
        <v>0</v>
      </c>
      <c r="U421" s="67">
        <f>SUMIFS('N1.3_Project_Listing'!$R$16:$R$829,'N1.3_Project_Listing'!$B$16:$B$829,$B421,'N1.3_Project_Listing'!$D$16:$D$829,$B393,'N1.3_Project_Listing'!$J$16:$J$829,U$16,'N1.3_Project_Listing'!$G$16:$G$829,R$15)</f>
        <v>0</v>
      </c>
      <c r="V421" s="67">
        <f>SUMIFS('N1.3_Project_Listing'!$R$16:$R$829,'N1.3_Project_Listing'!$B$16:$B$829,$B421,'N1.3_Project_Listing'!$D$16:$D$829,$B393,'N1.3_Project_Listing'!$J$16:$J$829,V$16,'N1.3_Project_Listing'!$G$16:$G$829,R$15)</f>
        <v>0</v>
      </c>
      <c r="W421" s="67">
        <f>SUMIFS('N1.3_Project_Listing'!$R$16:$R$829,'N1.3_Project_Listing'!$B$16:$B$829,$B421,'N1.3_Project_Listing'!$D$16:$D$829,$B393,'N1.3_Project_Listing'!$J$16:$J$829,W$16,'N1.3_Project_Listing'!$G$16:$G$829,R$15)</f>
        <v>0</v>
      </c>
      <c r="X421" s="63">
        <f t="shared" si="496"/>
        <v>0</v>
      </c>
      <c r="Y421" s="116" t="s">
        <v>441</v>
      </c>
      <c r="Z421" s="67">
        <f>SUMIFS('N1.3_Project_Listing'!$P$16:$P$829,'N1.3_Project_Listing'!$B$16:$B$829,$B421,'N1.3_Project_Listing'!$D$16:$D$829,$B393,'N1.3_Project_Listing'!$J$16:$J$829,Z$16,'N1.3_Project_Listing'!$G$16:$G$829,R$15)</f>
        <v>0</v>
      </c>
      <c r="AA421" s="67">
        <f>SUMIFS('N1.3_Project_Listing'!$P$16:$P$829,'N1.3_Project_Listing'!$B$16:$B$829,$B421,'N1.3_Project_Listing'!$D$16:$D$829,$B393,'N1.3_Project_Listing'!$J$16:$J$829,AA$16,'N1.3_Project_Listing'!$G$16:$G$829,R$15)</f>
        <v>0</v>
      </c>
      <c r="AB421" s="67">
        <f>SUMIFS('N1.3_Project_Listing'!$P$16:$P$829,'N1.3_Project_Listing'!$B$16:$B$829,$B421,'N1.3_Project_Listing'!$D$16:$D$829,$B393,'N1.3_Project_Listing'!$J$16:$J$829,AB$16,'N1.3_Project_Listing'!$G$16:$G$829,R$15)</f>
        <v>0</v>
      </c>
      <c r="AC421" s="67">
        <f>SUMIFS('N1.3_Project_Listing'!$P$16:$P$829,'N1.3_Project_Listing'!$B$16:$B$829,$B421,'N1.3_Project_Listing'!$D$16:$D$829,$B393,'N1.3_Project_Listing'!$J$16:$J$829,AC$16,'N1.3_Project_Listing'!$G$16:$G$829,R$15)</f>
        <v>0</v>
      </c>
      <c r="AD421" s="67">
        <f>SUMIFS('N1.3_Project_Listing'!$P$16:$P$829,'N1.3_Project_Listing'!$B$16:$B$829,$B421,'N1.3_Project_Listing'!$D$16:$D$829,$B393,'N1.3_Project_Listing'!$J$16:$J$829,AD$16,'N1.3_Project_Listing'!$G$16:$G$829,R$15)</f>
        <v>0</v>
      </c>
      <c r="AE421" s="63">
        <f t="shared" si="497"/>
        <v>0</v>
      </c>
      <c r="AG421" s="158" t="str">
        <f t="shared" si="491"/>
        <v>-</v>
      </c>
      <c r="AH421" s="67">
        <f>SUMIFS('N1.3_Project_Listing'!$R$16:$R$829,'N1.3_Project_Listing'!$B$16:$B$829,$B421,'N1.3_Project_Listing'!$D$16:$D$829,$B393,'N1.3_Project_Listing'!$J$16:$J$829,AH$16,'N1.3_Project_Listing'!$G$16:$G$829,AG$15)</f>
        <v>0</v>
      </c>
      <c r="AI421" s="67">
        <f>SUMIFS('N1.3_Project_Listing'!$R$16:$R$829,'N1.3_Project_Listing'!$B$16:$B$829,$B421,'N1.3_Project_Listing'!$D$16:$D$829,$B393,'N1.3_Project_Listing'!$J$16:$J$829,AI$16,'N1.3_Project_Listing'!$G$16:$G$829,AG$15)</f>
        <v>0</v>
      </c>
      <c r="AJ421" s="67">
        <f>SUMIFS('N1.3_Project_Listing'!$R$16:$R$829,'N1.3_Project_Listing'!$B$16:$B$829,$B421,'N1.3_Project_Listing'!$D$16:$D$829,$B393,'N1.3_Project_Listing'!$J$16:$J$829,AJ$16,'N1.3_Project_Listing'!$G$16:$G$829,AG$15)</f>
        <v>0</v>
      </c>
      <c r="AK421" s="67">
        <f>SUMIFS('N1.3_Project_Listing'!$R$16:$R$829,'N1.3_Project_Listing'!$B$16:$B$829,$B421,'N1.3_Project_Listing'!$D$16:$D$829,$B393,'N1.3_Project_Listing'!$J$16:$J$829,AK$16,'N1.3_Project_Listing'!$G$16:$G$829,AG$15)</f>
        <v>0</v>
      </c>
      <c r="AL421" s="67">
        <f>SUMIFS('N1.3_Project_Listing'!$R$16:$R$829,'N1.3_Project_Listing'!$B$16:$B$829,$B421,'N1.3_Project_Listing'!$D$16:$D$829,$B393,'N1.3_Project_Listing'!$J$16:$J$829,AL$16,'N1.3_Project_Listing'!$G$16:$G$829,AG$15)</f>
        <v>0</v>
      </c>
      <c r="AM421" s="63">
        <f t="shared" si="498"/>
        <v>0</v>
      </c>
      <c r="AN421" s="116" t="s">
        <v>441</v>
      </c>
      <c r="AO421" s="67">
        <f>SUMIFS('N1.3_Project_Listing'!$P$16:$P$829,'N1.3_Project_Listing'!$B$16:$B$829,$B421,'N1.3_Project_Listing'!$D$16:$D$829,$B393,'N1.3_Project_Listing'!$J$16:$J$829,AO$16,'N1.3_Project_Listing'!$G$16:$G$829,AG$15)</f>
        <v>0</v>
      </c>
      <c r="AP421" s="67">
        <f>SUMIFS('N1.3_Project_Listing'!$P$16:$P$829,'N1.3_Project_Listing'!$B$16:$B$829,$B421,'N1.3_Project_Listing'!$D$16:$D$829,$B393,'N1.3_Project_Listing'!$J$16:$J$829,AP$16,'N1.3_Project_Listing'!$G$16:$G$829,AG$15)</f>
        <v>0</v>
      </c>
      <c r="AQ421" s="67">
        <f>SUMIFS('N1.3_Project_Listing'!$P$16:$P$829,'N1.3_Project_Listing'!$B$16:$B$829,$B421,'N1.3_Project_Listing'!$D$16:$D$829,$B393,'N1.3_Project_Listing'!$J$16:$J$829,AQ$16,'N1.3_Project_Listing'!$G$16:$G$829,AG$15)</f>
        <v>0</v>
      </c>
      <c r="AR421" s="67">
        <f>SUMIFS('N1.3_Project_Listing'!$P$16:$P$829,'N1.3_Project_Listing'!$B$16:$B$829,$B421,'N1.3_Project_Listing'!$D$16:$D$829,$B393,'N1.3_Project_Listing'!$J$16:$J$829,AR$16,'N1.3_Project_Listing'!$G$16:$G$829,AG$15)</f>
        <v>0</v>
      </c>
      <c r="AS421" s="67">
        <f>SUMIFS('N1.3_Project_Listing'!$P$16:$P$829,'N1.3_Project_Listing'!$B$16:$B$829,$B421,'N1.3_Project_Listing'!$D$16:$D$829,$B393,'N1.3_Project_Listing'!$J$16:$J$829,AS$16,'N1.3_Project_Listing'!$G$16:$G$829,AG$15)</f>
        <v>0</v>
      </c>
      <c r="AT421" s="63">
        <f t="shared" si="499"/>
        <v>0</v>
      </c>
      <c r="AV421" s="158" t="str">
        <f t="shared" si="492"/>
        <v>-</v>
      </c>
      <c r="AW421" s="67">
        <f>SUMIFS('N1.3_Project_Listing'!$R$16:$R$829,'N1.3_Project_Listing'!$B$16:$B$829,$B421,'N1.3_Project_Listing'!$D$16:$D$829,$B393,'N1.3_Project_Listing'!$J$16:$J$829,AW$16,'N1.3_Project_Listing'!$G$16:$G$829,AV$15)</f>
        <v>0</v>
      </c>
      <c r="AX421" s="67">
        <f>SUMIFS('N1.3_Project_Listing'!$R$16:$R$829,'N1.3_Project_Listing'!$B$16:$B$829,$B421,'N1.3_Project_Listing'!$D$16:$D$829,$B393,'N1.3_Project_Listing'!$J$16:$J$829,AX$16,'N1.3_Project_Listing'!$G$16:$G$829,AV$15)</f>
        <v>0</v>
      </c>
      <c r="AY421" s="67">
        <f>SUMIFS('N1.3_Project_Listing'!$R$16:$R$829,'N1.3_Project_Listing'!$B$16:$B$829,$B421,'N1.3_Project_Listing'!$D$16:$D$829,$B393,'N1.3_Project_Listing'!$J$16:$J$829,AY$16,'N1.3_Project_Listing'!$G$16:$G$829,AV$15)</f>
        <v>0</v>
      </c>
      <c r="AZ421" s="67">
        <f>SUMIFS('N1.3_Project_Listing'!$R$16:$R$829,'N1.3_Project_Listing'!$B$16:$B$829,$B421,'N1.3_Project_Listing'!$D$16:$D$829,$B393,'N1.3_Project_Listing'!$J$16:$J$829,AZ$16,'N1.3_Project_Listing'!$G$16:$G$829,AV$15)</f>
        <v>0</v>
      </c>
      <c r="BA421" s="67">
        <f>SUMIFS('N1.3_Project_Listing'!$R$16:$R$829,'N1.3_Project_Listing'!$B$16:$B$829,$B421,'N1.3_Project_Listing'!$D$16:$D$829,$B393,'N1.3_Project_Listing'!$J$16:$J$829,BA$16,'N1.3_Project_Listing'!$G$16:$G$829,AV$15)</f>
        <v>0</v>
      </c>
      <c r="BB421" s="63">
        <f t="shared" si="500"/>
        <v>0</v>
      </c>
      <c r="BC421" s="116" t="s">
        <v>441</v>
      </c>
      <c r="BD421" s="67">
        <f>SUMIFS('N1.3_Project_Listing'!$P$16:$P$829,'N1.3_Project_Listing'!$B$16:$B$829,$B421,'N1.3_Project_Listing'!$D$16:$D$829,$B393,'N1.3_Project_Listing'!$J$16:$J$829,BD$16,'N1.3_Project_Listing'!$G$16:$G$829,AV$15)</f>
        <v>0</v>
      </c>
      <c r="BE421" s="67">
        <f>SUMIFS('N1.3_Project_Listing'!$P$16:$P$829,'N1.3_Project_Listing'!$B$16:$B$829,$B421,'N1.3_Project_Listing'!$D$16:$D$829,$B393,'N1.3_Project_Listing'!$J$16:$J$829,BE$16,'N1.3_Project_Listing'!$G$16:$G$829,AV$15)</f>
        <v>0</v>
      </c>
      <c r="BF421" s="67">
        <f>SUMIFS('N1.3_Project_Listing'!$P$16:$P$829,'N1.3_Project_Listing'!$B$16:$B$829,$B421,'N1.3_Project_Listing'!$D$16:$D$829,$B393,'N1.3_Project_Listing'!$J$16:$J$829,BF$16,'N1.3_Project_Listing'!$G$16:$G$829,AV$15)</f>
        <v>0</v>
      </c>
      <c r="BG421" s="67">
        <f>SUMIFS('N1.3_Project_Listing'!$P$16:$P$829,'N1.3_Project_Listing'!$B$16:$B$829,$B421,'N1.3_Project_Listing'!$D$16:$D$829,$B393,'N1.3_Project_Listing'!$J$16:$J$829,BG$16,'N1.3_Project_Listing'!$G$16:$G$829,AV$15)</f>
        <v>0</v>
      </c>
      <c r="BH421" s="67">
        <f>SUMIFS('N1.3_Project_Listing'!$P$16:$P$829,'N1.3_Project_Listing'!$B$16:$B$829,$B421,'N1.3_Project_Listing'!$D$16:$D$829,$B393,'N1.3_Project_Listing'!$J$16:$J$829,BH$16,'N1.3_Project_Listing'!$G$16:$G$829,AV$15)</f>
        <v>0</v>
      </c>
      <c r="BI421" s="63">
        <f t="shared" si="501"/>
        <v>0</v>
      </c>
      <c r="BK421" s="158" t="str">
        <f t="shared" si="493"/>
        <v>-</v>
      </c>
      <c r="BL421" s="67">
        <f>SUMIFS('N1.3_Project_Listing'!$R$16:$R$829,'N1.3_Project_Listing'!$B$16:$B$829,$B421,'N1.3_Project_Listing'!$D$16:$D$829,$B393,'N1.3_Project_Listing'!$J$16:$J$829,BL$16,'N1.3_Project_Listing'!$G$16:$G$829,BK$15)</f>
        <v>0</v>
      </c>
      <c r="BM421" s="67">
        <f>SUMIFS('N1.3_Project_Listing'!$R$16:$R$829,'N1.3_Project_Listing'!$B$16:$B$829,$B421,'N1.3_Project_Listing'!$D$16:$D$829,$B393,'N1.3_Project_Listing'!$J$16:$J$829,BM$16,'N1.3_Project_Listing'!$G$16:$G$829,BK$15)</f>
        <v>0</v>
      </c>
      <c r="BN421" s="67">
        <f>SUMIFS('N1.3_Project_Listing'!$R$16:$R$829,'N1.3_Project_Listing'!$B$16:$B$829,$B421,'N1.3_Project_Listing'!$D$16:$D$829,$B393,'N1.3_Project_Listing'!$J$16:$J$829,BN$16,'N1.3_Project_Listing'!$G$16:$G$829,BK$15)</f>
        <v>0</v>
      </c>
      <c r="BO421" s="67">
        <f>SUMIFS('N1.3_Project_Listing'!$R$16:$R$829,'N1.3_Project_Listing'!$B$16:$B$829,$B421,'N1.3_Project_Listing'!$D$16:$D$829,$B393,'N1.3_Project_Listing'!$J$16:$J$829,BO$16,'N1.3_Project_Listing'!$G$16:$G$829,BK$15)</f>
        <v>0</v>
      </c>
      <c r="BP421" s="67">
        <f>SUMIFS('N1.3_Project_Listing'!$R$16:$R$829,'N1.3_Project_Listing'!$B$16:$B$829,$B421,'N1.3_Project_Listing'!$D$16:$D$829,$B393,'N1.3_Project_Listing'!$J$16:$J$829,BP$16,'N1.3_Project_Listing'!$G$16:$G$829,BK$15)</f>
        <v>0</v>
      </c>
      <c r="BQ421" s="63">
        <f t="shared" si="502"/>
        <v>0</v>
      </c>
      <c r="BR421" s="116" t="s">
        <v>441</v>
      </c>
      <c r="BS421" s="67">
        <f>SUMIFS('N1.3_Project_Listing'!$P$16:$P$829,'N1.3_Project_Listing'!$B$16:$B$829,$B421,'N1.3_Project_Listing'!$D$16:$D$829,$B393,'N1.3_Project_Listing'!$J$16:$J$829,BS$16,'N1.3_Project_Listing'!$G$16:$G$829,BK$15)</f>
        <v>0</v>
      </c>
      <c r="BT421" s="67">
        <f>SUMIFS('N1.3_Project_Listing'!$P$16:$P$829,'N1.3_Project_Listing'!$B$16:$B$829,$B421,'N1.3_Project_Listing'!$D$16:$D$829,$B393,'N1.3_Project_Listing'!$J$16:$J$829,BT$16,'N1.3_Project_Listing'!$G$16:$G$829,BK$15)</f>
        <v>0</v>
      </c>
      <c r="BU421" s="67">
        <f>SUMIFS('N1.3_Project_Listing'!$P$16:$P$829,'N1.3_Project_Listing'!$B$16:$B$829,$B421,'N1.3_Project_Listing'!$D$16:$D$829,$B393,'N1.3_Project_Listing'!$J$16:$J$829,BU$16,'N1.3_Project_Listing'!$G$16:$G$829,BK$15)</f>
        <v>0</v>
      </c>
      <c r="BV421" s="67">
        <f>SUMIFS('N1.3_Project_Listing'!$P$16:$P$829,'N1.3_Project_Listing'!$B$16:$B$829,$B421,'N1.3_Project_Listing'!$D$16:$D$829,$B393,'N1.3_Project_Listing'!$J$16:$J$829,BV$16,'N1.3_Project_Listing'!$G$16:$G$829,BK$15)</f>
        <v>0</v>
      </c>
      <c r="BW421" s="67">
        <f>SUMIFS('N1.3_Project_Listing'!$P$16:$P$829,'N1.3_Project_Listing'!$B$16:$B$829,$B421,'N1.3_Project_Listing'!$D$16:$D$829,$B393,'N1.3_Project_Listing'!$J$16:$J$829,BW$16,'N1.3_Project_Listing'!$G$16:$G$829,BK$15)</f>
        <v>0</v>
      </c>
      <c r="BX421" s="63">
        <f t="shared" si="503"/>
        <v>0</v>
      </c>
    </row>
    <row r="422" spans="2:76" hidden="1">
      <c r="B422" s="132" t="str">
        <f t="shared" si="504"/>
        <v>No entry required</v>
      </c>
      <c r="C422" s="158" t="str">
        <f t="shared" si="504"/>
        <v>-</v>
      </c>
      <c r="D422" s="63">
        <f t="shared" si="480"/>
        <v>0</v>
      </c>
      <c r="E422" s="63">
        <f t="shared" si="481"/>
        <v>0</v>
      </c>
      <c r="F422" s="63">
        <f t="shared" si="482"/>
        <v>0</v>
      </c>
      <c r="G422" s="63">
        <f t="shared" si="483"/>
        <v>0</v>
      </c>
      <c r="H422" s="63">
        <f t="shared" si="484"/>
        <v>0</v>
      </c>
      <c r="I422" s="63">
        <f t="shared" si="494"/>
        <v>0</v>
      </c>
      <c r="J422" s="116" t="s">
        <v>441</v>
      </c>
      <c r="K422" s="63">
        <f t="shared" si="485"/>
        <v>0</v>
      </c>
      <c r="L422" s="63">
        <f t="shared" si="486"/>
        <v>0</v>
      </c>
      <c r="M422" s="63">
        <f t="shared" si="487"/>
        <v>0</v>
      </c>
      <c r="N422" s="63">
        <f t="shared" si="488"/>
        <v>0</v>
      </c>
      <c r="O422" s="63">
        <f t="shared" si="489"/>
        <v>0</v>
      </c>
      <c r="P422" s="63">
        <f t="shared" si="495"/>
        <v>0</v>
      </c>
      <c r="R422" s="158" t="str">
        <f t="shared" si="490"/>
        <v>-</v>
      </c>
      <c r="S422" s="67">
        <f>SUMIFS('N1.3_Project_Listing'!$R$16:$R$829,'N1.3_Project_Listing'!$B$16:$B$829,$B422,'N1.3_Project_Listing'!$D$16:$D$829,$B393,'N1.3_Project_Listing'!$J$16:$J$829,S$16,'N1.3_Project_Listing'!$G$16:$G$829,R$15)</f>
        <v>0</v>
      </c>
      <c r="T422" s="67">
        <f>SUMIFS('N1.3_Project_Listing'!$R$16:$R$829,'N1.3_Project_Listing'!$B$16:$B$829,$B422,'N1.3_Project_Listing'!$D$16:$D$829,$B393,'N1.3_Project_Listing'!$J$16:$J$829,T$16,'N1.3_Project_Listing'!$G$16:$G$829,R$15)</f>
        <v>0</v>
      </c>
      <c r="U422" s="67">
        <f>SUMIFS('N1.3_Project_Listing'!$R$16:$R$829,'N1.3_Project_Listing'!$B$16:$B$829,$B422,'N1.3_Project_Listing'!$D$16:$D$829,$B393,'N1.3_Project_Listing'!$J$16:$J$829,U$16,'N1.3_Project_Listing'!$G$16:$G$829,R$15)</f>
        <v>0</v>
      </c>
      <c r="V422" s="67">
        <f>SUMIFS('N1.3_Project_Listing'!$R$16:$R$829,'N1.3_Project_Listing'!$B$16:$B$829,$B422,'N1.3_Project_Listing'!$D$16:$D$829,$B393,'N1.3_Project_Listing'!$J$16:$J$829,V$16,'N1.3_Project_Listing'!$G$16:$G$829,R$15)</f>
        <v>0</v>
      </c>
      <c r="W422" s="67">
        <f>SUMIFS('N1.3_Project_Listing'!$R$16:$R$829,'N1.3_Project_Listing'!$B$16:$B$829,$B422,'N1.3_Project_Listing'!$D$16:$D$829,$B393,'N1.3_Project_Listing'!$J$16:$J$829,W$16,'N1.3_Project_Listing'!$G$16:$G$829,R$15)</f>
        <v>0</v>
      </c>
      <c r="X422" s="63">
        <f t="shared" si="496"/>
        <v>0</v>
      </c>
      <c r="Y422" s="116" t="s">
        <v>441</v>
      </c>
      <c r="Z422" s="67">
        <f>SUMIFS('N1.3_Project_Listing'!$P$16:$P$829,'N1.3_Project_Listing'!$B$16:$B$829,$B422,'N1.3_Project_Listing'!$D$16:$D$829,$B393,'N1.3_Project_Listing'!$J$16:$J$829,Z$16,'N1.3_Project_Listing'!$G$16:$G$829,R$15)</f>
        <v>0</v>
      </c>
      <c r="AA422" s="67">
        <f>SUMIFS('N1.3_Project_Listing'!$P$16:$P$829,'N1.3_Project_Listing'!$B$16:$B$829,$B422,'N1.3_Project_Listing'!$D$16:$D$829,$B393,'N1.3_Project_Listing'!$J$16:$J$829,AA$16,'N1.3_Project_Listing'!$G$16:$G$829,R$15)</f>
        <v>0</v>
      </c>
      <c r="AB422" s="67">
        <f>SUMIFS('N1.3_Project_Listing'!$P$16:$P$829,'N1.3_Project_Listing'!$B$16:$B$829,$B422,'N1.3_Project_Listing'!$D$16:$D$829,$B393,'N1.3_Project_Listing'!$J$16:$J$829,AB$16,'N1.3_Project_Listing'!$G$16:$G$829,R$15)</f>
        <v>0</v>
      </c>
      <c r="AC422" s="67">
        <f>SUMIFS('N1.3_Project_Listing'!$P$16:$P$829,'N1.3_Project_Listing'!$B$16:$B$829,$B422,'N1.3_Project_Listing'!$D$16:$D$829,$B393,'N1.3_Project_Listing'!$J$16:$J$829,AC$16,'N1.3_Project_Listing'!$G$16:$G$829,R$15)</f>
        <v>0</v>
      </c>
      <c r="AD422" s="67">
        <f>SUMIFS('N1.3_Project_Listing'!$P$16:$P$829,'N1.3_Project_Listing'!$B$16:$B$829,$B422,'N1.3_Project_Listing'!$D$16:$D$829,$B393,'N1.3_Project_Listing'!$J$16:$J$829,AD$16,'N1.3_Project_Listing'!$G$16:$G$829,R$15)</f>
        <v>0</v>
      </c>
      <c r="AE422" s="63">
        <f t="shared" si="497"/>
        <v>0</v>
      </c>
      <c r="AG422" s="158" t="str">
        <f t="shared" si="491"/>
        <v>-</v>
      </c>
      <c r="AH422" s="67">
        <f>SUMIFS('N1.3_Project_Listing'!$R$16:$R$829,'N1.3_Project_Listing'!$B$16:$B$829,$B422,'N1.3_Project_Listing'!$D$16:$D$829,$B393,'N1.3_Project_Listing'!$J$16:$J$829,AH$16,'N1.3_Project_Listing'!$G$16:$G$829,AG$15)</f>
        <v>0</v>
      </c>
      <c r="AI422" s="67">
        <f>SUMIFS('N1.3_Project_Listing'!$R$16:$R$829,'N1.3_Project_Listing'!$B$16:$B$829,$B422,'N1.3_Project_Listing'!$D$16:$D$829,$B393,'N1.3_Project_Listing'!$J$16:$J$829,AI$16,'N1.3_Project_Listing'!$G$16:$G$829,AG$15)</f>
        <v>0</v>
      </c>
      <c r="AJ422" s="67">
        <f>SUMIFS('N1.3_Project_Listing'!$R$16:$R$829,'N1.3_Project_Listing'!$B$16:$B$829,$B422,'N1.3_Project_Listing'!$D$16:$D$829,$B393,'N1.3_Project_Listing'!$J$16:$J$829,AJ$16,'N1.3_Project_Listing'!$G$16:$G$829,AG$15)</f>
        <v>0</v>
      </c>
      <c r="AK422" s="67">
        <f>SUMIFS('N1.3_Project_Listing'!$R$16:$R$829,'N1.3_Project_Listing'!$B$16:$B$829,$B422,'N1.3_Project_Listing'!$D$16:$D$829,$B393,'N1.3_Project_Listing'!$J$16:$J$829,AK$16,'N1.3_Project_Listing'!$G$16:$G$829,AG$15)</f>
        <v>0</v>
      </c>
      <c r="AL422" s="67">
        <f>SUMIFS('N1.3_Project_Listing'!$R$16:$R$829,'N1.3_Project_Listing'!$B$16:$B$829,$B422,'N1.3_Project_Listing'!$D$16:$D$829,$B393,'N1.3_Project_Listing'!$J$16:$J$829,AL$16,'N1.3_Project_Listing'!$G$16:$G$829,AG$15)</f>
        <v>0</v>
      </c>
      <c r="AM422" s="63">
        <f t="shared" si="498"/>
        <v>0</v>
      </c>
      <c r="AN422" s="116" t="s">
        <v>441</v>
      </c>
      <c r="AO422" s="67">
        <f>SUMIFS('N1.3_Project_Listing'!$P$16:$P$829,'N1.3_Project_Listing'!$B$16:$B$829,$B422,'N1.3_Project_Listing'!$D$16:$D$829,$B393,'N1.3_Project_Listing'!$J$16:$J$829,AO$16,'N1.3_Project_Listing'!$G$16:$G$829,AG$15)</f>
        <v>0</v>
      </c>
      <c r="AP422" s="67">
        <f>SUMIFS('N1.3_Project_Listing'!$P$16:$P$829,'N1.3_Project_Listing'!$B$16:$B$829,$B422,'N1.3_Project_Listing'!$D$16:$D$829,$B393,'N1.3_Project_Listing'!$J$16:$J$829,AP$16,'N1.3_Project_Listing'!$G$16:$G$829,AG$15)</f>
        <v>0</v>
      </c>
      <c r="AQ422" s="67">
        <f>SUMIFS('N1.3_Project_Listing'!$P$16:$P$829,'N1.3_Project_Listing'!$B$16:$B$829,$B422,'N1.3_Project_Listing'!$D$16:$D$829,$B393,'N1.3_Project_Listing'!$J$16:$J$829,AQ$16,'N1.3_Project_Listing'!$G$16:$G$829,AG$15)</f>
        <v>0</v>
      </c>
      <c r="AR422" s="67">
        <f>SUMIFS('N1.3_Project_Listing'!$P$16:$P$829,'N1.3_Project_Listing'!$B$16:$B$829,$B422,'N1.3_Project_Listing'!$D$16:$D$829,$B393,'N1.3_Project_Listing'!$J$16:$J$829,AR$16,'N1.3_Project_Listing'!$G$16:$G$829,AG$15)</f>
        <v>0</v>
      </c>
      <c r="AS422" s="67">
        <f>SUMIFS('N1.3_Project_Listing'!$P$16:$P$829,'N1.3_Project_Listing'!$B$16:$B$829,$B422,'N1.3_Project_Listing'!$D$16:$D$829,$B393,'N1.3_Project_Listing'!$J$16:$J$829,AS$16,'N1.3_Project_Listing'!$G$16:$G$829,AG$15)</f>
        <v>0</v>
      </c>
      <c r="AT422" s="63">
        <f t="shared" si="499"/>
        <v>0</v>
      </c>
      <c r="AV422" s="158" t="str">
        <f t="shared" si="492"/>
        <v>-</v>
      </c>
      <c r="AW422" s="67">
        <f>SUMIFS('N1.3_Project_Listing'!$R$16:$R$829,'N1.3_Project_Listing'!$B$16:$B$829,$B422,'N1.3_Project_Listing'!$D$16:$D$829,$B393,'N1.3_Project_Listing'!$J$16:$J$829,AW$16,'N1.3_Project_Listing'!$G$16:$G$829,AV$15)</f>
        <v>0</v>
      </c>
      <c r="AX422" s="67">
        <f>SUMIFS('N1.3_Project_Listing'!$R$16:$R$829,'N1.3_Project_Listing'!$B$16:$B$829,$B422,'N1.3_Project_Listing'!$D$16:$D$829,$B393,'N1.3_Project_Listing'!$J$16:$J$829,AX$16,'N1.3_Project_Listing'!$G$16:$G$829,AV$15)</f>
        <v>0</v>
      </c>
      <c r="AY422" s="67">
        <f>SUMIFS('N1.3_Project_Listing'!$R$16:$R$829,'N1.3_Project_Listing'!$B$16:$B$829,$B422,'N1.3_Project_Listing'!$D$16:$D$829,$B393,'N1.3_Project_Listing'!$J$16:$J$829,AY$16,'N1.3_Project_Listing'!$G$16:$G$829,AV$15)</f>
        <v>0</v>
      </c>
      <c r="AZ422" s="67">
        <f>SUMIFS('N1.3_Project_Listing'!$R$16:$R$829,'N1.3_Project_Listing'!$B$16:$B$829,$B422,'N1.3_Project_Listing'!$D$16:$D$829,$B393,'N1.3_Project_Listing'!$J$16:$J$829,AZ$16,'N1.3_Project_Listing'!$G$16:$G$829,AV$15)</f>
        <v>0</v>
      </c>
      <c r="BA422" s="67">
        <f>SUMIFS('N1.3_Project_Listing'!$R$16:$R$829,'N1.3_Project_Listing'!$B$16:$B$829,$B422,'N1.3_Project_Listing'!$D$16:$D$829,$B393,'N1.3_Project_Listing'!$J$16:$J$829,BA$16,'N1.3_Project_Listing'!$G$16:$G$829,AV$15)</f>
        <v>0</v>
      </c>
      <c r="BB422" s="63">
        <f t="shared" si="500"/>
        <v>0</v>
      </c>
      <c r="BC422" s="116" t="s">
        <v>441</v>
      </c>
      <c r="BD422" s="67">
        <f>SUMIFS('N1.3_Project_Listing'!$P$16:$P$829,'N1.3_Project_Listing'!$B$16:$B$829,$B422,'N1.3_Project_Listing'!$D$16:$D$829,$B393,'N1.3_Project_Listing'!$J$16:$J$829,BD$16,'N1.3_Project_Listing'!$G$16:$G$829,AV$15)</f>
        <v>0</v>
      </c>
      <c r="BE422" s="67">
        <f>SUMIFS('N1.3_Project_Listing'!$P$16:$P$829,'N1.3_Project_Listing'!$B$16:$B$829,$B422,'N1.3_Project_Listing'!$D$16:$D$829,$B393,'N1.3_Project_Listing'!$J$16:$J$829,BE$16,'N1.3_Project_Listing'!$G$16:$G$829,AV$15)</f>
        <v>0</v>
      </c>
      <c r="BF422" s="67">
        <f>SUMIFS('N1.3_Project_Listing'!$P$16:$P$829,'N1.3_Project_Listing'!$B$16:$B$829,$B422,'N1.3_Project_Listing'!$D$16:$D$829,$B393,'N1.3_Project_Listing'!$J$16:$J$829,BF$16,'N1.3_Project_Listing'!$G$16:$G$829,AV$15)</f>
        <v>0</v>
      </c>
      <c r="BG422" s="67">
        <f>SUMIFS('N1.3_Project_Listing'!$P$16:$P$829,'N1.3_Project_Listing'!$B$16:$B$829,$B422,'N1.3_Project_Listing'!$D$16:$D$829,$B393,'N1.3_Project_Listing'!$J$16:$J$829,BG$16,'N1.3_Project_Listing'!$G$16:$G$829,AV$15)</f>
        <v>0</v>
      </c>
      <c r="BH422" s="67">
        <f>SUMIFS('N1.3_Project_Listing'!$P$16:$P$829,'N1.3_Project_Listing'!$B$16:$B$829,$B422,'N1.3_Project_Listing'!$D$16:$D$829,$B393,'N1.3_Project_Listing'!$J$16:$J$829,BH$16,'N1.3_Project_Listing'!$G$16:$G$829,AV$15)</f>
        <v>0</v>
      </c>
      <c r="BI422" s="63">
        <f t="shared" si="501"/>
        <v>0</v>
      </c>
      <c r="BK422" s="158" t="str">
        <f t="shared" si="493"/>
        <v>-</v>
      </c>
      <c r="BL422" s="67">
        <f>SUMIFS('N1.3_Project_Listing'!$R$16:$R$829,'N1.3_Project_Listing'!$B$16:$B$829,$B422,'N1.3_Project_Listing'!$D$16:$D$829,$B393,'N1.3_Project_Listing'!$J$16:$J$829,BL$16,'N1.3_Project_Listing'!$G$16:$G$829,BK$15)</f>
        <v>0</v>
      </c>
      <c r="BM422" s="67">
        <f>SUMIFS('N1.3_Project_Listing'!$R$16:$R$829,'N1.3_Project_Listing'!$B$16:$B$829,$B422,'N1.3_Project_Listing'!$D$16:$D$829,$B393,'N1.3_Project_Listing'!$J$16:$J$829,BM$16,'N1.3_Project_Listing'!$G$16:$G$829,BK$15)</f>
        <v>0</v>
      </c>
      <c r="BN422" s="67">
        <f>SUMIFS('N1.3_Project_Listing'!$R$16:$R$829,'N1.3_Project_Listing'!$B$16:$B$829,$B422,'N1.3_Project_Listing'!$D$16:$D$829,$B393,'N1.3_Project_Listing'!$J$16:$J$829,BN$16,'N1.3_Project_Listing'!$G$16:$G$829,BK$15)</f>
        <v>0</v>
      </c>
      <c r="BO422" s="67">
        <f>SUMIFS('N1.3_Project_Listing'!$R$16:$R$829,'N1.3_Project_Listing'!$B$16:$B$829,$B422,'N1.3_Project_Listing'!$D$16:$D$829,$B393,'N1.3_Project_Listing'!$J$16:$J$829,BO$16,'N1.3_Project_Listing'!$G$16:$G$829,BK$15)</f>
        <v>0</v>
      </c>
      <c r="BP422" s="67">
        <f>SUMIFS('N1.3_Project_Listing'!$R$16:$R$829,'N1.3_Project_Listing'!$B$16:$B$829,$B422,'N1.3_Project_Listing'!$D$16:$D$829,$B393,'N1.3_Project_Listing'!$J$16:$J$829,BP$16,'N1.3_Project_Listing'!$G$16:$G$829,BK$15)</f>
        <v>0</v>
      </c>
      <c r="BQ422" s="63">
        <f t="shared" si="502"/>
        <v>0</v>
      </c>
      <c r="BR422" s="116" t="s">
        <v>441</v>
      </c>
      <c r="BS422" s="67">
        <f>SUMIFS('N1.3_Project_Listing'!$P$16:$P$829,'N1.3_Project_Listing'!$B$16:$B$829,$B422,'N1.3_Project_Listing'!$D$16:$D$829,$B393,'N1.3_Project_Listing'!$J$16:$J$829,BS$16,'N1.3_Project_Listing'!$G$16:$G$829,BK$15)</f>
        <v>0</v>
      </c>
      <c r="BT422" s="67">
        <f>SUMIFS('N1.3_Project_Listing'!$P$16:$P$829,'N1.3_Project_Listing'!$B$16:$B$829,$B422,'N1.3_Project_Listing'!$D$16:$D$829,$B393,'N1.3_Project_Listing'!$J$16:$J$829,BT$16,'N1.3_Project_Listing'!$G$16:$G$829,BK$15)</f>
        <v>0</v>
      </c>
      <c r="BU422" s="67">
        <f>SUMIFS('N1.3_Project_Listing'!$P$16:$P$829,'N1.3_Project_Listing'!$B$16:$B$829,$B422,'N1.3_Project_Listing'!$D$16:$D$829,$B393,'N1.3_Project_Listing'!$J$16:$J$829,BU$16,'N1.3_Project_Listing'!$G$16:$G$829,BK$15)</f>
        <v>0</v>
      </c>
      <c r="BV422" s="67">
        <f>SUMIFS('N1.3_Project_Listing'!$P$16:$P$829,'N1.3_Project_Listing'!$B$16:$B$829,$B422,'N1.3_Project_Listing'!$D$16:$D$829,$B393,'N1.3_Project_Listing'!$J$16:$J$829,BV$16,'N1.3_Project_Listing'!$G$16:$G$829,BK$15)</f>
        <v>0</v>
      </c>
      <c r="BW422" s="67">
        <f>SUMIFS('N1.3_Project_Listing'!$P$16:$P$829,'N1.3_Project_Listing'!$B$16:$B$829,$B422,'N1.3_Project_Listing'!$D$16:$D$829,$B393,'N1.3_Project_Listing'!$J$16:$J$829,BW$16,'N1.3_Project_Listing'!$G$16:$G$829,BK$15)</f>
        <v>0</v>
      </c>
      <c r="BX422" s="63">
        <f t="shared" si="503"/>
        <v>0</v>
      </c>
    </row>
    <row r="423" spans="2:76" hidden="1">
      <c r="B423" s="132" t="str">
        <f t="shared" si="504"/>
        <v>No entry required</v>
      </c>
      <c r="C423" s="158" t="str">
        <f t="shared" si="504"/>
        <v>-</v>
      </c>
      <c r="D423" s="63">
        <f t="shared" si="480"/>
        <v>0</v>
      </c>
      <c r="E423" s="63">
        <f t="shared" si="481"/>
        <v>0</v>
      </c>
      <c r="F423" s="63">
        <f t="shared" si="482"/>
        <v>0</v>
      </c>
      <c r="G423" s="63">
        <f t="shared" si="483"/>
        <v>0</v>
      </c>
      <c r="H423" s="63">
        <f t="shared" si="484"/>
        <v>0</v>
      </c>
      <c r="I423" s="63">
        <f t="shared" si="494"/>
        <v>0</v>
      </c>
      <c r="J423" s="116" t="s">
        <v>441</v>
      </c>
      <c r="K423" s="63">
        <f t="shared" si="485"/>
        <v>0</v>
      </c>
      <c r="L423" s="63">
        <f t="shared" si="486"/>
        <v>0</v>
      </c>
      <c r="M423" s="63">
        <f t="shared" si="487"/>
        <v>0</v>
      </c>
      <c r="N423" s="63">
        <f t="shared" si="488"/>
        <v>0</v>
      </c>
      <c r="O423" s="63">
        <f t="shared" si="489"/>
        <v>0</v>
      </c>
      <c r="P423" s="63">
        <f t="shared" si="495"/>
        <v>0</v>
      </c>
      <c r="R423" s="158" t="str">
        <f t="shared" si="490"/>
        <v>-</v>
      </c>
      <c r="S423" s="67">
        <f>SUMIFS('N1.3_Project_Listing'!$R$16:$R$829,'N1.3_Project_Listing'!$B$16:$B$829,$B423,'N1.3_Project_Listing'!$D$16:$D$829,$B393,'N1.3_Project_Listing'!$J$16:$J$829,S$16,'N1.3_Project_Listing'!$G$16:$G$829,R$15)</f>
        <v>0</v>
      </c>
      <c r="T423" s="67">
        <f>SUMIFS('N1.3_Project_Listing'!$R$16:$R$829,'N1.3_Project_Listing'!$B$16:$B$829,$B423,'N1.3_Project_Listing'!$D$16:$D$829,$B393,'N1.3_Project_Listing'!$J$16:$J$829,T$16,'N1.3_Project_Listing'!$G$16:$G$829,R$15)</f>
        <v>0</v>
      </c>
      <c r="U423" s="67">
        <f>SUMIFS('N1.3_Project_Listing'!$R$16:$R$829,'N1.3_Project_Listing'!$B$16:$B$829,$B423,'N1.3_Project_Listing'!$D$16:$D$829,$B393,'N1.3_Project_Listing'!$J$16:$J$829,U$16,'N1.3_Project_Listing'!$G$16:$G$829,R$15)</f>
        <v>0</v>
      </c>
      <c r="V423" s="67">
        <f>SUMIFS('N1.3_Project_Listing'!$R$16:$R$829,'N1.3_Project_Listing'!$B$16:$B$829,$B423,'N1.3_Project_Listing'!$D$16:$D$829,$B393,'N1.3_Project_Listing'!$J$16:$J$829,V$16,'N1.3_Project_Listing'!$G$16:$G$829,R$15)</f>
        <v>0</v>
      </c>
      <c r="W423" s="67">
        <f>SUMIFS('N1.3_Project_Listing'!$R$16:$R$829,'N1.3_Project_Listing'!$B$16:$B$829,$B423,'N1.3_Project_Listing'!$D$16:$D$829,$B393,'N1.3_Project_Listing'!$J$16:$J$829,W$16,'N1.3_Project_Listing'!$G$16:$G$829,R$15)</f>
        <v>0</v>
      </c>
      <c r="X423" s="63">
        <f t="shared" si="496"/>
        <v>0</v>
      </c>
      <c r="Y423" s="116" t="s">
        <v>441</v>
      </c>
      <c r="Z423" s="67">
        <f>SUMIFS('N1.3_Project_Listing'!$P$16:$P$829,'N1.3_Project_Listing'!$B$16:$B$829,$B423,'N1.3_Project_Listing'!$D$16:$D$829,$B393,'N1.3_Project_Listing'!$J$16:$J$829,Z$16,'N1.3_Project_Listing'!$G$16:$G$829,R$15)</f>
        <v>0</v>
      </c>
      <c r="AA423" s="67">
        <f>SUMIFS('N1.3_Project_Listing'!$P$16:$P$829,'N1.3_Project_Listing'!$B$16:$B$829,$B423,'N1.3_Project_Listing'!$D$16:$D$829,$B393,'N1.3_Project_Listing'!$J$16:$J$829,AA$16,'N1.3_Project_Listing'!$G$16:$G$829,R$15)</f>
        <v>0</v>
      </c>
      <c r="AB423" s="67">
        <f>SUMIFS('N1.3_Project_Listing'!$P$16:$P$829,'N1.3_Project_Listing'!$B$16:$B$829,$B423,'N1.3_Project_Listing'!$D$16:$D$829,$B393,'N1.3_Project_Listing'!$J$16:$J$829,AB$16,'N1.3_Project_Listing'!$G$16:$G$829,R$15)</f>
        <v>0</v>
      </c>
      <c r="AC423" s="67">
        <f>SUMIFS('N1.3_Project_Listing'!$P$16:$P$829,'N1.3_Project_Listing'!$B$16:$B$829,$B423,'N1.3_Project_Listing'!$D$16:$D$829,$B393,'N1.3_Project_Listing'!$J$16:$J$829,AC$16,'N1.3_Project_Listing'!$G$16:$G$829,R$15)</f>
        <v>0</v>
      </c>
      <c r="AD423" s="67">
        <f>SUMIFS('N1.3_Project_Listing'!$P$16:$P$829,'N1.3_Project_Listing'!$B$16:$B$829,$B423,'N1.3_Project_Listing'!$D$16:$D$829,$B393,'N1.3_Project_Listing'!$J$16:$J$829,AD$16,'N1.3_Project_Listing'!$G$16:$G$829,R$15)</f>
        <v>0</v>
      </c>
      <c r="AE423" s="63">
        <f t="shared" si="497"/>
        <v>0</v>
      </c>
      <c r="AG423" s="158" t="str">
        <f t="shared" si="491"/>
        <v>-</v>
      </c>
      <c r="AH423" s="67">
        <f>SUMIFS('N1.3_Project_Listing'!$R$16:$R$829,'N1.3_Project_Listing'!$B$16:$B$829,$B423,'N1.3_Project_Listing'!$D$16:$D$829,$B393,'N1.3_Project_Listing'!$J$16:$J$829,AH$16,'N1.3_Project_Listing'!$G$16:$G$829,AG$15)</f>
        <v>0</v>
      </c>
      <c r="AI423" s="67">
        <f>SUMIFS('N1.3_Project_Listing'!$R$16:$R$829,'N1.3_Project_Listing'!$B$16:$B$829,$B423,'N1.3_Project_Listing'!$D$16:$D$829,$B393,'N1.3_Project_Listing'!$J$16:$J$829,AI$16,'N1.3_Project_Listing'!$G$16:$G$829,AG$15)</f>
        <v>0</v>
      </c>
      <c r="AJ423" s="67">
        <f>SUMIFS('N1.3_Project_Listing'!$R$16:$R$829,'N1.3_Project_Listing'!$B$16:$B$829,$B423,'N1.3_Project_Listing'!$D$16:$D$829,$B393,'N1.3_Project_Listing'!$J$16:$J$829,AJ$16,'N1.3_Project_Listing'!$G$16:$G$829,AG$15)</f>
        <v>0</v>
      </c>
      <c r="AK423" s="67">
        <f>SUMIFS('N1.3_Project_Listing'!$R$16:$R$829,'N1.3_Project_Listing'!$B$16:$B$829,$B423,'N1.3_Project_Listing'!$D$16:$D$829,$B393,'N1.3_Project_Listing'!$J$16:$J$829,AK$16,'N1.3_Project_Listing'!$G$16:$G$829,AG$15)</f>
        <v>0</v>
      </c>
      <c r="AL423" s="67">
        <f>SUMIFS('N1.3_Project_Listing'!$R$16:$R$829,'N1.3_Project_Listing'!$B$16:$B$829,$B423,'N1.3_Project_Listing'!$D$16:$D$829,$B393,'N1.3_Project_Listing'!$J$16:$J$829,AL$16,'N1.3_Project_Listing'!$G$16:$G$829,AG$15)</f>
        <v>0</v>
      </c>
      <c r="AM423" s="63">
        <f t="shared" si="498"/>
        <v>0</v>
      </c>
      <c r="AN423" s="116" t="s">
        <v>441</v>
      </c>
      <c r="AO423" s="67">
        <f>SUMIFS('N1.3_Project_Listing'!$P$16:$P$829,'N1.3_Project_Listing'!$B$16:$B$829,$B423,'N1.3_Project_Listing'!$D$16:$D$829,$B393,'N1.3_Project_Listing'!$J$16:$J$829,AO$16,'N1.3_Project_Listing'!$G$16:$G$829,AG$15)</f>
        <v>0</v>
      </c>
      <c r="AP423" s="67">
        <f>SUMIFS('N1.3_Project_Listing'!$P$16:$P$829,'N1.3_Project_Listing'!$B$16:$B$829,$B423,'N1.3_Project_Listing'!$D$16:$D$829,$B393,'N1.3_Project_Listing'!$J$16:$J$829,AP$16,'N1.3_Project_Listing'!$G$16:$G$829,AG$15)</f>
        <v>0</v>
      </c>
      <c r="AQ423" s="67">
        <f>SUMIFS('N1.3_Project_Listing'!$P$16:$P$829,'N1.3_Project_Listing'!$B$16:$B$829,$B423,'N1.3_Project_Listing'!$D$16:$D$829,$B393,'N1.3_Project_Listing'!$J$16:$J$829,AQ$16,'N1.3_Project_Listing'!$G$16:$G$829,AG$15)</f>
        <v>0</v>
      </c>
      <c r="AR423" s="67">
        <f>SUMIFS('N1.3_Project_Listing'!$P$16:$P$829,'N1.3_Project_Listing'!$B$16:$B$829,$B423,'N1.3_Project_Listing'!$D$16:$D$829,$B393,'N1.3_Project_Listing'!$J$16:$J$829,AR$16,'N1.3_Project_Listing'!$G$16:$G$829,AG$15)</f>
        <v>0</v>
      </c>
      <c r="AS423" s="67">
        <f>SUMIFS('N1.3_Project_Listing'!$P$16:$P$829,'N1.3_Project_Listing'!$B$16:$B$829,$B423,'N1.3_Project_Listing'!$D$16:$D$829,$B393,'N1.3_Project_Listing'!$J$16:$J$829,AS$16,'N1.3_Project_Listing'!$G$16:$G$829,AG$15)</f>
        <v>0</v>
      </c>
      <c r="AT423" s="63">
        <f t="shared" si="499"/>
        <v>0</v>
      </c>
      <c r="AV423" s="158" t="str">
        <f t="shared" si="492"/>
        <v>-</v>
      </c>
      <c r="AW423" s="67">
        <f>SUMIFS('N1.3_Project_Listing'!$R$16:$R$829,'N1.3_Project_Listing'!$B$16:$B$829,$B423,'N1.3_Project_Listing'!$D$16:$D$829,$B393,'N1.3_Project_Listing'!$J$16:$J$829,AW$16,'N1.3_Project_Listing'!$G$16:$G$829,AV$15)</f>
        <v>0</v>
      </c>
      <c r="AX423" s="67">
        <f>SUMIFS('N1.3_Project_Listing'!$R$16:$R$829,'N1.3_Project_Listing'!$B$16:$B$829,$B423,'N1.3_Project_Listing'!$D$16:$D$829,$B393,'N1.3_Project_Listing'!$J$16:$J$829,AX$16,'N1.3_Project_Listing'!$G$16:$G$829,AV$15)</f>
        <v>0</v>
      </c>
      <c r="AY423" s="67">
        <f>SUMIFS('N1.3_Project_Listing'!$R$16:$R$829,'N1.3_Project_Listing'!$B$16:$B$829,$B423,'N1.3_Project_Listing'!$D$16:$D$829,$B393,'N1.3_Project_Listing'!$J$16:$J$829,AY$16,'N1.3_Project_Listing'!$G$16:$G$829,AV$15)</f>
        <v>0</v>
      </c>
      <c r="AZ423" s="67">
        <f>SUMIFS('N1.3_Project_Listing'!$R$16:$R$829,'N1.3_Project_Listing'!$B$16:$B$829,$B423,'N1.3_Project_Listing'!$D$16:$D$829,$B393,'N1.3_Project_Listing'!$J$16:$J$829,AZ$16,'N1.3_Project_Listing'!$G$16:$G$829,AV$15)</f>
        <v>0</v>
      </c>
      <c r="BA423" s="67">
        <f>SUMIFS('N1.3_Project_Listing'!$R$16:$R$829,'N1.3_Project_Listing'!$B$16:$B$829,$B423,'N1.3_Project_Listing'!$D$16:$D$829,$B393,'N1.3_Project_Listing'!$J$16:$J$829,BA$16,'N1.3_Project_Listing'!$G$16:$G$829,AV$15)</f>
        <v>0</v>
      </c>
      <c r="BB423" s="63">
        <f t="shared" si="500"/>
        <v>0</v>
      </c>
      <c r="BC423" s="116" t="s">
        <v>441</v>
      </c>
      <c r="BD423" s="67">
        <f>SUMIFS('N1.3_Project_Listing'!$P$16:$P$829,'N1.3_Project_Listing'!$B$16:$B$829,$B423,'N1.3_Project_Listing'!$D$16:$D$829,$B393,'N1.3_Project_Listing'!$J$16:$J$829,BD$16,'N1.3_Project_Listing'!$G$16:$G$829,AV$15)</f>
        <v>0</v>
      </c>
      <c r="BE423" s="67">
        <f>SUMIFS('N1.3_Project_Listing'!$P$16:$P$829,'N1.3_Project_Listing'!$B$16:$B$829,$B423,'N1.3_Project_Listing'!$D$16:$D$829,$B393,'N1.3_Project_Listing'!$J$16:$J$829,BE$16,'N1.3_Project_Listing'!$G$16:$G$829,AV$15)</f>
        <v>0</v>
      </c>
      <c r="BF423" s="67">
        <f>SUMIFS('N1.3_Project_Listing'!$P$16:$P$829,'N1.3_Project_Listing'!$B$16:$B$829,$B423,'N1.3_Project_Listing'!$D$16:$D$829,$B393,'N1.3_Project_Listing'!$J$16:$J$829,BF$16,'N1.3_Project_Listing'!$G$16:$G$829,AV$15)</f>
        <v>0</v>
      </c>
      <c r="BG423" s="67">
        <f>SUMIFS('N1.3_Project_Listing'!$P$16:$P$829,'N1.3_Project_Listing'!$B$16:$B$829,$B423,'N1.3_Project_Listing'!$D$16:$D$829,$B393,'N1.3_Project_Listing'!$J$16:$J$829,BG$16,'N1.3_Project_Listing'!$G$16:$G$829,AV$15)</f>
        <v>0</v>
      </c>
      <c r="BH423" s="67">
        <f>SUMIFS('N1.3_Project_Listing'!$P$16:$P$829,'N1.3_Project_Listing'!$B$16:$B$829,$B423,'N1.3_Project_Listing'!$D$16:$D$829,$B393,'N1.3_Project_Listing'!$J$16:$J$829,BH$16,'N1.3_Project_Listing'!$G$16:$G$829,AV$15)</f>
        <v>0</v>
      </c>
      <c r="BI423" s="63">
        <f t="shared" si="501"/>
        <v>0</v>
      </c>
      <c r="BK423" s="158" t="str">
        <f t="shared" si="493"/>
        <v>-</v>
      </c>
      <c r="BL423" s="67">
        <f>SUMIFS('N1.3_Project_Listing'!$R$16:$R$829,'N1.3_Project_Listing'!$B$16:$B$829,$B423,'N1.3_Project_Listing'!$D$16:$D$829,$B393,'N1.3_Project_Listing'!$J$16:$J$829,BL$16,'N1.3_Project_Listing'!$G$16:$G$829,BK$15)</f>
        <v>0</v>
      </c>
      <c r="BM423" s="67">
        <f>SUMIFS('N1.3_Project_Listing'!$R$16:$R$829,'N1.3_Project_Listing'!$B$16:$B$829,$B423,'N1.3_Project_Listing'!$D$16:$D$829,$B393,'N1.3_Project_Listing'!$J$16:$J$829,BM$16,'N1.3_Project_Listing'!$G$16:$G$829,BK$15)</f>
        <v>0</v>
      </c>
      <c r="BN423" s="67">
        <f>SUMIFS('N1.3_Project_Listing'!$R$16:$R$829,'N1.3_Project_Listing'!$B$16:$B$829,$B423,'N1.3_Project_Listing'!$D$16:$D$829,$B393,'N1.3_Project_Listing'!$J$16:$J$829,BN$16,'N1.3_Project_Listing'!$G$16:$G$829,BK$15)</f>
        <v>0</v>
      </c>
      <c r="BO423" s="67">
        <f>SUMIFS('N1.3_Project_Listing'!$R$16:$R$829,'N1.3_Project_Listing'!$B$16:$B$829,$B423,'N1.3_Project_Listing'!$D$16:$D$829,$B393,'N1.3_Project_Listing'!$J$16:$J$829,BO$16,'N1.3_Project_Listing'!$G$16:$G$829,BK$15)</f>
        <v>0</v>
      </c>
      <c r="BP423" s="67">
        <f>SUMIFS('N1.3_Project_Listing'!$R$16:$R$829,'N1.3_Project_Listing'!$B$16:$B$829,$B423,'N1.3_Project_Listing'!$D$16:$D$829,$B393,'N1.3_Project_Listing'!$J$16:$J$829,BP$16,'N1.3_Project_Listing'!$G$16:$G$829,BK$15)</f>
        <v>0</v>
      </c>
      <c r="BQ423" s="63">
        <f t="shared" si="502"/>
        <v>0</v>
      </c>
      <c r="BR423" s="116" t="s">
        <v>441</v>
      </c>
      <c r="BS423" s="67">
        <f>SUMIFS('N1.3_Project_Listing'!$P$16:$P$829,'N1.3_Project_Listing'!$B$16:$B$829,$B423,'N1.3_Project_Listing'!$D$16:$D$829,$B393,'N1.3_Project_Listing'!$J$16:$J$829,BS$16,'N1.3_Project_Listing'!$G$16:$G$829,BK$15)</f>
        <v>0</v>
      </c>
      <c r="BT423" s="67">
        <f>SUMIFS('N1.3_Project_Listing'!$P$16:$P$829,'N1.3_Project_Listing'!$B$16:$B$829,$B423,'N1.3_Project_Listing'!$D$16:$D$829,$B393,'N1.3_Project_Listing'!$J$16:$J$829,BT$16,'N1.3_Project_Listing'!$G$16:$G$829,BK$15)</f>
        <v>0</v>
      </c>
      <c r="BU423" s="67">
        <f>SUMIFS('N1.3_Project_Listing'!$P$16:$P$829,'N1.3_Project_Listing'!$B$16:$B$829,$B423,'N1.3_Project_Listing'!$D$16:$D$829,$B393,'N1.3_Project_Listing'!$J$16:$J$829,BU$16,'N1.3_Project_Listing'!$G$16:$G$829,BK$15)</f>
        <v>0</v>
      </c>
      <c r="BV423" s="67">
        <f>SUMIFS('N1.3_Project_Listing'!$P$16:$P$829,'N1.3_Project_Listing'!$B$16:$B$829,$B423,'N1.3_Project_Listing'!$D$16:$D$829,$B393,'N1.3_Project_Listing'!$J$16:$J$829,BV$16,'N1.3_Project_Listing'!$G$16:$G$829,BK$15)</f>
        <v>0</v>
      </c>
      <c r="BW423" s="67">
        <f>SUMIFS('N1.3_Project_Listing'!$P$16:$P$829,'N1.3_Project_Listing'!$B$16:$B$829,$B423,'N1.3_Project_Listing'!$D$16:$D$829,$B393,'N1.3_Project_Listing'!$J$16:$J$829,BW$16,'N1.3_Project_Listing'!$G$16:$G$829,BK$15)</f>
        <v>0</v>
      </c>
      <c r="BX423" s="63">
        <f t="shared" si="503"/>
        <v>0</v>
      </c>
    </row>
    <row r="424" spans="2:76" hidden="1">
      <c r="B424" s="132" t="str">
        <f t="shared" si="504"/>
        <v>No entry required</v>
      </c>
      <c r="C424" s="158" t="str">
        <f t="shared" si="504"/>
        <v>-</v>
      </c>
      <c r="D424" s="63">
        <f t="shared" si="480"/>
        <v>0</v>
      </c>
      <c r="E424" s="63">
        <f t="shared" si="481"/>
        <v>0</v>
      </c>
      <c r="F424" s="63">
        <f t="shared" si="482"/>
        <v>0</v>
      </c>
      <c r="G424" s="63">
        <f t="shared" si="483"/>
        <v>0</v>
      </c>
      <c r="H424" s="63">
        <f t="shared" si="484"/>
        <v>0</v>
      </c>
      <c r="I424" s="63">
        <f t="shared" si="494"/>
        <v>0</v>
      </c>
      <c r="J424" s="116" t="s">
        <v>441</v>
      </c>
      <c r="K424" s="63">
        <f t="shared" si="485"/>
        <v>0</v>
      </c>
      <c r="L424" s="63">
        <f t="shared" si="486"/>
        <v>0</v>
      </c>
      <c r="M424" s="63">
        <f t="shared" si="487"/>
        <v>0</v>
      </c>
      <c r="N424" s="63">
        <f t="shared" si="488"/>
        <v>0</v>
      </c>
      <c r="O424" s="63">
        <f t="shared" si="489"/>
        <v>0</v>
      </c>
      <c r="P424" s="63">
        <f t="shared" si="495"/>
        <v>0</v>
      </c>
      <c r="R424" s="158" t="str">
        <f t="shared" si="490"/>
        <v>-</v>
      </c>
      <c r="S424" s="67">
        <f>SUMIFS('N1.3_Project_Listing'!$R$16:$R$829,'N1.3_Project_Listing'!$B$16:$B$829,$B424,'N1.3_Project_Listing'!$D$16:$D$829,$B393,'N1.3_Project_Listing'!$J$16:$J$829,S$16,'N1.3_Project_Listing'!$G$16:$G$829,R$15)</f>
        <v>0</v>
      </c>
      <c r="T424" s="67">
        <f>SUMIFS('N1.3_Project_Listing'!$R$16:$R$829,'N1.3_Project_Listing'!$B$16:$B$829,$B424,'N1.3_Project_Listing'!$D$16:$D$829,$B393,'N1.3_Project_Listing'!$J$16:$J$829,T$16,'N1.3_Project_Listing'!$G$16:$G$829,R$15)</f>
        <v>0</v>
      </c>
      <c r="U424" s="67">
        <f>SUMIFS('N1.3_Project_Listing'!$R$16:$R$829,'N1.3_Project_Listing'!$B$16:$B$829,$B424,'N1.3_Project_Listing'!$D$16:$D$829,$B393,'N1.3_Project_Listing'!$J$16:$J$829,U$16,'N1.3_Project_Listing'!$G$16:$G$829,R$15)</f>
        <v>0</v>
      </c>
      <c r="V424" s="67">
        <f>SUMIFS('N1.3_Project_Listing'!$R$16:$R$829,'N1.3_Project_Listing'!$B$16:$B$829,$B424,'N1.3_Project_Listing'!$D$16:$D$829,$B393,'N1.3_Project_Listing'!$J$16:$J$829,V$16,'N1.3_Project_Listing'!$G$16:$G$829,R$15)</f>
        <v>0</v>
      </c>
      <c r="W424" s="67">
        <f>SUMIFS('N1.3_Project_Listing'!$R$16:$R$829,'N1.3_Project_Listing'!$B$16:$B$829,$B424,'N1.3_Project_Listing'!$D$16:$D$829,$B393,'N1.3_Project_Listing'!$J$16:$J$829,W$16,'N1.3_Project_Listing'!$G$16:$G$829,R$15)</f>
        <v>0</v>
      </c>
      <c r="X424" s="63">
        <f t="shared" si="496"/>
        <v>0</v>
      </c>
      <c r="Y424" s="116" t="s">
        <v>441</v>
      </c>
      <c r="Z424" s="67">
        <f>SUMIFS('N1.3_Project_Listing'!$P$16:$P$829,'N1.3_Project_Listing'!$B$16:$B$829,$B424,'N1.3_Project_Listing'!$D$16:$D$829,$B393,'N1.3_Project_Listing'!$J$16:$J$829,Z$16,'N1.3_Project_Listing'!$G$16:$G$829,R$15)</f>
        <v>0</v>
      </c>
      <c r="AA424" s="67">
        <f>SUMIFS('N1.3_Project_Listing'!$P$16:$P$829,'N1.3_Project_Listing'!$B$16:$B$829,$B424,'N1.3_Project_Listing'!$D$16:$D$829,$B393,'N1.3_Project_Listing'!$J$16:$J$829,AA$16,'N1.3_Project_Listing'!$G$16:$G$829,R$15)</f>
        <v>0</v>
      </c>
      <c r="AB424" s="67">
        <f>SUMIFS('N1.3_Project_Listing'!$P$16:$P$829,'N1.3_Project_Listing'!$B$16:$B$829,$B424,'N1.3_Project_Listing'!$D$16:$D$829,$B393,'N1.3_Project_Listing'!$J$16:$J$829,AB$16,'N1.3_Project_Listing'!$G$16:$G$829,R$15)</f>
        <v>0</v>
      </c>
      <c r="AC424" s="67">
        <f>SUMIFS('N1.3_Project_Listing'!$P$16:$P$829,'N1.3_Project_Listing'!$B$16:$B$829,$B424,'N1.3_Project_Listing'!$D$16:$D$829,$B393,'N1.3_Project_Listing'!$J$16:$J$829,AC$16,'N1.3_Project_Listing'!$G$16:$G$829,R$15)</f>
        <v>0</v>
      </c>
      <c r="AD424" s="67">
        <f>SUMIFS('N1.3_Project_Listing'!$P$16:$P$829,'N1.3_Project_Listing'!$B$16:$B$829,$B424,'N1.3_Project_Listing'!$D$16:$D$829,$B393,'N1.3_Project_Listing'!$J$16:$J$829,AD$16,'N1.3_Project_Listing'!$G$16:$G$829,R$15)</f>
        <v>0</v>
      </c>
      <c r="AE424" s="63">
        <f t="shared" si="497"/>
        <v>0</v>
      </c>
      <c r="AG424" s="158" t="str">
        <f t="shared" si="491"/>
        <v>-</v>
      </c>
      <c r="AH424" s="67">
        <f>SUMIFS('N1.3_Project_Listing'!$R$16:$R$829,'N1.3_Project_Listing'!$B$16:$B$829,$B424,'N1.3_Project_Listing'!$D$16:$D$829,$B393,'N1.3_Project_Listing'!$J$16:$J$829,AH$16,'N1.3_Project_Listing'!$G$16:$G$829,AG$15)</f>
        <v>0</v>
      </c>
      <c r="AI424" s="67">
        <f>SUMIFS('N1.3_Project_Listing'!$R$16:$R$829,'N1.3_Project_Listing'!$B$16:$B$829,$B424,'N1.3_Project_Listing'!$D$16:$D$829,$B393,'N1.3_Project_Listing'!$J$16:$J$829,AI$16,'N1.3_Project_Listing'!$G$16:$G$829,AG$15)</f>
        <v>0</v>
      </c>
      <c r="AJ424" s="67">
        <f>SUMIFS('N1.3_Project_Listing'!$R$16:$R$829,'N1.3_Project_Listing'!$B$16:$B$829,$B424,'N1.3_Project_Listing'!$D$16:$D$829,$B393,'N1.3_Project_Listing'!$J$16:$J$829,AJ$16,'N1.3_Project_Listing'!$G$16:$G$829,AG$15)</f>
        <v>0</v>
      </c>
      <c r="AK424" s="67">
        <f>SUMIFS('N1.3_Project_Listing'!$R$16:$R$829,'N1.3_Project_Listing'!$B$16:$B$829,$B424,'N1.3_Project_Listing'!$D$16:$D$829,$B393,'N1.3_Project_Listing'!$J$16:$J$829,AK$16,'N1.3_Project_Listing'!$G$16:$G$829,AG$15)</f>
        <v>0</v>
      </c>
      <c r="AL424" s="67">
        <f>SUMIFS('N1.3_Project_Listing'!$R$16:$R$829,'N1.3_Project_Listing'!$B$16:$B$829,$B424,'N1.3_Project_Listing'!$D$16:$D$829,$B393,'N1.3_Project_Listing'!$J$16:$J$829,AL$16,'N1.3_Project_Listing'!$G$16:$G$829,AG$15)</f>
        <v>0</v>
      </c>
      <c r="AM424" s="63">
        <f t="shared" si="498"/>
        <v>0</v>
      </c>
      <c r="AN424" s="116" t="s">
        <v>441</v>
      </c>
      <c r="AO424" s="67">
        <f>SUMIFS('N1.3_Project_Listing'!$P$16:$P$829,'N1.3_Project_Listing'!$B$16:$B$829,$B424,'N1.3_Project_Listing'!$D$16:$D$829,$B393,'N1.3_Project_Listing'!$J$16:$J$829,AO$16,'N1.3_Project_Listing'!$G$16:$G$829,AG$15)</f>
        <v>0</v>
      </c>
      <c r="AP424" s="67">
        <f>SUMIFS('N1.3_Project_Listing'!$P$16:$P$829,'N1.3_Project_Listing'!$B$16:$B$829,$B424,'N1.3_Project_Listing'!$D$16:$D$829,$B393,'N1.3_Project_Listing'!$J$16:$J$829,AP$16,'N1.3_Project_Listing'!$G$16:$G$829,AG$15)</f>
        <v>0</v>
      </c>
      <c r="AQ424" s="67">
        <f>SUMIFS('N1.3_Project_Listing'!$P$16:$P$829,'N1.3_Project_Listing'!$B$16:$B$829,$B424,'N1.3_Project_Listing'!$D$16:$D$829,$B393,'N1.3_Project_Listing'!$J$16:$J$829,AQ$16,'N1.3_Project_Listing'!$G$16:$G$829,AG$15)</f>
        <v>0</v>
      </c>
      <c r="AR424" s="67">
        <f>SUMIFS('N1.3_Project_Listing'!$P$16:$P$829,'N1.3_Project_Listing'!$B$16:$B$829,$B424,'N1.3_Project_Listing'!$D$16:$D$829,$B393,'N1.3_Project_Listing'!$J$16:$J$829,AR$16,'N1.3_Project_Listing'!$G$16:$G$829,AG$15)</f>
        <v>0</v>
      </c>
      <c r="AS424" s="67">
        <f>SUMIFS('N1.3_Project_Listing'!$P$16:$P$829,'N1.3_Project_Listing'!$B$16:$B$829,$B424,'N1.3_Project_Listing'!$D$16:$D$829,$B393,'N1.3_Project_Listing'!$J$16:$J$829,AS$16,'N1.3_Project_Listing'!$G$16:$G$829,AG$15)</f>
        <v>0</v>
      </c>
      <c r="AT424" s="63">
        <f t="shared" si="499"/>
        <v>0</v>
      </c>
      <c r="AV424" s="158" t="str">
        <f t="shared" si="492"/>
        <v>-</v>
      </c>
      <c r="AW424" s="67">
        <f>SUMIFS('N1.3_Project_Listing'!$R$16:$R$829,'N1.3_Project_Listing'!$B$16:$B$829,$B424,'N1.3_Project_Listing'!$D$16:$D$829,$B393,'N1.3_Project_Listing'!$J$16:$J$829,AW$16,'N1.3_Project_Listing'!$G$16:$G$829,AV$15)</f>
        <v>0</v>
      </c>
      <c r="AX424" s="67">
        <f>SUMIFS('N1.3_Project_Listing'!$R$16:$R$829,'N1.3_Project_Listing'!$B$16:$B$829,$B424,'N1.3_Project_Listing'!$D$16:$D$829,$B393,'N1.3_Project_Listing'!$J$16:$J$829,AX$16,'N1.3_Project_Listing'!$G$16:$G$829,AV$15)</f>
        <v>0</v>
      </c>
      <c r="AY424" s="67">
        <f>SUMIFS('N1.3_Project_Listing'!$R$16:$R$829,'N1.3_Project_Listing'!$B$16:$B$829,$B424,'N1.3_Project_Listing'!$D$16:$D$829,$B393,'N1.3_Project_Listing'!$J$16:$J$829,AY$16,'N1.3_Project_Listing'!$G$16:$G$829,AV$15)</f>
        <v>0</v>
      </c>
      <c r="AZ424" s="67">
        <f>SUMIFS('N1.3_Project_Listing'!$R$16:$R$829,'N1.3_Project_Listing'!$B$16:$B$829,$B424,'N1.3_Project_Listing'!$D$16:$D$829,$B393,'N1.3_Project_Listing'!$J$16:$J$829,AZ$16,'N1.3_Project_Listing'!$G$16:$G$829,AV$15)</f>
        <v>0</v>
      </c>
      <c r="BA424" s="67">
        <f>SUMIFS('N1.3_Project_Listing'!$R$16:$R$829,'N1.3_Project_Listing'!$B$16:$B$829,$B424,'N1.3_Project_Listing'!$D$16:$D$829,$B393,'N1.3_Project_Listing'!$J$16:$J$829,BA$16,'N1.3_Project_Listing'!$G$16:$G$829,AV$15)</f>
        <v>0</v>
      </c>
      <c r="BB424" s="63">
        <f t="shared" si="500"/>
        <v>0</v>
      </c>
      <c r="BC424" s="116" t="s">
        <v>441</v>
      </c>
      <c r="BD424" s="67">
        <f>SUMIFS('N1.3_Project_Listing'!$P$16:$P$829,'N1.3_Project_Listing'!$B$16:$B$829,$B424,'N1.3_Project_Listing'!$D$16:$D$829,$B393,'N1.3_Project_Listing'!$J$16:$J$829,BD$16,'N1.3_Project_Listing'!$G$16:$G$829,AV$15)</f>
        <v>0</v>
      </c>
      <c r="BE424" s="67">
        <f>SUMIFS('N1.3_Project_Listing'!$P$16:$P$829,'N1.3_Project_Listing'!$B$16:$B$829,$B424,'N1.3_Project_Listing'!$D$16:$D$829,$B393,'N1.3_Project_Listing'!$J$16:$J$829,BE$16,'N1.3_Project_Listing'!$G$16:$G$829,AV$15)</f>
        <v>0</v>
      </c>
      <c r="BF424" s="67">
        <f>SUMIFS('N1.3_Project_Listing'!$P$16:$P$829,'N1.3_Project_Listing'!$B$16:$B$829,$B424,'N1.3_Project_Listing'!$D$16:$D$829,$B393,'N1.3_Project_Listing'!$J$16:$J$829,BF$16,'N1.3_Project_Listing'!$G$16:$G$829,AV$15)</f>
        <v>0</v>
      </c>
      <c r="BG424" s="67">
        <f>SUMIFS('N1.3_Project_Listing'!$P$16:$P$829,'N1.3_Project_Listing'!$B$16:$B$829,$B424,'N1.3_Project_Listing'!$D$16:$D$829,$B393,'N1.3_Project_Listing'!$J$16:$J$829,BG$16,'N1.3_Project_Listing'!$G$16:$G$829,AV$15)</f>
        <v>0</v>
      </c>
      <c r="BH424" s="67">
        <f>SUMIFS('N1.3_Project_Listing'!$P$16:$P$829,'N1.3_Project_Listing'!$B$16:$B$829,$B424,'N1.3_Project_Listing'!$D$16:$D$829,$B393,'N1.3_Project_Listing'!$J$16:$J$829,BH$16,'N1.3_Project_Listing'!$G$16:$G$829,AV$15)</f>
        <v>0</v>
      </c>
      <c r="BI424" s="63">
        <f t="shared" si="501"/>
        <v>0</v>
      </c>
      <c r="BK424" s="158" t="str">
        <f t="shared" si="493"/>
        <v>-</v>
      </c>
      <c r="BL424" s="67">
        <f>SUMIFS('N1.3_Project_Listing'!$R$16:$R$829,'N1.3_Project_Listing'!$B$16:$B$829,$B424,'N1.3_Project_Listing'!$D$16:$D$829,$B393,'N1.3_Project_Listing'!$J$16:$J$829,BL$16,'N1.3_Project_Listing'!$G$16:$G$829,BK$15)</f>
        <v>0</v>
      </c>
      <c r="BM424" s="67">
        <f>SUMIFS('N1.3_Project_Listing'!$R$16:$R$829,'N1.3_Project_Listing'!$B$16:$B$829,$B424,'N1.3_Project_Listing'!$D$16:$D$829,$B393,'N1.3_Project_Listing'!$J$16:$J$829,BM$16,'N1.3_Project_Listing'!$G$16:$G$829,BK$15)</f>
        <v>0</v>
      </c>
      <c r="BN424" s="67">
        <f>SUMIFS('N1.3_Project_Listing'!$R$16:$R$829,'N1.3_Project_Listing'!$B$16:$B$829,$B424,'N1.3_Project_Listing'!$D$16:$D$829,$B393,'N1.3_Project_Listing'!$J$16:$J$829,BN$16,'N1.3_Project_Listing'!$G$16:$G$829,BK$15)</f>
        <v>0</v>
      </c>
      <c r="BO424" s="67">
        <f>SUMIFS('N1.3_Project_Listing'!$R$16:$R$829,'N1.3_Project_Listing'!$B$16:$B$829,$B424,'N1.3_Project_Listing'!$D$16:$D$829,$B393,'N1.3_Project_Listing'!$J$16:$J$829,BO$16,'N1.3_Project_Listing'!$G$16:$G$829,BK$15)</f>
        <v>0</v>
      </c>
      <c r="BP424" s="67">
        <f>SUMIFS('N1.3_Project_Listing'!$R$16:$R$829,'N1.3_Project_Listing'!$B$16:$B$829,$B424,'N1.3_Project_Listing'!$D$16:$D$829,$B393,'N1.3_Project_Listing'!$J$16:$J$829,BP$16,'N1.3_Project_Listing'!$G$16:$G$829,BK$15)</f>
        <v>0</v>
      </c>
      <c r="BQ424" s="63">
        <f t="shared" si="502"/>
        <v>0</v>
      </c>
      <c r="BR424" s="116" t="s">
        <v>441</v>
      </c>
      <c r="BS424" s="67">
        <f>SUMIFS('N1.3_Project_Listing'!$P$16:$P$829,'N1.3_Project_Listing'!$B$16:$B$829,$B424,'N1.3_Project_Listing'!$D$16:$D$829,$B393,'N1.3_Project_Listing'!$J$16:$J$829,BS$16,'N1.3_Project_Listing'!$G$16:$G$829,BK$15)</f>
        <v>0</v>
      </c>
      <c r="BT424" s="67">
        <f>SUMIFS('N1.3_Project_Listing'!$P$16:$P$829,'N1.3_Project_Listing'!$B$16:$B$829,$B424,'N1.3_Project_Listing'!$D$16:$D$829,$B393,'N1.3_Project_Listing'!$J$16:$J$829,BT$16,'N1.3_Project_Listing'!$G$16:$G$829,BK$15)</f>
        <v>0</v>
      </c>
      <c r="BU424" s="67">
        <f>SUMIFS('N1.3_Project_Listing'!$P$16:$P$829,'N1.3_Project_Listing'!$B$16:$B$829,$B424,'N1.3_Project_Listing'!$D$16:$D$829,$B393,'N1.3_Project_Listing'!$J$16:$J$829,BU$16,'N1.3_Project_Listing'!$G$16:$G$829,BK$15)</f>
        <v>0</v>
      </c>
      <c r="BV424" s="67">
        <f>SUMIFS('N1.3_Project_Listing'!$P$16:$P$829,'N1.3_Project_Listing'!$B$16:$B$829,$B424,'N1.3_Project_Listing'!$D$16:$D$829,$B393,'N1.3_Project_Listing'!$J$16:$J$829,BV$16,'N1.3_Project_Listing'!$G$16:$G$829,BK$15)</f>
        <v>0</v>
      </c>
      <c r="BW424" s="67">
        <f>SUMIFS('N1.3_Project_Listing'!$P$16:$P$829,'N1.3_Project_Listing'!$B$16:$B$829,$B424,'N1.3_Project_Listing'!$D$16:$D$829,$B393,'N1.3_Project_Listing'!$J$16:$J$829,BW$16,'N1.3_Project_Listing'!$G$16:$G$829,BK$15)</f>
        <v>0</v>
      </c>
      <c r="BX424" s="63">
        <f t="shared" si="503"/>
        <v>0</v>
      </c>
    </row>
    <row r="425" spans="2:76" hidden="1">
      <c r="B425" s="132" t="str">
        <f t="shared" si="504"/>
        <v>No entry required</v>
      </c>
      <c r="C425" s="158" t="str">
        <f t="shared" si="504"/>
        <v>-</v>
      </c>
      <c r="D425" s="63">
        <f t="shared" si="480"/>
        <v>0</v>
      </c>
      <c r="E425" s="63">
        <f t="shared" si="481"/>
        <v>0</v>
      </c>
      <c r="F425" s="63">
        <f t="shared" si="482"/>
        <v>0</v>
      </c>
      <c r="G425" s="63">
        <f t="shared" si="483"/>
        <v>0</v>
      </c>
      <c r="H425" s="63">
        <f t="shared" si="484"/>
        <v>0</v>
      </c>
      <c r="I425" s="63">
        <f t="shared" si="494"/>
        <v>0</v>
      </c>
      <c r="J425" s="116" t="s">
        <v>441</v>
      </c>
      <c r="K425" s="63">
        <f t="shared" si="485"/>
        <v>0</v>
      </c>
      <c r="L425" s="63">
        <f t="shared" si="486"/>
        <v>0</v>
      </c>
      <c r="M425" s="63">
        <f t="shared" si="487"/>
        <v>0</v>
      </c>
      <c r="N425" s="63">
        <f t="shared" si="488"/>
        <v>0</v>
      </c>
      <c r="O425" s="63">
        <f t="shared" si="489"/>
        <v>0</v>
      </c>
      <c r="P425" s="63">
        <f t="shared" si="495"/>
        <v>0</v>
      </c>
      <c r="R425" s="158" t="str">
        <f t="shared" si="490"/>
        <v>-</v>
      </c>
      <c r="S425" s="67">
        <f>SUMIFS('N1.3_Project_Listing'!$R$16:$R$829,'N1.3_Project_Listing'!$B$16:$B$829,$B425,'N1.3_Project_Listing'!$D$16:$D$829,$B393,'N1.3_Project_Listing'!$J$16:$J$829,S$16,'N1.3_Project_Listing'!$G$16:$G$829,R$15)</f>
        <v>0</v>
      </c>
      <c r="T425" s="67">
        <f>SUMIFS('N1.3_Project_Listing'!$R$16:$R$829,'N1.3_Project_Listing'!$B$16:$B$829,$B425,'N1.3_Project_Listing'!$D$16:$D$829,$B393,'N1.3_Project_Listing'!$J$16:$J$829,T$16,'N1.3_Project_Listing'!$G$16:$G$829,R$15)</f>
        <v>0</v>
      </c>
      <c r="U425" s="67">
        <f>SUMIFS('N1.3_Project_Listing'!$R$16:$R$829,'N1.3_Project_Listing'!$B$16:$B$829,$B425,'N1.3_Project_Listing'!$D$16:$D$829,$B393,'N1.3_Project_Listing'!$J$16:$J$829,U$16,'N1.3_Project_Listing'!$G$16:$G$829,R$15)</f>
        <v>0</v>
      </c>
      <c r="V425" s="67">
        <f>SUMIFS('N1.3_Project_Listing'!$R$16:$R$829,'N1.3_Project_Listing'!$B$16:$B$829,$B425,'N1.3_Project_Listing'!$D$16:$D$829,$B393,'N1.3_Project_Listing'!$J$16:$J$829,V$16,'N1.3_Project_Listing'!$G$16:$G$829,R$15)</f>
        <v>0</v>
      </c>
      <c r="W425" s="67">
        <f>SUMIFS('N1.3_Project_Listing'!$R$16:$R$829,'N1.3_Project_Listing'!$B$16:$B$829,$B425,'N1.3_Project_Listing'!$D$16:$D$829,$B393,'N1.3_Project_Listing'!$J$16:$J$829,W$16,'N1.3_Project_Listing'!$G$16:$G$829,R$15)</f>
        <v>0</v>
      </c>
      <c r="X425" s="63">
        <f t="shared" si="496"/>
        <v>0</v>
      </c>
      <c r="Y425" s="116" t="s">
        <v>441</v>
      </c>
      <c r="Z425" s="67">
        <f>SUMIFS('N1.3_Project_Listing'!$P$16:$P$829,'N1.3_Project_Listing'!$B$16:$B$829,$B425,'N1.3_Project_Listing'!$D$16:$D$829,$B393,'N1.3_Project_Listing'!$J$16:$J$829,Z$16,'N1.3_Project_Listing'!$G$16:$G$829,R$15)</f>
        <v>0</v>
      </c>
      <c r="AA425" s="67">
        <f>SUMIFS('N1.3_Project_Listing'!$P$16:$P$829,'N1.3_Project_Listing'!$B$16:$B$829,$B425,'N1.3_Project_Listing'!$D$16:$D$829,$B393,'N1.3_Project_Listing'!$J$16:$J$829,AA$16,'N1.3_Project_Listing'!$G$16:$G$829,R$15)</f>
        <v>0</v>
      </c>
      <c r="AB425" s="67">
        <f>SUMIFS('N1.3_Project_Listing'!$P$16:$P$829,'N1.3_Project_Listing'!$B$16:$B$829,$B425,'N1.3_Project_Listing'!$D$16:$D$829,$B393,'N1.3_Project_Listing'!$J$16:$J$829,AB$16,'N1.3_Project_Listing'!$G$16:$G$829,R$15)</f>
        <v>0</v>
      </c>
      <c r="AC425" s="67">
        <f>SUMIFS('N1.3_Project_Listing'!$P$16:$P$829,'N1.3_Project_Listing'!$B$16:$B$829,$B425,'N1.3_Project_Listing'!$D$16:$D$829,$B393,'N1.3_Project_Listing'!$J$16:$J$829,AC$16,'N1.3_Project_Listing'!$G$16:$G$829,R$15)</f>
        <v>0</v>
      </c>
      <c r="AD425" s="67">
        <f>SUMIFS('N1.3_Project_Listing'!$P$16:$P$829,'N1.3_Project_Listing'!$B$16:$B$829,$B425,'N1.3_Project_Listing'!$D$16:$D$829,$B393,'N1.3_Project_Listing'!$J$16:$J$829,AD$16,'N1.3_Project_Listing'!$G$16:$G$829,R$15)</f>
        <v>0</v>
      </c>
      <c r="AE425" s="63">
        <f t="shared" si="497"/>
        <v>0</v>
      </c>
      <c r="AG425" s="158" t="str">
        <f t="shared" si="491"/>
        <v>-</v>
      </c>
      <c r="AH425" s="67">
        <f>SUMIFS('N1.3_Project_Listing'!$R$16:$R$829,'N1.3_Project_Listing'!$B$16:$B$829,$B425,'N1.3_Project_Listing'!$D$16:$D$829,$B393,'N1.3_Project_Listing'!$J$16:$J$829,AH$16,'N1.3_Project_Listing'!$G$16:$G$829,AG$15)</f>
        <v>0</v>
      </c>
      <c r="AI425" s="67">
        <f>SUMIFS('N1.3_Project_Listing'!$R$16:$R$829,'N1.3_Project_Listing'!$B$16:$B$829,$B425,'N1.3_Project_Listing'!$D$16:$D$829,$B393,'N1.3_Project_Listing'!$J$16:$J$829,AI$16,'N1.3_Project_Listing'!$G$16:$G$829,AG$15)</f>
        <v>0</v>
      </c>
      <c r="AJ425" s="67">
        <f>SUMIFS('N1.3_Project_Listing'!$R$16:$R$829,'N1.3_Project_Listing'!$B$16:$B$829,$B425,'N1.3_Project_Listing'!$D$16:$D$829,$B393,'N1.3_Project_Listing'!$J$16:$J$829,AJ$16,'N1.3_Project_Listing'!$G$16:$G$829,AG$15)</f>
        <v>0</v>
      </c>
      <c r="AK425" s="67">
        <f>SUMIFS('N1.3_Project_Listing'!$R$16:$R$829,'N1.3_Project_Listing'!$B$16:$B$829,$B425,'N1.3_Project_Listing'!$D$16:$D$829,$B393,'N1.3_Project_Listing'!$J$16:$J$829,AK$16,'N1.3_Project_Listing'!$G$16:$G$829,AG$15)</f>
        <v>0</v>
      </c>
      <c r="AL425" s="67">
        <f>SUMIFS('N1.3_Project_Listing'!$R$16:$R$829,'N1.3_Project_Listing'!$B$16:$B$829,$B425,'N1.3_Project_Listing'!$D$16:$D$829,$B393,'N1.3_Project_Listing'!$J$16:$J$829,AL$16,'N1.3_Project_Listing'!$G$16:$G$829,AG$15)</f>
        <v>0</v>
      </c>
      <c r="AM425" s="63">
        <f t="shared" si="498"/>
        <v>0</v>
      </c>
      <c r="AN425" s="116" t="s">
        <v>441</v>
      </c>
      <c r="AO425" s="67">
        <f>SUMIFS('N1.3_Project_Listing'!$P$16:$P$829,'N1.3_Project_Listing'!$B$16:$B$829,$B425,'N1.3_Project_Listing'!$D$16:$D$829,$B393,'N1.3_Project_Listing'!$J$16:$J$829,AO$16,'N1.3_Project_Listing'!$G$16:$G$829,AG$15)</f>
        <v>0</v>
      </c>
      <c r="AP425" s="67">
        <f>SUMIFS('N1.3_Project_Listing'!$P$16:$P$829,'N1.3_Project_Listing'!$B$16:$B$829,$B425,'N1.3_Project_Listing'!$D$16:$D$829,$B393,'N1.3_Project_Listing'!$J$16:$J$829,AP$16,'N1.3_Project_Listing'!$G$16:$G$829,AG$15)</f>
        <v>0</v>
      </c>
      <c r="AQ425" s="67">
        <f>SUMIFS('N1.3_Project_Listing'!$P$16:$P$829,'N1.3_Project_Listing'!$B$16:$B$829,$B425,'N1.3_Project_Listing'!$D$16:$D$829,$B393,'N1.3_Project_Listing'!$J$16:$J$829,AQ$16,'N1.3_Project_Listing'!$G$16:$G$829,AG$15)</f>
        <v>0</v>
      </c>
      <c r="AR425" s="67">
        <f>SUMIFS('N1.3_Project_Listing'!$P$16:$P$829,'N1.3_Project_Listing'!$B$16:$B$829,$B425,'N1.3_Project_Listing'!$D$16:$D$829,$B393,'N1.3_Project_Listing'!$J$16:$J$829,AR$16,'N1.3_Project_Listing'!$G$16:$G$829,AG$15)</f>
        <v>0</v>
      </c>
      <c r="AS425" s="67">
        <f>SUMIFS('N1.3_Project_Listing'!$P$16:$P$829,'N1.3_Project_Listing'!$B$16:$B$829,$B425,'N1.3_Project_Listing'!$D$16:$D$829,$B393,'N1.3_Project_Listing'!$J$16:$J$829,AS$16,'N1.3_Project_Listing'!$G$16:$G$829,AG$15)</f>
        <v>0</v>
      </c>
      <c r="AT425" s="63">
        <f t="shared" si="499"/>
        <v>0</v>
      </c>
      <c r="AV425" s="158" t="str">
        <f t="shared" si="492"/>
        <v>-</v>
      </c>
      <c r="AW425" s="67">
        <f>SUMIFS('N1.3_Project_Listing'!$R$16:$R$829,'N1.3_Project_Listing'!$B$16:$B$829,$B425,'N1.3_Project_Listing'!$D$16:$D$829,$B393,'N1.3_Project_Listing'!$J$16:$J$829,AW$16,'N1.3_Project_Listing'!$G$16:$G$829,AV$15)</f>
        <v>0</v>
      </c>
      <c r="AX425" s="67">
        <f>SUMIFS('N1.3_Project_Listing'!$R$16:$R$829,'N1.3_Project_Listing'!$B$16:$B$829,$B425,'N1.3_Project_Listing'!$D$16:$D$829,$B393,'N1.3_Project_Listing'!$J$16:$J$829,AX$16,'N1.3_Project_Listing'!$G$16:$G$829,AV$15)</f>
        <v>0</v>
      </c>
      <c r="AY425" s="67">
        <f>SUMIFS('N1.3_Project_Listing'!$R$16:$R$829,'N1.3_Project_Listing'!$B$16:$B$829,$B425,'N1.3_Project_Listing'!$D$16:$D$829,$B393,'N1.3_Project_Listing'!$J$16:$J$829,AY$16,'N1.3_Project_Listing'!$G$16:$G$829,AV$15)</f>
        <v>0</v>
      </c>
      <c r="AZ425" s="67">
        <f>SUMIFS('N1.3_Project_Listing'!$R$16:$R$829,'N1.3_Project_Listing'!$B$16:$B$829,$B425,'N1.3_Project_Listing'!$D$16:$D$829,$B393,'N1.3_Project_Listing'!$J$16:$J$829,AZ$16,'N1.3_Project_Listing'!$G$16:$G$829,AV$15)</f>
        <v>0</v>
      </c>
      <c r="BA425" s="67">
        <f>SUMIFS('N1.3_Project_Listing'!$R$16:$R$829,'N1.3_Project_Listing'!$B$16:$B$829,$B425,'N1.3_Project_Listing'!$D$16:$D$829,$B393,'N1.3_Project_Listing'!$J$16:$J$829,BA$16,'N1.3_Project_Listing'!$G$16:$G$829,AV$15)</f>
        <v>0</v>
      </c>
      <c r="BB425" s="63">
        <f t="shared" si="500"/>
        <v>0</v>
      </c>
      <c r="BC425" s="116" t="s">
        <v>441</v>
      </c>
      <c r="BD425" s="67">
        <f>SUMIFS('N1.3_Project_Listing'!$P$16:$P$829,'N1.3_Project_Listing'!$B$16:$B$829,$B425,'N1.3_Project_Listing'!$D$16:$D$829,$B393,'N1.3_Project_Listing'!$J$16:$J$829,BD$16,'N1.3_Project_Listing'!$G$16:$G$829,AV$15)</f>
        <v>0</v>
      </c>
      <c r="BE425" s="67">
        <f>SUMIFS('N1.3_Project_Listing'!$P$16:$P$829,'N1.3_Project_Listing'!$B$16:$B$829,$B425,'N1.3_Project_Listing'!$D$16:$D$829,$B393,'N1.3_Project_Listing'!$J$16:$J$829,BE$16,'N1.3_Project_Listing'!$G$16:$G$829,AV$15)</f>
        <v>0</v>
      </c>
      <c r="BF425" s="67">
        <f>SUMIFS('N1.3_Project_Listing'!$P$16:$P$829,'N1.3_Project_Listing'!$B$16:$B$829,$B425,'N1.3_Project_Listing'!$D$16:$D$829,$B393,'N1.3_Project_Listing'!$J$16:$J$829,BF$16,'N1.3_Project_Listing'!$G$16:$G$829,AV$15)</f>
        <v>0</v>
      </c>
      <c r="BG425" s="67">
        <f>SUMIFS('N1.3_Project_Listing'!$P$16:$P$829,'N1.3_Project_Listing'!$B$16:$B$829,$B425,'N1.3_Project_Listing'!$D$16:$D$829,$B393,'N1.3_Project_Listing'!$J$16:$J$829,BG$16,'N1.3_Project_Listing'!$G$16:$G$829,AV$15)</f>
        <v>0</v>
      </c>
      <c r="BH425" s="67">
        <f>SUMIFS('N1.3_Project_Listing'!$P$16:$P$829,'N1.3_Project_Listing'!$B$16:$B$829,$B425,'N1.3_Project_Listing'!$D$16:$D$829,$B393,'N1.3_Project_Listing'!$J$16:$J$829,BH$16,'N1.3_Project_Listing'!$G$16:$G$829,AV$15)</f>
        <v>0</v>
      </c>
      <c r="BI425" s="63">
        <f t="shared" si="501"/>
        <v>0</v>
      </c>
      <c r="BK425" s="158" t="str">
        <f t="shared" si="493"/>
        <v>-</v>
      </c>
      <c r="BL425" s="67">
        <f>SUMIFS('N1.3_Project_Listing'!$R$16:$R$829,'N1.3_Project_Listing'!$B$16:$B$829,$B425,'N1.3_Project_Listing'!$D$16:$D$829,$B393,'N1.3_Project_Listing'!$J$16:$J$829,BL$16,'N1.3_Project_Listing'!$G$16:$G$829,BK$15)</f>
        <v>0</v>
      </c>
      <c r="BM425" s="67">
        <f>SUMIFS('N1.3_Project_Listing'!$R$16:$R$829,'N1.3_Project_Listing'!$B$16:$B$829,$B425,'N1.3_Project_Listing'!$D$16:$D$829,$B393,'N1.3_Project_Listing'!$J$16:$J$829,BM$16,'N1.3_Project_Listing'!$G$16:$G$829,BK$15)</f>
        <v>0</v>
      </c>
      <c r="BN425" s="67">
        <f>SUMIFS('N1.3_Project_Listing'!$R$16:$R$829,'N1.3_Project_Listing'!$B$16:$B$829,$B425,'N1.3_Project_Listing'!$D$16:$D$829,$B393,'N1.3_Project_Listing'!$J$16:$J$829,BN$16,'N1.3_Project_Listing'!$G$16:$G$829,BK$15)</f>
        <v>0</v>
      </c>
      <c r="BO425" s="67">
        <f>SUMIFS('N1.3_Project_Listing'!$R$16:$R$829,'N1.3_Project_Listing'!$B$16:$B$829,$B425,'N1.3_Project_Listing'!$D$16:$D$829,$B393,'N1.3_Project_Listing'!$J$16:$J$829,BO$16,'N1.3_Project_Listing'!$G$16:$G$829,BK$15)</f>
        <v>0</v>
      </c>
      <c r="BP425" s="67">
        <f>SUMIFS('N1.3_Project_Listing'!$R$16:$R$829,'N1.3_Project_Listing'!$B$16:$B$829,$B425,'N1.3_Project_Listing'!$D$16:$D$829,$B393,'N1.3_Project_Listing'!$J$16:$J$829,BP$16,'N1.3_Project_Listing'!$G$16:$G$829,BK$15)</f>
        <v>0</v>
      </c>
      <c r="BQ425" s="63">
        <f t="shared" si="502"/>
        <v>0</v>
      </c>
      <c r="BR425" s="116" t="s">
        <v>441</v>
      </c>
      <c r="BS425" s="67">
        <f>SUMIFS('N1.3_Project_Listing'!$P$16:$P$829,'N1.3_Project_Listing'!$B$16:$B$829,$B425,'N1.3_Project_Listing'!$D$16:$D$829,$B393,'N1.3_Project_Listing'!$J$16:$J$829,BS$16,'N1.3_Project_Listing'!$G$16:$G$829,BK$15)</f>
        <v>0</v>
      </c>
      <c r="BT425" s="67">
        <f>SUMIFS('N1.3_Project_Listing'!$P$16:$P$829,'N1.3_Project_Listing'!$B$16:$B$829,$B425,'N1.3_Project_Listing'!$D$16:$D$829,$B393,'N1.3_Project_Listing'!$J$16:$J$829,BT$16,'N1.3_Project_Listing'!$G$16:$G$829,BK$15)</f>
        <v>0</v>
      </c>
      <c r="BU425" s="67">
        <f>SUMIFS('N1.3_Project_Listing'!$P$16:$P$829,'N1.3_Project_Listing'!$B$16:$B$829,$B425,'N1.3_Project_Listing'!$D$16:$D$829,$B393,'N1.3_Project_Listing'!$J$16:$J$829,BU$16,'N1.3_Project_Listing'!$G$16:$G$829,BK$15)</f>
        <v>0</v>
      </c>
      <c r="BV425" s="67">
        <f>SUMIFS('N1.3_Project_Listing'!$P$16:$P$829,'N1.3_Project_Listing'!$B$16:$B$829,$B425,'N1.3_Project_Listing'!$D$16:$D$829,$B393,'N1.3_Project_Listing'!$J$16:$J$829,BV$16,'N1.3_Project_Listing'!$G$16:$G$829,BK$15)</f>
        <v>0</v>
      </c>
      <c r="BW425" s="67">
        <f>SUMIFS('N1.3_Project_Listing'!$P$16:$P$829,'N1.3_Project_Listing'!$B$16:$B$829,$B425,'N1.3_Project_Listing'!$D$16:$D$829,$B393,'N1.3_Project_Listing'!$J$16:$J$829,BW$16,'N1.3_Project_Listing'!$G$16:$G$829,BK$15)</f>
        <v>0</v>
      </c>
      <c r="BX425" s="63">
        <f t="shared" si="503"/>
        <v>0</v>
      </c>
    </row>
    <row r="426" spans="2:76" hidden="1">
      <c r="B426" s="132" t="str">
        <f t="shared" si="504"/>
        <v>No entry required</v>
      </c>
      <c r="C426" s="158" t="str">
        <f t="shared" si="504"/>
        <v>-</v>
      </c>
      <c r="D426" s="63">
        <f t="shared" si="480"/>
        <v>0</v>
      </c>
      <c r="E426" s="63">
        <f t="shared" si="481"/>
        <v>0</v>
      </c>
      <c r="F426" s="63">
        <f t="shared" si="482"/>
        <v>0</v>
      </c>
      <c r="G426" s="63">
        <f t="shared" si="483"/>
        <v>0</v>
      </c>
      <c r="H426" s="63">
        <f t="shared" si="484"/>
        <v>0</v>
      </c>
      <c r="I426" s="63">
        <f t="shared" si="494"/>
        <v>0</v>
      </c>
      <c r="J426" s="116" t="s">
        <v>441</v>
      </c>
      <c r="K426" s="63">
        <f t="shared" si="485"/>
        <v>0</v>
      </c>
      <c r="L426" s="63">
        <f t="shared" si="486"/>
        <v>0</v>
      </c>
      <c r="M426" s="63">
        <f t="shared" si="487"/>
        <v>0</v>
      </c>
      <c r="N426" s="63">
        <f t="shared" si="488"/>
        <v>0</v>
      </c>
      <c r="O426" s="63">
        <f t="shared" si="489"/>
        <v>0</v>
      </c>
      <c r="P426" s="63">
        <f t="shared" si="495"/>
        <v>0</v>
      </c>
      <c r="R426" s="158" t="str">
        <f t="shared" si="490"/>
        <v>-</v>
      </c>
      <c r="S426" s="67">
        <f>SUMIFS('N1.3_Project_Listing'!$R$16:$R$829,'N1.3_Project_Listing'!$B$16:$B$829,$B426,'N1.3_Project_Listing'!$D$16:$D$829,$B393,'N1.3_Project_Listing'!$J$16:$J$829,S$16,'N1.3_Project_Listing'!$G$16:$G$829,R$15)</f>
        <v>0</v>
      </c>
      <c r="T426" s="67">
        <f>SUMIFS('N1.3_Project_Listing'!$R$16:$R$829,'N1.3_Project_Listing'!$B$16:$B$829,$B426,'N1.3_Project_Listing'!$D$16:$D$829,$B393,'N1.3_Project_Listing'!$J$16:$J$829,T$16,'N1.3_Project_Listing'!$G$16:$G$829,R$15)</f>
        <v>0</v>
      </c>
      <c r="U426" s="67">
        <f>SUMIFS('N1.3_Project_Listing'!$R$16:$R$829,'N1.3_Project_Listing'!$B$16:$B$829,$B426,'N1.3_Project_Listing'!$D$16:$D$829,$B393,'N1.3_Project_Listing'!$J$16:$J$829,U$16,'N1.3_Project_Listing'!$G$16:$G$829,R$15)</f>
        <v>0</v>
      </c>
      <c r="V426" s="67">
        <f>SUMIFS('N1.3_Project_Listing'!$R$16:$R$829,'N1.3_Project_Listing'!$B$16:$B$829,$B426,'N1.3_Project_Listing'!$D$16:$D$829,$B393,'N1.3_Project_Listing'!$J$16:$J$829,V$16,'N1.3_Project_Listing'!$G$16:$G$829,R$15)</f>
        <v>0</v>
      </c>
      <c r="W426" s="67">
        <f>SUMIFS('N1.3_Project_Listing'!$R$16:$R$829,'N1.3_Project_Listing'!$B$16:$B$829,$B426,'N1.3_Project_Listing'!$D$16:$D$829,$B393,'N1.3_Project_Listing'!$J$16:$J$829,W$16,'N1.3_Project_Listing'!$G$16:$G$829,R$15)</f>
        <v>0</v>
      </c>
      <c r="X426" s="63">
        <f t="shared" si="496"/>
        <v>0</v>
      </c>
      <c r="Y426" s="116" t="s">
        <v>441</v>
      </c>
      <c r="Z426" s="67">
        <f>SUMIFS('N1.3_Project_Listing'!$P$16:$P$829,'N1.3_Project_Listing'!$B$16:$B$829,$B426,'N1.3_Project_Listing'!$D$16:$D$829,$B393,'N1.3_Project_Listing'!$J$16:$J$829,Z$16,'N1.3_Project_Listing'!$G$16:$G$829,R$15)</f>
        <v>0</v>
      </c>
      <c r="AA426" s="67">
        <f>SUMIFS('N1.3_Project_Listing'!$P$16:$P$829,'N1.3_Project_Listing'!$B$16:$B$829,$B426,'N1.3_Project_Listing'!$D$16:$D$829,$B393,'N1.3_Project_Listing'!$J$16:$J$829,AA$16,'N1.3_Project_Listing'!$G$16:$G$829,R$15)</f>
        <v>0</v>
      </c>
      <c r="AB426" s="67">
        <f>SUMIFS('N1.3_Project_Listing'!$P$16:$P$829,'N1.3_Project_Listing'!$B$16:$B$829,$B426,'N1.3_Project_Listing'!$D$16:$D$829,$B393,'N1.3_Project_Listing'!$J$16:$J$829,AB$16,'N1.3_Project_Listing'!$G$16:$G$829,R$15)</f>
        <v>0</v>
      </c>
      <c r="AC426" s="67">
        <f>SUMIFS('N1.3_Project_Listing'!$P$16:$P$829,'N1.3_Project_Listing'!$B$16:$B$829,$B426,'N1.3_Project_Listing'!$D$16:$D$829,$B393,'N1.3_Project_Listing'!$J$16:$J$829,AC$16,'N1.3_Project_Listing'!$G$16:$G$829,R$15)</f>
        <v>0</v>
      </c>
      <c r="AD426" s="67">
        <f>SUMIFS('N1.3_Project_Listing'!$P$16:$P$829,'N1.3_Project_Listing'!$B$16:$B$829,$B426,'N1.3_Project_Listing'!$D$16:$D$829,$B393,'N1.3_Project_Listing'!$J$16:$J$829,AD$16,'N1.3_Project_Listing'!$G$16:$G$829,R$15)</f>
        <v>0</v>
      </c>
      <c r="AE426" s="63">
        <f t="shared" si="497"/>
        <v>0</v>
      </c>
      <c r="AG426" s="158" t="str">
        <f t="shared" si="491"/>
        <v>-</v>
      </c>
      <c r="AH426" s="67">
        <f>SUMIFS('N1.3_Project_Listing'!$R$16:$R$829,'N1.3_Project_Listing'!$B$16:$B$829,$B426,'N1.3_Project_Listing'!$D$16:$D$829,$B393,'N1.3_Project_Listing'!$J$16:$J$829,AH$16,'N1.3_Project_Listing'!$G$16:$G$829,AG$15)</f>
        <v>0</v>
      </c>
      <c r="AI426" s="67">
        <f>SUMIFS('N1.3_Project_Listing'!$R$16:$R$829,'N1.3_Project_Listing'!$B$16:$B$829,$B426,'N1.3_Project_Listing'!$D$16:$D$829,$B393,'N1.3_Project_Listing'!$J$16:$J$829,AI$16,'N1.3_Project_Listing'!$G$16:$G$829,AG$15)</f>
        <v>0</v>
      </c>
      <c r="AJ426" s="67">
        <f>SUMIFS('N1.3_Project_Listing'!$R$16:$R$829,'N1.3_Project_Listing'!$B$16:$B$829,$B426,'N1.3_Project_Listing'!$D$16:$D$829,$B393,'N1.3_Project_Listing'!$J$16:$J$829,AJ$16,'N1.3_Project_Listing'!$G$16:$G$829,AG$15)</f>
        <v>0</v>
      </c>
      <c r="AK426" s="67">
        <f>SUMIFS('N1.3_Project_Listing'!$R$16:$R$829,'N1.3_Project_Listing'!$B$16:$B$829,$B426,'N1.3_Project_Listing'!$D$16:$D$829,$B393,'N1.3_Project_Listing'!$J$16:$J$829,AK$16,'N1.3_Project_Listing'!$G$16:$G$829,AG$15)</f>
        <v>0</v>
      </c>
      <c r="AL426" s="67">
        <f>SUMIFS('N1.3_Project_Listing'!$R$16:$R$829,'N1.3_Project_Listing'!$B$16:$B$829,$B426,'N1.3_Project_Listing'!$D$16:$D$829,$B393,'N1.3_Project_Listing'!$J$16:$J$829,AL$16,'N1.3_Project_Listing'!$G$16:$G$829,AG$15)</f>
        <v>0</v>
      </c>
      <c r="AM426" s="63">
        <f t="shared" si="498"/>
        <v>0</v>
      </c>
      <c r="AN426" s="116" t="s">
        <v>441</v>
      </c>
      <c r="AO426" s="67">
        <f>SUMIFS('N1.3_Project_Listing'!$P$16:$P$829,'N1.3_Project_Listing'!$B$16:$B$829,$B426,'N1.3_Project_Listing'!$D$16:$D$829,$B393,'N1.3_Project_Listing'!$J$16:$J$829,AO$16,'N1.3_Project_Listing'!$G$16:$G$829,AG$15)</f>
        <v>0</v>
      </c>
      <c r="AP426" s="67">
        <f>SUMIFS('N1.3_Project_Listing'!$P$16:$P$829,'N1.3_Project_Listing'!$B$16:$B$829,$B426,'N1.3_Project_Listing'!$D$16:$D$829,$B393,'N1.3_Project_Listing'!$J$16:$J$829,AP$16,'N1.3_Project_Listing'!$G$16:$G$829,AG$15)</f>
        <v>0</v>
      </c>
      <c r="AQ426" s="67">
        <f>SUMIFS('N1.3_Project_Listing'!$P$16:$P$829,'N1.3_Project_Listing'!$B$16:$B$829,$B426,'N1.3_Project_Listing'!$D$16:$D$829,$B393,'N1.3_Project_Listing'!$J$16:$J$829,AQ$16,'N1.3_Project_Listing'!$G$16:$G$829,AG$15)</f>
        <v>0</v>
      </c>
      <c r="AR426" s="67">
        <f>SUMIFS('N1.3_Project_Listing'!$P$16:$P$829,'N1.3_Project_Listing'!$B$16:$B$829,$B426,'N1.3_Project_Listing'!$D$16:$D$829,$B393,'N1.3_Project_Listing'!$J$16:$J$829,AR$16,'N1.3_Project_Listing'!$G$16:$G$829,AG$15)</f>
        <v>0</v>
      </c>
      <c r="AS426" s="67">
        <f>SUMIFS('N1.3_Project_Listing'!$P$16:$P$829,'N1.3_Project_Listing'!$B$16:$B$829,$B426,'N1.3_Project_Listing'!$D$16:$D$829,$B393,'N1.3_Project_Listing'!$J$16:$J$829,AS$16,'N1.3_Project_Listing'!$G$16:$G$829,AG$15)</f>
        <v>0</v>
      </c>
      <c r="AT426" s="63">
        <f t="shared" si="499"/>
        <v>0</v>
      </c>
      <c r="AV426" s="158" t="str">
        <f t="shared" si="492"/>
        <v>-</v>
      </c>
      <c r="AW426" s="67">
        <f>SUMIFS('N1.3_Project_Listing'!$R$16:$R$829,'N1.3_Project_Listing'!$B$16:$B$829,$B426,'N1.3_Project_Listing'!$D$16:$D$829,$B393,'N1.3_Project_Listing'!$J$16:$J$829,AW$16,'N1.3_Project_Listing'!$G$16:$G$829,AV$15)</f>
        <v>0</v>
      </c>
      <c r="AX426" s="67">
        <f>SUMIFS('N1.3_Project_Listing'!$R$16:$R$829,'N1.3_Project_Listing'!$B$16:$B$829,$B426,'N1.3_Project_Listing'!$D$16:$D$829,$B393,'N1.3_Project_Listing'!$J$16:$J$829,AX$16,'N1.3_Project_Listing'!$G$16:$G$829,AV$15)</f>
        <v>0</v>
      </c>
      <c r="AY426" s="67">
        <f>SUMIFS('N1.3_Project_Listing'!$R$16:$R$829,'N1.3_Project_Listing'!$B$16:$B$829,$B426,'N1.3_Project_Listing'!$D$16:$D$829,$B393,'N1.3_Project_Listing'!$J$16:$J$829,AY$16,'N1.3_Project_Listing'!$G$16:$G$829,AV$15)</f>
        <v>0</v>
      </c>
      <c r="AZ426" s="67">
        <f>SUMIFS('N1.3_Project_Listing'!$R$16:$R$829,'N1.3_Project_Listing'!$B$16:$B$829,$B426,'N1.3_Project_Listing'!$D$16:$D$829,$B393,'N1.3_Project_Listing'!$J$16:$J$829,AZ$16,'N1.3_Project_Listing'!$G$16:$G$829,AV$15)</f>
        <v>0</v>
      </c>
      <c r="BA426" s="67">
        <f>SUMIFS('N1.3_Project_Listing'!$R$16:$R$829,'N1.3_Project_Listing'!$B$16:$B$829,$B426,'N1.3_Project_Listing'!$D$16:$D$829,$B393,'N1.3_Project_Listing'!$J$16:$J$829,BA$16,'N1.3_Project_Listing'!$G$16:$G$829,AV$15)</f>
        <v>0</v>
      </c>
      <c r="BB426" s="63">
        <f t="shared" si="500"/>
        <v>0</v>
      </c>
      <c r="BC426" s="116" t="s">
        <v>441</v>
      </c>
      <c r="BD426" s="67">
        <f>SUMIFS('N1.3_Project_Listing'!$P$16:$P$829,'N1.3_Project_Listing'!$B$16:$B$829,$B426,'N1.3_Project_Listing'!$D$16:$D$829,$B393,'N1.3_Project_Listing'!$J$16:$J$829,BD$16,'N1.3_Project_Listing'!$G$16:$G$829,AV$15)</f>
        <v>0</v>
      </c>
      <c r="BE426" s="67">
        <f>SUMIFS('N1.3_Project_Listing'!$P$16:$P$829,'N1.3_Project_Listing'!$B$16:$B$829,$B426,'N1.3_Project_Listing'!$D$16:$D$829,$B393,'N1.3_Project_Listing'!$J$16:$J$829,BE$16,'N1.3_Project_Listing'!$G$16:$G$829,AV$15)</f>
        <v>0</v>
      </c>
      <c r="BF426" s="67">
        <f>SUMIFS('N1.3_Project_Listing'!$P$16:$P$829,'N1.3_Project_Listing'!$B$16:$B$829,$B426,'N1.3_Project_Listing'!$D$16:$D$829,$B393,'N1.3_Project_Listing'!$J$16:$J$829,BF$16,'N1.3_Project_Listing'!$G$16:$G$829,AV$15)</f>
        <v>0</v>
      </c>
      <c r="BG426" s="67">
        <f>SUMIFS('N1.3_Project_Listing'!$P$16:$P$829,'N1.3_Project_Listing'!$B$16:$B$829,$B426,'N1.3_Project_Listing'!$D$16:$D$829,$B393,'N1.3_Project_Listing'!$J$16:$J$829,BG$16,'N1.3_Project_Listing'!$G$16:$G$829,AV$15)</f>
        <v>0</v>
      </c>
      <c r="BH426" s="67">
        <f>SUMIFS('N1.3_Project_Listing'!$P$16:$P$829,'N1.3_Project_Listing'!$B$16:$B$829,$B426,'N1.3_Project_Listing'!$D$16:$D$829,$B393,'N1.3_Project_Listing'!$J$16:$J$829,BH$16,'N1.3_Project_Listing'!$G$16:$G$829,AV$15)</f>
        <v>0</v>
      </c>
      <c r="BI426" s="63">
        <f t="shared" si="501"/>
        <v>0</v>
      </c>
      <c r="BK426" s="158" t="str">
        <f t="shared" si="493"/>
        <v>-</v>
      </c>
      <c r="BL426" s="67">
        <f>SUMIFS('N1.3_Project_Listing'!$R$16:$R$829,'N1.3_Project_Listing'!$B$16:$B$829,$B426,'N1.3_Project_Listing'!$D$16:$D$829,$B393,'N1.3_Project_Listing'!$J$16:$J$829,BL$16,'N1.3_Project_Listing'!$G$16:$G$829,BK$15)</f>
        <v>0</v>
      </c>
      <c r="BM426" s="67">
        <f>SUMIFS('N1.3_Project_Listing'!$R$16:$R$829,'N1.3_Project_Listing'!$B$16:$B$829,$B426,'N1.3_Project_Listing'!$D$16:$D$829,$B393,'N1.3_Project_Listing'!$J$16:$J$829,BM$16,'N1.3_Project_Listing'!$G$16:$G$829,BK$15)</f>
        <v>0</v>
      </c>
      <c r="BN426" s="67">
        <f>SUMIFS('N1.3_Project_Listing'!$R$16:$R$829,'N1.3_Project_Listing'!$B$16:$B$829,$B426,'N1.3_Project_Listing'!$D$16:$D$829,$B393,'N1.3_Project_Listing'!$J$16:$J$829,BN$16,'N1.3_Project_Listing'!$G$16:$G$829,BK$15)</f>
        <v>0</v>
      </c>
      <c r="BO426" s="67">
        <f>SUMIFS('N1.3_Project_Listing'!$R$16:$R$829,'N1.3_Project_Listing'!$B$16:$B$829,$B426,'N1.3_Project_Listing'!$D$16:$D$829,$B393,'N1.3_Project_Listing'!$J$16:$J$829,BO$16,'N1.3_Project_Listing'!$G$16:$G$829,BK$15)</f>
        <v>0</v>
      </c>
      <c r="BP426" s="67">
        <f>SUMIFS('N1.3_Project_Listing'!$R$16:$R$829,'N1.3_Project_Listing'!$B$16:$B$829,$B426,'N1.3_Project_Listing'!$D$16:$D$829,$B393,'N1.3_Project_Listing'!$J$16:$J$829,BP$16,'N1.3_Project_Listing'!$G$16:$G$829,BK$15)</f>
        <v>0</v>
      </c>
      <c r="BQ426" s="63">
        <f t="shared" si="502"/>
        <v>0</v>
      </c>
      <c r="BR426" s="116" t="s">
        <v>441</v>
      </c>
      <c r="BS426" s="67">
        <f>SUMIFS('N1.3_Project_Listing'!$P$16:$P$829,'N1.3_Project_Listing'!$B$16:$B$829,$B426,'N1.3_Project_Listing'!$D$16:$D$829,$B393,'N1.3_Project_Listing'!$J$16:$J$829,BS$16,'N1.3_Project_Listing'!$G$16:$G$829,BK$15)</f>
        <v>0</v>
      </c>
      <c r="BT426" s="67">
        <f>SUMIFS('N1.3_Project_Listing'!$P$16:$P$829,'N1.3_Project_Listing'!$B$16:$B$829,$B426,'N1.3_Project_Listing'!$D$16:$D$829,$B393,'N1.3_Project_Listing'!$J$16:$J$829,BT$16,'N1.3_Project_Listing'!$G$16:$G$829,BK$15)</f>
        <v>0</v>
      </c>
      <c r="BU426" s="67">
        <f>SUMIFS('N1.3_Project_Listing'!$P$16:$P$829,'N1.3_Project_Listing'!$B$16:$B$829,$B426,'N1.3_Project_Listing'!$D$16:$D$829,$B393,'N1.3_Project_Listing'!$J$16:$J$829,BU$16,'N1.3_Project_Listing'!$G$16:$G$829,BK$15)</f>
        <v>0</v>
      </c>
      <c r="BV426" s="67">
        <f>SUMIFS('N1.3_Project_Listing'!$P$16:$P$829,'N1.3_Project_Listing'!$B$16:$B$829,$B426,'N1.3_Project_Listing'!$D$16:$D$829,$B393,'N1.3_Project_Listing'!$J$16:$J$829,BV$16,'N1.3_Project_Listing'!$G$16:$G$829,BK$15)</f>
        <v>0</v>
      </c>
      <c r="BW426" s="67">
        <f>SUMIFS('N1.3_Project_Listing'!$P$16:$P$829,'N1.3_Project_Listing'!$B$16:$B$829,$B426,'N1.3_Project_Listing'!$D$16:$D$829,$B393,'N1.3_Project_Listing'!$J$16:$J$829,BW$16,'N1.3_Project_Listing'!$G$16:$G$829,BK$15)</f>
        <v>0</v>
      </c>
      <c r="BX426" s="63">
        <f t="shared" si="503"/>
        <v>0</v>
      </c>
    </row>
    <row r="427" spans="2:76" hidden="1">
      <c r="B427" s="132" t="str">
        <f t="shared" si="504"/>
        <v>No entry required</v>
      </c>
      <c r="C427" s="158" t="str">
        <f t="shared" si="504"/>
        <v>-</v>
      </c>
      <c r="D427" s="63">
        <f t="shared" ref="D427:D443" si="505">S427+AH427+AW427+BL427</f>
        <v>0</v>
      </c>
      <c r="E427" s="63">
        <f t="shared" ref="E427:E443" si="506">T427+AI427+AX427+BM427</f>
        <v>0</v>
      </c>
      <c r="F427" s="63">
        <f t="shared" ref="F427:F443" si="507">U427+AJ427+AY427+BN427</f>
        <v>0</v>
      </c>
      <c r="G427" s="63">
        <f t="shared" ref="G427:G443" si="508">V427+AK427+AZ427+BO427</f>
        <v>0</v>
      </c>
      <c r="H427" s="63">
        <f t="shared" ref="H427:H443" si="509">W427+AL427+BA427+BP427</f>
        <v>0</v>
      </c>
      <c r="I427" s="63">
        <f t="shared" si="494"/>
        <v>0</v>
      </c>
      <c r="J427" s="116" t="s">
        <v>441</v>
      </c>
      <c r="K427" s="63">
        <f t="shared" ref="K427:K443" si="510">Z427+AO427+BD427+BS427</f>
        <v>0</v>
      </c>
      <c r="L427" s="63">
        <f t="shared" ref="L427:L443" si="511">AA427+AP427+BE427+BT427</f>
        <v>0</v>
      </c>
      <c r="M427" s="63">
        <f t="shared" ref="M427:M443" si="512">AB427+AQ427+BF427+BU427</f>
        <v>0</v>
      </c>
      <c r="N427" s="63">
        <f t="shared" ref="N427:N443" si="513">AC427+AR427+BG427+BV427</f>
        <v>0</v>
      </c>
      <c r="O427" s="63">
        <f t="shared" ref="O427:O443" si="514">AD427+AS427+BH427+BW427</f>
        <v>0</v>
      </c>
      <c r="P427" s="63">
        <f t="shared" si="495"/>
        <v>0</v>
      </c>
      <c r="R427" s="158" t="str">
        <f t="shared" ref="R427:R443" si="515">R364</f>
        <v>-</v>
      </c>
      <c r="S427" s="67">
        <f>SUMIFS('N1.3_Project_Listing'!$R$16:$R$829,'N1.3_Project_Listing'!$B$16:$B$829,$B427,'N1.3_Project_Listing'!$D$16:$D$829,$B393,'N1.3_Project_Listing'!$J$16:$J$829,S$16,'N1.3_Project_Listing'!$G$16:$G$829,R$15)</f>
        <v>0</v>
      </c>
      <c r="T427" s="67">
        <f>SUMIFS('N1.3_Project_Listing'!$R$16:$R$829,'N1.3_Project_Listing'!$B$16:$B$829,$B427,'N1.3_Project_Listing'!$D$16:$D$829,$B393,'N1.3_Project_Listing'!$J$16:$J$829,T$16,'N1.3_Project_Listing'!$G$16:$G$829,R$15)</f>
        <v>0</v>
      </c>
      <c r="U427" s="67">
        <f>SUMIFS('N1.3_Project_Listing'!$R$16:$R$829,'N1.3_Project_Listing'!$B$16:$B$829,$B427,'N1.3_Project_Listing'!$D$16:$D$829,$B393,'N1.3_Project_Listing'!$J$16:$J$829,U$16,'N1.3_Project_Listing'!$G$16:$G$829,R$15)</f>
        <v>0</v>
      </c>
      <c r="V427" s="67">
        <f>SUMIFS('N1.3_Project_Listing'!$R$16:$R$829,'N1.3_Project_Listing'!$B$16:$B$829,$B427,'N1.3_Project_Listing'!$D$16:$D$829,$B393,'N1.3_Project_Listing'!$J$16:$J$829,V$16,'N1.3_Project_Listing'!$G$16:$G$829,R$15)</f>
        <v>0</v>
      </c>
      <c r="W427" s="67">
        <f>SUMIFS('N1.3_Project_Listing'!$R$16:$R$829,'N1.3_Project_Listing'!$B$16:$B$829,$B427,'N1.3_Project_Listing'!$D$16:$D$829,$B393,'N1.3_Project_Listing'!$J$16:$J$829,W$16,'N1.3_Project_Listing'!$G$16:$G$829,R$15)</f>
        <v>0</v>
      </c>
      <c r="X427" s="63">
        <f t="shared" si="496"/>
        <v>0</v>
      </c>
      <c r="Y427" s="116" t="s">
        <v>441</v>
      </c>
      <c r="Z427" s="67">
        <f>SUMIFS('N1.3_Project_Listing'!$P$16:$P$829,'N1.3_Project_Listing'!$B$16:$B$829,$B427,'N1.3_Project_Listing'!$D$16:$D$829,$B393,'N1.3_Project_Listing'!$J$16:$J$829,Z$16,'N1.3_Project_Listing'!$G$16:$G$829,R$15)</f>
        <v>0</v>
      </c>
      <c r="AA427" s="67">
        <f>SUMIFS('N1.3_Project_Listing'!$P$16:$P$829,'N1.3_Project_Listing'!$B$16:$B$829,$B427,'N1.3_Project_Listing'!$D$16:$D$829,$B393,'N1.3_Project_Listing'!$J$16:$J$829,AA$16,'N1.3_Project_Listing'!$G$16:$G$829,R$15)</f>
        <v>0</v>
      </c>
      <c r="AB427" s="67">
        <f>SUMIFS('N1.3_Project_Listing'!$P$16:$P$829,'N1.3_Project_Listing'!$B$16:$B$829,$B427,'N1.3_Project_Listing'!$D$16:$D$829,$B393,'N1.3_Project_Listing'!$J$16:$J$829,AB$16,'N1.3_Project_Listing'!$G$16:$G$829,R$15)</f>
        <v>0</v>
      </c>
      <c r="AC427" s="67">
        <f>SUMIFS('N1.3_Project_Listing'!$P$16:$P$829,'N1.3_Project_Listing'!$B$16:$B$829,$B427,'N1.3_Project_Listing'!$D$16:$D$829,$B393,'N1.3_Project_Listing'!$J$16:$J$829,AC$16,'N1.3_Project_Listing'!$G$16:$G$829,R$15)</f>
        <v>0</v>
      </c>
      <c r="AD427" s="67">
        <f>SUMIFS('N1.3_Project_Listing'!$P$16:$P$829,'N1.3_Project_Listing'!$B$16:$B$829,$B427,'N1.3_Project_Listing'!$D$16:$D$829,$B393,'N1.3_Project_Listing'!$J$16:$J$829,AD$16,'N1.3_Project_Listing'!$G$16:$G$829,R$15)</f>
        <v>0</v>
      </c>
      <c r="AE427" s="63">
        <f t="shared" si="497"/>
        <v>0</v>
      </c>
      <c r="AG427" s="158" t="str">
        <f t="shared" ref="AG427:AG443" si="516">AG364</f>
        <v>-</v>
      </c>
      <c r="AH427" s="67">
        <f>SUMIFS('N1.3_Project_Listing'!$R$16:$R$829,'N1.3_Project_Listing'!$B$16:$B$829,$B427,'N1.3_Project_Listing'!$D$16:$D$829,$B393,'N1.3_Project_Listing'!$J$16:$J$829,AH$16,'N1.3_Project_Listing'!$G$16:$G$829,AG$15)</f>
        <v>0</v>
      </c>
      <c r="AI427" s="67">
        <f>SUMIFS('N1.3_Project_Listing'!$R$16:$R$829,'N1.3_Project_Listing'!$B$16:$B$829,$B427,'N1.3_Project_Listing'!$D$16:$D$829,$B393,'N1.3_Project_Listing'!$J$16:$J$829,AI$16,'N1.3_Project_Listing'!$G$16:$G$829,AG$15)</f>
        <v>0</v>
      </c>
      <c r="AJ427" s="67">
        <f>SUMIFS('N1.3_Project_Listing'!$R$16:$R$829,'N1.3_Project_Listing'!$B$16:$B$829,$B427,'N1.3_Project_Listing'!$D$16:$D$829,$B393,'N1.3_Project_Listing'!$J$16:$J$829,AJ$16,'N1.3_Project_Listing'!$G$16:$G$829,AG$15)</f>
        <v>0</v>
      </c>
      <c r="AK427" s="67">
        <f>SUMIFS('N1.3_Project_Listing'!$R$16:$R$829,'N1.3_Project_Listing'!$B$16:$B$829,$B427,'N1.3_Project_Listing'!$D$16:$D$829,$B393,'N1.3_Project_Listing'!$J$16:$J$829,AK$16,'N1.3_Project_Listing'!$G$16:$G$829,AG$15)</f>
        <v>0</v>
      </c>
      <c r="AL427" s="67">
        <f>SUMIFS('N1.3_Project_Listing'!$R$16:$R$829,'N1.3_Project_Listing'!$B$16:$B$829,$B427,'N1.3_Project_Listing'!$D$16:$D$829,$B393,'N1.3_Project_Listing'!$J$16:$J$829,AL$16,'N1.3_Project_Listing'!$G$16:$G$829,AG$15)</f>
        <v>0</v>
      </c>
      <c r="AM427" s="63">
        <f t="shared" si="498"/>
        <v>0</v>
      </c>
      <c r="AN427" s="116" t="s">
        <v>441</v>
      </c>
      <c r="AO427" s="67">
        <f>SUMIFS('N1.3_Project_Listing'!$P$16:$P$829,'N1.3_Project_Listing'!$B$16:$B$829,$B427,'N1.3_Project_Listing'!$D$16:$D$829,$B393,'N1.3_Project_Listing'!$J$16:$J$829,AO$16,'N1.3_Project_Listing'!$G$16:$G$829,AG$15)</f>
        <v>0</v>
      </c>
      <c r="AP427" s="67">
        <f>SUMIFS('N1.3_Project_Listing'!$P$16:$P$829,'N1.3_Project_Listing'!$B$16:$B$829,$B427,'N1.3_Project_Listing'!$D$16:$D$829,$B393,'N1.3_Project_Listing'!$J$16:$J$829,AP$16,'N1.3_Project_Listing'!$G$16:$G$829,AG$15)</f>
        <v>0</v>
      </c>
      <c r="AQ427" s="67">
        <f>SUMIFS('N1.3_Project_Listing'!$P$16:$P$829,'N1.3_Project_Listing'!$B$16:$B$829,$B427,'N1.3_Project_Listing'!$D$16:$D$829,$B393,'N1.3_Project_Listing'!$J$16:$J$829,AQ$16,'N1.3_Project_Listing'!$G$16:$G$829,AG$15)</f>
        <v>0</v>
      </c>
      <c r="AR427" s="67">
        <f>SUMIFS('N1.3_Project_Listing'!$P$16:$P$829,'N1.3_Project_Listing'!$B$16:$B$829,$B427,'N1.3_Project_Listing'!$D$16:$D$829,$B393,'N1.3_Project_Listing'!$J$16:$J$829,AR$16,'N1.3_Project_Listing'!$G$16:$G$829,AG$15)</f>
        <v>0</v>
      </c>
      <c r="AS427" s="67">
        <f>SUMIFS('N1.3_Project_Listing'!$P$16:$P$829,'N1.3_Project_Listing'!$B$16:$B$829,$B427,'N1.3_Project_Listing'!$D$16:$D$829,$B393,'N1.3_Project_Listing'!$J$16:$J$829,AS$16,'N1.3_Project_Listing'!$G$16:$G$829,AG$15)</f>
        <v>0</v>
      </c>
      <c r="AT427" s="63">
        <f t="shared" si="499"/>
        <v>0</v>
      </c>
      <c r="AV427" s="158" t="str">
        <f t="shared" ref="AV427:AV443" si="517">AV364</f>
        <v>-</v>
      </c>
      <c r="AW427" s="67">
        <f>SUMIFS('N1.3_Project_Listing'!$R$16:$R$829,'N1.3_Project_Listing'!$B$16:$B$829,$B427,'N1.3_Project_Listing'!$D$16:$D$829,$B393,'N1.3_Project_Listing'!$J$16:$J$829,AW$16,'N1.3_Project_Listing'!$G$16:$G$829,AV$15)</f>
        <v>0</v>
      </c>
      <c r="AX427" s="67">
        <f>SUMIFS('N1.3_Project_Listing'!$R$16:$R$829,'N1.3_Project_Listing'!$B$16:$B$829,$B427,'N1.3_Project_Listing'!$D$16:$D$829,$B393,'N1.3_Project_Listing'!$J$16:$J$829,AX$16,'N1.3_Project_Listing'!$G$16:$G$829,AV$15)</f>
        <v>0</v>
      </c>
      <c r="AY427" s="67">
        <f>SUMIFS('N1.3_Project_Listing'!$R$16:$R$829,'N1.3_Project_Listing'!$B$16:$B$829,$B427,'N1.3_Project_Listing'!$D$16:$D$829,$B393,'N1.3_Project_Listing'!$J$16:$J$829,AY$16,'N1.3_Project_Listing'!$G$16:$G$829,AV$15)</f>
        <v>0</v>
      </c>
      <c r="AZ427" s="67">
        <f>SUMIFS('N1.3_Project_Listing'!$R$16:$R$829,'N1.3_Project_Listing'!$B$16:$B$829,$B427,'N1.3_Project_Listing'!$D$16:$D$829,$B393,'N1.3_Project_Listing'!$J$16:$J$829,AZ$16,'N1.3_Project_Listing'!$G$16:$G$829,AV$15)</f>
        <v>0</v>
      </c>
      <c r="BA427" s="67">
        <f>SUMIFS('N1.3_Project_Listing'!$R$16:$R$829,'N1.3_Project_Listing'!$B$16:$B$829,$B427,'N1.3_Project_Listing'!$D$16:$D$829,$B393,'N1.3_Project_Listing'!$J$16:$J$829,BA$16,'N1.3_Project_Listing'!$G$16:$G$829,AV$15)</f>
        <v>0</v>
      </c>
      <c r="BB427" s="63">
        <f t="shared" si="500"/>
        <v>0</v>
      </c>
      <c r="BC427" s="116" t="s">
        <v>441</v>
      </c>
      <c r="BD427" s="67">
        <f>SUMIFS('N1.3_Project_Listing'!$P$16:$P$829,'N1.3_Project_Listing'!$B$16:$B$829,$B427,'N1.3_Project_Listing'!$D$16:$D$829,$B393,'N1.3_Project_Listing'!$J$16:$J$829,BD$16,'N1.3_Project_Listing'!$G$16:$G$829,AV$15)</f>
        <v>0</v>
      </c>
      <c r="BE427" s="67">
        <f>SUMIFS('N1.3_Project_Listing'!$P$16:$P$829,'N1.3_Project_Listing'!$B$16:$B$829,$B427,'N1.3_Project_Listing'!$D$16:$D$829,$B393,'N1.3_Project_Listing'!$J$16:$J$829,BE$16,'N1.3_Project_Listing'!$G$16:$G$829,AV$15)</f>
        <v>0</v>
      </c>
      <c r="BF427" s="67">
        <f>SUMIFS('N1.3_Project_Listing'!$P$16:$P$829,'N1.3_Project_Listing'!$B$16:$B$829,$B427,'N1.3_Project_Listing'!$D$16:$D$829,$B393,'N1.3_Project_Listing'!$J$16:$J$829,BF$16,'N1.3_Project_Listing'!$G$16:$G$829,AV$15)</f>
        <v>0</v>
      </c>
      <c r="BG427" s="67">
        <f>SUMIFS('N1.3_Project_Listing'!$P$16:$P$829,'N1.3_Project_Listing'!$B$16:$B$829,$B427,'N1.3_Project_Listing'!$D$16:$D$829,$B393,'N1.3_Project_Listing'!$J$16:$J$829,BG$16,'N1.3_Project_Listing'!$G$16:$G$829,AV$15)</f>
        <v>0</v>
      </c>
      <c r="BH427" s="67">
        <f>SUMIFS('N1.3_Project_Listing'!$P$16:$P$829,'N1.3_Project_Listing'!$B$16:$B$829,$B427,'N1.3_Project_Listing'!$D$16:$D$829,$B393,'N1.3_Project_Listing'!$J$16:$J$829,BH$16,'N1.3_Project_Listing'!$G$16:$G$829,AV$15)</f>
        <v>0</v>
      </c>
      <c r="BI427" s="63">
        <f t="shared" si="501"/>
        <v>0</v>
      </c>
      <c r="BK427" s="158" t="str">
        <f t="shared" ref="BK427:BK443" si="518">BK364</f>
        <v>-</v>
      </c>
      <c r="BL427" s="67">
        <f>SUMIFS('N1.3_Project_Listing'!$R$16:$R$829,'N1.3_Project_Listing'!$B$16:$B$829,$B427,'N1.3_Project_Listing'!$D$16:$D$829,$B393,'N1.3_Project_Listing'!$J$16:$J$829,BL$16,'N1.3_Project_Listing'!$G$16:$G$829,BK$15)</f>
        <v>0</v>
      </c>
      <c r="BM427" s="67">
        <f>SUMIFS('N1.3_Project_Listing'!$R$16:$R$829,'N1.3_Project_Listing'!$B$16:$B$829,$B427,'N1.3_Project_Listing'!$D$16:$D$829,$B393,'N1.3_Project_Listing'!$J$16:$J$829,BM$16,'N1.3_Project_Listing'!$G$16:$G$829,BK$15)</f>
        <v>0</v>
      </c>
      <c r="BN427" s="67">
        <f>SUMIFS('N1.3_Project_Listing'!$R$16:$R$829,'N1.3_Project_Listing'!$B$16:$B$829,$B427,'N1.3_Project_Listing'!$D$16:$D$829,$B393,'N1.3_Project_Listing'!$J$16:$J$829,BN$16,'N1.3_Project_Listing'!$G$16:$G$829,BK$15)</f>
        <v>0</v>
      </c>
      <c r="BO427" s="67">
        <f>SUMIFS('N1.3_Project_Listing'!$R$16:$R$829,'N1.3_Project_Listing'!$B$16:$B$829,$B427,'N1.3_Project_Listing'!$D$16:$D$829,$B393,'N1.3_Project_Listing'!$J$16:$J$829,BO$16,'N1.3_Project_Listing'!$G$16:$G$829,BK$15)</f>
        <v>0</v>
      </c>
      <c r="BP427" s="67">
        <f>SUMIFS('N1.3_Project_Listing'!$R$16:$R$829,'N1.3_Project_Listing'!$B$16:$B$829,$B427,'N1.3_Project_Listing'!$D$16:$D$829,$B393,'N1.3_Project_Listing'!$J$16:$J$829,BP$16,'N1.3_Project_Listing'!$G$16:$G$829,BK$15)</f>
        <v>0</v>
      </c>
      <c r="BQ427" s="63">
        <f t="shared" si="502"/>
        <v>0</v>
      </c>
      <c r="BR427" s="116" t="s">
        <v>441</v>
      </c>
      <c r="BS427" s="67">
        <f>SUMIFS('N1.3_Project_Listing'!$P$16:$P$829,'N1.3_Project_Listing'!$B$16:$B$829,$B427,'N1.3_Project_Listing'!$D$16:$D$829,$B393,'N1.3_Project_Listing'!$J$16:$J$829,BS$16,'N1.3_Project_Listing'!$G$16:$G$829,BK$15)</f>
        <v>0</v>
      </c>
      <c r="BT427" s="67">
        <f>SUMIFS('N1.3_Project_Listing'!$P$16:$P$829,'N1.3_Project_Listing'!$B$16:$B$829,$B427,'N1.3_Project_Listing'!$D$16:$D$829,$B393,'N1.3_Project_Listing'!$J$16:$J$829,BT$16,'N1.3_Project_Listing'!$G$16:$G$829,BK$15)</f>
        <v>0</v>
      </c>
      <c r="BU427" s="67">
        <f>SUMIFS('N1.3_Project_Listing'!$P$16:$P$829,'N1.3_Project_Listing'!$B$16:$B$829,$B427,'N1.3_Project_Listing'!$D$16:$D$829,$B393,'N1.3_Project_Listing'!$J$16:$J$829,BU$16,'N1.3_Project_Listing'!$G$16:$G$829,BK$15)</f>
        <v>0</v>
      </c>
      <c r="BV427" s="67">
        <f>SUMIFS('N1.3_Project_Listing'!$P$16:$P$829,'N1.3_Project_Listing'!$B$16:$B$829,$B427,'N1.3_Project_Listing'!$D$16:$D$829,$B393,'N1.3_Project_Listing'!$J$16:$J$829,BV$16,'N1.3_Project_Listing'!$G$16:$G$829,BK$15)</f>
        <v>0</v>
      </c>
      <c r="BW427" s="67">
        <f>SUMIFS('N1.3_Project_Listing'!$P$16:$P$829,'N1.3_Project_Listing'!$B$16:$B$829,$B427,'N1.3_Project_Listing'!$D$16:$D$829,$B393,'N1.3_Project_Listing'!$J$16:$J$829,BW$16,'N1.3_Project_Listing'!$G$16:$G$829,BK$15)</f>
        <v>0</v>
      </c>
      <c r="BX427" s="63">
        <f t="shared" si="503"/>
        <v>0</v>
      </c>
    </row>
    <row r="428" spans="2:76" hidden="1">
      <c r="B428" s="132" t="str">
        <f t="shared" si="504"/>
        <v>No entry required</v>
      </c>
      <c r="C428" s="158" t="str">
        <f t="shared" si="504"/>
        <v>-</v>
      </c>
      <c r="D428" s="63">
        <f t="shared" si="505"/>
        <v>0</v>
      </c>
      <c r="E428" s="63">
        <f t="shared" si="506"/>
        <v>0</v>
      </c>
      <c r="F428" s="63">
        <f t="shared" si="507"/>
        <v>0</v>
      </c>
      <c r="G428" s="63">
        <f t="shared" si="508"/>
        <v>0</v>
      </c>
      <c r="H428" s="63">
        <f t="shared" si="509"/>
        <v>0</v>
      </c>
      <c r="I428" s="63">
        <f t="shared" si="494"/>
        <v>0</v>
      </c>
      <c r="J428" s="116" t="s">
        <v>441</v>
      </c>
      <c r="K428" s="63">
        <f t="shared" si="510"/>
        <v>0</v>
      </c>
      <c r="L428" s="63">
        <f t="shared" si="511"/>
        <v>0</v>
      </c>
      <c r="M428" s="63">
        <f t="shared" si="512"/>
        <v>0</v>
      </c>
      <c r="N428" s="63">
        <f t="shared" si="513"/>
        <v>0</v>
      </c>
      <c r="O428" s="63">
        <f t="shared" si="514"/>
        <v>0</v>
      </c>
      <c r="P428" s="63">
        <f t="shared" si="495"/>
        <v>0</v>
      </c>
      <c r="R428" s="158" t="str">
        <f t="shared" si="515"/>
        <v>-</v>
      </c>
      <c r="S428" s="67">
        <f>SUMIFS('N1.3_Project_Listing'!$R$16:$R$829,'N1.3_Project_Listing'!$B$16:$B$829,$B428,'N1.3_Project_Listing'!$D$16:$D$829,$B393,'N1.3_Project_Listing'!$J$16:$J$829,S$16,'N1.3_Project_Listing'!$G$16:$G$829,R$15)</f>
        <v>0</v>
      </c>
      <c r="T428" s="67">
        <f>SUMIFS('N1.3_Project_Listing'!$R$16:$R$829,'N1.3_Project_Listing'!$B$16:$B$829,$B428,'N1.3_Project_Listing'!$D$16:$D$829,$B393,'N1.3_Project_Listing'!$J$16:$J$829,T$16,'N1.3_Project_Listing'!$G$16:$G$829,R$15)</f>
        <v>0</v>
      </c>
      <c r="U428" s="67">
        <f>SUMIFS('N1.3_Project_Listing'!$R$16:$R$829,'N1.3_Project_Listing'!$B$16:$B$829,$B428,'N1.3_Project_Listing'!$D$16:$D$829,$B393,'N1.3_Project_Listing'!$J$16:$J$829,U$16,'N1.3_Project_Listing'!$G$16:$G$829,R$15)</f>
        <v>0</v>
      </c>
      <c r="V428" s="67">
        <f>SUMIFS('N1.3_Project_Listing'!$R$16:$R$829,'N1.3_Project_Listing'!$B$16:$B$829,$B428,'N1.3_Project_Listing'!$D$16:$D$829,$B393,'N1.3_Project_Listing'!$J$16:$J$829,V$16,'N1.3_Project_Listing'!$G$16:$G$829,R$15)</f>
        <v>0</v>
      </c>
      <c r="W428" s="67">
        <f>SUMIFS('N1.3_Project_Listing'!$R$16:$R$829,'N1.3_Project_Listing'!$B$16:$B$829,$B428,'N1.3_Project_Listing'!$D$16:$D$829,$B393,'N1.3_Project_Listing'!$J$16:$J$829,W$16,'N1.3_Project_Listing'!$G$16:$G$829,R$15)</f>
        <v>0</v>
      </c>
      <c r="X428" s="63">
        <f t="shared" si="496"/>
        <v>0</v>
      </c>
      <c r="Y428" s="116" t="s">
        <v>441</v>
      </c>
      <c r="Z428" s="67">
        <f>SUMIFS('N1.3_Project_Listing'!$P$16:$P$829,'N1.3_Project_Listing'!$B$16:$B$829,$B428,'N1.3_Project_Listing'!$D$16:$D$829,$B393,'N1.3_Project_Listing'!$J$16:$J$829,Z$16,'N1.3_Project_Listing'!$G$16:$G$829,R$15)</f>
        <v>0</v>
      </c>
      <c r="AA428" s="67">
        <f>SUMIFS('N1.3_Project_Listing'!$P$16:$P$829,'N1.3_Project_Listing'!$B$16:$B$829,$B428,'N1.3_Project_Listing'!$D$16:$D$829,$B393,'N1.3_Project_Listing'!$J$16:$J$829,AA$16,'N1.3_Project_Listing'!$G$16:$G$829,R$15)</f>
        <v>0</v>
      </c>
      <c r="AB428" s="67">
        <f>SUMIFS('N1.3_Project_Listing'!$P$16:$P$829,'N1.3_Project_Listing'!$B$16:$B$829,$B428,'N1.3_Project_Listing'!$D$16:$D$829,$B393,'N1.3_Project_Listing'!$J$16:$J$829,AB$16,'N1.3_Project_Listing'!$G$16:$G$829,R$15)</f>
        <v>0</v>
      </c>
      <c r="AC428" s="67">
        <f>SUMIFS('N1.3_Project_Listing'!$P$16:$P$829,'N1.3_Project_Listing'!$B$16:$B$829,$B428,'N1.3_Project_Listing'!$D$16:$D$829,$B393,'N1.3_Project_Listing'!$J$16:$J$829,AC$16,'N1.3_Project_Listing'!$G$16:$G$829,R$15)</f>
        <v>0</v>
      </c>
      <c r="AD428" s="67">
        <f>SUMIFS('N1.3_Project_Listing'!$P$16:$P$829,'N1.3_Project_Listing'!$B$16:$B$829,$B428,'N1.3_Project_Listing'!$D$16:$D$829,$B393,'N1.3_Project_Listing'!$J$16:$J$829,AD$16,'N1.3_Project_Listing'!$G$16:$G$829,R$15)</f>
        <v>0</v>
      </c>
      <c r="AE428" s="63">
        <f t="shared" si="497"/>
        <v>0</v>
      </c>
      <c r="AG428" s="158" t="str">
        <f t="shared" si="516"/>
        <v>-</v>
      </c>
      <c r="AH428" s="67">
        <f>SUMIFS('N1.3_Project_Listing'!$R$16:$R$829,'N1.3_Project_Listing'!$B$16:$B$829,$B428,'N1.3_Project_Listing'!$D$16:$D$829,$B393,'N1.3_Project_Listing'!$J$16:$J$829,AH$16,'N1.3_Project_Listing'!$G$16:$G$829,AG$15)</f>
        <v>0</v>
      </c>
      <c r="AI428" s="67">
        <f>SUMIFS('N1.3_Project_Listing'!$R$16:$R$829,'N1.3_Project_Listing'!$B$16:$B$829,$B428,'N1.3_Project_Listing'!$D$16:$D$829,$B393,'N1.3_Project_Listing'!$J$16:$J$829,AI$16,'N1.3_Project_Listing'!$G$16:$G$829,AG$15)</f>
        <v>0</v>
      </c>
      <c r="AJ428" s="67">
        <f>SUMIFS('N1.3_Project_Listing'!$R$16:$R$829,'N1.3_Project_Listing'!$B$16:$B$829,$B428,'N1.3_Project_Listing'!$D$16:$D$829,$B393,'N1.3_Project_Listing'!$J$16:$J$829,AJ$16,'N1.3_Project_Listing'!$G$16:$G$829,AG$15)</f>
        <v>0</v>
      </c>
      <c r="AK428" s="67">
        <f>SUMIFS('N1.3_Project_Listing'!$R$16:$R$829,'N1.3_Project_Listing'!$B$16:$B$829,$B428,'N1.3_Project_Listing'!$D$16:$D$829,$B393,'N1.3_Project_Listing'!$J$16:$J$829,AK$16,'N1.3_Project_Listing'!$G$16:$G$829,AG$15)</f>
        <v>0</v>
      </c>
      <c r="AL428" s="67">
        <f>SUMIFS('N1.3_Project_Listing'!$R$16:$R$829,'N1.3_Project_Listing'!$B$16:$B$829,$B428,'N1.3_Project_Listing'!$D$16:$D$829,$B393,'N1.3_Project_Listing'!$J$16:$J$829,AL$16,'N1.3_Project_Listing'!$G$16:$G$829,AG$15)</f>
        <v>0</v>
      </c>
      <c r="AM428" s="63">
        <f t="shared" si="498"/>
        <v>0</v>
      </c>
      <c r="AN428" s="116" t="s">
        <v>441</v>
      </c>
      <c r="AO428" s="67">
        <f>SUMIFS('N1.3_Project_Listing'!$P$16:$P$829,'N1.3_Project_Listing'!$B$16:$B$829,$B428,'N1.3_Project_Listing'!$D$16:$D$829,$B393,'N1.3_Project_Listing'!$J$16:$J$829,AO$16,'N1.3_Project_Listing'!$G$16:$G$829,AG$15)</f>
        <v>0</v>
      </c>
      <c r="AP428" s="67">
        <f>SUMIFS('N1.3_Project_Listing'!$P$16:$P$829,'N1.3_Project_Listing'!$B$16:$B$829,$B428,'N1.3_Project_Listing'!$D$16:$D$829,$B393,'N1.3_Project_Listing'!$J$16:$J$829,AP$16,'N1.3_Project_Listing'!$G$16:$G$829,AG$15)</f>
        <v>0</v>
      </c>
      <c r="AQ428" s="67">
        <f>SUMIFS('N1.3_Project_Listing'!$P$16:$P$829,'N1.3_Project_Listing'!$B$16:$B$829,$B428,'N1.3_Project_Listing'!$D$16:$D$829,$B393,'N1.3_Project_Listing'!$J$16:$J$829,AQ$16,'N1.3_Project_Listing'!$G$16:$G$829,AG$15)</f>
        <v>0</v>
      </c>
      <c r="AR428" s="67">
        <f>SUMIFS('N1.3_Project_Listing'!$P$16:$P$829,'N1.3_Project_Listing'!$B$16:$B$829,$B428,'N1.3_Project_Listing'!$D$16:$D$829,$B393,'N1.3_Project_Listing'!$J$16:$J$829,AR$16,'N1.3_Project_Listing'!$G$16:$G$829,AG$15)</f>
        <v>0</v>
      </c>
      <c r="AS428" s="67">
        <f>SUMIFS('N1.3_Project_Listing'!$P$16:$P$829,'N1.3_Project_Listing'!$B$16:$B$829,$B428,'N1.3_Project_Listing'!$D$16:$D$829,$B393,'N1.3_Project_Listing'!$J$16:$J$829,AS$16,'N1.3_Project_Listing'!$G$16:$G$829,AG$15)</f>
        <v>0</v>
      </c>
      <c r="AT428" s="63">
        <f t="shared" si="499"/>
        <v>0</v>
      </c>
      <c r="AV428" s="158" t="str">
        <f t="shared" si="517"/>
        <v>-</v>
      </c>
      <c r="AW428" s="67">
        <f>SUMIFS('N1.3_Project_Listing'!$R$16:$R$829,'N1.3_Project_Listing'!$B$16:$B$829,$B428,'N1.3_Project_Listing'!$D$16:$D$829,$B393,'N1.3_Project_Listing'!$J$16:$J$829,AW$16,'N1.3_Project_Listing'!$G$16:$G$829,AV$15)</f>
        <v>0</v>
      </c>
      <c r="AX428" s="67">
        <f>SUMIFS('N1.3_Project_Listing'!$R$16:$R$829,'N1.3_Project_Listing'!$B$16:$B$829,$B428,'N1.3_Project_Listing'!$D$16:$D$829,$B393,'N1.3_Project_Listing'!$J$16:$J$829,AX$16,'N1.3_Project_Listing'!$G$16:$G$829,AV$15)</f>
        <v>0</v>
      </c>
      <c r="AY428" s="67">
        <f>SUMIFS('N1.3_Project_Listing'!$R$16:$R$829,'N1.3_Project_Listing'!$B$16:$B$829,$B428,'N1.3_Project_Listing'!$D$16:$D$829,$B393,'N1.3_Project_Listing'!$J$16:$J$829,AY$16,'N1.3_Project_Listing'!$G$16:$G$829,AV$15)</f>
        <v>0</v>
      </c>
      <c r="AZ428" s="67">
        <f>SUMIFS('N1.3_Project_Listing'!$R$16:$R$829,'N1.3_Project_Listing'!$B$16:$B$829,$B428,'N1.3_Project_Listing'!$D$16:$D$829,$B393,'N1.3_Project_Listing'!$J$16:$J$829,AZ$16,'N1.3_Project_Listing'!$G$16:$G$829,AV$15)</f>
        <v>0</v>
      </c>
      <c r="BA428" s="67">
        <f>SUMIFS('N1.3_Project_Listing'!$R$16:$R$829,'N1.3_Project_Listing'!$B$16:$B$829,$B428,'N1.3_Project_Listing'!$D$16:$D$829,$B393,'N1.3_Project_Listing'!$J$16:$J$829,BA$16,'N1.3_Project_Listing'!$G$16:$G$829,AV$15)</f>
        <v>0</v>
      </c>
      <c r="BB428" s="63">
        <f t="shared" si="500"/>
        <v>0</v>
      </c>
      <c r="BC428" s="116" t="s">
        <v>441</v>
      </c>
      <c r="BD428" s="67">
        <f>SUMIFS('N1.3_Project_Listing'!$P$16:$P$829,'N1.3_Project_Listing'!$B$16:$B$829,$B428,'N1.3_Project_Listing'!$D$16:$D$829,$B393,'N1.3_Project_Listing'!$J$16:$J$829,BD$16,'N1.3_Project_Listing'!$G$16:$G$829,AV$15)</f>
        <v>0</v>
      </c>
      <c r="BE428" s="67">
        <f>SUMIFS('N1.3_Project_Listing'!$P$16:$P$829,'N1.3_Project_Listing'!$B$16:$B$829,$B428,'N1.3_Project_Listing'!$D$16:$D$829,$B393,'N1.3_Project_Listing'!$J$16:$J$829,BE$16,'N1.3_Project_Listing'!$G$16:$G$829,AV$15)</f>
        <v>0</v>
      </c>
      <c r="BF428" s="67">
        <f>SUMIFS('N1.3_Project_Listing'!$P$16:$P$829,'N1.3_Project_Listing'!$B$16:$B$829,$B428,'N1.3_Project_Listing'!$D$16:$D$829,$B393,'N1.3_Project_Listing'!$J$16:$J$829,BF$16,'N1.3_Project_Listing'!$G$16:$G$829,AV$15)</f>
        <v>0</v>
      </c>
      <c r="BG428" s="67">
        <f>SUMIFS('N1.3_Project_Listing'!$P$16:$P$829,'N1.3_Project_Listing'!$B$16:$B$829,$B428,'N1.3_Project_Listing'!$D$16:$D$829,$B393,'N1.3_Project_Listing'!$J$16:$J$829,BG$16,'N1.3_Project_Listing'!$G$16:$G$829,AV$15)</f>
        <v>0</v>
      </c>
      <c r="BH428" s="67">
        <f>SUMIFS('N1.3_Project_Listing'!$P$16:$P$829,'N1.3_Project_Listing'!$B$16:$B$829,$B428,'N1.3_Project_Listing'!$D$16:$D$829,$B393,'N1.3_Project_Listing'!$J$16:$J$829,BH$16,'N1.3_Project_Listing'!$G$16:$G$829,AV$15)</f>
        <v>0</v>
      </c>
      <c r="BI428" s="63">
        <f t="shared" si="501"/>
        <v>0</v>
      </c>
      <c r="BK428" s="158" t="str">
        <f t="shared" si="518"/>
        <v>-</v>
      </c>
      <c r="BL428" s="67">
        <f>SUMIFS('N1.3_Project_Listing'!$R$16:$R$829,'N1.3_Project_Listing'!$B$16:$B$829,$B428,'N1.3_Project_Listing'!$D$16:$D$829,$B393,'N1.3_Project_Listing'!$J$16:$J$829,BL$16,'N1.3_Project_Listing'!$G$16:$G$829,BK$15)</f>
        <v>0</v>
      </c>
      <c r="BM428" s="67">
        <f>SUMIFS('N1.3_Project_Listing'!$R$16:$R$829,'N1.3_Project_Listing'!$B$16:$B$829,$B428,'N1.3_Project_Listing'!$D$16:$D$829,$B393,'N1.3_Project_Listing'!$J$16:$J$829,BM$16,'N1.3_Project_Listing'!$G$16:$G$829,BK$15)</f>
        <v>0</v>
      </c>
      <c r="BN428" s="67">
        <f>SUMIFS('N1.3_Project_Listing'!$R$16:$R$829,'N1.3_Project_Listing'!$B$16:$B$829,$B428,'N1.3_Project_Listing'!$D$16:$D$829,$B393,'N1.3_Project_Listing'!$J$16:$J$829,BN$16,'N1.3_Project_Listing'!$G$16:$G$829,BK$15)</f>
        <v>0</v>
      </c>
      <c r="BO428" s="67">
        <f>SUMIFS('N1.3_Project_Listing'!$R$16:$R$829,'N1.3_Project_Listing'!$B$16:$B$829,$B428,'N1.3_Project_Listing'!$D$16:$D$829,$B393,'N1.3_Project_Listing'!$J$16:$J$829,BO$16,'N1.3_Project_Listing'!$G$16:$G$829,BK$15)</f>
        <v>0</v>
      </c>
      <c r="BP428" s="67">
        <f>SUMIFS('N1.3_Project_Listing'!$R$16:$R$829,'N1.3_Project_Listing'!$B$16:$B$829,$B428,'N1.3_Project_Listing'!$D$16:$D$829,$B393,'N1.3_Project_Listing'!$J$16:$J$829,BP$16,'N1.3_Project_Listing'!$G$16:$G$829,BK$15)</f>
        <v>0</v>
      </c>
      <c r="BQ428" s="63">
        <f t="shared" si="502"/>
        <v>0</v>
      </c>
      <c r="BR428" s="116" t="s">
        <v>441</v>
      </c>
      <c r="BS428" s="67">
        <f>SUMIFS('N1.3_Project_Listing'!$P$16:$P$829,'N1.3_Project_Listing'!$B$16:$B$829,$B428,'N1.3_Project_Listing'!$D$16:$D$829,$B393,'N1.3_Project_Listing'!$J$16:$J$829,BS$16,'N1.3_Project_Listing'!$G$16:$G$829,BK$15)</f>
        <v>0</v>
      </c>
      <c r="BT428" s="67">
        <f>SUMIFS('N1.3_Project_Listing'!$P$16:$P$829,'N1.3_Project_Listing'!$B$16:$B$829,$B428,'N1.3_Project_Listing'!$D$16:$D$829,$B393,'N1.3_Project_Listing'!$J$16:$J$829,BT$16,'N1.3_Project_Listing'!$G$16:$G$829,BK$15)</f>
        <v>0</v>
      </c>
      <c r="BU428" s="67">
        <f>SUMIFS('N1.3_Project_Listing'!$P$16:$P$829,'N1.3_Project_Listing'!$B$16:$B$829,$B428,'N1.3_Project_Listing'!$D$16:$D$829,$B393,'N1.3_Project_Listing'!$J$16:$J$829,BU$16,'N1.3_Project_Listing'!$G$16:$G$829,BK$15)</f>
        <v>0</v>
      </c>
      <c r="BV428" s="67">
        <f>SUMIFS('N1.3_Project_Listing'!$P$16:$P$829,'N1.3_Project_Listing'!$B$16:$B$829,$B428,'N1.3_Project_Listing'!$D$16:$D$829,$B393,'N1.3_Project_Listing'!$J$16:$J$829,BV$16,'N1.3_Project_Listing'!$G$16:$G$829,BK$15)</f>
        <v>0</v>
      </c>
      <c r="BW428" s="67">
        <f>SUMIFS('N1.3_Project_Listing'!$P$16:$P$829,'N1.3_Project_Listing'!$B$16:$B$829,$B428,'N1.3_Project_Listing'!$D$16:$D$829,$B393,'N1.3_Project_Listing'!$J$16:$J$829,BW$16,'N1.3_Project_Listing'!$G$16:$G$829,BK$15)</f>
        <v>0</v>
      </c>
      <c r="BX428" s="63">
        <f t="shared" si="503"/>
        <v>0</v>
      </c>
    </row>
    <row r="429" spans="2:76" hidden="1">
      <c r="B429" s="132" t="str">
        <f t="shared" si="504"/>
        <v>No entry required</v>
      </c>
      <c r="C429" s="158" t="str">
        <f t="shared" si="504"/>
        <v>-</v>
      </c>
      <c r="D429" s="63">
        <f t="shared" si="505"/>
        <v>0</v>
      </c>
      <c r="E429" s="63">
        <f t="shared" si="506"/>
        <v>0</v>
      </c>
      <c r="F429" s="63">
        <f t="shared" si="507"/>
        <v>0</v>
      </c>
      <c r="G429" s="63">
        <f t="shared" si="508"/>
        <v>0</v>
      </c>
      <c r="H429" s="63">
        <f t="shared" si="509"/>
        <v>0</v>
      </c>
      <c r="I429" s="63">
        <f t="shared" si="494"/>
        <v>0</v>
      </c>
      <c r="J429" s="116" t="s">
        <v>441</v>
      </c>
      <c r="K429" s="63">
        <f t="shared" si="510"/>
        <v>0</v>
      </c>
      <c r="L429" s="63">
        <f t="shared" si="511"/>
        <v>0</v>
      </c>
      <c r="M429" s="63">
        <f t="shared" si="512"/>
        <v>0</v>
      </c>
      <c r="N429" s="63">
        <f t="shared" si="513"/>
        <v>0</v>
      </c>
      <c r="O429" s="63">
        <f t="shared" si="514"/>
        <v>0</v>
      </c>
      <c r="P429" s="63">
        <f t="shared" si="495"/>
        <v>0</v>
      </c>
      <c r="R429" s="158" t="str">
        <f t="shared" si="515"/>
        <v>-</v>
      </c>
      <c r="S429" s="67">
        <f>SUMIFS('N1.3_Project_Listing'!$R$16:$R$829,'N1.3_Project_Listing'!$B$16:$B$829,$B429,'N1.3_Project_Listing'!$D$16:$D$829,$B393,'N1.3_Project_Listing'!$J$16:$J$829,S$16,'N1.3_Project_Listing'!$G$16:$G$829,R$15)</f>
        <v>0</v>
      </c>
      <c r="T429" s="67">
        <f>SUMIFS('N1.3_Project_Listing'!$R$16:$R$829,'N1.3_Project_Listing'!$B$16:$B$829,$B429,'N1.3_Project_Listing'!$D$16:$D$829,$B393,'N1.3_Project_Listing'!$J$16:$J$829,T$16,'N1.3_Project_Listing'!$G$16:$G$829,R$15)</f>
        <v>0</v>
      </c>
      <c r="U429" s="67">
        <f>SUMIFS('N1.3_Project_Listing'!$R$16:$R$829,'N1.3_Project_Listing'!$B$16:$B$829,$B429,'N1.3_Project_Listing'!$D$16:$D$829,$B393,'N1.3_Project_Listing'!$J$16:$J$829,U$16,'N1.3_Project_Listing'!$G$16:$G$829,R$15)</f>
        <v>0</v>
      </c>
      <c r="V429" s="67">
        <f>SUMIFS('N1.3_Project_Listing'!$R$16:$R$829,'N1.3_Project_Listing'!$B$16:$B$829,$B429,'N1.3_Project_Listing'!$D$16:$D$829,$B393,'N1.3_Project_Listing'!$J$16:$J$829,V$16,'N1.3_Project_Listing'!$G$16:$G$829,R$15)</f>
        <v>0</v>
      </c>
      <c r="W429" s="67">
        <f>SUMIFS('N1.3_Project_Listing'!$R$16:$R$829,'N1.3_Project_Listing'!$B$16:$B$829,$B429,'N1.3_Project_Listing'!$D$16:$D$829,$B393,'N1.3_Project_Listing'!$J$16:$J$829,W$16,'N1.3_Project_Listing'!$G$16:$G$829,R$15)</f>
        <v>0</v>
      </c>
      <c r="X429" s="63">
        <f t="shared" si="496"/>
        <v>0</v>
      </c>
      <c r="Y429" s="116" t="s">
        <v>441</v>
      </c>
      <c r="Z429" s="67">
        <f>SUMIFS('N1.3_Project_Listing'!$P$16:$P$829,'N1.3_Project_Listing'!$B$16:$B$829,$B429,'N1.3_Project_Listing'!$D$16:$D$829,$B393,'N1.3_Project_Listing'!$J$16:$J$829,Z$16,'N1.3_Project_Listing'!$G$16:$G$829,R$15)</f>
        <v>0</v>
      </c>
      <c r="AA429" s="67">
        <f>SUMIFS('N1.3_Project_Listing'!$P$16:$P$829,'N1.3_Project_Listing'!$B$16:$B$829,$B429,'N1.3_Project_Listing'!$D$16:$D$829,$B393,'N1.3_Project_Listing'!$J$16:$J$829,AA$16,'N1.3_Project_Listing'!$G$16:$G$829,R$15)</f>
        <v>0</v>
      </c>
      <c r="AB429" s="67">
        <f>SUMIFS('N1.3_Project_Listing'!$P$16:$P$829,'N1.3_Project_Listing'!$B$16:$B$829,$B429,'N1.3_Project_Listing'!$D$16:$D$829,$B393,'N1.3_Project_Listing'!$J$16:$J$829,AB$16,'N1.3_Project_Listing'!$G$16:$G$829,R$15)</f>
        <v>0</v>
      </c>
      <c r="AC429" s="67">
        <f>SUMIFS('N1.3_Project_Listing'!$P$16:$P$829,'N1.3_Project_Listing'!$B$16:$B$829,$B429,'N1.3_Project_Listing'!$D$16:$D$829,$B393,'N1.3_Project_Listing'!$J$16:$J$829,AC$16,'N1.3_Project_Listing'!$G$16:$G$829,R$15)</f>
        <v>0</v>
      </c>
      <c r="AD429" s="67">
        <f>SUMIFS('N1.3_Project_Listing'!$P$16:$P$829,'N1.3_Project_Listing'!$B$16:$B$829,$B429,'N1.3_Project_Listing'!$D$16:$D$829,$B393,'N1.3_Project_Listing'!$J$16:$J$829,AD$16,'N1.3_Project_Listing'!$G$16:$G$829,R$15)</f>
        <v>0</v>
      </c>
      <c r="AE429" s="63">
        <f t="shared" si="497"/>
        <v>0</v>
      </c>
      <c r="AG429" s="158" t="str">
        <f t="shared" si="516"/>
        <v>-</v>
      </c>
      <c r="AH429" s="67">
        <f>SUMIFS('N1.3_Project_Listing'!$R$16:$R$829,'N1.3_Project_Listing'!$B$16:$B$829,$B429,'N1.3_Project_Listing'!$D$16:$D$829,$B393,'N1.3_Project_Listing'!$J$16:$J$829,AH$16,'N1.3_Project_Listing'!$G$16:$G$829,AG$15)</f>
        <v>0</v>
      </c>
      <c r="AI429" s="67">
        <f>SUMIFS('N1.3_Project_Listing'!$R$16:$R$829,'N1.3_Project_Listing'!$B$16:$B$829,$B429,'N1.3_Project_Listing'!$D$16:$D$829,$B393,'N1.3_Project_Listing'!$J$16:$J$829,AI$16,'N1.3_Project_Listing'!$G$16:$G$829,AG$15)</f>
        <v>0</v>
      </c>
      <c r="AJ429" s="67">
        <f>SUMIFS('N1.3_Project_Listing'!$R$16:$R$829,'N1.3_Project_Listing'!$B$16:$B$829,$B429,'N1.3_Project_Listing'!$D$16:$D$829,$B393,'N1.3_Project_Listing'!$J$16:$J$829,AJ$16,'N1.3_Project_Listing'!$G$16:$G$829,AG$15)</f>
        <v>0</v>
      </c>
      <c r="AK429" s="67">
        <f>SUMIFS('N1.3_Project_Listing'!$R$16:$R$829,'N1.3_Project_Listing'!$B$16:$B$829,$B429,'N1.3_Project_Listing'!$D$16:$D$829,$B393,'N1.3_Project_Listing'!$J$16:$J$829,AK$16,'N1.3_Project_Listing'!$G$16:$G$829,AG$15)</f>
        <v>0</v>
      </c>
      <c r="AL429" s="67">
        <f>SUMIFS('N1.3_Project_Listing'!$R$16:$R$829,'N1.3_Project_Listing'!$B$16:$B$829,$B429,'N1.3_Project_Listing'!$D$16:$D$829,$B393,'N1.3_Project_Listing'!$J$16:$J$829,AL$16,'N1.3_Project_Listing'!$G$16:$G$829,AG$15)</f>
        <v>0</v>
      </c>
      <c r="AM429" s="63">
        <f t="shared" si="498"/>
        <v>0</v>
      </c>
      <c r="AN429" s="116" t="s">
        <v>441</v>
      </c>
      <c r="AO429" s="67">
        <f>SUMIFS('N1.3_Project_Listing'!$P$16:$P$829,'N1.3_Project_Listing'!$B$16:$B$829,$B429,'N1.3_Project_Listing'!$D$16:$D$829,$B393,'N1.3_Project_Listing'!$J$16:$J$829,AO$16,'N1.3_Project_Listing'!$G$16:$G$829,AG$15)</f>
        <v>0</v>
      </c>
      <c r="AP429" s="67">
        <f>SUMIFS('N1.3_Project_Listing'!$P$16:$P$829,'N1.3_Project_Listing'!$B$16:$B$829,$B429,'N1.3_Project_Listing'!$D$16:$D$829,$B393,'N1.3_Project_Listing'!$J$16:$J$829,AP$16,'N1.3_Project_Listing'!$G$16:$G$829,AG$15)</f>
        <v>0</v>
      </c>
      <c r="AQ429" s="67">
        <f>SUMIFS('N1.3_Project_Listing'!$P$16:$P$829,'N1.3_Project_Listing'!$B$16:$B$829,$B429,'N1.3_Project_Listing'!$D$16:$D$829,$B393,'N1.3_Project_Listing'!$J$16:$J$829,AQ$16,'N1.3_Project_Listing'!$G$16:$G$829,AG$15)</f>
        <v>0</v>
      </c>
      <c r="AR429" s="67">
        <f>SUMIFS('N1.3_Project_Listing'!$P$16:$P$829,'N1.3_Project_Listing'!$B$16:$B$829,$B429,'N1.3_Project_Listing'!$D$16:$D$829,$B393,'N1.3_Project_Listing'!$J$16:$J$829,AR$16,'N1.3_Project_Listing'!$G$16:$G$829,AG$15)</f>
        <v>0</v>
      </c>
      <c r="AS429" s="67">
        <f>SUMIFS('N1.3_Project_Listing'!$P$16:$P$829,'N1.3_Project_Listing'!$B$16:$B$829,$B429,'N1.3_Project_Listing'!$D$16:$D$829,$B393,'N1.3_Project_Listing'!$J$16:$J$829,AS$16,'N1.3_Project_Listing'!$G$16:$G$829,AG$15)</f>
        <v>0</v>
      </c>
      <c r="AT429" s="63">
        <f t="shared" si="499"/>
        <v>0</v>
      </c>
      <c r="AV429" s="158" t="str">
        <f t="shared" si="517"/>
        <v>-</v>
      </c>
      <c r="AW429" s="67">
        <f>SUMIFS('N1.3_Project_Listing'!$R$16:$R$829,'N1.3_Project_Listing'!$B$16:$B$829,$B429,'N1.3_Project_Listing'!$D$16:$D$829,$B393,'N1.3_Project_Listing'!$J$16:$J$829,AW$16,'N1.3_Project_Listing'!$G$16:$G$829,AV$15)</f>
        <v>0</v>
      </c>
      <c r="AX429" s="67">
        <f>SUMIFS('N1.3_Project_Listing'!$R$16:$R$829,'N1.3_Project_Listing'!$B$16:$B$829,$B429,'N1.3_Project_Listing'!$D$16:$D$829,$B393,'N1.3_Project_Listing'!$J$16:$J$829,AX$16,'N1.3_Project_Listing'!$G$16:$G$829,AV$15)</f>
        <v>0</v>
      </c>
      <c r="AY429" s="67">
        <f>SUMIFS('N1.3_Project_Listing'!$R$16:$R$829,'N1.3_Project_Listing'!$B$16:$B$829,$B429,'N1.3_Project_Listing'!$D$16:$D$829,$B393,'N1.3_Project_Listing'!$J$16:$J$829,AY$16,'N1.3_Project_Listing'!$G$16:$G$829,AV$15)</f>
        <v>0</v>
      </c>
      <c r="AZ429" s="67">
        <f>SUMIFS('N1.3_Project_Listing'!$R$16:$R$829,'N1.3_Project_Listing'!$B$16:$B$829,$B429,'N1.3_Project_Listing'!$D$16:$D$829,$B393,'N1.3_Project_Listing'!$J$16:$J$829,AZ$16,'N1.3_Project_Listing'!$G$16:$G$829,AV$15)</f>
        <v>0</v>
      </c>
      <c r="BA429" s="67">
        <f>SUMIFS('N1.3_Project_Listing'!$R$16:$R$829,'N1.3_Project_Listing'!$B$16:$B$829,$B429,'N1.3_Project_Listing'!$D$16:$D$829,$B393,'N1.3_Project_Listing'!$J$16:$J$829,BA$16,'N1.3_Project_Listing'!$G$16:$G$829,AV$15)</f>
        <v>0</v>
      </c>
      <c r="BB429" s="63">
        <f t="shared" si="500"/>
        <v>0</v>
      </c>
      <c r="BC429" s="116" t="s">
        <v>441</v>
      </c>
      <c r="BD429" s="67">
        <f>SUMIFS('N1.3_Project_Listing'!$P$16:$P$829,'N1.3_Project_Listing'!$B$16:$B$829,$B429,'N1.3_Project_Listing'!$D$16:$D$829,$B393,'N1.3_Project_Listing'!$J$16:$J$829,BD$16,'N1.3_Project_Listing'!$G$16:$G$829,AV$15)</f>
        <v>0</v>
      </c>
      <c r="BE429" s="67">
        <f>SUMIFS('N1.3_Project_Listing'!$P$16:$P$829,'N1.3_Project_Listing'!$B$16:$B$829,$B429,'N1.3_Project_Listing'!$D$16:$D$829,$B393,'N1.3_Project_Listing'!$J$16:$J$829,BE$16,'N1.3_Project_Listing'!$G$16:$G$829,AV$15)</f>
        <v>0</v>
      </c>
      <c r="BF429" s="67">
        <f>SUMIFS('N1.3_Project_Listing'!$P$16:$P$829,'N1.3_Project_Listing'!$B$16:$B$829,$B429,'N1.3_Project_Listing'!$D$16:$D$829,$B393,'N1.3_Project_Listing'!$J$16:$J$829,BF$16,'N1.3_Project_Listing'!$G$16:$G$829,AV$15)</f>
        <v>0</v>
      </c>
      <c r="BG429" s="67">
        <f>SUMIFS('N1.3_Project_Listing'!$P$16:$P$829,'N1.3_Project_Listing'!$B$16:$B$829,$B429,'N1.3_Project_Listing'!$D$16:$D$829,$B393,'N1.3_Project_Listing'!$J$16:$J$829,BG$16,'N1.3_Project_Listing'!$G$16:$G$829,AV$15)</f>
        <v>0</v>
      </c>
      <c r="BH429" s="67">
        <f>SUMIFS('N1.3_Project_Listing'!$P$16:$P$829,'N1.3_Project_Listing'!$B$16:$B$829,$B429,'N1.3_Project_Listing'!$D$16:$D$829,$B393,'N1.3_Project_Listing'!$J$16:$J$829,BH$16,'N1.3_Project_Listing'!$G$16:$G$829,AV$15)</f>
        <v>0</v>
      </c>
      <c r="BI429" s="63">
        <f t="shared" si="501"/>
        <v>0</v>
      </c>
      <c r="BK429" s="158" t="str">
        <f t="shared" si="518"/>
        <v>-</v>
      </c>
      <c r="BL429" s="67">
        <f>SUMIFS('N1.3_Project_Listing'!$R$16:$R$829,'N1.3_Project_Listing'!$B$16:$B$829,$B429,'N1.3_Project_Listing'!$D$16:$D$829,$B393,'N1.3_Project_Listing'!$J$16:$J$829,BL$16,'N1.3_Project_Listing'!$G$16:$G$829,BK$15)</f>
        <v>0</v>
      </c>
      <c r="BM429" s="67">
        <f>SUMIFS('N1.3_Project_Listing'!$R$16:$R$829,'N1.3_Project_Listing'!$B$16:$B$829,$B429,'N1.3_Project_Listing'!$D$16:$D$829,$B393,'N1.3_Project_Listing'!$J$16:$J$829,BM$16,'N1.3_Project_Listing'!$G$16:$G$829,BK$15)</f>
        <v>0</v>
      </c>
      <c r="BN429" s="67">
        <f>SUMIFS('N1.3_Project_Listing'!$R$16:$R$829,'N1.3_Project_Listing'!$B$16:$B$829,$B429,'N1.3_Project_Listing'!$D$16:$D$829,$B393,'N1.3_Project_Listing'!$J$16:$J$829,BN$16,'N1.3_Project_Listing'!$G$16:$G$829,BK$15)</f>
        <v>0</v>
      </c>
      <c r="BO429" s="67">
        <f>SUMIFS('N1.3_Project_Listing'!$R$16:$R$829,'N1.3_Project_Listing'!$B$16:$B$829,$B429,'N1.3_Project_Listing'!$D$16:$D$829,$B393,'N1.3_Project_Listing'!$J$16:$J$829,BO$16,'N1.3_Project_Listing'!$G$16:$G$829,BK$15)</f>
        <v>0</v>
      </c>
      <c r="BP429" s="67">
        <f>SUMIFS('N1.3_Project_Listing'!$R$16:$R$829,'N1.3_Project_Listing'!$B$16:$B$829,$B429,'N1.3_Project_Listing'!$D$16:$D$829,$B393,'N1.3_Project_Listing'!$J$16:$J$829,BP$16,'N1.3_Project_Listing'!$G$16:$G$829,BK$15)</f>
        <v>0</v>
      </c>
      <c r="BQ429" s="63">
        <f t="shared" si="502"/>
        <v>0</v>
      </c>
      <c r="BR429" s="116" t="s">
        <v>441</v>
      </c>
      <c r="BS429" s="67">
        <f>SUMIFS('N1.3_Project_Listing'!$P$16:$P$829,'N1.3_Project_Listing'!$B$16:$B$829,$B429,'N1.3_Project_Listing'!$D$16:$D$829,$B393,'N1.3_Project_Listing'!$J$16:$J$829,BS$16,'N1.3_Project_Listing'!$G$16:$G$829,BK$15)</f>
        <v>0</v>
      </c>
      <c r="BT429" s="67">
        <f>SUMIFS('N1.3_Project_Listing'!$P$16:$P$829,'N1.3_Project_Listing'!$B$16:$B$829,$B429,'N1.3_Project_Listing'!$D$16:$D$829,$B393,'N1.3_Project_Listing'!$J$16:$J$829,BT$16,'N1.3_Project_Listing'!$G$16:$G$829,BK$15)</f>
        <v>0</v>
      </c>
      <c r="BU429" s="67">
        <f>SUMIFS('N1.3_Project_Listing'!$P$16:$P$829,'N1.3_Project_Listing'!$B$16:$B$829,$B429,'N1.3_Project_Listing'!$D$16:$D$829,$B393,'N1.3_Project_Listing'!$J$16:$J$829,BU$16,'N1.3_Project_Listing'!$G$16:$G$829,BK$15)</f>
        <v>0</v>
      </c>
      <c r="BV429" s="67">
        <f>SUMIFS('N1.3_Project_Listing'!$P$16:$P$829,'N1.3_Project_Listing'!$B$16:$B$829,$B429,'N1.3_Project_Listing'!$D$16:$D$829,$B393,'N1.3_Project_Listing'!$J$16:$J$829,BV$16,'N1.3_Project_Listing'!$G$16:$G$829,BK$15)</f>
        <v>0</v>
      </c>
      <c r="BW429" s="67">
        <f>SUMIFS('N1.3_Project_Listing'!$P$16:$P$829,'N1.3_Project_Listing'!$B$16:$B$829,$B429,'N1.3_Project_Listing'!$D$16:$D$829,$B393,'N1.3_Project_Listing'!$J$16:$J$829,BW$16,'N1.3_Project_Listing'!$G$16:$G$829,BK$15)</f>
        <v>0</v>
      </c>
      <c r="BX429" s="63">
        <f t="shared" si="503"/>
        <v>0</v>
      </c>
    </row>
    <row r="430" spans="2:76" hidden="1">
      <c r="B430" s="132" t="str">
        <f t="shared" si="504"/>
        <v>No entry required</v>
      </c>
      <c r="C430" s="158" t="str">
        <f t="shared" si="504"/>
        <v>-</v>
      </c>
      <c r="D430" s="63">
        <f t="shared" si="505"/>
        <v>0</v>
      </c>
      <c r="E430" s="63">
        <f t="shared" si="506"/>
        <v>0</v>
      </c>
      <c r="F430" s="63">
        <f t="shared" si="507"/>
        <v>0</v>
      </c>
      <c r="G430" s="63">
        <f t="shared" si="508"/>
        <v>0</v>
      </c>
      <c r="H430" s="63">
        <f t="shared" si="509"/>
        <v>0</v>
      </c>
      <c r="I430" s="63">
        <f t="shared" si="494"/>
        <v>0</v>
      </c>
      <c r="J430" s="116" t="s">
        <v>441</v>
      </c>
      <c r="K430" s="63">
        <f t="shared" si="510"/>
        <v>0</v>
      </c>
      <c r="L430" s="63">
        <f t="shared" si="511"/>
        <v>0</v>
      </c>
      <c r="M430" s="63">
        <f t="shared" si="512"/>
        <v>0</v>
      </c>
      <c r="N430" s="63">
        <f t="shared" si="513"/>
        <v>0</v>
      </c>
      <c r="O430" s="63">
        <f t="shared" si="514"/>
        <v>0</v>
      </c>
      <c r="P430" s="63">
        <f t="shared" si="495"/>
        <v>0</v>
      </c>
      <c r="R430" s="158" t="str">
        <f t="shared" si="515"/>
        <v>-</v>
      </c>
      <c r="S430" s="67">
        <f>SUMIFS('N1.3_Project_Listing'!$R$16:$R$829,'N1.3_Project_Listing'!$B$16:$B$829,$B430,'N1.3_Project_Listing'!$D$16:$D$829,$B393,'N1.3_Project_Listing'!$J$16:$J$829,S$16,'N1.3_Project_Listing'!$G$16:$G$829,R$15)</f>
        <v>0</v>
      </c>
      <c r="T430" s="67">
        <f>SUMIFS('N1.3_Project_Listing'!$R$16:$R$829,'N1.3_Project_Listing'!$B$16:$B$829,$B430,'N1.3_Project_Listing'!$D$16:$D$829,$B393,'N1.3_Project_Listing'!$J$16:$J$829,T$16,'N1.3_Project_Listing'!$G$16:$G$829,R$15)</f>
        <v>0</v>
      </c>
      <c r="U430" s="67">
        <f>SUMIFS('N1.3_Project_Listing'!$R$16:$R$829,'N1.3_Project_Listing'!$B$16:$B$829,$B430,'N1.3_Project_Listing'!$D$16:$D$829,$B393,'N1.3_Project_Listing'!$J$16:$J$829,U$16,'N1.3_Project_Listing'!$G$16:$G$829,R$15)</f>
        <v>0</v>
      </c>
      <c r="V430" s="67">
        <f>SUMIFS('N1.3_Project_Listing'!$R$16:$R$829,'N1.3_Project_Listing'!$B$16:$B$829,$B430,'N1.3_Project_Listing'!$D$16:$D$829,$B393,'N1.3_Project_Listing'!$J$16:$J$829,V$16,'N1.3_Project_Listing'!$G$16:$G$829,R$15)</f>
        <v>0</v>
      </c>
      <c r="W430" s="67">
        <f>SUMIFS('N1.3_Project_Listing'!$R$16:$R$829,'N1.3_Project_Listing'!$B$16:$B$829,$B430,'N1.3_Project_Listing'!$D$16:$D$829,$B393,'N1.3_Project_Listing'!$J$16:$J$829,W$16,'N1.3_Project_Listing'!$G$16:$G$829,R$15)</f>
        <v>0</v>
      </c>
      <c r="X430" s="63">
        <f t="shared" si="496"/>
        <v>0</v>
      </c>
      <c r="Y430" s="116" t="s">
        <v>441</v>
      </c>
      <c r="Z430" s="67">
        <f>SUMIFS('N1.3_Project_Listing'!$P$16:$P$829,'N1.3_Project_Listing'!$B$16:$B$829,$B430,'N1.3_Project_Listing'!$D$16:$D$829,$B393,'N1.3_Project_Listing'!$J$16:$J$829,Z$16,'N1.3_Project_Listing'!$G$16:$G$829,R$15)</f>
        <v>0</v>
      </c>
      <c r="AA430" s="67">
        <f>SUMIFS('N1.3_Project_Listing'!$P$16:$P$829,'N1.3_Project_Listing'!$B$16:$B$829,$B430,'N1.3_Project_Listing'!$D$16:$D$829,$B393,'N1.3_Project_Listing'!$J$16:$J$829,AA$16,'N1.3_Project_Listing'!$G$16:$G$829,R$15)</f>
        <v>0</v>
      </c>
      <c r="AB430" s="67">
        <f>SUMIFS('N1.3_Project_Listing'!$P$16:$P$829,'N1.3_Project_Listing'!$B$16:$B$829,$B430,'N1.3_Project_Listing'!$D$16:$D$829,$B393,'N1.3_Project_Listing'!$J$16:$J$829,AB$16,'N1.3_Project_Listing'!$G$16:$G$829,R$15)</f>
        <v>0</v>
      </c>
      <c r="AC430" s="67">
        <f>SUMIFS('N1.3_Project_Listing'!$P$16:$P$829,'N1.3_Project_Listing'!$B$16:$B$829,$B430,'N1.3_Project_Listing'!$D$16:$D$829,$B393,'N1.3_Project_Listing'!$J$16:$J$829,AC$16,'N1.3_Project_Listing'!$G$16:$G$829,R$15)</f>
        <v>0</v>
      </c>
      <c r="AD430" s="67">
        <f>SUMIFS('N1.3_Project_Listing'!$P$16:$P$829,'N1.3_Project_Listing'!$B$16:$B$829,$B430,'N1.3_Project_Listing'!$D$16:$D$829,$B393,'N1.3_Project_Listing'!$J$16:$J$829,AD$16,'N1.3_Project_Listing'!$G$16:$G$829,R$15)</f>
        <v>0</v>
      </c>
      <c r="AE430" s="63">
        <f t="shared" si="497"/>
        <v>0</v>
      </c>
      <c r="AG430" s="158" t="str">
        <f t="shared" si="516"/>
        <v>-</v>
      </c>
      <c r="AH430" s="67">
        <f>SUMIFS('N1.3_Project_Listing'!$R$16:$R$829,'N1.3_Project_Listing'!$B$16:$B$829,$B430,'N1.3_Project_Listing'!$D$16:$D$829,$B393,'N1.3_Project_Listing'!$J$16:$J$829,AH$16,'N1.3_Project_Listing'!$G$16:$G$829,AG$15)</f>
        <v>0</v>
      </c>
      <c r="AI430" s="67">
        <f>SUMIFS('N1.3_Project_Listing'!$R$16:$R$829,'N1.3_Project_Listing'!$B$16:$B$829,$B430,'N1.3_Project_Listing'!$D$16:$D$829,$B393,'N1.3_Project_Listing'!$J$16:$J$829,AI$16,'N1.3_Project_Listing'!$G$16:$G$829,AG$15)</f>
        <v>0</v>
      </c>
      <c r="AJ430" s="67">
        <f>SUMIFS('N1.3_Project_Listing'!$R$16:$R$829,'N1.3_Project_Listing'!$B$16:$B$829,$B430,'N1.3_Project_Listing'!$D$16:$D$829,$B393,'N1.3_Project_Listing'!$J$16:$J$829,AJ$16,'N1.3_Project_Listing'!$G$16:$G$829,AG$15)</f>
        <v>0</v>
      </c>
      <c r="AK430" s="67">
        <f>SUMIFS('N1.3_Project_Listing'!$R$16:$R$829,'N1.3_Project_Listing'!$B$16:$B$829,$B430,'N1.3_Project_Listing'!$D$16:$D$829,$B393,'N1.3_Project_Listing'!$J$16:$J$829,AK$16,'N1.3_Project_Listing'!$G$16:$G$829,AG$15)</f>
        <v>0</v>
      </c>
      <c r="AL430" s="67">
        <f>SUMIFS('N1.3_Project_Listing'!$R$16:$R$829,'N1.3_Project_Listing'!$B$16:$B$829,$B430,'N1.3_Project_Listing'!$D$16:$D$829,$B393,'N1.3_Project_Listing'!$J$16:$J$829,AL$16,'N1.3_Project_Listing'!$G$16:$G$829,AG$15)</f>
        <v>0</v>
      </c>
      <c r="AM430" s="63">
        <f t="shared" si="498"/>
        <v>0</v>
      </c>
      <c r="AN430" s="116" t="s">
        <v>441</v>
      </c>
      <c r="AO430" s="67">
        <f>SUMIFS('N1.3_Project_Listing'!$P$16:$P$829,'N1.3_Project_Listing'!$B$16:$B$829,$B430,'N1.3_Project_Listing'!$D$16:$D$829,$B393,'N1.3_Project_Listing'!$J$16:$J$829,AO$16,'N1.3_Project_Listing'!$G$16:$G$829,AG$15)</f>
        <v>0</v>
      </c>
      <c r="AP430" s="67">
        <f>SUMIFS('N1.3_Project_Listing'!$P$16:$P$829,'N1.3_Project_Listing'!$B$16:$B$829,$B430,'N1.3_Project_Listing'!$D$16:$D$829,$B393,'N1.3_Project_Listing'!$J$16:$J$829,AP$16,'N1.3_Project_Listing'!$G$16:$G$829,AG$15)</f>
        <v>0</v>
      </c>
      <c r="AQ430" s="67">
        <f>SUMIFS('N1.3_Project_Listing'!$P$16:$P$829,'N1.3_Project_Listing'!$B$16:$B$829,$B430,'N1.3_Project_Listing'!$D$16:$D$829,$B393,'N1.3_Project_Listing'!$J$16:$J$829,AQ$16,'N1.3_Project_Listing'!$G$16:$G$829,AG$15)</f>
        <v>0</v>
      </c>
      <c r="AR430" s="67">
        <f>SUMIFS('N1.3_Project_Listing'!$P$16:$P$829,'N1.3_Project_Listing'!$B$16:$B$829,$B430,'N1.3_Project_Listing'!$D$16:$D$829,$B393,'N1.3_Project_Listing'!$J$16:$J$829,AR$16,'N1.3_Project_Listing'!$G$16:$G$829,AG$15)</f>
        <v>0</v>
      </c>
      <c r="AS430" s="67">
        <f>SUMIFS('N1.3_Project_Listing'!$P$16:$P$829,'N1.3_Project_Listing'!$B$16:$B$829,$B430,'N1.3_Project_Listing'!$D$16:$D$829,$B393,'N1.3_Project_Listing'!$J$16:$J$829,AS$16,'N1.3_Project_Listing'!$G$16:$G$829,AG$15)</f>
        <v>0</v>
      </c>
      <c r="AT430" s="63">
        <f t="shared" si="499"/>
        <v>0</v>
      </c>
      <c r="AV430" s="158" t="str">
        <f t="shared" si="517"/>
        <v>-</v>
      </c>
      <c r="AW430" s="67">
        <f>SUMIFS('N1.3_Project_Listing'!$R$16:$R$829,'N1.3_Project_Listing'!$B$16:$B$829,$B430,'N1.3_Project_Listing'!$D$16:$D$829,$B393,'N1.3_Project_Listing'!$J$16:$J$829,AW$16,'N1.3_Project_Listing'!$G$16:$G$829,AV$15)</f>
        <v>0</v>
      </c>
      <c r="AX430" s="67">
        <f>SUMIFS('N1.3_Project_Listing'!$R$16:$R$829,'N1.3_Project_Listing'!$B$16:$B$829,$B430,'N1.3_Project_Listing'!$D$16:$D$829,$B393,'N1.3_Project_Listing'!$J$16:$J$829,AX$16,'N1.3_Project_Listing'!$G$16:$G$829,AV$15)</f>
        <v>0</v>
      </c>
      <c r="AY430" s="67">
        <f>SUMIFS('N1.3_Project_Listing'!$R$16:$R$829,'N1.3_Project_Listing'!$B$16:$B$829,$B430,'N1.3_Project_Listing'!$D$16:$D$829,$B393,'N1.3_Project_Listing'!$J$16:$J$829,AY$16,'N1.3_Project_Listing'!$G$16:$G$829,AV$15)</f>
        <v>0</v>
      </c>
      <c r="AZ430" s="67">
        <f>SUMIFS('N1.3_Project_Listing'!$R$16:$R$829,'N1.3_Project_Listing'!$B$16:$B$829,$B430,'N1.3_Project_Listing'!$D$16:$D$829,$B393,'N1.3_Project_Listing'!$J$16:$J$829,AZ$16,'N1.3_Project_Listing'!$G$16:$G$829,AV$15)</f>
        <v>0</v>
      </c>
      <c r="BA430" s="67">
        <f>SUMIFS('N1.3_Project_Listing'!$R$16:$R$829,'N1.3_Project_Listing'!$B$16:$B$829,$B430,'N1.3_Project_Listing'!$D$16:$D$829,$B393,'N1.3_Project_Listing'!$J$16:$J$829,BA$16,'N1.3_Project_Listing'!$G$16:$G$829,AV$15)</f>
        <v>0</v>
      </c>
      <c r="BB430" s="63">
        <f t="shared" si="500"/>
        <v>0</v>
      </c>
      <c r="BC430" s="116" t="s">
        <v>441</v>
      </c>
      <c r="BD430" s="67">
        <f>SUMIFS('N1.3_Project_Listing'!$P$16:$P$829,'N1.3_Project_Listing'!$B$16:$B$829,$B430,'N1.3_Project_Listing'!$D$16:$D$829,$B393,'N1.3_Project_Listing'!$J$16:$J$829,BD$16,'N1.3_Project_Listing'!$G$16:$G$829,AV$15)</f>
        <v>0</v>
      </c>
      <c r="BE430" s="67">
        <f>SUMIFS('N1.3_Project_Listing'!$P$16:$P$829,'N1.3_Project_Listing'!$B$16:$B$829,$B430,'N1.3_Project_Listing'!$D$16:$D$829,$B393,'N1.3_Project_Listing'!$J$16:$J$829,BE$16,'N1.3_Project_Listing'!$G$16:$G$829,AV$15)</f>
        <v>0</v>
      </c>
      <c r="BF430" s="67">
        <f>SUMIFS('N1.3_Project_Listing'!$P$16:$P$829,'N1.3_Project_Listing'!$B$16:$B$829,$B430,'N1.3_Project_Listing'!$D$16:$D$829,$B393,'N1.3_Project_Listing'!$J$16:$J$829,BF$16,'N1.3_Project_Listing'!$G$16:$G$829,AV$15)</f>
        <v>0</v>
      </c>
      <c r="BG430" s="67">
        <f>SUMIFS('N1.3_Project_Listing'!$P$16:$P$829,'N1.3_Project_Listing'!$B$16:$B$829,$B430,'N1.3_Project_Listing'!$D$16:$D$829,$B393,'N1.3_Project_Listing'!$J$16:$J$829,BG$16,'N1.3_Project_Listing'!$G$16:$G$829,AV$15)</f>
        <v>0</v>
      </c>
      <c r="BH430" s="67">
        <f>SUMIFS('N1.3_Project_Listing'!$P$16:$P$829,'N1.3_Project_Listing'!$B$16:$B$829,$B430,'N1.3_Project_Listing'!$D$16:$D$829,$B393,'N1.3_Project_Listing'!$J$16:$J$829,BH$16,'N1.3_Project_Listing'!$G$16:$G$829,AV$15)</f>
        <v>0</v>
      </c>
      <c r="BI430" s="63">
        <f t="shared" si="501"/>
        <v>0</v>
      </c>
      <c r="BK430" s="158" t="str">
        <f t="shared" si="518"/>
        <v>-</v>
      </c>
      <c r="BL430" s="67">
        <f>SUMIFS('N1.3_Project_Listing'!$R$16:$R$829,'N1.3_Project_Listing'!$B$16:$B$829,$B430,'N1.3_Project_Listing'!$D$16:$D$829,$B393,'N1.3_Project_Listing'!$J$16:$J$829,BL$16,'N1.3_Project_Listing'!$G$16:$G$829,BK$15)</f>
        <v>0</v>
      </c>
      <c r="BM430" s="67">
        <f>SUMIFS('N1.3_Project_Listing'!$R$16:$R$829,'N1.3_Project_Listing'!$B$16:$B$829,$B430,'N1.3_Project_Listing'!$D$16:$D$829,$B393,'N1.3_Project_Listing'!$J$16:$J$829,BM$16,'N1.3_Project_Listing'!$G$16:$G$829,BK$15)</f>
        <v>0</v>
      </c>
      <c r="BN430" s="67">
        <f>SUMIFS('N1.3_Project_Listing'!$R$16:$R$829,'N1.3_Project_Listing'!$B$16:$B$829,$B430,'N1.3_Project_Listing'!$D$16:$D$829,$B393,'N1.3_Project_Listing'!$J$16:$J$829,BN$16,'N1.3_Project_Listing'!$G$16:$G$829,BK$15)</f>
        <v>0</v>
      </c>
      <c r="BO430" s="67">
        <f>SUMIFS('N1.3_Project_Listing'!$R$16:$R$829,'N1.3_Project_Listing'!$B$16:$B$829,$B430,'N1.3_Project_Listing'!$D$16:$D$829,$B393,'N1.3_Project_Listing'!$J$16:$J$829,BO$16,'N1.3_Project_Listing'!$G$16:$G$829,BK$15)</f>
        <v>0</v>
      </c>
      <c r="BP430" s="67">
        <f>SUMIFS('N1.3_Project_Listing'!$R$16:$R$829,'N1.3_Project_Listing'!$B$16:$B$829,$B430,'N1.3_Project_Listing'!$D$16:$D$829,$B393,'N1.3_Project_Listing'!$J$16:$J$829,BP$16,'N1.3_Project_Listing'!$G$16:$G$829,BK$15)</f>
        <v>0</v>
      </c>
      <c r="BQ430" s="63">
        <f t="shared" si="502"/>
        <v>0</v>
      </c>
      <c r="BR430" s="116" t="s">
        <v>441</v>
      </c>
      <c r="BS430" s="67">
        <f>SUMIFS('N1.3_Project_Listing'!$P$16:$P$829,'N1.3_Project_Listing'!$B$16:$B$829,$B430,'N1.3_Project_Listing'!$D$16:$D$829,$B393,'N1.3_Project_Listing'!$J$16:$J$829,BS$16,'N1.3_Project_Listing'!$G$16:$G$829,BK$15)</f>
        <v>0</v>
      </c>
      <c r="BT430" s="67">
        <f>SUMIFS('N1.3_Project_Listing'!$P$16:$P$829,'N1.3_Project_Listing'!$B$16:$B$829,$B430,'N1.3_Project_Listing'!$D$16:$D$829,$B393,'N1.3_Project_Listing'!$J$16:$J$829,BT$16,'N1.3_Project_Listing'!$G$16:$G$829,BK$15)</f>
        <v>0</v>
      </c>
      <c r="BU430" s="67">
        <f>SUMIFS('N1.3_Project_Listing'!$P$16:$P$829,'N1.3_Project_Listing'!$B$16:$B$829,$B430,'N1.3_Project_Listing'!$D$16:$D$829,$B393,'N1.3_Project_Listing'!$J$16:$J$829,BU$16,'N1.3_Project_Listing'!$G$16:$G$829,BK$15)</f>
        <v>0</v>
      </c>
      <c r="BV430" s="67">
        <f>SUMIFS('N1.3_Project_Listing'!$P$16:$P$829,'N1.3_Project_Listing'!$B$16:$B$829,$B430,'N1.3_Project_Listing'!$D$16:$D$829,$B393,'N1.3_Project_Listing'!$J$16:$J$829,BV$16,'N1.3_Project_Listing'!$G$16:$G$829,BK$15)</f>
        <v>0</v>
      </c>
      <c r="BW430" s="67">
        <f>SUMIFS('N1.3_Project_Listing'!$P$16:$P$829,'N1.3_Project_Listing'!$B$16:$B$829,$B430,'N1.3_Project_Listing'!$D$16:$D$829,$B393,'N1.3_Project_Listing'!$J$16:$J$829,BW$16,'N1.3_Project_Listing'!$G$16:$G$829,BK$15)</f>
        <v>0</v>
      </c>
      <c r="BX430" s="63">
        <f t="shared" si="503"/>
        <v>0</v>
      </c>
    </row>
    <row r="431" spans="2:76" hidden="1">
      <c r="B431" s="132" t="str">
        <f t="shared" si="504"/>
        <v>No entry required</v>
      </c>
      <c r="C431" s="158" t="str">
        <f t="shared" si="504"/>
        <v>-</v>
      </c>
      <c r="D431" s="63">
        <f t="shared" si="505"/>
        <v>0</v>
      </c>
      <c r="E431" s="63">
        <f t="shared" si="506"/>
        <v>0</v>
      </c>
      <c r="F431" s="63">
        <f t="shared" si="507"/>
        <v>0</v>
      </c>
      <c r="G431" s="63">
        <f t="shared" si="508"/>
        <v>0</v>
      </c>
      <c r="H431" s="63">
        <f t="shared" si="509"/>
        <v>0</v>
      </c>
      <c r="I431" s="63">
        <f t="shared" si="494"/>
        <v>0</v>
      </c>
      <c r="J431" s="116" t="s">
        <v>441</v>
      </c>
      <c r="K431" s="63">
        <f t="shared" si="510"/>
        <v>0</v>
      </c>
      <c r="L431" s="63">
        <f t="shared" si="511"/>
        <v>0</v>
      </c>
      <c r="M431" s="63">
        <f t="shared" si="512"/>
        <v>0</v>
      </c>
      <c r="N431" s="63">
        <f t="shared" si="513"/>
        <v>0</v>
      </c>
      <c r="O431" s="63">
        <f t="shared" si="514"/>
        <v>0</v>
      </c>
      <c r="P431" s="63">
        <f t="shared" si="495"/>
        <v>0</v>
      </c>
      <c r="R431" s="158" t="str">
        <f t="shared" si="515"/>
        <v>-</v>
      </c>
      <c r="S431" s="67">
        <f>SUMIFS('N1.3_Project_Listing'!$R$16:$R$829,'N1.3_Project_Listing'!$B$16:$B$829,$B431,'N1.3_Project_Listing'!$D$16:$D$829,$B393,'N1.3_Project_Listing'!$J$16:$J$829,S$16,'N1.3_Project_Listing'!$G$16:$G$829,R$15)</f>
        <v>0</v>
      </c>
      <c r="T431" s="67">
        <f>SUMIFS('N1.3_Project_Listing'!$R$16:$R$829,'N1.3_Project_Listing'!$B$16:$B$829,$B431,'N1.3_Project_Listing'!$D$16:$D$829,$B393,'N1.3_Project_Listing'!$J$16:$J$829,T$16,'N1.3_Project_Listing'!$G$16:$G$829,R$15)</f>
        <v>0</v>
      </c>
      <c r="U431" s="67">
        <f>SUMIFS('N1.3_Project_Listing'!$R$16:$R$829,'N1.3_Project_Listing'!$B$16:$B$829,$B431,'N1.3_Project_Listing'!$D$16:$D$829,$B393,'N1.3_Project_Listing'!$J$16:$J$829,U$16,'N1.3_Project_Listing'!$G$16:$G$829,R$15)</f>
        <v>0</v>
      </c>
      <c r="V431" s="67">
        <f>SUMIFS('N1.3_Project_Listing'!$R$16:$R$829,'N1.3_Project_Listing'!$B$16:$B$829,$B431,'N1.3_Project_Listing'!$D$16:$D$829,$B393,'N1.3_Project_Listing'!$J$16:$J$829,V$16,'N1.3_Project_Listing'!$G$16:$G$829,R$15)</f>
        <v>0</v>
      </c>
      <c r="W431" s="67">
        <f>SUMIFS('N1.3_Project_Listing'!$R$16:$R$829,'N1.3_Project_Listing'!$B$16:$B$829,$B431,'N1.3_Project_Listing'!$D$16:$D$829,$B393,'N1.3_Project_Listing'!$J$16:$J$829,W$16,'N1.3_Project_Listing'!$G$16:$G$829,R$15)</f>
        <v>0</v>
      </c>
      <c r="X431" s="63">
        <f t="shared" si="496"/>
        <v>0</v>
      </c>
      <c r="Y431" s="116" t="s">
        <v>441</v>
      </c>
      <c r="Z431" s="67">
        <f>SUMIFS('N1.3_Project_Listing'!$P$16:$P$829,'N1.3_Project_Listing'!$B$16:$B$829,$B431,'N1.3_Project_Listing'!$D$16:$D$829,$B393,'N1.3_Project_Listing'!$J$16:$J$829,Z$16,'N1.3_Project_Listing'!$G$16:$G$829,R$15)</f>
        <v>0</v>
      </c>
      <c r="AA431" s="67">
        <f>SUMIFS('N1.3_Project_Listing'!$P$16:$P$829,'N1.3_Project_Listing'!$B$16:$B$829,$B431,'N1.3_Project_Listing'!$D$16:$D$829,$B393,'N1.3_Project_Listing'!$J$16:$J$829,AA$16,'N1.3_Project_Listing'!$G$16:$G$829,R$15)</f>
        <v>0</v>
      </c>
      <c r="AB431" s="67">
        <f>SUMIFS('N1.3_Project_Listing'!$P$16:$P$829,'N1.3_Project_Listing'!$B$16:$B$829,$B431,'N1.3_Project_Listing'!$D$16:$D$829,$B393,'N1.3_Project_Listing'!$J$16:$J$829,AB$16,'N1.3_Project_Listing'!$G$16:$G$829,R$15)</f>
        <v>0</v>
      </c>
      <c r="AC431" s="67">
        <f>SUMIFS('N1.3_Project_Listing'!$P$16:$P$829,'N1.3_Project_Listing'!$B$16:$B$829,$B431,'N1.3_Project_Listing'!$D$16:$D$829,$B393,'N1.3_Project_Listing'!$J$16:$J$829,AC$16,'N1.3_Project_Listing'!$G$16:$G$829,R$15)</f>
        <v>0</v>
      </c>
      <c r="AD431" s="67">
        <f>SUMIFS('N1.3_Project_Listing'!$P$16:$P$829,'N1.3_Project_Listing'!$B$16:$B$829,$B431,'N1.3_Project_Listing'!$D$16:$D$829,$B393,'N1.3_Project_Listing'!$J$16:$J$829,AD$16,'N1.3_Project_Listing'!$G$16:$G$829,R$15)</f>
        <v>0</v>
      </c>
      <c r="AE431" s="63">
        <f t="shared" si="497"/>
        <v>0</v>
      </c>
      <c r="AG431" s="158" t="str">
        <f t="shared" si="516"/>
        <v>-</v>
      </c>
      <c r="AH431" s="67">
        <f>SUMIFS('N1.3_Project_Listing'!$R$16:$R$829,'N1.3_Project_Listing'!$B$16:$B$829,$B431,'N1.3_Project_Listing'!$D$16:$D$829,$B393,'N1.3_Project_Listing'!$J$16:$J$829,AH$16,'N1.3_Project_Listing'!$G$16:$G$829,AG$15)</f>
        <v>0</v>
      </c>
      <c r="AI431" s="67">
        <f>SUMIFS('N1.3_Project_Listing'!$R$16:$R$829,'N1.3_Project_Listing'!$B$16:$B$829,$B431,'N1.3_Project_Listing'!$D$16:$D$829,$B393,'N1.3_Project_Listing'!$J$16:$J$829,AI$16,'N1.3_Project_Listing'!$G$16:$G$829,AG$15)</f>
        <v>0</v>
      </c>
      <c r="AJ431" s="67">
        <f>SUMIFS('N1.3_Project_Listing'!$R$16:$R$829,'N1.3_Project_Listing'!$B$16:$B$829,$B431,'N1.3_Project_Listing'!$D$16:$D$829,$B393,'N1.3_Project_Listing'!$J$16:$J$829,AJ$16,'N1.3_Project_Listing'!$G$16:$G$829,AG$15)</f>
        <v>0</v>
      </c>
      <c r="AK431" s="67">
        <f>SUMIFS('N1.3_Project_Listing'!$R$16:$R$829,'N1.3_Project_Listing'!$B$16:$B$829,$B431,'N1.3_Project_Listing'!$D$16:$D$829,$B393,'N1.3_Project_Listing'!$J$16:$J$829,AK$16,'N1.3_Project_Listing'!$G$16:$G$829,AG$15)</f>
        <v>0</v>
      </c>
      <c r="AL431" s="67">
        <f>SUMIFS('N1.3_Project_Listing'!$R$16:$R$829,'N1.3_Project_Listing'!$B$16:$B$829,$B431,'N1.3_Project_Listing'!$D$16:$D$829,$B393,'N1.3_Project_Listing'!$J$16:$J$829,AL$16,'N1.3_Project_Listing'!$G$16:$G$829,AG$15)</f>
        <v>0</v>
      </c>
      <c r="AM431" s="63">
        <f t="shared" si="498"/>
        <v>0</v>
      </c>
      <c r="AN431" s="116" t="s">
        <v>441</v>
      </c>
      <c r="AO431" s="67">
        <f>SUMIFS('N1.3_Project_Listing'!$P$16:$P$829,'N1.3_Project_Listing'!$B$16:$B$829,$B431,'N1.3_Project_Listing'!$D$16:$D$829,$B393,'N1.3_Project_Listing'!$J$16:$J$829,AO$16,'N1.3_Project_Listing'!$G$16:$G$829,AG$15)</f>
        <v>0</v>
      </c>
      <c r="AP431" s="67">
        <f>SUMIFS('N1.3_Project_Listing'!$P$16:$P$829,'N1.3_Project_Listing'!$B$16:$B$829,$B431,'N1.3_Project_Listing'!$D$16:$D$829,$B393,'N1.3_Project_Listing'!$J$16:$J$829,AP$16,'N1.3_Project_Listing'!$G$16:$G$829,AG$15)</f>
        <v>0</v>
      </c>
      <c r="AQ431" s="67">
        <f>SUMIFS('N1.3_Project_Listing'!$P$16:$P$829,'N1.3_Project_Listing'!$B$16:$B$829,$B431,'N1.3_Project_Listing'!$D$16:$D$829,$B393,'N1.3_Project_Listing'!$J$16:$J$829,AQ$16,'N1.3_Project_Listing'!$G$16:$G$829,AG$15)</f>
        <v>0</v>
      </c>
      <c r="AR431" s="67">
        <f>SUMIFS('N1.3_Project_Listing'!$P$16:$P$829,'N1.3_Project_Listing'!$B$16:$B$829,$B431,'N1.3_Project_Listing'!$D$16:$D$829,$B393,'N1.3_Project_Listing'!$J$16:$J$829,AR$16,'N1.3_Project_Listing'!$G$16:$G$829,AG$15)</f>
        <v>0</v>
      </c>
      <c r="AS431" s="67">
        <f>SUMIFS('N1.3_Project_Listing'!$P$16:$P$829,'N1.3_Project_Listing'!$B$16:$B$829,$B431,'N1.3_Project_Listing'!$D$16:$D$829,$B393,'N1.3_Project_Listing'!$J$16:$J$829,AS$16,'N1.3_Project_Listing'!$G$16:$G$829,AG$15)</f>
        <v>0</v>
      </c>
      <c r="AT431" s="63">
        <f t="shared" si="499"/>
        <v>0</v>
      </c>
      <c r="AV431" s="158" t="str">
        <f t="shared" si="517"/>
        <v>-</v>
      </c>
      <c r="AW431" s="67">
        <f>SUMIFS('N1.3_Project_Listing'!$R$16:$R$829,'N1.3_Project_Listing'!$B$16:$B$829,$B431,'N1.3_Project_Listing'!$D$16:$D$829,$B393,'N1.3_Project_Listing'!$J$16:$J$829,AW$16,'N1.3_Project_Listing'!$G$16:$G$829,AV$15)</f>
        <v>0</v>
      </c>
      <c r="AX431" s="67">
        <f>SUMIFS('N1.3_Project_Listing'!$R$16:$R$829,'N1.3_Project_Listing'!$B$16:$B$829,$B431,'N1.3_Project_Listing'!$D$16:$D$829,$B393,'N1.3_Project_Listing'!$J$16:$J$829,AX$16,'N1.3_Project_Listing'!$G$16:$G$829,AV$15)</f>
        <v>0</v>
      </c>
      <c r="AY431" s="67">
        <f>SUMIFS('N1.3_Project_Listing'!$R$16:$R$829,'N1.3_Project_Listing'!$B$16:$B$829,$B431,'N1.3_Project_Listing'!$D$16:$D$829,$B393,'N1.3_Project_Listing'!$J$16:$J$829,AY$16,'N1.3_Project_Listing'!$G$16:$G$829,AV$15)</f>
        <v>0</v>
      </c>
      <c r="AZ431" s="67">
        <f>SUMIFS('N1.3_Project_Listing'!$R$16:$R$829,'N1.3_Project_Listing'!$B$16:$B$829,$B431,'N1.3_Project_Listing'!$D$16:$D$829,$B393,'N1.3_Project_Listing'!$J$16:$J$829,AZ$16,'N1.3_Project_Listing'!$G$16:$G$829,AV$15)</f>
        <v>0</v>
      </c>
      <c r="BA431" s="67">
        <f>SUMIFS('N1.3_Project_Listing'!$R$16:$R$829,'N1.3_Project_Listing'!$B$16:$B$829,$B431,'N1.3_Project_Listing'!$D$16:$D$829,$B393,'N1.3_Project_Listing'!$J$16:$J$829,BA$16,'N1.3_Project_Listing'!$G$16:$G$829,AV$15)</f>
        <v>0</v>
      </c>
      <c r="BB431" s="63">
        <f t="shared" si="500"/>
        <v>0</v>
      </c>
      <c r="BC431" s="116" t="s">
        <v>441</v>
      </c>
      <c r="BD431" s="67">
        <f>SUMIFS('N1.3_Project_Listing'!$P$16:$P$829,'N1.3_Project_Listing'!$B$16:$B$829,$B431,'N1.3_Project_Listing'!$D$16:$D$829,$B393,'N1.3_Project_Listing'!$J$16:$J$829,BD$16,'N1.3_Project_Listing'!$G$16:$G$829,AV$15)</f>
        <v>0</v>
      </c>
      <c r="BE431" s="67">
        <f>SUMIFS('N1.3_Project_Listing'!$P$16:$P$829,'N1.3_Project_Listing'!$B$16:$B$829,$B431,'N1.3_Project_Listing'!$D$16:$D$829,$B393,'N1.3_Project_Listing'!$J$16:$J$829,BE$16,'N1.3_Project_Listing'!$G$16:$G$829,AV$15)</f>
        <v>0</v>
      </c>
      <c r="BF431" s="67">
        <f>SUMIFS('N1.3_Project_Listing'!$P$16:$P$829,'N1.3_Project_Listing'!$B$16:$B$829,$B431,'N1.3_Project_Listing'!$D$16:$D$829,$B393,'N1.3_Project_Listing'!$J$16:$J$829,BF$16,'N1.3_Project_Listing'!$G$16:$G$829,AV$15)</f>
        <v>0</v>
      </c>
      <c r="BG431" s="67">
        <f>SUMIFS('N1.3_Project_Listing'!$P$16:$P$829,'N1.3_Project_Listing'!$B$16:$B$829,$B431,'N1.3_Project_Listing'!$D$16:$D$829,$B393,'N1.3_Project_Listing'!$J$16:$J$829,BG$16,'N1.3_Project_Listing'!$G$16:$G$829,AV$15)</f>
        <v>0</v>
      </c>
      <c r="BH431" s="67">
        <f>SUMIFS('N1.3_Project_Listing'!$P$16:$P$829,'N1.3_Project_Listing'!$B$16:$B$829,$B431,'N1.3_Project_Listing'!$D$16:$D$829,$B393,'N1.3_Project_Listing'!$J$16:$J$829,BH$16,'N1.3_Project_Listing'!$G$16:$G$829,AV$15)</f>
        <v>0</v>
      </c>
      <c r="BI431" s="63">
        <f t="shared" si="501"/>
        <v>0</v>
      </c>
      <c r="BK431" s="158" t="str">
        <f t="shared" si="518"/>
        <v>-</v>
      </c>
      <c r="BL431" s="67">
        <f>SUMIFS('N1.3_Project_Listing'!$R$16:$R$829,'N1.3_Project_Listing'!$B$16:$B$829,$B431,'N1.3_Project_Listing'!$D$16:$D$829,$B393,'N1.3_Project_Listing'!$J$16:$J$829,BL$16,'N1.3_Project_Listing'!$G$16:$G$829,BK$15)</f>
        <v>0</v>
      </c>
      <c r="BM431" s="67">
        <f>SUMIFS('N1.3_Project_Listing'!$R$16:$R$829,'N1.3_Project_Listing'!$B$16:$B$829,$B431,'N1.3_Project_Listing'!$D$16:$D$829,$B393,'N1.3_Project_Listing'!$J$16:$J$829,BM$16,'N1.3_Project_Listing'!$G$16:$G$829,BK$15)</f>
        <v>0</v>
      </c>
      <c r="BN431" s="67">
        <f>SUMIFS('N1.3_Project_Listing'!$R$16:$R$829,'N1.3_Project_Listing'!$B$16:$B$829,$B431,'N1.3_Project_Listing'!$D$16:$D$829,$B393,'N1.3_Project_Listing'!$J$16:$J$829,BN$16,'N1.3_Project_Listing'!$G$16:$G$829,BK$15)</f>
        <v>0</v>
      </c>
      <c r="BO431" s="67">
        <f>SUMIFS('N1.3_Project_Listing'!$R$16:$R$829,'N1.3_Project_Listing'!$B$16:$B$829,$B431,'N1.3_Project_Listing'!$D$16:$D$829,$B393,'N1.3_Project_Listing'!$J$16:$J$829,BO$16,'N1.3_Project_Listing'!$G$16:$G$829,BK$15)</f>
        <v>0</v>
      </c>
      <c r="BP431" s="67">
        <f>SUMIFS('N1.3_Project_Listing'!$R$16:$R$829,'N1.3_Project_Listing'!$B$16:$B$829,$B431,'N1.3_Project_Listing'!$D$16:$D$829,$B393,'N1.3_Project_Listing'!$J$16:$J$829,BP$16,'N1.3_Project_Listing'!$G$16:$G$829,BK$15)</f>
        <v>0</v>
      </c>
      <c r="BQ431" s="63">
        <f t="shared" si="502"/>
        <v>0</v>
      </c>
      <c r="BR431" s="116" t="s">
        <v>441</v>
      </c>
      <c r="BS431" s="67">
        <f>SUMIFS('N1.3_Project_Listing'!$P$16:$P$829,'N1.3_Project_Listing'!$B$16:$B$829,$B431,'N1.3_Project_Listing'!$D$16:$D$829,$B393,'N1.3_Project_Listing'!$J$16:$J$829,BS$16,'N1.3_Project_Listing'!$G$16:$G$829,BK$15)</f>
        <v>0</v>
      </c>
      <c r="BT431" s="67">
        <f>SUMIFS('N1.3_Project_Listing'!$P$16:$P$829,'N1.3_Project_Listing'!$B$16:$B$829,$B431,'N1.3_Project_Listing'!$D$16:$D$829,$B393,'N1.3_Project_Listing'!$J$16:$J$829,BT$16,'N1.3_Project_Listing'!$G$16:$G$829,BK$15)</f>
        <v>0</v>
      </c>
      <c r="BU431" s="67">
        <f>SUMIFS('N1.3_Project_Listing'!$P$16:$P$829,'N1.3_Project_Listing'!$B$16:$B$829,$B431,'N1.3_Project_Listing'!$D$16:$D$829,$B393,'N1.3_Project_Listing'!$J$16:$J$829,BU$16,'N1.3_Project_Listing'!$G$16:$G$829,BK$15)</f>
        <v>0</v>
      </c>
      <c r="BV431" s="67">
        <f>SUMIFS('N1.3_Project_Listing'!$P$16:$P$829,'N1.3_Project_Listing'!$B$16:$B$829,$B431,'N1.3_Project_Listing'!$D$16:$D$829,$B393,'N1.3_Project_Listing'!$J$16:$J$829,BV$16,'N1.3_Project_Listing'!$G$16:$G$829,BK$15)</f>
        <v>0</v>
      </c>
      <c r="BW431" s="67">
        <f>SUMIFS('N1.3_Project_Listing'!$P$16:$P$829,'N1.3_Project_Listing'!$B$16:$B$829,$B431,'N1.3_Project_Listing'!$D$16:$D$829,$B393,'N1.3_Project_Listing'!$J$16:$J$829,BW$16,'N1.3_Project_Listing'!$G$16:$G$829,BK$15)</f>
        <v>0</v>
      </c>
      <c r="BX431" s="63">
        <f t="shared" si="503"/>
        <v>0</v>
      </c>
    </row>
    <row r="432" spans="2:76" hidden="1">
      <c r="B432" s="132" t="str">
        <f t="shared" si="504"/>
        <v>No entry required</v>
      </c>
      <c r="C432" s="158" t="str">
        <f t="shared" si="504"/>
        <v>-</v>
      </c>
      <c r="D432" s="63">
        <f t="shared" si="505"/>
        <v>0</v>
      </c>
      <c r="E432" s="63">
        <f t="shared" si="506"/>
        <v>0</v>
      </c>
      <c r="F432" s="63">
        <f t="shared" si="507"/>
        <v>0</v>
      </c>
      <c r="G432" s="63">
        <f t="shared" si="508"/>
        <v>0</v>
      </c>
      <c r="H432" s="63">
        <f t="shared" si="509"/>
        <v>0</v>
      </c>
      <c r="I432" s="63">
        <f t="shared" si="494"/>
        <v>0</v>
      </c>
      <c r="J432" s="116" t="s">
        <v>441</v>
      </c>
      <c r="K432" s="63">
        <f t="shared" si="510"/>
        <v>0</v>
      </c>
      <c r="L432" s="63">
        <f t="shared" si="511"/>
        <v>0</v>
      </c>
      <c r="M432" s="63">
        <f t="shared" si="512"/>
        <v>0</v>
      </c>
      <c r="N432" s="63">
        <f t="shared" si="513"/>
        <v>0</v>
      </c>
      <c r="O432" s="63">
        <f t="shared" si="514"/>
        <v>0</v>
      </c>
      <c r="P432" s="63">
        <f t="shared" si="495"/>
        <v>0</v>
      </c>
      <c r="R432" s="158" t="str">
        <f t="shared" si="515"/>
        <v>-</v>
      </c>
      <c r="S432" s="67">
        <f>SUMIFS('N1.3_Project_Listing'!$R$16:$R$829,'N1.3_Project_Listing'!$B$16:$B$829,$B432,'N1.3_Project_Listing'!$D$16:$D$829,$B393,'N1.3_Project_Listing'!$J$16:$J$829,S$16,'N1.3_Project_Listing'!$G$16:$G$829,R$15)</f>
        <v>0</v>
      </c>
      <c r="T432" s="67">
        <f>SUMIFS('N1.3_Project_Listing'!$R$16:$R$829,'N1.3_Project_Listing'!$B$16:$B$829,$B432,'N1.3_Project_Listing'!$D$16:$D$829,$B393,'N1.3_Project_Listing'!$J$16:$J$829,T$16,'N1.3_Project_Listing'!$G$16:$G$829,R$15)</f>
        <v>0</v>
      </c>
      <c r="U432" s="67">
        <f>SUMIFS('N1.3_Project_Listing'!$R$16:$R$829,'N1.3_Project_Listing'!$B$16:$B$829,$B432,'N1.3_Project_Listing'!$D$16:$D$829,$B393,'N1.3_Project_Listing'!$J$16:$J$829,U$16,'N1.3_Project_Listing'!$G$16:$G$829,R$15)</f>
        <v>0</v>
      </c>
      <c r="V432" s="67">
        <f>SUMIFS('N1.3_Project_Listing'!$R$16:$R$829,'N1.3_Project_Listing'!$B$16:$B$829,$B432,'N1.3_Project_Listing'!$D$16:$D$829,$B393,'N1.3_Project_Listing'!$J$16:$J$829,V$16,'N1.3_Project_Listing'!$G$16:$G$829,R$15)</f>
        <v>0</v>
      </c>
      <c r="W432" s="67">
        <f>SUMIFS('N1.3_Project_Listing'!$R$16:$R$829,'N1.3_Project_Listing'!$B$16:$B$829,$B432,'N1.3_Project_Listing'!$D$16:$D$829,$B393,'N1.3_Project_Listing'!$J$16:$J$829,W$16,'N1.3_Project_Listing'!$G$16:$G$829,R$15)</f>
        <v>0</v>
      </c>
      <c r="X432" s="63">
        <f t="shared" si="496"/>
        <v>0</v>
      </c>
      <c r="Y432" s="116" t="s">
        <v>441</v>
      </c>
      <c r="Z432" s="67">
        <f>SUMIFS('N1.3_Project_Listing'!$P$16:$P$829,'N1.3_Project_Listing'!$B$16:$B$829,$B432,'N1.3_Project_Listing'!$D$16:$D$829,$B393,'N1.3_Project_Listing'!$J$16:$J$829,Z$16,'N1.3_Project_Listing'!$G$16:$G$829,R$15)</f>
        <v>0</v>
      </c>
      <c r="AA432" s="67">
        <f>SUMIFS('N1.3_Project_Listing'!$P$16:$P$829,'N1.3_Project_Listing'!$B$16:$B$829,$B432,'N1.3_Project_Listing'!$D$16:$D$829,$B393,'N1.3_Project_Listing'!$J$16:$J$829,AA$16,'N1.3_Project_Listing'!$G$16:$G$829,R$15)</f>
        <v>0</v>
      </c>
      <c r="AB432" s="67">
        <f>SUMIFS('N1.3_Project_Listing'!$P$16:$P$829,'N1.3_Project_Listing'!$B$16:$B$829,$B432,'N1.3_Project_Listing'!$D$16:$D$829,$B393,'N1.3_Project_Listing'!$J$16:$J$829,AB$16,'N1.3_Project_Listing'!$G$16:$G$829,R$15)</f>
        <v>0</v>
      </c>
      <c r="AC432" s="67">
        <f>SUMIFS('N1.3_Project_Listing'!$P$16:$P$829,'N1.3_Project_Listing'!$B$16:$B$829,$B432,'N1.3_Project_Listing'!$D$16:$D$829,$B393,'N1.3_Project_Listing'!$J$16:$J$829,AC$16,'N1.3_Project_Listing'!$G$16:$G$829,R$15)</f>
        <v>0</v>
      </c>
      <c r="AD432" s="67">
        <f>SUMIFS('N1.3_Project_Listing'!$P$16:$P$829,'N1.3_Project_Listing'!$B$16:$B$829,$B432,'N1.3_Project_Listing'!$D$16:$D$829,$B393,'N1.3_Project_Listing'!$J$16:$J$829,AD$16,'N1.3_Project_Listing'!$G$16:$G$829,R$15)</f>
        <v>0</v>
      </c>
      <c r="AE432" s="63">
        <f t="shared" si="497"/>
        <v>0</v>
      </c>
      <c r="AG432" s="158" t="str">
        <f t="shared" si="516"/>
        <v>-</v>
      </c>
      <c r="AH432" s="67">
        <f>SUMIFS('N1.3_Project_Listing'!$R$16:$R$829,'N1.3_Project_Listing'!$B$16:$B$829,$B432,'N1.3_Project_Listing'!$D$16:$D$829,$B393,'N1.3_Project_Listing'!$J$16:$J$829,AH$16,'N1.3_Project_Listing'!$G$16:$G$829,AG$15)</f>
        <v>0</v>
      </c>
      <c r="AI432" s="67">
        <f>SUMIFS('N1.3_Project_Listing'!$R$16:$R$829,'N1.3_Project_Listing'!$B$16:$B$829,$B432,'N1.3_Project_Listing'!$D$16:$D$829,$B393,'N1.3_Project_Listing'!$J$16:$J$829,AI$16,'N1.3_Project_Listing'!$G$16:$G$829,AG$15)</f>
        <v>0</v>
      </c>
      <c r="AJ432" s="67">
        <f>SUMIFS('N1.3_Project_Listing'!$R$16:$R$829,'N1.3_Project_Listing'!$B$16:$B$829,$B432,'N1.3_Project_Listing'!$D$16:$D$829,$B393,'N1.3_Project_Listing'!$J$16:$J$829,AJ$16,'N1.3_Project_Listing'!$G$16:$G$829,AG$15)</f>
        <v>0</v>
      </c>
      <c r="AK432" s="67">
        <f>SUMIFS('N1.3_Project_Listing'!$R$16:$R$829,'N1.3_Project_Listing'!$B$16:$B$829,$B432,'N1.3_Project_Listing'!$D$16:$D$829,$B393,'N1.3_Project_Listing'!$J$16:$J$829,AK$16,'N1.3_Project_Listing'!$G$16:$G$829,AG$15)</f>
        <v>0</v>
      </c>
      <c r="AL432" s="67">
        <f>SUMIFS('N1.3_Project_Listing'!$R$16:$R$829,'N1.3_Project_Listing'!$B$16:$B$829,$B432,'N1.3_Project_Listing'!$D$16:$D$829,$B393,'N1.3_Project_Listing'!$J$16:$J$829,AL$16,'N1.3_Project_Listing'!$G$16:$G$829,AG$15)</f>
        <v>0</v>
      </c>
      <c r="AM432" s="63">
        <f t="shared" si="498"/>
        <v>0</v>
      </c>
      <c r="AN432" s="116" t="s">
        <v>441</v>
      </c>
      <c r="AO432" s="67">
        <f>SUMIFS('N1.3_Project_Listing'!$P$16:$P$829,'N1.3_Project_Listing'!$B$16:$B$829,$B432,'N1.3_Project_Listing'!$D$16:$D$829,$B393,'N1.3_Project_Listing'!$J$16:$J$829,AO$16,'N1.3_Project_Listing'!$G$16:$G$829,AG$15)</f>
        <v>0</v>
      </c>
      <c r="AP432" s="67">
        <f>SUMIFS('N1.3_Project_Listing'!$P$16:$P$829,'N1.3_Project_Listing'!$B$16:$B$829,$B432,'N1.3_Project_Listing'!$D$16:$D$829,$B393,'N1.3_Project_Listing'!$J$16:$J$829,AP$16,'N1.3_Project_Listing'!$G$16:$G$829,AG$15)</f>
        <v>0</v>
      </c>
      <c r="AQ432" s="67">
        <f>SUMIFS('N1.3_Project_Listing'!$P$16:$P$829,'N1.3_Project_Listing'!$B$16:$B$829,$B432,'N1.3_Project_Listing'!$D$16:$D$829,$B393,'N1.3_Project_Listing'!$J$16:$J$829,AQ$16,'N1.3_Project_Listing'!$G$16:$G$829,AG$15)</f>
        <v>0</v>
      </c>
      <c r="AR432" s="67">
        <f>SUMIFS('N1.3_Project_Listing'!$P$16:$P$829,'N1.3_Project_Listing'!$B$16:$B$829,$B432,'N1.3_Project_Listing'!$D$16:$D$829,$B393,'N1.3_Project_Listing'!$J$16:$J$829,AR$16,'N1.3_Project_Listing'!$G$16:$G$829,AG$15)</f>
        <v>0</v>
      </c>
      <c r="AS432" s="67">
        <f>SUMIFS('N1.3_Project_Listing'!$P$16:$P$829,'N1.3_Project_Listing'!$B$16:$B$829,$B432,'N1.3_Project_Listing'!$D$16:$D$829,$B393,'N1.3_Project_Listing'!$J$16:$J$829,AS$16,'N1.3_Project_Listing'!$G$16:$G$829,AG$15)</f>
        <v>0</v>
      </c>
      <c r="AT432" s="63">
        <f t="shared" si="499"/>
        <v>0</v>
      </c>
      <c r="AV432" s="158" t="str">
        <f t="shared" si="517"/>
        <v>-</v>
      </c>
      <c r="AW432" s="67">
        <f>SUMIFS('N1.3_Project_Listing'!$R$16:$R$829,'N1.3_Project_Listing'!$B$16:$B$829,$B432,'N1.3_Project_Listing'!$D$16:$D$829,$B393,'N1.3_Project_Listing'!$J$16:$J$829,AW$16,'N1.3_Project_Listing'!$G$16:$G$829,AV$15)</f>
        <v>0</v>
      </c>
      <c r="AX432" s="67">
        <f>SUMIFS('N1.3_Project_Listing'!$R$16:$R$829,'N1.3_Project_Listing'!$B$16:$B$829,$B432,'N1.3_Project_Listing'!$D$16:$D$829,$B393,'N1.3_Project_Listing'!$J$16:$J$829,AX$16,'N1.3_Project_Listing'!$G$16:$G$829,AV$15)</f>
        <v>0</v>
      </c>
      <c r="AY432" s="67">
        <f>SUMIFS('N1.3_Project_Listing'!$R$16:$R$829,'N1.3_Project_Listing'!$B$16:$B$829,$B432,'N1.3_Project_Listing'!$D$16:$D$829,$B393,'N1.3_Project_Listing'!$J$16:$J$829,AY$16,'N1.3_Project_Listing'!$G$16:$G$829,AV$15)</f>
        <v>0</v>
      </c>
      <c r="AZ432" s="67">
        <f>SUMIFS('N1.3_Project_Listing'!$R$16:$R$829,'N1.3_Project_Listing'!$B$16:$B$829,$B432,'N1.3_Project_Listing'!$D$16:$D$829,$B393,'N1.3_Project_Listing'!$J$16:$J$829,AZ$16,'N1.3_Project_Listing'!$G$16:$G$829,AV$15)</f>
        <v>0</v>
      </c>
      <c r="BA432" s="67">
        <f>SUMIFS('N1.3_Project_Listing'!$R$16:$R$829,'N1.3_Project_Listing'!$B$16:$B$829,$B432,'N1.3_Project_Listing'!$D$16:$D$829,$B393,'N1.3_Project_Listing'!$J$16:$J$829,BA$16,'N1.3_Project_Listing'!$G$16:$G$829,AV$15)</f>
        <v>0</v>
      </c>
      <c r="BB432" s="63">
        <f t="shared" si="500"/>
        <v>0</v>
      </c>
      <c r="BC432" s="116" t="s">
        <v>441</v>
      </c>
      <c r="BD432" s="67">
        <f>SUMIFS('N1.3_Project_Listing'!$P$16:$P$829,'N1.3_Project_Listing'!$B$16:$B$829,$B432,'N1.3_Project_Listing'!$D$16:$D$829,$B393,'N1.3_Project_Listing'!$J$16:$J$829,BD$16,'N1.3_Project_Listing'!$G$16:$G$829,AV$15)</f>
        <v>0</v>
      </c>
      <c r="BE432" s="67">
        <f>SUMIFS('N1.3_Project_Listing'!$P$16:$P$829,'N1.3_Project_Listing'!$B$16:$B$829,$B432,'N1.3_Project_Listing'!$D$16:$D$829,$B393,'N1.3_Project_Listing'!$J$16:$J$829,BE$16,'N1.3_Project_Listing'!$G$16:$G$829,AV$15)</f>
        <v>0</v>
      </c>
      <c r="BF432" s="67">
        <f>SUMIFS('N1.3_Project_Listing'!$P$16:$P$829,'N1.3_Project_Listing'!$B$16:$B$829,$B432,'N1.3_Project_Listing'!$D$16:$D$829,$B393,'N1.3_Project_Listing'!$J$16:$J$829,BF$16,'N1.3_Project_Listing'!$G$16:$G$829,AV$15)</f>
        <v>0</v>
      </c>
      <c r="BG432" s="67">
        <f>SUMIFS('N1.3_Project_Listing'!$P$16:$P$829,'N1.3_Project_Listing'!$B$16:$B$829,$B432,'N1.3_Project_Listing'!$D$16:$D$829,$B393,'N1.3_Project_Listing'!$J$16:$J$829,BG$16,'N1.3_Project_Listing'!$G$16:$G$829,AV$15)</f>
        <v>0</v>
      </c>
      <c r="BH432" s="67">
        <f>SUMIFS('N1.3_Project_Listing'!$P$16:$P$829,'N1.3_Project_Listing'!$B$16:$B$829,$B432,'N1.3_Project_Listing'!$D$16:$D$829,$B393,'N1.3_Project_Listing'!$J$16:$J$829,BH$16,'N1.3_Project_Listing'!$G$16:$G$829,AV$15)</f>
        <v>0</v>
      </c>
      <c r="BI432" s="63">
        <f t="shared" si="501"/>
        <v>0</v>
      </c>
      <c r="BK432" s="158" t="str">
        <f t="shared" si="518"/>
        <v>-</v>
      </c>
      <c r="BL432" s="67">
        <f>SUMIFS('N1.3_Project_Listing'!$R$16:$R$829,'N1.3_Project_Listing'!$B$16:$B$829,$B432,'N1.3_Project_Listing'!$D$16:$D$829,$B393,'N1.3_Project_Listing'!$J$16:$J$829,BL$16,'N1.3_Project_Listing'!$G$16:$G$829,BK$15)</f>
        <v>0</v>
      </c>
      <c r="BM432" s="67">
        <f>SUMIFS('N1.3_Project_Listing'!$R$16:$R$829,'N1.3_Project_Listing'!$B$16:$B$829,$B432,'N1.3_Project_Listing'!$D$16:$D$829,$B393,'N1.3_Project_Listing'!$J$16:$J$829,BM$16,'N1.3_Project_Listing'!$G$16:$G$829,BK$15)</f>
        <v>0</v>
      </c>
      <c r="BN432" s="67">
        <f>SUMIFS('N1.3_Project_Listing'!$R$16:$R$829,'N1.3_Project_Listing'!$B$16:$B$829,$B432,'N1.3_Project_Listing'!$D$16:$D$829,$B393,'N1.3_Project_Listing'!$J$16:$J$829,BN$16,'N1.3_Project_Listing'!$G$16:$G$829,BK$15)</f>
        <v>0</v>
      </c>
      <c r="BO432" s="67">
        <f>SUMIFS('N1.3_Project_Listing'!$R$16:$R$829,'N1.3_Project_Listing'!$B$16:$B$829,$B432,'N1.3_Project_Listing'!$D$16:$D$829,$B393,'N1.3_Project_Listing'!$J$16:$J$829,BO$16,'N1.3_Project_Listing'!$G$16:$G$829,BK$15)</f>
        <v>0</v>
      </c>
      <c r="BP432" s="67">
        <f>SUMIFS('N1.3_Project_Listing'!$R$16:$R$829,'N1.3_Project_Listing'!$B$16:$B$829,$B432,'N1.3_Project_Listing'!$D$16:$D$829,$B393,'N1.3_Project_Listing'!$J$16:$J$829,BP$16,'N1.3_Project_Listing'!$G$16:$G$829,BK$15)</f>
        <v>0</v>
      </c>
      <c r="BQ432" s="63">
        <f t="shared" si="502"/>
        <v>0</v>
      </c>
      <c r="BR432" s="116" t="s">
        <v>441</v>
      </c>
      <c r="BS432" s="67">
        <f>SUMIFS('N1.3_Project_Listing'!$P$16:$P$829,'N1.3_Project_Listing'!$B$16:$B$829,$B432,'N1.3_Project_Listing'!$D$16:$D$829,$B393,'N1.3_Project_Listing'!$J$16:$J$829,BS$16,'N1.3_Project_Listing'!$G$16:$G$829,BK$15)</f>
        <v>0</v>
      </c>
      <c r="BT432" s="67">
        <f>SUMIFS('N1.3_Project_Listing'!$P$16:$P$829,'N1.3_Project_Listing'!$B$16:$B$829,$B432,'N1.3_Project_Listing'!$D$16:$D$829,$B393,'N1.3_Project_Listing'!$J$16:$J$829,BT$16,'N1.3_Project_Listing'!$G$16:$G$829,BK$15)</f>
        <v>0</v>
      </c>
      <c r="BU432" s="67">
        <f>SUMIFS('N1.3_Project_Listing'!$P$16:$P$829,'N1.3_Project_Listing'!$B$16:$B$829,$B432,'N1.3_Project_Listing'!$D$16:$D$829,$B393,'N1.3_Project_Listing'!$J$16:$J$829,BU$16,'N1.3_Project_Listing'!$G$16:$G$829,BK$15)</f>
        <v>0</v>
      </c>
      <c r="BV432" s="67">
        <f>SUMIFS('N1.3_Project_Listing'!$P$16:$P$829,'N1.3_Project_Listing'!$B$16:$B$829,$B432,'N1.3_Project_Listing'!$D$16:$D$829,$B393,'N1.3_Project_Listing'!$J$16:$J$829,BV$16,'N1.3_Project_Listing'!$G$16:$G$829,BK$15)</f>
        <v>0</v>
      </c>
      <c r="BW432" s="67">
        <f>SUMIFS('N1.3_Project_Listing'!$P$16:$P$829,'N1.3_Project_Listing'!$B$16:$B$829,$B432,'N1.3_Project_Listing'!$D$16:$D$829,$B393,'N1.3_Project_Listing'!$J$16:$J$829,BW$16,'N1.3_Project_Listing'!$G$16:$G$829,BK$15)</f>
        <v>0</v>
      </c>
      <c r="BX432" s="63">
        <f t="shared" si="503"/>
        <v>0</v>
      </c>
    </row>
    <row r="433" spans="2:76" hidden="1">
      <c r="B433" s="132" t="str">
        <f t="shared" si="504"/>
        <v>No entry required</v>
      </c>
      <c r="C433" s="158" t="str">
        <f t="shared" si="504"/>
        <v>-</v>
      </c>
      <c r="D433" s="63">
        <f t="shared" si="505"/>
        <v>0</v>
      </c>
      <c r="E433" s="63">
        <f t="shared" si="506"/>
        <v>0</v>
      </c>
      <c r="F433" s="63">
        <f t="shared" si="507"/>
        <v>0</v>
      </c>
      <c r="G433" s="63">
        <f t="shared" si="508"/>
        <v>0</v>
      </c>
      <c r="H433" s="63">
        <f t="shared" si="509"/>
        <v>0</v>
      </c>
      <c r="I433" s="63">
        <f t="shared" si="494"/>
        <v>0</v>
      </c>
      <c r="J433" s="116" t="s">
        <v>441</v>
      </c>
      <c r="K433" s="63">
        <f t="shared" si="510"/>
        <v>0</v>
      </c>
      <c r="L433" s="63">
        <f t="shared" si="511"/>
        <v>0</v>
      </c>
      <c r="M433" s="63">
        <f t="shared" si="512"/>
        <v>0</v>
      </c>
      <c r="N433" s="63">
        <f t="shared" si="513"/>
        <v>0</v>
      </c>
      <c r="O433" s="63">
        <f t="shared" si="514"/>
        <v>0</v>
      </c>
      <c r="P433" s="63">
        <f t="shared" si="495"/>
        <v>0</v>
      </c>
      <c r="R433" s="158" t="str">
        <f t="shared" si="515"/>
        <v>-</v>
      </c>
      <c r="S433" s="67">
        <f>SUMIFS('N1.3_Project_Listing'!$R$16:$R$829,'N1.3_Project_Listing'!$B$16:$B$829,$B433,'N1.3_Project_Listing'!$D$16:$D$829,$B393,'N1.3_Project_Listing'!$J$16:$J$829,S$16,'N1.3_Project_Listing'!$G$16:$G$829,R$15)</f>
        <v>0</v>
      </c>
      <c r="T433" s="67">
        <f>SUMIFS('N1.3_Project_Listing'!$R$16:$R$829,'N1.3_Project_Listing'!$B$16:$B$829,$B433,'N1.3_Project_Listing'!$D$16:$D$829,$B393,'N1.3_Project_Listing'!$J$16:$J$829,T$16,'N1.3_Project_Listing'!$G$16:$G$829,R$15)</f>
        <v>0</v>
      </c>
      <c r="U433" s="67">
        <f>SUMIFS('N1.3_Project_Listing'!$R$16:$R$829,'N1.3_Project_Listing'!$B$16:$B$829,$B433,'N1.3_Project_Listing'!$D$16:$D$829,$B393,'N1.3_Project_Listing'!$J$16:$J$829,U$16,'N1.3_Project_Listing'!$G$16:$G$829,R$15)</f>
        <v>0</v>
      </c>
      <c r="V433" s="67">
        <f>SUMIFS('N1.3_Project_Listing'!$R$16:$R$829,'N1.3_Project_Listing'!$B$16:$B$829,$B433,'N1.3_Project_Listing'!$D$16:$D$829,$B393,'N1.3_Project_Listing'!$J$16:$J$829,V$16,'N1.3_Project_Listing'!$G$16:$G$829,R$15)</f>
        <v>0</v>
      </c>
      <c r="W433" s="67">
        <f>SUMIFS('N1.3_Project_Listing'!$R$16:$R$829,'N1.3_Project_Listing'!$B$16:$B$829,$B433,'N1.3_Project_Listing'!$D$16:$D$829,$B393,'N1.3_Project_Listing'!$J$16:$J$829,W$16,'N1.3_Project_Listing'!$G$16:$G$829,R$15)</f>
        <v>0</v>
      </c>
      <c r="X433" s="63">
        <f t="shared" si="496"/>
        <v>0</v>
      </c>
      <c r="Y433" s="116" t="s">
        <v>441</v>
      </c>
      <c r="Z433" s="67">
        <f>SUMIFS('N1.3_Project_Listing'!$P$16:$P$829,'N1.3_Project_Listing'!$B$16:$B$829,$B433,'N1.3_Project_Listing'!$D$16:$D$829,$B393,'N1.3_Project_Listing'!$J$16:$J$829,Z$16,'N1.3_Project_Listing'!$G$16:$G$829,R$15)</f>
        <v>0</v>
      </c>
      <c r="AA433" s="67">
        <f>SUMIFS('N1.3_Project_Listing'!$P$16:$P$829,'N1.3_Project_Listing'!$B$16:$B$829,$B433,'N1.3_Project_Listing'!$D$16:$D$829,$B393,'N1.3_Project_Listing'!$J$16:$J$829,AA$16,'N1.3_Project_Listing'!$G$16:$G$829,R$15)</f>
        <v>0</v>
      </c>
      <c r="AB433" s="67">
        <f>SUMIFS('N1.3_Project_Listing'!$P$16:$P$829,'N1.3_Project_Listing'!$B$16:$B$829,$B433,'N1.3_Project_Listing'!$D$16:$D$829,$B393,'N1.3_Project_Listing'!$J$16:$J$829,AB$16,'N1.3_Project_Listing'!$G$16:$G$829,R$15)</f>
        <v>0</v>
      </c>
      <c r="AC433" s="67">
        <f>SUMIFS('N1.3_Project_Listing'!$P$16:$P$829,'N1.3_Project_Listing'!$B$16:$B$829,$B433,'N1.3_Project_Listing'!$D$16:$D$829,$B393,'N1.3_Project_Listing'!$J$16:$J$829,AC$16,'N1.3_Project_Listing'!$G$16:$G$829,R$15)</f>
        <v>0</v>
      </c>
      <c r="AD433" s="67">
        <f>SUMIFS('N1.3_Project_Listing'!$P$16:$P$829,'N1.3_Project_Listing'!$B$16:$B$829,$B433,'N1.3_Project_Listing'!$D$16:$D$829,$B393,'N1.3_Project_Listing'!$J$16:$J$829,AD$16,'N1.3_Project_Listing'!$G$16:$G$829,R$15)</f>
        <v>0</v>
      </c>
      <c r="AE433" s="63">
        <f t="shared" si="497"/>
        <v>0</v>
      </c>
      <c r="AG433" s="158" t="str">
        <f t="shared" si="516"/>
        <v>-</v>
      </c>
      <c r="AH433" s="67">
        <f>SUMIFS('N1.3_Project_Listing'!$R$16:$R$829,'N1.3_Project_Listing'!$B$16:$B$829,$B433,'N1.3_Project_Listing'!$D$16:$D$829,$B393,'N1.3_Project_Listing'!$J$16:$J$829,AH$16,'N1.3_Project_Listing'!$G$16:$G$829,AG$15)</f>
        <v>0</v>
      </c>
      <c r="AI433" s="67">
        <f>SUMIFS('N1.3_Project_Listing'!$R$16:$R$829,'N1.3_Project_Listing'!$B$16:$B$829,$B433,'N1.3_Project_Listing'!$D$16:$D$829,$B393,'N1.3_Project_Listing'!$J$16:$J$829,AI$16,'N1.3_Project_Listing'!$G$16:$G$829,AG$15)</f>
        <v>0</v>
      </c>
      <c r="AJ433" s="67">
        <f>SUMIFS('N1.3_Project_Listing'!$R$16:$R$829,'N1.3_Project_Listing'!$B$16:$B$829,$B433,'N1.3_Project_Listing'!$D$16:$D$829,$B393,'N1.3_Project_Listing'!$J$16:$J$829,AJ$16,'N1.3_Project_Listing'!$G$16:$G$829,AG$15)</f>
        <v>0</v>
      </c>
      <c r="AK433" s="67">
        <f>SUMIFS('N1.3_Project_Listing'!$R$16:$R$829,'N1.3_Project_Listing'!$B$16:$B$829,$B433,'N1.3_Project_Listing'!$D$16:$D$829,$B393,'N1.3_Project_Listing'!$J$16:$J$829,AK$16,'N1.3_Project_Listing'!$G$16:$G$829,AG$15)</f>
        <v>0</v>
      </c>
      <c r="AL433" s="67">
        <f>SUMIFS('N1.3_Project_Listing'!$R$16:$R$829,'N1.3_Project_Listing'!$B$16:$B$829,$B433,'N1.3_Project_Listing'!$D$16:$D$829,$B393,'N1.3_Project_Listing'!$J$16:$J$829,AL$16,'N1.3_Project_Listing'!$G$16:$G$829,AG$15)</f>
        <v>0</v>
      </c>
      <c r="AM433" s="63">
        <f t="shared" si="498"/>
        <v>0</v>
      </c>
      <c r="AN433" s="116" t="s">
        <v>441</v>
      </c>
      <c r="AO433" s="67">
        <f>SUMIFS('N1.3_Project_Listing'!$P$16:$P$829,'N1.3_Project_Listing'!$B$16:$B$829,$B433,'N1.3_Project_Listing'!$D$16:$D$829,$B393,'N1.3_Project_Listing'!$J$16:$J$829,AO$16,'N1.3_Project_Listing'!$G$16:$G$829,AG$15)</f>
        <v>0</v>
      </c>
      <c r="AP433" s="67">
        <f>SUMIFS('N1.3_Project_Listing'!$P$16:$P$829,'N1.3_Project_Listing'!$B$16:$B$829,$B433,'N1.3_Project_Listing'!$D$16:$D$829,$B393,'N1.3_Project_Listing'!$J$16:$J$829,AP$16,'N1.3_Project_Listing'!$G$16:$G$829,AG$15)</f>
        <v>0</v>
      </c>
      <c r="AQ433" s="67">
        <f>SUMIFS('N1.3_Project_Listing'!$P$16:$P$829,'N1.3_Project_Listing'!$B$16:$B$829,$B433,'N1.3_Project_Listing'!$D$16:$D$829,$B393,'N1.3_Project_Listing'!$J$16:$J$829,AQ$16,'N1.3_Project_Listing'!$G$16:$G$829,AG$15)</f>
        <v>0</v>
      </c>
      <c r="AR433" s="67">
        <f>SUMIFS('N1.3_Project_Listing'!$P$16:$P$829,'N1.3_Project_Listing'!$B$16:$B$829,$B433,'N1.3_Project_Listing'!$D$16:$D$829,$B393,'N1.3_Project_Listing'!$J$16:$J$829,AR$16,'N1.3_Project_Listing'!$G$16:$G$829,AG$15)</f>
        <v>0</v>
      </c>
      <c r="AS433" s="67">
        <f>SUMIFS('N1.3_Project_Listing'!$P$16:$P$829,'N1.3_Project_Listing'!$B$16:$B$829,$B433,'N1.3_Project_Listing'!$D$16:$D$829,$B393,'N1.3_Project_Listing'!$J$16:$J$829,AS$16,'N1.3_Project_Listing'!$G$16:$G$829,AG$15)</f>
        <v>0</v>
      </c>
      <c r="AT433" s="63">
        <f t="shared" si="499"/>
        <v>0</v>
      </c>
      <c r="AV433" s="158" t="str">
        <f t="shared" si="517"/>
        <v>-</v>
      </c>
      <c r="AW433" s="67">
        <f>SUMIFS('N1.3_Project_Listing'!$R$16:$R$829,'N1.3_Project_Listing'!$B$16:$B$829,$B433,'N1.3_Project_Listing'!$D$16:$D$829,$B393,'N1.3_Project_Listing'!$J$16:$J$829,AW$16,'N1.3_Project_Listing'!$G$16:$G$829,AV$15)</f>
        <v>0</v>
      </c>
      <c r="AX433" s="67">
        <f>SUMIFS('N1.3_Project_Listing'!$R$16:$R$829,'N1.3_Project_Listing'!$B$16:$B$829,$B433,'N1.3_Project_Listing'!$D$16:$D$829,$B393,'N1.3_Project_Listing'!$J$16:$J$829,AX$16,'N1.3_Project_Listing'!$G$16:$G$829,AV$15)</f>
        <v>0</v>
      </c>
      <c r="AY433" s="67">
        <f>SUMIFS('N1.3_Project_Listing'!$R$16:$R$829,'N1.3_Project_Listing'!$B$16:$B$829,$B433,'N1.3_Project_Listing'!$D$16:$D$829,$B393,'N1.3_Project_Listing'!$J$16:$J$829,AY$16,'N1.3_Project_Listing'!$G$16:$G$829,AV$15)</f>
        <v>0</v>
      </c>
      <c r="AZ433" s="67">
        <f>SUMIFS('N1.3_Project_Listing'!$R$16:$R$829,'N1.3_Project_Listing'!$B$16:$B$829,$B433,'N1.3_Project_Listing'!$D$16:$D$829,$B393,'N1.3_Project_Listing'!$J$16:$J$829,AZ$16,'N1.3_Project_Listing'!$G$16:$G$829,AV$15)</f>
        <v>0</v>
      </c>
      <c r="BA433" s="67">
        <f>SUMIFS('N1.3_Project_Listing'!$R$16:$R$829,'N1.3_Project_Listing'!$B$16:$B$829,$B433,'N1.3_Project_Listing'!$D$16:$D$829,$B393,'N1.3_Project_Listing'!$J$16:$J$829,BA$16,'N1.3_Project_Listing'!$G$16:$G$829,AV$15)</f>
        <v>0</v>
      </c>
      <c r="BB433" s="63">
        <f t="shared" si="500"/>
        <v>0</v>
      </c>
      <c r="BC433" s="116" t="s">
        <v>441</v>
      </c>
      <c r="BD433" s="67">
        <f>SUMIFS('N1.3_Project_Listing'!$P$16:$P$829,'N1.3_Project_Listing'!$B$16:$B$829,$B433,'N1.3_Project_Listing'!$D$16:$D$829,$B393,'N1.3_Project_Listing'!$J$16:$J$829,BD$16,'N1.3_Project_Listing'!$G$16:$G$829,AV$15)</f>
        <v>0</v>
      </c>
      <c r="BE433" s="67">
        <f>SUMIFS('N1.3_Project_Listing'!$P$16:$P$829,'N1.3_Project_Listing'!$B$16:$B$829,$B433,'N1.3_Project_Listing'!$D$16:$D$829,$B393,'N1.3_Project_Listing'!$J$16:$J$829,BE$16,'N1.3_Project_Listing'!$G$16:$G$829,AV$15)</f>
        <v>0</v>
      </c>
      <c r="BF433" s="67">
        <f>SUMIFS('N1.3_Project_Listing'!$P$16:$P$829,'N1.3_Project_Listing'!$B$16:$B$829,$B433,'N1.3_Project_Listing'!$D$16:$D$829,$B393,'N1.3_Project_Listing'!$J$16:$J$829,BF$16,'N1.3_Project_Listing'!$G$16:$G$829,AV$15)</f>
        <v>0</v>
      </c>
      <c r="BG433" s="67">
        <f>SUMIFS('N1.3_Project_Listing'!$P$16:$P$829,'N1.3_Project_Listing'!$B$16:$B$829,$B433,'N1.3_Project_Listing'!$D$16:$D$829,$B393,'N1.3_Project_Listing'!$J$16:$J$829,BG$16,'N1.3_Project_Listing'!$G$16:$G$829,AV$15)</f>
        <v>0</v>
      </c>
      <c r="BH433" s="67">
        <f>SUMIFS('N1.3_Project_Listing'!$P$16:$P$829,'N1.3_Project_Listing'!$B$16:$B$829,$B433,'N1.3_Project_Listing'!$D$16:$D$829,$B393,'N1.3_Project_Listing'!$J$16:$J$829,BH$16,'N1.3_Project_Listing'!$G$16:$G$829,AV$15)</f>
        <v>0</v>
      </c>
      <c r="BI433" s="63">
        <f t="shared" si="501"/>
        <v>0</v>
      </c>
      <c r="BK433" s="158" t="str">
        <f t="shared" si="518"/>
        <v>-</v>
      </c>
      <c r="BL433" s="67">
        <f>SUMIFS('N1.3_Project_Listing'!$R$16:$R$829,'N1.3_Project_Listing'!$B$16:$B$829,$B433,'N1.3_Project_Listing'!$D$16:$D$829,$B393,'N1.3_Project_Listing'!$J$16:$J$829,BL$16,'N1.3_Project_Listing'!$G$16:$G$829,BK$15)</f>
        <v>0</v>
      </c>
      <c r="BM433" s="67">
        <f>SUMIFS('N1.3_Project_Listing'!$R$16:$R$829,'N1.3_Project_Listing'!$B$16:$B$829,$B433,'N1.3_Project_Listing'!$D$16:$D$829,$B393,'N1.3_Project_Listing'!$J$16:$J$829,BM$16,'N1.3_Project_Listing'!$G$16:$G$829,BK$15)</f>
        <v>0</v>
      </c>
      <c r="BN433" s="67">
        <f>SUMIFS('N1.3_Project_Listing'!$R$16:$R$829,'N1.3_Project_Listing'!$B$16:$B$829,$B433,'N1.3_Project_Listing'!$D$16:$D$829,$B393,'N1.3_Project_Listing'!$J$16:$J$829,BN$16,'N1.3_Project_Listing'!$G$16:$G$829,BK$15)</f>
        <v>0</v>
      </c>
      <c r="BO433" s="67">
        <f>SUMIFS('N1.3_Project_Listing'!$R$16:$R$829,'N1.3_Project_Listing'!$B$16:$B$829,$B433,'N1.3_Project_Listing'!$D$16:$D$829,$B393,'N1.3_Project_Listing'!$J$16:$J$829,BO$16,'N1.3_Project_Listing'!$G$16:$G$829,BK$15)</f>
        <v>0</v>
      </c>
      <c r="BP433" s="67">
        <f>SUMIFS('N1.3_Project_Listing'!$R$16:$R$829,'N1.3_Project_Listing'!$B$16:$B$829,$B433,'N1.3_Project_Listing'!$D$16:$D$829,$B393,'N1.3_Project_Listing'!$J$16:$J$829,BP$16,'N1.3_Project_Listing'!$G$16:$G$829,BK$15)</f>
        <v>0</v>
      </c>
      <c r="BQ433" s="63">
        <f t="shared" si="502"/>
        <v>0</v>
      </c>
      <c r="BR433" s="116" t="s">
        <v>441</v>
      </c>
      <c r="BS433" s="67">
        <f>SUMIFS('N1.3_Project_Listing'!$P$16:$P$829,'N1.3_Project_Listing'!$B$16:$B$829,$B433,'N1.3_Project_Listing'!$D$16:$D$829,$B393,'N1.3_Project_Listing'!$J$16:$J$829,BS$16,'N1.3_Project_Listing'!$G$16:$G$829,BK$15)</f>
        <v>0</v>
      </c>
      <c r="BT433" s="67">
        <f>SUMIFS('N1.3_Project_Listing'!$P$16:$P$829,'N1.3_Project_Listing'!$B$16:$B$829,$B433,'N1.3_Project_Listing'!$D$16:$D$829,$B393,'N1.3_Project_Listing'!$J$16:$J$829,BT$16,'N1.3_Project_Listing'!$G$16:$G$829,BK$15)</f>
        <v>0</v>
      </c>
      <c r="BU433" s="67">
        <f>SUMIFS('N1.3_Project_Listing'!$P$16:$P$829,'N1.3_Project_Listing'!$B$16:$B$829,$B433,'N1.3_Project_Listing'!$D$16:$D$829,$B393,'N1.3_Project_Listing'!$J$16:$J$829,BU$16,'N1.3_Project_Listing'!$G$16:$G$829,BK$15)</f>
        <v>0</v>
      </c>
      <c r="BV433" s="67">
        <f>SUMIFS('N1.3_Project_Listing'!$P$16:$P$829,'N1.3_Project_Listing'!$B$16:$B$829,$B433,'N1.3_Project_Listing'!$D$16:$D$829,$B393,'N1.3_Project_Listing'!$J$16:$J$829,BV$16,'N1.3_Project_Listing'!$G$16:$G$829,BK$15)</f>
        <v>0</v>
      </c>
      <c r="BW433" s="67">
        <f>SUMIFS('N1.3_Project_Listing'!$P$16:$P$829,'N1.3_Project_Listing'!$B$16:$B$829,$B433,'N1.3_Project_Listing'!$D$16:$D$829,$B393,'N1.3_Project_Listing'!$J$16:$J$829,BW$16,'N1.3_Project_Listing'!$G$16:$G$829,BK$15)</f>
        <v>0</v>
      </c>
      <c r="BX433" s="63">
        <f t="shared" si="503"/>
        <v>0</v>
      </c>
    </row>
    <row r="434" spans="2:76" hidden="1">
      <c r="B434" s="132" t="str">
        <f t="shared" si="504"/>
        <v>No entry required</v>
      </c>
      <c r="C434" s="158" t="str">
        <f t="shared" si="504"/>
        <v>-</v>
      </c>
      <c r="D434" s="63">
        <f t="shared" si="505"/>
        <v>0</v>
      </c>
      <c r="E434" s="63">
        <f t="shared" si="506"/>
        <v>0</v>
      </c>
      <c r="F434" s="63">
        <f t="shared" si="507"/>
        <v>0</v>
      </c>
      <c r="G434" s="63">
        <f t="shared" si="508"/>
        <v>0</v>
      </c>
      <c r="H434" s="63">
        <f t="shared" si="509"/>
        <v>0</v>
      </c>
      <c r="I434" s="63">
        <f t="shared" si="494"/>
        <v>0</v>
      </c>
      <c r="J434" s="116" t="s">
        <v>441</v>
      </c>
      <c r="K434" s="63">
        <f t="shared" si="510"/>
        <v>0</v>
      </c>
      <c r="L434" s="63">
        <f t="shared" si="511"/>
        <v>0</v>
      </c>
      <c r="M434" s="63">
        <f t="shared" si="512"/>
        <v>0</v>
      </c>
      <c r="N434" s="63">
        <f t="shared" si="513"/>
        <v>0</v>
      </c>
      <c r="O434" s="63">
        <f t="shared" si="514"/>
        <v>0</v>
      </c>
      <c r="P434" s="63">
        <f t="shared" si="495"/>
        <v>0</v>
      </c>
      <c r="R434" s="158" t="str">
        <f t="shared" si="515"/>
        <v>-</v>
      </c>
      <c r="S434" s="67">
        <f>SUMIFS('N1.3_Project_Listing'!$R$16:$R$829,'N1.3_Project_Listing'!$B$16:$B$829,$B434,'N1.3_Project_Listing'!$D$16:$D$829,$B393,'N1.3_Project_Listing'!$J$16:$J$829,S$16,'N1.3_Project_Listing'!$G$16:$G$829,R$15)</f>
        <v>0</v>
      </c>
      <c r="T434" s="67">
        <f>SUMIFS('N1.3_Project_Listing'!$R$16:$R$829,'N1.3_Project_Listing'!$B$16:$B$829,$B434,'N1.3_Project_Listing'!$D$16:$D$829,$B393,'N1.3_Project_Listing'!$J$16:$J$829,T$16,'N1.3_Project_Listing'!$G$16:$G$829,R$15)</f>
        <v>0</v>
      </c>
      <c r="U434" s="67">
        <f>SUMIFS('N1.3_Project_Listing'!$R$16:$R$829,'N1.3_Project_Listing'!$B$16:$B$829,$B434,'N1.3_Project_Listing'!$D$16:$D$829,$B393,'N1.3_Project_Listing'!$J$16:$J$829,U$16,'N1.3_Project_Listing'!$G$16:$G$829,R$15)</f>
        <v>0</v>
      </c>
      <c r="V434" s="67">
        <f>SUMIFS('N1.3_Project_Listing'!$R$16:$R$829,'N1.3_Project_Listing'!$B$16:$B$829,$B434,'N1.3_Project_Listing'!$D$16:$D$829,$B393,'N1.3_Project_Listing'!$J$16:$J$829,V$16,'N1.3_Project_Listing'!$G$16:$G$829,R$15)</f>
        <v>0</v>
      </c>
      <c r="W434" s="67">
        <f>SUMIFS('N1.3_Project_Listing'!$R$16:$R$829,'N1.3_Project_Listing'!$B$16:$B$829,$B434,'N1.3_Project_Listing'!$D$16:$D$829,$B393,'N1.3_Project_Listing'!$J$16:$J$829,W$16,'N1.3_Project_Listing'!$G$16:$G$829,R$15)</f>
        <v>0</v>
      </c>
      <c r="X434" s="63">
        <f t="shared" si="496"/>
        <v>0</v>
      </c>
      <c r="Y434" s="116" t="s">
        <v>441</v>
      </c>
      <c r="Z434" s="67">
        <f>SUMIFS('N1.3_Project_Listing'!$P$16:$P$829,'N1.3_Project_Listing'!$B$16:$B$829,$B434,'N1.3_Project_Listing'!$D$16:$D$829,$B393,'N1.3_Project_Listing'!$J$16:$J$829,Z$16,'N1.3_Project_Listing'!$G$16:$G$829,R$15)</f>
        <v>0</v>
      </c>
      <c r="AA434" s="67">
        <f>SUMIFS('N1.3_Project_Listing'!$P$16:$P$829,'N1.3_Project_Listing'!$B$16:$B$829,$B434,'N1.3_Project_Listing'!$D$16:$D$829,$B393,'N1.3_Project_Listing'!$J$16:$J$829,AA$16,'N1.3_Project_Listing'!$G$16:$G$829,R$15)</f>
        <v>0</v>
      </c>
      <c r="AB434" s="67">
        <f>SUMIFS('N1.3_Project_Listing'!$P$16:$P$829,'N1.3_Project_Listing'!$B$16:$B$829,$B434,'N1.3_Project_Listing'!$D$16:$D$829,$B393,'N1.3_Project_Listing'!$J$16:$J$829,AB$16,'N1.3_Project_Listing'!$G$16:$G$829,R$15)</f>
        <v>0</v>
      </c>
      <c r="AC434" s="67">
        <f>SUMIFS('N1.3_Project_Listing'!$P$16:$P$829,'N1.3_Project_Listing'!$B$16:$B$829,$B434,'N1.3_Project_Listing'!$D$16:$D$829,$B393,'N1.3_Project_Listing'!$J$16:$J$829,AC$16,'N1.3_Project_Listing'!$G$16:$G$829,R$15)</f>
        <v>0</v>
      </c>
      <c r="AD434" s="67">
        <f>SUMIFS('N1.3_Project_Listing'!$P$16:$P$829,'N1.3_Project_Listing'!$B$16:$B$829,$B434,'N1.3_Project_Listing'!$D$16:$D$829,$B393,'N1.3_Project_Listing'!$J$16:$J$829,AD$16,'N1.3_Project_Listing'!$G$16:$G$829,R$15)</f>
        <v>0</v>
      </c>
      <c r="AE434" s="63">
        <f t="shared" si="497"/>
        <v>0</v>
      </c>
      <c r="AG434" s="158" t="str">
        <f t="shared" si="516"/>
        <v>-</v>
      </c>
      <c r="AH434" s="67">
        <f>SUMIFS('N1.3_Project_Listing'!$R$16:$R$829,'N1.3_Project_Listing'!$B$16:$B$829,$B434,'N1.3_Project_Listing'!$D$16:$D$829,$B393,'N1.3_Project_Listing'!$J$16:$J$829,AH$16,'N1.3_Project_Listing'!$G$16:$G$829,AG$15)</f>
        <v>0</v>
      </c>
      <c r="AI434" s="67">
        <f>SUMIFS('N1.3_Project_Listing'!$R$16:$R$829,'N1.3_Project_Listing'!$B$16:$B$829,$B434,'N1.3_Project_Listing'!$D$16:$D$829,$B393,'N1.3_Project_Listing'!$J$16:$J$829,AI$16,'N1.3_Project_Listing'!$G$16:$G$829,AG$15)</f>
        <v>0</v>
      </c>
      <c r="AJ434" s="67">
        <f>SUMIFS('N1.3_Project_Listing'!$R$16:$R$829,'N1.3_Project_Listing'!$B$16:$B$829,$B434,'N1.3_Project_Listing'!$D$16:$D$829,$B393,'N1.3_Project_Listing'!$J$16:$J$829,AJ$16,'N1.3_Project_Listing'!$G$16:$G$829,AG$15)</f>
        <v>0</v>
      </c>
      <c r="AK434" s="67">
        <f>SUMIFS('N1.3_Project_Listing'!$R$16:$R$829,'N1.3_Project_Listing'!$B$16:$B$829,$B434,'N1.3_Project_Listing'!$D$16:$D$829,$B393,'N1.3_Project_Listing'!$J$16:$J$829,AK$16,'N1.3_Project_Listing'!$G$16:$G$829,AG$15)</f>
        <v>0</v>
      </c>
      <c r="AL434" s="67">
        <f>SUMIFS('N1.3_Project_Listing'!$R$16:$R$829,'N1.3_Project_Listing'!$B$16:$B$829,$B434,'N1.3_Project_Listing'!$D$16:$D$829,$B393,'N1.3_Project_Listing'!$J$16:$J$829,AL$16,'N1.3_Project_Listing'!$G$16:$G$829,AG$15)</f>
        <v>0</v>
      </c>
      <c r="AM434" s="63">
        <f t="shared" si="498"/>
        <v>0</v>
      </c>
      <c r="AN434" s="116" t="s">
        <v>441</v>
      </c>
      <c r="AO434" s="67">
        <f>SUMIFS('N1.3_Project_Listing'!$P$16:$P$829,'N1.3_Project_Listing'!$B$16:$B$829,$B434,'N1.3_Project_Listing'!$D$16:$D$829,$B393,'N1.3_Project_Listing'!$J$16:$J$829,AO$16,'N1.3_Project_Listing'!$G$16:$G$829,AG$15)</f>
        <v>0</v>
      </c>
      <c r="AP434" s="67">
        <f>SUMIFS('N1.3_Project_Listing'!$P$16:$P$829,'N1.3_Project_Listing'!$B$16:$B$829,$B434,'N1.3_Project_Listing'!$D$16:$D$829,$B393,'N1.3_Project_Listing'!$J$16:$J$829,AP$16,'N1.3_Project_Listing'!$G$16:$G$829,AG$15)</f>
        <v>0</v>
      </c>
      <c r="AQ434" s="67">
        <f>SUMIFS('N1.3_Project_Listing'!$P$16:$P$829,'N1.3_Project_Listing'!$B$16:$B$829,$B434,'N1.3_Project_Listing'!$D$16:$D$829,$B393,'N1.3_Project_Listing'!$J$16:$J$829,AQ$16,'N1.3_Project_Listing'!$G$16:$G$829,AG$15)</f>
        <v>0</v>
      </c>
      <c r="AR434" s="67">
        <f>SUMIFS('N1.3_Project_Listing'!$P$16:$P$829,'N1.3_Project_Listing'!$B$16:$B$829,$B434,'N1.3_Project_Listing'!$D$16:$D$829,$B393,'N1.3_Project_Listing'!$J$16:$J$829,AR$16,'N1.3_Project_Listing'!$G$16:$G$829,AG$15)</f>
        <v>0</v>
      </c>
      <c r="AS434" s="67">
        <f>SUMIFS('N1.3_Project_Listing'!$P$16:$P$829,'N1.3_Project_Listing'!$B$16:$B$829,$B434,'N1.3_Project_Listing'!$D$16:$D$829,$B393,'N1.3_Project_Listing'!$J$16:$J$829,AS$16,'N1.3_Project_Listing'!$G$16:$G$829,AG$15)</f>
        <v>0</v>
      </c>
      <c r="AT434" s="63">
        <f t="shared" si="499"/>
        <v>0</v>
      </c>
      <c r="AV434" s="158" t="str">
        <f t="shared" si="517"/>
        <v>-</v>
      </c>
      <c r="AW434" s="67">
        <f>SUMIFS('N1.3_Project_Listing'!$R$16:$R$829,'N1.3_Project_Listing'!$B$16:$B$829,$B434,'N1.3_Project_Listing'!$D$16:$D$829,$B393,'N1.3_Project_Listing'!$J$16:$J$829,AW$16,'N1.3_Project_Listing'!$G$16:$G$829,AV$15)</f>
        <v>0</v>
      </c>
      <c r="AX434" s="67">
        <f>SUMIFS('N1.3_Project_Listing'!$R$16:$R$829,'N1.3_Project_Listing'!$B$16:$B$829,$B434,'N1.3_Project_Listing'!$D$16:$D$829,$B393,'N1.3_Project_Listing'!$J$16:$J$829,AX$16,'N1.3_Project_Listing'!$G$16:$G$829,AV$15)</f>
        <v>0</v>
      </c>
      <c r="AY434" s="67">
        <f>SUMIFS('N1.3_Project_Listing'!$R$16:$R$829,'N1.3_Project_Listing'!$B$16:$B$829,$B434,'N1.3_Project_Listing'!$D$16:$D$829,$B393,'N1.3_Project_Listing'!$J$16:$J$829,AY$16,'N1.3_Project_Listing'!$G$16:$G$829,AV$15)</f>
        <v>0</v>
      </c>
      <c r="AZ434" s="67">
        <f>SUMIFS('N1.3_Project_Listing'!$R$16:$R$829,'N1.3_Project_Listing'!$B$16:$B$829,$B434,'N1.3_Project_Listing'!$D$16:$D$829,$B393,'N1.3_Project_Listing'!$J$16:$J$829,AZ$16,'N1.3_Project_Listing'!$G$16:$G$829,AV$15)</f>
        <v>0</v>
      </c>
      <c r="BA434" s="67">
        <f>SUMIFS('N1.3_Project_Listing'!$R$16:$R$829,'N1.3_Project_Listing'!$B$16:$B$829,$B434,'N1.3_Project_Listing'!$D$16:$D$829,$B393,'N1.3_Project_Listing'!$J$16:$J$829,BA$16,'N1.3_Project_Listing'!$G$16:$G$829,AV$15)</f>
        <v>0</v>
      </c>
      <c r="BB434" s="63">
        <f t="shared" si="500"/>
        <v>0</v>
      </c>
      <c r="BC434" s="116" t="s">
        <v>441</v>
      </c>
      <c r="BD434" s="67">
        <f>SUMIFS('N1.3_Project_Listing'!$P$16:$P$829,'N1.3_Project_Listing'!$B$16:$B$829,$B434,'N1.3_Project_Listing'!$D$16:$D$829,$B393,'N1.3_Project_Listing'!$J$16:$J$829,BD$16,'N1.3_Project_Listing'!$G$16:$G$829,AV$15)</f>
        <v>0</v>
      </c>
      <c r="BE434" s="67">
        <f>SUMIFS('N1.3_Project_Listing'!$P$16:$P$829,'N1.3_Project_Listing'!$B$16:$B$829,$B434,'N1.3_Project_Listing'!$D$16:$D$829,$B393,'N1.3_Project_Listing'!$J$16:$J$829,BE$16,'N1.3_Project_Listing'!$G$16:$G$829,AV$15)</f>
        <v>0</v>
      </c>
      <c r="BF434" s="67">
        <f>SUMIFS('N1.3_Project_Listing'!$P$16:$P$829,'N1.3_Project_Listing'!$B$16:$B$829,$B434,'N1.3_Project_Listing'!$D$16:$D$829,$B393,'N1.3_Project_Listing'!$J$16:$J$829,BF$16,'N1.3_Project_Listing'!$G$16:$G$829,AV$15)</f>
        <v>0</v>
      </c>
      <c r="BG434" s="67">
        <f>SUMIFS('N1.3_Project_Listing'!$P$16:$P$829,'N1.3_Project_Listing'!$B$16:$B$829,$B434,'N1.3_Project_Listing'!$D$16:$D$829,$B393,'N1.3_Project_Listing'!$J$16:$J$829,BG$16,'N1.3_Project_Listing'!$G$16:$G$829,AV$15)</f>
        <v>0</v>
      </c>
      <c r="BH434" s="67">
        <f>SUMIFS('N1.3_Project_Listing'!$P$16:$P$829,'N1.3_Project_Listing'!$B$16:$B$829,$B434,'N1.3_Project_Listing'!$D$16:$D$829,$B393,'N1.3_Project_Listing'!$J$16:$J$829,BH$16,'N1.3_Project_Listing'!$G$16:$G$829,AV$15)</f>
        <v>0</v>
      </c>
      <c r="BI434" s="63">
        <f t="shared" si="501"/>
        <v>0</v>
      </c>
      <c r="BK434" s="158" t="str">
        <f t="shared" si="518"/>
        <v>-</v>
      </c>
      <c r="BL434" s="67">
        <f>SUMIFS('N1.3_Project_Listing'!$R$16:$R$829,'N1.3_Project_Listing'!$B$16:$B$829,$B434,'N1.3_Project_Listing'!$D$16:$D$829,$B393,'N1.3_Project_Listing'!$J$16:$J$829,BL$16,'N1.3_Project_Listing'!$G$16:$G$829,BK$15)</f>
        <v>0</v>
      </c>
      <c r="BM434" s="67">
        <f>SUMIFS('N1.3_Project_Listing'!$R$16:$R$829,'N1.3_Project_Listing'!$B$16:$B$829,$B434,'N1.3_Project_Listing'!$D$16:$D$829,$B393,'N1.3_Project_Listing'!$J$16:$J$829,BM$16,'N1.3_Project_Listing'!$G$16:$G$829,BK$15)</f>
        <v>0</v>
      </c>
      <c r="BN434" s="67">
        <f>SUMIFS('N1.3_Project_Listing'!$R$16:$R$829,'N1.3_Project_Listing'!$B$16:$B$829,$B434,'N1.3_Project_Listing'!$D$16:$D$829,$B393,'N1.3_Project_Listing'!$J$16:$J$829,BN$16,'N1.3_Project_Listing'!$G$16:$G$829,BK$15)</f>
        <v>0</v>
      </c>
      <c r="BO434" s="67">
        <f>SUMIFS('N1.3_Project_Listing'!$R$16:$R$829,'N1.3_Project_Listing'!$B$16:$B$829,$B434,'N1.3_Project_Listing'!$D$16:$D$829,$B393,'N1.3_Project_Listing'!$J$16:$J$829,BO$16,'N1.3_Project_Listing'!$G$16:$G$829,BK$15)</f>
        <v>0</v>
      </c>
      <c r="BP434" s="67">
        <f>SUMIFS('N1.3_Project_Listing'!$R$16:$R$829,'N1.3_Project_Listing'!$B$16:$B$829,$B434,'N1.3_Project_Listing'!$D$16:$D$829,$B393,'N1.3_Project_Listing'!$J$16:$J$829,BP$16,'N1.3_Project_Listing'!$G$16:$G$829,BK$15)</f>
        <v>0</v>
      </c>
      <c r="BQ434" s="63">
        <f t="shared" si="502"/>
        <v>0</v>
      </c>
      <c r="BR434" s="116" t="s">
        <v>441</v>
      </c>
      <c r="BS434" s="67">
        <f>SUMIFS('N1.3_Project_Listing'!$P$16:$P$829,'N1.3_Project_Listing'!$B$16:$B$829,$B434,'N1.3_Project_Listing'!$D$16:$D$829,$B393,'N1.3_Project_Listing'!$J$16:$J$829,BS$16,'N1.3_Project_Listing'!$G$16:$G$829,BK$15)</f>
        <v>0</v>
      </c>
      <c r="BT434" s="67">
        <f>SUMIFS('N1.3_Project_Listing'!$P$16:$P$829,'N1.3_Project_Listing'!$B$16:$B$829,$B434,'N1.3_Project_Listing'!$D$16:$D$829,$B393,'N1.3_Project_Listing'!$J$16:$J$829,BT$16,'N1.3_Project_Listing'!$G$16:$G$829,BK$15)</f>
        <v>0</v>
      </c>
      <c r="BU434" s="67">
        <f>SUMIFS('N1.3_Project_Listing'!$P$16:$P$829,'N1.3_Project_Listing'!$B$16:$B$829,$B434,'N1.3_Project_Listing'!$D$16:$D$829,$B393,'N1.3_Project_Listing'!$J$16:$J$829,BU$16,'N1.3_Project_Listing'!$G$16:$G$829,BK$15)</f>
        <v>0</v>
      </c>
      <c r="BV434" s="67">
        <f>SUMIFS('N1.3_Project_Listing'!$P$16:$P$829,'N1.3_Project_Listing'!$B$16:$B$829,$B434,'N1.3_Project_Listing'!$D$16:$D$829,$B393,'N1.3_Project_Listing'!$J$16:$J$829,BV$16,'N1.3_Project_Listing'!$G$16:$G$829,BK$15)</f>
        <v>0</v>
      </c>
      <c r="BW434" s="67">
        <f>SUMIFS('N1.3_Project_Listing'!$P$16:$P$829,'N1.3_Project_Listing'!$B$16:$B$829,$B434,'N1.3_Project_Listing'!$D$16:$D$829,$B393,'N1.3_Project_Listing'!$J$16:$J$829,BW$16,'N1.3_Project_Listing'!$G$16:$G$829,BK$15)</f>
        <v>0</v>
      </c>
      <c r="BX434" s="63">
        <f t="shared" si="503"/>
        <v>0</v>
      </c>
    </row>
    <row r="435" spans="2:76" hidden="1">
      <c r="B435" s="132" t="str">
        <f t="shared" ref="B435:C443" si="519">B372</f>
        <v>No entry required</v>
      </c>
      <c r="C435" s="158" t="str">
        <f t="shared" si="519"/>
        <v>-</v>
      </c>
      <c r="D435" s="63">
        <f t="shared" si="505"/>
        <v>0</v>
      </c>
      <c r="E435" s="63">
        <f t="shared" si="506"/>
        <v>0</v>
      </c>
      <c r="F435" s="63">
        <f t="shared" si="507"/>
        <v>0</v>
      </c>
      <c r="G435" s="63">
        <f t="shared" si="508"/>
        <v>0</v>
      </c>
      <c r="H435" s="63">
        <f t="shared" si="509"/>
        <v>0</v>
      </c>
      <c r="I435" s="63">
        <f t="shared" si="494"/>
        <v>0</v>
      </c>
      <c r="J435" s="116" t="s">
        <v>441</v>
      </c>
      <c r="K435" s="63">
        <f t="shared" si="510"/>
        <v>0</v>
      </c>
      <c r="L435" s="63">
        <f t="shared" si="511"/>
        <v>0</v>
      </c>
      <c r="M435" s="63">
        <f t="shared" si="512"/>
        <v>0</v>
      </c>
      <c r="N435" s="63">
        <f t="shared" si="513"/>
        <v>0</v>
      </c>
      <c r="O435" s="63">
        <f t="shared" si="514"/>
        <v>0</v>
      </c>
      <c r="P435" s="63">
        <f t="shared" si="495"/>
        <v>0</v>
      </c>
      <c r="R435" s="158" t="str">
        <f t="shared" si="515"/>
        <v>-</v>
      </c>
      <c r="S435" s="67">
        <f>SUMIFS('N1.3_Project_Listing'!$R$16:$R$829,'N1.3_Project_Listing'!$B$16:$B$829,$B435,'N1.3_Project_Listing'!$D$16:$D$829,$B393,'N1.3_Project_Listing'!$J$16:$J$829,S$16,'N1.3_Project_Listing'!$G$16:$G$829,R$15)</f>
        <v>0</v>
      </c>
      <c r="T435" s="67">
        <f>SUMIFS('N1.3_Project_Listing'!$R$16:$R$829,'N1.3_Project_Listing'!$B$16:$B$829,$B435,'N1.3_Project_Listing'!$D$16:$D$829,$B393,'N1.3_Project_Listing'!$J$16:$J$829,T$16,'N1.3_Project_Listing'!$G$16:$G$829,R$15)</f>
        <v>0</v>
      </c>
      <c r="U435" s="67">
        <f>SUMIFS('N1.3_Project_Listing'!$R$16:$R$829,'N1.3_Project_Listing'!$B$16:$B$829,$B435,'N1.3_Project_Listing'!$D$16:$D$829,$B393,'N1.3_Project_Listing'!$J$16:$J$829,U$16,'N1.3_Project_Listing'!$G$16:$G$829,R$15)</f>
        <v>0</v>
      </c>
      <c r="V435" s="67">
        <f>SUMIFS('N1.3_Project_Listing'!$R$16:$R$829,'N1.3_Project_Listing'!$B$16:$B$829,$B435,'N1.3_Project_Listing'!$D$16:$D$829,$B393,'N1.3_Project_Listing'!$J$16:$J$829,V$16,'N1.3_Project_Listing'!$G$16:$G$829,R$15)</f>
        <v>0</v>
      </c>
      <c r="W435" s="67">
        <f>SUMIFS('N1.3_Project_Listing'!$R$16:$R$829,'N1.3_Project_Listing'!$B$16:$B$829,$B435,'N1.3_Project_Listing'!$D$16:$D$829,$B393,'N1.3_Project_Listing'!$J$16:$J$829,W$16,'N1.3_Project_Listing'!$G$16:$G$829,R$15)</f>
        <v>0</v>
      </c>
      <c r="X435" s="63">
        <f t="shared" si="496"/>
        <v>0</v>
      </c>
      <c r="Y435" s="116" t="s">
        <v>441</v>
      </c>
      <c r="Z435" s="67">
        <f>SUMIFS('N1.3_Project_Listing'!$P$16:$P$829,'N1.3_Project_Listing'!$B$16:$B$829,$B435,'N1.3_Project_Listing'!$D$16:$D$829,$B393,'N1.3_Project_Listing'!$J$16:$J$829,Z$16,'N1.3_Project_Listing'!$G$16:$G$829,R$15)</f>
        <v>0</v>
      </c>
      <c r="AA435" s="67">
        <f>SUMIFS('N1.3_Project_Listing'!$P$16:$P$829,'N1.3_Project_Listing'!$B$16:$B$829,$B435,'N1.3_Project_Listing'!$D$16:$D$829,$B393,'N1.3_Project_Listing'!$J$16:$J$829,AA$16,'N1.3_Project_Listing'!$G$16:$G$829,R$15)</f>
        <v>0</v>
      </c>
      <c r="AB435" s="67">
        <f>SUMIFS('N1.3_Project_Listing'!$P$16:$P$829,'N1.3_Project_Listing'!$B$16:$B$829,$B435,'N1.3_Project_Listing'!$D$16:$D$829,$B393,'N1.3_Project_Listing'!$J$16:$J$829,AB$16,'N1.3_Project_Listing'!$G$16:$G$829,R$15)</f>
        <v>0</v>
      </c>
      <c r="AC435" s="67">
        <f>SUMIFS('N1.3_Project_Listing'!$P$16:$P$829,'N1.3_Project_Listing'!$B$16:$B$829,$B435,'N1.3_Project_Listing'!$D$16:$D$829,$B393,'N1.3_Project_Listing'!$J$16:$J$829,AC$16,'N1.3_Project_Listing'!$G$16:$G$829,R$15)</f>
        <v>0</v>
      </c>
      <c r="AD435" s="67">
        <f>SUMIFS('N1.3_Project_Listing'!$P$16:$P$829,'N1.3_Project_Listing'!$B$16:$B$829,$B435,'N1.3_Project_Listing'!$D$16:$D$829,$B393,'N1.3_Project_Listing'!$J$16:$J$829,AD$16,'N1.3_Project_Listing'!$G$16:$G$829,R$15)</f>
        <v>0</v>
      </c>
      <c r="AE435" s="63">
        <f t="shared" si="497"/>
        <v>0</v>
      </c>
      <c r="AG435" s="158" t="str">
        <f t="shared" si="516"/>
        <v>-</v>
      </c>
      <c r="AH435" s="67">
        <f>SUMIFS('N1.3_Project_Listing'!$R$16:$R$829,'N1.3_Project_Listing'!$B$16:$B$829,$B435,'N1.3_Project_Listing'!$D$16:$D$829,$B393,'N1.3_Project_Listing'!$J$16:$J$829,AH$16,'N1.3_Project_Listing'!$G$16:$G$829,AG$15)</f>
        <v>0</v>
      </c>
      <c r="AI435" s="67">
        <f>SUMIFS('N1.3_Project_Listing'!$R$16:$R$829,'N1.3_Project_Listing'!$B$16:$B$829,$B435,'N1.3_Project_Listing'!$D$16:$D$829,$B393,'N1.3_Project_Listing'!$J$16:$J$829,AI$16,'N1.3_Project_Listing'!$G$16:$G$829,AG$15)</f>
        <v>0</v>
      </c>
      <c r="AJ435" s="67">
        <f>SUMIFS('N1.3_Project_Listing'!$R$16:$R$829,'N1.3_Project_Listing'!$B$16:$B$829,$B435,'N1.3_Project_Listing'!$D$16:$D$829,$B393,'N1.3_Project_Listing'!$J$16:$J$829,AJ$16,'N1.3_Project_Listing'!$G$16:$G$829,AG$15)</f>
        <v>0</v>
      </c>
      <c r="AK435" s="67">
        <f>SUMIFS('N1.3_Project_Listing'!$R$16:$R$829,'N1.3_Project_Listing'!$B$16:$B$829,$B435,'N1.3_Project_Listing'!$D$16:$D$829,$B393,'N1.3_Project_Listing'!$J$16:$J$829,AK$16,'N1.3_Project_Listing'!$G$16:$G$829,AG$15)</f>
        <v>0</v>
      </c>
      <c r="AL435" s="67">
        <f>SUMIFS('N1.3_Project_Listing'!$R$16:$R$829,'N1.3_Project_Listing'!$B$16:$B$829,$B435,'N1.3_Project_Listing'!$D$16:$D$829,$B393,'N1.3_Project_Listing'!$J$16:$J$829,AL$16,'N1.3_Project_Listing'!$G$16:$G$829,AG$15)</f>
        <v>0</v>
      </c>
      <c r="AM435" s="63">
        <f t="shared" si="498"/>
        <v>0</v>
      </c>
      <c r="AN435" s="116" t="s">
        <v>441</v>
      </c>
      <c r="AO435" s="67">
        <f>SUMIFS('N1.3_Project_Listing'!$P$16:$P$829,'N1.3_Project_Listing'!$B$16:$B$829,$B435,'N1.3_Project_Listing'!$D$16:$D$829,$B393,'N1.3_Project_Listing'!$J$16:$J$829,AO$16,'N1.3_Project_Listing'!$G$16:$G$829,AG$15)</f>
        <v>0</v>
      </c>
      <c r="AP435" s="67">
        <f>SUMIFS('N1.3_Project_Listing'!$P$16:$P$829,'N1.3_Project_Listing'!$B$16:$B$829,$B435,'N1.3_Project_Listing'!$D$16:$D$829,$B393,'N1.3_Project_Listing'!$J$16:$J$829,AP$16,'N1.3_Project_Listing'!$G$16:$G$829,AG$15)</f>
        <v>0</v>
      </c>
      <c r="AQ435" s="67">
        <f>SUMIFS('N1.3_Project_Listing'!$P$16:$P$829,'N1.3_Project_Listing'!$B$16:$B$829,$B435,'N1.3_Project_Listing'!$D$16:$D$829,$B393,'N1.3_Project_Listing'!$J$16:$J$829,AQ$16,'N1.3_Project_Listing'!$G$16:$G$829,AG$15)</f>
        <v>0</v>
      </c>
      <c r="AR435" s="67">
        <f>SUMIFS('N1.3_Project_Listing'!$P$16:$P$829,'N1.3_Project_Listing'!$B$16:$B$829,$B435,'N1.3_Project_Listing'!$D$16:$D$829,$B393,'N1.3_Project_Listing'!$J$16:$J$829,AR$16,'N1.3_Project_Listing'!$G$16:$G$829,AG$15)</f>
        <v>0</v>
      </c>
      <c r="AS435" s="67">
        <f>SUMIFS('N1.3_Project_Listing'!$P$16:$P$829,'N1.3_Project_Listing'!$B$16:$B$829,$B435,'N1.3_Project_Listing'!$D$16:$D$829,$B393,'N1.3_Project_Listing'!$J$16:$J$829,AS$16,'N1.3_Project_Listing'!$G$16:$G$829,AG$15)</f>
        <v>0</v>
      </c>
      <c r="AT435" s="63">
        <f t="shared" si="499"/>
        <v>0</v>
      </c>
      <c r="AV435" s="158" t="str">
        <f t="shared" si="517"/>
        <v>-</v>
      </c>
      <c r="AW435" s="67">
        <f>SUMIFS('N1.3_Project_Listing'!$R$16:$R$829,'N1.3_Project_Listing'!$B$16:$B$829,$B435,'N1.3_Project_Listing'!$D$16:$D$829,$B393,'N1.3_Project_Listing'!$J$16:$J$829,AW$16,'N1.3_Project_Listing'!$G$16:$G$829,AV$15)</f>
        <v>0</v>
      </c>
      <c r="AX435" s="67">
        <f>SUMIFS('N1.3_Project_Listing'!$R$16:$R$829,'N1.3_Project_Listing'!$B$16:$B$829,$B435,'N1.3_Project_Listing'!$D$16:$D$829,$B393,'N1.3_Project_Listing'!$J$16:$J$829,AX$16,'N1.3_Project_Listing'!$G$16:$G$829,AV$15)</f>
        <v>0</v>
      </c>
      <c r="AY435" s="67">
        <f>SUMIFS('N1.3_Project_Listing'!$R$16:$R$829,'N1.3_Project_Listing'!$B$16:$B$829,$B435,'N1.3_Project_Listing'!$D$16:$D$829,$B393,'N1.3_Project_Listing'!$J$16:$J$829,AY$16,'N1.3_Project_Listing'!$G$16:$G$829,AV$15)</f>
        <v>0</v>
      </c>
      <c r="AZ435" s="67">
        <f>SUMIFS('N1.3_Project_Listing'!$R$16:$R$829,'N1.3_Project_Listing'!$B$16:$B$829,$B435,'N1.3_Project_Listing'!$D$16:$D$829,$B393,'N1.3_Project_Listing'!$J$16:$J$829,AZ$16,'N1.3_Project_Listing'!$G$16:$G$829,AV$15)</f>
        <v>0</v>
      </c>
      <c r="BA435" s="67">
        <f>SUMIFS('N1.3_Project_Listing'!$R$16:$R$829,'N1.3_Project_Listing'!$B$16:$B$829,$B435,'N1.3_Project_Listing'!$D$16:$D$829,$B393,'N1.3_Project_Listing'!$J$16:$J$829,BA$16,'N1.3_Project_Listing'!$G$16:$G$829,AV$15)</f>
        <v>0</v>
      </c>
      <c r="BB435" s="63">
        <f t="shared" si="500"/>
        <v>0</v>
      </c>
      <c r="BC435" s="116" t="s">
        <v>441</v>
      </c>
      <c r="BD435" s="67">
        <f>SUMIFS('N1.3_Project_Listing'!$P$16:$P$829,'N1.3_Project_Listing'!$B$16:$B$829,$B435,'N1.3_Project_Listing'!$D$16:$D$829,$B393,'N1.3_Project_Listing'!$J$16:$J$829,BD$16,'N1.3_Project_Listing'!$G$16:$G$829,AV$15)</f>
        <v>0</v>
      </c>
      <c r="BE435" s="67">
        <f>SUMIFS('N1.3_Project_Listing'!$P$16:$P$829,'N1.3_Project_Listing'!$B$16:$B$829,$B435,'N1.3_Project_Listing'!$D$16:$D$829,$B393,'N1.3_Project_Listing'!$J$16:$J$829,BE$16,'N1.3_Project_Listing'!$G$16:$G$829,AV$15)</f>
        <v>0</v>
      </c>
      <c r="BF435" s="67">
        <f>SUMIFS('N1.3_Project_Listing'!$P$16:$P$829,'N1.3_Project_Listing'!$B$16:$B$829,$B435,'N1.3_Project_Listing'!$D$16:$D$829,$B393,'N1.3_Project_Listing'!$J$16:$J$829,BF$16,'N1.3_Project_Listing'!$G$16:$G$829,AV$15)</f>
        <v>0</v>
      </c>
      <c r="BG435" s="67">
        <f>SUMIFS('N1.3_Project_Listing'!$P$16:$P$829,'N1.3_Project_Listing'!$B$16:$B$829,$B435,'N1.3_Project_Listing'!$D$16:$D$829,$B393,'N1.3_Project_Listing'!$J$16:$J$829,BG$16,'N1.3_Project_Listing'!$G$16:$G$829,AV$15)</f>
        <v>0</v>
      </c>
      <c r="BH435" s="67">
        <f>SUMIFS('N1.3_Project_Listing'!$P$16:$P$829,'N1.3_Project_Listing'!$B$16:$B$829,$B435,'N1.3_Project_Listing'!$D$16:$D$829,$B393,'N1.3_Project_Listing'!$J$16:$J$829,BH$16,'N1.3_Project_Listing'!$G$16:$G$829,AV$15)</f>
        <v>0</v>
      </c>
      <c r="BI435" s="63">
        <f t="shared" si="501"/>
        <v>0</v>
      </c>
      <c r="BK435" s="158" t="str">
        <f t="shared" si="518"/>
        <v>-</v>
      </c>
      <c r="BL435" s="67">
        <f>SUMIFS('N1.3_Project_Listing'!$R$16:$R$829,'N1.3_Project_Listing'!$B$16:$B$829,$B435,'N1.3_Project_Listing'!$D$16:$D$829,$B393,'N1.3_Project_Listing'!$J$16:$J$829,BL$16,'N1.3_Project_Listing'!$G$16:$G$829,BK$15)</f>
        <v>0</v>
      </c>
      <c r="BM435" s="67">
        <f>SUMIFS('N1.3_Project_Listing'!$R$16:$R$829,'N1.3_Project_Listing'!$B$16:$B$829,$B435,'N1.3_Project_Listing'!$D$16:$D$829,$B393,'N1.3_Project_Listing'!$J$16:$J$829,BM$16,'N1.3_Project_Listing'!$G$16:$G$829,BK$15)</f>
        <v>0</v>
      </c>
      <c r="BN435" s="67">
        <f>SUMIFS('N1.3_Project_Listing'!$R$16:$R$829,'N1.3_Project_Listing'!$B$16:$B$829,$B435,'N1.3_Project_Listing'!$D$16:$D$829,$B393,'N1.3_Project_Listing'!$J$16:$J$829,BN$16,'N1.3_Project_Listing'!$G$16:$G$829,BK$15)</f>
        <v>0</v>
      </c>
      <c r="BO435" s="67">
        <f>SUMIFS('N1.3_Project_Listing'!$R$16:$R$829,'N1.3_Project_Listing'!$B$16:$B$829,$B435,'N1.3_Project_Listing'!$D$16:$D$829,$B393,'N1.3_Project_Listing'!$J$16:$J$829,BO$16,'N1.3_Project_Listing'!$G$16:$G$829,BK$15)</f>
        <v>0</v>
      </c>
      <c r="BP435" s="67">
        <f>SUMIFS('N1.3_Project_Listing'!$R$16:$R$829,'N1.3_Project_Listing'!$B$16:$B$829,$B435,'N1.3_Project_Listing'!$D$16:$D$829,$B393,'N1.3_Project_Listing'!$J$16:$J$829,BP$16,'N1.3_Project_Listing'!$G$16:$G$829,BK$15)</f>
        <v>0</v>
      </c>
      <c r="BQ435" s="63">
        <f t="shared" si="502"/>
        <v>0</v>
      </c>
      <c r="BR435" s="116" t="s">
        <v>441</v>
      </c>
      <c r="BS435" s="67">
        <f>SUMIFS('N1.3_Project_Listing'!$P$16:$P$829,'N1.3_Project_Listing'!$B$16:$B$829,$B435,'N1.3_Project_Listing'!$D$16:$D$829,$B393,'N1.3_Project_Listing'!$J$16:$J$829,BS$16,'N1.3_Project_Listing'!$G$16:$G$829,BK$15)</f>
        <v>0</v>
      </c>
      <c r="BT435" s="67">
        <f>SUMIFS('N1.3_Project_Listing'!$P$16:$P$829,'N1.3_Project_Listing'!$B$16:$B$829,$B435,'N1.3_Project_Listing'!$D$16:$D$829,$B393,'N1.3_Project_Listing'!$J$16:$J$829,BT$16,'N1.3_Project_Listing'!$G$16:$G$829,BK$15)</f>
        <v>0</v>
      </c>
      <c r="BU435" s="67">
        <f>SUMIFS('N1.3_Project_Listing'!$P$16:$P$829,'N1.3_Project_Listing'!$B$16:$B$829,$B435,'N1.3_Project_Listing'!$D$16:$D$829,$B393,'N1.3_Project_Listing'!$J$16:$J$829,BU$16,'N1.3_Project_Listing'!$G$16:$G$829,BK$15)</f>
        <v>0</v>
      </c>
      <c r="BV435" s="67">
        <f>SUMIFS('N1.3_Project_Listing'!$P$16:$P$829,'N1.3_Project_Listing'!$B$16:$B$829,$B435,'N1.3_Project_Listing'!$D$16:$D$829,$B393,'N1.3_Project_Listing'!$J$16:$J$829,BV$16,'N1.3_Project_Listing'!$G$16:$G$829,BK$15)</f>
        <v>0</v>
      </c>
      <c r="BW435" s="67">
        <f>SUMIFS('N1.3_Project_Listing'!$P$16:$P$829,'N1.3_Project_Listing'!$B$16:$B$829,$B435,'N1.3_Project_Listing'!$D$16:$D$829,$B393,'N1.3_Project_Listing'!$J$16:$J$829,BW$16,'N1.3_Project_Listing'!$G$16:$G$829,BK$15)</f>
        <v>0</v>
      </c>
      <c r="BX435" s="63">
        <f t="shared" si="503"/>
        <v>0</v>
      </c>
    </row>
    <row r="436" spans="2:76" hidden="1">
      <c r="B436" s="132" t="str">
        <f t="shared" si="519"/>
        <v>No entry required</v>
      </c>
      <c r="C436" s="158" t="str">
        <f t="shared" si="519"/>
        <v>-</v>
      </c>
      <c r="D436" s="63">
        <f t="shared" si="505"/>
        <v>0</v>
      </c>
      <c r="E436" s="63">
        <f t="shared" si="506"/>
        <v>0</v>
      </c>
      <c r="F436" s="63">
        <f t="shared" si="507"/>
        <v>0</v>
      </c>
      <c r="G436" s="63">
        <f t="shared" si="508"/>
        <v>0</v>
      </c>
      <c r="H436" s="63">
        <f t="shared" si="509"/>
        <v>0</v>
      </c>
      <c r="I436" s="63">
        <f t="shared" si="494"/>
        <v>0</v>
      </c>
      <c r="J436" s="116" t="s">
        <v>441</v>
      </c>
      <c r="K436" s="63">
        <f t="shared" si="510"/>
        <v>0</v>
      </c>
      <c r="L436" s="63">
        <f t="shared" si="511"/>
        <v>0</v>
      </c>
      <c r="M436" s="63">
        <f t="shared" si="512"/>
        <v>0</v>
      </c>
      <c r="N436" s="63">
        <f t="shared" si="513"/>
        <v>0</v>
      </c>
      <c r="O436" s="63">
        <f t="shared" si="514"/>
        <v>0</v>
      </c>
      <c r="P436" s="63">
        <f t="shared" si="495"/>
        <v>0</v>
      </c>
      <c r="R436" s="158" t="str">
        <f t="shared" si="515"/>
        <v>-</v>
      </c>
      <c r="S436" s="67">
        <f>SUMIFS('N1.3_Project_Listing'!$R$16:$R$829,'N1.3_Project_Listing'!$B$16:$B$829,$B436,'N1.3_Project_Listing'!$D$16:$D$829,$B393,'N1.3_Project_Listing'!$J$16:$J$829,S$16,'N1.3_Project_Listing'!$G$16:$G$829,R$15)</f>
        <v>0</v>
      </c>
      <c r="T436" s="67">
        <f>SUMIFS('N1.3_Project_Listing'!$R$16:$R$829,'N1.3_Project_Listing'!$B$16:$B$829,$B436,'N1.3_Project_Listing'!$D$16:$D$829,$B393,'N1.3_Project_Listing'!$J$16:$J$829,T$16,'N1.3_Project_Listing'!$G$16:$G$829,R$15)</f>
        <v>0</v>
      </c>
      <c r="U436" s="67">
        <f>SUMIFS('N1.3_Project_Listing'!$R$16:$R$829,'N1.3_Project_Listing'!$B$16:$B$829,$B436,'N1.3_Project_Listing'!$D$16:$D$829,$B393,'N1.3_Project_Listing'!$J$16:$J$829,U$16,'N1.3_Project_Listing'!$G$16:$G$829,R$15)</f>
        <v>0</v>
      </c>
      <c r="V436" s="67">
        <f>SUMIFS('N1.3_Project_Listing'!$R$16:$R$829,'N1.3_Project_Listing'!$B$16:$B$829,$B436,'N1.3_Project_Listing'!$D$16:$D$829,$B393,'N1.3_Project_Listing'!$J$16:$J$829,V$16,'N1.3_Project_Listing'!$G$16:$G$829,R$15)</f>
        <v>0</v>
      </c>
      <c r="W436" s="67">
        <f>SUMIFS('N1.3_Project_Listing'!$R$16:$R$829,'N1.3_Project_Listing'!$B$16:$B$829,$B436,'N1.3_Project_Listing'!$D$16:$D$829,$B393,'N1.3_Project_Listing'!$J$16:$J$829,W$16,'N1.3_Project_Listing'!$G$16:$G$829,R$15)</f>
        <v>0</v>
      </c>
      <c r="X436" s="63">
        <f t="shared" si="496"/>
        <v>0</v>
      </c>
      <c r="Y436" s="116" t="s">
        <v>441</v>
      </c>
      <c r="Z436" s="67">
        <f>SUMIFS('N1.3_Project_Listing'!$P$16:$P$829,'N1.3_Project_Listing'!$B$16:$B$829,$B436,'N1.3_Project_Listing'!$D$16:$D$829,$B393,'N1.3_Project_Listing'!$J$16:$J$829,Z$16,'N1.3_Project_Listing'!$G$16:$G$829,R$15)</f>
        <v>0</v>
      </c>
      <c r="AA436" s="67">
        <f>SUMIFS('N1.3_Project_Listing'!$P$16:$P$829,'N1.3_Project_Listing'!$B$16:$B$829,$B436,'N1.3_Project_Listing'!$D$16:$D$829,$B393,'N1.3_Project_Listing'!$J$16:$J$829,AA$16,'N1.3_Project_Listing'!$G$16:$G$829,R$15)</f>
        <v>0</v>
      </c>
      <c r="AB436" s="67">
        <f>SUMIFS('N1.3_Project_Listing'!$P$16:$P$829,'N1.3_Project_Listing'!$B$16:$B$829,$B436,'N1.3_Project_Listing'!$D$16:$D$829,$B393,'N1.3_Project_Listing'!$J$16:$J$829,AB$16,'N1.3_Project_Listing'!$G$16:$G$829,R$15)</f>
        <v>0</v>
      </c>
      <c r="AC436" s="67">
        <f>SUMIFS('N1.3_Project_Listing'!$P$16:$P$829,'N1.3_Project_Listing'!$B$16:$B$829,$B436,'N1.3_Project_Listing'!$D$16:$D$829,$B393,'N1.3_Project_Listing'!$J$16:$J$829,AC$16,'N1.3_Project_Listing'!$G$16:$G$829,R$15)</f>
        <v>0</v>
      </c>
      <c r="AD436" s="67">
        <f>SUMIFS('N1.3_Project_Listing'!$P$16:$P$829,'N1.3_Project_Listing'!$B$16:$B$829,$B436,'N1.3_Project_Listing'!$D$16:$D$829,$B393,'N1.3_Project_Listing'!$J$16:$J$829,AD$16,'N1.3_Project_Listing'!$G$16:$G$829,R$15)</f>
        <v>0</v>
      </c>
      <c r="AE436" s="63">
        <f t="shared" si="497"/>
        <v>0</v>
      </c>
      <c r="AG436" s="158" t="str">
        <f t="shared" si="516"/>
        <v>-</v>
      </c>
      <c r="AH436" s="67">
        <f>SUMIFS('N1.3_Project_Listing'!$R$16:$R$829,'N1.3_Project_Listing'!$B$16:$B$829,$B436,'N1.3_Project_Listing'!$D$16:$D$829,$B393,'N1.3_Project_Listing'!$J$16:$J$829,AH$16,'N1.3_Project_Listing'!$G$16:$G$829,AG$15)</f>
        <v>0</v>
      </c>
      <c r="AI436" s="67">
        <f>SUMIFS('N1.3_Project_Listing'!$R$16:$R$829,'N1.3_Project_Listing'!$B$16:$B$829,$B436,'N1.3_Project_Listing'!$D$16:$D$829,$B393,'N1.3_Project_Listing'!$J$16:$J$829,AI$16,'N1.3_Project_Listing'!$G$16:$G$829,AG$15)</f>
        <v>0</v>
      </c>
      <c r="AJ436" s="67">
        <f>SUMIFS('N1.3_Project_Listing'!$R$16:$R$829,'N1.3_Project_Listing'!$B$16:$B$829,$B436,'N1.3_Project_Listing'!$D$16:$D$829,$B393,'N1.3_Project_Listing'!$J$16:$J$829,AJ$16,'N1.3_Project_Listing'!$G$16:$G$829,AG$15)</f>
        <v>0</v>
      </c>
      <c r="AK436" s="67">
        <f>SUMIFS('N1.3_Project_Listing'!$R$16:$R$829,'N1.3_Project_Listing'!$B$16:$B$829,$B436,'N1.3_Project_Listing'!$D$16:$D$829,$B393,'N1.3_Project_Listing'!$J$16:$J$829,AK$16,'N1.3_Project_Listing'!$G$16:$G$829,AG$15)</f>
        <v>0</v>
      </c>
      <c r="AL436" s="67">
        <f>SUMIFS('N1.3_Project_Listing'!$R$16:$R$829,'N1.3_Project_Listing'!$B$16:$B$829,$B436,'N1.3_Project_Listing'!$D$16:$D$829,$B393,'N1.3_Project_Listing'!$J$16:$J$829,AL$16,'N1.3_Project_Listing'!$G$16:$G$829,AG$15)</f>
        <v>0</v>
      </c>
      <c r="AM436" s="63">
        <f t="shared" si="498"/>
        <v>0</v>
      </c>
      <c r="AN436" s="116" t="s">
        <v>441</v>
      </c>
      <c r="AO436" s="67">
        <f>SUMIFS('N1.3_Project_Listing'!$P$16:$P$829,'N1.3_Project_Listing'!$B$16:$B$829,$B436,'N1.3_Project_Listing'!$D$16:$D$829,$B393,'N1.3_Project_Listing'!$J$16:$J$829,AO$16,'N1.3_Project_Listing'!$G$16:$G$829,AG$15)</f>
        <v>0</v>
      </c>
      <c r="AP436" s="67">
        <f>SUMIFS('N1.3_Project_Listing'!$P$16:$P$829,'N1.3_Project_Listing'!$B$16:$B$829,$B436,'N1.3_Project_Listing'!$D$16:$D$829,$B393,'N1.3_Project_Listing'!$J$16:$J$829,AP$16,'N1.3_Project_Listing'!$G$16:$G$829,AG$15)</f>
        <v>0</v>
      </c>
      <c r="AQ436" s="67">
        <f>SUMIFS('N1.3_Project_Listing'!$P$16:$P$829,'N1.3_Project_Listing'!$B$16:$B$829,$B436,'N1.3_Project_Listing'!$D$16:$D$829,$B393,'N1.3_Project_Listing'!$J$16:$J$829,AQ$16,'N1.3_Project_Listing'!$G$16:$G$829,AG$15)</f>
        <v>0</v>
      </c>
      <c r="AR436" s="67">
        <f>SUMIFS('N1.3_Project_Listing'!$P$16:$P$829,'N1.3_Project_Listing'!$B$16:$B$829,$B436,'N1.3_Project_Listing'!$D$16:$D$829,$B393,'N1.3_Project_Listing'!$J$16:$J$829,AR$16,'N1.3_Project_Listing'!$G$16:$G$829,AG$15)</f>
        <v>0</v>
      </c>
      <c r="AS436" s="67">
        <f>SUMIFS('N1.3_Project_Listing'!$P$16:$P$829,'N1.3_Project_Listing'!$B$16:$B$829,$B436,'N1.3_Project_Listing'!$D$16:$D$829,$B393,'N1.3_Project_Listing'!$J$16:$J$829,AS$16,'N1.3_Project_Listing'!$G$16:$G$829,AG$15)</f>
        <v>0</v>
      </c>
      <c r="AT436" s="63">
        <f t="shared" si="499"/>
        <v>0</v>
      </c>
      <c r="AV436" s="158" t="str">
        <f t="shared" si="517"/>
        <v>-</v>
      </c>
      <c r="AW436" s="67">
        <f>SUMIFS('N1.3_Project_Listing'!$R$16:$R$829,'N1.3_Project_Listing'!$B$16:$B$829,$B436,'N1.3_Project_Listing'!$D$16:$D$829,$B393,'N1.3_Project_Listing'!$J$16:$J$829,AW$16,'N1.3_Project_Listing'!$G$16:$G$829,AV$15)</f>
        <v>0</v>
      </c>
      <c r="AX436" s="67">
        <f>SUMIFS('N1.3_Project_Listing'!$R$16:$R$829,'N1.3_Project_Listing'!$B$16:$B$829,$B436,'N1.3_Project_Listing'!$D$16:$D$829,$B393,'N1.3_Project_Listing'!$J$16:$J$829,AX$16,'N1.3_Project_Listing'!$G$16:$G$829,AV$15)</f>
        <v>0</v>
      </c>
      <c r="AY436" s="67">
        <f>SUMIFS('N1.3_Project_Listing'!$R$16:$R$829,'N1.3_Project_Listing'!$B$16:$B$829,$B436,'N1.3_Project_Listing'!$D$16:$D$829,$B393,'N1.3_Project_Listing'!$J$16:$J$829,AY$16,'N1.3_Project_Listing'!$G$16:$G$829,AV$15)</f>
        <v>0</v>
      </c>
      <c r="AZ436" s="67">
        <f>SUMIFS('N1.3_Project_Listing'!$R$16:$R$829,'N1.3_Project_Listing'!$B$16:$B$829,$B436,'N1.3_Project_Listing'!$D$16:$D$829,$B393,'N1.3_Project_Listing'!$J$16:$J$829,AZ$16,'N1.3_Project_Listing'!$G$16:$G$829,AV$15)</f>
        <v>0</v>
      </c>
      <c r="BA436" s="67">
        <f>SUMIFS('N1.3_Project_Listing'!$R$16:$R$829,'N1.3_Project_Listing'!$B$16:$B$829,$B436,'N1.3_Project_Listing'!$D$16:$D$829,$B393,'N1.3_Project_Listing'!$J$16:$J$829,BA$16,'N1.3_Project_Listing'!$G$16:$G$829,AV$15)</f>
        <v>0</v>
      </c>
      <c r="BB436" s="63">
        <f t="shared" si="500"/>
        <v>0</v>
      </c>
      <c r="BC436" s="116" t="s">
        <v>441</v>
      </c>
      <c r="BD436" s="67">
        <f>SUMIFS('N1.3_Project_Listing'!$P$16:$P$829,'N1.3_Project_Listing'!$B$16:$B$829,$B436,'N1.3_Project_Listing'!$D$16:$D$829,$B393,'N1.3_Project_Listing'!$J$16:$J$829,BD$16,'N1.3_Project_Listing'!$G$16:$G$829,AV$15)</f>
        <v>0</v>
      </c>
      <c r="BE436" s="67">
        <f>SUMIFS('N1.3_Project_Listing'!$P$16:$P$829,'N1.3_Project_Listing'!$B$16:$B$829,$B436,'N1.3_Project_Listing'!$D$16:$D$829,$B393,'N1.3_Project_Listing'!$J$16:$J$829,BE$16,'N1.3_Project_Listing'!$G$16:$G$829,AV$15)</f>
        <v>0</v>
      </c>
      <c r="BF436" s="67">
        <f>SUMIFS('N1.3_Project_Listing'!$P$16:$P$829,'N1.3_Project_Listing'!$B$16:$B$829,$B436,'N1.3_Project_Listing'!$D$16:$D$829,$B393,'N1.3_Project_Listing'!$J$16:$J$829,BF$16,'N1.3_Project_Listing'!$G$16:$G$829,AV$15)</f>
        <v>0</v>
      </c>
      <c r="BG436" s="67">
        <f>SUMIFS('N1.3_Project_Listing'!$P$16:$P$829,'N1.3_Project_Listing'!$B$16:$B$829,$B436,'N1.3_Project_Listing'!$D$16:$D$829,$B393,'N1.3_Project_Listing'!$J$16:$J$829,BG$16,'N1.3_Project_Listing'!$G$16:$G$829,AV$15)</f>
        <v>0</v>
      </c>
      <c r="BH436" s="67">
        <f>SUMIFS('N1.3_Project_Listing'!$P$16:$P$829,'N1.3_Project_Listing'!$B$16:$B$829,$B436,'N1.3_Project_Listing'!$D$16:$D$829,$B393,'N1.3_Project_Listing'!$J$16:$J$829,BH$16,'N1.3_Project_Listing'!$G$16:$G$829,AV$15)</f>
        <v>0</v>
      </c>
      <c r="BI436" s="63">
        <f t="shared" si="501"/>
        <v>0</v>
      </c>
      <c r="BK436" s="158" t="str">
        <f t="shared" si="518"/>
        <v>-</v>
      </c>
      <c r="BL436" s="67">
        <f>SUMIFS('N1.3_Project_Listing'!$R$16:$R$829,'N1.3_Project_Listing'!$B$16:$B$829,$B436,'N1.3_Project_Listing'!$D$16:$D$829,$B393,'N1.3_Project_Listing'!$J$16:$J$829,BL$16,'N1.3_Project_Listing'!$G$16:$G$829,BK$15)</f>
        <v>0</v>
      </c>
      <c r="BM436" s="67">
        <f>SUMIFS('N1.3_Project_Listing'!$R$16:$R$829,'N1.3_Project_Listing'!$B$16:$B$829,$B436,'N1.3_Project_Listing'!$D$16:$D$829,$B393,'N1.3_Project_Listing'!$J$16:$J$829,BM$16,'N1.3_Project_Listing'!$G$16:$G$829,BK$15)</f>
        <v>0</v>
      </c>
      <c r="BN436" s="67">
        <f>SUMIFS('N1.3_Project_Listing'!$R$16:$R$829,'N1.3_Project_Listing'!$B$16:$B$829,$B436,'N1.3_Project_Listing'!$D$16:$D$829,$B393,'N1.3_Project_Listing'!$J$16:$J$829,BN$16,'N1.3_Project_Listing'!$G$16:$G$829,BK$15)</f>
        <v>0</v>
      </c>
      <c r="BO436" s="67">
        <f>SUMIFS('N1.3_Project_Listing'!$R$16:$R$829,'N1.3_Project_Listing'!$B$16:$B$829,$B436,'N1.3_Project_Listing'!$D$16:$D$829,$B393,'N1.3_Project_Listing'!$J$16:$J$829,BO$16,'N1.3_Project_Listing'!$G$16:$G$829,BK$15)</f>
        <v>0</v>
      </c>
      <c r="BP436" s="67">
        <f>SUMIFS('N1.3_Project_Listing'!$R$16:$R$829,'N1.3_Project_Listing'!$B$16:$B$829,$B436,'N1.3_Project_Listing'!$D$16:$D$829,$B393,'N1.3_Project_Listing'!$J$16:$J$829,BP$16,'N1.3_Project_Listing'!$G$16:$G$829,BK$15)</f>
        <v>0</v>
      </c>
      <c r="BQ436" s="63">
        <f t="shared" si="502"/>
        <v>0</v>
      </c>
      <c r="BR436" s="116" t="s">
        <v>441</v>
      </c>
      <c r="BS436" s="67">
        <f>SUMIFS('N1.3_Project_Listing'!$P$16:$P$829,'N1.3_Project_Listing'!$B$16:$B$829,$B436,'N1.3_Project_Listing'!$D$16:$D$829,$B393,'N1.3_Project_Listing'!$J$16:$J$829,BS$16,'N1.3_Project_Listing'!$G$16:$G$829,BK$15)</f>
        <v>0</v>
      </c>
      <c r="BT436" s="67">
        <f>SUMIFS('N1.3_Project_Listing'!$P$16:$P$829,'N1.3_Project_Listing'!$B$16:$B$829,$B436,'N1.3_Project_Listing'!$D$16:$D$829,$B393,'N1.3_Project_Listing'!$J$16:$J$829,BT$16,'N1.3_Project_Listing'!$G$16:$G$829,BK$15)</f>
        <v>0</v>
      </c>
      <c r="BU436" s="67">
        <f>SUMIFS('N1.3_Project_Listing'!$P$16:$P$829,'N1.3_Project_Listing'!$B$16:$B$829,$B436,'N1.3_Project_Listing'!$D$16:$D$829,$B393,'N1.3_Project_Listing'!$J$16:$J$829,BU$16,'N1.3_Project_Listing'!$G$16:$G$829,BK$15)</f>
        <v>0</v>
      </c>
      <c r="BV436" s="67">
        <f>SUMIFS('N1.3_Project_Listing'!$P$16:$P$829,'N1.3_Project_Listing'!$B$16:$B$829,$B436,'N1.3_Project_Listing'!$D$16:$D$829,$B393,'N1.3_Project_Listing'!$J$16:$J$829,BV$16,'N1.3_Project_Listing'!$G$16:$G$829,BK$15)</f>
        <v>0</v>
      </c>
      <c r="BW436" s="67">
        <f>SUMIFS('N1.3_Project_Listing'!$P$16:$P$829,'N1.3_Project_Listing'!$B$16:$B$829,$B436,'N1.3_Project_Listing'!$D$16:$D$829,$B393,'N1.3_Project_Listing'!$J$16:$J$829,BW$16,'N1.3_Project_Listing'!$G$16:$G$829,BK$15)</f>
        <v>0</v>
      </c>
      <c r="BX436" s="63">
        <f t="shared" si="503"/>
        <v>0</v>
      </c>
    </row>
    <row r="437" spans="2:76" hidden="1">
      <c r="B437" s="132" t="str">
        <f t="shared" si="519"/>
        <v>No entry required</v>
      </c>
      <c r="C437" s="158" t="str">
        <f t="shared" si="519"/>
        <v>-</v>
      </c>
      <c r="D437" s="63">
        <f t="shared" si="505"/>
        <v>0</v>
      </c>
      <c r="E437" s="63">
        <f t="shared" si="506"/>
        <v>0</v>
      </c>
      <c r="F437" s="63">
        <f t="shared" si="507"/>
        <v>0</v>
      </c>
      <c r="G437" s="63">
        <f t="shared" si="508"/>
        <v>0</v>
      </c>
      <c r="H437" s="63">
        <f t="shared" si="509"/>
        <v>0</v>
      </c>
      <c r="I437" s="63">
        <f t="shared" si="494"/>
        <v>0</v>
      </c>
      <c r="J437" s="116" t="s">
        <v>441</v>
      </c>
      <c r="K437" s="63">
        <f t="shared" si="510"/>
        <v>0</v>
      </c>
      <c r="L437" s="63">
        <f t="shared" si="511"/>
        <v>0</v>
      </c>
      <c r="M437" s="63">
        <f t="shared" si="512"/>
        <v>0</v>
      </c>
      <c r="N437" s="63">
        <f t="shared" si="513"/>
        <v>0</v>
      </c>
      <c r="O437" s="63">
        <f t="shared" si="514"/>
        <v>0</v>
      </c>
      <c r="P437" s="63">
        <f t="shared" si="495"/>
        <v>0</v>
      </c>
      <c r="R437" s="158" t="str">
        <f t="shared" si="515"/>
        <v>-</v>
      </c>
      <c r="S437" s="67">
        <f>SUMIFS('N1.3_Project_Listing'!$R$16:$R$829,'N1.3_Project_Listing'!$B$16:$B$829,$B437,'N1.3_Project_Listing'!$D$16:$D$829,$B393,'N1.3_Project_Listing'!$J$16:$J$829,S$16,'N1.3_Project_Listing'!$G$16:$G$829,R$15)</f>
        <v>0</v>
      </c>
      <c r="T437" s="67">
        <f>SUMIFS('N1.3_Project_Listing'!$R$16:$R$829,'N1.3_Project_Listing'!$B$16:$B$829,$B437,'N1.3_Project_Listing'!$D$16:$D$829,$B393,'N1.3_Project_Listing'!$J$16:$J$829,T$16,'N1.3_Project_Listing'!$G$16:$G$829,R$15)</f>
        <v>0</v>
      </c>
      <c r="U437" s="67">
        <f>SUMIFS('N1.3_Project_Listing'!$R$16:$R$829,'N1.3_Project_Listing'!$B$16:$B$829,$B437,'N1.3_Project_Listing'!$D$16:$D$829,$B393,'N1.3_Project_Listing'!$J$16:$J$829,U$16,'N1.3_Project_Listing'!$G$16:$G$829,R$15)</f>
        <v>0</v>
      </c>
      <c r="V437" s="67">
        <f>SUMIFS('N1.3_Project_Listing'!$R$16:$R$829,'N1.3_Project_Listing'!$B$16:$B$829,$B437,'N1.3_Project_Listing'!$D$16:$D$829,$B393,'N1.3_Project_Listing'!$J$16:$J$829,V$16,'N1.3_Project_Listing'!$G$16:$G$829,R$15)</f>
        <v>0</v>
      </c>
      <c r="W437" s="67">
        <f>SUMIFS('N1.3_Project_Listing'!$R$16:$R$829,'N1.3_Project_Listing'!$B$16:$B$829,$B437,'N1.3_Project_Listing'!$D$16:$D$829,$B393,'N1.3_Project_Listing'!$J$16:$J$829,W$16,'N1.3_Project_Listing'!$G$16:$G$829,R$15)</f>
        <v>0</v>
      </c>
      <c r="X437" s="63">
        <f t="shared" si="496"/>
        <v>0</v>
      </c>
      <c r="Y437" s="116" t="s">
        <v>441</v>
      </c>
      <c r="Z437" s="67">
        <f>SUMIFS('N1.3_Project_Listing'!$P$16:$P$829,'N1.3_Project_Listing'!$B$16:$B$829,$B437,'N1.3_Project_Listing'!$D$16:$D$829,$B393,'N1.3_Project_Listing'!$J$16:$J$829,Z$16,'N1.3_Project_Listing'!$G$16:$G$829,R$15)</f>
        <v>0</v>
      </c>
      <c r="AA437" s="67">
        <f>SUMIFS('N1.3_Project_Listing'!$P$16:$P$829,'N1.3_Project_Listing'!$B$16:$B$829,$B437,'N1.3_Project_Listing'!$D$16:$D$829,$B393,'N1.3_Project_Listing'!$J$16:$J$829,AA$16,'N1.3_Project_Listing'!$G$16:$G$829,R$15)</f>
        <v>0</v>
      </c>
      <c r="AB437" s="67">
        <f>SUMIFS('N1.3_Project_Listing'!$P$16:$P$829,'N1.3_Project_Listing'!$B$16:$B$829,$B437,'N1.3_Project_Listing'!$D$16:$D$829,$B393,'N1.3_Project_Listing'!$J$16:$J$829,AB$16,'N1.3_Project_Listing'!$G$16:$G$829,R$15)</f>
        <v>0</v>
      </c>
      <c r="AC437" s="67">
        <f>SUMIFS('N1.3_Project_Listing'!$P$16:$P$829,'N1.3_Project_Listing'!$B$16:$B$829,$B437,'N1.3_Project_Listing'!$D$16:$D$829,$B393,'N1.3_Project_Listing'!$J$16:$J$829,AC$16,'N1.3_Project_Listing'!$G$16:$G$829,R$15)</f>
        <v>0</v>
      </c>
      <c r="AD437" s="67">
        <f>SUMIFS('N1.3_Project_Listing'!$P$16:$P$829,'N1.3_Project_Listing'!$B$16:$B$829,$B437,'N1.3_Project_Listing'!$D$16:$D$829,$B393,'N1.3_Project_Listing'!$J$16:$J$829,AD$16,'N1.3_Project_Listing'!$G$16:$G$829,R$15)</f>
        <v>0</v>
      </c>
      <c r="AE437" s="63">
        <f t="shared" si="497"/>
        <v>0</v>
      </c>
      <c r="AG437" s="158" t="str">
        <f t="shared" si="516"/>
        <v>-</v>
      </c>
      <c r="AH437" s="67">
        <f>SUMIFS('N1.3_Project_Listing'!$R$16:$R$829,'N1.3_Project_Listing'!$B$16:$B$829,$B437,'N1.3_Project_Listing'!$D$16:$D$829,$B393,'N1.3_Project_Listing'!$J$16:$J$829,AH$16,'N1.3_Project_Listing'!$G$16:$G$829,AG$15)</f>
        <v>0</v>
      </c>
      <c r="AI437" s="67">
        <f>SUMIFS('N1.3_Project_Listing'!$R$16:$R$829,'N1.3_Project_Listing'!$B$16:$B$829,$B437,'N1.3_Project_Listing'!$D$16:$D$829,$B393,'N1.3_Project_Listing'!$J$16:$J$829,AI$16,'N1.3_Project_Listing'!$G$16:$G$829,AG$15)</f>
        <v>0</v>
      </c>
      <c r="AJ437" s="67">
        <f>SUMIFS('N1.3_Project_Listing'!$R$16:$R$829,'N1.3_Project_Listing'!$B$16:$B$829,$B437,'N1.3_Project_Listing'!$D$16:$D$829,$B393,'N1.3_Project_Listing'!$J$16:$J$829,AJ$16,'N1.3_Project_Listing'!$G$16:$G$829,AG$15)</f>
        <v>0</v>
      </c>
      <c r="AK437" s="67">
        <f>SUMIFS('N1.3_Project_Listing'!$R$16:$R$829,'N1.3_Project_Listing'!$B$16:$B$829,$B437,'N1.3_Project_Listing'!$D$16:$D$829,$B393,'N1.3_Project_Listing'!$J$16:$J$829,AK$16,'N1.3_Project_Listing'!$G$16:$G$829,AG$15)</f>
        <v>0</v>
      </c>
      <c r="AL437" s="67">
        <f>SUMIFS('N1.3_Project_Listing'!$R$16:$R$829,'N1.3_Project_Listing'!$B$16:$B$829,$B437,'N1.3_Project_Listing'!$D$16:$D$829,$B393,'N1.3_Project_Listing'!$J$16:$J$829,AL$16,'N1.3_Project_Listing'!$G$16:$G$829,AG$15)</f>
        <v>0</v>
      </c>
      <c r="AM437" s="63">
        <f t="shared" si="498"/>
        <v>0</v>
      </c>
      <c r="AN437" s="116" t="s">
        <v>441</v>
      </c>
      <c r="AO437" s="67">
        <f>SUMIFS('N1.3_Project_Listing'!$P$16:$P$829,'N1.3_Project_Listing'!$B$16:$B$829,$B437,'N1.3_Project_Listing'!$D$16:$D$829,$B393,'N1.3_Project_Listing'!$J$16:$J$829,AO$16,'N1.3_Project_Listing'!$G$16:$G$829,AG$15)</f>
        <v>0</v>
      </c>
      <c r="AP437" s="67">
        <f>SUMIFS('N1.3_Project_Listing'!$P$16:$P$829,'N1.3_Project_Listing'!$B$16:$B$829,$B437,'N1.3_Project_Listing'!$D$16:$D$829,$B393,'N1.3_Project_Listing'!$J$16:$J$829,AP$16,'N1.3_Project_Listing'!$G$16:$G$829,AG$15)</f>
        <v>0</v>
      </c>
      <c r="AQ437" s="67">
        <f>SUMIFS('N1.3_Project_Listing'!$P$16:$P$829,'N1.3_Project_Listing'!$B$16:$B$829,$B437,'N1.3_Project_Listing'!$D$16:$D$829,$B393,'N1.3_Project_Listing'!$J$16:$J$829,AQ$16,'N1.3_Project_Listing'!$G$16:$G$829,AG$15)</f>
        <v>0</v>
      </c>
      <c r="AR437" s="67">
        <f>SUMIFS('N1.3_Project_Listing'!$P$16:$P$829,'N1.3_Project_Listing'!$B$16:$B$829,$B437,'N1.3_Project_Listing'!$D$16:$D$829,$B393,'N1.3_Project_Listing'!$J$16:$J$829,AR$16,'N1.3_Project_Listing'!$G$16:$G$829,AG$15)</f>
        <v>0</v>
      </c>
      <c r="AS437" s="67">
        <f>SUMIFS('N1.3_Project_Listing'!$P$16:$P$829,'N1.3_Project_Listing'!$B$16:$B$829,$B437,'N1.3_Project_Listing'!$D$16:$D$829,$B393,'N1.3_Project_Listing'!$J$16:$J$829,AS$16,'N1.3_Project_Listing'!$G$16:$G$829,AG$15)</f>
        <v>0</v>
      </c>
      <c r="AT437" s="63">
        <f t="shared" si="499"/>
        <v>0</v>
      </c>
      <c r="AV437" s="158" t="str">
        <f t="shared" si="517"/>
        <v>-</v>
      </c>
      <c r="AW437" s="67">
        <f>SUMIFS('N1.3_Project_Listing'!$R$16:$R$829,'N1.3_Project_Listing'!$B$16:$B$829,$B437,'N1.3_Project_Listing'!$D$16:$D$829,$B393,'N1.3_Project_Listing'!$J$16:$J$829,AW$16,'N1.3_Project_Listing'!$G$16:$G$829,AV$15)</f>
        <v>0</v>
      </c>
      <c r="AX437" s="67">
        <f>SUMIFS('N1.3_Project_Listing'!$R$16:$R$829,'N1.3_Project_Listing'!$B$16:$B$829,$B437,'N1.3_Project_Listing'!$D$16:$D$829,$B393,'N1.3_Project_Listing'!$J$16:$J$829,AX$16,'N1.3_Project_Listing'!$G$16:$G$829,AV$15)</f>
        <v>0</v>
      </c>
      <c r="AY437" s="67">
        <f>SUMIFS('N1.3_Project_Listing'!$R$16:$R$829,'N1.3_Project_Listing'!$B$16:$B$829,$B437,'N1.3_Project_Listing'!$D$16:$D$829,$B393,'N1.3_Project_Listing'!$J$16:$J$829,AY$16,'N1.3_Project_Listing'!$G$16:$G$829,AV$15)</f>
        <v>0</v>
      </c>
      <c r="AZ437" s="67">
        <f>SUMIFS('N1.3_Project_Listing'!$R$16:$R$829,'N1.3_Project_Listing'!$B$16:$B$829,$B437,'N1.3_Project_Listing'!$D$16:$D$829,$B393,'N1.3_Project_Listing'!$J$16:$J$829,AZ$16,'N1.3_Project_Listing'!$G$16:$G$829,AV$15)</f>
        <v>0</v>
      </c>
      <c r="BA437" s="67">
        <f>SUMIFS('N1.3_Project_Listing'!$R$16:$R$829,'N1.3_Project_Listing'!$B$16:$B$829,$B437,'N1.3_Project_Listing'!$D$16:$D$829,$B393,'N1.3_Project_Listing'!$J$16:$J$829,BA$16,'N1.3_Project_Listing'!$G$16:$G$829,AV$15)</f>
        <v>0</v>
      </c>
      <c r="BB437" s="63">
        <f t="shared" si="500"/>
        <v>0</v>
      </c>
      <c r="BC437" s="116" t="s">
        <v>441</v>
      </c>
      <c r="BD437" s="67">
        <f>SUMIFS('N1.3_Project_Listing'!$P$16:$P$829,'N1.3_Project_Listing'!$B$16:$B$829,$B437,'N1.3_Project_Listing'!$D$16:$D$829,$B393,'N1.3_Project_Listing'!$J$16:$J$829,BD$16,'N1.3_Project_Listing'!$G$16:$G$829,AV$15)</f>
        <v>0</v>
      </c>
      <c r="BE437" s="67">
        <f>SUMIFS('N1.3_Project_Listing'!$P$16:$P$829,'N1.3_Project_Listing'!$B$16:$B$829,$B437,'N1.3_Project_Listing'!$D$16:$D$829,$B393,'N1.3_Project_Listing'!$J$16:$J$829,BE$16,'N1.3_Project_Listing'!$G$16:$G$829,AV$15)</f>
        <v>0</v>
      </c>
      <c r="BF437" s="67">
        <f>SUMIFS('N1.3_Project_Listing'!$P$16:$P$829,'N1.3_Project_Listing'!$B$16:$B$829,$B437,'N1.3_Project_Listing'!$D$16:$D$829,$B393,'N1.3_Project_Listing'!$J$16:$J$829,BF$16,'N1.3_Project_Listing'!$G$16:$G$829,AV$15)</f>
        <v>0</v>
      </c>
      <c r="BG437" s="67">
        <f>SUMIFS('N1.3_Project_Listing'!$P$16:$P$829,'N1.3_Project_Listing'!$B$16:$B$829,$B437,'N1.3_Project_Listing'!$D$16:$D$829,$B393,'N1.3_Project_Listing'!$J$16:$J$829,BG$16,'N1.3_Project_Listing'!$G$16:$G$829,AV$15)</f>
        <v>0</v>
      </c>
      <c r="BH437" s="67">
        <f>SUMIFS('N1.3_Project_Listing'!$P$16:$P$829,'N1.3_Project_Listing'!$B$16:$B$829,$B437,'N1.3_Project_Listing'!$D$16:$D$829,$B393,'N1.3_Project_Listing'!$J$16:$J$829,BH$16,'N1.3_Project_Listing'!$G$16:$G$829,AV$15)</f>
        <v>0</v>
      </c>
      <c r="BI437" s="63">
        <f t="shared" si="501"/>
        <v>0</v>
      </c>
      <c r="BK437" s="158" t="str">
        <f t="shared" si="518"/>
        <v>-</v>
      </c>
      <c r="BL437" s="67">
        <f>SUMIFS('N1.3_Project_Listing'!$R$16:$R$829,'N1.3_Project_Listing'!$B$16:$B$829,$B437,'N1.3_Project_Listing'!$D$16:$D$829,$B393,'N1.3_Project_Listing'!$J$16:$J$829,BL$16,'N1.3_Project_Listing'!$G$16:$G$829,BK$15)</f>
        <v>0</v>
      </c>
      <c r="BM437" s="67">
        <f>SUMIFS('N1.3_Project_Listing'!$R$16:$R$829,'N1.3_Project_Listing'!$B$16:$B$829,$B437,'N1.3_Project_Listing'!$D$16:$D$829,$B393,'N1.3_Project_Listing'!$J$16:$J$829,BM$16,'N1.3_Project_Listing'!$G$16:$G$829,BK$15)</f>
        <v>0</v>
      </c>
      <c r="BN437" s="67">
        <f>SUMIFS('N1.3_Project_Listing'!$R$16:$R$829,'N1.3_Project_Listing'!$B$16:$B$829,$B437,'N1.3_Project_Listing'!$D$16:$D$829,$B393,'N1.3_Project_Listing'!$J$16:$J$829,BN$16,'N1.3_Project_Listing'!$G$16:$G$829,BK$15)</f>
        <v>0</v>
      </c>
      <c r="BO437" s="67">
        <f>SUMIFS('N1.3_Project_Listing'!$R$16:$R$829,'N1.3_Project_Listing'!$B$16:$B$829,$B437,'N1.3_Project_Listing'!$D$16:$D$829,$B393,'N1.3_Project_Listing'!$J$16:$J$829,BO$16,'N1.3_Project_Listing'!$G$16:$G$829,BK$15)</f>
        <v>0</v>
      </c>
      <c r="BP437" s="67">
        <f>SUMIFS('N1.3_Project_Listing'!$R$16:$R$829,'N1.3_Project_Listing'!$B$16:$B$829,$B437,'N1.3_Project_Listing'!$D$16:$D$829,$B393,'N1.3_Project_Listing'!$J$16:$J$829,BP$16,'N1.3_Project_Listing'!$G$16:$G$829,BK$15)</f>
        <v>0</v>
      </c>
      <c r="BQ437" s="63">
        <f t="shared" si="502"/>
        <v>0</v>
      </c>
      <c r="BR437" s="116" t="s">
        <v>441</v>
      </c>
      <c r="BS437" s="67">
        <f>SUMIFS('N1.3_Project_Listing'!$P$16:$P$829,'N1.3_Project_Listing'!$B$16:$B$829,$B437,'N1.3_Project_Listing'!$D$16:$D$829,$B393,'N1.3_Project_Listing'!$J$16:$J$829,BS$16,'N1.3_Project_Listing'!$G$16:$G$829,BK$15)</f>
        <v>0</v>
      </c>
      <c r="BT437" s="67">
        <f>SUMIFS('N1.3_Project_Listing'!$P$16:$P$829,'N1.3_Project_Listing'!$B$16:$B$829,$B437,'N1.3_Project_Listing'!$D$16:$D$829,$B393,'N1.3_Project_Listing'!$J$16:$J$829,BT$16,'N1.3_Project_Listing'!$G$16:$G$829,BK$15)</f>
        <v>0</v>
      </c>
      <c r="BU437" s="67">
        <f>SUMIFS('N1.3_Project_Listing'!$P$16:$P$829,'N1.3_Project_Listing'!$B$16:$B$829,$B437,'N1.3_Project_Listing'!$D$16:$D$829,$B393,'N1.3_Project_Listing'!$J$16:$J$829,BU$16,'N1.3_Project_Listing'!$G$16:$G$829,BK$15)</f>
        <v>0</v>
      </c>
      <c r="BV437" s="67">
        <f>SUMIFS('N1.3_Project_Listing'!$P$16:$P$829,'N1.3_Project_Listing'!$B$16:$B$829,$B437,'N1.3_Project_Listing'!$D$16:$D$829,$B393,'N1.3_Project_Listing'!$J$16:$J$829,BV$16,'N1.3_Project_Listing'!$G$16:$G$829,BK$15)</f>
        <v>0</v>
      </c>
      <c r="BW437" s="67">
        <f>SUMIFS('N1.3_Project_Listing'!$P$16:$P$829,'N1.3_Project_Listing'!$B$16:$B$829,$B437,'N1.3_Project_Listing'!$D$16:$D$829,$B393,'N1.3_Project_Listing'!$J$16:$J$829,BW$16,'N1.3_Project_Listing'!$G$16:$G$829,BK$15)</f>
        <v>0</v>
      </c>
      <c r="BX437" s="63">
        <f t="shared" si="503"/>
        <v>0</v>
      </c>
    </row>
    <row r="438" spans="2:76" hidden="1">
      <c r="B438" s="132" t="str">
        <f t="shared" si="519"/>
        <v>No entry required</v>
      </c>
      <c r="C438" s="158" t="str">
        <f t="shared" si="519"/>
        <v>-</v>
      </c>
      <c r="D438" s="63">
        <f t="shared" si="505"/>
        <v>0</v>
      </c>
      <c r="E438" s="63">
        <f t="shared" si="506"/>
        <v>0</v>
      </c>
      <c r="F438" s="63">
        <f t="shared" si="507"/>
        <v>0</v>
      </c>
      <c r="G438" s="63">
        <f t="shared" si="508"/>
        <v>0</v>
      </c>
      <c r="H438" s="63">
        <f t="shared" si="509"/>
        <v>0</v>
      </c>
      <c r="I438" s="63">
        <f t="shared" si="494"/>
        <v>0</v>
      </c>
      <c r="J438" s="116" t="s">
        <v>441</v>
      </c>
      <c r="K438" s="63">
        <f t="shared" si="510"/>
        <v>0</v>
      </c>
      <c r="L438" s="63">
        <f t="shared" si="511"/>
        <v>0</v>
      </c>
      <c r="M438" s="63">
        <f t="shared" si="512"/>
        <v>0</v>
      </c>
      <c r="N438" s="63">
        <f t="shared" si="513"/>
        <v>0</v>
      </c>
      <c r="O438" s="63">
        <f t="shared" si="514"/>
        <v>0</v>
      </c>
      <c r="P438" s="63">
        <f t="shared" si="495"/>
        <v>0</v>
      </c>
      <c r="R438" s="158" t="str">
        <f t="shared" si="515"/>
        <v>-</v>
      </c>
      <c r="S438" s="67">
        <f>SUMIFS('N1.3_Project_Listing'!$R$16:$R$829,'N1.3_Project_Listing'!$B$16:$B$829,$B438,'N1.3_Project_Listing'!$D$16:$D$829,$B393,'N1.3_Project_Listing'!$J$16:$J$829,S$16,'N1.3_Project_Listing'!$G$16:$G$829,R$15)</f>
        <v>0</v>
      </c>
      <c r="T438" s="67">
        <f>SUMIFS('N1.3_Project_Listing'!$R$16:$R$829,'N1.3_Project_Listing'!$B$16:$B$829,$B438,'N1.3_Project_Listing'!$D$16:$D$829,$B393,'N1.3_Project_Listing'!$J$16:$J$829,T$16,'N1.3_Project_Listing'!$G$16:$G$829,R$15)</f>
        <v>0</v>
      </c>
      <c r="U438" s="67">
        <f>SUMIFS('N1.3_Project_Listing'!$R$16:$R$829,'N1.3_Project_Listing'!$B$16:$B$829,$B438,'N1.3_Project_Listing'!$D$16:$D$829,$B393,'N1.3_Project_Listing'!$J$16:$J$829,U$16,'N1.3_Project_Listing'!$G$16:$G$829,R$15)</f>
        <v>0</v>
      </c>
      <c r="V438" s="67">
        <f>SUMIFS('N1.3_Project_Listing'!$R$16:$R$829,'N1.3_Project_Listing'!$B$16:$B$829,$B438,'N1.3_Project_Listing'!$D$16:$D$829,$B393,'N1.3_Project_Listing'!$J$16:$J$829,V$16,'N1.3_Project_Listing'!$G$16:$G$829,R$15)</f>
        <v>0</v>
      </c>
      <c r="W438" s="67">
        <f>SUMIFS('N1.3_Project_Listing'!$R$16:$R$829,'N1.3_Project_Listing'!$B$16:$B$829,$B438,'N1.3_Project_Listing'!$D$16:$D$829,$B393,'N1.3_Project_Listing'!$J$16:$J$829,W$16,'N1.3_Project_Listing'!$G$16:$G$829,R$15)</f>
        <v>0</v>
      </c>
      <c r="X438" s="63">
        <f t="shared" si="496"/>
        <v>0</v>
      </c>
      <c r="Y438" s="116" t="s">
        <v>441</v>
      </c>
      <c r="Z438" s="67">
        <f>SUMIFS('N1.3_Project_Listing'!$P$16:$P$829,'N1.3_Project_Listing'!$B$16:$B$829,$B438,'N1.3_Project_Listing'!$D$16:$D$829,$B393,'N1.3_Project_Listing'!$J$16:$J$829,Z$16,'N1.3_Project_Listing'!$G$16:$G$829,R$15)</f>
        <v>0</v>
      </c>
      <c r="AA438" s="67">
        <f>SUMIFS('N1.3_Project_Listing'!$P$16:$P$829,'N1.3_Project_Listing'!$B$16:$B$829,$B438,'N1.3_Project_Listing'!$D$16:$D$829,$B393,'N1.3_Project_Listing'!$J$16:$J$829,AA$16,'N1.3_Project_Listing'!$G$16:$G$829,R$15)</f>
        <v>0</v>
      </c>
      <c r="AB438" s="67">
        <f>SUMIFS('N1.3_Project_Listing'!$P$16:$P$829,'N1.3_Project_Listing'!$B$16:$B$829,$B438,'N1.3_Project_Listing'!$D$16:$D$829,$B393,'N1.3_Project_Listing'!$J$16:$J$829,AB$16,'N1.3_Project_Listing'!$G$16:$G$829,R$15)</f>
        <v>0</v>
      </c>
      <c r="AC438" s="67">
        <f>SUMIFS('N1.3_Project_Listing'!$P$16:$P$829,'N1.3_Project_Listing'!$B$16:$B$829,$B438,'N1.3_Project_Listing'!$D$16:$D$829,$B393,'N1.3_Project_Listing'!$J$16:$J$829,AC$16,'N1.3_Project_Listing'!$G$16:$G$829,R$15)</f>
        <v>0</v>
      </c>
      <c r="AD438" s="67">
        <f>SUMIFS('N1.3_Project_Listing'!$P$16:$P$829,'N1.3_Project_Listing'!$B$16:$B$829,$B438,'N1.3_Project_Listing'!$D$16:$D$829,$B393,'N1.3_Project_Listing'!$J$16:$J$829,AD$16,'N1.3_Project_Listing'!$G$16:$G$829,R$15)</f>
        <v>0</v>
      </c>
      <c r="AE438" s="63">
        <f t="shared" si="497"/>
        <v>0</v>
      </c>
      <c r="AG438" s="158" t="str">
        <f t="shared" si="516"/>
        <v>-</v>
      </c>
      <c r="AH438" s="67">
        <f>SUMIFS('N1.3_Project_Listing'!$R$16:$R$829,'N1.3_Project_Listing'!$B$16:$B$829,$B438,'N1.3_Project_Listing'!$D$16:$D$829,$B393,'N1.3_Project_Listing'!$J$16:$J$829,AH$16,'N1.3_Project_Listing'!$G$16:$G$829,AG$15)</f>
        <v>0</v>
      </c>
      <c r="AI438" s="67">
        <f>SUMIFS('N1.3_Project_Listing'!$R$16:$R$829,'N1.3_Project_Listing'!$B$16:$B$829,$B438,'N1.3_Project_Listing'!$D$16:$D$829,$B393,'N1.3_Project_Listing'!$J$16:$J$829,AI$16,'N1.3_Project_Listing'!$G$16:$G$829,AG$15)</f>
        <v>0</v>
      </c>
      <c r="AJ438" s="67">
        <f>SUMIFS('N1.3_Project_Listing'!$R$16:$R$829,'N1.3_Project_Listing'!$B$16:$B$829,$B438,'N1.3_Project_Listing'!$D$16:$D$829,$B393,'N1.3_Project_Listing'!$J$16:$J$829,AJ$16,'N1.3_Project_Listing'!$G$16:$G$829,AG$15)</f>
        <v>0</v>
      </c>
      <c r="AK438" s="67">
        <f>SUMIFS('N1.3_Project_Listing'!$R$16:$R$829,'N1.3_Project_Listing'!$B$16:$B$829,$B438,'N1.3_Project_Listing'!$D$16:$D$829,$B393,'N1.3_Project_Listing'!$J$16:$J$829,AK$16,'N1.3_Project_Listing'!$G$16:$G$829,AG$15)</f>
        <v>0</v>
      </c>
      <c r="AL438" s="67">
        <f>SUMIFS('N1.3_Project_Listing'!$R$16:$R$829,'N1.3_Project_Listing'!$B$16:$B$829,$B438,'N1.3_Project_Listing'!$D$16:$D$829,$B393,'N1.3_Project_Listing'!$J$16:$J$829,AL$16,'N1.3_Project_Listing'!$G$16:$G$829,AG$15)</f>
        <v>0</v>
      </c>
      <c r="AM438" s="63">
        <f t="shared" si="498"/>
        <v>0</v>
      </c>
      <c r="AN438" s="116" t="s">
        <v>441</v>
      </c>
      <c r="AO438" s="67">
        <f>SUMIFS('N1.3_Project_Listing'!$P$16:$P$829,'N1.3_Project_Listing'!$B$16:$B$829,$B438,'N1.3_Project_Listing'!$D$16:$D$829,$B393,'N1.3_Project_Listing'!$J$16:$J$829,AO$16,'N1.3_Project_Listing'!$G$16:$G$829,AG$15)</f>
        <v>0</v>
      </c>
      <c r="AP438" s="67">
        <f>SUMIFS('N1.3_Project_Listing'!$P$16:$P$829,'N1.3_Project_Listing'!$B$16:$B$829,$B438,'N1.3_Project_Listing'!$D$16:$D$829,$B393,'N1.3_Project_Listing'!$J$16:$J$829,AP$16,'N1.3_Project_Listing'!$G$16:$G$829,AG$15)</f>
        <v>0</v>
      </c>
      <c r="AQ438" s="67">
        <f>SUMIFS('N1.3_Project_Listing'!$P$16:$P$829,'N1.3_Project_Listing'!$B$16:$B$829,$B438,'N1.3_Project_Listing'!$D$16:$D$829,$B393,'N1.3_Project_Listing'!$J$16:$J$829,AQ$16,'N1.3_Project_Listing'!$G$16:$G$829,AG$15)</f>
        <v>0</v>
      </c>
      <c r="AR438" s="67">
        <f>SUMIFS('N1.3_Project_Listing'!$P$16:$P$829,'N1.3_Project_Listing'!$B$16:$B$829,$B438,'N1.3_Project_Listing'!$D$16:$D$829,$B393,'N1.3_Project_Listing'!$J$16:$J$829,AR$16,'N1.3_Project_Listing'!$G$16:$G$829,AG$15)</f>
        <v>0</v>
      </c>
      <c r="AS438" s="67">
        <f>SUMIFS('N1.3_Project_Listing'!$P$16:$P$829,'N1.3_Project_Listing'!$B$16:$B$829,$B438,'N1.3_Project_Listing'!$D$16:$D$829,$B393,'N1.3_Project_Listing'!$J$16:$J$829,AS$16,'N1.3_Project_Listing'!$G$16:$G$829,AG$15)</f>
        <v>0</v>
      </c>
      <c r="AT438" s="63">
        <f t="shared" si="499"/>
        <v>0</v>
      </c>
      <c r="AV438" s="158" t="str">
        <f t="shared" si="517"/>
        <v>-</v>
      </c>
      <c r="AW438" s="67">
        <f>SUMIFS('N1.3_Project_Listing'!$R$16:$R$829,'N1.3_Project_Listing'!$B$16:$B$829,$B438,'N1.3_Project_Listing'!$D$16:$D$829,$B393,'N1.3_Project_Listing'!$J$16:$J$829,AW$16,'N1.3_Project_Listing'!$G$16:$G$829,AV$15)</f>
        <v>0</v>
      </c>
      <c r="AX438" s="67">
        <f>SUMIFS('N1.3_Project_Listing'!$R$16:$R$829,'N1.3_Project_Listing'!$B$16:$B$829,$B438,'N1.3_Project_Listing'!$D$16:$D$829,$B393,'N1.3_Project_Listing'!$J$16:$J$829,AX$16,'N1.3_Project_Listing'!$G$16:$G$829,AV$15)</f>
        <v>0</v>
      </c>
      <c r="AY438" s="67">
        <f>SUMIFS('N1.3_Project_Listing'!$R$16:$R$829,'N1.3_Project_Listing'!$B$16:$B$829,$B438,'N1.3_Project_Listing'!$D$16:$D$829,$B393,'N1.3_Project_Listing'!$J$16:$J$829,AY$16,'N1.3_Project_Listing'!$G$16:$G$829,AV$15)</f>
        <v>0</v>
      </c>
      <c r="AZ438" s="67">
        <f>SUMIFS('N1.3_Project_Listing'!$R$16:$R$829,'N1.3_Project_Listing'!$B$16:$B$829,$B438,'N1.3_Project_Listing'!$D$16:$D$829,$B393,'N1.3_Project_Listing'!$J$16:$J$829,AZ$16,'N1.3_Project_Listing'!$G$16:$G$829,AV$15)</f>
        <v>0</v>
      </c>
      <c r="BA438" s="67">
        <f>SUMIFS('N1.3_Project_Listing'!$R$16:$R$829,'N1.3_Project_Listing'!$B$16:$B$829,$B438,'N1.3_Project_Listing'!$D$16:$D$829,$B393,'N1.3_Project_Listing'!$J$16:$J$829,BA$16,'N1.3_Project_Listing'!$G$16:$G$829,AV$15)</f>
        <v>0</v>
      </c>
      <c r="BB438" s="63">
        <f t="shared" si="500"/>
        <v>0</v>
      </c>
      <c r="BC438" s="116" t="s">
        <v>441</v>
      </c>
      <c r="BD438" s="67">
        <f>SUMIFS('N1.3_Project_Listing'!$P$16:$P$829,'N1.3_Project_Listing'!$B$16:$B$829,$B438,'N1.3_Project_Listing'!$D$16:$D$829,$B393,'N1.3_Project_Listing'!$J$16:$J$829,BD$16,'N1.3_Project_Listing'!$G$16:$G$829,AV$15)</f>
        <v>0</v>
      </c>
      <c r="BE438" s="67">
        <f>SUMIFS('N1.3_Project_Listing'!$P$16:$P$829,'N1.3_Project_Listing'!$B$16:$B$829,$B438,'N1.3_Project_Listing'!$D$16:$D$829,$B393,'N1.3_Project_Listing'!$J$16:$J$829,BE$16,'N1.3_Project_Listing'!$G$16:$G$829,AV$15)</f>
        <v>0</v>
      </c>
      <c r="BF438" s="67">
        <f>SUMIFS('N1.3_Project_Listing'!$P$16:$P$829,'N1.3_Project_Listing'!$B$16:$B$829,$B438,'N1.3_Project_Listing'!$D$16:$D$829,$B393,'N1.3_Project_Listing'!$J$16:$J$829,BF$16,'N1.3_Project_Listing'!$G$16:$G$829,AV$15)</f>
        <v>0</v>
      </c>
      <c r="BG438" s="67">
        <f>SUMIFS('N1.3_Project_Listing'!$P$16:$P$829,'N1.3_Project_Listing'!$B$16:$B$829,$B438,'N1.3_Project_Listing'!$D$16:$D$829,$B393,'N1.3_Project_Listing'!$J$16:$J$829,BG$16,'N1.3_Project_Listing'!$G$16:$G$829,AV$15)</f>
        <v>0</v>
      </c>
      <c r="BH438" s="67">
        <f>SUMIFS('N1.3_Project_Listing'!$P$16:$P$829,'N1.3_Project_Listing'!$B$16:$B$829,$B438,'N1.3_Project_Listing'!$D$16:$D$829,$B393,'N1.3_Project_Listing'!$J$16:$J$829,BH$16,'N1.3_Project_Listing'!$G$16:$G$829,AV$15)</f>
        <v>0</v>
      </c>
      <c r="BI438" s="63">
        <f t="shared" si="501"/>
        <v>0</v>
      </c>
      <c r="BK438" s="158" t="str">
        <f t="shared" si="518"/>
        <v>-</v>
      </c>
      <c r="BL438" s="67">
        <f>SUMIFS('N1.3_Project_Listing'!$R$16:$R$829,'N1.3_Project_Listing'!$B$16:$B$829,$B438,'N1.3_Project_Listing'!$D$16:$D$829,$B393,'N1.3_Project_Listing'!$J$16:$J$829,BL$16,'N1.3_Project_Listing'!$G$16:$G$829,BK$15)</f>
        <v>0</v>
      </c>
      <c r="BM438" s="67">
        <f>SUMIFS('N1.3_Project_Listing'!$R$16:$R$829,'N1.3_Project_Listing'!$B$16:$B$829,$B438,'N1.3_Project_Listing'!$D$16:$D$829,$B393,'N1.3_Project_Listing'!$J$16:$J$829,BM$16,'N1.3_Project_Listing'!$G$16:$G$829,BK$15)</f>
        <v>0</v>
      </c>
      <c r="BN438" s="67">
        <f>SUMIFS('N1.3_Project_Listing'!$R$16:$R$829,'N1.3_Project_Listing'!$B$16:$B$829,$B438,'N1.3_Project_Listing'!$D$16:$D$829,$B393,'N1.3_Project_Listing'!$J$16:$J$829,BN$16,'N1.3_Project_Listing'!$G$16:$G$829,BK$15)</f>
        <v>0</v>
      </c>
      <c r="BO438" s="67">
        <f>SUMIFS('N1.3_Project_Listing'!$R$16:$R$829,'N1.3_Project_Listing'!$B$16:$B$829,$B438,'N1.3_Project_Listing'!$D$16:$D$829,$B393,'N1.3_Project_Listing'!$J$16:$J$829,BO$16,'N1.3_Project_Listing'!$G$16:$G$829,BK$15)</f>
        <v>0</v>
      </c>
      <c r="BP438" s="67">
        <f>SUMIFS('N1.3_Project_Listing'!$R$16:$R$829,'N1.3_Project_Listing'!$B$16:$B$829,$B438,'N1.3_Project_Listing'!$D$16:$D$829,$B393,'N1.3_Project_Listing'!$J$16:$J$829,BP$16,'N1.3_Project_Listing'!$G$16:$G$829,BK$15)</f>
        <v>0</v>
      </c>
      <c r="BQ438" s="63">
        <f t="shared" si="502"/>
        <v>0</v>
      </c>
      <c r="BR438" s="116" t="s">
        <v>441</v>
      </c>
      <c r="BS438" s="67">
        <f>SUMIFS('N1.3_Project_Listing'!$P$16:$P$829,'N1.3_Project_Listing'!$B$16:$B$829,$B438,'N1.3_Project_Listing'!$D$16:$D$829,$B393,'N1.3_Project_Listing'!$J$16:$J$829,BS$16,'N1.3_Project_Listing'!$G$16:$G$829,BK$15)</f>
        <v>0</v>
      </c>
      <c r="BT438" s="67">
        <f>SUMIFS('N1.3_Project_Listing'!$P$16:$P$829,'N1.3_Project_Listing'!$B$16:$B$829,$B438,'N1.3_Project_Listing'!$D$16:$D$829,$B393,'N1.3_Project_Listing'!$J$16:$J$829,BT$16,'N1.3_Project_Listing'!$G$16:$G$829,BK$15)</f>
        <v>0</v>
      </c>
      <c r="BU438" s="67">
        <f>SUMIFS('N1.3_Project_Listing'!$P$16:$P$829,'N1.3_Project_Listing'!$B$16:$B$829,$B438,'N1.3_Project_Listing'!$D$16:$D$829,$B393,'N1.3_Project_Listing'!$J$16:$J$829,BU$16,'N1.3_Project_Listing'!$G$16:$G$829,BK$15)</f>
        <v>0</v>
      </c>
      <c r="BV438" s="67">
        <f>SUMIFS('N1.3_Project_Listing'!$P$16:$P$829,'N1.3_Project_Listing'!$B$16:$B$829,$B438,'N1.3_Project_Listing'!$D$16:$D$829,$B393,'N1.3_Project_Listing'!$J$16:$J$829,BV$16,'N1.3_Project_Listing'!$G$16:$G$829,BK$15)</f>
        <v>0</v>
      </c>
      <c r="BW438" s="67">
        <f>SUMIFS('N1.3_Project_Listing'!$P$16:$P$829,'N1.3_Project_Listing'!$B$16:$B$829,$B438,'N1.3_Project_Listing'!$D$16:$D$829,$B393,'N1.3_Project_Listing'!$J$16:$J$829,BW$16,'N1.3_Project_Listing'!$G$16:$G$829,BK$15)</f>
        <v>0</v>
      </c>
      <c r="BX438" s="63">
        <f t="shared" si="503"/>
        <v>0</v>
      </c>
    </row>
    <row r="439" spans="2:76" hidden="1">
      <c r="B439" s="132" t="str">
        <f t="shared" si="519"/>
        <v>No entry required</v>
      </c>
      <c r="C439" s="158" t="str">
        <f t="shared" si="519"/>
        <v>-</v>
      </c>
      <c r="D439" s="63">
        <f t="shared" si="505"/>
        <v>0</v>
      </c>
      <c r="E439" s="63">
        <f t="shared" si="506"/>
        <v>0</v>
      </c>
      <c r="F439" s="63">
        <f t="shared" si="507"/>
        <v>0</v>
      </c>
      <c r="G439" s="63">
        <f t="shared" si="508"/>
        <v>0</v>
      </c>
      <c r="H439" s="63">
        <f t="shared" si="509"/>
        <v>0</v>
      </c>
      <c r="I439" s="63">
        <f t="shared" si="494"/>
        <v>0</v>
      </c>
      <c r="J439" s="116" t="s">
        <v>441</v>
      </c>
      <c r="K439" s="63">
        <f t="shared" si="510"/>
        <v>0</v>
      </c>
      <c r="L439" s="63">
        <f t="shared" si="511"/>
        <v>0</v>
      </c>
      <c r="M439" s="63">
        <f t="shared" si="512"/>
        <v>0</v>
      </c>
      <c r="N439" s="63">
        <f t="shared" si="513"/>
        <v>0</v>
      </c>
      <c r="O439" s="63">
        <f t="shared" si="514"/>
        <v>0</v>
      </c>
      <c r="P439" s="63">
        <f t="shared" si="495"/>
        <v>0</v>
      </c>
      <c r="R439" s="158" t="str">
        <f t="shared" si="515"/>
        <v>-</v>
      </c>
      <c r="S439" s="67">
        <f>SUMIFS('N1.3_Project_Listing'!$R$16:$R$829,'N1.3_Project_Listing'!$B$16:$B$829,$B439,'N1.3_Project_Listing'!$D$16:$D$829,$B393,'N1.3_Project_Listing'!$J$16:$J$829,S$16,'N1.3_Project_Listing'!$G$16:$G$829,R$15)</f>
        <v>0</v>
      </c>
      <c r="T439" s="67">
        <f>SUMIFS('N1.3_Project_Listing'!$R$16:$R$829,'N1.3_Project_Listing'!$B$16:$B$829,$B439,'N1.3_Project_Listing'!$D$16:$D$829,$B393,'N1.3_Project_Listing'!$J$16:$J$829,T$16,'N1.3_Project_Listing'!$G$16:$G$829,R$15)</f>
        <v>0</v>
      </c>
      <c r="U439" s="67">
        <f>SUMIFS('N1.3_Project_Listing'!$R$16:$R$829,'N1.3_Project_Listing'!$B$16:$B$829,$B439,'N1.3_Project_Listing'!$D$16:$D$829,$B393,'N1.3_Project_Listing'!$J$16:$J$829,U$16,'N1.3_Project_Listing'!$G$16:$G$829,R$15)</f>
        <v>0</v>
      </c>
      <c r="V439" s="67">
        <f>SUMIFS('N1.3_Project_Listing'!$R$16:$R$829,'N1.3_Project_Listing'!$B$16:$B$829,$B439,'N1.3_Project_Listing'!$D$16:$D$829,$B393,'N1.3_Project_Listing'!$J$16:$J$829,V$16,'N1.3_Project_Listing'!$G$16:$G$829,R$15)</f>
        <v>0</v>
      </c>
      <c r="W439" s="67">
        <f>SUMIFS('N1.3_Project_Listing'!$R$16:$R$829,'N1.3_Project_Listing'!$B$16:$B$829,$B439,'N1.3_Project_Listing'!$D$16:$D$829,$B393,'N1.3_Project_Listing'!$J$16:$J$829,W$16,'N1.3_Project_Listing'!$G$16:$G$829,R$15)</f>
        <v>0</v>
      </c>
      <c r="X439" s="63">
        <f t="shared" si="496"/>
        <v>0</v>
      </c>
      <c r="Y439" s="116" t="s">
        <v>441</v>
      </c>
      <c r="Z439" s="67">
        <f>SUMIFS('N1.3_Project_Listing'!$P$16:$P$829,'N1.3_Project_Listing'!$B$16:$B$829,$B439,'N1.3_Project_Listing'!$D$16:$D$829,$B393,'N1.3_Project_Listing'!$J$16:$J$829,Z$16,'N1.3_Project_Listing'!$G$16:$G$829,R$15)</f>
        <v>0</v>
      </c>
      <c r="AA439" s="67">
        <f>SUMIFS('N1.3_Project_Listing'!$P$16:$P$829,'N1.3_Project_Listing'!$B$16:$B$829,$B439,'N1.3_Project_Listing'!$D$16:$D$829,$B393,'N1.3_Project_Listing'!$J$16:$J$829,AA$16,'N1.3_Project_Listing'!$G$16:$G$829,R$15)</f>
        <v>0</v>
      </c>
      <c r="AB439" s="67">
        <f>SUMIFS('N1.3_Project_Listing'!$P$16:$P$829,'N1.3_Project_Listing'!$B$16:$B$829,$B439,'N1.3_Project_Listing'!$D$16:$D$829,$B393,'N1.3_Project_Listing'!$J$16:$J$829,AB$16,'N1.3_Project_Listing'!$G$16:$G$829,R$15)</f>
        <v>0</v>
      </c>
      <c r="AC439" s="67">
        <f>SUMIFS('N1.3_Project_Listing'!$P$16:$P$829,'N1.3_Project_Listing'!$B$16:$B$829,$B439,'N1.3_Project_Listing'!$D$16:$D$829,$B393,'N1.3_Project_Listing'!$J$16:$J$829,AC$16,'N1.3_Project_Listing'!$G$16:$G$829,R$15)</f>
        <v>0</v>
      </c>
      <c r="AD439" s="67">
        <f>SUMIFS('N1.3_Project_Listing'!$P$16:$P$829,'N1.3_Project_Listing'!$B$16:$B$829,$B439,'N1.3_Project_Listing'!$D$16:$D$829,$B393,'N1.3_Project_Listing'!$J$16:$J$829,AD$16,'N1.3_Project_Listing'!$G$16:$G$829,R$15)</f>
        <v>0</v>
      </c>
      <c r="AE439" s="63">
        <f t="shared" si="497"/>
        <v>0</v>
      </c>
      <c r="AG439" s="158" t="str">
        <f t="shared" si="516"/>
        <v>-</v>
      </c>
      <c r="AH439" s="67">
        <f>SUMIFS('N1.3_Project_Listing'!$R$16:$R$829,'N1.3_Project_Listing'!$B$16:$B$829,$B439,'N1.3_Project_Listing'!$D$16:$D$829,$B393,'N1.3_Project_Listing'!$J$16:$J$829,AH$16,'N1.3_Project_Listing'!$G$16:$G$829,AG$15)</f>
        <v>0</v>
      </c>
      <c r="AI439" s="67">
        <f>SUMIFS('N1.3_Project_Listing'!$R$16:$R$829,'N1.3_Project_Listing'!$B$16:$B$829,$B439,'N1.3_Project_Listing'!$D$16:$D$829,$B393,'N1.3_Project_Listing'!$J$16:$J$829,AI$16,'N1.3_Project_Listing'!$G$16:$G$829,AG$15)</f>
        <v>0</v>
      </c>
      <c r="AJ439" s="67">
        <f>SUMIFS('N1.3_Project_Listing'!$R$16:$R$829,'N1.3_Project_Listing'!$B$16:$B$829,$B439,'N1.3_Project_Listing'!$D$16:$D$829,$B393,'N1.3_Project_Listing'!$J$16:$J$829,AJ$16,'N1.3_Project_Listing'!$G$16:$G$829,AG$15)</f>
        <v>0</v>
      </c>
      <c r="AK439" s="67">
        <f>SUMIFS('N1.3_Project_Listing'!$R$16:$R$829,'N1.3_Project_Listing'!$B$16:$B$829,$B439,'N1.3_Project_Listing'!$D$16:$D$829,$B393,'N1.3_Project_Listing'!$J$16:$J$829,AK$16,'N1.3_Project_Listing'!$G$16:$G$829,AG$15)</f>
        <v>0</v>
      </c>
      <c r="AL439" s="67">
        <f>SUMIFS('N1.3_Project_Listing'!$R$16:$R$829,'N1.3_Project_Listing'!$B$16:$B$829,$B439,'N1.3_Project_Listing'!$D$16:$D$829,$B393,'N1.3_Project_Listing'!$J$16:$J$829,AL$16,'N1.3_Project_Listing'!$G$16:$G$829,AG$15)</f>
        <v>0</v>
      </c>
      <c r="AM439" s="63">
        <f t="shared" si="498"/>
        <v>0</v>
      </c>
      <c r="AN439" s="116" t="s">
        <v>441</v>
      </c>
      <c r="AO439" s="67">
        <f>SUMIFS('N1.3_Project_Listing'!$P$16:$P$829,'N1.3_Project_Listing'!$B$16:$B$829,$B439,'N1.3_Project_Listing'!$D$16:$D$829,$B393,'N1.3_Project_Listing'!$J$16:$J$829,AO$16,'N1.3_Project_Listing'!$G$16:$G$829,AG$15)</f>
        <v>0</v>
      </c>
      <c r="AP439" s="67">
        <f>SUMIFS('N1.3_Project_Listing'!$P$16:$P$829,'N1.3_Project_Listing'!$B$16:$B$829,$B439,'N1.3_Project_Listing'!$D$16:$D$829,$B393,'N1.3_Project_Listing'!$J$16:$J$829,AP$16,'N1.3_Project_Listing'!$G$16:$G$829,AG$15)</f>
        <v>0</v>
      </c>
      <c r="AQ439" s="67">
        <f>SUMIFS('N1.3_Project_Listing'!$P$16:$P$829,'N1.3_Project_Listing'!$B$16:$B$829,$B439,'N1.3_Project_Listing'!$D$16:$D$829,$B393,'N1.3_Project_Listing'!$J$16:$J$829,AQ$16,'N1.3_Project_Listing'!$G$16:$G$829,AG$15)</f>
        <v>0</v>
      </c>
      <c r="AR439" s="67">
        <f>SUMIFS('N1.3_Project_Listing'!$P$16:$P$829,'N1.3_Project_Listing'!$B$16:$B$829,$B439,'N1.3_Project_Listing'!$D$16:$D$829,$B393,'N1.3_Project_Listing'!$J$16:$J$829,AR$16,'N1.3_Project_Listing'!$G$16:$G$829,AG$15)</f>
        <v>0</v>
      </c>
      <c r="AS439" s="67">
        <f>SUMIFS('N1.3_Project_Listing'!$P$16:$P$829,'N1.3_Project_Listing'!$B$16:$B$829,$B439,'N1.3_Project_Listing'!$D$16:$D$829,$B393,'N1.3_Project_Listing'!$J$16:$J$829,AS$16,'N1.3_Project_Listing'!$G$16:$G$829,AG$15)</f>
        <v>0</v>
      </c>
      <c r="AT439" s="63">
        <f t="shared" si="499"/>
        <v>0</v>
      </c>
      <c r="AV439" s="158" t="str">
        <f t="shared" si="517"/>
        <v>-</v>
      </c>
      <c r="AW439" s="67">
        <f>SUMIFS('N1.3_Project_Listing'!$R$16:$R$829,'N1.3_Project_Listing'!$B$16:$B$829,$B439,'N1.3_Project_Listing'!$D$16:$D$829,$B393,'N1.3_Project_Listing'!$J$16:$J$829,AW$16,'N1.3_Project_Listing'!$G$16:$G$829,AV$15)</f>
        <v>0</v>
      </c>
      <c r="AX439" s="67">
        <f>SUMIFS('N1.3_Project_Listing'!$R$16:$R$829,'N1.3_Project_Listing'!$B$16:$B$829,$B439,'N1.3_Project_Listing'!$D$16:$D$829,$B393,'N1.3_Project_Listing'!$J$16:$J$829,AX$16,'N1.3_Project_Listing'!$G$16:$G$829,AV$15)</f>
        <v>0</v>
      </c>
      <c r="AY439" s="67">
        <f>SUMIFS('N1.3_Project_Listing'!$R$16:$R$829,'N1.3_Project_Listing'!$B$16:$B$829,$B439,'N1.3_Project_Listing'!$D$16:$D$829,$B393,'N1.3_Project_Listing'!$J$16:$J$829,AY$16,'N1.3_Project_Listing'!$G$16:$G$829,AV$15)</f>
        <v>0</v>
      </c>
      <c r="AZ439" s="67">
        <f>SUMIFS('N1.3_Project_Listing'!$R$16:$R$829,'N1.3_Project_Listing'!$B$16:$B$829,$B439,'N1.3_Project_Listing'!$D$16:$D$829,$B393,'N1.3_Project_Listing'!$J$16:$J$829,AZ$16,'N1.3_Project_Listing'!$G$16:$G$829,AV$15)</f>
        <v>0</v>
      </c>
      <c r="BA439" s="67">
        <f>SUMIFS('N1.3_Project_Listing'!$R$16:$R$829,'N1.3_Project_Listing'!$B$16:$B$829,$B439,'N1.3_Project_Listing'!$D$16:$D$829,$B393,'N1.3_Project_Listing'!$J$16:$J$829,BA$16,'N1.3_Project_Listing'!$G$16:$G$829,AV$15)</f>
        <v>0</v>
      </c>
      <c r="BB439" s="63">
        <f t="shared" si="500"/>
        <v>0</v>
      </c>
      <c r="BC439" s="116" t="s">
        <v>441</v>
      </c>
      <c r="BD439" s="67">
        <f>SUMIFS('N1.3_Project_Listing'!$P$16:$P$829,'N1.3_Project_Listing'!$B$16:$B$829,$B439,'N1.3_Project_Listing'!$D$16:$D$829,$B393,'N1.3_Project_Listing'!$J$16:$J$829,BD$16,'N1.3_Project_Listing'!$G$16:$G$829,AV$15)</f>
        <v>0</v>
      </c>
      <c r="BE439" s="67">
        <f>SUMIFS('N1.3_Project_Listing'!$P$16:$P$829,'N1.3_Project_Listing'!$B$16:$B$829,$B439,'N1.3_Project_Listing'!$D$16:$D$829,$B393,'N1.3_Project_Listing'!$J$16:$J$829,BE$16,'N1.3_Project_Listing'!$G$16:$G$829,AV$15)</f>
        <v>0</v>
      </c>
      <c r="BF439" s="67">
        <f>SUMIFS('N1.3_Project_Listing'!$P$16:$P$829,'N1.3_Project_Listing'!$B$16:$B$829,$B439,'N1.3_Project_Listing'!$D$16:$D$829,$B393,'N1.3_Project_Listing'!$J$16:$J$829,BF$16,'N1.3_Project_Listing'!$G$16:$G$829,AV$15)</f>
        <v>0</v>
      </c>
      <c r="BG439" s="67">
        <f>SUMIFS('N1.3_Project_Listing'!$P$16:$P$829,'N1.3_Project_Listing'!$B$16:$B$829,$B439,'N1.3_Project_Listing'!$D$16:$D$829,$B393,'N1.3_Project_Listing'!$J$16:$J$829,BG$16,'N1.3_Project_Listing'!$G$16:$G$829,AV$15)</f>
        <v>0</v>
      </c>
      <c r="BH439" s="67">
        <f>SUMIFS('N1.3_Project_Listing'!$P$16:$P$829,'N1.3_Project_Listing'!$B$16:$B$829,$B439,'N1.3_Project_Listing'!$D$16:$D$829,$B393,'N1.3_Project_Listing'!$J$16:$J$829,BH$16,'N1.3_Project_Listing'!$G$16:$G$829,AV$15)</f>
        <v>0</v>
      </c>
      <c r="BI439" s="63">
        <f t="shared" si="501"/>
        <v>0</v>
      </c>
      <c r="BK439" s="158" t="str">
        <f t="shared" si="518"/>
        <v>-</v>
      </c>
      <c r="BL439" s="67">
        <f>SUMIFS('N1.3_Project_Listing'!$R$16:$R$829,'N1.3_Project_Listing'!$B$16:$B$829,$B439,'N1.3_Project_Listing'!$D$16:$D$829,$B393,'N1.3_Project_Listing'!$J$16:$J$829,BL$16,'N1.3_Project_Listing'!$G$16:$G$829,BK$15)</f>
        <v>0</v>
      </c>
      <c r="BM439" s="67">
        <f>SUMIFS('N1.3_Project_Listing'!$R$16:$R$829,'N1.3_Project_Listing'!$B$16:$B$829,$B439,'N1.3_Project_Listing'!$D$16:$D$829,$B393,'N1.3_Project_Listing'!$J$16:$J$829,BM$16,'N1.3_Project_Listing'!$G$16:$G$829,BK$15)</f>
        <v>0</v>
      </c>
      <c r="BN439" s="67">
        <f>SUMIFS('N1.3_Project_Listing'!$R$16:$R$829,'N1.3_Project_Listing'!$B$16:$B$829,$B439,'N1.3_Project_Listing'!$D$16:$D$829,$B393,'N1.3_Project_Listing'!$J$16:$J$829,BN$16,'N1.3_Project_Listing'!$G$16:$G$829,BK$15)</f>
        <v>0</v>
      </c>
      <c r="BO439" s="67">
        <f>SUMIFS('N1.3_Project_Listing'!$R$16:$R$829,'N1.3_Project_Listing'!$B$16:$B$829,$B439,'N1.3_Project_Listing'!$D$16:$D$829,$B393,'N1.3_Project_Listing'!$J$16:$J$829,BO$16,'N1.3_Project_Listing'!$G$16:$G$829,BK$15)</f>
        <v>0</v>
      </c>
      <c r="BP439" s="67">
        <f>SUMIFS('N1.3_Project_Listing'!$R$16:$R$829,'N1.3_Project_Listing'!$B$16:$B$829,$B439,'N1.3_Project_Listing'!$D$16:$D$829,$B393,'N1.3_Project_Listing'!$J$16:$J$829,BP$16,'N1.3_Project_Listing'!$G$16:$G$829,BK$15)</f>
        <v>0</v>
      </c>
      <c r="BQ439" s="63">
        <f t="shared" si="502"/>
        <v>0</v>
      </c>
      <c r="BR439" s="116" t="s">
        <v>441</v>
      </c>
      <c r="BS439" s="67">
        <f>SUMIFS('N1.3_Project_Listing'!$P$16:$P$829,'N1.3_Project_Listing'!$B$16:$B$829,$B439,'N1.3_Project_Listing'!$D$16:$D$829,$B393,'N1.3_Project_Listing'!$J$16:$J$829,BS$16,'N1.3_Project_Listing'!$G$16:$G$829,BK$15)</f>
        <v>0</v>
      </c>
      <c r="BT439" s="67">
        <f>SUMIFS('N1.3_Project_Listing'!$P$16:$P$829,'N1.3_Project_Listing'!$B$16:$B$829,$B439,'N1.3_Project_Listing'!$D$16:$D$829,$B393,'N1.3_Project_Listing'!$J$16:$J$829,BT$16,'N1.3_Project_Listing'!$G$16:$G$829,BK$15)</f>
        <v>0</v>
      </c>
      <c r="BU439" s="67">
        <f>SUMIFS('N1.3_Project_Listing'!$P$16:$P$829,'N1.3_Project_Listing'!$B$16:$B$829,$B439,'N1.3_Project_Listing'!$D$16:$D$829,$B393,'N1.3_Project_Listing'!$J$16:$J$829,BU$16,'N1.3_Project_Listing'!$G$16:$G$829,BK$15)</f>
        <v>0</v>
      </c>
      <c r="BV439" s="67">
        <f>SUMIFS('N1.3_Project_Listing'!$P$16:$P$829,'N1.3_Project_Listing'!$B$16:$B$829,$B439,'N1.3_Project_Listing'!$D$16:$D$829,$B393,'N1.3_Project_Listing'!$J$16:$J$829,BV$16,'N1.3_Project_Listing'!$G$16:$G$829,BK$15)</f>
        <v>0</v>
      </c>
      <c r="BW439" s="67">
        <f>SUMIFS('N1.3_Project_Listing'!$P$16:$P$829,'N1.3_Project_Listing'!$B$16:$B$829,$B439,'N1.3_Project_Listing'!$D$16:$D$829,$B393,'N1.3_Project_Listing'!$J$16:$J$829,BW$16,'N1.3_Project_Listing'!$G$16:$G$829,BK$15)</f>
        <v>0</v>
      </c>
      <c r="BX439" s="63">
        <f t="shared" si="503"/>
        <v>0</v>
      </c>
    </row>
    <row r="440" spans="2:76" hidden="1">
      <c r="B440" s="132" t="str">
        <f t="shared" si="519"/>
        <v>No entry required</v>
      </c>
      <c r="C440" s="158" t="str">
        <f t="shared" si="519"/>
        <v>-</v>
      </c>
      <c r="D440" s="63">
        <f t="shared" si="505"/>
        <v>0</v>
      </c>
      <c r="E440" s="63">
        <f t="shared" si="506"/>
        <v>0</v>
      </c>
      <c r="F440" s="63">
        <f t="shared" si="507"/>
        <v>0</v>
      </c>
      <c r="G440" s="63">
        <f t="shared" si="508"/>
        <v>0</v>
      </c>
      <c r="H440" s="63">
        <f t="shared" si="509"/>
        <v>0</v>
      </c>
      <c r="I440" s="63">
        <f t="shared" si="494"/>
        <v>0</v>
      </c>
      <c r="J440" s="116" t="s">
        <v>441</v>
      </c>
      <c r="K440" s="63">
        <f t="shared" si="510"/>
        <v>0</v>
      </c>
      <c r="L440" s="63">
        <f t="shared" si="511"/>
        <v>0</v>
      </c>
      <c r="M440" s="63">
        <f t="shared" si="512"/>
        <v>0</v>
      </c>
      <c r="N440" s="63">
        <f t="shared" si="513"/>
        <v>0</v>
      </c>
      <c r="O440" s="63">
        <f t="shared" si="514"/>
        <v>0</v>
      </c>
      <c r="P440" s="63">
        <f t="shared" si="495"/>
        <v>0</v>
      </c>
      <c r="R440" s="158" t="str">
        <f t="shared" si="515"/>
        <v>-</v>
      </c>
      <c r="S440" s="67">
        <f>SUMIFS('N1.3_Project_Listing'!$R$16:$R$829,'N1.3_Project_Listing'!$B$16:$B$829,$B440,'N1.3_Project_Listing'!$D$16:$D$829,$B393,'N1.3_Project_Listing'!$J$16:$J$829,S$16,'N1.3_Project_Listing'!$G$16:$G$829,R$15)</f>
        <v>0</v>
      </c>
      <c r="T440" s="67">
        <f>SUMIFS('N1.3_Project_Listing'!$R$16:$R$829,'N1.3_Project_Listing'!$B$16:$B$829,$B440,'N1.3_Project_Listing'!$D$16:$D$829,$B393,'N1.3_Project_Listing'!$J$16:$J$829,T$16,'N1.3_Project_Listing'!$G$16:$G$829,R$15)</f>
        <v>0</v>
      </c>
      <c r="U440" s="67">
        <f>SUMIFS('N1.3_Project_Listing'!$R$16:$R$829,'N1.3_Project_Listing'!$B$16:$B$829,$B440,'N1.3_Project_Listing'!$D$16:$D$829,$B393,'N1.3_Project_Listing'!$J$16:$J$829,U$16,'N1.3_Project_Listing'!$G$16:$G$829,R$15)</f>
        <v>0</v>
      </c>
      <c r="V440" s="67">
        <f>SUMIFS('N1.3_Project_Listing'!$R$16:$R$829,'N1.3_Project_Listing'!$B$16:$B$829,$B440,'N1.3_Project_Listing'!$D$16:$D$829,$B393,'N1.3_Project_Listing'!$J$16:$J$829,V$16,'N1.3_Project_Listing'!$G$16:$G$829,R$15)</f>
        <v>0</v>
      </c>
      <c r="W440" s="67">
        <f>SUMIFS('N1.3_Project_Listing'!$R$16:$R$829,'N1.3_Project_Listing'!$B$16:$B$829,$B440,'N1.3_Project_Listing'!$D$16:$D$829,$B393,'N1.3_Project_Listing'!$J$16:$J$829,W$16,'N1.3_Project_Listing'!$G$16:$G$829,R$15)</f>
        <v>0</v>
      </c>
      <c r="X440" s="63">
        <f t="shared" si="496"/>
        <v>0</v>
      </c>
      <c r="Y440" s="116" t="s">
        <v>441</v>
      </c>
      <c r="Z440" s="67">
        <f>SUMIFS('N1.3_Project_Listing'!$P$16:$P$829,'N1.3_Project_Listing'!$B$16:$B$829,$B440,'N1.3_Project_Listing'!$D$16:$D$829,$B393,'N1.3_Project_Listing'!$J$16:$J$829,Z$16,'N1.3_Project_Listing'!$G$16:$G$829,R$15)</f>
        <v>0</v>
      </c>
      <c r="AA440" s="67">
        <f>SUMIFS('N1.3_Project_Listing'!$P$16:$P$829,'N1.3_Project_Listing'!$B$16:$B$829,$B440,'N1.3_Project_Listing'!$D$16:$D$829,$B393,'N1.3_Project_Listing'!$J$16:$J$829,AA$16,'N1.3_Project_Listing'!$G$16:$G$829,R$15)</f>
        <v>0</v>
      </c>
      <c r="AB440" s="67">
        <f>SUMIFS('N1.3_Project_Listing'!$P$16:$P$829,'N1.3_Project_Listing'!$B$16:$B$829,$B440,'N1.3_Project_Listing'!$D$16:$D$829,$B393,'N1.3_Project_Listing'!$J$16:$J$829,AB$16,'N1.3_Project_Listing'!$G$16:$G$829,R$15)</f>
        <v>0</v>
      </c>
      <c r="AC440" s="67">
        <f>SUMIFS('N1.3_Project_Listing'!$P$16:$P$829,'N1.3_Project_Listing'!$B$16:$B$829,$B440,'N1.3_Project_Listing'!$D$16:$D$829,$B393,'N1.3_Project_Listing'!$J$16:$J$829,AC$16,'N1.3_Project_Listing'!$G$16:$G$829,R$15)</f>
        <v>0</v>
      </c>
      <c r="AD440" s="67">
        <f>SUMIFS('N1.3_Project_Listing'!$P$16:$P$829,'N1.3_Project_Listing'!$B$16:$B$829,$B440,'N1.3_Project_Listing'!$D$16:$D$829,$B393,'N1.3_Project_Listing'!$J$16:$J$829,AD$16,'N1.3_Project_Listing'!$G$16:$G$829,R$15)</f>
        <v>0</v>
      </c>
      <c r="AE440" s="63">
        <f t="shared" si="497"/>
        <v>0</v>
      </c>
      <c r="AG440" s="158" t="str">
        <f t="shared" si="516"/>
        <v>-</v>
      </c>
      <c r="AH440" s="67">
        <f>SUMIFS('N1.3_Project_Listing'!$R$16:$R$829,'N1.3_Project_Listing'!$B$16:$B$829,$B440,'N1.3_Project_Listing'!$D$16:$D$829,$B393,'N1.3_Project_Listing'!$J$16:$J$829,AH$16,'N1.3_Project_Listing'!$G$16:$G$829,AG$15)</f>
        <v>0</v>
      </c>
      <c r="AI440" s="67">
        <f>SUMIFS('N1.3_Project_Listing'!$R$16:$R$829,'N1.3_Project_Listing'!$B$16:$B$829,$B440,'N1.3_Project_Listing'!$D$16:$D$829,$B393,'N1.3_Project_Listing'!$J$16:$J$829,AI$16,'N1.3_Project_Listing'!$G$16:$G$829,AG$15)</f>
        <v>0</v>
      </c>
      <c r="AJ440" s="67">
        <f>SUMIFS('N1.3_Project_Listing'!$R$16:$R$829,'N1.3_Project_Listing'!$B$16:$B$829,$B440,'N1.3_Project_Listing'!$D$16:$D$829,$B393,'N1.3_Project_Listing'!$J$16:$J$829,AJ$16,'N1.3_Project_Listing'!$G$16:$G$829,AG$15)</f>
        <v>0</v>
      </c>
      <c r="AK440" s="67">
        <f>SUMIFS('N1.3_Project_Listing'!$R$16:$R$829,'N1.3_Project_Listing'!$B$16:$B$829,$B440,'N1.3_Project_Listing'!$D$16:$D$829,$B393,'N1.3_Project_Listing'!$J$16:$J$829,AK$16,'N1.3_Project_Listing'!$G$16:$G$829,AG$15)</f>
        <v>0</v>
      </c>
      <c r="AL440" s="67">
        <f>SUMIFS('N1.3_Project_Listing'!$R$16:$R$829,'N1.3_Project_Listing'!$B$16:$B$829,$B440,'N1.3_Project_Listing'!$D$16:$D$829,$B393,'N1.3_Project_Listing'!$J$16:$J$829,AL$16,'N1.3_Project_Listing'!$G$16:$G$829,AG$15)</f>
        <v>0</v>
      </c>
      <c r="AM440" s="63">
        <f t="shared" si="498"/>
        <v>0</v>
      </c>
      <c r="AN440" s="116" t="s">
        <v>441</v>
      </c>
      <c r="AO440" s="67">
        <f>SUMIFS('N1.3_Project_Listing'!$P$16:$P$829,'N1.3_Project_Listing'!$B$16:$B$829,$B440,'N1.3_Project_Listing'!$D$16:$D$829,$B393,'N1.3_Project_Listing'!$J$16:$J$829,AO$16,'N1.3_Project_Listing'!$G$16:$G$829,AG$15)</f>
        <v>0</v>
      </c>
      <c r="AP440" s="67">
        <f>SUMIFS('N1.3_Project_Listing'!$P$16:$P$829,'N1.3_Project_Listing'!$B$16:$B$829,$B440,'N1.3_Project_Listing'!$D$16:$D$829,$B393,'N1.3_Project_Listing'!$J$16:$J$829,AP$16,'N1.3_Project_Listing'!$G$16:$G$829,AG$15)</f>
        <v>0</v>
      </c>
      <c r="AQ440" s="67">
        <f>SUMIFS('N1.3_Project_Listing'!$P$16:$P$829,'N1.3_Project_Listing'!$B$16:$B$829,$B440,'N1.3_Project_Listing'!$D$16:$D$829,$B393,'N1.3_Project_Listing'!$J$16:$J$829,AQ$16,'N1.3_Project_Listing'!$G$16:$G$829,AG$15)</f>
        <v>0</v>
      </c>
      <c r="AR440" s="67">
        <f>SUMIFS('N1.3_Project_Listing'!$P$16:$P$829,'N1.3_Project_Listing'!$B$16:$B$829,$B440,'N1.3_Project_Listing'!$D$16:$D$829,$B393,'N1.3_Project_Listing'!$J$16:$J$829,AR$16,'N1.3_Project_Listing'!$G$16:$G$829,AG$15)</f>
        <v>0</v>
      </c>
      <c r="AS440" s="67">
        <f>SUMIFS('N1.3_Project_Listing'!$P$16:$P$829,'N1.3_Project_Listing'!$B$16:$B$829,$B440,'N1.3_Project_Listing'!$D$16:$D$829,$B393,'N1.3_Project_Listing'!$J$16:$J$829,AS$16,'N1.3_Project_Listing'!$G$16:$G$829,AG$15)</f>
        <v>0</v>
      </c>
      <c r="AT440" s="63">
        <f t="shared" si="499"/>
        <v>0</v>
      </c>
      <c r="AV440" s="158" t="str">
        <f t="shared" si="517"/>
        <v>-</v>
      </c>
      <c r="AW440" s="67">
        <f>SUMIFS('N1.3_Project_Listing'!$R$16:$R$829,'N1.3_Project_Listing'!$B$16:$B$829,$B440,'N1.3_Project_Listing'!$D$16:$D$829,$B393,'N1.3_Project_Listing'!$J$16:$J$829,AW$16,'N1.3_Project_Listing'!$G$16:$G$829,AV$15)</f>
        <v>0</v>
      </c>
      <c r="AX440" s="67">
        <f>SUMIFS('N1.3_Project_Listing'!$R$16:$R$829,'N1.3_Project_Listing'!$B$16:$B$829,$B440,'N1.3_Project_Listing'!$D$16:$D$829,$B393,'N1.3_Project_Listing'!$J$16:$J$829,AX$16,'N1.3_Project_Listing'!$G$16:$G$829,AV$15)</f>
        <v>0</v>
      </c>
      <c r="AY440" s="67">
        <f>SUMIFS('N1.3_Project_Listing'!$R$16:$R$829,'N1.3_Project_Listing'!$B$16:$B$829,$B440,'N1.3_Project_Listing'!$D$16:$D$829,$B393,'N1.3_Project_Listing'!$J$16:$J$829,AY$16,'N1.3_Project_Listing'!$G$16:$G$829,AV$15)</f>
        <v>0</v>
      </c>
      <c r="AZ440" s="67">
        <f>SUMIFS('N1.3_Project_Listing'!$R$16:$R$829,'N1.3_Project_Listing'!$B$16:$B$829,$B440,'N1.3_Project_Listing'!$D$16:$D$829,$B393,'N1.3_Project_Listing'!$J$16:$J$829,AZ$16,'N1.3_Project_Listing'!$G$16:$G$829,AV$15)</f>
        <v>0</v>
      </c>
      <c r="BA440" s="67">
        <f>SUMIFS('N1.3_Project_Listing'!$R$16:$R$829,'N1.3_Project_Listing'!$B$16:$B$829,$B440,'N1.3_Project_Listing'!$D$16:$D$829,$B393,'N1.3_Project_Listing'!$J$16:$J$829,BA$16,'N1.3_Project_Listing'!$G$16:$G$829,AV$15)</f>
        <v>0</v>
      </c>
      <c r="BB440" s="63">
        <f t="shared" si="500"/>
        <v>0</v>
      </c>
      <c r="BC440" s="116" t="s">
        <v>441</v>
      </c>
      <c r="BD440" s="67">
        <f>SUMIFS('N1.3_Project_Listing'!$P$16:$P$829,'N1.3_Project_Listing'!$B$16:$B$829,$B440,'N1.3_Project_Listing'!$D$16:$D$829,$B393,'N1.3_Project_Listing'!$J$16:$J$829,BD$16,'N1.3_Project_Listing'!$G$16:$G$829,AV$15)</f>
        <v>0</v>
      </c>
      <c r="BE440" s="67">
        <f>SUMIFS('N1.3_Project_Listing'!$P$16:$P$829,'N1.3_Project_Listing'!$B$16:$B$829,$B440,'N1.3_Project_Listing'!$D$16:$D$829,$B393,'N1.3_Project_Listing'!$J$16:$J$829,BE$16,'N1.3_Project_Listing'!$G$16:$G$829,AV$15)</f>
        <v>0</v>
      </c>
      <c r="BF440" s="67">
        <f>SUMIFS('N1.3_Project_Listing'!$P$16:$P$829,'N1.3_Project_Listing'!$B$16:$B$829,$B440,'N1.3_Project_Listing'!$D$16:$D$829,$B393,'N1.3_Project_Listing'!$J$16:$J$829,BF$16,'N1.3_Project_Listing'!$G$16:$G$829,AV$15)</f>
        <v>0</v>
      </c>
      <c r="BG440" s="67">
        <f>SUMIFS('N1.3_Project_Listing'!$P$16:$P$829,'N1.3_Project_Listing'!$B$16:$B$829,$B440,'N1.3_Project_Listing'!$D$16:$D$829,$B393,'N1.3_Project_Listing'!$J$16:$J$829,BG$16,'N1.3_Project_Listing'!$G$16:$G$829,AV$15)</f>
        <v>0</v>
      </c>
      <c r="BH440" s="67">
        <f>SUMIFS('N1.3_Project_Listing'!$P$16:$P$829,'N1.3_Project_Listing'!$B$16:$B$829,$B440,'N1.3_Project_Listing'!$D$16:$D$829,$B393,'N1.3_Project_Listing'!$J$16:$J$829,BH$16,'N1.3_Project_Listing'!$G$16:$G$829,AV$15)</f>
        <v>0</v>
      </c>
      <c r="BI440" s="63">
        <f t="shared" si="501"/>
        <v>0</v>
      </c>
      <c r="BK440" s="158" t="str">
        <f t="shared" si="518"/>
        <v>-</v>
      </c>
      <c r="BL440" s="67">
        <f>SUMIFS('N1.3_Project_Listing'!$R$16:$R$829,'N1.3_Project_Listing'!$B$16:$B$829,$B440,'N1.3_Project_Listing'!$D$16:$D$829,$B393,'N1.3_Project_Listing'!$J$16:$J$829,BL$16,'N1.3_Project_Listing'!$G$16:$G$829,BK$15)</f>
        <v>0</v>
      </c>
      <c r="BM440" s="67">
        <f>SUMIFS('N1.3_Project_Listing'!$R$16:$R$829,'N1.3_Project_Listing'!$B$16:$B$829,$B440,'N1.3_Project_Listing'!$D$16:$D$829,$B393,'N1.3_Project_Listing'!$J$16:$J$829,BM$16,'N1.3_Project_Listing'!$G$16:$G$829,BK$15)</f>
        <v>0</v>
      </c>
      <c r="BN440" s="67">
        <f>SUMIFS('N1.3_Project_Listing'!$R$16:$R$829,'N1.3_Project_Listing'!$B$16:$B$829,$B440,'N1.3_Project_Listing'!$D$16:$D$829,$B393,'N1.3_Project_Listing'!$J$16:$J$829,BN$16,'N1.3_Project_Listing'!$G$16:$G$829,BK$15)</f>
        <v>0</v>
      </c>
      <c r="BO440" s="67">
        <f>SUMIFS('N1.3_Project_Listing'!$R$16:$R$829,'N1.3_Project_Listing'!$B$16:$B$829,$B440,'N1.3_Project_Listing'!$D$16:$D$829,$B393,'N1.3_Project_Listing'!$J$16:$J$829,BO$16,'N1.3_Project_Listing'!$G$16:$G$829,BK$15)</f>
        <v>0</v>
      </c>
      <c r="BP440" s="67">
        <f>SUMIFS('N1.3_Project_Listing'!$R$16:$R$829,'N1.3_Project_Listing'!$B$16:$B$829,$B440,'N1.3_Project_Listing'!$D$16:$D$829,$B393,'N1.3_Project_Listing'!$J$16:$J$829,BP$16,'N1.3_Project_Listing'!$G$16:$G$829,BK$15)</f>
        <v>0</v>
      </c>
      <c r="BQ440" s="63">
        <f t="shared" si="502"/>
        <v>0</v>
      </c>
      <c r="BR440" s="116" t="s">
        <v>441</v>
      </c>
      <c r="BS440" s="67">
        <f>SUMIFS('N1.3_Project_Listing'!$P$16:$P$829,'N1.3_Project_Listing'!$B$16:$B$829,$B440,'N1.3_Project_Listing'!$D$16:$D$829,$B393,'N1.3_Project_Listing'!$J$16:$J$829,BS$16,'N1.3_Project_Listing'!$G$16:$G$829,BK$15)</f>
        <v>0</v>
      </c>
      <c r="BT440" s="67">
        <f>SUMIFS('N1.3_Project_Listing'!$P$16:$P$829,'N1.3_Project_Listing'!$B$16:$B$829,$B440,'N1.3_Project_Listing'!$D$16:$D$829,$B393,'N1.3_Project_Listing'!$J$16:$J$829,BT$16,'N1.3_Project_Listing'!$G$16:$G$829,BK$15)</f>
        <v>0</v>
      </c>
      <c r="BU440" s="67">
        <f>SUMIFS('N1.3_Project_Listing'!$P$16:$P$829,'N1.3_Project_Listing'!$B$16:$B$829,$B440,'N1.3_Project_Listing'!$D$16:$D$829,$B393,'N1.3_Project_Listing'!$J$16:$J$829,BU$16,'N1.3_Project_Listing'!$G$16:$G$829,BK$15)</f>
        <v>0</v>
      </c>
      <c r="BV440" s="67">
        <f>SUMIFS('N1.3_Project_Listing'!$P$16:$P$829,'N1.3_Project_Listing'!$B$16:$B$829,$B440,'N1.3_Project_Listing'!$D$16:$D$829,$B393,'N1.3_Project_Listing'!$J$16:$J$829,BV$16,'N1.3_Project_Listing'!$G$16:$G$829,BK$15)</f>
        <v>0</v>
      </c>
      <c r="BW440" s="67">
        <f>SUMIFS('N1.3_Project_Listing'!$P$16:$P$829,'N1.3_Project_Listing'!$B$16:$B$829,$B440,'N1.3_Project_Listing'!$D$16:$D$829,$B393,'N1.3_Project_Listing'!$J$16:$J$829,BW$16,'N1.3_Project_Listing'!$G$16:$G$829,BK$15)</f>
        <v>0</v>
      </c>
      <c r="BX440" s="63">
        <f t="shared" si="503"/>
        <v>0</v>
      </c>
    </row>
    <row r="441" spans="2:76" hidden="1">
      <c r="B441" s="132" t="str">
        <f t="shared" si="519"/>
        <v>No entry required</v>
      </c>
      <c r="C441" s="158" t="str">
        <f t="shared" si="519"/>
        <v>-</v>
      </c>
      <c r="D441" s="63">
        <f t="shared" si="505"/>
        <v>0</v>
      </c>
      <c r="E441" s="63">
        <f t="shared" si="506"/>
        <v>0</v>
      </c>
      <c r="F441" s="63">
        <f t="shared" si="507"/>
        <v>0</v>
      </c>
      <c r="G441" s="63">
        <f t="shared" si="508"/>
        <v>0</v>
      </c>
      <c r="H441" s="63">
        <f t="shared" si="509"/>
        <v>0</v>
      </c>
      <c r="I441" s="63">
        <f t="shared" si="494"/>
        <v>0</v>
      </c>
      <c r="J441" s="116" t="s">
        <v>441</v>
      </c>
      <c r="K441" s="63">
        <f t="shared" si="510"/>
        <v>0</v>
      </c>
      <c r="L441" s="63">
        <f t="shared" si="511"/>
        <v>0</v>
      </c>
      <c r="M441" s="63">
        <f t="shared" si="512"/>
        <v>0</v>
      </c>
      <c r="N441" s="63">
        <f t="shared" si="513"/>
        <v>0</v>
      </c>
      <c r="O441" s="63">
        <f t="shared" si="514"/>
        <v>0</v>
      </c>
      <c r="P441" s="63">
        <f t="shared" si="495"/>
        <v>0</v>
      </c>
      <c r="R441" s="158" t="str">
        <f t="shared" si="515"/>
        <v>-</v>
      </c>
      <c r="S441" s="67">
        <f>SUMIFS('N1.3_Project_Listing'!$R$16:$R$829,'N1.3_Project_Listing'!$B$16:$B$829,$B441,'N1.3_Project_Listing'!$D$16:$D$829,$B393,'N1.3_Project_Listing'!$J$16:$J$829,S$16,'N1.3_Project_Listing'!$G$16:$G$829,R$15)</f>
        <v>0</v>
      </c>
      <c r="T441" s="67">
        <f>SUMIFS('N1.3_Project_Listing'!$R$16:$R$829,'N1.3_Project_Listing'!$B$16:$B$829,$B441,'N1.3_Project_Listing'!$D$16:$D$829,$B393,'N1.3_Project_Listing'!$J$16:$J$829,T$16,'N1.3_Project_Listing'!$G$16:$G$829,R$15)</f>
        <v>0</v>
      </c>
      <c r="U441" s="67">
        <f>SUMIFS('N1.3_Project_Listing'!$R$16:$R$829,'N1.3_Project_Listing'!$B$16:$B$829,$B441,'N1.3_Project_Listing'!$D$16:$D$829,$B393,'N1.3_Project_Listing'!$J$16:$J$829,U$16,'N1.3_Project_Listing'!$G$16:$G$829,R$15)</f>
        <v>0</v>
      </c>
      <c r="V441" s="67">
        <f>SUMIFS('N1.3_Project_Listing'!$R$16:$R$829,'N1.3_Project_Listing'!$B$16:$B$829,$B441,'N1.3_Project_Listing'!$D$16:$D$829,$B393,'N1.3_Project_Listing'!$J$16:$J$829,V$16,'N1.3_Project_Listing'!$G$16:$G$829,R$15)</f>
        <v>0</v>
      </c>
      <c r="W441" s="67">
        <f>SUMIFS('N1.3_Project_Listing'!$R$16:$R$829,'N1.3_Project_Listing'!$B$16:$B$829,$B441,'N1.3_Project_Listing'!$D$16:$D$829,$B393,'N1.3_Project_Listing'!$J$16:$J$829,W$16,'N1.3_Project_Listing'!$G$16:$G$829,R$15)</f>
        <v>0</v>
      </c>
      <c r="X441" s="63">
        <f t="shared" si="496"/>
        <v>0</v>
      </c>
      <c r="Y441" s="116" t="s">
        <v>441</v>
      </c>
      <c r="Z441" s="67">
        <f>SUMIFS('N1.3_Project_Listing'!$P$16:$P$829,'N1.3_Project_Listing'!$B$16:$B$829,$B441,'N1.3_Project_Listing'!$D$16:$D$829,$B393,'N1.3_Project_Listing'!$J$16:$J$829,Z$16,'N1.3_Project_Listing'!$G$16:$G$829,R$15)</f>
        <v>0</v>
      </c>
      <c r="AA441" s="67">
        <f>SUMIFS('N1.3_Project_Listing'!$P$16:$P$829,'N1.3_Project_Listing'!$B$16:$B$829,$B441,'N1.3_Project_Listing'!$D$16:$D$829,$B393,'N1.3_Project_Listing'!$J$16:$J$829,AA$16,'N1.3_Project_Listing'!$G$16:$G$829,R$15)</f>
        <v>0</v>
      </c>
      <c r="AB441" s="67">
        <f>SUMIFS('N1.3_Project_Listing'!$P$16:$P$829,'N1.3_Project_Listing'!$B$16:$B$829,$B441,'N1.3_Project_Listing'!$D$16:$D$829,$B393,'N1.3_Project_Listing'!$J$16:$J$829,AB$16,'N1.3_Project_Listing'!$G$16:$G$829,R$15)</f>
        <v>0</v>
      </c>
      <c r="AC441" s="67">
        <f>SUMIFS('N1.3_Project_Listing'!$P$16:$P$829,'N1.3_Project_Listing'!$B$16:$B$829,$B441,'N1.3_Project_Listing'!$D$16:$D$829,$B393,'N1.3_Project_Listing'!$J$16:$J$829,AC$16,'N1.3_Project_Listing'!$G$16:$G$829,R$15)</f>
        <v>0</v>
      </c>
      <c r="AD441" s="67">
        <f>SUMIFS('N1.3_Project_Listing'!$P$16:$P$829,'N1.3_Project_Listing'!$B$16:$B$829,$B441,'N1.3_Project_Listing'!$D$16:$D$829,$B393,'N1.3_Project_Listing'!$J$16:$J$829,AD$16,'N1.3_Project_Listing'!$G$16:$G$829,R$15)</f>
        <v>0</v>
      </c>
      <c r="AE441" s="63">
        <f t="shared" si="497"/>
        <v>0</v>
      </c>
      <c r="AG441" s="158" t="str">
        <f t="shared" si="516"/>
        <v>-</v>
      </c>
      <c r="AH441" s="67">
        <f>SUMIFS('N1.3_Project_Listing'!$R$16:$R$829,'N1.3_Project_Listing'!$B$16:$B$829,$B441,'N1.3_Project_Listing'!$D$16:$D$829,$B393,'N1.3_Project_Listing'!$J$16:$J$829,AH$16,'N1.3_Project_Listing'!$G$16:$G$829,AG$15)</f>
        <v>0</v>
      </c>
      <c r="AI441" s="67">
        <f>SUMIFS('N1.3_Project_Listing'!$R$16:$R$829,'N1.3_Project_Listing'!$B$16:$B$829,$B441,'N1.3_Project_Listing'!$D$16:$D$829,$B393,'N1.3_Project_Listing'!$J$16:$J$829,AI$16,'N1.3_Project_Listing'!$G$16:$G$829,AG$15)</f>
        <v>0</v>
      </c>
      <c r="AJ441" s="67">
        <f>SUMIFS('N1.3_Project_Listing'!$R$16:$R$829,'N1.3_Project_Listing'!$B$16:$B$829,$B441,'N1.3_Project_Listing'!$D$16:$D$829,$B393,'N1.3_Project_Listing'!$J$16:$J$829,AJ$16,'N1.3_Project_Listing'!$G$16:$G$829,AG$15)</f>
        <v>0</v>
      </c>
      <c r="AK441" s="67">
        <f>SUMIFS('N1.3_Project_Listing'!$R$16:$R$829,'N1.3_Project_Listing'!$B$16:$B$829,$B441,'N1.3_Project_Listing'!$D$16:$D$829,$B393,'N1.3_Project_Listing'!$J$16:$J$829,AK$16,'N1.3_Project_Listing'!$G$16:$G$829,AG$15)</f>
        <v>0</v>
      </c>
      <c r="AL441" s="67">
        <f>SUMIFS('N1.3_Project_Listing'!$R$16:$R$829,'N1.3_Project_Listing'!$B$16:$B$829,$B441,'N1.3_Project_Listing'!$D$16:$D$829,$B393,'N1.3_Project_Listing'!$J$16:$J$829,AL$16,'N1.3_Project_Listing'!$G$16:$G$829,AG$15)</f>
        <v>0</v>
      </c>
      <c r="AM441" s="63">
        <f t="shared" si="498"/>
        <v>0</v>
      </c>
      <c r="AN441" s="116" t="s">
        <v>441</v>
      </c>
      <c r="AO441" s="67">
        <f>SUMIFS('N1.3_Project_Listing'!$P$16:$P$829,'N1.3_Project_Listing'!$B$16:$B$829,$B441,'N1.3_Project_Listing'!$D$16:$D$829,$B393,'N1.3_Project_Listing'!$J$16:$J$829,AO$16,'N1.3_Project_Listing'!$G$16:$G$829,AG$15)</f>
        <v>0</v>
      </c>
      <c r="AP441" s="67">
        <f>SUMIFS('N1.3_Project_Listing'!$P$16:$P$829,'N1.3_Project_Listing'!$B$16:$B$829,$B441,'N1.3_Project_Listing'!$D$16:$D$829,$B393,'N1.3_Project_Listing'!$J$16:$J$829,AP$16,'N1.3_Project_Listing'!$G$16:$G$829,AG$15)</f>
        <v>0</v>
      </c>
      <c r="AQ441" s="67">
        <f>SUMIFS('N1.3_Project_Listing'!$P$16:$P$829,'N1.3_Project_Listing'!$B$16:$B$829,$B441,'N1.3_Project_Listing'!$D$16:$D$829,$B393,'N1.3_Project_Listing'!$J$16:$J$829,AQ$16,'N1.3_Project_Listing'!$G$16:$G$829,AG$15)</f>
        <v>0</v>
      </c>
      <c r="AR441" s="67">
        <f>SUMIFS('N1.3_Project_Listing'!$P$16:$P$829,'N1.3_Project_Listing'!$B$16:$B$829,$B441,'N1.3_Project_Listing'!$D$16:$D$829,$B393,'N1.3_Project_Listing'!$J$16:$J$829,AR$16,'N1.3_Project_Listing'!$G$16:$G$829,AG$15)</f>
        <v>0</v>
      </c>
      <c r="AS441" s="67">
        <f>SUMIFS('N1.3_Project_Listing'!$P$16:$P$829,'N1.3_Project_Listing'!$B$16:$B$829,$B441,'N1.3_Project_Listing'!$D$16:$D$829,$B393,'N1.3_Project_Listing'!$J$16:$J$829,AS$16,'N1.3_Project_Listing'!$G$16:$G$829,AG$15)</f>
        <v>0</v>
      </c>
      <c r="AT441" s="63">
        <f t="shared" si="499"/>
        <v>0</v>
      </c>
      <c r="AV441" s="158" t="str">
        <f t="shared" si="517"/>
        <v>-</v>
      </c>
      <c r="AW441" s="67">
        <f>SUMIFS('N1.3_Project_Listing'!$R$16:$R$829,'N1.3_Project_Listing'!$B$16:$B$829,$B441,'N1.3_Project_Listing'!$D$16:$D$829,$B393,'N1.3_Project_Listing'!$J$16:$J$829,AW$16,'N1.3_Project_Listing'!$G$16:$G$829,AV$15)</f>
        <v>0</v>
      </c>
      <c r="AX441" s="67">
        <f>SUMIFS('N1.3_Project_Listing'!$R$16:$R$829,'N1.3_Project_Listing'!$B$16:$B$829,$B441,'N1.3_Project_Listing'!$D$16:$D$829,$B393,'N1.3_Project_Listing'!$J$16:$J$829,AX$16,'N1.3_Project_Listing'!$G$16:$G$829,AV$15)</f>
        <v>0</v>
      </c>
      <c r="AY441" s="67">
        <f>SUMIFS('N1.3_Project_Listing'!$R$16:$R$829,'N1.3_Project_Listing'!$B$16:$B$829,$B441,'N1.3_Project_Listing'!$D$16:$D$829,$B393,'N1.3_Project_Listing'!$J$16:$J$829,AY$16,'N1.3_Project_Listing'!$G$16:$G$829,AV$15)</f>
        <v>0</v>
      </c>
      <c r="AZ441" s="67">
        <f>SUMIFS('N1.3_Project_Listing'!$R$16:$R$829,'N1.3_Project_Listing'!$B$16:$B$829,$B441,'N1.3_Project_Listing'!$D$16:$D$829,$B393,'N1.3_Project_Listing'!$J$16:$J$829,AZ$16,'N1.3_Project_Listing'!$G$16:$G$829,AV$15)</f>
        <v>0</v>
      </c>
      <c r="BA441" s="67">
        <f>SUMIFS('N1.3_Project_Listing'!$R$16:$R$829,'N1.3_Project_Listing'!$B$16:$B$829,$B441,'N1.3_Project_Listing'!$D$16:$D$829,$B393,'N1.3_Project_Listing'!$J$16:$J$829,BA$16,'N1.3_Project_Listing'!$G$16:$G$829,AV$15)</f>
        <v>0</v>
      </c>
      <c r="BB441" s="63">
        <f t="shared" si="500"/>
        <v>0</v>
      </c>
      <c r="BC441" s="116" t="s">
        <v>441</v>
      </c>
      <c r="BD441" s="67">
        <f>SUMIFS('N1.3_Project_Listing'!$P$16:$P$829,'N1.3_Project_Listing'!$B$16:$B$829,$B441,'N1.3_Project_Listing'!$D$16:$D$829,$B393,'N1.3_Project_Listing'!$J$16:$J$829,BD$16,'N1.3_Project_Listing'!$G$16:$G$829,AV$15)</f>
        <v>0</v>
      </c>
      <c r="BE441" s="67">
        <f>SUMIFS('N1.3_Project_Listing'!$P$16:$P$829,'N1.3_Project_Listing'!$B$16:$B$829,$B441,'N1.3_Project_Listing'!$D$16:$D$829,$B393,'N1.3_Project_Listing'!$J$16:$J$829,BE$16,'N1.3_Project_Listing'!$G$16:$G$829,AV$15)</f>
        <v>0</v>
      </c>
      <c r="BF441" s="67">
        <f>SUMIFS('N1.3_Project_Listing'!$P$16:$P$829,'N1.3_Project_Listing'!$B$16:$B$829,$B441,'N1.3_Project_Listing'!$D$16:$D$829,$B393,'N1.3_Project_Listing'!$J$16:$J$829,BF$16,'N1.3_Project_Listing'!$G$16:$G$829,AV$15)</f>
        <v>0</v>
      </c>
      <c r="BG441" s="67">
        <f>SUMIFS('N1.3_Project_Listing'!$P$16:$P$829,'N1.3_Project_Listing'!$B$16:$B$829,$B441,'N1.3_Project_Listing'!$D$16:$D$829,$B393,'N1.3_Project_Listing'!$J$16:$J$829,BG$16,'N1.3_Project_Listing'!$G$16:$G$829,AV$15)</f>
        <v>0</v>
      </c>
      <c r="BH441" s="67">
        <f>SUMIFS('N1.3_Project_Listing'!$P$16:$P$829,'N1.3_Project_Listing'!$B$16:$B$829,$B441,'N1.3_Project_Listing'!$D$16:$D$829,$B393,'N1.3_Project_Listing'!$J$16:$J$829,BH$16,'N1.3_Project_Listing'!$G$16:$G$829,AV$15)</f>
        <v>0</v>
      </c>
      <c r="BI441" s="63">
        <f t="shared" si="501"/>
        <v>0</v>
      </c>
      <c r="BK441" s="158" t="str">
        <f t="shared" si="518"/>
        <v>-</v>
      </c>
      <c r="BL441" s="67">
        <f>SUMIFS('N1.3_Project_Listing'!$R$16:$R$829,'N1.3_Project_Listing'!$B$16:$B$829,$B441,'N1.3_Project_Listing'!$D$16:$D$829,$B393,'N1.3_Project_Listing'!$J$16:$J$829,BL$16,'N1.3_Project_Listing'!$G$16:$G$829,BK$15)</f>
        <v>0</v>
      </c>
      <c r="BM441" s="67">
        <f>SUMIFS('N1.3_Project_Listing'!$R$16:$R$829,'N1.3_Project_Listing'!$B$16:$B$829,$B441,'N1.3_Project_Listing'!$D$16:$D$829,$B393,'N1.3_Project_Listing'!$J$16:$J$829,BM$16,'N1.3_Project_Listing'!$G$16:$G$829,BK$15)</f>
        <v>0</v>
      </c>
      <c r="BN441" s="67">
        <f>SUMIFS('N1.3_Project_Listing'!$R$16:$R$829,'N1.3_Project_Listing'!$B$16:$B$829,$B441,'N1.3_Project_Listing'!$D$16:$D$829,$B393,'N1.3_Project_Listing'!$J$16:$J$829,BN$16,'N1.3_Project_Listing'!$G$16:$G$829,BK$15)</f>
        <v>0</v>
      </c>
      <c r="BO441" s="67">
        <f>SUMIFS('N1.3_Project_Listing'!$R$16:$R$829,'N1.3_Project_Listing'!$B$16:$B$829,$B441,'N1.3_Project_Listing'!$D$16:$D$829,$B393,'N1.3_Project_Listing'!$J$16:$J$829,BO$16,'N1.3_Project_Listing'!$G$16:$G$829,BK$15)</f>
        <v>0</v>
      </c>
      <c r="BP441" s="67">
        <f>SUMIFS('N1.3_Project_Listing'!$R$16:$R$829,'N1.3_Project_Listing'!$B$16:$B$829,$B441,'N1.3_Project_Listing'!$D$16:$D$829,$B393,'N1.3_Project_Listing'!$J$16:$J$829,BP$16,'N1.3_Project_Listing'!$G$16:$G$829,BK$15)</f>
        <v>0</v>
      </c>
      <c r="BQ441" s="63">
        <f t="shared" si="502"/>
        <v>0</v>
      </c>
      <c r="BR441" s="116" t="s">
        <v>441</v>
      </c>
      <c r="BS441" s="67">
        <f>SUMIFS('N1.3_Project_Listing'!$P$16:$P$829,'N1.3_Project_Listing'!$B$16:$B$829,$B441,'N1.3_Project_Listing'!$D$16:$D$829,$B393,'N1.3_Project_Listing'!$J$16:$J$829,BS$16,'N1.3_Project_Listing'!$G$16:$G$829,BK$15)</f>
        <v>0</v>
      </c>
      <c r="BT441" s="67">
        <f>SUMIFS('N1.3_Project_Listing'!$P$16:$P$829,'N1.3_Project_Listing'!$B$16:$B$829,$B441,'N1.3_Project_Listing'!$D$16:$D$829,$B393,'N1.3_Project_Listing'!$J$16:$J$829,BT$16,'N1.3_Project_Listing'!$G$16:$G$829,BK$15)</f>
        <v>0</v>
      </c>
      <c r="BU441" s="67">
        <f>SUMIFS('N1.3_Project_Listing'!$P$16:$P$829,'N1.3_Project_Listing'!$B$16:$B$829,$B441,'N1.3_Project_Listing'!$D$16:$D$829,$B393,'N1.3_Project_Listing'!$J$16:$J$829,BU$16,'N1.3_Project_Listing'!$G$16:$G$829,BK$15)</f>
        <v>0</v>
      </c>
      <c r="BV441" s="67">
        <f>SUMIFS('N1.3_Project_Listing'!$P$16:$P$829,'N1.3_Project_Listing'!$B$16:$B$829,$B441,'N1.3_Project_Listing'!$D$16:$D$829,$B393,'N1.3_Project_Listing'!$J$16:$J$829,BV$16,'N1.3_Project_Listing'!$G$16:$G$829,BK$15)</f>
        <v>0</v>
      </c>
      <c r="BW441" s="67">
        <f>SUMIFS('N1.3_Project_Listing'!$P$16:$P$829,'N1.3_Project_Listing'!$B$16:$B$829,$B441,'N1.3_Project_Listing'!$D$16:$D$829,$B393,'N1.3_Project_Listing'!$J$16:$J$829,BW$16,'N1.3_Project_Listing'!$G$16:$G$829,BK$15)</f>
        <v>0</v>
      </c>
      <c r="BX441" s="63">
        <f t="shared" si="503"/>
        <v>0</v>
      </c>
    </row>
    <row r="442" spans="2:76" hidden="1">
      <c r="B442" s="132" t="str">
        <f t="shared" si="519"/>
        <v>No entry required</v>
      </c>
      <c r="C442" s="158" t="str">
        <f t="shared" si="519"/>
        <v>-</v>
      </c>
      <c r="D442" s="63">
        <f t="shared" si="505"/>
        <v>0</v>
      </c>
      <c r="E442" s="63">
        <f t="shared" si="506"/>
        <v>0</v>
      </c>
      <c r="F442" s="63">
        <f t="shared" si="507"/>
        <v>0</v>
      </c>
      <c r="G442" s="63">
        <f t="shared" si="508"/>
        <v>0</v>
      </c>
      <c r="H442" s="63">
        <f t="shared" si="509"/>
        <v>0</v>
      </c>
      <c r="I442" s="63">
        <f t="shared" si="494"/>
        <v>0</v>
      </c>
      <c r="J442" s="116" t="s">
        <v>441</v>
      </c>
      <c r="K442" s="63">
        <f t="shared" si="510"/>
        <v>0</v>
      </c>
      <c r="L442" s="63">
        <f t="shared" si="511"/>
        <v>0</v>
      </c>
      <c r="M442" s="63">
        <f t="shared" si="512"/>
        <v>0</v>
      </c>
      <c r="N442" s="63">
        <f t="shared" si="513"/>
        <v>0</v>
      </c>
      <c r="O442" s="63">
        <f t="shared" si="514"/>
        <v>0</v>
      </c>
      <c r="P442" s="63">
        <f t="shared" si="495"/>
        <v>0</v>
      </c>
      <c r="R442" s="158" t="str">
        <f t="shared" si="515"/>
        <v>-</v>
      </c>
      <c r="S442" s="67">
        <f>SUMIFS('N1.3_Project_Listing'!$R$16:$R$829,'N1.3_Project_Listing'!$B$16:$B$829,$B442,'N1.3_Project_Listing'!$D$16:$D$829,$B393,'N1.3_Project_Listing'!$J$16:$J$829,S$16,'N1.3_Project_Listing'!$G$16:$G$829,R$15)</f>
        <v>0</v>
      </c>
      <c r="T442" s="67">
        <f>SUMIFS('N1.3_Project_Listing'!$R$16:$R$829,'N1.3_Project_Listing'!$B$16:$B$829,$B442,'N1.3_Project_Listing'!$D$16:$D$829,$B393,'N1.3_Project_Listing'!$J$16:$J$829,T$16,'N1.3_Project_Listing'!$G$16:$G$829,R$15)</f>
        <v>0</v>
      </c>
      <c r="U442" s="67">
        <f>SUMIFS('N1.3_Project_Listing'!$R$16:$R$829,'N1.3_Project_Listing'!$B$16:$B$829,$B442,'N1.3_Project_Listing'!$D$16:$D$829,$B393,'N1.3_Project_Listing'!$J$16:$J$829,U$16,'N1.3_Project_Listing'!$G$16:$G$829,R$15)</f>
        <v>0</v>
      </c>
      <c r="V442" s="67">
        <f>SUMIFS('N1.3_Project_Listing'!$R$16:$R$829,'N1.3_Project_Listing'!$B$16:$B$829,$B442,'N1.3_Project_Listing'!$D$16:$D$829,$B393,'N1.3_Project_Listing'!$J$16:$J$829,V$16,'N1.3_Project_Listing'!$G$16:$G$829,R$15)</f>
        <v>0</v>
      </c>
      <c r="W442" s="67">
        <f>SUMIFS('N1.3_Project_Listing'!$R$16:$R$829,'N1.3_Project_Listing'!$B$16:$B$829,$B442,'N1.3_Project_Listing'!$D$16:$D$829,$B393,'N1.3_Project_Listing'!$J$16:$J$829,W$16,'N1.3_Project_Listing'!$G$16:$G$829,R$15)</f>
        <v>0</v>
      </c>
      <c r="X442" s="63">
        <f t="shared" si="496"/>
        <v>0</v>
      </c>
      <c r="Y442" s="116" t="s">
        <v>441</v>
      </c>
      <c r="Z442" s="67">
        <f>SUMIFS('N1.3_Project_Listing'!$P$16:$P$829,'N1.3_Project_Listing'!$B$16:$B$829,$B442,'N1.3_Project_Listing'!$D$16:$D$829,$B393,'N1.3_Project_Listing'!$J$16:$J$829,Z$16,'N1.3_Project_Listing'!$G$16:$G$829,R$15)</f>
        <v>0</v>
      </c>
      <c r="AA442" s="67">
        <f>SUMIFS('N1.3_Project_Listing'!$P$16:$P$829,'N1.3_Project_Listing'!$B$16:$B$829,$B442,'N1.3_Project_Listing'!$D$16:$D$829,$B393,'N1.3_Project_Listing'!$J$16:$J$829,AA$16,'N1.3_Project_Listing'!$G$16:$G$829,R$15)</f>
        <v>0</v>
      </c>
      <c r="AB442" s="67">
        <f>SUMIFS('N1.3_Project_Listing'!$P$16:$P$829,'N1.3_Project_Listing'!$B$16:$B$829,$B442,'N1.3_Project_Listing'!$D$16:$D$829,$B393,'N1.3_Project_Listing'!$J$16:$J$829,AB$16,'N1.3_Project_Listing'!$G$16:$G$829,R$15)</f>
        <v>0</v>
      </c>
      <c r="AC442" s="67">
        <f>SUMIFS('N1.3_Project_Listing'!$P$16:$P$829,'N1.3_Project_Listing'!$B$16:$B$829,$B442,'N1.3_Project_Listing'!$D$16:$D$829,$B393,'N1.3_Project_Listing'!$J$16:$J$829,AC$16,'N1.3_Project_Listing'!$G$16:$G$829,R$15)</f>
        <v>0</v>
      </c>
      <c r="AD442" s="67">
        <f>SUMIFS('N1.3_Project_Listing'!$P$16:$P$829,'N1.3_Project_Listing'!$B$16:$B$829,$B442,'N1.3_Project_Listing'!$D$16:$D$829,$B393,'N1.3_Project_Listing'!$J$16:$J$829,AD$16,'N1.3_Project_Listing'!$G$16:$G$829,R$15)</f>
        <v>0</v>
      </c>
      <c r="AE442" s="63">
        <f t="shared" si="497"/>
        <v>0</v>
      </c>
      <c r="AG442" s="158" t="str">
        <f t="shared" si="516"/>
        <v>-</v>
      </c>
      <c r="AH442" s="67">
        <f>SUMIFS('N1.3_Project_Listing'!$R$16:$R$829,'N1.3_Project_Listing'!$B$16:$B$829,$B442,'N1.3_Project_Listing'!$D$16:$D$829,$B393,'N1.3_Project_Listing'!$J$16:$J$829,AH$16,'N1.3_Project_Listing'!$G$16:$G$829,AG$15)</f>
        <v>0</v>
      </c>
      <c r="AI442" s="67">
        <f>SUMIFS('N1.3_Project_Listing'!$R$16:$R$829,'N1.3_Project_Listing'!$B$16:$B$829,$B442,'N1.3_Project_Listing'!$D$16:$D$829,$B393,'N1.3_Project_Listing'!$J$16:$J$829,AI$16,'N1.3_Project_Listing'!$G$16:$G$829,AG$15)</f>
        <v>0</v>
      </c>
      <c r="AJ442" s="67">
        <f>SUMIFS('N1.3_Project_Listing'!$R$16:$R$829,'N1.3_Project_Listing'!$B$16:$B$829,$B442,'N1.3_Project_Listing'!$D$16:$D$829,$B393,'N1.3_Project_Listing'!$J$16:$J$829,AJ$16,'N1.3_Project_Listing'!$G$16:$G$829,AG$15)</f>
        <v>0</v>
      </c>
      <c r="AK442" s="67">
        <f>SUMIFS('N1.3_Project_Listing'!$R$16:$R$829,'N1.3_Project_Listing'!$B$16:$B$829,$B442,'N1.3_Project_Listing'!$D$16:$D$829,$B393,'N1.3_Project_Listing'!$J$16:$J$829,AK$16,'N1.3_Project_Listing'!$G$16:$G$829,AG$15)</f>
        <v>0</v>
      </c>
      <c r="AL442" s="67">
        <f>SUMIFS('N1.3_Project_Listing'!$R$16:$R$829,'N1.3_Project_Listing'!$B$16:$B$829,$B442,'N1.3_Project_Listing'!$D$16:$D$829,$B393,'N1.3_Project_Listing'!$J$16:$J$829,AL$16,'N1.3_Project_Listing'!$G$16:$G$829,AG$15)</f>
        <v>0</v>
      </c>
      <c r="AM442" s="63">
        <f t="shared" si="498"/>
        <v>0</v>
      </c>
      <c r="AN442" s="116" t="s">
        <v>441</v>
      </c>
      <c r="AO442" s="67">
        <f>SUMIFS('N1.3_Project_Listing'!$P$16:$P$829,'N1.3_Project_Listing'!$B$16:$B$829,$B442,'N1.3_Project_Listing'!$D$16:$D$829,$B393,'N1.3_Project_Listing'!$J$16:$J$829,AO$16,'N1.3_Project_Listing'!$G$16:$G$829,AG$15)</f>
        <v>0</v>
      </c>
      <c r="AP442" s="67">
        <f>SUMIFS('N1.3_Project_Listing'!$P$16:$P$829,'N1.3_Project_Listing'!$B$16:$B$829,$B442,'N1.3_Project_Listing'!$D$16:$D$829,$B393,'N1.3_Project_Listing'!$J$16:$J$829,AP$16,'N1.3_Project_Listing'!$G$16:$G$829,AG$15)</f>
        <v>0</v>
      </c>
      <c r="AQ442" s="67">
        <f>SUMIFS('N1.3_Project_Listing'!$P$16:$P$829,'N1.3_Project_Listing'!$B$16:$B$829,$B442,'N1.3_Project_Listing'!$D$16:$D$829,$B393,'N1.3_Project_Listing'!$J$16:$J$829,AQ$16,'N1.3_Project_Listing'!$G$16:$G$829,AG$15)</f>
        <v>0</v>
      </c>
      <c r="AR442" s="67">
        <f>SUMIFS('N1.3_Project_Listing'!$P$16:$P$829,'N1.3_Project_Listing'!$B$16:$B$829,$B442,'N1.3_Project_Listing'!$D$16:$D$829,$B393,'N1.3_Project_Listing'!$J$16:$J$829,AR$16,'N1.3_Project_Listing'!$G$16:$G$829,AG$15)</f>
        <v>0</v>
      </c>
      <c r="AS442" s="67">
        <f>SUMIFS('N1.3_Project_Listing'!$P$16:$P$829,'N1.3_Project_Listing'!$B$16:$B$829,$B442,'N1.3_Project_Listing'!$D$16:$D$829,$B393,'N1.3_Project_Listing'!$J$16:$J$829,AS$16,'N1.3_Project_Listing'!$G$16:$G$829,AG$15)</f>
        <v>0</v>
      </c>
      <c r="AT442" s="63">
        <f t="shared" si="499"/>
        <v>0</v>
      </c>
      <c r="AV442" s="158" t="str">
        <f t="shared" si="517"/>
        <v>-</v>
      </c>
      <c r="AW442" s="67">
        <f>SUMIFS('N1.3_Project_Listing'!$R$16:$R$829,'N1.3_Project_Listing'!$B$16:$B$829,$B442,'N1.3_Project_Listing'!$D$16:$D$829,$B393,'N1.3_Project_Listing'!$J$16:$J$829,AW$16,'N1.3_Project_Listing'!$G$16:$G$829,AV$15)</f>
        <v>0</v>
      </c>
      <c r="AX442" s="67">
        <f>SUMIFS('N1.3_Project_Listing'!$R$16:$R$829,'N1.3_Project_Listing'!$B$16:$B$829,$B442,'N1.3_Project_Listing'!$D$16:$D$829,$B393,'N1.3_Project_Listing'!$J$16:$J$829,AX$16,'N1.3_Project_Listing'!$G$16:$G$829,AV$15)</f>
        <v>0</v>
      </c>
      <c r="AY442" s="67">
        <f>SUMIFS('N1.3_Project_Listing'!$R$16:$R$829,'N1.3_Project_Listing'!$B$16:$B$829,$B442,'N1.3_Project_Listing'!$D$16:$D$829,$B393,'N1.3_Project_Listing'!$J$16:$J$829,AY$16,'N1.3_Project_Listing'!$G$16:$G$829,AV$15)</f>
        <v>0</v>
      </c>
      <c r="AZ442" s="67">
        <f>SUMIFS('N1.3_Project_Listing'!$R$16:$R$829,'N1.3_Project_Listing'!$B$16:$B$829,$B442,'N1.3_Project_Listing'!$D$16:$D$829,$B393,'N1.3_Project_Listing'!$J$16:$J$829,AZ$16,'N1.3_Project_Listing'!$G$16:$G$829,AV$15)</f>
        <v>0</v>
      </c>
      <c r="BA442" s="67">
        <f>SUMIFS('N1.3_Project_Listing'!$R$16:$R$829,'N1.3_Project_Listing'!$B$16:$B$829,$B442,'N1.3_Project_Listing'!$D$16:$D$829,$B393,'N1.3_Project_Listing'!$J$16:$J$829,BA$16,'N1.3_Project_Listing'!$G$16:$G$829,AV$15)</f>
        <v>0</v>
      </c>
      <c r="BB442" s="63">
        <f t="shared" si="500"/>
        <v>0</v>
      </c>
      <c r="BC442" s="116" t="s">
        <v>441</v>
      </c>
      <c r="BD442" s="67">
        <f>SUMIFS('N1.3_Project_Listing'!$P$16:$P$829,'N1.3_Project_Listing'!$B$16:$B$829,$B442,'N1.3_Project_Listing'!$D$16:$D$829,$B393,'N1.3_Project_Listing'!$J$16:$J$829,BD$16,'N1.3_Project_Listing'!$G$16:$G$829,AV$15)</f>
        <v>0</v>
      </c>
      <c r="BE442" s="67">
        <f>SUMIFS('N1.3_Project_Listing'!$P$16:$P$829,'N1.3_Project_Listing'!$B$16:$B$829,$B442,'N1.3_Project_Listing'!$D$16:$D$829,$B393,'N1.3_Project_Listing'!$J$16:$J$829,BE$16,'N1.3_Project_Listing'!$G$16:$G$829,AV$15)</f>
        <v>0</v>
      </c>
      <c r="BF442" s="67">
        <f>SUMIFS('N1.3_Project_Listing'!$P$16:$P$829,'N1.3_Project_Listing'!$B$16:$B$829,$B442,'N1.3_Project_Listing'!$D$16:$D$829,$B393,'N1.3_Project_Listing'!$J$16:$J$829,BF$16,'N1.3_Project_Listing'!$G$16:$G$829,AV$15)</f>
        <v>0</v>
      </c>
      <c r="BG442" s="67">
        <f>SUMIFS('N1.3_Project_Listing'!$P$16:$P$829,'N1.3_Project_Listing'!$B$16:$B$829,$B442,'N1.3_Project_Listing'!$D$16:$D$829,$B393,'N1.3_Project_Listing'!$J$16:$J$829,BG$16,'N1.3_Project_Listing'!$G$16:$G$829,AV$15)</f>
        <v>0</v>
      </c>
      <c r="BH442" s="67">
        <f>SUMIFS('N1.3_Project_Listing'!$P$16:$P$829,'N1.3_Project_Listing'!$B$16:$B$829,$B442,'N1.3_Project_Listing'!$D$16:$D$829,$B393,'N1.3_Project_Listing'!$J$16:$J$829,BH$16,'N1.3_Project_Listing'!$G$16:$G$829,AV$15)</f>
        <v>0</v>
      </c>
      <c r="BI442" s="63">
        <f t="shared" si="501"/>
        <v>0</v>
      </c>
      <c r="BK442" s="158" t="str">
        <f t="shared" si="518"/>
        <v>-</v>
      </c>
      <c r="BL442" s="67">
        <f>SUMIFS('N1.3_Project_Listing'!$R$16:$R$829,'N1.3_Project_Listing'!$B$16:$B$829,$B442,'N1.3_Project_Listing'!$D$16:$D$829,$B393,'N1.3_Project_Listing'!$J$16:$J$829,BL$16,'N1.3_Project_Listing'!$G$16:$G$829,BK$15)</f>
        <v>0</v>
      </c>
      <c r="BM442" s="67">
        <f>SUMIFS('N1.3_Project_Listing'!$R$16:$R$829,'N1.3_Project_Listing'!$B$16:$B$829,$B442,'N1.3_Project_Listing'!$D$16:$D$829,$B393,'N1.3_Project_Listing'!$J$16:$J$829,BM$16,'N1.3_Project_Listing'!$G$16:$G$829,BK$15)</f>
        <v>0</v>
      </c>
      <c r="BN442" s="67">
        <f>SUMIFS('N1.3_Project_Listing'!$R$16:$R$829,'N1.3_Project_Listing'!$B$16:$B$829,$B442,'N1.3_Project_Listing'!$D$16:$D$829,$B393,'N1.3_Project_Listing'!$J$16:$J$829,BN$16,'N1.3_Project_Listing'!$G$16:$G$829,BK$15)</f>
        <v>0</v>
      </c>
      <c r="BO442" s="67">
        <f>SUMIFS('N1.3_Project_Listing'!$R$16:$R$829,'N1.3_Project_Listing'!$B$16:$B$829,$B442,'N1.3_Project_Listing'!$D$16:$D$829,$B393,'N1.3_Project_Listing'!$J$16:$J$829,BO$16,'N1.3_Project_Listing'!$G$16:$G$829,BK$15)</f>
        <v>0</v>
      </c>
      <c r="BP442" s="67">
        <f>SUMIFS('N1.3_Project_Listing'!$R$16:$R$829,'N1.3_Project_Listing'!$B$16:$B$829,$B442,'N1.3_Project_Listing'!$D$16:$D$829,$B393,'N1.3_Project_Listing'!$J$16:$J$829,BP$16,'N1.3_Project_Listing'!$G$16:$G$829,BK$15)</f>
        <v>0</v>
      </c>
      <c r="BQ442" s="63">
        <f t="shared" si="502"/>
        <v>0</v>
      </c>
      <c r="BR442" s="116" t="s">
        <v>441</v>
      </c>
      <c r="BS442" s="67">
        <f>SUMIFS('N1.3_Project_Listing'!$P$16:$P$829,'N1.3_Project_Listing'!$B$16:$B$829,$B442,'N1.3_Project_Listing'!$D$16:$D$829,$B393,'N1.3_Project_Listing'!$J$16:$J$829,BS$16,'N1.3_Project_Listing'!$G$16:$G$829,BK$15)</f>
        <v>0</v>
      </c>
      <c r="BT442" s="67">
        <f>SUMIFS('N1.3_Project_Listing'!$P$16:$P$829,'N1.3_Project_Listing'!$B$16:$B$829,$B442,'N1.3_Project_Listing'!$D$16:$D$829,$B393,'N1.3_Project_Listing'!$J$16:$J$829,BT$16,'N1.3_Project_Listing'!$G$16:$G$829,BK$15)</f>
        <v>0</v>
      </c>
      <c r="BU442" s="67">
        <f>SUMIFS('N1.3_Project_Listing'!$P$16:$P$829,'N1.3_Project_Listing'!$B$16:$B$829,$B442,'N1.3_Project_Listing'!$D$16:$D$829,$B393,'N1.3_Project_Listing'!$J$16:$J$829,BU$16,'N1.3_Project_Listing'!$G$16:$G$829,BK$15)</f>
        <v>0</v>
      </c>
      <c r="BV442" s="67">
        <f>SUMIFS('N1.3_Project_Listing'!$P$16:$P$829,'N1.3_Project_Listing'!$B$16:$B$829,$B442,'N1.3_Project_Listing'!$D$16:$D$829,$B393,'N1.3_Project_Listing'!$J$16:$J$829,BV$16,'N1.3_Project_Listing'!$G$16:$G$829,BK$15)</f>
        <v>0</v>
      </c>
      <c r="BW442" s="67">
        <f>SUMIFS('N1.3_Project_Listing'!$P$16:$P$829,'N1.3_Project_Listing'!$B$16:$B$829,$B442,'N1.3_Project_Listing'!$D$16:$D$829,$B393,'N1.3_Project_Listing'!$J$16:$J$829,BW$16,'N1.3_Project_Listing'!$G$16:$G$829,BK$15)</f>
        <v>0</v>
      </c>
      <c r="BX442" s="63">
        <f t="shared" si="503"/>
        <v>0</v>
      </c>
    </row>
    <row r="443" spans="2:76" hidden="1">
      <c r="B443" s="132" t="str">
        <f t="shared" si="519"/>
        <v>No entry required</v>
      </c>
      <c r="C443" s="158" t="str">
        <f t="shared" si="519"/>
        <v>-</v>
      </c>
      <c r="D443" s="63">
        <f t="shared" si="505"/>
        <v>0</v>
      </c>
      <c r="E443" s="63">
        <f t="shared" si="506"/>
        <v>0</v>
      </c>
      <c r="F443" s="63">
        <f t="shared" si="507"/>
        <v>0</v>
      </c>
      <c r="G443" s="63">
        <f t="shared" si="508"/>
        <v>0</v>
      </c>
      <c r="H443" s="63">
        <f t="shared" si="509"/>
        <v>0</v>
      </c>
      <c r="I443" s="63">
        <f t="shared" si="494"/>
        <v>0</v>
      </c>
      <c r="J443" s="116" t="s">
        <v>441</v>
      </c>
      <c r="K443" s="63">
        <f t="shared" si="510"/>
        <v>0</v>
      </c>
      <c r="L443" s="63">
        <f t="shared" si="511"/>
        <v>0</v>
      </c>
      <c r="M443" s="63">
        <f t="shared" si="512"/>
        <v>0</v>
      </c>
      <c r="N443" s="63">
        <f t="shared" si="513"/>
        <v>0</v>
      </c>
      <c r="O443" s="63">
        <f t="shared" si="514"/>
        <v>0</v>
      </c>
      <c r="P443" s="63">
        <f t="shared" si="495"/>
        <v>0</v>
      </c>
      <c r="R443" s="158" t="str">
        <f t="shared" si="515"/>
        <v>-</v>
      </c>
      <c r="S443" s="67">
        <f>SUMIFS('N1.3_Project_Listing'!$R$16:$R$829,'N1.3_Project_Listing'!$B$16:$B$829,$B443,'N1.3_Project_Listing'!$D$16:$D$829,$B393,'N1.3_Project_Listing'!$J$16:$J$829,S$16,'N1.3_Project_Listing'!$G$16:$G$829,R$15)</f>
        <v>0</v>
      </c>
      <c r="T443" s="67">
        <f>SUMIFS('N1.3_Project_Listing'!$R$16:$R$829,'N1.3_Project_Listing'!$B$16:$B$829,$B443,'N1.3_Project_Listing'!$D$16:$D$829,$B393,'N1.3_Project_Listing'!$J$16:$J$829,T$16,'N1.3_Project_Listing'!$G$16:$G$829,R$15)</f>
        <v>0</v>
      </c>
      <c r="U443" s="67">
        <f>SUMIFS('N1.3_Project_Listing'!$R$16:$R$829,'N1.3_Project_Listing'!$B$16:$B$829,$B443,'N1.3_Project_Listing'!$D$16:$D$829,$B393,'N1.3_Project_Listing'!$J$16:$J$829,U$16,'N1.3_Project_Listing'!$G$16:$G$829,R$15)</f>
        <v>0</v>
      </c>
      <c r="V443" s="67">
        <f>SUMIFS('N1.3_Project_Listing'!$R$16:$R$829,'N1.3_Project_Listing'!$B$16:$B$829,$B443,'N1.3_Project_Listing'!$D$16:$D$829,$B393,'N1.3_Project_Listing'!$J$16:$J$829,V$16,'N1.3_Project_Listing'!$G$16:$G$829,R$15)</f>
        <v>0</v>
      </c>
      <c r="W443" s="67">
        <f>SUMIFS('N1.3_Project_Listing'!$R$16:$R$829,'N1.3_Project_Listing'!$B$16:$B$829,$B443,'N1.3_Project_Listing'!$D$16:$D$829,$B393,'N1.3_Project_Listing'!$J$16:$J$829,W$16,'N1.3_Project_Listing'!$G$16:$G$829,R$15)</f>
        <v>0</v>
      </c>
      <c r="X443" s="63">
        <f t="shared" si="496"/>
        <v>0</v>
      </c>
      <c r="Y443" s="116" t="s">
        <v>441</v>
      </c>
      <c r="Z443" s="67">
        <f>SUMIFS('N1.3_Project_Listing'!$P$16:$P$829,'N1.3_Project_Listing'!$B$16:$B$829,$B443,'N1.3_Project_Listing'!$D$16:$D$829,$B393,'N1.3_Project_Listing'!$J$16:$J$829,Z$16,'N1.3_Project_Listing'!$G$16:$G$829,R$15)</f>
        <v>0</v>
      </c>
      <c r="AA443" s="67">
        <f>SUMIFS('N1.3_Project_Listing'!$P$16:$P$829,'N1.3_Project_Listing'!$B$16:$B$829,$B443,'N1.3_Project_Listing'!$D$16:$D$829,$B393,'N1.3_Project_Listing'!$J$16:$J$829,AA$16,'N1.3_Project_Listing'!$G$16:$G$829,R$15)</f>
        <v>0</v>
      </c>
      <c r="AB443" s="67">
        <f>SUMIFS('N1.3_Project_Listing'!$P$16:$P$829,'N1.3_Project_Listing'!$B$16:$B$829,$B443,'N1.3_Project_Listing'!$D$16:$D$829,$B393,'N1.3_Project_Listing'!$J$16:$J$829,AB$16,'N1.3_Project_Listing'!$G$16:$G$829,R$15)</f>
        <v>0</v>
      </c>
      <c r="AC443" s="67">
        <f>SUMIFS('N1.3_Project_Listing'!$P$16:$P$829,'N1.3_Project_Listing'!$B$16:$B$829,$B443,'N1.3_Project_Listing'!$D$16:$D$829,$B393,'N1.3_Project_Listing'!$J$16:$J$829,AC$16,'N1.3_Project_Listing'!$G$16:$G$829,R$15)</f>
        <v>0</v>
      </c>
      <c r="AD443" s="67">
        <f>SUMIFS('N1.3_Project_Listing'!$P$16:$P$829,'N1.3_Project_Listing'!$B$16:$B$829,$B443,'N1.3_Project_Listing'!$D$16:$D$829,$B393,'N1.3_Project_Listing'!$J$16:$J$829,AD$16,'N1.3_Project_Listing'!$G$16:$G$829,R$15)</f>
        <v>0</v>
      </c>
      <c r="AE443" s="63">
        <f t="shared" si="497"/>
        <v>0</v>
      </c>
      <c r="AG443" s="158" t="str">
        <f t="shared" si="516"/>
        <v>-</v>
      </c>
      <c r="AH443" s="67">
        <f>SUMIFS('N1.3_Project_Listing'!$R$16:$R$829,'N1.3_Project_Listing'!$B$16:$B$829,$B443,'N1.3_Project_Listing'!$D$16:$D$829,$B393,'N1.3_Project_Listing'!$J$16:$J$829,AH$16,'N1.3_Project_Listing'!$G$16:$G$829,AG$15)</f>
        <v>0</v>
      </c>
      <c r="AI443" s="67">
        <f>SUMIFS('N1.3_Project_Listing'!$R$16:$R$829,'N1.3_Project_Listing'!$B$16:$B$829,$B443,'N1.3_Project_Listing'!$D$16:$D$829,$B393,'N1.3_Project_Listing'!$J$16:$J$829,AI$16,'N1.3_Project_Listing'!$G$16:$G$829,AG$15)</f>
        <v>0</v>
      </c>
      <c r="AJ443" s="67">
        <f>SUMIFS('N1.3_Project_Listing'!$R$16:$R$829,'N1.3_Project_Listing'!$B$16:$B$829,$B443,'N1.3_Project_Listing'!$D$16:$D$829,$B393,'N1.3_Project_Listing'!$J$16:$J$829,AJ$16,'N1.3_Project_Listing'!$G$16:$G$829,AG$15)</f>
        <v>0</v>
      </c>
      <c r="AK443" s="67">
        <f>SUMIFS('N1.3_Project_Listing'!$R$16:$R$829,'N1.3_Project_Listing'!$B$16:$B$829,$B443,'N1.3_Project_Listing'!$D$16:$D$829,$B393,'N1.3_Project_Listing'!$J$16:$J$829,AK$16,'N1.3_Project_Listing'!$G$16:$G$829,AG$15)</f>
        <v>0</v>
      </c>
      <c r="AL443" s="67">
        <f>SUMIFS('N1.3_Project_Listing'!$R$16:$R$829,'N1.3_Project_Listing'!$B$16:$B$829,$B443,'N1.3_Project_Listing'!$D$16:$D$829,$B393,'N1.3_Project_Listing'!$J$16:$J$829,AL$16,'N1.3_Project_Listing'!$G$16:$G$829,AG$15)</f>
        <v>0</v>
      </c>
      <c r="AM443" s="63">
        <f t="shared" si="498"/>
        <v>0</v>
      </c>
      <c r="AN443" s="116" t="s">
        <v>441</v>
      </c>
      <c r="AO443" s="67">
        <f>SUMIFS('N1.3_Project_Listing'!$P$16:$P$829,'N1.3_Project_Listing'!$B$16:$B$829,$B443,'N1.3_Project_Listing'!$D$16:$D$829,$B393,'N1.3_Project_Listing'!$J$16:$J$829,AO$16,'N1.3_Project_Listing'!$G$16:$G$829,AG$15)</f>
        <v>0</v>
      </c>
      <c r="AP443" s="67">
        <f>SUMIFS('N1.3_Project_Listing'!$P$16:$P$829,'N1.3_Project_Listing'!$B$16:$B$829,$B443,'N1.3_Project_Listing'!$D$16:$D$829,$B393,'N1.3_Project_Listing'!$J$16:$J$829,AP$16,'N1.3_Project_Listing'!$G$16:$G$829,AG$15)</f>
        <v>0</v>
      </c>
      <c r="AQ443" s="67">
        <f>SUMIFS('N1.3_Project_Listing'!$P$16:$P$829,'N1.3_Project_Listing'!$B$16:$B$829,$B443,'N1.3_Project_Listing'!$D$16:$D$829,$B393,'N1.3_Project_Listing'!$J$16:$J$829,AQ$16,'N1.3_Project_Listing'!$G$16:$G$829,AG$15)</f>
        <v>0</v>
      </c>
      <c r="AR443" s="67">
        <f>SUMIFS('N1.3_Project_Listing'!$P$16:$P$829,'N1.3_Project_Listing'!$B$16:$B$829,$B443,'N1.3_Project_Listing'!$D$16:$D$829,$B393,'N1.3_Project_Listing'!$J$16:$J$829,AR$16,'N1.3_Project_Listing'!$G$16:$G$829,AG$15)</f>
        <v>0</v>
      </c>
      <c r="AS443" s="67">
        <f>SUMIFS('N1.3_Project_Listing'!$P$16:$P$829,'N1.3_Project_Listing'!$B$16:$B$829,$B443,'N1.3_Project_Listing'!$D$16:$D$829,$B393,'N1.3_Project_Listing'!$J$16:$J$829,AS$16,'N1.3_Project_Listing'!$G$16:$G$829,AG$15)</f>
        <v>0</v>
      </c>
      <c r="AT443" s="63">
        <f t="shared" si="499"/>
        <v>0</v>
      </c>
      <c r="AV443" s="158" t="str">
        <f t="shared" si="517"/>
        <v>-</v>
      </c>
      <c r="AW443" s="67">
        <f>SUMIFS('N1.3_Project_Listing'!$R$16:$R$829,'N1.3_Project_Listing'!$B$16:$B$829,$B443,'N1.3_Project_Listing'!$D$16:$D$829,$B393,'N1.3_Project_Listing'!$J$16:$J$829,AW$16,'N1.3_Project_Listing'!$G$16:$G$829,AV$15)</f>
        <v>0</v>
      </c>
      <c r="AX443" s="67">
        <f>SUMIFS('N1.3_Project_Listing'!$R$16:$R$829,'N1.3_Project_Listing'!$B$16:$B$829,$B443,'N1.3_Project_Listing'!$D$16:$D$829,$B393,'N1.3_Project_Listing'!$J$16:$J$829,AX$16,'N1.3_Project_Listing'!$G$16:$G$829,AV$15)</f>
        <v>0</v>
      </c>
      <c r="AY443" s="67">
        <f>SUMIFS('N1.3_Project_Listing'!$R$16:$R$829,'N1.3_Project_Listing'!$B$16:$B$829,$B443,'N1.3_Project_Listing'!$D$16:$D$829,$B393,'N1.3_Project_Listing'!$J$16:$J$829,AY$16,'N1.3_Project_Listing'!$G$16:$G$829,AV$15)</f>
        <v>0</v>
      </c>
      <c r="AZ443" s="67">
        <f>SUMIFS('N1.3_Project_Listing'!$R$16:$R$829,'N1.3_Project_Listing'!$B$16:$B$829,$B443,'N1.3_Project_Listing'!$D$16:$D$829,$B393,'N1.3_Project_Listing'!$J$16:$J$829,AZ$16,'N1.3_Project_Listing'!$G$16:$G$829,AV$15)</f>
        <v>0</v>
      </c>
      <c r="BA443" s="67">
        <f>SUMIFS('N1.3_Project_Listing'!$R$16:$R$829,'N1.3_Project_Listing'!$B$16:$B$829,$B443,'N1.3_Project_Listing'!$D$16:$D$829,$B393,'N1.3_Project_Listing'!$J$16:$J$829,BA$16,'N1.3_Project_Listing'!$G$16:$G$829,AV$15)</f>
        <v>0</v>
      </c>
      <c r="BB443" s="63">
        <f t="shared" si="500"/>
        <v>0</v>
      </c>
      <c r="BC443" s="116" t="s">
        <v>441</v>
      </c>
      <c r="BD443" s="67">
        <f>SUMIFS('N1.3_Project_Listing'!$P$16:$P$829,'N1.3_Project_Listing'!$B$16:$B$829,$B443,'N1.3_Project_Listing'!$D$16:$D$829,$B393,'N1.3_Project_Listing'!$J$16:$J$829,BD$16,'N1.3_Project_Listing'!$G$16:$G$829,AV$15)</f>
        <v>0</v>
      </c>
      <c r="BE443" s="67">
        <f>SUMIFS('N1.3_Project_Listing'!$P$16:$P$829,'N1.3_Project_Listing'!$B$16:$B$829,$B443,'N1.3_Project_Listing'!$D$16:$D$829,$B393,'N1.3_Project_Listing'!$J$16:$J$829,BE$16,'N1.3_Project_Listing'!$G$16:$G$829,AV$15)</f>
        <v>0</v>
      </c>
      <c r="BF443" s="67">
        <f>SUMIFS('N1.3_Project_Listing'!$P$16:$P$829,'N1.3_Project_Listing'!$B$16:$B$829,$B443,'N1.3_Project_Listing'!$D$16:$D$829,$B393,'N1.3_Project_Listing'!$J$16:$J$829,BF$16,'N1.3_Project_Listing'!$G$16:$G$829,AV$15)</f>
        <v>0</v>
      </c>
      <c r="BG443" s="67">
        <f>SUMIFS('N1.3_Project_Listing'!$P$16:$P$829,'N1.3_Project_Listing'!$B$16:$B$829,$B443,'N1.3_Project_Listing'!$D$16:$D$829,$B393,'N1.3_Project_Listing'!$J$16:$J$829,BG$16,'N1.3_Project_Listing'!$G$16:$G$829,AV$15)</f>
        <v>0</v>
      </c>
      <c r="BH443" s="67">
        <f>SUMIFS('N1.3_Project_Listing'!$P$16:$P$829,'N1.3_Project_Listing'!$B$16:$B$829,$B443,'N1.3_Project_Listing'!$D$16:$D$829,$B393,'N1.3_Project_Listing'!$J$16:$J$829,BH$16,'N1.3_Project_Listing'!$G$16:$G$829,AV$15)</f>
        <v>0</v>
      </c>
      <c r="BI443" s="63">
        <f t="shared" si="501"/>
        <v>0</v>
      </c>
      <c r="BK443" s="158" t="str">
        <f t="shared" si="518"/>
        <v>-</v>
      </c>
      <c r="BL443" s="67">
        <f>SUMIFS('N1.3_Project_Listing'!$R$16:$R$829,'N1.3_Project_Listing'!$B$16:$B$829,$B443,'N1.3_Project_Listing'!$D$16:$D$829,$B393,'N1.3_Project_Listing'!$J$16:$J$829,BL$16,'N1.3_Project_Listing'!$G$16:$G$829,BK$15)</f>
        <v>0</v>
      </c>
      <c r="BM443" s="67">
        <f>SUMIFS('N1.3_Project_Listing'!$R$16:$R$829,'N1.3_Project_Listing'!$B$16:$B$829,$B443,'N1.3_Project_Listing'!$D$16:$D$829,$B393,'N1.3_Project_Listing'!$J$16:$J$829,BM$16,'N1.3_Project_Listing'!$G$16:$G$829,BK$15)</f>
        <v>0</v>
      </c>
      <c r="BN443" s="67">
        <f>SUMIFS('N1.3_Project_Listing'!$R$16:$R$829,'N1.3_Project_Listing'!$B$16:$B$829,$B443,'N1.3_Project_Listing'!$D$16:$D$829,$B393,'N1.3_Project_Listing'!$J$16:$J$829,BN$16,'N1.3_Project_Listing'!$G$16:$G$829,BK$15)</f>
        <v>0</v>
      </c>
      <c r="BO443" s="67">
        <f>SUMIFS('N1.3_Project_Listing'!$R$16:$R$829,'N1.3_Project_Listing'!$B$16:$B$829,$B443,'N1.3_Project_Listing'!$D$16:$D$829,$B393,'N1.3_Project_Listing'!$J$16:$J$829,BO$16,'N1.3_Project_Listing'!$G$16:$G$829,BK$15)</f>
        <v>0</v>
      </c>
      <c r="BP443" s="67">
        <f>SUMIFS('N1.3_Project_Listing'!$R$16:$R$829,'N1.3_Project_Listing'!$B$16:$B$829,$B443,'N1.3_Project_Listing'!$D$16:$D$829,$B393,'N1.3_Project_Listing'!$J$16:$J$829,BP$16,'N1.3_Project_Listing'!$G$16:$G$829,BK$15)</f>
        <v>0</v>
      </c>
      <c r="BQ443" s="63">
        <f t="shared" si="502"/>
        <v>0</v>
      </c>
      <c r="BR443" s="116" t="s">
        <v>441</v>
      </c>
      <c r="BS443" s="67">
        <f>SUMIFS('N1.3_Project_Listing'!$P$16:$P$829,'N1.3_Project_Listing'!$B$16:$B$829,$B443,'N1.3_Project_Listing'!$D$16:$D$829,$B393,'N1.3_Project_Listing'!$J$16:$J$829,BS$16,'N1.3_Project_Listing'!$G$16:$G$829,BK$15)</f>
        <v>0</v>
      </c>
      <c r="BT443" s="67">
        <f>SUMIFS('N1.3_Project_Listing'!$P$16:$P$829,'N1.3_Project_Listing'!$B$16:$B$829,$B443,'N1.3_Project_Listing'!$D$16:$D$829,$B393,'N1.3_Project_Listing'!$J$16:$J$829,BT$16,'N1.3_Project_Listing'!$G$16:$G$829,BK$15)</f>
        <v>0</v>
      </c>
      <c r="BU443" s="67">
        <f>SUMIFS('N1.3_Project_Listing'!$P$16:$P$829,'N1.3_Project_Listing'!$B$16:$B$829,$B443,'N1.3_Project_Listing'!$D$16:$D$829,$B393,'N1.3_Project_Listing'!$J$16:$J$829,BU$16,'N1.3_Project_Listing'!$G$16:$G$829,BK$15)</f>
        <v>0</v>
      </c>
      <c r="BV443" s="67">
        <f>SUMIFS('N1.3_Project_Listing'!$P$16:$P$829,'N1.3_Project_Listing'!$B$16:$B$829,$B443,'N1.3_Project_Listing'!$D$16:$D$829,$B393,'N1.3_Project_Listing'!$J$16:$J$829,BV$16,'N1.3_Project_Listing'!$G$16:$G$829,BK$15)</f>
        <v>0</v>
      </c>
      <c r="BW443" s="67">
        <f>SUMIFS('N1.3_Project_Listing'!$P$16:$P$829,'N1.3_Project_Listing'!$B$16:$B$829,$B443,'N1.3_Project_Listing'!$D$16:$D$829,$B393,'N1.3_Project_Listing'!$J$16:$J$829,BW$16,'N1.3_Project_Listing'!$G$16:$G$829,BK$15)</f>
        <v>0</v>
      </c>
      <c r="BX443" s="63">
        <f t="shared" si="503"/>
        <v>0</v>
      </c>
    </row>
    <row r="444" spans="2:76" hidden="1">
      <c r="B444" s="132" t="str">
        <f t="shared" ref="B444:C452" si="520">B381</f>
        <v>No entry required</v>
      </c>
      <c r="C444" s="158" t="str">
        <f t="shared" si="520"/>
        <v>-</v>
      </c>
      <c r="D444" s="63">
        <f t="shared" ref="D444:D452" si="521">S444+AH444+AW444+BL444</f>
        <v>0</v>
      </c>
      <c r="E444" s="63">
        <f t="shared" ref="E444:E452" si="522">T444+AI444+AX444+BM444</f>
        <v>0</v>
      </c>
      <c r="F444" s="63">
        <f t="shared" ref="F444:F452" si="523">U444+AJ444+AY444+BN444</f>
        <v>0</v>
      </c>
      <c r="G444" s="63">
        <f t="shared" ref="G444:G452" si="524">V444+AK444+AZ444+BO444</f>
        <v>0</v>
      </c>
      <c r="H444" s="63">
        <f t="shared" ref="H444:H452" si="525">W444+AL444+BA444+BP444</f>
        <v>0</v>
      </c>
      <c r="I444" s="63">
        <f t="shared" ref="I444:I452" si="526">SUM(D444:H444)</f>
        <v>0</v>
      </c>
      <c r="J444" s="116" t="s">
        <v>441</v>
      </c>
      <c r="K444" s="63">
        <f t="shared" ref="K444:K452" si="527">Z444+AO444+BD444+BS444</f>
        <v>0</v>
      </c>
      <c r="L444" s="63">
        <f t="shared" ref="L444:L452" si="528">AA444+AP444+BE444+BT444</f>
        <v>0</v>
      </c>
      <c r="M444" s="63">
        <f t="shared" ref="M444:M452" si="529">AB444+AQ444+BF444+BU444</f>
        <v>0</v>
      </c>
      <c r="N444" s="63">
        <f t="shared" ref="N444:N452" si="530">AC444+AR444+BG444+BV444</f>
        <v>0</v>
      </c>
      <c r="O444" s="63">
        <f t="shared" ref="O444:O452" si="531">AD444+AS444+BH444+BW444</f>
        <v>0</v>
      </c>
      <c r="P444" s="63">
        <f t="shared" ref="P444:P452" si="532">SUM(K444:O444)</f>
        <v>0</v>
      </c>
      <c r="R444" s="158" t="str">
        <f t="shared" ref="R444:R452" si="533">R381</f>
        <v>-</v>
      </c>
      <c r="S444" s="67">
        <f>SUMIFS('N1.3_Project_Listing'!$R$16:$R$829,'N1.3_Project_Listing'!$B$16:$B$829,$B444,'N1.3_Project_Listing'!$D$16:$D$829,$B394,'N1.3_Project_Listing'!$J$16:$J$829,S$16,'N1.3_Project_Listing'!$G$16:$G$829,R$15)</f>
        <v>0</v>
      </c>
      <c r="T444" s="67">
        <f>SUMIFS('N1.3_Project_Listing'!$R$16:$R$829,'N1.3_Project_Listing'!$B$16:$B$829,$B444,'N1.3_Project_Listing'!$D$16:$D$829,$B394,'N1.3_Project_Listing'!$J$16:$J$829,T$16,'N1.3_Project_Listing'!$G$16:$G$829,R$15)</f>
        <v>0</v>
      </c>
      <c r="U444" s="67">
        <f>SUMIFS('N1.3_Project_Listing'!$R$16:$R$829,'N1.3_Project_Listing'!$B$16:$B$829,$B444,'N1.3_Project_Listing'!$D$16:$D$829,$B394,'N1.3_Project_Listing'!$J$16:$J$829,U$16,'N1.3_Project_Listing'!$G$16:$G$829,R$15)</f>
        <v>0</v>
      </c>
      <c r="V444" s="67">
        <f>SUMIFS('N1.3_Project_Listing'!$R$16:$R$829,'N1.3_Project_Listing'!$B$16:$B$829,$B444,'N1.3_Project_Listing'!$D$16:$D$829,$B394,'N1.3_Project_Listing'!$J$16:$J$829,V$16,'N1.3_Project_Listing'!$G$16:$G$829,R$15)</f>
        <v>0</v>
      </c>
      <c r="W444" s="67">
        <f>SUMIFS('N1.3_Project_Listing'!$R$16:$R$829,'N1.3_Project_Listing'!$B$16:$B$829,$B444,'N1.3_Project_Listing'!$D$16:$D$829,$B394,'N1.3_Project_Listing'!$J$16:$J$829,W$16,'N1.3_Project_Listing'!$G$16:$G$829,R$15)</f>
        <v>0</v>
      </c>
      <c r="X444" s="63">
        <f t="shared" ref="X444:X452" si="534">SUM(S444:W444)</f>
        <v>0</v>
      </c>
      <c r="Y444" s="116" t="s">
        <v>441</v>
      </c>
      <c r="Z444" s="67">
        <f>SUMIFS('N1.3_Project_Listing'!$P$16:$P$829,'N1.3_Project_Listing'!$B$16:$B$829,$B444,'N1.3_Project_Listing'!$D$16:$D$829,$B394,'N1.3_Project_Listing'!$J$16:$J$829,Z$16,'N1.3_Project_Listing'!$G$16:$G$829,R$15)</f>
        <v>0</v>
      </c>
      <c r="AA444" s="67">
        <f>SUMIFS('N1.3_Project_Listing'!$P$16:$P$829,'N1.3_Project_Listing'!$B$16:$B$829,$B444,'N1.3_Project_Listing'!$D$16:$D$829,$B394,'N1.3_Project_Listing'!$J$16:$J$829,AA$16,'N1.3_Project_Listing'!$G$16:$G$829,R$15)</f>
        <v>0</v>
      </c>
      <c r="AB444" s="67">
        <f>SUMIFS('N1.3_Project_Listing'!$P$16:$P$829,'N1.3_Project_Listing'!$B$16:$B$829,$B444,'N1.3_Project_Listing'!$D$16:$D$829,$B394,'N1.3_Project_Listing'!$J$16:$J$829,AB$16,'N1.3_Project_Listing'!$G$16:$G$829,R$15)</f>
        <v>0</v>
      </c>
      <c r="AC444" s="67">
        <f>SUMIFS('N1.3_Project_Listing'!$P$16:$P$829,'N1.3_Project_Listing'!$B$16:$B$829,$B444,'N1.3_Project_Listing'!$D$16:$D$829,$B394,'N1.3_Project_Listing'!$J$16:$J$829,AC$16,'N1.3_Project_Listing'!$G$16:$G$829,R$15)</f>
        <v>0</v>
      </c>
      <c r="AD444" s="67">
        <f>SUMIFS('N1.3_Project_Listing'!$P$16:$P$829,'N1.3_Project_Listing'!$B$16:$B$829,$B444,'N1.3_Project_Listing'!$D$16:$D$829,$B394,'N1.3_Project_Listing'!$J$16:$J$829,AD$16,'N1.3_Project_Listing'!$G$16:$G$829,R$15)</f>
        <v>0</v>
      </c>
      <c r="AE444" s="63">
        <f t="shared" ref="AE444:AE452" si="535">SUM(Z444:AD444)</f>
        <v>0</v>
      </c>
      <c r="AG444" s="158" t="str">
        <f t="shared" ref="AG444:AG452" si="536">AG381</f>
        <v>-</v>
      </c>
      <c r="AH444" s="67">
        <f>SUMIFS('N1.3_Project_Listing'!$R$16:$R$829,'N1.3_Project_Listing'!$B$16:$B$829,$B444,'N1.3_Project_Listing'!$D$16:$D$829,$B394,'N1.3_Project_Listing'!$J$16:$J$829,AH$16,'N1.3_Project_Listing'!$G$16:$G$829,AG$15)</f>
        <v>0</v>
      </c>
      <c r="AI444" s="67">
        <f>SUMIFS('N1.3_Project_Listing'!$R$16:$R$829,'N1.3_Project_Listing'!$B$16:$B$829,$B444,'N1.3_Project_Listing'!$D$16:$D$829,$B394,'N1.3_Project_Listing'!$J$16:$J$829,AI$16,'N1.3_Project_Listing'!$G$16:$G$829,AG$15)</f>
        <v>0</v>
      </c>
      <c r="AJ444" s="67">
        <f>SUMIFS('N1.3_Project_Listing'!$R$16:$R$829,'N1.3_Project_Listing'!$B$16:$B$829,$B444,'N1.3_Project_Listing'!$D$16:$D$829,$B394,'N1.3_Project_Listing'!$J$16:$J$829,AJ$16,'N1.3_Project_Listing'!$G$16:$G$829,AG$15)</f>
        <v>0</v>
      </c>
      <c r="AK444" s="67">
        <f>SUMIFS('N1.3_Project_Listing'!$R$16:$R$829,'N1.3_Project_Listing'!$B$16:$B$829,$B444,'N1.3_Project_Listing'!$D$16:$D$829,$B394,'N1.3_Project_Listing'!$J$16:$J$829,AK$16,'N1.3_Project_Listing'!$G$16:$G$829,AG$15)</f>
        <v>0</v>
      </c>
      <c r="AL444" s="67">
        <f>SUMIFS('N1.3_Project_Listing'!$R$16:$R$829,'N1.3_Project_Listing'!$B$16:$B$829,$B444,'N1.3_Project_Listing'!$D$16:$D$829,$B394,'N1.3_Project_Listing'!$J$16:$J$829,AL$16,'N1.3_Project_Listing'!$G$16:$G$829,AG$15)</f>
        <v>0</v>
      </c>
      <c r="AM444" s="63">
        <f t="shared" ref="AM444:AM452" si="537">SUM(AH444:AL444)</f>
        <v>0</v>
      </c>
      <c r="AN444" s="116" t="s">
        <v>441</v>
      </c>
      <c r="AO444" s="67">
        <f>SUMIFS('N1.3_Project_Listing'!$P$16:$P$829,'N1.3_Project_Listing'!$B$16:$B$829,$B444,'N1.3_Project_Listing'!$D$16:$D$829,$B394,'N1.3_Project_Listing'!$J$16:$J$829,AO$16,'N1.3_Project_Listing'!$G$16:$G$829,AG$15)</f>
        <v>0</v>
      </c>
      <c r="AP444" s="67">
        <f>SUMIFS('N1.3_Project_Listing'!$P$16:$P$829,'N1.3_Project_Listing'!$B$16:$B$829,$B444,'N1.3_Project_Listing'!$D$16:$D$829,$B394,'N1.3_Project_Listing'!$J$16:$J$829,AP$16,'N1.3_Project_Listing'!$G$16:$G$829,AG$15)</f>
        <v>0</v>
      </c>
      <c r="AQ444" s="67">
        <f>SUMIFS('N1.3_Project_Listing'!$P$16:$P$829,'N1.3_Project_Listing'!$B$16:$B$829,$B444,'N1.3_Project_Listing'!$D$16:$D$829,$B394,'N1.3_Project_Listing'!$J$16:$J$829,AQ$16,'N1.3_Project_Listing'!$G$16:$G$829,AG$15)</f>
        <v>0</v>
      </c>
      <c r="AR444" s="67">
        <f>SUMIFS('N1.3_Project_Listing'!$P$16:$P$829,'N1.3_Project_Listing'!$B$16:$B$829,$B444,'N1.3_Project_Listing'!$D$16:$D$829,$B394,'N1.3_Project_Listing'!$J$16:$J$829,AR$16,'N1.3_Project_Listing'!$G$16:$G$829,AG$15)</f>
        <v>0</v>
      </c>
      <c r="AS444" s="67">
        <f>SUMIFS('N1.3_Project_Listing'!$P$16:$P$829,'N1.3_Project_Listing'!$B$16:$B$829,$B444,'N1.3_Project_Listing'!$D$16:$D$829,$B394,'N1.3_Project_Listing'!$J$16:$J$829,AS$16,'N1.3_Project_Listing'!$G$16:$G$829,AG$15)</f>
        <v>0</v>
      </c>
      <c r="AT444" s="63">
        <f t="shared" ref="AT444:AT452" si="538">SUM(AO444:AS444)</f>
        <v>0</v>
      </c>
      <c r="AV444" s="158" t="str">
        <f t="shared" ref="AV444:AV452" si="539">AV381</f>
        <v>-</v>
      </c>
      <c r="AW444" s="67">
        <f>SUMIFS('N1.3_Project_Listing'!$R$16:$R$829,'N1.3_Project_Listing'!$B$16:$B$829,$B444,'N1.3_Project_Listing'!$D$16:$D$829,$B394,'N1.3_Project_Listing'!$J$16:$J$829,AW$16,'N1.3_Project_Listing'!$G$16:$G$829,AV$15)</f>
        <v>0</v>
      </c>
      <c r="AX444" s="67">
        <f>SUMIFS('N1.3_Project_Listing'!$R$16:$R$829,'N1.3_Project_Listing'!$B$16:$B$829,$B444,'N1.3_Project_Listing'!$D$16:$D$829,$B394,'N1.3_Project_Listing'!$J$16:$J$829,AX$16,'N1.3_Project_Listing'!$G$16:$G$829,AV$15)</f>
        <v>0</v>
      </c>
      <c r="AY444" s="67">
        <f>SUMIFS('N1.3_Project_Listing'!$R$16:$R$829,'N1.3_Project_Listing'!$B$16:$B$829,$B444,'N1.3_Project_Listing'!$D$16:$D$829,$B394,'N1.3_Project_Listing'!$J$16:$J$829,AY$16,'N1.3_Project_Listing'!$G$16:$G$829,AV$15)</f>
        <v>0</v>
      </c>
      <c r="AZ444" s="67">
        <f>SUMIFS('N1.3_Project_Listing'!$R$16:$R$829,'N1.3_Project_Listing'!$B$16:$B$829,$B444,'N1.3_Project_Listing'!$D$16:$D$829,$B394,'N1.3_Project_Listing'!$J$16:$J$829,AZ$16,'N1.3_Project_Listing'!$G$16:$G$829,AV$15)</f>
        <v>0</v>
      </c>
      <c r="BA444" s="67">
        <f>SUMIFS('N1.3_Project_Listing'!$R$16:$R$829,'N1.3_Project_Listing'!$B$16:$B$829,$B444,'N1.3_Project_Listing'!$D$16:$D$829,$B394,'N1.3_Project_Listing'!$J$16:$J$829,BA$16,'N1.3_Project_Listing'!$G$16:$G$829,AV$15)</f>
        <v>0</v>
      </c>
      <c r="BB444" s="63">
        <f t="shared" ref="BB444:BB452" si="540">SUM(AW444:BA444)</f>
        <v>0</v>
      </c>
      <c r="BC444" s="116" t="s">
        <v>441</v>
      </c>
      <c r="BD444" s="67">
        <f>SUMIFS('N1.3_Project_Listing'!$P$16:$P$829,'N1.3_Project_Listing'!$B$16:$B$829,$B444,'N1.3_Project_Listing'!$D$16:$D$829,$B394,'N1.3_Project_Listing'!$J$16:$J$829,BD$16,'N1.3_Project_Listing'!$G$16:$G$829,AV$15)</f>
        <v>0</v>
      </c>
      <c r="BE444" s="67">
        <f>SUMIFS('N1.3_Project_Listing'!$P$16:$P$829,'N1.3_Project_Listing'!$B$16:$B$829,$B444,'N1.3_Project_Listing'!$D$16:$D$829,$B394,'N1.3_Project_Listing'!$J$16:$J$829,BE$16,'N1.3_Project_Listing'!$G$16:$G$829,AV$15)</f>
        <v>0</v>
      </c>
      <c r="BF444" s="67">
        <f>SUMIFS('N1.3_Project_Listing'!$P$16:$P$829,'N1.3_Project_Listing'!$B$16:$B$829,$B444,'N1.3_Project_Listing'!$D$16:$D$829,$B394,'N1.3_Project_Listing'!$J$16:$J$829,BF$16,'N1.3_Project_Listing'!$G$16:$G$829,AV$15)</f>
        <v>0</v>
      </c>
      <c r="BG444" s="67">
        <f>SUMIFS('N1.3_Project_Listing'!$P$16:$P$829,'N1.3_Project_Listing'!$B$16:$B$829,$B444,'N1.3_Project_Listing'!$D$16:$D$829,$B394,'N1.3_Project_Listing'!$J$16:$J$829,BG$16,'N1.3_Project_Listing'!$G$16:$G$829,AV$15)</f>
        <v>0</v>
      </c>
      <c r="BH444" s="67">
        <f>SUMIFS('N1.3_Project_Listing'!$P$16:$P$829,'N1.3_Project_Listing'!$B$16:$B$829,$B444,'N1.3_Project_Listing'!$D$16:$D$829,$B394,'N1.3_Project_Listing'!$J$16:$J$829,BH$16,'N1.3_Project_Listing'!$G$16:$G$829,AV$15)</f>
        <v>0</v>
      </c>
      <c r="BI444" s="63">
        <f t="shared" ref="BI444:BI452" si="541">SUM(BD444:BH444)</f>
        <v>0</v>
      </c>
      <c r="BK444" s="158" t="str">
        <f t="shared" ref="BK444:BK452" si="542">BK381</f>
        <v>-</v>
      </c>
      <c r="BL444" s="67">
        <f>SUMIFS('N1.3_Project_Listing'!$R$16:$R$829,'N1.3_Project_Listing'!$B$16:$B$829,$B444,'N1.3_Project_Listing'!$D$16:$D$829,$B394,'N1.3_Project_Listing'!$J$16:$J$829,BL$16,'N1.3_Project_Listing'!$G$16:$G$829,BK$15)</f>
        <v>0</v>
      </c>
      <c r="BM444" s="67">
        <f>SUMIFS('N1.3_Project_Listing'!$R$16:$R$829,'N1.3_Project_Listing'!$B$16:$B$829,$B444,'N1.3_Project_Listing'!$D$16:$D$829,$B394,'N1.3_Project_Listing'!$J$16:$J$829,BM$16,'N1.3_Project_Listing'!$G$16:$G$829,BK$15)</f>
        <v>0</v>
      </c>
      <c r="BN444" s="67">
        <f>SUMIFS('N1.3_Project_Listing'!$R$16:$R$829,'N1.3_Project_Listing'!$B$16:$B$829,$B444,'N1.3_Project_Listing'!$D$16:$D$829,$B394,'N1.3_Project_Listing'!$J$16:$J$829,BN$16,'N1.3_Project_Listing'!$G$16:$G$829,BK$15)</f>
        <v>0</v>
      </c>
      <c r="BO444" s="67">
        <f>SUMIFS('N1.3_Project_Listing'!$R$16:$R$829,'N1.3_Project_Listing'!$B$16:$B$829,$B444,'N1.3_Project_Listing'!$D$16:$D$829,$B394,'N1.3_Project_Listing'!$J$16:$J$829,BO$16,'N1.3_Project_Listing'!$G$16:$G$829,BK$15)</f>
        <v>0</v>
      </c>
      <c r="BP444" s="67">
        <f>SUMIFS('N1.3_Project_Listing'!$R$16:$R$829,'N1.3_Project_Listing'!$B$16:$B$829,$B444,'N1.3_Project_Listing'!$D$16:$D$829,$B394,'N1.3_Project_Listing'!$J$16:$J$829,BP$16,'N1.3_Project_Listing'!$G$16:$G$829,BK$15)</f>
        <v>0</v>
      </c>
      <c r="BQ444" s="63">
        <f t="shared" ref="BQ444:BQ452" si="543">SUM(BL444:BP444)</f>
        <v>0</v>
      </c>
      <c r="BR444" s="116" t="s">
        <v>441</v>
      </c>
      <c r="BS444" s="67">
        <f>SUMIFS('N1.3_Project_Listing'!$P$16:$P$829,'N1.3_Project_Listing'!$B$16:$B$829,$B444,'N1.3_Project_Listing'!$D$16:$D$829,$B394,'N1.3_Project_Listing'!$J$16:$J$829,BS$16,'N1.3_Project_Listing'!$G$16:$G$829,BK$15)</f>
        <v>0</v>
      </c>
      <c r="BT444" s="67">
        <f>SUMIFS('N1.3_Project_Listing'!$P$16:$P$829,'N1.3_Project_Listing'!$B$16:$B$829,$B444,'N1.3_Project_Listing'!$D$16:$D$829,$B394,'N1.3_Project_Listing'!$J$16:$J$829,BT$16,'N1.3_Project_Listing'!$G$16:$G$829,BK$15)</f>
        <v>0</v>
      </c>
      <c r="BU444" s="67">
        <f>SUMIFS('N1.3_Project_Listing'!$P$16:$P$829,'N1.3_Project_Listing'!$B$16:$B$829,$B444,'N1.3_Project_Listing'!$D$16:$D$829,$B394,'N1.3_Project_Listing'!$J$16:$J$829,BU$16,'N1.3_Project_Listing'!$G$16:$G$829,BK$15)</f>
        <v>0</v>
      </c>
      <c r="BV444" s="67">
        <f>SUMIFS('N1.3_Project_Listing'!$P$16:$P$829,'N1.3_Project_Listing'!$B$16:$B$829,$B444,'N1.3_Project_Listing'!$D$16:$D$829,$B394,'N1.3_Project_Listing'!$J$16:$J$829,BV$16,'N1.3_Project_Listing'!$G$16:$G$829,BK$15)</f>
        <v>0</v>
      </c>
      <c r="BW444" s="67">
        <f>SUMIFS('N1.3_Project_Listing'!$P$16:$P$829,'N1.3_Project_Listing'!$B$16:$B$829,$B444,'N1.3_Project_Listing'!$D$16:$D$829,$B394,'N1.3_Project_Listing'!$J$16:$J$829,BW$16,'N1.3_Project_Listing'!$G$16:$G$829,BK$15)</f>
        <v>0</v>
      </c>
      <c r="BX444" s="63">
        <f t="shared" ref="BX444:BX452" si="544">SUM(BS444:BW444)</f>
        <v>0</v>
      </c>
    </row>
    <row r="445" spans="2:76" hidden="1">
      <c r="B445" s="132" t="str">
        <f t="shared" si="520"/>
        <v>No entry required</v>
      </c>
      <c r="C445" s="158" t="str">
        <f t="shared" si="520"/>
        <v>-</v>
      </c>
      <c r="D445" s="63">
        <f t="shared" si="521"/>
        <v>0</v>
      </c>
      <c r="E445" s="63">
        <f t="shared" si="522"/>
        <v>0</v>
      </c>
      <c r="F445" s="63">
        <f t="shared" si="523"/>
        <v>0</v>
      </c>
      <c r="G445" s="63">
        <f t="shared" si="524"/>
        <v>0</v>
      </c>
      <c r="H445" s="63">
        <f t="shared" si="525"/>
        <v>0</v>
      </c>
      <c r="I445" s="63">
        <f t="shared" si="526"/>
        <v>0</v>
      </c>
      <c r="J445" s="116" t="s">
        <v>441</v>
      </c>
      <c r="K445" s="63">
        <f t="shared" si="527"/>
        <v>0</v>
      </c>
      <c r="L445" s="63">
        <f t="shared" si="528"/>
        <v>0</v>
      </c>
      <c r="M445" s="63">
        <f t="shared" si="529"/>
        <v>0</v>
      </c>
      <c r="N445" s="63">
        <f t="shared" si="530"/>
        <v>0</v>
      </c>
      <c r="O445" s="63">
        <f t="shared" si="531"/>
        <v>0</v>
      </c>
      <c r="P445" s="63">
        <f t="shared" si="532"/>
        <v>0</v>
      </c>
      <c r="R445" s="158" t="str">
        <f t="shared" si="533"/>
        <v>-</v>
      </c>
      <c r="S445" s="67">
        <f>SUMIFS('N1.3_Project_Listing'!$R$16:$R$829,'N1.3_Project_Listing'!$B$16:$B$829,$B445,'N1.3_Project_Listing'!$D$16:$D$829,$B395,'N1.3_Project_Listing'!$J$16:$J$829,S$16,'N1.3_Project_Listing'!$G$16:$G$829,R$15)</f>
        <v>0</v>
      </c>
      <c r="T445" s="67">
        <f>SUMIFS('N1.3_Project_Listing'!$R$16:$R$829,'N1.3_Project_Listing'!$B$16:$B$829,$B445,'N1.3_Project_Listing'!$D$16:$D$829,$B395,'N1.3_Project_Listing'!$J$16:$J$829,T$16,'N1.3_Project_Listing'!$G$16:$G$829,R$15)</f>
        <v>0</v>
      </c>
      <c r="U445" s="67">
        <f>SUMIFS('N1.3_Project_Listing'!$R$16:$R$829,'N1.3_Project_Listing'!$B$16:$B$829,$B445,'N1.3_Project_Listing'!$D$16:$D$829,$B395,'N1.3_Project_Listing'!$J$16:$J$829,U$16,'N1.3_Project_Listing'!$G$16:$G$829,R$15)</f>
        <v>0</v>
      </c>
      <c r="V445" s="67">
        <f>SUMIFS('N1.3_Project_Listing'!$R$16:$R$829,'N1.3_Project_Listing'!$B$16:$B$829,$B445,'N1.3_Project_Listing'!$D$16:$D$829,$B395,'N1.3_Project_Listing'!$J$16:$J$829,V$16,'N1.3_Project_Listing'!$G$16:$G$829,R$15)</f>
        <v>0</v>
      </c>
      <c r="W445" s="67">
        <f>SUMIFS('N1.3_Project_Listing'!$R$16:$R$829,'N1.3_Project_Listing'!$B$16:$B$829,$B445,'N1.3_Project_Listing'!$D$16:$D$829,$B395,'N1.3_Project_Listing'!$J$16:$J$829,W$16,'N1.3_Project_Listing'!$G$16:$G$829,R$15)</f>
        <v>0</v>
      </c>
      <c r="X445" s="63">
        <f t="shared" si="534"/>
        <v>0</v>
      </c>
      <c r="Y445" s="116" t="s">
        <v>441</v>
      </c>
      <c r="Z445" s="67">
        <f>SUMIFS('N1.3_Project_Listing'!$P$16:$P$829,'N1.3_Project_Listing'!$B$16:$B$829,$B445,'N1.3_Project_Listing'!$D$16:$D$829,$B395,'N1.3_Project_Listing'!$J$16:$J$829,Z$16,'N1.3_Project_Listing'!$G$16:$G$829,R$15)</f>
        <v>0</v>
      </c>
      <c r="AA445" s="67">
        <f>SUMIFS('N1.3_Project_Listing'!$P$16:$P$829,'N1.3_Project_Listing'!$B$16:$B$829,$B445,'N1.3_Project_Listing'!$D$16:$D$829,$B395,'N1.3_Project_Listing'!$J$16:$J$829,AA$16,'N1.3_Project_Listing'!$G$16:$G$829,R$15)</f>
        <v>0</v>
      </c>
      <c r="AB445" s="67">
        <f>SUMIFS('N1.3_Project_Listing'!$P$16:$P$829,'N1.3_Project_Listing'!$B$16:$B$829,$B445,'N1.3_Project_Listing'!$D$16:$D$829,$B395,'N1.3_Project_Listing'!$J$16:$J$829,AB$16,'N1.3_Project_Listing'!$G$16:$G$829,R$15)</f>
        <v>0</v>
      </c>
      <c r="AC445" s="67">
        <f>SUMIFS('N1.3_Project_Listing'!$P$16:$P$829,'N1.3_Project_Listing'!$B$16:$B$829,$B445,'N1.3_Project_Listing'!$D$16:$D$829,$B395,'N1.3_Project_Listing'!$J$16:$J$829,AC$16,'N1.3_Project_Listing'!$G$16:$G$829,R$15)</f>
        <v>0</v>
      </c>
      <c r="AD445" s="67">
        <f>SUMIFS('N1.3_Project_Listing'!$P$16:$P$829,'N1.3_Project_Listing'!$B$16:$B$829,$B445,'N1.3_Project_Listing'!$D$16:$D$829,$B395,'N1.3_Project_Listing'!$J$16:$J$829,AD$16,'N1.3_Project_Listing'!$G$16:$G$829,R$15)</f>
        <v>0</v>
      </c>
      <c r="AE445" s="63">
        <f t="shared" si="535"/>
        <v>0</v>
      </c>
      <c r="AG445" s="158" t="str">
        <f t="shared" si="536"/>
        <v>-</v>
      </c>
      <c r="AH445" s="67">
        <f>SUMIFS('N1.3_Project_Listing'!$R$16:$R$829,'N1.3_Project_Listing'!$B$16:$B$829,$B445,'N1.3_Project_Listing'!$D$16:$D$829,$B395,'N1.3_Project_Listing'!$J$16:$J$829,AH$16,'N1.3_Project_Listing'!$G$16:$G$829,AG$15)</f>
        <v>0</v>
      </c>
      <c r="AI445" s="67">
        <f>SUMIFS('N1.3_Project_Listing'!$R$16:$R$829,'N1.3_Project_Listing'!$B$16:$B$829,$B445,'N1.3_Project_Listing'!$D$16:$D$829,$B395,'N1.3_Project_Listing'!$J$16:$J$829,AI$16,'N1.3_Project_Listing'!$G$16:$G$829,AG$15)</f>
        <v>0</v>
      </c>
      <c r="AJ445" s="67">
        <f>SUMIFS('N1.3_Project_Listing'!$R$16:$R$829,'N1.3_Project_Listing'!$B$16:$B$829,$B445,'N1.3_Project_Listing'!$D$16:$D$829,$B395,'N1.3_Project_Listing'!$J$16:$J$829,AJ$16,'N1.3_Project_Listing'!$G$16:$G$829,AG$15)</f>
        <v>0</v>
      </c>
      <c r="AK445" s="67">
        <f>SUMIFS('N1.3_Project_Listing'!$R$16:$R$829,'N1.3_Project_Listing'!$B$16:$B$829,$B445,'N1.3_Project_Listing'!$D$16:$D$829,$B395,'N1.3_Project_Listing'!$J$16:$J$829,AK$16,'N1.3_Project_Listing'!$G$16:$G$829,AG$15)</f>
        <v>0</v>
      </c>
      <c r="AL445" s="67">
        <f>SUMIFS('N1.3_Project_Listing'!$R$16:$R$829,'N1.3_Project_Listing'!$B$16:$B$829,$B445,'N1.3_Project_Listing'!$D$16:$D$829,$B395,'N1.3_Project_Listing'!$J$16:$J$829,AL$16,'N1.3_Project_Listing'!$G$16:$G$829,AG$15)</f>
        <v>0</v>
      </c>
      <c r="AM445" s="63">
        <f t="shared" si="537"/>
        <v>0</v>
      </c>
      <c r="AN445" s="116" t="s">
        <v>441</v>
      </c>
      <c r="AO445" s="67">
        <f>SUMIFS('N1.3_Project_Listing'!$P$16:$P$829,'N1.3_Project_Listing'!$B$16:$B$829,$B445,'N1.3_Project_Listing'!$D$16:$D$829,$B395,'N1.3_Project_Listing'!$J$16:$J$829,AO$16,'N1.3_Project_Listing'!$G$16:$G$829,AG$15)</f>
        <v>0</v>
      </c>
      <c r="AP445" s="67">
        <f>SUMIFS('N1.3_Project_Listing'!$P$16:$P$829,'N1.3_Project_Listing'!$B$16:$B$829,$B445,'N1.3_Project_Listing'!$D$16:$D$829,$B395,'N1.3_Project_Listing'!$J$16:$J$829,AP$16,'N1.3_Project_Listing'!$G$16:$G$829,AG$15)</f>
        <v>0</v>
      </c>
      <c r="AQ445" s="67">
        <f>SUMIFS('N1.3_Project_Listing'!$P$16:$P$829,'N1.3_Project_Listing'!$B$16:$B$829,$B445,'N1.3_Project_Listing'!$D$16:$D$829,$B395,'N1.3_Project_Listing'!$J$16:$J$829,AQ$16,'N1.3_Project_Listing'!$G$16:$G$829,AG$15)</f>
        <v>0</v>
      </c>
      <c r="AR445" s="67">
        <f>SUMIFS('N1.3_Project_Listing'!$P$16:$P$829,'N1.3_Project_Listing'!$B$16:$B$829,$B445,'N1.3_Project_Listing'!$D$16:$D$829,$B395,'N1.3_Project_Listing'!$J$16:$J$829,AR$16,'N1.3_Project_Listing'!$G$16:$G$829,AG$15)</f>
        <v>0</v>
      </c>
      <c r="AS445" s="67">
        <f>SUMIFS('N1.3_Project_Listing'!$P$16:$P$829,'N1.3_Project_Listing'!$B$16:$B$829,$B445,'N1.3_Project_Listing'!$D$16:$D$829,$B395,'N1.3_Project_Listing'!$J$16:$J$829,AS$16,'N1.3_Project_Listing'!$G$16:$G$829,AG$15)</f>
        <v>0</v>
      </c>
      <c r="AT445" s="63">
        <f t="shared" si="538"/>
        <v>0</v>
      </c>
      <c r="AV445" s="158" t="str">
        <f t="shared" si="539"/>
        <v>-</v>
      </c>
      <c r="AW445" s="67">
        <f>SUMIFS('N1.3_Project_Listing'!$R$16:$R$829,'N1.3_Project_Listing'!$B$16:$B$829,$B445,'N1.3_Project_Listing'!$D$16:$D$829,$B395,'N1.3_Project_Listing'!$J$16:$J$829,AW$16,'N1.3_Project_Listing'!$G$16:$G$829,AV$15)</f>
        <v>0</v>
      </c>
      <c r="AX445" s="67">
        <f>SUMIFS('N1.3_Project_Listing'!$R$16:$R$829,'N1.3_Project_Listing'!$B$16:$B$829,$B445,'N1.3_Project_Listing'!$D$16:$D$829,$B395,'N1.3_Project_Listing'!$J$16:$J$829,AX$16,'N1.3_Project_Listing'!$G$16:$G$829,AV$15)</f>
        <v>0</v>
      </c>
      <c r="AY445" s="67">
        <f>SUMIFS('N1.3_Project_Listing'!$R$16:$R$829,'N1.3_Project_Listing'!$B$16:$B$829,$B445,'N1.3_Project_Listing'!$D$16:$D$829,$B395,'N1.3_Project_Listing'!$J$16:$J$829,AY$16,'N1.3_Project_Listing'!$G$16:$G$829,AV$15)</f>
        <v>0</v>
      </c>
      <c r="AZ445" s="67">
        <f>SUMIFS('N1.3_Project_Listing'!$R$16:$R$829,'N1.3_Project_Listing'!$B$16:$B$829,$B445,'N1.3_Project_Listing'!$D$16:$D$829,$B395,'N1.3_Project_Listing'!$J$16:$J$829,AZ$16,'N1.3_Project_Listing'!$G$16:$G$829,AV$15)</f>
        <v>0</v>
      </c>
      <c r="BA445" s="67">
        <f>SUMIFS('N1.3_Project_Listing'!$R$16:$R$829,'N1.3_Project_Listing'!$B$16:$B$829,$B445,'N1.3_Project_Listing'!$D$16:$D$829,$B395,'N1.3_Project_Listing'!$J$16:$J$829,BA$16,'N1.3_Project_Listing'!$G$16:$G$829,AV$15)</f>
        <v>0</v>
      </c>
      <c r="BB445" s="63">
        <f t="shared" si="540"/>
        <v>0</v>
      </c>
      <c r="BC445" s="116" t="s">
        <v>441</v>
      </c>
      <c r="BD445" s="67">
        <f>SUMIFS('N1.3_Project_Listing'!$P$16:$P$829,'N1.3_Project_Listing'!$B$16:$B$829,$B445,'N1.3_Project_Listing'!$D$16:$D$829,$B395,'N1.3_Project_Listing'!$J$16:$J$829,BD$16,'N1.3_Project_Listing'!$G$16:$G$829,AV$15)</f>
        <v>0</v>
      </c>
      <c r="BE445" s="67">
        <f>SUMIFS('N1.3_Project_Listing'!$P$16:$P$829,'N1.3_Project_Listing'!$B$16:$B$829,$B445,'N1.3_Project_Listing'!$D$16:$D$829,$B395,'N1.3_Project_Listing'!$J$16:$J$829,BE$16,'N1.3_Project_Listing'!$G$16:$G$829,AV$15)</f>
        <v>0</v>
      </c>
      <c r="BF445" s="67">
        <f>SUMIFS('N1.3_Project_Listing'!$P$16:$P$829,'N1.3_Project_Listing'!$B$16:$B$829,$B445,'N1.3_Project_Listing'!$D$16:$D$829,$B395,'N1.3_Project_Listing'!$J$16:$J$829,BF$16,'N1.3_Project_Listing'!$G$16:$G$829,AV$15)</f>
        <v>0</v>
      </c>
      <c r="BG445" s="67">
        <f>SUMIFS('N1.3_Project_Listing'!$P$16:$P$829,'N1.3_Project_Listing'!$B$16:$B$829,$B445,'N1.3_Project_Listing'!$D$16:$D$829,$B395,'N1.3_Project_Listing'!$J$16:$J$829,BG$16,'N1.3_Project_Listing'!$G$16:$G$829,AV$15)</f>
        <v>0</v>
      </c>
      <c r="BH445" s="67">
        <f>SUMIFS('N1.3_Project_Listing'!$P$16:$P$829,'N1.3_Project_Listing'!$B$16:$B$829,$B445,'N1.3_Project_Listing'!$D$16:$D$829,$B395,'N1.3_Project_Listing'!$J$16:$J$829,BH$16,'N1.3_Project_Listing'!$G$16:$G$829,AV$15)</f>
        <v>0</v>
      </c>
      <c r="BI445" s="63">
        <f t="shared" si="541"/>
        <v>0</v>
      </c>
      <c r="BK445" s="158" t="str">
        <f t="shared" si="542"/>
        <v>-</v>
      </c>
      <c r="BL445" s="67">
        <f>SUMIFS('N1.3_Project_Listing'!$R$16:$R$829,'N1.3_Project_Listing'!$B$16:$B$829,$B445,'N1.3_Project_Listing'!$D$16:$D$829,$B395,'N1.3_Project_Listing'!$J$16:$J$829,BL$16,'N1.3_Project_Listing'!$G$16:$G$829,BK$15)</f>
        <v>0</v>
      </c>
      <c r="BM445" s="67">
        <f>SUMIFS('N1.3_Project_Listing'!$R$16:$R$829,'N1.3_Project_Listing'!$B$16:$B$829,$B445,'N1.3_Project_Listing'!$D$16:$D$829,$B395,'N1.3_Project_Listing'!$J$16:$J$829,BM$16,'N1.3_Project_Listing'!$G$16:$G$829,BK$15)</f>
        <v>0</v>
      </c>
      <c r="BN445" s="67">
        <f>SUMIFS('N1.3_Project_Listing'!$R$16:$R$829,'N1.3_Project_Listing'!$B$16:$B$829,$B445,'N1.3_Project_Listing'!$D$16:$D$829,$B395,'N1.3_Project_Listing'!$J$16:$J$829,BN$16,'N1.3_Project_Listing'!$G$16:$G$829,BK$15)</f>
        <v>0</v>
      </c>
      <c r="BO445" s="67">
        <f>SUMIFS('N1.3_Project_Listing'!$R$16:$R$829,'N1.3_Project_Listing'!$B$16:$B$829,$B445,'N1.3_Project_Listing'!$D$16:$D$829,$B395,'N1.3_Project_Listing'!$J$16:$J$829,BO$16,'N1.3_Project_Listing'!$G$16:$G$829,BK$15)</f>
        <v>0</v>
      </c>
      <c r="BP445" s="67">
        <f>SUMIFS('N1.3_Project_Listing'!$R$16:$R$829,'N1.3_Project_Listing'!$B$16:$B$829,$B445,'N1.3_Project_Listing'!$D$16:$D$829,$B395,'N1.3_Project_Listing'!$J$16:$J$829,BP$16,'N1.3_Project_Listing'!$G$16:$G$829,BK$15)</f>
        <v>0</v>
      </c>
      <c r="BQ445" s="63">
        <f t="shared" si="543"/>
        <v>0</v>
      </c>
      <c r="BR445" s="116" t="s">
        <v>441</v>
      </c>
      <c r="BS445" s="67">
        <f>SUMIFS('N1.3_Project_Listing'!$P$16:$P$829,'N1.3_Project_Listing'!$B$16:$B$829,$B445,'N1.3_Project_Listing'!$D$16:$D$829,$B395,'N1.3_Project_Listing'!$J$16:$J$829,BS$16,'N1.3_Project_Listing'!$G$16:$G$829,BK$15)</f>
        <v>0</v>
      </c>
      <c r="BT445" s="67">
        <f>SUMIFS('N1.3_Project_Listing'!$P$16:$P$829,'N1.3_Project_Listing'!$B$16:$B$829,$B445,'N1.3_Project_Listing'!$D$16:$D$829,$B395,'N1.3_Project_Listing'!$J$16:$J$829,BT$16,'N1.3_Project_Listing'!$G$16:$G$829,BK$15)</f>
        <v>0</v>
      </c>
      <c r="BU445" s="67">
        <f>SUMIFS('N1.3_Project_Listing'!$P$16:$P$829,'N1.3_Project_Listing'!$B$16:$B$829,$B445,'N1.3_Project_Listing'!$D$16:$D$829,$B395,'N1.3_Project_Listing'!$J$16:$J$829,BU$16,'N1.3_Project_Listing'!$G$16:$G$829,BK$15)</f>
        <v>0</v>
      </c>
      <c r="BV445" s="67">
        <f>SUMIFS('N1.3_Project_Listing'!$P$16:$P$829,'N1.3_Project_Listing'!$B$16:$B$829,$B445,'N1.3_Project_Listing'!$D$16:$D$829,$B395,'N1.3_Project_Listing'!$J$16:$J$829,BV$16,'N1.3_Project_Listing'!$G$16:$G$829,BK$15)</f>
        <v>0</v>
      </c>
      <c r="BW445" s="67">
        <f>SUMIFS('N1.3_Project_Listing'!$P$16:$P$829,'N1.3_Project_Listing'!$B$16:$B$829,$B445,'N1.3_Project_Listing'!$D$16:$D$829,$B395,'N1.3_Project_Listing'!$J$16:$J$829,BW$16,'N1.3_Project_Listing'!$G$16:$G$829,BK$15)</f>
        <v>0</v>
      </c>
      <c r="BX445" s="63">
        <f t="shared" si="544"/>
        <v>0</v>
      </c>
    </row>
    <row r="446" spans="2:76" hidden="1">
      <c r="B446" s="132" t="str">
        <f t="shared" si="520"/>
        <v>No entry required</v>
      </c>
      <c r="C446" s="158" t="str">
        <f t="shared" si="520"/>
        <v>-</v>
      </c>
      <c r="D446" s="63">
        <f t="shared" si="521"/>
        <v>0</v>
      </c>
      <c r="E446" s="63">
        <f t="shared" si="522"/>
        <v>0</v>
      </c>
      <c r="F446" s="63">
        <f t="shared" si="523"/>
        <v>0</v>
      </c>
      <c r="G446" s="63">
        <f t="shared" si="524"/>
        <v>0</v>
      </c>
      <c r="H446" s="63">
        <f t="shared" si="525"/>
        <v>0</v>
      </c>
      <c r="I446" s="63">
        <f t="shared" si="526"/>
        <v>0</v>
      </c>
      <c r="J446" s="116" t="s">
        <v>441</v>
      </c>
      <c r="K446" s="63">
        <f t="shared" si="527"/>
        <v>0</v>
      </c>
      <c r="L446" s="63">
        <f t="shared" si="528"/>
        <v>0</v>
      </c>
      <c r="M446" s="63">
        <f t="shared" si="529"/>
        <v>0</v>
      </c>
      <c r="N446" s="63">
        <f t="shared" si="530"/>
        <v>0</v>
      </c>
      <c r="O446" s="63">
        <f t="shared" si="531"/>
        <v>0</v>
      </c>
      <c r="P446" s="63">
        <f t="shared" si="532"/>
        <v>0</v>
      </c>
      <c r="R446" s="158" t="str">
        <f t="shared" si="533"/>
        <v>-</v>
      </c>
      <c r="S446" s="67">
        <f>SUMIFS('N1.3_Project_Listing'!$R$16:$R$829,'N1.3_Project_Listing'!$B$16:$B$829,$B446,'N1.3_Project_Listing'!$D$16:$D$829,$B396,'N1.3_Project_Listing'!$J$16:$J$829,S$16,'N1.3_Project_Listing'!$G$16:$G$829,R$15)</f>
        <v>0</v>
      </c>
      <c r="T446" s="67">
        <f>SUMIFS('N1.3_Project_Listing'!$R$16:$R$829,'N1.3_Project_Listing'!$B$16:$B$829,$B446,'N1.3_Project_Listing'!$D$16:$D$829,$B396,'N1.3_Project_Listing'!$J$16:$J$829,T$16,'N1.3_Project_Listing'!$G$16:$G$829,R$15)</f>
        <v>0</v>
      </c>
      <c r="U446" s="67">
        <f>SUMIFS('N1.3_Project_Listing'!$R$16:$R$829,'N1.3_Project_Listing'!$B$16:$B$829,$B446,'N1.3_Project_Listing'!$D$16:$D$829,$B396,'N1.3_Project_Listing'!$J$16:$J$829,U$16,'N1.3_Project_Listing'!$G$16:$G$829,R$15)</f>
        <v>0</v>
      </c>
      <c r="V446" s="67">
        <f>SUMIFS('N1.3_Project_Listing'!$R$16:$R$829,'N1.3_Project_Listing'!$B$16:$B$829,$B446,'N1.3_Project_Listing'!$D$16:$D$829,$B396,'N1.3_Project_Listing'!$J$16:$J$829,V$16,'N1.3_Project_Listing'!$G$16:$G$829,R$15)</f>
        <v>0</v>
      </c>
      <c r="W446" s="67">
        <f>SUMIFS('N1.3_Project_Listing'!$R$16:$R$829,'N1.3_Project_Listing'!$B$16:$B$829,$B446,'N1.3_Project_Listing'!$D$16:$D$829,$B396,'N1.3_Project_Listing'!$J$16:$J$829,W$16,'N1.3_Project_Listing'!$G$16:$G$829,R$15)</f>
        <v>0</v>
      </c>
      <c r="X446" s="63">
        <f t="shared" si="534"/>
        <v>0</v>
      </c>
      <c r="Y446" s="116" t="s">
        <v>441</v>
      </c>
      <c r="Z446" s="67">
        <f>SUMIFS('N1.3_Project_Listing'!$P$16:$P$829,'N1.3_Project_Listing'!$B$16:$B$829,$B446,'N1.3_Project_Listing'!$D$16:$D$829,$B396,'N1.3_Project_Listing'!$J$16:$J$829,Z$16,'N1.3_Project_Listing'!$G$16:$G$829,R$15)</f>
        <v>0</v>
      </c>
      <c r="AA446" s="67">
        <f>SUMIFS('N1.3_Project_Listing'!$P$16:$P$829,'N1.3_Project_Listing'!$B$16:$B$829,$B446,'N1.3_Project_Listing'!$D$16:$D$829,$B396,'N1.3_Project_Listing'!$J$16:$J$829,AA$16,'N1.3_Project_Listing'!$G$16:$G$829,R$15)</f>
        <v>0</v>
      </c>
      <c r="AB446" s="67">
        <f>SUMIFS('N1.3_Project_Listing'!$P$16:$P$829,'N1.3_Project_Listing'!$B$16:$B$829,$B446,'N1.3_Project_Listing'!$D$16:$D$829,$B396,'N1.3_Project_Listing'!$J$16:$J$829,AB$16,'N1.3_Project_Listing'!$G$16:$G$829,R$15)</f>
        <v>0</v>
      </c>
      <c r="AC446" s="67">
        <f>SUMIFS('N1.3_Project_Listing'!$P$16:$P$829,'N1.3_Project_Listing'!$B$16:$B$829,$B446,'N1.3_Project_Listing'!$D$16:$D$829,$B396,'N1.3_Project_Listing'!$J$16:$J$829,AC$16,'N1.3_Project_Listing'!$G$16:$G$829,R$15)</f>
        <v>0</v>
      </c>
      <c r="AD446" s="67">
        <f>SUMIFS('N1.3_Project_Listing'!$P$16:$P$829,'N1.3_Project_Listing'!$B$16:$B$829,$B446,'N1.3_Project_Listing'!$D$16:$D$829,$B396,'N1.3_Project_Listing'!$J$16:$J$829,AD$16,'N1.3_Project_Listing'!$G$16:$G$829,R$15)</f>
        <v>0</v>
      </c>
      <c r="AE446" s="63">
        <f t="shared" si="535"/>
        <v>0</v>
      </c>
      <c r="AG446" s="158" t="str">
        <f t="shared" si="536"/>
        <v>-</v>
      </c>
      <c r="AH446" s="67">
        <f>SUMIFS('N1.3_Project_Listing'!$R$16:$R$829,'N1.3_Project_Listing'!$B$16:$B$829,$B446,'N1.3_Project_Listing'!$D$16:$D$829,$B396,'N1.3_Project_Listing'!$J$16:$J$829,AH$16,'N1.3_Project_Listing'!$G$16:$G$829,AG$15)</f>
        <v>0</v>
      </c>
      <c r="AI446" s="67">
        <f>SUMIFS('N1.3_Project_Listing'!$R$16:$R$829,'N1.3_Project_Listing'!$B$16:$B$829,$B446,'N1.3_Project_Listing'!$D$16:$D$829,$B396,'N1.3_Project_Listing'!$J$16:$J$829,AI$16,'N1.3_Project_Listing'!$G$16:$G$829,AG$15)</f>
        <v>0</v>
      </c>
      <c r="AJ446" s="67">
        <f>SUMIFS('N1.3_Project_Listing'!$R$16:$R$829,'N1.3_Project_Listing'!$B$16:$B$829,$B446,'N1.3_Project_Listing'!$D$16:$D$829,$B396,'N1.3_Project_Listing'!$J$16:$J$829,AJ$16,'N1.3_Project_Listing'!$G$16:$G$829,AG$15)</f>
        <v>0</v>
      </c>
      <c r="AK446" s="67">
        <f>SUMIFS('N1.3_Project_Listing'!$R$16:$R$829,'N1.3_Project_Listing'!$B$16:$B$829,$B446,'N1.3_Project_Listing'!$D$16:$D$829,$B396,'N1.3_Project_Listing'!$J$16:$J$829,AK$16,'N1.3_Project_Listing'!$G$16:$G$829,AG$15)</f>
        <v>0</v>
      </c>
      <c r="AL446" s="67">
        <f>SUMIFS('N1.3_Project_Listing'!$R$16:$R$829,'N1.3_Project_Listing'!$B$16:$B$829,$B446,'N1.3_Project_Listing'!$D$16:$D$829,$B396,'N1.3_Project_Listing'!$J$16:$J$829,AL$16,'N1.3_Project_Listing'!$G$16:$G$829,AG$15)</f>
        <v>0</v>
      </c>
      <c r="AM446" s="63">
        <f t="shared" si="537"/>
        <v>0</v>
      </c>
      <c r="AN446" s="116" t="s">
        <v>441</v>
      </c>
      <c r="AO446" s="67">
        <f>SUMIFS('N1.3_Project_Listing'!$P$16:$P$829,'N1.3_Project_Listing'!$B$16:$B$829,$B446,'N1.3_Project_Listing'!$D$16:$D$829,$B396,'N1.3_Project_Listing'!$J$16:$J$829,AO$16,'N1.3_Project_Listing'!$G$16:$G$829,AG$15)</f>
        <v>0</v>
      </c>
      <c r="AP446" s="67">
        <f>SUMIFS('N1.3_Project_Listing'!$P$16:$P$829,'N1.3_Project_Listing'!$B$16:$B$829,$B446,'N1.3_Project_Listing'!$D$16:$D$829,$B396,'N1.3_Project_Listing'!$J$16:$J$829,AP$16,'N1.3_Project_Listing'!$G$16:$G$829,AG$15)</f>
        <v>0</v>
      </c>
      <c r="AQ446" s="67">
        <f>SUMIFS('N1.3_Project_Listing'!$P$16:$P$829,'N1.3_Project_Listing'!$B$16:$B$829,$B446,'N1.3_Project_Listing'!$D$16:$D$829,$B396,'N1.3_Project_Listing'!$J$16:$J$829,AQ$16,'N1.3_Project_Listing'!$G$16:$G$829,AG$15)</f>
        <v>0</v>
      </c>
      <c r="AR446" s="67">
        <f>SUMIFS('N1.3_Project_Listing'!$P$16:$P$829,'N1.3_Project_Listing'!$B$16:$B$829,$B446,'N1.3_Project_Listing'!$D$16:$D$829,$B396,'N1.3_Project_Listing'!$J$16:$J$829,AR$16,'N1.3_Project_Listing'!$G$16:$G$829,AG$15)</f>
        <v>0</v>
      </c>
      <c r="AS446" s="67">
        <f>SUMIFS('N1.3_Project_Listing'!$P$16:$P$829,'N1.3_Project_Listing'!$B$16:$B$829,$B446,'N1.3_Project_Listing'!$D$16:$D$829,$B396,'N1.3_Project_Listing'!$J$16:$J$829,AS$16,'N1.3_Project_Listing'!$G$16:$G$829,AG$15)</f>
        <v>0</v>
      </c>
      <c r="AT446" s="63">
        <f t="shared" si="538"/>
        <v>0</v>
      </c>
      <c r="AV446" s="158" t="str">
        <f t="shared" si="539"/>
        <v>-</v>
      </c>
      <c r="AW446" s="67">
        <f>SUMIFS('N1.3_Project_Listing'!$R$16:$R$829,'N1.3_Project_Listing'!$B$16:$B$829,$B446,'N1.3_Project_Listing'!$D$16:$D$829,$B396,'N1.3_Project_Listing'!$J$16:$J$829,AW$16,'N1.3_Project_Listing'!$G$16:$G$829,AV$15)</f>
        <v>0</v>
      </c>
      <c r="AX446" s="67">
        <f>SUMIFS('N1.3_Project_Listing'!$R$16:$R$829,'N1.3_Project_Listing'!$B$16:$B$829,$B446,'N1.3_Project_Listing'!$D$16:$D$829,$B396,'N1.3_Project_Listing'!$J$16:$J$829,AX$16,'N1.3_Project_Listing'!$G$16:$G$829,AV$15)</f>
        <v>0</v>
      </c>
      <c r="AY446" s="67">
        <f>SUMIFS('N1.3_Project_Listing'!$R$16:$R$829,'N1.3_Project_Listing'!$B$16:$B$829,$B446,'N1.3_Project_Listing'!$D$16:$D$829,$B396,'N1.3_Project_Listing'!$J$16:$J$829,AY$16,'N1.3_Project_Listing'!$G$16:$G$829,AV$15)</f>
        <v>0</v>
      </c>
      <c r="AZ446" s="67">
        <f>SUMIFS('N1.3_Project_Listing'!$R$16:$R$829,'N1.3_Project_Listing'!$B$16:$B$829,$B446,'N1.3_Project_Listing'!$D$16:$D$829,$B396,'N1.3_Project_Listing'!$J$16:$J$829,AZ$16,'N1.3_Project_Listing'!$G$16:$G$829,AV$15)</f>
        <v>0</v>
      </c>
      <c r="BA446" s="67">
        <f>SUMIFS('N1.3_Project_Listing'!$R$16:$R$829,'N1.3_Project_Listing'!$B$16:$B$829,$B446,'N1.3_Project_Listing'!$D$16:$D$829,$B396,'N1.3_Project_Listing'!$J$16:$J$829,BA$16,'N1.3_Project_Listing'!$G$16:$G$829,AV$15)</f>
        <v>0</v>
      </c>
      <c r="BB446" s="63">
        <f t="shared" si="540"/>
        <v>0</v>
      </c>
      <c r="BC446" s="116" t="s">
        <v>441</v>
      </c>
      <c r="BD446" s="67">
        <f>SUMIFS('N1.3_Project_Listing'!$P$16:$P$829,'N1.3_Project_Listing'!$B$16:$B$829,$B446,'N1.3_Project_Listing'!$D$16:$D$829,$B396,'N1.3_Project_Listing'!$J$16:$J$829,BD$16,'N1.3_Project_Listing'!$G$16:$G$829,AV$15)</f>
        <v>0</v>
      </c>
      <c r="BE446" s="67">
        <f>SUMIFS('N1.3_Project_Listing'!$P$16:$P$829,'N1.3_Project_Listing'!$B$16:$B$829,$B446,'N1.3_Project_Listing'!$D$16:$D$829,$B396,'N1.3_Project_Listing'!$J$16:$J$829,BE$16,'N1.3_Project_Listing'!$G$16:$G$829,AV$15)</f>
        <v>0</v>
      </c>
      <c r="BF446" s="67">
        <f>SUMIFS('N1.3_Project_Listing'!$P$16:$P$829,'N1.3_Project_Listing'!$B$16:$B$829,$B446,'N1.3_Project_Listing'!$D$16:$D$829,$B396,'N1.3_Project_Listing'!$J$16:$J$829,BF$16,'N1.3_Project_Listing'!$G$16:$G$829,AV$15)</f>
        <v>0</v>
      </c>
      <c r="BG446" s="67">
        <f>SUMIFS('N1.3_Project_Listing'!$P$16:$P$829,'N1.3_Project_Listing'!$B$16:$B$829,$B446,'N1.3_Project_Listing'!$D$16:$D$829,$B396,'N1.3_Project_Listing'!$J$16:$J$829,BG$16,'N1.3_Project_Listing'!$G$16:$G$829,AV$15)</f>
        <v>0</v>
      </c>
      <c r="BH446" s="67">
        <f>SUMIFS('N1.3_Project_Listing'!$P$16:$P$829,'N1.3_Project_Listing'!$B$16:$B$829,$B446,'N1.3_Project_Listing'!$D$16:$D$829,$B396,'N1.3_Project_Listing'!$J$16:$J$829,BH$16,'N1.3_Project_Listing'!$G$16:$G$829,AV$15)</f>
        <v>0</v>
      </c>
      <c r="BI446" s="63">
        <f t="shared" si="541"/>
        <v>0</v>
      </c>
      <c r="BK446" s="158" t="str">
        <f t="shared" si="542"/>
        <v>-</v>
      </c>
      <c r="BL446" s="67">
        <f>SUMIFS('N1.3_Project_Listing'!$R$16:$R$829,'N1.3_Project_Listing'!$B$16:$B$829,$B446,'N1.3_Project_Listing'!$D$16:$D$829,$B396,'N1.3_Project_Listing'!$J$16:$J$829,BL$16,'N1.3_Project_Listing'!$G$16:$G$829,BK$15)</f>
        <v>0</v>
      </c>
      <c r="BM446" s="67">
        <f>SUMIFS('N1.3_Project_Listing'!$R$16:$R$829,'N1.3_Project_Listing'!$B$16:$B$829,$B446,'N1.3_Project_Listing'!$D$16:$D$829,$B396,'N1.3_Project_Listing'!$J$16:$J$829,BM$16,'N1.3_Project_Listing'!$G$16:$G$829,BK$15)</f>
        <v>0</v>
      </c>
      <c r="BN446" s="67">
        <f>SUMIFS('N1.3_Project_Listing'!$R$16:$R$829,'N1.3_Project_Listing'!$B$16:$B$829,$B446,'N1.3_Project_Listing'!$D$16:$D$829,$B396,'N1.3_Project_Listing'!$J$16:$J$829,BN$16,'N1.3_Project_Listing'!$G$16:$G$829,BK$15)</f>
        <v>0</v>
      </c>
      <c r="BO446" s="67">
        <f>SUMIFS('N1.3_Project_Listing'!$R$16:$R$829,'N1.3_Project_Listing'!$B$16:$B$829,$B446,'N1.3_Project_Listing'!$D$16:$D$829,$B396,'N1.3_Project_Listing'!$J$16:$J$829,BO$16,'N1.3_Project_Listing'!$G$16:$G$829,BK$15)</f>
        <v>0</v>
      </c>
      <c r="BP446" s="67">
        <f>SUMIFS('N1.3_Project_Listing'!$R$16:$R$829,'N1.3_Project_Listing'!$B$16:$B$829,$B446,'N1.3_Project_Listing'!$D$16:$D$829,$B396,'N1.3_Project_Listing'!$J$16:$J$829,BP$16,'N1.3_Project_Listing'!$G$16:$G$829,BK$15)</f>
        <v>0</v>
      </c>
      <c r="BQ446" s="63">
        <f t="shared" si="543"/>
        <v>0</v>
      </c>
      <c r="BR446" s="116" t="s">
        <v>441</v>
      </c>
      <c r="BS446" s="67">
        <f>SUMIFS('N1.3_Project_Listing'!$P$16:$P$829,'N1.3_Project_Listing'!$B$16:$B$829,$B446,'N1.3_Project_Listing'!$D$16:$D$829,$B396,'N1.3_Project_Listing'!$J$16:$J$829,BS$16,'N1.3_Project_Listing'!$G$16:$G$829,BK$15)</f>
        <v>0</v>
      </c>
      <c r="BT446" s="67">
        <f>SUMIFS('N1.3_Project_Listing'!$P$16:$P$829,'N1.3_Project_Listing'!$B$16:$B$829,$B446,'N1.3_Project_Listing'!$D$16:$D$829,$B396,'N1.3_Project_Listing'!$J$16:$J$829,BT$16,'N1.3_Project_Listing'!$G$16:$G$829,BK$15)</f>
        <v>0</v>
      </c>
      <c r="BU446" s="67">
        <f>SUMIFS('N1.3_Project_Listing'!$P$16:$P$829,'N1.3_Project_Listing'!$B$16:$B$829,$B446,'N1.3_Project_Listing'!$D$16:$D$829,$B396,'N1.3_Project_Listing'!$J$16:$J$829,BU$16,'N1.3_Project_Listing'!$G$16:$G$829,BK$15)</f>
        <v>0</v>
      </c>
      <c r="BV446" s="67">
        <f>SUMIFS('N1.3_Project_Listing'!$P$16:$P$829,'N1.3_Project_Listing'!$B$16:$B$829,$B446,'N1.3_Project_Listing'!$D$16:$D$829,$B396,'N1.3_Project_Listing'!$J$16:$J$829,BV$16,'N1.3_Project_Listing'!$G$16:$G$829,BK$15)</f>
        <v>0</v>
      </c>
      <c r="BW446" s="67">
        <f>SUMIFS('N1.3_Project_Listing'!$P$16:$P$829,'N1.3_Project_Listing'!$B$16:$B$829,$B446,'N1.3_Project_Listing'!$D$16:$D$829,$B396,'N1.3_Project_Listing'!$J$16:$J$829,BW$16,'N1.3_Project_Listing'!$G$16:$G$829,BK$15)</f>
        <v>0</v>
      </c>
      <c r="BX446" s="63">
        <f t="shared" si="544"/>
        <v>0</v>
      </c>
    </row>
    <row r="447" spans="2:76" hidden="1">
      <c r="B447" s="132" t="str">
        <f t="shared" si="520"/>
        <v>No entry required</v>
      </c>
      <c r="C447" s="158" t="str">
        <f t="shared" si="520"/>
        <v>-</v>
      </c>
      <c r="D447" s="63">
        <f t="shared" si="521"/>
        <v>0</v>
      </c>
      <c r="E447" s="63">
        <f t="shared" si="522"/>
        <v>0</v>
      </c>
      <c r="F447" s="63">
        <f t="shared" si="523"/>
        <v>0</v>
      </c>
      <c r="G447" s="63">
        <f t="shared" si="524"/>
        <v>0</v>
      </c>
      <c r="H447" s="63">
        <f t="shared" si="525"/>
        <v>0</v>
      </c>
      <c r="I447" s="63">
        <f t="shared" si="526"/>
        <v>0</v>
      </c>
      <c r="J447" s="116" t="s">
        <v>441</v>
      </c>
      <c r="K447" s="63">
        <f t="shared" si="527"/>
        <v>0</v>
      </c>
      <c r="L447" s="63">
        <f t="shared" si="528"/>
        <v>0</v>
      </c>
      <c r="M447" s="63">
        <f t="shared" si="529"/>
        <v>0</v>
      </c>
      <c r="N447" s="63">
        <f t="shared" si="530"/>
        <v>0</v>
      </c>
      <c r="O447" s="63">
        <f t="shared" si="531"/>
        <v>0</v>
      </c>
      <c r="P447" s="63">
        <f t="shared" si="532"/>
        <v>0</v>
      </c>
      <c r="R447" s="158" t="str">
        <f t="shared" si="533"/>
        <v>-</v>
      </c>
      <c r="S447" s="67">
        <f>SUMIFS('N1.3_Project_Listing'!$R$16:$R$829,'N1.3_Project_Listing'!$B$16:$B$829,$B447,'N1.3_Project_Listing'!$D$16:$D$829,$B397,'N1.3_Project_Listing'!$J$16:$J$829,S$16,'N1.3_Project_Listing'!$G$16:$G$829,R$15)</f>
        <v>0</v>
      </c>
      <c r="T447" s="67">
        <f>SUMIFS('N1.3_Project_Listing'!$R$16:$R$829,'N1.3_Project_Listing'!$B$16:$B$829,$B447,'N1.3_Project_Listing'!$D$16:$D$829,$B397,'N1.3_Project_Listing'!$J$16:$J$829,T$16,'N1.3_Project_Listing'!$G$16:$G$829,R$15)</f>
        <v>0</v>
      </c>
      <c r="U447" s="67">
        <f>SUMIFS('N1.3_Project_Listing'!$R$16:$R$829,'N1.3_Project_Listing'!$B$16:$B$829,$B447,'N1.3_Project_Listing'!$D$16:$D$829,$B397,'N1.3_Project_Listing'!$J$16:$J$829,U$16,'N1.3_Project_Listing'!$G$16:$G$829,R$15)</f>
        <v>0</v>
      </c>
      <c r="V447" s="67">
        <f>SUMIFS('N1.3_Project_Listing'!$R$16:$R$829,'N1.3_Project_Listing'!$B$16:$B$829,$B447,'N1.3_Project_Listing'!$D$16:$D$829,$B397,'N1.3_Project_Listing'!$J$16:$J$829,V$16,'N1.3_Project_Listing'!$G$16:$G$829,R$15)</f>
        <v>0</v>
      </c>
      <c r="W447" s="67">
        <f>SUMIFS('N1.3_Project_Listing'!$R$16:$R$829,'N1.3_Project_Listing'!$B$16:$B$829,$B447,'N1.3_Project_Listing'!$D$16:$D$829,$B397,'N1.3_Project_Listing'!$J$16:$J$829,W$16,'N1.3_Project_Listing'!$G$16:$G$829,R$15)</f>
        <v>0</v>
      </c>
      <c r="X447" s="63">
        <f t="shared" si="534"/>
        <v>0</v>
      </c>
      <c r="Y447" s="116" t="s">
        <v>441</v>
      </c>
      <c r="Z447" s="67">
        <f>SUMIFS('N1.3_Project_Listing'!$P$16:$P$829,'N1.3_Project_Listing'!$B$16:$B$829,$B447,'N1.3_Project_Listing'!$D$16:$D$829,$B397,'N1.3_Project_Listing'!$J$16:$J$829,Z$16,'N1.3_Project_Listing'!$G$16:$G$829,R$15)</f>
        <v>0</v>
      </c>
      <c r="AA447" s="67">
        <f>SUMIFS('N1.3_Project_Listing'!$P$16:$P$829,'N1.3_Project_Listing'!$B$16:$B$829,$B447,'N1.3_Project_Listing'!$D$16:$D$829,$B397,'N1.3_Project_Listing'!$J$16:$J$829,AA$16,'N1.3_Project_Listing'!$G$16:$G$829,R$15)</f>
        <v>0</v>
      </c>
      <c r="AB447" s="67">
        <f>SUMIFS('N1.3_Project_Listing'!$P$16:$P$829,'N1.3_Project_Listing'!$B$16:$B$829,$B447,'N1.3_Project_Listing'!$D$16:$D$829,$B397,'N1.3_Project_Listing'!$J$16:$J$829,AB$16,'N1.3_Project_Listing'!$G$16:$G$829,R$15)</f>
        <v>0</v>
      </c>
      <c r="AC447" s="67">
        <f>SUMIFS('N1.3_Project_Listing'!$P$16:$P$829,'N1.3_Project_Listing'!$B$16:$B$829,$B447,'N1.3_Project_Listing'!$D$16:$D$829,$B397,'N1.3_Project_Listing'!$J$16:$J$829,AC$16,'N1.3_Project_Listing'!$G$16:$G$829,R$15)</f>
        <v>0</v>
      </c>
      <c r="AD447" s="67">
        <f>SUMIFS('N1.3_Project_Listing'!$P$16:$P$829,'N1.3_Project_Listing'!$B$16:$B$829,$B447,'N1.3_Project_Listing'!$D$16:$D$829,$B397,'N1.3_Project_Listing'!$J$16:$J$829,AD$16,'N1.3_Project_Listing'!$G$16:$G$829,R$15)</f>
        <v>0</v>
      </c>
      <c r="AE447" s="63">
        <f t="shared" si="535"/>
        <v>0</v>
      </c>
      <c r="AG447" s="158" t="str">
        <f t="shared" si="536"/>
        <v>-</v>
      </c>
      <c r="AH447" s="67">
        <f>SUMIFS('N1.3_Project_Listing'!$R$16:$R$829,'N1.3_Project_Listing'!$B$16:$B$829,$B447,'N1.3_Project_Listing'!$D$16:$D$829,$B397,'N1.3_Project_Listing'!$J$16:$J$829,AH$16,'N1.3_Project_Listing'!$G$16:$G$829,AG$15)</f>
        <v>0</v>
      </c>
      <c r="AI447" s="67">
        <f>SUMIFS('N1.3_Project_Listing'!$R$16:$R$829,'N1.3_Project_Listing'!$B$16:$B$829,$B447,'N1.3_Project_Listing'!$D$16:$D$829,$B397,'N1.3_Project_Listing'!$J$16:$J$829,AI$16,'N1.3_Project_Listing'!$G$16:$G$829,AG$15)</f>
        <v>0</v>
      </c>
      <c r="AJ447" s="67">
        <f>SUMIFS('N1.3_Project_Listing'!$R$16:$R$829,'N1.3_Project_Listing'!$B$16:$B$829,$B447,'N1.3_Project_Listing'!$D$16:$D$829,$B397,'N1.3_Project_Listing'!$J$16:$J$829,AJ$16,'N1.3_Project_Listing'!$G$16:$G$829,AG$15)</f>
        <v>0</v>
      </c>
      <c r="AK447" s="67">
        <f>SUMIFS('N1.3_Project_Listing'!$R$16:$R$829,'N1.3_Project_Listing'!$B$16:$B$829,$B447,'N1.3_Project_Listing'!$D$16:$D$829,$B397,'N1.3_Project_Listing'!$J$16:$J$829,AK$16,'N1.3_Project_Listing'!$G$16:$G$829,AG$15)</f>
        <v>0</v>
      </c>
      <c r="AL447" s="67">
        <f>SUMIFS('N1.3_Project_Listing'!$R$16:$R$829,'N1.3_Project_Listing'!$B$16:$B$829,$B447,'N1.3_Project_Listing'!$D$16:$D$829,$B397,'N1.3_Project_Listing'!$J$16:$J$829,AL$16,'N1.3_Project_Listing'!$G$16:$G$829,AG$15)</f>
        <v>0</v>
      </c>
      <c r="AM447" s="63">
        <f t="shared" si="537"/>
        <v>0</v>
      </c>
      <c r="AN447" s="116" t="s">
        <v>441</v>
      </c>
      <c r="AO447" s="67">
        <f>SUMIFS('N1.3_Project_Listing'!$P$16:$P$829,'N1.3_Project_Listing'!$B$16:$B$829,$B447,'N1.3_Project_Listing'!$D$16:$D$829,$B397,'N1.3_Project_Listing'!$J$16:$J$829,AO$16,'N1.3_Project_Listing'!$G$16:$G$829,AG$15)</f>
        <v>0</v>
      </c>
      <c r="AP447" s="67">
        <f>SUMIFS('N1.3_Project_Listing'!$P$16:$P$829,'N1.3_Project_Listing'!$B$16:$B$829,$B447,'N1.3_Project_Listing'!$D$16:$D$829,$B397,'N1.3_Project_Listing'!$J$16:$J$829,AP$16,'N1.3_Project_Listing'!$G$16:$G$829,AG$15)</f>
        <v>0</v>
      </c>
      <c r="AQ447" s="67">
        <f>SUMIFS('N1.3_Project_Listing'!$P$16:$P$829,'N1.3_Project_Listing'!$B$16:$B$829,$B447,'N1.3_Project_Listing'!$D$16:$D$829,$B397,'N1.3_Project_Listing'!$J$16:$J$829,AQ$16,'N1.3_Project_Listing'!$G$16:$G$829,AG$15)</f>
        <v>0</v>
      </c>
      <c r="AR447" s="67">
        <f>SUMIFS('N1.3_Project_Listing'!$P$16:$P$829,'N1.3_Project_Listing'!$B$16:$B$829,$B447,'N1.3_Project_Listing'!$D$16:$D$829,$B397,'N1.3_Project_Listing'!$J$16:$J$829,AR$16,'N1.3_Project_Listing'!$G$16:$G$829,AG$15)</f>
        <v>0</v>
      </c>
      <c r="AS447" s="67">
        <f>SUMIFS('N1.3_Project_Listing'!$P$16:$P$829,'N1.3_Project_Listing'!$B$16:$B$829,$B447,'N1.3_Project_Listing'!$D$16:$D$829,$B397,'N1.3_Project_Listing'!$J$16:$J$829,AS$16,'N1.3_Project_Listing'!$G$16:$G$829,AG$15)</f>
        <v>0</v>
      </c>
      <c r="AT447" s="63">
        <f t="shared" si="538"/>
        <v>0</v>
      </c>
      <c r="AV447" s="158" t="str">
        <f t="shared" si="539"/>
        <v>-</v>
      </c>
      <c r="AW447" s="67">
        <f>SUMIFS('N1.3_Project_Listing'!$R$16:$R$829,'N1.3_Project_Listing'!$B$16:$B$829,$B447,'N1.3_Project_Listing'!$D$16:$D$829,$B397,'N1.3_Project_Listing'!$J$16:$J$829,AW$16,'N1.3_Project_Listing'!$G$16:$G$829,AV$15)</f>
        <v>0</v>
      </c>
      <c r="AX447" s="67">
        <f>SUMIFS('N1.3_Project_Listing'!$R$16:$R$829,'N1.3_Project_Listing'!$B$16:$B$829,$B447,'N1.3_Project_Listing'!$D$16:$D$829,$B397,'N1.3_Project_Listing'!$J$16:$J$829,AX$16,'N1.3_Project_Listing'!$G$16:$G$829,AV$15)</f>
        <v>0</v>
      </c>
      <c r="AY447" s="67">
        <f>SUMIFS('N1.3_Project_Listing'!$R$16:$R$829,'N1.3_Project_Listing'!$B$16:$B$829,$B447,'N1.3_Project_Listing'!$D$16:$D$829,$B397,'N1.3_Project_Listing'!$J$16:$J$829,AY$16,'N1.3_Project_Listing'!$G$16:$G$829,AV$15)</f>
        <v>0</v>
      </c>
      <c r="AZ447" s="67">
        <f>SUMIFS('N1.3_Project_Listing'!$R$16:$R$829,'N1.3_Project_Listing'!$B$16:$B$829,$B447,'N1.3_Project_Listing'!$D$16:$D$829,$B397,'N1.3_Project_Listing'!$J$16:$J$829,AZ$16,'N1.3_Project_Listing'!$G$16:$G$829,AV$15)</f>
        <v>0</v>
      </c>
      <c r="BA447" s="67">
        <f>SUMIFS('N1.3_Project_Listing'!$R$16:$R$829,'N1.3_Project_Listing'!$B$16:$B$829,$B447,'N1.3_Project_Listing'!$D$16:$D$829,$B397,'N1.3_Project_Listing'!$J$16:$J$829,BA$16,'N1.3_Project_Listing'!$G$16:$G$829,AV$15)</f>
        <v>0</v>
      </c>
      <c r="BB447" s="63">
        <f t="shared" si="540"/>
        <v>0</v>
      </c>
      <c r="BC447" s="116" t="s">
        <v>441</v>
      </c>
      <c r="BD447" s="67">
        <f>SUMIFS('N1.3_Project_Listing'!$P$16:$P$829,'N1.3_Project_Listing'!$B$16:$B$829,$B447,'N1.3_Project_Listing'!$D$16:$D$829,$B397,'N1.3_Project_Listing'!$J$16:$J$829,BD$16,'N1.3_Project_Listing'!$G$16:$G$829,AV$15)</f>
        <v>0</v>
      </c>
      <c r="BE447" s="67">
        <f>SUMIFS('N1.3_Project_Listing'!$P$16:$P$829,'N1.3_Project_Listing'!$B$16:$B$829,$B447,'N1.3_Project_Listing'!$D$16:$D$829,$B397,'N1.3_Project_Listing'!$J$16:$J$829,BE$16,'N1.3_Project_Listing'!$G$16:$G$829,AV$15)</f>
        <v>0</v>
      </c>
      <c r="BF447" s="67">
        <f>SUMIFS('N1.3_Project_Listing'!$P$16:$P$829,'N1.3_Project_Listing'!$B$16:$B$829,$B447,'N1.3_Project_Listing'!$D$16:$D$829,$B397,'N1.3_Project_Listing'!$J$16:$J$829,BF$16,'N1.3_Project_Listing'!$G$16:$G$829,AV$15)</f>
        <v>0</v>
      </c>
      <c r="BG447" s="67">
        <f>SUMIFS('N1.3_Project_Listing'!$P$16:$P$829,'N1.3_Project_Listing'!$B$16:$B$829,$B447,'N1.3_Project_Listing'!$D$16:$D$829,$B397,'N1.3_Project_Listing'!$J$16:$J$829,BG$16,'N1.3_Project_Listing'!$G$16:$G$829,AV$15)</f>
        <v>0</v>
      </c>
      <c r="BH447" s="67">
        <f>SUMIFS('N1.3_Project_Listing'!$P$16:$P$829,'N1.3_Project_Listing'!$B$16:$B$829,$B447,'N1.3_Project_Listing'!$D$16:$D$829,$B397,'N1.3_Project_Listing'!$J$16:$J$829,BH$16,'N1.3_Project_Listing'!$G$16:$G$829,AV$15)</f>
        <v>0</v>
      </c>
      <c r="BI447" s="63">
        <f t="shared" si="541"/>
        <v>0</v>
      </c>
      <c r="BK447" s="158" t="str">
        <f t="shared" si="542"/>
        <v>-</v>
      </c>
      <c r="BL447" s="67">
        <f>SUMIFS('N1.3_Project_Listing'!$R$16:$R$829,'N1.3_Project_Listing'!$B$16:$B$829,$B447,'N1.3_Project_Listing'!$D$16:$D$829,$B397,'N1.3_Project_Listing'!$J$16:$J$829,BL$16,'N1.3_Project_Listing'!$G$16:$G$829,BK$15)</f>
        <v>0</v>
      </c>
      <c r="BM447" s="67">
        <f>SUMIFS('N1.3_Project_Listing'!$R$16:$R$829,'N1.3_Project_Listing'!$B$16:$B$829,$B447,'N1.3_Project_Listing'!$D$16:$D$829,$B397,'N1.3_Project_Listing'!$J$16:$J$829,BM$16,'N1.3_Project_Listing'!$G$16:$G$829,BK$15)</f>
        <v>0</v>
      </c>
      <c r="BN447" s="67">
        <f>SUMIFS('N1.3_Project_Listing'!$R$16:$R$829,'N1.3_Project_Listing'!$B$16:$B$829,$B447,'N1.3_Project_Listing'!$D$16:$D$829,$B397,'N1.3_Project_Listing'!$J$16:$J$829,BN$16,'N1.3_Project_Listing'!$G$16:$G$829,BK$15)</f>
        <v>0</v>
      </c>
      <c r="BO447" s="67">
        <f>SUMIFS('N1.3_Project_Listing'!$R$16:$R$829,'N1.3_Project_Listing'!$B$16:$B$829,$B447,'N1.3_Project_Listing'!$D$16:$D$829,$B397,'N1.3_Project_Listing'!$J$16:$J$829,BO$16,'N1.3_Project_Listing'!$G$16:$G$829,BK$15)</f>
        <v>0</v>
      </c>
      <c r="BP447" s="67">
        <f>SUMIFS('N1.3_Project_Listing'!$R$16:$R$829,'N1.3_Project_Listing'!$B$16:$B$829,$B447,'N1.3_Project_Listing'!$D$16:$D$829,$B397,'N1.3_Project_Listing'!$J$16:$J$829,BP$16,'N1.3_Project_Listing'!$G$16:$G$829,BK$15)</f>
        <v>0</v>
      </c>
      <c r="BQ447" s="63">
        <f t="shared" si="543"/>
        <v>0</v>
      </c>
      <c r="BR447" s="116" t="s">
        <v>441</v>
      </c>
      <c r="BS447" s="67">
        <f>SUMIFS('N1.3_Project_Listing'!$P$16:$P$829,'N1.3_Project_Listing'!$B$16:$B$829,$B447,'N1.3_Project_Listing'!$D$16:$D$829,$B397,'N1.3_Project_Listing'!$J$16:$J$829,BS$16,'N1.3_Project_Listing'!$G$16:$G$829,BK$15)</f>
        <v>0</v>
      </c>
      <c r="BT447" s="67">
        <f>SUMIFS('N1.3_Project_Listing'!$P$16:$P$829,'N1.3_Project_Listing'!$B$16:$B$829,$B447,'N1.3_Project_Listing'!$D$16:$D$829,$B397,'N1.3_Project_Listing'!$J$16:$J$829,BT$16,'N1.3_Project_Listing'!$G$16:$G$829,BK$15)</f>
        <v>0</v>
      </c>
      <c r="BU447" s="67">
        <f>SUMIFS('N1.3_Project_Listing'!$P$16:$P$829,'N1.3_Project_Listing'!$B$16:$B$829,$B447,'N1.3_Project_Listing'!$D$16:$D$829,$B397,'N1.3_Project_Listing'!$J$16:$J$829,BU$16,'N1.3_Project_Listing'!$G$16:$G$829,BK$15)</f>
        <v>0</v>
      </c>
      <c r="BV447" s="67">
        <f>SUMIFS('N1.3_Project_Listing'!$P$16:$P$829,'N1.3_Project_Listing'!$B$16:$B$829,$B447,'N1.3_Project_Listing'!$D$16:$D$829,$B397,'N1.3_Project_Listing'!$J$16:$J$829,BV$16,'N1.3_Project_Listing'!$G$16:$G$829,BK$15)</f>
        <v>0</v>
      </c>
      <c r="BW447" s="67">
        <f>SUMIFS('N1.3_Project_Listing'!$P$16:$P$829,'N1.3_Project_Listing'!$B$16:$B$829,$B447,'N1.3_Project_Listing'!$D$16:$D$829,$B397,'N1.3_Project_Listing'!$J$16:$J$829,BW$16,'N1.3_Project_Listing'!$G$16:$G$829,BK$15)</f>
        <v>0</v>
      </c>
      <c r="BX447" s="63">
        <f t="shared" si="544"/>
        <v>0</v>
      </c>
    </row>
    <row r="448" spans="2:76" hidden="1">
      <c r="B448" s="132" t="str">
        <f t="shared" si="520"/>
        <v>No entry required</v>
      </c>
      <c r="C448" s="158" t="str">
        <f t="shared" si="520"/>
        <v>-</v>
      </c>
      <c r="D448" s="63">
        <f t="shared" si="521"/>
        <v>0</v>
      </c>
      <c r="E448" s="63">
        <f t="shared" si="522"/>
        <v>0</v>
      </c>
      <c r="F448" s="63">
        <f t="shared" si="523"/>
        <v>0</v>
      </c>
      <c r="G448" s="63">
        <f t="shared" si="524"/>
        <v>0</v>
      </c>
      <c r="H448" s="63">
        <f t="shared" si="525"/>
        <v>0</v>
      </c>
      <c r="I448" s="63">
        <f t="shared" si="526"/>
        <v>0</v>
      </c>
      <c r="J448" s="116" t="s">
        <v>441</v>
      </c>
      <c r="K448" s="63">
        <f t="shared" si="527"/>
        <v>0</v>
      </c>
      <c r="L448" s="63">
        <f t="shared" si="528"/>
        <v>0</v>
      </c>
      <c r="M448" s="63">
        <f t="shared" si="529"/>
        <v>0</v>
      </c>
      <c r="N448" s="63">
        <f t="shared" si="530"/>
        <v>0</v>
      </c>
      <c r="O448" s="63">
        <f t="shared" si="531"/>
        <v>0</v>
      </c>
      <c r="P448" s="63">
        <f t="shared" si="532"/>
        <v>0</v>
      </c>
      <c r="R448" s="158" t="str">
        <f t="shared" si="533"/>
        <v>-</v>
      </c>
      <c r="S448" s="67">
        <f>SUMIFS('N1.3_Project_Listing'!$R$16:$R$829,'N1.3_Project_Listing'!$B$16:$B$829,$B448,'N1.3_Project_Listing'!$D$16:$D$829,$B398,'N1.3_Project_Listing'!$J$16:$J$829,S$16,'N1.3_Project_Listing'!$G$16:$G$829,R$15)</f>
        <v>0</v>
      </c>
      <c r="T448" s="67">
        <f>SUMIFS('N1.3_Project_Listing'!$R$16:$R$829,'N1.3_Project_Listing'!$B$16:$B$829,$B448,'N1.3_Project_Listing'!$D$16:$D$829,$B398,'N1.3_Project_Listing'!$J$16:$J$829,T$16,'N1.3_Project_Listing'!$G$16:$G$829,R$15)</f>
        <v>0</v>
      </c>
      <c r="U448" s="67">
        <f>SUMIFS('N1.3_Project_Listing'!$R$16:$R$829,'N1.3_Project_Listing'!$B$16:$B$829,$B448,'N1.3_Project_Listing'!$D$16:$D$829,$B398,'N1.3_Project_Listing'!$J$16:$J$829,U$16,'N1.3_Project_Listing'!$G$16:$G$829,R$15)</f>
        <v>0</v>
      </c>
      <c r="V448" s="67">
        <f>SUMIFS('N1.3_Project_Listing'!$R$16:$R$829,'N1.3_Project_Listing'!$B$16:$B$829,$B448,'N1.3_Project_Listing'!$D$16:$D$829,$B398,'N1.3_Project_Listing'!$J$16:$J$829,V$16,'N1.3_Project_Listing'!$G$16:$G$829,R$15)</f>
        <v>0</v>
      </c>
      <c r="W448" s="67">
        <f>SUMIFS('N1.3_Project_Listing'!$R$16:$R$829,'N1.3_Project_Listing'!$B$16:$B$829,$B448,'N1.3_Project_Listing'!$D$16:$D$829,$B398,'N1.3_Project_Listing'!$J$16:$J$829,W$16,'N1.3_Project_Listing'!$G$16:$G$829,R$15)</f>
        <v>0</v>
      </c>
      <c r="X448" s="63">
        <f t="shared" si="534"/>
        <v>0</v>
      </c>
      <c r="Y448" s="116" t="s">
        <v>441</v>
      </c>
      <c r="Z448" s="67">
        <f>SUMIFS('N1.3_Project_Listing'!$P$16:$P$829,'N1.3_Project_Listing'!$B$16:$B$829,$B448,'N1.3_Project_Listing'!$D$16:$D$829,$B398,'N1.3_Project_Listing'!$J$16:$J$829,Z$16,'N1.3_Project_Listing'!$G$16:$G$829,R$15)</f>
        <v>0</v>
      </c>
      <c r="AA448" s="67">
        <f>SUMIFS('N1.3_Project_Listing'!$P$16:$P$829,'N1.3_Project_Listing'!$B$16:$B$829,$B448,'N1.3_Project_Listing'!$D$16:$D$829,$B398,'N1.3_Project_Listing'!$J$16:$J$829,AA$16,'N1.3_Project_Listing'!$G$16:$G$829,R$15)</f>
        <v>0</v>
      </c>
      <c r="AB448" s="67">
        <f>SUMIFS('N1.3_Project_Listing'!$P$16:$P$829,'N1.3_Project_Listing'!$B$16:$B$829,$B448,'N1.3_Project_Listing'!$D$16:$D$829,$B398,'N1.3_Project_Listing'!$J$16:$J$829,AB$16,'N1.3_Project_Listing'!$G$16:$G$829,R$15)</f>
        <v>0</v>
      </c>
      <c r="AC448" s="67">
        <f>SUMIFS('N1.3_Project_Listing'!$P$16:$P$829,'N1.3_Project_Listing'!$B$16:$B$829,$B448,'N1.3_Project_Listing'!$D$16:$D$829,$B398,'N1.3_Project_Listing'!$J$16:$J$829,AC$16,'N1.3_Project_Listing'!$G$16:$G$829,R$15)</f>
        <v>0</v>
      </c>
      <c r="AD448" s="67">
        <f>SUMIFS('N1.3_Project_Listing'!$P$16:$P$829,'N1.3_Project_Listing'!$B$16:$B$829,$B448,'N1.3_Project_Listing'!$D$16:$D$829,$B398,'N1.3_Project_Listing'!$J$16:$J$829,AD$16,'N1.3_Project_Listing'!$G$16:$G$829,R$15)</f>
        <v>0</v>
      </c>
      <c r="AE448" s="63">
        <f t="shared" si="535"/>
        <v>0</v>
      </c>
      <c r="AG448" s="158" t="str">
        <f t="shared" si="536"/>
        <v>-</v>
      </c>
      <c r="AH448" s="67">
        <f>SUMIFS('N1.3_Project_Listing'!$R$16:$R$829,'N1.3_Project_Listing'!$B$16:$B$829,$B448,'N1.3_Project_Listing'!$D$16:$D$829,$B398,'N1.3_Project_Listing'!$J$16:$J$829,AH$16,'N1.3_Project_Listing'!$G$16:$G$829,AG$15)</f>
        <v>0</v>
      </c>
      <c r="AI448" s="67">
        <f>SUMIFS('N1.3_Project_Listing'!$R$16:$R$829,'N1.3_Project_Listing'!$B$16:$B$829,$B448,'N1.3_Project_Listing'!$D$16:$D$829,$B398,'N1.3_Project_Listing'!$J$16:$J$829,AI$16,'N1.3_Project_Listing'!$G$16:$G$829,AG$15)</f>
        <v>0</v>
      </c>
      <c r="AJ448" s="67">
        <f>SUMIFS('N1.3_Project_Listing'!$R$16:$R$829,'N1.3_Project_Listing'!$B$16:$B$829,$B448,'N1.3_Project_Listing'!$D$16:$D$829,$B398,'N1.3_Project_Listing'!$J$16:$J$829,AJ$16,'N1.3_Project_Listing'!$G$16:$G$829,AG$15)</f>
        <v>0</v>
      </c>
      <c r="AK448" s="67">
        <f>SUMIFS('N1.3_Project_Listing'!$R$16:$R$829,'N1.3_Project_Listing'!$B$16:$B$829,$B448,'N1.3_Project_Listing'!$D$16:$D$829,$B398,'N1.3_Project_Listing'!$J$16:$J$829,AK$16,'N1.3_Project_Listing'!$G$16:$G$829,AG$15)</f>
        <v>0</v>
      </c>
      <c r="AL448" s="67">
        <f>SUMIFS('N1.3_Project_Listing'!$R$16:$R$829,'N1.3_Project_Listing'!$B$16:$B$829,$B448,'N1.3_Project_Listing'!$D$16:$D$829,$B398,'N1.3_Project_Listing'!$J$16:$J$829,AL$16,'N1.3_Project_Listing'!$G$16:$G$829,AG$15)</f>
        <v>0</v>
      </c>
      <c r="AM448" s="63">
        <f t="shared" si="537"/>
        <v>0</v>
      </c>
      <c r="AN448" s="116" t="s">
        <v>441</v>
      </c>
      <c r="AO448" s="67">
        <f>SUMIFS('N1.3_Project_Listing'!$P$16:$P$829,'N1.3_Project_Listing'!$B$16:$B$829,$B448,'N1.3_Project_Listing'!$D$16:$D$829,$B398,'N1.3_Project_Listing'!$J$16:$J$829,AO$16,'N1.3_Project_Listing'!$G$16:$G$829,AG$15)</f>
        <v>0</v>
      </c>
      <c r="AP448" s="67">
        <f>SUMIFS('N1.3_Project_Listing'!$P$16:$P$829,'N1.3_Project_Listing'!$B$16:$B$829,$B448,'N1.3_Project_Listing'!$D$16:$D$829,$B398,'N1.3_Project_Listing'!$J$16:$J$829,AP$16,'N1.3_Project_Listing'!$G$16:$G$829,AG$15)</f>
        <v>0</v>
      </c>
      <c r="AQ448" s="67">
        <f>SUMIFS('N1.3_Project_Listing'!$P$16:$P$829,'N1.3_Project_Listing'!$B$16:$B$829,$B448,'N1.3_Project_Listing'!$D$16:$D$829,$B398,'N1.3_Project_Listing'!$J$16:$J$829,AQ$16,'N1.3_Project_Listing'!$G$16:$G$829,AG$15)</f>
        <v>0</v>
      </c>
      <c r="AR448" s="67">
        <f>SUMIFS('N1.3_Project_Listing'!$P$16:$P$829,'N1.3_Project_Listing'!$B$16:$B$829,$B448,'N1.3_Project_Listing'!$D$16:$D$829,$B398,'N1.3_Project_Listing'!$J$16:$J$829,AR$16,'N1.3_Project_Listing'!$G$16:$G$829,AG$15)</f>
        <v>0</v>
      </c>
      <c r="AS448" s="67">
        <f>SUMIFS('N1.3_Project_Listing'!$P$16:$P$829,'N1.3_Project_Listing'!$B$16:$B$829,$B448,'N1.3_Project_Listing'!$D$16:$D$829,$B398,'N1.3_Project_Listing'!$J$16:$J$829,AS$16,'N1.3_Project_Listing'!$G$16:$G$829,AG$15)</f>
        <v>0</v>
      </c>
      <c r="AT448" s="63">
        <f t="shared" si="538"/>
        <v>0</v>
      </c>
      <c r="AV448" s="158" t="str">
        <f t="shared" si="539"/>
        <v>-</v>
      </c>
      <c r="AW448" s="67">
        <f>SUMIFS('N1.3_Project_Listing'!$R$16:$R$829,'N1.3_Project_Listing'!$B$16:$B$829,$B448,'N1.3_Project_Listing'!$D$16:$D$829,$B398,'N1.3_Project_Listing'!$J$16:$J$829,AW$16,'N1.3_Project_Listing'!$G$16:$G$829,AV$15)</f>
        <v>0</v>
      </c>
      <c r="AX448" s="67">
        <f>SUMIFS('N1.3_Project_Listing'!$R$16:$R$829,'N1.3_Project_Listing'!$B$16:$B$829,$B448,'N1.3_Project_Listing'!$D$16:$D$829,$B398,'N1.3_Project_Listing'!$J$16:$J$829,AX$16,'N1.3_Project_Listing'!$G$16:$G$829,AV$15)</f>
        <v>0</v>
      </c>
      <c r="AY448" s="67">
        <f>SUMIFS('N1.3_Project_Listing'!$R$16:$R$829,'N1.3_Project_Listing'!$B$16:$B$829,$B448,'N1.3_Project_Listing'!$D$16:$D$829,$B398,'N1.3_Project_Listing'!$J$16:$J$829,AY$16,'N1.3_Project_Listing'!$G$16:$G$829,AV$15)</f>
        <v>0</v>
      </c>
      <c r="AZ448" s="67">
        <f>SUMIFS('N1.3_Project_Listing'!$R$16:$R$829,'N1.3_Project_Listing'!$B$16:$B$829,$B448,'N1.3_Project_Listing'!$D$16:$D$829,$B398,'N1.3_Project_Listing'!$J$16:$J$829,AZ$16,'N1.3_Project_Listing'!$G$16:$G$829,AV$15)</f>
        <v>0</v>
      </c>
      <c r="BA448" s="67">
        <f>SUMIFS('N1.3_Project_Listing'!$R$16:$R$829,'N1.3_Project_Listing'!$B$16:$B$829,$B448,'N1.3_Project_Listing'!$D$16:$D$829,$B398,'N1.3_Project_Listing'!$J$16:$J$829,BA$16,'N1.3_Project_Listing'!$G$16:$G$829,AV$15)</f>
        <v>0</v>
      </c>
      <c r="BB448" s="63">
        <f t="shared" si="540"/>
        <v>0</v>
      </c>
      <c r="BC448" s="116" t="s">
        <v>441</v>
      </c>
      <c r="BD448" s="67">
        <f>SUMIFS('N1.3_Project_Listing'!$P$16:$P$829,'N1.3_Project_Listing'!$B$16:$B$829,$B448,'N1.3_Project_Listing'!$D$16:$D$829,$B398,'N1.3_Project_Listing'!$J$16:$J$829,BD$16,'N1.3_Project_Listing'!$G$16:$G$829,AV$15)</f>
        <v>0</v>
      </c>
      <c r="BE448" s="67">
        <f>SUMIFS('N1.3_Project_Listing'!$P$16:$P$829,'N1.3_Project_Listing'!$B$16:$B$829,$B448,'N1.3_Project_Listing'!$D$16:$D$829,$B398,'N1.3_Project_Listing'!$J$16:$J$829,BE$16,'N1.3_Project_Listing'!$G$16:$G$829,AV$15)</f>
        <v>0</v>
      </c>
      <c r="BF448" s="67">
        <f>SUMIFS('N1.3_Project_Listing'!$P$16:$P$829,'N1.3_Project_Listing'!$B$16:$B$829,$B448,'N1.3_Project_Listing'!$D$16:$D$829,$B398,'N1.3_Project_Listing'!$J$16:$J$829,BF$16,'N1.3_Project_Listing'!$G$16:$G$829,AV$15)</f>
        <v>0</v>
      </c>
      <c r="BG448" s="67">
        <f>SUMIFS('N1.3_Project_Listing'!$P$16:$P$829,'N1.3_Project_Listing'!$B$16:$B$829,$B448,'N1.3_Project_Listing'!$D$16:$D$829,$B398,'N1.3_Project_Listing'!$J$16:$J$829,BG$16,'N1.3_Project_Listing'!$G$16:$G$829,AV$15)</f>
        <v>0</v>
      </c>
      <c r="BH448" s="67">
        <f>SUMIFS('N1.3_Project_Listing'!$P$16:$P$829,'N1.3_Project_Listing'!$B$16:$B$829,$B448,'N1.3_Project_Listing'!$D$16:$D$829,$B398,'N1.3_Project_Listing'!$J$16:$J$829,BH$16,'N1.3_Project_Listing'!$G$16:$G$829,AV$15)</f>
        <v>0</v>
      </c>
      <c r="BI448" s="63">
        <f t="shared" si="541"/>
        <v>0</v>
      </c>
      <c r="BK448" s="158" t="str">
        <f t="shared" si="542"/>
        <v>-</v>
      </c>
      <c r="BL448" s="67">
        <f>SUMIFS('N1.3_Project_Listing'!$R$16:$R$829,'N1.3_Project_Listing'!$B$16:$B$829,$B448,'N1.3_Project_Listing'!$D$16:$D$829,$B398,'N1.3_Project_Listing'!$J$16:$J$829,BL$16,'N1.3_Project_Listing'!$G$16:$G$829,BK$15)</f>
        <v>0</v>
      </c>
      <c r="BM448" s="67">
        <f>SUMIFS('N1.3_Project_Listing'!$R$16:$R$829,'N1.3_Project_Listing'!$B$16:$B$829,$B448,'N1.3_Project_Listing'!$D$16:$D$829,$B398,'N1.3_Project_Listing'!$J$16:$J$829,BM$16,'N1.3_Project_Listing'!$G$16:$G$829,BK$15)</f>
        <v>0</v>
      </c>
      <c r="BN448" s="67">
        <f>SUMIFS('N1.3_Project_Listing'!$R$16:$R$829,'N1.3_Project_Listing'!$B$16:$B$829,$B448,'N1.3_Project_Listing'!$D$16:$D$829,$B398,'N1.3_Project_Listing'!$J$16:$J$829,BN$16,'N1.3_Project_Listing'!$G$16:$G$829,BK$15)</f>
        <v>0</v>
      </c>
      <c r="BO448" s="67">
        <f>SUMIFS('N1.3_Project_Listing'!$R$16:$R$829,'N1.3_Project_Listing'!$B$16:$B$829,$B448,'N1.3_Project_Listing'!$D$16:$D$829,$B398,'N1.3_Project_Listing'!$J$16:$J$829,BO$16,'N1.3_Project_Listing'!$G$16:$G$829,BK$15)</f>
        <v>0</v>
      </c>
      <c r="BP448" s="67">
        <f>SUMIFS('N1.3_Project_Listing'!$R$16:$R$829,'N1.3_Project_Listing'!$B$16:$B$829,$B448,'N1.3_Project_Listing'!$D$16:$D$829,$B398,'N1.3_Project_Listing'!$J$16:$J$829,BP$16,'N1.3_Project_Listing'!$G$16:$G$829,BK$15)</f>
        <v>0</v>
      </c>
      <c r="BQ448" s="63">
        <f t="shared" si="543"/>
        <v>0</v>
      </c>
      <c r="BR448" s="116" t="s">
        <v>441</v>
      </c>
      <c r="BS448" s="67">
        <f>SUMIFS('N1.3_Project_Listing'!$P$16:$P$829,'N1.3_Project_Listing'!$B$16:$B$829,$B448,'N1.3_Project_Listing'!$D$16:$D$829,$B398,'N1.3_Project_Listing'!$J$16:$J$829,BS$16,'N1.3_Project_Listing'!$G$16:$G$829,BK$15)</f>
        <v>0</v>
      </c>
      <c r="BT448" s="67">
        <f>SUMIFS('N1.3_Project_Listing'!$P$16:$P$829,'N1.3_Project_Listing'!$B$16:$B$829,$B448,'N1.3_Project_Listing'!$D$16:$D$829,$B398,'N1.3_Project_Listing'!$J$16:$J$829,BT$16,'N1.3_Project_Listing'!$G$16:$G$829,BK$15)</f>
        <v>0</v>
      </c>
      <c r="BU448" s="67">
        <f>SUMIFS('N1.3_Project_Listing'!$P$16:$P$829,'N1.3_Project_Listing'!$B$16:$B$829,$B448,'N1.3_Project_Listing'!$D$16:$D$829,$B398,'N1.3_Project_Listing'!$J$16:$J$829,BU$16,'N1.3_Project_Listing'!$G$16:$G$829,BK$15)</f>
        <v>0</v>
      </c>
      <c r="BV448" s="67">
        <f>SUMIFS('N1.3_Project_Listing'!$P$16:$P$829,'N1.3_Project_Listing'!$B$16:$B$829,$B448,'N1.3_Project_Listing'!$D$16:$D$829,$B398,'N1.3_Project_Listing'!$J$16:$J$829,BV$16,'N1.3_Project_Listing'!$G$16:$G$829,BK$15)</f>
        <v>0</v>
      </c>
      <c r="BW448" s="67">
        <f>SUMIFS('N1.3_Project_Listing'!$P$16:$P$829,'N1.3_Project_Listing'!$B$16:$B$829,$B448,'N1.3_Project_Listing'!$D$16:$D$829,$B398,'N1.3_Project_Listing'!$J$16:$J$829,BW$16,'N1.3_Project_Listing'!$G$16:$G$829,BK$15)</f>
        <v>0</v>
      </c>
      <c r="BX448" s="63">
        <f t="shared" si="544"/>
        <v>0</v>
      </c>
    </row>
    <row r="449" spans="2:76" hidden="1">
      <c r="B449" s="132" t="str">
        <f t="shared" si="520"/>
        <v>No entry required</v>
      </c>
      <c r="C449" s="158" t="str">
        <f t="shared" si="520"/>
        <v>-</v>
      </c>
      <c r="D449" s="63">
        <f t="shared" si="521"/>
        <v>0</v>
      </c>
      <c r="E449" s="63">
        <f t="shared" si="522"/>
        <v>0</v>
      </c>
      <c r="F449" s="63">
        <f t="shared" si="523"/>
        <v>0</v>
      </c>
      <c r="G449" s="63">
        <f t="shared" si="524"/>
        <v>0</v>
      </c>
      <c r="H449" s="63">
        <f t="shared" si="525"/>
        <v>0</v>
      </c>
      <c r="I449" s="63">
        <f t="shared" si="526"/>
        <v>0</v>
      </c>
      <c r="J449" s="116" t="s">
        <v>441</v>
      </c>
      <c r="K449" s="63">
        <f t="shared" si="527"/>
        <v>0</v>
      </c>
      <c r="L449" s="63">
        <f t="shared" si="528"/>
        <v>0</v>
      </c>
      <c r="M449" s="63">
        <f t="shared" si="529"/>
        <v>0</v>
      </c>
      <c r="N449" s="63">
        <f t="shared" si="530"/>
        <v>0</v>
      </c>
      <c r="O449" s="63">
        <f t="shared" si="531"/>
        <v>0</v>
      </c>
      <c r="P449" s="63">
        <f t="shared" si="532"/>
        <v>0</v>
      </c>
      <c r="R449" s="158" t="str">
        <f t="shared" si="533"/>
        <v>-</v>
      </c>
      <c r="S449" s="67">
        <f>SUMIFS('N1.3_Project_Listing'!$R$16:$R$829,'N1.3_Project_Listing'!$B$16:$B$829,$B449,'N1.3_Project_Listing'!$D$16:$D$829,$B399,'N1.3_Project_Listing'!$J$16:$J$829,S$16,'N1.3_Project_Listing'!$G$16:$G$829,R$15)</f>
        <v>0</v>
      </c>
      <c r="T449" s="67">
        <f>SUMIFS('N1.3_Project_Listing'!$R$16:$R$829,'N1.3_Project_Listing'!$B$16:$B$829,$B449,'N1.3_Project_Listing'!$D$16:$D$829,$B399,'N1.3_Project_Listing'!$J$16:$J$829,T$16,'N1.3_Project_Listing'!$G$16:$G$829,R$15)</f>
        <v>0</v>
      </c>
      <c r="U449" s="67">
        <f>SUMIFS('N1.3_Project_Listing'!$R$16:$R$829,'N1.3_Project_Listing'!$B$16:$B$829,$B449,'N1.3_Project_Listing'!$D$16:$D$829,$B399,'N1.3_Project_Listing'!$J$16:$J$829,U$16,'N1.3_Project_Listing'!$G$16:$G$829,R$15)</f>
        <v>0</v>
      </c>
      <c r="V449" s="67">
        <f>SUMIFS('N1.3_Project_Listing'!$R$16:$R$829,'N1.3_Project_Listing'!$B$16:$B$829,$B449,'N1.3_Project_Listing'!$D$16:$D$829,$B399,'N1.3_Project_Listing'!$J$16:$J$829,V$16,'N1.3_Project_Listing'!$G$16:$G$829,R$15)</f>
        <v>0</v>
      </c>
      <c r="W449" s="67">
        <f>SUMIFS('N1.3_Project_Listing'!$R$16:$R$829,'N1.3_Project_Listing'!$B$16:$B$829,$B449,'N1.3_Project_Listing'!$D$16:$D$829,$B399,'N1.3_Project_Listing'!$J$16:$J$829,W$16,'N1.3_Project_Listing'!$G$16:$G$829,R$15)</f>
        <v>0</v>
      </c>
      <c r="X449" s="63">
        <f t="shared" si="534"/>
        <v>0</v>
      </c>
      <c r="Y449" s="116" t="s">
        <v>441</v>
      </c>
      <c r="Z449" s="67">
        <f>SUMIFS('N1.3_Project_Listing'!$P$16:$P$829,'N1.3_Project_Listing'!$B$16:$B$829,$B449,'N1.3_Project_Listing'!$D$16:$D$829,$B399,'N1.3_Project_Listing'!$J$16:$J$829,Z$16,'N1.3_Project_Listing'!$G$16:$G$829,R$15)</f>
        <v>0</v>
      </c>
      <c r="AA449" s="67">
        <f>SUMIFS('N1.3_Project_Listing'!$P$16:$P$829,'N1.3_Project_Listing'!$B$16:$B$829,$B449,'N1.3_Project_Listing'!$D$16:$D$829,$B399,'N1.3_Project_Listing'!$J$16:$J$829,AA$16,'N1.3_Project_Listing'!$G$16:$G$829,R$15)</f>
        <v>0</v>
      </c>
      <c r="AB449" s="67">
        <f>SUMIFS('N1.3_Project_Listing'!$P$16:$P$829,'N1.3_Project_Listing'!$B$16:$B$829,$B449,'N1.3_Project_Listing'!$D$16:$D$829,$B399,'N1.3_Project_Listing'!$J$16:$J$829,AB$16,'N1.3_Project_Listing'!$G$16:$G$829,R$15)</f>
        <v>0</v>
      </c>
      <c r="AC449" s="67">
        <f>SUMIFS('N1.3_Project_Listing'!$P$16:$P$829,'N1.3_Project_Listing'!$B$16:$B$829,$B449,'N1.3_Project_Listing'!$D$16:$D$829,$B399,'N1.3_Project_Listing'!$J$16:$J$829,AC$16,'N1.3_Project_Listing'!$G$16:$G$829,R$15)</f>
        <v>0</v>
      </c>
      <c r="AD449" s="67">
        <f>SUMIFS('N1.3_Project_Listing'!$P$16:$P$829,'N1.3_Project_Listing'!$B$16:$B$829,$B449,'N1.3_Project_Listing'!$D$16:$D$829,$B399,'N1.3_Project_Listing'!$J$16:$J$829,AD$16,'N1.3_Project_Listing'!$G$16:$G$829,R$15)</f>
        <v>0</v>
      </c>
      <c r="AE449" s="63">
        <f t="shared" si="535"/>
        <v>0</v>
      </c>
      <c r="AG449" s="158" t="str">
        <f t="shared" si="536"/>
        <v>-</v>
      </c>
      <c r="AH449" s="67">
        <f>SUMIFS('N1.3_Project_Listing'!$R$16:$R$829,'N1.3_Project_Listing'!$B$16:$B$829,$B449,'N1.3_Project_Listing'!$D$16:$D$829,$B399,'N1.3_Project_Listing'!$J$16:$J$829,AH$16,'N1.3_Project_Listing'!$G$16:$G$829,AG$15)</f>
        <v>0</v>
      </c>
      <c r="AI449" s="67">
        <f>SUMIFS('N1.3_Project_Listing'!$R$16:$R$829,'N1.3_Project_Listing'!$B$16:$B$829,$B449,'N1.3_Project_Listing'!$D$16:$D$829,$B399,'N1.3_Project_Listing'!$J$16:$J$829,AI$16,'N1.3_Project_Listing'!$G$16:$G$829,AG$15)</f>
        <v>0</v>
      </c>
      <c r="AJ449" s="67">
        <f>SUMIFS('N1.3_Project_Listing'!$R$16:$R$829,'N1.3_Project_Listing'!$B$16:$B$829,$B449,'N1.3_Project_Listing'!$D$16:$D$829,$B399,'N1.3_Project_Listing'!$J$16:$J$829,AJ$16,'N1.3_Project_Listing'!$G$16:$G$829,AG$15)</f>
        <v>0</v>
      </c>
      <c r="AK449" s="67">
        <f>SUMIFS('N1.3_Project_Listing'!$R$16:$R$829,'N1.3_Project_Listing'!$B$16:$B$829,$B449,'N1.3_Project_Listing'!$D$16:$D$829,$B399,'N1.3_Project_Listing'!$J$16:$J$829,AK$16,'N1.3_Project_Listing'!$G$16:$G$829,AG$15)</f>
        <v>0</v>
      </c>
      <c r="AL449" s="67">
        <f>SUMIFS('N1.3_Project_Listing'!$R$16:$R$829,'N1.3_Project_Listing'!$B$16:$B$829,$B449,'N1.3_Project_Listing'!$D$16:$D$829,$B399,'N1.3_Project_Listing'!$J$16:$J$829,AL$16,'N1.3_Project_Listing'!$G$16:$G$829,AG$15)</f>
        <v>0</v>
      </c>
      <c r="AM449" s="63">
        <f t="shared" si="537"/>
        <v>0</v>
      </c>
      <c r="AN449" s="116" t="s">
        <v>441</v>
      </c>
      <c r="AO449" s="67">
        <f>SUMIFS('N1.3_Project_Listing'!$P$16:$P$829,'N1.3_Project_Listing'!$B$16:$B$829,$B449,'N1.3_Project_Listing'!$D$16:$D$829,$B399,'N1.3_Project_Listing'!$J$16:$J$829,AO$16,'N1.3_Project_Listing'!$G$16:$G$829,AG$15)</f>
        <v>0</v>
      </c>
      <c r="AP449" s="67">
        <f>SUMIFS('N1.3_Project_Listing'!$P$16:$P$829,'N1.3_Project_Listing'!$B$16:$B$829,$B449,'N1.3_Project_Listing'!$D$16:$D$829,$B399,'N1.3_Project_Listing'!$J$16:$J$829,AP$16,'N1.3_Project_Listing'!$G$16:$G$829,AG$15)</f>
        <v>0</v>
      </c>
      <c r="AQ449" s="67">
        <f>SUMIFS('N1.3_Project_Listing'!$P$16:$P$829,'N1.3_Project_Listing'!$B$16:$B$829,$B449,'N1.3_Project_Listing'!$D$16:$D$829,$B399,'N1.3_Project_Listing'!$J$16:$J$829,AQ$16,'N1.3_Project_Listing'!$G$16:$G$829,AG$15)</f>
        <v>0</v>
      </c>
      <c r="AR449" s="67">
        <f>SUMIFS('N1.3_Project_Listing'!$P$16:$P$829,'N1.3_Project_Listing'!$B$16:$B$829,$B449,'N1.3_Project_Listing'!$D$16:$D$829,$B399,'N1.3_Project_Listing'!$J$16:$J$829,AR$16,'N1.3_Project_Listing'!$G$16:$G$829,AG$15)</f>
        <v>0</v>
      </c>
      <c r="AS449" s="67">
        <f>SUMIFS('N1.3_Project_Listing'!$P$16:$P$829,'N1.3_Project_Listing'!$B$16:$B$829,$B449,'N1.3_Project_Listing'!$D$16:$D$829,$B399,'N1.3_Project_Listing'!$J$16:$J$829,AS$16,'N1.3_Project_Listing'!$G$16:$G$829,AG$15)</f>
        <v>0</v>
      </c>
      <c r="AT449" s="63">
        <f t="shared" si="538"/>
        <v>0</v>
      </c>
      <c r="AV449" s="158" t="str">
        <f t="shared" si="539"/>
        <v>-</v>
      </c>
      <c r="AW449" s="67">
        <f>SUMIFS('N1.3_Project_Listing'!$R$16:$R$829,'N1.3_Project_Listing'!$B$16:$B$829,$B449,'N1.3_Project_Listing'!$D$16:$D$829,$B399,'N1.3_Project_Listing'!$J$16:$J$829,AW$16,'N1.3_Project_Listing'!$G$16:$G$829,AV$15)</f>
        <v>0</v>
      </c>
      <c r="AX449" s="67">
        <f>SUMIFS('N1.3_Project_Listing'!$R$16:$R$829,'N1.3_Project_Listing'!$B$16:$B$829,$B449,'N1.3_Project_Listing'!$D$16:$D$829,$B399,'N1.3_Project_Listing'!$J$16:$J$829,AX$16,'N1.3_Project_Listing'!$G$16:$G$829,AV$15)</f>
        <v>0</v>
      </c>
      <c r="AY449" s="67">
        <f>SUMIFS('N1.3_Project_Listing'!$R$16:$R$829,'N1.3_Project_Listing'!$B$16:$B$829,$B449,'N1.3_Project_Listing'!$D$16:$D$829,$B399,'N1.3_Project_Listing'!$J$16:$J$829,AY$16,'N1.3_Project_Listing'!$G$16:$G$829,AV$15)</f>
        <v>0</v>
      </c>
      <c r="AZ449" s="67">
        <f>SUMIFS('N1.3_Project_Listing'!$R$16:$R$829,'N1.3_Project_Listing'!$B$16:$B$829,$B449,'N1.3_Project_Listing'!$D$16:$D$829,$B399,'N1.3_Project_Listing'!$J$16:$J$829,AZ$16,'N1.3_Project_Listing'!$G$16:$G$829,AV$15)</f>
        <v>0</v>
      </c>
      <c r="BA449" s="67">
        <f>SUMIFS('N1.3_Project_Listing'!$R$16:$R$829,'N1.3_Project_Listing'!$B$16:$B$829,$B449,'N1.3_Project_Listing'!$D$16:$D$829,$B399,'N1.3_Project_Listing'!$J$16:$J$829,BA$16,'N1.3_Project_Listing'!$G$16:$G$829,AV$15)</f>
        <v>0</v>
      </c>
      <c r="BB449" s="63">
        <f t="shared" si="540"/>
        <v>0</v>
      </c>
      <c r="BC449" s="116" t="s">
        <v>441</v>
      </c>
      <c r="BD449" s="67">
        <f>SUMIFS('N1.3_Project_Listing'!$P$16:$P$829,'N1.3_Project_Listing'!$B$16:$B$829,$B449,'N1.3_Project_Listing'!$D$16:$D$829,$B399,'N1.3_Project_Listing'!$J$16:$J$829,BD$16,'N1.3_Project_Listing'!$G$16:$G$829,AV$15)</f>
        <v>0</v>
      </c>
      <c r="BE449" s="67">
        <f>SUMIFS('N1.3_Project_Listing'!$P$16:$P$829,'N1.3_Project_Listing'!$B$16:$B$829,$B449,'N1.3_Project_Listing'!$D$16:$D$829,$B399,'N1.3_Project_Listing'!$J$16:$J$829,BE$16,'N1.3_Project_Listing'!$G$16:$G$829,AV$15)</f>
        <v>0</v>
      </c>
      <c r="BF449" s="67">
        <f>SUMIFS('N1.3_Project_Listing'!$P$16:$P$829,'N1.3_Project_Listing'!$B$16:$B$829,$B449,'N1.3_Project_Listing'!$D$16:$D$829,$B399,'N1.3_Project_Listing'!$J$16:$J$829,BF$16,'N1.3_Project_Listing'!$G$16:$G$829,AV$15)</f>
        <v>0</v>
      </c>
      <c r="BG449" s="67">
        <f>SUMIFS('N1.3_Project_Listing'!$P$16:$P$829,'N1.3_Project_Listing'!$B$16:$B$829,$B449,'N1.3_Project_Listing'!$D$16:$D$829,$B399,'N1.3_Project_Listing'!$J$16:$J$829,BG$16,'N1.3_Project_Listing'!$G$16:$G$829,AV$15)</f>
        <v>0</v>
      </c>
      <c r="BH449" s="67">
        <f>SUMIFS('N1.3_Project_Listing'!$P$16:$P$829,'N1.3_Project_Listing'!$B$16:$B$829,$B449,'N1.3_Project_Listing'!$D$16:$D$829,$B399,'N1.3_Project_Listing'!$J$16:$J$829,BH$16,'N1.3_Project_Listing'!$G$16:$G$829,AV$15)</f>
        <v>0</v>
      </c>
      <c r="BI449" s="63">
        <f t="shared" si="541"/>
        <v>0</v>
      </c>
      <c r="BK449" s="158" t="str">
        <f t="shared" si="542"/>
        <v>-</v>
      </c>
      <c r="BL449" s="67">
        <f>SUMIFS('N1.3_Project_Listing'!$R$16:$R$829,'N1.3_Project_Listing'!$B$16:$B$829,$B449,'N1.3_Project_Listing'!$D$16:$D$829,$B399,'N1.3_Project_Listing'!$J$16:$J$829,BL$16,'N1.3_Project_Listing'!$G$16:$G$829,BK$15)</f>
        <v>0</v>
      </c>
      <c r="BM449" s="67">
        <f>SUMIFS('N1.3_Project_Listing'!$R$16:$R$829,'N1.3_Project_Listing'!$B$16:$B$829,$B449,'N1.3_Project_Listing'!$D$16:$D$829,$B399,'N1.3_Project_Listing'!$J$16:$J$829,BM$16,'N1.3_Project_Listing'!$G$16:$G$829,BK$15)</f>
        <v>0</v>
      </c>
      <c r="BN449" s="67">
        <f>SUMIFS('N1.3_Project_Listing'!$R$16:$R$829,'N1.3_Project_Listing'!$B$16:$B$829,$B449,'N1.3_Project_Listing'!$D$16:$D$829,$B399,'N1.3_Project_Listing'!$J$16:$J$829,BN$16,'N1.3_Project_Listing'!$G$16:$G$829,BK$15)</f>
        <v>0</v>
      </c>
      <c r="BO449" s="67">
        <f>SUMIFS('N1.3_Project_Listing'!$R$16:$R$829,'N1.3_Project_Listing'!$B$16:$B$829,$B449,'N1.3_Project_Listing'!$D$16:$D$829,$B399,'N1.3_Project_Listing'!$J$16:$J$829,BO$16,'N1.3_Project_Listing'!$G$16:$G$829,BK$15)</f>
        <v>0</v>
      </c>
      <c r="BP449" s="67">
        <f>SUMIFS('N1.3_Project_Listing'!$R$16:$R$829,'N1.3_Project_Listing'!$B$16:$B$829,$B449,'N1.3_Project_Listing'!$D$16:$D$829,$B399,'N1.3_Project_Listing'!$J$16:$J$829,BP$16,'N1.3_Project_Listing'!$G$16:$G$829,BK$15)</f>
        <v>0</v>
      </c>
      <c r="BQ449" s="63">
        <f t="shared" si="543"/>
        <v>0</v>
      </c>
      <c r="BR449" s="116" t="s">
        <v>441</v>
      </c>
      <c r="BS449" s="67">
        <f>SUMIFS('N1.3_Project_Listing'!$P$16:$P$829,'N1.3_Project_Listing'!$B$16:$B$829,$B449,'N1.3_Project_Listing'!$D$16:$D$829,$B399,'N1.3_Project_Listing'!$J$16:$J$829,BS$16,'N1.3_Project_Listing'!$G$16:$G$829,BK$15)</f>
        <v>0</v>
      </c>
      <c r="BT449" s="67">
        <f>SUMIFS('N1.3_Project_Listing'!$P$16:$P$829,'N1.3_Project_Listing'!$B$16:$B$829,$B449,'N1.3_Project_Listing'!$D$16:$D$829,$B399,'N1.3_Project_Listing'!$J$16:$J$829,BT$16,'N1.3_Project_Listing'!$G$16:$G$829,BK$15)</f>
        <v>0</v>
      </c>
      <c r="BU449" s="67">
        <f>SUMIFS('N1.3_Project_Listing'!$P$16:$P$829,'N1.3_Project_Listing'!$B$16:$B$829,$B449,'N1.3_Project_Listing'!$D$16:$D$829,$B399,'N1.3_Project_Listing'!$J$16:$J$829,BU$16,'N1.3_Project_Listing'!$G$16:$G$829,BK$15)</f>
        <v>0</v>
      </c>
      <c r="BV449" s="67">
        <f>SUMIFS('N1.3_Project_Listing'!$P$16:$P$829,'N1.3_Project_Listing'!$B$16:$B$829,$B449,'N1.3_Project_Listing'!$D$16:$D$829,$B399,'N1.3_Project_Listing'!$J$16:$J$829,BV$16,'N1.3_Project_Listing'!$G$16:$G$829,BK$15)</f>
        <v>0</v>
      </c>
      <c r="BW449" s="67">
        <f>SUMIFS('N1.3_Project_Listing'!$P$16:$P$829,'N1.3_Project_Listing'!$B$16:$B$829,$B449,'N1.3_Project_Listing'!$D$16:$D$829,$B399,'N1.3_Project_Listing'!$J$16:$J$829,BW$16,'N1.3_Project_Listing'!$G$16:$G$829,BK$15)</f>
        <v>0</v>
      </c>
      <c r="BX449" s="63">
        <f t="shared" si="544"/>
        <v>0</v>
      </c>
    </row>
    <row r="450" spans="2:76" hidden="1">
      <c r="B450" s="132" t="str">
        <f t="shared" si="520"/>
        <v>No entry required</v>
      </c>
      <c r="C450" s="158" t="str">
        <f t="shared" si="520"/>
        <v>-</v>
      </c>
      <c r="D450" s="63">
        <f t="shared" si="521"/>
        <v>0</v>
      </c>
      <c r="E450" s="63">
        <f t="shared" si="522"/>
        <v>0</v>
      </c>
      <c r="F450" s="63">
        <f t="shared" si="523"/>
        <v>0</v>
      </c>
      <c r="G450" s="63">
        <f t="shared" si="524"/>
        <v>0</v>
      </c>
      <c r="H450" s="63">
        <f t="shared" si="525"/>
        <v>0</v>
      </c>
      <c r="I450" s="63">
        <f t="shared" si="526"/>
        <v>0</v>
      </c>
      <c r="J450" s="116" t="s">
        <v>441</v>
      </c>
      <c r="K450" s="63">
        <f t="shared" si="527"/>
        <v>0</v>
      </c>
      <c r="L450" s="63">
        <f t="shared" si="528"/>
        <v>0</v>
      </c>
      <c r="M450" s="63">
        <f t="shared" si="529"/>
        <v>0</v>
      </c>
      <c r="N450" s="63">
        <f t="shared" si="530"/>
        <v>0</v>
      </c>
      <c r="O450" s="63">
        <f t="shared" si="531"/>
        <v>0</v>
      </c>
      <c r="P450" s="63">
        <f t="shared" si="532"/>
        <v>0</v>
      </c>
      <c r="R450" s="158" t="str">
        <f t="shared" si="533"/>
        <v>-</v>
      </c>
      <c r="S450" s="67">
        <f>SUMIFS('N1.3_Project_Listing'!$R$16:$R$829,'N1.3_Project_Listing'!$B$16:$B$829,$B450,'N1.3_Project_Listing'!$D$16:$D$829,$B400,'N1.3_Project_Listing'!$J$16:$J$829,S$16,'N1.3_Project_Listing'!$G$16:$G$829,R$15)</f>
        <v>0</v>
      </c>
      <c r="T450" s="67">
        <f>SUMIFS('N1.3_Project_Listing'!$R$16:$R$829,'N1.3_Project_Listing'!$B$16:$B$829,$B450,'N1.3_Project_Listing'!$D$16:$D$829,$B400,'N1.3_Project_Listing'!$J$16:$J$829,T$16,'N1.3_Project_Listing'!$G$16:$G$829,R$15)</f>
        <v>0</v>
      </c>
      <c r="U450" s="67">
        <f>SUMIFS('N1.3_Project_Listing'!$R$16:$R$829,'N1.3_Project_Listing'!$B$16:$B$829,$B450,'N1.3_Project_Listing'!$D$16:$D$829,$B400,'N1.3_Project_Listing'!$J$16:$J$829,U$16,'N1.3_Project_Listing'!$G$16:$G$829,R$15)</f>
        <v>0</v>
      </c>
      <c r="V450" s="67">
        <f>SUMIFS('N1.3_Project_Listing'!$R$16:$R$829,'N1.3_Project_Listing'!$B$16:$B$829,$B450,'N1.3_Project_Listing'!$D$16:$D$829,$B400,'N1.3_Project_Listing'!$J$16:$J$829,V$16,'N1.3_Project_Listing'!$G$16:$G$829,R$15)</f>
        <v>0</v>
      </c>
      <c r="W450" s="67">
        <f>SUMIFS('N1.3_Project_Listing'!$R$16:$R$829,'N1.3_Project_Listing'!$B$16:$B$829,$B450,'N1.3_Project_Listing'!$D$16:$D$829,$B400,'N1.3_Project_Listing'!$J$16:$J$829,W$16,'N1.3_Project_Listing'!$G$16:$G$829,R$15)</f>
        <v>0</v>
      </c>
      <c r="X450" s="63">
        <f t="shared" si="534"/>
        <v>0</v>
      </c>
      <c r="Y450" s="116" t="s">
        <v>441</v>
      </c>
      <c r="Z450" s="67">
        <f>SUMIFS('N1.3_Project_Listing'!$P$16:$P$829,'N1.3_Project_Listing'!$B$16:$B$829,$B450,'N1.3_Project_Listing'!$D$16:$D$829,$B400,'N1.3_Project_Listing'!$J$16:$J$829,Z$16,'N1.3_Project_Listing'!$G$16:$G$829,R$15)</f>
        <v>0</v>
      </c>
      <c r="AA450" s="67">
        <f>SUMIFS('N1.3_Project_Listing'!$P$16:$P$829,'N1.3_Project_Listing'!$B$16:$B$829,$B450,'N1.3_Project_Listing'!$D$16:$D$829,$B400,'N1.3_Project_Listing'!$J$16:$J$829,AA$16,'N1.3_Project_Listing'!$G$16:$G$829,R$15)</f>
        <v>0</v>
      </c>
      <c r="AB450" s="67">
        <f>SUMIFS('N1.3_Project_Listing'!$P$16:$P$829,'N1.3_Project_Listing'!$B$16:$B$829,$B450,'N1.3_Project_Listing'!$D$16:$D$829,$B400,'N1.3_Project_Listing'!$J$16:$J$829,AB$16,'N1.3_Project_Listing'!$G$16:$G$829,R$15)</f>
        <v>0</v>
      </c>
      <c r="AC450" s="67">
        <f>SUMIFS('N1.3_Project_Listing'!$P$16:$P$829,'N1.3_Project_Listing'!$B$16:$B$829,$B450,'N1.3_Project_Listing'!$D$16:$D$829,$B400,'N1.3_Project_Listing'!$J$16:$J$829,AC$16,'N1.3_Project_Listing'!$G$16:$G$829,R$15)</f>
        <v>0</v>
      </c>
      <c r="AD450" s="67">
        <f>SUMIFS('N1.3_Project_Listing'!$P$16:$P$829,'N1.3_Project_Listing'!$B$16:$B$829,$B450,'N1.3_Project_Listing'!$D$16:$D$829,$B400,'N1.3_Project_Listing'!$J$16:$J$829,AD$16,'N1.3_Project_Listing'!$G$16:$G$829,R$15)</f>
        <v>0</v>
      </c>
      <c r="AE450" s="63">
        <f t="shared" si="535"/>
        <v>0</v>
      </c>
      <c r="AG450" s="158" t="str">
        <f t="shared" si="536"/>
        <v>-</v>
      </c>
      <c r="AH450" s="67">
        <f>SUMIFS('N1.3_Project_Listing'!$R$16:$R$829,'N1.3_Project_Listing'!$B$16:$B$829,$B450,'N1.3_Project_Listing'!$D$16:$D$829,$B400,'N1.3_Project_Listing'!$J$16:$J$829,AH$16,'N1.3_Project_Listing'!$G$16:$G$829,AG$15)</f>
        <v>0</v>
      </c>
      <c r="AI450" s="67">
        <f>SUMIFS('N1.3_Project_Listing'!$R$16:$R$829,'N1.3_Project_Listing'!$B$16:$B$829,$B450,'N1.3_Project_Listing'!$D$16:$D$829,$B400,'N1.3_Project_Listing'!$J$16:$J$829,AI$16,'N1.3_Project_Listing'!$G$16:$G$829,AG$15)</f>
        <v>0</v>
      </c>
      <c r="AJ450" s="67">
        <f>SUMIFS('N1.3_Project_Listing'!$R$16:$R$829,'N1.3_Project_Listing'!$B$16:$B$829,$B450,'N1.3_Project_Listing'!$D$16:$D$829,$B400,'N1.3_Project_Listing'!$J$16:$J$829,AJ$16,'N1.3_Project_Listing'!$G$16:$G$829,AG$15)</f>
        <v>0</v>
      </c>
      <c r="AK450" s="67">
        <f>SUMIFS('N1.3_Project_Listing'!$R$16:$R$829,'N1.3_Project_Listing'!$B$16:$B$829,$B450,'N1.3_Project_Listing'!$D$16:$D$829,$B400,'N1.3_Project_Listing'!$J$16:$J$829,AK$16,'N1.3_Project_Listing'!$G$16:$G$829,AG$15)</f>
        <v>0</v>
      </c>
      <c r="AL450" s="67">
        <f>SUMIFS('N1.3_Project_Listing'!$R$16:$R$829,'N1.3_Project_Listing'!$B$16:$B$829,$B450,'N1.3_Project_Listing'!$D$16:$D$829,$B400,'N1.3_Project_Listing'!$J$16:$J$829,AL$16,'N1.3_Project_Listing'!$G$16:$G$829,AG$15)</f>
        <v>0</v>
      </c>
      <c r="AM450" s="63">
        <f t="shared" si="537"/>
        <v>0</v>
      </c>
      <c r="AN450" s="116" t="s">
        <v>441</v>
      </c>
      <c r="AO450" s="67">
        <f>SUMIFS('N1.3_Project_Listing'!$P$16:$P$829,'N1.3_Project_Listing'!$B$16:$B$829,$B450,'N1.3_Project_Listing'!$D$16:$D$829,$B400,'N1.3_Project_Listing'!$J$16:$J$829,AO$16,'N1.3_Project_Listing'!$G$16:$G$829,AG$15)</f>
        <v>0</v>
      </c>
      <c r="AP450" s="67">
        <f>SUMIFS('N1.3_Project_Listing'!$P$16:$P$829,'N1.3_Project_Listing'!$B$16:$B$829,$B450,'N1.3_Project_Listing'!$D$16:$D$829,$B400,'N1.3_Project_Listing'!$J$16:$J$829,AP$16,'N1.3_Project_Listing'!$G$16:$G$829,AG$15)</f>
        <v>0</v>
      </c>
      <c r="AQ450" s="67">
        <f>SUMIFS('N1.3_Project_Listing'!$P$16:$P$829,'N1.3_Project_Listing'!$B$16:$B$829,$B450,'N1.3_Project_Listing'!$D$16:$D$829,$B400,'N1.3_Project_Listing'!$J$16:$J$829,AQ$16,'N1.3_Project_Listing'!$G$16:$G$829,AG$15)</f>
        <v>0</v>
      </c>
      <c r="AR450" s="67">
        <f>SUMIFS('N1.3_Project_Listing'!$P$16:$P$829,'N1.3_Project_Listing'!$B$16:$B$829,$B450,'N1.3_Project_Listing'!$D$16:$D$829,$B400,'N1.3_Project_Listing'!$J$16:$J$829,AR$16,'N1.3_Project_Listing'!$G$16:$G$829,AG$15)</f>
        <v>0</v>
      </c>
      <c r="AS450" s="67">
        <f>SUMIFS('N1.3_Project_Listing'!$P$16:$P$829,'N1.3_Project_Listing'!$B$16:$B$829,$B450,'N1.3_Project_Listing'!$D$16:$D$829,$B400,'N1.3_Project_Listing'!$J$16:$J$829,AS$16,'N1.3_Project_Listing'!$G$16:$G$829,AG$15)</f>
        <v>0</v>
      </c>
      <c r="AT450" s="63">
        <f t="shared" si="538"/>
        <v>0</v>
      </c>
      <c r="AV450" s="158" t="str">
        <f t="shared" si="539"/>
        <v>-</v>
      </c>
      <c r="AW450" s="67">
        <f>SUMIFS('N1.3_Project_Listing'!$R$16:$R$829,'N1.3_Project_Listing'!$B$16:$B$829,$B450,'N1.3_Project_Listing'!$D$16:$D$829,$B400,'N1.3_Project_Listing'!$J$16:$J$829,AW$16,'N1.3_Project_Listing'!$G$16:$G$829,AV$15)</f>
        <v>0</v>
      </c>
      <c r="AX450" s="67">
        <f>SUMIFS('N1.3_Project_Listing'!$R$16:$R$829,'N1.3_Project_Listing'!$B$16:$B$829,$B450,'N1.3_Project_Listing'!$D$16:$D$829,$B400,'N1.3_Project_Listing'!$J$16:$J$829,AX$16,'N1.3_Project_Listing'!$G$16:$G$829,AV$15)</f>
        <v>0</v>
      </c>
      <c r="AY450" s="67">
        <f>SUMIFS('N1.3_Project_Listing'!$R$16:$R$829,'N1.3_Project_Listing'!$B$16:$B$829,$B450,'N1.3_Project_Listing'!$D$16:$D$829,$B400,'N1.3_Project_Listing'!$J$16:$J$829,AY$16,'N1.3_Project_Listing'!$G$16:$G$829,AV$15)</f>
        <v>0</v>
      </c>
      <c r="AZ450" s="67">
        <f>SUMIFS('N1.3_Project_Listing'!$R$16:$R$829,'N1.3_Project_Listing'!$B$16:$B$829,$B450,'N1.3_Project_Listing'!$D$16:$D$829,$B400,'N1.3_Project_Listing'!$J$16:$J$829,AZ$16,'N1.3_Project_Listing'!$G$16:$G$829,AV$15)</f>
        <v>0</v>
      </c>
      <c r="BA450" s="67">
        <f>SUMIFS('N1.3_Project_Listing'!$R$16:$R$829,'N1.3_Project_Listing'!$B$16:$B$829,$B450,'N1.3_Project_Listing'!$D$16:$D$829,$B400,'N1.3_Project_Listing'!$J$16:$J$829,BA$16,'N1.3_Project_Listing'!$G$16:$G$829,AV$15)</f>
        <v>0</v>
      </c>
      <c r="BB450" s="63">
        <f t="shared" si="540"/>
        <v>0</v>
      </c>
      <c r="BC450" s="116" t="s">
        <v>441</v>
      </c>
      <c r="BD450" s="67">
        <f>SUMIFS('N1.3_Project_Listing'!$P$16:$P$829,'N1.3_Project_Listing'!$B$16:$B$829,$B450,'N1.3_Project_Listing'!$D$16:$D$829,$B400,'N1.3_Project_Listing'!$J$16:$J$829,BD$16,'N1.3_Project_Listing'!$G$16:$G$829,AV$15)</f>
        <v>0</v>
      </c>
      <c r="BE450" s="67">
        <f>SUMIFS('N1.3_Project_Listing'!$P$16:$P$829,'N1.3_Project_Listing'!$B$16:$B$829,$B450,'N1.3_Project_Listing'!$D$16:$D$829,$B400,'N1.3_Project_Listing'!$J$16:$J$829,BE$16,'N1.3_Project_Listing'!$G$16:$G$829,AV$15)</f>
        <v>0</v>
      </c>
      <c r="BF450" s="67">
        <f>SUMIFS('N1.3_Project_Listing'!$P$16:$P$829,'N1.3_Project_Listing'!$B$16:$B$829,$B450,'N1.3_Project_Listing'!$D$16:$D$829,$B400,'N1.3_Project_Listing'!$J$16:$J$829,BF$16,'N1.3_Project_Listing'!$G$16:$G$829,AV$15)</f>
        <v>0</v>
      </c>
      <c r="BG450" s="67">
        <f>SUMIFS('N1.3_Project_Listing'!$P$16:$P$829,'N1.3_Project_Listing'!$B$16:$B$829,$B450,'N1.3_Project_Listing'!$D$16:$D$829,$B400,'N1.3_Project_Listing'!$J$16:$J$829,BG$16,'N1.3_Project_Listing'!$G$16:$G$829,AV$15)</f>
        <v>0</v>
      </c>
      <c r="BH450" s="67">
        <f>SUMIFS('N1.3_Project_Listing'!$P$16:$P$829,'N1.3_Project_Listing'!$B$16:$B$829,$B450,'N1.3_Project_Listing'!$D$16:$D$829,$B400,'N1.3_Project_Listing'!$J$16:$J$829,BH$16,'N1.3_Project_Listing'!$G$16:$G$829,AV$15)</f>
        <v>0</v>
      </c>
      <c r="BI450" s="63">
        <f t="shared" si="541"/>
        <v>0</v>
      </c>
      <c r="BK450" s="158" t="str">
        <f t="shared" si="542"/>
        <v>-</v>
      </c>
      <c r="BL450" s="67">
        <f>SUMIFS('N1.3_Project_Listing'!$R$16:$R$829,'N1.3_Project_Listing'!$B$16:$B$829,$B450,'N1.3_Project_Listing'!$D$16:$D$829,$B400,'N1.3_Project_Listing'!$J$16:$J$829,BL$16,'N1.3_Project_Listing'!$G$16:$G$829,BK$15)</f>
        <v>0</v>
      </c>
      <c r="BM450" s="67">
        <f>SUMIFS('N1.3_Project_Listing'!$R$16:$R$829,'N1.3_Project_Listing'!$B$16:$B$829,$B450,'N1.3_Project_Listing'!$D$16:$D$829,$B400,'N1.3_Project_Listing'!$J$16:$J$829,BM$16,'N1.3_Project_Listing'!$G$16:$G$829,BK$15)</f>
        <v>0</v>
      </c>
      <c r="BN450" s="67">
        <f>SUMIFS('N1.3_Project_Listing'!$R$16:$R$829,'N1.3_Project_Listing'!$B$16:$B$829,$B450,'N1.3_Project_Listing'!$D$16:$D$829,$B400,'N1.3_Project_Listing'!$J$16:$J$829,BN$16,'N1.3_Project_Listing'!$G$16:$G$829,BK$15)</f>
        <v>0</v>
      </c>
      <c r="BO450" s="67">
        <f>SUMIFS('N1.3_Project_Listing'!$R$16:$R$829,'N1.3_Project_Listing'!$B$16:$B$829,$B450,'N1.3_Project_Listing'!$D$16:$D$829,$B400,'N1.3_Project_Listing'!$J$16:$J$829,BO$16,'N1.3_Project_Listing'!$G$16:$G$829,BK$15)</f>
        <v>0</v>
      </c>
      <c r="BP450" s="67">
        <f>SUMIFS('N1.3_Project_Listing'!$R$16:$R$829,'N1.3_Project_Listing'!$B$16:$B$829,$B450,'N1.3_Project_Listing'!$D$16:$D$829,$B400,'N1.3_Project_Listing'!$J$16:$J$829,BP$16,'N1.3_Project_Listing'!$G$16:$G$829,BK$15)</f>
        <v>0</v>
      </c>
      <c r="BQ450" s="63">
        <f t="shared" si="543"/>
        <v>0</v>
      </c>
      <c r="BR450" s="116" t="s">
        <v>441</v>
      </c>
      <c r="BS450" s="67">
        <f>SUMIFS('N1.3_Project_Listing'!$P$16:$P$829,'N1.3_Project_Listing'!$B$16:$B$829,$B450,'N1.3_Project_Listing'!$D$16:$D$829,$B400,'N1.3_Project_Listing'!$J$16:$J$829,BS$16,'N1.3_Project_Listing'!$G$16:$G$829,BK$15)</f>
        <v>0</v>
      </c>
      <c r="BT450" s="67">
        <f>SUMIFS('N1.3_Project_Listing'!$P$16:$P$829,'N1.3_Project_Listing'!$B$16:$B$829,$B450,'N1.3_Project_Listing'!$D$16:$D$829,$B400,'N1.3_Project_Listing'!$J$16:$J$829,BT$16,'N1.3_Project_Listing'!$G$16:$G$829,BK$15)</f>
        <v>0</v>
      </c>
      <c r="BU450" s="67">
        <f>SUMIFS('N1.3_Project_Listing'!$P$16:$P$829,'N1.3_Project_Listing'!$B$16:$B$829,$B450,'N1.3_Project_Listing'!$D$16:$D$829,$B400,'N1.3_Project_Listing'!$J$16:$J$829,BU$16,'N1.3_Project_Listing'!$G$16:$G$829,BK$15)</f>
        <v>0</v>
      </c>
      <c r="BV450" s="67">
        <f>SUMIFS('N1.3_Project_Listing'!$P$16:$P$829,'N1.3_Project_Listing'!$B$16:$B$829,$B450,'N1.3_Project_Listing'!$D$16:$D$829,$B400,'N1.3_Project_Listing'!$J$16:$J$829,BV$16,'N1.3_Project_Listing'!$G$16:$G$829,BK$15)</f>
        <v>0</v>
      </c>
      <c r="BW450" s="67">
        <f>SUMIFS('N1.3_Project_Listing'!$P$16:$P$829,'N1.3_Project_Listing'!$B$16:$B$829,$B450,'N1.3_Project_Listing'!$D$16:$D$829,$B400,'N1.3_Project_Listing'!$J$16:$J$829,BW$16,'N1.3_Project_Listing'!$G$16:$G$829,BK$15)</f>
        <v>0</v>
      </c>
      <c r="BX450" s="63">
        <f t="shared" si="544"/>
        <v>0</v>
      </c>
    </row>
    <row r="451" spans="2:76" hidden="1">
      <c r="B451" s="132" t="str">
        <f t="shared" si="520"/>
        <v>No entry required</v>
      </c>
      <c r="C451" s="158" t="str">
        <f t="shared" si="520"/>
        <v>-</v>
      </c>
      <c r="D451" s="63">
        <f t="shared" si="521"/>
        <v>0</v>
      </c>
      <c r="E451" s="63">
        <f t="shared" si="522"/>
        <v>0</v>
      </c>
      <c r="F451" s="63">
        <f t="shared" si="523"/>
        <v>0</v>
      </c>
      <c r="G451" s="63">
        <f t="shared" si="524"/>
        <v>0</v>
      </c>
      <c r="H451" s="63">
        <f t="shared" si="525"/>
        <v>0</v>
      </c>
      <c r="I451" s="63">
        <f t="shared" si="526"/>
        <v>0</v>
      </c>
      <c r="J451" s="116" t="s">
        <v>441</v>
      </c>
      <c r="K451" s="63">
        <f t="shared" si="527"/>
        <v>0</v>
      </c>
      <c r="L451" s="63">
        <f t="shared" si="528"/>
        <v>0</v>
      </c>
      <c r="M451" s="63">
        <f t="shared" si="529"/>
        <v>0</v>
      </c>
      <c r="N451" s="63">
        <f t="shared" si="530"/>
        <v>0</v>
      </c>
      <c r="O451" s="63">
        <f t="shared" si="531"/>
        <v>0</v>
      </c>
      <c r="P451" s="63">
        <f t="shared" si="532"/>
        <v>0</v>
      </c>
      <c r="R451" s="158" t="str">
        <f t="shared" si="533"/>
        <v>-</v>
      </c>
      <c r="S451" s="67">
        <f>SUMIFS('N1.3_Project_Listing'!$R$16:$R$829,'N1.3_Project_Listing'!$B$16:$B$829,$B451,'N1.3_Project_Listing'!$D$16:$D$829,$B401,'N1.3_Project_Listing'!$J$16:$J$829,S$16,'N1.3_Project_Listing'!$G$16:$G$829,R$15)</f>
        <v>0</v>
      </c>
      <c r="T451" s="67">
        <f>SUMIFS('N1.3_Project_Listing'!$R$16:$R$829,'N1.3_Project_Listing'!$B$16:$B$829,$B451,'N1.3_Project_Listing'!$D$16:$D$829,$B401,'N1.3_Project_Listing'!$J$16:$J$829,T$16,'N1.3_Project_Listing'!$G$16:$G$829,R$15)</f>
        <v>0</v>
      </c>
      <c r="U451" s="67">
        <f>SUMIFS('N1.3_Project_Listing'!$R$16:$R$829,'N1.3_Project_Listing'!$B$16:$B$829,$B451,'N1.3_Project_Listing'!$D$16:$D$829,$B401,'N1.3_Project_Listing'!$J$16:$J$829,U$16,'N1.3_Project_Listing'!$G$16:$G$829,R$15)</f>
        <v>0</v>
      </c>
      <c r="V451" s="67">
        <f>SUMIFS('N1.3_Project_Listing'!$R$16:$R$829,'N1.3_Project_Listing'!$B$16:$B$829,$B451,'N1.3_Project_Listing'!$D$16:$D$829,$B401,'N1.3_Project_Listing'!$J$16:$J$829,V$16,'N1.3_Project_Listing'!$G$16:$G$829,R$15)</f>
        <v>0</v>
      </c>
      <c r="W451" s="67">
        <f>SUMIFS('N1.3_Project_Listing'!$R$16:$R$829,'N1.3_Project_Listing'!$B$16:$B$829,$B451,'N1.3_Project_Listing'!$D$16:$D$829,$B401,'N1.3_Project_Listing'!$J$16:$J$829,W$16,'N1.3_Project_Listing'!$G$16:$G$829,R$15)</f>
        <v>0</v>
      </c>
      <c r="X451" s="63">
        <f t="shared" si="534"/>
        <v>0</v>
      </c>
      <c r="Y451" s="116" t="s">
        <v>441</v>
      </c>
      <c r="Z451" s="67">
        <f>SUMIFS('N1.3_Project_Listing'!$P$16:$P$829,'N1.3_Project_Listing'!$B$16:$B$829,$B451,'N1.3_Project_Listing'!$D$16:$D$829,$B401,'N1.3_Project_Listing'!$J$16:$J$829,Z$16,'N1.3_Project_Listing'!$G$16:$G$829,R$15)</f>
        <v>0</v>
      </c>
      <c r="AA451" s="67">
        <f>SUMIFS('N1.3_Project_Listing'!$P$16:$P$829,'N1.3_Project_Listing'!$B$16:$B$829,$B451,'N1.3_Project_Listing'!$D$16:$D$829,$B401,'N1.3_Project_Listing'!$J$16:$J$829,AA$16,'N1.3_Project_Listing'!$G$16:$G$829,R$15)</f>
        <v>0</v>
      </c>
      <c r="AB451" s="67">
        <f>SUMIFS('N1.3_Project_Listing'!$P$16:$P$829,'N1.3_Project_Listing'!$B$16:$B$829,$B451,'N1.3_Project_Listing'!$D$16:$D$829,$B401,'N1.3_Project_Listing'!$J$16:$J$829,AB$16,'N1.3_Project_Listing'!$G$16:$G$829,R$15)</f>
        <v>0</v>
      </c>
      <c r="AC451" s="67">
        <f>SUMIFS('N1.3_Project_Listing'!$P$16:$P$829,'N1.3_Project_Listing'!$B$16:$B$829,$B451,'N1.3_Project_Listing'!$D$16:$D$829,$B401,'N1.3_Project_Listing'!$J$16:$J$829,AC$16,'N1.3_Project_Listing'!$G$16:$G$829,R$15)</f>
        <v>0</v>
      </c>
      <c r="AD451" s="67">
        <f>SUMIFS('N1.3_Project_Listing'!$P$16:$P$829,'N1.3_Project_Listing'!$B$16:$B$829,$B451,'N1.3_Project_Listing'!$D$16:$D$829,$B401,'N1.3_Project_Listing'!$J$16:$J$829,AD$16,'N1.3_Project_Listing'!$G$16:$G$829,R$15)</f>
        <v>0</v>
      </c>
      <c r="AE451" s="63">
        <f t="shared" si="535"/>
        <v>0</v>
      </c>
      <c r="AG451" s="158" t="str">
        <f t="shared" si="536"/>
        <v>-</v>
      </c>
      <c r="AH451" s="67">
        <f>SUMIFS('N1.3_Project_Listing'!$R$16:$R$829,'N1.3_Project_Listing'!$B$16:$B$829,$B451,'N1.3_Project_Listing'!$D$16:$D$829,$B401,'N1.3_Project_Listing'!$J$16:$J$829,AH$16,'N1.3_Project_Listing'!$G$16:$G$829,AG$15)</f>
        <v>0</v>
      </c>
      <c r="AI451" s="67">
        <f>SUMIFS('N1.3_Project_Listing'!$R$16:$R$829,'N1.3_Project_Listing'!$B$16:$B$829,$B451,'N1.3_Project_Listing'!$D$16:$D$829,$B401,'N1.3_Project_Listing'!$J$16:$J$829,AI$16,'N1.3_Project_Listing'!$G$16:$G$829,AG$15)</f>
        <v>0</v>
      </c>
      <c r="AJ451" s="67">
        <f>SUMIFS('N1.3_Project_Listing'!$R$16:$R$829,'N1.3_Project_Listing'!$B$16:$B$829,$B451,'N1.3_Project_Listing'!$D$16:$D$829,$B401,'N1.3_Project_Listing'!$J$16:$J$829,AJ$16,'N1.3_Project_Listing'!$G$16:$G$829,AG$15)</f>
        <v>0</v>
      </c>
      <c r="AK451" s="67">
        <f>SUMIFS('N1.3_Project_Listing'!$R$16:$R$829,'N1.3_Project_Listing'!$B$16:$B$829,$B451,'N1.3_Project_Listing'!$D$16:$D$829,$B401,'N1.3_Project_Listing'!$J$16:$J$829,AK$16,'N1.3_Project_Listing'!$G$16:$G$829,AG$15)</f>
        <v>0</v>
      </c>
      <c r="AL451" s="67">
        <f>SUMIFS('N1.3_Project_Listing'!$R$16:$R$829,'N1.3_Project_Listing'!$B$16:$B$829,$B451,'N1.3_Project_Listing'!$D$16:$D$829,$B401,'N1.3_Project_Listing'!$J$16:$J$829,AL$16,'N1.3_Project_Listing'!$G$16:$G$829,AG$15)</f>
        <v>0</v>
      </c>
      <c r="AM451" s="63">
        <f t="shared" si="537"/>
        <v>0</v>
      </c>
      <c r="AN451" s="116" t="s">
        <v>441</v>
      </c>
      <c r="AO451" s="67">
        <f>SUMIFS('N1.3_Project_Listing'!$P$16:$P$829,'N1.3_Project_Listing'!$B$16:$B$829,$B451,'N1.3_Project_Listing'!$D$16:$D$829,$B401,'N1.3_Project_Listing'!$J$16:$J$829,AO$16,'N1.3_Project_Listing'!$G$16:$G$829,AG$15)</f>
        <v>0</v>
      </c>
      <c r="AP451" s="67">
        <f>SUMIFS('N1.3_Project_Listing'!$P$16:$P$829,'N1.3_Project_Listing'!$B$16:$B$829,$B451,'N1.3_Project_Listing'!$D$16:$D$829,$B401,'N1.3_Project_Listing'!$J$16:$J$829,AP$16,'N1.3_Project_Listing'!$G$16:$G$829,AG$15)</f>
        <v>0</v>
      </c>
      <c r="AQ451" s="67">
        <f>SUMIFS('N1.3_Project_Listing'!$P$16:$P$829,'N1.3_Project_Listing'!$B$16:$B$829,$B451,'N1.3_Project_Listing'!$D$16:$D$829,$B401,'N1.3_Project_Listing'!$J$16:$J$829,AQ$16,'N1.3_Project_Listing'!$G$16:$G$829,AG$15)</f>
        <v>0</v>
      </c>
      <c r="AR451" s="67">
        <f>SUMIFS('N1.3_Project_Listing'!$P$16:$P$829,'N1.3_Project_Listing'!$B$16:$B$829,$B451,'N1.3_Project_Listing'!$D$16:$D$829,$B401,'N1.3_Project_Listing'!$J$16:$J$829,AR$16,'N1.3_Project_Listing'!$G$16:$G$829,AG$15)</f>
        <v>0</v>
      </c>
      <c r="AS451" s="67">
        <f>SUMIFS('N1.3_Project_Listing'!$P$16:$P$829,'N1.3_Project_Listing'!$B$16:$B$829,$B451,'N1.3_Project_Listing'!$D$16:$D$829,$B401,'N1.3_Project_Listing'!$J$16:$J$829,AS$16,'N1.3_Project_Listing'!$G$16:$G$829,AG$15)</f>
        <v>0</v>
      </c>
      <c r="AT451" s="63">
        <f t="shared" si="538"/>
        <v>0</v>
      </c>
      <c r="AV451" s="158" t="str">
        <f t="shared" si="539"/>
        <v>-</v>
      </c>
      <c r="AW451" s="67">
        <f>SUMIFS('N1.3_Project_Listing'!$R$16:$R$829,'N1.3_Project_Listing'!$B$16:$B$829,$B451,'N1.3_Project_Listing'!$D$16:$D$829,$B401,'N1.3_Project_Listing'!$J$16:$J$829,AW$16,'N1.3_Project_Listing'!$G$16:$G$829,AV$15)</f>
        <v>0</v>
      </c>
      <c r="AX451" s="67">
        <f>SUMIFS('N1.3_Project_Listing'!$R$16:$R$829,'N1.3_Project_Listing'!$B$16:$B$829,$B451,'N1.3_Project_Listing'!$D$16:$D$829,$B401,'N1.3_Project_Listing'!$J$16:$J$829,AX$16,'N1.3_Project_Listing'!$G$16:$G$829,AV$15)</f>
        <v>0</v>
      </c>
      <c r="AY451" s="67">
        <f>SUMIFS('N1.3_Project_Listing'!$R$16:$R$829,'N1.3_Project_Listing'!$B$16:$B$829,$B451,'N1.3_Project_Listing'!$D$16:$D$829,$B401,'N1.3_Project_Listing'!$J$16:$J$829,AY$16,'N1.3_Project_Listing'!$G$16:$G$829,AV$15)</f>
        <v>0</v>
      </c>
      <c r="AZ451" s="67">
        <f>SUMIFS('N1.3_Project_Listing'!$R$16:$R$829,'N1.3_Project_Listing'!$B$16:$B$829,$B451,'N1.3_Project_Listing'!$D$16:$D$829,$B401,'N1.3_Project_Listing'!$J$16:$J$829,AZ$16,'N1.3_Project_Listing'!$G$16:$G$829,AV$15)</f>
        <v>0</v>
      </c>
      <c r="BA451" s="67">
        <f>SUMIFS('N1.3_Project_Listing'!$R$16:$R$829,'N1.3_Project_Listing'!$B$16:$B$829,$B451,'N1.3_Project_Listing'!$D$16:$D$829,$B401,'N1.3_Project_Listing'!$J$16:$J$829,BA$16,'N1.3_Project_Listing'!$G$16:$G$829,AV$15)</f>
        <v>0</v>
      </c>
      <c r="BB451" s="63">
        <f t="shared" si="540"/>
        <v>0</v>
      </c>
      <c r="BC451" s="116" t="s">
        <v>441</v>
      </c>
      <c r="BD451" s="67">
        <f>SUMIFS('N1.3_Project_Listing'!$P$16:$P$829,'N1.3_Project_Listing'!$B$16:$B$829,$B451,'N1.3_Project_Listing'!$D$16:$D$829,$B401,'N1.3_Project_Listing'!$J$16:$J$829,BD$16,'N1.3_Project_Listing'!$G$16:$G$829,AV$15)</f>
        <v>0</v>
      </c>
      <c r="BE451" s="67">
        <f>SUMIFS('N1.3_Project_Listing'!$P$16:$P$829,'N1.3_Project_Listing'!$B$16:$B$829,$B451,'N1.3_Project_Listing'!$D$16:$D$829,$B401,'N1.3_Project_Listing'!$J$16:$J$829,BE$16,'N1.3_Project_Listing'!$G$16:$G$829,AV$15)</f>
        <v>0</v>
      </c>
      <c r="BF451" s="67">
        <f>SUMIFS('N1.3_Project_Listing'!$P$16:$P$829,'N1.3_Project_Listing'!$B$16:$B$829,$B451,'N1.3_Project_Listing'!$D$16:$D$829,$B401,'N1.3_Project_Listing'!$J$16:$J$829,BF$16,'N1.3_Project_Listing'!$G$16:$G$829,AV$15)</f>
        <v>0</v>
      </c>
      <c r="BG451" s="67">
        <f>SUMIFS('N1.3_Project_Listing'!$P$16:$P$829,'N1.3_Project_Listing'!$B$16:$B$829,$B451,'N1.3_Project_Listing'!$D$16:$D$829,$B401,'N1.3_Project_Listing'!$J$16:$J$829,BG$16,'N1.3_Project_Listing'!$G$16:$G$829,AV$15)</f>
        <v>0</v>
      </c>
      <c r="BH451" s="67">
        <f>SUMIFS('N1.3_Project_Listing'!$P$16:$P$829,'N1.3_Project_Listing'!$B$16:$B$829,$B451,'N1.3_Project_Listing'!$D$16:$D$829,$B401,'N1.3_Project_Listing'!$J$16:$J$829,BH$16,'N1.3_Project_Listing'!$G$16:$G$829,AV$15)</f>
        <v>0</v>
      </c>
      <c r="BI451" s="63">
        <f t="shared" si="541"/>
        <v>0</v>
      </c>
      <c r="BK451" s="158" t="str">
        <f t="shared" si="542"/>
        <v>-</v>
      </c>
      <c r="BL451" s="67">
        <f>SUMIFS('N1.3_Project_Listing'!$R$16:$R$829,'N1.3_Project_Listing'!$B$16:$B$829,$B451,'N1.3_Project_Listing'!$D$16:$D$829,$B401,'N1.3_Project_Listing'!$J$16:$J$829,BL$16,'N1.3_Project_Listing'!$G$16:$G$829,BK$15)</f>
        <v>0</v>
      </c>
      <c r="BM451" s="67">
        <f>SUMIFS('N1.3_Project_Listing'!$R$16:$R$829,'N1.3_Project_Listing'!$B$16:$B$829,$B451,'N1.3_Project_Listing'!$D$16:$D$829,$B401,'N1.3_Project_Listing'!$J$16:$J$829,BM$16,'N1.3_Project_Listing'!$G$16:$G$829,BK$15)</f>
        <v>0</v>
      </c>
      <c r="BN451" s="67">
        <f>SUMIFS('N1.3_Project_Listing'!$R$16:$R$829,'N1.3_Project_Listing'!$B$16:$B$829,$B451,'N1.3_Project_Listing'!$D$16:$D$829,$B401,'N1.3_Project_Listing'!$J$16:$J$829,BN$16,'N1.3_Project_Listing'!$G$16:$G$829,BK$15)</f>
        <v>0</v>
      </c>
      <c r="BO451" s="67">
        <f>SUMIFS('N1.3_Project_Listing'!$R$16:$R$829,'N1.3_Project_Listing'!$B$16:$B$829,$B451,'N1.3_Project_Listing'!$D$16:$D$829,$B401,'N1.3_Project_Listing'!$J$16:$J$829,BO$16,'N1.3_Project_Listing'!$G$16:$G$829,BK$15)</f>
        <v>0</v>
      </c>
      <c r="BP451" s="67">
        <f>SUMIFS('N1.3_Project_Listing'!$R$16:$R$829,'N1.3_Project_Listing'!$B$16:$B$829,$B451,'N1.3_Project_Listing'!$D$16:$D$829,$B401,'N1.3_Project_Listing'!$J$16:$J$829,BP$16,'N1.3_Project_Listing'!$G$16:$G$829,BK$15)</f>
        <v>0</v>
      </c>
      <c r="BQ451" s="63">
        <f t="shared" si="543"/>
        <v>0</v>
      </c>
      <c r="BR451" s="116" t="s">
        <v>441</v>
      </c>
      <c r="BS451" s="67">
        <f>SUMIFS('N1.3_Project_Listing'!$P$16:$P$829,'N1.3_Project_Listing'!$B$16:$B$829,$B451,'N1.3_Project_Listing'!$D$16:$D$829,$B401,'N1.3_Project_Listing'!$J$16:$J$829,BS$16,'N1.3_Project_Listing'!$G$16:$G$829,BK$15)</f>
        <v>0</v>
      </c>
      <c r="BT451" s="67">
        <f>SUMIFS('N1.3_Project_Listing'!$P$16:$P$829,'N1.3_Project_Listing'!$B$16:$B$829,$B451,'N1.3_Project_Listing'!$D$16:$D$829,$B401,'N1.3_Project_Listing'!$J$16:$J$829,BT$16,'N1.3_Project_Listing'!$G$16:$G$829,BK$15)</f>
        <v>0</v>
      </c>
      <c r="BU451" s="67">
        <f>SUMIFS('N1.3_Project_Listing'!$P$16:$P$829,'N1.3_Project_Listing'!$B$16:$B$829,$B451,'N1.3_Project_Listing'!$D$16:$D$829,$B401,'N1.3_Project_Listing'!$J$16:$J$829,BU$16,'N1.3_Project_Listing'!$G$16:$G$829,BK$15)</f>
        <v>0</v>
      </c>
      <c r="BV451" s="67">
        <f>SUMIFS('N1.3_Project_Listing'!$P$16:$P$829,'N1.3_Project_Listing'!$B$16:$B$829,$B451,'N1.3_Project_Listing'!$D$16:$D$829,$B401,'N1.3_Project_Listing'!$J$16:$J$829,BV$16,'N1.3_Project_Listing'!$G$16:$G$829,BK$15)</f>
        <v>0</v>
      </c>
      <c r="BW451" s="67">
        <f>SUMIFS('N1.3_Project_Listing'!$P$16:$P$829,'N1.3_Project_Listing'!$B$16:$B$829,$B451,'N1.3_Project_Listing'!$D$16:$D$829,$B401,'N1.3_Project_Listing'!$J$16:$J$829,BW$16,'N1.3_Project_Listing'!$G$16:$G$829,BK$15)</f>
        <v>0</v>
      </c>
      <c r="BX451" s="63">
        <f t="shared" si="544"/>
        <v>0</v>
      </c>
    </row>
    <row r="452" spans="2:76" hidden="1">
      <c r="B452" s="132" t="str">
        <f t="shared" si="520"/>
        <v>No entry required</v>
      </c>
      <c r="C452" s="158" t="str">
        <f t="shared" si="520"/>
        <v>-</v>
      </c>
      <c r="D452" s="63">
        <f t="shared" si="521"/>
        <v>0</v>
      </c>
      <c r="E452" s="63">
        <f t="shared" si="522"/>
        <v>0</v>
      </c>
      <c r="F452" s="63">
        <f t="shared" si="523"/>
        <v>0</v>
      </c>
      <c r="G452" s="63">
        <f t="shared" si="524"/>
        <v>0</v>
      </c>
      <c r="H452" s="63">
        <f t="shared" si="525"/>
        <v>0</v>
      </c>
      <c r="I452" s="63">
        <f t="shared" si="526"/>
        <v>0</v>
      </c>
      <c r="J452" s="116" t="s">
        <v>441</v>
      </c>
      <c r="K452" s="63">
        <f t="shared" si="527"/>
        <v>0</v>
      </c>
      <c r="L452" s="63">
        <f t="shared" si="528"/>
        <v>0</v>
      </c>
      <c r="M452" s="63">
        <f t="shared" si="529"/>
        <v>0</v>
      </c>
      <c r="N452" s="63">
        <f t="shared" si="530"/>
        <v>0</v>
      </c>
      <c r="O452" s="63">
        <f t="shared" si="531"/>
        <v>0</v>
      </c>
      <c r="P452" s="63">
        <f t="shared" si="532"/>
        <v>0</v>
      </c>
      <c r="R452" s="158" t="str">
        <f t="shared" si="533"/>
        <v>-</v>
      </c>
      <c r="S452" s="67">
        <f>SUMIFS('N1.3_Project_Listing'!$R$16:$R$829,'N1.3_Project_Listing'!$B$16:$B$829,$B452,'N1.3_Project_Listing'!$D$16:$D$829,$B402,'N1.3_Project_Listing'!$J$16:$J$829,S$16,'N1.3_Project_Listing'!$G$16:$G$829,R$15)</f>
        <v>0</v>
      </c>
      <c r="T452" s="67">
        <f>SUMIFS('N1.3_Project_Listing'!$R$16:$R$829,'N1.3_Project_Listing'!$B$16:$B$829,$B452,'N1.3_Project_Listing'!$D$16:$D$829,$B402,'N1.3_Project_Listing'!$J$16:$J$829,T$16,'N1.3_Project_Listing'!$G$16:$G$829,R$15)</f>
        <v>0</v>
      </c>
      <c r="U452" s="67">
        <f>SUMIFS('N1.3_Project_Listing'!$R$16:$R$829,'N1.3_Project_Listing'!$B$16:$B$829,$B452,'N1.3_Project_Listing'!$D$16:$D$829,$B402,'N1.3_Project_Listing'!$J$16:$J$829,U$16,'N1.3_Project_Listing'!$G$16:$G$829,R$15)</f>
        <v>0</v>
      </c>
      <c r="V452" s="67">
        <f>SUMIFS('N1.3_Project_Listing'!$R$16:$R$829,'N1.3_Project_Listing'!$B$16:$B$829,$B452,'N1.3_Project_Listing'!$D$16:$D$829,$B402,'N1.3_Project_Listing'!$J$16:$J$829,V$16,'N1.3_Project_Listing'!$G$16:$G$829,R$15)</f>
        <v>0</v>
      </c>
      <c r="W452" s="67">
        <f>SUMIFS('N1.3_Project_Listing'!$R$16:$R$829,'N1.3_Project_Listing'!$B$16:$B$829,$B452,'N1.3_Project_Listing'!$D$16:$D$829,$B402,'N1.3_Project_Listing'!$J$16:$J$829,W$16,'N1.3_Project_Listing'!$G$16:$G$829,R$15)</f>
        <v>0</v>
      </c>
      <c r="X452" s="63">
        <f t="shared" si="534"/>
        <v>0</v>
      </c>
      <c r="Y452" s="116" t="s">
        <v>441</v>
      </c>
      <c r="Z452" s="67">
        <f>SUMIFS('N1.3_Project_Listing'!$P$16:$P$829,'N1.3_Project_Listing'!$B$16:$B$829,$B452,'N1.3_Project_Listing'!$D$16:$D$829,$B402,'N1.3_Project_Listing'!$J$16:$J$829,Z$16,'N1.3_Project_Listing'!$G$16:$G$829,R$15)</f>
        <v>0</v>
      </c>
      <c r="AA452" s="67">
        <f>SUMIFS('N1.3_Project_Listing'!$P$16:$P$829,'N1.3_Project_Listing'!$B$16:$B$829,$B452,'N1.3_Project_Listing'!$D$16:$D$829,$B402,'N1.3_Project_Listing'!$J$16:$J$829,AA$16,'N1.3_Project_Listing'!$G$16:$G$829,R$15)</f>
        <v>0</v>
      </c>
      <c r="AB452" s="67">
        <f>SUMIFS('N1.3_Project_Listing'!$P$16:$P$829,'N1.3_Project_Listing'!$B$16:$B$829,$B452,'N1.3_Project_Listing'!$D$16:$D$829,$B402,'N1.3_Project_Listing'!$J$16:$J$829,AB$16,'N1.3_Project_Listing'!$G$16:$G$829,R$15)</f>
        <v>0</v>
      </c>
      <c r="AC452" s="67">
        <f>SUMIFS('N1.3_Project_Listing'!$P$16:$P$829,'N1.3_Project_Listing'!$B$16:$B$829,$B452,'N1.3_Project_Listing'!$D$16:$D$829,$B402,'N1.3_Project_Listing'!$J$16:$J$829,AC$16,'N1.3_Project_Listing'!$G$16:$G$829,R$15)</f>
        <v>0</v>
      </c>
      <c r="AD452" s="67">
        <f>SUMIFS('N1.3_Project_Listing'!$P$16:$P$829,'N1.3_Project_Listing'!$B$16:$B$829,$B452,'N1.3_Project_Listing'!$D$16:$D$829,$B402,'N1.3_Project_Listing'!$J$16:$J$829,AD$16,'N1.3_Project_Listing'!$G$16:$G$829,R$15)</f>
        <v>0</v>
      </c>
      <c r="AE452" s="63">
        <f t="shared" si="535"/>
        <v>0</v>
      </c>
      <c r="AG452" s="158" t="str">
        <f t="shared" si="536"/>
        <v>-</v>
      </c>
      <c r="AH452" s="67">
        <f>SUMIFS('N1.3_Project_Listing'!$R$16:$R$829,'N1.3_Project_Listing'!$B$16:$B$829,$B452,'N1.3_Project_Listing'!$D$16:$D$829,$B402,'N1.3_Project_Listing'!$J$16:$J$829,AH$16,'N1.3_Project_Listing'!$G$16:$G$829,AG$15)</f>
        <v>0</v>
      </c>
      <c r="AI452" s="67">
        <f>SUMIFS('N1.3_Project_Listing'!$R$16:$R$829,'N1.3_Project_Listing'!$B$16:$B$829,$B452,'N1.3_Project_Listing'!$D$16:$D$829,$B402,'N1.3_Project_Listing'!$J$16:$J$829,AI$16,'N1.3_Project_Listing'!$G$16:$G$829,AG$15)</f>
        <v>0</v>
      </c>
      <c r="AJ452" s="67">
        <f>SUMIFS('N1.3_Project_Listing'!$R$16:$R$829,'N1.3_Project_Listing'!$B$16:$B$829,$B452,'N1.3_Project_Listing'!$D$16:$D$829,$B402,'N1.3_Project_Listing'!$J$16:$J$829,AJ$16,'N1.3_Project_Listing'!$G$16:$G$829,AG$15)</f>
        <v>0</v>
      </c>
      <c r="AK452" s="67">
        <f>SUMIFS('N1.3_Project_Listing'!$R$16:$R$829,'N1.3_Project_Listing'!$B$16:$B$829,$B452,'N1.3_Project_Listing'!$D$16:$D$829,$B402,'N1.3_Project_Listing'!$J$16:$J$829,AK$16,'N1.3_Project_Listing'!$G$16:$G$829,AG$15)</f>
        <v>0</v>
      </c>
      <c r="AL452" s="67">
        <f>SUMIFS('N1.3_Project_Listing'!$R$16:$R$829,'N1.3_Project_Listing'!$B$16:$B$829,$B452,'N1.3_Project_Listing'!$D$16:$D$829,$B402,'N1.3_Project_Listing'!$J$16:$J$829,AL$16,'N1.3_Project_Listing'!$G$16:$G$829,AG$15)</f>
        <v>0</v>
      </c>
      <c r="AM452" s="63">
        <f t="shared" si="537"/>
        <v>0</v>
      </c>
      <c r="AN452" s="116" t="s">
        <v>441</v>
      </c>
      <c r="AO452" s="67">
        <f>SUMIFS('N1.3_Project_Listing'!$P$16:$P$829,'N1.3_Project_Listing'!$B$16:$B$829,$B452,'N1.3_Project_Listing'!$D$16:$D$829,$B402,'N1.3_Project_Listing'!$J$16:$J$829,AO$16,'N1.3_Project_Listing'!$G$16:$G$829,AG$15)</f>
        <v>0</v>
      </c>
      <c r="AP452" s="67">
        <f>SUMIFS('N1.3_Project_Listing'!$P$16:$P$829,'N1.3_Project_Listing'!$B$16:$B$829,$B452,'N1.3_Project_Listing'!$D$16:$D$829,$B402,'N1.3_Project_Listing'!$J$16:$J$829,AP$16,'N1.3_Project_Listing'!$G$16:$G$829,AG$15)</f>
        <v>0</v>
      </c>
      <c r="AQ452" s="67">
        <f>SUMIFS('N1.3_Project_Listing'!$P$16:$P$829,'N1.3_Project_Listing'!$B$16:$B$829,$B452,'N1.3_Project_Listing'!$D$16:$D$829,$B402,'N1.3_Project_Listing'!$J$16:$J$829,AQ$16,'N1.3_Project_Listing'!$G$16:$G$829,AG$15)</f>
        <v>0</v>
      </c>
      <c r="AR452" s="67">
        <f>SUMIFS('N1.3_Project_Listing'!$P$16:$P$829,'N1.3_Project_Listing'!$B$16:$B$829,$B452,'N1.3_Project_Listing'!$D$16:$D$829,$B402,'N1.3_Project_Listing'!$J$16:$J$829,AR$16,'N1.3_Project_Listing'!$G$16:$G$829,AG$15)</f>
        <v>0</v>
      </c>
      <c r="AS452" s="67">
        <f>SUMIFS('N1.3_Project_Listing'!$P$16:$P$829,'N1.3_Project_Listing'!$B$16:$B$829,$B452,'N1.3_Project_Listing'!$D$16:$D$829,$B402,'N1.3_Project_Listing'!$J$16:$J$829,AS$16,'N1.3_Project_Listing'!$G$16:$G$829,AG$15)</f>
        <v>0</v>
      </c>
      <c r="AT452" s="63">
        <f t="shared" si="538"/>
        <v>0</v>
      </c>
      <c r="AV452" s="158" t="str">
        <f t="shared" si="539"/>
        <v>-</v>
      </c>
      <c r="AW452" s="67">
        <f>SUMIFS('N1.3_Project_Listing'!$R$16:$R$829,'N1.3_Project_Listing'!$B$16:$B$829,$B452,'N1.3_Project_Listing'!$D$16:$D$829,$B402,'N1.3_Project_Listing'!$J$16:$J$829,AW$16,'N1.3_Project_Listing'!$G$16:$G$829,AV$15)</f>
        <v>0</v>
      </c>
      <c r="AX452" s="67">
        <f>SUMIFS('N1.3_Project_Listing'!$R$16:$R$829,'N1.3_Project_Listing'!$B$16:$B$829,$B452,'N1.3_Project_Listing'!$D$16:$D$829,$B402,'N1.3_Project_Listing'!$J$16:$J$829,AX$16,'N1.3_Project_Listing'!$G$16:$G$829,AV$15)</f>
        <v>0</v>
      </c>
      <c r="AY452" s="67">
        <f>SUMIFS('N1.3_Project_Listing'!$R$16:$R$829,'N1.3_Project_Listing'!$B$16:$B$829,$B452,'N1.3_Project_Listing'!$D$16:$D$829,$B402,'N1.3_Project_Listing'!$J$16:$J$829,AY$16,'N1.3_Project_Listing'!$G$16:$G$829,AV$15)</f>
        <v>0</v>
      </c>
      <c r="AZ452" s="67">
        <f>SUMIFS('N1.3_Project_Listing'!$R$16:$R$829,'N1.3_Project_Listing'!$B$16:$B$829,$B452,'N1.3_Project_Listing'!$D$16:$D$829,$B402,'N1.3_Project_Listing'!$J$16:$J$829,AZ$16,'N1.3_Project_Listing'!$G$16:$G$829,AV$15)</f>
        <v>0</v>
      </c>
      <c r="BA452" s="67">
        <f>SUMIFS('N1.3_Project_Listing'!$R$16:$R$829,'N1.3_Project_Listing'!$B$16:$B$829,$B452,'N1.3_Project_Listing'!$D$16:$D$829,$B402,'N1.3_Project_Listing'!$J$16:$J$829,BA$16,'N1.3_Project_Listing'!$G$16:$G$829,AV$15)</f>
        <v>0</v>
      </c>
      <c r="BB452" s="63">
        <f t="shared" si="540"/>
        <v>0</v>
      </c>
      <c r="BC452" s="116" t="s">
        <v>441</v>
      </c>
      <c r="BD452" s="67">
        <f>SUMIFS('N1.3_Project_Listing'!$P$16:$P$829,'N1.3_Project_Listing'!$B$16:$B$829,$B452,'N1.3_Project_Listing'!$D$16:$D$829,$B402,'N1.3_Project_Listing'!$J$16:$J$829,BD$16,'N1.3_Project_Listing'!$G$16:$G$829,AV$15)</f>
        <v>0</v>
      </c>
      <c r="BE452" s="67">
        <f>SUMIFS('N1.3_Project_Listing'!$P$16:$P$829,'N1.3_Project_Listing'!$B$16:$B$829,$B452,'N1.3_Project_Listing'!$D$16:$D$829,$B402,'N1.3_Project_Listing'!$J$16:$J$829,BE$16,'N1.3_Project_Listing'!$G$16:$G$829,AV$15)</f>
        <v>0</v>
      </c>
      <c r="BF452" s="67">
        <f>SUMIFS('N1.3_Project_Listing'!$P$16:$P$829,'N1.3_Project_Listing'!$B$16:$B$829,$B452,'N1.3_Project_Listing'!$D$16:$D$829,$B402,'N1.3_Project_Listing'!$J$16:$J$829,BF$16,'N1.3_Project_Listing'!$G$16:$G$829,AV$15)</f>
        <v>0</v>
      </c>
      <c r="BG452" s="67">
        <f>SUMIFS('N1.3_Project_Listing'!$P$16:$P$829,'N1.3_Project_Listing'!$B$16:$B$829,$B452,'N1.3_Project_Listing'!$D$16:$D$829,$B402,'N1.3_Project_Listing'!$J$16:$J$829,BG$16,'N1.3_Project_Listing'!$G$16:$G$829,AV$15)</f>
        <v>0</v>
      </c>
      <c r="BH452" s="67">
        <f>SUMIFS('N1.3_Project_Listing'!$P$16:$P$829,'N1.3_Project_Listing'!$B$16:$B$829,$B452,'N1.3_Project_Listing'!$D$16:$D$829,$B402,'N1.3_Project_Listing'!$J$16:$J$829,BH$16,'N1.3_Project_Listing'!$G$16:$G$829,AV$15)</f>
        <v>0</v>
      </c>
      <c r="BI452" s="63">
        <f t="shared" si="541"/>
        <v>0</v>
      </c>
      <c r="BK452" s="158" t="str">
        <f t="shared" si="542"/>
        <v>-</v>
      </c>
      <c r="BL452" s="67">
        <f>SUMIFS('N1.3_Project_Listing'!$R$16:$R$829,'N1.3_Project_Listing'!$B$16:$B$829,$B452,'N1.3_Project_Listing'!$D$16:$D$829,$B402,'N1.3_Project_Listing'!$J$16:$J$829,BL$16,'N1.3_Project_Listing'!$G$16:$G$829,BK$15)</f>
        <v>0</v>
      </c>
      <c r="BM452" s="67">
        <f>SUMIFS('N1.3_Project_Listing'!$R$16:$R$829,'N1.3_Project_Listing'!$B$16:$B$829,$B452,'N1.3_Project_Listing'!$D$16:$D$829,$B402,'N1.3_Project_Listing'!$J$16:$J$829,BM$16,'N1.3_Project_Listing'!$G$16:$G$829,BK$15)</f>
        <v>0</v>
      </c>
      <c r="BN452" s="67">
        <f>SUMIFS('N1.3_Project_Listing'!$R$16:$R$829,'N1.3_Project_Listing'!$B$16:$B$829,$B452,'N1.3_Project_Listing'!$D$16:$D$829,$B402,'N1.3_Project_Listing'!$J$16:$J$829,BN$16,'N1.3_Project_Listing'!$G$16:$G$829,BK$15)</f>
        <v>0</v>
      </c>
      <c r="BO452" s="67">
        <f>SUMIFS('N1.3_Project_Listing'!$R$16:$R$829,'N1.3_Project_Listing'!$B$16:$B$829,$B452,'N1.3_Project_Listing'!$D$16:$D$829,$B402,'N1.3_Project_Listing'!$J$16:$J$829,BO$16,'N1.3_Project_Listing'!$G$16:$G$829,BK$15)</f>
        <v>0</v>
      </c>
      <c r="BP452" s="67">
        <f>SUMIFS('N1.3_Project_Listing'!$R$16:$R$829,'N1.3_Project_Listing'!$B$16:$B$829,$B452,'N1.3_Project_Listing'!$D$16:$D$829,$B402,'N1.3_Project_Listing'!$J$16:$J$829,BP$16,'N1.3_Project_Listing'!$G$16:$G$829,BK$15)</f>
        <v>0</v>
      </c>
      <c r="BQ452" s="63">
        <f t="shared" si="543"/>
        <v>0</v>
      </c>
      <c r="BR452" s="116" t="s">
        <v>441</v>
      </c>
      <c r="BS452" s="67">
        <f>SUMIFS('N1.3_Project_Listing'!$P$16:$P$829,'N1.3_Project_Listing'!$B$16:$B$829,$B452,'N1.3_Project_Listing'!$D$16:$D$829,$B402,'N1.3_Project_Listing'!$J$16:$J$829,BS$16,'N1.3_Project_Listing'!$G$16:$G$829,BK$15)</f>
        <v>0</v>
      </c>
      <c r="BT452" s="67">
        <f>SUMIFS('N1.3_Project_Listing'!$P$16:$P$829,'N1.3_Project_Listing'!$B$16:$B$829,$B452,'N1.3_Project_Listing'!$D$16:$D$829,$B402,'N1.3_Project_Listing'!$J$16:$J$829,BT$16,'N1.3_Project_Listing'!$G$16:$G$829,BK$15)</f>
        <v>0</v>
      </c>
      <c r="BU452" s="67">
        <f>SUMIFS('N1.3_Project_Listing'!$P$16:$P$829,'N1.3_Project_Listing'!$B$16:$B$829,$B452,'N1.3_Project_Listing'!$D$16:$D$829,$B402,'N1.3_Project_Listing'!$J$16:$J$829,BU$16,'N1.3_Project_Listing'!$G$16:$G$829,BK$15)</f>
        <v>0</v>
      </c>
      <c r="BV452" s="67">
        <f>SUMIFS('N1.3_Project_Listing'!$P$16:$P$829,'N1.3_Project_Listing'!$B$16:$B$829,$B452,'N1.3_Project_Listing'!$D$16:$D$829,$B402,'N1.3_Project_Listing'!$J$16:$J$829,BV$16,'N1.3_Project_Listing'!$G$16:$G$829,BK$15)</f>
        <v>0</v>
      </c>
      <c r="BW452" s="67">
        <f>SUMIFS('N1.3_Project_Listing'!$P$16:$P$829,'N1.3_Project_Listing'!$B$16:$B$829,$B452,'N1.3_Project_Listing'!$D$16:$D$829,$B402,'N1.3_Project_Listing'!$J$16:$J$829,BW$16,'N1.3_Project_Listing'!$G$16:$G$829,BK$15)</f>
        <v>0</v>
      </c>
      <c r="BX452" s="63">
        <f t="shared" si="544"/>
        <v>0</v>
      </c>
    </row>
    <row r="453" spans="2:76">
      <c r="B453" s="132" t="s">
        <v>442</v>
      </c>
      <c r="C453" s="158" t="str">
        <f>C390</f>
        <v>END</v>
      </c>
      <c r="D453" s="136"/>
      <c r="E453" s="136"/>
      <c r="F453" s="136"/>
      <c r="G453" s="136"/>
      <c r="H453" s="136"/>
      <c r="I453" s="137"/>
      <c r="J453" s="138"/>
      <c r="K453" s="136"/>
      <c r="L453" s="136"/>
      <c r="M453" s="136"/>
      <c r="N453" s="136"/>
      <c r="O453" s="136"/>
      <c r="P453" s="63">
        <f t="shared" si="495"/>
        <v>0</v>
      </c>
      <c r="R453" s="158" t="str">
        <f>R390</f>
        <v>END</v>
      </c>
      <c r="S453" s="136"/>
      <c r="T453" s="136"/>
      <c r="U453" s="136"/>
      <c r="V453" s="136"/>
      <c r="W453" s="136"/>
      <c r="X453" s="137"/>
      <c r="Y453" s="138"/>
      <c r="Z453" s="136"/>
      <c r="AA453" s="136"/>
      <c r="AB453" s="136"/>
      <c r="AC453" s="136"/>
      <c r="AD453" s="136"/>
      <c r="AE453" s="63">
        <f t="shared" si="497"/>
        <v>0</v>
      </c>
      <c r="AG453" s="158" t="str">
        <f>AG390</f>
        <v>END</v>
      </c>
      <c r="AH453" s="136"/>
      <c r="AI453" s="136"/>
      <c r="AJ453" s="136"/>
      <c r="AK453" s="136"/>
      <c r="AL453" s="136"/>
      <c r="AM453" s="137"/>
      <c r="AN453" s="138"/>
      <c r="AO453" s="136"/>
      <c r="AP453" s="136"/>
      <c r="AQ453" s="136"/>
      <c r="AR453" s="136"/>
      <c r="AS453" s="136"/>
      <c r="AT453" s="63">
        <f t="shared" si="499"/>
        <v>0</v>
      </c>
      <c r="AV453" s="158" t="str">
        <f>AV390</f>
        <v>END</v>
      </c>
      <c r="AW453" s="136"/>
      <c r="AX453" s="136"/>
      <c r="AY453" s="136"/>
      <c r="AZ453" s="136"/>
      <c r="BA453" s="136"/>
      <c r="BB453" s="137"/>
      <c r="BC453" s="138"/>
      <c r="BD453" s="136"/>
      <c r="BE453" s="136"/>
      <c r="BF453" s="136"/>
      <c r="BG453" s="136"/>
      <c r="BH453" s="136"/>
      <c r="BI453" s="63">
        <f t="shared" si="501"/>
        <v>0</v>
      </c>
      <c r="BK453" s="158" t="str">
        <f>BK390</f>
        <v>END</v>
      </c>
      <c r="BL453" s="136"/>
      <c r="BM453" s="136"/>
      <c r="BN453" s="136"/>
      <c r="BO453" s="136"/>
      <c r="BP453" s="136"/>
      <c r="BQ453" s="137"/>
      <c r="BR453" s="138"/>
      <c r="BS453" s="136"/>
      <c r="BT453" s="136"/>
      <c r="BU453" s="136"/>
      <c r="BV453" s="136"/>
      <c r="BW453" s="136"/>
      <c r="BX453" s="63">
        <f t="shared" si="503"/>
        <v>0</v>
      </c>
    </row>
  </sheetData>
  <mergeCells count="105">
    <mergeCell ref="D141:I141"/>
    <mergeCell ref="K141:P141"/>
    <mergeCell ref="S141:X141"/>
    <mergeCell ref="Z141:AE141"/>
    <mergeCell ref="S14:AE14"/>
    <mergeCell ref="S15:X15"/>
    <mergeCell ref="Z15:AE15"/>
    <mergeCell ref="S77:AE77"/>
    <mergeCell ref="S78:X78"/>
    <mergeCell ref="Z78:AE78"/>
    <mergeCell ref="S140:AE140"/>
    <mergeCell ref="D14:P14"/>
    <mergeCell ref="D15:I15"/>
    <mergeCell ref="K15:P15"/>
    <mergeCell ref="D77:P77"/>
    <mergeCell ref="D78:I78"/>
    <mergeCell ref="K78:P78"/>
    <mergeCell ref="D140:P140"/>
    <mergeCell ref="S329:AE329"/>
    <mergeCell ref="S330:X330"/>
    <mergeCell ref="Z330:AE330"/>
    <mergeCell ref="S203:AE203"/>
    <mergeCell ref="S204:X204"/>
    <mergeCell ref="Z204:AE204"/>
    <mergeCell ref="S266:AE266"/>
    <mergeCell ref="D203:P203"/>
    <mergeCell ref="D204:I204"/>
    <mergeCell ref="K204:P204"/>
    <mergeCell ref="D266:P266"/>
    <mergeCell ref="D392:P392"/>
    <mergeCell ref="D393:I393"/>
    <mergeCell ref="K393:P393"/>
    <mergeCell ref="D267:I267"/>
    <mergeCell ref="K267:P267"/>
    <mergeCell ref="D329:P329"/>
    <mergeCell ref="D330:I330"/>
    <mergeCell ref="K330:P330"/>
    <mergeCell ref="AW266:BI266"/>
    <mergeCell ref="AH267:AM267"/>
    <mergeCell ref="AO267:AT267"/>
    <mergeCell ref="AH329:AT329"/>
    <mergeCell ref="AH330:AM330"/>
    <mergeCell ref="AO330:AT330"/>
    <mergeCell ref="AW267:BB267"/>
    <mergeCell ref="BD267:BI267"/>
    <mergeCell ref="AW329:BI329"/>
    <mergeCell ref="AW330:BB330"/>
    <mergeCell ref="BD330:BI330"/>
    <mergeCell ref="S392:AE392"/>
    <mergeCell ref="S393:X393"/>
    <mergeCell ref="Z393:AE393"/>
    <mergeCell ref="S267:X267"/>
    <mergeCell ref="Z267:AE267"/>
    <mergeCell ref="AH140:AT140"/>
    <mergeCell ref="AO78:AT78"/>
    <mergeCell ref="AH78:AM78"/>
    <mergeCell ref="AH77:AT77"/>
    <mergeCell ref="AO15:AT15"/>
    <mergeCell ref="AH15:AM15"/>
    <mergeCell ref="AH14:AT14"/>
    <mergeCell ref="AW392:BI392"/>
    <mergeCell ref="AW393:BB393"/>
    <mergeCell ref="BD393:BI393"/>
    <mergeCell ref="AO393:AT393"/>
    <mergeCell ref="AH393:AM393"/>
    <mergeCell ref="AH392:AT392"/>
    <mergeCell ref="AH266:AT266"/>
    <mergeCell ref="AO204:AT204"/>
    <mergeCell ref="AH204:AM204"/>
    <mergeCell ref="AH203:AT203"/>
    <mergeCell ref="AO141:AT141"/>
    <mergeCell ref="AH141:AM141"/>
    <mergeCell ref="AW14:BI14"/>
    <mergeCell ref="AW15:BB15"/>
    <mergeCell ref="BD15:BI15"/>
    <mergeCell ref="AW77:BI77"/>
    <mergeCell ref="AW78:BB78"/>
    <mergeCell ref="AW203:BI203"/>
    <mergeCell ref="AW204:BB204"/>
    <mergeCell ref="BD204:BI204"/>
    <mergeCell ref="BL14:BX14"/>
    <mergeCell ref="BL15:BQ15"/>
    <mergeCell ref="BS15:BX15"/>
    <mergeCell ref="BL77:BX77"/>
    <mergeCell ref="BL78:BQ78"/>
    <mergeCell ref="BS78:BX78"/>
    <mergeCell ref="BL140:BX140"/>
    <mergeCell ref="BL141:BQ141"/>
    <mergeCell ref="BS141:BX141"/>
    <mergeCell ref="BD78:BI78"/>
    <mergeCell ref="AW140:BI140"/>
    <mergeCell ref="AW141:BB141"/>
    <mergeCell ref="BD141:BI141"/>
    <mergeCell ref="BL392:BX392"/>
    <mergeCell ref="BL393:BQ393"/>
    <mergeCell ref="BS393:BX393"/>
    <mergeCell ref="BL267:BQ267"/>
    <mergeCell ref="BS267:BX267"/>
    <mergeCell ref="BL329:BX329"/>
    <mergeCell ref="BL330:BQ330"/>
    <mergeCell ref="BS330:BX330"/>
    <mergeCell ref="BL203:BX203"/>
    <mergeCell ref="BL204:BQ204"/>
    <mergeCell ref="BS204:BX204"/>
    <mergeCell ref="BL266:BX26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499984740745262"/>
  </sheetPr>
  <dimension ref="A1:U381"/>
  <sheetViews>
    <sheetView zoomScale="70" zoomScaleNormal="70" workbookViewId="0">
      <selection activeCell="G14" sqref="G14"/>
    </sheetView>
  </sheetViews>
  <sheetFormatPr defaultRowHeight="14.5"/>
  <cols>
    <col min="1" max="1" width="24.453125" customWidth="1"/>
    <col min="2" max="2" width="95.453125" style="374" customWidth="1"/>
    <col min="3" max="4" width="26.1796875" customWidth="1"/>
    <col min="5" max="5" width="26.1796875" style="58" customWidth="1"/>
    <col min="6" max="6" width="17.1796875" customWidth="1"/>
    <col min="7" max="7" width="17" customWidth="1"/>
    <col min="8" max="8" width="16.453125" customWidth="1"/>
    <col min="9" max="9" width="55.453125" style="58" customWidth="1"/>
    <col min="10" max="10" width="1" customWidth="1"/>
    <col min="12" max="12" width="21.1796875" customWidth="1"/>
    <col min="21" max="21" width="9.453125" bestFit="1" customWidth="1"/>
  </cols>
  <sheetData>
    <row r="1" spans="1:21" ht="24.5">
      <c r="A1" s="1" t="str">
        <f>"Business Plan Data Template " &amp; 'N0.1_Details'!$B$17</f>
        <v>Business Plan Data Template RIIO-3</v>
      </c>
      <c r="B1" s="376"/>
      <c r="C1" s="2"/>
      <c r="D1" s="2"/>
      <c r="E1" s="56"/>
      <c r="F1" s="56"/>
      <c r="G1" s="56"/>
      <c r="H1" s="2"/>
      <c r="I1" s="56"/>
      <c r="J1" s="2"/>
      <c r="K1" s="2"/>
      <c r="L1" s="2"/>
      <c r="M1" s="2"/>
      <c r="N1" s="2"/>
      <c r="O1" s="2"/>
      <c r="P1" s="2"/>
      <c r="Q1" s="2"/>
      <c r="R1" s="2"/>
      <c r="S1" s="2"/>
      <c r="T1" s="2"/>
      <c r="U1" s="2"/>
    </row>
    <row r="2" spans="1:21" ht="23">
      <c r="A2" s="1" t="str">
        <f>'N0.1_Details'!$B$14</f>
        <v>Northern Gas Networks</v>
      </c>
      <c r="B2" s="377"/>
      <c r="C2" s="1" t="str">
        <f>VLOOKUP('N0.1_Details'!$B$15,'N0.1_Details'!$B$24:$C$36,2,FALSE)</f>
        <v>GD</v>
      </c>
      <c r="D2" s="1"/>
      <c r="E2" s="1"/>
      <c r="F2" s="4"/>
      <c r="G2" s="4"/>
      <c r="H2" s="4"/>
      <c r="I2" s="1"/>
      <c r="J2" s="4"/>
      <c r="K2" s="4"/>
      <c r="L2" s="4"/>
      <c r="M2" s="4"/>
      <c r="N2" s="4"/>
      <c r="O2" s="4"/>
      <c r="P2" s="4"/>
      <c r="Q2" s="4"/>
      <c r="R2" s="4"/>
      <c r="S2" s="4"/>
      <c r="T2" s="4"/>
      <c r="U2" s="4"/>
    </row>
    <row r="3" spans="1:21" ht="19.5">
      <c r="A3" s="5" t="str">
        <f>"Workbook: " &amp; 'N0.1_Details'!$B$16</f>
        <v>Workbook: N: NARM</v>
      </c>
      <c r="B3" s="378"/>
      <c r="C3" s="6"/>
      <c r="D3" s="6"/>
      <c r="E3" s="5"/>
      <c r="F3" s="6"/>
      <c r="G3" s="6"/>
      <c r="H3" s="6"/>
      <c r="I3" s="5"/>
      <c r="J3" s="6"/>
      <c r="K3" s="6"/>
      <c r="L3" s="6"/>
      <c r="M3" s="6"/>
      <c r="N3" s="6"/>
      <c r="O3" s="6"/>
      <c r="P3" s="6"/>
      <c r="Q3" s="6"/>
      <c r="R3" s="6"/>
      <c r="S3" s="6"/>
      <c r="T3" s="6"/>
      <c r="U3" s="6"/>
    </row>
    <row r="4" spans="1:21" ht="17.5">
      <c r="A4" s="7" t="str">
        <f>"Submission Version " &amp; 'N0.1_Details'!$B$19 &amp; " - Submitted on " &amp; TEXT('N0.1_Details'!$B$20,"dd mmm yyyy")</f>
        <v>Submission Version 1 - Submitted on 11 Dec 2024</v>
      </c>
      <c r="B4" s="379"/>
      <c r="C4" s="8"/>
      <c r="D4" s="8"/>
      <c r="E4" s="57"/>
      <c r="F4" s="8"/>
      <c r="G4" s="8"/>
      <c r="H4" s="8"/>
      <c r="I4" s="57"/>
      <c r="J4" s="8"/>
      <c r="K4" s="8"/>
      <c r="L4" s="8"/>
      <c r="M4" s="8"/>
      <c r="N4" s="8"/>
      <c r="O4" s="8"/>
      <c r="P4" s="8"/>
      <c r="Q4" s="8"/>
      <c r="R4" s="8"/>
      <c r="S4" s="8"/>
      <c r="T4" s="8"/>
      <c r="U4" s="8"/>
    </row>
    <row r="5" spans="1:21" ht="17.5">
      <c r="A5" s="7" t="str">
        <f>"Template Version: " &amp; 'N0.1_Details'!$B$13</f>
        <v>Template Version: V3</v>
      </c>
      <c r="B5" s="379"/>
      <c r="C5" s="8"/>
      <c r="D5" s="8"/>
      <c r="E5" s="57"/>
      <c r="F5" s="8"/>
      <c r="G5" s="8"/>
      <c r="H5" s="8"/>
      <c r="I5" s="57"/>
      <c r="J5" s="8"/>
      <c r="K5" s="8"/>
      <c r="L5" s="8"/>
      <c r="M5" s="8"/>
      <c r="N5" s="8"/>
      <c r="O5" s="8"/>
      <c r="P5" s="8"/>
      <c r="Q5" s="8"/>
      <c r="R5" s="8"/>
      <c r="S5" s="8"/>
      <c r="T5" s="8"/>
      <c r="U5" s="8"/>
    </row>
    <row r="6" spans="1:21" ht="19.5">
      <c r="A6" s="5" t="str">
        <f ca="1">"Sheet: " &amp;VLOOKUP(RIGHT(CELL("filename",A1),LEN(CELL("filename",A1))-FIND("]",CELL("filename",A1))),'N0.2_Contents'!$A$13:$B$50,2,FALSE)</f>
        <v>Sheet: N1.2 Intervention Listing</v>
      </c>
      <c r="B6" s="378"/>
      <c r="C6" s="6"/>
      <c r="D6" s="6"/>
      <c r="E6" s="5"/>
      <c r="F6" s="6"/>
      <c r="G6" s="6"/>
      <c r="H6" s="6"/>
      <c r="I6" s="5"/>
      <c r="J6" s="6"/>
      <c r="K6" s="6"/>
      <c r="L6" s="6"/>
      <c r="M6" s="6"/>
      <c r="N6" s="6"/>
      <c r="O6" s="6"/>
      <c r="P6" s="6"/>
      <c r="Q6" s="6"/>
      <c r="R6" s="6"/>
      <c r="S6" s="6"/>
      <c r="T6" s="6"/>
      <c r="U6" s="6"/>
    </row>
    <row r="7" spans="1:21" ht="17.5">
      <c r="A7" s="7" t="str">
        <f>"Price Base: " &amp; 'N0.6_Data_Constants'!C13</f>
        <v>Price Base: 2023/24</v>
      </c>
      <c r="B7" s="379"/>
      <c r="C7" s="7"/>
      <c r="D7" s="7"/>
      <c r="E7" s="57"/>
      <c r="F7" s="8"/>
      <c r="G7" s="8"/>
      <c r="H7" s="8"/>
      <c r="I7" s="57"/>
      <c r="J7" s="8"/>
      <c r="K7" s="8"/>
      <c r="L7" s="8"/>
      <c r="M7" s="8"/>
      <c r="N7" s="8"/>
      <c r="O7" s="8"/>
      <c r="P7" s="8"/>
      <c r="Q7" s="8"/>
      <c r="R7" s="8"/>
      <c r="S7" s="8"/>
      <c r="T7" s="8"/>
      <c r="U7" s="8"/>
    </row>
    <row r="8" spans="1:21" s="100" customFormat="1" ht="13.5">
      <c r="A8" s="101" t="str">
        <f ca="1">"Error Checks: " &amp; IF(ISERROR(MATCH("Error",$A$9:$BM$9,0)),"OK","Error")</f>
        <v>Error Checks: OK</v>
      </c>
      <c r="B8" s="380"/>
      <c r="C8" s="102"/>
      <c r="D8" s="102"/>
      <c r="E8" s="101"/>
      <c r="F8" s="102"/>
      <c r="G8" s="102"/>
      <c r="H8" s="102"/>
      <c r="I8" s="101"/>
      <c r="J8" s="102"/>
      <c r="K8" s="102"/>
      <c r="L8" s="102"/>
      <c r="M8" s="102"/>
      <c r="N8" s="102"/>
      <c r="O8" s="102"/>
      <c r="P8" s="102"/>
      <c r="Q8" s="102"/>
      <c r="R8" s="102"/>
      <c r="S8" s="102"/>
      <c r="T8" s="102"/>
      <c r="U8" s="102"/>
    </row>
    <row r="9" spans="1:21" s="100" customFormat="1" ht="13">
      <c r="A9" s="104" t="str">
        <f ca="1">IF(ISERROR(MATCH("Error",A10:A573,0)),"-","Error")</f>
        <v>-</v>
      </c>
      <c r="B9" s="381"/>
      <c r="C9" s="104" t="str">
        <f ca="1">IF(ISERROR(MATCH("Error",C10:C573,0)),"-","Error")</f>
        <v>-</v>
      </c>
      <c r="D9" s="104"/>
      <c r="E9" s="104" t="str">
        <f>IF(ISERROR(MATCH("Error",E10:E573,0)),"-","Error")</f>
        <v>-</v>
      </c>
      <c r="F9" s="104" t="str">
        <f>IF(ISERROR(MATCH("Error",F10:F573,0)),"-","Error")</f>
        <v>-</v>
      </c>
      <c r="G9" s="104"/>
      <c r="H9" s="104" t="str">
        <f>IF(ISERROR(MATCH("Error",H10:H573,0)),"-","Error")</f>
        <v>-</v>
      </c>
      <c r="I9" s="104" t="str">
        <f>IF(ISERROR(MATCH("Error",I10:I573,0)),"-","Error")</f>
        <v>-</v>
      </c>
      <c r="J9" s="104" t="str">
        <f t="shared" ref="J9:U9" si="0">IF(ISERROR(MATCH("Error",J10:J411,0)),"-","Error")</f>
        <v>-</v>
      </c>
      <c r="K9" s="104" t="str">
        <f t="shared" si="0"/>
        <v>-</v>
      </c>
      <c r="L9" s="104" t="str">
        <f t="shared" si="0"/>
        <v>-</v>
      </c>
      <c r="M9" s="104"/>
      <c r="N9" s="104" t="str">
        <f t="shared" si="0"/>
        <v>-</v>
      </c>
      <c r="O9" s="104" t="str">
        <f t="shared" si="0"/>
        <v>-</v>
      </c>
      <c r="P9" s="104" t="str">
        <f t="shared" si="0"/>
        <v>-</v>
      </c>
      <c r="Q9" s="104" t="str">
        <f t="shared" si="0"/>
        <v>-</v>
      </c>
      <c r="R9" s="104" t="str">
        <f t="shared" si="0"/>
        <v>-</v>
      </c>
      <c r="S9" s="104" t="str">
        <f t="shared" si="0"/>
        <v>-</v>
      </c>
      <c r="T9" s="104" t="str">
        <f t="shared" si="0"/>
        <v>-</v>
      </c>
      <c r="U9" s="104" t="str">
        <f t="shared" si="0"/>
        <v>-</v>
      </c>
    </row>
    <row r="11" spans="1:21" s="192"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Intervention Listing</v>
      </c>
      <c r="B11" s="240"/>
      <c r="E11" s="193"/>
      <c r="I11" s="193"/>
    </row>
    <row r="12" spans="1:21" ht="17.5">
      <c r="A12" s="9"/>
      <c r="B12" s="382" t="s">
        <v>433</v>
      </c>
      <c r="C12" s="198" t="str">
        <f ca="1">VLOOKUP(SUBSTITUTE($A$6,"Sheet: ",""),'N0.2_Contents'!$B$13:$F$40,MATCH('N0.2_Contents'!$D$13,'N0.2_Contents'!$B$13:$F$13,0),FALSE)</f>
        <v>Dean Pearson</v>
      </c>
      <c r="D12" s="198"/>
    </row>
    <row r="13" spans="1:21" s="100" customFormat="1" ht="13.5">
      <c r="A13" s="202"/>
      <c r="B13" s="382"/>
      <c r="C13" s="198"/>
      <c r="D13" s="198"/>
      <c r="E13" s="203"/>
      <c r="I13" s="203"/>
    </row>
    <row r="14" spans="1:21" ht="54" customHeight="1">
      <c r="A14" s="147" t="s">
        <v>444</v>
      </c>
      <c r="B14" s="147" t="s">
        <v>445</v>
      </c>
      <c r="C14" s="148" t="s">
        <v>446</v>
      </c>
      <c r="D14" s="148" t="s">
        <v>447</v>
      </c>
      <c r="E14" s="148" t="s">
        <v>448</v>
      </c>
      <c r="F14" s="148" t="s">
        <v>434</v>
      </c>
      <c r="G14" s="148" t="s">
        <v>449</v>
      </c>
      <c r="H14" s="148" t="s">
        <v>450</v>
      </c>
      <c r="I14" s="149" t="s">
        <v>451</v>
      </c>
      <c r="K14" s="155" t="s">
        <v>452</v>
      </c>
      <c r="L14" s="156"/>
    </row>
    <row r="15" spans="1:21" s="62" customFormat="1" ht="40.5">
      <c r="A15" s="388">
        <v>1</v>
      </c>
      <c r="B1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Mains Mains Mains Replacement Replacement</v>
      </c>
      <c r="C15" s="225" t="s">
        <v>190</v>
      </c>
      <c r="D15" s="225" t="s">
        <v>190</v>
      </c>
      <c r="E15" s="225" t="s">
        <v>190</v>
      </c>
      <c r="F15" s="264" t="s">
        <v>186</v>
      </c>
      <c r="G15" s="354" t="s">
        <v>186</v>
      </c>
      <c r="H15" s="226">
        <v>45</v>
      </c>
      <c r="I15" s="227" t="s">
        <v>453</v>
      </c>
      <c r="K15" s="152" t="str">
        <f>IF(N1.2_Intervention_Types[[#This Row],[Intervention Type]]="","OK",IF(COUNTIF($B$14:$B15,N1.2_Intervention_Types[[#This Row],[Intervention Type]])&gt;1,"Error","OK"))</f>
        <v>OK</v>
      </c>
      <c r="L15" s="153" t="str">
        <f>IF(K15="Error","Non-unique intervention type.  Enter text in 'Distinuisher Field'","-")</f>
        <v>-</v>
      </c>
    </row>
    <row r="16" spans="1:21" s="62" customFormat="1" ht="27">
      <c r="A16" s="388">
        <v>2</v>
      </c>
      <c r="B1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Mains Mains Mains Decommission Removal</v>
      </c>
      <c r="C16" s="225" t="s">
        <v>190</v>
      </c>
      <c r="D16" s="225" t="s">
        <v>190</v>
      </c>
      <c r="E16" s="225" t="s">
        <v>190</v>
      </c>
      <c r="F16" s="264" t="s">
        <v>222</v>
      </c>
      <c r="G16" s="354" t="s">
        <v>454</v>
      </c>
      <c r="H16" s="226">
        <v>45</v>
      </c>
      <c r="I16" s="227" t="s">
        <v>455</v>
      </c>
      <c r="K16" s="152" t="str">
        <f>IF(N1.2_Intervention_Types[[#This Row],[Intervention Type]]="","OK",IF(COUNTIF($B$14:$B16,N1.2_Intervention_Types[[#This Row],[Intervention Type]])&gt;1,"Error","OK"))</f>
        <v>OK</v>
      </c>
      <c r="L16" s="153" t="str">
        <f t="shared" ref="L16:L79" si="1">IF(K16="Error","Non-unique intervention type.  Enter text in 'Distinuisher Field'","-")</f>
        <v>-</v>
      </c>
      <c r="M16" s="385"/>
    </row>
    <row r="17" spans="1:12" s="62" customFormat="1" ht="40.5">
      <c r="A17" s="388">
        <v>3</v>
      </c>
      <c r="B1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Mains Mains Mains Spray Lining Refurbishment</v>
      </c>
      <c r="C17" s="225" t="s">
        <v>190</v>
      </c>
      <c r="D17" s="225" t="s">
        <v>190</v>
      </c>
      <c r="E17" s="225" t="s">
        <v>190</v>
      </c>
      <c r="F17" s="264" t="s">
        <v>198</v>
      </c>
      <c r="G17" s="354" t="s">
        <v>456</v>
      </c>
      <c r="H17" s="226">
        <v>15</v>
      </c>
      <c r="I17" s="227" t="s">
        <v>457</v>
      </c>
      <c r="K17" s="152" t="str">
        <f>IF(N1.2_Intervention_Types[[#This Row],[Intervention Type]]="","OK",IF(COUNTIF($B$14:$B17,N1.2_Intervention_Types[[#This Row],[Intervention Type]])&gt;1,"Error","OK"))</f>
        <v>OK</v>
      </c>
      <c r="L17" s="153" t="str">
        <f t="shared" si="1"/>
        <v>-</v>
      </c>
    </row>
    <row r="18" spans="1:12" s="62" customFormat="1" ht="40.5">
      <c r="A18" s="388">
        <v>4</v>
      </c>
      <c r="B1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Mains Mains Mains CISBOT Refurbishment</v>
      </c>
      <c r="C18" s="225" t="s">
        <v>190</v>
      </c>
      <c r="D18" s="225" t="s">
        <v>190</v>
      </c>
      <c r="E18" s="225" t="s">
        <v>190</v>
      </c>
      <c r="F18" s="264" t="s">
        <v>198</v>
      </c>
      <c r="G18" s="354" t="s">
        <v>458</v>
      </c>
      <c r="H18" s="226">
        <v>15</v>
      </c>
      <c r="I18" s="227" t="s">
        <v>459</v>
      </c>
      <c r="K18" s="152" t="str">
        <f>IF(N1.2_Intervention_Types[[#This Row],[Intervention Type]]="","OK",IF(COUNTIF($B$14:$B18,N1.2_Intervention_Types[[#This Row],[Intervention Type]])&gt;1,"Error","OK"))</f>
        <v>OK</v>
      </c>
      <c r="L18" s="153" t="str">
        <f t="shared" si="1"/>
        <v>-</v>
      </c>
    </row>
    <row r="19" spans="1:12" s="62" customFormat="1" ht="27">
      <c r="A19" s="388">
        <v>5</v>
      </c>
      <c r="B1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Services Services Services Replacement Replacement</v>
      </c>
      <c r="C19" s="225" t="s">
        <v>202</v>
      </c>
      <c r="D19" s="225" t="s">
        <v>202</v>
      </c>
      <c r="E19" s="225" t="s">
        <v>202</v>
      </c>
      <c r="F19" s="264" t="s">
        <v>186</v>
      </c>
      <c r="G19" s="348" t="s">
        <v>186</v>
      </c>
      <c r="H19" s="226">
        <v>45</v>
      </c>
      <c r="I19" s="349" t="s">
        <v>460</v>
      </c>
      <c r="K19" s="152" t="str">
        <f>IF(N1.2_Intervention_Types[[#This Row],[Intervention Type]]="","OK",IF(COUNTIF($B$14:$B19,N1.2_Intervention_Types[[#This Row],[Intervention Type]])&gt;1,"Error","OK"))</f>
        <v>OK</v>
      </c>
      <c r="L19" s="153" t="str">
        <f t="shared" si="1"/>
        <v>-</v>
      </c>
    </row>
    <row r="20" spans="1:12" s="62" customFormat="1" ht="40.5">
      <c r="A20" s="388">
        <v>6</v>
      </c>
      <c r="B2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Services Services Services Transfer Refurbishment</v>
      </c>
      <c r="C20" s="225" t="s">
        <v>202</v>
      </c>
      <c r="D20" s="225" t="s">
        <v>202</v>
      </c>
      <c r="E20" s="225" t="s">
        <v>202</v>
      </c>
      <c r="F20" s="264" t="s">
        <v>198</v>
      </c>
      <c r="G20" s="348" t="s">
        <v>461</v>
      </c>
      <c r="H20" s="226" t="s">
        <v>462</v>
      </c>
      <c r="I20" s="349" t="s">
        <v>463</v>
      </c>
      <c r="K20" s="152" t="str">
        <f>IF(N1.2_Intervention_Types[[#This Row],[Intervention Type]]="","OK",IF(COUNTIF($B$14:$B20,N1.2_Intervention_Types[[#This Row],[Intervention Type]])&gt;1,"Error","OK"))</f>
        <v>OK</v>
      </c>
      <c r="L20" s="153" t="str">
        <f t="shared" si="1"/>
        <v>-</v>
      </c>
    </row>
    <row r="21" spans="1:12" s="62" customFormat="1" ht="27">
      <c r="A21" s="388">
        <v>7</v>
      </c>
      <c r="B2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Services Services Services Decommission Removal</v>
      </c>
      <c r="C21" s="225" t="s">
        <v>202</v>
      </c>
      <c r="D21" s="225" t="s">
        <v>202</v>
      </c>
      <c r="E21" s="225" t="s">
        <v>202</v>
      </c>
      <c r="F21" s="264" t="s">
        <v>222</v>
      </c>
      <c r="G21" s="348" t="s">
        <v>454</v>
      </c>
      <c r="H21" s="226">
        <v>45</v>
      </c>
      <c r="I21" s="349" t="s">
        <v>464</v>
      </c>
      <c r="K21" s="152" t="str">
        <f>IF(N1.2_Intervention_Types[[#This Row],[Intervention Type]]="","OK",IF(COUNTIF($B$14:$B21,N1.2_Intervention_Types[[#This Row],[Intervention Type]])&gt;1,"Error","OK"))</f>
        <v>OK</v>
      </c>
      <c r="L21" s="153" t="str">
        <f t="shared" si="1"/>
        <v>-</v>
      </c>
    </row>
    <row r="22" spans="1:12" s="62" customFormat="1" ht="40.5">
      <c r="A22" s="388">
        <v>8</v>
      </c>
      <c r="B2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Risers Risers Riser Replacement with PE Replacement</v>
      </c>
      <c r="C22" s="225" t="s">
        <v>215</v>
      </c>
      <c r="D22" s="225" t="s">
        <v>215</v>
      </c>
      <c r="E22" s="225" t="s">
        <v>465</v>
      </c>
      <c r="F22" s="264" t="s">
        <v>186</v>
      </c>
      <c r="G22" s="354" t="s">
        <v>466</v>
      </c>
      <c r="H22" s="226" t="s">
        <v>467</v>
      </c>
      <c r="I22" s="227" t="s">
        <v>468</v>
      </c>
      <c r="K22" s="152" t="str">
        <f>IF(N1.2_Intervention_Types[[#This Row],[Intervention Type]]="","OK",IF(COUNTIF($B$14:$B22,N1.2_Intervention_Types[[#This Row],[Intervention Type]])&gt;1,"Error","OK"))</f>
        <v>OK</v>
      </c>
      <c r="L22" s="153" t="str">
        <f t="shared" si="1"/>
        <v>-</v>
      </c>
    </row>
    <row r="23" spans="1:12" s="62" customFormat="1" ht="40.5">
      <c r="A23" s="388">
        <v>9</v>
      </c>
      <c r="B2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Risers Risers Riser Replacement with Like for Like Replacement</v>
      </c>
      <c r="C23" s="225" t="s">
        <v>215</v>
      </c>
      <c r="D23" s="225" t="s">
        <v>215</v>
      </c>
      <c r="E23" s="225" t="s">
        <v>465</v>
      </c>
      <c r="F23" s="264" t="s">
        <v>186</v>
      </c>
      <c r="G23" s="354" t="s">
        <v>469</v>
      </c>
      <c r="H23" s="226">
        <v>45</v>
      </c>
      <c r="I23" s="227" t="s">
        <v>470</v>
      </c>
      <c r="K23" s="152" t="str">
        <f>IF(N1.2_Intervention_Types[[#This Row],[Intervention Type]]="","OK",IF(COUNTIF($B$14:$B23,N1.2_Intervention_Types[[#This Row],[Intervention Type]])&gt;1,"Error","OK"))</f>
        <v>OK</v>
      </c>
      <c r="L23" s="153" t="str">
        <f t="shared" si="1"/>
        <v>-</v>
      </c>
    </row>
    <row r="24" spans="1:12" s="62" customFormat="1" ht="40.5">
      <c r="A24" s="388">
        <v>10</v>
      </c>
      <c r="B2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Risers Risers Riser Corrosion Protection Refurbishment</v>
      </c>
      <c r="C24" s="225" t="s">
        <v>215</v>
      </c>
      <c r="D24" s="225" t="s">
        <v>215</v>
      </c>
      <c r="E24" s="225" t="s">
        <v>465</v>
      </c>
      <c r="F24" s="264" t="s">
        <v>198</v>
      </c>
      <c r="G24" s="354" t="s">
        <v>471</v>
      </c>
      <c r="H24" s="226" t="s">
        <v>472</v>
      </c>
      <c r="I24" s="227" t="s">
        <v>473</v>
      </c>
      <c r="K24" s="152" t="str">
        <f>IF(N1.2_Intervention_Types[[#This Row],[Intervention Type]]="","OK",IF(COUNTIF($B$14:$B24,N1.2_Intervention_Types[[#This Row],[Intervention Type]])&gt;1,"Error","OK"))</f>
        <v>OK</v>
      </c>
      <c r="L24" s="153" t="str">
        <f t="shared" si="1"/>
        <v>-</v>
      </c>
    </row>
    <row r="25" spans="1:12" s="62" customFormat="1" ht="27">
      <c r="A25" s="388">
        <v>11</v>
      </c>
      <c r="B2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Risers Risers Riser Decommission Removal</v>
      </c>
      <c r="C25" s="225" t="s">
        <v>215</v>
      </c>
      <c r="D25" s="225" t="s">
        <v>215</v>
      </c>
      <c r="E25" s="225" t="s">
        <v>465</v>
      </c>
      <c r="F25" s="264" t="s">
        <v>222</v>
      </c>
      <c r="G25" s="354" t="s">
        <v>454</v>
      </c>
      <c r="H25" s="226">
        <v>45</v>
      </c>
      <c r="I25" s="227" t="s">
        <v>474</v>
      </c>
      <c r="K25" s="152" t="str">
        <f>IF(N1.2_Intervention_Types[[#This Row],[Intervention Type]]="","OK",IF(COUNTIF($B$14:$B25,N1.2_Intervention_Types[[#This Row],[Intervention Type]])&gt;1,"Error","OK"))</f>
        <v>OK</v>
      </c>
      <c r="L25" s="153" t="str">
        <f t="shared" si="1"/>
        <v>-</v>
      </c>
    </row>
    <row r="26" spans="1:12" s="62" customFormat="1" ht="27">
      <c r="A26" s="388">
        <v>12</v>
      </c>
      <c r="B2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Preheater Replacement Replacement</v>
      </c>
      <c r="C26" s="264" t="s">
        <v>242</v>
      </c>
      <c r="D26" s="264" t="s">
        <v>367</v>
      </c>
      <c r="E26" s="264" t="s">
        <v>475</v>
      </c>
      <c r="F26" s="264" t="s">
        <v>186</v>
      </c>
      <c r="G26" s="347" t="s">
        <v>476</v>
      </c>
      <c r="H26" s="348">
        <v>20</v>
      </c>
      <c r="I26" s="349" t="s">
        <v>477</v>
      </c>
      <c r="K26" s="152" t="str">
        <f>IF(N1.2_Intervention_Types[[#This Row],[Intervention Type]]="","OK",IF(COUNTIF($B$14:$B26,N1.2_Intervention_Types[[#This Row],[Intervention Type]])&gt;1,"Error","OK"))</f>
        <v>OK</v>
      </c>
      <c r="L26" s="153" t="str">
        <f t="shared" si="1"/>
        <v>-</v>
      </c>
    </row>
    <row r="27" spans="1:12" s="62" customFormat="1" ht="54">
      <c r="A27" s="388">
        <v>13</v>
      </c>
      <c r="B2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Preheater Refurbishment Refurbishment</v>
      </c>
      <c r="C27" s="264" t="s">
        <v>242</v>
      </c>
      <c r="D27" s="264" t="s">
        <v>367</v>
      </c>
      <c r="E27" s="264" t="s">
        <v>475</v>
      </c>
      <c r="F27" s="264" t="s">
        <v>198</v>
      </c>
      <c r="G27" s="347" t="s">
        <v>478</v>
      </c>
      <c r="H27" s="348">
        <v>10</v>
      </c>
      <c r="I27" s="349" t="s">
        <v>479</v>
      </c>
      <c r="K27" s="152" t="str">
        <f>IF(N1.2_Intervention_Types[[#This Row],[Intervention Type]]="","OK",IF(COUNTIF($B$14:$B27,N1.2_Intervention_Types[[#This Row],[Intervention Type]])&gt;1,"Error","OK"))</f>
        <v>OK</v>
      </c>
      <c r="L27" s="153" t="str">
        <f>IF(K27="Error","Non-unique intervention type.  Enter text in 'Distinuisher Field'","-")</f>
        <v>-</v>
      </c>
    </row>
    <row r="28" spans="1:12" s="62" customFormat="1" ht="54">
      <c r="A28" s="388">
        <v>14</v>
      </c>
      <c r="B2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 E&amp;I Full System E&amp;I Upgrade Refurbishment</v>
      </c>
      <c r="C28" s="264" t="s">
        <v>242</v>
      </c>
      <c r="D28" s="264" t="s">
        <v>367</v>
      </c>
      <c r="E28" s="264" t="s">
        <v>480</v>
      </c>
      <c r="F28" s="264" t="s">
        <v>198</v>
      </c>
      <c r="G28" s="347" t="s">
        <v>481</v>
      </c>
      <c r="H28" s="348">
        <v>10</v>
      </c>
      <c r="I28" s="349" t="s">
        <v>482</v>
      </c>
      <c r="K28" s="152" t="str">
        <f>IF(N1.2_Intervention_Types[[#This Row],[Intervention Type]]="","OK",IF(COUNTIF($B$14:$B28,N1.2_Intervention_Types[[#This Row],[Intervention Type]])&gt;1,"Error","OK"))</f>
        <v>OK</v>
      </c>
      <c r="L28" s="153" t="str">
        <f t="shared" si="1"/>
        <v>-</v>
      </c>
    </row>
    <row r="29" spans="1:12" s="62" customFormat="1" ht="27">
      <c r="A29" s="388">
        <v>15</v>
      </c>
      <c r="B2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 Fence Civils - Fence Replacement Refurbishment</v>
      </c>
      <c r="C29" s="264" t="s">
        <v>242</v>
      </c>
      <c r="D29" s="264" t="s">
        <v>367</v>
      </c>
      <c r="E29" s="264" t="s">
        <v>483</v>
      </c>
      <c r="F29" s="264" t="s">
        <v>198</v>
      </c>
      <c r="G29" s="347" t="s">
        <v>484</v>
      </c>
      <c r="H29" s="348">
        <v>15</v>
      </c>
      <c r="I29" s="349" t="s">
        <v>485</v>
      </c>
      <c r="K29" s="152" t="str">
        <f>IF(N1.2_Intervention_Types[[#This Row],[Intervention Type]]="","OK",IF(COUNTIF($B$14:$B29,N1.2_Intervention_Types[[#This Row],[Intervention Type]])&gt;1,"Error","OK"))</f>
        <v>OK</v>
      </c>
      <c r="L29" s="153" t="str">
        <f t="shared" si="1"/>
        <v>-</v>
      </c>
    </row>
    <row r="30" spans="1:12" s="62" customFormat="1" ht="27">
      <c r="A30" s="388">
        <v>16</v>
      </c>
      <c r="B3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 Buiding Civils - Building Replacement Refurbishment</v>
      </c>
      <c r="C30" s="264" t="s">
        <v>242</v>
      </c>
      <c r="D30" s="264" t="s">
        <v>367</v>
      </c>
      <c r="E30" s="264" t="s">
        <v>486</v>
      </c>
      <c r="F30" s="264" t="s">
        <v>198</v>
      </c>
      <c r="G30" s="347" t="s">
        <v>487</v>
      </c>
      <c r="H30" s="348">
        <v>15</v>
      </c>
      <c r="I30" s="349" t="s">
        <v>488</v>
      </c>
      <c r="K30" s="152" t="str">
        <f>IF(N1.2_Intervention_Types[[#This Row],[Intervention Type]]="","OK",IF(COUNTIF($B$14:$B30,N1.2_Intervention_Types[[#This Row],[Intervention Type]])&gt;1,"Error","OK"))</f>
        <v>OK</v>
      </c>
      <c r="L30" s="153" t="str">
        <f t="shared" si="1"/>
        <v>-</v>
      </c>
    </row>
    <row r="31" spans="1:12" s="62" customFormat="1" ht="40.5">
      <c r="A31" s="388">
        <v>17</v>
      </c>
      <c r="B3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Fence and Building Full System Rebuild Replacement</v>
      </c>
      <c r="C31" s="264" t="s">
        <v>242</v>
      </c>
      <c r="D31" s="264" t="s">
        <v>367</v>
      </c>
      <c r="E31" s="264" t="s">
        <v>489</v>
      </c>
      <c r="F31" s="264" t="s">
        <v>186</v>
      </c>
      <c r="G31" s="347" t="s">
        <v>490</v>
      </c>
      <c r="H31" s="348">
        <v>20</v>
      </c>
      <c r="I31" s="349" t="s">
        <v>491</v>
      </c>
      <c r="K31" s="152" t="str">
        <f>IF(N1.2_Intervention_Types[[#This Row],[Intervention Type]]="","OK",IF(COUNTIF($B$14:$B31,N1.2_Intervention_Types[[#This Row],[Intervention Type]])&gt;1,"Error","OK"))</f>
        <v>OK</v>
      </c>
      <c r="L31" s="153" t="str">
        <f t="shared" si="1"/>
        <v>-</v>
      </c>
    </row>
    <row r="32" spans="1:12" s="62" customFormat="1" ht="27">
      <c r="A32" s="388">
        <v>18</v>
      </c>
      <c r="B3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Capacity Addition</v>
      </c>
      <c r="C32" s="264" t="s">
        <v>242</v>
      </c>
      <c r="D32" s="264" t="s">
        <v>367</v>
      </c>
      <c r="E32" s="264" t="s">
        <v>475</v>
      </c>
      <c r="F32" s="264" t="s">
        <v>231</v>
      </c>
      <c r="G32" s="347" t="s">
        <v>492</v>
      </c>
      <c r="H32" s="348">
        <v>20</v>
      </c>
      <c r="I32" s="349" t="s">
        <v>493</v>
      </c>
      <c r="K32" s="152" t="str">
        <f>IF(N1.2_Intervention_Types[[#This Row],[Intervention Type]]="","OK",IF(COUNTIF($B$14:$B32,N1.2_Intervention_Types[[#This Row],[Intervention Type]])&gt;1,"Error","OK"))</f>
        <v>OK</v>
      </c>
      <c r="L32" s="153" t="str">
        <f t="shared" si="1"/>
        <v>-</v>
      </c>
    </row>
    <row r="33" spans="1:12" s="62" customFormat="1" ht="27">
      <c r="A33" s="388">
        <v>19</v>
      </c>
      <c r="B3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Boiler Replacement Replacement</v>
      </c>
      <c r="C33" s="264" t="s">
        <v>242</v>
      </c>
      <c r="D33" s="264" t="s">
        <v>367</v>
      </c>
      <c r="E33" s="264" t="s">
        <v>475</v>
      </c>
      <c r="F33" s="264" t="s">
        <v>186</v>
      </c>
      <c r="G33" s="347" t="s">
        <v>494</v>
      </c>
      <c r="H33" s="348">
        <v>20</v>
      </c>
      <c r="I33" s="349" t="s">
        <v>495</v>
      </c>
      <c r="K33" s="152" t="str">
        <f>IF(N1.2_Intervention_Types[[#This Row],[Intervention Type]]="","OK",IF(COUNTIF($B$14:$B33,N1.2_Intervention_Types[[#This Row],[Intervention Type]])&gt;1,"Error","OK"))</f>
        <v>OK</v>
      </c>
      <c r="L33" s="153" t="str">
        <f t="shared" si="1"/>
        <v>-</v>
      </c>
    </row>
    <row r="34" spans="1:12" s="62" customFormat="1" ht="40.5">
      <c r="A34" s="388">
        <v>20</v>
      </c>
      <c r="B3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Boiler Replacement and Kiosk Replacement</v>
      </c>
      <c r="C34" s="264" t="s">
        <v>242</v>
      </c>
      <c r="D34" s="264" t="s">
        <v>367</v>
      </c>
      <c r="E34" s="264" t="s">
        <v>475</v>
      </c>
      <c r="F34" s="264" t="s">
        <v>186</v>
      </c>
      <c r="G34" s="347" t="s">
        <v>496</v>
      </c>
      <c r="H34" s="348">
        <v>20</v>
      </c>
      <c r="I34" s="349" t="s">
        <v>497</v>
      </c>
      <c r="K34" s="152" t="str">
        <f>IF(N1.2_Intervention_Types[[#This Row],[Intervention Type]]="","OK",IF(COUNTIF($B$14:$B34,N1.2_Intervention_Types[[#This Row],[Intervention Type]])&gt;1,"Error","OK"))</f>
        <v>OK</v>
      </c>
      <c r="L34" s="153" t="str">
        <f t="shared" si="1"/>
        <v>-</v>
      </c>
    </row>
    <row r="35" spans="1:12" s="62" customFormat="1" ht="40.5">
      <c r="A35" s="388">
        <v>21</v>
      </c>
      <c r="B3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Decommission Removal</v>
      </c>
      <c r="C35" s="264" t="s">
        <v>242</v>
      </c>
      <c r="D35" s="264" t="s">
        <v>367</v>
      </c>
      <c r="E35" s="264" t="s">
        <v>475</v>
      </c>
      <c r="F35" s="264" t="s">
        <v>222</v>
      </c>
      <c r="G35" s="347" t="s">
        <v>454</v>
      </c>
      <c r="H35" s="348">
        <v>45</v>
      </c>
      <c r="I35" s="349" t="s">
        <v>498</v>
      </c>
      <c r="K35" s="152" t="str">
        <f>IF(N1.2_Intervention_Types[[#This Row],[Intervention Type]]="","OK",IF(COUNTIF($B$14:$B35,N1.2_Intervention_Types[[#This Row],[Intervention Type]])&gt;1,"Error","OK"))</f>
        <v>OK</v>
      </c>
      <c r="L35" s="153" t="str">
        <f t="shared" si="1"/>
        <v>-</v>
      </c>
    </row>
    <row r="36" spans="1:12" s="62" customFormat="1" ht="27">
      <c r="A36" s="388">
        <v>22</v>
      </c>
      <c r="B3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Offtake - Preheating Heat Exchanger Replacement Replacement</v>
      </c>
      <c r="C36" s="264" t="s">
        <v>242</v>
      </c>
      <c r="D36" s="264" t="s">
        <v>367</v>
      </c>
      <c r="E36" s="264" t="s">
        <v>475</v>
      </c>
      <c r="F36" s="264" t="s">
        <v>186</v>
      </c>
      <c r="G36" s="347" t="s">
        <v>499</v>
      </c>
      <c r="H36" s="348">
        <v>20</v>
      </c>
      <c r="I36" s="349" t="s">
        <v>500</v>
      </c>
      <c r="K36" s="152" t="str">
        <f>IF(N1.2_Intervention_Types[[#This Row],[Intervention Type]]="","OK",IF(COUNTIF($B$14:$B36,N1.2_Intervention_Types[[#This Row],[Intervention Type]])&gt;1,"Error","OK"))</f>
        <v>OK</v>
      </c>
      <c r="L36" s="153" t="str">
        <f t="shared" si="1"/>
        <v>-</v>
      </c>
    </row>
    <row r="37" spans="1:12" s="62" customFormat="1" ht="27">
      <c r="A37" s="388">
        <v>23</v>
      </c>
      <c r="B3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Preheater Replacement Replacement</v>
      </c>
      <c r="C37" s="264" t="s">
        <v>242</v>
      </c>
      <c r="D37" s="264" t="s">
        <v>367</v>
      </c>
      <c r="E37" s="264" t="s">
        <v>501</v>
      </c>
      <c r="F37" s="264" t="s">
        <v>186</v>
      </c>
      <c r="G37" s="347" t="s">
        <v>476</v>
      </c>
      <c r="H37" s="348">
        <v>20</v>
      </c>
      <c r="I37" s="349" t="s">
        <v>477</v>
      </c>
      <c r="K37" s="152" t="str">
        <f>IF(N1.2_Intervention_Types[[#This Row],[Intervention Type]]="","OK",IF(COUNTIF($B$14:$B37,N1.2_Intervention_Types[[#This Row],[Intervention Type]])&gt;1,"Error","OK"))</f>
        <v>OK</v>
      </c>
      <c r="L37" s="153" t="str">
        <f t="shared" si="1"/>
        <v>-</v>
      </c>
    </row>
    <row r="38" spans="1:12" s="62" customFormat="1" ht="54">
      <c r="A38" s="388">
        <v>24</v>
      </c>
      <c r="B3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Preheater Refurbishment Refurbishment</v>
      </c>
      <c r="C38" s="264" t="s">
        <v>242</v>
      </c>
      <c r="D38" s="264" t="s">
        <v>367</v>
      </c>
      <c r="E38" s="264" t="s">
        <v>501</v>
      </c>
      <c r="F38" s="264" t="s">
        <v>198</v>
      </c>
      <c r="G38" s="347" t="s">
        <v>478</v>
      </c>
      <c r="H38" s="348">
        <v>10</v>
      </c>
      <c r="I38" s="349" t="s">
        <v>479</v>
      </c>
      <c r="K38" s="152" t="str">
        <f>IF(N1.2_Intervention_Types[[#This Row],[Intervention Type]]="","OK",IF(COUNTIF($B$14:$B38,N1.2_Intervention_Types[[#This Row],[Intervention Type]])&gt;1,"Error","OK"))</f>
        <v>OK</v>
      </c>
      <c r="L38" s="153" t="str">
        <f t="shared" si="1"/>
        <v>-</v>
      </c>
    </row>
    <row r="39" spans="1:12" s="62" customFormat="1" ht="54">
      <c r="A39" s="388">
        <v>25</v>
      </c>
      <c r="B3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 E&amp;I Full System E&amp;I Upgrade Refurbishment</v>
      </c>
      <c r="C39" s="264" t="s">
        <v>242</v>
      </c>
      <c r="D39" s="264" t="s">
        <v>367</v>
      </c>
      <c r="E39" s="264" t="s">
        <v>502</v>
      </c>
      <c r="F39" s="264" t="s">
        <v>198</v>
      </c>
      <c r="G39" s="347" t="s">
        <v>481</v>
      </c>
      <c r="H39" s="348">
        <v>10</v>
      </c>
      <c r="I39" s="349" t="s">
        <v>482</v>
      </c>
      <c r="K39" s="152" t="str">
        <f>IF(N1.2_Intervention_Types[[#This Row],[Intervention Type]]="","OK",IF(COUNTIF($B$14:$B39,N1.2_Intervention_Types[[#This Row],[Intervention Type]])&gt;1,"Error","OK"))</f>
        <v>OK</v>
      </c>
      <c r="L39" s="153" t="str">
        <f t="shared" si="1"/>
        <v>-</v>
      </c>
    </row>
    <row r="40" spans="1:12" s="62" customFormat="1" ht="27">
      <c r="A40" s="388">
        <v>26</v>
      </c>
      <c r="B4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 Fence Civils - Fence Replacement Refurbishment</v>
      </c>
      <c r="C40" s="264" t="s">
        <v>242</v>
      </c>
      <c r="D40" s="264" t="s">
        <v>367</v>
      </c>
      <c r="E40" s="264" t="s">
        <v>503</v>
      </c>
      <c r="F40" s="264" t="s">
        <v>198</v>
      </c>
      <c r="G40" s="347" t="s">
        <v>484</v>
      </c>
      <c r="H40" s="348">
        <v>15</v>
      </c>
      <c r="I40" s="349" t="s">
        <v>485</v>
      </c>
      <c r="K40" s="152" t="str">
        <f>IF(N1.2_Intervention_Types[[#This Row],[Intervention Type]]="","OK",IF(COUNTIF($B$14:$B40,N1.2_Intervention_Types[[#This Row],[Intervention Type]])&gt;1,"Error","OK"))</f>
        <v>OK</v>
      </c>
      <c r="L40" s="153" t="str">
        <f t="shared" si="1"/>
        <v>-</v>
      </c>
    </row>
    <row r="41" spans="1:12" s="62" customFormat="1" ht="27">
      <c r="A41" s="388">
        <v>27</v>
      </c>
      <c r="B4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 Buiding Civils - Building Replacement Refurbishment</v>
      </c>
      <c r="C41" s="264" t="s">
        <v>242</v>
      </c>
      <c r="D41" s="264" t="s">
        <v>367</v>
      </c>
      <c r="E41" s="264" t="s">
        <v>504</v>
      </c>
      <c r="F41" s="264" t="s">
        <v>198</v>
      </c>
      <c r="G41" s="347" t="s">
        <v>487</v>
      </c>
      <c r="H41" s="348">
        <v>15</v>
      </c>
      <c r="I41" s="349" t="s">
        <v>488</v>
      </c>
      <c r="K41" s="152" t="str">
        <f>IF(N1.2_Intervention_Types[[#This Row],[Intervention Type]]="","OK",IF(COUNTIF($B$14:$B41,N1.2_Intervention_Types[[#This Row],[Intervention Type]])&gt;1,"Error","OK"))</f>
        <v>OK</v>
      </c>
      <c r="L41" s="153" t="str">
        <f t="shared" si="1"/>
        <v>-</v>
      </c>
    </row>
    <row r="42" spans="1:12" s="62" customFormat="1" ht="40.5">
      <c r="A42" s="388">
        <v>28</v>
      </c>
      <c r="B4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Fence and Building Full System Rebuild Replacement</v>
      </c>
      <c r="C42" s="264" t="s">
        <v>242</v>
      </c>
      <c r="D42" s="264" t="s">
        <v>367</v>
      </c>
      <c r="E42" s="264" t="s">
        <v>505</v>
      </c>
      <c r="F42" s="264" t="s">
        <v>186</v>
      </c>
      <c r="G42" s="347" t="s">
        <v>490</v>
      </c>
      <c r="H42" s="348">
        <v>20</v>
      </c>
      <c r="I42" s="349" t="s">
        <v>491</v>
      </c>
      <c r="K42" s="152" t="str">
        <f>IF(N1.2_Intervention_Types[[#This Row],[Intervention Type]]="","OK",IF(COUNTIF($B$14:$B42,N1.2_Intervention_Types[[#This Row],[Intervention Type]])&gt;1,"Error","OK"))</f>
        <v>OK</v>
      </c>
      <c r="L42" s="153" t="str">
        <f t="shared" si="1"/>
        <v>-</v>
      </c>
    </row>
    <row r="43" spans="1:12" s="62" customFormat="1" ht="27">
      <c r="A43" s="388">
        <v>29</v>
      </c>
      <c r="B4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Capacity Addition</v>
      </c>
      <c r="C43" s="264" t="s">
        <v>242</v>
      </c>
      <c r="D43" s="264" t="s">
        <v>367</v>
      </c>
      <c r="E43" s="264" t="s">
        <v>501</v>
      </c>
      <c r="F43" s="264" t="s">
        <v>231</v>
      </c>
      <c r="G43" s="347" t="s">
        <v>492</v>
      </c>
      <c r="H43" s="348">
        <v>20</v>
      </c>
      <c r="I43" s="349" t="s">
        <v>506</v>
      </c>
      <c r="K43" s="152" t="str">
        <f>IF(N1.2_Intervention_Types[[#This Row],[Intervention Type]]="","OK",IF(COUNTIF($B$14:$B43,N1.2_Intervention_Types[[#This Row],[Intervention Type]])&gt;1,"Error","OK"))</f>
        <v>OK</v>
      </c>
      <c r="L43" s="153" t="str">
        <f t="shared" si="1"/>
        <v>-</v>
      </c>
    </row>
    <row r="44" spans="1:12" s="62" customFormat="1" ht="27">
      <c r="A44" s="388">
        <v>30</v>
      </c>
      <c r="B4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Boiler Replacement Replacement</v>
      </c>
      <c r="C44" s="264" t="s">
        <v>242</v>
      </c>
      <c r="D44" s="264" t="s">
        <v>367</v>
      </c>
      <c r="E44" s="264" t="s">
        <v>501</v>
      </c>
      <c r="F44" s="264" t="s">
        <v>186</v>
      </c>
      <c r="G44" s="347" t="s">
        <v>494</v>
      </c>
      <c r="H44" s="348">
        <v>20</v>
      </c>
      <c r="I44" s="349" t="s">
        <v>495</v>
      </c>
      <c r="K44" s="152" t="str">
        <f>IF(N1.2_Intervention_Types[[#This Row],[Intervention Type]]="","OK",IF(COUNTIF($B$14:$B44,N1.2_Intervention_Types[[#This Row],[Intervention Type]])&gt;1,"Error","OK"))</f>
        <v>OK</v>
      </c>
      <c r="L44" s="153" t="str">
        <f t="shared" si="1"/>
        <v>-</v>
      </c>
    </row>
    <row r="45" spans="1:12" s="62" customFormat="1" ht="40.5">
      <c r="A45" s="388">
        <v>31</v>
      </c>
      <c r="B4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Boiler Replacement and Kiosk Replacement</v>
      </c>
      <c r="C45" s="264" t="s">
        <v>242</v>
      </c>
      <c r="D45" s="264" t="s">
        <v>367</v>
      </c>
      <c r="E45" s="264" t="s">
        <v>501</v>
      </c>
      <c r="F45" s="264" t="s">
        <v>186</v>
      </c>
      <c r="G45" s="347" t="s">
        <v>496</v>
      </c>
      <c r="H45" s="348">
        <v>20</v>
      </c>
      <c r="I45" s="349" t="s">
        <v>497</v>
      </c>
      <c r="K45" s="152" t="str">
        <f>IF(N1.2_Intervention_Types[[#This Row],[Intervention Type]]="","OK",IF(COUNTIF($B$14:$B45,N1.2_Intervention_Types[[#This Row],[Intervention Type]])&gt;1,"Error","OK"))</f>
        <v>OK</v>
      </c>
      <c r="L45" s="153" t="str">
        <f t="shared" si="1"/>
        <v>-</v>
      </c>
    </row>
    <row r="46" spans="1:12" s="62" customFormat="1" ht="40.5">
      <c r="A46" s="388">
        <v>32</v>
      </c>
      <c r="B4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Decommission Removal</v>
      </c>
      <c r="C46" s="264" t="s">
        <v>242</v>
      </c>
      <c r="D46" s="264" t="s">
        <v>367</v>
      </c>
      <c r="E46" s="264" t="s">
        <v>501</v>
      </c>
      <c r="F46" s="264" t="s">
        <v>222</v>
      </c>
      <c r="G46" s="347" t="s">
        <v>454</v>
      </c>
      <c r="H46" s="348">
        <v>45</v>
      </c>
      <c r="I46" s="349" t="s">
        <v>498</v>
      </c>
      <c r="K46" s="152" t="str">
        <f>IF(N1.2_Intervention_Types[[#This Row],[Intervention Type]]="","OK",IF(COUNTIF($B$14:$B46,N1.2_Intervention_Types[[#This Row],[Intervention Type]])&gt;1,"Error","OK"))</f>
        <v>OK</v>
      </c>
      <c r="L46" s="153" t="str">
        <f t="shared" si="1"/>
        <v>-</v>
      </c>
    </row>
    <row r="47" spans="1:12" s="62" customFormat="1" ht="27">
      <c r="A47" s="388">
        <v>33</v>
      </c>
      <c r="B4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Pre-heating PRS - Preheating Heat Exchanger Replacement Replacement</v>
      </c>
      <c r="C47" s="264" t="s">
        <v>242</v>
      </c>
      <c r="D47" s="264" t="s">
        <v>367</v>
      </c>
      <c r="E47" s="264" t="s">
        <v>501</v>
      </c>
      <c r="F47" s="264" t="s">
        <v>186</v>
      </c>
      <c r="G47" s="347" t="s">
        <v>499</v>
      </c>
      <c r="H47" s="348">
        <v>20</v>
      </c>
      <c r="I47" s="349" t="s">
        <v>500</v>
      </c>
      <c r="K47" s="152" t="str">
        <f>IF(N1.2_Intervention_Types[[#This Row],[Intervention Type]]="","OK",IF(COUNTIF($B$14:$B47,N1.2_Intervention_Types[[#This Row],[Intervention Type]])&gt;1,"Error","OK"))</f>
        <v>OK</v>
      </c>
      <c r="L47" s="153" t="str">
        <f t="shared" si="1"/>
        <v>-</v>
      </c>
    </row>
    <row r="48" spans="1:12" s="62" customFormat="1" ht="40.5">
      <c r="A48" s="388">
        <v>34</v>
      </c>
      <c r="B4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PRS Replacement Replacement</v>
      </c>
      <c r="C48" s="264" t="s">
        <v>235</v>
      </c>
      <c r="D48" s="264" t="s">
        <v>367</v>
      </c>
      <c r="E48" s="264" t="s">
        <v>507</v>
      </c>
      <c r="F48" s="264" t="s">
        <v>186</v>
      </c>
      <c r="G48" s="347" t="s">
        <v>508</v>
      </c>
      <c r="H48" s="348">
        <v>20</v>
      </c>
      <c r="I48" s="349" t="s">
        <v>509</v>
      </c>
      <c r="K48" s="152" t="str">
        <f>IF(N1.2_Intervention_Types[[#This Row],[Intervention Type]]="","OK",IF(COUNTIF($B$14:$B48,N1.2_Intervention_Types[[#This Row],[Intervention Type]])&gt;1,"Error","OK"))</f>
        <v>OK</v>
      </c>
      <c r="L48" s="153" t="str">
        <f t="shared" si="1"/>
        <v>-</v>
      </c>
    </row>
    <row r="49" spans="1:12" s="62" customFormat="1" ht="40.5">
      <c r="A49" s="388">
        <v>35</v>
      </c>
      <c r="B4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PRS Refurbishment Refurbishment</v>
      </c>
      <c r="C49" s="264" t="s">
        <v>235</v>
      </c>
      <c r="D49" s="264" t="s">
        <v>367</v>
      </c>
      <c r="E49" s="264" t="s">
        <v>507</v>
      </c>
      <c r="F49" s="264" t="s">
        <v>198</v>
      </c>
      <c r="G49" s="347" t="s">
        <v>510</v>
      </c>
      <c r="H49" s="348">
        <v>10</v>
      </c>
      <c r="I49" s="349" t="s">
        <v>511</v>
      </c>
      <c r="K49" s="152" t="str">
        <f>IF(N1.2_Intervention_Types[[#This Row],[Intervention Type]]="","OK",IF(COUNTIF($B$14:$B49,N1.2_Intervention_Types[[#This Row],[Intervention Type]])&gt;1,"Error","OK"))</f>
        <v>OK</v>
      </c>
      <c r="L49" s="153" t="str">
        <f t="shared" si="1"/>
        <v>-</v>
      </c>
    </row>
    <row r="50" spans="1:12" s="62" customFormat="1" ht="54">
      <c r="A50" s="388">
        <v>36</v>
      </c>
      <c r="B5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 E&amp;I Full System E&amp;I Upgrade Refurbishment</v>
      </c>
      <c r="C50" s="264" t="s">
        <v>235</v>
      </c>
      <c r="D50" s="264" t="s">
        <v>367</v>
      </c>
      <c r="E50" s="264" t="s">
        <v>512</v>
      </c>
      <c r="F50" s="264" t="s">
        <v>198</v>
      </c>
      <c r="G50" s="347" t="s">
        <v>481</v>
      </c>
      <c r="H50" s="348">
        <v>10</v>
      </c>
      <c r="I50" s="349" t="s">
        <v>482</v>
      </c>
      <c r="K50" s="152" t="str">
        <f>IF(N1.2_Intervention_Types[[#This Row],[Intervention Type]]="","OK",IF(COUNTIF($B$14:$B50,N1.2_Intervention_Types[[#This Row],[Intervention Type]])&gt;1,"Error","OK"))</f>
        <v>OK</v>
      </c>
      <c r="L50" s="153" t="str">
        <f t="shared" si="1"/>
        <v>-</v>
      </c>
    </row>
    <row r="51" spans="1:12" s="62" customFormat="1" ht="40.5">
      <c r="A51" s="388">
        <v>37</v>
      </c>
      <c r="B5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 Fence Civils - Fence Replacement Refurbishment</v>
      </c>
      <c r="C51" s="264" t="s">
        <v>235</v>
      </c>
      <c r="D51" s="264" t="s">
        <v>367</v>
      </c>
      <c r="E51" s="264" t="s">
        <v>513</v>
      </c>
      <c r="F51" s="264" t="s">
        <v>198</v>
      </c>
      <c r="G51" s="347" t="s">
        <v>484</v>
      </c>
      <c r="H51" s="348">
        <v>15</v>
      </c>
      <c r="I51" s="349" t="s">
        <v>485</v>
      </c>
      <c r="K51" s="152" t="str">
        <f>IF(N1.2_Intervention_Types[[#This Row],[Intervention Type]]="","OK",IF(COUNTIF($B$14:$B51,N1.2_Intervention_Types[[#This Row],[Intervention Type]])&gt;1,"Error","OK"))</f>
        <v>OK</v>
      </c>
      <c r="L51" s="153" t="str">
        <f t="shared" si="1"/>
        <v>-</v>
      </c>
    </row>
    <row r="52" spans="1:12" s="62" customFormat="1" ht="40.5">
      <c r="A52" s="388">
        <v>38</v>
      </c>
      <c r="B5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 Building Civils - Building Replacement Refurbishment</v>
      </c>
      <c r="C52" s="264" t="s">
        <v>235</v>
      </c>
      <c r="D52" s="264" t="s">
        <v>367</v>
      </c>
      <c r="E52" s="264" t="s">
        <v>514</v>
      </c>
      <c r="F52" s="264" t="s">
        <v>198</v>
      </c>
      <c r="G52" s="347" t="s">
        <v>487</v>
      </c>
      <c r="H52" s="348">
        <v>15</v>
      </c>
      <c r="I52" s="349" t="s">
        <v>488</v>
      </c>
      <c r="K52" s="152" t="str">
        <f>IF(N1.2_Intervention_Types[[#This Row],[Intervention Type]]="","OK",IF(COUNTIF($B$14:$B52,N1.2_Intervention_Types[[#This Row],[Intervention Type]])&gt;1,"Error","OK"))</f>
        <v>OK</v>
      </c>
      <c r="L52" s="153" t="str">
        <f t="shared" si="1"/>
        <v>-</v>
      </c>
    </row>
    <row r="53" spans="1:12" s="62" customFormat="1" ht="40.5">
      <c r="A53" s="388">
        <v>39</v>
      </c>
      <c r="B5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 Fence and Building Civils - Fence and Building Replacement Refurbishment</v>
      </c>
      <c r="C53" s="264" t="s">
        <v>235</v>
      </c>
      <c r="D53" s="264" t="s">
        <v>367</v>
      </c>
      <c r="E53" s="264" t="s">
        <v>515</v>
      </c>
      <c r="F53" s="264" t="s">
        <v>198</v>
      </c>
      <c r="G53" s="347" t="s">
        <v>516</v>
      </c>
      <c r="H53" s="348">
        <v>15</v>
      </c>
      <c r="I53" s="349" t="s">
        <v>517</v>
      </c>
      <c r="K53" s="152" t="str">
        <f>IF(N1.2_Intervention_Types[[#This Row],[Intervention Type]]="","OK",IF(COUNTIF($B$14:$B53,N1.2_Intervention_Types[[#This Row],[Intervention Type]])&gt;1,"Error","OK"))</f>
        <v>OK</v>
      </c>
      <c r="L53" s="153" t="str">
        <f t="shared" si="1"/>
        <v>-</v>
      </c>
    </row>
    <row r="54" spans="1:12" s="62" customFormat="1" ht="40.5">
      <c r="A54" s="388">
        <v>40</v>
      </c>
      <c r="B5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Fence and Building Full System Rebuild Replacement</v>
      </c>
      <c r="C54" s="264" t="s">
        <v>235</v>
      </c>
      <c r="D54" s="264" t="s">
        <v>367</v>
      </c>
      <c r="E54" s="264" t="s">
        <v>518</v>
      </c>
      <c r="F54" s="264" t="s">
        <v>186</v>
      </c>
      <c r="G54" s="347" t="s">
        <v>490</v>
      </c>
      <c r="H54" s="348">
        <v>20</v>
      </c>
      <c r="I54" s="349" t="s">
        <v>519</v>
      </c>
      <c r="K54" s="152" t="str">
        <f>IF(N1.2_Intervention_Types[[#This Row],[Intervention Type]]="","OK",IF(COUNTIF($B$14:$B54,N1.2_Intervention_Types[[#This Row],[Intervention Type]])&gt;1,"Error","OK"))</f>
        <v>OK</v>
      </c>
      <c r="L54" s="153" t="str">
        <f t="shared" si="1"/>
        <v>-</v>
      </c>
    </row>
    <row r="55" spans="1:12" s="62" customFormat="1" ht="27">
      <c r="A55" s="388">
        <v>41</v>
      </c>
      <c r="B5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Capacity Addition</v>
      </c>
      <c r="C55" s="264" t="s">
        <v>235</v>
      </c>
      <c r="D55" s="264" t="s">
        <v>367</v>
      </c>
      <c r="E55" s="264" t="s">
        <v>507</v>
      </c>
      <c r="F55" s="264" t="s">
        <v>231</v>
      </c>
      <c r="G55" s="347" t="s">
        <v>492</v>
      </c>
      <c r="H55" s="348">
        <v>20</v>
      </c>
      <c r="I55" s="349" t="s">
        <v>493</v>
      </c>
      <c r="K55" s="152" t="str">
        <f>IF(N1.2_Intervention_Types[[#This Row],[Intervention Type]]="","OK",IF(COUNTIF($B$14:$B55,N1.2_Intervention_Types[[#This Row],[Intervention Type]])&gt;1,"Error","OK"))</f>
        <v>OK</v>
      </c>
      <c r="L55" s="153" t="str">
        <f t="shared" si="1"/>
        <v>-</v>
      </c>
    </row>
    <row r="56" spans="1:12" s="62" customFormat="1" ht="27">
      <c r="A56" s="388">
        <v>42</v>
      </c>
      <c r="B5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Decommission Removal</v>
      </c>
      <c r="C56" s="264" t="s">
        <v>235</v>
      </c>
      <c r="D56" s="264" t="s">
        <v>367</v>
      </c>
      <c r="E56" s="264" t="s">
        <v>507</v>
      </c>
      <c r="F56" s="264" t="s">
        <v>222</v>
      </c>
      <c r="G56" s="347" t="s">
        <v>454</v>
      </c>
      <c r="H56" s="348">
        <v>45</v>
      </c>
      <c r="I56" s="349" t="s">
        <v>520</v>
      </c>
      <c r="K56" s="152" t="str">
        <f>IF(N1.2_Intervention_Types[[#This Row],[Intervention Type]]="","OK",IF(COUNTIF($B$14:$B56,N1.2_Intervention_Types[[#This Row],[Intervention Type]])&gt;1,"Error","OK"))</f>
        <v>OK</v>
      </c>
      <c r="L56" s="153" t="str">
        <f t="shared" si="1"/>
        <v>-</v>
      </c>
    </row>
    <row r="57" spans="1:12" s="62" customFormat="1" ht="40.5">
      <c r="A57" s="388">
        <v>43</v>
      </c>
      <c r="B5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Obsolete Regulator Replacement Replacement</v>
      </c>
      <c r="C57" s="264" t="s">
        <v>235</v>
      </c>
      <c r="D57" s="264" t="s">
        <v>367</v>
      </c>
      <c r="E57" s="264" t="s">
        <v>507</v>
      </c>
      <c r="F57" s="264" t="s">
        <v>186</v>
      </c>
      <c r="G57" s="347" t="s">
        <v>521</v>
      </c>
      <c r="H57" s="348">
        <v>20</v>
      </c>
      <c r="I57" s="349" t="s">
        <v>522</v>
      </c>
      <c r="K57" s="152" t="str">
        <f>IF(N1.2_Intervention_Types[[#This Row],[Intervention Type]]="","OK",IF(COUNTIF($B$14:$B57,N1.2_Intervention_Types[[#This Row],[Intervention Type]])&gt;1,"Error","OK"))</f>
        <v>OK</v>
      </c>
      <c r="L57" s="153" t="str">
        <f t="shared" si="1"/>
        <v>-</v>
      </c>
    </row>
    <row r="58" spans="1:12" s="62" customFormat="1" ht="40.5">
      <c r="A58" s="388">
        <v>44</v>
      </c>
      <c r="B5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PRS Replacement Replacement</v>
      </c>
      <c r="C58" s="264" t="s">
        <v>235</v>
      </c>
      <c r="D58" s="264" t="s">
        <v>367</v>
      </c>
      <c r="E58" s="264" t="s">
        <v>523</v>
      </c>
      <c r="F58" s="264" t="s">
        <v>186</v>
      </c>
      <c r="G58" s="347" t="s">
        <v>508</v>
      </c>
      <c r="H58" s="348">
        <v>20</v>
      </c>
      <c r="I58" s="349" t="s">
        <v>509</v>
      </c>
      <c r="K58" s="152" t="str">
        <f>IF(N1.2_Intervention_Types[[#This Row],[Intervention Type]]="","OK",IF(COUNTIF($B$14:$B58,N1.2_Intervention_Types[[#This Row],[Intervention Type]])&gt;1,"Error","OK"))</f>
        <v>OK</v>
      </c>
      <c r="L58" s="153" t="str">
        <f t="shared" si="1"/>
        <v>-</v>
      </c>
    </row>
    <row r="59" spans="1:12" s="62" customFormat="1" ht="40.5">
      <c r="A59" s="388">
        <v>45</v>
      </c>
      <c r="B5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PRS Refurbishment Refurbishment</v>
      </c>
      <c r="C59" s="264" t="s">
        <v>235</v>
      </c>
      <c r="D59" s="264" t="s">
        <v>367</v>
      </c>
      <c r="E59" s="264" t="s">
        <v>523</v>
      </c>
      <c r="F59" s="264" t="s">
        <v>198</v>
      </c>
      <c r="G59" s="347" t="s">
        <v>510</v>
      </c>
      <c r="H59" s="348">
        <v>10</v>
      </c>
      <c r="I59" s="349" t="s">
        <v>511</v>
      </c>
      <c r="K59" s="152" t="str">
        <f>IF(N1.2_Intervention_Types[[#This Row],[Intervention Type]]="","OK",IF(COUNTIF($B$14:$B59,N1.2_Intervention_Types[[#This Row],[Intervention Type]])&gt;1,"Error","OK"))</f>
        <v>OK</v>
      </c>
      <c r="L59" s="153" t="str">
        <f t="shared" si="1"/>
        <v>-</v>
      </c>
    </row>
    <row r="60" spans="1:12" s="62" customFormat="1" ht="54">
      <c r="A60" s="388">
        <v>46</v>
      </c>
      <c r="B6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 E&amp;I Full System E&amp;I Upgrade Refurbishment</v>
      </c>
      <c r="C60" s="264" t="s">
        <v>235</v>
      </c>
      <c r="D60" s="264" t="s">
        <v>367</v>
      </c>
      <c r="E60" s="264" t="s">
        <v>524</v>
      </c>
      <c r="F60" s="264" t="s">
        <v>198</v>
      </c>
      <c r="G60" s="347" t="s">
        <v>481</v>
      </c>
      <c r="H60" s="348">
        <v>10</v>
      </c>
      <c r="I60" s="349" t="s">
        <v>482</v>
      </c>
      <c r="K60" s="152" t="str">
        <f>IF(N1.2_Intervention_Types[[#This Row],[Intervention Type]]="","OK",IF(COUNTIF($B$14:$B60,N1.2_Intervention_Types[[#This Row],[Intervention Type]])&gt;1,"Error","OK"))</f>
        <v>OK</v>
      </c>
      <c r="L60" s="153" t="str">
        <f t="shared" si="1"/>
        <v>-</v>
      </c>
    </row>
    <row r="61" spans="1:12" s="62" customFormat="1" ht="40.5">
      <c r="A61" s="388">
        <v>47</v>
      </c>
      <c r="B6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 Fence Civils - Fence Replacement Refurbishment</v>
      </c>
      <c r="C61" s="264" t="s">
        <v>235</v>
      </c>
      <c r="D61" s="264" t="s">
        <v>367</v>
      </c>
      <c r="E61" s="264" t="s">
        <v>525</v>
      </c>
      <c r="F61" s="264" t="s">
        <v>198</v>
      </c>
      <c r="G61" s="347" t="s">
        <v>484</v>
      </c>
      <c r="H61" s="348">
        <v>15</v>
      </c>
      <c r="I61" s="349" t="s">
        <v>485</v>
      </c>
      <c r="K61" s="152" t="str">
        <f>IF(N1.2_Intervention_Types[[#This Row],[Intervention Type]]="","OK",IF(COUNTIF($B$14:$B61,N1.2_Intervention_Types[[#This Row],[Intervention Type]])&gt;1,"Error","OK"))</f>
        <v>OK</v>
      </c>
      <c r="L61" s="153" t="str">
        <f t="shared" si="1"/>
        <v>-</v>
      </c>
    </row>
    <row r="62" spans="1:12" s="62" customFormat="1" ht="40.5">
      <c r="A62" s="388">
        <v>48</v>
      </c>
      <c r="B6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 Building Civils - Building Replacement Refurbishment</v>
      </c>
      <c r="C62" s="264" t="s">
        <v>235</v>
      </c>
      <c r="D62" s="264" t="s">
        <v>367</v>
      </c>
      <c r="E62" s="264" t="s">
        <v>526</v>
      </c>
      <c r="F62" s="264" t="s">
        <v>198</v>
      </c>
      <c r="G62" s="347" t="s">
        <v>487</v>
      </c>
      <c r="H62" s="348">
        <v>15</v>
      </c>
      <c r="I62" s="349" t="s">
        <v>488</v>
      </c>
      <c r="K62" s="152" t="str">
        <f>IF(N1.2_Intervention_Types[[#This Row],[Intervention Type]]="","OK",IF(COUNTIF($B$14:$B62,N1.2_Intervention_Types[[#This Row],[Intervention Type]])&gt;1,"Error","OK"))</f>
        <v>OK</v>
      </c>
      <c r="L62" s="153" t="str">
        <f t="shared" si="1"/>
        <v>-</v>
      </c>
    </row>
    <row r="63" spans="1:12" s="62" customFormat="1" ht="40.5">
      <c r="A63" s="388">
        <v>49</v>
      </c>
      <c r="B6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 Fence and Building Civils - Fence and Building Replacement Refurbishment</v>
      </c>
      <c r="C63" s="264" t="s">
        <v>235</v>
      </c>
      <c r="D63" s="264" t="s">
        <v>367</v>
      </c>
      <c r="E63" s="264" t="s">
        <v>527</v>
      </c>
      <c r="F63" s="264" t="s">
        <v>198</v>
      </c>
      <c r="G63" s="347" t="s">
        <v>516</v>
      </c>
      <c r="H63" s="348">
        <v>15</v>
      </c>
      <c r="I63" s="349" t="s">
        <v>517</v>
      </c>
      <c r="K63" s="152" t="str">
        <f>IF(N1.2_Intervention_Types[[#This Row],[Intervention Type]]="","OK",IF(COUNTIF($B$14:$B63,N1.2_Intervention_Types[[#This Row],[Intervention Type]])&gt;1,"Error","OK"))</f>
        <v>OK</v>
      </c>
      <c r="L63" s="153" t="str">
        <f t="shared" si="1"/>
        <v>-</v>
      </c>
    </row>
    <row r="64" spans="1:12" s="62" customFormat="1" ht="40.5">
      <c r="A64" s="388">
        <v>50</v>
      </c>
      <c r="B6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Fence and Building Full System Rebuild Replacement</v>
      </c>
      <c r="C64" s="264" t="s">
        <v>235</v>
      </c>
      <c r="D64" s="264" t="s">
        <v>367</v>
      </c>
      <c r="E64" s="264" t="s">
        <v>528</v>
      </c>
      <c r="F64" s="264" t="s">
        <v>186</v>
      </c>
      <c r="G64" s="347" t="s">
        <v>490</v>
      </c>
      <c r="H64" s="348">
        <v>20</v>
      </c>
      <c r="I64" s="349" t="s">
        <v>519</v>
      </c>
      <c r="K64" s="152" t="str">
        <f>IF(N1.2_Intervention_Types[[#This Row],[Intervention Type]]="","OK",IF(COUNTIF($B$14:$B64,N1.2_Intervention_Types[[#This Row],[Intervention Type]])&gt;1,"Error","OK"))</f>
        <v>OK</v>
      </c>
      <c r="L64" s="153" t="str">
        <f t="shared" si="1"/>
        <v>-</v>
      </c>
    </row>
    <row r="65" spans="1:12" s="62" customFormat="1" ht="27">
      <c r="A65" s="388">
        <v>51</v>
      </c>
      <c r="B6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Capacity Addition</v>
      </c>
      <c r="C65" s="264" t="s">
        <v>235</v>
      </c>
      <c r="D65" s="264" t="s">
        <v>367</v>
      </c>
      <c r="E65" s="264" t="s">
        <v>523</v>
      </c>
      <c r="F65" s="264" t="s">
        <v>231</v>
      </c>
      <c r="G65" s="347" t="s">
        <v>492</v>
      </c>
      <c r="H65" s="348">
        <v>20</v>
      </c>
      <c r="I65" s="349" t="s">
        <v>493</v>
      </c>
      <c r="K65" s="152" t="str">
        <f>IF(N1.2_Intervention_Types[[#This Row],[Intervention Type]]="","OK",IF(COUNTIF($B$14:$B65,N1.2_Intervention_Types[[#This Row],[Intervention Type]])&gt;1,"Error","OK"))</f>
        <v>OK</v>
      </c>
      <c r="L65" s="153" t="str">
        <f t="shared" si="1"/>
        <v>-</v>
      </c>
    </row>
    <row r="66" spans="1:12" s="62" customFormat="1" ht="27">
      <c r="A66" s="388">
        <v>52</v>
      </c>
      <c r="B6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Decommission Removal</v>
      </c>
      <c r="C66" s="264" t="s">
        <v>235</v>
      </c>
      <c r="D66" s="264" t="s">
        <v>367</v>
      </c>
      <c r="E66" s="264" t="s">
        <v>523</v>
      </c>
      <c r="F66" s="264" t="s">
        <v>222</v>
      </c>
      <c r="G66" s="347" t="s">
        <v>454</v>
      </c>
      <c r="H66" s="348">
        <v>45</v>
      </c>
      <c r="I66" s="349" t="s">
        <v>520</v>
      </c>
      <c r="K66" s="152" t="str">
        <f>IF(N1.2_Intervention_Types[[#This Row],[Intervention Type]]="","OK",IF(COUNTIF($B$14:$B66,N1.2_Intervention_Types[[#This Row],[Intervention Type]])&gt;1,"Error","OK"))</f>
        <v>OK</v>
      </c>
      <c r="L66" s="153" t="str">
        <f t="shared" si="1"/>
        <v>-</v>
      </c>
    </row>
    <row r="67" spans="1:12" s="62" customFormat="1" ht="40.5">
      <c r="A67" s="388">
        <v>53</v>
      </c>
      <c r="B6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Obsolete Regulator Replacement Replacement</v>
      </c>
      <c r="C67" s="264" t="s">
        <v>235</v>
      </c>
      <c r="D67" s="264" t="s">
        <v>367</v>
      </c>
      <c r="E67" s="264" t="s">
        <v>523</v>
      </c>
      <c r="F67" s="264" t="s">
        <v>186</v>
      </c>
      <c r="G67" s="347" t="s">
        <v>521</v>
      </c>
      <c r="H67" s="348">
        <v>20</v>
      </c>
      <c r="I67" s="349" t="s">
        <v>522</v>
      </c>
      <c r="K67" s="152" t="str">
        <f>IF(N1.2_Intervention_Types[[#This Row],[Intervention Type]]="","OK",IF(COUNTIF($B$14:$B67,N1.2_Intervention_Types[[#This Row],[Intervention Type]])&gt;1,"Error","OK"))</f>
        <v>OK</v>
      </c>
      <c r="L67" s="153" t="str">
        <f t="shared" si="1"/>
        <v>-</v>
      </c>
    </row>
    <row r="68" spans="1:12" s="62" customFormat="1" ht="27">
      <c r="A68" s="388">
        <v>54</v>
      </c>
      <c r="B6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Filter Replacement Replacement</v>
      </c>
      <c r="C68" s="264" t="s">
        <v>226</v>
      </c>
      <c r="D68" s="264" t="s">
        <v>367</v>
      </c>
      <c r="E68" s="264" t="s">
        <v>529</v>
      </c>
      <c r="F68" s="264" t="s">
        <v>186</v>
      </c>
      <c r="G68" s="347" t="s">
        <v>530</v>
      </c>
      <c r="H68" s="348">
        <v>20</v>
      </c>
      <c r="I68" s="349" t="s">
        <v>531</v>
      </c>
      <c r="K68" s="152" t="str">
        <f>IF(N1.2_Intervention_Types[[#This Row],[Intervention Type]]="","OK",IF(COUNTIF($B$14:$B68,N1.2_Intervention_Types[[#This Row],[Intervention Type]])&gt;1,"Error","OK"))</f>
        <v>OK</v>
      </c>
      <c r="L68" s="153" t="str">
        <f t="shared" si="1"/>
        <v>-</v>
      </c>
    </row>
    <row r="69" spans="1:12" s="62" customFormat="1" ht="27">
      <c r="A69" s="388">
        <v>55</v>
      </c>
      <c r="B6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Filter Refurbishment Refurbishment</v>
      </c>
      <c r="C69" s="264" t="s">
        <v>226</v>
      </c>
      <c r="D69" s="264" t="s">
        <v>367</v>
      </c>
      <c r="E69" s="264" t="s">
        <v>529</v>
      </c>
      <c r="F69" s="264" t="s">
        <v>198</v>
      </c>
      <c r="G69" s="347" t="s">
        <v>532</v>
      </c>
      <c r="H69" s="348">
        <v>10</v>
      </c>
      <c r="I69" s="349" t="s">
        <v>533</v>
      </c>
      <c r="K69" s="152" t="str">
        <f>IF(N1.2_Intervention_Types[[#This Row],[Intervention Type]]="","OK",IF(COUNTIF($B$14:$B69,N1.2_Intervention_Types[[#This Row],[Intervention Type]])&gt;1,"Error","OK"))</f>
        <v>OK</v>
      </c>
      <c r="L69" s="153" t="str">
        <f t="shared" si="1"/>
        <v>-</v>
      </c>
    </row>
    <row r="70" spans="1:12" s="62" customFormat="1" ht="54">
      <c r="A70" s="388">
        <v>56</v>
      </c>
      <c r="B7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 E&amp;I Full System E&amp;I Upgrade Refurbishment</v>
      </c>
      <c r="C70" s="264" t="s">
        <v>226</v>
      </c>
      <c r="D70" s="264" t="s">
        <v>367</v>
      </c>
      <c r="E70" s="264" t="s">
        <v>534</v>
      </c>
      <c r="F70" s="264" t="s">
        <v>198</v>
      </c>
      <c r="G70" s="347" t="s">
        <v>481</v>
      </c>
      <c r="H70" s="348">
        <v>10</v>
      </c>
      <c r="I70" s="349" t="s">
        <v>482</v>
      </c>
      <c r="K70" s="152" t="str">
        <f>IF(N1.2_Intervention_Types[[#This Row],[Intervention Type]]="","OK",IF(COUNTIF($B$14:$B70,N1.2_Intervention_Types[[#This Row],[Intervention Type]])&gt;1,"Error","OK"))</f>
        <v>OK</v>
      </c>
      <c r="L70" s="153" t="str">
        <f t="shared" si="1"/>
        <v>-</v>
      </c>
    </row>
    <row r="71" spans="1:12" s="62" customFormat="1" ht="27">
      <c r="A71" s="388">
        <v>57</v>
      </c>
      <c r="B7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 Fence Civils - Fence Replacement Refurbishment</v>
      </c>
      <c r="C71" s="264" t="s">
        <v>226</v>
      </c>
      <c r="D71" s="264" t="s">
        <v>367</v>
      </c>
      <c r="E71" s="264" t="s">
        <v>535</v>
      </c>
      <c r="F71" s="264" t="s">
        <v>198</v>
      </c>
      <c r="G71" s="347" t="s">
        <v>484</v>
      </c>
      <c r="H71" s="348">
        <v>15</v>
      </c>
      <c r="I71" s="349" t="s">
        <v>485</v>
      </c>
      <c r="K71" s="152" t="str">
        <f>IF(N1.2_Intervention_Types[[#This Row],[Intervention Type]]="","OK",IF(COUNTIF($B$14:$B71,N1.2_Intervention_Types[[#This Row],[Intervention Type]])&gt;1,"Error","OK"))</f>
        <v>OK</v>
      </c>
      <c r="L71" s="153" t="str">
        <f t="shared" si="1"/>
        <v>-</v>
      </c>
    </row>
    <row r="72" spans="1:12" s="62" customFormat="1" ht="27">
      <c r="A72" s="388">
        <v>58</v>
      </c>
      <c r="B7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 Building Civils - Building Replacement Refurbishment</v>
      </c>
      <c r="C72" s="264" t="s">
        <v>226</v>
      </c>
      <c r="D72" s="264" t="s">
        <v>367</v>
      </c>
      <c r="E72" s="264" t="s">
        <v>536</v>
      </c>
      <c r="F72" s="264" t="s">
        <v>198</v>
      </c>
      <c r="G72" s="347" t="s">
        <v>487</v>
      </c>
      <c r="H72" s="348">
        <v>15</v>
      </c>
      <c r="I72" s="349" t="s">
        <v>488</v>
      </c>
      <c r="K72" s="152" t="str">
        <f>IF(N1.2_Intervention_Types[[#This Row],[Intervention Type]]="","OK",IF(COUNTIF($B$14:$B72,N1.2_Intervention_Types[[#This Row],[Intervention Type]])&gt;1,"Error","OK"))</f>
        <v>OK</v>
      </c>
      <c r="L72" s="153" t="str">
        <f t="shared" si="1"/>
        <v>-</v>
      </c>
    </row>
    <row r="73" spans="1:12" s="62" customFormat="1" ht="40.5">
      <c r="A73" s="388">
        <v>59</v>
      </c>
      <c r="B7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 Fence and Building Civils - Fence and Building Replacement Refurbishment</v>
      </c>
      <c r="C73" s="264" t="s">
        <v>226</v>
      </c>
      <c r="D73" s="264" t="s">
        <v>367</v>
      </c>
      <c r="E73" s="264" t="s">
        <v>537</v>
      </c>
      <c r="F73" s="264" t="s">
        <v>198</v>
      </c>
      <c r="G73" s="347" t="s">
        <v>516</v>
      </c>
      <c r="H73" s="348">
        <v>15</v>
      </c>
      <c r="I73" s="349" t="s">
        <v>517</v>
      </c>
      <c r="K73" s="152" t="str">
        <f>IF(N1.2_Intervention_Types[[#This Row],[Intervention Type]]="","OK",IF(COUNTIF($B$14:$B73,N1.2_Intervention_Types[[#This Row],[Intervention Type]])&gt;1,"Error","OK"))</f>
        <v>OK</v>
      </c>
      <c r="L73" s="153" t="str">
        <f t="shared" si="1"/>
        <v>-</v>
      </c>
    </row>
    <row r="74" spans="1:12" s="62" customFormat="1" ht="40.5">
      <c r="A74" s="388">
        <v>60</v>
      </c>
      <c r="B7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Fence and Building Full System Rebuild Replacement</v>
      </c>
      <c r="C74" s="264" t="s">
        <v>226</v>
      </c>
      <c r="D74" s="264" t="s">
        <v>367</v>
      </c>
      <c r="E74" s="264" t="s">
        <v>538</v>
      </c>
      <c r="F74" s="264" t="s">
        <v>186</v>
      </c>
      <c r="G74" s="347" t="s">
        <v>490</v>
      </c>
      <c r="H74" s="348">
        <v>20</v>
      </c>
      <c r="I74" s="349" t="s">
        <v>539</v>
      </c>
      <c r="K74" s="152" t="str">
        <f>IF(N1.2_Intervention_Types[[#This Row],[Intervention Type]]="","OK",IF(COUNTIF($B$14:$B74,N1.2_Intervention_Types[[#This Row],[Intervention Type]])&gt;1,"Error","OK"))</f>
        <v>OK</v>
      </c>
      <c r="L74" s="153" t="str">
        <f t="shared" si="1"/>
        <v>-</v>
      </c>
    </row>
    <row r="75" spans="1:12" s="62" customFormat="1" ht="27">
      <c r="A75" s="388">
        <v>61</v>
      </c>
      <c r="B7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Capacity Addition</v>
      </c>
      <c r="C75" s="264" t="s">
        <v>226</v>
      </c>
      <c r="D75" s="264" t="s">
        <v>367</v>
      </c>
      <c r="E75" s="264" t="s">
        <v>529</v>
      </c>
      <c r="F75" s="264" t="s">
        <v>231</v>
      </c>
      <c r="G75" s="347" t="s">
        <v>492</v>
      </c>
      <c r="H75" s="348">
        <v>20</v>
      </c>
      <c r="I75" s="349" t="s">
        <v>493</v>
      </c>
      <c r="K75" s="152" t="str">
        <f>IF(N1.2_Intervention_Types[[#This Row],[Intervention Type]]="","OK",IF(COUNTIF($B$14:$B75,N1.2_Intervention_Types[[#This Row],[Intervention Type]])&gt;1,"Error","OK"))</f>
        <v>OK</v>
      </c>
      <c r="L75" s="153" t="str">
        <f t="shared" si="1"/>
        <v>-</v>
      </c>
    </row>
    <row r="76" spans="1:12" s="62" customFormat="1" ht="27">
      <c r="A76" s="388">
        <v>62</v>
      </c>
      <c r="B7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Offtake - Filter Decommission Removal</v>
      </c>
      <c r="C76" s="264" t="s">
        <v>226</v>
      </c>
      <c r="D76" s="264" t="s">
        <v>367</v>
      </c>
      <c r="E76" s="264" t="s">
        <v>529</v>
      </c>
      <c r="F76" s="264" t="s">
        <v>222</v>
      </c>
      <c r="G76" s="347" t="s">
        <v>454</v>
      </c>
      <c r="H76" s="348">
        <v>45</v>
      </c>
      <c r="I76" s="349" t="s">
        <v>540</v>
      </c>
      <c r="K76" s="152" t="str">
        <f>IF(N1.2_Intervention_Types[[#This Row],[Intervention Type]]="","OK",IF(COUNTIF($B$14:$B76,N1.2_Intervention_Types[[#This Row],[Intervention Type]])&gt;1,"Error","OK"))</f>
        <v>OK</v>
      </c>
      <c r="L76" s="153" t="str">
        <f t="shared" si="1"/>
        <v>-</v>
      </c>
    </row>
    <row r="77" spans="1:12" s="62" customFormat="1" ht="27">
      <c r="A77" s="388">
        <v>63</v>
      </c>
      <c r="B7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Filter Replacement Replacement</v>
      </c>
      <c r="C77" s="264" t="s">
        <v>226</v>
      </c>
      <c r="D77" s="264" t="s">
        <v>367</v>
      </c>
      <c r="E77" s="264" t="s">
        <v>541</v>
      </c>
      <c r="F77" s="264" t="s">
        <v>186</v>
      </c>
      <c r="G77" s="347" t="s">
        <v>530</v>
      </c>
      <c r="H77" s="348">
        <v>20</v>
      </c>
      <c r="I77" s="349" t="s">
        <v>531</v>
      </c>
      <c r="K77" s="152" t="str">
        <f>IF(N1.2_Intervention_Types[[#This Row],[Intervention Type]]="","OK",IF(COUNTIF($B$14:$B77,N1.2_Intervention_Types[[#This Row],[Intervention Type]])&gt;1,"Error","OK"))</f>
        <v>OK</v>
      </c>
      <c r="L77" s="153" t="str">
        <f t="shared" si="1"/>
        <v>-</v>
      </c>
    </row>
    <row r="78" spans="1:12" s="62" customFormat="1" ht="27">
      <c r="A78" s="388">
        <v>64</v>
      </c>
      <c r="B7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Filter Refurbishment Refurbishment</v>
      </c>
      <c r="C78" s="264" t="s">
        <v>226</v>
      </c>
      <c r="D78" s="264" t="s">
        <v>367</v>
      </c>
      <c r="E78" s="264" t="s">
        <v>541</v>
      </c>
      <c r="F78" s="264" t="s">
        <v>198</v>
      </c>
      <c r="G78" s="347" t="s">
        <v>532</v>
      </c>
      <c r="H78" s="348">
        <v>10</v>
      </c>
      <c r="I78" s="349" t="s">
        <v>533</v>
      </c>
      <c r="K78" s="152" t="str">
        <f>IF(N1.2_Intervention_Types[[#This Row],[Intervention Type]]="","OK",IF(COUNTIF($B$14:$B78,N1.2_Intervention_Types[[#This Row],[Intervention Type]])&gt;1,"Error","OK"))</f>
        <v>OK</v>
      </c>
      <c r="L78" s="153" t="str">
        <f t="shared" si="1"/>
        <v>-</v>
      </c>
    </row>
    <row r="79" spans="1:12" s="62" customFormat="1" ht="54">
      <c r="A79" s="388">
        <v>65</v>
      </c>
      <c r="B7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 E&amp;I Full System E&amp;I Upgrade Refurbishment</v>
      </c>
      <c r="C79" s="264" t="s">
        <v>226</v>
      </c>
      <c r="D79" s="264" t="s">
        <v>367</v>
      </c>
      <c r="E79" s="264" t="s">
        <v>542</v>
      </c>
      <c r="F79" s="264" t="s">
        <v>198</v>
      </c>
      <c r="G79" s="347" t="s">
        <v>481</v>
      </c>
      <c r="H79" s="348">
        <v>10</v>
      </c>
      <c r="I79" s="349" t="s">
        <v>482</v>
      </c>
      <c r="K79" s="152" t="str">
        <f>IF(N1.2_Intervention_Types[[#This Row],[Intervention Type]]="","OK",IF(COUNTIF($B$14:$B79,N1.2_Intervention_Types[[#This Row],[Intervention Type]])&gt;1,"Error","OK"))</f>
        <v>OK</v>
      </c>
      <c r="L79" s="153" t="str">
        <f t="shared" si="1"/>
        <v>-</v>
      </c>
    </row>
    <row r="80" spans="1:12" s="62" customFormat="1" ht="27">
      <c r="A80" s="388">
        <v>66</v>
      </c>
      <c r="B8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 Fence Civils - Fence Replacement Refurbishment</v>
      </c>
      <c r="C80" s="264" t="s">
        <v>226</v>
      </c>
      <c r="D80" s="264" t="s">
        <v>367</v>
      </c>
      <c r="E80" s="264" t="s">
        <v>543</v>
      </c>
      <c r="F80" s="264" t="s">
        <v>198</v>
      </c>
      <c r="G80" s="347" t="s">
        <v>484</v>
      </c>
      <c r="H80" s="348">
        <v>15</v>
      </c>
      <c r="I80" s="349" t="s">
        <v>485</v>
      </c>
      <c r="K80" s="152" t="str">
        <f>IF(N1.2_Intervention_Types[[#This Row],[Intervention Type]]="","OK",IF(COUNTIF($B$14:$B80,N1.2_Intervention_Types[[#This Row],[Intervention Type]])&gt;1,"Error","OK"))</f>
        <v>OK</v>
      </c>
      <c r="L80" s="153" t="str">
        <f t="shared" ref="L80:L143" si="2">IF(K80="Error","Non-unique intervention type.  Enter text in 'Distinuisher Field'","-")</f>
        <v>-</v>
      </c>
    </row>
    <row r="81" spans="1:12" s="62" customFormat="1" ht="27">
      <c r="A81" s="388">
        <v>67</v>
      </c>
      <c r="B8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 Building Civils - Building Replacement Refurbishment</v>
      </c>
      <c r="C81" s="264" t="s">
        <v>226</v>
      </c>
      <c r="D81" s="264" t="s">
        <v>367</v>
      </c>
      <c r="E81" s="264" t="s">
        <v>544</v>
      </c>
      <c r="F81" s="264" t="s">
        <v>198</v>
      </c>
      <c r="G81" s="347" t="s">
        <v>487</v>
      </c>
      <c r="H81" s="348">
        <v>15</v>
      </c>
      <c r="I81" s="349" t="s">
        <v>488</v>
      </c>
      <c r="K81" s="152" t="str">
        <f>IF(N1.2_Intervention_Types[[#This Row],[Intervention Type]]="","OK",IF(COUNTIF($B$14:$B81,N1.2_Intervention_Types[[#This Row],[Intervention Type]])&gt;1,"Error","OK"))</f>
        <v>OK</v>
      </c>
      <c r="L81" s="153" t="str">
        <f t="shared" si="2"/>
        <v>-</v>
      </c>
    </row>
    <row r="82" spans="1:12" s="62" customFormat="1" ht="40.5">
      <c r="A82" s="388">
        <v>68</v>
      </c>
      <c r="B8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 Fence and Building Civils - Fence and Building Replacement Refurbishment</v>
      </c>
      <c r="C82" s="264" t="s">
        <v>226</v>
      </c>
      <c r="D82" s="264" t="s">
        <v>367</v>
      </c>
      <c r="E82" s="264" t="s">
        <v>545</v>
      </c>
      <c r="F82" s="264" t="s">
        <v>198</v>
      </c>
      <c r="G82" s="347" t="s">
        <v>516</v>
      </c>
      <c r="H82" s="348">
        <v>15</v>
      </c>
      <c r="I82" s="349" t="s">
        <v>517</v>
      </c>
      <c r="K82" s="152" t="str">
        <f>IF(N1.2_Intervention_Types[[#This Row],[Intervention Type]]="","OK",IF(COUNTIF($B$14:$B82,N1.2_Intervention_Types[[#This Row],[Intervention Type]])&gt;1,"Error","OK"))</f>
        <v>OK</v>
      </c>
      <c r="L82" s="153" t="str">
        <f t="shared" si="2"/>
        <v>-</v>
      </c>
    </row>
    <row r="83" spans="1:12" s="62" customFormat="1" ht="40.5">
      <c r="A83" s="388">
        <v>69</v>
      </c>
      <c r="B8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Fence and Building Full System Rebuild Replacement</v>
      </c>
      <c r="C83" s="264" t="s">
        <v>226</v>
      </c>
      <c r="D83" s="264" t="s">
        <v>367</v>
      </c>
      <c r="E83" s="264" t="s">
        <v>546</v>
      </c>
      <c r="F83" s="264" t="s">
        <v>186</v>
      </c>
      <c r="G83" s="347" t="s">
        <v>490</v>
      </c>
      <c r="H83" s="348">
        <v>20</v>
      </c>
      <c r="I83" s="349" t="s">
        <v>539</v>
      </c>
      <c r="K83" s="152" t="str">
        <f>IF(N1.2_Intervention_Types[[#This Row],[Intervention Type]]="","OK",IF(COUNTIF($B$14:$B83,N1.2_Intervention_Types[[#This Row],[Intervention Type]])&gt;1,"Error","OK"))</f>
        <v>OK</v>
      </c>
      <c r="L83" s="153" t="str">
        <f t="shared" si="2"/>
        <v>-</v>
      </c>
    </row>
    <row r="84" spans="1:12" s="62" customFormat="1" ht="27">
      <c r="A84" s="388">
        <v>70</v>
      </c>
      <c r="B8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Capacity Addition</v>
      </c>
      <c r="C84" s="264" t="s">
        <v>226</v>
      </c>
      <c r="D84" s="264" t="s">
        <v>367</v>
      </c>
      <c r="E84" s="264" t="s">
        <v>541</v>
      </c>
      <c r="F84" s="264" t="s">
        <v>231</v>
      </c>
      <c r="G84" s="347" t="s">
        <v>492</v>
      </c>
      <c r="H84" s="348">
        <v>20</v>
      </c>
      <c r="I84" s="349" t="s">
        <v>493</v>
      </c>
      <c r="K84" s="152" t="str">
        <f>IF(N1.2_Intervention_Types[[#This Row],[Intervention Type]]="","OK",IF(COUNTIF($B$14:$B84,N1.2_Intervention_Types[[#This Row],[Intervention Type]])&gt;1,"Error","OK"))</f>
        <v>OK</v>
      </c>
      <c r="L84" s="153" t="str">
        <f t="shared" si="2"/>
        <v>-</v>
      </c>
    </row>
    <row r="85" spans="1:12" s="62" customFormat="1" ht="27">
      <c r="A85" s="388">
        <v>71</v>
      </c>
      <c r="B8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Filters PRS - Filter Decommission Removal</v>
      </c>
      <c r="C85" s="264" t="s">
        <v>226</v>
      </c>
      <c r="D85" s="264" t="s">
        <v>367</v>
      </c>
      <c r="E85" s="264" t="s">
        <v>541</v>
      </c>
      <c r="F85" s="264" t="s">
        <v>222</v>
      </c>
      <c r="G85" s="347" t="s">
        <v>454</v>
      </c>
      <c r="H85" s="348">
        <v>45</v>
      </c>
      <c r="I85" s="387" t="s">
        <v>540</v>
      </c>
      <c r="K85" s="152" t="str">
        <f>IF(N1.2_Intervention_Types[[#This Row],[Intervention Type]]="","OK",IF(COUNTIF($B$14:$B85,N1.2_Intervention_Types[[#This Row],[Intervention Type]])&gt;1,"Error","OK"))</f>
        <v>OK</v>
      </c>
      <c r="L85" s="153" t="str">
        <f t="shared" si="2"/>
        <v>-</v>
      </c>
    </row>
    <row r="86" spans="1:12" s="62" customFormat="1" ht="27">
      <c r="A86" s="388">
        <v>72</v>
      </c>
      <c r="B8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Odorant Replacement Replacement</v>
      </c>
      <c r="C86" s="264" t="s">
        <v>248</v>
      </c>
      <c r="D86" s="264" t="s">
        <v>367</v>
      </c>
      <c r="E86" s="264" t="s">
        <v>547</v>
      </c>
      <c r="F86" s="264" t="s">
        <v>186</v>
      </c>
      <c r="G86" s="347" t="s">
        <v>548</v>
      </c>
      <c r="H86" s="348">
        <v>20</v>
      </c>
      <c r="I86" s="349" t="s">
        <v>549</v>
      </c>
      <c r="K86" s="152" t="str">
        <f>IF(N1.2_Intervention_Types[[#This Row],[Intervention Type]]="","OK",IF(COUNTIF($B$14:$B86,N1.2_Intervention_Types[[#This Row],[Intervention Type]])&gt;1,"Error","OK"))</f>
        <v>OK</v>
      </c>
      <c r="L86" s="153" t="str">
        <f t="shared" si="2"/>
        <v>-</v>
      </c>
    </row>
    <row r="87" spans="1:12" s="62" customFormat="1" ht="27">
      <c r="A87" s="388">
        <v>73</v>
      </c>
      <c r="B8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Odorant Refurbishment Refurbishment</v>
      </c>
      <c r="C87" s="264" t="s">
        <v>248</v>
      </c>
      <c r="D87" s="264" t="s">
        <v>367</v>
      </c>
      <c r="E87" s="264" t="s">
        <v>547</v>
      </c>
      <c r="F87" s="264" t="s">
        <v>198</v>
      </c>
      <c r="G87" s="347" t="s">
        <v>550</v>
      </c>
      <c r="H87" s="348">
        <v>10</v>
      </c>
      <c r="I87" s="387" t="s">
        <v>551</v>
      </c>
      <c r="K87" s="152" t="str">
        <f>IF(N1.2_Intervention_Types[[#This Row],[Intervention Type]]="","OK",IF(COUNTIF($B$14:$B87,N1.2_Intervention_Types[[#This Row],[Intervention Type]])&gt;1,"Error","OK"))</f>
        <v>OK</v>
      </c>
      <c r="L87" s="153" t="str">
        <f t="shared" si="2"/>
        <v>-</v>
      </c>
    </row>
    <row r="88" spans="1:12" s="62" customFormat="1" ht="27">
      <c r="A88" s="388">
        <v>74</v>
      </c>
      <c r="B8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Meter Meter Replacement Replacement</v>
      </c>
      <c r="C88" s="264" t="s">
        <v>248</v>
      </c>
      <c r="D88" s="264" t="s">
        <v>367</v>
      </c>
      <c r="E88" s="264" t="s">
        <v>552</v>
      </c>
      <c r="F88" s="264" t="s">
        <v>186</v>
      </c>
      <c r="G88" s="347" t="s">
        <v>553</v>
      </c>
      <c r="H88" s="348">
        <v>20</v>
      </c>
      <c r="I88" s="349" t="s">
        <v>554</v>
      </c>
      <c r="K88" s="152" t="str">
        <f>IF(N1.2_Intervention_Types[[#This Row],[Intervention Type]]="","OK",IF(COUNTIF($B$14:$B88,N1.2_Intervention_Types[[#This Row],[Intervention Type]])&gt;1,"Error","OK"))</f>
        <v>OK</v>
      </c>
      <c r="L88" s="153" t="str">
        <f t="shared" si="2"/>
        <v>-</v>
      </c>
    </row>
    <row r="89" spans="1:12" s="62" customFormat="1" ht="27">
      <c r="A89" s="388">
        <v>75</v>
      </c>
      <c r="B8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Meter Meter Refurbishment Refurbishment</v>
      </c>
      <c r="C89" s="264" t="s">
        <v>248</v>
      </c>
      <c r="D89" s="264" t="s">
        <v>367</v>
      </c>
      <c r="E89" s="264" t="s">
        <v>552</v>
      </c>
      <c r="F89" s="264" t="s">
        <v>198</v>
      </c>
      <c r="G89" s="347" t="s">
        <v>555</v>
      </c>
      <c r="H89" s="348">
        <v>10</v>
      </c>
      <c r="I89" s="349" t="s">
        <v>556</v>
      </c>
      <c r="K89" s="152" t="str">
        <f>IF(N1.2_Intervention_Types[[#This Row],[Intervention Type]]="","OK",IF(COUNTIF($B$14:$B89,N1.2_Intervention_Types[[#This Row],[Intervention Type]])&gt;1,"Error","OK"))</f>
        <v>OK</v>
      </c>
      <c r="L89" s="153" t="str">
        <f t="shared" si="2"/>
        <v>-</v>
      </c>
    </row>
    <row r="90" spans="1:12" s="62" customFormat="1" ht="54">
      <c r="A90" s="388">
        <v>76</v>
      </c>
      <c r="B9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and Metering - E&amp;I Full System E&amp;I Upgrade Refurbishment</v>
      </c>
      <c r="C90" s="264" t="s">
        <v>248</v>
      </c>
      <c r="D90" s="264" t="s">
        <v>367</v>
      </c>
      <c r="E90" s="264" t="s">
        <v>557</v>
      </c>
      <c r="F90" s="264" t="s">
        <v>198</v>
      </c>
      <c r="G90" s="347" t="s">
        <v>481</v>
      </c>
      <c r="H90" s="348">
        <v>10</v>
      </c>
      <c r="I90" s="349" t="s">
        <v>482</v>
      </c>
      <c r="K90" s="152" t="str">
        <f>IF(N1.2_Intervention_Types[[#This Row],[Intervention Type]]="","OK",IF(COUNTIF($B$14:$B90,N1.2_Intervention_Types[[#This Row],[Intervention Type]])&gt;1,"Error","OK"))</f>
        <v>OK</v>
      </c>
      <c r="L90" s="153" t="str">
        <f t="shared" si="2"/>
        <v>-</v>
      </c>
    </row>
    <row r="91" spans="1:12" s="62" customFormat="1" ht="29">
      <c r="A91" s="388">
        <v>77</v>
      </c>
      <c r="B9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and Metering - Fence Civils - Fence Replacement Refurbishment</v>
      </c>
      <c r="C91" s="264" t="s">
        <v>248</v>
      </c>
      <c r="D91" s="264" t="s">
        <v>367</v>
      </c>
      <c r="E91" s="264" t="s">
        <v>558</v>
      </c>
      <c r="F91" s="264" t="s">
        <v>198</v>
      </c>
      <c r="G91" s="347" t="s">
        <v>484</v>
      </c>
      <c r="H91" s="348">
        <v>15</v>
      </c>
      <c r="I91" s="349" t="s">
        <v>485</v>
      </c>
      <c r="K91" s="152" t="str">
        <f>IF(N1.2_Intervention_Types[[#This Row],[Intervention Type]]="","OK",IF(COUNTIF($B$14:$B91,N1.2_Intervention_Types[[#This Row],[Intervention Type]])&gt;1,"Error","OK"))</f>
        <v>OK</v>
      </c>
      <c r="L91" s="153" t="str">
        <f t="shared" si="2"/>
        <v>-</v>
      </c>
    </row>
    <row r="92" spans="1:12" s="62" customFormat="1" ht="29">
      <c r="A92" s="388">
        <v>78</v>
      </c>
      <c r="B9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and Metering - Building Civils - Building Replacement Refurbishment</v>
      </c>
      <c r="C92" s="264" t="s">
        <v>248</v>
      </c>
      <c r="D92" s="264" t="s">
        <v>367</v>
      </c>
      <c r="E92" s="264" t="s">
        <v>559</v>
      </c>
      <c r="F92" s="264" t="s">
        <v>198</v>
      </c>
      <c r="G92" s="347" t="s">
        <v>487</v>
      </c>
      <c r="H92" s="348">
        <v>15</v>
      </c>
      <c r="I92" s="349" t="s">
        <v>488</v>
      </c>
      <c r="K92" s="152" t="str">
        <f>IF(N1.2_Intervention_Types[[#This Row],[Intervention Type]]="","OK",IF(COUNTIF($B$14:$B92,N1.2_Intervention_Types[[#This Row],[Intervention Type]])&gt;1,"Error","OK"))</f>
        <v>OK</v>
      </c>
      <c r="L92" s="153" t="str">
        <f t="shared" si="2"/>
        <v>-</v>
      </c>
    </row>
    <row r="93" spans="1:12" s="62" customFormat="1" ht="40.5">
      <c r="A93" s="388">
        <v>79</v>
      </c>
      <c r="B9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and Metering - Fence and Building Civils - Fence and Building Replacement Refurbishment</v>
      </c>
      <c r="C93" s="264" t="s">
        <v>248</v>
      </c>
      <c r="D93" s="264" t="s">
        <v>367</v>
      </c>
      <c r="E93" s="264" t="s">
        <v>560</v>
      </c>
      <c r="F93" s="264" t="s">
        <v>198</v>
      </c>
      <c r="G93" s="347" t="s">
        <v>516</v>
      </c>
      <c r="H93" s="348">
        <v>15</v>
      </c>
      <c r="I93" s="349" t="s">
        <v>517</v>
      </c>
      <c r="K93" s="152" t="str">
        <f>IF(N1.2_Intervention_Types[[#This Row],[Intervention Type]]="","OK",IF(COUNTIF($B$14:$B93,N1.2_Intervention_Types[[#This Row],[Intervention Type]])&gt;1,"Error","OK"))</f>
        <v>OK</v>
      </c>
      <c r="L93" s="153" t="str">
        <f t="shared" si="2"/>
        <v>-</v>
      </c>
    </row>
    <row r="94" spans="1:12" s="62" customFormat="1" ht="40.5">
      <c r="A94" s="388">
        <v>80</v>
      </c>
      <c r="B9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and Metering, Fence and Building Full System Rebuild Replacement</v>
      </c>
      <c r="C94" s="264" t="s">
        <v>248</v>
      </c>
      <c r="D94" s="264" t="s">
        <v>367</v>
      </c>
      <c r="E94" s="264" t="s">
        <v>561</v>
      </c>
      <c r="F94" s="264" t="s">
        <v>186</v>
      </c>
      <c r="G94" s="347" t="s">
        <v>490</v>
      </c>
      <c r="H94" s="348">
        <v>20</v>
      </c>
      <c r="I94" s="349" t="s">
        <v>562</v>
      </c>
      <c r="K94" s="152" t="str">
        <f>IF(N1.2_Intervention_Types[[#This Row],[Intervention Type]]="","OK",IF(COUNTIF($B$14:$B94,N1.2_Intervention_Types[[#This Row],[Intervention Type]])&gt;1,"Error","OK"))</f>
        <v>OK</v>
      </c>
      <c r="L94" s="153" t="str">
        <f t="shared" si="2"/>
        <v>-</v>
      </c>
    </row>
    <row r="95" spans="1:12" s="62" customFormat="1" ht="40.5">
      <c r="A95" s="388">
        <v>81</v>
      </c>
      <c r="B9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Odorisation &amp; Metering Offtake - Odorant and Metering Decommission Removal</v>
      </c>
      <c r="C95" s="264" t="s">
        <v>248</v>
      </c>
      <c r="D95" s="264" t="s">
        <v>367</v>
      </c>
      <c r="E95" s="264" t="s">
        <v>563</v>
      </c>
      <c r="F95" s="264" t="s">
        <v>222</v>
      </c>
      <c r="G95" s="347" t="s">
        <v>454</v>
      </c>
      <c r="H95" s="348">
        <v>45</v>
      </c>
      <c r="I95" s="349" t="s">
        <v>564</v>
      </c>
      <c r="K95" s="152" t="str">
        <f>IF(N1.2_Intervention_Types[[#This Row],[Intervention Type]]="","OK",IF(COUNTIF($B$14:$B95,N1.2_Intervention_Types[[#This Row],[Intervention Type]])&gt;1,"Error","OK"))</f>
        <v>OK</v>
      </c>
      <c r="L95" s="153" t="str">
        <f t="shared" si="2"/>
        <v>-</v>
      </c>
    </row>
    <row r="96" spans="1:12" s="62" customFormat="1" ht="40.5">
      <c r="A96" s="388">
        <v>82</v>
      </c>
      <c r="B9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Service Governor Service Governor Replacement Replacement</v>
      </c>
      <c r="C96" s="225" t="s">
        <v>253</v>
      </c>
      <c r="D96" s="225" t="s">
        <v>253</v>
      </c>
      <c r="E96" s="225" t="s">
        <v>565</v>
      </c>
      <c r="F96" s="264" t="s">
        <v>186</v>
      </c>
      <c r="G96" s="354" t="s">
        <v>566</v>
      </c>
      <c r="H96" s="226">
        <v>20</v>
      </c>
      <c r="I96" s="227" t="s">
        <v>567</v>
      </c>
      <c r="K96" s="152" t="str">
        <f>IF(N1.2_Intervention_Types[[#This Row],[Intervention Type]]="","OK",IF(COUNTIF($B$14:$B96,N1.2_Intervention_Types[[#This Row],[Intervention Type]])&gt;1,"Error","OK"))</f>
        <v>OK</v>
      </c>
      <c r="L96" s="153" t="str">
        <f t="shared" si="2"/>
        <v>-</v>
      </c>
    </row>
    <row r="97" spans="1:12" s="62" customFormat="1" ht="27">
      <c r="A97" s="388">
        <v>83</v>
      </c>
      <c r="B9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Service Governor Decommission Removal</v>
      </c>
      <c r="C97" s="225" t="s">
        <v>253</v>
      </c>
      <c r="D97" s="225" t="s">
        <v>253</v>
      </c>
      <c r="E97" s="225" t="s">
        <v>565</v>
      </c>
      <c r="F97" s="264" t="s">
        <v>222</v>
      </c>
      <c r="G97" s="354" t="s">
        <v>454</v>
      </c>
      <c r="H97" s="226">
        <v>45</v>
      </c>
      <c r="I97" s="227" t="s">
        <v>568</v>
      </c>
      <c r="K97" s="152" t="str">
        <f>IF(N1.2_Intervention_Types[[#This Row],[Intervention Type]]="","OK",IF(COUNTIF($B$14:$B97,N1.2_Intervention_Types[[#This Row],[Intervention Type]])&gt;1,"Error","OK"))</f>
        <v>OK</v>
      </c>
      <c r="L97" s="153" t="str">
        <f t="shared" si="2"/>
        <v>-</v>
      </c>
    </row>
    <row r="98" spans="1:12" s="62" customFormat="1" ht="27">
      <c r="A98" s="388">
        <v>84</v>
      </c>
      <c r="B9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Governor Replacement Replacement</v>
      </c>
      <c r="C98" s="225" t="s">
        <v>253</v>
      </c>
      <c r="D98" s="225" t="s">
        <v>253</v>
      </c>
      <c r="E98" s="225" t="s">
        <v>569</v>
      </c>
      <c r="F98" s="264" t="s">
        <v>186</v>
      </c>
      <c r="G98" s="354" t="s">
        <v>570</v>
      </c>
      <c r="H98" s="226">
        <v>20</v>
      </c>
      <c r="I98" s="227" t="s">
        <v>571</v>
      </c>
      <c r="K98" s="152" t="str">
        <f>IF(N1.2_Intervention_Types[[#This Row],[Intervention Type]]="","OK",IF(COUNTIF($B$14:$B98,N1.2_Intervention_Types[[#This Row],[Intervention Type]])&gt;1,"Error","OK"))</f>
        <v>OK</v>
      </c>
      <c r="L98" s="153" t="str">
        <f t="shared" si="2"/>
        <v>-</v>
      </c>
    </row>
    <row r="99" spans="1:12" s="62" customFormat="1" ht="27">
      <c r="A99" s="388">
        <v>85</v>
      </c>
      <c r="B9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Governor Refurbishment Refurbishment</v>
      </c>
      <c r="C99" s="225" t="s">
        <v>253</v>
      </c>
      <c r="D99" s="225" t="s">
        <v>253</v>
      </c>
      <c r="E99" s="225" t="s">
        <v>569</v>
      </c>
      <c r="F99" s="264" t="s">
        <v>198</v>
      </c>
      <c r="G99" s="354" t="s">
        <v>572</v>
      </c>
      <c r="H99" s="226">
        <v>10</v>
      </c>
      <c r="I99" s="227" t="s">
        <v>573</v>
      </c>
      <c r="K99" s="152" t="str">
        <f>IF(N1.2_Intervention_Types[[#This Row],[Intervention Type]]="","OK",IF(COUNTIF($B$14:$B99,N1.2_Intervention_Types[[#This Row],[Intervention Type]])&gt;1,"Error","OK"))</f>
        <v>OK</v>
      </c>
      <c r="L99" s="153" t="str">
        <f t="shared" si="2"/>
        <v>-</v>
      </c>
    </row>
    <row r="100" spans="1:12" s="62" customFormat="1" ht="40.5">
      <c r="A100" s="388">
        <v>86</v>
      </c>
      <c r="B10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 Regulator Obsolete Regulator Replacement Replacement</v>
      </c>
      <c r="C100" s="225" t="s">
        <v>253</v>
      </c>
      <c r="D100" s="225" t="s">
        <v>253</v>
      </c>
      <c r="E100" s="225" t="s">
        <v>574</v>
      </c>
      <c r="F100" s="264" t="s">
        <v>186</v>
      </c>
      <c r="G100" s="354" t="s">
        <v>521</v>
      </c>
      <c r="H100" s="226">
        <v>20</v>
      </c>
      <c r="I100" s="227" t="s">
        <v>522</v>
      </c>
      <c r="K100" s="152" t="str">
        <f>IF(N1.2_Intervention_Types[[#This Row],[Intervention Type]]="","OK",IF(COUNTIF($B$14:$B100,N1.2_Intervention_Types[[#This Row],[Intervention Type]])&gt;1,"Error","OK"))</f>
        <v>OK</v>
      </c>
      <c r="L100" s="153" t="str">
        <f t="shared" si="2"/>
        <v>-</v>
      </c>
    </row>
    <row r="101" spans="1:12" s="62" customFormat="1" ht="27">
      <c r="A101" s="388">
        <v>87</v>
      </c>
      <c r="B10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 Fence Civils - Fence Replacement Refurbishment</v>
      </c>
      <c r="C101" s="225" t="s">
        <v>253</v>
      </c>
      <c r="D101" s="225" t="s">
        <v>253</v>
      </c>
      <c r="E101" s="225" t="s">
        <v>575</v>
      </c>
      <c r="F101" s="264" t="s">
        <v>198</v>
      </c>
      <c r="G101" s="354" t="s">
        <v>484</v>
      </c>
      <c r="H101" s="226">
        <v>15</v>
      </c>
      <c r="I101" s="227" t="s">
        <v>485</v>
      </c>
      <c r="K101" s="152" t="str">
        <f>IF(N1.2_Intervention_Types[[#This Row],[Intervention Type]]="","OK",IF(COUNTIF($B$14:$B101,N1.2_Intervention_Types[[#This Row],[Intervention Type]])&gt;1,"Error","OK"))</f>
        <v>OK</v>
      </c>
      <c r="L101" s="153" t="str">
        <f t="shared" si="2"/>
        <v>-</v>
      </c>
    </row>
    <row r="102" spans="1:12" s="62" customFormat="1" ht="27">
      <c r="A102" s="388">
        <v>88</v>
      </c>
      <c r="B10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 Kiosk Civils - Kiosk Replacement Refurbishment</v>
      </c>
      <c r="C102" s="225" t="s">
        <v>253</v>
      </c>
      <c r="D102" s="225" t="s">
        <v>253</v>
      </c>
      <c r="E102" s="225" t="s">
        <v>576</v>
      </c>
      <c r="F102" s="264" t="s">
        <v>198</v>
      </c>
      <c r="G102" s="354" t="s">
        <v>577</v>
      </c>
      <c r="H102" s="226">
        <v>10</v>
      </c>
      <c r="I102" s="227" t="s">
        <v>578</v>
      </c>
      <c r="K102" s="152" t="str">
        <f>IF(N1.2_Intervention_Types[[#This Row],[Intervention Type]]="","OK",IF(COUNTIF($B$14:$B102,N1.2_Intervention_Types[[#This Row],[Intervention Type]])&gt;1,"Error","OK"))</f>
        <v>OK</v>
      </c>
      <c r="L102" s="153" t="str">
        <f t="shared" si="2"/>
        <v>-</v>
      </c>
    </row>
    <row r="103" spans="1:12" s="62" customFormat="1" ht="27">
      <c r="A103" s="388">
        <v>89</v>
      </c>
      <c r="B10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Painting Refurbishment</v>
      </c>
      <c r="C103" s="225" t="s">
        <v>253</v>
      </c>
      <c r="D103" s="225" t="s">
        <v>253</v>
      </c>
      <c r="E103" s="225" t="s">
        <v>569</v>
      </c>
      <c r="F103" s="264" t="s">
        <v>198</v>
      </c>
      <c r="G103" s="354" t="s">
        <v>579</v>
      </c>
      <c r="H103" s="226" t="s">
        <v>580</v>
      </c>
      <c r="I103" s="227" t="s">
        <v>581</v>
      </c>
      <c r="K103" s="152" t="str">
        <f>IF(N1.2_Intervention_Types[[#This Row],[Intervention Type]]="","OK",IF(COUNTIF($B$14:$B103,N1.2_Intervention_Types[[#This Row],[Intervention Type]])&gt;1,"Error","OK"))</f>
        <v>OK</v>
      </c>
      <c r="L103" s="153" t="str">
        <f t="shared" si="2"/>
        <v>-</v>
      </c>
    </row>
    <row r="104" spans="1:12" s="62" customFormat="1" ht="27">
      <c r="A104" s="388">
        <v>90</v>
      </c>
      <c r="B10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Decommission Removal</v>
      </c>
      <c r="C104" s="225" t="s">
        <v>253</v>
      </c>
      <c r="D104" s="225" t="s">
        <v>253</v>
      </c>
      <c r="E104" s="225" t="s">
        <v>569</v>
      </c>
      <c r="F104" s="264" t="s">
        <v>222</v>
      </c>
      <c r="G104" s="354" t="s">
        <v>454</v>
      </c>
      <c r="H104" s="226">
        <v>45</v>
      </c>
      <c r="I104" s="227" t="s">
        <v>582</v>
      </c>
      <c r="K104" s="152" t="str">
        <f>IF(N1.2_Intervention_Types[[#This Row],[Intervention Type]]="","OK",IF(COUNTIF($B$14:$B104,N1.2_Intervention_Types[[#This Row],[Intervention Type]])&gt;1,"Error","OK"))</f>
        <v>OK</v>
      </c>
      <c r="L104" s="153" t="str">
        <f t="shared" si="2"/>
        <v>-</v>
      </c>
    </row>
    <row r="105" spans="1:12" s="62" customFormat="1" ht="27">
      <c r="A105" s="388">
        <v>91</v>
      </c>
      <c r="B10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 ERS ERS Replacement Replacement</v>
      </c>
      <c r="C105" s="225" t="s">
        <v>253</v>
      </c>
      <c r="D105" s="225" t="s">
        <v>253</v>
      </c>
      <c r="E105" s="225" t="s">
        <v>583</v>
      </c>
      <c r="F105" s="264" t="s">
        <v>186</v>
      </c>
      <c r="G105" s="354" t="s">
        <v>584</v>
      </c>
      <c r="H105" s="226">
        <v>20</v>
      </c>
      <c r="I105" s="227" t="s">
        <v>585</v>
      </c>
      <c r="K105" s="152" t="str">
        <f>IF(N1.2_Intervention_Types[[#This Row],[Intervention Type]]="","OK",IF(COUNTIF($B$14:$B105,N1.2_Intervention_Types[[#This Row],[Intervention Type]])&gt;1,"Error","OK"))</f>
        <v>OK</v>
      </c>
      <c r="L105" s="153" t="str">
        <f t="shared" si="2"/>
        <v>-</v>
      </c>
    </row>
    <row r="106" spans="1:12" s="62" customFormat="1" ht="40.5">
      <c r="A106" s="388">
        <v>92</v>
      </c>
      <c r="B10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 Fence Painting and Fence Replacement Refurbishment</v>
      </c>
      <c r="C106" s="225" t="s">
        <v>253</v>
      </c>
      <c r="D106" s="225" t="s">
        <v>253</v>
      </c>
      <c r="E106" s="225" t="s">
        <v>575</v>
      </c>
      <c r="F106" s="264" t="s">
        <v>198</v>
      </c>
      <c r="G106" s="354" t="s">
        <v>586</v>
      </c>
      <c r="H106" s="226">
        <v>15</v>
      </c>
      <c r="I106" s="227" t="s">
        <v>587</v>
      </c>
      <c r="K106" s="152" t="str">
        <f>IF(N1.2_Intervention_Types[[#This Row],[Intervention Type]]="","OK",IF(COUNTIF($B$14:$B106,N1.2_Intervention_Types[[#This Row],[Intervention Type]])&gt;1,"Error","OK"))</f>
        <v>OK</v>
      </c>
      <c r="L106" s="153" t="str">
        <f t="shared" si="2"/>
        <v>-</v>
      </c>
    </row>
    <row r="107" spans="1:12" s="62" customFormat="1" ht="40.5">
      <c r="A107" s="388">
        <v>93</v>
      </c>
      <c r="B10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 Kiosk Painting and Kiosk Replacement Refurbishment</v>
      </c>
      <c r="C107" s="225" t="s">
        <v>253</v>
      </c>
      <c r="D107" s="225" t="s">
        <v>253</v>
      </c>
      <c r="E107" s="225" t="s">
        <v>576</v>
      </c>
      <c r="F107" s="264" t="s">
        <v>198</v>
      </c>
      <c r="G107" s="354" t="s">
        <v>588</v>
      </c>
      <c r="H107" s="226" t="s">
        <v>589</v>
      </c>
      <c r="I107" s="227" t="s">
        <v>590</v>
      </c>
      <c r="K107" s="152" t="str">
        <f>IF(N1.2_Intervention_Types[[#This Row],[Intervention Type]]="","OK",IF(COUNTIF($B$14:$B107,N1.2_Intervention_Types[[#This Row],[Intervention Type]])&gt;1,"Error","OK"))</f>
        <v>OK</v>
      </c>
      <c r="L107" s="153" t="str">
        <f t="shared" si="2"/>
        <v>-</v>
      </c>
    </row>
    <row r="108" spans="1:12" s="62" customFormat="1" ht="27">
      <c r="A108" s="388">
        <v>94</v>
      </c>
      <c r="B10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Governor Replacement Replacement</v>
      </c>
      <c r="C108" s="225" t="s">
        <v>253</v>
      </c>
      <c r="D108" s="225" t="s">
        <v>253</v>
      </c>
      <c r="E108" s="225" t="s">
        <v>591</v>
      </c>
      <c r="F108" s="264" t="s">
        <v>186</v>
      </c>
      <c r="G108" s="354" t="s">
        <v>570</v>
      </c>
      <c r="H108" s="226">
        <v>20</v>
      </c>
      <c r="I108" s="227" t="s">
        <v>592</v>
      </c>
      <c r="K108" s="152" t="str">
        <f>IF(N1.2_Intervention_Types[[#This Row],[Intervention Type]]="","OK",IF(COUNTIF($B$14:$B108,N1.2_Intervention_Types[[#This Row],[Intervention Type]])&gt;1,"Error","OK"))</f>
        <v>OK</v>
      </c>
      <c r="L108" s="153" t="str">
        <f t="shared" si="2"/>
        <v>-</v>
      </c>
    </row>
    <row r="109" spans="1:12" s="62" customFormat="1" ht="27">
      <c r="A109" s="388">
        <v>95</v>
      </c>
      <c r="B10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Governor Refurbishment Refurbishment</v>
      </c>
      <c r="C109" s="225" t="s">
        <v>253</v>
      </c>
      <c r="D109" s="225" t="s">
        <v>253</v>
      </c>
      <c r="E109" s="225" t="s">
        <v>591</v>
      </c>
      <c r="F109" s="264" t="s">
        <v>198</v>
      </c>
      <c r="G109" s="354" t="s">
        <v>572</v>
      </c>
      <c r="H109" s="226">
        <v>10</v>
      </c>
      <c r="I109" s="227" t="s">
        <v>593</v>
      </c>
      <c r="K109" s="152" t="str">
        <f>IF(N1.2_Intervention_Types[[#This Row],[Intervention Type]]="","OK",IF(COUNTIF($B$14:$B109,N1.2_Intervention_Types[[#This Row],[Intervention Type]])&gt;1,"Error","OK"))</f>
        <v>OK</v>
      </c>
      <c r="L109" s="153" t="str">
        <f t="shared" si="2"/>
        <v>-</v>
      </c>
    </row>
    <row r="110" spans="1:12" s="62" customFormat="1" ht="40.5">
      <c r="A110" s="388">
        <v>96</v>
      </c>
      <c r="B11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Regulator Obsolete Regulator Replacement Replacement</v>
      </c>
      <c r="C110" s="225" t="s">
        <v>253</v>
      </c>
      <c r="D110" s="225" t="s">
        <v>253</v>
      </c>
      <c r="E110" s="225" t="s">
        <v>594</v>
      </c>
      <c r="F110" s="264" t="s">
        <v>186</v>
      </c>
      <c r="G110" s="354" t="s">
        <v>521</v>
      </c>
      <c r="H110" s="226">
        <v>20</v>
      </c>
      <c r="I110" s="227" t="s">
        <v>522</v>
      </c>
      <c r="K110" s="152" t="str">
        <f>IF(N1.2_Intervention_Types[[#This Row],[Intervention Type]]="","OK",IF(COUNTIF($B$14:$B110,N1.2_Intervention_Types[[#This Row],[Intervention Type]])&gt;1,"Error","OK"))</f>
        <v>OK</v>
      </c>
      <c r="L110" s="153" t="str">
        <f t="shared" si="2"/>
        <v>-</v>
      </c>
    </row>
    <row r="111" spans="1:12" s="62" customFormat="1" ht="27">
      <c r="A111" s="388">
        <v>97</v>
      </c>
      <c r="B11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Fence Civils - Fence Replacement Refurbishment</v>
      </c>
      <c r="C111" s="225" t="s">
        <v>253</v>
      </c>
      <c r="D111" s="225" t="s">
        <v>253</v>
      </c>
      <c r="E111" s="225" t="s">
        <v>595</v>
      </c>
      <c r="F111" s="264" t="s">
        <v>198</v>
      </c>
      <c r="G111" s="354" t="s">
        <v>484</v>
      </c>
      <c r="H111" s="226">
        <v>15</v>
      </c>
      <c r="I111" s="227" t="s">
        <v>485</v>
      </c>
      <c r="K111" s="152" t="str">
        <f>IF(N1.2_Intervention_Types[[#This Row],[Intervention Type]]="","OK",IF(COUNTIF($B$14:$B111,N1.2_Intervention_Types[[#This Row],[Intervention Type]])&gt;1,"Error","OK"))</f>
        <v>OK</v>
      </c>
      <c r="L111" s="153" t="str">
        <f t="shared" si="2"/>
        <v>-</v>
      </c>
    </row>
    <row r="112" spans="1:12" s="62" customFormat="1" ht="27">
      <c r="A112" s="388">
        <v>98</v>
      </c>
      <c r="B11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Kiosk Civils - Kiosk Replacement Refurbishment</v>
      </c>
      <c r="C112" s="225" t="s">
        <v>253</v>
      </c>
      <c r="D112" s="225" t="s">
        <v>253</v>
      </c>
      <c r="E112" s="225" t="s">
        <v>596</v>
      </c>
      <c r="F112" s="264" t="s">
        <v>198</v>
      </c>
      <c r="G112" s="354" t="s">
        <v>577</v>
      </c>
      <c r="H112" s="226">
        <v>10</v>
      </c>
      <c r="I112" s="227" t="s">
        <v>578</v>
      </c>
      <c r="K112" s="152" t="str">
        <f>IF(N1.2_Intervention_Types[[#This Row],[Intervention Type]]="","OK",IF(COUNTIF($B$14:$B112,N1.2_Intervention_Types[[#This Row],[Intervention Type]])&gt;1,"Error","OK"))</f>
        <v>OK</v>
      </c>
      <c r="L112" s="153" t="str">
        <f t="shared" si="2"/>
        <v>-</v>
      </c>
    </row>
    <row r="113" spans="1:12" s="62" customFormat="1" ht="59.25" customHeight="1">
      <c r="A113" s="388">
        <v>99</v>
      </c>
      <c r="B11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Painting Refurbishment</v>
      </c>
      <c r="C113" s="225" t="s">
        <v>253</v>
      </c>
      <c r="D113" s="225" t="s">
        <v>253</v>
      </c>
      <c r="E113" s="225" t="s">
        <v>591</v>
      </c>
      <c r="F113" s="264" t="s">
        <v>198</v>
      </c>
      <c r="G113" s="354" t="s">
        <v>579</v>
      </c>
      <c r="H113" s="226" t="s">
        <v>580</v>
      </c>
      <c r="I113" s="227" t="s">
        <v>581</v>
      </c>
      <c r="K113" s="152" t="str">
        <f>IF(N1.2_Intervention_Types[[#This Row],[Intervention Type]]="","OK",IF(COUNTIF($B$14:$B113,N1.2_Intervention_Types[[#This Row],[Intervention Type]])&gt;1,"Error","OK"))</f>
        <v>OK</v>
      </c>
      <c r="L113" s="153" t="str">
        <f t="shared" si="2"/>
        <v>-</v>
      </c>
    </row>
    <row r="114" spans="1:12" s="62" customFormat="1" ht="27">
      <c r="A114" s="388">
        <v>100</v>
      </c>
      <c r="B11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Decommission Removal</v>
      </c>
      <c r="C114" s="225" t="s">
        <v>253</v>
      </c>
      <c r="D114" s="225" t="s">
        <v>253</v>
      </c>
      <c r="E114" s="225" t="s">
        <v>591</v>
      </c>
      <c r="F114" s="264" t="s">
        <v>222</v>
      </c>
      <c r="G114" s="354" t="s">
        <v>454</v>
      </c>
      <c r="H114" s="226">
        <v>45</v>
      </c>
      <c r="I114" s="227" t="s">
        <v>597</v>
      </c>
      <c r="K114" s="152" t="str">
        <f>IF(N1.2_Intervention_Types[[#This Row],[Intervention Type]]="","OK",IF(COUNTIF($B$14:$B114,N1.2_Intervention_Types[[#This Row],[Intervention Type]])&gt;1,"Error","OK"))</f>
        <v>OK</v>
      </c>
      <c r="L114" s="153" t="str">
        <f t="shared" si="2"/>
        <v>-</v>
      </c>
    </row>
    <row r="115" spans="1:12" s="62" customFormat="1" ht="27">
      <c r="A115" s="388">
        <v>101</v>
      </c>
      <c r="B11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ERS ERS Replacement Replacement</v>
      </c>
      <c r="C115" s="225" t="s">
        <v>253</v>
      </c>
      <c r="D115" s="225" t="s">
        <v>253</v>
      </c>
      <c r="E115" s="225" t="s">
        <v>598</v>
      </c>
      <c r="F115" s="264" t="s">
        <v>186</v>
      </c>
      <c r="G115" s="354" t="s">
        <v>584</v>
      </c>
      <c r="H115" s="226">
        <v>20</v>
      </c>
      <c r="I115" s="227" t="s">
        <v>585</v>
      </c>
      <c r="K115" s="152" t="str">
        <f>IF(N1.2_Intervention_Types[[#This Row],[Intervention Type]]="","OK",IF(COUNTIF($B$14:$B115,N1.2_Intervention_Types[[#This Row],[Intervention Type]])&gt;1,"Error","OK"))</f>
        <v>OK</v>
      </c>
      <c r="L115" s="153" t="str">
        <f t="shared" si="2"/>
        <v>-</v>
      </c>
    </row>
    <row r="116" spans="1:12" s="62" customFormat="1" ht="40.5">
      <c r="A116" s="388">
        <v>102</v>
      </c>
      <c r="B11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Fence Painting and Fence Replacement Refurbishment</v>
      </c>
      <c r="C116" s="225" t="s">
        <v>253</v>
      </c>
      <c r="D116" s="225" t="s">
        <v>253</v>
      </c>
      <c r="E116" s="225" t="s">
        <v>595</v>
      </c>
      <c r="F116" s="264" t="s">
        <v>198</v>
      </c>
      <c r="G116" s="354" t="s">
        <v>586</v>
      </c>
      <c r="H116" s="226">
        <v>15</v>
      </c>
      <c r="I116" s="227" t="s">
        <v>587</v>
      </c>
      <c r="K116" s="152" t="str">
        <f>IF(N1.2_Intervention_Types[[#This Row],[Intervention Type]]="","OK",IF(COUNTIF($B$14:$B116,N1.2_Intervention_Types[[#This Row],[Intervention Type]])&gt;1,"Error","OK"))</f>
        <v>OK</v>
      </c>
      <c r="L116" s="153" t="str">
        <f t="shared" si="2"/>
        <v>-</v>
      </c>
    </row>
    <row r="117" spans="1:12" s="62" customFormat="1" ht="40.5">
      <c r="A117" s="388">
        <v>103</v>
      </c>
      <c r="B11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Kiosk Painting and Kiosk Replacement Refurbishment</v>
      </c>
      <c r="C117" s="225" t="s">
        <v>253</v>
      </c>
      <c r="D117" s="225" t="s">
        <v>253</v>
      </c>
      <c r="E117" s="225" t="s">
        <v>596</v>
      </c>
      <c r="F117" s="264" t="s">
        <v>198</v>
      </c>
      <c r="G117" s="354" t="s">
        <v>588</v>
      </c>
      <c r="H117" s="226" t="s">
        <v>589</v>
      </c>
      <c r="I117" s="227" t="s">
        <v>590</v>
      </c>
      <c r="K117" s="152" t="str">
        <f>IF(N1.2_Intervention_Types[[#This Row],[Intervention Type]]="","OK",IF(COUNTIF($B$14:$B117,N1.2_Intervention_Types[[#This Row],[Intervention Type]])&gt;1,"Error","OK"))</f>
        <v>OK</v>
      </c>
      <c r="L117" s="153" t="str">
        <f t="shared" si="2"/>
        <v>-</v>
      </c>
    </row>
    <row r="118" spans="1:12" s="62" customFormat="1" ht="27">
      <c r="A118" s="388">
        <v>104</v>
      </c>
      <c r="B11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Control System Control System Replacement Refurbishment</v>
      </c>
      <c r="C118" s="225" t="s">
        <v>253</v>
      </c>
      <c r="D118" s="225" t="s">
        <v>253</v>
      </c>
      <c r="E118" s="225" t="s">
        <v>599</v>
      </c>
      <c r="F118" s="264" t="s">
        <v>198</v>
      </c>
      <c r="G118" s="354" t="s">
        <v>600</v>
      </c>
      <c r="H118" s="226" t="s">
        <v>580</v>
      </c>
      <c r="I118" s="227" t="s">
        <v>601</v>
      </c>
      <c r="K118" s="152" t="str">
        <f>IF(N1.2_Intervention_Types[[#This Row],[Intervention Type]]="","OK",IF(COUNTIF($B$14:$B118,N1.2_Intervention_Types[[#This Row],[Intervention Type]])&gt;1,"Error","OK"))</f>
        <v>OK</v>
      </c>
      <c r="L118" s="153" t="str">
        <f t="shared" si="2"/>
        <v>-</v>
      </c>
    </row>
    <row r="119" spans="1:12" s="62" customFormat="1" ht="27">
      <c r="A119" s="388">
        <v>105</v>
      </c>
      <c r="B11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 Kiosk Civils - Kiosk Refurbishment Refurbishment</v>
      </c>
      <c r="C119" s="225" t="s">
        <v>253</v>
      </c>
      <c r="D119" s="225" t="s">
        <v>253</v>
      </c>
      <c r="E119" s="225" t="s">
        <v>596</v>
      </c>
      <c r="F119" s="264" t="s">
        <v>198</v>
      </c>
      <c r="G119" s="354" t="s">
        <v>602</v>
      </c>
      <c r="H119" s="226">
        <v>5</v>
      </c>
      <c r="I119" s="227" t="s">
        <v>603</v>
      </c>
      <c r="K119" s="152" t="str">
        <f>IF(N1.2_Intervention_Types[[#This Row],[Intervention Type]]="","OK",IF(COUNTIF($B$14:$B119,N1.2_Intervention_Types[[#This Row],[Intervention Type]])&gt;1,"Error","OK"))</f>
        <v>OK</v>
      </c>
      <c r="L119" s="153" t="str">
        <f t="shared" si="2"/>
        <v>-</v>
      </c>
    </row>
    <row r="120" spans="1:12" s="62" customFormat="1" ht="40.5">
      <c r="A120" s="388">
        <v>106</v>
      </c>
      <c r="B12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Governor replacement not including kiosk Replacement</v>
      </c>
      <c r="C120" s="225" t="s">
        <v>253</v>
      </c>
      <c r="D120" s="225" t="s">
        <v>253</v>
      </c>
      <c r="E120" s="225" t="s">
        <v>591</v>
      </c>
      <c r="F120" s="264" t="s">
        <v>186</v>
      </c>
      <c r="G120" s="354" t="s">
        <v>604</v>
      </c>
      <c r="H120" s="226">
        <v>20</v>
      </c>
      <c r="I120" s="227" t="s">
        <v>605</v>
      </c>
      <c r="K120" s="152" t="str">
        <f>IF(N1.2_Intervention_Types[[#This Row],[Intervention Type]]="","OK",IF(COUNTIF($B$14:$B120,N1.2_Intervention_Types[[#This Row],[Intervention Type]])&gt;1,"Error","OK"))</f>
        <v>OK</v>
      </c>
      <c r="L120" s="153" t="str">
        <f t="shared" si="2"/>
        <v>-</v>
      </c>
    </row>
    <row r="121" spans="1:12" s="62" customFormat="1" ht="27">
      <c r="A121" s="388">
        <v>107</v>
      </c>
      <c r="B12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 CP System CP System Refurbishment Refurbishment</v>
      </c>
      <c r="C121" s="225" t="s">
        <v>177</v>
      </c>
      <c r="D121" s="225" t="s">
        <v>177</v>
      </c>
      <c r="E121" s="225" t="s">
        <v>606</v>
      </c>
      <c r="F121" s="264" t="s">
        <v>198</v>
      </c>
      <c r="G121" s="354" t="s">
        <v>607</v>
      </c>
      <c r="H121" s="226">
        <v>10</v>
      </c>
      <c r="I121" s="227" t="s">
        <v>608</v>
      </c>
      <c r="K121" s="152" t="str">
        <f>IF(N1.2_Intervention_Types[[#This Row],[Intervention Type]]="","OK",IF(COUNTIF($B$14:$B121,N1.2_Intervention_Types[[#This Row],[Intervention Type]])&gt;1,"Error","OK"))</f>
        <v>OK</v>
      </c>
      <c r="L121" s="153" t="str">
        <f t="shared" si="2"/>
        <v>-</v>
      </c>
    </row>
    <row r="122" spans="1:12" s="62" customFormat="1" ht="40.5">
      <c r="A122" s="388">
        <v>108</v>
      </c>
      <c r="B12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Pipe Refurbishment Refurbishment</v>
      </c>
      <c r="C122" s="225" t="s">
        <v>177</v>
      </c>
      <c r="D122" s="225" t="s">
        <v>177</v>
      </c>
      <c r="E122" s="225" t="s">
        <v>609</v>
      </c>
      <c r="F122" s="264" t="s">
        <v>198</v>
      </c>
      <c r="G122" s="354" t="s">
        <v>610</v>
      </c>
      <c r="H122" s="226" t="s">
        <v>611</v>
      </c>
      <c r="I122" s="227" t="s">
        <v>612</v>
      </c>
      <c r="K122" s="152" t="str">
        <f>IF(N1.2_Intervention_Types[[#This Row],[Intervention Type]]="","OK",IF(COUNTIF($B$14:$B122,N1.2_Intervention_Types[[#This Row],[Intervention Type]])&gt;1,"Error","OK"))</f>
        <v>OK</v>
      </c>
      <c r="L122" s="153" t="str">
        <f t="shared" si="2"/>
        <v>-</v>
      </c>
    </row>
    <row r="123" spans="1:12" s="62" customFormat="1" ht="27">
      <c r="A123" s="388">
        <v>109</v>
      </c>
      <c r="B12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Capacity Addition</v>
      </c>
      <c r="C123" s="225" t="s">
        <v>177</v>
      </c>
      <c r="D123" s="225" t="s">
        <v>177</v>
      </c>
      <c r="E123" s="225" t="s">
        <v>609</v>
      </c>
      <c r="F123" s="264" t="s">
        <v>231</v>
      </c>
      <c r="G123" s="354" t="s">
        <v>492</v>
      </c>
      <c r="H123" s="226" t="s">
        <v>613</v>
      </c>
      <c r="I123" s="227" t="s">
        <v>493</v>
      </c>
      <c r="K123" s="152" t="str">
        <f>IF(N1.2_Intervention_Types[[#This Row],[Intervention Type]]="","OK",IF(COUNTIF($B$14:$B123,N1.2_Intervention_Types[[#This Row],[Intervention Type]])&gt;1,"Error","OK"))</f>
        <v>OK</v>
      </c>
      <c r="L123" s="153" t="str">
        <f t="shared" si="2"/>
        <v>-</v>
      </c>
    </row>
    <row r="124" spans="1:12" s="62" customFormat="1" ht="27">
      <c r="A124" s="388">
        <v>110</v>
      </c>
      <c r="B12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 Sleeve Sleeve Remediation Refurbishment</v>
      </c>
      <c r="C124" s="225" t="s">
        <v>177</v>
      </c>
      <c r="D124" s="225" t="s">
        <v>177</v>
      </c>
      <c r="E124" s="225" t="s">
        <v>614</v>
      </c>
      <c r="F124" s="264" t="s">
        <v>198</v>
      </c>
      <c r="G124" s="354" t="s">
        <v>615</v>
      </c>
      <c r="H124" s="226" t="s">
        <v>616</v>
      </c>
      <c r="I124" s="227" t="s">
        <v>617</v>
      </c>
      <c r="K124" s="152" t="str">
        <f>IF(N1.2_Intervention_Types[[#This Row],[Intervention Type]]="","OK",IF(COUNTIF($B$14:$B124,N1.2_Intervention_Types[[#This Row],[Intervention Type]])&gt;1,"Error","OK"))</f>
        <v>OK</v>
      </c>
      <c r="L124" s="153" t="str">
        <f t="shared" si="2"/>
        <v>-</v>
      </c>
    </row>
    <row r="125" spans="1:12" s="62" customFormat="1" ht="27">
      <c r="A125" s="388">
        <v>111</v>
      </c>
      <c r="B12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 Valve Valve Refurbishment Refurbishment</v>
      </c>
      <c r="C125" s="225" t="s">
        <v>177</v>
      </c>
      <c r="D125" s="225" t="s">
        <v>177</v>
      </c>
      <c r="E125" s="225" t="s">
        <v>618</v>
      </c>
      <c r="F125" s="264" t="s">
        <v>198</v>
      </c>
      <c r="G125" s="354" t="s">
        <v>619</v>
      </c>
      <c r="H125" s="226" t="s">
        <v>616</v>
      </c>
      <c r="I125" s="227" t="s">
        <v>620</v>
      </c>
      <c r="K125" s="152" t="str">
        <f>IF(N1.2_Intervention_Types[[#This Row],[Intervention Type]]="","OK",IF(COUNTIF($B$14:$B125,N1.2_Intervention_Types[[#This Row],[Intervention Type]])&gt;1,"Error","OK"))</f>
        <v>OK</v>
      </c>
      <c r="L125" s="153" t="str">
        <f t="shared" si="2"/>
        <v>-</v>
      </c>
    </row>
    <row r="126" spans="1:12" s="62" customFormat="1" ht="40.5">
      <c r="A126" s="388">
        <v>112</v>
      </c>
      <c r="B12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 Valve and Civils Valve Refurbishment and Civils Refurbishment</v>
      </c>
      <c r="C126" s="225" t="s">
        <v>177</v>
      </c>
      <c r="D126" s="225" t="s">
        <v>177</v>
      </c>
      <c r="E126" s="225" t="s">
        <v>621</v>
      </c>
      <c r="F126" s="264" t="s">
        <v>198</v>
      </c>
      <c r="G126" s="354" t="s">
        <v>622</v>
      </c>
      <c r="H126" s="226" t="s">
        <v>616</v>
      </c>
      <c r="I126" s="227" t="s">
        <v>623</v>
      </c>
      <c r="K126" s="152" t="str">
        <f>IF(N1.2_Intervention_Types[[#This Row],[Intervention Type]]="","OK",IF(COUNTIF($B$14:$B126,N1.2_Intervention_Types[[#This Row],[Intervention Type]])&gt;1,"Error","OK"))</f>
        <v>OK</v>
      </c>
      <c r="L126" s="153" t="str">
        <f t="shared" si="2"/>
        <v>-</v>
      </c>
    </row>
    <row r="127" spans="1:12" s="62" customFormat="1" ht="27">
      <c r="A127" s="388">
        <v>113</v>
      </c>
      <c r="B12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Decommission Removal</v>
      </c>
      <c r="C127" s="225" t="s">
        <v>177</v>
      </c>
      <c r="D127" s="225" t="s">
        <v>177</v>
      </c>
      <c r="E127" s="225" t="s">
        <v>609</v>
      </c>
      <c r="F127" s="264" t="s">
        <v>222</v>
      </c>
      <c r="G127" s="354" t="s">
        <v>454</v>
      </c>
      <c r="H127" s="226">
        <v>45</v>
      </c>
      <c r="I127" s="227" t="s">
        <v>624</v>
      </c>
      <c r="K127" s="152" t="str">
        <f>IF(N1.2_Intervention_Types[[#This Row],[Intervention Type]]="","OK",IF(COUNTIF($B$14:$B127,N1.2_Intervention_Types[[#This Row],[Intervention Type]])&gt;1,"Error","OK"))</f>
        <v>OK</v>
      </c>
      <c r="L127" s="153" t="str">
        <f t="shared" si="2"/>
        <v>-</v>
      </c>
    </row>
    <row r="128" spans="1:12" s="62" customFormat="1" ht="40.5">
      <c r="A128" s="388">
        <v>114</v>
      </c>
      <c r="B12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(Piggable) Diversion Refurbishment</v>
      </c>
      <c r="C128" s="225" t="s">
        <v>177</v>
      </c>
      <c r="D128" s="225" t="s">
        <v>177</v>
      </c>
      <c r="E128" s="225" t="s">
        <v>609</v>
      </c>
      <c r="F128" s="264" t="s">
        <v>198</v>
      </c>
      <c r="G128" s="354" t="s">
        <v>625</v>
      </c>
      <c r="H128" s="226" t="s">
        <v>613</v>
      </c>
      <c r="I128" s="227" t="s">
        <v>626</v>
      </c>
      <c r="K128" s="152" t="str">
        <f>IF(N1.2_Intervention_Types[[#This Row],[Intervention Type]]="","OK",IF(COUNTIF($B$14:$B128,N1.2_Intervention_Types[[#This Row],[Intervention Type]])&gt;1,"Error","OK"))</f>
        <v>OK</v>
      </c>
      <c r="L128" s="153" t="str">
        <f t="shared" si="2"/>
        <v>-</v>
      </c>
    </row>
    <row r="129" spans="1:12" s="62" customFormat="1" ht="27">
      <c r="A129" s="388">
        <v>115</v>
      </c>
      <c r="B12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 CP System CP System Refurbishment Refurbishment</v>
      </c>
      <c r="C129" s="225" t="s">
        <v>177</v>
      </c>
      <c r="D129" s="225" t="s">
        <v>177</v>
      </c>
      <c r="E129" s="225" t="s">
        <v>627</v>
      </c>
      <c r="F129" s="264" t="s">
        <v>198</v>
      </c>
      <c r="G129" s="354" t="s">
        <v>607</v>
      </c>
      <c r="H129" s="226">
        <v>10</v>
      </c>
      <c r="I129" s="227" t="s">
        <v>608</v>
      </c>
      <c r="K129" s="152" t="str">
        <f>IF(N1.2_Intervention_Types[[#This Row],[Intervention Type]]="","OK",IF(COUNTIF($B$14:$B129,N1.2_Intervention_Types[[#This Row],[Intervention Type]])&gt;1,"Error","OK"))</f>
        <v>OK</v>
      </c>
      <c r="L129" s="153" t="str">
        <f t="shared" si="2"/>
        <v>-</v>
      </c>
    </row>
    <row r="130" spans="1:12" s="62" customFormat="1" ht="40.5">
      <c r="A130" s="388">
        <v>116</v>
      </c>
      <c r="B13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Pipe Refurbishment Refurbishment</v>
      </c>
      <c r="C130" s="225" t="s">
        <v>177</v>
      </c>
      <c r="D130" s="225" t="s">
        <v>177</v>
      </c>
      <c r="E130" s="225" t="s">
        <v>628</v>
      </c>
      <c r="F130" s="264" t="s">
        <v>198</v>
      </c>
      <c r="G130" s="354" t="s">
        <v>610</v>
      </c>
      <c r="H130" s="226" t="s">
        <v>611</v>
      </c>
      <c r="I130" s="227" t="s">
        <v>612</v>
      </c>
      <c r="K130" s="152" t="str">
        <f>IF(N1.2_Intervention_Types[[#This Row],[Intervention Type]]="","OK",IF(COUNTIF($B$14:$B130,N1.2_Intervention_Types[[#This Row],[Intervention Type]])&gt;1,"Error","OK"))</f>
        <v>OK</v>
      </c>
      <c r="L130" s="153" t="str">
        <f t="shared" si="2"/>
        <v>-</v>
      </c>
    </row>
    <row r="131" spans="1:12" s="62" customFormat="1" ht="27">
      <c r="A131" s="388">
        <v>117</v>
      </c>
      <c r="B13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Capacity Addition</v>
      </c>
      <c r="C131" s="225" t="s">
        <v>177</v>
      </c>
      <c r="D131" s="225" t="s">
        <v>177</v>
      </c>
      <c r="E131" s="225" t="s">
        <v>628</v>
      </c>
      <c r="F131" s="264" t="s">
        <v>231</v>
      </c>
      <c r="G131" s="354" t="s">
        <v>492</v>
      </c>
      <c r="H131" s="226" t="s">
        <v>613</v>
      </c>
      <c r="I131" s="227" t="s">
        <v>493</v>
      </c>
      <c r="K131" s="152" t="str">
        <f>IF(N1.2_Intervention_Types[[#This Row],[Intervention Type]]="","OK",IF(COUNTIF($B$14:$B131,N1.2_Intervention_Types[[#This Row],[Intervention Type]])&gt;1,"Error","OK"))</f>
        <v>OK</v>
      </c>
      <c r="L131" s="153" t="str">
        <f t="shared" si="2"/>
        <v>-</v>
      </c>
    </row>
    <row r="132" spans="1:12" s="62" customFormat="1" ht="27">
      <c r="A132" s="388">
        <v>118</v>
      </c>
      <c r="B13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 Sleeve Sleeve Remediation Refurbishment</v>
      </c>
      <c r="C132" s="225" t="s">
        <v>177</v>
      </c>
      <c r="D132" s="225" t="s">
        <v>177</v>
      </c>
      <c r="E132" s="225" t="s">
        <v>629</v>
      </c>
      <c r="F132" s="264" t="s">
        <v>198</v>
      </c>
      <c r="G132" s="354" t="s">
        <v>615</v>
      </c>
      <c r="H132" s="226" t="s">
        <v>616</v>
      </c>
      <c r="I132" s="227" t="s">
        <v>617</v>
      </c>
      <c r="K132" s="152" t="str">
        <f>IF(N1.2_Intervention_Types[[#This Row],[Intervention Type]]="","OK",IF(COUNTIF($B$14:$B132,N1.2_Intervention_Types[[#This Row],[Intervention Type]])&gt;1,"Error","OK"))</f>
        <v>OK</v>
      </c>
      <c r="L132" s="153" t="str">
        <f t="shared" si="2"/>
        <v>-</v>
      </c>
    </row>
    <row r="133" spans="1:12" s="62" customFormat="1" ht="27">
      <c r="A133" s="388">
        <v>119</v>
      </c>
      <c r="B13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 Valve Valve Refurbishment Refurbishment</v>
      </c>
      <c r="C133" s="225" t="s">
        <v>177</v>
      </c>
      <c r="D133" s="225" t="s">
        <v>177</v>
      </c>
      <c r="E133" s="225" t="s">
        <v>630</v>
      </c>
      <c r="F133" s="264" t="s">
        <v>198</v>
      </c>
      <c r="G133" s="354" t="s">
        <v>619</v>
      </c>
      <c r="H133" s="226" t="s">
        <v>616</v>
      </c>
      <c r="I133" s="227" t="s">
        <v>620</v>
      </c>
      <c r="K133" s="152" t="str">
        <f>IF(N1.2_Intervention_Types[[#This Row],[Intervention Type]]="","OK",IF(COUNTIF($B$14:$B133,N1.2_Intervention_Types[[#This Row],[Intervention Type]])&gt;1,"Error","OK"))</f>
        <v>OK</v>
      </c>
      <c r="L133" s="153" t="str">
        <f t="shared" si="2"/>
        <v>-</v>
      </c>
    </row>
    <row r="134" spans="1:12" s="62" customFormat="1" ht="40.5">
      <c r="A134" s="388">
        <v>120</v>
      </c>
      <c r="B13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 Valve and Civils Valve Refurbishment and Civils Refurbishment</v>
      </c>
      <c r="C134" s="225" t="s">
        <v>177</v>
      </c>
      <c r="D134" s="225" t="s">
        <v>177</v>
      </c>
      <c r="E134" s="225" t="s">
        <v>631</v>
      </c>
      <c r="F134" s="264" t="s">
        <v>198</v>
      </c>
      <c r="G134" s="354" t="s">
        <v>622</v>
      </c>
      <c r="H134" s="226" t="s">
        <v>616</v>
      </c>
      <c r="I134" s="227" t="s">
        <v>623</v>
      </c>
      <c r="K134" s="152" t="str">
        <f>IF(N1.2_Intervention_Types[[#This Row],[Intervention Type]]="","OK",IF(COUNTIF($B$14:$B134,N1.2_Intervention_Types[[#This Row],[Intervention Type]])&gt;1,"Error","OK"))</f>
        <v>OK</v>
      </c>
      <c r="L134" s="153" t="str">
        <f t="shared" si="2"/>
        <v>-</v>
      </c>
    </row>
    <row r="135" spans="1:12" s="62" customFormat="1" ht="27">
      <c r="A135" s="388">
        <v>121</v>
      </c>
      <c r="B13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Decommission Removal</v>
      </c>
      <c r="C135" s="225" t="s">
        <v>177</v>
      </c>
      <c r="D135" s="225" t="s">
        <v>177</v>
      </c>
      <c r="E135" s="225" t="s">
        <v>628</v>
      </c>
      <c r="F135" s="264" t="s">
        <v>222</v>
      </c>
      <c r="G135" s="354" t="s">
        <v>454</v>
      </c>
      <c r="H135" s="226">
        <v>45</v>
      </c>
      <c r="I135" s="227" t="s">
        <v>624</v>
      </c>
      <c r="K135" s="152" t="str">
        <f>IF(N1.2_Intervention_Types[[#This Row],[Intervention Type]]="","OK",IF(COUNTIF($B$14:$B135,N1.2_Intervention_Types[[#This Row],[Intervention Type]])&gt;1,"Error","OK"))</f>
        <v>OK</v>
      </c>
      <c r="L135" s="153" t="str">
        <f t="shared" si="2"/>
        <v>-</v>
      </c>
    </row>
    <row r="136" spans="1:12" s="62" customFormat="1" ht="40.5">
      <c r="A136" s="388">
        <v>122</v>
      </c>
      <c r="B13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Diversion Refurbishment</v>
      </c>
      <c r="C136" s="225" t="s">
        <v>177</v>
      </c>
      <c r="D136" s="225" t="s">
        <v>177</v>
      </c>
      <c r="E136" s="225" t="s">
        <v>628</v>
      </c>
      <c r="F136" s="264" t="s">
        <v>198</v>
      </c>
      <c r="G136" s="354" t="s">
        <v>625</v>
      </c>
      <c r="H136" s="226" t="s">
        <v>613</v>
      </c>
      <c r="I136" s="227" t="s">
        <v>626</v>
      </c>
      <c r="K136" s="152" t="str">
        <f>IF(N1.2_Intervention_Types[[#This Row],[Intervention Type]]="","OK",IF(COUNTIF($B$14:$B136,N1.2_Intervention_Types[[#This Row],[Intervention Type]])&gt;1,"Error","OK"))</f>
        <v>OK</v>
      </c>
      <c r="L136" s="153" t="str">
        <f t="shared" si="2"/>
        <v>-</v>
      </c>
    </row>
    <row r="137" spans="1:12" s="62" customFormat="1" ht="40.5">
      <c r="A137" s="388">
        <v>123</v>
      </c>
      <c r="B13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LTS Pipelines LTS Pipelines LTS Pipeline (Non Piggable) Convert To OLI 1 Refurbishment</v>
      </c>
      <c r="C137" s="225" t="s">
        <v>177</v>
      </c>
      <c r="D137" s="225" t="s">
        <v>177</v>
      </c>
      <c r="E137" s="225" t="s">
        <v>628</v>
      </c>
      <c r="F137" s="264" t="s">
        <v>198</v>
      </c>
      <c r="G137" s="354" t="s">
        <v>632</v>
      </c>
      <c r="H137" s="226" t="s">
        <v>633</v>
      </c>
      <c r="I137" s="227" t="s">
        <v>634</v>
      </c>
      <c r="K137" s="152" t="str">
        <f>IF(N1.2_Intervention_Types[[#This Row],[Intervention Type]]="","OK",IF(COUNTIF($B$14:$B137,N1.2_Intervention_Types[[#This Row],[Intervention Type]])&gt;1,"Error","OK"))</f>
        <v>OK</v>
      </c>
      <c r="L137" s="153" t="str">
        <f t="shared" si="2"/>
        <v>-</v>
      </c>
    </row>
    <row r="138" spans="1:12" s="62" customFormat="1" ht="29">
      <c r="A138" s="388">
        <v>124</v>
      </c>
      <c r="B13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PRS Major Refurbishment Refurbishment</v>
      </c>
      <c r="C138" s="264" t="s">
        <v>235</v>
      </c>
      <c r="D138" s="264" t="s">
        <v>367</v>
      </c>
      <c r="E138" s="264" t="s">
        <v>507</v>
      </c>
      <c r="F138" s="264" t="s">
        <v>198</v>
      </c>
      <c r="G138" s="347" t="s">
        <v>635</v>
      </c>
      <c r="H138" s="348">
        <v>10</v>
      </c>
      <c r="I138" s="386" t="s">
        <v>636</v>
      </c>
      <c r="K138" s="152" t="str">
        <f>IF(N1.2_Intervention_Types[[#This Row],[Intervention Type]]="","OK",IF(COUNTIF($B$14:$B138,N1.2_Intervention_Types[[#This Row],[Intervention Type]])&gt;1,"Error","OK"))</f>
        <v>OK</v>
      </c>
      <c r="L138" s="153" t="str">
        <f t="shared" si="2"/>
        <v>-</v>
      </c>
    </row>
    <row r="139" spans="1:12" s="62" customFormat="1" ht="54">
      <c r="A139" s="388">
        <v>125</v>
      </c>
      <c r="B13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Offtake - Slamshut/Regulators PRS Minor Refurbishment Refurbishment</v>
      </c>
      <c r="C139" s="264" t="s">
        <v>235</v>
      </c>
      <c r="D139" s="264" t="s">
        <v>367</v>
      </c>
      <c r="E139" s="264" t="s">
        <v>507</v>
      </c>
      <c r="F139" s="264" t="s">
        <v>198</v>
      </c>
      <c r="G139" s="347" t="s">
        <v>637</v>
      </c>
      <c r="H139" s="348">
        <v>5</v>
      </c>
      <c r="I139" s="349" t="s">
        <v>638</v>
      </c>
      <c r="K139" s="152" t="str">
        <f>IF(N1.2_Intervention_Types[[#This Row],[Intervention Type]]="","OK",IF(COUNTIF($B$14:$B139,N1.2_Intervention_Types[[#This Row],[Intervention Type]])&gt;1,"Error","OK"))</f>
        <v>OK</v>
      </c>
      <c r="L139" s="153" t="str">
        <f t="shared" si="2"/>
        <v>-</v>
      </c>
    </row>
    <row r="140" spans="1:12" s="62" customFormat="1" ht="29">
      <c r="A140" s="388">
        <v>126</v>
      </c>
      <c r="B14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PRS Major Refurbishment Refurbishment</v>
      </c>
      <c r="C140" s="264" t="s">
        <v>235</v>
      </c>
      <c r="D140" s="264" t="s">
        <v>367</v>
      </c>
      <c r="E140" s="264" t="s">
        <v>523</v>
      </c>
      <c r="F140" s="264" t="s">
        <v>198</v>
      </c>
      <c r="G140" s="347" t="s">
        <v>635</v>
      </c>
      <c r="H140" s="348">
        <v>10</v>
      </c>
      <c r="I140" s="386" t="s">
        <v>636</v>
      </c>
      <c r="K140" s="152" t="str">
        <f>IF(N1.2_Intervention_Types[[#This Row],[Intervention Type]]="","OK",IF(COUNTIF($B$14:$B140,N1.2_Intervention_Types[[#This Row],[Intervention Type]])&gt;1,"Error","OK"))</f>
        <v>OK</v>
      </c>
      <c r="L140" s="153" t="str">
        <f t="shared" si="2"/>
        <v>-</v>
      </c>
    </row>
    <row r="141" spans="1:12" s="62" customFormat="1" ht="54">
      <c r="A141" s="388">
        <v>127</v>
      </c>
      <c r="B14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PRS or Offtake Slamshut/ Regulators PRS - Slamshut/Regulators PRS Minor Refurbishment Refurbishment</v>
      </c>
      <c r="C141" s="264" t="s">
        <v>235</v>
      </c>
      <c r="D141" s="264" t="s">
        <v>367</v>
      </c>
      <c r="E141" s="264" t="s">
        <v>523</v>
      </c>
      <c r="F141" s="264" t="s">
        <v>198</v>
      </c>
      <c r="G141" s="347" t="s">
        <v>637</v>
      </c>
      <c r="H141" s="348">
        <v>5</v>
      </c>
      <c r="I141" s="349" t="s">
        <v>638</v>
      </c>
      <c r="K141" s="152" t="str">
        <f>IF(N1.2_Intervention_Types[[#This Row],[Intervention Type]]="","OK",IF(COUNTIF($B$14:$B141,N1.2_Intervention_Types[[#This Row],[Intervention Type]])&gt;1,"Error","OK"))</f>
        <v>OK</v>
      </c>
      <c r="L141" s="153" t="str">
        <f t="shared" si="2"/>
        <v>-</v>
      </c>
    </row>
    <row r="142" spans="1:12" s="62" customFormat="1" ht="40.5">
      <c r="A142" s="388">
        <v>128</v>
      </c>
      <c r="B14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I&amp;C Governor Capacity Governor Refurbishment Refurbishment</v>
      </c>
      <c r="C142" s="225" t="s">
        <v>253</v>
      </c>
      <c r="D142" s="225" t="s">
        <v>253</v>
      </c>
      <c r="E142" s="225" t="s">
        <v>569</v>
      </c>
      <c r="F142" s="264" t="s">
        <v>198</v>
      </c>
      <c r="G142" s="354" t="s">
        <v>639</v>
      </c>
      <c r="H142" s="226">
        <v>20</v>
      </c>
      <c r="I142" s="227" t="s">
        <v>640</v>
      </c>
      <c r="K142" s="152" t="str">
        <f>IF(N1.2_Intervention_Types[[#This Row],[Intervention Type]]="","OK",IF(COUNTIF($B$14:$B142,N1.2_Intervention_Types[[#This Row],[Intervention Type]])&gt;1,"Error","OK"))</f>
        <v>OK</v>
      </c>
      <c r="L142" s="153" t="str">
        <f t="shared" si="2"/>
        <v>-</v>
      </c>
    </row>
    <row r="143" spans="1:12" s="62" customFormat="1" ht="40.5">
      <c r="A143" s="388">
        <v>129</v>
      </c>
      <c r="B14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Governors Governors District Governor Capacity Governor Refurbishment Refurbishment</v>
      </c>
      <c r="C143" s="225" t="s">
        <v>253</v>
      </c>
      <c r="D143" s="225" t="s">
        <v>253</v>
      </c>
      <c r="E143" s="225" t="s">
        <v>591</v>
      </c>
      <c r="F143" s="264" t="s">
        <v>198</v>
      </c>
      <c r="G143" s="354" t="s">
        <v>639</v>
      </c>
      <c r="H143" s="226">
        <v>20</v>
      </c>
      <c r="I143" s="227" t="s">
        <v>641</v>
      </c>
      <c r="K143" s="152" t="str">
        <f>IF(N1.2_Intervention_Types[[#This Row],[Intervention Type]]="","OK",IF(COUNTIF($B$14:$B143,N1.2_Intervention_Types[[#This Row],[Intervention Type]])&gt;1,"Error","OK"))</f>
        <v>OK</v>
      </c>
      <c r="L143" s="153" t="str">
        <f t="shared" si="2"/>
        <v>-</v>
      </c>
    </row>
    <row r="144" spans="1:12" s="62" customFormat="1">
      <c r="A144" s="264"/>
      <c r="B14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44" s="225"/>
      <c r="D144" s="225"/>
      <c r="E144" s="225"/>
      <c r="F144" s="264"/>
      <c r="G144" s="354"/>
      <c r="H144" s="226"/>
      <c r="I144" s="227"/>
      <c r="K144" s="152" t="str">
        <f>IF(N1.2_Intervention_Types[[#This Row],[Intervention Type]]="","OK",IF(COUNTIF($B$14:$B144,N1.2_Intervention_Types[[#This Row],[Intervention Type]])&gt;1,"Error","OK"))</f>
        <v>OK</v>
      </c>
      <c r="L144" s="153" t="str">
        <f t="shared" ref="L144:L207" si="3">IF(K144="Error","Non-unique intervention type.  Enter text in 'Distinuisher Field'","-")</f>
        <v>-</v>
      </c>
    </row>
    <row r="145" spans="1:12" s="62" customFormat="1">
      <c r="A145" s="264"/>
      <c r="B14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45" s="225"/>
      <c r="D145" s="225"/>
      <c r="E145" s="225"/>
      <c r="F145" s="264"/>
      <c r="G145" s="354"/>
      <c r="H145" s="226"/>
      <c r="I145" s="227"/>
      <c r="K145" s="152" t="str">
        <f>IF(N1.2_Intervention_Types[[#This Row],[Intervention Type]]="","OK",IF(COUNTIF($B$14:$B145,N1.2_Intervention_Types[[#This Row],[Intervention Type]])&gt;1,"Error","OK"))</f>
        <v>OK</v>
      </c>
      <c r="L145" s="153" t="str">
        <f t="shared" si="3"/>
        <v>-</v>
      </c>
    </row>
    <row r="146" spans="1:12" s="62" customFormat="1">
      <c r="A146" s="264"/>
      <c r="B14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46" s="225"/>
      <c r="D146" s="225"/>
      <c r="E146" s="225"/>
      <c r="F146" s="264"/>
      <c r="G146" s="354"/>
      <c r="H146" s="226"/>
      <c r="I146" s="227"/>
      <c r="K146" s="152" t="str">
        <f>IF(N1.2_Intervention_Types[[#This Row],[Intervention Type]]="","OK",IF(COUNTIF($B$14:$B146,N1.2_Intervention_Types[[#This Row],[Intervention Type]])&gt;1,"Error","OK"))</f>
        <v>OK</v>
      </c>
      <c r="L146" s="153" t="str">
        <f t="shared" si="3"/>
        <v>-</v>
      </c>
    </row>
    <row r="147" spans="1:12" s="62" customFormat="1">
      <c r="A147" s="264"/>
      <c r="B14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47" s="225"/>
      <c r="D147" s="225"/>
      <c r="E147" s="225"/>
      <c r="F147" s="264"/>
      <c r="G147" s="354"/>
      <c r="H147" s="226"/>
      <c r="I147" s="227"/>
      <c r="K147" s="152" t="str">
        <f>IF(N1.2_Intervention_Types[[#This Row],[Intervention Type]]="","OK",IF(COUNTIF($B$14:$B147,N1.2_Intervention_Types[[#This Row],[Intervention Type]])&gt;1,"Error","OK"))</f>
        <v>OK</v>
      </c>
      <c r="L147" s="153" t="str">
        <f t="shared" si="3"/>
        <v>-</v>
      </c>
    </row>
    <row r="148" spans="1:12" s="62" customFormat="1">
      <c r="A148" s="264"/>
      <c r="B14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48" s="225"/>
      <c r="D148" s="225"/>
      <c r="E148" s="225"/>
      <c r="F148" s="264"/>
      <c r="G148" s="354"/>
      <c r="H148" s="226"/>
      <c r="I148" s="227"/>
      <c r="K148" s="152" t="str">
        <f>IF(N1.2_Intervention_Types[[#This Row],[Intervention Type]]="","OK",IF(COUNTIF($B$14:$B148,N1.2_Intervention_Types[[#This Row],[Intervention Type]])&gt;1,"Error","OK"))</f>
        <v>OK</v>
      </c>
      <c r="L148" s="153" t="str">
        <f t="shared" si="3"/>
        <v>-</v>
      </c>
    </row>
    <row r="149" spans="1:12" s="62" customFormat="1">
      <c r="A149" s="264"/>
      <c r="B14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49" s="225"/>
      <c r="D149" s="225"/>
      <c r="E149" s="225"/>
      <c r="F149" s="264"/>
      <c r="G149" s="354"/>
      <c r="H149" s="226"/>
      <c r="I149" s="227"/>
      <c r="K149" s="152" t="str">
        <f>IF(N1.2_Intervention_Types[[#This Row],[Intervention Type]]="","OK",IF(COUNTIF($B$14:$B149,N1.2_Intervention_Types[[#This Row],[Intervention Type]])&gt;1,"Error","OK"))</f>
        <v>OK</v>
      </c>
      <c r="L149" s="153" t="str">
        <f t="shared" si="3"/>
        <v>-</v>
      </c>
    </row>
    <row r="150" spans="1:12" s="62" customFormat="1">
      <c r="A150" s="264"/>
      <c r="B15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0" s="225"/>
      <c r="D150" s="225"/>
      <c r="E150" s="225"/>
      <c r="F150" s="264"/>
      <c r="G150" s="354"/>
      <c r="H150" s="226"/>
      <c r="I150" s="227"/>
      <c r="K150" s="152" t="str">
        <f>IF(N1.2_Intervention_Types[[#This Row],[Intervention Type]]="","OK",IF(COUNTIF($B$14:$B150,N1.2_Intervention_Types[[#This Row],[Intervention Type]])&gt;1,"Error","OK"))</f>
        <v>OK</v>
      </c>
      <c r="L150" s="153" t="str">
        <f t="shared" si="3"/>
        <v>-</v>
      </c>
    </row>
    <row r="151" spans="1:12" s="62" customFormat="1">
      <c r="A151" s="311"/>
      <c r="B15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1" s="225"/>
      <c r="D151" s="225"/>
      <c r="E151" s="225"/>
      <c r="F151" s="264"/>
      <c r="G151" s="354"/>
      <c r="H151" s="226"/>
      <c r="I151" s="227"/>
      <c r="K151" s="152" t="str">
        <f>IF(N1.2_Intervention_Types[[#This Row],[Intervention Type]]="","OK",IF(COUNTIF($B$14:$B151,N1.2_Intervention_Types[[#This Row],[Intervention Type]])&gt;1,"Error","OK"))</f>
        <v>OK</v>
      </c>
      <c r="L151" s="153" t="str">
        <f t="shared" si="3"/>
        <v>-</v>
      </c>
    </row>
    <row r="152" spans="1:12" s="62" customFormat="1">
      <c r="A152" s="311"/>
      <c r="B15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2" s="225"/>
      <c r="D152" s="225"/>
      <c r="E152" s="225"/>
      <c r="F152" s="264"/>
      <c r="G152" s="354"/>
      <c r="H152" s="226"/>
      <c r="I152" s="227"/>
      <c r="K152" s="152" t="str">
        <f>IF(N1.2_Intervention_Types[[#This Row],[Intervention Type]]="","OK",IF(COUNTIF($B$14:$B152,N1.2_Intervention_Types[[#This Row],[Intervention Type]])&gt;1,"Error","OK"))</f>
        <v>OK</v>
      </c>
      <c r="L152" s="153" t="str">
        <f t="shared" si="3"/>
        <v>-</v>
      </c>
    </row>
    <row r="153" spans="1:12" s="62" customFormat="1">
      <c r="A153" s="311"/>
      <c r="B15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3" s="225"/>
      <c r="D153" s="225"/>
      <c r="E153" s="225"/>
      <c r="F153" s="264"/>
      <c r="G153" s="354"/>
      <c r="H153" s="226"/>
      <c r="I153" s="227"/>
      <c r="K153" s="152" t="str">
        <f>IF(N1.2_Intervention_Types[[#This Row],[Intervention Type]]="","OK",IF(COUNTIF($B$14:$B153,N1.2_Intervention_Types[[#This Row],[Intervention Type]])&gt;1,"Error","OK"))</f>
        <v>OK</v>
      </c>
      <c r="L153" s="153" t="str">
        <f t="shared" si="3"/>
        <v>-</v>
      </c>
    </row>
    <row r="154" spans="1:12" s="62" customFormat="1">
      <c r="A154" s="311"/>
      <c r="B15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4" s="225"/>
      <c r="D154" s="225"/>
      <c r="E154" s="225"/>
      <c r="F154" s="264"/>
      <c r="G154" s="354"/>
      <c r="H154" s="226"/>
      <c r="I154" s="227"/>
      <c r="K154" s="152" t="str">
        <f>IF(N1.2_Intervention_Types[[#This Row],[Intervention Type]]="","OK",IF(COUNTIF($B$14:$B154,N1.2_Intervention_Types[[#This Row],[Intervention Type]])&gt;1,"Error","OK"))</f>
        <v>OK</v>
      </c>
      <c r="L154" s="153" t="str">
        <f t="shared" si="3"/>
        <v>-</v>
      </c>
    </row>
    <row r="155" spans="1:12" s="62" customFormat="1">
      <c r="A155" s="311"/>
      <c r="B15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5" s="225"/>
      <c r="D155" s="225"/>
      <c r="E155" s="225"/>
      <c r="F155" s="264"/>
      <c r="G155" s="354"/>
      <c r="H155" s="226"/>
      <c r="I155" s="227"/>
      <c r="K155" s="152" t="str">
        <f>IF(N1.2_Intervention_Types[[#This Row],[Intervention Type]]="","OK",IF(COUNTIF($B$14:$B155,N1.2_Intervention_Types[[#This Row],[Intervention Type]])&gt;1,"Error","OK"))</f>
        <v>OK</v>
      </c>
      <c r="L155" s="153" t="str">
        <f t="shared" si="3"/>
        <v>-</v>
      </c>
    </row>
    <row r="156" spans="1:12" s="62" customFormat="1">
      <c r="A156" s="311"/>
      <c r="B15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6" s="225"/>
      <c r="D156" s="225"/>
      <c r="E156" s="225"/>
      <c r="F156" s="264"/>
      <c r="G156" s="354"/>
      <c r="H156" s="226"/>
      <c r="I156" s="227"/>
      <c r="K156" s="152" t="str">
        <f>IF(N1.2_Intervention_Types[[#This Row],[Intervention Type]]="","OK",IF(COUNTIF($B$14:$B156,N1.2_Intervention_Types[[#This Row],[Intervention Type]])&gt;1,"Error","OK"))</f>
        <v>OK</v>
      </c>
      <c r="L156" s="153" t="str">
        <f t="shared" si="3"/>
        <v>-</v>
      </c>
    </row>
    <row r="157" spans="1:12" s="62" customFormat="1">
      <c r="A157" s="311"/>
      <c r="B15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7" s="225"/>
      <c r="D157" s="225"/>
      <c r="E157" s="225"/>
      <c r="F157" s="264"/>
      <c r="G157" s="354"/>
      <c r="H157" s="226"/>
      <c r="I157" s="227"/>
      <c r="K157" s="152" t="str">
        <f>IF(N1.2_Intervention_Types[[#This Row],[Intervention Type]]="","OK",IF(COUNTIF($B$14:$B157,N1.2_Intervention_Types[[#This Row],[Intervention Type]])&gt;1,"Error","OK"))</f>
        <v>OK</v>
      </c>
      <c r="L157" s="153" t="str">
        <f t="shared" si="3"/>
        <v>-</v>
      </c>
    </row>
    <row r="158" spans="1:12" s="62" customFormat="1">
      <c r="A158" s="311"/>
      <c r="B15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8" s="225"/>
      <c r="D158" s="225"/>
      <c r="E158" s="225"/>
      <c r="F158" s="264"/>
      <c r="G158" s="354"/>
      <c r="H158" s="226"/>
      <c r="I158" s="227"/>
      <c r="K158" s="152" t="str">
        <f>IF(N1.2_Intervention_Types[[#This Row],[Intervention Type]]="","OK",IF(COUNTIF($B$14:$B158,N1.2_Intervention_Types[[#This Row],[Intervention Type]])&gt;1,"Error","OK"))</f>
        <v>OK</v>
      </c>
      <c r="L158" s="153" t="str">
        <f t="shared" si="3"/>
        <v>-</v>
      </c>
    </row>
    <row r="159" spans="1:12" s="62" customFormat="1">
      <c r="A159" s="311"/>
      <c r="B15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59" s="225"/>
      <c r="D159" s="225"/>
      <c r="E159" s="225"/>
      <c r="F159" s="264"/>
      <c r="G159" s="354"/>
      <c r="H159" s="226"/>
      <c r="I159" s="227"/>
      <c r="K159" s="152" t="str">
        <f>IF(N1.2_Intervention_Types[[#This Row],[Intervention Type]]="","OK",IF(COUNTIF($B$14:$B159,N1.2_Intervention_Types[[#This Row],[Intervention Type]])&gt;1,"Error","OK"))</f>
        <v>OK</v>
      </c>
      <c r="L159" s="153" t="str">
        <f t="shared" si="3"/>
        <v>-</v>
      </c>
    </row>
    <row r="160" spans="1:12" s="62" customFormat="1">
      <c r="A160" s="311"/>
      <c r="B16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0" s="225"/>
      <c r="D160" s="225"/>
      <c r="E160" s="225"/>
      <c r="F160" s="264"/>
      <c r="G160" s="354"/>
      <c r="H160" s="226"/>
      <c r="I160" s="227"/>
      <c r="K160" s="152" t="str">
        <f>IF(N1.2_Intervention_Types[[#This Row],[Intervention Type]]="","OK",IF(COUNTIF($B$14:$B160,N1.2_Intervention_Types[[#This Row],[Intervention Type]])&gt;1,"Error","OK"))</f>
        <v>OK</v>
      </c>
      <c r="L160" s="153" t="str">
        <f t="shared" si="3"/>
        <v>-</v>
      </c>
    </row>
    <row r="161" spans="1:12" s="62" customFormat="1">
      <c r="A161" s="311"/>
      <c r="B16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1" s="225"/>
      <c r="D161" s="225"/>
      <c r="E161" s="225"/>
      <c r="F161" s="264"/>
      <c r="G161" s="354"/>
      <c r="H161" s="226"/>
      <c r="I161" s="227"/>
      <c r="K161" s="152" t="str">
        <f>IF(N1.2_Intervention_Types[[#This Row],[Intervention Type]]="","OK",IF(COUNTIF($B$14:$B161,N1.2_Intervention_Types[[#This Row],[Intervention Type]])&gt;1,"Error","OK"))</f>
        <v>OK</v>
      </c>
      <c r="L161" s="153" t="str">
        <f t="shared" si="3"/>
        <v>-</v>
      </c>
    </row>
    <row r="162" spans="1:12" s="62" customFormat="1">
      <c r="A162" s="311"/>
      <c r="B16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2" s="225"/>
      <c r="D162" s="225"/>
      <c r="E162" s="225"/>
      <c r="F162" s="264"/>
      <c r="G162" s="354"/>
      <c r="H162" s="226"/>
      <c r="I162" s="227"/>
      <c r="K162" s="152" t="str">
        <f>IF(N1.2_Intervention_Types[[#This Row],[Intervention Type]]="","OK",IF(COUNTIF($B$14:$B162,N1.2_Intervention_Types[[#This Row],[Intervention Type]])&gt;1,"Error","OK"))</f>
        <v>OK</v>
      </c>
      <c r="L162" s="153" t="str">
        <f t="shared" si="3"/>
        <v>-</v>
      </c>
    </row>
    <row r="163" spans="1:12" s="62" customFormat="1">
      <c r="A163" s="311"/>
      <c r="B16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3" s="225"/>
      <c r="D163" s="225"/>
      <c r="E163" s="225"/>
      <c r="F163" s="264"/>
      <c r="G163" s="354"/>
      <c r="H163" s="226"/>
      <c r="I163" s="227"/>
      <c r="K163" s="152" t="str">
        <f>IF(N1.2_Intervention_Types[[#This Row],[Intervention Type]]="","OK",IF(COUNTIF($B$14:$B163,N1.2_Intervention_Types[[#This Row],[Intervention Type]])&gt;1,"Error","OK"))</f>
        <v>OK</v>
      </c>
      <c r="L163" s="153" t="str">
        <f t="shared" si="3"/>
        <v>-</v>
      </c>
    </row>
    <row r="164" spans="1:12" s="62" customFormat="1">
      <c r="A164" s="311"/>
      <c r="B16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4" s="225"/>
      <c r="D164" s="225"/>
      <c r="E164" s="225"/>
      <c r="F164" s="264"/>
      <c r="G164" s="354"/>
      <c r="H164" s="226"/>
      <c r="I164" s="227"/>
      <c r="K164" s="152" t="str">
        <f>IF(N1.2_Intervention_Types[[#This Row],[Intervention Type]]="","OK",IF(COUNTIF($B$14:$B164,N1.2_Intervention_Types[[#This Row],[Intervention Type]])&gt;1,"Error","OK"))</f>
        <v>OK</v>
      </c>
      <c r="L164" s="153" t="str">
        <f t="shared" si="3"/>
        <v>-</v>
      </c>
    </row>
    <row r="165" spans="1:12" s="62" customFormat="1">
      <c r="A165" s="311"/>
      <c r="B16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5" s="225"/>
      <c r="D165" s="225"/>
      <c r="E165" s="225"/>
      <c r="F165" s="264"/>
      <c r="G165" s="354"/>
      <c r="H165" s="226"/>
      <c r="I165" s="227"/>
      <c r="K165" s="152" t="str">
        <f>IF(N1.2_Intervention_Types[[#This Row],[Intervention Type]]="","OK",IF(COUNTIF($B$14:$B165,N1.2_Intervention_Types[[#This Row],[Intervention Type]])&gt;1,"Error","OK"))</f>
        <v>OK</v>
      </c>
      <c r="L165" s="153" t="str">
        <f t="shared" si="3"/>
        <v>-</v>
      </c>
    </row>
    <row r="166" spans="1:12" s="62" customFormat="1">
      <c r="A166" s="311"/>
      <c r="B16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6" s="225"/>
      <c r="D166" s="225"/>
      <c r="E166" s="225"/>
      <c r="F166" s="264"/>
      <c r="G166" s="354"/>
      <c r="H166" s="226"/>
      <c r="I166" s="227"/>
      <c r="K166" s="152" t="str">
        <f>IF(N1.2_Intervention_Types[[#This Row],[Intervention Type]]="","OK",IF(COUNTIF($B$14:$B166,N1.2_Intervention_Types[[#This Row],[Intervention Type]])&gt;1,"Error","OK"))</f>
        <v>OK</v>
      </c>
      <c r="L166" s="153" t="str">
        <f t="shared" si="3"/>
        <v>-</v>
      </c>
    </row>
    <row r="167" spans="1:12" s="62" customFormat="1">
      <c r="A167" s="311"/>
      <c r="B16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7" s="225"/>
      <c r="D167" s="225"/>
      <c r="E167" s="225"/>
      <c r="F167" s="264"/>
      <c r="G167" s="354"/>
      <c r="H167" s="226"/>
      <c r="I167" s="227"/>
      <c r="K167" s="152" t="str">
        <f>IF(N1.2_Intervention_Types[[#This Row],[Intervention Type]]="","OK",IF(COUNTIF($B$14:$B167,N1.2_Intervention_Types[[#This Row],[Intervention Type]])&gt;1,"Error","OK"))</f>
        <v>OK</v>
      </c>
      <c r="L167" s="153" t="str">
        <f t="shared" si="3"/>
        <v>-</v>
      </c>
    </row>
    <row r="168" spans="1:12" s="62" customFormat="1">
      <c r="A168" s="311"/>
      <c r="B16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8" s="225"/>
      <c r="D168" s="225"/>
      <c r="E168" s="225"/>
      <c r="F168" s="264"/>
      <c r="G168" s="354"/>
      <c r="H168" s="226"/>
      <c r="I168" s="227"/>
      <c r="K168" s="152" t="str">
        <f>IF(N1.2_Intervention_Types[[#This Row],[Intervention Type]]="","OK",IF(COUNTIF($B$14:$B168,N1.2_Intervention_Types[[#This Row],[Intervention Type]])&gt;1,"Error","OK"))</f>
        <v>OK</v>
      </c>
      <c r="L168" s="153" t="str">
        <f t="shared" si="3"/>
        <v>-</v>
      </c>
    </row>
    <row r="169" spans="1:12" s="62" customFormat="1">
      <c r="A169" s="311"/>
      <c r="B16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69" s="225"/>
      <c r="D169" s="225"/>
      <c r="E169" s="225"/>
      <c r="F169" s="264"/>
      <c r="G169" s="354"/>
      <c r="H169" s="226"/>
      <c r="I169" s="227"/>
      <c r="K169" s="152" t="str">
        <f>IF(N1.2_Intervention_Types[[#This Row],[Intervention Type]]="","OK",IF(COUNTIF($B$14:$B169,N1.2_Intervention_Types[[#This Row],[Intervention Type]])&gt;1,"Error","OK"))</f>
        <v>OK</v>
      </c>
      <c r="L169" s="153" t="str">
        <f t="shared" si="3"/>
        <v>-</v>
      </c>
    </row>
    <row r="170" spans="1:12" s="62" customFormat="1">
      <c r="A170" s="311"/>
      <c r="B17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0" s="225"/>
      <c r="D170" s="225"/>
      <c r="E170" s="225"/>
      <c r="F170" s="264"/>
      <c r="G170" s="354"/>
      <c r="H170" s="226"/>
      <c r="I170" s="227"/>
      <c r="K170" s="152" t="str">
        <f>IF(N1.2_Intervention_Types[[#This Row],[Intervention Type]]="","OK",IF(COUNTIF($B$14:$B170,N1.2_Intervention_Types[[#This Row],[Intervention Type]])&gt;1,"Error","OK"))</f>
        <v>OK</v>
      </c>
      <c r="L170" s="153" t="str">
        <f t="shared" si="3"/>
        <v>-</v>
      </c>
    </row>
    <row r="171" spans="1:12" s="62" customFormat="1">
      <c r="A171" s="311"/>
      <c r="B17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1" s="225"/>
      <c r="D171" s="225"/>
      <c r="E171" s="225"/>
      <c r="F171" s="264"/>
      <c r="G171" s="354"/>
      <c r="H171" s="226"/>
      <c r="I171" s="227"/>
      <c r="K171" s="152" t="str">
        <f>IF(N1.2_Intervention_Types[[#This Row],[Intervention Type]]="","OK",IF(COUNTIF($B$14:$B171,N1.2_Intervention_Types[[#This Row],[Intervention Type]])&gt;1,"Error","OK"))</f>
        <v>OK</v>
      </c>
      <c r="L171" s="153" t="str">
        <f t="shared" si="3"/>
        <v>-</v>
      </c>
    </row>
    <row r="172" spans="1:12" s="62" customFormat="1">
      <c r="A172" s="311"/>
      <c r="B17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2" s="225"/>
      <c r="D172" s="225"/>
      <c r="E172" s="225"/>
      <c r="F172" s="264"/>
      <c r="G172" s="354"/>
      <c r="H172" s="226"/>
      <c r="I172" s="227"/>
      <c r="K172" s="152" t="str">
        <f>IF(N1.2_Intervention_Types[[#This Row],[Intervention Type]]="","OK",IF(COUNTIF($B$14:$B172,N1.2_Intervention_Types[[#This Row],[Intervention Type]])&gt;1,"Error","OK"))</f>
        <v>OK</v>
      </c>
      <c r="L172" s="153" t="str">
        <f t="shared" si="3"/>
        <v>-</v>
      </c>
    </row>
    <row r="173" spans="1:12" s="62" customFormat="1">
      <c r="A173" s="311"/>
      <c r="B17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3" s="225"/>
      <c r="D173" s="225"/>
      <c r="E173" s="225"/>
      <c r="F173" s="264"/>
      <c r="G173" s="354"/>
      <c r="H173" s="226"/>
      <c r="I173" s="227"/>
      <c r="K173" s="152" t="str">
        <f>IF(N1.2_Intervention_Types[[#This Row],[Intervention Type]]="","OK",IF(COUNTIF($B$14:$B173,N1.2_Intervention_Types[[#This Row],[Intervention Type]])&gt;1,"Error","OK"))</f>
        <v>OK</v>
      </c>
      <c r="L173" s="153" t="str">
        <f t="shared" si="3"/>
        <v>-</v>
      </c>
    </row>
    <row r="174" spans="1:12" s="62" customFormat="1">
      <c r="A174" s="311"/>
      <c r="B17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4" s="225"/>
      <c r="D174" s="225"/>
      <c r="E174" s="225"/>
      <c r="F174" s="264"/>
      <c r="G174" s="354"/>
      <c r="H174" s="226"/>
      <c r="I174" s="227"/>
      <c r="K174" s="152" t="str">
        <f>IF(N1.2_Intervention_Types[[#This Row],[Intervention Type]]="","OK",IF(COUNTIF($B$14:$B174,N1.2_Intervention_Types[[#This Row],[Intervention Type]])&gt;1,"Error","OK"))</f>
        <v>OK</v>
      </c>
      <c r="L174" s="153" t="str">
        <f t="shared" si="3"/>
        <v>-</v>
      </c>
    </row>
    <row r="175" spans="1:12" s="62" customFormat="1">
      <c r="A175" s="311"/>
      <c r="B17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5" s="225"/>
      <c r="D175" s="225"/>
      <c r="E175" s="225"/>
      <c r="F175" s="264"/>
      <c r="G175" s="354"/>
      <c r="H175" s="226"/>
      <c r="I175" s="227"/>
      <c r="K175" s="152" t="str">
        <f>IF(N1.2_Intervention_Types[[#This Row],[Intervention Type]]="","OK",IF(COUNTIF($B$14:$B175,N1.2_Intervention_Types[[#This Row],[Intervention Type]])&gt;1,"Error","OK"))</f>
        <v>OK</v>
      </c>
      <c r="L175" s="153" t="str">
        <f t="shared" si="3"/>
        <v>-</v>
      </c>
    </row>
    <row r="176" spans="1:12" s="62" customFormat="1">
      <c r="A176" s="311"/>
      <c r="B17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6" s="225"/>
      <c r="D176" s="225"/>
      <c r="E176" s="225"/>
      <c r="F176" s="264"/>
      <c r="G176" s="354"/>
      <c r="H176" s="226"/>
      <c r="I176" s="227"/>
      <c r="K176" s="152" t="str">
        <f>IF(N1.2_Intervention_Types[[#This Row],[Intervention Type]]="","OK",IF(COUNTIF($B$14:$B176,N1.2_Intervention_Types[[#This Row],[Intervention Type]])&gt;1,"Error","OK"))</f>
        <v>OK</v>
      </c>
      <c r="L176" s="153" t="str">
        <f t="shared" si="3"/>
        <v>-</v>
      </c>
    </row>
    <row r="177" spans="1:12" s="62" customFormat="1">
      <c r="A177" s="311"/>
      <c r="B17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7" s="225"/>
      <c r="D177" s="225"/>
      <c r="E177" s="225"/>
      <c r="F177" s="264"/>
      <c r="G177" s="354"/>
      <c r="H177" s="226"/>
      <c r="I177" s="227"/>
      <c r="K177" s="152" t="str">
        <f>IF(N1.2_Intervention_Types[[#This Row],[Intervention Type]]="","OK",IF(COUNTIF($B$14:$B177,N1.2_Intervention_Types[[#This Row],[Intervention Type]])&gt;1,"Error","OK"))</f>
        <v>OK</v>
      </c>
      <c r="L177" s="153" t="str">
        <f t="shared" si="3"/>
        <v>-</v>
      </c>
    </row>
    <row r="178" spans="1:12" s="62" customFormat="1">
      <c r="A178" s="311"/>
      <c r="B17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8" s="225"/>
      <c r="D178" s="225"/>
      <c r="E178" s="225"/>
      <c r="F178" s="264"/>
      <c r="G178" s="354"/>
      <c r="H178" s="226"/>
      <c r="I178" s="227"/>
      <c r="K178" s="152" t="str">
        <f>IF(N1.2_Intervention_Types[[#This Row],[Intervention Type]]="","OK",IF(COUNTIF($B$14:$B178,N1.2_Intervention_Types[[#This Row],[Intervention Type]])&gt;1,"Error","OK"))</f>
        <v>OK</v>
      </c>
      <c r="L178" s="153" t="str">
        <f t="shared" si="3"/>
        <v>-</v>
      </c>
    </row>
    <row r="179" spans="1:12" s="62" customFormat="1">
      <c r="A179" s="311"/>
      <c r="B17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79" s="225"/>
      <c r="D179" s="225"/>
      <c r="E179" s="225"/>
      <c r="F179" s="264"/>
      <c r="G179" s="354"/>
      <c r="H179" s="226"/>
      <c r="I179" s="227"/>
      <c r="K179" s="152" t="str">
        <f>IF(N1.2_Intervention_Types[[#This Row],[Intervention Type]]="","OK",IF(COUNTIF($B$14:$B179,N1.2_Intervention_Types[[#This Row],[Intervention Type]])&gt;1,"Error","OK"))</f>
        <v>OK</v>
      </c>
      <c r="L179" s="153" t="str">
        <f t="shared" si="3"/>
        <v>-</v>
      </c>
    </row>
    <row r="180" spans="1:12" s="62" customFormat="1">
      <c r="A180" s="311"/>
      <c r="B18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0" s="225"/>
      <c r="D180" s="225"/>
      <c r="E180" s="225"/>
      <c r="F180" s="264"/>
      <c r="G180" s="354"/>
      <c r="H180" s="226"/>
      <c r="I180" s="227"/>
      <c r="K180" s="152" t="str">
        <f>IF(N1.2_Intervention_Types[[#This Row],[Intervention Type]]="","OK",IF(COUNTIF($B$14:$B180,N1.2_Intervention_Types[[#This Row],[Intervention Type]])&gt;1,"Error","OK"))</f>
        <v>OK</v>
      </c>
      <c r="L180" s="153" t="str">
        <f t="shared" si="3"/>
        <v>-</v>
      </c>
    </row>
    <row r="181" spans="1:12" s="62" customFormat="1">
      <c r="A181" s="311"/>
      <c r="B18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1" s="225"/>
      <c r="D181" s="225"/>
      <c r="E181" s="225"/>
      <c r="F181" s="264"/>
      <c r="G181" s="354"/>
      <c r="H181" s="226"/>
      <c r="I181" s="227"/>
      <c r="K181" s="152" t="str">
        <f>IF(N1.2_Intervention_Types[[#This Row],[Intervention Type]]="","OK",IF(COUNTIF($B$14:$B181,N1.2_Intervention_Types[[#This Row],[Intervention Type]])&gt;1,"Error","OK"))</f>
        <v>OK</v>
      </c>
      <c r="L181" s="153" t="str">
        <f t="shared" si="3"/>
        <v>-</v>
      </c>
    </row>
    <row r="182" spans="1:12" s="62" customFormat="1">
      <c r="A182" s="311"/>
      <c r="B18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2" s="225"/>
      <c r="D182" s="225"/>
      <c r="E182" s="225"/>
      <c r="F182" s="264"/>
      <c r="G182" s="354"/>
      <c r="H182" s="226"/>
      <c r="I182" s="227"/>
      <c r="K182" s="152" t="str">
        <f>IF(N1.2_Intervention_Types[[#This Row],[Intervention Type]]="","OK",IF(COUNTIF($B$14:$B182,N1.2_Intervention_Types[[#This Row],[Intervention Type]])&gt;1,"Error","OK"))</f>
        <v>OK</v>
      </c>
      <c r="L182" s="153" t="str">
        <f t="shared" si="3"/>
        <v>-</v>
      </c>
    </row>
    <row r="183" spans="1:12" s="62" customFormat="1">
      <c r="A183" s="311"/>
      <c r="B18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3" s="225"/>
      <c r="D183" s="225"/>
      <c r="E183" s="225"/>
      <c r="F183" s="264"/>
      <c r="G183" s="354"/>
      <c r="H183" s="226"/>
      <c r="I183" s="227"/>
      <c r="K183" s="152" t="str">
        <f>IF(N1.2_Intervention_Types[[#This Row],[Intervention Type]]="","OK",IF(COUNTIF($B$14:$B183,N1.2_Intervention_Types[[#This Row],[Intervention Type]])&gt;1,"Error","OK"))</f>
        <v>OK</v>
      </c>
      <c r="L183" s="153" t="str">
        <f t="shared" si="3"/>
        <v>-</v>
      </c>
    </row>
    <row r="184" spans="1:12" s="62" customFormat="1">
      <c r="A184" s="311"/>
      <c r="B18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4" s="225"/>
      <c r="D184" s="225"/>
      <c r="E184" s="225"/>
      <c r="F184" s="264"/>
      <c r="G184" s="354"/>
      <c r="H184" s="226"/>
      <c r="I184" s="227"/>
      <c r="K184" s="152" t="str">
        <f>IF(N1.2_Intervention_Types[[#This Row],[Intervention Type]]="","OK",IF(COUNTIF($B$14:$B184,N1.2_Intervention_Types[[#This Row],[Intervention Type]])&gt;1,"Error","OK"))</f>
        <v>OK</v>
      </c>
      <c r="L184" s="153" t="str">
        <f t="shared" si="3"/>
        <v>-</v>
      </c>
    </row>
    <row r="185" spans="1:12" s="62" customFormat="1">
      <c r="A185" s="311"/>
      <c r="B18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5" s="225"/>
      <c r="D185" s="225"/>
      <c r="E185" s="225"/>
      <c r="F185" s="264"/>
      <c r="G185" s="354"/>
      <c r="H185" s="226"/>
      <c r="I185" s="227"/>
      <c r="K185" s="152" t="str">
        <f>IF(N1.2_Intervention_Types[[#This Row],[Intervention Type]]="","OK",IF(COUNTIF($B$14:$B185,N1.2_Intervention_Types[[#This Row],[Intervention Type]])&gt;1,"Error","OK"))</f>
        <v>OK</v>
      </c>
      <c r="L185" s="153" t="str">
        <f t="shared" si="3"/>
        <v>-</v>
      </c>
    </row>
    <row r="186" spans="1:12" s="62" customFormat="1">
      <c r="A186" s="311"/>
      <c r="B18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6" s="225"/>
      <c r="D186" s="225"/>
      <c r="E186" s="225"/>
      <c r="F186" s="264"/>
      <c r="G186" s="354"/>
      <c r="H186" s="226"/>
      <c r="I186" s="227"/>
      <c r="K186" s="152" t="str">
        <f>IF(N1.2_Intervention_Types[[#This Row],[Intervention Type]]="","OK",IF(COUNTIF($B$14:$B186,N1.2_Intervention_Types[[#This Row],[Intervention Type]])&gt;1,"Error","OK"))</f>
        <v>OK</v>
      </c>
      <c r="L186" s="153" t="str">
        <f t="shared" si="3"/>
        <v>-</v>
      </c>
    </row>
    <row r="187" spans="1:12" s="62" customFormat="1">
      <c r="A187" s="311"/>
      <c r="B18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7" s="225"/>
      <c r="D187" s="225"/>
      <c r="E187" s="225"/>
      <c r="F187" s="264"/>
      <c r="G187" s="354"/>
      <c r="H187" s="226"/>
      <c r="I187" s="227"/>
      <c r="K187" s="152" t="str">
        <f>IF(N1.2_Intervention_Types[[#This Row],[Intervention Type]]="","OK",IF(COUNTIF($B$14:$B187,N1.2_Intervention_Types[[#This Row],[Intervention Type]])&gt;1,"Error","OK"))</f>
        <v>OK</v>
      </c>
      <c r="L187" s="153" t="str">
        <f t="shared" si="3"/>
        <v>-</v>
      </c>
    </row>
    <row r="188" spans="1:12" s="62" customFormat="1">
      <c r="A188" s="311"/>
      <c r="B18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8" s="225"/>
      <c r="D188" s="225"/>
      <c r="E188" s="225"/>
      <c r="F188" s="264"/>
      <c r="G188" s="354"/>
      <c r="H188" s="226"/>
      <c r="I188" s="227"/>
      <c r="K188" s="152" t="str">
        <f>IF(N1.2_Intervention_Types[[#This Row],[Intervention Type]]="","OK",IF(COUNTIF($B$14:$B188,N1.2_Intervention_Types[[#This Row],[Intervention Type]])&gt;1,"Error","OK"))</f>
        <v>OK</v>
      </c>
      <c r="L188" s="153" t="str">
        <f t="shared" si="3"/>
        <v>-</v>
      </c>
    </row>
    <row r="189" spans="1:12" s="62" customFormat="1">
      <c r="A189" s="311"/>
      <c r="B18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89" s="225"/>
      <c r="D189" s="225"/>
      <c r="E189" s="225"/>
      <c r="F189" s="264"/>
      <c r="G189" s="354"/>
      <c r="H189" s="226"/>
      <c r="I189" s="227"/>
      <c r="K189" s="152" t="str">
        <f>IF(N1.2_Intervention_Types[[#This Row],[Intervention Type]]="","OK",IF(COUNTIF($B$14:$B189,N1.2_Intervention_Types[[#This Row],[Intervention Type]])&gt;1,"Error","OK"))</f>
        <v>OK</v>
      </c>
      <c r="L189" s="153" t="str">
        <f t="shared" si="3"/>
        <v>-</v>
      </c>
    </row>
    <row r="190" spans="1:12" s="62" customFormat="1">
      <c r="A190" s="311"/>
      <c r="B19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0" s="225"/>
      <c r="D190" s="225"/>
      <c r="E190" s="225"/>
      <c r="F190" s="264"/>
      <c r="G190" s="354"/>
      <c r="H190" s="226"/>
      <c r="I190" s="227"/>
      <c r="K190" s="152" t="str">
        <f>IF(N1.2_Intervention_Types[[#This Row],[Intervention Type]]="","OK",IF(COUNTIF($B$14:$B190,N1.2_Intervention_Types[[#This Row],[Intervention Type]])&gt;1,"Error","OK"))</f>
        <v>OK</v>
      </c>
      <c r="L190" s="153" t="str">
        <f t="shared" si="3"/>
        <v>-</v>
      </c>
    </row>
    <row r="191" spans="1:12" s="62" customFormat="1">
      <c r="A191" s="311"/>
      <c r="B19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1" s="225"/>
      <c r="D191" s="225"/>
      <c r="E191" s="225"/>
      <c r="F191" s="264"/>
      <c r="G191" s="354"/>
      <c r="H191" s="226"/>
      <c r="I191" s="227"/>
      <c r="K191" s="152" t="str">
        <f>IF(N1.2_Intervention_Types[[#This Row],[Intervention Type]]="","OK",IF(COUNTIF($B$14:$B191,N1.2_Intervention_Types[[#This Row],[Intervention Type]])&gt;1,"Error","OK"))</f>
        <v>OK</v>
      </c>
      <c r="L191" s="153" t="str">
        <f t="shared" si="3"/>
        <v>-</v>
      </c>
    </row>
    <row r="192" spans="1:12" s="62" customFormat="1">
      <c r="A192" s="311"/>
      <c r="B19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2" s="225"/>
      <c r="D192" s="225"/>
      <c r="E192" s="225"/>
      <c r="F192" s="264"/>
      <c r="G192" s="354"/>
      <c r="H192" s="226"/>
      <c r="I192" s="227"/>
      <c r="K192" s="152" t="str">
        <f>IF(N1.2_Intervention_Types[[#This Row],[Intervention Type]]="","OK",IF(COUNTIF($B$14:$B192,N1.2_Intervention_Types[[#This Row],[Intervention Type]])&gt;1,"Error","OK"))</f>
        <v>OK</v>
      </c>
      <c r="L192" s="153" t="str">
        <f t="shared" si="3"/>
        <v>-</v>
      </c>
    </row>
    <row r="193" spans="1:12" s="62" customFormat="1">
      <c r="A193" s="311"/>
      <c r="B19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3" s="225"/>
      <c r="D193" s="225"/>
      <c r="E193" s="225"/>
      <c r="F193" s="264"/>
      <c r="G193" s="354"/>
      <c r="H193" s="226"/>
      <c r="I193" s="227"/>
      <c r="K193" s="152" t="str">
        <f>IF(N1.2_Intervention_Types[[#This Row],[Intervention Type]]="","OK",IF(COUNTIF($B$14:$B193,N1.2_Intervention_Types[[#This Row],[Intervention Type]])&gt;1,"Error","OK"))</f>
        <v>OK</v>
      </c>
      <c r="L193" s="153" t="str">
        <f t="shared" si="3"/>
        <v>-</v>
      </c>
    </row>
    <row r="194" spans="1:12" s="62" customFormat="1">
      <c r="A194" s="311"/>
      <c r="B19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4" s="225"/>
      <c r="D194" s="225"/>
      <c r="E194" s="225"/>
      <c r="F194" s="264"/>
      <c r="G194" s="354"/>
      <c r="H194" s="226"/>
      <c r="I194" s="227"/>
      <c r="K194" s="152" t="str">
        <f>IF(N1.2_Intervention_Types[[#This Row],[Intervention Type]]="","OK",IF(COUNTIF($B$14:$B194,N1.2_Intervention_Types[[#This Row],[Intervention Type]])&gt;1,"Error","OK"))</f>
        <v>OK</v>
      </c>
      <c r="L194" s="153" t="str">
        <f t="shared" si="3"/>
        <v>-</v>
      </c>
    </row>
    <row r="195" spans="1:12" s="62" customFormat="1">
      <c r="A195" s="311"/>
      <c r="B19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5" s="225"/>
      <c r="D195" s="225"/>
      <c r="E195" s="225"/>
      <c r="F195" s="264"/>
      <c r="G195" s="354"/>
      <c r="H195" s="226"/>
      <c r="I195" s="227"/>
      <c r="K195" s="152" t="str">
        <f>IF(N1.2_Intervention_Types[[#This Row],[Intervention Type]]="","OK",IF(COUNTIF($B$14:$B195,N1.2_Intervention_Types[[#This Row],[Intervention Type]])&gt;1,"Error","OK"))</f>
        <v>OK</v>
      </c>
      <c r="L195" s="153" t="str">
        <f t="shared" si="3"/>
        <v>-</v>
      </c>
    </row>
    <row r="196" spans="1:12" s="62" customFormat="1">
      <c r="A196" s="311"/>
      <c r="B19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6" s="225"/>
      <c r="D196" s="225"/>
      <c r="E196" s="225"/>
      <c r="F196" s="264"/>
      <c r="G196" s="354"/>
      <c r="H196" s="226"/>
      <c r="I196" s="227"/>
      <c r="K196" s="152" t="str">
        <f>IF(N1.2_Intervention_Types[[#This Row],[Intervention Type]]="","OK",IF(COUNTIF($B$14:$B196,N1.2_Intervention_Types[[#This Row],[Intervention Type]])&gt;1,"Error","OK"))</f>
        <v>OK</v>
      </c>
      <c r="L196" s="153" t="str">
        <f t="shared" si="3"/>
        <v>-</v>
      </c>
    </row>
    <row r="197" spans="1:12" s="62" customFormat="1">
      <c r="A197" s="311"/>
      <c r="B19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7" s="225"/>
      <c r="D197" s="225"/>
      <c r="E197" s="225"/>
      <c r="F197" s="264"/>
      <c r="G197" s="354"/>
      <c r="H197" s="226"/>
      <c r="I197" s="227"/>
      <c r="K197" s="152" t="str">
        <f>IF(N1.2_Intervention_Types[[#This Row],[Intervention Type]]="","OK",IF(COUNTIF($B$14:$B197,N1.2_Intervention_Types[[#This Row],[Intervention Type]])&gt;1,"Error","OK"))</f>
        <v>OK</v>
      </c>
      <c r="L197" s="153" t="str">
        <f t="shared" si="3"/>
        <v>-</v>
      </c>
    </row>
    <row r="198" spans="1:12" s="62" customFormat="1">
      <c r="A198" s="311"/>
      <c r="B19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8" s="225"/>
      <c r="D198" s="225"/>
      <c r="E198" s="225"/>
      <c r="F198" s="264"/>
      <c r="G198" s="354"/>
      <c r="H198" s="226"/>
      <c r="I198" s="227"/>
      <c r="K198" s="152" t="str">
        <f>IF(N1.2_Intervention_Types[[#This Row],[Intervention Type]]="","OK",IF(COUNTIF($B$14:$B198,N1.2_Intervention_Types[[#This Row],[Intervention Type]])&gt;1,"Error","OK"))</f>
        <v>OK</v>
      </c>
      <c r="L198" s="153" t="str">
        <f t="shared" si="3"/>
        <v>-</v>
      </c>
    </row>
    <row r="199" spans="1:12" s="62" customFormat="1">
      <c r="A199" s="311"/>
      <c r="B19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199" s="225"/>
      <c r="D199" s="225"/>
      <c r="E199" s="225"/>
      <c r="F199" s="264"/>
      <c r="G199" s="354"/>
      <c r="H199" s="226"/>
      <c r="I199" s="227"/>
      <c r="K199" s="152" t="str">
        <f>IF(N1.2_Intervention_Types[[#This Row],[Intervention Type]]="","OK",IF(COUNTIF($B$14:$B199,N1.2_Intervention_Types[[#This Row],[Intervention Type]])&gt;1,"Error","OK"))</f>
        <v>OK</v>
      </c>
      <c r="L199" s="153" t="str">
        <f t="shared" si="3"/>
        <v>-</v>
      </c>
    </row>
    <row r="200" spans="1:12" s="62" customFormat="1">
      <c r="A200" s="311"/>
      <c r="B20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0" s="225"/>
      <c r="D200" s="225"/>
      <c r="E200" s="225"/>
      <c r="F200" s="264"/>
      <c r="G200" s="354"/>
      <c r="H200" s="226"/>
      <c r="I200" s="227"/>
      <c r="K200" s="152" t="str">
        <f>IF(N1.2_Intervention_Types[[#This Row],[Intervention Type]]="","OK",IF(COUNTIF($B$14:$B200,N1.2_Intervention_Types[[#This Row],[Intervention Type]])&gt;1,"Error","OK"))</f>
        <v>OK</v>
      </c>
      <c r="L200" s="153" t="str">
        <f t="shared" si="3"/>
        <v>-</v>
      </c>
    </row>
    <row r="201" spans="1:12" s="62" customFormat="1">
      <c r="A201" s="311"/>
      <c r="B20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1" s="225"/>
      <c r="D201" s="225"/>
      <c r="E201" s="225"/>
      <c r="F201" s="264"/>
      <c r="G201" s="354"/>
      <c r="H201" s="226"/>
      <c r="I201" s="227"/>
      <c r="K201" s="152" t="str">
        <f>IF(N1.2_Intervention_Types[[#This Row],[Intervention Type]]="","OK",IF(COUNTIF($B$14:$B201,N1.2_Intervention_Types[[#This Row],[Intervention Type]])&gt;1,"Error","OK"))</f>
        <v>OK</v>
      </c>
      <c r="L201" s="153" t="str">
        <f t="shared" si="3"/>
        <v>-</v>
      </c>
    </row>
    <row r="202" spans="1:12" s="62" customFormat="1">
      <c r="A202" s="311"/>
      <c r="B20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2" s="225"/>
      <c r="D202" s="225"/>
      <c r="E202" s="225"/>
      <c r="F202" s="264"/>
      <c r="G202" s="354"/>
      <c r="H202" s="226"/>
      <c r="I202" s="227"/>
      <c r="K202" s="152" t="str">
        <f>IF(N1.2_Intervention_Types[[#This Row],[Intervention Type]]="","OK",IF(COUNTIF($B$14:$B202,N1.2_Intervention_Types[[#This Row],[Intervention Type]])&gt;1,"Error","OK"))</f>
        <v>OK</v>
      </c>
      <c r="L202" s="153" t="str">
        <f t="shared" si="3"/>
        <v>-</v>
      </c>
    </row>
    <row r="203" spans="1:12" s="62" customFormat="1">
      <c r="A203" s="311"/>
      <c r="B20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3" s="225"/>
      <c r="D203" s="225"/>
      <c r="E203" s="225"/>
      <c r="F203" s="264"/>
      <c r="G203" s="354"/>
      <c r="H203" s="226"/>
      <c r="I203" s="227"/>
      <c r="K203" s="152" t="str">
        <f>IF(N1.2_Intervention_Types[[#This Row],[Intervention Type]]="","OK",IF(COUNTIF($B$14:$B203,N1.2_Intervention_Types[[#This Row],[Intervention Type]])&gt;1,"Error","OK"))</f>
        <v>OK</v>
      </c>
      <c r="L203" s="153" t="str">
        <f t="shared" si="3"/>
        <v>-</v>
      </c>
    </row>
    <row r="204" spans="1:12" s="62" customFormat="1">
      <c r="A204" s="311"/>
      <c r="B20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4" s="225"/>
      <c r="D204" s="225"/>
      <c r="E204" s="225"/>
      <c r="F204" s="264"/>
      <c r="G204" s="354"/>
      <c r="H204" s="226"/>
      <c r="I204" s="227"/>
      <c r="K204" s="152" t="str">
        <f>IF(N1.2_Intervention_Types[[#This Row],[Intervention Type]]="","OK",IF(COUNTIF($B$14:$B204,N1.2_Intervention_Types[[#This Row],[Intervention Type]])&gt;1,"Error","OK"))</f>
        <v>OK</v>
      </c>
      <c r="L204" s="153" t="str">
        <f t="shared" si="3"/>
        <v>-</v>
      </c>
    </row>
    <row r="205" spans="1:12" s="62" customFormat="1">
      <c r="A205" s="311"/>
      <c r="B20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5" s="225"/>
      <c r="D205" s="225"/>
      <c r="E205" s="225"/>
      <c r="F205" s="264"/>
      <c r="G205" s="354"/>
      <c r="H205" s="226"/>
      <c r="I205" s="227"/>
      <c r="K205" s="152" t="str">
        <f>IF(N1.2_Intervention_Types[[#This Row],[Intervention Type]]="","OK",IF(COUNTIF($B$14:$B205,N1.2_Intervention_Types[[#This Row],[Intervention Type]])&gt;1,"Error","OK"))</f>
        <v>OK</v>
      </c>
      <c r="L205" s="153" t="str">
        <f t="shared" si="3"/>
        <v>-</v>
      </c>
    </row>
    <row r="206" spans="1:12" s="62" customFormat="1">
      <c r="A206" s="311"/>
      <c r="B20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6" s="225"/>
      <c r="D206" s="225"/>
      <c r="E206" s="225"/>
      <c r="F206" s="264"/>
      <c r="G206" s="354"/>
      <c r="H206" s="226"/>
      <c r="I206" s="227"/>
      <c r="K206" s="152" t="str">
        <f>IF(N1.2_Intervention_Types[[#This Row],[Intervention Type]]="","OK",IF(COUNTIF($B$14:$B206,N1.2_Intervention_Types[[#This Row],[Intervention Type]])&gt;1,"Error","OK"))</f>
        <v>OK</v>
      </c>
      <c r="L206" s="153" t="str">
        <f t="shared" si="3"/>
        <v>-</v>
      </c>
    </row>
    <row r="207" spans="1:12" s="62" customFormat="1">
      <c r="A207" s="311"/>
      <c r="B20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7" s="225"/>
      <c r="D207" s="225"/>
      <c r="E207" s="225"/>
      <c r="F207" s="264"/>
      <c r="G207" s="354"/>
      <c r="H207" s="226"/>
      <c r="I207" s="227"/>
      <c r="K207" s="152" t="str">
        <f>IF(N1.2_Intervention_Types[[#This Row],[Intervention Type]]="","OK",IF(COUNTIF($B$14:$B207,N1.2_Intervention_Types[[#This Row],[Intervention Type]])&gt;1,"Error","OK"))</f>
        <v>OK</v>
      </c>
      <c r="L207" s="153" t="str">
        <f t="shared" si="3"/>
        <v>-</v>
      </c>
    </row>
    <row r="208" spans="1:12" s="62" customFormat="1">
      <c r="A208" s="311"/>
      <c r="B20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8" s="225"/>
      <c r="D208" s="225"/>
      <c r="E208" s="225"/>
      <c r="F208" s="264"/>
      <c r="G208" s="354"/>
      <c r="H208" s="226"/>
      <c r="I208" s="227"/>
      <c r="K208" s="152" t="str">
        <f>IF(N1.2_Intervention_Types[[#This Row],[Intervention Type]]="","OK",IF(COUNTIF($B$14:$B208,N1.2_Intervention_Types[[#This Row],[Intervention Type]])&gt;1,"Error","OK"))</f>
        <v>OK</v>
      </c>
      <c r="L208" s="153" t="str">
        <f t="shared" ref="L208:L214" si="4">IF(K208="Error","Non-unique intervention type.  Enter text in 'Distinuisher Field'","-")</f>
        <v>-</v>
      </c>
    </row>
    <row r="209" spans="1:13" s="62" customFormat="1">
      <c r="A209" s="311"/>
      <c r="B20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09" s="225"/>
      <c r="D209" s="225"/>
      <c r="E209" s="225"/>
      <c r="F209" s="264"/>
      <c r="G209" s="354"/>
      <c r="H209" s="226"/>
      <c r="I209" s="227"/>
      <c r="K209" s="152" t="str">
        <f>IF(N1.2_Intervention_Types[[#This Row],[Intervention Type]]="","OK",IF(COUNTIF($B$14:$B209,N1.2_Intervention_Types[[#This Row],[Intervention Type]])&gt;1,"Error","OK"))</f>
        <v>OK</v>
      </c>
      <c r="L209" s="153" t="str">
        <f t="shared" si="4"/>
        <v>-</v>
      </c>
    </row>
    <row r="210" spans="1:13" s="62" customFormat="1">
      <c r="A210" s="311"/>
      <c r="B21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0" s="225"/>
      <c r="D210" s="225"/>
      <c r="E210" s="225"/>
      <c r="F210" s="264"/>
      <c r="G210" s="354"/>
      <c r="H210" s="226"/>
      <c r="I210" s="227"/>
      <c r="K210" s="152" t="str">
        <f>IF(N1.2_Intervention_Types[[#This Row],[Intervention Type]]="","OK",IF(COUNTIF($B$14:$B210,N1.2_Intervention_Types[[#This Row],[Intervention Type]])&gt;1,"Error","OK"))</f>
        <v>OK</v>
      </c>
      <c r="L210" s="153" t="str">
        <f t="shared" si="4"/>
        <v>-</v>
      </c>
    </row>
    <row r="211" spans="1:13" s="62" customFormat="1">
      <c r="A211" s="311"/>
      <c r="B21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1" s="225"/>
      <c r="D211" s="225"/>
      <c r="E211" s="225"/>
      <c r="F211" s="264"/>
      <c r="G211" s="354"/>
      <c r="H211" s="226"/>
      <c r="I211" s="227"/>
      <c r="K211" s="152" t="str">
        <f>IF(N1.2_Intervention_Types[[#This Row],[Intervention Type]]="","OK",IF(COUNTIF($B$14:$B211,N1.2_Intervention_Types[[#This Row],[Intervention Type]])&gt;1,"Error","OK"))</f>
        <v>OK</v>
      </c>
      <c r="L211" s="153" t="str">
        <f t="shared" si="4"/>
        <v>-</v>
      </c>
    </row>
    <row r="212" spans="1:13" s="62" customFormat="1">
      <c r="A212" s="311"/>
      <c r="B21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2" s="225"/>
      <c r="D212" s="225"/>
      <c r="E212" s="225"/>
      <c r="F212" s="264"/>
      <c r="G212" s="354"/>
      <c r="H212" s="226"/>
      <c r="I212" s="227"/>
      <c r="K212" s="152" t="str">
        <f>IF(N1.2_Intervention_Types[[#This Row],[Intervention Type]]="","OK",IF(COUNTIF($B$14:$B212,N1.2_Intervention_Types[[#This Row],[Intervention Type]])&gt;1,"Error","OK"))</f>
        <v>OK</v>
      </c>
      <c r="L212" s="153" t="str">
        <f t="shared" si="4"/>
        <v>-</v>
      </c>
    </row>
    <row r="213" spans="1:13" s="62" customFormat="1">
      <c r="A213" s="311"/>
      <c r="B21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3" s="225"/>
      <c r="D213" s="225"/>
      <c r="E213" s="225"/>
      <c r="F213" s="264"/>
      <c r="G213" s="354"/>
      <c r="H213" s="226"/>
      <c r="I213" s="227"/>
      <c r="K213" s="152" t="str">
        <f>IF(N1.2_Intervention_Types[[#This Row],[Intervention Type]]="","OK",IF(COUNTIF($B$14:$B213,N1.2_Intervention_Types[[#This Row],[Intervention Type]])&gt;1,"Error","OK"))</f>
        <v>OK</v>
      </c>
      <c r="L213" s="153" t="str">
        <f t="shared" si="4"/>
        <v>-</v>
      </c>
    </row>
    <row r="214" spans="1:13" s="62" customFormat="1">
      <c r="A214" s="311"/>
      <c r="B21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4" s="225"/>
      <c r="D214" s="225"/>
      <c r="E214" s="225"/>
      <c r="F214" s="264"/>
      <c r="G214" s="354"/>
      <c r="H214" s="226"/>
      <c r="I214" s="227"/>
      <c r="K214" s="152" t="str">
        <f>IF(N1.2_Intervention_Types[[#This Row],[Intervention Type]]="","OK",IF(COUNTIF($B$14:$B214,N1.2_Intervention_Types[[#This Row],[Intervention Type]])&gt;1,"Error","OK"))</f>
        <v>OK</v>
      </c>
      <c r="L214" s="153" t="str">
        <f t="shared" si="4"/>
        <v>-</v>
      </c>
    </row>
    <row r="215" spans="1:13" s="62" customFormat="1">
      <c r="A215" s="311"/>
      <c r="B21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5" s="225"/>
      <c r="D215" s="225"/>
      <c r="E215" s="225"/>
      <c r="F215" s="264"/>
      <c r="G215" s="354"/>
      <c r="H215" s="226"/>
      <c r="I215" s="227"/>
      <c r="K215" s="152" t="str">
        <f>IF(N1.2_Intervention_Types[[#This Row],[Intervention Type]]="","OK",IF(COUNTIF($B$14:$B215,N1.2_Intervention_Types[[#This Row],[Intervention Type]])&gt;1,"Error","OK"))</f>
        <v>OK</v>
      </c>
      <c r="L215" s="153" t="str">
        <f t="shared" ref="L215:L246" si="5">IF(K215="Error","Non-unique intervention type.  Enter text in 'Distinuisher Field'","-")</f>
        <v>-</v>
      </c>
    </row>
    <row r="216" spans="1:13">
      <c r="A216" s="311"/>
      <c r="B21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6" s="225"/>
      <c r="D216" s="225"/>
      <c r="E216" s="225"/>
      <c r="F216" s="264"/>
      <c r="G216" s="354"/>
      <c r="H216" s="226"/>
      <c r="I216" s="227"/>
      <c r="J216" s="62"/>
      <c r="K216" s="152" t="str">
        <f>IF(N1.2_Intervention_Types[[#This Row],[Intervention Type]]="","OK",IF(COUNTIF($B$14:$B216,N1.2_Intervention_Types[[#This Row],[Intervention Type]])&gt;1,"Error","OK"))</f>
        <v>OK</v>
      </c>
      <c r="L216" s="153" t="str">
        <f t="shared" si="5"/>
        <v>-</v>
      </c>
      <c r="M216" s="62"/>
    </row>
    <row r="217" spans="1:13">
      <c r="A217" s="311"/>
      <c r="B21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7" s="225"/>
      <c r="D217" s="225"/>
      <c r="E217" s="225"/>
      <c r="F217" s="264"/>
      <c r="G217" s="354"/>
      <c r="H217" s="226"/>
      <c r="I217" s="227"/>
      <c r="J217" s="62"/>
      <c r="K217" s="152" t="str">
        <f>IF(N1.2_Intervention_Types[[#This Row],[Intervention Type]]="","OK",IF(COUNTIF($B$14:$B217,N1.2_Intervention_Types[[#This Row],[Intervention Type]])&gt;1,"Error","OK"))</f>
        <v>OK</v>
      </c>
      <c r="L217" s="153" t="str">
        <f t="shared" si="5"/>
        <v>-</v>
      </c>
      <c r="M217" s="62"/>
    </row>
    <row r="218" spans="1:13">
      <c r="A218" s="311"/>
      <c r="B21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8" s="225"/>
      <c r="D218" s="225"/>
      <c r="E218" s="225"/>
      <c r="F218" s="264"/>
      <c r="G218" s="354"/>
      <c r="H218" s="226"/>
      <c r="I218" s="227"/>
      <c r="J218" s="62"/>
      <c r="K218" s="152" t="str">
        <f>IF(N1.2_Intervention_Types[[#This Row],[Intervention Type]]="","OK",IF(COUNTIF($B$14:$B218,N1.2_Intervention_Types[[#This Row],[Intervention Type]])&gt;1,"Error","OK"))</f>
        <v>OK</v>
      </c>
      <c r="L218" s="153" t="str">
        <f t="shared" si="5"/>
        <v>-</v>
      </c>
      <c r="M218" s="62"/>
    </row>
    <row r="219" spans="1:13">
      <c r="A219" s="311"/>
      <c r="B21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19" s="225"/>
      <c r="D219" s="225"/>
      <c r="E219" s="225"/>
      <c r="F219" s="264"/>
      <c r="G219" s="354"/>
      <c r="H219" s="226"/>
      <c r="I219" s="227"/>
      <c r="J219" s="62"/>
      <c r="K219" s="152" t="str">
        <f>IF(N1.2_Intervention_Types[[#This Row],[Intervention Type]]="","OK",IF(COUNTIF($B$14:$B219,N1.2_Intervention_Types[[#This Row],[Intervention Type]])&gt;1,"Error","OK"))</f>
        <v>OK</v>
      </c>
      <c r="L219" s="153" t="str">
        <f t="shared" si="5"/>
        <v>-</v>
      </c>
      <c r="M219" s="62"/>
    </row>
    <row r="220" spans="1:13">
      <c r="A220" s="311"/>
      <c r="B22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0" s="225"/>
      <c r="D220" s="225"/>
      <c r="E220" s="225"/>
      <c r="F220" s="264"/>
      <c r="G220" s="354"/>
      <c r="H220" s="226"/>
      <c r="I220" s="227"/>
      <c r="J220" s="62"/>
      <c r="K220" s="152" t="str">
        <f>IF(N1.2_Intervention_Types[[#This Row],[Intervention Type]]="","OK",IF(COUNTIF($B$14:$B220,N1.2_Intervention_Types[[#This Row],[Intervention Type]])&gt;1,"Error","OK"))</f>
        <v>OK</v>
      </c>
      <c r="L220" s="153" t="str">
        <f t="shared" si="5"/>
        <v>-</v>
      </c>
      <c r="M220" s="62"/>
    </row>
    <row r="221" spans="1:13">
      <c r="A221" s="311"/>
      <c r="B22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1" s="225"/>
      <c r="D221" s="225"/>
      <c r="E221" s="225"/>
      <c r="F221" s="264"/>
      <c r="G221" s="354"/>
      <c r="H221" s="226"/>
      <c r="I221" s="227"/>
      <c r="J221" s="62"/>
      <c r="K221" s="152" t="str">
        <f>IF(N1.2_Intervention_Types[[#This Row],[Intervention Type]]="","OK",IF(COUNTIF($B$14:$B221,N1.2_Intervention_Types[[#This Row],[Intervention Type]])&gt;1,"Error","OK"))</f>
        <v>OK</v>
      </c>
      <c r="L221" s="153" t="str">
        <f t="shared" si="5"/>
        <v>-</v>
      </c>
      <c r="M221" s="62"/>
    </row>
    <row r="222" spans="1:13">
      <c r="A222" s="311"/>
      <c r="B22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2" s="225"/>
      <c r="D222" s="225"/>
      <c r="E222" s="225"/>
      <c r="F222" s="264"/>
      <c r="G222" s="354"/>
      <c r="H222" s="226"/>
      <c r="I222" s="227"/>
      <c r="J222" s="62"/>
      <c r="K222" s="152" t="str">
        <f>IF(N1.2_Intervention_Types[[#This Row],[Intervention Type]]="","OK",IF(COUNTIF($B$14:$B222,N1.2_Intervention_Types[[#This Row],[Intervention Type]])&gt;1,"Error","OK"))</f>
        <v>OK</v>
      </c>
      <c r="L222" s="153" t="str">
        <f t="shared" si="5"/>
        <v>-</v>
      </c>
      <c r="M222" s="62"/>
    </row>
    <row r="223" spans="1:13">
      <c r="A223" s="311"/>
      <c r="B22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3" s="225"/>
      <c r="D223" s="225"/>
      <c r="E223" s="225"/>
      <c r="F223" s="264"/>
      <c r="G223" s="354"/>
      <c r="H223" s="226"/>
      <c r="I223" s="227"/>
      <c r="J223" s="62"/>
      <c r="K223" s="152" t="str">
        <f>IF(N1.2_Intervention_Types[[#This Row],[Intervention Type]]="","OK",IF(COUNTIF($B$14:$B223,N1.2_Intervention_Types[[#This Row],[Intervention Type]])&gt;1,"Error","OK"))</f>
        <v>OK</v>
      </c>
      <c r="L223" s="153" t="str">
        <f t="shared" si="5"/>
        <v>-</v>
      </c>
      <c r="M223" s="62"/>
    </row>
    <row r="224" spans="1:13">
      <c r="A224" s="311"/>
      <c r="B22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4" s="225"/>
      <c r="D224" s="225"/>
      <c r="E224" s="225"/>
      <c r="F224" s="264"/>
      <c r="G224" s="354"/>
      <c r="H224" s="226"/>
      <c r="I224" s="227"/>
      <c r="J224" s="62"/>
      <c r="K224" s="152" t="str">
        <f>IF(N1.2_Intervention_Types[[#This Row],[Intervention Type]]="","OK",IF(COUNTIF($B$14:$B224,N1.2_Intervention_Types[[#This Row],[Intervention Type]])&gt;1,"Error","OK"))</f>
        <v>OK</v>
      </c>
      <c r="L224" s="153" t="str">
        <f t="shared" si="5"/>
        <v>-</v>
      </c>
      <c r="M224" s="62"/>
    </row>
    <row r="225" spans="1:13">
      <c r="A225" s="311"/>
      <c r="B22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5" s="225"/>
      <c r="D225" s="225"/>
      <c r="E225" s="225"/>
      <c r="F225" s="264"/>
      <c r="G225" s="354"/>
      <c r="H225" s="226"/>
      <c r="I225" s="227"/>
      <c r="J225" s="62"/>
      <c r="K225" s="152" t="str">
        <f>IF(N1.2_Intervention_Types[[#This Row],[Intervention Type]]="","OK",IF(COUNTIF($B$14:$B225,N1.2_Intervention_Types[[#This Row],[Intervention Type]])&gt;1,"Error","OK"))</f>
        <v>OK</v>
      </c>
      <c r="L225" s="153" t="str">
        <f t="shared" si="5"/>
        <v>-</v>
      </c>
      <c r="M225" s="62"/>
    </row>
    <row r="226" spans="1:13">
      <c r="A226" s="311"/>
      <c r="B22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6" s="225"/>
      <c r="D226" s="225"/>
      <c r="E226" s="225"/>
      <c r="F226" s="264"/>
      <c r="G226" s="354"/>
      <c r="H226" s="226"/>
      <c r="I226" s="227"/>
      <c r="J226" s="62"/>
      <c r="K226" s="152" t="str">
        <f>IF(N1.2_Intervention_Types[[#This Row],[Intervention Type]]="","OK",IF(COUNTIF($B$14:$B226,N1.2_Intervention_Types[[#This Row],[Intervention Type]])&gt;1,"Error","OK"))</f>
        <v>OK</v>
      </c>
      <c r="L226" s="153" t="str">
        <f t="shared" si="5"/>
        <v>-</v>
      </c>
      <c r="M226" s="62"/>
    </row>
    <row r="227" spans="1:13">
      <c r="A227" s="311"/>
      <c r="B22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7" s="225"/>
      <c r="D227" s="225"/>
      <c r="E227" s="225"/>
      <c r="F227" s="264"/>
      <c r="G227" s="354"/>
      <c r="H227" s="226"/>
      <c r="I227" s="227"/>
      <c r="J227" s="62"/>
      <c r="K227" s="152" t="str">
        <f>IF(N1.2_Intervention_Types[[#This Row],[Intervention Type]]="","OK",IF(COUNTIF($B$14:$B227,N1.2_Intervention_Types[[#This Row],[Intervention Type]])&gt;1,"Error","OK"))</f>
        <v>OK</v>
      </c>
      <c r="L227" s="153" t="str">
        <f t="shared" si="5"/>
        <v>-</v>
      </c>
      <c r="M227" s="62"/>
    </row>
    <row r="228" spans="1:13">
      <c r="A228" s="311"/>
      <c r="B22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8" s="225"/>
      <c r="D228" s="225"/>
      <c r="E228" s="225"/>
      <c r="F228" s="264"/>
      <c r="G228" s="354"/>
      <c r="H228" s="226"/>
      <c r="I228" s="227"/>
      <c r="J228" s="62"/>
      <c r="K228" s="152" t="str">
        <f>IF(N1.2_Intervention_Types[[#This Row],[Intervention Type]]="","OK",IF(COUNTIF($B$14:$B228,N1.2_Intervention_Types[[#This Row],[Intervention Type]])&gt;1,"Error","OK"))</f>
        <v>OK</v>
      </c>
      <c r="L228" s="153" t="str">
        <f t="shared" si="5"/>
        <v>-</v>
      </c>
      <c r="M228" s="62"/>
    </row>
    <row r="229" spans="1:13">
      <c r="A229" s="311"/>
      <c r="B22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29" s="225"/>
      <c r="D229" s="225"/>
      <c r="E229" s="225"/>
      <c r="F229" s="264"/>
      <c r="G229" s="354"/>
      <c r="H229" s="226"/>
      <c r="I229" s="227"/>
      <c r="J229" s="62"/>
      <c r="K229" s="152" t="str">
        <f>IF(N1.2_Intervention_Types[[#This Row],[Intervention Type]]="","OK",IF(COUNTIF($B$14:$B229,N1.2_Intervention_Types[[#This Row],[Intervention Type]])&gt;1,"Error","OK"))</f>
        <v>OK</v>
      </c>
      <c r="L229" s="153" t="str">
        <f t="shared" si="5"/>
        <v>-</v>
      </c>
      <c r="M229" s="62"/>
    </row>
    <row r="230" spans="1:13">
      <c r="A230" s="311"/>
      <c r="B23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0" s="225"/>
      <c r="D230" s="225"/>
      <c r="E230" s="225"/>
      <c r="F230" s="264"/>
      <c r="G230" s="354"/>
      <c r="H230" s="226"/>
      <c r="I230" s="227"/>
      <c r="J230" s="62"/>
      <c r="K230" s="152" t="str">
        <f>IF(N1.2_Intervention_Types[[#This Row],[Intervention Type]]="","OK",IF(COUNTIF($B$14:$B230,N1.2_Intervention_Types[[#This Row],[Intervention Type]])&gt;1,"Error","OK"))</f>
        <v>OK</v>
      </c>
      <c r="L230" s="153" t="str">
        <f t="shared" si="5"/>
        <v>-</v>
      </c>
      <c r="M230" s="62"/>
    </row>
    <row r="231" spans="1:13">
      <c r="A231" s="311"/>
      <c r="B23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1" s="225"/>
      <c r="D231" s="225"/>
      <c r="E231" s="225"/>
      <c r="F231" s="264"/>
      <c r="G231" s="354"/>
      <c r="H231" s="226"/>
      <c r="I231" s="227"/>
      <c r="J231" s="62"/>
      <c r="K231" s="152" t="str">
        <f>IF(N1.2_Intervention_Types[[#This Row],[Intervention Type]]="","OK",IF(COUNTIF($B$14:$B231,N1.2_Intervention_Types[[#This Row],[Intervention Type]])&gt;1,"Error","OK"))</f>
        <v>OK</v>
      </c>
      <c r="L231" s="153" t="str">
        <f t="shared" si="5"/>
        <v>-</v>
      </c>
      <c r="M231" s="62"/>
    </row>
    <row r="232" spans="1:13">
      <c r="A232" s="311"/>
      <c r="B23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2" s="225"/>
      <c r="D232" s="225"/>
      <c r="E232" s="225"/>
      <c r="F232" s="264"/>
      <c r="G232" s="354"/>
      <c r="H232" s="226"/>
      <c r="I232" s="227"/>
      <c r="J232" s="62"/>
      <c r="K232" s="152" t="str">
        <f>IF(N1.2_Intervention_Types[[#This Row],[Intervention Type]]="","OK",IF(COUNTIF($B$14:$B232,N1.2_Intervention_Types[[#This Row],[Intervention Type]])&gt;1,"Error","OK"))</f>
        <v>OK</v>
      </c>
      <c r="L232" s="153" t="str">
        <f t="shared" si="5"/>
        <v>-</v>
      </c>
      <c r="M232" s="62"/>
    </row>
    <row r="233" spans="1:13">
      <c r="A233" s="311"/>
      <c r="B23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3" s="225"/>
      <c r="D233" s="225"/>
      <c r="E233" s="225"/>
      <c r="F233" s="264"/>
      <c r="G233" s="354"/>
      <c r="H233" s="226"/>
      <c r="I233" s="227"/>
      <c r="J233" s="62"/>
      <c r="K233" s="152" t="str">
        <f>IF(N1.2_Intervention_Types[[#This Row],[Intervention Type]]="","OK",IF(COUNTIF($B$14:$B233,N1.2_Intervention_Types[[#This Row],[Intervention Type]])&gt;1,"Error","OK"))</f>
        <v>OK</v>
      </c>
      <c r="L233" s="153" t="str">
        <f t="shared" si="5"/>
        <v>-</v>
      </c>
      <c r="M233" s="62"/>
    </row>
    <row r="234" spans="1:13">
      <c r="A234" s="311"/>
      <c r="B23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4" s="225"/>
      <c r="D234" s="225"/>
      <c r="E234" s="225"/>
      <c r="F234" s="264"/>
      <c r="G234" s="354"/>
      <c r="H234" s="226"/>
      <c r="I234" s="227"/>
      <c r="J234" s="62"/>
      <c r="K234" s="152" t="str">
        <f>IF(N1.2_Intervention_Types[[#This Row],[Intervention Type]]="","OK",IF(COUNTIF($B$14:$B234,N1.2_Intervention_Types[[#This Row],[Intervention Type]])&gt;1,"Error","OK"))</f>
        <v>OK</v>
      </c>
      <c r="L234" s="153" t="str">
        <f t="shared" si="5"/>
        <v>-</v>
      </c>
      <c r="M234" s="62"/>
    </row>
    <row r="235" spans="1:13">
      <c r="A235" s="311"/>
      <c r="B23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5" s="225"/>
      <c r="D235" s="225"/>
      <c r="E235" s="225"/>
      <c r="F235" s="264"/>
      <c r="G235" s="354"/>
      <c r="H235" s="226"/>
      <c r="I235" s="227"/>
      <c r="J235" s="62"/>
      <c r="K235" s="152" t="str">
        <f>IF(N1.2_Intervention_Types[[#This Row],[Intervention Type]]="","OK",IF(COUNTIF($B$14:$B235,N1.2_Intervention_Types[[#This Row],[Intervention Type]])&gt;1,"Error","OK"))</f>
        <v>OK</v>
      </c>
      <c r="L235" s="153" t="str">
        <f t="shared" si="5"/>
        <v>-</v>
      </c>
      <c r="M235" s="62"/>
    </row>
    <row r="236" spans="1:13">
      <c r="A236" s="311"/>
      <c r="B23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6" s="225"/>
      <c r="D236" s="225"/>
      <c r="E236" s="225"/>
      <c r="F236" s="264"/>
      <c r="G236" s="354"/>
      <c r="H236" s="226"/>
      <c r="I236" s="227"/>
      <c r="J236" s="62"/>
      <c r="K236" s="152" t="str">
        <f>IF(N1.2_Intervention_Types[[#This Row],[Intervention Type]]="","OK",IF(COUNTIF($B$14:$B236,N1.2_Intervention_Types[[#This Row],[Intervention Type]])&gt;1,"Error","OK"))</f>
        <v>OK</v>
      </c>
      <c r="L236" s="153" t="str">
        <f t="shared" si="5"/>
        <v>-</v>
      </c>
      <c r="M236" s="62"/>
    </row>
    <row r="237" spans="1:13">
      <c r="A237" s="311"/>
      <c r="B23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7" s="225"/>
      <c r="D237" s="225"/>
      <c r="E237" s="225"/>
      <c r="F237" s="264"/>
      <c r="G237" s="354"/>
      <c r="H237" s="226"/>
      <c r="I237" s="227"/>
      <c r="J237" s="62"/>
      <c r="K237" s="152" t="str">
        <f>IF(N1.2_Intervention_Types[[#This Row],[Intervention Type]]="","OK",IF(COUNTIF($B$14:$B237,N1.2_Intervention_Types[[#This Row],[Intervention Type]])&gt;1,"Error","OK"))</f>
        <v>OK</v>
      </c>
      <c r="L237" s="153" t="str">
        <f t="shared" si="5"/>
        <v>-</v>
      </c>
      <c r="M237" s="62"/>
    </row>
    <row r="238" spans="1:13">
      <c r="A238" s="311"/>
      <c r="B23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8" s="225"/>
      <c r="D238" s="225"/>
      <c r="E238" s="225"/>
      <c r="F238" s="264"/>
      <c r="G238" s="354"/>
      <c r="H238" s="226"/>
      <c r="I238" s="227"/>
      <c r="J238" s="62"/>
      <c r="K238" s="152" t="str">
        <f>IF(N1.2_Intervention_Types[[#This Row],[Intervention Type]]="","OK",IF(COUNTIF($B$14:$B238,N1.2_Intervention_Types[[#This Row],[Intervention Type]])&gt;1,"Error","OK"))</f>
        <v>OK</v>
      </c>
      <c r="L238" s="153" t="str">
        <f t="shared" si="5"/>
        <v>-</v>
      </c>
      <c r="M238" s="62"/>
    </row>
    <row r="239" spans="1:13">
      <c r="A239" s="311"/>
      <c r="B23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39" s="225"/>
      <c r="D239" s="225"/>
      <c r="E239" s="225"/>
      <c r="F239" s="264"/>
      <c r="G239" s="354"/>
      <c r="H239" s="226"/>
      <c r="I239" s="227"/>
      <c r="J239" s="62"/>
      <c r="K239" s="152" t="str">
        <f>IF(N1.2_Intervention_Types[[#This Row],[Intervention Type]]="","OK",IF(COUNTIF($B$14:$B239,N1.2_Intervention_Types[[#This Row],[Intervention Type]])&gt;1,"Error","OK"))</f>
        <v>OK</v>
      </c>
      <c r="L239" s="153" t="str">
        <f t="shared" si="5"/>
        <v>-</v>
      </c>
      <c r="M239" s="62"/>
    </row>
    <row r="240" spans="1:13">
      <c r="A240" s="311"/>
      <c r="B24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0" s="225"/>
      <c r="D240" s="225"/>
      <c r="E240" s="225"/>
      <c r="F240" s="264"/>
      <c r="G240" s="354"/>
      <c r="H240" s="226"/>
      <c r="I240" s="227"/>
      <c r="J240" s="62"/>
      <c r="K240" s="152" t="str">
        <f>IF(N1.2_Intervention_Types[[#This Row],[Intervention Type]]="","OK",IF(COUNTIF($B$14:$B240,N1.2_Intervention_Types[[#This Row],[Intervention Type]])&gt;1,"Error","OK"))</f>
        <v>OK</v>
      </c>
      <c r="L240" s="153" t="str">
        <f t="shared" si="5"/>
        <v>-</v>
      </c>
      <c r="M240" s="62"/>
    </row>
    <row r="241" spans="1:13">
      <c r="A241" s="311"/>
      <c r="B24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1" s="225"/>
      <c r="D241" s="225"/>
      <c r="E241" s="225"/>
      <c r="F241" s="264"/>
      <c r="G241" s="354"/>
      <c r="H241" s="226"/>
      <c r="I241" s="227"/>
      <c r="J241" s="62"/>
      <c r="K241" s="152" t="str">
        <f>IF(N1.2_Intervention_Types[[#This Row],[Intervention Type]]="","OK",IF(COUNTIF($B$14:$B241,N1.2_Intervention_Types[[#This Row],[Intervention Type]])&gt;1,"Error","OK"))</f>
        <v>OK</v>
      </c>
      <c r="L241" s="153" t="str">
        <f t="shared" si="5"/>
        <v>-</v>
      </c>
      <c r="M241" s="62"/>
    </row>
    <row r="242" spans="1:13">
      <c r="A242" s="311"/>
      <c r="B24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2" s="225"/>
      <c r="D242" s="225"/>
      <c r="E242" s="225"/>
      <c r="F242" s="264"/>
      <c r="G242" s="354"/>
      <c r="H242" s="226"/>
      <c r="I242" s="227"/>
      <c r="J242" s="62"/>
      <c r="K242" s="152" t="str">
        <f>IF(N1.2_Intervention_Types[[#This Row],[Intervention Type]]="","OK",IF(COUNTIF($B$14:$B242,N1.2_Intervention_Types[[#This Row],[Intervention Type]])&gt;1,"Error","OK"))</f>
        <v>OK</v>
      </c>
      <c r="L242" s="153" t="str">
        <f t="shared" si="5"/>
        <v>-</v>
      </c>
      <c r="M242" s="62"/>
    </row>
    <row r="243" spans="1:13">
      <c r="A243" s="311"/>
      <c r="B24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3" s="225"/>
      <c r="D243" s="225"/>
      <c r="E243" s="225"/>
      <c r="F243" s="264"/>
      <c r="G243" s="354"/>
      <c r="H243" s="226"/>
      <c r="I243" s="227"/>
      <c r="J243" s="62"/>
      <c r="K243" s="152" t="str">
        <f>IF(N1.2_Intervention_Types[[#This Row],[Intervention Type]]="","OK",IF(COUNTIF($B$14:$B243,N1.2_Intervention_Types[[#This Row],[Intervention Type]])&gt;1,"Error","OK"))</f>
        <v>OK</v>
      </c>
      <c r="L243" s="153" t="str">
        <f t="shared" si="5"/>
        <v>-</v>
      </c>
      <c r="M243" s="62"/>
    </row>
    <row r="244" spans="1:13">
      <c r="A244" s="311"/>
      <c r="B24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4" s="225"/>
      <c r="D244" s="225"/>
      <c r="E244" s="225"/>
      <c r="F244" s="264"/>
      <c r="G244" s="354"/>
      <c r="H244" s="226"/>
      <c r="I244" s="227"/>
      <c r="J244" s="62"/>
      <c r="K244" s="152" t="str">
        <f>IF(N1.2_Intervention_Types[[#This Row],[Intervention Type]]="","OK",IF(COUNTIF($B$14:$B244,N1.2_Intervention_Types[[#This Row],[Intervention Type]])&gt;1,"Error","OK"))</f>
        <v>OK</v>
      </c>
      <c r="L244" s="153" t="str">
        <f t="shared" si="5"/>
        <v>-</v>
      </c>
      <c r="M244" s="62"/>
    </row>
    <row r="245" spans="1:13">
      <c r="A245" s="311"/>
      <c r="B24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5" s="225"/>
      <c r="D245" s="225"/>
      <c r="E245" s="225"/>
      <c r="F245" s="264"/>
      <c r="G245" s="354"/>
      <c r="H245" s="226"/>
      <c r="I245" s="227"/>
      <c r="J245" s="62"/>
      <c r="K245" s="152" t="str">
        <f>IF(N1.2_Intervention_Types[[#This Row],[Intervention Type]]="","OK",IF(COUNTIF($B$14:$B245,N1.2_Intervention_Types[[#This Row],[Intervention Type]])&gt;1,"Error","OK"))</f>
        <v>OK</v>
      </c>
      <c r="L245" s="153" t="str">
        <f t="shared" si="5"/>
        <v>-</v>
      </c>
      <c r="M245" s="62"/>
    </row>
    <row r="246" spans="1:13">
      <c r="A246" s="311"/>
      <c r="B24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6" s="225"/>
      <c r="D246" s="225"/>
      <c r="E246" s="225"/>
      <c r="F246" s="264"/>
      <c r="G246" s="354"/>
      <c r="H246" s="226"/>
      <c r="I246" s="227"/>
      <c r="J246" s="62"/>
      <c r="K246" s="152" t="str">
        <f>IF(N1.2_Intervention_Types[[#This Row],[Intervention Type]]="","OK",IF(COUNTIF($B$14:$B246,N1.2_Intervention_Types[[#This Row],[Intervention Type]])&gt;1,"Error","OK"))</f>
        <v>OK</v>
      </c>
      <c r="L246" s="153" t="str">
        <f t="shared" si="5"/>
        <v>-</v>
      </c>
      <c r="M246" s="62"/>
    </row>
    <row r="247" spans="1:13">
      <c r="A247" s="311"/>
      <c r="B24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7" s="225"/>
      <c r="D247" s="225"/>
      <c r="E247" s="225"/>
      <c r="F247" s="264"/>
      <c r="G247" s="354"/>
      <c r="H247" s="226"/>
      <c r="I247" s="227"/>
      <c r="J247" s="62"/>
      <c r="K247" s="152" t="str">
        <f>IF(N1.2_Intervention_Types[[#This Row],[Intervention Type]]="","OK",IF(COUNTIF($B$14:$B247,N1.2_Intervention_Types[[#This Row],[Intervention Type]])&gt;1,"Error","OK"))</f>
        <v>OK</v>
      </c>
      <c r="L247" s="153" t="str">
        <f t="shared" ref="L247:L278" si="6">IF(K247="Error","Non-unique intervention type.  Enter text in 'Distinuisher Field'","-")</f>
        <v>-</v>
      </c>
      <c r="M247" s="62"/>
    </row>
    <row r="248" spans="1:13">
      <c r="A248" s="311"/>
      <c r="B24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8" s="225"/>
      <c r="D248" s="225"/>
      <c r="E248" s="225"/>
      <c r="F248" s="264"/>
      <c r="G248" s="354"/>
      <c r="H248" s="226"/>
      <c r="I248" s="227"/>
      <c r="J248" s="62"/>
      <c r="K248" s="152" t="str">
        <f>IF(N1.2_Intervention_Types[[#This Row],[Intervention Type]]="","OK",IF(COUNTIF($B$14:$B248,N1.2_Intervention_Types[[#This Row],[Intervention Type]])&gt;1,"Error","OK"))</f>
        <v>OK</v>
      </c>
      <c r="L248" s="153" t="str">
        <f t="shared" si="6"/>
        <v>-</v>
      </c>
      <c r="M248" s="62"/>
    </row>
    <row r="249" spans="1:13">
      <c r="A249" s="311"/>
      <c r="B24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49" s="225"/>
      <c r="D249" s="225"/>
      <c r="E249" s="225"/>
      <c r="F249" s="264"/>
      <c r="G249" s="354"/>
      <c r="H249" s="226"/>
      <c r="I249" s="227"/>
      <c r="J249" s="62"/>
      <c r="K249" s="152" t="str">
        <f>IF(N1.2_Intervention_Types[[#This Row],[Intervention Type]]="","OK",IF(COUNTIF($B$14:$B249,N1.2_Intervention_Types[[#This Row],[Intervention Type]])&gt;1,"Error","OK"))</f>
        <v>OK</v>
      </c>
      <c r="L249" s="153" t="str">
        <f t="shared" si="6"/>
        <v>-</v>
      </c>
      <c r="M249" s="62"/>
    </row>
    <row r="250" spans="1:13">
      <c r="A250" s="311"/>
      <c r="B25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0" s="225"/>
      <c r="D250" s="225"/>
      <c r="E250" s="225"/>
      <c r="F250" s="264"/>
      <c r="G250" s="354"/>
      <c r="H250" s="226"/>
      <c r="I250" s="227"/>
      <c r="J250" s="62"/>
      <c r="K250" s="152" t="str">
        <f>IF(N1.2_Intervention_Types[[#This Row],[Intervention Type]]="","OK",IF(COUNTIF($B$14:$B250,N1.2_Intervention_Types[[#This Row],[Intervention Type]])&gt;1,"Error","OK"))</f>
        <v>OK</v>
      </c>
      <c r="L250" s="153" t="str">
        <f t="shared" si="6"/>
        <v>-</v>
      </c>
      <c r="M250" s="62"/>
    </row>
    <row r="251" spans="1:13">
      <c r="A251" s="311"/>
      <c r="B25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1" s="225"/>
      <c r="D251" s="225"/>
      <c r="E251" s="225"/>
      <c r="F251" s="264"/>
      <c r="G251" s="354"/>
      <c r="H251" s="226"/>
      <c r="I251" s="227"/>
      <c r="J251" s="62"/>
      <c r="K251" s="152" t="str">
        <f>IF(N1.2_Intervention_Types[[#This Row],[Intervention Type]]="","OK",IF(COUNTIF($B$14:$B251,N1.2_Intervention_Types[[#This Row],[Intervention Type]])&gt;1,"Error","OK"))</f>
        <v>OK</v>
      </c>
      <c r="L251" s="153" t="str">
        <f t="shared" si="6"/>
        <v>-</v>
      </c>
      <c r="M251" s="62"/>
    </row>
    <row r="252" spans="1:13">
      <c r="A252" s="311"/>
      <c r="B25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2" s="225"/>
      <c r="D252" s="225"/>
      <c r="E252" s="225"/>
      <c r="F252" s="264"/>
      <c r="G252" s="354"/>
      <c r="H252" s="226"/>
      <c r="I252" s="227"/>
      <c r="J252" s="62"/>
      <c r="K252" s="152" t="str">
        <f>IF(N1.2_Intervention_Types[[#This Row],[Intervention Type]]="","OK",IF(COUNTIF($B$14:$B252,N1.2_Intervention_Types[[#This Row],[Intervention Type]])&gt;1,"Error","OK"))</f>
        <v>OK</v>
      </c>
      <c r="L252" s="153" t="str">
        <f t="shared" si="6"/>
        <v>-</v>
      </c>
      <c r="M252" s="62"/>
    </row>
    <row r="253" spans="1:13">
      <c r="A253" s="311"/>
      <c r="B25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3" s="225"/>
      <c r="D253" s="225"/>
      <c r="E253" s="225"/>
      <c r="F253" s="264"/>
      <c r="G253" s="354"/>
      <c r="H253" s="226"/>
      <c r="I253" s="227"/>
      <c r="J253" s="62"/>
      <c r="K253" s="152" t="str">
        <f>IF(N1.2_Intervention_Types[[#This Row],[Intervention Type]]="","OK",IF(COUNTIF($B$14:$B253,N1.2_Intervention_Types[[#This Row],[Intervention Type]])&gt;1,"Error","OK"))</f>
        <v>OK</v>
      </c>
      <c r="L253" s="153" t="str">
        <f t="shared" si="6"/>
        <v>-</v>
      </c>
      <c r="M253" s="62"/>
    </row>
    <row r="254" spans="1:13">
      <c r="A254" s="311"/>
      <c r="B25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4" s="225"/>
      <c r="D254" s="225"/>
      <c r="E254" s="225"/>
      <c r="F254" s="264"/>
      <c r="G254" s="354"/>
      <c r="H254" s="226"/>
      <c r="I254" s="227"/>
      <c r="J254" s="62"/>
      <c r="K254" s="152" t="str">
        <f>IF(N1.2_Intervention_Types[[#This Row],[Intervention Type]]="","OK",IF(COUNTIF($B$14:$B254,N1.2_Intervention_Types[[#This Row],[Intervention Type]])&gt;1,"Error","OK"))</f>
        <v>OK</v>
      </c>
      <c r="L254" s="153" t="str">
        <f t="shared" si="6"/>
        <v>-</v>
      </c>
      <c r="M254" s="62"/>
    </row>
    <row r="255" spans="1:13">
      <c r="A255" s="311"/>
      <c r="B25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5" s="225"/>
      <c r="D255" s="225"/>
      <c r="E255" s="225"/>
      <c r="F255" s="264"/>
      <c r="G255" s="354"/>
      <c r="H255" s="226"/>
      <c r="I255" s="227"/>
      <c r="J255" s="62"/>
      <c r="K255" s="152" t="str">
        <f>IF(N1.2_Intervention_Types[[#This Row],[Intervention Type]]="","OK",IF(COUNTIF($B$14:$B255,N1.2_Intervention_Types[[#This Row],[Intervention Type]])&gt;1,"Error","OK"))</f>
        <v>OK</v>
      </c>
      <c r="L255" s="153" t="str">
        <f t="shared" si="6"/>
        <v>-</v>
      </c>
      <c r="M255" s="62"/>
    </row>
    <row r="256" spans="1:13">
      <c r="A256" s="311"/>
      <c r="B25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6" s="225"/>
      <c r="D256" s="225"/>
      <c r="E256" s="225"/>
      <c r="F256" s="264"/>
      <c r="G256" s="354"/>
      <c r="H256" s="226"/>
      <c r="I256" s="227"/>
      <c r="J256" s="62"/>
      <c r="K256" s="152" t="str">
        <f>IF(N1.2_Intervention_Types[[#This Row],[Intervention Type]]="","OK",IF(COUNTIF($B$14:$B256,N1.2_Intervention_Types[[#This Row],[Intervention Type]])&gt;1,"Error","OK"))</f>
        <v>OK</v>
      </c>
      <c r="L256" s="153" t="str">
        <f t="shared" si="6"/>
        <v>-</v>
      </c>
      <c r="M256" s="62"/>
    </row>
    <row r="257" spans="1:13">
      <c r="A257" s="311"/>
      <c r="B25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7" s="225"/>
      <c r="D257" s="225"/>
      <c r="E257" s="225"/>
      <c r="F257" s="264"/>
      <c r="G257" s="354"/>
      <c r="H257" s="226"/>
      <c r="I257" s="227"/>
      <c r="J257" s="62"/>
      <c r="K257" s="152" t="str">
        <f>IF(N1.2_Intervention_Types[[#This Row],[Intervention Type]]="","OK",IF(COUNTIF($B$14:$B257,N1.2_Intervention_Types[[#This Row],[Intervention Type]])&gt;1,"Error","OK"))</f>
        <v>OK</v>
      </c>
      <c r="L257" s="153" t="str">
        <f t="shared" si="6"/>
        <v>-</v>
      </c>
      <c r="M257" s="62"/>
    </row>
    <row r="258" spans="1:13">
      <c r="A258" s="311"/>
      <c r="B25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8" s="225"/>
      <c r="D258" s="225"/>
      <c r="E258" s="225"/>
      <c r="F258" s="264"/>
      <c r="G258" s="354"/>
      <c r="H258" s="226"/>
      <c r="I258" s="227"/>
      <c r="J258" s="62"/>
      <c r="K258" s="152" t="str">
        <f>IF(N1.2_Intervention_Types[[#This Row],[Intervention Type]]="","OK",IF(COUNTIF($B$14:$B258,N1.2_Intervention_Types[[#This Row],[Intervention Type]])&gt;1,"Error","OK"))</f>
        <v>OK</v>
      </c>
      <c r="L258" s="153" t="str">
        <f t="shared" si="6"/>
        <v>-</v>
      </c>
      <c r="M258" s="62"/>
    </row>
    <row r="259" spans="1:13">
      <c r="A259" s="311"/>
      <c r="B25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59" s="225"/>
      <c r="D259" s="225"/>
      <c r="E259" s="225"/>
      <c r="F259" s="264"/>
      <c r="G259" s="354"/>
      <c r="H259" s="226"/>
      <c r="I259" s="227"/>
      <c r="J259" s="62"/>
      <c r="K259" s="152" t="str">
        <f>IF(N1.2_Intervention_Types[[#This Row],[Intervention Type]]="","OK",IF(COUNTIF($B$14:$B259,N1.2_Intervention_Types[[#This Row],[Intervention Type]])&gt;1,"Error","OK"))</f>
        <v>OK</v>
      </c>
      <c r="L259" s="153" t="str">
        <f t="shared" si="6"/>
        <v>-</v>
      </c>
      <c r="M259" s="62"/>
    </row>
    <row r="260" spans="1:13">
      <c r="A260" s="311"/>
      <c r="B26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0" s="225"/>
      <c r="D260" s="225"/>
      <c r="E260" s="225"/>
      <c r="F260" s="264"/>
      <c r="G260" s="354"/>
      <c r="H260" s="226"/>
      <c r="I260" s="227"/>
      <c r="J260" s="62"/>
      <c r="K260" s="152" t="str">
        <f>IF(N1.2_Intervention_Types[[#This Row],[Intervention Type]]="","OK",IF(COUNTIF($B$14:$B260,N1.2_Intervention_Types[[#This Row],[Intervention Type]])&gt;1,"Error","OK"))</f>
        <v>OK</v>
      </c>
      <c r="L260" s="153" t="str">
        <f t="shared" si="6"/>
        <v>-</v>
      </c>
      <c r="M260" s="62"/>
    </row>
    <row r="261" spans="1:13">
      <c r="A261" s="311"/>
      <c r="B26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1" s="225"/>
      <c r="D261" s="225"/>
      <c r="E261" s="225"/>
      <c r="F261" s="264"/>
      <c r="G261" s="354"/>
      <c r="H261" s="226"/>
      <c r="I261" s="227"/>
      <c r="J261" s="62"/>
      <c r="K261" s="152" t="str">
        <f>IF(N1.2_Intervention_Types[[#This Row],[Intervention Type]]="","OK",IF(COUNTIF($B$14:$B261,N1.2_Intervention_Types[[#This Row],[Intervention Type]])&gt;1,"Error","OK"))</f>
        <v>OK</v>
      </c>
      <c r="L261" s="153" t="str">
        <f t="shared" si="6"/>
        <v>-</v>
      </c>
      <c r="M261" s="62"/>
    </row>
    <row r="262" spans="1:13">
      <c r="A262" s="311"/>
      <c r="B26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2" s="225"/>
      <c r="D262" s="225"/>
      <c r="E262" s="225"/>
      <c r="F262" s="264"/>
      <c r="G262" s="354"/>
      <c r="H262" s="226"/>
      <c r="I262" s="227"/>
      <c r="J262" s="62"/>
      <c r="K262" s="152" t="str">
        <f>IF(N1.2_Intervention_Types[[#This Row],[Intervention Type]]="","OK",IF(COUNTIF($B$14:$B262,N1.2_Intervention_Types[[#This Row],[Intervention Type]])&gt;1,"Error","OK"))</f>
        <v>OK</v>
      </c>
      <c r="L262" s="153" t="str">
        <f t="shared" si="6"/>
        <v>-</v>
      </c>
      <c r="M262" s="62"/>
    </row>
    <row r="263" spans="1:13">
      <c r="A263" s="311"/>
      <c r="B26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3" s="225"/>
      <c r="D263" s="225"/>
      <c r="E263" s="225"/>
      <c r="F263" s="264"/>
      <c r="G263" s="354"/>
      <c r="H263" s="226"/>
      <c r="I263" s="227"/>
      <c r="J263" s="62"/>
      <c r="K263" s="152" t="str">
        <f>IF(N1.2_Intervention_Types[[#This Row],[Intervention Type]]="","OK",IF(COUNTIF($B$14:$B263,N1.2_Intervention_Types[[#This Row],[Intervention Type]])&gt;1,"Error","OK"))</f>
        <v>OK</v>
      </c>
      <c r="L263" s="153" t="str">
        <f t="shared" si="6"/>
        <v>-</v>
      </c>
      <c r="M263" s="62"/>
    </row>
    <row r="264" spans="1:13">
      <c r="A264" s="311"/>
      <c r="B26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4" s="225"/>
      <c r="D264" s="225"/>
      <c r="E264" s="225"/>
      <c r="F264" s="264"/>
      <c r="G264" s="354"/>
      <c r="H264" s="226"/>
      <c r="I264" s="227"/>
      <c r="J264" s="62"/>
      <c r="K264" s="152" t="str">
        <f>IF(N1.2_Intervention_Types[[#This Row],[Intervention Type]]="","OK",IF(COUNTIF($B$14:$B264,N1.2_Intervention_Types[[#This Row],[Intervention Type]])&gt;1,"Error","OK"))</f>
        <v>OK</v>
      </c>
      <c r="L264" s="153" t="str">
        <f t="shared" si="6"/>
        <v>-</v>
      </c>
      <c r="M264" s="62"/>
    </row>
    <row r="265" spans="1:13">
      <c r="A265" s="311"/>
      <c r="B26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5" s="225"/>
      <c r="D265" s="225"/>
      <c r="E265" s="225"/>
      <c r="F265" s="264"/>
      <c r="G265" s="354"/>
      <c r="H265" s="226"/>
      <c r="I265" s="227"/>
      <c r="J265" s="62"/>
      <c r="K265" s="152" t="str">
        <f>IF(N1.2_Intervention_Types[[#This Row],[Intervention Type]]="","OK",IF(COUNTIF($B$14:$B265,N1.2_Intervention_Types[[#This Row],[Intervention Type]])&gt;1,"Error","OK"))</f>
        <v>OK</v>
      </c>
      <c r="L265" s="153" t="str">
        <f t="shared" si="6"/>
        <v>-</v>
      </c>
      <c r="M265" s="62"/>
    </row>
    <row r="266" spans="1:13">
      <c r="A266" s="311"/>
      <c r="B26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6" s="225"/>
      <c r="D266" s="225"/>
      <c r="E266" s="225"/>
      <c r="F266" s="264"/>
      <c r="G266" s="354"/>
      <c r="H266" s="226"/>
      <c r="I266" s="227"/>
      <c r="J266" s="62"/>
      <c r="K266" s="152" t="str">
        <f>IF(N1.2_Intervention_Types[[#This Row],[Intervention Type]]="","OK",IF(COUNTIF($B$14:$B266,N1.2_Intervention_Types[[#This Row],[Intervention Type]])&gt;1,"Error","OK"))</f>
        <v>OK</v>
      </c>
      <c r="L266" s="153" t="str">
        <f t="shared" si="6"/>
        <v>-</v>
      </c>
      <c r="M266" s="62"/>
    </row>
    <row r="267" spans="1:13">
      <c r="A267" s="311"/>
      <c r="B26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7" s="225"/>
      <c r="D267" s="225"/>
      <c r="E267" s="225"/>
      <c r="F267" s="264"/>
      <c r="G267" s="354"/>
      <c r="H267" s="226"/>
      <c r="I267" s="227"/>
      <c r="J267" s="62"/>
      <c r="K267" s="152" t="str">
        <f>IF(N1.2_Intervention_Types[[#This Row],[Intervention Type]]="","OK",IF(COUNTIF($B$14:$B267,N1.2_Intervention_Types[[#This Row],[Intervention Type]])&gt;1,"Error","OK"))</f>
        <v>OK</v>
      </c>
      <c r="L267" s="153" t="str">
        <f t="shared" si="6"/>
        <v>-</v>
      </c>
      <c r="M267" s="62"/>
    </row>
    <row r="268" spans="1:13">
      <c r="A268" s="311"/>
      <c r="B26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8" s="225"/>
      <c r="D268" s="225"/>
      <c r="E268" s="225"/>
      <c r="F268" s="264"/>
      <c r="G268" s="354"/>
      <c r="H268" s="226"/>
      <c r="I268" s="227"/>
      <c r="J268" s="62"/>
      <c r="K268" s="152" t="str">
        <f>IF(N1.2_Intervention_Types[[#This Row],[Intervention Type]]="","OK",IF(COUNTIF($B$14:$B268,N1.2_Intervention_Types[[#This Row],[Intervention Type]])&gt;1,"Error","OK"))</f>
        <v>OK</v>
      </c>
      <c r="L268" s="153" t="str">
        <f t="shared" si="6"/>
        <v>-</v>
      </c>
      <c r="M268" s="62"/>
    </row>
    <row r="269" spans="1:13">
      <c r="A269" s="311"/>
      <c r="B26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69" s="225"/>
      <c r="D269" s="225"/>
      <c r="E269" s="225"/>
      <c r="F269" s="264"/>
      <c r="G269" s="354"/>
      <c r="H269" s="226"/>
      <c r="I269" s="227"/>
      <c r="J269" s="62"/>
      <c r="K269" s="152" t="str">
        <f>IF(N1.2_Intervention_Types[[#This Row],[Intervention Type]]="","OK",IF(COUNTIF($B$14:$B269,N1.2_Intervention_Types[[#This Row],[Intervention Type]])&gt;1,"Error","OK"))</f>
        <v>OK</v>
      </c>
      <c r="L269" s="153" t="str">
        <f t="shared" si="6"/>
        <v>-</v>
      </c>
      <c r="M269" s="62"/>
    </row>
    <row r="270" spans="1:13">
      <c r="A270" s="311"/>
      <c r="B27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0" s="225"/>
      <c r="D270" s="225"/>
      <c r="E270" s="225"/>
      <c r="F270" s="264"/>
      <c r="G270" s="354"/>
      <c r="H270" s="226"/>
      <c r="I270" s="227"/>
      <c r="J270" s="62"/>
      <c r="K270" s="152" t="str">
        <f>IF(N1.2_Intervention_Types[[#This Row],[Intervention Type]]="","OK",IF(COUNTIF($B$14:$B270,N1.2_Intervention_Types[[#This Row],[Intervention Type]])&gt;1,"Error","OK"))</f>
        <v>OK</v>
      </c>
      <c r="L270" s="153" t="str">
        <f t="shared" si="6"/>
        <v>-</v>
      </c>
      <c r="M270" s="62"/>
    </row>
    <row r="271" spans="1:13">
      <c r="A271" s="311"/>
      <c r="B27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1" s="225"/>
      <c r="D271" s="225"/>
      <c r="E271" s="225"/>
      <c r="F271" s="264"/>
      <c r="G271" s="354"/>
      <c r="H271" s="226"/>
      <c r="I271" s="227"/>
      <c r="J271" s="62"/>
      <c r="K271" s="152" t="str">
        <f>IF(N1.2_Intervention_Types[[#This Row],[Intervention Type]]="","OK",IF(COUNTIF($B$14:$B271,N1.2_Intervention_Types[[#This Row],[Intervention Type]])&gt;1,"Error","OK"))</f>
        <v>OK</v>
      </c>
      <c r="L271" s="153" t="str">
        <f t="shared" si="6"/>
        <v>-</v>
      </c>
      <c r="M271" s="62"/>
    </row>
    <row r="272" spans="1:13">
      <c r="A272" s="311"/>
      <c r="B27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2" s="225"/>
      <c r="D272" s="225"/>
      <c r="E272" s="225"/>
      <c r="F272" s="264"/>
      <c r="G272" s="354"/>
      <c r="H272" s="226"/>
      <c r="I272" s="227"/>
      <c r="J272" s="62"/>
      <c r="K272" s="152" t="str">
        <f>IF(N1.2_Intervention_Types[[#This Row],[Intervention Type]]="","OK",IF(COUNTIF($B$14:$B272,N1.2_Intervention_Types[[#This Row],[Intervention Type]])&gt;1,"Error","OK"))</f>
        <v>OK</v>
      </c>
      <c r="L272" s="153" t="str">
        <f t="shared" si="6"/>
        <v>-</v>
      </c>
      <c r="M272" s="62"/>
    </row>
    <row r="273" spans="1:13">
      <c r="A273" s="311"/>
      <c r="B27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3" s="225"/>
      <c r="D273" s="225"/>
      <c r="E273" s="225"/>
      <c r="F273" s="264"/>
      <c r="G273" s="354"/>
      <c r="H273" s="226"/>
      <c r="I273" s="227"/>
      <c r="J273" s="62"/>
      <c r="K273" s="152" t="str">
        <f>IF(N1.2_Intervention_Types[[#This Row],[Intervention Type]]="","OK",IF(COUNTIF($B$14:$B273,N1.2_Intervention_Types[[#This Row],[Intervention Type]])&gt;1,"Error","OK"))</f>
        <v>OK</v>
      </c>
      <c r="L273" s="153" t="str">
        <f t="shared" si="6"/>
        <v>-</v>
      </c>
      <c r="M273" s="62"/>
    </row>
    <row r="274" spans="1:13">
      <c r="A274" s="311"/>
      <c r="B27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4" s="225"/>
      <c r="D274" s="225"/>
      <c r="E274" s="225"/>
      <c r="F274" s="264"/>
      <c r="G274" s="354"/>
      <c r="H274" s="226"/>
      <c r="I274" s="227"/>
      <c r="J274" s="62"/>
      <c r="K274" s="152" t="str">
        <f>IF(N1.2_Intervention_Types[[#This Row],[Intervention Type]]="","OK",IF(COUNTIF($B$14:$B274,N1.2_Intervention_Types[[#This Row],[Intervention Type]])&gt;1,"Error","OK"))</f>
        <v>OK</v>
      </c>
      <c r="L274" s="153" t="str">
        <f t="shared" si="6"/>
        <v>-</v>
      </c>
      <c r="M274" s="62"/>
    </row>
    <row r="275" spans="1:13">
      <c r="A275" s="311"/>
      <c r="B27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5" s="225"/>
      <c r="D275" s="225"/>
      <c r="E275" s="225"/>
      <c r="F275" s="264"/>
      <c r="G275" s="354"/>
      <c r="H275" s="226"/>
      <c r="I275" s="227"/>
      <c r="J275" s="62"/>
      <c r="K275" s="152" t="str">
        <f>IF(N1.2_Intervention_Types[[#This Row],[Intervention Type]]="","OK",IF(COUNTIF($B$14:$B275,N1.2_Intervention_Types[[#This Row],[Intervention Type]])&gt;1,"Error","OK"))</f>
        <v>OK</v>
      </c>
      <c r="L275" s="153" t="str">
        <f t="shared" si="6"/>
        <v>-</v>
      </c>
      <c r="M275" s="62"/>
    </row>
    <row r="276" spans="1:13">
      <c r="A276" s="311"/>
      <c r="B27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6" s="225"/>
      <c r="D276" s="225"/>
      <c r="E276" s="225"/>
      <c r="F276" s="264"/>
      <c r="G276" s="354"/>
      <c r="H276" s="226"/>
      <c r="I276" s="227"/>
      <c r="J276" s="62"/>
      <c r="K276" s="152" t="str">
        <f>IF(N1.2_Intervention_Types[[#This Row],[Intervention Type]]="","OK",IF(COUNTIF($B$14:$B276,N1.2_Intervention_Types[[#This Row],[Intervention Type]])&gt;1,"Error","OK"))</f>
        <v>OK</v>
      </c>
      <c r="L276" s="153" t="str">
        <f t="shared" si="6"/>
        <v>-</v>
      </c>
      <c r="M276" s="62"/>
    </row>
    <row r="277" spans="1:13">
      <c r="A277" s="311"/>
      <c r="B27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7" s="225"/>
      <c r="D277" s="225"/>
      <c r="E277" s="225"/>
      <c r="F277" s="264"/>
      <c r="G277" s="354"/>
      <c r="H277" s="226"/>
      <c r="I277" s="227"/>
      <c r="J277" s="62"/>
      <c r="K277" s="152" t="str">
        <f>IF(N1.2_Intervention_Types[[#This Row],[Intervention Type]]="","OK",IF(COUNTIF($B$14:$B277,N1.2_Intervention_Types[[#This Row],[Intervention Type]])&gt;1,"Error","OK"))</f>
        <v>OK</v>
      </c>
      <c r="L277" s="153" t="str">
        <f t="shared" si="6"/>
        <v>-</v>
      </c>
      <c r="M277" s="62"/>
    </row>
    <row r="278" spans="1:13">
      <c r="A278" s="311"/>
      <c r="B27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8" s="225"/>
      <c r="D278" s="225"/>
      <c r="E278" s="225"/>
      <c r="F278" s="264"/>
      <c r="G278" s="354"/>
      <c r="H278" s="226"/>
      <c r="I278" s="227"/>
      <c r="J278" s="62"/>
      <c r="K278" s="152" t="str">
        <f>IF(N1.2_Intervention_Types[[#This Row],[Intervention Type]]="","OK",IF(COUNTIF($B$14:$B278,N1.2_Intervention_Types[[#This Row],[Intervention Type]])&gt;1,"Error","OK"))</f>
        <v>OK</v>
      </c>
      <c r="L278" s="153" t="str">
        <f t="shared" si="6"/>
        <v>-</v>
      </c>
      <c r="M278" s="62"/>
    </row>
    <row r="279" spans="1:13">
      <c r="A279" s="311"/>
      <c r="B27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79" s="225"/>
      <c r="D279" s="225"/>
      <c r="E279" s="225"/>
      <c r="F279" s="264"/>
      <c r="G279" s="354"/>
      <c r="H279" s="226"/>
      <c r="I279" s="227"/>
      <c r="J279" s="62"/>
      <c r="K279" s="152" t="str">
        <f>IF(N1.2_Intervention_Types[[#This Row],[Intervention Type]]="","OK",IF(COUNTIF($B$14:$B279,N1.2_Intervention_Types[[#This Row],[Intervention Type]])&gt;1,"Error","OK"))</f>
        <v>OK</v>
      </c>
      <c r="L279" s="153" t="str">
        <f t="shared" ref="L279:L310" si="7">IF(K279="Error","Non-unique intervention type.  Enter text in 'Distinuisher Field'","-")</f>
        <v>-</v>
      </c>
      <c r="M279" s="62"/>
    </row>
    <row r="280" spans="1:13">
      <c r="A280" s="311"/>
      <c r="B28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0" s="225"/>
      <c r="D280" s="225"/>
      <c r="E280" s="225"/>
      <c r="F280" s="264"/>
      <c r="G280" s="354"/>
      <c r="H280" s="226"/>
      <c r="I280" s="227"/>
      <c r="J280" s="62"/>
      <c r="K280" s="152" t="str">
        <f>IF(N1.2_Intervention_Types[[#This Row],[Intervention Type]]="","OK",IF(COUNTIF($B$14:$B280,N1.2_Intervention_Types[[#This Row],[Intervention Type]])&gt;1,"Error","OK"))</f>
        <v>OK</v>
      </c>
      <c r="L280" s="153" t="str">
        <f t="shared" si="7"/>
        <v>-</v>
      </c>
      <c r="M280" s="62"/>
    </row>
    <row r="281" spans="1:13">
      <c r="A281" s="311"/>
      <c r="B28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1" s="225"/>
      <c r="D281" s="225"/>
      <c r="E281" s="225"/>
      <c r="F281" s="264"/>
      <c r="G281" s="354"/>
      <c r="H281" s="226"/>
      <c r="I281" s="227"/>
      <c r="J281" s="62"/>
      <c r="K281" s="152" t="str">
        <f>IF(N1.2_Intervention_Types[[#This Row],[Intervention Type]]="","OK",IF(COUNTIF($B$14:$B281,N1.2_Intervention_Types[[#This Row],[Intervention Type]])&gt;1,"Error","OK"))</f>
        <v>OK</v>
      </c>
      <c r="L281" s="153" t="str">
        <f t="shared" si="7"/>
        <v>-</v>
      </c>
      <c r="M281" s="62"/>
    </row>
    <row r="282" spans="1:13">
      <c r="A282" s="311"/>
      <c r="B28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2" s="225"/>
      <c r="D282" s="225"/>
      <c r="E282" s="225"/>
      <c r="F282" s="264"/>
      <c r="G282" s="354"/>
      <c r="H282" s="226"/>
      <c r="I282" s="227"/>
      <c r="J282" s="62"/>
      <c r="K282" s="152" t="str">
        <f>IF(N1.2_Intervention_Types[[#This Row],[Intervention Type]]="","OK",IF(COUNTIF($B$14:$B282,N1.2_Intervention_Types[[#This Row],[Intervention Type]])&gt;1,"Error","OK"))</f>
        <v>OK</v>
      </c>
      <c r="L282" s="153" t="str">
        <f t="shared" si="7"/>
        <v>-</v>
      </c>
      <c r="M282" s="62"/>
    </row>
    <row r="283" spans="1:13">
      <c r="A283" s="311"/>
      <c r="B28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3" s="225"/>
      <c r="D283" s="225"/>
      <c r="E283" s="225"/>
      <c r="F283" s="264"/>
      <c r="G283" s="354"/>
      <c r="H283" s="226"/>
      <c r="I283" s="227"/>
      <c r="J283" s="62"/>
      <c r="K283" s="152" t="str">
        <f>IF(N1.2_Intervention_Types[[#This Row],[Intervention Type]]="","OK",IF(COUNTIF($B$14:$B283,N1.2_Intervention_Types[[#This Row],[Intervention Type]])&gt;1,"Error","OK"))</f>
        <v>OK</v>
      </c>
      <c r="L283" s="153" t="str">
        <f t="shared" si="7"/>
        <v>-</v>
      </c>
      <c r="M283" s="62"/>
    </row>
    <row r="284" spans="1:13">
      <c r="A284" s="311"/>
      <c r="B28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4" s="225"/>
      <c r="D284" s="225"/>
      <c r="E284" s="225"/>
      <c r="F284" s="264"/>
      <c r="G284" s="354"/>
      <c r="H284" s="226"/>
      <c r="I284" s="227"/>
      <c r="J284" s="62"/>
      <c r="K284" s="152" t="str">
        <f>IF(N1.2_Intervention_Types[[#This Row],[Intervention Type]]="","OK",IF(COUNTIF($B$14:$B284,N1.2_Intervention_Types[[#This Row],[Intervention Type]])&gt;1,"Error","OK"))</f>
        <v>OK</v>
      </c>
      <c r="L284" s="153" t="str">
        <f t="shared" si="7"/>
        <v>-</v>
      </c>
      <c r="M284" s="62"/>
    </row>
    <row r="285" spans="1:13">
      <c r="A285" s="311"/>
      <c r="B28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5" s="225"/>
      <c r="D285" s="225"/>
      <c r="E285" s="225"/>
      <c r="F285" s="264"/>
      <c r="G285" s="354"/>
      <c r="H285" s="226"/>
      <c r="I285" s="227"/>
      <c r="J285" s="62"/>
      <c r="K285" s="152" t="str">
        <f>IF(N1.2_Intervention_Types[[#This Row],[Intervention Type]]="","OK",IF(COUNTIF($B$14:$B285,N1.2_Intervention_Types[[#This Row],[Intervention Type]])&gt;1,"Error","OK"))</f>
        <v>OK</v>
      </c>
      <c r="L285" s="153" t="str">
        <f t="shared" si="7"/>
        <v>-</v>
      </c>
      <c r="M285" s="62"/>
    </row>
    <row r="286" spans="1:13">
      <c r="A286" s="311"/>
      <c r="B28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6" s="225"/>
      <c r="D286" s="225"/>
      <c r="E286" s="225"/>
      <c r="F286" s="264"/>
      <c r="G286" s="354"/>
      <c r="H286" s="226"/>
      <c r="I286" s="227"/>
      <c r="J286" s="62"/>
      <c r="K286" s="152" t="str">
        <f>IF(N1.2_Intervention_Types[[#This Row],[Intervention Type]]="","OK",IF(COUNTIF($B$14:$B286,N1.2_Intervention_Types[[#This Row],[Intervention Type]])&gt;1,"Error","OK"))</f>
        <v>OK</v>
      </c>
      <c r="L286" s="153" t="str">
        <f t="shared" si="7"/>
        <v>-</v>
      </c>
      <c r="M286" s="62"/>
    </row>
    <row r="287" spans="1:13">
      <c r="A287" s="311"/>
      <c r="B28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7" s="225"/>
      <c r="D287" s="225"/>
      <c r="E287" s="225"/>
      <c r="F287" s="264"/>
      <c r="G287" s="354"/>
      <c r="H287" s="226"/>
      <c r="I287" s="227"/>
      <c r="J287" s="62"/>
      <c r="K287" s="152" t="str">
        <f>IF(N1.2_Intervention_Types[[#This Row],[Intervention Type]]="","OK",IF(COUNTIF($B$14:$B287,N1.2_Intervention_Types[[#This Row],[Intervention Type]])&gt;1,"Error","OK"))</f>
        <v>OK</v>
      </c>
      <c r="L287" s="153" t="str">
        <f t="shared" si="7"/>
        <v>-</v>
      </c>
      <c r="M287" s="62"/>
    </row>
    <row r="288" spans="1:13">
      <c r="A288" s="311"/>
      <c r="B28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8" s="225"/>
      <c r="D288" s="225"/>
      <c r="E288" s="225"/>
      <c r="F288" s="264"/>
      <c r="G288" s="354"/>
      <c r="H288" s="226"/>
      <c r="I288" s="227"/>
      <c r="J288" s="62"/>
      <c r="K288" s="152" t="str">
        <f>IF(N1.2_Intervention_Types[[#This Row],[Intervention Type]]="","OK",IF(COUNTIF($B$14:$B288,N1.2_Intervention_Types[[#This Row],[Intervention Type]])&gt;1,"Error","OK"))</f>
        <v>OK</v>
      </c>
      <c r="L288" s="153" t="str">
        <f t="shared" si="7"/>
        <v>-</v>
      </c>
      <c r="M288" s="62"/>
    </row>
    <row r="289" spans="1:13">
      <c r="A289" s="311"/>
      <c r="B28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89" s="225"/>
      <c r="D289" s="225"/>
      <c r="E289" s="225"/>
      <c r="F289" s="264"/>
      <c r="G289" s="354"/>
      <c r="H289" s="226"/>
      <c r="I289" s="227"/>
      <c r="J289" s="62"/>
      <c r="K289" s="152" t="str">
        <f>IF(N1.2_Intervention_Types[[#This Row],[Intervention Type]]="","OK",IF(COUNTIF($B$14:$B289,N1.2_Intervention_Types[[#This Row],[Intervention Type]])&gt;1,"Error","OK"))</f>
        <v>OK</v>
      </c>
      <c r="L289" s="153" t="str">
        <f t="shared" si="7"/>
        <v>-</v>
      </c>
      <c r="M289" s="62"/>
    </row>
    <row r="290" spans="1:13">
      <c r="A290" s="311"/>
      <c r="B29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0" s="225"/>
      <c r="D290" s="225"/>
      <c r="E290" s="225"/>
      <c r="F290" s="264"/>
      <c r="G290" s="354"/>
      <c r="H290" s="226"/>
      <c r="I290" s="227"/>
      <c r="J290" s="62"/>
      <c r="K290" s="152" t="str">
        <f>IF(N1.2_Intervention_Types[[#This Row],[Intervention Type]]="","OK",IF(COUNTIF($B$14:$B290,N1.2_Intervention_Types[[#This Row],[Intervention Type]])&gt;1,"Error","OK"))</f>
        <v>OK</v>
      </c>
      <c r="L290" s="153" t="str">
        <f t="shared" si="7"/>
        <v>-</v>
      </c>
      <c r="M290" s="62"/>
    </row>
    <row r="291" spans="1:13">
      <c r="A291" s="311"/>
      <c r="B29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1" s="225"/>
      <c r="D291" s="225"/>
      <c r="E291" s="225"/>
      <c r="F291" s="264"/>
      <c r="G291" s="354"/>
      <c r="H291" s="226"/>
      <c r="I291" s="227"/>
      <c r="J291" s="62"/>
      <c r="K291" s="152" t="str">
        <f>IF(N1.2_Intervention_Types[[#This Row],[Intervention Type]]="","OK",IF(COUNTIF($B$14:$B291,N1.2_Intervention_Types[[#This Row],[Intervention Type]])&gt;1,"Error","OK"))</f>
        <v>OK</v>
      </c>
      <c r="L291" s="153" t="str">
        <f t="shared" si="7"/>
        <v>-</v>
      </c>
      <c r="M291" s="62"/>
    </row>
    <row r="292" spans="1:13">
      <c r="A292" s="311"/>
      <c r="B29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2" s="225"/>
      <c r="D292" s="225"/>
      <c r="E292" s="225"/>
      <c r="F292" s="264"/>
      <c r="G292" s="354"/>
      <c r="H292" s="226"/>
      <c r="I292" s="227"/>
      <c r="J292" s="62"/>
      <c r="K292" s="152" t="str">
        <f>IF(N1.2_Intervention_Types[[#This Row],[Intervention Type]]="","OK",IF(COUNTIF($B$14:$B292,N1.2_Intervention_Types[[#This Row],[Intervention Type]])&gt;1,"Error","OK"))</f>
        <v>OK</v>
      </c>
      <c r="L292" s="153" t="str">
        <f t="shared" si="7"/>
        <v>-</v>
      </c>
      <c r="M292" s="62"/>
    </row>
    <row r="293" spans="1:13">
      <c r="A293" s="311"/>
      <c r="B29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3" s="225"/>
      <c r="D293" s="225"/>
      <c r="E293" s="225"/>
      <c r="F293" s="264"/>
      <c r="G293" s="354"/>
      <c r="H293" s="226"/>
      <c r="I293" s="227"/>
      <c r="J293" s="62"/>
      <c r="K293" s="152" t="str">
        <f>IF(N1.2_Intervention_Types[[#This Row],[Intervention Type]]="","OK",IF(COUNTIF($B$14:$B293,N1.2_Intervention_Types[[#This Row],[Intervention Type]])&gt;1,"Error","OK"))</f>
        <v>OK</v>
      </c>
      <c r="L293" s="153" t="str">
        <f t="shared" si="7"/>
        <v>-</v>
      </c>
      <c r="M293" s="62"/>
    </row>
    <row r="294" spans="1:13">
      <c r="A294" s="311"/>
      <c r="B29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4" s="225"/>
      <c r="D294" s="225"/>
      <c r="E294" s="225"/>
      <c r="F294" s="264"/>
      <c r="G294" s="354"/>
      <c r="H294" s="226"/>
      <c r="I294" s="227"/>
      <c r="J294" s="62"/>
      <c r="K294" s="152" t="str">
        <f>IF(N1.2_Intervention_Types[[#This Row],[Intervention Type]]="","OK",IF(COUNTIF($B$14:$B294,N1.2_Intervention_Types[[#This Row],[Intervention Type]])&gt;1,"Error","OK"))</f>
        <v>OK</v>
      </c>
      <c r="L294" s="153" t="str">
        <f t="shared" si="7"/>
        <v>-</v>
      </c>
      <c r="M294" s="62"/>
    </row>
    <row r="295" spans="1:13">
      <c r="A295" s="311"/>
      <c r="B29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5" s="225"/>
      <c r="D295" s="225"/>
      <c r="E295" s="225"/>
      <c r="F295" s="264"/>
      <c r="G295" s="354"/>
      <c r="H295" s="226"/>
      <c r="I295" s="227"/>
      <c r="J295" s="62"/>
      <c r="K295" s="152" t="str">
        <f>IF(N1.2_Intervention_Types[[#This Row],[Intervention Type]]="","OK",IF(COUNTIF($B$14:$B295,N1.2_Intervention_Types[[#This Row],[Intervention Type]])&gt;1,"Error","OK"))</f>
        <v>OK</v>
      </c>
      <c r="L295" s="153" t="str">
        <f t="shared" si="7"/>
        <v>-</v>
      </c>
      <c r="M295" s="62"/>
    </row>
    <row r="296" spans="1:13">
      <c r="A296" s="311"/>
      <c r="B29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6" s="225"/>
      <c r="D296" s="225"/>
      <c r="E296" s="225"/>
      <c r="F296" s="264"/>
      <c r="G296" s="354"/>
      <c r="H296" s="226"/>
      <c r="I296" s="227"/>
      <c r="J296" s="62"/>
      <c r="K296" s="152" t="str">
        <f>IF(N1.2_Intervention_Types[[#This Row],[Intervention Type]]="","OK",IF(COUNTIF($B$14:$B296,N1.2_Intervention_Types[[#This Row],[Intervention Type]])&gt;1,"Error","OK"))</f>
        <v>OK</v>
      </c>
      <c r="L296" s="153" t="str">
        <f t="shared" si="7"/>
        <v>-</v>
      </c>
      <c r="M296" s="62"/>
    </row>
    <row r="297" spans="1:13">
      <c r="A297" s="311"/>
      <c r="B29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7" s="225"/>
      <c r="D297" s="225"/>
      <c r="E297" s="225"/>
      <c r="F297" s="264"/>
      <c r="G297" s="354"/>
      <c r="H297" s="226"/>
      <c r="I297" s="227"/>
      <c r="J297" s="62"/>
      <c r="K297" s="152" t="str">
        <f>IF(N1.2_Intervention_Types[[#This Row],[Intervention Type]]="","OK",IF(COUNTIF($B$14:$B297,N1.2_Intervention_Types[[#This Row],[Intervention Type]])&gt;1,"Error","OK"))</f>
        <v>OK</v>
      </c>
      <c r="L297" s="153" t="str">
        <f t="shared" si="7"/>
        <v>-</v>
      </c>
      <c r="M297" s="62"/>
    </row>
    <row r="298" spans="1:13">
      <c r="A298" s="311"/>
      <c r="B29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8" s="225"/>
      <c r="D298" s="225"/>
      <c r="E298" s="225"/>
      <c r="F298" s="264"/>
      <c r="G298" s="354"/>
      <c r="H298" s="226"/>
      <c r="I298" s="227"/>
      <c r="J298" s="62"/>
      <c r="K298" s="152" t="str">
        <f>IF(N1.2_Intervention_Types[[#This Row],[Intervention Type]]="","OK",IF(COUNTIF($B$14:$B298,N1.2_Intervention_Types[[#This Row],[Intervention Type]])&gt;1,"Error","OK"))</f>
        <v>OK</v>
      </c>
      <c r="L298" s="153" t="str">
        <f t="shared" si="7"/>
        <v>-</v>
      </c>
      <c r="M298" s="62"/>
    </row>
    <row r="299" spans="1:13">
      <c r="A299" s="311"/>
      <c r="B29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299" s="225"/>
      <c r="D299" s="225"/>
      <c r="E299" s="225"/>
      <c r="F299" s="264"/>
      <c r="G299" s="354"/>
      <c r="H299" s="226"/>
      <c r="I299" s="227"/>
      <c r="J299" s="62"/>
      <c r="K299" s="152" t="str">
        <f>IF(N1.2_Intervention_Types[[#This Row],[Intervention Type]]="","OK",IF(COUNTIF($B$14:$B299,N1.2_Intervention_Types[[#This Row],[Intervention Type]])&gt;1,"Error","OK"))</f>
        <v>OK</v>
      </c>
      <c r="L299" s="153" t="str">
        <f t="shared" si="7"/>
        <v>-</v>
      </c>
      <c r="M299" s="62"/>
    </row>
    <row r="300" spans="1:13">
      <c r="A300" s="311"/>
      <c r="B30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0" s="225"/>
      <c r="D300" s="225"/>
      <c r="E300" s="225"/>
      <c r="F300" s="264"/>
      <c r="G300" s="354"/>
      <c r="H300" s="226"/>
      <c r="I300" s="227"/>
      <c r="J300" s="62"/>
      <c r="K300" s="152" t="str">
        <f>IF(N1.2_Intervention_Types[[#This Row],[Intervention Type]]="","OK",IF(COUNTIF($B$14:$B300,N1.2_Intervention_Types[[#This Row],[Intervention Type]])&gt;1,"Error","OK"))</f>
        <v>OK</v>
      </c>
      <c r="L300" s="153" t="str">
        <f t="shared" si="7"/>
        <v>-</v>
      </c>
      <c r="M300" s="62"/>
    </row>
    <row r="301" spans="1:13">
      <c r="A301" s="311"/>
      <c r="B30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1" s="225"/>
      <c r="D301" s="225"/>
      <c r="E301" s="225"/>
      <c r="F301" s="264"/>
      <c r="G301" s="354"/>
      <c r="H301" s="226"/>
      <c r="I301" s="227"/>
      <c r="J301" s="62"/>
      <c r="K301" s="152" t="str">
        <f>IF(N1.2_Intervention_Types[[#This Row],[Intervention Type]]="","OK",IF(COUNTIF($B$14:$B301,N1.2_Intervention_Types[[#This Row],[Intervention Type]])&gt;1,"Error","OK"))</f>
        <v>OK</v>
      </c>
      <c r="L301" s="153" t="str">
        <f t="shared" si="7"/>
        <v>-</v>
      </c>
      <c r="M301" s="62"/>
    </row>
    <row r="302" spans="1:13">
      <c r="A302" s="311"/>
      <c r="B30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2" s="225"/>
      <c r="D302" s="225"/>
      <c r="E302" s="225"/>
      <c r="F302" s="264"/>
      <c r="G302" s="354"/>
      <c r="H302" s="226"/>
      <c r="I302" s="227"/>
      <c r="J302" s="62"/>
      <c r="K302" s="152" t="str">
        <f>IF(N1.2_Intervention_Types[[#This Row],[Intervention Type]]="","OK",IF(COUNTIF($B$14:$B302,N1.2_Intervention_Types[[#This Row],[Intervention Type]])&gt;1,"Error","OK"))</f>
        <v>OK</v>
      </c>
      <c r="L302" s="153" t="str">
        <f t="shared" si="7"/>
        <v>-</v>
      </c>
      <c r="M302" s="62"/>
    </row>
    <row r="303" spans="1:13">
      <c r="A303" s="311"/>
      <c r="B30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3" s="225"/>
      <c r="D303" s="225"/>
      <c r="E303" s="225"/>
      <c r="F303" s="264"/>
      <c r="G303" s="354"/>
      <c r="H303" s="226"/>
      <c r="I303" s="227"/>
      <c r="J303" s="62"/>
      <c r="K303" s="152" t="str">
        <f>IF(N1.2_Intervention_Types[[#This Row],[Intervention Type]]="","OK",IF(COUNTIF($B$14:$B303,N1.2_Intervention_Types[[#This Row],[Intervention Type]])&gt;1,"Error","OK"))</f>
        <v>OK</v>
      </c>
      <c r="L303" s="153" t="str">
        <f t="shared" si="7"/>
        <v>-</v>
      </c>
      <c r="M303" s="62"/>
    </row>
    <row r="304" spans="1:13">
      <c r="A304" s="311"/>
      <c r="B30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4" s="225"/>
      <c r="D304" s="225"/>
      <c r="E304" s="225"/>
      <c r="F304" s="264"/>
      <c r="G304" s="354"/>
      <c r="H304" s="226"/>
      <c r="I304" s="227"/>
      <c r="J304" s="62"/>
      <c r="K304" s="152" t="str">
        <f>IF(N1.2_Intervention_Types[[#This Row],[Intervention Type]]="","OK",IF(COUNTIF($B$14:$B304,N1.2_Intervention_Types[[#This Row],[Intervention Type]])&gt;1,"Error","OK"))</f>
        <v>OK</v>
      </c>
      <c r="L304" s="153" t="str">
        <f t="shared" si="7"/>
        <v>-</v>
      </c>
      <c r="M304" s="62"/>
    </row>
    <row r="305" spans="1:13">
      <c r="A305" s="311"/>
      <c r="B30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5" s="225"/>
      <c r="D305" s="225"/>
      <c r="E305" s="225"/>
      <c r="F305" s="264"/>
      <c r="G305" s="354"/>
      <c r="H305" s="226"/>
      <c r="I305" s="227"/>
      <c r="J305" s="62"/>
      <c r="K305" s="152" t="str">
        <f>IF(N1.2_Intervention_Types[[#This Row],[Intervention Type]]="","OK",IF(COUNTIF($B$14:$B305,N1.2_Intervention_Types[[#This Row],[Intervention Type]])&gt;1,"Error","OK"))</f>
        <v>OK</v>
      </c>
      <c r="L305" s="153" t="str">
        <f t="shared" si="7"/>
        <v>-</v>
      </c>
      <c r="M305" s="62"/>
    </row>
    <row r="306" spans="1:13">
      <c r="A306" s="311"/>
      <c r="B30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6" s="225"/>
      <c r="D306" s="225"/>
      <c r="E306" s="225"/>
      <c r="F306" s="264"/>
      <c r="G306" s="354"/>
      <c r="H306" s="226"/>
      <c r="I306" s="227"/>
      <c r="J306" s="62"/>
      <c r="K306" s="152" t="str">
        <f>IF(N1.2_Intervention_Types[[#This Row],[Intervention Type]]="","OK",IF(COUNTIF($B$14:$B306,N1.2_Intervention_Types[[#This Row],[Intervention Type]])&gt;1,"Error","OK"))</f>
        <v>OK</v>
      </c>
      <c r="L306" s="153" t="str">
        <f t="shared" si="7"/>
        <v>-</v>
      </c>
      <c r="M306" s="62"/>
    </row>
    <row r="307" spans="1:13">
      <c r="A307" s="311"/>
      <c r="B30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7" s="225"/>
      <c r="D307" s="225"/>
      <c r="E307" s="225"/>
      <c r="F307" s="264"/>
      <c r="G307" s="354"/>
      <c r="H307" s="226"/>
      <c r="I307" s="227"/>
      <c r="J307" s="62"/>
      <c r="K307" s="152" t="str">
        <f>IF(N1.2_Intervention_Types[[#This Row],[Intervention Type]]="","OK",IF(COUNTIF($B$14:$B307,N1.2_Intervention_Types[[#This Row],[Intervention Type]])&gt;1,"Error","OK"))</f>
        <v>OK</v>
      </c>
      <c r="L307" s="153" t="str">
        <f t="shared" si="7"/>
        <v>-</v>
      </c>
      <c r="M307" s="62"/>
    </row>
    <row r="308" spans="1:13">
      <c r="A308" s="311"/>
      <c r="B30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8" s="225"/>
      <c r="D308" s="225"/>
      <c r="E308" s="225"/>
      <c r="F308" s="264"/>
      <c r="G308" s="354"/>
      <c r="H308" s="226"/>
      <c r="I308" s="227"/>
      <c r="J308" s="62"/>
      <c r="K308" s="152" t="str">
        <f>IF(N1.2_Intervention_Types[[#This Row],[Intervention Type]]="","OK",IF(COUNTIF($B$14:$B308,N1.2_Intervention_Types[[#This Row],[Intervention Type]])&gt;1,"Error","OK"))</f>
        <v>OK</v>
      </c>
      <c r="L308" s="153" t="str">
        <f t="shared" si="7"/>
        <v>-</v>
      </c>
      <c r="M308" s="62"/>
    </row>
    <row r="309" spans="1:13">
      <c r="A309" s="311"/>
      <c r="B30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09" s="225"/>
      <c r="D309" s="225"/>
      <c r="E309" s="225"/>
      <c r="F309" s="264"/>
      <c r="G309" s="354"/>
      <c r="H309" s="226"/>
      <c r="I309" s="227"/>
      <c r="J309" s="62"/>
      <c r="K309" s="152" t="str">
        <f>IF(N1.2_Intervention_Types[[#This Row],[Intervention Type]]="","OK",IF(COUNTIF($B$14:$B309,N1.2_Intervention_Types[[#This Row],[Intervention Type]])&gt;1,"Error","OK"))</f>
        <v>OK</v>
      </c>
      <c r="L309" s="153" t="str">
        <f t="shared" si="7"/>
        <v>-</v>
      </c>
      <c r="M309" s="62"/>
    </row>
    <row r="310" spans="1:13">
      <c r="A310" s="311"/>
      <c r="B31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0" s="225"/>
      <c r="D310" s="225"/>
      <c r="E310" s="225"/>
      <c r="F310" s="264"/>
      <c r="G310" s="354"/>
      <c r="H310" s="226"/>
      <c r="I310" s="227"/>
      <c r="J310" s="62"/>
      <c r="K310" s="152" t="str">
        <f>IF(N1.2_Intervention_Types[[#This Row],[Intervention Type]]="","OK",IF(COUNTIF($B$14:$B310,N1.2_Intervention_Types[[#This Row],[Intervention Type]])&gt;1,"Error","OK"))</f>
        <v>OK</v>
      </c>
      <c r="L310" s="153" t="str">
        <f t="shared" si="7"/>
        <v>-</v>
      </c>
      <c r="M310" s="62"/>
    </row>
    <row r="311" spans="1:13">
      <c r="A311" s="311"/>
      <c r="B31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1" s="225"/>
      <c r="D311" s="225"/>
      <c r="E311" s="225"/>
      <c r="F311" s="264"/>
      <c r="G311" s="354"/>
      <c r="H311" s="226"/>
      <c r="I311" s="227"/>
      <c r="J311" s="62"/>
      <c r="K311" s="152" t="str">
        <f>IF(N1.2_Intervention_Types[[#This Row],[Intervention Type]]="","OK",IF(COUNTIF($B$14:$B311,N1.2_Intervention_Types[[#This Row],[Intervention Type]])&gt;1,"Error","OK"))</f>
        <v>OK</v>
      </c>
      <c r="L311" s="153" t="str">
        <f t="shared" ref="L311:L316" si="8">IF(K311="Error","Non-unique intervention type.  Enter text in 'Distinuisher Field'","-")</f>
        <v>-</v>
      </c>
      <c r="M311" s="62"/>
    </row>
    <row r="312" spans="1:13">
      <c r="A312" s="311"/>
      <c r="B31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2" s="225"/>
      <c r="D312" s="225"/>
      <c r="E312" s="225"/>
      <c r="F312" s="264"/>
      <c r="G312" s="354"/>
      <c r="H312" s="226"/>
      <c r="I312" s="227"/>
      <c r="J312" s="62"/>
      <c r="K312" s="152" t="str">
        <f>IF(N1.2_Intervention_Types[[#This Row],[Intervention Type]]="","OK",IF(COUNTIF($B$14:$B312,N1.2_Intervention_Types[[#This Row],[Intervention Type]])&gt;1,"Error","OK"))</f>
        <v>OK</v>
      </c>
      <c r="L312" s="153" t="str">
        <f t="shared" si="8"/>
        <v>-</v>
      </c>
      <c r="M312" s="62"/>
    </row>
    <row r="313" spans="1:13">
      <c r="A313" s="311"/>
      <c r="B31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3" s="225"/>
      <c r="D313" s="225"/>
      <c r="E313" s="225"/>
      <c r="F313" s="264"/>
      <c r="G313" s="354"/>
      <c r="H313" s="226"/>
      <c r="I313" s="227"/>
      <c r="J313" s="62"/>
      <c r="K313" s="152" t="str">
        <f>IF(N1.2_Intervention_Types[[#This Row],[Intervention Type]]="","OK",IF(COUNTIF($B$14:$B313,N1.2_Intervention_Types[[#This Row],[Intervention Type]])&gt;1,"Error","OK"))</f>
        <v>OK</v>
      </c>
      <c r="L313" s="153" t="str">
        <f t="shared" si="8"/>
        <v>-</v>
      </c>
      <c r="M313" s="62"/>
    </row>
    <row r="314" spans="1:13">
      <c r="A314" s="311"/>
      <c r="B31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4" s="225"/>
      <c r="D314" s="225"/>
      <c r="E314" s="225"/>
      <c r="F314" s="264"/>
      <c r="G314" s="354"/>
      <c r="H314" s="226"/>
      <c r="I314" s="227"/>
      <c r="J314" s="62"/>
      <c r="K314" s="152" t="str">
        <f>IF(N1.2_Intervention_Types[[#This Row],[Intervention Type]]="","OK",IF(COUNTIF($B$14:$B314,N1.2_Intervention_Types[[#This Row],[Intervention Type]])&gt;1,"Error","OK"))</f>
        <v>OK</v>
      </c>
      <c r="L314" s="153" t="str">
        <f t="shared" si="8"/>
        <v>-</v>
      </c>
      <c r="M314" s="62"/>
    </row>
    <row r="315" spans="1:13">
      <c r="A315" s="311"/>
      <c r="B31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5" s="225"/>
      <c r="D315" s="225"/>
      <c r="E315" s="225"/>
      <c r="F315" s="264"/>
      <c r="G315" s="354"/>
      <c r="H315" s="226"/>
      <c r="I315" s="227"/>
      <c r="J315" s="62"/>
      <c r="K315" s="152" t="str">
        <f>IF(N1.2_Intervention_Types[[#This Row],[Intervention Type]]="","OK",IF(COUNTIF($B$14:$B315,N1.2_Intervention_Types[[#This Row],[Intervention Type]])&gt;1,"Error","OK"))</f>
        <v>OK</v>
      </c>
      <c r="L315" s="153" t="str">
        <f t="shared" si="8"/>
        <v>-</v>
      </c>
      <c r="M315" s="62"/>
    </row>
    <row r="316" spans="1:13">
      <c r="A316" s="311"/>
      <c r="B31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6" s="225"/>
      <c r="D316" s="225"/>
      <c r="E316" s="225"/>
      <c r="F316" s="264"/>
      <c r="G316" s="354"/>
      <c r="H316" s="226"/>
      <c r="I316" s="227"/>
      <c r="J316" s="62"/>
      <c r="K316" s="152" t="str">
        <f>IF(N1.2_Intervention_Types[[#This Row],[Intervention Type]]="","OK",IF(COUNTIF($B$14:$B316,N1.2_Intervention_Types[[#This Row],[Intervention Type]])&gt;1,"Error","OK"))</f>
        <v>OK</v>
      </c>
      <c r="L316" s="153" t="str">
        <f t="shared" si="8"/>
        <v>-</v>
      </c>
      <c r="M316" s="62"/>
    </row>
    <row r="317" spans="1:13">
      <c r="A317" s="311"/>
      <c r="B31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7" s="225"/>
      <c r="D317" s="225"/>
      <c r="E317" s="225"/>
      <c r="F317" s="264"/>
      <c r="G317" s="354"/>
      <c r="H317" s="226"/>
      <c r="I317" s="227"/>
      <c r="J317" s="62"/>
      <c r="K317" s="152" t="str">
        <f>IF(N1.2_Intervention_Types[[#This Row],[Intervention Type]]="","OK",IF(COUNTIF($B$14:$B317,N1.2_Intervention_Types[[#This Row],[Intervention Type]])&gt;1,"Error","OK"))</f>
        <v>OK</v>
      </c>
      <c r="L317" s="153" t="str">
        <f t="shared" ref="L317:L380" si="9">IF(K317="Error","Non-unique intervention type.  Enter text in 'Distinuisher Field'","-")</f>
        <v>-</v>
      </c>
      <c r="M317" s="62"/>
    </row>
    <row r="318" spans="1:13">
      <c r="A318" s="311"/>
      <c r="B31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8" s="225"/>
      <c r="D318" s="225"/>
      <c r="E318" s="225"/>
      <c r="F318" s="264"/>
      <c r="G318" s="354"/>
      <c r="H318" s="226"/>
      <c r="I318" s="227"/>
      <c r="J318" s="62"/>
      <c r="K318" s="152" t="str">
        <f>IF(N1.2_Intervention_Types[[#This Row],[Intervention Type]]="","OK",IF(COUNTIF($B$14:$B318,N1.2_Intervention_Types[[#This Row],[Intervention Type]])&gt;1,"Error","OK"))</f>
        <v>OK</v>
      </c>
      <c r="L318" s="153" t="str">
        <f t="shared" si="9"/>
        <v>-</v>
      </c>
      <c r="M318" s="62"/>
    </row>
    <row r="319" spans="1:13">
      <c r="A319" s="311"/>
      <c r="B31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19" s="225"/>
      <c r="D319" s="225"/>
      <c r="E319" s="225"/>
      <c r="F319" s="264"/>
      <c r="G319" s="354"/>
      <c r="H319" s="226"/>
      <c r="I319" s="227"/>
      <c r="J319" s="62"/>
      <c r="K319" s="152" t="str">
        <f>IF(N1.2_Intervention_Types[[#This Row],[Intervention Type]]="","OK",IF(COUNTIF($B$14:$B319,N1.2_Intervention_Types[[#This Row],[Intervention Type]])&gt;1,"Error","OK"))</f>
        <v>OK</v>
      </c>
      <c r="L319" s="153" t="str">
        <f t="shared" si="9"/>
        <v>-</v>
      </c>
      <c r="M319" s="62"/>
    </row>
    <row r="320" spans="1:13">
      <c r="A320" s="311"/>
      <c r="B32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0" s="225"/>
      <c r="D320" s="225"/>
      <c r="E320" s="225"/>
      <c r="F320" s="264"/>
      <c r="G320" s="354"/>
      <c r="H320" s="226"/>
      <c r="I320" s="227"/>
      <c r="J320" s="62"/>
      <c r="K320" s="152" t="str">
        <f>IF(N1.2_Intervention_Types[[#This Row],[Intervention Type]]="","OK",IF(COUNTIF($B$14:$B320,N1.2_Intervention_Types[[#This Row],[Intervention Type]])&gt;1,"Error","OK"))</f>
        <v>OK</v>
      </c>
      <c r="L320" s="153" t="str">
        <f t="shared" si="9"/>
        <v>-</v>
      </c>
      <c r="M320" s="62"/>
    </row>
    <row r="321" spans="1:13">
      <c r="A321" s="311"/>
      <c r="B32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1" s="225"/>
      <c r="D321" s="225"/>
      <c r="E321" s="225"/>
      <c r="F321" s="264"/>
      <c r="G321" s="354"/>
      <c r="H321" s="226"/>
      <c r="I321" s="227"/>
      <c r="J321" s="62"/>
      <c r="K321" s="152" t="str">
        <f>IF(N1.2_Intervention_Types[[#This Row],[Intervention Type]]="","OK",IF(COUNTIF($B$14:$B321,N1.2_Intervention_Types[[#This Row],[Intervention Type]])&gt;1,"Error","OK"))</f>
        <v>OK</v>
      </c>
      <c r="L321" s="153" t="str">
        <f t="shared" si="9"/>
        <v>-</v>
      </c>
      <c r="M321" s="62"/>
    </row>
    <row r="322" spans="1:13">
      <c r="A322" s="311"/>
      <c r="B32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2" s="225"/>
      <c r="D322" s="225"/>
      <c r="E322" s="225"/>
      <c r="F322" s="264"/>
      <c r="G322" s="354"/>
      <c r="H322" s="226"/>
      <c r="I322" s="227"/>
      <c r="J322" s="62"/>
      <c r="K322" s="152" t="str">
        <f>IF(N1.2_Intervention_Types[[#This Row],[Intervention Type]]="","OK",IF(COUNTIF($B$14:$B322,N1.2_Intervention_Types[[#This Row],[Intervention Type]])&gt;1,"Error","OK"))</f>
        <v>OK</v>
      </c>
      <c r="L322" s="153" t="str">
        <f t="shared" si="9"/>
        <v>-</v>
      </c>
      <c r="M322" s="62"/>
    </row>
    <row r="323" spans="1:13">
      <c r="A323" s="311"/>
      <c r="B32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3" s="225"/>
      <c r="D323" s="225"/>
      <c r="E323" s="225"/>
      <c r="F323" s="264"/>
      <c r="G323" s="354"/>
      <c r="H323" s="226"/>
      <c r="I323" s="227"/>
      <c r="J323" s="62"/>
      <c r="K323" s="152" t="str">
        <f>IF(N1.2_Intervention_Types[[#This Row],[Intervention Type]]="","OK",IF(COUNTIF($B$14:$B323,N1.2_Intervention_Types[[#This Row],[Intervention Type]])&gt;1,"Error","OK"))</f>
        <v>OK</v>
      </c>
      <c r="L323" s="153" t="str">
        <f t="shared" si="9"/>
        <v>-</v>
      </c>
      <c r="M323" s="62"/>
    </row>
    <row r="324" spans="1:13">
      <c r="A324" s="311"/>
      <c r="B32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4" s="225"/>
      <c r="D324" s="225"/>
      <c r="E324" s="225"/>
      <c r="F324" s="264"/>
      <c r="G324" s="354"/>
      <c r="H324" s="226"/>
      <c r="I324" s="227"/>
      <c r="J324" s="62"/>
      <c r="K324" s="152" t="str">
        <f>IF(N1.2_Intervention_Types[[#This Row],[Intervention Type]]="","OK",IF(COUNTIF($B$14:$B324,N1.2_Intervention_Types[[#This Row],[Intervention Type]])&gt;1,"Error","OK"))</f>
        <v>OK</v>
      </c>
      <c r="L324" s="153" t="str">
        <f t="shared" si="9"/>
        <v>-</v>
      </c>
      <c r="M324" s="62"/>
    </row>
    <row r="325" spans="1:13">
      <c r="A325" s="311"/>
      <c r="B32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5" s="225"/>
      <c r="D325" s="225"/>
      <c r="E325" s="225"/>
      <c r="F325" s="264"/>
      <c r="G325" s="354"/>
      <c r="H325" s="226"/>
      <c r="I325" s="227"/>
      <c r="J325" s="62"/>
      <c r="K325" s="152" t="str">
        <f>IF(N1.2_Intervention_Types[[#This Row],[Intervention Type]]="","OK",IF(COUNTIF($B$14:$B325,N1.2_Intervention_Types[[#This Row],[Intervention Type]])&gt;1,"Error","OK"))</f>
        <v>OK</v>
      </c>
      <c r="L325" s="153" t="str">
        <f t="shared" si="9"/>
        <v>-</v>
      </c>
      <c r="M325" s="62"/>
    </row>
    <row r="326" spans="1:13">
      <c r="A326" s="311"/>
      <c r="B32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6" s="225"/>
      <c r="D326" s="225"/>
      <c r="E326" s="225"/>
      <c r="F326" s="264"/>
      <c r="G326" s="354"/>
      <c r="H326" s="226"/>
      <c r="I326" s="227"/>
      <c r="J326" s="62"/>
      <c r="K326" s="152" t="str">
        <f>IF(N1.2_Intervention_Types[[#This Row],[Intervention Type]]="","OK",IF(COUNTIF($B$14:$B326,N1.2_Intervention_Types[[#This Row],[Intervention Type]])&gt;1,"Error","OK"))</f>
        <v>OK</v>
      </c>
      <c r="L326" s="153" t="str">
        <f t="shared" si="9"/>
        <v>-</v>
      </c>
      <c r="M326" s="62"/>
    </row>
    <row r="327" spans="1:13">
      <c r="A327" s="311"/>
      <c r="B32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7" s="225"/>
      <c r="D327" s="225"/>
      <c r="E327" s="225"/>
      <c r="F327" s="264"/>
      <c r="G327" s="354"/>
      <c r="H327" s="226"/>
      <c r="I327" s="227"/>
      <c r="J327" s="62"/>
      <c r="K327" s="152" t="str">
        <f>IF(N1.2_Intervention_Types[[#This Row],[Intervention Type]]="","OK",IF(COUNTIF($B$14:$B327,N1.2_Intervention_Types[[#This Row],[Intervention Type]])&gt;1,"Error","OK"))</f>
        <v>OK</v>
      </c>
      <c r="L327" s="153" t="str">
        <f t="shared" si="9"/>
        <v>-</v>
      </c>
      <c r="M327" s="62"/>
    </row>
    <row r="328" spans="1:13">
      <c r="A328" s="311"/>
      <c r="B32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8" s="225"/>
      <c r="D328" s="225"/>
      <c r="E328" s="225"/>
      <c r="F328" s="264"/>
      <c r="G328" s="354"/>
      <c r="H328" s="226"/>
      <c r="I328" s="227"/>
      <c r="J328" s="62"/>
      <c r="K328" s="152" t="str">
        <f>IF(N1.2_Intervention_Types[[#This Row],[Intervention Type]]="","OK",IF(COUNTIF($B$14:$B328,N1.2_Intervention_Types[[#This Row],[Intervention Type]])&gt;1,"Error","OK"))</f>
        <v>OK</v>
      </c>
      <c r="L328" s="153" t="str">
        <f t="shared" si="9"/>
        <v>-</v>
      </c>
      <c r="M328" s="62"/>
    </row>
    <row r="329" spans="1:13">
      <c r="A329" s="311"/>
      <c r="B32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29" s="225"/>
      <c r="D329" s="225"/>
      <c r="E329" s="225"/>
      <c r="F329" s="264"/>
      <c r="G329" s="354"/>
      <c r="H329" s="226"/>
      <c r="I329" s="227"/>
      <c r="J329" s="62"/>
      <c r="K329" s="152" t="str">
        <f>IF(N1.2_Intervention_Types[[#This Row],[Intervention Type]]="","OK",IF(COUNTIF($B$14:$B329,N1.2_Intervention_Types[[#This Row],[Intervention Type]])&gt;1,"Error","OK"))</f>
        <v>OK</v>
      </c>
      <c r="L329" s="153" t="str">
        <f t="shared" si="9"/>
        <v>-</v>
      </c>
      <c r="M329" s="62"/>
    </row>
    <row r="330" spans="1:13">
      <c r="A330" s="311"/>
      <c r="B33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0" s="225"/>
      <c r="D330" s="225"/>
      <c r="E330" s="225"/>
      <c r="F330" s="264"/>
      <c r="G330" s="354"/>
      <c r="H330" s="226"/>
      <c r="I330" s="227"/>
      <c r="J330" s="62"/>
      <c r="K330" s="152" t="str">
        <f>IF(N1.2_Intervention_Types[[#This Row],[Intervention Type]]="","OK",IF(COUNTIF($B$14:$B330,N1.2_Intervention_Types[[#This Row],[Intervention Type]])&gt;1,"Error","OK"))</f>
        <v>OK</v>
      </c>
      <c r="L330" s="153" t="str">
        <f t="shared" si="9"/>
        <v>-</v>
      </c>
      <c r="M330" s="62"/>
    </row>
    <row r="331" spans="1:13">
      <c r="A331" s="311"/>
      <c r="B33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1" s="225"/>
      <c r="D331" s="225"/>
      <c r="E331" s="225"/>
      <c r="F331" s="264"/>
      <c r="G331" s="354"/>
      <c r="H331" s="226"/>
      <c r="I331" s="227"/>
      <c r="J331" s="62"/>
      <c r="K331" s="152" t="str">
        <f>IF(N1.2_Intervention_Types[[#This Row],[Intervention Type]]="","OK",IF(COUNTIF($B$14:$B331,N1.2_Intervention_Types[[#This Row],[Intervention Type]])&gt;1,"Error","OK"))</f>
        <v>OK</v>
      </c>
      <c r="L331" s="153" t="str">
        <f t="shared" si="9"/>
        <v>-</v>
      </c>
      <c r="M331" s="62"/>
    </row>
    <row r="332" spans="1:13">
      <c r="A332" s="311"/>
      <c r="B33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2" s="225"/>
      <c r="D332" s="225"/>
      <c r="E332" s="225"/>
      <c r="F332" s="264"/>
      <c r="G332" s="354"/>
      <c r="H332" s="226"/>
      <c r="I332" s="227"/>
      <c r="J332" s="62"/>
      <c r="K332" s="152" t="str">
        <f>IF(N1.2_Intervention_Types[[#This Row],[Intervention Type]]="","OK",IF(COUNTIF($B$14:$B332,N1.2_Intervention_Types[[#This Row],[Intervention Type]])&gt;1,"Error","OK"))</f>
        <v>OK</v>
      </c>
      <c r="L332" s="153" t="str">
        <f t="shared" si="9"/>
        <v>-</v>
      </c>
      <c r="M332" s="62"/>
    </row>
    <row r="333" spans="1:13">
      <c r="A333" s="311"/>
      <c r="B33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3" s="225"/>
      <c r="D333" s="225"/>
      <c r="E333" s="225"/>
      <c r="F333" s="264"/>
      <c r="G333" s="354"/>
      <c r="H333" s="226"/>
      <c r="I333" s="227"/>
      <c r="J333" s="62"/>
      <c r="K333" s="152" t="str">
        <f>IF(N1.2_Intervention_Types[[#This Row],[Intervention Type]]="","OK",IF(COUNTIF($B$14:$B333,N1.2_Intervention_Types[[#This Row],[Intervention Type]])&gt;1,"Error","OK"))</f>
        <v>OK</v>
      </c>
      <c r="L333" s="153" t="str">
        <f t="shared" si="9"/>
        <v>-</v>
      </c>
      <c r="M333" s="62"/>
    </row>
    <row r="334" spans="1:13">
      <c r="A334" s="311"/>
      <c r="B33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4" s="225"/>
      <c r="D334" s="225"/>
      <c r="E334" s="225"/>
      <c r="F334" s="264"/>
      <c r="G334" s="354"/>
      <c r="H334" s="226"/>
      <c r="I334" s="227"/>
      <c r="J334" s="62"/>
      <c r="K334" s="152" t="str">
        <f>IF(N1.2_Intervention_Types[[#This Row],[Intervention Type]]="","OK",IF(COUNTIF($B$14:$B334,N1.2_Intervention_Types[[#This Row],[Intervention Type]])&gt;1,"Error","OK"))</f>
        <v>OK</v>
      </c>
      <c r="L334" s="153" t="str">
        <f t="shared" si="9"/>
        <v>-</v>
      </c>
      <c r="M334" s="62"/>
    </row>
    <row r="335" spans="1:13">
      <c r="A335" s="311"/>
      <c r="B33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5" s="225"/>
      <c r="D335" s="225"/>
      <c r="E335" s="225"/>
      <c r="F335" s="264"/>
      <c r="G335" s="354"/>
      <c r="H335" s="226"/>
      <c r="I335" s="227"/>
      <c r="J335" s="62"/>
      <c r="K335" s="152" t="str">
        <f>IF(N1.2_Intervention_Types[[#This Row],[Intervention Type]]="","OK",IF(COUNTIF($B$14:$B335,N1.2_Intervention_Types[[#This Row],[Intervention Type]])&gt;1,"Error","OK"))</f>
        <v>OK</v>
      </c>
      <c r="L335" s="153" t="str">
        <f t="shared" si="9"/>
        <v>-</v>
      </c>
      <c r="M335" s="62"/>
    </row>
    <row r="336" spans="1:13">
      <c r="A336" s="311"/>
      <c r="B33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6" s="225"/>
      <c r="D336" s="225"/>
      <c r="E336" s="225"/>
      <c r="F336" s="264"/>
      <c r="G336" s="354"/>
      <c r="H336" s="226"/>
      <c r="I336" s="227"/>
      <c r="J336" s="62"/>
      <c r="K336" s="152" t="str">
        <f>IF(N1.2_Intervention_Types[[#This Row],[Intervention Type]]="","OK",IF(COUNTIF($B$14:$B336,N1.2_Intervention_Types[[#This Row],[Intervention Type]])&gt;1,"Error","OK"))</f>
        <v>OK</v>
      </c>
      <c r="L336" s="153" t="str">
        <f t="shared" si="9"/>
        <v>-</v>
      </c>
      <c r="M336" s="62"/>
    </row>
    <row r="337" spans="1:13">
      <c r="A337" s="311"/>
      <c r="B33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7" s="225"/>
      <c r="D337" s="225"/>
      <c r="E337" s="225"/>
      <c r="F337" s="264"/>
      <c r="G337" s="354"/>
      <c r="H337" s="226"/>
      <c r="I337" s="227"/>
      <c r="J337" s="62"/>
      <c r="K337" s="152" t="str">
        <f>IF(N1.2_Intervention_Types[[#This Row],[Intervention Type]]="","OK",IF(COUNTIF($B$14:$B337,N1.2_Intervention_Types[[#This Row],[Intervention Type]])&gt;1,"Error","OK"))</f>
        <v>OK</v>
      </c>
      <c r="L337" s="153" t="str">
        <f t="shared" si="9"/>
        <v>-</v>
      </c>
      <c r="M337" s="62"/>
    </row>
    <row r="338" spans="1:13">
      <c r="A338" s="311"/>
      <c r="B33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8" s="225"/>
      <c r="D338" s="225"/>
      <c r="E338" s="225"/>
      <c r="F338" s="264"/>
      <c r="G338" s="354"/>
      <c r="H338" s="226"/>
      <c r="I338" s="227"/>
      <c r="J338" s="62"/>
      <c r="K338" s="152" t="str">
        <f>IF(N1.2_Intervention_Types[[#This Row],[Intervention Type]]="","OK",IF(COUNTIF($B$14:$B338,N1.2_Intervention_Types[[#This Row],[Intervention Type]])&gt;1,"Error","OK"))</f>
        <v>OK</v>
      </c>
      <c r="L338" s="153" t="str">
        <f t="shared" si="9"/>
        <v>-</v>
      </c>
      <c r="M338" s="62"/>
    </row>
    <row r="339" spans="1:13">
      <c r="A339" s="311"/>
      <c r="B33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39" s="225"/>
      <c r="D339" s="225"/>
      <c r="E339" s="225"/>
      <c r="F339" s="264"/>
      <c r="G339" s="354"/>
      <c r="H339" s="226"/>
      <c r="I339" s="227"/>
      <c r="J339" s="62"/>
      <c r="K339" s="152" t="str">
        <f>IF(N1.2_Intervention_Types[[#This Row],[Intervention Type]]="","OK",IF(COUNTIF($B$14:$B339,N1.2_Intervention_Types[[#This Row],[Intervention Type]])&gt;1,"Error","OK"))</f>
        <v>OK</v>
      </c>
      <c r="L339" s="153" t="str">
        <f t="shared" si="9"/>
        <v>-</v>
      </c>
      <c r="M339" s="62"/>
    </row>
    <row r="340" spans="1:13">
      <c r="A340" s="311"/>
      <c r="B34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0" s="225"/>
      <c r="D340" s="225"/>
      <c r="E340" s="225"/>
      <c r="F340" s="264"/>
      <c r="G340" s="354"/>
      <c r="H340" s="226"/>
      <c r="I340" s="227"/>
      <c r="J340" s="62"/>
      <c r="K340" s="152" t="str">
        <f>IF(N1.2_Intervention_Types[[#This Row],[Intervention Type]]="","OK",IF(COUNTIF($B$14:$B340,N1.2_Intervention_Types[[#This Row],[Intervention Type]])&gt;1,"Error","OK"))</f>
        <v>OK</v>
      </c>
      <c r="L340" s="153" t="str">
        <f t="shared" si="9"/>
        <v>-</v>
      </c>
      <c r="M340" s="62"/>
    </row>
    <row r="341" spans="1:13">
      <c r="A341" s="311"/>
      <c r="B34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1" s="225"/>
      <c r="D341" s="225"/>
      <c r="E341" s="225"/>
      <c r="F341" s="264"/>
      <c r="G341" s="354"/>
      <c r="H341" s="226"/>
      <c r="I341" s="227"/>
      <c r="J341" s="62"/>
      <c r="K341" s="152" t="str">
        <f>IF(N1.2_Intervention_Types[[#This Row],[Intervention Type]]="","OK",IF(COUNTIF($B$14:$B341,N1.2_Intervention_Types[[#This Row],[Intervention Type]])&gt;1,"Error","OK"))</f>
        <v>OK</v>
      </c>
      <c r="L341" s="153" t="str">
        <f t="shared" si="9"/>
        <v>-</v>
      </c>
      <c r="M341" s="62"/>
    </row>
    <row r="342" spans="1:13">
      <c r="A342" s="311"/>
      <c r="B34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2" s="225"/>
      <c r="D342" s="225"/>
      <c r="E342" s="225"/>
      <c r="F342" s="264"/>
      <c r="G342" s="354"/>
      <c r="H342" s="226"/>
      <c r="I342" s="227"/>
      <c r="J342" s="62"/>
      <c r="K342" s="152" t="str">
        <f>IF(N1.2_Intervention_Types[[#This Row],[Intervention Type]]="","OK",IF(COUNTIF($B$14:$B342,N1.2_Intervention_Types[[#This Row],[Intervention Type]])&gt;1,"Error","OK"))</f>
        <v>OK</v>
      </c>
      <c r="L342" s="153" t="str">
        <f t="shared" si="9"/>
        <v>-</v>
      </c>
      <c r="M342" s="62"/>
    </row>
    <row r="343" spans="1:13">
      <c r="A343" s="311"/>
      <c r="B34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3" s="225"/>
      <c r="D343" s="225"/>
      <c r="E343" s="225"/>
      <c r="F343" s="264"/>
      <c r="G343" s="354"/>
      <c r="H343" s="226"/>
      <c r="I343" s="227"/>
      <c r="J343" s="62"/>
      <c r="K343" s="152" t="str">
        <f>IF(N1.2_Intervention_Types[[#This Row],[Intervention Type]]="","OK",IF(COUNTIF($B$14:$B343,N1.2_Intervention_Types[[#This Row],[Intervention Type]])&gt;1,"Error","OK"))</f>
        <v>OK</v>
      </c>
      <c r="L343" s="153" t="str">
        <f t="shared" si="9"/>
        <v>-</v>
      </c>
      <c r="M343" s="62"/>
    </row>
    <row r="344" spans="1:13">
      <c r="A344" s="311"/>
      <c r="B34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4" s="225"/>
      <c r="D344" s="225"/>
      <c r="E344" s="225"/>
      <c r="F344" s="264"/>
      <c r="G344" s="354"/>
      <c r="H344" s="226"/>
      <c r="I344" s="227"/>
      <c r="J344" s="62"/>
      <c r="K344" s="152" t="str">
        <f>IF(N1.2_Intervention_Types[[#This Row],[Intervention Type]]="","OK",IF(COUNTIF($B$14:$B344,N1.2_Intervention_Types[[#This Row],[Intervention Type]])&gt;1,"Error","OK"))</f>
        <v>OK</v>
      </c>
      <c r="L344" s="153" t="str">
        <f t="shared" si="9"/>
        <v>-</v>
      </c>
      <c r="M344" s="62"/>
    </row>
    <row r="345" spans="1:13">
      <c r="A345" s="311"/>
      <c r="B34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5" s="225"/>
      <c r="D345" s="225"/>
      <c r="E345" s="225"/>
      <c r="F345" s="264"/>
      <c r="G345" s="354"/>
      <c r="H345" s="226"/>
      <c r="I345" s="227"/>
      <c r="J345" s="62"/>
      <c r="K345" s="152" t="str">
        <f>IF(N1.2_Intervention_Types[[#This Row],[Intervention Type]]="","OK",IF(COUNTIF($B$14:$B345,N1.2_Intervention_Types[[#This Row],[Intervention Type]])&gt;1,"Error","OK"))</f>
        <v>OK</v>
      </c>
      <c r="L345" s="153" t="str">
        <f t="shared" si="9"/>
        <v>-</v>
      </c>
      <c r="M345" s="62"/>
    </row>
    <row r="346" spans="1:13">
      <c r="A346" s="311"/>
      <c r="B34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6" s="225"/>
      <c r="D346" s="225"/>
      <c r="E346" s="225"/>
      <c r="F346" s="264"/>
      <c r="G346" s="354"/>
      <c r="H346" s="226"/>
      <c r="I346" s="227"/>
      <c r="J346" s="62"/>
      <c r="K346" s="152" t="str">
        <f>IF(N1.2_Intervention_Types[[#This Row],[Intervention Type]]="","OK",IF(COUNTIF($B$14:$B346,N1.2_Intervention_Types[[#This Row],[Intervention Type]])&gt;1,"Error","OK"))</f>
        <v>OK</v>
      </c>
      <c r="L346" s="153" t="str">
        <f t="shared" si="9"/>
        <v>-</v>
      </c>
      <c r="M346" s="62"/>
    </row>
    <row r="347" spans="1:13">
      <c r="A347" s="311"/>
      <c r="B34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7" s="225"/>
      <c r="D347" s="225"/>
      <c r="E347" s="225"/>
      <c r="F347" s="264"/>
      <c r="G347" s="354"/>
      <c r="H347" s="226"/>
      <c r="I347" s="227"/>
      <c r="J347" s="62"/>
      <c r="K347" s="152" t="str">
        <f>IF(N1.2_Intervention_Types[[#This Row],[Intervention Type]]="","OK",IF(COUNTIF($B$14:$B347,N1.2_Intervention_Types[[#This Row],[Intervention Type]])&gt;1,"Error","OK"))</f>
        <v>OK</v>
      </c>
      <c r="L347" s="153" t="str">
        <f t="shared" si="9"/>
        <v>-</v>
      </c>
      <c r="M347" s="62"/>
    </row>
    <row r="348" spans="1:13">
      <c r="A348" s="311"/>
      <c r="B34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8" s="225"/>
      <c r="D348" s="225"/>
      <c r="E348" s="225"/>
      <c r="F348" s="264"/>
      <c r="G348" s="354"/>
      <c r="H348" s="226"/>
      <c r="I348" s="227"/>
      <c r="J348" s="62"/>
      <c r="K348" s="152" t="str">
        <f>IF(N1.2_Intervention_Types[[#This Row],[Intervention Type]]="","OK",IF(COUNTIF($B$14:$B348,N1.2_Intervention_Types[[#This Row],[Intervention Type]])&gt;1,"Error","OK"))</f>
        <v>OK</v>
      </c>
      <c r="L348" s="153" t="str">
        <f t="shared" si="9"/>
        <v>-</v>
      </c>
      <c r="M348" s="62"/>
    </row>
    <row r="349" spans="1:13">
      <c r="A349" s="311"/>
      <c r="B34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49" s="225"/>
      <c r="D349" s="225"/>
      <c r="E349" s="225"/>
      <c r="F349" s="264"/>
      <c r="G349" s="354"/>
      <c r="H349" s="226"/>
      <c r="I349" s="227"/>
      <c r="J349" s="62"/>
      <c r="K349" s="152" t="str">
        <f>IF(N1.2_Intervention_Types[[#This Row],[Intervention Type]]="","OK",IF(COUNTIF($B$14:$B349,N1.2_Intervention_Types[[#This Row],[Intervention Type]])&gt;1,"Error","OK"))</f>
        <v>OK</v>
      </c>
      <c r="L349" s="153" t="str">
        <f t="shared" si="9"/>
        <v>-</v>
      </c>
      <c r="M349" s="62"/>
    </row>
    <row r="350" spans="1:13">
      <c r="A350" s="311"/>
      <c r="B35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0" s="225"/>
      <c r="D350" s="225"/>
      <c r="E350" s="225"/>
      <c r="F350" s="264"/>
      <c r="G350" s="354"/>
      <c r="H350" s="226"/>
      <c r="I350" s="227"/>
      <c r="J350" s="62"/>
      <c r="K350" s="152" t="str">
        <f>IF(N1.2_Intervention_Types[[#This Row],[Intervention Type]]="","OK",IF(COUNTIF($B$14:$B350,N1.2_Intervention_Types[[#This Row],[Intervention Type]])&gt;1,"Error","OK"))</f>
        <v>OK</v>
      </c>
      <c r="L350" s="153" t="str">
        <f t="shared" si="9"/>
        <v>-</v>
      </c>
      <c r="M350" s="62"/>
    </row>
    <row r="351" spans="1:13">
      <c r="A351" s="311"/>
      <c r="B35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1" s="225"/>
      <c r="D351" s="225"/>
      <c r="E351" s="225"/>
      <c r="F351" s="264"/>
      <c r="G351" s="354"/>
      <c r="H351" s="226"/>
      <c r="I351" s="227"/>
      <c r="J351" s="62"/>
      <c r="K351" s="152" t="str">
        <f>IF(N1.2_Intervention_Types[[#This Row],[Intervention Type]]="","OK",IF(COUNTIF($B$14:$B351,N1.2_Intervention_Types[[#This Row],[Intervention Type]])&gt;1,"Error","OK"))</f>
        <v>OK</v>
      </c>
      <c r="L351" s="153" t="str">
        <f t="shared" si="9"/>
        <v>-</v>
      </c>
      <c r="M351" s="62"/>
    </row>
    <row r="352" spans="1:13">
      <c r="A352" s="311"/>
      <c r="B35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2" s="225"/>
      <c r="D352" s="225"/>
      <c r="E352" s="225"/>
      <c r="F352" s="264"/>
      <c r="G352" s="354"/>
      <c r="H352" s="226"/>
      <c r="I352" s="227"/>
      <c r="J352" s="62"/>
      <c r="K352" s="152" t="str">
        <f>IF(N1.2_Intervention_Types[[#This Row],[Intervention Type]]="","OK",IF(COUNTIF($B$14:$B352,N1.2_Intervention_Types[[#This Row],[Intervention Type]])&gt;1,"Error","OK"))</f>
        <v>OK</v>
      </c>
      <c r="L352" s="153" t="str">
        <f t="shared" si="9"/>
        <v>-</v>
      </c>
      <c r="M352" s="62"/>
    </row>
    <row r="353" spans="1:13">
      <c r="A353" s="311"/>
      <c r="B35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3" s="225"/>
      <c r="D353" s="225"/>
      <c r="E353" s="225"/>
      <c r="F353" s="264"/>
      <c r="G353" s="354"/>
      <c r="H353" s="226"/>
      <c r="I353" s="227"/>
      <c r="J353" s="62"/>
      <c r="K353" s="152" t="str">
        <f>IF(N1.2_Intervention_Types[[#This Row],[Intervention Type]]="","OK",IF(COUNTIF($B$14:$B353,N1.2_Intervention_Types[[#This Row],[Intervention Type]])&gt;1,"Error","OK"))</f>
        <v>OK</v>
      </c>
      <c r="L353" s="153" t="str">
        <f t="shared" si="9"/>
        <v>-</v>
      </c>
      <c r="M353" s="62"/>
    </row>
    <row r="354" spans="1:13">
      <c r="A354" s="311"/>
      <c r="B35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4" s="225"/>
      <c r="D354" s="225"/>
      <c r="E354" s="225"/>
      <c r="F354" s="264"/>
      <c r="G354" s="354"/>
      <c r="H354" s="226"/>
      <c r="I354" s="227"/>
      <c r="J354" s="62"/>
      <c r="K354" s="152" t="str">
        <f>IF(N1.2_Intervention_Types[[#This Row],[Intervention Type]]="","OK",IF(COUNTIF($B$14:$B354,N1.2_Intervention_Types[[#This Row],[Intervention Type]])&gt;1,"Error","OK"))</f>
        <v>OK</v>
      </c>
      <c r="L354" s="153" t="str">
        <f t="shared" si="9"/>
        <v>-</v>
      </c>
      <c r="M354" s="62"/>
    </row>
    <row r="355" spans="1:13">
      <c r="A355" s="311"/>
      <c r="B35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5" s="225"/>
      <c r="D355" s="225"/>
      <c r="E355" s="225"/>
      <c r="F355" s="264"/>
      <c r="G355" s="354"/>
      <c r="H355" s="226"/>
      <c r="I355" s="227"/>
      <c r="J355" s="62"/>
      <c r="K355" s="152" t="str">
        <f>IF(N1.2_Intervention_Types[[#This Row],[Intervention Type]]="","OK",IF(COUNTIF($B$14:$B355,N1.2_Intervention_Types[[#This Row],[Intervention Type]])&gt;1,"Error","OK"))</f>
        <v>OK</v>
      </c>
      <c r="L355" s="153" t="str">
        <f t="shared" si="9"/>
        <v>-</v>
      </c>
      <c r="M355" s="62"/>
    </row>
    <row r="356" spans="1:13">
      <c r="A356" s="311"/>
      <c r="B35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6" s="225"/>
      <c r="D356" s="225"/>
      <c r="E356" s="225"/>
      <c r="F356" s="264"/>
      <c r="G356" s="354"/>
      <c r="H356" s="226"/>
      <c r="I356" s="227"/>
      <c r="J356" s="62"/>
      <c r="K356" s="152" t="str">
        <f>IF(N1.2_Intervention_Types[[#This Row],[Intervention Type]]="","OK",IF(COUNTIF($B$14:$B356,N1.2_Intervention_Types[[#This Row],[Intervention Type]])&gt;1,"Error","OK"))</f>
        <v>OK</v>
      </c>
      <c r="L356" s="153" t="str">
        <f t="shared" si="9"/>
        <v>-</v>
      </c>
      <c r="M356" s="62"/>
    </row>
    <row r="357" spans="1:13">
      <c r="A357" s="311"/>
      <c r="B35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7" s="225"/>
      <c r="D357" s="225"/>
      <c r="E357" s="225"/>
      <c r="F357" s="264"/>
      <c r="G357" s="354"/>
      <c r="H357" s="226"/>
      <c r="I357" s="227"/>
      <c r="J357" s="62"/>
      <c r="K357" s="152" t="str">
        <f>IF(N1.2_Intervention_Types[[#This Row],[Intervention Type]]="","OK",IF(COUNTIF($B$14:$B357,N1.2_Intervention_Types[[#This Row],[Intervention Type]])&gt;1,"Error","OK"))</f>
        <v>OK</v>
      </c>
      <c r="L357" s="153" t="str">
        <f t="shared" si="9"/>
        <v>-</v>
      </c>
      <c r="M357" s="62"/>
    </row>
    <row r="358" spans="1:13">
      <c r="A358" s="311"/>
      <c r="B35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8" s="225"/>
      <c r="D358" s="225"/>
      <c r="E358" s="225"/>
      <c r="F358" s="264"/>
      <c r="G358" s="354"/>
      <c r="H358" s="226"/>
      <c r="I358" s="227"/>
      <c r="J358" s="62"/>
      <c r="K358" s="152" t="str">
        <f>IF(N1.2_Intervention_Types[[#This Row],[Intervention Type]]="","OK",IF(COUNTIF($B$14:$B358,N1.2_Intervention_Types[[#This Row],[Intervention Type]])&gt;1,"Error","OK"))</f>
        <v>OK</v>
      </c>
      <c r="L358" s="153" t="str">
        <f t="shared" si="9"/>
        <v>-</v>
      </c>
      <c r="M358" s="62"/>
    </row>
    <row r="359" spans="1:13">
      <c r="A359" s="311"/>
      <c r="B35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59" s="225"/>
      <c r="D359" s="225"/>
      <c r="E359" s="225"/>
      <c r="F359" s="264"/>
      <c r="G359" s="354"/>
      <c r="H359" s="226"/>
      <c r="I359" s="227"/>
      <c r="J359" s="62"/>
      <c r="K359" s="152" t="str">
        <f>IF(N1.2_Intervention_Types[[#This Row],[Intervention Type]]="","OK",IF(COUNTIF($B$14:$B359,N1.2_Intervention_Types[[#This Row],[Intervention Type]])&gt;1,"Error","OK"))</f>
        <v>OK</v>
      </c>
      <c r="L359" s="153" t="str">
        <f t="shared" si="9"/>
        <v>-</v>
      </c>
      <c r="M359" s="62"/>
    </row>
    <row r="360" spans="1:13">
      <c r="A360" s="311"/>
      <c r="B36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0" s="225"/>
      <c r="D360" s="225"/>
      <c r="E360" s="225"/>
      <c r="F360" s="264"/>
      <c r="G360" s="354"/>
      <c r="H360" s="226"/>
      <c r="I360" s="227"/>
      <c r="J360" s="62"/>
      <c r="K360" s="152" t="str">
        <f>IF(N1.2_Intervention_Types[[#This Row],[Intervention Type]]="","OK",IF(COUNTIF($B$14:$B360,N1.2_Intervention_Types[[#This Row],[Intervention Type]])&gt;1,"Error","OK"))</f>
        <v>OK</v>
      </c>
      <c r="L360" s="153" t="str">
        <f t="shared" si="9"/>
        <v>-</v>
      </c>
      <c r="M360" s="62"/>
    </row>
    <row r="361" spans="1:13">
      <c r="A361" s="311"/>
      <c r="B36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1" s="225"/>
      <c r="D361" s="225"/>
      <c r="E361" s="225"/>
      <c r="F361" s="264"/>
      <c r="G361" s="354"/>
      <c r="H361" s="226"/>
      <c r="I361" s="227"/>
      <c r="J361" s="62"/>
      <c r="K361" s="152" t="str">
        <f>IF(N1.2_Intervention_Types[[#This Row],[Intervention Type]]="","OK",IF(COUNTIF($B$14:$B361,N1.2_Intervention_Types[[#This Row],[Intervention Type]])&gt;1,"Error","OK"))</f>
        <v>OK</v>
      </c>
      <c r="L361" s="153" t="str">
        <f t="shared" si="9"/>
        <v>-</v>
      </c>
      <c r="M361" s="62"/>
    </row>
    <row r="362" spans="1:13">
      <c r="A362" s="311"/>
      <c r="B36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2" s="225"/>
      <c r="D362" s="225"/>
      <c r="E362" s="225"/>
      <c r="F362" s="264"/>
      <c r="G362" s="354"/>
      <c r="H362" s="226"/>
      <c r="I362" s="227"/>
      <c r="J362" s="62"/>
      <c r="K362" s="152" t="str">
        <f>IF(N1.2_Intervention_Types[[#This Row],[Intervention Type]]="","OK",IF(COUNTIF($B$14:$B362,N1.2_Intervention_Types[[#This Row],[Intervention Type]])&gt;1,"Error","OK"))</f>
        <v>OK</v>
      </c>
      <c r="L362" s="153" t="str">
        <f t="shared" si="9"/>
        <v>-</v>
      </c>
      <c r="M362" s="62"/>
    </row>
    <row r="363" spans="1:13">
      <c r="A363" s="311"/>
      <c r="B36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3" s="225"/>
      <c r="D363" s="225"/>
      <c r="E363" s="225"/>
      <c r="F363" s="264"/>
      <c r="G363" s="354"/>
      <c r="H363" s="226"/>
      <c r="I363" s="227"/>
      <c r="J363" s="62"/>
      <c r="K363" s="152" t="str">
        <f>IF(N1.2_Intervention_Types[[#This Row],[Intervention Type]]="","OK",IF(COUNTIF($B$14:$B363,N1.2_Intervention_Types[[#This Row],[Intervention Type]])&gt;1,"Error","OK"))</f>
        <v>OK</v>
      </c>
      <c r="L363" s="153" t="str">
        <f t="shared" si="9"/>
        <v>-</v>
      </c>
      <c r="M363" s="62"/>
    </row>
    <row r="364" spans="1:13">
      <c r="A364" s="311"/>
      <c r="B36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4" s="225"/>
      <c r="D364" s="225"/>
      <c r="E364" s="225"/>
      <c r="F364" s="264"/>
      <c r="G364" s="354"/>
      <c r="H364" s="226"/>
      <c r="I364" s="227"/>
      <c r="J364" s="62"/>
      <c r="K364" s="152" t="str">
        <f>IF(N1.2_Intervention_Types[[#This Row],[Intervention Type]]="","OK",IF(COUNTIF($B$14:$B364,N1.2_Intervention_Types[[#This Row],[Intervention Type]])&gt;1,"Error","OK"))</f>
        <v>OK</v>
      </c>
      <c r="L364" s="153" t="str">
        <f t="shared" si="9"/>
        <v>-</v>
      </c>
      <c r="M364" s="62"/>
    </row>
    <row r="365" spans="1:13">
      <c r="A365" s="311"/>
      <c r="B36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5" s="225"/>
      <c r="D365" s="225"/>
      <c r="E365" s="225"/>
      <c r="F365" s="264"/>
      <c r="G365" s="354"/>
      <c r="H365" s="226"/>
      <c r="I365" s="227"/>
      <c r="J365" s="62"/>
      <c r="K365" s="152" t="str">
        <f>IF(N1.2_Intervention_Types[[#This Row],[Intervention Type]]="","OK",IF(COUNTIF($B$14:$B365,N1.2_Intervention_Types[[#This Row],[Intervention Type]])&gt;1,"Error","OK"))</f>
        <v>OK</v>
      </c>
      <c r="L365" s="153" t="str">
        <f t="shared" si="9"/>
        <v>-</v>
      </c>
      <c r="M365" s="62"/>
    </row>
    <row r="366" spans="1:13">
      <c r="A366" s="311"/>
      <c r="B36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6" s="225"/>
      <c r="D366" s="225"/>
      <c r="E366" s="225"/>
      <c r="F366" s="264"/>
      <c r="G366" s="354"/>
      <c r="H366" s="226"/>
      <c r="I366" s="227"/>
      <c r="J366" s="62"/>
      <c r="K366" s="152" t="str">
        <f>IF(N1.2_Intervention_Types[[#This Row],[Intervention Type]]="","OK",IF(COUNTIF($B$14:$B366,N1.2_Intervention_Types[[#This Row],[Intervention Type]])&gt;1,"Error","OK"))</f>
        <v>OK</v>
      </c>
      <c r="L366" s="153" t="str">
        <f t="shared" si="9"/>
        <v>-</v>
      </c>
      <c r="M366" s="62"/>
    </row>
    <row r="367" spans="1:13">
      <c r="A367" s="311"/>
      <c r="B36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7" s="225"/>
      <c r="D367" s="225"/>
      <c r="E367" s="225"/>
      <c r="F367" s="264"/>
      <c r="G367" s="354"/>
      <c r="H367" s="226"/>
      <c r="I367" s="227"/>
      <c r="J367" s="62"/>
      <c r="K367" s="152" t="str">
        <f>IF(N1.2_Intervention_Types[[#This Row],[Intervention Type]]="","OK",IF(COUNTIF($B$14:$B367,N1.2_Intervention_Types[[#This Row],[Intervention Type]])&gt;1,"Error","OK"))</f>
        <v>OK</v>
      </c>
      <c r="L367" s="153" t="str">
        <f t="shared" si="9"/>
        <v>-</v>
      </c>
      <c r="M367" s="62"/>
    </row>
    <row r="368" spans="1:13">
      <c r="A368" s="311"/>
      <c r="B36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8" s="225"/>
      <c r="D368" s="225"/>
      <c r="E368" s="225"/>
      <c r="F368" s="264"/>
      <c r="G368" s="354"/>
      <c r="H368" s="226"/>
      <c r="I368" s="227"/>
      <c r="J368" s="62"/>
      <c r="K368" s="152" t="str">
        <f>IF(N1.2_Intervention_Types[[#This Row],[Intervention Type]]="","OK",IF(COUNTIF($B$14:$B368,N1.2_Intervention_Types[[#This Row],[Intervention Type]])&gt;1,"Error","OK"))</f>
        <v>OK</v>
      </c>
      <c r="L368" s="153" t="str">
        <f t="shared" si="9"/>
        <v>-</v>
      </c>
      <c r="M368" s="62"/>
    </row>
    <row r="369" spans="1:13">
      <c r="A369" s="311"/>
      <c r="B36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69" s="225"/>
      <c r="D369" s="225"/>
      <c r="E369" s="225"/>
      <c r="F369" s="264"/>
      <c r="G369" s="354"/>
      <c r="H369" s="226"/>
      <c r="I369" s="227"/>
      <c r="J369" s="62"/>
      <c r="K369" s="152" t="str">
        <f>IF(N1.2_Intervention_Types[[#This Row],[Intervention Type]]="","OK",IF(COUNTIF($B$14:$B369,N1.2_Intervention_Types[[#This Row],[Intervention Type]])&gt;1,"Error","OK"))</f>
        <v>OK</v>
      </c>
      <c r="L369" s="153" t="str">
        <f t="shared" si="9"/>
        <v>-</v>
      </c>
      <c r="M369" s="62"/>
    </row>
    <row r="370" spans="1:13">
      <c r="A370" s="311"/>
      <c r="B37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0" s="225"/>
      <c r="D370" s="225"/>
      <c r="E370" s="225"/>
      <c r="F370" s="264"/>
      <c r="G370" s="354"/>
      <c r="H370" s="226"/>
      <c r="I370" s="227"/>
      <c r="J370" s="62"/>
      <c r="K370" s="152" t="str">
        <f>IF(N1.2_Intervention_Types[[#This Row],[Intervention Type]]="","OK",IF(COUNTIF($B$14:$B370,N1.2_Intervention_Types[[#This Row],[Intervention Type]])&gt;1,"Error","OK"))</f>
        <v>OK</v>
      </c>
      <c r="L370" s="153" t="str">
        <f t="shared" si="9"/>
        <v>-</v>
      </c>
      <c r="M370" s="62"/>
    </row>
    <row r="371" spans="1:13">
      <c r="A371" s="311"/>
      <c r="B371"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1" s="225"/>
      <c r="D371" s="225"/>
      <c r="E371" s="225"/>
      <c r="F371" s="264"/>
      <c r="G371" s="354"/>
      <c r="H371" s="226"/>
      <c r="I371" s="227"/>
      <c r="J371" s="62"/>
      <c r="K371" s="152" t="str">
        <f>IF(N1.2_Intervention_Types[[#This Row],[Intervention Type]]="","OK",IF(COUNTIF($B$14:$B371,N1.2_Intervention_Types[[#This Row],[Intervention Type]])&gt;1,"Error","OK"))</f>
        <v>OK</v>
      </c>
      <c r="L371" s="153" t="str">
        <f t="shared" si="9"/>
        <v>-</v>
      </c>
      <c r="M371" s="62"/>
    </row>
    <row r="372" spans="1:13">
      <c r="A372" s="311"/>
      <c r="B372"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2" s="225"/>
      <c r="D372" s="225"/>
      <c r="E372" s="225"/>
      <c r="F372" s="264"/>
      <c r="G372" s="354"/>
      <c r="H372" s="226"/>
      <c r="I372" s="227"/>
      <c r="J372" s="62"/>
      <c r="K372" s="152" t="str">
        <f>IF(N1.2_Intervention_Types[[#This Row],[Intervention Type]]="","OK",IF(COUNTIF($B$14:$B372,N1.2_Intervention_Types[[#This Row],[Intervention Type]])&gt;1,"Error","OK"))</f>
        <v>OK</v>
      </c>
      <c r="L372" s="153" t="str">
        <f t="shared" si="9"/>
        <v>-</v>
      </c>
      <c r="M372" s="62"/>
    </row>
    <row r="373" spans="1:13">
      <c r="A373" s="311"/>
      <c r="B373"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3" s="225"/>
      <c r="D373" s="225"/>
      <c r="E373" s="225"/>
      <c r="F373" s="264"/>
      <c r="G373" s="354"/>
      <c r="H373" s="226"/>
      <c r="I373" s="227"/>
      <c r="J373" s="62"/>
      <c r="K373" s="152" t="str">
        <f>IF(N1.2_Intervention_Types[[#This Row],[Intervention Type]]="","OK",IF(COUNTIF($B$14:$B373,N1.2_Intervention_Types[[#This Row],[Intervention Type]])&gt;1,"Error","OK"))</f>
        <v>OK</v>
      </c>
      <c r="L373" s="153" t="str">
        <f t="shared" si="9"/>
        <v>-</v>
      </c>
      <c r="M373" s="62"/>
    </row>
    <row r="374" spans="1:13">
      <c r="A374" s="311"/>
      <c r="B374"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4" s="225"/>
      <c r="D374" s="225"/>
      <c r="E374" s="225"/>
      <c r="F374" s="264"/>
      <c r="G374" s="354"/>
      <c r="H374" s="226"/>
      <c r="I374" s="227"/>
      <c r="J374" s="62"/>
      <c r="K374" s="152" t="str">
        <f>IF(N1.2_Intervention_Types[[#This Row],[Intervention Type]]="","OK",IF(COUNTIF($B$14:$B374,N1.2_Intervention_Types[[#This Row],[Intervention Type]])&gt;1,"Error","OK"))</f>
        <v>OK</v>
      </c>
      <c r="L374" s="153" t="str">
        <f t="shared" si="9"/>
        <v>-</v>
      </c>
      <c r="M374" s="62"/>
    </row>
    <row r="375" spans="1:13">
      <c r="A375" s="311"/>
      <c r="B375"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5" s="225"/>
      <c r="D375" s="225"/>
      <c r="E375" s="225"/>
      <c r="F375" s="264"/>
      <c r="G375" s="354"/>
      <c r="H375" s="226"/>
      <c r="I375" s="227"/>
      <c r="J375" s="62"/>
      <c r="K375" s="152" t="str">
        <f>IF(N1.2_Intervention_Types[[#This Row],[Intervention Type]]="","OK",IF(COUNTIF($B$14:$B375,N1.2_Intervention_Types[[#This Row],[Intervention Type]])&gt;1,"Error","OK"))</f>
        <v>OK</v>
      </c>
      <c r="L375" s="153" t="str">
        <f t="shared" si="9"/>
        <v>-</v>
      </c>
      <c r="M375" s="62"/>
    </row>
    <row r="376" spans="1:13">
      <c r="A376" s="311"/>
      <c r="B376"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6" s="225"/>
      <c r="D376" s="225"/>
      <c r="E376" s="225"/>
      <c r="F376" s="264"/>
      <c r="G376" s="354"/>
      <c r="H376" s="226"/>
      <c r="I376" s="227"/>
      <c r="J376" s="62"/>
      <c r="K376" s="152" t="str">
        <f>IF(N1.2_Intervention_Types[[#This Row],[Intervention Type]]="","OK",IF(COUNTIF($B$14:$B376,N1.2_Intervention_Types[[#This Row],[Intervention Type]])&gt;1,"Error","OK"))</f>
        <v>OK</v>
      </c>
      <c r="L376" s="153" t="str">
        <f t="shared" si="9"/>
        <v>-</v>
      </c>
      <c r="M376" s="62"/>
    </row>
    <row r="377" spans="1:13">
      <c r="A377" s="311"/>
      <c r="B377"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7" s="225"/>
      <c r="D377" s="225"/>
      <c r="E377" s="225"/>
      <c r="F377" s="264"/>
      <c r="G377" s="354"/>
      <c r="H377" s="226"/>
      <c r="I377" s="227"/>
      <c r="J377" s="62"/>
      <c r="K377" s="152" t="str">
        <f>IF(N1.2_Intervention_Types[[#This Row],[Intervention Type]]="","OK",IF(COUNTIF($B$14:$B377,N1.2_Intervention_Types[[#This Row],[Intervention Type]])&gt;1,"Error","OK"))</f>
        <v>OK</v>
      </c>
      <c r="L377" s="153" t="str">
        <f t="shared" si="9"/>
        <v>-</v>
      </c>
      <c r="M377" s="62"/>
    </row>
    <row r="378" spans="1:13">
      <c r="A378" s="311"/>
      <c r="B378"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8" s="225"/>
      <c r="D378" s="225"/>
      <c r="E378" s="225"/>
      <c r="F378" s="264"/>
      <c r="G378" s="354"/>
      <c r="H378" s="226"/>
      <c r="I378" s="227"/>
      <c r="J378" s="62"/>
      <c r="K378" s="152" t="str">
        <f>IF(N1.2_Intervention_Types[[#This Row],[Intervention Type]]="","OK",IF(COUNTIF($B$14:$B378,N1.2_Intervention_Types[[#This Row],[Intervention Type]])&gt;1,"Error","OK"))</f>
        <v>OK</v>
      </c>
      <c r="L378" s="153" t="str">
        <f t="shared" si="9"/>
        <v>-</v>
      </c>
      <c r="M378" s="62"/>
    </row>
    <row r="379" spans="1:13">
      <c r="A379" s="311"/>
      <c r="B379"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79" s="225"/>
      <c r="D379" s="225"/>
      <c r="E379" s="225"/>
      <c r="F379" s="264"/>
      <c r="G379" s="354"/>
      <c r="H379" s="226"/>
      <c r="I379" s="227"/>
      <c r="J379" s="62"/>
      <c r="K379" s="152" t="str">
        <f>IF(N1.2_Intervention_Types[[#This Row],[Intervention Type]]="","OK",IF(COUNTIF($B$14:$B379,N1.2_Intervention_Types[[#This Row],[Intervention Type]])&gt;1,"Error","OK"))</f>
        <v>OK</v>
      </c>
      <c r="L379" s="153" t="str">
        <f t="shared" si="9"/>
        <v>-</v>
      </c>
      <c r="M379" s="62"/>
    </row>
    <row r="380" spans="1:13">
      <c r="A380" s="311"/>
      <c r="B380" s="383" t="str">
        <f>IF($C$2="GD",TRIM(CONCATENATE(N1.2_Intervention_Types[[#This Row],[C&amp;V Asset Category (GD)]], " ",N1.2_Intervention_Types[[#This Row],[NARM Asset Category]]," ",N1.2_Intervention_Types[[#This Row],[Item/sub-component]]," ",N1.2_Intervention_Types[[#This Row],[Distinguisher]]," ",N1.2_Intervention_Types[[#This Row],[Intervention Category]])), TRIM(CONCATENATE(N1.2_Intervention_Types[[#This Row],[NARM Asset Category]], " ",N1.2_Intervention_Types[[#This Row],[Item/sub-component]]," ",N1.2_Intervention_Types[[#This Row],[Distinguisher]]," ",N1.2_Intervention_Types[[#This Row],[Intervention Category]])))</f>
        <v/>
      </c>
      <c r="C380" s="225"/>
      <c r="D380" s="225"/>
      <c r="E380" s="225"/>
      <c r="F380" s="264"/>
      <c r="G380" s="354"/>
      <c r="H380" s="226"/>
      <c r="I380" s="227"/>
      <c r="J380" s="62"/>
      <c r="K380" s="152" t="str">
        <f>IF(N1.2_Intervention_Types[[#This Row],[Intervention Type]]="","OK",IF(COUNTIF($B$14:$B380,N1.2_Intervention_Types[[#This Row],[Intervention Type]])&gt;1,"Error","OK"))</f>
        <v>OK</v>
      </c>
      <c r="L380" s="153" t="str">
        <f t="shared" si="9"/>
        <v>-</v>
      </c>
      <c r="M380" s="62"/>
    </row>
    <row r="381" spans="1:13">
      <c r="A381" s="150" t="s">
        <v>209</v>
      </c>
      <c r="B381" s="384" t="s">
        <v>209</v>
      </c>
      <c r="C381" s="150" t="s">
        <v>209</v>
      </c>
      <c r="D381" s="150" t="s">
        <v>209</v>
      </c>
      <c r="E381" s="150" t="s">
        <v>209</v>
      </c>
      <c r="F381" s="150" t="s">
        <v>209</v>
      </c>
      <c r="G381" s="150" t="s">
        <v>209</v>
      </c>
      <c r="H381" s="150" t="s">
        <v>209</v>
      </c>
      <c r="I381" s="150" t="s">
        <v>209</v>
      </c>
      <c r="J381" s="62"/>
      <c r="K381" s="154" t="s">
        <v>209</v>
      </c>
      <c r="L381" s="154" t="s">
        <v>209</v>
      </c>
      <c r="M381" s="62"/>
    </row>
  </sheetData>
  <phoneticPr fontId="40" type="noConversion"/>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BC8B846E-BB81-4DC2-9EBD-7AB86B72B47D}">
          <x14:formula1>
            <xm:f>'N0.7_Lookup_References'!$B$84:$B$141</xm:f>
          </x14:formula1>
          <xm:sqref>D89:D380</xm:sqref>
        </x14:dataValidation>
        <x14:dataValidation type="list" allowBlank="1" showInputMessage="1" showErrorMessage="1" xr:uid="{5B91EBB2-29A3-49E0-81E0-7D872377C699}">
          <x14:formula1>
            <xm:f>'N0.7_Lookup_References'!$B$14:$B$71</xm:f>
          </x14:formula1>
          <xm:sqref>C89:C380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499984740745262"/>
  </sheetPr>
  <dimension ref="A1:BR830"/>
  <sheetViews>
    <sheetView zoomScale="55" zoomScaleNormal="55" workbookViewId="0">
      <selection activeCell="L17" sqref="L17"/>
    </sheetView>
  </sheetViews>
  <sheetFormatPr defaultColWidth="7.81640625" defaultRowHeight="13.5"/>
  <cols>
    <col min="1" max="2" width="26.453125" style="3" customWidth="1"/>
    <col min="3" max="3" width="23.7265625" style="3" customWidth="1"/>
    <col min="4" max="4" width="18.26953125" style="3" customWidth="1"/>
    <col min="5" max="5" width="21.453125" style="3" customWidth="1"/>
    <col min="6" max="6" width="29.453125" style="3" customWidth="1"/>
    <col min="7" max="7" width="10.7265625" style="3" customWidth="1"/>
    <col min="8" max="10" width="15.54296875" style="3" customWidth="1"/>
    <col min="11" max="11" width="19.1796875" style="3" bestFit="1" customWidth="1"/>
    <col min="12" max="14" width="16" style="3" customWidth="1"/>
    <col min="15" max="15" width="14" style="3" customWidth="1"/>
    <col min="16" max="16" width="28.1796875" style="3" customWidth="1"/>
    <col min="17" max="17" width="14.54296875" style="3" customWidth="1"/>
    <col min="18" max="18" width="16.54296875" style="3" customWidth="1"/>
    <col min="19" max="19" width="15.54296875" style="3" customWidth="1"/>
    <col min="20" max="20" width="14.81640625" style="336" bestFit="1" customWidth="1"/>
    <col min="21" max="21" width="5.81640625" style="3" customWidth="1"/>
    <col min="22" max="22" width="9.54296875" style="183" customWidth="1"/>
    <col min="23" max="30" width="9" style="3" customWidth="1"/>
    <col min="31" max="32" width="10.7265625" style="3" bestFit="1" customWidth="1"/>
    <col min="33" max="43" width="9" style="3" customWidth="1"/>
    <col min="44" max="46" width="11.81640625" style="3" customWidth="1"/>
    <col min="47" max="47" width="9.1796875" style="3" customWidth="1"/>
    <col min="48" max="68" width="8.54296875" style="3" customWidth="1"/>
    <col min="69" max="16384" width="7.81640625" style="3"/>
  </cols>
  <sheetData>
    <row r="1" spans="1:70" ht="24.5">
      <c r="A1" s="1" t="str">
        <f>"Business Plan Data Template " &amp; 'N0.1_Details'!$B$17</f>
        <v>Business Plan Data Template RIIO-3</v>
      </c>
      <c r="B1" s="1"/>
      <c r="C1" s="1"/>
      <c r="D1" s="1"/>
      <c r="E1" s="1"/>
      <c r="F1" s="2"/>
      <c r="G1" s="2"/>
      <c r="H1" s="2"/>
      <c r="I1" s="2"/>
      <c r="J1" s="2"/>
      <c r="K1" s="2"/>
      <c r="L1" s="2"/>
      <c r="M1" s="2"/>
      <c r="N1" s="2"/>
      <c r="O1" s="1"/>
      <c r="P1" s="2"/>
      <c r="Q1" s="2"/>
      <c r="R1" s="2"/>
      <c r="S1" s="2"/>
      <c r="T1" s="330"/>
      <c r="U1" s="2"/>
      <c r="V1" s="17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row>
    <row r="2" spans="1:70" ht="23">
      <c r="A2" s="1" t="str">
        <f>'N0.1_Details'!$B$14</f>
        <v>Northern Gas Networks</v>
      </c>
      <c r="B2" s="1"/>
      <c r="C2" s="1"/>
      <c r="D2" s="1" t="str">
        <f>VLOOKUP('N0.1_Details'!$B$15,'N0.1_Details'!$B$24:$C$36,2,FALSE)</f>
        <v>GD</v>
      </c>
      <c r="E2" s="1"/>
      <c r="F2" s="4"/>
      <c r="G2" s="4"/>
      <c r="H2" s="4"/>
      <c r="I2" s="4"/>
      <c r="J2" s="4"/>
      <c r="K2" s="4"/>
      <c r="L2" s="4"/>
      <c r="M2" s="4"/>
      <c r="N2" s="4"/>
      <c r="O2" s="1"/>
      <c r="P2" s="6"/>
      <c r="Q2" s="4"/>
      <c r="R2" s="4"/>
      <c r="S2" s="4"/>
      <c r="T2" s="331"/>
      <c r="U2" s="4"/>
      <c r="V2" s="179"/>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row>
    <row r="3" spans="1:70" ht="19.5">
      <c r="A3" s="5" t="str">
        <f>"Workbook: " &amp; 'N0.1_Details'!$B$16</f>
        <v>Workbook: N: NARM</v>
      </c>
      <c r="B3" s="5"/>
      <c r="C3" s="5"/>
      <c r="D3" s="5"/>
      <c r="E3" s="5"/>
      <c r="F3" s="6"/>
      <c r="G3" s="6"/>
      <c r="H3" s="6"/>
      <c r="I3" s="6"/>
      <c r="J3" s="6"/>
      <c r="K3" s="6"/>
      <c r="L3" s="6"/>
      <c r="M3" s="6"/>
      <c r="N3" s="6"/>
      <c r="O3" s="5"/>
      <c r="P3" s="6"/>
      <c r="Q3" s="6"/>
      <c r="R3" s="6"/>
      <c r="S3" s="6"/>
      <c r="T3" s="332"/>
      <c r="U3" s="6"/>
      <c r="V3" s="180"/>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ht="17.5">
      <c r="A4" s="7" t="str">
        <f>"Submission Version " &amp; 'N0.1_Details'!$B$19 &amp; " - Submitted on " &amp; TEXT('N0.1_Details'!$B$20,"dd mmm yyyy")</f>
        <v>Submission Version 1 - Submitted on 11 Dec 2024</v>
      </c>
      <c r="B4" s="7"/>
      <c r="C4" s="7"/>
      <c r="D4" s="7"/>
      <c r="E4" s="7"/>
      <c r="F4" s="8"/>
      <c r="G4" s="8"/>
      <c r="H4" s="8"/>
      <c r="I4" s="8"/>
      <c r="J4" s="8"/>
      <c r="K4" s="8"/>
      <c r="L4" s="8"/>
      <c r="M4" s="8"/>
      <c r="N4" s="8"/>
      <c r="O4" s="7"/>
      <c r="P4" s="8"/>
      <c r="Q4" s="8"/>
      <c r="R4" s="8"/>
      <c r="S4" s="8"/>
      <c r="T4" s="333"/>
      <c r="U4" s="8"/>
      <c r="V4" s="181"/>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0" ht="17.5">
      <c r="A5" s="7" t="str">
        <f>"Template Version: " &amp; 'N0.1_Details'!$B$13</f>
        <v>Template Version: V3</v>
      </c>
      <c r="B5" s="7"/>
      <c r="C5" s="7"/>
      <c r="D5" s="7"/>
      <c r="E5" s="7"/>
      <c r="F5" s="8"/>
      <c r="G5" s="8"/>
      <c r="H5" s="8"/>
      <c r="I5" s="8"/>
      <c r="J5" s="8"/>
      <c r="K5" s="8"/>
      <c r="L5" s="8"/>
      <c r="M5" s="8"/>
      <c r="N5" s="8"/>
      <c r="O5" s="7"/>
      <c r="P5" s="8"/>
      <c r="Q5" s="8"/>
      <c r="R5" s="8"/>
      <c r="S5" s="8"/>
      <c r="T5" s="333"/>
      <c r="U5" s="8"/>
      <c r="V5" s="181"/>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row>
    <row r="6" spans="1:70" ht="19.5">
      <c r="A6" s="5" t="str">
        <f ca="1">"Sheet: " &amp;VLOOKUP(RIGHT(CELL("filename",A1),LEN(CELL("filename",A1))-FIND("]",CELL("filename",A1))),'N0.2_Contents'!$A$13:$B$50,2,FALSE)</f>
        <v>Sheet: N1.3 Project Listing</v>
      </c>
      <c r="B6" s="5"/>
      <c r="C6" s="5"/>
      <c r="D6" s="5"/>
      <c r="E6" s="5"/>
      <c r="F6" s="6"/>
      <c r="G6" s="6"/>
      <c r="H6" s="6"/>
      <c r="I6" s="6"/>
      <c r="J6" s="6"/>
      <c r="K6" s="6"/>
      <c r="L6" s="6"/>
      <c r="M6" s="6"/>
      <c r="N6" s="6"/>
      <c r="O6" s="5"/>
      <c r="P6" s="6"/>
      <c r="Q6" s="6"/>
      <c r="R6" s="6"/>
      <c r="S6" s="6"/>
      <c r="T6" s="332"/>
      <c r="U6" s="6"/>
      <c r="V6" s="180"/>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row>
    <row r="7" spans="1:70" ht="17.5">
      <c r="A7" s="7" t="str">
        <f>"Price Base: " &amp; 'N0.6_Data_Constants'!C13</f>
        <v>Price Base: 2023/24</v>
      </c>
      <c r="B7" s="7"/>
      <c r="C7" s="7"/>
      <c r="D7" s="7"/>
      <c r="E7" s="7"/>
      <c r="F7" s="8"/>
      <c r="G7" s="8"/>
      <c r="H7" s="8"/>
      <c r="I7" s="8"/>
      <c r="J7" s="8"/>
      <c r="K7" s="8"/>
      <c r="L7" s="8"/>
      <c r="M7" s="8"/>
      <c r="N7" s="8"/>
      <c r="O7" s="7"/>
      <c r="P7" s="7"/>
      <c r="Q7" s="8"/>
      <c r="R7" s="8"/>
      <c r="S7" s="8"/>
      <c r="T7" s="333"/>
      <c r="U7" s="8"/>
      <c r="V7" s="181"/>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1:70" s="99" customFormat="1">
      <c r="A8" s="101" t="str">
        <f ca="1">"Error Checks: " &amp; IF(ISERROR(MATCH("Error",$A$9:$CE$9,0)),"OK","Error")</f>
        <v>Error Checks: OK</v>
      </c>
      <c r="B8" s="101"/>
      <c r="C8" s="101"/>
      <c r="D8" s="101"/>
      <c r="E8" s="101"/>
      <c r="F8" s="102"/>
      <c r="G8" s="102"/>
      <c r="H8" s="102"/>
      <c r="I8" s="102"/>
      <c r="J8" s="102"/>
      <c r="K8" s="102"/>
      <c r="L8" s="102"/>
      <c r="M8" s="102"/>
      <c r="N8" s="102"/>
      <c r="O8" s="101"/>
      <c r="P8" s="102"/>
      <c r="Q8" s="102"/>
      <c r="R8" s="102"/>
      <c r="S8" s="102"/>
      <c r="T8" s="334"/>
      <c r="U8" s="102"/>
      <c r="V8" s="18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row>
    <row r="9" spans="1:70" s="99" customFormat="1">
      <c r="A9" s="103" t="str">
        <f ca="1">IF(ISERROR(MATCH("Error",A10:A1997,0)),"-","Error")</f>
        <v>-</v>
      </c>
      <c r="B9" s="103"/>
      <c r="C9" s="103" t="str">
        <f ca="1">IF(ISERROR(MATCH("Error",C10:C1997,0)),"-","Error")</f>
        <v>-</v>
      </c>
      <c r="D9" s="103" t="str">
        <f>IF(ISERROR(MATCH("Error",D10:D1997,0)),"-","Error")</f>
        <v>-</v>
      </c>
      <c r="E9" s="103" t="str">
        <f>IF(ISERROR(MATCH("Error",E10:E1997,0)),"-","Error")</f>
        <v>-</v>
      </c>
      <c r="F9" s="103" t="str">
        <f>IF(ISERROR(MATCH("Error",F10:F1997,0)),"-","Error")</f>
        <v>-</v>
      </c>
      <c r="G9" s="103" t="str">
        <f t="shared" ref="G9:AN9" si="0">IF(ISERROR(MATCH("Error",G10:G1997,0)),"-","Error")</f>
        <v>-</v>
      </c>
      <c r="H9" s="103" t="str">
        <f t="shared" si="0"/>
        <v>-</v>
      </c>
      <c r="I9" s="103" t="str">
        <f t="shared" si="0"/>
        <v>-</v>
      </c>
      <c r="J9" s="103" t="str">
        <f t="shared" si="0"/>
        <v>-</v>
      </c>
      <c r="K9" s="103" t="str">
        <f t="shared" si="0"/>
        <v>-</v>
      </c>
      <c r="L9" s="103" t="str">
        <f t="shared" si="0"/>
        <v>-</v>
      </c>
      <c r="M9" s="103" t="str">
        <f t="shared" si="0"/>
        <v>-</v>
      </c>
      <c r="N9" s="103" t="str">
        <f t="shared" si="0"/>
        <v>-</v>
      </c>
      <c r="O9" s="103" t="str">
        <f>IF(ISERROR(MATCH("Error",O10:O1997,0)),"-","Error")</f>
        <v>-</v>
      </c>
      <c r="P9" s="103" t="str">
        <f>IF(ISERROR(MATCH("Error",P10:P1997,0)),"-","Error")</f>
        <v>-</v>
      </c>
      <c r="Q9" s="103" t="str">
        <f>IF(ISERROR(MATCH("Error",Q10:Q1997,0)),"-","Error")</f>
        <v>-</v>
      </c>
      <c r="R9" s="103" t="str">
        <f>IF(ISERROR(MATCH("Error",R10:R1997,0)),"-","Error")</f>
        <v>-</v>
      </c>
      <c r="S9" s="103" t="str">
        <f>IF(ISERROR(MATCH("Error",S10:S1997,0)),"-","Error")</f>
        <v>-</v>
      </c>
      <c r="T9" s="335" t="str">
        <f t="shared" si="0"/>
        <v>-</v>
      </c>
      <c r="U9" s="103"/>
      <c r="V9" s="103" t="str">
        <f t="shared" si="0"/>
        <v>-</v>
      </c>
      <c r="W9" s="103" t="str">
        <f t="shared" si="0"/>
        <v>-</v>
      </c>
      <c r="X9" s="103" t="str">
        <f t="shared" si="0"/>
        <v>-</v>
      </c>
      <c r="Y9" s="103" t="str">
        <f t="shared" si="0"/>
        <v>-</v>
      </c>
      <c r="Z9" s="103" t="str">
        <f t="shared" si="0"/>
        <v>-</v>
      </c>
      <c r="AA9" s="103" t="str">
        <f t="shared" si="0"/>
        <v>-</v>
      </c>
      <c r="AB9" s="103" t="str">
        <f t="shared" si="0"/>
        <v>-</v>
      </c>
      <c r="AC9" s="103" t="str">
        <f t="shared" si="0"/>
        <v>-</v>
      </c>
      <c r="AD9" s="103" t="str">
        <f t="shared" si="0"/>
        <v>-</v>
      </c>
      <c r="AE9" s="103" t="str">
        <f t="shared" si="0"/>
        <v>-</v>
      </c>
      <c r="AF9" s="103" t="str">
        <f t="shared" si="0"/>
        <v>-</v>
      </c>
      <c r="AG9" s="103" t="str">
        <f t="shared" si="0"/>
        <v>-</v>
      </c>
      <c r="AH9" s="103" t="str">
        <f t="shared" si="0"/>
        <v>-</v>
      </c>
      <c r="AI9" s="103" t="str">
        <f t="shared" si="0"/>
        <v>-</v>
      </c>
      <c r="AJ9" s="103" t="str">
        <f t="shared" si="0"/>
        <v>-</v>
      </c>
      <c r="AK9" s="103" t="str">
        <f t="shared" si="0"/>
        <v>-</v>
      </c>
      <c r="AL9" s="103" t="str">
        <f t="shared" si="0"/>
        <v>-</v>
      </c>
      <c r="AM9" s="103" t="str">
        <f t="shared" si="0"/>
        <v>-</v>
      </c>
      <c r="AN9" s="103" t="str">
        <f t="shared" si="0"/>
        <v>-</v>
      </c>
      <c r="AO9" s="103" t="str">
        <f t="shared" ref="AO9:BR9" si="1">IF(ISERROR(MATCH("Error",AO10:AO1997,0)),"-","Error")</f>
        <v>-</v>
      </c>
      <c r="AP9" s="103" t="str">
        <f t="shared" si="1"/>
        <v>-</v>
      </c>
      <c r="AQ9" s="103" t="str">
        <f t="shared" si="1"/>
        <v>-</v>
      </c>
      <c r="AR9" s="103" t="str">
        <f t="shared" si="1"/>
        <v>-</v>
      </c>
      <c r="AS9" s="103" t="str">
        <f t="shared" si="1"/>
        <v>-</v>
      </c>
      <c r="AT9" s="103" t="str">
        <f t="shared" si="1"/>
        <v>-</v>
      </c>
      <c r="AU9" s="103" t="str">
        <f t="shared" si="1"/>
        <v>-</v>
      </c>
      <c r="AV9" s="103" t="str">
        <f t="shared" si="1"/>
        <v>-</v>
      </c>
      <c r="AW9" s="103" t="str">
        <f t="shared" si="1"/>
        <v>-</v>
      </c>
      <c r="AX9" s="103" t="str">
        <f t="shared" si="1"/>
        <v>-</v>
      </c>
      <c r="AY9" s="103" t="str">
        <f t="shared" si="1"/>
        <v>-</v>
      </c>
      <c r="AZ9" s="103" t="str">
        <f t="shared" si="1"/>
        <v>-</v>
      </c>
      <c r="BA9" s="103" t="str">
        <f t="shared" si="1"/>
        <v>-</v>
      </c>
      <c r="BB9" s="103" t="str">
        <f t="shared" si="1"/>
        <v>-</v>
      </c>
      <c r="BC9" s="103" t="str">
        <f t="shared" si="1"/>
        <v>-</v>
      </c>
      <c r="BD9" s="103" t="str">
        <f t="shared" si="1"/>
        <v>-</v>
      </c>
      <c r="BE9" s="103" t="str">
        <f t="shared" si="1"/>
        <v>-</v>
      </c>
      <c r="BF9" s="103" t="str">
        <f t="shared" si="1"/>
        <v>-</v>
      </c>
      <c r="BG9" s="103" t="str">
        <f t="shared" si="1"/>
        <v>-</v>
      </c>
      <c r="BH9" s="103" t="str">
        <f t="shared" si="1"/>
        <v>-</v>
      </c>
      <c r="BI9" s="103" t="str">
        <f t="shared" si="1"/>
        <v>-</v>
      </c>
      <c r="BJ9" s="103" t="str">
        <f t="shared" si="1"/>
        <v>-</v>
      </c>
      <c r="BK9" s="103" t="str">
        <f t="shared" si="1"/>
        <v>-</v>
      </c>
      <c r="BL9" s="103" t="str">
        <f t="shared" si="1"/>
        <v>-</v>
      </c>
      <c r="BM9" s="103" t="str">
        <f t="shared" si="1"/>
        <v>-</v>
      </c>
      <c r="BN9" s="103" t="str">
        <f t="shared" si="1"/>
        <v>-</v>
      </c>
      <c r="BO9" s="103" t="str">
        <f t="shared" si="1"/>
        <v>-</v>
      </c>
      <c r="BP9" s="103" t="str">
        <f t="shared" si="1"/>
        <v>-</v>
      </c>
      <c r="BQ9" s="103" t="str">
        <f t="shared" si="1"/>
        <v>-</v>
      </c>
      <c r="BR9" s="103" t="str">
        <f t="shared" si="1"/>
        <v>-</v>
      </c>
    </row>
    <row r="11" spans="1:70" s="191" customFormat="1" ht="20.9" customHeight="1">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Project Listing</v>
      </c>
      <c r="B11" s="9"/>
      <c r="C11" s="9"/>
      <c r="D11" s="9"/>
      <c r="E11" s="9"/>
      <c r="T11" s="9"/>
      <c r="V11" s="190"/>
    </row>
    <row r="12" spans="1:70" ht="20.9" customHeight="1">
      <c r="A12"/>
      <c r="B12" s="201" t="s">
        <v>433</v>
      </c>
      <c r="C12" s="199" t="str">
        <f ca="1">VLOOKUP(SUBSTITUTE($A$6,"Sheet: ",""),'N0.2_Contents'!$B$13:$F$40,MATCH('N0.2_Contents'!$D$13,'N0.2_Contents'!$B$13:$F$13,0),FALSE)</f>
        <v>Dean Pearson</v>
      </c>
      <c r="E12"/>
      <c r="F12" s="411"/>
      <c r="K12" s="400"/>
      <c r="L12" s="400"/>
      <c r="M12" s="401"/>
      <c r="O12"/>
      <c r="P12" s="419"/>
      <c r="Q12" s="398">
        <f>SUBTOTAL(9,Q16:Q825)</f>
        <v>57.383579017517185</v>
      </c>
      <c r="R12" s="420"/>
    </row>
    <row r="13" spans="1:70" s="189" customFormat="1">
      <c r="A13" s="100"/>
      <c r="B13" s="100"/>
      <c r="C13" s="201"/>
      <c r="D13" s="199"/>
      <c r="E13" s="100"/>
      <c r="F13" s="10"/>
      <c r="G13" s="214"/>
      <c r="H13" s="214"/>
      <c r="I13" s="214"/>
      <c r="J13" s="214"/>
      <c r="K13" s="214"/>
      <c r="L13" s="214"/>
      <c r="M13" s="214"/>
      <c r="N13" s="214"/>
      <c r="O13" s="100"/>
      <c r="P13" s="105"/>
      <c r="Q13" s="413"/>
      <c r="R13" s="214"/>
      <c r="S13" s="214"/>
      <c r="T13" s="337"/>
      <c r="U13" s="214"/>
      <c r="V13" s="228"/>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row>
    <row r="14" spans="1:70">
      <c r="A14" s="439" t="s">
        <v>642</v>
      </c>
      <c r="B14" s="439"/>
      <c r="C14" s="439"/>
      <c r="D14" s="439"/>
      <c r="E14" s="439"/>
      <c r="F14" s="439"/>
      <c r="G14" s="439" t="s">
        <v>643</v>
      </c>
      <c r="H14" s="439"/>
      <c r="I14" s="439"/>
      <c r="J14" s="439"/>
      <c r="K14" s="439"/>
      <c r="L14" s="439"/>
      <c r="M14" s="439"/>
      <c r="N14" s="439"/>
      <c r="O14" s="439"/>
      <c r="P14" s="439"/>
      <c r="Q14" s="439"/>
      <c r="R14" s="439"/>
      <c r="S14" s="439"/>
      <c r="T14" s="339" t="s">
        <v>644</v>
      </c>
      <c r="V14" s="438" t="s">
        <v>645</v>
      </c>
      <c r="W14" s="438"/>
      <c r="X14" s="438"/>
      <c r="Y14" s="438"/>
      <c r="Z14" s="438"/>
      <c r="AA14" s="438"/>
      <c r="AB14" s="438"/>
      <c r="AC14" s="438"/>
      <c r="AD14" s="438"/>
      <c r="AE14" s="438"/>
      <c r="AF14" s="438" t="s">
        <v>646</v>
      </c>
      <c r="AG14" s="438"/>
      <c r="AH14" s="438"/>
      <c r="AI14" s="438"/>
      <c r="AJ14" s="438"/>
      <c r="AK14" s="438"/>
      <c r="AL14" s="438"/>
      <c r="AM14" s="438"/>
      <c r="AN14" s="438"/>
      <c r="AO14" s="438"/>
      <c r="AT14" s="438" t="s">
        <v>647</v>
      </c>
      <c r="AU14" s="438"/>
      <c r="AV14" s="438"/>
      <c r="AW14" s="438"/>
      <c r="AX14" s="438"/>
      <c r="AY14" s="438"/>
      <c r="AZ14" s="438"/>
      <c r="BA14" s="438"/>
      <c r="BB14" s="438"/>
      <c r="BC14" s="438"/>
      <c r="BD14" s="438"/>
      <c r="BE14" s="438"/>
      <c r="BF14" s="438"/>
      <c r="BG14" s="438"/>
      <c r="BH14" s="438"/>
      <c r="BI14" s="438"/>
      <c r="BJ14" s="438"/>
      <c r="BK14" s="438"/>
      <c r="BL14" s="438"/>
      <c r="BM14" s="438"/>
      <c r="BN14" s="438"/>
      <c r="BO14" s="438"/>
      <c r="BP14" s="438"/>
    </row>
    <row r="15" spans="1:70" s="60" customFormat="1" ht="54.5" thickBot="1">
      <c r="A15" s="119" t="s">
        <v>446</v>
      </c>
      <c r="B15" s="119" t="s">
        <v>648</v>
      </c>
      <c r="C15" s="119" t="s">
        <v>444</v>
      </c>
      <c r="D15" s="119" t="s">
        <v>434</v>
      </c>
      <c r="E15" s="119" t="s">
        <v>649</v>
      </c>
      <c r="F15" s="119" t="s">
        <v>650</v>
      </c>
      <c r="G15" s="119" t="s">
        <v>651</v>
      </c>
      <c r="H15" s="119" t="s">
        <v>652</v>
      </c>
      <c r="I15" s="119" t="s">
        <v>445</v>
      </c>
      <c r="J15" s="119" t="s">
        <v>653</v>
      </c>
      <c r="K15" s="119" t="s">
        <v>654</v>
      </c>
      <c r="L15" s="119" t="s">
        <v>655</v>
      </c>
      <c r="M15" s="119" t="s">
        <v>656</v>
      </c>
      <c r="N15" s="119" t="s">
        <v>657</v>
      </c>
      <c r="O15" s="119" t="s">
        <v>658</v>
      </c>
      <c r="P15" s="119" t="s">
        <v>659</v>
      </c>
      <c r="Q15" s="119" t="s">
        <v>660</v>
      </c>
      <c r="R15" s="367" t="s">
        <v>661</v>
      </c>
      <c r="S15" s="119" t="s">
        <v>156</v>
      </c>
      <c r="T15" s="119" t="s">
        <v>662</v>
      </c>
      <c r="U15" s="3"/>
      <c r="V15" s="120" t="s">
        <v>663</v>
      </c>
      <c r="W15" s="121" t="s">
        <v>664</v>
      </c>
      <c r="X15" s="122" t="s">
        <v>665</v>
      </c>
      <c r="Y15" s="123" t="s">
        <v>666</v>
      </c>
      <c r="Z15" s="124" t="s">
        <v>667</v>
      </c>
      <c r="AA15" s="125" t="s">
        <v>668</v>
      </c>
      <c r="AB15" s="126" t="s">
        <v>669</v>
      </c>
      <c r="AC15" s="127" t="s">
        <v>670</v>
      </c>
      <c r="AD15" s="128" t="s">
        <v>671</v>
      </c>
      <c r="AE15" s="129" t="s">
        <v>672</v>
      </c>
      <c r="AF15" s="120" t="s">
        <v>663</v>
      </c>
      <c r="AG15" s="121" t="s">
        <v>664</v>
      </c>
      <c r="AH15" s="122" t="s">
        <v>665</v>
      </c>
      <c r="AI15" s="123" t="s">
        <v>666</v>
      </c>
      <c r="AJ15" s="124" t="s">
        <v>667</v>
      </c>
      <c r="AK15" s="125" t="s">
        <v>668</v>
      </c>
      <c r="AL15" s="126" t="s">
        <v>669</v>
      </c>
      <c r="AM15" s="127" t="s">
        <v>670</v>
      </c>
      <c r="AN15" s="128" t="s">
        <v>671</v>
      </c>
      <c r="AO15" s="129" t="s">
        <v>672</v>
      </c>
      <c r="AP15" s="70" t="s">
        <v>673</v>
      </c>
      <c r="AQ15" s="70" t="s">
        <v>674</v>
      </c>
      <c r="AR15" s="70" t="s">
        <v>675</v>
      </c>
      <c r="AS15" s="214"/>
      <c r="AT15" s="175" t="s">
        <v>175</v>
      </c>
      <c r="AU15" s="175" t="s">
        <v>189</v>
      </c>
      <c r="AV15" s="175" t="s">
        <v>201</v>
      </c>
      <c r="AW15" s="175" t="s">
        <v>214</v>
      </c>
      <c r="AX15" s="175" t="s">
        <v>225</v>
      </c>
      <c r="AY15" s="175" t="s">
        <v>234</v>
      </c>
      <c r="AZ15" s="175" t="s">
        <v>241</v>
      </c>
      <c r="BA15" s="175" t="s">
        <v>247</v>
      </c>
      <c r="BB15" s="175" t="s">
        <v>252</v>
      </c>
      <c r="BC15" s="175" t="s">
        <v>257</v>
      </c>
      <c r="BD15" s="175" t="s">
        <v>263</v>
      </c>
      <c r="BE15" s="175" t="s">
        <v>268</v>
      </c>
      <c r="BF15" s="175" t="s">
        <v>273</v>
      </c>
      <c r="BG15" s="175" t="s">
        <v>277</v>
      </c>
      <c r="BH15" s="175" t="s">
        <v>281</v>
      </c>
      <c r="BI15" s="175" t="s">
        <v>285</v>
      </c>
      <c r="BJ15" s="175" t="s">
        <v>289</v>
      </c>
      <c r="BK15" s="175" t="s">
        <v>293</v>
      </c>
      <c r="BL15" s="175" t="s">
        <v>297</v>
      </c>
      <c r="BM15" s="175" t="s">
        <v>302</v>
      </c>
      <c r="BN15" s="175" t="s">
        <v>306</v>
      </c>
      <c r="BO15" s="175" t="s">
        <v>676</v>
      </c>
      <c r="BP15" s="175" t="s">
        <v>677</v>
      </c>
      <c r="BQ15" s="214"/>
      <c r="BR15" s="214"/>
    </row>
    <row r="16" spans="1:70" ht="67.5">
      <c r="A16" s="160" t="str">
        <f>IFERROR(INDEX(N1.2_Intervention_Types[NARM Asset Category],MATCH('N1.3_Project_Listing'!$C16,N1.2_Intervention_Types[Intervention Type ID],0),1),"")</f>
        <v>Filters</v>
      </c>
      <c r="B16" s="160" t="str">
        <f>IF($D$2="GD",IFERROR(INDEX(N1.2_Intervention_Types[C&amp;V Asset Category (GD)],MATCH('N1.3_Project_Listing'!$C16,N1.2_Intervention_Types[Intervention Type ID],0),1),""),IFERROR(INDEX(N1.2_Intervention_Types[NARM Asset Category],MATCH('N1.3_Project_Listing'!$C16,N1.2_Intervention_Types[Intervention Type ID],0),1),""))</f>
        <v>PRS or Offtake</v>
      </c>
      <c r="C16" s="67">
        <f>IFERROR(INDEX(N1.2_Intervention_Types[Intervention Type ID],MATCH('N1.3_Project_Listing'!$I16,N1.2_Intervention_Types[Intervention Type],0),1),"")</f>
        <v>54</v>
      </c>
      <c r="D16" s="160" t="str">
        <f>IFERROR(INDEX(N1.2_Intervention_Types[Intervention Category],MATCH('N1.3_Project_Listing'!$C16,N1.2_Intervention_Types[Intervention Type ID],0),1),"")</f>
        <v>Replacement</v>
      </c>
      <c r="E16" s="210" t="s">
        <v>678</v>
      </c>
      <c r="F16" s="236" t="s">
        <v>679</v>
      </c>
      <c r="G16" s="236" t="s">
        <v>181</v>
      </c>
      <c r="H16" s="236" t="s">
        <v>300</v>
      </c>
      <c r="I16" s="151" t="s">
        <v>680</v>
      </c>
      <c r="J16" s="139">
        <v>2027</v>
      </c>
      <c r="K16" s="312">
        <v>2</v>
      </c>
      <c r="L16" s="312">
        <v>2</v>
      </c>
      <c r="M16" s="312">
        <v>0</v>
      </c>
      <c r="N16" s="343">
        <v>0.14827228802685363</v>
      </c>
      <c r="O16" s="343">
        <v>2.1131025063505955E-2</v>
      </c>
      <c r="P16" s="365">
        <v>4.5052221227749465</v>
      </c>
      <c r="Q16" s="366">
        <f t="shared" ref="Q16:Q47" si="2">N16-O16</f>
        <v>0.12714126296334768</v>
      </c>
      <c r="R16" s="368">
        <f>IF('N1.3_Project_Listing'!$D16="Replacement",SUM('N1.3_Project_Listing'!$K16:$L16)/2,'N1.3_Project_Listing'!$M16)</f>
        <v>2</v>
      </c>
      <c r="S16" s="67" t="str">
        <f>IFERROR(INDEX('N0.7_Lookup_References'!$C$13:$C$72,MATCH($A16,'N0.7_Lookup_References'!$B$13:$B$72,0)),"")</f>
        <v>Systems</v>
      </c>
      <c r="T16" s="338" t="str">
        <f>IF(D16="Replacement",IF(K16-L16&lt;0.1, "","Difference"), "")</f>
        <v/>
      </c>
      <c r="V16" s="312">
        <v>0</v>
      </c>
      <c r="W16" s="312">
        <v>0</v>
      </c>
      <c r="X16" s="312">
        <v>0</v>
      </c>
      <c r="Y16" s="312">
        <v>0</v>
      </c>
      <c r="Z16" s="312">
        <v>0</v>
      </c>
      <c r="AA16" s="312">
        <v>1</v>
      </c>
      <c r="AB16" s="312">
        <v>0</v>
      </c>
      <c r="AC16" s="312">
        <v>1</v>
      </c>
      <c r="AD16" s="312">
        <v>0</v>
      </c>
      <c r="AE16" s="312">
        <v>0</v>
      </c>
      <c r="AF16" s="312">
        <v>0</v>
      </c>
      <c r="AG16" s="312">
        <v>2</v>
      </c>
      <c r="AH16" s="312">
        <v>0</v>
      </c>
      <c r="AI16" s="312">
        <v>0</v>
      </c>
      <c r="AJ16" s="312">
        <v>0</v>
      </c>
      <c r="AK16" s="312">
        <v>0</v>
      </c>
      <c r="AL16" s="312">
        <v>0</v>
      </c>
      <c r="AM16" s="312">
        <v>0</v>
      </c>
      <c r="AN16" s="312">
        <v>0</v>
      </c>
      <c r="AO16" s="312">
        <v>0</v>
      </c>
      <c r="AP16" s="63">
        <f>SUM(V16:AE16)</f>
        <v>2</v>
      </c>
      <c r="AQ16" s="63">
        <f>SUM(AF16:AO16)</f>
        <v>2</v>
      </c>
      <c r="AR16" s="63">
        <f>AQ16-AP16</f>
        <v>0</v>
      </c>
      <c r="AT16" s="176">
        <f>SUMIFS('N1.3_Project_Listing'!$P$16:$P$829, 'N1.3_Project_Listing'!$E$16:$E$829,'N1.3_Project_Listing'!$E16, 'N1.3_Project_Listing'!$A$16:$A$829,ET_Risk_SC_Summation[[#Headers],[132kV Circuit Breaker]])</f>
        <v>0</v>
      </c>
      <c r="AU16" s="176" cm="1">
        <f t="array" ref="AU16">SUMIFS('N1.3_Project_Listing'!$P$16:$P$829, 'N1.3_Project_Listing'!$E$16:$E$829,'N1.3_Project_Listing'!$E16, 'N1.3_Project_Listing'!$A$16:$A$829,ET_Risk_SC_Summation[[#Headers],[132kV Transformer]])</f>
        <v>0</v>
      </c>
      <c r="AV16" s="176" cm="1">
        <f t="array" ref="AV16">SUMIFS('N1.3_Project_Listing'!$P$16:$P$829, 'N1.3_Project_Listing'!$E$16:$E$829,'N1.3_Project_Listing'!$E16, 'N1.3_Project_Listing'!$A$16:$A$829,ET_Risk_SC_Summation[[#Headers],[132kV Reactor]])</f>
        <v>0</v>
      </c>
      <c r="AW16" s="176" cm="1">
        <f t="array" ref="AW16">SUMIFS('N1.3_Project_Listing'!$P$16:$P$829, 'N1.3_Project_Listing'!$E$16:$E$829,'N1.3_Project_Listing'!$E16, 'N1.3_Project_Listing'!$A$16:$A$829,ET_Risk_SC_Summation[[#Headers],[132kV Underground Cable]])</f>
        <v>0</v>
      </c>
      <c r="AX16" s="176" cm="1">
        <f t="array" ref="AX16">SUMIFS('N1.3_Project_Listing'!$P$16:$P$829, 'N1.3_Project_Listing'!$E$16:$E$829,'N1.3_Project_Listing'!$E16, 'N1.3_Project_Listing'!$A$16:$A$829,ET_Risk_SC_Summation[[#Headers],[132kV OHL Conductor]])</f>
        <v>0</v>
      </c>
      <c r="AY16" s="176" cm="1">
        <f t="array" ref="AY16">SUMIFS('N1.3_Project_Listing'!$P$16:$P$829, 'N1.3_Project_Listing'!$E$16:$E$829,'N1.3_Project_Listing'!$E16, 'N1.3_Project_Listing'!$A$16:$A$829,ET_Risk_SC_Summation[[#Headers],[132kV OHL Fittings]])</f>
        <v>0</v>
      </c>
      <c r="AZ16" s="176" cm="1">
        <f t="array" ref="AZ16">SUMIFS('N1.3_Project_Listing'!$P$16:$P$829, 'N1.3_Project_Listing'!$E$16:$E$829,'N1.3_Project_Listing'!$E16, 'N1.3_Project_Listing'!$A$16:$A$829,ET_Risk_SC_Summation[[#Headers],[132kV OHL Tower]])</f>
        <v>0</v>
      </c>
      <c r="BA16" s="176" cm="1">
        <f t="array" ref="BA16">SUMIFS('N1.3_Project_Listing'!$P$16:$P$829, 'N1.3_Project_Listing'!$E$16:$E$829,'N1.3_Project_Listing'!$E16, 'N1.3_Project_Listing'!$A$16:$A$829,ET_Risk_SC_Summation[[#Headers],[275kV Circuit Breaker]])</f>
        <v>0</v>
      </c>
      <c r="BB16" s="176" cm="1">
        <f t="array" ref="BB16">SUMIFS('N1.3_Project_Listing'!$P$16:$P$829, 'N1.3_Project_Listing'!$E$16:$E$829,'N1.3_Project_Listing'!$E16, 'N1.3_Project_Listing'!$A$16:$A$829,ET_Risk_SC_Summation[[#Headers],[275kV Transformer]])</f>
        <v>0</v>
      </c>
      <c r="BC16" s="176" cm="1">
        <f t="array" ref="BC16">SUMIFS('N1.3_Project_Listing'!$P$16:$P$829, 'N1.3_Project_Listing'!$E$16:$E$829,'N1.3_Project_Listing'!$E16, 'N1.3_Project_Listing'!$A$16:$A$829,ET_Risk_SC_Summation[[#Headers],[275kV Reactor]])</f>
        <v>0</v>
      </c>
      <c r="BD16" s="176" cm="1">
        <f t="array" ref="BD16">SUMIFS('N1.3_Project_Listing'!$P$16:$P$829, 'N1.3_Project_Listing'!$E$16:$E$829,'N1.3_Project_Listing'!$E16, 'N1.3_Project_Listing'!$A$16:$A$829,ET_Risk_SC_Summation[[#Headers],[275kV Underground Cable]])</f>
        <v>0</v>
      </c>
      <c r="BE16" s="176" cm="1">
        <f t="array" ref="BE16">SUMIFS('N1.3_Project_Listing'!$P$16:$P$829, 'N1.3_Project_Listing'!$E$16:$E$829,'N1.3_Project_Listing'!$E16, 'N1.3_Project_Listing'!$A$16:$A$829,ET_Risk_SC_Summation[[#Headers],[275kV OHL Conductor]])</f>
        <v>0</v>
      </c>
      <c r="BF16" s="176" cm="1">
        <f t="array" ref="BF16">SUMIFS('N1.3_Project_Listing'!$P$16:$P$829, 'N1.3_Project_Listing'!$E$16:$E$829,'N1.3_Project_Listing'!$E16, 'N1.3_Project_Listing'!$A$16:$A$829,ET_Risk_SC_Summation[[#Headers],[275kV OHL Fittings]])</f>
        <v>0</v>
      </c>
      <c r="BG16" s="176" cm="1">
        <f t="array" ref="BG16">SUMIFS('N1.3_Project_Listing'!$P$16:$P$829, 'N1.3_Project_Listing'!$E$16:$E$829,'N1.3_Project_Listing'!$E16, 'N1.3_Project_Listing'!$A$16:$A$829,ET_Risk_SC_Summation[[#Headers],[275kV OHL Tower]])</f>
        <v>0</v>
      </c>
      <c r="BH16" s="176" cm="1">
        <f t="array" ref="BH16">SUMIFS('N1.3_Project_Listing'!$P$16:$P$829, 'N1.3_Project_Listing'!$E$16:$E$829,'N1.3_Project_Listing'!$E16, 'N1.3_Project_Listing'!$A$16:$A$829,ET_Risk_SC_Summation[[#Headers],[400kV Circuit Breaker]])</f>
        <v>0</v>
      </c>
      <c r="BI16" s="176" cm="1">
        <f t="array" ref="BI16">SUMIFS('N1.3_Project_Listing'!$P$16:$P$829, 'N1.3_Project_Listing'!$E$16:$E$829,'N1.3_Project_Listing'!$E16, 'N1.3_Project_Listing'!$A$16:$A$829,ET_Risk_SC_Summation[[#Headers],[400kV Transformer]])</f>
        <v>0</v>
      </c>
      <c r="BJ16" s="176" cm="1">
        <f t="array" ref="BJ16">SUMIFS('N1.3_Project_Listing'!$P$16:$P$829, 'N1.3_Project_Listing'!$E$16:$E$829,'N1.3_Project_Listing'!$E16, 'N1.3_Project_Listing'!$A$16:$A$829,ET_Risk_SC_Summation[[#Headers],[400kV Reactor]])</f>
        <v>0</v>
      </c>
      <c r="BK16" s="176" cm="1">
        <f t="array" ref="BK16">SUMIFS('N1.3_Project_Listing'!$P$16:$P$829, 'N1.3_Project_Listing'!$E$16:$E$829,'N1.3_Project_Listing'!$E16, 'N1.3_Project_Listing'!$A$16:$A$829,ET_Risk_SC_Summation[[#Headers],[400kV Underground Cable]])</f>
        <v>0</v>
      </c>
      <c r="BL16" s="176" cm="1">
        <f t="array" ref="BL16">SUMIFS('N1.3_Project_Listing'!$P$16:$P$829, 'N1.3_Project_Listing'!$E$16:$E$829,'N1.3_Project_Listing'!$E16, 'N1.3_Project_Listing'!$A$16:$A$829,ET_Risk_SC_Summation[[#Headers],[400kV OHL Conductor]])</f>
        <v>0</v>
      </c>
      <c r="BM16" s="176" cm="1">
        <f t="array" ref="BM16">SUMIFS('N1.3_Project_Listing'!$P$16:$P$829, 'N1.3_Project_Listing'!$E$16:$E$829,'N1.3_Project_Listing'!$E16, 'N1.3_Project_Listing'!$A$16:$A$829,ET_Risk_SC_Summation[[#Headers],[400kV OHL Fittings]])</f>
        <v>0</v>
      </c>
      <c r="BN16" s="176" cm="1">
        <f t="array" ref="BN16">SUMIFS('N1.3_Project_Listing'!$P$16:$P$829, 'N1.3_Project_Listing'!$E$16:$E$829,'N1.3_Project_Listing'!$E16, 'N1.3_Project_Listing'!$A$16:$A$829,ET_Risk_SC_Summation[[#Headers],[400kV OHL Tower]])</f>
        <v>0</v>
      </c>
      <c r="BO16" s="177" t="str">
        <f>IF(SUM(ET_Risk_SC_Summation[[#This Row],[132kV Circuit Breaker]:[400kV OHL Tower]])=0, "n/a", INDEX(ET_Risk_SC_Summation[#Headers],1,MATCH(MAX(ET_Risk_SC_Summation[[#This Row],[132kV Circuit Breaker]:[400kV OHL Tower]]),ET_Risk_SC_Summation[[#This Row],[132kV Circuit Breaker]:[400kV OHL Tower]],0)))</f>
        <v>n/a</v>
      </c>
      <c r="BP16" s="177" t="str">
        <f>IFERROR(INDEX('N0.7_Lookup_References'!$G$77:$G$98,MATCH(ET_Risk_SC_Summation[[#This Row],[Mxx Category]],'N0.7_Lookup_References'!$F$77:$F$98,0)),"")</f>
        <v/>
      </c>
    </row>
    <row r="17" spans="1:68" ht="67.5">
      <c r="A17" s="160" t="str">
        <f>IFERROR(INDEX(N1.2_Intervention_Types[NARM Asset Category],MATCH('N1.3_Project_Listing'!$C17,N1.2_Intervention_Types[Intervention Type ID],0),1),"")</f>
        <v>Filters</v>
      </c>
      <c r="B17" s="160" t="str">
        <f>IF($D$2="GD",IFERROR(INDEX(N1.2_Intervention_Types[C&amp;V Asset Category (GD)],MATCH('N1.3_Project_Listing'!$C17,N1.2_Intervention_Types[Intervention Type ID],0),1),""),IFERROR(INDEX(N1.2_Intervention_Types[NARM Asset Category],MATCH('N1.3_Project_Listing'!$C17,N1.2_Intervention_Types[Intervention Type ID],0),1),""))</f>
        <v>PRS or Offtake</v>
      </c>
      <c r="C17" s="67">
        <f>IFERROR(INDEX(N1.2_Intervention_Types[Intervention Type ID],MATCH('N1.3_Project_Listing'!$I17,N1.2_Intervention_Types[Intervention Type],0),1),"")</f>
        <v>54</v>
      </c>
      <c r="D17" s="160" t="str">
        <f>IFERROR(INDEX(N1.2_Intervention_Types[Intervention Category],MATCH('N1.3_Project_Listing'!$C17,N1.2_Intervention_Types[Intervention Type ID],0),1),"")</f>
        <v>Replacement</v>
      </c>
      <c r="E17" s="210" t="s">
        <v>678</v>
      </c>
      <c r="F17" s="236" t="s">
        <v>679</v>
      </c>
      <c r="G17" s="236" t="s">
        <v>181</v>
      </c>
      <c r="H17" s="236" t="s">
        <v>300</v>
      </c>
      <c r="I17" s="151" t="s">
        <v>680</v>
      </c>
      <c r="J17" s="139">
        <v>2028</v>
      </c>
      <c r="K17" s="312">
        <v>0</v>
      </c>
      <c r="L17" s="312">
        <v>0</v>
      </c>
      <c r="M17" s="312">
        <v>0</v>
      </c>
      <c r="N17" s="343">
        <v>0</v>
      </c>
      <c r="O17" s="343">
        <v>0</v>
      </c>
      <c r="P17" s="365">
        <v>0</v>
      </c>
      <c r="Q17" s="366">
        <f t="shared" si="2"/>
        <v>0</v>
      </c>
      <c r="R17" s="368">
        <f>IF('N1.3_Project_Listing'!$D17="Replacement",SUM('N1.3_Project_Listing'!$K17:$L17)/2,'N1.3_Project_Listing'!$M17)</f>
        <v>0</v>
      </c>
      <c r="S17" s="67" t="str">
        <f>IFERROR(INDEX('N0.7_Lookup_References'!$C$13:$C$72,MATCH($A17,'N0.7_Lookup_References'!$B$13:$B$72,0)),"")</f>
        <v>Systems</v>
      </c>
      <c r="T17" s="338" t="str">
        <f t="shared" ref="T17:T80" si="3">IF(D17="Replacement",IF(K17-L17&lt;0.1, "","Difference"), "")</f>
        <v/>
      </c>
      <c r="V17" s="312">
        <v>0</v>
      </c>
      <c r="W17" s="312">
        <v>0</v>
      </c>
      <c r="X17" s="312">
        <v>0</v>
      </c>
      <c r="Y17" s="312">
        <v>0</v>
      </c>
      <c r="Z17" s="312">
        <v>0</v>
      </c>
      <c r="AA17" s="312">
        <v>0</v>
      </c>
      <c r="AB17" s="312">
        <v>0</v>
      </c>
      <c r="AC17" s="312">
        <v>0</v>
      </c>
      <c r="AD17" s="312">
        <v>0</v>
      </c>
      <c r="AE17" s="312">
        <v>0</v>
      </c>
      <c r="AF17" s="312">
        <v>0</v>
      </c>
      <c r="AG17" s="312">
        <v>0</v>
      </c>
      <c r="AH17" s="312">
        <v>0</v>
      </c>
      <c r="AI17" s="312">
        <v>0</v>
      </c>
      <c r="AJ17" s="312">
        <v>0</v>
      </c>
      <c r="AK17" s="312">
        <v>0</v>
      </c>
      <c r="AL17" s="312">
        <v>0</v>
      </c>
      <c r="AM17" s="312">
        <v>0</v>
      </c>
      <c r="AN17" s="312">
        <v>0</v>
      </c>
      <c r="AO17" s="312">
        <v>0</v>
      </c>
      <c r="AP17" s="63">
        <f t="shared" ref="AP17:AP80" si="4">SUM(V17:AE17)</f>
        <v>0</v>
      </c>
      <c r="AQ17" s="63">
        <f t="shared" ref="AQ17:AQ80" si="5">SUM(AF17:AO17)</f>
        <v>0</v>
      </c>
      <c r="AR17" s="63">
        <f t="shared" ref="AR17:AR80" si="6">AQ17-AP17</f>
        <v>0</v>
      </c>
      <c r="AT17" s="176" cm="1">
        <f t="array" ref="AT17">IFERROR(SUMIFS('N1.3_Project_Listing'!$P$16:$P$829, 'N1.3_Project_Listing'!$E$16:$E$829,'N1.3_Project_Listing'!$E17, 'N1.3_Project_Listing'!$A$16:$A$829,ET_Risk_SC_Summation[[#Headers],[132kV Circuit Breaker]]),"")</f>
        <v>0</v>
      </c>
      <c r="AU17" s="176" cm="1">
        <f t="array" ref="AU17">SUMIFS('N1.3_Project_Listing'!$P$16:$P$829, 'N1.3_Project_Listing'!$E$16:$E$829,'N1.3_Project_Listing'!$E17, 'N1.3_Project_Listing'!$A$16:$A$829,ET_Risk_SC_Summation[[#Headers],[132kV Transformer]])</f>
        <v>0</v>
      </c>
      <c r="AV17" s="176" cm="1">
        <f t="array" ref="AV17">SUMIFS('N1.3_Project_Listing'!$P$16:$P$829, 'N1.3_Project_Listing'!$E$16:$E$829,'N1.3_Project_Listing'!$E17, 'N1.3_Project_Listing'!$A$16:$A$829,ET_Risk_SC_Summation[[#Headers],[132kV Reactor]])</f>
        <v>0</v>
      </c>
      <c r="AW17" s="176" cm="1">
        <f t="array" ref="AW17">SUMIFS('N1.3_Project_Listing'!$P$16:$P$829, 'N1.3_Project_Listing'!$E$16:$E$829,'N1.3_Project_Listing'!$E17, 'N1.3_Project_Listing'!$A$16:$A$829,ET_Risk_SC_Summation[[#Headers],[132kV Underground Cable]])</f>
        <v>0</v>
      </c>
      <c r="AX17" s="176" cm="1">
        <f t="array" ref="AX17">SUMIFS('N1.3_Project_Listing'!$P$16:$P$829, 'N1.3_Project_Listing'!$E$16:$E$829,'N1.3_Project_Listing'!$E17, 'N1.3_Project_Listing'!$A$16:$A$829,ET_Risk_SC_Summation[[#Headers],[132kV OHL Conductor]])</f>
        <v>0</v>
      </c>
      <c r="AY17" s="176" cm="1">
        <f t="array" ref="AY17">SUMIFS('N1.3_Project_Listing'!$P$16:$P$829, 'N1.3_Project_Listing'!$E$16:$E$829,'N1.3_Project_Listing'!$E17, 'N1.3_Project_Listing'!$A$16:$A$829,ET_Risk_SC_Summation[[#Headers],[132kV OHL Fittings]])</f>
        <v>0</v>
      </c>
      <c r="AZ17" s="176" cm="1">
        <f t="array" ref="AZ17">SUMIFS('N1.3_Project_Listing'!$P$16:$P$829, 'N1.3_Project_Listing'!$E$16:$E$829,'N1.3_Project_Listing'!$E17, 'N1.3_Project_Listing'!$A$16:$A$829,ET_Risk_SC_Summation[[#Headers],[132kV OHL Tower]])</f>
        <v>0</v>
      </c>
      <c r="BA17" s="176" cm="1">
        <f t="array" ref="BA17">SUMIFS('N1.3_Project_Listing'!$P$16:$P$829, 'N1.3_Project_Listing'!$E$16:$E$829,'N1.3_Project_Listing'!$E17, 'N1.3_Project_Listing'!$A$16:$A$829,ET_Risk_SC_Summation[[#Headers],[275kV Circuit Breaker]])</f>
        <v>0</v>
      </c>
      <c r="BB17" s="176" cm="1">
        <f t="array" ref="BB17">SUMIFS('N1.3_Project_Listing'!$P$16:$P$829, 'N1.3_Project_Listing'!$E$16:$E$829,'N1.3_Project_Listing'!$E17, 'N1.3_Project_Listing'!$A$16:$A$829,ET_Risk_SC_Summation[[#Headers],[275kV Transformer]])</f>
        <v>0</v>
      </c>
      <c r="BC17" s="176" cm="1">
        <f t="array" ref="BC17">SUMIFS('N1.3_Project_Listing'!$P$16:$P$829, 'N1.3_Project_Listing'!$E$16:$E$829,'N1.3_Project_Listing'!$E17, 'N1.3_Project_Listing'!$A$16:$A$829,ET_Risk_SC_Summation[[#Headers],[275kV Reactor]])</f>
        <v>0</v>
      </c>
      <c r="BD17" s="176" cm="1">
        <f t="array" ref="BD17">SUMIFS('N1.3_Project_Listing'!$P$16:$P$829, 'N1.3_Project_Listing'!$E$16:$E$829,'N1.3_Project_Listing'!$E17, 'N1.3_Project_Listing'!$A$16:$A$829,ET_Risk_SC_Summation[[#Headers],[275kV Underground Cable]])</f>
        <v>0</v>
      </c>
      <c r="BE17" s="176" cm="1">
        <f t="array" ref="BE17">SUMIFS('N1.3_Project_Listing'!$P$16:$P$829, 'N1.3_Project_Listing'!$E$16:$E$829,'N1.3_Project_Listing'!$E17, 'N1.3_Project_Listing'!$A$16:$A$829,ET_Risk_SC_Summation[[#Headers],[275kV OHL Conductor]])</f>
        <v>0</v>
      </c>
      <c r="BF17" s="176" cm="1">
        <f t="array" ref="BF17">SUMIFS('N1.3_Project_Listing'!$P$16:$P$829, 'N1.3_Project_Listing'!$E$16:$E$829,'N1.3_Project_Listing'!$E17, 'N1.3_Project_Listing'!$A$16:$A$829,ET_Risk_SC_Summation[[#Headers],[275kV OHL Fittings]])</f>
        <v>0</v>
      </c>
      <c r="BG17" s="176" cm="1">
        <f t="array" ref="BG17">SUMIFS('N1.3_Project_Listing'!$P$16:$P$829, 'N1.3_Project_Listing'!$E$16:$E$829,'N1.3_Project_Listing'!$E17, 'N1.3_Project_Listing'!$A$16:$A$829,ET_Risk_SC_Summation[[#Headers],[275kV OHL Tower]])</f>
        <v>0</v>
      </c>
      <c r="BH17" s="176" cm="1">
        <f t="array" ref="BH17">SUMIFS('N1.3_Project_Listing'!$P$16:$P$829, 'N1.3_Project_Listing'!$E$16:$E$829,'N1.3_Project_Listing'!$E17, 'N1.3_Project_Listing'!$A$16:$A$829,ET_Risk_SC_Summation[[#Headers],[400kV Circuit Breaker]])</f>
        <v>0</v>
      </c>
      <c r="BI17" s="176" cm="1">
        <f t="array" ref="BI17">SUMIFS('N1.3_Project_Listing'!$P$16:$P$829, 'N1.3_Project_Listing'!$E$16:$E$829,'N1.3_Project_Listing'!$E17, 'N1.3_Project_Listing'!$A$16:$A$829,ET_Risk_SC_Summation[[#Headers],[400kV Transformer]])</f>
        <v>0</v>
      </c>
      <c r="BJ17" s="176" cm="1">
        <f t="array" ref="BJ17">SUMIFS('N1.3_Project_Listing'!$P$16:$P$829, 'N1.3_Project_Listing'!$E$16:$E$829,'N1.3_Project_Listing'!$E17, 'N1.3_Project_Listing'!$A$16:$A$829,ET_Risk_SC_Summation[[#Headers],[400kV Reactor]])</f>
        <v>0</v>
      </c>
      <c r="BK17" s="176" cm="1">
        <f t="array" ref="BK17">SUMIFS('N1.3_Project_Listing'!$P$16:$P$829, 'N1.3_Project_Listing'!$E$16:$E$829,'N1.3_Project_Listing'!$E17, 'N1.3_Project_Listing'!$A$16:$A$829,ET_Risk_SC_Summation[[#Headers],[400kV Underground Cable]])</f>
        <v>0</v>
      </c>
      <c r="BL17" s="176" cm="1">
        <f t="array" ref="BL17">SUMIFS('N1.3_Project_Listing'!$P$16:$P$829, 'N1.3_Project_Listing'!$E$16:$E$829,'N1.3_Project_Listing'!$E17, 'N1.3_Project_Listing'!$A$16:$A$829,ET_Risk_SC_Summation[[#Headers],[400kV OHL Conductor]])</f>
        <v>0</v>
      </c>
      <c r="BM17" s="176" cm="1">
        <f t="array" ref="BM17">SUMIFS('N1.3_Project_Listing'!$P$16:$P$829, 'N1.3_Project_Listing'!$E$16:$E$829,'N1.3_Project_Listing'!$E17, 'N1.3_Project_Listing'!$A$16:$A$829,ET_Risk_SC_Summation[[#Headers],[400kV OHL Fittings]])</f>
        <v>0</v>
      </c>
      <c r="BN17" s="176" cm="1">
        <f t="array" ref="BN17">SUMIFS('N1.3_Project_Listing'!$P$16:$P$829, 'N1.3_Project_Listing'!$E$16:$E$829,'N1.3_Project_Listing'!$E17, 'N1.3_Project_Listing'!$A$16:$A$829,ET_Risk_SC_Summation[[#Headers],[400kV OHL Tower]])</f>
        <v>0</v>
      </c>
      <c r="BO17" s="177" t="str">
        <f>IF(SUM(ET_Risk_SC_Summation[[#This Row],[132kV Circuit Breaker]:[400kV OHL Tower]])=0, "n/a", INDEX(ET_Risk_SC_Summation[#Headers],1,MATCH(MAX(ET_Risk_SC_Summation[[#This Row],[132kV Circuit Breaker]:[400kV OHL Tower]]),ET_Risk_SC_Summation[[#This Row],[132kV Circuit Breaker]:[400kV OHL Tower]],0)))</f>
        <v>n/a</v>
      </c>
      <c r="BP17" s="177" t="str">
        <f>IFERROR(INDEX('N0.7_Lookup_References'!$G$77:$G$98,MATCH(ET_Risk_SC_Summation[[#This Row],[Mxx Category]],'N0.7_Lookup_References'!$F$77:$F$98,0)),"")</f>
        <v/>
      </c>
    </row>
    <row r="18" spans="1:68" ht="67.5">
      <c r="A18" s="160" t="str">
        <f>IFERROR(INDEX(N1.2_Intervention_Types[NARM Asset Category],MATCH('N1.3_Project_Listing'!$C18,N1.2_Intervention_Types[Intervention Type ID],0),1),"")</f>
        <v>Filters</v>
      </c>
      <c r="B18" s="160" t="str">
        <f>IF($D$2="GD",IFERROR(INDEX(N1.2_Intervention_Types[C&amp;V Asset Category (GD)],MATCH('N1.3_Project_Listing'!$C18,N1.2_Intervention_Types[Intervention Type ID],0),1),""),IFERROR(INDEX(N1.2_Intervention_Types[NARM Asset Category],MATCH('N1.3_Project_Listing'!$C18,N1.2_Intervention_Types[Intervention Type ID],0),1),""))</f>
        <v>PRS or Offtake</v>
      </c>
      <c r="C18" s="67">
        <f>IFERROR(INDEX(N1.2_Intervention_Types[Intervention Type ID],MATCH('N1.3_Project_Listing'!$I18,N1.2_Intervention_Types[Intervention Type],0),1),"")</f>
        <v>54</v>
      </c>
      <c r="D18" s="160" t="str">
        <f>IFERROR(INDEX(N1.2_Intervention_Types[Intervention Category],MATCH('N1.3_Project_Listing'!$C18,N1.2_Intervention_Types[Intervention Type ID],0),1),"")</f>
        <v>Replacement</v>
      </c>
      <c r="E18" s="210" t="s">
        <v>678</v>
      </c>
      <c r="F18" s="236" t="s">
        <v>679</v>
      </c>
      <c r="G18" s="236" t="s">
        <v>181</v>
      </c>
      <c r="H18" s="236" t="s">
        <v>300</v>
      </c>
      <c r="I18" s="151" t="s">
        <v>680</v>
      </c>
      <c r="J18" s="139">
        <v>2029</v>
      </c>
      <c r="K18" s="312">
        <v>0</v>
      </c>
      <c r="L18" s="312">
        <v>0</v>
      </c>
      <c r="M18" s="312">
        <v>0</v>
      </c>
      <c r="N18" s="343">
        <v>0</v>
      </c>
      <c r="O18" s="343">
        <v>0</v>
      </c>
      <c r="P18" s="365">
        <v>0</v>
      </c>
      <c r="Q18" s="366">
        <f t="shared" si="2"/>
        <v>0</v>
      </c>
      <c r="R18" s="368">
        <f>IF('N1.3_Project_Listing'!$D18="Replacement",SUM('N1.3_Project_Listing'!$K18:$L18)/2,'N1.3_Project_Listing'!$M18)</f>
        <v>0</v>
      </c>
      <c r="S18" s="67" t="str">
        <f>IFERROR(INDEX('N0.7_Lookup_References'!$C$13:$C$72,MATCH($A18,'N0.7_Lookup_References'!$B$13:$B$72,0)),"")</f>
        <v>Systems</v>
      </c>
      <c r="T18" s="338" t="str">
        <f t="shared" si="3"/>
        <v/>
      </c>
      <c r="V18" s="312">
        <v>0</v>
      </c>
      <c r="W18" s="312">
        <v>0</v>
      </c>
      <c r="X18" s="312">
        <v>0</v>
      </c>
      <c r="Y18" s="312">
        <v>0</v>
      </c>
      <c r="Z18" s="312">
        <v>0</v>
      </c>
      <c r="AA18" s="312">
        <v>0</v>
      </c>
      <c r="AB18" s="312">
        <v>0</v>
      </c>
      <c r="AC18" s="312">
        <v>0</v>
      </c>
      <c r="AD18" s="312">
        <v>0</v>
      </c>
      <c r="AE18" s="312">
        <v>0</v>
      </c>
      <c r="AF18" s="312">
        <v>0</v>
      </c>
      <c r="AG18" s="312">
        <v>0</v>
      </c>
      <c r="AH18" s="312">
        <v>0</v>
      </c>
      <c r="AI18" s="312">
        <v>0</v>
      </c>
      <c r="AJ18" s="312">
        <v>0</v>
      </c>
      <c r="AK18" s="312">
        <v>0</v>
      </c>
      <c r="AL18" s="312">
        <v>0</v>
      </c>
      <c r="AM18" s="312">
        <v>0</v>
      </c>
      <c r="AN18" s="312">
        <v>0</v>
      </c>
      <c r="AO18" s="312">
        <v>0</v>
      </c>
      <c r="AP18" s="63">
        <f t="shared" si="4"/>
        <v>0</v>
      </c>
      <c r="AQ18" s="63">
        <f t="shared" si="5"/>
        <v>0</v>
      </c>
      <c r="AR18" s="63">
        <f t="shared" si="6"/>
        <v>0</v>
      </c>
      <c r="AT18" s="176" cm="1">
        <f t="array" ref="AT18">SUMIFS('N1.3_Project_Listing'!$P$16:$P$829, 'N1.3_Project_Listing'!$E$16:$E$829,'N1.3_Project_Listing'!$E18, 'N1.3_Project_Listing'!$A$16:$A$829,ET_Risk_SC_Summation[[#Headers],[132kV Circuit Breaker]])</f>
        <v>0</v>
      </c>
      <c r="AU18" s="176" cm="1">
        <f t="array" ref="AU18">SUMIFS('N1.3_Project_Listing'!$P$16:$P$829, 'N1.3_Project_Listing'!$E$16:$E$829,'N1.3_Project_Listing'!$E18, 'N1.3_Project_Listing'!$A$16:$A$829,ET_Risk_SC_Summation[[#Headers],[132kV Transformer]])</f>
        <v>0</v>
      </c>
      <c r="AV18" s="176" cm="1">
        <f t="array" ref="AV18">SUMIFS('N1.3_Project_Listing'!$P$16:$P$829, 'N1.3_Project_Listing'!$E$16:$E$829,'N1.3_Project_Listing'!$E18, 'N1.3_Project_Listing'!$A$16:$A$829,ET_Risk_SC_Summation[[#Headers],[132kV Reactor]])</f>
        <v>0</v>
      </c>
      <c r="AW18" s="176" cm="1">
        <f t="array" ref="AW18">SUMIFS('N1.3_Project_Listing'!$P$16:$P$829, 'N1.3_Project_Listing'!$E$16:$E$829,'N1.3_Project_Listing'!$E18, 'N1.3_Project_Listing'!$A$16:$A$829,ET_Risk_SC_Summation[[#Headers],[132kV Underground Cable]])</f>
        <v>0</v>
      </c>
      <c r="AX18" s="176" cm="1">
        <f t="array" ref="AX18">SUMIFS('N1.3_Project_Listing'!$P$16:$P$829, 'N1.3_Project_Listing'!$E$16:$E$829,'N1.3_Project_Listing'!$E18, 'N1.3_Project_Listing'!$A$16:$A$829,ET_Risk_SC_Summation[[#Headers],[132kV OHL Conductor]])</f>
        <v>0</v>
      </c>
      <c r="AY18" s="176" cm="1">
        <f t="array" ref="AY18">SUMIFS('N1.3_Project_Listing'!$P$16:$P$829, 'N1.3_Project_Listing'!$E$16:$E$829,'N1.3_Project_Listing'!$E18, 'N1.3_Project_Listing'!$A$16:$A$829,ET_Risk_SC_Summation[[#Headers],[132kV OHL Fittings]])</f>
        <v>0</v>
      </c>
      <c r="AZ18" s="176" cm="1">
        <f t="array" ref="AZ18">SUMIFS('N1.3_Project_Listing'!$P$16:$P$829, 'N1.3_Project_Listing'!$E$16:$E$829,'N1.3_Project_Listing'!$E18, 'N1.3_Project_Listing'!$A$16:$A$829,ET_Risk_SC_Summation[[#Headers],[132kV OHL Tower]])</f>
        <v>0</v>
      </c>
      <c r="BA18" s="176" cm="1">
        <f t="array" ref="BA18">SUMIFS('N1.3_Project_Listing'!$P$16:$P$829, 'N1.3_Project_Listing'!$E$16:$E$829,'N1.3_Project_Listing'!$E18, 'N1.3_Project_Listing'!$A$16:$A$829,ET_Risk_SC_Summation[[#Headers],[275kV Circuit Breaker]])</f>
        <v>0</v>
      </c>
      <c r="BB18" s="176" cm="1">
        <f t="array" ref="BB18">SUMIFS('N1.3_Project_Listing'!$P$16:$P$829, 'N1.3_Project_Listing'!$E$16:$E$829,'N1.3_Project_Listing'!$E18, 'N1.3_Project_Listing'!$A$16:$A$829,ET_Risk_SC_Summation[[#Headers],[275kV Transformer]])</f>
        <v>0</v>
      </c>
      <c r="BC18" s="176" cm="1">
        <f t="array" ref="BC18">SUMIFS('N1.3_Project_Listing'!$P$16:$P$829, 'N1.3_Project_Listing'!$E$16:$E$829,'N1.3_Project_Listing'!$E18, 'N1.3_Project_Listing'!$A$16:$A$829,ET_Risk_SC_Summation[[#Headers],[275kV Reactor]])</f>
        <v>0</v>
      </c>
      <c r="BD18" s="176" cm="1">
        <f t="array" ref="BD18">SUMIFS('N1.3_Project_Listing'!$P$16:$P$829, 'N1.3_Project_Listing'!$E$16:$E$829,'N1.3_Project_Listing'!$E18, 'N1.3_Project_Listing'!$A$16:$A$829,ET_Risk_SC_Summation[[#Headers],[275kV Underground Cable]])</f>
        <v>0</v>
      </c>
      <c r="BE18" s="176" cm="1">
        <f t="array" ref="BE18">SUMIFS('N1.3_Project_Listing'!$P$16:$P$829, 'N1.3_Project_Listing'!$E$16:$E$829,'N1.3_Project_Listing'!$E18, 'N1.3_Project_Listing'!$A$16:$A$829,ET_Risk_SC_Summation[[#Headers],[275kV OHL Conductor]])</f>
        <v>0</v>
      </c>
      <c r="BF18" s="176" cm="1">
        <f t="array" ref="BF18">SUMIFS('N1.3_Project_Listing'!$P$16:$P$829, 'N1.3_Project_Listing'!$E$16:$E$829,'N1.3_Project_Listing'!$E18, 'N1.3_Project_Listing'!$A$16:$A$829,ET_Risk_SC_Summation[[#Headers],[275kV OHL Fittings]])</f>
        <v>0</v>
      </c>
      <c r="BG18" s="176" cm="1">
        <f t="array" ref="BG18">SUMIFS('N1.3_Project_Listing'!$P$16:$P$829, 'N1.3_Project_Listing'!$E$16:$E$829,'N1.3_Project_Listing'!$E18, 'N1.3_Project_Listing'!$A$16:$A$829,ET_Risk_SC_Summation[[#Headers],[275kV OHL Tower]])</f>
        <v>0</v>
      </c>
      <c r="BH18" s="176" cm="1">
        <f t="array" ref="BH18">SUMIFS('N1.3_Project_Listing'!$P$16:$P$829, 'N1.3_Project_Listing'!$E$16:$E$829,'N1.3_Project_Listing'!$E18, 'N1.3_Project_Listing'!$A$16:$A$829,ET_Risk_SC_Summation[[#Headers],[400kV Circuit Breaker]])</f>
        <v>0</v>
      </c>
      <c r="BI18" s="176" cm="1">
        <f t="array" ref="BI18">SUMIFS('N1.3_Project_Listing'!$P$16:$P$829, 'N1.3_Project_Listing'!$E$16:$E$829,'N1.3_Project_Listing'!$E18, 'N1.3_Project_Listing'!$A$16:$A$829,ET_Risk_SC_Summation[[#Headers],[400kV Transformer]])</f>
        <v>0</v>
      </c>
      <c r="BJ18" s="176" cm="1">
        <f t="array" ref="BJ18">SUMIFS('N1.3_Project_Listing'!$P$16:$P$829, 'N1.3_Project_Listing'!$E$16:$E$829,'N1.3_Project_Listing'!$E18, 'N1.3_Project_Listing'!$A$16:$A$829,ET_Risk_SC_Summation[[#Headers],[400kV Reactor]])</f>
        <v>0</v>
      </c>
      <c r="BK18" s="176" cm="1">
        <f t="array" ref="BK18">SUMIFS('N1.3_Project_Listing'!$P$16:$P$829, 'N1.3_Project_Listing'!$E$16:$E$829,'N1.3_Project_Listing'!$E18, 'N1.3_Project_Listing'!$A$16:$A$829,ET_Risk_SC_Summation[[#Headers],[400kV Underground Cable]])</f>
        <v>0</v>
      </c>
      <c r="BL18" s="176" cm="1">
        <f t="array" ref="BL18">SUMIFS('N1.3_Project_Listing'!$P$16:$P$829, 'N1.3_Project_Listing'!$E$16:$E$829,'N1.3_Project_Listing'!$E18, 'N1.3_Project_Listing'!$A$16:$A$829,ET_Risk_SC_Summation[[#Headers],[400kV OHL Conductor]])</f>
        <v>0</v>
      </c>
      <c r="BM18" s="176" cm="1">
        <f t="array" ref="BM18">SUMIFS('N1.3_Project_Listing'!$P$16:$P$829, 'N1.3_Project_Listing'!$E$16:$E$829,'N1.3_Project_Listing'!$E18, 'N1.3_Project_Listing'!$A$16:$A$829,ET_Risk_SC_Summation[[#Headers],[400kV OHL Fittings]])</f>
        <v>0</v>
      </c>
      <c r="BN18" s="176" cm="1">
        <f t="array" ref="BN18">SUMIFS('N1.3_Project_Listing'!$P$16:$P$829, 'N1.3_Project_Listing'!$E$16:$E$829,'N1.3_Project_Listing'!$E18, 'N1.3_Project_Listing'!$A$16:$A$829,ET_Risk_SC_Summation[[#Headers],[400kV OHL Tower]])</f>
        <v>0</v>
      </c>
      <c r="BO18" s="177" t="str">
        <f>IF(SUM(ET_Risk_SC_Summation[[#This Row],[132kV Circuit Breaker]:[400kV OHL Tower]])=0, "n/a", INDEX(ET_Risk_SC_Summation[#Headers],1,MATCH(MAX(ET_Risk_SC_Summation[[#This Row],[132kV Circuit Breaker]:[400kV OHL Tower]]),ET_Risk_SC_Summation[[#This Row],[132kV Circuit Breaker]:[400kV OHL Tower]],0)))</f>
        <v>n/a</v>
      </c>
      <c r="BP18" s="177" t="str">
        <f>IFERROR(INDEX('N0.7_Lookup_References'!$G$77:$G$98,MATCH(ET_Risk_SC_Summation[[#This Row],[Mxx Category]],'N0.7_Lookup_References'!$F$77:$F$98,0)),"")</f>
        <v/>
      </c>
    </row>
    <row r="19" spans="1:68" ht="67.5">
      <c r="A19" s="160" t="str">
        <f>IFERROR(INDEX(N1.2_Intervention_Types[NARM Asset Category],MATCH('N1.3_Project_Listing'!$C19,N1.2_Intervention_Types[Intervention Type ID],0),1),"")</f>
        <v>Filters</v>
      </c>
      <c r="B19" s="160" t="str">
        <f>IF($D$2="GD",IFERROR(INDEX(N1.2_Intervention_Types[C&amp;V Asset Category (GD)],MATCH('N1.3_Project_Listing'!$C19,N1.2_Intervention_Types[Intervention Type ID],0),1),""),IFERROR(INDEX(N1.2_Intervention_Types[NARM Asset Category],MATCH('N1.3_Project_Listing'!$C19,N1.2_Intervention_Types[Intervention Type ID],0),1),""))</f>
        <v>PRS or Offtake</v>
      </c>
      <c r="C19" s="67">
        <f>IFERROR(INDEX(N1.2_Intervention_Types[Intervention Type ID],MATCH('N1.3_Project_Listing'!$I19,N1.2_Intervention_Types[Intervention Type],0),1),"")</f>
        <v>54</v>
      </c>
      <c r="D19" s="160" t="str">
        <f>IFERROR(INDEX(N1.2_Intervention_Types[Intervention Category],MATCH('N1.3_Project_Listing'!$C19,N1.2_Intervention_Types[Intervention Type ID],0),1),"")</f>
        <v>Replacement</v>
      </c>
      <c r="E19" s="210" t="s">
        <v>678</v>
      </c>
      <c r="F19" s="236" t="s">
        <v>679</v>
      </c>
      <c r="G19" s="236" t="s">
        <v>181</v>
      </c>
      <c r="H19" s="236" t="s">
        <v>300</v>
      </c>
      <c r="I19" s="151" t="s">
        <v>680</v>
      </c>
      <c r="J19" s="139">
        <v>2030</v>
      </c>
      <c r="K19" s="312">
        <v>0</v>
      </c>
      <c r="L19" s="312">
        <v>0</v>
      </c>
      <c r="M19" s="312">
        <v>0</v>
      </c>
      <c r="N19" s="343">
        <v>0</v>
      </c>
      <c r="O19" s="343">
        <v>0</v>
      </c>
      <c r="P19" s="365">
        <v>0</v>
      </c>
      <c r="Q19" s="366">
        <f t="shared" si="2"/>
        <v>0</v>
      </c>
      <c r="R19" s="368">
        <f>IF('N1.3_Project_Listing'!$D19="Replacement",SUM('N1.3_Project_Listing'!$K19:$L19)/2,'N1.3_Project_Listing'!$M19)</f>
        <v>0</v>
      </c>
      <c r="S19" s="67" t="str">
        <f>IFERROR(INDEX('N0.7_Lookup_References'!$C$13:$C$72,MATCH($A19,'N0.7_Lookup_References'!$B$13:$B$72,0)),"")</f>
        <v>Systems</v>
      </c>
      <c r="T19" s="338" t="str">
        <f t="shared" si="3"/>
        <v/>
      </c>
      <c r="V19" s="312">
        <v>0</v>
      </c>
      <c r="W19" s="312">
        <v>0</v>
      </c>
      <c r="X19" s="312">
        <v>0</v>
      </c>
      <c r="Y19" s="312">
        <v>0</v>
      </c>
      <c r="Z19" s="312">
        <v>0</v>
      </c>
      <c r="AA19" s="312">
        <v>0</v>
      </c>
      <c r="AB19" s="312">
        <v>0</v>
      </c>
      <c r="AC19" s="312">
        <v>0</v>
      </c>
      <c r="AD19" s="312">
        <v>0</v>
      </c>
      <c r="AE19" s="312">
        <v>0</v>
      </c>
      <c r="AF19" s="312">
        <v>0</v>
      </c>
      <c r="AG19" s="312">
        <v>0</v>
      </c>
      <c r="AH19" s="312">
        <v>0</v>
      </c>
      <c r="AI19" s="312">
        <v>0</v>
      </c>
      <c r="AJ19" s="312">
        <v>0</v>
      </c>
      <c r="AK19" s="312">
        <v>0</v>
      </c>
      <c r="AL19" s="312">
        <v>0</v>
      </c>
      <c r="AM19" s="312">
        <v>0</v>
      </c>
      <c r="AN19" s="312">
        <v>0</v>
      </c>
      <c r="AO19" s="312">
        <v>0</v>
      </c>
      <c r="AP19" s="63">
        <f t="shared" si="4"/>
        <v>0</v>
      </c>
      <c r="AQ19" s="63">
        <f t="shared" si="5"/>
        <v>0</v>
      </c>
      <c r="AR19" s="63">
        <f t="shared" si="6"/>
        <v>0</v>
      </c>
      <c r="AT19" s="176" cm="1">
        <f t="array" ref="AT19">SUMIFS('N1.3_Project_Listing'!$P$16:$P$829, 'N1.3_Project_Listing'!$E$16:$E$829,'N1.3_Project_Listing'!$E19, 'N1.3_Project_Listing'!$A$16:$A$829,ET_Risk_SC_Summation[[#Headers],[132kV Circuit Breaker]])</f>
        <v>0</v>
      </c>
      <c r="AU19" s="176" cm="1">
        <f t="array" ref="AU19">SUMIFS('N1.3_Project_Listing'!$P$16:$P$829, 'N1.3_Project_Listing'!$E$16:$E$829,'N1.3_Project_Listing'!$E19, 'N1.3_Project_Listing'!$A$16:$A$829,ET_Risk_SC_Summation[[#Headers],[132kV Transformer]])</f>
        <v>0</v>
      </c>
      <c r="AV19" s="176" cm="1">
        <f t="array" ref="AV19">SUMIFS('N1.3_Project_Listing'!$P$16:$P$829, 'N1.3_Project_Listing'!$E$16:$E$829,'N1.3_Project_Listing'!$E19, 'N1.3_Project_Listing'!$A$16:$A$829,ET_Risk_SC_Summation[[#Headers],[132kV Reactor]])</f>
        <v>0</v>
      </c>
      <c r="AW19" s="176" cm="1">
        <f t="array" ref="AW19">SUMIFS('N1.3_Project_Listing'!$P$16:$P$829, 'N1.3_Project_Listing'!$E$16:$E$829,'N1.3_Project_Listing'!$E19, 'N1.3_Project_Listing'!$A$16:$A$829,ET_Risk_SC_Summation[[#Headers],[132kV Underground Cable]])</f>
        <v>0</v>
      </c>
      <c r="AX19" s="176" cm="1">
        <f t="array" ref="AX19">SUMIFS('N1.3_Project_Listing'!$P$16:$P$829, 'N1.3_Project_Listing'!$E$16:$E$829,'N1.3_Project_Listing'!$E19, 'N1.3_Project_Listing'!$A$16:$A$829,ET_Risk_SC_Summation[[#Headers],[132kV OHL Conductor]])</f>
        <v>0</v>
      </c>
      <c r="AY19" s="176" cm="1">
        <f t="array" ref="AY19">SUMIFS('N1.3_Project_Listing'!$P$16:$P$829, 'N1.3_Project_Listing'!$E$16:$E$829,'N1.3_Project_Listing'!$E19, 'N1.3_Project_Listing'!$A$16:$A$829,ET_Risk_SC_Summation[[#Headers],[132kV OHL Fittings]])</f>
        <v>0</v>
      </c>
      <c r="AZ19" s="176" cm="1">
        <f t="array" ref="AZ19">SUMIFS('N1.3_Project_Listing'!$P$16:$P$829, 'N1.3_Project_Listing'!$E$16:$E$829,'N1.3_Project_Listing'!$E19, 'N1.3_Project_Listing'!$A$16:$A$829,ET_Risk_SC_Summation[[#Headers],[132kV OHL Tower]])</f>
        <v>0</v>
      </c>
      <c r="BA19" s="176" cm="1">
        <f t="array" ref="BA19">SUMIFS('N1.3_Project_Listing'!$P$16:$P$829, 'N1.3_Project_Listing'!$E$16:$E$829,'N1.3_Project_Listing'!$E19, 'N1.3_Project_Listing'!$A$16:$A$829,ET_Risk_SC_Summation[[#Headers],[275kV Circuit Breaker]])</f>
        <v>0</v>
      </c>
      <c r="BB19" s="176" cm="1">
        <f t="array" ref="BB19">SUMIFS('N1.3_Project_Listing'!$P$16:$P$829, 'N1.3_Project_Listing'!$E$16:$E$829,'N1.3_Project_Listing'!$E19, 'N1.3_Project_Listing'!$A$16:$A$829,ET_Risk_SC_Summation[[#Headers],[275kV Transformer]])</f>
        <v>0</v>
      </c>
      <c r="BC19" s="176" cm="1">
        <f t="array" ref="BC19">SUMIFS('N1.3_Project_Listing'!$P$16:$P$829, 'N1.3_Project_Listing'!$E$16:$E$829,'N1.3_Project_Listing'!$E19, 'N1.3_Project_Listing'!$A$16:$A$829,ET_Risk_SC_Summation[[#Headers],[275kV Reactor]])</f>
        <v>0</v>
      </c>
      <c r="BD19" s="176" cm="1">
        <f t="array" ref="BD19">SUMIFS('N1.3_Project_Listing'!$P$16:$P$829, 'N1.3_Project_Listing'!$E$16:$E$829,'N1.3_Project_Listing'!$E19, 'N1.3_Project_Listing'!$A$16:$A$829,ET_Risk_SC_Summation[[#Headers],[275kV Underground Cable]])</f>
        <v>0</v>
      </c>
      <c r="BE19" s="176" cm="1">
        <f t="array" ref="BE19">SUMIFS('N1.3_Project_Listing'!$P$16:$P$829, 'N1.3_Project_Listing'!$E$16:$E$829,'N1.3_Project_Listing'!$E19, 'N1.3_Project_Listing'!$A$16:$A$829,ET_Risk_SC_Summation[[#Headers],[275kV OHL Conductor]])</f>
        <v>0</v>
      </c>
      <c r="BF19" s="176" cm="1">
        <f t="array" ref="BF19">SUMIFS('N1.3_Project_Listing'!$P$16:$P$829, 'N1.3_Project_Listing'!$E$16:$E$829,'N1.3_Project_Listing'!$E19, 'N1.3_Project_Listing'!$A$16:$A$829,ET_Risk_SC_Summation[[#Headers],[275kV OHL Fittings]])</f>
        <v>0</v>
      </c>
      <c r="BG19" s="176" cm="1">
        <f t="array" ref="BG19">SUMIFS('N1.3_Project_Listing'!$P$16:$P$829, 'N1.3_Project_Listing'!$E$16:$E$829,'N1.3_Project_Listing'!$E19, 'N1.3_Project_Listing'!$A$16:$A$829,ET_Risk_SC_Summation[[#Headers],[275kV OHL Tower]])</f>
        <v>0</v>
      </c>
      <c r="BH19" s="176" cm="1">
        <f t="array" ref="BH19">SUMIFS('N1.3_Project_Listing'!$P$16:$P$829, 'N1.3_Project_Listing'!$E$16:$E$829,'N1.3_Project_Listing'!$E19, 'N1.3_Project_Listing'!$A$16:$A$829,ET_Risk_SC_Summation[[#Headers],[400kV Circuit Breaker]])</f>
        <v>0</v>
      </c>
      <c r="BI19" s="176" cm="1">
        <f t="array" ref="BI19">SUMIFS('N1.3_Project_Listing'!$P$16:$P$829, 'N1.3_Project_Listing'!$E$16:$E$829,'N1.3_Project_Listing'!$E19, 'N1.3_Project_Listing'!$A$16:$A$829,ET_Risk_SC_Summation[[#Headers],[400kV Transformer]])</f>
        <v>0</v>
      </c>
      <c r="BJ19" s="176" cm="1">
        <f t="array" ref="BJ19">SUMIFS('N1.3_Project_Listing'!$P$16:$P$829, 'N1.3_Project_Listing'!$E$16:$E$829,'N1.3_Project_Listing'!$E19, 'N1.3_Project_Listing'!$A$16:$A$829,ET_Risk_SC_Summation[[#Headers],[400kV Reactor]])</f>
        <v>0</v>
      </c>
      <c r="BK19" s="176" cm="1">
        <f t="array" ref="BK19">SUMIFS('N1.3_Project_Listing'!$P$16:$P$829, 'N1.3_Project_Listing'!$E$16:$E$829,'N1.3_Project_Listing'!$E19, 'N1.3_Project_Listing'!$A$16:$A$829,ET_Risk_SC_Summation[[#Headers],[400kV Underground Cable]])</f>
        <v>0</v>
      </c>
      <c r="BL19" s="176" cm="1">
        <f t="array" ref="BL19">SUMIFS('N1.3_Project_Listing'!$P$16:$P$829, 'N1.3_Project_Listing'!$E$16:$E$829,'N1.3_Project_Listing'!$E19, 'N1.3_Project_Listing'!$A$16:$A$829,ET_Risk_SC_Summation[[#Headers],[400kV OHL Conductor]])</f>
        <v>0</v>
      </c>
      <c r="BM19" s="176" cm="1">
        <f t="array" ref="BM19">SUMIFS('N1.3_Project_Listing'!$P$16:$P$829, 'N1.3_Project_Listing'!$E$16:$E$829,'N1.3_Project_Listing'!$E19, 'N1.3_Project_Listing'!$A$16:$A$829,ET_Risk_SC_Summation[[#Headers],[400kV OHL Fittings]])</f>
        <v>0</v>
      </c>
      <c r="BN19" s="176" cm="1">
        <f t="array" ref="BN19">SUMIFS('N1.3_Project_Listing'!$P$16:$P$829, 'N1.3_Project_Listing'!$E$16:$E$829,'N1.3_Project_Listing'!$E19, 'N1.3_Project_Listing'!$A$16:$A$829,ET_Risk_SC_Summation[[#Headers],[400kV OHL Tower]])</f>
        <v>0</v>
      </c>
      <c r="BO19" s="177" t="str">
        <f>IF(SUM(ET_Risk_SC_Summation[[#This Row],[132kV Circuit Breaker]:[400kV OHL Tower]])=0, "n/a", INDEX(ET_Risk_SC_Summation[#Headers],1,MATCH(MAX(ET_Risk_SC_Summation[[#This Row],[132kV Circuit Breaker]:[400kV OHL Tower]]),ET_Risk_SC_Summation[[#This Row],[132kV Circuit Breaker]:[400kV OHL Tower]],0)))</f>
        <v>n/a</v>
      </c>
      <c r="BP19" s="177" t="str">
        <f>IFERROR(INDEX('N0.7_Lookup_References'!$G$77:$G$98,MATCH(ET_Risk_SC_Summation[[#This Row],[Mxx Category]],'N0.7_Lookup_References'!$F$77:$F$98,0)),"")</f>
        <v/>
      </c>
    </row>
    <row r="20" spans="1:68" ht="67.5">
      <c r="A20" s="160" t="str">
        <f>IFERROR(INDEX(N1.2_Intervention_Types[NARM Asset Category],MATCH('N1.3_Project_Listing'!$C20,N1.2_Intervention_Types[Intervention Type ID],0),1),"")</f>
        <v>Filters</v>
      </c>
      <c r="B20" s="160" t="str">
        <f>IF($D$2="GD",IFERROR(INDEX(N1.2_Intervention_Types[C&amp;V Asset Category (GD)],MATCH('N1.3_Project_Listing'!$C20,N1.2_Intervention_Types[Intervention Type ID],0),1),""),IFERROR(INDEX(N1.2_Intervention_Types[NARM Asset Category],MATCH('N1.3_Project_Listing'!$C20,N1.2_Intervention_Types[Intervention Type ID],0),1),""))</f>
        <v>PRS or Offtake</v>
      </c>
      <c r="C20" s="67">
        <f>IFERROR(INDEX(N1.2_Intervention_Types[Intervention Type ID],MATCH('N1.3_Project_Listing'!$I20,N1.2_Intervention_Types[Intervention Type],0),1),"")</f>
        <v>54</v>
      </c>
      <c r="D20" s="160" t="str">
        <f>IFERROR(INDEX(N1.2_Intervention_Types[Intervention Category],MATCH('N1.3_Project_Listing'!$C20,N1.2_Intervention_Types[Intervention Type ID],0),1),"")</f>
        <v>Replacement</v>
      </c>
      <c r="E20" s="210" t="s">
        <v>678</v>
      </c>
      <c r="F20" s="236" t="s">
        <v>679</v>
      </c>
      <c r="G20" s="236" t="s">
        <v>181</v>
      </c>
      <c r="H20" s="236" t="s">
        <v>300</v>
      </c>
      <c r="I20" s="151" t="s">
        <v>680</v>
      </c>
      <c r="J20" s="139">
        <v>2031</v>
      </c>
      <c r="K20" s="312">
        <v>1</v>
      </c>
      <c r="L20" s="312">
        <v>1</v>
      </c>
      <c r="M20" s="312">
        <v>0</v>
      </c>
      <c r="N20" s="343">
        <v>7.0063207227673938E-2</v>
      </c>
      <c r="O20" s="343">
        <v>9.8719665816596278E-3</v>
      </c>
      <c r="P20" s="365">
        <v>2.1694010749610535</v>
      </c>
      <c r="Q20" s="366">
        <f t="shared" si="2"/>
        <v>6.0191240646014312E-2</v>
      </c>
      <c r="R20" s="368">
        <f>IF('N1.3_Project_Listing'!$D20="Replacement",SUM('N1.3_Project_Listing'!$K20:$L20)/2,'N1.3_Project_Listing'!$M20)</f>
        <v>1</v>
      </c>
      <c r="S20" s="67" t="str">
        <f>IFERROR(INDEX('N0.7_Lookup_References'!$C$13:$C$72,MATCH($A20,'N0.7_Lookup_References'!$B$13:$B$72,0)),"")</f>
        <v>Systems</v>
      </c>
      <c r="T20" s="338" t="str">
        <f t="shared" si="3"/>
        <v/>
      </c>
      <c r="V20" s="312">
        <v>0</v>
      </c>
      <c r="W20" s="312">
        <v>0</v>
      </c>
      <c r="X20" s="312">
        <v>0</v>
      </c>
      <c r="Y20" s="312">
        <v>0</v>
      </c>
      <c r="Z20" s="312">
        <v>0</v>
      </c>
      <c r="AA20" s="312">
        <v>1</v>
      </c>
      <c r="AB20" s="312">
        <v>0</v>
      </c>
      <c r="AC20" s="312">
        <v>0</v>
      </c>
      <c r="AD20" s="312">
        <v>0</v>
      </c>
      <c r="AE20" s="312">
        <v>0</v>
      </c>
      <c r="AF20" s="312">
        <v>0</v>
      </c>
      <c r="AG20" s="312">
        <v>1</v>
      </c>
      <c r="AH20" s="312">
        <v>0</v>
      </c>
      <c r="AI20" s="312">
        <v>0</v>
      </c>
      <c r="AJ20" s="312">
        <v>0</v>
      </c>
      <c r="AK20" s="312">
        <v>0</v>
      </c>
      <c r="AL20" s="312">
        <v>0</v>
      </c>
      <c r="AM20" s="312">
        <v>0</v>
      </c>
      <c r="AN20" s="312">
        <v>0</v>
      </c>
      <c r="AO20" s="312">
        <v>0</v>
      </c>
      <c r="AP20" s="63">
        <f t="shared" si="4"/>
        <v>1</v>
      </c>
      <c r="AQ20" s="63">
        <f t="shared" si="5"/>
        <v>1</v>
      </c>
      <c r="AR20" s="63">
        <f t="shared" si="6"/>
        <v>0</v>
      </c>
      <c r="AT20" s="176" cm="1">
        <f t="array" ref="AT20">SUMIFS('N1.3_Project_Listing'!$P$16:$P$829, 'N1.3_Project_Listing'!$E$16:$E$829,'N1.3_Project_Listing'!$E20, 'N1.3_Project_Listing'!$A$16:$A$829,ET_Risk_SC_Summation[[#Headers],[132kV Circuit Breaker]])</f>
        <v>0</v>
      </c>
      <c r="AU20" s="176" cm="1">
        <f t="array" ref="AU20">SUMIFS('N1.3_Project_Listing'!$P$16:$P$829, 'N1.3_Project_Listing'!$E$16:$E$829,'N1.3_Project_Listing'!$E20, 'N1.3_Project_Listing'!$A$16:$A$829,ET_Risk_SC_Summation[[#Headers],[132kV Transformer]])</f>
        <v>0</v>
      </c>
      <c r="AV20" s="176" cm="1">
        <f t="array" ref="AV20">SUMIFS('N1.3_Project_Listing'!$P$16:$P$829, 'N1.3_Project_Listing'!$E$16:$E$829,'N1.3_Project_Listing'!$E20, 'N1.3_Project_Listing'!$A$16:$A$829,ET_Risk_SC_Summation[[#Headers],[132kV Reactor]])</f>
        <v>0</v>
      </c>
      <c r="AW20" s="176" cm="1">
        <f t="array" ref="AW20">SUMIFS('N1.3_Project_Listing'!$P$16:$P$829, 'N1.3_Project_Listing'!$E$16:$E$829,'N1.3_Project_Listing'!$E20, 'N1.3_Project_Listing'!$A$16:$A$829,ET_Risk_SC_Summation[[#Headers],[132kV Underground Cable]])</f>
        <v>0</v>
      </c>
      <c r="AX20" s="176" cm="1">
        <f t="array" ref="AX20">SUMIFS('N1.3_Project_Listing'!$P$16:$P$829, 'N1.3_Project_Listing'!$E$16:$E$829,'N1.3_Project_Listing'!$E20, 'N1.3_Project_Listing'!$A$16:$A$829,ET_Risk_SC_Summation[[#Headers],[132kV OHL Conductor]])</f>
        <v>0</v>
      </c>
      <c r="AY20" s="176" cm="1">
        <f t="array" ref="AY20">SUMIFS('N1.3_Project_Listing'!$P$16:$P$829, 'N1.3_Project_Listing'!$E$16:$E$829,'N1.3_Project_Listing'!$E20, 'N1.3_Project_Listing'!$A$16:$A$829,ET_Risk_SC_Summation[[#Headers],[132kV OHL Fittings]])</f>
        <v>0</v>
      </c>
      <c r="AZ20" s="176" cm="1">
        <f t="array" ref="AZ20">SUMIFS('N1.3_Project_Listing'!$P$16:$P$829, 'N1.3_Project_Listing'!$E$16:$E$829,'N1.3_Project_Listing'!$E20, 'N1.3_Project_Listing'!$A$16:$A$829,ET_Risk_SC_Summation[[#Headers],[132kV OHL Tower]])</f>
        <v>0</v>
      </c>
      <c r="BA20" s="176" cm="1">
        <f t="array" ref="BA20">SUMIFS('N1.3_Project_Listing'!$P$16:$P$829, 'N1.3_Project_Listing'!$E$16:$E$829,'N1.3_Project_Listing'!$E20, 'N1.3_Project_Listing'!$A$16:$A$829,ET_Risk_SC_Summation[[#Headers],[275kV Circuit Breaker]])</f>
        <v>0</v>
      </c>
      <c r="BB20" s="176" cm="1">
        <f t="array" ref="BB20">SUMIFS('N1.3_Project_Listing'!$P$16:$P$829, 'N1.3_Project_Listing'!$E$16:$E$829,'N1.3_Project_Listing'!$E20, 'N1.3_Project_Listing'!$A$16:$A$829,ET_Risk_SC_Summation[[#Headers],[275kV Transformer]])</f>
        <v>0</v>
      </c>
      <c r="BC20" s="176" cm="1">
        <f t="array" ref="BC20">SUMIFS('N1.3_Project_Listing'!$P$16:$P$829, 'N1.3_Project_Listing'!$E$16:$E$829,'N1.3_Project_Listing'!$E20, 'N1.3_Project_Listing'!$A$16:$A$829,ET_Risk_SC_Summation[[#Headers],[275kV Reactor]])</f>
        <v>0</v>
      </c>
      <c r="BD20" s="176" cm="1">
        <f t="array" ref="BD20">SUMIFS('N1.3_Project_Listing'!$P$16:$P$829, 'N1.3_Project_Listing'!$E$16:$E$829,'N1.3_Project_Listing'!$E20, 'N1.3_Project_Listing'!$A$16:$A$829,ET_Risk_SC_Summation[[#Headers],[275kV Underground Cable]])</f>
        <v>0</v>
      </c>
      <c r="BE20" s="176" cm="1">
        <f t="array" ref="BE20">SUMIFS('N1.3_Project_Listing'!$P$16:$P$829, 'N1.3_Project_Listing'!$E$16:$E$829,'N1.3_Project_Listing'!$E20, 'N1.3_Project_Listing'!$A$16:$A$829,ET_Risk_SC_Summation[[#Headers],[275kV OHL Conductor]])</f>
        <v>0</v>
      </c>
      <c r="BF20" s="176" cm="1">
        <f t="array" ref="BF20">SUMIFS('N1.3_Project_Listing'!$P$16:$P$829, 'N1.3_Project_Listing'!$E$16:$E$829,'N1.3_Project_Listing'!$E20, 'N1.3_Project_Listing'!$A$16:$A$829,ET_Risk_SC_Summation[[#Headers],[275kV OHL Fittings]])</f>
        <v>0</v>
      </c>
      <c r="BG20" s="176" cm="1">
        <f t="array" ref="BG20">SUMIFS('N1.3_Project_Listing'!$P$16:$P$829, 'N1.3_Project_Listing'!$E$16:$E$829,'N1.3_Project_Listing'!$E20, 'N1.3_Project_Listing'!$A$16:$A$829,ET_Risk_SC_Summation[[#Headers],[275kV OHL Tower]])</f>
        <v>0</v>
      </c>
      <c r="BH20" s="176" cm="1">
        <f t="array" ref="BH20">SUMIFS('N1.3_Project_Listing'!$P$16:$P$829, 'N1.3_Project_Listing'!$E$16:$E$829,'N1.3_Project_Listing'!$E20, 'N1.3_Project_Listing'!$A$16:$A$829,ET_Risk_SC_Summation[[#Headers],[400kV Circuit Breaker]])</f>
        <v>0</v>
      </c>
      <c r="BI20" s="176" cm="1">
        <f t="array" ref="BI20">SUMIFS('N1.3_Project_Listing'!$P$16:$P$829, 'N1.3_Project_Listing'!$E$16:$E$829,'N1.3_Project_Listing'!$E20, 'N1.3_Project_Listing'!$A$16:$A$829,ET_Risk_SC_Summation[[#Headers],[400kV Transformer]])</f>
        <v>0</v>
      </c>
      <c r="BJ20" s="176" cm="1">
        <f t="array" ref="BJ20">SUMIFS('N1.3_Project_Listing'!$P$16:$P$829, 'N1.3_Project_Listing'!$E$16:$E$829,'N1.3_Project_Listing'!$E20, 'N1.3_Project_Listing'!$A$16:$A$829,ET_Risk_SC_Summation[[#Headers],[400kV Reactor]])</f>
        <v>0</v>
      </c>
      <c r="BK20" s="176" cm="1">
        <f t="array" ref="BK20">SUMIFS('N1.3_Project_Listing'!$P$16:$P$829, 'N1.3_Project_Listing'!$E$16:$E$829,'N1.3_Project_Listing'!$E20, 'N1.3_Project_Listing'!$A$16:$A$829,ET_Risk_SC_Summation[[#Headers],[400kV Underground Cable]])</f>
        <v>0</v>
      </c>
      <c r="BL20" s="176" cm="1">
        <f t="array" ref="BL20">SUMIFS('N1.3_Project_Listing'!$P$16:$P$829, 'N1.3_Project_Listing'!$E$16:$E$829,'N1.3_Project_Listing'!$E20, 'N1.3_Project_Listing'!$A$16:$A$829,ET_Risk_SC_Summation[[#Headers],[400kV OHL Conductor]])</f>
        <v>0</v>
      </c>
      <c r="BM20" s="176" cm="1">
        <f t="array" ref="BM20">SUMIFS('N1.3_Project_Listing'!$P$16:$P$829, 'N1.3_Project_Listing'!$E$16:$E$829,'N1.3_Project_Listing'!$E20, 'N1.3_Project_Listing'!$A$16:$A$829,ET_Risk_SC_Summation[[#Headers],[400kV OHL Fittings]])</f>
        <v>0</v>
      </c>
      <c r="BN20" s="176" cm="1">
        <f t="array" ref="BN20">SUMIFS('N1.3_Project_Listing'!$P$16:$P$829, 'N1.3_Project_Listing'!$E$16:$E$829,'N1.3_Project_Listing'!$E20, 'N1.3_Project_Listing'!$A$16:$A$829,ET_Risk_SC_Summation[[#Headers],[400kV OHL Tower]])</f>
        <v>0</v>
      </c>
      <c r="BO20" s="177" t="str">
        <f>IF(SUM(ET_Risk_SC_Summation[[#This Row],[132kV Circuit Breaker]:[400kV OHL Tower]])=0, "n/a", INDEX(ET_Risk_SC_Summation[#Headers],1,MATCH(MAX(ET_Risk_SC_Summation[[#This Row],[132kV Circuit Breaker]:[400kV OHL Tower]]),ET_Risk_SC_Summation[[#This Row],[132kV Circuit Breaker]:[400kV OHL Tower]],0)))</f>
        <v>n/a</v>
      </c>
      <c r="BP20" s="177" t="str">
        <f>IFERROR(INDEX('N0.7_Lookup_References'!$G$77:$G$98,MATCH(ET_Risk_SC_Summation[[#This Row],[Mxx Category]],'N0.7_Lookup_References'!$F$77:$F$98,0)),"")</f>
        <v/>
      </c>
    </row>
    <row r="21" spans="1:68" ht="67.5">
      <c r="A21" s="160" t="str">
        <f>IFERROR(INDEX(N1.2_Intervention_Types[NARM Asset Category],MATCH('N1.3_Project_Listing'!$C21,N1.2_Intervention_Types[Intervention Type ID],0),1),"")</f>
        <v>Filters</v>
      </c>
      <c r="B21" s="160" t="str">
        <f>IF($D$2="GD",IFERROR(INDEX(N1.2_Intervention_Types[C&amp;V Asset Category (GD)],MATCH('N1.3_Project_Listing'!$C21,N1.2_Intervention_Types[Intervention Type ID],0),1),""),IFERROR(INDEX(N1.2_Intervention_Types[NARM Asset Category],MATCH('N1.3_Project_Listing'!$C21,N1.2_Intervention_Types[Intervention Type ID],0),1),""))</f>
        <v>PRS or Offtake</v>
      </c>
      <c r="C21" s="67">
        <f>IFERROR(INDEX(N1.2_Intervention_Types[Intervention Type ID],MATCH('N1.3_Project_Listing'!$I21,N1.2_Intervention_Types[Intervention Type],0),1),"")</f>
        <v>63</v>
      </c>
      <c r="D21" s="160" t="str">
        <f>IFERROR(INDEX(N1.2_Intervention_Types[Intervention Category],MATCH('N1.3_Project_Listing'!$C21,N1.2_Intervention_Types[Intervention Type ID],0),1),"")</f>
        <v>Replacement</v>
      </c>
      <c r="E21" s="210" t="s">
        <v>681</v>
      </c>
      <c r="F21" s="236" t="s">
        <v>682</v>
      </c>
      <c r="G21" s="236" t="s">
        <v>181</v>
      </c>
      <c r="H21" s="236" t="s">
        <v>300</v>
      </c>
      <c r="I21" s="151" t="s">
        <v>683</v>
      </c>
      <c r="J21" s="139">
        <v>2027</v>
      </c>
      <c r="K21" s="312">
        <v>1</v>
      </c>
      <c r="L21" s="312">
        <v>1</v>
      </c>
      <c r="M21" s="312">
        <v>0</v>
      </c>
      <c r="N21" s="343">
        <v>8.3764019867552192E-2</v>
      </c>
      <c r="O21" s="343">
        <v>8.6253613554897E-3</v>
      </c>
      <c r="P21" s="365">
        <v>2.6953600862552882</v>
      </c>
      <c r="Q21" s="366">
        <f t="shared" si="2"/>
        <v>7.5138658512062487E-2</v>
      </c>
      <c r="R21" s="368">
        <f>IF('N1.3_Project_Listing'!$D21="Replacement",SUM('N1.3_Project_Listing'!$K21:$L21)/2,'N1.3_Project_Listing'!$M21)</f>
        <v>1</v>
      </c>
      <c r="S21" s="67" t="str">
        <f>IFERROR(INDEX('N0.7_Lookup_References'!$C$13:$C$72,MATCH($A21,'N0.7_Lookup_References'!$B$13:$B$72,0)),"")</f>
        <v>Systems</v>
      </c>
      <c r="T21" s="338" t="str">
        <f t="shared" si="3"/>
        <v/>
      </c>
      <c r="V21" s="312">
        <v>0</v>
      </c>
      <c r="W21" s="312">
        <v>0</v>
      </c>
      <c r="X21" s="312">
        <v>0</v>
      </c>
      <c r="Y21" s="312">
        <v>0</v>
      </c>
      <c r="Z21" s="312">
        <v>0</v>
      </c>
      <c r="AA21" s="312">
        <v>0</v>
      </c>
      <c r="AB21" s="312">
        <v>1</v>
      </c>
      <c r="AC21" s="312">
        <v>0</v>
      </c>
      <c r="AD21" s="312">
        <v>0</v>
      </c>
      <c r="AE21" s="312">
        <v>0</v>
      </c>
      <c r="AF21" s="312">
        <v>0</v>
      </c>
      <c r="AG21" s="312">
        <v>1</v>
      </c>
      <c r="AH21" s="312">
        <v>0</v>
      </c>
      <c r="AI21" s="312">
        <v>0</v>
      </c>
      <c r="AJ21" s="312">
        <v>0</v>
      </c>
      <c r="AK21" s="312">
        <v>0</v>
      </c>
      <c r="AL21" s="312">
        <v>0</v>
      </c>
      <c r="AM21" s="312">
        <v>0</v>
      </c>
      <c r="AN21" s="312">
        <v>0</v>
      </c>
      <c r="AO21" s="312">
        <v>0</v>
      </c>
      <c r="AP21" s="63">
        <f t="shared" si="4"/>
        <v>1</v>
      </c>
      <c r="AQ21" s="63">
        <f t="shared" si="5"/>
        <v>1</v>
      </c>
      <c r="AR21" s="63">
        <f t="shared" si="6"/>
        <v>0</v>
      </c>
      <c r="AT21" s="176" cm="1">
        <f t="array" ref="AT21">SUMIFS('N1.3_Project_Listing'!$P$16:$P$829, 'N1.3_Project_Listing'!$E$16:$E$829,'N1.3_Project_Listing'!$E21, 'N1.3_Project_Listing'!$A$16:$A$829,ET_Risk_SC_Summation[[#Headers],[132kV Circuit Breaker]])</f>
        <v>0</v>
      </c>
      <c r="AU21" s="176" cm="1">
        <f t="array" ref="AU21">SUMIFS('N1.3_Project_Listing'!$P$16:$P$829, 'N1.3_Project_Listing'!$E$16:$E$829,'N1.3_Project_Listing'!$E21, 'N1.3_Project_Listing'!$A$16:$A$829,ET_Risk_SC_Summation[[#Headers],[132kV Transformer]])</f>
        <v>0</v>
      </c>
      <c r="AV21" s="176" cm="1">
        <f t="array" ref="AV21">SUMIFS('N1.3_Project_Listing'!$P$16:$P$829, 'N1.3_Project_Listing'!$E$16:$E$829,'N1.3_Project_Listing'!$E21, 'N1.3_Project_Listing'!$A$16:$A$829,ET_Risk_SC_Summation[[#Headers],[132kV Reactor]])</f>
        <v>0</v>
      </c>
      <c r="AW21" s="176" cm="1">
        <f t="array" ref="AW21">SUMIFS('N1.3_Project_Listing'!$P$16:$P$829, 'N1.3_Project_Listing'!$E$16:$E$829,'N1.3_Project_Listing'!$E21, 'N1.3_Project_Listing'!$A$16:$A$829,ET_Risk_SC_Summation[[#Headers],[132kV Underground Cable]])</f>
        <v>0</v>
      </c>
      <c r="AX21" s="176" cm="1">
        <f t="array" ref="AX21">SUMIFS('N1.3_Project_Listing'!$P$16:$P$829, 'N1.3_Project_Listing'!$E$16:$E$829,'N1.3_Project_Listing'!$E21, 'N1.3_Project_Listing'!$A$16:$A$829,ET_Risk_SC_Summation[[#Headers],[132kV OHL Conductor]])</f>
        <v>0</v>
      </c>
      <c r="AY21" s="176" cm="1">
        <f t="array" ref="AY21">SUMIFS('N1.3_Project_Listing'!$P$16:$P$829, 'N1.3_Project_Listing'!$E$16:$E$829,'N1.3_Project_Listing'!$E21, 'N1.3_Project_Listing'!$A$16:$A$829,ET_Risk_SC_Summation[[#Headers],[132kV OHL Fittings]])</f>
        <v>0</v>
      </c>
      <c r="AZ21" s="176" cm="1">
        <f t="array" ref="AZ21">SUMIFS('N1.3_Project_Listing'!$P$16:$P$829, 'N1.3_Project_Listing'!$E$16:$E$829,'N1.3_Project_Listing'!$E21, 'N1.3_Project_Listing'!$A$16:$A$829,ET_Risk_SC_Summation[[#Headers],[132kV OHL Tower]])</f>
        <v>0</v>
      </c>
      <c r="BA21" s="176" cm="1">
        <f t="array" ref="BA21">SUMIFS('N1.3_Project_Listing'!$P$16:$P$829, 'N1.3_Project_Listing'!$E$16:$E$829,'N1.3_Project_Listing'!$E21, 'N1.3_Project_Listing'!$A$16:$A$829,ET_Risk_SC_Summation[[#Headers],[275kV Circuit Breaker]])</f>
        <v>0</v>
      </c>
      <c r="BB21" s="176" cm="1">
        <f t="array" ref="BB21">SUMIFS('N1.3_Project_Listing'!$P$16:$P$829, 'N1.3_Project_Listing'!$E$16:$E$829,'N1.3_Project_Listing'!$E21, 'N1.3_Project_Listing'!$A$16:$A$829,ET_Risk_SC_Summation[[#Headers],[275kV Transformer]])</f>
        <v>0</v>
      </c>
      <c r="BC21" s="176" cm="1">
        <f t="array" ref="BC21">SUMIFS('N1.3_Project_Listing'!$P$16:$P$829, 'N1.3_Project_Listing'!$E$16:$E$829,'N1.3_Project_Listing'!$E21, 'N1.3_Project_Listing'!$A$16:$A$829,ET_Risk_SC_Summation[[#Headers],[275kV Reactor]])</f>
        <v>0</v>
      </c>
      <c r="BD21" s="176" cm="1">
        <f t="array" ref="BD21">SUMIFS('N1.3_Project_Listing'!$P$16:$P$829, 'N1.3_Project_Listing'!$E$16:$E$829,'N1.3_Project_Listing'!$E21, 'N1.3_Project_Listing'!$A$16:$A$829,ET_Risk_SC_Summation[[#Headers],[275kV Underground Cable]])</f>
        <v>0</v>
      </c>
      <c r="BE21" s="176" cm="1">
        <f t="array" ref="BE21">SUMIFS('N1.3_Project_Listing'!$P$16:$P$829, 'N1.3_Project_Listing'!$E$16:$E$829,'N1.3_Project_Listing'!$E21, 'N1.3_Project_Listing'!$A$16:$A$829,ET_Risk_SC_Summation[[#Headers],[275kV OHL Conductor]])</f>
        <v>0</v>
      </c>
      <c r="BF21" s="176" cm="1">
        <f t="array" ref="BF21">SUMIFS('N1.3_Project_Listing'!$P$16:$P$829, 'N1.3_Project_Listing'!$E$16:$E$829,'N1.3_Project_Listing'!$E21, 'N1.3_Project_Listing'!$A$16:$A$829,ET_Risk_SC_Summation[[#Headers],[275kV OHL Fittings]])</f>
        <v>0</v>
      </c>
      <c r="BG21" s="176" cm="1">
        <f t="array" ref="BG21">SUMIFS('N1.3_Project_Listing'!$P$16:$P$829, 'N1.3_Project_Listing'!$E$16:$E$829,'N1.3_Project_Listing'!$E21, 'N1.3_Project_Listing'!$A$16:$A$829,ET_Risk_SC_Summation[[#Headers],[275kV OHL Tower]])</f>
        <v>0</v>
      </c>
      <c r="BH21" s="176" cm="1">
        <f t="array" ref="BH21">SUMIFS('N1.3_Project_Listing'!$P$16:$P$829, 'N1.3_Project_Listing'!$E$16:$E$829,'N1.3_Project_Listing'!$E21, 'N1.3_Project_Listing'!$A$16:$A$829,ET_Risk_SC_Summation[[#Headers],[400kV Circuit Breaker]])</f>
        <v>0</v>
      </c>
      <c r="BI21" s="176" cm="1">
        <f t="array" ref="BI21">SUMIFS('N1.3_Project_Listing'!$P$16:$P$829, 'N1.3_Project_Listing'!$E$16:$E$829,'N1.3_Project_Listing'!$E21, 'N1.3_Project_Listing'!$A$16:$A$829,ET_Risk_SC_Summation[[#Headers],[400kV Transformer]])</f>
        <v>0</v>
      </c>
      <c r="BJ21" s="176" cm="1">
        <f t="array" ref="BJ21">SUMIFS('N1.3_Project_Listing'!$P$16:$P$829, 'N1.3_Project_Listing'!$E$16:$E$829,'N1.3_Project_Listing'!$E21, 'N1.3_Project_Listing'!$A$16:$A$829,ET_Risk_SC_Summation[[#Headers],[400kV Reactor]])</f>
        <v>0</v>
      </c>
      <c r="BK21" s="176" cm="1">
        <f t="array" ref="BK21">SUMIFS('N1.3_Project_Listing'!$P$16:$P$829, 'N1.3_Project_Listing'!$E$16:$E$829,'N1.3_Project_Listing'!$E21, 'N1.3_Project_Listing'!$A$16:$A$829,ET_Risk_SC_Summation[[#Headers],[400kV Underground Cable]])</f>
        <v>0</v>
      </c>
      <c r="BL21" s="176" cm="1">
        <f t="array" ref="BL21">SUMIFS('N1.3_Project_Listing'!$P$16:$P$829, 'N1.3_Project_Listing'!$E$16:$E$829,'N1.3_Project_Listing'!$E21, 'N1.3_Project_Listing'!$A$16:$A$829,ET_Risk_SC_Summation[[#Headers],[400kV OHL Conductor]])</f>
        <v>0</v>
      </c>
      <c r="BM21" s="176" cm="1">
        <f t="array" ref="BM21">SUMIFS('N1.3_Project_Listing'!$P$16:$P$829, 'N1.3_Project_Listing'!$E$16:$E$829,'N1.3_Project_Listing'!$E21, 'N1.3_Project_Listing'!$A$16:$A$829,ET_Risk_SC_Summation[[#Headers],[400kV OHL Fittings]])</f>
        <v>0</v>
      </c>
      <c r="BN21" s="176" cm="1">
        <f t="array" ref="BN21">SUMIFS('N1.3_Project_Listing'!$P$16:$P$829, 'N1.3_Project_Listing'!$E$16:$E$829,'N1.3_Project_Listing'!$E21, 'N1.3_Project_Listing'!$A$16:$A$829,ET_Risk_SC_Summation[[#Headers],[400kV OHL Tower]])</f>
        <v>0</v>
      </c>
      <c r="BO21" s="177" t="str">
        <f>IF(SUM(ET_Risk_SC_Summation[[#This Row],[132kV Circuit Breaker]:[400kV OHL Tower]])=0, "n/a", INDEX(ET_Risk_SC_Summation[#Headers],1,MATCH(MAX(ET_Risk_SC_Summation[[#This Row],[132kV Circuit Breaker]:[400kV OHL Tower]]),ET_Risk_SC_Summation[[#This Row],[132kV Circuit Breaker]:[400kV OHL Tower]],0)))</f>
        <v>n/a</v>
      </c>
      <c r="BP21" s="177" t="str">
        <f>IFERROR(INDEX('N0.7_Lookup_References'!$G$77:$G$98,MATCH(ET_Risk_SC_Summation[[#This Row],[Mxx Category]],'N0.7_Lookup_References'!$F$77:$F$98,0)),"")</f>
        <v/>
      </c>
    </row>
    <row r="22" spans="1:68" ht="67.5">
      <c r="A22" s="160" t="str">
        <f>IFERROR(INDEX(N1.2_Intervention_Types[NARM Asset Category],MATCH('N1.3_Project_Listing'!$C22,N1.2_Intervention_Types[Intervention Type ID],0),1),"")</f>
        <v>Filters</v>
      </c>
      <c r="B22" s="160" t="str">
        <f>IF($D$2="GD",IFERROR(INDEX(N1.2_Intervention_Types[C&amp;V Asset Category (GD)],MATCH('N1.3_Project_Listing'!$C22,N1.2_Intervention_Types[Intervention Type ID],0),1),""),IFERROR(INDEX(N1.2_Intervention_Types[NARM Asset Category],MATCH('N1.3_Project_Listing'!$C22,N1.2_Intervention_Types[Intervention Type ID],0),1),""))</f>
        <v>PRS or Offtake</v>
      </c>
      <c r="C22" s="67">
        <f>IFERROR(INDEX(N1.2_Intervention_Types[Intervention Type ID],MATCH('N1.3_Project_Listing'!$I22,N1.2_Intervention_Types[Intervention Type],0),1),"")</f>
        <v>63</v>
      </c>
      <c r="D22" s="160" t="str">
        <f>IFERROR(INDEX(N1.2_Intervention_Types[Intervention Category],MATCH('N1.3_Project_Listing'!$C22,N1.2_Intervention_Types[Intervention Type ID],0),1),"")</f>
        <v>Replacement</v>
      </c>
      <c r="E22" s="210" t="s">
        <v>681</v>
      </c>
      <c r="F22" s="236" t="s">
        <v>682</v>
      </c>
      <c r="G22" s="236" t="s">
        <v>181</v>
      </c>
      <c r="H22" s="236" t="s">
        <v>300</v>
      </c>
      <c r="I22" s="151" t="s">
        <v>683</v>
      </c>
      <c r="J22" s="139">
        <v>2028</v>
      </c>
      <c r="K22" s="312">
        <v>3</v>
      </c>
      <c r="L22" s="312">
        <v>3</v>
      </c>
      <c r="M22" s="312">
        <v>0</v>
      </c>
      <c r="N22" s="343">
        <v>0.23913078063798937</v>
      </c>
      <c r="O22" s="343">
        <v>2.8089925593728526E-2</v>
      </c>
      <c r="P22" s="365">
        <v>7.4398549121271156</v>
      </c>
      <c r="Q22" s="366">
        <f t="shared" si="2"/>
        <v>0.21104085504426084</v>
      </c>
      <c r="R22" s="368">
        <f>IF('N1.3_Project_Listing'!$D22="Replacement",SUM('N1.3_Project_Listing'!$K22:$L22)/2,'N1.3_Project_Listing'!$M22)</f>
        <v>3</v>
      </c>
      <c r="S22" s="67" t="str">
        <f>IFERROR(INDEX('N0.7_Lookup_References'!$C$13:$C$72,MATCH($A22,'N0.7_Lookup_References'!$B$13:$B$72,0)),"")</f>
        <v>Systems</v>
      </c>
      <c r="T22" s="338" t="str">
        <f t="shared" si="3"/>
        <v/>
      </c>
      <c r="V22" s="312">
        <v>0</v>
      </c>
      <c r="W22" s="312">
        <v>0</v>
      </c>
      <c r="X22" s="312">
        <v>0</v>
      </c>
      <c r="Y22" s="312">
        <v>0</v>
      </c>
      <c r="Z22" s="312">
        <v>0</v>
      </c>
      <c r="AA22" s="312">
        <v>0</v>
      </c>
      <c r="AB22" s="312">
        <v>2</v>
      </c>
      <c r="AC22" s="312">
        <v>1</v>
      </c>
      <c r="AD22" s="312">
        <v>0</v>
      </c>
      <c r="AE22" s="312">
        <v>0</v>
      </c>
      <c r="AF22" s="312">
        <v>0</v>
      </c>
      <c r="AG22" s="312">
        <v>3</v>
      </c>
      <c r="AH22" s="312">
        <v>0</v>
      </c>
      <c r="AI22" s="312">
        <v>0</v>
      </c>
      <c r="AJ22" s="312">
        <v>0</v>
      </c>
      <c r="AK22" s="312">
        <v>0</v>
      </c>
      <c r="AL22" s="312">
        <v>0</v>
      </c>
      <c r="AM22" s="312">
        <v>0</v>
      </c>
      <c r="AN22" s="312">
        <v>0</v>
      </c>
      <c r="AO22" s="312">
        <v>0</v>
      </c>
      <c r="AP22" s="63">
        <f t="shared" si="4"/>
        <v>3</v>
      </c>
      <c r="AQ22" s="63">
        <f t="shared" si="5"/>
        <v>3</v>
      </c>
      <c r="AR22" s="63">
        <f t="shared" si="6"/>
        <v>0</v>
      </c>
      <c r="AT22" s="176" cm="1">
        <f t="array" ref="AT22">SUMIFS('N1.3_Project_Listing'!$P$16:$P$829, 'N1.3_Project_Listing'!$E$16:$E$829,'N1.3_Project_Listing'!$E22, 'N1.3_Project_Listing'!$A$16:$A$829,ET_Risk_SC_Summation[[#Headers],[132kV Circuit Breaker]])</f>
        <v>0</v>
      </c>
      <c r="AU22" s="176" cm="1">
        <f t="array" ref="AU22">SUMIFS('N1.3_Project_Listing'!$P$16:$P$829, 'N1.3_Project_Listing'!$E$16:$E$829,'N1.3_Project_Listing'!$E22, 'N1.3_Project_Listing'!$A$16:$A$829,ET_Risk_SC_Summation[[#Headers],[132kV Transformer]])</f>
        <v>0</v>
      </c>
      <c r="AV22" s="176" cm="1">
        <f t="array" ref="AV22">SUMIFS('N1.3_Project_Listing'!$P$16:$P$829, 'N1.3_Project_Listing'!$E$16:$E$829,'N1.3_Project_Listing'!$E22, 'N1.3_Project_Listing'!$A$16:$A$829,ET_Risk_SC_Summation[[#Headers],[132kV Reactor]])</f>
        <v>0</v>
      </c>
      <c r="AW22" s="176" cm="1">
        <f t="array" ref="AW22">SUMIFS('N1.3_Project_Listing'!$P$16:$P$829, 'N1.3_Project_Listing'!$E$16:$E$829,'N1.3_Project_Listing'!$E22, 'N1.3_Project_Listing'!$A$16:$A$829,ET_Risk_SC_Summation[[#Headers],[132kV Underground Cable]])</f>
        <v>0</v>
      </c>
      <c r="AX22" s="176" cm="1">
        <f t="array" ref="AX22">SUMIFS('N1.3_Project_Listing'!$P$16:$P$829, 'N1.3_Project_Listing'!$E$16:$E$829,'N1.3_Project_Listing'!$E22, 'N1.3_Project_Listing'!$A$16:$A$829,ET_Risk_SC_Summation[[#Headers],[132kV OHL Conductor]])</f>
        <v>0</v>
      </c>
      <c r="AY22" s="176" cm="1">
        <f t="array" ref="AY22">SUMIFS('N1.3_Project_Listing'!$P$16:$P$829, 'N1.3_Project_Listing'!$E$16:$E$829,'N1.3_Project_Listing'!$E22, 'N1.3_Project_Listing'!$A$16:$A$829,ET_Risk_SC_Summation[[#Headers],[132kV OHL Fittings]])</f>
        <v>0</v>
      </c>
      <c r="AZ22" s="176" cm="1">
        <f t="array" ref="AZ22">SUMIFS('N1.3_Project_Listing'!$P$16:$P$829, 'N1.3_Project_Listing'!$E$16:$E$829,'N1.3_Project_Listing'!$E22, 'N1.3_Project_Listing'!$A$16:$A$829,ET_Risk_SC_Summation[[#Headers],[132kV OHL Tower]])</f>
        <v>0</v>
      </c>
      <c r="BA22" s="176" cm="1">
        <f t="array" ref="BA22">SUMIFS('N1.3_Project_Listing'!$P$16:$P$829, 'N1.3_Project_Listing'!$E$16:$E$829,'N1.3_Project_Listing'!$E22, 'N1.3_Project_Listing'!$A$16:$A$829,ET_Risk_SC_Summation[[#Headers],[275kV Circuit Breaker]])</f>
        <v>0</v>
      </c>
      <c r="BB22" s="176" cm="1">
        <f t="array" ref="BB22">SUMIFS('N1.3_Project_Listing'!$P$16:$P$829, 'N1.3_Project_Listing'!$E$16:$E$829,'N1.3_Project_Listing'!$E22, 'N1.3_Project_Listing'!$A$16:$A$829,ET_Risk_SC_Summation[[#Headers],[275kV Transformer]])</f>
        <v>0</v>
      </c>
      <c r="BC22" s="176" cm="1">
        <f t="array" ref="BC22">SUMIFS('N1.3_Project_Listing'!$P$16:$P$829, 'N1.3_Project_Listing'!$E$16:$E$829,'N1.3_Project_Listing'!$E22, 'N1.3_Project_Listing'!$A$16:$A$829,ET_Risk_SC_Summation[[#Headers],[275kV Reactor]])</f>
        <v>0</v>
      </c>
      <c r="BD22" s="176" cm="1">
        <f t="array" ref="BD22">SUMIFS('N1.3_Project_Listing'!$P$16:$P$829, 'N1.3_Project_Listing'!$E$16:$E$829,'N1.3_Project_Listing'!$E22, 'N1.3_Project_Listing'!$A$16:$A$829,ET_Risk_SC_Summation[[#Headers],[275kV Underground Cable]])</f>
        <v>0</v>
      </c>
      <c r="BE22" s="176" cm="1">
        <f t="array" ref="BE22">SUMIFS('N1.3_Project_Listing'!$P$16:$P$829, 'N1.3_Project_Listing'!$E$16:$E$829,'N1.3_Project_Listing'!$E22, 'N1.3_Project_Listing'!$A$16:$A$829,ET_Risk_SC_Summation[[#Headers],[275kV OHL Conductor]])</f>
        <v>0</v>
      </c>
      <c r="BF22" s="176" cm="1">
        <f t="array" ref="BF22">SUMIFS('N1.3_Project_Listing'!$P$16:$P$829, 'N1.3_Project_Listing'!$E$16:$E$829,'N1.3_Project_Listing'!$E22, 'N1.3_Project_Listing'!$A$16:$A$829,ET_Risk_SC_Summation[[#Headers],[275kV OHL Fittings]])</f>
        <v>0</v>
      </c>
      <c r="BG22" s="176" cm="1">
        <f t="array" ref="BG22">SUMIFS('N1.3_Project_Listing'!$P$16:$P$829, 'N1.3_Project_Listing'!$E$16:$E$829,'N1.3_Project_Listing'!$E22, 'N1.3_Project_Listing'!$A$16:$A$829,ET_Risk_SC_Summation[[#Headers],[275kV OHL Tower]])</f>
        <v>0</v>
      </c>
      <c r="BH22" s="176" cm="1">
        <f t="array" ref="BH22">SUMIFS('N1.3_Project_Listing'!$P$16:$P$829, 'N1.3_Project_Listing'!$E$16:$E$829,'N1.3_Project_Listing'!$E22, 'N1.3_Project_Listing'!$A$16:$A$829,ET_Risk_SC_Summation[[#Headers],[400kV Circuit Breaker]])</f>
        <v>0</v>
      </c>
      <c r="BI22" s="176" cm="1">
        <f t="array" ref="BI22">SUMIFS('N1.3_Project_Listing'!$P$16:$P$829, 'N1.3_Project_Listing'!$E$16:$E$829,'N1.3_Project_Listing'!$E22, 'N1.3_Project_Listing'!$A$16:$A$829,ET_Risk_SC_Summation[[#Headers],[400kV Transformer]])</f>
        <v>0</v>
      </c>
      <c r="BJ22" s="176" cm="1">
        <f t="array" ref="BJ22">SUMIFS('N1.3_Project_Listing'!$P$16:$P$829, 'N1.3_Project_Listing'!$E$16:$E$829,'N1.3_Project_Listing'!$E22, 'N1.3_Project_Listing'!$A$16:$A$829,ET_Risk_SC_Summation[[#Headers],[400kV Reactor]])</f>
        <v>0</v>
      </c>
      <c r="BK22" s="176" cm="1">
        <f t="array" ref="BK22">SUMIFS('N1.3_Project_Listing'!$P$16:$P$829, 'N1.3_Project_Listing'!$E$16:$E$829,'N1.3_Project_Listing'!$E22, 'N1.3_Project_Listing'!$A$16:$A$829,ET_Risk_SC_Summation[[#Headers],[400kV Underground Cable]])</f>
        <v>0</v>
      </c>
      <c r="BL22" s="176" cm="1">
        <f t="array" ref="BL22">SUMIFS('N1.3_Project_Listing'!$P$16:$P$829, 'N1.3_Project_Listing'!$E$16:$E$829,'N1.3_Project_Listing'!$E22, 'N1.3_Project_Listing'!$A$16:$A$829,ET_Risk_SC_Summation[[#Headers],[400kV OHL Conductor]])</f>
        <v>0</v>
      </c>
      <c r="BM22" s="176" cm="1">
        <f t="array" ref="BM22">SUMIFS('N1.3_Project_Listing'!$P$16:$P$829, 'N1.3_Project_Listing'!$E$16:$E$829,'N1.3_Project_Listing'!$E22, 'N1.3_Project_Listing'!$A$16:$A$829,ET_Risk_SC_Summation[[#Headers],[400kV OHL Fittings]])</f>
        <v>0</v>
      </c>
      <c r="BN22" s="176" cm="1">
        <f t="array" ref="BN22">SUMIFS('N1.3_Project_Listing'!$P$16:$P$829, 'N1.3_Project_Listing'!$E$16:$E$829,'N1.3_Project_Listing'!$E22, 'N1.3_Project_Listing'!$A$16:$A$829,ET_Risk_SC_Summation[[#Headers],[400kV OHL Tower]])</f>
        <v>0</v>
      </c>
      <c r="BO22" s="177" t="str">
        <f>IF(SUM(ET_Risk_SC_Summation[[#This Row],[132kV Circuit Breaker]:[400kV OHL Tower]])=0, "n/a", INDEX(ET_Risk_SC_Summation[#Headers],1,MATCH(MAX(ET_Risk_SC_Summation[[#This Row],[132kV Circuit Breaker]:[400kV OHL Tower]]),ET_Risk_SC_Summation[[#This Row],[132kV Circuit Breaker]:[400kV OHL Tower]],0)))</f>
        <v>n/a</v>
      </c>
      <c r="BP22" s="177" t="str">
        <f>IFERROR(INDEX('N0.7_Lookup_References'!$G$77:$G$98,MATCH(ET_Risk_SC_Summation[[#This Row],[Mxx Category]],'N0.7_Lookup_References'!$F$77:$F$98,0)),"")</f>
        <v/>
      </c>
    </row>
    <row r="23" spans="1:68" ht="67.5">
      <c r="A23" s="160" t="str">
        <f>IFERROR(INDEX(N1.2_Intervention_Types[NARM Asset Category],MATCH('N1.3_Project_Listing'!$C23,N1.2_Intervention_Types[Intervention Type ID],0),1),"")</f>
        <v>Filters</v>
      </c>
      <c r="B23" s="160" t="str">
        <f>IF($D$2="GD",IFERROR(INDEX(N1.2_Intervention_Types[C&amp;V Asset Category (GD)],MATCH('N1.3_Project_Listing'!$C23,N1.2_Intervention_Types[Intervention Type ID],0),1),""),IFERROR(INDEX(N1.2_Intervention_Types[NARM Asset Category],MATCH('N1.3_Project_Listing'!$C23,N1.2_Intervention_Types[Intervention Type ID],0),1),""))</f>
        <v>PRS or Offtake</v>
      </c>
      <c r="C23" s="67">
        <f>IFERROR(INDEX(N1.2_Intervention_Types[Intervention Type ID],MATCH('N1.3_Project_Listing'!$I23,N1.2_Intervention_Types[Intervention Type],0),1),"")</f>
        <v>63</v>
      </c>
      <c r="D23" s="160" t="str">
        <f>IFERROR(INDEX(N1.2_Intervention_Types[Intervention Category],MATCH('N1.3_Project_Listing'!$C23,N1.2_Intervention_Types[Intervention Type ID],0),1),"")</f>
        <v>Replacement</v>
      </c>
      <c r="E23" s="210" t="s">
        <v>681</v>
      </c>
      <c r="F23" s="236" t="s">
        <v>682</v>
      </c>
      <c r="G23" s="236" t="s">
        <v>181</v>
      </c>
      <c r="H23" s="236" t="s">
        <v>300</v>
      </c>
      <c r="I23" s="151" t="s">
        <v>683</v>
      </c>
      <c r="J23" s="139">
        <v>2029</v>
      </c>
      <c r="K23" s="312">
        <v>3</v>
      </c>
      <c r="L23" s="312">
        <v>3</v>
      </c>
      <c r="M23" s="312">
        <v>0</v>
      </c>
      <c r="N23" s="343">
        <v>0.2939485639583167</v>
      </c>
      <c r="O23" s="343">
        <v>3.2658024056338858E-2</v>
      </c>
      <c r="P23" s="365">
        <v>9.4125624288161163</v>
      </c>
      <c r="Q23" s="366">
        <f t="shared" si="2"/>
        <v>0.26129053990197781</v>
      </c>
      <c r="R23" s="368">
        <f>IF('N1.3_Project_Listing'!$D23="Replacement",SUM('N1.3_Project_Listing'!$K23:$L23)/2,'N1.3_Project_Listing'!$M23)</f>
        <v>3</v>
      </c>
      <c r="S23" s="67" t="str">
        <f>IFERROR(INDEX('N0.7_Lookup_References'!$C$13:$C$72,MATCH($A23,'N0.7_Lookup_References'!$B$13:$B$72,0)),"")</f>
        <v>Systems</v>
      </c>
      <c r="T23" s="338" t="str">
        <f t="shared" si="3"/>
        <v/>
      </c>
      <c r="V23" s="312">
        <v>0</v>
      </c>
      <c r="W23" s="312">
        <v>0</v>
      </c>
      <c r="X23" s="312">
        <v>0</v>
      </c>
      <c r="Y23" s="312">
        <v>0</v>
      </c>
      <c r="Z23" s="312">
        <v>0</v>
      </c>
      <c r="AA23" s="312">
        <v>1</v>
      </c>
      <c r="AB23" s="312">
        <v>0</v>
      </c>
      <c r="AC23" s="312">
        <v>0</v>
      </c>
      <c r="AD23" s="312">
        <v>1</v>
      </c>
      <c r="AE23" s="312">
        <v>1</v>
      </c>
      <c r="AF23" s="312">
        <v>0</v>
      </c>
      <c r="AG23" s="312">
        <v>3</v>
      </c>
      <c r="AH23" s="312">
        <v>0</v>
      </c>
      <c r="AI23" s="312">
        <v>0</v>
      </c>
      <c r="AJ23" s="312">
        <v>0</v>
      </c>
      <c r="AK23" s="312">
        <v>0</v>
      </c>
      <c r="AL23" s="312">
        <v>0</v>
      </c>
      <c r="AM23" s="312">
        <v>0</v>
      </c>
      <c r="AN23" s="312">
        <v>0</v>
      </c>
      <c r="AO23" s="312">
        <v>0</v>
      </c>
      <c r="AP23" s="63">
        <f t="shared" si="4"/>
        <v>3</v>
      </c>
      <c r="AQ23" s="63">
        <f t="shared" si="5"/>
        <v>3</v>
      </c>
      <c r="AR23" s="63">
        <f t="shared" si="6"/>
        <v>0</v>
      </c>
      <c r="AT23" s="176" cm="1">
        <f t="array" ref="AT23">SUMIFS('N1.3_Project_Listing'!$P$16:$P$829, 'N1.3_Project_Listing'!$E$16:$E$829,'N1.3_Project_Listing'!$E23, 'N1.3_Project_Listing'!$A$16:$A$829,ET_Risk_SC_Summation[[#Headers],[132kV Circuit Breaker]])</f>
        <v>0</v>
      </c>
      <c r="AU23" s="176" cm="1">
        <f t="array" ref="AU23">SUMIFS('N1.3_Project_Listing'!$P$16:$P$829, 'N1.3_Project_Listing'!$E$16:$E$829,'N1.3_Project_Listing'!$E23, 'N1.3_Project_Listing'!$A$16:$A$829,ET_Risk_SC_Summation[[#Headers],[132kV Transformer]])</f>
        <v>0</v>
      </c>
      <c r="AV23" s="176" cm="1">
        <f t="array" ref="AV23">SUMIFS('N1.3_Project_Listing'!$P$16:$P$829, 'N1.3_Project_Listing'!$E$16:$E$829,'N1.3_Project_Listing'!$E23, 'N1.3_Project_Listing'!$A$16:$A$829,ET_Risk_SC_Summation[[#Headers],[132kV Reactor]])</f>
        <v>0</v>
      </c>
      <c r="AW23" s="176" cm="1">
        <f t="array" ref="AW23">SUMIFS('N1.3_Project_Listing'!$P$16:$P$829, 'N1.3_Project_Listing'!$E$16:$E$829,'N1.3_Project_Listing'!$E23, 'N1.3_Project_Listing'!$A$16:$A$829,ET_Risk_SC_Summation[[#Headers],[132kV Underground Cable]])</f>
        <v>0</v>
      </c>
      <c r="AX23" s="176" cm="1">
        <f t="array" ref="AX23">SUMIFS('N1.3_Project_Listing'!$P$16:$P$829, 'N1.3_Project_Listing'!$E$16:$E$829,'N1.3_Project_Listing'!$E23, 'N1.3_Project_Listing'!$A$16:$A$829,ET_Risk_SC_Summation[[#Headers],[132kV OHL Conductor]])</f>
        <v>0</v>
      </c>
      <c r="AY23" s="176" cm="1">
        <f t="array" ref="AY23">SUMIFS('N1.3_Project_Listing'!$P$16:$P$829, 'N1.3_Project_Listing'!$E$16:$E$829,'N1.3_Project_Listing'!$E23, 'N1.3_Project_Listing'!$A$16:$A$829,ET_Risk_SC_Summation[[#Headers],[132kV OHL Fittings]])</f>
        <v>0</v>
      </c>
      <c r="AZ23" s="176" cm="1">
        <f t="array" ref="AZ23">SUMIFS('N1.3_Project_Listing'!$P$16:$P$829, 'N1.3_Project_Listing'!$E$16:$E$829,'N1.3_Project_Listing'!$E23, 'N1.3_Project_Listing'!$A$16:$A$829,ET_Risk_SC_Summation[[#Headers],[132kV OHL Tower]])</f>
        <v>0</v>
      </c>
      <c r="BA23" s="176" cm="1">
        <f t="array" ref="BA23">SUMIFS('N1.3_Project_Listing'!$P$16:$P$829, 'N1.3_Project_Listing'!$E$16:$E$829,'N1.3_Project_Listing'!$E23, 'N1.3_Project_Listing'!$A$16:$A$829,ET_Risk_SC_Summation[[#Headers],[275kV Circuit Breaker]])</f>
        <v>0</v>
      </c>
      <c r="BB23" s="176" cm="1">
        <f t="array" ref="BB23">SUMIFS('N1.3_Project_Listing'!$P$16:$P$829, 'N1.3_Project_Listing'!$E$16:$E$829,'N1.3_Project_Listing'!$E23, 'N1.3_Project_Listing'!$A$16:$A$829,ET_Risk_SC_Summation[[#Headers],[275kV Transformer]])</f>
        <v>0</v>
      </c>
      <c r="BC23" s="176" cm="1">
        <f t="array" ref="BC23">SUMIFS('N1.3_Project_Listing'!$P$16:$P$829, 'N1.3_Project_Listing'!$E$16:$E$829,'N1.3_Project_Listing'!$E23, 'N1.3_Project_Listing'!$A$16:$A$829,ET_Risk_SC_Summation[[#Headers],[275kV Reactor]])</f>
        <v>0</v>
      </c>
      <c r="BD23" s="176" cm="1">
        <f t="array" ref="BD23">SUMIFS('N1.3_Project_Listing'!$P$16:$P$829, 'N1.3_Project_Listing'!$E$16:$E$829,'N1.3_Project_Listing'!$E23, 'N1.3_Project_Listing'!$A$16:$A$829,ET_Risk_SC_Summation[[#Headers],[275kV Underground Cable]])</f>
        <v>0</v>
      </c>
      <c r="BE23" s="176" cm="1">
        <f t="array" ref="BE23">SUMIFS('N1.3_Project_Listing'!$P$16:$P$829, 'N1.3_Project_Listing'!$E$16:$E$829,'N1.3_Project_Listing'!$E23, 'N1.3_Project_Listing'!$A$16:$A$829,ET_Risk_SC_Summation[[#Headers],[275kV OHL Conductor]])</f>
        <v>0</v>
      </c>
      <c r="BF23" s="176" cm="1">
        <f t="array" ref="BF23">SUMIFS('N1.3_Project_Listing'!$P$16:$P$829, 'N1.3_Project_Listing'!$E$16:$E$829,'N1.3_Project_Listing'!$E23, 'N1.3_Project_Listing'!$A$16:$A$829,ET_Risk_SC_Summation[[#Headers],[275kV OHL Fittings]])</f>
        <v>0</v>
      </c>
      <c r="BG23" s="176" cm="1">
        <f t="array" ref="BG23">SUMIFS('N1.3_Project_Listing'!$P$16:$P$829, 'N1.3_Project_Listing'!$E$16:$E$829,'N1.3_Project_Listing'!$E23, 'N1.3_Project_Listing'!$A$16:$A$829,ET_Risk_SC_Summation[[#Headers],[275kV OHL Tower]])</f>
        <v>0</v>
      </c>
      <c r="BH23" s="176" cm="1">
        <f t="array" ref="BH23">SUMIFS('N1.3_Project_Listing'!$P$16:$P$829, 'N1.3_Project_Listing'!$E$16:$E$829,'N1.3_Project_Listing'!$E23, 'N1.3_Project_Listing'!$A$16:$A$829,ET_Risk_SC_Summation[[#Headers],[400kV Circuit Breaker]])</f>
        <v>0</v>
      </c>
      <c r="BI23" s="176" cm="1">
        <f t="array" ref="BI23">SUMIFS('N1.3_Project_Listing'!$P$16:$P$829, 'N1.3_Project_Listing'!$E$16:$E$829,'N1.3_Project_Listing'!$E23, 'N1.3_Project_Listing'!$A$16:$A$829,ET_Risk_SC_Summation[[#Headers],[400kV Transformer]])</f>
        <v>0</v>
      </c>
      <c r="BJ23" s="176" cm="1">
        <f t="array" ref="BJ23">SUMIFS('N1.3_Project_Listing'!$P$16:$P$829, 'N1.3_Project_Listing'!$E$16:$E$829,'N1.3_Project_Listing'!$E23, 'N1.3_Project_Listing'!$A$16:$A$829,ET_Risk_SC_Summation[[#Headers],[400kV Reactor]])</f>
        <v>0</v>
      </c>
      <c r="BK23" s="176" cm="1">
        <f t="array" ref="BK23">SUMIFS('N1.3_Project_Listing'!$P$16:$P$829, 'N1.3_Project_Listing'!$E$16:$E$829,'N1.3_Project_Listing'!$E23, 'N1.3_Project_Listing'!$A$16:$A$829,ET_Risk_SC_Summation[[#Headers],[400kV Underground Cable]])</f>
        <v>0</v>
      </c>
      <c r="BL23" s="176" cm="1">
        <f t="array" ref="BL23">SUMIFS('N1.3_Project_Listing'!$P$16:$P$829, 'N1.3_Project_Listing'!$E$16:$E$829,'N1.3_Project_Listing'!$E23, 'N1.3_Project_Listing'!$A$16:$A$829,ET_Risk_SC_Summation[[#Headers],[400kV OHL Conductor]])</f>
        <v>0</v>
      </c>
      <c r="BM23" s="176" cm="1">
        <f t="array" ref="BM23">SUMIFS('N1.3_Project_Listing'!$P$16:$P$829, 'N1.3_Project_Listing'!$E$16:$E$829,'N1.3_Project_Listing'!$E23, 'N1.3_Project_Listing'!$A$16:$A$829,ET_Risk_SC_Summation[[#Headers],[400kV OHL Fittings]])</f>
        <v>0</v>
      </c>
      <c r="BN23" s="176" cm="1">
        <f t="array" ref="BN23">SUMIFS('N1.3_Project_Listing'!$P$16:$P$829, 'N1.3_Project_Listing'!$E$16:$E$829,'N1.3_Project_Listing'!$E23, 'N1.3_Project_Listing'!$A$16:$A$829,ET_Risk_SC_Summation[[#Headers],[400kV OHL Tower]])</f>
        <v>0</v>
      </c>
      <c r="BO23" s="177" t="str">
        <f>IF(SUM(ET_Risk_SC_Summation[[#This Row],[132kV Circuit Breaker]:[400kV OHL Tower]])=0, "n/a", INDEX(ET_Risk_SC_Summation[#Headers],1,MATCH(MAX(ET_Risk_SC_Summation[[#This Row],[132kV Circuit Breaker]:[400kV OHL Tower]]),ET_Risk_SC_Summation[[#This Row],[132kV Circuit Breaker]:[400kV OHL Tower]],0)))</f>
        <v>n/a</v>
      </c>
      <c r="BP23" s="177" t="str">
        <f>IFERROR(INDEX('N0.7_Lookup_References'!$G$77:$G$98,MATCH(ET_Risk_SC_Summation[[#This Row],[Mxx Category]],'N0.7_Lookup_References'!$F$77:$F$98,0)),"")</f>
        <v/>
      </c>
    </row>
    <row r="24" spans="1:68" ht="67.5">
      <c r="A24" s="160" t="str">
        <f>IFERROR(INDEX(N1.2_Intervention_Types[NARM Asset Category],MATCH('N1.3_Project_Listing'!$C24,N1.2_Intervention_Types[Intervention Type ID],0),1),"")</f>
        <v>Filters</v>
      </c>
      <c r="B24" s="160" t="str">
        <f>IF($D$2="GD",IFERROR(INDEX(N1.2_Intervention_Types[C&amp;V Asset Category (GD)],MATCH('N1.3_Project_Listing'!$C24,N1.2_Intervention_Types[Intervention Type ID],0),1),""),IFERROR(INDEX(N1.2_Intervention_Types[NARM Asset Category],MATCH('N1.3_Project_Listing'!$C24,N1.2_Intervention_Types[Intervention Type ID],0),1),""))</f>
        <v>PRS or Offtake</v>
      </c>
      <c r="C24" s="67">
        <f>IFERROR(INDEX(N1.2_Intervention_Types[Intervention Type ID],MATCH('N1.3_Project_Listing'!$I24,N1.2_Intervention_Types[Intervention Type],0),1),"")</f>
        <v>63</v>
      </c>
      <c r="D24" s="160" t="str">
        <f>IFERROR(INDEX(N1.2_Intervention_Types[Intervention Category],MATCH('N1.3_Project_Listing'!$C24,N1.2_Intervention_Types[Intervention Type ID],0),1),"")</f>
        <v>Replacement</v>
      </c>
      <c r="E24" s="210" t="s">
        <v>681</v>
      </c>
      <c r="F24" s="236" t="s">
        <v>682</v>
      </c>
      <c r="G24" s="236" t="s">
        <v>181</v>
      </c>
      <c r="H24" s="236" t="s">
        <v>300</v>
      </c>
      <c r="I24" s="151" t="s">
        <v>683</v>
      </c>
      <c r="J24" s="139">
        <v>2030</v>
      </c>
      <c r="K24" s="312">
        <v>3</v>
      </c>
      <c r="L24" s="312">
        <v>3</v>
      </c>
      <c r="M24" s="312">
        <v>0</v>
      </c>
      <c r="N24" s="343">
        <v>0.29880883191211022</v>
      </c>
      <c r="O24" s="343">
        <v>3.1905712740470479E-2</v>
      </c>
      <c r="P24" s="365">
        <v>9.6203002133696547</v>
      </c>
      <c r="Q24" s="366">
        <f t="shared" si="2"/>
        <v>0.26690311917163972</v>
      </c>
      <c r="R24" s="368">
        <f>IF('N1.3_Project_Listing'!$D24="Replacement",SUM('N1.3_Project_Listing'!$K24:$L24)/2,'N1.3_Project_Listing'!$M24)</f>
        <v>3</v>
      </c>
      <c r="S24" s="67" t="str">
        <f>IFERROR(INDEX('N0.7_Lookup_References'!$C$13:$C$72,MATCH($A24,'N0.7_Lookup_References'!$B$13:$B$72,0)),"")</f>
        <v>Systems</v>
      </c>
      <c r="T24" s="338" t="str">
        <f t="shared" si="3"/>
        <v/>
      </c>
      <c r="V24" s="312">
        <v>0</v>
      </c>
      <c r="W24" s="312">
        <v>0</v>
      </c>
      <c r="X24" s="312">
        <v>0</v>
      </c>
      <c r="Y24" s="312">
        <v>0</v>
      </c>
      <c r="Z24" s="312">
        <v>0</v>
      </c>
      <c r="AA24" s="312">
        <v>1</v>
      </c>
      <c r="AB24" s="312">
        <v>0</v>
      </c>
      <c r="AC24" s="312">
        <v>0</v>
      </c>
      <c r="AD24" s="312">
        <v>2</v>
      </c>
      <c r="AE24" s="312">
        <v>0</v>
      </c>
      <c r="AF24" s="312">
        <v>0</v>
      </c>
      <c r="AG24" s="312">
        <v>3</v>
      </c>
      <c r="AH24" s="312">
        <v>0</v>
      </c>
      <c r="AI24" s="312">
        <v>0</v>
      </c>
      <c r="AJ24" s="312">
        <v>0</v>
      </c>
      <c r="AK24" s="312">
        <v>0</v>
      </c>
      <c r="AL24" s="312">
        <v>0</v>
      </c>
      <c r="AM24" s="312">
        <v>0</v>
      </c>
      <c r="AN24" s="312">
        <v>0</v>
      </c>
      <c r="AO24" s="312">
        <v>0</v>
      </c>
      <c r="AP24" s="63">
        <f t="shared" si="4"/>
        <v>3</v>
      </c>
      <c r="AQ24" s="63">
        <f t="shared" si="5"/>
        <v>3</v>
      </c>
      <c r="AR24" s="63">
        <f t="shared" si="6"/>
        <v>0</v>
      </c>
      <c r="AT24" s="176" cm="1">
        <f t="array" ref="AT24">SUMIFS('N1.3_Project_Listing'!$P$16:$P$829, 'N1.3_Project_Listing'!$E$16:$E$829,'N1.3_Project_Listing'!$E24, 'N1.3_Project_Listing'!$A$16:$A$829,ET_Risk_SC_Summation[[#Headers],[132kV Circuit Breaker]])</f>
        <v>0</v>
      </c>
      <c r="AU24" s="176" cm="1">
        <f t="array" ref="AU24">SUMIFS('N1.3_Project_Listing'!$P$16:$P$829, 'N1.3_Project_Listing'!$E$16:$E$829,'N1.3_Project_Listing'!$E24, 'N1.3_Project_Listing'!$A$16:$A$829,ET_Risk_SC_Summation[[#Headers],[132kV Transformer]])</f>
        <v>0</v>
      </c>
      <c r="AV24" s="176" cm="1">
        <f t="array" ref="AV24">SUMIFS('N1.3_Project_Listing'!$P$16:$P$829, 'N1.3_Project_Listing'!$E$16:$E$829,'N1.3_Project_Listing'!$E24, 'N1.3_Project_Listing'!$A$16:$A$829,ET_Risk_SC_Summation[[#Headers],[132kV Reactor]])</f>
        <v>0</v>
      </c>
      <c r="AW24" s="176" cm="1">
        <f t="array" ref="AW24">SUMIFS('N1.3_Project_Listing'!$P$16:$P$829, 'N1.3_Project_Listing'!$E$16:$E$829,'N1.3_Project_Listing'!$E24, 'N1.3_Project_Listing'!$A$16:$A$829,ET_Risk_SC_Summation[[#Headers],[132kV Underground Cable]])</f>
        <v>0</v>
      </c>
      <c r="AX24" s="176" cm="1">
        <f t="array" ref="AX24">SUMIFS('N1.3_Project_Listing'!$P$16:$P$829, 'N1.3_Project_Listing'!$E$16:$E$829,'N1.3_Project_Listing'!$E24, 'N1.3_Project_Listing'!$A$16:$A$829,ET_Risk_SC_Summation[[#Headers],[132kV OHL Conductor]])</f>
        <v>0</v>
      </c>
      <c r="AY24" s="176" cm="1">
        <f t="array" ref="AY24">SUMIFS('N1.3_Project_Listing'!$P$16:$P$829, 'N1.3_Project_Listing'!$E$16:$E$829,'N1.3_Project_Listing'!$E24, 'N1.3_Project_Listing'!$A$16:$A$829,ET_Risk_SC_Summation[[#Headers],[132kV OHL Fittings]])</f>
        <v>0</v>
      </c>
      <c r="AZ24" s="176" cm="1">
        <f t="array" ref="AZ24">SUMIFS('N1.3_Project_Listing'!$P$16:$P$829, 'N1.3_Project_Listing'!$E$16:$E$829,'N1.3_Project_Listing'!$E24, 'N1.3_Project_Listing'!$A$16:$A$829,ET_Risk_SC_Summation[[#Headers],[132kV OHL Tower]])</f>
        <v>0</v>
      </c>
      <c r="BA24" s="176" cm="1">
        <f t="array" ref="BA24">SUMIFS('N1.3_Project_Listing'!$P$16:$P$829, 'N1.3_Project_Listing'!$E$16:$E$829,'N1.3_Project_Listing'!$E24, 'N1.3_Project_Listing'!$A$16:$A$829,ET_Risk_SC_Summation[[#Headers],[275kV Circuit Breaker]])</f>
        <v>0</v>
      </c>
      <c r="BB24" s="176" cm="1">
        <f t="array" ref="BB24">SUMIFS('N1.3_Project_Listing'!$P$16:$P$829, 'N1.3_Project_Listing'!$E$16:$E$829,'N1.3_Project_Listing'!$E24, 'N1.3_Project_Listing'!$A$16:$A$829,ET_Risk_SC_Summation[[#Headers],[275kV Transformer]])</f>
        <v>0</v>
      </c>
      <c r="BC24" s="176" cm="1">
        <f t="array" ref="BC24">SUMIFS('N1.3_Project_Listing'!$P$16:$P$829, 'N1.3_Project_Listing'!$E$16:$E$829,'N1.3_Project_Listing'!$E24, 'N1.3_Project_Listing'!$A$16:$A$829,ET_Risk_SC_Summation[[#Headers],[275kV Reactor]])</f>
        <v>0</v>
      </c>
      <c r="BD24" s="176" cm="1">
        <f t="array" ref="BD24">SUMIFS('N1.3_Project_Listing'!$P$16:$P$829, 'N1.3_Project_Listing'!$E$16:$E$829,'N1.3_Project_Listing'!$E24, 'N1.3_Project_Listing'!$A$16:$A$829,ET_Risk_SC_Summation[[#Headers],[275kV Underground Cable]])</f>
        <v>0</v>
      </c>
      <c r="BE24" s="176" cm="1">
        <f t="array" ref="BE24">SUMIFS('N1.3_Project_Listing'!$P$16:$P$829, 'N1.3_Project_Listing'!$E$16:$E$829,'N1.3_Project_Listing'!$E24, 'N1.3_Project_Listing'!$A$16:$A$829,ET_Risk_SC_Summation[[#Headers],[275kV OHL Conductor]])</f>
        <v>0</v>
      </c>
      <c r="BF24" s="176" cm="1">
        <f t="array" ref="BF24">SUMIFS('N1.3_Project_Listing'!$P$16:$P$829, 'N1.3_Project_Listing'!$E$16:$E$829,'N1.3_Project_Listing'!$E24, 'N1.3_Project_Listing'!$A$16:$A$829,ET_Risk_SC_Summation[[#Headers],[275kV OHL Fittings]])</f>
        <v>0</v>
      </c>
      <c r="BG24" s="176" cm="1">
        <f t="array" ref="BG24">SUMIFS('N1.3_Project_Listing'!$P$16:$P$829, 'N1.3_Project_Listing'!$E$16:$E$829,'N1.3_Project_Listing'!$E24, 'N1.3_Project_Listing'!$A$16:$A$829,ET_Risk_SC_Summation[[#Headers],[275kV OHL Tower]])</f>
        <v>0</v>
      </c>
      <c r="BH24" s="176" cm="1">
        <f t="array" ref="BH24">SUMIFS('N1.3_Project_Listing'!$P$16:$P$829, 'N1.3_Project_Listing'!$E$16:$E$829,'N1.3_Project_Listing'!$E24, 'N1.3_Project_Listing'!$A$16:$A$829,ET_Risk_SC_Summation[[#Headers],[400kV Circuit Breaker]])</f>
        <v>0</v>
      </c>
      <c r="BI24" s="176" cm="1">
        <f t="array" ref="BI24">SUMIFS('N1.3_Project_Listing'!$P$16:$P$829, 'N1.3_Project_Listing'!$E$16:$E$829,'N1.3_Project_Listing'!$E24, 'N1.3_Project_Listing'!$A$16:$A$829,ET_Risk_SC_Summation[[#Headers],[400kV Transformer]])</f>
        <v>0</v>
      </c>
      <c r="BJ24" s="176" cm="1">
        <f t="array" ref="BJ24">SUMIFS('N1.3_Project_Listing'!$P$16:$P$829, 'N1.3_Project_Listing'!$E$16:$E$829,'N1.3_Project_Listing'!$E24, 'N1.3_Project_Listing'!$A$16:$A$829,ET_Risk_SC_Summation[[#Headers],[400kV Reactor]])</f>
        <v>0</v>
      </c>
      <c r="BK24" s="176" cm="1">
        <f t="array" ref="BK24">SUMIFS('N1.3_Project_Listing'!$P$16:$P$829, 'N1.3_Project_Listing'!$E$16:$E$829,'N1.3_Project_Listing'!$E24, 'N1.3_Project_Listing'!$A$16:$A$829,ET_Risk_SC_Summation[[#Headers],[400kV Underground Cable]])</f>
        <v>0</v>
      </c>
      <c r="BL24" s="176" cm="1">
        <f t="array" ref="BL24">SUMIFS('N1.3_Project_Listing'!$P$16:$P$829, 'N1.3_Project_Listing'!$E$16:$E$829,'N1.3_Project_Listing'!$E24, 'N1.3_Project_Listing'!$A$16:$A$829,ET_Risk_SC_Summation[[#Headers],[400kV OHL Conductor]])</f>
        <v>0</v>
      </c>
      <c r="BM24" s="176" cm="1">
        <f t="array" ref="BM24">SUMIFS('N1.3_Project_Listing'!$P$16:$P$829, 'N1.3_Project_Listing'!$E$16:$E$829,'N1.3_Project_Listing'!$E24, 'N1.3_Project_Listing'!$A$16:$A$829,ET_Risk_SC_Summation[[#Headers],[400kV OHL Fittings]])</f>
        <v>0</v>
      </c>
      <c r="BN24" s="176" cm="1">
        <f t="array" ref="BN24">SUMIFS('N1.3_Project_Listing'!$P$16:$P$829, 'N1.3_Project_Listing'!$E$16:$E$829,'N1.3_Project_Listing'!$E24, 'N1.3_Project_Listing'!$A$16:$A$829,ET_Risk_SC_Summation[[#Headers],[400kV OHL Tower]])</f>
        <v>0</v>
      </c>
      <c r="BO24" s="177" t="str">
        <f>IF(SUM(ET_Risk_SC_Summation[[#This Row],[132kV Circuit Breaker]:[400kV OHL Tower]])=0, "n/a", INDEX(ET_Risk_SC_Summation[#Headers],1,MATCH(MAX(ET_Risk_SC_Summation[[#This Row],[132kV Circuit Breaker]:[400kV OHL Tower]]),ET_Risk_SC_Summation[[#This Row],[132kV Circuit Breaker]:[400kV OHL Tower]],0)))</f>
        <v>n/a</v>
      </c>
      <c r="BP24" s="177" t="str">
        <f>IFERROR(INDEX('N0.7_Lookup_References'!$G$77:$G$98,MATCH(ET_Risk_SC_Summation[[#This Row],[Mxx Category]],'N0.7_Lookup_References'!$F$77:$F$98,0)),"")</f>
        <v/>
      </c>
    </row>
    <row r="25" spans="1:68" ht="67.5">
      <c r="A25" s="160" t="str">
        <f>IFERROR(INDEX(N1.2_Intervention_Types[NARM Asset Category],MATCH('N1.3_Project_Listing'!$C25,N1.2_Intervention_Types[Intervention Type ID],0),1),"")</f>
        <v>Filters</v>
      </c>
      <c r="B25" s="160" t="str">
        <f>IF($D$2="GD",IFERROR(INDEX(N1.2_Intervention_Types[C&amp;V Asset Category (GD)],MATCH('N1.3_Project_Listing'!$C25,N1.2_Intervention_Types[Intervention Type ID],0),1),""),IFERROR(INDEX(N1.2_Intervention_Types[NARM Asset Category],MATCH('N1.3_Project_Listing'!$C25,N1.2_Intervention_Types[Intervention Type ID],0),1),""))</f>
        <v>PRS or Offtake</v>
      </c>
      <c r="C25" s="67">
        <f>IFERROR(INDEX(N1.2_Intervention_Types[Intervention Type ID],MATCH('N1.3_Project_Listing'!$I25,N1.2_Intervention_Types[Intervention Type],0),1),"")</f>
        <v>63</v>
      </c>
      <c r="D25" s="160" t="str">
        <f>IFERROR(INDEX(N1.2_Intervention_Types[Intervention Category],MATCH('N1.3_Project_Listing'!$C25,N1.2_Intervention_Types[Intervention Type ID],0),1),"")</f>
        <v>Replacement</v>
      </c>
      <c r="E25" s="210" t="s">
        <v>681</v>
      </c>
      <c r="F25" s="236" t="s">
        <v>682</v>
      </c>
      <c r="G25" s="236" t="s">
        <v>181</v>
      </c>
      <c r="H25" s="236" t="s">
        <v>300</v>
      </c>
      <c r="I25" s="151" t="s">
        <v>683</v>
      </c>
      <c r="J25" s="139">
        <v>2031</v>
      </c>
      <c r="K25" s="312">
        <v>2</v>
      </c>
      <c r="L25" s="312">
        <v>2</v>
      </c>
      <c r="M25" s="312">
        <v>0</v>
      </c>
      <c r="N25" s="343">
        <v>0.15150138746841665</v>
      </c>
      <c r="O25" s="343">
        <v>2.0301792131385599E-2</v>
      </c>
      <c r="P25" s="365">
        <v>4.6050641220295105</v>
      </c>
      <c r="Q25" s="366">
        <f t="shared" si="2"/>
        <v>0.13119959533703104</v>
      </c>
      <c r="R25" s="368">
        <f>IF('N1.3_Project_Listing'!$D25="Replacement",SUM('N1.3_Project_Listing'!$K25:$L25)/2,'N1.3_Project_Listing'!$M25)</f>
        <v>2</v>
      </c>
      <c r="S25" s="67" t="str">
        <f>IFERROR(INDEX('N0.7_Lookup_References'!$C$13:$C$72,MATCH($A25,'N0.7_Lookup_References'!$B$13:$B$72,0)),"")</f>
        <v>Systems</v>
      </c>
      <c r="T25" s="338" t="str">
        <f t="shared" si="3"/>
        <v/>
      </c>
      <c r="V25" s="312">
        <v>0</v>
      </c>
      <c r="W25" s="312">
        <v>0</v>
      </c>
      <c r="X25" s="312">
        <v>0</v>
      </c>
      <c r="Y25" s="312">
        <v>0</v>
      </c>
      <c r="Z25" s="312">
        <v>0</v>
      </c>
      <c r="AA25" s="312">
        <v>1</v>
      </c>
      <c r="AB25" s="312">
        <v>0</v>
      </c>
      <c r="AC25" s="312">
        <v>0</v>
      </c>
      <c r="AD25" s="312">
        <v>1</v>
      </c>
      <c r="AE25" s="312">
        <v>0</v>
      </c>
      <c r="AF25" s="312">
        <v>0</v>
      </c>
      <c r="AG25" s="312">
        <v>2</v>
      </c>
      <c r="AH25" s="312">
        <v>0</v>
      </c>
      <c r="AI25" s="312">
        <v>0</v>
      </c>
      <c r="AJ25" s="312">
        <v>0</v>
      </c>
      <c r="AK25" s="312">
        <v>0</v>
      </c>
      <c r="AL25" s="312">
        <v>0</v>
      </c>
      <c r="AM25" s="312">
        <v>0</v>
      </c>
      <c r="AN25" s="312">
        <v>0</v>
      </c>
      <c r="AO25" s="312">
        <v>0</v>
      </c>
      <c r="AP25" s="63">
        <f t="shared" si="4"/>
        <v>2</v>
      </c>
      <c r="AQ25" s="63">
        <f t="shared" si="5"/>
        <v>2</v>
      </c>
      <c r="AR25" s="63">
        <f t="shared" si="6"/>
        <v>0</v>
      </c>
      <c r="AT25" s="176" cm="1">
        <f t="array" ref="AT25">SUMIFS('N1.3_Project_Listing'!$P$16:$P$829, 'N1.3_Project_Listing'!$E$16:$E$829,'N1.3_Project_Listing'!$E25, 'N1.3_Project_Listing'!$A$16:$A$829,ET_Risk_SC_Summation[[#Headers],[132kV Circuit Breaker]])</f>
        <v>0</v>
      </c>
      <c r="AU25" s="176" cm="1">
        <f t="array" ref="AU25">SUMIFS('N1.3_Project_Listing'!$P$16:$P$829, 'N1.3_Project_Listing'!$E$16:$E$829,'N1.3_Project_Listing'!$E25, 'N1.3_Project_Listing'!$A$16:$A$829,ET_Risk_SC_Summation[[#Headers],[132kV Transformer]])</f>
        <v>0</v>
      </c>
      <c r="AV25" s="176" cm="1">
        <f t="array" ref="AV25">SUMIFS('N1.3_Project_Listing'!$P$16:$P$829, 'N1.3_Project_Listing'!$E$16:$E$829,'N1.3_Project_Listing'!$E25, 'N1.3_Project_Listing'!$A$16:$A$829,ET_Risk_SC_Summation[[#Headers],[132kV Reactor]])</f>
        <v>0</v>
      </c>
      <c r="AW25" s="176" cm="1">
        <f t="array" ref="AW25">SUMIFS('N1.3_Project_Listing'!$P$16:$P$829, 'N1.3_Project_Listing'!$E$16:$E$829,'N1.3_Project_Listing'!$E25, 'N1.3_Project_Listing'!$A$16:$A$829,ET_Risk_SC_Summation[[#Headers],[132kV Underground Cable]])</f>
        <v>0</v>
      </c>
      <c r="AX25" s="176" cm="1">
        <f t="array" ref="AX25">SUMIFS('N1.3_Project_Listing'!$P$16:$P$829, 'N1.3_Project_Listing'!$E$16:$E$829,'N1.3_Project_Listing'!$E25, 'N1.3_Project_Listing'!$A$16:$A$829,ET_Risk_SC_Summation[[#Headers],[132kV OHL Conductor]])</f>
        <v>0</v>
      </c>
      <c r="AY25" s="176" cm="1">
        <f t="array" ref="AY25">SUMIFS('N1.3_Project_Listing'!$P$16:$P$829, 'N1.3_Project_Listing'!$E$16:$E$829,'N1.3_Project_Listing'!$E25, 'N1.3_Project_Listing'!$A$16:$A$829,ET_Risk_SC_Summation[[#Headers],[132kV OHL Fittings]])</f>
        <v>0</v>
      </c>
      <c r="AZ25" s="176" cm="1">
        <f t="array" ref="AZ25">SUMIFS('N1.3_Project_Listing'!$P$16:$P$829, 'N1.3_Project_Listing'!$E$16:$E$829,'N1.3_Project_Listing'!$E25, 'N1.3_Project_Listing'!$A$16:$A$829,ET_Risk_SC_Summation[[#Headers],[132kV OHL Tower]])</f>
        <v>0</v>
      </c>
      <c r="BA25" s="176" cm="1">
        <f t="array" ref="BA25">SUMIFS('N1.3_Project_Listing'!$P$16:$P$829, 'N1.3_Project_Listing'!$E$16:$E$829,'N1.3_Project_Listing'!$E25, 'N1.3_Project_Listing'!$A$16:$A$829,ET_Risk_SC_Summation[[#Headers],[275kV Circuit Breaker]])</f>
        <v>0</v>
      </c>
      <c r="BB25" s="176" cm="1">
        <f t="array" ref="BB25">SUMIFS('N1.3_Project_Listing'!$P$16:$P$829, 'N1.3_Project_Listing'!$E$16:$E$829,'N1.3_Project_Listing'!$E25, 'N1.3_Project_Listing'!$A$16:$A$829,ET_Risk_SC_Summation[[#Headers],[275kV Transformer]])</f>
        <v>0</v>
      </c>
      <c r="BC25" s="176" cm="1">
        <f t="array" ref="BC25">SUMIFS('N1.3_Project_Listing'!$P$16:$P$829, 'N1.3_Project_Listing'!$E$16:$E$829,'N1.3_Project_Listing'!$E25, 'N1.3_Project_Listing'!$A$16:$A$829,ET_Risk_SC_Summation[[#Headers],[275kV Reactor]])</f>
        <v>0</v>
      </c>
      <c r="BD25" s="176" cm="1">
        <f t="array" ref="BD25">SUMIFS('N1.3_Project_Listing'!$P$16:$P$829, 'N1.3_Project_Listing'!$E$16:$E$829,'N1.3_Project_Listing'!$E25, 'N1.3_Project_Listing'!$A$16:$A$829,ET_Risk_SC_Summation[[#Headers],[275kV Underground Cable]])</f>
        <v>0</v>
      </c>
      <c r="BE25" s="176" cm="1">
        <f t="array" ref="BE25">SUMIFS('N1.3_Project_Listing'!$P$16:$P$829, 'N1.3_Project_Listing'!$E$16:$E$829,'N1.3_Project_Listing'!$E25, 'N1.3_Project_Listing'!$A$16:$A$829,ET_Risk_SC_Summation[[#Headers],[275kV OHL Conductor]])</f>
        <v>0</v>
      </c>
      <c r="BF25" s="176" cm="1">
        <f t="array" ref="BF25">SUMIFS('N1.3_Project_Listing'!$P$16:$P$829, 'N1.3_Project_Listing'!$E$16:$E$829,'N1.3_Project_Listing'!$E25, 'N1.3_Project_Listing'!$A$16:$A$829,ET_Risk_SC_Summation[[#Headers],[275kV OHL Fittings]])</f>
        <v>0</v>
      </c>
      <c r="BG25" s="176" cm="1">
        <f t="array" ref="BG25">SUMIFS('N1.3_Project_Listing'!$P$16:$P$829, 'N1.3_Project_Listing'!$E$16:$E$829,'N1.3_Project_Listing'!$E25, 'N1.3_Project_Listing'!$A$16:$A$829,ET_Risk_SC_Summation[[#Headers],[275kV OHL Tower]])</f>
        <v>0</v>
      </c>
      <c r="BH25" s="176" cm="1">
        <f t="array" ref="BH25">SUMIFS('N1.3_Project_Listing'!$P$16:$P$829, 'N1.3_Project_Listing'!$E$16:$E$829,'N1.3_Project_Listing'!$E25, 'N1.3_Project_Listing'!$A$16:$A$829,ET_Risk_SC_Summation[[#Headers],[400kV Circuit Breaker]])</f>
        <v>0</v>
      </c>
      <c r="BI25" s="176" cm="1">
        <f t="array" ref="BI25">SUMIFS('N1.3_Project_Listing'!$P$16:$P$829, 'N1.3_Project_Listing'!$E$16:$E$829,'N1.3_Project_Listing'!$E25, 'N1.3_Project_Listing'!$A$16:$A$829,ET_Risk_SC_Summation[[#Headers],[400kV Transformer]])</f>
        <v>0</v>
      </c>
      <c r="BJ25" s="176" cm="1">
        <f t="array" ref="BJ25">SUMIFS('N1.3_Project_Listing'!$P$16:$P$829, 'N1.3_Project_Listing'!$E$16:$E$829,'N1.3_Project_Listing'!$E25, 'N1.3_Project_Listing'!$A$16:$A$829,ET_Risk_SC_Summation[[#Headers],[400kV Reactor]])</f>
        <v>0</v>
      </c>
      <c r="BK25" s="176" cm="1">
        <f t="array" ref="BK25">SUMIFS('N1.3_Project_Listing'!$P$16:$P$829, 'N1.3_Project_Listing'!$E$16:$E$829,'N1.3_Project_Listing'!$E25, 'N1.3_Project_Listing'!$A$16:$A$829,ET_Risk_SC_Summation[[#Headers],[400kV Underground Cable]])</f>
        <v>0</v>
      </c>
      <c r="BL25" s="176" cm="1">
        <f t="array" ref="BL25">SUMIFS('N1.3_Project_Listing'!$P$16:$P$829, 'N1.3_Project_Listing'!$E$16:$E$829,'N1.3_Project_Listing'!$E25, 'N1.3_Project_Listing'!$A$16:$A$829,ET_Risk_SC_Summation[[#Headers],[400kV OHL Conductor]])</f>
        <v>0</v>
      </c>
      <c r="BM25" s="176" cm="1">
        <f t="array" ref="BM25">SUMIFS('N1.3_Project_Listing'!$P$16:$P$829, 'N1.3_Project_Listing'!$E$16:$E$829,'N1.3_Project_Listing'!$E25, 'N1.3_Project_Listing'!$A$16:$A$829,ET_Risk_SC_Summation[[#Headers],[400kV OHL Fittings]])</f>
        <v>0</v>
      </c>
      <c r="BN25" s="176" cm="1">
        <f t="array" ref="BN25">SUMIFS('N1.3_Project_Listing'!$P$16:$P$829, 'N1.3_Project_Listing'!$E$16:$E$829,'N1.3_Project_Listing'!$E25, 'N1.3_Project_Listing'!$A$16:$A$829,ET_Risk_SC_Summation[[#Headers],[400kV OHL Tower]])</f>
        <v>0</v>
      </c>
      <c r="BO25" s="177" t="str">
        <f>IF(SUM(ET_Risk_SC_Summation[[#This Row],[132kV Circuit Breaker]:[400kV OHL Tower]])=0, "n/a", INDEX(ET_Risk_SC_Summation[#Headers],1,MATCH(MAX(ET_Risk_SC_Summation[[#This Row],[132kV Circuit Breaker]:[400kV OHL Tower]]),ET_Risk_SC_Summation[[#This Row],[132kV Circuit Breaker]:[400kV OHL Tower]],0)))</f>
        <v>n/a</v>
      </c>
      <c r="BP25" s="177" t="str">
        <f>IFERROR(INDEX('N0.7_Lookup_References'!$G$77:$G$98,MATCH(ET_Risk_SC_Summation[[#This Row],[Mxx Category]],'N0.7_Lookup_References'!$F$77:$F$98,0)),"")</f>
        <v/>
      </c>
    </row>
    <row r="26" spans="1:68" ht="81">
      <c r="A26" s="160" t="str">
        <f>IFERROR(INDEX(N1.2_Intervention_Types[NARM Asset Category],MATCH('N1.3_Project_Listing'!$C26,N1.2_Intervention_Types[Intervention Type ID],0),1),"")</f>
        <v>Filters</v>
      </c>
      <c r="B26" s="160" t="str">
        <f>IF($D$2="GD",IFERROR(INDEX(N1.2_Intervention_Types[C&amp;V Asset Category (GD)],MATCH('N1.3_Project_Listing'!$C26,N1.2_Intervention_Types[Intervention Type ID],0),1),""),IFERROR(INDEX(N1.2_Intervention_Types[NARM Asset Category],MATCH('N1.3_Project_Listing'!$C26,N1.2_Intervention_Types[Intervention Type ID],0),1),""))</f>
        <v>PRS or Offtake</v>
      </c>
      <c r="C26" s="67">
        <f>IFERROR(INDEX(N1.2_Intervention_Types[Intervention Type ID],MATCH('N1.3_Project_Listing'!$I26,N1.2_Intervention_Types[Intervention Type],0),1),"")</f>
        <v>66</v>
      </c>
      <c r="D26" s="160" t="str">
        <f>IFERROR(INDEX(N1.2_Intervention_Types[Intervention Category],MATCH('N1.3_Project_Listing'!$C26,N1.2_Intervention_Types[Intervention Type ID],0),1),"")</f>
        <v>Refurbishment</v>
      </c>
      <c r="E26" s="210" t="s">
        <v>684</v>
      </c>
      <c r="F26" s="236" t="s">
        <v>685</v>
      </c>
      <c r="G26" s="236" t="s">
        <v>206</v>
      </c>
      <c r="H26" s="236" t="s">
        <v>300</v>
      </c>
      <c r="I26" s="151" t="s">
        <v>686</v>
      </c>
      <c r="J26" s="139">
        <v>2027</v>
      </c>
      <c r="K26" s="312">
        <v>0</v>
      </c>
      <c r="L26" s="312">
        <v>0</v>
      </c>
      <c r="M26" s="312">
        <v>4</v>
      </c>
      <c r="N26" s="343">
        <v>0.35717277326735386</v>
      </c>
      <c r="O26" s="343">
        <v>0.35708359259693695</v>
      </c>
      <c r="P26" s="365">
        <v>4.8039000636496988E-4</v>
      </c>
      <c r="Q26" s="366">
        <f t="shared" si="2"/>
        <v>8.918067041691069E-5</v>
      </c>
      <c r="R26" s="368">
        <f>IF('N1.3_Project_Listing'!$D26="Replacement",SUM('N1.3_Project_Listing'!$K26:$L26)/2,'N1.3_Project_Listing'!$M26)</f>
        <v>4</v>
      </c>
      <c r="S26" s="67" t="str">
        <f>IFERROR(INDEX('N0.7_Lookup_References'!$C$13:$C$72,MATCH($A26,'N0.7_Lookup_References'!$B$13:$B$72,0)),"")</f>
        <v>Systems</v>
      </c>
      <c r="T26" s="338" t="str">
        <f t="shared" si="3"/>
        <v/>
      </c>
      <c r="V26" s="312">
        <v>0</v>
      </c>
      <c r="W26" s="312">
        <v>0</v>
      </c>
      <c r="X26" s="312">
        <v>0</v>
      </c>
      <c r="Y26" s="312">
        <v>0</v>
      </c>
      <c r="Z26" s="312">
        <v>0</v>
      </c>
      <c r="AA26" s="312">
        <v>3</v>
      </c>
      <c r="AB26" s="312">
        <v>0</v>
      </c>
      <c r="AC26" s="312">
        <v>0</v>
      </c>
      <c r="AD26" s="312">
        <v>0</v>
      </c>
      <c r="AE26" s="312">
        <v>1</v>
      </c>
      <c r="AF26" s="312">
        <v>0</v>
      </c>
      <c r="AG26" s="312">
        <v>0</v>
      </c>
      <c r="AH26" s="312">
        <v>0</v>
      </c>
      <c r="AI26" s="312">
        <v>0</v>
      </c>
      <c r="AJ26" s="312">
        <v>0</v>
      </c>
      <c r="AK26" s="312">
        <v>3</v>
      </c>
      <c r="AL26" s="312">
        <v>0</v>
      </c>
      <c r="AM26" s="312">
        <v>0</v>
      </c>
      <c r="AN26" s="312">
        <v>0</v>
      </c>
      <c r="AO26" s="312">
        <v>1</v>
      </c>
      <c r="AP26" s="63">
        <f t="shared" si="4"/>
        <v>4</v>
      </c>
      <c r="AQ26" s="63">
        <f t="shared" si="5"/>
        <v>4</v>
      </c>
      <c r="AR26" s="63">
        <f t="shared" si="6"/>
        <v>0</v>
      </c>
      <c r="AT26" s="176" cm="1">
        <f t="array" ref="AT26">SUMIFS('N1.3_Project_Listing'!$P$16:$P$829, 'N1.3_Project_Listing'!$E$16:$E$829,'N1.3_Project_Listing'!$E26, 'N1.3_Project_Listing'!$A$16:$A$829,ET_Risk_SC_Summation[[#Headers],[132kV Circuit Breaker]])</f>
        <v>0</v>
      </c>
      <c r="AU26" s="176" cm="1">
        <f t="array" ref="AU26">SUMIFS('N1.3_Project_Listing'!$P$16:$P$829, 'N1.3_Project_Listing'!$E$16:$E$829,'N1.3_Project_Listing'!$E26, 'N1.3_Project_Listing'!$A$16:$A$829,ET_Risk_SC_Summation[[#Headers],[132kV Transformer]])</f>
        <v>0</v>
      </c>
      <c r="AV26" s="176" cm="1">
        <f t="array" ref="AV26">SUMIFS('N1.3_Project_Listing'!$P$16:$P$829, 'N1.3_Project_Listing'!$E$16:$E$829,'N1.3_Project_Listing'!$E26, 'N1.3_Project_Listing'!$A$16:$A$829,ET_Risk_SC_Summation[[#Headers],[132kV Reactor]])</f>
        <v>0</v>
      </c>
      <c r="AW26" s="176" cm="1">
        <f t="array" ref="AW26">SUMIFS('N1.3_Project_Listing'!$P$16:$P$829, 'N1.3_Project_Listing'!$E$16:$E$829,'N1.3_Project_Listing'!$E26, 'N1.3_Project_Listing'!$A$16:$A$829,ET_Risk_SC_Summation[[#Headers],[132kV Underground Cable]])</f>
        <v>0</v>
      </c>
      <c r="AX26" s="176" cm="1">
        <f t="array" ref="AX26">SUMIFS('N1.3_Project_Listing'!$P$16:$P$829, 'N1.3_Project_Listing'!$E$16:$E$829,'N1.3_Project_Listing'!$E26, 'N1.3_Project_Listing'!$A$16:$A$829,ET_Risk_SC_Summation[[#Headers],[132kV OHL Conductor]])</f>
        <v>0</v>
      </c>
      <c r="AY26" s="176" cm="1">
        <f t="array" ref="AY26">SUMIFS('N1.3_Project_Listing'!$P$16:$P$829, 'N1.3_Project_Listing'!$E$16:$E$829,'N1.3_Project_Listing'!$E26, 'N1.3_Project_Listing'!$A$16:$A$829,ET_Risk_SC_Summation[[#Headers],[132kV OHL Fittings]])</f>
        <v>0</v>
      </c>
      <c r="AZ26" s="176" cm="1">
        <f t="array" ref="AZ26">SUMIFS('N1.3_Project_Listing'!$P$16:$P$829, 'N1.3_Project_Listing'!$E$16:$E$829,'N1.3_Project_Listing'!$E26, 'N1.3_Project_Listing'!$A$16:$A$829,ET_Risk_SC_Summation[[#Headers],[132kV OHL Tower]])</f>
        <v>0</v>
      </c>
      <c r="BA26" s="176" cm="1">
        <f t="array" ref="BA26">SUMIFS('N1.3_Project_Listing'!$P$16:$P$829, 'N1.3_Project_Listing'!$E$16:$E$829,'N1.3_Project_Listing'!$E26, 'N1.3_Project_Listing'!$A$16:$A$829,ET_Risk_SC_Summation[[#Headers],[275kV Circuit Breaker]])</f>
        <v>0</v>
      </c>
      <c r="BB26" s="176" cm="1">
        <f t="array" ref="BB26">SUMIFS('N1.3_Project_Listing'!$P$16:$P$829, 'N1.3_Project_Listing'!$E$16:$E$829,'N1.3_Project_Listing'!$E26, 'N1.3_Project_Listing'!$A$16:$A$829,ET_Risk_SC_Summation[[#Headers],[275kV Transformer]])</f>
        <v>0</v>
      </c>
      <c r="BC26" s="176" cm="1">
        <f t="array" ref="BC26">SUMIFS('N1.3_Project_Listing'!$P$16:$P$829, 'N1.3_Project_Listing'!$E$16:$E$829,'N1.3_Project_Listing'!$E26, 'N1.3_Project_Listing'!$A$16:$A$829,ET_Risk_SC_Summation[[#Headers],[275kV Reactor]])</f>
        <v>0</v>
      </c>
      <c r="BD26" s="176" cm="1">
        <f t="array" ref="BD26">SUMIFS('N1.3_Project_Listing'!$P$16:$P$829, 'N1.3_Project_Listing'!$E$16:$E$829,'N1.3_Project_Listing'!$E26, 'N1.3_Project_Listing'!$A$16:$A$829,ET_Risk_SC_Summation[[#Headers],[275kV Underground Cable]])</f>
        <v>0</v>
      </c>
      <c r="BE26" s="176" cm="1">
        <f t="array" ref="BE26">SUMIFS('N1.3_Project_Listing'!$P$16:$P$829, 'N1.3_Project_Listing'!$E$16:$E$829,'N1.3_Project_Listing'!$E26, 'N1.3_Project_Listing'!$A$16:$A$829,ET_Risk_SC_Summation[[#Headers],[275kV OHL Conductor]])</f>
        <v>0</v>
      </c>
      <c r="BF26" s="176" cm="1">
        <f t="array" ref="BF26">SUMIFS('N1.3_Project_Listing'!$P$16:$P$829, 'N1.3_Project_Listing'!$E$16:$E$829,'N1.3_Project_Listing'!$E26, 'N1.3_Project_Listing'!$A$16:$A$829,ET_Risk_SC_Summation[[#Headers],[275kV OHL Fittings]])</f>
        <v>0</v>
      </c>
      <c r="BG26" s="176" cm="1">
        <f t="array" ref="BG26">SUMIFS('N1.3_Project_Listing'!$P$16:$P$829, 'N1.3_Project_Listing'!$E$16:$E$829,'N1.3_Project_Listing'!$E26, 'N1.3_Project_Listing'!$A$16:$A$829,ET_Risk_SC_Summation[[#Headers],[275kV OHL Tower]])</f>
        <v>0</v>
      </c>
      <c r="BH26" s="176" cm="1">
        <f t="array" ref="BH26">SUMIFS('N1.3_Project_Listing'!$P$16:$P$829, 'N1.3_Project_Listing'!$E$16:$E$829,'N1.3_Project_Listing'!$E26, 'N1.3_Project_Listing'!$A$16:$A$829,ET_Risk_SC_Summation[[#Headers],[400kV Circuit Breaker]])</f>
        <v>0</v>
      </c>
      <c r="BI26" s="176" cm="1">
        <f t="array" ref="BI26">SUMIFS('N1.3_Project_Listing'!$P$16:$P$829, 'N1.3_Project_Listing'!$E$16:$E$829,'N1.3_Project_Listing'!$E26, 'N1.3_Project_Listing'!$A$16:$A$829,ET_Risk_SC_Summation[[#Headers],[400kV Transformer]])</f>
        <v>0</v>
      </c>
      <c r="BJ26" s="176" cm="1">
        <f t="array" ref="BJ26">SUMIFS('N1.3_Project_Listing'!$P$16:$P$829, 'N1.3_Project_Listing'!$E$16:$E$829,'N1.3_Project_Listing'!$E26, 'N1.3_Project_Listing'!$A$16:$A$829,ET_Risk_SC_Summation[[#Headers],[400kV Reactor]])</f>
        <v>0</v>
      </c>
      <c r="BK26" s="176" cm="1">
        <f t="array" ref="BK26">SUMIFS('N1.3_Project_Listing'!$P$16:$P$829, 'N1.3_Project_Listing'!$E$16:$E$829,'N1.3_Project_Listing'!$E26, 'N1.3_Project_Listing'!$A$16:$A$829,ET_Risk_SC_Summation[[#Headers],[400kV Underground Cable]])</f>
        <v>0</v>
      </c>
      <c r="BL26" s="176" cm="1">
        <f t="array" ref="BL26">SUMIFS('N1.3_Project_Listing'!$P$16:$P$829, 'N1.3_Project_Listing'!$E$16:$E$829,'N1.3_Project_Listing'!$E26, 'N1.3_Project_Listing'!$A$16:$A$829,ET_Risk_SC_Summation[[#Headers],[400kV OHL Conductor]])</f>
        <v>0</v>
      </c>
      <c r="BM26" s="176" cm="1">
        <f t="array" ref="BM26">SUMIFS('N1.3_Project_Listing'!$P$16:$P$829, 'N1.3_Project_Listing'!$E$16:$E$829,'N1.3_Project_Listing'!$E26, 'N1.3_Project_Listing'!$A$16:$A$829,ET_Risk_SC_Summation[[#Headers],[400kV OHL Fittings]])</f>
        <v>0</v>
      </c>
      <c r="BN26" s="176" cm="1">
        <f t="array" ref="BN26">SUMIFS('N1.3_Project_Listing'!$P$16:$P$829, 'N1.3_Project_Listing'!$E$16:$E$829,'N1.3_Project_Listing'!$E26, 'N1.3_Project_Listing'!$A$16:$A$829,ET_Risk_SC_Summation[[#Headers],[400kV OHL Tower]])</f>
        <v>0</v>
      </c>
      <c r="BO26" s="177" t="str">
        <f>IF(SUM(ET_Risk_SC_Summation[[#This Row],[132kV Circuit Breaker]:[400kV OHL Tower]])=0, "n/a", INDEX(ET_Risk_SC_Summation[#Headers],1,MATCH(MAX(ET_Risk_SC_Summation[[#This Row],[132kV Circuit Breaker]:[400kV OHL Tower]]),ET_Risk_SC_Summation[[#This Row],[132kV Circuit Breaker]:[400kV OHL Tower]],0)))</f>
        <v>n/a</v>
      </c>
      <c r="BP26" s="177" t="str">
        <f>IFERROR(INDEX('N0.7_Lookup_References'!$G$77:$G$98,MATCH(ET_Risk_SC_Summation[[#This Row],[Mxx Category]],'N0.7_Lookup_References'!$F$77:$F$98,0)),"")</f>
        <v/>
      </c>
    </row>
    <row r="27" spans="1:68" ht="81">
      <c r="A27" s="160" t="str">
        <f>IFERROR(INDEX(N1.2_Intervention_Types[NARM Asset Category],MATCH('N1.3_Project_Listing'!$C27,N1.2_Intervention_Types[Intervention Type ID],0),1),"")</f>
        <v>Filters</v>
      </c>
      <c r="B27" s="160" t="str">
        <f>IF($D$2="GD",IFERROR(INDEX(N1.2_Intervention_Types[C&amp;V Asset Category (GD)],MATCH('N1.3_Project_Listing'!$C27,N1.2_Intervention_Types[Intervention Type ID],0),1),""),IFERROR(INDEX(N1.2_Intervention_Types[NARM Asset Category],MATCH('N1.3_Project_Listing'!$C27,N1.2_Intervention_Types[Intervention Type ID],0),1),""))</f>
        <v>PRS or Offtake</v>
      </c>
      <c r="C27" s="67">
        <f>IFERROR(INDEX(N1.2_Intervention_Types[Intervention Type ID],MATCH('N1.3_Project_Listing'!$I27,N1.2_Intervention_Types[Intervention Type],0),1),"")</f>
        <v>66</v>
      </c>
      <c r="D27" s="160" t="str">
        <f>IFERROR(INDEX(N1.2_Intervention_Types[Intervention Category],MATCH('N1.3_Project_Listing'!$C27,N1.2_Intervention_Types[Intervention Type ID],0),1),"")</f>
        <v>Refurbishment</v>
      </c>
      <c r="E27" s="210" t="s">
        <v>684</v>
      </c>
      <c r="F27" s="236" t="s">
        <v>685</v>
      </c>
      <c r="G27" s="236" t="s">
        <v>206</v>
      </c>
      <c r="H27" s="236" t="s">
        <v>300</v>
      </c>
      <c r="I27" s="151" t="s">
        <v>686</v>
      </c>
      <c r="J27" s="139">
        <v>2028</v>
      </c>
      <c r="K27" s="312">
        <v>0</v>
      </c>
      <c r="L27" s="312">
        <v>0</v>
      </c>
      <c r="M27" s="312">
        <v>4</v>
      </c>
      <c r="N27" s="343">
        <v>0.30168897705551462</v>
      </c>
      <c r="O27" s="343">
        <v>0.29830989809605157</v>
      </c>
      <c r="P27" s="365">
        <v>1.9320119100690612E-2</v>
      </c>
      <c r="Q27" s="366">
        <f t="shared" si="2"/>
        <v>3.3790789594630444E-3</v>
      </c>
      <c r="R27" s="368">
        <f>IF('N1.3_Project_Listing'!$D27="Replacement",SUM('N1.3_Project_Listing'!$K27:$L27)/2,'N1.3_Project_Listing'!$M27)</f>
        <v>4</v>
      </c>
      <c r="S27" s="67" t="str">
        <f>IFERROR(INDEX('N0.7_Lookup_References'!$C$13:$C$72,MATCH($A27,'N0.7_Lookup_References'!$B$13:$B$72,0)),"")</f>
        <v>Systems</v>
      </c>
      <c r="T27" s="338" t="str">
        <f t="shared" si="3"/>
        <v/>
      </c>
      <c r="V27" s="312">
        <v>0</v>
      </c>
      <c r="W27" s="312">
        <v>0</v>
      </c>
      <c r="X27" s="312">
        <v>0</v>
      </c>
      <c r="Y27" s="312">
        <v>0</v>
      </c>
      <c r="Z27" s="312">
        <v>0</v>
      </c>
      <c r="AA27" s="312">
        <v>2</v>
      </c>
      <c r="AB27" s="312">
        <v>1</v>
      </c>
      <c r="AC27" s="312">
        <v>1</v>
      </c>
      <c r="AD27" s="312">
        <v>0</v>
      </c>
      <c r="AE27" s="312">
        <v>0</v>
      </c>
      <c r="AF27" s="312">
        <v>0</v>
      </c>
      <c r="AG27" s="312">
        <v>0</v>
      </c>
      <c r="AH27" s="312">
        <v>0</v>
      </c>
      <c r="AI27" s="312">
        <v>0</v>
      </c>
      <c r="AJ27" s="312">
        <v>0</v>
      </c>
      <c r="AK27" s="312">
        <v>3</v>
      </c>
      <c r="AL27" s="312">
        <v>0</v>
      </c>
      <c r="AM27" s="312">
        <v>1</v>
      </c>
      <c r="AN27" s="312">
        <v>0</v>
      </c>
      <c r="AO27" s="312">
        <v>0</v>
      </c>
      <c r="AP27" s="63">
        <f t="shared" si="4"/>
        <v>4</v>
      </c>
      <c r="AQ27" s="63">
        <f t="shared" si="5"/>
        <v>4</v>
      </c>
      <c r="AR27" s="63">
        <f t="shared" si="6"/>
        <v>0</v>
      </c>
      <c r="AT27" s="176" cm="1">
        <f t="array" ref="AT27">SUMIFS('N1.3_Project_Listing'!$P$16:$P$829, 'N1.3_Project_Listing'!$E$16:$E$829,'N1.3_Project_Listing'!$E27, 'N1.3_Project_Listing'!$A$16:$A$829,ET_Risk_SC_Summation[[#Headers],[132kV Circuit Breaker]])</f>
        <v>0</v>
      </c>
      <c r="AU27" s="176" cm="1">
        <f t="array" ref="AU27">SUMIFS('N1.3_Project_Listing'!$P$16:$P$829, 'N1.3_Project_Listing'!$E$16:$E$829,'N1.3_Project_Listing'!$E27, 'N1.3_Project_Listing'!$A$16:$A$829,ET_Risk_SC_Summation[[#Headers],[132kV Transformer]])</f>
        <v>0</v>
      </c>
      <c r="AV27" s="176" cm="1">
        <f t="array" ref="AV27">SUMIFS('N1.3_Project_Listing'!$P$16:$P$829, 'N1.3_Project_Listing'!$E$16:$E$829,'N1.3_Project_Listing'!$E27, 'N1.3_Project_Listing'!$A$16:$A$829,ET_Risk_SC_Summation[[#Headers],[132kV Reactor]])</f>
        <v>0</v>
      </c>
      <c r="AW27" s="176" cm="1">
        <f t="array" ref="AW27">SUMIFS('N1.3_Project_Listing'!$P$16:$P$829, 'N1.3_Project_Listing'!$E$16:$E$829,'N1.3_Project_Listing'!$E27, 'N1.3_Project_Listing'!$A$16:$A$829,ET_Risk_SC_Summation[[#Headers],[132kV Underground Cable]])</f>
        <v>0</v>
      </c>
      <c r="AX27" s="176" cm="1">
        <f t="array" ref="AX27">SUMIFS('N1.3_Project_Listing'!$P$16:$P$829, 'N1.3_Project_Listing'!$E$16:$E$829,'N1.3_Project_Listing'!$E27, 'N1.3_Project_Listing'!$A$16:$A$829,ET_Risk_SC_Summation[[#Headers],[132kV OHL Conductor]])</f>
        <v>0</v>
      </c>
      <c r="AY27" s="176" cm="1">
        <f t="array" ref="AY27">SUMIFS('N1.3_Project_Listing'!$P$16:$P$829, 'N1.3_Project_Listing'!$E$16:$E$829,'N1.3_Project_Listing'!$E27, 'N1.3_Project_Listing'!$A$16:$A$829,ET_Risk_SC_Summation[[#Headers],[132kV OHL Fittings]])</f>
        <v>0</v>
      </c>
      <c r="AZ27" s="176" cm="1">
        <f t="array" ref="AZ27">SUMIFS('N1.3_Project_Listing'!$P$16:$P$829, 'N1.3_Project_Listing'!$E$16:$E$829,'N1.3_Project_Listing'!$E27, 'N1.3_Project_Listing'!$A$16:$A$829,ET_Risk_SC_Summation[[#Headers],[132kV OHL Tower]])</f>
        <v>0</v>
      </c>
      <c r="BA27" s="176" cm="1">
        <f t="array" ref="BA27">SUMIFS('N1.3_Project_Listing'!$P$16:$P$829, 'N1.3_Project_Listing'!$E$16:$E$829,'N1.3_Project_Listing'!$E27, 'N1.3_Project_Listing'!$A$16:$A$829,ET_Risk_SC_Summation[[#Headers],[275kV Circuit Breaker]])</f>
        <v>0</v>
      </c>
      <c r="BB27" s="176" cm="1">
        <f t="array" ref="BB27">SUMIFS('N1.3_Project_Listing'!$P$16:$P$829, 'N1.3_Project_Listing'!$E$16:$E$829,'N1.3_Project_Listing'!$E27, 'N1.3_Project_Listing'!$A$16:$A$829,ET_Risk_SC_Summation[[#Headers],[275kV Transformer]])</f>
        <v>0</v>
      </c>
      <c r="BC27" s="176" cm="1">
        <f t="array" ref="BC27">SUMIFS('N1.3_Project_Listing'!$P$16:$P$829, 'N1.3_Project_Listing'!$E$16:$E$829,'N1.3_Project_Listing'!$E27, 'N1.3_Project_Listing'!$A$16:$A$829,ET_Risk_SC_Summation[[#Headers],[275kV Reactor]])</f>
        <v>0</v>
      </c>
      <c r="BD27" s="176" cm="1">
        <f t="array" ref="BD27">SUMIFS('N1.3_Project_Listing'!$P$16:$P$829, 'N1.3_Project_Listing'!$E$16:$E$829,'N1.3_Project_Listing'!$E27, 'N1.3_Project_Listing'!$A$16:$A$829,ET_Risk_SC_Summation[[#Headers],[275kV Underground Cable]])</f>
        <v>0</v>
      </c>
      <c r="BE27" s="176" cm="1">
        <f t="array" ref="BE27">SUMIFS('N1.3_Project_Listing'!$P$16:$P$829, 'N1.3_Project_Listing'!$E$16:$E$829,'N1.3_Project_Listing'!$E27, 'N1.3_Project_Listing'!$A$16:$A$829,ET_Risk_SC_Summation[[#Headers],[275kV OHL Conductor]])</f>
        <v>0</v>
      </c>
      <c r="BF27" s="176" cm="1">
        <f t="array" ref="BF27">SUMIFS('N1.3_Project_Listing'!$P$16:$P$829, 'N1.3_Project_Listing'!$E$16:$E$829,'N1.3_Project_Listing'!$E27, 'N1.3_Project_Listing'!$A$16:$A$829,ET_Risk_SC_Summation[[#Headers],[275kV OHL Fittings]])</f>
        <v>0</v>
      </c>
      <c r="BG27" s="176" cm="1">
        <f t="array" ref="BG27">SUMIFS('N1.3_Project_Listing'!$P$16:$P$829, 'N1.3_Project_Listing'!$E$16:$E$829,'N1.3_Project_Listing'!$E27, 'N1.3_Project_Listing'!$A$16:$A$829,ET_Risk_SC_Summation[[#Headers],[275kV OHL Tower]])</f>
        <v>0</v>
      </c>
      <c r="BH27" s="176" cm="1">
        <f t="array" ref="BH27">SUMIFS('N1.3_Project_Listing'!$P$16:$P$829, 'N1.3_Project_Listing'!$E$16:$E$829,'N1.3_Project_Listing'!$E27, 'N1.3_Project_Listing'!$A$16:$A$829,ET_Risk_SC_Summation[[#Headers],[400kV Circuit Breaker]])</f>
        <v>0</v>
      </c>
      <c r="BI27" s="176" cm="1">
        <f t="array" ref="BI27">SUMIFS('N1.3_Project_Listing'!$P$16:$P$829, 'N1.3_Project_Listing'!$E$16:$E$829,'N1.3_Project_Listing'!$E27, 'N1.3_Project_Listing'!$A$16:$A$829,ET_Risk_SC_Summation[[#Headers],[400kV Transformer]])</f>
        <v>0</v>
      </c>
      <c r="BJ27" s="176" cm="1">
        <f t="array" ref="BJ27">SUMIFS('N1.3_Project_Listing'!$P$16:$P$829, 'N1.3_Project_Listing'!$E$16:$E$829,'N1.3_Project_Listing'!$E27, 'N1.3_Project_Listing'!$A$16:$A$829,ET_Risk_SC_Summation[[#Headers],[400kV Reactor]])</f>
        <v>0</v>
      </c>
      <c r="BK27" s="176" cm="1">
        <f t="array" ref="BK27">SUMIFS('N1.3_Project_Listing'!$P$16:$P$829, 'N1.3_Project_Listing'!$E$16:$E$829,'N1.3_Project_Listing'!$E27, 'N1.3_Project_Listing'!$A$16:$A$829,ET_Risk_SC_Summation[[#Headers],[400kV Underground Cable]])</f>
        <v>0</v>
      </c>
      <c r="BL27" s="176" cm="1">
        <f t="array" ref="BL27">SUMIFS('N1.3_Project_Listing'!$P$16:$P$829, 'N1.3_Project_Listing'!$E$16:$E$829,'N1.3_Project_Listing'!$E27, 'N1.3_Project_Listing'!$A$16:$A$829,ET_Risk_SC_Summation[[#Headers],[400kV OHL Conductor]])</f>
        <v>0</v>
      </c>
      <c r="BM27" s="176" cm="1">
        <f t="array" ref="BM27">SUMIFS('N1.3_Project_Listing'!$P$16:$P$829, 'N1.3_Project_Listing'!$E$16:$E$829,'N1.3_Project_Listing'!$E27, 'N1.3_Project_Listing'!$A$16:$A$829,ET_Risk_SC_Summation[[#Headers],[400kV OHL Fittings]])</f>
        <v>0</v>
      </c>
      <c r="BN27" s="176" cm="1">
        <f t="array" ref="BN27">SUMIFS('N1.3_Project_Listing'!$P$16:$P$829, 'N1.3_Project_Listing'!$E$16:$E$829,'N1.3_Project_Listing'!$E27, 'N1.3_Project_Listing'!$A$16:$A$829,ET_Risk_SC_Summation[[#Headers],[400kV OHL Tower]])</f>
        <v>0</v>
      </c>
      <c r="BO27" s="177" t="str">
        <f>IF(SUM(ET_Risk_SC_Summation[[#This Row],[132kV Circuit Breaker]:[400kV OHL Tower]])=0, "n/a", INDEX(ET_Risk_SC_Summation[#Headers],1,MATCH(MAX(ET_Risk_SC_Summation[[#This Row],[132kV Circuit Breaker]:[400kV OHL Tower]]),ET_Risk_SC_Summation[[#This Row],[132kV Circuit Breaker]:[400kV OHL Tower]],0)))</f>
        <v>n/a</v>
      </c>
      <c r="BP27" s="177" t="str">
        <f>IFERROR(INDEX('N0.7_Lookup_References'!$G$77:$G$98,MATCH(ET_Risk_SC_Summation[[#This Row],[Mxx Category]],'N0.7_Lookup_References'!$F$77:$F$98,0)),"")</f>
        <v/>
      </c>
    </row>
    <row r="28" spans="1:68" ht="81">
      <c r="A28" s="160" t="str">
        <f>IFERROR(INDEX(N1.2_Intervention_Types[NARM Asset Category],MATCH('N1.3_Project_Listing'!$C28,N1.2_Intervention_Types[Intervention Type ID],0),1),"")</f>
        <v>Filters</v>
      </c>
      <c r="B28" s="160" t="str">
        <f>IF($D$2="GD",IFERROR(INDEX(N1.2_Intervention_Types[C&amp;V Asset Category (GD)],MATCH('N1.3_Project_Listing'!$C28,N1.2_Intervention_Types[Intervention Type ID],0),1),""),IFERROR(INDEX(N1.2_Intervention_Types[NARM Asset Category],MATCH('N1.3_Project_Listing'!$C28,N1.2_Intervention_Types[Intervention Type ID],0),1),""))</f>
        <v>PRS or Offtake</v>
      </c>
      <c r="C28" s="67">
        <f>IFERROR(INDEX(N1.2_Intervention_Types[Intervention Type ID],MATCH('N1.3_Project_Listing'!$I28,N1.2_Intervention_Types[Intervention Type],0),1),"")</f>
        <v>66</v>
      </c>
      <c r="D28" s="160" t="str">
        <f>IFERROR(INDEX(N1.2_Intervention_Types[Intervention Category],MATCH('N1.3_Project_Listing'!$C28,N1.2_Intervention_Types[Intervention Type ID],0),1),"")</f>
        <v>Refurbishment</v>
      </c>
      <c r="E28" s="210" t="s">
        <v>684</v>
      </c>
      <c r="F28" s="236" t="s">
        <v>685</v>
      </c>
      <c r="G28" s="236" t="s">
        <v>206</v>
      </c>
      <c r="H28" s="236" t="s">
        <v>300</v>
      </c>
      <c r="I28" s="151" t="s">
        <v>686</v>
      </c>
      <c r="J28" s="139">
        <v>2029</v>
      </c>
      <c r="K28" s="312">
        <v>0</v>
      </c>
      <c r="L28" s="312">
        <v>0</v>
      </c>
      <c r="M28" s="312">
        <v>3</v>
      </c>
      <c r="N28" s="343">
        <v>0.18913749443174532</v>
      </c>
      <c r="O28" s="343">
        <v>0.18910986063981347</v>
      </c>
      <c r="P28" s="365">
        <v>2.5681144890186709E-4</v>
      </c>
      <c r="Q28" s="366">
        <f t="shared" si="2"/>
        <v>2.7633791931852558E-5</v>
      </c>
      <c r="R28" s="368">
        <f>IF('N1.3_Project_Listing'!$D28="Replacement",SUM('N1.3_Project_Listing'!$K28:$L28)/2,'N1.3_Project_Listing'!$M28)</f>
        <v>3</v>
      </c>
      <c r="S28" s="67" t="str">
        <f>IFERROR(INDEX('N0.7_Lookup_References'!$C$13:$C$72,MATCH($A28,'N0.7_Lookup_References'!$B$13:$B$72,0)),"")</f>
        <v>Systems</v>
      </c>
      <c r="T28" s="338" t="str">
        <f t="shared" si="3"/>
        <v/>
      </c>
      <c r="V28" s="312">
        <v>0</v>
      </c>
      <c r="W28" s="312">
        <v>0</v>
      </c>
      <c r="X28" s="312">
        <v>0</v>
      </c>
      <c r="Y28" s="312">
        <v>0</v>
      </c>
      <c r="Z28" s="312">
        <v>1</v>
      </c>
      <c r="AA28" s="312">
        <v>2</v>
      </c>
      <c r="AB28" s="312">
        <v>0</v>
      </c>
      <c r="AC28" s="312">
        <v>0</v>
      </c>
      <c r="AD28" s="312">
        <v>0</v>
      </c>
      <c r="AE28" s="312">
        <v>0</v>
      </c>
      <c r="AF28" s="312">
        <v>0</v>
      </c>
      <c r="AG28" s="312">
        <v>0</v>
      </c>
      <c r="AH28" s="312">
        <v>0</v>
      </c>
      <c r="AI28" s="312">
        <v>0</v>
      </c>
      <c r="AJ28" s="312">
        <v>1</v>
      </c>
      <c r="AK28" s="312">
        <v>2</v>
      </c>
      <c r="AL28" s="312">
        <v>0</v>
      </c>
      <c r="AM28" s="312">
        <v>0</v>
      </c>
      <c r="AN28" s="312">
        <v>0</v>
      </c>
      <c r="AO28" s="312">
        <v>0</v>
      </c>
      <c r="AP28" s="63">
        <f t="shared" si="4"/>
        <v>3</v>
      </c>
      <c r="AQ28" s="63">
        <f t="shared" si="5"/>
        <v>3</v>
      </c>
      <c r="AR28" s="63">
        <f t="shared" si="6"/>
        <v>0</v>
      </c>
      <c r="AT28" s="176" cm="1">
        <f t="array" ref="AT28">SUMIFS('N1.3_Project_Listing'!$P$16:$P$829, 'N1.3_Project_Listing'!$E$16:$E$829,'N1.3_Project_Listing'!$E28, 'N1.3_Project_Listing'!$A$16:$A$829,ET_Risk_SC_Summation[[#Headers],[132kV Circuit Breaker]])</f>
        <v>0</v>
      </c>
      <c r="AU28" s="176" cm="1">
        <f t="array" ref="AU28">SUMIFS('N1.3_Project_Listing'!$P$16:$P$829, 'N1.3_Project_Listing'!$E$16:$E$829,'N1.3_Project_Listing'!$E28, 'N1.3_Project_Listing'!$A$16:$A$829,ET_Risk_SC_Summation[[#Headers],[132kV Transformer]])</f>
        <v>0</v>
      </c>
      <c r="AV28" s="176" cm="1">
        <f t="array" ref="AV28">SUMIFS('N1.3_Project_Listing'!$P$16:$P$829, 'N1.3_Project_Listing'!$E$16:$E$829,'N1.3_Project_Listing'!$E28, 'N1.3_Project_Listing'!$A$16:$A$829,ET_Risk_SC_Summation[[#Headers],[132kV Reactor]])</f>
        <v>0</v>
      </c>
      <c r="AW28" s="176" cm="1">
        <f t="array" ref="AW28">SUMIFS('N1.3_Project_Listing'!$P$16:$P$829, 'N1.3_Project_Listing'!$E$16:$E$829,'N1.3_Project_Listing'!$E28, 'N1.3_Project_Listing'!$A$16:$A$829,ET_Risk_SC_Summation[[#Headers],[132kV Underground Cable]])</f>
        <v>0</v>
      </c>
      <c r="AX28" s="176" cm="1">
        <f t="array" ref="AX28">SUMIFS('N1.3_Project_Listing'!$P$16:$P$829, 'N1.3_Project_Listing'!$E$16:$E$829,'N1.3_Project_Listing'!$E28, 'N1.3_Project_Listing'!$A$16:$A$829,ET_Risk_SC_Summation[[#Headers],[132kV OHL Conductor]])</f>
        <v>0</v>
      </c>
      <c r="AY28" s="176" cm="1">
        <f t="array" ref="AY28">SUMIFS('N1.3_Project_Listing'!$P$16:$P$829, 'N1.3_Project_Listing'!$E$16:$E$829,'N1.3_Project_Listing'!$E28, 'N1.3_Project_Listing'!$A$16:$A$829,ET_Risk_SC_Summation[[#Headers],[132kV OHL Fittings]])</f>
        <v>0</v>
      </c>
      <c r="AZ28" s="176" cm="1">
        <f t="array" ref="AZ28">SUMIFS('N1.3_Project_Listing'!$P$16:$P$829, 'N1.3_Project_Listing'!$E$16:$E$829,'N1.3_Project_Listing'!$E28, 'N1.3_Project_Listing'!$A$16:$A$829,ET_Risk_SC_Summation[[#Headers],[132kV OHL Tower]])</f>
        <v>0</v>
      </c>
      <c r="BA28" s="176" cm="1">
        <f t="array" ref="BA28">SUMIFS('N1.3_Project_Listing'!$P$16:$P$829, 'N1.3_Project_Listing'!$E$16:$E$829,'N1.3_Project_Listing'!$E28, 'N1.3_Project_Listing'!$A$16:$A$829,ET_Risk_SC_Summation[[#Headers],[275kV Circuit Breaker]])</f>
        <v>0</v>
      </c>
      <c r="BB28" s="176" cm="1">
        <f t="array" ref="BB28">SUMIFS('N1.3_Project_Listing'!$P$16:$P$829, 'N1.3_Project_Listing'!$E$16:$E$829,'N1.3_Project_Listing'!$E28, 'N1.3_Project_Listing'!$A$16:$A$829,ET_Risk_SC_Summation[[#Headers],[275kV Transformer]])</f>
        <v>0</v>
      </c>
      <c r="BC28" s="176" cm="1">
        <f t="array" ref="BC28">SUMIFS('N1.3_Project_Listing'!$P$16:$P$829, 'N1.3_Project_Listing'!$E$16:$E$829,'N1.3_Project_Listing'!$E28, 'N1.3_Project_Listing'!$A$16:$A$829,ET_Risk_SC_Summation[[#Headers],[275kV Reactor]])</f>
        <v>0</v>
      </c>
      <c r="BD28" s="176" cm="1">
        <f t="array" ref="BD28">SUMIFS('N1.3_Project_Listing'!$P$16:$P$829, 'N1.3_Project_Listing'!$E$16:$E$829,'N1.3_Project_Listing'!$E28, 'N1.3_Project_Listing'!$A$16:$A$829,ET_Risk_SC_Summation[[#Headers],[275kV Underground Cable]])</f>
        <v>0</v>
      </c>
      <c r="BE28" s="176" cm="1">
        <f t="array" ref="BE28">SUMIFS('N1.3_Project_Listing'!$P$16:$P$829, 'N1.3_Project_Listing'!$E$16:$E$829,'N1.3_Project_Listing'!$E28, 'N1.3_Project_Listing'!$A$16:$A$829,ET_Risk_SC_Summation[[#Headers],[275kV OHL Conductor]])</f>
        <v>0</v>
      </c>
      <c r="BF28" s="176" cm="1">
        <f t="array" ref="BF28">SUMIFS('N1.3_Project_Listing'!$P$16:$P$829, 'N1.3_Project_Listing'!$E$16:$E$829,'N1.3_Project_Listing'!$E28, 'N1.3_Project_Listing'!$A$16:$A$829,ET_Risk_SC_Summation[[#Headers],[275kV OHL Fittings]])</f>
        <v>0</v>
      </c>
      <c r="BG28" s="176" cm="1">
        <f t="array" ref="BG28">SUMIFS('N1.3_Project_Listing'!$P$16:$P$829, 'N1.3_Project_Listing'!$E$16:$E$829,'N1.3_Project_Listing'!$E28, 'N1.3_Project_Listing'!$A$16:$A$829,ET_Risk_SC_Summation[[#Headers],[275kV OHL Tower]])</f>
        <v>0</v>
      </c>
      <c r="BH28" s="176" cm="1">
        <f t="array" ref="BH28">SUMIFS('N1.3_Project_Listing'!$P$16:$P$829, 'N1.3_Project_Listing'!$E$16:$E$829,'N1.3_Project_Listing'!$E28, 'N1.3_Project_Listing'!$A$16:$A$829,ET_Risk_SC_Summation[[#Headers],[400kV Circuit Breaker]])</f>
        <v>0</v>
      </c>
      <c r="BI28" s="176" cm="1">
        <f t="array" ref="BI28">SUMIFS('N1.3_Project_Listing'!$P$16:$P$829, 'N1.3_Project_Listing'!$E$16:$E$829,'N1.3_Project_Listing'!$E28, 'N1.3_Project_Listing'!$A$16:$A$829,ET_Risk_SC_Summation[[#Headers],[400kV Transformer]])</f>
        <v>0</v>
      </c>
      <c r="BJ28" s="176" cm="1">
        <f t="array" ref="BJ28">SUMIFS('N1.3_Project_Listing'!$P$16:$P$829, 'N1.3_Project_Listing'!$E$16:$E$829,'N1.3_Project_Listing'!$E28, 'N1.3_Project_Listing'!$A$16:$A$829,ET_Risk_SC_Summation[[#Headers],[400kV Reactor]])</f>
        <v>0</v>
      </c>
      <c r="BK28" s="176" cm="1">
        <f t="array" ref="BK28">SUMIFS('N1.3_Project_Listing'!$P$16:$P$829, 'N1.3_Project_Listing'!$E$16:$E$829,'N1.3_Project_Listing'!$E28, 'N1.3_Project_Listing'!$A$16:$A$829,ET_Risk_SC_Summation[[#Headers],[400kV Underground Cable]])</f>
        <v>0</v>
      </c>
      <c r="BL28" s="176" cm="1">
        <f t="array" ref="BL28">SUMIFS('N1.3_Project_Listing'!$P$16:$P$829, 'N1.3_Project_Listing'!$E$16:$E$829,'N1.3_Project_Listing'!$E28, 'N1.3_Project_Listing'!$A$16:$A$829,ET_Risk_SC_Summation[[#Headers],[400kV OHL Conductor]])</f>
        <v>0</v>
      </c>
      <c r="BM28" s="176" cm="1">
        <f t="array" ref="BM28">SUMIFS('N1.3_Project_Listing'!$P$16:$P$829, 'N1.3_Project_Listing'!$E$16:$E$829,'N1.3_Project_Listing'!$E28, 'N1.3_Project_Listing'!$A$16:$A$829,ET_Risk_SC_Summation[[#Headers],[400kV OHL Fittings]])</f>
        <v>0</v>
      </c>
      <c r="BN28" s="176" cm="1">
        <f t="array" ref="BN28">SUMIFS('N1.3_Project_Listing'!$P$16:$P$829, 'N1.3_Project_Listing'!$E$16:$E$829,'N1.3_Project_Listing'!$E28, 'N1.3_Project_Listing'!$A$16:$A$829,ET_Risk_SC_Summation[[#Headers],[400kV OHL Tower]])</f>
        <v>0</v>
      </c>
      <c r="BO28" s="177" t="str">
        <f>IF(SUM(ET_Risk_SC_Summation[[#This Row],[132kV Circuit Breaker]:[400kV OHL Tower]])=0, "n/a", INDEX(ET_Risk_SC_Summation[#Headers],1,MATCH(MAX(ET_Risk_SC_Summation[[#This Row],[132kV Circuit Breaker]:[400kV OHL Tower]]),ET_Risk_SC_Summation[[#This Row],[132kV Circuit Breaker]:[400kV OHL Tower]],0)))</f>
        <v>n/a</v>
      </c>
      <c r="BP28" s="177" t="str">
        <f>IFERROR(INDEX('N0.7_Lookup_References'!$G$77:$G$98,MATCH(ET_Risk_SC_Summation[[#This Row],[Mxx Category]],'N0.7_Lookup_References'!$F$77:$F$98,0)),"")</f>
        <v/>
      </c>
    </row>
    <row r="29" spans="1:68" ht="81">
      <c r="A29" s="160" t="str">
        <f>IFERROR(INDEX(N1.2_Intervention_Types[NARM Asset Category],MATCH('N1.3_Project_Listing'!$C29,N1.2_Intervention_Types[Intervention Type ID],0),1),"")</f>
        <v>Filters</v>
      </c>
      <c r="B29" s="160" t="str">
        <f>IF($D$2="GD",IFERROR(INDEX(N1.2_Intervention_Types[C&amp;V Asset Category (GD)],MATCH('N1.3_Project_Listing'!$C29,N1.2_Intervention_Types[Intervention Type ID],0),1),""),IFERROR(INDEX(N1.2_Intervention_Types[NARM Asset Category],MATCH('N1.3_Project_Listing'!$C29,N1.2_Intervention_Types[Intervention Type ID],0),1),""))</f>
        <v>PRS or Offtake</v>
      </c>
      <c r="C29" s="67">
        <f>IFERROR(INDEX(N1.2_Intervention_Types[Intervention Type ID],MATCH('N1.3_Project_Listing'!$I29,N1.2_Intervention_Types[Intervention Type],0),1),"")</f>
        <v>66</v>
      </c>
      <c r="D29" s="160" t="str">
        <f>IFERROR(INDEX(N1.2_Intervention_Types[Intervention Category],MATCH('N1.3_Project_Listing'!$C29,N1.2_Intervention_Types[Intervention Type ID],0),1),"")</f>
        <v>Refurbishment</v>
      </c>
      <c r="E29" s="210" t="s">
        <v>684</v>
      </c>
      <c r="F29" s="236" t="s">
        <v>685</v>
      </c>
      <c r="G29" s="236" t="s">
        <v>206</v>
      </c>
      <c r="H29" s="236" t="s">
        <v>300</v>
      </c>
      <c r="I29" s="151" t="s">
        <v>686</v>
      </c>
      <c r="J29" s="139">
        <v>2030</v>
      </c>
      <c r="K29" s="312">
        <v>0</v>
      </c>
      <c r="L29" s="312">
        <v>0</v>
      </c>
      <c r="M29" s="312">
        <v>5</v>
      </c>
      <c r="N29" s="343">
        <v>0.39664912977553607</v>
      </c>
      <c r="O29" s="343">
        <v>0.39650717850511913</v>
      </c>
      <c r="P29" s="365">
        <v>1.6338675799643255E-3</v>
      </c>
      <c r="Q29" s="366">
        <f t="shared" si="2"/>
        <v>1.4195127041694011E-4</v>
      </c>
      <c r="R29" s="368">
        <f>IF('N1.3_Project_Listing'!$D29="Replacement",SUM('N1.3_Project_Listing'!$K29:$L29)/2,'N1.3_Project_Listing'!$M29)</f>
        <v>5</v>
      </c>
      <c r="S29" s="67" t="str">
        <f>IFERROR(INDEX('N0.7_Lookup_References'!$C$13:$C$72,MATCH($A29,'N0.7_Lookup_References'!$B$13:$B$72,0)),"")</f>
        <v>Systems</v>
      </c>
      <c r="T29" s="338" t="str">
        <f t="shared" si="3"/>
        <v/>
      </c>
      <c r="V29" s="312">
        <v>0</v>
      </c>
      <c r="W29" s="312">
        <v>0</v>
      </c>
      <c r="X29" s="312">
        <v>0</v>
      </c>
      <c r="Y29" s="312">
        <v>0</v>
      </c>
      <c r="Z29" s="312">
        <v>0</v>
      </c>
      <c r="AA29" s="312">
        <v>3</v>
      </c>
      <c r="AB29" s="312">
        <v>0</v>
      </c>
      <c r="AC29" s="312">
        <v>1</v>
      </c>
      <c r="AD29" s="312">
        <v>1</v>
      </c>
      <c r="AE29" s="312">
        <v>0</v>
      </c>
      <c r="AF29" s="312">
        <v>0</v>
      </c>
      <c r="AG29" s="312">
        <v>0</v>
      </c>
      <c r="AH29" s="312">
        <v>0</v>
      </c>
      <c r="AI29" s="312">
        <v>0</v>
      </c>
      <c r="AJ29" s="312">
        <v>0</v>
      </c>
      <c r="AK29" s="312">
        <v>3</v>
      </c>
      <c r="AL29" s="312">
        <v>0</v>
      </c>
      <c r="AM29" s="312">
        <v>1</v>
      </c>
      <c r="AN29" s="312">
        <v>1</v>
      </c>
      <c r="AO29" s="312">
        <v>0</v>
      </c>
      <c r="AP29" s="63">
        <f t="shared" si="4"/>
        <v>5</v>
      </c>
      <c r="AQ29" s="63">
        <f t="shared" si="5"/>
        <v>5</v>
      </c>
      <c r="AR29" s="63">
        <f t="shared" si="6"/>
        <v>0</v>
      </c>
      <c r="AT29" s="176" cm="1">
        <f t="array" ref="AT29">SUMIFS('N1.3_Project_Listing'!$P$16:$P$829, 'N1.3_Project_Listing'!$E$16:$E$829,'N1.3_Project_Listing'!$E29, 'N1.3_Project_Listing'!$A$16:$A$829,ET_Risk_SC_Summation[[#Headers],[132kV Circuit Breaker]])</f>
        <v>0</v>
      </c>
      <c r="AU29" s="176" cm="1">
        <f t="array" ref="AU29">SUMIFS('N1.3_Project_Listing'!$P$16:$P$829, 'N1.3_Project_Listing'!$E$16:$E$829,'N1.3_Project_Listing'!$E29, 'N1.3_Project_Listing'!$A$16:$A$829,ET_Risk_SC_Summation[[#Headers],[132kV Transformer]])</f>
        <v>0</v>
      </c>
      <c r="AV29" s="176" cm="1">
        <f t="array" ref="AV29">SUMIFS('N1.3_Project_Listing'!$P$16:$P$829, 'N1.3_Project_Listing'!$E$16:$E$829,'N1.3_Project_Listing'!$E29, 'N1.3_Project_Listing'!$A$16:$A$829,ET_Risk_SC_Summation[[#Headers],[132kV Reactor]])</f>
        <v>0</v>
      </c>
      <c r="AW29" s="176" cm="1">
        <f t="array" ref="AW29">SUMIFS('N1.3_Project_Listing'!$P$16:$P$829, 'N1.3_Project_Listing'!$E$16:$E$829,'N1.3_Project_Listing'!$E29, 'N1.3_Project_Listing'!$A$16:$A$829,ET_Risk_SC_Summation[[#Headers],[132kV Underground Cable]])</f>
        <v>0</v>
      </c>
      <c r="AX29" s="176" cm="1">
        <f t="array" ref="AX29">SUMIFS('N1.3_Project_Listing'!$P$16:$P$829, 'N1.3_Project_Listing'!$E$16:$E$829,'N1.3_Project_Listing'!$E29, 'N1.3_Project_Listing'!$A$16:$A$829,ET_Risk_SC_Summation[[#Headers],[132kV OHL Conductor]])</f>
        <v>0</v>
      </c>
      <c r="AY29" s="176" cm="1">
        <f t="array" ref="AY29">SUMIFS('N1.3_Project_Listing'!$P$16:$P$829, 'N1.3_Project_Listing'!$E$16:$E$829,'N1.3_Project_Listing'!$E29, 'N1.3_Project_Listing'!$A$16:$A$829,ET_Risk_SC_Summation[[#Headers],[132kV OHL Fittings]])</f>
        <v>0</v>
      </c>
      <c r="AZ29" s="176" cm="1">
        <f t="array" ref="AZ29">SUMIFS('N1.3_Project_Listing'!$P$16:$P$829, 'N1.3_Project_Listing'!$E$16:$E$829,'N1.3_Project_Listing'!$E29, 'N1.3_Project_Listing'!$A$16:$A$829,ET_Risk_SC_Summation[[#Headers],[132kV OHL Tower]])</f>
        <v>0</v>
      </c>
      <c r="BA29" s="176" cm="1">
        <f t="array" ref="BA29">SUMIFS('N1.3_Project_Listing'!$P$16:$P$829, 'N1.3_Project_Listing'!$E$16:$E$829,'N1.3_Project_Listing'!$E29, 'N1.3_Project_Listing'!$A$16:$A$829,ET_Risk_SC_Summation[[#Headers],[275kV Circuit Breaker]])</f>
        <v>0</v>
      </c>
      <c r="BB29" s="176" cm="1">
        <f t="array" ref="BB29">SUMIFS('N1.3_Project_Listing'!$P$16:$P$829, 'N1.3_Project_Listing'!$E$16:$E$829,'N1.3_Project_Listing'!$E29, 'N1.3_Project_Listing'!$A$16:$A$829,ET_Risk_SC_Summation[[#Headers],[275kV Transformer]])</f>
        <v>0</v>
      </c>
      <c r="BC29" s="176" cm="1">
        <f t="array" ref="BC29">SUMIFS('N1.3_Project_Listing'!$P$16:$P$829, 'N1.3_Project_Listing'!$E$16:$E$829,'N1.3_Project_Listing'!$E29, 'N1.3_Project_Listing'!$A$16:$A$829,ET_Risk_SC_Summation[[#Headers],[275kV Reactor]])</f>
        <v>0</v>
      </c>
      <c r="BD29" s="176" cm="1">
        <f t="array" ref="BD29">SUMIFS('N1.3_Project_Listing'!$P$16:$P$829, 'N1.3_Project_Listing'!$E$16:$E$829,'N1.3_Project_Listing'!$E29, 'N1.3_Project_Listing'!$A$16:$A$829,ET_Risk_SC_Summation[[#Headers],[275kV Underground Cable]])</f>
        <v>0</v>
      </c>
      <c r="BE29" s="176" cm="1">
        <f t="array" ref="BE29">SUMIFS('N1.3_Project_Listing'!$P$16:$P$829, 'N1.3_Project_Listing'!$E$16:$E$829,'N1.3_Project_Listing'!$E29, 'N1.3_Project_Listing'!$A$16:$A$829,ET_Risk_SC_Summation[[#Headers],[275kV OHL Conductor]])</f>
        <v>0</v>
      </c>
      <c r="BF29" s="176" cm="1">
        <f t="array" ref="BF29">SUMIFS('N1.3_Project_Listing'!$P$16:$P$829, 'N1.3_Project_Listing'!$E$16:$E$829,'N1.3_Project_Listing'!$E29, 'N1.3_Project_Listing'!$A$16:$A$829,ET_Risk_SC_Summation[[#Headers],[275kV OHL Fittings]])</f>
        <v>0</v>
      </c>
      <c r="BG29" s="176" cm="1">
        <f t="array" ref="BG29">SUMIFS('N1.3_Project_Listing'!$P$16:$P$829, 'N1.3_Project_Listing'!$E$16:$E$829,'N1.3_Project_Listing'!$E29, 'N1.3_Project_Listing'!$A$16:$A$829,ET_Risk_SC_Summation[[#Headers],[275kV OHL Tower]])</f>
        <v>0</v>
      </c>
      <c r="BH29" s="176" cm="1">
        <f t="array" ref="BH29">SUMIFS('N1.3_Project_Listing'!$P$16:$P$829, 'N1.3_Project_Listing'!$E$16:$E$829,'N1.3_Project_Listing'!$E29, 'N1.3_Project_Listing'!$A$16:$A$829,ET_Risk_SC_Summation[[#Headers],[400kV Circuit Breaker]])</f>
        <v>0</v>
      </c>
      <c r="BI29" s="176" cm="1">
        <f t="array" ref="BI29">SUMIFS('N1.3_Project_Listing'!$P$16:$P$829, 'N1.3_Project_Listing'!$E$16:$E$829,'N1.3_Project_Listing'!$E29, 'N1.3_Project_Listing'!$A$16:$A$829,ET_Risk_SC_Summation[[#Headers],[400kV Transformer]])</f>
        <v>0</v>
      </c>
      <c r="BJ29" s="176" cm="1">
        <f t="array" ref="BJ29">SUMIFS('N1.3_Project_Listing'!$P$16:$P$829, 'N1.3_Project_Listing'!$E$16:$E$829,'N1.3_Project_Listing'!$E29, 'N1.3_Project_Listing'!$A$16:$A$829,ET_Risk_SC_Summation[[#Headers],[400kV Reactor]])</f>
        <v>0</v>
      </c>
      <c r="BK29" s="176" cm="1">
        <f t="array" ref="BK29">SUMIFS('N1.3_Project_Listing'!$P$16:$P$829, 'N1.3_Project_Listing'!$E$16:$E$829,'N1.3_Project_Listing'!$E29, 'N1.3_Project_Listing'!$A$16:$A$829,ET_Risk_SC_Summation[[#Headers],[400kV Underground Cable]])</f>
        <v>0</v>
      </c>
      <c r="BL29" s="176" cm="1">
        <f t="array" ref="BL29">SUMIFS('N1.3_Project_Listing'!$P$16:$P$829, 'N1.3_Project_Listing'!$E$16:$E$829,'N1.3_Project_Listing'!$E29, 'N1.3_Project_Listing'!$A$16:$A$829,ET_Risk_SC_Summation[[#Headers],[400kV OHL Conductor]])</f>
        <v>0</v>
      </c>
      <c r="BM29" s="176" cm="1">
        <f t="array" ref="BM29">SUMIFS('N1.3_Project_Listing'!$P$16:$P$829, 'N1.3_Project_Listing'!$E$16:$E$829,'N1.3_Project_Listing'!$E29, 'N1.3_Project_Listing'!$A$16:$A$829,ET_Risk_SC_Summation[[#Headers],[400kV OHL Fittings]])</f>
        <v>0</v>
      </c>
      <c r="BN29" s="176" cm="1">
        <f t="array" ref="BN29">SUMIFS('N1.3_Project_Listing'!$P$16:$P$829, 'N1.3_Project_Listing'!$E$16:$E$829,'N1.3_Project_Listing'!$E29, 'N1.3_Project_Listing'!$A$16:$A$829,ET_Risk_SC_Summation[[#Headers],[400kV OHL Tower]])</f>
        <v>0</v>
      </c>
      <c r="BO29" s="177" t="str">
        <f>IF(SUM(ET_Risk_SC_Summation[[#This Row],[132kV Circuit Breaker]:[400kV OHL Tower]])=0, "n/a", INDEX(ET_Risk_SC_Summation[#Headers],1,MATCH(MAX(ET_Risk_SC_Summation[[#This Row],[132kV Circuit Breaker]:[400kV OHL Tower]]),ET_Risk_SC_Summation[[#This Row],[132kV Circuit Breaker]:[400kV OHL Tower]],0)))</f>
        <v>n/a</v>
      </c>
      <c r="BP29" s="177" t="str">
        <f>IFERROR(INDEX('N0.7_Lookup_References'!$G$77:$G$98,MATCH(ET_Risk_SC_Summation[[#This Row],[Mxx Category]],'N0.7_Lookup_References'!$F$77:$F$98,0)),"")</f>
        <v/>
      </c>
    </row>
    <row r="30" spans="1:68" ht="81">
      <c r="A30" s="160" t="str">
        <f>IFERROR(INDEX(N1.2_Intervention_Types[NARM Asset Category],MATCH('N1.3_Project_Listing'!$C30,N1.2_Intervention_Types[Intervention Type ID],0),1),"")</f>
        <v>Filters</v>
      </c>
      <c r="B30" s="160" t="str">
        <f>IF($D$2="GD",IFERROR(INDEX(N1.2_Intervention_Types[C&amp;V Asset Category (GD)],MATCH('N1.3_Project_Listing'!$C30,N1.2_Intervention_Types[Intervention Type ID],0),1),""),IFERROR(INDEX(N1.2_Intervention_Types[NARM Asset Category],MATCH('N1.3_Project_Listing'!$C30,N1.2_Intervention_Types[Intervention Type ID],0),1),""))</f>
        <v>PRS or Offtake</v>
      </c>
      <c r="C30" s="67">
        <f>IFERROR(INDEX(N1.2_Intervention_Types[Intervention Type ID],MATCH('N1.3_Project_Listing'!$I30,N1.2_Intervention_Types[Intervention Type],0),1),"")</f>
        <v>66</v>
      </c>
      <c r="D30" s="160" t="str">
        <f>IFERROR(INDEX(N1.2_Intervention_Types[Intervention Category],MATCH('N1.3_Project_Listing'!$C30,N1.2_Intervention_Types[Intervention Type ID],0),1),"")</f>
        <v>Refurbishment</v>
      </c>
      <c r="E30" s="210" t="s">
        <v>684</v>
      </c>
      <c r="F30" s="236" t="s">
        <v>685</v>
      </c>
      <c r="G30" s="236" t="s">
        <v>206</v>
      </c>
      <c r="H30" s="236" t="s">
        <v>300</v>
      </c>
      <c r="I30" s="151" t="s">
        <v>686</v>
      </c>
      <c r="J30" s="139">
        <v>2031</v>
      </c>
      <c r="K30" s="312">
        <v>0</v>
      </c>
      <c r="L30" s="312">
        <v>0</v>
      </c>
      <c r="M30" s="312">
        <v>3</v>
      </c>
      <c r="N30" s="343">
        <v>0.25208851379907882</v>
      </c>
      <c r="O30" s="343">
        <v>0.2518695818690026</v>
      </c>
      <c r="P30" s="365">
        <v>1.5481508401168037E-3</v>
      </c>
      <c r="Q30" s="366">
        <f t="shared" si="2"/>
        <v>2.1893193007621603E-4</v>
      </c>
      <c r="R30" s="368">
        <f>IF('N1.3_Project_Listing'!$D30="Replacement",SUM('N1.3_Project_Listing'!$K30:$L30)/2,'N1.3_Project_Listing'!$M30)</f>
        <v>3</v>
      </c>
      <c r="S30" s="67" t="str">
        <f>IFERROR(INDEX('N0.7_Lookup_References'!$C$13:$C$72,MATCH($A30,'N0.7_Lookup_References'!$B$13:$B$72,0)),"")</f>
        <v>Systems</v>
      </c>
      <c r="T30" s="338" t="str">
        <f t="shared" si="3"/>
        <v/>
      </c>
      <c r="V30" s="312">
        <v>0</v>
      </c>
      <c r="W30" s="312">
        <v>0</v>
      </c>
      <c r="X30" s="312">
        <v>0</v>
      </c>
      <c r="Y30" s="312">
        <v>0</v>
      </c>
      <c r="Z30" s="312">
        <v>0</v>
      </c>
      <c r="AA30" s="312">
        <v>2</v>
      </c>
      <c r="AB30" s="312">
        <v>0</v>
      </c>
      <c r="AC30" s="312">
        <v>0</v>
      </c>
      <c r="AD30" s="312">
        <v>1</v>
      </c>
      <c r="AE30" s="312">
        <v>0</v>
      </c>
      <c r="AF30" s="312">
        <v>0</v>
      </c>
      <c r="AG30" s="312">
        <v>0</v>
      </c>
      <c r="AH30" s="312">
        <v>0</v>
      </c>
      <c r="AI30" s="312">
        <v>0</v>
      </c>
      <c r="AJ30" s="312">
        <v>0</v>
      </c>
      <c r="AK30" s="312">
        <v>2</v>
      </c>
      <c r="AL30" s="312">
        <v>0</v>
      </c>
      <c r="AM30" s="312">
        <v>0</v>
      </c>
      <c r="AN30" s="312">
        <v>1</v>
      </c>
      <c r="AO30" s="312">
        <v>0</v>
      </c>
      <c r="AP30" s="63">
        <f t="shared" si="4"/>
        <v>3</v>
      </c>
      <c r="AQ30" s="63">
        <f t="shared" si="5"/>
        <v>3</v>
      </c>
      <c r="AR30" s="63">
        <f t="shared" si="6"/>
        <v>0</v>
      </c>
      <c r="AT30" s="176" cm="1">
        <f t="array" ref="AT30">SUMIFS('N1.3_Project_Listing'!$P$16:$P$829, 'N1.3_Project_Listing'!$E$16:$E$829,'N1.3_Project_Listing'!$E30, 'N1.3_Project_Listing'!$A$16:$A$829,ET_Risk_SC_Summation[[#Headers],[132kV Circuit Breaker]])</f>
        <v>0</v>
      </c>
      <c r="AU30" s="176" cm="1">
        <f t="array" ref="AU30">SUMIFS('N1.3_Project_Listing'!$P$16:$P$829, 'N1.3_Project_Listing'!$E$16:$E$829,'N1.3_Project_Listing'!$E30, 'N1.3_Project_Listing'!$A$16:$A$829,ET_Risk_SC_Summation[[#Headers],[132kV Transformer]])</f>
        <v>0</v>
      </c>
      <c r="AV30" s="176" cm="1">
        <f t="array" ref="AV30">SUMIFS('N1.3_Project_Listing'!$P$16:$P$829, 'N1.3_Project_Listing'!$E$16:$E$829,'N1.3_Project_Listing'!$E30, 'N1.3_Project_Listing'!$A$16:$A$829,ET_Risk_SC_Summation[[#Headers],[132kV Reactor]])</f>
        <v>0</v>
      </c>
      <c r="AW30" s="176" cm="1">
        <f t="array" ref="AW30">SUMIFS('N1.3_Project_Listing'!$P$16:$P$829, 'N1.3_Project_Listing'!$E$16:$E$829,'N1.3_Project_Listing'!$E30, 'N1.3_Project_Listing'!$A$16:$A$829,ET_Risk_SC_Summation[[#Headers],[132kV Underground Cable]])</f>
        <v>0</v>
      </c>
      <c r="AX30" s="176" cm="1">
        <f t="array" ref="AX30">SUMIFS('N1.3_Project_Listing'!$P$16:$P$829, 'N1.3_Project_Listing'!$E$16:$E$829,'N1.3_Project_Listing'!$E30, 'N1.3_Project_Listing'!$A$16:$A$829,ET_Risk_SC_Summation[[#Headers],[132kV OHL Conductor]])</f>
        <v>0</v>
      </c>
      <c r="AY30" s="176" cm="1">
        <f t="array" ref="AY30">SUMIFS('N1.3_Project_Listing'!$P$16:$P$829, 'N1.3_Project_Listing'!$E$16:$E$829,'N1.3_Project_Listing'!$E30, 'N1.3_Project_Listing'!$A$16:$A$829,ET_Risk_SC_Summation[[#Headers],[132kV OHL Fittings]])</f>
        <v>0</v>
      </c>
      <c r="AZ30" s="176" cm="1">
        <f t="array" ref="AZ30">SUMIFS('N1.3_Project_Listing'!$P$16:$P$829, 'N1.3_Project_Listing'!$E$16:$E$829,'N1.3_Project_Listing'!$E30, 'N1.3_Project_Listing'!$A$16:$A$829,ET_Risk_SC_Summation[[#Headers],[132kV OHL Tower]])</f>
        <v>0</v>
      </c>
      <c r="BA30" s="176" cm="1">
        <f t="array" ref="BA30">SUMIFS('N1.3_Project_Listing'!$P$16:$P$829, 'N1.3_Project_Listing'!$E$16:$E$829,'N1.3_Project_Listing'!$E30, 'N1.3_Project_Listing'!$A$16:$A$829,ET_Risk_SC_Summation[[#Headers],[275kV Circuit Breaker]])</f>
        <v>0</v>
      </c>
      <c r="BB30" s="176" cm="1">
        <f t="array" ref="BB30">SUMIFS('N1.3_Project_Listing'!$P$16:$P$829, 'N1.3_Project_Listing'!$E$16:$E$829,'N1.3_Project_Listing'!$E30, 'N1.3_Project_Listing'!$A$16:$A$829,ET_Risk_SC_Summation[[#Headers],[275kV Transformer]])</f>
        <v>0</v>
      </c>
      <c r="BC30" s="176" cm="1">
        <f t="array" ref="BC30">SUMIFS('N1.3_Project_Listing'!$P$16:$P$829, 'N1.3_Project_Listing'!$E$16:$E$829,'N1.3_Project_Listing'!$E30, 'N1.3_Project_Listing'!$A$16:$A$829,ET_Risk_SC_Summation[[#Headers],[275kV Reactor]])</f>
        <v>0</v>
      </c>
      <c r="BD30" s="176" cm="1">
        <f t="array" ref="BD30">SUMIFS('N1.3_Project_Listing'!$P$16:$P$829, 'N1.3_Project_Listing'!$E$16:$E$829,'N1.3_Project_Listing'!$E30, 'N1.3_Project_Listing'!$A$16:$A$829,ET_Risk_SC_Summation[[#Headers],[275kV Underground Cable]])</f>
        <v>0</v>
      </c>
      <c r="BE30" s="176" cm="1">
        <f t="array" ref="BE30">SUMIFS('N1.3_Project_Listing'!$P$16:$P$829, 'N1.3_Project_Listing'!$E$16:$E$829,'N1.3_Project_Listing'!$E30, 'N1.3_Project_Listing'!$A$16:$A$829,ET_Risk_SC_Summation[[#Headers],[275kV OHL Conductor]])</f>
        <v>0</v>
      </c>
      <c r="BF30" s="176" cm="1">
        <f t="array" ref="BF30">SUMIFS('N1.3_Project_Listing'!$P$16:$P$829, 'N1.3_Project_Listing'!$E$16:$E$829,'N1.3_Project_Listing'!$E30, 'N1.3_Project_Listing'!$A$16:$A$829,ET_Risk_SC_Summation[[#Headers],[275kV OHL Fittings]])</f>
        <v>0</v>
      </c>
      <c r="BG30" s="176" cm="1">
        <f t="array" ref="BG30">SUMIFS('N1.3_Project_Listing'!$P$16:$P$829, 'N1.3_Project_Listing'!$E$16:$E$829,'N1.3_Project_Listing'!$E30, 'N1.3_Project_Listing'!$A$16:$A$829,ET_Risk_SC_Summation[[#Headers],[275kV OHL Tower]])</f>
        <v>0</v>
      </c>
      <c r="BH30" s="176" cm="1">
        <f t="array" ref="BH30">SUMIFS('N1.3_Project_Listing'!$P$16:$P$829, 'N1.3_Project_Listing'!$E$16:$E$829,'N1.3_Project_Listing'!$E30, 'N1.3_Project_Listing'!$A$16:$A$829,ET_Risk_SC_Summation[[#Headers],[400kV Circuit Breaker]])</f>
        <v>0</v>
      </c>
      <c r="BI30" s="176" cm="1">
        <f t="array" ref="BI30">SUMIFS('N1.3_Project_Listing'!$P$16:$P$829, 'N1.3_Project_Listing'!$E$16:$E$829,'N1.3_Project_Listing'!$E30, 'N1.3_Project_Listing'!$A$16:$A$829,ET_Risk_SC_Summation[[#Headers],[400kV Transformer]])</f>
        <v>0</v>
      </c>
      <c r="BJ30" s="176" cm="1">
        <f t="array" ref="BJ30">SUMIFS('N1.3_Project_Listing'!$P$16:$P$829, 'N1.3_Project_Listing'!$E$16:$E$829,'N1.3_Project_Listing'!$E30, 'N1.3_Project_Listing'!$A$16:$A$829,ET_Risk_SC_Summation[[#Headers],[400kV Reactor]])</f>
        <v>0</v>
      </c>
      <c r="BK30" s="176" cm="1">
        <f t="array" ref="BK30">SUMIFS('N1.3_Project_Listing'!$P$16:$P$829, 'N1.3_Project_Listing'!$E$16:$E$829,'N1.3_Project_Listing'!$E30, 'N1.3_Project_Listing'!$A$16:$A$829,ET_Risk_SC_Summation[[#Headers],[400kV Underground Cable]])</f>
        <v>0</v>
      </c>
      <c r="BL30" s="176" cm="1">
        <f t="array" ref="BL30">SUMIFS('N1.3_Project_Listing'!$P$16:$P$829, 'N1.3_Project_Listing'!$E$16:$E$829,'N1.3_Project_Listing'!$E30, 'N1.3_Project_Listing'!$A$16:$A$829,ET_Risk_SC_Summation[[#Headers],[400kV OHL Conductor]])</f>
        <v>0</v>
      </c>
      <c r="BM30" s="176" cm="1">
        <f t="array" ref="BM30">SUMIFS('N1.3_Project_Listing'!$P$16:$P$829, 'N1.3_Project_Listing'!$E$16:$E$829,'N1.3_Project_Listing'!$E30, 'N1.3_Project_Listing'!$A$16:$A$829,ET_Risk_SC_Summation[[#Headers],[400kV OHL Fittings]])</f>
        <v>0</v>
      </c>
      <c r="BN30" s="176" cm="1">
        <f t="array" ref="BN30">SUMIFS('N1.3_Project_Listing'!$P$16:$P$829, 'N1.3_Project_Listing'!$E$16:$E$829,'N1.3_Project_Listing'!$E30, 'N1.3_Project_Listing'!$A$16:$A$829,ET_Risk_SC_Summation[[#Headers],[400kV OHL Tower]])</f>
        <v>0</v>
      </c>
      <c r="BO30" s="177" t="str">
        <f>IF(SUM(ET_Risk_SC_Summation[[#This Row],[132kV Circuit Breaker]:[400kV OHL Tower]])=0, "n/a", INDEX(ET_Risk_SC_Summation[#Headers],1,MATCH(MAX(ET_Risk_SC_Summation[[#This Row],[132kV Circuit Breaker]:[400kV OHL Tower]]),ET_Risk_SC_Summation[[#This Row],[132kV Circuit Breaker]:[400kV OHL Tower]],0)))</f>
        <v>n/a</v>
      </c>
      <c r="BP30" s="177" t="str">
        <f>IFERROR(INDEX('N0.7_Lookup_References'!$G$77:$G$98,MATCH(ET_Risk_SC_Summation[[#This Row],[Mxx Category]],'N0.7_Lookup_References'!$F$77:$F$98,0)),"")</f>
        <v/>
      </c>
    </row>
    <row r="31" spans="1:68" ht="135">
      <c r="A31" s="160" t="str">
        <f>IFERROR(INDEX(N1.2_Intervention_Types[NARM Asset Category],MATCH('N1.3_Project_Listing'!$C31,N1.2_Intervention_Types[Intervention Type ID],0),1),"")</f>
        <v>Slamshut/ Regulators</v>
      </c>
      <c r="B31" s="160" t="str">
        <f>IF($D$2="GD",IFERROR(INDEX(N1.2_Intervention_Types[C&amp;V Asset Category (GD)],MATCH('N1.3_Project_Listing'!$C31,N1.2_Intervention_Types[Intervention Type ID],0),1),""),IFERROR(INDEX(N1.2_Intervention_Types[NARM Asset Category],MATCH('N1.3_Project_Listing'!$C31,N1.2_Intervention_Types[Intervention Type ID],0),1),""))</f>
        <v>PRS or Offtake</v>
      </c>
      <c r="C31" s="67">
        <f>IFERROR(INDEX(N1.2_Intervention_Types[Intervention Type ID],MATCH('N1.3_Project_Listing'!$I31,N1.2_Intervention_Types[Intervention Type],0),1),"")</f>
        <v>48</v>
      </c>
      <c r="D31" s="160" t="str">
        <f>IFERROR(INDEX(N1.2_Intervention_Types[Intervention Category],MATCH('N1.3_Project_Listing'!$C31,N1.2_Intervention_Types[Intervention Type ID],0),1),"")</f>
        <v>Refurbishment</v>
      </c>
      <c r="E31" s="210" t="s">
        <v>687</v>
      </c>
      <c r="F31" s="236" t="s">
        <v>688</v>
      </c>
      <c r="G31" s="236" t="s">
        <v>206</v>
      </c>
      <c r="H31" s="236" t="s">
        <v>300</v>
      </c>
      <c r="I31" s="151" t="s">
        <v>689</v>
      </c>
      <c r="J31" s="139">
        <v>2027</v>
      </c>
      <c r="K31" s="312">
        <v>0</v>
      </c>
      <c r="L31" s="312">
        <v>0</v>
      </c>
      <c r="M31" s="312">
        <v>5</v>
      </c>
      <c r="N31" s="343">
        <v>0.59915544657902631</v>
      </c>
      <c r="O31" s="343">
        <v>0.58645531083526226</v>
      </c>
      <c r="P31" s="343">
        <v>0.19152581809829428</v>
      </c>
      <c r="Q31" s="366">
        <f t="shared" si="2"/>
        <v>1.2700135743764052E-2</v>
      </c>
      <c r="R31" s="368">
        <f>IF('N1.3_Project_Listing'!$D31="Replacement",SUM('N1.3_Project_Listing'!$K31:$L31)/2,'N1.3_Project_Listing'!$M31)</f>
        <v>5</v>
      </c>
      <c r="S31" s="67" t="str">
        <f>IFERROR(INDEX('N0.7_Lookup_References'!$C$13:$C$72,MATCH($A31,'N0.7_Lookup_References'!$B$13:$B$72,0)),"")</f>
        <v>Systems</v>
      </c>
      <c r="T31" s="338" t="str">
        <f t="shared" si="3"/>
        <v/>
      </c>
      <c r="V31" s="312">
        <v>0</v>
      </c>
      <c r="W31" s="312">
        <v>0</v>
      </c>
      <c r="X31" s="312">
        <v>0</v>
      </c>
      <c r="Y31" s="312">
        <v>0</v>
      </c>
      <c r="Z31" s="312">
        <v>0</v>
      </c>
      <c r="AA31" s="312">
        <v>0</v>
      </c>
      <c r="AB31" s="312">
        <v>1</v>
      </c>
      <c r="AC31" s="312">
        <v>1</v>
      </c>
      <c r="AD31" s="312">
        <v>1</v>
      </c>
      <c r="AE31" s="312">
        <v>2</v>
      </c>
      <c r="AF31" s="312">
        <v>0</v>
      </c>
      <c r="AG31" s="312">
        <v>0</v>
      </c>
      <c r="AH31" s="312">
        <v>0</v>
      </c>
      <c r="AI31" s="312">
        <v>0</v>
      </c>
      <c r="AJ31" s="312">
        <v>0</v>
      </c>
      <c r="AK31" s="312">
        <v>0</v>
      </c>
      <c r="AL31" s="312">
        <v>1</v>
      </c>
      <c r="AM31" s="312">
        <v>1</v>
      </c>
      <c r="AN31" s="312">
        <v>1</v>
      </c>
      <c r="AO31" s="312">
        <v>2</v>
      </c>
      <c r="AP31" s="63">
        <f t="shared" si="4"/>
        <v>5</v>
      </c>
      <c r="AQ31" s="63">
        <f t="shared" si="5"/>
        <v>5</v>
      </c>
      <c r="AR31" s="63">
        <f t="shared" si="6"/>
        <v>0</v>
      </c>
      <c r="AT31" s="176" cm="1">
        <f t="array" ref="AT31">SUMIFS('N1.3_Project_Listing'!$P$16:$P$829, 'N1.3_Project_Listing'!$E$16:$E$829,'N1.3_Project_Listing'!$E31, 'N1.3_Project_Listing'!$A$16:$A$829,ET_Risk_SC_Summation[[#Headers],[132kV Circuit Breaker]])</f>
        <v>0</v>
      </c>
      <c r="AU31" s="176" cm="1">
        <f t="array" ref="AU31">SUMIFS('N1.3_Project_Listing'!$P$16:$P$829, 'N1.3_Project_Listing'!$E$16:$E$829,'N1.3_Project_Listing'!$E31, 'N1.3_Project_Listing'!$A$16:$A$829,ET_Risk_SC_Summation[[#Headers],[132kV Transformer]])</f>
        <v>0</v>
      </c>
      <c r="AV31" s="176" cm="1">
        <f t="array" ref="AV31">SUMIFS('N1.3_Project_Listing'!$P$16:$P$829, 'N1.3_Project_Listing'!$E$16:$E$829,'N1.3_Project_Listing'!$E31, 'N1.3_Project_Listing'!$A$16:$A$829,ET_Risk_SC_Summation[[#Headers],[132kV Reactor]])</f>
        <v>0</v>
      </c>
      <c r="AW31" s="176" cm="1">
        <f t="array" ref="AW31">SUMIFS('N1.3_Project_Listing'!$P$16:$P$829, 'N1.3_Project_Listing'!$E$16:$E$829,'N1.3_Project_Listing'!$E31, 'N1.3_Project_Listing'!$A$16:$A$829,ET_Risk_SC_Summation[[#Headers],[132kV Underground Cable]])</f>
        <v>0</v>
      </c>
      <c r="AX31" s="176" cm="1">
        <f t="array" ref="AX31">SUMIFS('N1.3_Project_Listing'!$P$16:$P$829, 'N1.3_Project_Listing'!$E$16:$E$829,'N1.3_Project_Listing'!$E31, 'N1.3_Project_Listing'!$A$16:$A$829,ET_Risk_SC_Summation[[#Headers],[132kV OHL Conductor]])</f>
        <v>0</v>
      </c>
      <c r="AY31" s="176" cm="1">
        <f t="array" ref="AY31">SUMIFS('N1.3_Project_Listing'!$P$16:$P$829, 'N1.3_Project_Listing'!$E$16:$E$829,'N1.3_Project_Listing'!$E31, 'N1.3_Project_Listing'!$A$16:$A$829,ET_Risk_SC_Summation[[#Headers],[132kV OHL Fittings]])</f>
        <v>0</v>
      </c>
      <c r="AZ31" s="176" cm="1">
        <f t="array" ref="AZ31">SUMIFS('N1.3_Project_Listing'!$P$16:$P$829, 'N1.3_Project_Listing'!$E$16:$E$829,'N1.3_Project_Listing'!$E31, 'N1.3_Project_Listing'!$A$16:$A$829,ET_Risk_SC_Summation[[#Headers],[132kV OHL Tower]])</f>
        <v>0</v>
      </c>
      <c r="BA31" s="176" cm="1">
        <f t="array" ref="BA31">SUMIFS('N1.3_Project_Listing'!$P$16:$P$829, 'N1.3_Project_Listing'!$E$16:$E$829,'N1.3_Project_Listing'!$E31, 'N1.3_Project_Listing'!$A$16:$A$829,ET_Risk_SC_Summation[[#Headers],[275kV Circuit Breaker]])</f>
        <v>0</v>
      </c>
      <c r="BB31" s="176" cm="1">
        <f t="array" ref="BB31">SUMIFS('N1.3_Project_Listing'!$P$16:$P$829, 'N1.3_Project_Listing'!$E$16:$E$829,'N1.3_Project_Listing'!$E31, 'N1.3_Project_Listing'!$A$16:$A$829,ET_Risk_SC_Summation[[#Headers],[275kV Transformer]])</f>
        <v>0</v>
      </c>
      <c r="BC31" s="176" cm="1">
        <f t="array" ref="BC31">SUMIFS('N1.3_Project_Listing'!$P$16:$P$829, 'N1.3_Project_Listing'!$E$16:$E$829,'N1.3_Project_Listing'!$E31, 'N1.3_Project_Listing'!$A$16:$A$829,ET_Risk_SC_Summation[[#Headers],[275kV Reactor]])</f>
        <v>0</v>
      </c>
      <c r="BD31" s="176" cm="1">
        <f t="array" ref="BD31">SUMIFS('N1.3_Project_Listing'!$P$16:$P$829, 'N1.3_Project_Listing'!$E$16:$E$829,'N1.3_Project_Listing'!$E31, 'N1.3_Project_Listing'!$A$16:$A$829,ET_Risk_SC_Summation[[#Headers],[275kV Underground Cable]])</f>
        <v>0</v>
      </c>
      <c r="BE31" s="176" cm="1">
        <f t="array" ref="BE31">SUMIFS('N1.3_Project_Listing'!$P$16:$P$829, 'N1.3_Project_Listing'!$E$16:$E$829,'N1.3_Project_Listing'!$E31, 'N1.3_Project_Listing'!$A$16:$A$829,ET_Risk_SC_Summation[[#Headers],[275kV OHL Conductor]])</f>
        <v>0</v>
      </c>
      <c r="BF31" s="176" cm="1">
        <f t="array" ref="BF31">SUMIFS('N1.3_Project_Listing'!$P$16:$P$829, 'N1.3_Project_Listing'!$E$16:$E$829,'N1.3_Project_Listing'!$E31, 'N1.3_Project_Listing'!$A$16:$A$829,ET_Risk_SC_Summation[[#Headers],[275kV OHL Fittings]])</f>
        <v>0</v>
      </c>
      <c r="BG31" s="176" cm="1">
        <f t="array" ref="BG31">SUMIFS('N1.3_Project_Listing'!$P$16:$P$829, 'N1.3_Project_Listing'!$E$16:$E$829,'N1.3_Project_Listing'!$E31, 'N1.3_Project_Listing'!$A$16:$A$829,ET_Risk_SC_Summation[[#Headers],[275kV OHL Tower]])</f>
        <v>0</v>
      </c>
      <c r="BH31" s="176" cm="1">
        <f t="array" ref="BH31">SUMIFS('N1.3_Project_Listing'!$P$16:$P$829, 'N1.3_Project_Listing'!$E$16:$E$829,'N1.3_Project_Listing'!$E31, 'N1.3_Project_Listing'!$A$16:$A$829,ET_Risk_SC_Summation[[#Headers],[400kV Circuit Breaker]])</f>
        <v>0</v>
      </c>
      <c r="BI31" s="176" cm="1">
        <f t="array" ref="BI31">SUMIFS('N1.3_Project_Listing'!$P$16:$P$829, 'N1.3_Project_Listing'!$E$16:$E$829,'N1.3_Project_Listing'!$E31, 'N1.3_Project_Listing'!$A$16:$A$829,ET_Risk_SC_Summation[[#Headers],[400kV Transformer]])</f>
        <v>0</v>
      </c>
      <c r="BJ31" s="176" cm="1">
        <f t="array" ref="BJ31">SUMIFS('N1.3_Project_Listing'!$P$16:$P$829, 'N1.3_Project_Listing'!$E$16:$E$829,'N1.3_Project_Listing'!$E31, 'N1.3_Project_Listing'!$A$16:$A$829,ET_Risk_SC_Summation[[#Headers],[400kV Reactor]])</f>
        <v>0</v>
      </c>
      <c r="BK31" s="176" cm="1">
        <f t="array" ref="BK31">SUMIFS('N1.3_Project_Listing'!$P$16:$P$829, 'N1.3_Project_Listing'!$E$16:$E$829,'N1.3_Project_Listing'!$E31, 'N1.3_Project_Listing'!$A$16:$A$829,ET_Risk_SC_Summation[[#Headers],[400kV Underground Cable]])</f>
        <v>0</v>
      </c>
      <c r="BL31" s="176" cm="1">
        <f t="array" ref="BL31">SUMIFS('N1.3_Project_Listing'!$P$16:$P$829, 'N1.3_Project_Listing'!$E$16:$E$829,'N1.3_Project_Listing'!$E31, 'N1.3_Project_Listing'!$A$16:$A$829,ET_Risk_SC_Summation[[#Headers],[400kV OHL Conductor]])</f>
        <v>0</v>
      </c>
      <c r="BM31" s="176" cm="1">
        <f t="array" ref="BM31">SUMIFS('N1.3_Project_Listing'!$P$16:$P$829, 'N1.3_Project_Listing'!$E$16:$E$829,'N1.3_Project_Listing'!$E31, 'N1.3_Project_Listing'!$A$16:$A$829,ET_Risk_SC_Summation[[#Headers],[400kV OHL Fittings]])</f>
        <v>0</v>
      </c>
      <c r="BN31" s="176" cm="1">
        <f t="array" ref="BN31">SUMIFS('N1.3_Project_Listing'!$P$16:$P$829, 'N1.3_Project_Listing'!$E$16:$E$829,'N1.3_Project_Listing'!$E31, 'N1.3_Project_Listing'!$A$16:$A$829,ET_Risk_SC_Summation[[#Headers],[400kV OHL Tower]])</f>
        <v>0</v>
      </c>
      <c r="BO31" s="177" t="str">
        <f>IF(SUM(ET_Risk_SC_Summation[[#This Row],[132kV Circuit Breaker]:[400kV OHL Tower]])=0, "n/a", INDEX(ET_Risk_SC_Summation[#Headers],1,MATCH(MAX(ET_Risk_SC_Summation[[#This Row],[132kV Circuit Breaker]:[400kV OHL Tower]]),ET_Risk_SC_Summation[[#This Row],[132kV Circuit Breaker]:[400kV OHL Tower]],0)))</f>
        <v>n/a</v>
      </c>
      <c r="BP31" s="177" t="str">
        <f>IFERROR(INDEX('N0.7_Lookup_References'!$G$77:$G$98,MATCH(ET_Risk_SC_Summation[[#This Row],[Mxx Category]],'N0.7_Lookup_References'!$F$77:$F$98,0)),"")</f>
        <v/>
      </c>
    </row>
    <row r="32" spans="1:68" ht="135">
      <c r="A32" s="160" t="str">
        <f>IFERROR(INDEX(N1.2_Intervention_Types[NARM Asset Category],MATCH('N1.3_Project_Listing'!$C32,N1.2_Intervention_Types[Intervention Type ID],0),1),"")</f>
        <v>Slamshut/ Regulators</v>
      </c>
      <c r="B32" s="160" t="str">
        <f>IF($D$2="GD",IFERROR(INDEX(N1.2_Intervention_Types[C&amp;V Asset Category (GD)],MATCH('N1.3_Project_Listing'!$C32,N1.2_Intervention_Types[Intervention Type ID],0),1),""),IFERROR(INDEX(N1.2_Intervention_Types[NARM Asset Category],MATCH('N1.3_Project_Listing'!$C32,N1.2_Intervention_Types[Intervention Type ID],0),1),""))</f>
        <v>PRS or Offtake</v>
      </c>
      <c r="C32" s="67">
        <f>IFERROR(INDEX(N1.2_Intervention_Types[Intervention Type ID],MATCH('N1.3_Project_Listing'!$I32,N1.2_Intervention_Types[Intervention Type],0),1),"")</f>
        <v>48</v>
      </c>
      <c r="D32" s="160" t="str">
        <f>IFERROR(INDEX(N1.2_Intervention_Types[Intervention Category],MATCH('N1.3_Project_Listing'!$C32,N1.2_Intervention_Types[Intervention Type ID],0),1),"")</f>
        <v>Refurbishment</v>
      </c>
      <c r="E32" s="210" t="s">
        <v>687</v>
      </c>
      <c r="F32" s="236" t="s">
        <v>688</v>
      </c>
      <c r="G32" s="236" t="s">
        <v>206</v>
      </c>
      <c r="H32" s="236" t="s">
        <v>300</v>
      </c>
      <c r="I32" s="151" t="s">
        <v>689</v>
      </c>
      <c r="J32" s="139">
        <v>2028</v>
      </c>
      <c r="K32" s="312">
        <v>0</v>
      </c>
      <c r="L32" s="312">
        <v>0</v>
      </c>
      <c r="M32" s="312">
        <v>2</v>
      </c>
      <c r="N32" s="343">
        <v>0.21675839304452482</v>
      </c>
      <c r="O32" s="343">
        <v>0.21632229690100174</v>
      </c>
      <c r="P32" s="343">
        <v>6.6728539553122914E-3</v>
      </c>
      <c r="Q32" s="366">
        <f t="shared" si="2"/>
        <v>4.3609614352307924E-4</v>
      </c>
      <c r="R32" s="368">
        <f>IF('N1.3_Project_Listing'!$D32="Replacement",SUM('N1.3_Project_Listing'!$K32:$L32)/2,'N1.3_Project_Listing'!$M32)</f>
        <v>2</v>
      </c>
      <c r="S32" s="67" t="str">
        <f>IFERROR(INDEX('N0.7_Lookup_References'!$C$13:$C$72,MATCH($A32,'N0.7_Lookup_References'!$B$13:$B$72,0)),"")</f>
        <v>Systems</v>
      </c>
      <c r="T32" s="338" t="str">
        <f t="shared" si="3"/>
        <v/>
      </c>
      <c r="V32" s="312">
        <v>0</v>
      </c>
      <c r="W32" s="312">
        <v>0</v>
      </c>
      <c r="X32" s="312">
        <v>0</v>
      </c>
      <c r="Y32" s="312">
        <v>0</v>
      </c>
      <c r="Z32" s="312">
        <v>0</v>
      </c>
      <c r="AA32" s="312">
        <v>0</v>
      </c>
      <c r="AB32" s="312">
        <v>0</v>
      </c>
      <c r="AC32" s="312">
        <v>1</v>
      </c>
      <c r="AD32" s="312">
        <v>0</v>
      </c>
      <c r="AE32" s="312">
        <v>1</v>
      </c>
      <c r="AF32" s="312">
        <v>0</v>
      </c>
      <c r="AG32" s="312">
        <v>0</v>
      </c>
      <c r="AH32" s="312">
        <v>0</v>
      </c>
      <c r="AI32" s="312">
        <v>0</v>
      </c>
      <c r="AJ32" s="312">
        <v>0</v>
      </c>
      <c r="AK32" s="312">
        <v>0</v>
      </c>
      <c r="AL32" s="312">
        <v>0</v>
      </c>
      <c r="AM32" s="312">
        <v>1</v>
      </c>
      <c r="AN32" s="312">
        <v>0</v>
      </c>
      <c r="AO32" s="312">
        <v>1</v>
      </c>
      <c r="AP32" s="63">
        <f t="shared" si="4"/>
        <v>2</v>
      </c>
      <c r="AQ32" s="63">
        <f t="shared" si="5"/>
        <v>2</v>
      </c>
      <c r="AR32" s="63">
        <f t="shared" si="6"/>
        <v>0</v>
      </c>
      <c r="AT32" s="176" cm="1">
        <f t="array" ref="AT32">SUMIFS('N1.3_Project_Listing'!$P$16:$P$829, 'N1.3_Project_Listing'!$E$16:$E$829,'N1.3_Project_Listing'!$E32, 'N1.3_Project_Listing'!$A$16:$A$829,ET_Risk_SC_Summation[[#Headers],[132kV Circuit Breaker]])</f>
        <v>0</v>
      </c>
      <c r="AU32" s="176" cm="1">
        <f t="array" ref="AU32">SUMIFS('N1.3_Project_Listing'!$P$16:$P$829, 'N1.3_Project_Listing'!$E$16:$E$829,'N1.3_Project_Listing'!$E32, 'N1.3_Project_Listing'!$A$16:$A$829,ET_Risk_SC_Summation[[#Headers],[132kV Transformer]])</f>
        <v>0</v>
      </c>
      <c r="AV32" s="176" cm="1">
        <f t="array" ref="AV32">SUMIFS('N1.3_Project_Listing'!$P$16:$P$829, 'N1.3_Project_Listing'!$E$16:$E$829,'N1.3_Project_Listing'!$E32, 'N1.3_Project_Listing'!$A$16:$A$829,ET_Risk_SC_Summation[[#Headers],[132kV Reactor]])</f>
        <v>0</v>
      </c>
      <c r="AW32" s="176" cm="1">
        <f t="array" ref="AW32">SUMIFS('N1.3_Project_Listing'!$P$16:$P$829, 'N1.3_Project_Listing'!$E$16:$E$829,'N1.3_Project_Listing'!$E32, 'N1.3_Project_Listing'!$A$16:$A$829,ET_Risk_SC_Summation[[#Headers],[132kV Underground Cable]])</f>
        <v>0</v>
      </c>
      <c r="AX32" s="176" cm="1">
        <f t="array" ref="AX32">SUMIFS('N1.3_Project_Listing'!$P$16:$P$829, 'N1.3_Project_Listing'!$E$16:$E$829,'N1.3_Project_Listing'!$E32, 'N1.3_Project_Listing'!$A$16:$A$829,ET_Risk_SC_Summation[[#Headers],[132kV OHL Conductor]])</f>
        <v>0</v>
      </c>
      <c r="AY32" s="176" cm="1">
        <f t="array" ref="AY32">SUMIFS('N1.3_Project_Listing'!$P$16:$P$829, 'N1.3_Project_Listing'!$E$16:$E$829,'N1.3_Project_Listing'!$E32, 'N1.3_Project_Listing'!$A$16:$A$829,ET_Risk_SC_Summation[[#Headers],[132kV OHL Fittings]])</f>
        <v>0</v>
      </c>
      <c r="AZ32" s="176" cm="1">
        <f t="array" ref="AZ32">SUMIFS('N1.3_Project_Listing'!$P$16:$P$829, 'N1.3_Project_Listing'!$E$16:$E$829,'N1.3_Project_Listing'!$E32, 'N1.3_Project_Listing'!$A$16:$A$829,ET_Risk_SC_Summation[[#Headers],[132kV OHL Tower]])</f>
        <v>0</v>
      </c>
      <c r="BA32" s="176" cm="1">
        <f t="array" ref="BA32">SUMIFS('N1.3_Project_Listing'!$P$16:$P$829, 'N1.3_Project_Listing'!$E$16:$E$829,'N1.3_Project_Listing'!$E32, 'N1.3_Project_Listing'!$A$16:$A$829,ET_Risk_SC_Summation[[#Headers],[275kV Circuit Breaker]])</f>
        <v>0</v>
      </c>
      <c r="BB32" s="176" cm="1">
        <f t="array" ref="BB32">SUMIFS('N1.3_Project_Listing'!$P$16:$P$829, 'N1.3_Project_Listing'!$E$16:$E$829,'N1.3_Project_Listing'!$E32, 'N1.3_Project_Listing'!$A$16:$A$829,ET_Risk_SC_Summation[[#Headers],[275kV Transformer]])</f>
        <v>0</v>
      </c>
      <c r="BC32" s="176" cm="1">
        <f t="array" ref="BC32">SUMIFS('N1.3_Project_Listing'!$P$16:$P$829, 'N1.3_Project_Listing'!$E$16:$E$829,'N1.3_Project_Listing'!$E32, 'N1.3_Project_Listing'!$A$16:$A$829,ET_Risk_SC_Summation[[#Headers],[275kV Reactor]])</f>
        <v>0</v>
      </c>
      <c r="BD32" s="176" cm="1">
        <f t="array" ref="BD32">SUMIFS('N1.3_Project_Listing'!$P$16:$P$829, 'N1.3_Project_Listing'!$E$16:$E$829,'N1.3_Project_Listing'!$E32, 'N1.3_Project_Listing'!$A$16:$A$829,ET_Risk_SC_Summation[[#Headers],[275kV Underground Cable]])</f>
        <v>0</v>
      </c>
      <c r="BE32" s="176" cm="1">
        <f t="array" ref="BE32">SUMIFS('N1.3_Project_Listing'!$P$16:$P$829, 'N1.3_Project_Listing'!$E$16:$E$829,'N1.3_Project_Listing'!$E32, 'N1.3_Project_Listing'!$A$16:$A$829,ET_Risk_SC_Summation[[#Headers],[275kV OHL Conductor]])</f>
        <v>0</v>
      </c>
      <c r="BF32" s="176" cm="1">
        <f t="array" ref="BF32">SUMIFS('N1.3_Project_Listing'!$P$16:$P$829, 'N1.3_Project_Listing'!$E$16:$E$829,'N1.3_Project_Listing'!$E32, 'N1.3_Project_Listing'!$A$16:$A$829,ET_Risk_SC_Summation[[#Headers],[275kV OHL Fittings]])</f>
        <v>0</v>
      </c>
      <c r="BG32" s="176" cm="1">
        <f t="array" ref="BG32">SUMIFS('N1.3_Project_Listing'!$P$16:$P$829, 'N1.3_Project_Listing'!$E$16:$E$829,'N1.3_Project_Listing'!$E32, 'N1.3_Project_Listing'!$A$16:$A$829,ET_Risk_SC_Summation[[#Headers],[275kV OHL Tower]])</f>
        <v>0</v>
      </c>
      <c r="BH32" s="176" cm="1">
        <f t="array" ref="BH32">SUMIFS('N1.3_Project_Listing'!$P$16:$P$829, 'N1.3_Project_Listing'!$E$16:$E$829,'N1.3_Project_Listing'!$E32, 'N1.3_Project_Listing'!$A$16:$A$829,ET_Risk_SC_Summation[[#Headers],[400kV Circuit Breaker]])</f>
        <v>0</v>
      </c>
      <c r="BI32" s="176" cm="1">
        <f t="array" ref="BI32">SUMIFS('N1.3_Project_Listing'!$P$16:$P$829, 'N1.3_Project_Listing'!$E$16:$E$829,'N1.3_Project_Listing'!$E32, 'N1.3_Project_Listing'!$A$16:$A$829,ET_Risk_SC_Summation[[#Headers],[400kV Transformer]])</f>
        <v>0</v>
      </c>
      <c r="BJ32" s="176" cm="1">
        <f t="array" ref="BJ32">SUMIFS('N1.3_Project_Listing'!$P$16:$P$829, 'N1.3_Project_Listing'!$E$16:$E$829,'N1.3_Project_Listing'!$E32, 'N1.3_Project_Listing'!$A$16:$A$829,ET_Risk_SC_Summation[[#Headers],[400kV Reactor]])</f>
        <v>0</v>
      </c>
      <c r="BK32" s="176" cm="1">
        <f t="array" ref="BK32">SUMIFS('N1.3_Project_Listing'!$P$16:$P$829, 'N1.3_Project_Listing'!$E$16:$E$829,'N1.3_Project_Listing'!$E32, 'N1.3_Project_Listing'!$A$16:$A$829,ET_Risk_SC_Summation[[#Headers],[400kV Underground Cable]])</f>
        <v>0</v>
      </c>
      <c r="BL32" s="176" cm="1">
        <f t="array" ref="BL32">SUMIFS('N1.3_Project_Listing'!$P$16:$P$829, 'N1.3_Project_Listing'!$E$16:$E$829,'N1.3_Project_Listing'!$E32, 'N1.3_Project_Listing'!$A$16:$A$829,ET_Risk_SC_Summation[[#Headers],[400kV OHL Conductor]])</f>
        <v>0</v>
      </c>
      <c r="BM32" s="176" cm="1">
        <f t="array" ref="BM32">SUMIFS('N1.3_Project_Listing'!$P$16:$P$829, 'N1.3_Project_Listing'!$E$16:$E$829,'N1.3_Project_Listing'!$E32, 'N1.3_Project_Listing'!$A$16:$A$829,ET_Risk_SC_Summation[[#Headers],[400kV OHL Fittings]])</f>
        <v>0</v>
      </c>
      <c r="BN32" s="176" cm="1">
        <f t="array" ref="BN32">SUMIFS('N1.3_Project_Listing'!$P$16:$P$829, 'N1.3_Project_Listing'!$E$16:$E$829,'N1.3_Project_Listing'!$E32, 'N1.3_Project_Listing'!$A$16:$A$829,ET_Risk_SC_Summation[[#Headers],[400kV OHL Tower]])</f>
        <v>0</v>
      </c>
      <c r="BO32" s="177" t="str">
        <f>IF(SUM(ET_Risk_SC_Summation[[#This Row],[132kV Circuit Breaker]:[400kV OHL Tower]])=0, "n/a", INDEX(ET_Risk_SC_Summation[#Headers],1,MATCH(MAX(ET_Risk_SC_Summation[[#This Row],[132kV Circuit Breaker]:[400kV OHL Tower]]),ET_Risk_SC_Summation[[#This Row],[132kV Circuit Breaker]:[400kV OHL Tower]],0)))</f>
        <v>n/a</v>
      </c>
      <c r="BP32" s="177" t="str">
        <f>IFERROR(INDEX('N0.7_Lookup_References'!$G$77:$G$98,MATCH(ET_Risk_SC_Summation[[#This Row],[Mxx Category]],'N0.7_Lookup_References'!$F$77:$F$98,0)),"")</f>
        <v/>
      </c>
    </row>
    <row r="33" spans="1:68" ht="135">
      <c r="A33" s="160" t="str">
        <f>IFERROR(INDEX(N1.2_Intervention_Types[NARM Asset Category],MATCH('N1.3_Project_Listing'!$C33,N1.2_Intervention_Types[Intervention Type ID],0),1),"")</f>
        <v>Slamshut/ Regulators</v>
      </c>
      <c r="B33" s="160" t="str">
        <f>IF($D$2="GD",IFERROR(INDEX(N1.2_Intervention_Types[C&amp;V Asset Category (GD)],MATCH('N1.3_Project_Listing'!$C33,N1.2_Intervention_Types[Intervention Type ID],0),1),""),IFERROR(INDEX(N1.2_Intervention_Types[NARM Asset Category],MATCH('N1.3_Project_Listing'!$C33,N1.2_Intervention_Types[Intervention Type ID],0),1),""))</f>
        <v>PRS or Offtake</v>
      </c>
      <c r="C33" s="67">
        <f>IFERROR(INDEX(N1.2_Intervention_Types[Intervention Type ID],MATCH('N1.3_Project_Listing'!$I33,N1.2_Intervention_Types[Intervention Type],0),1),"")</f>
        <v>48</v>
      </c>
      <c r="D33" s="160" t="str">
        <f>IFERROR(INDEX(N1.2_Intervention_Types[Intervention Category],MATCH('N1.3_Project_Listing'!$C33,N1.2_Intervention_Types[Intervention Type ID],0),1),"")</f>
        <v>Refurbishment</v>
      </c>
      <c r="E33" s="210" t="s">
        <v>687</v>
      </c>
      <c r="F33" s="236" t="s">
        <v>688</v>
      </c>
      <c r="G33" s="236" t="s">
        <v>206</v>
      </c>
      <c r="H33" s="236" t="s">
        <v>300</v>
      </c>
      <c r="I33" s="151" t="s">
        <v>689</v>
      </c>
      <c r="J33" s="139">
        <v>2029</v>
      </c>
      <c r="K33" s="312">
        <v>0</v>
      </c>
      <c r="L33" s="312">
        <v>0</v>
      </c>
      <c r="M33" s="312">
        <v>4</v>
      </c>
      <c r="N33" s="343">
        <v>0.33022688625869723</v>
      </c>
      <c r="O33" s="343">
        <v>0.33014421415869721</v>
      </c>
      <c r="P33" s="343">
        <v>1.4778093811743721E-3</v>
      </c>
      <c r="Q33" s="366">
        <f t="shared" si="2"/>
        <v>8.2672100000014126E-5</v>
      </c>
      <c r="R33" s="368">
        <f>IF('N1.3_Project_Listing'!$D33="Replacement",SUM('N1.3_Project_Listing'!$K33:$L33)/2,'N1.3_Project_Listing'!$M33)</f>
        <v>4</v>
      </c>
      <c r="S33" s="67" t="str">
        <f>IFERROR(INDEX('N0.7_Lookup_References'!$C$13:$C$72,MATCH($A33,'N0.7_Lookup_References'!$B$13:$B$72,0)),"")</f>
        <v>Systems</v>
      </c>
      <c r="T33" s="338" t="str">
        <f t="shared" si="3"/>
        <v/>
      </c>
      <c r="V33" s="312">
        <v>0</v>
      </c>
      <c r="W33" s="312">
        <v>0</v>
      </c>
      <c r="X33" s="312">
        <v>0</v>
      </c>
      <c r="Y33" s="312">
        <v>0</v>
      </c>
      <c r="Z33" s="312">
        <v>0</v>
      </c>
      <c r="AA33" s="312">
        <v>0</v>
      </c>
      <c r="AB33" s="312">
        <v>3</v>
      </c>
      <c r="AC33" s="312">
        <v>1</v>
      </c>
      <c r="AD33" s="312">
        <v>0</v>
      </c>
      <c r="AE33" s="312">
        <v>0</v>
      </c>
      <c r="AF33" s="312">
        <v>0</v>
      </c>
      <c r="AG33" s="312">
        <v>0</v>
      </c>
      <c r="AH33" s="312">
        <v>0</v>
      </c>
      <c r="AI33" s="312">
        <v>0</v>
      </c>
      <c r="AJ33" s="312">
        <v>0</v>
      </c>
      <c r="AK33" s="312">
        <v>0</v>
      </c>
      <c r="AL33" s="312">
        <v>3</v>
      </c>
      <c r="AM33" s="312">
        <v>1</v>
      </c>
      <c r="AN33" s="312">
        <v>0</v>
      </c>
      <c r="AO33" s="312">
        <v>0</v>
      </c>
      <c r="AP33" s="63">
        <f t="shared" si="4"/>
        <v>4</v>
      </c>
      <c r="AQ33" s="63">
        <f t="shared" si="5"/>
        <v>4</v>
      </c>
      <c r="AR33" s="63">
        <f t="shared" si="6"/>
        <v>0</v>
      </c>
      <c r="AT33" s="176" cm="1">
        <f t="array" ref="AT33">SUMIFS('N1.3_Project_Listing'!$P$16:$P$829, 'N1.3_Project_Listing'!$E$16:$E$829,'N1.3_Project_Listing'!$E33, 'N1.3_Project_Listing'!$A$16:$A$829,ET_Risk_SC_Summation[[#Headers],[132kV Circuit Breaker]])</f>
        <v>0</v>
      </c>
      <c r="AU33" s="176" cm="1">
        <f t="array" ref="AU33">SUMIFS('N1.3_Project_Listing'!$P$16:$P$829, 'N1.3_Project_Listing'!$E$16:$E$829,'N1.3_Project_Listing'!$E33, 'N1.3_Project_Listing'!$A$16:$A$829,ET_Risk_SC_Summation[[#Headers],[132kV Transformer]])</f>
        <v>0</v>
      </c>
      <c r="AV33" s="176" cm="1">
        <f t="array" ref="AV33">SUMIFS('N1.3_Project_Listing'!$P$16:$P$829, 'N1.3_Project_Listing'!$E$16:$E$829,'N1.3_Project_Listing'!$E33, 'N1.3_Project_Listing'!$A$16:$A$829,ET_Risk_SC_Summation[[#Headers],[132kV Reactor]])</f>
        <v>0</v>
      </c>
      <c r="AW33" s="176" cm="1">
        <f t="array" ref="AW33">SUMIFS('N1.3_Project_Listing'!$P$16:$P$829, 'N1.3_Project_Listing'!$E$16:$E$829,'N1.3_Project_Listing'!$E33, 'N1.3_Project_Listing'!$A$16:$A$829,ET_Risk_SC_Summation[[#Headers],[132kV Underground Cable]])</f>
        <v>0</v>
      </c>
      <c r="AX33" s="176" cm="1">
        <f t="array" ref="AX33">SUMIFS('N1.3_Project_Listing'!$P$16:$P$829, 'N1.3_Project_Listing'!$E$16:$E$829,'N1.3_Project_Listing'!$E33, 'N1.3_Project_Listing'!$A$16:$A$829,ET_Risk_SC_Summation[[#Headers],[132kV OHL Conductor]])</f>
        <v>0</v>
      </c>
      <c r="AY33" s="176" cm="1">
        <f t="array" ref="AY33">SUMIFS('N1.3_Project_Listing'!$P$16:$P$829, 'N1.3_Project_Listing'!$E$16:$E$829,'N1.3_Project_Listing'!$E33, 'N1.3_Project_Listing'!$A$16:$A$829,ET_Risk_SC_Summation[[#Headers],[132kV OHL Fittings]])</f>
        <v>0</v>
      </c>
      <c r="AZ33" s="176" cm="1">
        <f t="array" ref="AZ33">SUMIFS('N1.3_Project_Listing'!$P$16:$P$829, 'N1.3_Project_Listing'!$E$16:$E$829,'N1.3_Project_Listing'!$E33, 'N1.3_Project_Listing'!$A$16:$A$829,ET_Risk_SC_Summation[[#Headers],[132kV OHL Tower]])</f>
        <v>0</v>
      </c>
      <c r="BA33" s="176" cm="1">
        <f t="array" ref="BA33">SUMIFS('N1.3_Project_Listing'!$P$16:$P$829, 'N1.3_Project_Listing'!$E$16:$E$829,'N1.3_Project_Listing'!$E33, 'N1.3_Project_Listing'!$A$16:$A$829,ET_Risk_SC_Summation[[#Headers],[275kV Circuit Breaker]])</f>
        <v>0</v>
      </c>
      <c r="BB33" s="176" cm="1">
        <f t="array" ref="BB33">SUMIFS('N1.3_Project_Listing'!$P$16:$P$829, 'N1.3_Project_Listing'!$E$16:$E$829,'N1.3_Project_Listing'!$E33, 'N1.3_Project_Listing'!$A$16:$A$829,ET_Risk_SC_Summation[[#Headers],[275kV Transformer]])</f>
        <v>0</v>
      </c>
      <c r="BC33" s="176" cm="1">
        <f t="array" ref="BC33">SUMIFS('N1.3_Project_Listing'!$P$16:$P$829, 'N1.3_Project_Listing'!$E$16:$E$829,'N1.3_Project_Listing'!$E33, 'N1.3_Project_Listing'!$A$16:$A$829,ET_Risk_SC_Summation[[#Headers],[275kV Reactor]])</f>
        <v>0</v>
      </c>
      <c r="BD33" s="176" cm="1">
        <f t="array" ref="BD33">SUMIFS('N1.3_Project_Listing'!$P$16:$P$829, 'N1.3_Project_Listing'!$E$16:$E$829,'N1.3_Project_Listing'!$E33, 'N1.3_Project_Listing'!$A$16:$A$829,ET_Risk_SC_Summation[[#Headers],[275kV Underground Cable]])</f>
        <v>0</v>
      </c>
      <c r="BE33" s="176" cm="1">
        <f t="array" ref="BE33">SUMIFS('N1.3_Project_Listing'!$P$16:$P$829, 'N1.3_Project_Listing'!$E$16:$E$829,'N1.3_Project_Listing'!$E33, 'N1.3_Project_Listing'!$A$16:$A$829,ET_Risk_SC_Summation[[#Headers],[275kV OHL Conductor]])</f>
        <v>0</v>
      </c>
      <c r="BF33" s="176" cm="1">
        <f t="array" ref="BF33">SUMIFS('N1.3_Project_Listing'!$P$16:$P$829, 'N1.3_Project_Listing'!$E$16:$E$829,'N1.3_Project_Listing'!$E33, 'N1.3_Project_Listing'!$A$16:$A$829,ET_Risk_SC_Summation[[#Headers],[275kV OHL Fittings]])</f>
        <v>0</v>
      </c>
      <c r="BG33" s="176" cm="1">
        <f t="array" ref="BG33">SUMIFS('N1.3_Project_Listing'!$P$16:$P$829, 'N1.3_Project_Listing'!$E$16:$E$829,'N1.3_Project_Listing'!$E33, 'N1.3_Project_Listing'!$A$16:$A$829,ET_Risk_SC_Summation[[#Headers],[275kV OHL Tower]])</f>
        <v>0</v>
      </c>
      <c r="BH33" s="176" cm="1">
        <f t="array" ref="BH33">SUMIFS('N1.3_Project_Listing'!$P$16:$P$829, 'N1.3_Project_Listing'!$E$16:$E$829,'N1.3_Project_Listing'!$E33, 'N1.3_Project_Listing'!$A$16:$A$829,ET_Risk_SC_Summation[[#Headers],[400kV Circuit Breaker]])</f>
        <v>0</v>
      </c>
      <c r="BI33" s="176" cm="1">
        <f t="array" ref="BI33">SUMIFS('N1.3_Project_Listing'!$P$16:$P$829, 'N1.3_Project_Listing'!$E$16:$E$829,'N1.3_Project_Listing'!$E33, 'N1.3_Project_Listing'!$A$16:$A$829,ET_Risk_SC_Summation[[#Headers],[400kV Transformer]])</f>
        <v>0</v>
      </c>
      <c r="BJ33" s="176" cm="1">
        <f t="array" ref="BJ33">SUMIFS('N1.3_Project_Listing'!$P$16:$P$829, 'N1.3_Project_Listing'!$E$16:$E$829,'N1.3_Project_Listing'!$E33, 'N1.3_Project_Listing'!$A$16:$A$829,ET_Risk_SC_Summation[[#Headers],[400kV Reactor]])</f>
        <v>0</v>
      </c>
      <c r="BK33" s="176" cm="1">
        <f t="array" ref="BK33">SUMIFS('N1.3_Project_Listing'!$P$16:$P$829, 'N1.3_Project_Listing'!$E$16:$E$829,'N1.3_Project_Listing'!$E33, 'N1.3_Project_Listing'!$A$16:$A$829,ET_Risk_SC_Summation[[#Headers],[400kV Underground Cable]])</f>
        <v>0</v>
      </c>
      <c r="BL33" s="176" cm="1">
        <f t="array" ref="BL33">SUMIFS('N1.3_Project_Listing'!$P$16:$P$829, 'N1.3_Project_Listing'!$E$16:$E$829,'N1.3_Project_Listing'!$E33, 'N1.3_Project_Listing'!$A$16:$A$829,ET_Risk_SC_Summation[[#Headers],[400kV OHL Conductor]])</f>
        <v>0</v>
      </c>
      <c r="BM33" s="176" cm="1">
        <f t="array" ref="BM33">SUMIFS('N1.3_Project_Listing'!$P$16:$P$829, 'N1.3_Project_Listing'!$E$16:$E$829,'N1.3_Project_Listing'!$E33, 'N1.3_Project_Listing'!$A$16:$A$829,ET_Risk_SC_Summation[[#Headers],[400kV OHL Fittings]])</f>
        <v>0</v>
      </c>
      <c r="BN33" s="176" cm="1">
        <f t="array" ref="BN33">SUMIFS('N1.3_Project_Listing'!$P$16:$P$829, 'N1.3_Project_Listing'!$E$16:$E$829,'N1.3_Project_Listing'!$E33, 'N1.3_Project_Listing'!$A$16:$A$829,ET_Risk_SC_Summation[[#Headers],[400kV OHL Tower]])</f>
        <v>0</v>
      </c>
      <c r="BO33" s="177" t="str">
        <f>IF(SUM(ET_Risk_SC_Summation[[#This Row],[132kV Circuit Breaker]:[400kV OHL Tower]])=0, "n/a", INDEX(ET_Risk_SC_Summation[#Headers],1,MATCH(MAX(ET_Risk_SC_Summation[[#This Row],[132kV Circuit Breaker]:[400kV OHL Tower]]),ET_Risk_SC_Summation[[#This Row],[132kV Circuit Breaker]:[400kV OHL Tower]],0)))</f>
        <v>n/a</v>
      </c>
      <c r="BP33" s="177" t="str">
        <f>IFERROR(INDEX('N0.7_Lookup_References'!$G$77:$G$98,MATCH(ET_Risk_SC_Summation[[#This Row],[Mxx Category]],'N0.7_Lookup_References'!$F$77:$F$98,0)),"")</f>
        <v/>
      </c>
    </row>
    <row r="34" spans="1:68" ht="135">
      <c r="A34" s="160" t="str">
        <f>IFERROR(INDEX(N1.2_Intervention_Types[NARM Asset Category],MATCH('N1.3_Project_Listing'!$C34,N1.2_Intervention_Types[Intervention Type ID],0),1),"")</f>
        <v>Slamshut/ Regulators</v>
      </c>
      <c r="B34" s="160" t="str">
        <f>IF($D$2="GD",IFERROR(INDEX(N1.2_Intervention_Types[C&amp;V Asset Category (GD)],MATCH('N1.3_Project_Listing'!$C34,N1.2_Intervention_Types[Intervention Type ID],0),1),""),IFERROR(INDEX(N1.2_Intervention_Types[NARM Asset Category],MATCH('N1.3_Project_Listing'!$C34,N1.2_Intervention_Types[Intervention Type ID],0),1),""))</f>
        <v>PRS or Offtake</v>
      </c>
      <c r="C34" s="67">
        <f>IFERROR(INDEX(N1.2_Intervention_Types[Intervention Type ID],MATCH('N1.3_Project_Listing'!$I34,N1.2_Intervention_Types[Intervention Type],0),1),"")</f>
        <v>48</v>
      </c>
      <c r="D34" s="160" t="str">
        <f>IFERROR(INDEX(N1.2_Intervention_Types[Intervention Category],MATCH('N1.3_Project_Listing'!$C34,N1.2_Intervention_Types[Intervention Type ID],0),1),"")</f>
        <v>Refurbishment</v>
      </c>
      <c r="E34" s="210" t="s">
        <v>687</v>
      </c>
      <c r="F34" s="236" t="s">
        <v>688</v>
      </c>
      <c r="G34" s="236" t="s">
        <v>206</v>
      </c>
      <c r="H34" s="236" t="s">
        <v>300</v>
      </c>
      <c r="I34" s="151" t="s">
        <v>689</v>
      </c>
      <c r="J34" s="139">
        <v>2030</v>
      </c>
      <c r="K34" s="312">
        <v>0</v>
      </c>
      <c r="L34" s="312">
        <v>0</v>
      </c>
      <c r="M34" s="312">
        <v>2</v>
      </c>
      <c r="N34" s="343">
        <v>0.20678871377097449</v>
      </c>
      <c r="O34" s="343">
        <v>0.20669682517635327</v>
      </c>
      <c r="P34" s="343">
        <v>1.503654865531229E-3</v>
      </c>
      <c r="Q34" s="366">
        <f t="shared" si="2"/>
        <v>9.1888594621225561E-5</v>
      </c>
      <c r="R34" s="368">
        <f>IF('N1.3_Project_Listing'!$D34="Replacement",SUM('N1.3_Project_Listing'!$K34:$L34)/2,'N1.3_Project_Listing'!$M34)</f>
        <v>2</v>
      </c>
      <c r="S34" s="67" t="str">
        <f>IFERROR(INDEX('N0.7_Lookup_References'!$C$13:$C$72,MATCH($A34,'N0.7_Lookup_References'!$B$13:$B$72,0)),"")</f>
        <v>Systems</v>
      </c>
      <c r="T34" s="338" t="str">
        <f t="shared" si="3"/>
        <v/>
      </c>
      <c r="V34" s="312">
        <v>0</v>
      </c>
      <c r="W34" s="312">
        <v>0</v>
      </c>
      <c r="X34" s="312">
        <v>0</v>
      </c>
      <c r="Y34" s="312">
        <v>0</v>
      </c>
      <c r="Z34" s="312">
        <v>0</v>
      </c>
      <c r="AA34" s="312">
        <v>0</v>
      </c>
      <c r="AB34" s="312">
        <v>1</v>
      </c>
      <c r="AC34" s="312">
        <v>0</v>
      </c>
      <c r="AD34" s="312">
        <v>0</v>
      </c>
      <c r="AE34" s="312">
        <v>1</v>
      </c>
      <c r="AF34" s="312">
        <v>0</v>
      </c>
      <c r="AG34" s="312">
        <v>0</v>
      </c>
      <c r="AH34" s="312">
        <v>0</v>
      </c>
      <c r="AI34" s="312">
        <v>0</v>
      </c>
      <c r="AJ34" s="312">
        <v>0</v>
      </c>
      <c r="AK34" s="312">
        <v>0</v>
      </c>
      <c r="AL34" s="312">
        <v>1</v>
      </c>
      <c r="AM34" s="312">
        <v>0</v>
      </c>
      <c r="AN34" s="312">
        <v>0</v>
      </c>
      <c r="AO34" s="312">
        <v>1</v>
      </c>
      <c r="AP34" s="63">
        <f t="shared" si="4"/>
        <v>2</v>
      </c>
      <c r="AQ34" s="63">
        <f t="shared" si="5"/>
        <v>2</v>
      </c>
      <c r="AR34" s="63">
        <f t="shared" si="6"/>
        <v>0</v>
      </c>
      <c r="AT34" s="176" cm="1">
        <f t="array" ref="AT34">SUMIFS('N1.3_Project_Listing'!$P$16:$P$829, 'N1.3_Project_Listing'!$E$16:$E$829,'N1.3_Project_Listing'!$E34, 'N1.3_Project_Listing'!$A$16:$A$829,ET_Risk_SC_Summation[[#Headers],[132kV Circuit Breaker]])</f>
        <v>0</v>
      </c>
      <c r="AU34" s="176" cm="1">
        <f t="array" ref="AU34">SUMIFS('N1.3_Project_Listing'!$P$16:$P$829, 'N1.3_Project_Listing'!$E$16:$E$829,'N1.3_Project_Listing'!$E34, 'N1.3_Project_Listing'!$A$16:$A$829,ET_Risk_SC_Summation[[#Headers],[132kV Transformer]])</f>
        <v>0</v>
      </c>
      <c r="AV34" s="176" cm="1">
        <f t="array" ref="AV34">SUMIFS('N1.3_Project_Listing'!$P$16:$P$829, 'N1.3_Project_Listing'!$E$16:$E$829,'N1.3_Project_Listing'!$E34, 'N1.3_Project_Listing'!$A$16:$A$829,ET_Risk_SC_Summation[[#Headers],[132kV Reactor]])</f>
        <v>0</v>
      </c>
      <c r="AW34" s="176" cm="1">
        <f t="array" ref="AW34">SUMIFS('N1.3_Project_Listing'!$P$16:$P$829, 'N1.3_Project_Listing'!$E$16:$E$829,'N1.3_Project_Listing'!$E34, 'N1.3_Project_Listing'!$A$16:$A$829,ET_Risk_SC_Summation[[#Headers],[132kV Underground Cable]])</f>
        <v>0</v>
      </c>
      <c r="AX34" s="176" cm="1">
        <f t="array" ref="AX34">SUMIFS('N1.3_Project_Listing'!$P$16:$P$829, 'N1.3_Project_Listing'!$E$16:$E$829,'N1.3_Project_Listing'!$E34, 'N1.3_Project_Listing'!$A$16:$A$829,ET_Risk_SC_Summation[[#Headers],[132kV OHL Conductor]])</f>
        <v>0</v>
      </c>
      <c r="AY34" s="176" cm="1">
        <f t="array" ref="AY34">SUMIFS('N1.3_Project_Listing'!$P$16:$P$829, 'N1.3_Project_Listing'!$E$16:$E$829,'N1.3_Project_Listing'!$E34, 'N1.3_Project_Listing'!$A$16:$A$829,ET_Risk_SC_Summation[[#Headers],[132kV OHL Fittings]])</f>
        <v>0</v>
      </c>
      <c r="AZ34" s="176" cm="1">
        <f t="array" ref="AZ34">SUMIFS('N1.3_Project_Listing'!$P$16:$P$829, 'N1.3_Project_Listing'!$E$16:$E$829,'N1.3_Project_Listing'!$E34, 'N1.3_Project_Listing'!$A$16:$A$829,ET_Risk_SC_Summation[[#Headers],[132kV OHL Tower]])</f>
        <v>0</v>
      </c>
      <c r="BA34" s="176" cm="1">
        <f t="array" ref="BA34">SUMIFS('N1.3_Project_Listing'!$P$16:$P$829, 'N1.3_Project_Listing'!$E$16:$E$829,'N1.3_Project_Listing'!$E34, 'N1.3_Project_Listing'!$A$16:$A$829,ET_Risk_SC_Summation[[#Headers],[275kV Circuit Breaker]])</f>
        <v>0</v>
      </c>
      <c r="BB34" s="176" cm="1">
        <f t="array" ref="BB34">SUMIFS('N1.3_Project_Listing'!$P$16:$P$829, 'N1.3_Project_Listing'!$E$16:$E$829,'N1.3_Project_Listing'!$E34, 'N1.3_Project_Listing'!$A$16:$A$829,ET_Risk_SC_Summation[[#Headers],[275kV Transformer]])</f>
        <v>0</v>
      </c>
      <c r="BC34" s="176" cm="1">
        <f t="array" ref="BC34">SUMIFS('N1.3_Project_Listing'!$P$16:$P$829, 'N1.3_Project_Listing'!$E$16:$E$829,'N1.3_Project_Listing'!$E34, 'N1.3_Project_Listing'!$A$16:$A$829,ET_Risk_SC_Summation[[#Headers],[275kV Reactor]])</f>
        <v>0</v>
      </c>
      <c r="BD34" s="176" cm="1">
        <f t="array" ref="BD34">SUMIFS('N1.3_Project_Listing'!$P$16:$P$829, 'N1.3_Project_Listing'!$E$16:$E$829,'N1.3_Project_Listing'!$E34, 'N1.3_Project_Listing'!$A$16:$A$829,ET_Risk_SC_Summation[[#Headers],[275kV Underground Cable]])</f>
        <v>0</v>
      </c>
      <c r="BE34" s="176" cm="1">
        <f t="array" ref="BE34">SUMIFS('N1.3_Project_Listing'!$P$16:$P$829, 'N1.3_Project_Listing'!$E$16:$E$829,'N1.3_Project_Listing'!$E34, 'N1.3_Project_Listing'!$A$16:$A$829,ET_Risk_SC_Summation[[#Headers],[275kV OHL Conductor]])</f>
        <v>0</v>
      </c>
      <c r="BF34" s="176" cm="1">
        <f t="array" ref="BF34">SUMIFS('N1.3_Project_Listing'!$P$16:$P$829, 'N1.3_Project_Listing'!$E$16:$E$829,'N1.3_Project_Listing'!$E34, 'N1.3_Project_Listing'!$A$16:$A$829,ET_Risk_SC_Summation[[#Headers],[275kV OHL Fittings]])</f>
        <v>0</v>
      </c>
      <c r="BG34" s="176" cm="1">
        <f t="array" ref="BG34">SUMIFS('N1.3_Project_Listing'!$P$16:$P$829, 'N1.3_Project_Listing'!$E$16:$E$829,'N1.3_Project_Listing'!$E34, 'N1.3_Project_Listing'!$A$16:$A$829,ET_Risk_SC_Summation[[#Headers],[275kV OHL Tower]])</f>
        <v>0</v>
      </c>
      <c r="BH34" s="176" cm="1">
        <f t="array" ref="BH34">SUMIFS('N1.3_Project_Listing'!$P$16:$P$829, 'N1.3_Project_Listing'!$E$16:$E$829,'N1.3_Project_Listing'!$E34, 'N1.3_Project_Listing'!$A$16:$A$829,ET_Risk_SC_Summation[[#Headers],[400kV Circuit Breaker]])</f>
        <v>0</v>
      </c>
      <c r="BI34" s="176" cm="1">
        <f t="array" ref="BI34">SUMIFS('N1.3_Project_Listing'!$P$16:$P$829, 'N1.3_Project_Listing'!$E$16:$E$829,'N1.3_Project_Listing'!$E34, 'N1.3_Project_Listing'!$A$16:$A$829,ET_Risk_SC_Summation[[#Headers],[400kV Transformer]])</f>
        <v>0</v>
      </c>
      <c r="BJ34" s="176" cm="1">
        <f t="array" ref="BJ34">SUMIFS('N1.3_Project_Listing'!$P$16:$P$829, 'N1.3_Project_Listing'!$E$16:$E$829,'N1.3_Project_Listing'!$E34, 'N1.3_Project_Listing'!$A$16:$A$829,ET_Risk_SC_Summation[[#Headers],[400kV Reactor]])</f>
        <v>0</v>
      </c>
      <c r="BK34" s="176" cm="1">
        <f t="array" ref="BK34">SUMIFS('N1.3_Project_Listing'!$P$16:$P$829, 'N1.3_Project_Listing'!$E$16:$E$829,'N1.3_Project_Listing'!$E34, 'N1.3_Project_Listing'!$A$16:$A$829,ET_Risk_SC_Summation[[#Headers],[400kV Underground Cable]])</f>
        <v>0</v>
      </c>
      <c r="BL34" s="176" cm="1">
        <f t="array" ref="BL34">SUMIFS('N1.3_Project_Listing'!$P$16:$P$829, 'N1.3_Project_Listing'!$E$16:$E$829,'N1.3_Project_Listing'!$E34, 'N1.3_Project_Listing'!$A$16:$A$829,ET_Risk_SC_Summation[[#Headers],[400kV OHL Conductor]])</f>
        <v>0</v>
      </c>
      <c r="BM34" s="176" cm="1">
        <f t="array" ref="BM34">SUMIFS('N1.3_Project_Listing'!$P$16:$P$829, 'N1.3_Project_Listing'!$E$16:$E$829,'N1.3_Project_Listing'!$E34, 'N1.3_Project_Listing'!$A$16:$A$829,ET_Risk_SC_Summation[[#Headers],[400kV OHL Fittings]])</f>
        <v>0</v>
      </c>
      <c r="BN34" s="176" cm="1">
        <f t="array" ref="BN34">SUMIFS('N1.3_Project_Listing'!$P$16:$P$829, 'N1.3_Project_Listing'!$E$16:$E$829,'N1.3_Project_Listing'!$E34, 'N1.3_Project_Listing'!$A$16:$A$829,ET_Risk_SC_Summation[[#Headers],[400kV OHL Tower]])</f>
        <v>0</v>
      </c>
      <c r="BO34" s="177" t="str">
        <f>IF(SUM(ET_Risk_SC_Summation[[#This Row],[132kV Circuit Breaker]:[400kV OHL Tower]])=0, "n/a", INDEX(ET_Risk_SC_Summation[#Headers],1,MATCH(MAX(ET_Risk_SC_Summation[[#This Row],[132kV Circuit Breaker]:[400kV OHL Tower]]),ET_Risk_SC_Summation[[#This Row],[132kV Circuit Breaker]:[400kV OHL Tower]],0)))</f>
        <v>n/a</v>
      </c>
      <c r="BP34" s="177" t="str">
        <f>IFERROR(INDEX('N0.7_Lookup_References'!$G$77:$G$98,MATCH(ET_Risk_SC_Summation[[#This Row],[Mxx Category]],'N0.7_Lookup_References'!$F$77:$F$98,0)),"")</f>
        <v/>
      </c>
    </row>
    <row r="35" spans="1:68" ht="135">
      <c r="A35" s="160" t="str">
        <f>IFERROR(INDEX(N1.2_Intervention_Types[NARM Asset Category],MATCH('N1.3_Project_Listing'!$C35,N1.2_Intervention_Types[Intervention Type ID],0),1),"")</f>
        <v>Slamshut/ Regulators</v>
      </c>
      <c r="B35" s="160" t="str">
        <f>IF($D$2="GD",IFERROR(INDEX(N1.2_Intervention_Types[C&amp;V Asset Category (GD)],MATCH('N1.3_Project_Listing'!$C35,N1.2_Intervention_Types[Intervention Type ID],0),1),""),IFERROR(INDEX(N1.2_Intervention_Types[NARM Asset Category],MATCH('N1.3_Project_Listing'!$C35,N1.2_Intervention_Types[Intervention Type ID],0),1),""))</f>
        <v>PRS or Offtake</v>
      </c>
      <c r="C35" s="67">
        <f>IFERROR(INDEX(N1.2_Intervention_Types[Intervention Type ID],MATCH('N1.3_Project_Listing'!$I35,N1.2_Intervention_Types[Intervention Type],0),1),"")</f>
        <v>48</v>
      </c>
      <c r="D35" s="160" t="str">
        <f>IFERROR(INDEX(N1.2_Intervention_Types[Intervention Category],MATCH('N1.3_Project_Listing'!$C35,N1.2_Intervention_Types[Intervention Type ID],0),1),"")</f>
        <v>Refurbishment</v>
      </c>
      <c r="E35" s="210" t="s">
        <v>687</v>
      </c>
      <c r="F35" s="236" t="s">
        <v>688</v>
      </c>
      <c r="G35" s="236" t="s">
        <v>206</v>
      </c>
      <c r="H35" s="236" t="s">
        <v>300</v>
      </c>
      <c r="I35" s="151" t="s">
        <v>689</v>
      </c>
      <c r="J35" s="139">
        <v>2031</v>
      </c>
      <c r="K35" s="312">
        <v>0</v>
      </c>
      <c r="L35" s="312">
        <v>0</v>
      </c>
      <c r="M35" s="312">
        <v>5</v>
      </c>
      <c r="N35" s="343">
        <v>4.4866791298426287</v>
      </c>
      <c r="O35" s="343">
        <v>4.4853972628706869</v>
      </c>
      <c r="P35" s="343">
        <v>1.9983064979177151E-2</v>
      </c>
      <c r="Q35" s="366">
        <f t="shared" si="2"/>
        <v>1.2818669719418807E-3</v>
      </c>
      <c r="R35" s="368">
        <f>IF('N1.3_Project_Listing'!$D35="Replacement",SUM('N1.3_Project_Listing'!$K35:$L35)/2,'N1.3_Project_Listing'!$M35)</f>
        <v>5</v>
      </c>
      <c r="S35" s="67" t="str">
        <f>IFERROR(INDEX('N0.7_Lookup_References'!$C$13:$C$72,MATCH($A35,'N0.7_Lookup_References'!$B$13:$B$72,0)),"")</f>
        <v>Systems</v>
      </c>
      <c r="T35" s="338" t="str">
        <f t="shared" si="3"/>
        <v/>
      </c>
      <c r="V35" s="312">
        <v>0</v>
      </c>
      <c r="W35" s="312">
        <v>0</v>
      </c>
      <c r="X35" s="312">
        <v>0</v>
      </c>
      <c r="Y35" s="312">
        <v>0</v>
      </c>
      <c r="Z35" s="312">
        <v>0</v>
      </c>
      <c r="AA35" s="312">
        <v>0</v>
      </c>
      <c r="AB35" s="312">
        <v>1</v>
      </c>
      <c r="AC35" s="312">
        <v>1</v>
      </c>
      <c r="AD35" s="312">
        <v>0</v>
      </c>
      <c r="AE35" s="312">
        <v>3</v>
      </c>
      <c r="AF35" s="312">
        <v>0</v>
      </c>
      <c r="AG35" s="312">
        <v>0</v>
      </c>
      <c r="AH35" s="312">
        <v>0</v>
      </c>
      <c r="AI35" s="312">
        <v>0</v>
      </c>
      <c r="AJ35" s="312">
        <v>0</v>
      </c>
      <c r="AK35" s="312">
        <v>0</v>
      </c>
      <c r="AL35" s="312">
        <v>1</v>
      </c>
      <c r="AM35" s="312">
        <v>1</v>
      </c>
      <c r="AN35" s="312">
        <v>0</v>
      </c>
      <c r="AO35" s="312">
        <v>3</v>
      </c>
      <c r="AP35" s="63">
        <f t="shared" si="4"/>
        <v>5</v>
      </c>
      <c r="AQ35" s="63">
        <f t="shared" si="5"/>
        <v>5</v>
      </c>
      <c r="AR35" s="63">
        <f t="shared" si="6"/>
        <v>0</v>
      </c>
      <c r="AT35" s="176" cm="1">
        <f t="array" ref="AT35">SUMIFS('N1.3_Project_Listing'!$P$16:$P$829, 'N1.3_Project_Listing'!$E$16:$E$829,'N1.3_Project_Listing'!$E35, 'N1.3_Project_Listing'!$A$16:$A$829,ET_Risk_SC_Summation[[#Headers],[132kV Circuit Breaker]])</f>
        <v>0</v>
      </c>
      <c r="AU35" s="176" cm="1">
        <f t="array" ref="AU35">SUMIFS('N1.3_Project_Listing'!$P$16:$P$829, 'N1.3_Project_Listing'!$E$16:$E$829,'N1.3_Project_Listing'!$E35, 'N1.3_Project_Listing'!$A$16:$A$829,ET_Risk_SC_Summation[[#Headers],[132kV Transformer]])</f>
        <v>0</v>
      </c>
      <c r="AV35" s="176" cm="1">
        <f t="array" ref="AV35">SUMIFS('N1.3_Project_Listing'!$P$16:$P$829, 'N1.3_Project_Listing'!$E$16:$E$829,'N1.3_Project_Listing'!$E35, 'N1.3_Project_Listing'!$A$16:$A$829,ET_Risk_SC_Summation[[#Headers],[132kV Reactor]])</f>
        <v>0</v>
      </c>
      <c r="AW35" s="176" cm="1">
        <f t="array" ref="AW35">SUMIFS('N1.3_Project_Listing'!$P$16:$P$829, 'N1.3_Project_Listing'!$E$16:$E$829,'N1.3_Project_Listing'!$E35, 'N1.3_Project_Listing'!$A$16:$A$829,ET_Risk_SC_Summation[[#Headers],[132kV Underground Cable]])</f>
        <v>0</v>
      </c>
      <c r="AX35" s="176" cm="1">
        <f t="array" ref="AX35">SUMIFS('N1.3_Project_Listing'!$P$16:$P$829, 'N1.3_Project_Listing'!$E$16:$E$829,'N1.3_Project_Listing'!$E35, 'N1.3_Project_Listing'!$A$16:$A$829,ET_Risk_SC_Summation[[#Headers],[132kV OHL Conductor]])</f>
        <v>0</v>
      </c>
      <c r="AY35" s="176" cm="1">
        <f t="array" ref="AY35">SUMIFS('N1.3_Project_Listing'!$P$16:$P$829, 'N1.3_Project_Listing'!$E$16:$E$829,'N1.3_Project_Listing'!$E35, 'N1.3_Project_Listing'!$A$16:$A$829,ET_Risk_SC_Summation[[#Headers],[132kV OHL Fittings]])</f>
        <v>0</v>
      </c>
      <c r="AZ35" s="176" cm="1">
        <f t="array" ref="AZ35">SUMIFS('N1.3_Project_Listing'!$P$16:$P$829, 'N1.3_Project_Listing'!$E$16:$E$829,'N1.3_Project_Listing'!$E35, 'N1.3_Project_Listing'!$A$16:$A$829,ET_Risk_SC_Summation[[#Headers],[132kV OHL Tower]])</f>
        <v>0</v>
      </c>
      <c r="BA35" s="176" cm="1">
        <f t="array" ref="BA35">SUMIFS('N1.3_Project_Listing'!$P$16:$P$829, 'N1.3_Project_Listing'!$E$16:$E$829,'N1.3_Project_Listing'!$E35, 'N1.3_Project_Listing'!$A$16:$A$829,ET_Risk_SC_Summation[[#Headers],[275kV Circuit Breaker]])</f>
        <v>0</v>
      </c>
      <c r="BB35" s="176" cm="1">
        <f t="array" ref="BB35">SUMIFS('N1.3_Project_Listing'!$P$16:$P$829, 'N1.3_Project_Listing'!$E$16:$E$829,'N1.3_Project_Listing'!$E35, 'N1.3_Project_Listing'!$A$16:$A$829,ET_Risk_SC_Summation[[#Headers],[275kV Transformer]])</f>
        <v>0</v>
      </c>
      <c r="BC35" s="176" cm="1">
        <f t="array" ref="BC35">SUMIFS('N1.3_Project_Listing'!$P$16:$P$829, 'N1.3_Project_Listing'!$E$16:$E$829,'N1.3_Project_Listing'!$E35, 'N1.3_Project_Listing'!$A$16:$A$829,ET_Risk_SC_Summation[[#Headers],[275kV Reactor]])</f>
        <v>0</v>
      </c>
      <c r="BD35" s="176" cm="1">
        <f t="array" ref="BD35">SUMIFS('N1.3_Project_Listing'!$P$16:$P$829, 'N1.3_Project_Listing'!$E$16:$E$829,'N1.3_Project_Listing'!$E35, 'N1.3_Project_Listing'!$A$16:$A$829,ET_Risk_SC_Summation[[#Headers],[275kV Underground Cable]])</f>
        <v>0</v>
      </c>
      <c r="BE35" s="176" cm="1">
        <f t="array" ref="BE35">SUMIFS('N1.3_Project_Listing'!$P$16:$P$829, 'N1.3_Project_Listing'!$E$16:$E$829,'N1.3_Project_Listing'!$E35, 'N1.3_Project_Listing'!$A$16:$A$829,ET_Risk_SC_Summation[[#Headers],[275kV OHL Conductor]])</f>
        <v>0</v>
      </c>
      <c r="BF35" s="176" cm="1">
        <f t="array" ref="BF35">SUMIFS('N1.3_Project_Listing'!$P$16:$P$829, 'N1.3_Project_Listing'!$E$16:$E$829,'N1.3_Project_Listing'!$E35, 'N1.3_Project_Listing'!$A$16:$A$829,ET_Risk_SC_Summation[[#Headers],[275kV OHL Fittings]])</f>
        <v>0</v>
      </c>
      <c r="BG35" s="176" cm="1">
        <f t="array" ref="BG35">SUMIFS('N1.3_Project_Listing'!$P$16:$P$829, 'N1.3_Project_Listing'!$E$16:$E$829,'N1.3_Project_Listing'!$E35, 'N1.3_Project_Listing'!$A$16:$A$829,ET_Risk_SC_Summation[[#Headers],[275kV OHL Tower]])</f>
        <v>0</v>
      </c>
      <c r="BH35" s="176" cm="1">
        <f t="array" ref="BH35">SUMIFS('N1.3_Project_Listing'!$P$16:$P$829, 'N1.3_Project_Listing'!$E$16:$E$829,'N1.3_Project_Listing'!$E35, 'N1.3_Project_Listing'!$A$16:$A$829,ET_Risk_SC_Summation[[#Headers],[400kV Circuit Breaker]])</f>
        <v>0</v>
      </c>
      <c r="BI35" s="176" cm="1">
        <f t="array" ref="BI35">SUMIFS('N1.3_Project_Listing'!$P$16:$P$829, 'N1.3_Project_Listing'!$E$16:$E$829,'N1.3_Project_Listing'!$E35, 'N1.3_Project_Listing'!$A$16:$A$829,ET_Risk_SC_Summation[[#Headers],[400kV Transformer]])</f>
        <v>0</v>
      </c>
      <c r="BJ35" s="176" cm="1">
        <f t="array" ref="BJ35">SUMIFS('N1.3_Project_Listing'!$P$16:$P$829, 'N1.3_Project_Listing'!$E$16:$E$829,'N1.3_Project_Listing'!$E35, 'N1.3_Project_Listing'!$A$16:$A$829,ET_Risk_SC_Summation[[#Headers],[400kV Reactor]])</f>
        <v>0</v>
      </c>
      <c r="BK35" s="176" cm="1">
        <f t="array" ref="BK35">SUMIFS('N1.3_Project_Listing'!$P$16:$P$829, 'N1.3_Project_Listing'!$E$16:$E$829,'N1.3_Project_Listing'!$E35, 'N1.3_Project_Listing'!$A$16:$A$829,ET_Risk_SC_Summation[[#Headers],[400kV Underground Cable]])</f>
        <v>0</v>
      </c>
      <c r="BL35" s="176" cm="1">
        <f t="array" ref="BL35">SUMIFS('N1.3_Project_Listing'!$P$16:$P$829, 'N1.3_Project_Listing'!$E$16:$E$829,'N1.3_Project_Listing'!$E35, 'N1.3_Project_Listing'!$A$16:$A$829,ET_Risk_SC_Summation[[#Headers],[400kV OHL Conductor]])</f>
        <v>0</v>
      </c>
      <c r="BM35" s="176" cm="1">
        <f t="array" ref="BM35">SUMIFS('N1.3_Project_Listing'!$P$16:$P$829, 'N1.3_Project_Listing'!$E$16:$E$829,'N1.3_Project_Listing'!$E35, 'N1.3_Project_Listing'!$A$16:$A$829,ET_Risk_SC_Summation[[#Headers],[400kV OHL Fittings]])</f>
        <v>0</v>
      </c>
      <c r="BN35" s="176" cm="1">
        <f t="array" ref="BN35">SUMIFS('N1.3_Project_Listing'!$P$16:$P$829, 'N1.3_Project_Listing'!$E$16:$E$829,'N1.3_Project_Listing'!$E35, 'N1.3_Project_Listing'!$A$16:$A$829,ET_Risk_SC_Summation[[#Headers],[400kV OHL Tower]])</f>
        <v>0</v>
      </c>
      <c r="BO35" s="177" t="str">
        <f>IF(SUM(ET_Risk_SC_Summation[[#This Row],[132kV Circuit Breaker]:[400kV OHL Tower]])=0, "n/a", INDEX(ET_Risk_SC_Summation[#Headers],1,MATCH(MAX(ET_Risk_SC_Summation[[#This Row],[132kV Circuit Breaker]:[400kV OHL Tower]]),ET_Risk_SC_Summation[[#This Row],[132kV Circuit Breaker]:[400kV OHL Tower]],0)))</f>
        <v>n/a</v>
      </c>
      <c r="BP35" s="177" t="str">
        <f>IFERROR(INDEX('N0.7_Lookup_References'!$G$77:$G$98,MATCH(ET_Risk_SC_Summation[[#This Row],[Mxx Category]],'N0.7_Lookup_References'!$F$77:$F$98,0)),"")</f>
        <v/>
      </c>
    </row>
    <row r="36" spans="1:68" ht="135">
      <c r="A36" s="160" t="str">
        <f>IFERROR(INDEX(N1.2_Intervention_Types[NARM Asset Category],MATCH('N1.3_Project_Listing'!$C36,N1.2_Intervention_Types[Intervention Type ID],0),1),"")</f>
        <v>Slamshut/ Regulators</v>
      </c>
      <c r="B36" s="160" t="str">
        <f>IF($D$2="GD",IFERROR(INDEX(N1.2_Intervention_Types[C&amp;V Asset Category (GD)],MATCH('N1.3_Project_Listing'!$C36,N1.2_Intervention_Types[Intervention Type ID],0),1),""),IFERROR(INDEX(N1.2_Intervention_Types[NARM Asset Category],MATCH('N1.3_Project_Listing'!$C36,N1.2_Intervention_Types[Intervention Type ID],0),1),""))</f>
        <v>PRS or Offtake</v>
      </c>
      <c r="C36" s="67">
        <f>IFERROR(INDEX(N1.2_Intervention_Types[Intervention Type ID],MATCH('N1.3_Project_Listing'!$I36,N1.2_Intervention_Types[Intervention Type],0),1),"")</f>
        <v>38</v>
      </c>
      <c r="D36" s="160" t="str">
        <f>IFERROR(INDEX(N1.2_Intervention_Types[Intervention Category],MATCH('N1.3_Project_Listing'!$C36,N1.2_Intervention_Types[Intervention Type ID],0),1),"")</f>
        <v>Refurbishment</v>
      </c>
      <c r="E36" s="210" t="s">
        <v>690</v>
      </c>
      <c r="F36" s="236" t="s">
        <v>691</v>
      </c>
      <c r="G36" s="236" t="s">
        <v>206</v>
      </c>
      <c r="H36" s="236" t="s">
        <v>300</v>
      </c>
      <c r="I36" s="151" t="s">
        <v>692</v>
      </c>
      <c r="J36" s="139">
        <v>2027</v>
      </c>
      <c r="K36" s="312">
        <v>0</v>
      </c>
      <c r="L36" s="312">
        <v>0</v>
      </c>
      <c r="M36" s="312">
        <v>0</v>
      </c>
      <c r="N36" s="343">
        <v>0</v>
      </c>
      <c r="O36" s="343">
        <v>0</v>
      </c>
      <c r="P36" s="343">
        <v>0</v>
      </c>
      <c r="Q36" s="366">
        <f t="shared" si="2"/>
        <v>0</v>
      </c>
      <c r="R36" s="368">
        <f>IF('N1.3_Project_Listing'!$D36="Replacement",SUM('N1.3_Project_Listing'!$K36:$L36)/2,'N1.3_Project_Listing'!$M36)</f>
        <v>0</v>
      </c>
      <c r="S36" s="67" t="str">
        <f>IFERROR(INDEX('N0.7_Lookup_References'!$C$13:$C$72,MATCH($A36,'N0.7_Lookup_References'!$B$13:$B$72,0)),"")</f>
        <v>Systems</v>
      </c>
      <c r="T36" s="338" t="str">
        <f t="shared" si="3"/>
        <v/>
      </c>
      <c r="V36" s="312">
        <v>0</v>
      </c>
      <c r="W36" s="312">
        <v>0</v>
      </c>
      <c r="X36" s="312">
        <v>0</v>
      </c>
      <c r="Y36" s="312">
        <v>0</v>
      </c>
      <c r="Z36" s="312">
        <v>0</v>
      </c>
      <c r="AA36" s="312">
        <v>0</v>
      </c>
      <c r="AB36" s="312">
        <v>0</v>
      </c>
      <c r="AC36" s="312">
        <v>0</v>
      </c>
      <c r="AD36" s="312">
        <v>0</v>
      </c>
      <c r="AE36" s="312">
        <v>0</v>
      </c>
      <c r="AF36" s="312">
        <v>0</v>
      </c>
      <c r="AG36" s="312">
        <v>0</v>
      </c>
      <c r="AH36" s="312">
        <v>0</v>
      </c>
      <c r="AI36" s="312">
        <v>0</v>
      </c>
      <c r="AJ36" s="312">
        <v>0</v>
      </c>
      <c r="AK36" s="312">
        <v>0</v>
      </c>
      <c r="AL36" s="312">
        <v>0</v>
      </c>
      <c r="AM36" s="312">
        <v>0</v>
      </c>
      <c r="AN36" s="312">
        <v>0</v>
      </c>
      <c r="AO36" s="312">
        <v>0</v>
      </c>
      <c r="AP36" s="63">
        <f t="shared" si="4"/>
        <v>0</v>
      </c>
      <c r="AQ36" s="63">
        <f t="shared" si="5"/>
        <v>0</v>
      </c>
      <c r="AR36" s="63">
        <f t="shared" si="6"/>
        <v>0</v>
      </c>
      <c r="AT36" s="176" cm="1">
        <f t="array" ref="AT36">SUMIFS('N1.3_Project_Listing'!$P$16:$P$829, 'N1.3_Project_Listing'!$E$16:$E$829,'N1.3_Project_Listing'!$E36, 'N1.3_Project_Listing'!$A$16:$A$829,ET_Risk_SC_Summation[[#Headers],[132kV Circuit Breaker]])</f>
        <v>0</v>
      </c>
      <c r="AU36" s="176" cm="1">
        <f t="array" ref="AU36">SUMIFS('N1.3_Project_Listing'!$P$16:$P$829, 'N1.3_Project_Listing'!$E$16:$E$829,'N1.3_Project_Listing'!$E36, 'N1.3_Project_Listing'!$A$16:$A$829,ET_Risk_SC_Summation[[#Headers],[132kV Transformer]])</f>
        <v>0</v>
      </c>
      <c r="AV36" s="176" cm="1">
        <f t="array" ref="AV36">SUMIFS('N1.3_Project_Listing'!$P$16:$P$829, 'N1.3_Project_Listing'!$E$16:$E$829,'N1.3_Project_Listing'!$E36, 'N1.3_Project_Listing'!$A$16:$A$829,ET_Risk_SC_Summation[[#Headers],[132kV Reactor]])</f>
        <v>0</v>
      </c>
      <c r="AW36" s="176" cm="1">
        <f t="array" ref="AW36">SUMIFS('N1.3_Project_Listing'!$P$16:$P$829, 'N1.3_Project_Listing'!$E$16:$E$829,'N1.3_Project_Listing'!$E36, 'N1.3_Project_Listing'!$A$16:$A$829,ET_Risk_SC_Summation[[#Headers],[132kV Underground Cable]])</f>
        <v>0</v>
      </c>
      <c r="AX36" s="176" cm="1">
        <f t="array" ref="AX36">SUMIFS('N1.3_Project_Listing'!$P$16:$P$829, 'N1.3_Project_Listing'!$E$16:$E$829,'N1.3_Project_Listing'!$E36, 'N1.3_Project_Listing'!$A$16:$A$829,ET_Risk_SC_Summation[[#Headers],[132kV OHL Conductor]])</f>
        <v>0</v>
      </c>
      <c r="AY36" s="176" cm="1">
        <f t="array" ref="AY36">SUMIFS('N1.3_Project_Listing'!$P$16:$P$829, 'N1.3_Project_Listing'!$E$16:$E$829,'N1.3_Project_Listing'!$E36, 'N1.3_Project_Listing'!$A$16:$A$829,ET_Risk_SC_Summation[[#Headers],[132kV OHL Fittings]])</f>
        <v>0</v>
      </c>
      <c r="AZ36" s="176" cm="1">
        <f t="array" ref="AZ36">SUMIFS('N1.3_Project_Listing'!$P$16:$P$829, 'N1.3_Project_Listing'!$E$16:$E$829,'N1.3_Project_Listing'!$E36, 'N1.3_Project_Listing'!$A$16:$A$829,ET_Risk_SC_Summation[[#Headers],[132kV OHL Tower]])</f>
        <v>0</v>
      </c>
      <c r="BA36" s="176" cm="1">
        <f t="array" ref="BA36">SUMIFS('N1.3_Project_Listing'!$P$16:$P$829, 'N1.3_Project_Listing'!$E$16:$E$829,'N1.3_Project_Listing'!$E36, 'N1.3_Project_Listing'!$A$16:$A$829,ET_Risk_SC_Summation[[#Headers],[275kV Circuit Breaker]])</f>
        <v>0</v>
      </c>
      <c r="BB36" s="176" cm="1">
        <f t="array" ref="BB36">SUMIFS('N1.3_Project_Listing'!$P$16:$P$829, 'N1.3_Project_Listing'!$E$16:$E$829,'N1.3_Project_Listing'!$E36, 'N1.3_Project_Listing'!$A$16:$A$829,ET_Risk_SC_Summation[[#Headers],[275kV Transformer]])</f>
        <v>0</v>
      </c>
      <c r="BC36" s="176" cm="1">
        <f t="array" ref="BC36">SUMIFS('N1.3_Project_Listing'!$P$16:$P$829, 'N1.3_Project_Listing'!$E$16:$E$829,'N1.3_Project_Listing'!$E36, 'N1.3_Project_Listing'!$A$16:$A$829,ET_Risk_SC_Summation[[#Headers],[275kV Reactor]])</f>
        <v>0</v>
      </c>
      <c r="BD36" s="176" cm="1">
        <f t="array" ref="BD36">SUMIFS('N1.3_Project_Listing'!$P$16:$P$829, 'N1.3_Project_Listing'!$E$16:$E$829,'N1.3_Project_Listing'!$E36, 'N1.3_Project_Listing'!$A$16:$A$829,ET_Risk_SC_Summation[[#Headers],[275kV Underground Cable]])</f>
        <v>0</v>
      </c>
      <c r="BE36" s="176" cm="1">
        <f t="array" ref="BE36">SUMIFS('N1.3_Project_Listing'!$P$16:$P$829, 'N1.3_Project_Listing'!$E$16:$E$829,'N1.3_Project_Listing'!$E36, 'N1.3_Project_Listing'!$A$16:$A$829,ET_Risk_SC_Summation[[#Headers],[275kV OHL Conductor]])</f>
        <v>0</v>
      </c>
      <c r="BF36" s="176" cm="1">
        <f t="array" ref="BF36">SUMIFS('N1.3_Project_Listing'!$P$16:$P$829, 'N1.3_Project_Listing'!$E$16:$E$829,'N1.3_Project_Listing'!$E36, 'N1.3_Project_Listing'!$A$16:$A$829,ET_Risk_SC_Summation[[#Headers],[275kV OHL Fittings]])</f>
        <v>0</v>
      </c>
      <c r="BG36" s="176" cm="1">
        <f t="array" ref="BG36">SUMIFS('N1.3_Project_Listing'!$P$16:$P$829, 'N1.3_Project_Listing'!$E$16:$E$829,'N1.3_Project_Listing'!$E36, 'N1.3_Project_Listing'!$A$16:$A$829,ET_Risk_SC_Summation[[#Headers],[275kV OHL Tower]])</f>
        <v>0</v>
      </c>
      <c r="BH36" s="176" cm="1">
        <f t="array" ref="BH36">SUMIFS('N1.3_Project_Listing'!$P$16:$P$829, 'N1.3_Project_Listing'!$E$16:$E$829,'N1.3_Project_Listing'!$E36, 'N1.3_Project_Listing'!$A$16:$A$829,ET_Risk_SC_Summation[[#Headers],[400kV Circuit Breaker]])</f>
        <v>0</v>
      </c>
      <c r="BI36" s="176" cm="1">
        <f t="array" ref="BI36">SUMIFS('N1.3_Project_Listing'!$P$16:$P$829, 'N1.3_Project_Listing'!$E$16:$E$829,'N1.3_Project_Listing'!$E36, 'N1.3_Project_Listing'!$A$16:$A$829,ET_Risk_SC_Summation[[#Headers],[400kV Transformer]])</f>
        <v>0</v>
      </c>
      <c r="BJ36" s="176" cm="1">
        <f t="array" ref="BJ36">SUMIFS('N1.3_Project_Listing'!$P$16:$P$829, 'N1.3_Project_Listing'!$E$16:$E$829,'N1.3_Project_Listing'!$E36, 'N1.3_Project_Listing'!$A$16:$A$829,ET_Risk_SC_Summation[[#Headers],[400kV Reactor]])</f>
        <v>0</v>
      </c>
      <c r="BK36" s="176" cm="1">
        <f t="array" ref="BK36">SUMIFS('N1.3_Project_Listing'!$P$16:$P$829, 'N1.3_Project_Listing'!$E$16:$E$829,'N1.3_Project_Listing'!$E36, 'N1.3_Project_Listing'!$A$16:$A$829,ET_Risk_SC_Summation[[#Headers],[400kV Underground Cable]])</f>
        <v>0</v>
      </c>
      <c r="BL36" s="176" cm="1">
        <f t="array" ref="BL36">SUMIFS('N1.3_Project_Listing'!$P$16:$P$829, 'N1.3_Project_Listing'!$E$16:$E$829,'N1.3_Project_Listing'!$E36, 'N1.3_Project_Listing'!$A$16:$A$829,ET_Risk_SC_Summation[[#Headers],[400kV OHL Conductor]])</f>
        <v>0</v>
      </c>
      <c r="BM36" s="176" cm="1">
        <f t="array" ref="BM36">SUMIFS('N1.3_Project_Listing'!$P$16:$P$829, 'N1.3_Project_Listing'!$E$16:$E$829,'N1.3_Project_Listing'!$E36, 'N1.3_Project_Listing'!$A$16:$A$829,ET_Risk_SC_Summation[[#Headers],[400kV OHL Fittings]])</f>
        <v>0</v>
      </c>
      <c r="BN36" s="176" cm="1">
        <f t="array" ref="BN36">SUMIFS('N1.3_Project_Listing'!$P$16:$P$829, 'N1.3_Project_Listing'!$E$16:$E$829,'N1.3_Project_Listing'!$E36, 'N1.3_Project_Listing'!$A$16:$A$829,ET_Risk_SC_Summation[[#Headers],[400kV OHL Tower]])</f>
        <v>0</v>
      </c>
      <c r="BO36" s="177" t="str">
        <f>IF(SUM(ET_Risk_SC_Summation[[#This Row],[132kV Circuit Breaker]:[400kV OHL Tower]])=0, "n/a", INDEX(ET_Risk_SC_Summation[#Headers],1,MATCH(MAX(ET_Risk_SC_Summation[[#This Row],[132kV Circuit Breaker]:[400kV OHL Tower]]),ET_Risk_SC_Summation[[#This Row],[132kV Circuit Breaker]:[400kV OHL Tower]],0)))</f>
        <v>n/a</v>
      </c>
      <c r="BP36" s="177" t="str">
        <f>IFERROR(INDEX('N0.7_Lookup_References'!$G$77:$G$98,MATCH(ET_Risk_SC_Summation[[#This Row],[Mxx Category]],'N0.7_Lookup_References'!$F$77:$F$98,0)),"")</f>
        <v/>
      </c>
    </row>
    <row r="37" spans="1:68" ht="135">
      <c r="A37" s="160" t="str">
        <f>IFERROR(INDEX(N1.2_Intervention_Types[NARM Asset Category],MATCH('N1.3_Project_Listing'!$C37,N1.2_Intervention_Types[Intervention Type ID],0),1),"")</f>
        <v>Slamshut/ Regulators</v>
      </c>
      <c r="B37" s="160" t="str">
        <f>IF($D$2="GD",IFERROR(INDEX(N1.2_Intervention_Types[C&amp;V Asset Category (GD)],MATCH('N1.3_Project_Listing'!$C37,N1.2_Intervention_Types[Intervention Type ID],0),1),""),IFERROR(INDEX(N1.2_Intervention_Types[NARM Asset Category],MATCH('N1.3_Project_Listing'!$C37,N1.2_Intervention_Types[Intervention Type ID],0),1),""))</f>
        <v>PRS or Offtake</v>
      </c>
      <c r="C37" s="67">
        <f>IFERROR(INDEX(N1.2_Intervention_Types[Intervention Type ID],MATCH('N1.3_Project_Listing'!$I37,N1.2_Intervention_Types[Intervention Type],0),1),"")</f>
        <v>38</v>
      </c>
      <c r="D37" s="160" t="str">
        <f>IFERROR(INDEX(N1.2_Intervention_Types[Intervention Category],MATCH('N1.3_Project_Listing'!$C37,N1.2_Intervention_Types[Intervention Type ID],0),1),"")</f>
        <v>Refurbishment</v>
      </c>
      <c r="E37" s="210" t="s">
        <v>690</v>
      </c>
      <c r="F37" s="236" t="s">
        <v>691</v>
      </c>
      <c r="G37" s="236" t="s">
        <v>206</v>
      </c>
      <c r="H37" s="236" t="s">
        <v>300</v>
      </c>
      <c r="I37" s="151" t="s">
        <v>692</v>
      </c>
      <c r="J37" s="139">
        <v>2028</v>
      </c>
      <c r="K37" s="312">
        <v>0</v>
      </c>
      <c r="L37" s="312">
        <v>0</v>
      </c>
      <c r="M37" s="312">
        <v>0</v>
      </c>
      <c r="N37" s="343">
        <v>0</v>
      </c>
      <c r="O37" s="343">
        <v>0</v>
      </c>
      <c r="P37" s="343">
        <v>0</v>
      </c>
      <c r="Q37" s="366">
        <f t="shared" si="2"/>
        <v>0</v>
      </c>
      <c r="R37" s="368">
        <f>IF('N1.3_Project_Listing'!$D37="Replacement",SUM('N1.3_Project_Listing'!$K37:$L37)/2,'N1.3_Project_Listing'!$M37)</f>
        <v>0</v>
      </c>
      <c r="S37" s="67" t="str">
        <f>IFERROR(INDEX('N0.7_Lookup_References'!$C$13:$C$72,MATCH($A37,'N0.7_Lookup_References'!$B$13:$B$72,0)),"")</f>
        <v>Systems</v>
      </c>
      <c r="T37" s="338" t="str">
        <f t="shared" si="3"/>
        <v/>
      </c>
      <c r="V37" s="312">
        <v>0</v>
      </c>
      <c r="W37" s="312">
        <v>0</v>
      </c>
      <c r="X37" s="312">
        <v>0</v>
      </c>
      <c r="Y37" s="312">
        <v>0</v>
      </c>
      <c r="Z37" s="312">
        <v>0</v>
      </c>
      <c r="AA37" s="312">
        <v>0</v>
      </c>
      <c r="AB37" s="312">
        <v>0</v>
      </c>
      <c r="AC37" s="312">
        <v>0</v>
      </c>
      <c r="AD37" s="312">
        <v>0</v>
      </c>
      <c r="AE37" s="312">
        <v>0</v>
      </c>
      <c r="AF37" s="312">
        <v>0</v>
      </c>
      <c r="AG37" s="312">
        <v>0</v>
      </c>
      <c r="AH37" s="312">
        <v>0</v>
      </c>
      <c r="AI37" s="312">
        <v>0</v>
      </c>
      <c r="AJ37" s="312">
        <v>0</v>
      </c>
      <c r="AK37" s="312">
        <v>0</v>
      </c>
      <c r="AL37" s="312">
        <v>0</v>
      </c>
      <c r="AM37" s="312">
        <v>0</v>
      </c>
      <c r="AN37" s="312">
        <v>0</v>
      </c>
      <c r="AO37" s="312">
        <v>0</v>
      </c>
      <c r="AP37" s="63">
        <f t="shared" si="4"/>
        <v>0</v>
      </c>
      <c r="AQ37" s="63">
        <f t="shared" si="5"/>
        <v>0</v>
      </c>
      <c r="AR37" s="63">
        <f t="shared" si="6"/>
        <v>0</v>
      </c>
      <c r="AT37" s="176" cm="1">
        <f t="array" ref="AT37">SUMIFS('N1.3_Project_Listing'!$P$16:$P$829, 'N1.3_Project_Listing'!$E$16:$E$829,'N1.3_Project_Listing'!$E37, 'N1.3_Project_Listing'!$A$16:$A$829,ET_Risk_SC_Summation[[#Headers],[132kV Circuit Breaker]])</f>
        <v>0</v>
      </c>
      <c r="AU37" s="176" cm="1">
        <f t="array" ref="AU37">SUMIFS('N1.3_Project_Listing'!$P$16:$P$829, 'N1.3_Project_Listing'!$E$16:$E$829,'N1.3_Project_Listing'!$E37, 'N1.3_Project_Listing'!$A$16:$A$829,ET_Risk_SC_Summation[[#Headers],[132kV Transformer]])</f>
        <v>0</v>
      </c>
      <c r="AV37" s="176" cm="1">
        <f t="array" ref="AV37">SUMIFS('N1.3_Project_Listing'!$P$16:$P$829, 'N1.3_Project_Listing'!$E$16:$E$829,'N1.3_Project_Listing'!$E37, 'N1.3_Project_Listing'!$A$16:$A$829,ET_Risk_SC_Summation[[#Headers],[132kV Reactor]])</f>
        <v>0</v>
      </c>
      <c r="AW37" s="176" cm="1">
        <f t="array" ref="AW37">SUMIFS('N1.3_Project_Listing'!$P$16:$P$829, 'N1.3_Project_Listing'!$E$16:$E$829,'N1.3_Project_Listing'!$E37, 'N1.3_Project_Listing'!$A$16:$A$829,ET_Risk_SC_Summation[[#Headers],[132kV Underground Cable]])</f>
        <v>0</v>
      </c>
      <c r="AX37" s="176" cm="1">
        <f t="array" ref="AX37">SUMIFS('N1.3_Project_Listing'!$P$16:$P$829, 'N1.3_Project_Listing'!$E$16:$E$829,'N1.3_Project_Listing'!$E37, 'N1.3_Project_Listing'!$A$16:$A$829,ET_Risk_SC_Summation[[#Headers],[132kV OHL Conductor]])</f>
        <v>0</v>
      </c>
      <c r="AY37" s="176" cm="1">
        <f t="array" ref="AY37">SUMIFS('N1.3_Project_Listing'!$P$16:$P$829, 'N1.3_Project_Listing'!$E$16:$E$829,'N1.3_Project_Listing'!$E37, 'N1.3_Project_Listing'!$A$16:$A$829,ET_Risk_SC_Summation[[#Headers],[132kV OHL Fittings]])</f>
        <v>0</v>
      </c>
      <c r="AZ37" s="176" cm="1">
        <f t="array" ref="AZ37">SUMIFS('N1.3_Project_Listing'!$P$16:$P$829, 'N1.3_Project_Listing'!$E$16:$E$829,'N1.3_Project_Listing'!$E37, 'N1.3_Project_Listing'!$A$16:$A$829,ET_Risk_SC_Summation[[#Headers],[132kV OHL Tower]])</f>
        <v>0</v>
      </c>
      <c r="BA37" s="176" cm="1">
        <f t="array" ref="BA37">SUMIFS('N1.3_Project_Listing'!$P$16:$P$829, 'N1.3_Project_Listing'!$E$16:$E$829,'N1.3_Project_Listing'!$E37, 'N1.3_Project_Listing'!$A$16:$A$829,ET_Risk_SC_Summation[[#Headers],[275kV Circuit Breaker]])</f>
        <v>0</v>
      </c>
      <c r="BB37" s="176" cm="1">
        <f t="array" ref="BB37">SUMIFS('N1.3_Project_Listing'!$P$16:$P$829, 'N1.3_Project_Listing'!$E$16:$E$829,'N1.3_Project_Listing'!$E37, 'N1.3_Project_Listing'!$A$16:$A$829,ET_Risk_SC_Summation[[#Headers],[275kV Transformer]])</f>
        <v>0</v>
      </c>
      <c r="BC37" s="176" cm="1">
        <f t="array" ref="BC37">SUMIFS('N1.3_Project_Listing'!$P$16:$P$829, 'N1.3_Project_Listing'!$E$16:$E$829,'N1.3_Project_Listing'!$E37, 'N1.3_Project_Listing'!$A$16:$A$829,ET_Risk_SC_Summation[[#Headers],[275kV Reactor]])</f>
        <v>0</v>
      </c>
      <c r="BD37" s="176" cm="1">
        <f t="array" ref="BD37">SUMIFS('N1.3_Project_Listing'!$P$16:$P$829, 'N1.3_Project_Listing'!$E$16:$E$829,'N1.3_Project_Listing'!$E37, 'N1.3_Project_Listing'!$A$16:$A$829,ET_Risk_SC_Summation[[#Headers],[275kV Underground Cable]])</f>
        <v>0</v>
      </c>
      <c r="BE37" s="176" cm="1">
        <f t="array" ref="BE37">SUMIFS('N1.3_Project_Listing'!$P$16:$P$829, 'N1.3_Project_Listing'!$E$16:$E$829,'N1.3_Project_Listing'!$E37, 'N1.3_Project_Listing'!$A$16:$A$829,ET_Risk_SC_Summation[[#Headers],[275kV OHL Conductor]])</f>
        <v>0</v>
      </c>
      <c r="BF37" s="176" cm="1">
        <f t="array" ref="BF37">SUMIFS('N1.3_Project_Listing'!$P$16:$P$829, 'N1.3_Project_Listing'!$E$16:$E$829,'N1.3_Project_Listing'!$E37, 'N1.3_Project_Listing'!$A$16:$A$829,ET_Risk_SC_Summation[[#Headers],[275kV OHL Fittings]])</f>
        <v>0</v>
      </c>
      <c r="BG37" s="176" cm="1">
        <f t="array" ref="BG37">SUMIFS('N1.3_Project_Listing'!$P$16:$P$829, 'N1.3_Project_Listing'!$E$16:$E$829,'N1.3_Project_Listing'!$E37, 'N1.3_Project_Listing'!$A$16:$A$829,ET_Risk_SC_Summation[[#Headers],[275kV OHL Tower]])</f>
        <v>0</v>
      </c>
      <c r="BH37" s="176" cm="1">
        <f t="array" ref="BH37">SUMIFS('N1.3_Project_Listing'!$P$16:$P$829, 'N1.3_Project_Listing'!$E$16:$E$829,'N1.3_Project_Listing'!$E37, 'N1.3_Project_Listing'!$A$16:$A$829,ET_Risk_SC_Summation[[#Headers],[400kV Circuit Breaker]])</f>
        <v>0</v>
      </c>
      <c r="BI37" s="176" cm="1">
        <f t="array" ref="BI37">SUMIFS('N1.3_Project_Listing'!$P$16:$P$829, 'N1.3_Project_Listing'!$E$16:$E$829,'N1.3_Project_Listing'!$E37, 'N1.3_Project_Listing'!$A$16:$A$829,ET_Risk_SC_Summation[[#Headers],[400kV Transformer]])</f>
        <v>0</v>
      </c>
      <c r="BJ37" s="176" cm="1">
        <f t="array" ref="BJ37">SUMIFS('N1.3_Project_Listing'!$P$16:$P$829, 'N1.3_Project_Listing'!$E$16:$E$829,'N1.3_Project_Listing'!$E37, 'N1.3_Project_Listing'!$A$16:$A$829,ET_Risk_SC_Summation[[#Headers],[400kV Reactor]])</f>
        <v>0</v>
      </c>
      <c r="BK37" s="176" cm="1">
        <f t="array" ref="BK37">SUMIFS('N1.3_Project_Listing'!$P$16:$P$829, 'N1.3_Project_Listing'!$E$16:$E$829,'N1.3_Project_Listing'!$E37, 'N1.3_Project_Listing'!$A$16:$A$829,ET_Risk_SC_Summation[[#Headers],[400kV Underground Cable]])</f>
        <v>0</v>
      </c>
      <c r="BL37" s="176" cm="1">
        <f t="array" ref="BL37">SUMIFS('N1.3_Project_Listing'!$P$16:$P$829, 'N1.3_Project_Listing'!$E$16:$E$829,'N1.3_Project_Listing'!$E37, 'N1.3_Project_Listing'!$A$16:$A$829,ET_Risk_SC_Summation[[#Headers],[400kV OHL Conductor]])</f>
        <v>0</v>
      </c>
      <c r="BM37" s="176" cm="1">
        <f t="array" ref="BM37">SUMIFS('N1.3_Project_Listing'!$P$16:$P$829, 'N1.3_Project_Listing'!$E$16:$E$829,'N1.3_Project_Listing'!$E37, 'N1.3_Project_Listing'!$A$16:$A$829,ET_Risk_SC_Summation[[#Headers],[400kV OHL Fittings]])</f>
        <v>0</v>
      </c>
      <c r="BN37" s="176" cm="1">
        <f t="array" ref="BN37">SUMIFS('N1.3_Project_Listing'!$P$16:$P$829, 'N1.3_Project_Listing'!$E$16:$E$829,'N1.3_Project_Listing'!$E37, 'N1.3_Project_Listing'!$A$16:$A$829,ET_Risk_SC_Summation[[#Headers],[400kV OHL Tower]])</f>
        <v>0</v>
      </c>
      <c r="BO37" s="177" t="str">
        <f>IF(SUM(ET_Risk_SC_Summation[[#This Row],[132kV Circuit Breaker]:[400kV OHL Tower]])=0, "n/a", INDEX(ET_Risk_SC_Summation[#Headers],1,MATCH(MAX(ET_Risk_SC_Summation[[#This Row],[132kV Circuit Breaker]:[400kV OHL Tower]]),ET_Risk_SC_Summation[[#This Row],[132kV Circuit Breaker]:[400kV OHL Tower]],0)))</f>
        <v>n/a</v>
      </c>
      <c r="BP37" s="177" t="str">
        <f>IFERROR(INDEX('N0.7_Lookup_References'!$G$77:$G$98,MATCH(ET_Risk_SC_Summation[[#This Row],[Mxx Category]],'N0.7_Lookup_References'!$F$77:$F$98,0)),"")</f>
        <v/>
      </c>
    </row>
    <row r="38" spans="1:68" ht="135">
      <c r="A38" s="160" t="str">
        <f>IFERROR(INDEX(N1.2_Intervention_Types[NARM Asset Category],MATCH('N1.3_Project_Listing'!$C38,N1.2_Intervention_Types[Intervention Type ID],0),1),"")</f>
        <v>Slamshut/ Regulators</v>
      </c>
      <c r="B38" s="160" t="str">
        <f>IF($D$2="GD",IFERROR(INDEX(N1.2_Intervention_Types[C&amp;V Asset Category (GD)],MATCH('N1.3_Project_Listing'!$C38,N1.2_Intervention_Types[Intervention Type ID],0),1),""),IFERROR(INDEX(N1.2_Intervention_Types[NARM Asset Category],MATCH('N1.3_Project_Listing'!$C38,N1.2_Intervention_Types[Intervention Type ID],0),1),""))</f>
        <v>PRS or Offtake</v>
      </c>
      <c r="C38" s="67">
        <f>IFERROR(INDEX(N1.2_Intervention_Types[Intervention Type ID],MATCH('N1.3_Project_Listing'!$I38,N1.2_Intervention_Types[Intervention Type],0),1),"")</f>
        <v>38</v>
      </c>
      <c r="D38" s="160" t="str">
        <f>IFERROR(INDEX(N1.2_Intervention_Types[Intervention Category],MATCH('N1.3_Project_Listing'!$C38,N1.2_Intervention_Types[Intervention Type ID],0),1),"")</f>
        <v>Refurbishment</v>
      </c>
      <c r="E38" s="210" t="s">
        <v>690</v>
      </c>
      <c r="F38" s="236" t="s">
        <v>691</v>
      </c>
      <c r="G38" s="236" t="s">
        <v>206</v>
      </c>
      <c r="H38" s="236" t="s">
        <v>300</v>
      </c>
      <c r="I38" s="151" t="s">
        <v>692</v>
      </c>
      <c r="J38" s="139">
        <v>2029</v>
      </c>
      <c r="K38" s="312">
        <v>0</v>
      </c>
      <c r="L38" s="312">
        <v>0</v>
      </c>
      <c r="M38" s="312">
        <v>1</v>
      </c>
      <c r="N38" s="343">
        <v>8.257138374196063E-2</v>
      </c>
      <c r="O38" s="343">
        <v>8.2562967241960619E-2</v>
      </c>
      <c r="P38" s="343">
        <v>1.964732E-4</v>
      </c>
      <c r="Q38" s="366">
        <f t="shared" si="2"/>
        <v>8.4165000000108181E-6</v>
      </c>
      <c r="R38" s="368">
        <f>IF('N1.3_Project_Listing'!$D38="Replacement",SUM('N1.3_Project_Listing'!$K38:$L38)/2,'N1.3_Project_Listing'!$M38)</f>
        <v>1</v>
      </c>
      <c r="S38" s="67" t="str">
        <f>IFERROR(INDEX('N0.7_Lookup_References'!$C$13:$C$72,MATCH($A38,'N0.7_Lookup_References'!$B$13:$B$72,0)),"")</f>
        <v>Systems</v>
      </c>
      <c r="T38" s="338" t="str">
        <f t="shared" si="3"/>
        <v/>
      </c>
      <c r="V38" s="312">
        <v>0</v>
      </c>
      <c r="W38" s="312">
        <v>0</v>
      </c>
      <c r="X38" s="312">
        <v>0</v>
      </c>
      <c r="Y38" s="312">
        <v>0</v>
      </c>
      <c r="Z38" s="312">
        <v>0</v>
      </c>
      <c r="AA38" s="312">
        <v>0</v>
      </c>
      <c r="AB38" s="312">
        <v>1</v>
      </c>
      <c r="AC38" s="312">
        <v>0</v>
      </c>
      <c r="AD38" s="312">
        <v>0</v>
      </c>
      <c r="AE38" s="312">
        <v>0</v>
      </c>
      <c r="AF38" s="312">
        <v>0</v>
      </c>
      <c r="AG38" s="312">
        <v>0</v>
      </c>
      <c r="AH38" s="312">
        <v>0</v>
      </c>
      <c r="AI38" s="312">
        <v>0</v>
      </c>
      <c r="AJ38" s="312">
        <v>0</v>
      </c>
      <c r="AK38" s="312">
        <v>0</v>
      </c>
      <c r="AL38" s="312">
        <v>1</v>
      </c>
      <c r="AM38" s="312">
        <v>0</v>
      </c>
      <c r="AN38" s="312">
        <v>0</v>
      </c>
      <c r="AO38" s="312">
        <v>0</v>
      </c>
      <c r="AP38" s="63">
        <f t="shared" si="4"/>
        <v>1</v>
      </c>
      <c r="AQ38" s="63">
        <f t="shared" si="5"/>
        <v>1</v>
      </c>
      <c r="AR38" s="63">
        <f t="shared" si="6"/>
        <v>0</v>
      </c>
      <c r="AT38" s="176" cm="1">
        <f t="array" ref="AT38">SUMIFS('N1.3_Project_Listing'!$P$16:$P$829, 'N1.3_Project_Listing'!$E$16:$E$829,'N1.3_Project_Listing'!$E38, 'N1.3_Project_Listing'!$A$16:$A$829,ET_Risk_SC_Summation[[#Headers],[132kV Circuit Breaker]])</f>
        <v>0</v>
      </c>
      <c r="AU38" s="176" cm="1">
        <f t="array" ref="AU38">SUMIFS('N1.3_Project_Listing'!$P$16:$P$829, 'N1.3_Project_Listing'!$E$16:$E$829,'N1.3_Project_Listing'!$E38, 'N1.3_Project_Listing'!$A$16:$A$829,ET_Risk_SC_Summation[[#Headers],[132kV Transformer]])</f>
        <v>0</v>
      </c>
      <c r="AV38" s="176" cm="1">
        <f t="array" ref="AV38">SUMIFS('N1.3_Project_Listing'!$P$16:$P$829, 'N1.3_Project_Listing'!$E$16:$E$829,'N1.3_Project_Listing'!$E38, 'N1.3_Project_Listing'!$A$16:$A$829,ET_Risk_SC_Summation[[#Headers],[132kV Reactor]])</f>
        <v>0</v>
      </c>
      <c r="AW38" s="176" cm="1">
        <f t="array" ref="AW38">SUMIFS('N1.3_Project_Listing'!$P$16:$P$829, 'N1.3_Project_Listing'!$E$16:$E$829,'N1.3_Project_Listing'!$E38, 'N1.3_Project_Listing'!$A$16:$A$829,ET_Risk_SC_Summation[[#Headers],[132kV Underground Cable]])</f>
        <v>0</v>
      </c>
      <c r="AX38" s="176" cm="1">
        <f t="array" ref="AX38">SUMIFS('N1.3_Project_Listing'!$P$16:$P$829, 'N1.3_Project_Listing'!$E$16:$E$829,'N1.3_Project_Listing'!$E38, 'N1.3_Project_Listing'!$A$16:$A$829,ET_Risk_SC_Summation[[#Headers],[132kV OHL Conductor]])</f>
        <v>0</v>
      </c>
      <c r="AY38" s="176" cm="1">
        <f t="array" ref="AY38">SUMIFS('N1.3_Project_Listing'!$P$16:$P$829, 'N1.3_Project_Listing'!$E$16:$E$829,'N1.3_Project_Listing'!$E38, 'N1.3_Project_Listing'!$A$16:$A$829,ET_Risk_SC_Summation[[#Headers],[132kV OHL Fittings]])</f>
        <v>0</v>
      </c>
      <c r="AZ38" s="176" cm="1">
        <f t="array" ref="AZ38">SUMIFS('N1.3_Project_Listing'!$P$16:$P$829, 'N1.3_Project_Listing'!$E$16:$E$829,'N1.3_Project_Listing'!$E38, 'N1.3_Project_Listing'!$A$16:$A$829,ET_Risk_SC_Summation[[#Headers],[132kV OHL Tower]])</f>
        <v>0</v>
      </c>
      <c r="BA38" s="176" cm="1">
        <f t="array" ref="BA38">SUMIFS('N1.3_Project_Listing'!$P$16:$P$829, 'N1.3_Project_Listing'!$E$16:$E$829,'N1.3_Project_Listing'!$E38, 'N1.3_Project_Listing'!$A$16:$A$829,ET_Risk_SC_Summation[[#Headers],[275kV Circuit Breaker]])</f>
        <v>0</v>
      </c>
      <c r="BB38" s="176" cm="1">
        <f t="array" ref="BB38">SUMIFS('N1.3_Project_Listing'!$P$16:$P$829, 'N1.3_Project_Listing'!$E$16:$E$829,'N1.3_Project_Listing'!$E38, 'N1.3_Project_Listing'!$A$16:$A$829,ET_Risk_SC_Summation[[#Headers],[275kV Transformer]])</f>
        <v>0</v>
      </c>
      <c r="BC38" s="176" cm="1">
        <f t="array" ref="BC38">SUMIFS('N1.3_Project_Listing'!$P$16:$P$829, 'N1.3_Project_Listing'!$E$16:$E$829,'N1.3_Project_Listing'!$E38, 'N1.3_Project_Listing'!$A$16:$A$829,ET_Risk_SC_Summation[[#Headers],[275kV Reactor]])</f>
        <v>0</v>
      </c>
      <c r="BD38" s="176" cm="1">
        <f t="array" ref="BD38">SUMIFS('N1.3_Project_Listing'!$P$16:$P$829, 'N1.3_Project_Listing'!$E$16:$E$829,'N1.3_Project_Listing'!$E38, 'N1.3_Project_Listing'!$A$16:$A$829,ET_Risk_SC_Summation[[#Headers],[275kV Underground Cable]])</f>
        <v>0</v>
      </c>
      <c r="BE38" s="176" cm="1">
        <f t="array" ref="BE38">SUMIFS('N1.3_Project_Listing'!$P$16:$P$829, 'N1.3_Project_Listing'!$E$16:$E$829,'N1.3_Project_Listing'!$E38, 'N1.3_Project_Listing'!$A$16:$A$829,ET_Risk_SC_Summation[[#Headers],[275kV OHL Conductor]])</f>
        <v>0</v>
      </c>
      <c r="BF38" s="176" cm="1">
        <f t="array" ref="BF38">SUMIFS('N1.3_Project_Listing'!$P$16:$P$829, 'N1.3_Project_Listing'!$E$16:$E$829,'N1.3_Project_Listing'!$E38, 'N1.3_Project_Listing'!$A$16:$A$829,ET_Risk_SC_Summation[[#Headers],[275kV OHL Fittings]])</f>
        <v>0</v>
      </c>
      <c r="BG38" s="176" cm="1">
        <f t="array" ref="BG38">SUMIFS('N1.3_Project_Listing'!$P$16:$P$829, 'N1.3_Project_Listing'!$E$16:$E$829,'N1.3_Project_Listing'!$E38, 'N1.3_Project_Listing'!$A$16:$A$829,ET_Risk_SC_Summation[[#Headers],[275kV OHL Tower]])</f>
        <v>0</v>
      </c>
      <c r="BH38" s="176" cm="1">
        <f t="array" ref="BH38">SUMIFS('N1.3_Project_Listing'!$P$16:$P$829, 'N1.3_Project_Listing'!$E$16:$E$829,'N1.3_Project_Listing'!$E38, 'N1.3_Project_Listing'!$A$16:$A$829,ET_Risk_SC_Summation[[#Headers],[400kV Circuit Breaker]])</f>
        <v>0</v>
      </c>
      <c r="BI38" s="176" cm="1">
        <f t="array" ref="BI38">SUMIFS('N1.3_Project_Listing'!$P$16:$P$829, 'N1.3_Project_Listing'!$E$16:$E$829,'N1.3_Project_Listing'!$E38, 'N1.3_Project_Listing'!$A$16:$A$829,ET_Risk_SC_Summation[[#Headers],[400kV Transformer]])</f>
        <v>0</v>
      </c>
      <c r="BJ38" s="176" cm="1">
        <f t="array" ref="BJ38">SUMIFS('N1.3_Project_Listing'!$P$16:$P$829, 'N1.3_Project_Listing'!$E$16:$E$829,'N1.3_Project_Listing'!$E38, 'N1.3_Project_Listing'!$A$16:$A$829,ET_Risk_SC_Summation[[#Headers],[400kV Reactor]])</f>
        <v>0</v>
      </c>
      <c r="BK38" s="176" cm="1">
        <f t="array" ref="BK38">SUMIFS('N1.3_Project_Listing'!$P$16:$P$829, 'N1.3_Project_Listing'!$E$16:$E$829,'N1.3_Project_Listing'!$E38, 'N1.3_Project_Listing'!$A$16:$A$829,ET_Risk_SC_Summation[[#Headers],[400kV Underground Cable]])</f>
        <v>0</v>
      </c>
      <c r="BL38" s="176" cm="1">
        <f t="array" ref="BL38">SUMIFS('N1.3_Project_Listing'!$P$16:$P$829, 'N1.3_Project_Listing'!$E$16:$E$829,'N1.3_Project_Listing'!$E38, 'N1.3_Project_Listing'!$A$16:$A$829,ET_Risk_SC_Summation[[#Headers],[400kV OHL Conductor]])</f>
        <v>0</v>
      </c>
      <c r="BM38" s="176" cm="1">
        <f t="array" ref="BM38">SUMIFS('N1.3_Project_Listing'!$P$16:$P$829, 'N1.3_Project_Listing'!$E$16:$E$829,'N1.3_Project_Listing'!$E38, 'N1.3_Project_Listing'!$A$16:$A$829,ET_Risk_SC_Summation[[#Headers],[400kV OHL Fittings]])</f>
        <v>0</v>
      </c>
      <c r="BN38" s="176" cm="1">
        <f t="array" ref="BN38">SUMIFS('N1.3_Project_Listing'!$P$16:$P$829, 'N1.3_Project_Listing'!$E$16:$E$829,'N1.3_Project_Listing'!$E38, 'N1.3_Project_Listing'!$A$16:$A$829,ET_Risk_SC_Summation[[#Headers],[400kV OHL Tower]])</f>
        <v>0</v>
      </c>
      <c r="BO38" s="177" t="str">
        <f>IF(SUM(ET_Risk_SC_Summation[[#This Row],[132kV Circuit Breaker]:[400kV OHL Tower]])=0, "n/a", INDEX(ET_Risk_SC_Summation[#Headers],1,MATCH(MAX(ET_Risk_SC_Summation[[#This Row],[132kV Circuit Breaker]:[400kV OHL Tower]]),ET_Risk_SC_Summation[[#This Row],[132kV Circuit Breaker]:[400kV OHL Tower]],0)))</f>
        <v>n/a</v>
      </c>
      <c r="BP38" s="177" t="str">
        <f>IFERROR(INDEX('N0.7_Lookup_References'!$G$77:$G$98,MATCH(ET_Risk_SC_Summation[[#This Row],[Mxx Category]],'N0.7_Lookup_References'!$F$77:$F$98,0)),"")</f>
        <v/>
      </c>
    </row>
    <row r="39" spans="1:68" ht="135">
      <c r="A39" s="160" t="str">
        <f>IFERROR(INDEX(N1.2_Intervention_Types[NARM Asset Category],MATCH('N1.3_Project_Listing'!$C39,N1.2_Intervention_Types[Intervention Type ID],0),1),"")</f>
        <v>Slamshut/ Regulators</v>
      </c>
      <c r="B39" s="160" t="str">
        <f>IF($D$2="GD",IFERROR(INDEX(N1.2_Intervention_Types[C&amp;V Asset Category (GD)],MATCH('N1.3_Project_Listing'!$C39,N1.2_Intervention_Types[Intervention Type ID],0),1),""),IFERROR(INDEX(N1.2_Intervention_Types[NARM Asset Category],MATCH('N1.3_Project_Listing'!$C39,N1.2_Intervention_Types[Intervention Type ID],0),1),""))</f>
        <v>PRS or Offtake</v>
      </c>
      <c r="C39" s="67">
        <f>IFERROR(INDEX(N1.2_Intervention_Types[Intervention Type ID],MATCH('N1.3_Project_Listing'!$I39,N1.2_Intervention_Types[Intervention Type],0),1),"")</f>
        <v>38</v>
      </c>
      <c r="D39" s="160" t="str">
        <f>IFERROR(INDEX(N1.2_Intervention_Types[Intervention Category],MATCH('N1.3_Project_Listing'!$C39,N1.2_Intervention_Types[Intervention Type ID],0),1),"")</f>
        <v>Refurbishment</v>
      </c>
      <c r="E39" s="210" t="s">
        <v>690</v>
      </c>
      <c r="F39" s="236" t="s">
        <v>691</v>
      </c>
      <c r="G39" s="236" t="s">
        <v>206</v>
      </c>
      <c r="H39" s="236" t="s">
        <v>300</v>
      </c>
      <c r="I39" s="151" t="s">
        <v>692</v>
      </c>
      <c r="J39" s="139">
        <v>2030</v>
      </c>
      <c r="K39" s="312">
        <v>0</v>
      </c>
      <c r="L39" s="312">
        <v>0</v>
      </c>
      <c r="M39" s="312">
        <v>0</v>
      </c>
      <c r="N39" s="343">
        <v>0</v>
      </c>
      <c r="O39" s="343">
        <v>0</v>
      </c>
      <c r="P39" s="343">
        <v>0</v>
      </c>
      <c r="Q39" s="366">
        <f t="shared" si="2"/>
        <v>0</v>
      </c>
      <c r="R39" s="368">
        <f>IF('N1.3_Project_Listing'!$D39="Replacement",SUM('N1.3_Project_Listing'!$K39:$L39)/2,'N1.3_Project_Listing'!$M39)</f>
        <v>0</v>
      </c>
      <c r="S39" s="67" t="str">
        <f>IFERROR(INDEX('N0.7_Lookup_References'!$C$13:$C$72,MATCH($A39,'N0.7_Lookup_References'!$B$13:$B$72,0)),"")</f>
        <v>Systems</v>
      </c>
      <c r="T39" s="338" t="str">
        <f t="shared" si="3"/>
        <v/>
      </c>
      <c r="V39" s="312">
        <v>0</v>
      </c>
      <c r="W39" s="312">
        <v>0</v>
      </c>
      <c r="X39" s="312">
        <v>0</v>
      </c>
      <c r="Y39" s="312">
        <v>0</v>
      </c>
      <c r="Z39" s="312">
        <v>0</v>
      </c>
      <c r="AA39" s="312">
        <v>0</v>
      </c>
      <c r="AB39" s="312">
        <v>0</v>
      </c>
      <c r="AC39" s="312">
        <v>0</v>
      </c>
      <c r="AD39" s="312">
        <v>0</v>
      </c>
      <c r="AE39" s="312">
        <v>0</v>
      </c>
      <c r="AF39" s="312">
        <v>0</v>
      </c>
      <c r="AG39" s="312">
        <v>0</v>
      </c>
      <c r="AH39" s="312">
        <v>0</v>
      </c>
      <c r="AI39" s="312">
        <v>0</v>
      </c>
      <c r="AJ39" s="312">
        <v>0</v>
      </c>
      <c r="AK39" s="312">
        <v>0</v>
      </c>
      <c r="AL39" s="312">
        <v>0</v>
      </c>
      <c r="AM39" s="312">
        <v>0</v>
      </c>
      <c r="AN39" s="312">
        <v>0</v>
      </c>
      <c r="AO39" s="312">
        <v>0</v>
      </c>
      <c r="AP39" s="63">
        <f t="shared" si="4"/>
        <v>0</v>
      </c>
      <c r="AQ39" s="63">
        <f t="shared" si="5"/>
        <v>0</v>
      </c>
      <c r="AR39" s="63">
        <f t="shared" si="6"/>
        <v>0</v>
      </c>
      <c r="AT39" s="176" cm="1">
        <f t="array" ref="AT39">SUMIFS('N1.3_Project_Listing'!$P$16:$P$829, 'N1.3_Project_Listing'!$E$16:$E$829,'N1.3_Project_Listing'!$E39, 'N1.3_Project_Listing'!$A$16:$A$829,ET_Risk_SC_Summation[[#Headers],[132kV Circuit Breaker]])</f>
        <v>0</v>
      </c>
      <c r="AU39" s="176" cm="1">
        <f t="array" ref="AU39">SUMIFS('N1.3_Project_Listing'!$P$16:$P$829, 'N1.3_Project_Listing'!$E$16:$E$829,'N1.3_Project_Listing'!$E39, 'N1.3_Project_Listing'!$A$16:$A$829,ET_Risk_SC_Summation[[#Headers],[132kV Transformer]])</f>
        <v>0</v>
      </c>
      <c r="AV39" s="176" cm="1">
        <f t="array" ref="AV39">SUMIFS('N1.3_Project_Listing'!$P$16:$P$829, 'N1.3_Project_Listing'!$E$16:$E$829,'N1.3_Project_Listing'!$E39, 'N1.3_Project_Listing'!$A$16:$A$829,ET_Risk_SC_Summation[[#Headers],[132kV Reactor]])</f>
        <v>0</v>
      </c>
      <c r="AW39" s="176" cm="1">
        <f t="array" ref="AW39">SUMIFS('N1.3_Project_Listing'!$P$16:$P$829, 'N1.3_Project_Listing'!$E$16:$E$829,'N1.3_Project_Listing'!$E39, 'N1.3_Project_Listing'!$A$16:$A$829,ET_Risk_SC_Summation[[#Headers],[132kV Underground Cable]])</f>
        <v>0</v>
      </c>
      <c r="AX39" s="176" cm="1">
        <f t="array" ref="AX39">SUMIFS('N1.3_Project_Listing'!$P$16:$P$829, 'N1.3_Project_Listing'!$E$16:$E$829,'N1.3_Project_Listing'!$E39, 'N1.3_Project_Listing'!$A$16:$A$829,ET_Risk_SC_Summation[[#Headers],[132kV OHL Conductor]])</f>
        <v>0</v>
      </c>
      <c r="AY39" s="176" cm="1">
        <f t="array" ref="AY39">SUMIFS('N1.3_Project_Listing'!$P$16:$P$829, 'N1.3_Project_Listing'!$E$16:$E$829,'N1.3_Project_Listing'!$E39, 'N1.3_Project_Listing'!$A$16:$A$829,ET_Risk_SC_Summation[[#Headers],[132kV OHL Fittings]])</f>
        <v>0</v>
      </c>
      <c r="AZ39" s="176" cm="1">
        <f t="array" ref="AZ39">SUMIFS('N1.3_Project_Listing'!$P$16:$P$829, 'N1.3_Project_Listing'!$E$16:$E$829,'N1.3_Project_Listing'!$E39, 'N1.3_Project_Listing'!$A$16:$A$829,ET_Risk_SC_Summation[[#Headers],[132kV OHL Tower]])</f>
        <v>0</v>
      </c>
      <c r="BA39" s="176" cm="1">
        <f t="array" ref="BA39">SUMIFS('N1.3_Project_Listing'!$P$16:$P$829, 'N1.3_Project_Listing'!$E$16:$E$829,'N1.3_Project_Listing'!$E39, 'N1.3_Project_Listing'!$A$16:$A$829,ET_Risk_SC_Summation[[#Headers],[275kV Circuit Breaker]])</f>
        <v>0</v>
      </c>
      <c r="BB39" s="176" cm="1">
        <f t="array" ref="BB39">SUMIFS('N1.3_Project_Listing'!$P$16:$P$829, 'N1.3_Project_Listing'!$E$16:$E$829,'N1.3_Project_Listing'!$E39, 'N1.3_Project_Listing'!$A$16:$A$829,ET_Risk_SC_Summation[[#Headers],[275kV Transformer]])</f>
        <v>0</v>
      </c>
      <c r="BC39" s="176" cm="1">
        <f t="array" ref="BC39">SUMIFS('N1.3_Project_Listing'!$P$16:$P$829, 'N1.3_Project_Listing'!$E$16:$E$829,'N1.3_Project_Listing'!$E39, 'N1.3_Project_Listing'!$A$16:$A$829,ET_Risk_SC_Summation[[#Headers],[275kV Reactor]])</f>
        <v>0</v>
      </c>
      <c r="BD39" s="176" cm="1">
        <f t="array" ref="BD39">SUMIFS('N1.3_Project_Listing'!$P$16:$P$829, 'N1.3_Project_Listing'!$E$16:$E$829,'N1.3_Project_Listing'!$E39, 'N1.3_Project_Listing'!$A$16:$A$829,ET_Risk_SC_Summation[[#Headers],[275kV Underground Cable]])</f>
        <v>0</v>
      </c>
      <c r="BE39" s="176" cm="1">
        <f t="array" ref="BE39">SUMIFS('N1.3_Project_Listing'!$P$16:$P$829, 'N1.3_Project_Listing'!$E$16:$E$829,'N1.3_Project_Listing'!$E39, 'N1.3_Project_Listing'!$A$16:$A$829,ET_Risk_SC_Summation[[#Headers],[275kV OHL Conductor]])</f>
        <v>0</v>
      </c>
      <c r="BF39" s="176" cm="1">
        <f t="array" ref="BF39">SUMIFS('N1.3_Project_Listing'!$P$16:$P$829, 'N1.3_Project_Listing'!$E$16:$E$829,'N1.3_Project_Listing'!$E39, 'N1.3_Project_Listing'!$A$16:$A$829,ET_Risk_SC_Summation[[#Headers],[275kV OHL Fittings]])</f>
        <v>0</v>
      </c>
      <c r="BG39" s="176" cm="1">
        <f t="array" ref="BG39">SUMIFS('N1.3_Project_Listing'!$P$16:$P$829, 'N1.3_Project_Listing'!$E$16:$E$829,'N1.3_Project_Listing'!$E39, 'N1.3_Project_Listing'!$A$16:$A$829,ET_Risk_SC_Summation[[#Headers],[275kV OHL Tower]])</f>
        <v>0</v>
      </c>
      <c r="BH39" s="176" cm="1">
        <f t="array" ref="BH39">SUMIFS('N1.3_Project_Listing'!$P$16:$P$829, 'N1.3_Project_Listing'!$E$16:$E$829,'N1.3_Project_Listing'!$E39, 'N1.3_Project_Listing'!$A$16:$A$829,ET_Risk_SC_Summation[[#Headers],[400kV Circuit Breaker]])</f>
        <v>0</v>
      </c>
      <c r="BI39" s="176" cm="1">
        <f t="array" ref="BI39">SUMIFS('N1.3_Project_Listing'!$P$16:$P$829, 'N1.3_Project_Listing'!$E$16:$E$829,'N1.3_Project_Listing'!$E39, 'N1.3_Project_Listing'!$A$16:$A$829,ET_Risk_SC_Summation[[#Headers],[400kV Transformer]])</f>
        <v>0</v>
      </c>
      <c r="BJ39" s="176" cm="1">
        <f t="array" ref="BJ39">SUMIFS('N1.3_Project_Listing'!$P$16:$P$829, 'N1.3_Project_Listing'!$E$16:$E$829,'N1.3_Project_Listing'!$E39, 'N1.3_Project_Listing'!$A$16:$A$829,ET_Risk_SC_Summation[[#Headers],[400kV Reactor]])</f>
        <v>0</v>
      </c>
      <c r="BK39" s="176" cm="1">
        <f t="array" ref="BK39">SUMIFS('N1.3_Project_Listing'!$P$16:$P$829, 'N1.3_Project_Listing'!$E$16:$E$829,'N1.3_Project_Listing'!$E39, 'N1.3_Project_Listing'!$A$16:$A$829,ET_Risk_SC_Summation[[#Headers],[400kV Underground Cable]])</f>
        <v>0</v>
      </c>
      <c r="BL39" s="176" cm="1">
        <f t="array" ref="BL39">SUMIFS('N1.3_Project_Listing'!$P$16:$P$829, 'N1.3_Project_Listing'!$E$16:$E$829,'N1.3_Project_Listing'!$E39, 'N1.3_Project_Listing'!$A$16:$A$829,ET_Risk_SC_Summation[[#Headers],[400kV OHL Conductor]])</f>
        <v>0</v>
      </c>
      <c r="BM39" s="176" cm="1">
        <f t="array" ref="BM39">SUMIFS('N1.3_Project_Listing'!$P$16:$P$829, 'N1.3_Project_Listing'!$E$16:$E$829,'N1.3_Project_Listing'!$E39, 'N1.3_Project_Listing'!$A$16:$A$829,ET_Risk_SC_Summation[[#Headers],[400kV OHL Fittings]])</f>
        <v>0</v>
      </c>
      <c r="BN39" s="176" cm="1">
        <f t="array" ref="BN39">SUMIFS('N1.3_Project_Listing'!$P$16:$P$829, 'N1.3_Project_Listing'!$E$16:$E$829,'N1.3_Project_Listing'!$E39, 'N1.3_Project_Listing'!$A$16:$A$829,ET_Risk_SC_Summation[[#Headers],[400kV OHL Tower]])</f>
        <v>0</v>
      </c>
      <c r="BO39" s="177" t="str">
        <f>IF(SUM(ET_Risk_SC_Summation[[#This Row],[132kV Circuit Breaker]:[400kV OHL Tower]])=0, "n/a", INDEX(ET_Risk_SC_Summation[#Headers],1,MATCH(MAX(ET_Risk_SC_Summation[[#This Row],[132kV Circuit Breaker]:[400kV OHL Tower]]),ET_Risk_SC_Summation[[#This Row],[132kV Circuit Breaker]:[400kV OHL Tower]],0)))</f>
        <v>n/a</v>
      </c>
      <c r="BP39" s="177" t="str">
        <f>IFERROR(INDEX('N0.7_Lookup_References'!$G$77:$G$98,MATCH(ET_Risk_SC_Summation[[#This Row],[Mxx Category]],'N0.7_Lookup_References'!$F$77:$F$98,0)),"")</f>
        <v/>
      </c>
    </row>
    <row r="40" spans="1:68" ht="135">
      <c r="A40" s="160" t="str">
        <f>IFERROR(INDEX(N1.2_Intervention_Types[NARM Asset Category],MATCH('N1.3_Project_Listing'!$C40,N1.2_Intervention_Types[Intervention Type ID],0),1),"")</f>
        <v>Slamshut/ Regulators</v>
      </c>
      <c r="B40" s="160" t="str">
        <f>IF($D$2="GD",IFERROR(INDEX(N1.2_Intervention_Types[C&amp;V Asset Category (GD)],MATCH('N1.3_Project_Listing'!$C40,N1.2_Intervention_Types[Intervention Type ID],0),1),""),IFERROR(INDEX(N1.2_Intervention_Types[NARM Asset Category],MATCH('N1.3_Project_Listing'!$C40,N1.2_Intervention_Types[Intervention Type ID],0),1),""))</f>
        <v>PRS or Offtake</v>
      </c>
      <c r="C40" s="67">
        <f>IFERROR(INDEX(N1.2_Intervention_Types[Intervention Type ID],MATCH('N1.3_Project_Listing'!$I40,N1.2_Intervention_Types[Intervention Type],0),1),"")</f>
        <v>38</v>
      </c>
      <c r="D40" s="160" t="str">
        <f>IFERROR(INDEX(N1.2_Intervention_Types[Intervention Category],MATCH('N1.3_Project_Listing'!$C40,N1.2_Intervention_Types[Intervention Type ID],0),1),"")</f>
        <v>Refurbishment</v>
      </c>
      <c r="E40" s="210" t="s">
        <v>690</v>
      </c>
      <c r="F40" s="236" t="s">
        <v>691</v>
      </c>
      <c r="G40" s="236" t="s">
        <v>206</v>
      </c>
      <c r="H40" s="236" t="s">
        <v>300</v>
      </c>
      <c r="I40" s="151" t="s">
        <v>692</v>
      </c>
      <c r="J40" s="139">
        <v>2031</v>
      </c>
      <c r="K40" s="312">
        <v>0</v>
      </c>
      <c r="L40" s="312">
        <v>0</v>
      </c>
      <c r="M40" s="312">
        <v>0</v>
      </c>
      <c r="N40" s="343">
        <v>0</v>
      </c>
      <c r="O40" s="343">
        <v>0</v>
      </c>
      <c r="P40" s="343">
        <v>0</v>
      </c>
      <c r="Q40" s="366">
        <f t="shared" si="2"/>
        <v>0</v>
      </c>
      <c r="R40" s="368">
        <f>IF('N1.3_Project_Listing'!$D40="Replacement",SUM('N1.3_Project_Listing'!$K40:$L40)/2,'N1.3_Project_Listing'!$M40)</f>
        <v>0</v>
      </c>
      <c r="S40" s="67" t="str">
        <f>IFERROR(INDEX('N0.7_Lookup_References'!$C$13:$C$72,MATCH($A40,'N0.7_Lookup_References'!$B$13:$B$72,0)),"")</f>
        <v>Systems</v>
      </c>
      <c r="T40" s="338" t="str">
        <f t="shared" si="3"/>
        <v/>
      </c>
      <c r="V40" s="312">
        <v>0</v>
      </c>
      <c r="W40" s="312">
        <v>0</v>
      </c>
      <c r="X40" s="312">
        <v>0</v>
      </c>
      <c r="Y40" s="312">
        <v>0</v>
      </c>
      <c r="Z40" s="312">
        <v>0</v>
      </c>
      <c r="AA40" s="312">
        <v>0</v>
      </c>
      <c r="AB40" s="312">
        <v>0</v>
      </c>
      <c r="AC40" s="312">
        <v>0</v>
      </c>
      <c r="AD40" s="312">
        <v>0</v>
      </c>
      <c r="AE40" s="312">
        <v>0</v>
      </c>
      <c r="AF40" s="312">
        <v>0</v>
      </c>
      <c r="AG40" s="312">
        <v>0</v>
      </c>
      <c r="AH40" s="312">
        <v>0</v>
      </c>
      <c r="AI40" s="312">
        <v>0</v>
      </c>
      <c r="AJ40" s="312">
        <v>0</v>
      </c>
      <c r="AK40" s="312">
        <v>0</v>
      </c>
      <c r="AL40" s="312">
        <v>0</v>
      </c>
      <c r="AM40" s="312">
        <v>0</v>
      </c>
      <c r="AN40" s="312">
        <v>0</v>
      </c>
      <c r="AO40" s="312">
        <v>0</v>
      </c>
      <c r="AP40" s="63">
        <f t="shared" si="4"/>
        <v>0</v>
      </c>
      <c r="AQ40" s="63">
        <f t="shared" si="5"/>
        <v>0</v>
      </c>
      <c r="AR40" s="63">
        <f t="shared" si="6"/>
        <v>0</v>
      </c>
      <c r="AT40" s="176" cm="1">
        <f t="array" ref="AT40">SUMIFS('N1.3_Project_Listing'!$P$16:$P$829, 'N1.3_Project_Listing'!$E$16:$E$829,'N1.3_Project_Listing'!$E40, 'N1.3_Project_Listing'!$A$16:$A$829,ET_Risk_SC_Summation[[#Headers],[132kV Circuit Breaker]])</f>
        <v>0</v>
      </c>
      <c r="AU40" s="176" cm="1">
        <f t="array" ref="AU40">SUMIFS('N1.3_Project_Listing'!$P$16:$P$829, 'N1.3_Project_Listing'!$E$16:$E$829,'N1.3_Project_Listing'!$E40, 'N1.3_Project_Listing'!$A$16:$A$829,ET_Risk_SC_Summation[[#Headers],[132kV Transformer]])</f>
        <v>0</v>
      </c>
      <c r="AV40" s="176" cm="1">
        <f t="array" ref="AV40">SUMIFS('N1.3_Project_Listing'!$P$16:$P$829, 'N1.3_Project_Listing'!$E$16:$E$829,'N1.3_Project_Listing'!$E40, 'N1.3_Project_Listing'!$A$16:$A$829,ET_Risk_SC_Summation[[#Headers],[132kV Reactor]])</f>
        <v>0</v>
      </c>
      <c r="AW40" s="176" cm="1">
        <f t="array" ref="AW40">SUMIFS('N1.3_Project_Listing'!$P$16:$P$829, 'N1.3_Project_Listing'!$E$16:$E$829,'N1.3_Project_Listing'!$E40, 'N1.3_Project_Listing'!$A$16:$A$829,ET_Risk_SC_Summation[[#Headers],[132kV Underground Cable]])</f>
        <v>0</v>
      </c>
      <c r="AX40" s="176" cm="1">
        <f t="array" ref="AX40">SUMIFS('N1.3_Project_Listing'!$P$16:$P$829, 'N1.3_Project_Listing'!$E$16:$E$829,'N1.3_Project_Listing'!$E40, 'N1.3_Project_Listing'!$A$16:$A$829,ET_Risk_SC_Summation[[#Headers],[132kV OHL Conductor]])</f>
        <v>0</v>
      </c>
      <c r="AY40" s="176" cm="1">
        <f t="array" ref="AY40">SUMIFS('N1.3_Project_Listing'!$P$16:$P$829, 'N1.3_Project_Listing'!$E$16:$E$829,'N1.3_Project_Listing'!$E40, 'N1.3_Project_Listing'!$A$16:$A$829,ET_Risk_SC_Summation[[#Headers],[132kV OHL Fittings]])</f>
        <v>0</v>
      </c>
      <c r="AZ40" s="176" cm="1">
        <f t="array" ref="AZ40">SUMIFS('N1.3_Project_Listing'!$P$16:$P$829, 'N1.3_Project_Listing'!$E$16:$E$829,'N1.3_Project_Listing'!$E40, 'N1.3_Project_Listing'!$A$16:$A$829,ET_Risk_SC_Summation[[#Headers],[132kV OHL Tower]])</f>
        <v>0</v>
      </c>
      <c r="BA40" s="176" cm="1">
        <f t="array" ref="BA40">SUMIFS('N1.3_Project_Listing'!$P$16:$P$829, 'N1.3_Project_Listing'!$E$16:$E$829,'N1.3_Project_Listing'!$E40, 'N1.3_Project_Listing'!$A$16:$A$829,ET_Risk_SC_Summation[[#Headers],[275kV Circuit Breaker]])</f>
        <v>0</v>
      </c>
      <c r="BB40" s="176" cm="1">
        <f t="array" ref="BB40">SUMIFS('N1.3_Project_Listing'!$P$16:$P$829, 'N1.3_Project_Listing'!$E$16:$E$829,'N1.3_Project_Listing'!$E40, 'N1.3_Project_Listing'!$A$16:$A$829,ET_Risk_SC_Summation[[#Headers],[275kV Transformer]])</f>
        <v>0</v>
      </c>
      <c r="BC40" s="176" cm="1">
        <f t="array" ref="BC40">SUMIFS('N1.3_Project_Listing'!$P$16:$P$829, 'N1.3_Project_Listing'!$E$16:$E$829,'N1.3_Project_Listing'!$E40, 'N1.3_Project_Listing'!$A$16:$A$829,ET_Risk_SC_Summation[[#Headers],[275kV Reactor]])</f>
        <v>0</v>
      </c>
      <c r="BD40" s="176" cm="1">
        <f t="array" ref="BD40">SUMIFS('N1.3_Project_Listing'!$P$16:$P$829, 'N1.3_Project_Listing'!$E$16:$E$829,'N1.3_Project_Listing'!$E40, 'N1.3_Project_Listing'!$A$16:$A$829,ET_Risk_SC_Summation[[#Headers],[275kV Underground Cable]])</f>
        <v>0</v>
      </c>
      <c r="BE40" s="176" cm="1">
        <f t="array" ref="BE40">SUMIFS('N1.3_Project_Listing'!$P$16:$P$829, 'N1.3_Project_Listing'!$E$16:$E$829,'N1.3_Project_Listing'!$E40, 'N1.3_Project_Listing'!$A$16:$A$829,ET_Risk_SC_Summation[[#Headers],[275kV OHL Conductor]])</f>
        <v>0</v>
      </c>
      <c r="BF40" s="176" cm="1">
        <f t="array" ref="BF40">SUMIFS('N1.3_Project_Listing'!$P$16:$P$829, 'N1.3_Project_Listing'!$E$16:$E$829,'N1.3_Project_Listing'!$E40, 'N1.3_Project_Listing'!$A$16:$A$829,ET_Risk_SC_Summation[[#Headers],[275kV OHL Fittings]])</f>
        <v>0</v>
      </c>
      <c r="BG40" s="176" cm="1">
        <f t="array" ref="BG40">SUMIFS('N1.3_Project_Listing'!$P$16:$P$829, 'N1.3_Project_Listing'!$E$16:$E$829,'N1.3_Project_Listing'!$E40, 'N1.3_Project_Listing'!$A$16:$A$829,ET_Risk_SC_Summation[[#Headers],[275kV OHL Tower]])</f>
        <v>0</v>
      </c>
      <c r="BH40" s="176" cm="1">
        <f t="array" ref="BH40">SUMIFS('N1.3_Project_Listing'!$P$16:$P$829, 'N1.3_Project_Listing'!$E$16:$E$829,'N1.3_Project_Listing'!$E40, 'N1.3_Project_Listing'!$A$16:$A$829,ET_Risk_SC_Summation[[#Headers],[400kV Circuit Breaker]])</f>
        <v>0</v>
      </c>
      <c r="BI40" s="176" cm="1">
        <f t="array" ref="BI40">SUMIFS('N1.3_Project_Listing'!$P$16:$P$829, 'N1.3_Project_Listing'!$E$16:$E$829,'N1.3_Project_Listing'!$E40, 'N1.3_Project_Listing'!$A$16:$A$829,ET_Risk_SC_Summation[[#Headers],[400kV Transformer]])</f>
        <v>0</v>
      </c>
      <c r="BJ40" s="176" cm="1">
        <f t="array" ref="BJ40">SUMIFS('N1.3_Project_Listing'!$P$16:$P$829, 'N1.3_Project_Listing'!$E$16:$E$829,'N1.3_Project_Listing'!$E40, 'N1.3_Project_Listing'!$A$16:$A$829,ET_Risk_SC_Summation[[#Headers],[400kV Reactor]])</f>
        <v>0</v>
      </c>
      <c r="BK40" s="176" cm="1">
        <f t="array" ref="BK40">SUMIFS('N1.3_Project_Listing'!$P$16:$P$829, 'N1.3_Project_Listing'!$E$16:$E$829,'N1.3_Project_Listing'!$E40, 'N1.3_Project_Listing'!$A$16:$A$829,ET_Risk_SC_Summation[[#Headers],[400kV Underground Cable]])</f>
        <v>0</v>
      </c>
      <c r="BL40" s="176" cm="1">
        <f t="array" ref="BL40">SUMIFS('N1.3_Project_Listing'!$P$16:$P$829, 'N1.3_Project_Listing'!$E$16:$E$829,'N1.3_Project_Listing'!$E40, 'N1.3_Project_Listing'!$A$16:$A$829,ET_Risk_SC_Summation[[#Headers],[400kV OHL Conductor]])</f>
        <v>0</v>
      </c>
      <c r="BM40" s="176" cm="1">
        <f t="array" ref="BM40">SUMIFS('N1.3_Project_Listing'!$P$16:$P$829, 'N1.3_Project_Listing'!$E$16:$E$829,'N1.3_Project_Listing'!$E40, 'N1.3_Project_Listing'!$A$16:$A$829,ET_Risk_SC_Summation[[#Headers],[400kV OHL Fittings]])</f>
        <v>0</v>
      </c>
      <c r="BN40" s="176" cm="1">
        <f t="array" ref="BN40">SUMIFS('N1.3_Project_Listing'!$P$16:$P$829, 'N1.3_Project_Listing'!$E$16:$E$829,'N1.3_Project_Listing'!$E40, 'N1.3_Project_Listing'!$A$16:$A$829,ET_Risk_SC_Summation[[#Headers],[400kV OHL Tower]])</f>
        <v>0</v>
      </c>
      <c r="BO40" s="177" t="str">
        <f>IF(SUM(ET_Risk_SC_Summation[[#This Row],[132kV Circuit Breaker]:[400kV OHL Tower]])=0, "n/a", INDEX(ET_Risk_SC_Summation[#Headers],1,MATCH(MAX(ET_Risk_SC_Summation[[#This Row],[132kV Circuit Breaker]:[400kV OHL Tower]]),ET_Risk_SC_Summation[[#This Row],[132kV Circuit Breaker]:[400kV OHL Tower]],0)))</f>
        <v>n/a</v>
      </c>
      <c r="BP40" s="177" t="str">
        <f>IFERROR(INDEX('N0.7_Lookup_References'!$G$77:$G$98,MATCH(ET_Risk_SC_Summation[[#This Row],[Mxx Category]],'N0.7_Lookup_References'!$F$77:$F$98,0)),"")</f>
        <v/>
      </c>
    </row>
    <row r="41" spans="1:68" ht="121.5">
      <c r="A41" s="160" t="str">
        <f>IFERROR(INDEX(N1.2_Intervention_Types[NARM Asset Category],MATCH('N1.3_Project_Listing'!$C41,N1.2_Intervention_Types[Intervention Type ID],0),1),"")</f>
        <v>Slamshut/ Regulators</v>
      </c>
      <c r="B41" s="160" t="str">
        <f>IF($D$2="GD",IFERROR(INDEX(N1.2_Intervention_Types[C&amp;V Asset Category (GD)],MATCH('N1.3_Project_Listing'!$C41,N1.2_Intervention_Types[Intervention Type ID],0),1),""),IFERROR(INDEX(N1.2_Intervention_Types[NARM Asset Category],MATCH('N1.3_Project_Listing'!$C41,N1.2_Intervention_Types[Intervention Type ID],0),1),""))</f>
        <v>PRS or Offtake</v>
      </c>
      <c r="C41" s="67">
        <f>IFERROR(INDEX(N1.2_Intervention_Types[Intervention Type ID],MATCH('N1.3_Project_Listing'!$I41,N1.2_Intervention_Types[Intervention Type],0),1),"")</f>
        <v>47</v>
      </c>
      <c r="D41" s="160" t="str">
        <f>IFERROR(INDEX(N1.2_Intervention_Types[Intervention Category],MATCH('N1.3_Project_Listing'!$C41,N1.2_Intervention_Types[Intervention Type ID],0),1),"")</f>
        <v>Refurbishment</v>
      </c>
      <c r="E41" s="210" t="s">
        <v>693</v>
      </c>
      <c r="F41" s="236" t="s">
        <v>694</v>
      </c>
      <c r="G41" s="236" t="s">
        <v>206</v>
      </c>
      <c r="H41" s="236" t="s">
        <v>300</v>
      </c>
      <c r="I41" s="151" t="s">
        <v>695</v>
      </c>
      <c r="J41" s="139">
        <v>2027</v>
      </c>
      <c r="K41" s="312">
        <v>0</v>
      </c>
      <c r="L41" s="312">
        <v>0</v>
      </c>
      <c r="M41" s="312">
        <v>1</v>
      </c>
      <c r="N41" s="343">
        <v>8.1200472497496748E-2</v>
      </c>
      <c r="O41" s="343">
        <v>8.1191798397496767E-2</v>
      </c>
      <c r="P41" s="343">
        <v>4.7647700000000001E-5</v>
      </c>
      <c r="Q41" s="366">
        <f t="shared" si="2"/>
        <v>8.6740999999807E-6</v>
      </c>
      <c r="R41" s="368">
        <f>IF('N1.3_Project_Listing'!$D41="Replacement",SUM('N1.3_Project_Listing'!$K41:$L41)/2,'N1.3_Project_Listing'!$M41)</f>
        <v>1</v>
      </c>
      <c r="S41" s="67" t="str">
        <f>IFERROR(INDEX('N0.7_Lookup_References'!$C$13:$C$72,MATCH($A41,'N0.7_Lookup_References'!$B$13:$B$72,0)),"")</f>
        <v>Systems</v>
      </c>
      <c r="T41" s="338" t="str">
        <f t="shared" si="3"/>
        <v/>
      </c>
      <c r="V41" s="312">
        <v>0</v>
      </c>
      <c r="W41" s="312">
        <v>0</v>
      </c>
      <c r="X41" s="312">
        <v>0</v>
      </c>
      <c r="Y41" s="312">
        <v>0</v>
      </c>
      <c r="Z41" s="312">
        <v>0</v>
      </c>
      <c r="AA41" s="312">
        <v>0</v>
      </c>
      <c r="AB41" s="312">
        <v>1</v>
      </c>
      <c r="AC41" s="312">
        <v>0</v>
      </c>
      <c r="AD41" s="312">
        <v>0</v>
      </c>
      <c r="AE41" s="312">
        <v>0</v>
      </c>
      <c r="AF41" s="312">
        <v>0</v>
      </c>
      <c r="AG41" s="312">
        <v>0</v>
      </c>
      <c r="AH41" s="312">
        <v>0</v>
      </c>
      <c r="AI41" s="312">
        <v>0</v>
      </c>
      <c r="AJ41" s="312">
        <v>0</v>
      </c>
      <c r="AK41" s="312">
        <v>0</v>
      </c>
      <c r="AL41" s="312">
        <v>1</v>
      </c>
      <c r="AM41" s="312">
        <v>0</v>
      </c>
      <c r="AN41" s="312">
        <v>0</v>
      </c>
      <c r="AO41" s="312">
        <v>0</v>
      </c>
      <c r="AP41" s="63">
        <f t="shared" si="4"/>
        <v>1</v>
      </c>
      <c r="AQ41" s="63">
        <f t="shared" si="5"/>
        <v>1</v>
      </c>
      <c r="AR41" s="63">
        <f t="shared" si="6"/>
        <v>0</v>
      </c>
      <c r="AT41" s="176" cm="1">
        <f t="array" ref="AT41">SUMIFS('N1.3_Project_Listing'!$P$16:$P$829, 'N1.3_Project_Listing'!$E$16:$E$829,'N1.3_Project_Listing'!$E41, 'N1.3_Project_Listing'!$A$16:$A$829,ET_Risk_SC_Summation[[#Headers],[132kV Circuit Breaker]])</f>
        <v>0</v>
      </c>
      <c r="AU41" s="176" cm="1">
        <f t="array" ref="AU41">SUMIFS('N1.3_Project_Listing'!$P$16:$P$829, 'N1.3_Project_Listing'!$E$16:$E$829,'N1.3_Project_Listing'!$E41, 'N1.3_Project_Listing'!$A$16:$A$829,ET_Risk_SC_Summation[[#Headers],[132kV Transformer]])</f>
        <v>0</v>
      </c>
      <c r="AV41" s="176" cm="1">
        <f t="array" ref="AV41">SUMIFS('N1.3_Project_Listing'!$P$16:$P$829, 'N1.3_Project_Listing'!$E$16:$E$829,'N1.3_Project_Listing'!$E41, 'N1.3_Project_Listing'!$A$16:$A$829,ET_Risk_SC_Summation[[#Headers],[132kV Reactor]])</f>
        <v>0</v>
      </c>
      <c r="AW41" s="176" cm="1">
        <f t="array" ref="AW41">SUMIFS('N1.3_Project_Listing'!$P$16:$P$829, 'N1.3_Project_Listing'!$E$16:$E$829,'N1.3_Project_Listing'!$E41, 'N1.3_Project_Listing'!$A$16:$A$829,ET_Risk_SC_Summation[[#Headers],[132kV Underground Cable]])</f>
        <v>0</v>
      </c>
      <c r="AX41" s="176" cm="1">
        <f t="array" ref="AX41">SUMIFS('N1.3_Project_Listing'!$P$16:$P$829, 'N1.3_Project_Listing'!$E$16:$E$829,'N1.3_Project_Listing'!$E41, 'N1.3_Project_Listing'!$A$16:$A$829,ET_Risk_SC_Summation[[#Headers],[132kV OHL Conductor]])</f>
        <v>0</v>
      </c>
      <c r="AY41" s="176" cm="1">
        <f t="array" ref="AY41">SUMIFS('N1.3_Project_Listing'!$P$16:$P$829, 'N1.3_Project_Listing'!$E$16:$E$829,'N1.3_Project_Listing'!$E41, 'N1.3_Project_Listing'!$A$16:$A$829,ET_Risk_SC_Summation[[#Headers],[132kV OHL Fittings]])</f>
        <v>0</v>
      </c>
      <c r="AZ41" s="176" cm="1">
        <f t="array" ref="AZ41">SUMIFS('N1.3_Project_Listing'!$P$16:$P$829, 'N1.3_Project_Listing'!$E$16:$E$829,'N1.3_Project_Listing'!$E41, 'N1.3_Project_Listing'!$A$16:$A$829,ET_Risk_SC_Summation[[#Headers],[132kV OHL Tower]])</f>
        <v>0</v>
      </c>
      <c r="BA41" s="176" cm="1">
        <f t="array" ref="BA41">SUMIFS('N1.3_Project_Listing'!$P$16:$P$829, 'N1.3_Project_Listing'!$E$16:$E$829,'N1.3_Project_Listing'!$E41, 'N1.3_Project_Listing'!$A$16:$A$829,ET_Risk_SC_Summation[[#Headers],[275kV Circuit Breaker]])</f>
        <v>0</v>
      </c>
      <c r="BB41" s="176" cm="1">
        <f t="array" ref="BB41">SUMIFS('N1.3_Project_Listing'!$P$16:$P$829, 'N1.3_Project_Listing'!$E$16:$E$829,'N1.3_Project_Listing'!$E41, 'N1.3_Project_Listing'!$A$16:$A$829,ET_Risk_SC_Summation[[#Headers],[275kV Transformer]])</f>
        <v>0</v>
      </c>
      <c r="BC41" s="176" cm="1">
        <f t="array" ref="BC41">SUMIFS('N1.3_Project_Listing'!$P$16:$P$829, 'N1.3_Project_Listing'!$E$16:$E$829,'N1.3_Project_Listing'!$E41, 'N1.3_Project_Listing'!$A$16:$A$829,ET_Risk_SC_Summation[[#Headers],[275kV Reactor]])</f>
        <v>0</v>
      </c>
      <c r="BD41" s="176" cm="1">
        <f t="array" ref="BD41">SUMIFS('N1.3_Project_Listing'!$P$16:$P$829, 'N1.3_Project_Listing'!$E$16:$E$829,'N1.3_Project_Listing'!$E41, 'N1.3_Project_Listing'!$A$16:$A$829,ET_Risk_SC_Summation[[#Headers],[275kV Underground Cable]])</f>
        <v>0</v>
      </c>
      <c r="BE41" s="176" cm="1">
        <f t="array" ref="BE41">SUMIFS('N1.3_Project_Listing'!$P$16:$P$829, 'N1.3_Project_Listing'!$E$16:$E$829,'N1.3_Project_Listing'!$E41, 'N1.3_Project_Listing'!$A$16:$A$829,ET_Risk_SC_Summation[[#Headers],[275kV OHL Conductor]])</f>
        <v>0</v>
      </c>
      <c r="BF41" s="176" cm="1">
        <f t="array" ref="BF41">SUMIFS('N1.3_Project_Listing'!$P$16:$P$829, 'N1.3_Project_Listing'!$E$16:$E$829,'N1.3_Project_Listing'!$E41, 'N1.3_Project_Listing'!$A$16:$A$829,ET_Risk_SC_Summation[[#Headers],[275kV OHL Fittings]])</f>
        <v>0</v>
      </c>
      <c r="BG41" s="176" cm="1">
        <f t="array" ref="BG41">SUMIFS('N1.3_Project_Listing'!$P$16:$P$829, 'N1.3_Project_Listing'!$E$16:$E$829,'N1.3_Project_Listing'!$E41, 'N1.3_Project_Listing'!$A$16:$A$829,ET_Risk_SC_Summation[[#Headers],[275kV OHL Tower]])</f>
        <v>0</v>
      </c>
      <c r="BH41" s="176" cm="1">
        <f t="array" ref="BH41">SUMIFS('N1.3_Project_Listing'!$P$16:$P$829, 'N1.3_Project_Listing'!$E$16:$E$829,'N1.3_Project_Listing'!$E41, 'N1.3_Project_Listing'!$A$16:$A$829,ET_Risk_SC_Summation[[#Headers],[400kV Circuit Breaker]])</f>
        <v>0</v>
      </c>
      <c r="BI41" s="176" cm="1">
        <f t="array" ref="BI41">SUMIFS('N1.3_Project_Listing'!$P$16:$P$829, 'N1.3_Project_Listing'!$E$16:$E$829,'N1.3_Project_Listing'!$E41, 'N1.3_Project_Listing'!$A$16:$A$829,ET_Risk_SC_Summation[[#Headers],[400kV Transformer]])</f>
        <v>0</v>
      </c>
      <c r="BJ41" s="176" cm="1">
        <f t="array" ref="BJ41">SUMIFS('N1.3_Project_Listing'!$P$16:$P$829, 'N1.3_Project_Listing'!$E$16:$E$829,'N1.3_Project_Listing'!$E41, 'N1.3_Project_Listing'!$A$16:$A$829,ET_Risk_SC_Summation[[#Headers],[400kV Reactor]])</f>
        <v>0</v>
      </c>
      <c r="BK41" s="176" cm="1">
        <f t="array" ref="BK41">SUMIFS('N1.3_Project_Listing'!$P$16:$P$829, 'N1.3_Project_Listing'!$E$16:$E$829,'N1.3_Project_Listing'!$E41, 'N1.3_Project_Listing'!$A$16:$A$829,ET_Risk_SC_Summation[[#Headers],[400kV Underground Cable]])</f>
        <v>0</v>
      </c>
      <c r="BL41" s="176" cm="1">
        <f t="array" ref="BL41">SUMIFS('N1.3_Project_Listing'!$P$16:$P$829, 'N1.3_Project_Listing'!$E$16:$E$829,'N1.3_Project_Listing'!$E41, 'N1.3_Project_Listing'!$A$16:$A$829,ET_Risk_SC_Summation[[#Headers],[400kV OHL Conductor]])</f>
        <v>0</v>
      </c>
      <c r="BM41" s="176" cm="1">
        <f t="array" ref="BM41">SUMIFS('N1.3_Project_Listing'!$P$16:$P$829, 'N1.3_Project_Listing'!$E$16:$E$829,'N1.3_Project_Listing'!$E41, 'N1.3_Project_Listing'!$A$16:$A$829,ET_Risk_SC_Summation[[#Headers],[400kV OHL Fittings]])</f>
        <v>0</v>
      </c>
      <c r="BN41" s="176" cm="1">
        <f t="array" ref="BN41">SUMIFS('N1.3_Project_Listing'!$P$16:$P$829, 'N1.3_Project_Listing'!$E$16:$E$829,'N1.3_Project_Listing'!$E41, 'N1.3_Project_Listing'!$A$16:$A$829,ET_Risk_SC_Summation[[#Headers],[400kV OHL Tower]])</f>
        <v>0</v>
      </c>
      <c r="BO41" s="177" t="str">
        <f>IF(SUM(ET_Risk_SC_Summation[[#This Row],[132kV Circuit Breaker]:[400kV OHL Tower]])=0, "n/a", INDEX(ET_Risk_SC_Summation[#Headers],1,MATCH(MAX(ET_Risk_SC_Summation[[#This Row],[132kV Circuit Breaker]:[400kV OHL Tower]]),ET_Risk_SC_Summation[[#This Row],[132kV Circuit Breaker]:[400kV OHL Tower]],0)))</f>
        <v>n/a</v>
      </c>
      <c r="BP41" s="177" t="str">
        <f>IFERROR(INDEX('N0.7_Lookup_References'!$G$77:$G$98,MATCH(ET_Risk_SC_Summation[[#This Row],[Mxx Category]],'N0.7_Lookup_References'!$F$77:$F$98,0)),"")</f>
        <v/>
      </c>
    </row>
    <row r="42" spans="1:68" ht="121.5">
      <c r="A42" s="160" t="str">
        <f>IFERROR(INDEX(N1.2_Intervention_Types[NARM Asset Category],MATCH('N1.3_Project_Listing'!$C42,N1.2_Intervention_Types[Intervention Type ID],0),1),"")</f>
        <v>Slamshut/ Regulators</v>
      </c>
      <c r="B42" s="160" t="str">
        <f>IF($D$2="GD",IFERROR(INDEX(N1.2_Intervention_Types[C&amp;V Asset Category (GD)],MATCH('N1.3_Project_Listing'!$C42,N1.2_Intervention_Types[Intervention Type ID],0),1),""),IFERROR(INDEX(N1.2_Intervention_Types[NARM Asset Category],MATCH('N1.3_Project_Listing'!$C42,N1.2_Intervention_Types[Intervention Type ID],0),1),""))</f>
        <v>PRS or Offtake</v>
      </c>
      <c r="C42" s="67">
        <f>IFERROR(INDEX(N1.2_Intervention_Types[Intervention Type ID],MATCH('N1.3_Project_Listing'!$I42,N1.2_Intervention_Types[Intervention Type],0),1),"")</f>
        <v>47</v>
      </c>
      <c r="D42" s="160" t="str">
        <f>IFERROR(INDEX(N1.2_Intervention_Types[Intervention Category],MATCH('N1.3_Project_Listing'!$C42,N1.2_Intervention_Types[Intervention Type ID],0),1),"")</f>
        <v>Refurbishment</v>
      </c>
      <c r="E42" s="210" t="s">
        <v>693</v>
      </c>
      <c r="F42" s="236" t="s">
        <v>694</v>
      </c>
      <c r="G42" s="236" t="s">
        <v>206</v>
      </c>
      <c r="H42" s="236" t="s">
        <v>300</v>
      </c>
      <c r="I42" s="151" t="s">
        <v>695</v>
      </c>
      <c r="J42" s="139">
        <v>2028</v>
      </c>
      <c r="K42" s="312">
        <v>0</v>
      </c>
      <c r="L42" s="312">
        <v>0</v>
      </c>
      <c r="M42" s="312">
        <v>2</v>
      </c>
      <c r="N42" s="343">
        <v>0.17439003098779615</v>
      </c>
      <c r="O42" s="343">
        <v>0.17047502855551661</v>
      </c>
      <c r="P42" s="343">
        <v>2.2714899669877206E-2</v>
      </c>
      <c r="Q42" s="366">
        <f t="shared" si="2"/>
        <v>3.9150024322795463E-3</v>
      </c>
      <c r="R42" s="368">
        <f>IF('N1.3_Project_Listing'!$D42="Replacement",SUM('N1.3_Project_Listing'!$K42:$L42)/2,'N1.3_Project_Listing'!$M42)</f>
        <v>2</v>
      </c>
      <c r="S42" s="67" t="str">
        <f>IFERROR(INDEX('N0.7_Lookup_References'!$C$13:$C$72,MATCH($A42,'N0.7_Lookup_References'!$B$13:$B$72,0)),"")</f>
        <v>Systems</v>
      </c>
      <c r="T42" s="338" t="str">
        <f t="shared" si="3"/>
        <v/>
      </c>
      <c r="V42" s="312">
        <v>0</v>
      </c>
      <c r="W42" s="312">
        <v>0</v>
      </c>
      <c r="X42" s="312">
        <v>0</v>
      </c>
      <c r="Y42" s="312">
        <v>0</v>
      </c>
      <c r="Z42" s="312">
        <v>0</v>
      </c>
      <c r="AA42" s="312">
        <v>0</v>
      </c>
      <c r="AB42" s="312">
        <v>0</v>
      </c>
      <c r="AC42" s="312">
        <v>2</v>
      </c>
      <c r="AD42" s="312">
        <v>0</v>
      </c>
      <c r="AE42" s="312">
        <v>0</v>
      </c>
      <c r="AF42" s="312">
        <v>0</v>
      </c>
      <c r="AG42" s="312">
        <v>0</v>
      </c>
      <c r="AH42" s="312">
        <v>0</v>
      </c>
      <c r="AI42" s="312">
        <v>0</v>
      </c>
      <c r="AJ42" s="312">
        <v>0</v>
      </c>
      <c r="AK42" s="312">
        <v>0</v>
      </c>
      <c r="AL42" s="312">
        <v>1</v>
      </c>
      <c r="AM42" s="312">
        <v>1</v>
      </c>
      <c r="AN42" s="312">
        <v>0</v>
      </c>
      <c r="AO42" s="312">
        <v>0</v>
      </c>
      <c r="AP42" s="63">
        <f t="shared" si="4"/>
        <v>2</v>
      </c>
      <c r="AQ42" s="63">
        <f t="shared" si="5"/>
        <v>2</v>
      </c>
      <c r="AR42" s="63">
        <f t="shared" si="6"/>
        <v>0</v>
      </c>
      <c r="AT42" s="176" cm="1">
        <f t="array" ref="AT42">SUMIFS('N1.3_Project_Listing'!$P$16:$P$829, 'N1.3_Project_Listing'!$E$16:$E$829,'N1.3_Project_Listing'!$E42, 'N1.3_Project_Listing'!$A$16:$A$829,ET_Risk_SC_Summation[[#Headers],[132kV Circuit Breaker]])</f>
        <v>0</v>
      </c>
      <c r="AU42" s="176" cm="1">
        <f t="array" ref="AU42">SUMIFS('N1.3_Project_Listing'!$P$16:$P$829, 'N1.3_Project_Listing'!$E$16:$E$829,'N1.3_Project_Listing'!$E42, 'N1.3_Project_Listing'!$A$16:$A$829,ET_Risk_SC_Summation[[#Headers],[132kV Transformer]])</f>
        <v>0</v>
      </c>
      <c r="AV42" s="176" cm="1">
        <f t="array" ref="AV42">SUMIFS('N1.3_Project_Listing'!$P$16:$P$829, 'N1.3_Project_Listing'!$E$16:$E$829,'N1.3_Project_Listing'!$E42, 'N1.3_Project_Listing'!$A$16:$A$829,ET_Risk_SC_Summation[[#Headers],[132kV Reactor]])</f>
        <v>0</v>
      </c>
      <c r="AW42" s="176" cm="1">
        <f t="array" ref="AW42">SUMIFS('N1.3_Project_Listing'!$P$16:$P$829, 'N1.3_Project_Listing'!$E$16:$E$829,'N1.3_Project_Listing'!$E42, 'N1.3_Project_Listing'!$A$16:$A$829,ET_Risk_SC_Summation[[#Headers],[132kV Underground Cable]])</f>
        <v>0</v>
      </c>
      <c r="AX42" s="176" cm="1">
        <f t="array" ref="AX42">SUMIFS('N1.3_Project_Listing'!$P$16:$P$829, 'N1.3_Project_Listing'!$E$16:$E$829,'N1.3_Project_Listing'!$E42, 'N1.3_Project_Listing'!$A$16:$A$829,ET_Risk_SC_Summation[[#Headers],[132kV OHL Conductor]])</f>
        <v>0</v>
      </c>
      <c r="AY42" s="176" cm="1">
        <f t="array" ref="AY42">SUMIFS('N1.3_Project_Listing'!$P$16:$P$829, 'N1.3_Project_Listing'!$E$16:$E$829,'N1.3_Project_Listing'!$E42, 'N1.3_Project_Listing'!$A$16:$A$829,ET_Risk_SC_Summation[[#Headers],[132kV OHL Fittings]])</f>
        <v>0</v>
      </c>
      <c r="AZ42" s="176" cm="1">
        <f t="array" ref="AZ42">SUMIFS('N1.3_Project_Listing'!$P$16:$P$829, 'N1.3_Project_Listing'!$E$16:$E$829,'N1.3_Project_Listing'!$E42, 'N1.3_Project_Listing'!$A$16:$A$829,ET_Risk_SC_Summation[[#Headers],[132kV OHL Tower]])</f>
        <v>0</v>
      </c>
      <c r="BA42" s="176" cm="1">
        <f t="array" ref="BA42">SUMIFS('N1.3_Project_Listing'!$P$16:$P$829, 'N1.3_Project_Listing'!$E$16:$E$829,'N1.3_Project_Listing'!$E42, 'N1.3_Project_Listing'!$A$16:$A$829,ET_Risk_SC_Summation[[#Headers],[275kV Circuit Breaker]])</f>
        <v>0</v>
      </c>
      <c r="BB42" s="176" cm="1">
        <f t="array" ref="BB42">SUMIFS('N1.3_Project_Listing'!$P$16:$P$829, 'N1.3_Project_Listing'!$E$16:$E$829,'N1.3_Project_Listing'!$E42, 'N1.3_Project_Listing'!$A$16:$A$829,ET_Risk_SC_Summation[[#Headers],[275kV Transformer]])</f>
        <v>0</v>
      </c>
      <c r="BC42" s="176" cm="1">
        <f t="array" ref="BC42">SUMIFS('N1.3_Project_Listing'!$P$16:$P$829, 'N1.3_Project_Listing'!$E$16:$E$829,'N1.3_Project_Listing'!$E42, 'N1.3_Project_Listing'!$A$16:$A$829,ET_Risk_SC_Summation[[#Headers],[275kV Reactor]])</f>
        <v>0</v>
      </c>
      <c r="BD42" s="176" cm="1">
        <f t="array" ref="BD42">SUMIFS('N1.3_Project_Listing'!$P$16:$P$829, 'N1.3_Project_Listing'!$E$16:$E$829,'N1.3_Project_Listing'!$E42, 'N1.3_Project_Listing'!$A$16:$A$829,ET_Risk_SC_Summation[[#Headers],[275kV Underground Cable]])</f>
        <v>0</v>
      </c>
      <c r="BE42" s="176" cm="1">
        <f t="array" ref="BE42">SUMIFS('N1.3_Project_Listing'!$P$16:$P$829, 'N1.3_Project_Listing'!$E$16:$E$829,'N1.3_Project_Listing'!$E42, 'N1.3_Project_Listing'!$A$16:$A$829,ET_Risk_SC_Summation[[#Headers],[275kV OHL Conductor]])</f>
        <v>0</v>
      </c>
      <c r="BF42" s="176" cm="1">
        <f t="array" ref="BF42">SUMIFS('N1.3_Project_Listing'!$P$16:$P$829, 'N1.3_Project_Listing'!$E$16:$E$829,'N1.3_Project_Listing'!$E42, 'N1.3_Project_Listing'!$A$16:$A$829,ET_Risk_SC_Summation[[#Headers],[275kV OHL Fittings]])</f>
        <v>0</v>
      </c>
      <c r="BG42" s="176" cm="1">
        <f t="array" ref="BG42">SUMIFS('N1.3_Project_Listing'!$P$16:$P$829, 'N1.3_Project_Listing'!$E$16:$E$829,'N1.3_Project_Listing'!$E42, 'N1.3_Project_Listing'!$A$16:$A$829,ET_Risk_SC_Summation[[#Headers],[275kV OHL Tower]])</f>
        <v>0</v>
      </c>
      <c r="BH42" s="176" cm="1">
        <f t="array" ref="BH42">SUMIFS('N1.3_Project_Listing'!$P$16:$P$829, 'N1.3_Project_Listing'!$E$16:$E$829,'N1.3_Project_Listing'!$E42, 'N1.3_Project_Listing'!$A$16:$A$829,ET_Risk_SC_Summation[[#Headers],[400kV Circuit Breaker]])</f>
        <v>0</v>
      </c>
      <c r="BI42" s="176" cm="1">
        <f t="array" ref="BI42">SUMIFS('N1.3_Project_Listing'!$P$16:$P$829, 'N1.3_Project_Listing'!$E$16:$E$829,'N1.3_Project_Listing'!$E42, 'N1.3_Project_Listing'!$A$16:$A$829,ET_Risk_SC_Summation[[#Headers],[400kV Transformer]])</f>
        <v>0</v>
      </c>
      <c r="BJ42" s="176" cm="1">
        <f t="array" ref="BJ42">SUMIFS('N1.3_Project_Listing'!$P$16:$P$829, 'N1.3_Project_Listing'!$E$16:$E$829,'N1.3_Project_Listing'!$E42, 'N1.3_Project_Listing'!$A$16:$A$829,ET_Risk_SC_Summation[[#Headers],[400kV Reactor]])</f>
        <v>0</v>
      </c>
      <c r="BK42" s="176" cm="1">
        <f t="array" ref="BK42">SUMIFS('N1.3_Project_Listing'!$P$16:$P$829, 'N1.3_Project_Listing'!$E$16:$E$829,'N1.3_Project_Listing'!$E42, 'N1.3_Project_Listing'!$A$16:$A$829,ET_Risk_SC_Summation[[#Headers],[400kV Underground Cable]])</f>
        <v>0</v>
      </c>
      <c r="BL42" s="176" cm="1">
        <f t="array" ref="BL42">SUMIFS('N1.3_Project_Listing'!$P$16:$P$829, 'N1.3_Project_Listing'!$E$16:$E$829,'N1.3_Project_Listing'!$E42, 'N1.3_Project_Listing'!$A$16:$A$829,ET_Risk_SC_Summation[[#Headers],[400kV OHL Conductor]])</f>
        <v>0</v>
      </c>
      <c r="BM42" s="176" cm="1">
        <f t="array" ref="BM42">SUMIFS('N1.3_Project_Listing'!$P$16:$P$829, 'N1.3_Project_Listing'!$E$16:$E$829,'N1.3_Project_Listing'!$E42, 'N1.3_Project_Listing'!$A$16:$A$829,ET_Risk_SC_Summation[[#Headers],[400kV OHL Fittings]])</f>
        <v>0</v>
      </c>
      <c r="BN42" s="176" cm="1">
        <f t="array" ref="BN42">SUMIFS('N1.3_Project_Listing'!$P$16:$P$829, 'N1.3_Project_Listing'!$E$16:$E$829,'N1.3_Project_Listing'!$E42, 'N1.3_Project_Listing'!$A$16:$A$829,ET_Risk_SC_Summation[[#Headers],[400kV OHL Tower]])</f>
        <v>0</v>
      </c>
      <c r="BO42" s="177" t="str">
        <f>IF(SUM(ET_Risk_SC_Summation[[#This Row],[132kV Circuit Breaker]:[400kV OHL Tower]])=0, "n/a", INDEX(ET_Risk_SC_Summation[#Headers],1,MATCH(MAX(ET_Risk_SC_Summation[[#This Row],[132kV Circuit Breaker]:[400kV OHL Tower]]),ET_Risk_SC_Summation[[#This Row],[132kV Circuit Breaker]:[400kV OHL Tower]],0)))</f>
        <v>n/a</v>
      </c>
      <c r="BP42" s="177" t="str">
        <f>IFERROR(INDEX('N0.7_Lookup_References'!$G$77:$G$98,MATCH(ET_Risk_SC_Summation[[#This Row],[Mxx Category]],'N0.7_Lookup_References'!$F$77:$F$98,0)),"")</f>
        <v/>
      </c>
    </row>
    <row r="43" spans="1:68" ht="121.5">
      <c r="A43" s="160" t="str">
        <f>IFERROR(INDEX(N1.2_Intervention_Types[NARM Asset Category],MATCH('N1.3_Project_Listing'!$C43,N1.2_Intervention_Types[Intervention Type ID],0),1),"")</f>
        <v>Slamshut/ Regulators</v>
      </c>
      <c r="B43" s="160" t="str">
        <f>IF($D$2="GD",IFERROR(INDEX(N1.2_Intervention_Types[C&amp;V Asset Category (GD)],MATCH('N1.3_Project_Listing'!$C43,N1.2_Intervention_Types[Intervention Type ID],0),1),""),IFERROR(INDEX(N1.2_Intervention_Types[NARM Asset Category],MATCH('N1.3_Project_Listing'!$C43,N1.2_Intervention_Types[Intervention Type ID],0),1),""))</f>
        <v>PRS or Offtake</v>
      </c>
      <c r="C43" s="67">
        <f>IFERROR(INDEX(N1.2_Intervention_Types[Intervention Type ID],MATCH('N1.3_Project_Listing'!$I43,N1.2_Intervention_Types[Intervention Type],0),1),"")</f>
        <v>47</v>
      </c>
      <c r="D43" s="160" t="str">
        <f>IFERROR(INDEX(N1.2_Intervention_Types[Intervention Category],MATCH('N1.3_Project_Listing'!$C43,N1.2_Intervention_Types[Intervention Type ID],0),1),"")</f>
        <v>Refurbishment</v>
      </c>
      <c r="E43" s="210" t="s">
        <v>693</v>
      </c>
      <c r="F43" s="236" t="s">
        <v>694</v>
      </c>
      <c r="G43" s="236" t="s">
        <v>206</v>
      </c>
      <c r="H43" s="236" t="s">
        <v>300</v>
      </c>
      <c r="I43" s="151" t="s">
        <v>695</v>
      </c>
      <c r="J43" s="139">
        <v>2029</v>
      </c>
      <c r="K43" s="312">
        <v>0</v>
      </c>
      <c r="L43" s="312">
        <v>0</v>
      </c>
      <c r="M43" s="312">
        <v>1</v>
      </c>
      <c r="N43" s="343">
        <v>2.9525939628438729</v>
      </c>
      <c r="O43" s="343">
        <v>2.9525803562815249</v>
      </c>
      <c r="P43" s="343">
        <v>7.5887547198710823E-5</v>
      </c>
      <c r="Q43" s="366">
        <f t="shared" si="2"/>
        <v>1.3606562347945328E-5</v>
      </c>
      <c r="R43" s="368">
        <f>IF('N1.3_Project_Listing'!$D43="Replacement",SUM('N1.3_Project_Listing'!$K43:$L43)/2,'N1.3_Project_Listing'!$M43)</f>
        <v>1</v>
      </c>
      <c r="S43" s="67" t="str">
        <f>IFERROR(INDEX('N0.7_Lookup_References'!$C$13:$C$72,MATCH($A43,'N0.7_Lookup_References'!$B$13:$B$72,0)),"")</f>
        <v>Systems</v>
      </c>
      <c r="T43" s="338" t="str">
        <f t="shared" si="3"/>
        <v/>
      </c>
      <c r="V43" s="312">
        <v>0</v>
      </c>
      <c r="W43" s="312">
        <v>0</v>
      </c>
      <c r="X43" s="312">
        <v>0</v>
      </c>
      <c r="Y43" s="312">
        <v>0</v>
      </c>
      <c r="Z43" s="312">
        <v>0</v>
      </c>
      <c r="AA43" s="312">
        <v>0</v>
      </c>
      <c r="AB43" s="312">
        <v>0</v>
      </c>
      <c r="AC43" s="312">
        <v>0</v>
      </c>
      <c r="AD43" s="312">
        <v>0</v>
      </c>
      <c r="AE43" s="312">
        <v>1</v>
      </c>
      <c r="AF43" s="312">
        <v>0</v>
      </c>
      <c r="AG43" s="312">
        <v>0</v>
      </c>
      <c r="AH43" s="312">
        <v>0</v>
      </c>
      <c r="AI43" s="312">
        <v>0</v>
      </c>
      <c r="AJ43" s="312">
        <v>0</v>
      </c>
      <c r="AK43" s="312">
        <v>0</v>
      </c>
      <c r="AL43" s="312">
        <v>0</v>
      </c>
      <c r="AM43" s="312">
        <v>0</v>
      </c>
      <c r="AN43" s="312">
        <v>0</v>
      </c>
      <c r="AO43" s="312">
        <v>1</v>
      </c>
      <c r="AP43" s="63">
        <f t="shared" si="4"/>
        <v>1</v>
      </c>
      <c r="AQ43" s="63">
        <f t="shared" si="5"/>
        <v>1</v>
      </c>
      <c r="AR43" s="63">
        <f t="shared" si="6"/>
        <v>0</v>
      </c>
      <c r="AT43" s="176" cm="1">
        <f t="array" ref="AT43">SUMIFS('N1.3_Project_Listing'!$P$16:$P$829, 'N1.3_Project_Listing'!$E$16:$E$829,'N1.3_Project_Listing'!$E43, 'N1.3_Project_Listing'!$A$16:$A$829,ET_Risk_SC_Summation[[#Headers],[132kV Circuit Breaker]])</f>
        <v>0</v>
      </c>
      <c r="AU43" s="176" cm="1">
        <f t="array" ref="AU43">SUMIFS('N1.3_Project_Listing'!$P$16:$P$829, 'N1.3_Project_Listing'!$E$16:$E$829,'N1.3_Project_Listing'!$E43, 'N1.3_Project_Listing'!$A$16:$A$829,ET_Risk_SC_Summation[[#Headers],[132kV Transformer]])</f>
        <v>0</v>
      </c>
      <c r="AV43" s="176" cm="1">
        <f t="array" ref="AV43">SUMIFS('N1.3_Project_Listing'!$P$16:$P$829, 'N1.3_Project_Listing'!$E$16:$E$829,'N1.3_Project_Listing'!$E43, 'N1.3_Project_Listing'!$A$16:$A$829,ET_Risk_SC_Summation[[#Headers],[132kV Reactor]])</f>
        <v>0</v>
      </c>
      <c r="AW43" s="176" cm="1">
        <f t="array" ref="AW43">SUMIFS('N1.3_Project_Listing'!$P$16:$P$829, 'N1.3_Project_Listing'!$E$16:$E$829,'N1.3_Project_Listing'!$E43, 'N1.3_Project_Listing'!$A$16:$A$829,ET_Risk_SC_Summation[[#Headers],[132kV Underground Cable]])</f>
        <v>0</v>
      </c>
      <c r="AX43" s="176" cm="1">
        <f t="array" ref="AX43">SUMIFS('N1.3_Project_Listing'!$P$16:$P$829, 'N1.3_Project_Listing'!$E$16:$E$829,'N1.3_Project_Listing'!$E43, 'N1.3_Project_Listing'!$A$16:$A$829,ET_Risk_SC_Summation[[#Headers],[132kV OHL Conductor]])</f>
        <v>0</v>
      </c>
      <c r="AY43" s="176" cm="1">
        <f t="array" ref="AY43">SUMIFS('N1.3_Project_Listing'!$P$16:$P$829, 'N1.3_Project_Listing'!$E$16:$E$829,'N1.3_Project_Listing'!$E43, 'N1.3_Project_Listing'!$A$16:$A$829,ET_Risk_SC_Summation[[#Headers],[132kV OHL Fittings]])</f>
        <v>0</v>
      </c>
      <c r="AZ43" s="176" cm="1">
        <f t="array" ref="AZ43">SUMIFS('N1.3_Project_Listing'!$P$16:$P$829, 'N1.3_Project_Listing'!$E$16:$E$829,'N1.3_Project_Listing'!$E43, 'N1.3_Project_Listing'!$A$16:$A$829,ET_Risk_SC_Summation[[#Headers],[132kV OHL Tower]])</f>
        <v>0</v>
      </c>
      <c r="BA43" s="176" cm="1">
        <f t="array" ref="BA43">SUMIFS('N1.3_Project_Listing'!$P$16:$P$829, 'N1.3_Project_Listing'!$E$16:$E$829,'N1.3_Project_Listing'!$E43, 'N1.3_Project_Listing'!$A$16:$A$829,ET_Risk_SC_Summation[[#Headers],[275kV Circuit Breaker]])</f>
        <v>0</v>
      </c>
      <c r="BB43" s="176" cm="1">
        <f t="array" ref="BB43">SUMIFS('N1.3_Project_Listing'!$P$16:$P$829, 'N1.3_Project_Listing'!$E$16:$E$829,'N1.3_Project_Listing'!$E43, 'N1.3_Project_Listing'!$A$16:$A$829,ET_Risk_SC_Summation[[#Headers],[275kV Transformer]])</f>
        <v>0</v>
      </c>
      <c r="BC43" s="176" cm="1">
        <f t="array" ref="BC43">SUMIFS('N1.3_Project_Listing'!$P$16:$P$829, 'N1.3_Project_Listing'!$E$16:$E$829,'N1.3_Project_Listing'!$E43, 'N1.3_Project_Listing'!$A$16:$A$829,ET_Risk_SC_Summation[[#Headers],[275kV Reactor]])</f>
        <v>0</v>
      </c>
      <c r="BD43" s="176" cm="1">
        <f t="array" ref="BD43">SUMIFS('N1.3_Project_Listing'!$P$16:$P$829, 'N1.3_Project_Listing'!$E$16:$E$829,'N1.3_Project_Listing'!$E43, 'N1.3_Project_Listing'!$A$16:$A$829,ET_Risk_SC_Summation[[#Headers],[275kV Underground Cable]])</f>
        <v>0</v>
      </c>
      <c r="BE43" s="176" cm="1">
        <f t="array" ref="BE43">SUMIFS('N1.3_Project_Listing'!$P$16:$P$829, 'N1.3_Project_Listing'!$E$16:$E$829,'N1.3_Project_Listing'!$E43, 'N1.3_Project_Listing'!$A$16:$A$829,ET_Risk_SC_Summation[[#Headers],[275kV OHL Conductor]])</f>
        <v>0</v>
      </c>
      <c r="BF43" s="176" cm="1">
        <f t="array" ref="BF43">SUMIFS('N1.3_Project_Listing'!$P$16:$P$829, 'N1.3_Project_Listing'!$E$16:$E$829,'N1.3_Project_Listing'!$E43, 'N1.3_Project_Listing'!$A$16:$A$829,ET_Risk_SC_Summation[[#Headers],[275kV OHL Fittings]])</f>
        <v>0</v>
      </c>
      <c r="BG43" s="176" cm="1">
        <f t="array" ref="BG43">SUMIFS('N1.3_Project_Listing'!$P$16:$P$829, 'N1.3_Project_Listing'!$E$16:$E$829,'N1.3_Project_Listing'!$E43, 'N1.3_Project_Listing'!$A$16:$A$829,ET_Risk_SC_Summation[[#Headers],[275kV OHL Tower]])</f>
        <v>0</v>
      </c>
      <c r="BH43" s="176" cm="1">
        <f t="array" ref="BH43">SUMIFS('N1.3_Project_Listing'!$P$16:$P$829, 'N1.3_Project_Listing'!$E$16:$E$829,'N1.3_Project_Listing'!$E43, 'N1.3_Project_Listing'!$A$16:$A$829,ET_Risk_SC_Summation[[#Headers],[400kV Circuit Breaker]])</f>
        <v>0</v>
      </c>
      <c r="BI43" s="176" cm="1">
        <f t="array" ref="BI43">SUMIFS('N1.3_Project_Listing'!$P$16:$P$829, 'N1.3_Project_Listing'!$E$16:$E$829,'N1.3_Project_Listing'!$E43, 'N1.3_Project_Listing'!$A$16:$A$829,ET_Risk_SC_Summation[[#Headers],[400kV Transformer]])</f>
        <v>0</v>
      </c>
      <c r="BJ43" s="176" cm="1">
        <f t="array" ref="BJ43">SUMIFS('N1.3_Project_Listing'!$P$16:$P$829, 'N1.3_Project_Listing'!$E$16:$E$829,'N1.3_Project_Listing'!$E43, 'N1.3_Project_Listing'!$A$16:$A$829,ET_Risk_SC_Summation[[#Headers],[400kV Reactor]])</f>
        <v>0</v>
      </c>
      <c r="BK43" s="176" cm="1">
        <f t="array" ref="BK43">SUMIFS('N1.3_Project_Listing'!$P$16:$P$829, 'N1.3_Project_Listing'!$E$16:$E$829,'N1.3_Project_Listing'!$E43, 'N1.3_Project_Listing'!$A$16:$A$829,ET_Risk_SC_Summation[[#Headers],[400kV Underground Cable]])</f>
        <v>0</v>
      </c>
      <c r="BL43" s="176" cm="1">
        <f t="array" ref="BL43">SUMIFS('N1.3_Project_Listing'!$P$16:$P$829, 'N1.3_Project_Listing'!$E$16:$E$829,'N1.3_Project_Listing'!$E43, 'N1.3_Project_Listing'!$A$16:$A$829,ET_Risk_SC_Summation[[#Headers],[400kV OHL Conductor]])</f>
        <v>0</v>
      </c>
      <c r="BM43" s="176" cm="1">
        <f t="array" ref="BM43">SUMIFS('N1.3_Project_Listing'!$P$16:$P$829, 'N1.3_Project_Listing'!$E$16:$E$829,'N1.3_Project_Listing'!$E43, 'N1.3_Project_Listing'!$A$16:$A$829,ET_Risk_SC_Summation[[#Headers],[400kV OHL Fittings]])</f>
        <v>0</v>
      </c>
      <c r="BN43" s="176" cm="1">
        <f t="array" ref="BN43">SUMIFS('N1.3_Project_Listing'!$P$16:$P$829, 'N1.3_Project_Listing'!$E$16:$E$829,'N1.3_Project_Listing'!$E43, 'N1.3_Project_Listing'!$A$16:$A$829,ET_Risk_SC_Summation[[#Headers],[400kV OHL Tower]])</f>
        <v>0</v>
      </c>
      <c r="BO43" s="177" t="str">
        <f>IF(SUM(ET_Risk_SC_Summation[[#This Row],[132kV Circuit Breaker]:[400kV OHL Tower]])=0, "n/a", INDEX(ET_Risk_SC_Summation[#Headers],1,MATCH(MAX(ET_Risk_SC_Summation[[#This Row],[132kV Circuit Breaker]:[400kV OHL Tower]]),ET_Risk_SC_Summation[[#This Row],[132kV Circuit Breaker]:[400kV OHL Tower]],0)))</f>
        <v>n/a</v>
      </c>
      <c r="BP43" s="177" t="str">
        <f>IFERROR(INDEX('N0.7_Lookup_References'!$G$77:$G$98,MATCH(ET_Risk_SC_Summation[[#This Row],[Mxx Category]],'N0.7_Lookup_References'!$F$77:$F$98,0)),"")</f>
        <v/>
      </c>
    </row>
    <row r="44" spans="1:68" ht="121.5">
      <c r="A44" s="160" t="str">
        <f>IFERROR(INDEX(N1.2_Intervention_Types[NARM Asset Category],MATCH('N1.3_Project_Listing'!$C44,N1.2_Intervention_Types[Intervention Type ID],0),1),"")</f>
        <v>Slamshut/ Regulators</v>
      </c>
      <c r="B44" s="160" t="str">
        <f>IF($D$2="GD",IFERROR(INDEX(N1.2_Intervention_Types[C&amp;V Asset Category (GD)],MATCH('N1.3_Project_Listing'!$C44,N1.2_Intervention_Types[Intervention Type ID],0),1),""),IFERROR(INDEX(N1.2_Intervention_Types[NARM Asset Category],MATCH('N1.3_Project_Listing'!$C44,N1.2_Intervention_Types[Intervention Type ID],0),1),""))</f>
        <v>PRS or Offtake</v>
      </c>
      <c r="C44" s="67">
        <f>IFERROR(INDEX(N1.2_Intervention_Types[Intervention Type ID],MATCH('N1.3_Project_Listing'!$I44,N1.2_Intervention_Types[Intervention Type],0),1),"")</f>
        <v>47</v>
      </c>
      <c r="D44" s="160" t="str">
        <f>IFERROR(INDEX(N1.2_Intervention_Types[Intervention Category],MATCH('N1.3_Project_Listing'!$C44,N1.2_Intervention_Types[Intervention Type ID],0),1),"")</f>
        <v>Refurbishment</v>
      </c>
      <c r="E44" s="210" t="s">
        <v>693</v>
      </c>
      <c r="F44" s="236" t="s">
        <v>694</v>
      </c>
      <c r="G44" s="236" t="s">
        <v>206</v>
      </c>
      <c r="H44" s="236" t="s">
        <v>300</v>
      </c>
      <c r="I44" s="151" t="s">
        <v>695</v>
      </c>
      <c r="J44" s="139">
        <v>2030</v>
      </c>
      <c r="K44" s="312">
        <v>0</v>
      </c>
      <c r="L44" s="312">
        <v>0</v>
      </c>
      <c r="M44" s="312">
        <v>1</v>
      </c>
      <c r="N44" s="343">
        <v>9.5212076118522088E-2</v>
      </c>
      <c r="O44" s="343">
        <v>9.4827059039543984E-2</v>
      </c>
      <c r="P44" s="343">
        <v>1.9302644926942653E-3</v>
      </c>
      <c r="Q44" s="366">
        <f t="shared" si="2"/>
        <v>3.8501707897810322E-4</v>
      </c>
      <c r="R44" s="368">
        <f>IF('N1.3_Project_Listing'!$D44="Replacement",SUM('N1.3_Project_Listing'!$K44:$L44)/2,'N1.3_Project_Listing'!$M44)</f>
        <v>1</v>
      </c>
      <c r="S44" s="67" t="str">
        <f>IFERROR(INDEX('N0.7_Lookup_References'!$C$13:$C$72,MATCH($A44,'N0.7_Lookup_References'!$B$13:$B$72,0)),"")</f>
        <v>Systems</v>
      </c>
      <c r="T44" s="338" t="str">
        <f t="shared" si="3"/>
        <v/>
      </c>
      <c r="V44" s="312">
        <v>0</v>
      </c>
      <c r="W44" s="312">
        <v>0</v>
      </c>
      <c r="X44" s="312">
        <v>0</v>
      </c>
      <c r="Y44" s="312">
        <v>0</v>
      </c>
      <c r="Z44" s="312">
        <v>0</v>
      </c>
      <c r="AA44" s="312">
        <v>0</v>
      </c>
      <c r="AB44" s="312">
        <v>0</v>
      </c>
      <c r="AC44" s="312">
        <v>0</v>
      </c>
      <c r="AD44" s="312">
        <v>0</v>
      </c>
      <c r="AE44" s="312">
        <v>1</v>
      </c>
      <c r="AF44" s="312">
        <v>0</v>
      </c>
      <c r="AG44" s="312">
        <v>0</v>
      </c>
      <c r="AH44" s="312">
        <v>0</v>
      </c>
      <c r="AI44" s="312">
        <v>0</v>
      </c>
      <c r="AJ44" s="312">
        <v>0</v>
      </c>
      <c r="AK44" s="312">
        <v>0</v>
      </c>
      <c r="AL44" s="312">
        <v>0</v>
      </c>
      <c r="AM44" s="312">
        <v>0</v>
      </c>
      <c r="AN44" s="312">
        <v>0</v>
      </c>
      <c r="AO44" s="312">
        <v>1</v>
      </c>
      <c r="AP44" s="63">
        <f t="shared" si="4"/>
        <v>1</v>
      </c>
      <c r="AQ44" s="63">
        <f t="shared" si="5"/>
        <v>1</v>
      </c>
      <c r="AR44" s="63">
        <f t="shared" si="6"/>
        <v>0</v>
      </c>
      <c r="AT44" s="176" cm="1">
        <f t="array" ref="AT44">SUMIFS('N1.3_Project_Listing'!$P$16:$P$829, 'N1.3_Project_Listing'!$E$16:$E$829,'N1.3_Project_Listing'!$E44, 'N1.3_Project_Listing'!$A$16:$A$829,ET_Risk_SC_Summation[[#Headers],[132kV Circuit Breaker]])</f>
        <v>0</v>
      </c>
      <c r="AU44" s="176" cm="1">
        <f t="array" ref="AU44">SUMIFS('N1.3_Project_Listing'!$P$16:$P$829, 'N1.3_Project_Listing'!$E$16:$E$829,'N1.3_Project_Listing'!$E44, 'N1.3_Project_Listing'!$A$16:$A$829,ET_Risk_SC_Summation[[#Headers],[132kV Transformer]])</f>
        <v>0</v>
      </c>
      <c r="AV44" s="176" cm="1">
        <f t="array" ref="AV44">SUMIFS('N1.3_Project_Listing'!$P$16:$P$829, 'N1.3_Project_Listing'!$E$16:$E$829,'N1.3_Project_Listing'!$E44, 'N1.3_Project_Listing'!$A$16:$A$829,ET_Risk_SC_Summation[[#Headers],[132kV Reactor]])</f>
        <v>0</v>
      </c>
      <c r="AW44" s="176" cm="1">
        <f t="array" ref="AW44">SUMIFS('N1.3_Project_Listing'!$P$16:$P$829, 'N1.3_Project_Listing'!$E$16:$E$829,'N1.3_Project_Listing'!$E44, 'N1.3_Project_Listing'!$A$16:$A$829,ET_Risk_SC_Summation[[#Headers],[132kV Underground Cable]])</f>
        <v>0</v>
      </c>
      <c r="AX44" s="176" cm="1">
        <f t="array" ref="AX44">SUMIFS('N1.3_Project_Listing'!$P$16:$P$829, 'N1.3_Project_Listing'!$E$16:$E$829,'N1.3_Project_Listing'!$E44, 'N1.3_Project_Listing'!$A$16:$A$829,ET_Risk_SC_Summation[[#Headers],[132kV OHL Conductor]])</f>
        <v>0</v>
      </c>
      <c r="AY44" s="176" cm="1">
        <f t="array" ref="AY44">SUMIFS('N1.3_Project_Listing'!$P$16:$P$829, 'N1.3_Project_Listing'!$E$16:$E$829,'N1.3_Project_Listing'!$E44, 'N1.3_Project_Listing'!$A$16:$A$829,ET_Risk_SC_Summation[[#Headers],[132kV OHL Fittings]])</f>
        <v>0</v>
      </c>
      <c r="AZ44" s="176" cm="1">
        <f t="array" ref="AZ44">SUMIFS('N1.3_Project_Listing'!$P$16:$P$829, 'N1.3_Project_Listing'!$E$16:$E$829,'N1.3_Project_Listing'!$E44, 'N1.3_Project_Listing'!$A$16:$A$829,ET_Risk_SC_Summation[[#Headers],[132kV OHL Tower]])</f>
        <v>0</v>
      </c>
      <c r="BA44" s="176" cm="1">
        <f t="array" ref="BA44">SUMIFS('N1.3_Project_Listing'!$P$16:$P$829, 'N1.3_Project_Listing'!$E$16:$E$829,'N1.3_Project_Listing'!$E44, 'N1.3_Project_Listing'!$A$16:$A$829,ET_Risk_SC_Summation[[#Headers],[275kV Circuit Breaker]])</f>
        <v>0</v>
      </c>
      <c r="BB44" s="176" cm="1">
        <f t="array" ref="BB44">SUMIFS('N1.3_Project_Listing'!$P$16:$P$829, 'N1.3_Project_Listing'!$E$16:$E$829,'N1.3_Project_Listing'!$E44, 'N1.3_Project_Listing'!$A$16:$A$829,ET_Risk_SC_Summation[[#Headers],[275kV Transformer]])</f>
        <v>0</v>
      </c>
      <c r="BC44" s="176" cm="1">
        <f t="array" ref="BC44">SUMIFS('N1.3_Project_Listing'!$P$16:$P$829, 'N1.3_Project_Listing'!$E$16:$E$829,'N1.3_Project_Listing'!$E44, 'N1.3_Project_Listing'!$A$16:$A$829,ET_Risk_SC_Summation[[#Headers],[275kV Reactor]])</f>
        <v>0</v>
      </c>
      <c r="BD44" s="176" cm="1">
        <f t="array" ref="BD44">SUMIFS('N1.3_Project_Listing'!$P$16:$P$829, 'N1.3_Project_Listing'!$E$16:$E$829,'N1.3_Project_Listing'!$E44, 'N1.3_Project_Listing'!$A$16:$A$829,ET_Risk_SC_Summation[[#Headers],[275kV Underground Cable]])</f>
        <v>0</v>
      </c>
      <c r="BE44" s="176" cm="1">
        <f t="array" ref="BE44">SUMIFS('N1.3_Project_Listing'!$P$16:$P$829, 'N1.3_Project_Listing'!$E$16:$E$829,'N1.3_Project_Listing'!$E44, 'N1.3_Project_Listing'!$A$16:$A$829,ET_Risk_SC_Summation[[#Headers],[275kV OHL Conductor]])</f>
        <v>0</v>
      </c>
      <c r="BF44" s="176" cm="1">
        <f t="array" ref="BF44">SUMIFS('N1.3_Project_Listing'!$P$16:$P$829, 'N1.3_Project_Listing'!$E$16:$E$829,'N1.3_Project_Listing'!$E44, 'N1.3_Project_Listing'!$A$16:$A$829,ET_Risk_SC_Summation[[#Headers],[275kV OHL Fittings]])</f>
        <v>0</v>
      </c>
      <c r="BG44" s="176" cm="1">
        <f t="array" ref="BG44">SUMIFS('N1.3_Project_Listing'!$P$16:$P$829, 'N1.3_Project_Listing'!$E$16:$E$829,'N1.3_Project_Listing'!$E44, 'N1.3_Project_Listing'!$A$16:$A$829,ET_Risk_SC_Summation[[#Headers],[275kV OHL Tower]])</f>
        <v>0</v>
      </c>
      <c r="BH44" s="176" cm="1">
        <f t="array" ref="BH44">SUMIFS('N1.3_Project_Listing'!$P$16:$P$829, 'N1.3_Project_Listing'!$E$16:$E$829,'N1.3_Project_Listing'!$E44, 'N1.3_Project_Listing'!$A$16:$A$829,ET_Risk_SC_Summation[[#Headers],[400kV Circuit Breaker]])</f>
        <v>0</v>
      </c>
      <c r="BI44" s="176" cm="1">
        <f t="array" ref="BI44">SUMIFS('N1.3_Project_Listing'!$P$16:$P$829, 'N1.3_Project_Listing'!$E$16:$E$829,'N1.3_Project_Listing'!$E44, 'N1.3_Project_Listing'!$A$16:$A$829,ET_Risk_SC_Summation[[#Headers],[400kV Transformer]])</f>
        <v>0</v>
      </c>
      <c r="BJ44" s="176" cm="1">
        <f t="array" ref="BJ44">SUMIFS('N1.3_Project_Listing'!$P$16:$P$829, 'N1.3_Project_Listing'!$E$16:$E$829,'N1.3_Project_Listing'!$E44, 'N1.3_Project_Listing'!$A$16:$A$829,ET_Risk_SC_Summation[[#Headers],[400kV Reactor]])</f>
        <v>0</v>
      </c>
      <c r="BK44" s="176" cm="1">
        <f t="array" ref="BK44">SUMIFS('N1.3_Project_Listing'!$P$16:$P$829, 'N1.3_Project_Listing'!$E$16:$E$829,'N1.3_Project_Listing'!$E44, 'N1.3_Project_Listing'!$A$16:$A$829,ET_Risk_SC_Summation[[#Headers],[400kV Underground Cable]])</f>
        <v>0</v>
      </c>
      <c r="BL44" s="176" cm="1">
        <f t="array" ref="BL44">SUMIFS('N1.3_Project_Listing'!$P$16:$P$829, 'N1.3_Project_Listing'!$E$16:$E$829,'N1.3_Project_Listing'!$E44, 'N1.3_Project_Listing'!$A$16:$A$829,ET_Risk_SC_Summation[[#Headers],[400kV OHL Conductor]])</f>
        <v>0</v>
      </c>
      <c r="BM44" s="176" cm="1">
        <f t="array" ref="BM44">SUMIFS('N1.3_Project_Listing'!$P$16:$P$829, 'N1.3_Project_Listing'!$E$16:$E$829,'N1.3_Project_Listing'!$E44, 'N1.3_Project_Listing'!$A$16:$A$829,ET_Risk_SC_Summation[[#Headers],[400kV OHL Fittings]])</f>
        <v>0</v>
      </c>
      <c r="BN44" s="176" cm="1">
        <f t="array" ref="BN44">SUMIFS('N1.3_Project_Listing'!$P$16:$P$829, 'N1.3_Project_Listing'!$E$16:$E$829,'N1.3_Project_Listing'!$E44, 'N1.3_Project_Listing'!$A$16:$A$829,ET_Risk_SC_Summation[[#Headers],[400kV OHL Tower]])</f>
        <v>0</v>
      </c>
      <c r="BO44" s="177" t="str">
        <f>IF(SUM(ET_Risk_SC_Summation[[#This Row],[132kV Circuit Breaker]:[400kV OHL Tower]])=0, "n/a", INDEX(ET_Risk_SC_Summation[#Headers],1,MATCH(MAX(ET_Risk_SC_Summation[[#This Row],[132kV Circuit Breaker]:[400kV OHL Tower]]),ET_Risk_SC_Summation[[#This Row],[132kV Circuit Breaker]:[400kV OHL Tower]],0)))</f>
        <v>n/a</v>
      </c>
      <c r="BP44" s="177" t="str">
        <f>IFERROR(INDEX('N0.7_Lookup_References'!$G$77:$G$98,MATCH(ET_Risk_SC_Summation[[#This Row],[Mxx Category]],'N0.7_Lookup_References'!$F$77:$F$98,0)),"")</f>
        <v/>
      </c>
    </row>
    <row r="45" spans="1:68" ht="121.5">
      <c r="A45" s="160" t="str">
        <f>IFERROR(INDEX(N1.2_Intervention_Types[NARM Asset Category],MATCH('N1.3_Project_Listing'!$C45,N1.2_Intervention_Types[Intervention Type ID],0),1),"")</f>
        <v>Slamshut/ Regulators</v>
      </c>
      <c r="B45" s="160" t="str">
        <f>IF($D$2="GD",IFERROR(INDEX(N1.2_Intervention_Types[C&amp;V Asset Category (GD)],MATCH('N1.3_Project_Listing'!$C45,N1.2_Intervention_Types[Intervention Type ID],0),1),""),IFERROR(INDEX(N1.2_Intervention_Types[NARM Asset Category],MATCH('N1.3_Project_Listing'!$C45,N1.2_Intervention_Types[Intervention Type ID],0),1),""))</f>
        <v>PRS or Offtake</v>
      </c>
      <c r="C45" s="67">
        <f>IFERROR(INDEX(N1.2_Intervention_Types[Intervention Type ID],MATCH('N1.3_Project_Listing'!$I45,N1.2_Intervention_Types[Intervention Type],0),1),"")</f>
        <v>47</v>
      </c>
      <c r="D45" s="160" t="str">
        <f>IFERROR(INDEX(N1.2_Intervention_Types[Intervention Category],MATCH('N1.3_Project_Listing'!$C45,N1.2_Intervention_Types[Intervention Type ID],0),1),"")</f>
        <v>Refurbishment</v>
      </c>
      <c r="E45" s="210" t="s">
        <v>693</v>
      </c>
      <c r="F45" s="236" t="s">
        <v>694</v>
      </c>
      <c r="G45" s="236" t="s">
        <v>206</v>
      </c>
      <c r="H45" s="236" t="s">
        <v>300</v>
      </c>
      <c r="I45" s="151" t="s">
        <v>695</v>
      </c>
      <c r="J45" s="139">
        <v>2031</v>
      </c>
      <c r="K45" s="312">
        <v>0</v>
      </c>
      <c r="L45" s="312">
        <v>0</v>
      </c>
      <c r="M45" s="312">
        <v>1</v>
      </c>
      <c r="N45" s="343">
        <v>0.1328557526321594</v>
      </c>
      <c r="O45" s="343">
        <v>0.13284061423215943</v>
      </c>
      <c r="P45" s="343">
        <v>3.5117249731062456E-4</v>
      </c>
      <c r="Q45" s="366">
        <f t="shared" si="2"/>
        <v>1.513839999997546E-5</v>
      </c>
      <c r="R45" s="368">
        <f>IF('N1.3_Project_Listing'!$D45="Replacement",SUM('N1.3_Project_Listing'!$K45:$L45)/2,'N1.3_Project_Listing'!$M45)</f>
        <v>1</v>
      </c>
      <c r="S45" s="67" t="str">
        <f>IFERROR(INDEX('N0.7_Lookup_References'!$C$13:$C$72,MATCH($A45,'N0.7_Lookup_References'!$B$13:$B$72,0)),"")</f>
        <v>Systems</v>
      </c>
      <c r="T45" s="338" t="str">
        <f t="shared" si="3"/>
        <v/>
      </c>
      <c r="V45" s="312">
        <v>0</v>
      </c>
      <c r="W45" s="312">
        <v>0</v>
      </c>
      <c r="X45" s="312">
        <v>0</v>
      </c>
      <c r="Y45" s="312">
        <v>0</v>
      </c>
      <c r="Z45" s="312">
        <v>0</v>
      </c>
      <c r="AA45" s="312">
        <v>0</v>
      </c>
      <c r="AB45" s="312">
        <v>0</v>
      </c>
      <c r="AC45" s="312">
        <v>0</v>
      </c>
      <c r="AD45" s="312">
        <v>0</v>
      </c>
      <c r="AE45" s="312">
        <v>1</v>
      </c>
      <c r="AF45" s="312">
        <v>0</v>
      </c>
      <c r="AG45" s="312">
        <v>0</v>
      </c>
      <c r="AH45" s="312">
        <v>0</v>
      </c>
      <c r="AI45" s="312">
        <v>0</v>
      </c>
      <c r="AJ45" s="312">
        <v>0</v>
      </c>
      <c r="AK45" s="312">
        <v>0</v>
      </c>
      <c r="AL45" s="312">
        <v>0</v>
      </c>
      <c r="AM45" s="312">
        <v>0</v>
      </c>
      <c r="AN45" s="312">
        <v>0</v>
      </c>
      <c r="AO45" s="312">
        <v>1</v>
      </c>
      <c r="AP45" s="63">
        <f t="shared" si="4"/>
        <v>1</v>
      </c>
      <c r="AQ45" s="63">
        <f t="shared" si="5"/>
        <v>1</v>
      </c>
      <c r="AR45" s="63">
        <f t="shared" si="6"/>
        <v>0</v>
      </c>
      <c r="AT45" s="176" cm="1">
        <f t="array" ref="AT45">SUMIFS('N1.3_Project_Listing'!$P$16:$P$829, 'N1.3_Project_Listing'!$E$16:$E$829,'N1.3_Project_Listing'!$E45, 'N1.3_Project_Listing'!$A$16:$A$829,ET_Risk_SC_Summation[[#Headers],[132kV Circuit Breaker]])</f>
        <v>0</v>
      </c>
      <c r="AU45" s="176" cm="1">
        <f t="array" ref="AU45">SUMIFS('N1.3_Project_Listing'!$P$16:$P$829, 'N1.3_Project_Listing'!$E$16:$E$829,'N1.3_Project_Listing'!$E45, 'N1.3_Project_Listing'!$A$16:$A$829,ET_Risk_SC_Summation[[#Headers],[132kV Transformer]])</f>
        <v>0</v>
      </c>
      <c r="AV45" s="176" cm="1">
        <f t="array" ref="AV45">SUMIFS('N1.3_Project_Listing'!$P$16:$P$829, 'N1.3_Project_Listing'!$E$16:$E$829,'N1.3_Project_Listing'!$E45, 'N1.3_Project_Listing'!$A$16:$A$829,ET_Risk_SC_Summation[[#Headers],[132kV Reactor]])</f>
        <v>0</v>
      </c>
      <c r="AW45" s="176" cm="1">
        <f t="array" ref="AW45">SUMIFS('N1.3_Project_Listing'!$P$16:$P$829, 'N1.3_Project_Listing'!$E$16:$E$829,'N1.3_Project_Listing'!$E45, 'N1.3_Project_Listing'!$A$16:$A$829,ET_Risk_SC_Summation[[#Headers],[132kV Underground Cable]])</f>
        <v>0</v>
      </c>
      <c r="AX45" s="176" cm="1">
        <f t="array" ref="AX45">SUMIFS('N1.3_Project_Listing'!$P$16:$P$829, 'N1.3_Project_Listing'!$E$16:$E$829,'N1.3_Project_Listing'!$E45, 'N1.3_Project_Listing'!$A$16:$A$829,ET_Risk_SC_Summation[[#Headers],[132kV OHL Conductor]])</f>
        <v>0</v>
      </c>
      <c r="AY45" s="176" cm="1">
        <f t="array" ref="AY45">SUMIFS('N1.3_Project_Listing'!$P$16:$P$829, 'N1.3_Project_Listing'!$E$16:$E$829,'N1.3_Project_Listing'!$E45, 'N1.3_Project_Listing'!$A$16:$A$829,ET_Risk_SC_Summation[[#Headers],[132kV OHL Fittings]])</f>
        <v>0</v>
      </c>
      <c r="AZ45" s="176" cm="1">
        <f t="array" ref="AZ45">SUMIFS('N1.3_Project_Listing'!$P$16:$P$829, 'N1.3_Project_Listing'!$E$16:$E$829,'N1.3_Project_Listing'!$E45, 'N1.3_Project_Listing'!$A$16:$A$829,ET_Risk_SC_Summation[[#Headers],[132kV OHL Tower]])</f>
        <v>0</v>
      </c>
      <c r="BA45" s="176" cm="1">
        <f t="array" ref="BA45">SUMIFS('N1.3_Project_Listing'!$P$16:$P$829, 'N1.3_Project_Listing'!$E$16:$E$829,'N1.3_Project_Listing'!$E45, 'N1.3_Project_Listing'!$A$16:$A$829,ET_Risk_SC_Summation[[#Headers],[275kV Circuit Breaker]])</f>
        <v>0</v>
      </c>
      <c r="BB45" s="176" cm="1">
        <f t="array" ref="BB45">SUMIFS('N1.3_Project_Listing'!$P$16:$P$829, 'N1.3_Project_Listing'!$E$16:$E$829,'N1.3_Project_Listing'!$E45, 'N1.3_Project_Listing'!$A$16:$A$829,ET_Risk_SC_Summation[[#Headers],[275kV Transformer]])</f>
        <v>0</v>
      </c>
      <c r="BC45" s="176" cm="1">
        <f t="array" ref="BC45">SUMIFS('N1.3_Project_Listing'!$P$16:$P$829, 'N1.3_Project_Listing'!$E$16:$E$829,'N1.3_Project_Listing'!$E45, 'N1.3_Project_Listing'!$A$16:$A$829,ET_Risk_SC_Summation[[#Headers],[275kV Reactor]])</f>
        <v>0</v>
      </c>
      <c r="BD45" s="176" cm="1">
        <f t="array" ref="BD45">SUMIFS('N1.3_Project_Listing'!$P$16:$P$829, 'N1.3_Project_Listing'!$E$16:$E$829,'N1.3_Project_Listing'!$E45, 'N1.3_Project_Listing'!$A$16:$A$829,ET_Risk_SC_Summation[[#Headers],[275kV Underground Cable]])</f>
        <v>0</v>
      </c>
      <c r="BE45" s="176" cm="1">
        <f t="array" ref="BE45">SUMIFS('N1.3_Project_Listing'!$P$16:$P$829, 'N1.3_Project_Listing'!$E$16:$E$829,'N1.3_Project_Listing'!$E45, 'N1.3_Project_Listing'!$A$16:$A$829,ET_Risk_SC_Summation[[#Headers],[275kV OHL Conductor]])</f>
        <v>0</v>
      </c>
      <c r="BF45" s="176" cm="1">
        <f t="array" ref="BF45">SUMIFS('N1.3_Project_Listing'!$P$16:$P$829, 'N1.3_Project_Listing'!$E$16:$E$829,'N1.3_Project_Listing'!$E45, 'N1.3_Project_Listing'!$A$16:$A$829,ET_Risk_SC_Summation[[#Headers],[275kV OHL Fittings]])</f>
        <v>0</v>
      </c>
      <c r="BG45" s="176" cm="1">
        <f t="array" ref="BG45">SUMIFS('N1.3_Project_Listing'!$P$16:$P$829, 'N1.3_Project_Listing'!$E$16:$E$829,'N1.3_Project_Listing'!$E45, 'N1.3_Project_Listing'!$A$16:$A$829,ET_Risk_SC_Summation[[#Headers],[275kV OHL Tower]])</f>
        <v>0</v>
      </c>
      <c r="BH45" s="176" cm="1">
        <f t="array" ref="BH45">SUMIFS('N1.3_Project_Listing'!$P$16:$P$829, 'N1.3_Project_Listing'!$E$16:$E$829,'N1.3_Project_Listing'!$E45, 'N1.3_Project_Listing'!$A$16:$A$829,ET_Risk_SC_Summation[[#Headers],[400kV Circuit Breaker]])</f>
        <v>0</v>
      </c>
      <c r="BI45" s="176" cm="1">
        <f t="array" ref="BI45">SUMIFS('N1.3_Project_Listing'!$P$16:$P$829, 'N1.3_Project_Listing'!$E$16:$E$829,'N1.3_Project_Listing'!$E45, 'N1.3_Project_Listing'!$A$16:$A$829,ET_Risk_SC_Summation[[#Headers],[400kV Transformer]])</f>
        <v>0</v>
      </c>
      <c r="BJ45" s="176" cm="1">
        <f t="array" ref="BJ45">SUMIFS('N1.3_Project_Listing'!$P$16:$P$829, 'N1.3_Project_Listing'!$E$16:$E$829,'N1.3_Project_Listing'!$E45, 'N1.3_Project_Listing'!$A$16:$A$829,ET_Risk_SC_Summation[[#Headers],[400kV Reactor]])</f>
        <v>0</v>
      </c>
      <c r="BK45" s="176" cm="1">
        <f t="array" ref="BK45">SUMIFS('N1.3_Project_Listing'!$P$16:$P$829, 'N1.3_Project_Listing'!$E$16:$E$829,'N1.3_Project_Listing'!$E45, 'N1.3_Project_Listing'!$A$16:$A$829,ET_Risk_SC_Summation[[#Headers],[400kV Underground Cable]])</f>
        <v>0</v>
      </c>
      <c r="BL45" s="176" cm="1">
        <f t="array" ref="BL45">SUMIFS('N1.3_Project_Listing'!$P$16:$P$829, 'N1.3_Project_Listing'!$E$16:$E$829,'N1.3_Project_Listing'!$E45, 'N1.3_Project_Listing'!$A$16:$A$829,ET_Risk_SC_Summation[[#Headers],[400kV OHL Conductor]])</f>
        <v>0</v>
      </c>
      <c r="BM45" s="176" cm="1">
        <f t="array" ref="BM45">SUMIFS('N1.3_Project_Listing'!$P$16:$P$829, 'N1.3_Project_Listing'!$E$16:$E$829,'N1.3_Project_Listing'!$E45, 'N1.3_Project_Listing'!$A$16:$A$829,ET_Risk_SC_Summation[[#Headers],[400kV OHL Fittings]])</f>
        <v>0</v>
      </c>
      <c r="BN45" s="176" cm="1">
        <f t="array" ref="BN45">SUMIFS('N1.3_Project_Listing'!$P$16:$P$829, 'N1.3_Project_Listing'!$E$16:$E$829,'N1.3_Project_Listing'!$E45, 'N1.3_Project_Listing'!$A$16:$A$829,ET_Risk_SC_Summation[[#Headers],[400kV OHL Tower]])</f>
        <v>0</v>
      </c>
      <c r="BO45" s="177" t="str">
        <f>IF(SUM(ET_Risk_SC_Summation[[#This Row],[132kV Circuit Breaker]:[400kV OHL Tower]])=0, "n/a", INDEX(ET_Risk_SC_Summation[#Headers],1,MATCH(MAX(ET_Risk_SC_Summation[[#This Row],[132kV Circuit Breaker]:[400kV OHL Tower]]),ET_Risk_SC_Summation[[#This Row],[132kV Circuit Breaker]:[400kV OHL Tower]],0)))</f>
        <v>n/a</v>
      </c>
      <c r="BP45" s="177" t="str">
        <f>IFERROR(INDEX('N0.7_Lookup_References'!$G$77:$G$98,MATCH(ET_Risk_SC_Summation[[#This Row],[Mxx Category]],'N0.7_Lookup_References'!$F$77:$F$98,0)),"")</f>
        <v/>
      </c>
    </row>
    <row r="46" spans="1:68" ht="148.5">
      <c r="A46" s="160" t="str">
        <f>IFERROR(INDEX(N1.2_Intervention_Types[NARM Asset Category],MATCH('N1.3_Project_Listing'!$C46,N1.2_Intervention_Types[Intervention Type ID],0),1),"")</f>
        <v>Slamshut/ Regulators</v>
      </c>
      <c r="B46" s="160" t="str">
        <f>IF($D$2="GD",IFERROR(INDEX(N1.2_Intervention_Types[C&amp;V Asset Category (GD)],MATCH('N1.3_Project_Listing'!$C46,N1.2_Intervention_Types[Intervention Type ID],0),1),""),IFERROR(INDEX(N1.2_Intervention_Types[NARM Asset Category],MATCH('N1.3_Project_Listing'!$C46,N1.2_Intervention_Types[Intervention Type ID],0),1),""))</f>
        <v>PRS or Offtake</v>
      </c>
      <c r="C46" s="67">
        <f>IFERROR(INDEX(N1.2_Intervention_Types[Intervention Type ID],MATCH('N1.3_Project_Listing'!$I46,N1.2_Intervention_Types[Intervention Type],0),1),"")</f>
        <v>49</v>
      </c>
      <c r="D46" s="160" t="str">
        <f>IFERROR(INDEX(N1.2_Intervention_Types[Intervention Category],MATCH('N1.3_Project_Listing'!$C46,N1.2_Intervention_Types[Intervention Type ID],0),1),"")</f>
        <v>Refurbishment</v>
      </c>
      <c r="E46" s="210" t="s">
        <v>696</v>
      </c>
      <c r="F46" s="236" t="s">
        <v>697</v>
      </c>
      <c r="G46" s="236" t="s">
        <v>206</v>
      </c>
      <c r="H46" s="236" t="s">
        <v>300</v>
      </c>
      <c r="I46" s="151" t="s">
        <v>698</v>
      </c>
      <c r="J46" s="139">
        <v>2027</v>
      </c>
      <c r="K46" s="312">
        <v>0</v>
      </c>
      <c r="L46" s="312">
        <v>0</v>
      </c>
      <c r="M46" s="312">
        <v>2</v>
      </c>
      <c r="N46" s="343">
        <v>0.16303813028513128</v>
      </c>
      <c r="O46" s="343">
        <v>0.16302155408513133</v>
      </c>
      <c r="P46" s="343">
        <v>2.3973919999999998E-4</v>
      </c>
      <c r="Q46" s="366">
        <f t="shared" si="2"/>
        <v>1.6576199999951413E-5</v>
      </c>
      <c r="R46" s="368">
        <f>IF('N1.3_Project_Listing'!$D46="Replacement",SUM('N1.3_Project_Listing'!$K46:$L46)/2,'N1.3_Project_Listing'!$M46)</f>
        <v>2</v>
      </c>
      <c r="S46" s="67" t="str">
        <f>IFERROR(INDEX('N0.7_Lookup_References'!$C$13:$C$72,MATCH($A46,'N0.7_Lookup_References'!$B$13:$B$72,0)),"")</f>
        <v>Systems</v>
      </c>
      <c r="T46" s="338" t="str">
        <f t="shared" si="3"/>
        <v/>
      </c>
      <c r="V46" s="312">
        <v>0</v>
      </c>
      <c r="W46" s="312">
        <v>0</v>
      </c>
      <c r="X46" s="312">
        <v>0</v>
      </c>
      <c r="Y46" s="312">
        <v>0</v>
      </c>
      <c r="Z46" s="312">
        <v>0</v>
      </c>
      <c r="AA46" s="312">
        <v>0</v>
      </c>
      <c r="AB46" s="312">
        <v>2</v>
      </c>
      <c r="AC46" s="312">
        <v>0</v>
      </c>
      <c r="AD46" s="312">
        <v>0</v>
      </c>
      <c r="AE46" s="312">
        <v>0</v>
      </c>
      <c r="AF46" s="312">
        <v>0</v>
      </c>
      <c r="AG46" s="312">
        <v>0</v>
      </c>
      <c r="AH46" s="312">
        <v>0</v>
      </c>
      <c r="AI46" s="312">
        <v>0</v>
      </c>
      <c r="AJ46" s="312">
        <v>0</v>
      </c>
      <c r="AK46" s="312">
        <v>0</v>
      </c>
      <c r="AL46" s="312">
        <v>2</v>
      </c>
      <c r="AM46" s="312">
        <v>0</v>
      </c>
      <c r="AN46" s="312">
        <v>0</v>
      </c>
      <c r="AO46" s="312">
        <v>0</v>
      </c>
      <c r="AP46" s="63">
        <f t="shared" si="4"/>
        <v>2</v>
      </c>
      <c r="AQ46" s="63">
        <f t="shared" si="5"/>
        <v>2</v>
      </c>
      <c r="AR46" s="63">
        <f t="shared" si="6"/>
        <v>0</v>
      </c>
      <c r="AT46" s="176" cm="1">
        <f t="array" ref="AT46">SUMIFS('N1.3_Project_Listing'!$P$16:$P$829, 'N1.3_Project_Listing'!$E$16:$E$829,'N1.3_Project_Listing'!$E46, 'N1.3_Project_Listing'!$A$16:$A$829,ET_Risk_SC_Summation[[#Headers],[132kV Circuit Breaker]])</f>
        <v>0</v>
      </c>
      <c r="AU46" s="176" cm="1">
        <f t="array" ref="AU46">SUMIFS('N1.3_Project_Listing'!$P$16:$P$829, 'N1.3_Project_Listing'!$E$16:$E$829,'N1.3_Project_Listing'!$E46, 'N1.3_Project_Listing'!$A$16:$A$829,ET_Risk_SC_Summation[[#Headers],[132kV Transformer]])</f>
        <v>0</v>
      </c>
      <c r="AV46" s="176" cm="1">
        <f t="array" ref="AV46">SUMIFS('N1.3_Project_Listing'!$P$16:$P$829, 'N1.3_Project_Listing'!$E$16:$E$829,'N1.3_Project_Listing'!$E46, 'N1.3_Project_Listing'!$A$16:$A$829,ET_Risk_SC_Summation[[#Headers],[132kV Reactor]])</f>
        <v>0</v>
      </c>
      <c r="AW46" s="176" cm="1">
        <f t="array" ref="AW46">SUMIFS('N1.3_Project_Listing'!$P$16:$P$829, 'N1.3_Project_Listing'!$E$16:$E$829,'N1.3_Project_Listing'!$E46, 'N1.3_Project_Listing'!$A$16:$A$829,ET_Risk_SC_Summation[[#Headers],[132kV Underground Cable]])</f>
        <v>0</v>
      </c>
      <c r="AX46" s="176" cm="1">
        <f t="array" ref="AX46">SUMIFS('N1.3_Project_Listing'!$P$16:$P$829, 'N1.3_Project_Listing'!$E$16:$E$829,'N1.3_Project_Listing'!$E46, 'N1.3_Project_Listing'!$A$16:$A$829,ET_Risk_SC_Summation[[#Headers],[132kV OHL Conductor]])</f>
        <v>0</v>
      </c>
      <c r="AY46" s="176" cm="1">
        <f t="array" ref="AY46">SUMIFS('N1.3_Project_Listing'!$P$16:$P$829, 'N1.3_Project_Listing'!$E$16:$E$829,'N1.3_Project_Listing'!$E46, 'N1.3_Project_Listing'!$A$16:$A$829,ET_Risk_SC_Summation[[#Headers],[132kV OHL Fittings]])</f>
        <v>0</v>
      </c>
      <c r="AZ46" s="176" cm="1">
        <f t="array" ref="AZ46">SUMIFS('N1.3_Project_Listing'!$P$16:$P$829, 'N1.3_Project_Listing'!$E$16:$E$829,'N1.3_Project_Listing'!$E46, 'N1.3_Project_Listing'!$A$16:$A$829,ET_Risk_SC_Summation[[#Headers],[132kV OHL Tower]])</f>
        <v>0</v>
      </c>
      <c r="BA46" s="176" cm="1">
        <f t="array" ref="BA46">SUMIFS('N1.3_Project_Listing'!$P$16:$P$829, 'N1.3_Project_Listing'!$E$16:$E$829,'N1.3_Project_Listing'!$E46, 'N1.3_Project_Listing'!$A$16:$A$829,ET_Risk_SC_Summation[[#Headers],[275kV Circuit Breaker]])</f>
        <v>0</v>
      </c>
      <c r="BB46" s="176" cm="1">
        <f t="array" ref="BB46">SUMIFS('N1.3_Project_Listing'!$P$16:$P$829, 'N1.3_Project_Listing'!$E$16:$E$829,'N1.3_Project_Listing'!$E46, 'N1.3_Project_Listing'!$A$16:$A$829,ET_Risk_SC_Summation[[#Headers],[275kV Transformer]])</f>
        <v>0</v>
      </c>
      <c r="BC46" s="176" cm="1">
        <f t="array" ref="BC46">SUMIFS('N1.3_Project_Listing'!$P$16:$P$829, 'N1.3_Project_Listing'!$E$16:$E$829,'N1.3_Project_Listing'!$E46, 'N1.3_Project_Listing'!$A$16:$A$829,ET_Risk_SC_Summation[[#Headers],[275kV Reactor]])</f>
        <v>0</v>
      </c>
      <c r="BD46" s="176" cm="1">
        <f t="array" ref="BD46">SUMIFS('N1.3_Project_Listing'!$P$16:$P$829, 'N1.3_Project_Listing'!$E$16:$E$829,'N1.3_Project_Listing'!$E46, 'N1.3_Project_Listing'!$A$16:$A$829,ET_Risk_SC_Summation[[#Headers],[275kV Underground Cable]])</f>
        <v>0</v>
      </c>
      <c r="BE46" s="176" cm="1">
        <f t="array" ref="BE46">SUMIFS('N1.3_Project_Listing'!$P$16:$P$829, 'N1.3_Project_Listing'!$E$16:$E$829,'N1.3_Project_Listing'!$E46, 'N1.3_Project_Listing'!$A$16:$A$829,ET_Risk_SC_Summation[[#Headers],[275kV OHL Conductor]])</f>
        <v>0</v>
      </c>
      <c r="BF46" s="176" cm="1">
        <f t="array" ref="BF46">SUMIFS('N1.3_Project_Listing'!$P$16:$P$829, 'N1.3_Project_Listing'!$E$16:$E$829,'N1.3_Project_Listing'!$E46, 'N1.3_Project_Listing'!$A$16:$A$829,ET_Risk_SC_Summation[[#Headers],[275kV OHL Fittings]])</f>
        <v>0</v>
      </c>
      <c r="BG46" s="176" cm="1">
        <f t="array" ref="BG46">SUMIFS('N1.3_Project_Listing'!$P$16:$P$829, 'N1.3_Project_Listing'!$E$16:$E$829,'N1.3_Project_Listing'!$E46, 'N1.3_Project_Listing'!$A$16:$A$829,ET_Risk_SC_Summation[[#Headers],[275kV OHL Tower]])</f>
        <v>0</v>
      </c>
      <c r="BH46" s="176" cm="1">
        <f t="array" ref="BH46">SUMIFS('N1.3_Project_Listing'!$P$16:$P$829, 'N1.3_Project_Listing'!$E$16:$E$829,'N1.3_Project_Listing'!$E46, 'N1.3_Project_Listing'!$A$16:$A$829,ET_Risk_SC_Summation[[#Headers],[400kV Circuit Breaker]])</f>
        <v>0</v>
      </c>
      <c r="BI46" s="176" cm="1">
        <f t="array" ref="BI46">SUMIFS('N1.3_Project_Listing'!$P$16:$P$829, 'N1.3_Project_Listing'!$E$16:$E$829,'N1.3_Project_Listing'!$E46, 'N1.3_Project_Listing'!$A$16:$A$829,ET_Risk_SC_Summation[[#Headers],[400kV Transformer]])</f>
        <v>0</v>
      </c>
      <c r="BJ46" s="176" cm="1">
        <f t="array" ref="BJ46">SUMIFS('N1.3_Project_Listing'!$P$16:$P$829, 'N1.3_Project_Listing'!$E$16:$E$829,'N1.3_Project_Listing'!$E46, 'N1.3_Project_Listing'!$A$16:$A$829,ET_Risk_SC_Summation[[#Headers],[400kV Reactor]])</f>
        <v>0</v>
      </c>
      <c r="BK46" s="176" cm="1">
        <f t="array" ref="BK46">SUMIFS('N1.3_Project_Listing'!$P$16:$P$829, 'N1.3_Project_Listing'!$E$16:$E$829,'N1.3_Project_Listing'!$E46, 'N1.3_Project_Listing'!$A$16:$A$829,ET_Risk_SC_Summation[[#Headers],[400kV Underground Cable]])</f>
        <v>0</v>
      </c>
      <c r="BL46" s="176" cm="1">
        <f t="array" ref="BL46">SUMIFS('N1.3_Project_Listing'!$P$16:$P$829, 'N1.3_Project_Listing'!$E$16:$E$829,'N1.3_Project_Listing'!$E46, 'N1.3_Project_Listing'!$A$16:$A$829,ET_Risk_SC_Summation[[#Headers],[400kV OHL Conductor]])</f>
        <v>0</v>
      </c>
      <c r="BM46" s="176" cm="1">
        <f t="array" ref="BM46">SUMIFS('N1.3_Project_Listing'!$P$16:$P$829, 'N1.3_Project_Listing'!$E$16:$E$829,'N1.3_Project_Listing'!$E46, 'N1.3_Project_Listing'!$A$16:$A$829,ET_Risk_SC_Summation[[#Headers],[400kV OHL Fittings]])</f>
        <v>0</v>
      </c>
      <c r="BN46" s="176" cm="1">
        <f t="array" ref="BN46">SUMIFS('N1.3_Project_Listing'!$P$16:$P$829, 'N1.3_Project_Listing'!$E$16:$E$829,'N1.3_Project_Listing'!$E46, 'N1.3_Project_Listing'!$A$16:$A$829,ET_Risk_SC_Summation[[#Headers],[400kV OHL Tower]])</f>
        <v>0</v>
      </c>
      <c r="BO46" s="177" t="str">
        <f>IF(SUM(ET_Risk_SC_Summation[[#This Row],[132kV Circuit Breaker]:[400kV OHL Tower]])=0, "n/a", INDEX(ET_Risk_SC_Summation[#Headers],1,MATCH(MAX(ET_Risk_SC_Summation[[#This Row],[132kV Circuit Breaker]:[400kV OHL Tower]]),ET_Risk_SC_Summation[[#This Row],[132kV Circuit Breaker]:[400kV OHL Tower]],0)))</f>
        <v>n/a</v>
      </c>
      <c r="BP46" s="177" t="str">
        <f>IFERROR(INDEX('N0.7_Lookup_References'!$G$77:$G$98,MATCH(ET_Risk_SC_Summation[[#This Row],[Mxx Category]],'N0.7_Lookup_References'!$F$77:$F$98,0)),"")</f>
        <v/>
      </c>
    </row>
    <row r="47" spans="1:68" ht="148.5">
      <c r="A47" s="160" t="str">
        <f>IFERROR(INDEX(N1.2_Intervention_Types[NARM Asset Category],MATCH('N1.3_Project_Listing'!$C47,N1.2_Intervention_Types[Intervention Type ID],0),1),"")</f>
        <v>Slamshut/ Regulators</v>
      </c>
      <c r="B47" s="160" t="str">
        <f>IF($D$2="GD",IFERROR(INDEX(N1.2_Intervention_Types[C&amp;V Asset Category (GD)],MATCH('N1.3_Project_Listing'!$C47,N1.2_Intervention_Types[Intervention Type ID],0),1),""),IFERROR(INDEX(N1.2_Intervention_Types[NARM Asset Category],MATCH('N1.3_Project_Listing'!$C47,N1.2_Intervention_Types[Intervention Type ID],0),1),""))</f>
        <v>PRS or Offtake</v>
      </c>
      <c r="C47" s="67">
        <f>IFERROR(INDEX(N1.2_Intervention_Types[Intervention Type ID],MATCH('N1.3_Project_Listing'!$I47,N1.2_Intervention_Types[Intervention Type],0),1),"")</f>
        <v>49</v>
      </c>
      <c r="D47" s="160" t="str">
        <f>IFERROR(INDEX(N1.2_Intervention_Types[Intervention Category],MATCH('N1.3_Project_Listing'!$C47,N1.2_Intervention_Types[Intervention Type ID],0),1),"")</f>
        <v>Refurbishment</v>
      </c>
      <c r="E47" s="210" t="s">
        <v>696</v>
      </c>
      <c r="F47" s="236" t="s">
        <v>697</v>
      </c>
      <c r="G47" s="236" t="s">
        <v>206</v>
      </c>
      <c r="H47" s="236" t="s">
        <v>300</v>
      </c>
      <c r="I47" s="151" t="s">
        <v>698</v>
      </c>
      <c r="J47" s="139">
        <v>2028</v>
      </c>
      <c r="K47" s="312">
        <v>0</v>
      </c>
      <c r="L47" s="312">
        <v>0</v>
      </c>
      <c r="M47" s="312">
        <v>2</v>
      </c>
      <c r="N47" s="343">
        <v>0.214928376568472</v>
      </c>
      <c r="O47" s="343">
        <v>0.214905151768472</v>
      </c>
      <c r="P47" s="343">
        <v>5.216982973106246E-4</v>
      </c>
      <c r="Q47" s="366">
        <f t="shared" si="2"/>
        <v>2.3224799999999046E-5</v>
      </c>
      <c r="R47" s="368">
        <f>IF('N1.3_Project_Listing'!$D47="Replacement",SUM('N1.3_Project_Listing'!$K47:$L47)/2,'N1.3_Project_Listing'!$M47)</f>
        <v>2</v>
      </c>
      <c r="S47" s="67" t="str">
        <f>IFERROR(INDEX('N0.7_Lookup_References'!$C$13:$C$72,MATCH($A47,'N0.7_Lookup_References'!$B$13:$B$72,0)),"")</f>
        <v>Systems</v>
      </c>
      <c r="T47" s="338" t="str">
        <f t="shared" si="3"/>
        <v/>
      </c>
      <c r="V47" s="312">
        <v>0</v>
      </c>
      <c r="W47" s="312">
        <v>0</v>
      </c>
      <c r="X47" s="312">
        <v>0</v>
      </c>
      <c r="Y47" s="312">
        <v>0</v>
      </c>
      <c r="Z47" s="312">
        <v>0</v>
      </c>
      <c r="AA47" s="312">
        <v>0</v>
      </c>
      <c r="AB47" s="312">
        <v>1</v>
      </c>
      <c r="AC47" s="312">
        <v>0</v>
      </c>
      <c r="AD47" s="312">
        <v>0</v>
      </c>
      <c r="AE47" s="312">
        <v>1</v>
      </c>
      <c r="AF47" s="312">
        <v>0</v>
      </c>
      <c r="AG47" s="312">
        <v>0</v>
      </c>
      <c r="AH47" s="312">
        <v>0</v>
      </c>
      <c r="AI47" s="312">
        <v>0</v>
      </c>
      <c r="AJ47" s="312">
        <v>0</v>
      </c>
      <c r="AK47" s="312">
        <v>0</v>
      </c>
      <c r="AL47" s="312">
        <v>1</v>
      </c>
      <c r="AM47" s="312">
        <v>0</v>
      </c>
      <c r="AN47" s="312">
        <v>0</v>
      </c>
      <c r="AO47" s="312">
        <v>1</v>
      </c>
      <c r="AP47" s="63">
        <f t="shared" si="4"/>
        <v>2</v>
      </c>
      <c r="AQ47" s="63">
        <f t="shared" si="5"/>
        <v>2</v>
      </c>
      <c r="AR47" s="63">
        <f t="shared" si="6"/>
        <v>0</v>
      </c>
      <c r="AT47" s="176" cm="1">
        <f t="array" ref="AT47">SUMIFS('N1.3_Project_Listing'!$P$16:$P$829, 'N1.3_Project_Listing'!$E$16:$E$829,'N1.3_Project_Listing'!$E47, 'N1.3_Project_Listing'!$A$16:$A$829,ET_Risk_SC_Summation[[#Headers],[132kV Circuit Breaker]])</f>
        <v>0</v>
      </c>
      <c r="AU47" s="176" cm="1">
        <f t="array" ref="AU47">SUMIFS('N1.3_Project_Listing'!$P$16:$P$829, 'N1.3_Project_Listing'!$E$16:$E$829,'N1.3_Project_Listing'!$E47, 'N1.3_Project_Listing'!$A$16:$A$829,ET_Risk_SC_Summation[[#Headers],[132kV Transformer]])</f>
        <v>0</v>
      </c>
      <c r="AV47" s="176" cm="1">
        <f t="array" ref="AV47">SUMIFS('N1.3_Project_Listing'!$P$16:$P$829, 'N1.3_Project_Listing'!$E$16:$E$829,'N1.3_Project_Listing'!$E47, 'N1.3_Project_Listing'!$A$16:$A$829,ET_Risk_SC_Summation[[#Headers],[132kV Reactor]])</f>
        <v>0</v>
      </c>
      <c r="AW47" s="176" cm="1">
        <f t="array" ref="AW47">SUMIFS('N1.3_Project_Listing'!$P$16:$P$829, 'N1.3_Project_Listing'!$E$16:$E$829,'N1.3_Project_Listing'!$E47, 'N1.3_Project_Listing'!$A$16:$A$829,ET_Risk_SC_Summation[[#Headers],[132kV Underground Cable]])</f>
        <v>0</v>
      </c>
      <c r="AX47" s="176" cm="1">
        <f t="array" ref="AX47">SUMIFS('N1.3_Project_Listing'!$P$16:$P$829, 'N1.3_Project_Listing'!$E$16:$E$829,'N1.3_Project_Listing'!$E47, 'N1.3_Project_Listing'!$A$16:$A$829,ET_Risk_SC_Summation[[#Headers],[132kV OHL Conductor]])</f>
        <v>0</v>
      </c>
      <c r="AY47" s="176" cm="1">
        <f t="array" ref="AY47">SUMIFS('N1.3_Project_Listing'!$P$16:$P$829, 'N1.3_Project_Listing'!$E$16:$E$829,'N1.3_Project_Listing'!$E47, 'N1.3_Project_Listing'!$A$16:$A$829,ET_Risk_SC_Summation[[#Headers],[132kV OHL Fittings]])</f>
        <v>0</v>
      </c>
      <c r="AZ47" s="176" cm="1">
        <f t="array" ref="AZ47">SUMIFS('N1.3_Project_Listing'!$P$16:$P$829, 'N1.3_Project_Listing'!$E$16:$E$829,'N1.3_Project_Listing'!$E47, 'N1.3_Project_Listing'!$A$16:$A$829,ET_Risk_SC_Summation[[#Headers],[132kV OHL Tower]])</f>
        <v>0</v>
      </c>
      <c r="BA47" s="176" cm="1">
        <f t="array" ref="BA47">SUMIFS('N1.3_Project_Listing'!$P$16:$P$829, 'N1.3_Project_Listing'!$E$16:$E$829,'N1.3_Project_Listing'!$E47, 'N1.3_Project_Listing'!$A$16:$A$829,ET_Risk_SC_Summation[[#Headers],[275kV Circuit Breaker]])</f>
        <v>0</v>
      </c>
      <c r="BB47" s="176" cm="1">
        <f t="array" ref="BB47">SUMIFS('N1.3_Project_Listing'!$P$16:$P$829, 'N1.3_Project_Listing'!$E$16:$E$829,'N1.3_Project_Listing'!$E47, 'N1.3_Project_Listing'!$A$16:$A$829,ET_Risk_SC_Summation[[#Headers],[275kV Transformer]])</f>
        <v>0</v>
      </c>
      <c r="BC47" s="176" cm="1">
        <f t="array" ref="BC47">SUMIFS('N1.3_Project_Listing'!$P$16:$P$829, 'N1.3_Project_Listing'!$E$16:$E$829,'N1.3_Project_Listing'!$E47, 'N1.3_Project_Listing'!$A$16:$A$829,ET_Risk_SC_Summation[[#Headers],[275kV Reactor]])</f>
        <v>0</v>
      </c>
      <c r="BD47" s="176" cm="1">
        <f t="array" ref="BD47">SUMIFS('N1.3_Project_Listing'!$P$16:$P$829, 'N1.3_Project_Listing'!$E$16:$E$829,'N1.3_Project_Listing'!$E47, 'N1.3_Project_Listing'!$A$16:$A$829,ET_Risk_SC_Summation[[#Headers],[275kV Underground Cable]])</f>
        <v>0</v>
      </c>
      <c r="BE47" s="176" cm="1">
        <f t="array" ref="BE47">SUMIFS('N1.3_Project_Listing'!$P$16:$P$829, 'N1.3_Project_Listing'!$E$16:$E$829,'N1.3_Project_Listing'!$E47, 'N1.3_Project_Listing'!$A$16:$A$829,ET_Risk_SC_Summation[[#Headers],[275kV OHL Conductor]])</f>
        <v>0</v>
      </c>
      <c r="BF47" s="176" cm="1">
        <f t="array" ref="BF47">SUMIFS('N1.3_Project_Listing'!$P$16:$P$829, 'N1.3_Project_Listing'!$E$16:$E$829,'N1.3_Project_Listing'!$E47, 'N1.3_Project_Listing'!$A$16:$A$829,ET_Risk_SC_Summation[[#Headers],[275kV OHL Fittings]])</f>
        <v>0</v>
      </c>
      <c r="BG47" s="176" cm="1">
        <f t="array" ref="BG47">SUMIFS('N1.3_Project_Listing'!$P$16:$P$829, 'N1.3_Project_Listing'!$E$16:$E$829,'N1.3_Project_Listing'!$E47, 'N1.3_Project_Listing'!$A$16:$A$829,ET_Risk_SC_Summation[[#Headers],[275kV OHL Tower]])</f>
        <v>0</v>
      </c>
      <c r="BH47" s="176" cm="1">
        <f t="array" ref="BH47">SUMIFS('N1.3_Project_Listing'!$P$16:$P$829, 'N1.3_Project_Listing'!$E$16:$E$829,'N1.3_Project_Listing'!$E47, 'N1.3_Project_Listing'!$A$16:$A$829,ET_Risk_SC_Summation[[#Headers],[400kV Circuit Breaker]])</f>
        <v>0</v>
      </c>
      <c r="BI47" s="176" cm="1">
        <f t="array" ref="BI47">SUMIFS('N1.3_Project_Listing'!$P$16:$P$829, 'N1.3_Project_Listing'!$E$16:$E$829,'N1.3_Project_Listing'!$E47, 'N1.3_Project_Listing'!$A$16:$A$829,ET_Risk_SC_Summation[[#Headers],[400kV Transformer]])</f>
        <v>0</v>
      </c>
      <c r="BJ47" s="176" cm="1">
        <f t="array" ref="BJ47">SUMIFS('N1.3_Project_Listing'!$P$16:$P$829, 'N1.3_Project_Listing'!$E$16:$E$829,'N1.3_Project_Listing'!$E47, 'N1.3_Project_Listing'!$A$16:$A$829,ET_Risk_SC_Summation[[#Headers],[400kV Reactor]])</f>
        <v>0</v>
      </c>
      <c r="BK47" s="176" cm="1">
        <f t="array" ref="BK47">SUMIFS('N1.3_Project_Listing'!$P$16:$P$829, 'N1.3_Project_Listing'!$E$16:$E$829,'N1.3_Project_Listing'!$E47, 'N1.3_Project_Listing'!$A$16:$A$829,ET_Risk_SC_Summation[[#Headers],[400kV Underground Cable]])</f>
        <v>0</v>
      </c>
      <c r="BL47" s="176" cm="1">
        <f t="array" ref="BL47">SUMIFS('N1.3_Project_Listing'!$P$16:$P$829, 'N1.3_Project_Listing'!$E$16:$E$829,'N1.3_Project_Listing'!$E47, 'N1.3_Project_Listing'!$A$16:$A$829,ET_Risk_SC_Summation[[#Headers],[400kV OHL Conductor]])</f>
        <v>0</v>
      </c>
      <c r="BM47" s="176" cm="1">
        <f t="array" ref="BM47">SUMIFS('N1.3_Project_Listing'!$P$16:$P$829, 'N1.3_Project_Listing'!$E$16:$E$829,'N1.3_Project_Listing'!$E47, 'N1.3_Project_Listing'!$A$16:$A$829,ET_Risk_SC_Summation[[#Headers],[400kV OHL Fittings]])</f>
        <v>0</v>
      </c>
      <c r="BN47" s="176" cm="1">
        <f t="array" ref="BN47">SUMIFS('N1.3_Project_Listing'!$P$16:$P$829, 'N1.3_Project_Listing'!$E$16:$E$829,'N1.3_Project_Listing'!$E47, 'N1.3_Project_Listing'!$A$16:$A$829,ET_Risk_SC_Summation[[#Headers],[400kV OHL Tower]])</f>
        <v>0</v>
      </c>
      <c r="BO47" s="177" t="str">
        <f>IF(SUM(ET_Risk_SC_Summation[[#This Row],[132kV Circuit Breaker]:[400kV OHL Tower]])=0, "n/a", INDEX(ET_Risk_SC_Summation[#Headers],1,MATCH(MAX(ET_Risk_SC_Summation[[#This Row],[132kV Circuit Breaker]:[400kV OHL Tower]]),ET_Risk_SC_Summation[[#This Row],[132kV Circuit Breaker]:[400kV OHL Tower]],0)))</f>
        <v>n/a</v>
      </c>
      <c r="BP47" s="177" t="str">
        <f>IFERROR(INDEX('N0.7_Lookup_References'!$G$77:$G$98,MATCH(ET_Risk_SC_Summation[[#This Row],[Mxx Category]],'N0.7_Lookup_References'!$F$77:$F$98,0)),"")</f>
        <v/>
      </c>
    </row>
    <row r="48" spans="1:68" ht="148.5">
      <c r="A48" s="160" t="str">
        <f>IFERROR(INDEX(N1.2_Intervention_Types[NARM Asset Category],MATCH('N1.3_Project_Listing'!$C48,N1.2_Intervention_Types[Intervention Type ID],0),1),"")</f>
        <v>Slamshut/ Regulators</v>
      </c>
      <c r="B48" s="160" t="str">
        <f>IF($D$2="GD",IFERROR(INDEX(N1.2_Intervention_Types[C&amp;V Asset Category (GD)],MATCH('N1.3_Project_Listing'!$C48,N1.2_Intervention_Types[Intervention Type ID],0),1),""),IFERROR(INDEX(N1.2_Intervention_Types[NARM Asset Category],MATCH('N1.3_Project_Listing'!$C48,N1.2_Intervention_Types[Intervention Type ID],0),1),""))</f>
        <v>PRS or Offtake</v>
      </c>
      <c r="C48" s="67">
        <f>IFERROR(INDEX(N1.2_Intervention_Types[Intervention Type ID],MATCH('N1.3_Project_Listing'!$I48,N1.2_Intervention_Types[Intervention Type],0),1),"")</f>
        <v>49</v>
      </c>
      <c r="D48" s="160" t="str">
        <f>IFERROR(INDEX(N1.2_Intervention_Types[Intervention Category],MATCH('N1.3_Project_Listing'!$C48,N1.2_Intervention_Types[Intervention Type ID],0),1),"")</f>
        <v>Refurbishment</v>
      </c>
      <c r="E48" s="210" t="s">
        <v>696</v>
      </c>
      <c r="F48" s="236" t="s">
        <v>697</v>
      </c>
      <c r="G48" s="236" t="s">
        <v>206</v>
      </c>
      <c r="H48" s="236" t="s">
        <v>300</v>
      </c>
      <c r="I48" s="151" t="s">
        <v>698</v>
      </c>
      <c r="J48" s="139">
        <v>2029</v>
      </c>
      <c r="K48" s="312">
        <v>0</v>
      </c>
      <c r="L48" s="312">
        <v>0</v>
      </c>
      <c r="M48" s="312">
        <v>0</v>
      </c>
      <c r="N48" s="343">
        <v>0</v>
      </c>
      <c r="O48" s="343">
        <v>0</v>
      </c>
      <c r="P48" s="343">
        <v>0</v>
      </c>
      <c r="Q48" s="366">
        <f t="shared" ref="Q48:Q79" si="7">N48-O48</f>
        <v>0</v>
      </c>
      <c r="R48" s="368">
        <f>IF('N1.3_Project_Listing'!$D48="Replacement",SUM('N1.3_Project_Listing'!$K48:$L48)/2,'N1.3_Project_Listing'!$M48)</f>
        <v>0</v>
      </c>
      <c r="S48" s="67" t="str">
        <f>IFERROR(INDEX('N0.7_Lookup_References'!$C$13:$C$72,MATCH($A48,'N0.7_Lookup_References'!$B$13:$B$72,0)),"")</f>
        <v>Systems</v>
      </c>
      <c r="T48" s="338" t="str">
        <f t="shared" si="3"/>
        <v/>
      </c>
      <c r="V48" s="312">
        <v>0</v>
      </c>
      <c r="W48" s="312">
        <v>0</v>
      </c>
      <c r="X48" s="312">
        <v>0</v>
      </c>
      <c r="Y48" s="312">
        <v>0</v>
      </c>
      <c r="Z48" s="312">
        <v>0</v>
      </c>
      <c r="AA48" s="312">
        <v>0</v>
      </c>
      <c r="AB48" s="312">
        <v>0</v>
      </c>
      <c r="AC48" s="312">
        <v>0</v>
      </c>
      <c r="AD48" s="312">
        <v>0</v>
      </c>
      <c r="AE48" s="312">
        <v>0</v>
      </c>
      <c r="AF48" s="312">
        <v>0</v>
      </c>
      <c r="AG48" s="312">
        <v>0</v>
      </c>
      <c r="AH48" s="312">
        <v>0</v>
      </c>
      <c r="AI48" s="312">
        <v>0</v>
      </c>
      <c r="AJ48" s="312">
        <v>0</v>
      </c>
      <c r="AK48" s="312">
        <v>0</v>
      </c>
      <c r="AL48" s="312">
        <v>0</v>
      </c>
      <c r="AM48" s="312">
        <v>0</v>
      </c>
      <c r="AN48" s="312">
        <v>0</v>
      </c>
      <c r="AO48" s="312">
        <v>0</v>
      </c>
      <c r="AP48" s="63">
        <f t="shared" si="4"/>
        <v>0</v>
      </c>
      <c r="AQ48" s="63">
        <f t="shared" si="5"/>
        <v>0</v>
      </c>
      <c r="AR48" s="63">
        <f t="shared" si="6"/>
        <v>0</v>
      </c>
      <c r="AT48" s="176" cm="1">
        <f t="array" ref="AT48">SUMIFS('N1.3_Project_Listing'!$P$16:$P$829, 'N1.3_Project_Listing'!$E$16:$E$829,'N1.3_Project_Listing'!$E48, 'N1.3_Project_Listing'!$A$16:$A$829,ET_Risk_SC_Summation[[#Headers],[132kV Circuit Breaker]])</f>
        <v>0</v>
      </c>
      <c r="AU48" s="176" cm="1">
        <f t="array" ref="AU48">SUMIFS('N1.3_Project_Listing'!$P$16:$P$829, 'N1.3_Project_Listing'!$E$16:$E$829,'N1.3_Project_Listing'!$E48, 'N1.3_Project_Listing'!$A$16:$A$829,ET_Risk_SC_Summation[[#Headers],[132kV Transformer]])</f>
        <v>0</v>
      </c>
      <c r="AV48" s="176" cm="1">
        <f t="array" ref="AV48">SUMIFS('N1.3_Project_Listing'!$P$16:$P$829, 'N1.3_Project_Listing'!$E$16:$E$829,'N1.3_Project_Listing'!$E48, 'N1.3_Project_Listing'!$A$16:$A$829,ET_Risk_SC_Summation[[#Headers],[132kV Reactor]])</f>
        <v>0</v>
      </c>
      <c r="AW48" s="176" cm="1">
        <f t="array" ref="AW48">SUMIFS('N1.3_Project_Listing'!$P$16:$P$829, 'N1.3_Project_Listing'!$E$16:$E$829,'N1.3_Project_Listing'!$E48, 'N1.3_Project_Listing'!$A$16:$A$829,ET_Risk_SC_Summation[[#Headers],[132kV Underground Cable]])</f>
        <v>0</v>
      </c>
      <c r="AX48" s="176" cm="1">
        <f t="array" ref="AX48">SUMIFS('N1.3_Project_Listing'!$P$16:$P$829, 'N1.3_Project_Listing'!$E$16:$E$829,'N1.3_Project_Listing'!$E48, 'N1.3_Project_Listing'!$A$16:$A$829,ET_Risk_SC_Summation[[#Headers],[132kV OHL Conductor]])</f>
        <v>0</v>
      </c>
      <c r="AY48" s="176" cm="1">
        <f t="array" ref="AY48">SUMIFS('N1.3_Project_Listing'!$P$16:$P$829, 'N1.3_Project_Listing'!$E$16:$E$829,'N1.3_Project_Listing'!$E48, 'N1.3_Project_Listing'!$A$16:$A$829,ET_Risk_SC_Summation[[#Headers],[132kV OHL Fittings]])</f>
        <v>0</v>
      </c>
      <c r="AZ48" s="176" cm="1">
        <f t="array" ref="AZ48">SUMIFS('N1.3_Project_Listing'!$P$16:$P$829, 'N1.3_Project_Listing'!$E$16:$E$829,'N1.3_Project_Listing'!$E48, 'N1.3_Project_Listing'!$A$16:$A$829,ET_Risk_SC_Summation[[#Headers],[132kV OHL Tower]])</f>
        <v>0</v>
      </c>
      <c r="BA48" s="176" cm="1">
        <f t="array" ref="BA48">SUMIFS('N1.3_Project_Listing'!$P$16:$P$829, 'N1.3_Project_Listing'!$E$16:$E$829,'N1.3_Project_Listing'!$E48, 'N1.3_Project_Listing'!$A$16:$A$829,ET_Risk_SC_Summation[[#Headers],[275kV Circuit Breaker]])</f>
        <v>0</v>
      </c>
      <c r="BB48" s="176" cm="1">
        <f t="array" ref="BB48">SUMIFS('N1.3_Project_Listing'!$P$16:$P$829, 'N1.3_Project_Listing'!$E$16:$E$829,'N1.3_Project_Listing'!$E48, 'N1.3_Project_Listing'!$A$16:$A$829,ET_Risk_SC_Summation[[#Headers],[275kV Transformer]])</f>
        <v>0</v>
      </c>
      <c r="BC48" s="176" cm="1">
        <f t="array" ref="BC48">SUMIFS('N1.3_Project_Listing'!$P$16:$P$829, 'N1.3_Project_Listing'!$E$16:$E$829,'N1.3_Project_Listing'!$E48, 'N1.3_Project_Listing'!$A$16:$A$829,ET_Risk_SC_Summation[[#Headers],[275kV Reactor]])</f>
        <v>0</v>
      </c>
      <c r="BD48" s="176" cm="1">
        <f t="array" ref="BD48">SUMIFS('N1.3_Project_Listing'!$P$16:$P$829, 'N1.3_Project_Listing'!$E$16:$E$829,'N1.3_Project_Listing'!$E48, 'N1.3_Project_Listing'!$A$16:$A$829,ET_Risk_SC_Summation[[#Headers],[275kV Underground Cable]])</f>
        <v>0</v>
      </c>
      <c r="BE48" s="176" cm="1">
        <f t="array" ref="BE48">SUMIFS('N1.3_Project_Listing'!$P$16:$P$829, 'N1.3_Project_Listing'!$E$16:$E$829,'N1.3_Project_Listing'!$E48, 'N1.3_Project_Listing'!$A$16:$A$829,ET_Risk_SC_Summation[[#Headers],[275kV OHL Conductor]])</f>
        <v>0</v>
      </c>
      <c r="BF48" s="176" cm="1">
        <f t="array" ref="BF48">SUMIFS('N1.3_Project_Listing'!$P$16:$P$829, 'N1.3_Project_Listing'!$E$16:$E$829,'N1.3_Project_Listing'!$E48, 'N1.3_Project_Listing'!$A$16:$A$829,ET_Risk_SC_Summation[[#Headers],[275kV OHL Fittings]])</f>
        <v>0</v>
      </c>
      <c r="BG48" s="176" cm="1">
        <f t="array" ref="BG48">SUMIFS('N1.3_Project_Listing'!$P$16:$P$829, 'N1.3_Project_Listing'!$E$16:$E$829,'N1.3_Project_Listing'!$E48, 'N1.3_Project_Listing'!$A$16:$A$829,ET_Risk_SC_Summation[[#Headers],[275kV OHL Tower]])</f>
        <v>0</v>
      </c>
      <c r="BH48" s="176" cm="1">
        <f t="array" ref="BH48">SUMIFS('N1.3_Project_Listing'!$P$16:$P$829, 'N1.3_Project_Listing'!$E$16:$E$829,'N1.3_Project_Listing'!$E48, 'N1.3_Project_Listing'!$A$16:$A$829,ET_Risk_SC_Summation[[#Headers],[400kV Circuit Breaker]])</f>
        <v>0</v>
      </c>
      <c r="BI48" s="176" cm="1">
        <f t="array" ref="BI48">SUMIFS('N1.3_Project_Listing'!$P$16:$P$829, 'N1.3_Project_Listing'!$E$16:$E$829,'N1.3_Project_Listing'!$E48, 'N1.3_Project_Listing'!$A$16:$A$829,ET_Risk_SC_Summation[[#Headers],[400kV Transformer]])</f>
        <v>0</v>
      </c>
      <c r="BJ48" s="176" cm="1">
        <f t="array" ref="BJ48">SUMIFS('N1.3_Project_Listing'!$P$16:$P$829, 'N1.3_Project_Listing'!$E$16:$E$829,'N1.3_Project_Listing'!$E48, 'N1.3_Project_Listing'!$A$16:$A$829,ET_Risk_SC_Summation[[#Headers],[400kV Reactor]])</f>
        <v>0</v>
      </c>
      <c r="BK48" s="176" cm="1">
        <f t="array" ref="BK48">SUMIFS('N1.3_Project_Listing'!$P$16:$P$829, 'N1.3_Project_Listing'!$E$16:$E$829,'N1.3_Project_Listing'!$E48, 'N1.3_Project_Listing'!$A$16:$A$829,ET_Risk_SC_Summation[[#Headers],[400kV Underground Cable]])</f>
        <v>0</v>
      </c>
      <c r="BL48" s="176" cm="1">
        <f t="array" ref="BL48">SUMIFS('N1.3_Project_Listing'!$P$16:$P$829, 'N1.3_Project_Listing'!$E$16:$E$829,'N1.3_Project_Listing'!$E48, 'N1.3_Project_Listing'!$A$16:$A$829,ET_Risk_SC_Summation[[#Headers],[400kV OHL Conductor]])</f>
        <v>0</v>
      </c>
      <c r="BM48" s="176" cm="1">
        <f t="array" ref="BM48">SUMIFS('N1.3_Project_Listing'!$P$16:$P$829, 'N1.3_Project_Listing'!$E$16:$E$829,'N1.3_Project_Listing'!$E48, 'N1.3_Project_Listing'!$A$16:$A$829,ET_Risk_SC_Summation[[#Headers],[400kV OHL Fittings]])</f>
        <v>0</v>
      </c>
      <c r="BN48" s="176" cm="1">
        <f t="array" ref="BN48">SUMIFS('N1.3_Project_Listing'!$P$16:$P$829, 'N1.3_Project_Listing'!$E$16:$E$829,'N1.3_Project_Listing'!$E48, 'N1.3_Project_Listing'!$A$16:$A$829,ET_Risk_SC_Summation[[#Headers],[400kV OHL Tower]])</f>
        <v>0</v>
      </c>
      <c r="BO48" s="177" t="str">
        <f>IF(SUM(ET_Risk_SC_Summation[[#This Row],[132kV Circuit Breaker]:[400kV OHL Tower]])=0, "n/a", INDEX(ET_Risk_SC_Summation[#Headers],1,MATCH(MAX(ET_Risk_SC_Summation[[#This Row],[132kV Circuit Breaker]:[400kV OHL Tower]]),ET_Risk_SC_Summation[[#This Row],[132kV Circuit Breaker]:[400kV OHL Tower]],0)))</f>
        <v>n/a</v>
      </c>
      <c r="BP48" s="177" t="str">
        <f>IFERROR(INDEX('N0.7_Lookup_References'!$G$77:$G$98,MATCH(ET_Risk_SC_Summation[[#This Row],[Mxx Category]],'N0.7_Lookup_References'!$F$77:$F$98,0)),"")</f>
        <v/>
      </c>
    </row>
    <row r="49" spans="1:68" ht="148.5">
      <c r="A49" s="160" t="str">
        <f>IFERROR(INDEX(N1.2_Intervention_Types[NARM Asset Category],MATCH('N1.3_Project_Listing'!$C49,N1.2_Intervention_Types[Intervention Type ID],0),1),"")</f>
        <v>Slamshut/ Regulators</v>
      </c>
      <c r="B49" s="160" t="str">
        <f>IF($D$2="GD",IFERROR(INDEX(N1.2_Intervention_Types[C&amp;V Asset Category (GD)],MATCH('N1.3_Project_Listing'!$C49,N1.2_Intervention_Types[Intervention Type ID],0),1),""),IFERROR(INDEX(N1.2_Intervention_Types[NARM Asset Category],MATCH('N1.3_Project_Listing'!$C49,N1.2_Intervention_Types[Intervention Type ID],0),1),""))</f>
        <v>PRS or Offtake</v>
      </c>
      <c r="C49" s="67">
        <f>IFERROR(INDEX(N1.2_Intervention_Types[Intervention Type ID],MATCH('N1.3_Project_Listing'!$I49,N1.2_Intervention_Types[Intervention Type],0),1),"")</f>
        <v>49</v>
      </c>
      <c r="D49" s="160" t="str">
        <f>IFERROR(INDEX(N1.2_Intervention_Types[Intervention Category],MATCH('N1.3_Project_Listing'!$C49,N1.2_Intervention_Types[Intervention Type ID],0),1),"")</f>
        <v>Refurbishment</v>
      </c>
      <c r="E49" s="210" t="s">
        <v>696</v>
      </c>
      <c r="F49" s="236" t="s">
        <v>697</v>
      </c>
      <c r="G49" s="236" t="s">
        <v>206</v>
      </c>
      <c r="H49" s="236" t="s">
        <v>300</v>
      </c>
      <c r="I49" s="151" t="s">
        <v>698</v>
      </c>
      <c r="J49" s="139">
        <v>2030</v>
      </c>
      <c r="K49" s="312">
        <v>0</v>
      </c>
      <c r="L49" s="312">
        <v>0</v>
      </c>
      <c r="M49" s="312">
        <v>1</v>
      </c>
      <c r="N49" s="343">
        <v>0.1334751568746963</v>
      </c>
      <c r="O49" s="343">
        <v>0.13346009197469633</v>
      </c>
      <c r="P49" s="343">
        <v>3.4960639731062453E-4</v>
      </c>
      <c r="Q49" s="366">
        <f t="shared" si="7"/>
        <v>1.5064899999972514E-5</v>
      </c>
      <c r="R49" s="368">
        <f>IF('N1.3_Project_Listing'!$D49="Replacement",SUM('N1.3_Project_Listing'!$K49:$L49)/2,'N1.3_Project_Listing'!$M49)</f>
        <v>1</v>
      </c>
      <c r="S49" s="67" t="str">
        <f>IFERROR(INDEX('N0.7_Lookup_References'!$C$13:$C$72,MATCH($A49,'N0.7_Lookup_References'!$B$13:$B$72,0)),"")</f>
        <v>Systems</v>
      </c>
      <c r="T49" s="338" t="str">
        <f t="shared" si="3"/>
        <v/>
      </c>
      <c r="V49" s="312">
        <v>0</v>
      </c>
      <c r="W49" s="312">
        <v>0</v>
      </c>
      <c r="X49" s="312">
        <v>0</v>
      </c>
      <c r="Y49" s="312">
        <v>0</v>
      </c>
      <c r="Z49" s="312">
        <v>0</v>
      </c>
      <c r="AA49" s="312">
        <v>0</v>
      </c>
      <c r="AB49" s="312">
        <v>0</v>
      </c>
      <c r="AC49" s="312">
        <v>0</v>
      </c>
      <c r="AD49" s="312">
        <v>0</v>
      </c>
      <c r="AE49" s="312">
        <v>1</v>
      </c>
      <c r="AF49" s="312">
        <v>0</v>
      </c>
      <c r="AG49" s="312">
        <v>0</v>
      </c>
      <c r="AH49" s="312">
        <v>0</v>
      </c>
      <c r="AI49" s="312">
        <v>0</v>
      </c>
      <c r="AJ49" s="312">
        <v>0</v>
      </c>
      <c r="AK49" s="312">
        <v>0</v>
      </c>
      <c r="AL49" s="312">
        <v>0</v>
      </c>
      <c r="AM49" s="312">
        <v>0</v>
      </c>
      <c r="AN49" s="312">
        <v>0</v>
      </c>
      <c r="AO49" s="312">
        <v>1</v>
      </c>
      <c r="AP49" s="63">
        <f t="shared" si="4"/>
        <v>1</v>
      </c>
      <c r="AQ49" s="63">
        <f t="shared" si="5"/>
        <v>1</v>
      </c>
      <c r="AR49" s="63">
        <f t="shared" si="6"/>
        <v>0</v>
      </c>
      <c r="AT49" s="176" cm="1">
        <f t="array" ref="AT49">SUMIFS('N1.3_Project_Listing'!$P$16:$P$829, 'N1.3_Project_Listing'!$E$16:$E$829,'N1.3_Project_Listing'!$E49, 'N1.3_Project_Listing'!$A$16:$A$829,ET_Risk_SC_Summation[[#Headers],[132kV Circuit Breaker]])</f>
        <v>0</v>
      </c>
      <c r="AU49" s="176" cm="1">
        <f t="array" ref="AU49">SUMIFS('N1.3_Project_Listing'!$P$16:$P$829, 'N1.3_Project_Listing'!$E$16:$E$829,'N1.3_Project_Listing'!$E49, 'N1.3_Project_Listing'!$A$16:$A$829,ET_Risk_SC_Summation[[#Headers],[132kV Transformer]])</f>
        <v>0</v>
      </c>
      <c r="AV49" s="176" cm="1">
        <f t="array" ref="AV49">SUMIFS('N1.3_Project_Listing'!$P$16:$P$829, 'N1.3_Project_Listing'!$E$16:$E$829,'N1.3_Project_Listing'!$E49, 'N1.3_Project_Listing'!$A$16:$A$829,ET_Risk_SC_Summation[[#Headers],[132kV Reactor]])</f>
        <v>0</v>
      </c>
      <c r="AW49" s="176" cm="1">
        <f t="array" ref="AW49">SUMIFS('N1.3_Project_Listing'!$P$16:$P$829, 'N1.3_Project_Listing'!$E$16:$E$829,'N1.3_Project_Listing'!$E49, 'N1.3_Project_Listing'!$A$16:$A$829,ET_Risk_SC_Summation[[#Headers],[132kV Underground Cable]])</f>
        <v>0</v>
      </c>
      <c r="AX49" s="176" cm="1">
        <f t="array" ref="AX49">SUMIFS('N1.3_Project_Listing'!$P$16:$P$829, 'N1.3_Project_Listing'!$E$16:$E$829,'N1.3_Project_Listing'!$E49, 'N1.3_Project_Listing'!$A$16:$A$829,ET_Risk_SC_Summation[[#Headers],[132kV OHL Conductor]])</f>
        <v>0</v>
      </c>
      <c r="AY49" s="176" cm="1">
        <f t="array" ref="AY49">SUMIFS('N1.3_Project_Listing'!$P$16:$P$829, 'N1.3_Project_Listing'!$E$16:$E$829,'N1.3_Project_Listing'!$E49, 'N1.3_Project_Listing'!$A$16:$A$829,ET_Risk_SC_Summation[[#Headers],[132kV OHL Fittings]])</f>
        <v>0</v>
      </c>
      <c r="AZ49" s="176" cm="1">
        <f t="array" ref="AZ49">SUMIFS('N1.3_Project_Listing'!$P$16:$P$829, 'N1.3_Project_Listing'!$E$16:$E$829,'N1.3_Project_Listing'!$E49, 'N1.3_Project_Listing'!$A$16:$A$829,ET_Risk_SC_Summation[[#Headers],[132kV OHL Tower]])</f>
        <v>0</v>
      </c>
      <c r="BA49" s="176" cm="1">
        <f t="array" ref="BA49">SUMIFS('N1.3_Project_Listing'!$P$16:$P$829, 'N1.3_Project_Listing'!$E$16:$E$829,'N1.3_Project_Listing'!$E49, 'N1.3_Project_Listing'!$A$16:$A$829,ET_Risk_SC_Summation[[#Headers],[275kV Circuit Breaker]])</f>
        <v>0</v>
      </c>
      <c r="BB49" s="176" cm="1">
        <f t="array" ref="BB49">SUMIFS('N1.3_Project_Listing'!$P$16:$P$829, 'N1.3_Project_Listing'!$E$16:$E$829,'N1.3_Project_Listing'!$E49, 'N1.3_Project_Listing'!$A$16:$A$829,ET_Risk_SC_Summation[[#Headers],[275kV Transformer]])</f>
        <v>0</v>
      </c>
      <c r="BC49" s="176" cm="1">
        <f t="array" ref="BC49">SUMIFS('N1.3_Project_Listing'!$P$16:$P$829, 'N1.3_Project_Listing'!$E$16:$E$829,'N1.3_Project_Listing'!$E49, 'N1.3_Project_Listing'!$A$16:$A$829,ET_Risk_SC_Summation[[#Headers],[275kV Reactor]])</f>
        <v>0</v>
      </c>
      <c r="BD49" s="176" cm="1">
        <f t="array" ref="BD49">SUMIFS('N1.3_Project_Listing'!$P$16:$P$829, 'N1.3_Project_Listing'!$E$16:$E$829,'N1.3_Project_Listing'!$E49, 'N1.3_Project_Listing'!$A$16:$A$829,ET_Risk_SC_Summation[[#Headers],[275kV Underground Cable]])</f>
        <v>0</v>
      </c>
      <c r="BE49" s="176" cm="1">
        <f t="array" ref="BE49">SUMIFS('N1.3_Project_Listing'!$P$16:$P$829, 'N1.3_Project_Listing'!$E$16:$E$829,'N1.3_Project_Listing'!$E49, 'N1.3_Project_Listing'!$A$16:$A$829,ET_Risk_SC_Summation[[#Headers],[275kV OHL Conductor]])</f>
        <v>0</v>
      </c>
      <c r="BF49" s="176" cm="1">
        <f t="array" ref="BF49">SUMIFS('N1.3_Project_Listing'!$P$16:$P$829, 'N1.3_Project_Listing'!$E$16:$E$829,'N1.3_Project_Listing'!$E49, 'N1.3_Project_Listing'!$A$16:$A$829,ET_Risk_SC_Summation[[#Headers],[275kV OHL Fittings]])</f>
        <v>0</v>
      </c>
      <c r="BG49" s="176" cm="1">
        <f t="array" ref="BG49">SUMIFS('N1.3_Project_Listing'!$P$16:$P$829, 'N1.3_Project_Listing'!$E$16:$E$829,'N1.3_Project_Listing'!$E49, 'N1.3_Project_Listing'!$A$16:$A$829,ET_Risk_SC_Summation[[#Headers],[275kV OHL Tower]])</f>
        <v>0</v>
      </c>
      <c r="BH49" s="176" cm="1">
        <f t="array" ref="BH49">SUMIFS('N1.3_Project_Listing'!$P$16:$P$829, 'N1.3_Project_Listing'!$E$16:$E$829,'N1.3_Project_Listing'!$E49, 'N1.3_Project_Listing'!$A$16:$A$829,ET_Risk_SC_Summation[[#Headers],[400kV Circuit Breaker]])</f>
        <v>0</v>
      </c>
      <c r="BI49" s="176" cm="1">
        <f t="array" ref="BI49">SUMIFS('N1.3_Project_Listing'!$P$16:$P$829, 'N1.3_Project_Listing'!$E$16:$E$829,'N1.3_Project_Listing'!$E49, 'N1.3_Project_Listing'!$A$16:$A$829,ET_Risk_SC_Summation[[#Headers],[400kV Transformer]])</f>
        <v>0</v>
      </c>
      <c r="BJ49" s="176" cm="1">
        <f t="array" ref="BJ49">SUMIFS('N1.3_Project_Listing'!$P$16:$P$829, 'N1.3_Project_Listing'!$E$16:$E$829,'N1.3_Project_Listing'!$E49, 'N1.3_Project_Listing'!$A$16:$A$829,ET_Risk_SC_Summation[[#Headers],[400kV Reactor]])</f>
        <v>0</v>
      </c>
      <c r="BK49" s="176" cm="1">
        <f t="array" ref="BK49">SUMIFS('N1.3_Project_Listing'!$P$16:$P$829, 'N1.3_Project_Listing'!$E$16:$E$829,'N1.3_Project_Listing'!$E49, 'N1.3_Project_Listing'!$A$16:$A$829,ET_Risk_SC_Summation[[#Headers],[400kV Underground Cable]])</f>
        <v>0</v>
      </c>
      <c r="BL49" s="176" cm="1">
        <f t="array" ref="BL49">SUMIFS('N1.3_Project_Listing'!$P$16:$P$829, 'N1.3_Project_Listing'!$E$16:$E$829,'N1.3_Project_Listing'!$E49, 'N1.3_Project_Listing'!$A$16:$A$829,ET_Risk_SC_Summation[[#Headers],[400kV OHL Conductor]])</f>
        <v>0</v>
      </c>
      <c r="BM49" s="176" cm="1">
        <f t="array" ref="BM49">SUMIFS('N1.3_Project_Listing'!$P$16:$P$829, 'N1.3_Project_Listing'!$E$16:$E$829,'N1.3_Project_Listing'!$E49, 'N1.3_Project_Listing'!$A$16:$A$829,ET_Risk_SC_Summation[[#Headers],[400kV OHL Fittings]])</f>
        <v>0</v>
      </c>
      <c r="BN49" s="176" cm="1">
        <f t="array" ref="BN49">SUMIFS('N1.3_Project_Listing'!$P$16:$P$829, 'N1.3_Project_Listing'!$E$16:$E$829,'N1.3_Project_Listing'!$E49, 'N1.3_Project_Listing'!$A$16:$A$829,ET_Risk_SC_Summation[[#Headers],[400kV OHL Tower]])</f>
        <v>0</v>
      </c>
      <c r="BO49" s="177" t="str">
        <f>IF(SUM(ET_Risk_SC_Summation[[#This Row],[132kV Circuit Breaker]:[400kV OHL Tower]])=0, "n/a", INDEX(ET_Risk_SC_Summation[#Headers],1,MATCH(MAX(ET_Risk_SC_Summation[[#This Row],[132kV Circuit Breaker]:[400kV OHL Tower]]),ET_Risk_SC_Summation[[#This Row],[132kV Circuit Breaker]:[400kV OHL Tower]],0)))</f>
        <v>n/a</v>
      </c>
      <c r="BP49" s="177" t="str">
        <f>IFERROR(INDEX('N0.7_Lookup_References'!$G$77:$G$98,MATCH(ET_Risk_SC_Summation[[#This Row],[Mxx Category]],'N0.7_Lookup_References'!$F$77:$F$98,0)),"")</f>
        <v/>
      </c>
    </row>
    <row r="50" spans="1:68" ht="148.5">
      <c r="A50" s="160" t="str">
        <f>IFERROR(INDEX(N1.2_Intervention_Types[NARM Asset Category],MATCH('N1.3_Project_Listing'!$C50,N1.2_Intervention_Types[Intervention Type ID],0),1),"")</f>
        <v>Slamshut/ Regulators</v>
      </c>
      <c r="B50" s="160" t="str">
        <f>IF($D$2="GD",IFERROR(INDEX(N1.2_Intervention_Types[C&amp;V Asset Category (GD)],MATCH('N1.3_Project_Listing'!$C50,N1.2_Intervention_Types[Intervention Type ID],0),1),""),IFERROR(INDEX(N1.2_Intervention_Types[NARM Asset Category],MATCH('N1.3_Project_Listing'!$C50,N1.2_Intervention_Types[Intervention Type ID],0),1),""))</f>
        <v>PRS or Offtake</v>
      </c>
      <c r="C50" s="67">
        <f>IFERROR(INDEX(N1.2_Intervention_Types[Intervention Type ID],MATCH('N1.3_Project_Listing'!$I50,N1.2_Intervention_Types[Intervention Type],0),1),"")</f>
        <v>49</v>
      </c>
      <c r="D50" s="160" t="str">
        <f>IFERROR(INDEX(N1.2_Intervention_Types[Intervention Category],MATCH('N1.3_Project_Listing'!$C50,N1.2_Intervention_Types[Intervention Type ID],0),1),"")</f>
        <v>Refurbishment</v>
      </c>
      <c r="E50" s="210" t="s">
        <v>696</v>
      </c>
      <c r="F50" s="236" t="s">
        <v>697</v>
      </c>
      <c r="G50" s="236" t="s">
        <v>206</v>
      </c>
      <c r="H50" s="236" t="s">
        <v>300</v>
      </c>
      <c r="I50" s="151" t="s">
        <v>698</v>
      </c>
      <c r="J50" s="139">
        <v>2031</v>
      </c>
      <c r="K50" s="312">
        <v>0</v>
      </c>
      <c r="L50" s="312">
        <v>0</v>
      </c>
      <c r="M50" s="312">
        <v>0</v>
      </c>
      <c r="N50" s="343">
        <v>0</v>
      </c>
      <c r="O50" s="343">
        <v>0</v>
      </c>
      <c r="P50" s="343">
        <v>0</v>
      </c>
      <c r="Q50" s="366">
        <f t="shared" si="7"/>
        <v>0</v>
      </c>
      <c r="R50" s="368">
        <f>IF('N1.3_Project_Listing'!$D50="Replacement",SUM('N1.3_Project_Listing'!$K50:$L50)/2,'N1.3_Project_Listing'!$M50)</f>
        <v>0</v>
      </c>
      <c r="S50" s="67" t="str">
        <f>IFERROR(INDEX('N0.7_Lookup_References'!$C$13:$C$72,MATCH($A50,'N0.7_Lookup_References'!$B$13:$B$72,0)),"")</f>
        <v>Systems</v>
      </c>
      <c r="T50" s="338" t="str">
        <f t="shared" si="3"/>
        <v/>
      </c>
      <c r="V50" s="312">
        <v>0</v>
      </c>
      <c r="W50" s="312">
        <v>0</v>
      </c>
      <c r="X50" s="312">
        <v>0</v>
      </c>
      <c r="Y50" s="312">
        <v>0</v>
      </c>
      <c r="Z50" s="312">
        <v>0</v>
      </c>
      <c r="AA50" s="312">
        <v>0</v>
      </c>
      <c r="AB50" s="312">
        <v>0</v>
      </c>
      <c r="AC50" s="312">
        <v>0</v>
      </c>
      <c r="AD50" s="312">
        <v>0</v>
      </c>
      <c r="AE50" s="312">
        <v>0</v>
      </c>
      <c r="AF50" s="312">
        <v>0</v>
      </c>
      <c r="AG50" s="312">
        <v>0</v>
      </c>
      <c r="AH50" s="312">
        <v>0</v>
      </c>
      <c r="AI50" s="312">
        <v>0</v>
      </c>
      <c r="AJ50" s="312">
        <v>0</v>
      </c>
      <c r="AK50" s="312">
        <v>0</v>
      </c>
      <c r="AL50" s="312">
        <v>0</v>
      </c>
      <c r="AM50" s="312">
        <v>0</v>
      </c>
      <c r="AN50" s="312">
        <v>0</v>
      </c>
      <c r="AO50" s="312">
        <v>0</v>
      </c>
      <c r="AP50" s="63">
        <f t="shared" si="4"/>
        <v>0</v>
      </c>
      <c r="AQ50" s="63">
        <f t="shared" si="5"/>
        <v>0</v>
      </c>
      <c r="AR50" s="63">
        <f t="shared" si="6"/>
        <v>0</v>
      </c>
      <c r="AT50" s="176" cm="1">
        <f t="array" ref="AT50">SUMIFS('N1.3_Project_Listing'!$P$16:$P$829, 'N1.3_Project_Listing'!$E$16:$E$829,'N1.3_Project_Listing'!$E50, 'N1.3_Project_Listing'!$A$16:$A$829,ET_Risk_SC_Summation[[#Headers],[132kV Circuit Breaker]])</f>
        <v>0</v>
      </c>
      <c r="AU50" s="176" cm="1">
        <f t="array" ref="AU50">SUMIFS('N1.3_Project_Listing'!$P$16:$P$829, 'N1.3_Project_Listing'!$E$16:$E$829,'N1.3_Project_Listing'!$E50, 'N1.3_Project_Listing'!$A$16:$A$829,ET_Risk_SC_Summation[[#Headers],[132kV Transformer]])</f>
        <v>0</v>
      </c>
      <c r="AV50" s="176" cm="1">
        <f t="array" ref="AV50">SUMIFS('N1.3_Project_Listing'!$P$16:$P$829, 'N1.3_Project_Listing'!$E$16:$E$829,'N1.3_Project_Listing'!$E50, 'N1.3_Project_Listing'!$A$16:$A$829,ET_Risk_SC_Summation[[#Headers],[132kV Reactor]])</f>
        <v>0</v>
      </c>
      <c r="AW50" s="176" cm="1">
        <f t="array" ref="AW50">SUMIFS('N1.3_Project_Listing'!$P$16:$P$829, 'N1.3_Project_Listing'!$E$16:$E$829,'N1.3_Project_Listing'!$E50, 'N1.3_Project_Listing'!$A$16:$A$829,ET_Risk_SC_Summation[[#Headers],[132kV Underground Cable]])</f>
        <v>0</v>
      </c>
      <c r="AX50" s="176" cm="1">
        <f t="array" ref="AX50">SUMIFS('N1.3_Project_Listing'!$P$16:$P$829, 'N1.3_Project_Listing'!$E$16:$E$829,'N1.3_Project_Listing'!$E50, 'N1.3_Project_Listing'!$A$16:$A$829,ET_Risk_SC_Summation[[#Headers],[132kV OHL Conductor]])</f>
        <v>0</v>
      </c>
      <c r="AY50" s="176" cm="1">
        <f t="array" ref="AY50">SUMIFS('N1.3_Project_Listing'!$P$16:$P$829, 'N1.3_Project_Listing'!$E$16:$E$829,'N1.3_Project_Listing'!$E50, 'N1.3_Project_Listing'!$A$16:$A$829,ET_Risk_SC_Summation[[#Headers],[132kV OHL Fittings]])</f>
        <v>0</v>
      </c>
      <c r="AZ50" s="176" cm="1">
        <f t="array" ref="AZ50">SUMIFS('N1.3_Project_Listing'!$P$16:$P$829, 'N1.3_Project_Listing'!$E$16:$E$829,'N1.3_Project_Listing'!$E50, 'N1.3_Project_Listing'!$A$16:$A$829,ET_Risk_SC_Summation[[#Headers],[132kV OHL Tower]])</f>
        <v>0</v>
      </c>
      <c r="BA50" s="176" cm="1">
        <f t="array" ref="BA50">SUMIFS('N1.3_Project_Listing'!$P$16:$P$829, 'N1.3_Project_Listing'!$E$16:$E$829,'N1.3_Project_Listing'!$E50, 'N1.3_Project_Listing'!$A$16:$A$829,ET_Risk_SC_Summation[[#Headers],[275kV Circuit Breaker]])</f>
        <v>0</v>
      </c>
      <c r="BB50" s="176" cm="1">
        <f t="array" ref="BB50">SUMIFS('N1.3_Project_Listing'!$P$16:$P$829, 'N1.3_Project_Listing'!$E$16:$E$829,'N1.3_Project_Listing'!$E50, 'N1.3_Project_Listing'!$A$16:$A$829,ET_Risk_SC_Summation[[#Headers],[275kV Transformer]])</f>
        <v>0</v>
      </c>
      <c r="BC50" s="176" cm="1">
        <f t="array" ref="BC50">SUMIFS('N1.3_Project_Listing'!$P$16:$P$829, 'N1.3_Project_Listing'!$E$16:$E$829,'N1.3_Project_Listing'!$E50, 'N1.3_Project_Listing'!$A$16:$A$829,ET_Risk_SC_Summation[[#Headers],[275kV Reactor]])</f>
        <v>0</v>
      </c>
      <c r="BD50" s="176" cm="1">
        <f t="array" ref="BD50">SUMIFS('N1.3_Project_Listing'!$P$16:$P$829, 'N1.3_Project_Listing'!$E$16:$E$829,'N1.3_Project_Listing'!$E50, 'N1.3_Project_Listing'!$A$16:$A$829,ET_Risk_SC_Summation[[#Headers],[275kV Underground Cable]])</f>
        <v>0</v>
      </c>
      <c r="BE50" s="176" cm="1">
        <f t="array" ref="BE50">SUMIFS('N1.3_Project_Listing'!$P$16:$P$829, 'N1.3_Project_Listing'!$E$16:$E$829,'N1.3_Project_Listing'!$E50, 'N1.3_Project_Listing'!$A$16:$A$829,ET_Risk_SC_Summation[[#Headers],[275kV OHL Conductor]])</f>
        <v>0</v>
      </c>
      <c r="BF50" s="176" cm="1">
        <f t="array" ref="BF50">SUMIFS('N1.3_Project_Listing'!$P$16:$P$829, 'N1.3_Project_Listing'!$E$16:$E$829,'N1.3_Project_Listing'!$E50, 'N1.3_Project_Listing'!$A$16:$A$829,ET_Risk_SC_Summation[[#Headers],[275kV OHL Fittings]])</f>
        <v>0</v>
      </c>
      <c r="BG50" s="176" cm="1">
        <f t="array" ref="BG50">SUMIFS('N1.3_Project_Listing'!$P$16:$P$829, 'N1.3_Project_Listing'!$E$16:$E$829,'N1.3_Project_Listing'!$E50, 'N1.3_Project_Listing'!$A$16:$A$829,ET_Risk_SC_Summation[[#Headers],[275kV OHL Tower]])</f>
        <v>0</v>
      </c>
      <c r="BH50" s="176" cm="1">
        <f t="array" ref="BH50">SUMIFS('N1.3_Project_Listing'!$P$16:$P$829, 'N1.3_Project_Listing'!$E$16:$E$829,'N1.3_Project_Listing'!$E50, 'N1.3_Project_Listing'!$A$16:$A$829,ET_Risk_SC_Summation[[#Headers],[400kV Circuit Breaker]])</f>
        <v>0</v>
      </c>
      <c r="BI50" s="176" cm="1">
        <f t="array" ref="BI50">SUMIFS('N1.3_Project_Listing'!$P$16:$P$829, 'N1.3_Project_Listing'!$E$16:$E$829,'N1.3_Project_Listing'!$E50, 'N1.3_Project_Listing'!$A$16:$A$829,ET_Risk_SC_Summation[[#Headers],[400kV Transformer]])</f>
        <v>0</v>
      </c>
      <c r="BJ50" s="176" cm="1">
        <f t="array" ref="BJ50">SUMIFS('N1.3_Project_Listing'!$P$16:$P$829, 'N1.3_Project_Listing'!$E$16:$E$829,'N1.3_Project_Listing'!$E50, 'N1.3_Project_Listing'!$A$16:$A$829,ET_Risk_SC_Summation[[#Headers],[400kV Reactor]])</f>
        <v>0</v>
      </c>
      <c r="BK50" s="176" cm="1">
        <f t="array" ref="BK50">SUMIFS('N1.3_Project_Listing'!$P$16:$P$829, 'N1.3_Project_Listing'!$E$16:$E$829,'N1.3_Project_Listing'!$E50, 'N1.3_Project_Listing'!$A$16:$A$829,ET_Risk_SC_Summation[[#Headers],[400kV Underground Cable]])</f>
        <v>0</v>
      </c>
      <c r="BL50" s="176" cm="1">
        <f t="array" ref="BL50">SUMIFS('N1.3_Project_Listing'!$P$16:$P$829, 'N1.3_Project_Listing'!$E$16:$E$829,'N1.3_Project_Listing'!$E50, 'N1.3_Project_Listing'!$A$16:$A$829,ET_Risk_SC_Summation[[#Headers],[400kV OHL Conductor]])</f>
        <v>0</v>
      </c>
      <c r="BM50" s="176" cm="1">
        <f t="array" ref="BM50">SUMIFS('N1.3_Project_Listing'!$P$16:$P$829, 'N1.3_Project_Listing'!$E$16:$E$829,'N1.3_Project_Listing'!$E50, 'N1.3_Project_Listing'!$A$16:$A$829,ET_Risk_SC_Summation[[#Headers],[400kV OHL Fittings]])</f>
        <v>0</v>
      </c>
      <c r="BN50" s="176" cm="1">
        <f t="array" ref="BN50">SUMIFS('N1.3_Project_Listing'!$P$16:$P$829, 'N1.3_Project_Listing'!$E$16:$E$829,'N1.3_Project_Listing'!$E50, 'N1.3_Project_Listing'!$A$16:$A$829,ET_Risk_SC_Summation[[#Headers],[400kV OHL Tower]])</f>
        <v>0</v>
      </c>
      <c r="BO50" s="177" t="str">
        <f>IF(SUM(ET_Risk_SC_Summation[[#This Row],[132kV Circuit Breaker]:[400kV OHL Tower]])=0, "n/a", INDEX(ET_Risk_SC_Summation[#Headers],1,MATCH(MAX(ET_Risk_SC_Summation[[#This Row],[132kV Circuit Breaker]:[400kV OHL Tower]]),ET_Risk_SC_Summation[[#This Row],[132kV Circuit Breaker]:[400kV OHL Tower]],0)))</f>
        <v>n/a</v>
      </c>
      <c r="BP50" s="177" t="str">
        <f>IFERROR(INDEX('N0.7_Lookup_References'!$G$77:$G$98,MATCH(ET_Risk_SC_Summation[[#This Row],[Mxx Category]],'N0.7_Lookup_References'!$F$77:$F$98,0)),"")</f>
        <v/>
      </c>
    </row>
    <row r="51" spans="1:68" ht="121.5">
      <c r="A51" s="160" t="str">
        <f>IFERROR(INDEX(N1.2_Intervention_Types[NARM Asset Category],MATCH('N1.3_Project_Listing'!$C51,N1.2_Intervention_Types[Intervention Type ID],0),1),"")</f>
        <v>Slamshut/ Regulators</v>
      </c>
      <c r="B51" s="160" t="str">
        <f>IF($D$2="GD",IFERROR(INDEX(N1.2_Intervention_Types[C&amp;V Asset Category (GD)],MATCH('N1.3_Project_Listing'!$C51,N1.2_Intervention_Types[Intervention Type ID],0),1),""),IFERROR(INDEX(N1.2_Intervention_Types[NARM Asset Category],MATCH('N1.3_Project_Listing'!$C51,N1.2_Intervention_Types[Intervention Type ID],0),1),""))</f>
        <v>PRS or Offtake</v>
      </c>
      <c r="C51" s="67">
        <f>IFERROR(INDEX(N1.2_Intervention_Types[Intervention Type ID],MATCH('N1.3_Project_Listing'!$I51,N1.2_Intervention_Types[Intervention Type],0),1),"")</f>
        <v>46</v>
      </c>
      <c r="D51" s="160" t="str">
        <f>IFERROR(INDEX(N1.2_Intervention_Types[Intervention Category],MATCH('N1.3_Project_Listing'!$C51,N1.2_Intervention_Types[Intervention Type ID],0),1),"")</f>
        <v>Refurbishment</v>
      </c>
      <c r="E51" s="210" t="s">
        <v>699</v>
      </c>
      <c r="F51" s="236" t="s">
        <v>700</v>
      </c>
      <c r="G51" s="236" t="s">
        <v>206</v>
      </c>
      <c r="H51" s="236" t="s">
        <v>300</v>
      </c>
      <c r="I51" s="151" t="s">
        <v>701</v>
      </c>
      <c r="J51" s="139">
        <v>2027</v>
      </c>
      <c r="K51" s="312">
        <v>0</v>
      </c>
      <c r="L51" s="312">
        <v>0</v>
      </c>
      <c r="M51" s="312">
        <v>6</v>
      </c>
      <c r="N51" s="343">
        <v>0.67807597216297888</v>
      </c>
      <c r="O51" s="343">
        <v>0.46715385284043159</v>
      </c>
      <c r="P51" s="343">
        <v>3.0005649382313586</v>
      </c>
      <c r="Q51" s="366">
        <f t="shared" si="7"/>
        <v>0.21092211932254729</v>
      </c>
      <c r="R51" s="368">
        <f>IF('N1.3_Project_Listing'!$D51="Replacement",SUM('N1.3_Project_Listing'!$K51:$L51)/2,'N1.3_Project_Listing'!$M51)</f>
        <v>6</v>
      </c>
      <c r="S51" s="67" t="str">
        <f>IFERROR(INDEX('N0.7_Lookup_References'!$C$13:$C$72,MATCH($A51,'N0.7_Lookup_References'!$B$13:$B$72,0)),"")</f>
        <v>Systems</v>
      </c>
      <c r="T51" s="338" t="str">
        <f t="shared" si="3"/>
        <v/>
      </c>
      <c r="V51" s="312">
        <v>0</v>
      </c>
      <c r="W51" s="312">
        <v>0</v>
      </c>
      <c r="X51" s="312">
        <v>0</v>
      </c>
      <c r="Y51" s="312">
        <v>0</v>
      </c>
      <c r="Z51" s="312">
        <v>0</v>
      </c>
      <c r="AA51" s="312">
        <v>0</v>
      </c>
      <c r="AB51" s="312">
        <v>3</v>
      </c>
      <c r="AC51" s="312">
        <v>2</v>
      </c>
      <c r="AD51" s="312">
        <v>0</v>
      </c>
      <c r="AE51" s="312">
        <v>1</v>
      </c>
      <c r="AF51" s="312">
        <v>0</v>
      </c>
      <c r="AG51" s="312">
        <v>0</v>
      </c>
      <c r="AH51" s="312">
        <v>0</v>
      </c>
      <c r="AI51" s="312">
        <v>0</v>
      </c>
      <c r="AJ51" s="312">
        <v>1</v>
      </c>
      <c r="AK51" s="312">
        <v>4</v>
      </c>
      <c r="AL51" s="312">
        <v>0</v>
      </c>
      <c r="AM51" s="312">
        <v>0</v>
      </c>
      <c r="AN51" s="312">
        <v>0</v>
      </c>
      <c r="AO51" s="312">
        <v>1</v>
      </c>
      <c r="AP51" s="63">
        <f t="shared" si="4"/>
        <v>6</v>
      </c>
      <c r="AQ51" s="63">
        <f t="shared" si="5"/>
        <v>6</v>
      </c>
      <c r="AR51" s="63">
        <f t="shared" si="6"/>
        <v>0</v>
      </c>
      <c r="AT51" s="176" cm="1">
        <f t="array" ref="AT51">SUMIFS('N1.3_Project_Listing'!$P$16:$P$829, 'N1.3_Project_Listing'!$E$16:$E$829,'N1.3_Project_Listing'!$E51, 'N1.3_Project_Listing'!$A$16:$A$829,ET_Risk_SC_Summation[[#Headers],[132kV Circuit Breaker]])</f>
        <v>0</v>
      </c>
      <c r="AU51" s="176" cm="1">
        <f t="array" ref="AU51">SUMIFS('N1.3_Project_Listing'!$P$16:$P$829, 'N1.3_Project_Listing'!$E$16:$E$829,'N1.3_Project_Listing'!$E51, 'N1.3_Project_Listing'!$A$16:$A$829,ET_Risk_SC_Summation[[#Headers],[132kV Transformer]])</f>
        <v>0</v>
      </c>
      <c r="AV51" s="176" cm="1">
        <f t="array" ref="AV51">SUMIFS('N1.3_Project_Listing'!$P$16:$P$829, 'N1.3_Project_Listing'!$E$16:$E$829,'N1.3_Project_Listing'!$E51, 'N1.3_Project_Listing'!$A$16:$A$829,ET_Risk_SC_Summation[[#Headers],[132kV Reactor]])</f>
        <v>0</v>
      </c>
      <c r="AW51" s="176" cm="1">
        <f t="array" ref="AW51">SUMIFS('N1.3_Project_Listing'!$P$16:$P$829, 'N1.3_Project_Listing'!$E$16:$E$829,'N1.3_Project_Listing'!$E51, 'N1.3_Project_Listing'!$A$16:$A$829,ET_Risk_SC_Summation[[#Headers],[132kV Underground Cable]])</f>
        <v>0</v>
      </c>
      <c r="AX51" s="176" cm="1">
        <f t="array" ref="AX51">SUMIFS('N1.3_Project_Listing'!$P$16:$P$829, 'N1.3_Project_Listing'!$E$16:$E$829,'N1.3_Project_Listing'!$E51, 'N1.3_Project_Listing'!$A$16:$A$829,ET_Risk_SC_Summation[[#Headers],[132kV OHL Conductor]])</f>
        <v>0</v>
      </c>
      <c r="AY51" s="176" cm="1">
        <f t="array" ref="AY51">SUMIFS('N1.3_Project_Listing'!$P$16:$P$829, 'N1.3_Project_Listing'!$E$16:$E$829,'N1.3_Project_Listing'!$E51, 'N1.3_Project_Listing'!$A$16:$A$829,ET_Risk_SC_Summation[[#Headers],[132kV OHL Fittings]])</f>
        <v>0</v>
      </c>
      <c r="AZ51" s="176" cm="1">
        <f t="array" ref="AZ51">SUMIFS('N1.3_Project_Listing'!$P$16:$P$829, 'N1.3_Project_Listing'!$E$16:$E$829,'N1.3_Project_Listing'!$E51, 'N1.3_Project_Listing'!$A$16:$A$829,ET_Risk_SC_Summation[[#Headers],[132kV OHL Tower]])</f>
        <v>0</v>
      </c>
      <c r="BA51" s="176" cm="1">
        <f t="array" ref="BA51">SUMIFS('N1.3_Project_Listing'!$P$16:$P$829, 'N1.3_Project_Listing'!$E$16:$E$829,'N1.3_Project_Listing'!$E51, 'N1.3_Project_Listing'!$A$16:$A$829,ET_Risk_SC_Summation[[#Headers],[275kV Circuit Breaker]])</f>
        <v>0</v>
      </c>
      <c r="BB51" s="176" cm="1">
        <f t="array" ref="BB51">SUMIFS('N1.3_Project_Listing'!$P$16:$P$829, 'N1.3_Project_Listing'!$E$16:$E$829,'N1.3_Project_Listing'!$E51, 'N1.3_Project_Listing'!$A$16:$A$829,ET_Risk_SC_Summation[[#Headers],[275kV Transformer]])</f>
        <v>0</v>
      </c>
      <c r="BC51" s="176" cm="1">
        <f t="array" ref="BC51">SUMIFS('N1.3_Project_Listing'!$P$16:$P$829, 'N1.3_Project_Listing'!$E$16:$E$829,'N1.3_Project_Listing'!$E51, 'N1.3_Project_Listing'!$A$16:$A$829,ET_Risk_SC_Summation[[#Headers],[275kV Reactor]])</f>
        <v>0</v>
      </c>
      <c r="BD51" s="176" cm="1">
        <f t="array" ref="BD51">SUMIFS('N1.3_Project_Listing'!$P$16:$P$829, 'N1.3_Project_Listing'!$E$16:$E$829,'N1.3_Project_Listing'!$E51, 'N1.3_Project_Listing'!$A$16:$A$829,ET_Risk_SC_Summation[[#Headers],[275kV Underground Cable]])</f>
        <v>0</v>
      </c>
      <c r="BE51" s="176" cm="1">
        <f t="array" ref="BE51">SUMIFS('N1.3_Project_Listing'!$P$16:$P$829, 'N1.3_Project_Listing'!$E$16:$E$829,'N1.3_Project_Listing'!$E51, 'N1.3_Project_Listing'!$A$16:$A$829,ET_Risk_SC_Summation[[#Headers],[275kV OHL Conductor]])</f>
        <v>0</v>
      </c>
      <c r="BF51" s="176" cm="1">
        <f t="array" ref="BF51">SUMIFS('N1.3_Project_Listing'!$P$16:$P$829, 'N1.3_Project_Listing'!$E$16:$E$829,'N1.3_Project_Listing'!$E51, 'N1.3_Project_Listing'!$A$16:$A$829,ET_Risk_SC_Summation[[#Headers],[275kV OHL Fittings]])</f>
        <v>0</v>
      </c>
      <c r="BG51" s="176" cm="1">
        <f t="array" ref="BG51">SUMIFS('N1.3_Project_Listing'!$P$16:$P$829, 'N1.3_Project_Listing'!$E$16:$E$829,'N1.3_Project_Listing'!$E51, 'N1.3_Project_Listing'!$A$16:$A$829,ET_Risk_SC_Summation[[#Headers],[275kV OHL Tower]])</f>
        <v>0</v>
      </c>
      <c r="BH51" s="176" cm="1">
        <f t="array" ref="BH51">SUMIFS('N1.3_Project_Listing'!$P$16:$P$829, 'N1.3_Project_Listing'!$E$16:$E$829,'N1.3_Project_Listing'!$E51, 'N1.3_Project_Listing'!$A$16:$A$829,ET_Risk_SC_Summation[[#Headers],[400kV Circuit Breaker]])</f>
        <v>0</v>
      </c>
      <c r="BI51" s="176" cm="1">
        <f t="array" ref="BI51">SUMIFS('N1.3_Project_Listing'!$P$16:$P$829, 'N1.3_Project_Listing'!$E$16:$E$829,'N1.3_Project_Listing'!$E51, 'N1.3_Project_Listing'!$A$16:$A$829,ET_Risk_SC_Summation[[#Headers],[400kV Transformer]])</f>
        <v>0</v>
      </c>
      <c r="BJ51" s="176" cm="1">
        <f t="array" ref="BJ51">SUMIFS('N1.3_Project_Listing'!$P$16:$P$829, 'N1.3_Project_Listing'!$E$16:$E$829,'N1.3_Project_Listing'!$E51, 'N1.3_Project_Listing'!$A$16:$A$829,ET_Risk_SC_Summation[[#Headers],[400kV Reactor]])</f>
        <v>0</v>
      </c>
      <c r="BK51" s="176" cm="1">
        <f t="array" ref="BK51">SUMIFS('N1.3_Project_Listing'!$P$16:$P$829, 'N1.3_Project_Listing'!$E$16:$E$829,'N1.3_Project_Listing'!$E51, 'N1.3_Project_Listing'!$A$16:$A$829,ET_Risk_SC_Summation[[#Headers],[400kV Underground Cable]])</f>
        <v>0</v>
      </c>
      <c r="BL51" s="176" cm="1">
        <f t="array" ref="BL51">SUMIFS('N1.3_Project_Listing'!$P$16:$P$829, 'N1.3_Project_Listing'!$E$16:$E$829,'N1.3_Project_Listing'!$E51, 'N1.3_Project_Listing'!$A$16:$A$829,ET_Risk_SC_Summation[[#Headers],[400kV OHL Conductor]])</f>
        <v>0</v>
      </c>
      <c r="BM51" s="176" cm="1">
        <f t="array" ref="BM51">SUMIFS('N1.3_Project_Listing'!$P$16:$P$829, 'N1.3_Project_Listing'!$E$16:$E$829,'N1.3_Project_Listing'!$E51, 'N1.3_Project_Listing'!$A$16:$A$829,ET_Risk_SC_Summation[[#Headers],[400kV OHL Fittings]])</f>
        <v>0</v>
      </c>
      <c r="BN51" s="176" cm="1">
        <f t="array" ref="BN51">SUMIFS('N1.3_Project_Listing'!$P$16:$P$829, 'N1.3_Project_Listing'!$E$16:$E$829,'N1.3_Project_Listing'!$E51, 'N1.3_Project_Listing'!$A$16:$A$829,ET_Risk_SC_Summation[[#Headers],[400kV OHL Tower]])</f>
        <v>0</v>
      </c>
      <c r="BO51" s="177" t="str">
        <f>IF(SUM(ET_Risk_SC_Summation[[#This Row],[132kV Circuit Breaker]:[400kV OHL Tower]])=0, "n/a", INDEX(ET_Risk_SC_Summation[#Headers],1,MATCH(MAX(ET_Risk_SC_Summation[[#This Row],[132kV Circuit Breaker]:[400kV OHL Tower]]),ET_Risk_SC_Summation[[#This Row],[132kV Circuit Breaker]:[400kV OHL Tower]],0)))</f>
        <v>n/a</v>
      </c>
      <c r="BP51" s="177" t="str">
        <f>IFERROR(INDEX('N0.7_Lookup_References'!$G$77:$G$98,MATCH(ET_Risk_SC_Summation[[#This Row],[Mxx Category]],'N0.7_Lookup_References'!$F$77:$F$98,0)),"")</f>
        <v/>
      </c>
    </row>
    <row r="52" spans="1:68" ht="121.5">
      <c r="A52" s="160" t="str">
        <f>IFERROR(INDEX(N1.2_Intervention_Types[NARM Asset Category],MATCH('N1.3_Project_Listing'!$C52,N1.2_Intervention_Types[Intervention Type ID],0),1),"")</f>
        <v>Slamshut/ Regulators</v>
      </c>
      <c r="B52" s="160" t="str">
        <f>IF($D$2="GD",IFERROR(INDEX(N1.2_Intervention_Types[C&amp;V Asset Category (GD)],MATCH('N1.3_Project_Listing'!$C52,N1.2_Intervention_Types[Intervention Type ID],0),1),""),IFERROR(INDEX(N1.2_Intervention_Types[NARM Asset Category],MATCH('N1.3_Project_Listing'!$C52,N1.2_Intervention_Types[Intervention Type ID],0),1),""))</f>
        <v>PRS or Offtake</v>
      </c>
      <c r="C52" s="67">
        <f>IFERROR(INDEX(N1.2_Intervention_Types[Intervention Type ID],MATCH('N1.3_Project_Listing'!$I52,N1.2_Intervention_Types[Intervention Type],0),1),"")</f>
        <v>46</v>
      </c>
      <c r="D52" s="160" t="str">
        <f>IFERROR(INDEX(N1.2_Intervention_Types[Intervention Category],MATCH('N1.3_Project_Listing'!$C52,N1.2_Intervention_Types[Intervention Type ID],0),1),"")</f>
        <v>Refurbishment</v>
      </c>
      <c r="E52" s="210" t="s">
        <v>699</v>
      </c>
      <c r="F52" s="236" t="s">
        <v>700</v>
      </c>
      <c r="G52" s="236" t="s">
        <v>206</v>
      </c>
      <c r="H52" s="236" t="s">
        <v>300</v>
      </c>
      <c r="I52" s="151" t="s">
        <v>701</v>
      </c>
      <c r="J52" s="139">
        <v>2028</v>
      </c>
      <c r="K52" s="312">
        <v>0</v>
      </c>
      <c r="L52" s="312">
        <v>0</v>
      </c>
      <c r="M52" s="312">
        <v>9</v>
      </c>
      <c r="N52" s="343">
        <v>1.0088664971025991</v>
      </c>
      <c r="O52" s="343">
        <v>0.65146356957449492</v>
      </c>
      <c r="P52" s="343">
        <v>4.7561398958314971</v>
      </c>
      <c r="Q52" s="366">
        <f t="shared" si="7"/>
        <v>0.35740292752810421</v>
      </c>
      <c r="R52" s="368">
        <f>IF('N1.3_Project_Listing'!$D52="Replacement",SUM('N1.3_Project_Listing'!$K52:$L52)/2,'N1.3_Project_Listing'!$M52)</f>
        <v>9</v>
      </c>
      <c r="S52" s="67" t="str">
        <f>IFERROR(INDEX('N0.7_Lookup_References'!$C$13:$C$72,MATCH($A52,'N0.7_Lookup_References'!$B$13:$B$72,0)),"")</f>
        <v>Systems</v>
      </c>
      <c r="T52" s="338" t="str">
        <f t="shared" si="3"/>
        <v/>
      </c>
      <c r="V52" s="312">
        <v>0</v>
      </c>
      <c r="W52" s="312">
        <v>0</v>
      </c>
      <c r="X52" s="312">
        <v>0</v>
      </c>
      <c r="Y52" s="312">
        <v>0</v>
      </c>
      <c r="Z52" s="312">
        <v>0</v>
      </c>
      <c r="AA52" s="312">
        <v>0</v>
      </c>
      <c r="AB52" s="312">
        <v>0</v>
      </c>
      <c r="AC52" s="312">
        <v>2</v>
      </c>
      <c r="AD52" s="312">
        <v>1</v>
      </c>
      <c r="AE52" s="312">
        <v>6</v>
      </c>
      <c r="AF52" s="312">
        <v>0</v>
      </c>
      <c r="AG52" s="312">
        <v>0</v>
      </c>
      <c r="AH52" s="312">
        <v>0</v>
      </c>
      <c r="AI52" s="312">
        <v>0</v>
      </c>
      <c r="AJ52" s="312">
        <v>0</v>
      </c>
      <c r="AK52" s="312">
        <v>1</v>
      </c>
      <c r="AL52" s="312">
        <v>4</v>
      </c>
      <c r="AM52" s="312">
        <v>3</v>
      </c>
      <c r="AN52" s="312">
        <v>0</v>
      </c>
      <c r="AO52" s="312">
        <v>1</v>
      </c>
      <c r="AP52" s="63">
        <f t="shared" si="4"/>
        <v>9</v>
      </c>
      <c r="AQ52" s="63">
        <f t="shared" si="5"/>
        <v>9</v>
      </c>
      <c r="AR52" s="63">
        <f t="shared" si="6"/>
        <v>0</v>
      </c>
      <c r="AT52" s="176" cm="1">
        <f t="array" ref="AT52">SUMIFS('N1.3_Project_Listing'!$P$16:$P$829, 'N1.3_Project_Listing'!$E$16:$E$829,'N1.3_Project_Listing'!$E52, 'N1.3_Project_Listing'!$A$16:$A$829,ET_Risk_SC_Summation[[#Headers],[132kV Circuit Breaker]])</f>
        <v>0</v>
      </c>
      <c r="AU52" s="176" cm="1">
        <f t="array" ref="AU52">SUMIFS('N1.3_Project_Listing'!$P$16:$P$829, 'N1.3_Project_Listing'!$E$16:$E$829,'N1.3_Project_Listing'!$E52, 'N1.3_Project_Listing'!$A$16:$A$829,ET_Risk_SC_Summation[[#Headers],[132kV Transformer]])</f>
        <v>0</v>
      </c>
      <c r="AV52" s="176" cm="1">
        <f t="array" ref="AV52">SUMIFS('N1.3_Project_Listing'!$P$16:$P$829, 'N1.3_Project_Listing'!$E$16:$E$829,'N1.3_Project_Listing'!$E52, 'N1.3_Project_Listing'!$A$16:$A$829,ET_Risk_SC_Summation[[#Headers],[132kV Reactor]])</f>
        <v>0</v>
      </c>
      <c r="AW52" s="176" cm="1">
        <f t="array" ref="AW52">SUMIFS('N1.3_Project_Listing'!$P$16:$P$829, 'N1.3_Project_Listing'!$E$16:$E$829,'N1.3_Project_Listing'!$E52, 'N1.3_Project_Listing'!$A$16:$A$829,ET_Risk_SC_Summation[[#Headers],[132kV Underground Cable]])</f>
        <v>0</v>
      </c>
      <c r="AX52" s="176" cm="1">
        <f t="array" ref="AX52">SUMIFS('N1.3_Project_Listing'!$P$16:$P$829, 'N1.3_Project_Listing'!$E$16:$E$829,'N1.3_Project_Listing'!$E52, 'N1.3_Project_Listing'!$A$16:$A$829,ET_Risk_SC_Summation[[#Headers],[132kV OHL Conductor]])</f>
        <v>0</v>
      </c>
      <c r="AY52" s="176" cm="1">
        <f t="array" ref="AY52">SUMIFS('N1.3_Project_Listing'!$P$16:$P$829, 'N1.3_Project_Listing'!$E$16:$E$829,'N1.3_Project_Listing'!$E52, 'N1.3_Project_Listing'!$A$16:$A$829,ET_Risk_SC_Summation[[#Headers],[132kV OHL Fittings]])</f>
        <v>0</v>
      </c>
      <c r="AZ52" s="176" cm="1">
        <f t="array" ref="AZ52">SUMIFS('N1.3_Project_Listing'!$P$16:$P$829, 'N1.3_Project_Listing'!$E$16:$E$829,'N1.3_Project_Listing'!$E52, 'N1.3_Project_Listing'!$A$16:$A$829,ET_Risk_SC_Summation[[#Headers],[132kV OHL Tower]])</f>
        <v>0</v>
      </c>
      <c r="BA52" s="176" cm="1">
        <f t="array" ref="BA52">SUMIFS('N1.3_Project_Listing'!$P$16:$P$829, 'N1.3_Project_Listing'!$E$16:$E$829,'N1.3_Project_Listing'!$E52, 'N1.3_Project_Listing'!$A$16:$A$829,ET_Risk_SC_Summation[[#Headers],[275kV Circuit Breaker]])</f>
        <v>0</v>
      </c>
      <c r="BB52" s="176" cm="1">
        <f t="array" ref="BB52">SUMIFS('N1.3_Project_Listing'!$P$16:$P$829, 'N1.3_Project_Listing'!$E$16:$E$829,'N1.3_Project_Listing'!$E52, 'N1.3_Project_Listing'!$A$16:$A$829,ET_Risk_SC_Summation[[#Headers],[275kV Transformer]])</f>
        <v>0</v>
      </c>
      <c r="BC52" s="176" cm="1">
        <f t="array" ref="BC52">SUMIFS('N1.3_Project_Listing'!$P$16:$P$829, 'N1.3_Project_Listing'!$E$16:$E$829,'N1.3_Project_Listing'!$E52, 'N1.3_Project_Listing'!$A$16:$A$829,ET_Risk_SC_Summation[[#Headers],[275kV Reactor]])</f>
        <v>0</v>
      </c>
      <c r="BD52" s="176" cm="1">
        <f t="array" ref="BD52">SUMIFS('N1.3_Project_Listing'!$P$16:$P$829, 'N1.3_Project_Listing'!$E$16:$E$829,'N1.3_Project_Listing'!$E52, 'N1.3_Project_Listing'!$A$16:$A$829,ET_Risk_SC_Summation[[#Headers],[275kV Underground Cable]])</f>
        <v>0</v>
      </c>
      <c r="BE52" s="176" cm="1">
        <f t="array" ref="BE52">SUMIFS('N1.3_Project_Listing'!$P$16:$P$829, 'N1.3_Project_Listing'!$E$16:$E$829,'N1.3_Project_Listing'!$E52, 'N1.3_Project_Listing'!$A$16:$A$829,ET_Risk_SC_Summation[[#Headers],[275kV OHL Conductor]])</f>
        <v>0</v>
      </c>
      <c r="BF52" s="176" cm="1">
        <f t="array" ref="BF52">SUMIFS('N1.3_Project_Listing'!$P$16:$P$829, 'N1.3_Project_Listing'!$E$16:$E$829,'N1.3_Project_Listing'!$E52, 'N1.3_Project_Listing'!$A$16:$A$829,ET_Risk_SC_Summation[[#Headers],[275kV OHL Fittings]])</f>
        <v>0</v>
      </c>
      <c r="BG52" s="176" cm="1">
        <f t="array" ref="BG52">SUMIFS('N1.3_Project_Listing'!$P$16:$P$829, 'N1.3_Project_Listing'!$E$16:$E$829,'N1.3_Project_Listing'!$E52, 'N1.3_Project_Listing'!$A$16:$A$829,ET_Risk_SC_Summation[[#Headers],[275kV OHL Tower]])</f>
        <v>0</v>
      </c>
      <c r="BH52" s="176" cm="1">
        <f t="array" ref="BH52">SUMIFS('N1.3_Project_Listing'!$P$16:$P$829, 'N1.3_Project_Listing'!$E$16:$E$829,'N1.3_Project_Listing'!$E52, 'N1.3_Project_Listing'!$A$16:$A$829,ET_Risk_SC_Summation[[#Headers],[400kV Circuit Breaker]])</f>
        <v>0</v>
      </c>
      <c r="BI52" s="176" cm="1">
        <f t="array" ref="BI52">SUMIFS('N1.3_Project_Listing'!$P$16:$P$829, 'N1.3_Project_Listing'!$E$16:$E$829,'N1.3_Project_Listing'!$E52, 'N1.3_Project_Listing'!$A$16:$A$829,ET_Risk_SC_Summation[[#Headers],[400kV Transformer]])</f>
        <v>0</v>
      </c>
      <c r="BJ52" s="176" cm="1">
        <f t="array" ref="BJ52">SUMIFS('N1.3_Project_Listing'!$P$16:$P$829, 'N1.3_Project_Listing'!$E$16:$E$829,'N1.3_Project_Listing'!$E52, 'N1.3_Project_Listing'!$A$16:$A$829,ET_Risk_SC_Summation[[#Headers],[400kV Reactor]])</f>
        <v>0</v>
      </c>
      <c r="BK52" s="176" cm="1">
        <f t="array" ref="BK52">SUMIFS('N1.3_Project_Listing'!$P$16:$P$829, 'N1.3_Project_Listing'!$E$16:$E$829,'N1.3_Project_Listing'!$E52, 'N1.3_Project_Listing'!$A$16:$A$829,ET_Risk_SC_Summation[[#Headers],[400kV Underground Cable]])</f>
        <v>0</v>
      </c>
      <c r="BL52" s="176" cm="1">
        <f t="array" ref="BL52">SUMIFS('N1.3_Project_Listing'!$P$16:$P$829, 'N1.3_Project_Listing'!$E$16:$E$829,'N1.3_Project_Listing'!$E52, 'N1.3_Project_Listing'!$A$16:$A$829,ET_Risk_SC_Summation[[#Headers],[400kV OHL Conductor]])</f>
        <v>0</v>
      </c>
      <c r="BM52" s="176" cm="1">
        <f t="array" ref="BM52">SUMIFS('N1.3_Project_Listing'!$P$16:$P$829, 'N1.3_Project_Listing'!$E$16:$E$829,'N1.3_Project_Listing'!$E52, 'N1.3_Project_Listing'!$A$16:$A$829,ET_Risk_SC_Summation[[#Headers],[400kV OHL Fittings]])</f>
        <v>0</v>
      </c>
      <c r="BN52" s="176" cm="1">
        <f t="array" ref="BN52">SUMIFS('N1.3_Project_Listing'!$P$16:$P$829, 'N1.3_Project_Listing'!$E$16:$E$829,'N1.3_Project_Listing'!$E52, 'N1.3_Project_Listing'!$A$16:$A$829,ET_Risk_SC_Summation[[#Headers],[400kV OHL Tower]])</f>
        <v>0</v>
      </c>
      <c r="BO52" s="177" t="str">
        <f>IF(SUM(ET_Risk_SC_Summation[[#This Row],[132kV Circuit Breaker]:[400kV OHL Tower]])=0, "n/a", INDEX(ET_Risk_SC_Summation[#Headers],1,MATCH(MAX(ET_Risk_SC_Summation[[#This Row],[132kV Circuit Breaker]:[400kV OHL Tower]]),ET_Risk_SC_Summation[[#This Row],[132kV Circuit Breaker]:[400kV OHL Tower]],0)))</f>
        <v>n/a</v>
      </c>
      <c r="BP52" s="177" t="str">
        <f>IFERROR(INDEX('N0.7_Lookup_References'!$G$77:$G$98,MATCH(ET_Risk_SC_Summation[[#This Row],[Mxx Category]],'N0.7_Lookup_References'!$F$77:$F$98,0)),"")</f>
        <v/>
      </c>
    </row>
    <row r="53" spans="1:68" ht="121.5">
      <c r="A53" s="160" t="str">
        <f>IFERROR(INDEX(N1.2_Intervention_Types[NARM Asset Category],MATCH('N1.3_Project_Listing'!$C53,N1.2_Intervention_Types[Intervention Type ID],0),1),"")</f>
        <v>Slamshut/ Regulators</v>
      </c>
      <c r="B53" s="160" t="str">
        <f>IF($D$2="GD",IFERROR(INDEX(N1.2_Intervention_Types[C&amp;V Asset Category (GD)],MATCH('N1.3_Project_Listing'!$C53,N1.2_Intervention_Types[Intervention Type ID],0),1),""),IFERROR(INDEX(N1.2_Intervention_Types[NARM Asset Category],MATCH('N1.3_Project_Listing'!$C53,N1.2_Intervention_Types[Intervention Type ID],0),1),""))</f>
        <v>PRS or Offtake</v>
      </c>
      <c r="C53" s="67">
        <f>IFERROR(INDEX(N1.2_Intervention_Types[Intervention Type ID],MATCH('N1.3_Project_Listing'!$I53,N1.2_Intervention_Types[Intervention Type],0),1),"")</f>
        <v>46</v>
      </c>
      <c r="D53" s="160" t="str">
        <f>IFERROR(INDEX(N1.2_Intervention_Types[Intervention Category],MATCH('N1.3_Project_Listing'!$C53,N1.2_Intervention_Types[Intervention Type ID],0),1),"")</f>
        <v>Refurbishment</v>
      </c>
      <c r="E53" s="210" t="s">
        <v>699</v>
      </c>
      <c r="F53" s="236" t="s">
        <v>700</v>
      </c>
      <c r="G53" s="236" t="s">
        <v>206</v>
      </c>
      <c r="H53" s="236" t="s">
        <v>300</v>
      </c>
      <c r="I53" s="151" t="s">
        <v>701</v>
      </c>
      <c r="J53" s="139">
        <v>2029</v>
      </c>
      <c r="K53" s="312">
        <v>0</v>
      </c>
      <c r="L53" s="312">
        <v>0</v>
      </c>
      <c r="M53" s="312">
        <v>7</v>
      </c>
      <c r="N53" s="343">
        <v>1.0680044020944486</v>
      </c>
      <c r="O53" s="343">
        <v>0.65222896104173478</v>
      </c>
      <c r="P53" s="343">
        <v>5.8179860499400835</v>
      </c>
      <c r="Q53" s="366">
        <f t="shared" si="7"/>
        <v>0.4157754410527138</v>
      </c>
      <c r="R53" s="368">
        <f>IF('N1.3_Project_Listing'!$D53="Replacement",SUM('N1.3_Project_Listing'!$K53:$L53)/2,'N1.3_Project_Listing'!$M53)</f>
        <v>7</v>
      </c>
      <c r="S53" s="67" t="str">
        <f>IFERROR(INDEX('N0.7_Lookup_References'!$C$13:$C$72,MATCH($A53,'N0.7_Lookup_References'!$B$13:$B$72,0)),"")</f>
        <v>Systems</v>
      </c>
      <c r="T53" s="338" t="str">
        <f t="shared" si="3"/>
        <v/>
      </c>
      <c r="V53" s="312">
        <v>0</v>
      </c>
      <c r="W53" s="312">
        <v>0</v>
      </c>
      <c r="X53" s="312">
        <v>0</v>
      </c>
      <c r="Y53" s="312">
        <v>0</v>
      </c>
      <c r="Z53" s="312">
        <v>0</v>
      </c>
      <c r="AA53" s="312">
        <v>0</v>
      </c>
      <c r="AB53" s="312">
        <v>0</v>
      </c>
      <c r="AC53" s="312">
        <v>0</v>
      </c>
      <c r="AD53" s="312">
        <v>2</v>
      </c>
      <c r="AE53" s="312">
        <v>5</v>
      </c>
      <c r="AF53" s="312">
        <v>0</v>
      </c>
      <c r="AG53" s="312">
        <v>0</v>
      </c>
      <c r="AH53" s="312">
        <v>0</v>
      </c>
      <c r="AI53" s="312">
        <v>0</v>
      </c>
      <c r="AJ53" s="312">
        <v>0</v>
      </c>
      <c r="AK53" s="312">
        <v>1</v>
      </c>
      <c r="AL53" s="312">
        <v>0</v>
      </c>
      <c r="AM53" s="312">
        <v>3</v>
      </c>
      <c r="AN53" s="312">
        <v>0</v>
      </c>
      <c r="AO53" s="312">
        <v>3</v>
      </c>
      <c r="AP53" s="63">
        <f t="shared" si="4"/>
        <v>7</v>
      </c>
      <c r="AQ53" s="63">
        <f t="shared" si="5"/>
        <v>7</v>
      </c>
      <c r="AR53" s="63">
        <f t="shared" si="6"/>
        <v>0</v>
      </c>
      <c r="AT53" s="176" cm="1">
        <f t="array" ref="AT53">SUMIFS('N1.3_Project_Listing'!$P$16:$P$829, 'N1.3_Project_Listing'!$E$16:$E$829,'N1.3_Project_Listing'!$E53, 'N1.3_Project_Listing'!$A$16:$A$829,ET_Risk_SC_Summation[[#Headers],[132kV Circuit Breaker]])</f>
        <v>0</v>
      </c>
      <c r="AU53" s="176" cm="1">
        <f t="array" ref="AU53">SUMIFS('N1.3_Project_Listing'!$P$16:$P$829, 'N1.3_Project_Listing'!$E$16:$E$829,'N1.3_Project_Listing'!$E53, 'N1.3_Project_Listing'!$A$16:$A$829,ET_Risk_SC_Summation[[#Headers],[132kV Transformer]])</f>
        <v>0</v>
      </c>
      <c r="AV53" s="176" cm="1">
        <f t="array" ref="AV53">SUMIFS('N1.3_Project_Listing'!$P$16:$P$829, 'N1.3_Project_Listing'!$E$16:$E$829,'N1.3_Project_Listing'!$E53, 'N1.3_Project_Listing'!$A$16:$A$829,ET_Risk_SC_Summation[[#Headers],[132kV Reactor]])</f>
        <v>0</v>
      </c>
      <c r="AW53" s="176" cm="1">
        <f t="array" ref="AW53">SUMIFS('N1.3_Project_Listing'!$P$16:$P$829, 'N1.3_Project_Listing'!$E$16:$E$829,'N1.3_Project_Listing'!$E53, 'N1.3_Project_Listing'!$A$16:$A$829,ET_Risk_SC_Summation[[#Headers],[132kV Underground Cable]])</f>
        <v>0</v>
      </c>
      <c r="AX53" s="176" cm="1">
        <f t="array" ref="AX53">SUMIFS('N1.3_Project_Listing'!$P$16:$P$829, 'N1.3_Project_Listing'!$E$16:$E$829,'N1.3_Project_Listing'!$E53, 'N1.3_Project_Listing'!$A$16:$A$829,ET_Risk_SC_Summation[[#Headers],[132kV OHL Conductor]])</f>
        <v>0</v>
      </c>
      <c r="AY53" s="176" cm="1">
        <f t="array" ref="AY53">SUMIFS('N1.3_Project_Listing'!$P$16:$P$829, 'N1.3_Project_Listing'!$E$16:$E$829,'N1.3_Project_Listing'!$E53, 'N1.3_Project_Listing'!$A$16:$A$829,ET_Risk_SC_Summation[[#Headers],[132kV OHL Fittings]])</f>
        <v>0</v>
      </c>
      <c r="AZ53" s="176" cm="1">
        <f t="array" ref="AZ53">SUMIFS('N1.3_Project_Listing'!$P$16:$P$829, 'N1.3_Project_Listing'!$E$16:$E$829,'N1.3_Project_Listing'!$E53, 'N1.3_Project_Listing'!$A$16:$A$829,ET_Risk_SC_Summation[[#Headers],[132kV OHL Tower]])</f>
        <v>0</v>
      </c>
      <c r="BA53" s="176" cm="1">
        <f t="array" ref="BA53">SUMIFS('N1.3_Project_Listing'!$P$16:$P$829, 'N1.3_Project_Listing'!$E$16:$E$829,'N1.3_Project_Listing'!$E53, 'N1.3_Project_Listing'!$A$16:$A$829,ET_Risk_SC_Summation[[#Headers],[275kV Circuit Breaker]])</f>
        <v>0</v>
      </c>
      <c r="BB53" s="176" cm="1">
        <f t="array" ref="BB53">SUMIFS('N1.3_Project_Listing'!$P$16:$P$829, 'N1.3_Project_Listing'!$E$16:$E$829,'N1.3_Project_Listing'!$E53, 'N1.3_Project_Listing'!$A$16:$A$829,ET_Risk_SC_Summation[[#Headers],[275kV Transformer]])</f>
        <v>0</v>
      </c>
      <c r="BC53" s="176" cm="1">
        <f t="array" ref="BC53">SUMIFS('N1.3_Project_Listing'!$P$16:$P$829, 'N1.3_Project_Listing'!$E$16:$E$829,'N1.3_Project_Listing'!$E53, 'N1.3_Project_Listing'!$A$16:$A$829,ET_Risk_SC_Summation[[#Headers],[275kV Reactor]])</f>
        <v>0</v>
      </c>
      <c r="BD53" s="176" cm="1">
        <f t="array" ref="BD53">SUMIFS('N1.3_Project_Listing'!$P$16:$P$829, 'N1.3_Project_Listing'!$E$16:$E$829,'N1.3_Project_Listing'!$E53, 'N1.3_Project_Listing'!$A$16:$A$829,ET_Risk_SC_Summation[[#Headers],[275kV Underground Cable]])</f>
        <v>0</v>
      </c>
      <c r="BE53" s="176" cm="1">
        <f t="array" ref="BE53">SUMIFS('N1.3_Project_Listing'!$P$16:$P$829, 'N1.3_Project_Listing'!$E$16:$E$829,'N1.3_Project_Listing'!$E53, 'N1.3_Project_Listing'!$A$16:$A$829,ET_Risk_SC_Summation[[#Headers],[275kV OHL Conductor]])</f>
        <v>0</v>
      </c>
      <c r="BF53" s="176" cm="1">
        <f t="array" ref="BF53">SUMIFS('N1.3_Project_Listing'!$P$16:$P$829, 'N1.3_Project_Listing'!$E$16:$E$829,'N1.3_Project_Listing'!$E53, 'N1.3_Project_Listing'!$A$16:$A$829,ET_Risk_SC_Summation[[#Headers],[275kV OHL Fittings]])</f>
        <v>0</v>
      </c>
      <c r="BG53" s="176" cm="1">
        <f t="array" ref="BG53">SUMIFS('N1.3_Project_Listing'!$P$16:$P$829, 'N1.3_Project_Listing'!$E$16:$E$829,'N1.3_Project_Listing'!$E53, 'N1.3_Project_Listing'!$A$16:$A$829,ET_Risk_SC_Summation[[#Headers],[275kV OHL Tower]])</f>
        <v>0</v>
      </c>
      <c r="BH53" s="176" cm="1">
        <f t="array" ref="BH53">SUMIFS('N1.3_Project_Listing'!$P$16:$P$829, 'N1.3_Project_Listing'!$E$16:$E$829,'N1.3_Project_Listing'!$E53, 'N1.3_Project_Listing'!$A$16:$A$829,ET_Risk_SC_Summation[[#Headers],[400kV Circuit Breaker]])</f>
        <v>0</v>
      </c>
      <c r="BI53" s="176" cm="1">
        <f t="array" ref="BI53">SUMIFS('N1.3_Project_Listing'!$P$16:$P$829, 'N1.3_Project_Listing'!$E$16:$E$829,'N1.3_Project_Listing'!$E53, 'N1.3_Project_Listing'!$A$16:$A$829,ET_Risk_SC_Summation[[#Headers],[400kV Transformer]])</f>
        <v>0</v>
      </c>
      <c r="BJ53" s="176" cm="1">
        <f t="array" ref="BJ53">SUMIFS('N1.3_Project_Listing'!$P$16:$P$829, 'N1.3_Project_Listing'!$E$16:$E$829,'N1.3_Project_Listing'!$E53, 'N1.3_Project_Listing'!$A$16:$A$829,ET_Risk_SC_Summation[[#Headers],[400kV Reactor]])</f>
        <v>0</v>
      </c>
      <c r="BK53" s="176" cm="1">
        <f t="array" ref="BK53">SUMIFS('N1.3_Project_Listing'!$P$16:$P$829, 'N1.3_Project_Listing'!$E$16:$E$829,'N1.3_Project_Listing'!$E53, 'N1.3_Project_Listing'!$A$16:$A$829,ET_Risk_SC_Summation[[#Headers],[400kV Underground Cable]])</f>
        <v>0</v>
      </c>
      <c r="BL53" s="176" cm="1">
        <f t="array" ref="BL53">SUMIFS('N1.3_Project_Listing'!$P$16:$P$829, 'N1.3_Project_Listing'!$E$16:$E$829,'N1.3_Project_Listing'!$E53, 'N1.3_Project_Listing'!$A$16:$A$829,ET_Risk_SC_Summation[[#Headers],[400kV OHL Conductor]])</f>
        <v>0</v>
      </c>
      <c r="BM53" s="176" cm="1">
        <f t="array" ref="BM53">SUMIFS('N1.3_Project_Listing'!$P$16:$P$829, 'N1.3_Project_Listing'!$E$16:$E$829,'N1.3_Project_Listing'!$E53, 'N1.3_Project_Listing'!$A$16:$A$829,ET_Risk_SC_Summation[[#Headers],[400kV OHL Fittings]])</f>
        <v>0</v>
      </c>
      <c r="BN53" s="176" cm="1">
        <f t="array" ref="BN53">SUMIFS('N1.3_Project_Listing'!$P$16:$P$829, 'N1.3_Project_Listing'!$E$16:$E$829,'N1.3_Project_Listing'!$E53, 'N1.3_Project_Listing'!$A$16:$A$829,ET_Risk_SC_Summation[[#Headers],[400kV OHL Tower]])</f>
        <v>0</v>
      </c>
      <c r="BO53" s="177" t="str">
        <f>IF(SUM(ET_Risk_SC_Summation[[#This Row],[132kV Circuit Breaker]:[400kV OHL Tower]])=0, "n/a", INDEX(ET_Risk_SC_Summation[#Headers],1,MATCH(MAX(ET_Risk_SC_Summation[[#This Row],[132kV Circuit Breaker]:[400kV OHL Tower]]),ET_Risk_SC_Summation[[#This Row],[132kV Circuit Breaker]:[400kV OHL Tower]],0)))</f>
        <v>n/a</v>
      </c>
      <c r="BP53" s="177" t="str">
        <f>IFERROR(INDEX('N0.7_Lookup_References'!$G$77:$G$98,MATCH(ET_Risk_SC_Summation[[#This Row],[Mxx Category]],'N0.7_Lookup_References'!$F$77:$F$98,0)),"")</f>
        <v/>
      </c>
    </row>
    <row r="54" spans="1:68" ht="121.5">
      <c r="A54" s="160" t="str">
        <f>IFERROR(INDEX(N1.2_Intervention_Types[NARM Asset Category],MATCH('N1.3_Project_Listing'!$C54,N1.2_Intervention_Types[Intervention Type ID],0),1),"")</f>
        <v>Slamshut/ Regulators</v>
      </c>
      <c r="B54" s="160" t="str">
        <f>IF($D$2="GD",IFERROR(INDEX(N1.2_Intervention_Types[C&amp;V Asset Category (GD)],MATCH('N1.3_Project_Listing'!$C54,N1.2_Intervention_Types[Intervention Type ID],0),1),""),IFERROR(INDEX(N1.2_Intervention_Types[NARM Asset Category],MATCH('N1.3_Project_Listing'!$C54,N1.2_Intervention_Types[Intervention Type ID],0),1),""))</f>
        <v>PRS or Offtake</v>
      </c>
      <c r="C54" s="67">
        <f>IFERROR(INDEX(N1.2_Intervention_Types[Intervention Type ID],MATCH('N1.3_Project_Listing'!$I54,N1.2_Intervention_Types[Intervention Type],0),1),"")</f>
        <v>46</v>
      </c>
      <c r="D54" s="160" t="str">
        <f>IFERROR(INDEX(N1.2_Intervention_Types[Intervention Category],MATCH('N1.3_Project_Listing'!$C54,N1.2_Intervention_Types[Intervention Type ID],0),1),"")</f>
        <v>Refurbishment</v>
      </c>
      <c r="E54" s="210" t="s">
        <v>699</v>
      </c>
      <c r="F54" s="236" t="s">
        <v>700</v>
      </c>
      <c r="G54" s="236" t="s">
        <v>206</v>
      </c>
      <c r="H54" s="236" t="s">
        <v>300</v>
      </c>
      <c r="I54" s="151" t="s">
        <v>701</v>
      </c>
      <c r="J54" s="139">
        <v>2030</v>
      </c>
      <c r="K54" s="312">
        <v>0</v>
      </c>
      <c r="L54" s="312">
        <v>0</v>
      </c>
      <c r="M54" s="312">
        <v>8</v>
      </c>
      <c r="N54" s="343">
        <v>1.3144090922724534</v>
      </c>
      <c r="O54" s="343">
        <v>0.8381718226880347</v>
      </c>
      <c r="P54" s="343">
        <v>6.3440472330559317</v>
      </c>
      <c r="Q54" s="366">
        <f t="shared" si="7"/>
        <v>0.4762372695844187</v>
      </c>
      <c r="R54" s="368">
        <f>IF('N1.3_Project_Listing'!$D54="Replacement",SUM('N1.3_Project_Listing'!$K54:$L54)/2,'N1.3_Project_Listing'!$M54)</f>
        <v>8</v>
      </c>
      <c r="S54" s="67" t="str">
        <f>IFERROR(INDEX('N0.7_Lookup_References'!$C$13:$C$72,MATCH($A54,'N0.7_Lookup_References'!$B$13:$B$72,0)),"")</f>
        <v>Systems</v>
      </c>
      <c r="T54" s="338" t="str">
        <f t="shared" si="3"/>
        <v/>
      </c>
      <c r="V54" s="312">
        <v>0</v>
      </c>
      <c r="W54" s="312">
        <v>0</v>
      </c>
      <c r="X54" s="312">
        <v>0</v>
      </c>
      <c r="Y54" s="312">
        <v>0</v>
      </c>
      <c r="Z54" s="312">
        <v>0</v>
      </c>
      <c r="AA54" s="312">
        <v>1</v>
      </c>
      <c r="AB54" s="312">
        <v>3</v>
      </c>
      <c r="AC54" s="312">
        <v>1</v>
      </c>
      <c r="AD54" s="312">
        <v>0</v>
      </c>
      <c r="AE54" s="312">
        <v>3</v>
      </c>
      <c r="AF54" s="312">
        <v>0</v>
      </c>
      <c r="AG54" s="312">
        <v>0</v>
      </c>
      <c r="AH54" s="312">
        <v>0</v>
      </c>
      <c r="AI54" s="312">
        <v>0</v>
      </c>
      <c r="AJ54" s="312">
        <v>3</v>
      </c>
      <c r="AK54" s="312">
        <v>2</v>
      </c>
      <c r="AL54" s="312">
        <v>1</v>
      </c>
      <c r="AM54" s="312">
        <v>0</v>
      </c>
      <c r="AN54" s="312">
        <v>0</v>
      </c>
      <c r="AO54" s="312">
        <v>2</v>
      </c>
      <c r="AP54" s="63">
        <f t="shared" si="4"/>
        <v>8</v>
      </c>
      <c r="AQ54" s="63">
        <f t="shared" si="5"/>
        <v>8</v>
      </c>
      <c r="AR54" s="63">
        <f t="shared" si="6"/>
        <v>0</v>
      </c>
      <c r="AT54" s="176" cm="1">
        <f t="array" ref="AT54">SUMIFS('N1.3_Project_Listing'!$P$16:$P$829, 'N1.3_Project_Listing'!$E$16:$E$829,'N1.3_Project_Listing'!$E54, 'N1.3_Project_Listing'!$A$16:$A$829,ET_Risk_SC_Summation[[#Headers],[132kV Circuit Breaker]])</f>
        <v>0</v>
      </c>
      <c r="AU54" s="176" cm="1">
        <f t="array" ref="AU54">SUMIFS('N1.3_Project_Listing'!$P$16:$P$829, 'N1.3_Project_Listing'!$E$16:$E$829,'N1.3_Project_Listing'!$E54, 'N1.3_Project_Listing'!$A$16:$A$829,ET_Risk_SC_Summation[[#Headers],[132kV Transformer]])</f>
        <v>0</v>
      </c>
      <c r="AV54" s="176" cm="1">
        <f t="array" ref="AV54">SUMIFS('N1.3_Project_Listing'!$P$16:$P$829, 'N1.3_Project_Listing'!$E$16:$E$829,'N1.3_Project_Listing'!$E54, 'N1.3_Project_Listing'!$A$16:$A$829,ET_Risk_SC_Summation[[#Headers],[132kV Reactor]])</f>
        <v>0</v>
      </c>
      <c r="AW54" s="176" cm="1">
        <f t="array" ref="AW54">SUMIFS('N1.3_Project_Listing'!$P$16:$P$829, 'N1.3_Project_Listing'!$E$16:$E$829,'N1.3_Project_Listing'!$E54, 'N1.3_Project_Listing'!$A$16:$A$829,ET_Risk_SC_Summation[[#Headers],[132kV Underground Cable]])</f>
        <v>0</v>
      </c>
      <c r="AX54" s="176" cm="1">
        <f t="array" ref="AX54">SUMIFS('N1.3_Project_Listing'!$P$16:$P$829, 'N1.3_Project_Listing'!$E$16:$E$829,'N1.3_Project_Listing'!$E54, 'N1.3_Project_Listing'!$A$16:$A$829,ET_Risk_SC_Summation[[#Headers],[132kV OHL Conductor]])</f>
        <v>0</v>
      </c>
      <c r="AY54" s="176" cm="1">
        <f t="array" ref="AY54">SUMIFS('N1.3_Project_Listing'!$P$16:$P$829, 'N1.3_Project_Listing'!$E$16:$E$829,'N1.3_Project_Listing'!$E54, 'N1.3_Project_Listing'!$A$16:$A$829,ET_Risk_SC_Summation[[#Headers],[132kV OHL Fittings]])</f>
        <v>0</v>
      </c>
      <c r="AZ54" s="176" cm="1">
        <f t="array" ref="AZ54">SUMIFS('N1.3_Project_Listing'!$P$16:$P$829, 'N1.3_Project_Listing'!$E$16:$E$829,'N1.3_Project_Listing'!$E54, 'N1.3_Project_Listing'!$A$16:$A$829,ET_Risk_SC_Summation[[#Headers],[132kV OHL Tower]])</f>
        <v>0</v>
      </c>
      <c r="BA54" s="176" cm="1">
        <f t="array" ref="BA54">SUMIFS('N1.3_Project_Listing'!$P$16:$P$829, 'N1.3_Project_Listing'!$E$16:$E$829,'N1.3_Project_Listing'!$E54, 'N1.3_Project_Listing'!$A$16:$A$829,ET_Risk_SC_Summation[[#Headers],[275kV Circuit Breaker]])</f>
        <v>0</v>
      </c>
      <c r="BB54" s="176" cm="1">
        <f t="array" ref="BB54">SUMIFS('N1.3_Project_Listing'!$P$16:$P$829, 'N1.3_Project_Listing'!$E$16:$E$829,'N1.3_Project_Listing'!$E54, 'N1.3_Project_Listing'!$A$16:$A$829,ET_Risk_SC_Summation[[#Headers],[275kV Transformer]])</f>
        <v>0</v>
      </c>
      <c r="BC54" s="176" cm="1">
        <f t="array" ref="BC54">SUMIFS('N1.3_Project_Listing'!$P$16:$P$829, 'N1.3_Project_Listing'!$E$16:$E$829,'N1.3_Project_Listing'!$E54, 'N1.3_Project_Listing'!$A$16:$A$829,ET_Risk_SC_Summation[[#Headers],[275kV Reactor]])</f>
        <v>0</v>
      </c>
      <c r="BD54" s="176" cm="1">
        <f t="array" ref="BD54">SUMIFS('N1.3_Project_Listing'!$P$16:$P$829, 'N1.3_Project_Listing'!$E$16:$E$829,'N1.3_Project_Listing'!$E54, 'N1.3_Project_Listing'!$A$16:$A$829,ET_Risk_SC_Summation[[#Headers],[275kV Underground Cable]])</f>
        <v>0</v>
      </c>
      <c r="BE54" s="176" cm="1">
        <f t="array" ref="BE54">SUMIFS('N1.3_Project_Listing'!$P$16:$P$829, 'N1.3_Project_Listing'!$E$16:$E$829,'N1.3_Project_Listing'!$E54, 'N1.3_Project_Listing'!$A$16:$A$829,ET_Risk_SC_Summation[[#Headers],[275kV OHL Conductor]])</f>
        <v>0</v>
      </c>
      <c r="BF54" s="176" cm="1">
        <f t="array" ref="BF54">SUMIFS('N1.3_Project_Listing'!$P$16:$P$829, 'N1.3_Project_Listing'!$E$16:$E$829,'N1.3_Project_Listing'!$E54, 'N1.3_Project_Listing'!$A$16:$A$829,ET_Risk_SC_Summation[[#Headers],[275kV OHL Fittings]])</f>
        <v>0</v>
      </c>
      <c r="BG54" s="176" cm="1">
        <f t="array" ref="BG54">SUMIFS('N1.3_Project_Listing'!$P$16:$P$829, 'N1.3_Project_Listing'!$E$16:$E$829,'N1.3_Project_Listing'!$E54, 'N1.3_Project_Listing'!$A$16:$A$829,ET_Risk_SC_Summation[[#Headers],[275kV OHL Tower]])</f>
        <v>0</v>
      </c>
      <c r="BH54" s="176" cm="1">
        <f t="array" ref="BH54">SUMIFS('N1.3_Project_Listing'!$P$16:$P$829, 'N1.3_Project_Listing'!$E$16:$E$829,'N1.3_Project_Listing'!$E54, 'N1.3_Project_Listing'!$A$16:$A$829,ET_Risk_SC_Summation[[#Headers],[400kV Circuit Breaker]])</f>
        <v>0</v>
      </c>
      <c r="BI54" s="176" cm="1">
        <f t="array" ref="BI54">SUMIFS('N1.3_Project_Listing'!$P$16:$P$829, 'N1.3_Project_Listing'!$E$16:$E$829,'N1.3_Project_Listing'!$E54, 'N1.3_Project_Listing'!$A$16:$A$829,ET_Risk_SC_Summation[[#Headers],[400kV Transformer]])</f>
        <v>0</v>
      </c>
      <c r="BJ54" s="176" cm="1">
        <f t="array" ref="BJ54">SUMIFS('N1.3_Project_Listing'!$P$16:$P$829, 'N1.3_Project_Listing'!$E$16:$E$829,'N1.3_Project_Listing'!$E54, 'N1.3_Project_Listing'!$A$16:$A$829,ET_Risk_SC_Summation[[#Headers],[400kV Reactor]])</f>
        <v>0</v>
      </c>
      <c r="BK54" s="176" cm="1">
        <f t="array" ref="BK54">SUMIFS('N1.3_Project_Listing'!$P$16:$P$829, 'N1.3_Project_Listing'!$E$16:$E$829,'N1.3_Project_Listing'!$E54, 'N1.3_Project_Listing'!$A$16:$A$829,ET_Risk_SC_Summation[[#Headers],[400kV Underground Cable]])</f>
        <v>0</v>
      </c>
      <c r="BL54" s="176" cm="1">
        <f t="array" ref="BL54">SUMIFS('N1.3_Project_Listing'!$P$16:$P$829, 'N1.3_Project_Listing'!$E$16:$E$829,'N1.3_Project_Listing'!$E54, 'N1.3_Project_Listing'!$A$16:$A$829,ET_Risk_SC_Summation[[#Headers],[400kV OHL Conductor]])</f>
        <v>0</v>
      </c>
      <c r="BM54" s="176" cm="1">
        <f t="array" ref="BM54">SUMIFS('N1.3_Project_Listing'!$P$16:$P$829, 'N1.3_Project_Listing'!$E$16:$E$829,'N1.3_Project_Listing'!$E54, 'N1.3_Project_Listing'!$A$16:$A$829,ET_Risk_SC_Summation[[#Headers],[400kV OHL Fittings]])</f>
        <v>0</v>
      </c>
      <c r="BN54" s="176" cm="1">
        <f t="array" ref="BN54">SUMIFS('N1.3_Project_Listing'!$P$16:$P$829, 'N1.3_Project_Listing'!$E$16:$E$829,'N1.3_Project_Listing'!$E54, 'N1.3_Project_Listing'!$A$16:$A$829,ET_Risk_SC_Summation[[#Headers],[400kV OHL Tower]])</f>
        <v>0</v>
      </c>
      <c r="BO54" s="177" t="str">
        <f>IF(SUM(ET_Risk_SC_Summation[[#This Row],[132kV Circuit Breaker]:[400kV OHL Tower]])=0, "n/a", INDEX(ET_Risk_SC_Summation[#Headers],1,MATCH(MAX(ET_Risk_SC_Summation[[#This Row],[132kV Circuit Breaker]:[400kV OHL Tower]]),ET_Risk_SC_Summation[[#This Row],[132kV Circuit Breaker]:[400kV OHL Tower]],0)))</f>
        <v>n/a</v>
      </c>
      <c r="BP54" s="177" t="str">
        <f>IFERROR(INDEX('N0.7_Lookup_References'!$G$77:$G$98,MATCH(ET_Risk_SC_Summation[[#This Row],[Mxx Category]],'N0.7_Lookup_References'!$F$77:$F$98,0)),"")</f>
        <v/>
      </c>
    </row>
    <row r="55" spans="1:68" ht="121.5">
      <c r="A55" s="160" t="str">
        <f>IFERROR(INDEX(N1.2_Intervention_Types[NARM Asset Category],MATCH('N1.3_Project_Listing'!$C55,N1.2_Intervention_Types[Intervention Type ID],0),1),"")</f>
        <v>Slamshut/ Regulators</v>
      </c>
      <c r="B55" s="160" t="str">
        <f>IF($D$2="GD",IFERROR(INDEX(N1.2_Intervention_Types[C&amp;V Asset Category (GD)],MATCH('N1.3_Project_Listing'!$C55,N1.2_Intervention_Types[Intervention Type ID],0),1),""),IFERROR(INDEX(N1.2_Intervention_Types[NARM Asset Category],MATCH('N1.3_Project_Listing'!$C55,N1.2_Intervention_Types[Intervention Type ID],0),1),""))</f>
        <v>PRS or Offtake</v>
      </c>
      <c r="C55" s="67">
        <f>IFERROR(INDEX(N1.2_Intervention_Types[Intervention Type ID],MATCH('N1.3_Project_Listing'!$I55,N1.2_Intervention_Types[Intervention Type],0),1),"")</f>
        <v>46</v>
      </c>
      <c r="D55" s="160" t="str">
        <f>IFERROR(INDEX(N1.2_Intervention_Types[Intervention Category],MATCH('N1.3_Project_Listing'!$C55,N1.2_Intervention_Types[Intervention Type ID],0),1),"")</f>
        <v>Refurbishment</v>
      </c>
      <c r="E55" s="210" t="s">
        <v>699</v>
      </c>
      <c r="F55" s="236" t="s">
        <v>700</v>
      </c>
      <c r="G55" s="236" t="s">
        <v>206</v>
      </c>
      <c r="H55" s="236" t="s">
        <v>300</v>
      </c>
      <c r="I55" s="151" t="s">
        <v>701</v>
      </c>
      <c r="J55" s="139">
        <v>2031</v>
      </c>
      <c r="K55" s="312">
        <v>0</v>
      </c>
      <c r="L55" s="312">
        <v>0</v>
      </c>
      <c r="M55" s="312">
        <v>13</v>
      </c>
      <c r="N55" s="343">
        <v>1.5191259298586703</v>
      </c>
      <c r="O55" s="343">
        <v>0.97814450949412513</v>
      </c>
      <c r="P55" s="343">
        <v>7.4663407043089958</v>
      </c>
      <c r="Q55" s="366">
        <f t="shared" si="7"/>
        <v>0.54098142036454522</v>
      </c>
      <c r="R55" s="368">
        <f>IF('N1.3_Project_Listing'!$D55="Replacement",SUM('N1.3_Project_Listing'!$K55:$L55)/2,'N1.3_Project_Listing'!$M55)</f>
        <v>13</v>
      </c>
      <c r="S55" s="67" t="str">
        <f>IFERROR(INDEX('N0.7_Lookup_References'!$C$13:$C$72,MATCH($A55,'N0.7_Lookup_References'!$B$13:$B$72,0)),"")</f>
        <v>Systems</v>
      </c>
      <c r="T55" s="338" t="str">
        <f t="shared" si="3"/>
        <v/>
      </c>
      <c r="V55" s="312">
        <v>0</v>
      </c>
      <c r="W55" s="312">
        <v>0</v>
      </c>
      <c r="X55" s="312">
        <v>0</v>
      </c>
      <c r="Y55" s="312">
        <v>0</v>
      </c>
      <c r="Z55" s="312">
        <v>0</v>
      </c>
      <c r="AA55" s="312">
        <v>0</v>
      </c>
      <c r="AB55" s="312">
        <v>2</v>
      </c>
      <c r="AC55" s="312">
        <v>1</v>
      </c>
      <c r="AD55" s="312">
        <v>4</v>
      </c>
      <c r="AE55" s="312">
        <v>6</v>
      </c>
      <c r="AF55" s="312">
        <v>0</v>
      </c>
      <c r="AG55" s="312">
        <v>0</v>
      </c>
      <c r="AH55" s="312">
        <v>0</v>
      </c>
      <c r="AI55" s="312">
        <v>0</v>
      </c>
      <c r="AJ55" s="312">
        <v>1</v>
      </c>
      <c r="AK55" s="312">
        <v>2</v>
      </c>
      <c r="AL55" s="312">
        <v>4</v>
      </c>
      <c r="AM55" s="312">
        <v>2</v>
      </c>
      <c r="AN55" s="312">
        <v>2</v>
      </c>
      <c r="AO55" s="312">
        <v>2</v>
      </c>
      <c r="AP55" s="63">
        <f t="shared" si="4"/>
        <v>13</v>
      </c>
      <c r="AQ55" s="63">
        <f t="shared" si="5"/>
        <v>13</v>
      </c>
      <c r="AR55" s="63">
        <f t="shared" si="6"/>
        <v>0</v>
      </c>
      <c r="AT55" s="176" cm="1">
        <f t="array" ref="AT55">SUMIFS('N1.3_Project_Listing'!$P$16:$P$829, 'N1.3_Project_Listing'!$E$16:$E$829,'N1.3_Project_Listing'!$E55, 'N1.3_Project_Listing'!$A$16:$A$829,ET_Risk_SC_Summation[[#Headers],[132kV Circuit Breaker]])</f>
        <v>0</v>
      </c>
      <c r="AU55" s="176" cm="1">
        <f t="array" ref="AU55">SUMIFS('N1.3_Project_Listing'!$P$16:$P$829, 'N1.3_Project_Listing'!$E$16:$E$829,'N1.3_Project_Listing'!$E55, 'N1.3_Project_Listing'!$A$16:$A$829,ET_Risk_SC_Summation[[#Headers],[132kV Transformer]])</f>
        <v>0</v>
      </c>
      <c r="AV55" s="176" cm="1">
        <f t="array" ref="AV55">SUMIFS('N1.3_Project_Listing'!$P$16:$P$829, 'N1.3_Project_Listing'!$E$16:$E$829,'N1.3_Project_Listing'!$E55, 'N1.3_Project_Listing'!$A$16:$A$829,ET_Risk_SC_Summation[[#Headers],[132kV Reactor]])</f>
        <v>0</v>
      </c>
      <c r="AW55" s="176" cm="1">
        <f t="array" ref="AW55">SUMIFS('N1.3_Project_Listing'!$P$16:$P$829, 'N1.3_Project_Listing'!$E$16:$E$829,'N1.3_Project_Listing'!$E55, 'N1.3_Project_Listing'!$A$16:$A$829,ET_Risk_SC_Summation[[#Headers],[132kV Underground Cable]])</f>
        <v>0</v>
      </c>
      <c r="AX55" s="176" cm="1">
        <f t="array" ref="AX55">SUMIFS('N1.3_Project_Listing'!$P$16:$P$829, 'N1.3_Project_Listing'!$E$16:$E$829,'N1.3_Project_Listing'!$E55, 'N1.3_Project_Listing'!$A$16:$A$829,ET_Risk_SC_Summation[[#Headers],[132kV OHL Conductor]])</f>
        <v>0</v>
      </c>
      <c r="AY55" s="176" cm="1">
        <f t="array" ref="AY55">SUMIFS('N1.3_Project_Listing'!$P$16:$P$829, 'N1.3_Project_Listing'!$E$16:$E$829,'N1.3_Project_Listing'!$E55, 'N1.3_Project_Listing'!$A$16:$A$829,ET_Risk_SC_Summation[[#Headers],[132kV OHL Fittings]])</f>
        <v>0</v>
      </c>
      <c r="AZ55" s="176" cm="1">
        <f t="array" ref="AZ55">SUMIFS('N1.3_Project_Listing'!$P$16:$P$829, 'N1.3_Project_Listing'!$E$16:$E$829,'N1.3_Project_Listing'!$E55, 'N1.3_Project_Listing'!$A$16:$A$829,ET_Risk_SC_Summation[[#Headers],[132kV OHL Tower]])</f>
        <v>0</v>
      </c>
      <c r="BA55" s="176" cm="1">
        <f t="array" ref="BA55">SUMIFS('N1.3_Project_Listing'!$P$16:$P$829, 'N1.3_Project_Listing'!$E$16:$E$829,'N1.3_Project_Listing'!$E55, 'N1.3_Project_Listing'!$A$16:$A$829,ET_Risk_SC_Summation[[#Headers],[275kV Circuit Breaker]])</f>
        <v>0</v>
      </c>
      <c r="BB55" s="176" cm="1">
        <f t="array" ref="BB55">SUMIFS('N1.3_Project_Listing'!$P$16:$P$829, 'N1.3_Project_Listing'!$E$16:$E$829,'N1.3_Project_Listing'!$E55, 'N1.3_Project_Listing'!$A$16:$A$829,ET_Risk_SC_Summation[[#Headers],[275kV Transformer]])</f>
        <v>0</v>
      </c>
      <c r="BC55" s="176" cm="1">
        <f t="array" ref="BC55">SUMIFS('N1.3_Project_Listing'!$P$16:$P$829, 'N1.3_Project_Listing'!$E$16:$E$829,'N1.3_Project_Listing'!$E55, 'N1.3_Project_Listing'!$A$16:$A$829,ET_Risk_SC_Summation[[#Headers],[275kV Reactor]])</f>
        <v>0</v>
      </c>
      <c r="BD55" s="176" cm="1">
        <f t="array" ref="BD55">SUMIFS('N1.3_Project_Listing'!$P$16:$P$829, 'N1.3_Project_Listing'!$E$16:$E$829,'N1.3_Project_Listing'!$E55, 'N1.3_Project_Listing'!$A$16:$A$829,ET_Risk_SC_Summation[[#Headers],[275kV Underground Cable]])</f>
        <v>0</v>
      </c>
      <c r="BE55" s="176" cm="1">
        <f t="array" ref="BE55">SUMIFS('N1.3_Project_Listing'!$P$16:$P$829, 'N1.3_Project_Listing'!$E$16:$E$829,'N1.3_Project_Listing'!$E55, 'N1.3_Project_Listing'!$A$16:$A$829,ET_Risk_SC_Summation[[#Headers],[275kV OHL Conductor]])</f>
        <v>0</v>
      </c>
      <c r="BF55" s="176" cm="1">
        <f t="array" ref="BF55">SUMIFS('N1.3_Project_Listing'!$P$16:$P$829, 'N1.3_Project_Listing'!$E$16:$E$829,'N1.3_Project_Listing'!$E55, 'N1.3_Project_Listing'!$A$16:$A$829,ET_Risk_SC_Summation[[#Headers],[275kV OHL Fittings]])</f>
        <v>0</v>
      </c>
      <c r="BG55" s="176" cm="1">
        <f t="array" ref="BG55">SUMIFS('N1.3_Project_Listing'!$P$16:$P$829, 'N1.3_Project_Listing'!$E$16:$E$829,'N1.3_Project_Listing'!$E55, 'N1.3_Project_Listing'!$A$16:$A$829,ET_Risk_SC_Summation[[#Headers],[275kV OHL Tower]])</f>
        <v>0</v>
      </c>
      <c r="BH55" s="176" cm="1">
        <f t="array" ref="BH55">SUMIFS('N1.3_Project_Listing'!$P$16:$P$829, 'N1.3_Project_Listing'!$E$16:$E$829,'N1.3_Project_Listing'!$E55, 'N1.3_Project_Listing'!$A$16:$A$829,ET_Risk_SC_Summation[[#Headers],[400kV Circuit Breaker]])</f>
        <v>0</v>
      </c>
      <c r="BI55" s="176" cm="1">
        <f t="array" ref="BI55">SUMIFS('N1.3_Project_Listing'!$P$16:$P$829, 'N1.3_Project_Listing'!$E$16:$E$829,'N1.3_Project_Listing'!$E55, 'N1.3_Project_Listing'!$A$16:$A$829,ET_Risk_SC_Summation[[#Headers],[400kV Transformer]])</f>
        <v>0</v>
      </c>
      <c r="BJ55" s="176" cm="1">
        <f t="array" ref="BJ55">SUMIFS('N1.3_Project_Listing'!$P$16:$P$829, 'N1.3_Project_Listing'!$E$16:$E$829,'N1.3_Project_Listing'!$E55, 'N1.3_Project_Listing'!$A$16:$A$829,ET_Risk_SC_Summation[[#Headers],[400kV Reactor]])</f>
        <v>0</v>
      </c>
      <c r="BK55" s="176" cm="1">
        <f t="array" ref="BK55">SUMIFS('N1.3_Project_Listing'!$P$16:$P$829, 'N1.3_Project_Listing'!$E$16:$E$829,'N1.3_Project_Listing'!$E55, 'N1.3_Project_Listing'!$A$16:$A$829,ET_Risk_SC_Summation[[#Headers],[400kV Underground Cable]])</f>
        <v>0</v>
      </c>
      <c r="BL55" s="176" cm="1">
        <f t="array" ref="BL55">SUMIFS('N1.3_Project_Listing'!$P$16:$P$829, 'N1.3_Project_Listing'!$E$16:$E$829,'N1.3_Project_Listing'!$E55, 'N1.3_Project_Listing'!$A$16:$A$829,ET_Risk_SC_Summation[[#Headers],[400kV OHL Conductor]])</f>
        <v>0</v>
      </c>
      <c r="BM55" s="176" cm="1">
        <f t="array" ref="BM55">SUMIFS('N1.3_Project_Listing'!$P$16:$P$829, 'N1.3_Project_Listing'!$E$16:$E$829,'N1.3_Project_Listing'!$E55, 'N1.3_Project_Listing'!$A$16:$A$829,ET_Risk_SC_Summation[[#Headers],[400kV OHL Fittings]])</f>
        <v>0</v>
      </c>
      <c r="BN55" s="176" cm="1">
        <f t="array" ref="BN55">SUMIFS('N1.3_Project_Listing'!$P$16:$P$829, 'N1.3_Project_Listing'!$E$16:$E$829,'N1.3_Project_Listing'!$E55, 'N1.3_Project_Listing'!$A$16:$A$829,ET_Risk_SC_Summation[[#Headers],[400kV OHL Tower]])</f>
        <v>0</v>
      </c>
      <c r="BO55" s="177" t="str">
        <f>IF(SUM(ET_Risk_SC_Summation[[#This Row],[132kV Circuit Breaker]:[400kV OHL Tower]])=0, "n/a", INDEX(ET_Risk_SC_Summation[#Headers],1,MATCH(MAX(ET_Risk_SC_Summation[[#This Row],[132kV Circuit Breaker]:[400kV OHL Tower]]),ET_Risk_SC_Summation[[#This Row],[132kV Circuit Breaker]:[400kV OHL Tower]],0)))</f>
        <v>n/a</v>
      </c>
      <c r="BP55" s="177" t="str">
        <f>IFERROR(INDEX('N0.7_Lookup_References'!$G$77:$G$98,MATCH(ET_Risk_SC_Summation[[#This Row],[Mxx Category]],'N0.7_Lookup_References'!$F$77:$F$98,0)),"")</f>
        <v/>
      </c>
    </row>
    <row r="56" spans="1:68" ht="121.5">
      <c r="A56" s="160" t="str">
        <f>IFERROR(INDEX(N1.2_Intervention_Types[NARM Asset Category],MATCH('N1.3_Project_Listing'!$C56,N1.2_Intervention_Types[Intervention Type ID],0),1),"")</f>
        <v>Slamshut/ Regulators</v>
      </c>
      <c r="B56" s="160" t="str">
        <f>IF($D$2="GD",IFERROR(INDEX(N1.2_Intervention_Types[C&amp;V Asset Category (GD)],MATCH('N1.3_Project_Listing'!$C56,N1.2_Intervention_Types[Intervention Type ID],0),1),""),IFERROR(INDEX(N1.2_Intervention_Types[NARM Asset Category],MATCH('N1.3_Project_Listing'!$C56,N1.2_Intervention_Types[Intervention Type ID],0),1),""))</f>
        <v>PRS or Offtake</v>
      </c>
      <c r="C56" s="67">
        <f>IFERROR(INDEX(N1.2_Intervention_Types[Intervention Type ID],MATCH('N1.3_Project_Listing'!$I56,N1.2_Intervention_Types[Intervention Type],0),1),"")</f>
        <v>126</v>
      </c>
      <c r="D56" s="160" t="str">
        <f>IFERROR(INDEX(N1.2_Intervention_Types[Intervention Category],MATCH('N1.3_Project_Listing'!$C56,N1.2_Intervention_Types[Intervention Type ID],0),1),"")</f>
        <v>Refurbishment</v>
      </c>
      <c r="E56" s="210" t="s">
        <v>702</v>
      </c>
      <c r="F56" s="236" t="s">
        <v>703</v>
      </c>
      <c r="G56" s="236" t="s">
        <v>181</v>
      </c>
      <c r="H56" s="236" t="s">
        <v>300</v>
      </c>
      <c r="I56" s="151" t="s">
        <v>704</v>
      </c>
      <c r="J56" s="139">
        <v>2027</v>
      </c>
      <c r="K56" s="312">
        <v>0</v>
      </c>
      <c r="L56" s="312">
        <v>0</v>
      </c>
      <c r="M56" s="312">
        <v>0</v>
      </c>
      <c r="N56" s="343">
        <v>0</v>
      </c>
      <c r="O56" s="343">
        <v>0</v>
      </c>
      <c r="P56" s="365">
        <v>0</v>
      </c>
      <c r="Q56" s="366">
        <f t="shared" si="7"/>
        <v>0</v>
      </c>
      <c r="R56" s="368">
        <f>IF('N1.3_Project_Listing'!$D56="Replacement",SUM('N1.3_Project_Listing'!$K56:$L56)/2,'N1.3_Project_Listing'!$M56)</f>
        <v>0</v>
      </c>
      <c r="S56" s="67" t="str">
        <f>IFERROR(INDEX('N0.7_Lookup_References'!$C$13:$C$72,MATCH($A56,'N0.7_Lookup_References'!$B$13:$B$72,0)),"")</f>
        <v>Systems</v>
      </c>
      <c r="T56" s="338" t="str">
        <f t="shared" si="3"/>
        <v/>
      </c>
      <c r="V56" s="312">
        <v>0</v>
      </c>
      <c r="W56" s="312">
        <v>0</v>
      </c>
      <c r="X56" s="312">
        <v>0</v>
      </c>
      <c r="Y56" s="312">
        <v>0</v>
      </c>
      <c r="Z56" s="312">
        <v>0</v>
      </c>
      <c r="AA56" s="312">
        <v>0</v>
      </c>
      <c r="AB56" s="312">
        <v>0</v>
      </c>
      <c r="AC56" s="312">
        <v>0</v>
      </c>
      <c r="AD56" s="312">
        <v>0</v>
      </c>
      <c r="AE56" s="312">
        <v>0</v>
      </c>
      <c r="AF56" s="312">
        <v>0</v>
      </c>
      <c r="AG56" s="312">
        <v>0</v>
      </c>
      <c r="AH56" s="312">
        <v>0</v>
      </c>
      <c r="AI56" s="312">
        <v>0</v>
      </c>
      <c r="AJ56" s="312">
        <v>0</v>
      </c>
      <c r="AK56" s="312">
        <v>0</v>
      </c>
      <c r="AL56" s="312">
        <v>0</v>
      </c>
      <c r="AM56" s="312">
        <v>0</v>
      </c>
      <c r="AN56" s="312">
        <v>0</v>
      </c>
      <c r="AO56" s="312">
        <v>0</v>
      </c>
      <c r="AP56" s="63">
        <f t="shared" si="4"/>
        <v>0</v>
      </c>
      <c r="AQ56" s="63">
        <f t="shared" si="5"/>
        <v>0</v>
      </c>
      <c r="AR56" s="63">
        <f t="shared" si="6"/>
        <v>0</v>
      </c>
      <c r="AT56" s="176" cm="1">
        <f t="array" ref="AT56">SUMIFS('N1.3_Project_Listing'!$P$16:$P$829, 'N1.3_Project_Listing'!$E$16:$E$829,'N1.3_Project_Listing'!$E56, 'N1.3_Project_Listing'!$A$16:$A$829,ET_Risk_SC_Summation[[#Headers],[132kV Circuit Breaker]])</f>
        <v>0</v>
      </c>
      <c r="AU56" s="176" cm="1">
        <f t="array" ref="AU56">SUMIFS('N1.3_Project_Listing'!$P$16:$P$829, 'N1.3_Project_Listing'!$E$16:$E$829,'N1.3_Project_Listing'!$E56, 'N1.3_Project_Listing'!$A$16:$A$829,ET_Risk_SC_Summation[[#Headers],[132kV Transformer]])</f>
        <v>0</v>
      </c>
      <c r="AV56" s="176" cm="1">
        <f t="array" ref="AV56">SUMIFS('N1.3_Project_Listing'!$P$16:$P$829, 'N1.3_Project_Listing'!$E$16:$E$829,'N1.3_Project_Listing'!$E56, 'N1.3_Project_Listing'!$A$16:$A$829,ET_Risk_SC_Summation[[#Headers],[132kV Reactor]])</f>
        <v>0</v>
      </c>
      <c r="AW56" s="176" cm="1">
        <f t="array" ref="AW56">SUMIFS('N1.3_Project_Listing'!$P$16:$P$829, 'N1.3_Project_Listing'!$E$16:$E$829,'N1.3_Project_Listing'!$E56, 'N1.3_Project_Listing'!$A$16:$A$829,ET_Risk_SC_Summation[[#Headers],[132kV Underground Cable]])</f>
        <v>0</v>
      </c>
      <c r="AX56" s="176" cm="1">
        <f t="array" ref="AX56">SUMIFS('N1.3_Project_Listing'!$P$16:$P$829, 'N1.3_Project_Listing'!$E$16:$E$829,'N1.3_Project_Listing'!$E56, 'N1.3_Project_Listing'!$A$16:$A$829,ET_Risk_SC_Summation[[#Headers],[132kV OHL Conductor]])</f>
        <v>0</v>
      </c>
      <c r="AY56" s="176" cm="1">
        <f t="array" ref="AY56">SUMIFS('N1.3_Project_Listing'!$P$16:$P$829, 'N1.3_Project_Listing'!$E$16:$E$829,'N1.3_Project_Listing'!$E56, 'N1.3_Project_Listing'!$A$16:$A$829,ET_Risk_SC_Summation[[#Headers],[132kV OHL Fittings]])</f>
        <v>0</v>
      </c>
      <c r="AZ56" s="176" cm="1">
        <f t="array" ref="AZ56">SUMIFS('N1.3_Project_Listing'!$P$16:$P$829, 'N1.3_Project_Listing'!$E$16:$E$829,'N1.3_Project_Listing'!$E56, 'N1.3_Project_Listing'!$A$16:$A$829,ET_Risk_SC_Summation[[#Headers],[132kV OHL Tower]])</f>
        <v>0</v>
      </c>
      <c r="BA56" s="176" cm="1">
        <f t="array" ref="BA56">SUMIFS('N1.3_Project_Listing'!$P$16:$P$829, 'N1.3_Project_Listing'!$E$16:$E$829,'N1.3_Project_Listing'!$E56, 'N1.3_Project_Listing'!$A$16:$A$829,ET_Risk_SC_Summation[[#Headers],[275kV Circuit Breaker]])</f>
        <v>0</v>
      </c>
      <c r="BB56" s="176" cm="1">
        <f t="array" ref="BB56">SUMIFS('N1.3_Project_Listing'!$P$16:$P$829, 'N1.3_Project_Listing'!$E$16:$E$829,'N1.3_Project_Listing'!$E56, 'N1.3_Project_Listing'!$A$16:$A$829,ET_Risk_SC_Summation[[#Headers],[275kV Transformer]])</f>
        <v>0</v>
      </c>
      <c r="BC56" s="176" cm="1">
        <f t="array" ref="BC56">SUMIFS('N1.3_Project_Listing'!$P$16:$P$829, 'N1.3_Project_Listing'!$E$16:$E$829,'N1.3_Project_Listing'!$E56, 'N1.3_Project_Listing'!$A$16:$A$829,ET_Risk_SC_Summation[[#Headers],[275kV Reactor]])</f>
        <v>0</v>
      </c>
      <c r="BD56" s="176" cm="1">
        <f t="array" ref="BD56">SUMIFS('N1.3_Project_Listing'!$P$16:$P$829, 'N1.3_Project_Listing'!$E$16:$E$829,'N1.3_Project_Listing'!$E56, 'N1.3_Project_Listing'!$A$16:$A$829,ET_Risk_SC_Summation[[#Headers],[275kV Underground Cable]])</f>
        <v>0</v>
      </c>
      <c r="BE56" s="176" cm="1">
        <f t="array" ref="BE56">SUMIFS('N1.3_Project_Listing'!$P$16:$P$829, 'N1.3_Project_Listing'!$E$16:$E$829,'N1.3_Project_Listing'!$E56, 'N1.3_Project_Listing'!$A$16:$A$829,ET_Risk_SC_Summation[[#Headers],[275kV OHL Conductor]])</f>
        <v>0</v>
      </c>
      <c r="BF56" s="176" cm="1">
        <f t="array" ref="BF56">SUMIFS('N1.3_Project_Listing'!$P$16:$P$829, 'N1.3_Project_Listing'!$E$16:$E$829,'N1.3_Project_Listing'!$E56, 'N1.3_Project_Listing'!$A$16:$A$829,ET_Risk_SC_Summation[[#Headers],[275kV OHL Fittings]])</f>
        <v>0</v>
      </c>
      <c r="BG56" s="176" cm="1">
        <f t="array" ref="BG56">SUMIFS('N1.3_Project_Listing'!$P$16:$P$829, 'N1.3_Project_Listing'!$E$16:$E$829,'N1.3_Project_Listing'!$E56, 'N1.3_Project_Listing'!$A$16:$A$829,ET_Risk_SC_Summation[[#Headers],[275kV OHL Tower]])</f>
        <v>0</v>
      </c>
      <c r="BH56" s="176" cm="1">
        <f t="array" ref="BH56">SUMIFS('N1.3_Project_Listing'!$P$16:$P$829, 'N1.3_Project_Listing'!$E$16:$E$829,'N1.3_Project_Listing'!$E56, 'N1.3_Project_Listing'!$A$16:$A$829,ET_Risk_SC_Summation[[#Headers],[400kV Circuit Breaker]])</f>
        <v>0</v>
      </c>
      <c r="BI56" s="176" cm="1">
        <f t="array" ref="BI56">SUMIFS('N1.3_Project_Listing'!$P$16:$P$829, 'N1.3_Project_Listing'!$E$16:$E$829,'N1.3_Project_Listing'!$E56, 'N1.3_Project_Listing'!$A$16:$A$829,ET_Risk_SC_Summation[[#Headers],[400kV Transformer]])</f>
        <v>0</v>
      </c>
      <c r="BJ56" s="176" cm="1">
        <f t="array" ref="BJ56">SUMIFS('N1.3_Project_Listing'!$P$16:$P$829, 'N1.3_Project_Listing'!$E$16:$E$829,'N1.3_Project_Listing'!$E56, 'N1.3_Project_Listing'!$A$16:$A$829,ET_Risk_SC_Summation[[#Headers],[400kV Reactor]])</f>
        <v>0</v>
      </c>
      <c r="BK56" s="176" cm="1">
        <f t="array" ref="BK56">SUMIFS('N1.3_Project_Listing'!$P$16:$P$829, 'N1.3_Project_Listing'!$E$16:$E$829,'N1.3_Project_Listing'!$E56, 'N1.3_Project_Listing'!$A$16:$A$829,ET_Risk_SC_Summation[[#Headers],[400kV Underground Cable]])</f>
        <v>0</v>
      </c>
      <c r="BL56" s="176" cm="1">
        <f t="array" ref="BL56">SUMIFS('N1.3_Project_Listing'!$P$16:$P$829, 'N1.3_Project_Listing'!$E$16:$E$829,'N1.3_Project_Listing'!$E56, 'N1.3_Project_Listing'!$A$16:$A$829,ET_Risk_SC_Summation[[#Headers],[400kV OHL Conductor]])</f>
        <v>0</v>
      </c>
      <c r="BM56" s="176" cm="1">
        <f t="array" ref="BM56">SUMIFS('N1.3_Project_Listing'!$P$16:$P$829, 'N1.3_Project_Listing'!$E$16:$E$829,'N1.3_Project_Listing'!$E56, 'N1.3_Project_Listing'!$A$16:$A$829,ET_Risk_SC_Summation[[#Headers],[400kV OHL Fittings]])</f>
        <v>0</v>
      </c>
      <c r="BN56" s="176" cm="1">
        <f t="array" ref="BN56">SUMIFS('N1.3_Project_Listing'!$P$16:$P$829, 'N1.3_Project_Listing'!$E$16:$E$829,'N1.3_Project_Listing'!$E56, 'N1.3_Project_Listing'!$A$16:$A$829,ET_Risk_SC_Summation[[#Headers],[400kV OHL Tower]])</f>
        <v>0</v>
      </c>
      <c r="BO56" s="177" t="str">
        <f>IF(SUM(ET_Risk_SC_Summation[[#This Row],[132kV Circuit Breaker]:[400kV OHL Tower]])=0, "n/a", INDEX(ET_Risk_SC_Summation[#Headers],1,MATCH(MAX(ET_Risk_SC_Summation[[#This Row],[132kV Circuit Breaker]:[400kV OHL Tower]]),ET_Risk_SC_Summation[[#This Row],[132kV Circuit Breaker]:[400kV OHL Tower]],0)))</f>
        <v>n/a</v>
      </c>
      <c r="BP56" s="177" t="str">
        <f>IFERROR(INDEX('N0.7_Lookup_References'!$G$77:$G$98,MATCH(ET_Risk_SC_Summation[[#This Row],[Mxx Category]],'N0.7_Lookup_References'!$F$77:$F$98,0)),"")</f>
        <v/>
      </c>
    </row>
    <row r="57" spans="1:68" ht="121.5">
      <c r="A57" s="160" t="str">
        <f>IFERROR(INDEX(N1.2_Intervention_Types[NARM Asset Category],MATCH('N1.3_Project_Listing'!$C57,N1.2_Intervention_Types[Intervention Type ID],0),1),"")</f>
        <v>Slamshut/ Regulators</v>
      </c>
      <c r="B57" s="160" t="str">
        <f>IF($D$2="GD",IFERROR(INDEX(N1.2_Intervention_Types[C&amp;V Asset Category (GD)],MATCH('N1.3_Project_Listing'!$C57,N1.2_Intervention_Types[Intervention Type ID],0),1),""),IFERROR(INDEX(N1.2_Intervention_Types[NARM Asset Category],MATCH('N1.3_Project_Listing'!$C57,N1.2_Intervention_Types[Intervention Type ID],0),1),""))</f>
        <v>PRS or Offtake</v>
      </c>
      <c r="C57" s="67">
        <f>IFERROR(INDEX(N1.2_Intervention_Types[Intervention Type ID],MATCH('N1.3_Project_Listing'!$I57,N1.2_Intervention_Types[Intervention Type],0),1),"")</f>
        <v>126</v>
      </c>
      <c r="D57" s="160" t="str">
        <f>IFERROR(INDEX(N1.2_Intervention_Types[Intervention Category],MATCH('N1.3_Project_Listing'!$C57,N1.2_Intervention_Types[Intervention Type ID],0),1),"")</f>
        <v>Refurbishment</v>
      </c>
      <c r="E57" s="210" t="s">
        <v>702</v>
      </c>
      <c r="F57" s="236" t="s">
        <v>703</v>
      </c>
      <c r="G57" s="236" t="s">
        <v>181</v>
      </c>
      <c r="H57" s="236" t="s">
        <v>300</v>
      </c>
      <c r="I57" s="151" t="s">
        <v>704</v>
      </c>
      <c r="J57" s="139">
        <v>2028</v>
      </c>
      <c r="K57" s="312">
        <v>0</v>
      </c>
      <c r="L57" s="312">
        <v>0</v>
      </c>
      <c r="M57" s="312">
        <v>0</v>
      </c>
      <c r="N57" s="343">
        <v>0</v>
      </c>
      <c r="O57" s="343">
        <v>0</v>
      </c>
      <c r="P57" s="365">
        <v>0</v>
      </c>
      <c r="Q57" s="366">
        <f t="shared" si="7"/>
        <v>0</v>
      </c>
      <c r="R57" s="368">
        <f>IF('N1.3_Project_Listing'!$D57="Replacement",SUM('N1.3_Project_Listing'!$K57:$L57)/2,'N1.3_Project_Listing'!$M57)</f>
        <v>0</v>
      </c>
      <c r="S57" s="67" t="str">
        <f>IFERROR(INDEX('N0.7_Lookup_References'!$C$13:$C$72,MATCH($A57,'N0.7_Lookup_References'!$B$13:$B$72,0)),"")</f>
        <v>Systems</v>
      </c>
      <c r="T57" s="338" t="str">
        <f t="shared" si="3"/>
        <v/>
      </c>
      <c r="V57" s="312">
        <v>0</v>
      </c>
      <c r="W57" s="312">
        <v>0</v>
      </c>
      <c r="X57" s="312">
        <v>0</v>
      </c>
      <c r="Y57" s="312">
        <v>0</v>
      </c>
      <c r="Z57" s="312">
        <v>0</v>
      </c>
      <c r="AA57" s="312">
        <v>0</v>
      </c>
      <c r="AB57" s="312">
        <v>0</v>
      </c>
      <c r="AC57" s="312">
        <v>0</v>
      </c>
      <c r="AD57" s="312">
        <v>0</v>
      </c>
      <c r="AE57" s="312">
        <v>0</v>
      </c>
      <c r="AF57" s="312">
        <v>0</v>
      </c>
      <c r="AG57" s="312">
        <v>0</v>
      </c>
      <c r="AH57" s="312">
        <v>0</v>
      </c>
      <c r="AI57" s="312">
        <v>0</v>
      </c>
      <c r="AJ57" s="312">
        <v>0</v>
      </c>
      <c r="AK57" s="312">
        <v>0</v>
      </c>
      <c r="AL57" s="312">
        <v>0</v>
      </c>
      <c r="AM57" s="312">
        <v>0</v>
      </c>
      <c r="AN57" s="312">
        <v>0</v>
      </c>
      <c r="AO57" s="312">
        <v>0</v>
      </c>
      <c r="AP57" s="63">
        <f t="shared" si="4"/>
        <v>0</v>
      </c>
      <c r="AQ57" s="63">
        <f t="shared" si="5"/>
        <v>0</v>
      </c>
      <c r="AR57" s="63">
        <f t="shared" si="6"/>
        <v>0</v>
      </c>
      <c r="AT57" s="176" cm="1">
        <f t="array" ref="AT57">SUMIFS('N1.3_Project_Listing'!$P$16:$P$829, 'N1.3_Project_Listing'!$E$16:$E$829,'N1.3_Project_Listing'!$E57, 'N1.3_Project_Listing'!$A$16:$A$829,ET_Risk_SC_Summation[[#Headers],[132kV Circuit Breaker]])</f>
        <v>0</v>
      </c>
      <c r="AU57" s="176" cm="1">
        <f t="array" ref="AU57">SUMIFS('N1.3_Project_Listing'!$P$16:$P$829, 'N1.3_Project_Listing'!$E$16:$E$829,'N1.3_Project_Listing'!$E57, 'N1.3_Project_Listing'!$A$16:$A$829,ET_Risk_SC_Summation[[#Headers],[132kV Transformer]])</f>
        <v>0</v>
      </c>
      <c r="AV57" s="176" cm="1">
        <f t="array" ref="AV57">SUMIFS('N1.3_Project_Listing'!$P$16:$P$829, 'N1.3_Project_Listing'!$E$16:$E$829,'N1.3_Project_Listing'!$E57, 'N1.3_Project_Listing'!$A$16:$A$829,ET_Risk_SC_Summation[[#Headers],[132kV Reactor]])</f>
        <v>0</v>
      </c>
      <c r="AW57" s="176" cm="1">
        <f t="array" ref="AW57">SUMIFS('N1.3_Project_Listing'!$P$16:$P$829, 'N1.3_Project_Listing'!$E$16:$E$829,'N1.3_Project_Listing'!$E57, 'N1.3_Project_Listing'!$A$16:$A$829,ET_Risk_SC_Summation[[#Headers],[132kV Underground Cable]])</f>
        <v>0</v>
      </c>
      <c r="AX57" s="176" cm="1">
        <f t="array" ref="AX57">SUMIFS('N1.3_Project_Listing'!$P$16:$P$829, 'N1.3_Project_Listing'!$E$16:$E$829,'N1.3_Project_Listing'!$E57, 'N1.3_Project_Listing'!$A$16:$A$829,ET_Risk_SC_Summation[[#Headers],[132kV OHL Conductor]])</f>
        <v>0</v>
      </c>
      <c r="AY57" s="176" cm="1">
        <f t="array" ref="AY57">SUMIFS('N1.3_Project_Listing'!$P$16:$P$829, 'N1.3_Project_Listing'!$E$16:$E$829,'N1.3_Project_Listing'!$E57, 'N1.3_Project_Listing'!$A$16:$A$829,ET_Risk_SC_Summation[[#Headers],[132kV OHL Fittings]])</f>
        <v>0</v>
      </c>
      <c r="AZ57" s="176" cm="1">
        <f t="array" ref="AZ57">SUMIFS('N1.3_Project_Listing'!$P$16:$P$829, 'N1.3_Project_Listing'!$E$16:$E$829,'N1.3_Project_Listing'!$E57, 'N1.3_Project_Listing'!$A$16:$A$829,ET_Risk_SC_Summation[[#Headers],[132kV OHL Tower]])</f>
        <v>0</v>
      </c>
      <c r="BA57" s="176" cm="1">
        <f t="array" ref="BA57">SUMIFS('N1.3_Project_Listing'!$P$16:$P$829, 'N1.3_Project_Listing'!$E$16:$E$829,'N1.3_Project_Listing'!$E57, 'N1.3_Project_Listing'!$A$16:$A$829,ET_Risk_SC_Summation[[#Headers],[275kV Circuit Breaker]])</f>
        <v>0</v>
      </c>
      <c r="BB57" s="176" cm="1">
        <f t="array" ref="BB57">SUMIFS('N1.3_Project_Listing'!$P$16:$P$829, 'N1.3_Project_Listing'!$E$16:$E$829,'N1.3_Project_Listing'!$E57, 'N1.3_Project_Listing'!$A$16:$A$829,ET_Risk_SC_Summation[[#Headers],[275kV Transformer]])</f>
        <v>0</v>
      </c>
      <c r="BC57" s="176" cm="1">
        <f t="array" ref="BC57">SUMIFS('N1.3_Project_Listing'!$P$16:$P$829, 'N1.3_Project_Listing'!$E$16:$E$829,'N1.3_Project_Listing'!$E57, 'N1.3_Project_Listing'!$A$16:$A$829,ET_Risk_SC_Summation[[#Headers],[275kV Reactor]])</f>
        <v>0</v>
      </c>
      <c r="BD57" s="176" cm="1">
        <f t="array" ref="BD57">SUMIFS('N1.3_Project_Listing'!$P$16:$P$829, 'N1.3_Project_Listing'!$E$16:$E$829,'N1.3_Project_Listing'!$E57, 'N1.3_Project_Listing'!$A$16:$A$829,ET_Risk_SC_Summation[[#Headers],[275kV Underground Cable]])</f>
        <v>0</v>
      </c>
      <c r="BE57" s="176" cm="1">
        <f t="array" ref="BE57">SUMIFS('N1.3_Project_Listing'!$P$16:$P$829, 'N1.3_Project_Listing'!$E$16:$E$829,'N1.3_Project_Listing'!$E57, 'N1.3_Project_Listing'!$A$16:$A$829,ET_Risk_SC_Summation[[#Headers],[275kV OHL Conductor]])</f>
        <v>0</v>
      </c>
      <c r="BF57" s="176" cm="1">
        <f t="array" ref="BF57">SUMIFS('N1.3_Project_Listing'!$P$16:$P$829, 'N1.3_Project_Listing'!$E$16:$E$829,'N1.3_Project_Listing'!$E57, 'N1.3_Project_Listing'!$A$16:$A$829,ET_Risk_SC_Summation[[#Headers],[275kV OHL Fittings]])</f>
        <v>0</v>
      </c>
      <c r="BG57" s="176" cm="1">
        <f t="array" ref="BG57">SUMIFS('N1.3_Project_Listing'!$P$16:$P$829, 'N1.3_Project_Listing'!$E$16:$E$829,'N1.3_Project_Listing'!$E57, 'N1.3_Project_Listing'!$A$16:$A$829,ET_Risk_SC_Summation[[#Headers],[275kV OHL Tower]])</f>
        <v>0</v>
      </c>
      <c r="BH57" s="176" cm="1">
        <f t="array" ref="BH57">SUMIFS('N1.3_Project_Listing'!$P$16:$P$829, 'N1.3_Project_Listing'!$E$16:$E$829,'N1.3_Project_Listing'!$E57, 'N1.3_Project_Listing'!$A$16:$A$829,ET_Risk_SC_Summation[[#Headers],[400kV Circuit Breaker]])</f>
        <v>0</v>
      </c>
      <c r="BI57" s="176" cm="1">
        <f t="array" ref="BI57">SUMIFS('N1.3_Project_Listing'!$P$16:$P$829, 'N1.3_Project_Listing'!$E$16:$E$829,'N1.3_Project_Listing'!$E57, 'N1.3_Project_Listing'!$A$16:$A$829,ET_Risk_SC_Summation[[#Headers],[400kV Transformer]])</f>
        <v>0</v>
      </c>
      <c r="BJ57" s="176" cm="1">
        <f t="array" ref="BJ57">SUMIFS('N1.3_Project_Listing'!$P$16:$P$829, 'N1.3_Project_Listing'!$E$16:$E$829,'N1.3_Project_Listing'!$E57, 'N1.3_Project_Listing'!$A$16:$A$829,ET_Risk_SC_Summation[[#Headers],[400kV Reactor]])</f>
        <v>0</v>
      </c>
      <c r="BK57" s="176" cm="1">
        <f t="array" ref="BK57">SUMIFS('N1.3_Project_Listing'!$P$16:$P$829, 'N1.3_Project_Listing'!$E$16:$E$829,'N1.3_Project_Listing'!$E57, 'N1.3_Project_Listing'!$A$16:$A$829,ET_Risk_SC_Summation[[#Headers],[400kV Underground Cable]])</f>
        <v>0</v>
      </c>
      <c r="BL57" s="176" cm="1">
        <f t="array" ref="BL57">SUMIFS('N1.3_Project_Listing'!$P$16:$P$829, 'N1.3_Project_Listing'!$E$16:$E$829,'N1.3_Project_Listing'!$E57, 'N1.3_Project_Listing'!$A$16:$A$829,ET_Risk_SC_Summation[[#Headers],[400kV OHL Conductor]])</f>
        <v>0</v>
      </c>
      <c r="BM57" s="176" cm="1">
        <f t="array" ref="BM57">SUMIFS('N1.3_Project_Listing'!$P$16:$P$829, 'N1.3_Project_Listing'!$E$16:$E$829,'N1.3_Project_Listing'!$E57, 'N1.3_Project_Listing'!$A$16:$A$829,ET_Risk_SC_Summation[[#Headers],[400kV OHL Fittings]])</f>
        <v>0</v>
      </c>
      <c r="BN57" s="176" cm="1">
        <f t="array" ref="BN57">SUMIFS('N1.3_Project_Listing'!$P$16:$P$829, 'N1.3_Project_Listing'!$E$16:$E$829,'N1.3_Project_Listing'!$E57, 'N1.3_Project_Listing'!$A$16:$A$829,ET_Risk_SC_Summation[[#Headers],[400kV OHL Tower]])</f>
        <v>0</v>
      </c>
      <c r="BO57" s="177" t="str">
        <f>IF(SUM(ET_Risk_SC_Summation[[#This Row],[132kV Circuit Breaker]:[400kV OHL Tower]])=0, "n/a", INDEX(ET_Risk_SC_Summation[#Headers],1,MATCH(MAX(ET_Risk_SC_Summation[[#This Row],[132kV Circuit Breaker]:[400kV OHL Tower]]),ET_Risk_SC_Summation[[#This Row],[132kV Circuit Breaker]:[400kV OHL Tower]],0)))</f>
        <v>n/a</v>
      </c>
      <c r="BP57" s="177" t="str">
        <f>IFERROR(INDEX('N0.7_Lookup_References'!$G$77:$G$98,MATCH(ET_Risk_SC_Summation[[#This Row],[Mxx Category]],'N0.7_Lookup_References'!$F$77:$F$98,0)),"")</f>
        <v/>
      </c>
    </row>
    <row r="58" spans="1:68" ht="121.5">
      <c r="A58" s="160" t="str">
        <f>IFERROR(INDEX(N1.2_Intervention_Types[NARM Asset Category],MATCH('N1.3_Project_Listing'!$C58,N1.2_Intervention_Types[Intervention Type ID],0),1),"")</f>
        <v>Slamshut/ Regulators</v>
      </c>
      <c r="B58" s="160" t="str">
        <f>IF($D$2="GD",IFERROR(INDEX(N1.2_Intervention_Types[C&amp;V Asset Category (GD)],MATCH('N1.3_Project_Listing'!$C58,N1.2_Intervention_Types[Intervention Type ID],0),1),""),IFERROR(INDEX(N1.2_Intervention_Types[NARM Asset Category],MATCH('N1.3_Project_Listing'!$C58,N1.2_Intervention_Types[Intervention Type ID],0),1),""))</f>
        <v>PRS or Offtake</v>
      </c>
      <c r="C58" s="67">
        <f>IFERROR(INDEX(N1.2_Intervention_Types[Intervention Type ID],MATCH('N1.3_Project_Listing'!$I58,N1.2_Intervention_Types[Intervention Type],0),1),"")</f>
        <v>126</v>
      </c>
      <c r="D58" s="160" t="str">
        <f>IFERROR(INDEX(N1.2_Intervention_Types[Intervention Category],MATCH('N1.3_Project_Listing'!$C58,N1.2_Intervention_Types[Intervention Type ID],0),1),"")</f>
        <v>Refurbishment</v>
      </c>
      <c r="E58" s="210" t="s">
        <v>702</v>
      </c>
      <c r="F58" s="236" t="s">
        <v>703</v>
      </c>
      <c r="G58" s="236" t="s">
        <v>181</v>
      </c>
      <c r="H58" s="236" t="s">
        <v>300</v>
      </c>
      <c r="I58" s="151" t="s">
        <v>704</v>
      </c>
      <c r="J58" s="139">
        <v>2029</v>
      </c>
      <c r="K58" s="312">
        <v>0</v>
      </c>
      <c r="L58" s="312">
        <v>0</v>
      </c>
      <c r="M58" s="312">
        <v>1</v>
      </c>
      <c r="N58" s="343">
        <v>0.12785692624829392</v>
      </c>
      <c r="O58" s="343">
        <v>9.0024869327808316E-2</v>
      </c>
      <c r="P58" s="365">
        <v>0.50547308075053388</v>
      </c>
      <c r="Q58" s="366">
        <f t="shared" si="7"/>
        <v>3.7832056920485607E-2</v>
      </c>
      <c r="R58" s="368">
        <f>IF('N1.3_Project_Listing'!$D58="Replacement",SUM('N1.3_Project_Listing'!$K58:$L58)/2,'N1.3_Project_Listing'!$M58)</f>
        <v>1</v>
      </c>
      <c r="S58" s="67" t="str">
        <f>IFERROR(INDEX('N0.7_Lookup_References'!$C$13:$C$72,MATCH($A58,'N0.7_Lookup_References'!$B$13:$B$72,0)),"")</f>
        <v>Systems</v>
      </c>
      <c r="T58" s="338" t="str">
        <f t="shared" si="3"/>
        <v/>
      </c>
      <c r="V58" s="312">
        <v>0</v>
      </c>
      <c r="W58" s="312">
        <v>0</v>
      </c>
      <c r="X58" s="312">
        <v>0</v>
      </c>
      <c r="Y58" s="312">
        <v>0</v>
      </c>
      <c r="Z58" s="312">
        <v>0</v>
      </c>
      <c r="AA58" s="312">
        <v>0</v>
      </c>
      <c r="AB58" s="312">
        <v>0</v>
      </c>
      <c r="AC58" s="312">
        <v>0</v>
      </c>
      <c r="AD58" s="312">
        <v>0</v>
      </c>
      <c r="AE58" s="312">
        <v>1</v>
      </c>
      <c r="AF58" s="312">
        <v>0</v>
      </c>
      <c r="AG58" s="312">
        <v>0</v>
      </c>
      <c r="AH58" s="312">
        <v>0</v>
      </c>
      <c r="AI58" s="312">
        <v>0</v>
      </c>
      <c r="AJ58" s="312">
        <v>0</v>
      </c>
      <c r="AK58" s="312">
        <v>0</v>
      </c>
      <c r="AL58" s="312">
        <v>0</v>
      </c>
      <c r="AM58" s="312">
        <v>0</v>
      </c>
      <c r="AN58" s="312">
        <v>0</v>
      </c>
      <c r="AO58" s="312">
        <v>1</v>
      </c>
      <c r="AP58" s="63">
        <f t="shared" si="4"/>
        <v>1</v>
      </c>
      <c r="AQ58" s="63">
        <f t="shared" si="5"/>
        <v>1</v>
      </c>
      <c r="AR58" s="63">
        <f t="shared" si="6"/>
        <v>0</v>
      </c>
      <c r="AT58" s="176" cm="1">
        <f t="array" ref="AT58">SUMIFS('N1.3_Project_Listing'!$P$16:$P$829, 'N1.3_Project_Listing'!$E$16:$E$829,'N1.3_Project_Listing'!$E58, 'N1.3_Project_Listing'!$A$16:$A$829,ET_Risk_SC_Summation[[#Headers],[132kV Circuit Breaker]])</f>
        <v>0</v>
      </c>
      <c r="AU58" s="176" cm="1">
        <f t="array" ref="AU58">SUMIFS('N1.3_Project_Listing'!$P$16:$P$829, 'N1.3_Project_Listing'!$E$16:$E$829,'N1.3_Project_Listing'!$E58, 'N1.3_Project_Listing'!$A$16:$A$829,ET_Risk_SC_Summation[[#Headers],[132kV Transformer]])</f>
        <v>0</v>
      </c>
      <c r="AV58" s="176" cm="1">
        <f t="array" ref="AV58">SUMIFS('N1.3_Project_Listing'!$P$16:$P$829, 'N1.3_Project_Listing'!$E$16:$E$829,'N1.3_Project_Listing'!$E58, 'N1.3_Project_Listing'!$A$16:$A$829,ET_Risk_SC_Summation[[#Headers],[132kV Reactor]])</f>
        <v>0</v>
      </c>
      <c r="AW58" s="176" cm="1">
        <f t="array" ref="AW58">SUMIFS('N1.3_Project_Listing'!$P$16:$P$829, 'N1.3_Project_Listing'!$E$16:$E$829,'N1.3_Project_Listing'!$E58, 'N1.3_Project_Listing'!$A$16:$A$829,ET_Risk_SC_Summation[[#Headers],[132kV Underground Cable]])</f>
        <v>0</v>
      </c>
      <c r="AX58" s="176" cm="1">
        <f t="array" ref="AX58">SUMIFS('N1.3_Project_Listing'!$P$16:$P$829, 'N1.3_Project_Listing'!$E$16:$E$829,'N1.3_Project_Listing'!$E58, 'N1.3_Project_Listing'!$A$16:$A$829,ET_Risk_SC_Summation[[#Headers],[132kV OHL Conductor]])</f>
        <v>0</v>
      </c>
      <c r="AY58" s="176" cm="1">
        <f t="array" ref="AY58">SUMIFS('N1.3_Project_Listing'!$P$16:$P$829, 'N1.3_Project_Listing'!$E$16:$E$829,'N1.3_Project_Listing'!$E58, 'N1.3_Project_Listing'!$A$16:$A$829,ET_Risk_SC_Summation[[#Headers],[132kV OHL Fittings]])</f>
        <v>0</v>
      </c>
      <c r="AZ58" s="176" cm="1">
        <f t="array" ref="AZ58">SUMIFS('N1.3_Project_Listing'!$P$16:$P$829, 'N1.3_Project_Listing'!$E$16:$E$829,'N1.3_Project_Listing'!$E58, 'N1.3_Project_Listing'!$A$16:$A$829,ET_Risk_SC_Summation[[#Headers],[132kV OHL Tower]])</f>
        <v>0</v>
      </c>
      <c r="BA58" s="176" cm="1">
        <f t="array" ref="BA58">SUMIFS('N1.3_Project_Listing'!$P$16:$P$829, 'N1.3_Project_Listing'!$E$16:$E$829,'N1.3_Project_Listing'!$E58, 'N1.3_Project_Listing'!$A$16:$A$829,ET_Risk_SC_Summation[[#Headers],[275kV Circuit Breaker]])</f>
        <v>0</v>
      </c>
      <c r="BB58" s="176" cm="1">
        <f t="array" ref="BB58">SUMIFS('N1.3_Project_Listing'!$P$16:$P$829, 'N1.3_Project_Listing'!$E$16:$E$829,'N1.3_Project_Listing'!$E58, 'N1.3_Project_Listing'!$A$16:$A$829,ET_Risk_SC_Summation[[#Headers],[275kV Transformer]])</f>
        <v>0</v>
      </c>
      <c r="BC58" s="176" cm="1">
        <f t="array" ref="BC58">SUMIFS('N1.3_Project_Listing'!$P$16:$P$829, 'N1.3_Project_Listing'!$E$16:$E$829,'N1.3_Project_Listing'!$E58, 'N1.3_Project_Listing'!$A$16:$A$829,ET_Risk_SC_Summation[[#Headers],[275kV Reactor]])</f>
        <v>0</v>
      </c>
      <c r="BD58" s="176" cm="1">
        <f t="array" ref="BD58">SUMIFS('N1.3_Project_Listing'!$P$16:$P$829, 'N1.3_Project_Listing'!$E$16:$E$829,'N1.3_Project_Listing'!$E58, 'N1.3_Project_Listing'!$A$16:$A$829,ET_Risk_SC_Summation[[#Headers],[275kV Underground Cable]])</f>
        <v>0</v>
      </c>
      <c r="BE58" s="176" cm="1">
        <f t="array" ref="BE58">SUMIFS('N1.3_Project_Listing'!$P$16:$P$829, 'N1.3_Project_Listing'!$E$16:$E$829,'N1.3_Project_Listing'!$E58, 'N1.3_Project_Listing'!$A$16:$A$829,ET_Risk_SC_Summation[[#Headers],[275kV OHL Conductor]])</f>
        <v>0</v>
      </c>
      <c r="BF58" s="176" cm="1">
        <f t="array" ref="BF58">SUMIFS('N1.3_Project_Listing'!$P$16:$P$829, 'N1.3_Project_Listing'!$E$16:$E$829,'N1.3_Project_Listing'!$E58, 'N1.3_Project_Listing'!$A$16:$A$829,ET_Risk_SC_Summation[[#Headers],[275kV OHL Fittings]])</f>
        <v>0</v>
      </c>
      <c r="BG58" s="176" cm="1">
        <f t="array" ref="BG58">SUMIFS('N1.3_Project_Listing'!$P$16:$P$829, 'N1.3_Project_Listing'!$E$16:$E$829,'N1.3_Project_Listing'!$E58, 'N1.3_Project_Listing'!$A$16:$A$829,ET_Risk_SC_Summation[[#Headers],[275kV OHL Tower]])</f>
        <v>0</v>
      </c>
      <c r="BH58" s="176" cm="1">
        <f t="array" ref="BH58">SUMIFS('N1.3_Project_Listing'!$P$16:$P$829, 'N1.3_Project_Listing'!$E$16:$E$829,'N1.3_Project_Listing'!$E58, 'N1.3_Project_Listing'!$A$16:$A$829,ET_Risk_SC_Summation[[#Headers],[400kV Circuit Breaker]])</f>
        <v>0</v>
      </c>
      <c r="BI58" s="176" cm="1">
        <f t="array" ref="BI58">SUMIFS('N1.3_Project_Listing'!$P$16:$P$829, 'N1.3_Project_Listing'!$E$16:$E$829,'N1.3_Project_Listing'!$E58, 'N1.3_Project_Listing'!$A$16:$A$829,ET_Risk_SC_Summation[[#Headers],[400kV Transformer]])</f>
        <v>0</v>
      </c>
      <c r="BJ58" s="176" cm="1">
        <f t="array" ref="BJ58">SUMIFS('N1.3_Project_Listing'!$P$16:$P$829, 'N1.3_Project_Listing'!$E$16:$E$829,'N1.3_Project_Listing'!$E58, 'N1.3_Project_Listing'!$A$16:$A$829,ET_Risk_SC_Summation[[#Headers],[400kV Reactor]])</f>
        <v>0</v>
      </c>
      <c r="BK58" s="176" cm="1">
        <f t="array" ref="BK58">SUMIFS('N1.3_Project_Listing'!$P$16:$P$829, 'N1.3_Project_Listing'!$E$16:$E$829,'N1.3_Project_Listing'!$E58, 'N1.3_Project_Listing'!$A$16:$A$829,ET_Risk_SC_Summation[[#Headers],[400kV Underground Cable]])</f>
        <v>0</v>
      </c>
      <c r="BL58" s="176" cm="1">
        <f t="array" ref="BL58">SUMIFS('N1.3_Project_Listing'!$P$16:$P$829, 'N1.3_Project_Listing'!$E$16:$E$829,'N1.3_Project_Listing'!$E58, 'N1.3_Project_Listing'!$A$16:$A$829,ET_Risk_SC_Summation[[#Headers],[400kV OHL Conductor]])</f>
        <v>0</v>
      </c>
      <c r="BM58" s="176" cm="1">
        <f t="array" ref="BM58">SUMIFS('N1.3_Project_Listing'!$P$16:$P$829, 'N1.3_Project_Listing'!$E$16:$E$829,'N1.3_Project_Listing'!$E58, 'N1.3_Project_Listing'!$A$16:$A$829,ET_Risk_SC_Summation[[#Headers],[400kV OHL Fittings]])</f>
        <v>0</v>
      </c>
      <c r="BN58" s="176" cm="1">
        <f t="array" ref="BN58">SUMIFS('N1.3_Project_Listing'!$P$16:$P$829, 'N1.3_Project_Listing'!$E$16:$E$829,'N1.3_Project_Listing'!$E58, 'N1.3_Project_Listing'!$A$16:$A$829,ET_Risk_SC_Summation[[#Headers],[400kV OHL Tower]])</f>
        <v>0</v>
      </c>
      <c r="BO58" s="177" t="str">
        <f>IF(SUM(ET_Risk_SC_Summation[[#This Row],[132kV Circuit Breaker]:[400kV OHL Tower]])=0, "n/a", INDEX(ET_Risk_SC_Summation[#Headers],1,MATCH(MAX(ET_Risk_SC_Summation[[#This Row],[132kV Circuit Breaker]:[400kV OHL Tower]]),ET_Risk_SC_Summation[[#This Row],[132kV Circuit Breaker]:[400kV OHL Tower]],0)))</f>
        <v>n/a</v>
      </c>
      <c r="BP58" s="177" t="str">
        <f>IFERROR(INDEX('N0.7_Lookup_References'!$G$77:$G$98,MATCH(ET_Risk_SC_Summation[[#This Row],[Mxx Category]],'N0.7_Lookup_References'!$F$77:$F$98,0)),"")</f>
        <v/>
      </c>
    </row>
    <row r="59" spans="1:68" ht="121.5">
      <c r="A59" s="160" t="str">
        <f>IFERROR(INDEX(N1.2_Intervention_Types[NARM Asset Category],MATCH('N1.3_Project_Listing'!$C59,N1.2_Intervention_Types[Intervention Type ID],0),1),"")</f>
        <v>Slamshut/ Regulators</v>
      </c>
      <c r="B59" s="160" t="str">
        <f>IF($D$2="GD",IFERROR(INDEX(N1.2_Intervention_Types[C&amp;V Asset Category (GD)],MATCH('N1.3_Project_Listing'!$C59,N1.2_Intervention_Types[Intervention Type ID],0),1),""),IFERROR(INDEX(N1.2_Intervention_Types[NARM Asset Category],MATCH('N1.3_Project_Listing'!$C59,N1.2_Intervention_Types[Intervention Type ID],0),1),""))</f>
        <v>PRS or Offtake</v>
      </c>
      <c r="C59" s="67">
        <f>IFERROR(INDEX(N1.2_Intervention_Types[Intervention Type ID],MATCH('N1.3_Project_Listing'!$I59,N1.2_Intervention_Types[Intervention Type],0),1),"")</f>
        <v>126</v>
      </c>
      <c r="D59" s="160" t="str">
        <f>IFERROR(INDEX(N1.2_Intervention_Types[Intervention Category],MATCH('N1.3_Project_Listing'!$C59,N1.2_Intervention_Types[Intervention Type ID],0),1),"")</f>
        <v>Refurbishment</v>
      </c>
      <c r="E59" s="210" t="s">
        <v>702</v>
      </c>
      <c r="F59" s="236" t="s">
        <v>703</v>
      </c>
      <c r="G59" s="236" t="s">
        <v>181</v>
      </c>
      <c r="H59" s="236" t="s">
        <v>300</v>
      </c>
      <c r="I59" s="151" t="s">
        <v>704</v>
      </c>
      <c r="J59" s="139">
        <v>2030</v>
      </c>
      <c r="K59" s="312">
        <v>0</v>
      </c>
      <c r="L59" s="312">
        <v>0</v>
      </c>
      <c r="M59" s="312">
        <v>0</v>
      </c>
      <c r="N59" s="343">
        <v>0</v>
      </c>
      <c r="O59" s="343">
        <v>0</v>
      </c>
      <c r="P59" s="365">
        <v>0</v>
      </c>
      <c r="Q59" s="366">
        <f t="shared" si="7"/>
        <v>0</v>
      </c>
      <c r="R59" s="368">
        <f>IF('N1.3_Project_Listing'!$D59="Replacement",SUM('N1.3_Project_Listing'!$K59:$L59)/2,'N1.3_Project_Listing'!$M59)</f>
        <v>0</v>
      </c>
      <c r="S59" s="67" t="str">
        <f>IFERROR(INDEX('N0.7_Lookup_References'!$C$13:$C$72,MATCH($A59,'N0.7_Lookup_References'!$B$13:$B$72,0)),"")</f>
        <v>Systems</v>
      </c>
      <c r="T59" s="338" t="str">
        <f t="shared" si="3"/>
        <v/>
      </c>
      <c r="V59" s="312">
        <v>0</v>
      </c>
      <c r="W59" s="312">
        <v>0</v>
      </c>
      <c r="X59" s="312">
        <v>0</v>
      </c>
      <c r="Y59" s="312">
        <v>0</v>
      </c>
      <c r="Z59" s="312">
        <v>0</v>
      </c>
      <c r="AA59" s="312">
        <v>0</v>
      </c>
      <c r="AB59" s="312">
        <v>0</v>
      </c>
      <c r="AC59" s="312">
        <v>0</v>
      </c>
      <c r="AD59" s="312">
        <v>0</v>
      </c>
      <c r="AE59" s="312">
        <v>0</v>
      </c>
      <c r="AF59" s="312">
        <v>0</v>
      </c>
      <c r="AG59" s="312">
        <v>0</v>
      </c>
      <c r="AH59" s="312">
        <v>0</v>
      </c>
      <c r="AI59" s="312">
        <v>0</v>
      </c>
      <c r="AJ59" s="312">
        <v>0</v>
      </c>
      <c r="AK59" s="312">
        <v>0</v>
      </c>
      <c r="AL59" s="312">
        <v>0</v>
      </c>
      <c r="AM59" s="312">
        <v>0</v>
      </c>
      <c r="AN59" s="312">
        <v>0</v>
      </c>
      <c r="AO59" s="312">
        <v>0</v>
      </c>
      <c r="AP59" s="63">
        <f t="shared" si="4"/>
        <v>0</v>
      </c>
      <c r="AQ59" s="63">
        <f t="shared" si="5"/>
        <v>0</v>
      </c>
      <c r="AR59" s="63">
        <f t="shared" si="6"/>
        <v>0</v>
      </c>
      <c r="AT59" s="176" cm="1">
        <f t="array" ref="AT59">SUMIFS('N1.3_Project_Listing'!$P$16:$P$829, 'N1.3_Project_Listing'!$E$16:$E$829,'N1.3_Project_Listing'!$E59, 'N1.3_Project_Listing'!$A$16:$A$829,ET_Risk_SC_Summation[[#Headers],[132kV Circuit Breaker]])</f>
        <v>0</v>
      </c>
      <c r="AU59" s="176" cm="1">
        <f t="array" ref="AU59">SUMIFS('N1.3_Project_Listing'!$P$16:$P$829, 'N1.3_Project_Listing'!$E$16:$E$829,'N1.3_Project_Listing'!$E59, 'N1.3_Project_Listing'!$A$16:$A$829,ET_Risk_SC_Summation[[#Headers],[132kV Transformer]])</f>
        <v>0</v>
      </c>
      <c r="AV59" s="176" cm="1">
        <f t="array" ref="AV59">SUMIFS('N1.3_Project_Listing'!$P$16:$P$829, 'N1.3_Project_Listing'!$E$16:$E$829,'N1.3_Project_Listing'!$E59, 'N1.3_Project_Listing'!$A$16:$A$829,ET_Risk_SC_Summation[[#Headers],[132kV Reactor]])</f>
        <v>0</v>
      </c>
      <c r="AW59" s="176" cm="1">
        <f t="array" ref="AW59">SUMIFS('N1.3_Project_Listing'!$P$16:$P$829, 'N1.3_Project_Listing'!$E$16:$E$829,'N1.3_Project_Listing'!$E59, 'N1.3_Project_Listing'!$A$16:$A$829,ET_Risk_SC_Summation[[#Headers],[132kV Underground Cable]])</f>
        <v>0</v>
      </c>
      <c r="AX59" s="176" cm="1">
        <f t="array" ref="AX59">SUMIFS('N1.3_Project_Listing'!$P$16:$P$829, 'N1.3_Project_Listing'!$E$16:$E$829,'N1.3_Project_Listing'!$E59, 'N1.3_Project_Listing'!$A$16:$A$829,ET_Risk_SC_Summation[[#Headers],[132kV OHL Conductor]])</f>
        <v>0</v>
      </c>
      <c r="AY59" s="176" cm="1">
        <f t="array" ref="AY59">SUMIFS('N1.3_Project_Listing'!$P$16:$P$829, 'N1.3_Project_Listing'!$E$16:$E$829,'N1.3_Project_Listing'!$E59, 'N1.3_Project_Listing'!$A$16:$A$829,ET_Risk_SC_Summation[[#Headers],[132kV OHL Fittings]])</f>
        <v>0</v>
      </c>
      <c r="AZ59" s="176" cm="1">
        <f t="array" ref="AZ59">SUMIFS('N1.3_Project_Listing'!$P$16:$P$829, 'N1.3_Project_Listing'!$E$16:$E$829,'N1.3_Project_Listing'!$E59, 'N1.3_Project_Listing'!$A$16:$A$829,ET_Risk_SC_Summation[[#Headers],[132kV OHL Tower]])</f>
        <v>0</v>
      </c>
      <c r="BA59" s="176" cm="1">
        <f t="array" ref="BA59">SUMIFS('N1.3_Project_Listing'!$P$16:$P$829, 'N1.3_Project_Listing'!$E$16:$E$829,'N1.3_Project_Listing'!$E59, 'N1.3_Project_Listing'!$A$16:$A$829,ET_Risk_SC_Summation[[#Headers],[275kV Circuit Breaker]])</f>
        <v>0</v>
      </c>
      <c r="BB59" s="176" cm="1">
        <f t="array" ref="BB59">SUMIFS('N1.3_Project_Listing'!$P$16:$P$829, 'N1.3_Project_Listing'!$E$16:$E$829,'N1.3_Project_Listing'!$E59, 'N1.3_Project_Listing'!$A$16:$A$829,ET_Risk_SC_Summation[[#Headers],[275kV Transformer]])</f>
        <v>0</v>
      </c>
      <c r="BC59" s="176" cm="1">
        <f t="array" ref="BC59">SUMIFS('N1.3_Project_Listing'!$P$16:$P$829, 'N1.3_Project_Listing'!$E$16:$E$829,'N1.3_Project_Listing'!$E59, 'N1.3_Project_Listing'!$A$16:$A$829,ET_Risk_SC_Summation[[#Headers],[275kV Reactor]])</f>
        <v>0</v>
      </c>
      <c r="BD59" s="176" cm="1">
        <f t="array" ref="BD59">SUMIFS('N1.3_Project_Listing'!$P$16:$P$829, 'N1.3_Project_Listing'!$E$16:$E$829,'N1.3_Project_Listing'!$E59, 'N1.3_Project_Listing'!$A$16:$A$829,ET_Risk_SC_Summation[[#Headers],[275kV Underground Cable]])</f>
        <v>0</v>
      </c>
      <c r="BE59" s="176" cm="1">
        <f t="array" ref="BE59">SUMIFS('N1.3_Project_Listing'!$P$16:$P$829, 'N1.3_Project_Listing'!$E$16:$E$829,'N1.3_Project_Listing'!$E59, 'N1.3_Project_Listing'!$A$16:$A$829,ET_Risk_SC_Summation[[#Headers],[275kV OHL Conductor]])</f>
        <v>0</v>
      </c>
      <c r="BF59" s="176" cm="1">
        <f t="array" ref="BF59">SUMIFS('N1.3_Project_Listing'!$P$16:$P$829, 'N1.3_Project_Listing'!$E$16:$E$829,'N1.3_Project_Listing'!$E59, 'N1.3_Project_Listing'!$A$16:$A$829,ET_Risk_SC_Summation[[#Headers],[275kV OHL Fittings]])</f>
        <v>0</v>
      </c>
      <c r="BG59" s="176" cm="1">
        <f t="array" ref="BG59">SUMIFS('N1.3_Project_Listing'!$P$16:$P$829, 'N1.3_Project_Listing'!$E$16:$E$829,'N1.3_Project_Listing'!$E59, 'N1.3_Project_Listing'!$A$16:$A$829,ET_Risk_SC_Summation[[#Headers],[275kV OHL Tower]])</f>
        <v>0</v>
      </c>
      <c r="BH59" s="176" cm="1">
        <f t="array" ref="BH59">SUMIFS('N1.3_Project_Listing'!$P$16:$P$829, 'N1.3_Project_Listing'!$E$16:$E$829,'N1.3_Project_Listing'!$E59, 'N1.3_Project_Listing'!$A$16:$A$829,ET_Risk_SC_Summation[[#Headers],[400kV Circuit Breaker]])</f>
        <v>0</v>
      </c>
      <c r="BI59" s="176" cm="1">
        <f t="array" ref="BI59">SUMIFS('N1.3_Project_Listing'!$P$16:$P$829, 'N1.3_Project_Listing'!$E$16:$E$829,'N1.3_Project_Listing'!$E59, 'N1.3_Project_Listing'!$A$16:$A$829,ET_Risk_SC_Summation[[#Headers],[400kV Transformer]])</f>
        <v>0</v>
      </c>
      <c r="BJ59" s="176" cm="1">
        <f t="array" ref="BJ59">SUMIFS('N1.3_Project_Listing'!$P$16:$P$829, 'N1.3_Project_Listing'!$E$16:$E$829,'N1.3_Project_Listing'!$E59, 'N1.3_Project_Listing'!$A$16:$A$829,ET_Risk_SC_Summation[[#Headers],[400kV Reactor]])</f>
        <v>0</v>
      </c>
      <c r="BK59" s="176" cm="1">
        <f t="array" ref="BK59">SUMIFS('N1.3_Project_Listing'!$P$16:$P$829, 'N1.3_Project_Listing'!$E$16:$E$829,'N1.3_Project_Listing'!$E59, 'N1.3_Project_Listing'!$A$16:$A$829,ET_Risk_SC_Summation[[#Headers],[400kV Underground Cable]])</f>
        <v>0</v>
      </c>
      <c r="BL59" s="176" cm="1">
        <f t="array" ref="BL59">SUMIFS('N1.3_Project_Listing'!$P$16:$P$829, 'N1.3_Project_Listing'!$E$16:$E$829,'N1.3_Project_Listing'!$E59, 'N1.3_Project_Listing'!$A$16:$A$829,ET_Risk_SC_Summation[[#Headers],[400kV OHL Conductor]])</f>
        <v>0</v>
      </c>
      <c r="BM59" s="176" cm="1">
        <f t="array" ref="BM59">SUMIFS('N1.3_Project_Listing'!$P$16:$P$829, 'N1.3_Project_Listing'!$E$16:$E$829,'N1.3_Project_Listing'!$E59, 'N1.3_Project_Listing'!$A$16:$A$829,ET_Risk_SC_Summation[[#Headers],[400kV OHL Fittings]])</f>
        <v>0</v>
      </c>
      <c r="BN59" s="176" cm="1">
        <f t="array" ref="BN59">SUMIFS('N1.3_Project_Listing'!$P$16:$P$829, 'N1.3_Project_Listing'!$E$16:$E$829,'N1.3_Project_Listing'!$E59, 'N1.3_Project_Listing'!$A$16:$A$829,ET_Risk_SC_Summation[[#Headers],[400kV OHL Tower]])</f>
        <v>0</v>
      </c>
      <c r="BO59" s="177" t="str">
        <f>IF(SUM(ET_Risk_SC_Summation[[#This Row],[132kV Circuit Breaker]:[400kV OHL Tower]])=0, "n/a", INDEX(ET_Risk_SC_Summation[#Headers],1,MATCH(MAX(ET_Risk_SC_Summation[[#This Row],[132kV Circuit Breaker]:[400kV OHL Tower]]),ET_Risk_SC_Summation[[#This Row],[132kV Circuit Breaker]:[400kV OHL Tower]],0)))</f>
        <v>n/a</v>
      </c>
      <c r="BP59" s="177" t="str">
        <f>IFERROR(INDEX('N0.7_Lookup_References'!$G$77:$G$98,MATCH(ET_Risk_SC_Summation[[#This Row],[Mxx Category]],'N0.7_Lookup_References'!$F$77:$F$98,0)),"")</f>
        <v/>
      </c>
    </row>
    <row r="60" spans="1:68" ht="121.5">
      <c r="A60" s="160" t="str">
        <f>IFERROR(INDEX(N1.2_Intervention_Types[NARM Asset Category],MATCH('N1.3_Project_Listing'!$C60,N1.2_Intervention_Types[Intervention Type ID],0),1),"")</f>
        <v>Slamshut/ Regulators</v>
      </c>
      <c r="B60" s="160" t="str">
        <f>IF($D$2="GD",IFERROR(INDEX(N1.2_Intervention_Types[C&amp;V Asset Category (GD)],MATCH('N1.3_Project_Listing'!$C60,N1.2_Intervention_Types[Intervention Type ID],0),1),""),IFERROR(INDEX(N1.2_Intervention_Types[NARM Asset Category],MATCH('N1.3_Project_Listing'!$C60,N1.2_Intervention_Types[Intervention Type ID],0),1),""))</f>
        <v>PRS or Offtake</v>
      </c>
      <c r="C60" s="67">
        <f>IFERROR(INDEX(N1.2_Intervention_Types[Intervention Type ID],MATCH('N1.3_Project_Listing'!$I60,N1.2_Intervention_Types[Intervention Type],0),1),"")</f>
        <v>126</v>
      </c>
      <c r="D60" s="160" t="str">
        <f>IFERROR(INDEX(N1.2_Intervention_Types[Intervention Category],MATCH('N1.3_Project_Listing'!$C60,N1.2_Intervention_Types[Intervention Type ID],0),1),"")</f>
        <v>Refurbishment</v>
      </c>
      <c r="E60" s="210" t="s">
        <v>702</v>
      </c>
      <c r="F60" s="236" t="s">
        <v>703</v>
      </c>
      <c r="G60" s="236" t="s">
        <v>181</v>
      </c>
      <c r="H60" s="236" t="s">
        <v>300</v>
      </c>
      <c r="I60" s="151" t="s">
        <v>704</v>
      </c>
      <c r="J60" s="139">
        <v>2031</v>
      </c>
      <c r="K60" s="312">
        <v>0</v>
      </c>
      <c r="L60" s="312">
        <v>0</v>
      </c>
      <c r="M60" s="312">
        <v>1</v>
      </c>
      <c r="N60" s="343">
        <v>0.15034456786784056</v>
      </c>
      <c r="O60" s="343">
        <v>9.1161999878089622E-2</v>
      </c>
      <c r="P60" s="365">
        <v>0.82492088785343864</v>
      </c>
      <c r="Q60" s="366">
        <f t="shared" si="7"/>
        <v>5.9182567989750939E-2</v>
      </c>
      <c r="R60" s="368">
        <f>IF('N1.3_Project_Listing'!$D60="Replacement",SUM('N1.3_Project_Listing'!$K60:$L60)/2,'N1.3_Project_Listing'!$M60)</f>
        <v>1</v>
      </c>
      <c r="S60" s="67" t="str">
        <f>IFERROR(INDEX('N0.7_Lookup_References'!$C$13:$C$72,MATCH($A60,'N0.7_Lookup_References'!$B$13:$B$72,0)),"")</f>
        <v>Systems</v>
      </c>
      <c r="T60" s="338" t="str">
        <f t="shared" si="3"/>
        <v/>
      </c>
      <c r="V60" s="312">
        <v>0</v>
      </c>
      <c r="W60" s="312">
        <v>0</v>
      </c>
      <c r="X60" s="312">
        <v>0</v>
      </c>
      <c r="Y60" s="312">
        <v>0</v>
      </c>
      <c r="Z60" s="312">
        <v>0</v>
      </c>
      <c r="AA60" s="312">
        <v>0</v>
      </c>
      <c r="AB60" s="312">
        <v>0</v>
      </c>
      <c r="AC60" s="312">
        <v>0</v>
      </c>
      <c r="AD60" s="312">
        <v>0</v>
      </c>
      <c r="AE60" s="312">
        <v>1</v>
      </c>
      <c r="AF60" s="312">
        <v>0</v>
      </c>
      <c r="AG60" s="312">
        <v>0</v>
      </c>
      <c r="AH60" s="312">
        <v>0</v>
      </c>
      <c r="AI60" s="312">
        <v>0</v>
      </c>
      <c r="AJ60" s="312">
        <v>0</v>
      </c>
      <c r="AK60" s="312">
        <v>0</v>
      </c>
      <c r="AL60" s="312">
        <v>0</v>
      </c>
      <c r="AM60" s="312">
        <v>1</v>
      </c>
      <c r="AN60" s="312">
        <v>0</v>
      </c>
      <c r="AO60" s="312">
        <v>0</v>
      </c>
      <c r="AP60" s="63">
        <f t="shared" si="4"/>
        <v>1</v>
      </c>
      <c r="AQ60" s="63">
        <f t="shared" si="5"/>
        <v>1</v>
      </c>
      <c r="AR60" s="63">
        <f t="shared" si="6"/>
        <v>0</v>
      </c>
      <c r="AT60" s="176" cm="1">
        <f t="array" ref="AT60">SUMIFS('N1.3_Project_Listing'!$P$16:$P$829, 'N1.3_Project_Listing'!$E$16:$E$829,'N1.3_Project_Listing'!$E60, 'N1.3_Project_Listing'!$A$16:$A$829,ET_Risk_SC_Summation[[#Headers],[132kV Circuit Breaker]])</f>
        <v>0</v>
      </c>
      <c r="AU60" s="176" cm="1">
        <f t="array" ref="AU60">SUMIFS('N1.3_Project_Listing'!$P$16:$P$829, 'N1.3_Project_Listing'!$E$16:$E$829,'N1.3_Project_Listing'!$E60, 'N1.3_Project_Listing'!$A$16:$A$829,ET_Risk_SC_Summation[[#Headers],[132kV Transformer]])</f>
        <v>0</v>
      </c>
      <c r="AV60" s="176" cm="1">
        <f t="array" ref="AV60">SUMIFS('N1.3_Project_Listing'!$P$16:$P$829, 'N1.3_Project_Listing'!$E$16:$E$829,'N1.3_Project_Listing'!$E60, 'N1.3_Project_Listing'!$A$16:$A$829,ET_Risk_SC_Summation[[#Headers],[132kV Reactor]])</f>
        <v>0</v>
      </c>
      <c r="AW60" s="176" cm="1">
        <f t="array" ref="AW60">SUMIFS('N1.3_Project_Listing'!$P$16:$P$829, 'N1.3_Project_Listing'!$E$16:$E$829,'N1.3_Project_Listing'!$E60, 'N1.3_Project_Listing'!$A$16:$A$829,ET_Risk_SC_Summation[[#Headers],[132kV Underground Cable]])</f>
        <v>0</v>
      </c>
      <c r="AX60" s="176" cm="1">
        <f t="array" ref="AX60">SUMIFS('N1.3_Project_Listing'!$P$16:$P$829, 'N1.3_Project_Listing'!$E$16:$E$829,'N1.3_Project_Listing'!$E60, 'N1.3_Project_Listing'!$A$16:$A$829,ET_Risk_SC_Summation[[#Headers],[132kV OHL Conductor]])</f>
        <v>0</v>
      </c>
      <c r="AY60" s="176" cm="1">
        <f t="array" ref="AY60">SUMIFS('N1.3_Project_Listing'!$P$16:$P$829, 'N1.3_Project_Listing'!$E$16:$E$829,'N1.3_Project_Listing'!$E60, 'N1.3_Project_Listing'!$A$16:$A$829,ET_Risk_SC_Summation[[#Headers],[132kV OHL Fittings]])</f>
        <v>0</v>
      </c>
      <c r="AZ60" s="176" cm="1">
        <f t="array" ref="AZ60">SUMIFS('N1.3_Project_Listing'!$P$16:$P$829, 'N1.3_Project_Listing'!$E$16:$E$829,'N1.3_Project_Listing'!$E60, 'N1.3_Project_Listing'!$A$16:$A$829,ET_Risk_SC_Summation[[#Headers],[132kV OHL Tower]])</f>
        <v>0</v>
      </c>
      <c r="BA60" s="176" cm="1">
        <f t="array" ref="BA60">SUMIFS('N1.3_Project_Listing'!$P$16:$P$829, 'N1.3_Project_Listing'!$E$16:$E$829,'N1.3_Project_Listing'!$E60, 'N1.3_Project_Listing'!$A$16:$A$829,ET_Risk_SC_Summation[[#Headers],[275kV Circuit Breaker]])</f>
        <v>0</v>
      </c>
      <c r="BB60" s="176" cm="1">
        <f t="array" ref="BB60">SUMIFS('N1.3_Project_Listing'!$P$16:$P$829, 'N1.3_Project_Listing'!$E$16:$E$829,'N1.3_Project_Listing'!$E60, 'N1.3_Project_Listing'!$A$16:$A$829,ET_Risk_SC_Summation[[#Headers],[275kV Transformer]])</f>
        <v>0</v>
      </c>
      <c r="BC60" s="176" cm="1">
        <f t="array" ref="BC60">SUMIFS('N1.3_Project_Listing'!$P$16:$P$829, 'N1.3_Project_Listing'!$E$16:$E$829,'N1.3_Project_Listing'!$E60, 'N1.3_Project_Listing'!$A$16:$A$829,ET_Risk_SC_Summation[[#Headers],[275kV Reactor]])</f>
        <v>0</v>
      </c>
      <c r="BD60" s="176" cm="1">
        <f t="array" ref="BD60">SUMIFS('N1.3_Project_Listing'!$P$16:$P$829, 'N1.3_Project_Listing'!$E$16:$E$829,'N1.3_Project_Listing'!$E60, 'N1.3_Project_Listing'!$A$16:$A$829,ET_Risk_SC_Summation[[#Headers],[275kV Underground Cable]])</f>
        <v>0</v>
      </c>
      <c r="BE60" s="176" cm="1">
        <f t="array" ref="BE60">SUMIFS('N1.3_Project_Listing'!$P$16:$P$829, 'N1.3_Project_Listing'!$E$16:$E$829,'N1.3_Project_Listing'!$E60, 'N1.3_Project_Listing'!$A$16:$A$829,ET_Risk_SC_Summation[[#Headers],[275kV OHL Conductor]])</f>
        <v>0</v>
      </c>
      <c r="BF60" s="176" cm="1">
        <f t="array" ref="BF60">SUMIFS('N1.3_Project_Listing'!$P$16:$P$829, 'N1.3_Project_Listing'!$E$16:$E$829,'N1.3_Project_Listing'!$E60, 'N1.3_Project_Listing'!$A$16:$A$829,ET_Risk_SC_Summation[[#Headers],[275kV OHL Fittings]])</f>
        <v>0</v>
      </c>
      <c r="BG60" s="176" cm="1">
        <f t="array" ref="BG60">SUMIFS('N1.3_Project_Listing'!$P$16:$P$829, 'N1.3_Project_Listing'!$E$16:$E$829,'N1.3_Project_Listing'!$E60, 'N1.3_Project_Listing'!$A$16:$A$829,ET_Risk_SC_Summation[[#Headers],[275kV OHL Tower]])</f>
        <v>0</v>
      </c>
      <c r="BH60" s="176" cm="1">
        <f t="array" ref="BH60">SUMIFS('N1.3_Project_Listing'!$P$16:$P$829, 'N1.3_Project_Listing'!$E$16:$E$829,'N1.3_Project_Listing'!$E60, 'N1.3_Project_Listing'!$A$16:$A$829,ET_Risk_SC_Summation[[#Headers],[400kV Circuit Breaker]])</f>
        <v>0</v>
      </c>
      <c r="BI60" s="176" cm="1">
        <f t="array" ref="BI60">SUMIFS('N1.3_Project_Listing'!$P$16:$P$829, 'N1.3_Project_Listing'!$E$16:$E$829,'N1.3_Project_Listing'!$E60, 'N1.3_Project_Listing'!$A$16:$A$829,ET_Risk_SC_Summation[[#Headers],[400kV Transformer]])</f>
        <v>0</v>
      </c>
      <c r="BJ60" s="176" cm="1">
        <f t="array" ref="BJ60">SUMIFS('N1.3_Project_Listing'!$P$16:$P$829, 'N1.3_Project_Listing'!$E$16:$E$829,'N1.3_Project_Listing'!$E60, 'N1.3_Project_Listing'!$A$16:$A$829,ET_Risk_SC_Summation[[#Headers],[400kV Reactor]])</f>
        <v>0</v>
      </c>
      <c r="BK60" s="176" cm="1">
        <f t="array" ref="BK60">SUMIFS('N1.3_Project_Listing'!$P$16:$P$829, 'N1.3_Project_Listing'!$E$16:$E$829,'N1.3_Project_Listing'!$E60, 'N1.3_Project_Listing'!$A$16:$A$829,ET_Risk_SC_Summation[[#Headers],[400kV Underground Cable]])</f>
        <v>0</v>
      </c>
      <c r="BL60" s="176" cm="1">
        <f t="array" ref="BL60">SUMIFS('N1.3_Project_Listing'!$P$16:$P$829, 'N1.3_Project_Listing'!$E$16:$E$829,'N1.3_Project_Listing'!$E60, 'N1.3_Project_Listing'!$A$16:$A$829,ET_Risk_SC_Summation[[#Headers],[400kV OHL Conductor]])</f>
        <v>0</v>
      </c>
      <c r="BM60" s="176" cm="1">
        <f t="array" ref="BM60">SUMIFS('N1.3_Project_Listing'!$P$16:$P$829, 'N1.3_Project_Listing'!$E$16:$E$829,'N1.3_Project_Listing'!$E60, 'N1.3_Project_Listing'!$A$16:$A$829,ET_Risk_SC_Summation[[#Headers],[400kV OHL Fittings]])</f>
        <v>0</v>
      </c>
      <c r="BN60" s="176" cm="1">
        <f t="array" ref="BN60">SUMIFS('N1.3_Project_Listing'!$P$16:$P$829, 'N1.3_Project_Listing'!$E$16:$E$829,'N1.3_Project_Listing'!$E60, 'N1.3_Project_Listing'!$A$16:$A$829,ET_Risk_SC_Summation[[#Headers],[400kV OHL Tower]])</f>
        <v>0</v>
      </c>
      <c r="BO60" s="177" t="str">
        <f>IF(SUM(ET_Risk_SC_Summation[[#This Row],[132kV Circuit Breaker]:[400kV OHL Tower]])=0, "n/a", INDEX(ET_Risk_SC_Summation[#Headers],1,MATCH(MAX(ET_Risk_SC_Summation[[#This Row],[132kV Circuit Breaker]:[400kV OHL Tower]]),ET_Risk_SC_Summation[[#This Row],[132kV Circuit Breaker]:[400kV OHL Tower]],0)))</f>
        <v>n/a</v>
      </c>
      <c r="BP60" s="177" t="str">
        <f>IFERROR(INDEX('N0.7_Lookup_References'!$G$77:$G$98,MATCH(ET_Risk_SC_Summation[[#This Row],[Mxx Category]],'N0.7_Lookup_References'!$F$77:$F$98,0)),"")</f>
        <v/>
      </c>
    </row>
    <row r="61" spans="1:68" ht="121.5">
      <c r="A61" s="160" t="str">
        <f>IFERROR(INDEX(N1.2_Intervention_Types[NARM Asset Category],MATCH('N1.3_Project_Listing'!$C61,N1.2_Intervention_Types[Intervention Type ID],0),1),"")</f>
        <v>Slamshut/ Regulators</v>
      </c>
      <c r="B61" s="160" t="str">
        <f>IF($D$2="GD",IFERROR(INDEX(N1.2_Intervention_Types[C&amp;V Asset Category (GD)],MATCH('N1.3_Project_Listing'!$C61,N1.2_Intervention_Types[Intervention Type ID],0),1),""),IFERROR(INDEX(N1.2_Intervention_Types[NARM Asset Category],MATCH('N1.3_Project_Listing'!$C61,N1.2_Intervention_Types[Intervention Type ID],0),1),""))</f>
        <v>PRS or Offtake</v>
      </c>
      <c r="C61" s="67">
        <f>IFERROR(INDEX(N1.2_Intervention_Types[Intervention Type ID],MATCH('N1.3_Project_Listing'!$I61,N1.2_Intervention_Types[Intervention Type],0),1),"")</f>
        <v>124</v>
      </c>
      <c r="D61" s="160" t="str">
        <f>IFERROR(INDEX(N1.2_Intervention_Types[Intervention Category],MATCH('N1.3_Project_Listing'!$C61,N1.2_Intervention_Types[Intervention Type ID],0),1),"")</f>
        <v>Refurbishment</v>
      </c>
      <c r="E61" s="210" t="s">
        <v>705</v>
      </c>
      <c r="F61" s="236" t="s">
        <v>706</v>
      </c>
      <c r="G61" s="236" t="s">
        <v>181</v>
      </c>
      <c r="H61" s="236" t="s">
        <v>300</v>
      </c>
      <c r="I61" s="151" t="s">
        <v>707</v>
      </c>
      <c r="J61" s="139">
        <v>2027</v>
      </c>
      <c r="K61" s="312">
        <v>0</v>
      </c>
      <c r="L61" s="312">
        <v>0</v>
      </c>
      <c r="M61" s="312">
        <v>0</v>
      </c>
      <c r="N61" s="343">
        <v>0</v>
      </c>
      <c r="O61" s="343">
        <v>0</v>
      </c>
      <c r="P61" s="365">
        <v>0</v>
      </c>
      <c r="Q61" s="366">
        <f t="shared" si="7"/>
        <v>0</v>
      </c>
      <c r="R61" s="368">
        <f>IF('N1.3_Project_Listing'!$D61="Replacement",SUM('N1.3_Project_Listing'!$K61:$L61)/2,'N1.3_Project_Listing'!$M61)</f>
        <v>0</v>
      </c>
      <c r="S61" s="67" t="str">
        <f>IFERROR(INDEX('N0.7_Lookup_References'!$C$13:$C$72,MATCH($A61,'N0.7_Lookup_References'!$B$13:$B$72,0)),"")</f>
        <v>Systems</v>
      </c>
      <c r="T61" s="338" t="str">
        <f t="shared" si="3"/>
        <v/>
      </c>
      <c r="V61" s="312">
        <v>0</v>
      </c>
      <c r="W61" s="312">
        <v>0</v>
      </c>
      <c r="X61" s="312">
        <v>0</v>
      </c>
      <c r="Y61" s="312">
        <v>0</v>
      </c>
      <c r="Z61" s="312">
        <v>0</v>
      </c>
      <c r="AA61" s="312">
        <v>0</v>
      </c>
      <c r="AB61" s="312">
        <v>0</v>
      </c>
      <c r="AC61" s="312">
        <v>0</v>
      </c>
      <c r="AD61" s="312">
        <v>0</v>
      </c>
      <c r="AE61" s="312">
        <v>0</v>
      </c>
      <c r="AF61" s="312">
        <v>0</v>
      </c>
      <c r="AG61" s="312">
        <v>0</v>
      </c>
      <c r="AH61" s="312">
        <v>0</v>
      </c>
      <c r="AI61" s="312">
        <v>0</v>
      </c>
      <c r="AJ61" s="312">
        <v>0</v>
      </c>
      <c r="AK61" s="312">
        <v>0</v>
      </c>
      <c r="AL61" s="312">
        <v>0</v>
      </c>
      <c r="AM61" s="312">
        <v>0</v>
      </c>
      <c r="AN61" s="312">
        <v>0</v>
      </c>
      <c r="AO61" s="312">
        <v>0</v>
      </c>
      <c r="AP61" s="63">
        <f t="shared" si="4"/>
        <v>0</v>
      </c>
      <c r="AQ61" s="63">
        <f t="shared" si="5"/>
        <v>0</v>
      </c>
      <c r="AR61" s="63">
        <f t="shared" si="6"/>
        <v>0</v>
      </c>
      <c r="AT61" s="176" cm="1">
        <f t="array" ref="AT61">SUMIFS('N1.3_Project_Listing'!$P$16:$P$829, 'N1.3_Project_Listing'!$E$16:$E$829,'N1.3_Project_Listing'!$E61, 'N1.3_Project_Listing'!$A$16:$A$829,ET_Risk_SC_Summation[[#Headers],[132kV Circuit Breaker]])</f>
        <v>0</v>
      </c>
      <c r="AU61" s="176" cm="1">
        <f t="array" ref="AU61">SUMIFS('N1.3_Project_Listing'!$P$16:$P$829, 'N1.3_Project_Listing'!$E$16:$E$829,'N1.3_Project_Listing'!$E61, 'N1.3_Project_Listing'!$A$16:$A$829,ET_Risk_SC_Summation[[#Headers],[132kV Transformer]])</f>
        <v>0</v>
      </c>
      <c r="AV61" s="176" cm="1">
        <f t="array" ref="AV61">SUMIFS('N1.3_Project_Listing'!$P$16:$P$829, 'N1.3_Project_Listing'!$E$16:$E$829,'N1.3_Project_Listing'!$E61, 'N1.3_Project_Listing'!$A$16:$A$829,ET_Risk_SC_Summation[[#Headers],[132kV Reactor]])</f>
        <v>0</v>
      </c>
      <c r="AW61" s="176" cm="1">
        <f t="array" ref="AW61">SUMIFS('N1.3_Project_Listing'!$P$16:$P$829, 'N1.3_Project_Listing'!$E$16:$E$829,'N1.3_Project_Listing'!$E61, 'N1.3_Project_Listing'!$A$16:$A$829,ET_Risk_SC_Summation[[#Headers],[132kV Underground Cable]])</f>
        <v>0</v>
      </c>
      <c r="AX61" s="176" cm="1">
        <f t="array" ref="AX61">SUMIFS('N1.3_Project_Listing'!$P$16:$P$829, 'N1.3_Project_Listing'!$E$16:$E$829,'N1.3_Project_Listing'!$E61, 'N1.3_Project_Listing'!$A$16:$A$829,ET_Risk_SC_Summation[[#Headers],[132kV OHL Conductor]])</f>
        <v>0</v>
      </c>
      <c r="AY61" s="176" cm="1">
        <f t="array" ref="AY61">SUMIFS('N1.3_Project_Listing'!$P$16:$P$829, 'N1.3_Project_Listing'!$E$16:$E$829,'N1.3_Project_Listing'!$E61, 'N1.3_Project_Listing'!$A$16:$A$829,ET_Risk_SC_Summation[[#Headers],[132kV OHL Fittings]])</f>
        <v>0</v>
      </c>
      <c r="AZ61" s="176" cm="1">
        <f t="array" ref="AZ61">SUMIFS('N1.3_Project_Listing'!$P$16:$P$829, 'N1.3_Project_Listing'!$E$16:$E$829,'N1.3_Project_Listing'!$E61, 'N1.3_Project_Listing'!$A$16:$A$829,ET_Risk_SC_Summation[[#Headers],[132kV OHL Tower]])</f>
        <v>0</v>
      </c>
      <c r="BA61" s="176" cm="1">
        <f t="array" ref="BA61">SUMIFS('N1.3_Project_Listing'!$P$16:$P$829, 'N1.3_Project_Listing'!$E$16:$E$829,'N1.3_Project_Listing'!$E61, 'N1.3_Project_Listing'!$A$16:$A$829,ET_Risk_SC_Summation[[#Headers],[275kV Circuit Breaker]])</f>
        <v>0</v>
      </c>
      <c r="BB61" s="176" cm="1">
        <f t="array" ref="BB61">SUMIFS('N1.3_Project_Listing'!$P$16:$P$829, 'N1.3_Project_Listing'!$E$16:$E$829,'N1.3_Project_Listing'!$E61, 'N1.3_Project_Listing'!$A$16:$A$829,ET_Risk_SC_Summation[[#Headers],[275kV Transformer]])</f>
        <v>0</v>
      </c>
      <c r="BC61" s="176" cm="1">
        <f t="array" ref="BC61">SUMIFS('N1.3_Project_Listing'!$P$16:$P$829, 'N1.3_Project_Listing'!$E$16:$E$829,'N1.3_Project_Listing'!$E61, 'N1.3_Project_Listing'!$A$16:$A$829,ET_Risk_SC_Summation[[#Headers],[275kV Reactor]])</f>
        <v>0</v>
      </c>
      <c r="BD61" s="176" cm="1">
        <f t="array" ref="BD61">SUMIFS('N1.3_Project_Listing'!$P$16:$P$829, 'N1.3_Project_Listing'!$E$16:$E$829,'N1.3_Project_Listing'!$E61, 'N1.3_Project_Listing'!$A$16:$A$829,ET_Risk_SC_Summation[[#Headers],[275kV Underground Cable]])</f>
        <v>0</v>
      </c>
      <c r="BE61" s="176" cm="1">
        <f t="array" ref="BE61">SUMIFS('N1.3_Project_Listing'!$P$16:$P$829, 'N1.3_Project_Listing'!$E$16:$E$829,'N1.3_Project_Listing'!$E61, 'N1.3_Project_Listing'!$A$16:$A$829,ET_Risk_SC_Summation[[#Headers],[275kV OHL Conductor]])</f>
        <v>0</v>
      </c>
      <c r="BF61" s="176" cm="1">
        <f t="array" ref="BF61">SUMIFS('N1.3_Project_Listing'!$P$16:$P$829, 'N1.3_Project_Listing'!$E$16:$E$829,'N1.3_Project_Listing'!$E61, 'N1.3_Project_Listing'!$A$16:$A$829,ET_Risk_SC_Summation[[#Headers],[275kV OHL Fittings]])</f>
        <v>0</v>
      </c>
      <c r="BG61" s="176" cm="1">
        <f t="array" ref="BG61">SUMIFS('N1.3_Project_Listing'!$P$16:$P$829, 'N1.3_Project_Listing'!$E$16:$E$829,'N1.3_Project_Listing'!$E61, 'N1.3_Project_Listing'!$A$16:$A$829,ET_Risk_SC_Summation[[#Headers],[275kV OHL Tower]])</f>
        <v>0</v>
      </c>
      <c r="BH61" s="176" cm="1">
        <f t="array" ref="BH61">SUMIFS('N1.3_Project_Listing'!$P$16:$P$829, 'N1.3_Project_Listing'!$E$16:$E$829,'N1.3_Project_Listing'!$E61, 'N1.3_Project_Listing'!$A$16:$A$829,ET_Risk_SC_Summation[[#Headers],[400kV Circuit Breaker]])</f>
        <v>0</v>
      </c>
      <c r="BI61" s="176" cm="1">
        <f t="array" ref="BI61">SUMIFS('N1.3_Project_Listing'!$P$16:$P$829, 'N1.3_Project_Listing'!$E$16:$E$829,'N1.3_Project_Listing'!$E61, 'N1.3_Project_Listing'!$A$16:$A$829,ET_Risk_SC_Summation[[#Headers],[400kV Transformer]])</f>
        <v>0</v>
      </c>
      <c r="BJ61" s="176" cm="1">
        <f t="array" ref="BJ61">SUMIFS('N1.3_Project_Listing'!$P$16:$P$829, 'N1.3_Project_Listing'!$E$16:$E$829,'N1.3_Project_Listing'!$E61, 'N1.3_Project_Listing'!$A$16:$A$829,ET_Risk_SC_Summation[[#Headers],[400kV Reactor]])</f>
        <v>0</v>
      </c>
      <c r="BK61" s="176" cm="1">
        <f t="array" ref="BK61">SUMIFS('N1.3_Project_Listing'!$P$16:$P$829, 'N1.3_Project_Listing'!$E$16:$E$829,'N1.3_Project_Listing'!$E61, 'N1.3_Project_Listing'!$A$16:$A$829,ET_Risk_SC_Summation[[#Headers],[400kV Underground Cable]])</f>
        <v>0</v>
      </c>
      <c r="BL61" s="176" cm="1">
        <f t="array" ref="BL61">SUMIFS('N1.3_Project_Listing'!$P$16:$P$829, 'N1.3_Project_Listing'!$E$16:$E$829,'N1.3_Project_Listing'!$E61, 'N1.3_Project_Listing'!$A$16:$A$829,ET_Risk_SC_Summation[[#Headers],[400kV OHL Conductor]])</f>
        <v>0</v>
      </c>
      <c r="BM61" s="176" cm="1">
        <f t="array" ref="BM61">SUMIFS('N1.3_Project_Listing'!$P$16:$P$829, 'N1.3_Project_Listing'!$E$16:$E$829,'N1.3_Project_Listing'!$E61, 'N1.3_Project_Listing'!$A$16:$A$829,ET_Risk_SC_Summation[[#Headers],[400kV OHL Fittings]])</f>
        <v>0</v>
      </c>
      <c r="BN61" s="176" cm="1">
        <f t="array" ref="BN61">SUMIFS('N1.3_Project_Listing'!$P$16:$P$829, 'N1.3_Project_Listing'!$E$16:$E$829,'N1.3_Project_Listing'!$E61, 'N1.3_Project_Listing'!$A$16:$A$829,ET_Risk_SC_Summation[[#Headers],[400kV OHL Tower]])</f>
        <v>0</v>
      </c>
      <c r="BO61" s="177" t="str">
        <f>IF(SUM(ET_Risk_SC_Summation[[#This Row],[132kV Circuit Breaker]:[400kV OHL Tower]])=0, "n/a", INDEX(ET_Risk_SC_Summation[#Headers],1,MATCH(MAX(ET_Risk_SC_Summation[[#This Row],[132kV Circuit Breaker]:[400kV OHL Tower]]),ET_Risk_SC_Summation[[#This Row],[132kV Circuit Breaker]:[400kV OHL Tower]],0)))</f>
        <v>n/a</v>
      </c>
      <c r="BP61" s="177" t="str">
        <f>IFERROR(INDEX('N0.7_Lookup_References'!$G$77:$G$98,MATCH(ET_Risk_SC_Summation[[#This Row],[Mxx Category]],'N0.7_Lookup_References'!$F$77:$F$98,0)),"")</f>
        <v/>
      </c>
    </row>
    <row r="62" spans="1:68" ht="121.5">
      <c r="A62" s="160" t="str">
        <f>IFERROR(INDEX(N1.2_Intervention_Types[NARM Asset Category],MATCH('N1.3_Project_Listing'!$C62,N1.2_Intervention_Types[Intervention Type ID],0),1),"")</f>
        <v>Slamshut/ Regulators</v>
      </c>
      <c r="B62" s="160" t="str">
        <f>IF($D$2="GD",IFERROR(INDEX(N1.2_Intervention_Types[C&amp;V Asset Category (GD)],MATCH('N1.3_Project_Listing'!$C62,N1.2_Intervention_Types[Intervention Type ID],0),1),""),IFERROR(INDEX(N1.2_Intervention_Types[NARM Asset Category],MATCH('N1.3_Project_Listing'!$C62,N1.2_Intervention_Types[Intervention Type ID],0),1),""))</f>
        <v>PRS or Offtake</v>
      </c>
      <c r="C62" s="67">
        <f>IFERROR(INDEX(N1.2_Intervention_Types[Intervention Type ID],MATCH('N1.3_Project_Listing'!$I62,N1.2_Intervention_Types[Intervention Type],0),1),"")</f>
        <v>124</v>
      </c>
      <c r="D62" s="160" t="str">
        <f>IFERROR(INDEX(N1.2_Intervention_Types[Intervention Category],MATCH('N1.3_Project_Listing'!$C62,N1.2_Intervention_Types[Intervention Type ID],0),1),"")</f>
        <v>Refurbishment</v>
      </c>
      <c r="E62" s="210" t="s">
        <v>705</v>
      </c>
      <c r="F62" s="236" t="s">
        <v>706</v>
      </c>
      <c r="G62" s="236" t="s">
        <v>181</v>
      </c>
      <c r="H62" s="236" t="s">
        <v>300</v>
      </c>
      <c r="I62" s="151" t="s">
        <v>707</v>
      </c>
      <c r="J62" s="139">
        <v>2028</v>
      </c>
      <c r="K62" s="312">
        <v>0</v>
      </c>
      <c r="L62" s="312">
        <v>0</v>
      </c>
      <c r="M62" s="312">
        <v>1</v>
      </c>
      <c r="N62" s="343">
        <v>9.2090000353046625E-2</v>
      </c>
      <c r="O62" s="343">
        <v>5.9133419272768752E-2</v>
      </c>
      <c r="P62" s="365">
        <v>0.45683057064634436</v>
      </c>
      <c r="Q62" s="366">
        <f t="shared" si="7"/>
        <v>3.2956581080277873E-2</v>
      </c>
      <c r="R62" s="368">
        <f>IF('N1.3_Project_Listing'!$D62="Replacement",SUM('N1.3_Project_Listing'!$K62:$L62)/2,'N1.3_Project_Listing'!$M62)</f>
        <v>1</v>
      </c>
      <c r="S62" s="67" t="str">
        <f>IFERROR(INDEX('N0.7_Lookup_References'!$C$13:$C$72,MATCH($A62,'N0.7_Lookup_References'!$B$13:$B$72,0)),"")</f>
        <v>Systems</v>
      </c>
      <c r="T62" s="338" t="str">
        <f t="shared" si="3"/>
        <v/>
      </c>
      <c r="V62" s="312">
        <v>0</v>
      </c>
      <c r="W62" s="312">
        <v>0</v>
      </c>
      <c r="X62" s="312">
        <v>0</v>
      </c>
      <c r="Y62" s="312">
        <v>0</v>
      </c>
      <c r="Z62" s="312">
        <v>0</v>
      </c>
      <c r="AA62" s="312">
        <v>0</v>
      </c>
      <c r="AB62" s="312">
        <v>0</v>
      </c>
      <c r="AC62" s="312">
        <v>0</v>
      </c>
      <c r="AD62" s="312">
        <v>1</v>
      </c>
      <c r="AE62" s="312">
        <v>0</v>
      </c>
      <c r="AF62" s="312">
        <v>0</v>
      </c>
      <c r="AG62" s="312">
        <v>0</v>
      </c>
      <c r="AH62" s="312">
        <v>0</v>
      </c>
      <c r="AI62" s="312">
        <v>0</v>
      </c>
      <c r="AJ62" s="312">
        <v>0</v>
      </c>
      <c r="AK62" s="312">
        <v>0</v>
      </c>
      <c r="AL62" s="312">
        <v>1</v>
      </c>
      <c r="AM62" s="312">
        <v>0</v>
      </c>
      <c r="AN62" s="312">
        <v>0</v>
      </c>
      <c r="AO62" s="312">
        <v>0</v>
      </c>
      <c r="AP62" s="63">
        <f t="shared" si="4"/>
        <v>1</v>
      </c>
      <c r="AQ62" s="63">
        <f t="shared" si="5"/>
        <v>1</v>
      </c>
      <c r="AR62" s="63">
        <f t="shared" si="6"/>
        <v>0</v>
      </c>
      <c r="AT62" s="176" cm="1">
        <f t="array" ref="AT62">SUMIFS('N1.3_Project_Listing'!$P$16:$P$829, 'N1.3_Project_Listing'!$E$16:$E$829,'N1.3_Project_Listing'!$E62, 'N1.3_Project_Listing'!$A$16:$A$829,ET_Risk_SC_Summation[[#Headers],[132kV Circuit Breaker]])</f>
        <v>0</v>
      </c>
      <c r="AU62" s="176" cm="1">
        <f t="array" ref="AU62">SUMIFS('N1.3_Project_Listing'!$P$16:$P$829, 'N1.3_Project_Listing'!$E$16:$E$829,'N1.3_Project_Listing'!$E62, 'N1.3_Project_Listing'!$A$16:$A$829,ET_Risk_SC_Summation[[#Headers],[132kV Transformer]])</f>
        <v>0</v>
      </c>
      <c r="AV62" s="176" cm="1">
        <f t="array" ref="AV62">SUMIFS('N1.3_Project_Listing'!$P$16:$P$829, 'N1.3_Project_Listing'!$E$16:$E$829,'N1.3_Project_Listing'!$E62, 'N1.3_Project_Listing'!$A$16:$A$829,ET_Risk_SC_Summation[[#Headers],[132kV Reactor]])</f>
        <v>0</v>
      </c>
      <c r="AW62" s="176" cm="1">
        <f t="array" ref="AW62">SUMIFS('N1.3_Project_Listing'!$P$16:$P$829, 'N1.3_Project_Listing'!$E$16:$E$829,'N1.3_Project_Listing'!$E62, 'N1.3_Project_Listing'!$A$16:$A$829,ET_Risk_SC_Summation[[#Headers],[132kV Underground Cable]])</f>
        <v>0</v>
      </c>
      <c r="AX62" s="176" cm="1">
        <f t="array" ref="AX62">SUMIFS('N1.3_Project_Listing'!$P$16:$P$829, 'N1.3_Project_Listing'!$E$16:$E$829,'N1.3_Project_Listing'!$E62, 'N1.3_Project_Listing'!$A$16:$A$829,ET_Risk_SC_Summation[[#Headers],[132kV OHL Conductor]])</f>
        <v>0</v>
      </c>
      <c r="AY62" s="176" cm="1">
        <f t="array" ref="AY62">SUMIFS('N1.3_Project_Listing'!$P$16:$P$829, 'N1.3_Project_Listing'!$E$16:$E$829,'N1.3_Project_Listing'!$E62, 'N1.3_Project_Listing'!$A$16:$A$829,ET_Risk_SC_Summation[[#Headers],[132kV OHL Fittings]])</f>
        <v>0</v>
      </c>
      <c r="AZ62" s="176" cm="1">
        <f t="array" ref="AZ62">SUMIFS('N1.3_Project_Listing'!$P$16:$P$829, 'N1.3_Project_Listing'!$E$16:$E$829,'N1.3_Project_Listing'!$E62, 'N1.3_Project_Listing'!$A$16:$A$829,ET_Risk_SC_Summation[[#Headers],[132kV OHL Tower]])</f>
        <v>0</v>
      </c>
      <c r="BA62" s="176" cm="1">
        <f t="array" ref="BA62">SUMIFS('N1.3_Project_Listing'!$P$16:$P$829, 'N1.3_Project_Listing'!$E$16:$E$829,'N1.3_Project_Listing'!$E62, 'N1.3_Project_Listing'!$A$16:$A$829,ET_Risk_SC_Summation[[#Headers],[275kV Circuit Breaker]])</f>
        <v>0</v>
      </c>
      <c r="BB62" s="176" cm="1">
        <f t="array" ref="BB62">SUMIFS('N1.3_Project_Listing'!$P$16:$P$829, 'N1.3_Project_Listing'!$E$16:$E$829,'N1.3_Project_Listing'!$E62, 'N1.3_Project_Listing'!$A$16:$A$829,ET_Risk_SC_Summation[[#Headers],[275kV Transformer]])</f>
        <v>0</v>
      </c>
      <c r="BC62" s="176" cm="1">
        <f t="array" ref="BC62">SUMIFS('N1.3_Project_Listing'!$P$16:$P$829, 'N1.3_Project_Listing'!$E$16:$E$829,'N1.3_Project_Listing'!$E62, 'N1.3_Project_Listing'!$A$16:$A$829,ET_Risk_SC_Summation[[#Headers],[275kV Reactor]])</f>
        <v>0</v>
      </c>
      <c r="BD62" s="176" cm="1">
        <f t="array" ref="BD62">SUMIFS('N1.3_Project_Listing'!$P$16:$P$829, 'N1.3_Project_Listing'!$E$16:$E$829,'N1.3_Project_Listing'!$E62, 'N1.3_Project_Listing'!$A$16:$A$829,ET_Risk_SC_Summation[[#Headers],[275kV Underground Cable]])</f>
        <v>0</v>
      </c>
      <c r="BE62" s="176" cm="1">
        <f t="array" ref="BE62">SUMIFS('N1.3_Project_Listing'!$P$16:$P$829, 'N1.3_Project_Listing'!$E$16:$E$829,'N1.3_Project_Listing'!$E62, 'N1.3_Project_Listing'!$A$16:$A$829,ET_Risk_SC_Summation[[#Headers],[275kV OHL Conductor]])</f>
        <v>0</v>
      </c>
      <c r="BF62" s="176" cm="1">
        <f t="array" ref="BF62">SUMIFS('N1.3_Project_Listing'!$P$16:$P$829, 'N1.3_Project_Listing'!$E$16:$E$829,'N1.3_Project_Listing'!$E62, 'N1.3_Project_Listing'!$A$16:$A$829,ET_Risk_SC_Summation[[#Headers],[275kV OHL Fittings]])</f>
        <v>0</v>
      </c>
      <c r="BG62" s="176" cm="1">
        <f t="array" ref="BG62">SUMIFS('N1.3_Project_Listing'!$P$16:$P$829, 'N1.3_Project_Listing'!$E$16:$E$829,'N1.3_Project_Listing'!$E62, 'N1.3_Project_Listing'!$A$16:$A$829,ET_Risk_SC_Summation[[#Headers],[275kV OHL Tower]])</f>
        <v>0</v>
      </c>
      <c r="BH62" s="176" cm="1">
        <f t="array" ref="BH62">SUMIFS('N1.3_Project_Listing'!$P$16:$P$829, 'N1.3_Project_Listing'!$E$16:$E$829,'N1.3_Project_Listing'!$E62, 'N1.3_Project_Listing'!$A$16:$A$829,ET_Risk_SC_Summation[[#Headers],[400kV Circuit Breaker]])</f>
        <v>0</v>
      </c>
      <c r="BI62" s="176" cm="1">
        <f t="array" ref="BI62">SUMIFS('N1.3_Project_Listing'!$P$16:$P$829, 'N1.3_Project_Listing'!$E$16:$E$829,'N1.3_Project_Listing'!$E62, 'N1.3_Project_Listing'!$A$16:$A$829,ET_Risk_SC_Summation[[#Headers],[400kV Transformer]])</f>
        <v>0</v>
      </c>
      <c r="BJ62" s="176" cm="1">
        <f t="array" ref="BJ62">SUMIFS('N1.3_Project_Listing'!$P$16:$P$829, 'N1.3_Project_Listing'!$E$16:$E$829,'N1.3_Project_Listing'!$E62, 'N1.3_Project_Listing'!$A$16:$A$829,ET_Risk_SC_Summation[[#Headers],[400kV Reactor]])</f>
        <v>0</v>
      </c>
      <c r="BK62" s="176" cm="1">
        <f t="array" ref="BK62">SUMIFS('N1.3_Project_Listing'!$P$16:$P$829, 'N1.3_Project_Listing'!$E$16:$E$829,'N1.3_Project_Listing'!$E62, 'N1.3_Project_Listing'!$A$16:$A$829,ET_Risk_SC_Summation[[#Headers],[400kV Underground Cable]])</f>
        <v>0</v>
      </c>
      <c r="BL62" s="176" cm="1">
        <f t="array" ref="BL62">SUMIFS('N1.3_Project_Listing'!$P$16:$P$829, 'N1.3_Project_Listing'!$E$16:$E$829,'N1.3_Project_Listing'!$E62, 'N1.3_Project_Listing'!$A$16:$A$829,ET_Risk_SC_Summation[[#Headers],[400kV OHL Conductor]])</f>
        <v>0</v>
      </c>
      <c r="BM62" s="176" cm="1">
        <f t="array" ref="BM62">SUMIFS('N1.3_Project_Listing'!$P$16:$P$829, 'N1.3_Project_Listing'!$E$16:$E$829,'N1.3_Project_Listing'!$E62, 'N1.3_Project_Listing'!$A$16:$A$829,ET_Risk_SC_Summation[[#Headers],[400kV OHL Fittings]])</f>
        <v>0</v>
      </c>
      <c r="BN62" s="176" cm="1">
        <f t="array" ref="BN62">SUMIFS('N1.3_Project_Listing'!$P$16:$P$829, 'N1.3_Project_Listing'!$E$16:$E$829,'N1.3_Project_Listing'!$E62, 'N1.3_Project_Listing'!$A$16:$A$829,ET_Risk_SC_Summation[[#Headers],[400kV OHL Tower]])</f>
        <v>0</v>
      </c>
      <c r="BO62" s="177" t="str">
        <f>IF(SUM(ET_Risk_SC_Summation[[#This Row],[132kV Circuit Breaker]:[400kV OHL Tower]])=0, "n/a", INDEX(ET_Risk_SC_Summation[#Headers],1,MATCH(MAX(ET_Risk_SC_Summation[[#This Row],[132kV Circuit Breaker]:[400kV OHL Tower]]),ET_Risk_SC_Summation[[#This Row],[132kV Circuit Breaker]:[400kV OHL Tower]],0)))</f>
        <v>n/a</v>
      </c>
      <c r="BP62" s="177" t="str">
        <f>IFERROR(INDEX('N0.7_Lookup_References'!$G$77:$G$98,MATCH(ET_Risk_SC_Summation[[#This Row],[Mxx Category]],'N0.7_Lookup_References'!$F$77:$F$98,0)),"")</f>
        <v/>
      </c>
    </row>
    <row r="63" spans="1:68" ht="121.5">
      <c r="A63" s="160" t="str">
        <f>IFERROR(INDEX(N1.2_Intervention_Types[NARM Asset Category],MATCH('N1.3_Project_Listing'!$C63,N1.2_Intervention_Types[Intervention Type ID],0),1),"")</f>
        <v>Slamshut/ Regulators</v>
      </c>
      <c r="B63" s="160" t="str">
        <f>IF($D$2="GD",IFERROR(INDEX(N1.2_Intervention_Types[C&amp;V Asset Category (GD)],MATCH('N1.3_Project_Listing'!$C63,N1.2_Intervention_Types[Intervention Type ID],0),1),""),IFERROR(INDEX(N1.2_Intervention_Types[NARM Asset Category],MATCH('N1.3_Project_Listing'!$C63,N1.2_Intervention_Types[Intervention Type ID],0),1),""))</f>
        <v>PRS or Offtake</v>
      </c>
      <c r="C63" s="67">
        <f>IFERROR(INDEX(N1.2_Intervention_Types[Intervention Type ID],MATCH('N1.3_Project_Listing'!$I63,N1.2_Intervention_Types[Intervention Type],0),1),"")</f>
        <v>124</v>
      </c>
      <c r="D63" s="160" t="str">
        <f>IFERROR(INDEX(N1.2_Intervention_Types[Intervention Category],MATCH('N1.3_Project_Listing'!$C63,N1.2_Intervention_Types[Intervention Type ID],0),1),"")</f>
        <v>Refurbishment</v>
      </c>
      <c r="E63" s="210" t="s">
        <v>705</v>
      </c>
      <c r="F63" s="236" t="s">
        <v>706</v>
      </c>
      <c r="G63" s="236" t="s">
        <v>181</v>
      </c>
      <c r="H63" s="236" t="s">
        <v>300</v>
      </c>
      <c r="I63" s="151" t="s">
        <v>707</v>
      </c>
      <c r="J63" s="139">
        <v>2029</v>
      </c>
      <c r="K63" s="312">
        <v>0</v>
      </c>
      <c r="L63" s="312">
        <v>0</v>
      </c>
      <c r="M63" s="312">
        <v>0</v>
      </c>
      <c r="N63" s="343">
        <v>0</v>
      </c>
      <c r="O63" s="343">
        <v>0</v>
      </c>
      <c r="P63" s="365">
        <v>0</v>
      </c>
      <c r="Q63" s="366">
        <f t="shared" si="7"/>
        <v>0</v>
      </c>
      <c r="R63" s="368">
        <f>IF('N1.3_Project_Listing'!$D63="Replacement",SUM('N1.3_Project_Listing'!$K63:$L63)/2,'N1.3_Project_Listing'!$M63)</f>
        <v>0</v>
      </c>
      <c r="S63" s="67" t="str">
        <f>IFERROR(INDEX('N0.7_Lookup_References'!$C$13:$C$72,MATCH($A63,'N0.7_Lookup_References'!$B$13:$B$72,0)),"")</f>
        <v>Systems</v>
      </c>
      <c r="T63" s="338" t="str">
        <f t="shared" si="3"/>
        <v/>
      </c>
      <c r="V63" s="312">
        <v>0</v>
      </c>
      <c r="W63" s="312">
        <v>0</v>
      </c>
      <c r="X63" s="312">
        <v>0</v>
      </c>
      <c r="Y63" s="312">
        <v>0</v>
      </c>
      <c r="Z63" s="312">
        <v>0</v>
      </c>
      <c r="AA63" s="312">
        <v>0</v>
      </c>
      <c r="AB63" s="312">
        <v>0</v>
      </c>
      <c r="AC63" s="312">
        <v>0</v>
      </c>
      <c r="AD63" s="312">
        <v>0</v>
      </c>
      <c r="AE63" s="312">
        <v>0</v>
      </c>
      <c r="AF63" s="312">
        <v>0</v>
      </c>
      <c r="AG63" s="312">
        <v>0</v>
      </c>
      <c r="AH63" s="312">
        <v>0</v>
      </c>
      <c r="AI63" s="312">
        <v>0</v>
      </c>
      <c r="AJ63" s="312">
        <v>0</v>
      </c>
      <c r="AK63" s="312">
        <v>0</v>
      </c>
      <c r="AL63" s="312">
        <v>0</v>
      </c>
      <c r="AM63" s="312">
        <v>0</v>
      </c>
      <c r="AN63" s="312">
        <v>0</v>
      </c>
      <c r="AO63" s="312">
        <v>0</v>
      </c>
      <c r="AP63" s="63">
        <f t="shared" si="4"/>
        <v>0</v>
      </c>
      <c r="AQ63" s="63">
        <f t="shared" si="5"/>
        <v>0</v>
      </c>
      <c r="AR63" s="63">
        <f t="shared" si="6"/>
        <v>0</v>
      </c>
      <c r="AT63" s="176" cm="1">
        <f t="array" ref="AT63">SUMIFS('N1.3_Project_Listing'!$P$16:$P$829, 'N1.3_Project_Listing'!$E$16:$E$829,'N1.3_Project_Listing'!$E63, 'N1.3_Project_Listing'!$A$16:$A$829,ET_Risk_SC_Summation[[#Headers],[132kV Circuit Breaker]])</f>
        <v>0</v>
      </c>
      <c r="AU63" s="176" cm="1">
        <f t="array" ref="AU63">SUMIFS('N1.3_Project_Listing'!$P$16:$P$829, 'N1.3_Project_Listing'!$E$16:$E$829,'N1.3_Project_Listing'!$E63, 'N1.3_Project_Listing'!$A$16:$A$829,ET_Risk_SC_Summation[[#Headers],[132kV Transformer]])</f>
        <v>0</v>
      </c>
      <c r="AV63" s="176" cm="1">
        <f t="array" ref="AV63">SUMIFS('N1.3_Project_Listing'!$P$16:$P$829, 'N1.3_Project_Listing'!$E$16:$E$829,'N1.3_Project_Listing'!$E63, 'N1.3_Project_Listing'!$A$16:$A$829,ET_Risk_SC_Summation[[#Headers],[132kV Reactor]])</f>
        <v>0</v>
      </c>
      <c r="AW63" s="176" cm="1">
        <f t="array" ref="AW63">SUMIFS('N1.3_Project_Listing'!$P$16:$P$829, 'N1.3_Project_Listing'!$E$16:$E$829,'N1.3_Project_Listing'!$E63, 'N1.3_Project_Listing'!$A$16:$A$829,ET_Risk_SC_Summation[[#Headers],[132kV Underground Cable]])</f>
        <v>0</v>
      </c>
      <c r="AX63" s="176" cm="1">
        <f t="array" ref="AX63">SUMIFS('N1.3_Project_Listing'!$P$16:$P$829, 'N1.3_Project_Listing'!$E$16:$E$829,'N1.3_Project_Listing'!$E63, 'N1.3_Project_Listing'!$A$16:$A$829,ET_Risk_SC_Summation[[#Headers],[132kV OHL Conductor]])</f>
        <v>0</v>
      </c>
      <c r="AY63" s="176" cm="1">
        <f t="array" ref="AY63">SUMIFS('N1.3_Project_Listing'!$P$16:$P$829, 'N1.3_Project_Listing'!$E$16:$E$829,'N1.3_Project_Listing'!$E63, 'N1.3_Project_Listing'!$A$16:$A$829,ET_Risk_SC_Summation[[#Headers],[132kV OHL Fittings]])</f>
        <v>0</v>
      </c>
      <c r="AZ63" s="176" cm="1">
        <f t="array" ref="AZ63">SUMIFS('N1.3_Project_Listing'!$P$16:$P$829, 'N1.3_Project_Listing'!$E$16:$E$829,'N1.3_Project_Listing'!$E63, 'N1.3_Project_Listing'!$A$16:$A$829,ET_Risk_SC_Summation[[#Headers],[132kV OHL Tower]])</f>
        <v>0</v>
      </c>
      <c r="BA63" s="176" cm="1">
        <f t="array" ref="BA63">SUMIFS('N1.3_Project_Listing'!$P$16:$P$829, 'N1.3_Project_Listing'!$E$16:$E$829,'N1.3_Project_Listing'!$E63, 'N1.3_Project_Listing'!$A$16:$A$829,ET_Risk_SC_Summation[[#Headers],[275kV Circuit Breaker]])</f>
        <v>0</v>
      </c>
      <c r="BB63" s="176" cm="1">
        <f t="array" ref="BB63">SUMIFS('N1.3_Project_Listing'!$P$16:$P$829, 'N1.3_Project_Listing'!$E$16:$E$829,'N1.3_Project_Listing'!$E63, 'N1.3_Project_Listing'!$A$16:$A$829,ET_Risk_SC_Summation[[#Headers],[275kV Transformer]])</f>
        <v>0</v>
      </c>
      <c r="BC63" s="176" cm="1">
        <f t="array" ref="BC63">SUMIFS('N1.3_Project_Listing'!$P$16:$P$829, 'N1.3_Project_Listing'!$E$16:$E$829,'N1.3_Project_Listing'!$E63, 'N1.3_Project_Listing'!$A$16:$A$829,ET_Risk_SC_Summation[[#Headers],[275kV Reactor]])</f>
        <v>0</v>
      </c>
      <c r="BD63" s="176" cm="1">
        <f t="array" ref="BD63">SUMIFS('N1.3_Project_Listing'!$P$16:$P$829, 'N1.3_Project_Listing'!$E$16:$E$829,'N1.3_Project_Listing'!$E63, 'N1.3_Project_Listing'!$A$16:$A$829,ET_Risk_SC_Summation[[#Headers],[275kV Underground Cable]])</f>
        <v>0</v>
      </c>
      <c r="BE63" s="176" cm="1">
        <f t="array" ref="BE63">SUMIFS('N1.3_Project_Listing'!$P$16:$P$829, 'N1.3_Project_Listing'!$E$16:$E$829,'N1.3_Project_Listing'!$E63, 'N1.3_Project_Listing'!$A$16:$A$829,ET_Risk_SC_Summation[[#Headers],[275kV OHL Conductor]])</f>
        <v>0</v>
      </c>
      <c r="BF63" s="176" cm="1">
        <f t="array" ref="BF63">SUMIFS('N1.3_Project_Listing'!$P$16:$P$829, 'N1.3_Project_Listing'!$E$16:$E$829,'N1.3_Project_Listing'!$E63, 'N1.3_Project_Listing'!$A$16:$A$829,ET_Risk_SC_Summation[[#Headers],[275kV OHL Fittings]])</f>
        <v>0</v>
      </c>
      <c r="BG63" s="176" cm="1">
        <f t="array" ref="BG63">SUMIFS('N1.3_Project_Listing'!$P$16:$P$829, 'N1.3_Project_Listing'!$E$16:$E$829,'N1.3_Project_Listing'!$E63, 'N1.3_Project_Listing'!$A$16:$A$829,ET_Risk_SC_Summation[[#Headers],[275kV OHL Tower]])</f>
        <v>0</v>
      </c>
      <c r="BH63" s="176" cm="1">
        <f t="array" ref="BH63">SUMIFS('N1.3_Project_Listing'!$P$16:$P$829, 'N1.3_Project_Listing'!$E$16:$E$829,'N1.3_Project_Listing'!$E63, 'N1.3_Project_Listing'!$A$16:$A$829,ET_Risk_SC_Summation[[#Headers],[400kV Circuit Breaker]])</f>
        <v>0</v>
      </c>
      <c r="BI63" s="176" cm="1">
        <f t="array" ref="BI63">SUMIFS('N1.3_Project_Listing'!$P$16:$P$829, 'N1.3_Project_Listing'!$E$16:$E$829,'N1.3_Project_Listing'!$E63, 'N1.3_Project_Listing'!$A$16:$A$829,ET_Risk_SC_Summation[[#Headers],[400kV Transformer]])</f>
        <v>0</v>
      </c>
      <c r="BJ63" s="176" cm="1">
        <f t="array" ref="BJ63">SUMIFS('N1.3_Project_Listing'!$P$16:$P$829, 'N1.3_Project_Listing'!$E$16:$E$829,'N1.3_Project_Listing'!$E63, 'N1.3_Project_Listing'!$A$16:$A$829,ET_Risk_SC_Summation[[#Headers],[400kV Reactor]])</f>
        <v>0</v>
      </c>
      <c r="BK63" s="176" cm="1">
        <f t="array" ref="BK63">SUMIFS('N1.3_Project_Listing'!$P$16:$P$829, 'N1.3_Project_Listing'!$E$16:$E$829,'N1.3_Project_Listing'!$E63, 'N1.3_Project_Listing'!$A$16:$A$829,ET_Risk_SC_Summation[[#Headers],[400kV Underground Cable]])</f>
        <v>0</v>
      </c>
      <c r="BL63" s="176" cm="1">
        <f t="array" ref="BL63">SUMIFS('N1.3_Project_Listing'!$P$16:$P$829, 'N1.3_Project_Listing'!$E$16:$E$829,'N1.3_Project_Listing'!$E63, 'N1.3_Project_Listing'!$A$16:$A$829,ET_Risk_SC_Summation[[#Headers],[400kV OHL Conductor]])</f>
        <v>0</v>
      </c>
      <c r="BM63" s="176" cm="1">
        <f t="array" ref="BM63">SUMIFS('N1.3_Project_Listing'!$P$16:$P$829, 'N1.3_Project_Listing'!$E$16:$E$829,'N1.3_Project_Listing'!$E63, 'N1.3_Project_Listing'!$A$16:$A$829,ET_Risk_SC_Summation[[#Headers],[400kV OHL Fittings]])</f>
        <v>0</v>
      </c>
      <c r="BN63" s="176" cm="1">
        <f t="array" ref="BN63">SUMIFS('N1.3_Project_Listing'!$P$16:$P$829, 'N1.3_Project_Listing'!$E$16:$E$829,'N1.3_Project_Listing'!$E63, 'N1.3_Project_Listing'!$A$16:$A$829,ET_Risk_SC_Summation[[#Headers],[400kV OHL Tower]])</f>
        <v>0</v>
      </c>
      <c r="BO63" s="177" t="str">
        <f>IF(SUM(ET_Risk_SC_Summation[[#This Row],[132kV Circuit Breaker]:[400kV OHL Tower]])=0, "n/a", INDEX(ET_Risk_SC_Summation[#Headers],1,MATCH(MAX(ET_Risk_SC_Summation[[#This Row],[132kV Circuit Breaker]:[400kV OHL Tower]]),ET_Risk_SC_Summation[[#This Row],[132kV Circuit Breaker]:[400kV OHL Tower]],0)))</f>
        <v>n/a</v>
      </c>
      <c r="BP63" s="177" t="str">
        <f>IFERROR(INDEX('N0.7_Lookup_References'!$G$77:$G$98,MATCH(ET_Risk_SC_Summation[[#This Row],[Mxx Category]],'N0.7_Lookup_References'!$F$77:$F$98,0)),"")</f>
        <v/>
      </c>
    </row>
    <row r="64" spans="1:68" ht="121.5">
      <c r="A64" s="160" t="str">
        <f>IFERROR(INDEX(N1.2_Intervention_Types[NARM Asset Category],MATCH('N1.3_Project_Listing'!$C64,N1.2_Intervention_Types[Intervention Type ID],0),1),"")</f>
        <v>Slamshut/ Regulators</v>
      </c>
      <c r="B64" s="160" t="str">
        <f>IF($D$2="GD",IFERROR(INDEX(N1.2_Intervention_Types[C&amp;V Asset Category (GD)],MATCH('N1.3_Project_Listing'!$C64,N1.2_Intervention_Types[Intervention Type ID],0),1),""),IFERROR(INDEX(N1.2_Intervention_Types[NARM Asset Category],MATCH('N1.3_Project_Listing'!$C64,N1.2_Intervention_Types[Intervention Type ID],0),1),""))</f>
        <v>PRS or Offtake</v>
      </c>
      <c r="C64" s="67">
        <f>IFERROR(INDEX(N1.2_Intervention_Types[Intervention Type ID],MATCH('N1.3_Project_Listing'!$I64,N1.2_Intervention_Types[Intervention Type],0),1),"")</f>
        <v>124</v>
      </c>
      <c r="D64" s="160" t="str">
        <f>IFERROR(INDEX(N1.2_Intervention_Types[Intervention Category],MATCH('N1.3_Project_Listing'!$C64,N1.2_Intervention_Types[Intervention Type ID],0),1),"")</f>
        <v>Refurbishment</v>
      </c>
      <c r="E64" s="210" t="s">
        <v>705</v>
      </c>
      <c r="F64" s="236" t="s">
        <v>706</v>
      </c>
      <c r="G64" s="236" t="s">
        <v>181</v>
      </c>
      <c r="H64" s="236" t="s">
        <v>300</v>
      </c>
      <c r="I64" s="151" t="s">
        <v>707</v>
      </c>
      <c r="J64" s="139">
        <v>2030</v>
      </c>
      <c r="K64" s="312">
        <v>0</v>
      </c>
      <c r="L64" s="312">
        <v>0</v>
      </c>
      <c r="M64" s="312">
        <v>1</v>
      </c>
      <c r="N64" s="343">
        <v>0.11293776027801686</v>
      </c>
      <c r="O64" s="343">
        <v>7.9108063159010589E-2</v>
      </c>
      <c r="P64" s="365">
        <v>0.46547146292910624</v>
      </c>
      <c r="Q64" s="366">
        <f t="shared" si="7"/>
        <v>3.3829697119006269E-2</v>
      </c>
      <c r="R64" s="368">
        <f>IF('N1.3_Project_Listing'!$D64="Replacement",SUM('N1.3_Project_Listing'!$K64:$L64)/2,'N1.3_Project_Listing'!$M64)</f>
        <v>1</v>
      </c>
      <c r="S64" s="67" t="str">
        <f>IFERROR(INDEX('N0.7_Lookup_References'!$C$13:$C$72,MATCH($A64,'N0.7_Lookup_References'!$B$13:$B$72,0)),"")</f>
        <v>Systems</v>
      </c>
      <c r="T64" s="338" t="str">
        <f t="shared" si="3"/>
        <v/>
      </c>
      <c r="V64" s="312">
        <v>0</v>
      </c>
      <c r="W64" s="312">
        <v>0</v>
      </c>
      <c r="X64" s="312">
        <v>0</v>
      </c>
      <c r="Y64" s="312">
        <v>0</v>
      </c>
      <c r="Z64" s="312">
        <v>0</v>
      </c>
      <c r="AA64" s="312">
        <v>0</v>
      </c>
      <c r="AB64" s="312">
        <v>0</v>
      </c>
      <c r="AC64" s="312">
        <v>0</v>
      </c>
      <c r="AD64" s="312">
        <v>0</v>
      </c>
      <c r="AE64" s="312">
        <v>1</v>
      </c>
      <c r="AF64" s="312">
        <v>0</v>
      </c>
      <c r="AG64" s="312">
        <v>0</v>
      </c>
      <c r="AH64" s="312">
        <v>0</v>
      </c>
      <c r="AI64" s="312">
        <v>0</v>
      </c>
      <c r="AJ64" s="312">
        <v>0</v>
      </c>
      <c r="AK64" s="312">
        <v>0</v>
      </c>
      <c r="AL64" s="312">
        <v>0</v>
      </c>
      <c r="AM64" s="312">
        <v>0</v>
      </c>
      <c r="AN64" s="312">
        <v>0</v>
      </c>
      <c r="AO64" s="312">
        <v>1</v>
      </c>
      <c r="AP64" s="63">
        <f t="shared" si="4"/>
        <v>1</v>
      </c>
      <c r="AQ64" s="63">
        <f t="shared" si="5"/>
        <v>1</v>
      </c>
      <c r="AR64" s="63">
        <f t="shared" si="6"/>
        <v>0</v>
      </c>
      <c r="AT64" s="176" cm="1">
        <f t="array" ref="AT64">SUMIFS('N1.3_Project_Listing'!$P$16:$P$829, 'N1.3_Project_Listing'!$E$16:$E$829,'N1.3_Project_Listing'!$E64, 'N1.3_Project_Listing'!$A$16:$A$829,ET_Risk_SC_Summation[[#Headers],[132kV Circuit Breaker]])</f>
        <v>0</v>
      </c>
      <c r="AU64" s="176" cm="1">
        <f t="array" ref="AU64">SUMIFS('N1.3_Project_Listing'!$P$16:$P$829, 'N1.3_Project_Listing'!$E$16:$E$829,'N1.3_Project_Listing'!$E64, 'N1.3_Project_Listing'!$A$16:$A$829,ET_Risk_SC_Summation[[#Headers],[132kV Transformer]])</f>
        <v>0</v>
      </c>
      <c r="AV64" s="176" cm="1">
        <f t="array" ref="AV64">SUMIFS('N1.3_Project_Listing'!$P$16:$P$829, 'N1.3_Project_Listing'!$E$16:$E$829,'N1.3_Project_Listing'!$E64, 'N1.3_Project_Listing'!$A$16:$A$829,ET_Risk_SC_Summation[[#Headers],[132kV Reactor]])</f>
        <v>0</v>
      </c>
      <c r="AW64" s="176" cm="1">
        <f t="array" ref="AW64">SUMIFS('N1.3_Project_Listing'!$P$16:$P$829, 'N1.3_Project_Listing'!$E$16:$E$829,'N1.3_Project_Listing'!$E64, 'N1.3_Project_Listing'!$A$16:$A$829,ET_Risk_SC_Summation[[#Headers],[132kV Underground Cable]])</f>
        <v>0</v>
      </c>
      <c r="AX64" s="176" cm="1">
        <f t="array" ref="AX64">SUMIFS('N1.3_Project_Listing'!$P$16:$P$829, 'N1.3_Project_Listing'!$E$16:$E$829,'N1.3_Project_Listing'!$E64, 'N1.3_Project_Listing'!$A$16:$A$829,ET_Risk_SC_Summation[[#Headers],[132kV OHL Conductor]])</f>
        <v>0</v>
      </c>
      <c r="AY64" s="176" cm="1">
        <f t="array" ref="AY64">SUMIFS('N1.3_Project_Listing'!$P$16:$P$829, 'N1.3_Project_Listing'!$E$16:$E$829,'N1.3_Project_Listing'!$E64, 'N1.3_Project_Listing'!$A$16:$A$829,ET_Risk_SC_Summation[[#Headers],[132kV OHL Fittings]])</f>
        <v>0</v>
      </c>
      <c r="AZ64" s="176" cm="1">
        <f t="array" ref="AZ64">SUMIFS('N1.3_Project_Listing'!$P$16:$P$829, 'N1.3_Project_Listing'!$E$16:$E$829,'N1.3_Project_Listing'!$E64, 'N1.3_Project_Listing'!$A$16:$A$829,ET_Risk_SC_Summation[[#Headers],[132kV OHL Tower]])</f>
        <v>0</v>
      </c>
      <c r="BA64" s="176" cm="1">
        <f t="array" ref="BA64">SUMIFS('N1.3_Project_Listing'!$P$16:$P$829, 'N1.3_Project_Listing'!$E$16:$E$829,'N1.3_Project_Listing'!$E64, 'N1.3_Project_Listing'!$A$16:$A$829,ET_Risk_SC_Summation[[#Headers],[275kV Circuit Breaker]])</f>
        <v>0</v>
      </c>
      <c r="BB64" s="176" cm="1">
        <f t="array" ref="BB64">SUMIFS('N1.3_Project_Listing'!$P$16:$P$829, 'N1.3_Project_Listing'!$E$16:$E$829,'N1.3_Project_Listing'!$E64, 'N1.3_Project_Listing'!$A$16:$A$829,ET_Risk_SC_Summation[[#Headers],[275kV Transformer]])</f>
        <v>0</v>
      </c>
      <c r="BC64" s="176" cm="1">
        <f t="array" ref="BC64">SUMIFS('N1.3_Project_Listing'!$P$16:$P$829, 'N1.3_Project_Listing'!$E$16:$E$829,'N1.3_Project_Listing'!$E64, 'N1.3_Project_Listing'!$A$16:$A$829,ET_Risk_SC_Summation[[#Headers],[275kV Reactor]])</f>
        <v>0</v>
      </c>
      <c r="BD64" s="176" cm="1">
        <f t="array" ref="BD64">SUMIFS('N1.3_Project_Listing'!$P$16:$P$829, 'N1.3_Project_Listing'!$E$16:$E$829,'N1.3_Project_Listing'!$E64, 'N1.3_Project_Listing'!$A$16:$A$829,ET_Risk_SC_Summation[[#Headers],[275kV Underground Cable]])</f>
        <v>0</v>
      </c>
      <c r="BE64" s="176" cm="1">
        <f t="array" ref="BE64">SUMIFS('N1.3_Project_Listing'!$P$16:$P$829, 'N1.3_Project_Listing'!$E$16:$E$829,'N1.3_Project_Listing'!$E64, 'N1.3_Project_Listing'!$A$16:$A$829,ET_Risk_SC_Summation[[#Headers],[275kV OHL Conductor]])</f>
        <v>0</v>
      </c>
      <c r="BF64" s="176" cm="1">
        <f t="array" ref="BF64">SUMIFS('N1.3_Project_Listing'!$P$16:$P$829, 'N1.3_Project_Listing'!$E$16:$E$829,'N1.3_Project_Listing'!$E64, 'N1.3_Project_Listing'!$A$16:$A$829,ET_Risk_SC_Summation[[#Headers],[275kV OHL Fittings]])</f>
        <v>0</v>
      </c>
      <c r="BG64" s="176" cm="1">
        <f t="array" ref="BG64">SUMIFS('N1.3_Project_Listing'!$P$16:$P$829, 'N1.3_Project_Listing'!$E$16:$E$829,'N1.3_Project_Listing'!$E64, 'N1.3_Project_Listing'!$A$16:$A$829,ET_Risk_SC_Summation[[#Headers],[275kV OHL Tower]])</f>
        <v>0</v>
      </c>
      <c r="BH64" s="176" cm="1">
        <f t="array" ref="BH64">SUMIFS('N1.3_Project_Listing'!$P$16:$P$829, 'N1.3_Project_Listing'!$E$16:$E$829,'N1.3_Project_Listing'!$E64, 'N1.3_Project_Listing'!$A$16:$A$829,ET_Risk_SC_Summation[[#Headers],[400kV Circuit Breaker]])</f>
        <v>0</v>
      </c>
      <c r="BI64" s="176" cm="1">
        <f t="array" ref="BI64">SUMIFS('N1.3_Project_Listing'!$P$16:$P$829, 'N1.3_Project_Listing'!$E$16:$E$829,'N1.3_Project_Listing'!$E64, 'N1.3_Project_Listing'!$A$16:$A$829,ET_Risk_SC_Summation[[#Headers],[400kV Transformer]])</f>
        <v>0</v>
      </c>
      <c r="BJ64" s="176" cm="1">
        <f t="array" ref="BJ64">SUMIFS('N1.3_Project_Listing'!$P$16:$P$829, 'N1.3_Project_Listing'!$E$16:$E$829,'N1.3_Project_Listing'!$E64, 'N1.3_Project_Listing'!$A$16:$A$829,ET_Risk_SC_Summation[[#Headers],[400kV Reactor]])</f>
        <v>0</v>
      </c>
      <c r="BK64" s="176" cm="1">
        <f t="array" ref="BK64">SUMIFS('N1.3_Project_Listing'!$P$16:$P$829, 'N1.3_Project_Listing'!$E$16:$E$829,'N1.3_Project_Listing'!$E64, 'N1.3_Project_Listing'!$A$16:$A$829,ET_Risk_SC_Summation[[#Headers],[400kV Underground Cable]])</f>
        <v>0</v>
      </c>
      <c r="BL64" s="176" cm="1">
        <f t="array" ref="BL64">SUMIFS('N1.3_Project_Listing'!$P$16:$P$829, 'N1.3_Project_Listing'!$E$16:$E$829,'N1.3_Project_Listing'!$E64, 'N1.3_Project_Listing'!$A$16:$A$829,ET_Risk_SC_Summation[[#Headers],[400kV OHL Conductor]])</f>
        <v>0</v>
      </c>
      <c r="BM64" s="176" cm="1">
        <f t="array" ref="BM64">SUMIFS('N1.3_Project_Listing'!$P$16:$P$829, 'N1.3_Project_Listing'!$E$16:$E$829,'N1.3_Project_Listing'!$E64, 'N1.3_Project_Listing'!$A$16:$A$829,ET_Risk_SC_Summation[[#Headers],[400kV OHL Fittings]])</f>
        <v>0</v>
      </c>
      <c r="BN64" s="176" cm="1">
        <f t="array" ref="BN64">SUMIFS('N1.3_Project_Listing'!$P$16:$P$829, 'N1.3_Project_Listing'!$E$16:$E$829,'N1.3_Project_Listing'!$E64, 'N1.3_Project_Listing'!$A$16:$A$829,ET_Risk_SC_Summation[[#Headers],[400kV OHL Tower]])</f>
        <v>0</v>
      </c>
      <c r="BO64" s="177" t="str">
        <f>IF(SUM(ET_Risk_SC_Summation[[#This Row],[132kV Circuit Breaker]:[400kV OHL Tower]])=0, "n/a", INDEX(ET_Risk_SC_Summation[#Headers],1,MATCH(MAX(ET_Risk_SC_Summation[[#This Row],[132kV Circuit Breaker]:[400kV OHL Tower]]),ET_Risk_SC_Summation[[#This Row],[132kV Circuit Breaker]:[400kV OHL Tower]],0)))</f>
        <v>n/a</v>
      </c>
      <c r="BP64" s="177" t="str">
        <f>IFERROR(INDEX('N0.7_Lookup_References'!$G$77:$G$98,MATCH(ET_Risk_SC_Summation[[#This Row],[Mxx Category]],'N0.7_Lookup_References'!$F$77:$F$98,0)),"")</f>
        <v/>
      </c>
    </row>
    <row r="65" spans="1:68" ht="121.5">
      <c r="A65" s="160" t="str">
        <f>IFERROR(INDEX(N1.2_Intervention_Types[NARM Asset Category],MATCH('N1.3_Project_Listing'!$C65,N1.2_Intervention_Types[Intervention Type ID],0),1),"")</f>
        <v>Slamshut/ Regulators</v>
      </c>
      <c r="B65" s="160" t="str">
        <f>IF($D$2="GD",IFERROR(INDEX(N1.2_Intervention_Types[C&amp;V Asset Category (GD)],MATCH('N1.3_Project_Listing'!$C65,N1.2_Intervention_Types[Intervention Type ID],0),1),""),IFERROR(INDEX(N1.2_Intervention_Types[NARM Asset Category],MATCH('N1.3_Project_Listing'!$C65,N1.2_Intervention_Types[Intervention Type ID],0),1),""))</f>
        <v>PRS or Offtake</v>
      </c>
      <c r="C65" s="67">
        <f>IFERROR(INDEX(N1.2_Intervention_Types[Intervention Type ID],MATCH('N1.3_Project_Listing'!$I65,N1.2_Intervention_Types[Intervention Type],0),1),"")</f>
        <v>124</v>
      </c>
      <c r="D65" s="160" t="str">
        <f>IFERROR(INDEX(N1.2_Intervention_Types[Intervention Category],MATCH('N1.3_Project_Listing'!$C65,N1.2_Intervention_Types[Intervention Type ID],0),1),"")</f>
        <v>Refurbishment</v>
      </c>
      <c r="E65" s="210" t="s">
        <v>705</v>
      </c>
      <c r="F65" s="236" t="s">
        <v>706</v>
      </c>
      <c r="G65" s="236" t="s">
        <v>181</v>
      </c>
      <c r="H65" s="236" t="s">
        <v>300</v>
      </c>
      <c r="I65" s="151" t="s">
        <v>707</v>
      </c>
      <c r="J65" s="139">
        <v>2031</v>
      </c>
      <c r="K65" s="312">
        <v>0</v>
      </c>
      <c r="L65" s="312">
        <v>0</v>
      </c>
      <c r="M65" s="312">
        <v>0</v>
      </c>
      <c r="N65" s="343">
        <v>0</v>
      </c>
      <c r="O65" s="343">
        <v>0</v>
      </c>
      <c r="P65" s="365">
        <v>0</v>
      </c>
      <c r="Q65" s="366">
        <f t="shared" si="7"/>
        <v>0</v>
      </c>
      <c r="R65" s="368">
        <f>IF('N1.3_Project_Listing'!$D65="Replacement",SUM('N1.3_Project_Listing'!$K65:$L65)/2,'N1.3_Project_Listing'!$M65)</f>
        <v>0</v>
      </c>
      <c r="S65" s="67" t="str">
        <f>IFERROR(INDEX('N0.7_Lookup_References'!$C$13:$C$72,MATCH($A65,'N0.7_Lookup_References'!$B$13:$B$72,0)),"")</f>
        <v>Systems</v>
      </c>
      <c r="T65" s="338" t="str">
        <f t="shared" si="3"/>
        <v/>
      </c>
      <c r="V65" s="312">
        <v>0</v>
      </c>
      <c r="W65" s="312">
        <v>0</v>
      </c>
      <c r="X65" s="312">
        <v>0</v>
      </c>
      <c r="Y65" s="312">
        <v>0</v>
      </c>
      <c r="Z65" s="312">
        <v>0</v>
      </c>
      <c r="AA65" s="312">
        <v>0</v>
      </c>
      <c r="AB65" s="312">
        <v>0</v>
      </c>
      <c r="AC65" s="312">
        <v>0</v>
      </c>
      <c r="AD65" s="312">
        <v>0</v>
      </c>
      <c r="AE65" s="312">
        <v>0</v>
      </c>
      <c r="AF65" s="312">
        <v>0</v>
      </c>
      <c r="AG65" s="312">
        <v>0</v>
      </c>
      <c r="AH65" s="312">
        <v>0</v>
      </c>
      <c r="AI65" s="312">
        <v>0</v>
      </c>
      <c r="AJ65" s="312">
        <v>0</v>
      </c>
      <c r="AK65" s="312">
        <v>0</v>
      </c>
      <c r="AL65" s="312">
        <v>0</v>
      </c>
      <c r="AM65" s="312">
        <v>0</v>
      </c>
      <c r="AN65" s="312">
        <v>0</v>
      </c>
      <c r="AO65" s="312">
        <v>0</v>
      </c>
      <c r="AP65" s="63">
        <f t="shared" si="4"/>
        <v>0</v>
      </c>
      <c r="AQ65" s="63">
        <f t="shared" si="5"/>
        <v>0</v>
      </c>
      <c r="AR65" s="63">
        <f t="shared" si="6"/>
        <v>0</v>
      </c>
      <c r="AT65" s="176" cm="1">
        <f t="array" ref="AT65">SUMIFS('N1.3_Project_Listing'!$P$16:$P$829, 'N1.3_Project_Listing'!$E$16:$E$829,'N1.3_Project_Listing'!$E65, 'N1.3_Project_Listing'!$A$16:$A$829,ET_Risk_SC_Summation[[#Headers],[132kV Circuit Breaker]])</f>
        <v>0</v>
      </c>
      <c r="AU65" s="176" cm="1">
        <f t="array" ref="AU65">SUMIFS('N1.3_Project_Listing'!$P$16:$P$829, 'N1.3_Project_Listing'!$E$16:$E$829,'N1.3_Project_Listing'!$E65, 'N1.3_Project_Listing'!$A$16:$A$829,ET_Risk_SC_Summation[[#Headers],[132kV Transformer]])</f>
        <v>0</v>
      </c>
      <c r="AV65" s="176" cm="1">
        <f t="array" ref="AV65">SUMIFS('N1.3_Project_Listing'!$P$16:$P$829, 'N1.3_Project_Listing'!$E$16:$E$829,'N1.3_Project_Listing'!$E65, 'N1.3_Project_Listing'!$A$16:$A$829,ET_Risk_SC_Summation[[#Headers],[132kV Reactor]])</f>
        <v>0</v>
      </c>
      <c r="AW65" s="176" cm="1">
        <f t="array" ref="AW65">SUMIFS('N1.3_Project_Listing'!$P$16:$P$829, 'N1.3_Project_Listing'!$E$16:$E$829,'N1.3_Project_Listing'!$E65, 'N1.3_Project_Listing'!$A$16:$A$829,ET_Risk_SC_Summation[[#Headers],[132kV Underground Cable]])</f>
        <v>0</v>
      </c>
      <c r="AX65" s="176" cm="1">
        <f t="array" ref="AX65">SUMIFS('N1.3_Project_Listing'!$P$16:$P$829, 'N1.3_Project_Listing'!$E$16:$E$829,'N1.3_Project_Listing'!$E65, 'N1.3_Project_Listing'!$A$16:$A$829,ET_Risk_SC_Summation[[#Headers],[132kV OHL Conductor]])</f>
        <v>0</v>
      </c>
      <c r="AY65" s="176" cm="1">
        <f t="array" ref="AY65">SUMIFS('N1.3_Project_Listing'!$P$16:$P$829, 'N1.3_Project_Listing'!$E$16:$E$829,'N1.3_Project_Listing'!$E65, 'N1.3_Project_Listing'!$A$16:$A$829,ET_Risk_SC_Summation[[#Headers],[132kV OHL Fittings]])</f>
        <v>0</v>
      </c>
      <c r="AZ65" s="176" cm="1">
        <f t="array" ref="AZ65">SUMIFS('N1.3_Project_Listing'!$P$16:$P$829, 'N1.3_Project_Listing'!$E$16:$E$829,'N1.3_Project_Listing'!$E65, 'N1.3_Project_Listing'!$A$16:$A$829,ET_Risk_SC_Summation[[#Headers],[132kV OHL Tower]])</f>
        <v>0</v>
      </c>
      <c r="BA65" s="176" cm="1">
        <f t="array" ref="BA65">SUMIFS('N1.3_Project_Listing'!$P$16:$P$829, 'N1.3_Project_Listing'!$E$16:$E$829,'N1.3_Project_Listing'!$E65, 'N1.3_Project_Listing'!$A$16:$A$829,ET_Risk_SC_Summation[[#Headers],[275kV Circuit Breaker]])</f>
        <v>0</v>
      </c>
      <c r="BB65" s="176" cm="1">
        <f t="array" ref="BB65">SUMIFS('N1.3_Project_Listing'!$P$16:$P$829, 'N1.3_Project_Listing'!$E$16:$E$829,'N1.3_Project_Listing'!$E65, 'N1.3_Project_Listing'!$A$16:$A$829,ET_Risk_SC_Summation[[#Headers],[275kV Transformer]])</f>
        <v>0</v>
      </c>
      <c r="BC65" s="176" cm="1">
        <f t="array" ref="BC65">SUMIFS('N1.3_Project_Listing'!$P$16:$P$829, 'N1.3_Project_Listing'!$E$16:$E$829,'N1.3_Project_Listing'!$E65, 'N1.3_Project_Listing'!$A$16:$A$829,ET_Risk_SC_Summation[[#Headers],[275kV Reactor]])</f>
        <v>0</v>
      </c>
      <c r="BD65" s="176" cm="1">
        <f t="array" ref="BD65">SUMIFS('N1.3_Project_Listing'!$P$16:$P$829, 'N1.3_Project_Listing'!$E$16:$E$829,'N1.3_Project_Listing'!$E65, 'N1.3_Project_Listing'!$A$16:$A$829,ET_Risk_SC_Summation[[#Headers],[275kV Underground Cable]])</f>
        <v>0</v>
      </c>
      <c r="BE65" s="176" cm="1">
        <f t="array" ref="BE65">SUMIFS('N1.3_Project_Listing'!$P$16:$P$829, 'N1.3_Project_Listing'!$E$16:$E$829,'N1.3_Project_Listing'!$E65, 'N1.3_Project_Listing'!$A$16:$A$829,ET_Risk_SC_Summation[[#Headers],[275kV OHL Conductor]])</f>
        <v>0</v>
      </c>
      <c r="BF65" s="176" cm="1">
        <f t="array" ref="BF65">SUMIFS('N1.3_Project_Listing'!$P$16:$P$829, 'N1.3_Project_Listing'!$E$16:$E$829,'N1.3_Project_Listing'!$E65, 'N1.3_Project_Listing'!$A$16:$A$829,ET_Risk_SC_Summation[[#Headers],[275kV OHL Fittings]])</f>
        <v>0</v>
      </c>
      <c r="BG65" s="176" cm="1">
        <f t="array" ref="BG65">SUMIFS('N1.3_Project_Listing'!$P$16:$P$829, 'N1.3_Project_Listing'!$E$16:$E$829,'N1.3_Project_Listing'!$E65, 'N1.3_Project_Listing'!$A$16:$A$829,ET_Risk_SC_Summation[[#Headers],[275kV OHL Tower]])</f>
        <v>0</v>
      </c>
      <c r="BH65" s="176" cm="1">
        <f t="array" ref="BH65">SUMIFS('N1.3_Project_Listing'!$P$16:$P$829, 'N1.3_Project_Listing'!$E$16:$E$829,'N1.3_Project_Listing'!$E65, 'N1.3_Project_Listing'!$A$16:$A$829,ET_Risk_SC_Summation[[#Headers],[400kV Circuit Breaker]])</f>
        <v>0</v>
      </c>
      <c r="BI65" s="176" cm="1">
        <f t="array" ref="BI65">SUMIFS('N1.3_Project_Listing'!$P$16:$P$829, 'N1.3_Project_Listing'!$E$16:$E$829,'N1.3_Project_Listing'!$E65, 'N1.3_Project_Listing'!$A$16:$A$829,ET_Risk_SC_Summation[[#Headers],[400kV Transformer]])</f>
        <v>0</v>
      </c>
      <c r="BJ65" s="176" cm="1">
        <f t="array" ref="BJ65">SUMIFS('N1.3_Project_Listing'!$P$16:$P$829, 'N1.3_Project_Listing'!$E$16:$E$829,'N1.3_Project_Listing'!$E65, 'N1.3_Project_Listing'!$A$16:$A$829,ET_Risk_SC_Summation[[#Headers],[400kV Reactor]])</f>
        <v>0</v>
      </c>
      <c r="BK65" s="176" cm="1">
        <f t="array" ref="BK65">SUMIFS('N1.3_Project_Listing'!$P$16:$P$829, 'N1.3_Project_Listing'!$E$16:$E$829,'N1.3_Project_Listing'!$E65, 'N1.3_Project_Listing'!$A$16:$A$829,ET_Risk_SC_Summation[[#Headers],[400kV Underground Cable]])</f>
        <v>0</v>
      </c>
      <c r="BL65" s="176" cm="1">
        <f t="array" ref="BL65">SUMIFS('N1.3_Project_Listing'!$P$16:$P$829, 'N1.3_Project_Listing'!$E$16:$E$829,'N1.3_Project_Listing'!$E65, 'N1.3_Project_Listing'!$A$16:$A$829,ET_Risk_SC_Summation[[#Headers],[400kV OHL Conductor]])</f>
        <v>0</v>
      </c>
      <c r="BM65" s="176" cm="1">
        <f t="array" ref="BM65">SUMIFS('N1.3_Project_Listing'!$P$16:$P$829, 'N1.3_Project_Listing'!$E$16:$E$829,'N1.3_Project_Listing'!$E65, 'N1.3_Project_Listing'!$A$16:$A$829,ET_Risk_SC_Summation[[#Headers],[400kV OHL Fittings]])</f>
        <v>0</v>
      </c>
      <c r="BN65" s="176" cm="1">
        <f t="array" ref="BN65">SUMIFS('N1.3_Project_Listing'!$P$16:$P$829, 'N1.3_Project_Listing'!$E$16:$E$829,'N1.3_Project_Listing'!$E65, 'N1.3_Project_Listing'!$A$16:$A$829,ET_Risk_SC_Summation[[#Headers],[400kV OHL Tower]])</f>
        <v>0</v>
      </c>
      <c r="BO65" s="177" t="str">
        <f>IF(SUM(ET_Risk_SC_Summation[[#This Row],[132kV Circuit Breaker]:[400kV OHL Tower]])=0, "n/a", INDEX(ET_Risk_SC_Summation[#Headers],1,MATCH(MAX(ET_Risk_SC_Summation[[#This Row],[132kV Circuit Breaker]:[400kV OHL Tower]]),ET_Risk_SC_Summation[[#This Row],[132kV Circuit Breaker]:[400kV OHL Tower]],0)))</f>
        <v>n/a</v>
      </c>
      <c r="BP65" s="177" t="str">
        <f>IFERROR(INDEX('N0.7_Lookup_References'!$G$77:$G$98,MATCH(ET_Risk_SC_Summation[[#This Row],[Mxx Category]],'N0.7_Lookup_References'!$F$77:$F$98,0)),"")</f>
        <v/>
      </c>
    </row>
    <row r="66" spans="1:68" ht="121.5">
      <c r="A66" s="160" t="str">
        <f>IFERROR(INDEX(N1.2_Intervention_Types[NARM Asset Category],MATCH('N1.3_Project_Listing'!$C66,N1.2_Intervention_Types[Intervention Type ID],0),1),"")</f>
        <v>Slamshut/ Regulators</v>
      </c>
      <c r="B66" s="160" t="str">
        <f>IF($D$2="GD",IFERROR(INDEX(N1.2_Intervention_Types[C&amp;V Asset Category (GD)],MATCH('N1.3_Project_Listing'!$C66,N1.2_Intervention_Types[Intervention Type ID],0),1),""),IFERROR(INDEX(N1.2_Intervention_Types[NARM Asset Category],MATCH('N1.3_Project_Listing'!$C66,N1.2_Intervention_Types[Intervention Type ID],0),1),""))</f>
        <v>PRS or Offtake</v>
      </c>
      <c r="C66" s="67">
        <f>IFERROR(INDEX(N1.2_Intervention_Types[Intervention Type ID],MATCH('N1.3_Project_Listing'!$I66,N1.2_Intervention_Types[Intervention Type],0),1),"")</f>
        <v>127</v>
      </c>
      <c r="D66" s="160" t="str">
        <f>IFERROR(INDEX(N1.2_Intervention_Types[Intervention Category],MATCH('N1.3_Project_Listing'!$C66,N1.2_Intervention_Types[Intervention Type ID],0),1),"")</f>
        <v>Refurbishment</v>
      </c>
      <c r="E66" s="210" t="s">
        <v>708</v>
      </c>
      <c r="F66" s="236" t="s">
        <v>709</v>
      </c>
      <c r="G66" s="236" t="s">
        <v>181</v>
      </c>
      <c r="H66" s="236" t="s">
        <v>300</v>
      </c>
      <c r="I66" s="151" t="s">
        <v>710</v>
      </c>
      <c r="J66" s="139">
        <v>2027</v>
      </c>
      <c r="K66" s="312">
        <v>0</v>
      </c>
      <c r="L66" s="312">
        <v>0</v>
      </c>
      <c r="M66" s="312">
        <v>1</v>
      </c>
      <c r="N66" s="343">
        <v>0.88292681337757095</v>
      </c>
      <c r="O66" s="343">
        <v>0.51266730162970131</v>
      </c>
      <c r="P66" s="365">
        <v>2.1730173966234876</v>
      </c>
      <c r="Q66" s="366">
        <f t="shared" si="7"/>
        <v>0.37025951174786964</v>
      </c>
      <c r="R66" s="368">
        <f>IF('N1.3_Project_Listing'!$D66="Replacement",SUM('N1.3_Project_Listing'!$K66:$L66)/2,'N1.3_Project_Listing'!$M66)</f>
        <v>1</v>
      </c>
      <c r="S66" s="67" t="str">
        <f>IFERROR(INDEX('N0.7_Lookup_References'!$C$13:$C$72,MATCH($A66,'N0.7_Lookup_References'!$B$13:$B$72,0)),"")</f>
        <v>Systems</v>
      </c>
      <c r="T66" s="338" t="str">
        <f t="shared" si="3"/>
        <v/>
      </c>
      <c r="V66" s="312">
        <v>0</v>
      </c>
      <c r="W66" s="312">
        <v>0</v>
      </c>
      <c r="X66" s="312">
        <v>0</v>
      </c>
      <c r="Y66" s="312">
        <v>0</v>
      </c>
      <c r="Z66" s="312">
        <v>0</v>
      </c>
      <c r="AA66" s="312">
        <v>0</v>
      </c>
      <c r="AB66" s="312">
        <v>0</v>
      </c>
      <c r="AC66" s="312">
        <v>0</v>
      </c>
      <c r="AD66" s="312">
        <v>0</v>
      </c>
      <c r="AE66" s="312">
        <v>1</v>
      </c>
      <c r="AF66" s="312">
        <v>0</v>
      </c>
      <c r="AG66" s="312">
        <v>0</v>
      </c>
      <c r="AH66" s="312">
        <v>0</v>
      </c>
      <c r="AI66" s="312">
        <v>0</v>
      </c>
      <c r="AJ66" s="312">
        <v>0</v>
      </c>
      <c r="AK66" s="312">
        <v>0</v>
      </c>
      <c r="AL66" s="312">
        <v>0</v>
      </c>
      <c r="AM66" s="312">
        <v>0</v>
      </c>
      <c r="AN66" s="312">
        <v>0</v>
      </c>
      <c r="AO66" s="312">
        <v>1</v>
      </c>
      <c r="AP66" s="63">
        <f t="shared" si="4"/>
        <v>1</v>
      </c>
      <c r="AQ66" s="63">
        <f t="shared" si="5"/>
        <v>1</v>
      </c>
      <c r="AR66" s="63">
        <f t="shared" si="6"/>
        <v>0</v>
      </c>
      <c r="AT66" s="176" cm="1">
        <f t="array" ref="AT66">SUMIFS('N1.3_Project_Listing'!$P$16:$P$829, 'N1.3_Project_Listing'!$E$16:$E$829,'N1.3_Project_Listing'!$E66, 'N1.3_Project_Listing'!$A$16:$A$829,ET_Risk_SC_Summation[[#Headers],[132kV Circuit Breaker]])</f>
        <v>0</v>
      </c>
      <c r="AU66" s="176" cm="1">
        <f t="array" ref="AU66">SUMIFS('N1.3_Project_Listing'!$P$16:$P$829, 'N1.3_Project_Listing'!$E$16:$E$829,'N1.3_Project_Listing'!$E66, 'N1.3_Project_Listing'!$A$16:$A$829,ET_Risk_SC_Summation[[#Headers],[132kV Transformer]])</f>
        <v>0</v>
      </c>
      <c r="AV66" s="176" cm="1">
        <f t="array" ref="AV66">SUMIFS('N1.3_Project_Listing'!$P$16:$P$829, 'N1.3_Project_Listing'!$E$16:$E$829,'N1.3_Project_Listing'!$E66, 'N1.3_Project_Listing'!$A$16:$A$829,ET_Risk_SC_Summation[[#Headers],[132kV Reactor]])</f>
        <v>0</v>
      </c>
      <c r="AW66" s="176" cm="1">
        <f t="array" ref="AW66">SUMIFS('N1.3_Project_Listing'!$P$16:$P$829, 'N1.3_Project_Listing'!$E$16:$E$829,'N1.3_Project_Listing'!$E66, 'N1.3_Project_Listing'!$A$16:$A$829,ET_Risk_SC_Summation[[#Headers],[132kV Underground Cable]])</f>
        <v>0</v>
      </c>
      <c r="AX66" s="176" cm="1">
        <f t="array" ref="AX66">SUMIFS('N1.3_Project_Listing'!$P$16:$P$829, 'N1.3_Project_Listing'!$E$16:$E$829,'N1.3_Project_Listing'!$E66, 'N1.3_Project_Listing'!$A$16:$A$829,ET_Risk_SC_Summation[[#Headers],[132kV OHL Conductor]])</f>
        <v>0</v>
      </c>
      <c r="AY66" s="176" cm="1">
        <f t="array" ref="AY66">SUMIFS('N1.3_Project_Listing'!$P$16:$P$829, 'N1.3_Project_Listing'!$E$16:$E$829,'N1.3_Project_Listing'!$E66, 'N1.3_Project_Listing'!$A$16:$A$829,ET_Risk_SC_Summation[[#Headers],[132kV OHL Fittings]])</f>
        <v>0</v>
      </c>
      <c r="AZ66" s="176" cm="1">
        <f t="array" ref="AZ66">SUMIFS('N1.3_Project_Listing'!$P$16:$P$829, 'N1.3_Project_Listing'!$E$16:$E$829,'N1.3_Project_Listing'!$E66, 'N1.3_Project_Listing'!$A$16:$A$829,ET_Risk_SC_Summation[[#Headers],[132kV OHL Tower]])</f>
        <v>0</v>
      </c>
      <c r="BA66" s="176" cm="1">
        <f t="array" ref="BA66">SUMIFS('N1.3_Project_Listing'!$P$16:$P$829, 'N1.3_Project_Listing'!$E$16:$E$829,'N1.3_Project_Listing'!$E66, 'N1.3_Project_Listing'!$A$16:$A$829,ET_Risk_SC_Summation[[#Headers],[275kV Circuit Breaker]])</f>
        <v>0</v>
      </c>
      <c r="BB66" s="176" cm="1">
        <f t="array" ref="BB66">SUMIFS('N1.3_Project_Listing'!$P$16:$P$829, 'N1.3_Project_Listing'!$E$16:$E$829,'N1.3_Project_Listing'!$E66, 'N1.3_Project_Listing'!$A$16:$A$829,ET_Risk_SC_Summation[[#Headers],[275kV Transformer]])</f>
        <v>0</v>
      </c>
      <c r="BC66" s="176" cm="1">
        <f t="array" ref="BC66">SUMIFS('N1.3_Project_Listing'!$P$16:$P$829, 'N1.3_Project_Listing'!$E$16:$E$829,'N1.3_Project_Listing'!$E66, 'N1.3_Project_Listing'!$A$16:$A$829,ET_Risk_SC_Summation[[#Headers],[275kV Reactor]])</f>
        <v>0</v>
      </c>
      <c r="BD66" s="176" cm="1">
        <f t="array" ref="BD66">SUMIFS('N1.3_Project_Listing'!$P$16:$P$829, 'N1.3_Project_Listing'!$E$16:$E$829,'N1.3_Project_Listing'!$E66, 'N1.3_Project_Listing'!$A$16:$A$829,ET_Risk_SC_Summation[[#Headers],[275kV Underground Cable]])</f>
        <v>0</v>
      </c>
      <c r="BE66" s="176" cm="1">
        <f t="array" ref="BE66">SUMIFS('N1.3_Project_Listing'!$P$16:$P$829, 'N1.3_Project_Listing'!$E$16:$E$829,'N1.3_Project_Listing'!$E66, 'N1.3_Project_Listing'!$A$16:$A$829,ET_Risk_SC_Summation[[#Headers],[275kV OHL Conductor]])</f>
        <v>0</v>
      </c>
      <c r="BF66" s="176" cm="1">
        <f t="array" ref="BF66">SUMIFS('N1.3_Project_Listing'!$P$16:$P$829, 'N1.3_Project_Listing'!$E$16:$E$829,'N1.3_Project_Listing'!$E66, 'N1.3_Project_Listing'!$A$16:$A$829,ET_Risk_SC_Summation[[#Headers],[275kV OHL Fittings]])</f>
        <v>0</v>
      </c>
      <c r="BG66" s="176" cm="1">
        <f t="array" ref="BG66">SUMIFS('N1.3_Project_Listing'!$P$16:$P$829, 'N1.3_Project_Listing'!$E$16:$E$829,'N1.3_Project_Listing'!$E66, 'N1.3_Project_Listing'!$A$16:$A$829,ET_Risk_SC_Summation[[#Headers],[275kV OHL Tower]])</f>
        <v>0</v>
      </c>
      <c r="BH66" s="176" cm="1">
        <f t="array" ref="BH66">SUMIFS('N1.3_Project_Listing'!$P$16:$P$829, 'N1.3_Project_Listing'!$E$16:$E$829,'N1.3_Project_Listing'!$E66, 'N1.3_Project_Listing'!$A$16:$A$829,ET_Risk_SC_Summation[[#Headers],[400kV Circuit Breaker]])</f>
        <v>0</v>
      </c>
      <c r="BI66" s="176" cm="1">
        <f t="array" ref="BI66">SUMIFS('N1.3_Project_Listing'!$P$16:$P$829, 'N1.3_Project_Listing'!$E$16:$E$829,'N1.3_Project_Listing'!$E66, 'N1.3_Project_Listing'!$A$16:$A$829,ET_Risk_SC_Summation[[#Headers],[400kV Transformer]])</f>
        <v>0</v>
      </c>
      <c r="BJ66" s="176" cm="1">
        <f t="array" ref="BJ66">SUMIFS('N1.3_Project_Listing'!$P$16:$P$829, 'N1.3_Project_Listing'!$E$16:$E$829,'N1.3_Project_Listing'!$E66, 'N1.3_Project_Listing'!$A$16:$A$829,ET_Risk_SC_Summation[[#Headers],[400kV Reactor]])</f>
        <v>0</v>
      </c>
      <c r="BK66" s="176" cm="1">
        <f t="array" ref="BK66">SUMIFS('N1.3_Project_Listing'!$P$16:$P$829, 'N1.3_Project_Listing'!$E$16:$E$829,'N1.3_Project_Listing'!$E66, 'N1.3_Project_Listing'!$A$16:$A$829,ET_Risk_SC_Summation[[#Headers],[400kV Underground Cable]])</f>
        <v>0</v>
      </c>
      <c r="BL66" s="176" cm="1">
        <f t="array" ref="BL66">SUMIFS('N1.3_Project_Listing'!$P$16:$P$829, 'N1.3_Project_Listing'!$E$16:$E$829,'N1.3_Project_Listing'!$E66, 'N1.3_Project_Listing'!$A$16:$A$829,ET_Risk_SC_Summation[[#Headers],[400kV OHL Conductor]])</f>
        <v>0</v>
      </c>
      <c r="BM66" s="176" cm="1">
        <f t="array" ref="BM66">SUMIFS('N1.3_Project_Listing'!$P$16:$P$829, 'N1.3_Project_Listing'!$E$16:$E$829,'N1.3_Project_Listing'!$E66, 'N1.3_Project_Listing'!$A$16:$A$829,ET_Risk_SC_Summation[[#Headers],[400kV OHL Fittings]])</f>
        <v>0</v>
      </c>
      <c r="BN66" s="176" cm="1">
        <f t="array" ref="BN66">SUMIFS('N1.3_Project_Listing'!$P$16:$P$829, 'N1.3_Project_Listing'!$E$16:$E$829,'N1.3_Project_Listing'!$E66, 'N1.3_Project_Listing'!$A$16:$A$829,ET_Risk_SC_Summation[[#Headers],[400kV OHL Tower]])</f>
        <v>0</v>
      </c>
      <c r="BO66" s="177" t="str">
        <f>IF(SUM(ET_Risk_SC_Summation[[#This Row],[132kV Circuit Breaker]:[400kV OHL Tower]])=0, "n/a", INDEX(ET_Risk_SC_Summation[#Headers],1,MATCH(MAX(ET_Risk_SC_Summation[[#This Row],[132kV Circuit Breaker]:[400kV OHL Tower]]),ET_Risk_SC_Summation[[#This Row],[132kV Circuit Breaker]:[400kV OHL Tower]],0)))</f>
        <v>n/a</v>
      </c>
      <c r="BP66" s="177" t="str">
        <f>IFERROR(INDEX('N0.7_Lookup_References'!$G$77:$G$98,MATCH(ET_Risk_SC_Summation[[#This Row],[Mxx Category]],'N0.7_Lookup_References'!$F$77:$F$98,0)),"")</f>
        <v/>
      </c>
    </row>
    <row r="67" spans="1:68" ht="121.5">
      <c r="A67" s="160" t="str">
        <f>IFERROR(INDEX(N1.2_Intervention_Types[NARM Asset Category],MATCH('N1.3_Project_Listing'!$C67,N1.2_Intervention_Types[Intervention Type ID],0),1),"")</f>
        <v>Slamshut/ Regulators</v>
      </c>
      <c r="B67" s="160" t="str">
        <f>IF($D$2="GD",IFERROR(INDEX(N1.2_Intervention_Types[C&amp;V Asset Category (GD)],MATCH('N1.3_Project_Listing'!$C67,N1.2_Intervention_Types[Intervention Type ID],0),1),""),IFERROR(INDEX(N1.2_Intervention_Types[NARM Asset Category],MATCH('N1.3_Project_Listing'!$C67,N1.2_Intervention_Types[Intervention Type ID],0),1),""))</f>
        <v>PRS or Offtake</v>
      </c>
      <c r="C67" s="67">
        <f>IFERROR(INDEX(N1.2_Intervention_Types[Intervention Type ID],MATCH('N1.3_Project_Listing'!$I67,N1.2_Intervention_Types[Intervention Type],0),1),"")</f>
        <v>127</v>
      </c>
      <c r="D67" s="160" t="str">
        <f>IFERROR(INDEX(N1.2_Intervention_Types[Intervention Category],MATCH('N1.3_Project_Listing'!$C67,N1.2_Intervention_Types[Intervention Type ID],0),1),"")</f>
        <v>Refurbishment</v>
      </c>
      <c r="E67" s="210" t="s">
        <v>708</v>
      </c>
      <c r="F67" s="236" t="s">
        <v>709</v>
      </c>
      <c r="G67" s="236" t="s">
        <v>181</v>
      </c>
      <c r="H67" s="236" t="s">
        <v>300</v>
      </c>
      <c r="I67" s="151" t="s">
        <v>710</v>
      </c>
      <c r="J67" s="139">
        <v>2028</v>
      </c>
      <c r="K67" s="312">
        <v>0</v>
      </c>
      <c r="L67" s="312">
        <v>0</v>
      </c>
      <c r="M67" s="312">
        <v>1</v>
      </c>
      <c r="N67" s="343">
        <v>9.1470993450780427E-2</v>
      </c>
      <c r="O67" s="343">
        <v>7.1035931595155227E-2</v>
      </c>
      <c r="P67" s="365">
        <v>0.11833233368353081</v>
      </c>
      <c r="Q67" s="366">
        <f t="shared" si="7"/>
        <v>2.04350618556252E-2</v>
      </c>
      <c r="R67" s="368">
        <f>IF('N1.3_Project_Listing'!$D67="Replacement",SUM('N1.3_Project_Listing'!$K67:$L67)/2,'N1.3_Project_Listing'!$M67)</f>
        <v>1</v>
      </c>
      <c r="S67" s="67" t="str">
        <f>IFERROR(INDEX('N0.7_Lookup_References'!$C$13:$C$72,MATCH($A67,'N0.7_Lookup_References'!$B$13:$B$72,0)),"")</f>
        <v>Systems</v>
      </c>
      <c r="T67" s="338" t="str">
        <f t="shared" si="3"/>
        <v/>
      </c>
      <c r="V67" s="312">
        <v>0</v>
      </c>
      <c r="W67" s="312">
        <v>0</v>
      </c>
      <c r="X67" s="312">
        <v>0</v>
      </c>
      <c r="Y67" s="312">
        <v>0</v>
      </c>
      <c r="Z67" s="312">
        <v>0</v>
      </c>
      <c r="AA67" s="312">
        <v>0</v>
      </c>
      <c r="AB67" s="312">
        <v>0</v>
      </c>
      <c r="AC67" s="312">
        <v>1</v>
      </c>
      <c r="AD67" s="312">
        <v>0</v>
      </c>
      <c r="AE67" s="312">
        <v>0</v>
      </c>
      <c r="AF67" s="312">
        <v>0</v>
      </c>
      <c r="AG67" s="312">
        <v>0</v>
      </c>
      <c r="AH67" s="312">
        <v>0</v>
      </c>
      <c r="AI67" s="312">
        <v>0</v>
      </c>
      <c r="AJ67" s="312">
        <v>0</v>
      </c>
      <c r="AK67" s="312">
        <v>1</v>
      </c>
      <c r="AL67" s="312">
        <v>0</v>
      </c>
      <c r="AM67" s="312">
        <v>0</v>
      </c>
      <c r="AN67" s="312">
        <v>0</v>
      </c>
      <c r="AO67" s="312">
        <v>0</v>
      </c>
      <c r="AP67" s="63">
        <f t="shared" si="4"/>
        <v>1</v>
      </c>
      <c r="AQ67" s="63">
        <f t="shared" si="5"/>
        <v>1</v>
      </c>
      <c r="AR67" s="63">
        <f t="shared" si="6"/>
        <v>0</v>
      </c>
      <c r="AT67" s="176" cm="1">
        <f t="array" ref="AT67">SUMIFS('N1.3_Project_Listing'!$P$16:$P$829, 'N1.3_Project_Listing'!$E$16:$E$829,'N1.3_Project_Listing'!$E67, 'N1.3_Project_Listing'!$A$16:$A$829,ET_Risk_SC_Summation[[#Headers],[132kV Circuit Breaker]])</f>
        <v>0</v>
      </c>
      <c r="AU67" s="176" cm="1">
        <f t="array" ref="AU67">SUMIFS('N1.3_Project_Listing'!$P$16:$P$829, 'N1.3_Project_Listing'!$E$16:$E$829,'N1.3_Project_Listing'!$E67, 'N1.3_Project_Listing'!$A$16:$A$829,ET_Risk_SC_Summation[[#Headers],[132kV Transformer]])</f>
        <v>0</v>
      </c>
      <c r="AV67" s="176" cm="1">
        <f t="array" ref="AV67">SUMIFS('N1.3_Project_Listing'!$P$16:$P$829, 'N1.3_Project_Listing'!$E$16:$E$829,'N1.3_Project_Listing'!$E67, 'N1.3_Project_Listing'!$A$16:$A$829,ET_Risk_SC_Summation[[#Headers],[132kV Reactor]])</f>
        <v>0</v>
      </c>
      <c r="AW67" s="176" cm="1">
        <f t="array" ref="AW67">SUMIFS('N1.3_Project_Listing'!$P$16:$P$829, 'N1.3_Project_Listing'!$E$16:$E$829,'N1.3_Project_Listing'!$E67, 'N1.3_Project_Listing'!$A$16:$A$829,ET_Risk_SC_Summation[[#Headers],[132kV Underground Cable]])</f>
        <v>0</v>
      </c>
      <c r="AX67" s="176" cm="1">
        <f t="array" ref="AX67">SUMIFS('N1.3_Project_Listing'!$P$16:$P$829, 'N1.3_Project_Listing'!$E$16:$E$829,'N1.3_Project_Listing'!$E67, 'N1.3_Project_Listing'!$A$16:$A$829,ET_Risk_SC_Summation[[#Headers],[132kV OHL Conductor]])</f>
        <v>0</v>
      </c>
      <c r="AY67" s="176" cm="1">
        <f t="array" ref="AY67">SUMIFS('N1.3_Project_Listing'!$P$16:$P$829, 'N1.3_Project_Listing'!$E$16:$E$829,'N1.3_Project_Listing'!$E67, 'N1.3_Project_Listing'!$A$16:$A$829,ET_Risk_SC_Summation[[#Headers],[132kV OHL Fittings]])</f>
        <v>0</v>
      </c>
      <c r="AZ67" s="176" cm="1">
        <f t="array" ref="AZ67">SUMIFS('N1.3_Project_Listing'!$P$16:$P$829, 'N1.3_Project_Listing'!$E$16:$E$829,'N1.3_Project_Listing'!$E67, 'N1.3_Project_Listing'!$A$16:$A$829,ET_Risk_SC_Summation[[#Headers],[132kV OHL Tower]])</f>
        <v>0</v>
      </c>
      <c r="BA67" s="176" cm="1">
        <f t="array" ref="BA67">SUMIFS('N1.3_Project_Listing'!$P$16:$P$829, 'N1.3_Project_Listing'!$E$16:$E$829,'N1.3_Project_Listing'!$E67, 'N1.3_Project_Listing'!$A$16:$A$829,ET_Risk_SC_Summation[[#Headers],[275kV Circuit Breaker]])</f>
        <v>0</v>
      </c>
      <c r="BB67" s="176" cm="1">
        <f t="array" ref="BB67">SUMIFS('N1.3_Project_Listing'!$P$16:$P$829, 'N1.3_Project_Listing'!$E$16:$E$829,'N1.3_Project_Listing'!$E67, 'N1.3_Project_Listing'!$A$16:$A$829,ET_Risk_SC_Summation[[#Headers],[275kV Transformer]])</f>
        <v>0</v>
      </c>
      <c r="BC67" s="176" cm="1">
        <f t="array" ref="BC67">SUMIFS('N1.3_Project_Listing'!$P$16:$P$829, 'N1.3_Project_Listing'!$E$16:$E$829,'N1.3_Project_Listing'!$E67, 'N1.3_Project_Listing'!$A$16:$A$829,ET_Risk_SC_Summation[[#Headers],[275kV Reactor]])</f>
        <v>0</v>
      </c>
      <c r="BD67" s="176" cm="1">
        <f t="array" ref="BD67">SUMIFS('N1.3_Project_Listing'!$P$16:$P$829, 'N1.3_Project_Listing'!$E$16:$E$829,'N1.3_Project_Listing'!$E67, 'N1.3_Project_Listing'!$A$16:$A$829,ET_Risk_SC_Summation[[#Headers],[275kV Underground Cable]])</f>
        <v>0</v>
      </c>
      <c r="BE67" s="176" cm="1">
        <f t="array" ref="BE67">SUMIFS('N1.3_Project_Listing'!$P$16:$P$829, 'N1.3_Project_Listing'!$E$16:$E$829,'N1.3_Project_Listing'!$E67, 'N1.3_Project_Listing'!$A$16:$A$829,ET_Risk_SC_Summation[[#Headers],[275kV OHL Conductor]])</f>
        <v>0</v>
      </c>
      <c r="BF67" s="176" cm="1">
        <f t="array" ref="BF67">SUMIFS('N1.3_Project_Listing'!$P$16:$P$829, 'N1.3_Project_Listing'!$E$16:$E$829,'N1.3_Project_Listing'!$E67, 'N1.3_Project_Listing'!$A$16:$A$829,ET_Risk_SC_Summation[[#Headers],[275kV OHL Fittings]])</f>
        <v>0</v>
      </c>
      <c r="BG67" s="176" cm="1">
        <f t="array" ref="BG67">SUMIFS('N1.3_Project_Listing'!$P$16:$P$829, 'N1.3_Project_Listing'!$E$16:$E$829,'N1.3_Project_Listing'!$E67, 'N1.3_Project_Listing'!$A$16:$A$829,ET_Risk_SC_Summation[[#Headers],[275kV OHL Tower]])</f>
        <v>0</v>
      </c>
      <c r="BH67" s="176" cm="1">
        <f t="array" ref="BH67">SUMIFS('N1.3_Project_Listing'!$P$16:$P$829, 'N1.3_Project_Listing'!$E$16:$E$829,'N1.3_Project_Listing'!$E67, 'N1.3_Project_Listing'!$A$16:$A$829,ET_Risk_SC_Summation[[#Headers],[400kV Circuit Breaker]])</f>
        <v>0</v>
      </c>
      <c r="BI67" s="176" cm="1">
        <f t="array" ref="BI67">SUMIFS('N1.3_Project_Listing'!$P$16:$P$829, 'N1.3_Project_Listing'!$E$16:$E$829,'N1.3_Project_Listing'!$E67, 'N1.3_Project_Listing'!$A$16:$A$829,ET_Risk_SC_Summation[[#Headers],[400kV Transformer]])</f>
        <v>0</v>
      </c>
      <c r="BJ67" s="176" cm="1">
        <f t="array" ref="BJ67">SUMIFS('N1.3_Project_Listing'!$P$16:$P$829, 'N1.3_Project_Listing'!$E$16:$E$829,'N1.3_Project_Listing'!$E67, 'N1.3_Project_Listing'!$A$16:$A$829,ET_Risk_SC_Summation[[#Headers],[400kV Reactor]])</f>
        <v>0</v>
      </c>
      <c r="BK67" s="176" cm="1">
        <f t="array" ref="BK67">SUMIFS('N1.3_Project_Listing'!$P$16:$P$829, 'N1.3_Project_Listing'!$E$16:$E$829,'N1.3_Project_Listing'!$E67, 'N1.3_Project_Listing'!$A$16:$A$829,ET_Risk_SC_Summation[[#Headers],[400kV Underground Cable]])</f>
        <v>0</v>
      </c>
      <c r="BL67" s="176" cm="1">
        <f t="array" ref="BL67">SUMIFS('N1.3_Project_Listing'!$P$16:$P$829, 'N1.3_Project_Listing'!$E$16:$E$829,'N1.3_Project_Listing'!$E67, 'N1.3_Project_Listing'!$A$16:$A$829,ET_Risk_SC_Summation[[#Headers],[400kV OHL Conductor]])</f>
        <v>0</v>
      </c>
      <c r="BM67" s="176" cm="1">
        <f t="array" ref="BM67">SUMIFS('N1.3_Project_Listing'!$P$16:$P$829, 'N1.3_Project_Listing'!$E$16:$E$829,'N1.3_Project_Listing'!$E67, 'N1.3_Project_Listing'!$A$16:$A$829,ET_Risk_SC_Summation[[#Headers],[400kV OHL Fittings]])</f>
        <v>0</v>
      </c>
      <c r="BN67" s="176" cm="1">
        <f t="array" ref="BN67">SUMIFS('N1.3_Project_Listing'!$P$16:$P$829, 'N1.3_Project_Listing'!$E$16:$E$829,'N1.3_Project_Listing'!$E67, 'N1.3_Project_Listing'!$A$16:$A$829,ET_Risk_SC_Summation[[#Headers],[400kV OHL Tower]])</f>
        <v>0</v>
      </c>
      <c r="BO67" s="177" t="str">
        <f>IF(SUM(ET_Risk_SC_Summation[[#This Row],[132kV Circuit Breaker]:[400kV OHL Tower]])=0, "n/a", INDEX(ET_Risk_SC_Summation[#Headers],1,MATCH(MAX(ET_Risk_SC_Summation[[#This Row],[132kV Circuit Breaker]:[400kV OHL Tower]]),ET_Risk_SC_Summation[[#This Row],[132kV Circuit Breaker]:[400kV OHL Tower]],0)))</f>
        <v>n/a</v>
      </c>
      <c r="BP67" s="177" t="str">
        <f>IFERROR(INDEX('N0.7_Lookup_References'!$G$77:$G$98,MATCH(ET_Risk_SC_Summation[[#This Row],[Mxx Category]],'N0.7_Lookup_References'!$F$77:$F$98,0)),"")</f>
        <v/>
      </c>
    </row>
    <row r="68" spans="1:68" ht="121.5">
      <c r="A68" s="160" t="str">
        <f>IFERROR(INDEX(N1.2_Intervention_Types[NARM Asset Category],MATCH('N1.3_Project_Listing'!$C68,N1.2_Intervention_Types[Intervention Type ID],0),1),"")</f>
        <v>Slamshut/ Regulators</v>
      </c>
      <c r="B68" s="160" t="str">
        <f>IF($D$2="GD",IFERROR(INDEX(N1.2_Intervention_Types[C&amp;V Asset Category (GD)],MATCH('N1.3_Project_Listing'!$C68,N1.2_Intervention_Types[Intervention Type ID],0),1),""),IFERROR(INDEX(N1.2_Intervention_Types[NARM Asset Category],MATCH('N1.3_Project_Listing'!$C68,N1.2_Intervention_Types[Intervention Type ID],0),1),""))</f>
        <v>PRS or Offtake</v>
      </c>
      <c r="C68" s="67">
        <f>IFERROR(INDEX(N1.2_Intervention_Types[Intervention Type ID],MATCH('N1.3_Project_Listing'!$I68,N1.2_Intervention_Types[Intervention Type],0),1),"")</f>
        <v>127</v>
      </c>
      <c r="D68" s="160" t="str">
        <f>IFERROR(INDEX(N1.2_Intervention_Types[Intervention Category],MATCH('N1.3_Project_Listing'!$C68,N1.2_Intervention_Types[Intervention Type ID],0),1),"")</f>
        <v>Refurbishment</v>
      </c>
      <c r="E68" s="210" t="s">
        <v>708</v>
      </c>
      <c r="F68" s="236" t="s">
        <v>709</v>
      </c>
      <c r="G68" s="236" t="s">
        <v>181</v>
      </c>
      <c r="H68" s="236" t="s">
        <v>300</v>
      </c>
      <c r="I68" s="151" t="s">
        <v>710</v>
      </c>
      <c r="J68" s="139">
        <v>2029</v>
      </c>
      <c r="K68" s="312">
        <v>0</v>
      </c>
      <c r="L68" s="312">
        <v>0</v>
      </c>
      <c r="M68" s="312">
        <v>1</v>
      </c>
      <c r="N68" s="343">
        <v>0.10692071363102891</v>
      </c>
      <c r="O68" s="343">
        <v>6.3586194688196207E-2</v>
      </c>
      <c r="P68" s="365">
        <v>0.25081497715534301</v>
      </c>
      <c r="Q68" s="366">
        <f t="shared" si="7"/>
        <v>4.3334518942832703E-2</v>
      </c>
      <c r="R68" s="368">
        <f>IF('N1.3_Project_Listing'!$D68="Replacement",SUM('N1.3_Project_Listing'!$K68:$L68)/2,'N1.3_Project_Listing'!$M68)</f>
        <v>1</v>
      </c>
      <c r="S68" s="67" t="str">
        <f>IFERROR(INDEX('N0.7_Lookup_References'!$C$13:$C$72,MATCH($A68,'N0.7_Lookup_References'!$B$13:$B$72,0)),"")</f>
        <v>Systems</v>
      </c>
      <c r="T68" s="338" t="str">
        <f t="shared" si="3"/>
        <v/>
      </c>
      <c r="V68" s="312">
        <v>0</v>
      </c>
      <c r="W68" s="312">
        <v>0</v>
      </c>
      <c r="X68" s="312">
        <v>0</v>
      </c>
      <c r="Y68" s="312">
        <v>0</v>
      </c>
      <c r="Z68" s="312">
        <v>0</v>
      </c>
      <c r="AA68" s="312">
        <v>0</v>
      </c>
      <c r="AB68" s="312">
        <v>0</v>
      </c>
      <c r="AC68" s="312">
        <v>0</v>
      </c>
      <c r="AD68" s="312">
        <v>1</v>
      </c>
      <c r="AE68" s="312">
        <v>0</v>
      </c>
      <c r="AF68" s="312">
        <v>0</v>
      </c>
      <c r="AG68" s="312">
        <v>0</v>
      </c>
      <c r="AH68" s="312">
        <v>0</v>
      </c>
      <c r="AI68" s="312">
        <v>0</v>
      </c>
      <c r="AJ68" s="312">
        <v>0</v>
      </c>
      <c r="AK68" s="312">
        <v>1</v>
      </c>
      <c r="AL68" s="312">
        <v>0</v>
      </c>
      <c r="AM68" s="312">
        <v>0</v>
      </c>
      <c r="AN68" s="312">
        <v>0</v>
      </c>
      <c r="AO68" s="312">
        <v>0</v>
      </c>
      <c r="AP68" s="63">
        <f t="shared" si="4"/>
        <v>1</v>
      </c>
      <c r="AQ68" s="63">
        <f t="shared" si="5"/>
        <v>1</v>
      </c>
      <c r="AR68" s="63">
        <f t="shared" si="6"/>
        <v>0</v>
      </c>
      <c r="AT68" s="176" cm="1">
        <f t="array" ref="AT68">SUMIFS('N1.3_Project_Listing'!$P$16:$P$829, 'N1.3_Project_Listing'!$E$16:$E$829,'N1.3_Project_Listing'!$E68, 'N1.3_Project_Listing'!$A$16:$A$829,ET_Risk_SC_Summation[[#Headers],[132kV Circuit Breaker]])</f>
        <v>0</v>
      </c>
      <c r="AU68" s="176" cm="1">
        <f t="array" ref="AU68">SUMIFS('N1.3_Project_Listing'!$P$16:$P$829, 'N1.3_Project_Listing'!$E$16:$E$829,'N1.3_Project_Listing'!$E68, 'N1.3_Project_Listing'!$A$16:$A$829,ET_Risk_SC_Summation[[#Headers],[132kV Transformer]])</f>
        <v>0</v>
      </c>
      <c r="AV68" s="176" cm="1">
        <f t="array" ref="AV68">SUMIFS('N1.3_Project_Listing'!$P$16:$P$829, 'N1.3_Project_Listing'!$E$16:$E$829,'N1.3_Project_Listing'!$E68, 'N1.3_Project_Listing'!$A$16:$A$829,ET_Risk_SC_Summation[[#Headers],[132kV Reactor]])</f>
        <v>0</v>
      </c>
      <c r="AW68" s="176" cm="1">
        <f t="array" ref="AW68">SUMIFS('N1.3_Project_Listing'!$P$16:$P$829, 'N1.3_Project_Listing'!$E$16:$E$829,'N1.3_Project_Listing'!$E68, 'N1.3_Project_Listing'!$A$16:$A$829,ET_Risk_SC_Summation[[#Headers],[132kV Underground Cable]])</f>
        <v>0</v>
      </c>
      <c r="AX68" s="176" cm="1">
        <f t="array" ref="AX68">SUMIFS('N1.3_Project_Listing'!$P$16:$P$829, 'N1.3_Project_Listing'!$E$16:$E$829,'N1.3_Project_Listing'!$E68, 'N1.3_Project_Listing'!$A$16:$A$829,ET_Risk_SC_Summation[[#Headers],[132kV OHL Conductor]])</f>
        <v>0</v>
      </c>
      <c r="AY68" s="176" cm="1">
        <f t="array" ref="AY68">SUMIFS('N1.3_Project_Listing'!$P$16:$P$829, 'N1.3_Project_Listing'!$E$16:$E$829,'N1.3_Project_Listing'!$E68, 'N1.3_Project_Listing'!$A$16:$A$829,ET_Risk_SC_Summation[[#Headers],[132kV OHL Fittings]])</f>
        <v>0</v>
      </c>
      <c r="AZ68" s="176" cm="1">
        <f t="array" ref="AZ68">SUMIFS('N1.3_Project_Listing'!$P$16:$P$829, 'N1.3_Project_Listing'!$E$16:$E$829,'N1.3_Project_Listing'!$E68, 'N1.3_Project_Listing'!$A$16:$A$829,ET_Risk_SC_Summation[[#Headers],[132kV OHL Tower]])</f>
        <v>0</v>
      </c>
      <c r="BA68" s="176" cm="1">
        <f t="array" ref="BA68">SUMIFS('N1.3_Project_Listing'!$P$16:$P$829, 'N1.3_Project_Listing'!$E$16:$E$829,'N1.3_Project_Listing'!$E68, 'N1.3_Project_Listing'!$A$16:$A$829,ET_Risk_SC_Summation[[#Headers],[275kV Circuit Breaker]])</f>
        <v>0</v>
      </c>
      <c r="BB68" s="176" cm="1">
        <f t="array" ref="BB68">SUMIFS('N1.3_Project_Listing'!$P$16:$P$829, 'N1.3_Project_Listing'!$E$16:$E$829,'N1.3_Project_Listing'!$E68, 'N1.3_Project_Listing'!$A$16:$A$829,ET_Risk_SC_Summation[[#Headers],[275kV Transformer]])</f>
        <v>0</v>
      </c>
      <c r="BC68" s="176" cm="1">
        <f t="array" ref="BC68">SUMIFS('N1.3_Project_Listing'!$P$16:$P$829, 'N1.3_Project_Listing'!$E$16:$E$829,'N1.3_Project_Listing'!$E68, 'N1.3_Project_Listing'!$A$16:$A$829,ET_Risk_SC_Summation[[#Headers],[275kV Reactor]])</f>
        <v>0</v>
      </c>
      <c r="BD68" s="176" cm="1">
        <f t="array" ref="BD68">SUMIFS('N1.3_Project_Listing'!$P$16:$P$829, 'N1.3_Project_Listing'!$E$16:$E$829,'N1.3_Project_Listing'!$E68, 'N1.3_Project_Listing'!$A$16:$A$829,ET_Risk_SC_Summation[[#Headers],[275kV Underground Cable]])</f>
        <v>0</v>
      </c>
      <c r="BE68" s="176" cm="1">
        <f t="array" ref="BE68">SUMIFS('N1.3_Project_Listing'!$P$16:$P$829, 'N1.3_Project_Listing'!$E$16:$E$829,'N1.3_Project_Listing'!$E68, 'N1.3_Project_Listing'!$A$16:$A$829,ET_Risk_SC_Summation[[#Headers],[275kV OHL Conductor]])</f>
        <v>0</v>
      </c>
      <c r="BF68" s="176" cm="1">
        <f t="array" ref="BF68">SUMIFS('N1.3_Project_Listing'!$P$16:$P$829, 'N1.3_Project_Listing'!$E$16:$E$829,'N1.3_Project_Listing'!$E68, 'N1.3_Project_Listing'!$A$16:$A$829,ET_Risk_SC_Summation[[#Headers],[275kV OHL Fittings]])</f>
        <v>0</v>
      </c>
      <c r="BG68" s="176" cm="1">
        <f t="array" ref="BG68">SUMIFS('N1.3_Project_Listing'!$P$16:$P$829, 'N1.3_Project_Listing'!$E$16:$E$829,'N1.3_Project_Listing'!$E68, 'N1.3_Project_Listing'!$A$16:$A$829,ET_Risk_SC_Summation[[#Headers],[275kV OHL Tower]])</f>
        <v>0</v>
      </c>
      <c r="BH68" s="176" cm="1">
        <f t="array" ref="BH68">SUMIFS('N1.3_Project_Listing'!$P$16:$P$829, 'N1.3_Project_Listing'!$E$16:$E$829,'N1.3_Project_Listing'!$E68, 'N1.3_Project_Listing'!$A$16:$A$829,ET_Risk_SC_Summation[[#Headers],[400kV Circuit Breaker]])</f>
        <v>0</v>
      </c>
      <c r="BI68" s="176" cm="1">
        <f t="array" ref="BI68">SUMIFS('N1.3_Project_Listing'!$P$16:$P$829, 'N1.3_Project_Listing'!$E$16:$E$829,'N1.3_Project_Listing'!$E68, 'N1.3_Project_Listing'!$A$16:$A$829,ET_Risk_SC_Summation[[#Headers],[400kV Transformer]])</f>
        <v>0</v>
      </c>
      <c r="BJ68" s="176" cm="1">
        <f t="array" ref="BJ68">SUMIFS('N1.3_Project_Listing'!$P$16:$P$829, 'N1.3_Project_Listing'!$E$16:$E$829,'N1.3_Project_Listing'!$E68, 'N1.3_Project_Listing'!$A$16:$A$829,ET_Risk_SC_Summation[[#Headers],[400kV Reactor]])</f>
        <v>0</v>
      </c>
      <c r="BK68" s="176" cm="1">
        <f t="array" ref="BK68">SUMIFS('N1.3_Project_Listing'!$P$16:$P$829, 'N1.3_Project_Listing'!$E$16:$E$829,'N1.3_Project_Listing'!$E68, 'N1.3_Project_Listing'!$A$16:$A$829,ET_Risk_SC_Summation[[#Headers],[400kV Underground Cable]])</f>
        <v>0</v>
      </c>
      <c r="BL68" s="176" cm="1">
        <f t="array" ref="BL68">SUMIFS('N1.3_Project_Listing'!$P$16:$P$829, 'N1.3_Project_Listing'!$E$16:$E$829,'N1.3_Project_Listing'!$E68, 'N1.3_Project_Listing'!$A$16:$A$829,ET_Risk_SC_Summation[[#Headers],[400kV OHL Conductor]])</f>
        <v>0</v>
      </c>
      <c r="BM68" s="176" cm="1">
        <f t="array" ref="BM68">SUMIFS('N1.3_Project_Listing'!$P$16:$P$829, 'N1.3_Project_Listing'!$E$16:$E$829,'N1.3_Project_Listing'!$E68, 'N1.3_Project_Listing'!$A$16:$A$829,ET_Risk_SC_Summation[[#Headers],[400kV OHL Fittings]])</f>
        <v>0</v>
      </c>
      <c r="BN68" s="176" cm="1">
        <f t="array" ref="BN68">SUMIFS('N1.3_Project_Listing'!$P$16:$P$829, 'N1.3_Project_Listing'!$E$16:$E$829,'N1.3_Project_Listing'!$E68, 'N1.3_Project_Listing'!$A$16:$A$829,ET_Risk_SC_Summation[[#Headers],[400kV OHL Tower]])</f>
        <v>0</v>
      </c>
      <c r="BO68" s="177" t="str">
        <f>IF(SUM(ET_Risk_SC_Summation[[#This Row],[132kV Circuit Breaker]:[400kV OHL Tower]])=0, "n/a", INDEX(ET_Risk_SC_Summation[#Headers],1,MATCH(MAX(ET_Risk_SC_Summation[[#This Row],[132kV Circuit Breaker]:[400kV OHL Tower]]),ET_Risk_SC_Summation[[#This Row],[132kV Circuit Breaker]:[400kV OHL Tower]],0)))</f>
        <v>n/a</v>
      </c>
      <c r="BP68" s="177" t="str">
        <f>IFERROR(INDEX('N0.7_Lookup_References'!$G$77:$G$98,MATCH(ET_Risk_SC_Summation[[#This Row],[Mxx Category]],'N0.7_Lookup_References'!$F$77:$F$98,0)),"")</f>
        <v/>
      </c>
    </row>
    <row r="69" spans="1:68" ht="121.5">
      <c r="A69" s="160" t="str">
        <f>IFERROR(INDEX(N1.2_Intervention_Types[NARM Asset Category],MATCH('N1.3_Project_Listing'!$C69,N1.2_Intervention_Types[Intervention Type ID],0),1),"")</f>
        <v>Slamshut/ Regulators</v>
      </c>
      <c r="B69" s="160" t="str">
        <f>IF($D$2="GD",IFERROR(INDEX(N1.2_Intervention_Types[C&amp;V Asset Category (GD)],MATCH('N1.3_Project_Listing'!$C69,N1.2_Intervention_Types[Intervention Type ID],0),1),""),IFERROR(INDEX(N1.2_Intervention_Types[NARM Asset Category],MATCH('N1.3_Project_Listing'!$C69,N1.2_Intervention_Types[Intervention Type ID],0),1),""))</f>
        <v>PRS or Offtake</v>
      </c>
      <c r="C69" s="67">
        <f>IFERROR(INDEX(N1.2_Intervention_Types[Intervention Type ID],MATCH('N1.3_Project_Listing'!$I69,N1.2_Intervention_Types[Intervention Type],0),1),"")</f>
        <v>127</v>
      </c>
      <c r="D69" s="160" t="str">
        <f>IFERROR(INDEX(N1.2_Intervention_Types[Intervention Category],MATCH('N1.3_Project_Listing'!$C69,N1.2_Intervention_Types[Intervention Type ID],0),1),"")</f>
        <v>Refurbishment</v>
      </c>
      <c r="E69" s="210" t="s">
        <v>708</v>
      </c>
      <c r="F69" s="236" t="s">
        <v>709</v>
      </c>
      <c r="G69" s="236" t="s">
        <v>181</v>
      </c>
      <c r="H69" s="236" t="s">
        <v>300</v>
      </c>
      <c r="I69" s="151" t="s">
        <v>710</v>
      </c>
      <c r="J69" s="139">
        <v>2030</v>
      </c>
      <c r="K69" s="312">
        <v>0</v>
      </c>
      <c r="L69" s="312">
        <v>0</v>
      </c>
      <c r="M69" s="312">
        <v>1</v>
      </c>
      <c r="N69" s="343">
        <v>0.14053783129814174</v>
      </c>
      <c r="O69" s="343">
        <v>0.10844793102527921</v>
      </c>
      <c r="P69" s="365">
        <v>0.18490216076808369</v>
      </c>
      <c r="Q69" s="366">
        <f t="shared" si="7"/>
        <v>3.2089900272862529E-2</v>
      </c>
      <c r="R69" s="368">
        <f>IF('N1.3_Project_Listing'!$D69="Replacement",SUM('N1.3_Project_Listing'!$K69:$L69)/2,'N1.3_Project_Listing'!$M69)</f>
        <v>1</v>
      </c>
      <c r="S69" s="67" t="str">
        <f>IFERROR(INDEX('N0.7_Lookup_References'!$C$13:$C$72,MATCH($A69,'N0.7_Lookup_References'!$B$13:$B$72,0)),"")</f>
        <v>Systems</v>
      </c>
      <c r="T69" s="338" t="str">
        <f t="shared" si="3"/>
        <v/>
      </c>
      <c r="V69" s="312">
        <v>0</v>
      </c>
      <c r="W69" s="312">
        <v>0</v>
      </c>
      <c r="X69" s="312">
        <v>0</v>
      </c>
      <c r="Y69" s="312">
        <v>0</v>
      </c>
      <c r="Z69" s="312">
        <v>0</v>
      </c>
      <c r="AA69" s="312">
        <v>0</v>
      </c>
      <c r="AB69" s="312">
        <v>0</v>
      </c>
      <c r="AC69" s="312">
        <v>0</v>
      </c>
      <c r="AD69" s="312">
        <v>0</v>
      </c>
      <c r="AE69" s="312">
        <v>1</v>
      </c>
      <c r="AF69" s="312">
        <v>0</v>
      </c>
      <c r="AG69" s="312">
        <v>0</v>
      </c>
      <c r="AH69" s="312">
        <v>0</v>
      </c>
      <c r="AI69" s="312">
        <v>0</v>
      </c>
      <c r="AJ69" s="312">
        <v>0</v>
      </c>
      <c r="AK69" s="312">
        <v>0</v>
      </c>
      <c r="AL69" s="312">
        <v>0</v>
      </c>
      <c r="AM69" s="312">
        <v>0</v>
      </c>
      <c r="AN69" s="312">
        <v>0</v>
      </c>
      <c r="AO69" s="312">
        <v>1</v>
      </c>
      <c r="AP69" s="63">
        <f t="shared" si="4"/>
        <v>1</v>
      </c>
      <c r="AQ69" s="63">
        <f t="shared" si="5"/>
        <v>1</v>
      </c>
      <c r="AR69" s="63">
        <f t="shared" si="6"/>
        <v>0</v>
      </c>
      <c r="AT69" s="176" cm="1">
        <f t="array" ref="AT69">SUMIFS('N1.3_Project_Listing'!$P$16:$P$829, 'N1.3_Project_Listing'!$E$16:$E$829,'N1.3_Project_Listing'!$E69, 'N1.3_Project_Listing'!$A$16:$A$829,ET_Risk_SC_Summation[[#Headers],[132kV Circuit Breaker]])</f>
        <v>0</v>
      </c>
      <c r="AU69" s="176" cm="1">
        <f t="array" ref="AU69">SUMIFS('N1.3_Project_Listing'!$P$16:$P$829, 'N1.3_Project_Listing'!$E$16:$E$829,'N1.3_Project_Listing'!$E69, 'N1.3_Project_Listing'!$A$16:$A$829,ET_Risk_SC_Summation[[#Headers],[132kV Transformer]])</f>
        <v>0</v>
      </c>
      <c r="AV69" s="176" cm="1">
        <f t="array" ref="AV69">SUMIFS('N1.3_Project_Listing'!$P$16:$P$829, 'N1.3_Project_Listing'!$E$16:$E$829,'N1.3_Project_Listing'!$E69, 'N1.3_Project_Listing'!$A$16:$A$829,ET_Risk_SC_Summation[[#Headers],[132kV Reactor]])</f>
        <v>0</v>
      </c>
      <c r="AW69" s="176" cm="1">
        <f t="array" ref="AW69">SUMIFS('N1.3_Project_Listing'!$P$16:$P$829, 'N1.3_Project_Listing'!$E$16:$E$829,'N1.3_Project_Listing'!$E69, 'N1.3_Project_Listing'!$A$16:$A$829,ET_Risk_SC_Summation[[#Headers],[132kV Underground Cable]])</f>
        <v>0</v>
      </c>
      <c r="AX69" s="176" cm="1">
        <f t="array" ref="AX69">SUMIFS('N1.3_Project_Listing'!$P$16:$P$829, 'N1.3_Project_Listing'!$E$16:$E$829,'N1.3_Project_Listing'!$E69, 'N1.3_Project_Listing'!$A$16:$A$829,ET_Risk_SC_Summation[[#Headers],[132kV OHL Conductor]])</f>
        <v>0</v>
      </c>
      <c r="AY69" s="176" cm="1">
        <f t="array" ref="AY69">SUMIFS('N1.3_Project_Listing'!$P$16:$P$829, 'N1.3_Project_Listing'!$E$16:$E$829,'N1.3_Project_Listing'!$E69, 'N1.3_Project_Listing'!$A$16:$A$829,ET_Risk_SC_Summation[[#Headers],[132kV OHL Fittings]])</f>
        <v>0</v>
      </c>
      <c r="AZ69" s="176" cm="1">
        <f t="array" ref="AZ69">SUMIFS('N1.3_Project_Listing'!$P$16:$P$829, 'N1.3_Project_Listing'!$E$16:$E$829,'N1.3_Project_Listing'!$E69, 'N1.3_Project_Listing'!$A$16:$A$829,ET_Risk_SC_Summation[[#Headers],[132kV OHL Tower]])</f>
        <v>0</v>
      </c>
      <c r="BA69" s="176" cm="1">
        <f t="array" ref="BA69">SUMIFS('N1.3_Project_Listing'!$P$16:$P$829, 'N1.3_Project_Listing'!$E$16:$E$829,'N1.3_Project_Listing'!$E69, 'N1.3_Project_Listing'!$A$16:$A$829,ET_Risk_SC_Summation[[#Headers],[275kV Circuit Breaker]])</f>
        <v>0</v>
      </c>
      <c r="BB69" s="176" cm="1">
        <f t="array" ref="BB69">SUMIFS('N1.3_Project_Listing'!$P$16:$P$829, 'N1.3_Project_Listing'!$E$16:$E$829,'N1.3_Project_Listing'!$E69, 'N1.3_Project_Listing'!$A$16:$A$829,ET_Risk_SC_Summation[[#Headers],[275kV Transformer]])</f>
        <v>0</v>
      </c>
      <c r="BC69" s="176" cm="1">
        <f t="array" ref="BC69">SUMIFS('N1.3_Project_Listing'!$P$16:$P$829, 'N1.3_Project_Listing'!$E$16:$E$829,'N1.3_Project_Listing'!$E69, 'N1.3_Project_Listing'!$A$16:$A$829,ET_Risk_SC_Summation[[#Headers],[275kV Reactor]])</f>
        <v>0</v>
      </c>
      <c r="BD69" s="176" cm="1">
        <f t="array" ref="BD69">SUMIFS('N1.3_Project_Listing'!$P$16:$P$829, 'N1.3_Project_Listing'!$E$16:$E$829,'N1.3_Project_Listing'!$E69, 'N1.3_Project_Listing'!$A$16:$A$829,ET_Risk_SC_Summation[[#Headers],[275kV Underground Cable]])</f>
        <v>0</v>
      </c>
      <c r="BE69" s="176" cm="1">
        <f t="array" ref="BE69">SUMIFS('N1.3_Project_Listing'!$P$16:$P$829, 'N1.3_Project_Listing'!$E$16:$E$829,'N1.3_Project_Listing'!$E69, 'N1.3_Project_Listing'!$A$16:$A$829,ET_Risk_SC_Summation[[#Headers],[275kV OHL Conductor]])</f>
        <v>0</v>
      </c>
      <c r="BF69" s="176" cm="1">
        <f t="array" ref="BF69">SUMIFS('N1.3_Project_Listing'!$P$16:$P$829, 'N1.3_Project_Listing'!$E$16:$E$829,'N1.3_Project_Listing'!$E69, 'N1.3_Project_Listing'!$A$16:$A$829,ET_Risk_SC_Summation[[#Headers],[275kV OHL Fittings]])</f>
        <v>0</v>
      </c>
      <c r="BG69" s="176" cm="1">
        <f t="array" ref="BG69">SUMIFS('N1.3_Project_Listing'!$P$16:$P$829, 'N1.3_Project_Listing'!$E$16:$E$829,'N1.3_Project_Listing'!$E69, 'N1.3_Project_Listing'!$A$16:$A$829,ET_Risk_SC_Summation[[#Headers],[275kV OHL Tower]])</f>
        <v>0</v>
      </c>
      <c r="BH69" s="176" cm="1">
        <f t="array" ref="BH69">SUMIFS('N1.3_Project_Listing'!$P$16:$P$829, 'N1.3_Project_Listing'!$E$16:$E$829,'N1.3_Project_Listing'!$E69, 'N1.3_Project_Listing'!$A$16:$A$829,ET_Risk_SC_Summation[[#Headers],[400kV Circuit Breaker]])</f>
        <v>0</v>
      </c>
      <c r="BI69" s="176" cm="1">
        <f t="array" ref="BI69">SUMIFS('N1.3_Project_Listing'!$P$16:$P$829, 'N1.3_Project_Listing'!$E$16:$E$829,'N1.3_Project_Listing'!$E69, 'N1.3_Project_Listing'!$A$16:$A$829,ET_Risk_SC_Summation[[#Headers],[400kV Transformer]])</f>
        <v>0</v>
      </c>
      <c r="BJ69" s="176" cm="1">
        <f t="array" ref="BJ69">SUMIFS('N1.3_Project_Listing'!$P$16:$P$829, 'N1.3_Project_Listing'!$E$16:$E$829,'N1.3_Project_Listing'!$E69, 'N1.3_Project_Listing'!$A$16:$A$829,ET_Risk_SC_Summation[[#Headers],[400kV Reactor]])</f>
        <v>0</v>
      </c>
      <c r="BK69" s="176" cm="1">
        <f t="array" ref="BK69">SUMIFS('N1.3_Project_Listing'!$P$16:$P$829, 'N1.3_Project_Listing'!$E$16:$E$829,'N1.3_Project_Listing'!$E69, 'N1.3_Project_Listing'!$A$16:$A$829,ET_Risk_SC_Summation[[#Headers],[400kV Underground Cable]])</f>
        <v>0</v>
      </c>
      <c r="BL69" s="176" cm="1">
        <f t="array" ref="BL69">SUMIFS('N1.3_Project_Listing'!$P$16:$P$829, 'N1.3_Project_Listing'!$E$16:$E$829,'N1.3_Project_Listing'!$E69, 'N1.3_Project_Listing'!$A$16:$A$829,ET_Risk_SC_Summation[[#Headers],[400kV OHL Conductor]])</f>
        <v>0</v>
      </c>
      <c r="BM69" s="176" cm="1">
        <f t="array" ref="BM69">SUMIFS('N1.3_Project_Listing'!$P$16:$P$829, 'N1.3_Project_Listing'!$E$16:$E$829,'N1.3_Project_Listing'!$E69, 'N1.3_Project_Listing'!$A$16:$A$829,ET_Risk_SC_Summation[[#Headers],[400kV OHL Fittings]])</f>
        <v>0</v>
      </c>
      <c r="BN69" s="176" cm="1">
        <f t="array" ref="BN69">SUMIFS('N1.3_Project_Listing'!$P$16:$P$829, 'N1.3_Project_Listing'!$E$16:$E$829,'N1.3_Project_Listing'!$E69, 'N1.3_Project_Listing'!$A$16:$A$829,ET_Risk_SC_Summation[[#Headers],[400kV OHL Tower]])</f>
        <v>0</v>
      </c>
      <c r="BO69" s="177" t="str">
        <f>IF(SUM(ET_Risk_SC_Summation[[#This Row],[132kV Circuit Breaker]:[400kV OHL Tower]])=0, "n/a", INDEX(ET_Risk_SC_Summation[#Headers],1,MATCH(MAX(ET_Risk_SC_Summation[[#This Row],[132kV Circuit Breaker]:[400kV OHL Tower]]),ET_Risk_SC_Summation[[#This Row],[132kV Circuit Breaker]:[400kV OHL Tower]],0)))</f>
        <v>n/a</v>
      </c>
      <c r="BP69" s="177" t="str">
        <f>IFERROR(INDEX('N0.7_Lookup_References'!$G$77:$G$98,MATCH(ET_Risk_SC_Summation[[#This Row],[Mxx Category]],'N0.7_Lookup_References'!$F$77:$F$98,0)),"")</f>
        <v/>
      </c>
    </row>
    <row r="70" spans="1:68" ht="121.5">
      <c r="A70" s="160" t="str">
        <f>IFERROR(INDEX(N1.2_Intervention_Types[NARM Asset Category],MATCH('N1.3_Project_Listing'!$C70,N1.2_Intervention_Types[Intervention Type ID],0),1),"")</f>
        <v>Slamshut/ Regulators</v>
      </c>
      <c r="B70" s="160" t="str">
        <f>IF($D$2="GD",IFERROR(INDEX(N1.2_Intervention_Types[C&amp;V Asset Category (GD)],MATCH('N1.3_Project_Listing'!$C70,N1.2_Intervention_Types[Intervention Type ID],0),1),""),IFERROR(INDEX(N1.2_Intervention_Types[NARM Asset Category],MATCH('N1.3_Project_Listing'!$C70,N1.2_Intervention_Types[Intervention Type ID],0),1),""))</f>
        <v>PRS or Offtake</v>
      </c>
      <c r="C70" s="67">
        <f>IFERROR(INDEX(N1.2_Intervention_Types[Intervention Type ID],MATCH('N1.3_Project_Listing'!$I70,N1.2_Intervention_Types[Intervention Type],0),1),"")</f>
        <v>127</v>
      </c>
      <c r="D70" s="160" t="str">
        <f>IFERROR(INDEX(N1.2_Intervention_Types[Intervention Category],MATCH('N1.3_Project_Listing'!$C70,N1.2_Intervention_Types[Intervention Type ID],0),1),"")</f>
        <v>Refurbishment</v>
      </c>
      <c r="E70" s="210" t="s">
        <v>708</v>
      </c>
      <c r="F70" s="236" t="s">
        <v>709</v>
      </c>
      <c r="G70" s="236" t="s">
        <v>181</v>
      </c>
      <c r="H70" s="236" t="s">
        <v>300</v>
      </c>
      <c r="I70" s="151" t="s">
        <v>710</v>
      </c>
      <c r="J70" s="139">
        <v>2031</v>
      </c>
      <c r="K70" s="312">
        <v>0</v>
      </c>
      <c r="L70" s="312">
        <v>0</v>
      </c>
      <c r="M70" s="312">
        <v>0</v>
      </c>
      <c r="N70" s="343">
        <v>0</v>
      </c>
      <c r="O70" s="343">
        <v>0</v>
      </c>
      <c r="P70" s="365">
        <v>0</v>
      </c>
      <c r="Q70" s="366">
        <f t="shared" si="7"/>
        <v>0</v>
      </c>
      <c r="R70" s="368">
        <f>IF('N1.3_Project_Listing'!$D70="Replacement",SUM('N1.3_Project_Listing'!$K70:$L70)/2,'N1.3_Project_Listing'!$M70)</f>
        <v>0</v>
      </c>
      <c r="S70" s="67" t="str">
        <f>IFERROR(INDEX('N0.7_Lookup_References'!$C$13:$C$72,MATCH($A70,'N0.7_Lookup_References'!$B$13:$B$72,0)),"")</f>
        <v>Systems</v>
      </c>
      <c r="T70" s="338" t="str">
        <f t="shared" si="3"/>
        <v/>
      </c>
      <c r="V70" s="312">
        <v>0</v>
      </c>
      <c r="W70" s="312">
        <v>0</v>
      </c>
      <c r="X70" s="312">
        <v>0</v>
      </c>
      <c r="Y70" s="312">
        <v>0</v>
      </c>
      <c r="Z70" s="312">
        <v>0</v>
      </c>
      <c r="AA70" s="312">
        <v>0</v>
      </c>
      <c r="AB70" s="312">
        <v>0</v>
      </c>
      <c r="AC70" s="312">
        <v>0</v>
      </c>
      <c r="AD70" s="312">
        <v>0</v>
      </c>
      <c r="AE70" s="312">
        <v>0</v>
      </c>
      <c r="AF70" s="312">
        <v>0</v>
      </c>
      <c r="AG70" s="312">
        <v>0</v>
      </c>
      <c r="AH70" s="312">
        <v>0</v>
      </c>
      <c r="AI70" s="312">
        <v>0</v>
      </c>
      <c r="AJ70" s="312">
        <v>0</v>
      </c>
      <c r="AK70" s="312">
        <v>0</v>
      </c>
      <c r="AL70" s="312">
        <v>0</v>
      </c>
      <c r="AM70" s="312">
        <v>0</v>
      </c>
      <c r="AN70" s="312">
        <v>0</v>
      </c>
      <c r="AO70" s="312">
        <v>0</v>
      </c>
      <c r="AP70" s="63">
        <f t="shared" si="4"/>
        <v>0</v>
      </c>
      <c r="AQ70" s="63">
        <f t="shared" si="5"/>
        <v>0</v>
      </c>
      <c r="AR70" s="63">
        <f t="shared" si="6"/>
        <v>0</v>
      </c>
      <c r="AT70" s="176" cm="1">
        <f t="array" ref="AT70">SUMIFS('N1.3_Project_Listing'!$P$16:$P$829, 'N1.3_Project_Listing'!$E$16:$E$829,'N1.3_Project_Listing'!$E70, 'N1.3_Project_Listing'!$A$16:$A$829,ET_Risk_SC_Summation[[#Headers],[132kV Circuit Breaker]])</f>
        <v>0</v>
      </c>
      <c r="AU70" s="176" cm="1">
        <f t="array" ref="AU70">SUMIFS('N1.3_Project_Listing'!$P$16:$P$829, 'N1.3_Project_Listing'!$E$16:$E$829,'N1.3_Project_Listing'!$E70, 'N1.3_Project_Listing'!$A$16:$A$829,ET_Risk_SC_Summation[[#Headers],[132kV Transformer]])</f>
        <v>0</v>
      </c>
      <c r="AV70" s="176" cm="1">
        <f t="array" ref="AV70">SUMIFS('N1.3_Project_Listing'!$P$16:$P$829, 'N1.3_Project_Listing'!$E$16:$E$829,'N1.3_Project_Listing'!$E70, 'N1.3_Project_Listing'!$A$16:$A$829,ET_Risk_SC_Summation[[#Headers],[132kV Reactor]])</f>
        <v>0</v>
      </c>
      <c r="AW70" s="176" cm="1">
        <f t="array" ref="AW70">SUMIFS('N1.3_Project_Listing'!$P$16:$P$829, 'N1.3_Project_Listing'!$E$16:$E$829,'N1.3_Project_Listing'!$E70, 'N1.3_Project_Listing'!$A$16:$A$829,ET_Risk_SC_Summation[[#Headers],[132kV Underground Cable]])</f>
        <v>0</v>
      </c>
      <c r="AX70" s="176" cm="1">
        <f t="array" ref="AX70">SUMIFS('N1.3_Project_Listing'!$P$16:$P$829, 'N1.3_Project_Listing'!$E$16:$E$829,'N1.3_Project_Listing'!$E70, 'N1.3_Project_Listing'!$A$16:$A$829,ET_Risk_SC_Summation[[#Headers],[132kV OHL Conductor]])</f>
        <v>0</v>
      </c>
      <c r="AY70" s="176" cm="1">
        <f t="array" ref="AY70">SUMIFS('N1.3_Project_Listing'!$P$16:$P$829, 'N1.3_Project_Listing'!$E$16:$E$829,'N1.3_Project_Listing'!$E70, 'N1.3_Project_Listing'!$A$16:$A$829,ET_Risk_SC_Summation[[#Headers],[132kV OHL Fittings]])</f>
        <v>0</v>
      </c>
      <c r="AZ70" s="176" cm="1">
        <f t="array" ref="AZ70">SUMIFS('N1.3_Project_Listing'!$P$16:$P$829, 'N1.3_Project_Listing'!$E$16:$E$829,'N1.3_Project_Listing'!$E70, 'N1.3_Project_Listing'!$A$16:$A$829,ET_Risk_SC_Summation[[#Headers],[132kV OHL Tower]])</f>
        <v>0</v>
      </c>
      <c r="BA70" s="176" cm="1">
        <f t="array" ref="BA70">SUMIFS('N1.3_Project_Listing'!$P$16:$P$829, 'N1.3_Project_Listing'!$E$16:$E$829,'N1.3_Project_Listing'!$E70, 'N1.3_Project_Listing'!$A$16:$A$829,ET_Risk_SC_Summation[[#Headers],[275kV Circuit Breaker]])</f>
        <v>0</v>
      </c>
      <c r="BB70" s="176" cm="1">
        <f t="array" ref="BB70">SUMIFS('N1.3_Project_Listing'!$P$16:$P$829, 'N1.3_Project_Listing'!$E$16:$E$829,'N1.3_Project_Listing'!$E70, 'N1.3_Project_Listing'!$A$16:$A$829,ET_Risk_SC_Summation[[#Headers],[275kV Transformer]])</f>
        <v>0</v>
      </c>
      <c r="BC70" s="176" cm="1">
        <f t="array" ref="BC70">SUMIFS('N1.3_Project_Listing'!$P$16:$P$829, 'N1.3_Project_Listing'!$E$16:$E$829,'N1.3_Project_Listing'!$E70, 'N1.3_Project_Listing'!$A$16:$A$829,ET_Risk_SC_Summation[[#Headers],[275kV Reactor]])</f>
        <v>0</v>
      </c>
      <c r="BD70" s="176" cm="1">
        <f t="array" ref="BD70">SUMIFS('N1.3_Project_Listing'!$P$16:$P$829, 'N1.3_Project_Listing'!$E$16:$E$829,'N1.3_Project_Listing'!$E70, 'N1.3_Project_Listing'!$A$16:$A$829,ET_Risk_SC_Summation[[#Headers],[275kV Underground Cable]])</f>
        <v>0</v>
      </c>
      <c r="BE70" s="176" cm="1">
        <f t="array" ref="BE70">SUMIFS('N1.3_Project_Listing'!$P$16:$P$829, 'N1.3_Project_Listing'!$E$16:$E$829,'N1.3_Project_Listing'!$E70, 'N1.3_Project_Listing'!$A$16:$A$829,ET_Risk_SC_Summation[[#Headers],[275kV OHL Conductor]])</f>
        <v>0</v>
      </c>
      <c r="BF70" s="176" cm="1">
        <f t="array" ref="BF70">SUMIFS('N1.3_Project_Listing'!$P$16:$P$829, 'N1.3_Project_Listing'!$E$16:$E$829,'N1.3_Project_Listing'!$E70, 'N1.3_Project_Listing'!$A$16:$A$829,ET_Risk_SC_Summation[[#Headers],[275kV OHL Fittings]])</f>
        <v>0</v>
      </c>
      <c r="BG70" s="176" cm="1">
        <f t="array" ref="BG70">SUMIFS('N1.3_Project_Listing'!$P$16:$P$829, 'N1.3_Project_Listing'!$E$16:$E$829,'N1.3_Project_Listing'!$E70, 'N1.3_Project_Listing'!$A$16:$A$829,ET_Risk_SC_Summation[[#Headers],[275kV OHL Tower]])</f>
        <v>0</v>
      </c>
      <c r="BH70" s="176" cm="1">
        <f t="array" ref="BH70">SUMIFS('N1.3_Project_Listing'!$P$16:$P$829, 'N1.3_Project_Listing'!$E$16:$E$829,'N1.3_Project_Listing'!$E70, 'N1.3_Project_Listing'!$A$16:$A$829,ET_Risk_SC_Summation[[#Headers],[400kV Circuit Breaker]])</f>
        <v>0</v>
      </c>
      <c r="BI70" s="176" cm="1">
        <f t="array" ref="BI70">SUMIFS('N1.3_Project_Listing'!$P$16:$P$829, 'N1.3_Project_Listing'!$E$16:$E$829,'N1.3_Project_Listing'!$E70, 'N1.3_Project_Listing'!$A$16:$A$829,ET_Risk_SC_Summation[[#Headers],[400kV Transformer]])</f>
        <v>0</v>
      </c>
      <c r="BJ70" s="176" cm="1">
        <f t="array" ref="BJ70">SUMIFS('N1.3_Project_Listing'!$P$16:$P$829, 'N1.3_Project_Listing'!$E$16:$E$829,'N1.3_Project_Listing'!$E70, 'N1.3_Project_Listing'!$A$16:$A$829,ET_Risk_SC_Summation[[#Headers],[400kV Reactor]])</f>
        <v>0</v>
      </c>
      <c r="BK70" s="176" cm="1">
        <f t="array" ref="BK70">SUMIFS('N1.3_Project_Listing'!$P$16:$P$829, 'N1.3_Project_Listing'!$E$16:$E$829,'N1.3_Project_Listing'!$E70, 'N1.3_Project_Listing'!$A$16:$A$829,ET_Risk_SC_Summation[[#Headers],[400kV Underground Cable]])</f>
        <v>0</v>
      </c>
      <c r="BL70" s="176" cm="1">
        <f t="array" ref="BL70">SUMIFS('N1.3_Project_Listing'!$P$16:$P$829, 'N1.3_Project_Listing'!$E$16:$E$829,'N1.3_Project_Listing'!$E70, 'N1.3_Project_Listing'!$A$16:$A$829,ET_Risk_SC_Summation[[#Headers],[400kV OHL Conductor]])</f>
        <v>0</v>
      </c>
      <c r="BM70" s="176" cm="1">
        <f t="array" ref="BM70">SUMIFS('N1.3_Project_Listing'!$P$16:$P$829, 'N1.3_Project_Listing'!$E$16:$E$829,'N1.3_Project_Listing'!$E70, 'N1.3_Project_Listing'!$A$16:$A$829,ET_Risk_SC_Summation[[#Headers],[400kV OHL Fittings]])</f>
        <v>0</v>
      </c>
      <c r="BN70" s="176" cm="1">
        <f t="array" ref="BN70">SUMIFS('N1.3_Project_Listing'!$P$16:$P$829, 'N1.3_Project_Listing'!$E$16:$E$829,'N1.3_Project_Listing'!$E70, 'N1.3_Project_Listing'!$A$16:$A$829,ET_Risk_SC_Summation[[#Headers],[400kV OHL Tower]])</f>
        <v>0</v>
      </c>
      <c r="BO70" s="177" t="str">
        <f>IF(SUM(ET_Risk_SC_Summation[[#This Row],[132kV Circuit Breaker]:[400kV OHL Tower]])=0, "n/a", INDEX(ET_Risk_SC_Summation[#Headers],1,MATCH(MAX(ET_Risk_SC_Summation[[#This Row],[132kV Circuit Breaker]:[400kV OHL Tower]]),ET_Risk_SC_Summation[[#This Row],[132kV Circuit Breaker]:[400kV OHL Tower]],0)))</f>
        <v>n/a</v>
      </c>
      <c r="BP70" s="177" t="str">
        <f>IFERROR(INDEX('N0.7_Lookup_References'!$G$77:$G$98,MATCH(ET_Risk_SC_Summation[[#This Row],[Mxx Category]],'N0.7_Lookup_References'!$F$77:$F$98,0)),"")</f>
        <v/>
      </c>
    </row>
    <row r="71" spans="1:68" ht="121.5">
      <c r="A71" s="160" t="str">
        <f>IFERROR(INDEX(N1.2_Intervention_Types[NARM Asset Category],MATCH('N1.3_Project_Listing'!$C71,N1.2_Intervention_Types[Intervention Type ID],0),1),"")</f>
        <v>Slamshut/ Regulators</v>
      </c>
      <c r="B71" s="160" t="str">
        <f>IF($D$2="GD",IFERROR(INDEX(N1.2_Intervention_Types[C&amp;V Asset Category (GD)],MATCH('N1.3_Project_Listing'!$C71,N1.2_Intervention_Types[Intervention Type ID],0),1),""),IFERROR(INDEX(N1.2_Intervention_Types[NARM Asset Category],MATCH('N1.3_Project_Listing'!$C71,N1.2_Intervention_Types[Intervention Type ID],0),1),""))</f>
        <v>PRS or Offtake</v>
      </c>
      <c r="C71" s="67">
        <f>IFERROR(INDEX(N1.2_Intervention_Types[Intervention Type ID],MATCH('N1.3_Project_Listing'!$I71,N1.2_Intervention_Types[Intervention Type],0),1),"")</f>
        <v>125</v>
      </c>
      <c r="D71" s="160" t="str">
        <f>IFERROR(INDEX(N1.2_Intervention_Types[Intervention Category],MATCH('N1.3_Project_Listing'!$C71,N1.2_Intervention_Types[Intervention Type ID],0),1),"")</f>
        <v>Refurbishment</v>
      </c>
      <c r="E71" s="210" t="s">
        <v>711</v>
      </c>
      <c r="F71" s="236" t="s">
        <v>712</v>
      </c>
      <c r="G71" s="236" t="s">
        <v>181</v>
      </c>
      <c r="H71" s="236" t="s">
        <v>300</v>
      </c>
      <c r="I71" s="151" t="s">
        <v>713</v>
      </c>
      <c r="J71" s="139">
        <v>2027</v>
      </c>
      <c r="K71" s="312">
        <v>0</v>
      </c>
      <c r="L71" s="312">
        <v>0</v>
      </c>
      <c r="M71" s="312">
        <v>1</v>
      </c>
      <c r="N71" s="343">
        <v>9.0234370098080746E-2</v>
      </c>
      <c r="O71" s="343">
        <v>6.4307156604612753E-2</v>
      </c>
      <c r="P71" s="365">
        <v>0.14430161175978462</v>
      </c>
      <c r="Q71" s="366">
        <f t="shared" si="7"/>
        <v>2.5927213493467993E-2</v>
      </c>
      <c r="R71" s="368">
        <f>IF('N1.3_Project_Listing'!$D71="Replacement",SUM('N1.3_Project_Listing'!$K71:$L71)/2,'N1.3_Project_Listing'!$M71)</f>
        <v>1</v>
      </c>
      <c r="S71" s="67" t="str">
        <f>IFERROR(INDEX('N0.7_Lookup_References'!$C$13:$C$72,MATCH($A71,'N0.7_Lookup_References'!$B$13:$B$72,0)),"")</f>
        <v>Systems</v>
      </c>
      <c r="T71" s="338" t="str">
        <f t="shared" si="3"/>
        <v/>
      </c>
      <c r="V71" s="312">
        <v>0</v>
      </c>
      <c r="W71" s="312">
        <v>0</v>
      </c>
      <c r="X71" s="312">
        <v>0</v>
      </c>
      <c r="Y71" s="312">
        <v>0</v>
      </c>
      <c r="Z71" s="312">
        <v>0</v>
      </c>
      <c r="AA71" s="312">
        <v>0</v>
      </c>
      <c r="AB71" s="312">
        <v>0</v>
      </c>
      <c r="AC71" s="312">
        <v>0</v>
      </c>
      <c r="AD71" s="312">
        <v>1</v>
      </c>
      <c r="AE71" s="312">
        <v>0</v>
      </c>
      <c r="AF71" s="312">
        <v>0</v>
      </c>
      <c r="AG71" s="312">
        <v>0</v>
      </c>
      <c r="AH71" s="312">
        <v>0</v>
      </c>
      <c r="AI71" s="312">
        <v>0</v>
      </c>
      <c r="AJ71" s="312">
        <v>0</v>
      </c>
      <c r="AK71" s="312">
        <v>1</v>
      </c>
      <c r="AL71" s="312">
        <v>0</v>
      </c>
      <c r="AM71" s="312">
        <v>0</v>
      </c>
      <c r="AN71" s="312">
        <v>0</v>
      </c>
      <c r="AO71" s="312">
        <v>0</v>
      </c>
      <c r="AP71" s="63">
        <f t="shared" si="4"/>
        <v>1</v>
      </c>
      <c r="AQ71" s="63">
        <f t="shared" si="5"/>
        <v>1</v>
      </c>
      <c r="AR71" s="63">
        <f t="shared" si="6"/>
        <v>0</v>
      </c>
      <c r="AT71" s="176" cm="1">
        <f t="array" ref="AT71">SUMIFS('N1.3_Project_Listing'!$P$16:$P$829, 'N1.3_Project_Listing'!$E$16:$E$829,'N1.3_Project_Listing'!$E71, 'N1.3_Project_Listing'!$A$16:$A$829,ET_Risk_SC_Summation[[#Headers],[132kV Circuit Breaker]])</f>
        <v>0</v>
      </c>
      <c r="AU71" s="176" cm="1">
        <f t="array" ref="AU71">SUMIFS('N1.3_Project_Listing'!$P$16:$P$829, 'N1.3_Project_Listing'!$E$16:$E$829,'N1.3_Project_Listing'!$E71, 'N1.3_Project_Listing'!$A$16:$A$829,ET_Risk_SC_Summation[[#Headers],[132kV Transformer]])</f>
        <v>0</v>
      </c>
      <c r="AV71" s="176" cm="1">
        <f t="array" ref="AV71">SUMIFS('N1.3_Project_Listing'!$P$16:$P$829, 'N1.3_Project_Listing'!$E$16:$E$829,'N1.3_Project_Listing'!$E71, 'N1.3_Project_Listing'!$A$16:$A$829,ET_Risk_SC_Summation[[#Headers],[132kV Reactor]])</f>
        <v>0</v>
      </c>
      <c r="AW71" s="176" cm="1">
        <f t="array" ref="AW71">SUMIFS('N1.3_Project_Listing'!$P$16:$P$829, 'N1.3_Project_Listing'!$E$16:$E$829,'N1.3_Project_Listing'!$E71, 'N1.3_Project_Listing'!$A$16:$A$829,ET_Risk_SC_Summation[[#Headers],[132kV Underground Cable]])</f>
        <v>0</v>
      </c>
      <c r="AX71" s="176" cm="1">
        <f t="array" ref="AX71">SUMIFS('N1.3_Project_Listing'!$P$16:$P$829, 'N1.3_Project_Listing'!$E$16:$E$829,'N1.3_Project_Listing'!$E71, 'N1.3_Project_Listing'!$A$16:$A$829,ET_Risk_SC_Summation[[#Headers],[132kV OHL Conductor]])</f>
        <v>0</v>
      </c>
      <c r="AY71" s="176" cm="1">
        <f t="array" ref="AY71">SUMIFS('N1.3_Project_Listing'!$P$16:$P$829, 'N1.3_Project_Listing'!$E$16:$E$829,'N1.3_Project_Listing'!$E71, 'N1.3_Project_Listing'!$A$16:$A$829,ET_Risk_SC_Summation[[#Headers],[132kV OHL Fittings]])</f>
        <v>0</v>
      </c>
      <c r="AZ71" s="176" cm="1">
        <f t="array" ref="AZ71">SUMIFS('N1.3_Project_Listing'!$P$16:$P$829, 'N1.3_Project_Listing'!$E$16:$E$829,'N1.3_Project_Listing'!$E71, 'N1.3_Project_Listing'!$A$16:$A$829,ET_Risk_SC_Summation[[#Headers],[132kV OHL Tower]])</f>
        <v>0</v>
      </c>
      <c r="BA71" s="176" cm="1">
        <f t="array" ref="BA71">SUMIFS('N1.3_Project_Listing'!$P$16:$P$829, 'N1.3_Project_Listing'!$E$16:$E$829,'N1.3_Project_Listing'!$E71, 'N1.3_Project_Listing'!$A$16:$A$829,ET_Risk_SC_Summation[[#Headers],[275kV Circuit Breaker]])</f>
        <v>0</v>
      </c>
      <c r="BB71" s="176" cm="1">
        <f t="array" ref="BB71">SUMIFS('N1.3_Project_Listing'!$P$16:$P$829, 'N1.3_Project_Listing'!$E$16:$E$829,'N1.3_Project_Listing'!$E71, 'N1.3_Project_Listing'!$A$16:$A$829,ET_Risk_SC_Summation[[#Headers],[275kV Transformer]])</f>
        <v>0</v>
      </c>
      <c r="BC71" s="176" cm="1">
        <f t="array" ref="BC71">SUMIFS('N1.3_Project_Listing'!$P$16:$P$829, 'N1.3_Project_Listing'!$E$16:$E$829,'N1.3_Project_Listing'!$E71, 'N1.3_Project_Listing'!$A$16:$A$829,ET_Risk_SC_Summation[[#Headers],[275kV Reactor]])</f>
        <v>0</v>
      </c>
      <c r="BD71" s="176" cm="1">
        <f t="array" ref="BD71">SUMIFS('N1.3_Project_Listing'!$P$16:$P$829, 'N1.3_Project_Listing'!$E$16:$E$829,'N1.3_Project_Listing'!$E71, 'N1.3_Project_Listing'!$A$16:$A$829,ET_Risk_SC_Summation[[#Headers],[275kV Underground Cable]])</f>
        <v>0</v>
      </c>
      <c r="BE71" s="176" cm="1">
        <f t="array" ref="BE71">SUMIFS('N1.3_Project_Listing'!$P$16:$P$829, 'N1.3_Project_Listing'!$E$16:$E$829,'N1.3_Project_Listing'!$E71, 'N1.3_Project_Listing'!$A$16:$A$829,ET_Risk_SC_Summation[[#Headers],[275kV OHL Conductor]])</f>
        <v>0</v>
      </c>
      <c r="BF71" s="176" cm="1">
        <f t="array" ref="BF71">SUMIFS('N1.3_Project_Listing'!$P$16:$P$829, 'N1.3_Project_Listing'!$E$16:$E$829,'N1.3_Project_Listing'!$E71, 'N1.3_Project_Listing'!$A$16:$A$829,ET_Risk_SC_Summation[[#Headers],[275kV OHL Fittings]])</f>
        <v>0</v>
      </c>
      <c r="BG71" s="176" cm="1">
        <f t="array" ref="BG71">SUMIFS('N1.3_Project_Listing'!$P$16:$P$829, 'N1.3_Project_Listing'!$E$16:$E$829,'N1.3_Project_Listing'!$E71, 'N1.3_Project_Listing'!$A$16:$A$829,ET_Risk_SC_Summation[[#Headers],[275kV OHL Tower]])</f>
        <v>0</v>
      </c>
      <c r="BH71" s="176" cm="1">
        <f t="array" ref="BH71">SUMIFS('N1.3_Project_Listing'!$P$16:$P$829, 'N1.3_Project_Listing'!$E$16:$E$829,'N1.3_Project_Listing'!$E71, 'N1.3_Project_Listing'!$A$16:$A$829,ET_Risk_SC_Summation[[#Headers],[400kV Circuit Breaker]])</f>
        <v>0</v>
      </c>
      <c r="BI71" s="176" cm="1">
        <f t="array" ref="BI71">SUMIFS('N1.3_Project_Listing'!$P$16:$P$829, 'N1.3_Project_Listing'!$E$16:$E$829,'N1.3_Project_Listing'!$E71, 'N1.3_Project_Listing'!$A$16:$A$829,ET_Risk_SC_Summation[[#Headers],[400kV Transformer]])</f>
        <v>0</v>
      </c>
      <c r="BJ71" s="176" cm="1">
        <f t="array" ref="BJ71">SUMIFS('N1.3_Project_Listing'!$P$16:$P$829, 'N1.3_Project_Listing'!$E$16:$E$829,'N1.3_Project_Listing'!$E71, 'N1.3_Project_Listing'!$A$16:$A$829,ET_Risk_SC_Summation[[#Headers],[400kV Reactor]])</f>
        <v>0</v>
      </c>
      <c r="BK71" s="176" cm="1">
        <f t="array" ref="BK71">SUMIFS('N1.3_Project_Listing'!$P$16:$P$829, 'N1.3_Project_Listing'!$E$16:$E$829,'N1.3_Project_Listing'!$E71, 'N1.3_Project_Listing'!$A$16:$A$829,ET_Risk_SC_Summation[[#Headers],[400kV Underground Cable]])</f>
        <v>0</v>
      </c>
      <c r="BL71" s="176" cm="1">
        <f t="array" ref="BL71">SUMIFS('N1.3_Project_Listing'!$P$16:$P$829, 'N1.3_Project_Listing'!$E$16:$E$829,'N1.3_Project_Listing'!$E71, 'N1.3_Project_Listing'!$A$16:$A$829,ET_Risk_SC_Summation[[#Headers],[400kV OHL Conductor]])</f>
        <v>0</v>
      </c>
      <c r="BM71" s="176" cm="1">
        <f t="array" ref="BM71">SUMIFS('N1.3_Project_Listing'!$P$16:$P$829, 'N1.3_Project_Listing'!$E$16:$E$829,'N1.3_Project_Listing'!$E71, 'N1.3_Project_Listing'!$A$16:$A$829,ET_Risk_SC_Summation[[#Headers],[400kV OHL Fittings]])</f>
        <v>0</v>
      </c>
      <c r="BN71" s="176" cm="1">
        <f t="array" ref="BN71">SUMIFS('N1.3_Project_Listing'!$P$16:$P$829, 'N1.3_Project_Listing'!$E$16:$E$829,'N1.3_Project_Listing'!$E71, 'N1.3_Project_Listing'!$A$16:$A$829,ET_Risk_SC_Summation[[#Headers],[400kV OHL Tower]])</f>
        <v>0</v>
      </c>
      <c r="BO71" s="177" t="str">
        <f>IF(SUM(ET_Risk_SC_Summation[[#This Row],[132kV Circuit Breaker]:[400kV OHL Tower]])=0, "n/a", INDEX(ET_Risk_SC_Summation[#Headers],1,MATCH(MAX(ET_Risk_SC_Summation[[#This Row],[132kV Circuit Breaker]:[400kV OHL Tower]]),ET_Risk_SC_Summation[[#This Row],[132kV Circuit Breaker]:[400kV OHL Tower]],0)))</f>
        <v>n/a</v>
      </c>
      <c r="BP71" s="177" t="str">
        <f>IFERROR(INDEX('N0.7_Lookup_References'!$G$77:$G$98,MATCH(ET_Risk_SC_Summation[[#This Row],[Mxx Category]],'N0.7_Lookup_References'!$F$77:$F$98,0)),"")</f>
        <v/>
      </c>
    </row>
    <row r="72" spans="1:68" ht="121.5">
      <c r="A72" s="160" t="str">
        <f>IFERROR(INDEX(N1.2_Intervention_Types[NARM Asset Category],MATCH('N1.3_Project_Listing'!$C72,N1.2_Intervention_Types[Intervention Type ID],0),1),"")</f>
        <v>Slamshut/ Regulators</v>
      </c>
      <c r="B72" s="160" t="str">
        <f>IF($D$2="GD",IFERROR(INDEX(N1.2_Intervention_Types[C&amp;V Asset Category (GD)],MATCH('N1.3_Project_Listing'!$C72,N1.2_Intervention_Types[Intervention Type ID],0),1),""),IFERROR(INDEX(N1.2_Intervention_Types[NARM Asset Category],MATCH('N1.3_Project_Listing'!$C72,N1.2_Intervention_Types[Intervention Type ID],0),1),""))</f>
        <v>PRS or Offtake</v>
      </c>
      <c r="C72" s="67">
        <f>IFERROR(INDEX(N1.2_Intervention_Types[Intervention Type ID],MATCH('N1.3_Project_Listing'!$I72,N1.2_Intervention_Types[Intervention Type],0),1),"")</f>
        <v>125</v>
      </c>
      <c r="D72" s="160" t="str">
        <f>IFERROR(INDEX(N1.2_Intervention_Types[Intervention Category],MATCH('N1.3_Project_Listing'!$C72,N1.2_Intervention_Types[Intervention Type ID],0),1),"")</f>
        <v>Refurbishment</v>
      </c>
      <c r="E72" s="210" t="s">
        <v>711</v>
      </c>
      <c r="F72" s="236" t="s">
        <v>712</v>
      </c>
      <c r="G72" s="236" t="s">
        <v>181</v>
      </c>
      <c r="H72" s="236" t="s">
        <v>300</v>
      </c>
      <c r="I72" s="151" t="s">
        <v>713</v>
      </c>
      <c r="J72" s="139">
        <v>2028</v>
      </c>
      <c r="K72" s="312">
        <v>0</v>
      </c>
      <c r="L72" s="312">
        <v>0</v>
      </c>
      <c r="M72" s="312">
        <v>0</v>
      </c>
      <c r="N72" s="343">
        <v>0</v>
      </c>
      <c r="O72" s="343">
        <v>0</v>
      </c>
      <c r="P72" s="365">
        <v>0</v>
      </c>
      <c r="Q72" s="366">
        <f t="shared" si="7"/>
        <v>0</v>
      </c>
      <c r="R72" s="368">
        <f>IF('N1.3_Project_Listing'!$D72="Replacement",SUM('N1.3_Project_Listing'!$K72:$L72)/2,'N1.3_Project_Listing'!$M72)</f>
        <v>0</v>
      </c>
      <c r="S72" s="67" t="str">
        <f>IFERROR(INDEX('N0.7_Lookup_References'!$C$13:$C$72,MATCH($A72,'N0.7_Lookup_References'!$B$13:$B$72,0)),"")</f>
        <v>Systems</v>
      </c>
      <c r="T72" s="338" t="str">
        <f t="shared" si="3"/>
        <v/>
      </c>
      <c r="V72" s="312">
        <v>0</v>
      </c>
      <c r="W72" s="312">
        <v>0</v>
      </c>
      <c r="X72" s="312">
        <v>0</v>
      </c>
      <c r="Y72" s="312">
        <v>0</v>
      </c>
      <c r="Z72" s="312">
        <v>0</v>
      </c>
      <c r="AA72" s="312">
        <v>0</v>
      </c>
      <c r="AB72" s="312">
        <v>0</v>
      </c>
      <c r="AC72" s="312">
        <v>0</v>
      </c>
      <c r="AD72" s="312">
        <v>0</v>
      </c>
      <c r="AE72" s="312">
        <v>0</v>
      </c>
      <c r="AF72" s="312">
        <v>0</v>
      </c>
      <c r="AG72" s="312">
        <v>0</v>
      </c>
      <c r="AH72" s="312">
        <v>0</v>
      </c>
      <c r="AI72" s="312">
        <v>0</v>
      </c>
      <c r="AJ72" s="312">
        <v>0</v>
      </c>
      <c r="AK72" s="312">
        <v>0</v>
      </c>
      <c r="AL72" s="312">
        <v>0</v>
      </c>
      <c r="AM72" s="312">
        <v>0</v>
      </c>
      <c r="AN72" s="312">
        <v>0</v>
      </c>
      <c r="AO72" s="312">
        <v>0</v>
      </c>
      <c r="AP72" s="63">
        <f t="shared" si="4"/>
        <v>0</v>
      </c>
      <c r="AQ72" s="63">
        <f t="shared" si="5"/>
        <v>0</v>
      </c>
      <c r="AR72" s="63">
        <f t="shared" si="6"/>
        <v>0</v>
      </c>
      <c r="AT72" s="176" cm="1">
        <f t="array" ref="AT72">SUMIFS('N1.3_Project_Listing'!$P$16:$P$829, 'N1.3_Project_Listing'!$E$16:$E$829,'N1.3_Project_Listing'!$E72, 'N1.3_Project_Listing'!$A$16:$A$829,ET_Risk_SC_Summation[[#Headers],[132kV Circuit Breaker]])</f>
        <v>0</v>
      </c>
      <c r="AU72" s="176" cm="1">
        <f t="array" ref="AU72">SUMIFS('N1.3_Project_Listing'!$P$16:$P$829, 'N1.3_Project_Listing'!$E$16:$E$829,'N1.3_Project_Listing'!$E72, 'N1.3_Project_Listing'!$A$16:$A$829,ET_Risk_SC_Summation[[#Headers],[132kV Transformer]])</f>
        <v>0</v>
      </c>
      <c r="AV72" s="176" cm="1">
        <f t="array" ref="AV72">SUMIFS('N1.3_Project_Listing'!$P$16:$P$829, 'N1.3_Project_Listing'!$E$16:$E$829,'N1.3_Project_Listing'!$E72, 'N1.3_Project_Listing'!$A$16:$A$829,ET_Risk_SC_Summation[[#Headers],[132kV Reactor]])</f>
        <v>0</v>
      </c>
      <c r="AW72" s="176" cm="1">
        <f t="array" ref="AW72">SUMIFS('N1.3_Project_Listing'!$P$16:$P$829, 'N1.3_Project_Listing'!$E$16:$E$829,'N1.3_Project_Listing'!$E72, 'N1.3_Project_Listing'!$A$16:$A$829,ET_Risk_SC_Summation[[#Headers],[132kV Underground Cable]])</f>
        <v>0</v>
      </c>
      <c r="AX72" s="176" cm="1">
        <f t="array" ref="AX72">SUMIFS('N1.3_Project_Listing'!$P$16:$P$829, 'N1.3_Project_Listing'!$E$16:$E$829,'N1.3_Project_Listing'!$E72, 'N1.3_Project_Listing'!$A$16:$A$829,ET_Risk_SC_Summation[[#Headers],[132kV OHL Conductor]])</f>
        <v>0</v>
      </c>
      <c r="AY72" s="176" cm="1">
        <f t="array" ref="AY72">SUMIFS('N1.3_Project_Listing'!$P$16:$P$829, 'N1.3_Project_Listing'!$E$16:$E$829,'N1.3_Project_Listing'!$E72, 'N1.3_Project_Listing'!$A$16:$A$829,ET_Risk_SC_Summation[[#Headers],[132kV OHL Fittings]])</f>
        <v>0</v>
      </c>
      <c r="AZ72" s="176" cm="1">
        <f t="array" ref="AZ72">SUMIFS('N1.3_Project_Listing'!$P$16:$P$829, 'N1.3_Project_Listing'!$E$16:$E$829,'N1.3_Project_Listing'!$E72, 'N1.3_Project_Listing'!$A$16:$A$829,ET_Risk_SC_Summation[[#Headers],[132kV OHL Tower]])</f>
        <v>0</v>
      </c>
      <c r="BA72" s="176" cm="1">
        <f t="array" ref="BA72">SUMIFS('N1.3_Project_Listing'!$P$16:$P$829, 'N1.3_Project_Listing'!$E$16:$E$829,'N1.3_Project_Listing'!$E72, 'N1.3_Project_Listing'!$A$16:$A$829,ET_Risk_SC_Summation[[#Headers],[275kV Circuit Breaker]])</f>
        <v>0</v>
      </c>
      <c r="BB72" s="176" cm="1">
        <f t="array" ref="BB72">SUMIFS('N1.3_Project_Listing'!$P$16:$P$829, 'N1.3_Project_Listing'!$E$16:$E$829,'N1.3_Project_Listing'!$E72, 'N1.3_Project_Listing'!$A$16:$A$829,ET_Risk_SC_Summation[[#Headers],[275kV Transformer]])</f>
        <v>0</v>
      </c>
      <c r="BC72" s="176" cm="1">
        <f t="array" ref="BC72">SUMIFS('N1.3_Project_Listing'!$P$16:$P$829, 'N1.3_Project_Listing'!$E$16:$E$829,'N1.3_Project_Listing'!$E72, 'N1.3_Project_Listing'!$A$16:$A$829,ET_Risk_SC_Summation[[#Headers],[275kV Reactor]])</f>
        <v>0</v>
      </c>
      <c r="BD72" s="176" cm="1">
        <f t="array" ref="BD72">SUMIFS('N1.3_Project_Listing'!$P$16:$P$829, 'N1.3_Project_Listing'!$E$16:$E$829,'N1.3_Project_Listing'!$E72, 'N1.3_Project_Listing'!$A$16:$A$829,ET_Risk_SC_Summation[[#Headers],[275kV Underground Cable]])</f>
        <v>0</v>
      </c>
      <c r="BE72" s="176" cm="1">
        <f t="array" ref="BE72">SUMIFS('N1.3_Project_Listing'!$P$16:$P$829, 'N1.3_Project_Listing'!$E$16:$E$829,'N1.3_Project_Listing'!$E72, 'N1.3_Project_Listing'!$A$16:$A$829,ET_Risk_SC_Summation[[#Headers],[275kV OHL Conductor]])</f>
        <v>0</v>
      </c>
      <c r="BF72" s="176" cm="1">
        <f t="array" ref="BF72">SUMIFS('N1.3_Project_Listing'!$P$16:$P$829, 'N1.3_Project_Listing'!$E$16:$E$829,'N1.3_Project_Listing'!$E72, 'N1.3_Project_Listing'!$A$16:$A$829,ET_Risk_SC_Summation[[#Headers],[275kV OHL Fittings]])</f>
        <v>0</v>
      </c>
      <c r="BG72" s="176" cm="1">
        <f t="array" ref="BG72">SUMIFS('N1.3_Project_Listing'!$P$16:$P$829, 'N1.3_Project_Listing'!$E$16:$E$829,'N1.3_Project_Listing'!$E72, 'N1.3_Project_Listing'!$A$16:$A$829,ET_Risk_SC_Summation[[#Headers],[275kV OHL Tower]])</f>
        <v>0</v>
      </c>
      <c r="BH72" s="176" cm="1">
        <f t="array" ref="BH72">SUMIFS('N1.3_Project_Listing'!$P$16:$P$829, 'N1.3_Project_Listing'!$E$16:$E$829,'N1.3_Project_Listing'!$E72, 'N1.3_Project_Listing'!$A$16:$A$829,ET_Risk_SC_Summation[[#Headers],[400kV Circuit Breaker]])</f>
        <v>0</v>
      </c>
      <c r="BI72" s="176" cm="1">
        <f t="array" ref="BI72">SUMIFS('N1.3_Project_Listing'!$P$16:$P$829, 'N1.3_Project_Listing'!$E$16:$E$829,'N1.3_Project_Listing'!$E72, 'N1.3_Project_Listing'!$A$16:$A$829,ET_Risk_SC_Summation[[#Headers],[400kV Transformer]])</f>
        <v>0</v>
      </c>
      <c r="BJ72" s="176" cm="1">
        <f t="array" ref="BJ72">SUMIFS('N1.3_Project_Listing'!$P$16:$P$829, 'N1.3_Project_Listing'!$E$16:$E$829,'N1.3_Project_Listing'!$E72, 'N1.3_Project_Listing'!$A$16:$A$829,ET_Risk_SC_Summation[[#Headers],[400kV Reactor]])</f>
        <v>0</v>
      </c>
      <c r="BK72" s="176" cm="1">
        <f t="array" ref="BK72">SUMIFS('N1.3_Project_Listing'!$P$16:$P$829, 'N1.3_Project_Listing'!$E$16:$E$829,'N1.3_Project_Listing'!$E72, 'N1.3_Project_Listing'!$A$16:$A$829,ET_Risk_SC_Summation[[#Headers],[400kV Underground Cable]])</f>
        <v>0</v>
      </c>
      <c r="BL72" s="176" cm="1">
        <f t="array" ref="BL72">SUMIFS('N1.3_Project_Listing'!$P$16:$P$829, 'N1.3_Project_Listing'!$E$16:$E$829,'N1.3_Project_Listing'!$E72, 'N1.3_Project_Listing'!$A$16:$A$829,ET_Risk_SC_Summation[[#Headers],[400kV OHL Conductor]])</f>
        <v>0</v>
      </c>
      <c r="BM72" s="176" cm="1">
        <f t="array" ref="BM72">SUMIFS('N1.3_Project_Listing'!$P$16:$P$829, 'N1.3_Project_Listing'!$E$16:$E$829,'N1.3_Project_Listing'!$E72, 'N1.3_Project_Listing'!$A$16:$A$829,ET_Risk_SC_Summation[[#Headers],[400kV OHL Fittings]])</f>
        <v>0</v>
      </c>
      <c r="BN72" s="176" cm="1">
        <f t="array" ref="BN72">SUMIFS('N1.3_Project_Listing'!$P$16:$P$829, 'N1.3_Project_Listing'!$E$16:$E$829,'N1.3_Project_Listing'!$E72, 'N1.3_Project_Listing'!$A$16:$A$829,ET_Risk_SC_Summation[[#Headers],[400kV OHL Tower]])</f>
        <v>0</v>
      </c>
      <c r="BO72" s="177" t="str">
        <f>IF(SUM(ET_Risk_SC_Summation[[#This Row],[132kV Circuit Breaker]:[400kV OHL Tower]])=0, "n/a", INDEX(ET_Risk_SC_Summation[#Headers],1,MATCH(MAX(ET_Risk_SC_Summation[[#This Row],[132kV Circuit Breaker]:[400kV OHL Tower]]),ET_Risk_SC_Summation[[#This Row],[132kV Circuit Breaker]:[400kV OHL Tower]],0)))</f>
        <v>n/a</v>
      </c>
      <c r="BP72" s="177" t="str">
        <f>IFERROR(INDEX('N0.7_Lookup_References'!$G$77:$G$98,MATCH(ET_Risk_SC_Summation[[#This Row],[Mxx Category]],'N0.7_Lookup_References'!$F$77:$F$98,0)),"")</f>
        <v/>
      </c>
    </row>
    <row r="73" spans="1:68" ht="121.5">
      <c r="A73" s="160" t="str">
        <f>IFERROR(INDEX(N1.2_Intervention_Types[NARM Asset Category],MATCH('N1.3_Project_Listing'!$C73,N1.2_Intervention_Types[Intervention Type ID],0),1),"")</f>
        <v>Slamshut/ Regulators</v>
      </c>
      <c r="B73" s="160" t="str">
        <f>IF($D$2="GD",IFERROR(INDEX(N1.2_Intervention_Types[C&amp;V Asset Category (GD)],MATCH('N1.3_Project_Listing'!$C73,N1.2_Intervention_Types[Intervention Type ID],0),1),""),IFERROR(INDEX(N1.2_Intervention_Types[NARM Asset Category],MATCH('N1.3_Project_Listing'!$C73,N1.2_Intervention_Types[Intervention Type ID],0),1),""))</f>
        <v>PRS or Offtake</v>
      </c>
      <c r="C73" s="67">
        <f>IFERROR(INDEX(N1.2_Intervention_Types[Intervention Type ID],MATCH('N1.3_Project_Listing'!$I73,N1.2_Intervention_Types[Intervention Type],0),1),"")</f>
        <v>125</v>
      </c>
      <c r="D73" s="160" t="str">
        <f>IFERROR(INDEX(N1.2_Intervention_Types[Intervention Category],MATCH('N1.3_Project_Listing'!$C73,N1.2_Intervention_Types[Intervention Type ID],0),1),"")</f>
        <v>Refurbishment</v>
      </c>
      <c r="E73" s="210" t="s">
        <v>711</v>
      </c>
      <c r="F73" s="236" t="s">
        <v>712</v>
      </c>
      <c r="G73" s="236" t="s">
        <v>181</v>
      </c>
      <c r="H73" s="236" t="s">
        <v>300</v>
      </c>
      <c r="I73" s="151" t="s">
        <v>713</v>
      </c>
      <c r="J73" s="139">
        <v>2029</v>
      </c>
      <c r="K73" s="312">
        <v>0</v>
      </c>
      <c r="L73" s="312">
        <v>0</v>
      </c>
      <c r="M73" s="312">
        <v>1</v>
      </c>
      <c r="N73" s="343">
        <v>0.11687535490051602</v>
      </c>
      <c r="O73" s="343">
        <v>7.1862054273326467E-2</v>
      </c>
      <c r="P73" s="365">
        <v>0.25916976092065047</v>
      </c>
      <c r="Q73" s="366">
        <f t="shared" si="7"/>
        <v>4.5013300627189556E-2</v>
      </c>
      <c r="R73" s="368">
        <f>IF('N1.3_Project_Listing'!$D73="Replacement",SUM('N1.3_Project_Listing'!$K73:$L73)/2,'N1.3_Project_Listing'!$M73)</f>
        <v>1</v>
      </c>
      <c r="S73" s="67" t="str">
        <f>IFERROR(INDEX('N0.7_Lookup_References'!$C$13:$C$72,MATCH($A73,'N0.7_Lookup_References'!$B$13:$B$72,0)),"")</f>
        <v>Systems</v>
      </c>
      <c r="T73" s="338" t="str">
        <f t="shared" si="3"/>
        <v/>
      </c>
      <c r="V73" s="312">
        <v>0</v>
      </c>
      <c r="W73" s="312">
        <v>0</v>
      </c>
      <c r="X73" s="312">
        <v>0</v>
      </c>
      <c r="Y73" s="312">
        <v>0</v>
      </c>
      <c r="Z73" s="312">
        <v>0</v>
      </c>
      <c r="AA73" s="312">
        <v>0</v>
      </c>
      <c r="AB73" s="312">
        <v>0</v>
      </c>
      <c r="AC73" s="312">
        <v>0</v>
      </c>
      <c r="AD73" s="312">
        <v>0</v>
      </c>
      <c r="AE73" s="312">
        <v>1</v>
      </c>
      <c r="AF73" s="312">
        <v>0</v>
      </c>
      <c r="AG73" s="312">
        <v>0</v>
      </c>
      <c r="AH73" s="312">
        <v>0</v>
      </c>
      <c r="AI73" s="312">
        <v>0</v>
      </c>
      <c r="AJ73" s="312">
        <v>0</v>
      </c>
      <c r="AK73" s="312">
        <v>0</v>
      </c>
      <c r="AL73" s="312">
        <v>1</v>
      </c>
      <c r="AM73" s="312">
        <v>0</v>
      </c>
      <c r="AN73" s="312">
        <v>0</v>
      </c>
      <c r="AO73" s="312">
        <v>0</v>
      </c>
      <c r="AP73" s="63">
        <f t="shared" si="4"/>
        <v>1</v>
      </c>
      <c r="AQ73" s="63">
        <f t="shared" si="5"/>
        <v>1</v>
      </c>
      <c r="AR73" s="63">
        <f t="shared" si="6"/>
        <v>0</v>
      </c>
      <c r="AT73" s="176" cm="1">
        <f t="array" ref="AT73">SUMIFS('N1.3_Project_Listing'!$P$16:$P$829, 'N1.3_Project_Listing'!$E$16:$E$829,'N1.3_Project_Listing'!$E73, 'N1.3_Project_Listing'!$A$16:$A$829,ET_Risk_SC_Summation[[#Headers],[132kV Circuit Breaker]])</f>
        <v>0</v>
      </c>
      <c r="AU73" s="176" cm="1">
        <f t="array" ref="AU73">SUMIFS('N1.3_Project_Listing'!$P$16:$P$829, 'N1.3_Project_Listing'!$E$16:$E$829,'N1.3_Project_Listing'!$E73, 'N1.3_Project_Listing'!$A$16:$A$829,ET_Risk_SC_Summation[[#Headers],[132kV Transformer]])</f>
        <v>0</v>
      </c>
      <c r="AV73" s="176" cm="1">
        <f t="array" ref="AV73">SUMIFS('N1.3_Project_Listing'!$P$16:$P$829, 'N1.3_Project_Listing'!$E$16:$E$829,'N1.3_Project_Listing'!$E73, 'N1.3_Project_Listing'!$A$16:$A$829,ET_Risk_SC_Summation[[#Headers],[132kV Reactor]])</f>
        <v>0</v>
      </c>
      <c r="AW73" s="176" cm="1">
        <f t="array" ref="AW73">SUMIFS('N1.3_Project_Listing'!$P$16:$P$829, 'N1.3_Project_Listing'!$E$16:$E$829,'N1.3_Project_Listing'!$E73, 'N1.3_Project_Listing'!$A$16:$A$829,ET_Risk_SC_Summation[[#Headers],[132kV Underground Cable]])</f>
        <v>0</v>
      </c>
      <c r="AX73" s="176" cm="1">
        <f t="array" ref="AX73">SUMIFS('N1.3_Project_Listing'!$P$16:$P$829, 'N1.3_Project_Listing'!$E$16:$E$829,'N1.3_Project_Listing'!$E73, 'N1.3_Project_Listing'!$A$16:$A$829,ET_Risk_SC_Summation[[#Headers],[132kV OHL Conductor]])</f>
        <v>0</v>
      </c>
      <c r="AY73" s="176" cm="1">
        <f t="array" ref="AY73">SUMIFS('N1.3_Project_Listing'!$P$16:$P$829, 'N1.3_Project_Listing'!$E$16:$E$829,'N1.3_Project_Listing'!$E73, 'N1.3_Project_Listing'!$A$16:$A$829,ET_Risk_SC_Summation[[#Headers],[132kV OHL Fittings]])</f>
        <v>0</v>
      </c>
      <c r="AZ73" s="176" cm="1">
        <f t="array" ref="AZ73">SUMIFS('N1.3_Project_Listing'!$P$16:$P$829, 'N1.3_Project_Listing'!$E$16:$E$829,'N1.3_Project_Listing'!$E73, 'N1.3_Project_Listing'!$A$16:$A$829,ET_Risk_SC_Summation[[#Headers],[132kV OHL Tower]])</f>
        <v>0</v>
      </c>
      <c r="BA73" s="176" cm="1">
        <f t="array" ref="BA73">SUMIFS('N1.3_Project_Listing'!$P$16:$P$829, 'N1.3_Project_Listing'!$E$16:$E$829,'N1.3_Project_Listing'!$E73, 'N1.3_Project_Listing'!$A$16:$A$829,ET_Risk_SC_Summation[[#Headers],[275kV Circuit Breaker]])</f>
        <v>0</v>
      </c>
      <c r="BB73" s="176" cm="1">
        <f t="array" ref="BB73">SUMIFS('N1.3_Project_Listing'!$P$16:$P$829, 'N1.3_Project_Listing'!$E$16:$E$829,'N1.3_Project_Listing'!$E73, 'N1.3_Project_Listing'!$A$16:$A$829,ET_Risk_SC_Summation[[#Headers],[275kV Transformer]])</f>
        <v>0</v>
      </c>
      <c r="BC73" s="176" cm="1">
        <f t="array" ref="BC73">SUMIFS('N1.3_Project_Listing'!$P$16:$P$829, 'N1.3_Project_Listing'!$E$16:$E$829,'N1.3_Project_Listing'!$E73, 'N1.3_Project_Listing'!$A$16:$A$829,ET_Risk_SC_Summation[[#Headers],[275kV Reactor]])</f>
        <v>0</v>
      </c>
      <c r="BD73" s="176" cm="1">
        <f t="array" ref="BD73">SUMIFS('N1.3_Project_Listing'!$P$16:$P$829, 'N1.3_Project_Listing'!$E$16:$E$829,'N1.3_Project_Listing'!$E73, 'N1.3_Project_Listing'!$A$16:$A$829,ET_Risk_SC_Summation[[#Headers],[275kV Underground Cable]])</f>
        <v>0</v>
      </c>
      <c r="BE73" s="176" cm="1">
        <f t="array" ref="BE73">SUMIFS('N1.3_Project_Listing'!$P$16:$P$829, 'N1.3_Project_Listing'!$E$16:$E$829,'N1.3_Project_Listing'!$E73, 'N1.3_Project_Listing'!$A$16:$A$829,ET_Risk_SC_Summation[[#Headers],[275kV OHL Conductor]])</f>
        <v>0</v>
      </c>
      <c r="BF73" s="176" cm="1">
        <f t="array" ref="BF73">SUMIFS('N1.3_Project_Listing'!$P$16:$P$829, 'N1.3_Project_Listing'!$E$16:$E$829,'N1.3_Project_Listing'!$E73, 'N1.3_Project_Listing'!$A$16:$A$829,ET_Risk_SC_Summation[[#Headers],[275kV OHL Fittings]])</f>
        <v>0</v>
      </c>
      <c r="BG73" s="176" cm="1">
        <f t="array" ref="BG73">SUMIFS('N1.3_Project_Listing'!$P$16:$P$829, 'N1.3_Project_Listing'!$E$16:$E$829,'N1.3_Project_Listing'!$E73, 'N1.3_Project_Listing'!$A$16:$A$829,ET_Risk_SC_Summation[[#Headers],[275kV OHL Tower]])</f>
        <v>0</v>
      </c>
      <c r="BH73" s="176" cm="1">
        <f t="array" ref="BH73">SUMIFS('N1.3_Project_Listing'!$P$16:$P$829, 'N1.3_Project_Listing'!$E$16:$E$829,'N1.3_Project_Listing'!$E73, 'N1.3_Project_Listing'!$A$16:$A$829,ET_Risk_SC_Summation[[#Headers],[400kV Circuit Breaker]])</f>
        <v>0</v>
      </c>
      <c r="BI73" s="176" cm="1">
        <f t="array" ref="BI73">SUMIFS('N1.3_Project_Listing'!$P$16:$P$829, 'N1.3_Project_Listing'!$E$16:$E$829,'N1.3_Project_Listing'!$E73, 'N1.3_Project_Listing'!$A$16:$A$829,ET_Risk_SC_Summation[[#Headers],[400kV Transformer]])</f>
        <v>0</v>
      </c>
      <c r="BJ73" s="176" cm="1">
        <f t="array" ref="BJ73">SUMIFS('N1.3_Project_Listing'!$P$16:$P$829, 'N1.3_Project_Listing'!$E$16:$E$829,'N1.3_Project_Listing'!$E73, 'N1.3_Project_Listing'!$A$16:$A$829,ET_Risk_SC_Summation[[#Headers],[400kV Reactor]])</f>
        <v>0</v>
      </c>
      <c r="BK73" s="176" cm="1">
        <f t="array" ref="BK73">SUMIFS('N1.3_Project_Listing'!$P$16:$P$829, 'N1.3_Project_Listing'!$E$16:$E$829,'N1.3_Project_Listing'!$E73, 'N1.3_Project_Listing'!$A$16:$A$829,ET_Risk_SC_Summation[[#Headers],[400kV Underground Cable]])</f>
        <v>0</v>
      </c>
      <c r="BL73" s="176" cm="1">
        <f t="array" ref="BL73">SUMIFS('N1.3_Project_Listing'!$P$16:$P$829, 'N1.3_Project_Listing'!$E$16:$E$829,'N1.3_Project_Listing'!$E73, 'N1.3_Project_Listing'!$A$16:$A$829,ET_Risk_SC_Summation[[#Headers],[400kV OHL Conductor]])</f>
        <v>0</v>
      </c>
      <c r="BM73" s="176" cm="1">
        <f t="array" ref="BM73">SUMIFS('N1.3_Project_Listing'!$P$16:$P$829, 'N1.3_Project_Listing'!$E$16:$E$829,'N1.3_Project_Listing'!$E73, 'N1.3_Project_Listing'!$A$16:$A$829,ET_Risk_SC_Summation[[#Headers],[400kV OHL Fittings]])</f>
        <v>0</v>
      </c>
      <c r="BN73" s="176" cm="1">
        <f t="array" ref="BN73">SUMIFS('N1.3_Project_Listing'!$P$16:$P$829, 'N1.3_Project_Listing'!$E$16:$E$829,'N1.3_Project_Listing'!$E73, 'N1.3_Project_Listing'!$A$16:$A$829,ET_Risk_SC_Summation[[#Headers],[400kV OHL Tower]])</f>
        <v>0</v>
      </c>
      <c r="BO73" s="177" t="str">
        <f>IF(SUM(ET_Risk_SC_Summation[[#This Row],[132kV Circuit Breaker]:[400kV OHL Tower]])=0, "n/a", INDEX(ET_Risk_SC_Summation[#Headers],1,MATCH(MAX(ET_Risk_SC_Summation[[#This Row],[132kV Circuit Breaker]:[400kV OHL Tower]]),ET_Risk_SC_Summation[[#This Row],[132kV Circuit Breaker]:[400kV OHL Tower]],0)))</f>
        <v>n/a</v>
      </c>
      <c r="BP73" s="177" t="str">
        <f>IFERROR(INDEX('N0.7_Lookup_References'!$G$77:$G$98,MATCH(ET_Risk_SC_Summation[[#This Row],[Mxx Category]],'N0.7_Lookup_References'!$F$77:$F$98,0)),"")</f>
        <v/>
      </c>
    </row>
    <row r="74" spans="1:68" ht="121.5">
      <c r="A74" s="160" t="str">
        <f>IFERROR(INDEX(N1.2_Intervention_Types[NARM Asset Category],MATCH('N1.3_Project_Listing'!$C74,N1.2_Intervention_Types[Intervention Type ID],0),1),"")</f>
        <v>Slamshut/ Regulators</v>
      </c>
      <c r="B74" s="160" t="str">
        <f>IF($D$2="GD",IFERROR(INDEX(N1.2_Intervention_Types[C&amp;V Asset Category (GD)],MATCH('N1.3_Project_Listing'!$C74,N1.2_Intervention_Types[Intervention Type ID],0),1),""),IFERROR(INDEX(N1.2_Intervention_Types[NARM Asset Category],MATCH('N1.3_Project_Listing'!$C74,N1.2_Intervention_Types[Intervention Type ID],0),1),""))</f>
        <v>PRS or Offtake</v>
      </c>
      <c r="C74" s="67">
        <f>IFERROR(INDEX(N1.2_Intervention_Types[Intervention Type ID],MATCH('N1.3_Project_Listing'!$I74,N1.2_Intervention_Types[Intervention Type],0),1),"")</f>
        <v>125</v>
      </c>
      <c r="D74" s="160" t="str">
        <f>IFERROR(INDEX(N1.2_Intervention_Types[Intervention Category],MATCH('N1.3_Project_Listing'!$C74,N1.2_Intervention_Types[Intervention Type ID],0),1),"")</f>
        <v>Refurbishment</v>
      </c>
      <c r="E74" s="210" t="s">
        <v>711</v>
      </c>
      <c r="F74" s="236" t="s">
        <v>712</v>
      </c>
      <c r="G74" s="236" t="s">
        <v>181</v>
      </c>
      <c r="H74" s="236" t="s">
        <v>300</v>
      </c>
      <c r="I74" s="151" t="s">
        <v>713</v>
      </c>
      <c r="J74" s="139">
        <v>2030</v>
      </c>
      <c r="K74" s="312">
        <v>0</v>
      </c>
      <c r="L74" s="312">
        <v>0</v>
      </c>
      <c r="M74" s="312">
        <v>0</v>
      </c>
      <c r="N74" s="343">
        <v>0</v>
      </c>
      <c r="O74" s="343">
        <v>0</v>
      </c>
      <c r="P74" s="365">
        <v>0</v>
      </c>
      <c r="Q74" s="366">
        <f t="shared" si="7"/>
        <v>0</v>
      </c>
      <c r="R74" s="368">
        <f>IF('N1.3_Project_Listing'!$D74="Replacement",SUM('N1.3_Project_Listing'!$K74:$L74)/2,'N1.3_Project_Listing'!$M74)</f>
        <v>0</v>
      </c>
      <c r="S74" s="67" t="str">
        <f>IFERROR(INDEX('N0.7_Lookup_References'!$C$13:$C$72,MATCH($A74,'N0.7_Lookup_References'!$B$13:$B$72,0)),"")</f>
        <v>Systems</v>
      </c>
      <c r="T74" s="338" t="str">
        <f t="shared" si="3"/>
        <v/>
      </c>
      <c r="V74" s="312">
        <v>0</v>
      </c>
      <c r="W74" s="312">
        <v>0</v>
      </c>
      <c r="X74" s="312">
        <v>0</v>
      </c>
      <c r="Y74" s="312">
        <v>0</v>
      </c>
      <c r="Z74" s="312">
        <v>0</v>
      </c>
      <c r="AA74" s="312">
        <v>0</v>
      </c>
      <c r="AB74" s="312">
        <v>0</v>
      </c>
      <c r="AC74" s="312">
        <v>0</v>
      </c>
      <c r="AD74" s="312">
        <v>0</v>
      </c>
      <c r="AE74" s="312">
        <v>0</v>
      </c>
      <c r="AF74" s="312">
        <v>0</v>
      </c>
      <c r="AG74" s="312">
        <v>0</v>
      </c>
      <c r="AH74" s="312">
        <v>0</v>
      </c>
      <c r="AI74" s="312">
        <v>0</v>
      </c>
      <c r="AJ74" s="312">
        <v>0</v>
      </c>
      <c r="AK74" s="312">
        <v>0</v>
      </c>
      <c r="AL74" s="312">
        <v>0</v>
      </c>
      <c r="AM74" s="312">
        <v>0</v>
      </c>
      <c r="AN74" s="312">
        <v>0</v>
      </c>
      <c r="AO74" s="312">
        <v>0</v>
      </c>
      <c r="AP74" s="63">
        <f t="shared" si="4"/>
        <v>0</v>
      </c>
      <c r="AQ74" s="63">
        <f t="shared" si="5"/>
        <v>0</v>
      </c>
      <c r="AR74" s="63">
        <f t="shared" si="6"/>
        <v>0</v>
      </c>
      <c r="AT74" s="176" cm="1">
        <f t="array" ref="AT74">SUMIFS('N1.3_Project_Listing'!$P$16:$P$829, 'N1.3_Project_Listing'!$E$16:$E$829,'N1.3_Project_Listing'!$E74, 'N1.3_Project_Listing'!$A$16:$A$829,ET_Risk_SC_Summation[[#Headers],[132kV Circuit Breaker]])</f>
        <v>0</v>
      </c>
      <c r="AU74" s="176" cm="1">
        <f t="array" ref="AU74">SUMIFS('N1.3_Project_Listing'!$P$16:$P$829, 'N1.3_Project_Listing'!$E$16:$E$829,'N1.3_Project_Listing'!$E74, 'N1.3_Project_Listing'!$A$16:$A$829,ET_Risk_SC_Summation[[#Headers],[132kV Transformer]])</f>
        <v>0</v>
      </c>
      <c r="AV74" s="176" cm="1">
        <f t="array" ref="AV74">SUMIFS('N1.3_Project_Listing'!$P$16:$P$829, 'N1.3_Project_Listing'!$E$16:$E$829,'N1.3_Project_Listing'!$E74, 'N1.3_Project_Listing'!$A$16:$A$829,ET_Risk_SC_Summation[[#Headers],[132kV Reactor]])</f>
        <v>0</v>
      </c>
      <c r="AW74" s="176" cm="1">
        <f t="array" ref="AW74">SUMIFS('N1.3_Project_Listing'!$P$16:$P$829, 'N1.3_Project_Listing'!$E$16:$E$829,'N1.3_Project_Listing'!$E74, 'N1.3_Project_Listing'!$A$16:$A$829,ET_Risk_SC_Summation[[#Headers],[132kV Underground Cable]])</f>
        <v>0</v>
      </c>
      <c r="AX74" s="176" cm="1">
        <f t="array" ref="AX74">SUMIFS('N1.3_Project_Listing'!$P$16:$P$829, 'N1.3_Project_Listing'!$E$16:$E$829,'N1.3_Project_Listing'!$E74, 'N1.3_Project_Listing'!$A$16:$A$829,ET_Risk_SC_Summation[[#Headers],[132kV OHL Conductor]])</f>
        <v>0</v>
      </c>
      <c r="AY74" s="176" cm="1">
        <f t="array" ref="AY74">SUMIFS('N1.3_Project_Listing'!$P$16:$P$829, 'N1.3_Project_Listing'!$E$16:$E$829,'N1.3_Project_Listing'!$E74, 'N1.3_Project_Listing'!$A$16:$A$829,ET_Risk_SC_Summation[[#Headers],[132kV OHL Fittings]])</f>
        <v>0</v>
      </c>
      <c r="AZ74" s="176" cm="1">
        <f t="array" ref="AZ74">SUMIFS('N1.3_Project_Listing'!$P$16:$P$829, 'N1.3_Project_Listing'!$E$16:$E$829,'N1.3_Project_Listing'!$E74, 'N1.3_Project_Listing'!$A$16:$A$829,ET_Risk_SC_Summation[[#Headers],[132kV OHL Tower]])</f>
        <v>0</v>
      </c>
      <c r="BA74" s="176" cm="1">
        <f t="array" ref="BA74">SUMIFS('N1.3_Project_Listing'!$P$16:$P$829, 'N1.3_Project_Listing'!$E$16:$E$829,'N1.3_Project_Listing'!$E74, 'N1.3_Project_Listing'!$A$16:$A$829,ET_Risk_SC_Summation[[#Headers],[275kV Circuit Breaker]])</f>
        <v>0</v>
      </c>
      <c r="BB74" s="176" cm="1">
        <f t="array" ref="BB74">SUMIFS('N1.3_Project_Listing'!$P$16:$P$829, 'N1.3_Project_Listing'!$E$16:$E$829,'N1.3_Project_Listing'!$E74, 'N1.3_Project_Listing'!$A$16:$A$829,ET_Risk_SC_Summation[[#Headers],[275kV Transformer]])</f>
        <v>0</v>
      </c>
      <c r="BC74" s="176" cm="1">
        <f t="array" ref="BC74">SUMIFS('N1.3_Project_Listing'!$P$16:$P$829, 'N1.3_Project_Listing'!$E$16:$E$829,'N1.3_Project_Listing'!$E74, 'N1.3_Project_Listing'!$A$16:$A$829,ET_Risk_SC_Summation[[#Headers],[275kV Reactor]])</f>
        <v>0</v>
      </c>
      <c r="BD74" s="176" cm="1">
        <f t="array" ref="BD74">SUMIFS('N1.3_Project_Listing'!$P$16:$P$829, 'N1.3_Project_Listing'!$E$16:$E$829,'N1.3_Project_Listing'!$E74, 'N1.3_Project_Listing'!$A$16:$A$829,ET_Risk_SC_Summation[[#Headers],[275kV Underground Cable]])</f>
        <v>0</v>
      </c>
      <c r="BE74" s="176" cm="1">
        <f t="array" ref="BE74">SUMIFS('N1.3_Project_Listing'!$P$16:$P$829, 'N1.3_Project_Listing'!$E$16:$E$829,'N1.3_Project_Listing'!$E74, 'N1.3_Project_Listing'!$A$16:$A$829,ET_Risk_SC_Summation[[#Headers],[275kV OHL Conductor]])</f>
        <v>0</v>
      </c>
      <c r="BF74" s="176" cm="1">
        <f t="array" ref="BF74">SUMIFS('N1.3_Project_Listing'!$P$16:$P$829, 'N1.3_Project_Listing'!$E$16:$E$829,'N1.3_Project_Listing'!$E74, 'N1.3_Project_Listing'!$A$16:$A$829,ET_Risk_SC_Summation[[#Headers],[275kV OHL Fittings]])</f>
        <v>0</v>
      </c>
      <c r="BG74" s="176" cm="1">
        <f t="array" ref="BG74">SUMIFS('N1.3_Project_Listing'!$P$16:$P$829, 'N1.3_Project_Listing'!$E$16:$E$829,'N1.3_Project_Listing'!$E74, 'N1.3_Project_Listing'!$A$16:$A$829,ET_Risk_SC_Summation[[#Headers],[275kV OHL Tower]])</f>
        <v>0</v>
      </c>
      <c r="BH74" s="176" cm="1">
        <f t="array" ref="BH74">SUMIFS('N1.3_Project_Listing'!$P$16:$P$829, 'N1.3_Project_Listing'!$E$16:$E$829,'N1.3_Project_Listing'!$E74, 'N1.3_Project_Listing'!$A$16:$A$829,ET_Risk_SC_Summation[[#Headers],[400kV Circuit Breaker]])</f>
        <v>0</v>
      </c>
      <c r="BI74" s="176" cm="1">
        <f t="array" ref="BI74">SUMIFS('N1.3_Project_Listing'!$P$16:$P$829, 'N1.3_Project_Listing'!$E$16:$E$829,'N1.3_Project_Listing'!$E74, 'N1.3_Project_Listing'!$A$16:$A$829,ET_Risk_SC_Summation[[#Headers],[400kV Transformer]])</f>
        <v>0</v>
      </c>
      <c r="BJ74" s="176" cm="1">
        <f t="array" ref="BJ74">SUMIFS('N1.3_Project_Listing'!$P$16:$P$829, 'N1.3_Project_Listing'!$E$16:$E$829,'N1.3_Project_Listing'!$E74, 'N1.3_Project_Listing'!$A$16:$A$829,ET_Risk_SC_Summation[[#Headers],[400kV Reactor]])</f>
        <v>0</v>
      </c>
      <c r="BK74" s="176" cm="1">
        <f t="array" ref="BK74">SUMIFS('N1.3_Project_Listing'!$P$16:$P$829, 'N1.3_Project_Listing'!$E$16:$E$829,'N1.3_Project_Listing'!$E74, 'N1.3_Project_Listing'!$A$16:$A$829,ET_Risk_SC_Summation[[#Headers],[400kV Underground Cable]])</f>
        <v>0</v>
      </c>
      <c r="BL74" s="176" cm="1">
        <f t="array" ref="BL74">SUMIFS('N1.3_Project_Listing'!$P$16:$P$829, 'N1.3_Project_Listing'!$E$16:$E$829,'N1.3_Project_Listing'!$E74, 'N1.3_Project_Listing'!$A$16:$A$829,ET_Risk_SC_Summation[[#Headers],[400kV OHL Conductor]])</f>
        <v>0</v>
      </c>
      <c r="BM74" s="176" cm="1">
        <f t="array" ref="BM74">SUMIFS('N1.3_Project_Listing'!$P$16:$P$829, 'N1.3_Project_Listing'!$E$16:$E$829,'N1.3_Project_Listing'!$E74, 'N1.3_Project_Listing'!$A$16:$A$829,ET_Risk_SC_Summation[[#Headers],[400kV OHL Fittings]])</f>
        <v>0</v>
      </c>
      <c r="BN74" s="176" cm="1">
        <f t="array" ref="BN74">SUMIFS('N1.3_Project_Listing'!$P$16:$P$829, 'N1.3_Project_Listing'!$E$16:$E$829,'N1.3_Project_Listing'!$E74, 'N1.3_Project_Listing'!$A$16:$A$829,ET_Risk_SC_Summation[[#Headers],[400kV OHL Tower]])</f>
        <v>0</v>
      </c>
      <c r="BO74" s="177" t="str">
        <f>IF(SUM(ET_Risk_SC_Summation[[#This Row],[132kV Circuit Breaker]:[400kV OHL Tower]])=0, "n/a", INDEX(ET_Risk_SC_Summation[#Headers],1,MATCH(MAX(ET_Risk_SC_Summation[[#This Row],[132kV Circuit Breaker]:[400kV OHL Tower]]),ET_Risk_SC_Summation[[#This Row],[132kV Circuit Breaker]:[400kV OHL Tower]],0)))</f>
        <v>n/a</v>
      </c>
      <c r="BP74" s="177" t="str">
        <f>IFERROR(INDEX('N0.7_Lookup_References'!$G$77:$G$98,MATCH(ET_Risk_SC_Summation[[#This Row],[Mxx Category]],'N0.7_Lookup_References'!$F$77:$F$98,0)),"")</f>
        <v/>
      </c>
    </row>
    <row r="75" spans="1:68" ht="121.5">
      <c r="A75" s="160" t="str">
        <f>IFERROR(INDEX(N1.2_Intervention_Types[NARM Asset Category],MATCH('N1.3_Project_Listing'!$C75,N1.2_Intervention_Types[Intervention Type ID],0),1),"")</f>
        <v>Slamshut/ Regulators</v>
      </c>
      <c r="B75" s="160" t="str">
        <f>IF($D$2="GD",IFERROR(INDEX(N1.2_Intervention_Types[C&amp;V Asset Category (GD)],MATCH('N1.3_Project_Listing'!$C75,N1.2_Intervention_Types[Intervention Type ID],0),1),""),IFERROR(INDEX(N1.2_Intervention_Types[NARM Asset Category],MATCH('N1.3_Project_Listing'!$C75,N1.2_Intervention_Types[Intervention Type ID],0),1),""))</f>
        <v>PRS or Offtake</v>
      </c>
      <c r="C75" s="67">
        <f>IFERROR(INDEX(N1.2_Intervention_Types[Intervention Type ID],MATCH('N1.3_Project_Listing'!$I75,N1.2_Intervention_Types[Intervention Type],0),1),"")</f>
        <v>125</v>
      </c>
      <c r="D75" s="160" t="str">
        <f>IFERROR(INDEX(N1.2_Intervention_Types[Intervention Category],MATCH('N1.3_Project_Listing'!$C75,N1.2_Intervention_Types[Intervention Type ID],0),1),"")</f>
        <v>Refurbishment</v>
      </c>
      <c r="E75" s="210" t="s">
        <v>711</v>
      </c>
      <c r="F75" s="236" t="s">
        <v>712</v>
      </c>
      <c r="G75" s="236" t="s">
        <v>181</v>
      </c>
      <c r="H75" s="236" t="s">
        <v>300</v>
      </c>
      <c r="I75" s="151" t="s">
        <v>713</v>
      </c>
      <c r="J75" s="139">
        <v>2031</v>
      </c>
      <c r="K75" s="312">
        <v>0</v>
      </c>
      <c r="L75" s="312">
        <v>0</v>
      </c>
      <c r="M75" s="312">
        <v>0</v>
      </c>
      <c r="N75" s="343">
        <v>0</v>
      </c>
      <c r="O75" s="343">
        <v>0</v>
      </c>
      <c r="P75" s="365">
        <v>0</v>
      </c>
      <c r="Q75" s="366">
        <f t="shared" si="7"/>
        <v>0</v>
      </c>
      <c r="R75" s="368">
        <f>IF('N1.3_Project_Listing'!$D75="Replacement",SUM('N1.3_Project_Listing'!$K75:$L75)/2,'N1.3_Project_Listing'!$M75)</f>
        <v>0</v>
      </c>
      <c r="S75" s="67" t="str">
        <f>IFERROR(INDEX('N0.7_Lookup_References'!$C$13:$C$72,MATCH($A75,'N0.7_Lookup_References'!$B$13:$B$72,0)),"")</f>
        <v>Systems</v>
      </c>
      <c r="T75" s="338" t="str">
        <f t="shared" si="3"/>
        <v/>
      </c>
      <c r="V75" s="312">
        <v>0</v>
      </c>
      <c r="W75" s="312">
        <v>0</v>
      </c>
      <c r="X75" s="312">
        <v>0</v>
      </c>
      <c r="Y75" s="312">
        <v>0</v>
      </c>
      <c r="Z75" s="312">
        <v>0</v>
      </c>
      <c r="AA75" s="312">
        <v>0</v>
      </c>
      <c r="AB75" s="312">
        <v>0</v>
      </c>
      <c r="AC75" s="312">
        <v>0</v>
      </c>
      <c r="AD75" s="312">
        <v>0</v>
      </c>
      <c r="AE75" s="312">
        <v>0</v>
      </c>
      <c r="AF75" s="312">
        <v>0</v>
      </c>
      <c r="AG75" s="312">
        <v>0</v>
      </c>
      <c r="AH75" s="312">
        <v>0</v>
      </c>
      <c r="AI75" s="312">
        <v>0</v>
      </c>
      <c r="AJ75" s="312">
        <v>0</v>
      </c>
      <c r="AK75" s="312">
        <v>0</v>
      </c>
      <c r="AL75" s="312">
        <v>0</v>
      </c>
      <c r="AM75" s="312">
        <v>0</v>
      </c>
      <c r="AN75" s="312">
        <v>0</v>
      </c>
      <c r="AO75" s="312">
        <v>0</v>
      </c>
      <c r="AP75" s="63">
        <f t="shared" si="4"/>
        <v>0</v>
      </c>
      <c r="AQ75" s="63">
        <f t="shared" si="5"/>
        <v>0</v>
      </c>
      <c r="AR75" s="63">
        <f t="shared" si="6"/>
        <v>0</v>
      </c>
      <c r="AT75" s="176" cm="1">
        <f t="array" ref="AT75">SUMIFS('N1.3_Project_Listing'!$P$16:$P$829, 'N1.3_Project_Listing'!$E$16:$E$829,'N1.3_Project_Listing'!$E75, 'N1.3_Project_Listing'!$A$16:$A$829,ET_Risk_SC_Summation[[#Headers],[132kV Circuit Breaker]])</f>
        <v>0</v>
      </c>
      <c r="AU75" s="176" cm="1">
        <f t="array" ref="AU75">SUMIFS('N1.3_Project_Listing'!$P$16:$P$829, 'N1.3_Project_Listing'!$E$16:$E$829,'N1.3_Project_Listing'!$E75, 'N1.3_Project_Listing'!$A$16:$A$829,ET_Risk_SC_Summation[[#Headers],[132kV Transformer]])</f>
        <v>0</v>
      </c>
      <c r="AV75" s="176" cm="1">
        <f t="array" ref="AV75">SUMIFS('N1.3_Project_Listing'!$P$16:$P$829, 'N1.3_Project_Listing'!$E$16:$E$829,'N1.3_Project_Listing'!$E75, 'N1.3_Project_Listing'!$A$16:$A$829,ET_Risk_SC_Summation[[#Headers],[132kV Reactor]])</f>
        <v>0</v>
      </c>
      <c r="AW75" s="176" cm="1">
        <f t="array" ref="AW75">SUMIFS('N1.3_Project_Listing'!$P$16:$P$829, 'N1.3_Project_Listing'!$E$16:$E$829,'N1.3_Project_Listing'!$E75, 'N1.3_Project_Listing'!$A$16:$A$829,ET_Risk_SC_Summation[[#Headers],[132kV Underground Cable]])</f>
        <v>0</v>
      </c>
      <c r="AX75" s="176" cm="1">
        <f t="array" ref="AX75">SUMIFS('N1.3_Project_Listing'!$P$16:$P$829, 'N1.3_Project_Listing'!$E$16:$E$829,'N1.3_Project_Listing'!$E75, 'N1.3_Project_Listing'!$A$16:$A$829,ET_Risk_SC_Summation[[#Headers],[132kV OHL Conductor]])</f>
        <v>0</v>
      </c>
      <c r="AY75" s="176" cm="1">
        <f t="array" ref="AY75">SUMIFS('N1.3_Project_Listing'!$P$16:$P$829, 'N1.3_Project_Listing'!$E$16:$E$829,'N1.3_Project_Listing'!$E75, 'N1.3_Project_Listing'!$A$16:$A$829,ET_Risk_SC_Summation[[#Headers],[132kV OHL Fittings]])</f>
        <v>0</v>
      </c>
      <c r="AZ75" s="176" cm="1">
        <f t="array" ref="AZ75">SUMIFS('N1.3_Project_Listing'!$P$16:$P$829, 'N1.3_Project_Listing'!$E$16:$E$829,'N1.3_Project_Listing'!$E75, 'N1.3_Project_Listing'!$A$16:$A$829,ET_Risk_SC_Summation[[#Headers],[132kV OHL Tower]])</f>
        <v>0</v>
      </c>
      <c r="BA75" s="176" cm="1">
        <f t="array" ref="BA75">SUMIFS('N1.3_Project_Listing'!$P$16:$P$829, 'N1.3_Project_Listing'!$E$16:$E$829,'N1.3_Project_Listing'!$E75, 'N1.3_Project_Listing'!$A$16:$A$829,ET_Risk_SC_Summation[[#Headers],[275kV Circuit Breaker]])</f>
        <v>0</v>
      </c>
      <c r="BB75" s="176" cm="1">
        <f t="array" ref="BB75">SUMIFS('N1.3_Project_Listing'!$P$16:$P$829, 'N1.3_Project_Listing'!$E$16:$E$829,'N1.3_Project_Listing'!$E75, 'N1.3_Project_Listing'!$A$16:$A$829,ET_Risk_SC_Summation[[#Headers],[275kV Transformer]])</f>
        <v>0</v>
      </c>
      <c r="BC75" s="176" cm="1">
        <f t="array" ref="BC75">SUMIFS('N1.3_Project_Listing'!$P$16:$P$829, 'N1.3_Project_Listing'!$E$16:$E$829,'N1.3_Project_Listing'!$E75, 'N1.3_Project_Listing'!$A$16:$A$829,ET_Risk_SC_Summation[[#Headers],[275kV Reactor]])</f>
        <v>0</v>
      </c>
      <c r="BD75" s="176" cm="1">
        <f t="array" ref="BD75">SUMIFS('N1.3_Project_Listing'!$P$16:$P$829, 'N1.3_Project_Listing'!$E$16:$E$829,'N1.3_Project_Listing'!$E75, 'N1.3_Project_Listing'!$A$16:$A$829,ET_Risk_SC_Summation[[#Headers],[275kV Underground Cable]])</f>
        <v>0</v>
      </c>
      <c r="BE75" s="176" cm="1">
        <f t="array" ref="BE75">SUMIFS('N1.3_Project_Listing'!$P$16:$P$829, 'N1.3_Project_Listing'!$E$16:$E$829,'N1.3_Project_Listing'!$E75, 'N1.3_Project_Listing'!$A$16:$A$829,ET_Risk_SC_Summation[[#Headers],[275kV OHL Conductor]])</f>
        <v>0</v>
      </c>
      <c r="BF75" s="176" cm="1">
        <f t="array" ref="BF75">SUMIFS('N1.3_Project_Listing'!$P$16:$P$829, 'N1.3_Project_Listing'!$E$16:$E$829,'N1.3_Project_Listing'!$E75, 'N1.3_Project_Listing'!$A$16:$A$829,ET_Risk_SC_Summation[[#Headers],[275kV OHL Fittings]])</f>
        <v>0</v>
      </c>
      <c r="BG75" s="176" cm="1">
        <f t="array" ref="BG75">SUMIFS('N1.3_Project_Listing'!$P$16:$P$829, 'N1.3_Project_Listing'!$E$16:$E$829,'N1.3_Project_Listing'!$E75, 'N1.3_Project_Listing'!$A$16:$A$829,ET_Risk_SC_Summation[[#Headers],[275kV OHL Tower]])</f>
        <v>0</v>
      </c>
      <c r="BH75" s="176" cm="1">
        <f t="array" ref="BH75">SUMIFS('N1.3_Project_Listing'!$P$16:$P$829, 'N1.3_Project_Listing'!$E$16:$E$829,'N1.3_Project_Listing'!$E75, 'N1.3_Project_Listing'!$A$16:$A$829,ET_Risk_SC_Summation[[#Headers],[400kV Circuit Breaker]])</f>
        <v>0</v>
      </c>
      <c r="BI75" s="176" cm="1">
        <f t="array" ref="BI75">SUMIFS('N1.3_Project_Listing'!$P$16:$P$829, 'N1.3_Project_Listing'!$E$16:$E$829,'N1.3_Project_Listing'!$E75, 'N1.3_Project_Listing'!$A$16:$A$829,ET_Risk_SC_Summation[[#Headers],[400kV Transformer]])</f>
        <v>0</v>
      </c>
      <c r="BJ75" s="176" cm="1">
        <f t="array" ref="BJ75">SUMIFS('N1.3_Project_Listing'!$P$16:$P$829, 'N1.3_Project_Listing'!$E$16:$E$829,'N1.3_Project_Listing'!$E75, 'N1.3_Project_Listing'!$A$16:$A$829,ET_Risk_SC_Summation[[#Headers],[400kV Reactor]])</f>
        <v>0</v>
      </c>
      <c r="BK75" s="176" cm="1">
        <f t="array" ref="BK75">SUMIFS('N1.3_Project_Listing'!$P$16:$P$829, 'N1.3_Project_Listing'!$E$16:$E$829,'N1.3_Project_Listing'!$E75, 'N1.3_Project_Listing'!$A$16:$A$829,ET_Risk_SC_Summation[[#Headers],[400kV Underground Cable]])</f>
        <v>0</v>
      </c>
      <c r="BL75" s="176" cm="1">
        <f t="array" ref="BL75">SUMIFS('N1.3_Project_Listing'!$P$16:$P$829, 'N1.3_Project_Listing'!$E$16:$E$829,'N1.3_Project_Listing'!$E75, 'N1.3_Project_Listing'!$A$16:$A$829,ET_Risk_SC_Summation[[#Headers],[400kV OHL Conductor]])</f>
        <v>0</v>
      </c>
      <c r="BM75" s="176" cm="1">
        <f t="array" ref="BM75">SUMIFS('N1.3_Project_Listing'!$P$16:$P$829, 'N1.3_Project_Listing'!$E$16:$E$829,'N1.3_Project_Listing'!$E75, 'N1.3_Project_Listing'!$A$16:$A$829,ET_Risk_SC_Summation[[#Headers],[400kV OHL Fittings]])</f>
        <v>0</v>
      </c>
      <c r="BN75" s="176" cm="1">
        <f t="array" ref="BN75">SUMIFS('N1.3_Project_Listing'!$P$16:$P$829, 'N1.3_Project_Listing'!$E$16:$E$829,'N1.3_Project_Listing'!$E75, 'N1.3_Project_Listing'!$A$16:$A$829,ET_Risk_SC_Summation[[#Headers],[400kV OHL Tower]])</f>
        <v>0</v>
      </c>
      <c r="BO75" s="177" t="str">
        <f>IF(SUM(ET_Risk_SC_Summation[[#This Row],[132kV Circuit Breaker]:[400kV OHL Tower]])=0, "n/a", INDEX(ET_Risk_SC_Summation[#Headers],1,MATCH(MAX(ET_Risk_SC_Summation[[#This Row],[132kV Circuit Breaker]:[400kV OHL Tower]]),ET_Risk_SC_Summation[[#This Row],[132kV Circuit Breaker]:[400kV OHL Tower]],0)))</f>
        <v>n/a</v>
      </c>
      <c r="BP75" s="177" t="str">
        <f>IFERROR(INDEX('N0.7_Lookup_References'!$G$77:$G$98,MATCH(ET_Risk_SC_Summation[[#This Row],[Mxx Category]],'N0.7_Lookup_References'!$F$77:$F$98,0)),"")</f>
        <v/>
      </c>
    </row>
    <row r="76" spans="1:68" ht="108">
      <c r="A76" s="160" t="str">
        <f>IFERROR(INDEX(N1.2_Intervention_Types[NARM Asset Category],MATCH('N1.3_Project_Listing'!$C76,N1.2_Intervention_Types[Intervention Type ID],0),1),"")</f>
        <v>Slamshut/ Regulators</v>
      </c>
      <c r="B76" s="160" t="str">
        <f>IF($D$2="GD",IFERROR(INDEX(N1.2_Intervention_Types[C&amp;V Asset Category (GD)],MATCH('N1.3_Project_Listing'!$C76,N1.2_Intervention_Types[Intervention Type ID],0),1),""),IFERROR(INDEX(N1.2_Intervention_Types[NARM Asset Category],MATCH('N1.3_Project_Listing'!$C76,N1.2_Intervention_Types[Intervention Type ID],0),1),""))</f>
        <v>PRS or Offtake</v>
      </c>
      <c r="C76" s="67">
        <f>IFERROR(INDEX(N1.2_Intervention_Types[Intervention Type ID],MATCH('N1.3_Project_Listing'!$I76,N1.2_Intervention_Types[Intervention Type],0),1),"")</f>
        <v>44</v>
      </c>
      <c r="D76" s="160" t="str">
        <f>IFERROR(INDEX(N1.2_Intervention_Types[Intervention Category],MATCH('N1.3_Project_Listing'!$C76,N1.2_Intervention_Types[Intervention Type ID],0),1),"")</f>
        <v>Replacement</v>
      </c>
      <c r="E76" s="210" t="s">
        <v>714</v>
      </c>
      <c r="F76" s="236" t="s">
        <v>715</v>
      </c>
      <c r="G76" s="236" t="s">
        <v>181</v>
      </c>
      <c r="H76" s="236" t="s">
        <v>300</v>
      </c>
      <c r="I76" s="151" t="s">
        <v>716</v>
      </c>
      <c r="J76" s="139">
        <v>2027</v>
      </c>
      <c r="K76" s="312">
        <v>1</v>
      </c>
      <c r="L76" s="312">
        <v>1</v>
      </c>
      <c r="M76" s="312">
        <v>0</v>
      </c>
      <c r="N76" s="343">
        <v>0.11654193118630563</v>
      </c>
      <c r="O76" s="343">
        <v>1.2424931648360929E-2</v>
      </c>
      <c r="P76" s="365">
        <v>3.8680413456445351</v>
      </c>
      <c r="Q76" s="366">
        <f t="shared" si="7"/>
        <v>0.10411699953794469</v>
      </c>
      <c r="R76" s="368">
        <f>IF('N1.3_Project_Listing'!$D76="Replacement",SUM('N1.3_Project_Listing'!$K76:$L76)/2,'N1.3_Project_Listing'!$M76)</f>
        <v>1</v>
      </c>
      <c r="S76" s="67" t="str">
        <f>IFERROR(INDEX('N0.7_Lookup_References'!$C$13:$C$72,MATCH($A76,'N0.7_Lookup_References'!$B$13:$B$72,0)),"")</f>
        <v>Systems</v>
      </c>
      <c r="T76" s="338" t="str">
        <f t="shared" si="3"/>
        <v/>
      </c>
      <c r="V76" s="312">
        <v>0</v>
      </c>
      <c r="W76" s="312">
        <v>0</v>
      </c>
      <c r="X76" s="312">
        <v>0</v>
      </c>
      <c r="Y76" s="312">
        <v>0</v>
      </c>
      <c r="Z76" s="312">
        <v>0</v>
      </c>
      <c r="AA76" s="312">
        <v>0</v>
      </c>
      <c r="AB76" s="312">
        <v>0</v>
      </c>
      <c r="AC76" s="312">
        <v>0</v>
      </c>
      <c r="AD76" s="312">
        <v>0</v>
      </c>
      <c r="AE76" s="312">
        <v>1</v>
      </c>
      <c r="AF76" s="312">
        <v>0</v>
      </c>
      <c r="AG76" s="312">
        <v>1</v>
      </c>
      <c r="AH76" s="312">
        <v>0</v>
      </c>
      <c r="AI76" s="312">
        <v>0</v>
      </c>
      <c r="AJ76" s="312">
        <v>0</v>
      </c>
      <c r="AK76" s="312">
        <v>0</v>
      </c>
      <c r="AL76" s="312">
        <v>0</v>
      </c>
      <c r="AM76" s="312">
        <v>0</v>
      </c>
      <c r="AN76" s="312">
        <v>0</v>
      </c>
      <c r="AO76" s="312">
        <v>0</v>
      </c>
      <c r="AP76" s="63">
        <f t="shared" si="4"/>
        <v>1</v>
      </c>
      <c r="AQ76" s="63">
        <f t="shared" si="5"/>
        <v>1</v>
      </c>
      <c r="AR76" s="63">
        <f t="shared" si="6"/>
        <v>0</v>
      </c>
      <c r="AT76" s="176" cm="1">
        <f t="array" ref="AT76">SUMIFS('N1.3_Project_Listing'!$P$16:$P$829, 'N1.3_Project_Listing'!$E$16:$E$829,'N1.3_Project_Listing'!$E76, 'N1.3_Project_Listing'!$A$16:$A$829,ET_Risk_SC_Summation[[#Headers],[132kV Circuit Breaker]])</f>
        <v>0</v>
      </c>
      <c r="AU76" s="176" cm="1">
        <f t="array" ref="AU76">SUMIFS('N1.3_Project_Listing'!$P$16:$P$829, 'N1.3_Project_Listing'!$E$16:$E$829,'N1.3_Project_Listing'!$E76, 'N1.3_Project_Listing'!$A$16:$A$829,ET_Risk_SC_Summation[[#Headers],[132kV Transformer]])</f>
        <v>0</v>
      </c>
      <c r="AV76" s="176" cm="1">
        <f t="array" ref="AV76">SUMIFS('N1.3_Project_Listing'!$P$16:$P$829, 'N1.3_Project_Listing'!$E$16:$E$829,'N1.3_Project_Listing'!$E76, 'N1.3_Project_Listing'!$A$16:$A$829,ET_Risk_SC_Summation[[#Headers],[132kV Reactor]])</f>
        <v>0</v>
      </c>
      <c r="AW76" s="176" cm="1">
        <f t="array" ref="AW76">SUMIFS('N1.3_Project_Listing'!$P$16:$P$829, 'N1.3_Project_Listing'!$E$16:$E$829,'N1.3_Project_Listing'!$E76, 'N1.3_Project_Listing'!$A$16:$A$829,ET_Risk_SC_Summation[[#Headers],[132kV Underground Cable]])</f>
        <v>0</v>
      </c>
      <c r="AX76" s="176" cm="1">
        <f t="array" ref="AX76">SUMIFS('N1.3_Project_Listing'!$P$16:$P$829, 'N1.3_Project_Listing'!$E$16:$E$829,'N1.3_Project_Listing'!$E76, 'N1.3_Project_Listing'!$A$16:$A$829,ET_Risk_SC_Summation[[#Headers],[132kV OHL Conductor]])</f>
        <v>0</v>
      </c>
      <c r="AY76" s="176" cm="1">
        <f t="array" ref="AY76">SUMIFS('N1.3_Project_Listing'!$P$16:$P$829, 'N1.3_Project_Listing'!$E$16:$E$829,'N1.3_Project_Listing'!$E76, 'N1.3_Project_Listing'!$A$16:$A$829,ET_Risk_SC_Summation[[#Headers],[132kV OHL Fittings]])</f>
        <v>0</v>
      </c>
      <c r="AZ76" s="176" cm="1">
        <f t="array" ref="AZ76">SUMIFS('N1.3_Project_Listing'!$P$16:$P$829, 'N1.3_Project_Listing'!$E$16:$E$829,'N1.3_Project_Listing'!$E76, 'N1.3_Project_Listing'!$A$16:$A$829,ET_Risk_SC_Summation[[#Headers],[132kV OHL Tower]])</f>
        <v>0</v>
      </c>
      <c r="BA76" s="176" cm="1">
        <f t="array" ref="BA76">SUMIFS('N1.3_Project_Listing'!$P$16:$P$829, 'N1.3_Project_Listing'!$E$16:$E$829,'N1.3_Project_Listing'!$E76, 'N1.3_Project_Listing'!$A$16:$A$829,ET_Risk_SC_Summation[[#Headers],[275kV Circuit Breaker]])</f>
        <v>0</v>
      </c>
      <c r="BB76" s="176" cm="1">
        <f t="array" ref="BB76">SUMIFS('N1.3_Project_Listing'!$P$16:$P$829, 'N1.3_Project_Listing'!$E$16:$E$829,'N1.3_Project_Listing'!$E76, 'N1.3_Project_Listing'!$A$16:$A$829,ET_Risk_SC_Summation[[#Headers],[275kV Transformer]])</f>
        <v>0</v>
      </c>
      <c r="BC76" s="176" cm="1">
        <f t="array" ref="BC76">SUMIFS('N1.3_Project_Listing'!$P$16:$P$829, 'N1.3_Project_Listing'!$E$16:$E$829,'N1.3_Project_Listing'!$E76, 'N1.3_Project_Listing'!$A$16:$A$829,ET_Risk_SC_Summation[[#Headers],[275kV Reactor]])</f>
        <v>0</v>
      </c>
      <c r="BD76" s="176" cm="1">
        <f t="array" ref="BD76">SUMIFS('N1.3_Project_Listing'!$P$16:$P$829, 'N1.3_Project_Listing'!$E$16:$E$829,'N1.3_Project_Listing'!$E76, 'N1.3_Project_Listing'!$A$16:$A$829,ET_Risk_SC_Summation[[#Headers],[275kV Underground Cable]])</f>
        <v>0</v>
      </c>
      <c r="BE76" s="176" cm="1">
        <f t="array" ref="BE76">SUMIFS('N1.3_Project_Listing'!$P$16:$P$829, 'N1.3_Project_Listing'!$E$16:$E$829,'N1.3_Project_Listing'!$E76, 'N1.3_Project_Listing'!$A$16:$A$829,ET_Risk_SC_Summation[[#Headers],[275kV OHL Conductor]])</f>
        <v>0</v>
      </c>
      <c r="BF76" s="176" cm="1">
        <f t="array" ref="BF76">SUMIFS('N1.3_Project_Listing'!$P$16:$P$829, 'N1.3_Project_Listing'!$E$16:$E$829,'N1.3_Project_Listing'!$E76, 'N1.3_Project_Listing'!$A$16:$A$829,ET_Risk_SC_Summation[[#Headers],[275kV OHL Fittings]])</f>
        <v>0</v>
      </c>
      <c r="BG76" s="176" cm="1">
        <f t="array" ref="BG76">SUMIFS('N1.3_Project_Listing'!$P$16:$P$829, 'N1.3_Project_Listing'!$E$16:$E$829,'N1.3_Project_Listing'!$E76, 'N1.3_Project_Listing'!$A$16:$A$829,ET_Risk_SC_Summation[[#Headers],[275kV OHL Tower]])</f>
        <v>0</v>
      </c>
      <c r="BH76" s="176" cm="1">
        <f t="array" ref="BH76">SUMIFS('N1.3_Project_Listing'!$P$16:$P$829, 'N1.3_Project_Listing'!$E$16:$E$829,'N1.3_Project_Listing'!$E76, 'N1.3_Project_Listing'!$A$16:$A$829,ET_Risk_SC_Summation[[#Headers],[400kV Circuit Breaker]])</f>
        <v>0</v>
      </c>
      <c r="BI76" s="176" cm="1">
        <f t="array" ref="BI76">SUMIFS('N1.3_Project_Listing'!$P$16:$P$829, 'N1.3_Project_Listing'!$E$16:$E$829,'N1.3_Project_Listing'!$E76, 'N1.3_Project_Listing'!$A$16:$A$829,ET_Risk_SC_Summation[[#Headers],[400kV Transformer]])</f>
        <v>0</v>
      </c>
      <c r="BJ76" s="176" cm="1">
        <f t="array" ref="BJ76">SUMIFS('N1.3_Project_Listing'!$P$16:$P$829, 'N1.3_Project_Listing'!$E$16:$E$829,'N1.3_Project_Listing'!$E76, 'N1.3_Project_Listing'!$A$16:$A$829,ET_Risk_SC_Summation[[#Headers],[400kV Reactor]])</f>
        <v>0</v>
      </c>
      <c r="BK76" s="176" cm="1">
        <f t="array" ref="BK76">SUMIFS('N1.3_Project_Listing'!$P$16:$P$829, 'N1.3_Project_Listing'!$E$16:$E$829,'N1.3_Project_Listing'!$E76, 'N1.3_Project_Listing'!$A$16:$A$829,ET_Risk_SC_Summation[[#Headers],[400kV Underground Cable]])</f>
        <v>0</v>
      </c>
      <c r="BL76" s="176" cm="1">
        <f t="array" ref="BL76">SUMIFS('N1.3_Project_Listing'!$P$16:$P$829, 'N1.3_Project_Listing'!$E$16:$E$829,'N1.3_Project_Listing'!$E76, 'N1.3_Project_Listing'!$A$16:$A$829,ET_Risk_SC_Summation[[#Headers],[400kV OHL Conductor]])</f>
        <v>0</v>
      </c>
      <c r="BM76" s="176" cm="1">
        <f t="array" ref="BM76">SUMIFS('N1.3_Project_Listing'!$P$16:$P$829, 'N1.3_Project_Listing'!$E$16:$E$829,'N1.3_Project_Listing'!$E76, 'N1.3_Project_Listing'!$A$16:$A$829,ET_Risk_SC_Summation[[#Headers],[400kV OHL Fittings]])</f>
        <v>0</v>
      </c>
      <c r="BN76" s="176" cm="1">
        <f t="array" ref="BN76">SUMIFS('N1.3_Project_Listing'!$P$16:$P$829, 'N1.3_Project_Listing'!$E$16:$E$829,'N1.3_Project_Listing'!$E76, 'N1.3_Project_Listing'!$A$16:$A$829,ET_Risk_SC_Summation[[#Headers],[400kV OHL Tower]])</f>
        <v>0</v>
      </c>
      <c r="BO76" s="177" t="str">
        <f>IF(SUM(ET_Risk_SC_Summation[[#This Row],[132kV Circuit Breaker]:[400kV OHL Tower]])=0, "n/a", INDEX(ET_Risk_SC_Summation[#Headers],1,MATCH(MAX(ET_Risk_SC_Summation[[#This Row],[132kV Circuit Breaker]:[400kV OHL Tower]]),ET_Risk_SC_Summation[[#This Row],[132kV Circuit Breaker]:[400kV OHL Tower]],0)))</f>
        <v>n/a</v>
      </c>
      <c r="BP76" s="177" t="str">
        <f>IFERROR(INDEX('N0.7_Lookup_References'!$G$77:$G$98,MATCH(ET_Risk_SC_Summation[[#This Row],[Mxx Category]],'N0.7_Lookup_References'!$F$77:$F$98,0)),"")</f>
        <v/>
      </c>
    </row>
    <row r="77" spans="1:68" ht="108">
      <c r="A77" s="160" t="str">
        <f>IFERROR(INDEX(N1.2_Intervention_Types[NARM Asset Category],MATCH('N1.3_Project_Listing'!$C77,N1.2_Intervention_Types[Intervention Type ID],0),1),"")</f>
        <v>Slamshut/ Regulators</v>
      </c>
      <c r="B77" s="160" t="str">
        <f>IF($D$2="GD",IFERROR(INDEX(N1.2_Intervention_Types[C&amp;V Asset Category (GD)],MATCH('N1.3_Project_Listing'!$C77,N1.2_Intervention_Types[Intervention Type ID],0),1),""),IFERROR(INDEX(N1.2_Intervention_Types[NARM Asset Category],MATCH('N1.3_Project_Listing'!$C77,N1.2_Intervention_Types[Intervention Type ID],0),1),""))</f>
        <v>PRS or Offtake</v>
      </c>
      <c r="C77" s="67">
        <f>IFERROR(INDEX(N1.2_Intervention_Types[Intervention Type ID],MATCH('N1.3_Project_Listing'!$I77,N1.2_Intervention_Types[Intervention Type],0),1),"")</f>
        <v>44</v>
      </c>
      <c r="D77" s="160" t="str">
        <f>IFERROR(INDEX(N1.2_Intervention_Types[Intervention Category],MATCH('N1.3_Project_Listing'!$C77,N1.2_Intervention_Types[Intervention Type ID],0),1),"")</f>
        <v>Replacement</v>
      </c>
      <c r="E77" s="210" t="s">
        <v>714</v>
      </c>
      <c r="F77" s="236" t="s">
        <v>715</v>
      </c>
      <c r="G77" s="236" t="s">
        <v>181</v>
      </c>
      <c r="H77" s="236" t="s">
        <v>300</v>
      </c>
      <c r="I77" s="151" t="s">
        <v>716</v>
      </c>
      <c r="J77" s="139">
        <v>2028</v>
      </c>
      <c r="K77" s="312">
        <v>1</v>
      </c>
      <c r="L77" s="312">
        <v>1</v>
      </c>
      <c r="M77" s="312">
        <v>0</v>
      </c>
      <c r="N77" s="343">
        <v>0.13849573294183978</v>
      </c>
      <c r="O77" s="343">
        <v>1.4867012505937973E-2</v>
      </c>
      <c r="P77" s="365">
        <v>4.906692793161664</v>
      </c>
      <c r="Q77" s="366">
        <f t="shared" si="7"/>
        <v>0.12362872043590181</v>
      </c>
      <c r="R77" s="368">
        <f>IF('N1.3_Project_Listing'!$D77="Replacement",SUM('N1.3_Project_Listing'!$K77:$L77)/2,'N1.3_Project_Listing'!$M77)</f>
        <v>1</v>
      </c>
      <c r="S77" s="67" t="str">
        <f>IFERROR(INDEX('N0.7_Lookup_References'!$C$13:$C$72,MATCH($A77,'N0.7_Lookup_References'!$B$13:$B$72,0)),"")</f>
        <v>Systems</v>
      </c>
      <c r="T77" s="338" t="str">
        <f t="shared" si="3"/>
        <v/>
      </c>
      <c r="V77" s="312">
        <v>0</v>
      </c>
      <c r="W77" s="312">
        <v>0</v>
      </c>
      <c r="X77" s="312">
        <v>0</v>
      </c>
      <c r="Y77" s="312">
        <v>0</v>
      </c>
      <c r="Z77" s="312">
        <v>0</v>
      </c>
      <c r="AA77" s="312">
        <v>0</v>
      </c>
      <c r="AB77" s="312">
        <v>0</v>
      </c>
      <c r="AC77" s="312">
        <v>0</v>
      </c>
      <c r="AD77" s="312">
        <v>0</v>
      </c>
      <c r="AE77" s="312">
        <v>1</v>
      </c>
      <c r="AF77" s="312">
        <v>0</v>
      </c>
      <c r="AG77" s="312">
        <v>0</v>
      </c>
      <c r="AH77" s="312">
        <v>1</v>
      </c>
      <c r="AI77" s="312">
        <v>0</v>
      </c>
      <c r="AJ77" s="312">
        <v>0</v>
      </c>
      <c r="AK77" s="312">
        <v>0</v>
      </c>
      <c r="AL77" s="312">
        <v>0</v>
      </c>
      <c r="AM77" s="312">
        <v>0</v>
      </c>
      <c r="AN77" s="312">
        <v>0</v>
      </c>
      <c r="AO77" s="312">
        <v>0</v>
      </c>
      <c r="AP77" s="63">
        <f t="shared" si="4"/>
        <v>1</v>
      </c>
      <c r="AQ77" s="63">
        <f t="shared" si="5"/>
        <v>1</v>
      </c>
      <c r="AR77" s="63">
        <f t="shared" si="6"/>
        <v>0</v>
      </c>
      <c r="AT77" s="176" cm="1">
        <f t="array" ref="AT77">SUMIFS('N1.3_Project_Listing'!$P$16:$P$829, 'N1.3_Project_Listing'!$E$16:$E$829,'N1.3_Project_Listing'!$E77, 'N1.3_Project_Listing'!$A$16:$A$829,ET_Risk_SC_Summation[[#Headers],[132kV Circuit Breaker]])</f>
        <v>0</v>
      </c>
      <c r="AU77" s="176" cm="1">
        <f t="array" ref="AU77">SUMIFS('N1.3_Project_Listing'!$P$16:$P$829, 'N1.3_Project_Listing'!$E$16:$E$829,'N1.3_Project_Listing'!$E77, 'N1.3_Project_Listing'!$A$16:$A$829,ET_Risk_SC_Summation[[#Headers],[132kV Transformer]])</f>
        <v>0</v>
      </c>
      <c r="AV77" s="176" cm="1">
        <f t="array" ref="AV77">SUMIFS('N1.3_Project_Listing'!$P$16:$P$829, 'N1.3_Project_Listing'!$E$16:$E$829,'N1.3_Project_Listing'!$E77, 'N1.3_Project_Listing'!$A$16:$A$829,ET_Risk_SC_Summation[[#Headers],[132kV Reactor]])</f>
        <v>0</v>
      </c>
      <c r="AW77" s="176" cm="1">
        <f t="array" ref="AW77">SUMIFS('N1.3_Project_Listing'!$P$16:$P$829, 'N1.3_Project_Listing'!$E$16:$E$829,'N1.3_Project_Listing'!$E77, 'N1.3_Project_Listing'!$A$16:$A$829,ET_Risk_SC_Summation[[#Headers],[132kV Underground Cable]])</f>
        <v>0</v>
      </c>
      <c r="AX77" s="176" cm="1">
        <f t="array" ref="AX77">SUMIFS('N1.3_Project_Listing'!$P$16:$P$829, 'N1.3_Project_Listing'!$E$16:$E$829,'N1.3_Project_Listing'!$E77, 'N1.3_Project_Listing'!$A$16:$A$829,ET_Risk_SC_Summation[[#Headers],[132kV OHL Conductor]])</f>
        <v>0</v>
      </c>
      <c r="AY77" s="176" cm="1">
        <f t="array" ref="AY77">SUMIFS('N1.3_Project_Listing'!$P$16:$P$829, 'N1.3_Project_Listing'!$E$16:$E$829,'N1.3_Project_Listing'!$E77, 'N1.3_Project_Listing'!$A$16:$A$829,ET_Risk_SC_Summation[[#Headers],[132kV OHL Fittings]])</f>
        <v>0</v>
      </c>
      <c r="AZ77" s="176" cm="1">
        <f t="array" ref="AZ77">SUMIFS('N1.3_Project_Listing'!$P$16:$P$829, 'N1.3_Project_Listing'!$E$16:$E$829,'N1.3_Project_Listing'!$E77, 'N1.3_Project_Listing'!$A$16:$A$829,ET_Risk_SC_Summation[[#Headers],[132kV OHL Tower]])</f>
        <v>0</v>
      </c>
      <c r="BA77" s="176" cm="1">
        <f t="array" ref="BA77">SUMIFS('N1.3_Project_Listing'!$P$16:$P$829, 'N1.3_Project_Listing'!$E$16:$E$829,'N1.3_Project_Listing'!$E77, 'N1.3_Project_Listing'!$A$16:$A$829,ET_Risk_SC_Summation[[#Headers],[275kV Circuit Breaker]])</f>
        <v>0</v>
      </c>
      <c r="BB77" s="176" cm="1">
        <f t="array" ref="BB77">SUMIFS('N1.3_Project_Listing'!$P$16:$P$829, 'N1.3_Project_Listing'!$E$16:$E$829,'N1.3_Project_Listing'!$E77, 'N1.3_Project_Listing'!$A$16:$A$829,ET_Risk_SC_Summation[[#Headers],[275kV Transformer]])</f>
        <v>0</v>
      </c>
      <c r="BC77" s="176" cm="1">
        <f t="array" ref="BC77">SUMIFS('N1.3_Project_Listing'!$P$16:$P$829, 'N1.3_Project_Listing'!$E$16:$E$829,'N1.3_Project_Listing'!$E77, 'N1.3_Project_Listing'!$A$16:$A$829,ET_Risk_SC_Summation[[#Headers],[275kV Reactor]])</f>
        <v>0</v>
      </c>
      <c r="BD77" s="176" cm="1">
        <f t="array" ref="BD77">SUMIFS('N1.3_Project_Listing'!$P$16:$P$829, 'N1.3_Project_Listing'!$E$16:$E$829,'N1.3_Project_Listing'!$E77, 'N1.3_Project_Listing'!$A$16:$A$829,ET_Risk_SC_Summation[[#Headers],[275kV Underground Cable]])</f>
        <v>0</v>
      </c>
      <c r="BE77" s="176" cm="1">
        <f t="array" ref="BE77">SUMIFS('N1.3_Project_Listing'!$P$16:$P$829, 'N1.3_Project_Listing'!$E$16:$E$829,'N1.3_Project_Listing'!$E77, 'N1.3_Project_Listing'!$A$16:$A$829,ET_Risk_SC_Summation[[#Headers],[275kV OHL Conductor]])</f>
        <v>0</v>
      </c>
      <c r="BF77" s="176" cm="1">
        <f t="array" ref="BF77">SUMIFS('N1.3_Project_Listing'!$P$16:$P$829, 'N1.3_Project_Listing'!$E$16:$E$829,'N1.3_Project_Listing'!$E77, 'N1.3_Project_Listing'!$A$16:$A$829,ET_Risk_SC_Summation[[#Headers],[275kV OHL Fittings]])</f>
        <v>0</v>
      </c>
      <c r="BG77" s="176" cm="1">
        <f t="array" ref="BG77">SUMIFS('N1.3_Project_Listing'!$P$16:$P$829, 'N1.3_Project_Listing'!$E$16:$E$829,'N1.3_Project_Listing'!$E77, 'N1.3_Project_Listing'!$A$16:$A$829,ET_Risk_SC_Summation[[#Headers],[275kV OHL Tower]])</f>
        <v>0</v>
      </c>
      <c r="BH77" s="176" cm="1">
        <f t="array" ref="BH77">SUMIFS('N1.3_Project_Listing'!$P$16:$P$829, 'N1.3_Project_Listing'!$E$16:$E$829,'N1.3_Project_Listing'!$E77, 'N1.3_Project_Listing'!$A$16:$A$829,ET_Risk_SC_Summation[[#Headers],[400kV Circuit Breaker]])</f>
        <v>0</v>
      </c>
      <c r="BI77" s="176" cm="1">
        <f t="array" ref="BI77">SUMIFS('N1.3_Project_Listing'!$P$16:$P$829, 'N1.3_Project_Listing'!$E$16:$E$829,'N1.3_Project_Listing'!$E77, 'N1.3_Project_Listing'!$A$16:$A$829,ET_Risk_SC_Summation[[#Headers],[400kV Transformer]])</f>
        <v>0</v>
      </c>
      <c r="BJ77" s="176" cm="1">
        <f t="array" ref="BJ77">SUMIFS('N1.3_Project_Listing'!$P$16:$P$829, 'N1.3_Project_Listing'!$E$16:$E$829,'N1.3_Project_Listing'!$E77, 'N1.3_Project_Listing'!$A$16:$A$829,ET_Risk_SC_Summation[[#Headers],[400kV Reactor]])</f>
        <v>0</v>
      </c>
      <c r="BK77" s="176" cm="1">
        <f t="array" ref="BK77">SUMIFS('N1.3_Project_Listing'!$P$16:$P$829, 'N1.3_Project_Listing'!$E$16:$E$829,'N1.3_Project_Listing'!$E77, 'N1.3_Project_Listing'!$A$16:$A$829,ET_Risk_SC_Summation[[#Headers],[400kV Underground Cable]])</f>
        <v>0</v>
      </c>
      <c r="BL77" s="176" cm="1">
        <f t="array" ref="BL77">SUMIFS('N1.3_Project_Listing'!$P$16:$P$829, 'N1.3_Project_Listing'!$E$16:$E$829,'N1.3_Project_Listing'!$E77, 'N1.3_Project_Listing'!$A$16:$A$829,ET_Risk_SC_Summation[[#Headers],[400kV OHL Conductor]])</f>
        <v>0</v>
      </c>
      <c r="BM77" s="176" cm="1">
        <f t="array" ref="BM77">SUMIFS('N1.3_Project_Listing'!$P$16:$P$829, 'N1.3_Project_Listing'!$E$16:$E$829,'N1.3_Project_Listing'!$E77, 'N1.3_Project_Listing'!$A$16:$A$829,ET_Risk_SC_Summation[[#Headers],[400kV OHL Fittings]])</f>
        <v>0</v>
      </c>
      <c r="BN77" s="176" cm="1">
        <f t="array" ref="BN77">SUMIFS('N1.3_Project_Listing'!$P$16:$P$829, 'N1.3_Project_Listing'!$E$16:$E$829,'N1.3_Project_Listing'!$E77, 'N1.3_Project_Listing'!$A$16:$A$829,ET_Risk_SC_Summation[[#Headers],[400kV OHL Tower]])</f>
        <v>0</v>
      </c>
      <c r="BO77" s="177" t="str">
        <f>IF(SUM(ET_Risk_SC_Summation[[#This Row],[132kV Circuit Breaker]:[400kV OHL Tower]])=0, "n/a", INDEX(ET_Risk_SC_Summation[#Headers],1,MATCH(MAX(ET_Risk_SC_Summation[[#This Row],[132kV Circuit Breaker]:[400kV OHL Tower]]),ET_Risk_SC_Summation[[#This Row],[132kV Circuit Breaker]:[400kV OHL Tower]],0)))</f>
        <v>n/a</v>
      </c>
      <c r="BP77" s="177" t="str">
        <f>IFERROR(INDEX('N0.7_Lookup_References'!$G$77:$G$98,MATCH(ET_Risk_SC_Summation[[#This Row],[Mxx Category]],'N0.7_Lookup_References'!$F$77:$F$98,0)),"")</f>
        <v/>
      </c>
    </row>
    <row r="78" spans="1:68" ht="108">
      <c r="A78" s="160" t="str">
        <f>IFERROR(INDEX(N1.2_Intervention_Types[NARM Asset Category],MATCH('N1.3_Project_Listing'!$C78,N1.2_Intervention_Types[Intervention Type ID],0),1),"")</f>
        <v>Slamshut/ Regulators</v>
      </c>
      <c r="B78" s="160" t="str">
        <f>IF($D$2="GD",IFERROR(INDEX(N1.2_Intervention_Types[C&amp;V Asset Category (GD)],MATCH('N1.3_Project_Listing'!$C78,N1.2_Intervention_Types[Intervention Type ID],0),1),""),IFERROR(INDEX(N1.2_Intervention_Types[NARM Asset Category],MATCH('N1.3_Project_Listing'!$C78,N1.2_Intervention_Types[Intervention Type ID],0),1),""))</f>
        <v>PRS or Offtake</v>
      </c>
      <c r="C78" s="67">
        <f>IFERROR(INDEX(N1.2_Intervention_Types[Intervention Type ID],MATCH('N1.3_Project_Listing'!$I78,N1.2_Intervention_Types[Intervention Type],0),1),"")</f>
        <v>44</v>
      </c>
      <c r="D78" s="160" t="str">
        <f>IFERROR(INDEX(N1.2_Intervention_Types[Intervention Category],MATCH('N1.3_Project_Listing'!$C78,N1.2_Intervention_Types[Intervention Type ID],0),1),"")</f>
        <v>Replacement</v>
      </c>
      <c r="E78" s="210" t="s">
        <v>714</v>
      </c>
      <c r="F78" s="236" t="s">
        <v>715</v>
      </c>
      <c r="G78" s="236" t="s">
        <v>181</v>
      </c>
      <c r="H78" s="236" t="s">
        <v>300</v>
      </c>
      <c r="I78" s="151" t="s">
        <v>716</v>
      </c>
      <c r="J78" s="139">
        <v>2029</v>
      </c>
      <c r="K78" s="312">
        <v>0</v>
      </c>
      <c r="L78" s="312">
        <v>0</v>
      </c>
      <c r="M78" s="312">
        <v>0</v>
      </c>
      <c r="N78" s="343">
        <v>0</v>
      </c>
      <c r="O78" s="343">
        <v>0</v>
      </c>
      <c r="P78" s="365">
        <v>0</v>
      </c>
      <c r="Q78" s="366">
        <f t="shared" si="7"/>
        <v>0</v>
      </c>
      <c r="R78" s="368">
        <f>IF('N1.3_Project_Listing'!$D78="Replacement",SUM('N1.3_Project_Listing'!$K78:$L78)/2,'N1.3_Project_Listing'!$M78)</f>
        <v>0</v>
      </c>
      <c r="S78" s="67" t="str">
        <f>IFERROR(INDEX('N0.7_Lookup_References'!$C$13:$C$72,MATCH($A78,'N0.7_Lookup_References'!$B$13:$B$72,0)),"")</f>
        <v>Systems</v>
      </c>
      <c r="T78" s="338" t="str">
        <f t="shared" si="3"/>
        <v/>
      </c>
      <c r="V78" s="312">
        <v>0</v>
      </c>
      <c r="W78" s="312">
        <v>0</v>
      </c>
      <c r="X78" s="312">
        <v>0</v>
      </c>
      <c r="Y78" s="312">
        <v>0</v>
      </c>
      <c r="Z78" s="312">
        <v>0</v>
      </c>
      <c r="AA78" s="312">
        <v>0</v>
      </c>
      <c r="AB78" s="312">
        <v>0</v>
      </c>
      <c r="AC78" s="312">
        <v>0</v>
      </c>
      <c r="AD78" s="312">
        <v>0</v>
      </c>
      <c r="AE78" s="312">
        <v>0</v>
      </c>
      <c r="AF78" s="312">
        <v>0</v>
      </c>
      <c r="AG78" s="312">
        <v>0</v>
      </c>
      <c r="AH78" s="312">
        <v>0</v>
      </c>
      <c r="AI78" s="312">
        <v>0</v>
      </c>
      <c r="AJ78" s="312">
        <v>0</v>
      </c>
      <c r="AK78" s="312">
        <v>0</v>
      </c>
      <c r="AL78" s="312">
        <v>0</v>
      </c>
      <c r="AM78" s="312">
        <v>0</v>
      </c>
      <c r="AN78" s="312">
        <v>0</v>
      </c>
      <c r="AO78" s="312">
        <v>0</v>
      </c>
      <c r="AP78" s="63">
        <f t="shared" si="4"/>
        <v>0</v>
      </c>
      <c r="AQ78" s="63">
        <f t="shared" si="5"/>
        <v>0</v>
      </c>
      <c r="AR78" s="63">
        <f t="shared" si="6"/>
        <v>0</v>
      </c>
      <c r="AT78" s="176" cm="1">
        <f t="array" ref="AT78">SUMIFS('N1.3_Project_Listing'!$P$16:$P$829, 'N1.3_Project_Listing'!$E$16:$E$829,'N1.3_Project_Listing'!$E78, 'N1.3_Project_Listing'!$A$16:$A$829,ET_Risk_SC_Summation[[#Headers],[132kV Circuit Breaker]])</f>
        <v>0</v>
      </c>
      <c r="AU78" s="176" cm="1">
        <f t="array" ref="AU78">SUMIFS('N1.3_Project_Listing'!$P$16:$P$829, 'N1.3_Project_Listing'!$E$16:$E$829,'N1.3_Project_Listing'!$E78, 'N1.3_Project_Listing'!$A$16:$A$829,ET_Risk_SC_Summation[[#Headers],[132kV Transformer]])</f>
        <v>0</v>
      </c>
      <c r="AV78" s="176" cm="1">
        <f t="array" ref="AV78">SUMIFS('N1.3_Project_Listing'!$P$16:$P$829, 'N1.3_Project_Listing'!$E$16:$E$829,'N1.3_Project_Listing'!$E78, 'N1.3_Project_Listing'!$A$16:$A$829,ET_Risk_SC_Summation[[#Headers],[132kV Reactor]])</f>
        <v>0</v>
      </c>
      <c r="AW78" s="176" cm="1">
        <f t="array" ref="AW78">SUMIFS('N1.3_Project_Listing'!$P$16:$P$829, 'N1.3_Project_Listing'!$E$16:$E$829,'N1.3_Project_Listing'!$E78, 'N1.3_Project_Listing'!$A$16:$A$829,ET_Risk_SC_Summation[[#Headers],[132kV Underground Cable]])</f>
        <v>0</v>
      </c>
      <c r="AX78" s="176" cm="1">
        <f t="array" ref="AX78">SUMIFS('N1.3_Project_Listing'!$P$16:$P$829, 'N1.3_Project_Listing'!$E$16:$E$829,'N1.3_Project_Listing'!$E78, 'N1.3_Project_Listing'!$A$16:$A$829,ET_Risk_SC_Summation[[#Headers],[132kV OHL Conductor]])</f>
        <v>0</v>
      </c>
      <c r="AY78" s="176" cm="1">
        <f t="array" ref="AY78">SUMIFS('N1.3_Project_Listing'!$P$16:$P$829, 'N1.3_Project_Listing'!$E$16:$E$829,'N1.3_Project_Listing'!$E78, 'N1.3_Project_Listing'!$A$16:$A$829,ET_Risk_SC_Summation[[#Headers],[132kV OHL Fittings]])</f>
        <v>0</v>
      </c>
      <c r="AZ78" s="176" cm="1">
        <f t="array" ref="AZ78">SUMIFS('N1.3_Project_Listing'!$P$16:$P$829, 'N1.3_Project_Listing'!$E$16:$E$829,'N1.3_Project_Listing'!$E78, 'N1.3_Project_Listing'!$A$16:$A$829,ET_Risk_SC_Summation[[#Headers],[132kV OHL Tower]])</f>
        <v>0</v>
      </c>
      <c r="BA78" s="176" cm="1">
        <f t="array" ref="BA78">SUMIFS('N1.3_Project_Listing'!$P$16:$P$829, 'N1.3_Project_Listing'!$E$16:$E$829,'N1.3_Project_Listing'!$E78, 'N1.3_Project_Listing'!$A$16:$A$829,ET_Risk_SC_Summation[[#Headers],[275kV Circuit Breaker]])</f>
        <v>0</v>
      </c>
      <c r="BB78" s="176" cm="1">
        <f t="array" ref="BB78">SUMIFS('N1.3_Project_Listing'!$P$16:$P$829, 'N1.3_Project_Listing'!$E$16:$E$829,'N1.3_Project_Listing'!$E78, 'N1.3_Project_Listing'!$A$16:$A$829,ET_Risk_SC_Summation[[#Headers],[275kV Transformer]])</f>
        <v>0</v>
      </c>
      <c r="BC78" s="176" cm="1">
        <f t="array" ref="BC78">SUMIFS('N1.3_Project_Listing'!$P$16:$P$829, 'N1.3_Project_Listing'!$E$16:$E$829,'N1.3_Project_Listing'!$E78, 'N1.3_Project_Listing'!$A$16:$A$829,ET_Risk_SC_Summation[[#Headers],[275kV Reactor]])</f>
        <v>0</v>
      </c>
      <c r="BD78" s="176" cm="1">
        <f t="array" ref="BD78">SUMIFS('N1.3_Project_Listing'!$P$16:$P$829, 'N1.3_Project_Listing'!$E$16:$E$829,'N1.3_Project_Listing'!$E78, 'N1.3_Project_Listing'!$A$16:$A$829,ET_Risk_SC_Summation[[#Headers],[275kV Underground Cable]])</f>
        <v>0</v>
      </c>
      <c r="BE78" s="176" cm="1">
        <f t="array" ref="BE78">SUMIFS('N1.3_Project_Listing'!$P$16:$P$829, 'N1.3_Project_Listing'!$E$16:$E$829,'N1.3_Project_Listing'!$E78, 'N1.3_Project_Listing'!$A$16:$A$829,ET_Risk_SC_Summation[[#Headers],[275kV OHL Conductor]])</f>
        <v>0</v>
      </c>
      <c r="BF78" s="176" cm="1">
        <f t="array" ref="BF78">SUMIFS('N1.3_Project_Listing'!$P$16:$P$829, 'N1.3_Project_Listing'!$E$16:$E$829,'N1.3_Project_Listing'!$E78, 'N1.3_Project_Listing'!$A$16:$A$829,ET_Risk_SC_Summation[[#Headers],[275kV OHL Fittings]])</f>
        <v>0</v>
      </c>
      <c r="BG78" s="176" cm="1">
        <f t="array" ref="BG78">SUMIFS('N1.3_Project_Listing'!$P$16:$P$829, 'N1.3_Project_Listing'!$E$16:$E$829,'N1.3_Project_Listing'!$E78, 'N1.3_Project_Listing'!$A$16:$A$829,ET_Risk_SC_Summation[[#Headers],[275kV OHL Tower]])</f>
        <v>0</v>
      </c>
      <c r="BH78" s="176" cm="1">
        <f t="array" ref="BH78">SUMIFS('N1.3_Project_Listing'!$P$16:$P$829, 'N1.3_Project_Listing'!$E$16:$E$829,'N1.3_Project_Listing'!$E78, 'N1.3_Project_Listing'!$A$16:$A$829,ET_Risk_SC_Summation[[#Headers],[400kV Circuit Breaker]])</f>
        <v>0</v>
      </c>
      <c r="BI78" s="176" cm="1">
        <f t="array" ref="BI78">SUMIFS('N1.3_Project_Listing'!$P$16:$P$829, 'N1.3_Project_Listing'!$E$16:$E$829,'N1.3_Project_Listing'!$E78, 'N1.3_Project_Listing'!$A$16:$A$829,ET_Risk_SC_Summation[[#Headers],[400kV Transformer]])</f>
        <v>0</v>
      </c>
      <c r="BJ78" s="176" cm="1">
        <f t="array" ref="BJ78">SUMIFS('N1.3_Project_Listing'!$P$16:$P$829, 'N1.3_Project_Listing'!$E$16:$E$829,'N1.3_Project_Listing'!$E78, 'N1.3_Project_Listing'!$A$16:$A$829,ET_Risk_SC_Summation[[#Headers],[400kV Reactor]])</f>
        <v>0</v>
      </c>
      <c r="BK78" s="176" cm="1">
        <f t="array" ref="BK78">SUMIFS('N1.3_Project_Listing'!$P$16:$P$829, 'N1.3_Project_Listing'!$E$16:$E$829,'N1.3_Project_Listing'!$E78, 'N1.3_Project_Listing'!$A$16:$A$829,ET_Risk_SC_Summation[[#Headers],[400kV Underground Cable]])</f>
        <v>0</v>
      </c>
      <c r="BL78" s="176" cm="1">
        <f t="array" ref="BL78">SUMIFS('N1.3_Project_Listing'!$P$16:$P$829, 'N1.3_Project_Listing'!$E$16:$E$829,'N1.3_Project_Listing'!$E78, 'N1.3_Project_Listing'!$A$16:$A$829,ET_Risk_SC_Summation[[#Headers],[400kV OHL Conductor]])</f>
        <v>0</v>
      </c>
      <c r="BM78" s="176" cm="1">
        <f t="array" ref="BM78">SUMIFS('N1.3_Project_Listing'!$P$16:$P$829, 'N1.3_Project_Listing'!$E$16:$E$829,'N1.3_Project_Listing'!$E78, 'N1.3_Project_Listing'!$A$16:$A$829,ET_Risk_SC_Summation[[#Headers],[400kV OHL Fittings]])</f>
        <v>0</v>
      </c>
      <c r="BN78" s="176" cm="1">
        <f t="array" ref="BN78">SUMIFS('N1.3_Project_Listing'!$P$16:$P$829, 'N1.3_Project_Listing'!$E$16:$E$829,'N1.3_Project_Listing'!$E78, 'N1.3_Project_Listing'!$A$16:$A$829,ET_Risk_SC_Summation[[#Headers],[400kV OHL Tower]])</f>
        <v>0</v>
      </c>
      <c r="BO78" s="177" t="str">
        <f>IF(SUM(ET_Risk_SC_Summation[[#This Row],[132kV Circuit Breaker]:[400kV OHL Tower]])=0, "n/a", INDEX(ET_Risk_SC_Summation[#Headers],1,MATCH(MAX(ET_Risk_SC_Summation[[#This Row],[132kV Circuit Breaker]:[400kV OHL Tower]]),ET_Risk_SC_Summation[[#This Row],[132kV Circuit Breaker]:[400kV OHL Tower]],0)))</f>
        <v>n/a</v>
      </c>
      <c r="BP78" s="177" t="str">
        <f>IFERROR(INDEX('N0.7_Lookup_References'!$G$77:$G$98,MATCH(ET_Risk_SC_Summation[[#This Row],[Mxx Category]],'N0.7_Lookup_References'!$F$77:$F$98,0)),"")</f>
        <v/>
      </c>
    </row>
    <row r="79" spans="1:68" ht="108">
      <c r="A79" s="160" t="str">
        <f>IFERROR(INDEX(N1.2_Intervention_Types[NARM Asset Category],MATCH('N1.3_Project_Listing'!$C79,N1.2_Intervention_Types[Intervention Type ID],0),1),"")</f>
        <v>Slamshut/ Regulators</v>
      </c>
      <c r="B79" s="160" t="str">
        <f>IF($D$2="GD",IFERROR(INDEX(N1.2_Intervention_Types[C&amp;V Asset Category (GD)],MATCH('N1.3_Project_Listing'!$C79,N1.2_Intervention_Types[Intervention Type ID],0),1),""),IFERROR(INDEX(N1.2_Intervention_Types[NARM Asset Category],MATCH('N1.3_Project_Listing'!$C79,N1.2_Intervention_Types[Intervention Type ID],0),1),""))</f>
        <v>PRS or Offtake</v>
      </c>
      <c r="C79" s="67">
        <f>IFERROR(INDEX(N1.2_Intervention_Types[Intervention Type ID],MATCH('N1.3_Project_Listing'!$I79,N1.2_Intervention_Types[Intervention Type],0),1),"")</f>
        <v>44</v>
      </c>
      <c r="D79" s="160" t="str">
        <f>IFERROR(INDEX(N1.2_Intervention_Types[Intervention Category],MATCH('N1.3_Project_Listing'!$C79,N1.2_Intervention_Types[Intervention Type ID],0),1),"")</f>
        <v>Replacement</v>
      </c>
      <c r="E79" s="210" t="s">
        <v>714</v>
      </c>
      <c r="F79" s="236" t="s">
        <v>715</v>
      </c>
      <c r="G79" s="236" t="s">
        <v>181</v>
      </c>
      <c r="H79" s="236" t="s">
        <v>300</v>
      </c>
      <c r="I79" s="151" t="s">
        <v>716</v>
      </c>
      <c r="J79" s="139">
        <v>2030</v>
      </c>
      <c r="K79" s="312">
        <v>1</v>
      </c>
      <c r="L79" s="312">
        <v>1</v>
      </c>
      <c r="M79" s="312">
        <v>0</v>
      </c>
      <c r="N79" s="343">
        <v>0.13997147095788859</v>
      </c>
      <c r="O79" s="343">
        <v>1.5157420645698028E-2</v>
      </c>
      <c r="P79" s="365">
        <v>4.9305205459019179</v>
      </c>
      <c r="Q79" s="366">
        <f t="shared" si="7"/>
        <v>0.12481405031219056</v>
      </c>
      <c r="R79" s="368">
        <f>IF('N1.3_Project_Listing'!$D79="Replacement",SUM('N1.3_Project_Listing'!$K79:$L79)/2,'N1.3_Project_Listing'!$M79)</f>
        <v>1</v>
      </c>
      <c r="S79" s="67" t="str">
        <f>IFERROR(INDEX('N0.7_Lookup_References'!$C$13:$C$72,MATCH($A79,'N0.7_Lookup_References'!$B$13:$B$72,0)),"")</f>
        <v>Systems</v>
      </c>
      <c r="T79" s="338" t="str">
        <f t="shared" si="3"/>
        <v/>
      </c>
      <c r="V79" s="312">
        <v>0</v>
      </c>
      <c r="W79" s="312">
        <v>0</v>
      </c>
      <c r="X79" s="312">
        <v>0</v>
      </c>
      <c r="Y79" s="312">
        <v>0</v>
      </c>
      <c r="Z79" s="312">
        <v>0</v>
      </c>
      <c r="AA79" s="312">
        <v>0</v>
      </c>
      <c r="AB79" s="312">
        <v>0</v>
      </c>
      <c r="AC79" s="312">
        <v>0</v>
      </c>
      <c r="AD79" s="312">
        <v>0</v>
      </c>
      <c r="AE79" s="312">
        <v>1</v>
      </c>
      <c r="AF79" s="312">
        <v>0</v>
      </c>
      <c r="AG79" s="312">
        <v>0</v>
      </c>
      <c r="AH79" s="312">
        <v>1</v>
      </c>
      <c r="AI79" s="312">
        <v>0</v>
      </c>
      <c r="AJ79" s="312">
        <v>0</v>
      </c>
      <c r="AK79" s="312">
        <v>0</v>
      </c>
      <c r="AL79" s="312">
        <v>0</v>
      </c>
      <c r="AM79" s="312">
        <v>0</v>
      </c>
      <c r="AN79" s="312">
        <v>0</v>
      </c>
      <c r="AO79" s="312">
        <v>0</v>
      </c>
      <c r="AP79" s="63">
        <f t="shared" si="4"/>
        <v>1</v>
      </c>
      <c r="AQ79" s="63">
        <f t="shared" si="5"/>
        <v>1</v>
      </c>
      <c r="AR79" s="63">
        <f t="shared" si="6"/>
        <v>0</v>
      </c>
      <c r="AT79" s="176" cm="1">
        <f t="array" ref="AT79">SUMIFS('N1.3_Project_Listing'!$P$16:$P$829, 'N1.3_Project_Listing'!$E$16:$E$829,'N1.3_Project_Listing'!$E79, 'N1.3_Project_Listing'!$A$16:$A$829,ET_Risk_SC_Summation[[#Headers],[132kV Circuit Breaker]])</f>
        <v>0</v>
      </c>
      <c r="AU79" s="176" cm="1">
        <f t="array" ref="AU79">SUMIFS('N1.3_Project_Listing'!$P$16:$P$829, 'N1.3_Project_Listing'!$E$16:$E$829,'N1.3_Project_Listing'!$E79, 'N1.3_Project_Listing'!$A$16:$A$829,ET_Risk_SC_Summation[[#Headers],[132kV Transformer]])</f>
        <v>0</v>
      </c>
      <c r="AV79" s="176" cm="1">
        <f t="array" ref="AV79">SUMIFS('N1.3_Project_Listing'!$P$16:$P$829, 'N1.3_Project_Listing'!$E$16:$E$829,'N1.3_Project_Listing'!$E79, 'N1.3_Project_Listing'!$A$16:$A$829,ET_Risk_SC_Summation[[#Headers],[132kV Reactor]])</f>
        <v>0</v>
      </c>
      <c r="AW79" s="176" cm="1">
        <f t="array" ref="AW79">SUMIFS('N1.3_Project_Listing'!$P$16:$P$829, 'N1.3_Project_Listing'!$E$16:$E$829,'N1.3_Project_Listing'!$E79, 'N1.3_Project_Listing'!$A$16:$A$829,ET_Risk_SC_Summation[[#Headers],[132kV Underground Cable]])</f>
        <v>0</v>
      </c>
      <c r="AX79" s="176" cm="1">
        <f t="array" ref="AX79">SUMIFS('N1.3_Project_Listing'!$P$16:$P$829, 'N1.3_Project_Listing'!$E$16:$E$829,'N1.3_Project_Listing'!$E79, 'N1.3_Project_Listing'!$A$16:$A$829,ET_Risk_SC_Summation[[#Headers],[132kV OHL Conductor]])</f>
        <v>0</v>
      </c>
      <c r="AY79" s="176" cm="1">
        <f t="array" ref="AY79">SUMIFS('N1.3_Project_Listing'!$P$16:$P$829, 'N1.3_Project_Listing'!$E$16:$E$829,'N1.3_Project_Listing'!$E79, 'N1.3_Project_Listing'!$A$16:$A$829,ET_Risk_SC_Summation[[#Headers],[132kV OHL Fittings]])</f>
        <v>0</v>
      </c>
      <c r="AZ79" s="176" cm="1">
        <f t="array" ref="AZ79">SUMIFS('N1.3_Project_Listing'!$P$16:$P$829, 'N1.3_Project_Listing'!$E$16:$E$829,'N1.3_Project_Listing'!$E79, 'N1.3_Project_Listing'!$A$16:$A$829,ET_Risk_SC_Summation[[#Headers],[132kV OHL Tower]])</f>
        <v>0</v>
      </c>
      <c r="BA79" s="176" cm="1">
        <f t="array" ref="BA79">SUMIFS('N1.3_Project_Listing'!$P$16:$P$829, 'N1.3_Project_Listing'!$E$16:$E$829,'N1.3_Project_Listing'!$E79, 'N1.3_Project_Listing'!$A$16:$A$829,ET_Risk_SC_Summation[[#Headers],[275kV Circuit Breaker]])</f>
        <v>0</v>
      </c>
      <c r="BB79" s="176" cm="1">
        <f t="array" ref="BB79">SUMIFS('N1.3_Project_Listing'!$P$16:$P$829, 'N1.3_Project_Listing'!$E$16:$E$829,'N1.3_Project_Listing'!$E79, 'N1.3_Project_Listing'!$A$16:$A$829,ET_Risk_SC_Summation[[#Headers],[275kV Transformer]])</f>
        <v>0</v>
      </c>
      <c r="BC79" s="176" cm="1">
        <f t="array" ref="BC79">SUMIFS('N1.3_Project_Listing'!$P$16:$P$829, 'N1.3_Project_Listing'!$E$16:$E$829,'N1.3_Project_Listing'!$E79, 'N1.3_Project_Listing'!$A$16:$A$829,ET_Risk_SC_Summation[[#Headers],[275kV Reactor]])</f>
        <v>0</v>
      </c>
      <c r="BD79" s="176" cm="1">
        <f t="array" ref="BD79">SUMIFS('N1.3_Project_Listing'!$P$16:$P$829, 'N1.3_Project_Listing'!$E$16:$E$829,'N1.3_Project_Listing'!$E79, 'N1.3_Project_Listing'!$A$16:$A$829,ET_Risk_SC_Summation[[#Headers],[275kV Underground Cable]])</f>
        <v>0</v>
      </c>
      <c r="BE79" s="176" cm="1">
        <f t="array" ref="BE79">SUMIFS('N1.3_Project_Listing'!$P$16:$P$829, 'N1.3_Project_Listing'!$E$16:$E$829,'N1.3_Project_Listing'!$E79, 'N1.3_Project_Listing'!$A$16:$A$829,ET_Risk_SC_Summation[[#Headers],[275kV OHL Conductor]])</f>
        <v>0</v>
      </c>
      <c r="BF79" s="176" cm="1">
        <f t="array" ref="BF79">SUMIFS('N1.3_Project_Listing'!$P$16:$P$829, 'N1.3_Project_Listing'!$E$16:$E$829,'N1.3_Project_Listing'!$E79, 'N1.3_Project_Listing'!$A$16:$A$829,ET_Risk_SC_Summation[[#Headers],[275kV OHL Fittings]])</f>
        <v>0</v>
      </c>
      <c r="BG79" s="176" cm="1">
        <f t="array" ref="BG79">SUMIFS('N1.3_Project_Listing'!$P$16:$P$829, 'N1.3_Project_Listing'!$E$16:$E$829,'N1.3_Project_Listing'!$E79, 'N1.3_Project_Listing'!$A$16:$A$829,ET_Risk_SC_Summation[[#Headers],[275kV OHL Tower]])</f>
        <v>0</v>
      </c>
      <c r="BH79" s="176" cm="1">
        <f t="array" ref="BH79">SUMIFS('N1.3_Project_Listing'!$P$16:$P$829, 'N1.3_Project_Listing'!$E$16:$E$829,'N1.3_Project_Listing'!$E79, 'N1.3_Project_Listing'!$A$16:$A$829,ET_Risk_SC_Summation[[#Headers],[400kV Circuit Breaker]])</f>
        <v>0</v>
      </c>
      <c r="BI79" s="176" cm="1">
        <f t="array" ref="BI79">SUMIFS('N1.3_Project_Listing'!$P$16:$P$829, 'N1.3_Project_Listing'!$E$16:$E$829,'N1.3_Project_Listing'!$E79, 'N1.3_Project_Listing'!$A$16:$A$829,ET_Risk_SC_Summation[[#Headers],[400kV Transformer]])</f>
        <v>0</v>
      </c>
      <c r="BJ79" s="176" cm="1">
        <f t="array" ref="BJ79">SUMIFS('N1.3_Project_Listing'!$P$16:$P$829, 'N1.3_Project_Listing'!$E$16:$E$829,'N1.3_Project_Listing'!$E79, 'N1.3_Project_Listing'!$A$16:$A$829,ET_Risk_SC_Summation[[#Headers],[400kV Reactor]])</f>
        <v>0</v>
      </c>
      <c r="BK79" s="176" cm="1">
        <f t="array" ref="BK79">SUMIFS('N1.3_Project_Listing'!$P$16:$P$829, 'N1.3_Project_Listing'!$E$16:$E$829,'N1.3_Project_Listing'!$E79, 'N1.3_Project_Listing'!$A$16:$A$829,ET_Risk_SC_Summation[[#Headers],[400kV Underground Cable]])</f>
        <v>0</v>
      </c>
      <c r="BL79" s="176" cm="1">
        <f t="array" ref="BL79">SUMIFS('N1.3_Project_Listing'!$P$16:$P$829, 'N1.3_Project_Listing'!$E$16:$E$829,'N1.3_Project_Listing'!$E79, 'N1.3_Project_Listing'!$A$16:$A$829,ET_Risk_SC_Summation[[#Headers],[400kV OHL Conductor]])</f>
        <v>0</v>
      </c>
      <c r="BM79" s="176" cm="1">
        <f t="array" ref="BM79">SUMIFS('N1.3_Project_Listing'!$P$16:$P$829, 'N1.3_Project_Listing'!$E$16:$E$829,'N1.3_Project_Listing'!$E79, 'N1.3_Project_Listing'!$A$16:$A$829,ET_Risk_SC_Summation[[#Headers],[400kV OHL Fittings]])</f>
        <v>0</v>
      </c>
      <c r="BN79" s="176" cm="1">
        <f t="array" ref="BN79">SUMIFS('N1.3_Project_Listing'!$P$16:$P$829, 'N1.3_Project_Listing'!$E$16:$E$829,'N1.3_Project_Listing'!$E79, 'N1.3_Project_Listing'!$A$16:$A$829,ET_Risk_SC_Summation[[#Headers],[400kV OHL Tower]])</f>
        <v>0</v>
      </c>
      <c r="BO79" s="177" t="str">
        <f>IF(SUM(ET_Risk_SC_Summation[[#This Row],[132kV Circuit Breaker]:[400kV OHL Tower]])=0, "n/a", INDEX(ET_Risk_SC_Summation[#Headers],1,MATCH(MAX(ET_Risk_SC_Summation[[#This Row],[132kV Circuit Breaker]:[400kV OHL Tower]]),ET_Risk_SC_Summation[[#This Row],[132kV Circuit Breaker]:[400kV OHL Tower]],0)))</f>
        <v>n/a</v>
      </c>
      <c r="BP79" s="177" t="str">
        <f>IFERROR(INDEX('N0.7_Lookup_References'!$G$77:$G$98,MATCH(ET_Risk_SC_Summation[[#This Row],[Mxx Category]],'N0.7_Lookup_References'!$F$77:$F$98,0)),"")</f>
        <v/>
      </c>
    </row>
    <row r="80" spans="1:68" ht="108">
      <c r="A80" s="160" t="str">
        <f>IFERROR(INDEX(N1.2_Intervention_Types[NARM Asset Category],MATCH('N1.3_Project_Listing'!$C80,N1.2_Intervention_Types[Intervention Type ID],0),1),"")</f>
        <v>Slamshut/ Regulators</v>
      </c>
      <c r="B80" s="160" t="str">
        <f>IF($D$2="GD",IFERROR(INDEX(N1.2_Intervention_Types[C&amp;V Asset Category (GD)],MATCH('N1.3_Project_Listing'!$C80,N1.2_Intervention_Types[Intervention Type ID],0),1),""),IFERROR(INDEX(N1.2_Intervention_Types[NARM Asset Category],MATCH('N1.3_Project_Listing'!$C80,N1.2_Intervention_Types[Intervention Type ID],0),1),""))</f>
        <v>PRS or Offtake</v>
      </c>
      <c r="C80" s="67">
        <f>IFERROR(INDEX(N1.2_Intervention_Types[Intervention Type ID],MATCH('N1.3_Project_Listing'!$I80,N1.2_Intervention_Types[Intervention Type],0),1),"")</f>
        <v>44</v>
      </c>
      <c r="D80" s="160" t="str">
        <f>IFERROR(INDEX(N1.2_Intervention_Types[Intervention Category],MATCH('N1.3_Project_Listing'!$C80,N1.2_Intervention_Types[Intervention Type ID],0),1),"")</f>
        <v>Replacement</v>
      </c>
      <c r="E80" s="210" t="s">
        <v>714</v>
      </c>
      <c r="F80" s="236" t="s">
        <v>715</v>
      </c>
      <c r="G80" s="236" t="s">
        <v>181</v>
      </c>
      <c r="H80" s="236" t="s">
        <v>300</v>
      </c>
      <c r="I80" s="151" t="s">
        <v>716</v>
      </c>
      <c r="J80" s="139">
        <v>2031</v>
      </c>
      <c r="K80" s="312">
        <v>1</v>
      </c>
      <c r="L80" s="312">
        <v>1</v>
      </c>
      <c r="M80" s="312">
        <v>0</v>
      </c>
      <c r="N80" s="343">
        <v>8.7885436321646859E-2</v>
      </c>
      <c r="O80" s="343">
        <v>1.3545955760070939E-2</v>
      </c>
      <c r="P80" s="365">
        <v>2.8047561004586239</v>
      </c>
      <c r="Q80" s="366">
        <f t="shared" ref="Q80:Q110" si="8">N80-O80</f>
        <v>7.4339480561575924E-2</v>
      </c>
      <c r="R80" s="368">
        <f>IF('N1.3_Project_Listing'!$D80="Replacement",SUM('N1.3_Project_Listing'!$K80:$L80)/2,'N1.3_Project_Listing'!$M80)</f>
        <v>1</v>
      </c>
      <c r="S80" s="67" t="str">
        <f>IFERROR(INDEX('N0.7_Lookup_References'!$C$13:$C$72,MATCH($A80,'N0.7_Lookup_References'!$B$13:$B$72,0)),"")</f>
        <v>Systems</v>
      </c>
      <c r="T80" s="338" t="str">
        <f t="shared" si="3"/>
        <v/>
      </c>
      <c r="V80" s="312">
        <v>0</v>
      </c>
      <c r="W80" s="312">
        <v>0</v>
      </c>
      <c r="X80" s="312">
        <v>0</v>
      </c>
      <c r="Y80" s="312">
        <v>0</v>
      </c>
      <c r="Z80" s="312">
        <v>0</v>
      </c>
      <c r="AA80" s="312">
        <v>0</v>
      </c>
      <c r="AB80" s="312">
        <v>0</v>
      </c>
      <c r="AC80" s="312">
        <v>0</v>
      </c>
      <c r="AD80" s="312">
        <v>0</v>
      </c>
      <c r="AE80" s="312">
        <v>1</v>
      </c>
      <c r="AF80" s="312">
        <v>0</v>
      </c>
      <c r="AG80" s="312">
        <v>0</v>
      </c>
      <c r="AH80" s="312">
        <v>1</v>
      </c>
      <c r="AI80" s="312">
        <v>0</v>
      </c>
      <c r="AJ80" s="312">
        <v>0</v>
      </c>
      <c r="AK80" s="312">
        <v>0</v>
      </c>
      <c r="AL80" s="312">
        <v>0</v>
      </c>
      <c r="AM80" s="312">
        <v>0</v>
      </c>
      <c r="AN80" s="312">
        <v>0</v>
      </c>
      <c r="AO80" s="312">
        <v>0</v>
      </c>
      <c r="AP80" s="63">
        <f t="shared" si="4"/>
        <v>1</v>
      </c>
      <c r="AQ80" s="63">
        <f t="shared" si="5"/>
        <v>1</v>
      </c>
      <c r="AR80" s="63">
        <f t="shared" si="6"/>
        <v>0</v>
      </c>
      <c r="AT80" s="176" cm="1">
        <f t="array" ref="AT80">SUMIFS('N1.3_Project_Listing'!$P$16:$P$829, 'N1.3_Project_Listing'!$E$16:$E$829,'N1.3_Project_Listing'!$E80, 'N1.3_Project_Listing'!$A$16:$A$829,ET_Risk_SC_Summation[[#Headers],[132kV Circuit Breaker]])</f>
        <v>0</v>
      </c>
      <c r="AU80" s="176" cm="1">
        <f t="array" ref="AU80">SUMIFS('N1.3_Project_Listing'!$P$16:$P$829, 'N1.3_Project_Listing'!$E$16:$E$829,'N1.3_Project_Listing'!$E80, 'N1.3_Project_Listing'!$A$16:$A$829,ET_Risk_SC_Summation[[#Headers],[132kV Transformer]])</f>
        <v>0</v>
      </c>
      <c r="AV80" s="176" cm="1">
        <f t="array" ref="AV80">SUMIFS('N1.3_Project_Listing'!$P$16:$P$829, 'N1.3_Project_Listing'!$E$16:$E$829,'N1.3_Project_Listing'!$E80, 'N1.3_Project_Listing'!$A$16:$A$829,ET_Risk_SC_Summation[[#Headers],[132kV Reactor]])</f>
        <v>0</v>
      </c>
      <c r="AW80" s="176" cm="1">
        <f t="array" ref="AW80">SUMIFS('N1.3_Project_Listing'!$P$16:$P$829, 'N1.3_Project_Listing'!$E$16:$E$829,'N1.3_Project_Listing'!$E80, 'N1.3_Project_Listing'!$A$16:$A$829,ET_Risk_SC_Summation[[#Headers],[132kV Underground Cable]])</f>
        <v>0</v>
      </c>
      <c r="AX80" s="176" cm="1">
        <f t="array" ref="AX80">SUMIFS('N1.3_Project_Listing'!$P$16:$P$829, 'N1.3_Project_Listing'!$E$16:$E$829,'N1.3_Project_Listing'!$E80, 'N1.3_Project_Listing'!$A$16:$A$829,ET_Risk_SC_Summation[[#Headers],[132kV OHL Conductor]])</f>
        <v>0</v>
      </c>
      <c r="AY80" s="176" cm="1">
        <f t="array" ref="AY80">SUMIFS('N1.3_Project_Listing'!$P$16:$P$829, 'N1.3_Project_Listing'!$E$16:$E$829,'N1.3_Project_Listing'!$E80, 'N1.3_Project_Listing'!$A$16:$A$829,ET_Risk_SC_Summation[[#Headers],[132kV OHL Fittings]])</f>
        <v>0</v>
      </c>
      <c r="AZ80" s="176" cm="1">
        <f t="array" ref="AZ80">SUMIFS('N1.3_Project_Listing'!$P$16:$P$829, 'N1.3_Project_Listing'!$E$16:$E$829,'N1.3_Project_Listing'!$E80, 'N1.3_Project_Listing'!$A$16:$A$829,ET_Risk_SC_Summation[[#Headers],[132kV OHL Tower]])</f>
        <v>0</v>
      </c>
      <c r="BA80" s="176" cm="1">
        <f t="array" ref="BA80">SUMIFS('N1.3_Project_Listing'!$P$16:$P$829, 'N1.3_Project_Listing'!$E$16:$E$829,'N1.3_Project_Listing'!$E80, 'N1.3_Project_Listing'!$A$16:$A$829,ET_Risk_SC_Summation[[#Headers],[275kV Circuit Breaker]])</f>
        <v>0</v>
      </c>
      <c r="BB80" s="176" cm="1">
        <f t="array" ref="BB80">SUMIFS('N1.3_Project_Listing'!$P$16:$P$829, 'N1.3_Project_Listing'!$E$16:$E$829,'N1.3_Project_Listing'!$E80, 'N1.3_Project_Listing'!$A$16:$A$829,ET_Risk_SC_Summation[[#Headers],[275kV Transformer]])</f>
        <v>0</v>
      </c>
      <c r="BC80" s="176" cm="1">
        <f t="array" ref="BC80">SUMIFS('N1.3_Project_Listing'!$P$16:$P$829, 'N1.3_Project_Listing'!$E$16:$E$829,'N1.3_Project_Listing'!$E80, 'N1.3_Project_Listing'!$A$16:$A$829,ET_Risk_SC_Summation[[#Headers],[275kV Reactor]])</f>
        <v>0</v>
      </c>
      <c r="BD80" s="176" cm="1">
        <f t="array" ref="BD80">SUMIFS('N1.3_Project_Listing'!$P$16:$P$829, 'N1.3_Project_Listing'!$E$16:$E$829,'N1.3_Project_Listing'!$E80, 'N1.3_Project_Listing'!$A$16:$A$829,ET_Risk_SC_Summation[[#Headers],[275kV Underground Cable]])</f>
        <v>0</v>
      </c>
      <c r="BE80" s="176" cm="1">
        <f t="array" ref="BE80">SUMIFS('N1.3_Project_Listing'!$P$16:$P$829, 'N1.3_Project_Listing'!$E$16:$E$829,'N1.3_Project_Listing'!$E80, 'N1.3_Project_Listing'!$A$16:$A$829,ET_Risk_SC_Summation[[#Headers],[275kV OHL Conductor]])</f>
        <v>0</v>
      </c>
      <c r="BF80" s="176" cm="1">
        <f t="array" ref="BF80">SUMIFS('N1.3_Project_Listing'!$P$16:$P$829, 'N1.3_Project_Listing'!$E$16:$E$829,'N1.3_Project_Listing'!$E80, 'N1.3_Project_Listing'!$A$16:$A$829,ET_Risk_SC_Summation[[#Headers],[275kV OHL Fittings]])</f>
        <v>0</v>
      </c>
      <c r="BG80" s="176" cm="1">
        <f t="array" ref="BG80">SUMIFS('N1.3_Project_Listing'!$P$16:$P$829, 'N1.3_Project_Listing'!$E$16:$E$829,'N1.3_Project_Listing'!$E80, 'N1.3_Project_Listing'!$A$16:$A$829,ET_Risk_SC_Summation[[#Headers],[275kV OHL Tower]])</f>
        <v>0</v>
      </c>
      <c r="BH80" s="176" cm="1">
        <f t="array" ref="BH80">SUMIFS('N1.3_Project_Listing'!$P$16:$P$829, 'N1.3_Project_Listing'!$E$16:$E$829,'N1.3_Project_Listing'!$E80, 'N1.3_Project_Listing'!$A$16:$A$829,ET_Risk_SC_Summation[[#Headers],[400kV Circuit Breaker]])</f>
        <v>0</v>
      </c>
      <c r="BI80" s="176" cm="1">
        <f t="array" ref="BI80">SUMIFS('N1.3_Project_Listing'!$P$16:$P$829, 'N1.3_Project_Listing'!$E$16:$E$829,'N1.3_Project_Listing'!$E80, 'N1.3_Project_Listing'!$A$16:$A$829,ET_Risk_SC_Summation[[#Headers],[400kV Transformer]])</f>
        <v>0</v>
      </c>
      <c r="BJ80" s="176" cm="1">
        <f t="array" ref="BJ80">SUMIFS('N1.3_Project_Listing'!$P$16:$P$829, 'N1.3_Project_Listing'!$E$16:$E$829,'N1.3_Project_Listing'!$E80, 'N1.3_Project_Listing'!$A$16:$A$829,ET_Risk_SC_Summation[[#Headers],[400kV Reactor]])</f>
        <v>0</v>
      </c>
      <c r="BK80" s="176" cm="1">
        <f t="array" ref="BK80">SUMIFS('N1.3_Project_Listing'!$P$16:$P$829, 'N1.3_Project_Listing'!$E$16:$E$829,'N1.3_Project_Listing'!$E80, 'N1.3_Project_Listing'!$A$16:$A$829,ET_Risk_SC_Summation[[#Headers],[400kV Underground Cable]])</f>
        <v>0</v>
      </c>
      <c r="BL80" s="176" cm="1">
        <f t="array" ref="BL80">SUMIFS('N1.3_Project_Listing'!$P$16:$P$829, 'N1.3_Project_Listing'!$E$16:$E$829,'N1.3_Project_Listing'!$E80, 'N1.3_Project_Listing'!$A$16:$A$829,ET_Risk_SC_Summation[[#Headers],[400kV OHL Conductor]])</f>
        <v>0</v>
      </c>
      <c r="BM80" s="176" cm="1">
        <f t="array" ref="BM80">SUMIFS('N1.3_Project_Listing'!$P$16:$P$829, 'N1.3_Project_Listing'!$E$16:$E$829,'N1.3_Project_Listing'!$E80, 'N1.3_Project_Listing'!$A$16:$A$829,ET_Risk_SC_Summation[[#Headers],[400kV OHL Fittings]])</f>
        <v>0</v>
      </c>
      <c r="BN80" s="176" cm="1">
        <f t="array" ref="BN80">SUMIFS('N1.3_Project_Listing'!$P$16:$P$829, 'N1.3_Project_Listing'!$E$16:$E$829,'N1.3_Project_Listing'!$E80, 'N1.3_Project_Listing'!$A$16:$A$829,ET_Risk_SC_Summation[[#Headers],[400kV OHL Tower]])</f>
        <v>0</v>
      </c>
      <c r="BO80" s="177" t="str">
        <f>IF(SUM(ET_Risk_SC_Summation[[#This Row],[132kV Circuit Breaker]:[400kV OHL Tower]])=0, "n/a", INDEX(ET_Risk_SC_Summation[#Headers],1,MATCH(MAX(ET_Risk_SC_Summation[[#This Row],[132kV Circuit Breaker]:[400kV OHL Tower]]),ET_Risk_SC_Summation[[#This Row],[132kV Circuit Breaker]:[400kV OHL Tower]],0)))</f>
        <v>n/a</v>
      </c>
      <c r="BP80" s="177" t="str">
        <f>IFERROR(INDEX('N0.7_Lookup_References'!$G$77:$G$98,MATCH(ET_Risk_SC_Summation[[#This Row],[Mxx Category]],'N0.7_Lookup_References'!$F$77:$F$98,0)),"")</f>
        <v/>
      </c>
    </row>
    <row r="81" spans="1:68" ht="108">
      <c r="A81" s="160" t="str">
        <f>IFERROR(INDEX(N1.2_Intervention_Types[NARM Asset Category],MATCH('N1.3_Project_Listing'!$C81,N1.2_Intervention_Types[Intervention Type ID],0),1),"")</f>
        <v>Slamshut/ Regulators</v>
      </c>
      <c r="B81" s="160" t="str">
        <f>IF($D$2="GD",IFERROR(INDEX(N1.2_Intervention_Types[C&amp;V Asset Category (GD)],MATCH('N1.3_Project_Listing'!$C81,N1.2_Intervention_Types[Intervention Type ID],0),1),""),IFERROR(INDEX(N1.2_Intervention_Types[NARM Asset Category],MATCH('N1.3_Project_Listing'!$C81,N1.2_Intervention_Types[Intervention Type ID],0),1),""))</f>
        <v>PRS or Offtake</v>
      </c>
      <c r="C81" s="67">
        <f>IFERROR(INDEX(N1.2_Intervention_Types[Intervention Type ID],MATCH('N1.3_Project_Listing'!$I81,N1.2_Intervention_Types[Intervention Type],0),1),"")</f>
        <v>34</v>
      </c>
      <c r="D81" s="160" t="str">
        <f>IFERROR(INDEX(N1.2_Intervention_Types[Intervention Category],MATCH('N1.3_Project_Listing'!$C81,N1.2_Intervention_Types[Intervention Type ID],0),1),"")</f>
        <v>Replacement</v>
      </c>
      <c r="E81" s="210" t="s">
        <v>717</v>
      </c>
      <c r="F81" s="236" t="s">
        <v>718</v>
      </c>
      <c r="G81" s="236" t="s">
        <v>181</v>
      </c>
      <c r="H81" s="236" t="s">
        <v>300</v>
      </c>
      <c r="I81" s="151" t="s">
        <v>719</v>
      </c>
      <c r="J81" s="139">
        <v>2027</v>
      </c>
      <c r="K81" s="312">
        <v>1</v>
      </c>
      <c r="L81" s="312">
        <v>1</v>
      </c>
      <c r="M81" s="312">
        <v>0</v>
      </c>
      <c r="N81" s="343">
        <v>9.2481710232552986E-2</v>
      </c>
      <c r="O81" s="343">
        <v>1.4340863697173299E-2</v>
      </c>
      <c r="P81" s="365">
        <v>3.0234321727264359</v>
      </c>
      <c r="Q81" s="366">
        <f t="shared" si="8"/>
        <v>7.8140846535379685E-2</v>
      </c>
      <c r="R81" s="368">
        <f>IF('N1.3_Project_Listing'!$D81="Replacement",SUM('N1.3_Project_Listing'!$K81:$L81)/2,'N1.3_Project_Listing'!$M81)</f>
        <v>1</v>
      </c>
      <c r="S81" s="67" t="str">
        <f>IFERROR(INDEX('N0.7_Lookup_References'!$C$13:$C$72,MATCH($A81,'N0.7_Lookup_References'!$B$13:$B$72,0)),"")</f>
        <v>Systems</v>
      </c>
      <c r="T81" s="338" t="str">
        <f t="shared" ref="T81:T144" si="9">IF(D81="Replacement",IF(K81-L81&lt;0.1, "","Difference"), "")</f>
        <v/>
      </c>
      <c r="V81" s="312">
        <v>0</v>
      </c>
      <c r="W81" s="312">
        <v>0</v>
      </c>
      <c r="X81" s="312">
        <v>0</v>
      </c>
      <c r="Y81" s="312">
        <v>0</v>
      </c>
      <c r="Z81" s="312">
        <v>0</v>
      </c>
      <c r="AA81" s="312">
        <v>0</v>
      </c>
      <c r="AB81" s="312">
        <v>0</v>
      </c>
      <c r="AC81" s="312">
        <v>0</v>
      </c>
      <c r="AD81" s="312">
        <v>1</v>
      </c>
      <c r="AE81" s="312">
        <v>0</v>
      </c>
      <c r="AF81" s="312">
        <v>0</v>
      </c>
      <c r="AG81" s="312">
        <v>0</v>
      </c>
      <c r="AH81" s="312">
        <v>1</v>
      </c>
      <c r="AI81" s="312">
        <v>0</v>
      </c>
      <c r="AJ81" s="312">
        <v>0</v>
      </c>
      <c r="AK81" s="312">
        <v>0</v>
      </c>
      <c r="AL81" s="312">
        <v>0</v>
      </c>
      <c r="AM81" s="312">
        <v>0</v>
      </c>
      <c r="AN81" s="312">
        <v>0</v>
      </c>
      <c r="AO81" s="312">
        <v>0</v>
      </c>
      <c r="AP81" s="63">
        <f t="shared" ref="AP81:AP144" si="10">SUM(V81:AE81)</f>
        <v>1</v>
      </c>
      <c r="AQ81" s="63">
        <f t="shared" ref="AQ81:AQ144" si="11">SUM(AF81:AO81)</f>
        <v>1</v>
      </c>
      <c r="AR81" s="63">
        <f t="shared" ref="AR81:AR144" si="12">AQ81-AP81</f>
        <v>0</v>
      </c>
      <c r="AT81" s="176" cm="1">
        <f t="array" ref="AT81">SUMIFS('N1.3_Project_Listing'!$P$16:$P$829, 'N1.3_Project_Listing'!$E$16:$E$829,'N1.3_Project_Listing'!$E81, 'N1.3_Project_Listing'!$A$16:$A$829,ET_Risk_SC_Summation[[#Headers],[132kV Circuit Breaker]])</f>
        <v>0</v>
      </c>
      <c r="AU81" s="176" cm="1">
        <f t="array" ref="AU81">SUMIFS('N1.3_Project_Listing'!$P$16:$P$829, 'N1.3_Project_Listing'!$E$16:$E$829,'N1.3_Project_Listing'!$E81, 'N1.3_Project_Listing'!$A$16:$A$829,ET_Risk_SC_Summation[[#Headers],[132kV Transformer]])</f>
        <v>0</v>
      </c>
      <c r="AV81" s="176" cm="1">
        <f t="array" ref="AV81">SUMIFS('N1.3_Project_Listing'!$P$16:$P$829, 'N1.3_Project_Listing'!$E$16:$E$829,'N1.3_Project_Listing'!$E81, 'N1.3_Project_Listing'!$A$16:$A$829,ET_Risk_SC_Summation[[#Headers],[132kV Reactor]])</f>
        <v>0</v>
      </c>
      <c r="AW81" s="176" cm="1">
        <f t="array" ref="AW81">SUMIFS('N1.3_Project_Listing'!$P$16:$P$829, 'N1.3_Project_Listing'!$E$16:$E$829,'N1.3_Project_Listing'!$E81, 'N1.3_Project_Listing'!$A$16:$A$829,ET_Risk_SC_Summation[[#Headers],[132kV Underground Cable]])</f>
        <v>0</v>
      </c>
      <c r="AX81" s="176" cm="1">
        <f t="array" ref="AX81">SUMIFS('N1.3_Project_Listing'!$P$16:$P$829, 'N1.3_Project_Listing'!$E$16:$E$829,'N1.3_Project_Listing'!$E81, 'N1.3_Project_Listing'!$A$16:$A$829,ET_Risk_SC_Summation[[#Headers],[132kV OHL Conductor]])</f>
        <v>0</v>
      </c>
      <c r="AY81" s="176" cm="1">
        <f t="array" ref="AY81">SUMIFS('N1.3_Project_Listing'!$P$16:$P$829, 'N1.3_Project_Listing'!$E$16:$E$829,'N1.3_Project_Listing'!$E81, 'N1.3_Project_Listing'!$A$16:$A$829,ET_Risk_SC_Summation[[#Headers],[132kV OHL Fittings]])</f>
        <v>0</v>
      </c>
      <c r="AZ81" s="176" cm="1">
        <f t="array" ref="AZ81">SUMIFS('N1.3_Project_Listing'!$P$16:$P$829, 'N1.3_Project_Listing'!$E$16:$E$829,'N1.3_Project_Listing'!$E81, 'N1.3_Project_Listing'!$A$16:$A$829,ET_Risk_SC_Summation[[#Headers],[132kV OHL Tower]])</f>
        <v>0</v>
      </c>
      <c r="BA81" s="176" cm="1">
        <f t="array" ref="BA81">SUMIFS('N1.3_Project_Listing'!$P$16:$P$829, 'N1.3_Project_Listing'!$E$16:$E$829,'N1.3_Project_Listing'!$E81, 'N1.3_Project_Listing'!$A$16:$A$829,ET_Risk_SC_Summation[[#Headers],[275kV Circuit Breaker]])</f>
        <v>0</v>
      </c>
      <c r="BB81" s="176" cm="1">
        <f t="array" ref="BB81">SUMIFS('N1.3_Project_Listing'!$P$16:$P$829, 'N1.3_Project_Listing'!$E$16:$E$829,'N1.3_Project_Listing'!$E81, 'N1.3_Project_Listing'!$A$16:$A$829,ET_Risk_SC_Summation[[#Headers],[275kV Transformer]])</f>
        <v>0</v>
      </c>
      <c r="BC81" s="176" cm="1">
        <f t="array" ref="BC81">SUMIFS('N1.3_Project_Listing'!$P$16:$P$829, 'N1.3_Project_Listing'!$E$16:$E$829,'N1.3_Project_Listing'!$E81, 'N1.3_Project_Listing'!$A$16:$A$829,ET_Risk_SC_Summation[[#Headers],[275kV Reactor]])</f>
        <v>0</v>
      </c>
      <c r="BD81" s="176" cm="1">
        <f t="array" ref="BD81">SUMIFS('N1.3_Project_Listing'!$P$16:$P$829, 'N1.3_Project_Listing'!$E$16:$E$829,'N1.3_Project_Listing'!$E81, 'N1.3_Project_Listing'!$A$16:$A$829,ET_Risk_SC_Summation[[#Headers],[275kV Underground Cable]])</f>
        <v>0</v>
      </c>
      <c r="BE81" s="176" cm="1">
        <f t="array" ref="BE81">SUMIFS('N1.3_Project_Listing'!$P$16:$P$829, 'N1.3_Project_Listing'!$E$16:$E$829,'N1.3_Project_Listing'!$E81, 'N1.3_Project_Listing'!$A$16:$A$829,ET_Risk_SC_Summation[[#Headers],[275kV OHL Conductor]])</f>
        <v>0</v>
      </c>
      <c r="BF81" s="176" cm="1">
        <f t="array" ref="BF81">SUMIFS('N1.3_Project_Listing'!$P$16:$P$829, 'N1.3_Project_Listing'!$E$16:$E$829,'N1.3_Project_Listing'!$E81, 'N1.3_Project_Listing'!$A$16:$A$829,ET_Risk_SC_Summation[[#Headers],[275kV OHL Fittings]])</f>
        <v>0</v>
      </c>
      <c r="BG81" s="176" cm="1">
        <f t="array" ref="BG81">SUMIFS('N1.3_Project_Listing'!$P$16:$P$829, 'N1.3_Project_Listing'!$E$16:$E$829,'N1.3_Project_Listing'!$E81, 'N1.3_Project_Listing'!$A$16:$A$829,ET_Risk_SC_Summation[[#Headers],[275kV OHL Tower]])</f>
        <v>0</v>
      </c>
      <c r="BH81" s="176" cm="1">
        <f t="array" ref="BH81">SUMIFS('N1.3_Project_Listing'!$P$16:$P$829, 'N1.3_Project_Listing'!$E$16:$E$829,'N1.3_Project_Listing'!$E81, 'N1.3_Project_Listing'!$A$16:$A$829,ET_Risk_SC_Summation[[#Headers],[400kV Circuit Breaker]])</f>
        <v>0</v>
      </c>
      <c r="BI81" s="176" cm="1">
        <f t="array" ref="BI81">SUMIFS('N1.3_Project_Listing'!$P$16:$P$829, 'N1.3_Project_Listing'!$E$16:$E$829,'N1.3_Project_Listing'!$E81, 'N1.3_Project_Listing'!$A$16:$A$829,ET_Risk_SC_Summation[[#Headers],[400kV Transformer]])</f>
        <v>0</v>
      </c>
      <c r="BJ81" s="176" cm="1">
        <f t="array" ref="BJ81">SUMIFS('N1.3_Project_Listing'!$P$16:$P$829, 'N1.3_Project_Listing'!$E$16:$E$829,'N1.3_Project_Listing'!$E81, 'N1.3_Project_Listing'!$A$16:$A$829,ET_Risk_SC_Summation[[#Headers],[400kV Reactor]])</f>
        <v>0</v>
      </c>
      <c r="BK81" s="176" cm="1">
        <f t="array" ref="BK81">SUMIFS('N1.3_Project_Listing'!$P$16:$P$829, 'N1.3_Project_Listing'!$E$16:$E$829,'N1.3_Project_Listing'!$E81, 'N1.3_Project_Listing'!$A$16:$A$829,ET_Risk_SC_Summation[[#Headers],[400kV Underground Cable]])</f>
        <v>0</v>
      </c>
      <c r="BL81" s="176" cm="1">
        <f t="array" ref="BL81">SUMIFS('N1.3_Project_Listing'!$P$16:$P$829, 'N1.3_Project_Listing'!$E$16:$E$829,'N1.3_Project_Listing'!$E81, 'N1.3_Project_Listing'!$A$16:$A$829,ET_Risk_SC_Summation[[#Headers],[400kV OHL Conductor]])</f>
        <v>0</v>
      </c>
      <c r="BM81" s="176" cm="1">
        <f t="array" ref="BM81">SUMIFS('N1.3_Project_Listing'!$P$16:$P$829, 'N1.3_Project_Listing'!$E$16:$E$829,'N1.3_Project_Listing'!$E81, 'N1.3_Project_Listing'!$A$16:$A$829,ET_Risk_SC_Summation[[#Headers],[400kV OHL Fittings]])</f>
        <v>0</v>
      </c>
      <c r="BN81" s="176" cm="1">
        <f t="array" ref="BN81">SUMIFS('N1.3_Project_Listing'!$P$16:$P$829, 'N1.3_Project_Listing'!$E$16:$E$829,'N1.3_Project_Listing'!$E81, 'N1.3_Project_Listing'!$A$16:$A$829,ET_Risk_SC_Summation[[#Headers],[400kV OHL Tower]])</f>
        <v>0</v>
      </c>
      <c r="BO81" s="177" t="str">
        <f>IF(SUM(ET_Risk_SC_Summation[[#This Row],[132kV Circuit Breaker]:[400kV OHL Tower]])=0, "n/a", INDEX(ET_Risk_SC_Summation[#Headers],1,MATCH(MAX(ET_Risk_SC_Summation[[#This Row],[132kV Circuit Breaker]:[400kV OHL Tower]]),ET_Risk_SC_Summation[[#This Row],[132kV Circuit Breaker]:[400kV OHL Tower]],0)))</f>
        <v>n/a</v>
      </c>
      <c r="BP81" s="177" t="str">
        <f>IFERROR(INDEX('N0.7_Lookup_References'!$G$77:$G$98,MATCH(ET_Risk_SC_Summation[[#This Row],[Mxx Category]],'N0.7_Lookup_References'!$F$77:$F$98,0)),"")</f>
        <v/>
      </c>
    </row>
    <row r="82" spans="1:68" ht="108">
      <c r="A82" s="160" t="str">
        <f>IFERROR(INDEX(N1.2_Intervention_Types[NARM Asset Category],MATCH('N1.3_Project_Listing'!$C82,N1.2_Intervention_Types[Intervention Type ID],0),1),"")</f>
        <v>Slamshut/ Regulators</v>
      </c>
      <c r="B82" s="160" t="str">
        <f>IF($D$2="GD",IFERROR(INDEX(N1.2_Intervention_Types[C&amp;V Asset Category (GD)],MATCH('N1.3_Project_Listing'!$C82,N1.2_Intervention_Types[Intervention Type ID],0),1),""),IFERROR(INDEX(N1.2_Intervention_Types[NARM Asset Category],MATCH('N1.3_Project_Listing'!$C82,N1.2_Intervention_Types[Intervention Type ID],0),1),""))</f>
        <v>PRS or Offtake</v>
      </c>
      <c r="C82" s="67">
        <f>IFERROR(INDEX(N1.2_Intervention_Types[Intervention Type ID],MATCH('N1.3_Project_Listing'!$I82,N1.2_Intervention_Types[Intervention Type],0),1),"")</f>
        <v>34</v>
      </c>
      <c r="D82" s="160" t="str">
        <f>IFERROR(INDEX(N1.2_Intervention_Types[Intervention Category],MATCH('N1.3_Project_Listing'!$C82,N1.2_Intervention_Types[Intervention Type ID],0),1),"")</f>
        <v>Replacement</v>
      </c>
      <c r="E82" s="210" t="s">
        <v>717</v>
      </c>
      <c r="F82" s="236" t="s">
        <v>718</v>
      </c>
      <c r="G82" s="236" t="s">
        <v>181</v>
      </c>
      <c r="H82" s="236" t="s">
        <v>300</v>
      </c>
      <c r="I82" s="151" t="s">
        <v>719</v>
      </c>
      <c r="J82" s="139">
        <v>2028</v>
      </c>
      <c r="K82" s="312">
        <v>0</v>
      </c>
      <c r="L82" s="312">
        <v>0</v>
      </c>
      <c r="M82" s="312">
        <v>0</v>
      </c>
      <c r="N82" s="343">
        <v>0</v>
      </c>
      <c r="O82" s="343">
        <v>0</v>
      </c>
      <c r="P82" s="365">
        <v>0</v>
      </c>
      <c r="Q82" s="366">
        <f t="shared" si="8"/>
        <v>0</v>
      </c>
      <c r="R82" s="368">
        <f>IF('N1.3_Project_Listing'!$D82="Replacement",SUM('N1.3_Project_Listing'!$K82:$L82)/2,'N1.3_Project_Listing'!$M82)</f>
        <v>0</v>
      </c>
      <c r="S82" s="67" t="str">
        <f>IFERROR(INDEX('N0.7_Lookup_References'!$C$13:$C$72,MATCH($A82,'N0.7_Lookup_References'!$B$13:$B$72,0)),"")</f>
        <v>Systems</v>
      </c>
      <c r="T82" s="338" t="str">
        <f t="shared" si="9"/>
        <v/>
      </c>
      <c r="V82" s="312">
        <v>0</v>
      </c>
      <c r="W82" s="312">
        <v>0</v>
      </c>
      <c r="X82" s="312">
        <v>0</v>
      </c>
      <c r="Y82" s="312">
        <v>0</v>
      </c>
      <c r="Z82" s="312">
        <v>0</v>
      </c>
      <c r="AA82" s="312">
        <v>0</v>
      </c>
      <c r="AB82" s="312">
        <v>0</v>
      </c>
      <c r="AC82" s="312">
        <v>0</v>
      </c>
      <c r="AD82" s="312">
        <v>0</v>
      </c>
      <c r="AE82" s="312">
        <v>0</v>
      </c>
      <c r="AF82" s="312">
        <v>0</v>
      </c>
      <c r="AG82" s="312">
        <v>0</v>
      </c>
      <c r="AH82" s="312">
        <v>0</v>
      </c>
      <c r="AI82" s="312">
        <v>0</v>
      </c>
      <c r="AJ82" s="312">
        <v>0</v>
      </c>
      <c r="AK82" s="312">
        <v>0</v>
      </c>
      <c r="AL82" s="312">
        <v>0</v>
      </c>
      <c r="AM82" s="312">
        <v>0</v>
      </c>
      <c r="AN82" s="312">
        <v>0</v>
      </c>
      <c r="AO82" s="312">
        <v>0</v>
      </c>
      <c r="AP82" s="63">
        <f t="shared" si="10"/>
        <v>0</v>
      </c>
      <c r="AQ82" s="63">
        <f t="shared" si="11"/>
        <v>0</v>
      </c>
      <c r="AR82" s="63">
        <f t="shared" si="12"/>
        <v>0</v>
      </c>
      <c r="AT82" s="176" cm="1">
        <f t="array" ref="AT82">SUMIFS('N1.3_Project_Listing'!$P$16:$P$829, 'N1.3_Project_Listing'!$E$16:$E$829,'N1.3_Project_Listing'!$E82, 'N1.3_Project_Listing'!$A$16:$A$829,ET_Risk_SC_Summation[[#Headers],[132kV Circuit Breaker]])</f>
        <v>0</v>
      </c>
      <c r="AU82" s="176" cm="1">
        <f t="array" ref="AU82">SUMIFS('N1.3_Project_Listing'!$P$16:$P$829, 'N1.3_Project_Listing'!$E$16:$E$829,'N1.3_Project_Listing'!$E82, 'N1.3_Project_Listing'!$A$16:$A$829,ET_Risk_SC_Summation[[#Headers],[132kV Transformer]])</f>
        <v>0</v>
      </c>
      <c r="AV82" s="176" cm="1">
        <f t="array" ref="AV82">SUMIFS('N1.3_Project_Listing'!$P$16:$P$829, 'N1.3_Project_Listing'!$E$16:$E$829,'N1.3_Project_Listing'!$E82, 'N1.3_Project_Listing'!$A$16:$A$829,ET_Risk_SC_Summation[[#Headers],[132kV Reactor]])</f>
        <v>0</v>
      </c>
      <c r="AW82" s="176" cm="1">
        <f t="array" ref="AW82">SUMIFS('N1.3_Project_Listing'!$P$16:$P$829, 'N1.3_Project_Listing'!$E$16:$E$829,'N1.3_Project_Listing'!$E82, 'N1.3_Project_Listing'!$A$16:$A$829,ET_Risk_SC_Summation[[#Headers],[132kV Underground Cable]])</f>
        <v>0</v>
      </c>
      <c r="AX82" s="176" cm="1">
        <f t="array" ref="AX82">SUMIFS('N1.3_Project_Listing'!$P$16:$P$829, 'N1.3_Project_Listing'!$E$16:$E$829,'N1.3_Project_Listing'!$E82, 'N1.3_Project_Listing'!$A$16:$A$829,ET_Risk_SC_Summation[[#Headers],[132kV OHL Conductor]])</f>
        <v>0</v>
      </c>
      <c r="AY82" s="176" cm="1">
        <f t="array" ref="AY82">SUMIFS('N1.3_Project_Listing'!$P$16:$P$829, 'N1.3_Project_Listing'!$E$16:$E$829,'N1.3_Project_Listing'!$E82, 'N1.3_Project_Listing'!$A$16:$A$829,ET_Risk_SC_Summation[[#Headers],[132kV OHL Fittings]])</f>
        <v>0</v>
      </c>
      <c r="AZ82" s="176" cm="1">
        <f t="array" ref="AZ82">SUMIFS('N1.3_Project_Listing'!$P$16:$P$829, 'N1.3_Project_Listing'!$E$16:$E$829,'N1.3_Project_Listing'!$E82, 'N1.3_Project_Listing'!$A$16:$A$829,ET_Risk_SC_Summation[[#Headers],[132kV OHL Tower]])</f>
        <v>0</v>
      </c>
      <c r="BA82" s="176" cm="1">
        <f t="array" ref="BA82">SUMIFS('N1.3_Project_Listing'!$P$16:$P$829, 'N1.3_Project_Listing'!$E$16:$E$829,'N1.3_Project_Listing'!$E82, 'N1.3_Project_Listing'!$A$16:$A$829,ET_Risk_SC_Summation[[#Headers],[275kV Circuit Breaker]])</f>
        <v>0</v>
      </c>
      <c r="BB82" s="176" cm="1">
        <f t="array" ref="BB82">SUMIFS('N1.3_Project_Listing'!$P$16:$P$829, 'N1.3_Project_Listing'!$E$16:$E$829,'N1.3_Project_Listing'!$E82, 'N1.3_Project_Listing'!$A$16:$A$829,ET_Risk_SC_Summation[[#Headers],[275kV Transformer]])</f>
        <v>0</v>
      </c>
      <c r="BC82" s="176" cm="1">
        <f t="array" ref="BC82">SUMIFS('N1.3_Project_Listing'!$P$16:$P$829, 'N1.3_Project_Listing'!$E$16:$E$829,'N1.3_Project_Listing'!$E82, 'N1.3_Project_Listing'!$A$16:$A$829,ET_Risk_SC_Summation[[#Headers],[275kV Reactor]])</f>
        <v>0</v>
      </c>
      <c r="BD82" s="176" cm="1">
        <f t="array" ref="BD82">SUMIFS('N1.3_Project_Listing'!$P$16:$P$829, 'N1.3_Project_Listing'!$E$16:$E$829,'N1.3_Project_Listing'!$E82, 'N1.3_Project_Listing'!$A$16:$A$829,ET_Risk_SC_Summation[[#Headers],[275kV Underground Cable]])</f>
        <v>0</v>
      </c>
      <c r="BE82" s="176" cm="1">
        <f t="array" ref="BE82">SUMIFS('N1.3_Project_Listing'!$P$16:$P$829, 'N1.3_Project_Listing'!$E$16:$E$829,'N1.3_Project_Listing'!$E82, 'N1.3_Project_Listing'!$A$16:$A$829,ET_Risk_SC_Summation[[#Headers],[275kV OHL Conductor]])</f>
        <v>0</v>
      </c>
      <c r="BF82" s="176" cm="1">
        <f t="array" ref="BF82">SUMIFS('N1.3_Project_Listing'!$P$16:$P$829, 'N1.3_Project_Listing'!$E$16:$E$829,'N1.3_Project_Listing'!$E82, 'N1.3_Project_Listing'!$A$16:$A$829,ET_Risk_SC_Summation[[#Headers],[275kV OHL Fittings]])</f>
        <v>0</v>
      </c>
      <c r="BG82" s="176" cm="1">
        <f t="array" ref="BG82">SUMIFS('N1.3_Project_Listing'!$P$16:$P$829, 'N1.3_Project_Listing'!$E$16:$E$829,'N1.3_Project_Listing'!$E82, 'N1.3_Project_Listing'!$A$16:$A$829,ET_Risk_SC_Summation[[#Headers],[275kV OHL Tower]])</f>
        <v>0</v>
      </c>
      <c r="BH82" s="176" cm="1">
        <f t="array" ref="BH82">SUMIFS('N1.3_Project_Listing'!$P$16:$P$829, 'N1.3_Project_Listing'!$E$16:$E$829,'N1.3_Project_Listing'!$E82, 'N1.3_Project_Listing'!$A$16:$A$829,ET_Risk_SC_Summation[[#Headers],[400kV Circuit Breaker]])</f>
        <v>0</v>
      </c>
      <c r="BI82" s="176" cm="1">
        <f t="array" ref="BI82">SUMIFS('N1.3_Project_Listing'!$P$16:$P$829, 'N1.3_Project_Listing'!$E$16:$E$829,'N1.3_Project_Listing'!$E82, 'N1.3_Project_Listing'!$A$16:$A$829,ET_Risk_SC_Summation[[#Headers],[400kV Transformer]])</f>
        <v>0</v>
      </c>
      <c r="BJ82" s="176" cm="1">
        <f t="array" ref="BJ82">SUMIFS('N1.3_Project_Listing'!$P$16:$P$829, 'N1.3_Project_Listing'!$E$16:$E$829,'N1.3_Project_Listing'!$E82, 'N1.3_Project_Listing'!$A$16:$A$829,ET_Risk_SC_Summation[[#Headers],[400kV Reactor]])</f>
        <v>0</v>
      </c>
      <c r="BK82" s="176" cm="1">
        <f t="array" ref="BK82">SUMIFS('N1.3_Project_Listing'!$P$16:$P$829, 'N1.3_Project_Listing'!$E$16:$E$829,'N1.3_Project_Listing'!$E82, 'N1.3_Project_Listing'!$A$16:$A$829,ET_Risk_SC_Summation[[#Headers],[400kV Underground Cable]])</f>
        <v>0</v>
      </c>
      <c r="BL82" s="176" cm="1">
        <f t="array" ref="BL82">SUMIFS('N1.3_Project_Listing'!$P$16:$P$829, 'N1.3_Project_Listing'!$E$16:$E$829,'N1.3_Project_Listing'!$E82, 'N1.3_Project_Listing'!$A$16:$A$829,ET_Risk_SC_Summation[[#Headers],[400kV OHL Conductor]])</f>
        <v>0</v>
      </c>
      <c r="BM82" s="176" cm="1">
        <f t="array" ref="BM82">SUMIFS('N1.3_Project_Listing'!$P$16:$P$829, 'N1.3_Project_Listing'!$E$16:$E$829,'N1.3_Project_Listing'!$E82, 'N1.3_Project_Listing'!$A$16:$A$829,ET_Risk_SC_Summation[[#Headers],[400kV OHL Fittings]])</f>
        <v>0</v>
      </c>
      <c r="BN82" s="176" cm="1">
        <f t="array" ref="BN82">SUMIFS('N1.3_Project_Listing'!$P$16:$P$829, 'N1.3_Project_Listing'!$E$16:$E$829,'N1.3_Project_Listing'!$E82, 'N1.3_Project_Listing'!$A$16:$A$829,ET_Risk_SC_Summation[[#Headers],[400kV OHL Tower]])</f>
        <v>0</v>
      </c>
      <c r="BO82" s="177" t="str">
        <f>IF(SUM(ET_Risk_SC_Summation[[#This Row],[132kV Circuit Breaker]:[400kV OHL Tower]])=0, "n/a", INDEX(ET_Risk_SC_Summation[#Headers],1,MATCH(MAX(ET_Risk_SC_Summation[[#This Row],[132kV Circuit Breaker]:[400kV OHL Tower]]),ET_Risk_SC_Summation[[#This Row],[132kV Circuit Breaker]:[400kV OHL Tower]],0)))</f>
        <v>n/a</v>
      </c>
      <c r="BP82" s="177" t="str">
        <f>IFERROR(INDEX('N0.7_Lookup_References'!$G$77:$G$98,MATCH(ET_Risk_SC_Summation[[#This Row],[Mxx Category]],'N0.7_Lookup_References'!$F$77:$F$98,0)),"")</f>
        <v/>
      </c>
    </row>
    <row r="83" spans="1:68" ht="108">
      <c r="A83" s="160" t="str">
        <f>IFERROR(INDEX(N1.2_Intervention_Types[NARM Asset Category],MATCH('N1.3_Project_Listing'!$C83,N1.2_Intervention_Types[Intervention Type ID],0),1),"")</f>
        <v>Slamshut/ Regulators</v>
      </c>
      <c r="B83" s="160" t="str">
        <f>IF($D$2="GD",IFERROR(INDEX(N1.2_Intervention_Types[C&amp;V Asset Category (GD)],MATCH('N1.3_Project_Listing'!$C83,N1.2_Intervention_Types[Intervention Type ID],0),1),""),IFERROR(INDEX(N1.2_Intervention_Types[NARM Asset Category],MATCH('N1.3_Project_Listing'!$C83,N1.2_Intervention_Types[Intervention Type ID],0),1),""))</f>
        <v>PRS or Offtake</v>
      </c>
      <c r="C83" s="67">
        <f>IFERROR(INDEX(N1.2_Intervention_Types[Intervention Type ID],MATCH('N1.3_Project_Listing'!$I83,N1.2_Intervention_Types[Intervention Type],0),1),"")</f>
        <v>34</v>
      </c>
      <c r="D83" s="160" t="str">
        <f>IFERROR(INDEX(N1.2_Intervention_Types[Intervention Category],MATCH('N1.3_Project_Listing'!$C83,N1.2_Intervention_Types[Intervention Type ID],0),1),"")</f>
        <v>Replacement</v>
      </c>
      <c r="E83" s="210" t="s">
        <v>717</v>
      </c>
      <c r="F83" s="236" t="s">
        <v>718</v>
      </c>
      <c r="G83" s="236" t="s">
        <v>181</v>
      </c>
      <c r="H83" s="236" t="s">
        <v>300</v>
      </c>
      <c r="I83" s="151" t="s">
        <v>719</v>
      </c>
      <c r="J83" s="139">
        <v>2029</v>
      </c>
      <c r="K83" s="312">
        <v>1</v>
      </c>
      <c r="L83" s="312">
        <v>1</v>
      </c>
      <c r="M83" s="312">
        <v>0</v>
      </c>
      <c r="N83" s="343">
        <v>0.16552895247928001</v>
      </c>
      <c r="O83" s="343">
        <v>4.9604594177285757E-2</v>
      </c>
      <c r="P83" s="365">
        <v>3.7833046009865638</v>
      </c>
      <c r="Q83" s="366">
        <f t="shared" si="8"/>
        <v>0.11592435830199425</v>
      </c>
      <c r="R83" s="368">
        <f>IF('N1.3_Project_Listing'!$D83="Replacement",SUM('N1.3_Project_Listing'!$K83:$L83)/2,'N1.3_Project_Listing'!$M83)</f>
        <v>1</v>
      </c>
      <c r="S83" s="67" t="str">
        <f>IFERROR(INDEX('N0.7_Lookup_References'!$C$13:$C$72,MATCH($A83,'N0.7_Lookup_References'!$B$13:$B$72,0)),"")</f>
        <v>Systems</v>
      </c>
      <c r="T83" s="338" t="str">
        <f t="shared" si="9"/>
        <v/>
      </c>
      <c r="V83" s="312">
        <v>0</v>
      </c>
      <c r="W83" s="312">
        <v>0</v>
      </c>
      <c r="X83" s="312">
        <v>0</v>
      </c>
      <c r="Y83" s="312">
        <v>0</v>
      </c>
      <c r="Z83" s="312">
        <v>0</v>
      </c>
      <c r="AA83" s="312">
        <v>0</v>
      </c>
      <c r="AB83" s="312">
        <v>0</v>
      </c>
      <c r="AC83" s="312">
        <v>0</v>
      </c>
      <c r="AD83" s="312">
        <v>0</v>
      </c>
      <c r="AE83" s="312">
        <v>1</v>
      </c>
      <c r="AF83" s="312">
        <v>0</v>
      </c>
      <c r="AG83" s="312">
        <v>0</v>
      </c>
      <c r="AH83" s="312">
        <v>0</v>
      </c>
      <c r="AI83" s="312">
        <v>0</v>
      </c>
      <c r="AJ83" s="312">
        <v>0</v>
      </c>
      <c r="AK83" s="312">
        <v>0</v>
      </c>
      <c r="AL83" s="312">
        <v>0</v>
      </c>
      <c r="AM83" s="312">
        <v>0</v>
      </c>
      <c r="AN83" s="312">
        <v>0</v>
      </c>
      <c r="AO83" s="312">
        <v>1</v>
      </c>
      <c r="AP83" s="63">
        <f t="shared" si="10"/>
        <v>1</v>
      </c>
      <c r="AQ83" s="63">
        <f t="shared" si="11"/>
        <v>1</v>
      </c>
      <c r="AR83" s="63">
        <f t="shared" si="12"/>
        <v>0</v>
      </c>
      <c r="AT83" s="176" cm="1">
        <f t="array" ref="AT83">SUMIFS('N1.3_Project_Listing'!$P$16:$P$829, 'N1.3_Project_Listing'!$E$16:$E$829,'N1.3_Project_Listing'!$E83, 'N1.3_Project_Listing'!$A$16:$A$829,ET_Risk_SC_Summation[[#Headers],[132kV Circuit Breaker]])</f>
        <v>0</v>
      </c>
      <c r="AU83" s="176" cm="1">
        <f t="array" ref="AU83">SUMIFS('N1.3_Project_Listing'!$P$16:$P$829, 'N1.3_Project_Listing'!$E$16:$E$829,'N1.3_Project_Listing'!$E83, 'N1.3_Project_Listing'!$A$16:$A$829,ET_Risk_SC_Summation[[#Headers],[132kV Transformer]])</f>
        <v>0</v>
      </c>
      <c r="AV83" s="176" cm="1">
        <f t="array" ref="AV83">SUMIFS('N1.3_Project_Listing'!$P$16:$P$829, 'N1.3_Project_Listing'!$E$16:$E$829,'N1.3_Project_Listing'!$E83, 'N1.3_Project_Listing'!$A$16:$A$829,ET_Risk_SC_Summation[[#Headers],[132kV Reactor]])</f>
        <v>0</v>
      </c>
      <c r="AW83" s="176" cm="1">
        <f t="array" ref="AW83">SUMIFS('N1.3_Project_Listing'!$P$16:$P$829, 'N1.3_Project_Listing'!$E$16:$E$829,'N1.3_Project_Listing'!$E83, 'N1.3_Project_Listing'!$A$16:$A$829,ET_Risk_SC_Summation[[#Headers],[132kV Underground Cable]])</f>
        <v>0</v>
      </c>
      <c r="AX83" s="176" cm="1">
        <f t="array" ref="AX83">SUMIFS('N1.3_Project_Listing'!$P$16:$P$829, 'N1.3_Project_Listing'!$E$16:$E$829,'N1.3_Project_Listing'!$E83, 'N1.3_Project_Listing'!$A$16:$A$829,ET_Risk_SC_Summation[[#Headers],[132kV OHL Conductor]])</f>
        <v>0</v>
      </c>
      <c r="AY83" s="176" cm="1">
        <f t="array" ref="AY83">SUMIFS('N1.3_Project_Listing'!$P$16:$P$829, 'N1.3_Project_Listing'!$E$16:$E$829,'N1.3_Project_Listing'!$E83, 'N1.3_Project_Listing'!$A$16:$A$829,ET_Risk_SC_Summation[[#Headers],[132kV OHL Fittings]])</f>
        <v>0</v>
      </c>
      <c r="AZ83" s="176" cm="1">
        <f t="array" ref="AZ83">SUMIFS('N1.3_Project_Listing'!$P$16:$P$829, 'N1.3_Project_Listing'!$E$16:$E$829,'N1.3_Project_Listing'!$E83, 'N1.3_Project_Listing'!$A$16:$A$829,ET_Risk_SC_Summation[[#Headers],[132kV OHL Tower]])</f>
        <v>0</v>
      </c>
      <c r="BA83" s="176" cm="1">
        <f t="array" ref="BA83">SUMIFS('N1.3_Project_Listing'!$P$16:$P$829, 'N1.3_Project_Listing'!$E$16:$E$829,'N1.3_Project_Listing'!$E83, 'N1.3_Project_Listing'!$A$16:$A$829,ET_Risk_SC_Summation[[#Headers],[275kV Circuit Breaker]])</f>
        <v>0</v>
      </c>
      <c r="BB83" s="176" cm="1">
        <f t="array" ref="BB83">SUMIFS('N1.3_Project_Listing'!$P$16:$P$829, 'N1.3_Project_Listing'!$E$16:$E$829,'N1.3_Project_Listing'!$E83, 'N1.3_Project_Listing'!$A$16:$A$829,ET_Risk_SC_Summation[[#Headers],[275kV Transformer]])</f>
        <v>0</v>
      </c>
      <c r="BC83" s="176" cm="1">
        <f t="array" ref="BC83">SUMIFS('N1.3_Project_Listing'!$P$16:$P$829, 'N1.3_Project_Listing'!$E$16:$E$829,'N1.3_Project_Listing'!$E83, 'N1.3_Project_Listing'!$A$16:$A$829,ET_Risk_SC_Summation[[#Headers],[275kV Reactor]])</f>
        <v>0</v>
      </c>
      <c r="BD83" s="176" cm="1">
        <f t="array" ref="BD83">SUMIFS('N1.3_Project_Listing'!$P$16:$P$829, 'N1.3_Project_Listing'!$E$16:$E$829,'N1.3_Project_Listing'!$E83, 'N1.3_Project_Listing'!$A$16:$A$829,ET_Risk_SC_Summation[[#Headers],[275kV Underground Cable]])</f>
        <v>0</v>
      </c>
      <c r="BE83" s="176" cm="1">
        <f t="array" ref="BE83">SUMIFS('N1.3_Project_Listing'!$P$16:$P$829, 'N1.3_Project_Listing'!$E$16:$E$829,'N1.3_Project_Listing'!$E83, 'N1.3_Project_Listing'!$A$16:$A$829,ET_Risk_SC_Summation[[#Headers],[275kV OHL Conductor]])</f>
        <v>0</v>
      </c>
      <c r="BF83" s="176" cm="1">
        <f t="array" ref="BF83">SUMIFS('N1.3_Project_Listing'!$P$16:$P$829, 'N1.3_Project_Listing'!$E$16:$E$829,'N1.3_Project_Listing'!$E83, 'N1.3_Project_Listing'!$A$16:$A$829,ET_Risk_SC_Summation[[#Headers],[275kV OHL Fittings]])</f>
        <v>0</v>
      </c>
      <c r="BG83" s="176" cm="1">
        <f t="array" ref="BG83">SUMIFS('N1.3_Project_Listing'!$P$16:$P$829, 'N1.3_Project_Listing'!$E$16:$E$829,'N1.3_Project_Listing'!$E83, 'N1.3_Project_Listing'!$A$16:$A$829,ET_Risk_SC_Summation[[#Headers],[275kV OHL Tower]])</f>
        <v>0</v>
      </c>
      <c r="BH83" s="176" cm="1">
        <f t="array" ref="BH83">SUMIFS('N1.3_Project_Listing'!$P$16:$P$829, 'N1.3_Project_Listing'!$E$16:$E$829,'N1.3_Project_Listing'!$E83, 'N1.3_Project_Listing'!$A$16:$A$829,ET_Risk_SC_Summation[[#Headers],[400kV Circuit Breaker]])</f>
        <v>0</v>
      </c>
      <c r="BI83" s="176" cm="1">
        <f t="array" ref="BI83">SUMIFS('N1.3_Project_Listing'!$P$16:$P$829, 'N1.3_Project_Listing'!$E$16:$E$829,'N1.3_Project_Listing'!$E83, 'N1.3_Project_Listing'!$A$16:$A$829,ET_Risk_SC_Summation[[#Headers],[400kV Transformer]])</f>
        <v>0</v>
      </c>
      <c r="BJ83" s="176" cm="1">
        <f t="array" ref="BJ83">SUMIFS('N1.3_Project_Listing'!$P$16:$P$829, 'N1.3_Project_Listing'!$E$16:$E$829,'N1.3_Project_Listing'!$E83, 'N1.3_Project_Listing'!$A$16:$A$829,ET_Risk_SC_Summation[[#Headers],[400kV Reactor]])</f>
        <v>0</v>
      </c>
      <c r="BK83" s="176" cm="1">
        <f t="array" ref="BK83">SUMIFS('N1.3_Project_Listing'!$P$16:$P$829, 'N1.3_Project_Listing'!$E$16:$E$829,'N1.3_Project_Listing'!$E83, 'N1.3_Project_Listing'!$A$16:$A$829,ET_Risk_SC_Summation[[#Headers],[400kV Underground Cable]])</f>
        <v>0</v>
      </c>
      <c r="BL83" s="176" cm="1">
        <f t="array" ref="BL83">SUMIFS('N1.3_Project_Listing'!$P$16:$P$829, 'N1.3_Project_Listing'!$E$16:$E$829,'N1.3_Project_Listing'!$E83, 'N1.3_Project_Listing'!$A$16:$A$829,ET_Risk_SC_Summation[[#Headers],[400kV OHL Conductor]])</f>
        <v>0</v>
      </c>
      <c r="BM83" s="176" cm="1">
        <f t="array" ref="BM83">SUMIFS('N1.3_Project_Listing'!$P$16:$P$829, 'N1.3_Project_Listing'!$E$16:$E$829,'N1.3_Project_Listing'!$E83, 'N1.3_Project_Listing'!$A$16:$A$829,ET_Risk_SC_Summation[[#Headers],[400kV OHL Fittings]])</f>
        <v>0</v>
      </c>
      <c r="BN83" s="176" cm="1">
        <f t="array" ref="BN83">SUMIFS('N1.3_Project_Listing'!$P$16:$P$829, 'N1.3_Project_Listing'!$E$16:$E$829,'N1.3_Project_Listing'!$E83, 'N1.3_Project_Listing'!$A$16:$A$829,ET_Risk_SC_Summation[[#Headers],[400kV OHL Tower]])</f>
        <v>0</v>
      </c>
      <c r="BO83" s="177" t="str">
        <f>IF(SUM(ET_Risk_SC_Summation[[#This Row],[132kV Circuit Breaker]:[400kV OHL Tower]])=0, "n/a", INDEX(ET_Risk_SC_Summation[#Headers],1,MATCH(MAX(ET_Risk_SC_Summation[[#This Row],[132kV Circuit Breaker]:[400kV OHL Tower]]),ET_Risk_SC_Summation[[#This Row],[132kV Circuit Breaker]:[400kV OHL Tower]],0)))</f>
        <v>n/a</v>
      </c>
      <c r="BP83" s="177" t="str">
        <f>IFERROR(INDEX('N0.7_Lookup_References'!$G$77:$G$98,MATCH(ET_Risk_SC_Summation[[#This Row],[Mxx Category]],'N0.7_Lookup_References'!$F$77:$F$98,0)),"")</f>
        <v/>
      </c>
    </row>
    <row r="84" spans="1:68" ht="108">
      <c r="A84" s="160" t="str">
        <f>IFERROR(INDEX(N1.2_Intervention_Types[NARM Asset Category],MATCH('N1.3_Project_Listing'!$C84,N1.2_Intervention_Types[Intervention Type ID],0),1),"")</f>
        <v>Slamshut/ Regulators</v>
      </c>
      <c r="B84" s="160" t="str">
        <f>IF($D$2="GD",IFERROR(INDEX(N1.2_Intervention_Types[C&amp;V Asset Category (GD)],MATCH('N1.3_Project_Listing'!$C84,N1.2_Intervention_Types[Intervention Type ID],0),1),""),IFERROR(INDEX(N1.2_Intervention_Types[NARM Asset Category],MATCH('N1.3_Project_Listing'!$C84,N1.2_Intervention_Types[Intervention Type ID],0),1),""))</f>
        <v>PRS or Offtake</v>
      </c>
      <c r="C84" s="67">
        <f>IFERROR(INDEX(N1.2_Intervention_Types[Intervention Type ID],MATCH('N1.3_Project_Listing'!$I84,N1.2_Intervention_Types[Intervention Type],0),1),"")</f>
        <v>34</v>
      </c>
      <c r="D84" s="160" t="str">
        <f>IFERROR(INDEX(N1.2_Intervention_Types[Intervention Category],MATCH('N1.3_Project_Listing'!$C84,N1.2_Intervention_Types[Intervention Type ID],0),1),"")</f>
        <v>Replacement</v>
      </c>
      <c r="E84" s="210" t="s">
        <v>717</v>
      </c>
      <c r="F84" s="236" t="s">
        <v>718</v>
      </c>
      <c r="G84" s="236" t="s">
        <v>181</v>
      </c>
      <c r="H84" s="236" t="s">
        <v>300</v>
      </c>
      <c r="I84" s="151" t="s">
        <v>719</v>
      </c>
      <c r="J84" s="139">
        <v>2030</v>
      </c>
      <c r="K84" s="312">
        <v>0</v>
      </c>
      <c r="L84" s="312">
        <v>0</v>
      </c>
      <c r="M84" s="312">
        <v>0</v>
      </c>
      <c r="N84" s="343">
        <v>0</v>
      </c>
      <c r="O84" s="343">
        <v>0</v>
      </c>
      <c r="P84" s="365">
        <v>0</v>
      </c>
      <c r="Q84" s="366">
        <f t="shared" si="8"/>
        <v>0</v>
      </c>
      <c r="R84" s="368">
        <f>IF('N1.3_Project_Listing'!$D84="Replacement",SUM('N1.3_Project_Listing'!$K84:$L84)/2,'N1.3_Project_Listing'!$M84)</f>
        <v>0</v>
      </c>
      <c r="S84" s="67" t="str">
        <f>IFERROR(INDEX('N0.7_Lookup_References'!$C$13:$C$72,MATCH($A84,'N0.7_Lookup_References'!$B$13:$B$72,0)),"")</f>
        <v>Systems</v>
      </c>
      <c r="T84" s="338" t="str">
        <f t="shared" si="9"/>
        <v/>
      </c>
      <c r="V84" s="312">
        <v>0</v>
      </c>
      <c r="W84" s="312">
        <v>0</v>
      </c>
      <c r="X84" s="312">
        <v>0</v>
      </c>
      <c r="Y84" s="312">
        <v>0</v>
      </c>
      <c r="Z84" s="312">
        <v>0</v>
      </c>
      <c r="AA84" s="312">
        <v>0</v>
      </c>
      <c r="AB84" s="312">
        <v>0</v>
      </c>
      <c r="AC84" s="312">
        <v>0</v>
      </c>
      <c r="AD84" s="312">
        <v>0</v>
      </c>
      <c r="AE84" s="312">
        <v>0</v>
      </c>
      <c r="AF84" s="312">
        <v>0</v>
      </c>
      <c r="AG84" s="312">
        <v>0</v>
      </c>
      <c r="AH84" s="312">
        <v>0</v>
      </c>
      <c r="AI84" s="312">
        <v>0</v>
      </c>
      <c r="AJ84" s="312">
        <v>0</v>
      </c>
      <c r="AK84" s="312">
        <v>0</v>
      </c>
      <c r="AL84" s="312">
        <v>0</v>
      </c>
      <c r="AM84" s="312">
        <v>0</v>
      </c>
      <c r="AN84" s="312">
        <v>0</v>
      </c>
      <c r="AO84" s="312">
        <v>0</v>
      </c>
      <c r="AP84" s="63">
        <f t="shared" si="10"/>
        <v>0</v>
      </c>
      <c r="AQ84" s="63">
        <f t="shared" si="11"/>
        <v>0</v>
      </c>
      <c r="AR84" s="63">
        <f t="shared" si="12"/>
        <v>0</v>
      </c>
      <c r="AT84" s="176" cm="1">
        <f t="array" ref="AT84">SUMIFS('N1.3_Project_Listing'!$P$16:$P$829, 'N1.3_Project_Listing'!$E$16:$E$829,'N1.3_Project_Listing'!$E84, 'N1.3_Project_Listing'!$A$16:$A$829,ET_Risk_SC_Summation[[#Headers],[132kV Circuit Breaker]])</f>
        <v>0</v>
      </c>
      <c r="AU84" s="176" cm="1">
        <f t="array" ref="AU84">SUMIFS('N1.3_Project_Listing'!$P$16:$P$829, 'N1.3_Project_Listing'!$E$16:$E$829,'N1.3_Project_Listing'!$E84, 'N1.3_Project_Listing'!$A$16:$A$829,ET_Risk_SC_Summation[[#Headers],[132kV Transformer]])</f>
        <v>0</v>
      </c>
      <c r="AV84" s="176" cm="1">
        <f t="array" ref="AV84">SUMIFS('N1.3_Project_Listing'!$P$16:$P$829, 'N1.3_Project_Listing'!$E$16:$E$829,'N1.3_Project_Listing'!$E84, 'N1.3_Project_Listing'!$A$16:$A$829,ET_Risk_SC_Summation[[#Headers],[132kV Reactor]])</f>
        <v>0</v>
      </c>
      <c r="AW84" s="176" cm="1">
        <f t="array" ref="AW84">SUMIFS('N1.3_Project_Listing'!$P$16:$P$829, 'N1.3_Project_Listing'!$E$16:$E$829,'N1.3_Project_Listing'!$E84, 'N1.3_Project_Listing'!$A$16:$A$829,ET_Risk_SC_Summation[[#Headers],[132kV Underground Cable]])</f>
        <v>0</v>
      </c>
      <c r="AX84" s="176" cm="1">
        <f t="array" ref="AX84">SUMIFS('N1.3_Project_Listing'!$P$16:$P$829, 'N1.3_Project_Listing'!$E$16:$E$829,'N1.3_Project_Listing'!$E84, 'N1.3_Project_Listing'!$A$16:$A$829,ET_Risk_SC_Summation[[#Headers],[132kV OHL Conductor]])</f>
        <v>0</v>
      </c>
      <c r="AY84" s="176" cm="1">
        <f t="array" ref="AY84">SUMIFS('N1.3_Project_Listing'!$P$16:$P$829, 'N1.3_Project_Listing'!$E$16:$E$829,'N1.3_Project_Listing'!$E84, 'N1.3_Project_Listing'!$A$16:$A$829,ET_Risk_SC_Summation[[#Headers],[132kV OHL Fittings]])</f>
        <v>0</v>
      </c>
      <c r="AZ84" s="176" cm="1">
        <f t="array" ref="AZ84">SUMIFS('N1.3_Project_Listing'!$P$16:$P$829, 'N1.3_Project_Listing'!$E$16:$E$829,'N1.3_Project_Listing'!$E84, 'N1.3_Project_Listing'!$A$16:$A$829,ET_Risk_SC_Summation[[#Headers],[132kV OHL Tower]])</f>
        <v>0</v>
      </c>
      <c r="BA84" s="176" cm="1">
        <f t="array" ref="BA84">SUMIFS('N1.3_Project_Listing'!$P$16:$P$829, 'N1.3_Project_Listing'!$E$16:$E$829,'N1.3_Project_Listing'!$E84, 'N1.3_Project_Listing'!$A$16:$A$829,ET_Risk_SC_Summation[[#Headers],[275kV Circuit Breaker]])</f>
        <v>0</v>
      </c>
      <c r="BB84" s="176" cm="1">
        <f t="array" ref="BB84">SUMIFS('N1.3_Project_Listing'!$P$16:$P$829, 'N1.3_Project_Listing'!$E$16:$E$829,'N1.3_Project_Listing'!$E84, 'N1.3_Project_Listing'!$A$16:$A$829,ET_Risk_SC_Summation[[#Headers],[275kV Transformer]])</f>
        <v>0</v>
      </c>
      <c r="BC84" s="176" cm="1">
        <f t="array" ref="BC84">SUMIFS('N1.3_Project_Listing'!$P$16:$P$829, 'N1.3_Project_Listing'!$E$16:$E$829,'N1.3_Project_Listing'!$E84, 'N1.3_Project_Listing'!$A$16:$A$829,ET_Risk_SC_Summation[[#Headers],[275kV Reactor]])</f>
        <v>0</v>
      </c>
      <c r="BD84" s="176" cm="1">
        <f t="array" ref="BD84">SUMIFS('N1.3_Project_Listing'!$P$16:$P$829, 'N1.3_Project_Listing'!$E$16:$E$829,'N1.3_Project_Listing'!$E84, 'N1.3_Project_Listing'!$A$16:$A$829,ET_Risk_SC_Summation[[#Headers],[275kV Underground Cable]])</f>
        <v>0</v>
      </c>
      <c r="BE84" s="176" cm="1">
        <f t="array" ref="BE84">SUMIFS('N1.3_Project_Listing'!$P$16:$P$829, 'N1.3_Project_Listing'!$E$16:$E$829,'N1.3_Project_Listing'!$E84, 'N1.3_Project_Listing'!$A$16:$A$829,ET_Risk_SC_Summation[[#Headers],[275kV OHL Conductor]])</f>
        <v>0</v>
      </c>
      <c r="BF84" s="176" cm="1">
        <f t="array" ref="BF84">SUMIFS('N1.3_Project_Listing'!$P$16:$P$829, 'N1.3_Project_Listing'!$E$16:$E$829,'N1.3_Project_Listing'!$E84, 'N1.3_Project_Listing'!$A$16:$A$829,ET_Risk_SC_Summation[[#Headers],[275kV OHL Fittings]])</f>
        <v>0</v>
      </c>
      <c r="BG84" s="176" cm="1">
        <f t="array" ref="BG84">SUMIFS('N1.3_Project_Listing'!$P$16:$P$829, 'N1.3_Project_Listing'!$E$16:$E$829,'N1.3_Project_Listing'!$E84, 'N1.3_Project_Listing'!$A$16:$A$829,ET_Risk_SC_Summation[[#Headers],[275kV OHL Tower]])</f>
        <v>0</v>
      </c>
      <c r="BH84" s="176" cm="1">
        <f t="array" ref="BH84">SUMIFS('N1.3_Project_Listing'!$P$16:$P$829, 'N1.3_Project_Listing'!$E$16:$E$829,'N1.3_Project_Listing'!$E84, 'N1.3_Project_Listing'!$A$16:$A$829,ET_Risk_SC_Summation[[#Headers],[400kV Circuit Breaker]])</f>
        <v>0</v>
      </c>
      <c r="BI84" s="176" cm="1">
        <f t="array" ref="BI84">SUMIFS('N1.3_Project_Listing'!$P$16:$P$829, 'N1.3_Project_Listing'!$E$16:$E$829,'N1.3_Project_Listing'!$E84, 'N1.3_Project_Listing'!$A$16:$A$829,ET_Risk_SC_Summation[[#Headers],[400kV Transformer]])</f>
        <v>0</v>
      </c>
      <c r="BJ84" s="176" cm="1">
        <f t="array" ref="BJ84">SUMIFS('N1.3_Project_Listing'!$P$16:$P$829, 'N1.3_Project_Listing'!$E$16:$E$829,'N1.3_Project_Listing'!$E84, 'N1.3_Project_Listing'!$A$16:$A$829,ET_Risk_SC_Summation[[#Headers],[400kV Reactor]])</f>
        <v>0</v>
      </c>
      <c r="BK84" s="176" cm="1">
        <f t="array" ref="BK84">SUMIFS('N1.3_Project_Listing'!$P$16:$P$829, 'N1.3_Project_Listing'!$E$16:$E$829,'N1.3_Project_Listing'!$E84, 'N1.3_Project_Listing'!$A$16:$A$829,ET_Risk_SC_Summation[[#Headers],[400kV Underground Cable]])</f>
        <v>0</v>
      </c>
      <c r="BL84" s="176" cm="1">
        <f t="array" ref="BL84">SUMIFS('N1.3_Project_Listing'!$P$16:$P$829, 'N1.3_Project_Listing'!$E$16:$E$829,'N1.3_Project_Listing'!$E84, 'N1.3_Project_Listing'!$A$16:$A$829,ET_Risk_SC_Summation[[#Headers],[400kV OHL Conductor]])</f>
        <v>0</v>
      </c>
      <c r="BM84" s="176" cm="1">
        <f t="array" ref="BM84">SUMIFS('N1.3_Project_Listing'!$P$16:$P$829, 'N1.3_Project_Listing'!$E$16:$E$829,'N1.3_Project_Listing'!$E84, 'N1.3_Project_Listing'!$A$16:$A$829,ET_Risk_SC_Summation[[#Headers],[400kV OHL Fittings]])</f>
        <v>0</v>
      </c>
      <c r="BN84" s="176" cm="1">
        <f t="array" ref="BN84">SUMIFS('N1.3_Project_Listing'!$P$16:$P$829, 'N1.3_Project_Listing'!$E$16:$E$829,'N1.3_Project_Listing'!$E84, 'N1.3_Project_Listing'!$A$16:$A$829,ET_Risk_SC_Summation[[#Headers],[400kV OHL Tower]])</f>
        <v>0</v>
      </c>
      <c r="BO84" s="177" t="str">
        <f>IF(SUM(ET_Risk_SC_Summation[[#This Row],[132kV Circuit Breaker]:[400kV OHL Tower]])=0, "n/a", INDEX(ET_Risk_SC_Summation[#Headers],1,MATCH(MAX(ET_Risk_SC_Summation[[#This Row],[132kV Circuit Breaker]:[400kV OHL Tower]]),ET_Risk_SC_Summation[[#This Row],[132kV Circuit Breaker]:[400kV OHL Tower]],0)))</f>
        <v>n/a</v>
      </c>
      <c r="BP84" s="177" t="str">
        <f>IFERROR(INDEX('N0.7_Lookup_References'!$G$77:$G$98,MATCH(ET_Risk_SC_Summation[[#This Row],[Mxx Category]],'N0.7_Lookup_References'!$F$77:$F$98,0)),"")</f>
        <v/>
      </c>
    </row>
    <row r="85" spans="1:68" ht="108">
      <c r="A85" s="160" t="str">
        <f>IFERROR(INDEX(N1.2_Intervention_Types[NARM Asset Category],MATCH('N1.3_Project_Listing'!$C85,N1.2_Intervention_Types[Intervention Type ID],0),1),"")</f>
        <v>Slamshut/ Regulators</v>
      </c>
      <c r="B85" s="160" t="str">
        <f>IF($D$2="GD",IFERROR(INDEX(N1.2_Intervention_Types[C&amp;V Asset Category (GD)],MATCH('N1.3_Project_Listing'!$C85,N1.2_Intervention_Types[Intervention Type ID],0),1),""),IFERROR(INDEX(N1.2_Intervention_Types[NARM Asset Category],MATCH('N1.3_Project_Listing'!$C85,N1.2_Intervention_Types[Intervention Type ID],0),1),""))</f>
        <v>PRS or Offtake</v>
      </c>
      <c r="C85" s="67">
        <f>IFERROR(INDEX(N1.2_Intervention_Types[Intervention Type ID],MATCH('N1.3_Project_Listing'!$I85,N1.2_Intervention_Types[Intervention Type],0),1),"")</f>
        <v>34</v>
      </c>
      <c r="D85" s="160" t="str">
        <f>IFERROR(INDEX(N1.2_Intervention_Types[Intervention Category],MATCH('N1.3_Project_Listing'!$C85,N1.2_Intervention_Types[Intervention Type ID],0),1),"")</f>
        <v>Replacement</v>
      </c>
      <c r="E85" s="210" t="s">
        <v>717</v>
      </c>
      <c r="F85" s="236" t="s">
        <v>718</v>
      </c>
      <c r="G85" s="236" t="s">
        <v>181</v>
      </c>
      <c r="H85" s="236" t="s">
        <v>300</v>
      </c>
      <c r="I85" s="151" t="s">
        <v>719</v>
      </c>
      <c r="J85" s="139">
        <v>2031</v>
      </c>
      <c r="K85" s="312">
        <v>1</v>
      </c>
      <c r="L85" s="312">
        <v>1</v>
      </c>
      <c r="M85" s="312">
        <v>0</v>
      </c>
      <c r="N85" s="343">
        <v>0.11486072667523589</v>
      </c>
      <c r="O85" s="343">
        <v>2.4713266217078832E-2</v>
      </c>
      <c r="P85" s="365">
        <v>3.2648455936817893</v>
      </c>
      <c r="Q85" s="366">
        <f t="shared" si="8"/>
        <v>9.0147460458157053E-2</v>
      </c>
      <c r="R85" s="368">
        <f>IF('N1.3_Project_Listing'!$D85="Replacement",SUM('N1.3_Project_Listing'!$K85:$L85)/2,'N1.3_Project_Listing'!$M85)</f>
        <v>1</v>
      </c>
      <c r="S85" s="67" t="str">
        <f>IFERROR(INDEX('N0.7_Lookup_References'!$C$13:$C$72,MATCH($A85,'N0.7_Lookup_References'!$B$13:$B$72,0)),"")</f>
        <v>Systems</v>
      </c>
      <c r="T85" s="338" t="str">
        <f t="shared" si="9"/>
        <v/>
      </c>
      <c r="V85" s="312">
        <v>0</v>
      </c>
      <c r="W85" s="312">
        <v>0</v>
      </c>
      <c r="X85" s="312">
        <v>0</v>
      </c>
      <c r="Y85" s="312">
        <v>0</v>
      </c>
      <c r="Z85" s="312">
        <v>0</v>
      </c>
      <c r="AA85" s="312">
        <v>0</v>
      </c>
      <c r="AB85" s="312">
        <v>0</v>
      </c>
      <c r="AC85" s="312">
        <v>0</v>
      </c>
      <c r="AD85" s="312">
        <v>0</v>
      </c>
      <c r="AE85" s="312">
        <v>1</v>
      </c>
      <c r="AF85" s="312">
        <v>0</v>
      </c>
      <c r="AG85" s="312">
        <v>0</v>
      </c>
      <c r="AH85" s="312">
        <v>0</v>
      </c>
      <c r="AI85" s="312">
        <v>0</v>
      </c>
      <c r="AJ85" s="312">
        <v>1</v>
      </c>
      <c r="AK85" s="312">
        <v>0</v>
      </c>
      <c r="AL85" s="312">
        <v>0</v>
      </c>
      <c r="AM85" s="312">
        <v>0</v>
      </c>
      <c r="AN85" s="312">
        <v>0</v>
      </c>
      <c r="AO85" s="312">
        <v>0</v>
      </c>
      <c r="AP85" s="63">
        <f t="shared" si="10"/>
        <v>1</v>
      </c>
      <c r="AQ85" s="63">
        <f t="shared" si="11"/>
        <v>1</v>
      </c>
      <c r="AR85" s="63">
        <f t="shared" si="12"/>
        <v>0</v>
      </c>
      <c r="AT85" s="176" cm="1">
        <f t="array" ref="AT85">SUMIFS('N1.3_Project_Listing'!$P$16:$P$829, 'N1.3_Project_Listing'!$E$16:$E$829,'N1.3_Project_Listing'!$E85, 'N1.3_Project_Listing'!$A$16:$A$829,ET_Risk_SC_Summation[[#Headers],[132kV Circuit Breaker]])</f>
        <v>0</v>
      </c>
      <c r="AU85" s="176" cm="1">
        <f t="array" ref="AU85">SUMIFS('N1.3_Project_Listing'!$P$16:$P$829, 'N1.3_Project_Listing'!$E$16:$E$829,'N1.3_Project_Listing'!$E85, 'N1.3_Project_Listing'!$A$16:$A$829,ET_Risk_SC_Summation[[#Headers],[132kV Transformer]])</f>
        <v>0</v>
      </c>
      <c r="AV85" s="176" cm="1">
        <f t="array" ref="AV85">SUMIFS('N1.3_Project_Listing'!$P$16:$P$829, 'N1.3_Project_Listing'!$E$16:$E$829,'N1.3_Project_Listing'!$E85, 'N1.3_Project_Listing'!$A$16:$A$829,ET_Risk_SC_Summation[[#Headers],[132kV Reactor]])</f>
        <v>0</v>
      </c>
      <c r="AW85" s="176" cm="1">
        <f t="array" ref="AW85">SUMIFS('N1.3_Project_Listing'!$P$16:$P$829, 'N1.3_Project_Listing'!$E$16:$E$829,'N1.3_Project_Listing'!$E85, 'N1.3_Project_Listing'!$A$16:$A$829,ET_Risk_SC_Summation[[#Headers],[132kV Underground Cable]])</f>
        <v>0</v>
      </c>
      <c r="AX85" s="176" cm="1">
        <f t="array" ref="AX85">SUMIFS('N1.3_Project_Listing'!$P$16:$P$829, 'N1.3_Project_Listing'!$E$16:$E$829,'N1.3_Project_Listing'!$E85, 'N1.3_Project_Listing'!$A$16:$A$829,ET_Risk_SC_Summation[[#Headers],[132kV OHL Conductor]])</f>
        <v>0</v>
      </c>
      <c r="AY85" s="176" cm="1">
        <f t="array" ref="AY85">SUMIFS('N1.3_Project_Listing'!$P$16:$P$829, 'N1.3_Project_Listing'!$E$16:$E$829,'N1.3_Project_Listing'!$E85, 'N1.3_Project_Listing'!$A$16:$A$829,ET_Risk_SC_Summation[[#Headers],[132kV OHL Fittings]])</f>
        <v>0</v>
      </c>
      <c r="AZ85" s="176" cm="1">
        <f t="array" ref="AZ85">SUMIFS('N1.3_Project_Listing'!$P$16:$P$829, 'N1.3_Project_Listing'!$E$16:$E$829,'N1.3_Project_Listing'!$E85, 'N1.3_Project_Listing'!$A$16:$A$829,ET_Risk_SC_Summation[[#Headers],[132kV OHL Tower]])</f>
        <v>0</v>
      </c>
      <c r="BA85" s="176" cm="1">
        <f t="array" ref="BA85">SUMIFS('N1.3_Project_Listing'!$P$16:$P$829, 'N1.3_Project_Listing'!$E$16:$E$829,'N1.3_Project_Listing'!$E85, 'N1.3_Project_Listing'!$A$16:$A$829,ET_Risk_SC_Summation[[#Headers],[275kV Circuit Breaker]])</f>
        <v>0</v>
      </c>
      <c r="BB85" s="176" cm="1">
        <f t="array" ref="BB85">SUMIFS('N1.3_Project_Listing'!$P$16:$P$829, 'N1.3_Project_Listing'!$E$16:$E$829,'N1.3_Project_Listing'!$E85, 'N1.3_Project_Listing'!$A$16:$A$829,ET_Risk_SC_Summation[[#Headers],[275kV Transformer]])</f>
        <v>0</v>
      </c>
      <c r="BC85" s="176" cm="1">
        <f t="array" ref="BC85">SUMIFS('N1.3_Project_Listing'!$P$16:$P$829, 'N1.3_Project_Listing'!$E$16:$E$829,'N1.3_Project_Listing'!$E85, 'N1.3_Project_Listing'!$A$16:$A$829,ET_Risk_SC_Summation[[#Headers],[275kV Reactor]])</f>
        <v>0</v>
      </c>
      <c r="BD85" s="176" cm="1">
        <f t="array" ref="BD85">SUMIFS('N1.3_Project_Listing'!$P$16:$P$829, 'N1.3_Project_Listing'!$E$16:$E$829,'N1.3_Project_Listing'!$E85, 'N1.3_Project_Listing'!$A$16:$A$829,ET_Risk_SC_Summation[[#Headers],[275kV Underground Cable]])</f>
        <v>0</v>
      </c>
      <c r="BE85" s="176" cm="1">
        <f t="array" ref="BE85">SUMIFS('N1.3_Project_Listing'!$P$16:$P$829, 'N1.3_Project_Listing'!$E$16:$E$829,'N1.3_Project_Listing'!$E85, 'N1.3_Project_Listing'!$A$16:$A$829,ET_Risk_SC_Summation[[#Headers],[275kV OHL Conductor]])</f>
        <v>0</v>
      </c>
      <c r="BF85" s="176" cm="1">
        <f t="array" ref="BF85">SUMIFS('N1.3_Project_Listing'!$P$16:$P$829, 'N1.3_Project_Listing'!$E$16:$E$829,'N1.3_Project_Listing'!$E85, 'N1.3_Project_Listing'!$A$16:$A$829,ET_Risk_SC_Summation[[#Headers],[275kV OHL Fittings]])</f>
        <v>0</v>
      </c>
      <c r="BG85" s="176" cm="1">
        <f t="array" ref="BG85">SUMIFS('N1.3_Project_Listing'!$P$16:$P$829, 'N1.3_Project_Listing'!$E$16:$E$829,'N1.3_Project_Listing'!$E85, 'N1.3_Project_Listing'!$A$16:$A$829,ET_Risk_SC_Summation[[#Headers],[275kV OHL Tower]])</f>
        <v>0</v>
      </c>
      <c r="BH85" s="176" cm="1">
        <f t="array" ref="BH85">SUMIFS('N1.3_Project_Listing'!$P$16:$P$829, 'N1.3_Project_Listing'!$E$16:$E$829,'N1.3_Project_Listing'!$E85, 'N1.3_Project_Listing'!$A$16:$A$829,ET_Risk_SC_Summation[[#Headers],[400kV Circuit Breaker]])</f>
        <v>0</v>
      </c>
      <c r="BI85" s="176" cm="1">
        <f t="array" ref="BI85">SUMIFS('N1.3_Project_Listing'!$P$16:$P$829, 'N1.3_Project_Listing'!$E$16:$E$829,'N1.3_Project_Listing'!$E85, 'N1.3_Project_Listing'!$A$16:$A$829,ET_Risk_SC_Summation[[#Headers],[400kV Transformer]])</f>
        <v>0</v>
      </c>
      <c r="BJ85" s="176" cm="1">
        <f t="array" ref="BJ85">SUMIFS('N1.3_Project_Listing'!$P$16:$P$829, 'N1.3_Project_Listing'!$E$16:$E$829,'N1.3_Project_Listing'!$E85, 'N1.3_Project_Listing'!$A$16:$A$829,ET_Risk_SC_Summation[[#Headers],[400kV Reactor]])</f>
        <v>0</v>
      </c>
      <c r="BK85" s="176" cm="1">
        <f t="array" ref="BK85">SUMIFS('N1.3_Project_Listing'!$P$16:$P$829, 'N1.3_Project_Listing'!$E$16:$E$829,'N1.3_Project_Listing'!$E85, 'N1.3_Project_Listing'!$A$16:$A$829,ET_Risk_SC_Summation[[#Headers],[400kV Underground Cable]])</f>
        <v>0</v>
      </c>
      <c r="BL85" s="176" cm="1">
        <f t="array" ref="BL85">SUMIFS('N1.3_Project_Listing'!$P$16:$P$829, 'N1.3_Project_Listing'!$E$16:$E$829,'N1.3_Project_Listing'!$E85, 'N1.3_Project_Listing'!$A$16:$A$829,ET_Risk_SC_Summation[[#Headers],[400kV OHL Conductor]])</f>
        <v>0</v>
      </c>
      <c r="BM85" s="176" cm="1">
        <f t="array" ref="BM85">SUMIFS('N1.3_Project_Listing'!$P$16:$P$829, 'N1.3_Project_Listing'!$E$16:$E$829,'N1.3_Project_Listing'!$E85, 'N1.3_Project_Listing'!$A$16:$A$829,ET_Risk_SC_Summation[[#Headers],[400kV OHL Fittings]])</f>
        <v>0</v>
      </c>
      <c r="BN85" s="176" cm="1">
        <f t="array" ref="BN85">SUMIFS('N1.3_Project_Listing'!$P$16:$P$829, 'N1.3_Project_Listing'!$E$16:$E$829,'N1.3_Project_Listing'!$E85, 'N1.3_Project_Listing'!$A$16:$A$829,ET_Risk_SC_Summation[[#Headers],[400kV OHL Tower]])</f>
        <v>0</v>
      </c>
      <c r="BO85" s="177" t="str">
        <f>IF(SUM(ET_Risk_SC_Summation[[#This Row],[132kV Circuit Breaker]:[400kV OHL Tower]])=0, "n/a", INDEX(ET_Risk_SC_Summation[#Headers],1,MATCH(MAX(ET_Risk_SC_Summation[[#This Row],[132kV Circuit Breaker]:[400kV OHL Tower]]),ET_Risk_SC_Summation[[#This Row],[132kV Circuit Breaker]:[400kV OHL Tower]],0)))</f>
        <v>n/a</v>
      </c>
      <c r="BP85" s="177" t="str">
        <f>IFERROR(INDEX('N0.7_Lookup_References'!$G$77:$G$98,MATCH(ET_Risk_SC_Summation[[#This Row],[Mxx Category]],'N0.7_Lookup_References'!$F$77:$F$98,0)),"")</f>
        <v/>
      </c>
    </row>
    <row r="86" spans="1:68" ht="108">
      <c r="A86" s="160" t="str">
        <f>IFERROR(INDEX(N1.2_Intervention_Types[NARM Asset Category],MATCH('N1.3_Project_Listing'!$C86,N1.2_Intervention_Types[Intervention Type ID],0),1),"")</f>
        <v>Pre-heating</v>
      </c>
      <c r="B86" s="160" t="str">
        <f>IF($D$2="GD",IFERROR(INDEX(N1.2_Intervention_Types[C&amp;V Asset Category (GD)],MATCH('N1.3_Project_Listing'!$C86,N1.2_Intervention_Types[Intervention Type ID],0),1),""),IFERROR(INDEX(N1.2_Intervention_Types[NARM Asset Category],MATCH('N1.3_Project_Listing'!$C86,N1.2_Intervention_Types[Intervention Type ID],0),1),""))</f>
        <v>PRS or Offtake</v>
      </c>
      <c r="C86" s="67">
        <f>IFERROR(INDEX(N1.2_Intervention_Types[Intervention Type ID],MATCH('N1.3_Project_Listing'!$I86,N1.2_Intervention_Types[Intervention Type],0),1),"")</f>
        <v>26</v>
      </c>
      <c r="D86" s="160" t="str">
        <f>IFERROR(INDEX(N1.2_Intervention_Types[Intervention Category],MATCH('N1.3_Project_Listing'!$C86,N1.2_Intervention_Types[Intervention Type ID],0),1),"")</f>
        <v>Refurbishment</v>
      </c>
      <c r="E86" s="210" t="s">
        <v>720</v>
      </c>
      <c r="F86" s="236" t="s">
        <v>721</v>
      </c>
      <c r="G86" s="236" t="s">
        <v>206</v>
      </c>
      <c r="H86" s="236" t="s">
        <v>300</v>
      </c>
      <c r="I86" s="151" t="s">
        <v>722</v>
      </c>
      <c r="J86" s="139">
        <v>2027</v>
      </c>
      <c r="K86" s="312">
        <v>0</v>
      </c>
      <c r="L86" s="312">
        <v>0</v>
      </c>
      <c r="M86" s="312">
        <v>0</v>
      </c>
      <c r="N86" s="343">
        <v>0</v>
      </c>
      <c r="O86" s="343">
        <v>0</v>
      </c>
      <c r="P86" s="365">
        <v>0</v>
      </c>
      <c r="Q86" s="366">
        <f t="shared" si="8"/>
        <v>0</v>
      </c>
      <c r="R86" s="368">
        <f>IF('N1.3_Project_Listing'!$D86="Replacement",SUM('N1.3_Project_Listing'!$K86:$L86)/2,'N1.3_Project_Listing'!$M86)</f>
        <v>0</v>
      </c>
      <c r="S86" s="67" t="str">
        <f>IFERROR(INDEX('N0.7_Lookup_References'!$C$13:$C$72,MATCH($A86,'N0.7_Lookup_References'!$B$13:$B$72,0)),"")</f>
        <v>Systems</v>
      </c>
      <c r="T86" s="338" t="str">
        <f t="shared" si="9"/>
        <v/>
      </c>
      <c r="V86" s="312">
        <v>0</v>
      </c>
      <c r="W86" s="312">
        <v>0</v>
      </c>
      <c r="X86" s="312">
        <v>0</v>
      </c>
      <c r="Y86" s="312">
        <v>0</v>
      </c>
      <c r="Z86" s="312">
        <v>0</v>
      </c>
      <c r="AA86" s="312">
        <v>0</v>
      </c>
      <c r="AB86" s="312">
        <v>0</v>
      </c>
      <c r="AC86" s="312">
        <v>0</v>
      </c>
      <c r="AD86" s="312">
        <v>0</v>
      </c>
      <c r="AE86" s="312">
        <v>0</v>
      </c>
      <c r="AF86" s="312">
        <v>0</v>
      </c>
      <c r="AG86" s="312">
        <v>0</v>
      </c>
      <c r="AH86" s="312">
        <v>0</v>
      </c>
      <c r="AI86" s="312">
        <v>0</v>
      </c>
      <c r="AJ86" s="312">
        <v>0</v>
      </c>
      <c r="AK86" s="312">
        <v>0</v>
      </c>
      <c r="AL86" s="312">
        <v>0</v>
      </c>
      <c r="AM86" s="312">
        <v>0</v>
      </c>
      <c r="AN86" s="312">
        <v>0</v>
      </c>
      <c r="AO86" s="312">
        <v>0</v>
      </c>
      <c r="AP86" s="63">
        <f t="shared" si="10"/>
        <v>0</v>
      </c>
      <c r="AQ86" s="63">
        <f t="shared" si="11"/>
        <v>0</v>
      </c>
      <c r="AR86" s="63">
        <f t="shared" si="12"/>
        <v>0</v>
      </c>
      <c r="AT86" s="176" cm="1">
        <f t="array" ref="AT86">SUMIFS('N1.3_Project_Listing'!$P$16:$P$829, 'N1.3_Project_Listing'!$E$16:$E$829,'N1.3_Project_Listing'!$E86, 'N1.3_Project_Listing'!$A$16:$A$829,ET_Risk_SC_Summation[[#Headers],[132kV Circuit Breaker]])</f>
        <v>0</v>
      </c>
      <c r="AU86" s="176" cm="1">
        <f t="array" ref="AU86">SUMIFS('N1.3_Project_Listing'!$P$16:$P$829, 'N1.3_Project_Listing'!$E$16:$E$829,'N1.3_Project_Listing'!$E86, 'N1.3_Project_Listing'!$A$16:$A$829,ET_Risk_SC_Summation[[#Headers],[132kV Transformer]])</f>
        <v>0</v>
      </c>
      <c r="AV86" s="176" cm="1">
        <f t="array" ref="AV86">SUMIFS('N1.3_Project_Listing'!$P$16:$P$829, 'N1.3_Project_Listing'!$E$16:$E$829,'N1.3_Project_Listing'!$E86, 'N1.3_Project_Listing'!$A$16:$A$829,ET_Risk_SC_Summation[[#Headers],[132kV Reactor]])</f>
        <v>0</v>
      </c>
      <c r="AW86" s="176" cm="1">
        <f t="array" ref="AW86">SUMIFS('N1.3_Project_Listing'!$P$16:$P$829, 'N1.3_Project_Listing'!$E$16:$E$829,'N1.3_Project_Listing'!$E86, 'N1.3_Project_Listing'!$A$16:$A$829,ET_Risk_SC_Summation[[#Headers],[132kV Underground Cable]])</f>
        <v>0</v>
      </c>
      <c r="AX86" s="176" cm="1">
        <f t="array" ref="AX86">SUMIFS('N1.3_Project_Listing'!$P$16:$P$829, 'N1.3_Project_Listing'!$E$16:$E$829,'N1.3_Project_Listing'!$E86, 'N1.3_Project_Listing'!$A$16:$A$829,ET_Risk_SC_Summation[[#Headers],[132kV OHL Conductor]])</f>
        <v>0</v>
      </c>
      <c r="AY86" s="176" cm="1">
        <f t="array" ref="AY86">SUMIFS('N1.3_Project_Listing'!$P$16:$P$829, 'N1.3_Project_Listing'!$E$16:$E$829,'N1.3_Project_Listing'!$E86, 'N1.3_Project_Listing'!$A$16:$A$829,ET_Risk_SC_Summation[[#Headers],[132kV OHL Fittings]])</f>
        <v>0</v>
      </c>
      <c r="AZ86" s="176" cm="1">
        <f t="array" ref="AZ86">SUMIFS('N1.3_Project_Listing'!$P$16:$P$829, 'N1.3_Project_Listing'!$E$16:$E$829,'N1.3_Project_Listing'!$E86, 'N1.3_Project_Listing'!$A$16:$A$829,ET_Risk_SC_Summation[[#Headers],[132kV OHL Tower]])</f>
        <v>0</v>
      </c>
      <c r="BA86" s="176" cm="1">
        <f t="array" ref="BA86">SUMIFS('N1.3_Project_Listing'!$P$16:$P$829, 'N1.3_Project_Listing'!$E$16:$E$829,'N1.3_Project_Listing'!$E86, 'N1.3_Project_Listing'!$A$16:$A$829,ET_Risk_SC_Summation[[#Headers],[275kV Circuit Breaker]])</f>
        <v>0</v>
      </c>
      <c r="BB86" s="176" cm="1">
        <f t="array" ref="BB86">SUMIFS('N1.3_Project_Listing'!$P$16:$P$829, 'N1.3_Project_Listing'!$E$16:$E$829,'N1.3_Project_Listing'!$E86, 'N1.3_Project_Listing'!$A$16:$A$829,ET_Risk_SC_Summation[[#Headers],[275kV Transformer]])</f>
        <v>0</v>
      </c>
      <c r="BC86" s="176" cm="1">
        <f t="array" ref="BC86">SUMIFS('N1.3_Project_Listing'!$P$16:$P$829, 'N1.3_Project_Listing'!$E$16:$E$829,'N1.3_Project_Listing'!$E86, 'N1.3_Project_Listing'!$A$16:$A$829,ET_Risk_SC_Summation[[#Headers],[275kV Reactor]])</f>
        <v>0</v>
      </c>
      <c r="BD86" s="176" cm="1">
        <f t="array" ref="BD86">SUMIFS('N1.3_Project_Listing'!$P$16:$P$829, 'N1.3_Project_Listing'!$E$16:$E$829,'N1.3_Project_Listing'!$E86, 'N1.3_Project_Listing'!$A$16:$A$829,ET_Risk_SC_Summation[[#Headers],[275kV Underground Cable]])</f>
        <v>0</v>
      </c>
      <c r="BE86" s="176" cm="1">
        <f t="array" ref="BE86">SUMIFS('N1.3_Project_Listing'!$P$16:$P$829, 'N1.3_Project_Listing'!$E$16:$E$829,'N1.3_Project_Listing'!$E86, 'N1.3_Project_Listing'!$A$16:$A$829,ET_Risk_SC_Summation[[#Headers],[275kV OHL Conductor]])</f>
        <v>0</v>
      </c>
      <c r="BF86" s="176" cm="1">
        <f t="array" ref="BF86">SUMIFS('N1.3_Project_Listing'!$P$16:$P$829, 'N1.3_Project_Listing'!$E$16:$E$829,'N1.3_Project_Listing'!$E86, 'N1.3_Project_Listing'!$A$16:$A$829,ET_Risk_SC_Summation[[#Headers],[275kV OHL Fittings]])</f>
        <v>0</v>
      </c>
      <c r="BG86" s="176" cm="1">
        <f t="array" ref="BG86">SUMIFS('N1.3_Project_Listing'!$P$16:$P$829, 'N1.3_Project_Listing'!$E$16:$E$829,'N1.3_Project_Listing'!$E86, 'N1.3_Project_Listing'!$A$16:$A$829,ET_Risk_SC_Summation[[#Headers],[275kV OHL Tower]])</f>
        <v>0</v>
      </c>
      <c r="BH86" s="176" cm="1">
        <f t="array" ref="BH86">SUMIFS('N1.3_Project_Listing'!$P$16:$P$829, 'N1.3_Project_Listing'!$E$16:$E$829,'N1.3_Project_Listing'!$E86, 'N1.3_Project_Listing'!$A$16:$A$829,ET_Risk_SC_Summation[[#Headers],[400kV Circuit Breaker]])</f>
        <v>0</v>
      </c>
      <c r="BI86" s="176" cm="1">
        <f t="array" ref="BI86">SUMIFS('N1.3_Project_Listing'!$P$16:$P$829, 'N1.3_Project_Listing'!$E$16:$E$829,'N1.3_Project_Listing'!$E86, 'N1.3_Project_Listing'!$A$16:$A$829,ET_Risk_SC_Summation[[#Headers],[400kV Transformer]])</f>
        <v>0</v>
      </c>
      <c r="BJ86" s="176" cm="1">
        <f t="array" ref="BJ86">SUMIFS('N1.3_Project_Listing'!$P$16:$P$829, 'N1.3_Project_Listing'!$E$16:$E$829,'N1.3_Project_Listing'!$E86, 'N1.3_Project_Listing'!$A$16:$A$829,ET_Risk_SC_Summation[[#Headers],[400kV Reactor]])</f>
        <v>0</v>
      </c>
      <c r="BK86" s="176" cm="1">
        <f t="array" ref="BK86">SUMIFS('N1.3_Project_Listing'!$P$16:$P$829, 'N1.3_Project_Listing'!$E$16:$E$829,'N1.3_Project_Listing'!$E86, 'N1.3_Project_Listing'!$A$16:$A$829,ET_Risk_SC_Summation[[#Headers],[400kV Underground Cable]])</f>
        <v>0</v>
      </c>
      <c r="BL86" s="176" cm="1">
        <f t="array" ref="BL86">SUMIFS('N1.3_Project_Listing'!$P$16:$P$829, 'N1.3_Project_Listing'!$E$16:$E$829,'N1.3_Project_Listing'!$E86, 'N1.3_Project_Listing'!$A$16:$A$829,ET_Risk_SC_Summation[[#Headers],[400kV OHL Conductor]])</f>
        <v>0</v>
      </c>
      <c r="BM86" s="176" cm="1">
        <f t="array" ref="BM86">SUMIFS('N1.3_Project_Listing'!$P$16:$P$829, 'N1.3_Project_Listing'!$E$16:$E$829,'N1.3_Project_Listing'!$E86, 'N1.3_Project_Listing'!$A$16:$A$829,ET_Risk_SC_Summation[[#Headers],[400kV OHL Fittings]])</f>
        <v>0</v>
      </c>
      <c r="BN86" s="176" cm="1">
        <f t="array" ref="BN86">SUMIFS('N1.3_Project_Listing'!$P$16:$P$829, 'N1.3_Project_Listing'!$E$16:$E$829,'N1.3_Project_Listing'!$E86, 'N1.3_Project_Listing'!$A$16:$A$829,ET_Risk_SC_Summation[[#Headers],[400kV OHL Tower]])</f>
        <v>0</v>
      </c>
      <c r="BO86" s="177" t="str">
        <f>IF(SUM(ET_Risk_SC_Summation[[#This Row],[132kV Circuit Breaker]:[400kV OHL Tower]])=0, "n/a", INDEX(ET_Risk_SC_Summation[#Headers],1,MATCH(MAX(ET_Risk_SC_Summation[[#This Row],[132kV Circuit Breaker]:[400kV OHL Tower]]),ET_Risk_SC_Summation[[#This Row],[132kV Circuit Breaker]:[400kV OHL Tower]],0)))</f>
        <v>n/a</v>
      </c>
      <c r="BP86" s="177" t="str">
        <f>IFERROR(INDEX('N0.7_Lookup_References'!$G$77:$G$98,MATCH(ET_Risk_SC_Summation[[#This Row],[Mxx Category]],'N0.7_Lookup_References'!$F$77:$F$98,0)),"")</f>
        <v/>
      </c>
    </row>
    <row r="87" spans="1:68" ht="108">
      <c r="A87" s="160" t="str">
        <f>IFERROR(INDEX(N1.2_Intervention_Types[NARM Asset Category],MATCH('N1.3_Project_Listing'!$C87,N1.2_Intervention_Types[Intervention Type ID],0),1),"")</f>
        <v>Pre-heating</v>
      </c>
      <c r="B87" s="160" t="str">
        <f>IF($D$2="GD",IFERROR(INDEX(N1.2_Intervention_Types[C&amp;V Asset Category (GD)],MATCH('N1.3_Project_Listing'!$C87,N1.2_Intervention_Types[Intervention Type ID],0),1),""),IFERROR(INDEX(N1.2_Intervention_Types[NARM Asset Category],MATCH('N1.3_Project_Listing'!$C87,N1.2_Intervention_Types[Intervention Type ID],0),1),""))</f>
        <v>PRS or Offtake</v>
      </c>
      <c r="C87" s="67">
        <f>IFERROR(INDEX(N1.2_Intervention_Types[Intervention Type ID],MATCH('N1.3_Project_Listing'!$I87,N1.2_Intervention_Types[Intervention Type],0),1),"")</f>
        <v>26</v>
      </c>
      <c r="D87" s="160" t="str">
        <f>IFERROR(INDEX(N1.2_Intervention_Types[Intervention Category],MATCH('N1.3_Project_Listing'!$C87,N1.2_Intervention_Types[Intervention Type ID],0),1),"")</f>
        <v>Refurbishment</v>
      </c>
      <c r="E87" s="210" t="s">
        <v>720</v>
      </c>
      <c r="F87" s="236" t="s">
        <v>721</v>
      </c>
      <c r="G87" s="236" t="s">
        <v>206</v>
      </c>
      <c r="H87" s="236" t="s">
        <v>300</v>
      </c>
      <c r="I87" s="151" t="s">
        <v>722</v>
      </c>
      <c r="J87" s="139">
        <v>2028</v>
      </c>
      <c r="K87" s="312">
        <v>0</v>
      </c>
      <c r="L87" s="312">
        <v>0</v>
      </c>
      <c r="M87" s="312">
        <v>0</v>
      </c>
      <c r="N87" s="343">
        <v>0</v>
      </c>
      <c r="O87" s="343">
        <v>0</v>
      </c>
      <c r="P87" s="365">
        <v>0</v>
      </c>
      <c r="Q87" s="366">
        <f t="shared" si="8"/>
        <v>0</v>
      </c>
      <c r="R87" s="368">
        <f>IF('N1.3_Project_Listing'!$D87="Replacement",SUM('N1.3_Project_Listing'!$K87:$L87)/2,'N1.3_Project_Listing'!$M87)</f>
        <v>0</v>
      </c>
      <c r="S87" s="67" t="str">
        <f>IFERROR(INDEX('N0.7_Lookup_References'!$C$13:$C$72,MATCH($A87,'N0.7_Lookup_References'!$B$13:$B$72,0)),"")</f>
        <v>Systems</v>
      </c>
      <c r="T87" s="338" t="str">
        <f t="shared" si="9"/>
        <v/>
      </c>
      <c r="V87" s="312">
        <v>0</v>
      </c>
      <c r="W87" s="312">
        <v>0</v>
      </c>
      <c r="X87" s="312">
        <v>0</v>
      </c>
      <c r="Y87" s="312">
        <v>0</v>
      </c>
      <c r="Z87" s="312">
        <v>0</v>
      </c>
      <c r="AA87" s="312">
        <v>0</v>
      </c>
      <c r="AB87" s="312">
        <v>0</v>
      </c>
      <c r="AC87" s="312">
        <v>0</v>
      </c>
      <c r="AD87" s="312">
        <v>0</v>
      </c>
      <c r="AE87" s="312">
        <v>0</v>
      </c>
      <c r="AF87" s="312">
        <v>0</v>
      </c>
      <c r="AG87" s="312">
        <v>0</v>
      </c>
      <c r="AH87" s="312">
        <v>0</v>
      </c>
      <c r="AI87" s="312">
        <v>0</v>
      </c>
      <c r="AJ87" s="312">
        <v>0</v>
      </c>
      <c r="AK87" s="312">
        <v>0</v>
      </c>
      <c r="AL87" s="312">
        <v>0</v>
      </c>
      <c r="AM87" s="312">
        <v>0</v>
      </c>
      <c r="AN87" s="312">
        <v>0</v>
      </c>
      <c r="AO87" s="312">
        <v>0</v>
      </c>
      <c r="AP87" s="63">
        <f t="shared" si="10"/>
        <v>0</v>
      </c>
      <c r="AQ87" s="63">
        <f t="shared" si="11"/>
        <v>0</v>
      </c>
      <c r="AR87" s="63">
        <f t="shared" si="12"/>
        <v>0</v>
      </c>
      <c r="AT87" s="176" cm="1">
        <f t="array" ref="AT87">SUMIFS('N1.3_Project_Listing'!$P$16:$P$829, 'N1.3_Project_Listing'!$E$16:$E$829,'N1.3_Project_Listing'!$E87, 'N1.3_Project_Listing'!$A$16:$A$829,ET_Risk_SC_Summation[[#Headers],[132kV Circuit Breaker]])</f>
        <v>0</v>
      </c>
      <c r="AU87" s="176" cm="1">
        <f t="array" ref="AU87">SUMIFS('N1.3_Project_Listing'!$P$16:$P$829, 'N1.3_Project_Listing'!$E$16:$E$829,'N1.3_Project_Listing'!$E87, 'N1.3_Project_Listing'!$A$16:$A$829,ET_Risk_SC_Summation[[#Headers],[132kV Transformer]])</f>
        <v>0</v>
      </c>
      <c r="AV87" s="176" cm="1">
        <f t="array" ref="AV87">SUMIFS('N1.3_Project_Listing'!$P$16:$P$829, 'N1.3_Project_Listing'!$E$16:$E$829,'N1.3_Project_Listing'!$E87, 'N1.3_Project_Listing'!$A$16:$A$829,ET_Risk_SC_Summation[[#Headers],[132kV Reactor]])</f>
        <v>0</v>
      </c>
      <c r="AW87" s="176" cm="1">
        <f t="array" ref="AW87">SUMIFS('N1.3_Project_Listing'!$P$16:$P$829, 'N1.3_Project_Listing'!$E$16:$E$829,'N1.3_Project_Listing'!$E87, 'N1.3_Project_Listing'!$A$16:$A$829,ET_Risk_SC_Summation[[#Headers],[132kV Underground Cable]])</f>
        <v>0</v>
      </c>
      <c r="AX87" s="176" cm="1">
        <f t="array" ref="AX87">SUMIFS('N1.3_Project_Listing'!$P$16:$P$829, 'N1.3_Project_Listing'!$E$16:$E$829,'N1.3_Project_Listing'!$E87, 'N1.3_Project_Listing'!$A$16:$A$829,ET_Risk_SC_Summation[[#Headers],[132kV OHL Conductor]])</f>
        <v>0</v>
      </c>
      <c r="AY87" s="176" cm="1">
        <f t="array" ref="AY87">SUMIFS('N1.3_Project_Listing'!$P$16:$P$829, 'N1.3_Project_Listing'!$E$16:$E$829,'N1.3_Project_Listing'!$E87, 'N1.3_Project_Listing'!$A$16:$A$829,ET_Risk_SC_Summation[[#Headers],[132kV OHL Fittings]])</f>
        <v>0</v>
      </c>
      <c r="AZ87" s="176" cm="1">
        <f t="array" ref="AZ87">SUMIFS('N1.3_Project_Listing'!$P$16:$P$829, 'N1.3_Project_Listing'!$E$16:$E$829,'N1.3_Project_Listing'!$E87, 'N1.3_Project_Listing'!$A$16:$A$829,ET_Risk_SC_Summation[[#Headers],[132kV OHL Tower]])</f>
        <v>0</v>
      </c>
      <c r="BA87" s="176" cm="1">
        <f t="array" ref="BA87">SUMIFS('N1.3_Project_Listing'!$P$16:$P$829, 'N1.3_Project_Listing'!$E$16:$E$829,'N1.3_Project_Listing'!$E87, 'N1.3_Project_Listing'!$A$16:$A$829,ET_Risk_SC_Summation[[#Headers],[275kV Circuit Breaker]])</f>
        <v>0</v>
      </c>
      <c r="BB87" s="176" cm="1">
        <f t="array" ref="BB87">SUMIFS('N1.3_Project_Listing'!$P$16:$P$829, 'N1.3_Project_Listing'!$E$16:$E$829,'N1.3_Project_Listing'!$E87, 'N1.3_Project_Listing'!$A$16:$A$829,ET_Risk_SC_Summation[[#Headers],[275kV Transformer]])</f>
        <v>0</v>
      </c>
      <c r="BC87" s="176" cm="1">
        <f t="array" ref="BC87">SUMIFS('N1.3_Project_Listing'!$P$16:$P$829, 'N1.3_Project_Listing'!$E$16:$E$829,'N1.3_Project_Listing'!$E87, 'N1.3_Project_Listing'!$A$16:$A$829,ET_Risk_SC_Summation[[#Headers],[275kV Reactor]])</f>
        <v>0</v>
      </c>
      <c r="BD87" s="176" cm="1">
        <f t="array" ref="BD87">SUMIFS('N1.3_Project_Listing'!$P$16:$P$829, 'N1.3_Project_Listing'!$E$16:$E$829,'N1.3_Project_Listing'!$E87, 'N1.3_Project_Listing'!$A$16:$A$829,ET_Risk_SC_Summation[[#Headers],[275kV Underground Cable]])</f>
        <v>0</v>
      </c>
      <c r="BE87" s="176" cm="1">
        <f t="array" ref="BE87">SUMIFS('N1.3_Project_Listing'!$P$16:$P$829, 'N1.3_Project_Listing'!$E$16:$E$829,'N1.3_Project_Listing'!$E87, 'N1.3_Project_Listing'!$A$16:$A$829,ET_Risk_SC_Summation[[#Headers],[275kV OHL Conductor]])</f>
        <v>0</v>
      </c>
      <c r="BF87" s="176" cm="1">
        <f t="array" ref="BF87">SUMIFS('N1.3_Project_Listing'!$P$16:$P$829, 'N1.3_Project_Listing'!$E$16:$E$829,'N1.3_Project_Listing'!$E87, 'N1.3_Project_Listing'!$A$16:$A$829,ET_Risk_SC_Summation[[#Headers],[275kV OHL Fittings]])</f>
        <v>0</v>
      </c>
      <c r="BG87" s="176" cm="1">
        <f t="array" ref="BG87">SUMIFS('N1.3_Project_Listing'!$P$16:$P$829, 'N1.3_Project_Listing'!$E$16:$E$829,'N1.3_Project_Listing'!$E87, 'N1.3_Project_Listing'!$A$16:$A$829,ET_Risk_SC_Summation[[#Headers],[275kV OHL Tower]])</f>
        <v>0</v>
      </c>
      <c r="BH87" s="176" cm="1">
        <f t="array" ref="BH87">SUMIFS('N1.3_Project_Listing'!$P$16:$P$829, 'N1.3_Project_Listing'!$E$16:$E$829,'N1.3_Project_Listing'!$E87, 'N1.3_Project_Listing'!$A$16:$A$829,ET_Risk_SC_Summation[[#Headers],[400kV Circuit Breaker]])</f>
        <v>0</v>
      </c>
      <c r="BI87" s="176" cm="1">
        <f t="array" ref="BI87">SUMIFS('N1.3_Project_Listing'!$P$16:$P$829, 'N1.3_Project_Listing'!$E$16:$E$829,'N1.3_Project_Listing'!$E87, 'N1.3_Project_Listing'!$A$16:$A$829,ET_Risk_SC_Summation[[#Headers],[400kV Transformer]])</f>
        <v>0</v>
      </c>
      <c r="BJ87" s="176" cm="1">
        <f t="array" ref="BJ87">SUMIFS('N1.3_Project_Listing'!$P$16:$P$829, 'N1.3_Project_Listing'!$E$16:$E$829,'N1.3_Project_Listing'!$E87, 'N1.3_Project_Listing'!$A$16:$A$829,ET_Risk_SC_Summation[[#Headers],[400kV Reactor]])</f>
        <v>0</v>
      </c>
      <c r="BK87" s="176" cm="1">
        <f t="array" ref="BK87">SUMIFS('N1.3_Project_Listing'!$P$16:$P$829, 'N1.3_Project_Listing'!$E$16:$E$829,'N1.3_Project_Listing'!$E87, 'N1.3_Project_Listing'!$A$16:$A$829,ET_Risk_SC_Summation[[#Headers],[400kV Underground Cable]])</f>
        <v>0</v>
      </c>
      <c r="BL87" s="176" cm="1">
        <f t="array" ref="BL87">SUMIFS('N1.3_Project_Listing'!$P$16:$P$829, 'N1.3_Project_Listing'!$E$16:$E$829,'N1.3_Project_Listing'!$E87, 'N1.3_Project_Listing'!$A$16:$A$829,ET_Risk_SC_Summation[[#Headers],[400kV OHL Conductor]])</f>
        <v>0</v>
      </c>
      <c r="BM87" s="176" cm="1">
        <f t="array" ref="BM87">SUMIFS('N1.3_Project_Listing'!$P$16:$P$829, 'N1.3_Project_Listing'!$E$16:$E$829,'N1.3_Project_Listing'!$E87, 'N1.3_Project_Listing'!$A$16:$A$829,ET_Risk_SC_Summation[[#Headers],[400kV OHL Fittings]])</f>
        <v>0</v>
      </c>
      <c r="BN87" s="176" cm="1">
        <f t="array" ref="BN87">SUMIFS('N1.3_Project_Listing'!$P$16:$P$829, 'N1.3_Project_Listing'!$E$16:$E$829,'N1.3_Project_Listing'!$E87, 'N1.3_Project_Listing'!$A$16:$A$829,ET_Risk_SC_Summation[[#Headers],[400kV OHL Tower]])</f>
        <v>0</v>
      </c>
      <c r="BO87" s="177" t="str">
        <f>IF(SUM(ET_Risk_SC_Summation[[#This Row],[132kV Circuit Breaker]:[400kV OHL Tower]])=0, "n/a", INDEX(ET_Risk_SC_Summation[#Headers],1,MATCH(MAX(ET_Risk_SC_Summation[[#This Row],[132kV Circuit Breaker]:[400kV OHL Tower]]),ET_Risk_SC_Summation[[#This Row],[132kV Circuit Breaker]:[400kV OHL Tower]],0)))</f>
        <v>n/a</v>
      </c>
      <c r="BP87" s="177" t="str">
        <f>IFERROR(INDEX('N0.7_Lookup_References'!$G$77:$G$98,MATCH(ET_Risk_SC_Summation[[#This Row],[Mxx Category]],'N0.7_Lookup_References'!$F$77:$F$98,0)),"")</f>
        <v/>
      </c>
    </row>
    <row r="88" spans="1:68" ht="108">
      <c r="A88" s="160" t="str">
        <f>IFERROR(INDEX(N1.2_Intervention_Types[NARM Asset Category],MATCH('N1.3_Project_Listing'!$C88,N1.2_Intervention_Types[Intervention Type ID],0),1),"")</f>
        <v>Pre-heating</v>
      </c>
      <c r="B88" s="160" t="str">
        <f>IF($D$2="GD",IFERROR(INDEX(N1.2_Intervention_Types[C&amp;V Asset Category (GD)],MATCH('N1.3_Project_Listing'!$C88,N1.2_Intervention_Types[Intervention Type ID],0),1),""),IFERROR(INDEX(N1.2_Intervention_Types[NARM Asset Category],MATCH('N1.3_Project_Listing'!$C88,N1.2_Intervention_Types[Intervention Type ID],0),1),""))</f>
        <v>PRS or Offtake</v>
      </c>
      <c r="C88" s="67">
        <f>IFERROR(INDEX(N1.2_Intervention_Types[Intervention Type ID],MATCH('N1.3_Project_Listing'!$I88,N1.2_Intervention_Types[Intervention Type],0),1),"")</f>
        <v>26</v>
      </c>
      <c r="D88" s="160" t="str">
        <f>IFERROR(INDEX(N1.2_Intervention_Types[Intervention Category],MATCH('N1.3_Project_Listing'!$C88,N1.2_Intervention_Types[Intervention Type ID],0),1),"")</f>
        <v>Refurbishment</v>
      </c>
      <c r="E88" s="210" t="s">
        <v>720</v>
      </c>
      <c r="F88" s="236" t="s">
        <v>721</v>
      </c>
      <c r="G88" s="236" t="s">
        <v>206</v>
      </c>
      <c r="H88" s="236" t="s">
        <v>300</v>
      </c>
      <c r="I88" s="151" t="s">
        <v>722</v>
      </c>
      <c r="J88" s="139">
        <v>2029</v>
      </c>
      <c r="K88" s="312">
        <v>0</v>
      </c>
      <c r="L88" s="312">
        <v>0</v>
      </c>
      <c r="M88" s="312">
        <v>2</v>
      </c>
      <c r="N88" s="343">
        <v>0.12918634400118539</v>
      </c>
      <c r="O88" s="343">
        <v>0.12918634400118539</v>
      </c>
      <c r="P88" s="365">
        <v>0</v>
      </c>
      <c r="Q88" s="366">
        <f t="shared" si="8"/>
        <v>0</v>
      </c>
      <c r="R88" s="368">
        <f>IF('N1.3_Project_Listing'!$D88="Replacement",SUM('N1.3_Project_Listing'!$K88:$L88)/2,'N1.3_Project_Listing'!$M88)</f>
        <v>2</v>
      </c>
      <c r="S88" s="67" t="str">
        <f>IFERROR(INDEX('N0.7_Lookup_References'!$C$13:$C$72,MATCH($A88,'N0.7_Lookup_References'!$B$13:$B$72,0)),"")</f>
        <v>Systems</v>
      </c>
      <c r="T88" s="338" t="str">
        <f t="shared" si="9"/>
        <v/>
      </c>
      <c r="V88" s="312">
        <v>0</v>
      </c>
      <c r="W88" s="312">
        <v>1</v>
      </c>
      <c r="X88" s="312">
        <v>1</v>
      </c>
      <c r="Y88" s="312">
        <v>0</v>
      </c>
      <c r="Z88" s="312">
        <v>0</v>
      </c>
      <c r="AA88" s="312">
        <v>0</v>
      </c>
      <c r="AB88" s="312">
        <v>0</v>
      </c>
      <c r="AC88" s="312">
        <v>0</v>
      </c>
      <c r="AD88" s="312">
        <v>0</v>
      </c>
      <c r="AE88" s="312">
        <v>0</v>
      </c>
      <c r="AF88" s="312">
        <v>0</v>
      </c>
      <c r="AG88" s="312">
        <v>1</v>
      </c>
      <c r="AH88" s="312">
        <v>1</v>
      </c>
      <c r="AI88" s="312">
        <v>0</v>
      </c>
      <c r="AJ88" s="312">
        <v>0</v>
      </c>
      <c r="AK88" s="312">
        <v>0</v>
      </c>
      <c r="AL88" s="312">
        <v>0</v>
      </c>
      <c r="AM88" s="312">
        <v>0</v>
      </c>
      <c r="AN88" s="312">
        <v>0</v>
      </c>
      <c r="AO88" s="312">
        <v>0</v>
      </c>
      <c r="AP88" s="63">
        <f t="shared" si="10"/>
        <v>2</v>
      </c>
      <c r="AQ88" s="63">
        <f t="shared" si="11"/>
        <v>2</v>
      </c>
      <c r="AR88" s="63">
        <f t="shared" si="12"/>
        <v>0</v>
      </c>
      <c r="AT88" s="176" cm="1">
        <f t="array" ref="AT88">SUMIFS('N1.3_Project_Listing'!$P$16:$P$829, 'N1.3_Project_Listing'!$E$16:$E$829,'N1.3_Project_Listing'!$E88, 'N1.3_Project_Listing'!$A$16:$A$829,ET_Risk_SC_Summation[[#Headers],[132kV Circuit Breaker]])</f>
        <v>0</v>
      </c>
      <c r="AU88" s="176" cm="1">
        <f t="array" ref="AU88">SUMIFS('N1.3_Project_Listing'!$P$16:$P$829, 'N1.3_Project_Listing'!$E$16:$E$829,'N1.3_Project_Listing'!$E88, 'N1.3_Project_Listing'!$A$16:$A$829,ET_Risk_SC_Summation[[#Headers],[132kV Transformer]])</f>
        <v>0</v>
      </c>
      <c r="AV88" s="176" cm="1">
        <f t="array" ref="AV88">SUMIFS('N1.3_Project_Listing'!$P$16:$P$829, 'N1.3_Project_Listing'!$E$16:$E$829,'N1.3_Project_Listing'!$E88, 'N1.3_Project_Listing'!$A$16:$A$829,ET_Risk_SC_Summation[[#Headers],[132kV Reactor]])</f>
        <v>0</v>
      </c>
      <c r="AW88" s="176" cm="1">
        <f t="array" ref="AW88">SUMIFS('N1.3_Project_Listing'!$P$16:$P$829, 'N1.3_Project_Listing'!$E$16:$E$829,'N1.3_Project_Listing'!$E88, 'N1.3_Project_Listing'!$A$16:$A$829,ET_Risk_SC_Summation[[#Headers],[132kV Underground Cable]])</f>
        <v>0</v>
      </c>
      <c r="AX88" s="176" cm="1">
        <f t="array" ref="AX88">SUMIFS('N1.3_Project_Listing'!$P$16:$P$829, 'N1.3_Project_Listing'!$E$16:$E$829,'N1.3_Project_Listing'!$E88, 'N1.3_Project_Listing'!$A$16:$A$829,ET_Risk_SC_Summation[[#Headers],[132kV OHL Conductor]])</f>
        <v>0</v>
      </c>
      <c r="AY88" s="176" cm="1">
        <f t="array" ref="AY88">SUMIFS('N1.3_Project_Listing'!$P$16:$P$829, 'N1.3_Project_Listing'!$E$16:$E$829,'N1.3_Project_Listing'!$E88, 'N1.3_Project_Listing'!$A$16:$A$829,ET_Risk_SC_Summation[[#Headers],[132kV OHL Fittings]])</f>
        <v>0</v>
      </c>
      <c r="AZ88" s="176" cm="1">
        <f t="array" ref="AZ88">SUMIFS('N1.3_Project_Listing'!$P$16:$P$829, 'N1.3_Project_Listing'!$E$16:$E$829,'N1.3_Project_Listing'!$E88, 'N1.3_Project_Listing'!$A$16:$A$829,ET_Risk_SC_Summation[[#Headers],[132kV OHL Tower]])</f>
        <v>0</v>
      </c>
      <c r="BA88" s="176" cm="1">
        <f t="array" ref="BA88">SUMIFS('N1.3_Project_Listing'!$P$16:$P$829, 'N1.3_Project_Listing'!$E$16:$E$829,'N1.3_Project_Listing'!$E88, 'N1.3_Project_Listing'!$A$16:$A$829,ET_Risk_SC_Summation[[#Headers],[275kV Circuit Breaker]])</f>
        <v>0</v>
      </c>
      <c r="BB88" s="176" cm="1">
        <f t="array" ref="BB88">SUMIFS('N1.3_Project_Listing'!$P$16:$P$829, 'N1.3_Project_Listing'!$E$16:$E$829,'N1.3_Project_Listing'!$E88, 'N1.3_Project_Listing'!$A$16:$A$829,ET_Risk_SC_Summation[[#Headers],[275kV Transformer]])</f>
        <v>0</v>
      </c>
      <c r="BC88" s="176" cm="1">
        <f t="array" ref="BC88">SUMIFS('N1.3_Project_Listing'!$P$16:$P$829, 'N1.3_Project_Listing'!$E$16:$E$829,'N1.3_Project_Listing'!$E88, 'N1.3_Project_Listing'!$A$16:$A$829,ET_Risk_SC_Summation[[#Headers],[275kV Reactor]])</f>
        <v>0</v>
      </c>
      <c r="BD88" s="176" cm="1">
        <f t="array" ref="BD88">SUMIFS('N1.3_Project_Listing'!$P$16:$P$829, 'N1.3_Project_Listing'!$E$16:$E$829,'N1.3_Project_Listing'!$E88, 'N1.3_Project_Listing'!$A$16:$A$829,ET_Risk_SC_Summation[[#Headers],[275kV Underground Cable]])</f>
        <v>0</v>
      </c>
      <c r="BE88" s="176" cm="1">
        <f t="array" ref="BE88">SUMIFS('N1.3_Project_Listing'!$P$16:$P$829, 'N1.3_Project_Listing'!$E$16:$E$829,'N1.3_Project_Listing'!$E88, 'N1.3_Project_Listing'!$A$16:$A$829,ET_Risk_SC_Summation[[#Headers],[275kV OHL Conductor]])</f>
        <v>0</v>
      </c>
      <c r="BF88" s="176" cm="1">
        <f t="array" ref="BF88">SUMIFS('N1.3_Project_Listing'!$P$16:$P$829, 'N1.3_Project_Listing'!$E$16:$E$829,'N1.3_Project_Listing'!$E88, 'N1.3_Project_Listing'!$A$16:$A$829,ET_Risk_SC_Summation[[#Headers],[275kV OHL Fittings]])</f>
        <v>0</v>
      </c>
      <c r="BG88" s="176" cm="1">
        <f t="array" ref="BG88">SUMIFS('N1.3_Project_Listing'!$P$16:$P$829, 'N1.3_Project_Listing'!$E$16:$E$829,'N1.3_Project_Listing'!$E88, 'N1.3_Project_Listing'!$A$16:$A$829,ET_Risk_SC_Summation[[#Headers],[275kV OHL Tower]])</f>
        <v>0</v>
      </c>
      <c r="BH88" s="176" cm="1">
        <f t="array" ref="BH88">SUMIFS('N1.3_Project_Listing'!$P$16:$P$829, 'N1.3_Project_Listing'!$E$16:$E$829,'N1.3_Project_Listing'!$E88, 'N1.3_Project_Listing'!$A$16:$A$829,ET_Risk_SC_Summation[[#Headers],[400kV Circuit Breaker]])</f>
        <v>0</v>
      </c>
      <c r="BI88" s="176" cm="1">
        <f t="array" ref="BI88">SUMIFS('N1.3_Project_Listing'!$P$16:$P$829, 'N1.3_Project_Listing'!$E$16:$E$829,'N1.3_Project_Listing'!$E88, 'N1.3_Project_Listing'!$A$16:$A$829,ET_Risk_SC_Summation[[#Headers],[400kV Transformer]])</f>
        <v>0</v>
      </c>
      <c r="BJ88" s="176" cm="1">
        <f t="array" ref="BJ88">SUMIFS('N1.3_Project_Listing'!$P$16:$P$829, 'N1.3_Project_Listing'!$E$16:$E$829,'N1.3_Project_Listing'!$E88, 'N1.3_Project_Listing'!$A$16:$A$829,ET_Risk_SC_Summation[[#Headers],[400kV Reactor]])</f>
        <v>0</v>
      </c>
      <c r="BK88" s="176" cm="1">
        <f t="array" ref="BK88">SUMIFS('N1.3_Project_Listing'!$P$16:$P$829, 'N1.3_Project_Listing'!$E$16:$E$829,'N1.3_Project_Listing'!$E88, 'N1.3_Project_Listing'!$A$16:$A$829,ET_Risk_SC_Summation[[#Headers],[400kV Underground Cable]])</f>
        <v>0</v>
      </c>
      <c r="BL88" s="176" cm="1">
        <f t="array" ref="BL88">SUMIFS('N1.3_Project_Listing'!$P$16:$P$829, 'N1.3_Project_Listing'!$E$16:$E$829,'N1.3_Project_Listing'!$E88, 'N1.3_Project_Listing'!$A$16:$A$829,ET_Risk_SC_Summation[[#Headers],[400kV OHL Conductor]])</f>
        <v>0</v>
      </c>
      <c r="BM88" s="176" cm="1">
        <f t="array" ref="BM88">SUMIFS('N1.3_Project_Listing'!$P$16:$P$829, 'N1.3_Project_Listing'!$E$16:$E$829,'N1.3_Project_Listing'!$E88, 'N1.3_Project_Listing'!$A$16:$A$829,ET_Risk_SC_Summation[[#Headers],[400kV OHL Fittings]])</f>
        <v>0</v>
      </c>
      <c r="BN88" s="176" cm="1">
        <f t="array" ref="BN88">SUMIFS('N1.3_Project_Listing'!$P$16:$P$829, 'N1.3_Project_Listing'!$E$16:$E$829,'N1.3_Project_Listing'!$E88, 'N1.3_Project_Listing'!$A$16:$A$829,ET_Risk_SC_Summation[[#Headers],[400kV OHL Tower]])</f>
        <v>0</v>
      </c>
      <c r="BO88" s="177" t="str">
        <f>IF(SUM(ET_Risk_SC_Summation[[#This Row],[132kV Circuit Breaker]:[400kV OHL Tower]])=0, "n/a", INDEX(ET_Risk_SC_Summation[#Headers],1,MATCH(MAX(ET_Risk_SC_Summation[[#This Row],[132kV Circuit Breaker]:[400kV OHL Tower]]),ET_Risk_SC_Summation[[#This Row],[132kV Circuit Breaker]:[400kV OHL Tower]],0)))</f>
        <v>n/a</v>
      </c>
      <c r="BP88" s="177" t="str">
        <f>IFERROR(INDEX('N0.7_Lookup_References'!$G$77:$G$98,MATCH(ET_Risk_SC_Summation[[#This Row],[Mxx Category]],'N0.7_Lookup_References'!$F$77:$F$98,0)),"")</f>
        <v/>
      </c>
    </row>
    <row r="89" spans="1:68" ht="108">
      <c r="A89" s="160" t="str">
        <f>IFERROR(INDEX(N1.2_Intervention_Types[NARM Asset Category],MATCH('N1.3_Project_Listing'!$C89,N1.2_Intervention_Types[Intervention Type ID],0),1),"")</f>
        <v>Pre-heating</v>
      </c>
      <c r="B89" s="160" t="str">
        <f>IF($D$2="GD",IFERROR(INDEX(N1.2_Intervention_Types[C&amp;V Asset Category (GD)],MATCH('N1.3_Project_Listing'!$C89,N1.2_Intervention_Types[Intervention Type ID],0),1),""),IFERROR(INDEX(N1.2_Intervention_Types[NARM Asset Category],MATCH('N1.3_Project_Listing'!$C89,N1.2_Intervention_Types[Intervention Type ID],0),1),""))</f>
        <v>PRS or Offtake</v>
      </c>
      <c r="C89" s="67">
        <f>IFERROR(INDEX(N1.2_Intervention_Types[Intervention Type ID],MATCH('N1.3_Project_Listing'!$I89,N1.2_Intervention_Types[Intervention Type],0),1),"")</f>
        <v>26</v>
      </c>
      <c r="D89" s="160" t="str">
        <f>IFERROR(INDEX(N1.2_Intervention_Types[Intervention Category],MATCH('N1.3_Project_Listing'!$C89,N1.2_Intervention_Types[Intervention Type ID],0),1),"")</f>
        <v>Refurbishment</v>
      </c>
      <c r="E89" s="210" t="s">
        <v>720</v>
      </c>
      <c r="F89" s="236" t="s">
        <v>721</v>
      </c>
      <c r="G89" s="236" t="s">
        <v>206</v>
      </c>
      <c r="H89" s="236" t="s">
        <v>300</v>
      </c>
      <c r="I89" s="151" t="s">
        <v>722</v>
      </c>
      <c r="J89" s="139">
        <v>2030</v>
      </c>
      <c r="K89" s="312">
        <v>0</v>
      </c>
      <c r="L89" s="312">
        <v>0</v>
      </c>
      <c r="M89" s="312">
        <v>1</v>
      </c>
      <c r="N89" s="343">
        <v>5.6877622541373393E-2</v>
      </c>
      <c r="O89" s="343">
        <v>5.6877622541373393E-2</v>
      </c>
      <c r="P89" s="365">
        <v>0</v>
      </c>
      <c r="Q89" s="366">
        <f t="shared" si="8"/>
        <v>0</v>
      </c>
      <c r="R89" s="368">
        <f>IF('N1.3_Project_Listing'!$D89="Replacement",SUM('N1.3_Project_Listing'!$K89:$L89)/2,'N1.3_Project_Listing'!$M89)</f>
        <v>1</v>
      </c>
      <c r="S89" s="67" t="str">
        <f>IFERROR(INDEX('N0.7_Lookup_References'!$C$13:$C$72,MATCH($A89,'N0.7_Lookup_References'!$B$13:$B$72,0)),"")</f>
        <v>Systems</v>
      </c>
      <c r="T89" s="338" t="str">
        <f t="shared" si="9"/>
        <v/>
      </c>
      <c r="V89" s="312">
        <v>0</v>
      </c>
      <c r="W89" s="312">
        <v>0</v>
      </c>
      <c r="X89" s="312">
        <v>1</v>
      </c>
      <c r="Y89" s="312">
        <v>0</v>
      </c>
      <c r="Z89" s="312">
        <v>0</v>
      </c>
      <c r="AA89" s="312">
        <v>0</v>
      </c>
      <c r="AB89" s="312">
        <v>0</v>
      </c>
      <c r="AC89" s="312">
        <v>0</v>
      </c>
      <c r="AD89" s="312">
        <v>0</v>
      </c>
      <c r="AE89" s="312">
        <v>0</v>
      </c>
      <c r="AF89" s="312">
        <v>0</v>
      </c>
      <c r="AG89" s="312">
        <v>0</v>
      </c>
      <c r="AH89" s="312">
        <v>1</v>
      </c>
      <c r="AI89" s="312">
        <v>0</v>
      </c>
      <c r="AJ89" s="312">
        <v>0</v>
      </c>
      <c r="AK89" s="312">
        <v>0</v>
      </c>
      <c r="AL89" s="312">
        <v>0</v>
      </c>
      <c r="AM89" s="312">
        <v>0</v>
      </c>
      <c r="AN89" s="312">
        <v>0</v>
      </c>
      <c r="AO89" s="312">
        <v>0</v>
      </c>
      <c r="AP89" s="63">
        <f t="shared" si="10"/>
        <v>1</v>
      </c>
      <c r="AQ89" s="63">
        <f t="shared" si="11"/>
        <v>1</v>
      </c>
      <c r="AR89" s="63">
        <f t="shared" si="12"/>
        <v>0</v>
      </c>
      <c r="AT89" s="176" cm="1">
        <f t="array" ref="AT89">SUMIFS('N1.3_Project_Listing'!$P$16:$P$829, 'N1.3_Project_Listing'!$E$16:$E$829,'N1.3_Project_Listing'!$E89, 'N1.3_Project_Listing'!$A$16:$A$829,ET_Risk_SC_Summation[[#Headers],[132kV Circuit Breaker]])</f>
        <v>0</v>
      </c>
      <c r="AU89" s="176" cm="1">
        <f t="array" ref="AU89">SUMIFS('N1.3_Project_Listing'!$P$16:$P$829, 'N1.3_Project_Listing'!$E$16:$E$829,'N1.3_Project_Listing'!$E89, 'N1.3_Project_Listing'!$A$16:$A$829,ET_Risk_SC_Summation[[#Headers],[132kV Transformer]])</f>
        <v>0</v>
      </c>
      <c r="AV89" s="176" cm="1">
        <f t="array" ref="AV89">SUMIFS('N1.3_Project_Listing'!$P$16:$P$829, 'N1.3_Project_Listing'!$E$16:$E$829,'N1.3_Project_Listing'!$E89, 'N1.3_Project_Listing'!$A$16:$A$829,ET_Risk_SC_Summation[[#Headers],[132kV Reactor]])</f>
        <v>0</v>
      </c>
      <c r="AW89" s="176" cm="1">
        <f t="array" ref="AW89">SUMIFS('N1.3_Project_Listing'!$P$16:$P$829, 'N1.3_Project_Listing'!$E$16:$E$829,'N1.3_Project_Listing'!$E89, 'N1.3_Project_Listing'!$A$16:$A$829,ET_Risk_SC_Summation[[#Headers],[132kV Underground Cable]])</f>
        <v>0</v>
      </c>
      <c r="AX89" s="176" cm="1">
        <f t="array" ref="AX89">SUMIFS('N1.3_Project_Listing'!$P$16:$P$829, 'N1.3_Project_Listing'!$E$16:$E$829,'N1.3_Project_Listing'!$E89, 'N1.3_Project_Listing'!$A$16:$A$829,ET_Risk_SC_Summation[[#Headers],[132kV OHL Conductor]])</f>
        <v>0</v>
      </c>
      <c r="AY89" s="176" cm="1">
        <f t="array" ref="AY89">SUMIFS('N1.3_Project_Listing'!$P$16:$P$829, 'N1.3_Project_Listing'!$E$16:$E$829,'N1.3_Project_Listing'!$E89, 'N1.3_Project_Listing'!$A$16:$A$829,ET_Risk_SC_Summation[[#Headers],[132kV OHL Fittings]])</f>
        <v>0</v>
      </c>
      <c r="AZ89" s="176" cm="1">
        <f t="array" ref="AZ89">SUMIFS('N1.3_Project_Listing'!$P$16:$P$829, 'N1.3_Project_Listing'!$E$16:$E$829,'N1.3_Project_Listing'!$E89, 'N1.3_Project_Listing'!$A$16:$A$829,ET_Risk_SC_Summation[[#Headers],[132kV OHL Tower]])</f>
        <v>0</v>
      </c>
      <c r="BA89" s="176" cm="1">
        <f t="array" ref="BA89">SUMIFS('N1.3_Project_Listing'!$P$16:$P$829, 'N1.3_Project_Listing'!$E$16:$E$829,'N1.3_Project_Listing'!$E89, 'N1.3_Project_Listing'!$A$16:$A$829,ET_Risk_SC_Summation[[#Headers],[275kV Circuit Breaker]])</f>
        <v>0</v>
      </c>
      <c r="BB89" s="176" cm="1">
        <f t="array" ref="BB89">SUMIFS('N1.3_Project_Listing'!$P$16:$P$829, 'N1.3_Project_Listing'!$E$16:$E$829,'N1.3_Project_Listing'!$E89, 'N1.3_Project_Listing'!$A$16:$A$829,ET_Risk_SC_Summation[[#Headers],[275kV Transformer]])</f>
        <v>0</v>
      </c>
      <c r="BC89" s="176" cm="1">
        <f t="array" ref="BC89">SUMIFS('N1.3_Project_Listing'!$P$16:$P$829, 'N1.3_Project_Listing'!$E$16:$E$829,'N1.3_Project_Listing'!$E89, 'N1.3_Project_Listing'!$A$16:$A$829,ET_Risk_SC_Summation[[#Headers],[275kV Reactor]])</f>
        <v>0</v>
      </c>
      <c r="BD89" s="176" cm="1">
        <f t="array" ref="BD89">SUMIFS('N1.3_Project_Listing'!$P$16:$P$829, 'N1.3_Project_Listing'!$E$16:$E$829,'N1.3_Project_Listing'!$E89, 'N1.3_Project_Listing'!$A$16:$A$829,ET_Risk_SC_Summation[[#Headers],[275kV Underground Cable]])</f>
        <v>0</v>
      </c>
      <c r="BE89" s="176" cm="1">
        <f t="array" ref="BE89">SUMIFS('N1.3_Project_Listing'!$P$16:$P$829, 'N1.3_Project_Listing'!$E$16:$E$829,'N1.3_Project_Listing'!$E89, 'N1.3_Project_Listing'!$A$16:$A$829,ET_Risk_SC_Summation[[#Headers],[275kV OHL Conductor]])</f>
        <v>0</v>
      </c>
      <c r="BF89" s="176" cm="1">
        <f t="array" ref="BF89">SUMIFS('N1.3_Project_Listing'!$P$16:$P$829, 'N1.3_Project_Listing'!$E$16:$E$829,'N1.3_Project_Listing'!$E89, 'N1.3_Project_Listing'!$A$16:$A$829,ET_Risk_SC_Summation[[#Headers],[275kV OHL Fittings]])</f>
        <v>0</v>
      </c>
      <c r="BG89" s="176" cm="1">
        <f t="array" ref="BG89">SUMIFS('N1.3_Project_Listing'!$P$16:$P$829, 'N1.3_Project_Listing'!$E$16:$E$829,'N1.3_Project_Listing'!$E89, 'N1.3_Project_Listing'!$A$16:$A$829,ET_Risk_SC_Summation[[#Headers],[275kV OHL Tower]])</f>
        <v>0</v>
      </c>
      <c r="BH89" s="176" cm="1">
        <f t="array" ref="BH89">SUMIFS('N1.3_Project_Listing'!$P$16:$P$829, 'N1.3_Project_Listing'!$E$16:$E$829,'N1.3_Project_Listing'!$E89, 'N1.3_Project_Listing'!$A$16:$A$829,ET_Risk_SC_Summation[[#Headers],[400kV Circuit Breaker]])</f>
        <v>0</v>
      </c>
      <c r="BI89" s="176" cm="1">
        <f t="array" ref="BI89">SUMIFS('N1.3_Project_Listing'!$P$16:$P$829, 'N1.3_Project_Listing'!$E$16:$E$829,'N1.3_Project_Listing'!$E89, 'N1.3_Project_Listing'!$A$16:$A$829,ET_Risk_SC_Summation[[#Headers],[400kV Transformer]])</f>
        <v>0</v>
      </c>
      <c r="BJ89" s="176" cm="1">
        <f t="array" ref="BJ89">SUMIFS('N1.3_Project_Listing'!$P$16:$P$829, 'N1.3_Project_Listing'!$E$16:$E$829,'N1.3_Project_Listing'!$E89, 'N1.3_Project_Listing'!$A$16:$A$829,ET_Risk_SC_Summation[[#Headers],[400kV Reactor]])</f>
        <v>0</v>
      </c>
      <c r="BK89" s="176" cm="1">
        <f t="array" ref="BK89">SUMIFS('N1.3_Project_Listing'!$P$16:$P$829, 'N1.3_Project_Listing'!$E$16:$E$829,'N1.3_Project_Listing'!$E89, 'N1.3_Project_Listing'!$A$16:$A$829,ET_Risk_SC_Summation[[#Headers],[400kV Underground Cable]])</f>
        <v>0</v>
      </c>
      <c r="BL89" s="176" cm="1">
        <f t="array" ref="BL89">SUMIFS('N1.3_Project_Listing'!$P$16:$P$829, 'N1.3_Project_Listing'!$E$16:$E$829,'N1.3_Project_Listing'!$E89, 'N1.3_Project_Listing'!$A$16:$A$829,ET_Risk_SC_Summation[[#Headers],[400kV OHL Conductor]])</f>
        <v>0</v>
      </c>
      <c r="BM89" s="176" cm="1">
        <f t="array" ref="BM89">SUMIFS('N1.3_Project_Listing'!$P$16:$P$829, 'N1.3_Project_Listing'!$E$16:$E$829,'N1.3_Project_Listing'!$E89, 'N1.3_Project_Listing'!$A$16:$A$829,ET_Risk_SC_Summation[[#Headers],[400kV OHL Fittings]])</f>
        <v>0</v>
      </c>
      <c r="BN89" s="176" cm="1">
        <f t="array" ref="BN89">SUMIFS('N1.3_Project_Listing'!$P$16:$P$829, 'N1.3_Project_Listing'!$E$16:$E$829,'N1.3_Project_Listing'!$E89, 'N1.3_Project_Listing'!$A$16:$A$829,ET_Risk_SC_Summation[[#Headers],[400kV OHL Tower]])</f>
        <v>0</v>
      </c>
      <c r="BO89" s="177" t="str">
        <f>IF(SUM(ET_Risk_SC_Summation[[#This Row],[132kV Circuit Breaker]:[400kV OHL Tower]])=0, "n/a", INDEX(ET_Risk_SC_Summation[#Headers],1,MATCH(MAX(ET_Risk_SC_Summation[[#This Row],[132kV Circuit Breaker]:[400kV OHL Tower]]),ET_Risk_SC_Summation[[#This Row],[132kV Circuit Breaker]:[400kV OHL Tower]],0)))</f>
        <v>n/a</v>
      </c>
      <c r="BP89" s="177" t="str">
        <f>IFERROR(INDEX('N0.7_Lookup_References'!$G$77:$G$98,MATCH(ET_Risk_SC_Summation[[#This Row],[Mxx Category]],'N0.7_Lookup_References'!$F$77:$F$98,0)),"")</f>
        <v/>
      </c>
    </row>
    <row r="90" spans="1:68" ht="108">
      <c r="A90" s="160" t="str">
        <f>IFERROR(INDEX(N1.2_Intervention_Types[NARM Asset Category],MATCH('N1.3_Project_Listing'!$C90,N1.2_Intervention_Types[Intervention Type ID],0),1),"")</f>
        <v>Pre-heating</v>
      </c>
      <c r="B90" s="160" t="str">
        <f>IF($D$2="GD",IFERROR(INDEX(N1.2_Intervention_Types[C&amp;V Asset Category (GD)],MATCH('N1.3_Project_Listing'!$C90,N1.2_Intervention_Types[Intervention Type ID],0),1),""),IFERROR(INDEX(N1.2_Intervention_Types[NARM Asset Category],MATCH('N1.3_Project_Listing'!$C90,N1.2_Intervention_Types[Intervention Type ID],0),1),""))</f>
        <v>PRS or Offtake</v>
      </c>
      <c r="C90" s="67">
        <f>IFERROR(INDEX(N1.2_Intervention_Types[Intervention Type ID],MATCH('N1.3_Project_Listing'!$I90,N1.2_Intervention_Types[Intervention Type],0),1),"")</f>
        <v>26</v>
      </c>
      <c r="D90" s="160" t="str">
        <f>IFERROR(INDEX(N1.2_Intervention_Types[Intervention Category],MATCH('N1.3_Project_Listing'!$C90,N1.2_Intervention_Types[Intervention Type ID],0),1),"")</f>
        <v>Refurbishment</v>
      </c>
      <c r="E90" s="210" t="s">
        <v>720</v>
      </c>
      <c r="F90" s="236" t="s">
        <v>721</v>
      </c>
      <c r="G90" s="236" t="s">
        <v>206</v>
      </c>
      <c r="H90" s="236" t="s">
        <v>300</v>
      </c>
      <c r="I90" s="151" t="s">
        <v>722</v>
      </c>
      <c r="J90" s="139">
        <v>2031</v>
      </c>
      <c r="K90" s="312">
        <v>0</v>
      </c>
      <c r="L90" s="312">
        <v>0</v>
      </c>
      <c r="M90" s="312">
        <v>1</v>
      </c>
      <c r="N90" s="343">
        <v>5.321954173570604E-2</v>
      </c>
      <c r="O90" s="343">
        <v>5.321954173570604E-2</v>
      </c>
      <c r="P90" s="365">
        <v>0</v>
      </c>
      <c r="Q90" s="366">
        <f t="shared" si="8"/>
        <v>0</v>
      </c>
      <c r="R90" s="368">
        <f>IF('N1.3_Project_Listing'!$D90="Replacement",SUM('N1.3_Project_Listing'!$K90:$L90)/2,'N1.3_Project_Listing'!$M90)</f>
        <v>1</v>
      </c>
      <c r="S90" s="67" t="str">
        <f>IFERROR(INDEX('N0.7_Lookup_References'!$C$13:$C$72,MATCH($A90,'N0.7_Lookup_References'!$B$13:$B$72,0)),"")</f>
        <v>Systems</v>
      </c>
      <c r="T90" s="338" t="str">
        <f t="shared" si="9"/>
        <v/>
      </c>
      <c r="V90" s="312">
        <v>0</v>
      </c>
      <c r="W90" s="312">
        <v>1</v>
      </c>
      <c r="X90" s="312">
        <v>0</v>
      </c>
      <c r="Y90" s="312">
        <v>0</v>
      </c>
      <c r="Z90" s="312">
        <v>0</v>
      </c>
      <c r="AA90" s="312">
        <v>0</v>
      </c>
      <c r="AB90" s="312">
        <v>0</v>
      </c>
      <c r="AC90" s="312">
        <v>0</v>
      </c>
      <c r="AD90" s="312">
        <v>0</v>
      </c>
      <c r="AE90" s="312">
        <v>0</v>
      </c>
      <c r="AF90" s="312">
        <v>0</v>
      </c>
      <c r="AG90" s="312">
        <v>1</v>
      </c>
      <c r="AH90" s="312">
        <v>0</v>
      </c>
      <c r="AI90" s="312">
        <v>0</v>
      </c>
      <c r="AJ90" s="312">
        <v>0</v>
      </c>
      <c r="AK90" s="312">
        <v>0</v>
      </c>
      <c r="AL90" s="312">
        <v>0</v>
      </c>
      <c r="AM90" s="312">
        <v>0</v>
      </c>
      <c r="AN90" s="312">
        <v>0</v>
      </c>
      <c r="AO90" s="312">
        <v>0</v>
      </c>
      <c r="AP90" s="63">
        <f t="shared" si="10"/>
        <v>1</v>
      </c>
      <c r="AQ90" s="63">
        <f t="shared" si="11"/>
        <v>1</v>
      </c>
      <c r="AR90" s="63">
        <f t="shared" si="12"/>
        <v>0</v>
      </c>
      <c r="AT90" s="176" cm="1">
        <f t="array" ref="AT90">SUMIFS('N1.3_Project_Listing'!$P$16:$P$829, 'N1.3_Project_Listing'!$E$16:$E$829,'N1.3_Project_Listing'!$E90, 'N1.3_Project_Listing'!$A$16:$A$829,ET_Risk_SC_Summation[[#Headers],[132kV Circuit Breaker]])</f>
        <v>0</v>
      </c>
      <c r="AU90" s="176" cm="1">
        <f t="array" ref="AU90">SUMIFS('N1.3_Project_Listing'!$P$16:$P$829, 'N1.3_Project_Listing'!$E$16:$E$829,'N1.3_Project_Listing'!$E90, 'N1.3_Project_Listing'!$A$16:$A$829,ET_Risk_SC_Summation[[#Headers],[132kV Transformer]])</f>
        <v>0</v>
      </c>
      <c r="AV90" s="176" cm="1">
        <f t="array" ref="AV90">SUMIFS('N1.3_Project_Listing'!$P$16:$P$829, 'N1.3_Project_Listing'!$E$16:$E$829,'N1.3_Project_Listing'!$E90, 'N1.3_Project_Listing'!$A$16:$A$829,ET_Risk_SC_Summation[[#Headers],[132kV Reactor]])</f>
        <v>0</v>
      </c>
      <c r="AW90" s="176" cm="1">
        <f t="array" ref="AW90">SUMIFS('N1.3_Project_Listing'!$P$16:$P$829, 'N1.3_Project_Listing'!$E$16:$E$829,'N1.3_Project_Listing'!$E90, 'N1.3_Project_Listing'!$A$16:$A$829,ET_Risk_SC_Summation[[#Headers],[132kV Underground Cable]])</f>
        <v>0</v>
      </c>
      <c r="AX90" s="176" cm="1">
        <f t="array" ref="AX90">SUMIFS('N1.3_Project_Listing'!$P$16:$P$829, 'N1.3_Project_Listing'!$E$16:$E$829,'N1.3_Project_Listing'!$E90, 'N1.3_Project_Listing'!$A$16:$A$829,ET_Risk_SC_Summation[[#Headers],[132kV OHL Conductor]])</f>
        <v>0</v>
      </c>
      <c r="AY90" s="176" cm="1">
        <f t="array" ref="AY90">SUMIFS('N1.3_Project_Listing'!$P$16:$P$829, 'N1.3_Project_Listing'!$E$16:$E$829,'N1.3_Project_Listing'!$E90, 'N1.3_Project_Listing'!$A$16:$A$829,ET_Risk_SC_Summation[[#Headers],[132kV OHL Fittings]])</f>
        <v>0</v>
      </c>
      <c r="AZ90" s="176" cm="1">
        <f t="array" ref="AZ90">SUMIFS('N1.3_Project_Listing'!$P$16:$P$829, 'N1.3_Project_Listing'!$E$16:$E$829,'N1.3_Project_Listing'!$E90, 'N1.3_Project_Listing'!$A$16:$A$829,ET_Risk_SC_Summation[[#Headers],[132kV OHL Tower]])</f>
        <v>0</v>
      </c>
      <c r="BA90" s="176" cm="1">
        <f t="array" ref="BA90">SUMIFS('N1.3_Project_Listing'!$P$16:$P$829, 'N1.3_Project_Listing'!$E$16:$E$829,'N1.3_Project_Listing'!$E90, 'N1.3_Project_Listing'!$A$16:$A$829,ET_Risk_SC_Summation[[#Headers],[275kV Circuit Breaker]])</f>
        <v>0</v>
      </c>
      <c r="BB90" s="176" cm="1">
        <f t="array" ref="BB90">SUMIFS('N1.3_Project_Listing'!$P$16:$P$829, 'N1.3_Project_Listing'!$E$16:$E$829,'N1.3_Project_Listing'!$E90, 'N1.3_Project_Listing'!$A$16:$A$829,ET_Risk_SC_Summation[[#Headers],[275kV Transformer]])</f>
        <v>0</v>
      </c>
      <c r="BC90" s="176" cm="1">
        <f t="array" ref="BC90">SUMIFS('N1.3_Project_Listing'!$P$16:$P$829, 'N1.3_Project_Listing'!$E$16:$E$829,'N1.3_Project_Listing'!$E90, 'N1.3_Project_Listing'!$A$16:$A$829,ET_Risk_SC_Summation[[#Headers],[275kV Reactor]])</f>
        <v>0</v>
      </c>
      <c r="BD90" s="176" cm="1">
        <f t="array" ref="BD90">SUMIFS('N1.3_Project_Listing'!$P$16:$P$829, 'N1.3_Project_Listing'!$E$16:$E$829,'N1.3_Project_Listing'!$E90, 'N1.3_Project_Listing'!$A$16:$A$829,ET_Risk_SC_Summation[[#Headers],[275kV Underground Cable]])</f>
        <v>0</v>
      </c>
      <c r="BE90" s="176" cm="1">
        <f t="array" ref="BE90">SUMIFS('N1.3_Project_Listing'!$P$16:$P$829, 'N1.3_Project_Listing'!$E$16:$E$829,'N1.3_Project_Listing'!$E90, 'N1.3_Project_Listing'!$A$16:$A$829,ET_Risk_SC_Summation[[#Headers],[275kV OHL Conductor]])</f>
        <v>0</v>
      </c>
      <c r="BF90" s="176" cm="1">
        <f t="array" ref="BF90">SUMIFS('N1.3_Project_Listing'!$P$16:$P$829, 'N1.3_Project_Listing'!$E$16:$E$829,'N1.3_Project_Listing'!$E90, 'N1.3_Project_Listing'!$A$16:$A$829,ET_Risk_SC_Summation[[#Headers],[275kV OHL Fittings]])</f>
        <v>0</v>
      </c>
      <c r="BG90" s="176" cm="1">
        <f t="array" ref="BG90">SUMIFS('N1.3_Project_Listing'!$P$16:$P$829, 'N1.3_Project_Listing'!$E$16:$E$829,'N1.3_Project_Listing'!$E90, 'N1.3_Project_Listing'!$A$16:$A$829,ET_Risk_SC_Summation[[#Headers],[275kV OHL Tower]])</f>
        <v>0</v>
      </c>
      <c r="BH90" s="176" cm="1">
        <f t="array" ref="BH90">SUMIFS('N1.3_Project_Listing'!$P$16:$P$829, 'N1.3_Project_Listing'!$E$16:$E$829,'N1.3_Project_Listing'!$E90, 'N1.3_Project_Listing'!$A$16:$A$829,ET_Risk_SC_Summation[[#Headers],[400kV Circuit Breaker]])</f>
        <v>0</v>
      </c>
      <c r="BI90" s="176" cm="1">
        <f t="array" ref="BI90">SUMIFS('N1.3_Project_Listing'!$P$16:$P$829, 'N1.3_Project_Listing'!$E$16:$E$829,'N1.3_Project_Listing'!$E90, 'N1.3_Project_Listing'!$A$16:$A$829,ET_Risk_SC_Summation[[#Headers],[400kV Transformer]])</f>
        <v>0</v>
      </c>
      <c r="BJ90" s="176" cm="1">
        <f t="array" ref="BJ90">SUMIFS('N1.3_Project_Listing'!$P$16:$P$829, 'N1.3_Project_Listing'!$E$16:$E$829,'N1.3_Project_Listing'!$E90, 'N1.3_Project_Listing'!$A$16:$A$829,ET_Risk_SC_Summation[[#Headers],[400kV Reactor]])</f>
        <v>0</v>
      </c>
      <c r="BK90" s="176" cm="1">
        <f t="array" ref="BK90">SUMIFS('N1.3_Project_Listing'!$P$16:$P$829, 'N1.3_Project_Listing'!$E$16:$E$829,'N1.3_Project_Listing'!$E90, 'N1.3_Project_Listing'!$A$16:$A$829,ET_Risk_SC_Summation[[#Headers],[400kV Underground Cable]])</f>
        <v>0</v>
      </c>
      <c r="BL90" s="176" cm="1">
        <f t="array" ref="BL90">SUMIFS('N1.3_Project_Listing'!$P$16:$P$829, 'N1.3_Project_Listing'!$E$16:$E$829,'N1.3_Project_Listing'!$E90, 'N1.3_Project_Listing'!$A$16:$A$829,ET_Risk_SC_Summation[[#Headers],[400kV OHL Conductor]])</f>
        <v>0</v>
      </c>
      <c r="BM90" s="176" cm="1">
        <f t="array" ref="BM90">SUMIFS('N1.3_Project_Listing'!$P$16:$P$829, 'N1.3_Project_Listing'!$E$16:$E$829,'N1.3_Project_Listing'!$E90, 'N1.3_Project_Listing'!$A$16:$A$829,ET_Risk_SC_Summation[[#Headers],[400kV OHL Fittings]])</f>
        <v>0</v>
      </c>
      <c r="BN90" s="176" cm="1">
        <f t="array" ref="BN90">SUMIFS('N1.3_Project_Listing'!$P$16:$P$829, 'N1.3_Project_Listing'!$E$16:$E$829,'N1.3_Project_Listing'!$E90, 'N1.3_Project_Listing'!$A$16:$A$829,ET_Risk_SC_Summation[[#Headers],[400kV OHL Tower]])</f>
        <v>0</v>
      </c>
      <c r="BO90" s="177" t="str">
        <f>IF(SUM(ET_Risk_SC_Summation[[#This Row],[132kV Circuit Breaker]:[400kV OHL Tower]])=0, "n/a", INDEX(ET_Risk_SC_Summation[#Headers],1,MATCH(MAX(ET_Risk_SC_Summation[[#This Row],[132kV Circuit Breaker]:[400kV OHL Tower]]),ET_Risk_SC_Summation[[#This Row],[132kV Circuit Breaker]:[400kV OHL Tower]],0)))</f>
        <v>n/a</v>
      </c>
      <c r="BP90" s="177" t="str">
        <f>IFERROR(INDEX('N0.7_Lookup_References'!$G$77:$G$98,MATCH(ET_Risk_SC_Summation[[#This Row],[Mxx Category]],'N0.7_Lookup_References'!$F$77:$F$98,0)),"")</f>
        <v/>
      </c>
    </row>
    <row r="91" spans="1:68" ht="94.5">
      <c r="A91" s="160" t="str">
        <f>IFERROR(INDEX(N1.2_Intervention_Types[NARM Asset Category],MATCH('N1.3_Project_Listing'!$C91,N1.2_Intervention_Types[Intervention Type ID],0),1),"")</f>
        <v>Pre-heating</v>
      </c>
      <c r="B91" s="160" t="str">
        <f>IF($D$2="GD",IFERROR(INDEX(N1.2_Intervention_Types[C&amp;V Asset Category (GD)],MATCH('N1.3_Project_Listing'!$C91,N1.2_Intervention_Types[Intervention Type ID],0),1),""),IFERROR(INDEX(N1.2_Intervention_Types[NARM Asset Category],MATCH('N1.3_Project_Listing'!$C91,N1.2_Intervention_Types[Intervention Type ID],0),1),""))</f>
        <v>PRS or Offtake</v>
      </c>
      <c r="C91" s="67">
        <f>IFERROR(INDEX(N1.2_Intervention_Types[Intervention Type ID],MATCH('N1.3_Project_Listing'!$I91,N1.2_Intervention_Types[Intervention Type],0),1),"")</f>
        <v>24</v>
      </c>
      <c r="D91" s="160" t="str">
        <f>IFERROR(INDEX(N1.2_Intervention_Types[Intervention Category],MATCH('N1.3_Project_Listing'!$C91,N1.2_Intervention_Types[Intervention Type ID],0),1),"")</f>
        <v>Refurbishment</v>
      </c>
      <c r="E91" s="210" t="s">
        <v>723</v>
      </c>
      <c r="F91" s="236" t="s">
        <v>724</v>
      </c>
      <c r="G91" s="236" t="s">
        <v>181</v>
      </c>
      <c r="H91" s="236" t="s">
        <v>300</v>
      </c>
      <c r="I91" s="151" t="s">
        <v>725</v>
      </c>
      <c r="J91" s="139">
        <v>2027</v>
      </c>
      <c r="K91" s="312">
        <v>0</v>
      </c>
      <c r="L91" s="312">
        <v>0</v>
      </c>
      <c r="M91" s="312">
        <v>4</v>
      </c>
      <c r="N91" s="343">
        <v>0.20636474836682889</v>
      </c>
      <c r="O91" s="343">
        <v>9.2419010977867727E-2</v>
      </c>
      <c r="P91" s="365">
        <v>1.6054053958050771</v>
      </c>
      <c r="Q91" s="366">
        <f t="shared" si="8"/>
        <v>0.11394573738896116</v>
      </c>
      <c r="R91" s="368">
        <f>IF('N1.3_Project_Listing'!$D91="Replacement",SUM('N1.3_Project_Listing'!$K91:$L91)/2,'N1.3_Project_Listing'!$M91)</f>
        <v>4</v>
      </c>
      <c r="S91" s="67" t="str">
        <f>IFERROR(INDEX('N0.7_Lookup_References'!$C$13:$C$72,MATCH($A91,'N0.7_Lookup_References'!$B$13:$B$72,0)),"")</f>
        <v>Systems</v>
      </c>
      <c r="T91" s="338" t="str">
        <f t="shared" si="9"/>
        <v/>
      </c>
      <c r="V91" s="312">
        <v>0</v>
      </c>
      <c r="W91" s="312">
        <v>3</v>
      </c>
      <c r="X91" s="312">
        <v>1</v>
      </c>
      <c r="Y91" s="312">
        <v>0</v>
      </c>
      <c r="Z91" s="312">
        <v>0</v>
      </c>
      <c r="AA91" s="312">
        <v>0</v>
      </c>
      <c r="AB91" s="312">
        <v>0</v>
      </c>
      <c r="AC91" s="312">
        <v>0</v>
      </c>
      <c r="AD91" s="312">
        <v>0</v>
      </c>
      <c r="AE91" s="312">
        <v>0</v>
      </c>
      <c r="AF91" s="312">
        <v>3</v>
      </c>
      <c r="AG91" s="312">
        <v>1</v>
      </c>
      <c r="AH91" s="312">
        <v>0</v>
      </c>
      <c r="AI91" s="312">
        <v>0</v>
      </c>
      <c r="AJ91" s="312">
        <v>0</v>
      </c>
      <c r="AK91" s="312">
        <v>0</v>
      </c>
      <c r="AL91" s="312">
        <v>0</v>
      </c>
      <c r="AM91" s="312">
        <v>0</v>
      </c>
      <c r="AN91" s="312">
        <v>0</v>
      </c>
      <c r="AO91" s="312">
        <v>0</v>
      </c>
      <c r="AP91" s="63">
        <f t="shared" si="10"/>
        <v>4</v>
      </c>
      <c r="AQ91" s="63">
        <f t="shared" si="11"/>
        <v>4</v>
      </c>
      <c r="AR91" s="63">
        <f t="shared" si="12"/>
        <v>0</v>
      </c>
      <c r="AT91" s="176" cm="1">
        <f t="array" ref="AT91">SUMIFS('N1.3_Project_Listing'!$P$16:$P$829, 'N1.3_Project_Listing'!$E$16:$E$829,'N1.3_Project_Listing'!$E91, 'N1.3_Project_Listing'!$A$16:$A$829,ET_Risk_SC_Summation[[#Headers],[132kV Circuit Breaker]])</f>
        <v>0</v>
      </c>
      <c r="AU91" s="176" cm="1">
        <f t="array" ref="AU91">SUMIFS('N1.3_Project_Listing'!$P$16:$P$829, 'N1.3_Project_Listing'!$E$16:$E$829,'N1.3_Project_Listing'!$E91, 'N1.3_Project_Listing'!$A$16:$A$829,ET_Risk_SC_Summation[[#Headers],[132kV Transformer]])</f>
        <v>0</v>
      </c>
      <c r="AV91" s="176" cm="1">
        <f t="array" ref="AV91">SUMIFS('N1.3_Project_Listing'!$P$16:$P$829, 'N1.3_Project_Listing'!$E$16:$E$829,'N1.3_Project_Listing'!$E91, 'N1.3_Project_Listing'!$A$16:$A$829,ET_Risk_SC_Summation[[#Headers],[132kV Reactor]])</f>
        <v>0</v>
      </c>
      <c r="AW91" s="176" cm="1">
        <f t="array" ref="AW91">SUMIFS('N1.3_Project_Listing'!$P$16:$P$829, 'N1.3_Project_Listing'!$E$16:$E$829,'N1.3_Project_Listing'!$E91, 'N1.3_Project_Listing'!$A$16:$A$829,ET_Risk_SC_Summation[[#Headers],[132kV Underground Cable]])</f>
        <v>0</v>
      </c>
      <c r="AX91" s="176" cm="1">
        <f t="array" ref="AX91">SUMIFS('N1.3_Project_Listing'!$P$16:$P$829, 'N1.3_Project_Listing'!$E$16:$E$829,'N1.3_Project_Listing'!$E91, 'N1.3_Project_Listing'!$A$16:$A$829,ET_Risk_SC_Summation[[#Headers],[132kV OHL Conductor]])</f>
        <v>0</v>
      </c>
      <c r="AY91" s="176" cm="1">
        <f t="array" ref="AY91">SUMIFS('N1.3_Project_Listing'!$P$16:$P$829, 'N1.3_Project_Listing'!$E$16:$E$829,'N1.3_Project_Listing'!$E91, 'N1.3_Project_Listing'!$A$16:$A$829,ET_Risk_SC_Summation[[#Headers],[132kV OHL Fittings]])</f>
        <v>0</v>
      </c>
      <c r="AZ91" s="176" cm="1">
        <f t="array" ref="AZ91">SUMIFS('N1.3_Project_Listing'!$P$16:$P$829, 'N1.3_Project_Listing'!$E$16:$E$829,'N1.3_Project_Listing'!$E91, 'N1.3_Project_Listing'!$A$16:$A$829,ET_Risk_SC_Summation[[#Headers],[132kV OHL Tower]])</f>
        <v>0</v>
      </c>
      <c r="BA91" s="176" cm="1">
        <f t="array" ref="BA91">SUMIFS('N1.3_Project_Listing'!$P$16:$P$829, 'N1.3_Project_Listing'!$E$16:$E$829,'N1.3_Project_Listing'!$E91, 'N1.3_Project_Listing'!$A$16:$A$829,ET_Risk_SC_Summation[[#Headers],[275kV Circuit Breaker]])</f>
        <v>0</v>
      </c>
      <c r="BB91" s="176" cm="1">
        <f t="array" ref="BB91">SUMIFS('N1.3_Project_Listing'!$P$16:$P$829, 'N1.3_Project_Listing'!$E$16:$E$829,'N1.3_Project_Listing'!$E91, 'N1.3_Project_Listing'!$A$16:$A$829,ET_Risk_SC_Summation[[#Headers],[275kV Transformer]])</f>
        <v>0</v>
      </c>
      <c r="BC91" s="176" cm="1">
        <f t="array" ref="BC91">SUMIFS('N1.3_Project_Listing'!$P$16:$P$829, 'N1.3_Project_Listing'!$E$16:$E$829,'N1.3_Project_Listing'!$E91, 'N1.3_Project_Listing'!$A$16:$A$829,ET_Risk_SC_Summation[[#Headers],[275kV Reactor]])</f>
        <v>0</v>
      </c>
      <c r="BD91" s="176" cm="1">
        <f t="array" ref="BD91">SUMIFS('N1.3_Project_Listing'!$P$16:$P$829, 'N1.3_Project_Listing'!$E$16:$E$829,'N1.3_Project_Listing'!$E91, 'N1.3_Project_Listing'!$A$16:$A$829,ET_Risk_SC_Summation[[#Headers],[275kV Underground Cable]])</f>
        <v>0</v>
      </c>
      <c r="BE91" s="176" cm="1">
        <f t="array" ref="BE91">SUMIFS('N1.3_Project_Listing'!$P$16:$P$829, 'N1.3_Project_Listing'!$E$16:$E$829,'N1.3_Project_Listing'!$E91, 'N1.3_Project_Listing'!$A$16:$A$829,ET_Risk_SC_Summation[[#Headers],[275kV OHL Conductor]])</f>
        <v>0</v>
      </c>
      <c r="BF91" s="176" cm="1">
        <f t="array" ref="BF91">SUMIFS('N1.3_Project_Listing'!$P$16:$P$829, 'N1.3_Project_Listing'!$E$16:$E$829,'N1.3_Project_Listing'!$E91, 'N1.3_Project_Listing'!$A$16:$A$829,ET_Risk_SC_Summation[[#Headers],[275kV OHL Fittings]])</f>
        <v>0</v>
      </c>
      <c r="BG91" s="176" cm="1">
        <f t="array" ref="BG91">SUMIFS('N1.3_Project_Listing'!$P$16:$P$829, 'N1.3_Project_Listing'!$E$16:$E$829,'N1.3_Project_Listing'!$E91, 'N1.3_Project_Listing'!$A$16:$A$829,ET_Risk_SC_Summation[[#Headers],[275kV OHL Tower]])</f>
        <v>0</v>
      </c>
      <c r="BH91" s="176" cm="1">
        <f t="array" ref="BH91">SUMIFS('N1.3_Project_Listing'!$P$16:$P$829, 'N1.3_Project_Listing'!$E$16:$E$829,'N1.3_Project_Listing'!$E91, 'N1.3_Project_Listing'!$A$16:$A$829,ET_Risk_SC_Summation[[#Headers],[400kV Circuit Breaker]])</f>
        <v>0</v>
      </c>
      <c r="BI91" s="176" cm="1">
        <f t="array" ref="BI91">SUMIFS('N1.3_Project_Listing'!$P$16:$P$829, 'N1.3_Project_Listing'!$E$16:$E$829,'N1.3_Project_Listing'!$E91, 'N1.3_Project_Listing'!$A$16:$A$829,ET_Risk_SC_Summation[[#Headers],[400kV Transformer]])</f>
        <v>0</v>
      </c>
      <c r="BJ91" s="176" cm="1">
        <f t="array" ref="BJ91">SUMIFS('N1.3_Project_Listing'!$P$16:$P$829, 'N1.3_Project_Listing'!$E$16:$E$829,'N1.3_Project_Listing'!$E91, 'N1.3_Project_Listing'!$A$16:$A$829,ET_Risk_SC_Summation[[#Headers],[400kV Reactor]])</f>
        <v>0</v>
      </c>
      <c r="BK91" s="176" cm="1">
        <f t="array" ref="BK91">SUMIFS('N1.3_Project_Listing'!$P$16:$P$829, 'N1.3_Project_Listing'!$E$16:$E$829,'N1.3_Project_Listing'!$E91, 'N1.3_Project_Listing'!$A$16:$A$829,ET_Risk_SC_Summation[[#Headers],[400kV Underground Cable]])</f>
        <v>0</v>
      </c>
      <c r="BL91" s="176" cm="1">
        <f t="array" ref="BL91">SUMIFS('N1.3_Project_Listing'!$P$16:$P$829, 'N1.3_Project_Listing'!$E$16:$E$829,'N1.3_Project_Listing'!$E91, 'N1.3_Project_Listing'!$A$16:$A$829,ET_Risk_SC_Summation[[#Headers],[400kV OHL Conductor]])</f>
        <v>0</v>
      </c>
      <c r="BM91" s="176" cm="1">
        <f t="array" ref="BM91">SUMIFS('N1.3_Project_Listing'!$P$16:$P$829, 'N1.3_Project_Listing'!$E$16:$E$829,'N1.3_Project_Listing'!$E91, 'N1.3_Project_Listing'!$A$16:$A$829,ET_Risk_SC_Summation[[#Headers],[400kV OHL Fittings]])</f>
        <v>0</v>
      </c>
      <c r="BN91" s="176" cm="1">
        <f t="array" ref="BN91">SUMIFS('N1.3_Project_Listing'!$P$16:$P$829, 'N1.3_Project_Listing'!$E$16:$E$829,'N1.3_Project_Listing'!$E91, 'N1.3_Project_Listing'!$A$16:$A$829,ET_Risk_SC_Summation[[#Headers],[400kV OHL Tower]])</f>
        <v>0</v>
      </c>
      <c r="BO91" s="177" t="str">
        <f>IF(SUM(ET_Risk_SC_Summation[[#This Row],[132kV Circuit Breaker]:[400kV OHL Tower]])=0, "n/a", INDEX(ET_Risk_SC_Summation[#Headers],1,MATCH(MAX(ET_Risk_SC_Summation[[#This Row],[132kV Circuit Breaker]:[400kV OHL Tower]]),ET_Risk_SC_Summation[[#This Row],[132kV Circuit Breaker]:[400kV OHL Tower]],0)))</f>
        <v>n/a</v>
      </c>
      <c r="BP91" s="177" t="str">
        <f>IFERROR(INDEX('N0.7_Lookup_References'!$G$77:$G$98,MATCH(ET_Risk_SC_Summation[[#This Row],[Mxx Category]],'N0.7_Lookup_References'!$F$77:$F$98,0)),"")</f>
        <v/>
      </c>
    </row>
    <row r="92" spans="1:68" ht="94.5">
      <c r="A92" s="160" t="str">
        <f>IFERROR(INDEX(N1.2_Intervention_Types[NARM Asset Category],MATCH('N1.3_Project_Listing'!$C92,N1.2_Intervention_Types[Intervention Type ID],0),1),"")</f>
        <v>Pre-heating</v>
      </c>
      <c r="B92" s="160" t="str">
        <f>IF($D$2="GD",IFERROR(INDEX(N1.2_Intervention_Types[C&amp;V Asset Category (GD)],MATCH('N1.3_Project_Listing'!$C92,N1.2_Intervention_Types[Intervention Type ID],0),1),""),IFERROR(INDEX(N1.2_Intervention_Types[NARM Asset Category],MATCH('N1.3_Project_Listing'!$C92,N1.2_Intervention_Types[Intervention Type ID],0),1),""))</f>
        <v>PRS or Offtake</v>
      </c>
      <c r="C92" s="67">
        <f>IFERROR(INDEX(N1.2_Intervention_Types[Intervention Type ID],MATCH('N1.3_Project_Listing'!$I92,N1.2_Intervention_Types[Intervention Type],0),1),"")</f>
        <v>24</v>
      </c>
      <c r="D92" s="160" t="str">
        <f>IFERROR(INDEX(N1.2_Intervention_Types[Intervention Category],MATCH('N1.3_Project_Listing'!$C92,N1.2_Intervention_Types[Intervention Type ID],0),1),"")</f>
        <v>Refurbishment</v>
      </c>
      <c r="E92" s="210" t="s">
        <v>723</v>
      </c>
      <c r="F92" s="236" t="s">
        <v>724</v>
      </c>
      <c r="G92" s="236" t="s">
        <v>181</v>
      </c>
      <c r="H92" s="236" t="s">
        <v>300</v>
      </c>
      <c r="I92" s="151" t="s">
        <v>725</v>
      </c>
      <c r="J92" s="139">
        <v>2028</v>
      </c>
      <c r="K92" s="312">
        <v>0</v>
      </c>
      <c r="L92" s="312">
        <v>0</v>
      </c>
      <c r="M92" s="312">
        <v>4</v>
      </c>
      <c r="N92" s="343">
        <v>0.1821925702189299</v>
      </c>
      <c r="O92" s="343">
        <v>7.9440536980362117E-2</v>
      </c>
      <c r="P92" s="365">
        <v>1.4618791816834067</v>
      </c>
      <c r="Q92" s="366">
        <f t="shared" si="8"/>
        <v>0.10275203323856778</v>
      </c>
      <c r="R92" s="368">
        <f>IF('N1.3_Project_Listing'!$D92="Replacement",SUM('N1.3_Project_Listing'!$K92:$L92)/2,'N1.3_Project_Listing'!$M92)</f>
        <v>4</v>
      </c>
      <c r="S92" s="67" t="str">
        <f>IFERROR(INDEX('N0.7_Lookup_References'!$C$13:$C$72,MATCH($A92,'N0.7_Lookup_References'!$B$13:$B$72,0)),"")</f>
        <v>Systems</v>
      </c>
      <c r="T92" s="338" t="str">
        <f t="shared" si="9"/>
        <v/>
      </c>
      <c r="V92" s="312">
        <v>0</v>
      </c>
      <c r="W92" s="312">
        <v>4</v>
      </c>
      <c r="X92" s="312">
        <v>0</v>
      </c>
      <c r="Y92" s="312">
        <v>0</v>
      </c>
      <c r="Z92" s="312">
        <v>0</v>
      </c>
      <c r="AA92" s="312">
        <v>0</v>
      </c>
      <c r="AB92" s="312">
        <v>0</v>
      </c>
      <c r="AC92" s="312">
        <v>0</v>
      </c>
      <c r="AD92" s="312">
        <v>0</v>
      </c>
      <c r="AE92" s="312">
        <v>0</v>
      </c>
      <c r="AF92" s="312">
        <v>4</v>
      </c>
      <c r="AG92" s="312">
        <v>0</v>
      </c>
      <c r="AH92" s="312">
        <v>0</v>
      </c>
      <c r="AI92" s="312">
        <v>0</v>
      </c>
      <c r="AJ92" s="312">
        <v>0</v>
      </c>
      <c r="AK92" s="312">
        <v>0</v>
      </c>
      <c r="AL92" s="312">
        <v>0</v>
      </c>
      <c r="AM92" s="312">
        <v>0</v>
      </c>
      <c r="AN92" s="312">
        <v>0</v>
      </c>
      <c r="AO92" s="312">
        <v>0</v>
      </c>
      <c r="AP92" s="63">
        <f t="shared" si="10"/>
        <v>4</v>
      </c>
      <c r="AQ92" s="63">
        <f t="shared" si="11"/>
        <v>4</v>
      </c>
      <c r="AR92" s="63">
        <f t="shared" si="12"/>
        <v>0</v>
      </c>
      <c r="AT92" s="176" cm="1">
        <f t="array" ref="AT92">SUMIFS('N1.3_Project_Listing'!$P$16:$P$829, 'N1.3_Project_Listing'!$E$16:$E$829,'N1.3_Project_Listing'!$E92, 'N1.3_Project_Listing'!$A$16:$A$829,ET_Risk_SC_Summation[[#Headers],[132kV Circuit Breaker]])</f>
        <v>0</v>
      </c>
      <c r="AU92" s="176" cm="1">
        <f t="array" ref="AU92">SUMIFS('N1.3_Project_Listing'!$P$16:$P$829, 'N1.3_Project_Listing'!$E$16:$E$829,'N1.3_Project_Listing'!$E92, 'N1.3_Project_Listing'!$A$16:$A$829,ET_Risk_SC_Summation[[#Headers],[132kV Transformer]])</f>
        <v>0</v>
      </c>
      <c r="AV92" s="176" cm="1">
        <f t="array" ref="AV92">SUMIFS('N1.3_Project_Listing'!$P$16:$P$829, 'N1.3_Project_Listing'!$E$16:$E$829,'N1.3_Project_Listing'!$E92, 'N1.3_Project_Listing'!$A$16:$A$829,ET_Risk_SC_Summation[[#Headers],[132kV Reactor]])</f>
        <v>0</v>
      </c>
      <c r="AW92" s="176" cm="1">
        <f t="array" ref="AW92">SUMIFS('N1.3_Project_Listing'!$P$16:$P$829, 'N1.3_Project_Listing'!$E$16:$E$829,'N1.3_Project_Listing'!$E92, 'N1.3_Project_Listing'!$A$16:$A$829,ET_Risk_SC_Summation[[#Headers],[132kV Underground Cable]])</f>
        <v>0</v>
      </c>
      <c r="AX92" s="176" cm="1">
        <f t="array" ref="AX92">SUMIFS('N1.3_Project_Listing'!$P$16:$P$829, 'N1.3_Project_Listing'!$E$16:$E$829,'N1.3_Project_Listing'!$E92, 'N1.3_Project_Listing'!$A$16:$A$829,ET_Risk_SC_Summation[[#Headers],[132kV OHL Conductor]])</f>
        <v>0</v>
      </c>
      <c r="AY92" s="176" cm="1">
        <f t="array" ref="AY92">SUMIFS('N1.3_Project_Listing'!$P$16:$P$829, 'N1.3_Project_Listing'!$E$16:$E$829,'N1.3_Project_Listing'!$E92, 'N1.3_Project_Listing'!$A$16:$A$829,ET_Risk_SC_Summation[[#Headers],[132kV OHL Fittings]])</f>
        <v>0</v>
      </c>
      <c r="AZ92" s="176" cm="1">
        <f t="array" ref="AZ92">SUMIFS('N1.3_Project_Listing'!$P$16:$P$829, 'N1.3_Project_Listing'!$E$16:$E$829,'N1.3_Project_Listing'!$E92, 'N1.3_Project_Listing'!$A$16:$A$829,ET_Risk_SC_Summation[[#Headers],[132kV OHL Tower]])</f>
        <v>0</v>
      </c>
      <c r="BA92" s="176" cm="1">
        <f t="array" ref="BA92">SUMIFS('N1.3_Project_Listing'!$P$16:$P$829, 'N1.3_Project_Listing'!$E$16:$E$829,'N1.3_Project_Listing'!$E92, 'N1.3_Project_Listing'!$A$16:$A$829,ET_Risk_SC_Summation[[#Headers],[275kV Circuit Breaker]])</f>
        <v>0</v>
      </c>
      <c r="BB92" s="176" cm="1">
        <f t="array" ref="BB92">SUMIFS('N1.3_Project_Listing'!$P$16:$P$829, 'N1.3_Project_Listing'!$E$16:$E$829,'N1.3_Project_Listing'!$E92, 'N1.3_Project_Listing'!$A$16:$A$829,ET_Risk_SC_Summation[[#Headers],[275kV Transformer]])</f>
        <v>0</v>
      </c>
      <c r="BC92" s="176" cm="1">
        <f t="array" ref="BC92">SUMIFS('N1.3_Project_Listing'!$P$16:$P$829, 'N1.3_Project_Listing'!$E$16:$E$829,'N1.3_Project_Listing'!$E92, 'N1.3_Project_Listing'!$A$16:$A$829,ET_Risk_SC_Summation[[#Headers],[275kV Reactor]])</f>
        <v>0</v>
      </c>
      <c r="BD92" s="176" cm="1">
        <f t="array" ref="BD92">SUMIFS('N1.3_Project_Listing'!$P$16:$P$829, 'N1.3_Project_Listing'!$E$16:$E$829,'N1.3_Project_Listing'!$E92, 'N1.3_Project_Listing'!$A$16:$A$829,ET_Risk_SC_Summation[[#Headers],[275kV Underground Cable]])</f>
        <v>0</v>
      </c>
      <c r="BE92" s="176" cm="1">
        <f t="array" ref="BE92">SUMIFS('N1.3_Project_Listing'!$P$16:$P$829, 'N1.3_Project_Listing'!$E$16:$E$829,'N1.3_Project_Listing'!$E92, 'N1.3_Project_Listing'!$A$16:$A$829,ET_Risk_SC_Summation[[#Headers],[275kV OHL Conductor]])</f>
        <v>0</v>
      </c>
      <c r="BF92" s="176" cm="1">
        <f t="array" ref="BF92">SUMIFS('N1.3_Project_Listing'!$P$16:$P$829, 'N1.3_Project_Listing'!$E$16:$E$829,'N1.3_Project_Listing'!$E92, 'N1.3_Project_Listing'!$A$16:$A$829,ET_Risk_SC_Summation[[#Headers],[275kV OHL Fittings]])</f>
        <v>0</v>
      </c>
      <c r="BG92" s="176" cm="1">
        <f t="array" ref="BG92">SUMIFS('N1.3_Project_Listing'!$P$16:$P$829, 'N1.3_Project_Listing'!$E$16:$E$829,'N1.3_Project_Listing'!$E92, 'N1.3_Project_Listing'!$A$16:$A$829,ET_Risk_SC_Summation[[#Headers],[275kV OHL Tower]])</f>
        <v>0</v>
      </c>
      <c r="BH92" s="176" cm="1">
        <f t="array" ref="BH92">SUMIFS('N1.3_Project_Listing'!$P$16:$P$829, 'N1.3_Project_Listing'!$E$16:$E$829,'N1.3_Project_Listing'!$E92, 'N1.3_Project_Listing'!$A$16:$A$829,ET_Risk_SC_Summation[[#Headers],[400kV Circuit Breaker]])</f>
        <v>0</v>
      </c>
      <c r="BI92" s="176" cm="1">
        <f t="array" ref="BI92">SUMIFS('N1.3_Project_Listing'!$P$16:$P$829, 'N1.3_Project_Listing'!$E$16:$E$829,'N1.3_Project_Listing'!$E92, 'N1.3_Project_Listing'!$A$16:$A$829,ET_Risk_SC_Summation[[#Headers],[400kV Transformer]])</f>
        <v>0</v>
      </c>
      <c r="BJ92" s="176" cm="1">
        <f t="array" ref="BJ92">SUMIFS('N1.3_Project_Listing'!$P$16:$P$829, 'N1.3_Project_Listing'!$E$16:$E$829,'N1.3_Project_Listing'!$E92, 'N1.3_Project_Listing'!$A$16:$A$829,ET_Risk_SC_Summation[[#Headers],[400kV Reactor]])</f>
        <v>0</v>
      </c>
      <c r="BK92" s="176" cm="1">
        <f t="array" ref="BK92">SUMIFS('N1.3_Project_Listing'!$P$16:$P$829, 'N1.3_Project_Listing'!$E$16:$E$829,'N1.3_Project_Listing'!$E92, 'N1.3_Project_Listing'!$A$16:$A$829,ET_Risk_SC_Summation[[#Headers],[400kV Underground Cable]])</f>
        <v>0</v>
      </c>
      <c r="BL92" s="176" cm="1">
        <f t="array" ref="BL92">SUMIFS('N1.3_Project_Listing'!$P$16:$P$829, 'N1.3_Project_Listing'!$E$16:$E$829,'N1.3_Project_Listing'!$E92, 'N1.3_Project_Listing'!$A$16:$A$829,ET_Risk_SC_Summation[[#Headers],[400kV OHL Conductor]])</f>
        <v>0</v>
      </c>
      <c r="BM92" s="176" cm="1">
        <f t="array" ref="BM92">SUMIFS('N1.3_Project_Listing'!$P$16:$P$829, 'N1.3_Project_Listing'!$E$16:$E$829,'N1.3_Project_Listing'!$E92, 'N1.3_Project_Listing'!$A$16:$A$829,ET_Risk_SC_Summation[[#Headers],[400kV OHL Fittings]])</f>
        <v>0</v>
      </c>
      <c r="BN92" s="176" cm="1">
        <f t="array" ref="BN92">SUMIFS('N1.3_Project_Listing'!$P$16:$P$829, 'N1.3_Project_Listing'!$E$16:$E$829,'N1.3_Project_Listing'!$E92, 'N1.3_Project_Listing'!$A$16:$A$829,ET_Risk_SC_Summation[[#Headers],[400kV OHL Tower]])</f>
        <v>0</v>
      </c>
      <c r="BO92" s="177" t="str">
        <f>IF(SUM(ET_Risk_SC_Summation[[#This Row],[132kV Circuit Breaker]:[400kV OHL Tower]])=0, "n/a", INDEX(ET_Risk_SC_Summation[#Headers],1,MATCH(MAX(ET_Risk_SC_Summation[[#This Row],[132kV Circuit Breaker]:[400kV OHL Tower]]),ET_Risk_SC_Summation[[#This Row],[132kV Circuit Breaker]:[400kV OHL Tower]],0)))</f>
        <v>n/a</v>
      </c>
      <c r="BP92" s="177" t="str">
        <f>IFERROR(INDEX('N0.7_Lookup_References'!$G$77:$G$98,MATCH(ET_Risk_SC_Summation[[#This Row],[Mxx Category]],'N0.7_Lookup_References'!$F$77:$F$98,0)),"")</f>
        <v/>
      </c>
    </row>
    <row r="93" spans="1:68" ht="94.5">
      <c r="A93" s="160" t="str">
        <f>IFERROR(INDEX(N1.2_Intervention_Types[NARM Asset Category],MATCH('N1.3_Project_Listing'!$C93,N1.2_Intervention_Types[Intervention Type ID],0),1),"")</f>
        <v>Pre-heating</v>
      </c>
      <c r="B93" s="160" t="str">
        <f>IF($D$2="GD",IFERROR(INDEX(N1.2_Intervention_Types[C&amp;V Asset Category (GD)],MATCH('N1.3_Project_Listing'!$C93,N1.2_Intervention_Types[Intervention Type ID],0),1),""),IFERROR(INDEX(N1.2_Intervention_Types[NARM Asset Category],MATCH('N1.3_Project_Listing'!$C93,N1.2_Intervention_Types[Intervention Type ID],0),1),""))</f>
        <v>PRS or Offtake</v>
      </c>
      <c r="C93" s="67">
        <f>IFERROR(INDEX(N1.2_Intervention_Types[Intervention Type ID],MATCH('N1.3_Project_Listing'!$I93,N1.2_Intervention_Types[Intervention Type],0),1),"")</f>
        <v>24</v>
      </c>
      <c r="D93" s="160" t="str">
        <f>IFERROR(INDEX(N1.2_Intervention_Types[Intervention Category],MATCH('N1.3_Project_Listing'!$C93,N1.2_Intervention_Types[Intervention Type ID],0),1),"")</f>
        <v>Refurbishment</v>
      </c>
      <c r="E93" s="210" t="s">
        <v>723</v>
      </c>
      <c r="F93" s="236" t="s">
        <v>724</v>
      </c>
      <c r="G93" s="236" t="s">
        <v>181</v>
      </c>
      <c r="H93" s="236" t="s">
        <v>300</v>
      </c>
      <c r="I93" s="151" t="s">
        <v>725</v>
      </c>
      <c r="J93" s="139">
        <v>2029</v>
      </c>
      <c r="K93" s="312">
        <v>0</v>
      </c>
      <c r="L93" s="312">
        <v>0</v>
      </c>
      <c r="M93" s="312">
        <v>6</v>
      </c>
      <c r="N93" s="343">
        <v>0.7326727903313196</v>
      </c>
      <c r="O93" s="343">
        <v>0.41337415963299035</v>
      </c>
      <c r="P93" s="365">
        <v>3.2721864839074497</v>
      </c>
      <c r="Q93" s="366">
        <f t="shared" si="8"/>
        <v>0.31929863069832926</v>
      </c>
      <c r="R93" s="368">
        <f>IF('N1.3_Project_Listing'!$D93="Replacement",SUM('N1.3_Project_Listing'!$K93:$L93)/2,'N1.3_Project_Listing'!$M93)</f>
        <v>6</v>
      </c>
      <c r="S93" s="67" t="str">
        <f>IFERROR(INDEX('N0.7_Lookup_References'!$C$13:$C$72,MATCH($A93,'N0.7_Lookup_References'!$B$13:$B$72,0)),"")</f>
        <v>Systems</v>
      </c>
      <c r="T93" s="338" t="str">
        <f t="shared" si="9"/>
        <v/>
      </c>
      <c r="V93" s="312">
        <v>0</v>
      </c>
      <c r="W93" s="312">
        <v>3</v>
      </c>
      <c r="X93" s="312">
        <v>2</v>
      </c>
      <c r="Y93" s="312">
        <v>0</v>
      </c>
      <c r="Z93" s="312">
        <v>0</v>
      </c>
      <c r="AA93" s="312">
        <v>0</v>
      </c>
      <c r="AB93" s="312">
        <v>0</v>
      </c>
      <c r="AC93" s="312">
        <v>0</v>
      </c>
      <c r="AD93" s="312">
        <v>0</v>
      </c>
      <c r="AE93" s="312">
        <v>1</v>
      </c>
      <c r="AF93" s="312">
        <v>3</v>
      </c>
      <c r="AG93" s="312">
        <v>2</v>
      </c>
      <c r="AH93" s="312">
        <v>0</v>
      </c>
      <c r="AI93" s="312">
        <v>0</v>
      </c>
      <c r="AJ93" s="312">
        <v>0</v>
      </c>
      <c r="AK93" s="312">
        <v>0</v>
      </c>
      <c r="AL93" s="312">
        <v>0</v>
      </c>
      <c r="AM93" s="312">
        <v>0</v>
      </c>
      <c r="AN93" s="312">
        <v>0</v>
      </c>
      <c r="AO93" s="312">
        <v>1</v>
      </c>
      <c r="AP93" s="63">
        <f t="shared" si="10"/>
        <v>6</v>
      </c>
      <c r="AQ93" s="63">
        <f t="shared" si="11"/>
        <v>6</v>
      </c>
      <c r="AR93" s="63">
        <f t="shared" si="12"/>
        <v>0</v>
      </c>
      <c r="AT93" s="176" cm="1">
        <f t="array" ref="AT93">SUMIFS('N1.3_Project_Listing'!$P$16:$P$829, 'N1.3_Project_Listing'!$E$16:$E$829,'N1.3_Project_Listing'!$E93, 'N1.3_Project_Listing'!$A$16:$A$829,ET_Risk_SC_Summation[[#Headers],[132kV Circuit Breaker]])</f>
        <v>0</v>
      </c>
      <c r="AU93" s="176" cm="1">
        <f t="array" ref="AU93">SUMIFS('N1.3_Project_Listing'!$P$16:$P$829, 'N1.3_Project_Listing'!$E$16:$E$829,'N1.3_Project_Listing'!$E93, 'N1.3_Project_Listing'!$A$16:$A$829,ET_Risk_SC_Summation[[#Headers],[132kV Transformer]])</f>
        <v>0</v>
      </c>
      <c r="AV93" s="176" cm="1">
        <f t="array" ref="AV93">SUMIFS('N1.3_Project_Listing'!$P$16:$P$829, 'N1.3_Project_Listing'!$E$16:$E$829,'N1.3_Project_Listing'!$E93, 'N1.3_Project_Listing'!$A$16:$A$829,ET_Risk_SC_Summation[[#Headers],[132kV Reactor]])</f>
        <v>0</v>
      </c>
      <c r="AW93" s="176" cm="1">
        <f t="array" ref="AW93">SUMIFS('N1.3_Project_Listing'!$P$16:$P$829, 'N1.3_Project_Listing'!$E$16:$E$829,'N1.3_Project_Listing'!$E93, 'N1.3_Project_Listing'!$A$16:$A$829,ET_Risk_SC_Summation[[#Headers],[132kV Underground Cable]])</f>
        <v>0</v>
      </c>
      <c r="AX93" s="176" cm="1">
        <f t="array" ref="AX93">SUMIFS('N1.3_Project_Listing'!$P$16:$P$829, 'N1.3_Project_Listing'!$E$16:$E$829,'N1.3_Project_Listing'!$E93, 'N1.3_Project_Listing'!$A$16:$A$829,ET_Risk_SC_Summation[[#Headers],[132kV OHL Conductor]])</f>
        <v>0</v>
      </c>
      <c r="AY93" s="176" cm="1">
        <f t="array" ref="AY93">SUMIFS('N1.3_Project_Listing'!$P$16:$P$829, 'N1.3_Project_Listing'!$E$16:$E$829,'N1.3_Project_Listing'!$E93, 'N1.3_Project_Listing'!$A$16:$A$829,ET_Risk_SC_Summation[[#Headers],[132kV OHL Fittings]])</f>
        <v>0</v>
      </c>
      <c r="AZ93" s="176" cm="1">
        <f t="array" ref="AZ93">SUMIFS('N1.3_Project_Listing'!$P$16:$P$829, 'N1.3_Project_Listing'!$E$16:$E$829,'N1.3_Project_Listing'!$E93, 'N1.3_Project_Listing'!$A$16:$A$829,ET_Risk_SC_Summation[[#Headers],[132kV OHL Tower]])</f>
        <v>0</v>
      </c>
      <c r="BA93" s="176" cm="1">
        <f t="array" ref="BA93">SUMIFS('N1.3_Project_Listing'!$P$16:$P$829, 'N1.3_Project_Listing'!$E$16:$E$829,'N1.3_Project_Listing'!$E93, 'N1.3_Project_Listing'!$A$16:$A$829,ET_Risk_SC_Summation[[#Headers],[275kV Circuit Breaker]])</f>
        <v>0</v>
      </c>
      <c r="BB93" s="176" cm="1">
        <f t="array" ref="BB93">SUMIFS('N1.3_Project_Listing'!$P$16:$P$829, 'N1.3_Project_Listing'!$E$16:$E$829,'N1.3_Project_Listing'!$E93, 'N1.3_Project_Listing'!$A$16:$A$829,ET_Risk_SC_Summation[[#Headers],[275kV Transformer]])</f>
        <v>0</v>
      </c>
      <c r="BC93" s="176" cm="1">
        <f t="array" ref="BC93">SUMIFS('N1.3_Project_Listing'!$P$16:$P$829, 'N1.3_Project_Listing'!$E$16:$E$829,'N1.3_Project_Listing'!$E93, 'N1.3_Project_Listing'!$A$16:$A$829,ET_Risk_SC_Summation[[#Headers],[275kV Reactor]])</f>
        <v>0</v>
      </c>
      <c r="BD93" s="176" cm="1">
        <f t="array" ref="BD93">SUMIFS('N1.3_Project_Listing'!$P$16:$P$829, 'N1.3_Project_Listing'!$E$16:$E$829,'N1.3_Project_Listing'!$E93, 'N1.3_Project_Listing'!$A$16:$A$829,ET_Risk_SC_Summation[[#Headers],[275kV Underground Cable]])</f>
        <v>0</v>
      </c>
      <c r="BE93" s="176" cm="1">
        <f t="array" ref="BE93">SUMIFS('N1.3_Project_Listing'!$P$16:$P$829, 'N1.3_Project_Listing'!$E$16:$E$829,'N1.3_Project_Listing'!$E93, 'N1.3_Project_Listing'!$A$16:$A$829,ET_Risk_SC_Summation[[#Headers],[275kV OHL Conductor]])</f>
        <v>0</v>
      </c>
      <c r="BF93" s="176" cm="1">
        <f t="array" ref="BF93">SUMIFS('N1.3_Project_Listing'!$P$16:$P$829, 'N1.3_Project_Listing'!$E$16:$E$829,'N1.3_Project_Listing'!$E93, 'N1.3_Project_Listing'!$A$16:$A$829,ET_Risk_SC_Summation[[#Headers],[275kV OHL Fittings]])</f>
        <v>0</v>
      </c>
      <c r="BG93" s="176" cm="1">
        <f t="array" ref="BG93">SUMIFS('N1.3_Project_Listing'!$P$16:$P$829, 'N1.3_Project_Listing'!$E$16:$E$829,'N1.3_Project_Listing'!$E93, 'N1.3_Project_Listing'!$A$16:$A$829,ET_Risk_SC_Summation[[#Headers],[275kV OHL Tower]])</f>
        <v>0</v>
      </c>
      <c r="BH93" s="176" cm="1">
        <f t="array" ref="BH93">SUMIFS('N1.3_Project_Listing'!$P$16:$P$829, 'N1.3_Project_Listing'!$E$16:$E$829,'N1.3_Project_Listing'!$E93, 'N1.3_Project_Listing'!$A$16:$A$829,ET_Risk_SC_Summation[[#Headers],[400kV Circuit Breaker]])</f>
        <v>0</v>
      </c>
      <c r="BI93" s="176" cm="1">
        <f t="array" ref="BI93">SUMIFS('N1.3_Project_Listing'!$P$16:$P$829, 'N1.3_Project_Listing'!$E$16:$E$829,'N1.3_Project_Listing'!$E93, 'N1.3_Project_Listing'!$A$16:$A$829,ET_Risk_SC_Summation[[#Headers],[400kV Transformer]])</f>
        <v>0</v>
      </c>
      <c r="BJ93" s="176" cm="1">
        <f t="array" ref="BJ93">SUMIFS('N1.3_Project_Listing'!$P$16:$P$829, 'N1.3_Project_Listing'!$E$16:$E$829,'N1.3_Project_Listing'!$E93, 'N1.3_Project_Listing'!$A$16:$A$829,ET_Risk_SC_Summation[[#Headers],[400kV Reactor]])</f>
        <v>0</v>
      </c>
      <c r="BK93" s="176" cm="1">
        <f t="array" ref="BK93">SUMIFS('N1.3_Project_Listing'!$P$16:$P$829, 'N1.3_Project_Listing'!$E$16:$E$829,'N1.3_Project_Listing'!$E93, 'N1.3_Project_Listing'!$A$16:$A$829,ET_Risk_SC_Summation[[#Headers],[400kV Underground Cable]])</f>
        <v>0</v>
      </c>
      <c r="BL93" s="176" cm="1">
        <f t="array" ref="BL93">SUMIFS('N1.3_Project_Listing'!$P$16:$P$829, 'N1.3_Project_Listing'!$E$16:$E$829,'N1.3_Project_Listing'!$E93, 'N1.3_Project_Listing'!$A$16:$A$829,ET_Risk_SC_Summation[[#Headers],[400kV OHL Conductor]])</f>
        <v>0</v>
      </c>
      <c r="BM93" s="176" cm="1">
        <f t="array" ref="BM93">SUMIFS('N1.3_Project_Listing'!$P$16:$P$829, 'N1.3_Project_Listing'!$E$16:$E$829,'N1.3_Project_Listing'!$E93, 'N1.3_Project_Listing'!$A$16:$A$829,ET_Risk_SC_Summation[[#Headers],[400kV OHL Fittings]])</f>
        <v>0</v>
      </c>
      <c r="BN93" s="176" cm="1">
        <f t="array" ref="BN93">SUMIFS('N1.3_Project_Listing'!$P$16:$P$829, 'N1.3_Project_Listing'!$E$16:$E$829,'N1.3_Project_Listing'!$E93, 'N1.3_Project_Listing'!$A$16:$A$829,ET_Risk_SC_Summation[[#Headers],[400kV OHL Tower]])</f>
        <v>0</v>
      </c>
      <c r="BO93" s="177" t="str">
        <f>IF(SUM(ET_Risk_SC_Summation[[#This Row],[132kV Circuit Breaker]:[400kV OHL Tower]])=0, "n/a", INDEX(ET_Risk_SC_Summation[#Headers],1,MATCH(MAX(ET_Risk_SC_Summation[[#This Row],[132kV Circuit Breaker]:[400kV OHL Tower]]),ET_Risk_SC_Summation[[#This Row],[132kV Circuit Breaker]:[400kV OHL Tower]],0)))</f>
        <v>n/a</v>
      </c>
      <c r="BP93" s="177" t="str">
        <f>IFERROR(INDEX('N0.7_Lookup_References'!$G$77:$G$98,MATCH(ET_Risk_SC_Summation[[#This Row],[Mxx Category]],'N0.7_Lookup_References'!$F$77:$F$98,0)),"")</f>
        <v/>
      </c>
    </row>
    <row r="94" spans="1:68" ht="94.5">
      <c r="A94" s="160" t="str">
        <f>IFERROR(INDEX(N1.2_Intervention_Types[NARM Asset Category],MATCH('N1.3_Project_Listing'!$C94,N1.2_Intervention_Types[Intervention Type ID],0),1),"")</f>
        <v>Pre-heating</v>
      </c>
      <c r="B94" s="160" t="str">
        <f>IF($D$2="GD",IFERROR(INDEX(N1.2_Intervention_Types[C&amp;V Asset Category (GD)],MATCH('N1.3_Project_Listing'!$C94,N1.2_Intervention_Types[Intervention Type ID],0),1),""),IFERROR(INDEX(N1.2_Intervention_Types[NARM Asset Category],MATCH('N1.3_Project_Listing'!$C94,N1.2_Intervention_Types[Intervention Type ID],0),1),""))</f>
        <v>PRS or Offtake</v>
      </c>
      <c r="C94" s="67">
        <f>IFERROR(INDEX(N1.2_Intervention_Types[Intervention Type ID],MATCH('N1.3_Project_Listing'!$I94,N1.2_Intervention_Types[Intervention Type],0),1),"")</f>
        <v>24</v>
      </c>
      <c r="D94" s="160" t="str">
        <f>IFERROR(INDEX(N1.2_Intervention_Types[Intervention Category],MATCH('N1.3_Project_Listing'!$C94,N1.2_Intervention_Types[Intervention Type ID],0),1),"")</f>
        <v>Refurbishment</v>
      </c>
      <c r="E94" s="210" t="s">
        <v>723</v>
      </c>
      <c r="F94" s="236" t="s">
        <v>724</v>
      </c>
      <c r="G94" s="236" t="s">
        <v>181</v>
      </c>
      <c r="H94" s="236" t="s">
        <v>300</v>
      </c>
      <c r="I94" s="151" t="s">
        <v>725</v>
      </c>
      <c r="J94" s="139">
        <v>2030</v>
      </c>
      <c r="K94" s="312">
        <v>0</v>
      </c>
      <c r="L94" s="312">
        <v>0</v>
      </c>
      <c r="M94" s="312">
        <v>5</v>
      </c>
      <c r="N94" s="343">
        <v>0.27268366480550099</v>
      </c>
      <c r="O94" s="343">
        <v>0.11976749161763005</v>
      </c>
      <c r="P94" s="365">
        <v>2.0391661690740346</v>
      </c>
      <c r="Q94" s="366">
        <f t="shared" si="8"/>
        <v>0.15291617318787093</v>
      </c>
      <c r="R94" s="368">
        <f>IF('N1.3_Project_Listing'!$D94="Replacement",SUM('N1.3_Project_Listing'!$K94:$L94)/2,'N1.3_Project_Listing'!$M94)</f>
        <v>5</v>
      </c>
      <c r="S94" s="67" t="str">
        <f>IFERROR(INDEX('N0.7_Lookup_References'!$C$13:$C$72,MATCH($A94,'N0.7_Lookup_References'!$B$13:$B$72,0)),"")</f>
        <v>Systems</v>
      </c>
      <c r="T94" s="338" t="str">
        <f t="shared" si="9"/>
        <v/>
      </c>
      <c r="V94" s="312">
        <v>0</v>
      </c>
      <c r="W94" s="312">
        <v>4</v>
      </c>
      <c r="X94" s="312">
        <v>0</v>
      </c>
      <c r="Y94" s="312">
        <v>1</v>
      </c>
      <c r="Z94" s="312">
        <v>0</v>
      </c>
      <c r="AA94" s="312">
        <v>0</v>
      </c>
      <c r="AB94" s="312">
        <v>0</v>
      </c>
      <c r="AC94" s="312">
        <v>0</v>
      </c>
      <c r="AD94" s="312">
        <v>0</v>
      </c>
      <c r="AE94" s="312">
        <v>0</v>
      </c>
      <c r="AF94" s="312">
        <v>4</v>
      </c>
      <c r="AG94" s="312">
        <v>1</v>
      </c>
      <c r="AH94" s="312">
        <v>0</v>
      </c>
      <c r="AI94" s="312">
        <v>0</v>
      </c>
      <c r="AJ94" s="312">
        <v>0</v>
      </c>
      <c r="AK94" s="312">
        <v>0</v>
      </c>
      <c r="AL94" s="312">
        <v>0</v>
      </c>
      <c r="AM94" s="312">
        <v>0</v>
      </c>
      <c r="AN94" s="312">
        <v>0</v>
      </c>
      <c r="AO94" s="312">
        <v>0</v>
      </c>
      <c r="AP94" s="63">
        <f t="shared" si="10"/>
        <v>5</v>
      </c>
      <c r="AQ94" s="63">
        <f t="shared" si="11"/>
        <v>5</v>
      </c>
      <c r="AR94" s="63">
        <f t="shared" si="12"/>
        <v>0</v>
      </c>
      <c r="AT94" s="176" cm="1">
        <f t="array" ref="AT94">SUMIFS('N1.3_Project_Listing'!$P$16:$P$829, 'N1.3_Project_Listing'!$E$16:$E$829,'N1.3_Project_Listing'!$E94, 'N1.3_Project_Listing'!$A$16:$A$829,ET_Risk_SC_Summation[[#Headers],[132kV Circuit Breaker]])</f>
        <v>0</v>
      </c>
      <c r="AU94" s="176" cm="1">
        <f t="array" ref="AU94">SUMIFS('N1.3_Project_Listing'!$P$16:$P$829, 'N1.3_Project_Listing'!$E$16:$E$829,'N1.3_Project_Listing'!$E94, 'N1.3_Project_Listing'!$A$16:$A$829,ET_Risk_SC_Summation[[#Headers],[132kV Transformer]])</f>
        <v>0</v>
      </c>
      <c r="AV94" s="176" cm="1">
        <f t="array" ref="AV94">SUMIFS('N1.3_Project_Listing'!$P$16:$P$829, 'N1.3_Project_Listing'!$E$16:$E$829,'N1.3_Project_Listing'!$E94, 'N1.3_Project_Listing'!$A$16:$A$829,ET_Risk_SC_Summation[[#Headers],[132kV Reactor]])</f>
        <v>0</v>
      </c>
      <c r="AW94" s="176" cm="1">
        <f t="array" ref="AW94">SUMIFS('N1.3_Project_Listing'!$P$16:$P$829, 'N1.3_Project_Listing'!$E$16:$E$829,'N1.3_Project_Listing'!$E94, 'N1.3_Project_Listing'!$A$16:$A$829,ET_Risk_SC_Summation[[#Headers],[132kV Underground Cable]])</f>
        <v>0</v>
      </c>
      <c r="AX94" s="176" cm="1">
        <f t="array" ref="AX94">SUMIFS('N1.3_Project_Listing'!$P$16:$P$829, 'N1.3_Project_Listing'!$E$16:$E$829,'N1.3_Project_Listing'!$E94, 'N1.3_Project_Listing'!$A$16:$A$829,ET_Risk_SC_Summation[[#Headers],[132kV OHL Conductor]])</f>
        <v>0</v>
      </c>
      <c r="AY94" s="176" cm="1">
        <f t="array" ref="AY94">SUMIFS('N1.3_Project_Listing'!$P$16:$P$829, 'N1.3_Project_Listing'!$E$16:$E$829,'N1.3_Project_Listing'!$E94, 'N1.3_Project_Listing'!$A$16:$A$829,ET_Risk_SC_Summation[[#Headers],[132kV OHL Fittings]])</f>
        <v>0</v>
      </c>
      <c r="AZ94" s="176" cm="1">
        <f t="array" ref="AZ94">SUMIFS('N1.3_Project_Listing'!$P$16:$P$829, 'N1.3_Project_Listing'!$E$16:$E$829,'N1.3_Project_Listing'!$E94, 'N1.3_Project_Listing'!$A$16:$A$829,ET_Risk_SC_Summation[[#Headers],[132kV OHL Tower]])</f>
        <v>0</v>
      </c>
      <c r="BA94" s="176" cm="1">
        <f t="array" ref="BA94">SUMIFS('N1.3_Project_Listing'!$P$16:$P$829, 'N1.3_Project_Listing'!$E$16:$E$829,'N1.3_Project_Listing'!$E94, 'N1.3_Project_Listing'!$A$16:$A$829,ET_Risk_SC_Summation[[#Headers],[275kV Circuit Breaker]])</f>
        <v>0</v>
      </c>
      <c r="BB94" s="176" cm="1">
        <f t="array" ref="BB94">SUMIFS('N1.3_Project_Listing'!$P$16:$P$829, 'N1.3_Project_Listing'!$E$16:$E$829,'N1.3_Project_Listing'!$E94, 'N1.3_Project_Listing'!$A$16:$A$829,ET_Risk_SC_Summation[[#Headers],[275kV Transformer]])</f>
        <v>0</v>
      </c>
      <c r="BC94" s="176" cm="1">
        <f t="array" ref="BC94">SUMIFS('N1.3_Project_Listing'!$P$16:$P$829, 'N1.3_Project_Listing'!$E$16:$E$829,'N1.3_Project_Listing'!$E94, 'N1.3_Project_Listing'!$A$16:$A$829,ET_Risk_SC_Summation[[#Headers],[275kV Reactor]])</f>
        <v>0</v>
      </c>
      <c r="BD94" s="176" cm="1">
        <f t="array" ref="BD94">SUMIFS('N1.3_Project_Listing'!$P$16:$P$829, 'N1.3_Project_Listing'!$E$16:$E$829,'N1.3_Project_Listing'!$E94, 'N1.3_Project_Listing'!$A$16:$A$829,ET_Risk_SC_Summation[[#Headers],[275kV Underground Cable]])</f>
        <v>0</v>
      </c>
      <c r="BE94" s="176" cm="1">
        <f t="array" ref="BE94">SUMIFS('N1.3_Project_Listing'!$P$16:$P$829, 'N1.3_Project_Listing'!$E$16:$E$829,'N1.3_Project_Listing'!$E94, 'N1.3_Project_Listing'!$A$16:$A$829,ET_Risk_SC_Summation[[#Headers],[275kV OHL Conductor]])</f>
        <v>0</v>
      </c>
      <c r="BF94" s="176" cm="1">
        <f t="array" ref="BF94">SUMIFS('N1.3_Project_Listing'!$P$16:$P$829, 'N1.3_Project_Listing'!$E$16:$E$829,'N1.3_Project_Listing'!$E94, 'N1.3_Project_Listing'!$A$16:$A$829,ET_Risk_SC_Summation[[#Headers],[275kV OHL Fittings]])</f>
        <v>0</v>
      </c>
      <c r="BG94" s="176" cm="1">
        <f t="array" ref="BG94">SUMIFS('N1.3_Project_Listing'!$P$16:$P$829, 'N1.3_Project_Listing'!$E$16:$E$829,'N1.3_Project_Listing'!$E94, 'N1.3_Project_Listing'!$A$16:$A$829,ET_Risk_SC_Summation[[#Headers],[275kV OHL Tower]])</f>
        <v>0</v>
      </c>
      <c r="BH94" s="176" cm="1">
        <f t="array" ref="BH94">SUMIFS('N1.3_Project_Listing'!$P$16:$P$829, 'N1.3_Project_Listing'!$E$16:$E$829,'N1.3_Project_Listing'!$E94, 'N1.3_Project_Listing'!$A$16:$A$829,ET_Risk_SC_Summation[[#Headers],[400kV Circuit Breaker]])</f>
        <v>0</v>
      </c>
      <c r="BI94" s="176" cm="1">
        <f t="array" ref="BI94">SUMIFS('N1.3_Project_Listing'!$P$16:$P$829, 'N1.3_Project_Listing'!$E$16:$E$829,'N1.3_Project_Listing'!$E94, 'N1.3_Project_Listing'!$A$16:$A$829,ET_Risk_SC_Summation[[#Headers],[400kV Transformer]])</f>
        <v>0</v>
      </c>
      <c r="BJ94" s="176" cm="1">
        <f t="array" ref="BJ94">SUMIFS('N1.3_Project_Listing'!$P$16:$P$829, 'N1.3_Project_Listing'!$E$16:$E$829,'N1.3_Project_Listing'!$E94, 'N1.3_Project_Listing'!$A$16:$A$829,ET_Risk_SC_Summation[[#Headers],[400kV Reactor]])</f>
        <v>0</v>
      </c>
      <c r="BK94" s="176" cm="1">
        <f t="array" ref="BK94">SUMIFS('N1.3_Project_Listing'!$P$16:$P$829, 'N1.3_Project_Listing'!$E$16:$E$829,'N1.3_Project_Listing'!$E94, 'N1.3_Project_Listing'!$A$16:$A$829,ET_Risk_SC_Summation[[#Headers],[400kV Underground Cable]])</f>
        <v>0</v>
      </c>
      <c r="BL94" s="176" cm="1">
        <f t="array" ref="BL94">SUMIFS('N1.3_Project_Listing'!$P$16:$P$829, 'N1.3_Project_Listing'!$E$16:$E$829,'N1.3_Project_Listing'!$E94, 'N1.3_Project_Listing'!$A$16:$A$829,ET_Risk_SC_Summation[[#Headers],[400kV OHL Conductor]])</f>
        <v>0</v>
      </c>
      <c r="BM94" s="176" cm="1">
        <f t="array" ref="BM94">SUMIFS('N1.3_Project_Listing'!$P$16:$P$829, 'N1.3_Project_Listing'!$E$16:$E$829,'N1.3_Project_Listing'!$E94, 'N1.3_Project_Listing'!$A$16:$A$829,ET_Risk_SC_Summation[[#Headers],[400kV OHL Fittings]])</f>
        <v>0</v>
      </c>
      <c r="BN94" s="176" cm="1">
        <f t="array" ref="BN94">SUMIFS('N1.3_Project_Listing'!$P$16:$P$829, 'N1.3_Project_Listing'!$E$16:$E$829,'N1.3_Project_Listing'!$E94, 'N1.3_Project_Listing'!$A$16:$A$829,ET_Risk_SC_Summation[[#Headers],[400kV OHL Tower]])</f>
        <v>0</v>
      </c>
      <c r="BO94" s="177" t="str">
        <f>IF(SUM(ET_Risk_SC_Summation[[#This Row],[132kV Circuit Breaker]:[400kV OHL Tower]])=0, "n/a", INDEX(ET_Risk_SC_Summation[#Headers],1,MATCH(MAX(ET_Risk_SC_Summation[[#This Row],[132kV Circuit Breaker]:[400kV OHL Tower]]),ET_Risk_SC_Summation[[#This Row],[132kV Circuit Breaker]:[400kV OHL Tower]],0)))</f>
        <v>n/a</v>
      </c>
      <c r="BP94" s="177" t="str">
        <f>IFERROR(INDEX('N0.7_Lookup_References'!$G$77:$G$98,MATCH(ET_Risk_SC_Summation[[#This Row],[Mxx Category]],'N0.7_Lookup_References'!$F$77:$F$98,0)),"")</f>
        <v/>
      </c>
    </row>
    <row r="95" spans="1:68" ht="94.5">
      <c r="A95" s="160" t="str">
        <f>IFERROR(INDEX(N1.2_Intervention_Types[NARM Asset Category],MATCH('N1.3_Project_Listing'!$C95,N1.2_Intervention_Types[Intervention Type ID],0),1),"")</f>
        <v>Pre-heating</v>
      </c>
      <c r="B95" s="160" t="str">
        <f>IF($D$2="GD",IFERROR(INDEX(N1.2_Intervention_Types[C&amp;V Asset Category (GD)],MATCH('N1.3_Project_Listing'!$C95,N1.2_Intervention_Types[Intervention Type ID],0),1),""),IFERROR(INDEX(N1.2_Intervention_Types[NARM Asset Category],MATCH('N1.3_Project_Listing'!$C95,N1.2_Intervention_Types[Intervention Type ID],0),1),""))</f>
        <v>PRS or Offtake</v>
      </c>
      <c r="C95" s="67">
        <f>IFERROR(INDEX(N1.2_Intervention_Types[Intervention Type ID],MATCH('N1.3_Project_Listing'!$I95,N1.2_Intervention_Types[Intervention Type],0),1),"")</f>
        <v>24</v>
      </c>
      <c r="D95" s="160" t="str">
        <f>IFERROR(INDEX(N1.2_Intervention_Types[Intervention Category],MATCH('N1.3_Project_Listing'!$C95,N1.2_Intervention_Types[Intervention Type ID],0),1),"")</f>
        <v>Refurbishment</v>
      </c>
      <c r="E95" s="210" t="s">
        <v>723</v>
      </c>
      <c r="F95" s="236" t="s">
        <v>724</v>
      </c>
      <c r="G95" s="236" t="s">
        <v>181</v>
      </c>
      <c r="H95" s="236" t="s">
        <v>300</v>
      </c>
      <c r="I95" s="151" t="s">
        <v>725</v>
      </c>
      <c r="J95" s="139">
        <v>2031</v>
      </c>
      <c r="K95" s="312">
        <v>0</v>
      </c>
      <c r="L95" s="312">
        <v>0</v>
      </c>
      <c r="M95" s="312">
        <v>4</v>
      </c>
      <c r="N95" s="343">
        <v>0.17624760942850481</v>
      </c>
      <c r="O95" s="343">
        <v>8.4016261418509902E-2</v>
      </c>
      <c r="P95" s="365">
        <v>1.2382792298191585</v>
      </c>
      <c r="Q95" s="366">
        <f t="shared" si="8"/>
        <v>9.2231348009994912E-2</v>
      </c>
      <c r="R95" s="368">
        <f>IF('N1.3_Project_Listing'!$D95="Replacement",SUM('N1.3_Project_Listing'!$K95:$L95)/2,'N1.3_Project_Listing'!$M95)</f>
        <v>4</v>
      </c>
      <c r="S95" s="67" t="str">
        <f>IFERROR(INDEX('N0.7_Lookup_References'!$C$13:$C$72,MATCH($A95,'N0.7_Lookup_References'!$B$13:$B$72,0)),"")</f>
        <v>Systems</v>
      </c>
      <c r="T95" s="338" t="str">
        <f t="shared" si="9"/>
        <v/>
      </c>
      <c r="V95" s="312">
        <v>0</v>
      </c>
      <c r="W95" s="312">
        <v>3</v>
      </c>
      <c r="X95" s="312">
        <v>1</v>
      </c>
      <c r="Y95" s="312">
        <v>0</v>
      </c>
      <c r="Z95" s="312">
        <v>0</v>
      </c>
      <c r="AA95" s="312">
        <v>0</v>
      </c>
      <c r="AB95" s="312">
        <v>0</v>
      </c>
      <c r="AC95" s="312">
        <v>0</v>
      </c>
      <c r="AD95" s="312">
        <v>0</v>
      </c>
      <c r="AE95" s="312">
        <v>0</v>
      </c>
      <c r="AF95" s="312">
        <v>4</v>
      </c>
      <c r="AG95" s="312">
        <v>0</v>
      </c>
      <c r="AH95" s="312">
        <v>0</v>
      </c>
      <c r="AI95" s="312">
        <v>0</v>
      </c>
      <c r="AJ95" s="312">
        <v>0</v>
      </c>
      <c r="AK95" s="312">
        <v>0</v>
      </c>
      <c r="AL95" s="312">
        <v>0</v>
      </c>
      <c r="AM95" s="312">
        <v>0</v>
      </c>
      <c r="AN95" s="312">
        <v>0</v>
      </c>
      <c r="AO95" s="312">
        <v>0</v>
      </c>
      <c r="AP95" s="63">
        <f t="shared" si="10"/>
        <v>4</v>
      </c>
      <c r="AQ95" s="63">
        <f t="shared" si="11"/>
        <v>4</v>
      </c>
      <c r="AR95" s="63">
        <f t="shared" si="12"/>
        <v>0</v>
      </c>
      <c r="AT95" s="176" cm="1">
        <f t="array" ref="AT95">SUMIFS('N1.3_Project_Listing'!$P$16:$P$829, 'N1.3_Project_Listing'!$E$16:$E$829,'N1.3_Project_Listing'!$E95, 'N1.3_Project_Listing'!$A$16:$A$829,ET_Risk_SC_Summation[[#Headers],[132kV Circuit Breaker]])</f>
        <v>0</v>
      </c>
      <c r="AU95" s="176" cm="1">
        <f t="array" ref="AU95">SUMIFS('N1.3_Project_Listing'!$P$16:$P$829, 'N1.3_Project_Listing'!$E$16:$E$829,'N1.3_Project_Listing'!$E95, 'N1.3_Project_Listing'!$A$16:$A$829,ET_Risk_SC_Summation[[#Headers],[132kV Transformer]])</f>
        <v>0</v>
      </c>
      <c r="AV95" s="176" cm="1">
        <f t="array" ref="AV95">SUMIFS('N1.3_Project_Listing'!$P$16:$P$829, 'N1.3_Project_Listing'!$E$16:$E$829,'N1.3_Project_Listing'!$E95, 'N1.3_Project_Listing'!$A$16:$A$829,ET_Risk_SC_Summation[[#Headers],[132kV Reactor]])</f>
        <v>0</v>
      </c>
      <c r="AW95" s="176" cm="1">
        <f t="array" ref="AW95">SUMIFS('N1.3_Project_Listing'!$P$16:$P$829, 'N1.3_Project_Listing'!$E$16:$E$829,'N1.3_Project_Listing'!$E95, 'N1.3_Project_Listing'!$A$16:$A$829,ET_Risk_SC_Summation[[#Headers],[132kV Underground Cable]])</f>
        <v>0</v>
      </c>
      <c r="AX95" s="176" cm="1">
        <f t="array" ref="AX95">SUMIFS('N1.3_Project_Listing'!$P$16:$P$829, 'N1.3_Project_Listing'!$E$16:$E$829,'N1.3_Project_Listing'!$E95, 'N1.3_Project_Listing'!$A$16:$A$829,ET_Risk_SC_Summation[[#Headers],[132kV OHL Conductor]])</f>
        <v>0</v>
      </c>
      <c r="AY95" s="176" cm="1">
        <f t="array" ref="AY95">SUMIFS('N1.3_Project_Listing'!$P$16:$P$829, 'N1.3_Project_Listing'!$E$16:$E$829,'N1.3_Project_Listing'!$E95, 'N1.3_Project_Listing'!$A$16:$A$829,ET_Risk_SC_Summation[[#Headers],[132kV OHL Fittings]])</f>
        <v>0</v>
      </c>
      <c r="AZ95" s="176" cm="1">
        <f t="array" ref="AZ95">SUMIFS('N1.3_Project_Listing'!$P$16:$P$829, 'N1.3_Project_Listing'!$E$16:$E$829,'N1.3_Project_Listing'!$E95, 'N1.3_Project_Listing'!$A$16:$A$829,ET_Risk_SC_Summation[[#Headers],[132kV OHL Tower]])</f>
        <v>0</v>
      </c>
      <c r="BA95" s="176" cm="1">
        <f t="array" ref="BA95">SUMIFS('N1.3_Project_Listing'!$P$16:$P$829, 'N1.3_Project_Listing'!$E$16:$E$829,'N1.3_Project_Listing'!$E95, 'N1.3_Project_Listing'!$A$16:$A$829,ET_Risk_SC_Summation[[#Headers],[275kV Circuit Breaker]])</f>
        <v>0</v>
      </c>
      <c r="BB95" s="176" cm="1">
        <f t="array" ref="BB95">SUMIFS('N1.3_Project_Listing'!$P$16:$P$829, 'N1.3_Project_Listing'!$E$16:$E$829,'N1.3_Project_Listing'!$E95, 'N1.3_Project_Listing'!$A$16:$A$829,ET_Risk_SC_Summation[[#Headers],[275kV Transformer]])</f>
        <v>0</v>
      </c>
      <c r="BC95" s="176" cm="1">
        <f t="array" ref="BC95">SUMIFS('N1.3_Project_Listing'!$P$16:$P$829, 'N1.3_Project_Listing'!$E$16:$E$829,'N1.3_Project_Listing'!$E95, 'N1.3_Project_Listing'!$A$16:$A$829,ET_Risk_SC_Summation[[#Headers],[275kV Reactor]])</f>
        <v>0</v>
      </c>
      <c r="BD95" s="176" cm="1">
        <f t="array" ref="BD95">SUMIFS('N1.3_Project_Listing'!$P$16:$P$829, 'N1.3_Project_Listing'!$E$16:$E$829,'N1.3_Project_Listing'!$E95, 'N1.3_Project_Listing'!$A$16:$A$829,ET_Risk_SC_Summation[[#Headers],[275kV Underground Cable]])</f>
        <v>0</v>
      </c>
      <c r="BE95" s="176" cm="1">
        <f t="array" ref="BE95">SUMIFS('N1.3_Project_Listing'!$P$16:$P$829, 'N1.3_Project_Listing'!$E$16:$E$829,'N1.3_Project_Listing'!$E95, 'N1.3_Project_Listing'!$A$16:$A$829,ET_Risk_SC_Summation[[#Headers],[275kV OHL Conductor]])</f>
        <v>0</v>
      </c>
      <c r="BF95" s="176" cm="1">
        <f t="array" ref="BF95">SUMIFS('N1.3_Project_Listing'!$P$16:$P$829, 'N1.3_Project_Listing'!$E$16:$E$829,'N1.3_Project_Listing'!$E95, 'N1.3_Project_Listing'!$A$16:$A$829,ET_Risk_SC_Summation[[#Headers],[275kV OHL Fittings]])</f>
        <v>0</v>
      </c>
      <c r="BG95" s="176" cm="1">
        <f t="array" ref="BG95">SUMIFS('N1.3_Project_Listing'!$P$16:$P$829, 'N1.3_Project_Listing'!$E$16:$E$829,'N1.3_Project_Listing'!$E95, 'N1.3_Project_Listing'!$A$16:$A$829,ET_Risk_SC_Summation[[#Headers],[275kV OHL Tower]])</f>
        <v>0</v>
      </c>
      <c r="BH95" s="176" cm="1">
        <f t="array" ref="BH95">SUMIFS('N1.3_Project_Listing'!$P$16:$P$829, 'N1.3_Project_Listing'!$E$16:$E$829,'N1.3_Project_Listing'!$E95, 'N1.3_Project_Listing'!$A$16:$A$829,ET_Risk_SC_Summation[[#Headers],[400kV Circuit Breaker]])</f>
        <v>0</v>
      </c>
      <c r="BI95" s="176" cm="1">
        <f t="array" ref="BI95">SUMIFS('N1.3_Project_Listing'!$P$16:$P$829, 'N1.3_Project_Listing'!$E$16:$E$829,'N1.3_Project_Listing'!$E95, 'N1.3_Project_Listing'!$A$16:$A$829,ET_Risk_SC_Summation[[#Headers],[400kV Transformer]])</f>
        <v>0</v>
      </c>
      <c r="BJ95" s="176" cm="1">
        <f t="array" ref="BJ95">SUMIFS('N1.3_Project_Listing'!$P$16:$P$829, 'N1.3_Project_Listing'!$E$16:$E$829,'N1.3_Project_Listing'!$E95, 'N1.3_Project_Listing'!$A$16:$A$829,ET_Risk_SC_Summation[[#Headers],[400kV Reactor]])</f>
        <v>0</v>
      </c>
      <c r="BK95" s="176" cm="1">
        <f t="array" ref="BK95">SUMIFS('N1.3_Project_Listing'!$P$16:$P$829, 'N1.3_Project_Listing'!$E$16:$E$829,'N1.3_Project_Listing'!$E95, 'N1.3_Project_Listing'!$A$16:$A$829,ET_Risk_SC_Summation[[#Headers],[400kV Underground Cable]])</f>
        <v>0</v>
      </c>
      <c r="BL95" s="176" cm="1">
        <f t="array" ref="BL95">SUMIFS('N1.3_Project_Listing'!$P$16:$P$829, 'N1.3_Project_Listing'!$E$16:$E$829,'N1.3_Project_Listing'!$E95, 'N1.3_Project_Listing'!$A$16:$A$829,ET_Risk_SC_Summation[[#Headers],[400kV OHL Conductor]])</f>
        <v>0</v>
      </c>
      <c r="BM95" s="176" cm="1">
        <f t="array" ref="BM95">SUMIFS('N1.3_Project_Listing'!$P$16:$P$829, 'N1.3_Project_Listing'!$E$16:$E$829,'N1.3_Project_Listing'!$E95, 'N1.3_Project_Listing'!$A$16:$A$829,ET_Risk_SC_Summation[[#Headers],[400kV OHL Fittings]])</f>
        <v>0</v>
      </c>
      <c r="BN95" s="176" cm="1">
        <f t="array" ref="BN95">SUMIFS('N1.3_Project_Listing'!$P$16:$P$829, 'N1.3_Project_Listing'!$E$16:$E$829,'N1.3_Project_Listing'!$E95, 'N1.3_Project_Listing'!$A$16:$A$829,ET_Risk_SC_Summation[[#Headers],[400kV OHL Tower]])</f>
        <v>0</v>
      </c>
      <c r="BO95" s="177" t="str">
        <f>IF(SUM(ET_Risk_SC_Summation[[#This Row],[132kV Circuit Breaker]:[400kV OHL Tower]])=0, "n/a", INDEX(ET_Risk_SC_Summation[#Headers],1,MATCH(MAX(ET_Risk_SC_Summation[[#This Row],[132kV Circuit Breaker]:[400kV OHL Tower]]),ET_Risk_SC_Summation[[#This Row],[132kV Circuit Breaker]:[400kV OHL Tower]],0)))</f>
        <v>n/a</v>
      </c>
      <c r="BP95" s="177" t="str">
        <f>IFERROR(INDEX('N0.7_Lookup_References'!$G$77:$G$98,MATCH(ET_Risk_SC_Summation[[#This Row],[Mxx Category]],'N0.7_Lookup_References'!$F$77:$F$98,0)),"")</f>
        <v/>
      </c>
    </row>
    <row r="96" spans="1:68" ht="94.5">
      <c r="A96" s="160" t="str">
        <f>IFERROR(INDEX(N1.2_Intervention_Types[NARM Asset Category],MATCH('N1.3_Project_Listing'!$C96,N1.2_Intervention_Types[Intervention Type ID],0),1),"")</f>
        <v>Pre-heating</v>
      </c>
      <c r="B96" s="160" t="str">
        <f>IF($D$2="GD",IFERROR(INDEX(N1.2_Intervention_Types[C&amp;V Asset Category (GD)],MATCH('N1.3_Project_Listing'!$C96,N1.2_Intervention_Types[Intervention Type ID],0),1),""),IFERROR(INDEX(N1.2_Intervention_Types[NARM Asset Category],MATCH('N1.3_Project_Listing'!$C96,N1.2_Intervention_Types[Intervention Type ID],0),1),""))</f>
        <v>PRS or Offtake</v>
      </c>
      <c r="C96" s="67">
        <f>IFERROR(INDEX(N1.2_Intervention_Types[Intervention Type ID],MATCH('N1.3_Project_Listing'!$I96,N1.2_Intervention_Types[Intervention Type],0),1),"")</f>
        <v>23</v>
      </c>
      <c r="D96" s="160" t="str">
        <f>IFERROR(INDEX(N1.2_Intervention_Types[Intervention Category],MATCH('N1.3_Project_Listing'!$C96,N1.2_Intervention_Types[Intervention Type ID],0),1),"")</f>
        <v>Replacement</v>
      </c>
      <c r="E96" s="210" t="s">
        <v>726</v>
      </c>
      <c r="F96" s="236" t="s">
        <v>727</v>
      </c>
      <c r="G96" s="236" t="s">
        <v>181</v>
      </c>
      <c r="H96" s="236" t="s">
        <v>300</v>
      </c>
      <c r="I96" s="151" t="s">
        <v>728</v>
      </c>
      <c r="J96" s="139">
        <v>2027</v>
      </c>
      <c r="K96" s="312">
        <v>1</v>
      </c>
      <c r="L96" s="312">
        <v>1</v>
      </c>
      <c r="M96" s="312">
        <v>0</v>
      </c>
      <c r="N96" s="343">
        <v>6.9825694235225111E-2</v>
      </c>
      <c r="O96" s="343">
        <v>7.1354362346434897E-3</v>
      </c>
      <c r="P96" s="365">
        <v>2.7120011363679359</v>
      </c>
      <c r="Q96" s="366">
        <f t="shared" si="8"/>
        <v>6.2690258000581617E-2</v>
      </c>
      <c r="R96" s="368">
        <f>IF('N1.3_Project_Listing'!$D96="Replacement",SUM('N1.3_Project_Listing'!$K96:$L96)/2,'N1.3_Project_Listing'!$M96)</f>
        <v>1</v>
      </c>
      <c r="S96" s="67" t="str">
        <f>IFERROR(INDEX('N0.7_Lookup_References'!$C$13:$C$72,MATCH($A96,'N0.7_Lookup_References'!$B$13:$B$72,0)),"")</f>
        <v>Systems</v>
      </c>
      <c r="T96" s="338" t="str">
        <f t="shared" si="9"/>
        <v/>
      </c>
      <c r="V96" s="312">
        <v>0</v>
      </c>
      <c r="W96" s="312">
        <v>0</v>
      </c>
      <c r="X96" s="312">
        <v>1</v>
      </c>
      <c r="Y96" s="312">
        <v>0</v>
      </c>
      <c r="Z96" s="312">
        <v>0</v>
      </c>
      <c r="AA96" s="312">
        <v>0</v>
      </c>
      <c r="AB96" s="312">
        <v>0</v>
      </c>
      <c r="AC96" s="312">
        <v>0</v>
      </c>
      <c r="AD96" s="312">
        <v>0</v>
      </c>
      <c r="AE96" s="312">
        <v>0</v>
      </c>
      <c r="AF96" s="312">
        <v>1</v>
      </c>
      <c r="AG96" s="312">
        <v>0</v>
      </c>
      <c r="AH96" s="312">
        <v>0</v>
      </c>
      <c r="AI96" s="312">
        <v>0</v>
      </c>
      <c r="AJ96" s="312">
        <v>0</v>
      </c>
      <c r="AK96" s="312">
        <v>0</v>
      </c>
      <c r="AL96" s="312">
        <v>0</v>
      </c>
      <c r="AM96" s="312">
        <v>0</v>
      </c>
      <c r="AN96" s="312">
        <v>0</v>
      </c>
      <c r="AO96" s="312">
        <v>0</v>
      </c>
      <c r="AP96" s="63">
        <f t="shared" si="10"/>
        <v>1</v>
      </c>
      <c r="AQ96" s="63">
        <f t="shared" si="11"/>
        <v>1</v>
      </c>
      <c r="AR96" s="63">
        <f t="shared" si="12"/>
        <v>0</v>
      </c>
      <c r="AT96" s="176" cm="1">
        <f t="array" ref="AT96">SUMIFS('N1.3_Project_Listing'!$P$16:$P$829, 'N1.3_Project_Listing'!$E$16:$E$829,'N1.3_Project_Listing'!$E96, 'N1.3_Project_Listing'!$A$16:$A$829,ET_Risk_SC_Summation[[#Headers],[132kV Circuit Breaker]])</f>
        <v>0</v>
      </c>
      <c r="AU96" s="176" cm="1">
        <f t="array" ref="AU96">SUMIFS('N1.3_Project_Listing'!$P$16:$P$829, 'N1.3_Project_Listing'!$E$16:$E$829,'N1.3_Project_Listing'!$E96, 'N1.3_Project_Listing'!$A$16:$A$829,ET_Risk_SC_Summation[[#Headers],[132kV Transformer]])</f>
        <v>0</v>
      </c>
      <c r="AV96" s="176" cm="1">
        <f t="array" ref="AV96">SUMIFS('N1.3_Project_Listing'!$P$16:$P$829, 'N1.3_Project_Listing'!$E$16:$E$829,'N1.3_Project_Listing'!$E96, 'N1.3_Project_Listing'!$A$16:$A$829,ET_Risk_SC_Summation[[#Headers],[132kV Reactor]])</f>
        <v>0</v>
      </c>
      <c r="AW96" s="176" cm="1">
        <f t="array" ref="AW96">SUMIFS('N1.3_Project_Listing'!$P$16:$P$829, 'N1.3_Project_Listing'!$E$16:$E$829,'N1.3_Project_Listing'!$E96, 'N1.3_Project_Listing'!$A$16:$A$829,ET_Risk_SC_Summation[[#Headers],[132kV Underground Cable]])</f>
        <v>0</v>
      </c>
      <c r="AX96" s="176" cm="1">
        <f t="array" ref="AX96">SUMIFS('N1.3_Project_Listing'!$P$16:$P$829, 'N1.3_Project_Listing'!$E$16:$E$829,'N1.3_Project_Listing'!$E96, 'N1.3_Project_Listing'!$A$16:$A$829,ET_Risk_SC_Summation[[#Headers],[132kV OHL Conductor]])</f>
        <v>0</v>
      </c>
      <c r="AY96" s="176" cm="1">
        <f t="array" ref="AY96">SUMIFS('N1.3_Project_Listing'!$P$16:$P$829, 'N1.3_Project_Listing'!$E$16:$E$829,'N1.3_Project_Listing'!$E96, 'N1.3_Project_Listing'!$A$16:$A$829,ET_Risk_SC_Summation[[#Headers],[132kV OHL Fittings]])</f>
        <v>0</v>
      </c>
      <c r="AZ96" s="176" cm="1">
        <f t="array" ref="AZ96">SUMIFS('N1.3_Project_Listing'!$P$16:$P$829, 'N1.3_Project_Listing'!$E$16:$E$829,'N1.3_Project_Listing'!$E96, 'N1.3_Project_Listing'!$A$16:$A$829,ET_Risk_SC_Summation[[#Headers],[132kV OHL Tower]])</f>
        <v>0</v>
      </c>
      <c r="BA96" s="176" cm="1">
        <f t="array" ref="BA96">SUMIFS('N1.3_Project_Listing'!$P$16:$P$829, 'N1.3_Project_Listing'!$E$16:$E$829,'N1.3_Project_Listing'!$E96, 'N1.3_Project_Listing'!$A$16:$A$829,ET_Risk_SC_Summation[[#Headers],[275kV Circuit Breaker]])</f>
        <v>0</v>
      </c>
      <c r="BB96" s="176" cm="1">
        <f t="array" ref="BB96">SUMIFS('N1.3_Project_Listing'!$P$16:$P$829, 'N1.3_Project_Listing'!$E$16:$E$829,'N1.3_Project_Listing'!$E96, 'N1.3_Project_Listing'!$A$16:$A$829,ET_Risk_SC_Summation[[#Headers],[275kV Transformer]])</f>
        <v>0</v>
      </c>
      <c r="BC96" s="176" cm="1">
        <f t="array" ref="BC96">SUMIFS('N1.3_Project_Listing'!$P$16:$P$829, 'N1.3_Project_Listing'!$E$16:$E$829,'N1.3_Project_Listing'!$E96, 'N1.3_Project_Listing'!$A$16:$A$829,ET_Risk_SC_Summation[[#Headers],[275kV Reactor]])</f>
        <v>0</v>
      </c>
      <c r="BD96" s="176" cm="1">
        <f t="array" ref="BD96">SUMIFS('N1.3_Project_Listing'!$P$16:$P$829, 'N1.3_Project_Listing'!$E$16:$E$829,'N1.3_Project_Listing'!$E96, 'N1.3_Project_Listing'!$A$16:$A$829,ET_Risk_SC_Summation[[#Headers],[275kV Underground Cable]])</f>
        <v>0</v>
      </c>
      <c r="BE96" s="176" cm="1">
        <f t="array" ref="BE96">SUMIFS('N1.3_Project_Listing'!$P$16:$P$829, 'N1.3_Project_Listing'!$E$16:$E$829,'N1.3_Project_Listing'!$E96, 'N1.3_Project_Listing'!$A$16:$A$829,ET_Risk_SC_Summation[[#Headers],[275kV OHL Conductor]])</f>
        <v>0</v>
      </c>
      <c r="BF96" s="176" cm="1">
        <f t="array" ref="BF96">SUMIFS('N1.3_Project_Listing'!$P$16:$P$829, 'N1.3_Project_Listing'!$E$16:$E$829,'N1.3_Project_Listing'!$E96, 'N1.3_Project_Listing'!$A$16:$A$829,ET_Risk_SC_Summation[[#Headers],[275kV OHL Fittings]])</f>
        <v>0</v>
      </c>
      <c r="BG96" s="176" cm="1">
        <f t="array" ref="BG96">SUMIFS('N1.3_Project_Listing'!$P$16:$P$829, 'N1.3_Project_Listing'!$E$16:$E$829,'N1.3_Project_Listing'!$E96, 'N1.3_Project_Listing'!$A$16:$A$829,ET_Risk_SC_Summation[[#Headers],[275kV OHL Tower]])</f>
        <v>0</v>
      </c>
      <c r="BH96" s="176" cm="1">
        <f t="array" ref="BH96">SUMIFS('N1.3_Project_Listing'!$P$16:$P$829, 'N1.3_Project_Listing'!$E$16:$E$829,'N1.3_Project_Listing'!$E96, 'N1.3_Project_Listing'!$A$16:$A$829,ET_Risk_SC_Summation[[#Headers],[400kV Circuit Breaker]])</f>
        <v>0</v>
      </c>
      <c r="BI96" s="176" cm="1">
        <f t="array" ref="BI96">SUMIFS('N1.3_Project_Listing'!$P$16:$P$829, 'N1.3_Project_Listing'!$E$16:$E$829,'N1.3_Project_Listing'!$E96, 'N1.3_Project_Listing'!$A$16:$A$829,ET_Risk_SC_Summation[[#Headers],[400kV Transformer]])</f>
        <v>0</v>
      </c>
      <c r="BJ96" s="176" cm="1">
        <f t="array" ref="BJ96">SUMIFS('N1.3_Project_Listing'!$P$16:$P$829, 'N1.3_Project_Listing'!$E$16:$E$829,'N1.3_Project_Listing'!$E96, 'N1.3_Project_Listing'!$A$16:$A$829,ET_Risk_SC_Summation[[#Headers],[400kV Reactor]])</f>
        <v>0</v>
      </c>
      <c r="BK96" s="176" cm="1">
        <f t="array" ref="BK96">SUMIFS('N1.3_Project_Listing'!$P$16:$P$829, 'N1.3_Project_Listing'!$E$16:$E$829,'N1.3_Project_Listing'!$E96, 'N1.3_Project_Listing'!$A$16:$A$829,ET_Risk_SC_Summation[[#Headers],[400kV Underground Cable]])</f>
        <v>0</v>
      </c>
      <c r="BL96" s="176" cm="1">
        <f t="array" ref="BL96">SUMIFS('N1.3_Project_Listing'!$P$16:$P$829, 'N1.3_Project_Listing'!$E$16:$E$829,'N1.3_Project_Listing'!$E96, 'N1.3_Project_Listing'!$A$16:$A$829,ET_Risk_SC_Summation[[#Headers],[400kV OHL Conductor]])</f>
        <v>0</v>
      </c>
      <c r="BM96" s="176" cm="1">
        <f t="array" ref="BM96">SUMIFS('N1.3_Project_Listing'!$P$16:$P$829, 'N1.3_Project_Listing'!$E$16:$E$829,'N1.3_Project_Listing'!$E96, 'N1.3_Project_Listing'!$A$16:$A$829,ET_Risk_SC_Summation[[#Headers],[400kV OHL Fittings]])</f>
        <v>0</v>
      </c>
      <c r="BN96" s="176" cm="1">
        <f t="array" ref="BN96">SUMIFS('N1.3_Project_Listing'!$P$16:$P$829, 'N1.3_Project_Listing'!$E$16:$E$829,'N1.3_Project_Listing'!$E96, 'N1.3_Project_Listing'!$A$16:$A$829,ET_Risk_SC_Summation[[#Headers],[400kV OHL Tower]])</f>
        <v>0</v>
      </c>
      <c r="BO96" s="177" t="str">
        <f>IF(SUM(ET_Risk_SC_Summation[[#This Row],[132kV Circuit Breaker]:[400kV OHL Tower]])=0, "n/a", INDEX(ET_Risk_SC_Summation[#Headers],1,MATCH(MAX(ET_Risk_SC_Summation[[#This Row],[132kV Circuit Breaker]:[400kV OHL Tower]]),ET_Risk_SC_Summation[[#This Row],[132kV Circuit Breaker]:[400kV OHL Tower]],0)))</f>
        <v>n/a</v>
      </c>
      <c r="BP96" s="177" t="str">
        <f>IFERROR(INDEX('N0.7_Lookup_References'!$G$77:$G$98,MATCH(ET_Risk_SC_Summation[[#This Row],[Mxx Category]],'N0.7_Lookup_References'!$F$77:$F$98,0)),"")</f>
        <v/>
      </c>
    </row>
    <row r="97" spans="1:68" ht="94.5">
      <c r="A97" s="160" t="str">
        <f>IFERROR(INDEX(N1.2_Intervention_Types[NARM Asset Category],MATCH('N1.3_Project_Listing'!$C97,N1.2_Intervention_Types[Intervention Type ID],0),1),"")</f>
        <v>Pre-heating</v>
      </c>
      <c r="B97" s="160" t="str">
        <f>IF($D$2="GD",IFERROR(INDEX(N1.2_Intervention_Types[C&amp;V Asset Category (GD)],MATCH('N1.3_Project_Listing'!$C97,N1.2_Intervention_Types[Intervention Type ID],0),1),""),IFERROR(INDEX(N1.2_Intervention_Types[NARM Asset Category],MATCH('N1.3_Project_Listing'!$C97,N1.2_Intervention_Types[Intervention Type ID],0),1),""))</f>
        <v>PRS or Offtake</v>
      </c>
      <c r="C97" s="67">
        <f>IFERROR(INDEX(N1.2_Intervention_Types[Intervention Type ID],MATCH('N1.3_Project_Listing'!$I97,N1.2_Intervention_Types[Intervention Type],0),1),"")</f>
        <v>23</v>
      </c>
      <c r="D97" s="160" t="str">
        <f>IFERROR(INDEX(N1.2_Intervention_Types[Intervention Category],MATCH('N1.3_Project_Listing'!$C97,N1.2_Intervention_Types[Intervention Type ID],0),1),"")</f>
        <v>Replacement</v>
      </c>
      <c r="E97" s="210" t="s">
        <v>726</v>
      </c>
      <c r="F97" s="236" t="s">
        <v>727</v>
      </c>
      <c r="G97" s="236" t="s">
        <v>181</v>
      </c>
      <c r="H97" s="236" t="s">
        <v>300</v>
      </c>
      <c r="I97" s="151" t="s">
        <v>728</v>
      </c>
      <c r="J97" s="139">
        <v>2028</v>
      </c>
      <c r="K97" s="312">
        <v>0</v>
      </c>
      <c r="L97" s="312">
        <v>0</v>
      </c>
      <c r="M97" s="312">
        <v>0</v>
      </c>
      <c r="N97" s="343">
        <v>0</v>
      </c>
      <c r="O97" s="343">
        <v>0</v>
      </c>
      <c r="P97" s="365">
        <v>0</v>
      </c>
      <c r="Q97" s="366">
        <f t="shared" si="8"/>
        <v>0</v>
      </c>
      <c r="R97" s="368">
        <f>IF('N1.3_Project_Listing'!$D97="Replacement",SUM('N1.3_Project_Listing'!$K97:$L97)/2,'N1.3_Project_Listing'!$M97)</f>
        <v>0</v>
      </c>
      <c r="S97" s="67" t="str">
        <f>IFERROR(INDEX('N0.7_Lookup_References'!$C$13:$C$72,MATCH($A97,'N0.7_Lookup_References'!$B$13:$B$72,0)),"")</f>
        <v>Systems</v>
      </c>
      <c r="T97" s="338" t="str">
        <f t="shared" si="9"/>
        <v/>
      </c>
      <c r="V97" s="312">
        <v>0</v>
      </c>
      <c r="W97" s="312">
        <v>0</v>
      </c>
      <c r="X97" s="312">
        <v>0</v>
      </c>
      <c r="Y97" s="312">
        <v>0</v>
      </c>
      <c r="Z97" s="312">
        <v>0</v>
      </c>
      <c r="AA97" s="312">
        <v>0</v>
      </c>
      <c r="AB97" s="312">
        <v>0</v>
      </c>
      <c r="AC97" s="312">
        <v>0</v>
      </c>
      <c r="AD97" s="312">
        <v>0</v>
      </c>
      <c r="AE97" s="312">
        <v>0</v>
      </c>
      <c r="AF97" s="312">
        <v>0</v>
      </c>
      <c r="AG97" s="312">
        <v>0</v>
      </c>
      <c r="AH97" s="312">
        <v>0</v>
      </c>
      <c r="AI97" s="312">
        <v>0</v>
      </c>
      <c r="AJ97" s="312">
        <v>0</v>
      </c>
      <c r="AK97" s="312">
        <v>0</v>
      </c>
      <c r="AL97" s="312">
        <v>0</v>
      </c>
      <c r="AM97" s="312">
        <v>0</v>
      </c>
      <c r="AN97" s="312">
        <v>0</v>
      </c>
      <c r="AO97" s="312">
        <v>0</v>
      </c>
      <c r="AP97" s="63">
        <f t="shared" si="10"/>
        <v>0</v>
      </c>
      <c r="AQ97" s="63">
        <f t="shared" si="11"/>
        <v>0</v>
      </c>
      <c r="AR97" s="63">
        <f t="shared" si="12"/>
        <v>0</v>
      </c>
      <c r="AT97" s="176" cm="1">
        <f t="array" ref="AT97">SUMIFS('N1.3_Project_Listing'!$P$16:$P$829, 'N1.3_Project_Listing'!$E$16:$E$829,'N1.3_Project_Listing'!$E97, 'N1.3_Project_Listing'!$A$16:$A$829,ET_Risk_SC_Summation[[#Headers],[132kV Circuit Breaker]])</f>
        <v>0</v>
      </c>
      <c r="AU97" s="176" cm="1">
        <f t="array" ref="AU97">SUMIFS('N1.3_Project_Listing'!$P$16:$P$829, 'N1.3_Project_Listing'!$E$16:$E$829,'N1.3_Project_Listing'!$E97, 'N1.3_Project_Listing'!$A$16:$A$829,ET_Risk_SC_Summation[[#Headers],[132kV Transformer]])</f>
        <v>0</v>
      </c>
      <c r="AV97" s="176" cm="1">
        <f t="array" ref="AV97">SUMIFS('N1.3_Project_Listing'!$P$16:$P$829, 'N1.3_Project_Listing'!$E$16:$E$829,'N1.3_Project_Listing'!$E97, 'N1.3_Project_Listing'!$A$16:$A$829,ET_Risk_SC_Summation[[#Headers],[132kV Reactor]])</f>
        <v>0</v>
      </c>
      <c r="AW97" s="176" cm="1">
        <f t="array" ref="AW97">SUMIFS('N1.3_Project_Listing'!$P$16:$P$829, 'N1.3_Project_Listing'!$E$16:$E$829,'N1.3_Project_Listing'!$E97, 'N1.3_Project_Listing'!$A$16:$A$829,ET_Risk_SC_Summation[[#Headers],[132kV Underground Cable]])</f>
        <v>0</v>
      </c>
      <c r="AX97" s="176" cm="1">
        <f t="array" ref="AX97">SUMIFS('N1.3_Project_Listing'!$P$16:$P$829, 'N1.3_Project_Listing'!$E$16:$E$829,'N1.3_Project_Listing'!$E97, 'N1.3_Project_Listing'!$A$16:$A$829,ET_Risk_SC_Summation[[#Headers],[132kV OHL Conductor]])</f>
        <v>0</v>
      </c>
      <c r="AY97" s="176" cm="1">
        <f t="array" ref="AY97">SUMIFS('N1.3_Project_Listing'!$P$16:$P$829, 'N1.3_Project_Listing'!$E$16:$E$829,'N1.3_Project_Listing'!$E97, 'N1.3_Project_Listing'!$A$16:$A$829,ET_Risk_SC_Summation[[#Headers],[132kV OHL Fittings]])</f>
        <v>0</v>
      </c>
      <c r="AZ97" s="176" cm="1">
        <f t="array" ref="AZ97">SUMIFS('N1.3_Project_Listing'!$P$16:$P$829, 'N1.3_Project_Listing'!$E$16:$E$829,'N1.3_Project_Listing'!$E97, 'N1.3_Project_Listing'!$A$16:$A$829,ET_Risk_SC_Summation[[#Headers],[132kV OHL Tower]])</f>
        <v>0</v>
      </c>
      <c r="BA97" s="176" cm="1">
        <f t="array" ref="BA97">SUMIFS('N1.3_Project_Listing'!$P$16:$P$829, 'N1.3_Project_Listing'!$E$16:$E$829,'N1.3_Project_Listing'!$E97, 'N1.3_Project_Listing'!$A$16:$A$829,ET_Risk_SC_Summation[[#Headers],[275kV Circuit Breaker]])</f>
        <v>0</v>
      </c>
      <c r="BB97" s="176" cm="1">
        <f t="array" ref="BB97">SUMIFS('N1.3_Project_Listing'!$P$16:$P$829, 'N1.3_Project_Listing'!$E$16:$E$829,'N1.3_Project_Listing'!$E97, 'N1.3_Project_Listing'!$A$16:$A$829,ET_Risk_SC_Summation[[#Headers],[275kV Transformer]])</f>
        <v>0</v>
      </c>
      <c r="BC97" s="176" cm="1">
        <f t="array" ref="BC97">SUMIFS('N1.3_Project_Listing'!$P$16:$P$829, 'N1.3_Project_Listing'!$E$16:$E$829,'N1.3_Project_Listing'!$E97, 'N1.3_Project_Listing'!$A$16:$A$829,ET_Risk_SC_Summation[[#Headers],[275kV Reactor]])</f>
        <v>0</v>
      </c>
      <c r="BD97" s="176" cm="1">
        <f t="array" ref="BD97">SUMIFS('N1.3_Project_Listing'!$P$16:$P$829, 'N1.3_Project_Listing'!$E$16:$E$829,'N1.3_Project_Listing'!$E97, 'N1.3_Project_Listing'!$A$16:$A$829,ET_Risk_SC_Summation[[#Headers],[275kV Underground Cable]])</f>
        <v>0</v>
      </c>
      <c r="BE97" s="176" cm="1">
        <f t="array" ref="BE97">SUMIFS('N1.3_Project_Listing'!$P$16:$P$829, 'N1.3_Project_Listing'!$E$16:$E$829,'N1.3_Project_Listing'!$E97, 'N1.3_Project_Listing'!$A$16:$A$829,ET_Risk_SC_Summation[[#Headers],[275kV OHL Conductor]])</f>
        <v>0</v>
      </c>
      <c r="BF97" s="176" cm="1">
        <f t="array" ref="BF97">SUMIFS('N1.3_Project_Listing'!$P$16:$P$829, 'N1.3_Project_Listing'!$E$16:$E$829,'N1.3_Project_Listing'!$E97, 'N1.3_Project_Listing'!$A$16:$A$829,ET_Risk_SC_Summation[[#Headers],[275kV OHL Fittings]])</f>
        <v>0</v>
      </c>
      <c r="BG97" s="176" cm="1">
        <f t="array" ref="BG97">SUMIFS('N1.3_Project_Listing'!$P$16:$P$829, 'N1.3_Project_Listing'!$E$16:$E$829,'N1.3_Project_Listing'!$E97, 'N1.3_Project_Listing'!$A$16:$A$829,ET_Risk_SC_Summation[[#Headers],[275kV OHL Tower]])</f>
        <v>0</v>
      </c>
      <c r="BH97" s="176" cm="1">
        <f t="array" ref="BH97">SUMIFS('N1.3_Project_Listing'!$P$16:$P$829, 'N1.3_Project_Listing'!$E$16:$E$829,'N1.3_Project_Listing'!$E97, 'N1.3_Project_Listing'!$A$16:$A$829,ET_Risk_SC_Summation[[#Headers],[400kV Circuit Breaker]])</f>
        <v>0</v>
      </c>
      <c r="BI97" s="176" cm="1">
        <f t="array" ref="BI97">SUMIFS('N1.3_Project_Listing'!$P$16:$P$829, 'N1.3_Project_Listing'!$E$16:$E$829,'N1.3_Project_Listing'!$E97, 'N1.3_Project_Listing'!$A$16:$A$829,ET_Risk_SC_Summation[[#Headers],[400kV Transformer]])</f>
        <v>0</v>
      </c>
      <c r="BJ97" s="176" cm="1">
        <f t="array" ref="BJ97">SUMIFS('N1.3_Project_Listing'!$P$16:$P$829, 'N1.3_Project_Listing'!$E$16:$E$829,'N1.3_Project_Listing'!$E97, 'N1.3_Project_Listing'!$A$16:$A$829,ET_Risk_SC_Summation[[#Headers],[400kV Reactor]])</f>
        <v>0</v>
      </c>
      <c r="BK97" s="176" cm="1">
        <f t="array" ref="BK97">SUMIFS('N1.3_Project_Listing'!$P$16:$P$829, 'N1.3_Project_Listing'!$E$16:$E$829,'N1.3_Project_Listing'!$E97, 'N1.3_Project_Listing'!$A$16:$A$829,ET_Risk_SC_Summation[[#Headers],[400kV Underground Cable]])</f>
        <v>0</v>
      </c>
      <c r="BL97" s="176" cm="1">
        <f t="array" ref="BL97">SUMIFS('N1.3_Project_Listing'!$P$16:$P$829, 'N1.3_Project_Listing'!$E$16:$E$829,'N1.3_Project_Listing'!$E97, 'N1.3_Project_Listing'!$A$16:$A$829,ET_Risk_SC_Summation[[#Headers],[400kV OHL Conductor]])</f>
        <v>0</v>
      </c>
      <c r="BM97" s="176" cm="1">
        <f t="array" ref="BM97">SUMIFS('N1.3_Project_Listing'!$P$16:$P$829, 'N1.3_Project_Listing'!$E$16:$E$829,'N1.3_Project_Listing'!$E97, 'N1.3_Project_Listing'!$A$16:$A$829,ET_Risk_SC_Summation[[#Headers],[400kV OHL Fittings]])</f>
        <v>0</v>
      </c>
      <c r="BN97" s="176" cm="1">
        <f t="array" ref="BN97">SUMIFS('N1.3_Project_Listing'!$P$16:$P$829, 'N1.3_Project_Listing'!$E$16:$E$829,'N1.3_Project_Listing'!$E97, 'N1.3_Project_Listing'!$A$16:$A$829,ET_Risk_SC_Summation[[#Headers],[400kV OHL Tower]])</f>
        <v>0</v>
      </c>
      <c r="BO97" s="177" t="str">
        <f>IF(SUM(ET_Risk_SC_Summation[[#This Row],[132kV Circuit Breaker]:[400kV OHL Tower]])=0, "n/a", INDEX(ET_Risk_SC_Summation[#Headers],1,MATCH(MAX(ET_Risk_SC_Summation[[#This Row],[132kV Circuit Breaker]:[400kV OHL Tower]]),ET_Risk_SC_Summation[[#This Row],[132kV Circuit Breaker]:[400kV OHL Tower]],0)))</f>
        <v>n/a</v>
      </c>
      <c r="BP97" s="177" t="str">
        <f>IFERROR(INDEX('N0.7_Lookup_References'!$G$77:$G$98,MATCH(ET_Risk_SC_Summation[[#This Row],[Mxx Category]],'N0.7_Lookup_References'!$F$77:$F$98,0)),"")</f>
        <v/>
      </c>
    </row>
    <row r="98" spans="1:68" ht="94.5">
      <c r="A98" s="160" t="str">
        <f>IFERROR(INDEX(N1.2_Intervention_Types[NARM Asset Category],MATCH('N1.3_Project_Listing'!$C98,N1.2_Intervention_Types[Intervention Type ID],0),1),"")</f>
        <v>Pre-heating</v>
      </c>
      <c r="B98" s="160" t="str">
        <f>IF($D$2="GD",IFERROR(INDEX(N1.2_Intervention_Types[C&amp;V Asset Category (GD)],MATCH('N1.3_Project_Listing'!$C98,N1.2_Intervention_Types[Intervention Type ID],0),1),""),IFERROR(INDEX(N1.2_Intervention_Types[NARM Asset Category],MATCH('N1.3_Project_Listing'!$C98,N1.2_Intervention_Types[Intervention Type ID],0),1),""))</f>
        <v>PRS or Offtake</v>
      </c>
      <c r="C98" s="67">
        <f>IFERROR(INDEX(N1.2_Intervention_Types[Intervention Type ID],MATCH('N1.3_Project_Listing'!$I98,N1.2_Intervention_Types[Intervention Type],0),1),"")</f>
        <v>23</v>
      </c>
      <c r="D98" s="160" t="str">
        <f>IFERROR(INDEX(N1.2_Intervention_Types[Intervention Category],MATCH('N1.3_Project_Listing'!$C98,N1.2_Intervention_Types[Intervention Type ID],0),1),"")</f>
        <v>Replacement</v>
      </c>
      <c r="E98" s="210" t="s">
        <v>726</v>
      </c>
      <c r="F98" s="236" t="s">
        <v>727</v>
      </c>
      <c r="G98" s="236" t="s">
        <v>181</v>
      </c>
      <c r="H98" s="236" t="s">
        <v>300</v>
      </c>
      <c r="I98" s="151" t="s">
        <v>728</v>
      </c>
      <c r="J98" s="139">
        <v>2029</v>
      </c>
      <c r="K98" s="312">
        <v>5</v>
      </c>
      <c r="L98" s="312">
        <v>5</v>
      </c>
      <c r="M98" s="312">
        <v>0</v>
      </c>
      <c r="N98" s="343">
        <v>0.24783676666009039</v>
      </c>
      <c r="O98" s="343">
        <v>3.0795988639011489E-2</v>
      </c>
      <c r="P98" s="365">
        <v>8.2996227430315699</v>
      </c>
      <c r="Q98" s="366">
        <f t="shared" si="8"/>
        <v>0.21704077802107891</v>
      </c>
      <c r="R98" s="368">
        <f>IF('N1.3_Project_Listing'!$D98="Replacement",SUM('N1.3_Project_Listing'!$K98:$L98)/2,'N1.3_Project_Listing'!$M98)</f>
        <v>5</v>
      </c>
      <c r="S98" s="67" t="str">
        <f>IFERROR(INDEX('N0.7_Lookup_References'!$C$13:$C$72,MATCH($A98,'N0.7_Lookup_References'!$B$13:$B$72,0)),"")</f>
        <v>Systems</v>
      </c>
      <c r="T98" s="338" t="str">
        <f t="shared" si="9"/>
        <v/>
      </c>
      <c r="V98" s="312">
        <v>0</v>
      </c>
      <c r="W98" s="312">
        <v>4</v>
      </c>
      <c r="X98" s="312">
        <v>0</v>
      </c>
      <c r="Y98" s="312">
        <v>1</v>
      </c>
      <c r="Z98" s="312">
        <v>0</v>
      </c>
      <c r="AA98" s="312">
        <v>0</v>
      </c>
      <c r="AB98" s="312">
        <v>0</v>
      </c>
      <c r="AC98" s="312">
        <v>0</v>
      </c>
      <c r="AD98" s="312">
        <v>0</v>
      </c>
      <c r="AE98" s="312">
        <v>0</v>
      </c>
      <c r="AF98" s="312">
        <v>5</v>
      </c>
      <c r="AG98" s="312">
        <v>0</v>
      </c>
      <c r="AH98" s="312">
        <v>0</v>
      </c>
      <c r="AI98" s="312">
        <v>0</v>
      </c>
      <c r="AJ98" s="312">
        <v>0</v>
      </c>
      <c r="AK98" s="312">
        <v>0</v>
      </c>
      <c r="AL98" s="312">
        <v>0</v>
      </c>
      <c r="AM98" s="312">
        <v>0</v>
      </c>
      <c r="AN98" s="312">
        <v>0</v>
      </c>
      <c r="AO98" s="312">
        <v>0</v>
      </c>
      <c r="AP98" s="63">
        <f t="shared" si="10"/>
        <v>5</v>
      </c>
      <c r="AQ98" s="63">
        <f t="shared" si="11"/>
        <v>5</v>
      </c>
      <c r="AR98" s="63">
        <f t="shared" si="12"/>
        <v>0</v>
      </c>
      <c r="AT98" s="176" cm="1">
        <f t="array" ref="AT98">SUMIFS('N1.3_Project_Listing'!$P$16:$P$829, 'N1.3_Project_Listing'!$E$16:$E$829,'N1.3_Project_Listing'!$E98, 'N1.3_Project_Listing'!$A$16:$A$829,ET_Risk_SC_Summation[[#Headers],[132kV Circuit Breaker]])</f>
        <v>0</v>
      </c>
      <c r="AU98" s="176" cm="1">
        <f t="array" ref="AU98">SUMIFS('N1.3_Project_Listing'!$P$16:$P$829, 'N1.3_Project_Listing'!$E$16:$E$829,'N1.3_Project_Listing'!$E98, 'N1.3_Project_Listing'!$A$16:$A$829,ET_Risk_SC_Summation[[#Headers],[132kV Transformer]])</f>
        <v>0</v>
      </c>
      <c r="AV98" s="176" cm="1">
        <f t="array" ref="AV98">SUMIFS('N1.3_Project_Listing'!$P$16:$P$829, 'N1.3_Project_Listing'!$E$16:$E$829,'N1.3_Project_Listing'!$E98, 'N1.3_Project_Listing'!$A$16:$A$829,ET_Risk_SC_Summation[[#Headers],[132kV Reactor]])</f>
        <v>0</v>
      </c>
      <c r="AW98" s="176" cm="1">
        <f t="array" ref="AW98">SUMIFS('N1.3_Project_Listing'!$P$16:$P$829, 'N1.3_Project_Listing'!$E$16:$E$829,'N1.3_Project_Listing'!$E98, 'N1.3_Project_Listing'!$A$16:$A$829,ET_Risk_SC_Summation[[#Headers],[132kV Underground Cable]])</f>
        <v>0</v>
      </c>
      <c r="AX98" s="176" cm="1">
        <f t="array" ref="AX98">SUMIFS('N1.3_Project_Listing'!$P$16:$P$829, 'N1.3_Project_Listing'!$E$16:$E$829,'N1.3_Project_Listing'!$E98, 'N1.3_Project_Listing'!$A$16:$A$829,ET_Risk_SC_Summation[[#Headers],[132kV OHL Conductor]])</f>
        <v>0</v>
      </c>
      <c r="AY98" s="176" cm="1">
        <f t="array" ref="AY98">SUMIFS('N1.3_Project_Listing'!$P$16:$P$829, 'N1.3_Project_Listing'!$E$16:$E$829,'N1.3_Project_Listing'!$E98, 'N1.3_Project_Listing'!$A$16:$A$829,ET_Risk_SC_Summation[[#Headers],[132kV OHL Fittings]])</f>
        <v>0</v>
      </c>
      <c r="AZ98" s="176" cm="1">
        <f t="array" ref="AZ98">SUMIFS('N1.3_Project_Listing'!$P$16:$P$829, 'N1.3_Project_Listing'!$E$16:$E$829,'N1.3_Project_Listing'!$E98, 'N1.3_Project_Listing'!$A$16:$A$829,ET_Risk_SC_Summation[[#Headers],[132kV OHL Tower]])</f>
        <v>0</v>
      </c>
      <c r="BA98" s="176" cm="1">
        <f t="array" ref="BA98">SUMIFS('N1.3_Project_Listing'!$P$16:$P$829, 'N1.3_Project_Listing'!$E$16:$E$829,'N1.3_Project_Listing'!$E98, 'N1.3_Project_Listing'!$A$16:$A$829,ET_Risk_SC_Summation[[#Headers],[275kV Circuit Breaker]])</f>
        <v>0</v>
      </c>
      <c r="BB98" s="176" cm="1">
        <f t="array" ref="BB98">SUMIFS('N1.3_Project_Listing'!$P$16:$P$829, 'N1.3_Project_Listing'!$E$16:$E$829,'N1.3_Project_Listing'!$E98, 'N1.3_Project_Listing'!$A$16:$A$829,ET_Risk_SC_Summation[[#Headers],[275kV Transformer]])</f>
        <v>0</v>
      </c>
      <c r="BC98" s="176" cm="1">
        <f t="array" ref="BC98">SUMIFS('N1.3_Project_Listing'!$P$16:$P$829, 'N1.3_Project_Listing'!$E$16:$E$829,'N1.3_Project_Listing'!$E98, 'N1.3_Project_Listing'!$A$16:$A$829,ET_Risk_SC_Summation[[#Headers],[275kV Reactor]])</f>
        <v>0</v>
      </c>
      <c r="BD98" s="176" cm="1">
        <f t="array" ref="BD98">SUMIFS('N1.3_Project_Listing'!$P$16:$P$829, 'N1.3_Project_Listing'!$E$16:$E$829,'N1.3_Project_Listing'!$E98, 'N1.3_Project_Listing'!$A$16:$A$829,ET_Risk_SC_Summation[[#Headers],[275kV Underground Cable]])</f>
        <v>0</v>
      </c>
      <c r="BE98" s="176" cm="1">
        <f t="array" ref="BE98">SUMIFS('N1.3_Project_Listing'!$P$16:$P$829, 'N1.3_Project_Listing'!$E$16:$E$829,'N1.3_Project_Listing'!$E98, 'N1.3_Project_Listing'!$A$16:$A$829,ET_Risk_SC_Summation[[#Headers],[275kV OHL Conductor]])</f>
        <v>0</v>
      </c>
      <c r="BF98" s="176" cm="1">
        <f t="array" ref="BF98">SUMIFS('N1.3_Project_Listing'!$P$16:$P$829, 'N1.3_Project_Listing'!$E$16:$E$829,'N1.3_Project_Listing'!$E98, 'N1.3_Project_Listing'!$A$16:$A$829,ET_Risk_SC_Summation[[#Headers],[275kV OHL Fittings]])</f>
        <v>0</v>
      </c>
      <c r="BG98" s="176" cm="1">
        <f t="array" ref="BG98">SUMIFS('N1.3_Project_Listing'!$P$16:$P$829, 'N1.3_Project_Listing'!$E$16:$E$829,'N1.3_Project_Listing'!$E98, 'N1.3_Project_Listing'!$A$16:$A$829,ET_Risk_SC_Summation[[#Headers],[275kV OHL Tower]])</f>
        <v>0</v>
      </c>
      <c r="BH98" s="176" cm="1">
        <f t="array" ref="BH98">SUMIFS('N1.3_Project_Listing'!$P$16:$P$829, 'N1.3_Project_Listing'!$E$16:$E$829,'N1.3_Project_Listing'!$E98, 'N1.3_Project_Listing'!$A$16:$A$829,ET_Risk_SC_Summation[[#Headers],[400kV Circuit Breaker]])</f>
        <v>0</v>
      </c>
      <c r="BI98" s="176" cm="1">
        <f t="array" ref="BI98">SUMIFS('N1.3_Project_Listing'!$P$16:$P$829, 'N1.3_Project_Listing'!$E$16:$E$829,'N1.3_Project_Listing'!$E98, 'N1.3_Project_Listing'!$A$16:$A$829,ET_Risk_SC_Summation[[#Headers],[400kV Transformer]])</f>
        <v>0</v>
      </c>
      <c r="BJ98" s="176" cm="1">
        <f t="array" ref="BJ98">SUMIFS('N1.3_Project_Listing'!$P$16:$P$829, 'N1.3_Project_Listing'!$E$16:$E$829,'N1.3_Project_Listing'!$E98, 'N1.3_Project_Listing'!$A$16:$A$829,ET_Risk_SC_Summation[[#Headers],[400kV Reactor]])</f>
        <v>0</v>
      </c>
      <c r="BK98" s="176" cm="1">
        <f t="array" ref="BK98">SUMIFS('N1.3_Project_Listing'!$P$16:$P$829, 'N1.3_Project_Listing'!$E$16:$E$829,'N1.3_Project_Listing'!$E98, 'N1.3_Project_Listing'!$A$16:$A$829,ET_Risk_SC_Summation[[#Headers],[400kV Underground Cable]])</f>
        <v>0</v>
      </c>
      <c r="BL98" s="176" cm="1">
        <f t="array" ref="BL98">SUMIFS('N1.3_Project_Listing'!$P$16:$P$829, 'N1.3_Project_Listing'!$E$16:$E$829,'N1.3_Project_Listing'!$E98, 'N1.3_Project_Listing'!$A$16:$A$829,ET_Risk_SC_Summation[[#Headers],[400kV OHL Conductor]])</f>
        <v>0</v>
      </c>
      <c r="BM98" s="176" cm="1">
        <f t="array" ref="BM98">SUMIFS('N1.3_Project_Listing'!$P$16:$P$829, 'N1.3_Project_Listing'!$E$16:$E$829,'N1.3_Project_Listing'!$E98, 'N1.3_Project_Listing'!$A$16:$A$829,ET_Risk_SC_Summation[[#Headers],[400kV OHL Fittings]])</f>
        <v>0</v>
      </c>
      <c r="BN98" s="176" cm="1">
        <f t="array" ref="BN98">SUMIFS('N1.3_Project_Listing'!$P$16:$P$829, 'N1.3_Project_Listing'!$E$16:$E$829,'N1.3_Project_Listing'!$E98, 'N1.3_Project_Listing'!$A$16:$A$829,ET_Risk_SC_Summation[[#Headers],[400kV OHL Tower]])</f>
        <v>0</v>
      </c>
      <c r="BO98" s="177" t="str">
        <f>IF(SUM(ET_Risk_SC_Summation[[#This Row],[132kV Circuit Breaker]:[400kV OHL Tower]])=0, "n/a", INDEX(ET_Risk_SC_Summation[#Headers],1,MATCH(MAX(ET_Risk_SC_Summation[[#This Row],[132kV Circuit Breaker]:[400kV OHL Tower]]),ET_Risk_SC_Summation[[#This Row],[132kV Circuit Breaker]:[400kV OHL Tower]],0)))</f>
        <v>n/a</v>
      </c>
      <c r="BP98" s="177" t="str">
        <f>IFERROR(INDEX('N0.7_Lookup_References'!$G$77:$G$98,MATCH(ET_Risk_SC_Summation[[#This Row],[Mxx Category]],'N0.7_Lookup_References'!$F$77:$F$98,0)),"")</f>
        <v/>
      </c>
    </row>
    <row r="99" spans="1:68" ht="94.5">
      <c r="A99" s="160" t="str">
        <f>IFERROR(INDEX(N1.2_Intervention_Types[NARM Asset Category],MATCH('N1.3_Project_Listing'!$C99,N1.2_Intervention_Types[Intervention Type ID],0),1),"")</f>
        <v>Pre-heating</v>
      </c>
      <c r="B99" s="160" t="str">
        <f>IF($D$2="GD",IFERROR(INDEX(N1.2_Intervention_Types[C&amp;V Asset Category (GD)],MATCH('N1.3_Project_Listing'!$C99,N1.2_Intervention_Types[Intervention Type ID],0),1),""),IFERROR(INDEX(N1.2_Intervention_Types[NARM Asset Category],MATCH('N1.3_Project_Listing'!$C99,N1.2_Intervention_Types[Intervention Type ID],0),1),""))</f>
        <v>PRS or Offtake</v>
      </c>
      <c r="C99" s="67">
        <f>IFERROR(INDEX(N1.2_Intervention_Types[Intervention Type ID],MATCH('N1.3_Project_Listing'!$I99,N1.2_Intervention_Types[Intervention Type],0),1),"")</f>
        <v>23</v>
      </c>
      <c r="D99" s="160" t="str">
        <f>IFERROR(INDEX(N1.2_Intervention_Types[Intervention Category],MATCH('N1.3_Project_Listing'!$C99,N1.2_Intervention_Types[Intervention Type ID],0),1),"")</f>
        <v>Replacement</v>
      </c>
      <c r="E99" s="210" t="s">
        <v>726</v>
      </c>
      <c r="F99" s="236" t="s">
        <v>727</v>
      </c>
      <c r="G99" s="236" t="s">
        <v>181</v>
      </c>
      <c r="H99" s="236" t="s">
        <v>300</v>
      </c>
      <c r="I99" s="151" t="s">
        <v>728</v>
      </c>
      <c r="J99" s="139">
        <v>2030</v>
      </c>
      <c r="K99" s="312">
        <v>5</v>
      </c>
      <c r="L99" s="312">
        <v>5</v>
      </c>
      <c r="M99" s="312">
        <v>0</v>
      </c>
      <c r="N99" s="343">
        <v>0.58840774801923312</v>
      </c>
      <c r="O99" s="343">
        <v>5.2063983553723089E-2</v>
      </c>
      <c r="P99" s="365">
        <v>15.810835272343315</v>
      </c>
      <c r="Q99" s="366">
        <f t="shared" si="8"/>
        <v>0.53634376446551002</v>
      </c>
      <c r="R99" s="368">
        <f>IF('N1.3_Project_Listing'!$D99="Replacement",SUM('N1.3_Project_Listing'!$K99:$L99)/2,'N1.3_Project_Listing'!$M99)</f>
        <v>5</v>
      </c>
      <c r="S99" s="67" t="str">
        <f>IFERROR(INDEX('N0.7_Lookup_References'!$C$13:$C$72,MATCH($A99,'N0.7_Lookup_References'!$B$13:$B$72,0)),"")</f>
        <v>Systems</v>
      </c>
      <c r="T99" s="338" t="str">
        <f t="shared" si="9"/>
        <v/>
      </c>
      <c r="V99" s="312">
        <v>0</v>
      </c>
      <c r="W99" s="312">
        <v>1</v>
      </c>
      <c r="X99" s="312">
        <v>2</v>
      </c>
      <c r="Y99" s="312">
        <v>0</v>
      </c>
      <c r="Z99" s="312">
        <v>1</v>
      </c>
      <c r="AA99" s="312">
        <v>0</v>
      </c>
      <c r="AB99" s="312">
        <v>0</v>
      </c>
      <c r="AC99" s="312">
        <v>0</v>
      </c>
      <c r="AD99" s="312">
        <v>0</v>
      </c>
      <c r="AE99" s="312">
        <v>1</v>
      </c>
      <c r="AF99" s="312">
        <v>5</v>
      </c>
      <c r="AG99" s="312">
        <v>0</v>
      </c>
      <c r="AH99" s="312">
        <v>0</v>
      </c>
      <c r="AI99" s="312">
        <v>0</v>
      </c>
      <c r="AJ99" s="312">
        <v>0</v>
      </c>
      <c r="AK99" s="312">
        <v>0</v>
      </c>
      <c r="AL99" s="312">
        <v>0</v>
      </c>
      <c r="AM99" s="312">
        <v>0</v>
      </c>
      <c r="AN99" s="312">
        <v>0</v>
      </c>
      <c r="AO99" s="312">
        <v>0</v>
      </c>
      <c r="AP99" s="63">
        <f t="shared" si="10"/>
        <v>5</v>
      </c>
      <c r="AQ99" s="63">
        <f t="shared" si="11"/>
        <v>5</v>
      </c>
      <c r="AR99" s="63">
        <f t="shared" si="12"/>
        <v>0</v>
      </c>
      <c r="AT99" s="176" cm="1">
        <f t="array" ref="AT99">SUMIFS('N1.3_Project_Listing'!$P$16:$P$829, 'N1.3_Project_Listing'!$E$16:$E$829,'N1.3_Project_Listing'!$E99, 'N1.3_Project_Listing'!$A$16:$A$829,ET_Risk_SC_Summation[[#Headers],[132kV Circuit Breaker]])</f>
        <v>0</v>
      </c>
      <c r="AU99" s="176" cm="1">
        <f t="array" ref="AU99">SUMIFS('N1.3_Project_Listing'!$P$16:$P$829, 'N1.3_Project_Listing'!$E$16:$E$829,'N1.3_Project_Listing'!$E99, 'N1.3_Project_Listing'!$A$16:$A$829,ET_Risk_SC_Summation[[#Headers],[132kV Transformer]])</f>
        <v>0</v>
      </c>
      <c r="AV99" s="176" cm="1">
        <f t="array" ref="AV99">SUMIFS('N1.3_Project_Listing'!$P$16:$P$829, 'N1.3_Project_Listing'!$E$16:$E$829,'N1.3_Project_Listing'!$E99, 'N1.3_Project_Listing'!$A$16:$A$829,ET_Risk_SC_Summation[[#Headers],[132kV Reactor]])</f>
        <v>0</v>
      </c>
      <c r="AW99" s="176" cm="1">
        <f t="array" ref="AW99">SUMIFS('N1.3_Project_Listing'!$P$16:$P$829, 'N1.3_Project_Listing'!$E$16:$E$829,'N1.3_Project_Listing'!$E99, 'N1.3_Project_Listing'!$A$16:$A$829,ET_Risk_SC_Summation[[#Headers],[132kV Underground Cable]])</f>
        <v>0</v>
      </c>
      <c r="AX99" s="176" cm="1">
        <f t="array" ref="AX99">SUMIFS('N1.3_Project_Listing'!$P$16:$P$829, 'N1.3_Project_Listing'!$E$16:$E$829,'N1.3_Project_Listing'!$E99, 'N1.3_Project_Listing'!$A$16:$A$829,ET_Risk_SC_Summation[[#Headers],[132kV OHL Conductor]])</f>
        <v>0</v>
      </c>
      <c r="AY99" s="176" cm="1">
        <f t="array" ref="AY99">SUMIFS('N1.3_Project_Listing'!$P$16:$P$829, 'N1.3_Project_Listing'!$E$16:$E$829,'N1.3_Project_Listing'!$E99, 'N1.3_Project_Listing'!$A$16:$A$829,ET_Risk_SC_Summation[[#Headers],[132kV OHL Fittings]])</f>
        <v>0</v>
      </c>
      <c r="AZ99" s="176" cm="1">
        <f t="array" ref="AZ99">SUMIFS('N1.3_Project_Listing'!$P$16:$P$829, 'N1.3_Project_Listing'!$E$16:$E$829,'N1.3_Project_Listing'!$E99, 'N1.3_Project_Listing'!$A$16:$A$829,ET_Risk_SC_Summation[[#Headers],[132kV OHL Tower]])</f>
        <v>0</v>
      </c>
      <c r="BA99" s="176" cm="1">
        <f t="array" ref="BA99">SUMIFS('N1.3_Project_Listing'!$P$16:$P$829, 'N1.3_Project_Listing'!$E$16:$E$829,'N1.3_Project_Listing'!$E99, 'N1.3_Project_Listing'!$A$16:$A$829,ET_Risk_SC_Summation[[#Headers],[275kV Circuit Breaker]])</f>
        <v>0</v>
      </c>
      <c r="BB99" s="176" cm="1">
        <f t="array" ref="BB99">SUMIFS('N1.3_Project_Listing'!$P$16:$P$829, 'N1.3_Project_Listing'!$E$16:$E$829,'N1.3_Project_Listing'!$E99, 'N1.3_Project_Listing'!$A$16:$A$829,ET_Risk_SC_Summation[[#Headers],[275kV Transformer]])</f>
        <v>0</v>
      </c>
      <c r="BC99" s="176" cm="1">
        <f t="array" ref="BC99">SUMIFS('N1.3_Project_Listing'!$P$16:$P$829, 'N1.3_Project_Listing'!$E$16:$E$829,'N1.3_Project_Listing'!$E99, 'N1.3_Project_Listing'!$A$16:$A$829,ET_Risk_SC_Summation[[#Headers],[275kV Reactor]])</f>
        <v>0</v>
      </c>
      <c r="BD99" s="176" cm="1">
        <f t="array" ref="BD99">SUMIFS('N1.3_Project_Listing'!$P$16:$P$829, 'N1.3_Project_Listing'!$E$16:$E$829,'N1.3_Project_Listing'!$E99, 'N1.3_Project_Listing'!$A$16:$A$829,ET_Risk_SC_Summation[[#Headers],[275kV Underground Cable]])</f>
        <v>0</v>
      </c>
      <c r="BE99" s="176" cm="1">
        <f t="array" ref="BE99">SUMIFS('N1.3_Project_Listing'!$P$16:$P$829, 'N1.3_Project_Listing'!$E$16:$E$829,'N1.3_Project_Listing'!$E99, 'N1.3_Project_Listing'!$A$16:$A$829,ET_Risk_SC_Summation[[#Headers],[275kV OHL Conductor]])</f>
        <v>0</v>
      </c>
      <c r="BF99" s="176" cm="1">
        <f t="array" ref="BF99">SUMIFS('N1.3_Project_Listing'!$P$16:$P$829, 'N1.3_Project_Listing'!$E$16:$E$829,'N1.3_Project_Listing'!$E99, 'N1.3_Project_Listing'!$A$16:$A$829,ET_Risk_SC_Summation[[#Headers],[275kV OHL Fittings]])</f>
        <v>0</v>
      </c>
      <c r="BG99" s="176" cm="1">
        <f t="array" ref="BG99">SUMIFS('N1.3_Project_Listing'!$P$16:$P$829, 'N1.3_Project_Listing'!$E$16:$E$829,'N1.3_Project_Listing'!$E99, 'N1.3_Project_Listing'!$A$16:$A$829,ET_Risk_SC_Summation[[#Headers],[275kV OHL Tower]])</f>
        <v>0</v>
      </c>
      <c r="BH99" s="176" cm="1">
        <f t="array" ref="BH99">SUMIFS('N1.3_Project_Listing'!$P$16:$P$829, 'N1.3_Project_Listing'!$E$16:$E$829,'N1.3_Project_Listing'!$E99, 'N1.3_Project_Listing'!$A$16:$A$829,ET_Risk_SC_Summation[[#Headers],[400kV Circuit Breaker]])</f>
        <v>0</v>
      </c>
      <c r="BI99" s="176" cm="1">
        <f t="array" ref="BI99">SUMIFS('N1.3_Project_Listing'!$P$16:$P$829, 'N1.3_Project_Listing'!$E$16:$E$829,'N1.3_Project_Listing'!$E99, 'N1.3_Project_Listing'!$A$16:$A$829,ET_Risk_SC_Summation[[#Headers],[400kV Transformer]])</f>
        <v>0</v>
      </c>
      <c r="BJ99" s="176" cm="1">
        <f t="array" ref="BJ99">SUMIFS('N1.3_Project_Listing'!$P$16:$P$829, 'N1.3_Project_Listing'!$E$16:$E$829,'N1.3_Project_Listing'!$E99, 'N1.3_Project_Listing'!$A$16:$A$829,ET_Risk_SC_Summation[[#Headers],[400kV Reactor]])</f>
        <v>0</v>
      </c>
      <c r="BK99" s="176" cm="1">
        <f t="array" ref="BK99">SUMIFS('N1.3_Project_Listing'!$P$16:$P$829, 'N1.3_Project_Listing'!$E$16:$E$829,'N1.3_Project_Listing'!$E99, 'N1.3_Project_Listing'!$A$16:$A$829,ET_Risk_SC_Summation[[#Headers],[400kV Underground Cable]])</f>
        <v>0</v>
      </c>
      <c r="BL99" s="176" cm="1">
        <f t="array" ref="BL99">SUMIFS('N1.3_Project_Listing'!$P$16:$P$829, 'N1.3_Project_Listing'!$E$16:$E$829,'N1.3_Project_Listing'!$E99, 'N1.3_Project_Listing'!$A$16:$A$829,ET_Risk_SC_Summation[[#Headers],[400kV OHL Conductor]])</f>
        <v>0</v>
      </c>
      <c r="BM99" s="176" cm="1">
        <f t="array" ref="BM99">SUMIFS('N1.3_Project_Listing'!$P$16:$P$829, 'N1.3_Project_Listing'!$E$16:$E$829,'N1.3_Project_Listing'!$E99, 'N1.3_Project_Listing'!$A$16:$A$829,ET_Risk_SC_Summation[[#Headers],[400kV OHL Fittings]])</f>
        <v>0</v>
      </c>
      <c r="BN99" s="176" cm="1">
        <f t="array" ref="BN99">SUMIFS('N1.3_Project_Listing'!$P$16:$P$829, 'N1.3_Project_Listing'!$E$16:$E$829,'N1.3_Project_Listing'!$E99, 'N1.3_Project_Listing'!$A$16:$A$829,ET_Risk_SC_Summation[[#Headers],[400kV OHL Tower]])</f>
        <v>0</v>
      </c>
      <c r="BO99" s="177" t="str">
        <f>IF(SUM(ET_Risk_SC_Summation[[#This Row],[132kV Circuit Breaker]:[400kV OHL Tower]])=0, "n/a", INDEX(ET_Risk_SC_Summation[#Headers],1,MATCH(MAX(ET_Risk_SC_Summation[[#This Row],[132kV Circuit Breaker]:[400kV OHL Tower]]),ET_Risk_SC_Summation[[#This Row],[132kV Circuit Breaker]:[400kV OHL Tower]],0)))</f>
        <v>n/a</v>
      </c>
      <c r="BP99" s="177" t="str">
        <f>IFERROR(INDEX('N0.7_Lookup_References'!$G$77:$G$98,MATCH(ET_Risk_SC_Summation[[#This Row],[Mxx Category]],'N0.7_Lookup_References'!$F$77:$F$98,0)),"")</f>
        <v/>
      </c>
    </row>
    <row r="100" spans="1:68" ht="94.5">
      <c r="A100" s="160" t="str">
        <f>IFERROR(INDEX(N1.2_Intervention_Types[NARM Asset Category],MATCH('N1.3_Project_Listing'!$C100,N1.2_Intervention_Types[Intervention Type ID],0),1),"")</f>
        <v>Pre-heating</v>
      </c>
      <c r="B100" s="160" t="str">
        <f>IF($D$2="GD",IFERROR(INDEX(N1.2_Intervention_Types[C&amp;V Asset Category (GD)],MATCH('N1.3_Project_Listing'!$C100,N1.2_Intervention_Types[Intervention Type ID],0),1),""),IFERROR(INDEX(N1.2_Intervention_Types[NARM Asset Category],MATCH('N1.3_Project_Listing'!$C100,N1.2_Intervention_Types[Intervention Type ID],0),1),""))</f>
        <v>PRS or Offtake</v>
      </c>
      <c r="C100" s="67">
        <f>IFERROR(INDEX(N1.2_Intervention_Types[Intervention Type ID],MATCH('N1.3_Project_Listing'!$I100,N1.2_Intervention_Types[Intervention Type],0),1),"")</f>
        <v>23</v>
      </c>
      <c r="D100" s="160" t="str">
        <f>IFERROR(INDEX(N1.2_Intervention_Types[Intervention Category],MATCH('N1.3_Project_Listing'!$C100,N1.2_Intervention_Types[Intervention Type ID],0),1),"")</f>
        <v>Replacement</v>
      </c>
      <c r="E100" s="210" t="s">
        <v>726</v>
      </c>
      <c r="F100" s="236" t="s">
        <v>727</v>
      </c>
      <c r="G100" s="236" t="s">
        <v>181</v>
      </c>
      <c r="H100" s="236" t="s">
        <v>300</v>
      </c>
      <c r="I100" s="151" t="s">
        <v>728</v>
      </c>
      <c r="J100" s="139">
        <v>2031</v>
      </c>
      <c r="K100" s="312">
        <v>2</v>
      </c>
      <c r="L100" s="312">
        <v>2</v>
      </c>
      <c r="M100" s="312">
        <v>0</v>
      </c>
      <c r="N100" s="343">
        <v>9.5221884624022937E-2</v>
      </c>
      <c r="O100" s="343">
        <v>1.1791984249130099E-2</v>
      </c>
      <c r="P100" s="365">
        <v>3.7566933803875537</v>
      </c>
      <c r="Q100" s="366">
        <f t="shared" si="8"/>
        <v>8.342990037489284E-2</v>
      </c>
      <c r="R100" s="368">
        <f>IF('N1.3_Project_Listing'!$D100="Replacement",SUM('N1.3_Project_Listing'!$K100:$L100)/2,'N1.3_Project_Listing'!$M100)</f>
        <v>2</v>
      </c>
      <c r="S100" s="67" t="str">
        <f>IFERROR(INDEX('N0.7_Lookup_References'!$C$13:$C$72,MATCH($A100,'N0.7_Lookup_References'!$B$13:$B$72,0)),"")</f>
        <v>Systems</v>
      </c>
      <c r="T100" s="338" t="str">
        <f t="shared" si="9"/>
        <v/>
      </c>
      <c r="V100" s="312">
        <v>0</v>
      </c>
      <c r="W100" s="312">
        <v>1</v>
      </c>
      <c r="X100" s="312">
        <v>1</v>
      </c>
      <c r="Y100" s="312">
        <v>0</v>
      </c>
      <c r="Z100" s="312">
        <v>0</v>
      </c>
      <c r="AA100" s="312">
        <v>0</v>
      </c>
      <c r="AB100" s="312">
        <v>0</v>
      </c>
      <c r="AC100" s="312">
        <v>0</v>
      </c>
      <c r="AD100" s="312">
        <v>0</v>
      </c>
      <c r="AE100" s="312">
        <v>0</v>
      </c>
      <c r="AF100" s="312">
        <v>2</v>
      </c>
      <c r="AG100" s="312">
        <v>0</v>
      </c>
      <c r="AH100" s="312">
        <v>0</v>
      </c>
      <c r="AI100" s="312">
        <v>0</v>
      </c>
      <c r="AJ100" s="312">
        <v>0</v>
      </c>
      <c r="AK100" s="312">
        <v>0</v>
      </c>
      <c r="AL100" s="312">
        <v>0</v>
      </c>
      <c r="AM100" s="312">
        <v>0</v>
      </c>
      <c r="AN100" s="312">
        <v>0</v>
      </c>
      <c r="AO100" s="312">
        <v>0</v>
      </c>
      <c r="AP100" s="63">
        <f t="shared" si="10"/>
        <v>2</v>
      </c>
      <c r="AQ100" s="63">
        <f t="shared" si="11"/>
        <v>2</v>
      </c>
      <c r="AR100" s="63">
        <f t="shared" si="12"/>
        <v>0</v>
      </c>
      <c r="AT100" s="176" cm="1">
        <f t="array" ref="AT100">SUMIFS('N1.3_Project_Listing'!$P$16:$P$829, 'N1.3_Project_Listing'!$E$16:$E$829,'N1.3_Project_Listing'!$E100, 'N1.3_Project_Listing'!$A$16:$A$829,ET_Risk_SC_Summation[[#Headers],[132kV Circuit Breaker]])</f>
        <v>0</v>
      </c>
      <c r="AU100" s="176" cm="1">
        <f t="array" ref="AU100">SUMIFS('N1.3_Project_Listing'!$P$16:$P$829, 'N1.3_Project_Listing'!$E$16:$E$829,'N1.3_Project_Listing'!$E100, 'N1.3_Project_Listing'!$A$16:$A$829,ET_Risk_SC_Summation[[#Headers],[132kV Transformer]])</f>
        <v>0</v>
      </c>
      <c r="AV100" s="176" cm="1">
        <f t="array" ref="AV100">SUMIFS('N1.3_Project_Listing'!$P$16:$P$829, 'N1.3_Project_Listing'!$E$16:$E$829,'N1.3_Project_Listing'!$E100, 'N1.3_Project_Listing'!$A$16:$A$829,ET_Risk_SC_Summation[[#Headers],[132kV Reactor]])</f>
        <v>0</v>
      </c>
      <c r="AW100" s="176" cm="1">
        <f t="array" ref="AW100">SUMIFS('N1.3_Project_Listing'!$P$16:$P$829, 'N1.3_Project_Listing'!$E$16:$E$829,'N1.3_Project_Listing'!$E100, 'N1.3_Project_Listing'!$A$16:$A$829,ET_Risk_SC_Summation[[#Headers],[132kV Underground Cable]])</f>
        <v>0</v>
      </c>
      <c r="AX100" s="176" cm="1">
        <f t="array" ref="AX100">SUMIFS('N1.3_Project_Listing'!$P$16:$P$829, 'N1.3_Project_Listing'!$E$16:$E$829,'N1.3_Project_Listing'!$E100, 'N1.3_Project_Listing'!$A$16:$A$829,ET_Risk_SC_Summation[[#Headers],[132kV OHL Conductor]])</f>
        <v>0</v>
      </c>
      <c r="AY100" s="176" cm="1">
        <f t="array" ref="AY100">SUMIFS('N1.3_Project_Listing'!$P$16:$P$829, 'N1.3_Project_Listing'!$E$16:$E$829,'N1.3_Project_Listing'!$E100, 'N1.3_Project_Listing'!$A$16:$A$829,ET_Risk_SC_Summation[[#Headers],[132kV OHL Fittings]])</f>
        <v>0</v>
      </c>
      <c r="AZ100" s="176" cm="1">
        <f t="array" ref="AZ100">SUMIFS('N1.3_Project_Listing'!$P$16:$P$829, 'N1.3_Project_Listing'!$E$16:$E$829,'N1.3_Project_Listing'!$E100, 'N1.3_Project_Listing'!$A$16:$A$829,ET_Risk_SC_Summation[[#Headers],[132kV OHL Tower]])</f>
        <v>0</v>
      </c>
      <c r="BA100" s="176" cm="1">
        <f t="array" ref="BA100">SUMIFS('N1.3_Project_Listing'!$P$16:$P$829, 'N1.3_Project_Listing'!$E$16:$E$829,'N1.3_Project_Listing'!$E100, 'N1.3_Project_Listing'!$A$16:$A$829,ET_Risk_SC_Summation[[#Headers],[275kV Circuit Breaker]])</f>
        <v>0</v>
      </c>
      <c r="BB100" s="176" cm="1">
        <f t="array" ref="BB100">SUMIFS('N1.3_Project_Listing'!$P$16:$P$829, 'N1.3_Project_Listing'!$E$16:$E$829,'N1.3_Project_Listing'!$E100, 'N1.3_Project_Listing'!$A$16:$A$829,ET_Risk_SC_Summation[[#Headers],[275kV Transformer]])</f>
        <v>0</v>
      </c>
      <c r="BC100" s="176" cm="1">
        <f t="array" ref="BC100">SUMIFS('N1.3_Project_Listing'!$P$16:$P$829, 'N1.3_Project_Listing'!$E$16:$E$829,'N1.3_Project_Listing'!$E100, 'N1.3_Project_Listing'!$A$16:$A$829,ET_Risk_SC_Summation[[#Headers],[275kV Reactor]])</f>
        <v>0</v>
      </c>
      <c r="BD100" s="176" cm="1">
        <f t="array" ref="BD100">SUMIFS('N1.3_Project_Listing'!$P$16:$P$829, 'N1.3_Project_Listing'!$E$16:$E$829,'N1.3_Project_Listing'!$E100, 'N1.3_Project_Listing'!$A$16:$A$829,ET_Risk_SC_Summation[[#Headers],[275kV Underground Cable]])</f>
        <v>0</v>
      </c>
      <c r="BE100" s="176" cm="1">
        <f t="array" ref="BE100">SUMIFS('N1.3_Project_Listing'!$P$16:$P$829, 'N1.3_Project_Listing'!$E$16:$E$829,'N1.3_Project_Listing'!$E100, 'N1.3_Project_Listing'!$A$16:$A$829,ET_Risk_SC_Summation[[#Headers],[275kV OHL Conductor]])</f>
        <v>0</v>
      </c>
      <c r="BF100" s="176" cm="1">
        <f t="array" ref="BF100">SUMIFS('N1.3_Project_Listing'!$P$16:$P$829, 'N1.3_Project_Listing'!$E$16:$E$829,'N1.3_Project_Listing'!$E100, 'N1.3_Project_Listing'!$A$16:$A$829,ET_Risk_SC_Summation[[#Headers],[275kV OHL Fittings]])</f>
        <v>0</v>
      </c>
      <c r="BG100" s="176" cm="1">
        <f t="array" ref="BG100">SUMIFS('N1.3_Project_Listing'!$P$16:$P$829, 'N1.3_Project_Listing'!$E$16:$E$829,'N1.3_Project_Listing'!$E100, 'N1.3_Project_Listing'!$A$16:$A$829,ET_Risk_SC_Summation[[#Headers],[275kV OHL Tower]])</f>
        <v>0</v>
      </c>
      <c r="BH100" s="176" cm="1">
        <f t="array" ref="BH100">SUMIFS('N1.3_Project_Listing'!$P$16:$P$829, 'N1.3_Project_Listing'!$E$16:$E$829,'N1.3_Project_Listing'!$E100, 'N1.3_Project_Listing'!$A$16:$A$829,ET_Risk_SC_Summation[[#Headers],[400kV Circuit Breaker]])</f>
        <v>0</v>
      </c>
      <c r="BI100" s="176" cm="1">
        <f t="array" ref="BI100">SUMIFS('N1.3_Project_Listing'!$P$16:$P$829, 'N1.3_Project_Listing'!$E$16:$E$829,'N1.3_Project_Listing'!$E100, 'N1.3_Project_Listing'!$A$16:$A$829,ET_Risk_SC_Summation[[#Headers],[400kV Transformer]])</f>
        <v>0</v>
      </c>
      <c r="BJ100" s="176" cm="1">
        <f t="array" ref="BJ100">SUMIFS('N1.3_Project_Listing'!$P$16:$P$829, 'N1.3_Project_Listing'!$E$16:$E$829,'N1.3_Project_Listing'!$E100, 'N1.3_Project_Listing'!$A$16:$A$829,ET_Risk_SC_Summation[[#Headers],[400kV Reactor]])</f>
        <v>0</v>
      </c>
      <c r="BK100" s="176" cm="1">
        <f t="array" ref="BK100">SUMIFS('N1.3_Project_Listing'!$P$16:$P$829, 'N1.3_Project_Listing'!$E$16:$E$829,'N1.3_Project_Listing'!$E100, 'N1.3_Project_Listing'!$A$16:$A$829,ET_Risk_SC_Summation[[#Headers],[400kV Underground Cable]])</f>
        <v>0</v>
      </c>
      <c r="BL100" s="176" cm="1">
        <f t="array" ref="BL100">SUMIFS('N1.3_Project_Listing'!$P$16:$P$829, 'N1.3_Project_Listing'!$E$16:$E$829,'N1.3_Project_Listing'!$E100, 'N1.3_Project_Listing'!$A$16:$A$829,ET_Risk_SC_Summation[[#Headers],[400kV OHL Conductor]])</f>
        <v>0</v>
      </c>
      <c r="BM100" s="176" cm="1">
        <f t="array" ref="BM100">SUMIFS('N1.3_Project_Listing'!$P$16:$P$829, 'N1.3_Project_Listing'!$E$16:$E$829,'N1.3_Project_Listing'!$E100, 'N1.3_Project_Listing'!$A$16:$A$829,ET_Risk_SC_Summation[[#Headers],[400kV OHL Fittings]])</f>
        <v>0</v>
      </c>
      <c r="BN100" s="176" cm="1">
        <f t="array" ref="BN100">SUMIFS('N1.3_Project_Listing'!$P$16:$P$829, 'N1.3_Project_Listing'!$E$16:$E$829,'N1.3_Project_Listing'!$E100, 'N1.3_Project_Listing'!$A$16:$A$829,ET_Risk_SC_Summation[[#Headers],[400kV OHL Tower]])</f>
        <v>0</v>
      </c>
      <c r="BO100" s="177" t="str">
        <f>IF(SUM(ET_Risk_SC_Summation[[#This Row],[132kV Circuit Breaker]:[400kV OHL Tower]])=0, "n/a", INDEX(ET_Risk_SC_Summation[#Headers],1,MATCH(MAX(ET_Risk_SC_Summation[[#This Row],[132kV Circuit Breaker]:[400kV OHL Tower]]),ET_Risk_SC_Summation[[#This Row],[132kV Circuit Breaker]:[400kV OHL Tower]],0)))</f>
        <v>n/a</v>
      </c>
      <c r="BP100" s="177" t="str">
        <f>IFERROR(INDEX('N0.7_Lookup_References'!$G$77:$G$98,MATCH(ET_Risk_SC_Summation[[#This Row],[Mxx Category]],'N0.7_Lookup_References'!$F$77:$F$98,0)),"")</f>
        <v/>
      </c>
    </row>
    <row r="101" spans="1:68" ht="94.5">
      <c r="A101" s="160" t="str">
        <f>IFERROR(INDEX(N1.2_Intervention_Types[NARM Asset Category],MATCH('N1.3_Project_Listing'!$C101,N1.2_Intervention_Types[Intervention Type ID],0),1),"")</f>
        <v>Pre-heating</v>
      </c>
      <c r="B101" s="160" t="str">
        <f>IF($D$2="GD",IFERROR(INDEX(N1.2_Intervention_Types[C&amp;V Asset Category (GD)],MATCH('N1.3_Project_Listing'!$C101,N1.2_Intervention_Types[Intervention Type ID],0),1),""),IFERROR(INDEX(N1.2_Intervention_Types[NARM Asset Category],MATCH('N1.3_Project_Listing'!$C101,N1.2_Intervention_Types[Intervention Type ID],0),1),""))</f>
        <v>PRS or Offtake</v>
      </c>
      <c r="C101" s="67">
        <f>IFERROR(INDEX(N1.2_Intervention_Types[Intervention Type ID],MATCH('N1.3_Project_Listing'!$I101,N1.2_Intervention_Types[Intervention Type],0),1),"")</f>
        <v>12</v>
      </c>
      <c r="D101" s="160" t="str">
        <f>IFERROR(INDEX(N1.2_Intervention_Types[Intervention Category],MATCH('N1.3_Project_Listing'!$C101,N1.2_Intervention_Types[Intervention Type ID],0),1),"")</f>
        <v>Replacement</v>
      </c>
      <c r="E101" s="210" t="s">
        <v>729</v>
      </c>
      <c r="F101" s="236" t="s">
        <v>730</v>
      </c>
      <c r="G101" s="236" t="s">
        <v>181</v>
      </c>
      <c r="H101" s="236" t="s">
        <v>300</v>
      </c>
      <c r="I101" s="151" t="s">
        <v>731</v>
      </c>
      <c r="J101" s="139">
        <v>2027</v>
      </c>
      <c r="K101" s="312">
        <v>1</v>
      </c>
      <c r="L101" s="312">
        <v>1</v>
      </c>
      <c r="M101" s="312">
        <v>0</v>
      </c>
      <c r="N101" s="343">
        <v>9.7887669778949318E-2</v>
      </c>
      <c r="O101" s="343">
        <v>9.9426241125948733E-3</v>
      </c>
      <c r="P101" s="365">
        <v>2.2522663681323776</v>
      </c>
      <c r="Q101" s="366">
        <f t="shared" si="8"/>
        <v>8.7945045666354443E-2</v>
      </c>
      <c r="R101" s="368">
        <f>IF('N1.3_Project_Listing'!$D101="Replacement",SUM('N1.3_Project_Listing'!$K101:$L101)/2,'N1.3_Project_Listing'!$M101)</f>
        <v>1</v>
      </c>
      <c r="S101" s="67" t="str">
        <f>IFERROR(INDEX('N0.7_Lookup_References'!$C$13:$C$72,MATCH($A101,'N0.7_Lookup_References'!$B$13:$B$72,0)),"")</f>
        <v>Systems</v>
      </c>
      <c r="T101" s="338" t="str">
        <f t="shared" si="9"/>
        <v/>
      </c>
      <c r="V101" s="312">
        <v>0</v>
      </c>
      <c r="W101" s="312">
        <v>0</v>
      </c>
      <c r="X101" s="312">
        <v>0</v>
      </c>
      <c r="Y101" s="312">
        <v>0</v>
      </c>
      <c r="Z101" s="312">
        <v>1</v>
      </c>
      <c r="AA101" s="312">
        <v>0</v>
      </c>
      <c r="AB101" s="312">
        <v>0</v>
      </c>
      <c r="AC101" s="312">
        <v>0</v>
      </c>
      <c r="AD101" s="312">
        <v>0</v>
      </c>
      <c r="AE101" s="312">
        <v>0</v>
      </c>
      <c r="AF101" s="312">
        <v>1</v>
      </c>
      <c r="AG101" s="312">
        <v>0</v>
      </c>
      <c r="AH101" s="312">
        <v>0</v>
      </c>
      <c r="AI101" s="312">
        <v>0</v>
      </c>
      <c r="AJ101" s="312">
        <v>0</v>
      </c>
      <c r="AK101" s="312">
        <v>0</v>
      </c>
      <c r="AL101" s="312">
        <v>0</v>
      </c>
      <c r="AM101" s="312">
        <v>0</v>
      </c>
      <c r="AN101" s="312">
        <v>0</v>
      </c>
      <c r="AO101" s="312">
        <v>0</v>
      </c>
      <c r="AP101" s="63">
        <f t="shared" si="10"/>
        <v>1</v>
      </c>
      <c r="AQ101" s="63">
        <f t="shared" si="11"/>
        <v>1</v>
      </c>
      <c r="AR101" s="63">
        <f t="shared" si="12"/>
        <v>0</v>
      </c>
      <c r="AT101" s="176" cm="1">
        <f t="array" ref="AT101">SUMIFS('N1.3_Project_Listing'!$P$16:$P$829, 'N1.3_Project_Listing'!$E$16:$E$829,'N1.3_Project_Listing'!$E101, 'N1.3_Project_Listing'!$A$16:$A$829,ET_Risk_SC_Summation[[#Headers],[132kV Circuit Breaker]])</f>
        <v>0</v>
      </c>
      <c r="AU101" s="176" cm="1">
        <f t="array" ref="AU101">SUMIFS('N1.3_Project_Listing'!$P$16:$P$829, 'N1.3_Project_Listing'!$E$16:$E$829,'N1.3_Project_Listing'!$E101, 'N1.3_Project_Listing'!$A$16:$A$829,ET_Risk_SC_Summation[[#Headers],[132kV Transformer]])</f>
        <v>0</v>
      </c>
      <c r="AV101" s="176" cm="1">
        <f t="array" ref="AV101">SUMIFS('N1.3_Project_Listing'!$P$16:$P$829, 'N1.3_Project_Listing'!$E$16:$E$829,'N1.3_Project_Listing'!$E101, 'N1.3_Project_Listing'!$A$16:$A$829,ET_Risk_SC_Summation[[#Headers],[132kV Reactor]])</f>
        <v>0</v>
      </c>
      <c r="AW101" s="176" cm="1">
        <f t="array" ref="AW101">SUMIFS('N1.3_Project_Listing'!$P$16:$P$829, 'N1.3_Project_Listing'!$E$16:$E$829,'N1.3_Project_Listing'!$E101, 'N1.3_Project_Listing'!$A$16:$A$829,ET_Risk_SC_Summation[[#Headers],[132kV Underground Cable]])</f>
        <v>0</v>
      </c>
      <c r="AX101" s="176" cm="1">
        <f t="array" ref="AX101">SUMIFS('N1.3_Project_Listing'!$P$16:$P$829, 'N1.3_Project_Listing'!$E$16:$E$829,'N1.3_Project_Listing'!$E101, 'N1.3_Project_Listing'!$A$16:$A$829,ET_Risk_SC_Summation[[#Headers],[132kV OHL Conductor]])</f>
        <v>0</v>
      </c>
      <c r="AY101" s="176" cm="1">
        <f t="array" ref="AY101">SUMIFS('N1.3_Project_Listing'!$P$16:$P$829, 'N1.3_Project_Listing'!$E$16:$E$829,'N1.3_Project_Listing'!$E101, 'N1.3_Project_Listing'!$A$16:$A$829,ET_Risk_SC_Summation[[#Headers],[132kV OHL Fittings]])</f>
        <v>0</v>
      </c>
      <c r="AZ101" s="176" cm="1">
        <f t="array" ref="AZ101">SUMIFS('N1.3_Project_Listing'!$P$16:$P$829, 'N1.3_Project_Listing'!$E$16:$E$829,'N1.3_Project_Listing'!$E101, 'N1.3_Project_Listing'!$A$16:$A$829,ET_Risk_SC_Summation[[#Headers],[132kV OHL Tower]])</f>
        <v>0</v>
      </c>
      <c r="BA101" s="176" cm="1">
        <f t="array" ref="BA101">SUMIFS('N1.3_Project_Listing'!$P$16:$P$829, 'N1.3_Project_Listing'!$E$16:$E$829,'N1.3_Project_Listing'!$E101, 'N1.3_Project_Listing'!$A$16:$A$829,ET_Risk_SC_Summation[[#Headers],[275kV Circuit Breaker]])</f>
        <v>0</v>
      </c>
      <c r="BB101" s="176" cm="1">
        <f t="array" ref="BB101">SUMIFS('N1.3_Project_Listing'!$P$16:$P$829, 'N1.3_Project_Listing'!$E$16:$E$829,'N1.3_Project_Listing'!$E101, 'N1.3_Project_Listing'!$A$16:$A$829,ET_Risk_SC_Summation[[#Headers],[275kV Transformer]])</f>
        <v>0</v>
      </c>
      <c r="BC101" s="176" cm="1">
        <f t="array" ref="BC101">SUMIFS('N1.3_Project_Listing'!$P$16:$P$829, 'N1.3_Project_Listing'!$E$16:$E$829,'N1.3_Project_Listing'!$E101, 'N1.3_Project_Listing'!$A$16:$A$829,ET_Risk_SC_Summation[[#Headers],[275kV Reactor]])</f>
        <v>0</v>
      </c>
      <c r="BD101" s="176" cm="1">
        <f t="array" ref="BD101">SUMIFS('N1.3_Project_Listing'!$P$16:$P$829, 'N1.3_Project_Listing'!$E$16:$E$829,'N1.3_Project_Listing'!$E101, 'N1.3_Project_Listing'!$A$16:$A$829,ET_Risk_SC_Summation[[#Headers],[275kV Underground Cable]])</f>
        <v>0</v>
      </c>
      <c r="BE101" s="176" cm="1">
        <f t="array" ref="BE101">SUMIFS('N1.3_Project_Listing'!$P$16:$P$829, 'N1.3_Project_Listing'!$E$16:$E$829,'N1.3_Project_Listing'!$E101, 'N1.3_Project_Listing'!$A$16:$A$829,ET_Risk_SC_Summation[[#Headers],[275kV OHL Conductor]])</f>
        <v>0</v>
      </c>
      <c r="BF101" s="176" cm="1">
        <f t="array" ref="BF101">SUMIFS('N1.3_Project_Listing'!$P$16:$P$829, 'N1.3_Project_Listing'!$E$16:$E$829,'N1.3_Project_Listing'!$E101, 'N1.3_Project_Listing'!$A$16:$A$829,ET_Risk_SC_Summation[[#Headers],[275kV OHL Fittings]])</f>
        <v>0</v>
      </c>
      <c r="BG101" s="176" cm="1">
        <f t="array" ref="BG101">SUMIFS('N1.3_Project_Listing'!$P$16:$P$829, 'N1.3_Project_Listing'!$E$16:$E$829,'N1.3_Project_Listing'!$E101, 'N1.3_Project_Listing'!$A$16:$A$829,ET_Risk_SC_Summation[[#Headers],[275kV OHL Tower]])</f>
        <v>0</v>
      </c>
      <c r="BH101" s="176" cm="1">
        <f t="array" ref="BH101">SUMIFS('N1.3_Project_Listing'!$P$16:$P$829, 'N1.3_Project_Listing'!$E$16:$E$829,'N1.3_Project_Listing'!$E101, 'N1.3_Project_Listing'!$A$16:$A$829,ET_Risk_SC_Summation[[#Headers],[400kV Circuit Breaker]])</f>
        <v>0</v>
      </c>
      <c r="BI101" s="176" cm="1">
        <f t="array" ref="BI101">SUMIFS('N1.3_Project_Listing'!$P$16:$P$829, 'N1.3_Project_Listing'!$E$16:$E$829,'N1.3_Project_Listing'!$E101, 'N1.3_Project_Listing'!$A$16:$A$829,ET_Risk_SC_Summation[[#Headers],[400kV Transformer]])</f>
        <v>0</v>
      </c>
      <c r="BJ101" s="176" cm="1">
        <f t="array" ref="BJ101">SUMIFS('N1.3_Project_Listing'!$P$16:$P$829, 'N1.3_Project_Listing'!$E$16:$E$829,'N1.3_Project_Listing'!$E101, 'N1.3_Project_Listing'!$A$16:$A$829,ET_Risk_SC_Summation[[#Headers],[400kV Reactor]])</f>
        <v>0</v>
      </c>
      <c r="BK101" s="176" cm="1">
        <f t="array" ref="BK101">SUMIFS('N1.3_Project_Listing'!$P$16:$P$829, 'N1.3_Project_Listing'!$E$16:$E$829,'N1.3_Project_Listing'!$E101, 'N1.3_Project_Listing'!$A$16:$A$829,ET_Risk_SC_Summation[[#Headers],[400kV Underground Cable]])</f>
        <v>0</v>
      </c>
      <c r="BL101" s="176" cm="1">
        <f t="array" ref="BL101">SUMIFS('N1.3_Project_Listing'!$P$16:$P$829, 'N1.3_Project_Listing'!$E$16:$E$829,'N1.3_Project_Listing'!$E101, 'N1.3_Project_Listing'!$A$16:$A$829,ET_Risk_SC_Summation[[#Headers],[400kV OHL Conductor]])</f>
        <v>0</v>
      </c>
      <c r="BM101" s="176" cm="1">
        <f t="array" ref="BM101">SUMIFS('N1.3_Project_Listing'!$P$16:$P$829, 'N1.3_Project_Listing'!$E$16:$E$829,'N1.3_Project_Listing'!$E101, 'N1.3_Project_Listing'!$A$16:$A$829,ET_Risk_SC_Summation[[#Headers],[400kV OHL Fittings]])</f>
        <v>0</v>
      </c>
      <c r="BN101" s="176" cm="1">
        <f t="array" ref="BN101">SUMIFS('N1.3_Project_Listing'!$P$16:$P$829, 'N1.3_Project_Listing'!$E$16:$E$829,'N1.3_Project_Listing'!$E101, 'N1.3_Project_Listing'!$A$16:$A$829,ET_Risk_SC_Summation[[#Headers],[400kV OHL Tower]])</f>
        <v>0</v>
      </c>
      <c r="BO101" s="177" t="str">
        <f>IF(SUM(ET_Risk_SC_Summation[[#This Row],[132kV Circuit Breaker]:[400kV OHL Tower]])=0, "n/a", INDEX(ET_Risk_SC_Summation[#Headers],1,MATCH(MAX(ET_Risk_SC_Summation[[#This Row],[132kV Circuit Breaker]:[400kV OHL Tower]]),ET_Risk_SC_Summation[[#This Row],[132kV Circuit Breaker]:[400kV OHL Tower]],0)))</f>
        <v>n/a</v>
      </c>
      <c r="BP101" s="177" t="str">
        <f>IFERROR(INDEX('N0.7_Lookup_References'!$G$77:$G$98,MATCH(ET_Risk_SC_Summation[[#This Row],[Mxx Category]],'N0.7_Lookup_References'!$F$77:$F$98,0)),"")</f>
        <v/>
      </c>
    </row>
    <row r="102" spans="1:68" ht="94.5">
      <c r="A102" s="160" t="str">
        <f>IFERROR(INDEX(N1.2_Intervention_Types[NARM Asset Category],MATCH('N1.3_Project_Listing'!$C102,N1.2_Intervention_Types[Intervention Type ID],0),1),"")</f>
        <v>Pre-heating</v>
      </c>
      <c r="B102" s="160" t="str">
        <f>IF($D$2="GD",IFERROR(INDEX(N1.2_Intervention_Types[C&amp;V Asset Category (GD)],MATCH('N1.3_Project_Listing'!$C102,N1.2_Intervention_Types[Intervention Type ID],0),1),""),IFERROR(INDEX(N1.2_Intervention_Types[NARM Asset Category],MATCH('N1.3_Project_Listing'!$C102,N1.2_Intervention_Types[Intervention Type ID],0),1),""))</f>
        <v>PRS or Offtake</v>
      </c>
      <c r="C102" s="67">
        <f>IFERROR(INDEX(N1.2_Intervention_Types[Intervention Type ID],MATCH('N1.3_Project_Listing'!$I102,N1.2_Intervention_Types[Intervention Type],0),1),"")</f>
        <v>12</v>
      </c>
      <c r="D102" s="160" t="str">
        <f>IFERROR(INDEX(N1.2_Intervention_Types[Intervention Category],MATCH('N1.3_Project_Listing'!$C102,N1.2_Intervention_Types[Intervention Type ID],0),1),"")</f>
        <v>Replacement</v>
      </c>
      <c r="E102" s="210" t="s">
        <v>729</v>
      </c>
      <c r="F102" s="236" t="s">
        <v>730</v>
      </c>
      <c r="G102" s="236" t="s">
        <v>181</v>
      </c>
      <c r="H102" s="236" t="s">
        <v>300</v>
      </c>
      <c r="I102" s="151" t="s">
        <v>731</v>
      </c>
      <c r="J102" s="139">
        <v>2028</v>
      </c>
      <c r="K102" s="312">
        <v>1</v>
      </c>
      <c r="L102" s="312">
        <v>1</v>
      </c>
      <c r="M102" s="312">
        <v>0</v>
      </c>
      <c r="N102" s="343">
        <v>0.31585307894889675</v>
      </c>
      <c r="O102" s="343">
        <v>1.9824577451890053E-2</v>
      </c>
      <c r="P102" s="365">
        <v>7.0338012349660977</v>
      </c>
      <c r="Q102" s="366">
        <f t="shared" si="8"/>
        <v>0.29602850149700671</v>
      </c>
      <c r="R102" s="368">
        <f>IF('N1.3_Project_Listing'!$D102="Replacement",SUM('N1.3_Project_Listing'!$K102:$L102)/2,'N1.3_Project_Listing'!$M102)</f>
        <v>1</v>
      </c>
      <c r="S102" s="67" t="str">
        <f>IFERROR(INDEX('N0.7_Lookup_References'!$C$13:$C$72,MATCH($A102,'N0.7_Lookup_References'!$B$13:$B$72,0)),"")</f>
        <v>Systems</v>
      </c>
      <c r="T102" s="338" t="str">
        <f t="shared" si="9"/>
        <v/>
      </c>
      <c r="V102" s="312">
        <v>0</v>
      </c>
      <c r="W102" s="312">
        <v>0</v>
      </c>
      <c r="X102" s="312">
        <v>0</v>
      </c>
      <c r="Y102" s="312">
        <v>0</v>
      </c>
      <c r="Z102" s="312">
        <v>0</v>
      </c>
      <c r="AA102" s="312">
        <v>0</v>
      </c>
      <c r="AB102" s="312">
        <v>0</v>
      </c>
      <c r="AC102" s="312">
        <v>0</v>
      </c>
      <c r="AD102" s="312">
        <v>0</v>
      </c>
      <c r="AE102" s="312">
        <v>1</v>
      </c>
      <c r="AF102" s="312">
        <v>1</v>
      </c>
      <c r="AG102" s="312">
        <v>0</v>
      </c>
      <c r="AH102" s="312">
        <v>0</v>
      </c>
      <c r="AI102" s="312">
        <v>0</v>
      </c>
      <c r="AJ102" s="312">
        <v>0</v>
      </c>
      <c r="AK102" s="312">
        <v>0</v>
      </c>
      <c r="AL102" s="312">
        <v>0</v>
      </c>
      <c r="AM102" s="312">
        <v>0</v>
      </c>
      <c r="AN102" s="312">
        <v>0</v>
      </c>
      <c r="AO102" s="312">
        <v>0</v>
      </c>
      <c r="AP102" s="63">
        <f t="shared" si="10"/>
        <v>1</v>
      </c>
      <c r="AQ102" s="63">
        <f t="shared" si="11"/>
        <v>1</v>
      </c>
      <c r="AR102" s="63">
        <f t="shared" si="12"/>
        <v>0</v>
      </c>
      <c r="AT102" s="176" cm="1">
        <f t="array" ref="AT102">SUMIFS('N1.3_Project_Listing'!$P$16:$P$829, 'N1.3_Project_Listing'!$E$16:$E$829,'N1.3_Project_Listing'!$E102, 'N1.3_Project_Listing'!$A$16:$A$829,ET_Risk_SC_Summation[[#Headers],[132kV Circuit Breaker]])</f>
        <v>0</v>
      </c>
      <c r="AU102" s="176" cm="1">
        <f t="array" ref="AU102">SUMIFS('N1.3_Project_Listing'!$P$16:$P$829, 'N1.3_Project_Listing'!$E$16:$E$829,'N1.3_Project_Listing'!$E102, 'N1.3_Project_Listing'!$A$16:$A$829,ET_Risk_SC_Summation[[#Headers],[132kV Transformer]])</f>
        <v>0</v>
      </c>
      <c r="AV102" s="176" cm="1">
        <f t="array" ref="AV102">SUMIFS('N1.3_Project_Listing'!$P$16:$P$829, 'N1.3_Project_Listing'!$E$16:$E$829,'N1.3_Project_Listing'!$E102, 'N1.3_Project_Listing'!$A$16:$A$829,ET_Risk_SC_Summation[[#Headers],[132kV Reactor]])</f>
        <v>0</v>
      </c>
      <c r="AW102" s="176" cm="1">
        <f t="array" ref="AW102">SUMIFS('N1.3_Project_Listing'!$P$16:$P$829, 'N1.3_Project_Listing'!$E$16:$E$829,'N1.3_Project_Listing'!$E102, 'N1.3_Project_Listing'!$A$16:$A$829,ET_Risk_SC_Summation[[#Headers],[132kV Underground Cable]])</f>
        <v>0</v>
      </c>
      <c r="AX102" s="176" cm="1">
        <f t="array" ref="AX102">SUMIFS('N1.3_Project_Listing'!$P$16:$P$829, 'N1.3_Project_Listing'!$E$16:$E$829,'N1.3_Project_Listing'!$E102, 'N1.3_Project_Listing'!$A$16:$A$829,ET_Risk_SC_Summation[[#Headers],[132kV OHL Conductor]])</f>
        <v>0</v>
      </c>
      <c r="AY102" s="176" cm="1">
        <f t="array" ref="AY102">SUMIFS('N1.3_Project_Listing'!$P$16:$P$829, 'N1.3_Project_Listing'!$E$16:$E$829,'N1.3_Project_Listing'!$E102, 'N1.3_Project_Listing'!$A$16:$A$829,ET_Risk_SC_Summation[[#Headers],[132kV OHL Fittings]])</f>
        <v>0</v>
      </c>
      <c r="AZ102" s="176" cm="1">
        <f t="array" ref="AZ102">SUMIFS('N1.3_Project_Listing'!$P$16:$P$829, 'N1.3_Project_Listing'!$E$16:$E$829,'N1.3_Project_Listing'!$E102, 'N1.3_Project_Listing'!$A$16:$A$829,ET_Risk_SC_Summation[[#Headers],[132kV OHL Tower]])</f>
        <v>0</v>
      </c>
      <c r="BA102" s="176" cm="1">
        <f t="array" ref="BA102">SUMIFS('N1.3_Project_Listing'!$P$16:$P$829, 'N1.3_Project_Listing'!$E$16:$E$829,'N1.3_Project_Listing'!$E102, 'N1.3_Project_Listing'!$A$16:$A$829,ET_Risk_SC_Summation[[#Headers],[275kV Circuit Breaker]])</f>
        <v>0</v>
      </c>
      <c r="BB102" s="176" cm="1">
        <f t="array" ref="BB102">SUMIFS('N1.3_Project_Listing'!$P$16:$P$829, 'N1.3_Project_Listing'!$E$16:$E$829,'N1.3_Project_Listing'!$E102, 'N1.3_Project_Listing'!$A$16:$A$829,ET_Risk_SC_Summation[[#Headers],[275kV Transformer]])</f>
        <v>0</v>
      </c>
      <c r="BC102" s="176" cm="1">
        <f t="array" ref="BC102">SUMIFS('N1.3_Project_Listing'!$P$16:$P$829, 'N1.3_Project_Listing'!$E$16:$E$829,'N1.3_Project_Listing'!$E102, 'N1.3_Project_Listing'!$A$16:$A$829,ET_Risk_SC_Summation[[#Headers],[275kV Reactor]])</f>
        <v>0</v>
      </c>
      <c r="BD102" s="176" cm="1">
        <f t="array" ref="BD102">SUMIFS('N1.3_Project_Listing'!$P$16:$P$829, 'N1.3_Project_Listing'!$E$16:$E$829,'N1.3_Project_Listing'!$E102, 'N1.3_Project_Listing'!$A$16:$A$829,ET_Risk_SC_Summation[[#Headers],[275kV Underground Cable]])</f>
        <v>0</v>
      </c>
      <c r="BE102" s="176" cm="1">
        <f t="array" ref="BE102">SUMIFS('N1.3_Project_Listing'!$P$16:$P$829, 'N1.3_Project_Listing'!$E$16:$E$829,'N1.3_Project_Listing'!$E102, 'N1.3_Project_Listing'!$A$16:$A$829,ET_Risk_SC_Summation[[#Headers],[275kV OHL Conductor]])</f>
        <v>0</v>
      </c>
      <c r="BF102" s="176" cm="1">
        <f t="array" ref="BF102">SUMIFS('N1.3_Project_Listing'!$P$16:$P$829, 'N1.3_Project_Listing'!$E$16:$E$829,'N1.3_Project_Listing'!$E102, 'N1.3_Project_Listing'!$A$16:$A$829,ET_Risk_SC_Summation[[#Headers],[275kV OHL Fittings]])</f>
        <v>0</v>
      </c>
      <c r="BG102" s="176" cm="1">
        <f t="array" ref="BG102">SUMIFS('N1.3_Project_Listing'!$P$16:$P$829, 'N1.3_Project_Listing'!$E$16:$E$829,'N1.3_Project_Listing'!$E102, 'N1.3_Project_Listing'!$A$16:$A$829,ET_Risk_SC_Summation[[#Headers],[275kV OHL Tower]])</f>
        <v>0</v>
      </c>
      <c r="BH102" s="176" cm="1">
        <f t="array" ref="BH102">SUMIFS('N1.3_Project_Listing'!$P$16:$P$829, 'N1.3_Project_Listing'!$E$16:$E$829,'N1.3_Project_Listing'!$E102, 'N1.3_Project_Listing'!$A$16:$A$829,ET_Risk_SC_Summation[[#Headers],[400kV Circuit Breaker]])</f>
        <v>0</v>
      </c>
      <c r="BI102" s="176" cm="1">
        <f t="array" ref="BI102">SUMIFS('N1.3_Project_Listing'!$P$16:$P$829, 'N1.3_Project_Listing'!$E$16:$E$829,'N1.3_Project_Listing'!$E102, 'N1.3_Project_Listing'!$A$16:$A$829,ET_Risk_SC_Summation[[#Headers],[400kV Transformer]])</f>
        <v>0</v>
      </c>
      <c r="BJ102" s="176" cm="1">
        <f t="array" ref="BJ102">SUMIFS('N1.3_Project_Listing'!$P$16:$P$829, 'N1.3_Project_Listing'!$E$16:$E$829,'N1.3_Project_Listing'!$E102, 'N1.3_Project_Listing'!$A$16:$A$829,ET_Risk_SC_Summation[[#Headers],[400kV Reactor]])</f>
        <v>0</v>
      </c>
      <c r="BK102" s="176" cm="1">
        <f t="array" ref="BK102">SUMIFS('N1.3_Project_Listing'!$P$16:$P$829, 'N1.3_Project_Listing'!$E$16:$E$829,'N1.3_Project_Listing'!$E102, 'N1.3_Project_Listing'!$A$16:$A$829,ET_Risk_SC_Summation[[#Headers],[400kV Underground Cable]])</f>
        <v>0</v>
      </c>
      <c r="BL102" s="176" cm="1">
        <f t="array" ref="BL102">SUMIFS('N1.3_Project_Listing'!$P$16:$P$829, 'N1.3_Project_Listing'!$E$16:$E$829,'N1.3_Project_Listing'!$E102, 'N1.3_Project_Listing'!$A$16:$A$829,ET_Risk_SC_Summation[[#Headers],[400kV OHL Conductor]])</f>
        <v>0</v>
      </c>
      <c r="BM102" s="176" cm="1">
        <f t="array" ref="BM102">SUMIFS('N1.3_Project_Listing'!$P$16:$P$829, 'N1.3_Project_Listing'!$E$16:$E$829,'N1.3_Project_Listing'!$E102, 'N1.3_Project_Listing'!$A$16:$A$829,ET_Risk_SC_Summation[[#Headers],[400kV OHL Fittings]])</f>
        <v>0</v>
      </c>
      <c r="BN102" s="176" cm="1">
        <f t="array" ref="BN102">SUMIFS('N1.3_Project_Listing'!$P$16:$P$829, 'N1.3_Project_Listing'!$E$16:$E$829,'N1.3_Project_Listing'!$E102, 'N1.3_Project_Listing'!$A$16:$A$829,ET_Risk_SC_Summation[[#Headers],[400kV OHL Tower]])</f>
        <v>0</v>
      </c>
      <c r="BO102" s="177" t="str">
        <f>IF(SUM(ET_Risk_SC_Summation[[#This Row],[132kV Circuit Breaker]:[400kV OHL Tower]])=0, "n/a", INDEX(ET_Risk_SC_Summation[#Headers],1,MATCH(MAX(ET_Risk_SC_Summation[[#This Row],[132kV Circuit Breaker]:[400kV OHL Tower]]),ET_Risk_SC_Summation[[#This Row],[132kV Circuit Breaker]:[400kV OHL Tower]],0)))</f>
        <v>n/a</v>
      </c>
      <c r="BP102" s="177" t="str">
        <f>IFERROR(INDEX('N0.7_Lookup_References'!$G$77:$G$98,MATCH(ET_Risk_SC_Summation[[#This Row],[Mxx Category]],'N0.7_Lookup_References'!$F$77:$F$98,0)),"")</f>
        <v/>
      </c>
    </row>
    <row r="103" spans="1:68" ht="94.5">
      <c r="A103" s="160" t="str">
        <f>IFERROR(INDEX(N1.2_Intervention_Types[NARM Asset Category],MATCH('N1.3_Project_Listing'!$C103,N1.2_Intervention_Types[Intervention Type ID],0),1),"")</f>
        <v>Pre-heating</v>
      </c>
      <c r="B103" s="160" t="str">
        <f>IF($D$2="GD",IFERROR(INDEX(N1.2_Intervention_Types[C&amp;V Asset Category (GD)],MATCH('N1.3_Project_Listing'!$C103,N1.2_Intervention_Types[Intervention Type ID],0),1),""),IFERROR(INDEX(N1.2_Intervention_Types[NARM Asset Category],MATCH('N1.3_Project_Listing'!$C103,N1.2_Intervention_Types[Intervention Type ID],0),1),""))</f>
        <v>PRS or Offtake</v>
      </c>
      <c r="C103" s="67">
        <f>IFERROR(INDEX(N1.2_Intervention_Types[Intervention Type ID],MATCH('N1.3_Project_Listing'!$I103,N1.2_Intervention_Types[Intervention Type],0),1),"")</f>
        <v>12</v>
      </c>
      <c r="D103" s="160" t="str">
        <f>IFERROR(INDEX(N1.2_Intervention_Types[Intervention Category],MATCH('N1.3_Project_Listing'!$C103,N1.2_Intervention_Types[Intervention Type ID],0),1),"")</f>
        <v>Replacement</v>
      </c>
      <c r="E103" s="210" t="s">
        <v>729</v>
      </c>
      <c r="F103" s="236" t="s">
        <v>730</v>
      </c>
      <c r="G103" s="236" t="s">
        <v>181</v>
      </c>
      <c r="H103" s="236" t="s">
        <v>300</v>
      </c>
      <c r="I103" s="151" t="s">
        <v>731</v>
      </c>
      <c r="J103" s="139">
        <v>2029</v>
      </c>
      <c r="K103" s="312">
        <v>0</v>
      </c>
      <c r="L103" s="312">
        <v>0</v>
      </c>
      <c r="M103" s="312">
        <v>0</v>
      </c>
      <c r="N103" s="343">
        <v>0</v>
      </c>
      <c r="O103" s="343">
        <v>0</v>
      </c>
      <c r="P103" s="365">
        <v>0</v>
      </c>
      <c r="Q103" s="366">
        <f t="shared" si="8"/>
        <v>0</v>
      </c>
      <c r="R103" s="368">
        <f>IF('N1.3_Project_Listing'!$D103="Replacement",SUM('N1.3_Project_Listing'!$K103:$L103)/2,'N1.3_Project_Listing'!$M103)</f>
        <v>0</v>
      </c>
      <c r="S103" s="67" t="str">
        <f>IFERROR(INDEX('N0.7_Lookup_References'!$C$13:$C$72,MATCH($A103,'N0.7_Lookup_References'!$B$13:$B$72,0)),"")</f>
        <v>Systems</v>
      </c>
      <c r="T103" s="338" t="str">
        <f t="shared" si="9"/>
        <v/>
      </c>
      <c r="V103" s="312">
        <v>0</v>
      </c>
      <c r="W103" s="312">
        <v>0</v>
      </c>
      <c r="X103" s="312">
        <v>0</v>
      </c>
      <c r="Y103" s="312">
        <v>0</v>
      </c>
      <c r="Z103" s="312">
        <v>0</v>
      </c>
      <c r="AA103" s="312">
        <v>0</v>
      </c>
      <c r="AB103" s="312">
        <v>0</v>
      </c>
      <c r="AC103" s="312">
        <v>0</v>
      </c>
      <c r="AD103" s="312">
        <v>0</v>
      </c>
      <c r="AE103" s="312">
        <v>0</v>
      </c>
      <c r="AF103" s="312">
        <v>0</v>
      </c>
      <c r="AG103" s="312">
        <v>0</v>
      </c>
      <c r="AH103" s="312">
        <v>0</v>
      </c>
      <c r="AI103" s="312">
        <v>0</v>
      </c>
      <c r="AJ103" s="312">
        <v>0</v>
      </c>
      <c r="AK103" s="312">
        <v>0</v>
      </c>
      <c r="AL103" s="312">
        <v>0</v>
      </c>
      <c r="AM103" s="312">
        <v>0</v>
      </c>
      <c r="AN103" s="312">
        <v>0</v>
      </c>
      <c r="AO103" s="312">
        <v>0</v>
      </c>
      <c r="AP103" s="63">
        <f t="shared" si="10"/>
        <v>0</v>
      </c>
      <c r="AQ103" s="63">
        <f t="shared" si="11"/>
        <v>0</v>
      </c>
      <c r="AR103" s="63">
        <f t="shared" si="12"/>
        <v>0</v>
      </c>
      <c r="AT103" s="176" cm="1">
        <f t="array" ref="AT103">SUMIFS('N1.3_Project_Listing'!$P$16:$P$829, 'N1.3_Project_Listing'!$E$16:$E$829,'N1.3_Project_Listing'!$E103, 'N1.3_Project_Listing'!$A$16:$A$829,ET_Risk_SC_Summation[[#Headers],[132kV Circuit Breaker]])</f>
        <v>0</v>
      </c>
      <c r="AU103" s="176" cm="1">
        <f t="array" ref="AU103">SUMIFS('N1.3_Project_Listing'!$P$16:$P$829, 'N1.3_Project_Listing'!$E$16:$E$829,'N1.3_Project_Listing'!$E103, 'N1.3_Project_Listing'!$A$16:$A$829,ET_Risk_SC_Summation[[#Headers],[132kV Transformer]])</f>
        <v>0</v>
      </c>
      <c r="AV103" s="176" cm="1">
        <f t="array" ref="AV103">SUMIFS('N1.3_Project_Listing'!$P$16:$P$829, 'N1.3_Project_Listing'!$E$16:$E$829,'N1.3_Project_Listing'!$E103, 'N1.3_Project_Listing'!$A$16:$A$829,ET_Risk_SC_Summation[[#Headers],[132kV Reactor]])</f>
        <v>0</v>
      </c>
      <c r="AW103" s="176" cm="1">
        <f t="array" ref="AW103">SUMIFS('N1.3_Project_Listing'!$P$16:$P$829, 'N1.3_Project_Listing'!$E$16:$E$829,'N1.3_Project_Listing'!$E103, 'N1.3_Project_Listing'!$A$16:$A$829,ET_Risk_SC_Summation[[#Headers],[132kV Underground Cable]])</f>
        <v>0</v>
      </c>
      <c r="AX103" s="176" cm="1">
        <f t="array" ref="AX103">SUMIFS('N1.3_Project_Listing'!$P$16:$P$829, 'N1.3_Project_Listing'!$E$16:$E$829,'N1.3_Project_Listing'!$E103, 'N1.3_Project_Listing'!$A$16:$A$829,ET_Risk_SC_Summation[[#Headers],[132kV OHL Conductor]])</f>
        <v>0</v>
      </c>
      <c r="AY103" s="176" cm="1">
        <f t="array" ref="AY103">SUMIFS('N1.3_Project_Listing'!$P$16:$P$829, 'N1.3_Project_Listing'!$E$16:$E$829,'N1.3_Project_Listing'!$E103, 'N1.3_Project_Listing'!$A$16:$A$829,ET_Risk_SC_Summation[[#Headers],[132kV OHL Fittings]])</f>
        <v>0</v>
      </c>
      <c r="AZ103" s="176" cm="1">
        <f t="array" ref="AZ103">SUMIFS('N1.3_Project_Listing'!$P$16:$P$829, 'N1.3_Project_Listing'!$E$16:$E$829,'N1.3_Project_Listing'!$E103, 'N1.3_Project_Listing'!$A$16:$A$829,ET_Risk_SC_Summation[[#Headers],[132kV OHL Tower]])</f>
        <v>0</v>
      </c>
      <c r="BA103" s="176" cm="1">
        <f t="array" ref="BA103">SUMIFS('N1.3_Project_Listing'!$P$16:$P$829, 'N1.3_Project_Listing'!$E$16:$E$829,'N1.3_Project_Listing'!$E103, 'N1.3_Project_Listing'!$A$16:$A$829,ET_Risk_SC_Summation[[#Headers],[275kV Circuit Breaker]])</f>
        <v>0</v>
      </c>
      <c r="BB103" s="176" cm="1">
        <f t="array" ref="BB103">SUMIFS('N1.3_Project_Listing'!$P$16:$P$829, 'N1.3_Project_Listing'!$E$16:$E$829,'N1.3_Project_Listing'!$E103, 'N1.3_Project_Listing'!$A$16:$A$829,ET_Risk_SC_Summation[[#Headers],[275kV Transformer]])</f>
        <v>0</v>
      </c>
      <c r="BC103" s="176" cm="1">
        <f t="array" ref="BC103">SUMIFS('N1.3_Project_Listing'!$P$16:$P$829, 'N1.3_Project_Listing'!$E$16:$E$829,'N1.3_Project_Listing'!$E103, 'N1.3_Project_Listing'!$A$16:$A$829,ET_Risk_SC_Summation[[#Headers],[275kV Reactor]])</f>
        <v>0</v>
      </c>
      <c r="BD103" s="176" cm="1">
        <f t="array" ref="BD103">SUMIFS('N1.3_Project_Listing'!$P$16:$P$829, 'N1.3_Project_Listing'!$E$16:$E$829,'N1.3_Project_Listing'!$E103, 'N1.3_Project_Listing'!$A$16:$A$829,ET_Risk_SC_Summation[[#Headers],[275kV Underground Cable]])</f>
        <v>0</v>
      </c>
      <c r="BE103" s="176" cm="1">
        <f t="array" ref="BE103">SUMIFS('N1.3_Project_Listing'!$P$16:$P$829, 'N1.3_Project_Listing'!$E$16:$E$829,'N1.3_Project_Listing'!$E103, 'N1.3_Project_Listing'!$A$16:$A$829,ET_Risk_SC_Summation[[#Headers],[275kV OHL Conductor]])</f>
        <v>0</v>
      </c>
      <c r="BF103" s="176" cm="1">
        <f t="array" ref="BF103">SUMIFS('N1.3_Project_Listing'!$P$16:$P$829, 'N1.3_Project_Listing'!$E$16:$E$829,'N1.3_Project_Listing'!$E103, 'N1.3_Project_Listing'!$A$16:$A$829,ET_Risk_SC_Summation[[#Headers],[275kV OHL Fittings]])</f>
        <v>0</v>
      </c>
      <c r="BG103" s="176" cm="1">
        <f t="array" ref="BG103">SUMIFS('N1.3_Project_Listing'!$P$16:$P$829, 'N1.3_Project_Listing'!$E$16:$E$829,'N1.3_Project_Listing'!$E103, 'N1.3_Project_Listing'!$A$16:$A$829,ET_Risk_SC_Summation[[#Headers],[275kV OHL Tower]])</f>
        <v>0</v>
      </c>
      <c r="BH103" s="176" cm="1">
        <f t="array" ref="BH103">SUMIFS('N1.3_Project_Listing'!$P$16:$P$829, 'N1.3_Project_Listing'!$E$16:$E$829,'N1.3_Project_Listing'!$E103, 'N1.3_Project_Listing'!$A$16:$A$829,ET_Risk_SC_Summation[[#Headers],[400kV Circuit Breaker]])</f>
        <v>0</v>
      </c>
      <c r="BI103" s="176" cm="1">
        <f t="array" ref="BI103">SUMIFS('N1.3_Project_Listing'!$P$16:$P$829, 'N1.3_Project_Listing'!$E$16:$E$829,'N1.3_Project_Listing'!$E103, 'N1.3_Project_Listing'!$A$16:$A$829,ET_Risk_SC_Summation[[#Headers],[400kV Transformer]])</f>
        <v>0</v>
      </c>
      <c r="BJ103" s="176" cm="1">
        <f t="array" ref="BJ103">SUMIFS('N1.3_Project_Listing'!$P$16:$P$829, 'N1.3_Project_Listing'!$E$16:$E$829,'N1.3_Project_Listing'!$E103, 'N1.3_Project_Listing'!$A$16:$A$829,ET_Risk_SC_Summation[[#Headers],[400kV Reactor]])</f>
        <v>0</v>
      </c>
      <c r="BK103" s="176" cm="1">
        <f t="array" ref="BK103">SUMIFS('N1.3_Project_Listing'!$P$16:$P$829, 'N1.3_Project_Listing'!$E$16:$E$829,'N1.3_Project_Listing'!$E103, 'N1.3_Project_Listing'!$A$16:$A$829,ET_Risk_SC_Summation[[#Headers],[400kV Underground Cable]])</f>
        <v>0</v>
      </c>
      <c r="BL103" s="176" cm="1">
        <f t="array" ref="BL103">SUMIFS('N1.3_Project_Listing'!$P$16:$P$829, 'N1.3_Project_Listing'!$E$16:$E$829,'N1.3_Project_Listing'!$E103, 'N1.3_Project_Listing'!$A$16:$A$829,ET_Risk_SC_Summation[[#Headers],[400kV OHL Conductor]])</f>
        <v>0</v>
      </c>
      <c r="BM103" s="176" cm="1">
        <f t="array" ref="BM103">SUMIFS('N1.3_Project_Listing'!$P$16:$P$829, 'N1.3_Project_Listing'!$E$16:$E$829,'N1.3_Project_Listing'!$E103, 'N1.3_Project_Listing'!$A$16:$A$829,ET_Risk_SC_Summation[[#Headers],[400kV OHL Fittings]])</f>
        <v>0</v>
      </c>
      <c r="BN103" s="176" cm="1">
        <f t="array" ref="BN103">SUMIFS('N1.3_Project_Listing'!$P$16:$P$829, 'N1.3_Project_Listing'!$E$16:$E$829,'N1.3_Project_Listing'!$E103, 'N1.3_Project_Listing'!$A$16:$A$829,ET_Risk_SC_Summation[[#Headers],[400kV OHL Tower]])</f>
        <v>0</v>
      </c>
      <c r="BO103" s="177" t="str">
        <f>IF(SUM(ET_Risk_SC_Summation[[#This Row],[132kV Circuit Breaker]:[400kV OHL Tower]])=0, "n/a", INDEX(ET_Risk_SC_Summation[#Headers],1,MATCH(MAX(ET_Risk_SC_Summation[[#This Row],[132kV Circuit Breaker]:[400kV OHL Tower]]),ET_Risk_SC_Summation[[#This Row],[132kV Circuit Breaker]:[400kV OHL Tower]],0)))</f>
        <v>n/a</v>
      </c>
      <c r="BP103" s="177" t="str">
        <f>IFERROR(INDEX('N0.7_Lookup_References'!$G$77:$G$98,MATCH(ET_Risk_SC_Summation[[#This Row],[Mxx Category]],'N0.7_Lookup_References'!$F$77:$F$98,0)),"")</f>
        <v/>
      </c>
    </row>
    <row r="104" spans="1:68" ht="94.5">
      <c r="A104" s="160" t="str">
        <f>IFERROR(INDEX(N1.2_Intervention_Types[NARM Asset Category],MATCH('N1.3_Project_Listing'!$C104,N1.2_Intervention_Types[Intervention Type ID],0),1),"")</f>
        <v>Pre-heating</v>
      </c>
      <c r="B104" s="160" t="str">
        <f>IF($D$2="GD",IFERROR(INDEX(N1.2_Intervention_Types[C&amp;V Asset Category (GD)],MATCH('N1.3_Project_Listing'!$C104,N1.2_Intervention_Types[Intervention Type ID],0),1),""),IFERROR(INDEX(N1.2_Intervention_Types[NARM Asset Category],MATCH('N1.3_Project_Listing'!$C104,N1.2_Intervention_Types[Intervention Type ID],0),1),""))</f>
        <v>PRS or Offtake</v>
      </c>
      <c r="C104" s="67">
        <f>IFERROR(INDEX(N1.2_Intervention_Types[Intervention Type ID],MATCH('N1.3_Project_Listing'!$I104,N1.2_Intervention_Types[Intervention Type],0),1),"")</f>
        <v>12</v>
      </c>
      <c r="D104" s="160" t="str">
        <f>IFERROR(INDEX(N1.2_Intervention_Types[Intervention Category],MATCH('N1.3_Project_Listing'!$C104,N1.2_Intervention_Types[Intervention Type ID],0),1),"")</f>
        <v>Replacement</v>
      </c>
      <c r="E104" s="210" t="s">
        <v>729</v>
      </c>
      <c r="F104" s="236" t="s">
        <v>730</v>
      </c>
      <c r="G104" s="236" t="s">
        <v>181</v>
      </c>
      <c r="H104" s="236" t="s">
        <v>300</v>
      </c>
      <c r="I104" s="151" t="s">
        <v>731</v>
      </c>
      <c r="J104" s="139">
        <v>2030</v>
      </c>
      <c r="K104" s="312">
        <v>0</v>
      </c>
      <c r="L104" s="312">
        <v>0</v>
      </c>
      <c r="M104" s="312">
        <v>0</v>
      </c>
      <c r="N104" s="343">
        <v>0</v>
      </c>
      <c r="O104" s="343">
        <v>0</v>
      </c>
      <c r="P104" s="365">
        <v>0</v>
      </c>
      <c r="Q104" s="366">
        <f t="shared" si="8"/>
        <v>0</v>
      </c>
      <c r="R104" s="368">
        <f>IF('N1.3_Project_Listing'!$D104="Replacement",SUM('N1.3_Project_Listing'!$K104:$L104)/2,'N1.3_Project_Listing'!$M104)</f>
        <v>0</v>
      </c>
      <c r="S104" s="67" t="str">
        <f>IFERROR(INDEX('N0.7_Lookup_References'!$C$13:$C$72,MATCH($A104,'N0.7_Lookup_References'!$B$13:$B$72,0)),"")</f>
        <v>Systems</v>
      </c>
      <c r="T104" s="338" t="str">
        <f t="shared" si="9"/>
        <v/>
      </c>
      <c r="V104" s="312">
        <v>0</v>
      </c>
      <c r="W104" s="312">
        <v>0</v>
      </c>
      <c r="X104" s="312">
        <v>0</v>
      </c>
      <c r="Y104" s="312">
        <v>0</v>
      </c>
      <c r="Z104" s="312">
        <v>0</v>
      </c>
      <c r="AA104" s="312">
        <v>0</v>
      </c>
      <c r="AB104" s="312">
        <v>0</v>
      </c>
      <c r="AC104" s="312">
        <v>0</v>
      </c>
      <c r="AD104" s="312">
        <v>0</v>
      </c>
      <c r="AE104" s="312">
        <v>0</v>
      </c>
      <c r="AF104" s="312">
        <v>0</v>
      </c>
      <c r="AG104" s="312">
        <v>0</v>
      </c>
      <c r="AH104" s="312">
        <v>0</v>
      </c>
      <c r="AI104" s="312">
        <v>0</v>
      </c>
      <c r="AJ104" s="312">
        <v>0</v>
      </c>
      <c r="AK104" s="312">
        <v>0</v>
      </c>
      <c r="AL104" s="312">
        <v>0</v>
      </c>
      <c r="AM104" s="312">
        <v>0</v>
      </c>
      <c r="AN104" s="312">
        <v>0</v>
      </c>
      <c r="AO104" s="312">
        <v>0</v>
      </c>
      <c r="AP104" s="63">
        <f t="shared" si="10"/>
        <v>0</v>
      </c>
      <c r="AQ104" s="63">
        <f t="shared" si="11"/>
        <v>0</v>
      </c>
      <c r="AR104" s="63">
        <f t="shared" si="12"/>
        <v>0</v>
      </c>
      <c r="AT104" s="176" cm="1">
        <f t="array" ref="AT104">SUMIFS('N1.3_Project_Listing'!$P$16:$P$829, 'N1.3_Project_Listing'!$E$16:$E$829,'N1.3_Project_Listing'!$E104, 'N1.3_Project_Listing'!$A$16:$A$829,ET_Risk_SC_Summation[[#Headers],[132kV Circuit Breaker]])</f>
        <v>0</v>
      </c>
      <c r="AU104" s="176" cm="1">
        <f t="array" ref="AU104">SUMIFS('N1.3_Project_Listing'!$P$16:$P$829, 'N1.3_Project_Listing'!$E$16:$E$829,'N1.3_Project_Listing'!$E104, 'N1.3_Project_Listing'!$A$16:$A$829,ET_Risk_SC_Summation[[#Headers],[132kV Transformer]])</f>
        <v>0</v>
      </c>
      <c r="AV104" s="176" cm="1">
        <f t="array" ref="AV104">SUMIFS('N1.3_Project_Listing'!$P$16:$P$829, 'N1.3_Project_Listing'!$E$16:$E$829,'N1.3_Project_Listing'!$E104, 'N1.3_Project_Listing'!$A$16:$A$829,ET_Risk_SC_Summation[[#Headers],[132kV Reactor]])</f>
        <v>0</v>
      </c>
      <c r="AW104" s="176" cm="1">
        <f t="array" ref="AW104">SUMIFS('N1.3_Project_Listing'!$P$16:$P$829, 'N1.3_Project_Listing'!$E$16:$E$829,'N1.3_Project_Listing'!$E104, 'N1.3_Project_Listing'!$A$16:$A$829,ET_Risk_SC_Summation[[#Headers],[132kV Underground Cable]])</f>
        <v>0</v>
      </c>
      <c r="AX104" s="176" cm="1">
        <f t="array" ref="AX104">SUMIFS('N1.3_Project_Listing'!$P$16:$P$829, 'N1.3_Project_Listing'!$E$16:$E$829,'N1.3_Project_Listing'!$E104, 'N1.3_Project_Listing'!$A$16:$A$829,ET_Risk_SC_Summation[[#Headers],[132kV OHL Conductor]])</f>
        <v>0</v>
      </c>
      <c r="AY104" s="176" cm="1">
        <f t="array" ref="AY104">SUMIFS('N1.3_Project_Listing'!$P$16:$P$829, 'N1.3_Project_Listing'!$E$16:$E$829,'N1.3_Project_Listing'!$E104, 'N1.3_Project_Listing'!$A$16:$A$829,ET_Risk_SC_Summation[[#Headers],[132kV OHL Fittings]])</f>
        <v>0</v>
      </c>
      <c r="AZ104" s="176" cm="1">
        <f t="array" ref="AZ104">SUMIFS('N1.3_Project_Listing'!$P$16:$P$829, 'N1.3_Project_Listing'!$E$16:$E$829,'N1.3_Project_Listing'!$E104, 'N1.3_Project_Listing'!$A$16:$A$829,ET_Risk_SC_Summation[[#Headers],[132kV OHL Tower]])</f>
        <v>0</v>
      </c>
      <c r="BA104" s="176" cm="1">
        <f t="array" ref="BA104">SUMIFS('N1.3_Project_Listing'!$P$16:$P$829, 'N1.3_Project_Listing'!$E$16:$E$829,'N1.3_Project_Listing'!$E104, 'N1.3_Project_Listing'!$A$16:$A$829,ET_Risk_SC_Summation[[#Headers],[275kV Circuit Breaker]])</f>
        <v>0</v>
      </c>
      <c r="BB104" s="176" cm="1">
        <f t="array" ref="BB104">SUMIFS('N1.3_Project_Listing'!$P$16:$P$829, 'N1.3_Project_Listing'!$E$16:$E$829,'N1.3_Project_Listing'!$E104, 'N1.3_Project_Listing'!$A$16:$A$829,ET_Risk_SC_Summation[[#Headers],[275kV Transformer]])</f>
        <v>0</v>
      </c>
      <c r="BC104" s="176" cm="1">
        <f t="array" ref="BC104">SUMIFS('N1.3_Project_Listing'!$P$16:$P$829, 'N1.3_Project_Listing'!$E$16:$E$829,'N1.3_Project_Listing'!$E104, 'N1.3_Project_Listing'!$A$16:$A$829,ET_Risk_SC_Summation[[#Headers],[275kV Reactor]])</f>
        <v>0</v>
      </c>
      <c r="BD104" s="176" cm="1">
        <f t="array" ref="BD104">SUMIFS('N1.3_Project_Listing'!$P$16:$P$829, 'N1.3_Project_Listing'!$E$16:$E$829,'N1.3_Project_Listing'!$E104, 'N1.3_Project_Listing'!$A$16:$A$829,ET_Risk_SC_Summation[[#Headers],[275kV Underground Cable]])</f>
        <v>0</v>
      </c>
      <c r="BE104" s="176" cm="1">
        <f t="array" ref="BE104">SUMIFS('N1.3_Project_Listing'!$P$16:$P$829, 'N1.3_Project_Listing'!$E$16:$E$829,'N1.3_Project_Listing'!$E104, 'N1.3_Project_Listing'!$A$16:$A$829,ET_Risk_SC_Summation[[#Headers],[275kV OHL Conductor]])</f>
        <v>0</v>
      </c>
      <c r="BF104" s="176" cm="1">
        <f t="array" ref="BF104">SUMIFS('N1.3_Project_Listing'!$P$16:$P$829, 'N1.3_Project_Listing'!$E$16:$E$829,'N1.3_Project_Listing'!$E104, 'N1.3_Project_Listing'!$A$16:$A$829,ET_Risk_SC_Summation[[#Headers],[275kV OHL Fittings]])</f>
        <v>0</v>
      </c>
      <c r="BG104" s="176" cm="1">
        <f t="array" ref="BG104">SUMIFS('N1.3_Project_Listing'!$P$16:$P$829, 'N1.3_Project_Listing'!$E$16:$E$829,'N1.3_Project_Listing'!$E104, 'N1.3_Project_Listing'!$A$16:$A$829,ET_Risk_SC_Summation[[#Headers],[275kV OHL Tower]])</f>
        <v>0</v>
      </c>
      <c r="BH104" s="176" cm="1">
        <f t="array" ref="BH104">SUMIFS('N1.3_Project_Listing'!$P$16:$P$829, 'N1.3_Project_Listing'!$E$16:$E$829,'N1.3_Project_Listing'!$E104, 'N1.3_Project_Listing'!$A$16:$A$829,ET_Risk_SC_Summation[[#Headers],[400kV Circuit Breaker]])</f>
        <v>0</v>
      </c>
      <c r="BI104" s="176" cm="1">
        <f t="array" ref="BI104">SUMIFS('N1.3_Project_Listing'!$P$16:$P$829, 'N1.3_Project_Listing'!$E$16:$E$829,'N1.3_Project_Listing'!$E104, 'N1.3_Project_Listing'!$A$16:$A$829,ET_Risk_SC_Summation[[#Headers],[400kV Transformer]])</f>
        <v>0</v>
      </c>
      <c r="BJ104" s="176" cm="1">
        <f t="array" ref="BJ104">SUMIFS('N1.3_Project_Listing'!$P$16:$P$829, 'N1.3_Project_Listing'!$E$16:$E$829,'N1.3_Project_Listing'!$E104, 'N1.3_Project_Listing'!$A$16:$A$829,ET_Risk_SC_Summation[[#Headers],[400kV Reactor]])</f>
        <v>0</v>
      </c>
      <c r="BK104" s="176" cm="1">
        <f t="array" ref="BK104">SUMIFS('N1.3_Project_Listing'!$P$16:$P$829, 'N1.3_Project_Listing'!$E$16:$E$829,'N1.3_Project_Listing'!$E104, 'N1.3_Project_Listing'!$A$16:$A$829,ET_Risk_SC_Summation[[#Headers],[400kV Underground Cable]])</f>
        <v>0</v>
      </c>
      <c r="BL104" s="176" cm="1">
        <f t="array" ref="BL104">SUMIFS('N1.3_Project_Listing'!$P$16:$P$829, 'N1.3_Project_Listing'!$E$16:$E$829,'N1.3_Project_Listing'!$E104, 'N1.3_Project_Listing'!$A$16:$A$829,ET_Risk_SC_Summation[[#Headers],[400kV OHL Conductor]])</f>
        <v>0</v>
      </c>
      <c r="BM104" s="176" cm="1">
        <f t="array" ref="BM104">SUMIFS('N1.3_Project_Listing'!$P$16:$P$829, 'N1.3_Project_Listing'!$E$16:$E$829,'N1.3_Project_Listing'!$E104, 'N1.3_Project_Listing'!$A$16:$A$829,ET_Risk_SC_Summation[[#Headers],[400kV OHL Fittings]])</f>
        <v>0</v>
      </c>
      <c r="BN104" s="176" cm="1">
        <f t="array" ref="BN104">SUMIFS('N1.3_Project_Listing'!$P$16:$P$829, 'N1.3_Project_Listing'!$E$16:$E$829,'N1.3_Project_Listing'!$E104, 'N1.3_Project_Listing'!$A$16:$A$829,ET_Risk_SC_Summation[[#Headers],[400kV OHL Tower]])</f>
        <v>0</v>
      </c>
      <c r="BO104" s="177" t="str">
        <f>IF(SUM(ET_Risk_SC_Summation[[#This Row],[132kV Circuit Breaker]:[400kV OHL Tower]])=0, "n/a", INDEX(ET_Risk_SC_Summation[#Headers],1,MATCH(MAX(ET_Risk_SC_Summation[[#This Row],[132kV Circuit Breaker]:[400kV OHL Tower]]),ET_Risk_SC_Summation[[#This Row],[132kV Circuit Breaker]:[400kV OHL Tower]],0)))</f>
        <v>n/a</v>
      </c>
      <c r="BP104" s="177" t="str">
        <f>IFERROR(INDEX('N0.7_Lookup_References'!$G$77:$G$98,MATCH(ET_Risk_SC_Summation[[#This Row],[Mxx Category]],'N0.7_Lookup_References'!$F$77:$F$98,0)),"")</f>
        <v/>
      </c>
    </row>
    <row r="105" spans="1:68" ht="94.5">
      <c r="A105" s="160" t="str">
        <f>IFERROR(INDEX(N1.2_Intervention_Types[NARM Asset Category],MATCH('N1.3_Project_Listing'!$C105,N1.2_Intervention_Types[Intervention Type ID],0),1),"")</f>
        <v>Pre-heating</v>
      </c>
      <c r="B105" s="160" t="str">
        <f>IF($D$2="GD",IFERROR(INDEX(N1.2_Intervention_Types[C&amp;V Asset Category (GD)],MATCH('N1.3_Project_Listing'!$C105,N1.2_Intervention_Types[Intervention Type ID],0),1),""),IFERROR(INDEX(N1.2_Intervention_Types[NARM Asset Category],MATCH('N1.3_Project_Listing'!$C105,N1.2_Intervention_Types[Intervention Type ID],0),1),""))</f>
        <v>PRS or Offtake</v>
      </c>
      <c r="C105" s="67">
        <f>IFERROR(INDEX(N1.2_Intervention_Types[Intervention Type ID],MATCH('N1.3_Project_Listing'!$I105,N1.2_Intervention_Types[Intervention Type],0),1),"")</f>
        <v>12</v>
      </c>
      <c r="D105" s="160" t="str">
        <f>IFERROR(INDEX(N1.2_Intervention_Types[Intervention Category],MATCH('N1.3_Project_Listing'!$C105,N1.2_Intervention_Types[Intervention Type ID],0),1),"")</f>
        <v>Replacement</v>
      </c>
      <c r="E105" s="210" t="s">
        <v>729</v>
      </c>
      <c r="F105" s="236" t="s">
        <v>730</v>
      </c>
      <c r="G105" s="236" t="s">
        <v>181</v>
      </c>
      <c r="H105" s="236" t="s">
        <v>300</v>
      </c>
      <c r="I105" s="151" t="s">
        <v>731</v>
      </c>
      <c r="J105" s="139">
        <v>2031</v>
      </c>
      <c r="K105" s="312">
        <v>0</v>
      </c>
      <c r="L105" s="312">
        <v>0</v>
      </c>
      <c r="M105" s="312">
        <v>0</v>
      </c>
      <c r="N105" s="343">
        <v>0</v>
      </c>
      <c r="O105" s="343">
        <v>0</v>
      </c>
      <c r="P105" s="365">
        <v>0</v>
      </c>
      <c r="Q105" s="366">
        <f t="shared" si="8"/>
        <v>0</v>
      </c>
      <c r="R105" s="368">
        <f>IF('N1.3_Project_Listing'!$D105="Replacement",SUM('N1.3_Project_Listing'!$K105:$L105)/2,'N1.3_Project_Listing'!$M105)</f>
        <v>0</v>
      </c>
      <c r="S105" s="67" t="str">
        <f>IFERROR(INDEX('N0.7_Lookup_References'!$C$13:$C$72,MATCH($A105,'N0.7_Lookup_References'!$B$13:$B$72,0)),"")</f>
        <v>Systems</v>
      </c>
      <c r="T105" s="338" t="str">
        <f t="shared" si="9"/>
        <v/>
      </c>
      <c r="V105" s="312">
        <v>0</v>
      </c>
      <c r="W105" s="312">
        <v>0</v>
      </c>
      <c r="X105" s="312">
        <v>0</v>
      </c>
      <c r="Y105" s="312">
        <v>0</v>
      </c>
      <c r="Z105" s="312">
        <v>0</v>
      </c>
      <c r="AA105" s="312">
        <v>0</v>
      </c>
      <c r="AB105" s="312">
        <v>0</v>
      </c>
      <c r="AC105" s="312">
        <v>0</v>
      </c>
      <c r="AD105" s="312">
        <v>0</v>
      </c>
      <c r="AE105" s="312">
        <v>0</v>
      </c>
      <c r="AF105" s="312">
        <v>0</v>
      </c>
      <c r="AG105" s="312">
        <v>0</v>
      </c>
      <c r="AH105" s="312">
        <v>0</v>
      </c>
      <c r="AI105" s="312">
        <v>0</v>
      </c>
      <c r="AJ105" s="312">
        <v>0</v>
      </c>
      <c r="AK105" s="312">
        <v>0</v>
      </c>
      <c r="AL105" s="312">
        <v>0</v>
      </c>
      <c r="AM105" s="312">
        <v>0</v>
      </c>
      <c r="AN105" s="312">
        <v>0</v>
      </c>
      <c r="AO105" s="312">
        <v>0</v>
      </c>
      <c r="AP105" s="63">
        <f t="shared" si="10"/>
        <v>0</v>
      </c>
      <c r="AQ105" s="63">
        <f t="shared" si="11"/>
        <v>0</v>
      </c>
      <c r="AR105" s="63">
        <f t="shared" si="12"/>
        <v>0</v>
      </c>
      <c r="AT105" s="176" cm="1">
        <f t="array" ref="AT105">SUMIFS('N1.3_Project_Listing'!$P$16:$P$829, 'N1.3_Project_Listing'!$E$16:$E$829,'N1.3_Project_Listing'!$E105, 'N1.3_Project_Listing'!$A$16:$A$829,ET_Risk_SC_Summation[[#Headers],[132kV Circuit Breaker]])</f>
        <v>0</v>
      </c>
      <c r="AU105" s="176" cm="1">
        <f t="array" ref="AU105">SUMIFS('N1.3_Project_Listing'!$P$16:$P$829, 'N1.3_Project_Listing'!$E$16:$E$829,'N1.3_Project_Listing'!$E105, 'N1.3_Project_Listing'!$A$16:$A$829,ET_Risk_SC_Summation[[#Headers],[132kV Transformer]])</f>
        <v>0</v>
      </c>
      <c r="AV105" s="176" cm="1">
        <f t="array" ref="AV105">SUMIFS('N1.3_Project_Listing'!$P$16:$P$829, 'N1.3_Project_Listing'!$E$16:$E$829,'N1.3_Project_Listing'!$E105, 'N1.3_Project_Listing'!$A$16:$A$829,ET_Risk_SC_Summation[[#Headers],[132kV Reactor]])</f>
        <v>0</v>
      </c>
      <c r="AW105" s="176" cm="1">
        <f t="array" ref="AW105">SUMIFS('N1.3_Project_Listing'!$P$16:$P$829, 'N1.3_Project_Listing'!$E$16:$E$829,'N1.3_Project_Listing'!$E105, 'N1.3_Project_Listing'!$A$16:$A$829,ET_Risk_SC_Summation[[#Headers],[132kV Underground Cable]])</f>
        <v>0</v>
      </c>
      <c r="AX105" s="176" cm="1">
        <f t="array" ref="AX105">SUMIFS('N1.3_Project_Listing'!$P$16:$P$829, 'N1.3_Project_Listing'!$E$16:$E$829,'N1.3_Project_Listing'!$E105, 'N1.3_Project_Listing'!$A$16:$A$829,ET_Risk_SC_Summation[[#Headers],[132kV OHL Conductor]])</f>
        <v>0</v>
      </c>
      <c r="AY105" s="176" cm="1">
        <f t="array" ref="AY105">SUMIFS('N1.3_Project_Listing'!$P$16:$P$829, 'N1.3_Project_Listing'!$E$16:$E$829,'N1.3_Project_Listing'!$E105, 'N1.3_Project_Listing'!$A$16:$A$829,ET_Risk_SC_Summation[[#Headers],[132kV OHL Fittings]])</f>
        <v>0</v>
      </c>
      <c r="AZ105" s="176" cm="1">
        <f t="array" ref="AZ105">SUMIFS('N1.3_Project_Listing'!$P$16:$P$829, 'N1.3_Project_Listing'!$E$16:$E$829,'N1.3_Project_Listing'!$E105, 'N1.3_Project_Listing'!$A$16:$A$829,ET_Risk_SC_Summation[[#Headers],[132kV OHL Tower]])</f>
        <v>0</v>
      </c>
      <c r="BA105" s="176" cm="1">
        <f t="array" ref="BA105">SUMIFS('N1.3_Project_Listing'!$P$16:$P$829, 'N1.3_Project_Listing'!$E$16:$E$829,'N1.3_Project_Listing'!$E105, 'N1.3_Project_Listing'!$A$16:$A$829,ET_Risk_SC_Summation[[#Headers],[275kV Circuit Breaker]])</f>
        <v>0</v>
      </c>
      <c r="BB105" s="176" cm="1">
        <f t="array" ref="BB105">SUMIFS('N1.3_Project_Listing'!$P$16:$P$829, 'N1.3_Project_Listing'!$E$16:$E$829,'N1.3_Project_Listing'!$E105, 'N1.3_Project_Listing'!$A$16:$A$829,ET_Risk_SC_Summation[[#Headers],[275kV Transformer]])</f>
        <v>0</v>
      </c>
      <c r="BC105" s="176" cm="1">
        <f t="array" ref="BC105">SUMIFS('N1.3_Project_Listing'!$P$16:$P$829, 'N1.3_Project_Listing'!$E$16:$E$829,'N1.3_Project_Listing'!$E105, 'N1.3_Project_Listing'!$A$16:$A$829,ET_Risk_SC_Summation[[#Headers],[275kV Reactor]])</f>
        <v>0</v>
      </c>
      <c r="BD105" s="176" cm="1">
        <f t="array" ref="BD105">SUMIFS('N1.3_Project_Listing'!$P$16:$P$829, 'N1.3_Project_Listing'!$E$16:$E$829,'N1.3_Project_Listing'!$E105, 'N1.3_Project_Listing'!$A$16:$A$829,ET_Risk_SC_Summation[[#Headers],[275kV Underground Cable]])</f>
        <v>0</v>
      </c>
      <c r="BE105" s="176" cm="1">
        <f t="array" ref="BE105">SUMIFS('N1.3_Project_Listing'!$P$16:$P$829, 'N1.3_Project_Listing'!$E$16:$E$829,'N1.3_Project_Listing'!$E105, 'N1.3_Project_Listing'!$A$16:$A$829,ET_Risk_SC_Summation[[#Headers],[275kV OHL Conductor]])</f>
        <v>0</v>
      </c>
      <c r="BF105" s="176" cm="1">
        <f t="array" ref="BF105">SUMIFS('N1.3_Project_Listing'!$P$16:$P$829, 'N1.3_Project_Listing'!$E$16:$E$829,'N1.3_Project_Listing'!$E105, 'N1.3_Project_Listing'!$A$16:$A$829,ET_Risk_SC_Summation[[#Headers],[275kV OHL Fittings]])</f>
        <v>0</v>
      </c>
      <c r="BG105" s="176" cm="1">
        <f t="array" ref="BG105">SUMIFS('N1.3_Project_Listing'!$P$16:$P$829, 'N1.3_Project_Listing'!$E$16:$E$829,'N1.3_Project_Listing'!$E105, 'N1.3_Project_Listing'!$A$16:$A$829,ET_Risk_SC_Summation[[#Headers],[275kV OHL Tower]])</f>
        <v>0</v>
      </c>
      <c r="BH105" s="176" cm="1">
        <f t="array" ref="BH105">SUMIFS('N1.3_Project_Listing'!$P$16:$P$829, 'N1.3_Project_Listing'!$E$16:$E$829,'N1.3_Project_Listing'!$E105, 'N1.3_Project_Listing'!$A$16:$A$829,ET_Risk_SC_Summation[[#Headers],[400kV Circuit Breaker]])</f>
        <v>0</v>
      </c>
      <c r="BI105" s="176" cm="1">
        <f t="array" ref="BI105">SUMIFS('N1.3_Project_Listing'!$P$16:$P$829, 'N1.3_Project_Listing'!$E$16:$E$829,'N1.3_Project_Listing'!$E105, 'N1.3_Project_Listing'!$A$16:$A$829,ET_Risk_SC_Summation[[#Headers],[400kV Transformer]])</f>
        <v>0</v>
      </c>
      <c r="BJ105" s="176" cm="1">
        <f t="array" ref="BJ105">SUMIFS('N1.3_Project_Listing'!$P$16:$P$829, 'N1.3_Project_Listing'!$E$16:$E$829,'N1.3_Project_Listing'!$E105, 'N1.3_Project_Listing'!$A$16:$A$829,ET_Risk_SC_Summation[[#Headers],[400kV Reactor]])</f>
        <v>0</v>
      </c>
      <c r="BK105" s="176" cm="1">
        <f t="array" ref="BK105">SUMIFS('N1.3_Project_Listing'!$P$16:$P$829, 'N1.3_Project_Listing'!$E$16:$E$829,'N1.3_Project_Listing'!$E105, 'N1.3_Project_Listing'!$A$16:$A$829,ET_Risk_SC_Summation[[#Headers],[400kV Underground Cable]])</f>
        <v>0</v>
      </c>
      <c r="BL105" s="176" cm="1">
        <f t="array" ref="BL105">SUMIFS('N1.3_Project_Listing'!$P$16:$P$829, 'N1.3_Project_Listing'!$E$16:$E$829,'N1.3_Project_Listing'!$E105, 'N1.3_Project_Listing'!$A$16:$A$829,ET_Risk_SC_Summation[[#Headers],[400kV OHL Conductor]])</f>
        <v>0</v>
      </c>
      <c r="BM105" s="176" cm="1">
        <f t="array" ref="BM105">SUMIFS('N1.3_Project_Listing'!$P$16:$P$829, 'N1.3_Project_Listing'!$E$16:$E$829,'N1.3_Project_Listing'!$E105, 'N1.3_Project_Listing'!$A$16:$A$829,ET_Risk_SC_Summation[[#Headers],[400kV OHL Fittings]])</f>
        <v>0</v>
      </c>
      <c r="BN105" s="176" cm="1">
        <f t="array" ref="BN105">SUMIFS('N1.3_Project_Listing'!$P$16:$P$829, 'N1.3_Project_Listing'!$E$16:$E$829,'N1.3_Project_Listing'!$E105, 'N1.3_Project_Listing'!$A$16:$A$829,ET_Risk_SC_Summation[[#Headers],[400kV OHL Tower]])</f>
        <v>0</v>
      </c>
      <c r="BO105" s="177" t="str">
        <f>IF(SUM(ET_Risk_SC_Summation[[#This Row],[132kV Circuit Breaker]:[400kV OHL Tower]])=0, "n/a", INDEX(ET_Risk_SC_Summation[#Headers],1,MATCH(MAX(ET_Risk_SC_Summation[[#This Row],[132kV Circuit Breaker]:[400kV OHL Tower]]),ET_Risk_SC_Summation[[#This Row],[132kV Circuit Breaker]:[400kV OHL Tower]],0)))</f>
        <v>n/a</v>
      </c>
      <c r="BP105" s="177" t="str">
        <f>IFERROR(INDEX('N0.7_Lookup_References'!$G$77:$G$98,MATCH(ET_Risk_SC_Summation[[#This Row],[Mxx Category]],'N0.7_Lookup_References'!$F$77:$F$98,0)),"")</f>
        <v/>
      </c>
    </row>
    <row r="106" spans="1:68" ht="94.5">
      <c r="A106" s="160" t="str">
        <f>IFERROR(INDEX(N1.2_Intervention_Types[NARM Asset Category],MATCH('N1.3_Project_Listing'!$C106,N1.2_Intervention_Types[Intervention Type ID],0),1),"")</f>
        <v>Pre-heating</v>
      </c>
      <c r="B106" s="160" t="str">
        <f>IF($D$2="GD",IFERROR(INDEX(N1.2_Intervention_Types[C&amp;V Asset Category (GD)],MATCH('N1.3_Project_Listing'!$C106,N1.2_Intervention_Types[Intervention Type ID],0),1),""),IFERROR(INDEX(N1.2_Intervention_Types[NARM Asset Category],MATCH('N1.3_Project_Listing'!$C106,N1.2_Intervention_Types[Intervention Type ID],0),1),""))</f>
        <v>PRS or Offtake</v>
      </c>
      <c r="C106" s="67">
        <f>IFERROR(INDEX(N1.2_Intervention_Types[Intervention Type ID],MATCH('N1.3_Project_Listing'!$I106,N1.2_Intervention_Types[Intervention Type],0),1),"")</f>
        <v>23</v>
      </c>
      <c r="D106" s="160" t="str">
        <f>IFERROR(INDEX(N1.2_Intervention_Types[Intervention Category],MATCH('N1.3_Project_Listing'!$C106,N1.2_Intervention_Types[Intervention Type ID],0),1),"")</f>
        <v>Replacement</v>
      </c>
      <c r="E106" s="210" t="s">
        <v>732</v>
      </c>
      <c r="F106" s="236" t="s">
        <v>733</v>
      </c>
      <c r="G106" s="236" t="s">
        <v>206</v>
      </c>
      <c r="H106" s="236" t="s">
        <v>300</v>
      </c>
      <c r="I106" s="151" t="s">
        <v>728</v>
      </c>
      <c r="J106" s="139">
        <v>2027</v>
      </c>
      <c r="K106" s="312">
        <v>2</v>
      </c>
      <c r="L106" s="312">
        <v>2</v>
      </c>
      <c r="M106" s="312">
        <v>0</v>
      </c>
      <c r="N106" s="343">
        <v>7.8572889554052464E-2</v>
      </c>
      <c r="O106" s="343">
        <v>1.1850030815202568E-2</v>
      </c>
      <c r="P106" s="365">
        <v>2.1125201287022595</v>
      </c>
      <c r="Q106" s="366">
        <f t="shared" si="8"/>
        <v>6.6722858738849894E-2</v>
      </c>
      <c r="R106" s="368">
        <f>IF('N1.3_Project_Listing'!$D106="Replacement",SUM('N1.3_Project_Listing'!$K106:$L106)/2,'N1.3_Project_Listing'!$M106)</f>
        <v>2</v>
      </c>
      <c r="S106" s="67" t="str">
        <f>IFERROR(INDEX('N0.7_Lookup_References'!$C$13:$C$72,MATCH($A106,'N0.7_Lookup_References'!$B$13:$B$72,0)),"")</f>
        <v>Systems</v>
      </c>
      <c r="T106" s="338" t="str">
        <f t="shared" si="9"/>
        <v/>
      </c>
      <c r="V106" s="312">
        <v>0</v>
      </c>
      <c r="W106" s="312">
        <v>2</v>
      </c>
      <c r="X106" s="312">
        <v>0</v>
      </c>
      <c r="Y106" s="312">
        <v>0</v>
      </c>
      <c r="Z106" s="312">
        <v>0</v>
      </c>
      <c r="AA106" s="312">
        <v>0</v>
      </c>
      <c r="AB106" s="312">
        <v>0</v>
      </c>
      <c r="AC106" s="312">
        <v>0</v>
      </c>
      <c r="AD106" s="312">
        <v>0</v>
      </c>
      <c r="AE106" s="312">
        <v>0</v>
      </c>
      <c r="AF106" s="312">
        <v>2</v>
      </c>
      <c r="AG106" s="312">
        <v>0</v>
      </c>
      <c r="AH106" s="312">
        <v>0</v>
      </c>
      <c r="AI106" s="312">
        <v>0</v>
      </c>
      <c r="AJ106" s="312">
        <v>0</v>
      </c>
      <c r="AK106" s="312">
        <v>0</v>
      </c>
      <c r="AL106" s="312">
        <v>0</v>
      </c>
      <c r="AM106" s="312">
        <v>0</v>
      </c>
      <c r="AN106" s="312">
        <v>0</v>
      </c>
      <c r="AO106" s="312">
        <v>0</v>
      </c>
      <c r="AP106" s="63">
        <f t="shared" si="10"/>
        <v>2</v>
      </c>
      <c r="AQ106" s="63">
        <f t="shared" si="11"/>
        <v>2</v>
      </c>
      <c r="AR106" s="63">
        <f t="shared" si="12"/>
        <v>0</v>
      </c>
      <c r="AT106" s="176" cm="1">
        <f t="array" ref="AT106">SUMIFS('N1.3_Project_Listing'!$P$16:$P$829, 'N1.3_Project_Listing'!$E$16:$E$829,'N1.3_Project_Listing'!$E106, 'N1.3_Project_Listing'!$A$16:$A$829,ET_Risk_SC_Summation[[#Headers],[132kV Circuit Breaker]])</f>
        <v>0</v>
      </c>
      <c r="AU106" s="176" cm="1">
        <f t="array" ref="AU106">SUMIFS('N1.3_Project_Listing'!$P$16:$P$829, 'N1.3_Project_Listing'!$E$16:$E$829,'N1.3_Project_Listing'!$E106, 'N1.3_Project_Listing'!$A$16:$A$829,ET_Risk_SC_Summation[[#Headers],[132kV Transformer]])</f>
        <v>0</v>
      </c>
      <c r="AV106" s="176" cm="1">
        <f t="array" ref="AV106">SUMIFS('N1.3_Project_Listing'!$P$16:$P$829, 'N1.3_Project_Listing'!$E$16:$E$829,'N1.3_Project_Listing'!$E106, 'N1.3_Project_Listing'!$A$16:$A$829,ET_Risk_SC_Summation[[#Headers],[132kV Reactor]])</f>
        <v>0</v>
      </c>
      <c r="AW106" s="176" cm="1">
        <f t="array" ref="AW106">SUMIFS('N1.3_Project_Listing'!$P$16:$P$829, 'N1.3_Project_Listing'!$E$16:$E$829,'N1.3_Project_Listing'!$E106, 'N1.3_Project_Listing'!$A$16:$A$829,ET_Risk_SC_Summation[[#Headers],[132kV Underground Cable]])</f>
        <v>0</v>
      </c>
      <c r="AX106" s="176" cm="1">
        <f t="array" ref="AX106">SUMIFS('N1.3_Project_Listing'!$P$16:$P$829, 'N1.3_Project_Listing'!$E$16:$E$829,'N1.3_Project_Listing'!$E106, 'N1.3_Project_Listing'!$A$16:$A$829,ET_Risk_SC_Summation[[#Headers],[132kV OHL Conductor]])</f>
        <v>0</v>
      </c>
      <c r="AY106" s="176" cm="1">
        <f t="array" ref="AY106">SUMIFS('N1.3_Project_Listing'!$P$16:$P$829, 'N1.3_Project_Listing'!$E$16:$E$829,'N1.3_Project_Listing'!$E106, 'N1.3_Project_Listing'!$A$16:$A$829,ET_Risk_SC_Summation[[#Headers],[132kV OHL Fittings]])</f>
        <v>0</v>
      </c>
      <c r="AZ106" s="176" cm="1">
        <f t="array" ref="AZ106">SUMIFS('N1.3_Project_Listing'!$P$16:$P$829, 'N1.3_Project_Listing'!$E$16:$E$829,'N1.3_Project_Listing'!$E106, 'N1.3_Project_Listing'!$A$16:$A$829,ET_Risk_SC_Summation[[#Headers],[132kV OHL Tower]])</f>
        <v>0</v>
      </c>
      <c r="BA106" s="176" cm="1">
        <f t="array" ref="BA106">SUMIFS('N1.3_Project_Listing'!$P$16:$P$829, 'N1.3_Project_Listing'!$E$16:$E$829,'N1.3_Project_Listing'!$E106, 'N1.3_Project_Listing'!$A$16:$A$829,ET_Risk_SC_Summation[[#Headers],[275kV Circuit Breaker]])</f>
        <v>0</v>
      </c>
      <c r="BB106" s="176" cm="1">
        <f t="array" ref="BB106">SUMIFS('N1.3_Project_Listing'!$P$16:$P$829, 'N1.3_Project_Listing'!$E$16:$E$829,'N1.3_Project_Listing'!$E106, 'N1.3_Project_Listing'!$A$16:$A$829,ET_Risk_SC_Summation[[#Headers],[275kV Transformer]])</f>
        <v>0</v>
      </c>
      <c r="BC106" s="176" cm="1">
        <f t="array" ref="BC106">SUMIFS('N1.3_Project_Listing'!$P$16:$P$829, 'N1.3_Project_Listing'!$E$16:$E$829,'N1.3_Project_Listing'!$E106, 'N1.3_Project_Listing'!$A$16:$A$829,ET_Risk_SC_Summation[[#Headers],[275kV Reactor]])</f>
        <v>0</v>
      </c>
      <c r="BD106" s="176" cm="1">
        <f t="array" ref="BD106">SUMIFS('N1.3_Project_Listing'!$P$16:$P$829, 'N1.3_Project_Listing'!$E$16:$E$829,'N1.3_Project_Listing'!$E106, 'N1.3_Project_Listing'!$A$16:$A$829,ET_Risk_SC_Summation[[#Headers],[275kV Underground Cable]])</f>
        <v>0</v>
      </c>
      <c r="BE106" s="176" cm="1">
        <f t="array" ref="BE106">SUMIFS('N1.3_Project_Listing'!$P$16:$P$829, 'N1.3_Project_Listing'!$E$16:$E$829,'N1.3_Project_Listing'!$E106, 'N1.3_Project_Listing'!$A$16:$A$829,ET_Risk_SC_Summation[[#Headers],[275kV OHL Conductor]])</f>
        <v>0</v>
      </c>
      <c r="BF106" s="176" cm="1">
        <f t="array" ref="BF106">SUMIFS('N1.3_Project_Listing'!$P$16:$P$829, 'N1.3_Project_Listing'!$E$16:$E$829,'N1.3_Project_Listing'!$E106, 'N1.3_Project_Listing'!$A$16:$A$829,ET_Risk_SC_Summation[[#Headers],[275kV OHL Fittings]])</f>
        <v>0</v>
      </c>
      <c r="BG106" s="176" cm="1">
        <f t="array" ref="BG106">SUMIFS('N1.3_Project_Listing'!$P$16:$P$829, 'N1.3_Project_Listing'!$E$16:$E$829,'N1.3_Project_Listing'!$E106, 'N1.3_Project_Listing'!$A$16:$A$829,ET_Risk_SC_Summation[[#Headers],[275kV OHL Tower]])</f>
        <v>0</v>
      </c>
      <c r="BH106" s="176" cm="1">
        <f t="array" ref="BH106">SUMIFS('N1.3_Project_Listing'!$P$16:$P$829, 'N1.3_Project_Listing'!$E$16:$E$829,'N1.3_Project_Listing'!$E106, 'N1.3_Project_Listing'!$A$16:$A$829,ET_Risk_SC_Summation[[#Headers],[400kV Circuit Breaker]])</f>
        <v>0</v>
      </c>
      <c r="BI106" s="176" cm="1">
        <f t="array" ref="BI106">SUMIFS('N1.3_Project_Listing'!$P$16:$P$829, 'N1.3_Project_Listing'!$E$16:$E$829,'N1.3_Project_Listing'!$E106, 'N1.3_Project_Listing'!$A$16:$A$829,ET_Risk_SC_Summation[[#Headers],[400kV Transformer]])</f>
        <v>0</v>
      </c>
      <c r="BJ106" s="176" cm="1">
        <f t="array" ref="BJ106">SUMIFS('N1.3_Project_Listing'!$P$16:$P$829, 'N1.3_Project_Listing'!$E$16:$E$829,'N1.3_Project_Listing'!$E106, 'N1.3_Project_Listing'!$A$16:$A$829,ET_Risk_SC_Summation[[#Headers],[400kV Reactor]])</f>
        <v>0</v>
      </c>
      <c r="BK106" s="176" cm="1">
        <f t="array" ref="BK106">SUMIFS('N1.3_Project_Listing'!$P$16:$P$829, 'N1.3_Project_Listing'!$E$16:$E$829,'N1.3_Project_Listing'!$E106, 'N1.3_Project_Listing'!$A$16:$A$829,ET_Risk_SC_Summation[[#Headers],[400kV Underground Cable]])</f>
        <v>0</v>
      </c>
      <c r="BL106" s="176" cm="1">
        <f t="array" ref="BL106">SUMIFS('N1.3_Project_Listing'!$P$16:$P$829, 'N1.3_Project_Listing'!$E$16:$E$829,'N1.3_Project_Listing'!$E106, 'N1.3_Project_Listing'!$A$16:$A$829,ET_Risk_SC_Summation[[#Headers],[400kV OHL Conductor]])</f>
        <v>0</v>
      </c>
      <c r="BM106" s="176" cm="1">
        <f t="array" ref="BM106">SUMIFS('N1.3_Project_Listing'!$P$16:$P$829, 'N1.3_Project_Listing'!$E$16:$E$829,'N1.3_Project_Listing'!$E106, 'N1.3_Project_Listing'!$A$16:$A$829,ET_Risk_SC_Summation[[#Headers],[400kV OHL Fittings]])</f>
        <v>0</v>
      </c>
      <c r="BN106" s="176" cm="1">
        <f t="array" ref="BN106">SUMIFS('N1.3_Project_Listing'!$P$16:$P$829, 'N1.3_Project_Listing'!$E$16:$E$829,'N1.3_Project_Listing'!$E106, 'N1.3_Project_Listing'!$A$16:$A$829,ET_Risk_SC_Summation[[#Headers],[400kV OHL Tower]])</f>
        <v>0</v>
      </c>
      <c r="BO106" s="177" t="str">
        <f>IF(SUM(ET_Risk_SC_Summation[[#This Row],[132kV Circuit Breaker]:[400kV OHL Tower]])=0, "n/a", INDEX(ET_Risk_SC_Summation[#Headers],1,MATCH(MAX(ET_Risk_SC_Summation[[#This Row],[132kV Circuit Breaker]:[400kV OHL Tower]]),ET_Risk_SC_Summation[[#This Row],[132kV Circuit Breaker]:[400kV OHL Tower]],0)))</f>
        <v>n/a</v>
      </c>
      <c r="BP106" s="177" t="str">
        <f>IFERROR(INDEX('N0.7_Lookup_References'!$G$77:$G$98,MATCH(ET_Risk_SC_Summation[[#This Row],[Mxx Category]],'N0.7_Lookup_References'!$F$77:$F$98,0)),"")</f>
        <v/>
      </c>
    </row>
    <row r="107" spans="1:68" ht="94.5">
      <c r="A107" s="160" t="str">
        <f>IFERROR(INDEX(N1.2_Intervention_Types[NARM Asset Category],MATCH('N1.3_Project_Listing'!$C107,N1.2_Intervention_Types[Intervention Type ID],0),1),"")</f>
        <v>Pre-heating</v>
      </c>
      <c r="B107" s="160" t="str">
        <f>IF($D$2="GD",IFERROR(INDEX(N1.2_Intervention_Types[C&amp;V Asset Category (GD)],MATCH('N1.3_Project_Listing'!$C107,N1.2_Intervention_Types[Intervention Type ID],0),1),""),IFERROR(INDEX(N1.2_Intervention_Types[NARM Asset Category],MATCH('N1.3_Project_Listing'!$C107,N1.2_Intervention_Types[Intervention Type ID],0),1),""))</f>
        <v>PRS or Offtake</v>
      </c>
      <c r="C107" s="67">
        <f>IFERROR(INDEX(N1.2_Intervention_Types[Intervention Type ID],MATCH('N1.3_Project_Listing'!$I107,N1.2_Intervention_Types[Intervention Type],0),1),"")</f>
        <v>23</v>
      </c>
      <c r="D107" s="160" t="str">
        <f>IFERROR(INDEX(N1.2_Intervention_Types[Intervention Category],MATCH('N1.3_Project_Listing'!$C107,N1.2_Intervention_Types[Intervention Type ID],0),1),"")</f>
        <v>Replacement</v>
      </c>
      <c r="E107" s="210" t="s">
        <v>732</v>
      </c>
      <c r="F107" s="236" t="s">
        <v>733</v>
      </c>
      <c r="G107" s="236" t="s">
        <v>206</v>
      </c>
      <c r="H107" s="236" t="s">
        <v>300</v>
      </c>
      <c r="I107" s="151" t="s">
        <v>728</v>
      </c>
      <c r="J107" s="139">
        <v>2028</v>
      </c>
      <c r="K107" s="312">
        <v>2</v>
      </c>
      <c r="L107" s="312">
        <v>2</v>
      </c>
      <c r="M107" s="312">
        <v>0</v>
      </c>
      <c r="N107" s="343">
        <v>0.10019071154094016</v>
      </c>
      <c r="O107" s="343">
        <v>1.2837439005520288E-2</v>
      </c>
      <c r="P107" s="365">
        <v>2.5660366614115806</v>
      </c>
      <c r="Q107" s="366">
        <f t="shared" si="8"/>
        <v>8.7353272535419871E-2</v>
      </c>
      <c r="R107" s="368">
        <f>IF('N1.3_Project_Listing'!$D107="Replacement",SUM('N1.3_Project_Listing'!$K107:$L107)/2,'N1.3_Project_Listing'!$M107)</f>
        <v>2</v>
      </c>
      <c r="S107" s="67" t="str">
        <f>IFERROR(INDEX('N0.7_Lookup_References'!$C$13:$C$72,MATCH($A107,'N0.7_Lookup_References'!$B$13:$B$72,0)),"")</f>
        <v>Systems</v>
      </c>
      <c r="T107" s="338" t="str">
        <f t="shared" si="9"/>
        <v/>
      </c>
      <c r="V107" s="312">
        <v>0</v>
      </c>
      <c r="W107" s="312">
        <v>1</v>
      </c>
      <c r="X107" s="312">
        <v>1</v>
      </c>
      <c r="Y107" s="312">
        <v>0</v>
      </c>
      <c r="Z107" s="312">
        <v>0</v>
      </c>
      <c r="AA107" s="312">
        <v>0</v>
      </c>
      <c r="AB107" s="312">
        <v>0</v>
      </c>
      <c r="AC107" s="312">
        <v>0</v>
      </c>
      <c r="AD107" s="312">
        <v>0</v>
      </c>
      <c r="AE107" s="312">
        <v>0</v>
      </c>
      <c r="AF107" s="312">
        <v>2</v>
      </c>
      <c r="AG107" s="312">
        <v>0</v>
      </c>
      <c r="AH107" s="312">
        <v>0</v>
      </c>
      <c r="AI107" s="312">
        <v>0</v>
      </c>
      <c r="AJ107" s="312">
        <v>0</v>
      </c>
      <c r="AK107" s="312">
        <v>0</v>
      </c>
      <c r="AL107" s="312">
        <v>0</v>
      </c>
      <c r="AM107" s="312">
        <v>0</v>
      </c>
      <c r="AN107" s="312">
        <v>0</v>
      </c>
      <c r="AO107" s="312">
        <v>0</v>
      </c>
      <c r="AP107" s="63">
        <f t="shared" si="10"/>
        <v>2</v>
      </c>
      <c r="AQ107" s="63">
        <f t="shared" si="11"/>
        <v>2</v>
      </c>
      <c r="AR107" s="63">
        <f t="shared" si="12"/>
        <v>0</v>
      </c>
      <c r="AT107" s="176" cm="1">
        <f t="array" ref="AT107">SUMIFS('N1.3_Project_Listing'!$P$16:$P$829, 'N1.3_Project_Listing'!$E$16:$E$829,'N1.3_Project_Listing'!$E107, 'N1.3_Project_Listing'!$A$16:$A$829,ET_Risk_SC_Summation[[#Headers],[132kV Circuit Breaker]])</f>
        <v>0</v>
      </c>
      <c r="AU107" s="176" cm="1">
        <f t="array" ref="AU107">SUMIFS('N1.3_Project_Listing'!$P$16:$P$829, 'N1.3_Project_Listing'!$E$16:$E$829,'N1.3_Project_Listing'!$E107, 'N1.3_Project_Listing'!$A$16:$A$829,ET_Risk_SC_Summation[[#Headers],[132kV Transformer]])</f>
        <v>0</v>
      </c>
      <c r="AV107" s="176" cm="1">
        <f t="array" ref="AV107">SUMIFS('N1.3_Project_Listing'!$P$16:$P$829, 'N1.3_Project_Listing'!$E$16:$E$829,'N1.3_Project_Listing'!$E107, 'N1.3_Project_Listing'!$A$16:$A$829,ET_Risk_SC_Summation[[#Headers],[132kV Reactor]])</f>
        <v>0</v>
      </c>
      <c r="AW107" s="176" cm="1">
        <f t="array" ref="AW107">SUMIFS('N1.3_Project_Listing'!$P$16:$P$829, 'N1.3_Project_Listing'!$E$16:$E$829,'N1.3_Project_Listing'!$E107, 'N1.3_Project_Listing'!$A$16:$A$829,ET_Risk_SC_Summation[[#Headers],[132kV Underground Cable]])</f>
        <v>0</v>
      </c>
      <c r="AX107" s="176" cm="1">
        <f t="array" ref="AX107">SUMIFS('N1.3_Project_Listing'!$P$16:$P$829, 'N1.3_Project_Listing'!$E$16:$E$829,'N1.3_Project_Listing'!$E107, 'N1.3_Project_Listing'!$A$16:$A$829,ET_Risk_SC_Summation[[#Headers],[132kV OHL Conductor]])</f>
        <v>0</v>
      </c>
      <c r="AY107" s="176" cm="1">
        <f t="array" ref="AY107">SUMIFS('N1.3_Project_Listing'!$P$16:$P$829, 'N1.3_Project_Listing'!$E$16:$E$829,'N1.3_Project_Listing'!$E107, 'N1.3_Project_Listing'!$A$16:$A$829,ET_Risk_SC_Summation[[#Headers],[132kV OHL Fittings]])</f>
        <v>0</v>
      </c>
      <c r="AZ107" s="176" cm="1">
        <f t="array" ref="AZ107">SUMIFS('N1.3_Project_Listing'!$P$16:$P$829, 'N1.3_Project_Listing'!$E$16:$E$829,'N1.3_Project_Listing'!$E107, 'N1.3_Project_Listing'!$A$16:$A$829,ET_Risk_SC_Summation[[#Headers],[132kV OHL Tower]])</f>
        <v>0</v>
      </c>
      <c r="BA107" s="176" cm="1">
        <f t="array" ref="BA107">SUMIFS('N1.3_Project_Listing'!$P$16:$P$829, 'N1.3_Project_Listing'!$E$16:$E$829,'N1.3_Project_Listing'!$E107, 'N1.3_Project_Listing'!$A$16:$A$829,ET_Risk_SC_Summation[[#Headers],[275kV Circuit Breaker]])</f>
        <v>0</v>
      </c>
      <c r="BB107" s="176" cm="1">
        <f t="array" ref="BB107">SUMIFS('N1.3_Project_Listing'!$P$16:$P$829, 'N1.3_Project_Listing'!$E$16:$E$829,'N1.3_Project_Listing'!$E107, 'N1.3_Project_Listing'!$A$16:$A$829,ET_Risk_SC_Summation[[#Headers],[275kV Transformer]])</f>
        <v>0</v>
      </c>
      <c r="BC107" s="176" cm="1">
        <f t="array" ref="BC107">SUMIFS('N1.3_Project_Listing'!$P$16:$P$829, 'N1.3_Project_Listing'!$E$16:$E$829,'N1.3_Project_Listing'!$E107, 'N1.3_Project_Listing'!$A$16:$A$829,ET_Risk_SC_Summation[[#Headers],[275kV Reactor]])</f>
        <v>0</v>
      </c>
      <c r="BD107" s="176" cm="1">
        <f t="array" ref="BD107">SUMIFS('N1.3_Project_Listing'!$P$16:$P$829, 'N1.3_Project_Listing'!$E$16:$E$829,'N1.3_Project_Listing'!$E107, 'N1.3_Project_Listing'!$A$16:$A$829,ET_Risk_SC_Summation[[#Headers],[275kV Underground Cable]])</f>
        <v>0</v>
      </c>
      <c r="BE107" s="176" cm="1">
        <f t="array" ref="BE107">SUMIFS('N1.3_Project_Listing'!$P$16:$P$829, 'N1.3_Project_Listing'!$E$16:$E$829,'N1.3_Project_Listing'!$E107, 'N1.3_Project_Listing'!$A$16:$A$829,ET_Risk_SC_Summation[[#Headers],[275kV OHL Conductor]])</f>
        <v>0</v>
      </c>
      <c r="BF107" s="176" cm="1">
        <f t="array" ref="BF107">SUMIFS('N1.3_Project_Listing'!$P$16:$P$829, 'N1.3_Project_Listing'!$E$16:$E$829,'N1.3_Project_Listing'!$E107, 'N1.3_Project_Listing'!$A$16:$A$829,ET_Risk_SC_Summation[[#Headers],[275kV OHL Fittings]])</f>
        <v>0</v>
      </c>
      <c r="BG107" s="176" cm="1">
        <f t="array" ref="BG107">SUMIFS('N1.3_Project_Listing'!$P$16:$P$829, 'N1.3_Project_Listing'!$E$16:$E$829,'N1.3_Project_Listing'!$E107, 'N1.3_Project_Listing'!$A$16:$A$829,ET_Risk_SC_Summation[[#Headers],[275kV OHL Tower]])</f>
        <v>0</v>
      </c>
      <c r="BH107" s="176" cm="1">
        <f t="array" ref="BH107">SUMIFS('N1.3_Project_Listing'!$P$16:$P$829, 'N1.3_Project_Listing'!$E$16:$E$829,'N1.3_Project_Listing'!$E107, 'N1.3_Project_Listing'!$A$16:$A$829,ET_Risk_SC_Summation[[#Headers],[400kV Circuit Breaker]])</f>
        <v>0</v>
      </c>
      <c r="BI107" s="176" cm="1">
        <f t="array" ref="BI107">SUMIFS('N1.3_Project_Listing'!$P$16:$P$829, 'N1.3_Project_Listing'!$E$16:$E$829,'N1.3_Project_Listing'!$E107, 'N1.3_Project_Listing'!$A$16:$A$829,ET_Risk_SC_Summation[[#Headers],[400kV Transformer]])</f>
        <v>0</v>
      </c>
      <c r="BJ107" s="176" cm="1">
        <f t="array" ref="BJ107">SUMIFS('N1.3_Project_Listing'!$P$16:$P$829, 'N1.3_Project_Listing'!$E$16:$E$829,'N1.3_Project_Listing'!$E107, 'N1.3_Project_Listing'!$A$16:$A$829,ET_Risk_SC_Summation[[#Headers],[400kV Reactor]])</f>
        <v>0</v>
      </c>
      <c r="BK107" s="176" cm="1">
        <f t="array" ref="BK107">SUMIFS('N1.3_Project_Listing'!$P$16:$P$829, 'N1.3_Project_Listing'!$E$16:$E$829,'N1.3_Project_Listing'!$E107, 'N1.3_Project_Listing'!$A$16:$A$829,ET_Risk_SC_Summation[[#Headers],[400kV Underground Cable]])</f>
        <v>0</v>
      </c>
      <c r="BL107" s="176" cm="1">
        <f t="array" ref="BL107">SUMIFS('N1.3_Project_Listing'!$P$16:$P$829, 'N1.3_Project_Listing'!$E$16:$E$829,'N1.3_Project_Listing'!$E107, 'N1.3_Project_Listing'!$A$16:$A$829,ET_Risk_SC_Summation[[#Headers],[400kV OHL Conductor]])</f>
        <v>0</v>
      </c>
      <c r="BM107" s="176" cm="1">
        <f t="array" ref="BM107">SUMIFS('N1.3_Project_Listing'!$P$16:$P$829, 'N1.3_Project_Listing'!$E$16:$E$829,'N1.3_Project_Listing'!$E107, 'N1.3_Project_Listing'!$A$16:$A$829,ET_Risk_SC_Summation[[#Headers],[400kV OHL Fittings]])</f>
        <v>0</v>
      </c>
      <c r="BN107" s="176" cm="1">
        <f t="array" ref="BN107">SUMIFS('N1.3_Project_Listing'!$P$16:$P$829, 'N1.3_Project_Listing'!$E$16:$E$829,'N1.3_Project_Listing'!$E107, 'N1.3_Project_Listing'!$A$16:$A$829,ET_Risk_SC_Summation[[#Headers],[400kV OHL Tower]])</f>
        <v>0</v>
      </c>
      <c r="BO107" s="177" t="str">
        <f>IF(SUM(ET_Risk_SC_Summation[[#This Row],[132kV Circuit Breaker]:[400kV OHL Tower]])=0, "n/a", INDEX(ET_Risk_SC_Summation[#Headers],1,MATCH(MAX(ET_Risk_SC_Summation[[#This Row],[132kV Circuit Breaker]:[400kV OHL Tower]]),ET_Risk_SC_Summation[[#This Row],[132kV Circuit Breaker]:[400kV OHL Tower]],0)))</f>
        <v>n/a</v>
      </c>
      <c r="BP107" s="177" t="str">
        <f>IFERROR(INDEX('N0.7_Lookup_References'!$G$77:$G$98,MATCH(ET_Risk_SC_Summation[[#This Row],[Mxx Category]],'N0.7_Lookup_References'!$F$77:$F$98,0)),"")</f>
        <v/>
      </c>
    </row>
    <row r="108" spans="1:68" ht="94.5">
      <c r="A108" s="160" t="str">
        <f>IFERROR(INDEX(N1.2_Intervention_Types[NARM Asset Category],MATCH('N1.3_Project_Listing'!$C108,N1.2_Intervention_Types[Intervention Type ID],0),1),"")</f>
        <v>Pre-heating</v>
      </c>
      <c r="B108" s="160" t="str">
        <f>IF($D$2="GD",IFERROR(INDEX(N1.2_Intervention_Types[C&amp;V Asset Category (GD)],MATCH('N1.3_Project_Listing'!$C108,N1.2_Intervention_Types[Intervention Type ID],0),1),""),IFERROR(INDEX(N1.2_Intervention_Types[NARM Asset Category],MATCH('N1.3_Project_Listing'!$C108,N1.2_Intervention_Types[Intervention Type ID],0),1),""))</f>
        <v>PRS or Offtake</v>
      </c>
      <c r="C108" s="67">
        <f>IFERROR(INDEX(N1.2_Intervention_Types[Intervention Type ID],MATCH('N1.3_Project_Listing'!$I108,N1.2_Intervention_Types[Intervention Type],0),1),"")</f>
        <v>23</v>
      </c>
      <c r="D108" s="160" t="str">
        <f>IFERROR(INDEX(N1.2_Intervention_Types[Intervention Category],MATCH('N1.3_Project_Listing'!$C108,N1.2_Intervention_Types[Intervention Type ID],0),1),"")</f>
        <v>Replacement</v>
      </c>
      <c r="E108" s="210" t="s">
        <v>732</v>
      </c>
      <c r="F108" s="236" t="s">
        <v>733</v>
      </c>
      <c r="G108" s="236" t="s">
        <v>206</v>
      </c>
      <c r="H108" s="236" t="s">
        <v>300</v>
      </c>
      <c r="I108" s="151" t="s">
        <v>728</v>
      </c>
      <c r="J108" s="139">
        <v>2029</v>
      </c>
      <c r="K108" s="312">
        <v>0</v>
      </c>
      <c r="L108" s="312">
        <v>0</v>
      </c>
      <c r="M108" s="312">
        <v>0</v>
      </c>
      <c r="N108" s="343">
        <v>0</v>
      </c>
      <c r="O108" s="343">
        <v>0</v>
      </c>
      <c r="P108" s="365">
        <v>0</v>
      </c>
      <c r="Q108" s="366">
        <f t="shared" si="8"/>
        <v>0</v>
      </c>
      <c r="R108" s="368">
        <f>IF('N1.3_Project_Listing'!$D108="Replacement",SUM('N1.3_Project_Listing'!$K108:$L108)/2,'N1.3_Project_Listing'!$M108)</f>
        <v>0</v>
      </c>
      <c r="S108" s="67" t="str">
        <f>IFERROR(INDEX('N0.7_Lookup_References'!$C$13:$C$72,MATCH($A108,'N0.7_Lookup_References'!$B$13:$B$72,0)),"")</f>
        <v>Systems</v>
      </c>
      <c r="T108" s="338" t="str">
        <f t="shared" si="9"/>
        <v/>
      </c>
      <c r="V108" s="312">
        <v>0</v>
      </c>
      <c r="W108" s="312">
        <v>0</v>
      </c>
      <c r="X108" s="312">
        <v>0</v>
      </c>
      <c r="Y108" s="312">
        <v>0</v>
      </c>
      <c r="Z108" s="312">
        <v>0</v>
      </c>
      <c r="AA108" s="312">
        <v>0</v>
      </c>
      <c r="AB108" s="312">
        <v>0</v>
      </c>
      <c r="AC108" s="312">
        <v>0</v>
      </c>
      <c r="AD108" s="312">
        <v>0</v>
      </c>
      <c r="AE108" s="312">
        <v>0</v>
      </c>
      <c r="AF108" s="312">
        <v>0</v>
      </c>
      <c r="AG108" s="312">
        <v>0</v>
      </c>
      <c r="AH108" s="312">
        <v>0</v>
      </c>
      <c r="AI108" s="312">
        <v>0</v>
      </c>
      <c r="AJ108" s="312">
        <v>0</v>
      </c>
      <c r="AK108" s="312">
        <v>0</v>
      </c>
      <c r="AL108" s="312">
        <v>0</v>
      </c>
      <c r="AM108" s="312">
        <v>0</v>
      </c>
      <c r="AN108" s="312">
        <v>0</v>
      </c>
      <c r="AO108" s="312">
        <v>0</v>
      </c>
      <c r="AP108" s="63">
        <f t="shared" si="10"/>
        <v>0</v>
      </c>
      <c r="AQ108" s="63">
        <f t="shared" si="11"/>
        <v>0</v>
      </c>
      <c r="AR108" s="63">
        <f t="shared" si="12"/>
        <v>0</v>
      </c>
      <c r="AT108" s="176" cm="1">
        <f t="array" ref="AT108">SUMIFS('N1.3_Project_Listing'!$P$16:$P$829, 'N1.3_Project_Listing'!$E$16:$E$829,'N1.3_Project_Listing'!$E108, 'N1.3_Project_Listing'!$A$16:$A$829,ET_Risk_SC_Summation[[#Headers],[132kV Circuit Breaker]])</f>
        <v>0</v>
      </c>
      <c r="AU108" s="176" cm="1">
        <f t="array" ref="AU108">SUMIFS('N1.3_Project_Listing'!$P$16:$P$829, 'N1.3_Project_Listing'!$E$16:$E$829,'N1.3_Project_Listing'!$E108, 'N1.3_Project_Listing'!$A$16:$A$829,ET_Risk_SC_Summation[[#Headers],[132kV Transformer]])</f>
        <v>0</v>
      </c>
      <c r="AV108" s="176" cm="1">
        <f t="array" ref="AV108">SUMIFS('N1.3_Project_Listing'!$P$16:$P$829, 'N1.3_Project_Listing'!$E$16:$E$829,'N1.3_Project_Listing'!$E108, 'N1.3_Project_Listing'!$A$16:$A$829,ET_Risk_SC_Summation[[#Headers],[132kV Reactor]])</f>
        <v>0</v>
      </c>
      <c r="AW108" s="176" cm="1">
        <f t="array" ref="AW108">SUMIFS('N1.3_Project_Listing'!$P$16:$P$829, 'N1.3_Project_Listing'!$E$16:$E$829,'N1.3_Project_Listing'!$E108, 'N1.3_Project_Listing'!$A$16:$A$829,ET_Risk_SC_Summation[[#Headers],[132kV Underground Cable]])</f>
        <v>0</v>
      </c>
      <c r="AX108" s="176" cm="1">
        <f t="array" ref="AX108">SUMIFS('N1.3_Project_Listing'!$P$16:$P$829, 'N1.3_Project_Listing'!$E$16:$E$829,'N1.3_Project_Listing'!$E108, 'N1.3_Project_Listing'!$A$16:$A$829,ET_Risk_SC_Summation[[#Headers],[132kV OHL Conductor]])</f>
        <v>0</v>
      </c>
      <c r="AY108" s="176" cm="1">
        <f t="array" ref="AY108">SUMIFS('N1.3_Project_Listing'!$P$16:$P$829, 'N1.3_Project_Listing'!$E$16:$E$829,'N1.3_Project_Listing'!$E108, 'N1.3_Project_Listing'!$A$16:$A$829,ET_Risk_SC_Summation[[#Headers],[132kV OHL Fittings]])</f>
        <v>0</v>
      </c>
      <c r="AZ108" s="176" cm="1">
        <f t="array" ref="AZ108">SUMIFS('N1.3_Project_Listing'!$P$16:$P$829, 'N1.3_Project_Listing'!$E$16:$E$829,'N1.3_Project_Listing'!$E108, 'N1.3_Project_Listing'!$A$16:$A$829,ET_Risk_SC_Summation[[#Headers],[132kV OHL Tower]])</f>
        <v>0</v>
      </c>
      <c r="BA108" s="176" cm="1">
        <f t="array" ref="BA108">SUMIFS('N1.3_Project_Listing'!$P$16:$P$829, 'N1.3_Project_Listing'!$E$16:$E$829,'N1.3_Project_Listing'!$E108, 'N1.3_Project_Listing'!$A$16:$A$829,ET_Risk_SC_Summation[[#Headers],[275kV Circuit Breaker]])</f>
        <v>0</v>
      </c>
      <c r="BB108" s="176" cm="1">
        <f t="array" ref="BB108">SUMIFS('N1.3_Project_Listing'!$P$16:$P$829, 'N1.3_Project_Listing'!$E$16:$E$829,'N1.3_Project_Listing'!$E108, 'N1.3_Project_Listing'!$A$16:$A$829,ET_Risk_SC_Summation[[#Headers],[275kV Transformer]])</f>
        <v>0</v>
      </c>
      <c r="BC108" s="176" cm="1">
        <f t="array" ref="BC108">SUMIFS('N1.3_Project_Listing'!$P$16:$P$829, 'N1.3_Project_Listing'!$E$16:$E$829,'N1.3_Project_Listing'!$E108, 'N1.3_Project_Listing'!$A$16:$A$829,ET_Risk_SC_Summation[[#Headers],[275kV Reactor]])</f>
        <v>0</v>
      </c>
      <c r="BD108" s="176" cm="1">
        <f t="array" ref="BD108">SUMIFS('N1.3_Project_Listing'!$P$16:$P$829, 'N1.3_Project_Listing'!$E$16:$E$829,'N1.3_Project_Listing'!$E108, 'N1.3_Project_Listing'!$A$16:$A$829,ET_Risk_SC_Summation[[#Headers],[275kV Underground Cable]])</f>
        <v>0</v>
      </c>
      <c r="BE108" s="176" cm="1">
        <f t="array" ref="BE108">SUMIFS('N1.3_Project_Listing'!$P$16:$P$829, 'N1.3_Project_Listing'!$E$16:$E$829,'N1.3_Project_Listing'!$E108, 'N1.3_Project_Listing'!$A$16:$A$829,ET_Risk_SC_Summation[[#Headers],[275kV OHL Conductor]])</f>
        <v>0</v>
      </c>
      <c r="BF108" s="176" cm="1">
        <f t="array" ref="BF108">SUMIFS('N1.3_Project_Listing'!$P$16:$P$829, 'N1.3_Project_Listing'!$E$16:$E$829,'N1.3_Project_Listing'!$E108, 'N1.3_Project_Listing'!$A$16:$A$829,ET_Risk_SC_Summation[[#Headers],[275kV OHL Fittings]])</f>
        <v>0</v>
      </c>
      <c r="BG108" s="176" cm="1">
        <f t="array" ref="BG108">SUMIFS('N1.3_Project_Listing'!$P$16:$P$829, 'N1.3_Project_Listing'!$E$16:$E$829,'N1.3_Project_Listing'!$E108, 'N1.3_Project_Listing'!$A$16:$A$829,ET_Risk_SC_Summation[[#Headers],[275kV OHL Tower]])</f>
        <v>0</v>
      </c>
      <c r="BH108" s="176" cm="1">
        <f t="array" ref="BH108">SUMIFS('N1.3_Project_Listing'!$P$16:$P$829, 'N1.3_Project_Listing'!$E$16:$E$829,'N1.3_Project_Listing'!$E108, 'N1.3_Project_Listing'!$A$16:$A$829,ET_Risk_SC_Summation[[#Headers],[400kV Circuit Breaker]])</f>
        <v>0</v>
      </c>
      <c r="BI108" s="176" cm="1">
        <f t="array" ref="BI108">SUMIFS('N1.3_Project_Listing'!$P$16:$P$829, 'N1.3_Project_Listing'!$E$16:$E$829,'N1.3_Project_Listing'!$E108, 'N1.3_Project_Listing'!$A$16:$A$829,ET_Risk_SC_Summation[[#Headers],[400kV Transformer]])</f>
        <v>0</v>
      </c>
      <c r="BJ108" s="176" cm="1">
        <f t="array" ref="BJ108">SUMIFS('N1.3_Project_Listing'!$P$16:$P$829, 'N1.3_Project_Listing'!$E$16:$E$829,'N1.3_Project_Listing'!$E108, 'N1.3_Project_Listing'!$A$16:$A$829,ET_Risk_SC_Summation[[#Headers],[400kV Reactor]])</f>
        <v>0</v>
      </c>
      <c r="BK108" s="176" cm="1">
        <f t="array" ref="BK108">SUMIFS('N1.3_Project_Listing'!$P$16:$P$829, 'N1.3_Project_Listing'!$E$16:$E$829,'N1.3_Project_Listing'!$E108, 'N1.3_Project_Listing'!$A$16:$A$829,ET_Risk_SC_Summation[[#Headers],[400kV Underground Cable]])</f>
        <v>0</v>
      </c>
      <c r="BL108" s="176" cm="1">
        <f t="array" ref="BL108">SUMIFS('N1.3_Project_Listing'!$P$16:$P$829, 'N1.3_Project_Listing'!$E$16:$E$829,'N1.3_Project_Listing'!$E108, 'N1.3_Project_Listing'!$A$16:$A$829,ET_Risk_SC_Summation[[#Headers],[400kV OHL Conductor]])</f>
        <v>0</v>
      </c>
      <c r="BM108" s="176" cm="1">
        <f t="array" ref="BM108">SUMIFS('N1.3_Project_Listing'!$P$16:$P$829, 'N1.3_Project_Listing'!$E$16:$E$829,'N1.3_Project_Listing'!$E108, 'N1.3_Project_Listing'!$A$16:$A$829,ET_Risk_SC_Summation[[#Headers],[400kV OHL Fittings]])</f>
        <v>0</v>
      </c>
      <c r="BN108" s="176" cm="1">
        <f t="array" ref="BN108">SUMIFS('N1.3_Project_Listing'!$P$16:$P$829, 'N1.3_Project_Listing'!$E$16:$E$829,'N1.3_Project_Listing'!$E108, 'N1.3_Project_Listing'!$A$16:$A$829,ET_Risk_SC_Summation[[#Headers],[400kV OHL Tower]])</f>
        <v>0</v>
      </c>
      <c r="BO108" s="177" t="str">
        <f>IF(SUM(ET_Risk_SC_Summation[[#This Row],[132kV Circuit Breaker]:[400kV OHL Tower]])=0, "n/a", INDEX(ET_Risk_SC_Summation[#Headers],1,MATCH(MAX(ET_Risk_SC_Summation[[#This Row],[132kV Circuit Breaker]:[400kV OHL Tower]]),ET_Risk_SC_Summation[[#This Row],[132kV Circuit Breaker]:[400kV OHL Tower]],0)))</f>
        <v>n/a</v>
      </c>
      <c r="BP108" s="177" t="str">
        <f>IFERROR(INDEX('N0.7_Lookup_References'!$G$77:$G$98,MATCH(ET_Risk_SC_Summation[[#This Row],[Mxx Category]],'N0.7_Lookup_References'!$F$77:$F$98,0)),"")</f>
        <v/>
      </c>
    </row>
    <row r="109" spans="1:68" ht="94.5">
      <c r="A109" s="160" t="str">
        <f>IFERROR(INDEX(N1.2_Intervention_Types[NARM Asset Category],MATCH('N1.3_Project_Listing'!$C109,N1.2_Intervention_Types[Intervention Type ID],0),1),"")</f>
        <v>Pre-heating</v>
      </c>
      <c r="B109" s="160" t="str">
        <f>IF($D$2="GD",IFERROR(INDEX(N1.2_Intervention_Types[C&amp;V Asset Category (GD)],MATCH('N1.3_Project_Listing'!$C109,N1.2_Intervention_Types[Intervention Type ID],0),1),""),IFERROR(INDEX(N1.2_Intervention_Types[NARM Asset Category],MATCH('N1.3_Project_Listing'!$C109,N1.2_Intervention_Types[Intervention Type ID],0),1),""))</f>
        <v>PRS or Offtake</v>
      </c>
      <c r="C109" s="67">
        <f>IFERROR(INDEX(N1.2_Intervention_Types[Intervention Type ID],MATCH('N1.3_Project_Listing'!$I109,N1.2_Intervention_Types[Intervention Type],0),1),"")</f>
        <v>23</v>
      </c>
      <c r="D109" s="160" t="str">
        <f>IFERROR(INDEX(N1.2_Intervention_Types[Intervention Category],MATCH('N1.3_Project_Listing'!$C109,N1.2_Intervention_Types[Intervention Type ID],0),1),"")</f>
        <v>Replacement</v>
      </c>
      <c r="E109" s="210" t="s">
        <v>732</v>
      </c>
      <c r="F109" s="236" t="s">
        <v>733</v>
      </c>
      <c r="G109" s="236" t="s">
        <v>206</v>
      </c>
      <c r="H109" s="236" t="s">
        <v>300</v>
      </c>
      <c r="I109" s="151" t="s">
        <v>728</v>
      </c>
      <c r="J109" s="139">
        <v>2030</v>
      </c>
      <c r="K109" s="312">
        <v>2</v>
      </c>
      <c r="L109" s="312">
        <v>2</v>
      </c>
      <c r="M109" s="312">
        <v>0</v>
      </c>
      <c r="N109" s="343">
        <v>0.13212155494124475</v>
      </c>
      <c r="O109" s="343">
        <v>1.4516562619073761E-2</v>
      </c>
      <c r="P109" s="365">
        <v>3.225132281312769</v>
      </c>
      <c r="Q109" s="366">
        <f t="shared" si="8"/>
        <v>0.11760499232217099</v>
      </c>
      <c r="R109" s="368">
        <f>IF('N1.3_Project_Listing'!$D109="Replacement",SUM('N1.3_Project_Listing'!$K109:$L109)/2,'N1.3_Project_Listing'!$M109)</f>
        <v>2</v>
      </c>
      <c r="S109" s="67" t="str">
        <f>IFERROR(INDEX('N0.7_Lookup_References'!$C$13:$C$72,MATCH($A109,'N0.7_Lookup_References'!$B$13:$B$72,0)),"")</f>
        <v>Systems</v>
      </c>
      <c r="T109" s="338" t="str">
        <f t="shared" si="9"/>
        <v/>
      </c>
      <c r="V109" s="312">
        <v>0</v>
      </c>
      <c r="W109" s="312">
        <v>1</v>
      </c>
      <c r="X109" s="312">
        <v>0</v>
      </c>
      <c r="Y109" s="312">
        <v>0</v>
      </c>
      <c r="Z109" s="312">
        <v>1</v>
      </c>
      <c r="AA109" s="312">
        <v>0</v>
      </c>
      <c r="AB109" s="312">
        <v>0</v>
      </c>
      <c r="AC109" s="312">
        <v>0</v>
      </c>
      <c r="AD109" s="312">
        <v>0</v>
      </c>
      <c r="AE109" s="312">
        <v>0</v>
      </c>
      <c r="AF109" s="312">
        <v>2</v>
      </c>
      <c r="AG109" s="312">
        <v>0</v>
      </c>
      <c r="AH109" s="312">
        <v>0</v>
      </c>
      <c r="AI109" s="312">
        <v>0</v>
      </c>
      <c r="AJ109" s="312">
        <v>0</v>
      </c>
      <c r="AK109" s="312">
        <v>0</v>
      </c>
      <c r="AL109" s="312">
        <v>0</v>
      </c>
      <c r="AM109" s="312">
        <v>0</v>
      </c>
      <c r="AN109" s="312">
        <v>0</v>
      </c>
      <c r="AO109" s="312">
        <v>0</v>
      </c>
      <c r="AP109" s="63">
        <f t="shared" si="10"/>
        <v>2</v>
      </c>
      <c r="AQ109" s="63">
        <f t="shared" si="11"/>
        <v>2</v>
      </c>
      <c r="AR109" s="63">
        <f t="shared" si="12"/>
        <v>0</v>
      </c>
      <c r="AT109" s="176" cm="1">
        <f t="array" ref="AT109">SUMIFS('N1.3_Project_Listing'!$P$16:$P$829, 'N1.3_Project_Listing'!$E$16:$E$829,'N1.3_Project_Listing'!$E109, 'N1.3_Project_Listing'!$A$16:$A$829,ET_Risk_SC_Summation[[#Headers],[132kV Circuit Breaker]])</f>
        <v>0</v>
      </c>
      <c r="AU109" s="176" cm="1">
        <f t="array" ref="AU109">SUMIFS('N1.3_Project_Listing'!$P$16:$P$829, 'N1.3_Project_Listing'!$E$16:$E$829,'N1.3_Project_Listing'!$E109, 'N1.3_Project_Listing'!$A$16:$A$829,ET_Risk_SC_Summation[[#Headers],[132kV Transformer]])</f>
        <v>0</v>
      </c>
      <c r="AV109" s="176" cm="1">
        <f t="array" ref="AV109">SUMIFS('N1.3_Project_Listing'!$P$16:$P$829, 'N1.3_Project_Listing'!$E$16:$E$829,'N1.3_Project_Listing'!$E109, 'N1.3_Project_Listing'!$A$16:$A$829,ET_Risk_SC_Summation[[#Headers],[132kV Reactor]])</f>
        <v>0</v>
      </c>
      <c r="AW109" s="176" cm="1">
        <f t="array" ref="AW109">SUMIFS('N1.3_Project_Listing'!$P$16:$P$829, 'N1.3_Project_Listing'!$E$16:$E$829,'N1.3_Project_Listing'!$E109, 'N1.3_Project_Listing'!$A$16:$A$829,ET_Risk_SC_Summation[[#Headers],[132kV Underground Cable]])</f>
        <v>0</v>
      </c>
      <c r="AX109" s="176" cm="1">
        <f t="array" ref="AX109">SUMIFS('N1.3_Project_Listing'!$P$16:$P$829, 'N1.3_Project_Listing'!$E$16:$E$829,'N1.3_Project_Listing'!$E109, 'N1.3_Project_Listing'!$A$16:$A$829,ET_Risk_SC_Summation[[#Headers],[132kV OHL Conductor]])</f>
        <v>0</v>
      </c>
      <c r="AY109" s="176" cm="1">
        <f t="array" ref="AY109">SUMIFS('N1.3_Project_Listing'!$P$16:$P$829, 'N1.3_Project_Listing'!$E$16:$E$829,'N1.3_Project_Listing'!$E109, 'N1.3_Project_Listing'!$A$16:$A$829,ET_Risk_SC_Summation[[#Headers],[132kV OHL Fittings]])</f>
        <v>0</v>
      </c>
      <c r="AZ109" s="176" cm="1">
        <f t="array" ref="AZ109">SUMIFS('N1.3_Project_Listing'!$P$16:$P$829, 'N1.3_Project_Listing'!$E$16:$E$829,'N1.3_Project_Listing'!$E109, 'N1.3_Project_Listing'!$A$16:$A$829,ET_Risk_SC_Summation[[#Headers],[132kV OHL Tower]])</f>
        <v>0</v>
      </c>
      <c r="BA109" s="176" cm="1">
        <f t="array" ref="BA109">SUMIFS('N1.3_Project_Listing'!$P$16:$P$829, 'N1.3_Project_Listing'!$E$16:$E$829,'N1.3_Project_Listing'!$E109, 'N1.3_Project_Listing'!$A$16:$A$829,ET_Risk_SC_Summation[[#Headers],[275kV Circuit Breaker]])</f>
        <v>0</v>
      </c>
      <c r="BB109" s="176" cm="1">
        <f t="array" ref="BB109">SUMIFS('N1.3_Project_Listing'!$P$16:$P$829, 'N1.3_Project_Listing'!$E$16:$E$829,'N1.3_Project_Listing'!$E109, 'N1.3_Project_Listing'!$A$16:$A$829,ET_Risk_SC_Summation[[#Headers],[275kV Transformer]])</f>
        <v>0</v>
      </c>
      <c r="BC109" s="176" cm="1">
        <f t="array" ref="BC109">SUMIFS('N1.3_Project_Listing'!$P$16:$P$829, 'N1.3_Project_Listing'!$E$16:$E$829,'N1.3_Project_Listing'!$E109, 'N1.3_Project_Listing'!$A$16:$A$829,ET_Risk_SC_Summation[[#Headers],[275kV Reactor]])</f>
        <v>0</v>
      </c>
      <c r="BD109" s="176" cm="1">
        <f t="array" ref="BD109">SUMIFS('N1.3_Project_Listing'!$P$16:$P$829, 'N1.3_Project_Listing'!$E$16:$E$829,'N1.3_Project_Listing'!$E109, 'N1.3_Project_Listing'!$A$16:$A$829,ET_Risk_SC_Summation[[#Headers],[275kV Underground Cable]])</f>
        <v>0</v>
      </c>
      <c r="BE109" s="176" cm="1">
        <f t="array" ref="BE109">SUMIFS('N1.3_Project_Listing'!$P$16:$P$829, 'N1.3_Project_Listing'!$E$16:$E$829,'N1.3_Project_Listing'!$E109, 'N1.3_Project_Listing'!$A$16:$A$829,ET_Risk_SC_Summation[[#Headers],[275kV OHL Conductor]])</f>
        <v>0</v>
      </c>
      <c r="BF109" s="176" cm="1">
        <f t="array" ref="BF109">SUMIFS('N1.3_Project_Listing'!$P$16:$P$829, 'N1.3_Project_Listing'!$E$16:$E$829,'N1.3_Project_Listing'!$E109, 'N1.3_Project_Listing'!$A$16:$A$829,ET_Risk_SC_Summation[[#Headers],[275kV OHL Fittings]])</f>
        <v>0</v>
      </c>
      <c r="BG109" s="176" cm="1">
        <f t="array" ref="BG109">SUMIFS('N1.3_Project_Listing'!$P$16:$P$829, 'N1.3_Project_Listing'!$E$16:$E$829,'N1.3_Project_Listing'!$E109, 'N1.3_Project_Listing'!$A$16:$A$829,ET_Risk_SC_Summation[[#Headers],[275kV OHL Tower]])</f>
        <v>0</v>
      </c>
      <c r="BH109" s="176" cm="1">
        <f t="array" ref="BH109">SUMIFS('N1.3_Project_Listing'!$P$16:$P$829, 'N1.3_Project_Listing'!$E$16:$E$829,'N1.3_Project_Listing'!$E109, 'N1.3_Project_Listing'!$A$16:$A$829,ET_Risk_SC_Summation[[#Headers],[400kV Circuit Breaker]])</f>
        <v>0</v>
      </c>
      <c r="BI109" s="176" cm="1">
        <f t="array" ref="BI109">SUMIFS('N1.3_Project_Listing'!$P$16:$P$829, 'N1.3_Project_Listing'!$E$16:$E$829,'N1.3_Project_Listing'!$E109, 'N1.3_Project_Listing'!$A$16:$A$829,ET_Risk_SC_Summation[[#Headers],[400kV Transformer]])</f>
        <v>0</v>
      </c>
      <c r="BJ109" s="176" cm="1">
        <f t="array" ref="BJ109">SUMIFS('N1.3_Project_Listing'!$P$16:$P$829, 'N1.3_Project_Listing'!$E$16:$E$829,'N1.3_Project_Listing'!$E109, 'N1.3_Project_Listing'!$A$16:$A$829,ET_Risk_SC_Summation[[#Headers],[400kV Reactor]])</f>
        <v>0</v>
      </c>
      <c r="BK109" s="176" cm="1">
        <f t="array" ref="BK109">SUMIFS('N1.3_Project_Listing'!$P$16:$P$829, 'N1.3_Project_Listing'!$E$16:$E$829,'N1.3_Project_Listing'!$E109, 'N1.3_Project_Listing'!$A$16:$A$829,ET_Risk_SC_Summation[[#Headers],[400kV Underground Cable]])</f>
        <v>0</v>
      </c>
      <c r="BL109" s="176" cm="1">
        <f t="array" ref="BL109">SUMIFS('N1.3_Project_Listing'!$P$16:$P$829, 'N1.3_Project_Listing'!$E$16:$E$829,'N1.3_Project_Listing'!$E109, 'N1.3_Project_Listing'!$A$16:$A$829,ET_Risk_SC_Summation[[#Headers],[400kV OHL Conductor]])</f>
        <v>0</v>
      </c>
      <c r="BM109" s="176" cm="1">
        <f t="array" ref="BM109">SUMIFS('N1.3_Project_Listing'!$P$16:$P$829, 'N1.3_Project_Listing'!$E$16:$E$829,'N1.3_Project_Listing'!$E109, 'N1.3_Project_Listing'!$A$16:$A$829,ET_Risk_SC_Summation[[#Headers],[400kV OHL Fittings]])</f>
        <v>0</v>
      </c>
      <c r="BN109" s="176" cm="1">
        <f t="array" ref="BN109">SUMIFS('N1.3_Project_Listing'!$P$16:$P$829, 'N1.3_Project_Listing'!$E$16:$E$829,'N1.3_Project_Listing'!$E109, 'N1.3_Project_Listing'!$A$16:$A$829,ET_Risk_SC_Summation[[#Headers],[400kV OHL Tower]])</f>
        <v>0</v>
      </c>
      <c r="BO109" s="177" t="str">
        <f>IF(SUM(ET_Risk_SC_Summation[[#This Row],[132kV Circuit Breaker]:[400kV OHL Tower]])=0, "n/a", INDEX(ET_Risk_SC_Summation[#Headers],1,MATCH(MAX(ET_Risk_SC_Summation[[#This Row],[132kV Circuit Breaker]:[400kV OHL Tower]]),ET_Risk_SC_Summation[[#This Row],[132kV Circuit Breaker]:[400kV OHL Tower]],0)))</f>
        <v>n/a</v>
      </c>
      <c r="BP109" s="177" t="str">
        <f>IFERROR(INDEX('N0.7_Lookup_References'!$G$77:$G$98,MATCH(ET_Risk_SC_Summation[[#This Row],[Mxx Category]],'N0.7_Lookup_References'!$F$77:$F$98,0)),"")</f>
        <v/>
      </c>
    </row>
    <row r="110" spans="1:68" ht="94.5">
      <c r="A110" s="160" t="str">
        <f>IFERROR(INDEX(N1.2_Intervention_Types[NARM Asset Category],MATCH('N1.3_Project_Listing'!$C110,N1.2_Intervention_Types[Intervention Type ID],0),1),"")</f>
        <v>Pre-heating</v>
      </c>
      <c r="B110" s="160" t="str">
        <f>IF($D$2="GD",IFERROR(INDEX(N1.2_Intervention_Types[C&amp;V Asset Category (GD)],MATCH('N1.3_Project_Listing'!$C110,N1.2_Intervention_Types[Intervention Type ID],0),1),""),IFERROR(INDEX(N1.2_Intervention_Types[NARM Asset Category],MATCH('N1.3_Project_Listing'!$C110,N1.2_Intervention_Types[Intervention Type ID],0),1),""))</f>
        <v>PRS or Offtake</v>
      </c>
      <c r="C110" s="67">
        <f>IFERROR(INDEX(N1.2_Intervention_Types[Intervention Type ID],MATCH('N1.3_Project_Listing'!$I110,N1.2_Intervention_Types[Intervention Type],0),1),"")</f>
        <v>23</v>
      </c>
      <c r="D110" s="160" t="str">
        <f>IFERROR(INDEX(N1.2_Intervention_Types[Intervention Category],MATCH('N1.3_Project_Listing'!$C110,N1.2_Intervention_Types[Intervention Type ID],0),1),"")</f>
        <v>Replacement</v>
      </c>
      <c r="E110" s="210" t="s">
        <v>732</v>
      </c>
      <c r="F110" s="236" t="s">
        <v>733</v>
      </c>
      <c r="G110" s="236" t="s">
        <v>206</v>
      </c>
      <c r="H110" s="236" t="s">
        <v>300</v>
      </c>
      <c r="I110" s="151" t="s">
        <v>728</v>
      </c>
      <c r="J110" s="139">
        <v>2031</v>
      </c>
      <c r="K110" s="312">
        <v>0</v>
      </c>
      <c r="L110" s="312">
        <v>0</v>
      </c>
      <c r="M110" s="312">
        <v>0</v>
      </c>
      <c r="N110" s="343">
        <v>0</v>
      </c>
      <c r="O110" s="343">
        <v>0</v>
      </c>
      <c r="P110" s="365">
        <v>0</v>
      </c>
      <c r="Q110" s="366">
        <f t="shared" si="8"/>
        <v>0</v>
      </c>
      <c r="R110" s="368">
        <f>IF('N1.3_Project_Listing'!$D110="Replacement",SUM('N1.3_Project_Listing'!$K110:$L110)/2,'N1.3_Project_Listing'!$M110)</f>
        <v>0</v>
      </c>
      <c r="S110" s="67" t="str">
        <f>IFERROR(INDEX('N0.7_Lookup_References'!$C$13:$C$72,MATCH($A110,'N0.7_Lookup_References'!$B$13:$B$72,0)),"")</f>
        <v>Systems</v>
      </c>
      <c r="T110" s="338" t="str">
        <f t="shared" si="9"/>
        <v/>
      </c>
      <c r="V110" s="312">
        <v>0</v>
      </c>
      <c r="W110" s="312">
        <v>0</v>
      </c>
      <c r="X110" s="312">
        <v>0</v>
      </c>
      <c r="Y110" s="312">
        <v>0</v>
      </c>
      <c r="Z110" s="312">
        <v>0</v>
      </c>
      <c r="AA110" s="312">
        <v>0</v>
      </c>
      <c r="AB110" s="312">
        <v>0</v>
      </c>
      <c r="AC110" s="312">
        <v>0</v>
      </c>
      <c r="AD110" s="312">
        <v>0</v>
      </c>
      <c r="AE110" s="312">
        <v>0</v>
      </c>
      <c r="AF110" s="312">
        <v>0</v>
      </c>
      <c r="AG110" s="312">
        <v>0</v>
      </c>
      <c r="AH110" s="312">
        <v>0</v>
      </c>
      <c r="AI110" s="312">
        <v>0</v>
      </c>
      <c r="AJ110" s="312">
        <v>0</v>
      </c>
      <c r="AK110" s="312">
        <v>0</v>
      </c>
      <c r="AL110" s="312">
        <v>0</v>
      </c>
      <c r="AM110" s="312">
        <v>0</v>
      </c>
      <c r="AN110" s="312">
        <v>0</v>
      </c>
      <c r="AO110" s="312">
        <v>0</v>
      </c>
      <c r="AP110" s="63">
        <f t="shared" si="10"/>
        <v>0</v>
      </c>
      <c r="AQ110" s="63">
        <f t="shared" si="11"/>
        <v>0</v>
      </c>
      <c r="AR110" s="63">
        <f t="shared" si="12"/>
        <v>0</v>
      </c>
      <c r="AT110" s="176" cm="1">
        <f t="array" ref="AT110">SUMIFS('N1.3_Project_Listing'!$P$16:$P$829, 'N1.3_Project_Listing'!$E$16:$E$829,'N1.3_Project_Listing'!$E110, 'N1.3_Project_Listing'!$A$16:$A$829,ET_Risk_SC_Summation[[#Headers],[132kV Circuit Breaker]])</f>
        <v>0</v>
      </c>
      <c r="AU110" s="176" cm="1">
        <f t="array" ref="AU110">SUMIFS('N1.3_Project_Listing'!$P$16:$P$829, 'N1.3_Project_Listing'!$E$16:$E$829,'N1.3_Project_Listing'!$E110, 'N1.3_Project_Listing'!$A$16:$A$829,ET_Risk_SC_Summation[[#Headers],[132kV Transformer]])</f>
        <v>0</v>
      </c>
      <c r="AV110" s="176" cm="1">
        <f t="array" ref="AV110">SUMIFS('N1.3_Project_Listing'!$P$16:$P$829, 'N1.3_Project_Listing'!$E$16:$E$829,'N1.3_Project_Listing'!$E110, 'N1.3_Project_Listing'!$A$16:$A$829,ET_Risk_SC_Summation[[#Headers],[132kV Reactor]])</f>
        <v>0</v>
      </c>
      <c r="AW110" s="176" cm="1">
        <f t="array" ref="AW110">SUMIFS('N1.3_Project_Listing'!$P$16:$P$829, 'N1.3_Project_Listing'!$E$16:$E$829,'N1.3_Project_Listing'!$E110, 'N1.3_Project_Listing'!$A$16:$A$829,ET_Risk_SC_Summation[[#Headers],[132kV Underground Cable]])</f>
        <v>0</v>
      </c>
      <c r="AX110" s="176" cm="1">
        <f t="array" ref="AX110">SUMIFS('N1.3_Project_Listing'!$P$16:$P$829, 'N1.3_Project_Listing'!$E$16:$E$829,'N1.3_Project_Listing'!$E110, 'N1.3_Project_Listing'!$A$16:$A$829,ET_Risk_SC_Summation[[#Headers],[132kV OHL Conductor]])</f>
        <v>0</v>
      </c>
      <c r="AY110" s="176" cm="1">
        <f t="array" ref="AY110">SUMIFS('N1.3_Project_Listing'!$P$16:$P$829, 'N1.3_Project_Listing'!$E$16:$E$829,'N1.3_Project_Listing'!$E110, 'N1.3_Project_Listing'!$A$16:$A$829,ET_Risk_SC_Summation[[#Headers],[132kV OHL Fittings]])</f>
        <v>0</v>
      </c>
      <c r="AZ110" s="176" cm="1">
        <f t="array" ref="AZ110">SUMIFS('N1.3_Project_Listing'!$P$16:$P$829, 'N1.3_Project_Listing'!$E$16:$E$829,'N1.3_Project_Listing'!$E110, 'N1.3_Project_Listing'!$A$16:$A$829,ET_Risk_SC_Summation[[#Headers],[132kV OHL Tower]])</f>
        <v>0</v>
      </c>
      <c r="BA110" s="176" cm="1">
        <f t="array" ref="BA110">SUMIFS('N1.3_Project_Listing'!$P$16:$P$829, 'N1.3_Project_Listing'!$E$16:$E$829,'N1.3_Project_Listing'!$E110, 'N1.3_Project_Listing'!$A$16:$A$829,ET_Risk_SC_Summation[[#Headers],[275kV Circuit Breaker]])</f>
        <v>0</v>
      </c>
      <c r="BB110" s="176" cm="1">
        <f t="array" ref="BB110">SUMIFS('N1.3_Project_Listing'!$P$16:$P$829, 'N1.3_Project_Listing'!$E$16:$E$829,'N1.3_Project_Listing'!$E110, 'N1.3_Project_Listing'!$A$16:$A$829,ET_Risk_SC_Summation[[#Headers],[275kV Transformer]])</f>
        <v>0</v>
      </c>
      <c r="BC110" s="176" cm="1">
        <f t="array" ref="BC110">SUMIFS('N1.3_Project_Listing'!$P$16:$P$829, 'N1.3_Project_Listing'!$E$16:$E$829,'N1.3_Project_Listing'!$E110, 'N1.3_Project_Listing'!$A$16:$A$829,ET_Risk_SC_Summation[[#Headers],[275kV Reactor]])</f>
        <v>0</v>
      </c>
      <c r="BD110" s="176" cm="1">
        <f t="array" ref="BD110">SUMIFS('N1.3_Project_Listing'!$P$16:$P$829, 'N1.3_Project_Listing'!$E$16:$E$829,'N1.3_Project_Listing'!$E110, 'N1.3_Project_Listing'!$A$16:$A$829,ET_Risk_SC_Summation[[#Headers],[275kV Underground Cable]])</f>
        <v>0</v>
      </c>
      <c r="BE110" s="176" cm="1">
        <f t="array" ref="BE110">SUMIFS('N1.3_Project_Listing'!$P$16:$P$829, 'N1.3_Project_Listing'!$E$16:$E$829,'N1.3_Project_Listing'!$E110, 'N1.3_Project_Listing'!$A$16:$A$829,ET_Risk_SC_Summation[[#Headers],[275kV OHL Conductor]])</f>
        <v>0</v>
      </c>
      <c r="BF110" s="176" cm="1">
        <f t="array" ref="BF110">SUMIFS('N1.3_Project_Listing'!$P$16:$P$829, 'N1.3_Project_Listing'!$E$16:$E$829,'N1.3_Project_Listing'!$E110, 'N1.3_Project_Listing'!$A$16:$A$829,ET_Risk_SC_Summation[[#Headers],[275kV OHL Fittings]])</f>
        <v>0</v>
      </c>
      <c r="BG110" s="176" cm="1">
        <f t="array" ref="BG110">SUMIFS('N1.3_Project_Listing'!$P$16:$P$829, 'N1.3_Project_Listing'!$E$16:$E$829,'N1.3_Project_Listing'!$E110, 'N1.3_Project_Listing'!$A$16:$A$829,ET_Risk_SC_Summation[[#Headers],[275kV OHL Tower]])</f>
        <v>0</v>
      </c>
      <c r="BH110" s="176" cm="1">
        <f t="array" ref="BH110">SUMIFS('N1.3_Project_Listing'!$P$16:$P$829, 'N1.3_Project_Listing'!$E$16:$E$829,'N1.3_Project_Listing'!$E110, 'N1.3_Project_Listing'!$A$16:$A$829,ET_Risk_SC_Summation[[#Headers],[400kV Circuit Breaker]])</f>
        <v>0</v>
      </c>
      <c r="BI110" s="176" cm="1">
        <f t="array" ref="BI110">SUMIFS('N1.3_Project_Listing'!$P$16:$P$829, 'N1.3_Project_Listing'!$E$16:$E$829,'N1.3_Project_Listing'!$E110, 'N1.3_Project_Listing'!$A$16:$A$829,ET_Risk_SC_Summation[[#Headers],[400kV Transformer]])</f>
        <v>0</v>
      </c>
      <c r="BJ110" s="176" cm="1">
        <f t="array" ref="BJ110">SUMIFS('N1.3_Project_Listing'!$P$16:$P$829, 'N1.3_Project_Listing'!$E$16:$E$829,'N1.3_Project_Listing'!$E110, 'N1.3_Project_Listing'!$A$16:$A$829,ET_Risk_SC_Summation[[#Headers],[400kV Reactor]])</f>
        <v>0</v>
      </c>
      <c r="BK110" s="176" cm="1">
        <f t="array" ref="BK110">SUMIFS('N1.3_Project_Listing'!$P$16:$P$829, 'N1.3_Project_Listing'!$E$16:$E$829,'N1.3_Project_Listing'!$E110, 'N1.3_Project_Listing'!$A$16:$A$829,ET_Risk_SC_Summation[[#Headers],[400kV Underground Cable]])</f>
        <v>0</v>
      </c>
      <c r="BL110" s="176" cm="1">
        <f t="array" ref="BL110">SUMIFS('N1.3_Project_Listing'!$P$16:$P$829, 'N1.3_Project_Listing'!$E$16:$E$829,'N1.3_Project_Listing'!$E110, 'N1.3_Project_Listing'!$A$16:$A$829,ET_Risk_SC_Summation[[#Headers],[400kV OHL Conductor]])</f>
        <v>0</v>
      </c>
      <c r="BM110" s="176" cm="1">
        <f t="array" ref="BM110">SUMIFS('N1.3_Project_Listing'!$P$16:$P$829, 'N1.3_Project_Listing'!$E$16:$E$829,'N1.3_Project_Listing'!$E110, 'N1.3_Project_Listing'!$A$16:$A$829,ET_Risk_SC_Summation[[#Headers],[400kV OHL Fittings]])</f>
        <v>0</v>
      </c>
      <c r="BN110" s="176" cm="1">
        <f t="array" ref="BN110">SUMIFS('N1.3_Project_Listing'!$P$16:$P$829, 'N1.3_Project_Listing'!$E$16:$E$829,'N1.3_Project_Listing'!$E110, 'N1.3_Project_Listing'!$A$16:$A$829,ET_Risk_SC_Summation[[#Headers],[400kV OHL Tower]])</f>
        <v>0</v>
      </c>
      <c r="BO110" s="177" t="str">
        <f>IF(SUM(ET_Risk_SC_Summation[[#This Row],[132kV Circuit Breaker]:[400kV OHL Tower]])=0, "n/a", INDEX(ET_Risk_SC_Summation[#Headers],1,MATCH(MAX(ET_Risk_SC_Summation[[#This Row],[132kV Circuit Breaker]:[400kV OHL Tower]]),ET_Risk_SC_Summation[[#This Row],[132kV Circuit Breaker]:[400kV OHL Tower]],0)))</f>
        <v>n/a</v>
      </c>
      <c r="BP110" s="177" t="str">
        <f>IFERROR(INDEX('N0.7_Lookup_References'!$G$77:$G$98,MATCH(ET_Risk_SC_Summation[[#This Row],[Mxx Category]],'N0.7_Lookup_References'!$F$77:$F$98,0)),"")</f>
        <v/>
      </c>
    </row>
    <row r="111" spans="1:68" ht="94.5">
      <c r="A111" s="160" t="str">
        <f>IFERROR(INDEX(N1.2_Intervention_Types[NARM Asset Category],MATCH('N1.3_Project_Listing'!$C111,N1.2_Intervention_Types[Intervention Type ID],0),1),"")</f>
        <v>Pre-heating</v>
      </c>
      <c r="B111" s="160" t="str">
        <f>IF($D$2="GD",IFERROR(INDEX(N1.2_Intervention_Types[C&amp;V Asset Category (GD)],MATCH('N1.3_Project_Listing'!$C111,N1.2_Intervention_Types[Intervention Type ID],0),1),""),IFERROR(INDEX(N1.2_Intervention_Types[NARM Asset Category],MATCH('N1.3_Project_Listing'!$C111,N1.2_Intervention_Types[Intervention Type ID],0),1),""))</f>
        <v>PRS or Offtake</v>
      </c>
      <c r="C111" s="67">
        <f>IFERROR(INDEX(N1.2_Intervention_Types[Intervention Type ID],MATCH('N1.3_Project_Listing'!$I111,N1.2_Intervention_Types[Intervention Type],0),1),"")</f>
        <v>12</v>
      </c>
      <c r="D111" s="160" t="str">
        <f>IFERROR(INDEX(N1.2_Intervention_Types[Intervention Category],MATCH('N1.3_Project_Listing'!$C111,N1.2_Intervention_Types[Intervention Type ID],0),1),"")</f>
        <v>Replacement</v>
      </c>
      <c r="E111" s="210" t="s">
        <v>734</v>
      </c>
      <c r="F111" s="236" t="s">
        <v>735</v>
      </c>
      <c r="G111" s="236" t="s">
        <v>206</v>
      </c>
      <c r="H111" s="236" t="s">
        <v>300</v>
      </c>
      <c r="I111" s="151" t="s">
        <v>731</v>
      </c>
      <c r="J111" s="139">
        <v>2027</v>
      </c>
      <c r="K111" s="312">
        <v>4</v>
      </c>
      <c r="L111" s="312">
        <v>4</v>
      </c>
      <c r="M111" s="312">
        <v>0</v>
      </c>
      <c r="N111" s="343">
        <v>0.42424473798045526</v>
      </c>
      <c r="O111" s="343">
        <v>4.1703314370907039E-2</v>
      </c>
      <c r="P111" s="365">
        <v>9.7921834443070885</v>
      </c>
      <c r="Q111" s="366">
        <f t="shared" ref="Q111:Q143" si="13">N111-O111</f>
        <v>0.38254142360954824</v>
      </c>
      <c r="R111" s="368">
        <f>IF('N1.3_Project_Listing'!$D111="Replacement",SUM('N1.3_Project_Listing'!$K111:$L111)/2,'N1.3_Project_Listing'!$M111)</f>
        <v>4</v>
      </c>
      <c r="S111" s="67" t="str">
        <f>IFERROR(INDEX('N0.7_Lookup_References'!$C$13:$C$72,MATCH($A111,'N0.7_Lookup_References'!$B$13:$B$72,0)),"")</f>
        <v>Systems</v>
      </c>
      <c r="T111" s="338" t="str">
        <f t="shared" si="9"/>
        <v/>
      </c>
      <c r="V111" s="312">
        <v>0</v>
      </c>
      <c r="W111" s="312">
        <v>0</v>
      </c>
      <c r="X111" s="312">
        <v>1</v>
      </c>
      <c r="Y111" s="312">
        <v>2</v>
      </c>
      <c r="Z111" s="312">
        <v>0</v>
      </c>
      <c r="AA111" s="312">
        <v>0</v>
      </c>
      <c r="AB111" s="312">
        <v>0</v>
      </c>
      <c r="AC111" s="312">
        <v>0</v>
      </c>
      <c r="AD111" s="312">
        <v>0</v>
      </c>
      <c r="AE111" s="312">
        <v>1</v>
      </c>
      <c r="AF111" s="312">
        <v>4</v>
      </c>
      <c r="AG111" s="312">
        <v>0</v>
      </c>
      <c r="AH111" s="312">
        <v>0</v>
      </c>
      <c r="AI111" s="312">
        <v>0</v>
      </c>
      <c r="AJ111" s="312">
        <v>0</v>
      </c>
      <c r="AK111" s="312">
        <v>0</v>
      </c>
      <c r="AL111" s="312">
        <v>0</v>
      </c>
      <c r="AM111" s="312">
        <v>0</v>
      </c>
      <c r="AN111" s="312">
        <v>0</v>
      </c>
      <c r="AO111" s="312">
        <v>0</v>
      </c>
      <c r="AP111" s="63">
        <f t="shared" si="10"/>
        <v>4</v>
      </c>
      <c r="AQ111" s="63">
        <f t="shared" si="11"/>
        <v>4</v>
      </c>
      <c r="AR111" s="63">
        <f t="shared" si="12"/>
        <v>0</v>
      </c>
      <c r="AT111" s="176" cm="1">
        <f t="array" ref="AT111">SUMIFS('N1.3_Project_Listing'!$P$16:$P$829, 'N1.3_Project_Listing'!$E$16:$E$829,'N1.3_Project_Listing'!$E111, 'N1.3_Project_Listing'!$A$16:$A$829,ET_Risk_SC_Summation[[#Headers],[132kV Circuit Breaker]])</f>
        <v>0</v>
      </c>
      <c r="AU111" s="176" cm="1">
        <f t="array" ref="AU111">SUMIFS('N1.3_Project_Listing'!$P$16:$P$829, 'N1.3_Project_Listing'!$E$16:$E$829,'N1.3_Project_Listing'!$E111, 'N1.3_Project_Listing'!$A$16:$A$829,ET_Risk_SC_Summation[[#Headers],[132kV Transformer]])</f>
        <v>0</v>
      </c>
      <c r="AV111" s="176" cm="1">
        <f t="array" ref="AV111">SUMIFS('N1.3_Project_Listing'!$P$16:$P$829, 'N1.3_Project_Listing'!$E$16:$E$829,'N1.3_Project_Listing'!$E111, 'N1.3_Project_Listing'!$A$16:$A$829,ET_Risk_SC_Summation[[#Headers],[132kV Reactor]])</f>
        <v>0</v>
      </c>
      <c r="AW111" s="176" cm="1">
        <f t="array" ref="AW111">SUMIFS('N1.3_Project_Listing'!$P$16:$P$829, 'N1.3_Project_Listing'!$E$16:$E$829,'N1.3_Project_Listing'!$E111, 'N1.3_Project_Listing'!$A$16:$A$829,ET_Risk_SC_Summation[[#Headers],[132kV Underground Cable]])</f>
        <v>0</v>
      </c>
      <c r="AX111" s="176" cm="1">
        <f t="array" ref="AX111">SUMIFS('N1.3_Project_Listing'!$P$16:$P$829, 'N1.3_Project_Listing'!$E$16:$E$829,'N1.3_Project_Listing'!$E111, 'N1.3_Project_Listing'!$A$16:$A$829,ET_Risk_SC_Summation[[#Headers],[132kV OHL Conductor]])</f>
        <v>0</v>
      </c>
      <c r="AY111" s="176" cm="1">
        <f t="array" ref="AY111">SUMIFS('N1.3_Project_Listing'!$P$16:$P$829, 'N1.3_Project_Listing'!$E$16:$E$829,'N1.3_Project_Listing'!$E111, 'N1.3_Project_Listing'!$A$16:$A$829,ET_Risk_SC_Summation[[#Headers],[132kV OHL Fittings]])</f>
        <v>0</v>
      </c>
      <c r="AZ111" s="176" cm="1">
        <f t="array" ref="AZ111">SUMIFS('N1.3_Project_Listing'!$P$16:$P$829, 'N1.3_Project_Listing'!$E$16:$E$829,'N1.3_Project_Listing'!$E111, 'N1.3_Project_Listing'!$A$16:$A$829,ET_Risk_SC_Summation[[#Headers],[132kV OHL Tower]])</f>
        <v>0</v>
      </c>
      <c r="BA111" s="176" cm="1">
        <f t="array" ref="BA111">SUMIFS('N1.3_Project_Listing'!$P$16:$P$829, 'N1.3_Project_Listing'!$E$16:$E$829,'N1.3_Project_Listing'!$E111, 'N1.3_Project_Listing'!$A$16:$A$829,ET_Risk_SC_Summation[[#Headers],[275kV Circuit Breaker]])</f>
        <v>0</v>
      </c>
      <c r="BB111" s="176" cm="1">
        <f t="array" ref="BB111">SUMIFS('N1.3_Project_Listing'!$P$16:$P$829, 'N1.3_Project_Listing'!$E$16:$E$829,'N1.3_Project_Listing'!$E111, 'N1.3_Project_Listing'!$A$16:$A$829,ET_Risk_SC_Summation[[#Headers],[275kV Transformer]])</f>
        <v>0</v>
      </c>
      <c r="BC111" s="176" cm="1">
        <f t="array" ref="BC111">SUMIFS('N1.3_Project_Listing'!$P$16:$P$829, 'N1.3_Project_Listing'!$E$16:$E$829,'N1.3_Project_Listing'!$E111, 'N1.3_Project_Listing'!$A$16:$A$829,ET_Risk_SC_Summation[[#Headers],[275kV Reactor]])</f>
        <v>0</v>
      </c>
      <c r="BD111" s="176" cm="1">
        <f t="array" ref="BD111">SUMIFS('N1.3_Project_Listing'!$P$16:$P$829, 'N1.3_Project_Listing'!$E$16:$E$829,'N1.3_Project_Listing'!$E111, 'N1.3_Project_Listing'!$A$16:$A$829,ET_Risk_SC_Summation[[#Headers],[275kV Underground Cable]])</f>
        <v>0</v>
      </c>
      <c r="BE111" s="176" cm="1">
        <f t="array" ref="BE111">SUMIFS('N1.3_Project_Listing'!$P$16:$P$829, 'N1.3_Project_Listing'!$E$16:$E$829,'N1.3_Project_Listing'!$E111, 'N1.3_Project_Listing'!$A$16:$A$829,ET_Risk_SC_Summation[[#Headers],[275kV OHL Conductor]])</f>
        <v>0</v>
      </c>
      <c r="BF111" s="176" cm="1">
        <f t="array" ref="BF111">SUMIFS('N1.3_Project_Listing'!$P$16:$P$829, 'N1.3_Project_Listing'!$E$16:$E$829,'N1.3_Project_Listing'!$E111, 'N1.3_Project_Listing'!$A$16:$A$829,ET_Risk_SC_Summation[[#Headers],[275kV OHL Fittings]])</f>
        <v>0</v>
      </c>
      <c r="BG111" s="176" cm="1">
        <f t="array" ref="BG111">SUMIFS('N1.3_Project_Listing'!$P$16:$P$829, 'N1.3_Project_Listing'!$E$16:$E$829,'N1.3_Project_Listing'!$E111, 'N1.3_Project_Listing'!$A$16:$A$829,ET_Risk_SC_Summation[[#Headers],[275kV OHL Tower]])</f>
        <v>0</v>
      </c>
      <c r="BH111" s="176" cm="1">
        <f t="array" ref="BH111">SUMIFS('N1.3_Project_Listing'!$P$16:$P$829, 'N1.3_Project_Listing'!$E$16:$E$829,'N1.3_Project_Listing'!$E111, 'N1.3_Project_Listing'!$A$16:$A$829,ET_Risk_SC_Summation[[#Headers],[400kV Circuit Breaker]])</f>
        <v>0</v>
      </c>
      <c r="BI111" s="176" cm="1">
        <f t="array" ref="BI111">SUMIFS('N1.3_Project_Listing'!$P$16:$P$829, 'N1.3_Project_Listing'!$E$16:$E$829,'N1.3_Project_Listing'!$E111, 'N1.3_Project_Listing'!$A$16:$A$829,ET_Risk_SC_Summation[[#Headers],[400kV Transformer]])</f>
        <v>0</v>
      </c>
      <c r="BJ111" s="176" cm="1">
        <f t="array" ref="BJ111">SUMIFS('N1.3_Project_Listing'!$P$16:$P$829, 'N1.3_Project_Listing'!$E$16:$E$829,'N1.3_Project_Listing'!$E111, 'N1.3_Project_Listing'!$A$16:$A$829,ET_Risk_SC_Summation[[#Headers],[400kV Reactor]])</f>
        <v>0</v>
      </c>
      <c r="BK111" s="176" cm="1">
        <f t="array" ref="BK111">SUMIFS('N1.3_Project_Listing'!$P$16:$P$829, 'N1.3_Project_Listing'!$E$16:$E$829,'N1.3_Project_Listing'!$E111, 'N1.3_Project_Listing'!$A$16:$A$829,ET_Risk_SC_Summation[[#Headers],[400kV Underground Cable]])</f>
        <v>0</v>
      </c>
      <c r="BL111" s="176" cm="1">
        <f t="array" ref="BL111">SUMIFS('N1.3_Project_Listing'!$P$16:$P$829, 'N1.3_Project_Listing'!$E$16:$E$829,'N1.3_Project_Listing'!$E111, 'N1.3_Project_Listing'!$A$16:$A$829,ET_Risk_SC_Summation[[#Headers],[400kV OHL Conductor]])</f>
        <v>0</v>
      </c>
      <c r="BM111" s="176" cm="1">
        <f t="array" ref="BM111">SUMIFS('N1.3_Project_Listing'!$P$16:$P$829, 'N1.3_Project_Listing'!$E$16:$E$829,'N1.3_Project_Listing'!$E111, 'N1.3_Project_Listing'!$A$16:$A$829,ET_Risk_SC_Summation[[#Headers],[400kV OHL Fittings]])</f>
        <v>0</v>
      </c>
      <c r="BN111" s="176" cm="1">
        <f t="array" ref="BN111">SUMIFS('N1.3_Project_Listing'!$P$16:$P$829, 'N1.3_Project_Listing'!$E$16:$E$829,'N1.3_Project_Listing'!$E111, 'N1.3_Project_Listing'!$A$16:$A$829,ET_Risk_SC_Summation[[#Headers],[400kV OHL Tower]])</f>
        <v>0</v>
      </c>
      <c r="BO111" s="177" t="str">
        <f>IF(SUM(ET_Risk_SC_Summation[[#This Row],[132kV Circuit Breaker]:[400kV OHL Tower]])=0, "n/a", INDEX(ET_Risk_SC_Summation[#Headers],1,MATCH(MAX(ET_Risk_SC_Summation[[#This Row],[132kV Circuit Breaker]:[400kV OHL Tower]]),ET_Risk_SC_Summation[[#This Row],[132kV Circuit Breaker]:[400kV OHL Tower]],0)))</f>
        <v>n/a</v>
      </c>
      <c r="BP111" s="177" t="str">
        <f>IFERROR(INDEX('N0.7_Lookup_References'!$G$77:$G$98,MATCH(ET_Risk_SC_Summation[[#This Row],[Mxx Category]],'N0.7_Lookup_References'!$F$77:$F$98,0)),"")</f>
        <v/>
      </c>
    </row>
    <row r="112" spans="1:68" ht="94.5">
      <c r="A112" s="160" t="str">
        <f>IFERROR(INDEX(N1.2_Intervention_Types[NARM Asset Category],MATCH('N1.3_Project_Listing'!$C112,N1.2_Intervention_Types[Intervention Type ID],0),1),"")</f>
        <v>Pre-heating</v>
      </c>
      <c r="B112" s="160" t="str">
        <f>IF($D$2="GD",IFERROR(INDEX(N1.2_Intervention_Types[C&amp;V Asset Category (GD)],MATCH('N1.3_Project_Listing'!$C112,N1.2_Intervention_Types[Intervention Type ID],0),1),""),IFERROR(INDEX(N1.2_Intervention_Types[NARM Asset Category],MATCH('N1.3_Project_Listing'!$C112,N1.2_Intervention_Types[Intervention Type ID],0),1),""))</f>
        <v>PRS or Offtake</v>
      </c>
      <c r="C112" s="67">
        <f>IFERROR(INDEX(N1.2_Intervention_Types[Intervention Type ID],MATCH('N1.3_Project_Listing'!$I112,N1.2_Intervention_Types[Intervention Type],0),1),"")</f>
        <v>12</v>
      </c>
      <c r="D112" s="160" t="str">
        <f>IFERROR(INDEX(N1.2_Intervention_Types[Intervention Category],MATCH('N1.3_Project_Listing'!$C112,N1.2_Intervention_Types[Intervention Type ID],0),1),"")</f>
        <v>Replacement</v>
      </c>
      <c r="E112" s="210" t="s">
        <v>734</v>
      </c>
      <c r="F112" s="236" t="s">
        <v>735</v>
      </c>
      <c r="G112" s="236" t="s">
        <v>206</v>
      </c>
      <c r="H112" s="236" t="s">
        <v>300</v>
      </c>
      <c r="I112" s="151" t="s">
        <v>731</v>
      </c>
      <c r="J112" s="139">
        <v>2028</v>
      </c>
      <c r="K112" s="312">
        <v>0</v>
      </c>
      <c r="L112" s="312">
        <v>0</v>
      </c>
      <c r="M112" s="312">
        <v>0</v>
      </c>
      <c r="N112" s="343">
        <v>0</v>
      </c>
      <c r="O112" s="343">
        <v>0</v>
      </c>
      <c r="P112" s="365">
        <v>0</v>
      </c>
      <c r="Q112" s="366">
        <f t="shared" si="13"/>
        <v>0</v>
      </c>
      <c r="R112" s="368">
        <f>IF('N1.3_Project_Listing'!$D112="Replacement",SUM('N1.3_Project_Listing'!$K112:$L112)/2,'N1.3_Project_Listing'!$M112)</f>
        <v>0</v>
      </c>
      <c r="S112" s="67" t="str">
        <f>IFERROR(INDEX('N0.7_Lookup_References'!$C$13:$C$72,MATCH($A112,'N0.7_Lookup_References'!$B$13:$B$72,0)),"")</f>
        <v>Systems</v>
      </c>
      <c r="T112" s="338" t="str">
        <f t="shared" si="9"/>
        <v/>
      </c>
      <c r="V112" s="312">
        <v>0</v>
      </c>
      <c r="W112" s="312">
        <v>0</v>
      </c>
      <c r="X112" s="312">
        <v>0</v>
      </c>
      <c r="Y112" s="312">
        <v>0</v>
      </c>
      <c r="Z112" s="312">
        <v>0</v>
      </c>
      <c r="AA112" s="312">
        <v>0</v>
      </c>
      <c r="AB112" s="312">
        <v>0</v>
      </c>
      <c r="AC112" s="312">
        <v>0</v>
      </c>
      <c r="AD112" s="312">
        <v>0</v>
      </c>
      <c r="AE112" s="312">
        <v>0</v>
      </c>
      <c r="AF112" s="312">
        <v>0</v>
      </c>
      <c r="AG112" s="312">
        <v>0</v>
      </c>
      <c r="AH112" s="312">
        <v>0</v>
      </c>
      <c r="AI112" s="312">
        <v>0</v>
      </c>
      <c r="AJ112" s="312">
        <v>0</v>
      </c>
      <c r="AK112" s="312">
        <v>0</v>
      </c>
      <c r="AL112" s="312">
        <v>0</v>
      </c>
      <c r="AM112" s="312">
        <v>0</v>
      </c>
      <c r="AN112" s="312">
        <v>0</v>
      </c>
      <c r="AO112" s="312">
        <v>0</v>
      </c>
      <c r="AP112" s="63">
        <f t="shared" si="10"/>
        <v>0</v>
      </c>
      <c r="AQ112" s="63">
        <f t="shared" si="11"/>
        <v>0</v>
      </c>
      <c r="AR112" s="63">
        <f t="shared" si="12"/>
        <v>0</v>
      </c>
      <c r="AT112" s="176" cm="1">
        <f t="array" ref="AT112">SUMIFS('N1.3_Project_Listing'!$P$16:$P$829, 'N1.3_Project_Listing'!$E$16:$E$829,'N1.3_Project_Listing'!$E112, 'N1.3_Project_Listing'!$A$16:$A$829,ET_Risk_SC_Summation[[#Headers],[132kV Circuit Breaker]])</f>
        <v>0</v>
      </c>
      <c r="AU112" s="176" cm="1">
        <f t="array" ref="AU112">SUMIFS('N1.3_Project_Listing'!$P$16:$P$829, 'N1.3_Project_Listing'!$E$16:$E$829,'N1.3_Project_Listing'!$E112, 'N1.3_Project_Listing'!$A$16:$A$829,ET_Risk_SC_Summation[[#Headers],[132kV Transformer]])</f>
        <v>0</v>
      </c>
      <c r="AV112" s="176" cm="1">
        <f t="array" ref="AV112">SUMIFS('N1.3_Project_Listing'!$P$16:$P$829, 'N1.3_Project_Listing'!$E$16:$E$829,'N1.3_Project_Listing'!$E112, 'N1.3_Project_Listing'!$A$16:$A$829,ET_Risk_SC_Summation[[#Headers],[132kV Reactor]])</f>
        <v>0</v>
      </c>
      <c r="AW112" s="176" cm="1">
        <f t="array" ref="AW112">SUMIFS('N1.3_Project_Listing'!$P$16:$P$829, 'N1.3_Project_Listing'!$E$16:$E$829,'N1.3_Project_Listing'!$E112, 'N1.3_Project_Listing'!$A$16:$A$829,ET_Risk_SC_Summation[[#Headers],[132kV Underground Cable]])</f>
        <v>0</v>
      </c>
      <c r="AX112" s="176" cm="1">
        <f t="array" ref="AX112">SUMIFS('N1.3_Project_Listing'!$P$16:$P$829, 'N1.3_Project_Listing'!$E$16:$E$829,'N1.3_Project_Listing'!$E112, 'N1.3_Project_Listing'!$A$16:$A$829,ET_Risk_SC_Summation[[#Headers],[132kV OHL Conductor]])</f>
        <v>0</v>
      </c>
      <c r="AY112" s="176" cm="1">
        <f t="array" ref="AY112">SUMIFS('N1.3_Project_Listing'!$P$16:$P$829, 'N1.3_Project_Listing'!$E$16:$E$829,'N1.3_Project_Listing'!$E112, 'N1.3_Project_Listing'!$A$16:$A$829,ET_Risk_SC_Summation[[#Headers],[132kV OHL Fittings]])</f>
        <v>0</v>
      </c>
      <c r="AZ112" s="176" cm="1">
        <f t="array" ref="AZ112">SUMIFS('N1.3_Project_Listing'!$P$16:$P$829, 'N1.3_Project_Listing'!$E$16:$E$829,'N1.3_Project_Listing'!$E112, 'N1.3_Project_Listing'!$A$16:$A$829,ET_Risk_SC_Summation[[#Headers],[132kV OHL Tower]])</f>
        <v>0</v>
      </c>
      <c r="BA112" s="176" cm="1">
        <f t="array" ref="BA112">SUMIFS('N1.3_Project_Listing'!$P$16:$P$829, 'N1.3_Project_Listing'!$E$16:$E$829,'N1.3_Project_Listing'!$E112, 'N1.3_Project_Listing'!$A$16:$A$829,ET_Risk_SC_Summation[[#Headers],[275kV Circuit Breaker]])</f>
        <v>0</v>
      </c>
      <c r="BB112" s="176" cm="1">
        <f t="array" ref="BB112">SUMIFS('N1.3_Project_Listing'!$P$16:$P$829, 'N1.3_Project_Listing'!$E$16:$E$829,'N1.3_Project_Listing'!$E112, 'N1.3_Project_Listing'!$A$16:$A$829,ET_Risk_SC_Summation[[#Headers],[275kV Transformer]])</f>
        <v>0</v>
      </c>
      <c r="BC112" s="176" cm="1">
        <f t="array" ref="BC112">SUMIFS('N1.3_Project_Listing'!$P$16:$P$829, 'N1.3_Project_Listing'!$E$16:$E$829,'N1.3_Project_Listing'!$E112, 'N1.3_Project_Listing'!$A$16:$A$829,ET_Risk_SC_Summation[[#Headers],[275kV Reactor]])</f>
        <v>0</v>
      </c>
      <c r="BD112" s="176" cm="1">
        <f t="array" ref="BD112">SUMIFS('N1.3_Project_Listing'!$P$16:$P$829, 'N1.3_Project_Listing'!$E$16:$E$829,'N1.3_Project_Listing'!$E112, 'N1.3_Project_Listing'!$A$16:$A$829,ET_Risk_SC_Summation[[#Headers],[275kV Underground Cable]])</f>
        <v>0</v>
      </c>
      <c r="BE112" s="176" cm="1">
        <f t="array" ref="BE112">SUMIFS('N1.3_Project_Listing'!$P$16:$P$829, 'N1.3_Project_Listing'!$E$16:$E$829,'N1.3_Project_Listing'!$E112, 'N1.3_Project_Listing'!$A$16:$A$829,ET_Risk_SC_Summation[[#Headers],[275kV OHL Conductor]])</f>
        <v>0</v>
      </c>
      <c r="BF112" s="176" cm="1">
        <f t="array" ref="BF112">SUMIFS('N1.3_Project_Listing'!$P$16:$P$829, 'N1.3_Project_Listing'!$E$16:$E$829,'N1.3_Project_Listing'!$E112, 'N1.3_Project_Listing'!$A$16:$A$829,ET_Risk_SC_Summation[[#Headers],[275kV OHL Fittings]])</f>
        <v>0</v>
      </c>
      <c r="BG112" s="176" cm="1">
        <f t="array" ref="BG112">SUMIFS('N1.3_Project_Listing'!$P$16:$P$829, 'N1.3_Project_Listing'!$E$16:$E$829,'N1.3_Project_Listing'!$E112, 'N1.3_Project_Listing'!$A$16:$A$829,ET_Risk_SC_Summation[[#Headers],[275kV OHL Tower]])</f>
        <v>0</v>
      </c>
      <c r="BH112" s="176" cm="1">
        <f t="array" ref="BH112">SUMIFS('N1.3_Project_Listing'!$P$16:$P$829, 'N1.3_Project_Listing'!$E$16:$E$829,'N1.3_Project_Listing'!$E112, 'N1.3_Project_Listing'!$A$16:$A$829,ET_Risk_SC_Summation[[#Headers],[400kV Circuit Breaker]])</f>
        <v>0</v>
      </c>
      <c r="BI112" s="176" cm="1">
        <f t="array" ref="BI112">SUMIFS('N1.3_Project_Listing'!$P$16:$P$829, 'N1.3_Project_Listing'!$E$16:$E$829,'N1.3_Project_Listing'!$E112, 'N1.3_Project_Listing'!$A$16:$A$829,ET_Risk_SC_Summation[[#Headers],[400kV Transformer]])</f>
        <v>0</v>
      </c>
      <c r="BJ112" s="176" cm="1">
        <f t="array" ref="BJ112">SUMIFS('N1.3_Project_Listing'!$P$16:$P$829, 'N1.3_Project_Listing'!$E$16:$E$829,'N1.3_Project_Listing'!$E112, 'N1.3_Project_Listing'!$A$16:$A$829,ET_Risk_SC_Summation[[#Headers],[400kV Reactor]])</f>
        <v>0</v>
      </c>
      <c r="BK112" s="176" cm="1">
        <f t="array" ref="BK112">SUMIFS('N1.3_Project_Listing'!$P$16:$P$829, 'N1.3_Project_Listing'!$E$16:$E$829,'N1.3_Project_Listing'!$E112, 'N1.3_Project_Listing'!$A$16:$A$829,ET_Risk_SC_Summation[[#Headers],[400kV Underground Cable]])</f>
        <v>0</v>
      </c>
      <c r="BL112" s="176" cm="1">
        <f t="array" ref="BL112">SUMIFS('N1.3_Project_Listing'!$P$16:$P$829, 'N1.3_Project_Listing'!$E$16:$E$829,'N1.3_Project_Listing'!$E112, 'N1.3_Project_Listing'!$A$16:$A$829,ET_Risk_SC_Summation[[#Headers],[400kV OHL Conductor]])</f>
        <v>0</v>
      </c>
      <c r="BM112" s="176" cm="1">
        <f t="array" ref="BM112">SUMIFS('N1.3_Project_Listing'!$P$16:$P$829, 'N1.3_Project_Listing'!$E$16:$E$829,'N1.3_Project_Listing'!$E112, 'N1.3_Project_Listing'!$A$16:$A$829,ET_Risk_SC_Summation[[#Headers],[400kV OHL Fittings]])</f>
        <v>0</v>
      </c>
      <c r="BN112" s="176" cm="1">
        <f t="array" ref="BN112">SUMIFS('N1.3_Project_Listing'!$P$16:$P$829, 'N1.3_Project_Listing'!$E$16:$E$829,'N1.3_Project_Listing'!$E112, 'N1.3_Project_Listing'!$A$16:$A$829,ET_Risk_SC_Summation[[#Headers],[400kV OHL Tower]])</f>
        <v>0</v>
      </c>
      <c r="BO112" s="177" t="str">
        <f>IF(SUM(ET_Risk_SC_Summation[[#This Row],[132kV Circuit Breaker]:[400kV OHL Tower]])=0, "n/a", INDEX(ET_Risk_SC_Summation[#Headers],1,MATCH(MAX(ET_Risk_SC_Summation[[#This Row],[132kV Circuit Breaker]:[400kV OHL Tower]]),ET_Risk_SC_Summation[[#This Row],[132kV Circuit Breaker]:[400kV OHL Tower]],0)))</f>
        <v>n/a</v>
      </c>
      <c r="BP112" s="177" t="str">
        <f>IFERROR(INDEX('N0.7_Lookup_References'!$G$77:$G$98,MATCH(ET_Risk_SC_Summation[[#This Row],[Mxx Category]],'N0.7_Lookup_References'!$F$77:$F$98,0)),"")</f>
        <v/>
      </c>
    </row>
    <row r="113" spans="1:68" ht="94.5">
      <c r="A113" s="160" t="str">
        <f>IFERROR(INDEX(N1.2_Intervention_Types[NARM Asset Category],MATCH('N1.3_Project_Listing'!$C113,N1.2_Intervention_Types[Intervention Type ID],0),1),"")</f>
        <v>Pre-heating</v>
      </c>
      <c r="B113" s="160" t="str">
        <f>IF($D$2="GD",IFERROR(INDEX(N1.2_Intervention_Types[C&amp;V Asset Category (GD)],MATCH('N1.3_Project_Listing'!$C113,N1.2_Intervention_Types[Intervention Type ID],0),1),""),IFERROR(INDEX(N1.2_Intervention_Types[NARM Asset Category],MATCH('N1.3_Project_Listing'!$C113,N1.2_Intervention_Types[Intervention Type ID],0),1),""))</f>
        <v>PRS or Offtake</v>
      </c>
      <c r="C113" s="67">
        <f>IFERROR(INDEX(N1.2_Intervention_Types[Intervention Type ID],MATCH('N1.3_Project_Listing'!$I113,N1.2_Intervention_Types[Intervention Type],0),1),"")</f>
        <v>12</v>
      </c>
      <c r="D113" s="160" t="str">
        <f>IFERROR(INDEX(N1.2_Intervention_Types[Intervention Category],MATCH('N1.3_Project_Listing'!$C113,N1.2_Intervention_Types[Intervention Type ID],0),1),"")</f>
        <v>Replacement</v>
      </c>
      <c r="E113" s="210" t="s">
        <v>734</v>
      </c>
      <c r="F113" s="236" t="s">
        <v>735</v>
      </c>
      <c r="G113" s="236" t="s">
        <v>206</v>
      </c>
      <c r="H113" s="236" t="s">
        <v>300</v>
      </c>
      <c r="I113" s="151" t="s">
        <v>731</v>
      </c>
      <c r="J113" s="139">
        <v>2029</v>
      </c>
      <c r="K113" s="312">
        <v>1</v>
      </c>
      <c r="L113" s="312">
        <v>1</v>
      </c>
      <c r="M113" s="312">
        <v>0</v>
      </c>
      <c r="N113" s="343">
        <v>0.66088797284362322</v>
      </c>
      <c r="O113" s="343">
        <v>4.0333126214195443E-2</v>
      </c>
      <c r="P113" s="365">
        <v>13.897906069514205</v>
      </c>
      <c r="Q113" s="366">
        <f t="shared" si="13"/>
        <v>0.62055484662942773</v>
      </c>
      <c r="R113" s="368">
        <f>IF('N1.3_Project_Listing'!$D113="Replacement",SUM('N1.3_Project_Listing'!$K113:$L113)/2,'N1.3_Project_Listing'!$M113)</f>
        <v>1</v>
      </c>
      <c r="S113" s="67" t="str">
        <f>IFERROR(INDEX('N0.7_Lookup_References'!$C$13:$C$72,MATCH($A113,'N0.7_Lookup_References'!$B$13:$B$72,0)),"")</f>
        <v>Systems</v>
      </c>
      <c r="T113" s="338" t="str">
        <f t="shared" si="9"/>
        <v/>
      </c>
      <c r="V113" s="312">
        <v>0</v>
      </c>
      <c r="W113" s="312">
        <v>0</v>
      </c>
      <c r="X113" s="312">
        <v>0</v>
      </c>
      <c r="Y113" s="312">
        <v>0</v>
      </c>
      <c r="Z113" s="312">
        <v>0</v>
      </c>
      <c r="AA113" s="312">
        <v>0</v>
      </c>
      <c r="AB113" s="312">
        <v>0</v>
      </c>
      <c r="AC113" s="312">
        <v>0</v>
      </c>
      <c r="AD113" s="312">
        <v>0</v>
      </c>
      <c r="AE113" s="312">
        <v>1</v>
      </c>
      <c r="AF113" s="312">
        <v>0</v>
      </c>
      <c r="AG113" s="312">
        <v>1</v>
      </c>
      <c r="AH113" s="312">
        <v>0</v>
      </c>
      <c r="AI113" s="312">
        <v>0</v>
      </c>
      <c r="AJ113" s="312">
        <v>0</v>
      </c>
      <c r="AK113" s="312">
        <v>0</v>
      </c>
      <c r="AL113" s="312">
        <v>0</v>
      </c>
      <c r="AM113" s="312">
        <v>0</v>
      </c>
      <c r="AN113" s="312">
        <v>0</v>
      </c>
      <c r="AO113" s="312">
        <v>0</v>
      </c>
      <c r="AP113" s="63">
        <f t="shared" si="10"/>
        <v>1</v>
      </c>
      <c r="AQ113" s="63">
        <f t="shared" si="11"/>
        <v>1</v>
      </c>
      <c r="AR113" s="63">
        <f t="shared" si="12"/>
        <v>0</v>
      </c>
      <c r="AT113" s="176" cm="1">
        <f t="array" ref="AT113">SUMIFS('N1.3_Project_Listing'!$P$16:$P$829, 'N1.3_Project_Listing'!$E$16:$E$829,'N1.3_Project_Listing'!$E113, 'N1.3_Project_Listing'!$A$16:$A$829,ET_Risk_SC_Summation[[#Headers],[132kV Circuit Breaker]])</f>
        <v>0</v>
      </c>
      <c r="AU113" s="176" cm="1">
        <f t="array" ref="AU113">SUMIFS('N1.3_Project_Listing'!$P$16:$P$829, 'N1.3_Project_Listing'!$E$16:$E$829,'N1.3_Project_Listing'!$E113, 'N1.3_Project_Listing'!$A$16:$A$829,ET_Risk_SC_Summation[[#Headers],[132kV Transformer]])</f>
        <v>0</v>
      </c>
      <c r="AV113" s="176" cm="1">
        <f t="array" ref="AV113">SUMIFS('N1.3_Project_Listing'!$P$16:$P$829, 'N1.3_Project_Listing'!$E$16:$E$829,'N1.3_Project_Listing'!$E113, 'N1.3_Project_Listing'!$A$16:$A$829,ET_Risk_SC_Summation[[#Headers],[132kV Reactor]])</f>
        <v>0</v>
      </c>
      <c r="AW113" s="176" cm="1">
        <f t="array" ref="AW113">SUMIFS('N1.3_Project_Listing'!$P$16:$P$829, 'N1.3_Project_Listing'!$E$16:$E$829,'N1.3_Project_Listing'!$E113, 'N1.3_Project_Listing'!$A$16:$A$829,ET_Risk_SC_Summation[[#Headers],[132kV Underground Cable]])</f>
        <v>0</v>
      </c>
      <c r="AX113" s="176" cm="1">
        <f t="array" ref="AX113">SUMIFS('N1.3_Project_Listing'!$P$16:$P$829, 'N1.3_Project_Listing'!$E$16:$E$829,'N1.3_Project_Listing'!$E113, 'N1.3_Project_Listing'!$A$16:$A$829,ET_Risk_SC_Summation[[#Headers],[132kV OHL Conductor]])</f>
        <v>0</v>
      </c>
      <c r="AY113" s="176" cm="1">
        <f t="array" ref="AY113">SUMIFS('N1.3_Project_Listing'!$P$16:$P$829, 'N1.3_Project_Listing'!$E$16:$E$829,'N1.3_Project_Listing'!$E113, 'N1.3_Project_Listing'!$A$16:$A$829,ET_Risk_SC_Summation[[#Headers],[132kV OHL Fittings]])</f>
        <v>0</v>
      </c>
      <c r="AZ113" s="176" cm="1">
        <f t="array" ref="AZ113">SUMIFS('N1.3_Project_Listing'!$P$16:$P$829, 'N1.3_Project_Listing'!$E$16:$E$829,'N1.3_Project_Listing'!$E113, 'N1.3_Project_Listing'!$A$16:$A$829,ET_Risk_SC_Summation[[#Headers],[132kV OHL Tower]])</f>
        <v>0</v>
      </c>
      <c r="BA113" s="176" cm="1">
        <f t="array" ref="BA113">SUMIFS('N1.3_Project_Listing'!$P$16:$P$829, 'N1.3_Project_Listing'!$E$16:$E$829,'N1.3_Project_Listing'!$E113, 'N1.3_Project_Listing'!$A$16:$A$829,ET_Risk_SC_Summation[[#Headers],[275kV Circuit Breaker]])</f>
        <v>0</v>
      </c>
      <c r="BB113" s="176" cm="1">
        <f t="array" ref="BB113">SUMIFS('N1.3_Project_Listing'!$P$16:$P$829, 'N1.3_Project_Listing'!$E$16:$E$829,'N1.3_Project_Listing'!$E113, 'N1.3_Project_Listing'!$A$16:$A$829,ET_Risk_SC_Summation[[#Headers],[275kV Transformer]])</f>
        <v>0</v>
      </c>
      <c r="BC113" s="176" cm="1">
        <f t="array" ref="BC113">SUMIFS('N1.3_Project_Listing'!$P$16:$P$829, 'N1.3_Project_Listing'!$E$16:$E$829,'N1.3_Project_Listing'!$E113, 'N1.3_Project_Listing'!$A$16:$A$829,ET_Risk_SC_Summation[[#Headers],[275kV Reactor]])</f>
        <v>0</v>
      </c>
      <c r="BD113" s="176" cm="1">
        <f t="array" ref="BD113">SUMIFS('N1.3_Project_Listing'!$P$16:$P$829, 'N1.3_Project_Listing'!$E$16:$E$829,'N1.3_Project_Listing'!$E113, 'N1.3_Project_Listing'!$A$16:$A$829,ET_Risk_SC_Summation[[#Headers],[275kV Underground Cable]])</f>
        <v>0</v>
      </c>
      <c r="BE113" s="176" cm="1">
        <f t="array" ref="BE113">SUMIFS('N1.3_Project_Listing'!$P$16:$P$829, 'N1.3_Project_Listing'!$E$16:$E$829,'N1.3_Project_Listing'!$E113, 'N1.3_Project_Listing'!$A$16:$A$829,ET_Risk_SC_Summation[[#Headers],[275kV OHL Conductor]])</f>
        <v>0</v>
      </c>
      <c r="BF113" s="176" cm="1">
        <f t="array" ref="BF113">SUMIFS('N1.3_Project_Listing'!$P$16:$P$829, 'N1.3_Project_Listing'!$E$16:$E$829,'N1.3_Project_Listing'!$E113, 'N1.3_Project_Listing'!$A$16:$A$829,ET_Risk_SC_Summation[[#Headers],[275kV OHL Fittings]])</f>
        <v>0</v>
      </c>
      <c r="BG113" s="176" cm="1">
        <f t="array" ref="BG113">SUMIFS('N1.3_Project_Listing'!$P$16:$P$829, 'N1.3_Project_Listing'!$E$16:$E$829,'N1.3_Project_Listing'!$E113, 'N1.3_Project_Listing'!$A$16:$A$829,ET_Risk_SC_Summation[[#Headers],[275kV OHL Tower]])</f>
        <v>0</v>
      </c>
      <c r="BH113" s="176" cm="1">
        <f t="array" ref="BH113">SUMIFS('N1.3_Project_Listing'!$P$16:$P$829, 'N1.3_Project_Listing'!$E$16:$E$829,'N1.3_Project_Listing'!$E113, 'N1.3_Project_Listing'!$A$16:$A$829,ET_Risk_SC_Summation[[#Headers],[400kV Circuit Breaker]])</f>
        <v>0</v>
      </c>
      <c r="BI113" s="176" cm="1">
        <f t="array" ref="BI113">SUMIFS('N1.3_Project_Listing'!$P$16:$P$829, 'N1.3_Project_Listing'!$E$16:$E$829,'N1.3_Project_Listing'!$E113, 'N1.3_Project_Listing'!$A$16:$A$829,ET_Risk_SC_Summation[[#Headers],[400kV Transformer]])</f>
        <v>0</v>
      </c>
      <c r="BJ113" s="176" cm="1">
        <f t="array" ref="BJ113">SUMIFS('N1.3_Project_Listing'!$P$16:$P$829, 'N1.3_Project_Listing'!$E$16:$E$829,'N1.3_Project_Listing'!$E113, 'N1.3_Project_Listing'!$A$16:$A$829,ET_Risk_SC_Summation[[#Headers],[400kV Reactor]])</f>
        <v>0</v>
      </c>
      <c r="BK113" s="176" cm="1">
        <f t="array" ref="BK113">SUMIFS('N1.3_Project_Listing'!$P$16:$P$829, 'N1.3_Project_Listing'!$E$16:$E$829,'N1.3_Project_Listing'!$E113, 'N1.3_Project_Listing'!$A$16:$A$829,ET_Risk_SC_Summation[[#Headers],[400kV Underground Cable]])</f>
        <v>0</v>
      </c>
      <c r="BL113" s="176" cm="1">
        <f t="array" ref="BL113">SUMIFS('N1.3_Project_Listing'!$P$16:$P$829, 'N1.3_Project_Listing'!$E$16:$E$829,'N1.3_Project_Listing'!$E113, 'N1.3_Project_Listing'!$A$16:$A$829,ET_Risk_SC_Summation[[#Headers],[400kV OHL Conductor]])</f>
        <v>0</v>
      </c>
      <c r="BM113" s="176" cm="1">
        <f t="array" ref="BM113">SUMIFS('N1.3_Project_Listing'!$P$16:$P$829, 'N1.3_Project_Listing'!$E$16:$E$829,'N1.3_Project_Listing'!$E113, 'N1.3_Project_Listing'!$A$16:$A$829,ET_Risk_SC_Summation[[#Headers],[400kV OHL Fittings]])</f>
        <v>0</v>
      </c>
      <c r="BN113" s="176" cm="1">
        <f t="array" ref="BN113">SUMIFS('N1.3_Project_Listing'!$P$16:$P$829, 'N1.3_Project_Listing'!$E$16:$E$829,'N1.3_Project_Listing'!$E113, 'N1.3_Project_Listing'!$A$16:$A$829,ET_Risk_SC_Summation[[#Headers],[400kV OHL Tower]])</f>
        <v>0</v>
      </c>
      <c r="BO113" s="177" t="str">
        <f>IF(SUM(ET_Risk_SC_Summation[[#This Row],[132kV Circuit Breaker]:[400kV OHL Tower]])=0, "n/a", INDEX(ET_Risk_SC_Summation[#Headers],1,MATCH(MAX(ET_Risk_SC_Summation[[#This Row],[132kV Circuit Breaker]:[400kV OHL Tower]]),ET_Risk_SC_Summation[[#This Row],[132kV Circuit Breaker]:[400kV OHL Tower]],0)))</f>
        <v>n/a</v>
      </c>
      <c r="BP113" s="177" t="str">
        <f>IFERROR(INDEX('N0.7_Lookup_References'!$G$77:$G$98,MATCH(ET_Risk_SC_Summation[[#This Row],[Mxx Category]],'N0.7_Lookup_References'!$F$77:$F$98,0)),"")</f>
        <v/>
      </c>
    </row>
    <row r="114" spans="1:68" ht="94.5">
      <c r="A114" s="160" t="str">
        <f>IFERROR(INDEX(N1.2_Intervention_Types[NARM Asset Category],MATCH('N1.3_Project_Listing'!$C114,N1.2_Intervention_Types[Intervention Type ID],0),1),"")</f>
        <v>Pre-heating</v>
      </c>
      <c r="B114" s="160" t="str">
        <f>IF($D$2="GD",IFERROR(INDEX(N1.2_Intervention_Types[C&amp;V Asset Category (GD)],MATCH('N1.3_Project_Listing'!$C114,N1.2_Intervention_Types[Intervention Type ID],0),1),""),IFERROR(INDEX(N1.2_Intervention_Types[NARM Asset Category],MATCH('N1.3_Project_Listing'!$C114,N1.2_Intervention_Types[Intervention Type ID],0),1),""))</f>
        <v>PRS or Offtake</v>
      </c>
      <c r="C114" s="67">
        <f>IFERROR(INDEX(N1.2_Intervention_Types[Intervention Type ID],MATCH('N1.3_Project_Listing'!$I114,N1.2_Intervention_Types[Intervention Type],0),1),"")</f>
        <v>12</v>
      </c>
      <c r="D114" s="160" t="str">
        <f>IFERROR(INDEX(N1.2_Intervention_Types[Intervention Category],MATCH('N1.3_Project_Listing'!$C114,N1.2_Intervention_Types[Intervention Type ID],0),1),"")</f>
        <v>Replacement</v>
      </c>
      <c r="E114" s="210" t="s">
        <v>734</v>
      </c>
      <c r="F114" s="236" t="s">
        <v>735</v>
      </c>
      <c r="G114" s="236" t="s">
        <v>206</v>
      </c>
      <c r="H114" s="236" t="s">
        <v>300</v>
      </c>
      <c r="I114" s="151" t="s">
        <v>731</v>
      </c>
      <c r="J114" s="139">
        <v>2030</v>
      </c>
      <c r="K114" s="312">
        <v>1</v>
      </c>
      <c r="L114" s="312">
        <v>1</v>
      </c>
      <c r="M114" s="312">
        <v>0</v>
      </c>
      <c r="N114" s="343">
        <v>0.11128341528603344</v>
      </c>
      <c r="O114" s="343">
        <v>1.0031272713583202E-2</v>
      </c>
      <c r="P114" s="365">
        <v>2.5438441762158814</v>
      </c>
      <c r="Q114" s="366">
        <f t="shared" si="13"/>
        <v>0.10125214257245024</v>
      </c>
      <c r="R114" s="368">
        <f>IF('N1.3_Project_Listing'!$D114="Replacement",SUM('N1.3_Project_Listing'!$K114:$L114)/2,'N1.3_Project_Listing'!$M114)</f>
        <v>1</v>
      </c>
      <c r="S114" s="67" t="str">
        <f>IFERROR(INDEX('N0.7_Lookup_References'!$C$13:$C$72,MATCH($A114,'N0.7_Lookup_References'!$B$13:$B$72,0)),"")</f>
        <v>Systems</v>
      </c>
      <c r="T114" s="338" t="str">
        <f t="shared" si="9"/>
        <v/>
      </c>
      <c r="V114" s="312">
        <v>0</v>
      </c>
      <c r="W114" s="312">
        <v>0</v>
      </c>
      <c r="X114" s="312">
        <v>0</v>
      </c>
      <c r="Y114" s="312">
        <v>0</v>
      </c>
      <c r="Z114" s="312">
        <v>0</v>
      </c>
      <c r="AA114" s="312">
        <v>1</v>
      </c>
      <c r="AB114" s="312">
        <v>0</v>
      </c>
      <c r="AC114" s="312">
        <v>0</v>
      </c>
      <c r="AD114" s="312">
        <v>0</v>
      </c>
      <c r="AE114" s="312">
        <v>0</v>
      </c>
      <c r="AF114" s="312">
        <v>1</v>
      </c>
      <c r="AG114" s="312">
        <v>0</v>
      </c>
      <c r="AH114" s="312">
        <v>0</v>
      </c>
      <c r="AI114" s="312">
        <v>0</v>
      </c>
      <c r="AJ114" s="312">
        <v>0</v>
      </c>
      <c r="AK114" s="312">
        <v>0</v>
      </c>
      <c r="AL114" s="312">
        <v>0</v>
      </c>
      <c r="AM114" s="312">
        <v>0</v>
      </c>
      <c r="AN114" s="312">
        <v>0</v>
      </c>
      <c r="AO114" s="312">
        <v>0</v>
      </c>
      <c r="AP114" s="63">
        <f t="shared" si="10"/>
        <v>1</v>
      </c>
      <c r="AQ114" s="63">
        <f t="shared" si="11"/>
        <v>1</v>
      </c>
      <c r="AR114" s="63">
        <f t="shared" si="12"/>
        <v>0</v>
      </c>
      <c r="AT114" s="176" cm="1">
        <f t="array" ref="AT114">SUMIFS('N1.3_Project_Listing'!$P$16:$P$829, 'N1.3_Project_Listing'!$E$16:$E$829,'N1.3_Project_Listing'!$E114, 'N1.3_Project_Listing'!$A$16:$A$829,ET_Risk_SC_Summation[[#Headers],[132kV Circuit Breaker]])</f>
        <v>0</v>
      </c>
      <c r="AU114" s="176" cm="1">
        <f t="array" ref="AU114">SUMIFS('N1.3_Project_Listing'!$P$16:$P$829, 'N1.3_Project_Listing'!$E$16:$E$829,'N1.3_Project_Listing'!$E114, 'N1.3_Project_Listing'!$A$16:$A$829,ET_Risk_SC_Summation[[#Headers],[132kV Transformer]])</f>
        <v>0</v>
      </c>
      <c r="AV114" s="176" cm="1">
        <f t="array" ref="AV114">SUMIFS('N1.3_Project_Listing'!$P$16:$P$829, 'N1.3_Project_Listing'!$E$16:$E$829,'N1.3_Project_Listing'!$E114, 'N1.3_Project_Listing'!$A$16:$A$829,ET_Risk_SC_Summation[[#Headers],[132kV Reactor]])</f>
        <v>0</v>
      </c>
      <c r="AW114" s="176" cm="1">
        <f t="array" ref="AW114">SUMIFS('N1.3_Project_Listing'!$P$16:$P$829, 'N1.3_Project_Listing'!$E$16:$E$829,'N1.3_Project_Listing'!$E114, 'N1.3_Project_Listing'!$A$16:$A$829,ET_Risk_SC_Summation[[#Headers],[132kV Underground Cable]])</f>
        <v>0</v>
      </c>
      <c r="AX114" s="176" cm="1">
        <f t="array" ref="AX114">SUMIFS('N1.3_Project_Listing'!$P$16:$P$829, 'N1.3_Project_Listing'!$E$16:$E$829,'N1.3_Project_Listing'!$E114, 'N1.3_Project_Listing'!$A$16:$A$829,ET_Risk_SC_Summation[[#Headers],[132kV OHL Conductor]])</f>
        <v>0</v>
      </c>
      <c r="AY114" s="176" cm="1">
        <f t="array" ref="AY114">SUMIFS('N1.3_Project_Listing'!$P$16:$P$829, 'N1.3_Project_Listing'!$E$16:$E$829,'N1.3_Project_Listing'!$E114, 'N1.3_Project_Listing'!$A$16:$A$829,ET_Risk_SC_Summation[[#Headers],[132kV OHL Fittings]])</f>
        <v>0</v>
      </c>
      <c r="AZ114" s="176" cm="1">
        <f t="array" ref="AZ114">SUMIFS('N1.3_Project_Listing'!$P$16:$P$829, 'N1.3_Project_Listing'!$E$16:$E$829,'N1.3_Project_Listing'!$E114, 'N1.3_Project_Listing'!$A$16:$A$829,ET_Risk_SC_Summation[[#Headers],[132kV OHL Tower]])</f>
        <v>0</v>
      </c>
      <c r="BA114" s="176" cm="1">
        <f t="array" ref="BA114">SUMIFS('N1.3_Project_Listing'!$P$16:$P$829, 'N1.3_Project_Listing'!$E$16:$E$829,'N1.3_Project_Listing'!$E114, 'N1.3_Project_Listing'!$A$16:$A$829,ET_Risk_SC_Summation[[#Headers],[275kV Circuit Breaker]])</f>
        <v>0</v>
      </c>
      <c r="BB114" s="176" cm="1">
        <f t="array" ref="BB114">SUMIFS('N1.3_Project_Listing'!$P$16:$P$829, 'N1.3_Project_Listing'!$E$16:$E$829,'N1.3_Project_Listing'!$E114, 'N1.3_Project_Listing'!$A$16:$A$829,ET_Risk_SC_Summation[[#Headers],[275kV Transformer]])</f>
        <v>0</v>
      </c>
      <c r="BC114" s="176" cm="1">
        <f t="array" ref="BC114">SUMIFS('N1.3_Project_Listing'!$P$16:$P$829, 'N1.3_Project_Listing'!$E$16:$E$829,'N1.3_Project_Listing'!$E114, 'N1.3_Project_Listing'!$A$16:$A$829,ET_Risk_SC_Summation[[#Headers],[275kV Reactor]])</f>
        <v>0</v>
      </c>
      <c r="BD114" s="176" cm="1">
        <f t="array" ref="BD114">SUMIFS('N1.3_Project_Listing'!$P$16:$P$829, 'N1.3_Project_Listing'!$E$16:$E$829,'N1.3_Project_Listing'!$E114, 'N1.3_Project_Listing'!$A$16:$A$829,ET_Risk_SC_Summation[[#Headers],[275kV Underground Cable]])</f>
        <v>0</v>
      </c>
      <c r="BE114" s="176" cm="1">
        <f t="array" ref="BE114">SUMIFS('N1.3_Project_Listing'!$P$16:$P$829, 'N1.3_Project_Listing'!$E$16:$E$829,'N1.3_Project_Listing'!$E114, 'N1.3_Project_Listing'!$A$16:$A$829,ET_Risk_SC_Summation[[#Headers],[275kV OHL Conductor]])</f>
        <v>0</v>
      </c>
      <c r="BF114" s="176" cm="1">
        <f t="array" ref="BF114">SUMIFS('N1.3_Project_Listing'!$P$16:$P$829, 'N1.3_Project_Listing'!$E$16:$E$829,'N1.3_Project_Listing'!$E114, 'N1.3_Project_Listing'!$A$16:$A$829,ET_Risk_SC_Summation[[#Headers],[275kV OHL Fittings]])</f>
        <v>0</v>
      </c>
      <c r="BG114" s="176" cm="1">
        <f t="array" ref="BG114">SUMIFS('N1.3_Project_Listing'!$P$16:$P$829, 'N1.3_Project_Listing'!$E$16:$E$829,'N1.3_Project_Listing'!$E114, 'N1.3_Project_Listing'!$A$16:$A$829,ET_Risk_SC_Summation[[#Headers],[275kV OHL Tower]])</f>
        <v>0</v>
      </c>
      <c r="BH114" s="176" cm="1">
        <f t="array" ref="BH114">SUMIFS('N1.3_Project_Listing'!$P$16:$P$829, 'N1.3_Project_Listing'!$E$16:$E$829,'N1.3_Project_Listing'!$E114, 'N1.3_Project_Listing'!$A$16:$A$829,ET_Risk_SC_Summation[[#Headers],[400kV Circuit Breaker]])</f>
        <v>0</v>
      </c>
      <c r="BI114" s="176" cm="1">
        <f t="array" ref="BI114">SUMIFS('N1.3_Project_Listing'!$P$16:$P$829, 'N1.3_Project_Listing'!$E$16:$E$829,'N1.3_Project_Listing'!$E114, 'N1.3_Project_Listing'!$A$16:$A$829,ET_Risk_SC_Summation[[#Headers],[400kV Transformer]])</f>
        <v>0</v>
      </c>
      <c r="BJ114" s="176" cm="1">
        <f t="array" ref="BJ114">SUMIFS('N1.3_Project_Listing'!$P$16:$P$829, 'N1.3_Project_Listing'!$E$16:$E$829,'N1.3_Project_Listing'!$E114, 'N1.3_Project_Listing'!$A$16:$A$829,ET_Risk_SC_Summation[[#Headers],[400kV Reactor]])</f>
        <v>0</v>
      </c>
      <c r="BK114" s="176" cm="1">
        <f t="array" ref="BK114">SUMIFS('N1.3_Project_Listing'!$P$16:$P$829, 'N1.3_Project_Listing'!$E$16:$E$829,'N1.3_Project_Listing'!$E114, 'N1.3_Project_Listing'!$A$16:$A$829,ET_Risk_SC_Summation[[#Headers],[400kV Underground Cable]])</f>
        <v>0</v>
      </c>
      <c r="BL114" s="176" cm="1">
        <f t="array" ref="BL114">SUMIFS('N1.3_Project_Listing'!$P$16:$P$829, 'N1.3_Project_Listing'!$E$16:$E$829,'N1.3_Project_Listing'!$E114, 'N1.3_Project_Listing'!$A$16:$A$829,ET_Risk_SC_Summation[[#Headers],[400kV OHL Conductor]])</f>
        <v>0</v>
      </c>
      <c r="BM114" s="176" cm="1">
        <f t="array" ref="BM114">SUMIFS('N1.3_Project_Listing'!$P$16:$P$829, 'N1.3_Project_Listing'!$E$16:$E$829,'N1.3_Project_Listing'!$E114, 'N1.3_Project_Listing'!$A$16:$A$829,ET_Risk_SC_Summation[[#Headers],[400kV OHL Fittings]])</f>
        <v>0</v>
      </c>
      <c r="BN114" s="176" cm="1">
        <f t="array" ref="BN114">SUMIFS('N1.3_Project_Listing'!$P$16:$P$829, 'N1.3_Project_Listing'!$E$16:$E$829,'N1.3_Project_Listing'!$E114, 'N1.3_Project_Listing'!$A$16:$A$829,ET_Risk_SC_Summation[[#Headers],[400kV OHL Tower]])</f>
        <v>0</v>
      </c>
      <c r="BO114" s="177" t="str">
        <f>IF(SUM(ET_Risk_SC_Summation[[#This Row],[132kV Circuit Breaker]:[400kV OHL Tower]])=0, "n/a", INDEX(ET_Risk_SC_Summation[#Headers],1,MATCH(MAX(ET_Risk_SC_Summation[[#This Row],[132kV Circuit Breaker]:[400kV OHL Tower]]),ET_Risk_SC_Summation[[#This Row],[132kV Circuit Breaker]:[400kV OHL Tower]],0)))</f>
        <v>n/a</v>
      </c>
      <c r="BP114" s="177" t="str">
        <f>IFERROR(INDEX('N0.7_Lookup_References'!$G$77:$G$98,MATCH(ET_Risk_SC_Summation[[#This Row],[Mxx Category]],'N0.7_Lookup_References'!$F$77:$F$98,0)),"")</f>
        <v/>
      </c>
    </row>
    <row r="115" spans="1:68" ht="94.5">
      <c r="A115" s="160" t="str">
        <f>IFERROR(INDEX(N1.2_Intervention_Types[NARM Asset Category],MATCH('N1.3_Project_Listing'!$C115,N1.2_Intervention_Types[Intervention Type ID],0),1),"")</f>
        <v>Pre-heating</v>
      </c>
      <c r="B115" s="160" t="str">
        <f>IF($D$2="GD",IFERROR(INDEX(N1.2_Intervention_Types[C&amp;V Asset Category (GD)],MATCH('N1.3_Project_Listing'!$C115,N1.2_Intervention_Types[Intervention Type ID],0),1),""),IFERROR(INDEX(N1.2_Intervention_Types[NARM Asset Category],MATCH('N1.3_Project_Listing'!$C115,N1.2_Intervention_Types[Intervention Type ID],0),1),""))</f>
        <v>PRS or Offtake</v>
      </c>
      <c r="C115" s="67">
        <f>IFERROR(INDEX(N1.2_Intervention_Types[Intervention Type ID],MATCH('N1.3_Project_Listing'!$I115,N1.2_Intervention_Types[Intervention Type],0),1),"")</f>
        <v>12</v>
      </c>
      <c r="D115" s="160" t="str">
        <f>IFERROR(INDEX(N1.2_Intervention_Types[Intervention Category],MATCH('N1.3_Project_Listing'!$C115,N1.2_Intervention_Types[Intervention Type ID],0),1),"")</f>
        <v>Replacement</v>
      </c>
      <c r="E115" s="210" t="s">
        <v>734</v>
      </c>
      <c r="F115" s="236" t="s">
        <v>735</v>
      </c>
      <c r="G115" s="236" t="s">
        <v>206</v>
      </c>
      <c r="H115" s="236" t="s">
        <v>300</v>
      </c>
      <c r="I115" s="151" t="s">
        <v>731</v>
      </c>
      <c r="J115" s="139">
        <v>2031</v>
      </c>
      <c r="K115" s="312">
        <v>0</v>
      </c>
      <c r="L115" s="312">
        <v>0</v>
      </c>
      <c r="M115" s="312">
        <v>0</v>
      </c>
      <c r="N115" s="343">
        <v>0</v>
      </c>
      <c r="O115" s="343">
        <v>0</v>
      </c>
      <c r="P115" s="365">
        <v>0</v>
      </c>
      <c r="Q115" s="366">
        <f t="shared" si="13"/>
        <v>0</v>
      </c>
      <c r="R115" s="368">
        <f>IF('N1.3_Project_Listing'!$D115="Replacement",SUM('N1.3_Project_Listing'!$K115:$L115)/2,'N1.3_Project_Listing'!$M115)</f>
        <v>0</v>
      </c>
      <c r="S115" s="67" t="str">
        <f>IFERROR(INDEX('N0.7_Lookup_References'!$C$13:$C$72,MATCH($A115,'N0.7_Lookup_References'!$B$13:$B$72,0)),"")</f>
        <v>Systems</v>
      </c>
      <c r="T115" s="338" t="str">
        <f t="shared" si="9"/>
        <v/>
      </c>
      <c r="V115" s="312">
        <v>0</v>
      </c>
      <c r="W115" s="312">
        <v>0</v>
      </c>
      <c r="X115" s="312">
        <v>0</v>
      </c>
      <c r="Y115" s="312">
        <v>0</v>
      </c>
      <c r="Z115" s="312">
        <v>0</v>
      </c>
      <c r="AA115" s="312">
        <v>0</v>
      </c>
      <c r="AB115" s="312">
        <v>0</v>
      </c>
      <c r="AC115" s="312">
        <v>0</v>
      </c>
      <c r="AD115" s="312">
        <v>0</v>
      </c>
      <c r="AE115" s="312">
        <v>0</v>
      </c>
      <c r="AF115" s="312">
        <v>0</v>
      </c>
      <c r="AG115" s="312">
        <v>0</v>
      </c>
      <c r="AH115" s="312">
        <v>0</v>
      </c>
      <c r="AI115" s="312">
        <v>0</v>
      </c>
      <c r="AJ115" s="312">
        <v>0</v>
      </c>
      <c r="AK115" s="312">
        <v>0</v>
      </c>
      <c r="AL115" s="312">
        <v>0</v>
      </c>
      <c r="AM115" s="312">
        <v>0</v>
      </c>
      <c r="AN115" s="312">
        <v>0</v>
      </c>
      <c r="AO115" s="312">
        <v>0</v>
      </c>
      <c r="AP115" s="63">
        <f t="shared" si="10"/>
        <v>0</v>
      </c>
      <c r="AQ115" s="63">
        <f t="shared" si="11"/>
        <v>0</v>
      </c>
      <c r="AR115" s="63">
        <f t="shared" si="12"/>
        <v>0</v>
      </c>
      <c r="AT115" s="176" cm="1">
        <f t="array" ref="AT115">SUMIFS('N1.3_Project_Listing'!$P$16:$P$829, 'N1.3_Project_Listing'!$E$16:$E$829,'N1.3_Project_Listing'!$E115, 'N1.3_Project_Listing'!$A$16:$A$829,ET_Risk_SC_Summation[[#Headers],[132kV Circuit Breaker]])</f>
        <v>0</v>
      </c>
      <c r="AU115" s="176" cm="1">
        <f t="array" ref="AU115">SUMIFS('N1.3_Project_Listing'!$P$16:$P$829, 'N1.3_Project_Listing'!$E$16:$E$829,'N1.3_Project_Listing'!$E115, 'N1.3_Project_Listing'!$A$16:$A$829,ET_Risk_SC_Summation[[#Headers],[132kV Transformer]])</f>
        <v>0</v>
      </c>
      <c r="AV115" s="176" cm="1">
        <f t="array" ref="AV115">SUMIFS('N1.3_Project_Listing'!$P$16:$P$829, 'N1.3_Project_Listing'!$E$16:$E$829,'N1.3_Project_Listing'!$E115, 'N1.3_Project_Listing'!$A$16:$A$829,ET_Risk_SC_Summation[[#Headers],[132kV Reactor]])</f>
        <v>0</v>
      </c>
      <c r="AW115" s="176" cm="1">
        <f t="array" ref="AW115">SUMIFS('N1.3_Project_Listing'!$P$16:$P$829, 'N1.3_Project_Listing'!$E$16:$E$829,'N1.3_Project_Listing'!$E115, 'N1.3_Project_Listing'!$A$16:$A$829,ET_Risk_SC_Summation[[#Headers],[132kV Underground Cable]])</f>
        <v>0</v>
      </c>
      <c r="AX115" s="176" cm="1">
        <f t="array" ref="AX115">SUMIFS('N1.3_Project_Listing'!$P$16:$P$829, 'N1.3_Project_Listing'!$E$16:$E$829,'N1.3_Project_Listing'!$E115, 'N1.3_Project_Listing'!$A$16:$A$829,ET_Risk_SC_Summation[[#Headers],[132kV OHL Conductor]])</f>
        <v>0</v>
      </c>
      <c r="AY115" s="176" cm="1">
        <f t="array" ref="AY115">SUMIFS('N1.3_Project_Listing'!$P$16:$P$829, 'N1.3_Project_Listing'!$E$16:$E$829,'N1.3_Project_Listing'!$E115, 'N1.3_Project_Listing'!$A$16:$A$829,ET_Risk_SC_Summation[[#Headers],[132kV OHL Fittings]])</f>
        <v>0</v>
      </c>
      <c r="AZ115" s="176" cm="1">
        <f t="array" ref="AZ115">SUMIFS('N1.3_Project_Listing'!$P$16:$P$829, 'N1.3_Project_Listing'!$E$16:$E$829,'N1.3_Project_Listing'!$E115, 'N1.3_Project_Listing'!$A$16:$A$829,ET_Risk_SC_Summation[[#Headers],[132kV OHL Tower]])</f>
        <v>0</v>
      </c>
      <c r="BA115" s="176" cm="1">
        <f t="array" ref="BA115">SUMIFS('N1.3_Project_Listing'!$P$16:$P$829, 'N1.3_Project_Listing'!$E$16:$E$829,'N1.3_Project_Listing'!$E115, 'N1.3_Project_Listing'!$A$16:$A$829,ET_Risk_SC_Summation[[#Headers],[275kV Circuit Breaker]])</f>
        <v>0</v>
      </c>
      <c r="BB115" s="176" cm="1">
        <f t="array" ref="BB115">SUMIFS('N1.3_Project_Listing'!$P$16:$P$829, 'N1.3_Project_Listing'!$E$16:$E$829,'N1.3_Project_Listing'!$E115, 'N1.3_Project_Listing'!$A$16:$A$829,ET_Risk_SC_Summation[[#Headers],[275kV Transformer]])</f>
        <v>0</v>
      </c>
      <c r="BC115" s="176" cm="1">
        <f t="array" ref="BC115">SUMIFS('N1.3_Project_Listing'!$P$16:$P$829, 'N1.3_Project_Listing'!$E$16:$E$829,'N1.3_Project_Listing'!$E115, 'N1.3_Project_Listing'!$A$16:$A$829,ET_Risk_SC_Summation[[#Headers],[275kV Reactor]])</f>
        <v>0</v>
      </c>
      <c r="BD115" s="176" cm="1">
        <f t="array" ref="BD115">SUMIFS('N1.3_Project_Listing'!$P$16:$P$829, 'N1.3_Project_Listing'!$E$16:$E$829,'N1.3_Project_Listing'!$E115, 'N1.3_Project_Listing'!$A$16:$A$829,ET_Risk_SC_Summation[[#Headers],[275kV Underground Cable]])</f>
        <v>0</v>
      </c>
      <c r="BE115" s="176" cm="1">
        <f t="array" ref="BE115">SUMIFS('N1.3_Project_Listing'!$P$16:$P$829, 'N1.3_Project_Listing'!$E$16:$E$829,'N1.3_Project_Listing'!$E115, 'N1.3_Project_Listing'!$A$16:$A$829,ET_Risk_SC_Summation[[#Headers],[275kV OHL Conductor]])</f>
        <v>0</v>
      </c>
      <c r="BF115" s="176" cm="1">
        <f t="array" ref="BF115">SUMIFS('N1.3_Project_Listing'!$P$16:$P$829, 'N1.3_Project_Listing'!$E$16:$E$829,'N1.3_Project_Listing'!$E115, 'N1.3_Project_Listing'!$A$16:$A$829,ET_Risk_SC_Summation[[#Headers],[275kV OHL Fittings]])</f>
        <v>0</v>
      </c>
      <c r="BG115" s="176" cm="1">
        <f t="array" ref="BG115">SUMIFS('N1.3_Project_Listing'!$P$16:$P$829, 'N1.3_Project_Listing'!$E$16:$E$829,'N1.3_Project_Listing'!$E115, 'N1.3_Project_Listing'!$A$16:$A$829,ET_Risk_SC_Summation[[#Headers],[275kV OHL Tower]])</f>
        <v>0</v>
      </c>
      <c r="BH115" s="176" cm="1">
        <f t="array" ref="BH115">SUMIFS('N1.3_Project_Listing'!$P$16:$P$829, 'N1.3_Project_Listing'!$E$16:$E$829,'N1.3_Project_Listing'!$E115, 'N1.3_Project_Listing'!$A$16:$A$829,ET_Risk_SC_Summation[[#Headers],[400kV Circuit Breaker]])</f>
        <v>0</v>
      </c>
      <c r="BI115" s="176" cm="1">
        <f t="array" ref="BI115">SUMIFS('N1.3_Project_Listing'!$P$16:$P$829, 'N1.3_Project_Listing'!$E$16:$E$829,'N1.3_Project_Listing'!$E115, 'N1.3_Project_Listing'!$A$16:$A$829,ET_Risk_SC_Summation[[#Headers],[400kV Transformer]])</f>
        <v>0</v>
      </c>
      <c r="BJ115" s="176" cm="1">
        <f t="array" ref="BJ115">SUMIFS('N1.3_Project_Listing'!$P$16:$P$829, 'N1.3_Project_Listing'!$E$16:$E$829,'N1.3_Project_Listing'!$E115, 'N1.3_Project_Listing'!$A$16:$A$829,ET_Risk_SC_Summation[[#Headers],[400kV Reactor]])</f>
        <v>0</v>
      </c>
      <c r="BK115" s="176" cm="1">
        <f t="array" ref="BK115">SUMIFS('N1.3_Project_Listing'!$P$16:$P$829, 'N1.3_Project_Listing'!$E$16:$E$829,'N1.3_Project_Listing'!$E115, 'N1.3_Project_Listing'!$A$16:$A$829,ET_Risk_SC_Summation[[#Headers],[400kV Underground Cable]])</f>
        <v>0</v>
      </c>
      <c r="BL115" s="176" cm="1">
        <f t="array" ref="BL115">SUMIFS('N1.3_Project_Listing'!$P$16:$P$829, 'N1.3_Project_Listing'!$E$16:$E$829,'N1.3_Project_Listing'!$E115, 'N1.3_Project_Listing'!$A$16:$A$829,ET_Risk_SC_Summation[[#Headers],[400kV OHL Conductor]])</f>
        <v>0</v>
      </c>
      <c r="BM115" s="176" cm="1">
        <f t="array" ref="BM115">SUMIFS('N1.3_Project_Listing'!$P$16:$P$829, 'N1.3_Project_Listing'!$E$16:$E$829,'N1.3_Project_Listing'!$E115, 'N1.3_Project_Listing'!$A$16:$A$829,ET_Risk_SC_Summation[[#Headers],[400kV OHL Fittings]])</f>
        <v>0</v>
      </c>
      <c r="BN115" s="176" cm="1">
        <f t="array" ref="BN115">SUMIFS('N1.3_Project_Listing'!$P$16:$P$829, 'N1.3_Project_Listing'!$E$16:$E$829,'N1.3_Project_Listing'!$E115, 'N1.3_Project_Listing'!$A$16:$A$829,ET_Risk_SC_Summation[[#Headers],[400kV OHL Tower]])</f>
        <v>0</v>
      </c>
      <c r="BO115" s="177" t="str">
        <f>IF(SUM(ET_Risk_SC_Summation[[#This Row],[132kV Circuit Breaker]:[400kV OHL Tower]])=0, "n/a", INDEX(ET_Risk_SC_Summation[#Headers],1,MATCH(MAX(ET_Risk_SC_Summation[[#This Row],[132kV Circuit Breaker]:[400kV OHL Tower]]),ET_Risk_SC_Summation[[#This Row],[132kV Circuit Breaker]:[400kV OHL Tower]],0)))</f>
        <v>n/a</v>
      </c>
      <c r="BP115" s="177" t="str">
        <f>IFERROR(INDEX('N0.7_Lookup_References'!$G$77:$G$98,MATCH(ET_Risk_SC_Summation[[#This Row],[Mxx Category]],'N0.7_Lookup_References'!$F$77:$F$98,0)),"")</f>
        <v/>
      </c>
    </row>
    <row r="116" spans="1:68" ht="94.5">
      <c r="A116" s="160" t="str">
        <f>IFERROR(INDEX(N1.2_Intervention_Types[NARM Asset Category],MATCH('N1.3_Project_Listing'!$C116,N1.2_Intervention_Types[Intervention Type ID],0),1),"")</f>
        <v>Odorisation &amp; Metering</v>
      </c>
      <c r="B116" s="160" t="str">
        <f>IF($D$2="GD",IFERROR(INDEX(N1.2_Intervention_Types[C&amp;V Asset Category (GD)],MATCH('N1.3_Project_Listing'!$C116,N1.2_Intervention_Types[Intervention Type ID],0),1),""),IFERROR(INDEX(N1.2_Intervention_Types[NARM Asset Category],MATCH('N1.3_Project_Listing'!$C116,N1.2_Intervention_Types[Intervention Type ID],0),1),""))</f>
        <v>PRS or Offtake</v>
      </c>
      <c r="C116" s="67">
        <f>IFERROR(INDEX(N1.2_Intervention_Types[Intervention Type ID],MATCH('N1.3_Project_Listing'!$I116,N1.2_Intervention_Types[Intervention Type],0),1),"")</f>
        <v>75</v>
      </c>
      <c r="D116" s="160" t="str">
        <f>IFERROR(INDEX(N1.2_Intervention_Types[Intervention Category],MATCH('N1.3_Project_Listing'!$C116,N1.2_Intervention_Types[Intervention Type ID],0),1),"")</f>
        <v>Refurbishment</v>
      </c>
      <c r="E116" s="210" t="s">
        <v>736</v>
      </c>
      <c r="F116" s="236" t="s">
        <v>737</v>
      </c>
      <c r="G116" s="236" t="s">
        <v>181</v>
      </c>
      <c r="H116" s="236" t="s">
        <v>300</v>
      </c>
      <c r="I116" s="151" t="s">
        <v>738</v>
      </c>
      <c r="J116" s="139">
        <v>2027</v>
      </c>
      <c r="K116" s="312">
        <v>0</v>
      </c>
      <c r="L116" s="312">
        <v>0</v>
      </c>
      <c r="M116" s="312">
        <v>1</v>
      </c>
      <c r="N116" s="343">
        <v>6.9479367229902181E-3</v>
      </c>
      <c r="O116" s="343">
        <v>6.9479367229902181E-3</v>
      </c>
      <c r="P116" s="365">
        <v>0</v>
      </c>
      <c r="Q116" s="366">
        <f t="shared" si="13"/>
        <v>0</v>
      </c>
      <c r="R116" s="368">
        <f>IF('N1.3_Project_Listing'!$D116="Replacement",SUM('N1.3_Project_Listing'!$K116:$L116)/2,'N1.3_Project_Listing'!$M116)</f>
        <v>1</v>
      </c>
      <c r="S116" s="67" t="str">
        <f>IFERROR(INDEX('N0.7_Lookup_References'!$C$13:$C$72,MATCH($A116,'N0.7_Lookup_References'!$B$13:$B$72,0)),"")</f>
        <v>Systems</v>
      </c>
      <c r="T116" s="338" t="str">
        <f t="shared" si="9"/>
        <v/>
      </c>
      <c r="V116" s="312">
        <v>1</v>
      </c>
      <c r="W116" s="312">
        <v>0</v>
      </c>
      <c r="X116" s="312">
        <v>0</v>
      </c>
      <c r="Y116" s="312">
        <v>0</v>
      </c>
      <c r="Z116" s="312">
        <v>0</v>
      </c>
      <c r="AA116" s="312">
        <v>0</v>
      </c>
      <c r="AB116" s="312">
        <v>0</v>
      </c>
      <c r="AC116" s="312">
        <v>0</v>
      </c>
      <c r="AD116" s="312">
        <v>0</v>
      </c>
      <c r="AE116" s="312">
        <v>0</v>
      </c>
      <c r="AF116" s="312">
        <v>1</v>
      </c>
      <c r="AG116" s="312">
        <v>0</v>
      </c>
      <c r="AH116" s="312">
        <v>0</v>
      </c>
      <c r="AI116" s="312">
        <v>0</v>
      </c>
      <c r="AJ116" s="312">
        <v>0</v>
      </c>
      <c r="AK116" s="312">
        <v>0</v>
      </c>
      <c r="AL116" s="312">
        <v>0</v>
      </c>
      <c r="AM116" s="312">
        <v>0</v>
      </c>
      <c r="AN116" s="312">
        <v>0</v>
      </c>
      <c r="AO116" s="312">
        <v>0</v>
      </c>
      <c r="AP116" s="63">
        <f t="shared" si="10"/>
        <v>1</v>
      </c>
      <c r="AQ116" s="63">
        <f t="shared" si="11"/>
        <v>1</v>
      </c>
      <c r="AR116" s="63">
        <f t="shared" si="12"/>
        <v>0</v>
      </c>
      <c r="AT116" s="176" cm="1">
        <f t="array" ref="AT116">SUMIFS('N1.3_Project_Listing'!$P$16:$P$829, 'N1.3_Project_Listing'!$E$16:$E$829,'N1.3_Project_Listing'!$E116, 'N1.3_Project_Listing'!$A$16:$A$829,ET_Risk_SC_Summation[[#Headers],[132kV Circuit Breaker]])</f>
        <v>0</v>
      </c>
      <c r="AU116" s="176" cm="1">
        <f t="array" ref="AU116">SUMIFS('N1.3_Project_Listing'!$P$16:$P$829, 'N1.3_Project_Listing'!$E$16:$E$829,'N1.3_Project_Listing'!$E116, 'N1.3_Project_Listing'!$A$16:$A$829,ET_Risk_SC_Summation[[#Headers],[132kV Transformer]])</f>
        <v>0</v>
      </c>
      <c r="AV116" s="176" cm="1">
        <f t="array" ref="AV116">SUMIFS('N1.3_Project_Listing'!$P$16:$P$829, 'N1.3_Project_Listing'!$E$16:$E$829,'N1.3_Project_Listing'!$E116, 'N1.3_Project_Listing'!$A$16:$A$829,ET_Risk_SC_Summation[[#Headers],[132kV Reactor]])</f>
        <v>0</v>
      </c>
      <c r="AW116" s="176" cm="1">
        <f t="array" ref="AW116">SUMIFS('N1.3_Project_Listing'!$P$16:$P$829, 'N1.3_Project_Listing'!$E$16:$E$829,'N1.3_Project_Listing'!$E116, 'N1.3_Project_Listing'!$A$16:$A$829,ET_Risk_SC_Summation[[#Headers],[132kV Underground Cable]])</f>
        <v>0</v>
      </c>
      <c r="AX116" s="176" cm="1">
        <f t="array" ref="AX116">SUMIFS('N1.3_Project_Listing'!$P$16:$P$829, 'N1.3_Project_Listing'!$E$16:$E$829,'N1.3_Project_Listing'!$E116, 'N1.3_Project_Listing'!$A$16:$A$829,ET_Risk_SC_Summation[[#Headers],[132kV OHL Conductor]])</f>
        <v>0</v>
      </c>
      <c r="AY116" s="176" cm="1">
        <f t="array" ref="AY116">SUMIFS('N1.3_Project_Listing'!$P$16:$P$829, 'N1.3_Project_Listing'!$E$16:$E$829,'N1.3_Project_Listing'!$E116, 'N1.3_Project_Listing'!$A$16:$A$829,ET_Risk_SC_Summation[[#Headers],[132kV OHL Fittings]])</f>
        <v>0</v>
      </c>
      <c r="AZ116" s="176" cm="1">
        <f t="array" ref="AZ116">SUMIFS('N1.3_Project_Listing'!$P$16:$P$829, 'N1.3_Project_Listing'!$E$16:$E$829,'N1.3_Project_Listing'!$E116, 'N1.3_Project_Listing'!$A$16:$A$829,ET_Risk_SC_Summation[[#Headers],[132kV OHL Tower]])</f>
        <v>0</v>
      </c>
      <c r="BA116" s="176" cm="1">
        <f t="array" ref="BA116">SUMIFS('N1.3_Project_Listing'!$P$16:$P$829, 'N1.3_Project_Listing'!$E$16:$E$829,'N1.3_Project_Listing'!$E116, 'N1.3_Project_Listing'!$A$16:$A$829,ET_Risk_SC_Summation[[#Headers],[275kV Circuit Breaker]])</f>
        <v>0</v>
      </c>
      <c r="BB116" s="176" cm="1">
        <f t="array" ref="BB116">SUMIFS('N1.3_Project_Listing'!$P$16:$P$829, 'N1.3_Project_Listing'!$E$16:$E$829,'N1.3_Project_Listing'!$E116, 'N1.3_Project_Listing'!$A$16:$A$829,ET_Risk_SC_Summation[[#Headers],[275kV Transformer]])</f>
        <v>0</v>
      </c>
      <c r="BC116" s="176" cm="1">
        <f t="array" ref="BC116">SUMIFS('N1.3_Project_Listing'!$P$16:$P$829, 'N1.3_Project_Listing'!$E$16:$E$829,'N1.3_Project_Listing'!$E116, 'N1.3_Project_Listing'!$A$16:$A$829,ET_Risk_SC_Summation[[#Headers],[275kV Reactor]])</f>
        <v>0</v>
      </c>
      <c r="BD116" s="176" cm="1">
        <f t="array" ref="BD116">SUMIFS('N1.3_Project_Listing'!$P$16:$P$829, 'N1.3_Project_Listing'!$E$16:$E$829,'N1.3_Project_Listing'!$E116, 'N1.3_Project_Listing'!$A$16:$A$829,ET_Risk_SC_Summation[[#Headers],[275kV Underground Cable]])</f>
        <v>0</v>
      </c>
      <c r="BE116" s="176" cm="1">
        <f t="array" ref="BE116">SUMIFS('N1.3_Project_Listing'!$P$16:$P$829, 'N1.3_Project_Listing'!$E$16:$E$829,'N1.3_Project_Listing'!$E116, 'N1.3_Project_Listing'!$A$16:$A$829,ET_Risk_SC_Summation[[#Headers],[275kV OHL Conductor]])</f>
        <v>0</v>
      </c>
      <c r="BF116" s="176" cm="1">
        <f t="array" ref="BF116">SUMIFS('N1.3_Project_Listing'!$P$16:$P$829, 'N1.3_Project_Listing'!$E$16:$E$829,'N1.3_Project_Listing'!$E116, 'N1.3_Project_Listing'!$A$16:$A$829,ET_Risk_SC_Summation[[#Headers],[275kV OHL Fittings]])</f>
        <v>0</v>
      </c>
      <c r="BG116" s="176" cm="1">
        <f t="array" ref="BG116">SUMIFS('N1.3_Project_Listing'!$P$16:$P$829, 'N1.3_Project_Listing'!$E$16:$E$829,'N1.3_Project_Listing'!$E116, 'N1.3_Project_Listing'!$A$16:$A$829,ET_Risk_SC_Summation[[#Headers],[275kV OHL Tower]])</f>
        <v>0</v>
      </c>
      <c r="BH116" s="176" cm="1">
        <f t="array" ref="BH116">SUMIFS('N1.3_Project_Listing'!$P$16:$P$829, 'N1.3_Project_Listing'!$E$16:$E$829,'N1.3_Project_Listing'!$E116, 'N1.3_Project_Listing'!$A$16:$A$829,ET_Risk_SC_Summation[[#Headers],[400kV Circuit Breaker]])</f>
        <v>0</v>
      </c>
      <c r="BI116" s="176" cm="1">
        <f t="array" ref="BI116">SUMIFS('N1.3_Project_Listing'!$P$16:$P$829, 'N1.3_Project_Listing'!$E$16:$E$829,'N1.3_Project_Listing'!$E116, 'N1.3_Project_Listing'!$A$16:$A$829,ET_Risk_SC_Summation[[#Headers],[400kV Transformer]])</f>
        <v>0</v>
      </c>
      <c r="BJ116" s="176" cm="1">
        <f t="array" ref="BJ116">SUMIFS('N1.3_Project_Listing'!$P$16:$P$829, 'N1.3_Project_Listing'!$E$16:$E$829,'N1.3_Project_Listing'!$E116, 'N1.3_Project_Listing'!$A$16:$A$829,ET_Risk_SC_Summation[[#Headers],[400kV Reactor]])</f>
        <v>0</v>
      </c>
      <c r="BK116" s="176" cm="1">
        <f t="array" ref="BK116">SUMIFS('N1.3_Project_Listing'!$P$16:$P$829, 'N1.3_Project_Listing'!$E$16:$E$829,'N1.3_Project_Listing'!$E116, 'N1.3_Project_Listing'!$A$16:$A$829,ET_Risk_SC_Summation[[#Headers],[400kV Underground Cable]])</f>
        <v>0</v>
      </c>
      <c r="BL116" s="176" cm="1">
        <f t="array" ref="BL116">SUMIFS('N1.3_Project_Listing'!$P$16:$P$829, 'N1.3_Project_Listing'!$E$16:$E$829,'N1.3_Project_Listing'!$E116, 'N1.3_Project_Listing'!$A$16:$A$829,ET_Risk_SC_Summation[[#Headers],[400kV OHL Conductor]])</f>
        <v>0</v>
      </c>
      <c r="BM116" s="176" cm="1">
        <f t="array" ref="BM116">SUMIFS('N1.3_Project_Listing'!$P$16:$P$829, 'N1.3_Project_Listing'!$E$16:$E$829,'N1.3_Project_Listing'!$E116, 'N1.3_Project_Listing'!$A$16:$A$829,ET_Risk_SC_Summation[[#Headers],[400kV OHL Fittings]])</f>
        <v>0</v>
      </c>
      <c r="BN116" s="176" cm="1">
        <f t="array" ref="BN116">SUMIFS('N1.3_Project_Listing'!$P$16:$P$829, 'N1.3_Project_Listing'!$E$16:$E$829,'N1.3_Project_Listing'!$E116, 'N1.3_Project_Listing'!$A$16:$A$829,ET_Risk_SC_Summation[[#Headers],[400kV OHL Tower]])</f>
        <v>0</v>
      </c>
      <c r="BO116" s="177" t="str">
        <f>IF(SUM(ET_Risk_SC_Summation[[#This Row],[132kV Circuit Breaker]:[400kV OHL Tower]])=0, "n/a", INDEX(ET_Risk_SC_Summation[#Headers],1,MATCH(MAX(ET_Risk_SC_Summation[[#This Row],[132kV Circuit Breaker]:[400kV OHL Tower]]),ET_Risk_SC_Summation[[#This Row],[132kV Circuit Breaker]:[400kV OHL Tower]],0)))</f>
        <v>n/a</v>
      </c>
      <c r="BP116" s="177" t="str">
        <f>IFERROR(INDEX('N0.7_Lookup_References'!$G$77:$G$98,MATCH(ET_Risk_SC_Summation[[#This Row],[Mxx Category]],'N0.7_Lookup_References'!$F$77:$F$98,0)),"")</f>
        <v/>
      </c>
    </row>
    <row r="117" spans="1:68" ht="94.5">
      <c r="A117" s="160" t="str">
        <f>IFERROR(INDEX(N1.2_Intervention_Types[NARM Asset Category],MATCH('N1.3_Project_Listing'!$C117,N1.2_Intervention_Types[Intervention Type ID],0),1),"")</f>
        <v>Odorisation &amp; Metering</v>
      </c>
      <c r="B117" s="160" t="str">
        <f>IF($D$2="GD",IFERROR(INDEX(N1.2_Intervention_Types[C&amp;V Asset Category (GD)],MATCH('N1.3_Project_Listing'!$C117,N1.2_Intervention_Types[Intervention Type ID],0),1),""),IFERROR(INDEX(N1.2_Intervention_Types[NARM Asset Category],MATCH('N1.3_Project_Listing'!$C117,N1.2_Intervention_Types[Intervention Type ID],0),1),""))</f>
        <v>PRS or Offtake</v>
      </c>
      <c r="C117" s="67">
        <f>IFERROR(INDEX(N1.2_Intervention_Types[Intervention Type ID],MATCH('N1.3_Project_Listing'!$I117,N1.2_Intervention_Types[Intervention Type],0),1),"")</f>
        <v>75</v>
      </c>
      <c r="D117" s="160" t="str">
        <f>IFERROR(INDEX(N1.2_Intervention_Types[Intervention Category],MATCH('N1.3_Project_Listing'!$C117,N1.2_Intervention_Types[Intervention Type ID],0),1),"")</f>
        <v>Refurbishment</v>
      </c>
      <c r="E117" s="210" t="s">
        <v>736</v>
      </c>
      <c r="F117" s="236" t="s">
        <v>737</v>
      </c>
      <c r="G117" s="236" t="s">
        <v>181</v>
      </c>
      <c r="H117" s="236" t="s">
        <v>300</v>
      </c>
      <c r="I117" s="151" t="s">
        <v>738</v>
      </c>
      <c r="J117" s="139">
        <v>2028</v>
      </c>
      <c r="K117" s="312">
        <v>0</v>
      </c>
      <c r="L117" s="312">
        <v>0</v>
      </c>
      <c r="M117" s="312">
        <v>2</v>
      </c>
      <c r="N117" s="343">
        <v>0.11047805501609768</v>
      </c>
      <c r="O117" s="343">
        <v>7.2280980616097681E-2</v>
      </c>
      <c r="P117" s="365">
        <v>0.20527506400000001</v>
      </c>
      <c r="Q117" s="366">
        <f t="shared" si="13"/>
        <v>3.8197074400000003E-2</v>
      </c>
      <c r="R117" s="368">
        <f>IF('N1.3_Project_Listing'!$D117="Replacement",SUM('N1.3_Project_Listing'!$K117:$L117)/2,'N1.3_Project_Listing'!$M117)</f>
        <v>2</v>
      </c>
      <c r="S117" s="67" t="str">
        <f>IFERROR(INDEX('N0.7_Lookup_References'!$C$13:$C$72,MATCH($A117,'N0.7_Lookup_References'!$B$13:$B$72,0)),"")</f>
        <v>Systems</v>
      </c>
      <c r="T117" s="338" t="str">
        <f t="shared" si="9"/>
        <v/>
      </c>
      <c r="V117" s="312">
        <v>1</v>
      </c>
      <c r="W117" s="312">
        <v>0</v>
      </c>
      <c r="X117" s="312">
        <v>0</v>
      </c>
      <c r="Y117" s="312">
        <v>1</v>
      </c>
      <c r="Z117" s="312">
        <v>0</v>
      </c>
      <c r="AA117" s="312">
        <v>0</v>
      </c>
      <c r="AB117" s="312">
        <v>0</v>
      </c>
      <c r="AC117" s="312">
        <v>0</v>
      </c>
      <c r="AD117" s="312">
        <v>0</v>
      </c>
      <c r="AE117" s="312">
        <v>0</v>
      </c>
      <c r="AF117" s="312">
        <v>1</v>
      </c>
      <c r="AG117" s="312">
        <v>0</v>
      </c>
      <c r="AH117" s="312">
        <v>1</v>
      </c>
      <c r="AI117" s="312">
        <v>0</v>
      </c>
      <c r="AJ117" s="312">
        <v>0</v>
      </c>
      <c r="AK117" s="312">
        <v>0</v>
      </c>
      <c r="AL117" s="312">
        <v>0</v>
      </c>
      <c r="AM117" s="312">
        <v>0</v>
      </c>
      <c r="AN117" s="312">
        <v>0</v>
      </c>
      <c r="AO117" s="312">
        <v>0</v>
      </c>
      <c r="AP117" s="63">
        <f t="shared" si="10"/>
        <v>2</v>
      </c>
      <c r="AQ117" s="63">
        <f t="shared" si="11"/>
        <v>2</v>
      </c>
      <c r="AR117" s="63">
        <f t="shared" si="12"/>
        <v>0</v>
      </c>
      <c r="AT117" s="176" cm="1">
        <f t="array" ref="AT117">SUMIFS('N1.3_Project_Listing'!$P$16:$P$829, 'N1.3_Project_Listing'!$E$16:$E$829,'N1.3_Project_Listing'!$E117, 'N1.3_Project_Listing'!$A$16:$A$829,ET_Risk_SC_Summation[[#Headers],[132kV Circuit Breaker]])</f>
        <v>0</v>
      </c>
      <c r="AU117" s="176" cm="1">
        <f t="array" ref="AU117">SUMIFS('N1.3_Project_Listing'!$P$16:$P$829, 'N1.3_Project_Listing'!$E$16:$E$829,'N1.3_Project_Listing'!$E117, 'N1.3_Project_Listing'!$A$16:$A$829,ET_Risk_SC_Summation[[#Headers],[132kV Transformer]])</f>
        <v>0</v>
      </c>
      <c r="AV117" s="176" cm="1">
        <f t="array" ref="AV117">SUMIFS('N1.3_Project_Listing'!$P$16:$P$829, 'N1.3_Project_Listing'!$E$16:$E$829,'N1.3_Project_Listing'!$E117, 'N1.3_Project_Listing'!$A$16:$A$829,ET_Risk_SC_Summation[[#Headers],[132kV Reactor]])</f>
        <v>0</v>
      </c>
      <c r="AW117" s="176" cm="1">
        <f t="array" ref="AW117">SUMIFS('N1.3_Project_Listing'!$P$16:$P$829, 'N1.3_Project_Listing'!$E$16:$E$829,'N1.3_Project_Listing'!$E117, 'N1.3_Project_Listing'!$A$16:$A$829,ET_Risk_SC_Summation[[#Headers],[132kV Underground Cable]])</f>
        <v>0</v>
      </c>
      <c r="AX117" s="176" cm="1">
        <f t="array" ref="AX117">SUMIFS('N1.3_Project_Listing'!$P$16:$P$829, 'N1.3_Project_Listing'!$E$16:$E$829,'N1.3_Project_Listing'!$E117, 'N1.3_Project_Listing'!$A$16:$A$829,ET_Risk_SC_Summation[[#Headers],[132kV OHL Conductor]])</f>
        <v>0</v>
      </c>
      <c r="AY117" s="176" cm="1">
        <f t="array" ref="AY117">SUMIFS('N1.3_Project_Listing'!$P$16:$P$829, 'N1.3_Project_Listing'!$E$16:$E$829,'N1.3_Project_Listing'!$E117, 'N1.3_Project_Listing'!$A$16:$A$829,ET_Risk_SC_Summation[[#Headers],[132kV OHL Fittings]])</f>
        <v>0</v>
      </c>
      <c r="AZ117" s="176" cm="1">
        <f t="array" ref="AZ117">SUMIFS('N1.3_Project_Listing'!$P$16:$P$829, 'N1.3_Project_Listing'!$E$16:$E$829,'N1.3_Project_Listing'!$E117, 'N1.3_Project_Listing'!$A$16:$A$829,ET_Risk_SC_Summation[[#Headers],[132kV OHL Tower]])</f>
        <v>0</v>
      </c>
      <c r="BA117" s="176" cm="1">
        <f t="array" ref="BA117">SUMIFS('N1.3_Project_Listing'!$P$16:$P$829, 'N1.3_Project_Listing'!$E$16:$E$829,'N1.3_Project_Listing'!$E117, 'N1.3_Project_Listing'!$A$16:$A$829,ET_Risk_SC_Summation[[#Headers],[275kV Circuit Breaker]])</f>
        <v>0</v>
      </c>
      <c r="BB117" s="176" cm="1">
        <f t="array" ref="BB117">SUMIFS('N1.3_Project_Listing'!$P$16:$P$829, 'N1.3_Project_Listing'!$E$16:$E$829,'N1.3_Project_Listing'!$E117, 'N1.3_Project_Listing'!$A$16:$A$829,ET_Risk_SC_Summation[[#Headers],[275kV Transformer]])</f>
        <v>0</v>
      </c>
      <c r="BC117" s="176" cm="1">
        <f t="array" ref="BC117">SUMIFS('N1.3_Project_Listing'!$P$16:$P$829, 'N1.3_Project_Listing'!$E$16:$E$829,'N1.3_Project_Listing'!$E117, 'N1.3_Project_Listing'!$A$16:$A$829,ET_Risk_SC_Summation[[#Headers],[275kV Reactor]])</f>
        <v>0</v>
      </c>
      <c r="BD117" s="176" cm="1">
        <f t="array" ref="BD117">SUMIFS('N1.3_Project_Listing'!$P$16:$P$829, 'N1.3_Project_Listing'!$E$16:$E$829,'N1.3_Project_Listing'!$E117, 'N1.3_Project_Listing'!$A$16:$A$829,ET_Risk_SC_Summation[[#Headers],[275kV Underground Cable]])</f>
        <v>0</v>
      </c>
      <c r="BE117" s="176" cm="1">
        <f t="array" ref="BE117">SUMIFS('N1.3_Project_Listing'!$P$16:$P$829, 'N1.3_Project_Listing'!$E$16:$E$829,'N1.3_Project_Listing'!$E117, 'N1.3_Project_Listing'!$A$16:$A$829,ET_Risk_SC_Summation[[#Headers],[275kV OHL Conductor]])</f>
        <v>0</v>
      </c>
      <c r="BF117" s="176" cm="1">
        <f t="array" ref="BF117">SUMIFS('N1.3_Project_Listing'!$P$16:$P$829, 'N1.3_Project_Listing'!$E$16:$E$829,'N1.3_Project_Listing'!$E117, 'N1.3_Project_Listing'!$A$16:$A$829,ET_Risk_SC_Summation[[#Headers],[275kV OHL Fittings]])</f>
        <v>0</v>
      </c>
      <c r="BG117" s="176" cm="1">
        <f t="array" ref="BG117">SUMIFS('N1.3_Project_Listing'!$P$16:$P$829, 'N1.3_Project_Listing'!$E$16:$E$829,'N1.3_Project_Listing'!$E117, 'N1.3_Project_Listing'!$A$16:$A$829,ET_Risk_SC_Summation[[#Headers],[275kV OHL Tower]])</f>
        <v>0</v>
      </c>
      <c r="BH117" s="176" cm="1">
        <f t="array" ref="BH117">SUMIFS('N1.3_Project_Listing'!$P$16:$P$829, 'N1.3_Project_Listing'!$E$16:$E$829,'N1.3_Project_Listing'!$E117, 'N1.3_Project_Listing'!$A$16:$A$829,ET_Risk_SC_Summation[[#Headers],[400kV Circuit Breaker]])</f>
        <v>0</v>
      </c>
      <c r="BI117" s="176" cm="1">
        <f t="array" ref="BI117">SUMIFS('N1.3_Project_Listing'!$P$16:$P$829, 'N1.3_Project_Listing'!$E$16:$E$829,'N1.3_Project_Listing'!$E117, 'N1.3_Project_Listing'!$A$16:$A$829,ET_Risk_SC_Summation[[#Headers],[400kV Transformer]])</f>
        <v>0</v>
      </c>
      <c r="BJ117" s="176" cm="1">
        <f t="array" ref="BJ117">SUMIFS('N1.3_Project_Listing'!$P$16:$P$829, 'N1.3_Project_Listing'!$E$16:$E$829,'N1.3_Project_Listing'!$E117, 'N1.3_Project_Listing'!$A$16:$A$829,ET_Risk_SC_Summation[[#Headers],[400kV Reactor]])</f>
        <v>0</v>
      </c>
      <c r="BK117" s="176" cm="1">
        <f t="array" ref="BK117">SUMIFS('N1.3_Project_Listing'!$P$16:$P$829, 'N1.3_Project_Listing'!$E$16:$E$829,'N1.3_Project_Listing'!$E117, 'N1.3_Project_Listing'!$A$16:$A$829,ET_Risk_SC_Summation[[#Headers],[400kV Underground Cable]])</f>
        <v>0</v>
      </c>
      <c r="BL117" s="176" cm="1">
        <f t="array" ref="BL117">SUMIFS('N1.3_Project_Listing'!$P$16:$P$829, 'N1.3_Project_Listing'!$E$16:$E$829,'N1.3_Project_Listing'!$E117, 'N1.3_Project_Listing'!$A$16:$A$829,ET_Risk_SC_Summation[[#Headers],[400kV OHL Conductor]])</f>
        <v>0</v>
      </c>
      <c r="BM117" s="176" cm="1">
        <f t="array" ref="BM117">SUMIFS('N1.3_Project_Listing'!$P$16:$P$829, 'N1.3_Project_Listing'!$E$16:$E$829,'N1.3_Project_Listing'!$E117, 'N1.3_Project_Listing'!$A$16:$A$829,ET_Risk_SC_Summation[[#Headers],[400kV OHL Fittings]])</f>
        <v>0</v>
      </c>
      <c r="BN117" s="176" cm="1">
        <f t="array" ref="BN117">SUMIFS('N1.3_Project_Listing'!$P$16:$P$829, 'N1.3_Project_Listing'!$E$16:$E$829,'N1.3_Project_Listing'!$E117, 'N1.3_Project_Listing'!$A$16:$A$829,ET_Risk_SC_Summation[[#Headers],[400kV OHL Tower]])</f>
        <v>0</v>
      </c>
      <c r="BO117" s="177" t="str">
        <f>IF(SUM(ET_Risk_SC_Summation[[#This Row],[132kV Circuit Breaker]:[400kV OHL Tower]])=0, "n/a", INDEX(ET_Risk_SC_Summation[#Headers],1,MATCH(MAX(ET_Risk_SC_Summation[[#This Row],[132kV Circuit Breaker]:[400kV OHL Tower]]),ET_Risk_SC_Summation[[#This Row],[132kV Circuit Breaker]:[400kV OHL Tower]],0)))</f>
        <v>n/a</v>
      </c>
      <c r="BP117" s="177" t="str">
        <f>IFERROR(INDEX('N0.7_Lookup_References'!$G$77:$G$98,MATCH(ET_Risk_SC_Summation[[#This Row],[Mxx Category]],'N0.7_Lookup_References'!$F$77:$F$98,0)),"")</f>
        <v/>
      </c>
    </row>
    <row r="118" spans="1:68" ht="94.5">
      <c r="A118" s="160" t="str">
        <f>IFERROR(INDEX(N1.2_Intervention_Types[NARM Asset Category],MATCH('N1.3_Project_Listing'!$C118,N1.2_Intervention_Types[Intervention Type ID],0),1),"")</f>
        <v>Odorisation &amp; Metering</v>
      </c>
      <c r="B118" s="160" t="str">
        <f>IF($D$2="GD",IFERROR(INDEX(N1.2_Intervention_Types[C&amp;V Asset Category (GD)],MATCH('N1.3_Project_Listing'!$C118,N1.2_Intervention_Types[Intervention Type ID],0),1),""),IFERROR(INDEX(N1.2_Intervention_Types[NARM Asset Category],MATCH('N1.3_Project_Listing'!$C118,N1.2_Intervention_Types[Intervention Type ID],0),1),""))</f>
        <v>PRS or Offtake</v>
      </c>
      <c r="C118" s="67">
        <f>IFERROR(INDEX(N1.2_Intervention_Types[Intervention Type ID],MATCH('N1.3_Project_Listing'!$I118,N1.2_Intervention_Types[Intervention Type],0),1),"")</f>
        <v>75</v>
      </c>
      <c r="D118" s="160" t="str">
        <f>IFERROR(INDEX(N1.2_Intervention_Types[Intervention Category],MATCH('N1.3_Project_Listing'!$C118,N1.2_Intervention_Types[Intervention Type ID],0),1),"")</f>
        <v>Refurbishment</v>
      </c>
      <c r="E118" s="210" t="s">
        <v>736</v>
      </c>
      <c r="F118" s="236" t="s">
        <v>737</v>
      </c>
      <c r="G118" s="236" t="s">
        <v>181</v>
      </c>
      <c r="H118" s="236" t="s">
        <v>300</v>
      </c>
      <c r="I118" s="151" t="s">
        <v>738</v>
      </c>
      <c r="J118" s="139">
        <v>2029</v>
      </c>
      <c r="K118" s="312">
        <v>0</v>
      </c>
      <c r="L118" s="312">
        <v>0</v>
      </c>
      <c r="M118" s="312">
        <v>1</v>
      </c>
      <c r="N118" s="343">
        <v>1.0732709721217492E-2</v>
      </c>
      <c r="O118" s="343">
        <v>1.0732709721217492E-2</v>
      </c>
      <c r="P118" s="365">
        <v>0</v>
      </c>
      <c r="Q118" s="366">
        <f t="shared" si="13"/>
        <v>0</v>
      </c>
      <c r="R118" s="368">
        <f>IF('N1.3_Project_Listing'!$D118="Replacement",SUM('N1.3_Project_Listing'!$K118:$L118)/2,'N1.3_Project_Listing'!$M118)</f>
        <v>1</v>
      </c>
      <c r="S118" s="67" t="str">
        <f>IFERROR(INDEX('N0.7_Lookup_References'!$C$13:$C$72,MATCH($A118,'N0.7_Lookup_References'!$B$13:$B$72,0)),"")</f>
        <v>Systems</v>
      </c>
      <c r="T118" s="338" t="str">
        <f t="shared" si="9"/>
        <v/>
      </c>
      <c r="V118" s="312">
        <v>1</v>
      </c>
      <c r="W118" s="312">
        <v>0</v>
      </c>
      <c r="X118" s="312">
        <v>0</v>
      </c>
      <c r="Y118" s="312">
        <v>0</v>
      </c>
      <c r="Z118" s="312">
        <v>0</v>
      </c>
      <c r="AA118" s="312">
        <v>0</v>
      </c>
      <c r="AB118" s="312">
        <v>0</v>
      </c>
      <c r="AC118" s="312">
        <v>0</v>
      </c>
      <c r="AD118" s="312">
        <v>0</v>
      </c>
      <c r="AE118" s="312">
        <v>0</v>
      </c>
      <c r="AF118" s="312">
        <v>1</v>
      </c>
      <c r="AG118" s="312">
        <v>0</v>
      </c>
      <c r="AH118" s="312">
        <v>0</v>
      </c>
      <c r="AI118" s="312">
        <v>0</v>
      </c>
      <c r="AJ118" s="312">
        <v>0</v>
      </c>
      <c r="AK118" s="312">
        <v>0</v>
      </c>
      <c r="AL118" s="312">
        <v>0</v>
      </c>
      <c r="AM118" s="312">
        <v>0</v>
      </c>
      <c r="AN118" s="312">
        <v>0</v>
      </c>
      <c r="AO118" s="312">
        <v>0</v>
      </c>
      <c r="AP118" s="63">
        <f t="shared" si="10"/>
        <v>1</v>
      </c>
      <c r="AQ118" s="63">
        <f t="shared" si="11"/>
        <v>1</v>
      </c>
      <c r="AR118" s="63">
        <f t="shared" si="12"/>
        <v>0</v>
      </c>
      <c r="AT118" s="176" cm="1">
        <f t="array" ref="AT118">SUMIFS('N1.3_Project_Listing'!$P$16:$P$829, 'N1.3_Project_Listing'!$E$16:$E$829,'N1.3_Project_Listing'!$E118, 'N1.3_Project_Listing'!$A$16:$A$829,ET_Risk_SC_Summation[[#Headers],[132kV Circuit Breaker]])</f>
        <v>0</v>
      </c>
      <c r="AU118" s="176" cm="1">
        <f t="array" ref="AU118">SUMIFS('N1.3_Project_Listing'!$P$16:$P$829, 'N1.3_Project_Listing'!$E$16:$E$829,'N1.3_Project_Listing'!$E118, 'N1.3_Project_Listing'!$A$16:$A$829,ET_Risk_SC_Summation[[#Headers],[132kV Transformer]])</f>
        <v>0</v>
      </c>
      <c r="AV118" s="176" cm="1">
        <f t="array" ref="AV118">SUMIFS('N1.3_Project_Listing'!$P$16:$P$829, 'N1.3_Project_Listing'!$E$16:$E$829,'N1.3_Project_Listing'!$E118, 'N1.3_Project_Listing'!$A$16:$A$829,ET_Risk_SC_Summation[[#Headers],[132kV Reactor]])</f>
        <v>0</v>
      </c>
      <c r="AW118" s="176" cm="1">
        <f t="array" ref="AW118">SUMIFS('N1.3_Project_Listing'!$P$16:$P$829, 'N1.3_Project_Listing'!$E$16:$E$829,'N1.3_Project_Listing'!$E118, 'N1.3_Project_Listing'!$A$16:$A$829,ET_Risk_SC_Summation[[#Headers],[132kV Underground Cable]])</f>
        <v>0</v>
      </c>
      <c r="AX118" s="176" cm="1">
        <f t="array" ref="AX118">SUMIFS('N1.3_Project_Listing'!$P$16:$P$829, 'N1.3_Project_Listing'!$E$16:$E$829,'N1.3_Project_Listing'!$E118, 'N1.3_Project_Listing'!$A$16:$A$829,ET_Risk_SC_Summation[[#Headers],[132kV OHL Conductor]])</f>
        <v>0</v>
      </c>
      <c r="AY118" s="176" cm="1">
        <f t="array" ref="AY118">SUMIFS('N1.3_Project_Listing'!$P$16:$P$829, 'N1.3_Project_Listing'!$E$16:$E$829,'N1.3_Project_Listing'!$E118, 'N1.3_Project_Listing'!$A$16:$A$829,ET_Risk_SC_Summation[[#Headers],[132kV OHL Fittings]])</f>
        <v>0</v>
      </c>
      <c r="AZ118" s="176" cm="1">
        <f t="array" ref="AZ118">SUMIFS('N1.3_Project_Listing'!$P$16:$P$829, 'N1.3_Project_Listing'!$E$16:$E$829,'N1.3_Project_Listing'!$E118, 'N1.3_Project_Listing'!$A$16:$A$829,ET_Risk_SC_Summation[[#Headers],[132kV OHL Tower]])</f>
        <v>0</v>
      </c>
      <c r="BA118" s="176" cm="1">
        <f t="array" ref="BA118">SUMIFS('N1.3_Project_Listing'!$P$16:$P$829, 'N1.3_Project_Listing'!$E$16:$E$829,'N1.3_Project_Listing'!$E118, 'N1.3_Project_Listing'!$A$16:$A$829,ET_Risk_SC_Summation[[#Headers],[275kV Circuit Breaker]])</f>
        <v>0</v>
      </c>
      <c r="BB118" s="176" cm="1">
        <f t="array" ref="BB118">SUMIFS('N1.3_Project_Listing'!$P$16:$P$829, 'N1.3_Project_Listing'!$E$16:$E$829,'N1.3_Project_Listing'!$E118, 'N1.3_Project_Listing'!$A$16:$A$829,ET_Risk_SC_Summation[[#Headers],[275kV Transformer]])</f>
        <v>0</v>
      </c>
      <c r="BC118" s="176" cm="1">
        <f t="array" ref="BC118">SUMIFS('N1.3_Project_Listing'!$P$16:$P$829, 'N1.3_Project_Listing'!$E$16:$E$829,'N1.3_Project_Listing'!$E118, 'N1.3_Project_Listing'!$A$16:$A$829,ET_Risk_SC_Summation[[#Headers],[275kV Reactor]])</f>
        <v>0</v>
      </c>
      <c r="BD118" s="176" cm="1">
        <f t="array" ref="BD118">SUMIFS('N1.3_Project_Listing'!$P$16:$P$829, 'N1.3_Project_Listing'!$E$16:$E$829,'N1.3_Project_Listing'!$E118, 'N1.3_Project_Listing'!$A$16:$A$829,ET_Risk_SC_Summation[[#Headers],[275kV Underground Cable]])</f>
        <v>0</v>
      </c>
      <c r="BE118" s="176" cm="1">
        <f t="array" ref="BE118">SUMIFS('N1.3_Project_Listing'!$P$16:$P$829, 'N1.3_Project_Listing'!$E$16:$E$829,'N1.3_Project_Listing'!$E118, 'N1.3_Project_Listing'!$A$16:$A$829,ET_Risk_SC_Summation[[#Headers],[275kV OHL Conductor]])</f>
        <v>0</v>
      </c>
      <c r="BF118" s="176" cm="1">
        <f t="array" ref="BF118">SUMIFS('N1.3_Project_Listing'!$P$16:$P$829, 'N1.3_Project_Listing'!$E$16:$E$829,'N1.3_Project_Listing'!$E118, 'N1.3_Project_Listing'!$A$16:$A$829,ET_Risk_SC_Summation[[#Headers],[275kV OHL Fittings]])</f>
        <v>0</v>
      </c>
      <c r="BG118" s="176" cm="1">
        <f t="array" ref="BG118">SUMIFS('N1.3_Project_Listing'!$P$16:$P$829, 'N1.3_Project_Listing'!$E$16:$E$829,'N1.3_Project_Listing'!$E118, 'N1.3_Project_Listing'!$A$16:$A$829,ET_Risk_SC_Summation[[#Headers],[275kV OHL Tower]])</f>
        <v>0</v>
      </c>
      <c r="BH118" s="176" cm="1">
        <f t="array" ref="BH118">SUMIFS('N1.3_Project_Listing'!$P$16:$P$829, 'N1.3_Project_Listing'!$E$16:$E$829,'N1.3_Project_Listing'!$E118, 'N1.3_Project_Listing'!$A$16:$A$829,ET_Risk_SC_Summation[[#Headers],[400kV Circuit Breaker]])</f>
        <v>0</v>
      </c>
      <c r="BI118" s="176" cm="1">
        <f t="array" ref="BI118">SUMIFS('N1.3_Project_Listing'!$P$16:$P$829, 'N1.3_Project_Listing'!$E$16:$E$829,'N1.3_Project_Listing'!$E118, 'N1.3_Project_Listing'!$A$16:$A$829,ET_Risk_SC_Summation[[#Headers],[400kV Transformer]])</f>
        <v>0</v>
      </c>
      <c r="BJ118" s="176" cm="1">
        <f t="array" ref="BJ118">SUMIFS('N1.3_Project_Listing'!$P$16:$P$829, 'N1.3_Project_Listing'!$E$16:$E$829,'N1.3_Project_Listing'!$E118, 'N1.3_Project_Listing'!$A$16:$A$829,ET_Risk_SC_Summation[[#Headers],[400kV Reactor]])</f>
        <v>0</v>
      </c>
      <c r="BK118" s="176" cm="1">
        <f t="array" ref="BK118">SUMIFS('N1.3_Project_Listing'!$P$16:$P$829, 'N1.3_Project_Listing'!$E$16:$E$829,'N1.3_Project_Listing'!$E118, 'N1.3_Project_Listing'!$A$16:$A$829,ET_Risk_SC_Summation[[#Headers],[400kV Underground Cable]])</f>
        <v>0</v>
      </c>
      <c r="BL118" s="176" cm="1">
        <f t="array" ref="BL118">SUMIFS('N1.3_Project_Listing'!$P$16:$P$829, 'N1.3_Project_Listing'!$E$16:$E$829,'N1.3_Project_Listing'!$E118, 'N1.3_Project_Listing'!$A$16:$A$829,ET_Risk_SC_Summation[[#Headers],[400kV OHL Conductor]])</f>
        <v>0</v>
      </c>
      <c r="BM118" s="176" cm="1">
        <f t="array" ref="BM118">SUMIFS('N1.3_Project_Listing'!$P$16:$P$829, 'N1.3_Project_Listing'!$E$16:$E$829,'N1.3_Project_Listing'!$E118, 'N1.3_Project_Listing'!$A$16:$A$829,ET_Risk_SC_Summation[[#Headers],[400kV OHL Fittings]])</f>
        <v>0</v>
      </c>
      <c r="BN118" s="176" cm="1">
        <f t="array" ref="BN118">SUMIFS('N1.3_Project_Listing'!$P$16:$P$829, 'N1.3_Project_Listing'!$E$16:$E$829,'N1.3_Project_Listing'!$E118, 'N1.3_Project_Listing'!$A$16:$A$829,ET_Risk_SC_Summation[[#Headers],[400kV OHL Tower]])</f>
        <v>0</v>
      </c>
      <c r="BO118" s="177" t="str">
        <f>IF(SUM(ET_Risk_SC_Summation[[#This Row],[132kV Circuit Breaker]:[400kV OHL Tower]])=0, "n/a", INDEX(ET_Risk_SC_Summation[#Headers],1,MATCH(MAX(ET_Risk_SC_Summation[[#This Row],[132kV Circuit Breaker]:[400kV OHL Tower]]),ET_Risk_SC_Summation[[#This Row],[132kV Circuit Breaker]:[400kV OHL Tower]],0)))</f>
        <v>n/a</v>
      </c>
      <c r="BP118" s="177" t="str">
        <f>IFERROR(INDEX('N0.7_Lookup_References'!$G$77:$G$98,MATCH(ET_Risk_SC_Summation[[#This Row],[Mxx Category]],'N0.7_Lookup_References'!$F$77:$F$98,0)),"")</f>
        <v/>
      </c>
    </row>
    <row r="119" spans="1:68" ht="94.5">
      <c r="A119" s="160" t="str">
        <f>IFERROR(INDEX(N1.2_Intervention_Types[NARM Asset Category],MATCH('N1.3_Project_Listing'!$C119,N1.2_Intervention_Types[Intervention Type ID],0),1),"")</f>
        <v>Odorisation &amp; Metering</v>
      </c>
      <c r="B119" s="160" t="str">
        <f>IF($D$2="GD",IFERROR(INDEX(N1.2_Intervention_Types[C&amp;V Asset Category (GD)],MATCH('N1.3_Project_Listing'!$C119,N1.2_Intervention_Types[Intervention Type ID],0),1),""),IFERROR(INDEX(N1.2_Intervention_Types[NARM Asset Category],MATCH('N1.3_Project_Listing'!$C119,N1.2_Intervention_Types[Intervention Type ID],0),1),""))</f>
        <v>PRS or Offtake</v>
      </c>
      <c r="C119" s="67">
        <f>IFERROR(INDEX(N1.2_Intervention_Types[Intervention Type ID],MATCH('N1.3_Project_Listing'!$I119,N1.2_Intervention_Types[Intervention Type],0),1),"")</f>
        <v>75</v>
      </c>
      <c r="D119" s="160" t="str">
        <f>IFERROR(INDEX(N1.2_Intervention_Types[Intervention Category],MATCH('N1.3_Project_Listing'!$C119,N1.2_Intervention_Types[Intervention Type ID],0),1),"")</f>
        <v>Refurbishment</v>
      </c>
      <c r="E119" s="210" t="s">
        <v>736</v>
      </c>
      <c r="F119" s="236" t="s">
        <v>737</v>
      </c>
      <c r="G119" s="236" t="s">
        <v>181</v>
      </c>
      <c r="H119" s="236" t="s">
        <v>300</v>
      </c>
      <c r="I119" s="151" t="s">
        <v>738</v>
      </c>
      <c r="J119" s="139">
        <v>2030</v>
      </c>
      <c r="K119" s="312">
        <v>0</v>
      </c>
      <c r="L119" s="312">
        <v>0</v>
      </c>
      <c r="M119" s="312">
        <v>2</v>
      </c>
      <c r="N119" s="343">
        <v>1.0835468380243274E-2</v>
      </c>
      <c r="O119" s="343">
        <v>1.0835468380243274E-2</v>
      </c>
      <c r="P119" s="365">
        <v>0</v>
      </c>
      <c r="Q119" s="366">
        <f t="shared" si="13"/>
        <v>0</v>
      </c>
      <c r="R119" s="368">
        <f>IF('N1.3_Project_Listing'!$D119="Replacement",SUM('N1.3_Project_Listing'!$K119:$L119)/2,'N1.3_Project_Listing'!$M119)</f>
        <v>2</v>
      </c>
      <c r="S119" s="67" t="str">
        <f>IFERROR(INDEX('N0.7_Lookup_References'!$C$13:$C$72,MATCH($A119,'N0.7_Lookup_References'!$B$13:$B$72,0)),"")</f>
        <v>Systems</v>
      </c>
      <c r="T119" s="338" t="str">
        <f t="shared" si="9"/>
        <v/>
      </c>
      <c r="V119" s="312">
        <v>2</v>
      </c>
      <c r="W119" s="312">
        <v>0</v>
      </c>
      <c r="X119" s="312">
        <v>0</v>
      </c>
      <c r="Y119" s="312">
        <v>0</v>
      </c>
      <c r="Z119" s="312">
        <v>0</v>
      </c>
      <c r="AA119" s="312">
        <v>0</v>
      </c>
      <c r="AB119" s="312">
        <v>0</v>
      </c>
      <c r="AC119" s="312">
        <v>0</v>
      </c>
      <c r="AD119" s="312">
        <v>0</v>
      </c>
      <c r="AE119" s="312">
        <v>0</v>
      </c>
      <c r="AF119" s="312">
        <v>2</v>
      </c>
      <c r="AG119" s="312">
        <v>0</v>
      </c>
      <c r="AH119" s="312">
        <v>0</v>
      </c>
      <c r="AI119" s="312">
        <v>0</v>
      </c>
      <c r="AJ119" s="312">
        <v>0</v>
      </c>
      <c r="AK119" s="312">
        <v>0</v>
      </c>
      <c r="AL119" s="312">
        <v>0</v>
      </c>
      <c r="AM119" s="312">
        <v>0</v>
      </c>
      <c r="AN119" s="312">
        <v>0</v>
      </c>
      <c r="AO119" s="312">
        <v>0</v>
      </c>
      <c r="AP119" s="63">
        <f t="shared" si="10"/>
        <v>2</v>
      </c>
      <c r="AQ119" s="63">
        <f t="shared" si="11"/>
        <v>2</v>
      </c>
      <c r="AR119" s="63">
        <f t="shared" si="12"/>
        <v>0</v>
      </c>
      <c r="AT119" s="176" cm="1">
        <f t="array" ref="AT119">SUMIFS('N1.3_Project_Listing'!$P$16:$P$829, 'N1.3_Project_Listing'!$E$16:$E$829,'N1.3_Project_Listing'!$E119, 'N1.3_Project_Listing'!$A$16:$A$829,ET_Risk_SC_Summation[[#Headers],[132kV Circuit Breaker]])</f>
        <v>0</v>
      </c>
      <c r="AU119" s="176" cm="1">
        <f t="array" ref="AU119">SUMIFS('N1.3_Project_Listing'!$P$16:$P$829, 'N1.3_Project_Listing'!$E$16:$E$829,'N1.3_Project_Listing'!$E119, 'N1.3_Project_Listing'!$A$16:$A$829,ET_Risk_SC_Summation[[#Headers],[132kV Transformer]])</f>
        <v>0</v>
      </c>
      <c r="AV119" s="176" cm="1">
        <f t="array" ref="AV119">SUMIFS('N1.3_Project_Listing'!$P$16:$P$829, 'N1.3_Project_Listing'!$E$16:$E$829,'N1.3_Project_Listing'!$E119, 'N1.3_Project_Listing'!$A$16:$A$829,ET_Risk_SC_Summation[[#Headers],[132kV Reactor]])</f>
        <v>0</v>
      </c>
      <c r="AW119" s="176" cm="1">
        <f t="array" ref="AW119">SUMIFS('N1.3_Project_Listing'!$P$16:$P$829, 'N1.3_Project_Listing'!$E$16:$E$829,'N1.3_Project_Listing'!$E119, 'N1.3_Project_Listing'!$A$16:$A$829,ET_Risk_SC_Summation[[#Headers],[132kV Underground Cable]])</f>
        <v>0</v>
      </c>
      <c r="AX119" s="176" cm="1">
        <f t="array" ref="AX119">SUMIFS('N1.3_Project_Listing'!$P$16:$P$829, 'N1.3_Project_Listing'!$E$16:$E$829,'N1.3_Project_Listing'!$E119, 'N1.3_Project_Listing'!$A$16:$A$829,ET_Risk_SC_Summation[[#Headers],[132kV OHL Conductor]])</f>
        <v>0</v>
      </c>
      <c r="AY119" s="176" cm="1">
        <f t="array" ref="AY119">SUMIFS('N1.3_Project_Listing'!$P$16:$P$829, 'N1.3_Project_Listing'!$E$16:$E$829,'N1.3_Project_Listing'!$E119, 'N1.3_Project_Listing'!$A$16:$A$829,ET_Risk_SC_Summation[[#Headers],[132kV OHL Fittings]])</f>
        <v>0</v>
      </c>
      <c r="AZ119" s="176" cm="1">
        <f t="array" ref="AZ119">SUMIFS('N1.3_Project_Listing'!$P$16:$P$829, 'N1.3_Project_Listing'!$E$16:$E$829,'N1.3_Project_Listing'!$E119, 'N1.3_Project_Listing'!$A$16:$A$829,ET_Risk_SC_Summation[[#Headers],[132kV OHL Tower]])</f>
        <v>0</v>
      </c>
      <c r="BA119" s="176" cm="1">
        <f t="array" ref="BA119">SUMIFS('N1.3_Project_Listing'!$P$16:$P$829, 'N1.3_Project_Listing'!$E$16:$E$829,'N1.3_Project_Listing'!$E119, 'N1.3_Project_Listing'!$A$16:$A$829,ET_Risk_SC_Summation[[#Headers],[275kV Circuit Breaker]])</f>
        <v>0</v>
      </c>
      <c r="BB119" s="176" cm="1">
        <f t="array" ref="BB119">SUMIFS('N1.3_Project_Listing'!$P$16:$P$829, 'N1.3_Project_Listing'!$E$16:$E$829,'N1.3_Project_Listing'!$E119, 'N1.3_Project_Listing'!$A$16:$A$829,ET_Risk_SC_Summation[[#Headers],[275kV Transformer]])</f>
        <v>0</v>
      </c>
      <c r="BC119" s="176" cm="1">
        <f t="array" ref="BC119">SUMIFS('N1.3_Project_Listing'!$P$16:$P$829, 'N1.3_Project_Listing'!$E$16:$E$829,'N1.3_Project_Listing'!$E119, 'N1.3_Project_Listing'!$A$16:$A$829,ET_Risk_SC_Summation[[#Headers],[275kV Reactor]])</f>
        <v>0</v>
      </c>
      <c r="BD119" s="176" cm="1">
        <f t="array" ref="BD119">SUMIFS('N1.3_Project_Listing'!$P$16:$P$829, 'N1.3_Project_Listing'!$E$16:$E$829,'N1.3_Project_Listing'!$E119, 'N1.3_Project_Listing'!$A$16:$A$829,ET_Risk_SC_Summation[[#Headers],[275kV Underground Cable]])</f>
        <v>0</v>
      </c>
      <c r="BE119" s="176" cm="1">
        <f t="array" ref="BE119">SUMIFS('N1.3_Project_Listing'!$P$16:$P$829, 'N1.3_Project_Listing'!$E$16:$E$829,'N1.3_Project_Listing'!$E119, 'N1.3_Project_Listing'!$A$16:$A$829,ET_Risk_SC_Summation[[#Headers],[275kV OHL Conductor]])</f>
        <v>0</v>
      </c>
      <c r="BF119" s="176" cm="1">
        <f t="array" ref="BF119">SUMIFS('N1.3_Project_Listing'!$P$16:$P$829, 'N1.3_Project_Listing'!$E$16:$E$829,'N1.3_Project_Listing'!$E119, 'N1.3_Project_Listing'!$A$16:$A$829,ET_Risk_SC_Summation[[#Headers],[275kV OHL Fittings]])</f>
        <v>0</v>
      </c>
      <c r="BG119" s="176" cm="1">
        <f t="array" ref="BG119">SUMIFS('N1.3_Project_Listing'!$P$16:$P$829, 'N1.3_Project_Listing'!$E$16:$E$829,'N1.3_Project_Listing'!$E119, 'N1.3_Project_Listing'!$A$16:$A$829,ET_Risk_SC_Summation[[#Headers],[275kV OHL Tower]])</f>
        <v>0</v>
      </c>
      <c r="BH119" s="176" cm="1">
        <f t="array" ref="BH119">SUMIFS('N1.3_Project_Listing'!$P$16:$P$829, 'N1.3_Project_Listing'!$E$16:$E$829,'N1.3_Project_Listing'!$E119, 'N1.3_Project_Listing'!$A$16:$A$829,ET_Risk_SC_Summation[[#Headers],[400kV Circuit Breaker]])</f>
        <v>0</v>
      </c>
      <c r="BI119" s="176" cm="1">
        <f t="array" ref="BI119">SUMIFS('N1.3_Project_Listing'!$P$16:$P$829, 'N1.3_Project_Listing'!$E$16:$E$829,'N1.3_Project_Listing'!$E119, 'N1.3_Project_Listing'!$A$16:$A$829,ET_Risk_SC_Summation[[#Headers],[400kV Transformer]])</f>
        <v>0</v>
      </c>
      <c r="BJ119" s="176" cm="1">
        <f t="array" ref="BJ119">SUMIFS('N1.3_Project_Listing'!$P$16:$P$829, 'N1.3_Project_Listing'!$E$16:$E$829,'N1.3_Project_Listing'!$E119, 'N1.3_Project_Listing'!$A$16:$A$829,ET_Risk_SC_Summation[[#Headers],[400kV Reactor]])</f>
        <v>0</v>
      </c>
      <c r="BK119" s="176" cm="1">
        <f t="array" ref="BK119">SUMIFS('N1.3_Project_Listing'!$P$16:$P$829, 'N1.3_Project_Listing'!$E$16:$E$829,'N1.3_Project_Listing'!$E119, 'N1.3_Project_Listing'!$A$16:$A$829,ET_Risk_SC_Summation[[#Headers],[400kV Underground Cable]])</f>
        <v>0</v>
      </c>
      <c r="BL119" s="176" cm="1">
        <f t="array" ref="BL119">SUMIFS('N1.3_Project_Listing'!$P$16:$P$829, 'N1.3_Project_Listing'!$E$16:$E$829,'N1.3_Project_Listing'!$E119, 'N1.3_Project_Listing'!$A$16:$A$829,ET_Risk_SC_Summation[[#Headers],[400kV OHL Conductor]])</f>
        <v>0</v>
      </c>
      <c r="BM119" s="176" cm="1">
        <f t="array" ref="BM119">SUMIFS('N1.3_Project_Listing'!$P$16:$P$829, 'N1.3_Project_Listing'!$E$16:$E$829,'N1.3_Project_Listing'!$E119, 'N1.3_Project_Listing'!$A$16:$A$829,ET_Risk_SC_Summation[[#Headers],[400kV OHL Fittings]])</f>
        <v>0</v>
      </c>
      <c r="BN119" s="176" cm="1">
        <f t="array" ref="BN119">SUMIFS('N1.3_Project_Listing'!$P$16:$P$829, 'N1.3_Project_Listing'!$E$16:$E$829,'N1.3_Project_Listing'!$E119, 'N1.3_Project_Listing'!$A$16:$A$829,ET_Risk_SC_Summation[[#Headers],[400kV OHL Tower]])</f>
        <v>0</v>
      </c>
      <c r="BO119" s="177" t="str">
        <f>IF(SUM(ET_Risk_SC_Summation[[#This Row],[132kV Circuit Breaker]:[400kV OHL Tower]])=0, "n/a", INDEX(ET_Risk_SC_Summation[#Headers],1,MATCH(MAX(ET_Risk_SC_Summation[[#This Row],[132kV Circuit Breaker]:[400kV OHL Tower]]),ET_Risk_SC_Summation[[#This Row],[132kV Circuit Breaker]:[400kV OHL Tower]],0)))</f>
        <v>n/a</v>
      </c>
      <c r="BP119" s="177" t="str">
        <f>IFERROR(INDEX('N0.7_Lookup_References'!$G$77:$G$98,MATCH(ET_Risk_SC_Summation[[#This Row],[Mxx Category]],'N0.7_Lookup_References'!$F$77:$F$98,0)),"")</f>
        <v/>
      </c>
    </row>
    <row r="120" spans="1:68" ht="94.5">
      <c r="A120" s="160" t="str">
        <f>IFERROR(INDEX(N1.2_Intervention_Types[NARM Asset Category],MATCH('N1.3_Project_Listing'!$C120,N1.2_Intervention_Types[Intervention Type ID],0),1),"")</f>
        <v>Odorisation &amp; Metering</v>
      </c>
      <c r="B120" s="160" t="str">
        <f>IF($D$2="GD",IFERROR(INDEX(N1.2_Intervention_Types[C&amp;V Asset Category (GD)],MATCH('N1.3_Project_Listing'!$C120,N1.2_Intervention_Types[Intervention Type ID],0),1),""),IFERROR(INDEX(N1.2_Intervention_Types[NARM Asset Category],MATCH('N1.3_Project_Listing'!$C120,N1.2_Intervention_Types[Intervention Type ID],0),1),""))</f>
        <v>PRS or Offtake</v>
      </c>
      <c r="C120" s="67">
        <f>IFERROR(INDEX(N1.2_Intervention_Types[Intervention Type ID],MATCH('N1.3_Project_Listing'!$I120,N1.2_Intervention_Types[Intervention Type],0),1),"")</f>
        <v>75</v>
      </c>
      <c r="D120" s="160" t="str">
        <f>IFERROR(INDEX(N1.2_Intervention_Types[Intervention Category],MATCH('N1.3_Project_Listing'!$C120,N1.2_Intervention_Types[Intervention Type ID],0),1),"")</f>
        <v>Refurbishment</v>
      </c>
      <c r="E120" s="210" t="s">
        <v>736</v>
      </c>
      <c r="F120" s="236" t="s">
        <v>737</v>
      </c>
      <c r="G120" s="236" t="s">
        <v>181</v>
      </c>
      <c r="H120" s="236" t="s">
        <v>300</v>
      </c>
      <c r="I120" s="151" t="s">
        <v>738</v>
      </c>
      <c r="J120" s="139">
        <v>2031</v>
      </c>
      <c r="K120" s="312">
        <v>0</v>
      </c>
      <c r="L120" s="312">
        <v>0</v>
      </c>
      <c r="M120" s="312">
        <v>1</v>
      </c>
      <c r="N120" s="343">
        <v>5.6098721925647915E-3</v>
      </c>
      <c r="O120" s="343">
        <v>5.6098721925647915E-3</v>
      </c>
      <c r="P120" s="365">
        <v>0</v>
      </c>
      <c r="Q120" s="366">
        <f t="shared" si="13"/>
        <v>0</v>
      </c>
      <c r="R120" s="368">
        <f>IF('N1.3_Project_Listing'!$D120="Replacement",SUM('N1.3_Project_Listing'!$K120:$L120)/2,'N1.3_Project_Listing'!$M120)</f>
        <v>1</v>
      </c>
      <c r="S120" s="67" t="str">
        <f>IFERROR(INDEX('N0.7_Lookup_References'!$C$13:$C$72,MATCH($A120,'N0.7_Lookup_References'!$B$13:$B$72,0)),"")</f>
        <v>Systems</v>
      </c>
      <c r="T120" s="338" t="str">
        <f t="shared" si="9"/>
        <v/>
      </c>
      <c r="V120" s="312">
        <v>1</v>
      </c>
      <c r="W120" s="312">
        <v>0</v>
      </c>
      <c r="X120" s="312">
        <v>0</v>
      </c>
      <c r="Y120" s="312">
        <v>0</v>
      </c>
      <c r="Z120" s="312">
        <v>0</v>
      </c>
      <c r="AA120" s="312">
        <v>0</v>
      </c>
      <c r="AB120" s="312">
        <v>0</v>
      </c>
      <c r="AC120" s="312">
        <v>0</v>
      </c>
      <c r="AD120" s="312">
        <v>0</v>
      </c>
      <c r="AE120" s="312">
        <v>0</v>
      </c>
      <c r="AF120" s="312">
        <v>1</v>
      </c>
      <c r="AG120" s="312">
        <v>0</v>
      </c>
      <c r="AH120" s="312">
        <v>0</v>
      </c>
      <c r="AI120" s="312">
        <v>0</v>
      </c>
      <c r="AJ120" s="312">
        <v>0</v>
      </c>
      <c r="AK120" s="312">
        <v>0</v>
      </c>
      <c r="AL120" s="312">
        <v>0</v>
      </c>
      <c r="AM120" s="312">
        <v>0</v>
      </c>
      <c r="AN120" s="312">
        <v>0</v>
      </c>
      <c r="AO120" s="312">
        <v>0</v>
      </c>
      <c r="AP120" s="63">
        <f t="shared" si="10"/>
        <v>1</v>
      </c>
      <c r="AQ120" s="63">
        <f t="shared" si="11"/>
        <v>1</v>
      </c>
      <c r="AR120" s="63">
        <f t="shared" si="12"/>
        <v>0</v>
      </c>
      <c r="AT120" s="176" cm="1">
        <f t="array" ref="AT120">SUMIFS('N1.3_Project_Listing'!$P$16:$P$829, 'N1.3_Project_Listing'!$E$16:$E$829,'N1.3_Project_Listing'!$E120, 'N1.3_Project_Listing'!$A$16:$A$829,ET_Risk_SC_Summation[[#Headers],[132kV Circuit Breaker]])</f>
        <v>0</v>
      </c>
      <c r="AU120" s="176" cm="1">
        <f t="array" ref="AU120">SUMIFS('N1.3_Project_Listing'!$P$16:$P$829, 'N1.3_Project_Listing'!$E$16:$E$829,'N1.3_Project_Listing'!$E120, 'N1.3_Project_Listing'!$A$16:$A$829,ET_Risk_SC_Summation[[#Headers],[132kV Transformer]])</f>
        <v>0</v>
      </c>
      <c r="AV120" s="176" cm="1">
        <f t="array" ref="AV120">SUMIFS('N1.3_Project_Listing'!$P$16:$P$829, 'N1.3_Project_Listing'!$E$16:$E$829,'N1.3_Project_Listing'!$E120, 'N1.3_Project_Listing'!$A$16:$A$829,ET_Risk_SC_Summation[[#Headers],[132kV Reactor]])</f>
        <v>0</v>
      </c>
      <c r="AW120" s="176" cm="1">
        <f t="array" ref="AW120">SUMIFS('N1.3_Project_Listing'!$P$16:$P$829, 'N1.3_Project_Listing'!$E$16:$E$829,'N1.3_Project_Listing'!$E120, 'N1.3_Project_Listing'!$A$16:$A$829,ET_Risk_SC_Summation[[#Headers],[132kV Underground Cable]])</f>
        <v>0</v>
      </c>
      <c r="AX120" s="176" cm="1">
        <f t="array" ref="AX120">SUMIFS('N1.3_Project_Listing'!$P$16:$P$829, 'N1.3_Project_Listing'!$E$16:$E$829,'N1.3_Project_Listing'!$E120, 'N1.3_Project_Listing'!$A$16:$A$829,ET_Risk_SC_Summation[[#Headers],[132kV OHL Conductor]])</f>
        <v>0</v>
      </c>
      <c r="AY120" s="176" cm="1">
        <f t="array" ref="AY120">SUMIFS('N1.3_Project_Listing'!$P$16:$P$829, 'N1.3_Project_Listing'!$E$16:$E$829,'N1.3_Project_Listing'!$E120, 'N1.3_Project_Listing'!$A$16:$A$829,ET_Risk_SC_Summation[[#Headers],[132kV OHL Fittings]])</f>
        <v>0</v>
      </c>
      <c r="AZ120" s="176" cm="1">
        <f t="array" ref="AZ120">SUMIFS('N1.3_Project_Listing'!$P$16:$P$829, 'N1.3_Project_Listing'!$E$16:$E$829,'N1.3_Project_Listing'!$E120, 'N1.3_Project_Listing'!$A$16:$A$829,ET_Risk_SC_Summation[[#Headers],[132kV OHL Tower]])</f>
        <v>0</v>
      </c>
      <c r="BA120" s="176" cm="1">
        <f t="array" ref="BA120">SUMIFS('N1.3_Project_Listing'!$P$16:$P$829, 'N1.3_Project_Listing'!$E$16:$E$829,'N1.3_Project_Listing'!$E120, 'N1.3_Project_Listing'!$A$16:$A$829,ET_Risk_SC_Summation[[#Headers],[275kV Circuit Breaker]])</f>
        <v>0</v>
      </c>
      <c r="BB120" s="176" cm="1">
        <f t="array" ref="BB120">SUMIFS('N1.3_Project_Listing'!$P$16:$P$829, 'N1.3_Project_Listing'!$E$16:$E$829,'N1.3_Project_Listing'!$E120, 'N1.3_Project_Listing'!$A$16:$A$829,ET_Risk_SC_Summation[[#Headers],[275kV Transformer]])</f>
        <v>0</v>
      </c>
      <c r="BC120" s="176" cm="1">
        <f t="array" ref="BC120">SUMIFS('N1.3_Project_Listing'!$P$16:$P$829, 'N1.3_Project_Listing'!$E$16:$E$829,'N1.3_Project_Listing'!$E120, 'N1.3_Project_Listing'!$A$16:$A$829,ET_Risk_SC_Summation[[#Headers],[275kV Reactor]])</f>
        <v>0</v>
      </c>
      <c r="BD120" s="176" cm="1">
        <f t="array" ref="BD120">SUMIFS('N1.3_Project_Listing'!$P$16:$P$829, 'N1.3_Project_Listing'!$E$16:$E$829,'N1.3_Project_Listing'!$E120, 'N1.3_Project_Listing'!$A$16:$A$829,ET_Risk_SC_Summation[[#Headers],[275kV Underground Cable]])</f>
        <v>0</v>
      </c>
      <c r="BE120" s="176" cm="1">
        <f t="array" ref="BE120">SUMIFS('N1.3_Project_Listing'!$P$16:$P$829, 'N1.3_Project_Listing'!$E$16:$E$829,'N1.3_Project_Listing'!$E120, 'N1.3_Project_Listing'!$A$16:$A$829,ET_Risk_SC_Summation[[#Headers],[275kV OHL Conductor]])</f>
        <v>0</v>
      </c>
      <c r="BF120" s="176" cm="1">
        <f t="array" ref="BF120">SUMIFS('N1.3_Project_Listing'!$P$16:$P$829, 'N1.3_Project_Listing'!$E$16:$E$829,'N1.3_Project_Listing'!$E120, 'N1.3_Project_Listing'!$A$16:$A$829,ET_Risk_SC_Summation[[#Headers],[275kV OHL Fittings]])</f>
        <v>0</v>
      </c>
      <c r="BG120" s="176" cm="1">
        <f t="array" ref="BG120">SUMIFS('N1.3_Project_Listing'!$P$16:$P$829, 'N1.3_Project_Listing'!$E$16:$E$829,'N1.3_Project_Listing'!$E120, 'N1.3_Project_Listing'!$A$16:$A$829,ET_Risk_SC_Summation[[#Headers],[275kV OHL Tower]])</f>
        <v>0</v>
      </c>
      <c r="BH120" s="176" cm="1">
        <f t="array" ref="BH120">SUMIFS('N1.3_Project_Listing'!$P$16:$P$829, 'N1.3_Project_Listing'!$E$16:$E$829,'N1.3_Project_Listing'!$E120, 'N1.3_Project_Listing'!$A$16:$A$829,ET_Risk_SC_Summation[[#Headers],[400kV Circuit Breaker]])</f>
        <v>0</v>
      </c>
      <c r="BI120" s="176" cm="1">
        <f t="array" ref="BI120">SUMIFS('N1.3_Project_Listing'!$P$16:$P$829, 'N1.3_Project_Listing'!$E$16:$E$829,'N1.3_Project_Listing'!$E120, 'N1.3_Project_Listing'!$A$16:$A$829,ET_Risk_SC_Summation[[#Headers],[400kV Transformer]])</f>
        <v>0</v>
      </c>
      <c r="BJ120" s="176" cm="1">
        <f t="array" ref="BJ120">SUMIFS('N1.3_Project_Listing'!$P$16:$P$829, 'N1.3_Project_Listing'!$E$16:$E$829,'N1.3_Project_Listing'!$E120, 'N1.3_Project_Listing'!$A$16:$A$829,ET_Risk_SC_Summation[[#Headers],[400kV Reactor]])</f>
        <v>0</v>
      </c>
      <c r="BK120" s="176" cm="1">
        <f t="array" ref="BK120">SUMIFS('N1.3_Project_Listing'!$P$16:$P$829, 'N1.3_Project_Listing'!$E$16:$E$829,'N1.3_Project_Listing'!$E120, 'N1.3_Project_Listing'!$A$16:$A$829,ET_Risk_SC_Summation[[#Headers],[400kV Underground Cable]])</f>
        <v>0</v>
      </c>
      <c r="BL120" s="176" cm="1">
        <f t="array" ref="BL120">SUMIFS('N1.3_Project_Listing'!$P$16:$P$829, 'N1.3_Project_Listing'!$E$16:$E$829,'N1.3_Project_Listing'!$E120, 'N1.3_Project_Listing'!$A$16:$A$829,ET_Risk_SC_Summation[[#Headers],[400kV OHL Conductor]])</f>
        <v>0</v>
      </c>
      <c r="BM120" s="176" cm="1">
        <f t="array" ref="BM120">SUMIFS('N1.3_Project_Listing'!$P$16:$P$829, 'N1.3_Project_Listing'!$E$16:$E$829,'N1.3_Project_Listing'!$E120, 'N1.3_Project_Listing'!$A$16:$A$829,ET_Risk_SC_Summation[[#Headers],[400kV OHL Fittings]])</f>
        <v>0</v>
      </c>
      <c r="BN120" s="176" cm="1">
        <f t="array" ref="BN120">SUMIFS('N1.3_Project_Listing'!$P$16:$P$829, 'N1.3_Project_Listing'!$E$16:$E$829,'N1.3_Project_Listing'!$E120, 'N1.3_Project_Listing'!$A$16:$A$829,ET_Risk_SC_Summation[[#Headers],[400kV OHL Tower]])</f>
        <v>0</v>
      </c>
      <c r="BO120" s="177" t="str">
        <f>IF(SUM(ET_Risk_SC_Summation[[#This Row],[132kV Circuit Breaker]:[400kV OHL Tower]])=0, "n/a", INDEX(ET_Risk_SC_Summation[#Headers],1,MATCH(MAX(ET_Risk_SC_Summation[[#This Row],[132kV Circuit Breaker]:[400kV OHL Tower]]),ET_Risk_SC_Summation[[#This Row],[132kV Circuit Breaker]:[400kV OHL Tower]],0)))</f>
        <v>n/a</v>
      </c>
      <c r="BP120" s="177" t="str">
        <f>IFERROR(INDEX('N0.7_Lookup_References'!$G$77:$G$98,MATCH(ET_Risk_SC_Summation[[#This Row],[Mxx Category]],'N0.7_Lookup_References'!$F$77:$F$98,0)),"")</f>
        <v/>
      </c>
    </row>
    <row r="121" spans="1:68" ht="94.5">
      <c r="A121" s="160" t="str">
        <f>IFERROR(INDEX(N1.2_Intervention_Types[NARM Asset Category],MATCH('N1.3_Project_Listing'!$C121,N1.2_Intervention_Types[Intervention Type ID],0),1),"")</f>
        <v>Odorisation &amp; Metering</v>
      </c>
      <c r="B121" s="160" t="str">
        <f>IF($D$2="GD",IFERROR(INDEX(N1.2_Intervention_Types[C&amp;V Asset Category (GD)],MATCH('N1.3_Project_Listing'!$C121,N1.2_Intervention_Types[Intervention Type ID],0),1),""),IFERROR(INDEX(N1.2_Intervention_Types[NARM Asset Category],MATCH('N1.3_Project_Listing'!$C121,N1.2_Intervention_Types[Intervention Type ID],0),1),""))</f>
        <v>PRS or Offtake</v>
      </c>
      <c r="C121" s="67">
        <f>IFERROR(INDEX(N1.2_Intervention_Types[Intervention Type ID],MATCH('N1.3_Project_Listing'!$I121,N1.2_Intervention_Types[Intervention Type],0),1),"")</f>
        <v>74</v>
      </c>
      <c r="D121" s="160" t="str">
        <f>IFERROR(INDEX(N1.2_Intervention_Types[Intervention Category],MATCH('N1.3_Project_Listing'!$C121,N1.2_Intervention_Types[Intervention Type ID],0),1),"")</f>
        <v>Replacement</v>
      </c>
      <c r="E121" s="210" t="s">
        <v>739</v>
      </c>
      <c r="F121" s="236" t="s">
        <v>740</v>
      </c>
      <c r="G121" s="236" t="s">
        <v>181</v>
      </c>
      <c r="H121" s="236" t="s">
        <v>300</v>
      </c>
      <c r="I121" s="151" t="s">
        <v>741</v>
      </c>
      <c r="J121" s="139">
        <v>2027</v>
      </c>
      <c r="K121" s="312">
        <v>1</v>
      </c>
      <c r="L121" s="312">
        <v>1</v>
      </c>
      <c r="M121" s="312">
        <v>0</v>
      </c>
      <c r="N121" s="343">
        <v>5.5946449212174922E-3</v>
      </c>
      <c r="O121" s="343">
        <v>4.5259615212174913E-3</v>
      </c>
      <c r="P121" s="365">
        <v>3.8240868999999997E-2</v>
      </c>
      <c r="Q121" s="366">
        <f t="shared" si="13"/>
        <v>1.068683400000001E-3</v>
      </c>
      <c r="R121" s="368">
        <f>IF('N1.3_Project_Listing'!$D121="Replacement",SUM('N1.3_Project_Listing'!$K121:$L121)/2,'N1.3_Project_Listing'!$M121)</f>
        <v>1</v>
      </c>
      <c r="S121" s="67" t="str">
        <f>IFERROR(INDEX('N0.7_Lookup_References'!$C$13:$C$72,MATCH($A121,'N0.7_Lookup_References'!$B$13:$B$72,0)),"")</f>
        <v>Systems</v>
      </c>
      <c r="T121" s="338" t="str">
        <f t="shared" si="9"/>
        <v/>
      </c>
      <c r="V121" s="312">
        <v>1</v>
      </c>
      <c r="W121" s="312">
        <v>0</v>
      </c>
      <c r="X121" s="312">
        <v>0</v>
      </c>
      <c r="Y121" s="312">
        <v>0</v>
      </c>
      <c r="Z121" s="312">
        <v>0</v>
      </c>
      <c r="AA121" s="312">
        <v>0</v>
      </c>
      <c r="AB121" s="312">
        <v>0</v>
      </c>
      <c r="AC121" s="312">
        <v>0</v>
      </c>
      <c r="AD121" s="312">
        <v>0</v>
      </c>
      <c r="AE121" s="312">
        <v>0</v>
      </c>
      <c r="AF121" s="312">
        <v>1</v>
      </c>
      <c r="AG121" s="312">
        <v>0</v>
      </c>
      <c r="AH121" s="312">
        <v>0</v>
      </c>
      <c r="AI121" s="312">
        <v>0</v>
      </c>
      <c r="AJ121" s="312">
        <v>0</v>
      </c>
      <c r="AK121" s="312">
        <v>0</v>
      </c>
      <c r="AL121" s="312">
        <v>0</v>
      </c>
      <c r="AM121" s="312">
        <v>0</v>
      </c>
      <c r="AN121" s="312">
        <v>0</v>
      </c>
      <c r="AO121" s="312">
        <v>0</v>
      </c>
      <c r="AP121" s="63">
        <f t="shared" si="10"/>
        <v>1</v>
      </c>
      <c r="AQ121" s="63">
        <f t="shared" si="11"/>
        <v>1</v>
      </c>
      <c r="AR121" s="63">
        <f t="shared" si="12"/>
        <v>0</v>
      </c>
      <c r="AT121" s="176" cm="1">
        <f t="array" ref="AT121">SUMIFS('N1.3_Project_Listing'!$P$16:$P$829, 'N1.3_Project_Listing'!$E$16:$E$829,'N1.3_Project_Listing'!$E121, 'N1.3_Project_Listing'!$A$16:$A$829,ET_Risk_SC_Summation[[#Headers],[132kV Circuit Breaker]])</f>
        <v>0</v>
      </c>
      <c r="AU121" s="176" cm="1">
        <f t="array" ref="AU121">SUMIFS('N1.3_Project_Listing'!$P$16:$P$829, 'N1.3_Project_Listing'!$E$16:$E$829,'N1.3_Project_Listing'!$E121, 'N1.3_Project_Listing'!$A$16:$A$829,ET_Risk_SC_Summation[[#Headers],[132kV Transformer]])</f>
        <v>0</v>
      </c>
      <c r="AV121" s="176" cm="1">
        <f t="array" ref="AV121">SUMIFS('N1.3_Project_Listing'!$P$16:$P$829, 'N1.3_Project_Listing'!$E$16:$E$829,'N1.3_Project_Listing'!$E121, 'N1.3_Project_Listing'!$A$16:$A$829,ET_Risk_SC_Summation[[#Headers],[132kV Reactor]])</f>
        <v>0</v>
      </c>
      <c r="AW121" s="176" cm="1">
        <f t="array" ref="AW121">SUMIFS('N1.3_Project_Listing'!$P$16:$P$829, 'N1.3_Project_Listing'!$E$16:$E$829,'N1.3_Project_Listing'!$E121, 'N1.3_Project_Listing'!$A$16:$A$829,ET_Risk_SC_Summation[[#Headers],[132kV Underground Cable]])</f>
        <v>0</v>
      </c>
      <c r="AX121" s="176" cm="1">
        <f t="array" ref="AX121">SUMIFS('N1.3_Project_Listing'!$P$16:$P$829, 'N1.3_Project_Listing'!$E$16:$E$829,'N1.3_Project_Listing'!$E121, 'N1.3_Project_Listing'!$A$16:$A$829,ET_Risk_SC_Summation[[#Headers],[132kV OHL Conductor]])</f>
        <v>0</v>
      </c>
      <c r="AY121" s="176" cm="1">
        <f t="array" ref="AY121">SUMIFS('N1.3_Project_Listing'!$P$16:$P$829, 'N1.3_Project_Listing'!$E$16:$E$829,'N1.3_Project_Listing'!$E121, 'N1.3_Project_Listing'!$A$16:$A$829,ET_Risk_SC_Summation[[#Headers],[132kV OHL Fittings]])</f>
        <v>0</v>
      </c>
      <c r="AZ121" s="176" cm="1">
        <f t="array" ref="AZ121">SUMIFS('N1.3_Project_Listing'!$P$16:$P$829, 'N1.3_Project_Listing'!$E$16:$E$829,'N1.3_Project_Listing'!$E121, 'N1.3_Project_Listing'!$A$16:$A$829,ET_Risk_SC_Summation[[#Headers],[132kV OHL Tower]])</f>
        <v>0</v>
      </c>
      <c r="BA121" s="176" cm="1">
        <f t="array" ref="BA121">SUMIFS('N1.3_Project_Listing'!$P$16:$P$829, 'N1.3_Project_Listing'!$E$16:$E$829,'N1.3_Project_Listing'!$E121, 'N1.3_Project_Listing'!$A$16:$A$829,ET_Risk_SC_Summation[[#Headers],[275kV Circuit Breaker]])</f>
        <v>0</v>
      </c>
      <c r="BB121" s="176" cm="1">
        <f t="array" ref="BB121">SUMIFS('N1.3_Project_Listing'!$P$16:$P$829, 'N1.3_Project_Listing'!$E$16:$E$829,'N1.3_Project_Listing'!$E121, 'N1.3_Project_Listing'!$A$16:$A$829,ET_Risk_SC_Summation[[#Headers],[275kV Transformer]])</f>
        <v>0</v>
      </c>
      <c r="BC121" s="176" cm="1">
        <f t="array" ref="BC121">SUMIFS('N1.3_Project_Listing'!$P$16:$P$829, 'N1.3_Project_Listing'!$E$16:$E$829,'N1.3_Project_Listing'!$E121, 'N1.3_Project_Listing'!$A$16:$A$829,ET_Risk_SC_Summation[[#Headers],[275kV Reactor]])</f>
        <v>0</v>
      </c>
      <c r="BD121" s="176" cm="1">
        <f t="array" ref="BD121">SUMIFS('N1.3_Project_Listing'!$P$16:$P$829, 'N1.3_Project_Listing'!$E$16:$E$829,'N1.3_Project_Listing'!$E121, 'N1.3_Project_Listing'!$A$16:$A$829,ET_Risk_SC_Summation[[#Headers],[275kV Underground Cable]])</f>
        <v>0</v>
      </c>
      <c r="BE121" s="176" cm="1">
        <f t="array" ref="BE121">SUMIFS('N1.3_Project_Listing'!$P$16:$P$829, 'N1.3_Project_Listing'!$E$16:$E$829,'N1.3_Project_Listing'!$E121, 'N1.3_Project_Listing'!$A$16:$A$829,ET_Risk_SC_Summation[[#Headers],[275kV OHL Conductor]])</f>
        <v>0</v>
      </c>
      <c r="BF121" s="176" cm="1">
        <f t="array" ref="BF121">SUMIFS('N1.3_Project_Listing'!$P$16:$P$829, 'N1.3_Project_Listing'!$E$16:$E$829,'N1.3_Project_Listing'!$E121, 'N1.3_Project_Listing'!$A$16:$A$829,ET_Risk_SC_Summation[[#Headers],[275kV OHL Fittings]])</f>
        <v>0</v>
      </c>
      <c r="BG121" s="176" cm="1">
        <f t="array" ref="BG121">SUMIFS('N1.3_Project_Listing'!$P$16:$P$829, 'N1.3_Project_Listing'!$E$16:$E$829,'N1.3_Project_Listing'!$E121, 'N1.3_Project_Listing'!$A$16:$A$829,ET_Risk_SC_Summation[[#Headers],[275kV OHL Tower]])</f>
        <v>0</v>
      </c>
      <c r="BH121" s="176" cm="1">
        <f t="array" ref="BH121">SUMIFS('N1.3_Project_Listing'!$P$16:$P$829, 'N1.3_Project_Listing'!$E$16:$E$829,'N1.3_Project_Listing'!$E121, 'N1.3_Project_Listing'!$A$16:$A$829,ET_Risk_SC_Summation[[#Headers],[400kV Circuit Breaker]])</f>
        <v>0</v>
      </c>
      <c r="BI121" s="176" cm="1">
        <f t="array" ref="BI121">SUMIFS('N1.3_Project_Listing'!$P$16:$P$829, 'N1.3_Project_Listing'!$E$16:$E$829,'N1.3_Project_Listing'!$E121, 'N1.3_Project_Listing'!$A$16:$A$829,ET_Risk_SC_Summation[[#Headers],[400kV Transformer]])</f>
        <v>0</v>
      </c>
      <c r="BJ121" s="176" cm="1">
        <f t="array" ref="BJ121">SUMIFS('N1.3_Project_Listing'!$P$16:$P$829, 'N1.3_Project_Listing'!$E$16:$E$829,'N1.3_Project_Listing'!$E121, 'N1.3_Project_Listing'!$A$16:$A$829,ET_Risk_SC_Summation[[#Headers],[400kV Reactor]])</f>
        <v>0</v>
      </c>
      <c r="BK121" s="176" cm="1">
        <f t="array" ref="BK121">SUMIFS('N1.3_Project_Listing'!$P$16:$P$829, 'N1.3_Project_Listing'!$E$16:$E$829,'N1.3_Project_Listing'!$E121, 'N1.3_Project_Listing'!$A$16:$A$829,ET_Risk_SC_Summation[[#Headers],[400kV Underground Cable]])</f>
        <v>0</v>
      </c>
      <c r="BL121" s="176" cm="1">
        <f t="array" ref="BL121">SUMIFS('N1.3_Project_Listing'!$P$16:$P$829, 'N1.3_Project_Listing'!$E$16:$E$829,'N1.3_Project_Listing'!$E121, 'N1.3_Project_Listing'!$A$16:$A$829,ET_Risk_SC_Summation[[#Headers],[400kV OHL Conductor]])</f>
        <v>0</v>
      </c>
      <c r="BM121" s="176" cm="1">
        <f t="array" ref="BM121">SUMIFS('N1.3_Project_Listing'!$P$16:$P$829, 'N1.3_Project_Listing'!$E$16:$E$829,'N1.3_Project_Listing'!$E121, 'N1.3_Project_Listing'!$A$16:$A$829,ET_Risk_SC_Summation[[#Headers],[400kV OHL Fittings]])</f>
        <v>0</v>
      </c>
      <c r="BN121" s="176" cm="1">
        <f t="array" ref="BN121">SUMIFS('N1.3_Project_Listing'!$P$16:$P$829, 'N1.3_Project_Listing'!$E$16:$E$829,'N1.3_Project_Listing'!$E121, 'N1.3_Project_Listing'!$A$16:$A$829,ET_Risk_SC_Summation[[#Headers],[400kV OHL Tower]])</f>
        <v>0</v>
      </c>
      <c r="BO121" s="177" t="str">
        <f>IF(SUM(ET_Risk_SC_Summation[[#This Row],[132kV Circuit Breaker]:[400kV OHL Tower]])=0, "n/a", INDEX(ET_Risk_SC_Summation[#Headers],1,MATCH(MAX(ET_Risk_SC_Summation[[#This Row],[132kV Circuit Breaker]:[400kV OHL Tower]]),ET_Risk_SC_Summation[[#This Row],[132kV Circuit Breaker]:[400kV OHL Tower]],0)))</f>
        <v>n/a</v>
      </c>
      <c r="BP121" s="177" t="str">
        <f>IFERROR(INDEX('N0.7_Lookup_References'!$G$77:$G$98,MATCH(ET_Risk_SC_Summation[[#This Row],[Mxx Category]],'N0.7_Lookup_References'!$F$77:$F$98,0)),"")</f>
        <v/>
      </c>
    </row>
    <row r="122" spans="1:68" ht="94.5">
      <c r="A122" s="160" t="str">
        <f>IFERROR(INDEX(N1.2_Intervention_Types[NARM Asset Category],MATCH('N1.3_Project_Listing'!$C122,N1.2_Intervention_Types[Intervention Type ID],0),1),"")</f>
        <v>Odorisation &amp; Metering</v>
      </c>
      <c r="B122" s="160" t="str">
        <f>IF($D$2="GD",IFERROR(INDEX(N1.2_Intervention_Types[C&amp;V Asset Category (GD)],MATCH('N1.3_Project_Listing'!$C122,N1.2_Intervention_Types[Intervention Type ID],0),1),""),IFERROR(INDEX(N1.2_Intervention_Types[NARM Asset Category],MATCH('N1.3_Project_Listing'!$C122,N1.2_Intervention_Types[Intervention Type ID],0),1),""))</f>
        <v>PRS or Offtake</v>
      </c>
      <c r="C122" s="67">
        <f>IFERROR(INDEX(N1.2_Intervention_Types[Intervention Type ID],MATCH('N1.3_Project_Listing'!$I122,N1.2_Intervention_Types[Intervention Type],0),1),"")</f>
        <v>74</v>
      </c>
      <c r="D122" s="160" t="str">
        <f>IFERROR(INDEX(N1.2_Intervention_Types[Intervention Category],MATCH('N1.3_Project_Listing'!$C122,N1.2_Intervention_Types[Intervention Type ID],0),1),"")</f>
        <v>Replacement</v>
      </c>
      <c r="E122" s="210" t="s">
        <v>739</v>
      </c>
      <c r="F122" s="236" t="s">
        <v>740</v>
      </c>
      <c r="G122" s="236" t="s">
        <v>181</v>
      </c>
      <c r="H122" s="236" t="s">
        <v>300</v>
      </c>
      <c r="I122" s="151" t="s">
        <v>741</v>
      </c>
      <c r="J122" s="139">
        <v>2028</v>
      </c>
      <c r="K122" s="312">
        <v>1</v>
      </c>
      <c r="L122" s="312">
        <v>1</v>
      </c>
      <c r="M122" s="312">
        <v>0</v>
      </c>
      <c r="N122" s="343">
        <v>2.275929941554812E-2</v>
      </c>
      <c r="O122" s="343">
        <v>2.2038970615548117E-2</v>
      </c>
      <c r="P122" s="365">
        <v>3.1788689799999999E-2</v>
      </c>
      <c r="Q122" s="366">
        <f t="shared" si="13"/>
        <v>7.2032880000000299E-4</v>
      </c>
      <c r="R122" s="368">
        <f>IF('N1.3_Project_Listing'!$D122="Replacement",SUM('N1.3_Project_Listing'!$K122:$L122)/2,'N1.3_Project_Listing'!$M122)</f>
        <v>1</v>
      </c>
      <c r="S122" s="67" t="str">
        <f>IFERROR(INDEX('N0.7_Lookup_References'!$C$13:$C$72,MATCH($A122,'N0.7_Lookup_References'!$B$13:$B$72,0)),"")</f>
        <v>Systems</v>
      </c>
      <c r="T122" s="338" t="str">
        <f t="shared" si="9"/>
        <v/>
      </c>
      <c r="V122" s="312">
        <v>1</v>
      </c>
      <c r="W122" s="312">
        <v>0</v>
      </c>
      <c r="X122" s="312">
        <v>0</v>
      </c>
      <c r="Y122" s="312">
        <v>0</v>
      </c>
      <c r="Z122" s="312">
        <v>0</v>
      </c>
      <c r="AA122" s="312">
        <v>0</v>
      </c>
      <c r="AB122" s="312">
        <v>0</v>
      </c>
      <c r="AC122" s="312">
        <v>0</v>
      </c>
      <c r="AD122" s="312">
        <v>0</v>
      </c>
      <c r="AE122" s="312">
        <v>0</v>
      </c>
      <c r="AF122" s="312">
        <v>1</v>
      </c>
      <c r="AG122" s="312">
        <v>0</v>
      </c>
      <c r="AH122" s="312">
        <v>0</v>
      </c>
      <c r="AI122" s="312">
        <v>0</v>
      </c>
      <c r="AJ122" s="312">
        <v>0</v>
      </c>
      <c r="AK122" s="312">
        <v>0</v>
      </c>
      <c r="AL122" s="312">
        <v>0</v>
      </c>
      <c r="AM122" s="312">
        <v>0</v>
      </c>
      <c r="AN122" s="312">
        <v>0</v>
      </c>
      <c r="AO122" s="312">
        <v>0</v>
      </c>
      <c r="AP122" s="63">
        <f t="shared" si="10"/>
        <v>1</v>
      </c>
      <c r="AQ122" s="63">
        <f t="shared" si="11"/>
        <v>1</v>
      </c>
      <c r="AR122" s="63">
        <f t="shared" si="12"/>
        <v>0</v>
      </c>
      <c r="AT122" s="176" cm="1">
        <f t="array" ref="AT122">SUMIFS('N1.3_Project_Listing'!$P$16:$P$829, 'N1.3_Project_Listing'!$E$16:$E$829,'N1.3_Project_Listing'!$E122, 'N1.3_Project_Listing'!$A$16:$A$829,ET_Risk_SC_Summation[[#Headers],[132kV Circuit Breaker]])</f>
        <v>0</v>
      </c>
      <c r="AU122" s="176" cm="1">
        <f t="array" ref="AU122">SUMIFS('N1.3_Project_Listing'!$P$16:$P$829, 'N1.3_Project_Listing'!$E$16:$E$829,'N1.3_Project_Listing'!$E122, 'N1.3_Project_Listing'!$A$16:$A$829,ET_Risk_SC_Summation[[#Headers],[132kV Transformer]])</f>
        <v>0</v>
      </c>
      <c r="AV122" s="176" cm="1">
        <f t="array" ref="AV122">SUMIFS('N1.3_Project_Listing'!$P$16:$P$829, 'N1.3_Project_Listing'!$E$16:$E$829,'N1.3_Project_Listing'!$E122, 'N1.3_Project_Listing'!$A$16:$A$829,ET_Risk_SC_Summation[[#Headers],[132kV Reactor]])</f>
        <v>0</v>
      </c>
      <c r="AW122" s="176" cm="1">
        <f t="array" ref="AW122">SUMIFS('N1.3_Project_Listing'!$P$16:$P$829, 'N1.3_Project_Listing'!$E$16:$E$829,'N1.3_Project_Listing'!$E122, 'N1.3_Project_Listing'!$A$16:$A$829,ET_Risk_SC_Summation[[#Headers],[132kV Underground Cable]])</f>
        <v>0</v>
      </c>
      <c r="AX122" s="176" cm="1">
        <f t="array" ref="AX122">SUMIFS('N1.3_Project_Listing'!$P$16:$P$829, 'N1.3_Project_Listing'!$E$16:$E$829,'N1.3_Project_Listing'!$E122, 'N1.3_Project_Listing'!$A$16:$A$829,ET_Risk_SC_Summation[[#Headers],[132kV OHL Conductor]])</f>
        <v>0</v>
      </c>
      <c r="AY122" s="176" cm="1">
        <f t="array" ref="AY122">SUMIFS('N1.3_Project_Listing'!$P$16:$P$829, 'N1.3_Project_Listing'!$E$16:$E$829,'N1.3_Project_Listing'!$E122, 'N1.3_Project_Listing'!$A$16:$A$829,ET_Risk_SC_Summation[[#Headers],[132kV OHL Fittings]])</f>
        <v>0</v>
      </c>
      <c r="AZ122" s="176" cm="1">
        <f t="array" ref="AZ122">SUMIFS('N1.3_Project_Listing'!$P$16:$P$829, 'N1.3_Project_Listing'!$E$16:$E$829,'N1.3_Project_Listing'!$E122, 'N1.3_Project_Listing'!$A$16:$A$829,ET_Risk_SC_Summation[[#Headers],[132kV OHL Tower]])</f>
        <v>0</v>
      </c>
      <c r="BA122" s="176" cm="1">
        <f t="array" ref="BA122">SUMIFS('N1.3_Project_Listing'!$P$16:$P$829, 'N1.3_Project_Listing'!$E$16:$E$829,'N1.3_Project_Listing'!$E122, 'N1.3_Project_Listing'!$A$16:$A$829,ET_Risk_SC_Summation[[#Headers],[275kV Circuit Breaker]])</f>
        <v>0</v>
      </c>
      <c r="BB122" s="176" cm="1">
        <f t="array" ref="BB122">SUMIFS('N1.3_Project_Listing'!$P$16:$P$829, 'N1.3_Project_Listing'!$E$16:$E$829,'N1.3_Project_Listing'!$E122, 'N1.3_Project_Listing'!$A$16:$A$829,ET_Risk_SC_Summation[[#Headers],[275kV Transformer]])</f>
        <v>0</v>
      </c>
      <c r="BC122" s="176" cm="1">
        <f t="array" ref="BC122">SUMIFS('N1.3_Project_Listing'!$P$16:$P$829, 'N1.3_Project_Listing'!$E$16:$E$829,'N1.3_Project_Listing'!$E122, 'N1.3_Project_Listing'!$A$16:$A$829,ET_Risk_SC_Summation[[#Headers],[275kV Reactor]])</f>
        <v>0</v>
      </c>
      <c r="BD122" s="176" cm="1">
        <f t="array" ref="BD122">SUMIFS('N1.3_Project_Listing'!$P$16:$P$829, 'N1.3_Project_Listing'!$E$16:$E$829,'N1.3_Project_Listing'!$E122, 'N1.3_Project_Listing'!$A$16:$A$829,ET_Risk_SC_Summation[[#Headers],[275kV Underground Cable]])</f>
        <v>0</v>
      </c>
      <c r="BE122" s="176" cm="1">
        <f t="array" ref="BE122">SUMIFS('N1.3_Project_Listing'!$P$16:$P$829, 'N1.3_Project_Listing'!$E$16:$E$829,'N1.3_Project_Listing'!$E122, 'N1.3_Project_Listing'!$A$16:$A$829,ET_Risk_SC_Summation[[#Headers],[275kV OHL Conductor]])</f>
        <v>0</v>
      </c>
      <c r="BF122" s="176" cm="1">
        <f t="array" ref="BF122">SUMIFS('N1.3_Project_Listing'!$P$16:$P$829, 'N1.3_Project_Listing'!$E$16:$E$829,'N1.3_Project_Listing'!$E122, 'N1.3_Project_Listing'!$A$16:$A$829,ET_Risk_SC_Summation[[#Headers],[275kV OHL Fittings]])</f>
        <v>0</v>
      </c>
      <c r="BG122" s="176" cm="1">
        <f t="array" ref="BG122">SUMIFS('N1.3_Project_Listing'!$P$16:$P$829, 'N1.3_Project_Listing'!$E$16:$E$829,'N1.3_Project_Listing'!$E122, 'N1.3_Project_Listing'!$A$16:$A$829,ET_Risk_SC_Summation[[#Headers],[275kV OHL Tower]])</f>
        <v>0</v>
      </c>
      <c r="BH122" s="176" cm="1">
        <f t="array" ref="BH122">SUMIFS('N1.3_Project_Listing'!$P$16:$P$829, 'N1.3_Project_Listing'!$E$16:$E$829,'N1.3_Project_Listing'!$E122, 'N1.3_Project_Listing'!$A$16:$A$829,ET_Risk_SC_Summation[[#Headers],[400kV Circuit Breaker]])</f>
        <v>0</v>
      </c>
      <c r="BI122" s="176" cm="1">
        <f t="array" ref="BI122">SUMIFS('N1.3_Project_Listing'!$P$16:$P$829, 'N1.3_Project_Listing'!$E$16:$E$829,'N1.3_Project_Listing'!$E122, 'N1.3_Project_Listing'!$A$16:$A$829,ET_Risk_SC_Summation[[#Headers],[400kV Transformer]])</f>
        <v>0</v>
      </c>
      <c r="BJ122" s="176" cm="1">
        <f t="array" ref="BJ122">SUMIFS('N1.3_Project_Listing'!$P$16:$P$829, 'N1.3_Project_Listing'!$E$16:$E$829,'N1.3_Project_Listing'!$E122, 'N1.3_Project_Listing'!$A$16:$A$829,ET_Risk_SC_Summation[[#Headers],[400kV Reactor]])</f>
        <v>0</v>
      </c>
      <c r="BK122" s="176" cm="1">
        <f t="array" ref="BK122">SUMIFS('N1.3_Project_Listing'!$P$16:$P$829, 'N1.3_Project_Listing'!$E$16:$E$829,'N1.3_Project_Listing'!$E122, 'N1.3_Project_Listing'!$A$16:$A$829,ET_Risk_SC_Summation[[#Headers],[400kV Underground Cable]])</f>
        <v>0</v>
      </c>
      <c r="BL122" s="176" cm="1">
        <f t="array" ref="BL122">SUMIFS('N1.3_Project_Listing'!$P$16:$P$829, 'N1.3_Project_Listing'!$E$16:$E$829,'N1.3_Project_Listing'!$E122, 'N1.3_Project_Listing'!$A$16:$A$829,ET_Risk_SC_Summation[[#Headers],[400kV OHL Conductor]])</f>
        <v>0</v>
      </c>
      <c r="BM122" s="176" cm="1">
        <f t="array" ref="BM122">SUMIFS('N1.3_Project_Listing'!$P$16:$P$829, 'N1.3_Project_Listing'!$E$16:$E$829,'N1.3_Project_Listing'!$E122, 'N1.3_Project_Listing'!$A$16:$A$829,ET_Risk_SC_Summation[[#Headers],[400kV OHL Fittings]])</f>
        <v>0</v>
      </c>
      <c r="BN122" s="176" cm="1">
        <f t="array" ref="BN122">SUMIFS('N1.3_Project_Listing'!$P$16:$P$829, 'N1.3_Project_Listing'!$E$16:$E$829,'N1.3_Project_Listing'!$E122, 'N1.3_Project_Listing'!$A$16:$A$829,ET_Risk_SC_Summation[[#Headers],[400kV OHL Tower]])</f>
        <v>0</v>
      </c>
      <c r="BO122" s="177" t="str">
        <f>IF(SUM(ET_Risk_SC_Summation[[#This Row],[132kV Circuit Breaker]:[400kV OHL Tower]])=0, "n/a", INDEX(ET_Risk_SC_Summation[#Headers],1,MATCH(MAX(ET_Risk_SC_Summation[[#This Row],[132kV Circuit Breaker]:[400kV OHL Tower]]),ET_Risk_SC_Summation[[#This Row],[132kV Circuit Breaker]:[400kV OHL Tower]],0)))</f>
        <v>n/a</v>
      </c>
      <c r="BP122" s="177" t="str">
        <f>IFERROR(INDEX('N0.7_Lookup_References'!$G$77:$G$98,MATCH(ET_Risk_SC_Summation[[#This Row],[Mxx Category]],'N0.7_Lookup_References'!$F$77:$F$98,0)),"")</f>
        <v/>
      </c>
    </row>
    <row r="123" spans="1:68" ht="94.5">
      <c r="A123" s="160" t="str">
        <f>IFERROR(INDEX(N1.2_Intervention_Types[NARM Asset Category],MATCH('N1.3_Project_Listing'!$C123,N1.2_Intervention_Types[Intervention Type ID],0),1),"")</f>
        <v>Odorisation &amp; Metering</v>
      </c>
      <c r="B123" s="160" t="str">
        <f>IF($D$2="GD",IFERROR(INDEX(N1.2_Intervention_Types[C&amp;V Asset Category (GD)],MATCH('N1.3_Project_Listing'!$C123,N1.2_Intervention_Types[Intervention Type ID],0),1),""),IFERROR(INDEX(N1.2_Intervention_Types[NARM Asset Category],MATCH('N1.3_Project_Listing'!$C123,N1.2_Intervention_Types[Intervention Type ID],0),1),""))</f>
        <v>PRS or Offtake</v>
      </c>
      <c r="C123" s="67">
        <f>IFERROR(INDEX(N1.2_Intervention_Types[Intervention Type ID],MATCH('N1.3_Project_Listing'!$I123,N1.2_Intervention_Types[Intervention Type],0),1),"")</f>
        <v>74</v>
      </c>
      <c r="D123" s="160" t="str">
        <f>IFERROR(INDEX(N1.2_Intervention_Types[Intervention Category],MATCH('N1.3_Project_Listing'!$C123,N1.2_Intervention_Types[Intervention Type ID],0),1),"")</f>
        <v>Replacement</v>
      </c>
      <c r="E123" s="210" t="s">
        <v>739</v>
      </c>
      <c r="F123" s="236" t="s">
        <v>740</v>
      </c>
      <c r="G123" s="236" t="s">
        <v>181</v>
      </c>
      <c r="H123" s="236" t="s">
        <v>300</v>
      </c>
      <c r="I123" s="151" t="s">
        <v>741</v>
      </c>
      <c r="J123" s="139">
        <v>2029</v>
      </c>
      <c r="K123" s="312">
        <v>0</v>
      </c>
      <c r="L123" s="312">
        <v>0</v>
      </c>
      <c r="M123" s="312">
        <v>0</v>
      </c>
      <c r="N123" s="343">
        <v>0</v>
      </c>
      <c r="O123" s="343">
        <v>0</v>
      </c>
      <c r="P123" s="365">
        <v>0</v>
      </c>
      <c r="Q123" s="366">
        <f t="shared" si="13"/>
        <v>0</v>
      </c>
      <c r="R123" s="368">
        <f>IF('N1.3_Project_Listing'!$D123="Replacement",SUM('N1.3_Project_Listing'!$K123:$L123)/2,'N1.3_Project_Listing'!$M123)</f>
        <v>0</v>
      </c>
      <c r="S123" s="67" t="str">
        <f>IFERROR(INDEX('N0.7_Lookup_References'!$C$13:$C$72,MATCH($A123,'N0.7_Lookup_References'!$B$13:$B$72,0)),"")</f>
        <v>Systems</v>
      </c>
      <c r="T123" s="338" t="str">
        <f t="shared" si="9"/>
        <v/>
      </c>
      <c r="V123" s="312">
        <v>0</v>
      </c>
      <c r="W123" s="312">
        <v>0</v>
      </c>
      <c r="X123" s="312">
        <v>0</v>
      </c>
      <c r="Y123" s="312">
        <v>0</v>
      </c>
      <c r="Z123" s="312">
        <v>0</v>
      </c>
      <c r="AA123" s="312">
        <v>0</v>
      </c>
      <c r="AB123" s="312">
        <v>0</v>
      </c>
      <c r="AC123" s="312">
        <v>0</v>
      </c>
      <c r="AD123" s="312">
        <v>0</v>
      </c>
      <c r="AE123" s="312">
        <v>0</v>
      </c>
      <c r="AF123" s="312">
        <v>0</v>
      </c>
      <c r="AG123" s="312">
        <v>0</v>
      </c>
      <c r="AH123" s="312">
        <v>0</v>
      </c>
      <c r="AI123" s="312">
        <v>0</v>
      </c>
      <c r="AJ123" s="312">
        <v>0</v>
      </c>
      <c r="AK123" s="312">
        <v>0</v>
      </c>
      <c r="AL123" s="312">
        <v>0</v>
      </c>
      <c r="AM123" s="312">
        <v>0</v>
      </c>
      <c r="AN123" s="312">
        <v>0</v>
      </c>
      <c r="AO123" s="312">
        <v>0</v>
      </c>
      <c r="AP123" s="63">
        <f t="shared" si="10"/>
        <v>0</v>
      </c>
      <c r="AQ123" s="63">
        <f t="shared" si="11"/>
        <v>0</v>
      </c>
      <c r="AR123" s="63">
        <f t="shared" si="12"/>
        <v>0</v>
      </c>
      <c r="AT123" s="176" cm="1">
        <f t="array" ref="AT123">SUMIFS('N1.3_Project_Listing'!$P$16:$P$829, 'N1.3_Project_Listing'!$E$16:$E$829,'N1.3_Project_Listing'!$E123, 'N1.3_Project_Listing'!$A$16:$A$829,ET_Risk_SC_Summation[[#Headers],[132kV Circuit Breaker]])</f>
        <v>0</v>
      </c>
      <c r="AU123" s="176" cm="1">
        <f t="array" ref="AU123">SUMIFS('N1.3_Project_Listing'!$P$16:$P$829, 'N1.3_Project_Listing'!$E$16:$E$829,'N1.3_Project_Listing'!$E123, 'N1.3_Project_Listing'!$A$16:$A$829,ET_Risk_SC_Summation[[#Headers],[132kV Transformer]])</f>
        <v>0</v>
      </c>
      <c r="AV123" s="176" cm="1">
        <f t="array" ref="AV123">SUMIFS('N1.3_Project_Listing'!$P$16:$P$829, 'N1.3_Project_Listing'!$E$16:$E$829,'N1.3_Project_Listing'!$E123, 'N1.3_Project_Listing'!$A$16:$A$829,ET_Risk_SC_Summation[[#Headers],[132kV Reactor]])</f>
        <v>0</v>
      </c>
      <c r="AW123" s="176" cm="1">
        <f t="array" ref="AW123">SUMIFS('N1.3_Project_Listing'!$P$16:$P$829, 'N1.3_Project_Listing'!$E$16:$E$829,'N1.3_Project_Listing'!$E123, 'N1.3_Project_Listing'!$A$16:$A$829,ET_Risk_SC_Summation[[#Headers],[132kV Underground Cable]])</f>
        <v>0</v>
      </c>
      <c r="AX123" s="176" cm="1">
        <f t="array" ref="AX123">SUMIFS('N1.3_Project_Listing'!$P$16:$P$829, 'N1.3_Project_Listing'!$E$16:$E$829,'N1.3_Project_Listing'!$E123, 'N1.3_Project_Listing'!$A$16:$A$829,ET_Risk_SC_Summation[[#Headers],[132kV OHL Conductor]])</f>
        <v>0</v>
      </c>
      <c r="AY123" s="176" cm="1">
        <f t="array" ref="AY123">SUMIFS('N1.3_Project_Listing'!$P$16:$P$829, 'N1.3_Project_Listing'!$E$16:$E$829,'N1.3_Project_Listing'!$E123, 'N1.3_Project_Listing'!$A$16:$A$829,ET_Risk_SC_Summation[[#Headers],[132kV OHL Fittings]])</f>
        <v>0</v>
      </c>
      <c r="AZ123" s="176" cm="1">
        <f t="array" ref="AZ123">SUMIFS('N1.3_Project_Listing'!$P$16:$P$829, 'N1.3_Project_Listing'!$E$16:$E$829,'N1.3_Project_Listing'!$E123, 'N1.3_Project_Listing'!$A$16:$A$829,ET_Risk_SC_Summation[[#Headers],[132kV OHL Tower]])</f>
        <v>0</v>
      </c>
      <c r="BA123" s="176" cm="1">
        <f t="array" ref="BA123">SUMIFS('N1.3_Project_Listing'!$P$16:$P$829, 'N1.3_Project_Listing'!$E$16:$E$829,'N1.3_Project_Listing'!$E123, 'N1.3_Project_Listing'!$A$16:$A$829,ET_Risk_SC_Summation[[#Headers],[275kV Circuit Breaker]])</f>
        <v>0</v>
      </c>
      <c r="BB123" s="176" cm="1">
        <f t="array" ref="BB123">SUMIFS('N1.3_Project_Listing'!$P$16:$P$829, 'N1.3_Project_Listing'!$E$16:$E$829,'N1.3_Project_Listing'!$E123, 'N1.3_Project_Listing'!$A$16:$A$829,ET_Risk_SC_Summation[[#Headers],[275kV Transformer]])</f>
        <v>0</v>
      </c>
      <c r="BC123" s="176" cm="1">
        <f t="array" ref="BC123">SUMIFS('N1.3_Project_Listing'!$P$16:$P$829, 'N1.3_Project_Listing'!$E$16:$E$829,'N1.3_Project_Listing'!$E123, 'N1.3_Project_Listing'!$A$16:$A$829,ET_Risk_SC_Summation[[#Headers],[275kV Reactor]])</f>
        <v>0</v>
      </c>
      <c r="BD123" s="176" cm="1">
        <f t="array" ref="BD123">SUMIFS('N1.3_Project_Listing'!$P$16:$P$829, 'N1.3_Project_Listing'!$E$16:$E$829,'N1.3_Project_Listing'!$E123, 'N1.3_Project_Listing'!$A$16:$A$829,ET_Risk_SC_Summation[[#Headers],[275kV Underground Cable]])</f>
        <v>0</v>
      </c>
      <c r="BE123" s="176" cm="1">
        <f t="array" ref="BE123">SUMIFS('N1.3_Project_Listing'!$P$16:$P$829, 'N1.3_Project_Listing'!$E$16:$E$829,'N1.3_Project_Listing'!$E123, 'N1.3_Project_Listing'!$A$16:$A$829,ET_Risk_SC_Summation[[#Headers],[275kV OHL Conductor]])</f>
        <v>0</v>
      </c>
      <c r="BF123" s="176" cm="1">
        <f t="array" ref="BF123">SUMIFS('N1.3_Project_Listing'!$P$16:$P$829, 'N1.3_Project_Listing'!$E$16:$E$829,'N1.3_Project_Listing'!$E123, 'N1.3_Project_Listing'!$A$16:$A$829,ET_Risk_SC_Summation[[#Headers],[275kV OHL Fittings]])</f>
        <v>0</v>
      </c>
      <c r="BG123" s="176" cm="1">
        <f t="array" ref="BG123">SUMIFS('N1.3_Project_Listing'!$P$16:$P$829, 'N1.3_Project_Listing'!$E$16:$E$829,'N1.3_Project_Listing'!$E123, 'N1.3_Project_Listing'!$A$16:$A$829,ET_Risk_SC_Summation[[#Headers],[275kV OHL Tower]])</f>
        <v>0</v>
      </c>
      <c r="BH123" s="176" cm="1">
        <f t="array" ref="BH123">SUMIFS('N1.3_Project_Listing'!$P$16:$P$829, 'N1.3_Project_Listing'!$E$16:$E$829,'N1.3_Project_Listing'!$E123, 'N1.3_Project_Listing'!$A$16:$A$829,ET_Risk_SC_Summation[[#Headers],[400kV Circuit Breaker]])</f>
        <v>0</v>
      </c>
      <c r="BI123" s="176" cm="1">
        <f t="array" ref="BI123">SUMIFS('N1.3_Project_Listing'!$P$16:$P$829, 'N1.3_Project_Listing'!$E$16:$E$829,'N1.3_Project_Listing'!$E123, 'N1.3_Project_Listing'!$A$16:$A$829,ET_Risk_SC_Summation[[#Headers],[400kV Transformer]])</f>
        <v>0</v>
      </c>
      <c r="BJ123" s="176" cm="1">
        <f t="array" ref="BJ123">SUMIFS('N1.3_Project_Listing'!$P$16:$P$829, 'N1.3_Project_Listing'!$E$16:$E$829,'N1.3_Project_Listing'!$E123, 'N1.3_Project_Listing'!$A$16:$A$829,ET_Risk_SC_Summation[[#Headers],[400kV Reactor]])</f>
        <v>0</v>
      </c>
      <c r="BK123" s="176" cm="1">
        <f t="array" ref="BK123">SUMIFS('N1.3_Project_Listing'!$P$16:$P$829, 'N1.3_Project_Listing'!$E$16:$E$829,'N1.3_Project_Listing'!$E123, 'N1.3_Project_Listing'!$A$16:$A$829,ET_Risk_SC_Summation[[#Headers],[400kV Underground Cable]])</f>
        <v>0</v>
      </c>
      <c r="BL123" s="176" cm="1">
        <f t="array" ref="BL123">SUMIFS('N1.3_Project_Listing'!$P$16:$P$829, 'N1.3_Project_Listing'!$E$16:$E$829,'N1.3_Project_Listing'!$E123, 'N1.3_Project_Listing'!$A$16:$A$829,ET_Risk_SC_Summation[[#Headers],[400kV OHL Conductor]])</f>
        <v>0</v>
      </c>
      <c r="BM123" s="176" cm="1">
        <f t="array" ref="BM123">SUMIFS('N1.3_Project_Listing'!$P$16:$P$829, 'N1.3_Project_Listing'!$E$16:$E$829,'N1.3_Project_Listing'!$E123, 'N1.3_Project_Listing'!$A$16:$A$829,ET_Risk_SC_Summation[[#Headers],[400kV OHL Fittings]])</f>
        <v>0</v>
      </c>
      <c r="BN123" s="176" cm="1">
        <f t="array" ref="BN123">SUMIFS('N1.3_Project_Listing'!$P$16:$P$829, 'N1.3_Project_Listing'!$E$16:$E$829,'N1.3_Project_Listing'!$E123, 'N1.3_Project_Listing'!$A$16:$A$829,ET_Risk_SC_Summation[[#Headers],[400kV OHL Tower]])</f>
        <v>0</v>
      </c>
      <c r="BO123" s="177" t="str">
        <f>IF(SUM(ET_Risk_SC_Summation[[#This Row],[132kV Circuit Breaker]:[400kV OHL Tower]])=0, "n/a", INDEX(ET_Risk_SC_Summation[#Headers],1,MATCH(MAX(ET_Risk_SC_Summation[[#This Row],[132kV Circuit Breaker]:[400kV OHL Tower]]),ET_Risk_SC_Summation[[#This Row],[132kV Circuit Breaker]:[400kV OHL Tower]],0)))</f>
        <v>n/a</v>
      </c>
      <c r="BP123" s="177" t="str">
        <f>IFERROR(INDEX('N0.7_Lookup_References'!$G$77:$G$98,MATCH(ET_Risk_SC_Summation[[#This Row],[Mxx Category]],'N0.7_Lookup_References'!$F$77:$F$98,0)),"")</f>
        <v/>
      </c>
    </row>
    <row r="124" spans="1:68" ht="94.5">
      <c r="A124" s="160" t="str">
        <f>IFERROR(INDEX(N1.2_Intervention_Types[NARM Asset Category],MATCH('N1.3_Project_Listing'!$C124,N1.2_Intervention_Types[Intervention Type ID],0),1),"")</f>
        <v>Odorisation &amp; Metering</v>
      </c>
      <c r="B124" s="160" t="str">
        <f>IF($D$2="GD",IFERROR(INDEX(N1.2_Intervention_Types[C&amp;V Asset Category (GD)],MATCH('N1.3_Project_Listing'!$C124,N1.2_Intervention_Types[Intervention Type ID],0),1),""),IFERROR(INDEX(N1.2_Intervention_Types[NARM Asset Category],MATCH('N1.3_Project_Listing'!$C124,N1.2_Intervention_Types[Intervention Type ID],0),1),""))</f>
        <v>PRS or Offtake</v>
      </c>
      <c r="C124" s="67">
        <f>IFERROR(INDEX(N1.2_Intervention_Types[Intervention Type ID],MATCH('N1.3_Project_Listing'!$I124,N1.2_Intervention_Types[Intervention Type],0),1),"")</f>
        <v>74</v>
      </c>
      <c r="D124" s="160" t="str">
        <f>IFERROR(INDEX(N1.2_Intervention_Types[Intervention Category],MATCH('N1.3_Project_Listing'!$C124,N1.2_Intervention_Types[Intervention Type ID],0),1),"")</f>
        <v>Replacement</v>
      </c>
      <c r="E124" s="210" t="s">
        <v>739</v>
      </c>
      <c r="F124" s="236" t="s">
        <v>740</v>
      </c>
      <c r="G124" s="236" t="s">
        <v>181</v>
      </c>
      <c r="H124" s="236" t="s">
        <v>300</v>
      </c>
      <c r="I124" s="151" t="s">
        <v>741</v>
      </c>
      <c r="J124" s="139">
        <v>2030</v>
      </c>
      <c r="K124" s="312">
        <v>1</v>
      </c>
      <c r="L124" s="312">
        <v>1</v>
      </c>
      <c r="M124" s="312">
        <v>0</v>
      </c>
      <c r="N124" s="343">
        <v>7.3509299639716044E-2</v>
      </c>
      <c r="O124" s="343">
        <v>7.2166036839716036E-2</v>
      </c>
      <c r="P124" s="365">
        <v>6.8878758999999998E-2</v>
      </c>
      <c r="Q124" s="366">
        <f t="shared" si="13"/>
        <v>1.3432628000000085E-3</v>
      </c>
      <c r="R124" s="368">
        <f>IF('N1.3_Project_Listing'!$D124="Replacement",SUM('N1.3_Project_Listing'!$K124:$L124)/2,'N1.3_Project_Listing'!$M124)</f>
        <v>1</v>
      </c>
      <c r="S124" s="67" t="str">
        <f>IFERROR(INDEX('N0.7_Lookup_References'!$C$13:$C$72,MATCH($A124,'N0.7_Lookup_References'!$B$13:$B$72,0)),"")</f>
        <v>Systems</v>
      </c>
      <c r="T124" s="338" t="str">
        <f t="shared" si="9"/>
        <v/>
      </c>
      <c r="V124" s="312">
        <v>0</v>
      </c>
      <c r="W124" s="312">
        <v>0</v>
      </c>
      <c r="X124" s="312">
        <v>1</v>
      </c>
      <c r="Y124" s="312">
        <v>0</v>
      </c>
      <c r="Z124" s="312">
        <v>0</v>
      </c>
      <c r="AA124" s="312">
        <v>0</v>
      </c>
      <c r="AB124" s="312">
        <v>0</v>
      </c>
      <c r="AC124" s="312">
        <v>0</v>
      </c>
      <c r="AD124" s="312">
        <v>0</v>
      </c>
      <c r="AE124" s="312">
        <v>0</v>
      </c>
      <c r="AF124" s="312">
        <v>0</v>
      </c>
      <c r="AG124" s="312">
        <v>0</v>
      </c>
      <c r="AH124" s="312">
        <v>1</v>
      </c>
      <c r="AI124" s="312">
        <v>0</v>
      </c>
      <c r="AJ124" s="312">
        <v>0</v>
      </c>
      <c r="AK124" s="312">
        <v>0</v>
      </c>
      <c r="AL124" s="312">
        <v>0</v>
      </c>
      <c r="AM124" s="312">
        <v>0</v>
      </c>
      <c r="AN124" s="312">
        <v>0</v>
      </c>
      <c r="AO124" s="312">
        <v>0</v>
      </c>
      <c r="AP124" s="63">
        <f t="shared" si="10"/>
        <v>1</v>
      </c>
      <c r="AQ124" s="63">
        <f t="shared" si="11"/>
        <v>1</v>
      </c>
      <c r="AR124" s="63">
        <f t="shared" si="12"/>
        <v>0</v>
      </c>
      <c r="AT124" s="176" cm="1">
        <f t="array" ref="AT124">SUMIFS('N1.3_Project_Listing'!$P$16:$P$829, 'N1.3_Project_Listing'!$E$16:$E$829,'N1.3_Project_Listing'!$E124, 'N1.3_Project_Listing'!$A$16:$A$829,ET_Risk_SC_Summation[[#Headers],[132kV Circuit Breaker]])</f>
        <v>0</v>
      </c>
      <c r="AU124" s="176" cm="1">
        <f t="array" ref="AU124">SUMIFS('N1.3_Project_Listing'!$P$16:$P$829, 'N1.3_Project_Listing'!$E$16:$E$829,'N1.3_Project_Listing'!$E124, 'N1.3_Project_Listing'!$A$16:$A$829,ET_Risk_SC_Summation[[#Headers],[132kV Transformer]])</f>
        <v>0</v>
      </c>
      <c r="AV124" s="176" cm="1">
        <f t="array" ref="AV124">SUMIFS('N1.3_Project_Listing'!$P$16:$P$829, 'N1.3_Project_Listing'!$E$16:$E$829,'N1.3_Project_Listing'!$E124, 'N1.3_Project_Listing'!$A$16:$A$829,ET_Risk_SC_Summation[[#Headers],[132kV Reactor]])</f>
        <v>0</v>
      </c>
      <c r="AW124" s="176" cm="1">
        <f t="array" ref="AW124">SUMIFS('N1.3_Project_Listing'!$P$16:$P$829, 'N1.3_Project_Listing'!$E$16:$E$829,'N1.3_Project_Listing'!$E124, 'N1.3_Project_Listing'!$A$16:$A$829,ET_Risk_SC_Summation[[#Headers],[132kV Underground Cable]])</f>
        <v>0</v>
      </c>
      <c r="AX124" s="176" cm="1">
        <f t="array" ref="AX124">SUMIFS('N1.3_Project_Listing'!$P$16:$P$829, 'N1.3_Project_Listing'!$E$16:$E$829,'N1.3_Project_Listing'!$E124, 'N1.3_Project_Listing'!$A$16:$A$829,ET_Risk_SC_Summation[[#Headers],[132kV OHL Conductor]])</f>
        <v>0</v>
      </c>
      <c r="AY124" s="176" cm="1">
        <f t="array" ref="AY124">SUMIFS('N1.3_Project_Listing'!$P$16:$P$829, 'N1.3_Project_Listing'!$E$16:$E$829,'N1.3_Project_Listing'!$E124, 'N1.3_Project_Listing'!$A$16:$A$829,ET_Risk_SC_Summation[[#Headers],[132kV OHL Fittings]])</f>
        <v>0</v>
      </c>
      <c r="AZ124" s="176" cm="1">
        <f t="array" ref="AZ124">SUMIFS('N1.3_Project_Listing'!$P$16:$P$829, 'N1.3_Project_Listing'!$E$16:$E$829,'N1.3_Project_Listing'!$E124, 'N1.3_Project_Listing'!$A$16:$A$829,ET_Risk_SC_Summation[[#Headers],[132kV OHL Tower]])</f>
        <v>0</v>
      </c>
      <c r="BA124" s="176" cm="1">
        <f t="array" ref="BA124">SUMIFS('N1.3_Project_Listing'!$P$16:$P$829, 'N1.3_Project_Listing'!$E$16:$E$829,'N1.3_Project_Listing'!$E124, 'N1.3_Project_Listing'!$A$16:$A$829,ET_Risk_SC_Summation[[#Headers],[275kV Circuit Breaker]])</f>
        <v>0</v>
      </c>
      <c r="BB124" s="176" cm="1">
        <f t="array" ref="BB124">SUMIFS('N1.3_Project_Listing'!$P$16:$P$829, 'N1.3_Project_Listing'!$E$16:$E$829,'N1.3_Project_Listing'!$E124, 'N1.3_Project_Listing'!$A$16:$A$829,ET_Risk_SC_Summation[[#Headers],[275kV Transformer]])</f>
        <v>0</v>
      </c>
      <c r="BC124" s="176" cm="1">
        <f t="array" ref="BC124">SUMIFS('N1.3_Project_Listing'!$P$16:$P$829, 'N1.3_Project_Listing'!$E$16:$E$829,'N1.3_Project_Listing'!$E124, 'N1.3_Project_Listing'!$A$16:$A$829,ET_Risk_SC_Summation[[#Headers],[275kV Reactor]])</f>
        <v>0</v>
      </c>
      <c r="BD124" s="176" cm="1">
        <f t="array" ref="BD124">SUMIFS('N1.3_Project_Listing'!$P$16:$P$829, 'N1.3_Project_Listing'!$E$16:$E$829,'N1.3_Project_Listing'!$E124, 'N1.3_Project_Listing'!$A$16:$A$829,ET_Risk_SC_Summation[[#Headers],[275kV Underground Cable]])</f>
        <v>0</v>
      </c>
      <c r="BE124" s="176" cm="1">
        <f t="array" ref="BE124">SUMIFS('N1.3_Project_Listing'!$P$16:$P$829, 'N1.3_Project_Listing'!$E$16:$E$829,'N1.3_Project_Listing'!$E124, 'N1.3_Project_Listing'!$A$16:$A$829,ET_Risk_SC_Summation[[#Headers],[275kV OHL Conductor]])</f>
        <v>0</v>
      </c>
      <c r="BF124" s="176" cm="1">
        <f t="array" ref="BF124">SUMIFS('N1.3_Project_Listing'!$P$16:$P$829, 'N1.3_Project_Listing'!$E$16:$E$829,'N1.3_Project_Listing'!$E124, 'N1.3_Project_Listing'!$A$16:$A$829,ET_Risk_SC_Summation[[#Headers],[275kV OHL Fittings]])</f>
        <v>0</v>
      </c>
      <c r="BG124" s="176" cm="1">
        <f t="array" ref="BG124">SUMIFS('N1.3_Project_Listing'!$P$16:$P$829, 'N1.3_Project_Listing'!$E$16:$E$829,'N1.3_Project_Listing'!$E124, 'N1.3_Project_Listing'!$A$16:$A$829,ET_Risk_SC_Summation[[#Headers],[275kV OHL Tower]])</f>
        <v>0</v>
      </c>
      <c r="BH124" s="176" cm="1">
        <f t="array" ref="BH124">SUMIFS('N1.3_Project_Listing'!$P$16:$P$829, 'N1.3_Project_Listing'!$E$16:$E$829,'N1.3_Project_Listing'!$E124, 'N1.3_Project_Listing'!$A$16:$A$829,ET_Risk_SC_Summation[[#Headers],[400kV Circuit Breaker]])</f>
        <v>0</v>
      </c>
      <c r="BI124" s="176" cm="1">
        <f t="array" ref="BI124">SUMIFS('N1.3_Project_Listing'!$P$16:$P$829, 'N1.3_Project_Listing'!$E$16:$E$829,'N1.3_Project_Listing'!$E124, 'N1.3_Project_Listing'!$A$16:$A$829,ET_Risk_SC_Summation[[#Headers],[400kV Transformer]])</f>
        <v>0</v>
      </c>
      <c r="BJ124" s="176" cm="1">
        <f t="array" ref="BJ124">SUMIFS('N1.3_Project_Listing'!$P$16:$P$829, 'N1.3_Project_Listing'!$E$16:$E$829,'N1.3_Project_Listing'!$E124, 'N1.3_Project_Listing'!$A$16:$A$829,ET_Risk_SC_Summation[[#Headers],[400kV Reactor]])</f>
        <v>0</v>
      </c>
      <c r="BK124" s="176" cm="1">
        <f t="array" ref="BK124">SUMIFS('N1.3_Project_Listing'!$P$16:$P$829, 'N1.3_Project_Listing'!$E$16:$E$829,'N1.3_Project_Listing'!$E124, 'N1.3_Project_Listing'!$A$16:$A$829,ET_Risk_SC_Summation[[#Headers],[400kV Underground Cable]])</f>
        <v>0</v>
      </c>
      <c r="BL124" s="176" cm="1">
        <f t="array" ref="BL124">SUMIFS('N1.3_Project_Listing'!$P$16:$P$829, 'N1.3_Project_Listing'!$E$16:$E$829,'N1.3_Project_Listing'!$E124, 'N1.3_Project_Listing'!$A$16:$A$829,ET_Risk_SC_Summation[[#Headers],[400kV OHL Conductor]])</f>
        <v>0</v>
      </c>
      <c r="BM124" s="176" cm="1">
        <f t="array" ref="BM124">SUMIFS('N1.3_Project_Listing'!$P$16:$P$829, 'N1.3_Project_Listing'!$E$16:$E$829,'N1.3_Project_Listing'!$E124, 'N1.3_Project_Listing'!$A$16:$A$829,ET_Risk_SC_Summation[[#Headers],[400kV OHL Fittings]])</f>
        <v>0</v>
      </c>
      <c r="BN124" s="176" cm="1">
        <f t="array" ref="BN124">SUMIFS('N1.3_Project_Listing'!$P$16:$P$829, 'N1.3_Project_Listing'!$E$16:$E$829,'N1.3_Project_Listing'!$E124, 'N1.3_Project_Listing'!$A$16:$A$829,ET_Risk_SC_Summation[[#Headers],[400kV OHL Tower]])</f>
        <v>0</v>
      </c>
      <c r="BO124" s="177" t="str">
        <f>IF(SUM(ET_Risk_SC_Summation[[#This Row],[132kV Circuit Breaker]:[400kV OHL Tower]])=0, "n/a", INDEX(ET_Risk_SC_Summation[#Headers],1,MATCH(MAX(ET_Risk_SC_Summation[[#This Row],[132kV Circuit Breaker]:[400kV OHL Tower]]),ET_Risk_SC_Summation[[#This Row],[132kV Circuit Breaker]:[400kV OHL Tower]],0)))</f>
        <v>n/a</v>
      </c>
      <c r="BP124" s="177" t="str">
        <f>IFERROR(INDEX('N0.7_Lookup_References'!$G$77:$G$98,MATCH(ET_Risk_SC_Summation[[#This Row],[Mxx Category]],'N0.7_Lookup_References'!$F$77:$F$98,0)),"")</f>
        <v/>
      </c>
    </row>
    <row r="125" spans="1:68" ht="94.5">
      <c r="A125" s="160" t="str">
        <f>IFERROR(INDEX(N1.2_Intervention_Types[NARM Asset Category],MATCH('N1.3_Project_Listing'!$C125,N1.2_Intervention_Types[Intervention Type ID],0),1),"")</f>
        <v>Odorisation &amp; Metering</v>
      </c>
      <c r="B125" s="160" t="str">
        <f>IF($D$2="GD",IFERROR(INDEX(N1.2_Intervention_Types[C&amp;V Asset Category (GD)],MATCH('N1.3_Project_Listing'!$C125,N1.2_Intervention_Types[Intervention Type ID],0),1),""),IFERROR(INDEX(N1.2_Intervention_Types[NARM Asset Category],MATCH('N1.3_Project_Listing'!$C125,N1.2_Intervention_Types[Intervention Type ID],0),1),""))</f>
        <v>PRS or Offtake</v>
      </c>
      <c r="C125" s="67">
        <f>IFERROR(INDEX(N1.2_Intervention_Types[Intervention Type ID],MATCH('N1.3_Project_Listing'!$I125,N1.2_Intervention_Types[Intervention Type],0),1),"")</f>
        <v>74</v>
      </c>
      <c r="D125" s="160" t="str">
        <f>IFERROR(INDEX(N1.2_Intervention_Types[Intervention Category],MATCH('N1.3_Project_Listing'!$C125,N1.2_Intervention_Types[Intervention Type ID],0),1),"")</f>
        <v>Replacement</v>
      </c>
      <c r="E125" s="210" t="s">
        <v>739</v>
      </c>
      <c r="F125" s="236" t="s">
        <v>740</v>
      </c>
      <c r="G125" s="236" t="s">
        <v>181</v>
      </c>
      <c r="H125" s="236" t="s">
        <v>300</v>
      </c>
      <c r="I125" s="151" t="s">
        <v>741</v>
      </c>
      <c r="J125" s="139">
        <v>2031</v>
      </c>
      <c r="K125" s="312">
        <v>1</v>
      </c>
      <c r="L125" s="312">
        <v>1</v>
      </c>
      <c r="M125" s="312">
        <v>0</v>
      </c>
      <c r="N125" s="343">
        <v>4.7708283155481201E-3</v>
      </c>
      <c r="O125" s="343">
        <v>3.0979547155481199E-3</v>
      </c>
      <c r="P125" s="365">
        <v>6.0194245600000008E-2</v>
      </c>
      <c r="Q125" s="366">
        <f t="shared" si="13"/>
        <v>1.6728736000000003E-3</v>
      </c>
      <c r="R125" s="368">
        <f>IF('N1.3_Project_Listing'!$D125="Replacement",SUM('N1.3_Project_Listing'!$K125:$L125)/2,'N1.3_Project_Listing'!$M125)</f>
        <v>1</v>
      </c>
      <c r="S125" s="67" t="str">
        <f>IFERROR(INDEX('N0.7_Lookup_References'!$C$13:$C$72,MATCH($A125,'N0.7_Lookup_References'!$B$13:$B$72,0)),"")</f>
        <v>Systems</v>
      </c>
      <c r="T125" s="338" t="str">
        <f t="shared" si="9"/>
        <v/>
      </c>
      <c r="V125" s="312">
        <v>1</v>
      </c>
      <c r="W125" s="312">
        <v>0</v>
      </c>
      <c r="X125" s="312">
        <v>0</v>
      </c>
      <c r="Y125" s="312">
        <v>0</v>
      </c>
      <c r="Z125" s="312">
        <v>0</v>
      </c>
      <c r="AA125" s="312">
        <v>0</v>
      </c>
      <c r="AB125" s="312">
        <v>0</v>
      </c>
      <c r="AC125" s="312">
        <v>0</v>
      </c>
      <c r="AD125" s="312">
        <v>0</v>
      </c>
      <c r="AE125" s="312">
        <v>0</v>
      </c>
      <c r="AF125" s="312">
        <v>1</v>
      </c>
      <c r="AG125" s="312">
        <v>0</v>
      </c>
      <c r="AH125" s="312">
        <v>0</v>
      </c>
      <c r="AI125" s="312">
        <v>0</v>
      </c>
      <c r="AJ125" s="312">
        <v>0</v>
      </c>
      <c r="AK125" s="312">
        <v>0</v>
      </c>
      <c r="AL125" s="312">
        <v>0</v>
      </c>
      <c r="AM125" s="312">
        <v>0</v>
      </c>
      <c r="AN125" s="312">
        <v>0</v>
      </c>
      <c r="AO125" s="312">
        <v>0</v>
      </c>
      <c r="AP125" s="63">
        <f t="shared" si="10"/>
        <v>1</v>
      </c>
      <c r="AQ125" s="63">
        <f t="shared" si="11"/>
        <v>1</v>
      </c>
      <c r="AR125" s="63">
        <f t="shared" si="12"/>
        <v>0</v>
      </c>
      <c r="AT125" s="176" cm="1">
        <f t="array" ref="AT125">SUMIFS('N1.3_Project_Listing'!$P$16:$P$829, 'N1.3_Project_Listing'!$E$16:$E$829,'N1.3_Project_Listing'!$E125, 'N1.3_Project_Listing'!$A$16:$A$829,ET_Risk_SC_Summation[[#Headers],[132kV Circuit Breaker]])</f>
        <v>0</v>
      </c>
      <c r="AU125" s="176" cm="1">
        <f t="array" ref="AU125">SUMIFS('N1.3_Project_Listing'!$P$16:$P$829, 'N1.3_Project_Listing'!$E$16:$E$829,'N1.3_Project_Listing'!$E125, 'N1.3_Project_Listing'!$A$16:$A$829,ET_Risk_SC_Summation[[#Headers],[132kV Transformer]])</f>
        <v>0</v>
      </c>
      <c r="AV125" s="176" cm="1">
        <f t="array" ref="AV125">SUMIFS('N1.3_Project_Listing'!$P$16:$P$829, 'N1.3_Project_Listing'!$E$16:$E$829,'N1.3_Project_Listing'!$E125, 'N1.3_Project_Listing'!$A$16:$A$829,ET_Risk_SC_Summation[[#Headers],[132kV Reactor]])</f>
        <v>0</v>
      </c>
      <c r="AW125" s="176" cm="1">
        <f t="array" ref="AW125">SUMIFS('N1.3_Project_Listing'!$P$16:$P$829, 'N1.3_Project_Listing'!$E$16:$E$829,'N1.3_Project_Listing'!$E125, 'N1.3_Project_Listing'!$A$16:$A$829,ET_Risk_SC_Summation[[#Headers],[132kV Underground Cable]])</f>
        <v>0</v>
      </c>
      <c r="AX125" s="176" cm="1">
        <f t="array" ref="AX125">SUMIFS('N1.3_Project_Listing'!$P$16:$P$829, 'N1.3_Project_Listing'!$E$16:$E$829,'N1.3_Project_Listing'!$E125, 'N1.3_Project_Listing'!$A$16:$A$829,ET_Risk_SC_Summation[[#Headers],[132kV OHL Conductor]])</f>
        <v>0</v>
      </c>
      <c r="AY125" s="176" cm="1">
        <f t="array" ref="AY125">SUMIFS('N1.3_Project_Listing'!$P$16:$P$829, 'N1.3_Project_Listing'!$E$16:$E$829,'N1.3_Project_Listing'!$E125, 'N1.3_Project_Listing'!$A$16:$A$829,ET_Risk_SC_Summation[[#Headers],[132kV OHL Fittings]])</f>
        <v>0</v>
      </c>
      <c r="AZ125" s="176" cm="1">
        <f t="array" ref="AZ125">SUMIFS('N1.3_Project_Listing'!$P$16:$P$829, 'N1.3_Project_Listing'!$E$16:$E$829,'N1.3_Project_Listing'!$E125, 'N1.3_Project_Listing'!$A$16:$A$829,ET_Risk_SC_Summation[[#Headers],[132kV OHL Tower]])</f>
        <v>0</v>
      </c>
      <c r="BA125" s="176" cm="1">
        <f t="array" ref="BA125">SUMIFS('N1.3_Project_Listing'!$P$16:$P$829, 'N1.3_Project_Listing'!$E$16:$E$829,'N1.3_Project_Listing'!$E125, 'N1.3_Project_Listing'!$A$16:$A$829,ET_Risk_SC_Summation[[#Headers],[275kV Circuit Breaker]])</f>
        <v>0</v>
      </c>
      <c r="BB125" s="176" cm="1">
        <f t="array" ref="BB125">SUMIFS('N1.3_Project_Listing'!$P$16:$P$829, 'N1.3_Project_Listing'!$E$16:$E$829,'N1.3_Project_Listing'!$E125, 'N1.3_Project_Listing'!$A$16:$A$829,ET_Risk_SC_Summation[[#Headers],[275kV Transformer]])</f>
        <v>0</v>
      </c>
      <c r="BC125" s="176" cm="1">
        <f t="array" ref="BC125">SUMIFS('N1.3_Project_Listing'!$P$16:$P$829, 'N1.3_Project_Listing'!$E$16:$E$829,'N1.3_Project_Listing'!$E125, 'N1.3_Project_Listing'!$A$16:$A$829,ET_Risk_SC_Summation[[#Headers],[275kV Reactor]])</f>
        <v>0</v>
      </c>
      <c r="BD125" s="176" cm="1">
        <f t="array" ref="BD125">SUMIFS('N1.3_Project_Listing'!$P$16:$P$829, 'N1.3_Project_Listing'!$E$16:$E$829,'N1.3_Project_Listing'!$E125, 'N1.3_Project_Listing'!$A$16:$A$829,ET_Risk_SC_Summation[[#Headers],[275kV Underground Cable]])</f>
        <v>0</v>
      </c>
      <c r="BE125" s="176" cm="1">
        <f t="array" ref="BE125">SUMIFS('N1.3_Project_Listing'!$P$16:$P$829, 'N1.3_Project_Listing'!$E$16:$E$829,'N1.3_Project_Listing'!$E125, 'N1.3_Project_Listing'!$A$16:$A$829,ET_Risk_SC_Summation[[#Headers],[275kV OHL Conductor]])</f>
        <v>0</v>
      </c>
      <c r="BF125" s="176" cm="1">
        <f t="array" ref="BF125">SUMIFS('N1.3_Project_Listing'!$P$16:$P$829, 'N1.3_Project_Listing'!$E$16:$E$829,'N1.3_Project_Listing'!$E125, 'N1.3_Project_Listing'!$A$16:$A$829,ET_Risk_SC_Summation[[#Headers],[275kV OHL Fittings]])</f>
        <v>0</v>
      </c>
      <c r="BG125" s="176" cm="1">
        <f t="array" ref="BG125">SUMIFS('N1.3_Project_Listing'!$P$16:$P$829, 'N1.3_Project_Listing'!$E$16:$E$829,'N1.3_Project_Listing'!$E125, 'N1.3_Project_Listing'!$A$16:$A$829,ET_Risk_SC_Summation[[#Headers],[275kV OHL Tower]])</f>
        <v>0</v>
      </c>
      <c r="BH125" s="176" cm="1">
        <f t="array" ref="BH125">SUMIFS('N1.3_Project_Listing'!$P$16:$P$829, 'N1.3_Project_Listing'!$E$16:$E$829,'N1.3_Project_Listing'!$E125, 'N1.3_Project_Listing'!$A$16:$A$829,ET_Risk_SC_Summation[[#Headers],[400kV Circuit Breaker]])</f>
        <v>0</v>
      </c>
      <c r="BI125" s="176" cm="1">
        <f t="array" ref="BI125">SUMIFS('N1.3_Project_Listing'!$P$16:$P$829, 'N1.3_Project_Listing'!$E$16:$E$829,'N1.3_Project_Listing'!$E125, 'N1.3_Project_Listing'!$A$16:$A$829,ET_Risk_SC_Summation[[#Headers],[400kV Transformer]])</f>
        <v>0</v>
      </c>
      <c r="BJ125" s="176" cm="1">
        <f t="array" ref="BJ125">SUMIFS('N1.3_Project_Listing'!$P$16:$P$829, 'N1.3_Project_Listing'!$E$16:$E$829,'N1.3_Project_Listing'!$E125, 'N1.3_Project_Listing'!$A$16:$A$829,ET_Risk_SC_Summation[[#Headers],[400kV Reactor]])</f>
        <v>0</v>
      </c>
      <c r="BK125" s="176" cm="1">
        <f t="array" ref="BK125">SUMIFS('N1.3_Project_Listing'!$P$16:$P$829, 'N1.3_Project_Listing'!$E$16:$E$829,'N1.3_Project_Listing'!$E125, 'N1.3_Project_Listing'!$A$16:$A$829,ET_Risk_SC_Summation[[#Headers],[400kV Underground Cable]])</f>
        <v>0</v>
      </c>
      <c r="BL125" s="176" cm="1">
        <f t="array" ref="BL125">SUMIFS('N1.3_Project_Listing'!$P$16:$P$829, 'N1.3_Project_Listing'!$E$16:$E$829,'N1.3_Project_Listing'!$E125, 'N1.3_Project_Listing'!$A$16:$A$829,ET_Risk_SC_Summation[[#Headers],[400kV OHL Conductor]])</f>
        <v>0</v>
      </c>
      <c r="BM125" s="176" cm="1">
        <f t="array" ref="BM125">SUMIFS('N1.3_Project_Listing'!$P$16:$P$829, 'N1.3_Project_Listing'!$E$16:$E$829,'N1.3_Project_Listing'!$E125, 'N1.3_Project_Listing'!$A$16:$A$829,ET_Risk_SC_Summation[[#Headers],[400kV OHL Fittings]])</f>
        <v>0</v>
      </c>
      <c r="BN125" s="176" cm="1">
        <f t="array" ref="BN125">SUMIFS('N1.3_Project_Listing'!$P$16:$P$829, 'N1.3_Project_Listing'!$E$16:$E$829,'N1.3_Project_Listing'!$E125, 'N1.3_Project_Listing'!$A$16:$A$829,ET_Risk_SC_Summation[[#Headers],[400kV OHL Tower]])</f>
        <v>0</v>
      </c>
      <c r="BO125" s="177" t="str">
        <f>IF(SUM(ET_Risk_SC_Summation[[#This Row],[132kV Circuit Breaker]:[400kV OHL Tower]])=0, "n/a", INDEX(ET_Risk_SC_Summation[#Headers],1,MATCH(MAX(ET_Risk_SC_Summation[[#This Row],[132kV Circuit Breaker]:[400kV OHL Tower]]),ET_Risk_SC_Summation[[#This Row],[132kV Circuit Breaker]:[400kV OHL Tower]],0)))</f>
        <v>n/a</v>
      </c>
      <c r="BP125" s="177" t="str">
        <f>IFERROR(INDEX('N0.7_Lookup_References'!$G$77:$G$98,MATCH(ET_Risk_SC_Summation[[#This Row],[Mxx Category]],'N0.7_Lookup_References'!$F$77:$F$98,0)),"")</f>
        <v/>
      </c>
    </row>
    <row r="126" spans="1:68" ht="108">
      <c r="A126" s="160" t="str">
        <f>IFERROR(INDEX(N1.2_Intervention_Types[NARM Asset Category],MATCH('N1.3_Project_Listing'!$C126,N1.2_Intervention_Types[Intervention Type ID],0),1),"")</f>
        <v>Odorisation &amp; Metering</v>
      </c>
      <c r="B126" s="160" t="str">
        <f>IF($D$2="GD",IFERROR(INDEX(N1.2_Intervention_Types[C&amp;V Asset Category (GD)],MATCH('N1.3_Project_Listing'!$C126,N1.2_Intervention_Types[Intervention Type ID],0),1),""),IFERROR(INDEX(N1.2_Intervention_Types[NARM Asset Category],MATCH('N1.3_Project_Listing'!$C126,N1.2_Intervention_Types[Intervention Type ID],0),1),""))</f>
        <v>PRS or Offtake</v>
      </c>
      <c r="C126" s="67">
        <f>IFERROR(INDEX(N1.2_Intervention_Types[Intervention Type ID],MATCH('N1.3_Project_Listing'!$I126,N1.2_Intervention_Types[Intervention Type],0),1),"")</f>
        <v>72</v>
      </c>
      <c r="D126" s="160" t="str">
        <f>IFERROR(INDEX(N1.2_Intervention_Types[Intervention Category],MATCH('N1.3_Project_Listing'!$C126,N1.2_Intervention_Types[Intervention Type ID],0),1),"")</f>
        <v>Replacement</v>
      </c>
      <c r="E126" s="210" t="s">
        <v>742</v>
      </c>
      <c r="F126" s="236" t="s">
        <v>743</v>
      </c>
      <c r="G126" s="236" t="s">
        <v>181</v>
      </c>
      <c r="H126" s="236" t="s">
        <v>300</v>
      </c>
      <c r="I126" s="151" t="s">
        <v>744</v>
      </c>
      <c r="J126" s="139">
        <v>2027</v>
      </c>
      <c r="K126" s="312">
        <v>3</v>
      </c>
      <c r="L126" s="312">
        <v>3</v>
      </c>
      <c r="M126" s="312">
        <v>0</v>
      </c>
      <c r="N126" s="343">
        <v>0.99058790519383122</v>
      </c>
      <c r="O126" s="343">
        <v>4.9663484931127239E-2</v>
      </c>
      <c r="P126" s="365">
        <v>23.541379894703429</v>
      </c>
      <c r="Q126" s="366">
        <f t="shared" si="13"/>
        <v>0.94092442026270395</v>
      </c>
      <c r="R126" s="368">
        <f>IF('N1.3_Project_Listing'!$D126="Replacement",SUM('N1.3_Project_Listing'!$K126:$L126)/2,'N1.3_Project_Listing'!$M126)</f>
        <v>3</v>
      </c>
      <c r="S126" s="67" t="str">
        <f>IFERROR(INDEX('N0.7_Lookup_References'!$C$13:$C$72,MATCH($A126,'N0.7_Lookup_References'!$B$13:$B$72,0)),"")</f>
        <v>Systems</v>
      </c>
      <c r="T126" s="338" t="str">
        <f t="shared" si="9"/>
        <v/>
      </c>
      <c r="V126" s="312">
        <v>0</v>
      </c>
      <c r="W126" s="312">
        <v>2</v>
      </c>
      <c r="X126" s="312">
        <v>0</v>
      </c>
      <c r="Y126" s="312">
        <v>0</v>
      </c>
      <c r="Z126" s="312">
        <v>0</v>
      </c>
      <c r="AA126" s="312">
        <v>0</v>
      </c>
      <c r="AB126" s="312">
        <v>0</v>
      </c>
      <c r="AC126" s="312">
        <v>0</v>
      </c>
      <c r="AD126" s="312">
        <v>0</v>
      </c>
      <c r="AE126" s="312">
        <v>1</v>
      </c>
      <c r="AF126" s="312">
        <v>2</v>
      </c>
      <c r="AG126" s="312">
        <v>1</v>
      </c>
      <c r="AH126" s="312">
        <v>0</v>
      </c>
      <c r="AI126" s="312">
        <v>0</v>
      </c>
      <c r="AJ126" s="312">
        <v>0</v>
      </c>
      <c r="AK126" s="312">
        <v>0</v>
      </c>
      <c r="AL126" s="312">
        <v>0</v>
      </c>
      <c r="AM126" s="312">
        <v>0</v>
      </c>
      <c r="AN126" s="312">
        <v>0</v>
      </c>
      <c r="AO126" s="312">
        <v>0</v>
      </c>
      <c r="AP126" s="63">
        <f t="shared" si="10"/>
        <v>3</v>
      </c>
      <c r="AQ126" s="63">
        <f t="shared" si="11"/>
        <v>3</v>
      </c>
      <c r="AR126" s="63">
        <f t="shared" si="12"/>
        <v>0</v>
      </c>
      <c r="AT126" s="176" cm="1">
        <f t="array" ref="AT126">SUMIFS('N1.3_Project_Listing'!$P$16:$P$829, 'N1.3_Project_Listing'!$E$16:$E$829,'N1.3_Project_Listing'!$E126, 'N1.3_Project_Listing'!$A$16:$A$829,ET_Risk_SC_Summation[[#Headers],[132kV Circuit Breaker]])</f>
        <v>0</v>
      </c>
      <c r="AU126" s="176" cm="1">
        <f t="array" ref="AU126">SUMIFS('N1.3_Project_Listing'!$P$16:$P$829, 'N1.3_Project_Listing'!$E$16:$E$829,'N1.3_Project_Listing'!$E126, 'N1.3_Project_Listing'!$A$16:$A$829,ET_Risk_SC_Summation[[#Headers],[132kV Transformer]])</f>
        <v>0</v>
      </c>
      <c r="AV126" s="176" cm="1">
        <f t="array" ref="AV126">SUMIFS('N1.3_Project_Listing'!$P$16:$P$829, 'N1.3_Project_Listing'!$E$16:$E$829,'N1.3_Project_Listing'!$E126, 'N1.3_Project_Listing'!$A$16:$A$829,ET_Risk_SC_Summation[[#Headers],[132kV Reactor]])</f>
        <v>0</v>
      </c>
      <c r="AW126" s="176" cm="1">
        <f t="array" ref="AW126">SUMIFS('N1.3_Project_Listing'!$P$16:$P$829, 'N1.3_Project_Listing'!$E$16:$E$829,'N1.3_Project_Listing'!$E126, 'N1.3_Project_Listing'!$A$16:$A$829,ET_Risk_SC_Summation[[#Headers],[132kV Underground Cable]])</f>
        <v>0</v>
      </c>
      <c r="AX126" s="176" cm="1">
        <f t="array" ref="AX126">SUMIFS('N1.3_Project_Listing'!$P$16:$P$829, 'N1.3_Project_Listing'!$E$16:$E$829,'N1.3_Project_Listing'!$E126, 'N1.3_Project_Listing'!$A$16:$A$829,ET_Risk_SC_Summation[[#Headers],[132kV OHL Conductor]])</f>
        <v>0</v>
      </c>
      <c r="AY126" s="176" cm="1">
        <f t="array" ref="AY126">SUMIFS('N1.3_Project_Listing'!$P$16:$P$829, 'N1.3_Project_Listing'!$E$16:$E$829,'N1.3_Project_Listing'!$E126, 'N1.3_Project_Listing'!$A$16:$A$829,ET_Risk_SC_Summation[[#Headers],[132kV OHL Fittings]])</f>
        <v>0</v>
      </c>
      <c r="AZ126" s="176" cm="1">
        <f t="array" ref="AZ126">SUMIFS('N1.3_Project_Listing'!$P$16:$P$829, 'N1.3_Project_Listing'!$E$16:$E$829,'N1.3_Project_Listing'!$E126, 'N1.3_Project_Listing'!$A$16:$A$829,ET_Risk_SC_Summation[[#Headers],[132kV OHL Tower]])</f>
        <v>0</v>
      </c>
      <c r="BA126" s="176" cm="1">
        <f t="array" ref="BA126">SUMIFS('N1.3_Project_Listing'!$P$16:$P$829, 'N1.3_Project_Listing'!$E$16:$E$829,'N1.3_Project_Listing'!$E126, 'N1.3_Project_Listing'!$A$16:$A$829,ET_Risk_SC_Summation[[#Headers],[275kV Circuit Breaker]])</f>
        <v>0</v>
      </c>
      <c r="BB126" s="176" cm="1">
        <f t="array" ref="BB126">SUMIFS('N1.3_Project_Listing'!$P$16:$P$829, 'N1.3_Project_Listing'!$E$16:$E$829,'N1.3_Project_Listing'!$E126, 'N1.3_Project_Listing'!$A$16:$A$829,ET_Risk_SC_Summation[[#Headers],[275kV Transformer]])</f>
        <v>0</v>
      </c>
      <c r="BC126" s="176" cm="1">
        <f t="array" ref="BC126">SUMIFS('N1.3_Project_Listing'!$P$16:$P$829, 'N1.3_Project_Listing'!$E$16:$E$829,'N1.3_Project_Listing'!$E126, 'N1.3_Project_Listing'!$A$16:$A$829,ET_Risk_SC_Summation[[#Headers],[275kV Reactor]])</f>
        <v>0</v>
      </c>
      <c r="BD126" s="176" cm="1">
        <f t="array" ref="BD126">SUMIFS('N1.3_Project_Listing'!$P$16:$P$829, 'N1.3_Project_Listing'!$E$16:$E$829,'N1.3_Project_Listing'!$E126, 'N1.3_Project_Listing'!$A$16:$A$829,ET_Risk_SC_Summation[[#Headers],[275kV Underground Cable]])</f>
        <v>0</v>
      </c>
      <c r="BE126" s="176" cm="1">
        <f t="array" ref="BE126">SUMIFS('N1.3_Project_Listing'!$P$16:$P$829, 'N1.3_Project_Listing'!$E$16:$E$829,'N1.3_Project_Listing'!$E126, 'N1.3_Project_Listing'!$A$16:$A$829,ET_Risk_SC_Summation[[#Headers],[275kV OHL Conductor]])</f>
        <v>0</v>
      </c>
      <c r="BF126" s="176" cm="1">
        <f t="array" ref="BF126">SUMIFS('N1.3_Project_Listing'!$P$16:$P$829, 'N1.3_Project_Listing'!$E$16:$E$829,'N1.3_Project_Listing'!$E126, 'N1.3_Project_Listing'!$A$16:$A$829,ET_Risk_SC_Summation[[#Headers],[275kV OHL Fittings]])</f>
        <v>0</v>
      </c>
      <c r="BG126" s="176" cm="1">
        <f t="array" ref="BG126">SUMIFS('N1.3_Project_Listing'!$P$16:$P$829, 'N1.3_Project_Listing'!$E$16:$E$829,'N1.3_Project_Listing'!$E126, 'N1.3_Project_Listing'!$A$16:$A$829,ET_Risk_SC_Summation[[#Headers],[275kV OHL Tower]])</f>
        <v>0</v>
      </c>
      <c r="BH126" s="176" cm="1">
        <f t="array" ref="BH126">SUMIFS('N1.3_Project_Listing'!$P$16:$P$829, 'N1.3_Project_Listing'!$E$16:$E$829,'N1.3_Project_Listing'!$E126, 'N1.3_Project_Listing'!$A$16:$A$829,ET_Risk_SC_Summation[[#Headers],[400kV Circuit Breaker]])</f>
        <v>0</v>
      </c>
      <c r="BI126" s="176" cm="1">
        <f t="array" ref="BI126">SUMIFS('N1.3_Project_Listing'!$P$16:$P$829, 'N1.3_Project_Listing'!$E$16:$E$829,'N1.3_Project_Listing'!$E126, 'N1.3_Project_Listing'!$A$16:$A$829,ET_Risk_SC_Summation[[#Headers],[400kV Transformer]])</f>
        <v>0</v>
      </c>
      <c r="BJ126" s="176" cm="1">
        <f t="array" ref="BJ126">SUMIFS('N1.3_Project_Listing'!$P$16:$P$829, 'N1.3_Project_Listing'!$E$16:$E$829,'N1.3_Project_Listing'!$E126, 'N1.3_Project_Listing'!$A$16:$A$829,ET_Risk_SC_Summation[[#Headers],[400kV Reactor]])</f>
        <v>0</v>
      </c>
      <c r="BK126" s="176" cm="1">
        <f t="array" ref="BK126">SUMIFS('N1.3_Project_Listing'!$P$16:$P$829, 'N1.3_Project_Listing'!$E$16:$E$829,'N1.3_Project_Listing'!$E126, 'N1.3_Project_Listing'!$A$16:$A$829,ET_Risk_SC_Summation[[#Headers],[400kV Underground Cable]])</f>
        <v>0</v>
      </c>
      <c r="BL126" s="176" cm="1">
        <f t="array" ref="BL126">SUMIFS('N1.3_Project_Listing'!$P$16:$P$829, 'N1.3_Project_Listing'!$E$16:$E$829,'N1.3_Project_Listing'!$E126, 'N1.3_Project_Listing'!$A$16:$A$829,ET_Risk_SC_Summation[[#Headers],[400kV OHL Conductor]])</f>
        <v>0</v>
      </c>
      <c r="BM126" s="176" cm="1">
        <f t="array" ref="BM126">SUMIFS('N1.3_Project_Listing'!$P$16:$P$829, 'N1.3_Project_Listing'!$E$16:$E$829,'N1.3_Project_Listing'!$E126, 'N1.3_Project_Listing'!$A$16:$A$829,ET_Risk_SC_Summation[[#Headers],[400kV OHL Fittings]])</f>
        <v>0</v>
      </c>
      <c r="BN126" s="176" cm="1">
        <f t="array" ref="BN126">SUMIFS('N1.3_Project_Listing'!$P$16:$P$829, 'N1.3_Project_Listing'!$E$16:$E$829,'N1.3_Project_Listing'!$E126, 'N1.3_Project_Listing'!$A$16:$A$829,ET_Risk_SC_Summation[[#Headers],[400kV OHL Tower]])</f>
        <v>0</v>
      </c>
      <c r="BO126" s="177" t="str">
        <f>IF(SUM(ET_Risk_SC_Summation[[#This Row],[132kV Circuit Breaker]:[400kV OHL Tower]])=0, "n/a", INDEX(ET_Risk_SC_Summation[#Headers],1,MATCH(MAX(ET_Risk_SC_Summation[[#This Row],[132kV Circuit Breaker]:[400kV OHL Tower]]),ET_Risk_SC_Summation[[#This Row],[132kV Circuit Breaker]:[400kV OHL Tower]],0)))</f>
        <v>n/a</v>
      </c>
      <c r="BP126" s="177" t="str">
        <f>IFERROR(INDEX('N0.7_Lookup_References'!$G$77:$G$98,MATCH(ET_Risk_SC_Summation[[#This Row],[Mxx Category]],'N0.7_Lookup_References'!$F$77:$F$98,0)),"")</f>
        <v/>
      </c>
    </row>
    <row r="127" spans="1:68" ht="108">
      <c r="A127" s="160" t="str">
        <f>IFERROR(INDEX(N1.2_Intervention_Types[NARM Asset Category],MATCH('N1.3_Project_Listing'!$C127,N1.2_Intervention_Types[Intervention Type ID],0),1),"")</f>
        <v>Odorisation &amp; Metering</v>
      </c>
      <c r="B127" s="160" t="str">
        <f>IF($D$2="GD",IFERROR(INDEX(N1.2_Intervention_Types[C&amp;V Asset Category (GD)],MATCH('N1.3_Project_Listing'!$C127,N1.2_Intervention_Types[Intervention Type ID],0),1),""),IFERROR(INDEX(N1.2_Intervention_Types[NARM Asset Category],MATCH('N1.3_Project_Listing'!$C127,N1.2_Intervention_Types[Intervention Type ID],0),1),""))</f>
        <v>PRS or Offtake</v>
      </c>
      <c r="C127" s="67">
        <f>IFERROR(INDEX(N1.2_Intervention_Types[Intervention Type ID],MATCH('N1.3_Project_Listing'!$I127,N1.2_Intervention_Types[Intervention Type],0),1),"")</f>
        <v>72</v>
      </c>
      <c r="D127" s="160" t="str">
        <f>IFERROR(INDEX(N1.2_Intervention_Types[Intervention Category],MATCH('N1.3_Project_Listing'!$C127,N1.2_Intervention_Types[Intervention Type ID],0),1),"")</f>
        <v>Replacement</v>
      </c>
      <c r="E127" s="210" t="s">
        <v>742</v>
      </c>
      <c r="F127" s="236" t="s">
        <v>743</v>
      </c>
      <c r="G127" s="236" t="s">
        <v>181</v>
      </c>
      <c r="H127" s="236" t="s">
        <v>300</v>
      </c>
      <c r="I127" s="151" t="s">
        <v>744</v>
      </c>
      <c r="J127" s="139">
        <v>2028</v>
      </c>
      <c r="K127" s="312">
        <v>3</v>
      </c>
      <c r="L127" s="312">
        <v>3</v>
      </c>
      <c r="M127" s="312">
        <v>0</v>
      </c>
      <c r="N127" s="343">
        <v>0.45442299214477705</v>
      </c>
      <c r="O127" s="343">
        <v>2.3481049378732268E-2</v>
      </c>
      <c r="P127" s="365">
        <v>10.845278778053276</v>
      </c>
      <c r="Q127" s="366">
        <f t="shared" si="13"/>
        <v>0.43094194276604481</v>
      </c>
      <c r="R127" s="368">
        <f>IF('N1.3_Project_Listing'!$D127="Replacement",SUM('N1.3_Project_Listing'!$K127:$L127)/2,'N1.3_Project_Listing'!$M127)</f>
        <v>3</v>
      </c>
      <c r="S127" s="67" t="str">
        <f>IFERROR(INDEX('N0.7_Lookup_References'!$C$13:$C$72,MATCH($A127,'N0.7_Lookup_References'!$B$13:$B$72,0)),"")</f>
        <v>Systems</v>
      </c>
      <c r="T127" s="338" t="str">
        <f t="shared" si="9"/>
        <v/>
      </c>
      <c r="V127" s="312">
        <v>2</v>
      </c>
      <c r="W127" s="312">
        <v>0</v>
      </c>
      <c r="X127" s="312">
        <v>0</v>
      </c>
      <c r="Y127" s="312">
        <v>0</v>
      </c>
      <c r="Z127" s="312">
        <v>0</v>
      </c>
      <c r="AA127" s="312">
        <v>0</v>
      </c>
      <c r="AB127" s="312">
        <v>0</v>
      </c>
      <c r="AC127" s="312">
        <v>0</v>
      </c>
      <c r="AD127" s="312">
        <v>0</v>
      </c>
      <c r="AE127" s="312">
        <v>1</v>
      </c>
      <c r="AF127" s="312">
        <v>3</v>
      </c>
      <c r="AG127" s="312">
        <v>0</v>
      </c>
      <c r="AH127" s="312">
        <v>0</v>
      </c>
      <c r="AI127" s="312">
        <v>0</v>
      </c>
      <c r="AJ127" s="312">
        <v>0</v>
      </c>
      <c r="AK127" s="312">
        <v>0</v>
      </c>
      <c r="AL127" s="312">
        <v>0</v>
      </c>
      <c r="AM127" s="312">
        <v>0</v>
      </c>
      <c r="AN127" s="312">
        <v>0</v>
      </c>
      <c r="AO127" s="312">
        <v>0</v>
      </c>
      <c r="AP127" s="63">
        <f t="shared" si="10"/>
        <v>3</v>
      </c>
      <c r="AQ127" s="63">
        <f t="shared" si="11"/>
        <v>3</v>
      </c>
      <c r="AR127" s="63">
        <f t="shared" si="12"/>
        <v>0</v>
      </c>
      <c r="AT127" s="176" cm="1">
        <f t="array" ref="AT127">SUMIFS('N1.3_Project_Listing'!$P$16:$P$829, 'N1.3_Project_Listing'!$E$16:$E$829,'N1.3_Project_Listing'!$E127, 'N1.3_Project_Listing'!$A$16:$A$829,ET_Risk_SC_Summation[[#Headers],[132kV Circuit Breaker]])</f>
        <v>0</v>
      </c>
      <c r="AU127" s="176" cm="1">
        <f t="array" ref="AU127">SUMIFS('N1.3_Project_Listing'!$P$16:$P$829, 'N1.3_Project_Listing'!$E$16:$E$829,'N1.3_Project_Listing'!$E127, 'N1.3_Project_Listing'!$A$16:$A$829,ET_Risk_SC_Summation[[#Headers],[132kV Transformer]])</f>
        <v>0</v>
      </c>
      <c r="AV127" s="176" cm="1">
        <f t="array" ref="AV127">SUMIFS('N1.3_Project_Listing'!$P$16:$P$829, 'N1.3_Project_Listing'!$E$16:$E$829,'N1.3_Project_Listing'!$E127, 'N1.3_Project_Listing'!$A$16:$A$829,ET_Risk_SC_Summation[[#Headers],[132kV Reactor]])</f>
        <v>0</v>
      </c>
      <c r="AW127" s="176" cm="1">
        <f t="array" ref="AW127">SUMIFS('N1.3_Project_Listing'!$P$16:$P$829, 'N1.3_Project_Listing'!$E$16:$E$829,'N1.3_Project_Listing'!$E127, 'N1.3_Project_Listing'!$A$16:$A$829,ET_Risk_SC_Summation[[#Headers],[132kV Underground Cable]])</f>
        <v>0</v>
      </c>
      <c r="AX127" s="176" cm="1">
        <f t="array" ref="AX127">SUMIFS('N1.3_Project_Listing'!$P$16:$P$829, 'N1.3_Project_Listing'!$E$16:$E$829,'N1.3_Project_Listing'!$E127, 'N1.3_Project_Listing'!$A$16:$A$829,ET_Risk_SC_Summation[[#Headers],[132kV OHL Conductor]])</f>
        <v>0</v>
      </c>
      <c r="AY127" s="176" cm="1">
        <f t="array" ref="AY127">SUMIFS('N1.3_Project_Listing'!$P$16:$P$829, 'N1.3_Project_Listing'!$E$16:$E$829,'N1.3_Project_Listing'!$E127, 'N1.3_Project_Listing'!$A$16:$A$829,ET_Risk_SC_Summation[[#Headers],[132kV OHL Fittings]])</f>
        <v>0</v>
      </c>
      <c r="AZ127" s="176" cm="1">
        <f t="array" ref="AZ127">SUMIFS('N1.3_Project_Listing'!$P$16:$P$829, 'N1.3_Project_Listing'!$E$16:$E$829,'N1.3_Project_Listing'!$E127, 'N1.3_Project_Listing'!$A$16:$A$829,ET_Risk_SC_Summation[[#Headers],[132kV OHL Tower]])</f>
        <v>0</v>
      </c>
      <c r="BA127" s="176" cm="1">
        <f t="array" ref="BA127">SUMIFS('N1.3_Project_Listing'!$P$16:$P$829, 'N1.3_Project_Listing'!$E$16:$E$829,'N1.3_Project_Listing'!$E127, 'N1.3_Project_Listing'!$A$16:$A$829,ET_Risk_SC_Summation[[#Headers],[275kV Circuit Breaker]])</f>
        <v>0</v>
      </c>
      <c r="BB127" s="176" cm="1">
        <f t="array" ref="BB127">SUMIFS('N1.3_Project_Listing'!$P$16:$P$829, 'N1.3_Project_Listing'!$E$16:$E$829,'N1.3_Project_Listing'!$E127, 'N1.3_Project_Listing'!$A$16:$A$829,ET_Risk_SC_Summation[[#Headers],[275kV Transformer]])</f>
        <v>0</v>
      </c>
      <c r="BC127" s="176" cm="1">
        <f t="array" ref="BC127">SUMIFS('N1.3_Project_Listing'!$P$16:$P$829, 'N1.3_Project_Listing'!$E$16:$E$829,'N1.3_Project_Listing'!$E127, 'N1.3_Project_Listing'!$A$16:$A$829,ET_Risk_SC_Summation[[#Headers],[275kV Reactor]])</f>
        <v>0</v>
      </c>
      <c r="BD127" s="176" cm="1">
        <f t="array" ref="BD127">SUMIFS('N1.3_Project_Listing'!$P$16:$P$829, 'N1.3_Project_Listing'!$E$16:$E$829,'N1.3_Project_Listing'!$E127, 'N1.3_Project_Listing'!$A$16:$A$829,ET_Risk_SC_Summation[[#Headers],[275kV Underground Cable]])</f>
        <v>0</v>
      </c>
      <c r="BE127" s="176" cm="1">
        <f t="array" ref="BE127">SUMIFS('N1.3_Project_Listing'!$P$16:$P$829, 'N1.3_Project_Listing'!$E$16:$E$829,'N1.3_Project_Listing'!$E127, 'N1.3_Project_Listing'!$A$16:$A$829,ET_Risk_SC_Summation[[#Headers],[275kV OHL Conductor]])</f>
        <v>0</v>
      </c>
      <c r="BF127" s="176" cm="1">
        <f t="array" ref="BF127">SUMIFS('N1.3_Project_Listing'!$P$16:$P$829, 'N1.3_Project_Listing'!$E$16:$E$829,'N1.3_Project_Listing'!$E127, 'N1.3_Project_Listing'!$A$16:$A$829,ET_Risk_SC_Summation[[#Headers],[275kV OHL Fittings]])</f>
        <v>0</v>
      </c>
      <c r="BG127" s="176" cm="1">
        <f t="array" ref="BG127">SUMIFS('N1.3_Project_Listing'!$P$16:$P$829, 'N1.3_Project_Listing'!$E$16:$E$829,'N1.3_Project_Listing'!$E127, 'N1.3_Project_Listing'!$A$16:$A$829,ET_Risk_SC_Summation[[#Headers],[275kV OHL Tower]])</f>
        <v>0</v>
      </c>
      <c r="BH127" s="176" cm="1">
        <f t="array" ref="BH127">SUMIFS('N1.3_Project_Listing'!$P$16:$P$829, 'N1.3_Project_Listing'!$E$16:$E$829,'N1.3_Project_Listing'!$E127, 'N1.3_Project_Listing'!$A$16:$A$829,ET_Risk_SC_Summation[[#Headers],[400kV Circuit Breaker]])</f>
        <v>0</v>
      </c>
      <c r="BI127" s="176" cm="1">
        <f t="array" ref="BI127">SUMIFS('N1.3_Project_Listing'!$P$16:$P$829, 'N1.3_Project_Listing'!$E$16:$E$829,'N1.3_Project_Listing'!$E127, 'N1.3_Project_Listing'!$A$16:$A$829,ET_Risk_SC_Summation[[#Headers],[400kV Transformer]])</f>
        <v>0</v>
      </c>
      <c r="BJ127" s="176" cm="1">
        <f t="array" ref="BJ127">SUMIFS('N1.3_Project_Listing'!$P$16:$P$829, 'N1.3_Project_Listing'!$E$16:$E$829,'N1.3_Project_Listing'!$E127, 'N1.3_Project_Listing'!$A$16:$A$829,ET_Risk_SC_Summation[[#Headers],[400kV Reactor]])</f>
        <v>0</v>
      </c>
      <c r="BK127" s="176" cm="1">
        <f t="array" ref="BK127">SUMIFS('N1.3_Project_Listing'!$P$16:$P$829, 'N1.3_Project_Listing'!$E$16:$E$829,'N1.3_Project_Listing'!$E127, 'N1.3_Project_Listing'!$A$16:$A$829,ET_Risk_SC_Summation[[#Headers],[400kV Underground Cable]])</f>
        <v>0</v>
      </c>
      <c r="BL127" s="176" cm="1">
        <f t="array" ref="BL127">SUMIFS('N1.3_Project_Listing'!$P$16:$P$829, 'N1.3_Project_Listing'!$E$16:$E$829,'N1.3_Project_Listing'!$E127, 'N1.3_Project_Listing'!$A$16:$A$829,ET_Risk_SC_Summation[[#Headers],[400kV OHL Conductor]])</f>
        <v>0</v>
      </c>
      <c r="BM127" s="176" cm="1">
        <f t="array" ref="BM127">SUMIFS('N1.3_Project_Listing'!$P$16:$P$829, 'N1.3_Project_Listing'!$E$16:$E$829,'N1.3_Project_Listing'!$E127, 'N1.3_Project_Listing'!$A$16:$A$829,ET_Risk_SC_Summation[[#Headers],[400kV OHL Fittings]])</f>
        <v>0</v>
      </c>
      <c r="BN127" s="176" cm="1">
        <f t="array" ref="BN127">SUMIFS('N1.3_Project_Listing'!$P$16:$P$829, 'N1.3_Project_Listing'!$E$16:$E$829,'N1.3_Project_Listing'!$E127, 'N1.3_Project_Listing'!$A$16:$A$829,ET_Risk_SC_Summation[[#Headers],[400kV OHL Tower]])</f>
        <v>0</v>
      </c>
      <c r="BO127" s="177" t="str">
        <f>IF(SUM(ET_Risk_SC_Summation[[#This Row],[132kV Circuit Breaker]:[400kV OHL Tower]])=0, "n/a", INDEX(ET_Risk_SC_Summation[#Headers],1,MATCH(MAX(ET_Risk_SC_Summation[[#This Row],[132kV Circuit Breaker]:[400kV OHL Tower]]),ET_Risk_SC_Summation[[#This Row],[132kV Circuit Breaker]:[400kV OHL Tower]],0)))</f>
        <v>n/a</v>
      </c>
      <c r="BP127" s="177" t="str">
        <f>IFERROR(INDEX('N0.7_Lookup_References'!$G$77:$G$98,MATCH(ET_Risk_SC_Summation[[#This Row],[Mxx Category]],'N0.7_Lookup_References'!$F$77:$F$98,0)),"")</f>
        <v/>
      </c>
    </row>
    <row r="128" spans="1:68" ht="108">
      <c r="A128" s="160" t="str">
        <f>IFERROR(INDEX(N1.2_Intervention_Types[NARM Asset Category],MATCH('N1.3_Project_Listing'!$C128,N1.2_Intervention_Types[Intervention Type ID],0),1),"")</f>
        <v>Odorisation &amp; Metering</v>
      </c>
      <c r="B128" s="160" t="str">
        <f>IF($D$2="GD",IFERROR(INDEX(N1.2_Intervention_Types[C&amp;V Asset Category (GD)],MATCH('N1.3_Project_Listing'!$C128,N1.2_Intervention_Types[Intervention Type ID],0),1),""),IFERROR(INDEX(N1.2_Intervention_Types[NARM Asset Category],MATCH('N1.3_Project_Listing'!$C128,N1.2_Intervention_Types[Intervention Type ID],0),1),""))</f>
        <v>PRS or Offtake</v>
      </c>
      <c r="C128" s="67">
        <f>IFERROR(INDEX(N1.2_Intervention_Types[Intervention Type ID],MATCH('N1.3_Project_Listing'!$I128,N1.2_Intervention_Types[Intervention Type],0),1),"")</f>
        <v>72</v>
      </c>
      <c r="D128" s="160" t="str">
        <f>IFERROR(INDEX(N1.2_Intervention_Types[Intervention Category],MATCH('N1.3_Project_Listing'!$C128,N1.2_Intervention_Types[Intervention Type ID],0),1),"")</f>
        <v>Replacement</v>
      </c>
      <c r="E128" s="210" t="s">
        <v>742</v>
      </c>
      <c r="F128" s="236" t="s">
        <v>743</v>
      </c>
      <c r="G128" s="236" t="s">
        <v>181</v>
      </c>
      <c r="H128" s="236" t="s">
        <v>300</v>
      </c>
      <c r="I128" s="151" t="s">
        <v>744</v>
      </c>
      <c r="J128" s="139">
        <v>2029</v>
      </c>
      <c r="K128" s="312">
        <v>3</v>
      </c>
      <c r="L128" s="312">
        <v>3</v>
      </c>
      <c r="M128" s="312">
        <v>0</v>
      </c>
      <c r="N128" s="343">
        <v>0.59613482260561679</v>
      </c>
      <c r="O128" s="343">
        <v>2.9827200948291725E-2</v>
      </c>
      <c r="P128" s="365">
        <v>15.516867615203422</v>
      </c>
      <c r="Q128" s="366">
        <f t="shared" si="13"/>
        <v>0.56630762165732507</v>
      </c>
      <c r="R128" s="368">
        <f>IF('N1.3_Project_Listing'!$D128="Replacement",SUM('N1.3_Project_Listing'!$K128:$L128)/2,'N1.3_Project_Listing'!$M128)</f>
        <v>3</v>
      </c>
      <c r="S128" s="67" t="str">
        <f>IFERROR(INDEX('N0.7_Lookup_References'!$C$13:$C$72,MATCH($A128,'N0.7_Lookup_References'!$B$13:$B$72,0)),"")</f>
        <v>Systems</v>
      </c>
      <c r="T128" s="338" t="str">
        <f t="shared" si="9"/>
        <v/>
      </c>
      <c r="V128" s="312">
        <v>2</v>
      </c>
      <c r="W128" s="312">
        <v>0</v>
      </c>
      <c r="X128" s="312">
        <v>0</v>
      </c>
      <c r="Y128" s="312">
        <v>0</v>
      </c>
      <c r="Z128" s="312">
        <v>0</v>
      </c>
      <c r="AA128" s="312">
        <v>0</v>
      </c>
      <c r="AB128" s="312">
        <v>0</v>
      </c>
      <c r="AC128" s="312">
        <v>0</v>
      </c>
      <c r="AD128" s="312">
        <v>0</v>
      </c>
      <c r="AE128" s="312">
        <v>1</v>
      </c>
      <c r="AF128" s="312">
        <v>3</v>
      </c>
      <c r="AG128" s="312">
        <v>0</v>
      </c>
      <c r="AH128" s="312">
        <v>0</v>
      </c>
      <c r="AI128" s="312">
        <v>0</v>
      </c>
      <c r="AJ128" s="312">
        <v>0</v>
      </c>
      <c r="AK128" s="312">
        <v>0</v>
      </c>
      <c r="AL128" s="312">
        <v>0</v>
      </c>
      <c r="AM128" s="312">
        <v>0</v>
      </c>
      <c r="AN128" s="312">
        <v>0</v>
      </c>
      <c r="AO128" s="312">
        <v>0</v>
      </c>
      <c r="AP128" s="63">
        <f t="shared" si="10"/>
        <v>3</v>
      </c>
      <c r="AQ128" s="63">
        <f t="shared" si="11"/>
        <v>3</v>
      </c>
      <c r="AR128" s="63">
        <f t="shared" si="12"/>
        <v>0</v>
      </c>
      <c r="AT128" s="176" cm="1">
        <f t="array" ref="AT128">SUMIFS('N1.3_Project_Listing'!$P$16:$P$829, 'N1.3_Project_Listing'!$E$16:$E$829,'N1.3_Project_Listing'!$E128, 'N1.3_Project_Listing'!$A$16:$A$829,ET_Risk_SC_Summation[[#Headers],[132kV Circuit Breaker]])</f>
        <v>0</v>
      </c>
      <c r="AU128" s="176" cm="1">
        <f t="array" ref="AU128">SUMIFS('N1.3_Project_Listing'!$P$16:$P$829, 'N1.3_Project_Listing'!$E$16:$E$829,'N1.3_Project_Listing'!$E128, 'N1.3_Project_Listing'!$A$16:$A$829,ET_Risk_SC_Summation[[#Headers],[132kV Transformer]])</f>
        <v>0</v>
      </c>
      <c r="AV128" s="176" cm="1">
        <f t="array" ref="AV128">SUMIFS('N1.3_Project_Listing'!$P$16:$P$829, 'N1.3_Project_Listing'!$E$16:$E$829,'N1.3_Project_Listing'!$E128, 'N1.3_Project_Listing'!$A$16:$A$829,ET_Risk_SC_Summation[[#Headers],[132kV Reactor]])</f>
        <v>0</v>
      </c>
      <c r="AW128" s="176" cm="1">
        <f t="array" ref="AW128">SUMIFS('N1.3_Project_Listing'!$P$16:$P$829, 'N1.3_Project_Listing'!$E$16:$E$829,'N1.3_Project_Listing'!$E128, 'N1.3_Project_Listing'!$A$16:$A$829,ET_Risk_SC_Summation[[#Headers],[132kV Underground Cable]])</f>
        <v>0</v>
      </c>
      <c r="AX128" s="176" cm="1">
        <f t="array" ref="AX128">SUMIFS('N1.3_Project_Listing'!$P$16:$P$829, 'N1.3_Project_Listing'!$E$16:$E$829,'N1.3_Project_Listing'!$E128, 'N1.3_Project_Listing'!$A$16:$A$829,ET_Risk_SC_Summation[[#Headers],[132kV OHL Conductor]])</f>
        <v>0</v>
      </c>
      <c r="AY128" s="176" cm="1">
        <f t="array" ref="AY128">SUMIFS('N1.3_Project_Listing'!$P$16:$P$829, 'N1.3_Project_Listing'!$E$16:$E$829,'N1.3_Project_Listing'!$E128, 'N1.3_Project_Listing'!$A$16:$A$829,ET_Risk_SC_Summation[[#Headers],[132kV OHL Fittings]])</f>
        <v>0</v>
      </c>
      <c r="AZ128" s="176" cm="1">
        <f t="array" ref="AZ128">SUMIFS('N1.3_Project_Listing'!$P$16:$P$829, 'N1.3_Project_Listing'!$E$16:$E$829,'N1.3_Project_Listing'!$E128, 'N1.3_Project_Listing'!$A$16:$A$829,ET_Risk_SC_Summation[[#Headers],[132kV OHL Tower]])</f>
        <v>0</v>
      </c>
      <c r="BA128" s="176" cm="1">
        <f t="array" ref="BA128">SUMIFS('N1.3_Project_Listing'!$P$16:$P$829, 'N1.3_Project_Listing'!$E$16:$E$829,'N1.3_Project_Listing'!$E128, 'N1.3_Project_Listing'!$A$16:$A$829,ET_Risk_SC_Summation[[#Headers],[275kV Circuit Breaker]])</f>
        <v>0</v>
      </c>
      <c r="BB128" s="176" cm="1">
        <f t="array" ref="BB128">SUMIFS('N1.3_Project_Listing'!$P$16:$P$829, 'N1.3_Project_Listing'!$E$16:$E$829,'N1.3_Project_Listing'!$E128, 'N1.3_Project_Listing'!$A$16:$A$829,ET_Risk_SC_Summation[[#Headers],[275kV Transformer]])</f>
        <v>0</v>
      </c>
      <c r="BC128" s="176" cm="1">
        <f t="array" ref="BC128">SUMIFS('N1.3_Project_Listing'!$P$16:$P$829, 'N1.3_Project_Listing'!$E$16:$E$829,'N1.3_Project_Listing'!$E128, 'N1.3_Project_Listing'!$A$16:$A$829,ET_Risk_SC_Summation[[#Headers],[275kV Reactor]])</f>
        <v>0</v>
      </c>
      <c r="BD128" s="176" cm="1">
        <f t="array" ref="BD128">SUMIFS('N1.3_Project_Listing'!$P$16:$P$829, 'N1.3_Project_Listing'!$E$16:$E$829,'N1.3_Project_Listing'!$E128, 'N1.3_Project_Listing'!$A$16:$A$829,ET_Risk_SC_Summation[[#Headers],[275kV Underground Cable]])</f>
        <v>0</v>
      </c>
      <c r="BE128" s="176" cm="1">
        <f t="array" ref="BE128">SUMIFS('N1.3_Project_Listing'!$P$16:$P$829, 'N1.3_Project_Listing'!$E$16:$E$829,'N1.3_Project_Listing'!$E128, 'N1.3_Project_Listing'!$A$16:$A$829,ET_Risk_SC_Summation[[#Headers],[275kV OHL Conductor]])</f>
        <v>0</v>
      </c>
      <c r="BF128" s="176" cm="1">
        <f t="array" ref="BF128">SUMIFS('N1.3_Project_Listing'!$P$16:$P$829, 'N1.3_Project_Listing'!$E$16:$E$829,'N1.3_Project_Listing'!$E128, 'N1.3_Project_Listing'!$A$16:$A$829,ET_Risk_SC_Summation[[#Headers],[275kV OHL Fittings]])</f>
        <v>0</v>
      </c>
      <c r="BG128" s="176" cm="1">
        <f t="array" ref="BG128">SUMIFS('N1.3_Project_Listing'!$P$16:$P$829, 'N1.3_Project_Listing'!$E$16:$E$829,'N1.3_Project_Listing'!$E128, 'N1.3_Project_Listing'!$A$16:$A$829,ET_Risk_SC_Summation[[#Headers],[275kV OHL Tower]])</f>
        <v>0</v>
      </c>
      <c r="BH128" s="176" cm="1">
        <f t="array" ref="BH128">SUMIFS('N1.3_Project_Listing'!$P$16:$P$829, 'N1.3_Project_Listing'!$E$16:$E$829,'N1.3_Project_Listing'!$E128, 'N1.3_Project_Listing'!$A$16:$A$829,ET_Risk_SC_Summation[[#Headers],[400kV Circuit Breaker]])</f>
        <v>0</v>
      </c>
      <c r="BI128" s="176" cm="1">
        <f t="array" ref="BI128">SUMIFS('N1.3_Project_Listing'!$P$16:$P$829, 'N1.3_Project_Listing'!$E$16:$E$829,'N1.3_Project_Listing'!$E128, 'N1.3_Project_Listing'!$A$16:$A$829,ET_Risk_SC_Summation[[#Headers],[400kV Transformer]])</f>
        <v>0</v>
      </c>
      <c r="BJ128" s="176" cm="1">
        <f t="array" ref="BJ128">SUMIFS('N1.3_Project_Listing'!$P$16:$P$829, 'N1.3_Project_Listing'!$E$16:$E$829,'N1.3_Project_Listing'!$E128, 'N1.3_Project_Listing'!$A$16:$A$829,ET_Risk_SC_Summation[[#Headers],[400kV Reactor]])</f>
        <v>0</v>
      </c>
      <c r="BK128" s="176" cm="1">
        <f t="array" ref="BK128">SUMIFS('N1.3_Project_Listing'!$P$16:$P$829, 'N1.3_Project_Listing'!$E$16:$E$829,'N1.3_Project_Listing'!$E128, 'N1.3_Project_Listing'!$A$16:$A$829,ET_Risk_SC_Summation[[#Headers],[400kV Underground Cable]])</f>
        <v>0</v>
      </c>
      <c r="BL128" s="176" cm="1">
        <f t="array" ref="BL128">SUMIFS('N1.3_Project_Listing'!$P$16:$P$829, 'N1.3_Project_Listing'!$E$16:$E$829,'N1.3_Project_Listing'!$E128, 'N1.3_Project_Listing'!$A$16:$A$829,ET_Risk_SC_Summation[[#Headers],[400kV OHL Conductor]])</f>
        <v>0</v>
      </c>
      <c r="BM128" s="176" cm="1">
        <f t="array" ref="BM128">SUMIFS('N1.3_Project_Listing'!$P$16:$P$829, 'N1.3_Project_Listing'!$E$16:$E$829,'N1.3_Project_Listing'!$E128, 'N1.3_Project_Listing'!$A$16:$A$829,ET_Risk_SC_Summation[[#Headers],[400kV OHL Fittings]])</f>
        <v>0</v>
      </c>
      <c r="BN128" s="176" cm="1">
        <f t="array" ref="BN128">SUMIFS('N1.3_Project_Listing'!$P$16:$P$829, 'N1.3_Project_Listing'!$E$16:$E$829,'N1.3_Project_Listing'!$E128, 'N1.3_Project_Listing'!$A$16:$A$829,ET_Risk_SC_Summation[[#Headers],[400kV OHL Tower]])</f>
        <v>0</v>
      </c>
      <c r="BO128" s="177" t="str">
        <f>IF(SUM(ET_Risk_SC_Summation[[#This Row],[132kV Circuit Breaker]:[400kV OHL Tower]])=0, "n/a", INDEX(ET_Risk_SC_Summation[#Headers],1,MATCH(MAX(ET_Risk_SC_Summation[[#This Row],[132kV Circuit Breaker]:[400kV OHL Tower]]),ET_Risk_SC_Summation[[#This Row],[132kV Circuit Breaker]:[400kV OHL Tower]],0)))</f>
        <v>n/a</v>
      </c>
      <c r="BP128" s="177" t="str">
        <f>IFERROR(INDEX('N0.7_Lookup_References'!$G$77:$G$98,MATCH(ET_Risk_SC_Summation[[#This Row],[Mxx Category]],'N0.7_Lookup_References'!$F$77:$F$98,0)),"")</f>
        <v/>
      </c>
    </row>
    <row r="129" spans="1:68" ht="108">
      <c r="A129" s="160" t="str">
        <f>IFERROR(INDEX(N1.2_Intervention_Types[NARM Asset Category],MATCH('N1.3_Project_Listing'!$C129,N1.2_Intervention_Types[Intervention Type ID],0),1),"")</f>
        <v>Odorisation &amp; Metering</v>
      </c>
      <c r="B129" s="160" t="str">
        <f>IF($D$2="GD",IFERROR(INDEX(N1.2_Intervention_Types[C&amp;V Asset Category (GD)],MATCH('N1.3_Project_Listing'!$C129,N1.2_Intervention_Types[Intervention Type ID],0),1),""),IFERROR(INDEX(N1.2_Intervention_Types[NARM Asset Category],MATCH('N1.3_Project_Listing'!$C129,N1.2_Intervention_Types[Intervention Type ID],0),1),""))</f>
        <v>PRS or Offtake</v>
      </c>
      <c r="C129" s="67">
        <f>IFERROR(INDEX(N1.2_Intervention_Types[Intervention Type ID],MATCH('N1.3_Project_Listing'!$I129,N1.2_Intervention_Types[Intervention Type],0),1),"")</f>
        <v>72</v>
      </c>
      <c r="D129" s="160" t="str">
        <f>IFERROR(INDEX(N1.2_Intervention_Types[Intervention Category],MATCH('N1.3_Project_Listing'!$C129,N1.2_Intervention_Types[Intervention Type ID],0),1),"")</f>
        <v>Replacement</v>
      </c>
      <c r="E129" s="210" t="s">
        <v>742</v>
      </c>
      <c r="F129" s="236" t="s">
        <v>743</v>
      </c>
      <c r="G129" s="236" t="s">
        <v>181</v>
      </c>
      <c r="H129" s="236" t="s">
        <v>300</v>
      </c>
      <c r="I129" s="151" t="s">
        <v>744</v>
      </c>
      <c r="J129" s="139">
        <v>2030</v>
      </c>
      <c r="K129" s="312">
        <v>3</v>
      </c>
      <c r="L129" s="312">
        <v>3</v>
      </c>
      <c r="M129" s="312">
        <v>0</v>
      </c>
      <c r="N129" s="343">
        <v>0.24698966043912007</v>
      </c>
      <c r="O129" s="343">
        <v>3.4300399182488436E-2</v>
      </c>
      <c r="P129" s="365">
        <v>5.3833200423930085</v>
      </c>
      <c r="Q129" s="366">
        <f t="shared" si="13"/>
        <v>0.21268926125663162</v>
      </c>
      <c r="R129" s="368">
        <f>IF('N1.3_Project_Listing'!$D129="Replacement",SUM('N1.3_Project_Listing'!$K129:$L129)/2,'N1.3_Project_Listing'!$M129)</f>
        <v>3</v>
      </c>
      <c r="S129" s="67" t="str">
        <f>IFERROR(INDEX('N0.7_Lookup_References'!$C$13:$C$72,MATCH($A129,'N0.7_Lookup_References'!$B$13:$B$72,0)),"")</f>
        <v>Systems</v>
      </c>
      <c r="T129" s="338" t="str">
        <f t="shared" si="9"/>
        <v/>
      </c>
      <c r="V129" s="312">
        <v>1</v>
      </c>
      <c r="W129" s="312">
        <v>0</v>
      </c>
      <c r="X129" s="312">
        <v>0</v>
      </c>
      <c r="Y129" s="312">
        <v>2</v>
      </c>
      <c r="Z129" s="312">
        <v>0</v>
      </c>
      <c r="AA129" s="312">
        <v>0</v>
      </c>
      <c r="AB129" s="312">
        <v>0</v>
      </c>
      <c r="AC129" s="312">
        <v>0</v>
      </c>
      <c r="AD129" s="312">
        <v>0</v>
      </c>
      <c r="AE129" s="312">
        <v>0</v>
      </c>
      <c r="AF129" s="312">
        <v>3</v>
      </c>
      <c r="AG129" s="312">
        <v>0</v>
      </c>
      <c r="AH129" s="312">
        <v>0</v>
      </c>
      <c r="AI129" s="312">
        <v>0</v>
      </c>
      <c r="AJ129" s="312">
        <v>0</v>
      </c>
      <c r="AK129" s="312">
        <v>0</v>
      </c>
      <c r="AL129" s="312">
        <v>0</v>
      </c>
      <c r="AM129" s="312">
        <v>0</v>
      </c>
      <c r="AN129" s="312">
        <v>0</v>
      </c>
      <c r="AO129" s="312">
        <v>0</v>
      </c>
      <c r="AP129" s="63">
        <f t="shared" si="10"/>
        <v>3</v>
      </c>
      <c r="AQ129" s="63">
        <f t="shared" si="11"/>
        <v>3</v>
      </c>
      <c r="AR129" s="63">
        <f t="shared" si="12"/>
        <v>0</v>
      </c>
      <c r="AT129" s="176" cm="1">
        <f t="array" ref="AT129">SUMIFS('N1.3_Project_Listing'!$P$16:$P$829, 'N1.3_Project_Listing'!$E$16:$E$829,'N1.3_Project_Listing'!$E129, 'N1.3_Project_Listing'!$A$16:$A$829,ET_Risk_SC_Summation[[#Headers],[132kV Circuit Breaker]])</f>
        <v>0</v>
      </c>
      <c r="AU129" s="176" cm="1">
        <f t="array" ref="AU129">SUMIFS('N1.3_Project_Listing'!$P$16:$P$829, 'N1.3_Project_Listing'!$E$16:$E$829,'N1.3_Project_Listing'!$E129, 'N1.3_Project_Listing'!$A$16:$A$829,ET_Risk_SC_Summation[[#Headers],[132kV Transformer]])</f>
        <v>0</v>
      </c>
      <c r="AV129" s="176" cm="1">
        <f t="array" ref="AV129">SUMIFS('N1.3_Project_Listing'!$P$16:$P$829, 'N1.3_Project_Listing'!$E$16:$E$829,'N1.3_Project_Listing'!$E129, 'N1.3_Project_Listing'!$A$16:$A$829,ET_Risk_SC_Summation[[#Headers],[132kV Reactor]])</f>
        <v>0</v>
      </c>
      <c r="AW129" s="176" cm="1">
        <f t="array" ref="AW129">SUMIFS('N1.3_Project_Listing'!$P$16:$P$829, 'N1.3_Project_Listing'!$E$16:$E$829,'N1.3_Project_Listing'!$E129, 'N1.3_Project_Listing'!$A$16:$A$829,ET_Risk_SC_Summation[[#Headers],[132kV Underground Cable]])</f>
        <v>0</v>
      </c>
      <c r="AX129" s="176" cm="1">
        <f t="array" ref="AX129">SUMIFS('N1.3_Project_Listing'!$P$16:$P$829, 'N1.3_Project_Listing'!$E$16:$E$829,'N1.3_Project_Listing'!$E129, 'N1.3_Project_Listing'!$A$16:$A$829,ET_Risk_SC_Summation[[#Headers],[132kV OHL Conductor]])</f>
        <v>0</v>
      </c>
      <c r="AY129" s="176" cm="1">
        <f t="array" ref="AY129">SUMIFS('N1.3_Project_Listing'!$P$16:$P$829, 'N1.3_Project_Listing'!$E$16:$E$829,'N1.3_Project_Listing'!$E129, 'N1.3_Project_Listing'!$A$16:$A$829,ET_Risk_SC_Summation[[#Headers],[132kV OHL Fittings]])</f>
        <v>0</v>
      </c>
      <c r="AZ129" s="176" cm="1">
        <f t="array" ref="AZ129">SUMIFS('N1.3_Project_Listing'!$P$16:$P$829, 'N1.3_Project_Listing'!$E$16:$E$829,'N1.3_Project_Listing'!$E129, 'N1.3_Project_Listing'!$A$16:$A$829,ET_Risk_SC_Summation[[#Headers],[132kV OHL Tower]])</f>
        <v>0</v>
      </c>
      <c r="BA129" s="176" cm="1">
        <f t="array" ref="BA129">SUMIFS('N1.3_Project_Listing'!$P$16:$P$829, 'N1.3_Project_Listing'!$E$16:$E$829,'N1.3_Project_Listing'!$E129, 'N1.3_Project_Listing'!$A$16:$A$829,ET_Risk_SC_Summation[[#Headers],[275kV Circuit Breaker]])</f>
        <v>0</v>
      </c>
      <c r="BB129" s="176" cm="1">
        <f t="array" ref="BB129">SUMIFS('N1.3_Project_Listing'!$P$16:$P$829, 'N1.3_Project_Listing'!$E$16:$E$829,'N1.3_Project_Listing'!$E129, 'N1.3_Project_Listing'!$A$16:$A$829,ET_Risk_SC_Summation[[#Headers],[275kV Transformer]])</f>
        <v>0</v>
      </c>
      <c r="BC129" s="176" cm="1">
        <f t="array" ref="BC129">SUMIFS('N1.3_Project_Listing'!$P$16:$P$829, 'N1.3_Project_Listing'!$E$16:$E$829,'N1.3_Project_Listing'!$E129, 'N1.3_Project_Listing'!$A$16:$A$829,ET_Risk_SC_Summation[[#Headers],[275kV Reactor]])</f>
        <v>0</v>
      </c>
      <c r="BD129" s="176" cm="1">
        <f t="array" ref="BD129">SUMIFS('N1.3_Project_Listing'!$P$16:$P$829, 'N1.3_Project_Listing'!$E$16:$E$829,'N1.3_Project_Listing'!$E129, 'N1.3_Project_Listing'!$A$16:$A$829,ET_Risk_SC_Summation[[#Headers],[275kV Underground Cable]])</f>
        <v>0</v>
      </c>
      <c r="BE129" s="176" cm="1">
        <f t="array" ref="BE129">SUMIFS('N1.3_Project_Listing'!$P$16:$P$829, 'N1.3_Project_Listing'!$E$16:$E$829,'N1.3_Project_Listing'!$E129, 'N1.3_Project_Listing'!$A$16:$A$829,ET_Risk_SC_Summation[[#Headers],[275kV OHL Conductor]])</f>
        <v>0</v>
      </c>
      <c r="BF129" s="176" cm="1">
        <f t="array" ref="BF129">SUMIFS('N1.3_Project_Listing'!$P$16:$P$829, 'N1.3_Project_Listing'!$E$16:$E$829,'N1.3_Project_Listing'!$E129, 'N1.3_Project_Listing'!$A$16:$A$829,ET_Risk_SC_Summation[[#Headers],[275kV OHL Fittings]])</f>
        <v>0</v>
      </c>
      <c r="BG129" s="176" cm="1">
        <f t="array" ref="BG129">SUMIFS('N1.3_Project_Listing'!$P$16:$P$829, 'N1.3_Project_Listing'!$E$16:$E$829,'N1.3_Project_Listing'!$E129, 'N1.3_Project_Listing'!$A$16:$A$829,ET_Risk_SC_Summation[[#Headers],[275kV OHL Tower]])</f>
        <v>0</v>
      </c>
      <c r="BH129" s="176" cm="1">
        <f t="array" ref="BH129">SUMIFS('N1.3_Project_Listing'!$P$16:$P$829, 'N1.3_Project_Listing'!$E$16:$E$829,'N1.3_Project_Listing'!$E129, 'N1.3_Project_Listing'!$A$16:$A$829,ET_Risk_SC_Summation[[#Headers],[400kV Circuit Breaker]])</f>
        <v>0</v>
      </c>
      <c r="BI129" s="176" cm="1">
        <f t="array" ref="BI129">SUMIFS('N1.3_Project_Listing'!$P$16:$P$829, 'N1.3_Project_Listing'!$E$16:$E$829,'N1.3_Project_Listing'!$E129, 'N1.3_Project_Listing'!$A$16:$A$829,ET_Risk_SC_Summation[[#Headers],[400kV Transformer]])</f>
        <v>0</v>
      </c>
      <c r="BJ129" s="176" cm="1">
        <f t="array" ref="BJ129">SUMIFS('N1.3_Project_Listing'!$P$16:$P$829, 'N1.3_Project_Listing'!$E$16:$E$829,'N1.3_Project_Listing'!$E129, 'N1.3_Project_Listing'!$A$16:$A$829,ET_Risk_SC_Summation[[#Headers],[400kV Reactor]])</f>
        <v>0</v>
      </c>
      <c r="BK129" s="176" cm="1">
        <f t="array" ref="BK129">SUMIFS('N1.3_Project_Listing'!$P$16:$P$829, 'N1.3_Project_Listing'!$E$16:$E$829,'N1.3_Project_Listing'!$E129, 'N1.3_Project_Listing'!$A$16:$A$829,ET_Risk_SC_Summation[[#Headers],[400kV Underground Cable]])</f>
        <v>0</v>
      </c>
      <c r="BL129" s="176" cm="1">
        <f t="array" ref="BL129">SUMIFS('N1.3_Project_Listing'!$P$16:$P$829, 'N1.3_Project_Listing'!$E$16:$E$829,'N1.3_Project_Listing'!$E129, 'N1.3_Project_Listing'!$A$16:$A$829,ET_Risk_SC_Summation[[#Headers],[400kV OHL Conductor]])</f>
        <v>0</v>
      </c>
      <c r="BM129" s="176" cm="1">
        <f t="array" ref="BM129">SUMIFS('N1.3_Project_Listing'!$P$16:$P$829, 'N1.3_Project_Listing'!$E$16:$E$829,'N1.3_Project_Listing'!$E129, 'N1.3_Project_Listing'!$A$16:$A$829,ET_Risk_SC_Summation[[#Headers],[400kV OHL Fittings]])</f>
        <v>0</v>
      </c>
      <c r="BN129" s="176" cm="1">
        <f t="array" ref="BN129">SUMIFS('N1.3_Project_Listing'!$P$16:$P$829, 'N1.3_Project_Listing'!$E$16:$E$829,'N1.3_Project_Listing'!$E129, 'N1.3_Project_Listing'!$A$16:$A$829,ET_Risk_SC_Summation[[#Headers],[400kV OHL Tower]])</f>
        <v>0</v>
      </c>
      <c r="BO129" s="177" t="str">
        <f>IF(SUM(ET_Risk_SC_Summation[[#This Row],[132kV Circuit Breaker]:[400kV OHL Tower]])=0, "n/a", INDEX(ET_Risk_SC_Summation[#Headers],1,MATCH(MAX(ET_Risk_SC_Summation[[#This Row],[132kV Circuit Breaker]:[400kV OHL Tower]]),ET_Risk_SC_Summation[[#This Row],[132kV Circuit Breaker]:[400kV OHL Tower]],0)))</f>
        <v>n/a</v>
      </c>
      <c r="BP129" s="177" t="str">
        <f>IFERROR(INDEX('N0.7_Lookup_References'!$G$77:$G$98,MATCH(ET_Risk_SC_Summation[[#This Row],[Mxx Category]],'N0.7_Lookup_References'!$F$77:$F$98,0)),"")</f>
        <v/>
      </c>
    </row>
    <row r="130" spans="1:68" ht="108">
      <c r="A130" s="160" t="str">
        <f>IFERROR(INDEX(N1.2_Intervention_Types[NARM Asset Category],MATCH('N1.3_Project_Listing'!$C130,N1.2_Intervention_Types[Intervention Type ID],0),1),"")</f>
        <v>Odorisation &amp; Metering</v>
      </c>
      <c r="B130" s="160" t="str">
        <f>IF($D$2="GD",IFERROR(INDEX(N1.2_Intervention_Types[C&amp;V Asset Category (GD)],MATCH('N1.3_Project_Listing'!$C130,N1.2_Intervention_Types[Intervention Type ID],0),1),""),IFERROR(INDEX(N1.2_Intervention_Types[NARM Asset Category],MATCH('N1.3_Project_Listing'!$C130,N1.2_Intervention_Types[Intervention Type ID],0),1),""))</f>
        <v>PRS or Offtake</v>
      </c>
      <c r="C130" s="67">
        <f>IFERROR(INDEX(N1.2_Intervention_Types[Intervention Type ID],MATCH('N1.3_Project_Listing'!$I130,N1.2_Intervention_Types[Intervention Type],0),1),"")</f>
        <v>72</v>
      </c>
      <c r="D130" s="160" t="str">
        <f>IFERROR(INDEX(N1.2_Intervention_Types[Intervention Category],MATCH('N1.3_Project_Listing'!$C130,N1.2_Intervention_Types[Intervention Type ID],0),1),"")</f>
        <v>Replacement</v>
      </c>
      <c r="E130" s="210" t="s">
        <v>742</v>
      </c>
      <c r="F130" s="236" t="s">
        <v>743</v>
      </c>
      <c r="G130" s="236" t="s">
        <v>181</v>
      </c>
      <c r="H130" s="236" t="s">
        <v>300</v>
      </c>
      <c r="I130" s="151" t="s">
        <v>744</v>
      </c>
      <c r="J130" s="139">
        <v>2031</v>
      </c>
      <c r="K130" s="312">
        <v>4</v>
      </c>
      <c r="L130" s="312">
        <v>4</v>
      </c>
      <c r="M130" s="312">
        <v>0</v>
      </c>
      <c r="N130" s="343">
        <v>0.1922742269756523</v>
      </c>
      <c r="O130" s="343">
        <v>3.5018510491829288E-2</v>
      </c>
      <c r="P130" s="365">
        <v>4.819400621877616</v>
      </c>
      <c r="Q130" s="366">
        <f t="shared" si="13"/>
        <v>0.15725571648382303</v>
      </c>
      <c r="R130" s="368">
        <f>IF('N1.3_Project_Listing'!$D130="Replacement",SUM('N1.3_Project_Listing'!$K130:$L130)/2,'N1.3_Project_Listing'!$M130)</f>
        <v>4</v>
      </c>
      <c r="S130" s="67" t="str">
        <f>IFERROR(INDEX('N0.7_Lookup_References'!$C$13:$C$72,MATCH($A130,'N0.7_Lookup_References'!$B$13:$B$72,0)),"")</f>
        <v>Systems</v>
      </c>
      <c r="T130" s="338" t="str">
        <f t="shared" si="9"/>
        <v/>
      </c>
      <c r="V130" s="312">
        <v>2</v>
      </c>
      <c r="W130" s="312">
        <v>1</v>
      </c>
      <c r="X130" s="312">
        <v>0</v>
      </c>
      <c r="Y130" s="312">
        <v>0</v>
      </c>
      <c r="Z130" s="312">
        <v>1</v>
      </c>
      <c r="AA130" s="312">
        <v>0</v>
      </c>
      <c r="AB130" s="312">
        <v>0</v>
      </c>
      <c r="AC130" s="312">
        <v>0</v>
      </c>
      <c r="AD130" s="312">
        <v>0</v>
      </c>
      <c r="AE130" s="312">
        <v>0</v>
      </c>
      <c r="AF130" s="312">
        <v>4</v>
      </c>
      <c r="AG130" s="312">
        <v>0</v>
      </c>
      <c r="AH130" s="312">
        <v>0</v>
      </c>
      <c r="AI130" s="312">
        <v>0</v>
      </c>
      <c r="AJ130" s="312">
        <v>0</v>
      </c>
      <c r="AK130" s="312">
        <v>0</v>
      </c>
      <c r="AL130" s="312">
        <v>0</v>
      </c>
      <c r="AM130" s="312">
        <v>0</v>
      </c>
      <c r="AN130" s="312">
        <v>0</v>
      </c>
      <c r="AO130" s="312">
        <v>0</v>
      </c>
      <c r="AP130" s="63">
        <f t="shared" si="10"/>
        <v>4</v>
      </c>
      <c r="AQ130" s="63">
        <f t="shared" si="11"/>
        <v>4</v>
      </c>
      <c r="AR130" s="63">
        <f t="shared" si="12"/>
        <v>0</v>
      </c>
      <c r="AT130" s="176" cm="1">
        <f t="array" ref="AT130">SUMIFS('N1.3_Project_Listing'!$P$16:$P$829, 'N1.3_Project_Listing'!$E$16:$E$829,'N1.3_Project_Listing'!$E130, 'N1.3_Project_Listing'!$A$16:$A$829,ET_Risk_SC_Summation[[#Headers],[132kV Circuit Breaker]])</f>
        <v>0</v>
      </c>
      <c r="AU130" s="176" cm="1">
        <f t="array" ref="AU130">SUMIFS('N1.3_Project_Listing'!$P$16:$P$829, 'N1.3_Project_Listing'!$E$16:$E$829,'N1.3_Project_Listing'!$E130, 'N1.3_Project_Listing'!$A$16:$A$829,ET_Risk_SC_Summation[[#Headers],[132kV Transformer]])</f>
        <v>0</v>
      </c>
      <c r="AV130" s="176" cm="1">
        <f t="array" ref="AV130">SUMIFS('N1.3_Project_Listing'!$P$16:$P$829, 'N1.3_Project_Listing'!$E$16:$E$829,'N1.3_Project_Listing'!$E130, 'N1.3_Project_Listing'!$A$16:$A$829,ET_Risk_SC_Summation[[#Headers],[132kV Reactor]])</f>
        <v>0</v>
      </c>
      <c r="AW130" s="176" cm="1">
        <f t="array" ref="AW130">SUMIFS('N1.3_Project_Listing'!$P$16:$P$829, 'N1.3_Project_Listing'!$E$16:$E$829,'N1.3_Project_Listing'!$E130, 'N1.3_Project_Listing'!$A$16:$A$829,ET_Risk_SC_Summation[[#Headers],[132kV Underground Cable]])</f>
        <v>0</v>
      </c>
      <c r="AX130" s="176" cm="1">
        <f t="array" ref="AX130">SUMIFS('N1.3_Project_Listing'!$P$16:$P$829, 'N1.3_Project_Listing'!$E$16:$E$829,'N1.3_Project_Listing'!$E130, 'N1.3_Project_Listing'!$A$16:$A$829,ET_Risk_SC_Summation[[#Headers],[132kV OHL Conductor]])</f>
        <v>0</v>
      </c>
      <c r="AY130" s="176" cm="1">
        <f t="array" ref="AY130">SUMIFS('N1.3_Project_Listing'!$P$16:$P$829, 'N1.3_Project_Listing'!$E$16:$E$829,'N1.3_Project_Listing'!$E130, 'N1.3_Project_Listing'!$A$16:$A$829,ET_Risk_SC_Summation[[#Headers],[132kV OHL Fittings]])</f>
        <v>0</v>
      </c>
      <c r="AZ130" s="176" cm="1">
        <f t="array" ref="AZ130">SUMIFS('N1.3_Project_Listing'!$P$16:$P$829, 'N1.3_Project_Listing'!$E$16:$E$829,'N1.3_Project_Listing'!$E130, 'N1.3_Project_Listing'!$A$16:$A$829,ET_Risk_SC_Summation[[#Headers],[132kV OHL Tower]])</f>
        <v>0</v>
      </c>
      <c r="BA130" s="176" cm="1">
        <f t="array" ref="BA130">SUMIFS('N1.3_Project_Listing'!$P$16:$P$829, 'N1.3_Project_Listing'!$E$16:$E$829,'N1.3_Project_Listing'!$E130, 'N1.3_Project_Listing'!$A$16:$A$829,ET_Risk_SC_Summation[[#Headers],[275kV Circuit Breaker]])</f>
        <v>0</v>
      </c>
      <c r="BB130" s="176" cm="1">
        <f t="array" ref="BB130">SUMIFS('N1.3_Project_Listing'!$P$16:$P$829, 'N1.3_Project_Listing'!$E$16:$E$829,'N1.3_Project_Listing'!$E130, 'N1.3_Project_Listing'!$A$16:$A$829,ET_Risk_SC_Summation[[#Headers],[275kV Transformer]])</f>
        <v>0</v>
      </c>
      <c r="BC130" s="176" cm="1">
        <f t="array" ref="BC130">SUMIFS('N1.3_Project_Listing'!$P$16:$P$829, 'N1.3_Project_Listing'!$E$16:$E$829,'N1.3_Project_Listing'!$E130, 'N1.3_Project_Listing'!$A$16:$A$829,ET_Risk_SC_Summation[[#Headers],[275kV Reactor]])</f>
        <v>0</v>
      </c>
      <c r="BD130" s="176" cm="1">
        <f t="array" ref="BD130">SUMIFS('N1.3_Project_Listing'!$P$16:$P$829, 'N1.3_Project_Listing'!$E$16:$E$829,'N1.3_Project_Listing'!$E130, 'N1.3_Project_Listing'!$A$16:$A$829,ET_Risk_SC_Summation[[#Headers],[275kV Underground Cable]])</f>
        <v>0</v>
      </c>
      <c r="BE130" s="176" cm="1">
        <f t="array" ref="BE130">SUMIFS('N1.3_Project_Listing'!$P$16:$P$829, 'N1.3_Project_Listing'!$E$16:$E$829,'N1.3_Project_Listing'!$E130, 'N1.3_Project_Listing'!$A$16:$A$829,ET_Risk_SC_Summation[[#Headers],[275kV OHL Conductor]])</f>
        <v>0</v>
      </c>
      <c r="BF130" s="176" cm="1">
        <f t="array" ref="BF130">SUMIFS('N1.3_Project_Listing'!$P$16:$P$829, 'N1.3_Project_Listing'!$E$16:$E$829,'N1.3_Project_Listing'!$E130, 'N1.3_Project_Listing'!$A$16:$A$829,ET_Risk_SC_Summation[[#Headers],[275kV OHL Fittings]])</f>
        <v>0</v>
      </c>
      <c r="BG130" s="176" cm="1">
        <f t="array" ref="BG130">SUMIFS('N1.3_Project_Listing'!$P$16:$P$829, 'N1.3_Project_Listing'!$E$16:$E$829,'N1.3_Project_Listing'!$E130, 'N1.3_Project_Listing'!$A$16:$A$829,ET_Risk_SC_Summation[[#Headers],[275kV OHL Tower]])</f>
        <v>0</v>
      </c>
      <c r="BH130" s="176" cm="1">
        <f t="array" ref="BH130">SUMIFS('N1.3_Project_Listing'!$P$16:$P$829, 'N1.3_Project_Listing'!$E$16:$E$829,'N1.3_Project_Listing'!$E130, 'N1.3_Project_Listing'!$A$16:$A$829,ET_Risk_SC_Summation[[#Headers],[400kV Circuit Breaker]])</f>
        <v>0</v>
      </c>
      <c r="BI130" s="176" cm="1">
        <f t="array" ref="BI130">SUMIFS('N1.3_Project_Listing'!$P$16:$P$829, 'N1.3_Project_Listing'!$E$16:$E$829,'N1.3_Project_Listing'!$E130, 'N1.3_Project_Listing'!$A$16:$A$829,ET_Risk_SC_Summation[[#Headers],[400kV Transformer]])</f>
        <v>0</v>
      </c>
      <c r="BJ130" s="176" cm="1">
        <f t="array" ref="BJ130">SUMIFS('N1.3_Project_Listing'!$P$16:$P$829, 'N1.3_Project_Listing'!$E$16:$E$829,'N1.3_Project_Listing'!$E130, 'N1.3_Project_Listing'!$A$16:$A$829,ET_Risk_SC_Summation[[#Headers],[400kV Reactor]])</f>
        <v>0</v>
      </c>
      <c r="BK130" s="176" cm="1">
        <f t="array" ref="BK130">SUMIFS('N1.3_Project_Listing'!$P$16:$P$829, 'N1.3_Project_Listing'!$E$16:$E$829,'N1.3_Project_Listing'!$E130, 'N1.3_Project_Listing'!$A$16:$A$829,ET_Risk_SC_Summation[[#Headers],[400kV Underground Cable]])</f>
        <v>0</v>
      </c>
      <c r="BL130" s="176" cm="1">
        <f t="array" ref="BL130">SUMIFS('N1.3_Project_Listing'!$P$16:$P$829, 'N1.3_Project_Listing'!$E$16:$E$829,'N1.3_Project_Listing'!$E130, 'N1.3_Project_Listing'!$A$16:$A$829,ET_Risk_SC_Summation[[#Headers],[400kV OHL Conductor]])</f>
        <v>0</v>
      </c>
      <c r="BM130" s="176" cm="1">
        <f t="array" ref="BM130">SUMIFS('N1.3_Project_Listing'!$P$16:$P$829, 'N1.3_Project_Listing'!$E$16:$E$829,'N1.3_Project_Listing'!$E130, 'N1.3_Project_Listing'!$A$16:$A$829,ET_Risk_SC_Summation[[#Headers],[400kV OHL Fittings]])</f>
        <v>0</v>
      </c>
      <c r="BN130" s="176" cm="1">
        <f t="array" ref="BN130">SUMIFS('N1.3_Project_Listing'!$P$16:$P$829, 'N1.3_Project_Listing'!$E$16:$E$829,'N1.3_Project_Listing'!$E130, 'N1.3_Project_Listing'!$A$16:$A$829,ET_Risk_SC_Summation[[#Headers],[400kV OHL Tower]])</f>
        <v>0</v>
      </c>
      <c r="BO130" s="177" t="str">
        <f>IF(SUM(ET_Risk_SC_Summation[[#This Row],[132kV Circuit Breaker]:[400kV OHL Tower]])=0, "n/a", INDEX(ET_Risk_SC_Summation[#Headers],1,MATCH(MAX(ET_Risk_SC_Summation[[#This Row],[132kV Circuit Breaker]:[400kV OHL Tower]]),ET_Risk_SC_Summation[[#This Row],[132kV Circuit Breaker]:[400kV OHL Tower]],0)))</f>
        <v>n/a</v>
      </c>
      <c r="BP130" s="177" t="str">
        <f>IFERROR(INDEX('N0.7_Lookup_References'!$G$77:$G$98,MATCH(ET_Risk_SC_Summation[[#This Row],[Mxx Category]],'N0.7_Lookup_References'!$F$77:$F$98,0)),"")</f>
        <v/>
      </c>
    </row>
    <row r="131" spans="1:68" ht="108">
      <c r="A131" s="160" t="str">
        <f>IFERROR(INDEX(N1.2_Intervention_Types[NARM Asset Category],MATCH('N1.3_Project_Listing'!$C131,N1.2_Intervention_Types[Intervention Type ID],0),1),"")</f>
        <v>Governors</v>
      </c>
      <c r="B131" s="160" t="str">
        <f>IF($D$2="GD",IFERROR(INDEX(N1.2_Intervention_Types[C&amp;V Asset Category (GD)],MATCH('N1.3_Project_Listing'!$C131,N1.2_Intervention_Types[Intervention Type ID],0),1),""),IFERROR(INDEX(N1.2_Intervention_Types[NARM Asset Category],MATCH('N1.3_Project_Listing'!$C131,N1.2_Intervention_Types[Intervention Type ID],0),1),""))</f>
        <v>Governors</v>
      </c>
      <c r="C131" s="67">
        <f>IFERROR(INDEX(N1.2_Intervention_Types[Intervention Type ID],MATCH('N1.3_Project_Listing'!$I131,N1.2_Intervention_Types[Intervention Type],0),1),"")</f>
        <v>129</v>
      </c>
      <c r="D131" s="160" t="str">
        <f>IFERROR(INDEX(N1.2_Intervention_Types[Intervention Category],MATCH('N1.3_Project_Listing'!$C131,N1.2_Intervention_Types[Intervention Type ID],0),1),"")</f>
        <v>Refurbishment</v>
      </c>
      <c r="E131" s="210" t="s">
        <v>745</v>
      </c>
      <c r="F131" s="236" t="s">
        <v>746</v>
      </c>
      <c r="G131" s="236" t="s">
        <v>193</v>
      </c>
      <c r="H131" s="236" t="s">
        <v>300</v>
      </c>
      <c r="I131" s="151" t="s">
        <v>747</v>
      </c>
      <c r="J131" s="139">
        <v>2027</v>
      </c>
      <c r="K131" s="312">
        <v>0</v>
      </c>
      <c r="L131" s="312">
        <v>0</v>
      </c>
      <c r="M131" s="312">
        <v>2</v>
      </c>
      <c r="N131" s="343">
        <v>1.3455280480451403E-2</v>
      </c>
      <c r="O131" s="343">
        <v>1.3419617160639555E-2</v>
      </c>
      <c r="P131" s="365">
        <v>8.4178390674961065E-4</v>
      </c>
      <c r="Q131" s="366">
        <f t="shared" si="13"/>
        <v>3.5663319811847158E-5</v>
      </c>
      <c r="R131" s="368">
        <f>IF('N1.3_Project_Listing'!$D131="Replacement",SUM('N1.3_Project_Listing'!$K131:$L131)/2,'N1.3_Project_Listing'!$M131)</f>
        <v>2</v>
      </c>
      <c r="S131" s="67" t="str">
        <f>IFERROR(INDEX('N0.7_Lookup_References'!$C$13:$C$72,MATCH($A131,'N0.7_Lookup_References'!$B$13:$B$72,0)),"")</f>
        <v>Number of</v>
      </c>
      <c r="T131" s="338" t="str">
        <f t="shared" si="9"/>
        <v/>
      </c>
      <c r="V131" s="312">
        <v>0</v>
      </c>
      <c r="W131" s="312">
        <v>1</v>
      </c>
      <c r="X131" s="312">
        <v>0</v>
      </c>
      <c r="Y131" s="312">
        <v>0</v>
      </c>
      <c r="Z131" s="312">
        <v>0</v>
      </c>
      <c r="AA131" s="312">
        <v>0</v>
      </c>
      <c r="AB131" s="312">
        <v>0</v>
      </c>
      <c r="AC131" s="312">
        <v>0</v>
      </c>
      <c r="AD131" s="312">
        <v>0</v>
      </c>
      <c r="AE131" s="312">
        <v>1</v>
      </c>
      <c r="AF131" s="312">
        <v>0</v>
      </c>
      <c r="AG131" s="312">
        <v>1</v>
      </c>
      <c r="AH131" s="312">
        <v>0</v>
      </c>
      <c r="AI131" s="312">
        <v>0</v>
      </c>
      <c r="AJ131" s="312">
        <v>0</v>
      </c>
      <c r="AK131" s="312">
        <v>0</v>
      </c>
      <c r="AL131" s="312">
        <v>0</v>
      </c>
      <c r="AM131" s="312">
        <v>0</v>
      </c>
      <c r="AN131" s="312">
        <v>0</v>
      </c>
      <c r="AO131" s="312">
        <v>1</v>
      </c>
      <c r="AP131" s="63">
        <f t="shared" si="10"/>
        <v>2</v>
      </c>
      <c r="AQ131" s="63">
        <f t="shared" si="11"/>
        <v>2</v>
      </c>
      <c r="AR131" s="63">
        <f t="shared" si="12"/>
        <v>0</v>
      </c>
      <c r="AT131" s="176" cm="1">
        <f t="array" ref="AT131">SUMIFS('N1.3_Project_Listing'!$P$16:$P$829, 'N1.3_Project_Listing'!$E$16:$E$829,'N1.3_Project_Listing'!$E131, 'N1.3_Project_Listing'!$A$16:$A$829,ET_Risk_SC_Summation[[#Headers],[132kV Circuit Breaker]])</f>
        <v>0</v>
      </c>
      <c r="AU131" s="176" cm="1">
        <f t="array" ref="AU131">SUMIFS('N1.3_Project_Listing'!$P$16:$P$829, 'N1.3_Project_Listing'!$E$16:$E$829,'N1.3_Project_Listing'!$E131, 'N1.3_Project_Listing'!$A$16:$A$829,ET_Risk_SC_Summation[[#Headers],[132kV Transformer]])</f>
        <v>0</v>
      </c>
      <c r="AV131" s="176" cm="1">
        <f t="array" ref="AV131">SUMIFS('N1.3_Project_Listing'!$P$16:$P$829, 'N1.3_Project_Listing'!$E$16:$E$829,'N1.3_Project_Listing'!$E131, 'N1.3_Project_Listing'!$A$16:$A$829,ET_Risk_SC_Summation[[#Headers],[132kV Reactor]])</f>
        <v>0</v>
      </c>
      <c r="AW131" s="176" cm="1">
        <f t="array" ref="AW131">SUMIFS('N1.3_Project_Listing'!$P$16:$P$829, 'N1.3_Project_Listing'!$E$16:$E$829,'N1.3_Project_Listing'!$E131, 'N1.3_Project_Listing'!$A$16:$A$829,ET_Risk_SC_Summation[[#Headers],[132kV Underground Cable]])</f>
        <v>0</v>
      </c>
      <c r="AX131" s="176" cm="1">
        <f t="array" ref="AX131">SUMIFS('N1.3_Project_Listing'!$P$16:$P$829, 'N1.3_Project_Listing'!$E$16:$E$829,'N1.3_Project_Listing'!$E131, 'N1.3_Project_Listing'!$A$16:$A$829,ET_Risk_SC_Summation[[#Headers],[132kV OHL Conductor]])</f>
        <v>0</v>
      </c>
      <c r="AY131" s="176" cm="1">
        <f t="array" ref="AY131">SUMIFS('N1.3_Project_Listing'!$P$16:$P$829, 'N1.3_Project_Listing'!$E$16:$E$829,'N1.3_Project_Listing'!$E131, 'N1.3_Project_Listing'!$A$16:$A$829,ET_Risk_SC_Summation[[#Headers],[132kV OHL Fittings]])</f>
        <v>0</v>
      </c>
      <c r="AZ131" s="176" cm="1">
        <f t="array" ref="AZ131">SUMIFS('N1.3_Project_Listing'!$P$16:$P$829, 'N1.3_Project_Listing'!$E$16:$E$829,'N1.3_Project_Listing'!$E131, 'N1.3_Project_Listing'!$A$16:$A$829,ET_Risk_SC_Summation[[#Headers],[132kV OHL Tower]])</f>
        <v>0</v>
      </c>
      <c r="BA131" s="176" cm="1">
        <f t="array" ref="BA131">SUMIFS('N1.3_Project_Listing'!$P$16:$P$829, 'N1.3_Project_Listing'!$E$16:$E$829,'N1.3_Project_Listing'!$E131, 'N1.3_Project_Listing'!$A$16:$A$829,ET_Risk_SC_Summation[[#Headers],[275kV Circuit Breaker]])</f>
        <v>0</v>
      </c>
      <c r="BB131" s="176" cm="1">
        <f t="array" ref="BB131">SUMIFS('N1.3_Project_Listing'!$P$16:$P$829, 'N1.3_Project_Listing'!$E$16:$E$829,'N1.3_Project_Listing'!$E131, 'N1.3_Project_Listing'!$A$16:$A$829,ET_Risk_SC_Summation[[#Headers],[275kV Transformer]])</f>
        <v>0</v>
      </c>
      <c r="BC131" s="176" cm="1">
        <f t="array" ref="BC131">SUMIFS('N1.3_Project_Listing'!$P$16:$P$829, 'N1.3_Project_Listing'!$E$16:$E$829,'N1.3_Project_Listing'!$E131, 'N1.3_Project_Listing'!$A$16:$A$829,ET_Risk_SC_Summation[[#Headers],[275kV Reactor]])</f>
        <v>0</v>
      </c>
      <c r="BD131" s="176" cm="1">
        <f t="array" ref="BD131">SUMIFS('N1.3_Project_Listing'!$P$16:$P$829, 'N1.3_Project_Listing'!$E$16:$E$829,'N1.3_Project_Listing'!$E131, 'N1.3_Project_Listing'!$A$16:$A$829,ET_Risk_SC_Summation[[#Headers],[275kV Underground Cable]])</f>
        <v>0</v>
      </c>
      <c r="BE131" s="176" cm="1">
        <f t="array" ref="BE131">SUMIFS('N1.3_Project_Listing'!$P$16:$P$829, 'N1.3_Project_Listing'!$E$16:$E$829,'N1.3_Project_Listing'!$E131, 'N1.3_Project_Listing'!$A$16:$A$829,ET_Risk_SC_Summation[[#Headers],[275kV OHL Conductor]])</f>
        <v>0</v>
      </c>
      <c r="BF131" s="176" cm="1">
        <f t="array" ref="BF131">SUMIFS('N1.3_Project_Listing'!$P$16:$P$829, 'N1.3_Project_Listing'!$E$16:$E$829,'N1.3_Project_Listing'!$E131, 'N1.3_Project_Listing'!$A$16:$A$829,ET_Risk_SC_Summation[[#Headers],[275kV OHL Fittings]])</f>
        <v>0</v>
      </c>
      <c r="BG131" s="176" cm="1">
        <f t="array" ref="BG131">SUMIFS('N1.3_Project_Listing'!$P$16:$P$829, 'N1.3_Project_Listing'!$E$16:$E$829,'N1.3_Project_Listing'!$E131, 'N1.3_Project_Listing'!$A$16:$A$829,ET_Risk_SC_Summation[[#Headers],[275kV OHL Tower]])</f>
        <v>0</v>
      </c>
      <c r="BH131" s="176" cm="1">
        <f t="array" ref="BH131">SUMIFS('N1.3_Project_Listing'!$P$16:$P$829, 'N1.3_Project_Listing'!$E$16:$E$829,'N1.3_Project_Listing'!$E131, 'N1.3_Project_Listing'!$A$16:$A$829,ET_Risk_SC_Summation[[#Headers],[400kV Circuit Breaker]])</f>
        <v>0</v>
      </c>
      <c r="BI131" s="176" cm="1">
        <f t="array" ref="BI131">SUMIFS('N1.3_Project_Listing'!$P$16:$P$829, 'N1.3_Project_Listing'!$E$16:$E$829,'N1.3_Project_Listing'!$E131, 'N1.3_Project_Listing'!$A$16:$A$829,ET_Risk_SC_Summation[[#Headers],[400kV Transformer]])</f>
        <v>0</v>
      </c>
      <c r="BJ131" s="176" cm="1">
        <f t="array" ref="BJ131">SUMIFS('N1.3_Project_Listing'!$P$16:$P$829, 'N1.3_Project_Listing'!$E$16:$E$829,'N1.3_Project_Listing'!$E131, 'N1.3_Project_Listing'!$A$16:$A$829,ET_Risk_SC_Summation[[#Headers],[400kV Reactor]])</f>
        <v>0</v>
      </c>
      <c r="BK131" s="176" cm="1">
        <f t="array" ref="BK131">SUMIFS('N1.3_Project_Listing'!$P$16:$P$829, 'N1.3_Project_Listing'!$E$16:$E$829,'N1.3_Project_Listing'!$E131, 'N1.3_Project_Listing'!$A$16:$A$829,ET_Risk_SC_Summation[[#Headers],[400kV Underground Cable]])</f>
        <v>0</v>
      </c>
      <c r="BL131" s="176" cm="1">
        <f t="array" ref="BL131">SUMIFS('N1.3_Project_Listing'!$P$16:$P$829, 'N1.3_Project_Listing'!$E$16:$E$829,'N1.3_Project_Listing'!$E131, 'N1.3_Project_Listing'!$A$16:$A$829,ET_Risk_SC_Summation[[#Headers],[400kV OHL Conductor]])</f>
        <v>0</v>
      </c>
      <c r="BM131" s="176" cm="1">
        <f t="array" ref="BM131">SUMIFS('N1.3_Project_Listing'!$P$16:$P$829, 'N1.3_Project_Listing'!$E$16:$E$829,'N1.3_Project_Listing'!$E131, 'N1.3_Project_Listing'!$A$16:$A$829,ET_Risk_SC_Summation[[#Headers],[400kV OHL Fittings]])</f>
        <v>0</v>
      </c>
      <c r="BN131" s="176" cm="1">
        <f t="array" ref="BN131">SUMIFS('N1.3_Project_Listing'!$P$16:$P$829, 'N1.3_Project_Listing'!$E$16:$E$829,'N1.3_Project_Listing'!$E131, 'N1.3_Project_Listing'!$A$16:$A$829,ET_Risk_SC_Summation[[#Headers],[400kV OHL Tower]])</f>
        <v>0</v>
      </c>
      <c r="BO131" s="177" t="str">
        <f>IF(SUM(ET_Risk_SC_Summation[[#This Row],[132kV Circuit Breaker]:[400kV OHL Tower]])=0, "n/a", INDEX(ET_Risk_SC_Summation[#Headers],1,MATCH(MAX(ET_Risk_SC_Summation[[#This Row],[132kV Circuit Breaker]:[400kV OHL Tower]]),ET_Risk_SC_Summation[[#This Row],[132kV Circuit Breaker]:[400kV OHL Tower]],0)))</f>
        <v>n/a</v>
      </c>
      <c r="BP131" s="177" t="str">
        <f>IFERROR(INDEX('N0.7_Lookup_References'!$G$77:$G$98,MATCH(ET_Risk_SC_Summation[[#This Row],[Mxx Category]],'N0.7_Lookup_References'!$F$77:$F$98,0)),"")</f>
        <v/>
      </c>
    </row>
    <row r="132" spans="1:68" ht="108">
      <c r="A132" s="160" t="str">
        <f>IFERROR(INDEX(N1.2_Intervention_Types[NARM Asset Category],MATCH('N1.3_Project_Listing'!$C132,N1.2_Intervention_Types[Intervention Type ID],0),1),"")</f>
        <v>Governors</v>
      </c>
      <c r="B132" s="160" t="str">
        <f>IF($D$2="GD",IFERROR(INDEX(N1.2_Intervention_Types[C&amp;V Asset Category (GD)],MATCH('N1.3_Project_Listing'!$C132,N1.2_Intervention_Types[Intervention Type ID],0),1),""),IFERROR(INDEX(N1.2_Intervention_Types[NARM Asset Category],MATCH('N1.3_Project_Listing'!$C132,N1.2_Intervention_Types[Intervention Type ID],0),1),""))</f>
        <v>Governors</v>
      </c>
      <c r="C132" s="67">
        <f>IFERROR(INDEX(N1.2_Intervention_Types[Intervention Type ID],MATCH('N1.3_Project_Listing'!$I132,N1.2_Intervention_Types[Intervention Type],0),1),"")</f>
        <v>129</v>
      </c>
      <c r="D132" s="160" t="str">
        <f>IFERROR(INDEX(N1.2_Intervention_Types[Intervention Category],MATCH('N1.3_Project_Listing'!$C132,N1.2_Intervention_Types[Intervention Type ID],0),1),"")</f>
        <v>Refurbishment</v>
      </c>
      <c r="E132" s="210" t="s">
        <v>745</v>
      </c>
      <c r="F132" s="236" t="s">
        <v>746</v>
      </c>
      <c r="G132" s="236" t="s">
        <v>193</v>
      </c>
      <c r="H132" s="236" t="s">
        <v>300</v>
      </c>
      <c r="I132" s="151" t="s">
        <v>747</v>
      </c>
      <c r="J132" s="139">
        <v>2028</v>
      </c>
      <c r="K132" s="312">
        <v>0</v>
      </c>
      <c r="L132" s="312">
        <v>0</v>
      </c>
      <c r="M132" s="312">
        <v>8</v>
      </c>
      <c r="N132" s="343">
        <v>9.4475464033372911E-2</v>
      </c>
      <c r="O132" s="343">
        <v>9.4324912611588624E-2</v>
      </c>
      <c r="P132" s="365">
        <v>3.5716996911050953E-3</v>
      </c>
      <c r="Q132" s="366">
        <f t="shared" si="13"/>
        <v>1.5055142178428682E-4</v>
      </c>
      <c r="R132" s="368">
        <f>IF('N1.3_Project_Listing'!$D132="Replacement",SUM('N1.3_Project_Listing'!$K132:$L132)/2,'N1.3_Project_Listing'!$M132)</f>
        <v>8</v>
      </c>
      <c r="S132" s="67" t="str">
        <f>IFERROR(INDEX('N0.7_Lookup_References'!$C$13:$C$72,MATCH($A132,'N0.7_Lookup_References'!$B$13:$B$72,0)),"")</f>
        <v>Number of</v>
      </c>
      <c r="T132" s="338" t="str">
        <f t="shared" si="9"/>
        <v/>
      </c>
      <c r="V132" s="312">
        <v>0</v>
      </c>
      <c r="W132" s="312">
        <v>0</v>
      </c>
      <c r="X132" s="312">
        <v>0</v>
      </c>
      <c r="Y132" s="312">
        <v>0</v>
      </c>
      <c r="Z132" s="312">
        <v>0</v>
      </c>
      <c r="AA132" s="312">
        <v>0</v>
      </c>
      <c r="AB132" s="312">
        <v>0</v>
      </c>
      <c r="AC132" s="312">
        <v>0</v>
      </c>
      <c r="AD132" s="312">
        <v>1</v>
      </c>
      <c r="AE132" s="312">
        <v>7</v>
      </c>
      <c r="AF132" s="312">
        <v>0</v>
      </c>
      <c r="AG132" s="312">
        <v>0</v>
      </c>
      <c r="AH132" s="312">
        <v>0</v>
      </c>
      <c r="AI132" s="312">
        <v>0</v>
      </c>
      <c r="AJ132" s="312">
        <v>0</v>
      </c>
      <c r="AK132" s="312">
        <v>0</v>
      </c>
      <c r="AL132" s="312">
        <v>0</v>
      </c>
      <c r="AM132" s="312">
        <v>0</v>
      </c>
      <c r="AN132" s="312">
        <v>1</v>
      </c>
      <c r="AO132" s="312">
        <v>7</v>
      </c>
      <c r="AP132" s="63">
        <f t="shared" si="10"/>
        <v>8</v>
      </c>
      <c r="AQ132" s="63">
        <f t="shared" si="11"/>
        <v>8</v>
      </c>
      <c r="AR132" s="63">
        <f t="shared" si="12"/>
        <v>0</v>
      </c>
      <c r="AT132" s="176" cm="1">
        <f t="array" ref="AT132">SUMIFS('N1.3_Project_Listing'!$P$16:$P$829, 'N1.3_Project_Listing'!$E$16:$E$829,'N1.3_Project_Listing'!$E132, 'N1.3_Project_Listing'!$A$16:$A$829,ET_Risk_SC_Summation[[#Headers],[132kV Circuit Breaker]])</f>
        <v>0</v>
      </c>
      <c r="AU132" s="176" cm="1">
        <f t="array" ref="AU132">SUMIFS('N1.3_Project_Listing'!$P$16:$P$829, 'N1.3_Project_Listing'!$E$16:$E$829,'N1.3_Project_Listing'!$E132, 'N1.3_Project_Listing'!$A$16:$A$829,ET_Risk_SC_Summation[[#Headers],[132kV Transformer]])</f>
        <v>0</v>
      </c>
      <c r="AV132" s="176" cm="1">
        <f t="array" ref="AV132">SUMIFS('N1.3_Project_Listing'!$P$16:$P$829, 'N1.3_Project_Listing'!$E$16:$E$829,'N1.3_Project_Listing'!$E132, 'N1.3_Project_Listing'!$A$16:$A$829,ET_Risk_SC_Summation[[#Headers],[132kV Reactor]])</f>
        <v>0</v>
      </c>
      <c r="AW132" s="176" cm="1">
        <f t="array" ref="AW132">SUMIFS('N1.3_Project_Listing'!$P$16:$P$829, 'N1.3_Project_Listing'!$E$16:$E$829,'N1.3_Project_Listing'!$E132, 'N1.3_Project_Listing'!$A$16:$A$829,ET_Risk_SC_Summation[[#Headers],[132kV Underground Cable]])</f>
        <v>0</v>
      </c>
      <c r="AX132" s="176" cm="1">
        <f t="array" ref="AX132">SUMIFS('N1.3_Project_Listing'!$P$16:$P$829, 'N1.3_Project_Listing'!$E$16:$E$829,'N1.3_Project_Listing'!$E132, 'N1.3_Project_Listing'!$A$16:$A$829,ET_Risk_SC_Summation[[#Headers],[132kV OHL Conductor]])</f>
        <v>0</v>
      </c>
      <c r="AY132" s="176" cm="1">
        <f t="array" ref="AY132">SUMIFS('N1.3_Project_Listing'!$P$16:$P$829, 'N1.3_Project_Listing'!$E$16:$E$829,'N1.3_Project_Listing'!$E132, 'N1.3_Project_Listing'!$A$16:$A$829,ET_Risk_SC_Summation[[#Headers],[132kV OHL Fittings]])</f>
        <v>0</v>
      </c>
      <c r="AZ132" s="176" cm="1">
        <f t="array" ref="AZ132">SUMIFS('N1.3_Project_Listing'!$P$16:$P$829, 'N1.3_Project_Listing'!$E$16:$E$829,'N1.3_Project_Listing'!$E132, 'N1.3_Project_Listing'!$A$16:$A$829,ET_Risk_SC_Summation[[#Headers],[132kV OHL Tower]])</f>
        <v>0</v>
      </c>
      <c r="BA132" s="176" cm="1">
        <f t="array" ref="BA132">SUMIFS('N1.3_Project_Listing'!$P$16:$P$829, 'N1.3_Project_Listing'!$E$16:$E$829,'N1.3_Project_Listing'!$E132, 'N1.3_Project_Listing'!$A$16:$A$829,ET_Risk_SC_Summation[[#Headers],[275kV Circuit Breaker]])</f>
        <v>0</v>
      </c>
      <c r="BB132" s="176" cm="1">
        <f t="array" ref="BB132">SUMIFS('N1.3_Project_Listing'!$P$16:$P$829, 'N1.3_Project_Listing'!$E$16:$E$829,'N1.3_Project_Listing'!$E132, 'N1.3_Project_Listing'!$A$16:$A$829,ET_Risk_SC_Summation[[#Headers],[275kV Transformer]])</f>
        <v>0</v>
      </c>
      <c r="BC132" s="176" cm="1">
        <f t="array" ref="BC132">SUMIFS('N1.3_Project_Listing'!$P$16:$P$829, 'N1.3_Project_Listing'!$E$16:$E$829,'N1.3_Project_Listing'!$E132, 'N1.3_Project_Listing'!$A$16:$A$829,ET_Risk_SC_Summation[[#Headers],[275kV Reactor]])</f>
        <v>0</v>
      </c>
      <c r="BD132" s="176" cm="1">
        <f t="array" ref="BD132">SUMIFS('N1.3_Project_Listing'!$P$16:$P$829, 'N1.3_Project_Listing'!$E$16:$E$829,'N1.3_Project_Listing'!$E132, 'N1.3_Project_Listing'!$A$16:$A$829,ET_Risk_SC_Summation[[#Headers],[275kV Underground Cable]])</f>
        <v>0</v>
      </c>
      <c r="BE132" s="176" cm="1">
        <f t="array" ref="BE132">SUMIFS('N1.3_Project_Listing'!$P$16:$P$829, 'N1.3_Project_Listing'!$E$16:$E$829,'N1.3_Project_Listing'!$E132, 'N1.3_Project_Listing'!$A$16:$A$829,ET_Risk_SC_Summation[[#Headers],[275kV OHL Conductor]])</f>
        <v>0</v>
      </c>
      <c r="BF132" s="176" cm="1">
        <f t="array" ref="BF132">SUMIFS('N1.3_Project_Listing'!$P$16:$P$829, 'N1.3_Project_Listing'!$E$16:$E$829,'N1.3_Project_Listing'!$E132, 'N1.3_Project_Listing'!$A$16:$A$829,ET_Risk_SC_Summation[[#Headers],[275kV OHL Fittings]])</f>
        <v>0</v>
      </c>
      <c r="BG132" s="176" cm="1">
        <f t="array" ref="BG132">SUMIFS('N1.3_Project_Listing'!$P$16:$P$829, 'N1.3_Project_Listing'!$E$16:$E$829,'N1.3_Project_Listing'!$E132, 'N1.3_Project_Listing'!$A$16:$A$829,ET_Risk_SC_Summation[[#Headers],[275kV OHL Tower]])</f>
        <v>0</v>
      </c>
      <c r="BH132" s="176" cm="1">
        <f t="array" ref="BH132">SUMIFS('N1.3_Project_Listing'!$P$16:$P$829, 'N1.3_Project_Listing'!$E$16:$E$829,'N1.3_Project_Listing'!$E132, 'N1.3_Project_Listing'!$A$16:$A$829,ET_Risk_SC_Summation[[#Headers],[400kV Circuit Breaker]])</f>
        <v>0</v>
      </c>
      <c r="BI132" s="176" cm="1">
        <f t="array" ref="BI132">SUMIFS('N1.3_Project_Listing'!$P$16:$P$829, 'N1.3_Project_Listing'!$E$16:$E$829,'N1.3_Project_Listing'!$E132, 'N1.3_Project_Listing'!$A$16:$A$829,ET_Risk_SC_Summation[[#Headers],[400kV Transformer]])</f>
        <v>0</v>
      </c>
      <c r="BJ132" s="176" cm="1">
        <f t="array" ref="BJ132">SUMIFS('N1.3_Project_Listing'!$P$16:$P$829, 'N1.3_Project_Listing'!$E$16:$E$829,'N1.3_Project_Listing'!$E132, 'N1.3_Project_Listing'!$A$16:$A$829,ET_Risk_SC_Summation[[#Headers],[400kV Reactor]])</f>
        <v>0</v>
      </c>
      <c r="BK132" s="176" cm="1">
        <f t="array" ref="BK132">SUMIFS('N1.3_Project_Listing'!$P$16:$P$829, 'N1.3_Project_Listing'!$E$16:$E$829,'N1.3_Project_Listing'!$E132, 'N1.3_Project_Listing'!$A$16:$A$829,ET_Risk_SC_Summation[[#Headers],[400kV Underground Cable]])</f>
        <v>0</v>
      </c>
      <c r="BL132" s="176" cm="1">
        <f t="array" ref="BL132">SUMIFS('N1.3_Project_Listing'!$P$16:$P$829, 'N1.3_Project_Listing'!$E$16:$E$829,'N1.3_Project_Listing'!$E132, 'N1.3_Project_Listing'!$A$16:$A$829,ET_Risk_SC_Summation[[#Headers],[400kV OHL Conductor]])</f>
        <v>0</v>
      </c>
      <c r="BM132" s="176" cm="1">
        <f t="array" ref="BM132">SUMIFS('N1.3_Project_Listing'!$P$16:$P$829, 'N1.3_Project_Listing'!$E$16:$E$829,'N1.3_Project_Listing'!$E132, 'N1.3_Project_Listing'!$A$16:$A$829,ET_Risk_SC_Summation[[#Headers],[400kV OHL Fittings]])</f>
        <v>0</v>
      </c>
      <c r="BN132" s="176" cm="1">
        <f t="array" ref="BN132">SUMIFS('N1.3_Project_Listing'!$P$16:$P$829, 'N1.3_Project_Listing'!$E$16:$E$829,'N1.3_Project_Listing'!$E132, 'N1.3_Project_Listing'!$A$16:$A$829,ET_Risk_SC_Summation[[#Headers],[400kV OHL Tower]])</f>
        <v>0</v>
      </c>
      <c r="BO132" s="177" t="str">
        <f>IF(SUM(ET_Risk_SC_Summation[[#This Row],[132kV Circuit Breaker]:[400kV OHL Tower]])=0, "n/a", INDEX(ET_Risk_SC_Summation[#Headers],1,MATCH(MAX(ET_Risk_SC_Summation[[#This Row],[132kV Circuit Breaker]:[400kV OHL Tower]]),ET_Risk_SC_Summation[[#This Row],[132kV Circuit Breaker]:[400kV OHL Tower]],0)))</f>
        <v>n/a</v>
      </c>
      <c r="BP132" s="177" t="str">
        <f>IFERROR(INDEX('N0.7_Lookup_References'!$G$77:$G$98,MATCH(ET_Risk_SC_Summation[[#This Row],[Mxx Category]],'N0.7_Lookup_References'!$F$77:$F$98,0)),"")</f>
        <v/>
      </c>
    </row>
    <row r="133" spans="1:68" ht="108">
      <c r="A133" s="160" t="str">
        <f>IFERROR(INDEX(N1.2_Intervention_Types[NARM Asset Category],MATCH('N1.3_Project_Listing'!$C133,N1.2_Intervention_Types[Intervention Type ID],0),1),"")</f>
        <v>Governors</v>
      </c>
      <c r="B133" s="160" t="str">
        <f>IF($D$2="GD",IFERROR(INDEX(N1.2_Intervention_Types[C&amp;V Asset Category (GD)],MATCH('N1.3_Project_Listing'!$C133,N1.2_Intervention_Types[Intervention Type ID],0),1),""),IFERROR(INDEX(N1.2_Intervention_Types[NARM Asset Category],MATCH('N1.3_Project_Listing'!$C133,N1.2_Intervention_Types[Intervention Type ID],0),1),""))</f>
        <v>Governors</v>
      </c>
      <c r="C133" s="67">
        <f>IFERROR(INDEX(N1.2_Intervention_Types[Intervention Type ID],MATCH('N1.3_Project_Listing'!$I133,N1.2_Intervention_Types[Intervention Type],0),1),"")</f>
        <v>129</v>
      </c>
      <c r="D133" s="160" t="str">
        <f>IFERROR(INDEX(N1.2_Intervention_Types[Intervention Category],MATCH('N1.3_Project_Listing'!$C133,N1.2_Intervention_Types[Intervention Type ID],0),1),"")</f>
        <v>Refurbishment</v>
      </c>
      <c r="E133" s="210" t="s">
        <v>745</v>
      </c>
      <c r="F133" s="236" t="s">
        <v>746</v>
      </c>
      <c r="G133" s="236" t="s">
        <v>193</v>
      </c>
      <c r="H133" s="236" t="s">
        <v>300</v>
      </c>
      <c r="I133" s="151" t="s">
        <v>747</v>
      </c>
      <c r="J133" s="139">
        <v>2029</v>
      </c>
      <c r="K133" s="312">
        <v>0</v>
      </c>
      <c r="L133" s="312">
        <v>0</v>
      </c>
      <c r="M133" s="312">
        <v>7</v>
      </c>
      <c r="N133" s="343">
        <v>5.4715771486363751E-2</v>
      </c>
      <c r="O133" s="343">
        <v>5.4617560797838194E-2</v>
      </c>
      <c r="P133" s="365">
        <v>2.3091414607407158E-3</v>
      </c>
      <c r="Q133" s="366">
        <f t="shared" si="13"/>
        <v>9.8210688525557366E-5</v>
      </c>
      <c r="R133" s="368">
        <f>IF('N1.3_Project_Listing'!$D133="Replacement",SUM('N1.3_Project_Listing'!$K133:$L133)/2,'N1.3_Project_Listing'!$M133)</f>
        <v>7</v>
      </c>
      <c r="S133" s="67" t="str">
        <f>IFERROR(INDEX('N0.7_Lookup_References'!$C$13:$C$72,MATCH($A133,'N0.7_Lookup_References'!$B$13:$B$72,0)),"")</f>
        <v>Number of</v>
      </c>
      <c r="T133" s="338" t="str">
        <f t="shared" si="9"/>
        <v/>
      </c>
      <c r="V133" s="312">
        <v>0</v>
      </c>
      <c r="W133" s="312">
        <v>1</v>
      </c>
      <c r="X133" s="312">
        <v>0</v>
      </c>
      <c r="Y133" s="312">
        <v>0</v>
      </c>
      <c r="Z133" s="312">
        <v>0</v>
      </c>
      <c r="AA133" s="312">
        <v>0</v>
      </c>
      <c r="AB133" s="312">
        <v>1</v>
      </c>
      <c r="AC133" s="312">
        <v>0</v>
      </c>
      <c r="AD133" s="312">
        <v>0</v>
      </c>
      <c r="AE133" s="312">
        <v>5</v>
      </c>
      <c r="AF133" s="312">
        <v>0</v>
      </c>
      <c r="AG133" s="312">
        <v>1</v>
      </c>
      <c r="AH133" s="312">
        <v>0</v>
      </c>
      <c r="AI133" s="312">
        <v>0</v>
      </c>
      <c r="AJ133" s="312">
        <v>0</v>
      </c>
      <c r="AK133" s="312">
        <v>1</v>
      </c>
      <c r="AL133" s="312">
        <v>0</v>
      </c>
      <c r="AM133" s="312">
        <v>0</v>
      </c>
      <c r="AN133" s="312">
        <v>0</v>
      </c>
      <c r="AO133" s="312">
        <v>5</v>
      </c>
      <c r="AP133" s="63">
        <f t="shared" si="10"/>
        <v>7</v>
      </c>
      <c r="AQ133" s="63">
        <f t="shared" si="11"/>
        <v>7</v>
      </c>
      <c r="AR133" s="63">
        <f t="shared" si="12"/>
        <v>0</v>
      </c>
      <c r="AT133" s="176" cm="1">
        <f t="array" ref="AT133">SUMIFS('N1.3_Project_Listing'!$P$16:$P$829, 'N1.3_Project_Listing'!$E$16:$E$829,'N1.3_Project_Listing'!$E133, 'N1.3_Project_Listing'!$A$16:$A$829,ET_Risk_SC_Summation[[#Headers],[132kV Circuit Breaker]])</f>
        <v>0</v>
      </c>
      <c r="AU133" s="176" cm="1">
        <f t="array" ref="AU133">SUMIFS('N1.3_Project_Listing'!$P$16:$P$829, 'N1.3_Project_Listing'!$E$16:$E$829,'N1.3_Project_Listing'!$E133, 'N1.3_Project_Listing'!$A$16:$A$829,ET_Risk_SC_Summation[[#Headers],[132kV Transformer]])</f>
        <v>0</v>
      </c>
      <c r="AV133" s="176" cm="1">
        <f t="array" ref="AV133">SUMIFS('N1.3_Project_Listing'!$P$16:$P$829, 'N1.3_Project_Listing'!$E$16:$E$829,'N1.3_Project_Listing'!$E133, 'N1.3_Project_Listing'!$A$16:$A$829,ET_Risk_SC_Summation[[#Headers],[132kV Reactor]])</f>
        <v>0</v>
      </c>
      <c r="AW133" s="176" cm="1">
        <f t="array" ref="AW133">SUMIFS('N1.3_Project_Listing'!$P$16:$P$829, 'N1.3_Project_Listing'!$E$16:$E$829,'N1.3_Project_Listing'!$E133, 'N1.3_Project_Listing'!$A$16:$A$829,ET_Risk_SC_Summation[[#Headers],[132kV Underground Cable]])</f>
        <v>0</v>
      </c>
      <c r="AX133" s="176" cm="1">
        <f t="array" ref="AX133">SUMIFS('N1.3_Project_Listing'!$P$16:$P$829, 'N1.3_Project_Listing'!$E$16:$E$829,'N1.3_Project_Listing'!$E133, 'N1.3_Project_Listing'!$A$16:$A$829,ET_Risk_SC_Summation[[#Headers],[132kV OHL Conductor]])</f>
        <v>0</v>
      </c>
      <c r="AY133" s="176" cm="1">
        <f t="array" ref="AY133">SUMIFS('N1.3_Project_Listing'!$P$16:$P$829, 'N1.3_Project_Listing'!$E$16:$E$829,'N1.3_Project_Listing'!$E133, 'N1.3_Project_Listing'!$A$16:$A$829,ET_Risk_SC_Summation[[#Headers],[132kV OHL Fittings]])</f>
        <v>0</v>
      </c>
      <c r="AZ133" s="176" cm="1">
        <f t="array" ref="AZ133">SUMIFS('N1.3_Project_Listing'!$P$16:$P$829, 'N1.3_Project_Listing'!$E$16:$E$829,'N1.3_Project_Listing'!$E133, 'N1.3_Project_Listing'!$A$16:$A$829,ET_Risk_SC_Summation[[#Headers],[132kV OHL Tower]])</f>
        <v>0</v>
      </c>
      <c r="BA133" s="176" cm="1">
        <f t="array" ref="BA133">SUMIFS('N1.3_Project_Listing'!$P$16:$P$829, 'N1.3_Project_Listing'!$E$16:$E$829,'N1.3_Project_Listing'!$E133, 'N1.3_Project_Listing'!$A$16:$A$829,ET_Risk_SC_Summation[[#Headers],[275kV Circuit Breaker]])</f>
        <v>0</v>
      </c>
      <c r="BB133" s="176" cm="1">
        <f t="array" ref="BB133">SUMIFS('N1.3_Project_Listing'!$P$16:$P$829, 'N1.3_Project_Listing'!$E$16:$E$829,'N1.3_Project_Listing'!$E133, 'N1.3_Project_Listing'!$A$16:$A$829,ET_Risk_SC_Summation[[#Headers],[275kV Transformer]])</f>
        <v>0</v>
      </c>
      <c r="BC133" s="176" cm="1">
        <f t="array" ref="BC133">SUMIFS('N1.3_Project_Listing'!$P$16:$P$829, 'N1.3_Project_Listing'!$E$16:$E$829,'N1.3_Project_Listing'!$E133, 'N1.3_Project_Listing'!$A$16:$A$829,ET_Risk_SC_Summation[[#Headers],[275kV Reactor]])</f>
        <v>0</v>
      </c>
      <c r="BD133" s="176" cm="1">
        <f t="array" ref="BD133">SUMIFS('N1.3_Project_Listing'!$P$16:$P$829, 'N1.3_Project_Listing'!$E$16:$E$829,'N1.3_Project_Listing'!$E133, 'N1.3_Project_Listing'!$A$16:$A$829,ET_Risk_SC_Summation[[#Headers],[275kV Underground Cable]])</f>
        <v>0</v>
      </c>
      <c r="BE133" s="176" cm="1">
        <f t="array" ref="BE133">SUMIFS('N1.3_Project_Listing'!$P$16:$P$829, 'N1.3_Project_Listing'!$E$16:$E$829,'N1.3_Project_Listing'!$E133, 'N1.3_Project_Listing'!$A$16:$A$829,ET_Risk_SC_Summation[[#Headers],[275kV OHL Conductor]])</f>
        <v>0</v>
      </c>
      <c r="BF133" s="176" cm="1">
        <f t="array" ref="BF133">SUMIFS('N1.3_Project_Listing'!$P$16:$P$829, 'N1.3_Project_Listing'!$E$16:$E$829,'N1.3_Project_Listing'!$E133, 'N1.3_Project_Listing'!$A$16:$A$829,ET_Risk_SC_Summation[[#Headers],[275kV OHL Fittings]])</f>
        <v>0</v>
      </c>
      <c r="BG133" s="176" cm="1">
        <f t="array" ref="BG133">SUMIFS('N1.3_Project_Listing'!$P$16:$P$829, 'N1.3_Project_Listing'!$E$16:$E$829,'N1.3_Project_Listing'!$E133, 'N1.3_Project_Listing'!$A$16:$A$829,ET_Risk_SC_Summation[[#Headers],[275kV OHL Tower]])</f>
        <v>0</v>
      </c>
      <c r="BH133" s="176" cm="1">
        <f t="array" ref="BH133">SUMIFS('N1.3_Project_Listing'!$P$16:$P$829, 'N1.3_Project_Listing'!$E$16:$E$829,'N1.3_Project_Listing'!$E133, 'N1.3_Project_Listing'!$A$16:$A$829,ET_Risk_SC_Summation[[#Headers],[400kV Circuit Breaker]])</f>
        <v>0</v>
      </c>
      <c r="BI133" s="176" cm="1">
        <f t="array" ref="BI133">SUMIFS('N1.3_Project_Listing'!$P$16:$P$829, 'N1.3_Project_Listing'!$E$16:$E$829,'N1.3_Project_Listing'!$E133, 'N1.3_Project_Listing'!$A$16:$A$829,ET_Risk_SC_Summation[[#Headers],[400kV Transformer]])</f>
        <v>0</v>
      </c>
      <c r="BJ133" s="176" cm="1">
        <f t="array" ref="BJ133">SUMIFS('N1.3_Project_Listing'!$P$16:$P$829, 'N1.3_Project_Listing'!$E$16:$E$829,'N1.3_Project_Listing'!$E133, 'N1.3_Project_Listing'!$A$16:$A$829,ET_Risk_SC_Summation[[#Headers],[400kV Reactor]])</f>
        <v>0</v>
      </c>
      <c r="BK133" s="176" cm="1">
        <f t="array" ref="BK133">SUMIFS('N1.3_Project_Listing'!$P$16:$P$829, 'N1.3_Project_Listing'!$E$16:$E$829,'N1.3_Project_Listing'!$E133, 'N1.3_Project_Listing'!$A$16:$A$829,ET_Risk_SC_Summation[[#Headers],[400kV Underground Cable]])</f>
        <v>0</v>
      </c>
      <c r="BL133" s="176" cm="1">
        <f t="array" ref="BL133">SUMIFS('N1.3_Project_Listing'!$P$16:$P$829, 'N1.3_Project_Listing'!$E$16:$E$829,'N1.3_Project_Listing'!$E133, 'N1.3_Project_Listing'!$A$16:$A$829,ET_Risk_SC_Summation[[#Headers],[400kV OHL Conductor]])</f>
        <v>0</v>
      </c>
      <c r="BM133" s="176" cm="1">
        <f t="array" ref="BM133">SUMIFS('N1.3_Project_Listing'!$P$16:$P$829, 'N1.3_Project_Listing'!$E$16:$E$829,'N1.3_Project_Listing'!$E133, 'N1.3_Project_Listing'!$A$16:$A$829,ET_Risk_SC_Summation[[#Headers],[400kV OHL Fittings]])</f>
        <v>0</v>
      </c>
      <c r="BN133" s="176" cm="1">
        <f t="array" ref="BN133">SUMIFS('N1.3_Project_Listing'!$P$16:$P$829, 'N1.3_Project_Listing'!$E$16:$E$829,'N1.3_Project_Listing'!$E133, 'N1.3_Project_Listing'!$A$16:$A$829,ET_Risk_SC_Summation[[#Headers],[400kV OHL Tower]])</f>
        <v>0</v>
      </c>
      <c r="BO133" s="177" t="str">
        <f>IF(SUM(ET_Risk_SC_Summation[[#This Row],[132kV Circuit Breaker]:[400kV OHL Tower]])=0, "n/a", INDEX(ET_Risk_SC_Summation[#Headers],1,MATCH(MAX(ET_Risk_SC_Summation[[#This Row],[132kV Circuit Breaker]:[400kV OHL Tower]]),ET_Risk_SC_Summation[[#This Row],[132kV Circuit Breaker]:[400kV OHL Tower]],0)))</f>
        <v>n/a</v>
      </c>
      <c r="BP133" s="177" t="str">
        <f>IFERROR(INDEX('N0.7_Lookup_References'!$G$77:$G$98,MATCH(ET_Risk_SC_Summation[[#This Row],[Mxx Category]],'N0.7_Lookup_References'!$F$77:$F$98,0)),"")</f>
        <v/>
      </c>
    </row>
    <row r="134" spans="1:68" ht="108">
      <c r="A134" s="160" t="str">
        <f>IFERROR(INDEX(N1.2_Intervention_Types[NARM Asset Category],MATCH('N1.3_Project_Listing'!$C134,N1.2_Intervention_Types[Intervention Type ID],0),1),"")</f>
        <v>Governors</v>
      </c>
      <c r="B134" s="160" t="str">
        <f>IF($D$2="GD",IFERROR(INDEX(N1.2_Intervention_Types[C&amp;V Asset Category (GD)],MATCH('N1.3_Project_Listing'!$C134,N1.2_Intervention_Types[Intervention Type ID],0),1),""),IFERROR(INDEX(N1.2_Intervention_Types[NARM Asset Category],MATCH('N1.3_Project_Listing'!$C134,N1.2_Intervention_Types[Intervention Type ID],0),1),""))</f>
        <v>Governors</v>
      </c>
      <c r="C134" s="67">
        <f>IFERROR(INDEX(N1.2_Intervention_Types[Intervention Type ID],MATCH('N1.3_Project_Listing'!$I134,N1.2_Intervention_Types[Intervention Type],0),1),"")</f>
        <v>129</v>
      </c>
      <c r="D134" s="160" t="str">
        <f>IFERROR(INDEX(N1.2_Intervention_Types[Intervention Category],MATCH('N1.3_Project_Listing'!$C134,N1.2_Intervention_Types[Intervention Type ID],0),1),"")</f>
        <v>Refurbishment</v>
      </c>
      <c r="E134" s="210" t="s">
        <v>745</v>
      </c>
      <c r="F134" s="236" t="s">
        <v>746</v>
      </c>
      <c r="G134" s="236" t="s">
        <v>193</v>
      </c>
      <c r="H134" s="236" t="s">
        <v>300</v>
      </c>
      <c r="I134" s="151" t="s">
        <v>747</v>
      </c>
      <c r="J134" s="139">
        <v>2030</v>
      </c>
      <c r="K134" s="312">
        <v>0</v>
      </c>
      <c r="L134" s="312">
        <v>0</v>
      </c>
      <c r="M134" s="312">
        <v>4</v>
      </c>
      <c r="N134" s="343">
        <v>3.4750256218827547E-2</v>
      </c>
      <c r="O134" s="343">
        <v>3.4693196264053823E-2</v>
      </c>
      <c r="P134" s="365">
        <v>1.3471878202818081E-3</v>
      </c>
      <c r="Q134" s="366">
        <f t="shared" si="13"/>
        <v>5.7059954773723554E-5</v>
      </c>
      <c r="R134" s="368">
        <f>IF('N1.3_Project_Listing'!$D134="Replacement",SUM('N1.3_Project_Listing'!$K134:$L134)/2,'N1.3_Project_Listing'!$M134)</f>
        <v>4</v>
      </c>
      <c r="S134" s="67" t="str">
        <f>IFERROR(INDEX('N0.7_Lookup_References'!$C$13:$C$72,MATCH($A134,'N0.7_Lookup_References'!$B$13:$B$72,0)),"")</f>
        <v>Number of</v>
      </c>
      <c r="T134" s="338" t="str">
        <f t="shared" si="9"/>
        <v/>
      </c>
      <c r="V134" s="312">
        <v>0</v>
      </c>
      <c r="W134" s="312">
        <v>0</v>
      </c>
      <c r="X134" s="312">
        <v>0</v>
      </c>
      <c r="Y134" s="312">
        <v>0</v>
      </c>
      <c r="Z134" s="312">
        <v>0</v>
      </c>
      <c r="AA134" s="312">
        <v>0</v>
      </c>
      <c r="AB134" s="312">
        <v>0</v>
      </c>
      <c r="AC134" s="312">
        <v>0</v>
      </c>
      <c r="AD134" s="312">
        <v>2</v>
      </c>
      <c r="AE134" s="312">
        <v>2</v>
      </c>
      <c r="AF134" s="312">
        <v>0</v>
      </c>
      <c r="AG134" s="312">
        <v>0</v>
      </c>
      <c r="AH134" s="312">
        <v>0</v>
      </c>
      <c r="AI134" s="312">
        <v>0</v>
      </c>
      <c r="AJ134" s="312">
        <v>0</v>
      </c>
      <c r="AK134" s="312">
        <v>0</v>
      </c>
      <c r="AL134" s="312">
        <v>0</v>
      </c>
      <c r="AM134" s="312">
        <v>0</v>
      </c>
      <c r="AN134" s="312">
        <v>2</v>
      </c>
      <c r="AO134" s="312">
        <v>2</v>
      </c>
      <c r="AP134" s="63">
        <f t="shared" si="10"/>
        <v>4</v>
      </c>
      <c r="AQ134" s="63">
        <f t="shared" si="11"/>
        <v>4</v>
      </c>
      <c r="AR134" s="63">
        <f t="shared" si="12"/>
        <v>0</v>
      </c>
      <c r="AT134" s="176" cm="1">
        <f t="array" ref="AT134">SUMIFS('N1.3_Project_Listing'!$P$16:$P$829, 'N1.3_Project_Listing'!$E$16:$E$829,'N1.3_Project_Listing'!$E134, 'N1.3_Project_Listing'!$A$16:$A$829,ET_Risk_SC_Summation[[#Headers],[132kV Circuit Breaker]])</f>
        <v>0</v>
      </c>
      <c r="AU134" s="176" cm="1">
        <f t="array" ref="AU134">SUMIFS('N1.3_Project_Listing'!$P$16:$P$829, 'N1.3_Project_Listing'!$E$16:$E$829,'N1.3_Project_Listing'!$E134, 'N1.3_Project_Listing'!$A$16:$A$829,ET_Risk_SC_Summation[[#Headers],[132kV Transformer]])</f>
        <v>0</v>
      </c>
      <c r="AV134" s="176" cm="1">
        <f t="array" ref="AV134">SUMIFS('N1.3_Project_Listing'!$P$16:$P$829, 'N1.3_Project_Listing'!$E$16:$E$829,'N1.3_Project_Listing'!$E134, 'N1.3_Project_Listing'!$A$16:$A$829,ET_Risk_SC_Summation[[#Headers],[132kV Reactor]])</f>
        <v>0</v>
      </c>
      <c r="AW134" s="176" cm="1">
        <f t="array" ref="AW134">SUMIFS('N1.3_Project_Listing'!$P$16:$P$829, 'N1.3_Project_Listing'!$E$16:$E$829,'N1.3_Project_Listing'!$E134, 'N1.3_Project_Listing'!$A$16:$A$829,ET_Risk_SC_Summation[[#Headers],[132kV Underground Cable]])</f>
        <v>0</v>
      </c>
      <c r="AX134" s="176" cm="1">
        <f t="array" ref="AX134">SUMIFS('N1.3_Project_Listing'!$P$16:$P$829, 'N1.3_Project_Listing'!$E$16:$E$829,'N1.3_Project_Listing'!$E134, 'N1.3_Project_Listing'!$A$16:$A$829,ET_Risk_SC_Summation[[#Headers],[132kV OHL Conductor]])</f>
        <v>0</v>
      </c>
      <c r="AY134" s="176" cm="1">
        <f t="array" ref="AY134">SUMIFS('N1.3_Project_Listing'!$P$16:$P$829, 'N1.3_Project_Listing'!$E$16:$E$829,'N1.3_Project_Listing'!$E134, 'N1.3_Project_Listing'!$A$16:$A$829,ET_Risk_SC_Summation[[#Headers],[132kV OHL Fittings]])</f>
        <v>0</v>
      </c>
      <c r="AZ134" s="176" cm="1">
        <f t="array" ref="AZ134">SUMIFS('N1.3_Project_Listing'!$P$16:$P$829, 'N1.3_Project_Listing'!$E$16:$E$829,'N1.3_Project_Listing'!$E134, 'N1.3_Project_Listing'!$A$16:$A$829,ET_Risk_SC_Summation[[#Headers],[132kV OHL Tower]])</f>
        <v>0</v>
      </c>
      <c r="BA134" s="176" cm="1">
        <f t="array" ref="BA134">SUMIFS('N1.3_Project_Listing'!$P$16:$P$829, 'N1.3_Project_Listing'!$E$16:$E$829,'N1.3_Project_Listing'!$E134, 'N1.3_Project_Listing'!$A$16:$A$829,ET_Risk_SC_Summation[[#Headers],[275kV Circuit Breaker]])</f>
        <v>0</v>
      </c>
      <c r="BB134" s="176" cm="1">
        <f t="array" ref="BB134">SUMIFS('N1.3_Project_Listing'!$P$16:$P$829, 'N1.3_Project_Listing'!$E$16:$E$829,'N1.3_Project_Listing'!$E134, 'N1.3_Project_Listing'!$A$16:$A$829,ET_Risk_SC_Summation[[#Headers],[275kV Transformer]])</f>
        <v>0</v>
      </c>
      <c r="BC134" s="176" cm="1">
        <f t="array" ref="BC134">SUMIFS('N1.3_Project_Listing'!$P$16:$P$829, 'N1.3_Project_Listing'!$E$16:$E$829,'N1.3_Project_Listing'!$E134, 'N1.3_Project_Listing'!$A$16:$A$829,ET_Risk_SC_Summation[[#Headers],[275kV Reactor]])</f>
        <v>0</v>
      </c>
      <c r="BD134" s="176" cm="1">
        <f t="array" ref="BD134">SUMIFS('N1.3_Project_Listing'!$P$16:$P$829, 'N1.3_Project_Listing'!$E$16:$E$829,'N1.3_Project_Listing'!$E134, 'N1.3_Project_Listing'!$A$16:$A$829,ET_Risk_SC_Summation[[#Headers],[275kV Underground Cable]])</f>
        <v>0</v>
      </c>
      <c r="BE134" s="176" cm="1">
        <f t="array" ref="BE134">SUMIFS('N1.3_Project_Listing'!$P$16:$P$829, 'N1.3_Project_Listing'!$E$16:$E$829,'N1.3_Project_Listing'!$E134, 'N1.3_Project_Listing'!$A$16:$A$829,ET_Risk_SC_Summation[[#Headers],[275kV OHL Conductor]])</f>
        <v>0</v>
      </c>
      <c r="BF134" s="176" cm="1">
        <f t="array" ref="BF134">SUMIFS('N1.3_Project_Listing'!$P$16:$P$829, 'N1.3_Project_Listing'!$E$16:$E$829,'N1.3_Project_Listing'!$E134, 'N1.3_Project_Listing'!$A$16:$A$829,ET_Risk_SC_Summation[[#Headers],[275kV OHL Fittings]])</f>
        <v>0</v>
      </c>
      <c r="BG134" s="176" cm="1">
        <f t="array" ref="BG134">SUMIFS('N1.3_Project_Listing'!$P$16:$P$829, 'N1.3_Project_Listing'!$E$16:$E$829,'N1.3_Project_Listing'!$E134, 'N1.3_Project_Listing'!$A$16:$A$829,ET_Risk_SC_Summation[[#Headers],[275kV OHL Tower]])</f>
        <v>0</v>
      </c>
      <c r="BH134" s="176" cm="1">
        <f t="array" ref="BH134">SUMIFS('N1.3_Project_Listing'!$P$16:$P$829, 'N1.3_Project_Listing'!$E$16:$E$829,'N1.3_Project_Listing'!$E134, 'N1.3_Project_Listing'!$A$16:$A$829,ET_Risk_SC_Summation[[#Headers],[400kV Circuit Breaker]])</f>
        <v>0</v>
      </c>
      <c r="BI134" s="176" cm="1">
        <f t="array" ref="BI134">SUMIFS('N1.3_Project_Listing'!$P$16:$P$829, 'N1.3_Project_Listing'!$E$16:$E$829,'N1.3_Project_Listing'!$E134, 'N1.3_Project_Listing'!$A$16:$A$829,ET_Risk_SC_Summation[[#Headers],[400kV Transformer]])</f>
        <v>0</v>
      </c>
      <c r="BJ134" s="176" cm="1">
        <f t="array" ref="BJ134">SUMIFS('N1.3_Project_Listing'!$P$16:$P$829, 'N1.3_Project_Listing'!$E$16:$E$829,'N1.3_Project_Listing'!$E134, 'N1.3_Project_Listing'!$A$16:$A$829,ET_Risk_SC_Summation[[#Headers],[400kV Reactor]])</f>
        <v>0</v>
      </c>
      <c r="BK134" s="176" cm="1">
        <f t="array" ref="BK134">SUMIFS('N1.3_Project_Listing'!$P$16:$P$829, 'N1.3_Project_Listing'!$E$16:$E$829,'N1.3_Project_Listing'!$E134, 'N1.3_Project_Listing'!$A$16:$A$829,ET_Risk_SC_Summation[[#Headers],[400kV Underground Cable]])</f>
        <v>0</v>
      </c>
      <c r="BL134" s="176" cm="1">
        <f t="array" ref="BL134">SUMIFS('N1.3_Project_Listing'!$P$16:$P$829, 'N1.3_Project_Listing'!$E$16:$E$829,'N1.3_Project_Listing'!$E134, 'N1.3_Project_Listing'!$A$16:$A$829,ET_Risk_SC_Summation[[#Headers],[400kV OHL Conductor]])</f>
        <v>0</v>
      </c>
      <c r="BM134" s="176" cm="1">
        <f t="array" ref="BM134">SUMIFS('N1.3_Project_Listing'!$P$16:$P$829, 'N1.3_Project_Listing'!$E$16:$E$829,'N1.3_Project_Listing'!$E134, 'N1.3_Project_Listing'!$A$16:$A$829,ET_Risk_SC_Summation[[#Headers],[400kV OHL Fittings]])</f>
        <v>0</v>
      </c>
      <c r="BN134" s="176" cm="1">
        <f t="array" ref="BN134">SUMIFS('N1.3_Project_Listing'!$P$16:$P$829, 'N1.3_Project_Listing'!$E$16:$E$829,'N1.3_Project_Listing'!$E134, 'N1.3_Project_Listing'!$A$16:$A$829,ET_Risk_SC_Summation[[#Headers],[400kV OHL Tower]])</f>
        <v>0</v>
      </c>
      <c r="BO134" s="177" t="str">
        <f>IF(SUM(ET_Risk_SC_Summation[[#This Row],[132kV Circuit Breaker]:[400kV OHL Tower]])=0, "n/a", INDEX(ET_Risk_SC_Summation[#Headers],1,MATCH(MAX(ET_Risk_SC_Summation[[#This Row],[132kV Circuit Breaker]:[400kV OHL Tower]]),ET_Risk_SC_Summation[[#This Row],[132kV Circuit Breaker]:[400kV OHL Tower]],0)))</f>
        <v>n/a</v>
      </c>
      <c r="BP134" s="177" t="str">
        <f>IFERROR(INDEX('N0.7_Lookup_References'!$G$77:$G$98,MATCH(ET_Risk_SC_Summation[[#This Row],[Mxx Category]],'N0.7_Lookup_References'!$F$77:$F$98,0)),"")</f>
        <v/>
      </c>
    </row>
    <row r="135" spans="1:68" ht="108">
      <c r="A135" s="160" t="str">
        <f>IFERROR(INDEX(N1.2_Intervention_Types[NARM Asset Category],MATCH('N1.3_Project_Listing'!$C135,N1.2_Intervention_Types[Intervention Type ID],0),1),"")</f>
        <v>Governors</v>
      </c>
      <c r="B135" s="160" t="str">
        <f>IF($D$2="GD",IFERROR(INDEX(N1.2_Intervention_Types[C&amp;V Asset Category (GD)],MATCH('N1.3_Project_Listing'!$C135,N1.2_Intervention_Types[Intervention Type ID],0),1),""),IFERROR(INDEX(N1.2_Intervention_Types[NARM Asset Category],MATCH('N1.3_Project_Listing'!$C135,N1.2_Intervention_Types[Intervention Type ID],0),1),""))</f>
        <v>Governors</v>
      </c>
      <c r="C135" s="67">
        <f>IFERROR(INDEX(N1.2_Intervention_Types[Intervention Type ID],MATCH('N1.3_Project_Listing'!$I135,N1.2_Intervention_Types[Intervention Type],0),1),"")</f>
        <v>129</v>
      </c>
      <c r="D135" s="160" t="str">
        <f>IFERROR(INDEX(N1.2_Intervention_Types[Intervention Category],MATCH('N1.3_Project_Listing'!$C135,N1.2_Intervention_Types[Intervention Type ID],0),1),"")</f>
        <v>Refurbishment</v>
      </c>
      <c r="E135" s="210" t="s">
        <v>745</v>
      </c>
      <c r="F135" s="236" t="s">
        <v>746</v>
      </c>
      <c r="G135" s="236" t="s">
        <v>193</v>
      </c>
      <c r="H135" s="236" t="s">
        <v>300</v>
      </c>
      <c r="I135" s="151" t="s">
        <v>747</v>
      </c>
      <c r="J135" s="139">
        <v>2031</v>
      </c>
      <c r="K135" s="312">
        <v>0</v>
      </c>
      <c r="L135" s="312">
        <v>0</v>
      </c>
      <c r="M135" s="312">
        <v>6</v>
      </c>
      <c r="N135" s="343">
        <v>7.3977952697591401E-2</v>
      </c>
      <c r="O135" s="343">
        <v>7.3880677112248314E-2</v>
      </c>
      <c r="P135" s="365">
        <v>2.3144992009423832E-3</v>
      </c>
      <c r="Q135" s="366">
        <f t="shared" si="13"/>
        <v>9.7275585343087334E-5</v>
      </c>
      <c r="R135" s="368">
        <f>IF('N1.3_Project_Listing'!$D135="Replacement",SUM('N1.3_Project_Listing'!$K135:$L135)/2,'N1.3_Project_Listing'!$M135)</f>
        <v>6</v>
      </c>
      <c r="S135" s="67" t="str">
        <f>IFERROR(INDEX('N0.7_Lookup_References'!$C$13:$C$72,MATCH($A135,'N0.7_Lookup_References'!$B$13:$B$72,0)),"")</f>
        <v>Number of</v>
      </c>
      <c r="T135" s="338" t="str">
        <f t="shared" si="9"/>
        <v/>
      </c>
      <c r="V135" s="312">
        <v>0</v>
      </c>
      <c r="W135" s="312">
        <v>0</v>
      </c>
      <c r="X135" s="312">
        <v>0</v>
      </c>
      <c r="Y135" s="312">
        <v>0</v>
      </c>
      <c r="Z135" s="312">
        <v>1</v>
      </c>
      <c r="AA135" s="312">
        <v>0</v>
      </c>
      <c r="AB135" s="312">
        <v>0</v>
      </c>
      <c r="AC135" s="312">
        <v>0</v>
      </c>
      <c r="AD135" s="312">
        <v>0</v>
      </c>
      <c r="AE135" s="312">
        <v>5</v>
      </c>
      <c r="AF135" s="312">
        <v>0</v>
      </c>
      <c r="AG135" s="312">
        <v>0</v>
      </c>
      <c r="AH135" s="312">
        <v>0</v>
      </c>
      <c r="AI135" s="312">
        <v>0</v>
      </c>
      <c r="AJ135" s="312">
        <v>1</v>
      </c>
      <c r="AK135" s="312">
        <v>0</v>
      </c>
      <c r="AL135" s="312">
        <v>0</v>
      </c>
      <c r="AM135" s="312">
        <v>0</v>
      </c>
      <c r="AN135" s="312">
        <v>0</v>
      </c>
      <c r="AO135" s="312">
        <v>5</v>
      </c>
      <c r="AP135" s="63">
        <f t="shared" si="10"/>
        <v>6</v>
      </c>
      <c r="AQ135" s="63">
        <f t="shared" si="11"/>
        <v>6</v>
      </c>
      <c r="AR135" s="63">
        <f t="shared" si="12"/>
        <v>0</v>
      </c>
      <c r="AT135" s="176" cm="1">
        <f t="array" ref="AT135">SUMIFS('N1.3_Project_Listing'!$P$16:$P$829, 'N1.3_Project_Listing'!$E$16:$E$829,'N1.3_Project_Listing'!$E135, 'N1.3_Project_Listing'!$A$16:$A$829,ET_Risk_SC_Summation[[#Headers],[132kV Circuit Breaker]])</f>
        <v>0</v>
      </c>
      <c r="AU135" s="176" cm="1">
        <f t="array" ref="AU135">SUMIFS('N1.3_Project_Listing'!$P$16:$P$829, 'N1.3_Project_Listing'!$E$16:$E$829,'N1.3_Project_Listing'!$E135, 'N1.3_Project_Listing'!$A$16:$A$829,ET_Risk_SC_Summation[[#Headers],[132kV Transformer]])</f>
        <v>0</v>
      </c>
      <c r="AV135" s="176" cm="1">
        <f t="array" ref="AV135">SUMIFS('N1.3_Project_Listing'!$P$16:$P$829, 'N1.3_Project_Listing'!$E$16:$E$829,'N1.3_Project_Listing'!$E135, 'N1.3_Project_Listing'!$A$16:$A$829,ET_Risk_SC_Summation[[#Headers],[132kV Reactor]])</f>
        <v>0</v>
      </c>
      <c r="AW135" s="176" cm="1">
        <f t="array" ref="AW135">SUMIFS('N1.3_Project_Listing'!$P$16:$P$829, 'N1.3_Project_Listing'!$E$16:$E$829,'N1.3_Project_Listing'!$E135, 'N1.3_Project_Listing'!$A$16:$A$829,ET_Risk_SC_Summation[[#Headers],[132kV Underground Cable]])</f>
        <v>0</v>
      </c>
      <c r="AX135" s="176" cm="1">
        <f t="array" ref="AX135">SUMIFS('N1.3_Project_Listing'!$P$16:$P$829, 'N1.3_Project_Listing'!$E$16:$E$829,'N1.3_Project_Listing'!$E135, 'N1.3_Project_Listing'!$A$16:$A$829,ET_Risk_SC_Summation[[#Headers],[132kV OHL Conductor]])</f>
        <v>0</v>
      </c>
      <c r="AY135" s="176" cm="1">
        <f t="array" ref="AY135">SUMIFS('N1.3_Project_Listing'!$P$16:$P$829, 'N1.3_Project_Listing'!$E$16:$E$829,'N1.3_Project_Listing'!$E135, 'N1.3_Project_Listing'!$A$16:$A$829,ET_Risk_SC_Summation[[#Headers],[132kV OHL Fittings]])</f>
        <v>0</v>
      </c>
      <c r="AZ135" s="176" cm="1">
        <f t="array" ref="AZ135">SUMIFS('N1.3_Project_Listing'!$P$16:$P$829, 'N1.3_Project_Listing'!$E$16:$E$829,'N1.3_Project_Listing'!$E135, 'N1.3_Project_Listing'!$A$16:$A$829,ET_Risk_SC_Summation[[#Headers],[132kV OHL Tower]])</f>
        <v>0</v>
      </c>
      <c r="BA135" s="176" cm="1">
        <f t="array" ref="BA135">SUMIFS('N1.3_Project_Listing'!$P$16:$P$829, 'N1.3_Project_Listing'!$E$16:$E$829,'N1.3_Project_Listing'!$E135, 'N1.3_Project_Listing'!$A$16:$A$829,ET_Risk_SC_Summation[[#Headers],[275kV Circuit Breaker]])</f>
        <v>0</v>
      </c>
      <c r="BB135" s="176" cm="1">
        <f t="array" ref="BB135">SUMIFS('N1.3_Project_Listing'!$P$16:$P$829, 'N1.3_Project_Listing'!$E$16:$E$829,'N1.3_Project_Listing'!$E135, 'N1.3_Project_Listing'!$A$16:$A$829,ET_Risk_SC_Summation[[#Headers],[275kV Transformer]])</f>
        <v>0</v>
      </c>
      <c r="BC135" s="176" cm="1">
        <f t="array" ref="BC135">SUMIFS('N1.3_Project_Listing'!$P$16:$P$829, 'N1.3_Project_Listing'!$E$16:$E$829,'N1.3_Project_Listing'!$E135, 'N1.3_Project_Listing'!$A$16:$A$829,ET_Risk_SC_Summation[[#Headers],[275kV Reactor]])</f>
        <v>0</v>
      </c>
      <c r="BD135" s="176" cm="1">
        <f t="array" ref="BD135">SUMIFS('N1.3_Project_Listing'!$P$16:$P$829, 'N1.3_Project_Listing'!$E$16:$E$829,'N1.3_Project_Listing'!$E135, 'N1.3_Project_Listing'!$A$16:$A$829,ET_Risk_SC_Summation[[#Headers],[275kV Underground Cable]])</f>
        <v>0</v>
      </c>
      <c r="BE135" s="176" cm="1">
        <f t="array" ref="BE135">SUMIFS('N1.3_Project_Listing'!$P$16:$P$829, 'N1.3_Project_Listing'!$E$16:$E$829,'N1.3_Project_Listing'!$E135, 'N1.3_Project_Listing'!$A$16:$A$829,ET_Risk_SC_Summation[[#Headers],[275kV OHL Conductor]])</f>
        <v>0</v>
      </c>
      <c r="BF135" s="176" cm="1">
        <f t="array" ref="BF135">SUMIFS('N1.3_Project_Listing'!$P$16:$P$829, 'N1.3_Project_Listing'!$E$16:$E$829,'N1.3_Project_Listing'!$E135, 'N1.3_Project_Listing'!$A$16:$A$829,ET_Risk_SC_Summation[[#Headers],[275kV OHL Fittings]])</f>
        <v>0</v>
      </c>
      <c r="BG135" s="176" cm="1">
        <f t="array" ref="BG135">SUMIFS('N1.3_Project_Listing'!$P$16:$P$829, 'N1.3_Project_Listing'!$E$16:$E$829,'N1.3_Project_Listing'!$E135, 'N1.3_Project_Listing'!$A$16:$A$829,ET_Risk_SC_Summation[[#Headers],[275kV OHL Tower]])</f>
        <v>0</v>
      </c>
      <c r="BH135" s="176" cm="1">
        <f t="array" ref="BH135">SUMIFS('N1.3_Project_Listing'!$P$16:$P$829, 'N1.3_Project_Listing'!$E$16:$E$829,'N1.3_Project_Listing'!$E135, 'N1.3_Project_Listing'!$A$16:$A$829,ET_Risk_SC_Summation[[#Headers],[400kV Circuit Breaker]])</f>
        <v>0</v>
      </c>
      <c r="BI135" s="176" cm="1">
        <f t="array" ref="BI135">SUMIFS('N1.3_Project_Listing'!$P$16:$P$829, 'N1.3_Project_Listing'!$E$16:$E$829,'N1.3_Project_Listing'!$E135, 'N1.3_Project_Listing'!$A$16:$A$829,ET_Risk_SC_Summation[[#Headers],[400kV Transformer]])</f>
        <v>0</v>
      </c>
      <c r="BJ135" s="176" cm="1">
        <f t="array" ref="BJ135">SUMIFS('N1.3_Project_Listing'!$P$16:$P$829, 'N1.3_Project_Listing'!$E$16:$E$829,'N1.3_Project_Listing'!$E135, 'N1.3_Project_Listing'!$A$16:$A$829,ET_Risk_SC_Summation[[#Headers],[400kV Reactor]])</f>
        <v>0</v>
      </c>
      <c r="BK135" s="176" cm="1">
        <f t="array" ref="BK135">SUMIFS('N1.3_Project_Listing'!$P$16:$P$829, 'N1.3_Project_Listing'!$E$16:$E$829,'N1.3_Project_Listing'!$E135, 'N1.3_Project_Listing'!$A$16:$A$829,ET_Risk_SC_Summation[[#Headers],[400kV Underground Cable]])</f>
        <v>0</v>
      </c>
      <c r="BL135" s="176" cm="1">
        <f t="array" ref="BL135">SUMIFS('N1.3_Project_Listing'!$P$16:$P$829, 'N1.3_Project_Listing'!$E$16:$E$829,'N1.3_Project_Listing'!$E135, 'N1.3_Project_Listing'!$A$16:$A$829,ET_Risk_SC_Summation[[#Headers],[400kV OHL Conductor]])</f>
        <v>0</v>
      </c>
      <c r="BM135" s="176" cm="1">
        <f t="array" ref="BM135">SUMIFS('N1.3_Project_Listing'!$P$16:$P$829, 'N1.3_Project_Listing'!$E$16:$E$829,'N1.3_Project_Listing'!$E135, 'N1.3_Project_Listing'!$A$16:$A$829,ET_Risk_SC_Summation[[#Headers],[400kV OHL Fittings]])</f>
        <v>0</v>
      </c>
      <c r="BN135" s="176" cm="1">
        <f t="array" ref="BN135">SUMIFS('N1.3_Project_Listing'!$P$16:$P$829, 'N1.3_Project_Listing'!$E$16:$E$829,'N1.3_Project_Listing'!$E135, 'N1.3_Project_Listing'!$A$16:$A$829,ET_Risk_SC_Summation[[#Headers],[400kV OHL Tower]])</f>
        <v>0</v>
      </c>
      <c r="BO135" s="177" t="str">
        <f>IF(SUM(ET_Risk_SC_Summation[[#This Row],[132kV Circuit Breaker]:[400kV OHL Tower]])=0, "n/a", INDEX(ET_Risk_SC_Summation[#Headers],1,MATCH(MAX(ET_Risk_SC_Summation[[#This Row],[132kV Circuit Breaker]:[400kV OHL Tower]]),ET_Risk_SC_Summation[[#This Row],[132kV Circuit Breaker]:[400kV OHL Tower]],0)))</f>
        <v>n/a</v>
      </c>
      <c r="BP135" s="177" t="str">
        <f>IFERROR(INDEX('N0.7_Lookup_References'!$G$77:$G$98,MATCH(ET_Risk_SC_Summation[[#This Row],[Mxx Category]],'N0.7_Lookup_References'!$F$77:$F$98,0)),"")</f>
        <v/>
      </c>
    </row>
    <row r="136" spans="1:68" ht="94.5">
      <c r="A136" s="160" t="str">
        <f>IFERROR(INDEX(N1.2_Intervention_Types[NARM Asset Category],MATCH('N1.3_Project_Listing'!$C136,N1.2_Intervention_Types[Intervention Type ID],0),1),"")</f>
        <v>Governors</v>
      </c>
      <c r="B136" s="160" t="str">
        <f>IF($D$2="GD",IFERROR(INDEX(N1.2_Intervention_Types[C&amp;V Asset Category (GD)],MATCH('N1.3_Project_Listing'!$C136,N1.2_Intervention_Types[Intervention Type ID],0),1),""),IFERROR(INDEX(N1.2_Intervention_Types[NARM Asset Category],MATCH('N1.3_Project_Listing'!$C136,N1.2_Intervention_Types[Intervention Type ID],0),1),""))</f>
        <v>Governors</v>
      </c>
      <c r="C136" s="67">
        <f>IFERROR(INDEX(N1.2_Intervention_Types[Intervention Type ID],MATCH('N1.3_Project_Listing'!$I136,N1.2_Intervention_Types[Intervention Type],0),1),"")</f>
        <v>128</v>
      </c>
      <c r="D136" s="160" t="str">
        <f>IFERROR(INDEX(N1.2_Intervention_Types[Intervention Category],MATCH('N1.3_Project_Listing'!$C136,N1.2_Intervention_Types[Intervention Type ID],0),1),"")</f>
        <v>Refurbishment</v>
      </c>
      <c r="E136" s="210" t="s">
        <v>748</v>
      </c>
      <c r="F136" s="236" t="s">
        <v>749</v>
      </c>
      <c r="G136" s="236" t="s">
        <v>193</v>
      </c>
      <c r="H136" s="236" t="s">
        <v>300</v>
      </c>
      <c r="I136" s="151" t="s">
        <v>750</v>
      </c>
      <c r="J136" s="139">
        <v>2027</v>
      </c>
      <c r="K136" s="312">
        <v>0</v>
      </c>
      <c r="L136" s="312">
        <v>0</v>
      </c>
      <c r="M136" s="312">
        <v>0</v>
      </c>
      <c r="N136" s="343">
        <v>0</v>
      </c>
      <c r="O136" s="343">
        <v>0</v>
      </c>
      <c r="P136" s="365">
        <v>0</v>
      </c>
      <c r="Q136" s="366">
        <f t="shared" si="13"/>
        <v>0</v>
      </c>
      <c r="R136" s="368">
        <f>IF('N1.3_Project_Listing'!$D136="Replacement",SUM('N1.3_Project_Listing'!$K136:$L136)/2,'N1.3_Project_Listing'!$M136)</f>
        <v>0</v>
      </c>
      <c r="S136" s="67" t="str">
        <f>IFERROR(INDEX('N0.7_Lookup_References'!$C$13:$C$72,MATCH($A136,'N0.7_Lookup_References'!$B$13:$B$72,0)),"")</f>
        <v>Number of</v>
      </c>
      <c r="T136" s="338" t="str">
        <f t="shared" si="9"/>
        <v/>
      </c>
      <c r="V136" s="312">
        <v>0</v>
      </c>
      <c r="W136" s="312">
        <v>0</v>
      </c>
      <c r="X136" s="312">
        <v>0</v>
      </c>
      <c r="Y136" s="312">
        <v>0</v>
      </c>
      <c r="Z136" s="312">
        <v>0</v>
      </c>
      <c r="AA136" s="312">
        <v>0</v>
      </c>
      <c r="AB136" s="312">
        <v>0</v>
      </c>
      <c r="AC136" s="312">
        <v>0</v>
      </c>
      <c r="AD136" s="312">
        <v>0</v>
      </c>
      <c r="AE136" s="312">
        <v>0</v>
      </c>
      <c r="AF136" s="312">
        <v>0</v>
      </c>
      <c r="AG136" s="312">
        <v>0</v>
      </c>
      <c r="AH136" s="312">
        <v>0</v>
      </c>
      <c r="AI136" s="312">
        <v>0</v>
      </c>
      <c r="AJ136" s="312">
        <v>0</v>
      </c>
      <c r="AK136" s="312">
        <v>0</v>
      </c>
      <c r="AL136" s="312">
        <v>0</v>
      </c>
      <c r="AM136" s="312">
        <v>0</v>
      </c>
      <c r="AN136" s="312">
        <v>0</v>
      </c>
      <c r="AO136" s="312">
        <v>0</v>
      </c>
      <c r="AP136" s="63">
        <f t="shared" si="10"/>
        <v>0</v>
      </c>
      <c r="AQ136" s="63">
        <f t="shared" si="11"/>
        <v>0</v>
      </c>
      <c r="AR136" s="63">
        <f t="shared" si="12"/>
        <v>0</v>
      </c>
      <c r="AT136" s="176" cm="1">
        <f t="array" ref="AT136">SUMIFS('N1.3_Project_Listing'!$P$16:$P$829, 'N1.3_Project_Listing'!$E$16:$E$829,'N1.3_Project_Listing'!$E136, 'N1.3_Project_Listing'!$A$16:$A$829,ET_Risk_SC_Summation[[#Headers],[132kV Circuit Breaker]])</f>
        <v>0</v>
      </c>
      <c r="AU136" s="176" cm="1">
        <f t="array" ref="AU136">SUMIFS('N1.3_Project_Listing'!$P$16:$P$829, 'N1.3_Project_Listing'!$E$16:$E$829,'N1.3_Project_Listing'!$E136, 'N1.3_Project_Listing'!$A$16:$A$829,ET_Risk_SC_Summation[[#Headers],[132kV Transformer]])</f>
        <v>0</v>
      </c>
      <c r="AV136" s="176" cm="1">
        <f t="array" ref="AV136">SUMIFS('N1.3_Project_Listing'!$P$16:$P$829, 'N1.3_Project_Listing'!$E$16:$E$829,'N1.3_Project_Listing'!$E136, 'N1.3_Project_Listing'!$A$16:$A$829,ET_Risk_SC_Summation[[#Headers],[132kV Reactor]])</f>
        <v>0</v>
      </c>
      <c r="AW136" s="176" cm="1">
        <f t="array" ref="AW136">SUMIFS('N1.3_Project_Listing'!$P$16:$P$829, 'N1.3_Project_Listing'!$E$16:$E$829,'N1.3_Project_Listing'!$E136, 'N1.3_Project_Listing'!$A$16:$A$829,ET_Risk_SC_Summation[[#Headers],[132kV Underground Cable]])</f>
        <v>0</v>
      </c>
      <c r="AX136" s="176" cm="1">
        <f t="array" ref="AX136">SUMIFS('N1.3_Project_Listing'!$P$16:$P$829, 'N1.3_Project_Listing'!$E$16:$E$829,'N1.3_Project_Listing'!$E136, 'N1.3_Project_Listing'!$A$16:$A$829,ET_Risk_SC_Summation[[#Headers],[132kV OHL Conductor]])</f>
        <v>0</v>
      </c>
      <c r="AY136" s="176" cm="1">
        <f t="array" ref="AY136">SUMIFS('N1.3_Project_Listing'!$P$16:$P$829, 'N1.3_Project_Listing'!$E$16:$E$829,'N1.3_Project_Listing'!$E136, 'N1.3_Project_Listing'!$A$16:$A$829,ET_Risk_SC_Summation[[#Headers],[132kV OHL Fittings]])</f>
        <v>0</v>
      </c>
      <c r="AZ136" s="176" cm="1">
        <f t="array" ref="AZ136">SUMIFS('N1.3_Project_Listing'!$P$16:$P$829, 'N1.3_Project_Listing'!$E$16:$E$829,'N1.3_Project_Listing'!$E136, 'N1.3_Project_Listing'!$A$16:$A$829,ET_Risk_SC_Summation[[#Headers],[132kV OHL Tower]])</f>
        <v>0</v>
      </c>
      <c r="BA136" s="176" cm="1">
        <f t="array" ref="BA136">SUMIFS('N1.3_Project_Listing'!$P$16:$P$829, 'N1.3_Project_Listing'!$E$16:$E$829,'N1.3_Project_Listing'!$E136, 'N1.3_Project_Listing'!$A$16:$A$829,ET_Risk_SC_Summation[[#Headers],[275kV Circuit Breaker]])</f>
        <v>0</v>
      </c>
      <c r="BB136" s="176" cm="1">
        <f t="array" ref="BB136">SUMIFS('N1.3_Project_Listing'!$P$16:$P$829, 'N1.3_Project_Listing'!$E$16:$E$829,'N1.3_Project_Listing'!$E136, 'N1.3_Project_Listing'!$A$16:$A$829,ET_Risk_SC_Summation[[#Headers],[275kV Transformer]])</f>
        <v>0</v>
      </c>
      <c r="BC136" s="176" cm="1">
        <f t="array" ref="BC136">SUMIFS('N1.3_Project_Listing'!$P$16:$P$829, 'N1.3_Project_Listing'!$E$16:$E$829,'N1.3_Project_Listing'!$E136, 'N1.3_Project_Listing'!$A$16:$A$829,ET_Risk_SC_Summation[[#Headers],[275kV Reactor]])</f>
        <v>0</v>
      </c>
      <c r="BD136" s="176" cm="1">
        <f t="array" ref="BD136">SUMIFS('N1.3_Project_Listing'!$P$16:$P$829, 'N1.3_Project_Listing'!$E$16:$E$829,'N1.3_Project_Listing'!$E136, 'N1.3_Project_Listing'!$A$16:$A$829,ET_Risk_SC_Summation[[#Headers],[275kV Underground Cable]])</f>
        <v>0</v>
      </c>
      <c r="BE136" s="176" cm="1">
        <f t="array" ref="BE136">SUMIFS('N1.3_Project_Listing'!$P$16:$P$829, 'N1.3_Project_Listing'!$E$16:$E$829,'N1.3_Project_Listing'!$E136, 'N1.3_Project_Listing'!$A$16:$A$829,ET_Risk_SC_Summation[[#Headers],[275kV OHL Conductor]])</f>
        <v>0</v>
      </c>
      <c r="BF136" s="176" cm="1">
        <f t="array" ref="BF136">SUMIFS('N1.3_Project_Listing'!$P$16:$P$829, 'N1.3_Project_Listing'!$E$16:$E$829,'N1.3_Project_Listing'!$E136, 'N1.3_Project_Listing'!$A$16:$A$829,ET_Risk_SC_Summation[[#Headers],[275kV OHL Fittings]])</f>
        <v>0</v>
      </c>
      <c r="BG136" s="176" cm="1">
        <f t="array" ref="BG136">SUMIFS('N1.3_Project_Listing'!$P$16:$P$829, 'N1.3_Project_Listing'!$E$16:$E$829,'N1.3_Project_Listing'!$E136, 'N1.3_Project_Listing'!$A$16:$A$829,ET_Risk_SC_Summation[[#Headers],[275kV OHL Tower]])</f>
        <v>0</v>
      </c>
      <c r="BH136" s="176" cm="1">
        <f t="array" ref="BH136">SUMIFS('N1.3_Project_Listing'!$P$16:$P$829, 'N1.3_Project_Listing'!$E$16:$E$829,'N1.3_Project_Listing'!$E136, 'N1.3_Project_Listing'!$A$16:$A$829,ET_Risk_SC_Summation[[#Headers],[400kV Circuit Breaker]])</f>
        <v>0</v>
      </c>
      <c r="BI136" s="176" cm="1">
        <f t="array" ref="BI136">SUMIFS('N1.3_Project_Listing'!$P$16:$P$829, 'N1.3_Project_Listing'!$E$16:$E$829,'N1.3_Project_Listing'!$E136, 'N1.3_Project_Listing'!$A$16:$A$829,ET_Risk_SC_Summation[[#Headers],[400kV Transformer]])</f>
        <v>0</v>
      </c>
      <c r="BJ136" s="176" cm="1">
        <f t="array" ref="BJ136">SUMIFS('N1.3_Project_Listing'!$P$16:$P$829, 'N1.3_Project_Listing'!$E$16:$E$829,'N1.3_Project_Listing'!$E136, 'N1.3_Project_Listing'!$A$16:$A$829,ET_Risk_SC_Summation[[#Headers],[400kV Reactor]])</f>
        <v>0</v>
      </c>
      <c r="BK136" s="176" cm="1">
        <f t="array" ref="BK136">SUMIFS('N1.3_Project_Listing'!$P$16:$P$829, 'N1.3_Project_Listing'!$E$16:$E$829,'N1.3_Project_Listing'!$E136, 'N1.3_Project_Listing'!$A$16:$A$829,ET_Risk_SC_Summation[[#Headers],[400kV Underground Cable]])</f>
        <v>0</v>
      </c>
      <c r="BL136" s="176" cm="1">
        <f t="array" ref="BL136">SUMIFS('N1.3_Project_Listing'!$P$16:$P$829, 'N1.3_Project_Listing'!$E$16:$E$829,'N1.3_Project_Listing'!$E136, 'N1.3_Project_Listing'!$A$16:$A$829,ET_Risk_SC_Summation[[#Headers],[400kV OHL Conductor]])</f>
        <v>0</v>
      </c>
      <c r="BM136" s="176" cm="1">
        <f t="array" ref="BM136">SUMIFS('N1.3_Project_Listing'!$P$16:$P$829, 'N1.3_Project_Listing'!$E$16:$E$829,'N1.3_Project_Listing'!$E136, 'N1.3_Project_Listing'!$A$16:$A$829,ET_Risk_SC_Summation[[#Headers],[400kV OHL Fittings]])</f>
        <v>0</v>
      </c>
      <c r="BN136" s="176" cm="1">
        <f t="array" ref="BN136">SUMIFS('N1.3_Project_Listing'!$P$16:$P$829, 'N1.3_Project_Listing'!$E$16:$E$829,'N1.3_Project_Listing'!$E136, 'N1.3_Project_Listing'!$A$16:$A$829,ET_Risk_SC_Summation[[#Headers],[400kV OHL Tower]])</f>
        <v>0</v>
      </c>
      <c r="BO136" s="177" t="str">
        <f>IF(SUM(ET_Risk_SC_Summation[[#This Row],[132kV Circuit Breaker]:[400kV OHL Tower]])=0, "n/a", INDEX(ET_Risk_SC_Summation[#Headers],1,MATCH(MAX(ET_Risk_SC_Summation[[#This Row],[132kV Circuit Breaker]:[400kV OHL Tower]]),ET_Risk_SC_Summation[[#This Row],[132kV Circuit Breaker]:[400kV OHL Tower]],0)))</f>
        <v>n/a</v>
      </c>
      <c r="BP136" s="177" t="str">
        <f>IFERROR(INDEX('N0.7_Lookup_References'!$G$77:$G$98,MATCH(ET_Risk_SC_Summation[[#This Row],[Mxx Category]],'N0.7_Lookup_References'!$F$77:$F$98,0)),"")</f>
        <v/>
      </c>
    </row>
    <row r="137" spans="1:68" ht="94.5">
      <c r="A137" s="160" t="str">
        <f>IFERROR(INDEX(N1.2_Intervention_Types[NARM Asset Category],MATCH('N1.3_Project_Listing'!$C137,N1.2_Intervention_Types[Intervention Type ID],0),1),"")</f>
        <v>Governors</v>
      </c>
      <c r="B137" s="160" t="str">
        <f>IF($D$2="GD",IFERROR(INDEX(N1.2_Intervention_Types[C&amp;V Asset Category (GD)],MATCH('N1.3_Project_Listing'!$C137,N1.2_Intervention_Types[Intervention Type ID],0),1),""),IFERROR(INDEX(N1.2_Intervention_Types[NARM Asset Category],MATCH('N1.3_Project_Listing'!$C137,N1.2_Intervention_Types[Intervention Type ID],0),1),""))</f>
        <v>Governors</v>
      </c>
      <c r="C137" s="67">
        <f>IFERROR(INDEX(N1.2_Intervention_Types[Intervention Type ID],MATCH('N1.3_Project_Listing'!$I137,N1.2_Intervention_Types[Intervention Type],0),1),"")</f>
        <v>128</v>
      </c>
      <c r="D137" s="160" t="str">
        <f>IFERROR(INDEX(N1.2_Intervention_Types[Intervention Category],MATCH('N1.3_Project_Listing'!$C137,N1.2_Intervention_Types[Intervention Type ID],0),1),"")</f>
        <v>Refurbishment</v>
      </c>
      <c r="E137" s="210" t="s">
        <v>748</v>
      </c>
      <c r="F137" s="236" t="s">
        <v>749</v>
      </c>
      <c r="G137" s="236" t="s">
        <v>193</v>
      </c>
      <c r="H137" s="236" t="s">
        <v>300</v>
      </c>
      <c r="I137" s="151" t="s">
        <v>750</v>
      </c>
      <c r="J137" s="139">
        <v>2028</v>
      </c>
      <c r="K137" s="312">
        <v>0</v>
      </c>
      <c r="L137" s="312">
        <v>0</v>
      </c>
      <c r="M137" s="312">
        <v>1</v>
      </c>
      <c r="N137" s="343">
        <v>2.8466343774557297E-3</v>
      </c>
      <c r="O137" s="343">
        <v>2.8354845285538622E-3</v>
      </c>
      <c r="P137" s="365">
        <v>2.5750351097713334E-4</v>
      </c>
      <c r="Q137" s="366">
        <f t="shared" si="13"/>
        <v>1.1149848901867432E-5</v>
      </c>
      <c r="R137" s="368">
        <f>IF('N1.3_Project_Listing'!$D137="Replacement",SUM('N1.3_Project_Listing'!$K137:$L137)/2,'N1.3_Project_Listing'!$M137)</f>
        <v>1</v>
      </c>
      <c r="S137" s="67" t="str">
        <f>IFERROR(INDEX('N0.7_Lookup_References'!$C$13:$C$72,MATCH($A137,'N0.7_Lookup_References'!$B$13:$B$72,0)),"")</f>
        <v>Number of</v>
      </c>
      <c r="T137" s="338" t="str">
        <f t="shared" si="9"/>
        <v/>
      </c>
      <c r="V137" s="312">
        <v>0</v>
      </c>
      <c r="W137" s="312">
        <v>0</v>
      </c>
      <c r="X137" s="312">
        <v>0</v>
      </c>
      <c r="Y137" s="312">
        <v>0</v>
      </c>
      <c r="Z137" s="312">
        <v>0</v>
      </c>
      <c r="AA137" s="312">
        <v>1</v>
      </c>
      <c r="AB137" s="312">
        <v>0</v>
      </c>
      <c r="AC137" s="312">
        <v>0</v>
      </c>
      <c r="AD137" s="312">
        <v>0</v>
      </c>
      <c r="AE137" s="312">
        <v>0</v>
      </c>
      <c r="AF137" s="312">
        <v>0</v>
      </c>
      <c r="AG137" s="312">
        <v>0</v>
      </c>
      <c r="AH137" s="312">
        <v>0</v>
      </c>
      <c r="AI137" s="312">
        <v>0</v>
      </c>
      <c r="AJ137" s="312">
        <v>0</v>
      </c>
      <c r="AK137" s="312">
        <v>1</v>
      </c>
      <c r="AL137" s="312">
        <v>0</v>
      </c>
      <c r="AM137" s="312">
        <v>0</v>
      </c>
      <c r="AN137" s="312">
        <v>0</v>
      </c>
      <c r="AO137" s="312">
        <v>0</v>
      </c>
      <c r="AP137" s="63">
        <f t="shared" si="10"/>
        <v>1</v>
      </c>
      <c r="AQ137" s="63">
        <f t="shared" si="11"/>
        <v>1</v>
      </c>
      <c r="AR137" s="63">
        <f t="shared" si="12"/>
        <v>0</v>
      </c>
      <c r="AT137" s="176" cm="1">
        <f t="array" ref="AT137">SUMIFS('N1.3_Project_Listing'!$P$16:$P$829, 'N1.3_Project_Listing'!$E$16:$E$829,'N1.3_Project_Listing'!$E137, 'N1.3_Project_Listing'!$A$16:$A$829,ET_Risk_SC_Summation[[#Headers],[132kV Circuit Breaker]])</f>
        <v>0</v>
      </c>
      <c r="AU137" s="176" cm="1">
        <f t="array" ref="AU137">SUMIFS('N1.3_Project_Listing'!$P$16:$P$829, 'N1.3_Project_Listing'!$E$16:$E$829,'N1.3_Project_Listing'!$E137, 'N1.3_Project_Listing'!$A$16:$A$829,ET_Risk_SC_Summation[[#Headers],[132kV Transformer]])</f>
        <v>0</v>
      </c>
      <c r="AV137" s="176" cm="1">
        <f t="array" ref="AV137">SUMIFS('N1.3_Project_Listing'!$P$16:$P$829, 'N1.3_Project_Listing'!$E$16:$E$829,'N1.3_Project_Listing'!$E137, 'N1.3_Project_Listing'!$A$16:$A$829,ET_Risk_SC_Summation[[#Headers],[132kV Reactor]])</f>
        <v>0</v>
      </c>
      <c r="AW137" s="176" cm="1">
        <f t="array" ref="AW137">SUMIFS('N1.3_Project_Listing'!$P$16:$P$829, 'N1.3_Project_Listing'!$E$16:$E$829,'N1.3_Project_Listing'!$E137, 'N1.3_Project_Listing'!$A$16:$A$829,ET_Risk_SC_Summation[[#Headers],[132kV Underground Cable]])</f>
        <v>0</v>
      </c>
      <c r="AX137" s="176" cm="1">
        <f t="array" ref="AX137">SUMIFS('N1.3_Project_Listing'!$P$16:$P$829, 'N1.3_Project_Listing'!$E$16:$E$829,'N1.3_Project_Listing'!$E137, 'N1.3_Project_Listing'!$A$16:$A$829,ET_Risk_SC_Summation[[#Headers],[132kV OHL Conductor]])</f>
        <v>0</v>
      </c>
      <c r="AY137" s="176" cm="1">
        <f t="array" ref="AY137">SUMIFS('N1.3_Project_Listing'!$P$16:$P$829, 'N1.3_Project_Listing'!$E$16:$E$829,'N1.3_Project_Listing'!$E137, 'N1.3_Project_Listing'!$A$16:$A$829,ET_Risk_SC_Summation[[#Headers],[132kV OHL Fittings]])</f>
        <v>0</v>
      </c>
      <c r="AZ137" s="176" cm="1">
        <f t="array" ref="AZ137">SUMIFS('N1.3_Project_Listing'!$P$16:$P$829, 'N1.3_Project_Listing'!$E$16:$E$829,'N1.3_Project_Listing'!$E137, 'N1.3_Project_Listing'!$A$16:$A$829,ET_Risk_SC_Summation[[#Headers],[132kV OHL Tower]])</f>
        <v>0</v>
      </c>
      <c r="BA137" s="176" cm="1">
        <f t="array" ref="BA137">SUMIFS('N1.3_Project_Listing'!$P$16:$P$829, 'N1.3_Project_Listing'!$E$16:$E$829,'N1.3_Project_Listing'!$E137, 'N1.3_Project_Listing'!$A$16:$A$829,ET_Risk_SC_Summation[[#Headers],[275kV Circuit Breaker]])</f>
        <v>0</v>
      </c>
      <c r="BB137" s="176" cm="1">
        <f t="array" ref="BB137">SUMIFS('N1.3_Project_Listing'!$P$16:$P$829, 'N1.3_Project_Listing'!$E$16:$E$829,'N1.3_Project_Listing'!$E137, 'N1.3_Project_Listing'!$A$16:$A$829,ET_Risk_SC_Summation[[#Headers],[275kV Transformer]])</f>
        <v>0</v>
      </c>
      <c r="BC137" s="176" cm="1">
        <f t="array" ref="BC137">SUMIFS('N1.3_Project_Listing'!$P$16:$P$829, 'N1.3_Project_Listing'!$E$16:$E$829,'N1.3_Project_Listing'!$E137, 'N1.3_Project_Listing'!$A$16:$A$829,ET_Risk_SC_Summation[[#Headers],[275kV Reactor]])</f>
        <v>0</v>
      </c>
      <c r="BD137" s="176" cm="1">
        <f t="array" ref="BD137">SUMIFS('N1.3_Project_Listing'!$P$16:$P$829, 'N1.3_Project_Listing'!$E$16:$E$829,'N1.3_Project_Listing'!$E137, 'N1.3_Project_Listing'!$A$16:$A$829,ET_Risk_SC_Summation[[#Headers],[275kV Underground Cable]])</f>
        <v>0</v>
      </c>
      <c r="BE137" s="176" cm="1">
        <f t="array" ref="BE137">SUMIFS('N1.3_Project_Listing'!$P$16:$P$829, 'N1.3_Project_Listing'!$E$16:$E$829,'N1.3_Project_Listing'!$E137, 'N1.3_Project_Listing'!$A$16:$A$829,ET_Risk_SC_Summation[[#Headers],[275kV OHL Conductor]])</f>
        <v>0</v>
      </c>
      <c r="BF137" s="176" cm="1">
        <f t="array" ref="BF137">SUMIFS('N1.3_Project_Listing'!$P$16:$P$829, 'N1.3_Project_Listing'!$E$16:$E$829,'N1.3_Project_Listing'!$E137, 'N1.3_Project_Listing'!$A$16:$A$829,ET_Risk_SC_Summation[[#Headers],[275kV OHL Fittings]])</f>
        <v>0</v>
      </c>
      <c r="BG137" s="176" cm="1">
        <f t="array" ref="BG137">SUMIFS('N1.3_Project_Listing'!$P$16:$P$829, 'N1.3_Project_Listing'!$E$16:$E$829,'N1.3_Project_Listing'!$E137, 'N1.3_Project_Listing'!$A$16:$A$829,ET_Risk_SC_Summation[[#Headers],[275kV OHL Tower]])</f>
        <v>0</v>
      </c>
      <c r="BH137" s="176" cm="1">
        <f t="array" ref="BH137">SUMIFS('N1.3_Project_Listing'!$P$16:$P$829, 'N1.3_Project_Listing'!$E$16:$E$829,'N1.3_Project_Listing'!$E137, 'N1.3_Project_Listing'!$A$16:$A$829,ET_Risk_SC_Summation[[#Headers],[400kV Circuit Breaker]])</f>
        <v>0</v>
      </c>
      <c r="BI137" s="176" cm="1">
        <f t="array" ref="BI137">SUMIFS('N1.3_Project_Listing'!$P$16:$P$829, 'N1.3_Project_Listing'!$E$16:$E$829,'N1.3_Project_Listing'!$E137, 'N1.3_Project_Listing'!$A$16:$A$829,ET_Risk_SC_Summation[[#Headers],[400kV Transformer]])</f>
        <v>0</v>
      </c>
      <c r="BJ137" s="176" cm="1">
        <f t="array" ref="BJ137">SUMIFS('N1.3_Project_Listing'!$P$16:$P$829, 'N1.3_Project_Listing'!$E$16:$E$829,'N1.3_Project_Listing'!$E137, 'N1.3_Project_Listing'!$A$16:$A$829,ET_Risk_SC_Summation[[#Headers],[400kV Reactor]])</f>
        <v>0</v>
      </c>
      <c r="BK137" s="176" cm="1">
        <f t="array" ref="BK137">SUMIFS('N1.3_Project_Listing'!$P$16:$P$829, 'N1.3_Project_Listing'!$E$16:$E$829,'N1.3_Project_Listing'!$E137, 'N1.3_Project_Listing'!$A$16:$A$829,ET_Risk_SC_Summation[[#Headers],[400kV Underground Cable]])</f>
        <v>0</v>
      </c>
      <c r="BL137" s="176" cm="1">
        <f t="array" ref="BL137">SUMIFS('N1.3_Project_Listing'!$P$16:$P$829, 'N1.3_Project_Listing'!$E$16:$E$829,'N1.3_Project_Listing'!$E137, 'N1.3_Project_Listing'!$A$16:$A$829,ET_Risk_SC_Summation[[#Headers],[400kV OHL Conductor]])</f>
        <v>0</v>
      </c>
      <c r="BM137" s="176" cm="1">
        <f t="array" ref="BM137">SUMIFS('N1.3_Project_Listing'!$P$16:$P$829, 'N1.3_Project_Listing'!$E$16:$E$829,'N1.3_Project_Listing'!$E137, 'N1.3_Project_Listing'!$A$16:$A$829,ET_Risk_SC_Summation[[#Headers],[400kV OHL Fittings]])</f>
        <v>0</v>
      </c>
      <c r="BN137" s="176" cm="1">
        <f t="array" ref="BN137">SUMIFS('N1.3_Project_Listing'!$P$16:$P$829, 'N1.3_Project_Listing'!$E$16:$E$829,'N1.3_Project_Listing'!$E137, 'N1.3_Project_Listing'!$A$16:$A$829,ET_Risk_SC_Summation[[#Headers],[400kV OHL Tower]])</f>
        <v>0</v>
      </c>
      <c r="BO137" s="177" t="str">
        <f>IF(SUM(ET_Risk_SC_Summation[[#This Row],[132kV Circuit Breaker]:[400kV OHL Tower]])=0, "n/a", INDEX(ET_Risk_SC_Summation[#Headers],1,MATCH(MAX(ET_Risk_SC_Summation[[#This Row],[132kV Circuit Breaker]:[400kV OHL Tower]]),ET_Risk_SC_Summation[[#This Row],[132kV Circuit Breaker]:[400kV OHL Tower]],0)))</f>
        <v>n/a</v>
      </c>
      <c r="BP137" s="177" t="str">
        <f>IFERROR(INDEX('N0.7_Lookup_References'!$G$77:$G$98,MATCH(ET_Risk_SC_Summation[[#This Row],[Mxx Category]],'N0.7_Lookup_References'!$F$77:$F$98,0)),"")</f>
        <v/>
      </c>
    </row>
    <row r="138" spans="1:68" ht="94.5">
      <c r="A138" s="160" t="str">
        <f>IFERROR(INDEX(N1.2_Intervention_Types[NARM Asset Category],MATCH('N1.3_Project_Listing'!$C138,N1.2_Intervention_Types[Intervention Type ID],0),1),"")</f>
        <v>Governors</v>
      </c>
      <c r="B138" s="160" t="str">
        <f>IF($D$2="GD",IFERROR(INDEX(N1.2_Intervention_Types[C&amp;V Asset Category (GD)],MATCH('N1.3_Project_Listing'!$C138,N1.2_Intervention_Types[Intervention Type ID],0),1),""),IFERROR(INDEX(N1.2_Intervention_Types[NARM Asset Category],MATCH('N1.3_Project_Listing'!$C138,N1.2_Intervention_Types[Intervention Type ID],0),1),""))</f>
        <v>Governors</v>
      </c>
      <c r="C138" s="67">
        <f>IFERROR(INDEX(N1.2_Intervention_Types[Intervention Type ID],MATCH('N1.3_Project_Listing'!$I138,N1.2_Intervention_Types[Intervention Type],0),1),"")</f>
        <v>128</v>
      </c>
      <c r="D138" s="160" t="str">
        <f>IFERROR(INDEX(N1.2_Intervention_Types[Intervention Category],MATCH('N1.3_Project_Listing'!$C138,N1.2_Intervention_Types[Intervention Type ID],0),1),"")</f>
        <v>Refurbishment</v>
      </c>
      <c r="E138" s="210" t="s">
        <v>748</v>
      </c>
      <c r="F138" s="236" t="s">
        <v>749</v>
      </c>
      <c r="G138" s="236" t="s">
        <v>193</v>
      </c>
      <c r="H138" s="236" t="s">
        <v>300</v>
      </c>
      <c r="I138" s="151" t="s">
        <v>750</v>
      </c>
      <c r="J138" s="139">
        <v>2029</v>
      </c>
      <c r="K138" s="312">
        <v>0</v>
      </c>
      <c r="L138" s="312">
        <v>0</v>
      </c>
      <c r="M138" s="312">
        <v>0</v>
      </c>
      <c r="N138" s="343">
        <v>0</v>
      </c>
      <c r="O138" s="343">
        <v>0</v>
      </c>
      <c r="P138" s="365">
        <v>0</v>
      </c>
      <c r="Q138" s="366">
        <f t="shared" si="13"/>
        <v>0</v>
      </c>
      <c r="R138" s="368">
        <f>IF('N1.3_Project_Listing'!$D138="Replacement",SUM('N1.3_Project_Listing'!$K138:$L138)/2,'N1.3_Project_Listing'!$M138)</f>
        <v>0</v>
      </c>
      <c r="S138" s="67" t="str">
        <f>IFERROR(INDEX('N0.7_Lookup_References'!$C$13:$C$72,MATCH($A138,'N0.7_Lookup_References'!$B$13:$B$72,0)),"")</f>
        <v>Number of</v>
      </c>
      <c r="T138" s="338" t="str">
        <f t="shared" si="9"/>
        <v/>
      </c>
      <c r="V138" s="312">
        <v>0</v>
      </c>
      <c r="W138" s="312">
        <v>0</v>
      </c>
      <c r="X138" s="312">
        <v>0</v>
      </c>
      <c r="Y138" s="312">
        <v>0</v>
      </c>
      <c r="Z138" s="312">
        <v>0</v>
      </c>
      <c r="AA138" s="312">
        <v>0</v>
      </c>
      <c r="AB138" s="312">
        <v>0</v>
      </c>
      <c r="AC138" s="312">
        <v>0</v>
      </c>
      <c r="AD138" s="312">
        <v>0</v>
      </c>
      <c r="AE138" s="312">
        <v>0</v>
      </c>
      <c r="AF138" s="312">
        <v>0</v>
      </c>
      <c r="AG138" s="312">
        <v>0</v>
      </c>
      <c r="AH138" s="312">
        <v>0</v>
      </c>
      <c r="AI138" s="312">
        <v>0</v>
      </c>
      <c r="AJ138" s="312">
        <v>0</v>
      </c>
      <c r="AK138" s="312">
        <v>0</v>
      </c>
      <c r="AL138" s="312">
        <v>0</v>
      </c>
      <c r="AM138" s="312">
        <v>0</v>
      </c>
      <c r="AN138" s="312">
        <v>0</v>
      </c>
      <c r="AO138" s="312">
        <v>0</v>
      </c>
      <c r="AP138" s="63">
        <f t="shared" si="10"/>
        <v>0</v>
      </c>
      <c r="AQ138" s="63">
        <f t="shared" si="11"/>
        <v>0</v>
      </c>
      <c r="AR138" s="63">
        <f t="shared" si="12"/>
        <v>0</v>
      </c>
      <c r="AT138" s="176" cm="1">
        <f t="array" ref="AT138">SUMIFS('N1.3_Project_Listing'!$P$16:$P$829, 'N1.3_Project_Listing'!$E$16:$E$829,'N1.3_Project_Listing'!$E138, 'N1.3_Project_Listing'!$A$16:$A$829,ET_Risk_SC_Summation[[#Headers],[132kV Circuit Breaker]])</f>
        <v>0</v>
      </c>
      <c r="AU138" s="176" cm="1">
        <f t="array" ref="AU138">SUMIFS('N1.3_Project_Listing'!$P$16:$P$829, 'N1.3_Project_Listing'!$E$16:$E$829,'N1.3_Project_Listing'!$E138, 'N1.3_Project_Listing'!$A$16:$A$829,ET_Risk_SC_Summation[[#Headers],[132kV Transformer]])</f>
        <v>0</v>
      </c>
      <c r="AV138" s="176" cm="1">
        <f t="array" ref="AV138">SUMIFS('N1.3_Project_Listing'!$P$16:$P$829, 'N1.3_Project_Listing'!$E$16:$E$829,'N1.3_Project_Listing'!$E138, 'N1.3_Project_Listing'!$A$16:$A$829,ET_Risk_SC_Summation[[#Headers],[132kV Reactor]])</f>
        <v>0</v>
      </c>
      <c r="AW138" s="176" cm="1">
        <f t="array" ref="AW138">SUMIFS('N1.3_Project_Listing'!$P$16:$P$829, 'N1.3_Project_Listing'!$E$16:$E$829,'N1.3_Project_Listing'!$E138, 'N1.3_Project_Listing'!$A$16:$A$829,ET_Risk_SC_Summation[[#Headers],[132kV Underground Cable]])</f>
        <v>0</v>
      </c>
      <c r="AX138" s="176" cm="1">
        <f t="array" ref="AX138">SUMIFS('N1.3_Project_Listing'!$P$16:$P$829, 'N1.3_Project_Listing'!$E$16:$E$829,'N1.3_Project_Listing'!$E138, 'N1.3_Project_Listing'!$A$16:$A$829,ET_Risk_SC_Summation[[#Headers],[132kV OHL Conductor]])</f>
        <v>0</v>
      </c>
      <c r="AY138" s="176" cm="1">
        <f t="array" ref="AY138">SUMIFS('N1.3_Project_Listing'!$P$16:$P$829, 'N1.3_Project_Listing'!$E$16:$E$829,'N1.3_Project_Listing'!$E138, 'N1.3_Project_Listing'!$A$16:$A$829,ET_Risk_SC_Summation[[#Headers],[132kV OHL Fittings]])</f>
        <v>0</v>
      </c>
      <c r="AZ138" s="176" cm="1">
        <f t="array" ref="AZ138">SUMIFS('N1.3_Project_Listing'!$P$16:$P$829, 'N1.3_Project_Listing'!$E$16:$E$829,'N1.3_Project_Listing'!$E138, 'N1.3_Project_Listing'!$A$16:$A$829,ET_Risk_SC_Summation[[#Headers],[132kV OHL Tower]])</f>
        <v>0</v>
      </c>
      <c r="BA138" s="176" cm="1">
        <f t="array" ref="BA138">SUMIFS('N1.3_Project_Listing'!$P$16:$P$829, 'N1.3_Project_Listing'!$E$16:$E$829,'N1.3_Project_Listing'!$E138, 'N1.3_Project_Listing'!$A$16:$A$829,ET_Risk_SC_Summation[[#Headers],[275kV Circuit Breaker]])</f>
        <v>0</v>
      </c>
      <c r="BB138" s="176" cm="1">
        <f t="array" ref="BB138">SUMIFS('N1.3_Project_Listing'!$P$16:$P$829, 'N1.3_Project_Listing'!$E$16:$E$829,'N1.3_Project_Listing'!$E138, 'N1.3_Project_Listing'!$A$16:$A$829,ET_Risk_SC_Summation[[#Headers],[275kV Transformer]])</f>
        <v>0</v>
      </c>
      <c r="BC138" s="176" cm="1">
        <f t="array" ref="BC138">SUMIFS('N1.3_Project_Listing'!$P$16:$P$829, 'N1.3_Project_Listing'!$E$16:$E$829,'N1.3_Project_Listing'!$E138, 'N1.3_Project_Listing'!$A$16:$A$829,ET_Risk_SC_Summation[[#Headers],[275kV Reactor]])</f>
        <v>0</v>
      </c>
      <c r="BD138" s="176" cm="1">
        <f t="array" ref="BD138">SUMIFS('N1.3_Project_Listing'!$P$16:$P$829, 'N1.3_Project_Listing'!$E$16:$E$829,'N1.3_Project_Listing'!$E138, 'N1.3_Project_Listing'!$A$16:$A$829,ET_Risk_SC_Summation[[#Headers],[275kV Underground Cable]])</f>
        <v>0</v>
      </c>
      <c r="BE138" s="176" cm="1">
        <f t="array" ref="BE138">SUMIFS('N1.3_Project_Listing'!$P$16:$P$829, 'N1.3_Project_Listing'!$E$16:$E$829,'N1.3_Project_Listing'!$E138, 'N1.3_Project_Listing'!$A$16:$A$829,ET_Risk_SC_Summation[[#Headers],[275kV OHL Conductor]])</f>
        <v>0</v>
      </c>
      <c r="BF138" s="176" cm="1">
        <f t="array" ref="BF138">SUMIFS('N1.3_Project_Listing'!$P$16:$P$829, 'N1.3_Project_Listing'!$E$16:$E$829,'N1.3_Project_Listing'!$E138, 'N1.3_Project_Listing'!$A$16:$A$829,ET_Risk_SC_Summation[[#Headers],[275kV OHL Fittings]])</f>
        <v>0</v>
      </c>
      <c r="BG138" s="176" cm="1">
        <f t="array" ref="BG138">SUMIFS('N1.3_Project_Listing'!$P$16:$P$829, 'N1.3_Project_Listing'!$E$16:$E$829,'N1.3_Project_Listing'!$E138, 'N1.3_Project_Listing'!$A$16:$A$829,ET_Risk_SC_Summation[[#Headers],[275kV OHL Tower]])</f>
        <v>0</v>
      </c>
      <c r="BH138" s="176" cm="1">
        <f t="array" ref="BH138">SUMIFS('N1.3_Project_Listing'!$P$16:$P$829, 'N1.3_Project_Listing'!$E$16:$E$829,'N1.3_Project_Listing'!$E138, 'N1.3_Project_Listing'!$A$16:$A$829,ET_Risk_SC_Summation[[#Headers],[400kV Circuit Breaker]])</f>
        <v>0</v>
      </c>
      <c r="BI138" s="176" cm="1">
        <f t="array" ref="BI138">SUMIFS('N1.3_Project_Listing'!$P$16:$P$829, 'N1.3_Project_Listing'!$E$16:$E$829,'N1.3_Project_Listing'!$E138, 'N1.3_Project_Listing'!$A$16:$A$829,ET_Risk_SC_Summation[[#Headers],[400kV Transformer]])</f>
        <v>0</v>
      </c>
      <c r="BJ138" s="176" cm="1">
        <f t="array" ref="BJ138">SUMIFS('N1.3_Project_Listing'!$P$16:$P$829, 'N1.3_Project_Listing'!$E$16:$E$829,'N1.3_Project_Listing'!$E138, 'N1.3_Project_Listing'!$A$16:$A$829,ET_Risk_SC_Summation[[#Headers],[400kV Reactor]])</f>
        <v>0</v>
      </c>
      <c r="BK138" s="176" cm="1">
        <f t="array" ref="BK138">SUMIFS('N1.3_Project_Listing'!$P$16:$P$829, 'N1.3_Project_Listing'!$E$16:$E$829,'N1.3_Project_Listing'!$E138, 'N1.3_Project_Listing'!$A$16:$A$829,ET_Risk_SC_Summation[[#Headers],[400kV Underground Cable]])</f>
        <v>0</v>
      </c>
      <c r="BL138" s="176" cm="1">
        <f t="array" ref="BL138">SUMIFS('N1.3_Project_Listing'!$P$16:$P$829, 'N1.3_Project_Listing'!$E$16:$E$829,'N1.3_Project_Listing'!$E138, 'N1.3_Project_Listing'!$A$16:$A$829,ET_Risk_SC_Summation[[#Headers],[400kV OHL Conductor]])</f>
        <v>0</v>
      </c>
      <c r="BM138" s="176" cm="1">
        <f t="array" ref="BM138">SUMIFS('N1.3_Project_Listing'!$P$16:$P$829, 'N1.3_Project_Listing'!$E$16:$E$829,'N1.3_Project_Listing'!$E138, 'N1.3_Project_Listing'!$A$16:$A$829,ET_Risk_SC_Summation[[#Headers],[400kV OHL Fittings]])</f>
        <v>0</v>
      </c>
      <c r="BN138" s="176" cm="1">
        <f t="array" ref="BN138">SUMIFS('N1.3_Project_Listing'!$P$16:$P$829, 'N1.3_Project_Listing'!$E$16:$E$829,'N1.3_Project_Listing'!$E138, 'N1.3_Project_Listing'!$A$16:$A$829,ET_Risk_SC_Summation[[#Headers],[400kV OHL Tower]])</f>
        <v>0</v>
      </c>
      <c r="BO138" s="177" t="str">
        <f>IF(SUM(ET_Risk_SC_Summation[[#This Row],[132kV Circuit Breaker]:[400kV OHL Tower]])=0, "n/a", INDEX(ET_Risk_SC_Summation[#Headers],1,MATCH(MAX(ET_Risk_SC_Summation[[#This Row],[132kV Circuit Breaker]:[400kV OHL Tower]]),ET_Risk_SC_Summation[[#This Row],[132kV Circuit Breaker]:[400kV OHL Tower]],0)))</f>
        <v>n/a</v>
      </c>
      <c r="BP138" s="177" t="str">
        <f>IFERROR(INDEX('N0.7_Lookup_References'!$G$77:$G$98,MATCH(ET_Risk_SC_Summation[[#This Row],[Mxx Category]],'N0.7_Lookup_References'!$F$77:$F$98,0)),"")</f>
        <v/>
      </c>
    </row>
    <row r="139" spans="1:68" ht="94.5">
      <c r="A139" s="160" t="str">
        <f>IFERROR(INDEX(N1.2_Intervention_Types[NARM Asset Category],MATCH('N1.3_Project_Listing'!$C139,N1.2_Intervention_Types[Intervention Type ID],0),1),"")</f>
        <v>Governors</v>
      </c>
      <c r="B139" s="160" t="str">
        <f>IF($D$2="GD",IFERROR(INDEX(N1.2_Intervention_Types[C&amp;V Asset Category (GD)],MATCH('N1.3_Project_Listing'!$C139,N1.2_Intervention_Types[Intervention Type ID],0),1),""),IFERROR(INDEX(N1.2_Intervention_Types[NARM Asset Category],MATCH('N1.3_Project_Listing'!$C139,N1.2_Intervention_Types[Intervention Type ID],0),1),""))</f>
        <v>Governors</v>
      </c>
      <c r="C139" s="67">
        <f>IFERROR(INDEX(N1.2_Intervention_Types[Intervention Type ID],MATCH('N1.3_Project_Listing'!$I139,N1.2_Intervention_Types[Intervention Type],0),1),"")</f>
        <v>128</v>
      </c>
      <c r="D139" s="160" t="str">
        <f>IFERROR(INDEX(N1.2_Intervention_Types[Intervention Category],MATCH('N1.3_Project_Listing'!$C139,N1.2_Intervention_Types[Intervention Type ID],0),1),"")</f>
        <v>Refurbishment</v>
      </c>
      <c r="E139" s="210" t="s">
        <v>748</v>
      </c>
      <c r="F139" s="236" t="s">
        <v>749</v>
      </c>
      <c r="G139" s="236" t="s">
        <v>193</v>
      </c>
      <c r="H139" s="236" t="s">
        <v>300</v>
      </c>
      <c r="I139" s="151" t="s">
        <v>750</v>
      </c>
      <c r="J139" s="139">
        <v>2030</v>
      </c>
      <c r="K139" s="312">
        <v>0</v>
      </c>
      <c r="L139" s="312">
        <v>0</v>
      </c>
      <c r="M139" s="312">
        <v>0</v>
      </c>
      <c r="N139" s="343">
        <v>0</v>
      </c>
      <c r="O139" s="343">
        <v>0</v>
      </c>
      <c r="P139" s="365">
        <v>0</v>
      </c>
      <c r="Q139" s="366">
        <f t="shared" si="13"/>
        <v>0</v>
      </c>
      <c r="R139" s="368">
        <f>IF('N1.3_Project_Listing'!$D139="Replacement",SUM('N1.3_Project_Listing'!$K139:$L139)/2,'N1.3_Project_Listing'!$M139)</f>
        <v>0</v>
      </c>
      <c r="S139" s="67" t="str">
        <f>IFERROR(INDEX('N0.7_Lookup_References'!$C$13:$C$72,MATCH($A139,'N0.7_Lookup_References'!$B$13:$B$72,0)),"")</f>
        <v>Number of</v>
      </c>
      <c r="T139" s="338" t="str">
        <f t="shared" si="9"/>
        <v/>
      </c>
      <c r="V139" s="312">
        <v>0</v>
      </c>
      <c r="W139" s="312">
        <v>0</v>
      </c>
      <c r="X139" s="312">
        <v>0</v>
      </c>
      <c r="Y139" s="312">
        <v>0</v>
      </c>
      <c r="Z139" s="312">
        <v>0</v>
      </c>
      <c r="AA139" s="312">
        <v>0</v>
      </c>
      <c r="AB139" s="312">
        <v>0</v>
      </c>
      <c r="AC139" s="312">
        <v>0</v>
      </c>
      <c r="AD139" s="312">
        <v>0</v>
      </c>
      <c r="AE139" s="312">
        <v>0</v>
      </c>
      <c r="AF139" s="312">
        <v>0</v>
      </c>
      <c r="AG139" s="312">
        <v>0</v>
      </c>
      <c r="AH139" s="312">
        <v>0</v>
      </c>
      <c r="AI139" s="312">
        <v>0</v>
      </c>
      <c r="AJ139" s="312">
        <v>0</v>
      </c>
      <c r="AK139" s="312">
        <v>0</v>
      </c>
      <c r="AL139" s="312">
        <v>0</v>
      </c>
      <c r="AM139" s="312">
        <v>0</v>
      </c>
      <c r="AN139" s="312">
        <v>0</v>
      </c>
      <c r="AO139" s="312">
        <v>0</v>
      </c>
      <c r="AP139" s="63">
        <f t="shared" si="10"/>
        <v>0</v>
      </c>
      <c r="AQ139" s="63">
        <f t="shared" si="11"/>
        <v>0</v>
      </c>
      <c r="AR139" s="63">
        <f t="shared" si="12"/>
        <v>0</v>
      </c>
      <c r="AT139" s="176" cm="1">
        <f t="array" ref="AT139">SUMIFS('N1.3_Project_Listing'!$P$16:$P$829, 'N1.3_Project_Listing'!$E$16:$E$829,'N1.3_Project_Listing'!$E139, 'N1.3_Project_Listing'!$A$16:$A$829,ET_Risk_SC_Summation[[#Headers],[132kV Circuit Breaker]])</f>
        <v>0</v>
      </c>
      <c r="AU139" s="176" cm="1">
        <f t="array" ref="AU139">SUMIFS('N1.3_Project_Listing'!$P$16:$P$829, 'N1.3_Project_Listing'!$E$16:$E$829,'N1.3_Project_Listing'!$E139, 'N1.3_Project_Listing'!$A$16:$A$829,ET_Risk_SC_Summation[[#Headers],[132kV Transformer]])</f>
        <v>0</v>
      </c>
      <c r="AV139" s="176" cm="1">
        <f t="array" ref="AV139">SUMIFS('N1.3_Project_Listing'!$P$16:$P$829, 'N1.3_Project_Listing'!$E$16:$E$829,'N1.3_Project_Listing'!$E139, 'N1.3_Project_Listing'!$A$16:$A$829,ET_Risk_SC_Summation[[#Headers],[132kV Reactor]])</f>
        <v>0</v>
      </c>
      <c r="AW139" s="176" cm="1">
        <f t="array" ref="AW139">SUMIFS('N1.3_Project_Listing'!$P$16:$P$829, 'N1.3_Project_Listing'!$E$16:$E$829,'N1.3_Project_Listing'!$E139, 'N1.3_Project_Listing'!$A$16:$A$829,ET_Risk_SC_Summation[[#Headers],[132kV Underground Cable]])</f>
        <v>0</v>
      </c>
      <c r="AX139" s="176" cm="1">
        <f t="array" ref="AX139">SUMIFS('N1.3_Project_Listing'!$P$16:$P$829, 'N1.3_Project_Listing'!$E$16:$E$829,'N1.3_Project_Listing'!$E139, 'N1.3_Project_Listing'!$A$16:$A$829,ET_Risk_SC_Summation[[#Headers],[132kV OHL Conductor]])</f>
        <v>0</v>
      </c>
      <c r="AY139" s="176" cm="1">
        <f t="array" ref="AY139">SUMIFS('N1.3_Project_Listing'!$P$16:$P$829, 'N1.3_Project_Listing'!$E$16:$E$829,'N1.3_Project_Listing'!$E139, 'N1.3_Project_Listing'!$A$16:$A$829,ET_Risk_SC_Summation[[#Headers],[132kV OHL Fittings]])</f>
        <v>0</v>
      </c>
      <c r="AZ139" s="176" cm="1">
        <f t="array" ref="AZ139">SUMIFS('N1.3_Project_Listing'!$P$16:$P$829, 'N1.3_Project_Listing'!$E$16:$E$829,'N1.3_Project_Listing'!$E139, 'N1.3_Project_Listing'!$A$16:$A$829,ET_Risk_SC_Summation[[#Headers],[132kV OHL Tower]])</f>
        <v>0</v>
      </c>
      <c r="BA139" s="176" cm="1">
        <f t="array" ref="BA139">SUMIFS('N1.3_Project_Listing'!$P$16:$P$829, 'N1.3_Project_Listing'!$E$16:$E$829,'N1.3_Project_Listing'!$E139, 'N1.3_Project_Listing'!$A$16:$A$829,ET_Risk_SC_Summation[[#Headers],[275kV Circuit Breaker]])</f>
        <v>0</v>
      </c>
      <c r="BB139" s="176" cm="1">
        <f t="array" ref="BB139">SUMIFS('N1.3_Project_Listing'!$P$16:$P$829, 'N1.3_Project_Listing'!$E$16:$E$829,'N1.3_Project_Listing'!$E139, 'N1.3_Project_Listing'!$A$16:$A$829,ET_Risk_SC_Summation[[#Headers],[275kV Transformer]])</f>
        <v>0</v>
      </c>
      <c r="BC139" s="176" cm="1">
        <f t="array" ref="BC139">SUMIFS('N1.3_Project_Listing'!$P$16:$P$829, 'N1.3_Project_Listing'!$E$16:$E$829,'N1.3_Project_Listing'!$E139, 'N1.3_Project_Listing'!$A$16:$A$829,ET_Risk_SC_Summation[[#Headers],[275kV Reactor]])</f>
        <v>0</v>
      </c>
      <c r="BD139" s="176" cm="1">
        <f t="array" ref="BD139">SUMIFS('N1.3_Project_Listing'!$P$16:$P$829, 'N1.3_Project_Listing'!$E$16:$E$829,'N1.3_Project_Listing'!$E139, 'N1.3_Project_Listing'!$A$16:$A$829,ET_Risk_SC_Summation[[#Headers],[275kV Underground Cable]])</f>
        <v>0</v>
      </c>
      <c r="BE139" s="176" cm="1">
        <f t="array" ref="BE139">SUMIFS('N1.3_Project_Listing'!$P$16:$P$829, 'N1.3_Project_Listing'!$E$16:$E$829,'N1.3_Project_Listing'!$E139, 'N1.3_Project_Listing'!$A$16:$A$829,ET_Risk_SC_Summation[[#Headers],[275kV OHL Conductor]])</f>
        <v>0</v>
      </c>
      <c r="BF139" s="176" cm="1">
        <f t="array" ref="BF139">SUMIFS('N1.3_Project_Listing'!$P$16:$P$829, 'N1.3_Project_Listing'!$E$16:$E$829,'N1.3_Project_Listing'!$E139, 'N1.3_Project_Listing'!$A$16:$A$829,ET_Risk_SC_Summation[[#Headers],[275kV OHL Fittings]])</f>
        <v>0</v>
      </c>
      <c r="BG139" s="176" cm="1">
        <f t="array" ref="BG139">SUMIFS('N1.3_Project_Listing'!$P$16:$P$829, 'N1.3_Project_Listing'!$E$16:$E$829,'N1.3_Project_Listing'!$E139, 'N1.3_Project_Listing'!$A$16:$A$829,ET_Risk_SC_Summation[[#Headers],[275kV OHL Tower]])</f>
        <v>0</v>
      </c>
      <c r="BH139" s="176" cm="1">
        <f t="array" ref="BH139">SUMIFS('N1.3_Project_Listing'!$P$16:$P$829, 'N1.3_Project_Listing'!$E$16:$E$829,'N1.3_Project_Listing'!$E139, 'N1.3_Project_Listing'!$A$16:$A$829,ET_Risk_SC_Summation[[#Headers],[400kV Circuit Breaker]])</f>
        <v>0</v>
      </c>
      <c r="BI139" s="176" cm="1">
        <f t="array" ref="BI139">SUMIFS('N1.3_Project_Listing'!$P$16:$P$829, 'N1.3_Project_Listing'!$E$16:$E$829,'N1.3_Project_Listing'!$E139, 'N1.3_Project_Listing'!$A$16:$A$829,ET_Risk_SC_Summation[[#Headers],[400kV Transformer]])</f>
        <v>0</v>
      </c>
      <c r="BJ139" s="176" cm="1">
        <f t="array" ref="BJ139">SUMIFS('N1.3_Project_Listing'!$P$16:$P$829, 'N1.3_Project_Listing'!$E$16:$E$829,'N1.3_Project_Listing'!$E139, 'N1.3_Project_Listing'!$A$16:$A$829,ET_Risk_SC_Summation[[#Headers],[400kV Reactor]])</f>
        <v>0</v>
      </c>
      <c r="BK139" s="176" cm="1">
        <f t="array" ref="BK139">SUMIFS('N1.3_Project_Listing'!$P$16:$P$829, 'N1.3_Project_Listing'!$E$16:$E$829,'N1.3_Project_Listing'!$E139, 'N1.3_Project_Listing'!$A$16:$A$829,ET_Risk_SC_Summation[[#Headers],[400kV Underground Cable]])</f>
        <v>0</v>
      </c>
      <c r="BL139" s="176" cm="1">
        <f t="array" ref="BL139">SUMIFS('N1.3_Project_Listing'!$P$16:$P$829, 'N1.3_Project_Listing'!$E$16:$E$829,'N1.3_Project_Listing'!$E139, 'N1.3_Project_Listing'!$A$16:$A$829,ET_Risk_SC_Summation[[#Headers],[400kV OHL Conductor]])</f>
        <v>0</v>
      </c>
      <c r="BM139" s="176" cm="1">
        <f t="array" ref="BM139">SUMIFS('N1.3_Project_Listing'!$P$16:$P$829, 'N1.3_Project_Listing'!$E$16:$E$829,'N1.3_Project_Listing'!$E139, 'N1.3_Project_Listing'!$A$16:$A$829,ET_Risk_SC_Summation[[#Headers],[400kV OHL Fittings]])</f>
        <v>0</v>
      </c>
      <c r="BN139" s="176" cm="1">
        <f t="array" ref="BN139">SUMIFS('N1.3_Project_Listing'!$P$16:$P$829, 'N1.3_Project_Listing'!$E$16:$E$829,'N1.3_Project_Listing'!$E139, 'N1.3_Project_Listing'!$A$16:$A$829,ET_Risk_SC_Summation[[#Headers],[400kV OHL Tower]])</f>
        <v>0</v>
      </c>
      <c r="BO139" s="177" t="str">
        <f>IF(SUM(ET_Risk_SC_Summation[[#This Row],[132kV Circuit Breaker]:[400kV OHL Tower]])=0, "n/a", INDEX(ET_Risk_SC_Summation[#Headers],1,MATCH(MAX(ET_Risk_SC_Summation[[#This Row],[132kV Circuit Breaker]:[400kV OHL Tower]]),ET_Risk_SC_Summation[[#This Row],[132kV Circuit Breaker]:[400kV OHL Tower]],0)))</f>
        <v>n/a</v>
      </c>
      <c r="BP139" s="177" t="str">
        <f>IFERROR(INDEX('N0.7_Lookup_References'!$G$77:$G$98,MATCH(ET_Risk_SC_Summation[[#This Row],[Mxx Category]],'N0.7_Lookup_References'!$F$77:$F$98,0)),"")</f>
        <v/>
      </c>
    </row>
    <row r="140" spans="1:68" ht="94.5">
      <c r="A140" s="160" t="str">
        <f>IFERROR(INDEX(N1.2_Intervention_Types[NARM Asset Category],MATCH('N1.3_Project_Listing'!$C140,N1.2_Intervention_Types[Intervention Type ID],0),1),"")</f>
        <v>Governors</v>
      </c>
      <c r="B140" s="160" t="str">
        <f>IF($D$2="GD",IFERROR(INDEX(N1.2_Intervention_Types[C&amp;V Asset Category (GD)],MATCH('N1.3_Project_Listing'!$C140,N1.2_Intervention_Types[Intervention Type ID],0),1),""),IFERROR(INDEX(N1.2_Intervention_Types[NARM Asset Category],MATCH('N1.3_Project_Listing'!$C140,N1.2_Intervention_Types[Intervention Type ID],0),1),""))</f>
        <v>Governors</v>
      </c>
      <c r="C140" s="67">
        <f>IFERROR(INDEX(N1.2_Intervention_Types[Intervention Type ID],MATCH('N1.3_Project_Listing'!$I140,N1.2_Intervention_Types[Intervention Type],0),1),"")</f>
        <v>128</v>
      </c>
      <c r="D140" s="160" t="str">
        <f>IFERROR(INDEX(N1.2_Intervention_Types[Intervention Category],MATCH('N1.3_Project_Listing'!$C140,N1.2_Intervention_Types[Intervention Type ID],0),1),"")</f>
        <v>Refurbishment</v>
      </c>
      <c r="E140" s="210" t="s">
        <v>748</v>
      </c>
      <c r="F140" s="236" t="s">
        <v>749</v>
      </c>
      <c r="G140" s="236" t="s">
        <v>193</v>
      </c>
      <c r="H140" s="236" t="s">
        <v>300</v>
      </c>
      <c r="I140" s="151" t="s">
        <v>750</v>
      </c>
      <c r="J140" s="139">
        <v>2031</v>
      </c>
      <c r="K140" s="312">
        <v>0</v>
      </c>
      <c r="L140" s="312">
        <v>0</v>
      </c>
      <c r="M140" s="312">
        <v>0</v>
      </c>
      <c r="N140" s="343">
        <v>0</v>
      </c>
      <c r="O140" s="343">
        <v>0</v>
      </c>
      <c r="P140" s="365">
        <v>0</v>
      </c>
      <c r="Q140" s="366">
        <f t="shared" si="13"/>
        <v>0</v>
      </c>
      <c r="R140" s="368">
        <f>IF('N1.3_Project_Listing'!$D140="Replacement",SUM('N1.3_Project_Listing'!$K140:$L140)/2,'N1.3_Project_Listing'!$M140)</f>
        <v>0</v>
      </c>
      <c r="S140" s="67" t="str">
        <f>IFERROR(INDEX('N0.7_Lookup_References'!$C$13:$C$72,MATCH($A140,'N0.7_Lookup_References'!$B$13:$B$72,0)),"")</f>
        <v>Number of</v>
      </c>
      <c r="T140" s="338" t="str">
        <f t="shared" si="9"/>
        <v/>
      </c>
      <c r="V140" s="312">
        <v>0</v>
      </c>
      <c r="W140" s="312">
        <v>0</v>
      </c>
      <c r="X140" s="312">
        <v>0</v>
      </c>
      <c r="Y140" s="312">
        <v>0</v>
      </c>
      <c r="Z140" s="312">
        <v>0</v>
      </c>
      <c r="AA140" s="312">
        <v>0</v>
      </c>
      <c r="AB140" s="312">
        <v>0</v>
      </c>
      <c r="AC140" s="312">
        <v>0</v>
      </c>
      <c r="AD140" s="312">
        <v>0</v>
      </c>
      <c r="AE140" s="312">
        <v>0</v>
      </c>
      <c r="AF140" s="312">
        <v>0</v>
      </c>
      <c r="AG140" s="312">
        <v>0</v>
      </c>
      <c r="AH140" s="312">
        <v>0</v>
      </c>
      <c r="AI140" s="312">
        <v>0</v>
      </c>
      <c r="AJ140" s="312">
        <v>0</v>
      </c>
      <c r="AK140" s="312">
        <v>0</v>
      </c>
      <c r="AL140" s="312">
        <v>0</v>
      </c>
      <c r="AM140" s="312">
        <v>0</v>
      </c>
      <c r="AN140" s="312">
        <v>0</v>
      </c>
      <c r="AO140" s="312">
        <v>0</v>
      </c>
      <c r="AP140" s="63">
        <f t="shared" si="10"/>
        <v>0</v>
      </c>
      <c r="AQ140" s="63">
        <f t="shared" si="11"/>
        <v>0</v>
      </c>
      <c r="AR140" s="63">
        <f t="shared" si="12"/>
        <v>0</v>
      </c>
      <c r="AT140" s="176" cm="1">
        <f t="array" ref="AT140">SUMIFS('N1.3_Project_Listing'!$P$16:$P$829, 'N1.3_Project_Listing'!$E$16:$E$829,'N1.3_Project_Listing'!$E140, 'N1.3_Project_Listing'!$A$16:$A$829,ET_Risk_SC_Summation[[#Headers],[132kV Circuit Breaker]])</f>
        <v>0</v>
      </c>
      <c r="AU140" s="176" cm="1">
        <f t="array" ref="AU140">SUMIFS('N1.3_Project_Listing'!$P$16:$P$829, 'N1.3_Project_Listing'!$E$16:$E$829,'N1.3_Project_Listing'!$E140, 'N1.3_Project_Listing'!$A$16:$A$829,ET_Risk_SC_Summation[[#Headers],[132kV Transformer]])</f>
        <v>0</v>
      </c>
      <c r="AV140" s="176" cm="1">
        <f t="array" ref="AV140">SUMIFS('N1.3_Project_Listing'!$P$16:$P$829, 'N1.3_Project_Listing'!$E$16:$E$829,'N1.3_Project_Listing'!$E140, 'N1.3_Project_Listing'!$A$16:$A$829,ET_Risk_SC_Summation[[#Headers],[132kV Reactor]])</f>
        <v>0</v>
      </c>
      <c r="AW140" s="176" cm="1">
        <f t="array" ref="AW140">SUMIFS('N1.3_Project_Listing'!$P$16:$P$829, 'N1.3_Project_Listing'!$E$16:$E$829,'N1.3_Project_Listing'!$E140, 'N1.3_Project_Listing'!$A$16:$A$829,ET_Risk_SC_Summation[[#Headers],[132kV Underground Cable]])</f>
        <v>0</v>
      </c>
      <c r="AX140" s="176" cm="1">
        <f t="array" ref="AX140">SUMIFS('N1.3_Project_Listing'!$P$16:$P$829, 'N1.3_Project_Listing'!$E$16:$E$829,'N1.3_Project_Listing'!$E140, 'N1.3_Project_Listing'!$A$16:$A$829,ET_Risk_SC_Summation[[#Headers],[132kV OHL Conductor]])</f>
        <v>0</v>
      </c>
      <c r="AY140" s="176" cm="1">
        <f t="array" ref="AY140">SUMIFS('N1.3_Project_Listing'!$P$16:$P$829, 'N1.3_Project_Listing'!$E$16:$E$829,'N1.3_Project_Listing'!$E140, 'N1.3_Project_Listing'!$A$16:$A$829,ET_Risk_SC_Summation[[#Headers],[132kV OHL Fittings]])</f>
        <v>0</v>
      </c>
      <c r="AZ140" s="176" cm="1">
        <f t="array" ref="AZ140">SUMIFS('N1.3_Project_Listing'!$P$16:$P$829, 'N1.3_Project_Listing'!$E$16:$E$829,'N1.3_Project_Listing'!$E140, 'N1.3_Project_Listing'!$A$16:$A$829,ET_Risk_SC_Summation[[#Headers],[132kV OHL Tower]])</f>
        <v>0</v>
      </c>
      <c r="BA140" s="176" cm="1">
        <f t="array" ref="BA140">SUMIFS('N1.3_Project_Listing'!$P$16:$P$829, 'N1.3_Project_Listing'!$E$16:$E$829,'N1.3_Project_Listing'!$E140, 'N1.3_Project_Listing'!$A$16:$A$829,ET_Risk_SC_Summation[[#Headers],[275kV Circuit Breaker]])</f>
        <v>0</v>
      </c>
      <c r="BB140" s="176" cm="1">
        <f t="array" ref="BB140">SUMIFS('N1.3_Project_Listing'!$P$16:$P$829, 'N1.3_Project_Listing'!$E$16:$E$829,'N1.3_Project_Listing'!$E140, 'N1.3_Project_Listing'!$A$16:$A$829,ET_Risk_SC_Summation[[#Headers],[275kV Transformer]])</f>
        <v>0</v>
      </c>
      <c r="BC140" s="176" cm="1">
        <f t="array" ref="BC140">SUMIFS('N1.3_Project_Listing'!$P$16:$P$829, 'N1.3_Project_Listing'!$E$16:$E$829,'N1.3_Project_Listing'!$E140, 'N1.3_Project_Listing'!$A$16:$A$829,ET_Risk_SC_Summation[[#Headers],[275kV Reactor]])</f>
        <v>0</v>
      </c>
      <c r="BD140" s="176" cm="1">
        <f t="array" ref="BD140">SUMIFS('N1.3_Project_Listing'!$P$16:$P$829, 'N1.3_Project_Listing'!$E$16:$E$829,'N1.3_Project_Listing'!$E140, 'N1.3_Project_Listing'!$A$16:$A$829,ET_Risk_SC_Summation[[#Headers],[275kV Underground Cable]])</f>
        <v>0</v>
      </c>
      <c r="BE140" s="176" cm="1">
        <f t="array" ref="BE140">SUMIFS('N1.3_Project_Listing'!$P$16:$P$829, 'N1.3_Project_Listing'!$E$16:$E$829,'N1.3_Project_Listing'!$E140, 'N1.3_Project_Listing'!$A$16:$A$829,ET_Risk_SC_Summation[[#Headers],[275kV OHL Conductor]])</f>
        <v>0</v>
      </c>
      <c r="BF140" s="176" cm="1">
        <f t="array" ref="BF140">SUMIFS('N1.3_Project_Listing'!$P$16:$P$829, 'N1.3_Project_Listing'!$E$16:$E$829,'N1.3_Project_Listing'!$E140, 'N1.3_Project_Listing'!$A$16:$A$829,ET_Risk_SC_Summation[[#Headers],[275kV OHL Fittings]])</f>
        <v>0</v>
      </c>
      <c r="BG140" s="176" cm="1">
        <f t="array" ref="BG140">SUMIFS('N1.3_Project_Listing'!$P$16:$P$829, 'N1.3_Project_Listing'!$E$16:$E$829,'N1.3_Project_Listing'!$E140, 'N1.3_Project_Listing'!$A$16:$A$829,ET_Risk_SC_Summation[[#Headers],[275kV OHL Tower]])</f>
        <v>0</v>
      </c>
      <c r="BH140" s="176" cm="1">
        <f t="array" ref="BH140">SUMIFS('N1.3_Project_Listing'!$P$16:$P$829, 'N1.3_Project_Listing'!$E$16:$E$829,'N1.3_Project_Listing'!$E140, 'N1.3_Project_Listing'!$A$16:$A$829,ET_Risk_SC_Summation[[#Headers],[400kV Circuit Breaker]])</f>
        <v>0</v>
      </c>
      <c r="BI140" s="176" cm="1">
        <f t="array" ref="BI140">SUMIFS('N1.3_Project_Listing'!$P$16:$P$829, 'N1.3_Project_Listing'!$E$16:$E$829,'N1.3_Project_Listing'!$E140, 'N1.3_Project_Listing'!$A$16:$A$829,ET_Risk_SC_Summation[[#Headers],[400kV Transformer]])</f>
        <v>0</v>
      </c>
      <c r="BJ140" s="176" cm="1">
        <f t="array" ref="BJ140">SUMIFS('N1.3_Project_Listing'!$P$16:$P$829, 'N1.3_Project_Listing'!$E$16:$E$829,'N1.3_Project_Listing'!$E140, 'N1.3_Project_Listing'!$A$16:$A$829,ET_Risk_SC_Summation[[#Headers],[400kV Reactor]])</f>
        <v>0</v>
      </c>
      <c r="BK140" s="176" cm="1">
        <f t="array" ref="BK140">SUMIFS('N1.3_Project_Listing'!$P$16:$P$829, 'N1.3_Project_Listing'!$E$16:$E$829,'N1.3_Project_Listing'!$E140, 'N1.3_Project_Listing'!$A$16:$A$829,ET_Risk_SC_Summation[[#Headers],[400kV Underground Cable]])</f>
        <v>0</v>
      </c>
      <c r="BL140" s="176" cm="1">
        <f t="array" ref="BL140">SUMIFS('N1.3_Project_Listing'!$P$16:$P$829, 'N1.3_Project_Listing'!$E$16:$E$829,'N1.3_Project_Listing'!$E140, 'N1.3_Project_Listing'!$A$16:$A$829,ET_Risk_SC_Summation[[#Headers],[400kV OHL Conductor]])</f>
        <v>0</v>
      </c>
      <c r="BM140" s="176" cm="1">
        <f t="array" ref="BM140">SUMIFS('N1.3_Project_Listing'!$P$16:$P$829, 'N1.3_Project_Listing'!$E$16:$E$829,'N1.3_Project_Listing'!$E140, 'N1.3_Project_Listing'!$A$16:$A$829,ET_Risk_SC_Summation[[#Headers],[400kV OHL Fittings]])</f>
        <v>0</v>
      </c>
      <c r="BN140" s="176" cm="1">
        <f t="array" ref="BN140">SUMIFS('N1.3_Project_Listing'!$P$16:$P$829, 'N1.3_Project_Listing'!$E$16:$E$829,'N1.3_Project_Listing'!$E140, 'N1.3_Project_Listing'!$A$16:$A$829,ET_Risk_SC_Summation[[#Headers],[400kV OHL Tower]])</f>
        <v>0</v>
      </c>
      <c r="BO140" s="177" t="str">
        <f>IF(SUM(ET_Risk_SC_Summation[[#This Row],[132kV Circuit Breaker]:[400kV OHL Tower]])=0, "n/a", INDEX(ET_Risk_SC_Summation[#Headers],1,MATCH(MAX(ET_Risk_SC_Summation[[#This Row],[132kV Circuit Breaker]:[400kV OHL Tower]]),ET_Risk_SC_Summation[[#This Row],[132kV Circuit Breaker]:[400kV OHL Tower]],0)))</f>
        <v>n/a</v>
      </c>
      <c r="BP140" s="177" t="str">
        <f>IFERROR(INDEX('N0.7_Lookup_References'!$G$77:$G$98,MATCH(ET_Risk_SC_Summation[[#This Row],[Mxx Category]],'N0.7_Lookup_References'!$F$77:$F$98,0)),"")</f>
        <v/>
      </c>
    </row>
    <row r="141" spans="1:68" ht="108">
      <c r="A141" s="160" t="str">
        <f>IFERROR(INDEX(N1.2_Intervention_Types[NARM Asset Category],MATCH('N1.3_Project_Listing'!$C141,N1.2_Intervention_Types[Intervention Type ID],0),1),"")</f>
        <v>Governors</v>
      </c>
      <c r="B141" s="160" t="str">
        <f>IF($D$2="GD",IFERROR(INDEX(N1.2_Intervention_Types[C&amp;V Asset Category (GD)],MATCH('N1.3_Project_Listing'!$C141,N1.2_Intervention_Types[Intervention Type ID],0),1),""),IFERROR(INDEX(N1.2_Intervention_Types[NARM Asset Category],MATCH('N1.3_Project_Listing'!$C141,N1.2_Intervention_Types[Intervention Type ID],0),1),""))</f>
        <v>Governors</v>
      </c>
      <c r="C141" s="67">
        <f>IFERROR(INDEX(N1.2_Intervention_Types[Intervention Type ID],MATCH('N1.3_Project_Listing'!$I141,N1.2_Intervention_Types[Intervention Type],0),1),"")</f>
        <v>98</v>
      </c>
      <c r="D141" s="160" t="str">
        <f>IFERROR(INDEX(N1.2_Intervention_Types[Intervention Category],MATCH('N1.3_Project_Listing'!$C141,N1.2_Intervention_Types[Intervention Type ID],0),1),"")</f>
        <v>Refurbishment</v>
      </c>
      <c r="E141" s="210" t="s">
        <v>751</v>
      </c>
      <c r="F141" s="236" t="s">
        <v>752</v>
      </c>
      <c r="G141" s="236" t="s">
        <v>181</v>
      </c>
      <c r="H141" s="236" t="s">
        <v>300</v>
      </c>
      <c r="I141" s="151" t="s">
        <v>753</v>
      </c>
      <c r="J141" s="139">
        <v>2027</v>
      </c>
      <c r="K141" s="312">
        <v>0</v>
      </c>
      <c r="L141" s="312">
        <v>0</v>
      </c>
      <c r="M141" s="312">
        <v>63</v>
      </c>
      <c r="N141" s="343">
        <v>1.4666731283184105</v>
      </c>
      <c r="O141" s="343">
        <v>1.4637584162869886</v>
      </c>
      <c r="P141" s="365">
        <v>4.9075414050677793E-2</v>
      </c>
      <c r="Q141" s="366">
        <f t="shared" si="13"/>
        <v>2.9147120314219066E-3</v>
      </c>
      <c r="R141" s="368">
        <f>IF('N1.3_Project_Listing'!$D141="Replacement",SUM('N1.3_Project_Listing'!$K141:$L141)/2,'N1.3_Project_Listing'!$M141)</f>
        <v>63</v>
      </c>
      <c r="S141" s="67" t="str">
        <f>IFERROR(INDEX('N0.7_Lookup_References'!$C$13:$C$72,MATCH($A141,'N0.7_Lookup_References'!$B$13:$B$72,0)),"")</f>
        <v>Number of</v>
      </c>
      <c r="T141" s="338" t="str">
        <f t="shared" si="9"/>
        <v/>
      </c>
      <c r="V141" s="312">
        <v>0</v>
      </c>
      <c r="W141" s="312">
        <v>1</v>
      </c>
      <c r="X141" s="312">
        <v>1</v>
      </c>
      <c r="Y141" s="312">
        <v>1</v>
      </c>
      <c r="Z141" s="312">
        <v>1</v>
      </c>
      <c r="AA141" s="312">
        <v>2</v>
      </c>
      <c r="AB141" s="312">
        <v>3</v>
      </c>
      <c r="AC141" s="312">
        <v>3</v>
      </c>
      <c r="AD141" s="312">
        <v>1</v>
      </c>
      <c r="AE141" s="312">
        <v>50</v>
      </c>
      <c r="AF141" s="312">
        <v>0</v>
      </c>
      <c r="AG141" s="312">
        <v>1</v>
      </c>
      <c r="AH141" s="312">
        <v>2</v>
      </c>
      <c r="AI141" s="312">
        <v>0</v>
      </c>
      <c r="AJ141" s="312">
        <v>1</v>
      </c>
      <c r="AK141" s="312">
        <v>2</v>
      </c>
      <c r="AL141" s="312">
        <v>3</v>
      </c>
      <c r="AM141" s="312">
        <v>3</v>
      </c>
      <c r="AN141" s="312">
        <v>1</v>
      </c>
      <c r="AO141" s="312">
        <v>50</v>
      </c>
      <c r="AP141" s="63">
        <f t="shared" si="10"/>
        <v>63</v>
      </c>
      <c r="AQ141" s="63">
        <f t="shared" si="11"/>
        <v>63</v>
      </c>
      <c r="AR141" s="63">
        <f t="shared" si="12"/>
        <v>0</v>
      </c>
      <c r="AT141" s="176" cm="1">
        <f t="array" ref="AT141">SUMIFS('N1.3_Project_Listing'!$P$16:$P$829, 'N1.3_Project_Listing'!$E$16:$E$829,'N1.3_Project_Listing'!$E141, 'N1.3_Project_Listing'!$A$16:$A$829,ET_Risk_SC_Summation[[#Headers],[132kV Circuit Breaker]])</f>
        <v>0</v>
      </c>
      <c r="AU141" s="176" cm="1">
        <f t="array" ref="AU141">SUMIFS('N1.3_Project_Listing'!$P$16:$P$829, 'N1.3_Project_Listing'!$E$16:$E$829,'N1.3_Project_Listing'!$E141, 'N1.3_Project_Listing'!$A$16:$A$829,ET_Risk_SC_Summation[[#Headers],[132kV Transformer]])</f>
        <v>0</v>
      </c>
      <c r="AV141" s="176" cm="1">
        <f t="array" ref="AV141">SUMIFS('N1.3_Project_Listing'!$P$16:$P$829, 'N1.3_Project_Listing'!$E$16:$E$829,'N1.3_Project_Listing'!$E141, 'N1.3_Project_Listing'!$A$16:$A$829,ET_Risk_SC_Summation[[#Headers],[132kV Reactor]])</f>
        <v>0</v>
      </c>
      <c r="AW141" s="176" cm="1">
        <f t="array" ref="AW141">SUMIFS('N1.3_Project_Listing'!$P$16:$P$829, 'N1.3_Project_Listing'!$E$16:$E$829,'N1.3_Project_Listing'!$E141, 'N1.3_Project_Listing'!$A$16:$A$829,ET_Risk_SC_Summation[[#Headers],[132kV Underground Cable]])</f>
        <v>0</v>
      </c>
      <c r="AX141" s="176" cm="1">
        <f t="array" ref="AX141">SUMIFS('N1.3_Project_Listing'!$P$16:$P$829, 'N1.3_Project_Listing'!$E$16:$E$829,'N1.3_Project_Listing'!$E141, 'N1.3_Project_Listing'!$A$16:$A$829,ET_Risk_SC_Summation[[#Headers],[132kV OHL Conductor]])</f>
        <v>0</v>
      </c>
      <c r="AY141" s="176" cm="1">
        <f t="array" ref="AY141">SUMIFS('N1.3_Project_Listing'!$P$16:$P$829, 'N1.3_Project_Listing'!$E$16:$E$829,'N1.3_Project_Listing'!$E141, 'N1.3_Project_Listing'!$A$16:$A$829,ET_Risk_SC_Summation[[#Headers],[132kV OHL Fittings]])</f>
        <v>0</v>
      </c>
      <c r="AZ141" s="176" cm="1">
        <f t="array" ref="AZ141">SUMIFS('N1.3_Project_Listing'!$P$16:$P$829, 'N1.3_Project_Listing'!$E$16:$E$829,'N1.3_Project_Listing'!$E141, 'N1.3_Project_Listing'!$A$16:$A$829,ET_Risk_SC_Summation[[#Headers],[132kV OHL Tower]])</f>
        <v>0</v>
      </c>
      <c r="BA141" s="176" cm="1">
        <f t="array" ref="BA141">SUMIFS('N1.3_Project_Listing'!$P$16:$P$829, 'N1.3_Project_Listing'!$E$16:$E$829,'N1.3_Project_Listing'!$E141, 'N1.3_Project_Listing'!$A$16:$A$829,ET_Risk_SC_Summation[[#Headers],[275kV Circuit Breaker]])</f>
        <v>0</v>
      </c>
      <c r="BB141" s="176" cm="1">
        <f t="array" ref="BB141">SUMIFS('N1.3_Project_Listing'!$P$16:$P$829, 'N1.3_Project_Listing'!$E$16:$E$829,'N1.3_Project_Listing'!$E141, 'N1.3_Project_Listing'!$A$16:$A$829,ET_Risk_SC_Summation[[#Headers],[275kV Transformer]])</f>
        <v>0</v>
      </c>
      <c r="BC141" s="176" cm="1">
        <f t="array" ref="BC141">SUMIFS('N1.3_Project_Listing'!$P$16:$P$829, 'N1.3_Project_Listing'!$E$16:$E$829,'N1.3_Project_Listing'!$E141, 'N1.3_Project_Listing'!$A$16:$A$829,ET_Risk_SC_Summation[[#Headers],[275kV Reactor]])</f>
        <v>0</v>
      </c>
      <c r="BD141" s="176" cm="1">
        <f t="array" ref="BD141">SUMIFS('N1.3_Project_Listing'!$P$16:$P$829, 'N1.3_Project_Listing'!$E$16:$E$829,'N1.3_Project_Listing'!$E141, 'N1.3_Project_Listing'!$A$16:$A$829,ET_Risk_SC_Summation[[#Headers],[275kV Underground Cable]])</f>
        <v>0</v>
      </c>
      <c r="BE141" s="176" cm="1">
        <f t="array" ref="BE141">SUMIFS('N1.3_Project_Listing'!$P$16:$P$829, 'N1.3_Project_Listing'!$E$16:$E$829,'N1.3_Project_Listing'!$E141, 'N1.3_Project_Listing'!$A$16:$A$829,ET_Risk_SC_Summation[[#Headers],[275kV OHL Conductor]])</f>
        <v>0</v>
      </c>
      <c r="BF141" s="176" cm="1">
        <f t="array" ref="BF141">SUMIFS('N1.3_Project_Listing'!$P$16:$P$829, 'N1.3_Project_Listing'!$E$16:$E$829,'N1.3_Project_Listing'!$E141, 'N1.3_Project_Listing'!$A$16:$A$829,ET_Risk_SC_Summation[[#Headers],[275kV OHL Fittings]])</f>
        <v>0</v>
      </c>
      <c r="BG141" s="176" cm="1">
        <f t="array" ref="BG141">SUMIFS('N1.3_Project_Listing'!$P$16:$P$829, 'N1.3_Project_Listing'!$E$16:$E$829,'N1.3_Project_Listing'!$E141, 'N1.3_Project_Listing'!$A$16:$A$829,ET_Risk_SC_Summation[[#Headers],[275kV OHL Tower]])</f>
        <v>0</v>
      </c>
      <c r="BH141" s="176" cm="1">
        <f t="array" ref="BH141">SUMIFS('N1.3_Project_Listing'!$P$16:$P$829, 'N1.3_Project_Listing'!$E$16:$E$829,'N1.3_Project_Listing'!$E141, 'N1.3_Project_Listing'!$A$16:$A$829,ET_Risk_SC_Summation[[#Headers],[400kV Circuit Breaker]])</f>
        <v>0</v>
      </c>
      <c r="BI141" s="176" cm="1">
        <f t="array" ref="BI141">SUMIFS('N1.3_Project_Listing'!$P$16:$P$829, 'N1.3_Project_Listing'!$E$16:$E$829,'N1.3_Project_Listing'!$E141, 'N1.3_Project_Listing'!$A$16:$A$829,ET_Risk_SC_Summation[[#Headers],[400kV Transformer]])</f>
        <v>0</v>
      </c>
      <c r="BJ141" s="176" cm="1">
        <f t="array" ref="BJ141">SUMIFS('N1.3_Project_Listing'!$P$16:$P$829, 'N1.3_Project_Listing'!$E$16:$E$829,'N1.3_Project_Listing'!$E141, 'N1.3_Project_Listing'!$A$16:$A$829,ET_Risk_SC_Summation[[#Headers],[400kV Reactor]])</f>
        <v>0</v>
      </c>
      <c r="BK141" s="176" cm="1">
        <f t="array" ref="BK141">SUMIFS('N1.3_Project_Listing'!$P$16:$P$829, 'N1.3_Project_Listing'!$E$16:$E$829,'N1.3_Project_Listing'!$E141, 'N1.3_Project_Listing'!$A$16:$A$829,ET_Risk_SC_Summation[[#Headers],[400kV Underground Cable]])</f>
        <v>0</v>
      </c>
      <c r="BL141" s="176" cm="1">
        <f t="array" ref="BL141">SUMIFS('N1.3_Project_Listing'!$P$16:$P$829, 'N1.3_Project_Listing'!$E$16:$E$829,'N1.3_Project_Listing'!$E141, 'N1.3_Project_Listing'!$A$16:$A$829,ET_Risk_SC_Summation[[#Headers],[400kV OHL Conductor]])</f>
        <v>0</v>
      </c>
      <c r="BM141" s="176" cm="1">
        <f t="array" ref="BM141">SUMIFS('N1.3_Project_Listing'!$P$16:$P$829, 'N1.3_Project_Listing'!$E$16:$E$829,'N1.3_Project_Listing'!$E141, 'N1.3_Project_Listing'!$A$16:$A$829,ET_Risk_SC_Summation[[#Headers],[400kV OHL Fittings]])</f>
        <v>0</v>
      </c>
      <c r="BN141" s="176" cm="1">
        <f t="array" ref="BN141">SUMIFS('N1.3_Project_Listing'!$P$16:$P$829, 'N1.3_Project_Listing'!$E$16:$E$829,'N1.3_Project_Listing'!$E141, 'N1.3_Project_Listing'!$A$16:$A$829,ET_Risk_SC_Summation[[#Headers],[400kV OHL Tower]])</f>
        <v>0</v>
      </c>
      <c r="BO141" s="177" t="str">
        <f>IF(SUM(ET_Risk_SC_Summation[[#This Row],[132kV Circuit Breaker]:[400kV OHL Tower]])=0, "n/a", INDEX(ET_Risk_SC_Summation[#Headers],1,MATCH(MAX(ET_Risk_SC_Summation[[#This Row],[132kV Circuit Breaker]:[400kV OHL Tower]]),ET_Risk_SC_Summation[[#This Row],[132kV Circuit Breaker]:[400kV OHL Tower]],0)))</f>
        <v>n/a</v>
      </c>
      <c r="BP141" s="177" t="str">
        <f>IFERROR(INDEX('N0.7_Lookup_References'!$G$77:$G$98,MATCH(ET_Risk_SC_Summation[[#This Row],[Mxx Category]],'N0.7_Lookup_References'!$F$77:$F$98,0)),"")</f>
        <v/>
      </c>
    </row>
    <row r="142" spans="1:68" ht="108">
      <c r="A142" s="160" t="str">
        <f>IFERROR(INDEX(N1.2_Intervention_Types[NARM Asset Category],MATCH('N1.3_Project_Listing'!$C142,N1.2_Intervention_Types[Intervention Type ID],0),1),"")</f>
        <v>Governors</v>
      </c>
      <c r="B142" s="160" t="str">
        <f>IF($D$2="GD",IFERROR(INDEX(N1.2_Intervention_Types[C&amp;V Asset Category (GD)],MATCH('N1.3_Project_Listing'!$C142,N1.2_Intervention_Types[Intervention Type ID],0),1),""),IFERROR(INDEX(N1.2_Intervention_Types[NARM Asset Category],MATCH('N1.3_Project_Listing'!$C142,N1.2_Intervention_Types[Intervention Type ID],0),1),""))</f>
        <v>Governors</v>
      </c>
      <c r="C142" s="67">
        <f>IFERROR(INDEX(N1.2_Intervention_Types[Intervention Type ID],MATCH('N1.3_Project_Listing'!$I142,N1.2_Intervention_Types[Intervention Type],0),1),"")</f>
        <v>98</v>
      </c>
      <c r="D142" s="160" t="str">
        <f>IFERROR(INDEX(N1.2_Intervention_Types[Intervention Category],MATCH('N1.3_Project_Listing'!$C142,N1.2_Intervention_Types[Intervention Type ID],0),1),"")</f>
        <v>Refurbishment</v>
      </c>
      <c r="E142" s="210" t="s">
        <v>751</v>
      </c>
      <c r="F142" s="236" t="s">
        <v>752</v>
      </c>
      <c r="G142" s="236" t="s">
        <v>181</v>
      </c>
      <c r="H142" s="236" t="s">
        <v>300</v>
      </c>
      <c r="I142" s="151" t="s">
        <v>753</v>
      </c>
      <c r="J142" s="139">
        <v>2028</v>
      </c>
      <c r="K142" s="312">
        <v>0</v>
      </c>
      <c r="L142" s="312">
        <v>0</v>
      </c>
      <c r="M142" s="312">
        <v>54</v>
      </c>
      <c r="N142" s="343">
        <v>7.4011298933547159E-2</v>
      </c>
      <c r="O142" s="343">
        <v>7.2528983252873436E-2</v>
      </c>
      <c r="P142" s="365">
        <v>2.4496181127997934E-2</v>
      </c>
      <c r="Q142" s="366">
        <f t="shared" si="13"/>
        <v>1.4823156806737237E-3</v>
      </c>
      <c r="R142" s="368">
        <f>IF('N1.3_Project_Listing'!$D142="Replacement",SUM('N1.3_Project_Listing'!$K142:$L142)/2,'N1.3_Project_Listing'!$M142)</f>
        <v>54</v>
      </c>
      <c r="S142" s="67" t="str">
        <f>IFERROR(INDEX('N0.7_Lookup_References'!$C$13:$C$72,MATCH($A142,'N0.7_Lookup_References'!$B$13:$B$72,0)),"")</f>
        <v>Number of</v>
      </c>
      <c r="T142" s="338" t="str">
        <f t="shared" si="9"/>
        <v/>
      </c>
      <c r="V142" s="312">
        <v>6</v>
      </c>
      <c r="W142" s="312">
        <v>22</v>
      </c>
      <c r="X142" s="312">
        <v>7</v>
      </c>
      <c r="Y142" s="312">
        <v>9</v>
      </c>
      <c r="Z142" s="312">
        <v>7</v>
      </c>
      <c r="AA142" s="312">
        <v>3</v>
      </c>
      <c r="AB142" s="312">
        <v>0</v>
      </c>
      <c r="AC142" s="312">
        <v>0</v>
      </c>
      <c r="AD142" s="312">
        <v>0</v>
      </c>
      <c r="AE142" s="312">
        <v>0</v>
      </c>
      <c r="AF142" s="312">
        <v>7</v>
      </c>
      <c r="AG142" s="312">
        <v>21</v>
      </c>
      <c r="AH142" s="312">
        <v>8</v>
      </c>
      <c r="AI142" s="312">
        <v>8</v>
      </c>
      <c r="AJ142" s="312">
        <v>7</v>
      </c>
      <c r="AK142" s="312">
        <v>3</v>
      </c>
      <c r="AL142" s="312">
        <v>0</v>
      </c>
      <c r="AM142" s="312">
        <v>0</v>
      </c>
      <c r="AN142" s="312">
        <v>0</v>
      </c>
      <c r="AO142" s="312">
        <v>0</v>
      </c>
      <c r="AP142" s="63">
        <f t="shared" si="10"/>
        <v>54</v>
      </c>
      <c r="AQ142" s="63">
        <f t="shared" si="11"/>
        <v>54</v>
      </c>
      <c r="AR142" s="63">
        <f t="shared" si="12"/>
        <v>0</v>
      </c>
      <c r="AT142" s="176" cm="1">
        <f t="array" ref="AT142">SUMIFS('N1.3_Project_Listing'!$P$16:$P$829, 'N1.3_Project_Listing'!$E$16:$E$829,'N1.3_Project_Listing'!$E142, 'N1.3_Project_Listing'!$A$16:$A$829,ET_Risk_SC_Summation[[#Headers],[132kV Circuit Breaker]])</f>
        <v>0</v>
      </c>
      <c r="AU142" s="176" cm="1">
        <f t="array" ref="AU142">SUMIFS('N1.3_Project_Listing'!$P$16:$P$829, 'N1.3_Project_Listing'!$E$16:$E$829,'N1.3_Project_Listing'!$E142, 'N1.3_Project_Listing'!$A$16:$A$829,ET_Risk_SC_Summation[[#Headers],[132kV Transformer]])</f>
        <v>0</v>
      </c>
      <c r="AV142" s="176" cm="1">
        <f t="array" ref="AV142">SUMIFS('N1.3_Project_Listing'!$P$16:$P$829, 'N1.3_Project_Listing'!$E$16:$E$829,'N1.3_Project_Listing'!$E142, 'N1.3_Project_Listing'!$A$16:$A$829,ET_Risk_SC_Summation[[#Headers],[132kV Reactor]])</f>
        <v>0</v>
      </c>
      <c r="AW142" s="176" cm="1">
        <f t="array" ref="AW142">SUMIFS('N1.3_Project_Listing'!$P$16:$P$829, 'N1.3_Project_Listing'!$E$16:$E$829,'N1.3_Project_Listing'!$E142, 'N1.3_Project_Listing'!$A$16:$A$829,ET_Risk_SC_Summation[[#Headers],[132kV Underground Cable]])</f>
        <v>0</v>
      </c>
      <c r="AX142" s="176" cm="1">
        <f t="array" ref="AX142">SUMIFS('N1.3_Project_Listing'!$P$16:$P$829, 'N1.3_Project_Listing'!$E$16:$E$829,'N1.3_Project_Listing'!$E142, 'N1.3_Project_Listing'!$A$16:$A$829,ET_Risk_SC_Summation[[#Headers],[132kV OHL Conductor]])</f>
        <v>0</v>
      </c>
      <c r="AY142" s="176" cm="1">
        <f t="array" ref="AY142">SUMIFS('N1.3_Project_Listing'!$P$16:$P$829, 'N1.3_Project_Listing'!$E$16:$E$829,'N1.3_Project_Listing'!$E142, 'N1.3_Project_Listing'!$A$16:$A$829,ET_Risk_SC_Summation[[#Headers],[132kV OHL Fittings]])</f>
        <v>0</v>
      </c>
      <c r="AZ142" s="176" cm="1">
        <f t="array" ref="AZ142">SUMIFS('N1.3_Project_Listing'!$P$16:$P$829, 'N1.3_Project_Listing'!$E$16:$E$829,'N1.3_Project_Listing'!$E142, 'N1.3_Project_Listing'!$A$16:$A$829,ET_Risk_SC_Summation[[#Headers],[132kV OHL Tower]])</f>
        <v>0</v>
      </c>
      <c r="BA142" s="176" cm="1">
        <f t="array" ref="BA142">SUMIFS('N1.3_Project_Listing'!$P$16:$P$829, 'N1.3_Project_Listing'!$E$16:$E$829,'N1.3_Project_Listing'!$E142, 'N1.3_Project_Listing'!$A$16:$A$829,ET_Risk_SC_Summation[[#Headers],[275kV Circuit Breaker]])</f>
        <v>0</v>
      </c>
      <c r="BB142" s="176" cm="1">
        <f t="array" ref="BB142">SUMIFS('N1.3_Project_Listing'!$P$16:$P$829, 'N1.3_Project_Listing'!$E$16:$E$829,'N1.3_Project_Listing'!$E142, 'N1.3_Project_Listing'!$A$16:$A$829,ET_Risk_SC_Summation[[#Headers],[275kV Transformer]])</f>
        <v>0</v>
      </c>
      <c r="BC142" s="176" cm="1">
        <f t="array" ref="BC142">SUMIFS('N1.3_Project_Listing'!$P$16:$P$829, 'N1.3_Project_Listing'!$E$16:$E$829,'N1.3_Project_Listing'!$E142, 'N1.3_Project_Listing'!$A$16:$A$829,ET_Risk_SC_Summation[[#Headers],[275kV Reactor]])</f>
        <v>0</v>
      </c>
      <c r="BD142" s="176" cm="1">
        <f t="array" ref="BD142">SUMIFS('N1.3_Project_Listing'!$P$16:$P$829, 'N1.3_Project_Listing'!$E$16:$E$829,'N1.3_Project_Listing'!$E142, 'N1.3_Project_Listing'!$A$16:$A$829,ET_Risk_SC_Summation[[#Headers],[275kV Underground Cable]])</f>
        <v>0</v>
      </c>
      <c r="BE142" s="176" cm="1">
        <f t="array" ref="BE142">SUMIFS('N1.3_Project_Listing'!$P$16:$P$829, 'N1.3_Project_Listing'!$E$16:$E$829,'N1.3_Project_Listing'!$E142, 'N1.3_Project_Listing'!$A$16:$A$829,ET_Risk_SC_Summation[[#Headers],[275kV OHL Conductor]])</f>
        <v>0</v>
      </c>
      <c r="BF142" s="176" cm="1">
        <f t="array" ref="BF142">SUMIFS('N1.3_Project_Listing'!$P$16:$P$829, 'N1.3_Project_Listing'!$E$16:$E$829,'N1.3_Project_Listing'!$E142, 'N1.3_Project_Listing'!$A$16:$A$829,ET_Risk_SC_Summation[[#Headers],[275kV OHL Fittings]])</f>
        <v>0</v>
      </c>
      <c r="BG142" s="176" cm="1">
        <f t="array" ref="BG142">SUMIFS('N1.3_Project_Listing'!$P$16:$P$829, 'N1.3_Project_Listing'!$E$16:$E$829,'N1.3_Project_Listing'!$E142, 'N1.3_Project_Listing'!$A$16:$A$829,ET_Risk_SC_Summation[[#Headers],[275kV OHL Tower]])</f>
        <v>0</v>
      </c>
      <c r="BH142" s="176" cm="1">
        <f t="array" ref="BH142">SUMIFS('N1.3_Project_Listing'!$P$16:$P$829, 'N1.3_Project_Listing'!$E$16:$E$829,'N1.3_Project_Listing'!$E142, 'N1.3_Project_Listing'!$A$16:$A$829,ET_Risk_SC_Summation[[#Headers],[400kV Circuit Breaker]])</f>
        <v>0</v>
      </c>
      <c r="BI142" s="176" cm="1">
        <f t="array" ref="BI142">SUMIFS('N1.3_Project_Listing'!$P$16:$P$829, 'N1.3_Project_Listing'!$E$16:$E$829,'N1.3_Project_Listing'!$E142, 'N1.3_Project_Listing'!$A$16:$A$829,ET_Risk_SC_Summation[[#Headers],[400kV Transformer]])</f>
        <v>0</v>
      </c>
      <c r="BJ142" s="176" cm="1">
        <f t="array" ref="BJ142">SUMIFS('N1.3_Project_Listing'!$P$16:$P$829, 'N1.3_Project_Listing'!$E$16:$E$829,'N1.3_Project_Listing'!$E142, 'N1.3_Project_Listing'!$A$16:$A$829,ET_Risk_SC_Summation[[#Headers],[400kV Reactor]])</f>
        <v>0</v>
      </c>
      <c r="BK142" s="176" cm="1">
        <f t="array" ref="BK142">SUMIFS('N1.3_Project_Listing'!$P$16:$P$829, 'N1.3_Project_Listing'!$E$16:$E$829,'N1.3_Project_Listing'!$E142, 'N1.3_Project_Listing'!$A$16:$A$829,ET_Risk_SC_Summation[[#Headers],[400kV Underground Cable]])</f>
        <v>0</v>
      </c>
      <c r="BL142" s="176" cm="1">
        <f t="array" ref="BL142">SUMIFS('N1.3_Project_Listing'!$P$16:$P$829, 'N1.3_Project_Listing'!$E$16:$E$829,'N1.3_Project_Listing'!$E142, 'N1.3_Project_Listing'!$A$16:$A$829,ET_Risk_SC_Summation[[#Headers],[400kV OHL Conductor]])</f>
        <v>0</v>
      </c>
      <c r="BM142" s="176" cm="1">
        <f t="array" ref="BM142">SUMIFS('N1.3_Project_Listing'!$P$16:$P$829, 'N1.3_Project_Listing'!$E$16:$E$829,'N1.3_Project_Listing'!$E142, 'N1.3_Project_Listing'!$A$16:$A$829,ET_Risk_SC_Summation[[#Headers],[400kV OHL Fittings]])</f>
        <v>0</v>
      </c>
      <c r="BN142" s="176" cm="1">
        <f t="array" ref="BN142">SUMIFS('N1.3_Project_Listing'!$P$16:$P$829, 'N1.3_Project_Listing'!$E$16:$E$829,'N1.3_Project_Listing'!$E142, 'N1.3_Project_Listing'!$A$16:$A$829,ET_Risk_SC_Summation[[#Headers],[400kV OHL Tower]])</f>
        <v>0</v>
      </c>
      <c r="BO142" s="177" t="str">
        <f>IF(SUM(ET_Risk_SC_Summation[[#This Row],[132kV Circuit Breaker]:[400kV OHL Tower]])=0, "n/a", INDEX(ET_Risk_SC_Summation[#Headers],1,MATCH(MAX(ET_Risk_SC_Summation[[#This Row],[132kV Circuit Breaker]:[400kV OHL Tower]]),ET_Risk_SC_Summation[[#This Row],[132kV Circuit Breaker]:[400kV OHL Tower]],0)))</f>
        <v>n/a</v>
      </c>
      <c r="BP142" s="177" t="str">
        <f>IFERROR(INDEX('N0.7_Lookup_References'!$G$77:$G$98,MATCH(ET_Risk_SC_Summation[[#This Row],[Mxx Category]],'N0.7_Lookup_References'!$F$77:$F$98,0)),"")</f>
        <v/>
      </c>
    </row>
    <row r="143" spans="1:68" ht="108">
      <c r="A143" s="160" t="str">
        <f>IFERROR(INDEX(N1.2_Intervention_Types[NARM Asset Category],MATCH('N1.3_Project_Listing'!$C143,N1.2_Intervention_Types[Intervention Type ID],0),1),"")</f>
        <v>Governors</v>
      </c>
      <c r="B143" s="160" t="str">
        <f>IF($D$2="GD",IFERROR(INDEX(N1.2_Intervention_Types[C&amp;V Asset Category (GD)],MATCH('N1.3_Project_Listing'!$C143,N1.2_Intervention_Types[Intervention Type ID],0),1),""),IFERROR(INDEX(N1.2_Intervention_Types[NARM Asset Category],MATCH('N1.3_Project_Listing'!$C143,N1.2_Intervention_Types[Intervention Type ID],0),1),""))</f>
        <v>Governors</v>
      </c>
      <c r="C143" s="67">
        <f>IFERROR(INDEX(N1.2_Intervention_Types[Intervention Type ID],MATCH('N1.3_Project_Listing'!$I143,N1.2_Intervention_Types[Intervention Type],0),1),"")</f>
        <v>98</v>
      </c>
      <c r="D143" s="160" t="str">
        <f>IFERROR(INDEX(N1.2_Intervention_Types[Intervention Category],MATCH('N1.3_Project_Listing'!$C143,N1.2_Intervention_Types[Intervention Type ID],0),1),"")</f>
        <v>Refurbishment</v>
      </c>
      <c r="E143" s="210" t="s">
        <v>751</v>
      </c>
      <c r="F143" s="236" t="s">
        <v>752</v>
      </c>
      <c r="G143" s="236" t="s">
        <v>181</v>
      </c>
      <c r="H143" s="236" t="s">
        <v>300</v>
      </c>
      <c r="I143" s="151" t="s">
        <v>753</v>
      </c>
      <c r="J143" s="139">
        <v>2029</v>
      </c>
      <c r="K143" s="312">
        <v>0</v>
      </c>
      <c r="L143" s="312">
        <v>0</v>
      </c>
      <c r="M143" s="312">
        <v>72</v>
      </c>
      <c r="N143" s="343">
        <v>8.6985477348150667E-2</v>
      </c>
      <c r="O143" s="343">
        <v>8.4988929269795802E-2</v>
      </c>
      <c r="P143" s="365">
        <v>3.2961056846171607E-2</v>
      </c>
      <c r="Q143" s="366">
        <f t="shared" si="13"/>
        <v>1.996548078354865E-3</v>
      </c>
      <c r="R143" s="368">
        <f>IF('N1.3_Project_Listing'!$D143="Replacement",SUM('N1.3_Project_Listing'!$K143:$L143)/2,'N1.3_Project_Listing'!$M143)</f>
        <v>72</v>
      </c>
      <c r="S143" s="67" t="str">
        <f>IFERROR(INDEX('N0.7_Lookup_References'!$C$13:$C$72,MATCH($A143,'N0.7_Lookup_References'!$B$13:$B$72,0)),"")</f>
        <v>Number of</v>
      </c>
      <c r="T143" s="338" t="str">
        <f t="shared" si="9"/>
        <v/>
      </c>
      <c r="V143" s="312">
        <v>9</v>
      </c>
      <c r="W143" s="312">
        <v>33</v>
      </c>
      <c r="X143" s="312">
        <v>17</v>
      </c>
      <c r="Y143" s="312">
        <v>7</v>
      </c>
      <c r="Z143" s="312">
        <v>3</v>
      </c>
      <c r="AA143" s="312">
        <v>1</v>
      </c>
      <c r="AB143" s="312">
        <v>2</v>
      </c>
      <c r="AC143" s="312">
        <v>0</v>
      </c>
      <c r="AD143" s="312">
        <v>0</v>
      </c>
      <c r="AE143" s="312">
        <v>0</v>
      </c>
      <c r="AF143" s="312">
        <v>10</v>
      </c>
      <c r="AG143" s="312">
        <v>33</v>
      </c>
      <c r="AH143" s="312">
        <v>17</v>
      </c>
      <c r="AI143" s="312">
        <v>6</v>
      </c>
      <c r="AJ143" s="312">
        <v>4</v>
      </c>
      <c r="AK143" s="312">
        <v>0</v>
      </c>
      <c r="AL143" s="312">
        <v>2</v>
      </c>
      <c r="AM143" s="312">
        <v>0</v>
      </c>
      <c r="AN143" s="312">
        <v>0</v>
      </c>
      <c r="AO143" s="312">
        <v>0</v>
      </c>
      <c r="AP143" s="63">
        <f t="shared" si="10"/>
        <v>72</v>
      </c>
      <c r="AQ143" s="63">
        <f t="shared" si="11"/>
        <v>72</v>
      </c>
      <c r="AR143" s="63">
        <f t="shared" si="12"/>
        <v>0</v>
      </c>
      <c r="AT143" s="176" cm="1">
        <f t="array" ref="AT143">SUMIFS('N1.3_Project_Listing'!$P$16:$P$829, 'N1.3_Project_Listing'!$E$16:$E$829,'N1.3_Project_Listing'!$E143, 'N1.3_Project_Listing'!$A$16:$A$829,ET_Risk_SC_Summation[[#Headers],[132kV Circuit Breaker]])</f>
        <v>0</v>
      </c>
      <c r="AU143" s="176" cm="1">
        <f t="array" ref="AU143">SUMIFS('N1.3_Project_Listing'!$P$16:$P$829, 'N1.3_Project_Listing'!$E$16:$E$829,'N1.3_Project_Listing'!$E143, 'N1.3_Project_Listing'!$A$16:$A$829,ET_Risk_SC_Summation[[#Headers],[132kV Transformer]])</f>
        <v>0</v>
      </c>
      <c r="AV143" s="176" cm="1">
        <f t="array" ref="AV143">SUMIFS('N1.3_Project_Listing'!$P$16:$P$829, 'N1.3_Project_Listing'!$E$16:$E$829,'N1.3_Project_Listing'!$E143, 'N1.3_Project_Listing'!$A$16:$A$829,ET_Risk_SC_Summation[[#Headers],[132kV Reactor]])</f>
        <v>0</v>
      </c>
      <c r="AW143" s="176" cm="1">
        <f t="array" ref="AW143">SUMIFS('N1.3_Project_Listing'!$P$16:$P$829, 'N1.3_Project_Listing'!$E$16:$E$829,'N1.3_Project_Listing'!$E143, 'N1.3_Project_Listing'!$A$16:$A$829,ET_Risk_SC_Summation[[#Headers],[132kV Underground Cable]])</f>
        <v>0</v>
      </c>
      <c r="AX143" s="176" cm="1">
        <f t="array" ref="AX143">SUMIFS('N1.3_Project_Listing'!$P$16:$P$829, 'N1.3_Project_Listing'!$E$16:$E$829,'N1.3_Project_Listing'!$E143, 'N1.3_Project_Listing'!$A$16:$A$829,ET_Risk_SC_Summation[[#Headers],[132kV OHL Conductor]])</f>
        <v>0</v>
      </c>
      <c r="AY143" s="176" cm="1">
        <f t="array" ref="AY143">SUMIFS('N1.3_Project_Listing'!$P$16:$P$829, 'N1.3_Project_Listing'!$E$16:$E$829,'N1.3_Project_Listing'!$E143, 'N1.3_Project_Listing'!$A$16:$A$829,ET_Risk_SC_Summation[[#Headers],[132kV OHL Fittings]])</f>
        <v>0</v>
      </c>
      <c r="AZ143" s="176" cm="1">
        <f t="array" ref="AZ143">SUMIFS('N1.3_Project_Listing'!$P$16:$P$829, 'N1.3_Project_Listing'!$E$16:$E$829,'N1.3_Project_Listing'!$E143, 'N1.3_Project_Listing'!$A$16:$A$829,ET_Risk_SC_Summation[[#Headers],[132kV OHL Tower]])</f>
        <v>0</v>
      </c>
      <c r="BA143" s="176" cm="1">
        <f t="array" ref="BA143">SUMIFS('N1.3_Project_Listing'!$P$16:$P$829, 'N1.3_Project_Listing'!$E$16:$E$829,'N1.3_Project_Listing'!$E143, 'N1.3_Project_Listing'!$A$16:$A$829,ET_Risk_SC_Summation[[#Headers],[275kV Circuit Breaker]])</f>
        <v>0</v>
      </c>
      <c r="BB143" s="176" cm="1">
        <f t="array" ref="BB143">SUMIFS('N1.3_Project_Listing'!$P$16:$P$829, 'N1.3_Project_Listing'!$E$16:$E$829,'N1.3_Project_Listing'!$E143, 'N1.3_Project_Listing'!$A$16:$A$829,ET_Risk_SC_Summation[[#Headers],[275kV Transformer]])</f>
        <v>0</v>
      </c>
      <c r="BC143" s="176" cm="1">
        <f t="array" ref="BC143">SUMIFS('N1.3_Project_Listing'!$P$16:$P$829, 'N1.3_Project_Listing'!$E$16:$E$829,'N1.3_Project_Listing'!$E143, 'N1.3_Project_Listing'!$A$16:$A$829,ET_Risk_SC_Summation[[#Headers],[275kV Reactor]])</f>
        <v>0</v>
      </c>
      <c r="BD143" s="176" cm="1">
        <f t="array" ref="BD143">SUMIFS('N1.3_Project_Listing'!$P$16:$P$829, 'N1.3_Project_Listing'!$E$16:$E$829,'N1.3_Project_Listing'!$E143, 'N1.3_Project_Listing'!$A$16:$A$829,ET_Risk_SC_Summation[[#Headers],[275kV Underground Cable]])</f>
        <v>0</v>
      </c>
      <c r="BE143" s="176" cm="1">
        <f t="array" ref="BE143">SUMIFS('N1.3_Project_Listing'!$P$16:$P$829, 'N1.3_Project_Listing'!$E$16:$E$829,'N1.3_Project_Listing'!$E143, 'N1.3_Project_Listing'!$A$16:$A$829,ET_Risk_SC_Summation[[#Headers],[275kV OHL Conductor]])</f>
        <v>0</v>
      </c>
      <c r="BF143" s="176" cm="1">
        <f t="array" ref="BF143">SUMIFS('N1.3_Project_Listing'!$P$16:$P$829, 'N1.3_Project_Listing'!$E$16:$E$829,'N1.3_Project_Listing'!$E143, 'N1.3_Project_Listing'!$A$16:$A$829,ET_Risk_SC_Summation[[#Headers],[275kV OHL Fittings]])</f>
        <v>0</v>
      </c>
      <c r="BG143" s="176" cm="1">
        <f t="array" ref="BG143">SUMIFS('N1.3_Project_Listing'!$P$16:$P$829, 'N1.3_Project_Listing'!$E$16:$E$829,'N1.3_Project_Listing'!$E143, 'N1.3_Project_Listing'!$A$16:$A$829,ET_Risk_SC_Summation[[#Headers],[275kV OHL Tower]])</f>
        <v>0</v>
      </c>
      <c r="BH143" s="176" cm="1">
        <f t="array" ref="BH143">SUMIFS('N1.3_Project_Listing'!$P$16:$P$829, 'N1.3_Project_Listing'!$E$16:$E$829,'N1.3_Project_Listing'!$E143, 'N1.3_Project_Listing'!$A$16:$A$829,ET_Risk_SC_Summation[[#Headers],[400kV Circuit Breaker]])</f>
        <v>0</v>
      </c>
      <c r="BI143" s="176" cm="1">
        <f t="array" ref="BI143">SUMIFS('N1.3_Project_Listing'!$P$16:$P$829, 'N1.3_Project_Listing'!$E$16:$E$829,'N1.3_Project_Listing'!$E143, 'N1.3_Project_Listing'!$A$16:$A$829,ET_Risk_SC_Summation[[#Headers],[400kV Transformer]])</f>
        <v>0</v>
      </c>
      <c r="BJ143" s="176" cm="1">
        <f t="array" ref="BJ143">SUMIFS('N1.3_Project_Listing'!$P$16:$P$829, 'N1.3_Project_Listing'!$E$16:$E$829,'N1.3_Project_Listing'!$E143, 'N1.3_Project_Listing'!$A$16:$A$829,ET_Risk_SC_Summation[[#Headers],[400kV Reactor]])</f>
        <v>0</v>
      </c>
      <c r="BK143" s="176" cm="1">
        <f t="array" ref="BK143">SUMIFS('N1.3_Project_Listing'!$P$16:$P$829, 'N1.3_Project_Listing'!$E$16:$E$829,'N1.3_Project_Listing'!$E143, 'N1.3_Project_Listing'!$A$16:$A$829,ET_Risk_SC_Summation[[#Headers],[400kV Underground Cable]])</f>
        <v>0</v>
      </c>
      <c r="BL143" s="176" cm="1">
        <f t="array" ref="BL143">SUMIFS('N1.3_Project_Listing'!$P$16:$P$829, 'N1.3_Project_Listing'!$E$16:$E$829,'N1.3_Project_Listing'!$E143, 'N1.3_Project_Listing'!$A$16:$A$829,ET_Risk_SC_Summation[[#Headers],[400kV OHL Conductor]])</f>
        <v>0</v>
      </c>
      <c r="BM143" s="176" cm="1">
        <f t="array" ref="BM143">SUMIFS('N1.3_Project_Listing'!$P$16:$P$829, 'N1.3_Project_Listing'!$E$16:$E$829,'N1.3_Project_Listing'!$E143, 'N1.3_Project_Listing'!$A$16:$A$829,ET_Risk_SC_Summation[[#Headers],[400kV OHL Fittings]])</f>
        <v>0</v>
      </c>
      <c r="BN143" s="176" cm="1">
        <f t="array" ref="BN143">SUMIFS('N1.3_Project_Listing'!$P$16:$P$829, 'N1.3_Project_Listing'!$E$16:$E$829,'N1.3_Project_Listing'!$E143, 'N1.3_Project_Listing'!$A$16:$A$829,ET_Risk_SC_Summation[[#Headers],[400kV OHL Tower]])</f>
        <v>0</v>
      </c>
      <c r="BO143" s="177" t="str">
        <f>IF(SUM(ET_Risk_SC_Summation[[#This Row],[132kV Circuit Breaker]:[400kV OHL Tower]])=0, "n/a", INDEX(ET_Risk_SC_Summation[#Headers],1,MATCH(MAX(ET_Risk_SC_Summation[[#This Row],[132kV Circuit Breaker]:[400kV OHL Tower]]),ET_Risk_SC_Summation[[#This Row],[132kV Circuit Breaker]:[400kV OHL Tower]],0)))</f>
        <v>n/a</v>
      </c>
      <c r="BP143" s="177" t="str">
        <f>IFERROR(INDEX('N0.7_Lookup_References'!$G$77:$G$98,MATCH(ET_Risk_SC_Summation[[#This Row],[Mxx Category]],'N0.7_Lookup_References'!$F$77:$F$98,0)),"")</f>
        <v/>
      </c>
    </row>
    <row r="144" spans="1:68" ht="108">
      <c r="A144" s="160" t="str">
        <f>IFERROR(INDEX(N1.2_Intervention_Types[NARM Asset Category],MATCH('N1.3_Project_Listing'!$C144,N1.2_Intervention_Types[Intervention Type ID],0),1),"")</f>
        <v>Governors</v>
      </c>
      <c r="B144" s="160" t="str">
        <f>IF($D$2="GD",IFERROR(INDEX(N1.2_Intervention_Types[C&amp;V Asset Category (GD)],MATCH('N1.3_Project_Listing'!$C144,N1.2_Intervention_Types[Intervention Type ID],0),1),""),IFERROR(INDEX(N1.2_Intervention_Types[NARM Asset Category],MATCH('N1.3_Project_Listing'!$C144,N1.2_Intervention_Types[Intervention Type ID],0),1),""))</f>
        <v>Governors</v>
      </c>
      <c r="C144" s="67">
        <f>IFERROR(INDEX(N1.2_Intervention_Types[Intervention Type ID],MATCH('N1.3_Project_Listing'!$I144,N1.2_Intervention_Types[Intervention Type],0),1),"")</f>
        <v>98</v>
      </c>
      <c r="D144" s="160" t="str">
        <f>IFERROR(INDEX(N1.2_Intervention_Types[Intervention Category],MATCH('N1.3_Project_Listing'!$C144,N1.2_Intervention_Types[Intervention Type ID],0),1),"")</f>
        <v>Refurbishment</v>
      </c>
      <c r="E144" s="210" t="s">
        <v>751</v>
      </c>
      <c r="F144" s="236" t="s">
        <v>752</v>
      </c>
      <c r="G144" s="236" t="s">
        <v>181</v>
      </c>
      <c r="H144" s="236" t="s">
        <v>300</v>
      </c>
      <c r="I144" s="151" t="s">
        <v>753</v>
      </c>
      <c r="J144" s="139">
        <v>2030</v>
      </c>
      <c r="K144" s="312">
        <v>0</v>
      </c>
      <c r="L144" s="312">
        <v>0</v>
      </c>
      <c r="M144" s="312">
        <v>58</v>
      </c>
      <c r="N144" s="343">
        <v>8.4716871342740668E-2</v>
      </c>
      <c r="O144" s="343">
        <v>8.283440245009599E-2</v>
      </c>
      <c r="P144" s="365">
        <v>3.1333909591864696E-2</v>
      </c>
      <c r="Q144" s="366">
        <f t="shared" ref="Q144:Q207" si="14">N144-O144</f>
        <v>1.8824688926446786E-3</v>
      </c>
      <c r="R144" s="368">
        <f>IF('N1.3_Project_Listing'!$D144="Replacement",SUM('N1.3_Project_Listing'!$K144:$L144)/2,'N1.3_Project_Listing'!$M144)</f>
        <v>58</v>
      </c>
      <c r="S144" s="67" t="str">
        <f>IFERROR(INDEX('N0.7_Lookup_References'!$C$13:$C$72,MATCH($A144,'N0.7_Lookup_References'!$B$13:$B$72,0)),"")</f>
        <v>Number of</v>
      </c>
      <c r="T144" s="338" t="str">
        <f t="shared" si="9"/>
        <v/>
      </c>
      <c r="V144" s="358">
        <v>7</v>
      </c>
      <c r="W144" s="358">
        <v>19</v>
      </c>
      <c r="X144" s="358">
        <v>11</v>
      </c>
      <c r="Y144" s="358">
        <v>9</v>
      </c>
      <c r="Z144" s="358">
        <v>7</v>
      </c>
      <c r="AA144" s="358">
        <v>4</v>
      </c>
      <c r="AB144" s="358">
        <v>1</v>
      </c>
      <c r="AC144" s="358">
        <v>0</v>
      </c>
      <c r="AD144" s="358">
        <v>0</v>
      </c>
      <c r="AE144" s="358">
        <v>0</v>
      </c>
      <c r="AF144" s="358">
        <v>9</v>
      </c>
      <c r="AG144" s="358">
        <v>17</v>
      </c>
      <c r="AH144" s="358">
        <v>11</v>
      </c>
      <c r="AI144" s="358">
        <v>11</v>
      </c>
      <c r="AJ144" s="358">
        <v>5</v>
      </c>
      <c r="AK144" s="358">
        <v>4</v>
      </c>
      <c r="AL144" s="358">
        <v>1</v>
      </c>
      <c r="AM144" s="358">
        <v>0</v>
      </c>
      <c r="AN144" s="358">
        <v>0</v>
      </c>
      <c r="AO144" s="358">
        <v>0</v>
      </c>
      <c r="AP144" s="63">
        <f t="shared" si="10"/>
        <v>58</v>
      </c>
      <c r="AQ144" s="63">
        <f t="shared" si="11"/>
        <v>58</v>
      </c>
      <c r="AR144" s="63">
        <f t="shared" si="12"/>
        <v>0</v>
      </c>
      <c r="AT144" s="176" cm="1">
        <f t="array" ref="AT144">SUMIFS('N1.3_Project_Listing'!$P$16:$P$829, 'N1.3_Project_Listing'!$E$16:$E$829,'N1.3_Project_Listing'!$E144, 'N1.3_Project_Listing'!$A$16:$A$829,ET_Risk_SC_Summation[[#Headers],[132kV Circuit Breaker]])</f>
        <v>0</v>
      </c>
      <c r="AU144" s="176" cm="1">
        <f t="array" ref="AU144">SUMIFS('N1.3_Project_Listing'!$P$16:$P$829, 'N1.3_Project_Listing'!$E$16:$E$829,'N1.3_Project_Listing'!$E144, 'N1.3_Project_Listing'!$A$16:$A$829,ET_Risk_SC_Summation[[#Headers],[132kV Transformer]])</f>
        <v>0</v>
      </c>
      <c r="AV144" s="176" cm="1">
        <f t="array" ref="AV144">SUMIFS('N1.3_Project_Listing'!$P$16:$P$829, 'N1.3_Project_Listing'!$E$16:$E$829,'N1.3_Project_Listing'!$E144, 'N1.3_Project_Listing'!$A$16:$A$829,ET_Risk_SC_Summation[[#Headers],[132kV Reactor]])</f>
        <v>0</v>
      </c>
      <c r="AW144" s="176" cm="1">
        <f t="array" ref="AW144">SUMIFS('N1.3_Project_Listing'!$P$16:$P$829, 'N1.3_Project_Listing'!$E$16:$E$829,'N1.3_Project_Listing'!$E144, 'N1.3_Project_Listing'!$A$16:$A$829,ET_Risk_SC_Summation[[#Headers],[132kV Underground Cable]])</f>
        <v>0</v>
      </c>
      <c r="AX144" s="176" cm="1">
        <f t="array" ref="AX144">SUMIFS('N1.3_Project_Listing'!$P$16:$P$829, 'N1.3_Project_Listing'!$E$16:$E$829,'N1.3_Project_Listing'!$E144, 'N1.3_Project_Listing'!$A$16:$A$829,ET_Risk_SC_Summation[[#Headers],[132kV OHL Conductor]])</f>
        <v>0</v>
      </c>
      <c r="AY144" s="176" cm="1">
        <f t="array" ref="AY144">SUMIFS('N1.3_Project_Listing'!$P$16:$P$829, 'N1.3_Project_Listing'!$E$16:$E$829,'N1.3_Project_Listing'!$E144, 'N1.3_Project_Listing'!$A$16:$A$829,ET_Risk_SC_Summation[[#Headers],[132kV OHL Fittings]])</f>
        <v>0</v>
      </c>
      <c r="AZ144" s="176" cm="1">
        <f t="array" ref="AZ144">SUMIFS('N1.3_Project_Listing'!$P$16:$P$829, 'N1.3_Project_Listing'!$E$16:$E$829,'N1.3_Project_Listing'!$E144, 'N1.3_Project_Listing'!$A$16:$A$829,ET_Risk_SC_Summation[[#Headers],[132kV OHL Tower]])</f>
        <v>0</v>
      </c>
      <c r="BA144" s="176" cm="1">
        <f t="array" ref="BA144">SUMIFS('N1.3_Project_Listing'!$P$16:$P$829, 'N1.3_Project_Listing'!$E$16:$E$829,'N1.3_Project_Listing'!$E144, 'N1.3_Project_Listing'!$A$16:$A$829,ET_Risk_SC_Summation[[#Headers],[275kV Circuit Breaker]])</f>
        <v>0</v>
      </c>
      <c r="BB144" s="176" cm="1">
        <f t="array" ref="BB144">SUMIFS('N1.3_Project_Listing'!$P$16:$P$829, 'N1.3_Project_Listing'!$E$16:$E$829,'N1.3_Project_Listing'!$E144, 'N1.3_Project_Listing'!$A$16:$A$829,ET_Risk_SC_Summation[[#Headers],[275kV Transformer]])</f>
        <v>0</v>
      </c>
      <c r="BC144" s="176" cm="1">
        <f t="array" ref="BC144">SUMIFS('N1.3_Project_Listing'!$P$16:$P$829, 'N1.3_Project_Listing'!$E$16:$E$829,'N1.3_Project_Listing'!$E144, 'N1.3_Project_Listing'!$A$16:$A$829,ET_Risk_SC_Summation[[#Headers],[275kV Reactor]])</f>
        <v>0</v>
      </c>
      <c r="BD144" s="176" cm="1">
        <f t="array" ref="BD144">SUMIFS('N1.3_Project_Listing'!$P$16:$P$829, 'N1.3_Project_Listing'!$E$16:$E$829,'N1.3_Project_Listing'!$E144, 'N1.3_Project_Listing'!$A$16:$A$829,ET_Risk_SC_Summation[[#Headers],[275kV Underground Cable]])</f>
        <v>0</v>
      </c>
      <c r="BE144" s="176" cm="1">
        <f t="array" ref="BE144">SUMIFS('N1.3_Project_Listing'!$P$16:$P$829, 'N1.3_Project_Listing'!$E$16:$E$829,'N1.3_Project_Listing'!$E144, 'N1.3_Project_Listing'!$A$16:$A$829,ET_Risk_SC_Summation[[#Headers],[275kV OHL Conductor]])</f>
        <v>0</v>
      </c>
      <c r="BF144" s="176" cm="1">
        <f t="array" ref="BF144">SUMIFS('N1.3_Project_Listing'!$P$16:$P$829, 'N1.3_Project_Listing'!$E$16:$E$829,'N1.3_Project_Listing'!$E144, 'N1.3_Project_Listing'!$A$16:$A$829,ET_Risk_SC_Summation[[#Headers],[275kV OHL Fittings]])</f>
        <v>0</v>
      </c>
      <c r="BG144" s="176" cm="1">
        <f t="array" ref="BG144">SUMIFS('N1.3_Project_Listing'!$P$16:$P$829, 'N1.3_Project_Listing'!$E$16:$E$829,'N1.3_Project_Listing'!$E144, 'N1.3_Project_Listing'!$A$16:$A$829,ET_Risk_SC_Summation[[#Headers],[275kV OHL Tower]])</f>
        <v>0</v>
      </c>
      <c r="BH144" s="176" cm="1">
        <f t="array" ref="BH144">SUMIFS('N1.3_Project_Listing'!$P$16:$P$829, 'N1.3_Project_Listing'!$E$16:$E$829,'N1.3_Project_Listing'!$E144, 'N1.3_Project_Listing'!$A$16:$A$829,ET_Risk_SC_Summation[[#Headers],[400kV Circuit Breaker]])</f>
        <v>0</v>
      </c>
      <c r="BI144" s="176" cm="1">
        <f t="array" ref="BI144">SUMIFS('N1.3_Project_Listing'!$P$16:$P$829, 'N1.3_Project_Listing'!$E$16:$E$829,'N1.3_Project_Listing'!$E144, 'N1.3_Project_Listing'!$A$16:$A$829,ET_Risk_SC_Summation[[#Headers],[400kV Transformer]])</f>
        <v>0</v>
      </c>
      <c r="BJ144" s="176" cm="1">
        <f t="array" ref="BJ144">SUMIFS('N1.3_Project_Listing'!$P$16:$P$829, 'N1.3_Project_Listing'!$E$16:$E$829,'N1.3_Project_Listing'!$E144, 'N1.3_Project_Listing'!$A$16:$A$829,ET_Risk_SC_Summation[[#Headers],[400kV Reactor]])</f>
        <v>0</v>
      </c>
      <c r="BK144" s="176" cm="1">
        <f t="array" ref="BK144">SUMIFS('N1.3_Project_Listing'!$P$16:$P$829, 'N1.3_Project_Listing'!$E$16:$E$829,'N1.3_Project_Listing'!$E144, 'N1.3_Project_Listing'!$A$16:$A$829,ET_Risk_SC_Summation[[#Headers],[400kV Underground Cable]])</f>
        <v>0</v>
      </c>
      <c r="BL144" s="176" cm="1">
        <f t="array" ref="BL144">SUMIFS('N1.3_Project_Listing'!$P$16:$P$829, 'N1.3_Project_Listing'!$E$16:$E$829,'N1.3_Project_Listing'!$E144, 'N1.3_Project_Listing'!$A$16:$A$829,ET_Risk_SC_Summation[[#Headers],[400kV OHL Conductor]])</f>
        <v>0</v>
      </c>
      <c r="BM144" s="176" cm="1">
        <f t="array" ref="BM144">SUMIFS('N1.3_Project_Listing'!$P$16:$P$829, 'N1.3_Project_Listing'!$E$16:$E$829,'N1.3_Project_Listing'!$E144, 'N1.3_Project_Listing'!$A$16:$A$829,ET_Risk_SC_Summation[[#Headers],[400kV OHL Fittings]])</f>
        <v>0</v>
      </c>
      <c r="BN144" s="176" cm="1">
        <f t="array" ref="BN144">SUMIFS('N1.3_Project_Listing'!$P$16:$P$829, 'N1.3_Project_Listing'!$E$16:$E$829,'N1.3_Project_Listing'!$E144, 'N1.3_Project_Listing'!$A$16:$A$829,ET_Risk_SC_Summation[[#Headers],[400kV OHL Tower]])</f>
        <v>0</v>
      </c>
      <c r="BO144" s="177" t="str">
        <f>IF(SUM(ET_Risk_SC_Summation[[#This Row],[132kV Circuit Breaker]:[400kV OHL Tower]])=0, "n/a", INDEX(ET_Risk_SC_Summation[#Headers],1,MATCH(MAX(ET_Risk_SC_Summation[[#This Row],[132kV Circuit Breaker]:[400kV OHL Tower]]),ET_Risk_SC_Summation[[#This Row],[132kV Circuit Breaker]:[400kV OHL Tower]],0)))</f>
        <v>n/a</v>
      </c>
      <c r="BP144" s="177" t="str">
        <f>IFERROR(INDEX('N0.7_Lookup_References'!$G$77:$G$98,MATCH(ET_Risk_SC_Summation[[#This Row],[Mxx Category]],'N0.7_Lookup_References'!$F$77:$F$98,0)),"")</f>
        <v/>
      </c>
    </row>
    <row r="145" spans="1:68" ht="108">
      <c r="A145" s="160" t="str">
        <f>IFERROR(INDEX(N1.2_Intervention_Types[NARM Asset Category],MATCH('N1.3_Project_Listing'!$C145,N1.2_Intervention_Types[Intervention Type ID],0),1),"")</f>
        <v>Governors</v>
      </c>
      <c r="B145" s="160" t="str">
        <f>IF($D$2="GD",IFERROR(INDEX(N1.2_Intervention_Types[C&amp;V Asset Category (GD)],MATCH('N1.3_Project_Listing'!$C145,N1.2_Intervention_Types[Intervention Type ID],0),1),""),IFERROR(INDEX(N1.2_Intervention_Types[NARM Asset Category],MATCH('N1.3_Project_Listing'!$C145,N1.2_Intervention_Types[Intervention Type ID],0),1),""))</f>
        <v>Governors</v>
      </c>
      <c r="C145" s="67">
        <f>IFERROR(INDEX(N1.2_Intervention_Types[Intervention Type ID],MATCH('N1.3_Project_Listing'!$I145,N1.2_Intervention_Types[Intervention Type],0),1),"")</f>
        <v>98</v>
      </c>
      <c r="D145" s="160" t="str">
        <f>IFERROR(INDEX(N1.2_Intervention_Types[Intervention Category],MATCH('N1.3_Project_Listing'!$C145,N1.2_Intervention_Types[Intervention Type ID],0),1),"")</f>
        <v>Refurbishment</v>
      </c>
      <c r="E145" s="210" t="s">
        <v>751</v>
      </c>
      <c r="F145" s="236" t="s">
        <v>752</v>
      </c>
      <c r="G145" s="236" t="s">
        <v>181</v>
      </c>
      <c r="H145" s="236" t="s">
        <v>300</v>
      </c>
      <c r="I145" s="151" t="s">
        <v>753</v>
      </c>
      <c r="J145" s="139">
        <v>2031</v>
      </c>
      <c r="K145" s="312">
        <v>0</v>
      </c>
      <c r="L145" s="312">
        <v>0</v>
      </c>
      <c r="M145" s="312">
        <v>70</v>
      </c>
      <c r="N145" s="343">
        <v>7.6921338199511177E-2</v>
      </c>
      <c r="O145" s="343">
        <v>7.567900178175993E-2</v>
      </c>
      <c r="P145" s="365">
        <v>1.9986528922937324E-2</v>
      </c>
      <c r="Q145" s="366">
        <f t="shared" si="14"/>
        <v>1.2423364177512469E-3</v>
      </c>
      <c r="R145" s="368">
        <f>IF('N1.3_Project_Listing'!$D145="Replacement",SUM('N1.3_Project_Listing'!$K145:$L145)/2,'N1.3_Project_Listing'!$M145)</f>
        <v>70</v>
      </c>
      <c r="S145" s="67" t="str">
        <f>IFERROR(INDEX('N0.7_Lookup_References'!$C$13:$C$72,MATCH($A145,'N0.7_Lookup_References'!$B$13:$B$72,0)),"")</f>
        <v>Number of</v>
      </c>
      <c r="T145" s="338" t="str">
        <f t="shared" ref="T145:T208" si="15">IF(D145="Replacement",IF(K145-L145&lt;0.1, "","Difference"), "")</f>
        <v/>
      </c>
      <c r="V145" s="358">
        <v>25</v>
      </c>
      <c r="W145" s="358">
        <v>24</v>
      </c>
      <c r="X145" s="358">
        <v>12</v>
      </c>
      <c r="Y145" s="358">
        <v>4</v>
      </c>
      <c r="Z145" s="358">
        <v>2</v>
      </c>
      <c r="AA145" s="358">
        <v>2</v>
      </c>
      <c r="AB145" s="358">
        <v>0</v>
      </c>
      <c r="AC145" s="358">
        <v>0</v>
      </c>
      <c r="AD145" s="358">
        <v>0</v>
      </c>
      <c r="AE145" s="358">
        <v>1</v>
      </c>
      <c r="AF145" s="358">
        <v>26</v>
      </c>
      <c r="AG145" s="358">
        <v>23</v>
      </c>
      <c r="AH145" s="358">
        <v>12</v>
      </c>
      <c r="AI145" s="358">
        <v>4</v>
      </c>
      <c r="AJ145" s="358">
        <v>2</v>
      </c>
      <c r="AK145" s="358">
        <v>2</v>
      </c>
      <c r="AL145" s="358">
        <v>0</v>
      </c>
      <c r="AM145" s="358">
        <v>0</v>
      </c>
      <c r="AN145" s="358">
        <v>0</v>
      </c>
      <c r="AO145" s="358">
        <v>1</v>
      </c>
      <c r="AP145" s="63">
        <f t="shared" ref="AP145:AP199" si="16">SUM(V145:AE145)</f>
        <v>70</v>
      </c>
      <c r="AQ145" s="63">
        <f t="shared" ref="AQ145:AQ199" si="17">SUM(AF145:AO145)</f>
        <v>70</v>
      </c>
      <c r="AR145" s="63">
        <f t="shared" ref="AR145:AR199" si="18">AQ145-AP145</f>
        <v>0</v>
      </c>
      <c r="AT145" s="176" cm="1">
        <f t="array" ref="AT145">SUMIFS('N1.3_Project_Listing'!$P$16:$P$829, 'N1.3_Project_Listing'!$E$16:$E$829,'N1.3_Project_Listing'!$E145, 'N1.3_Project_Listing'!$A$16:$A$829,ET_Risk_SC_Summation[[#Headers],[132kV Circuit Breaker]])</f>
        <v>0</v>
      </c>
      <c r="AU145" s="176" cm="1">
        <f t="array" ref="AU145">SUMIFS('N1.3_Project_Listing'!$P$16:$P$829, 'N1.3_Project_Listing'!$E$16:$E$829,'N1.3_Project_Listing'!$E145, 'N1.3_Project_Listing'!$A$16:$A$829,ET_Risk_SC_Summation[[#Headers],[132kV Transformer]])</f>
        <v>0</v>
      </c>
      <c r="AV145" s="176" cm="1">
        <f t="array" ref="AV145">SUMIFS('N1.3_Project_Listing'!$P$16:$P$829, 'N1.3_Project_Listing'!$E$16:$E$829,'N1.3_Project_Listing'!$E145, 'N1.3_Project_Listing'!$A$16:$A$829,ET_Risk_SC_Summation[[#Headers],[132kV Reactor]])</f>
        <v>0</v>
      </c>
      <c r="AW145" s="176" cm="1">
        <f t="array" ref="AW145">SUMIFS('N1.3_Project_Listing'!$P$16:$P$829, 'N1.3_Project_Listing'!$E$16:$E$829,'N1.3_Project_Listing'!$E145, 'N1.3_Project_Listing'!$A$16:$A$829,ET_Risk_SC_Summation[[#Headers],[132kV Underground Cable]])</f>
        <v>0</v>
      </c>
      <c r="AX145" s="176" cm="1">
        <f t="array" ref="AX145">SUMIFS('N1.3_Project_Listing'!$P$16:$P$829, 'N1.3_Project_Listing'!$E$16:$E$829,'N1.3_Project_Listing'!$E145, 'N1.3_Project_Listing'!$A$16:$A$829,ET_Risk_SC_Summation[[#Headers],[132kV OHL Conductor]])</f>
        <v>0</v>
      </c>
      <c r="AY145" s="176" cm="1">
        <f t="array" ref="AY145">SUMIFS('N1.3_Project_Listing'!$P$16:$P$829, 'N1.3_Project_Listing'!$E$16:$E$829,'N1.3_Project_Listing'!$E145, 'N1.3_Project_Listing'!$A$16:$A$829,ET_Risk_SC_Summation[[#Headers],[132kV OHL Fittings]])</f>
        <v>0</v>
      </c>
      <c r="AZ145" s="176" cm="1">
        <f t="array" ref="AZ145">SUMIFS('N1.3_Project_Listing'!$P$16:$P$829, 'N1.3_Project_Listing'!$E$16:$E$829,'N1.3_Project_Listing'!$E145, 'N1.3_Project_Listing'!$A$16:$A$829,ET_Risk_SC_Summation[[#Headers],[132kV OHL Tower]])</f>
        <v>0</v>
      </c>
      <c r="BA145" s="176" cm="1">
        <f t="array" ref="BA145">SUMIFS('N1.3_Project_Listing'!$P$16:$P$829, 'N1.3_Project_Listing'!$E$16:$E$829,'N1.3_Project_Listing'!$E145, 'N1.3_Project_Listing'!$A$16:$A$829,ET_Risk_SC_Summation[[#Headers],[275kV Circuit Breaker]])</f>
        <v>0</v>
      </c>
      <c r="BB145" s="176" cm="1">
        <f t="array" ref="BB145">SUMIFS('N1.3_Project_Listing'!$P$16:$P$829, 'N1.3_Project_Listing'!$E$16:$E$829,'N1.3_Project_Listing'!$E145, 'N1.3_Project_Listing'!$A$16:$A$829,ET_Risk_SC_Summation[[#Headers],[275kV Transformer]])</f>
        <v>0</v>
      </c>
      <c r="BC145" s="176" cm="1">
        <f t="array" ref="BC145">SUMIFS('N1.3_Project_Listing'!$P$16:$P$829, 'N1.3_Project_Listing'!$E$16:$E$829,'N1.3_Project_Listing'!$E145, 'N1.3_Project_Listing'!$A$16:$A$829,ET_Risk_SC_Summation[[#Headers],[275kV Reactor]])</f>
        <v>0</v>
      </c>
      <c r="BD145" s="176" cm="1">
        <f t="array" ref="BD145">SUMIFS('N1.3_Project_Listing'!$P$16:$P$829, 'N1.3_Project_Listing'!$E$16:$E$829,'N1.3_Project_Listing'!$E145, 'N1.3_Project_Listing'!$A$16:$A$829,ET_Risk_SC_Summation[[#Headers],[275kV Underground Cable]])</f>
        <v>0</v>
      </c>
      <c r="BE145" s="176" cm="1">
        <f t="array" ref="BE145">SUMIFS('N1.3_Project_Listing'!$P$16:$P$829, 'N1.3_Project_Listing'!$E$16:$E$829,'N1.3_Project_Listing'!$E145, 'N1.3_Project_Listing'!$A$16:$A$829,ET_Risk_SC_Summation[[#Headers],[275kV OHL Conductor]])</f>
        <v>0</v>
      </c>
      <c r="BF145" s="176" cm="1">
        <f t="array" ref="BF145">SUMIFS('N1.3_Project_Listing'!$P$16:$P$829, 'N1.3_Project_Listing'!$E$16:$E$829,'N1.3_Project_Listing'!$E145, 'N1.3_Project_Listing'!$A$16:$A$829,ET_Risk_SC_Summation[[#Headers],[275kV OHL Fittings]])</f>
        <v>0</v>
      </c>
      <c r="BG145" s="176" cm="1">
        <f t="array" ref="BG145">SUMIFS('N1.3_Project_Listing'!$P$16:$P$829, 'N1.3_Project_Listing'!$E$16:$E$829,'N1.3_Project_Listing'!$E145, 'N1.3_Project_Listing'!$A$16:$A$829,ET_Risk_SC_Summation[[#Headers],[275kV OHL Tower]])</f>
        <v>0</v>
      </c>
      <c r="BH145" s="176" cm="1">
        <f t="array" ref="BH145">SUMIFS('N1.3_Project_Listing'!$P$16:$P$829, 'N1.3_Project_Listing'!$E$16:$E$829,'N1.3_Project_Listing'!$E145, 'N1.3_Project_Listing'!$A$16:$A$829,ET_Risk_SC_Summation[[#Headers],[400kV Circuit Breaker]])</f>
        <v>0</v>
      </c>
      <c r="BI145" s="176" cm="1">
        <f t="array" ref="BI145">SUMIFS('N1.3_Project_Listing'!$P$16:$P$829, 'N1.3_Project_Listing'!$E$16:$E$829,'N1.3_Project_Listing'!$E145, 'N1.3_Project_Listing'!$A$16:$A$829,ET_Risk_SC_Summation[[#Headers],[400kV Transformer]])</f>
        <v>0</v>
      </c>
      <c r="BJ145" s="176" cm="1">
        <f t="array" ref="BJ145">SUMIFS('N1.3_Project_Listing'!$P$16:$P$829, 'N1.3_Project_Listing'!$E$16:$E$829,'N1.3_Project_Listing'!$E145, 'N1.3_Project_Listing'!$A$16:$A$829,ET_Risk_SC_Summation[[#Headers],[400kV Reactor]])</f>
        <v>0</v>
      </c>
      <c r="BK145" s="176" cm="1">
        <f t="array" ref="BK145">SUMIFS('N1.3_Project_Listing'!$P$16:$P$829, 'N1.3_Project_Listing'!$E$16:$E$829,'N1.3_Project_Listing'!$E145, 'N1.3_Project_Listing'!$A$16:$A$829,ET_Risk_SC_Summation[[#Headers],[400kV Underground Cable]])</f>
        <v>0</v>
      </c>
      <c r="BL145" s="176" cm="1">
        <f t="array" ref="BL145">SUMIFS('N1.3_Project_Listing'!$P$16:$P$829, 'N1.3_Project_Listing'!$E$16:$E$829,'N1.3_Project_Listing'!$E145, 'N1.3_Project_Listing'!$A$16:$A$829,ET_Risk_SC_Summation[[#Headers],[400kV OHL Conductor]])</f>
        <v>0</v>
      </c>
      <c r="BM145" s="176" cm="1">
        <f t="array" ref="BM145">SUMIFS('N1.3_Project_Listing'!$P$16:$P$829, 'N1.3_Project_Listing'!$E$16:$E$829,'N1.3_Project_Listing'!$E145, 'N1.3_Project_Listing'!$A$16:$A$829,ET_Risk_SC_Summation[[#Headers],[400kV OHL Fittings]])</f>
        <v>0</v>
      </c>
      <c r="BN145" s="176" cm="1">
        <f t="array" ref="BN145">SUMIFS('N1.3_Project_Listing'!$P$16:$P$829, 'N1.3_Project_Listing'!$E$16:$E$829,'N1.3_Project_Listing'!$E145, 'N1.3_Project_Listing'!$A$16:$A$829,ET_Risk_SC_Summation[[#Headers],[400kV OHL Tower]])</f>
        <v>0</v>
      </c>
      <c r="BO145" s="177" t="str">
        <f>IF(SUM(ET_Risk_SC_Summation[[#This Row],[132kV Circuit Breaker]:[400kV OHL Tower]])=0, "n/a", INDEX(ET_Risk_SC_Summation[#Headers],1,MATCH(MAX(ET_Risk_SC_Summation[[#This Row],[132kV Circuit Breaker]:[400kV OHL Tower]]),ET_Risk_SC_Summation[[#This Row],[132kV Circuit Breaker]:[400kV OHL Tower]],0)))</f>
        <v>n/a</v>
      </c>
      <c r="BP145" s="177" t="str">
        <f>IFERROR(INDEX('N0.7_Lookup_References'!$G$77:$G$98,MATCH(ET_Risk_SC_Summation[[#This Row],[Mxx Category]],'N0.7_Lookup_References'!$F$77:$F$98,0)),"")</f>
        <v/>
      </c>
    </row>
    <row r="146" spans="1:68" ht="94.5">
      <c r="A146" s="160" t="str">
        <f>IFERROR(INDEX(N1.2_Intervention_Types[NARM Asset Category],MATCH('N1.3_Project_Listing'!$C146,N1.2_Intervention_Types[Intervention Type ID],0),1),"")</f>
        <v>Governors</v>
      </c>
      <c r="B146" s="160" t="str">
        <f>IF($D$2="GD",IFERROR(INDEX(N1.2_Intervention_Types[C&amp;V Asset Category (GD)],MATCH('N1.3_Project_Listing'!$C146,N1.2_Intervention_Types[Intervention Type ID],0),1),""),IFERROR(INDEX(N1.2_Intervention_Types[NARM Asset Category],MATCH('N1.3_Project_Listing'!$C146,N1.2_Intervention_Types[Intervention Type ID],0),1),""))</f>
        <v>Governors</v>
      </c>
      <c r="C146" s="67">
        <f>IFERROR(INDEX(N1.2_Intervention_Types[Intervention Type ID],MATCH('N1.3_Project_Listing'!$I146,N1.2_Intervention_Types[Intervention Type],0),1),"")</f>
        <v>88</v>
      </c>
      <c r="D146" s="160" t="str">
        <f>IFERROR(INDEX(N1.2_Intervention_Types[Intervention Category],MATCH('N1.3_Project_Listing'!$C146,N1.2_Intervention_Types[Intervention Type ID],0),1),"")</f>
        <v>Refurbishment</v>
      </c>
      <c r="E146" s="210" t="s">
        <v>754</v>
      </c>
      <c r="F146" s="236" t="s">
        <v>755</v>
      </c>
      <c r="G146" s="236" t="s">
        <v>181</v>
      </c>
      <c r="H146" s="236" t="s">
        <v>300</v>
      </c>
      <c r="I146" s="151" t="s">
        <v>756</v>
      </c>
      <c r="J146" s="139">
        <v>2027</v>
      </c>
      <c r="K146" s="312">
        <v>0</v>
      </c>
      <c r="L146" s="312">
        <v>0</v>
      </c>
      <c r="M146" s="312">
        <v>16</v>
      </c>
      <c r="N146" s="343">
        <v>3.056590734576323E-2</v>
      </c>
      <c r="O146" s="343">
        <v>3.0352312220034067E-2</v>
      </c>
      <c r="P146" s="365">
        <v>3.707004384531927E-3</v>
      </c>
      <c r="Q146" s="366">
        <f t="shared" si="14"/>
        <v>2.1359512572916364E-4</v>
      </c>
      <c r="R146" s="368">
        <f>IF('N1.3_Project_Listing'!$D146="Replacement",SUM('N1.3_Project_Listing'!$K146:$L146)/2,'N1.3_Project_Listing'!$M146)</f>
        <v>16</v>
      </c>
      <c r="S146" s="67" t="str">
        <f>IFERROR(INDEX('N0.7_Lookup_References'!$C$13:$C$72,MATCH($A146,'N0.7_Lookup_References'!$B$13:$B$72,0)),"")</f>
        <v>Number of</v>
      </c>
      <c r="T146" s="338" t="str">
        <f t="shared" si="15"/>
        <v/>
      </c>
      <c r="V146" s="358">
        <v>2</v>
      </c>
      <c r="W146" s="358">
        <v>4</v>
      </c>
      <c r="X146" s="358">
        <v>4</v>
      </c>
      <c r="Y146" s="358">
        <v>1</v>
      </c>
      <c r="Z146" s="358">
        <v>1</v>
      </c>
      <c r="AA146" s="358">
        <v>1</v>
      </c>
      <c r="AB146" s="358">
        <v>2</v>
      </c>
      <c r="AC146" s="358">
        <v>0</v>
      </c>
      <c r="AD146" s="358">
        <v>0</v>
      </c>
      <c r="AE146" s="358">
        <v>1</v>
      </c>
      <c r="AF146" s="358">
        <v>2</v>
      </c>
      <c r="AG146" s="358">
        <v>4</v>
      </c>
      <c r="AH146" s="358">
        <v>4</v>
      </c>
      <c r="AI146" s="358">
        <v>1</v>
      </c>
      <c r="AJ146" s="358">
        <v>1</v>
      </c>
      <c r="AK146" s="358">
        <v>1</v>
      </c>
      <c r="AL146" s="358">
        <v>2</v>
      </c>
      <c r="AM146" s="358">
        <v>0</v>
      </c>
      <c r="AN146" s="358">
        <v>0</v>
      </c>
      <c r="AO146" s="358">
        <v>1</v>
      </c>
      <c r="AP146" s="63">
        <f t="shared" si="16"/>
        <v>16</v>
      </c>
      <c r="AQ146" s="63">
        <f t="shared" si="17"/>
        <v>16</v>
      </c>
      <c r="AR146" s="63">
        <f t="shared" si="18"/>
        <v>0</v>
      </c>
      <c r="AT146" s="176" cm="1">
        <f t="array" ref="AT146">SUMIFS('N1.3_Project_Listing'!$P$16:$P$829, 'N1.3_Project_Listing'!$E$16:$E$829,'N1.3_Project_Listing'!$E146, 'N1.3_Project_Listing'!$A$16:$A$829,ET_Risk_SC_Summation[[#Headers],[132kV Circuit Breaker]])</f>
        <v>0</v>
      </c>
      <c r="AU146" s="176" cm="1">
        <f t="array" ref="AU146">SUMIFS('N1.3_Project_Listing'!$P$16:$P$829, 'N1.3_Project_Listing'!$E$16:$E$829,'N1.3_Project_Listing'!$E146, 'N1.3_Project_Listing'!$A$16:$A$829,ET_Risk_SC_Summation[[#Headers],[132kV Transformer]])</f>
        <v>0</v>
      </c>
      <c r="AV146" s="176" cm="1">
        <f t="array" ref="AV146">SUMIFS('N1.3_Project_Listing'!$P$16:$P$829, 'N1.3_Project_Listing'!$E$16:$E$829,'N1.3_Project_Listing'!$E146, 'N1.3_Project_Listing'!$A$16:$A$829,ET_Risk_SC_Summation[[#Headers],[132kV Reactor]])</f>
        <v>0</v>
      </c>
      <c r="AW146" s="176" cm="1">
        <f t="array" ref="AW146">SUMIFS('N1.3_Project_Listing'!$P$16:$P$829, 'N1.3_Project_Listing'!$E$16:$E$829,'N1.3_Project_Listing'!$E146, 'N1.3_Project_Listing'!$A$16:$A$829,ET_Risk_SC_Summation[[#Headers],[132kV Underground Cable]])</f>
        <v>0</v>
      </c>
      <c r="AX146" s="176" cm="1">
        <f t="array" ref="AX146">SUMIFS('N1.3_Project_Listing'!$P$16:$P$829, 'N1.3_Project_Listing'!$E$16:$E$829,'N1.3_Project_Listing'!$E146, 'N1.3_Project_Listing'!$A$16:$A$829,ET_Risk_SC_Summation[[#Headers],[132kV OHL Conductor]])</f>
        <v>0</v>
      </c>
      <c r="AY146" s="176" cm="1">
        <f t="array" ref="AY146">SUMIFS('N1.3_Project_Listing'!$P$16:$P$829, 'N1.3_Project_Listing'!$E$16:$E$829,'N1.3_Project_Listing'!$E146, 'N1.3_Project_Listing'!$A$16:$A$829,ET_Risk_SC_Summation[[#Headers],[132kV OHL Fittings]])</f>
        <v>0</v>
      </c>
      <c r="AZ146" s="176" cm="1">
        <f t="array" ref="AZ146">SUMIFS('N1.3_Project_Listing'!$P$16:$P$829, 'N1.3_Project_Listing'!$E$16:$E$829,'N1.3_Project_Listing'!$E146, 'N1.3_Project_Listing'!$A$16:$A$829,ET_Risk_SC_Summation[[#Headers],[132kV OHL Tower]])</f>
        <v>0</v>
      </c>
      <c r="BA146" s="176" cm="1">
        <f t="array" ref="BA146">SUMIFS('N1.3_Project_Listing'!$P$16:$P$829, 'N1.3_Project_Listing'!$E$16:$E$829,'N1.3_Project_Listing'!$E146, 'N1.3_Project_Listing'!$A$16:$A$829,ET_Risk_SC_Summation[[#Headers],[275kV Circuit Breaker]])</f>
        <v>0</v>
      </c>
      <c r="BB146" s="176" cm="1">
        <f t="array" ref="BB146">SUMIFS('N1.3_Project_Listing'!$P$16:$P$829, 'N1.3_Project_Listing'!$E$16:$E$829,'N1.3_Project_Listing'!$E146, 'N1.3_Project_Listing'!$A$16:$A$829,ET_Risk_SC_Summation[[#Headers],[275kV Transformer]])</f>
        <v>0</v>
      </c>
      <c r="BC146" s="176" cm="1">
        <f t="array" ref="BC146">SUMIFS('N1.3_Project_Listing'!$P$16:$P$829, 'N1.3_Project_Listing'!$E$16:$E$829,'N1.3_Project_Listing'!$E146, 'N1.3_Project_Listing'!$A$16:$A$829,ET_Risk_SC_Summation[[#Headers],[275kV Reactor]])</f>
        <v>0</v>
      </c>
      <c r="BD146" s="176" cm="1">
        <f t="array" ref="BD146">SUMIFS('N1.3_Project_Listing'!$P$16:$P$829, 'N1.3_Project_Listing'!$E$16:$E$829,'N1.3_Project_Listing'!$E146, 'N1.3_Project_Listing'!$A$16:$A$829,ET_Risk_SC_Summation[[#Headers],[275kV Underground Cable]])</f>
        <v>0</v>
      </c>
      <c r="BE146" s="176" cm="1">
        <f t="array" ref="BE146">SUMIFS('N1.3_Project_Listing'!$P$16:$P$829, 'N1.3_Project_Listing'!$E$16:$E$829,'N1.3_Project_Listing'!$E146, 'N1.3_Project_Listing'!$A$16:$A$829,ET_Risk_SC_Summation[[#Headers],[275kV OHL Conductor]])</f>
        <v>0</v>
      </c>
      <c r="BF146" s="176" cm="1">
        <f t="array" ref="BF146">SUMIFS('N1.3_Project_Listing'!$P$16:$P$829, 'N1.3_Project_Listing'!$E$16:$E$829,'N1.3_Project_Listing'!$E146, 'N1.3_Project_Listing'!$A$16:$A$829,ET_Risk_SC_Summation[[#Headers],[275kV OHL Fittings]])</f>
        <v>0</v>
      </c>
      <c r="BG146" s="176" cm="1">
        <f t="array" ref="BG146">SUMIFS('N1.3_Project_Listing'!$P$16:$P$829, 'N1.3_Project_Listing'!$E$16:$E$829,'N1.3_Project_Listing'!$E146, 'N1.3_Project_Listing'!$A$16:$A$829,ET_Risk_SC_Summation[[#Headers],[275kV OHL Tower]])</f>
        <v>0</v>
      </c>
      <c r="BH146" s="176" cm="1">
        <f t="array" ref="BH146">SUMIFS('N1.3_Project_Listing'!$P$16:$P$829, 'N1.3_Project_Listing'!$E$16:$E$829,'N1.3_Project_Listing'!$E146, 'N1.3_Project_Listing'!$A$16:$A$829,ET_Risk_SC_Summation[[#Headers],[400kV Circuit Breaker]])</f>
        <v>0</v>
      </c>
      <c r="BI146" s="176" cm="1">
        <f t="array" ref="BI146">SUMIFS('N1.3_Project_Listing'!$P$16:$P$829, 'N1.3_Project_Listing'!$E$16:$E$829,'N1.3_Project_Listing'!$E146, 'N1.3_Project_Listing'!$A$16:$A$829,ET_Risk_SC_Summation[[#Headers],[400kV Transformer]])</f>
        <v>0</v>
      </c>
      <c r="BJ146" s="176" cm="1">
        <f t="array" ref="BJ146">SUMIFS('N1.3_Project_Listing'!$P$16:$P$829, 'N1.3_Project_Listing'!$E$16:$E$829,'N1.3_Project_Listing'!$E146, 'N1.3_Project_Listing'!$A$16:$A$829,ET_Risk_SC_Summation[[#Headers],[400kV Reactor]])</f>
        <v>0</v>
      </c>
      <c r="BK146" s="176" cm="1">
        <f t="array" ref="BK146">SUMIFS('N1.3_Project_Listing'!$P$16:$P$829, 'N1.3_Project_Listing'!$E$16:$E$829,'N1.3_Project_Listing'!$E146, 'N1.3_Project_Listing'!$A$16:$A$829,ET_Risk_SC_Summation[[#Headers],[400kV Underground Cable]])</f>
        <v>0</v>
      </c>
      <c r="BL146" s="176" cm="1">
        <f t="array" ref="BL146">SUMIFS('N1.3_Project_Listing'!$P$16:$P$829, 'N1.3_Project_Listing'!$E$16:$E$829,'N1.3_Project_Listing'!$E146, 'N1.3_Project_Listing'!$A$16:$A$829,ET_Risk_SC_Summation[[#Headers],[400kV OHL Conductor]])</f>
        <v>0</v>
      </c>
      <c r="BM146" s="176" cm="1">
        <f t="array" ref="BM146">SUMIFS('N1.3_Project_Listing'!$P$16:$P$829, 'N1.3_Project_Listing'!$E$16:$E$829,'N1.3_Project_Listing'!$E146, 'N1.3_Project_Listing'!$A$16:$A$829,ET_Risk_SC_Summation[[#Headers],[400kV OHL Fittings]])</f>
        <v>0</v>
      </c>
      <c r="BN146" s="176" cm="1">
        <f t="array" ref="BN146">SUMIFS('N1.3_Project_Listing'!$P$16:$P$829, 'N1.3_Project_Listing'!$E$16:$E$829,'N1.3_Project_Listing'!$E146, 'N1.3_Project_Listing'!$A$16:$A$829,ET_Risk_SC_Summation[[#Headers],[400kV OHL Tower]])</f>
        <v>0</v>
      </c>
      <c r="BO146" s="177" t="str">
        <f>IF(SUM(ET_Risk_SC_Summation[[#This Row],[132kV Circuit Breaker]:[400kV OHL Tower]])=0, "n/a", INDEX(ET_Risk_SC_Summation[#Headers],1,MATCH(MAX(ET_Risk_SC_Summation[[#This Row],[132kV Circuit Breaker]:[400kV OHL Tower]]),ET_Risk_SC_Summation[[#This Row],[132kV Circuit Breaker]:[400kV OHL Tower]],0)))</f>
        <v>n/a</v>
      </c>
      <c r="BP146" s="177" t="str">
        <f>IFERROR(INDEX('N0.7_Lookup_References'!$G$77:$G$98,MATCH(ET_Risk_SC_Summation[[#This Row],[Mxx Category]],'N0.7_Lookup_References'!$F$77:$F$98,0)),"")</f>
        <v/>
      </c>
    </row>
    <row r="147" spans="1:68" ht="94.5">
      <c r="A147" s="160" t="str">
        <f>IFERROR(INDEX(N1.2_Intervention_Types[NARM Asset Category],MATCH('N1.3_Project_Listing'!$C147,N1.2_Intervention_Types[Intervention Type ID],0),1),"")</f>
        <v>Governors</v>
      </c>
      <c r="B147" s="160" t="str">
        <f>IF($D$2="GD",IFERROR(INDEX(N1.2_Intervention_Types[C&amp;V Asset Category (GD)],MATCH('N1.3_Project_Listing'!$C147,N1.2_Intervention_Types[Intervention Type ID],0),1),""),IFERROR(INDEX(N1.2_Intervention_Types[NARM Asset Category],MATCH('N1.3_Project_Listing'!$C147,N1.2_Intervention_Types[Intervention Type ID],0),1),""))</f>
        <v>Governors</v>
      </c>
      <c r="C147" s="67">
        <f>IFERROR(INDEX(N1.2_Intervention_Types[Intervention Type ID],MATCH('N1.3_Project_Listing'!$I147,N1.2_Intervention_Types[Intervention Type],0),1),"")</f>
        <v>88</v>
      </c>
      <c r="D147" s="160" t="str">
        <f>IFERROR(INDEX(N1.2_Intervention_Types[Intervention Category],MATCH('N1.3_Project_Listing'!$C147,N1.2_Intervention_Types[Intervention Type ID],0),1),"")</f>
        <v>Refurbishment</v>
      </c>
      <c r="E147" s="210" t="s">
        <v>754</v>
      </c>
      <c r="F147" s="236" t="s">
        <v>755</v>
      </c>
      <c r="G147" s="236" t="s">
        <v>181</v>
      </c>
      <c r="H147" s="236" t="s">
        <v>300</v>
      </c>
      <c r="I147" s="151" t="s">
        <v>756</v>
      </c>
      <c r="J147" s="139">
        <v>2028</v>
      </c>
      <c r="K147" s="312">
        <v>0</v>
      </c>
      <c r="L147" s="312">
        <v>0</v>
      </c>
      <c r="M147" s="312">
        <v>24</v>
      </c>
      <c r="N147" s="343">
        <v>3.691512458122561E-2</v>
      </c>
      <c r="O147" s="343">
        <v>3.6596867763788399E-2</v>
      </c>
      <c r="P147" s="365">
        <v>5.5332880147227542E-3</v>
      </c>
      <c r="Q147" s="366">
        <f t="shared" si="14"/>
        <v>3.1825681743721107E-4</v>
      </c>
      <c r="R147" s="368">
        <f>IF('N1.3_Project_Listing'!$D147="Replacement",SUM('N1.3_Project_Listing'!$K147:$L147)/2,'N1.3_Project_Listing'!$M147)</f>
        <v>24</v>
      </c>
      <c r="S147" s="67" t="str">
        <f>IFERROR(INDEX('N0.7_Lookup_References'!$C$13:$C$72,MATCH($A147,'N0.7_Lookup_References'!$B$13:$B$72,0)),"")</f>
        <v>Number of</v>
      </c>
      <c r="T147" s="338" t="str">
        <f t="shared" si="15"/>
        <v/>
      </c>
      <c r="V147" s="358">
        <v>6</v>
      </c>
      <c r="W147" s="358">
        <v>2</v>
      </c>
      <c r="X147" s="358">
        <v>11</v>
      </c>
      <c r="Y147" s="358">
        <v>0</v>
      </c>
      <c r="Z147" s="358">
        <v>1</v>
      </c>
      <c r="AA147" s="358">
        <v>1</v>
      </c>
      <c r="AB147" s="358">
        <v>2</v>
      </c>
      <c r="AC147" s="358">
        <v>1</v>
      </c>
      <c r="AD147" s="358">
        <v>0</v>
      </c>
      <c r="AE147" s="358">
        <v>0</v>
      </c>
      <c r="AF147" s="358">
        <v>6</v>
      </c>
      <c r="AG147" s="358">
        <v>2</v>
      </c>
      <c r="AH147" s="358">
        <v>11</v>
      </c>
      <c r="AI147" s="358">
        <v>0</v>
      </c>
      <c r="AJ147" s="358">
        <v>1</v>
      </c>
      <c r="AK147" s="358">
        <v>1</v>
      </c>
      <c r="AL147" s="358">
        <v>2</v>
      </c>
      <c r="AM147" s="358">
        <v>1</v>
      </c>
      <c r="AN147" s="358">
        <v>0</v>
      </c>
      <c r="AO147" s="358">
        <v>0</v>
      </c>
      <c r="AP147" s="63">
        <f t="shared" si="16"/>
        <v>24</v>
      </c>
      <c r="AQ147" s="63">
        <f t="shared" si="17"/>
        <v>24</v>
      </c>
      <c r="AR147" s="63">
        <f t="shared" si="18"/>
        <v>0</v>
      </c>
      <c r="AT147" s="176" cm="1">
        <f t="array" ref="AT147">SUMIFS('N1.3_Project_Listing'!$P$16:$P$829, 'N1.3_Project_Listing'!$E$16:$E$829,'N1.3_Project_Listing'!$E147, 'N1.3_Project_Listing'!$A$16:$A$829,ET_Risk_SC_Summation[[#Headers],[132kV Circuit Breaker]])</f>
        <v>0</v>
      </c>
      <c r="AU147" s="176" cm="1">
        <f t="array" ref="AU147">SUMIFS('N1.3_Project_Listing'!$P$16:$P$829, 'N1.3_Project_Listing'!$E$16:$E$829,'N1.3_Project_Listing'!$E147, 'N1.3_Project_Listing'!$A$16:$A$829,ET_Risk_SC_Summation[[#Headers],[132kV Transformer]])</f>
        <v>0</v>
      </c>
      <c r="AV147" s="176" cm="1">
        <f t="array" ref="AV147">SUMIFS('N1.3_Project_Listing'!$P$16:$P$829, 'N1.3_Project_Listing'!$E$16:$E$829,'N1.3_Project_Listing'!$E147, 'N1.3_Project_Listing'!$A$16:$A$829,ET_Risk_SC_Summation[[#Headers],[132kV Reactor]])</f>
        <v>0</v>
      </c>
      <c r="AW147" s="176" cm="1">
        <f t="array" ref="AW147">SUMIFS('N1.3_Project_Listing'!$P$16:$P$829, 'N1.3_Project_Listing'!$E$16:$E$829,'N1.3_Project_Listing'!$E147, 'N1.3_Project_Listing'!$A$16:$A$829,ET_Risk_SC_Summation[[#Headers],[132kV Underground Cable]])</f>
        <v>0</v>
      </c>
      <c r="AX147" s="176" cm="1">
        <f t="array" ref="AX147">SUMIFS('N1.3_Project_Listing'!$P$16:$P$829, 'N1.3_Project_Listing'!$E$16:$E$829,'N1.3_Project_Listing'!$E147, 'N1.3_Project_Listing'!$A$16:$A$829,ET_Risk_SC_Summation[[#Headers],[132kV OHL Conductor]])</f>
        <v>0</v>
      </c>
      <c r="AY147" s="176" cm="1">
        <f t="array" ref="AY147">SUMIFS('N1.3_Project_Listing'!$P$16:$P$829, 'N1.3_Project_Listing'!$E$16:$E$829,'N1.3_Project_Listing'!$E147, 'N1.3_Project_Listing'!$A$16:$A$829,ET_Risk_SC_Summation[[#Headers],[132kV OHL Fittings]])</f>
        <v>0</v>
      </c>
      <c r="AZ147" s="176" cm="1">
        <f t="array" ref="AZ147">SUMIFS('N1.3_Project_Listing'!$P$16:$P$829, 'N1.3_Project_Listing'!$E$16:$E$829,'N1.3_Project_Listing'!$E147, 'N1.3_Project_Listing'!$A$16:$A$829,ET_Risk_SC_Summation[[#Headers],[132kV OHL Tower]])</f>
        <v>0</v>
      </c>
      <c r="BA147" s="176" cm="1">
        <f t="array" ref="BA147">SUMIFS('N1.3_Project_Listing'!$P$16:$P$829, 'N1.3_Project_Listing'!$E$16:$E$829,'N1.3_Project_Listing'!$E147, 'N1.3_Project_Listing'!$A$16:$A$829,ET_Risk_SC_Summation[[#Headers],[275kV Circuit Breaker]])</f>
        <v>0</v>
      </c>
      <c r="BB147" s="176" cm="1">
        <f t="array" ref="BB147">SUMIFS('N1.3_Project_Listing'!$P$16:$P$829, 'N1.3_Project_Listing'!$E$16:$E$829,'N1.3_Project_Listing'!$E147, 'N1.3_Project_Listing'!$A$16:$A$829,ET_Risk_SC_Summation[[#Headers],[275kV Transformer]])</f>
        <v>0</v>
      </c>
      <c r="BC147" s="176" cm="1">
        <f t="array" ref="BC147">SUMIFS('N1.3_Project_Listing'!$P$16:$P$829, 'N1.3_Project_Listing'!$E$16:$E$829,'N1.3_Project_Listing'!$E147, 'N1.3_Project_Listing'!$A$16:$A$829,ET_Risk_SC_Summation[[#Headers],[275kV Reactor]])</f>
        <v>0</v>
      </c>
      <c r="BD147" s="176" cm="1">
        <f t="array" ref="BD147">SUMIFS('N1.3_Project_Listing'!$P$16:$P$829, 'N1.3_Project_Listing'!$E$16:$E$829,'N1.3_Project_Listing'!$E147, 'N1.3_Project_Listing'!$A$16:$A$829,ET_Risk_SC_Summation[[#Headers],[275kV Underground Cable]])</f>
        <v>0</v>
      </c>
      <c r="BE147" s="176" cm="1">
        <f t="array" ref="BE147">SUMIFS('N1.3_Project_Listing'!$P$16:$P$829, 'N1.3_Project_Listing'!$E$16:$E$829,'N1.3_Project_Listing'!$E147, 'N1.3_Project_Listing'!$A$16:$A$829,ET_Risk_SC_Summation[[#Headers],[275kV OHL Conductor]])</f>
        <v>0</v>
      </c>
      <c r="BF147" s="176" cm="1">
        <f t="array" ref="BF147">SUMIFS('N1.3_Project_Listing'!$P$16:$P$829, 'N1.3_Project_Listing'!$E$16:$E$829,'N1.3_Project_Listing'!$E147, 'N1.3_Project_Listing'!$A$16:$A$829,ET_Risk_SC_Summation[[#Headers],[275kV OHL Fittings]])</f>
        <v>0</v>
      </c>
      <c r="BG147" s="176" cm="1">
        <f t="array" ref="BG147">SUMIFS('N1.3_Project_Listing'!$P$16:$P$829, 'N1.3_Project_Listing'!$E$16:$E$829,'N1.3_Project_Listing'!$E147, 'N1.3_Project_Listing'!$A$16:$A$829,ET_Risk_SC_Summation[[#Headers],[275kV OHL Tower]])</f>
        <v>0</v>
      </c>
      <c r="BH147" s="176" cm="1">
        <f t="array" ref="BH147">SUMIFS('N1.3_Project_Listing'!$P$16:$P$829, 'N1.3_Project_Listing'!$E$16:$E$829,'N1.3_Project_Listing'!$E147, 'N1.3_Project_Listing'!$A$16:$A$829,ET_Risk_SC_Summation[[#Headers],[400kV Circuit Breaker]])</f>
        <v>0</v>
      </c>
      <c r="BI147" s="176" cm="1">
        <f t="array" ref="BI147">SUMIFS('N1.3_Project_Listing'!$P$16:$P$829, 'N1.3_Project_Listing'!$E$16:$E$829,'N1.3_Project_Listing'!$E147, 'N1.3_Project_Listing'!$A$16:$A$829,ET_Risk_SC_Summation[[#Headers],[400kV Transformer]])</f>
        <v>0</v>
      </c>
      <c r="BJ147" s="176" cm="1">
        <f t="array" ref="BJ147">SUMIFS('N1.3_Project_Listing'!$P$16:$P$829, 'N1.3_Project_Listing'!$E$16:$E$829,'N1.3_Project_Listing'!$E147, 'N1.3_Project_Listing'!$A$16:$A$829,ET_Risk_SC_Summation[[#Headers],[400kV Reactor]])</f>
        <v>0</v>
      </c>
      <c r="BK147" s="176" cm="1">
        <f t="array" ref="BK147">SUMIFS('N1.3_Project_Listing'!$P$16:$P$829, 'N1.3_Project_Listing'!$E$16:$E$829,'N1.3_Project_Listing'!$E147, 'N1.3_Project_Listing'!$A$16:$A$829,ET_Risk_SC_Summation[[#Headers],[400kV Underground Cable]])</f>
        <v>0</v>
      </c>
      <c r="BL147" s="176" cm="1">
        <f t="array" ref="BL147">SUMIFS('N1.3_Project_Listing'!$P$16:$P$829, 'N1.3_Project_Listing'!$E$16:$E$829,'N1.3_Project_Listing'!$E147, 'N1.3_Project_Listing'!$A$16:$A$829,ET_Risk_SC_Summation[[#Headers],[400kV OHL Conductor]])</f>
        <v>0</v>
      </c>
      <c r="BM147" s="176" cm="1">
        <f t="array" ref="BM147">SUMIFS('N1.3_Project_Listing'!$P$16:$P$829, 'N1.3_Project_Listing'!$E$16:$E$829,'N1.3_Project_Listing'!$E147, 'N1.3_Project_Listing'!$A$16:$A$829,ET_Risk_SC_Summation[[#Headers],[400kV OHL Fittings]])</f>
        <v>0</v>
      </c>
      <c r="BN147" s="176" cm="1">
        <f t="array" ref="BN147">SUMIFS('N1.3_Project_Listing'!$P$16:$P$829, 'N1.3_Project_Listing'!$E$16:$E$829,'N1.3_Project_Listing'!$E147, 'N1.3_Project_Listing'!$A$16:$A$829,ET_Risk_SC_Summation[[#Headers],[400kV OHL Tower]])</f>
        <v>0</v>
      </c>
      <c r="BO147" s="177" t="str">
        <f>IF(SUM(ET_Risk_SC_Summation[[#This Row],[132kV Circuit Breaker]:[400kV OHL Tower]])=0, "n/a", INDEX(ET_Risk_SC_Summation[#Headers],1,MATCH(MAX(ET_Risk_SC_Summation[[#This Row],[132kV Circuit Breaker]:[400kV OHL Tower]]),ET_Risk_SC_Summation[[#This Row],[132kV Circuit Breaker]:[400kV OHL Tower]],0)))</f>
        <v>n/a</v>
      </c>
      <c r="BP147" s="177" t="str">
        <f>IFERROR(INDEX('N0.7_Lookup_References'!$G$77:$G$98,MATCH(ET_Risk_SC_Summation[[#This Row],[Mxx Category]],'N0.7_Lookup_References'!$F$77:$F$98,0)),"")</f>
        <v/>
      </c>
    </row>
    <row r="148" spans="1:68" ht="94.5">
      <c r="A148" s="160" t="str">
        <f>IFERROR(INDEX(N1.2_Intervention_Types[NARM Asset Category],MATCH('N1.3_Project_Listing'!$C148,N1.2_Intervention_Types[Intervention Type ID],0),1),"")</f>
        <v>Governors</v>
      </c>
      <c r="B148" s="160" t="str">
        <f>IF($D$2="GD",IFERROR(INDEX(N1.2_Intervention_Types[C&amp;V Asset Category (GD)],MATCH('N1.3_Project_Listing'!$C148,N1.2_Intervention_Types[Intervention Type ID],0),1),""),IFERROR(INDEX(N1.2_Intervention_Types[NARM Asset Category],MATCH('N1.3_Project_Listing'!$C148,N1.2_Intervention_Types[Intervention Type ID],0),1),""))</f>
        <v>Governors</v>
      </c>
      <c r="C148" s="67">
        <f>IFERROR(INDEX(N1.2_Intervention_Types[Intervention Type ID],MATCH('N1.3_Project_Listing'!$I148,N1.2_Intervention_Types[Intervention Type],0),1),"")</f>
        <v>88</v>
      </c>
      <c r="D148" s="160" t="str">
        <f>IFERROR(INDEX(N1.2_Intervention_Types[Intervention Category],MATCH('N1.3_Project_Listing'!$C148,N1.2_Intervention_Types[Intervention Type ID],0),1),"")</f>
        <v>Refurbishment</v>
      </c>
      <c r="E148" s="210" t="s">
        <v>754</v>
      </c>
      <c r="F148" s="236" t="s">
        <v>755</v>
      </c>
      <c r="G148" s="236" t="s">
        <v>181</v>
      </c>
      <c r="H148" s="236" t="s">
        <v>300</v>
      </c>
      <c r="I148" s="151" t="s">
        <v>756</v>
      </c>
      <c r="J148" s="139">
        <v>2029</v>
      </c>
      <c r="K148" s="312">
        <v>0</v>
      </c>
      <c r="L148" s="312">
        <v>0</v>
      </c>
      <c r="M148" s="312">
        <v>7</v>
      </c>
      <c r="N148" s="343">
        <v>1.1568586149819406E-2</v>
      </c>
      <c r="O148" s="343">
        <v>1.1473845614588245E-2</v>
      </c>
      <c r="P148" s="365">
        <v>1.6472748790120274E-3</v>
      </c>
      <c r="Q148" s="366">
        <f t="shared" si="14"/>
        <v>9.4740535231160883E-5</v>
      </c>
      <c r="R148" s="368">
        <f>IF('N1.3_Project_Listing'!$D148="Replacement",SUM('N1.3_Project_Listing'!$K148:$L148)/2,'N1.3_Project_Listing'!$M148)</f>
        <v>7</v>
      </c>
      <c r="S148" s="67" t="str">
        <f>IFERROR(INDEX('N0.7_Lookup_References'!$C$13:$C$72,MATCH($A148,'N0.7_Lookup_References'!$B$13:$B$72,0)),"")</f>
        <v>Number of</v>
      </c>
      <c r="T148" s="338" t="str">
        <f t="shared" si="15"/>
        <v/>
      </c>
      <c r="V148" s="358">
        <v>1</v>
      </c>
      <c r="W148" s="358">
        <v>0</v>
      </c>
      <c r="X148" s="358">
        <v>4</v>
      </c>
      <c r="Y148" s="358">
        <v>1</v>
      </c>
      <c r="Z148" s="358">
        <v>0</v>
      </c>
      <c r="AA148" s="358">
        <v>0</v>
      </c>
      <c r="AB148" s="358">
        <v>1</v>
      </c>
      <c r="AC148" s="358">
        <v>0</v>
      </c>
      <c r="AD148" s="358">
        <v>0</v>
      </c>
      <c r="AE148" s="358">
        <v>0</v>
      </c>
      <c r="AF148" s="358">
        <v>1</v>
      </c>
      <c r="AG148" s="358">
        <v>0</v>
      </c>
      <c r="AH148" s="358">
        <v>4</v>
      </c>
      <c r="AI148" s="358">
        <v>1</v>
      </c>
      <c r="AJ148" s="358">
        <v>0</v>
      </c>
      <c r="AK148" s="358">
        <v>0</v>
      </c>
      <c r="AL148" s="358">
        <v>1</v>
      </c>
      <c r="AM148" s="358">
        <v>0</v>
      </c>
      <c r="AN148" s="358">
        <v>0</v>
      </c>
      <c r="AO148" s="358">
        <v>0</v>
      </c>
      <c r="AP148" s="63">
        <f t="shared" si="16"/>
        <v>7</v>
      </c>
      <c r="AQ148" s="63">
        <f t="shared" si="17"/>
        <v>7</v>
      </c>
      <c r="AR148" s="63">
        <f t="shared" si="18"/>
        <v>0</v>
      </c>
      <c r="AT148" s="176" cm="1">
        <f t="array" ref="AT148">SUMIFS('N1.3_Project_Listing'!$P$16:$P$829, 'N1.3_Project_Listing'!$E$16:$E$829,'N1.3_Project_Listing'!$E148, 'N1.3_Project_Listing'!$A$16:$A$829,ET_Risk_SC_Summation[[#Headers],[132kV Circuit Breaker]])</f>
        <v>0</v>
      </c>
      <c r="AU148" s="176" cm="1">
        <f t="array" ref="AU148">SUMIFS('N1.3_Project_Listing'!$P$16:$P$829, 'N1.3_Project_Listing'!$E$16:$E$829,'N1.3_Project_Listing'!$E148, 'N1.3_Project_Listing'!$A$16:$A$829,ET_Risk_SC_Summation[[#Headers],[132kV Transformer]])</f>
        <v>0</v>
      </c>
      <c r="AV148" s="176" cm="1">
        <f t="array" ref="AV148">SUMIFS('N1.3_Project_Listing'!$P$16:$P$829, 'N1.3_Project_Listing'!$E$16:$E$829,'N1.3_Project_Listing'!$E148, 'N1.3_Project_Listing'!$A$16:$A$829,ET_Risk_SC_Summation[[#Headers],[132kV Reactor]])</f>
        <v>0</v>
      </c>
      <c r="AW148" s="176" cm="1">
        <f t="array" ref="AW148">SUMIFS('N1.3_Project_Listing'!$P$16:$P$829, 'N1.3_Project_Listing'!$E$16:$E$829,'N1.3_Project_Listing'!$E148, 'N1.3_Project_Listing'!$A$16:$A$829,ET_Risk_SC_Summation[[#Headers],[132kV Underground Cable]])</f>
        <v>0</v>
      </c>
      <c r="AX148" s="176" cm="1">
        <f t="array" ref="AX148">SUMIFS('N1.3_Project_Listing'!$P$16:$P$829, 'N1.3_Project_Listing'!$E$16:$E$829,'N1.3_Project_Listing'!$E148, 'N1.3_Project_Listing'!$A$16:$A$829,ET_Risk_SC_Summation[[#Headers],[132kV OHL Conductor]])</f>
        <v>0</v>
      </c>
      <c r="AY148" s="176" cm="1">
        <f t="array" ref="AY148">SUMIFS('N1.3_Project_Listing'!$P$16:$P$829, 'N1.3_Project_Listing'!$E$16:$E$829,'N1.3_Project_Listing'!$E148, 'N1.3_Project_Listing'!$A$16:$A$829,ET_Risk_SC_Summation[[#Headers],[132kV OHL Fittings]])</f>
        <v>0</v>
      </c>
      <c r="AZ148" s="176" cm="1">
        <f t="array" ref="AZ148">SUMIFS('N1.3_Project_Listing'!$P$16:$P$829, 'N1.3_Project_Listing'!$E$16:$E$829,'N1.3_Project_Listing'!$E148, 'N1.3_Project_Listing'!$A$16:$A$829,ET_Risk_SC_Summation[[#Headers],[132kV OHL Tower]])</f>
        <v>0</v>
      </c>
      <c r="BA148" s="176" cm="1">
        <f t="array" ref="BA148">SUMIFS('N1.3_Project_Listing'!$P$16:$P$829, 'N1.3_Project_Listing'!$E$16:$E$829,'N1.3_Project_Listing'!$E148, 'N1.3_Project_Listing'!$A$16:$A$829,ET_Risk_SC_Summation[[#Headers],[275kV Circuit Breaker]])</f>
        <v>0</v>
      </c>
      <c r="BB148" s="176" cm="1">
        <f t="array" ref="BB148">SUMIFS('N1.3_Project_Listing'!$P$16:$P$829, 'N1.3_Project_Listing'!$E$16:$E$829,'N1.3_Project_Listing'!$E148, 'N1.3_Project_Listing'!$A$16:$A$829,ET_Risk_SC_Summation[[#Headers],[275kV Transformer]])</f>
        <v>0</v>
      </c>
      <c r="BC148" s="176" cm="1">
        <f t="array" ref="BC148">SUMIFS('N1.3_Project_Listing'!$P$16:$P$829, 'N1.3_Project_Listing'!$E$16:$E$829,'N1.3_Project_Listing'!$E148, 'N1.3_Project_Listing'!$A$16:$A$829,ET_Risk_SC_Summation[[#Headers],[275kV Reactor]])</f>
        <v>0</v>
      </c>
      <c r="BD148" s="176" cm="1">
        <f t="array" ref="BD148">SUMIFS('N1.3_Project_Listing'!$P$16:$P$829, 'N1.3_Project_Listing'!$E$16:$E$829,'N1.3_Project_Listing'!$E148, 'N1.3_Project_Listing'!$A$16:$A$829,ET_Risk_SC_Summation[[#Headers],[275kV Underground Cable]])</f>
        <v>0</v>
      </c>
      <c r="BE148" s="176" cm="1">
        <f t="array" ref="BE148">SUMIFS('N1.3_Project_Listing'!$P$16:$P$829, 'N1.3_Project_Listing'!$E$16:$E$829,'N1.3_Project_Listing'!$E148, 'N1.3_Project_Listing'!$A$16:$A$829,ET_Risk_SC_Summation[[#Headers],[275kV OHL Conductor]])</f>
        <v>0</v>
      </c>
      <c r="BF148" s="176" cm="1">
        <f t="array" ref="BF148">SUMIFS('N1.3_Project_Listing'!$P$16:$P$829, 'N1.3_Project_Listing'!$E$16:$E$829,'N1.3_Project_Listing'!$E148, 'N1.3_Project_Listing'!$A$16:$A$829,ET_Risk_SC_Summation[[#Headers],[275kV OHL Fittings]])</f>
        <v>0</v>
      </c>
      <c r="BG148" s="176" cm="1">
        <f t="array" ref="BG148">SUMIFS('N1.3_Project_Listing'!$P$16:$P$829, 'N1.3_Project_Listing'!$E$16:$E$829,'N1.3_Project_Listing'!$E148, 'N1.3_Project_Listing'!$A$16:$A$829,ET_Risk_SC_Summation[[#Headers],[275kV OHL Tower]])</f>
        <v>0</v>
      </c>
      <c r="BH148" s="176" cm="1">
        <f t="array" ref="BH148">SUMIFS('N1.3_Project_Listing'!$P$16:$P$829, 'N1.3_Project_Listing'!$E$16:$E$829,'N1.3_Project_Listing'!$E148, 'N1.3_Project_Listing'!$A$16:$A$829,ET_Risk_SC_Summation[[#Headers],[400kV Circuit Breaker]])</f>
        <v>0</v>
      </c>
      <c r="BI148" s="176" cm="1">
        <f t="array" ref="BI148">SUMIFS('N1.3_Project_Listing'!$P$16:$P$829, 'N1.3_Project_Listing'!$E$16:$E$829,'N1.3_Project_Listing'!$E148, 'N1.3_Project_Listing'!$A$16:$A$829,ET_Risk_SC_Summation[[#Headers],[400kV Transformer]])</f>
        <v>0</v>
      </c>
      <c r="BJ148" s="176" cm="1">
        <f t="array" ref="BJ148">SUMIFS('N1.3_Project_Listing'!$P$16:$P$829, 'N1.3_Project_Listing'!$E$16:$E$829,'N1.3_Project_Listing'!$E148, 'N1.3_Project_Listing'!$A$16:$A$829,ET_Risk_SC_Summation[[#Headers],[400kV Reactor]])</f>
        <v>0</v>
      </c>
      <c r="BK148" s="176" cm="1">
        <f t="array" ref="BK148">SUMIFS('N1.3_Project_Listing'!$P$16:$P$829, 'N1.3_Project_Listing'!$E$16:$E$829,'N1.3_Project_Listing'!$E148, 'N1.3_Project_Listing'!$A$16:$A$829,ET_Risk_SC_Summation[[#Headers],[400kV Underground Cable]])</f>
        <v>0</v>
      </c>
      <c r="BL148" s="176" cm="1">
        <f t="array" ref="BL148">SUMIFS('N1.3_Project_Listing'!$P$16:$P$829, 'N1.3_Project_Listing'!$E$16:$E$829,'N1.3_Project_Listing'!$E148, 'N1.3_Project_Listing'!$A$16:$A$829,ET_Risk_SC_Summation[[#Headers],[400kV OHL Conductor]])</f>
        <v>0</v>
      </c>
      <c r="BM148" s="176" cm="1">
        <f t="array" ref="BM148">SUMIFS('N1.3_Project_Listing'!$P$16:$P$829, 'N1.3_Project_Listing'!$E$16:$E$829,'N1.3_Project_Listing'!$E148, 'N1.3_Project_Listing'!$A$16:$A$829,ET_Risk_SC_Summation[[#Headers],[400kV OHL Fittings]])</f>
        <v>0</v>
      </c>
      <c r="BN148" s="176" cm="1">
        <f t="array" ref="BN148">SUMIFS('N1.3_Project_Listing'!$P$16:$P$829, 'N1.3_Project_Listing'!$E$16:$E$829,'N1.3_Project_Listing'!$E148, 'N1.3_Project_Listing'!$A$16:$A$829,ET_Risk_SC_Summation[[#Headers],[400kV OHL Tower]])</f>
        <v>0</v>
      </c>
      <c r="BO148" s="177" t="str">
        <f>IF(SUM(ET_Risk_SC_Summation[[#This Row],[132kV Circuit Breaker]:[400kV OHL Tower]])=0, "n/a", INDEX(ET_Risk_SC_Summation[#Headers],1,MATCH(MAX(ET_Risk_SC_Summation[[#This Row],[132kV Circuit Breaker]:[400kV OHL Tower]]),ET_Risk_SC_Summation[[#This Row],[132kV Circuit Breaker]:[400kV OHL Tower]],0)))</f>
        <v>n/a</v>
      </c>
      <c r="BP148" s="177" t="str">
        <f>IFERROR(INDEX('N0.7_Lookup_References'!$G$77:$G$98,MATCH(ET_Risk_SC_Summation[[#This Row],[Mxx Category]],'N0.7_Lookup_References'!$F$77:$F$98,0)),"")</f>
        <v/>
      </c>
    </row>
    <row r="149" spans="1:68" ht="94.5">
      <c r="A149" s="160" t="str">
        <f>IFERROR(INDEX(N1.2_Intervention_Types[NARM Asset Category],MATCH('N1.3_Project_Listing'!$C149,N1.2_Intervention_Types[Intervention Type ID],0),1),"")</f>
        <v>Governors</v>
      </c>
      <c r="B149" s="160" t="str">
        <f>IF($D$2="GD",IFERROR(INDEX(N1.2_Intervention_Types[C&amp;V Asset Category (GD)],MATCH('N1.3_Project_Listing'!$C149,N1.2_Intervention_Types[Intervention Type ID],0),1),""),IFERROR(INDEX(N1.2_Intervention_Types[NARM Asset Category],MATCH('N1.3_Project_Listing'!$C149,N1.2_Intervention_Types[Intervention Type ID],0),1),""))</f>
        <v>Governors</v>
      </c>
      <c r="C149" s="67">
        <f>IFERROR(INDEX(N1.2_Intervention_Types[Intervention Type ID],MATCH('N1.3_Project_Listing'!$I149,N1.2_Intervention_Types[Intervention Type],0),1),"")</f>
        <v>88</v>
      </c>
      <c r="D149" s="160" t="str">
        <f>IFERROR(INDEX(N1.2_Intervention_Types[Intervention Category],MATCH('N1.3_Project_Listing'!$C149,N1.2_Intervention_Types[Intervention Type ID],0),1),"")</f>
        <v>Refurbishment</v>
      </c>
      <c r="E149" s="210" t="s">
        <v>754</v>
      </c>
      <c r="F149" s="236" t="s">
        <v>755</v>
      </c>
      <c r="G149" s="236" t="s">
        <v>181</v>
      </c>
      <c r="H149" s="236" t="s">
        <v>300</v>
      </c>
      <c r="I149" s="151" t="s">
        <v>756</v>
      </c>
      <c r="J149" s="139">
        <v>2030</v>
      </c>
      <c r="K149" s="312">
        <v>0</v>
      </c>
      <c r="L149" s="312">
        <v>0</v>
      </c>
      <c r="M149" s="312">
        <v>22</v>
      </c>
      <c r="N149" s="343">
        <v>3.2646183730849231E-2</v>
      </c>
      <c r="O149" s="343">
        <v>3.2360782175760765E-2</v>
      </c>
      <c r="P149" s="365">
        <v>4.9639674469331447E-3</v>
      </c>
      <c r="Q149" s="366">
        <f t="shared" si="14"/>
        <v>2.8540155508846587E-4</v>
      </c>
      <c r="R149" s="368">
        <f>IF('N1.3_Project_Listing'!$D149="Replacement",SUM('N1.3_Project_Listing'!$K149:$L149)/2,'N1.3_Project_Listing'!$M149)</f>
        <v>22</v>
      </c>
      <c r="S149" s="67" t="str">
        <f>IFERROR(INDEX('N0.7_Lookup_References'!$C$13:$C$72,MATCH($A149,'N0.7_Lookup_References'!$B$13:$B$72,0)),"")</f>
        <v>Number of</v>
      </c>
      <c r="T149" s="338" t="str">
        <f t="shared" si="15"/>
        <v/>
      </c>
      <c r="V149" s="358">
        <v>3</v>
      </c>
      <c r="W149" s="358">
        <v>2</v>
      </c>
      <c r="X149" s="358">
        <v>11</v>
      </c>
      <c r="Y149" s="358">
        <v>1</v>
      </c>
      <c r="Z149" s="358">
        <v>5</v>
      </c>
      <c r="AA149" s="358">
        <v>0</v>
      </c>
      <c r="AB149" s="358">
        <v>0</v>
      </c>
      <c r="AC149" s="358">
        <v>0</v>
      </c>
      <c r="AD149" s="358">
        <v>0</v>
      </c>
      <c r="AE149" s="358">
        <v>0</v>
      </c>
      <c r="AF149" s="358">
        <v>3</v>
      </c>
      <c r="AG149" s="358">
        <v>3</v>
      </c>
      <c r="AH149" s="358">
        <v>10</v>
      </c>
      <c r="AI149" s="358">
        <v>1</v>
      </c>
      <c r="AJ149" s="358">
        <v>5</v>
      </c>
      <c r="AK149" s="358">
        <v>0</v>
      </c>
      <c r="AL149" s="358">
        <v>0</v>
      </c>
      <c r="AM149" s="358">
        <v>0</v>
      </c>
      <c r="AN149" s="358">
        <v>0</v>
      </c>
      <c r="AO149" s="358">
        <v>0</v>
      </c>
      <c r="AP149" s="63">
        <f t="shared" si="16"/>
        <v>22</v>
      </c>
      <c r="AQ149" s="63">
        <f t="shared" si="17"/>
        <v>22</v>
      </c>
      <c r="AR149" s="63">
        <f t="shared" si="18"/>
        <v>0</v>
      </c>
      <c r="AT149" s="176" cm="1">
        <f t="array" ref="AT149">SUMIFS('N1.3_Project_Listing'!$P$16:$P$829, 'N1.3_Project_Listing'!$E$16:$E$829,'N1.3_Project_Listing'!$E149, 'N1.3_Project_Listing'!$A$16:$A$829,ET_Risk_SC_Summation[[#Headers],[132kV Circuit Breaker]])</f>
        <v>0</v>
      </c>
      <c r="AU149" s="176" cm="1">
        <f t="array" ref="AU149">SUMIFS('N1.3_Project_Listing'!$P$16:$P$829, 'N1.3_Project_Listing'!$E$16:$E$829,'N1.3_Project_Listing'!$E149, 'N1.3_Project_Listing'!$A$16:$A$829,ET_Risk_SC_Summation[[#Headers],[132kV Transformer]])</f>
        <v>0</v>
      </c>
      <c r="AV149" s="176" cm="1">
        <f t="array" ref="AV149">SUMIFS('N1.3_Project_Listing'!$P$16:$P$829, 'N1.3_Project_Listing'!$E$16:$E$829,'N1.3_Project_Listing'!$E149, 'N1.3_Project_Listing'!$A$16:$A$829,ET_Risk_SC_Summation[[#Headers],[132kV Reactor]])</f>
        <v>0</v>
      </c>
      <c r="AW149" s="176" cm="1">
        <f t="array" ref="AW149">SUMIFS('N1.3_Project_Listing'!$P$16:$P$829, 'N1.3_Project_Listing'!$E$16:$E$829,'N1.3_Project_Listing'!$E149, 'N1.3_Project_Listing'!$A$16:$A$829,ET_Risk_SC_Summation[[#Headers],[132kV Underground Cable]])</f>
        <v>0</v>
      </c>
      <c r="AX149" s="176" cm="1">
        <f t="array" ref="AX149">SUMIFS('N1.3_Project_Listing'!$P$16:$P$829, 'N1.3_Project_Listing'!$E$16:$E$829,'N1.3_Project_Listing'!$E149, 'N1.3_Project_Listing'!$A$16:$A$829,ET_Risk_SC_Summation[[#Headers],[132kV OHL Conductor]])</f>
        <v>0</v>
      </c>
      <c r="AY149" s="176" cm="1">
        <f t="array" ref="AY149">SUMIFS('N1.3_Project_Listing'!$P$16:$P$829, 'N1.3_Project_Listing'!$E$16:$E$829,'N1.3_Project_Listing'!$E149, 'N1.3_Project_Listing'!$A$16:$A$829,ET_Risk_SC_Summation[[#Headers],[132kV OHL Fittings]])</f>
        <v>0</v>
      </c>
      <c r="AZ149" s="176" cm="1">
        <f t="array" ref="AZ149">SUMIFS('N1.3_Project_Listing'!$P$16:$P$829, 'N1.3_Project_Listing'!$E$16:$E$829,'N1.3_Project_Listing'!$E149, 'N1.3_Project_Listing'!$A$16:$A$829,ET_Risk_SC_Summation[[#Headers],[132kV OHL Tower]])</f>
        <v>0</v>
      </c>
      <c r="BA149" s="176" cm="1">
        <f t="array" ref="BA149">SUMIFS('N1.3_Project_Listing'!$P$16:$P$829, 'N1.3_Project_Listing'!$E$16:$E$829,'N1.3_Project_Listing'!$E149, 'N1.3_Project_Listing'!$A$16:$A$829,ET_Risk_SC_Summation[[#Headers],[275kV Circuit Breaker]])</f>
        <v>0</v>
      </c>
      <c r="BB149" s="176" cm="1">
        <f t="array" ref="BB149">SUMIFS('N1.3_Project_Listing'!$P$16:$P$829, 'N1.3_Project_Listing'!$E$16:$E$829,'N1.3_Project_Listing'!$E149, 'N1.3_Project_Listing'!$A$16:$A$829,ET_Risk_SC_Summation[[#Headers],[275kV Transformer]])</f>
        <v>0</v>
      </c>
      <c r="BC149" s="176" cm="1">
        <f t="array" ref="BC149">SUMIFS('N1.3_Project_Listing'!$P$16:$P$829, 'N1.3_Project_Listing'!$E$16:$E$829,'N1.3_Project_Listing'!$E149, 'N1.3_Project_Listing'!$A$16:$A$829,ET_Risk_SC_Summation[[#Headers],[275kV Reactor]])</f>
        <v>0</v>
      </c>
      <c r="BD149" s="176" cm="1">
        <f t="array" ref="BD149">SUMIFS('N1.3_Project_Listing'!$P$16:$P$829, 'N1.3_Project_Listing'!$E$16:$E$829,'N1.3_Project_Listing'!$E149, 'N1.3_Project_Listing'!$A$16:$A$829,ET_Risk_SC_Summation[[#Headers],[275kV Underground Cable]])</f>
        <v>0</v>
      </c>
      <c r="BE149" s="176" cm="1">
        <f t="array" ref="BE149">SUMIFS('N1.3_Project_Listing'!$P$16:$P$829, 'N1.3_Project_Listing'!$E$16:$E$829,'N1.3_Project_Listing'!$E149, 'N1.3_Project_Listing'!$A$16:$A$829,ET_Risk_SC_Summation[[#Headers],[275kV OHL Conductor]])</f>
        <v>0</v>
      </c>
      <c r="BF149" s="176" cm="1">
        <f t="array" ref="BF149">SUMIFS('N1.3_Project_Listing'!$P$16:$P$829, 'N1.3_Project_Listing'!$E$16:$E$829,'N1.3_Project_Listing'!$E149, 'N1.3_Project_Listing'!$A$16:$A$829,ET_Risk_SC_Summation[[#Headers],[275kV OHL Fittings]])</f>
        <v>0</v>
      </c>
      <c r="BG149" s="176" cm="1">
        <f t="array" ref="BG149">SUMIFS('N1.3_Project_Listing'!$P$16:$P$829, 'N1.3_Project_Listing'!$E$16:$E$829,'N1.3_Project_Listing'!$E149, 'N1.3_Project_Listing'!$A$16:$A$829,ET_Risk_SC_Summation[[#Headers],[275kV OHL Tower]])</f>
        <v>0</v>
      </c>
      <c r="BH149" s="176" cm="1">
        <f t="array" ref="BH149">SUMIFS('N1.3_Project_Listing'!$P$16:$P$829, 'N1.3_Project_Listing'!$E$16:$E$829,'N1.3_Project_Listing'!$E149, 'N1.3_Project_Listing'!$A$16:$A$829,ET_Risk_SC_Summation[[#Headers],[400kV Circuit Breaker]])</f>
        <v>0</v>
      </c>
      <c r="BI149" s="176" cm="1">
        <f t="array" ref="BI149">SUMIFS('N1.3_Project_Listing'!$P$16:$P$829, 'N1.3_Project_Listing'!$E$16:$E$829,'N1.3_Project_Listing'!$E149, 'N1.3_Project_Listing'!$A$16:$A$829,ET_Risk_SC_Summation[[#Headers],[400kV Transformer]])</f>
        <v>0</v>
      </c>
      <c r="BJ149" s="176" cm="1">
        <f t="array" ref="BJ149">SUMIFS('N1.3_Project_Listing'!$P$16:$P$829, 'N1.3_Project_Listing'!$E$16:$E$829,'N1.3_Project_Listing'!$E149, 'N1.3_Project_Listing'!$A$16:$A$829,ET_Risk_SC_Summation[[#Headers],[400kV Reactor]])</f>
        <v>0</v>
      </c>
      <c r="BK149" s="176" cm="1">
        <f t="array" ref="BK149">SUMIFS('N1.3_Project_Listing'!$P$16:$P$829, 'N1.3_Project_Listing'!$E$16:$E$829,'N1.3_Project_Listing'!$E149, 'N1.3_Project_Listing'!$A$16:$A$829,ET_Risk_SC_Summation[[#Headers],[400kV Underground Cable]])</f>
        <v>0</v>
      </c>
      <c r="BL149" s="176" cm="1">
        <f t="array" ref="BL149">SUMIFS('N1.3_Project_Listing'!$P$16:$P$829, 'N1.3_Project_Listing'!$E$16:$E$829,'N1.3_Project_Listing'!$E149, 'N1.3_Project_Listing'!$A$16:$A$829,ET_Risk_SC_Summation[[#Headers],[400kV OHL Conductor]])</f>
        <v>0</v>
      </c>
      <c r="BM149" s="176" cm="1">
        <f t="array" ref="BM149">SUMIFS('N1.3_Project_Listing'!$P$16:$P$829, 'N1.3_Project_Listing'!$E$16:$E$829,'N1.3_Project_Listing'!$E149, 'N1.3_Project_Listing'!$A$16:$A$829,ET_Risk_SC_Summation[[#Headers],[400kV OHL Fittings]])</f>
        <v>0</v>
      </c>
      <c r="BN149" s="176" cm="1">
        <f t="array" ref="BN149">SUMIFS('N1.3_Project_Listing'!$P$16:$P$829, 'N1.3_Project_Listing'!$E$16:$E$829,'N1.3_Project_Listing'!$E149, 'N1.3_Project_Listing'!$A$16:$A$829,ET_Risk_SC_Summation[[#Headers],[400kV OHL Tower]])</f>
        <v>0</v>
      </c>
      <c r="BO149" s="177" t="str">
        <f>IF(SUM(ET_Risk_SC_Summation[[#This Row],[132kV Circuit Breaker]:[400kV OHL Tower]])=0, "n/a", INDEX(ET_Risk_SC_Summation[#Headers],1,MATCH(MAX(ET_Risk_SC_Summation[[#This Row],[132kV Circuit Breaker]:[400kV OHL Tower]]),ET_Risk_SC_Summation[[#This Row],[132kV Circuit Breaker]:[400kV OHL Tower]],0)))</f>
        <v>n/a</v>
      </c>
      <c r="BP149" s="177" t="str">
        <f>IFERROR(INDEX('N0.7_Lookup_References'!$G$77:$G$98,MATCH(ET_Risk_SC_Summation[[#This Row],[Mxx Category]],'N0.7_Lookup_References'!$F$77:$F$98,0)),"")</f>
        <v/>
      </c>
    </row>
    <row r="150" spans="1:68" ht="94.5">
      <c r="A150" s="160" t="str">
        <f>IFERROR(INDEX(N1.2_Intervention_Types[NARM Asset Category],MATCH('N1.3_Project_Listing'!$C150,N1.2_Intervention_Types[Intervention Type ID],0),1),"")</f>
        <v>Governors</v>
      </c>
      <c r="B150" s="160" t="str">
        <f>IF($D$2="GD",IFERROR(INDEX(N1.2_Intervention_Types[C&amp;V Asset Category (GD)],MATCH('N1.3_Project_Listing'!$C150,N1.2_Intervention_Types[Intervention Type ID],0),1),""),IFERROR(INDEX(N1.2_Intervention_Types[NARM Asset Category],MATCH('N1.3_Project_Listing'!$C150,N1.2_Intervention_Types[Intervention Type ID],0),1),""))</f>
        <v>Governors</v>
      </c>
      <c r="C150" s="67">
        <f>IFERROR(INDEX(N1.2_Intervention_Types[Intervention Type ID],MATCH('N1.3_Project_Listing'!$I150,N1.2_Intervention_Types[Intervention Type],0),1),"")</f>
        <v>88</v>
      </c>
      <c r="D150" s="160" t="str">
        <f>IFERROR(INDEX(N1.2_Intervention_Types[Intervention Category],MATCH('N1.3_Project_Listing'!$C150,N1.2_Intervention_Types[Intervention Type ID],0),1),"")</f>
        <v>Refurbishment</v>
      </c>
      <c r="E150" s="210" t="s">
        <v>754</v>
      </c>
      <c r="F150" s="236" t="s">
        <v>755</v>
      </c>
      <c r="G150" s="236" t="s">
        <v>181</v>
      </c>
      <c r="H150" s="236" t="s">
        <v>300</v>
      </c>
      <c r="I150" s="151" t="s">
        <v>756</v>
      </c>
      <c r="J150" s="139">
        <v>2031</v>
      </c>
      <c r="K150" s="312">
        <v>0</v>
      </c>
      <c r="L150" s="312">
        <v>0</v>
      </c>
      <c r="M150" s="312">
        <v>9</v>
      </c>
      <c r="N150" s="343">
        <v>1.0650774191813057E-2</v>
      </c>
      <c r="O150" s="343">
        <v>1.0572988967339395E-2</v>
      </c>
      <c r="P150" s="365">
        <v>1.3537712489737302E-3</v>
      </c>
      <c r="Q150" s="366">
        <f t="shared" si="14"/>
        <v>7.7785224473662234E-5</v>
      </c>
      <c r="R150" s="368">
        <f>IF('N1.3_Project_Listing'!$D150="Replacement",SUM('N1.3_Project_Listing'!$K150:$L150)/2,'N1.3_Project_Listing'!$M150)</f>
        <v>9</v>
      </c>
      <c r="S150" s="67" t="str">
        <f>IFERROR(INDEX('N0.7_Lookup_References'!$C$13:$C$72,MATCH($A150,'N0.7_Lookup_References'!$B$13:$B$72,0)),"")</f>
        <v>Number of</v>
      </c>
      <c r="T150" s="338" t="str">
        <f t="shared" si="15"/>
        <v/>
      </c>
      <c r="V150" s="358">
        <v>3</v>
      </c>
      <c r="W150" s="358">
        <v>0</v>
      </c>
      <c r="X150" s="358">
        <v>5</v>
      </c>
      <c r="Y150" s="358">
        <v>0</v>
      </c>
      <c r="Z150" s="358">
        <v>1</v>
      </c>
      <c r="AA150" s="358">
        <v>0</v>
      </c>
      <c r="AB150" s="358">
        <v>0</v>
      </c>
      <c r="AC150" s="358">
        <v>0</v>
      </c>
      <c r="AD150" s="358">
        <v>0</v>
      </c>
      <c r="AE150" s="358">
        <v>0</v>
      </c>
      <c r="AF150" s="358">
        <v>3</v>
      </c>
      <c r="AG150" s="358">
        <v>0</v>
      </c>
      <c r="AH150" s="358">
        <v>5</v>
      </c>
      <c r="AI150" s="358">
        <v>0</v>
      </c>
      <c r="AJ150" s="358">
        <v>1</v>
      </c>
      <c r="AK150" s="358">
        <v>0</v>
      </c>
      <c r="AL150" s="358">
        <v>0</v>
      </c>
      <c r="AM150" s="358">
        <v>0</v>
      </c>
      <c r="AN150" s="358">
        <v>0</v>
      </c>
      <c r="AO150" s="358">
        <v>0</v>
      </c>
      <c r="AP150" s="63">
        <f t="shared" si="16"/>
        <v>9</v>
      </c>
      <c r="AQ150" s="63">
        <f t="shared" si="17"/>
        <v>9</v>
      </c>
      <c r="AR150" s="63">
        <f t="shared" si="18"/>
        <v>0</v>
      </c>
      <c r="AT150" s="176" cm="1">
        <f t="array" ref="AT150">SUMIFS('N1.3_Project_Listing'!$P$16:$P$829, 'N1.3_Project_Listing'!$E$16:$E$829,'N1.3_Project_Listing'!$E150, 'N1.3_Project_Listing'!$A$16:$A$829,ET_Risk_SC_Summation[[#Headers],[132kV Circuit Breaker]])</f>
        <v>0</v>
      </c>
      <c r="AU150" s="176" cm="1">
        <f t="array" ref="AU150">SUMIFS('N1.3_Project_Listing'!$P$16:$P$829, 'N1.3_Project_Listing'!$E$16:$E$829,'N1.3_Project_Listing'!$E150, 'N1.3_Project_Listing'!$A$16:$A$829,ET_Risk_SC_Summation[[#Headers],[132kV Transformer]])</f>
        <v>0</v>
      </c>
      <c r="AV150" s="176" cm="1">
        <f t="array" ref="AV150">SUMIFS('N1.3_Project_Listing'!$P$16:$P$829, 'N1.3_Project_Listing'!$E$16:$E$829,'N1.3_Project_Listing'!$E150, 'N1.3_Project_Listing'!$A$16:$A$829,ET_Risk_SC_Summation[[#Headers],[132kV Reactor]])</f>
        <v>0</v>
      </c>
      <c r="AW150" s="176" cm="1">
        <f t="array" ref="AW150">SUMIFS('N1.3_Project_Listing'!$P$16:$P$829, 'N1.3_Project_Listing'!$E$16:$E$829,'N1.3_Project_Listing'!$E150, 'N1.3_Project_Listing'!$A$16:$A$829,ET_Risk_SC_Summation[[#Headers],[132kV Underground Cable]])</f>
        <v>0</v>
      </c>
      <c r="AX150" s="176" cm="1">
        <f t="array" ref="AX150">SUMIFS('N1.3_Project_Listing'!$P$16:$P$829, 'N1.3_Project_Listing'!$E$16:$E$829,'N1.3_Project_Listing'!$E150, 'N1.3_Project_Listing'!$A$16:$A$829,ET_Risk_SC_Summation[[#Headers],[132kV OHL Conductor]])</f>
        <v>0</v>
      </c>
      <c r="AY150" s="176" cm="1">
        <f t="array" ref="AY150">SUMIFS('N1.3_Project_Listing'!$P$16:$P$829, 'N1.3_Project_Listing'!$E$16:$E$829,'N1.3_Project_Listing'!$E150, 'N1.3_Project_Listing'!$A$16:$A$829,ET_Risk_SC_Summation[[#Headers],[132kV OHL Fittings]])</f>
        <v>0</v>
      </c>
      <c r="AZ150" s="176" cm="1">
        <f t="array" ref="AZ150">SUMIFS('N1.3_Project_Listing'!$P$16:$P$829, 'N1.3_Project_Listing'!$E$16:$E$829,'N1.3_Project_Listing'!$E150, 'N1.3_Project_Listing'!$A$16:$A$829,ET_Risk_SC_Summation[[#Headers],[132kV OHL Tower]])</f>
        <v>0</v>
      </c>
      <c r="BA150" s="176" cm="1">
        <f t="array" ref="BA150">SUMIFS('N1.3_Project_Listing'!$P$16:$P$829, 'N1.3_Project_Listing'!$E$16:$E$829,'N1.3_Project_Listing'!$E150, 'N1.3_Project_Listing'!$A$16:$A$829,ET_Risk_SC_Summation[[#Headers],[275kV Circuit Breaker]])</f>
        <v>0</v>
      </c>
      <c r="BB150" s="176" cm="1">
        <f t="array" ref="BB150">SUMIFS('N1.3_Project_Listing'!$P$16:$P$829, 'N1.3_Project_Listing'!$E$16:$E$829,'N1.3_Project_Listing'!$E150, 'N1.3_Project_Listing'!$A$16:$A$829,ET_Risk_SC_Summation[[#Headers],[275kV Transformer]])</f>
        <v>0</v>
      </c>
      <c r="BC150" s="176" cm="1">
        <f t="array" ref="BC150">SUMIFS('N1.3_Project_Listing'!$P$16:$P$829, 'N1.3_Project_Listing'!$E$16:$E$829,'N1.3_Project_Listing'!$E150, 'N1.3_Project_Listing'!$A$16:$A$829,ET_Risk_SC_Summation[[#Headers],[275kV Reactor]])</f>
        <v>0</v>
      </c>
      <c r="BD150" s="176" cm="1">
        <f t="array" ref="BD150">SUMIFS('N1.3_Project_Listing'!$P$16:$P$829, 'N1.3_Project_Listing'!$E$16:$E$829,'N1.3_Project_Listing'!$E150, 'N1.3_Project_Listing'!$A$16:$A$829,ET_Risk_SC_Summation[[#Headers],[275kV Underground Cable]])</f>
        <v>0</v>
      </c>
      <c r="BE150" s="176" cm="1">
        <f t="array" ref="BE150">SUMIFS('N1.3_Project_Listing'!$P$16:$P$829, 'N1.3_Project_Listing'!$E$16:$E$829,'N1.3_Project_Listing'!$E150, 'N1.3_Project_Listing'!$A$16:$A$829,ET_Risk_SC_Summation[[#Headers],[275kV OHL Conductor]])</f>
        <v>0</v>
      </c>
      <c r="BF150" s="176" cm="1">
        <f t="array" ref="BF150">SUMIFS('N1.3_Project_Listing'!$P$16:$P$829, 'N1.3_Project_Listing'!$E$16:$E$829,'N1.3_Project_Listing'!$E150, 'N1.3_Project_Listing'!$A$16:$A$829,ET_Risk_SC_Summation[[#Headers],[275kV OHL Fittings]])</f>
        <v>0</v>
      </c>
      <c r="BG150" s="176" cm="1">
        <f t="array" ref="BG150">SUMIFS('N1.3_Project_Listing'!$P$16:$P$829, 'N1.3_Project_Listing'!$E$16:$E$829,'N1.3_Project_Listing'!$E150, 'N1.3_Project_Listing'!$A$16:$A$829,ET_Risk_SC_Summation[[#Headers],[275kV OHL Tower]])</f>
        <v>0</v>
      </c>
      <c r="BH150" s="176" cm="1">
        <f t="array" ref="BH150">SUMIFS('N1.3_Project_Listing'!$P$16:$P$829, 'N1.3_Project_Listing'!$E$16:$E$829,'N1.3_Project_Listing'!$E150, 'N1.3_Project_Listing'!$A$16:$A$829,ET_Risk_SC_Summation[[#Headers],[400kV Circuit Breaker]])</f>
        <v>0</v>
      </c>
      <c r="BI150" s="176" cm="1">
        <f t="array" ref="BI150">SUMIFS('N1.3_Project_Listing'!$P$16:$P$829, 'N1.3_Project_Listing'!$E$16:$E$829,'N1.3_Project_Listing'!$E150, 'N1.3_Project_Listing'!$A$16:$A$829,ET_Risk_SC_Summation[[#Headers],[400kV Transformer]])</f>
        <v>0</v>
      </c>
      <c r="BJ150" s="176" cm="1">
        <f t="array" ref="BJ150">SUMIFS('N1.3_Project_Listing'!$P$16:$P$829, 'N1.3_Project_Listing'!$E$16:$E$829,'N1.3_Project_Listing'!$E150, 'N1.3_Project_Listing'!$A$16:$A$829,ET_Risk_SC_Summation[[#Headers],[400kV Reactor]])</f>
        <v>0</v>
      </c>
      <c r="BK150" s="176" cm="1">
        <f t="array" ref="BK150">SUMIFS('N1.3_Project_Listing'!$P$16:$P$829, 'N1.3_Project_Listing'!$E$16:$E$829,'N1.3_Project_Listing'!$E150, 'N1.3_Project_Listing'!$A$16:$A$829,ET_Risk_SC_Summation[[#Headers],[400kV Underground Cable]])</f>
        <v>0</v>
      </c>
      <c r="BL150" s="176" cm="1">
        <f t="array" ref="BL150">SUMIFS('N1.3_Project_Listing'!$P$16:$P$829, 'N1.3_Project_Listing'!$E$16:$E$829,'N1.3_Project_Listing'!$E150, 'N1.3_Project_Listing'!$A$16:$A$829,ET_Risk_SC_Summation[[#Headers],[400kV OHL Conductor]])</f>
        <v>0</v>
      </c>
      <c r="BM150" s="176" cm="1">
        <f t="array" ref="BM150">SUMIFS('N1.3_Project_Listing'!$P$16:$P$829, 'N1.3_Project_Listing'!$E$16:$E$829,'N1.3_Project_Listing'!$E150, 'N1.3_Project_Listing'!$A$16:$A$829,ET_Risk_SC_Summation[[#Headers],[400kV OHL Fittings]])</f>
        <v>0</v>
      </c>
      <c r="BN150" s="176" cm="1">
        <f t="array" ref="BN150">SUMIFS('N1.3_Project_Listing'!$P$16:$P$829, 'N1.3_Project_Listing'!$E$16:$E$829,'N1.3_Project_Listing'!$E150, 'N1.3_Project_Listing'!$A$16:$A$829,ET_Risk_SC_Summation[[#Headers],[400kV OHL Tower]])</f>
        <v>0</v>
      </c>
      <c r="BO150" s="177" t="str">
        <f>IF(SUM(ET_Risk_SC_Summation[[#This Row],[132kV Circuit Breaker]:[400kV OHL Tower]])=0, "n/a", INDEX(ET_Risk_SC_Summation[#Headers],1,MATCH(MAX(ET_Risk_SC_Summation[[#This Row],[132kV Circuit Breaker]:[400kV OHL Tower]]),ET_Risk_SC_Summation[[#This Row],[132kV Circuit Breaker]:[400kV OHL Tower]],0)))</f>
        <v>n/a</v>
      </c>
      <c r="BP150" s="177" t="str">
        <f>IFERROR(INDEX('N0.7_Lookup_References'!$G$77:$G$98,MATCH(ET_Risk_SC_Summation[[#This Row],[Mxx Category]],'N0.7_Lookup_References'!$F$77:$F$98,0)),"")</f>
        <v/>
      </c>
    </row>
    <row r="151" spans="1:68" ht="81">
      <c r="A151" s="160" t="str">
        <f>IFERROR(INDEX(N1.2_Intervention_Types[NARM Asset Category],MATCH('N1.3_Project_Listing'!$C151,N1.2_Intervention_Types[Intervention Type ID],0),1),"")</f>
        <v>Governors</v>
      </c>
      <c r="B151" s="160" t="str">
        <f>IF($D$2="GD",IFERROR(INDEX(N1.2_Intervention_Types[C&amp;V Asset Category (GD)],MATCH('N1.3_Project_Listing'!$C151,N1.2_Intervention_Types[Intervention Type ID],0),1),""),IFERROR(INDEX(N1.2_Intervention_Types[NARM Asset Category],MATCH('N1.3_Project_Listing'!$C151,N1.2_Intervention_Types[Intervention Type ID],0),1),""))</f>
        <v>Governors</v>
      </c>
      <c r="C151" s="67">
        <f>IFERROR(INDEX(N1.2_Intervention_Types[Intervention Type ID],MATCH('N1.3_Project_Listing'!$I151,N1.2_Intervention_Types[Intervention Type],0),1),"")</f>
        <v>100</v>
      </c>
      <c r="D151" s="160" t="str">
        <f>IFERROR(INDEX(N1.2_Intervention_Types[Intervention Category],MATCH('N1.3_Project_Listing'!$C151,N1.2_Intervention_Types[Intervention Type ID],0),1),"")</f>
        <v>Removal</v>
      </c>
      <c r="E151" s="210" t="s">
        <v>757</v>
      </c>
      <c r="F151" s="236" t="s">
        <v>758</v>
      </c>
      <c r="G151" s="236" t="s">
        <v>181</v>
      </c>
      <c r="H151" s="236" t="s">
        <v>300</v>
      </c>
      <c r="I151" s="151" t="s">
        <v>759</v>
      </c>
      <c r="J151" s="139">
        <v>2027</v>
      </c>
      <c r="K151" s="312">
        <v>0</v>
      </c>
      <c r="L151" s="312">
        <v>0</v>
      </c>
      <c r="M151" s="312">
        <v>2</v>
      </c>
      <c r="N151" s="343">
        <v>0.16446177730395198</v>
      </c>
      <c r="O151" s="343">
        <v>1.7861814287260363E-4</v>
      </c>
      <c r="P151" s="365">
        <v>85.553907716081184</v>
      </c>
      <c r="Q151" s="366">
        <f t="shared" si="14"/>
        <v>0.16428315916107938</v>
      </c>
      <c r="R151" s="368">
        <f>IF('N1.3_Project_Listing'!$D151="Replacement",SUM('N1.3_Project_Listing'!$K151:$L151)/2,'N1.3_Project_Listing'!$M151)</f>
        <v>2</v>
      </c>
      <c r="S151" s="67" t="str">
        <f>IFERROR(INDEX('N0.7_Lookup_References'!$C$13:$C$72,MATCH($A151,'N0.7_Lookup_References'!$B$13:$B$72,0)),"")</f>
        <v>Number of</v>
      </c>
      <c r="T151" s="338" t="str">
        <f t="shared" si="15"/>
        <v/>
      </c>
      <c r="V151" s="358">
        <v>0</v>
      </c>
      <c r="W151" s="358">
        <v>0</v>
      </c>
      <c r="X151" s="358">
        <v>0</v>
      </c>
      <c r="Y151" s="358">
        <v>0</v>
      </c>
      <c r="Z151" s="358">
        <v>0</v>
      </c>
      <c r="AA151" s="358">
        <v>0</v>
      </c>
      <c r="AB151" s="358">
        <v>0</v>
      </c>
      <c r="AC151" s="358">
        <v>1</v>
      </c>
      <c r="AD151" s="358">
        <v>0</v>
      </c>
      <c r="AE151" s="358">
        <v>1</v>
      </c>
      <c r="AF151" s="358">
        <v>0</v>
      </c>
      <c r="AG151" s="358">
        <v>0</v>
      </c>
      <c r="AH151" s="358">
        <v>0</v>
      </c>
      <c r="AI151" s="358">
        <v>0</v>
      </c>
      <c r="AJ151" s="358">
        <v>0</v>
      </c>
      <c r="AK151" s="358">
        <v>0</v>
      </c>
      <c r="AL151" s="358">
        <v>0</v>
      </c>
      <c r="AM151" s="358">
        <v>0</v>
      </c>
      <c r="AN151" s="358">
        <v>0</v>
      </c>
      <c r="AO151" s="358">
        <v>0</v>
      </c>
      <c r="AP151" s="63">
        <f t="shared" si="16"/>
        <v>2</v>
      </c>
      <c r="AQ151" s="63">
        <f t="shared" si="17"/>
        <v>0</v>
      </c>
      <c r="AR151" s="63">
        <f t="shared" si="18"/>
        <v>-2</v>
      </c>
      <c r="AT151" s="176" cm="1">
        <f t="array" ref="AT151">SUMIFS('N1.3_Project_Listing'!$P$16:$P$829, 'N1.3_Project_Listing'!$E$16:$E$829,'N1.3_Project_Listing'!$E151, 'N1.3_Project_Listing'!$A$16:$A$829,ET_Risk_SC_Summation[[#Headers],[132kV Circuit Breaker]])</f>
        <v>0</v>
      </c>
      <c r="AU151" s="176" cm="1">
        <f t="array" ref="AU151">SUMIFS('N1.3_Project_Listing'!$P$16:$P$829, 'N1.3_Project_Listing'!$E$16:$E$829,'N1.3_Project_Listing'!$E151, 'N1.3_Project_Listing'!$A$16:$A$829,ET_Risk_SC_Summation[[#Headers],[132kV Transformer]])</f>
        <v>0</v>
      </c>
      <c r="AV151" s="176" cm="1">
        <f t="array" ref="AV151">SUMIFS('N1.3_Project_Listing'!$P$16:$P$829, 'N1.3_Project_Listing'!$E$16:$E$829,'N1.3_Project_Listing'!$E151, 'N1.3_Project_Listing'!$A$16:$A$829,ET_Risk_SC_Summation[[#Headers],[132kV Reactor]])</f>
        <v>0</v>
      </c>
      <c r="AW151" s="176" cm="1">
        <f t="array" ref="AW151">SUMIFS('N1.3_Project_Listing'!$P$16:$P$829, 'N1.3_Project_Listing'!$E$16:$E$829,'N1.3_Project_Listing'!$E151, 'N1.3_Project_Listing'!$A$16:$A$829,ET_Risk_SC_Summation[[#Headers],[132kV Underground Cable]])</f>
        <v>0</v>
      </c>
      <c r="AX151" s="176" cm="1">
        <f t="array" ref="AX151">SUMIFS('N1.3_Project_Listing'!$P$16:$P$829, 'N1.3_Project_Listing'!$E$16:$E$829,'N1.3_Project_Listing'!$E151, 'N1.3_Project_Listing'!$A$16:$A$829,ET_Risk_SC_Summation[[#Headers],[132kV OHL Conductor]])</f>
        <v>0</v>
      </c>
      <c r="AY151" s="176" cm="1">
        <f t="array" ref="AY151">SUMIFS('N1.3_Project_Listing'!$P$16:$P$829, 'N1.3_Project_Listing'!$E$16:$E$829,'N1.3_Project_Listing'!$E151, 'N1.3_Project_Listing'!$A$16:$A$829,ET_Risk_SC_Summation[[#Headers],[132kV OHL Fittings]])</f>
        <v>0</v>
      </c>
      <c r="AZ151" s="176" cm="1">
        <f t="array" ref="AZ151">SUMIFS('N1.3_Project_Listing'!$P$16:$P$829, 'N1.3_Project_Listing'!$E$16:$E$829,'N1.3_Project_Listing'!$E151, 'N1.3_Project_Listing'!$A$16:$A$829,ET_Risk_SC_Summation[[#Headers],[132kV OHL Tower]])</f>
        <v>0</v>
      </c>
      <c r="BA151" s="176" cm="1">
        <f t="array" ref="BA151">SUMIFS('N1.3_Project_Listing'!$P$16:$P$829, 'N1.3_Project_Listing'!$E$16:$E$829,'N1.3_Project_Listing'!$E151, 'N1.3_Project_Listing'!$A$16:$A$829,ET_Risk_SC_Summation[[#Headers],[275kV Circuit Breaker]])</f>
        <v>0</v>
      </c>
      <c r="BB151" s="176" cm="1">
        <f t="array" ref="BB151">SUMIFS('N1.3_Project_Listing'!$P$16:$P$829, 'N1.3_Project_Listing'!$E$16:$E$829,'N1.3_Project_Listing'!$E151, 'N1.3_Project_Listing'!$A$16:$A$829,ET_Risk_SC_Summation[[#Headers],[275kV Transformer]])</f>
        <v>0</v>
      </c>
      <c r="BC151" s="176" cm="1">
        <f t="array" ref="BC151">SUMIFS('N1.3_Project_Listing'!$P$16:$P$829, 'N1.3_Project_Listing'!$E$16:$E$829,'N1.3_Project_Listing'!$E151, 'N1.3_Project_Listing'!$A$16:$A$829,ET_Risk_SC_Summation[[#Headers],[275kV Reactor]])</f>
        <v>0</v>
      </c>
      <c r="BD151" s="176" cm="1">
        <f t="array" ref="BD151">SUMIFS('N1.3_Project_Listing'!$P$16:$P$829, 'N1.3_Project_Listing'!$E$16:$E$829,'N1.3_Project_Listing'!$E151, 'N1.3_Project_Listing'!$A$16:$A$829,ET_Risk_SC_Summation[[#Headers],[275kV Underground Cable]])</f>
        <v>0</v>
      </c>
      <c r="BE151" s="176" cm="1">
        <f t="array" ref="BE151">SUMIFS('N1.3_Project_Listing'!$P$16:$P$829, 'N1.3_Project_Listing'!$E$16:$E$829,'N1.3_Project_Listing'!$E151, 'N1.3_Project_Listing'!$A$16:$A$829,ET_Risk_SC_Summation[[#Headers],[275kV OHL Conductor]])</f>
        <v>0</v>
      </c>
      <c r="BF151" s="176" cm="1">
        <f t="array" ref="BF151">SUMIFS('N1.3_Project_Listing'!$P$16:$P$829, 'N1.3_Project_Listing'!$E$16:$E$829,'N1.3_Project_Listing'!$E151, 'N1.3_Project_Listing'!$A$16:$A$829,ET_Risk_SC_Summation[[#Headers],[275kV OHL Fittings]])</f>
        <v>0</v>
      </c>
      <c r="BG151" s="176" cm="1">
        <f t="array" ref="BG151">SUMIFS('N1.3_Project_Listing'!$P$16:$P$829, 'N1.3_Project_Listing'!$E$16:$E$829,'N1.3_Project_Listing'!$E151, 'N1.3_Project_Listing'!$A$16:$A$829,ET_Risk_SC_Summation[[#Headers],[275kV OHL Tower]])</f>
        <v>0</v>
      </c>
      <c r="BH151" s="176" cm="1">
        <f t="array" ref="BH151">SUMIFS('N1.3_Project_Listing'!$P$16:$P$829, 'N1.3_Project_Listing'!$E$16:$E$829,'N1.3_Project_Listing'!$E151, 'N1.3_Project_Listing'!$A$16:$A$829,ET_Risk_SC_Summation[[#Headers],[400kV Circuit Breaker]])</f>
        <v>0</v>
      </c>
      <c r="BI151" s="176" cm="1">
        <f t="array" ref="BI151">SUMIFS('N1.3_Project_Listing'!$P$16:$P$829, 'N1.3_Project_Listing'!$E$16:$E$829,'N1.3_Project_Listing'!$E151, 'N1.3_Project_Listing'!$A$16:$A$829,ET_Risk_SC_Summation[[#Headers],[400kV Transformer]])</f>
        <v>0</v>
      </c>
      <c r="BJ151" s="176" cm="1">
        <f t="array" ref="BJ151">SUMIFS('N1.3_Project_Listing'!$P$16:$P$829, 'N1.3_Project_Listing'!$E$16:$E$829,'N1.3_Project_Listing'!$E151, 'N1.3_Project_Listing'!$A$16:$A$829,ET_Risk_SC_Summation[[#Headers],[400kV Reactor]])</f>
        <v>0</v>
      </c>
      <c r="BK151" s="176" cm="1">
        <f t="array" ref="BK151">SUMIFS('N1.3_Project_Listing'!$P$16:$P$829, 'N1.3_Project_Listing'!$E$16:$E$829,'N1.3_Project_Listing'!$E151, 'N1.3_Project_Listing'!$A$16:$A$829,ET_Risk_SC_Summation[[#Headers],[400kV Underground Cable]])</f>
        <v>0</v>
      </c>
      <c r="BL151" s="176" cm="1">
        <f t="array" ref="BL151">SUMIFS('N1.3_Project_Listing'!$P$16:$P$829, 'N1.3_Project_Listing'!$E$16:$E$829,'N1.3_Project_Listing'!$E151, 'N1.3_Project_Listing'!$A$16:$A$829,ET_Risk_SC_Summation[[#Headers],[400kV OHL Conductor]])</f>
        <v>0</v>
      </c>
      <c r="BM151" s="176" cm="1">
        <f t="array" ref="BM151">SUMIFS('N1.3_Project_Listing'!$P$16:$P$829, 'N1.3_Project_Listing'!$E$16:$E$829,'N1.3_Project_Listing'!$E151, 'N1.3_Project_Listing'!$A$16:$A$829,ET_Risk_SC_Summation[[#Headers],[400kV OHL Fittings]])</f>
        <v>0</v>
      </c>
      <c r="BN151" s="176" cm="1">
        <f t="array" ref="BN151">SUMIFS('N1.3_Project_Listing'!$P$16:$P$829, 'N1.3_Project_Listing'!$E$16:$E$829,'N1.3_Project_Listing'!$E151, 'N1.3_Project_Listing'!$A$16:$A$829,ET_Risk_SC_Summation[[#Headers],[400kV OHL Tower]])</f>
        <v>0</v>
      </c>
      <c r="BO151" s="177" t="str">
        <f>IF(SUM(ET_Risk_SC_Summation[[#This Row],[132kV Circuit Breaker]:[400kV OHL Tower]])=0, "n/a", INDEX(ET_Risk_SC_Summation[#Headers],1,MATCH(MAX(ET_Risk_SC_Summation[[#This Row],[132kV Circuit Breaker]:[400kV OHL Tower]]),ET_Risk_SC_Summation[[#This Row],[132kV Circuit Breaker]:[400kV OHL Tower]],0)))</f>
        <v>n/a</v>
      </c>
      <c r="BP151" s="177" t="str">
        <f>IFERROR(INDEX('N0.7_Lookup_References'!$G$77:$G$98,MATCH(ET_Risk_SC_Summation[[#This Row],[Mxx Category]],'N0.7_Lookup_References'!$F$77:$F$98,0)),"")</f>
        <v/>
      </c>
    </row>
    <row r="152" spans="1:68" ht="81">
      <c r="A152" s="160" t="str">
        <f>IFERROR(INDEX(N1.2_Intervention_Types[NARM Asset Category],MATCH('N1.3_Project_Listing'!$C152,N1.2_Intervention_Types[Intervention Type ID],0),1),"")</f>
        <v>Governors</v>
      </c>
      <c r="B152" s="160" t="str">
        <f>IF($D$2="GD",IFERROR(INDEX(N1.2_Intervention_Types[C&amp;V Asset Category (GD)],MATCH('N1.3_Project_Listing'!$C152,N1.2_Intervention_Types[Intervention Type ID],0),1),""),IFERROR(INDEX(N1.2_Intervention_Types[NARM Asset Category],MATCH('N1.3_Project_Listing'!$C152,N1.2_Intervention_Types[Intervention Type ID],0),1),""))</f>
        <v>Governors</v>
      </c>
      <c r="C152" s="67">
        <f>IFERROR(INDEX(N1.2_Intervention_Types[Intervention Type ID],MATCH('N1.3_Project_Listing'!$I152,N1.2_Intervention_Types[Intervention Type],0),1),"")</f>
        <v>100</v>
      </c>
      <c r="D152" s="160" t="str">
        <f>IFERROR(INDEX(N1.2_Intervention_Types[Intervention Category],MATCH('N1.3_Project_Listing'!$C152,N1.2_Intervention_Types[Intervention Type ID],0),1),"")</f>
        <v>Removal</v>
      </c>
      <c r="E152" s="210" t="s">
        <v>757</v>
      </c>
      <c r="F152" s="236" t="s">
        <v>758</v>
      </c>
      <c r="G152" s="236" t="s">
        <v>181</v>
      </c>
      <c r="H152" s="236" t="s">
        <v>300</v>
      </c>
      <c r="I152" s="151" t="s">
        <v>759</v>
      </c>
      <c r="J152" s="139">
        <v>2028</v>
      </c>
      <c r="K152" s="312">
        <v>0</v>
      </c>
      <c r="L152" s="312">
        <v>0</v>
      </c>
      <c r="M152" s="312">
        <v>2</v>
      </c>
      <c r="N152" s="343">
        <v>0.31177950632243812</v>
      </c>
      <c r="O152" s="343">
        <v>1.7861814287260363E-4</v>
      </c>
      <c r="P152" s="365">
        <v>155.37669700834863</v>
      </c>
      <c r="Q152" s="366">
        <f t="shared" si="14"/>
        <v>0.31160088817956549</v>
      </c>
      <c r="R152" s="368">
        <f>IF('N1.3_Project_Listing'!$D152="Replacement",SUM('N1.3_Project_Listing'!$K152:$L152)/2,'N1.3_Project_Listing'!$M152)</f>
        <v>2</v>
      </c>
      <c r="S152" s="67" t="str">
        <f>IFERROR(INDEX('N0.7_Lookup_References'!$C$13:$C$72,MATCH($A152,'N0.7_Lookup_References'!$B$13:$B$72,0)),"")</f>
        <v>Number of</v>
      </c>
      <c r="T152" s="338" t="str">
        <f t="shared" si="15"/>
        <v/>
      </c>
      <c r="V152" s="358">
        <v>0</v>
      </c>
      <c r="W152" s="358">
        <v>0</v>
      </c>
      <c r="X152" s="358">
        <v>0</v>
      </c>
      <c r="Y152" s="358">
        <v>0</v>
      </c>
      <c r="Z152" s="358">
        <v>0</v>
      </c>
      <c r="AA152" s="358">
        <v>0</v>
      </c>
      <c r="AB152" s="358">
        <v>0</v>
      </c>
      <c r="AC152" s="358">
        <v>0</v>
      </c>
      <c r="AD152" s="358">
        <v>0</v>
      </c>
      <c r="AE152" s="358">
        <v>2</v>
      </c>
      <c r="AF152" s="358">
        <v>0</v>
      </c>
      <c r="AG152" s="358">
        <v>0</v>
      </c>
      <c r="AH152" s="358">
        <v>0</v>
      </c>
      <c r="AI152" s="358">
        <v>0</v>
      </c>
      <c r="AJ152" s="358">
        <v>0</v>
      </c>
      <c r="AK152" s="358">
        <v>0</v>
      </c>
      <c r="AL152" s="358">
        <v>0</v>
      </c>
      <c r="AM152" s="358">
        <v>0</v>
      </c>
      <c r="AN152" s="358">
        <v>0</v>
      </c>
      <c r="AO152" s="358">
        <v>0</v>
      </c>
      <c r="AP152" s="63">
        <f t="shared" si="16"/>
        <v>2</v>
      </c>
      <c r="AQ152" s="63">
        <f t="shared" si="17"/>
        <v>0</v>
      </c>
      <c r="AR152" s="63">
        <f t="shared" si="18"/>
        <v>-2</v>
      </c>
      <c r="AT152" s="176" cm="1">
        <f t="array" ref="AT152">SUMIFS('N1.3_Project_Listing'!$P$16:$P$829, 'N1.3_Project_Listing'!$E$16:$E$829,'N1.3_Project_Listing'!$E152, 'N1.3_Project_Listing'!$A$16:$A$829,ET_Risk_SC_Summation[[#Headers],[132kV Circuit Breaker]])</f>
        <v>0</v>
      </c>
      <c r="AU152" s="176" cm="1">
        <f t="array" ref="AU152">SUMIFS('N1.3_Project_Listing'!$P$16:$P$829, 'N1.3_Project_Listing'!$E$16:$E$829,'N1.3_Project_Listing'!$E152, 'N1.3_Project_Listing'!$A$16:$A$829,ET_Risk_SC_Summation[[#Headers],[132kV Transformer]])</f>
        <v>0</v>
      </c>
      <c r="AV152" s="176" cm="1">
        <f t="array" ref="AV152">SUMIFS('N1.3_Project_Listing'!$P$16:$P$829, 'N1.3_Project_Listing'!$E$16:$E$829,'N1.3_Project_Listing'!$E152, 'N1.3_Project_Listing'!$A$16:$A$829,ET_Risk_SC_Summation[[#Headers],[132kV Reactor]])</f>
        <v>0</v>
      </c>
      <c r="AW152" s="176" cm="1">
        <f t="array" ref="AW152">SUMIFS('N1.3_Project_Listing'!$P$16:$P$829, 'N1.3_Project_Listing'!$E$16:$E$829,'N1.3_Project_Listing'!$E152, 'N1.3_Project_Listing'!$A$16:$A$829,ET_Risk_SC_Summation[[#Headers],[132kV Underground Cable]])</f>
        <v>0</v>
      </c>
      <c r="AX152" s="176" cm="1">
        <f t="array" ref="AX152">SUMIFS('N1.3_Project_Listing'!$P$16:$P$829, 'N1.3_Project_Listing'!$E$16:$E$829,'N1.3_Project_Listing'!$E152, 'N1.3_Project_Listing'!$A$16:$A$829,ET_Risk_SC_Summation[[#Headers],[132kV OHL Conductor]])</f>
        <v>0</v>
      </c>
      <c r="AY152" s="176" cm="1">
        <f t="array" ref="AY152">SUMIFS('N1.3_Project_Listing'!$P$16:$P$829, 'N1.3_Project_Listing'!$E$16:$E$829,'N1.3_Project_Listing'!$E152, 'N1.3_Project_Listing'!$A$16:$A$829,ET_Risk_SC_Summation[[#Headers],[132kV OHL Fittings]])</f>
        <v>0</v>
      </c>
      <c r="AZ152" s="176" cm="1">
        <f t="array" ref="AZ152">SUMIFS('N1.3_Project_Listing'!$P$16:$P$829, 'N1.3_Project_Listing'!$E$16:$E$829,'N1.3_Project_Listing'!$E152, 'N1.3_Project_Listing'!$A$16:$A$829,ET_Risk_SC_Summation[[#Headers],[132kV OHL Tower]])</f>
        <v>0</v>
      </c>
      <c r="BA152" s="176" cm="1">
        <f t="array" ref="BA152">SUMIFS('N1.3_Project_Listing'!$P$16:$P$829, 'N1.3_Project_Listing'!$E$16:$E$829,'N1.3_Project_Listing'!$E152, 'N1.3_Project_Listing'!$A$16:$A$829,ET_Risk_SC_Summation[[#Headers],[275kV Circuit Breaker]])</f>
        <v>0</v>
      </c>
      <c r="BB152" s="176" cm="1">
        <f t="array" ref="BB152">SUMIFS('N1.3_Project_Listing'!$P$16:$P$829, 'N1.3_Project_Listing'!$E$16:$E$829,'N1.3_Project_Listing'!$E152, 'N1.3_Project_Listing'!$A$16:$A$829,ET_Risk_SC_Summation[[#Headers],[275kV Transformer]])</f>
        <v>0</v>
      </c>
      <c r="BC152" s="176" cm="1">
        <f t="array" ref="BC152">SUMIFS('N1.3_Project_Listing'!$P$16:$P$829, 'N1.3_Project_Listing'!$E$16:$E$829,'N1.3_Project_Listing'!$E152, 'N1.3_Project_Listing'!$A$16:$A$829,ET_Risk_SC_Summation[[#Headers],[275kV Reactor]])</f>
        <v>0</v>
      </c>
      <c r="BD152" s="176" cm="1">
        <f t="array" ref="BD152">SUMIFS('N1.3_Project_Listing'!$P$16:$P$829, 'N1.3_Project_Listing'!$E$16:$E$829,'N1.3_Project_Listing'!$E152, 'N1.3_Project_Listing'!$A$16:$A$829,ET_Risk_SC_Summation[[#Headers],[275kV Underground Cable]])</f>
        <v>0</v>
      </c>
      <c r="BE152" s="176" cm="1">
        <f t="array" ref="BE152">SUMIFS('N1.3_Project_Listing'!$P$16:$P$829, 'N1.3_Project_Listing'!$E$16:$E$829,'N1.3_Project_Listing'!$E152, 'N1.3_Project_Listing'!$A$16:$A$829,ET_Risk_SC_Summation[[#Headers],[275kV OHL Conductor]])</f>
        <v>0</v>
      </c>
      <c r="BF152" s="176" cm="1">
        <f t="array" ref="BF152">SUMIFS('N1.3_Project_Listing'!$P$16:$P$829, 'N1.3_Project_Listing'!$E$16:$E$829,'N1.3_Project_Listing'!$E152, 'N1.3_Project_Listing'!$A$16:$A$829,ET_Risk_SC_Summation[[#Headers],[275kV OHL Fittings]])</f>
        <v>0</v>
      </c>
      <c r="BG152" s="176" cm="1">
        <f t="array" ref="BG152">SUMIFS('N1.3_Project_Listing'!$P$16:$P$829, 'N1.3_Project_Listing'!$E$16:$E$829,'N1.3_Project_Listing'!$E152, 'N1.3_Project_Listing'!$A$16:$A$829,ET_Risk_SC_Summation[[#Headers],[275kV OHL Tower]])</f>
        <v>0</v>
      </c>
      <c r="BH152" s="176" cm="1">
        <f t="array" ref="BH152">SUMIFS('N1.3_Project_Listing'!$P$16:$P$829, 'N1.3_Project_Listing'!$E$16:$E$829,'N1.3_Project_Listing'!$E152, 'N1.3_Project_Listing'!$A$16:$A$829,ET_Risk_SC_Summation[[#Headers],[400kV Circuit Breaker]])</f>
        <v>0</v>
      </c>
      <c r="BI152" s="176" cm="1">
        <f t="array" ref="BI152">SUMIFS('N1.3_Project_Listing'!$P$16:$P$829, 'N1.3_Project_Listing'!$E$16:$E$829,'N1.3_Project_Listing'!$E152, 'N1.3_Project_Listing'!$A$16:$A$829,ET_Risk_SC_Summation[[#Headers],[400kV Transformer]])</f>
        <v>0</v>
      </c>
      <c r="BJ152" s="176" cm="1">
        <f t="array" ref="BJ152">SUMIFS('N1.3_Project_Listing'!$P$16:$P$829, 'N1.3_Project_Listing'!$E$16:$E$829,'N1.3_Project_Listing'!$E152, 'N1.3_Project_Listing'!$A$16:$A$829,ET_Risk_SC_Summation[[#Headers],[400kV Reactor]])</f>
        <v>0</v>
      </c>
      <c r="BK152" s="176" cm="1">
        <f t="array" ref="BK152">SUMIFS('N1.3_Project_Listing'!$P$16:$P$829, 'N1.3_Project_Listing'!$E$16:$E$829,'N1.3_Project_Listing'!$E152, 'N1.3_Project_Listing'!$A$16:$A$829,ET_Risk_SC_Summation[[#Headers],[400kV Underground Cable]])</f>
        <v>0</v>
      </c>
      <c r="BL152" s="176" cm="1">
        <f t="array" ref="BL152">SUMIFS('N1.3_Project_Listing'!$P$16:$P$829, 'N1.3_Project_Listing'!$E$16:$E$829,'N1.3_Project_Listing'!$E152, 'N1.3_Project_Listing'!$A$16:$A$829,ET_Risk_SC_Summation[[#Headers],[400kV OHL Conductor]])</f>
        <v>0</v>
      </c>
      <c r="BM152" s="176" cm="1">
        <f t="array" ref="BM152">SUMIFS('N1.3_Project_Listing'!$P$16:$P$829, 'N1.3_Project_Listing'!$E$16:$E$829,'N1.3_Project_Listing'!$E152, 'N1.3_Project_Listing'!$A$16:$A$829,ET_Risk_SC_Summation[[#Headers],[400kV OHL Fittings]])</f>
        <v>0</v>
      </c>
      <c r="BN152" s="176" cm="1">
        <f t="array" ref="BN152">SUMIFS('N1.3_Project_Listing'!$P$16:$P$829, 'N1.3_Project_Listing'!$E$16:$E$829,'N1.3_Project_Listing'!$E152, 'N1.3_Project_Listing'!$A$16:$A$829,ET_Risk_SC_Summation[[#Headers],[400kV OHL Tower]])</f>
        <v>0</v>
      </c>
      <c r="BO152" s="177" t="str">
        <f>IF(SUM(ET_Risk_SC_Summation[[#This Row],[132kV Circuit Breaker]:[400kV OHL Tower]])=0, "n/a", INDEX(ET_Risk_SC_Summation[#Headers],1,MATCH(MAX(ET_Risk_SC_Summation[[#This Row],[132kV Circuit Breaker]:[400kV OHL Tower]]),ET_Risk_SC_Summation[[#This Row],[132kV Circuit Breaker]:[400kV OHL Tower]],0)))</f>
        <v>n/a</v>
      </c>
      <c r="BP152" s="177" t="str">
        <f>IFERROR(INDEX('N0.7_Lookup_References'!$G$77:$G$98,MATCH(ET_Risk_SC_Summation[[#This Row],[Mxx Category]],'N0.7_Lookup_References'!$F$77:$F$98,0)),"")</f>
        <v/>
      </c>
    </row>
    <row r="153" spans="1:68" ht="81">
      <c r="A153" s="160" t="str">
        <f>IFERROR(INDEX(N1.2_Intervention_Types[NARM Asset Category],MATCH('N1.3_Project_Listing'!$C153,N1.2_Intervention_Types[Intervention Type ID],0),1),"")</f>
        <v>Governors</v>
      </c>
      <c r="B153" s="160" t="str">
        <f>IF($D$2="GD",IFERROR(INDEX(N1.2_Intervention_Types[C&amp;V Asset Category (GD)],MATCH('N1.3_Project_Listing'!$C153,N1.2_Intervention_Types[Intervention Type ID],0),1),""),IFERROR(INDEX(N1.2_Intervention_Types[NARM Asset Category],MATCH('N1.3_Project_Listing'!$C153,N1.2_Intervention_Types[Intervention Type ID],0),1),""))</f>
        <v>Governors</v>
      </c>
      <c r="C153" s="67">
        <f>IFERROR(INDEX(N1.2_Intervention_Types[Intervention Type ID],MATCH('N1.3_Project_Listing'!$I153,N1.2_Intervention_Types[Intervention Type],0),1),"")</f>
        <v>100</v>
      </c>
      <c r="D153" s="160" t="str">
        <f>IFERROR(INDEX(N1.2_Intervention_Types[Intervention Category],MATCH('N1.3_Project_Listing'!$C153,N1.2_Intervention_Types[Intervention Type ID],0),1),"")</f>
        <v>Removal</v>
      </c>
      <c r="E153" s="210" t="s">
        <v>757</v>
      </c>
      <c r="F153" s="236" t="s">
        <v>758</v>
      </c>
      <c r="G153" s="236" t="s">
        <v>181</v>
      </c>
      <c r="H153" s="236" t="s">
        <v>300</v>
      </c>
      <c r="I153" s="151" t="s">
        <v>759</v>
      </c>
      <c r="J153" s="139">
        <v>2029</v>
      </c>
      <c r="K153" s="312">
        <v>0</v>
      </c>
      <c r="L153" s="312">
        <v>0</v>
      </c>
      <c r="M153" s="312">
        <v>2</v>
      </c>
      <c r="N153" s="343">
        <v>0.16379571349693531</v>
      </c>
      <c r="O153" s="343">
        <v>1.7861814287260363E-4</v>
      </c>
      <c r="P153" s="365">
        <v>78.860734555454187</v>
      </c>
      <c r="Q153" s="366">
        <f t="shared" si="14"/>
        <v>0.16361709535406271</v>
      </c>
      <c r="R153" s="368">
        <f>IF('N1.3_Project_Listing'!$D153="Replacement",SUM('N1.3_Project_Listing'!$K153:$L153)/2,'N1.3_Project_Listing'!$M153)</f>
        <v>2</v>
      </c>
      <c r="S153" s="67" t="str">
        <f>IFERROR(INDEX('N0.7_Lookup_References'!$C$13:$C$72,MATCH($A153,'N0.7_Lookup_References'!$B$13:$B$72,0)),"")</f>
        <v>Number of</v>
      </c>
      <c r="T153" s="338" t="str">
        <f t="shared" si="15"/>
        <v/>
      </c>
      <c r="V153" s="358">
        <v>0</v>
      </c>
      <c r="W153" s="358">
        <v>0</v>
      </c>
      <c r="X153" s="358">
        <v>0</v>
      </c>
      <c r="Y153" s="358">
        <v>0</v>
      </c>
      <c r="Z153" s="358">
        <v>0</v>
      </c>
      <c r="AA153" s="358">
        <v>0</v>
      </c>
      <c r="AB153" s="358">
        <v>0</v>
      </c>
      <c r="AC153" s="358">
        <v>0</v>
      </c>
      <c r="AD153" s="358">
        <v>0</v>
      </c>
      <c r="AE153" s="358">
        <v>2</v>
      </c>
      <c r="AF153" s="358">
        <v>0</v>
      </c>
      <c r="AG153" s="358">
        <v>0</v>
      </c>
      <c r="AH153" s="358">
        <v>0</v>
      </c>
      <c r="AI153" s="358">
        <v>0</v>
      </c>
      <c r="AJ153" s="358">
        <v>0</v>
      </c>
      <c r="AK153" s="358">
        <v>0</v>
      </c>
      <c r="AL153" s="358">
        <v>0</v>
      </c>
      <c r="AM153" s="358">
        <v>0</v>
      </c>
      <c r="AN153" s="358">
        <v>0</v>
      </c>
      <c r="AO153" s="358">
        <v>0</v>
      </c>
      <c r="AP153" s="63">
        <f t="shared" si="16"/>
        <v>2</v>
      </c>
      <c r="AQ153" s="63">
        <f t="shared" si="17"/>
        <v>0</v>
      </c>
      <c r="AR153" s="63">
        <f t="shared" si="18"/>
        <v>-2</v>
      </c>
      <c r="AT153" s="176" cm="1">
        <f t="array" ref="AT153">SUMIFS('N1.3_Project_Listing'!$P$16:$P$829, 'N1.3_Project_Listing'!$E$16:$E$829,'N1.3_Project_Listing'!$E153, 'N1.3_Project_Listing'!$A$16:$A$829,ET_Risk_SC_Summation[[#Headers],[132kV Circuit Breaker]])</f>
        <v>0</v>
      </c>
      <c r="AU153" s="176" cm="1">
        <f t="array" ref="AU153">SUMIFS('N1.3_Project_Listing'!$P$16:$P$829, 'N1.3_Project_Listing'!$E$16:$E$829,'N1.3_Project_Listing'!$E153, 'N1.3_Project_Listing'!$A$16:$A$829,ET_Risk_SC_Summation[[#Headers],[132kV Transformer]])</f>
        <v>0</v>
      </c>
      <c r="AV153" s="176" cm="1">
        <f t="array" ref="AV153">SUMIFS('N1.3_Project_Listing'!$P$16:$P$829, 'N1.3_Project_Listing'!$E$16:$E$829,'N1.3_Project_Listing'!$E153, 'N1.3_Project_Listing'!$A$16:$A$829,ET_Risk_SC_Summation[[#Headers],[132kV Reactor]])</f>
        <v>0</v>
      </c>
      <c r="AW153" s="176" cm="1">
        <f t="array" ref="AW153">SUMIFS('N1.3_Project_Listing'!$P$16:$P$829, 'N1.3_Project_Listing'!$E$16:$E$829,'N1.3_Project_Listing'!$E153, 'N1.3_Project_Listing'!$A$16:$A$829,ET_Risk_SC_Summation[[#Headers],[132kV Underground Cable]])</f>
        <v>0</v>
      </c>
      <c r="AX153" s="176" cm="1">
        <f t="array" ref="AX153">SUMIFS('N1.3_Project_Listing'!$P$16:$P$829, 'N1.3_Project_Listing'!$E$16:$E$829,'N1.3_Project_Listing'!$E153, 'N1.3_Project_Listing'!$A$16:$A$829,ET_Risk_SC_Summation[[#Headers],[132kV OHL Conductor]])</f>
        <v>0</v>
      </c>
      <c r="AY153" s="176" cm="1">
        <f t="array" ref="AY153">SUMIFS('N1.3_Project_Listing'!$P$16:$P$829, 'N1.3_Project_Listing'!$E$16:$E$829,'N1.3_Project_Listing'!$E153, 'N1.3_Project_Listing'!$A$16:$A$829,ET_Risk_SC_Summation[[#Headers],[132kV OHL Fittings]])</f>
        <v>0</v>
      </c>
      <c r="AZ153" s="176" cm="1">
        <f t="array" ref="AZ153">SUMIFS('N1.3_Project_Listing'!$P$16:$P$829, 'N1.3_Project_Listing'!$E$16:$E$829,'N1.3_Project_Listing'!$E153, 'N1.3_Project_Listing'!$A$16:$A$829,ET_Risk_SC_Summation[[#Headers],[132kV OHL Tower]])</f>
        <v>0</v>
      </c>
      <c r="BA153" s="176" cm="1">
        <f t="array" ref="BA153">SUMIFS('N1.3_Project_Listing'!$P$16:$P$829, 'N1.3_Project_Listing'!$E$16:$E$829,'N1.3_Project_Listing'!$E153, 'N1.3_Project_Listing'!$A$16:$A$829,ET_Risk_SC_Summation[[#Headers],[275kV Circuit Breaker]])</f>
        <v>0</v>
      </c>
      <c r="BB153" s="176" cm="1">
        <f t="array" ref="BB153">SUMIFS('N1.3_Project_Listing'!$P$16:$P$829, 'N1.3_Project_Listing'!$E$16:$E$829,'N1.3_Project_Listing'!$E153, 'N1.3_Project_Listing'!$A$16:$A$829,ET_Risk_SC_Summation[[#Headers],[275kV Transformer]])</f>
        <v>0</v>
      </c>
      <c r="BC153" s="176" cm="1">
        <f t="array" ref="BC153">SUMIFS('N1.3_Project_Listing'!$P$16:$P$829, 'N1.3_Project_Listing'!$E$16:$E$829,'N1.3_Project_Listing'!$E153, 'N1.3_Project_Listing'!$A$16:$A$829,ET_Risk_SC_Summation[[#Headers],[275kV Reactor]])</f>
        <v>0</v>
      </c>
      <c r="BD153" s="176" cm="1">
        <f t="array" ref="BD153">SUMIFS('N1.3_Project_Listing'!$P$16:$P$829, 'N1.3_Project_Listing'!$E$16:$E$829,'N1.3_Project_Listing'!$E153, 'N1.3_Project_Listing'!$A$16:$A$829,ET_Risk_SC_Summation[[#Headers],[275kV Underground Cable]])</f>
        <v>0</v>
      </c>
      <c r="BE153" s="176" cm="1">
        <f t="array" ref="BE153">SUMIFS('N1.3_Project_Listing'!$P$16:$P$829, 'N1.3_Project_Listing'!$E$16:$E$829,'N1.3_Project_Listing'!$E153, 'N1.3_Project_Listing'!$A$16:$A$829,ET_Risk_SC_Summation[[#Headers],[275kV OHL Conductor]])</f>
        <v>0</v>
      </c>
      <c r="BF153" s="176" cm="1">
        <f t="array" ref="BF153">SUMIFS('N1.3_Project_Listing'!$P$16:$P$829, 'N1.3_Project_Listing'!$E$16:$E$829,'N1.3_Project_Listing'!$E153, 'N1.3_Project_Listing'!$A$16:$A$829,ET_Risk_SC_Summation[[#Headers],[275kV OHL Fittings]])</f>
        <v>0</v>
      </c>
      <c r="BG153" s="176" cm="1">
        <f t="array" ref="BG153">SUMIFS('N1.3_Project_Listing'!$P$16:$P$829, 'N1.3_Project_Listing'!$E$16:$E$829,'N1.3_Project_Listing'!$E153, 'N1.3_Project_Listing'!$A$16:$A$829,ET_Risk_SC_Summation[[#Headers],[275kV OHL Tower]])</f>
        <v>0</v>
      </c>
      <c r="BH153" s="176" cm="1">
        <f t="array" ref="BH153">SUMIFS('N1.3_Project_Listing'!$P$16:$P$829, 'N1.3_Project_Listing'!$E$16:$E$829,'N1.3_Project_Listing'!$E153, 'N1.3_Project_Listing'!$A$16:$A$829,ET_Risk_SC_Summation[[#Headers],[400kV Circuit Breaker]])</f>
        <v>0</v>
      </c>
      <c r="BI153" s="176" cm="1">
        <f t="array" ref="BI153">SUMIFS('N1.3_Project_Listing'!$P$16:$P$829, 'N1.3_Project_Listing'!$E$16:$E$829,'N1.3_Project_Listing'!$E153, 'N1.3_Project_Listing'!$A$16:$A$829,ET_Risk_SC_Summation[[#Headers],[400kV Transformer]])</f>
        <v>0</v>
      </c>
      <c r="BJ153" s="176" cm="1">
        <f t="array" ref="BJ153">SUMIFS('N1.3_Project_Listing'!$P$16:$P$829, 'N1.3_Project_Listing'!$E$16:$E$829,'N1.3_Project_Listing'!$E153, 'N1.3_Project_Listing'!$A$16:$A$829,ET_Risk_SC_Summation[[#Headers],[400kV Reactor]])</f>
        <v>0</v>
      </c>
      <c r="BK153" s="176" cm="1">
        <f t="array" ref="BK153">SUMIFS('N1.3_Project_Listing'!$P$16:$P$829, 'N1.3_Project_Listing'!$E$16:$E$829,'N1.3_Project_Listing'!$E153, 'N1.3_Project_Listing'!$A$16:$A$829,ET_Risk_SC_Summation[[#Headers],[400kV Underground Cable]])</f>
        <v>0</v>
      </c>
      <c r="BL153" s="176" cm="1">
        <f t="array" ref="BL153">SUMIFS('N1.3_Project_Listing'!$P$16:$P$829, 'N1.3_Project_Listing'!$E$16:$E$829,'N1.3_Project_Listing'!$E153, 'N1.3_Project_Listing'!$A$16:$A$829,ET_Risk_SC_Summation[[#Headers],[400kV OHL Conductor]])</f>
        <v>0</v>
      </c>
      <c r="BM153" s="176" cm="1">
        <f t="array" ref="BM153">SUMIFS('N1.3_Project_Listing'!$P$16:$P$829, 'N1.3_Project_Listing'!$E$16:$E$829,'N1.3_Project_Listing'!$E153, 'N1.3_Project_Listing'!$A$16:$A$829,ET_Risk_SC_Summation[[#Headers],[400kV OHL Fittings]])</f>
        <v>0</v>
      </c>
      <c r="BN153" s="176" cm="1">
        <f t="array" ref="BN153">SUMIFS('N1.3_Project_Listing'!$P$16:$P$829, 'N1.3_Project_Listing'!$E$16:$E$829,'N1.3_Project_Listing'!$E153, 'N1.3_Project_Listing'!$A$16:$A$829,ET_Risk_SC_Summation[[#Headers],[400kV OHL Tower]])</f>
        <v>0</v>
      </c>
      <c r="BO153" s="177" t="str">
        <f>IF(SUM(ET_Risk_SC_Summation[[#This Row],[132kV Circuit Breaker]:[400kV OHL Tower]])=0, "n/a", INDEX(ET_Risk_SC_Summation[#Headers],1,MATCH(MAX(ET_Risk_SC_Summation[[#This Row],[132kV Circuit Breaker]:[400kV OHL Tower]]),ET_Risk_SC_Summation[[#This Row],[132kV Circuit Breaker]:[400kV OHL Tower]],0)))</f>
        <v>n/a</v>
      </c>
      <c r="BP153" s="177" t="str">
        <f>IFERROR(INDEX('N0.7_Lookup_References'!$G$77:$G$98,MATCH(ET_Risk_SC_Summation[[#This Row],[Mxx Category]],'N0.7_Lookup_References'!$F$77:$F$98,0)),"")</f>
        <v/>
      </c>
    </row>
    <row r="154" spans="1:68" ht="81">
      <c r="A154" s="160" t="str">
        <f>IFERROR(INDEX(N1.2_Intervention_Types[NARM Asset Category],MATCH('N1.3_Project_Listing'!$C154,N1.2_Intervention_Types[Intervention Type ID],0),1),"")</f>
        <v>Governors</v>
      </c>
      <c r="B154" s="160" t="str">
        <f>IF($D$2="GD",IFERROR(INDEX(N1.2_Intervention_Types[C&amp;V Asset Category (GD)],MATCH('N1.3_Project_Listing'!$C154,N1.2_Intervention_Types[Intervention Type ID],0),1),""),IFERROR(INDEX(N1.2_Intervention_Types[NARM Asset Category],MATCH('N1.3_Project_Listing'!$C154,N1.2_Intervention_Types[Intervention Type ID],0),1),""))</f>
        <v>Governors</v>
      </c>
      <c r="C154" s="67">
        <f>IFERROR(INDEX(N1.2_Intervention_Types[Intervention Type ID],MATCH('N1.3_Project_Listing'!$I154,N1.2_Intervention_Types[Intervention Type],0),1),"")</f>
        <v>100</v>
      </c>
      <c r="D154" s="160" t="str">
        <f>IFERROR(INDEX(N1.2_Intervention_Types[Intervention Category],MATCH('N1.3_Project_Listing'!$C154,N1.2_Intervention_Types[Intervention Type ID],0),1),"")</f>
        <v>Removal</v>
      </c>
      <c r="E154" s="210" t="s">
        <v>757</v>
      </c>
      <c r="F154" s="236" t="s">
        <v>758</v>
      </c>
      <c r="G154" s="236" t="s">
        <v>181</v>
      </c>
      <c r="H154" s="236" t="s">
        <v>300</v>
      </c>
      <c r="I154" s="151" t="s">
        <v>759</v>
      </c>
      <c r="J154" s="139">
        <v>2030</v>
      </c>
      <c r="K154" s="312">
        <v>0</v>
      </c>
      <c r="L154" s="312">
        <v>0</v>
      </c>
      <c r="M154" s="312">
        <v>2</v>
      </c>
      <c r="N154" s="343">
        <v>0.272701558000852</v>
      </c>
      <c r="O154" s="343">
        <v>1.7861814287260363E-4</v>
      </c>
      <c r="P154" s="365">
        <v>136.589037002959</v>
      </c>
      <c r="Q154" s="366">
        <f t="shared" si="14"/>
        <v>0.27252293985797937</v>
      </c>
      <c r="R154" s="368">
        <f>IF('N1.3_Project_Listing'!$D154="Replacement",SUM('N1.3_Project_Listing'!$K154:$L154)/2,'N1.3_Project_Listing'!$M154)</f>
        <v>2</v>
      </c>
      <c r="S154" s="67" t="str">
        <f>IFERROR(INDEX('N0.7_Lookup_References'!$C$13:$C$72,MATCH($A154,'N0.7_Lookup_References'!$B$13:$B$72,0)),"")</f>
        <v>Number of</v>
      </c>
      <c r="T154" s="338" t="str">
        <f t="shared" si="15"/>
        <v/>
      </c>
      <c r="V154" s="358">
        <v>0</v>
      </c>
      <c r="W154" s="358">
        <v>0</v>
      </c>
      <c r="X154" s="358">
        <v>0</v>
      </c>
      <c r="Y154" s="358">
        <v>0</v>
      </c>
      <c r="Z154" s="358">
        <v>0</v>
      </c>
      <c r="AA154" s="358">
        <v>0</v>
      </c>
      <c r="AB154" s="358">
        <v>0</v>
      </c>
      <c r="AC154" s="358">
        <v>0</v>
      </c>
      <c r="AD154" s="358">
        <v>0</v>
      </c>
      <c r="AE154" s="358">
        <v>2</v>
      </c>
      <c r="AF154" s="358">
        <v>0</v>
      </c>
      <c r="AG154" s="358">
        <v>0</v>
      </c>
      <c r="AH154" s="358">
        <v>0</v>
      </c>
      <c r="AI154" s="358">
        <v>0</v>
      </c>
      <c r="AJ154" s="358">
        <v>0</v>
      </c>
      <c r="AK154" s="358">
        <v>0</v>
      </c>
      <c r="AL154" s="358">
        <v>0</v>
      </c>
      <c r="AM154" s="358">
        <v>0</v>
      </c>
      <c r="AN154" s="358">
        <v>0</v>
      </c>
      <c r="AO154" s="358">
        <v>0</v>
      </c>
      <c r="AP154" s="63">
        <f t="shared" si="16"/>
        <v>2</v>
      </c>
      <c r="AQ154" s="63">
        <f t="shared" si="17"/>
        <v>0</v>
      </c>
      <c r="AR154" s="63">
        <f t="shared" si="18"/>
        <v>-2</v>
      </c>
      <c r="AT154" s="176" cm="1">
        <f t="array" ref="AT154">SUMIFS('N1.3_Project_Listing'!$P$16:$P$829, 'N1.3_Project_Listing'!$E$16:$E$829,'N1.3_Project_Listing'!$E154, 'N1.3_Project_Listing'!$A$16:$A$829,ET_Risk_SC_Summation[[#Headers],[132kV Circuit Breaker]])</f>
        <v>0</v>
      </c>
      <c r="AU154" s="176" cm="1">
        <f t="array" ref="AU154">SUMIFS('N1.3_Project_Listing'!$P$16:$P$829, 'N1.3_Project_Listing'!$E$16:$E$829,'N1.3_Project_Listing'!$E154, 'N1.3_Project_Listing'!$A$16:$A$829,ET_Risk_SC_Summation[[#Headers],[132kV Transformer]])</f>
        <v>0</v>
      </c>
      <c r="AV154" s="176" cm="1">
        <f t="array" ref="AV154">SUMIFS('N1.3_Project_Listing'!$P$16:$P$829, 'N1.3_Project_Listing'!$E$16:$E$829,'N1.3_Project_Listing'!$E154, 'N1.3_Project_Listing'!$A$16:$A$829,ET_Risk_SC_Summation[[#Headers],[132kV Reactor]])</f>
        <v>0</v>
      </c>
      <c r="AW154" s="176" cm="1">
        <f t="array" ref="AW154">SUMIFS('N1.3_Project_Listing'!$P$16:$P$829, 'N1.3_Project_Listing'!$E$16:$E$829,'N1.3_Project_Listing'!$E154, 'N1.3_Project_Listing'!$A$16:$A$829,ET_Risk_SC_Summation[[#Headers],[132kV Underground Cable]])</f>
        <v>0</v>
      </c>
      <c r="AX154" s="176" cm="1">
        <f t="array" ref="AX154">SUMIFS('N1.3_Project_Listing'!$P$16:$P$829, 'N1.3_Project_Listing'!$E$16:$E$829,'N1.3_Project_Listing'!$E154, 'N1.3_Project_Listing'!$A$16:$A$829,ET_Risk_SC_Summation[[#Headers],[132kV OHL Conductor]])</f>
        <v>0</v>
      </c>
      <c r="AY154" s="176" cm="1">
        <f t="array" ref="AY154">SUMIFS('N1.3_Project_Listing'!$P$16:$P$829, 'N1.3_Project_Listing'!$E$16:$E$829,'N1.3_Project_Listing'!$E154, 'N1.3_Project_Listing'!$A$16:$A$829,ET_Risk_SC_Summation[[#Headers],[132kV OHL Fittings]])</f>
        <v>0</v>
      </c>
      <c r="AZ154" s="176" cm="1">
        <f t="array" ref="AZ154">SUMIFS('N1.3_Project_Listing'!$P$16:$P$829, 'N1.3_Project_Listing'!$E$16:$E$829,'N1.3_Project_Listing'!$E154, 'N1.3_Project_Listing'!$A$16:$A$829,ET_Risk_SC_Summation[[#Headers],[132kV OHL Tower]])</f>
        <v>0</v>
      </c>
      <c r="BA154" s="176" cm="1">
        <f t="array" ref="BA154">SUMIFS('N1.3_Project_Listing'!$P$16:$P$829, 'N1.3_Project_Listing'!$E$16:$E$829,'N1.3_Project_Listing'!$E154, 'N1.3_Project_Listing'!$A$16:$A$829,ET_Risk_SC_Summation[[#Headers],[275kV Circuit Breaker]])</f>
        <v>0</v>
      </c>
      <c r="BB154" s="176" cm="1">
        <f t="array" ref="BB154">SUMIFS('N1.3_Project_Listing'!$P$16:$P$829, 'N1.3_Project_Listing'!$E$16:$E$829,'N1.3_Project_Listing'!$E154, 'N1.3_Project_Listing'!$A$16:$A$829,ET_Risk_SC_Summation[[#Headers],[275kV Transformer]])</f>
        <v>0</v>
      </c>
      <c r="BC154" s="176" cm="1">
        <f t="array" ref="BC154">SUMIFS('N1.3_Project_Listing'!$P$16:$P$829, 'N1.3_Project_Listing'!$E$16:$E$829,'N1.3_Project_Listing'!$E154, 'N1.3_Project_Listing'!$A$16:$A$829,ET_Risk_SC_Summation[[#Headers],[275kV Reactor]])</f>
        <v>0</v>
      </c>
      <c r="BD154" s="176" cm="1">
        <f t="array" ref="BD154">SUMIFS('N1.3_Project_Listing'!$P$16:$P$829, 'N1.3_Project_Listing'!$E$16:$E$829,'N1.3_Project_Listing'!$E154, 'N1.3_Project_Listing'!$A$16:$A$829,ET_Risk_SC_Summation[[#Headers],[275kV Underground Cable]])</f>
        <v>0</v>
      </c>
      <c r="BE154" s="176" cm="1">
        <f t="array" ref="BE154">SUMIFS('N1.3_Project_Listing'!$P$16:$P$829, 'N1.3_Project_Listing'!$E$16:$E$829,'N1.3_Project_Listing'!$E154, 'N1.3_Project_Listing'!$A$16:$A$829,ET_Risk_SC_Summation[[#Headers],[275kV OHL Conductor]])</f>
        <v>0</v>
      </c>
      <c r="BF154" s="176" cm="1">
        <f t="array" ref="BF154">SUMIFS('N1.3_Project_Listing'!$P$16:$P$829, 'N1.3_Project_Listing'!$E$16:$E$829,'N1.3_Project_Listing'!$E154, 'N1.3_Project_Listing'!$A$16:$A$829,ET_Risk_SC_Summation[[#Headers],[275kV OHL Fittings]])</f>
        <v>0</v>
      </c>
      <c r="BG154" s="176" cm="1">
        <f t="array" ref="BG154">SUMIFS('N1.3_Project_Listing'!$P$16:$P$829, 'N1.3_Project_Listing'!$E$16:$E$829,'N1.3_Project_Listing'!$E154, 'N1.3_Project_Listing'!$A$16:$A$829,ET_Risk_SC_Summation[[#Headers],[275kV OHL Tower]])</f>
        <v>0</v>
      </c>
      <c r="BH154" s="176" cm="1">
        <f t="array" ref="BH154">SUMIFS('N1.3_Project_Listing'!$P$16:$P$829, 'N1.3_Project_Listing'!$E$16:$E$829,'N1.3_Project_Listing'!$E154, 'N1.3_Project_Listing'!$A$16:$A$829,ET_Risk_SC_Summation[[#Headers],[400kV Circuit Breaker]])</f>
        <v>0</v>
      </c>
      <c r="BI154" s="176" cm="1">
        <f t="array" ref="BI154">SUMIFS('N1.3_Project_Listing'!$P$16:$P$829, 'N1.3_Project_Listing'!$E$16:$E$829,'N1.3_Project_Listing'!$E154, 'N1.3_Project_Listing'!$A$16:$A$829,ET_Risk_SC_Summation[[#Headers],[400kV Transformer]])</f>
        <v>0</v>
      </c>
      <c r="BJ154" s="176" cm="1">
        <f t="array" ref="BJ154">SUMIFS('N1.3_Project_Listing'!$P$16:$P$829, 'N1.3_Project_Listing'!$E$16:$E$829,'N1.3_Project_Listing'!$E154, 'N1.3_Project_Listing'!$A$16:$A$829,ET_Risk_SC_Summation[[#Headers],[400kV Reactor]])</f>
        <v>0</v>
      </c>
      <c r="BK154" s="176" cm="1">
        <f t="array" ref="BK154">SUMIFS('N1.3_Project_Listing'!$P$16:$P$829, 'N1.3_Project_Listing'!$E$16:$E$829,'N1.3_Project_Listing'!$E154, 'N1.3_Project_Listing'!$A$16:$A$829,ET_Risk_SC_Summation[[#Headers],[400kV Underground Cable]])</f>
        <v>0</v>
      </c>
      <c r="BL154" s="176" cm="1">
        <f t="array" ref="BL154">SUMIFS('N1.3_Project_Listing'!$P$16:$P$829, 'N1.3_Project_Listing'!$E$16:$E$829,'N1.3_Project_Listing'!$E154, 'N1.3_Project_Listing'!$A$16:$A$829,ET_Risk_SC_Summation[[#Headers],[400kV OHL Conductor]])</f>
        <v>0</v>
      </c>
      <c r="BM154" s="176" cm="1">
        <f t="array" ref="BM154">SUMIFS('N1.3_Project_Listing'!$P$16:$P$829, 'N1.3_Project_Listing'!$E$16:$E$829,'N1.3_Project_Listing'!$E154, 'N1.3_Project_Listing'!$A$16:$A$829,ET_Risk_SC_Summation[[#Headers],[400kV OHL Fittings]])</f>
        <v>0</v>
      </c>
      <c r="BN154" s="176" cm="1">
        <f t="array" ref="BN154">SUMIFS('N1.3_Project_Listing'!$P$16:$P$829, 'N1.3_Project_Listing'!$E$16:$E$829,'N1.3_Project_Listing'!$E154, 'N1.3_Project_Listing'!$A$16:$A$829,ET_Risk_SC_Summation[[#Headers],[400kV OHL Tower]])</f>
        <v>0</v>
      </c>
      <c r="BO154" s="177" t="str">
        <f>IF(SUM(ET_Risk_SC_Summation[[#This Row],[132kV Circuit Breaker]:[400kV OHL Tower]])=0, "n/a", INDEX(ET_Risk_SC_Summation[#Headers],1,MATCH(MAX(ET_Risk_SC_Summation[[#This Row],[132kV Circuit Breaker]:[400kV OHL Tower]]),ET_Risk_SC_Summation[[#This Row],[132kV Circuit Breaker]:[400kV OHL Tower]],0)))</f>
        <v>n/a</v>
      </c>
      <c r="BP154" s="177" t="str">
        <f>IFERROR(INDEX('N0.7_Lookup_References'!$G$77:$G$98,MATCH(ET_Risk_SC_Summation[[#This Row],[Mxx Category]],'N0.7_Lookup_References'!$F$77:$F$98,0)),"")</f>
        <v/>
      </c>
    </row>
    <row r="155" spans="1:68" ht="81">
      <c r="A155" s="160" t="str">
        <f>IFERROR(INDEX(N1.2_Intervention_Types[NARM Asset Category],MATCH('N1.3_Project_Listing'!$C155,N1.2_Intervention_Types[Intervention Type ID],0),1),"")</f>
        <v>Governors</v>
      </c>
      <c r="B155" s="160" t="str">
        <f>IF($D$2="GD",IFERROR(INDEX(N1.2_Intervention_Types[C&amp;V Asset Category (GD)],MATCH('N1.3_Project_Listing'!$C155,N1.2_Intervention_Types[Intervention Type ID],0),1),""),IFERROR(INDEX(N1.2_Intervention_Types[NARM Asset Category],MATCH('N1.3_Project_Listing'!$C155,N1.2_Intervention_Types[Intervention Type ID],0),1),""))</f>
        <v>Governors</v>
      </c>
      <c r="C155" s="67">
        <f>IFERROR(INDEX(N1.2_Intervention_Types[Intervention Type ID],MATCH('N1.3_Project_Listing'!$I155,N1.2_Intervention_Types[Intervention Type],0),1),"")</f>
        <v>100</v>
      </c>
      <c r="D155" s="160" t="str">
        <f>IFERROR(INDEX(N1.2_Intervention_Types[Intervention Category],MATCH('N1.3_Project_Listing'!$C155,N1.2_Intervention_Types[Intervention Type ID],0),1),"")</f>
        <v>Removal</v>
      </c>
      <c r="E155" s="210" t="s">
        <v>757</v>
      </c>
      <c r="F155" s="236" t="s">
        <v>758</v>
      </c>
      <c r="G155" s="236" t="s">
        <v>181</v>
      </c>
      <c r="H155" s="236" t="s">
        <v>300</v>
      </c>
      <c r="I155" s="151" t="s">
        <v>759</v>
      </c>
      <c r="J155" s="139">
        <v>2031</v>
      </c>
      <c r="K155" s="312">
        <v>0</v>
      </c>
      <c r="L155" s="312">
        <v>0</v>
      </c>
      <c r="M155" s="312">
        <v>2</v>
      </c>
      <c r="N155" s="343">
        <v>0.66357758007695056</v>
      </c>
      <c r="O155" s="343">
        <v>1.7861814287260363E-4</v>
      </c>
      <c r="P155" s="365">
        <v>385.2039891557896</v>
      </c>
      <c r="Q155" s="366">
        <f t="shared" si="14"/>
        <v>0.66339896193407799</v>
      </c>
      <c r="R155" s="368">
        <f>IF('N1.3_Project_Listing'!$D155="Replacement",SUM('N1.3_Project_Listing'!$K155:$L155)/2,'N1.3_Project_Listing'!$M155)</f>
        <v>2</v>
      </c>
      <c r="S155" s="67" t="str">
        <f>IFERROR(INDEX('N0.7_Lookup_References'!$C$13:$C$72,MATCH($A155,'N0.7_Lookup_References'!$B$13:$B$72,0)),"")</f>
        <v>Number of</v>
      </c>
      <c r="T155" s="338" t="str">
        <f t="shared" si="15"/>
        <v/>
      </c>
      <c r="V155" s="358">
        <v>0</v>
      </c>
      <c r="W155" s="358">
        <v>0</v>
      </c>
      <c r="X155" s="358">
        <v>0</v>
      </c>
      <c r="Y155" s="358">
        <v>0</v>
      </c>
      <c r="Z155" s="358">
        <v>0</v>
      </c>
      <c r="AA155" s="358">
        <v>0</v>
      </c>
      <c r="AB155" s="358">
        <v>0</v>
      </c>
      <c r="AC155" s="358">
        <v>0</v>
      </c>
      <c r="AD155" s="358">
        <v>0</v>
      </c>
      <c r="AE155" s="358">
        <v>2</v>
      </c>
      <c r="AF155" s="358">
        <v>0</v>
      </c>
      <c r="AG155" s="358">
        <v>0</v>
      </c>
      <c r="AH155" s="358">
        <v>0</v>
      </c>
      <c r="AI155" s="358">
        <v>0</v>
      </c>
      <c r="AJ155" s="358">
        <v>0</v>
      </c>
      <c r="AK155" s="358">
        <v>0</v>
      </c>
      <c r="AL155" s="358">
        <v>0</v>
      </c>
      <c r="AM155" s="358">
        <v>0</v>
      </c>
      <c r="AN155" s="358">
        <v>0</v>
      </c>
      <c r="AO155" s="358">
        <v>0</v>
      </c>
      <c r="AP155" s="63">
        <f t="shared" si="16"/>
        <v>2</v>
      </c>
      <c r="AQ155" s="63">
        <f t="shared" si="17"/>
        <v>0</v>
      </c>
      <c r="AR155" s="63">
        <f t="shared" si="18"/>
        <v>-2</v>
      </c>
      <c r="AT155" s="176" cm="1">
        <f t="array" ref="AT155">SUMIFS('N1.3_Project_Listing'!$P$16:$P$829, 'N1.3_Project_Listing'!$E$16:$E$829,'N1.3_Project_Listing'!$E155, 'N1.3_Project_Listing'!$A$16:$A$829,ET_Risk_SC_Summation[[#Headers],[132kV Circuit Breaker]])</f>
        <v>0</v>
      </c>
      <c r="AU155" s="176" cm="1">
        <f t="array" ref="AU155">SUMIFS('N1.3_Project_Listing'!$P$16:$P$829, 'N1.3_Project_Listing'!$E$16:$E$829,'N1.3_Project_Listing'!$E155, 'N1.3_Project_Listing'!$A$16:$A$829,ET_Risk_SC_Summation[[#Headers],[132kV Transformer]])</f>
        <v>0</v>
      </c>
      <c r="AV155" s="176" cm="1">
        <f t="array" ref="AV155">SUMIFS('N1.3_Project_Listing'!$P$16:$P$829, 'N1.3_Project_Listing'!$E$16:$E$829,'N1.3_Project_Listing'!$E155, 'N1.3_Project_Listing'!$A$16:$A$829,ET_Risk_SC_Summation[[#Headers],[132kV Reactor]])</f>
        <v>0</v>
      </c>
      <c r="AW155" s="176" cm="1">
        <f t="array" ref="AW155">SUMIFS('N1.3_Project_Listing'!$P$16:$P$829, 'N1.3_Project_Listing'!$E$16:$E$829,'N1.3_Project_Listing'!$E155, 'N1.3_Project_Listing'!$A$16:$A$829,ET_Risk_SC_Summation[[#Headers],[132kV Underground Cable]])</f>
        <v>0</v>
      </c>
      <c r="AX155" s="176" cm="1">
        <f t="array" ref="AX155">SUMIFS('N1.3_Project_Listing'!$P$16:$P$829, 'N1.3_Project_Listing'!$E$16:$E$829,'N1.3_Project_Listing'!$E155, 'N1.3_Project_Listing'!$A$16:$A$829,ET_Risk_SC_Summation[[#Headers],[132kV OHL Conductor]])</f>
        <v>0</v>
      </c>
      <c r="AY155" s="176" cm="1">
        <f t="array" ref="AY155">SUMIFS('N1.3_Project_Listing'!$P$16:$P$829, 'N1.3_Project_Listing'!$E$16:$E$829,'N1.3_Project_Listing'!$E155, 'N1.3_Project_Listing'!$A$16:$A$829,ET_Risk_SC_Summation[[#Headers],[132kV OHL Fittings]])</f>
        <v>0</v>
      </c>
      <c r="AZ155" s="176" cm="1">
        <f t="array" ref="AZ155">SUMIFS('N1.3_Project_Listing'!$P$16:$P$829, 'N1.3_Project_Listing'!$E$16:$E$829,'N1.3_Project_Listing'!$E155, 'N1.3_Project_Listing'!$A$16:$A$829,ET_Risk_SC_Summation[[#Headers],[132kV OHL Tower]])</f>
        <v>0</v>
      </c>
      <c r="BA155" s="176" cm="1">
        <f t="array" ref="BA155">SUMIFS('N1.3_Project_Listing'!$P$16:$P$829, 'N1.3_Project_Listing'!$E$16:$E$829,'N1.3_Project_Listing'!$E155, 'N1.3_Project_Listing'!$A$16:$A$829,ET_Risk_SC_Summation[[#Headers],[275kV Circuit Breaker]])</f>
        <v>0</v>
      </c>
      <c r="BB155" s="176" cm="1">
        <f t="array" ref="BB155">SUMIFS('N1.3_Project_Listing'!$P$16:$P$829, 'N1.3_Project_Listing'!$E$16:$E$829,'N1.3_Project_Listing'!$E155, 'N1.3_Project_Listing'!$A$16:$A$829,ET_Risk_SC_Summation[[#Headers],[275kV Transformer]])</f>
        <v>0</v>
      </c>
      <c r="BC155" s="176" cm="1">
        <f t="array" ref="BC155">SUMIFS('N1.3_Project_Listing'!$P$16:$P$829, 'N1.3_Project_Listing'!$E$16:$E$829,'N1.3_Project_Listing'!$E155, 'N1.3_Project_Listing'!$A$16:$A$829,ET_Risk_SC_Summation[[#Headers],[275kV Reactor]])</f>
        <v>0</v>
      </c>
      <c r="BD155" s="176" cm="1">
        <f t="array" ref="BD155">SUMIFS('N1.3_Project_Listing'!$P$16:$P$829, 'N1.3_Project_Listing'!$E$16:$E$829,'N1.3_Project_Listing'!$E155, 'N1.3_Project_Listing'!$A$16:$A$829,ET_Risk_SC_Summation[[#Headers],[275kV Underground Cable]])</f>
        <v>0</v>
      </c>
      <c r="BE155" s="176" cm="1">
        <f t="array" ref="BE155">SUMIFS('N1.3_Project_Listing'!$P$16:$P$829, 'N1.3_Project_Listing'!$E$16:$E$829,'N1.3_Project_Listing'!$E155, 'N1.3_Project_Listing'!$A$16:$A$829,ET_Risk_SC_Summation[[#Headers],[275kV OHL Conductor]])</f>
        <v>0</v>
      </c>
      <c r="BF155" s="176" cm="1">
        <f t="array" ref="BF155">SUMIFS('N1.3_Project_Listing'!$P$16:$P$829, 'N1.3_Project_Listing'!$E$16:$E$829,'N1.3_Project_Listing'!$E155, 'N1.3_Project_Listing'!$A$16:$A$829,ET_Risk_SC_Summation[[#Headers],[275kV OHL Fittings]])</f>
        <v>0</v>
      </c>
      <c r="BG155" s="176" cm="1">
        <f t="array" ref="BG155">SUMIFS('N1.3_Project_Listing'!$P$16:$P$829, 'N1.3_Project_Listing'!$E$16:$E$829,'N1.3_Project_Listing'!$E155, 'N1.3_Project_Listing'!$A$16:$A$829,ET_Risk_SC_Summation[[#Headers],[275kV OHL Tower]])</f>
        <v>0</v>
      </c>
      <c r="BH155" s="176" cm="1">
        <f t="array" ref="BH155">SUMIFS('N1.3_Project_Listing'!$P$16:$P$829, 'N1.3_Project_Listing'!$E$16:$E$829,'N1.3_Project_Listing'!$E155, 'N1.3_Project_Listing'!$A$16:$A$829,ET_Risk_SC_Summation[[#Headers],[400kV Circuit Breaker]])</f>
        <v>0</v>
      </c>
      <c r="BI155" s="176" cm="1">
        <f t="array" ref="BI155">SUMIFS('N1.3_Project_Listing'!$P$16:$P$829, 'N1.3_Project_Listing'!$E$16:$E$829,'N1.3_Project_Listing'!$E155, 'N1.3_Project_Listing'!$A$16:$A$829,ET_Risk_SC_Summation[[#Headers],[400kV Transformer]])</f>
        <v>0</v>
      </c>
      <c r="BJ155" s="176" cm="1">
        <f t="array" ref="BJ155">SUMIFS('N1.3_Project_Listing'!$P$16:$P$829, 'N1.3_Project_Listing'!$E$16:$E$829,'N1.3_Project_Listing'!$E155, 'N1.3_Project_Listing'!$A$16:$A$829,ET_Risk_SC_Summation[[#Headers],[400kV Reactor]])</f>
        <v>0</v>
      </c>
      <c r="BK155" s="176" cm="1">
        <f t="array" ref="BK155">SUMIFS('N1.3_Project_Listing'!$P$16:$P$829, 'N1.3_Project_Listing'!$E$16:$E$829,'N1.3_Project_Listing'!$E155, 'N1.3_Project_Listing'!$A$16:$A$829,ET_Risk_SC_Summation[[#Headers],[400kV Underground Cable]])</f>
        <v>0</v>
      </c>
      <c r="BL155" s="176" cm="1">
        <f t="array" ref="BL155">SUMIFS('N1.3_Project_Listing'!$P$16:$P$829, 'N1.3_Project_Listing'!$E$16:$E$829,'N1.3_Project_Listing'!$E155, 'N1.3_Project_Listing'!$A$16:$A$829,ET_Risk_SC_Summation[[#Headers],[400kV OHL Conductor]])</f>
        <v>0</v>
      </c>
      <c r="BM155" s="176" cm="1">
        <f t="array" ref="BM155">SUMIFS('N1.3_Project_Listing'!$P$16:$P$829, 'N1.3_Project_Listing'!$E$16:$E$829,'N1.3_Project_Listing'!$E155, 'N1.3_Project_Listing'!$A$16:$A$829,ET_Risk_SC_Summation[[#Headers],[400kV OHL Fittings]])</f>
        <v>0</v>
      </c>
      <c r="BN155" s="176" cm="1">
        <f t="array" ref="BN155">SUMIFS('N1.3_Project_Listing'!$P$16:$P$829, 'N1.3_Project_Listing'!$E$16:$E$829,'N1.3_Project_Listing'!$E155, 'N1.3_Project_Listing'!$A$16:$A$829,ET_Risk_SC_Summation[[#Headers],[400kV OHL Tower]])</f>
        <v>0</v>
      </c>
      <c r="BO155" s="177" t="str">
        <f>IF(SUM(ET_Risk_SC_Summation[[#This Row],[132kV Circuit Breaker]:[400kV OHL Tower]])=0, "n/a", INDEX(ET_Risk_SC_Summation[#Headers],1,MATCH(MAX(ET_Risk_SC_Summation[[#This Row],[132kV Circuit Breaker]:[400kV OHL Tower]]),ET_Risk_SC_Summation[[#This Row],[132kV Circuit Breaker]:[400kV OHL Tower]],0)))</f>
        <v>n/a</v>
      </c>
      <c r="BP155" s="177" t="str">
        <f>IFERROR(INDEX('N0.7_Lookup_References'!$G$77:$G$98,MATCH(ET_Risk_SC_Summation[[#This Row],[Mxx Category]],'N0.7_Lookup_References'!$F$77:$F$98,0)),"")</f>
        <v/>
      </c>
    </row>
    <row r="156" spans="1:68" ht="94.5">
      <c r="A156" s="160" t="str">
        <f>IFERROR(INDEX(N1.2_Intervention_Types[NARM Asset Category],MATCH('N1.3_Project_Listing'!$C156,N1.2_Intervention_Types[Intervention Type ID],0),1),"")</f>
        <v>Governors</v>
      </c>
      <c r="B156" s="160" t="str">
        <f>IF($D$2="GD",IFERROR(INDEX(N1.2_Intervention_Types[C&amp;V Asset Category (GD)],MATCH('N1.3_Project_Listing'!$C156,N1.2_Intervention_Types[Intervention Type ID],0),1),""),IFERROR(INDEX(N1.2_Intervention_Types[NARM Asset Category],MATCH('N1.3_Project_Listing'!$C156,N1.2_Intervention_Types[Intervention Type ID],0),1),""))</f>
        <v>Governors</v>
      </c>
      <c r="C156" s="67">
        <f>IFERROR(INDEX(N1.2_Intervention_Types[Intervention Type ID],MATCH('N1.3_Project_Listing'!$I156,N1.2_Intervention_Types[Intervention Type],0),1),"")</f>
        <v>101</v>
      </c>
      <c r="D156" s="160" t="str">
        <f>IFERROR(INDEX(N1.2_Intervention_Types[Intervention Category],MATCH('N1.3_Project_Listing'!$C156,N1.2_Intervention_Types[Intervention Type ID],0),1),"")</f>
        <v>Replacement</v>
      </c>
      <c r="E156" s="210" t="s">
        <v>760</v>
      </c>
      <c r="F156" s="236" t="s">
        <v>761</v>
      </c>
      <c r="G156" s="236" t="s">
        <v>181</v>
      </c>
      <c r="H156" s="236" t="s">
        <v>300</v>
      </c>
      <c r="I156" s="151" t="s">
        <v>762</v>
      </c>
      <c r="J156" s="139">
        <v>2027</v>
      </c>
      <c r="K156" s="312">
        <v>4</v>
      </c>
      <c r="L156" s="312">
        <v>4</v>
      </c>
      <c r="M156" s="312">
        <v>0</v>
      </c>
      <c r="N156" s="343">
        <v>8.7794404514612012E-2</v>
      </c>
      <c r="O156" s="343">
        <v>6.6822143194084698E-3</v>
      </c>
      <c r="P156" s="365">
        <v>4.6830401771652168</v>
      </c>
      <c r="Q156" s="366">
        <f t="shared" si="14"/>
        <v>8.1112190195203548E-2</v>
      </c>
      <c r="R156" s="368">
        <f>IF('N1.3_Project_Listing'!$D156="Replacement",SUM('N1.3_Project_Listing'!$K156:$L156)/2,'N1.3_Project_Listing'!$M156)</f>
        <v>4</v>
      </c>
      <c r="S156" s="67" t="str">
        <f>IFERROR(INDEX('N0.7_Lookup_References'!$C$13:$C$72,MATCH($A156,'N0.7_Lookup_References'!$B$13:$B$72,0)),"")</f>
        <v>Number of</v>
      </c>
      <c r="T156" s="338" t="str">
        <f t="shared" si="15"/>
        <v/>
      </c>
      <c r="V156" s="358">
        <v>0</v>
      </c>
      <c r="W156" s="358">
        <v>0</v>
      </c>
      <c r="X156" s="358">
        <v>0</v>
      </c>
      <c r="Y156" s="358">
        <v>0</v>
      </c>
      <c r="Z156" s="358">
        <v>0</v>
      </c>
      <c r="AA156" s="358">
        <v>1</v>
      </c>
      <c r="AB156" s="358">
        <v>0</v>
      </c>
      <c r="AC156" s="358">
        <v>0</v>
      </c>
      <c r="AD156" s="358">
        <v>0</v>
      </c>
      <c r="AE156" s="358">
        <v>3</v>
      </c>
      <c r="AF156" s="358">
        <v>0</v>
      </c>
      <c r="AG156" s="358">
        <v>0</v>
      </c>
      <c r="AH156" s="358">
        <v>0</v>
      </c>
      <c r="AI156" s="358">
        <v>0</v>
      </c>
      <c r="AJ156" s="358">
        <v>0</v>
      </c>
      <c r="AK156" s="358">
        <v>1</v>
      </c>
      <c r="AL156" s="358">
        <v>0</v>
      </c>
      <c r="AM156" s="358">
        <v>0</v>
      </c>
      <c r="AN156" s="358">
        <v>0</v>
      </c>
      <c r="AO156" s="358">
        <v>3</v>
      </c>
      <c r="AP156" s="63">
        <f t="shared" si="16"/>
        <v>4</v>
      </c>
      <c r="AQ156" s="63">
        <f t="shared" si="17"/>
        <v>4</v>
      </c>
      <c r="AR156" s="63">
        <f t="shared" si="18"/>
        <v>0</v>
      </c>
      <c r="AT156" s="176" cm="1">
        <f t="array" ref="AT156">SUMIFS('N1.3_Project_Listing'!$P$16:$P$829, 'N1.3_Project_Listing'!$E$16:$E$829,'N1.3_Project_Listing'!$E156, 'N1.3_Project_Listing'!$A$16:$A$829,ET_Risk_SC_Summation[[#Headers],[132kV Circuit Breaker]])</f>
        <v>0</v>
      </c>
      <c r="AU156" s="176" cm="1">
        <f t="array" ref="AU156">SUMIFS('N1.3_Project_Listing'!$P$16:$P$829, 'N1.3_Project_Listing'!$E$16:$E$829,'N1.3_Project_Listing'!$E156, 'N1.3_Project_Listing'!$A$16:$A$829,ET_Risk_SC_Summation[[#Headers],[132kV Transformer]])</f>
        <v>0</v>
      </c>
      <c r="AV156" s="176" cm="1">
        <f t="array" ref="AV156">SUMIFS('N1.3_Project_Listing'!$P$16:$P$829, 'N1.3_Project_Listing'!$E$16:$E$829,'N1.3_Project_Listing'!$E156, 'N1.3_Project_Listing'!$A$16:$A$829,ET_Risk_SC_Summation[[#Headers],[132kV Reactor]])</f>
        <v>0</v>
      </c>
      <c r="AW156" s="176" cm="1">
        <f t="array" ref="AW156">SUMIFS('N1.3_Project_Listing'!$P$16:$P$829, 'N1.3_Project_Listing'!$E$16:$E$829,'N1.3_Project_Listing'!$E156, 'N1.3_Project_Listing'!$A$16:$A$829,ET_Risk_SC_Summation[[#Headers],[132kV Underground Cable]])</f>
        <v>0</v>
      </c>
      <c r="AX156" s="176" cm="1">
        <f t="array" ref="AX156">SUMIFS('N1.3_Project_Listing'!$P$16:$P$829, 'N1.3_Project_Listing'!$E$16:$E$829,'N1.3_Project_Listing'!$E156, 'N1.3_Project_Listing'!$A$16:$A$829,ET_Risk_SC_Summation[[#Headers],[132kV OHL Conductor]])</f>
        <v>0</v>
      </c>
      <c r="AY156" s="176" cm="1">
        <f t="array" ref="AY156">SUMIFS('N1.3_Project_Listing'!$P$16:$P$829, 'N1.3_Project_Listing'!$E$16:$E$829,'N1.3_Project_Listing'!$E156, 'N1.3_Project_Listing'!$A$16:$A$829,ET_Risk_SC_Summation[[#Headers],[132kV OHL Fittings]])</f>
        <v>0</v>
      </c>
      <c r="AZ156" s="176" cm="1">
        <f t="array" ref="AZ156">SUMIFS('N1.3_Project_Listing'!$P$16:$P$829, 'N1.3_Project_Listing'!$E$16:$E$829,'N1.3_Project_Listing'!$E156, 'N1.3_Project_Listing'!$A$16:$A$829,ET_Risk_SC_Summation[[#Headers],[132kV OHL Tower]])</f>
        <v>0</v>
      </c>
      <c r="BA156" s="176" cm="1">
        <f t="array" ref="BA156">SUMIFS('N1.3_Project_Listing'!$P$16:$P$829, 'N1.3_Project_Listing'!$E$16:$E$829,'N1.3_Project_Listing'!$E156, 'N1.3_Project_Listing'!$A$16:$A$829,ET_Risk_SC_Summation[[#Headers],[275kV Circuit Breaker]])</f>
        <v>0</v>
      </c>
      <c r="BB156" s="176" cm="1">
        <f t="array" ref="BB156">SUMIFS('N1.3_Project_Listing'!$P$16:$P$829, 'N1.3_Project_Listing'!$E$16:$E$829,'N1.3_Project_Listing'!$E156, 'N1.3_Project_Listing'!$A$16:$A$829,ET_Risk_SC_Summation[[#Headers],[275kV Transformer]])</f>
        <v>0</v>
      </c>
      <c r="BC156" s="176" cm="1">
        <f t="array" ref="BC156">SUMIFS('N1.3_Project_Listing'!$P$16:$P$829, 'N1.3_Project_Listing'!$E$16:$E$829,'N1.3_Project_Listing'!$E156, 'N1.3_Project_Listing'!$A$16:$A$829,ET_Risk_SC_Summation[[#Headers],[275kV Reactor]])</f>
        <v>0</v>
      </c>
      <c r="BD156" s="176" cm="1">
        <f t="array" ref="BD156">SUMIFS('N1.3_Project_Listing'!$P$16:$P$829, 'N1.3_Project_Listing'!$E$16:$E$829,'N1.3_Project_Listing'!$E156, 'N1.3_Project_Listing'!$A$16:$A$829,ET_Risk_SC_Summation[[#Headers],[275kV Underground Cable]])</f>
        <v>0</v>
      </c>
      <c r="BE156" s="176" cm="1">
        <f t="array" ref="BE156">SUMIFS('N1.3_Project_Listing'!$P$16:$P$829, 'N1.3_Project_Listing'!$E$16:$E$829,'N1.3_Project_Listing'!$E156, 'N1.3_Project_Listing'!$A$16:$A$829,ET_Risk_SC_Summation[[#Headers],[275kV OHL Conductor]])</f>
        <v>0</v>
      </c>
      <c r="BF156" s="176" cm="1">
        <f t="array" ref="BF156">SUMIFS('N1.3_Project_Listing'!$P$16:$P$829, 'N1.3_Project_Listing'!$E$16:$E$829,'N1.3_Project_Listing'!$E156, 'N1.3_Project_Listing'!$A$16:$A$829,ET_Risk_SC_Summation[[#Headers],[275kV OHL Fittings]])</f>
        <v>0</v>
      </c>
      <c r="BG156" s="176" cm="1">
        <f t="array" ref="BG156">SUMIFS('N1.3_Project_Listing'!$P$16:$P$829, 'N1.3_Project_Listing'!$E$16:$E$829,'N1.3_Project_Listing'!$E156, 'N1.3_Project_Listing'!$A$16:$A$829,ET_Risk_SC_Summation[[#Headers],[275kV OHL Tower]])</f>
        <v>0</v>
      </c>
      <c r="BH156" s="176" cm="1">
        <f t="array" ref="BH156">SUMIFS('N1.3_Project_Listing'!$P$16:$P$829, 'N1.3_Project_Listing'!$E$16:$E$829,'N1.3_Project_Listing'!$E156, 'N1.3_Project_Listing'!$A$16:$A$829,ET_Risk_SC_Summation[[#Headers],[400kV Circuit Breaker]])</f>
        <v>0</v>
      </c>
      <c r="BI156" s="176" cm="1">
        <f t="array" ref="BI156">SUMIFS('N1.3_Project_Listing'!$P$16:$P$829, 'N1.3_Project_Listing'!$E$16:$E$829,'N1.3_Project_Listing'!$E156, 'N1.3_Project_Listing'!$A$16:$A$829,ET_Risk_SC_Summation[[#Headers],[400kV Transformer]])</f>
        <v>0</v>
      </c>
      <c r="BJ156" s="176" cm="1">
        <f t="array" ref="BJ156">SUMIFS('N1.3_Project_Listing'!$P$16:$P$829, 'N1.3_Project_Listing'!$E$16:$E$829,'N1.3_Project_Listing'!$E156, 'N1.3_Project_Listing'!$A$16:$A$829,ET_Risk_SC_Summation[[#Headers],[400kV Reactor]])</f>
        <v>0</v>
      </c>
      <c r="BK156" s="176" cm="1">
        <f t="array" ref="BK156">SUMIFS('N1.3_Project_Listing'!$P$16:$P$829, 'N1.3_Project_Listing'!$E$16:$E$829,'N1.3_Project_Listing'!$E156, 'N1.3_Project_Listing'!$A$16:$A$829,ET_Risk_SC_Summation[[#Headers],[400kV Underground Cable]])</f>
        <v>0</v>
      </c>
      <c r="BL156" s="176" cm="1">
        <f t="array" ref="BL156">SUMIFS('N1.3_Project_Listing'!$P$16:$P$829, 'N1.3_Project_Listing'!$E$16:$E$829,'N1.3_Project_Listing'!$E156, 'N1.3_Project_Listing'!$A$16:$A$829,ET_Risk_SC_Summation[[#Headers],[400kV OHL Conductor]])</f>
        <v>0</v>
      </c>
      <c r="BM156" s="176" cm="1">
        <f t="array" ref="BM156">SUMIFS('N1.3_Project_Listing'!$P$16:$P$829, 'N1.3_Project_Listing'!$E$16:$E$829,'N1.3_Project_Listing'!$E156, 'N1.3_Project_Listing'!$A$16:$A$829,ET_Risk_SC_Summation[[#Headers],[400kV OHL Fittings]])</f>
        <v>0</v>
      </c>
      <c r="BN156" s="176" cm="1">
        <f t="array" ref="BN156">SUMIFS('N1.3_Project_Listing'!$P$16:$P$829, 'N1.3_Project_Listing'!$E$16:$E$829,'N1.3_Project_Listing'!$E156, 'N1.3_Project_Listing'!$A$16:$A$829,ET_Risk_SC_Summation[[#Headers],[400kV OHL Tower]])</f>
        <v>0</v>
      </c>
      <c r="BO156" s="177" t="str">
        <f>IF(SUM(ET_Risk_SC_Summation[[#This Row],[132kV Circuit Breaker]:[400kV OHL Tower]])=0, "n/a", INDEX(ET_Risk_SC_Summation[#Headers],1,MATCH(MAX(ET_Risk_SC_Summation[[#This Row],[132kV Circuit Breaker]:[400kV OHL Tower]]),ET_Risk_SC_Summation[[#This Row],[132kV Circuit Breaker]:[400kV OHL Tower]],0)))</f>
        <v>n/a</v>
      </c>
      <c r="BP156" s="177" t="str">
        <f>IFERROR(INDEX('N0.7_Lookup_References'!$G$77:$G$98,MATCH(ET_Risk_SC_Summation[[#This Row],[Mxx Category]],'N0.7_Lookup_References'!$F$77:$F$98,0)),"")</f>
        <v/>
      </c>
    </row>
    <row r="157" spans="1:68" ht="94.5">
      <c r="A157" s="160" t="str">
        <f>IFERROR(INDEX(N1.2_Intervention_Types[NARM Asset Category],MATCH('N1.3_Project_Listing'!$C157,N1.2_Intervention_Types[Intervention Type ID],0),1),"")</f>
        <v>Governors</v>
      </c>
      <c r="B157" s="160" t="str">
        <f>IF($D$2="GD",IFERROR(INDEX(N1.2_Intervention_Types[C&amp;V Asset Category (GD)],MATCH('N1.3_Project_Listing'!$C157,N1.2_Intervention_Types[Intervention Type ID],0),1),""),IFERROR(INDEX(N1.2_Intervention_Types[NARM Asset Category],MATCH('N1.3_Project_Listing'!$C157,N1.2_Intervention_Types[Intervention Type ID],0),1),""))</f>
        <v>Governors</v>
      </c>
      <c r="C157" s="67">
        <f>IFERROR(INDEX(N1.2_Intervention_Types[Intervention Type ID],MATCH('N1.3_Project_Listing'!$I157,N1.2_Intervention_Types[Intervention Type],0),1),"")</f>
        <v>101</v>
      </c>
      <c r="D157" s="160" t="str">
        <f>IFERROR(INDEX(N1.2_Intervention_Types[Intervention Category],MATCH('N1.3_Project_Listing'!$C157,N1.2_Intervention_Types[Intervention Type ID],0),1),"")</f>
        <v>Replacement</v>
      </c>
      <c r="E157" s="210" t="s">
        <v>760</v>
      </c>
      <c r="F157" s="236" t="s">
        <v>761</v>
      </c>
      <c r="G157" s="236" t="s">
        <v>181</v>
      </c>
      <c r="H157" s="236" t="s">
        <v>300</v>
      </c>
      <c r="I157" s="151" t="s">
        <v>762</v>
      </c>
      <c r="J157" s="139">
        <v>2028</v>
      </c>
      <c r="K157" s="312">
        <v>4</v>
      </c>
      <c r="L157" s="312">
        <v>4</v>
      </c>
      <c r="M157" s="312">
        <v>0</v>
      </c>
      <c r="N157" s="343">
        <v>5.5511976136982083E-2</v>
      </c>
      <c r="O157" s="343">
        <v>4.5119803343528393E-3</v>
      </c>
      <c r="P157" s="365">
        <v>2.99023910381118</v>
      </c>
      <c r="Q157" s="366">
        <f t="shared" si="14"/>
        <v>5.0999995802629247E-2</v>
      </c>
      <c r="R157" s="368">
        <f>IF('N1.3_Project_Listing'!$D157="Replacement",SUM('N1.3_Project_Listing'!$K157:$L157)/2,'N1.3_Project_Listing'!$M157)</f>
        <v>4</v>
      </c>
      <c r="S157" s="67" t="str">
        <f>IFERROR(INDEX('N0.7_Lookup_References'!$C$13:$C$72,MATCH($A157,'N0.7_Lookup_References'!$B$13:$B$72,0)),"")</f>
        <v>Number of</v>
      </c>
      <c r="T157" s="338" t="str">
        <f t="shared" si="15"/>
        <v/>
      </c>
      <c r="V157" s="358">
        <v>0</v>
      </c>
      <c r="W157" s="358">
        <v>0</v>
      </c>
      <c r="X157" s="358">
        <v>0</v>
      </c>
      <c r="Y157" s="358">
        <v>0</v>
      </c>
      <c r="Z157" s="358">
        <v>0</v>
      </c>
      <c r="AA157" s="358">
        <v>0</v>
      </c>
      <c r="AB157" s="358">
        <v>0</v>
      </c>
      <c r="AC157" s="358">
        <v>0</v>
      </c>
      <c r="AD157" s="358">
        <v>0</v>
      </c>
      <c r="AE157" s="358">
        <v>4</v>
      </c>
      <c r="AF157" s="358">
        <v>0</v>
      </c>
      <c r="AG157" s="358">
        <v>0</v>
      </c>
      <c r="AH157" s="358">
        <v>0</v>
      </c>
      <c r="AI157" s="358">
        <v>0</v>
      </c>
      <c r="AJ157" s="358">
        <v>0</v>
      </c>
      <c r="AK157" s="358">
        <v>0</v>
      </c>
      <c r="AL157" s="358">
        <v>0</v>
      </c>
      <c r="AM157" s="358">
        <v>0</v>
      </c>
      <c r="AN157" s="358">
        <v>0</v>
      </c>
      <c r="AO157" s="358">
        <v>4</v>
      </c>
      <c r="AP157" s="63">
        <f t="shared" si="16"/>
        <v>4</v>
      </c>
      <c r="AQ157" s="63">
        <f t="shared" si="17"/>
        <v>4</v>
      </c>
      <c r="AR157" s="63">
        <f t="shared" si="18"/>
        <v>0</v>
      </c>
      <c r="AT157" s="176" cm="1">
        <f t="array" ref="AT157">SUMIFS('N1.3_Project_Listing'!$P$16:$P$829, 'N1.3_Project_Listing'!$E$16:$E$829,'N1.3_Project_Listing'!$E157, 'N1.3_Project_Listing'!$A$16:$A$829,ET_Risk_SC_Summation[[#Headers],[132kV Circuit Breaker]])</f>
        <v>0</v>
      </c>
      <c r="AU157" s="176" cm="1">
        <f t="array" ref="AU157">SUMIFS('N1.3_Project_Listing'!$P$16:$P$829, 'N1.3_Project_Listing'!$E$16:$E$829,'N1.3_Project_Listing'!$E157, 'N1.3_Project_Listing'!$A$16:$A$829,ET_Risk_SC_Summation[[#Headers],[132kV Transformer]])</f>
        <v>0</v>
      </c>
      <c r="AV157" s="176" cm="1">
        <f t="array" ref="AV157">SUMIFS('N1.3_Project_Listing'!$P$16:$P$829, 'N1.3_Project_Listing'!$E$16:$E$829,'N1.3_Project_Listing'!$E157, 'N1.3_Project_Listing'!$A$16:$A$829,ET_Risk_SC_Summation[[#Headers],[132kV Reactor]])</f>
        <v>0</v>
      </c>
      <c r="AW157" s="176" cm="1">
        <f t="array" ref="AW157">SUMIFS('N1.3_Project_Listing'!$P$16:$P$829, 'N1.3_Project_Listing'!$E$16:$E$829,'N1.3_Project_Listing'!$E157, 'N1.3_Project_Listing'!$A$16:$A$829,ET_Risk_SC_Summation[[#Headers],[132kV Underground Cable]])</f>
        <v>0</v>
      </c>
      <c r="AX157" s="176" cm="1">
        <f t="array" ref="AX157">SUMIFS('N1.3_Project_Listing'!$P$16:$P$829, 'N1.3_Project_Listing'!$E$16:$E$829,'N1.3_Project_Listing'!$E157, 'N1.3_Project_Listing'!$A$16:$A$829,ET_Risk_SC_Summation[[#Headers],[132kV OHL Conductor]])</f>
        <v>0</v>
      </c>
      <c r="AY157" s="176" cm="1">
        <f t="array" ref="AY157">SUMIFS('N1.3_Project_Listing'!$P$16:$P$829, 'N1.3_Project_Listing'!$E$16:$E$829,'N1.3_Project_Listing'!$E157, 'N1.3_Project_Listing'!$A$16:$A$829,ET_Risk_SC_Summation[[#Headers],[132kV OHL Fittings]])</f>
        <v>0</v>
      </c>
      <c r="AZ157" s="176" cm="1">
        <f t="array" ref="AZ157">SUMIFS('N1.3_Project_Listing'!$P$16:$P$829, 'N1.3_Project_Listing'!$E$16:$E$829,'N1.3_Project_Listing'!$E157, 'N1.3_Project_Listing'!$A$16:$A$829,ET_Risk_SC_Summation[[#Headers],[132kV OHL Tower]])</f>
        <v>0</v>
      </c>
      <c r="BA157" s="176" cm="1">
        <f t="array" ref="BA157">SUMIFS('N1.3_Project_Listing'!$P$16:$P$829, 'N1.3_Project_Listing'!$E$16:$E$829,'N1.3_Project_Listing'!$E157, 'N1.3_Project_Listing'!$A$16:$A$829,ET_Risk_SC_Summation[[#Headers],[275kV Circuit Breaker]])</f>
        <v>0</v>
      </c>
      <c r="BB157" s="176" cm="1">
        <f t="array" ref="BB157">SUMIFS('N1.3_Project_Listing'!$P$16:$P$829, 'N1.3_Project_Listing'!$E$16:$E$829,'N1.3_Project_Listing'!$E157, 'N1.3_Project_Listing'!$A$16:$A$829,ET_Risk_SC_Summation[[#Headers],[275kV Transformer]])</f>
        <v>0</v>
      </c>
      <c r="BC157" s="176" cm="1">
        <f t="array" ref="BC157">SUMIFS('N1.3_Project_Listing'!$P$16:$P$829, 'N1.3_Project_Listing'!$E$16:$E$829,'N1.3_Project_Listing'!$E157, 'N1.3_Project_Listing'!$A$16:$A$829,ET_Risk_SC_Summation[[#Headers],[275kV Reactor]])</f>
        <v>0</v>
      </c>
      <c r="BD157" s="176" cm="1">
        <f t="array" ref="BD157">SUMIFS('N1.3_Project_Listing'!$P$16:$P$829, 'N1.3_Project_Listing'!$E$16:$E$829,'N1.3_Project_Listing'!$E157, 'N1.3_Project_Listing'!$A$16:$A$829,ET_Risk_SC_Summation[[#Headers],[275kV Underground Cable]])</f>
        <v>0</v>
      </c>
      <c r="BE157" s="176" cm="1">
        <f t="array" ref="BE157">SUMIFS('N1.3_Project_Listing'!$P$16:$P$829, 'N1.3_Project_Listing'!$E$16:$E$829,'N1.3_Project_Listing'!$E157, 'N1.3_Project_Listing'!$A$16:$A$829,ET_Risk_SC_Summation[[#Headers],[275kV OHL Conductor]])</f>
        <v>0</v>
      </c>
      <c r="BF157" s="176" cm="1">
        <f t="array" ref="BF157">SUMIFS('N1.3_Project_Listing'!$P$16:$P$829, 'N1.3_Project_Listing'!$E$16:$E$829,'N1.3_Project_Listing'!$E157, 'N1.3_Project_Listing'!$A$16:$A$829,ET_Risk_SC_Summation[[#Headers],[275kV OHL Fittings]])</f>
        <v>0</v>
      </c>
      <c r="BG157" s="176" cm="1">
        <f t="array" ref="BG157">SUMIFS('N1.3_Project_Listing'!$P$16:$P$829, 'N1.3_Project_Listing'!$E$16:$E$829,'N1.3_Project_Listing'!$E157, 'N1.3_Project_Listing'!$A$16:$A$829,ET_Risk_SC_Summation[[#Headers],[275kV OHL Tower]])</f>
        <v>0</v>
      </c>
      <c r="BH157" s="176" cm="1">
        <f t="array" ref="BH157">SUMIFS('N1.3_Project_Listing'!$P$16:$P$829, 'N1.3_Project_Listing'!$E$16:$E$829,'N1.3_Project_Listing'!$E157, 'N1.3_Project_Listing'!$A$16:$A$829,ET_Risk_SC_Summation[[#Headers],[400kV Circuit Breaker]])</f>
        <v>0</v>
      </c>
      <c r="BI157" s="176" cm="1">
        <f t="array" ref="BI157">SUMIFS('N1.3_Project_Listing'!$P$16:$P$829, 'N1.3_Project_Listing'!$E$16:$E$829,'N1.3_Project_Listing'!$E157, 'N1.3_Project_Listing'!$A$16:$A$829,ET_Risk_SC_Summation[[#Headers],[400kV Transformer]])</f>
        <v>0</v>
      </c>
      <c r="BJ157" s="176" cm="1">
        <f t="array" ref="BJ157">SUMIFS('N1.3_Project_Listing'!$P$16:$P$829, 'N1.3_Project_Listing'!$E$16:$E$829,'N1.3_Project_Listing'!$E157, 'N1.3_Project_Listing'!$A$16:$A$829,ET_Risk_SC_Summation[[#Headers],[400kV Reactor]])</f>
        <v>0</v>
      </c>
      <c r="BK157" s="176" cm="1">
        <f t="array" ref="BK157">SUMIFS('N1.3_Project_Listing'!$P$16:$P$829, 'N1.3_Project_Listing'!$E$16:$E$829,'N1.3_Project_Listing'!$E157, 'N1.3_Project_Listing'!$A$16:$A$829,ET_Risk_SC_Summation[[#Headers],[400kV Underground Cable]])</f>
        <v>0</v>
      </c>
      <c r="BL157" s="176" cm="1">
        <f t="array" ref="BL157">SUMIFS('N1.3_Project_Listing'!$P$16:$P$829, 'N1.3_Project_Listing'!$E$16:$E$829,'N1.3_Project_Listing'!$E157, 'N1.3_Project_Listing'!$A$16:$A$829,ET_Risk_SC_Summation[[#Headers],[400kV OHL Conductor]])</f>
        <v>0</v>
      </c>
      <c r="BM157" s="176" cm="1">
        <f t="array" ref="BM157">SUMIFS('N1.3_Project_Listing'!$P$16:$P$829, 'N1.3_Project_Listing'!$E$16:$E$829,'N1.3_Project_Listing'!$E157, 'N1.3_Project_Listing'!$A$16:$A$829,ET_Risk_SC_Summation[[#Headers],[400kV OHL Fittings]])</f>
        <v>0</v>
      </c>
      <c r="BN157" s="176" cm="1">
        <f t="array" ref="BN157">SUMIFS('N1.3_Project_Listing'!$P$16:$P$829, 'N1.3_Project_Listing'!$E$16:$E$829,'N1.3_Project_Listing'!$E157, 'N1.3_Project_Listing'!$A$16:$A$829,ET_Risk_SC_Summation[[#Headers],[400kV OHL Tower]])</f>
        <v>0</v>
      </c>
      <c r="BO157" s="177" t="str">
        <f>IF(SUM(ET_Risk_SC_Summation[[#This Row],[132kV Circuit Breaker]:[400kV OHL Tower]])=0, "n/a", INDEX(ET_Risk_SC_Summation[#Headers],1,MATCH(MAX(ET_Risk_SC_Summation[[#This Row],[132kV Circuit Breaker]:[400kV OHL Tower]]),ET_Risk_SC_Summation[[#This Row],[132kV Circuit Breaker]:[400kV OHL Tower]],0)))</f>
        <v>n/a</v>
      </c>
      <c r="BP157" s="177" t="str">
        <f>IFERROR(INDEX('N0.7_Lookup_References'!$G$77:$G$98,MATCH(ET_Risk_SC_Summation[[#This Row],[Mxx Category]],'N0.7_Lookup_References'!$F$77:$F$98,0)),"")</f>
        <v/>
      </c>
    </row>
    <row r="158" spans="1:68" ht="94.5">
      <c r="A158" s="160" t="str">
        <f>IFERROR(INDEX(N1.2_Intervention_Types[NARM Asset Category],MATCH('N1.3_Project_Listing'!$C158,N1.2_Intervention_Types[Intervention Type ID],0),1),"")</f>
        <v>Governors</v>
      </c>
      <c r="B158" s="160" t="str">
        <f>IF($D$2="GD",IFERROR(INDEX(N1.2_Intervention_Types[C&amp;V Asset Category (GD)],MATCH('N1.3_Project_Listing'!$C158,N1.2_Intervention_Types[Intervention Type ID],0),1),""),IFERROR(INDEX(N1.2_Intervention_Types[NARM Asset Category],MATCH('N1.3_Project_Listing'!$C158,N1.2_Intervention_Types[Intervention Type ID],0),1),""))</f>
        <v>Governors</v>
      </c>
      <c r="C158" s="67">
        <f>IFERROR(INDEX(N1.2_Intervention_Types[Intervention Type ID],MATCH('N1.3_Project_Listing'!$I158,N1.2_Intervention_Types[Intervention Type],0),1),"")</f>
        <v>101</v>
      </c>
      <c r="D158" s="160" t="str">
        <f>IFERROR(INDEX(N1.2_Intervention_Types[Intervention Category],MATCH('N1.3_Project_Listing'!$C158,N1.2_Intervention_Types[Intervention Type ID],0),1),"")</f>
        <v>Replacement</v>
      </c>
      <c r="E158" s="210" t="s">
        <v>760</v>
      </c>
      <c r="F158" s="236" t="s">
        <v>761</v>
      </c>
      <c r="G158" s="236" t="s">
        <v>181</v>
      </c>
      <c r="H158" s="236" t="s">
        <v>300</v>
      </c>
      <c r="I158" s="151" t="s">
        <v>762</v>
      </c>
      <c r="J158" s="139">
        <v>2029</v>
      </c>
      <c r="K158" s="312">
        <v>4</v>
      </c>
      <c r="L158" s="312">
        <v>4</v>
      </c>
      <c r="M158" s="312">
        <v>0</v>
      </c>
      <c r="N158" s="343">
        <v>9.3828459181464624E-2</v>
      </c>
      <c r="O158" s="343">
        <v>6.6347934251928652E-3</v>
      </c>
      <c r="P158" s="365">
        <v>5.0022120973487381</v>
      </c>
      <c r="Q158" s="366">
        <f t="shared" si="14"/>
        <v>8.7193665756271757E-2</v>
      </c>
      <c r="R158" s="368">
        <f>IF('N1.3_Project_Listing'!$D158="Replacement",SUM('N1.3_Project_Listing'!$K158:$L158)/2,'N1.3_Project_Listing'!$M158)</f>
        <v>4</v>
      </c>
      <c r="S158" s="67" t="str">
        <f>IFERROR(INDEX('N0.7_Lookup_References'!$C$13:$C$72,MATCH($A158,'N0.7_Lookup_References'!$B$13:$B$72,0)),"")</f>
        <v>Number of</v>
      </c>
      <c r="T158" s="338" t="str">
        <f t="shared" si="15"/>
        <v/>
      </c>
      <c r="V158" s="358">
        <v>0</v>
      </c>
      <c r="W158" s="358">
        <v>0</v>
      </c>
      <c r="X158" s="358">
        <v>0</v>
      </c>
      <c r="Y158" s="358">
        <v>0</v>
      </c>
      <c r="Z158" s="358">
        <v>0</v>
      </c>
      <c r="AA158" s="358">
        <v>0</v>
      </c>
      <c r="AB158" s="358">
        <v>1</v>
      </c>
      <c r="AC158" s="358">
        <v>0</v>
      </c>
      <c r="AD158" s="358">
        <v>0</v>
      </c>
      <c r="AE158" s="358">
        <v>3</v>
      </c>
      <c r="AF158" s="358">
        <v>0</v>
      </c>
      <c r="AG158" s="358">
        <v>0</v>
      </c>
      <c r="AH158" s="358">
        <v>0</v>
      </c>
      <c r="AI158" s="358">
        <v>0</v>
      </c>
      <c r="AJ158" s="358">
        <v>0</v>
      </c>
      <c r="AK158" s="358">
        <v>0</v>
      </c>
      <c r="AL158" s="358">
        <v>1</v>
      </c>
      <c r="AM158" s="358">
        <v>0</v>
      </c>
      <c r="AN158" s="358">
        <v>0</v>
      </c>
      <c r="AO158" s="358">
        <v>3</v>
      </c>
      <c r="AP158" s="63">
        <f t="shared" si="16"/>
        <v>4</v>
      </c>
      <c r="AQ158" s="63">
        <f t="shared" si="17"/>
        <v>4</v>
      </c>
      <c r="AR158" s="63">
        <f t="shared" si="18"/>
        <v>0</v>
      </c>
      <c r="AT158" s="176" cm="1">
        <f t="array" ref="AT158">SUMIFS('N1.3_Project_Listing'!$P$16:$P$829, 'N1.3_Project_Listing'!$E$16:$E$829,'N1.3_Project_Listing'!$E158, 'N1.3_Project_Listing'!$A$16:$A$829,ET_Risk_SC_Summation[[#Headers],[132kV Circuit Breaker]])</f>
        <v>0</v>
      </c>
      <c r="AU158" s="176" cm="1">
        <f t="array" ref="AU158">SUMIFS('N1.3_Project_Listing'!$P$16:$P$829, 'N1.3_Project_Listing'!$E$16:$E$829,'N1.3_Project_Listing'!$E158, 'N1.3_Project_Listing'!$A$16:$A$829,ET_Risk_SC_Summation[[#Headers],[132kV Transformer]])</f>
        <v>0</v>
      </c>
      <c r="AV158" s="176" cm="1">
        <f t="array" ref="AV158">SUMIFS('N1.3_Project_Listing'!$P$16:$P$829, 'N1.3_Project_Listing'!$E$16:$E$829,'N1.3_Project_Listing'!$E158, 'N1.3_Project_Listing'!$A$16:$A$829,ET_Risk_SC_Summation[[#Headers],[132kV Reactor]])</f>
        <v>0</v>
      </c>
      <c r="AW158" s="176" cm="1">
        <f t="array" ref="AW158">SUMIFS('N1.3_Project_Listing'!$P$16:$P$829, 'N1.3_Project_Listing'!$E$16:$E$829,'N1.3_Project_Listing'!$E158, 'N1.3_Project_Listing'!$A$16:$A$829,ET_Risk_SC_Summation[[#Headers],[132kV Underground Cable]])</f>
        <v>0</v>
      </c>
      <c r="AX158" s="176" cm="1">
        <f t="array" ref="AX158">SUMIFS('N1.3_Project_Listing'!$P$16:$P$829, 'N1.3_Project_Listing'!$E$16:$E$829,'N1.3_Project_Listing'!$E158, 'N1.3_Project_Listing'!$A$16:$A$829,ET_Risk_SC_Summation[[#Headers],[132kV OHL Conductor]])</f>
        <v>0</v>
      </c>
      <c r="AY158" s="176" cm="1">
        <f t="array" ref="AY158">SUMIFS('N1.3_Project_Listing'!$P$16:$P$829, 'N1.3_Project_Listing'!$E$16:$E$829,'N1.3_Project_Listing'!$E158, 'N1.3_Project_Listing'!$A$16:$A$829,ET_Risk_SC_Summation[[#Headers],[132kV OHL Fittings]])</f>
        <v>0</v>
      </c>
      <c r="AZ158" s="176" cm="1">
        <f t="array" ref="AZ158">SUMIFS('N1.3_Project_Listing'!$P$16:$P$829, 'N1.3_Project_Listing'!$E$16:$E$829,'N1.3_Project_Listing'!$E158, 'N1.3_Project_Listing'!$A$16:$A$829,ET_Risk_SC_Summation[[#Headers],[132kV OHL Tower]])</f>
        <v>0</v>
      </c>
      <c r="BA158" s="176" cm="1">
        <f t="array" ref="BA158">SUMIFS('N1.3_Project_Listing'!$P$16:$P$829, 'N1.3_Project_Listing'!$E$16:$E$829,'N1.3_Project_Listing'!$E158, 'N1.3_Project_Listing'!$A$16:$A$829,ET_Risk_SC_Summation[[#Headers],[275kV Circuit Breaker]])</f>
        <v>0</v>
      </c>
      <c r="BB158" s="176" cm="1">
        <f t="array" ref="BB158">SUMIFS('N1.3_Project_Listing'!$P$16:$P$829, 'N1.3_Project_Listing'!$E$16:$E$829,'N1.3_Project_Listing'!$E158, 'N1.3_Project_Listing'!$A$16:$A$829,ET_Risk_SC_Summation[[#Headers],[275kV Transformer]])</f>
        <v>0</v>
      </c>
      <c r="BC158" s="176" cm="1">
        <f t="array" ref="BC158">SUMIFS('N1.3_Project_Listing'!$P$16:$P$829, 'N1.3_Project_Listing'!$E$16:$E$829,'N1.3_Project_Listing'!$E158, 'N1.3_Project_Listing'!$A$16:$A$829,ET_Risk_SC_Summation[[#Headers],[275kV Reactor]])</f>
        <v>0</v>
      </c>
      <c r="BD158" s="176" cm="1">
        <f t="array" ref="BD158">SUMIFS('N1.3_Project_Listing'!$P$16:$P$829, 'N1.3_Project_Listing'!$E$16:$E$829,'N1.3_Project_Listing'!$E158, 'N1.3_Project_Listing'!$A$16:$A$829,ET_Risk_SC_Summation[[#Headers],[275kV Underground Cable]])</f>
        <v>0</v>
      </c>
      <c r="BE158" s="176" cm="1">
        <f t="array" ref="BE158">SUMIFS('N1.3_Project_Listing'!$P$16:$P$829, 'N1.3_Project_Listing'!$E$16:$E$829,'N1.3_Project_Listing'!$E158, 'N1.3_Project_Listing'!$A$16:$A$829,ET_Risk_SC_Summation[[#Headers],[275kV OHL Conductor]])</f>
        <v>0</v>
      </c>
      <c r="BF158" s="176" cm="1">
        <f t="array" ref="BF158">SUMIFS('N1.3_Project_Listing'!$P$16:$P$829, 'N1.3_Project_Listing'!$E$16:$E$829,'N1.3_Project_Listing'!$E158, 'N1.3_Project_Listing'!$A$16:$A$829,ET_Risk_SC_Summation[[#Headers],[275kV OHL Fittings]])</f>
        <v>0</v>
      </c>
      <c r="BG158" s="176" cm="1">
        <f t="array" ref="BG158">SUMIFS('N1.3_Project_Listing'!$P$16:$P$829, 'N1.3_Project_Listing'!$E$16:$E$829,'N1.3_Project_Listing'!$E158, 'N1.3_Project_Listing'!$A$16:$A$829,ET_Risk_SC_Summation[[#Headers],[275kV OHL Tower]])</f>
        <v>0</v>
      </c>
      <c r="BH158" s="176" cm="1">
        <f t="array" ref="BH158">SUMIFS('N1.3_Project_Listing'!$P$16:$P$829, 'N1.3_Project_Listing'!$E$16:$E$829,'N1.3_Project_Listing'!$E158, 'N1.3_Project_Listing'!$A$16:$A$829,ET_Risk_SC_Summation[[#Headers],[400kV Circuit Breaker]])</f>
        <v>0</v>
      </c>
      <c r="BI158" s="176" cm="1">
        <f t="array" ref="BI158">SUMIFS('N1.3_Project_Listing'!$P$16:$P$829, 'N1.3_Project_Listing'!$E$16:$E$829,'N1.3_Project_Listing'!$E158, 'N1.3_Project_Listing'!$A$16:$A$829,ET_Risk_SC_Summation[[#Headers],[400kV Transformer]])</f>
        <v>0</v>
      </c>
      <c r="BJ158" s="176" cm="1">
        <f t="array" ref="BJ158">SUMIFS('N1.3_Project_Listing'!$P$16:$P$829, 'N1.3_Project_Listing'!$E$16:$E$829,'N1.3_Project_Listing'!$E158, 'N1.3_Project_Listing'!$A$16:$A$829,ET_Risk_SC_Summation[[#Headers],[400kV Reactor]])</f>
        <v>0</v>
      </c>
      <c r="BK158" s="176" cm="1">
        <f t="array" ref="BK158">SUMIFS('N1.3_Project_Listing'!$P$16:$P$829, 'N1.3_Project_Listing'!$E$16:$E$829,'N1.3_Project_Listing'!$E158, 'N1.3_Project_Listing'!$A$16:$A$829,ET_Risk_SC_Summation[[#Headers],[400kV Underground Cable]])</f>
        <v>0</v>
      </c>
      <c r="BL158" s="176" cm="1">
        <f t="array" ref="BL158">SUMIFS('N1.3_Project_Listing'!$P$16:$P$829, 'N1.3_Project_Listing'!$E$16:$E$829,'N1.3_Project_Listing'!$E158, 'N1.3_Project_Listing'!$A$16:$A$829,ET_Risk_SC_Summation[[#Headers],[400kV OHL Conductor]])</f>
        <v>0</v>
      </c>
      <c r="BM158" s="176" cm="1">
        <f t="array" ref="BM158">SUMIFS('N1.3_Project_Listing'!$P$16:$P$829, 'N1.3_Project_Listing'!$E$16:$E$829,'N1.3_Project_Listing'!$E158, 'N1.3_Project_Listing'!$A$16:$A$829,ET_Risk_SC_Summation[[#Headers],[400kV OHL Fittings]])</f>
        <v>0</v>
      </c>
      <c r="BN158" s="176" cm="1">
        <f t="array" ref="BN158">SUMIFS('N1.3_Project_Listing'!$P$16:$P$829, 'N1.3_Project_Listing'!$E$16:$E$829,'N1.3_Project_Listing'!$E158, 'N1.3_Project_Listing'!$A$16:$A$829,ET_Risk_SC_Summation[[#Headers],[400kV OHL Tower]])</f>
        <v>0</v>
      </c>
      <c r="BO158" s="177" t="str">
        <f>IF(SUM(ET_Risk_SC_Summation[[#This Row],[132kV Circuit Breaker]:[400kV OHL Tower]])=0, "n/a", INDEX(ET_Risk_SC_Summation[#Headers],1,MATCH(MAX(ET_Risk_SC_Summation[[#This Row],[132kV Circuit Breaker]:[400kV OHL Tower]]),ET_Risk_SC_Summation[[#This Row],[132kV Circuit Breaker]:[400kV OHL Tower]],0)))</f>
        <v>n/a</v>
      </c>
      <c r="BP158" s="177" t="str">
        <f>IFERROR(INDEX('N0.7_Lookup_References'!$G$77:$G$98,MATCH(ET_Risk_SC_Summation[[#This Row],[Mxx Category]],'N0.7_Lookup_References'!$F$77:$F$98,0)),"")</f>
        <v/>
      </c>
    </row>
    <row r="159" spans="1:68" ht="94.5">
      <c r="A159" s="160" t="str">
        <f>IFERROR(INDEX(N1.2_Intervention_Types[NARM Asset Category],MATCH('N1.3_Project_Listing'!$C159,N1.2_Intervention_Types[Intervention Type ID],0),1),"")</f>
        <v>Governors</v>
      </c>
      <c r="B159" s="160" t="str">
        <f>IF($D$2="GD",IFERROR(INDEX(N1.2_Intervention_Types[C&amp;V Asset Category (GD)],MATCH('N1.3_Project_Listing'!$C159,N1.2_Intervention_Types[Intervention Type ID],0),1),""),IFERROR(INDEX(N1.2_Intervention_Types[NARM Asset Category],MATCH('N1.3_Project_Listing'!$C159,N1.2_Intervention_Types[Intervention Type ID],0),1),""))</f>
        <v>Governors</v>
      </c>
      <c r="C159" s="67">
        <f>IFERROR(INDEX(N1.2_Intervention_Types[Intervention Type ID],MATCH('N1.3_Project_Listing'!$I159,N1.2_Intervention_Types[Intervention Type],0),1),"")</f>
        <v>101</v>
      </c>
      <c r="D159" s="160" t="str">
        <f>IFERROR(INDEX(N1.2_Intervention_Types[Intervention Category],MATCH('N1.3_Project_Listing'!$C159,N1.2_Intervention_Types[Intervention Type ID],0),1),"")</f>
        <v>Replacement</v>
      </c>
      <c r="E159" s="210" t="s">
        <v>760</v>
      </c>
      <c r="F159" s="236" t="s">
        <v>761</v>
      </c>
      <c r="G159" s="236" t="s">
        <v>181</v>
      </c>
      <c r="H159" s="236" t="s">
        <v>300</v>
      </c>
      <c r="I159" s="151" t="s">
        <v>762</v>
      </c>
      <c r="J159" s="139">
        <v>2030</v>
      </c>
      <c r="K159" s="312">
        <v>4</v>
      </c>
      <c r="L159" s="312">
        <v>4</v>
      </c>
      <c r="M159" s="312">
        <v>0</v>
      </c>
      <c r="N159" s="343">
        <v>7.3116711591211317E-2</v>
      </c>
      <c r="O159" s="343">
        <v>5.5583386653314769E-3</v>
      </c>
      <c r="P159" s="365">
        <v>3.9430004279978359</v>
      </c>
      <c r="Q159" s="366">
        <f t="shared" si="14"/>
        <v>6.7558372925879837E-2</v>
      </c>
      <c r="R159" s="368">
        <f>IF('N1.3_Project_Listing'!$D159="Replacement",SUM('N1.3_Project_Listing'!$K159:$L159)/2,'N1.3_Project_Listing'!$M159)</f>
        <v>4</v>
      </c>
      <c r="S159" s="67" t="str">
        <f>IFERROR(INDEX('N0.7_Lookup_References'!$C$13:$C$72,MATCH($A159,'N0.7_Lookup_References'!$B$13:$B$72,0)),"")</f>
        <v>Number of</v>
      </c>
      <c r="T159" s="338" t="str">
        <f t="shared" si="15"/>
        <v/>
      </c>
      <c r="V159" s="358">
        <v>0</v>
      </c>
      <c r="W159" s="358">
        <v>0</v>
      </c>
      <c r="X159" s="358">
        <v>0</v>
      </c>
      <c r="Y159" s="358">
        <v>0</v>
      </c>
      <c r="Z159" s="358">
        <v>0</v>
      </c>
      <c r="AA159" s="358">
        <v>0</v>
      </c>
      <c r="AB159" s="358">
        <v>0</v>
      </c>
      <c r="AC159" s="358">
        <v>0</v>
      </c>
      <c r="AD159" s="358">
        <v>1</v>
      </c>
      <c r="AE159" s="358">
        <v>3</v>
      </c>
      <c r="AF159" s="358">
        <v>0</v>
      </c>
      <c r="AG159" s="358">
        <v>0</v>
      </c>
      <c r="AH159" s="358">
        <v>0</v>
      </c>
      <c r="AI159" s="358">
        <v>0</v>
      </c>
      <c r="AJ159" s="358">
        <v>0</v>
      </c>
      <c r="AK159" s="358">
        <v>0</v>
      </c>
      <c r="AL159" s="358">
        <v>0</v>
      </c>
      <c r="AM159" s="358">
        <v>0</v>
      </c>
      <c r="AN159" s="358">
        <v>1</v>
      </c>
      <c r="AO159" s="358">
        <v>3</v>
      </c>
      <c r="AP159" s="63">
        <f t="shared" si="16"/>
        <v>4</v>
      </c>
      <c r="AQ159" s="63">
        <f t="shared" si="17"/>
        <v>4</v>
      </c>
      <c r="AR159" s="63">
        <f t="shared" si="18"/>
        <v>0</v>
      </c>
      <c r="AT159" s="176" cm="1">
        <f t="array" ref="AT159">SUMIFS('N1.3_Project_Listing'!$P$16:$P$829, 'N1.3_Project_Listing'!$E$16:$E$829,'N1.3_Project_Listing'!$E159, 'N1.3_Project_Listing'!$A$16:$A$829,ET_Risk_SC_Summation[[#Headers],[132kV Circuit Breaker]])</f>
        <v>0</v>
      </c>
      <c r="AU159" s="176" cm="1">
        <f t="array" ref="AU159">SUMIFS('N1.3_Project_Listing'!$P$16:$P$829, 'N1.3_Project_Listing'!$E$16:$E$829,'N1.3_Project_Listing'!$E159, 'N1.3_Project_Listing'!$A$16:$A$829,ET_Risk_SC_Summation[[#Headers],[132kV Transformer]])</f>
        <v>0</v>
      </c>
      <c r="AV159" s="176" cm="1">
        <f t="array" ref="AV159">SUMIFS('N1.3_Project_Listing'!$P$16:$P$829, 'N1.3_Project_Listing'!$E$16:$E$829,'N1.3_Project_Listing'!$E159, 'N1.3_Project_Listing'!$A$16:$A$829,ET_Risk_SC_Summation[[#Headers],[132kV Reactor]])</f>
        <v>0</v>
      </c>
      <c r="AW159" s="176" cm="1">
        <f t="array" ref="AW159">SUMIFS('N1.3_Project_Listing'!$P$16:$P$829, 'N1.3_Project_Listing'!$E$16:$E$829,'N1.3_Project_Listing'!$E159, 'N1.3_Project_Listing'!$A$16:$A$829,ET_Risk_SC_Summation[[#Headers],[132kV Underground Cable]])</f>
        <v>0</v>
      </c>
      <c r="AX159" s="176" cm="1">
        <f t="array" ref="AX159">SUMIFS('N1.3_Project_Listing'!$P$16:$P$829, 'N1.3_Project_Listing'!$E$16:$E$829,'N1.3_Project_Listing'!$E159, 'N1.3_Project_Listing'!$A$16:$A$829,ET_Risk_SC_Summation[[#Headers],[132kV OHL Conductor]])</f>
        <v>0</v>
      </c>
      <c r="AY159" s="176" cm="1">
        <f t="array" ref="AY159">SUMIFS('N1.3_Project_Listing'!$P$16:$P$829, 'N1.3_Project_Listing'!$E$16:$E$829,'N1.3_Project_Listing'!$E159, 'N1.3_Project_Listing'!$A$16:$A$829,ET_Risk_SC_Summation[[#Headers],[132kV OHL Fittings]])</f>
        <v>0</v>
      </c>
      <c r="AZ159" s="176" cm="1">
        <f t="array" ref="AZ159">SUMIFS('N1.3_Project_Listing'!$P$16:$P$829, 'N1.3_Project_Listing'!$E$16:$E$829,'N1.3_Project_Listing'!$E159, 'N1.3_Project_Listing'!$A$16:$A$829,ET_Risk_SC_Summation[[#Headers],[132kV OHL Tower]])</f>
        <v>0</v>
      </c>
      <c r="BA159" s="176" cm="1">
        <f t="array" ref="BA159">SUMIFS('N1.3_Project_Listing'!$P$16:$P$829, 'N1.3_Project_Listing'!$E$16:$E$829,'N1.3_Project_Listing'!$E159, 'N1.3_Project_Listing'!$A$16:$A$829,ET_Risk_SC_Summation[[#Headers],[275kV Circuit Breaker]])</f>
        <v>0</v>
      </c>
      <c r="BB159" s="176" cm="1">
        <f t="array" ref="BB159">SUMIFS('N1.3_Project_Listing'!$P$16:$P$829, 'N1.3_Project_Listing'!$E$16:$E$829,'N1.3_Project_Listing'!$E159, 'N1.3_Project_Listing'!$A$16:$A$829,ET_Risk_SC_Summation[[#Headers],[275kV Transformer]])</f>
        <v>0</v>
      </c>
      <c r="BC159" s="176" cm="1">
        <f t="array" ref="BC159">SUMIFS('N1.3_Project_Listing'!$P$16:$P$829, 'N1.3_Project_Listing'!$E$16:$E$829,'N1.3_Project_Listing'!$E159, 'N1.3_Project_Listing'!$A$16:$A$829,ET_Risk_SC_Summation[[#Headers],[275kV Reactor]])</f>
        <v>0</v>
      </c>
      <c r="BD159" s="176" cm="1">
        <f t="array" ref="BD159">SUMIFS('N1.3_Project_Listing'!$P$16:$P$829, 'N1.3_Project_Listing'!$E$16:$E$829,'N1.3_Project_Listing'!$E159, 'N1.3_Project_Listing'!$A$16:$A$829,ET_Risk_SC_Summation[[#Headers],[275kV Underground Cable]])</f>
        <v>0</v>
      </c>
      <c r="BE159" s="176" cm="1">
        <f t="array" ref="BE159">SUMIFS('N1.3_Project_Listing'!$P$16:$P$829, 'N1.3_Project_Listing'!$E$16:$E$829,'N1.3_Project_Listing'!$E159, 'N1.3_Project_Listing'!$A$16:$A$829,ET_Risk_SC_Summation[[#Headers],[275kV OHL Conductor]])</f>
        <v>0</v>
      </c>
      <c r="BF159" s="176" cm="1">
        <f t="array" ref="BF159">SUMIFS('N1.3_Project_Listing'!$P$16:$P$829, 'N1.3_Project_Listing'!$E$16:$E$829,'N1.3_Project_Listing'!$E159, 'N1.3_Project_Listing'!$A$16:$A$829,ET_Risk_SC_Summation[[#Headers],[275kV OHL Fittings]])</f>
        <v>0</v>
      </c>
      <c r="BG159" s="176" cm="1">
        <f t="array" ref="BG159">SUMIFS('N1.3_Project_Listing'!$P$16:$P$829, 'N1.3_Project_Listing'!$E$16:$E$829,'N1.3_Project_Listing'!$E159, 'N1.3_Project_Listing'!$A$16:$A$829,ET_Risk_SC_Summation[[#Headers],[275kV OHL Tower]])</f>
        <v>0</v>
      </c>
      <c r="BH159" s="176" cm="1">
        <f t="array" ref="BH159">SUMIFS('N1.3_Project_Listing'!$P$16:$P$829, 'N1.3_Project_Listing'!$E$16:$E$829,'N1.3_Project_Listing'!$E159, 'N1.3_Project_Listing'!$A$16:$A$829,ET_Risk_SC_Summation[[#Headers],[400kV Circuit Breaker]])</f>
        <v>0</v>
      </c>
      <c r="BI159" s="176" cm="1">
        <f t="array" ref="BI159">SUMIFS('N1.3_Project_Listing'!$P$16:$P$829, 'N1.3_Project_Listing'!$E$16:$E$829,'N1.3_Project_Listing'!$E159, 'N1.3_Project_Listing'!$A$16:$A$829,ET_Risk_SC_Summation[[#Headers],[400kV Transformer]])</f>
        <v>0</v>
      </c>
      <c r="BJ159" s="176" cm="1">
        <f t="array" ref="BJ159">SUMIFS('N1.3_Project_Listing'!$P$16:$P$829, 'N1.3_Project_Listing'!$E$16:$E$829,'N1.3_Project_Listing'!$E159, 'N1.3_Project_Listing'!$A$16:$A$829,ET_Risk_SC_Summation[[#Headers],[400kV Reactor]])</f>
        <v>0</v>
      </c>
      <c r="BK159" s="176" cm="1">
        <f t="array" ref="BK159">SUMIFS('N1.3_Project_Listing'!$P$16:$P$829, 'N1.3_Project_Listing'!$E$16:$E$829,'N1.3_Project_Listing'!$E159, 'N1.3_Project_Listing'!$A$16:$A$829,ET_Risk_SC_Summation[[#Headers],[400kV Underground Cable]])</f>
        <v>0</v>
      </c>
      <c r="BL159" s="176" cm="1">
        <f t="array" ref="BL159">SUMIFS('N1.3_Project_Listing'!$P$16:$P$829, 'N1.3_Project_Listing'!$E$16:$E$829,'N1.3_Project_Listing'!$E159, 'N1.3_Project_Listing'!$A$16:$A$829,ET_Risk_SC_Summation[[#Headers],[400kV OHL Conductor]])</f>
        <v>0</v>
      </c>
      <c r="BM159" s="176" cm="1">
        <f t="array" ref="BM159">SUMIFS('N1.3_Project_Listing'!$P$16:$P$829, 'N1.3_Project_Listing'!$E$16:$E$829,'N1.3_Project_Listing'!$E159, 'N1.3_Project_Listing'!$A$16:$A$829,ET_Risk_SC_Summation[[#Headers],[400kV OHL Fittings]])</f>
        <v>0</v>
      </c>
      <c r="BN159" s="176" cm="1">
        <f t="array" ref="BN159">SUMIFS('N1.3_Project_Listing'!$P$16:$P$829, 'N1.3_Project_Listing'!$E$16:$E$829,'N1.3_Project_Listing'!$E159, 'N1.3_Project_Listing'!$A$16:$A$829,ET_Risk_SC_Summation[[#Headers],[400kV OHL Tower]])</f>
        <v>0</v>
      </c>
      <c r="BO159" s="177" t="str">
        <f>IF(SUM(ET_Risk_SC_Summation[[#This Row],[132kV Circuit Breaker]:[400kV OHL Tower]])=0, "n/a", INDEX(ET_Risk_SC_Summation[#Headers],1,MATCH(MAX(ET_Risk_SC_Summation[[#This Row],[132kV Circuit Breaker]:[400kV OHL Tower]]),ET_Risk_SC_Summation[[#This Row],[132kV Circuit Breaker]:[400kV OHL Tower]],0)))</f>
        <v>n/a</v>
      </c>
      <c r="BP159" s="177" t="str">
        <f>IFERROR(INDEX('N0.7_Lookup_References'!$G$77:$G$98,MATCH(ET_Risk_SC_Summation[[#This Row],[Mxx Category]],'N0.7_Lookup_References'!$F$77:$F$98,0)),"")</f>
        <v/>
      </c>
    </row>
    <row r="160" spans="1:68" ht="94.5">
      <c r="A160" s="160" t="str">
        <f>IFERROR(INDEX(N1.2_Intervention_Types[NARM Asset Category],MATCH('N1.3_Project_Listing'!$C160,N1.2_Intervention_Types[Intervention Type ID],0),1),"")</f>
        <v>Governors</v>
      </c>
      <c r="B160" s="160" t="str">
        <f>IF($D$2="GD",IFERROR(INDEX(N1.2_Intervention_Types[C&amp;V Asset Category (GD)],MATCH('N1.3_Project_Listing'!$C160,N1.2_Intervention_Types[Intervention Type ID],0),1),""),IFERROR(INDEX(N1.2_Intervention_Types[NARM Asset Category],MATCH('N1.3_Project_Listing'!$C160,N1.2_Intervention_Types[Intervention Type ID],0),1),""))</f>
        <v>Governors</v>
      </c>
      <c r="C160" s="67">
        <f>IFERROR(INDEX(N1.2_Intervention_Types[Intervention Type ID],MATCH('N1.3_Project_Listing'!$I160,N1.2_Intervention_Types[Intervention Type],0),1),"")</f>
        <v>101</v>
      </c>
      <c r="D160" s="160" t="str">
        <f>IFERROR(INDEX(N1.2_Intervention_Types[Intervention Category],MATCH('N1.3_Project_Listing'!$C160,N1.2_Intervention_Types[Intervention Type ID],0),1),"")</f>
        <v>Replacement</v>
      </c>
      <c r="E160" s="210" t="s">
        <v>760</v>
      </c>
      <c r="F160" s="236" t="s">
        <v>761</v>
      </c>
      <c r="G160" s="236" t="s">
        <v>181</v>
      </c>
      <c r="H160" s="236" t="s">
        <v>300</v>
      </c>
      <c r="I160" s="151" t="s">
        <v>762</v>
      </c>
      <c r="J160" s="139">
        <v>2031</v>
      </c>
      <c r="K160" s="312">
        <v>4</v>
      </c>
      <c r="L160" s="312">
        <v>4</v>
      </c>
      <c r="M160" s="312">
        <v>0</v>
      </c>
      <c r="N160" s="343">
        <v>0.12598485550334657</v>
      </c>
      <c r="O160" s="343">
        <v>8.1036841956540519E-3</v>
      </c>
      <c r="P160" s="365">
        <v>6.8299562209458147</v>
      </c>
      <c r="Q160" s="366">
        <f t="shared" si="14"/>
        <v>0.11788117130769252</v>
      </c>
      <c r="R160" s="368">
        <f>IF('N1.3_Project_Listing'!$D160="Replacement",SUM('N1.3_Project_Listing'!$K160:$L160)/2,'N1.3_Project_Listing'!$M160)</f>
        <v>4</v>
      </c>
      <c r="S160" s="67" t="str">
        <f>IFERROR(INDEX('N0.7_Lookup_References'!$C$13:$C$72,MATCH($A160,'N0.7_Lookup_References'!$B$13:$B$72,0)),"")</f>
        <v>Number of</v>
      </c>
      <c r="T160" s="338" t="str">
        <f t="shared" si="15"/>
        <v/>
      </c>
      <c r="V160" s="358">
        <v>0</v>
      </c>
      <c r="W160" s="358">
        <v>0</v>
      </c>
      <c r="X160" s="358">
        <v>0</v>
      </c>
      <c r="Y160" s="358">
        <v>0</v>
      </c>
      <c r="Z160" s="358">
        <v>0</v>
      </c>
      <c r="AA160" s="358">
        <v>0</v>
      </c>
      <c r="AB160" s="358">
        <v>0</v>
      </c>
      <c r="AC160" s="358">
        <v>0</v>
      </c>
      <c r="AD160" s="358">
        <v>0</v>
      </c>
      <c r="AE160" s="358">
        <v>4</v>
      </c>
      <c r="AF160" s="358">
        <v>0</v>
      </c>
      <c r="AG160" s="358">
        <v>0</v>
      </c>
      <c r="AH160" s="358">
        <v>0</v>
      </c>
      <c r="AI160" s="358">
        <v>0</v>
      </c>
      <c r="AJ160" s="358">
        <v>0</v>
      </c>
      <c r="AK160" s="358">
        <v>0</v>
      </c>
      <c r="AL160" s="358">
        <v>0</v>
      </c>
      <c r="AM160" s="358">
        <v>0</v>
      </c>
      <c r="AN160" s="358">
        <v>0</v>
      </c>
      <c r="AO160" s="358">
        <v>4</v>
      </c>
      <c r="AP160" s="63">
        <f t="shared" si="16"/>
        <v>4</v>
      </c>
      <c r="AQ160" s="63">
        <f t="shared" si="17"/>
        <v>4</v>
      </c>
      <c r="AR160" s="63">
        <f t="shared" si="18"/>
        <v>0</v>
      </c>
      <c r="AT160" s="176" cm="1">
        <f t="array" ref="AT160">SUMIFS('N1.3_Project_Listing'!$P$16:$P$829, 'N1.3_Project_Listing'!$E$16:$E$829,'N1.3_Project_Listing'!$E160, 'N1.3_Project_Listing'!$A$16:$A$829,ET_Risk_SC_Summation[[#Headers],[132kV Circuit Breaker]])</f>
        <v>0</v>
      </c>
      <c r="AU160" s="176" cm="1">
        <f t="array" ref="AU160">SUMIFS('N1.3_Project_Listing'!$P$16:$P$829, 'N1.3_Project_Listing'!$E$16:$E$829,'N1.3_Project_Listing'!$E160, 'N1.3_Project_Listing'!$A$16:$A$829,ET_Risk_SC_Summation[[#Headers],[132kV Transformer]])</f>
        <v>0</v>
      </c>
      <c r="AV160" s="176" cm="1">
        <f t="array" ref="AV160">SUMIFS('N1.3_Project_Listing'!$P$16:$P$829, 'N1.3_Project_Listing'!$E$16:$E$829,'N1.3_Project_Listing'!$E160, 'N1.3_Project_Listing'!$A$16:$A$829,ET_Risk_SC_Summation[[#Headers],[132kV Reactor]])</f>
        <v>0</v>
      </c>
      <c r="AW160" s="176" cm="1">
        <f t="array" ref="AW160">SUMIFS('N1.3_Project_Listing'!$P$16:$P$829, 'N1.3_Project_Listing'!$E$16:$E$829,'N1.3_Project_Listing'!$E160, 'N1.3_Project_Listing'!$A$16:$A$829,ET_Risk_SC_Summation[[#Headers],[132kV Underground Cable]])</f>
        <v>0</v>
      </c>
      <c r="AX160" s="176" cm="1">
        <f t="array" ref="AX160">SUMIFS('N1.3_Project_Listing'!$P$16:$P$829, 'N1.3_Project_Listing'!$E$16:$E$829,'N1.3_Project_Listing'!$E160, 'N1.3_Project_Listing'!$A$16:$A$829,ET_Risk_SC_Summation[[#Headers],[132kV OHL Conductor]])</f>
        <v>0</v>
      </c>
      <c r="AY160" s="176" cm="1">
        <f t="array" ref="AY160">SUMIFS('N1.3_Project_Listing'!$P$16:$P$829, 'N1.3_Project_Listing'!$E$16:$E$829,'N1.3_Project_Listing'!$E160, 'N1.3_Project_Listing'!$A$16:$A$829,ET_Risk_SC_Summation[[#Headers],[132kV OHL Fittings]])</f>
        <v>0</v>
      </c>
      <c r="AZ160" s="176" cm="1">
        <f t="array" ref="AZ160">SUMIFS('N1.3_Project_Listing'!$P$16:$P$829, 'N1.3_Project_Listing'!$E$16:$E$829,'N1.3_Project_Listing'!$E160, 'N1.3_Project_Listing'!$A$16:$A$829,ET_Risk_SC_Summation[[#Headers],[132kV OHL Tower]])</f>
        <v>0</v>
      </c>
      <c r="BA160" s="176" cm="1">
        <f t="array" ref="BA160">SUMIFS('N1.3_Project_Listing'!$P$16:$P$829, 'N1.3_Project_Listing'!$E$16:$E$829,'N1.3_Project_Listing'!$E160, 'N1.3_Project_Listing'!$A$16:$A$829,ET_Risk_SC_Summation[[#Headers],[275kV Circuit Breaker]])</f>
        <v>0</v>
      </c>
      <c r="BB160" s="176" cm="1">
        <f t="array" ref="BB160">SUMIFS('N1.3_Project_Listing'!$P$16:$P$829, 'N1.3_Project_Listing'!$E$16:$E$829,'N1.3_Project_Listing'!$E160, 'N1.3_Project_Listing'!$A$16:$A$829,ET_Risk_SC_Summation[[#Headers],[275kV Transformer]])</f>
        <v>0</v>
      </c>
      <c r="BC160" s="176" cm="1">
        <f t="array" ref="BC160">SUMIFS('N1.3_Project_Listing'!$P$16:$P$829, 'N1.3_Project_Listing'!$E$16:$E$829,'N1.3_Project_Listing'!$E160, 'N1.3_Project_Listing'!$A$16:$A$829,ET_Risk_SC_Summation[[#Headers],[275kV Reactor]])</f>
        <v>0</v>
      </c>
      <c r="BD160" s="176" cm="1">
        <f t="array" ref="BD160">SUMIFS('N1.3_Project_Listing'!$P$16:$P$829, 'N1.3_Project_Listing'!$E$16:$E$829,'N1.3_Project_Listing'!$E160, 'N1.3_Project_Listing'!$A$16:$A$829,ET_Risk_SC_Summation[[#Headers],[275kV Underground Cable]])</f>
        <v>0</v>
      </c>
      <c r="BE160" s="176" cm="1">
        <f t="array" ref="BE160">SUMIFS('N1.3_Project_Listing'!$P$16:$P$829, 'N1.3_Project_Listing'!$E$16:$E$829,'N1.3_Project_Listing'!$E160, 'N1.3_Project_Listing'!$A$16:$A$829,ET_Risk_SC_Summation[[#Headers],[275kV OHL Conductor]])</f>
        <v>0</v>
      </c>
      <c r="BF160" s="176" cm="1">
        <f t="array" ref="BF160">SUMIFS('N1.3_Project_Listing'!$P$16:$P$829, 'N1.3_Project_Listing'!$E$16:$E$829,'N1.3_Project_Listing'!$E160, 'N1.3_Project_Listing'!$A$16:$A$829,ET_Risk_SC_Summation[[#Headers],[275kV OHL Fittings]])</f>
        <v>0</v>
      </c>
      <c r="BG160" s="176" cm="1">
        <f t="array" ref="BG160">SUMIFS('N1.3_Project_Listing'!$P$16:$P$829, 'N1.3_Project_Listing'!$E$16:$E$829,'N1.3_Project_Listing'!$E160, 'N1.3_Project_Listing'!$A$16:$A$829,ET_Risk_SC_Summation[[#Headers],[275kV OHL Tower]])</f>
        <v>0</v>
      </c>
      <c r="BH160" s="176" cm="1">
        <f t="array" ref="BH160">SUMIFS('N1.3_Project_Listing'!$P$16:$P$829, 'N1.3_Project_Listing'!$E$16:$E$829,'N1.3_Project_Listing'!$E160, 'N1.3_Project_Listing'!$A$16:$A$829,ET_Risk_SC_Summation[[#Headers],[400kV Circuit Breaker]])</f>
        <v>0</v>
      </c>
      <c r="BI160" s="176" cm="1">
        <f t="array" ref="BI160">SUMIFS('N1.3_Project_Listing'!$P$16:$P$829, 'N1.3_Project_Listing'!$E$16:$E$829,'N1.3_Project_Listing'!$E160, 'N1.3_Project_Listing'!$A$16:$A$829,ET_Risk_SC_Summation[[#Headers],[400kV Transformer]])</f>
        <v>0</v>
      </c>
      <c r="BJ160" s="176" cm="1">
        <f t="array" ref="BJ160">SUMIFS('N1.3_Project_Listing'!$P$16:$P$829, 'N1.3_Project_Listing'!$E$16:$E$829,'N1.3_Project_Listing'!$E160, 'N1.3_Project_Listing'!$A$16:$A$829,ET_Risk_SC_Summation[[#Headers],[400kV Reactor]])</f>
        <v>0</v>
      </c>
      <c r="BK160" s="176" cm="1">
        <f t="array" ref="BK160">SUMIFS('N1.3_Project_Listing'!$P$16:$P$829, 'N1.3_Project_Listing'!$E$16:$E$829,'N1.3_Project_Listing'!$E160, 'N1.3_Project_Listing'!$A$16:$A$829,ET_Risk_SC_Summation[[#Headers],[400kV Underground Cable]])</f>
        <v>0</v>
      </c>
      <c r="BL160" s="176" cm="1">
        <f t="array" ref="BL160">SUMIFS('N1.3_Project_Listing'!$P$16:$P$829, 'N1.3_Project_Listing'!$E$16:$E$829,'N1.3_Project_Listing'!$E160, 'N1.3_Project_Listing'!$A$16:$A$829,ET_Risk_SC_Summation[[#Headers],[400kV OHL Conductor]])</f>
        <v>0</v>
      </c>
      <c r="BM160" s="176" cm="1">
        <f t="array" ref="BM160">SUMIFS('N1.3_Project_Listing'!$P$16:$P$829, 'N1.3_Project_Listing'!$E$16:$E$829,'N1.3_Project_Listing'!$E160, 'N1.3_Project_Listing'!$A$16:$A$829,ET_Risk_SC_Summation[[#Headers],[400kV OHL Fittings]])</f>
        <v>0</v>
      </c>
      <c r="BN160" s="176" cm="1">
        <f t="array" ref="BN160">SUMIFS('N1.3_Project_Listing'!$P$16:$P$829, 'N1.3_Project_Listing'!$E$16:$E$829,'N1.3_Project_Listing'!$E160, 'N1.3_Project_Listing'!$A$16:$A$829,ET_Risk_SC_Summation[[#Headers],[400kV OHL Tower]])</f>
        <v>0</v>
      </c>
      <c r="BO160" s="177" t="str">
        <f>IF(SUM(ET_Risk_SC_Summation[[#This Row],[132kV Circuit Breaker]:[400kV OHL Tower]])=0, "n/a", INDEX(ET_Risk_SC_Summation[#Headers],1,MATCH(MAX(ET_Risk_SC_Summation[[#This Row],[132kV Circuit Breaker]:[400kV OHL Tower]]),ET_Risk_SC_Summation[[#This Row],[132kV Circuit Breaker]:[400kV OHL Tower]],0)))</f>
        <v>n/a</v>
      </c>
      <c r="BP160" s="177" t="str">
        <f>IFERROR(INDEX('N0.7_Lookup_References'!$G$77:$G$98,MATCH(ET_Risk_SC_Summation[[#This Row],[Mxx Category]],'N0.7_Lookup_References'!$F$77:$F$98,0)),"")</f>
        <v/>
      </c>
    </row>
    <row r="161" spans="1:68" ht="94.5">
      <c r="A161" s="160" t="str">
        <f>IFERROR(INDEX(N1.2_Intervention_Types[NARM Asset Category],MATCH('N1.3_Project_Listing'!$C161,N1.2_Intervention_Types[Intervention Type ID],0),1),"")</f>
        <v>Governors</v>
      </c>
      <c r="B161" s="160" t="str">
        <f>IF($D$2="GD",IFERROR(INDEX(N1.2_Intervention_Types[C&amp;V Asset Category (GD)],MATCH('N1.3_Project_Listing'!$C161,N1.2_Intervention_Types[Intervention Type ID],0),1),""),IFERROR(INDEX(N1.2_Intervention_Types[NARM Asset Category],MATCH('N1.3_Project_Listing'!$C161,N1.2_Intervention_Types[Intervention Type ID],0),1),""))</f>
        <v>Governors</v>
      </c>
      <c r="C161" s="67">
        <f>IFERROR(INDEX(N1.2_Intervention_Types[Intervention Type ID],MATCH('N1.3_Project_Listing'!$I161,N1.2_Intervention_Types[Intervention Type],0),1),"")</f>
        <v>95</v>
      </c>
      <c r="D161" s="160" t="str">
        <f>IFERROR(INDEX(N1.2_Intervention_Types[Intervention Category],MATCH('N1.3_Project_Listing'!$C161,N1.2_Intervention_Types[Intervention Type ID],0),1),"")</f>
        <v>Refurbishment</v>
      </c>
      <c r="E161" s="210" t="s">
        <v>763</v>
      </c>
      <c r="F161" s="236" t="s">
        <v>764</v>
      </c>
      <c r="G161" s="236" t="s">
        <v>181</v>
      </c>
      <c r="H161" s="236" t="s">
        <v>300</v>
      </c>
      <c r="I161" s="151" t="s">
        <v>765</v>
      </c>
      <c r="J161" s="139">
        <v>2027</v>
      </c>
      <c r="K161" s="312">
        <v>0</v>
      </c>
      <c r="L161" s="312">
        <v>0</v>
      </c>
      <c r="M161" s="312">
        <v>5</v>
      </c>
      <c r="N161" s="343">
        <v>0.40858190011233975</v>
      </c>
      <c r="O161" s="343">
        <v>0.16775358845512794</v>
      </c>
      <c r="P161" s="365">
        <v>5.5005303023671379</v>
      </c>
      <c r="Q161" s="366">
        <f t="shared" si="14"/>
        <v>0.2408283116572118</v>
      </c>
      <c r="R161" s="368">
        <f>IF('N1.3_Project_Listing'!$D161="Replacement",SUM('N1.3_Project_Listing'!$K161:$L161)/2,'N1.3_Project_Listing'!$M161)</f>
        <v>5</v>
      </c>
      <c r="S161" s="67" t="str">
        <f>IFERROR(INDEX('N0.7_Lookup_References'!$C$13:$C$72,MATCH($A161,'N0.7_Lookup_References'!$B$13:$B$72,0)),"")</f>
        <v>Number of</v>
      </c>
      <c r="T161" s="338" t="str">
        <f t="shared" si="15"/>
        <v/>
      </c>
      <c r="V161" s="358">
        <v>0</v>
      </c>
      <c r="W161" s="358">
        <v>0</v>
      </c>
      <c r="X161" s="358">
        <v>0</v>
      </c>
      <c r="Y161" s="358">
        <v>0</v>
      </c>
      <c r="Z161" s="358">
        <v>0</v>
      </c>
      <c r="AA161" s="358">
        <v>0</v>
      </c>
      <c r="AB161" s="358">
        <v>0</v>
      </c>
      <c r="AC161" s="358">
        <v>0</v>
      </c>
      <c r="AD161" s="358">
        <v>0</v>
      </c>
      <c r="AE161" s="358">
        <v>5</v>
      </c>
      <c r="AF161" s="358">
        <v>0</v>
      </c>
      <c r="AG161" s="358">
        <v>0</v>
      </c>
      <c r="AH161" s="358">
        <v>0</v>
      </c>
      <c r="AI161" s="358">
        <v>0</v>
      </c>
      <c r="AJ161" s="358">
        <v>0</v>
      </c>
      <c r="AK161" s="358">
        <v>0</v>
      </c>
      <c r="AL161" s="358">
        <v>0</v>
      </c>
      <c r="AM161" s="358">
        <v>0</v>
      </c>
      <c r="AN161" s="358">
        <v>0</v>
      </c>
      <c r="AO161" s="358">
        <v>5</v>
      </c>
      <c r="AP161" s="63">
        <f t="shared" si="16"/>
        <v>5</v>
      </c>
      <c r="AQ161" s="63">
        <f t="shared" si="17"/>
        <v>5</v>
      </c>
      <c r="AR161" s="63">
        <f t="shared" si="18"/>
        <v>0</v>
      </c>
      <c r="AT161" s="176" cm="1">
        <f t="array" ref="AT161">SUMIFS('N1.3_Project_Listing'!$P$16:$P$829, 'N1.3_Project_Listing'!$E$16:$E$829,'N1.3_Project_Listing'!$E161, 'N1.3_Project_Listing'!$A$16:$A$829,ET_Risk_SC_Summation[[#Headers],[132kV Circuit Breaker]])</f>
        <v>0</v>
      </c>
      <c r="AU161" s="176" cm="1">
        <f t="array" ref="AU161">SUMIFS('N1.3_Project_Listing'!$P$16:$P$829, 'N1.3_Project_Listing'!$E$16:$E$829,'N1.3_Project_Listing'!$E161, 'N1.3_Project_Listing'!$A$16:$A$829,ET_Risk_SC_Summation[[#Headers],[132kV Transformer]])</f>
        <v>0</v>
      </c>
      <c r="AV161" s="176" cm="1">
        <f t="array" ref="AV161">SUMIFS('N1.3_Project_Listing'!$P$16:$P$829, 'N1.3_Project_Listing'!$E$16:$E$829,'N1.3_Project_Listing'!$E161, 'N1.3_Project_Listing'!$A$16:$A$829,ET_Risk_SC_Summation[[#Headers],[132kV Reactor]])</f>
        <v>0</v>
      </c>
      <c r="AW161" s="176" cm="1">
        <f t="array" ref="AW161">SUMIFS('N1.3_Project_Listing'!$P$16:$P$829, 'N1.3_Project_Listing'!$E$16:$E$829,'N1.3_Project_Listing'!$E161, 'N1.3_Project_Listing'!$A$16:$A$829,ET_Risk_SC_Summation[[#Headers],[132kV Underground Cable]])</f>
        <v>0</v>
      </c>
      <c r="AX161" s="176" cm="1">
        <f t="array" ref="AX161">SUMIFS('N1.3_Project_Listing'!$P$16:$P$829, 'N1.3_Project_Listing'!$E$16:$E$829,'N1.3_Project_Listing'!$E161, 'N1.3_Project_Listing'!$A$16:$A$829,ET_Risk_SC_Summation[[#Headers],[132kV OHL Conductor]])</f>
        <v>0</v>
      </c>
      <c r="AY161" s="176" cm="1">
        <f t="array" ref="AY161">SUMIFS('N1.3_Project_Listing'!$P$16:$P$829, 'N1.3_Project_Listing'!$E$16:$E$829,'N1.3_Project_Listing'!$E161, 'N1.3_Project_Listing'!$A$16:$A$829,ET_Risk_SC_Summation[[#Headers],[132kV OHL Fittings]])</f>
        <v>0</v>
      </c>
      <c r="AZ161" s="176" cm="1">
        <f t="array" ref="AZ161">SUMIFS('N1.3_Project_Listing'!$P$16:$P$829, 'N1.3_Project_Listing'!$E$16:$E$829,'N1.3_Project_Listing'!$E161, 'N1.3_Project_Listing'!$A$16:$A$829,ET_Risk_SC_Summation[[#Headers],[132kV OHL Tower]])</f>
        <v>0</v>
      </c>
      <c r="BA161" s="176" cm="1">
        <f t="array" ref="BA161">SUMIFS('N1.3_Project_Listing'!$P$16:$P$829, 'N1.3_Project_Listing'!$E$16:$E$829,'N1.3_Project_Listing'!$E161, 'N1.3_Project_Listing'!$A$16:$A$829,ET_Risk_SC_Summation[[#Headers],[275kV Circuit Breaker]])</f>
        <v>0</v>
      </c>
      <c r="BB161" s="176" cm="1">
        <f t="array" ref="BB161">SUMIFS('N1.3_Project_Listing'!$P$16:$P$829, 'N1.3_Project_Listing'!$E$16:$E$829,'N1.3_Project_Listing'!$E161, 'N1.3_Project_Listing'!$A$16:$A$829,ET_Risk_SC_Summation[[#Headers],[275kV Transformer]])</f>
        <v>0</v>
      </c>
      <c r="BC161" s="176" cm="1">
        <f t="array" ref="BC161">SUMIFS('N1.3_Project_Listing'!$P$16:$P$829, 'N1.3_Project_Listing'!$E$16:$E$829,'N1.3_Project_Listing'!$E161, 'N1.3_Project_Listing'!$A$16:$A$829,ET_Risk_SC_Summation[[#Headers],[275kV Reactor]])</f>
        <v>0</v>
      </c>
      <c r="BD161" s="176" cm="1">
        <f t="array" ref="BD161">SUMIFS('N1.3_Project_Listing'!$P$16:$P$829, 'N1.3_Project_Listing'!$E$16:$E$829,'N1.3_Project_Listing'!$E161, 'N1.3_Project_Listing'!$A$16:$A$829,ET_Risk_SC_Summation[[#Headers],[275kV Underground Cable]])</f>
        <v>0</v>
      </c>
      <c r="BE161" s="176" cm="1">
        <f t="array" ref="BE161">SUMIFS('N1.3_Project_Listing'!$P$16:$P$829, 'N1.3_Project_Listing'!$E$16:$E$829,'N1.3_Project_Listing'!$E161, 'N1.3_Project_Listing'!$A$16:$A$829,ET_Risk_SC_Summation[[#Headers],[275kV OHL Conductor]])</f>
        <v>0</v>
      </c>
      <c r="BF161" s="176" cm="1">
        <f t="array" ref="BF161">SUMIFS('N1.3_Project_Listing'!$P$16:$P$829, 'N1.3_Project_Listing'!$E$16:$E$829,'N1.3_Project_Listing'!$E161, 'N1.3_Project_Listing'!$A$16:$A$829,ET_Risk_SC_Summation[[#Headers],[275kV OHL Fittings]])</f>
        <v>0</v>
      </c>
      <c r="BG161" s="176" cm="1">
        <f t="array" ref="BG161">SUMIFS('N1.3_Project_Listing'!$P$16:$P$829, 'N1.3_Project_Listing'!$E$16:$E$829,'N1.3_Project_Listing'!$E161, 'N1.3_Project_Listing'!$A$16:$A$829,ET_Risk_SC_Summation[[#Headers],[275kV OHL Tower]])</f>
        <v>0</v>
      </c>
      <c r="BH161" s="176" cm="1">
        <f t="array" ref="BH161">SUMIFS('N1.3_Project_Listing'!$P$16:$P$829, 'N1.3_Project_Listing'!$E$16:$E$829,'N1.3_Project_Listing'!$E161, 'N1.3_Project_Listing'!$A$16:$A$829,ET_Risk_SC_Summation[[#Headers],[400kV Circuit Breaker]])</f>
        <v>0</v>
      </c>
      <c r="BI161" s="176" cm="1">
        <f t="array" ref="BI161">SUMIFS('N1.3_Project_Listing'!$P$16:$P$829, 'N1.3_Project_Listing'!$E$16:$E$829,'N1.3_Project_Listing'!$E161, 'N1.3_Project_Listing'!$A$16:$A$829,ET_Risk_SC_Summation[[#Headers],[400kV Transformer]])</f>
        <v>0</v>
      </c>
      <c r="BJ161" s="176" cm="1">
        <f t="array" ref="BJ161">SUMIFS('N1.3_Project_Listing'!$P$16:$P$829, 'N1.3_Project_Listing'!$E$16:$E$829,'N1.3_Project_Listing'!$E161, 'N1.3_Project_Listing'!$A$16:$A$829,ET_Risk_SC_Summation[[#Headers],[400kV Reactor]])</f>
        <v>0</v>
      </c>
      <c r="BK161" s="176" cm="1">
        <f t="array" ref="BK161">SUMIFS('N1.3_Project_Listing'!$P$16:$P$829, 'N1.3_Project_Listing'!$E$16:$E$829,'N1.3_Project_Listing'!$E161, 'N1.3_Project_Listing'!$A$16:$A$829,ET_Risk_SC_Summation[[#Headers],[400kV Underground Cable]])</f>
        <v>0</v>
      </c>
      <c r="BL161" s="176" cm="1">
        <f t="array" ref="BL161">SUMIFS('N1.3_Project_Listing'!$P$16:$P$829, 'N1.3_Project_Listing'!$E$16:$E$829,'N1.3_Project_Listing'!$E161, 'N1.3_Project_Listing'!$A$16:$A$829,ET_Risk_SC_Summation[[#Headers],[400kV OHL Conductor]])</f>
        <v>0</v>
      </c>
      <c r="BM161" s="176" cm="1">
        <f t="array" ref="BM161">SUMIFS('N1.3_Project_Listing'!$P$16:$P$829, 'N1.3_Project_Listing'!$E$16:$E$829,'N1.3_Project_Listing'!$E161, 'N1.3_Project_Listing'!$A$16:$A$829,ET_Risk_SC_Summation[[#Headers],[400kV OHL Fittings]])</f>
        <v>0</v>
      </c>
      <c r="BN161" s="176" cm="1">
        <f t="array" ref="BN161">SUMIFS('N1.3_Project_Listing'!$P$16:$P$829, 'N1.3_Project_Listing'!$E$16:$E$829,'N1.3_Project_Listing'!$E161, 'N1.3_Project_Listing'!$A$16:$A$829,ET_Risk_SC_Summation[[#Headers],[400kV OHL Tower]])</f>
        <v>0</v>
      </c>
      <c r="BO161" s="177" t="str">
        <f>IF(SUM(ET_Risk_SC_Summation[[#This Row],[132kV Circuit Breaker]:[400kV OHL Tower]])=0, "n/a", INDEX(ET_Risk_SC_Summation[#Headers],1,MATCH(MAX(ET_Risk_SC_Summation[[#This Row],[132kV Circuit Breaker]:[400kV OHL Tower]]),ET_Risk_SC_Summation[[#This Row],[132kV Circuit Breaker]:[400kV OHL Tower]],0)))</f>
        <v>n/a</v>
      </c>
      <c r="BP161" s="177" t="str">
        <f>IFERROR(INDEX('N0.7_Lookup_References'!$G$77:$G$98,MATCH(ET_Risk_SC_Summation[[#This Row],[Mxx Category]],'N0.7_Lookup_References'!$F$77:$F$98,0)),"")</f>
        <v/>
      </c>
    </row>
    <row r="162" spans="1:68" ht="94.5">
      <c r="A162" s="160" t="str">
        <f>IFERROR(INDEX(N1.2_Intervention_Types[NARM Asset Category],MATCH('N1.3_Project_Listing'!$C162,N1.2_Intervention_Types[Intervention Type ID],0),1),"")</f>
        <v>Governors</v>
      </c>
      <c r="B162" s="160" t="str">
        <f>IF($D$2="GD",IFERROR(INDEX(N1.2_Intervention_Types[C&amp;V Asset Category (GD)],MATCH('N1.3_Project_Listing'!$C162,N1.2_Intervention_Types[Intervention Type ID],0),1),""),IFERROR(INDEX(N1.2_Intervention_Types[NARM Asset Category],MATCH('N1.3_Project_Listing'!$C162,N1.2_Intervention_Types[Intervention Type ID],0),1),""))</f>
        <v>Governors</v>
      </c>
      <c r="C162" s="67">
        <f>IFERROR(INDEX(N1.2_Intervention_Types[Intervention Type ID],MATCH('N1.3_Project_Listing'!$I162,N1.2_Intervention_Types[Intervention Type],0),1),"")</f>
        <v>95</v>
      </c>
      <c r="D162" s="160" t="str">
        <f>IFERROR(INDEX(N1.2_Intervention_Types[Intervention Category],MATCH('N1.3_Project_Listing'!$C162,N1.2_Intervention_Types[Intervention Type ID],0),1),"")</f>
        <v>Refurbishment</v>
      </c>
      <c r="E162" s="210" t="s">
        <v>763</v>
      </c>
      <c r="F162" s="236" t="s">
        <v>764</v>
      </c>
      <c r="G162" s="236" t="s">
        <v>181</v>
      </c>
      <c r="H162" s="236" t="s">
        <v>300</v>
      </c>
      <c r="I162" s="151" t="s">
        <v>765</v>
      </c>
      <c r="J162" s="139">
        <v>2028</v>
      </c>
      <c r="K162" s="312">
        <v>0</v>
      </c>
      <c r="L162" s="312">
        <v>0</v>
      </c>
      <c r="M162" s="312">
        <v>5</v>
      </c>
      <c r="N162" s="343">
        <v>0.18182039399509226</v>
      </c>
      <c r="O162" s="343">
        <v>7.8458893373987773E-2</v>
      </c>
      <c r="P162" s="365">
        <v>2.4098421251491304</v>
      </c>
      <c r="Q162" s="366">
        <f t="shared" si="14"/>
        <v>0.10336150062110448</v>
      </c>
      <c r="R162" s="368">
        <f>IF('N1.3_Project_Listing'!$D162="Replacement",SUM('N1.3_Project_Listing'!$K162:$L162)/2,'N1.3_Project_Listing'!$M162)</f>
        <v>5</v>
      </c>
      <c r="S162" s="67" t="str">
        <f>IFERROR(INDEX('N0.7_Lookup_References'!$C$13:$C$72,MATCH($A162,'N0.7_Lookup_References'!$B$13:$B$72,0)),"")</f>
        <v>Number of</v>
      </c>
      <c r="T162" s="338" t="str">
        <f t="shared" si="15"/>
        <v/>
      </c>
      <c r="V162" s="358">
        <v>0</v>
      </c>
      <c r="W162" s="358">
        <v>0</v>
      </c>
      <c r="X162" s="358">
        <v>0</v>
      </c>
      <c r="Y162" s="358">
        <v>0</v>
      </c>
      <c r="Z162" s="358">
        <v>0</v>
      </c>
      <c r="AA162" s="358">
        <v>0</v>
      </c>
      <c r="AB162" s="358">
        <v>0</v>
      </c>
      <c r="AC162" s="358">
        <v>0</v>
      </c>
      <c r="AD162" s="358">
        <v>0</v>
      </c>
      <c r="AE162" s="358">
        <v>5</v>
      </c>
      <c r="AF162" s="358">
        <v>0</v>
      </c>
      <c r="AG162" s="358">
        <v>0</v>
      </c>
      <c r="AH162" s="358">
        <v>0</v>
      </c>
      <c r="AI162" s="358">
        <v>0</v>
      </c>
      <c r="AJ162" s="358">
        <v>0</v>
      </c>
      <c r="AK162" s="358">
        <v>0</v>
      </c>
      <c r="AL162" s="358">
        <v>0</v>
      </c>
      <c r="AM162" s="358">
        <v>0</v>
      </c>
      <c r="AN162" s="358">
        <v>0</v>
      </c>
      <c r="AO162" s="358">
        <v>5</v>
      </c>
      <c r="AP162" s="63">
        <f t="shared" si="16"/>
        <v>5</v>
      </c>
      <c r="AQ162" s="63">
        <f t="shared" si="17"/>
        <v>5</v>
      </c>
      <c r="AR162" s="63">
        <f t="shared" si="18"/>
        <v>0</v>
      </c>
      <c r="AT162" s="176" cm="1">
        <f t="array" ref="AT162">SUMIFS('N1.3_Project_Listing'!$P$16:$P$829, 'N1.3_Project_Listing'!$E$16:$E$829,'N1.3_Project_Listing'!$E162, 'N1.3_Project_Listing'!$A$16:$A$829,ET_Risk_SC_Summation[[#Headers],[132kV Circuit Breaker]])</f>
        <v>0</v>
      </c>
      <c r="AU162" s="176" cm="1">
        <f t="array" ref="AU162">SUMIFS('N1.3_Project_Listing'!$P$16:$P$829, 'N1.3_Project_Listing'!$E$16:$E$829,'N1.3_Project_Listing'!$E162, 'N1.3_Project_Listing'!$A$16:$A$829,ET_Risk_SC_Summation[[#Headers],[132kV Transformer]])</f>
        <v>0</v>
      </c>
      <c r="AV162" s="176" cm="1">
        <f t="array" ref="AV162">SUMIFS('N1.3_Project_Listing'!$P$16:$P$829, 'N1.3_Project_Listing'!$E$16:$E$829,'N1.3_Project_Listing'!$E162, 'N1.3_Project_Listing'!$A$16:$A$829,ET_Risk_SC_Summation[[#Headers],[132kV Reactor]])</f>
        <v>0</v>
      </c>
      <c r="AW162" s="176" cm="1">
        <f t="array" ref="AW162">SUMIFS('N1.3_Project_Listing'!$P$16:$P$829, 'N1.3_Project_Listing'!$E$16:$E$829,'N1.3_Project_Listing'!$E162, 'N1.3_Project_Listing'!$A$16:$A$829,ET_Risk_SC_Summation[[#Headers],[132kV Underground Cable]])</f>
        <v>0</v>
      </c>
      <c r="AX162" s="176" cm="1">
        <f t="array" ref="AX162">SUMIFS('N1.3_Project_Listing'!$P$16:$P$829, 'N1.3_Project_Listing'!$E$16:$E$829,'N1.3_Project_Listing'!$E162, 'N1.3_Project_Listing'!$A$16:$A$829,ET_Risk_SC_Summation[[#Headers],[132kV OHL Conductor]])</f>
        <v>0</v>
      </c>
      <c r="AY162" s="176" cm="1">
        <f t="array" ref="AY162">SUMIFS('N1.3_Project_Listing'!$P$16:$P$829, 'N1.3_Project_Listing'!$E$16:$E$829,'N1.3_Project_Listing'!$E162, 'N1.3_Project_Listing'!$A$16:$A$829,ET_Risk_SC_Summation[[#Headers],[132kV OHL Fittings]])</f>
        <v>0</v>
      </c>
      <c r="AZ162" s="176" cm="1">
        <f t="array" ref="AZ162">SUMIFS('N1.3_Project_Listing'!$P$16:$P$829, 'N1.3_Project_Listing'!$E$16:$E$829,'N1.3_Project_Listing'!$E162, 'N1.3_Project_Listing'!$A$16:$A$829,ET_Risk_SC_Summation[[#Headers],[132kV OHL Tower]])</f>
        <v>0</v>
      </c>
      <c r="BA162" s="176" cm="1">
        <f t="array" ref="BA162">SUMIFS('N1.3_Project_Listing'!$P$16:$P$829, 'N1.3_Project_Listing'!$E$16:$E$829,'N1.3_Project_Listing'!$E162, 'N1.3_Project_Listing'!$A$16:$A$829,ET_Risk_SC_Summation[[#Headers],[275kV Circuit Breaker]])</f>
        <v>0</v>
      </c>
      <c r="BB162" s="176" cm="1">
        <f t="array" ref="BB162">SUMIFS('N1.3_Project_Listing'!$P$16:$P$829, 'N1.3_Project_Listing'!$E$16:$E$829,'N1.3_Project_Listing'!$E162, 'N1.3_Project_Listing'!$A$16:$A$829,ET_Risk_SC_Summation[[#Headers],[275kV Transformer]])</f>
        <v>0</v>
      </c>
      <c r="BC162" s="176" cm="1">
        <f t="array" ref="BC162">SUMIFS('N1.3_Project_Listing'!$P$16:$P$829, 'N1.3_Project_Listing'!$E$16:$E$829,'N1.3_Project_Listing'!$E162, 'N1.3_Project_Listing'!$A$16:$A$829,ET_Risk_SC_Summation[[#Headers],[275kV Reactor]])</f>
        <v>0</v>
      </c>
      <c r="BD162" s="176" cm="1">
        <f t="array" ref="BD162">SUMIFS('N1.3_Project_Listing'!$P$16:$P$829, 'N1.3_Project_Listing'!$E$16:$E$829,'N1.3_Project_Listing'!$E162, 'N1.3_Project_Listing'!$A$16:$A$829,ET_Risk_SC_Summation[[#Headers],[275kV Underground Cable]])</f>
        <v>0</v>
      </c>
      <c r="BE162" s="176" cm="1">
        <f t="array" ref="BE162">SUMIFS('N1.3_Project_Listing'!$P$16:$P$829, 'N1.3_Project_Listing'!$E$16:$E$829,'N1.3_Project_Listing'!$E162, 'N1.3_Project_Listing'!$A$16:$A$829,ET_Risk_SC_Summation[[#Headers],[275kV OHL Conductor]])</f>
        <v>0</v>
      </c>
      <c r="BF162" s="176" cm="1">
        <f t="array" ref="BF162">SUMIFS('N1.3_Project_Listing'!$P$16:$P$829, 'N1.3_Project_Listing'!$E$16:$E$829,'N1.3_Project_Listing'!$E162, 'N1.3_Project_Listing'!$A$16:$A$829,ET_Risk_SC_Summation[[#Headers],[275kV OHL Fittings]])</f>
        <v>0</v>
      </c>
      <c r="BG162" s="176" cm="1">
        <f t="array" ref="BG162">SUMIFS('N1.3_Project_Listing'!$P$16:$P$829, 'N1.3_Project_Listing'!$E$16:$E$829,'N1.3_Project_Listing'!$E162, 'N1.3_Project_Listing'!$A$16:$A$829,ET_Risk_SC_Summation[[#Headers],[275kV OHL Tower]])</f>
        <v>0</v>
      </c>
      <c r="BH162" s="176" cm="1">
        <f t="array" ref="BH162">SUMIFS('N1.3_Project_Listing'!$P$16:$P$829, 'N1.3_Project_Listing'!$E$16:$E$829,'N1.3_Project_Listing'!$E162, 'N1.3_Project_Listing'!$A$16:$A$829,ET_Risk_SC_Summation[[#Headers],[400kV Circuit Breaker]])</f>
        <v>0</v>
      </c>
      <c r="BI162" s="176" cm="1">
        <f t="array" ref="BI162">SUMIFS('N1.3_Project_Listing'!$P$16:$P$829, 'N1.3_Project_Listing'!$E$16:$E$829,'N1.3_Project_Listing'!$E162, 'N1.3_Project_Listing'!$A$16:$A$829,ET_Risk_SC_Summation[[#Headers],[400kV Transformer]])</f>
        <v>0</v>
      </c>
      <c r="BJ162" s="176" cm="1">
        <f t="array" ref="BJ162">SUMIFS('N1.3_Project_Listing'!$P$16:$P$829, 'N1.3_Project_Listing'!$E$16:$E$829,'N1.3_Project_Listing'!$E162, 'N1.3_Project_Listing'!$A$16:$A$829,ET_Risk_SC_Summation[[#Headers],[400kV Reactor]])</f>
        <v>0</v>
      </c>
      <c r="BK162" s="176" cm="1">
        <f t="array" ref="BK162">SUMIFS('N1.3_Project_Listing'!$P$16:$P$829, 'N1.3_Project_Listing'!$E$16:$E$829,'N1.3_Project_Listing'!$E162, 'N1.3_Project_Listing'!$A$16:$A$829,ET_Risk_SC_Summation[[#Headers],[400kV Underground Cable]])</f>
        <v>0</v>
      </c>
      <c r="BL162" s="176" cm="1">
        <f t="array" ref="BL162">SUMIFS('N1.3_Project_Listing'!$P$16:$P$829, 'N1.3_Project_Listing'!$E$16:$E$829,'N1.3_Project_Listing'!$E162, 'N1.3_Project_Listing'!$A$16:$A$829,ET_Risk_SC_Summation[[#Headers],[400kV OHL Conductor]])</f>
        <v>0</v>
      </c>
      <c r="BM162" s="176" cm="1">
        <f t="array" ref="BM162">SUMIFS('N1.3_Project_Listing'!$P$16:$P$829, 'N1.3_Project_Listing'!$E$16:$E$829,'N1.3_Project_Listing'!$E162, 'N1.3_Project_Listing'!$A$16:$A$829,ET_Risk_SC_Summation[[#Headers],[400kV OHL Fittings]])</f>
        <v>0</v>
      </c>
      <c r="BN162" s="176" cm="1">
        <f t="array" ref="BN162">SUMIFS('N1.3_Project_Listing'!$P$16:$P$829, 'N1.3_Project_Listing'!$E$16:$E$829,'N1.3_Project_Listing'!$E162, 'N1.3_Project_Listing'!$A$16:$A$829,ET_Risk_SC_Summation[[#Headers],[400kV OHL Tower]])</f>
        <v>0</v>
      </c>
      <c r="BO162" s="177" t="str">
        <f>IF(SUM(ET_Risk_SC_Summation[[#This Row],[132kV Circuit Breaker]:[400kV OHL Tower]])=0, "n/a", INDEX(ET_Risk_SC_Summation[#Headers],1,MATCH(MAX(ET_Risk_SC_Summation[[#This Row],[132kV Circuit Breaker]:[400kV OHL Tower]]),ET_Risk_SC_Summation[[#This Row],[132kV Circuit Breaker]:[400kV OHL Tower]],0)))</f>
        <v>n/a</v>
      </c>
      <c r="BP162" s="177" t="str">
        <f>IFERROR(INDEX('N0.7_Lookup_References'!$G$77:$G$98,MATCH(ET_Risk_SC_Summation[[#This Row],[Mxx Category]],'N0.7_Lookup_References'!$F$77:$F$98,0)),"")</f>
        <v/>
      </c>
    </row>
    <row r="163" spans="1:68" ht="94.5">
      <c r="A163" s="160" t="str">
        <f>IFERROR(INDEX(N1.2_Intervention_Types[NARM Asset Category],MATCH('N1.3_Project_Listing'!$C163,N1.2_Intervention_Types[Intervention Type ID],0),1),"")</f>
        <v>Governors</v>
      </c>
      <c r="B163" s="160" t="str">
        <f>IF($D$2="GD",IFERROR(INDEX(N1.2_Intervention_Types[C&amp;V Asset Category (GD)],MATCH('N1.3_Project_Listing'!$C163,N1.2_Intervention_Types[Intervention Type ID],0),1),""),IFERROR(INDEX(N1.2_Intervention_Types[NARM Asset Category],MATCH('N1.3_Project_Listing'!$C163,N1.2_Intervention_Types[Intervention Type ID],0),1),""))</f>
        <v>Governors</v>
      </c>
      <c r="C163" s="67">
        <f>IFERROR(INDEX(N1.2_Intervention_Types[Intervention Type ID],MATCH('N1.3_Project_Listing'!$I163,N1.2_Intervention_Types[Intervention Type],0),1),"")</f>
        <v>95</v>
      </c>
      <c r="D163" s="160" t="str">
        <f>IFERROR(INDEX(N1.2_Intervention_Types[Intervention Category],MATCH('N1.3_Project_Listing'!$C163,N1.2_Intervention_Types[Intervention Type ID],0),1),"")</f>
        <v>Refurbishment</v>
      </c>
      <c r="E163" s="210" t="s">
        <v>763</v>
      </c>
      <c r="F163" s="236" t="s">
        <v>764</v>
      </c>
      <c r="G163" s="236" t="s">
        <v>181</v>
      </c>
      <c r="H163" s="236" t="s">
        <v>300</v>
      </c>
      <c r="I163" s="151" t="s">
        <v>765</v>
      </c>
      <c r="J163" s="139">
        <v>2029</v>
      </c>
      <c r="K163" s="312">
        <v>0</v>
      </c>
      <c r="L163" s="312">
        <v>0</v>
      </c>
      <c r="M163" s="312">
        <v>5</v>
      </c>
      <c r="N163" s="343">
        <v>7.2144559077972542E-2</v>
      </c>
      <c r="O163" s="343">
        <v>3.6443510907603338E-2</v>
      </c>
      <c r="P163" s="365">
        <v>0.85739842968477342</v>
      </c>
      <c r="Q163" s="366">
        <f t="shared" si="14"/>
        <v>3.5701048170369204E-2</v>
      </c>
      <c r="R163" s="368">
        <f>IF('N1.3_Project_Listing'!$D163="Replacement",SUM('N1.3_Project_Listing'!$K163:$L163)/2,'N1.3_Project_Listing'!$M163)</f>
        <v>5</v>
      </c>
      <c r="S163" s="67" t="str">
        <f>IFERROR(INDEX('N0.7_Lookup_References'!$C$13:$C$72,MATCH($A163,'N0.7_Lookup_References'!$B$13:$B$72,0)),"")</f>
        <v>Number of</v>
      </c>
      <c r="T163" s="338" t="str">
        <f t="shared" si="15"/>
        <v/>
      </c>
      <c r="V163" s="358">
        <v>0</v>
      </c>
      <c r="W163" s="358">
        <v>0</v>
      </c>
      <c r="X163" s="358">
        <v>0</v>
      </c>
      <c r="Y163" s="358">
        <v>0</v>
      </c>
      <c r="Z163" s="358">
        <v>0</v>
      </c>
      <c r="AA163" s="358">
        <v>0</v>
      </c>
      <c r="AB163" s="358">
        <v>0</v>
      </c>
      <c r="AC163" s="358">
        <v>0</v>
      </c>
      <c r="AD163" s="358">
        <v>1</v>
      </c>
      <c r="AE163" s="358">
        <v>4</v>
      </c>
      <c r="AF163" s="358">
        <v>0</v>
      </c>
      <c r="AG163" s="358">
        <v>0</v>
      </c>
      <c r="AH163" s="358">
        <v>0</v>
      </c>
      <c r="AI163" s="358">
        <v>0</v>
      </c>
      <c r="AJ163" s="358">
        <v>1</v>
      </c>
      <c r="AK163" s="358">
        <v>0</v>
      </c>
      <c r="AL163" s="358">
        <v>0</v>
      </c>
      <c r="AM163" s="358">
        <v>0</v>
      </c>
      <c r="AN163" s="358">
        <v>0</v>
      </c>
      <c r="AO163" s="358">
        <v>4</v>
      </c>
      <c r="AP163" s="63">
        <f t="shared" si="16"/>
        <v>5</v>
      </c>
      <c r="AQ163" s="63">
        <f t="shared" si="17"/>
        <v>5</v>
      </c>
      <c r="AR163" s="63">
        <f t="shared" si="18"/>
        <v>0</v>
      </c>
      <c r="AT163" s="176" cm="1">
        <f t="array" ref="AT163">SUMIFS('N1.3_Project_Listing'!$P$16:$P$829, 'N1.3_Project_Listing'!$E$16:$E$829,'N1.3_Project_Listing'!$E163, 'N1.3_Project_Listing'!$A$16:$A$829,ET_Risk_SC_Summation[[#Headers],[132kV Circuit Breaker]])</f>
        <v>0</v>
      </c>
      <c r="AU163" s="176" cm="1">
        <f t="array" ref="AU163">SUMIFS('N1.3_Project_Listing'!$P$16:$P$829, 'N1.3_Project_Listing'!$E$16:$E$829,'N1.3_Project_Listing'!$E163, 'N1.3_Project_Listing'!$A$16:$A$829,ET_Risk_SC_Summation[[#Headers],[132kV Transformer]])</f>
        <v>0</v>
      </c>
      <c r="AV163" s="176" cm="1">
        <f t="array" ref="AV163">SUMIFS('N1.3_Project_Listing'!$P$16:$P$829, 'N1.3_Project_Listing'!$E$16:$E$829,'N1.3_Project_Listing'!$E163, 'N1.3_Project_Listing'!$A$16:$A$829,ET_Risk_SC_Summation[[#Headers],[132kV Reactor]])</f>
        <v>0</v>
      </c>
      <c r="AW163" s="176" cm="1">
        <f t="array" ref="AW163">SUMIFS('N1.3_Project_Listing'!$P$16:$P$829, 'N1.3_Project_Listing'!$E$16:$E$829,'N1.3_Project_Listing'!$E163, 'N1.3_Project_Listing'!$A$16:$A$829,ET_Risk_SC_Summation[[#Headers],[132kV Underground Cable]])</f>
        <v>0</v>
      </c>
      <c r="AX163" s="176" cm="1">
        <f t="array" ref="AX163">SUMIFS('N1.3_Project_Listing'!$P$16:$P$829, 'N1.3_Project_Listing'!$E$16:$E$829,'N1.3_Project_Listing'!$E163, 'N1.3_Project_Listing'!$A$16:$A$829,ET_Risk_SC_Summation[[#Headers],[132kV OHL Conductor]])</f>
        <v>0</v>
      </c>
      <c r="AY163" s="176" cm="1">
        <f t="array" ref="AY163">SUMIFS('N1.3_Project_Listing'!$P$16:$P$829, 'N1.3_Project_Listing'!$E$16:$E$829,'N1.3_Project_Listing'!$E163, 'N1.3_Project_Listing'!$A$16:$A$829,ET_Risk_SC_Summation[[#Headers],[132kV OHL Fittings]])</f>
        <v>0</v>
      </c>
      <c r="AZ163" s="176" cm="1">
        <f t="array" ref="AZ163">SUMIFS('N1.3_Project_Listing'!$P$16:$P$829, 'N1.3_Project_Listing'!$E$16:$E$829,'N1.3_Project_Listing'!$E163, 'N1.3_Project_Listing'!$A$16:$A$829,ET_Risk_SC_Summation[[#Headers],[132kV OHL Tower]])</f>
        <v>0</v>
      </c>
      <c r="BA163" s="176" cm="1">
        <f t="array" ref="BA163">SUMIFS('N1.3_Project_Listing'!$P$16:$P$829, 'N1.3_Project_Listing'!$E$16:$E$829,'N1.3_Project_Listing'!$E163, 'N1.3_Project_Listing'!$A$16:$A$829,ET_Risk_SC_Summation[[#Headers],[275kV Circuit Breaker]])</f>
        <v>0</v>
      </c>
      <c r="BB163" s="176" cm="1">
        <f t="array" ref="BB163">SUMIFS('N1.3_Project_Listing'!$P$16:$P$829, 'N1.3_Project_Listing'!$E$16:$E$829,'N1.3_Project_Listing'!$E163, 'N1.3_Project_Listing'!$A$16:$A$829,ET_Risk_SC_Summation[[#Headers],[275kV Transformer]])</f>
        <v>0</v>
      </c>
      <c r="BC163" s="176" cm="1">
        <f t="array" ref="BC163">SUMIFS('N1.3_Project_Listing'!$P$16:$P$829, 'N1.3_Project_Listing'!$E$16:$E$829,'N1.3_Project_Listing'!$E163, 'N1.3_Project_Listing'!$A$16:$A$829,ET_Risk_SC_Summation[[#Headers],[275kV Reactor]])</f>
        <v>0</v>
      </c>
      <c r="BD163" s="176" cm="1">
        <f t="array" ref="BD163">SUMIFS('N1.3_Project_Listing'!$P$16:$P$829, 'N1.3_Project_Listing'!$E$16:$E$829,'N1.3_Project_Listing'!$E163, 'N1.3_Project_Listing'!$A$16:$A$829,ET_Risk_SC_Summation[[#Headers],[275kV Underground Cable]])</f>
        <v>0</v>
      </c>
      <c r="BE163" s="176" cm="1">
        <f t="array" ref="BE163">SUMIFS('N1.3_Project_Listing'!$P$16:$P$829, 'N1.3_Project_Listing'!$E$16:$E$829,'N1.3_Project_Listing'!$E163, 'N1.3_Project_Listing'!$A$16:$A$829,ET_Risk_SC_Summation[[#Headers],[275kV OHL Conductor]])</f>
        <v>0</v>
      </c>
      <c r="BF163" s="176" cm="1">
        <f t="array" ref="BF163">SUMIFS('N1.3_Project_Listing'!$P$16:$P$829, 'N1.3_Project_Listing'!$E$16:$E$829,'N1.3_Project_Listing'!$E163, 'N1.3_Project_Listing'!$A$16:$A$829,ET_Risk_SC_Summation[[#Headers],[275kV OHL Fittings]])</f>
        <v>0</v>
      </c>
      <c r="BG163" s="176" cm="1">
        <f t="array" ref="BG163">SUMIFS('N1.3_Project_Listing'!$P$16:$P$829, 'N1.3_Project_Listing'!$E$16:$E$829,'N1.3_Project_Listing'!$E163, 'N1.3_Project_Listing'!$A$16:$A$829,ET_Risk_SC_Summation[[#Headers],[275kV OHL Tower]])</f>
        <v>0</v>
      </c>
      <c r="BH163" s="176" cm="1">
        <f t="array" ref="BH163">SUMIFS('N1.3_Project_Listing'!$P$16:$P$829, 'N1.3_Project_Listing'!$E$16:$E$829,'N1.3_Project_Listing'!$E163, 'N1.3_Project_Listing'!$A$16:$A$829,ET_Risk_SC_Summation[[#Headers],[400kV Circuit Breaker]])</f>
        <v>0</v>
      </c>
      <c r="BI163" s="176" cm="1">
        <f t="array" ref="BI163">SUMIFS('N1.3_Project_Listing'!$P$16:$P$829, 'N1.3_Project_Listing'!$E$16:$E$829,'N1.3_Project_Listing'!$E163, 'N1.3_Project_Listing'!$A$16:$A$829,ET_Risk_SC_Summation[[#Headers],[400kV Transformer]])</f>
        <v>0</v>
      </c>
      <c r="BJ163" s="176" cm="1">
        <f t="array" ref="BJ163">SUMIFS('N1.3_Project_Listing'!$P$16:$P$829, 'N1.3_Project_Listing'!$E$16:$E$829,'N1.3_Project_Listing'!$E163, 'N1.3_Project_Listing'!$A$16:$A$829,ET_Risk_SC_Summation[[#Headers],[400kV Reactor]])</f>
        <v>0</v>
      </c>
      <c r="BK163" s="176" cm="1">
        <f t="array" ref="BK163">SUMIFS('N1.3_Project_Listing'!$P$16:$P$829, 'N1.3_Project_Listing'!$E$16:$E$829,'N1.3_Project_Listing'!$E163, 'N1.3_Project_Listing'!$A$16:$A$829,ET_Risk_SC_Summation[[#Headers],[400kV Underground Cable]])</f>
        <v>0</v>
      </c>
      <c r="BL163" s="176" cm="1">
        <f t="array" ref="BL163">SUMIFS('N1.3_Project_Listing'!$P$16:$P$829, 'N1.3_Project_Listing'!$E$16:$E$829,'N1.3_Project_Listing'!$E163, 'N1.3_Project_Listing'!$A$16:$A$829,ET_Risk_SC_Summation[[#Headers],[400kV OHL Conductor]])</f>
        <v>0</v>
      </c>
      <c r="BM163" s="176" cm="1">
        <f t="array" ref="BM163">SUMIFS('N1.3_Project_Listing'!$P$16:$P$829, 'N1.3_Project_Listing'!$E$16:$E$829,'N1.3_Project_Listing'!$E163, 'N1.3_Project_Listing'!$A$16:$A$829,ET_Risk_SC_Summation[[#Headers],[400kV OHL Fittings]])</f>
        <v>0</v>
      </c>
      <c r="BN163" s="176" cm="1">
        <f t="array" ref="BN163">SUMIFS('N1.3_Project_Listing'!$P$16:$P$829, 'N1.3_Project_Listing'!$E$16:$E$829,'N1.3_Project_Listing'!$E163, 'N1.3_Project_Listing'!$A$16:$A$829,ET_Risk_SC_Summation[[#Headers],[400kV OHL Tower]])</f>
        <v>0</v>
      </c>
      <c r="BO163" s="177" t="str">
        <f>IF(SUM(ET_Risk_SC_Summation[[#This Row],[132kV Circuit Breaker]:[400kV OHL Tower]])=0, "n/a", INDEX(ET_Risk_SC_Summation[#Headers],1,MATCH(MAX(ET_Risk_SC_Summation[[#This Row],[132kV Circuit Breaker]:[400kV OHL Tower]]),ET_Risk_SC_Summation[[#This Row],[132kV Circuit Breaker]:[400kV OHL Tower]],0)))</f>
        <v>n/a</v>
      </c>
      <c r="BP163" s="177" t="str">
        <f>IFERROR(INDEX('N0.7_Lookup_References'!$G$77:$G$98,MATCH(ET_Risk_SC_Summation[[#This Row],[Mxx Category]],'N0.7_Lookup_References'!$F$77:$F$98,0)),"")</f>
        <v/>
      </c>
    </row>
    <row r="164" spans="1:68" ht="94.5">
      <c r="A164" s="160" t="str">
        <f>IFERROR(INDEX(N1.2_Intervention_Types[NARM Asset Category],MATCH('N1.3_Project_Listing'!$C164,N1.2_Intervention_Types[Intervention Type ID],0),1),"")</f>
        <v>Governors</v>
      </c>
      <c r="B164" s="160" t="str">
        <f>IF($D$2="GD",IFERROR(INDEX(N1.2_Intervention_Types[C&amp;V Asset Category (GD)],MATCH('N1.3_Project_Listing'!$C164,N1.2_Intervention_Types[Intervention Type ID],0),1),""),IFERROR(INDEX(N1.2_Intervention_Types[NARM Asset Category],MATCH('N1.3_Project_Listing'!$C164,N1.2_Intervention_Types[Intervention Type ID],0),1),""))</f>
        <v>Governors</v>
      </c>
      <c r="C164" s="67">
        <f>IFERROR(INDEX(N1.2_Intervention_Types[Intervention Type ID],MATCH('N1.3_Project_Listing'!$I164,N1.2_Intervention_Types[Intervention Type],0),1),"")</f>
        <v>95</v>
      </c>
      <c r="D164" s="160" t="str">
        <f>IFERROR(INDEX(N1.2_Intervention_Types[Intervention Category],MATCH('N1.3_Project_Listing'!$C164,N1.2_Intervention_Types[Intervention Type ID],0),1),"")</f>
        <v>Refurbishment</v>
      </c>
      <c r="E164" s="210" t="s">
        <v>763</v>
      </c>
      <c r="F164" s="236" t="s">
        <v>764</v>
      </c>
      <c r="G164" s="236" t="s">
        <v>181</v>
      </c>
      <c r="H164" s="236" t="s">
        <v>300</v>
      </c>
      <c r="I164" s="151" t="s">
        <v>765</v>
      </c>
      <c r="J164" s="139">
        <v>2030</v>
      </c>
      <c r="K164" s="312">
        <v>0</v>
      </c>
      <c r="L164" s="312">
        <v>0</v>
      </c>
      <c r="M164" s="312">
        <v>5</v>
      </c>
      <c r="N164" s="343">
        <v>5.9288572249318862E-2</v>
      </c>
      <c r="O164" s="343">
        <v>3.1575461807854137E-2</v>
      </c>
      <c r="P164" s="365">
        <v>0.62836196916844345</v>
      </c>
      <c r="Q164" s="366">
        <f t="shared" si="14"/>
        <v>2.7713110441464725E-2</v>
      </c>
      <c r="R164" s="368">
        <f>IF('N1.3_Project_Listing'!$D164="Replacement",SUM('N1.3_Project_Listing'!$K164:$L164)/2,'N1.3_Project_Listing'!$M164)</f>
        <v>5</v>
      </c>
      <c r="S164" s="67" t="str">
        <f>IFERROR(INDEX('N0.7_Lookup_References'!$C$13:$C$72,MATCH($A164,'N0.7_Lookup_References'!$B$13:$B$72,0)),"")</f>
        <v>Number of</v>
      </c>
      <c r="T164" s="338" t="str">
        <f t="shared" si="15"/>
        <v/>
      </c>
      <c r="V164" s="358">
        <v>0</v>
      </c>
      <c r="W164" s="358">
        <v>0</v>
      </c>
      <c r="X164" s="358">
        <v>0</v>
      </c>
      <c r="Y164" s="358">
        <v>0</v>
      </c>
      <c r="Z164" s="358">
        <v>0</v>
      </c>
      <c r="AA164" s="358">
        <v>0</v>
      </c>
      <c r="AB164" s="358">
        <v>0</v>
      </c>
      <c r="AC164" s="358">
        <v>0</v>
      </c>
      <c r="AD164" s="358">
        <v>1</v>
      </c>
      <c r="AE164" s="358">
        <v>4</v>
      </c>
      <c r="AF164" s="358">
        <v>0</v>
      </c>
      <c r="AG164" s="358">
        <v>0</v>
      </c>
      <c r="AH164" s="358">
        <v>0</v>
      </c>
      <c r="AI164" s="358">
        <v>0</v>
      </c>
      <c r="AJ164" s="358">
        <v>1</v>
      </c>
      <c r="AK164" s="358">
        <v>0</v>
      </c>
      <c r="AL164" s="358">
        <v>0</v>
      </c>
      <c r="AM164" s="358">
        <v>1</v>
      </c>
      <c r="AN164" s="358">
        <v>0</v>
      </c>
      <c r="AO164" s="358">
        <v>3</v>
      </c>
      <c r="AP164" s="63">
        <f t="shared" si="16"/>
        <v>5</v>
      </c>
      <c r="AQ164" s="63">
        <f t="shared" si="17"/>
        <v>5</v>
      </c>
      <c r="AR164" s="63">
        <f t="shared" si="18"/>
        <v>0</v>
      </c>
      <c r="AT164" s="176" cm="1">
        <f t="array" ref="AT164">SUMIFS('N1.3_Project_Listing'!$P$16:$P$829, 'N1.3_Project_Listing'!$E$16:$E$829,'N1.3_Project_Listing'!$E164, 'N1.3_Project_Listing'!$A$16:$A$829,ET_Risk_SC_Summation[[#Headers],[132kV Circuit Breaker]])</f>
        <v>0</v>
      </c>
      <c r="AU164" s="176" cm="1">
        <f t="array" ref="AU164">SUMIFS('N1.3_Project_Listing'!$P$16:$P$829, 'N1.3_Project_Listing'!$E$16:$E$829,'N1.3_Project_Listing'!$E164, 'N1.3_Project_Listing'!$A$16:$A$829,ET_Risk_SC_Summation[[#Headers],[132kV Transformer]])</f>
        <v>0</v>
      </c>
      <c r="AV164" s="176" cm="1">
        <f t="array" ref="AV164">SUMIFS('N1.3_Project_Listing'!$P$16:$P$829, 'N1.3_Project_Listing'!$E$16:$E$829,'N1.3_Project_Listing'!$E164, 'N1.3_Project_Listing'!$A$16:$A$829,ET_Risk_SC_Summation[[#Headers],[132kV Reactor]])</f>
        <v>0</v>
      </c>
      <c r="AW164" s="176" cm="1">
        <f t="array" ref="AW164">SUMIFS('N1.3_Project_Listing'!$P$16:$P$829, 'N1.3_Project_Listing'!$E$16:$E$829,'N1.3_Project_Listing'!$E164, 'N1.3_Project_Listing'!$A$16:$A$829,ET_Risk_SC_Summation[[#Headers],[132kV Underground Cable]])</f>
        <v>0</v>
      </c>
      <c r="AX164" s="176" cm="1">
        <f t="array" ref="AX164">SUMIFS('N1.3_Project_Listing'!$P$16:$P$829, 'N1.3_Project_Listing'!$E$16:$E$829,'N1.3_Project_Listing'!$E164, 'N1.3_Project_Listing'!$A$16:$A$829,ET_Risk_SC_Summation[[#Headers],[132kV OHL Conductor]])</f>
        <v>0</v>
      </c>
      <c r="AY164" s="176" cm="1">
        <f t="array" ref="AY164">SUMIFS('N1.3_Project_Listing'!$P$16:$P$829, 'N1.3_Project_Listing'!$E$16:$E$829,'N1.3_Project_Listing'!$E164, 'N1.3_Project_Listing'!$A$16:$A$829,ET_Risk_SC_Summation[[#Headers],[132kV OHL Fittings]])</f>
        <v>0</v>
      </c>
      <c r="AZ164" s="176" cm="1">
        <f t="array" ref="AZ164">SUMIFS('N1.3_Project_Listing'!$P$16:$P$829, 'N1.3_Project_Listing'!$E$16:$E$829,'N1.3_Project_Listing'!$E164, 'N1.3_Project_Listing'!$A$16:$A$829,ET_Risk_SC_Summation[[#Headers],[132kV OHL Tower]])</f>
        <v>0</v>
      </c>
      <c r="BA164" s="176" cm="1">
        <f t="array" ref="BA164">SUMIFS('N1.3_Project_Listing'!$P$16:$P$829, 'N1.3_Project_Listing'!$E$16:$E$829,'N1.3_Project_Listing'!$E164, 'N1.3_Project_Listing'!$A$16:$A$829,ET_Risk_SC_Summation[[#Headers],[275kV Circuit Breaker]])</f>
        <v>0</v>
      </c>
      <c r="BB164" s="176" cm="1">
        <f t="array" ref="BB164">SUMIFS('N1.3_Project_Listing'!$P$16:$P$829, 'N1.3_Project_Listing'!$E$16:$E$829,'N1.3_Project_Listing'!$E164, 'N1.3_Project_Listing'!$A$16:$A$829,ET_Risk_SC_Summation[[#Headers],[275kV Transformer]])</f>
        <v>0</v>
      </c>
      <c r="BC164" s="176" cm="1">
        <f t="array" ref="BC164">SUMIFS('N1.3_Project_Listing'!$P$16:$P$829, 'N1.3_Project_Listing'!$E$16:$E$829,'N1.3_Project_Listing'!$E164, 'N1.3_Project_Listing'!$A$16:$A$829,ET_Risk_SC_Summation[[#Headers],[275kV Reactor]])</f>
        <v>0</v>
      </c>
      <c r="BD164" s="176" cm="1">
        <f t="array" ref="BD164">SUMIFS('N1.3_Project_Listing'!$P$16:$P$829, 'N1.3_Project_Listing'!$E$16:$E$829,'N1.3_Project_Listing'!$E164, 'N1.3_Project_Listing'!$A$16:$A$829,ET_Risk_SC_Summation[[#Headers],[275kV Underground Cable]])</f>
        <v>0</v>
      </c>
      <c r="BE164" s="176" cm="1">
        <f t="array" ref="BE164">SUMIFS('N1.3_Project_Listing'!$P$16:$P$829, 'N1.3_Project_Listing'!$E$16:$E$829,'N1.3_Project_Listing'!$E164, 'N1.3_Project_Listing'!$A$16:$A$829,ET_Risk_SC_Summation[[#Headers],[275kV OHL Conductor]])</f>
        <v>0</v>
      </c>
      <c r="BF164" s="176" cm="1">
        <f t="array" ref="BF164">SUMIFS('N1.3_Project_Listing'!$P$16:$P$829, 'N1.3_Project_Listing'!$E$16:$E$829,'N1.3_Project_Listing'!$E164, 'N1.3_Project_Listing'!$A$16:$A$829,ET_Risk_SC_Summation[[#Headers],[275kV OHL Fittings]])</f>
        <v>0</v>
      </c>
      <c r="BG164" s="176" cm="1">
        <f t="array" ref="BG164">SUMIFS('N1.3_Project_Listing'!$P$16:$P$829, 'N1.3_Project_Listing'!$E$16:$E$829,'N1.3_Project_Listing'!$E164, 'N1.3_Project_Listing'!$A$16:$A$829,ET_Risk_SC_Summation[[#Headers],[275kV OHL Tower]])</f>
        <v>0</v>
      </c>
      <c r="BH164" s="176" cm="1">
        <f t="array" ref="BH164">SUMIFS('N1.3_Project_Listing'!$P$16:$P$829, 'N1.3_Project_Listing'!$E$16:$E$829,'N1.3_Project_Listing'!$E164, 'N1.3_Project_Listing'!$A$16:$A$829,ET_Risk_SC_Summation[[#Headers],[400kV Circuit Breaker]])</f>
        <v>0</v>
      </c>
      <c r="BI164" s="176" cm="1">
        <f t="array" ref="BI164">SUMIFS('N1.3_Project_Listing'!$P$16:$P$829, 'N1.3_Project_Listing'!$E$16:$E$829,'N1.3_Project_Listing'!$E164, 'N1.3_Project_Listing'!$A$16:$A$829,ET_Risk_SC_Summation[[#Headers],[400kV Transformer]])</f>
        <v>0</v>
      </c>
      <c r="BJ164" s="176" cm="1">
        <f t="array" ref="BJ164">SUMIFS('N1.3_Project_Listing'!$P$16:$P$829, 'N1.3_Project_Listing'!$E$16:$E$829,'N1.3_Project_Listing'!$E164, 'N1.3_Project_Listing'!$A$16:$A$829,ET_Risk_SC_Summation[[#Headers],[400kV Reactor]])</f>
        <v>0</v>
      </c>
      <c r="BK164" s="176" cm="1">
        <f t="array" ref="BK164">SUMIFS('N1.3_Project_Listing'!$P$16:$P$829, 'N1.3_Project_Listing'!$E$16:$E$829,'N1.3_Project_Listing'!$E164, 'N1.3_Project_Listing'!$A$16:$A$829,ET_Risk_SC_Summation[[#Headers],[400kV Underground Cable]])</f>
        <v>0</v>
      </c>
      <c r="BL164" s="176" cm="1">
        <f t="array" ref="BL164">SUMIFS('N1.3_Project_Listing'!$P$16:$P$829, 'N1.3_Project_Listing'!$E$16:$E$829,'N1.3_Project_Listing'!$E164, 'N1.3_Project_Listing'!$A$16:$A$829,ET_Risk_SC_Summation[[#Headers],[400kV OHL Conductor]])</f>
        <v>0</v>
      </c>
      <c r="BM164" s="176" cm="1">
        <f t="array" ref="BM164">SUMIFS('N1.3_Project_Listing'!$P$16:$P$829, 'N1.3_Project_Listing'!$E$16:$E$829,'N1.3_Project_Listing'!$E164, 'N1.3_Project_Listing'!$A$16:$A$829,ET_Risk_SC_Summation[[#Headers],[400kV OHL Fittings]])</f>
        <v>0</v>
      </c>
      <c r="BN164" s="176" cm="1">
        <f t="array" ref="BN164">SUMIFS('N1.3_Project_Listing'!$P$16:$P$829, 'N1.3_Project_Listing'!$E$16:$E$829,'N1.3_Project_Listing'!$E164, 'N1.3_Project_Listing'!$A$16:$A$829,ET_Risk_SC_Summation[[#Headers],[400kV OHL Tower]])</f>
        <v>0</v>
      </c>
      <c r="BO164" s="177" t="str">
        <f>IF(SUM(ET_Risk_SC_Summation[[#This Row],[132kV Circuit Breaker]:[400kV OHL Tower]])=0, "n/a", INDEX(ET_Risk_SC_Summation[#Headers],1,MATCH(MAX(ET_Risk_SC_Summation[[#This Row],[132kV Circuit Breaker]:[400kV OHL Tower]]),ET_Risk_SC_Summation[[#This Row],[132kV Circuit Breaker]:[400kV OHL Tower]],0)))</f>
        <v>n/a</v>
      </c>
      <c r="BP164" s="177" t="str">
        <f>IFERROR(INDEX('N0.7_Lookup_References'!$G$77:$G$98,MATCH(ET_Risk_SC_Summation[[#This Row],[Mxx Category]],'N0.7_Lookup_References'!$F$77:$F$98,0)),"")</f>
        <v/>
      </c>
    </row>
    <row r="165" spans="1:68" ht="94.5">
      <c r="A165" s="160" t="str">
        <f>IFERROR(INDEX(N1.2_Intervention_Types[NARM Asset Category],MATCH('N1.3_Project_Listing'!$C165,N1.2_Intervention_Types[Intervention Type ID],0),1),"")</f>
        <v>Governors</v>
      </c>
      <c r="B165" s="160" t="str">
        <f>IF($D$2="GD",IFERROR(INDEX(N1.2_Intervention_Types[C&amp;V Asset Category (GD)],MATCH('N1.3_Project_Listing'!$C165,N1.2_Intervention_Types[Intervention Type ID],0),1),""),IFERROR(INDEX(N1.2_Intervention_Types[NARM Asset Category],MATCH('N1.3_Project_Listing'!$C165,N1.2_Intervention_Types[Intervention Type ID],0),1),""))</f>
        <v>Governors</v>
      </c>
      <c r="C165" s="67">
        <f>IFERROR(INDEX(N1.2_Intervention_Types[Intervention Type ID],MATCH('N1.3_Project_Listing'!$I165,N1.2_Intervention_Types[Intervention Type],0),1),"")</f>
        <v>95</v>
      </c>
      <c r="D165" s="160" t="str">
        <f>IFERROR(INDEX(N1.2_Intervention_Types[Intervention Category],MATCH('N1.3_Project_Listing'!$C165,N1.2_Intervention_Types[Intervention Type ID],0),1),"")</f>
        <v>Refurbishment</v>
      </c>
      <c r="E165" s="210" t="s">
        <v>763</v>
      </c>
      <c r="F165" s="236" t="s">
        <v>764</v>
      </c>
      <c r="G165" s="236" t="s">
        <v>181</v>
      </c>
      <c r="H165" s="236" t="s">
        <v>300</v>
      </c>
      <c r="I165" s="151" t="s">
        <v>765</v>
      </c>
      <c r="J165" s="139">
        <v>2031</v>
      </c>
      <c r="K165" s="312">
        <v>0</v>
      </c>
      <c r="L165" s="312">
        <v>0</v>
      </c>
      <c r="M165" s="312">
        <v>5</v>
      </c>
      <c r="N165" s="343">
        <v>4.9881154213859198E-2</v>
      </c>
      <c r="O165" s="343">
        <v>2.5650442436917036E-2</v>
      </c>
      <c r="P165" s="365">
        <v>0.59748090335998849</v>
      </c>
      <c r="Q165" s="366">
        <f t="shared" si="14"/>
        <v>2.4230711776942162E-2</v>
      </c>
      <c r="R165" s="368">
        <f>IF('N1.3_Project_Listing'!$D165="Replacement",SUM('N1.3_Project_Listing'!$K165:$L165)/2,'N1.3_Project_Listing'!$M165)</f>
        <v>5</v>
      </c>
      <c r="S165" s="67" t="str">
        <f>IFERROR(INDEX('N0.7_Lookup_References'!$C$13:$C$72,MATCH($A165,'N0.7_Lookup_References'!$B$13:$B$72,0)),"")</f>
        <v>Number of</v>
      </c>
      <c r="T165" s="338" t="str">
        <f t="shared" si="15"/>
        <v/>
      </c>
      <c r="V165" s="358">
        <v>0</v>
      </c>
      <c r="W165" s="358">
        <v>0</v>
      </c>
      <c r="X165" s="358">
        <v>0</v>
      </c>
      <c r="Y165" s="358">
        <v>0</v>
      </c>
      <c r="Z165" s="358">
        <v>0</v>
      </c>
      <c r="AA165" s="358">
        <v>0</v>
      </c>
      <c r="AB165" s="358">
        <v>0</v>
      </c>
      <c r="AC165" s="358">
        <v>0</v>
      </c>
      <c r="AD165" s="358">
        <v>1</v>
      </c>
      <c r="AE165" s="358">
        <v>4</v>
      </c>
      <c r="AF165" s="358">
        <v>0</v>
      </c>
      <c r="AG165" s="358">
        <v>0</v>
      </c>
      <c r="AH165" s="358">
        <v>0</v>
      </c>
      <c r="AI165" s="358">
        <v>0</v>
      </c>
      <c r="AJ165" s="358">
        <v>1</v>
      </c>
      <c r="AK165" s="358">
        <v>0</v>
      </c>
      <c r="AL165" s="358">
        <v>0</v>
      </c>
      <c r="AM165" s="358">
        <v>0</v>
      </c>
      <c r="AN165" s="358">
        <v>2</v>
      </c>
      <c r="AO165" s="358">
        <v>2</v>
      </c>
      <c r="AP165" s="63">
        <f t="shared" si="16"/>
        <v>5</v>
      </c>
      <c r="AQ165" s="63">
        <f t="shared" si="17"/>
        <v>5</v>
      </c>
      <c r="AR165" s="63">
        <f t="shared" si="18"/>
        <v>0</v>
      </c>
      <c r="AT165" s="176" cm="1">
        <f t="array" ref="AT165">SUMIFS('N1.3_Project_Listing'!$P$16:$P$829, 'N1.3_Project_Listing'!$E$16:$E$829,'N1.3_Project_Listing'!$E165, 'N1.3_Project_Listing'!$A$16:$A$829,ET_Risk_SC_Summation[[#Headers],[132kV Circuit Breaker]])</f>
        <v>0</v>
      </c>
      <c r="AU165" s="176" cm="1">
        <f t="array" ref="AU165">SUMIFS('N1.3_Project_Listing'!$P$16:$P$829, 'N1.3_Project_Listing'!$E$16:$E$829,'N1.3_Project_Listing'!$E165, 'N1.3_Project_Listing'!$A$16:$A$829,ET_Risk_SC_Summation[[#Headers],[132kV Transformer]])</f>
        <v>0</v>
      </c>
      <c r="AV165" s="176" cm="1">
        <f t="array" ref="AV165">SUMIFS('N1.3_Project_Listing'!$P$16:$P$829, 'N1.3_Project_Listing'!$E$16:$E$829,'N1.3_Project_Listing'!$E165, 'N1.3_Project_Listing'!$A$16:$A$829,ET_Risk_SC_Summation[[#Headers],[132kV Reactor]])</f>
        <v>0</v>
      </c>
      <c r="AW165" s="176" cm="1">
        <f t="array" ref="AW165">SUMIFS('N1.3_Project_Listing'!$P$16:$P$829, 'N1.3_Project_Listing'!$E$16:$E$829,'N1.3_Project_Listing'!$E165, 'N1.3_Project_Listing'!$A$16:$A$829,ET_Risk_SC_Summation[[#Headers],[132kV Underground Cable]])</f>
        <v>0</v>
      </c>
      <c r="AX165" s="176" cm="1">
        <f t="array" ref="AX165">SUMIFS('N1.3_Project_Listing'!$P$16:$P$829, 'N1.3_Project_Listing'!$E$16:$E$829,'N1.3_Project_Listing'!$E165, 'N1.3_Project_Listing'!$A$16:$A$829,ET_Risk_SC_Summation[[#Headers],[132kV OHL Conductor]])</f>
        <v>0</v>
      </c>
      <c r="AY165" s="176" cm="1">
        <f t="array" ref="AY165">SUMIFS('N1.3_Project_Listing'!$P$16:$P$829, 'N1.3_Project_Listing'!$E$16:$E$829,'N1.3_Project_Listing'!$E165, 'N1.3_Project_Listing'!$A$16:$A$829,ET_Risk_SC_Summation[[#Headers],[132kV OHL Fittings]])</f>
        <v>0</v>
      </c>
      <c r="AZ165" s="176" cm="1">
        <f t="array" ref="AZ165">SUMIFS('N1.3_Project_Listing'!$P$16:$P$829, 'N1.3_Project_Listing'!$E$16:$E$829,'N1.3_Project_Listing'!$E165, 'N1.3_Project_Listing'!$A$16:$A$829,ET_Risk_SC_Summation[[#Headers],[132kV OHL Tower]])</f>
        <v>0</v>
      </c>
      <c r="BA165" s="176" cm="1">
        <f t="array" ref="BA165">SUMIFS('N1.3_Project_Listing'!$P$16:$P$829, 'N1.3_Project_Listing'!$E$16:$E$829,'N1.3_Project_Listing'!$E165, 'N1.3_Project_Listing'!$A$16:$A$829,ET_Risk_SC_Summation[[#Headers],[275kV Circuit Breaker]])</f>
        <v>0</v>
      </c>
      <c r="BB165" s="176" cm="1">
        <f t="array" ref="BB165">SUMIFS('N1.3_Project_Listing'!$P$16:$P$829, 'N1.3_Project_Listing'!$E$16:$E$829,'N1.3_Project_Listing'!$E165, 'N1.3_Project_Listing'!$A$16:$A$829,ET_Risk_SC_Summation[[#Headers],[275kV Transformer]])</f>
        <v>0</v>
      </c>
      <c r="BC165" s="176" cm="1">
        <f t="array" ref="BC165">SUMIFS('N1.3_Project_Listing'!$P$16:$P$829, 'N1.3_Project_Listing'!$E$16:$E$829,'N1.3_Project_Listing'!$E165, 'N1.3_Project_Listing'!$A$16:$A$829,ET_Risk_SC_Summation[[#Headers],[275kV Reactor]])</f>
        <v>0</v>
      </c>
      <c r="BD165" s="176" cm="1">
        <f t="array" ref="BD165">SUMIFS('N1.3_Project_Listing'!$P$16:$P$829, 'N1.3_Project_Listing'!$E$16:$E$829,'N1.3_Project_Listing'!$E165, 'N1.3_Project_Listing'!$A$16:$A$829,ET_Risk_SC_Summation[[#Headers],[275kV Underground Cable]])</f>
        <v>0</v>
      </c>
      <c r="BE165" s="176" cm="1">
        <f t="array" ref="BE165">SUMIFS('N1.3_Project_Listing'!$P$16:$P$829, 'N1.3_Project_Listing'!$E$16:$E$829,'N1.3_Project_Listing'!$E165, 'N1.3_Project_Listing'!$A$16:$A$829,ET_Risk_SC_Summation[[#Headers],[275kV OHL Conductor]])</f>
        <v>0</v>
      </c>
      <c r="BF165" s="176" cm="1">
        <f t="array" ref="BF165">SUMIFS('N1.3_Project_Listing'!$P$16:$P$829, 'N1.3_Project_Listing'!$E$16:$E$829,'N1.3_Project_Listing'!$E165, 'N1.3_Project_Listing'!$A$16:$A$829,ET_Risk_SC_Summation[[#Headers],[275kV OHL Fittings]])</f>
        <v>0</v>
      </c>
      <c r="BG165" s="176" cm="1">
        <f t="array" ref="BG165">SUMIFS('N1.3_Project_Listing'!$P$16:$P$829, 'N1.3_Project_Listing'!$E$16:$E$829,'N1.3_Project_Listing'!$E165, 'N1.3_Project_Listing'!$A$16:$A$829,ET_Risk_SC_Summation[[#Headers],[275kV OHL Tower]])</f>
        <v>0</v>
      </c>
      <c r="BH165" s="176" cm="1">
        <f t="array" ref="BH165">SUMIFS('N1.3_Project_Listing'!$P$16:$P$829, 'N1.3_Project_Listing'!$E$16:$E$829,'N1.3_Project_Listing'!$E165, 'N1.3_Project_Listing'!$A$16:$A$829,ET_Risk_SC_Summation[[#Headers],[400kV Circuit Breaker]])</f>
        <v>0</v>
      </c>
      <c r="BI165" s="176" cm="1">
        <f t="array" ref="BI165">SUMIFS('N1.3_Project_Listing'!$P$16:$P$829, 'N1.3_Project_Listing'!$E$16:$E$829,'N1.3_Project_Listing'!$E165, 'N1.3_Project_Listing'!$A$16:$A$829,ET_Risk_SC_Summation[[#Headers],[400kV Transformer]])</f>
        <v>0</v>
      </c>
      <c r="BJ165" s="176" cm="1">
        <f t="array" ref="BJ165">SUMIFS('N1.3_Project_Listing'!$P$16:$P$829, 'N1.3_Project_Listing'!$E$16:$E$829,'N1.3_Project_Listing'!$E165, 'N1.3_Project_Listing'!$A$16:$A$829,ET_Risk_SC_Summation[[#Headers],[400kV Reactor]])</f>
        <v>0</v>
      </c>
      <c r="BK165" s="176" cm="1">
        <f t="array" ref="BK165">SUMIFS('N1.3_Project_Listing'!$P$16:$P$829, 'N1.3_Project_Listing'!$E$16:$E$829,'N1.3_Project_Listing'!$E165, 'N1.3_Project_Listing'!$A$16:$A$829,ET_Risk_SC_Summation[[#Headers],[400kV Underground Cable]])</f>
        <v>0</v>
      </c>
      <c r="BL165" s="176" cm="1">
        <f t="array" ref="BL165">SUMIFS('N1.3_Project_Listing'!$P$16:$P$829, 'N1.3_Project_Listing'!$E$16:$E$829,'N1.3_Project_Listing'!$E165, 'N1.3_Project_Listing'!$A$16:$A$829,ET_Risk_SC_Summation[[#Headers],[400kV OHL Conductor]])</f>
        <v>0</v>
      </c>
      <c r="BM165" s="176" cm="1">
        <f t="array" ref="BM165">SUMIFS('N1.3_Project_Listing'!$P$16:$P$829, 'N1.3_Project_Listing'!$E$16:$E$829,'N1.3_Project_Listing'!$E165, 'N1.3_Project_Listing'!$A$16:$A$829,ET_Risk_SC_Summation[[#Headers],[400kV OHL Fittings]])</f>
        <v>0</v>
      </c>
      <c r="BN165" s="176" cm="1">
        <f t="array" ref="BN165">SUMIFS('N1.3_Project_Listing'!$P$16:$P$829, 'N1.3_Project_Listing'!$E$16:$E$829,'N1.3_Project_Listing'!$E165, 'N1.3_Project_Listing'!$A$16:$A$829,ET_Risk_SC_Summation[[#Headers],[400kV OHL Tower]])</f>
        <v>0</v>
      </c>
      <c r="BO165" s="177" t="str">
        <f>IF(SUM(ET_Risk_SC_Summation[[#This Row],[132kV Circuit Breaker]:[400kV OHL Tower]])=0, "n/a", INDEX(ET_Risk_SC_Summation[#Headers],1,MATCH(MAX(ET_Risk_SC_Summation[[#This Row],[132kV Circuit Breaker]:[400kV OHL Tower]]),ET_Risk_SC_Summation[[#This Row],[132kV Circuit Breaker]:[400kV OHL Tower]],0)))</f>
        <v>n/a</v>
      </c>
      <c r="BP165" s="177" t="str">
        <f>IFERROR(INDEX('N0.7_Lookup_References'!$G$77:$G$98,MATCH(ET_Risk_SC_Summation[[#This Row],[Mxx Category]],'N0.7_Lookup_References'!$F$77:$F$98,0)),"")</f>
        <v/>
      </c>
    </row>
    <row r="166" spans="1:68" ht="94.5">
      <c r="A166" s="160" t="str">
        <f>IFERROR(INDEX(N1.2_Intervention_Types[NARM Asset Category],MATCH('N1.3_Project_Listing'!$C166,N1.2_Intervention_Types[Intervention Type ID],0),1),"")</f>
        <v>Governors</v>
      </c>
      <c r="B166" s="160" t="str">
        <f>IF($D$2="GD",IFERROR(INDEX(N1.2_Intervention_Types[C&amp;V Asset Category (GD)],MATCH('N1.3_Project_Listing'!$C166,N1.2_Intervention_Types[Intervention Type ID],0),1),""),IFERROR(INDEX(N1.2_Intervention_Types[NARM Asset Category],MATCH('N1.3_Project_Listing'!$C166,N1.2_Intervention_Types[Intervention Type ID],0),1),""))</f>
        <v>Governors</v>
      </c>
      <c r="C166" s="67">
        <f>IFERROR(INDEX(N1.2_Intervention_Types[Intervention Type ID],MATCH('N1.3_Project_Listing'!$I166,N1.2_Intervention_Types[Intervention Type],0),1),"")</f>
        <v>94</v>
      </c>
      <c r="D166" s="160" t="str">
        <f>IFERROR(INDEX(N1.2_Intervention_Types[Intervention Category],MATCH('N1.3_Project_Listing'!$C166,N1.2_Intervention_Types[Intervention Type ID],0),1),"")</f>
        <v>Replacement</v>
      </c>
      <c r="E166" s="210" t="s">
        <v>766</v>
      </c>
      <c r="F166" s="236" t="s">
        <v>767</v>
      </c>
      <c r="G166" s="236" t="s">
        <v>181</v>
      </c>
      <c r="H166" s="236" t="s">
        <v>300</v>
      </c>
      <c r="I166" s="151" t="s">
        <v>768</v>
      </c>
      <c r="J166" s="139">
        <v>2027</v>
      </c>
      <c r="K166" s="312">
        <v>1</v>
      </c>
      <c r="L166" s="312">
        <v>1</v>
      </c>
      <c r="M166" s="312">
        <v>0</v>
      </c>
      <c r="N166" s="343">
        <v>7.6132835792948406E-3</v>
      </c>
      <c r="O166" s="343">
        <v>8.6518814051442109E-4</v>
      </c>
      <c r="P166" s="365">
        <v>0.41134020257700843</v>
      </c>
      <c r="Q166" s="366">
        <f t="shared" si="14"/>
        <v>6.7480954387804191E-3</v>
      </c>
      <c r="R166" s="368">
        <f>IF('N1.3_Project_Listing'!$D166="Replacement",SUM('N1.3_Project_Listing'!$K166:$L166)/2,'N1.3_Project_Listing'!$M166)</f>
        <v>1</v>
      </c>
      <c r="S166" s="67" t="str">
        <f>IFERROR(INDEX('N0.7_Lookup_References'!$C$13:$C$72,MATCH($A166,'N0.7_Lookup_References'!$B$13:$B$72,0)),"")</f>
        <v>Number of</v>
      </c>
      <c r="T166" s="338" t="str">
        <f t="shared" si="15"/>
        <v/>
      </c>
      <c r="V166" s="358">
        <v>0</v>
      </c>
      <c r="W166" s="358">
        <v>0</v>
      </c>
      <c r="X166" s="358">
        <v>0</v>
      </c>
      <c r="Y166" s="358">
        <v>0</v>
      </c>
      <c r="Z166" s="358">
        <v>0</v>
      </c>
      <c r="AA166" s="358">
        <v>0</v>
      </c>
      <c r="AB166" s="358">
        <v>0</v>
      </c>
      <c r="AC166" s="358">
        <v>0</v>
      </c>
      <c r="AD166" s="358">
        <v>0</v>
      </c>
      <c r="AE166" s="358">
        <v>1</v>
      </c>
      <c r="AF166" s="358">
        <v>0</v>
      </c>
      <c r="AG166" s="358">
        <v>1</v>
      </c>
      <c r="AH166" s="358">
        <v>0</v>
      </c>
      <c r="AI166" s="358">
        <v>0</v>
      </c>
      <c r="AJ166" s="358">
        <v>0</v>
      </c>
      <c r="AK166" s="358">
        <v>0</v>
      </c>
      <c r="AL166" s="358">
        <v>0</v>
      </c>
      <c r="AM166" s="358">
        <v>0</v>
      </c>
      <c r="AN166" s="358">
        <v>0</v>
      </c>
      <c r="AO166" s="358">
        <v>0</v>
      </c>
      <c r="AP166" s="63">
        <f t="shared" si="16"/>
        <v>1</v>
      </c>
      <c r="AQ166" s="63">
        <f t="shared" si="17"/>
        <v>1</v>
      </c>
      <c r="AR166" s="63">
        <f t="shared" si="18"/>
        <v>0</v>
      </c>
      <c r="AT166" s="176" cm="1">
        <f t="array" ref="AT166">SUMIFS('N1.3_Project_Listing'!$P$16:$P$829, 'N1.3_Project_Listing'!$E$16:$E$829,'N1.3_Project_Listing'!$E166, 'N1.3_Project_Listing'!$A$16:$A$829,ET_Risk_SC_Summation[[#Headers],[132kV Circuit Breaker]])</f>
        <v>0</v>
      </c>
      <c r="AU166" s="176" cm="1">
        <f t="array" ref="AU166">SUMIFS('N1.3_Project_Listing'!$P$16:$P$829, 'N1.3_Project_Listing'!$E$16:$E$829,'N1.3_Project_Listing'!$E166, 'N1.3_Project_Listing'!$A$16:$A$829,ET_Risk_SC_Summation[[#Headers],[132kV Transformer]])</f>
        <v>0</v>
      </c>
      <c r="AV166" s="176" cm="1">
        <f t="array" ref="AV166">SUMIFS('N1.3_Project_Listing'!$P$16:$P$829, 'N1.3_Project_Listing'!$E$16:$E$829,'N1.3_Project_Listing'!$E166, 'N1.3_Project_Listing'!$A$16:$A$829,ET_Risk_SC_Summation[[#Headers],[132kV Reactor]])</f>
        <v>0</v>
      </c>
      <c r="AW166" s="176" cm="1">
        <f t="array" ref="AW166">SUMIFS('N1.3_Project_Listing'!$P$16:$P$829, 'N1.3_Project_Listing'!$E$16:$E$829,'N1.3_Project_Listing'!$E166, 'N1.3_Project_Listing'!$A$16:$A$829,ET_Risk_SC_Summation[[#Headers],[132kV Underground Cable]])</f>
        <v>0</v>
      </c>
      <c r="AX166" s="176" cm="1">
        <f t="array" ref="AX166">SUMIFS('N1.3_Project_Listing'!$P$16:$P$829, 'N1.3_Project_Listing'!$E$16:$E$829,'N1.3_Project_Listing'!$E166, 'N1.3_Project_Listing'!$A$16:$A$829,ET_Risk_SC_Summation[[#Headers],[132kV OHL Conductor]])</f>
        <v>0</v>
      </c>
      <c r="AY166" s="176" cm="1">
        <f t="array" ref="AY166">SUMIFS('N1.3_Project_Listing'!$P$16:$P$829, 'N1.3_Project_Listing'!$E$16:$E$829,'N1.3_Project_Listing'!$E166, 'N1.3_Project_Listing'!$A$16:$A$829,ET_Risk_SC_Summation[[#Headers],[132kV OHL Fittings]])</f>
        <v>0</v>
      </c>
      <c r="AZ166" s="176" cm="1">
        <f t="array" ref="AZ166">SUMIFS('N1.3_Project_Listing'!$P$16:$P$829, 'N1.3_Project_Listing'!$E$16:$E$829,'N1.3_Project_Listing'!$E166, 'N1.3_Project_Listing'!$A$16:$A$829,ET_Risk_SC_Summation[[#Headers],[132kV OHL Tower]])</f>
        <v>0</v>
      </c>
      <c r="BA166" s="176" cm="1">
        <f t="array" ref="BA166">SUMIFS('N1.3_Project_Listing'!$P$16:$P$829, 'N1.3_Project_Listing'!$E$16:$E$829,'N1.3_Project_Listing'!$E166, 'N1.3_Project_Listing'!$A$16:$A$829,ET_Risk_SC_Summation[[#Headers],[275kV Circuit Breaker]])</f>
        <v>0</v>
      </c>
      <c r="BB166" s="176" cm="1">
        <f t="array" ref="BB166">SUMIFS('N1.3_Project_Listing'!$P$16:$P$829, 'N1.3_Project_Listing'!$E$16:$E$829,'N1.3_Project_Listing'!$E166, 'N1.3_Project_Listing'!$A$16:$A$829,ET_Risk_SC_Summation[[#Headers],[275kV Transformer]])</f>
        <v>0</v>
      </c>
      <c r="BC166" s="176" cm="1">
        <f t="array" ref="BC166">SUMIFS('N1.3_Project_Listing'!$P$16:$P$829, 'N1.3_Project_Listing'!$E$16:$E$829,'N1.3_Project_Listing'!$E166, 'N1.3_Project_Listing'!$A$16:$A$829,ET_Risk_SC_Summation[[#Headers],[275kV Reactor]])</f>
        <v>0</v>
      </c>
      <c r="BD166" s="176" cm="1">
        <f t="array" ref="BD166">SUMIFS('N1.3_Project_Listing'!$P$16:$P$829, 'N1.3_Project_Listing'!$E$16:$E$829,'N1.3_Project_Listing'!$E166, 'N1.3_Project_Listing'!$A$16:$A$829,ET_Risk_SC_Summation[[#Headers],[275kV Underground Cable]])</f>
        <v>0</v>
      </c>
      <c r="BE166" s="176" cm="1">
        <f t="array" ref="BE166">SUMIFS('N1.3_Project_Listing'!$P$16:$P$829, 'N1.3_Project_Listing'!$E$16:$E$829,'N1.3_Project_Listing'!$E166, 'N1.3_Project_Listing'!$A$16:$A$829,ET_Risk_SC_Summation[[#Headers],[275kV OHL Conductor]])</f>
        <v>0</v>
      </c>
      <c r="BF166" s="176" cm="1">
        <f t="array" ref="BF166">SUMIFS('N1.3_Project_Listing'!$P$16:$P$829, 'N1.3_Project_Listing'!$E$16:$E$829,'N1.3_Project_Listing'!$E166, 'N1.3_Project_Listing'!$A$16:$A$829,ET_Risk_SC_Summation[[#Headers],[275kV OHL Fittings]])</f>
        <v>0</v>
      </c>
      <c r="BG166" s="176" cm="1">
        <f t="array" ref="BG166">SUMIFS('N1.3_Project_Listing'!$P$16:$P$829, 'N1.3_Project_Listing'!$E$16:$E$829,'N1.3_Project_Listing'!$E166, 'N1.3_Project_Listing'!$A$16:$A$829,ET_Risk_SC_Summation[[#Headers],[275kV OHL Tower]])</f>
        <v>0</v>
      </c>
      <c r="BH166" s="176" cm="1">
        <f t="array" ref="BH166">SUMIFS('N1.3_Project_Listing'!$P$16:$P$829, 'N1.3_Project_Listing'!$E$16:$E$829,'N1.3_Project_Listing'!$E166, 'N1.3_Project_Listing'!$A$16:$A$829,ET_Risk_SC_Summation[[#Headers],[400kV Circuit Breaker]])</f>
        <v>0</v>
      </c>
      <c r="BI166" s="176" cm="1">
        <f t="array" ref="BI166">SUMIFS('N1.3_Project_Listing'!$P$16:$P$829, 'N1.3_Project_Listing'!$E$16:$E$829,'N1.3_Project_Listing'!$E166, 'N1.3_Project_Listing'!$A$16:$A$829,ET_Risk_SC_Summation[[#Headers],[400kV Transformer]])</f>
        <v>0</v>
      </c>
      <c r="BJ166" s="176" cm="1">
        <f t="array" ref="BJ166">SUMIFS('N1.3_Project_Listing'!$P$16:$P$829, 'N1.3_Project_Listing'!$E$16:$E$829,'N1.3_Project_Listing'!$E166, 'N1.3_Project_Listing'!$A$16:$A$829,ET_Risk_SC_Summation[[#Headers],[400kV Reactor]])</f>
        <v>0</v>
      </c>
      <c r="BK166" s="176" cm="1">
        <f t="array" ref="BK166">SUMIFS('N1.3_Project_Listing'!$P$16:$P$829, 'N1.3_Project_Listing'!$E$16:$E$829,'N1.3_Project_Listing'!$E166, 'N1.3_Project_Listing'!$A$16:$A$829,ET_Risk_SC_Summation[[#Headers],[400kV Underground Cable]])</f>
        <v>0</v>
      </c>
      <c r="BL166" s="176" cm="1">
        <f t="array" ref="BL166">SUMIFS('N1.3_Project_Listing'!$P$16:$P$829, 'N1.3_Project_Listing'!$E$16:$E$829,'N1.3_Project_Listing'!$E166, 'N1.3_Project_Listing'!$A$16:$A$829,ET_Risk_SC_Summation[[#Headers],[400kV OHL Conductor]])</f>
        <v>0</v>
      </c>
      <c r="BM166" s="176" cm="1">
        <f t="array" ref="BM166">SUMIFS('N1.3_Project_Listing'!$P$16:$P$829, 'N1.3_Project_Listing'!$E$16:$E$829,'N1.3_Project_Listing'!$E166, 'N1.3_Project_Listing'!$A$16:$A$829,ET_Risk_SC_Summation[[#Headers],[400kV OHL Fittings]])</f>
        <v>0</v>
      </c>
      <c r="BN166" s="176" cm="1">
        <f t="array" ref="BN166">SUMIFS('N1.3_Project_Listing'!$P$16:$P$829, 'N1.3_Project_Listing'!$E$16:$E$829,'N1.3_Project_Listing'!$E166, 'N1.3_Project_Listing'!$A$16:$A$829,ET_Risk_SC_Summation[[#Headers],[400kV OHL Tower]])</f>
        <v>0</v>
      </c>
      <c r="BO166" s="177" t="str">
        <f>IF(SUM(ET_Risk_SC_Summation[[#This Row],[132kV Circuit Breaker]:[400kV OHL Tower]])=0, "n/a", INDEX(ET_Risk_SC_Summation[#Headers],1,MATCH(MAX(ET_Risk_SC_Summation[[#This Row],[132kV Circuit Breaker]:[400kV OHL Tower]]),ET_Risk_SC_Summation[[#This Row],[132kV Circuit Breaker]:[400kV OHL Tower]],0)))</f>
        <v>n/a</v>
      </c>
      <c r="BP166" s="177" t="str">
        <f>IFERROR(INDEX('N0.7_Lookup_References'!$G$77:$G$98,MATCH(ET_Risk_SC_Summation[[#This Row],[Mxx Category]],'N0.7_Lookup_References'!$F$77:$F$98,0)),"")</f>
        <v/>
      </c>
    </row>
    <row r="167" spans="1:68" ht="94.5">
      <c r="A167" s="160" t="str">
        <f>IFERROR(INDEX(N1.2_Intervention_Types[NARM Asset Category],MATCH('N1.3_Project_Listing'!$C167,N1.2_Intervention_Types[Intervention Type ID],0),1),"")</f>
        <v>Governors</v>
      </c>
      <c r="B167" s="160" t="str">
        <f>IF($D$2="GD",IFERROR(INDEX(N1.2_Intervention_Types[C&amp;V Asset Category (GD)],MATCH('N1.3_Project_Listing'!$C167,N1.2_Intervention_Types[Intervention Type ID],0),1),""),IFERROR(INDEX(N1.2_Intervention_Types[NARM Asset Category],MATCH('N1.3_Project_Listing'!$C167,N1.2_Intervention_Types[Intervention Type ID],0),1),""))</f>
        <v>Governors</v>
      </c>
      <c r="C167" s="67">
        <f>IFERROR(INDEX(N1.2_Intervention_Types[Intervention Type ID],MATCH('N1.3_Project_Listing'!$I167,N1.2_Intervention_Types[Intervention Type],0),1),"")</f>
        <v>94</v>
      </c>
      <c r="D167" s="160" t="str">
        <f>IFERROR(INDEX(N1.2_Intervention_Types[Intervention Category],MATCH('N1.3_Project_Listing'!$C167,N1.2_Intervention_Types[Intervention Type ID],0),1),"")</f>
        <v>Replacement</v>
      </c>
      <c r="E167" s="210" t="s">
        <v>766</v>
      </c>
      <c r="F167" s="236" t="s">
        <v>767</v>
      </c>
      <c r="G167" s="236" t="s">
        <v>181</v>
      </c>
      <c r="H167" s="236" t="s">
        <v>300</v>
      </c>
      <c r="I167" s="151" t="s">
        <v>768</v>
      </c>
      <c r="J167" s="139">
        <v>2028</v>
      </c>
      <c r="K167" s="312">
        <v>0</v>
      </c>
      <c r="L167" s="312">
        <v>0</v>
      </c>
      <c r="M167" s="312">
        <v>0</v>
      </c>
      <c r="N167" s="343">
        <v>0</v>
      </c>
      <c r="O167" s="343">
        <v>0</v>
      </c>
      <c r="P167" s="365">
        <v>0</v>
      </c>
      <c r="Q167" s="366">
        <f t="shared" si="14"/>
        <v>0</v>
      </c>
      <c r="R167" s="368">
        <f>IF('N1.3_Project_Listing'!$D167="Replacement",SUM('N1.3_Project_Listing'!$K167:$L167)/2,'N1.3_Project_Listing'!$M167)</f>
        <v>0</v>
      </c>
      <c r="S167" s="67" t="str">
        <f>IFERROR(INDEX('N0.7_Lookup_References'!$C$13:$C$72,MATCH($A167,'N0.7_Lookup_References'!$B$13:$B$72,0)),"")</f>
        <v>Number of</v>
      </c>
      <c r="T167" s="338" t="str">
        <f t="shared" si="15"/>
        <v/>
      </c>
      <c r="V167" s="358">
        <v>0</v>
      </c>
      <c r="W167" s="358">
        <v>0</v>
      </c>
      <c r="X167" s="358">
        <v>0</v>
      </c>
      <c r="Y167" s="358">
        <v>0</v>
      </c>
      <c r="Z167" s="358">
        <v>0</v>
      </c>
      <c r="AA167" s="358">
        <v>0</v>
      </c>
      <c r="AB167" s="358">
        <v>0</v>
      </c>
      <c r="AC167" s="358">
        <v>0</v>
      </c>
      <c r="AD167" s="358">
        <v>0</v>
      </c>
      <c r="AE167" s="358">
        <v>0</v>
      </c>
      <c r="AF167" s="358">
        <v>0</v>
      </c>
      <c r="AG167" s="358">
        <v>0</v>
      </c>
      <c r="AH167" s="358">
        <v>0</v>
      </c>
      <c r="AI167" s="358">
        <v>0</v>
      </c>
      <c r="AJ167" s="358">
        <v>0</v>
      </c>
      <c r="AK167" s="358">
        <v>0</v>
      </c>
      <c r="AL167" s="358">
        <v>0</v>
      </c>
      <c r="AM167" s="358">
        <v>0</v>
      </c>
      <c r="AN167" s="358">
        <v>0</v>
      </c>
      <c r="AO167" s="358">
        <v>0</v>
      </c>
      <c r="AP167" s="63">
        <f t="shared" si="16"/>
        <v>0</v>
      </c>
      <c r="AQ167" s="63">
        <f t="shared" si="17"/>
        <v>0</v>
      </c>
      <c r="AR167" s="63">
        <f t="shared" si="18"/>
        <v>0</v>
      </c>
      <c r="AT167" s="176" cm="1">
        <f t="array" ref="AT167">SUMIFS('N1.3_Project_Listing'!$P$16:$P$829, 'N1.3_Project_Listing'!$E$16:$E$829,'N1.3_Project_Listing'!$E167, 'N1.3_Project_Listing'!$A$16:$A$829,ET_Risk_SC_Summation[[#Headers],[132kV Circuit Breaker]])</f>
        <v>0</v>
      </c>
      <c r="AU167" s="176" cm="1">
        <f t="array" ref="AU167">SUMIFS('N1.3_Project_Listing'!$P$16:$P$829, 'N1.3_Project_Listing'!$E$16:$E$829,'N1.3_Project_Listing'!$E167, 'N1.3_Project_Listing'!$A$16:$A$829,ET_Risk_SC_Summation[[#Headers],[132kV Transformer]])</f>
        <v>0</v>
      </c>
      <c r="AV167" s="176" cm="1">
        <f t="array" ref="AV167">SUMIFS('N1.3_Project_Listing'!$P$16:$P$829, 'N1.3_Project_Listing'!$E$16:$E$829,'N1.3_Project_Listing'!$E167, 'N1.3_Project_Listing'!$A$16:$A$829,ET_Risk_SC_Summation[[#Headers],[132kV Reactor]])</f>
        <v>0</v>
      </c>
      <c r="AW167" s="176" cm="1">
        <f t="array" ref="AW167">SUMIFS('N1.3_Project_Listing'!$P$16:$P$829, 'N1.3_Project_Listing'!$E$16:$E$829,'N1.3_Project_Listing'!$E167, 'N1.3_Project_Listing'!$A$16:$A$829,ET_Risk_SC_Summation[[#Headers],[132kV Underground Cable]])</f>
        <v>0</v>
      </c>
      <c r="AX167" s="176" cm="1">
        <f t="array" ref="AX167">SUMIFS('N1.3_Project_Listing'!$P$16:$P$829, 'N1.3_Project_Listing'!$E$16:$E$829,'N1.3_Project_Listing'!$E167, 'N1.3_Project_Listing'!$A$16:$A$829,ET_Risk_SC_Summation[[#Headers],[132kV OHL Conductor]])</f>
        <v>0</v>
      </c>
      <c r="AY167" s="176" cm="1">
        <f t="array" ref="AY167">SUMIFS('N1.3_Project_Listing'!$P$16:$P$829, 'N1.3_Project_Listing'!$E$16:$E$829,'N1.3_Project_Listing'!$E167, 'N1.3_Project_Listing'!$A$16:$A$829,ET_Risk_SC_Summation[[#Headers],[132kV OHL Fittings]])</f>
        <v>0</v>
      </c>
      <c r="AZ167" s="176" cm="1">
        <f t="array" ref="AZ167">SUMIFS('N1.3_Project_Listing'!$P$16:$P$829, 'N1.3_Project_Listing'!$E$16:$E$829,'N1.3_Project_Listing'!$E167, 'N1.3_Project_Listing'!$A$16:$A$829,ET_Risk_SC_Summation[[#Headers],[132kV OHL Tower]])</f>
        <v>0</v>
      </c>
      <c r="BA167" s="176" cm="1">
        <f t="array" ref="BA167">SUMIFS('N1.3_Project_Listing'!$P$16:$P$829, 'N1.3_Project_Listing'!$E$16:$E$829,'N1.3_Project_Listing'!$E167, 'N1.3_Project_Listing'!$A$16:$A$829,ET_Risk_SC_Summation[[#Headers],[275kV Circuit Breaker]])</f>
        <v>0</v>
      </c>
      <c r="BB167" s="176" cm="1">
        <f t="array" ref="BB167">SUMIFS('N1.3_Project_Listing'!$P$16:$P$829, 'N1.3_Project_Listing'!$E$16:$E$829,'N1.3_Project_Listing'!$E167, 'N1.3_Project_Listing'!$A$16:$A$829,ET_Risk_SC_Summation[[#Headers],[275kV Transformer]])</f>
        <v>0</v>
      </c>
      <c r="BC167" s="176" cm="1">
        <f t="array" ref="BC167">SUMIFS('N1.3_Project_Listing'!$P$16:$P$829, 'N1.3_Project_Listing'!$E$16:$E$829,'N1.3_Project_Listing'!$E167, 'N1.3_Project_Listing'!$A$16:$A$829,ET_Risk_SC_Summation[[#Headers],[275kV Reactor]])</f>
        <v>0</v>
      </c>
      <c r="BD167" s="176" cm="1">
        <f t="array" ref="BD167">SUMIFS('N1.3_Project_Listing'!$P$16:$P$829, 'N1.3_Project_Listing'!$E$16:$E$829,'N1.3_Project_Listing'!$E167, 'N1.3_Project_Listing'!$A$16:$A$829,ET_Risk_SC_Summation[[#Headers],[275kV Underground Cable]])</f>
        <v>0</v>
      </c>
      <c r="BE167" s="176" cm="1">
        <f t="array" ref="BE167">SUMIFS('N1.3_Project_Listing'!$P$16:$P$829, 'N1.3_Project_Listing'!$E$16:$E$829,'N1.3_Project_Listing'!$E167, 'N1.3_Project_Listing'!$A$16:$A$829,ET_Risk_SC_Summation[[#Headers],[275kV OHL Conductor]])</f>
        <v>0</v>
      </c>
      <c r="BF167" s="176" cm="1">
        <f t="array" ref="BF167">SUMIFS('N1.3_Project_Listing'!$P$16:$P$829, 'N1.3_Project_Listing'!$E$16:$E$829,'N1.3_Project_Listing'!$E167, 'N1.3_Project_Listing'!$A$16:$A$829,ET_Risk_SC_Summation[[#Headers],[275kV OHL Fittings]])</f>
        <v>0</v>
      </c>
      <c r="BG167" s="176" cm="1">
        <f t="array" ref="BG167">SUMIFS('N1.3_Project_Listing'!$P$16:$P$829, 'N1.3_Project_Listing'!$E$16:$E$829,'N1.3_Project_Listing'!$E167, 'N1.3_Project_Listing'!$A$16:$A$829,ET_Risk_SC_Summation[[#Headers],[275kV OHL Tower]])</f>
        <v>0</v>
      </c>
      <c r="BH167" s="176" cm="1">
        <f t="array" ref="BH167">SUMIFS('N1.3_Project_Listing'!$P$16:$P$829, 'N1.3_Project_Listing'!$E$16:$E$829,'N1.3_Project_Listing'!$E167, 'N1.3_Project_Listing'!$A$16:$A$829,ET_Risk_SC_Summation[[#Headers],[400kV Circuit Breaker]])</f>
        <v>0</v>
      </c>
      <c r="BI167" s="176" cm="1">
        <f t="array" ref="BI167">SUMIFS('N1.3_Project_Listing'!$P$16:$P$829, 'N1.3_Project_Listing'!$E$16:$E$829,'N1.3_Project_Listing'!$E167, 'N1.3_Project_Listing'!$A$16:$A$829,ET_Risk_SC_Summation[[#Headers],[400kV Transformer]])</f>
        <v>0</v>
      </c>
      <c r="BJ167" s="176" cm="1">
        <f t="array" ref="BJ167">SUMIFS('N1.3_Project_Listing'!$P$16:$P$829, 'N1.3_Project_Listing'!$E$16:$E$829,'N1.3_Project_Listing'!$E167, 'N1.3_Project_Listing'!$A$16:$A$829,ET_Risk_SC_Summation[[#Headers],[400kV Reactor]])</f>
        <v>0</v>
      </c>
      <c r="BK167" s="176" cm="1">
        <f t="array" ref="BK167">SUMIFS('N1.3_Project_Listing'!$P$16:$P$829, 'N1.3_Project_Listing'!$E$16:$E$829,'N1.3_Project_Listing'!$E167, 'N1.3_Project_Listing'!$A$16:$A$829,ET_Risk_SC_Summation[[#Headers],[400kV Underground Cable]])</f>
        <v>0</v>
      </c>
      <c r="BL167" s="176" cm="1">
        <f t="array" ref="BL167">SUMIFS('N1.3_Project_Listing'!$P$16:$P$829, 'N1.3_Project_Listing'!$E$16:$E$829,'N1.3_Project_Listing'!$E167, 'N1.3_Project_Listing'!$A$16:$A$829,ET_Risk_SC_Summation[[#Headers],[400kV OHL Conductor]])</f>
        <v>0</v>
      </c>
      <c r="BM167" s="176" cm="1">
        <f t="array" ref="BM167">SUMIFS('N1.3_Project_Listing'!$P$16:$P$829, 'N1.3_Project_Listing'!$E$16:$E$829,'N1.3_Project_Listing'!$E167, 'N1.3_Project_Listing'!$A$16:$A$829,ET_Risk_SC_Summation[[#Headers],[400kV OHL Fittings]])</f>
        <v>0</v>
      </c>
      <c r="BN167" s="176" cm="1">
        <f t="array" ref="BN167">SUMIFS('N1.3_Project_Listing'!$P$16:$P$829, 'N1.3_Project_Listing'!$E$16:$E$829,'N1.3_Project_Listing'!$E167, 'N1.3_Project_Listing'!$A$16:$A$829,ET_Risk_SC_Summation[[#Headers],[400kV OHL Tower]])</f>
        <v>0</v>
      </c>
      <c r="BO167" s="177" t="str">
        <f>IF(SUM(ET_Risk_SC_Summation[[#This Row],[132kV Circuit Breaker]:[400kV OHL Tower]])=0, "n/a", INDEX(ET_Risk_SC_Summation[#Headers],1,MATCH(MAX(ET_Risk_SC_Summation[[#This Row],[132kV Circuit Breaker]:[400kV OHL Tower]]),ET_Risk_SC_Summation[[#This Row],[132kV Circuit Breaker]:[400kV OHL Tower]],0)))</f>
        <v>n/a</v>
      </c>
      <c r="BP167" s="177" t="str">
        <f>IFERROR(INDEX('N0.7_Lookup_References'!$G$77:$G$98,MATCH(ET_Risk_SC_Summation[[#This Row],[Mxx Category]],'N0.7_Lookup_References'!$F$77:$F$98,0)),"")</f>
        <v/>
      </c>
    </row>
    <row r="168" spans="1:68" ht="94.5">
      <c r="A168" s="160" t="str">
        <f>IFERROR(INDEX(N1.2_Intervention_Types[NARM Asset Category],MATCH('N1.3_Project_Listing'!$C168,N1.2_Intervention_Types[Intervention Type ID],0),1),"")</f>
        <v>Governors</v>
      </c>
      <c r="B168" s="160" t="str">
        <f>IF($D$2="GD",IFERROR(INDEX(N1.2_Intervention_Types[C&amp;V Asset Category (GD)],MATCH('N1.3_Project_Listing'!$C168,N1.2_Intervention_Types[Intervention Type ID],0),1),""),IFERROR(INDEX(N1.2_Intervention_Types[NARM Asset Category],MATCH('N1.3_Project_Listing'!$C168,N1.2_Intervention_Types[Intervention Type ID],0),1),""))</f>
        <v>Governors</v>
      </c>
      <c r="C168" s="67">
        <f>IFERROR(INDEX(N1.2_Intervention_Types[Intervention Type ID],MATCH('N1.3_Project_Listing'!$I168,N1.2_Intervention_Types[Intervention Type],0),1),"")</f>
        <v>94</v>
      </c>
      <c r="D168" s="160" t="str">
        <f>IFERROR(INDEX(N1.2_Intervention_Types[Intervention Category],MATCH('N1.3_Project_Listing'!$C168,N1.2_Intervention_Types[Intervention Type ID],0),1),"")</f>
        <v>Replacement</v>
      </c>
      <c r="E168" s="210" t="s">
        <v>766</v>
      </c>
      <c r="F168" s="236" t="s">
        <v>767</v>
      </c>
      <c r="G168" s="236" t="s">
        <v>181</v>
      </c>
      <c r="H168" s="236" t="s">
        <v>300</v>
      </c>
      <c r="I168" s="151" t="s">
        <v>768</v>
      </c>
      <c r="J168" s="139">
        <v>2029</v>
      </c>
      <c r="K168" s="312">
        <v>4</v>
      </c>
      <c r="L168" s="312">
        <v>4</v>
      </c>
      <c r="M168" s="312">
        <v>0</v>
      </c>
      <c r="N168" s="343">
        <v>4.2948294751572268E-2</v>
      </c>
      <c r="O168" s="343">
        <v>3.8904001427839318E-3</v>
      </c>
      <c r="P168" s="365">
        <v>2.3699676367963596</v>
      </c>
      <c r="Q168" s="366">
        <f t="shared" si="14"/>
        <v>3.9057894608788335E-2</v>
      </c>
      <c r="R168" s="368">
        <f>IF('N1.3_Project_Listing'!$D168="Replacement",SUM('N1.3_Project_Listing'!$K168:$L168)/2,'N1.3_Project_Listing'!$M168)</f>
        <v>4</v>
      </c>
      <c r="S168" s="67" t="str">
        <f>IFERROR(INDEX('N0.7_Lookup_References'!$C$13:$C$72,MATCH($A168,'N0.7_Lookup_References'!$B$13:$B$72,0)),"")</f>
        <v>Number of</v>
      </c>
      <c r="T168" s="338" t="str">
        <f t="shared" si="15"/>
        <v/>
      </c>
      <c r="V168" s="358">
        <v>0</v>
      </c>
      <c r="W168" s="358">
        <v>0</v>
      </c>
      <c r="X168" s="358">
        <v>0</v>
      </c>
      <c r="Y168" s="358">
        <v>0</v>
      </c>
      <c r="Z168" s="358">
        <v>0</v>
      </c>
      <c r="AA168" s="358">
        <v>0</v>
      </c>
      <c r="AB168" s="358">
        <v>0</v>
      </c>
      <c r="AC168" s="358">
        <v>0</v>
      </c>
      <c r="AD168" s="358">
        <v>0</v>
      </c>
      <c r="AE168" s="358">
        <v>4</v>
      </c>
      <c r="AF168" s="358">
        <v>0</v>
      </c>
      <c r="AG168" s="358">
        <v>3</v>
      </c>
      <c r="AH168" s="358">
        <v>1</v>
      </c>
      <c r="AI168" s="358">
        <v>0</v>
      </c>
      <c r="AJ168" s="358">
        <v>0</v>
      </c>
      <c r="AK168" s="358">
        <v>0</v>
      </c>
      <c r="AL168" s="358">
        <v>0</v>
      </c>
      <c r="AM168" s="358">
        <v>0</v>
      </c>
      <c r="AN168" s="358">
        <v>0</v>
      </c>
      <c r="AO168" s="358">
        <v>0</v>
      </c>
      <c r="AP168" s="63">
        <f t="shared" si="16"/>
        <v>4</v>
      </c>
      <c r="AQ168" s="63">
        <f t="shared" si="17"/>
        <v>4</v>
      </c>
      <c r="AR168" s="63">
        <f t="shared" si="18"/>
        <v>0</v>
      </c>
      <c r="AT168" s="176" cm="1">
        <f t="array" ref="AT168">SUMIFS('N1.3_Project_Listing'!$P$16:$P$829, 'N1.3_Project_Listing'!$E$16:$E$829,'N1.3_Project_Listing'!$E168, 'N1.3_Project_Listing'!$A$16:$A$829,ET_Risk_SC_Summation[[#Headers],[132kV Circuit Breaker]])</f>
        <v>0</v>
      </c>
      <c r="AU168" s="176" cm="1">
        <f t="array" ref="AU168">SUMIFS('N1.3_Project_Listing'!$P$16:$P$829, 'N1.3_Project_Listing'!$E$16:$E$829,'N1.3_Project_Listing'!$E168, 'N1.3_Project_Listing'!$A$16:$A$829,ET_Risk_SC_Summation[[#Headers],[132kV Transformer]])</f>
        <v>0</v>
      </c>
      <c r="AV168" s="176" cm="1">
        <f t="array" ref="AV168">SUMIFS('N1.3_Project_Listing'!$P$16:$P$829, 'N1.3_Project_Listing'!$E$16:$E$829,'N1.3_Project_Listing'!$E168, 'N1.3_Project_Listing'!$A$16:$A$829,ET_Risk_SC_Summation[[#Headers],[132kV Reactor]])</f>
        <v>0</v>
      </c>
      <c r="AW168" s="176" cm="1">
        <f t="array" ref="AW168">SUMIFS('N1.3_Project_Listing'!$P$16:$P$829, 'N1.3_Project_Listing'!$E$16:$E$829,'N1.3_Project_Listing'!$E168, 'N1.3_Project_Listing'!$A$16:$A$829,ET_Risk_SC_Summation[[#Headers],[132kV Underground Cable]])</f>
        <v>0</v>
      </c>
      <c r="AX168" s="176" cm="1">
        <f t="array" ref="AX168">SUMIFS('N1.3_Project_Listing'!$P$16:$P$829, 'N1.3_Project_Listing'!$E$16:$E$829,'N1.3_Project_Listing'!$E168, 'N1.3_Project_Listing'!$A$16:$A$829,ET_Risk_SC_Summation[[#Headers],[132kV OHL Conductor]])</f>
        <v>0</v>
      </c>
      <c r="AY168" s="176" cm="1">
        <f t="array" ref="AY168">SUMIFS('N1.3_Project_Listing'!$P$16:$P$829, 'N1.3_Project_Listing'!$E$16:$E$829,'N1.3_Project_Listing'!$E168, 'N1.3_Project_Listing'!$A$16:$A$829,ET_Risk_SC_Summation[[#Headers],[132kV OHL Fittings]])</f>
        <v>0</v>
      </c>
      <c r="AZ168" s="176" cm="1">
        <f t="array" ref="AZ168">SUMIFS('N1.3_Project_Listing'!$P$16:$P$829, 'N1.3_Project_Listing'!$E$16:$E$829,'N1.3_Project_Listing'!$E168, 'N1.3_Project_Listing'!$A$16:$A$829,ET_Risk_SC_Summation[[#Headers],[132kV OHL Tower]])</f>
        <v>0</v>
      </c>
      <c r="BA168" s="176" cm="1">
        <f t="array" ref="BA168">SUMIFS('N1.3_Project_Listing'!$P$16:$P$829, 'N1.3_Project_Listing'!$E$16:$E$829,'N1.3_Project_Listing'!$E168, 'N1.3_Project_Listing'!$A$16:$A$829,ET_Risk_SC_Summation[[#Headers],[275kV Circuit Breaker]])</f>
        <v>0</v>
      </c>
      <c r="BB168" s="176" cm="1">
        <f t="array" ref="BB168">SUMIFS('N1.3_Project_Listing'!$P$16:$P$829, 'N1.3_Project_Listing'!$E$16:$E$829,'N1.3_Project_Listing'!$E168, 'N1.3_Project_Listing'!$A$16:$A$829,ET_Risk_SC_Summation[[#Headers],[275kV Transformer]])</f>
        <v>0</v>
      </c>
      <c r="BC168" s="176" cm="1">
        <f t="array" ref="BC168">SUMIFS('N1.3_Project_Listing'!$P$16:$P$829, 'N1.3_Project_Listing'!$E$16:$E$829,'N1.3_Project_Listing'!$E168, 'N1.3_Project_Listing'!$A$16:$A$829,ET_Risk_SC_Summation[[#Headers],[275kV Reactor]])</f>
        <v>0</v>
      </c>
      <c r="BD168" s="176" cm="1">
        <f t="array" ref="BD168">SUMIFS('N1.3_Project_Listing'!$P$16:$P$829, 'N1.3_Project_Listing'!$E$16:$E$829,'N1.3_Project_Listing'!$E168, 'N1.3_Project_Listing'!$A$16:$A$829,ET_Risk_SC_Summation[[#Headers],[275kV Underground Cable]])</f>
        <v>0</v>
      </c>
      <c r="BE168" s="176" cm="1">
        <f t="array" ref="BE168">SUMIFS('N1.3_Project_Listing'!$P$16:$P$829, 'N1.3_Project_Listing'!$E$16:$E$829,'N1.3_Project_Listing'!$E168, 'N1.3_Project_Listing'!$A$16:$A$829,ET_Risk_SC_Summation[[#Headers],[275kV OHL Conductor]])</f>
        <v>0</v>
      </c>
      <c r="BF168" s="176" cm="1">
        <f t="array" ref="BF168">SUMIFS('N1.3_Project_Listing'!$P$16:$P$829, 'N1.3_Project_Listing'!$E$16:$E$829,'N1.3_Project_Listing'!$E168, 'N1.3_Project_Listing'!$A$16:$A$829,ET_Risk_SC_Summation[[#Headers],[275kV OHL Fittings]])</f>
        <v>0</v>
      </c>
      <c r="BG168" s="176" cm="1">
        <f t="array" ref="BG168">SUMIFS('N1.3_Project_Listing'!$P$16:$P$829, 'N1.3_Project_Listing'!$E$16:$E$829,'N1.3_Project_Listing'!$E168, 'N1.3_Project_Listing'!$A$16:$A$829,ET_Risk_SC_Summation[[#Headers],[275kV OHL Tower]])</f>
        <v>0</v>
      </c>
      <c r="BH168" s="176" cm="1">
        <f t="array" ref="BH168">SUMIFS('N1.3_Project_Listing'!$P$16:$P$829, 'N1.3_Project_Listing'!$E$16:$E$829,'N1.3_Project_Listing'!$E168, 'N1.3_Project_Listing'!$A$16:$A$829,ET_Risk_SC_Summation[[#Headers],[400kV Circuit Breaker]])</f>
        <v>0</v>
      </c>
      <c r="BI168" s="176" cm="1">
        <f t="array" ref="BI168">SUMIFS('N1.3_Project_Listing'!$P$16:$P$829, 'N1.3_Project_Listing'!$E$16:$E$829,'N1.3_Project_Listing'!$E168, 'N1.3_Project_Listing'!$A$16:$A$829,ET_Risk_SC_Summation[[#Headers],[400kV Transformer]])</f>
        <v>0</v>
      </c>
      <c r="BJ168" s="176" cm="1">
        <f t="array" ref="BJ168">SUMIFS('N1.3_Project_Listing'!$P$16:$P$829, 'N1.3_Project_Listing'!$E$16:$E$829,'N1.3_Project_Listing'!$E168, 'N1.3_Project_Listing'!$A$16:$A$829,ET_Risk_SC_Summation[[#Headers],[400kV Reactor]])</f>
        <v>0</v>
      </c>
      <c r="BK168" s="176" cm="1">
        <f t="array" ref="BK168">SUMIFS('N1.3_Project_Listing'!$P$16:$P$829, 'N1.3_Project_Listing'!$E$16:$E$829,'N1.3_Project_Listing'!$E168, 'N1.3_Project_Listing'!$A$16:$A$829,ET_Risk_SC_Summation[[#Headers],[400kV Underground Cable]])</f>
        <v>0</v>
      </c>
      <c r="BL168" s="176" cm="1">
        <f t="array" ref="BL168">SUMIFS('N1.3_Project_Listing'!$P$16:$P$829, 'N1.3_Project_Listing'!$E$16:$E$829,'N1.3_Project_Listing'!$E168, 'N1.3_Project_Listing'!$A$16:$A$829,ET_Risk_SC_Summation[[#Headers],[400kV OHL Conductor]])</f>
        <v>0</v>
      </c>
      <c r="BM168" s="176" cm="1">
        <f t="array" ref="BM168">SUMIFS('N1.3_Project_Listing'!$P$16:$P$829, 'N1.3_Project_Listing'!$E$16:$E$829,'N1.3_Project_Listing'!$E168, 'N1.3_Project_Listing'!$A$16:$A$829,ET_Risk_SC_Summation[[#Headers],[400kV OHL Fittings]])</f>
        <v>0</v>
      </c>
      <c r="BN168" s="176" cm="1">
        <f t="array" ref="BN168">SUMIFS('N1.3_Project_Listing'!$P$16:$P$829, 'N1.3_Project_Listing'!$E$16:$E$829,'N1.3_Project_Listing'!$E168, 'N1.3_Project_Listing'!$A$16:$A$829,ET_Risk_SC_Summation[[#Headers],[400kV OHL Tower]])</f>
        <v>0</v>
      </c>
      <c r="BO168" s="177" t="str">
        <f>IF(SUM(ET_Risk_SC_Summation[[#This Row],[132kV Circuit Breaker]:[400kV OHL Tower]])=0, "n/a", INDEX(ET_Risk_SC_Summation[#Headers],1,MATCH(MAX(ET_Risk_SC_Summation[[#This Row],[132kV Circuit Breaker]:[400kV OHL Tower]]),ET_Risk_SC_Summation[[#This Row],[132kV Circuit Breaker]:[400kV OHL Tower]],0)))</f>
        <v>n/a</v>
      </c>
      <c r="BP168" s="177" t="str">
        <f>IFERROR(INDEX('N0.7_Lookup_References'!$G$77:$G$98,MATCH(ET_Risk_SC_Summation[[#This Row],[Mxx Category]],'N0.7_Lookup_References'!$F$77:$F$98,0)),"")</f>
        <v/>
      </c>
    </row>
    <row r="169" spans="1:68" ht="94.5">
      <c r="A169" s="160" t="str">
        <f>IFERROR(INDEX(N1.2_Intervention_Types[NARM Asset Category],MATCH('N1.3_Project_Listing'!$C169,N1.2_Intervention_Types[Intervention Type ID],0),1),"")</f>
        <v>Governors</v>
      </c>
      <c r="B169" s="160" t="str">
        <f>IF($D$2="GD",IFERROR(INDEX(N1.2_Intervention_Types[C&amp;V Asset Category (GD)],MATCH('N1.3_Project_Listing'!$C169,N1.2_Intervention_Types[Intervention Type ID],0),1),""),IFERROR(INDEX(N1.2_Intervention_Types[NARM Asset Category],MATCH('N1.3_Project_Listing'!$C169,N1.2_Intervention_Types[Intervention Type ID],0),1),""))</f>
        <v>Governors</v>
      </c>
      <c r="C169" s="67">
        <f>IFERROR(INDEX(N1.2_Intervention_Types[Intervention Type ID],MATCH('N1.3_Project_Listing'!$I169,N1.2_Intervention_Types[Intervention Type],0),1),"")</f>
        <v>94</v>
      </c>
      <c r="D169" s="160" t="str">
        <f>IFERROR(INDEX(N1.2_Intervention_Types[Intervention Category],MATCH('N1.3_Project_Listing'!$C169,N1.2_Intervention_Types[Intervention Type ID],0),1),"")</f>
        <v>Replacement</v>
      </c>
      <c r="E169" s="210" t="s">
        <v>766</v>
      </c>
      <c r="F169" s="236" t="s">
        <v>767</v>
      </c>
      <c r="G169" s="236" t="s">
        <v>181</v>
      </c>
      <c r="H169" s="236" t="s">
        <v>300</v>
      </c>
      <c r="I169" s="151" t="s">
        <v>768</v>
      </c>
      <c r="J169" s="139">
        <v>2030</v>
      </c>
      <c r="K169" s="312">
        <v>5</v>
      </c>
      <c r="L169" s="312">
        <v>5</v>
      </c>
      <c r="M169" s="312">
        <v>0</v>
      </c>
      <c r="N169" s="343">
        <v>6.2489253100179977E-2</v>
      </c>
      <c r="O169" s="343">
        <v>5.4857339750628582E-3</v>
      </c>
      <c r="P169" s="365">
        <v>3.4056504684715678</v>
      </c>
      <c r="Q169" s="366">
        <f t="shared" si="14"/>
        <v>5.7003519125117121E-2</v>
      </c>
      <c r="R169" s="368">
        <f>IF('N1.3_Project_Listing'!$D169="Replacement",SUM('N1.3_Project_Listing'!$K169:$L169)/2,'N1.3_Project_Listing'!$M169)</f>
        <v>5</v>
      </c>
      <c r="S169" s="67" t="str">
        <f>IFERROR(INDEX('N0.7_Lookup_References'!$C$13:$C$72,MATCH($A169,'N0.7_Lookup_References'!$B$13:$B$72,0)),"")</f>
        <v>Number of</v>
      </c>
      <c r="T169" s="338" t="str">
        <f t="shared" si="15"/>
        <v/>
      </c>
      <c r="V169" s="358">
        <v>0</v>
      </c>
      <c r="W169" s="358">
        <v>0</v>
      </c>
      <c r="X169" s="358">
        <v>0</v>
      </c>
      <c r="Y169" s="358">
        <v>0</v>
      </c>
      <c r="Z169" s="358">
        <v>0</v>
      </c>
      <c r="AA169" s="358">
        <v>0</v>
      </c>
      <c r="AB169" s="358">
        <v>0</v>
      </c>
      <c r="AC169" s="358">
        <v>0</v>
      </c>
      <c r="AD169" s="358">
        <v>0</v>
      </c>
      <c r="AE169" s="358">
        <v>5</v>
      </c>
      <c r="AF169" s="358">
        <v>0</v>
      </c>
      <c r="AG169" s="358">
        <v>3</v>
      </c>
      <c r="AH169" s="358">
        <v>1</v>
      </c>
      <c r="AI169" s="358">
        <v>1</v>
      </c>
      <c r="AJ169" s="358">
        <v>0</v>
      </c>
      <c r="AK169" s="358">
        <v>0</v>
      </c>
      <c r="AL169" s="358">
        <v>0</v>
      </c>
      <c r="AM169" s="358">
        <v>0</v>
      </c>
      <c r="AN169" s="358">
        <v>0</v>
      </c>
      <c r="AO169" s="358">
        <v>0</v>
      </c>
      <c r="AP169" s="63">
        <f t="shared" si="16"/>
        <v>5</v>
      </c>
      <c r="AQ169" s="63">
        <f t="shared" si="17"/>
        <v>5</v>
      </c>
      <c r="AR169" s="63">
        <f t="shared" si="18"/>
        <v>0</v>
      </c>
      <c r="AT169" s="176" cm="1">
        <f t="array" ref="AT169">SUMIFS('N1.3_Project_Listing'!$P$16:$P$829, 'N1.3_Project_Listing'!$E$16:$E$829,'N1.3_Project_Listing'!$E169, 'N1.3_Project_Listing'!$A$16:$A$829,ET_Risk_SC_Summation[[#Headers],[132kV Circuit Breaker]])</f>
        <v>0</v>
      </c>
      <c r="AU169" s="176" cm="1">
        <f t="array" ref="AU169">SUMIFS('N1.3_Project_Listing'!$P$16:$P$829, 'N1.3_Project_Listing'!$E$16:$E$829,'N1.3_Project_Listing'!$E169, 'N1.3_Project_Listing'!$A$16:$A$829,ET_Risk_SC_Summation[[#Headers],[132kV Transformer]])</f>
        <v>0</v>
      </c>
      <c r="AV169" s="176" cm="1">
        <f t="array" ref="AV169">SUMIFS('N1.3_Project_Listing'!$P$16:$P$829, 'N1.3_Project_Listing'!$E$16:$E$829,'N1.3_Project_Listing'!$E169, 'N1.3_Project_Listing'!$A$16:$A$829,ET_Risk_SC_Summation[[#Headers],[132kV Reactor]])</f>
        <v>0</v>
      </c>
      <c r="AW169" s="176" cm="1">
        <f t="array" ref="AW169">SUMIFS('N1.3_Project_Listing'!$P$16:$P$829, 'N1.3_Project_Listing'!$E$16:$E$829,'N1.3_Project_Listing'!$E169, 'N1.3_Project_Listing'!$A$16:$A$829,ET_Risk_SC_Summation[[#Headers],[132kV Underground Cable]])</f>
        <v>0</v>
      </c>
      <c r="AX169" s="176" cm="1">
        <f t="array" ref="AX169">SUMIFS('N1.3_Project_Listing'!$P$16:$P$829, 'N1.3_Project_Listing'!$E$16:$E$829,'N1.3_Project_Listing'!$E169, 'N1.3_Project_Listing'!$A$16:$A$829,ET_Risk_SC_Summation[[#Headers],[132kV OHL Conductor]])</f>
        <v>0</v>
      </c>
      <c r="AY169" s="176" cm="1">
        <f t="array" ref="AY169">SUMIFS('N1.3_Project_Listing'!$P$16:$P$829, 'N1.3_Project_Listing'!$E$16:$E$829,'N1.3_Project_Listing'!$E169, 'N1.3_Project_Listing'!$A$16:$A$829,ET_Risk_SC_Summation[[#Headers],[132kV OHL Fittings]])</f>
        <v>0</v>
      </c>
      <c r="AZ169" s="176" cm="1">
        <f t="array" ref="AZ169">SUMIFS('N1.3_Project_Listing'!$P$16:$P$829, 'N1.3_Project_Listing'!$E$16:$E$829,'N1.3_Project_Listing'!$E169, 'N1.3_Project_Listing'!$A$16:$A$829,ET_Risk_SC_Summation[[#Headers],[132kV OHL Tower]])</f>
        <v>0</v>
      </c>
      <c r="BA169" s="176" cm="1">
        <f t="array" ref="BA169">SUMIFS('N1.3_Project_Listing'!$P$16:$P$829, 'N1.3_Project_Listing'!$E$16:$E$829,'N1.3_Project_Listing'!$E169, 'N1.3_Project_Listing'!$A$16:$A$829,ET_Risk_SC_Summation[[#Headers],[275kV Circuit Breaker]])</f>
        <v>0</v>
      </c>
      <c r="BB169" s="176" cm="1">
        <f t="array" ref="BB169">SUMIFS('N1.3_Project_Listing'!$P$16:$P$829, 'N1.3_Project_Listing'!$E$16:$E$829,'N1.3_Project_Listing'!$E169, 'N1.3_Project_Listing'!$A$16:$A$829,ET_Risk_SC_Summation[[#Headers],[275kV Transformer]])</f>
        <v>0</v>
      </c>
      <c r="BC169" s="176" cm="1">
        <f t="array" ref="BC169">SUMIFS('N1.3_Project_Listing'!$P$16:$P$829, 'N1.3_Project_Listing'!$E$16:$E$829,'N1.3_Project_Listing'!$E169, 'N1.3_Project_Listing'!$A$16:$A$829,ET_Risk_SC_Summation[[#Headers],[275kV Reactor]])</f>
        <v>0</v>
      </c>
      <c r="BD169" s="176" cm="1">
        <f t="array" ref="BD169">SUMIFS('N1.3_Project_Listing'!$P$16:$P$829, 'N1.3_Project_Listing'!$E$16:$E$829,'N1.3_Project_Listing'!$E169, 'N1.3_Project_Listing'!$A$16:$A$829,ET_Risk_SC_Summation[[#Headers],[275kV Underground Cable]])</f>
        <v>0</v>
      </c>
      <c r="BE169" s="176" cm="1">
        <f t="array" ref="BE169">SUMIFS('N1.3_Project_Listing'!$P$16:$P$829, 'N1.3_Project_Listing'!$E$16:$E$829,'N1.3_Project_Listing'!$E169, 'N1.3_Project_Listing'!$A$16:$A$829,ET_Risk_SC_Summation[[#Headers],[275kV OHL Conductor]])</f>
        <v>0</v>
      </c>
      <c r="BF169" s="176" cm="1">
        <f t="array" ref="BF169">SUMIFS('N1.3_Project_Listing'!$P$16:$P$829, 'N1.3_Project_Listing'!$E$16:$E$829,'N1.3_Project_Listing'!$E169, 'N1.3_Project_Listing'!$A$16:$A$829,ET_Risk_SC_Summation[[#Headers],[275kV OHL Fittings]])</f>
        <v>0</v>
      </c>
      <c r="BG169" s="176" cm="1">
        <f t="array" ref="BG169">SUMIFS('N1.3_Project_Listing'!$P$16:$P$829, 'N1.3_Project_Listing'!$E$16:$E$829,'N1.3_Project_Listing'!$E169, 'N1.3_Project_Listing'!$A$16:$A$829,ET_Risk_SC_Summation[[#Headers],[275kV OHL Tower]])</f>
        <v>0</v>
      </c>
      <c r="BH169" s="176" cm="1">
        <f t="array" ref="BH169">SUMIFS('N1.3_Project_Listing'!$P$16:$P$829, 'N1.3_Project_Listing'!$E$16:$E$829,'N1.3_Project_Listing'!$E169, 'N1.3_Project_Listing'!$A$16:$A$829,ET_Risk_SC_Summation[[#Headers],[400kV Circuit Breaker]])</f>
        <v>0</v>
      </c>
      <c r="BI169" s="176" cm="1">
        <f t="array" ref="BI169">SUMIFS('N1.3_Project_Listing'!$P$16:$P$829, 'N1.3_Project_Listing'!$E$16:$E$829,'N1.3_Project_Listing'!$E169, 'N1.3_Project_Listing'!$A$16:$A$829,ET_Risk_SC_Summation[[#Headers],[400kV Transformer]])</f>
        <v>0</v>
      </c>
      <c r="BJ169" s="176" cm="1">
        <f t="array" ref="BJ169">SUMIFS('N1.3_Project_Listing'!$P$16:$P$829, 'N1.3_Project_Listing'!$E$16:$E$829,'N1.3_Project_Listing'!$E169, 'N1.3_Project_Listing'!$A$16:$A$829,ET_Risk_SC_Summation[[#Headers],[400kV Reactor]])</f>
        <v>0</v>
      </c>
      <c r="BK169" s="176" cm="1">
        <f t="array" ref="BK169">SUMIFS('N1.3_Project_Listing'!$P$16:$P$829, 'N1.3_Project_Listing'!$E$16:$E$829,'N1.3_Project_Listing'!$E169, 'N1.3_Project_Listing'!$A$16:$A$829,ET_Risk_SC_Summation[[#Headers],[400kV Underground Cable]])</f>
        <v>0</v>
      </c>
      <c r="BL169" s="176" cm="1">
        <f t="array" ref="BL169">SUMIFS('N1.3_Project_Listing'!$P$16:$P$829, 'N1.3_Project_Listing'!$E$16:$E$829,'N1.3_Project_Listing'!$E169, 'N1.3_Project_Listing'!$A$16:$A$829,ET_Risk_SC_Summation[[#Headers],[400kV OHL Conductor]])</f>
        <v>0</v>
      </c>
      <c r="BM169" s="176" cm="1">
        <f t="array" ref="BM169">SUMIFS('N1.3_Project_Listing'!$P$16:$P$829, 'N1.3_Project_Listing'!$E$16:$E$829,'N1.3_Project_Listing'!$E169, 'N1.3_Project_Listing'!$A$16:$A$829,ET_Risk_SC_Summation[[#Headers],[400kV OHL Fittings]])</f>
        <v>0</v>
      </c>
      <c r="BN169" s="176" cm="1">
        <f t="array" ref="BN169">SUMIFS('N1.3_Project_Listing'!$P$16:$P$829, 'N1.3_Project_Listing'!$E$16:$E$829,'N1.3_Project_Listing'!$E169, 'N1.3_Project_Listing'!$A$16:$A$829,ET_Risk_SC_Summation[[#Headers],[400kV OHL Tower]])</f>
        <v>0</v>
      </c>
      <c r="BO169" s="177" t="str">
        <f>IF(SUM(ET_Risk_SC_Summation[[#This Row],[132kV Circuit Breaker]:[400kV OHL Tower]])=0, "n/a", INDEX(ET_Risk_SC_Summation[#Headers],1,MATCH(MAX(ET_Risk_SC_Summation[[#This Row],[132kV Circuit Breaker]:[400kV OHL Tower]]),ET_Risk_SC_Summation[[#This Row],[132kV Circuit Breaker]:[400kV OHL Tower]],0)))</f>
        <v>n/a</v>
      </c>
      <c r="BP169" s="177" t="str">
        <f>IFERROR(INDEX('N0.7_Lookup_References'!$G$77:$G$98,MATCH(ET_Risk_SC_Summation[[#This Row],[Mxx Category]],'N0.7_Lookup_References'!$F$77:$F$98,0)),"")</f>
        <v/>
      </c>
    </row>
    <row r="170" spans="1:68" ht="94.5">
      <c r="A170" s="160" t="str">
        <f>IFERROR(INDEX(N1.2_Intervention_Types[NARM Asset Category],MATCH('N1.3_Project_Listing'!$C170,N1.2_Intervention_Types[Intervention Type ID],0),1),"")</f>
        <v>Governors</v>
      </c>
      <c r="B170" s="160" t="str">
        <f>IF($D$2="GD",IFERROR(INDEX(N1.2_Intervention_Types[C&amp;V Asset Category (GD)],MATCH('N1.3_Project_Listing'!$C170,N1.2_Intervention_Types[Intervention Type ID],0),1),""),IFERROR(INDEX(N1.2_Intervention_Types[NARM Asset Category],MATCH('N1.3_Project_Listing'!$C170,N1.2_Intervention_Types[Intervention Type ID],0),1),""))</f>
        <v>Governors</v>
      </c>
      <c r="C170" s="67">
        <f>IFERROR(INDEX(N1.2_Intervention_Types[Intervention Type ID],MATCH('N1.3_Project_Listing'!$I170,N1.2_Intervention_Types[Intervention Type],0),1),"")</f>
        <v>94</v>
      </c>
      <c r="D170" s="160" t="str">
        <f>IFERROR(INDEX(N1.2_Intervention_Types[Intervention Category],MATCH('N1.3_Project_Listing'!$C170,N1.2_Intervention_Types[Intervention Type ID],0),1),"")</f>
        <v>Replacement</v>
      </c>
      <c r="E170" s="210" t="s">
        <v>766</v>
      </c>
      <c r="F170" s="236" t="s">
        <v>767</v>
      </c>
      <c r="G170" s="236" t="s">
        <v>181</v>
      </c>
      <c r="H170" s="236" t="s">
        <v>300</v>
      </c>
      <c r="I170" s="151" t="s">
        <v>768</v>
      </c>
      <c r="J170" s="139">
        <v>2031</v>
      </c>
      <c r="K170" s="312">
        <v>2</v>
      </c>
      <c r="L170" s="312">
        <v>2</v>
      </c>
      <c r="M170" s="312">
        <v>0</v>
      </c>
      <c r="N170" s="343">
        <v>9.1203451137770244E-3</v>
      </c>
      <c r="O170" s="343">
        <v>1.3048186267509004E-3</v>
      </c>
      <c r="P170" s="365">
        <v>0.47857136847697745</v>
      </c>
      <c r="Q170" s="366">
        <f t="shared" si="14"/>
        <v>7.815526487026124E-3</v>
      </c>
      <c r="R170" s="368">
        <f>IF('N1.3_Project_Listing'!$D170="Replacement",SUM('N1.3_Project_Listing'!$K170:$L170)/2,'N1.3_Project_Listing'!$M170)</f>
        <v>2</v>
      </c>
      <c r="S170" s="67" t="str">
        <f>IFERROR(INDEX('N0.7_Lookup_References'!$C$13:$C$72,MATCH($A170,'N0.7_Lookup_References'!$B$13:$B$72,0)),"")</f>
        <v>Number of</v>
      </c>
      <c r="T170" s="338" t="str">
        <f t="shared" si="15"/>
        <v/>
      </c>
      <c r="V170" s="358">
        <v>0</v>
      </c>
      <c r="W170" s="358">
        <v>1</v>
      </c>
      <c r="X170" s="358">
        <v>0</v>
      </c>
      <c r="Y170" s="358">
        <v>0</v>
      </c>
      <c r="Z170" s="358">
        <v>0</v>
      </c>
      <c r="AA170" s="358">
        <v>0</v>
      </c>
      <c r="AB170" s="358">
        <v>0</v>
      </c>
      <c r="AC170" s="358">
        <v>0</v>
      </c>
      <c r="AD170" s="358">
        <v>0</v>
      </c>
      <c r="AE170" s="358">
        <v>1</v>
      </c>
      <c r="AF170" s="358">
        <v>1</v>
      </c>
      <c r="AG170" s="358">
        <v>1</v>
      </c>
      <c r="AH170" s="358">
        <v>0</v>
      </c>
      <c r="AI170" s="358">
        <v>0</v>
      </c>
      <c r="AJ170" s="358">
        <v>0</v>
      </c>
      <c r="AK170" s="358">
        <v>0</v>
      </c>
      <c r="AL170" s="358">
        <v>0</v>
      </c>
      <c r="AM170" s="358">
        <v>0</v>
      </c>
      <c r="AN170" s="358">
        <v>0</v>
      </c>
      <c r="AO170" s="358">
        <v>0</v>
      </c>
      <c r="AP170" s="63">
        <f t="shared" si="16"/>
        <v>2</v>
      </c>
      <c r="AQ170" s="63">
        <f t="shared" si="17"/>
        <v>2</v>
      </c>
      <c r="AR170" s="63">
        <f t="shared" si="18"/>
        <v>0</v>
      </c>
      <c r="AT170" s="176" cm="1">
        <f t="array" ref="AT170">SUMIFS('N1.3_Project_Listing'!$P$16:$P$829, 'N1.3_Project_Listing'!$E$16:$E$829,'N1.3_Project_Listing'!$E170, 'N1.3_Project_Listing'!$A$16:$A$829,ET_Risk_SC_Summation[[#Headers],[132kV Circuit Breaker]])</f>
        <v>0</v>
      </c>
      <c r="AU170" s="176" cm="1">
        <f t="array" ref="AU170">SUMIFS('N1.3_Project_Listing'!$P$16:$P$829, 'N1.3_Project_Listing'!$E$16:$E$829,'N1.3_Project_Listing'!$E170, 'N1.3_Project_Listing'!$A$16:$A$829,ET_Risk_SC_Summation[[#Headers],[132kV Transformer]])</f>
        <v>0</v>
      </c>
      <c r="AV170" s="176" cm="1">
        <f t="array" ref="AV170">SUMIFS('N1.3_Project_Listing'!$P$16:$P$829, 'N1.3_Project_Listing'!$E$16:$E$829,'N1.3_Project_Listing'!$E170, 'N1.3_Project_Listing'!$A$16:$A$829,ET_Risk_SC_Summation[[#Headers],[132kV Reactor]])</f>
        <v>0</v>
      </c>
      <c r="AW170" s="176" cm="1">
        <f t="array" ref="AW170">SUMIFS('N1.3_Project_Listing'!$P$16:$P$829, 'N1.3_Project_Listing'!$E$16:$E$829,'N1.3_Project_Listing'!$E170, 'N1.3_Project_Listing'!$A$16:$A$829,ET_Risk_SC_Summation[[#Headers],[132kV Underground Cable]])</f>
        <v>0</v>
      </c>
      <c r="AX170" s="176" cm="1">
        <f t="array" ref="AX170">SUMIFS('N1.3_Project_Listing'!$P$16:$P$829, 'N1.3_Project_Listing'!$E$16:$E$829,'N1.3_Project_Listing'!$E170, 'N1.3_Project_Listing'!$A$16:$A$829,ET_Risk_SC_Summation[[#Headers],[132kV OHL Conductor]])</f>
        <v>0</v>
      </c>
      <c r="AY170" s="176" cm="1">
        <f t="array" ref="AY170">SUMIFS('N1.3_Project_Listing'!$P$16:$P$829, 'N1.3_Project_Listing'!$E$16:$E$829,'N1.3_Project_Listing'!$E170, 'N1.3_Project_Listing'!$A$16:$A$829,ET_Risk_SC_Summation[[#Headers],[132kV OHL Fittings]])</f>
        <v>0</v>
      </c>
      <c r="AZ170" s="176" cm="1">
        <f t="array" ref="AZ170">SUMIFS('N1.3_Project_Listing'!$P$16:$P$829, 'N1.3_Project_Listing'!$E$16:$E$829,'N1.3_Project_Listing'!$E170, 'N1.3_Project_Listing'!$A$16:$A$829,ET_Risk_SC_Summation[[#Headers],[132kV OHL Tower]])</f>
        <v>0</v>
      </c>
      <c r="BA170" s="176" cm="1">
        <f t="array" ref="BA170">SUMIFS('N1.3_Project_Listing'!$P$16:$P$829, 'N1.3_Project_Listing'!$E$16:$E$829,'N1.3_Project_Listing'!$E170, 'N1.3_Project_Listing'!$A$16:$A$829,ET_Risk_SC_Summation[[#Headers],[275kV Circuit Breaker]])</f>
        <v>0</v>
      </c>
      <c r="BB170" s="176" cm="1">
        <f t="array" ref="BB170">SUMIFS('N1.3_Project_Listing'!$P$16:$P$829, 'N1.3_Project_Listing'!$E$16:$E$829,'N1.3_Project_Listing'!$E170, 'N1.3_Project_Listing'!$A$16:$A$829,ET_Risk_SC_Summation[[#Headers],[275kV Transformer]])</f>
        <v>0</v>
      </c>
      <c r="BC170" s="176" cm="1">
        <f t="array" ref="BC170">SUMIFS('N1.3_Project_Listing'!$P$16:$P$829, 'N1.3_Project_Listing'!$E$16:$E$829,'N1.3_Project_Listing'!$E170, 'N1.3_Project_Listing'!$A$16:$A$829,ET_Risk_SC_Summation[[#Headers],[275kV Reactor]])</f>
        <v>0</v>
      </c>
      <c r="BD170" s="176" cm="1">
        <f t="array" ref="BD170">SUMIFS('N1.3_Project_Listing'!$P$16:$P$829, 'N1.3_Project_Listing'!$E$16:$E$829,'N1.3_Project_Listing'!$E170, 'N1.3_Project_Listing'!$A$16:$A$829,ET_Risk_SC_Summation[[#Headers],[275kV Underground Cable]])</f>
        <v>0</v>
      </c>
      <c r="BE170" s="176" cm="1">
        <f t="array" ref="BE170">SUMIFS('N1.3_Project_Listing'!$P$16:$P$829, 'N1.3_Project_Listing'!$E$16:$E$829,'N1.3_Project_Listing'!$E170, 'N1.3_Project_Listing'!$A$16:$A$829,ET_Risk_SC_Summation[[#Headers],[275kV OHL Conductor]])</f>
        <v>0</v>
      </c>
      <c r="BF170" s="176" cm="1">
        <f t="array" ref="BF170">SUMIFS('N1.3_Project_Listing'!$P$16:$P$829, 'N1.3_Project_Listing'!$E$16:$E$829,'N1.3_Project_Listing'!$E170, 'N1.3_Project_Listing'!$A$16:$A$829,ET_Risk_SC_Summation[[#Headers],[275kV OHL Fittings]])</f>
        <v>0</v>
      </c>
      <c r="BG170" s="176" cm="1">
        <f t="array" ref="BG170">SUMIFS('N1.3_Project_Listing'!$P$16:$P$829, 'N1.3_Project_Listing'!$E$16:$E$829,'N1.3_Project_Listing'!$E170, 'N1.3_Project_Listing'!$A$16:$A$829,ET_Risk_SC_Summation[[#Headers],[275kV OHL Tower]])</f>
        <v>0</v>
      </c>
      <c r="BH170" s="176" cm="1">
        <f t="array" ref="BH170">SUMIFS('N1.3_Project_Listing'!$P$16:$P$829, 'N1.3_Project_Listing'!$E$16:$E$829,'N1.3_Project_Listing'!$E170, 'N1.3_Project_Listing'!$A$16:$A$829,ET_Risk_SC_Summation[[#Headers],[400kV Circuit Breaker]])</f>
        <v>0</v>
      </c>
      <c r="BI170" s="176" cm="1">
        <f t="array" ref="BI170">SUMIFS('N1.3_Project_Listing'!$P$16:$P$829, 'N1.3_Project_Listing'!$E$16:$E$829,'N1.3_Project_Listing'!$E170, 'N1.3_Project_Listing'!$A$16:$A$829,ET_Risk_SC_Summation[[#Headers],[400kV Transformer]])</f>
        <v>0</v>
      </c>
      <c r="BJ170" s="176" cm="1">
        <f t="array" ref="BJ170">SUMIFS('N1.3_Project_Listing'!$P$16:$P$829, 'N1.3_Project_Listing'!$E$16:$E$829,'N1.3_Project_Listing'!$E170, 'N1.3_Project_Listing'!$A$16:$A$829,ET_Risk_SC_Summation[[#Headers],[400kV Reactor]])</f>
        <v>0</v>
      </c>
      <c r="BK170" s="176" cm="1">
        <f t="array" ref="BK170">SUMIFS('N1.3_Project_Listing'!$P$16:$P$829, 'N1.3_Project_Listing'!$E$16:$E$829,'N1.3_Project_Listing'!$E170, 'N1.3_Project_Listing'!$A$16:$A$829,ET_Risk_SC_Summation[[#Headers],[400kV Underground Cable]])</f>
        <v>0</v>
      </c>
      <c r="BL170" s="176" cm="1">
        <f t="array" ref="BL170">SUMIFS('N1.3_Project_Listing'!$P$16:$P$829, 'N1.3_Project_Listing'!$E$16:$E$829,'N1.3_Project_Listing'!$E170, 'N1.3_Project_Listing'!$A$16:$A$829,ET_Risk_SC_Summation[[#Headers],[400kV OHL Conductor]])</f>
        <v>0</v>
      </c>
      <c r="BM170" s="176" cm="1">
        <f t="array" ref="BM170">SUMIFS('N1.3_Project_Listing'!$P$16:$P$829, 'N1.3_Project_Listing'!$E$16:$E$829,'N1.3_Project_Listing'!$E170, 'N1.3_Project_Listing'!$A$16:$A$829,ET_Risk_SC_Summation[[#Headers],[400kV OHL Fittings]])</f>
        <v>0</v>
      </c>
      <c r="BN170" s="176" cm="1">
        <f t="array" ref="BN170">SUMIFS('N1.3_Project_Listing'!$P$16:$P$829, 'N1.3_Project_Listing'!$E$16:$E$829,'N1.3_Project_Listing'!$E170, 'N1.3_Project_Listing'!$A$16:$A$829,ET_Risk_SC_Summation[[#Headers],[400kV OHL Tower]])</f>
        <v>0</v>
      </c>
      <c r="BO170" s="177" t="str">
        <f>IF(SUM(ET_Risk_SC_Summation[[#This Row],[132kV Circuit Breaker]:[400kV OHL Tower]])=0, "n/a", INDEX(ET_Risk_SC_Summation[#Headers],1,MATCH(MAX(ET_Risk_SC_Summation[[#This Row],[132kV Circuit Breaker]:[400kV OHL Tower]]),ET_Risk_SC_Summation[[#This Row],[132kV Circuit Breaker]:[400kV OHL Tower]],0)))</f>
        <v>n/a</v>
      </c>
      <c r="BP170" s="177" t="str">
        <f>IFERROR(INDEX('N0.7_Lookup_References'!$G$77:$G$98,MATCH(ET_Risk_SC_Summation[[#This Row],[Mxx Category]],'N0.7_Lookup_References'!$F$77:$F$98,0)),"")</f>
        <v/>
      </c>
    </row>
    <row r="171" spans="1:68" ht="94.5">
      <c r="A171" s="160" t="str">
        <f>IFERROR(INDEX(N1.2_Intervention_Types[NARM Asset Category],MATCH('N1.3_Project_Listing'!$C171,N1.2_Intervention_Types[Intervention Type ID],0),1),"")</f>
        <v>Governors</v>
      </c>
      <c r="B171" s="160" t="str">
        <f>IF($D$2="GD",IFERROR(INDEX(N1.2_Intervention_Types[C&amp;V Asset Category (GD)],MATCH('N1.3_Project_Listing'!$C171,N1.2_Intervention_Types[Intervention Type ID],0),1),""),IFERROR(INDEX(N1.2_Intervention_Types[NARM Asset Category],MATCH('N1.3_Project_Listing'!$C171,N1.2_Intervention_Types[Intervention Type ID],0),1),""))</f>
        <v>Governors</v>
      </c>
      <c r="C171" s="67">
        <f>IFERROR(INDEX(N1.2_Intervention_Types[Intervention Type ID],MATCH('N1.3_Project_Listing'!$I171,N1.2_Intervention_Types[Intervention Type],0),1),"")</f>
        <v>94</v>
      </c>
      <c r="D171" s="160" t="str">
        <f>IFERROR(INDEX(N1.2_Intervention_Types[Intervention Category],MATCH('N1.3_Project_Listing'!$C171,N1.2_Intervention_Types[Intervention Type ID],0),1),"")</f>
        <v>Replacement</v>
      </c>
      <c r="E171" s="210" t="s">
        <v>769</v>
      </c>
      <c r="F171" s="236" t="s">
        <v>767</v>
      </c>
      <c r="G171" s="236" t="s">
        <v>193</v>
      </c>
      <c r="H171" s="236" t="s">
        <v>300</v>
      </c>
      <c r="I171" s="151" t="s">
        <v>768</v>
      </c>
      <c r="J171" s="139">
        <v>2027</v>
      </c>
      <c r="K171" s="312">
        <v>0</v>
      </c>
      <c r="L171" s="312">
        <v>0</v>
      </c>
      <c r="M171" s="312">
        <v>0</v>
      </c>
      <c r="N171" s="343">
        <v>0</v>
      </c>
      <c r="O171" s="343">
        <v>0</v>
      </c>
      <c r="P171" s="365">
        <v>0</v>
      </c>
      <c r="Q171" s="366">
        <f t="shared" si="14"/>
        <v>0</v>
      </c>
      <c r="R171" s="368">
        <f>IF('N1.3_Project_Listing'!$D171="Replacement",SUM('N1.3_Project_Listing'!$K171:$L171)/2,'N1.3_Project_Listing'!$M171)</f>
        <v>0</v>
      </c>
      <c r="S171" s="67" t="str">
        <f>IFERROR(INDEX('N0.7_Lookup_References'!$C$13:$C$72,MATCH($A171,'N0.7_Lookup_References'!$B$13:$B$72,0)),"")</f>
        <v>Number of</v>
      </c>
      <c r="T171" s="338" t="str">
        <f t="shared" si="15"/>
        <v/>
      </c>
      <c r="V171" s="358">
        <v>0</v>
      </c>
      <c r="W171" s="358">
        <v>0</v>
      </c>
      <c r="X171" s="358">
        <v>0</v>
      </c>
      <c r="Y171" s="358">
        <v>0</v>
      </c>
      <c r="Z171" s="358">
        <v>0</v>
      </c>
      <c r="AA171" s="358">
        <v>0</v>
      </c>
      <c r="AB171" s="358">
        <v>0</v>
      </c>
      <c r="AC171" s="358">
        <v>0</v>
      </c>
      <c r="AD171" s="358">
        <v>0</v>
      </c>
      <c r="AE171" s="358">
        <v>0</v>
      </c>
      <c r="AF171" s="358">
        <v>0</v>
      </c>
      <c r="AG171" s="358">
        <v>0</v>
      </c>
      <c r="AH171" s="358">
        <v>0</v>
      </c>
      <c r="AI171" s="358">
        <v>0</v>
      </c>
      <c r="AJ171" s="358">
        <v>0</v>
      </c>
      <c r="AK171" s="358">
        <v>0</v>
      </c>
      <c r="AL171" s="358">
        <v>0</v>
      </c>
      <c r="AM171" s="358">
        <v>0</v>
      </c>
      <c r="AN171" s="358">
        <v>0</v>
      </c>
      <c r="AO171" s="358">
        <v>0</v>
      </c>
      <c r="AP171" s="63">
        <f t="shared" si="16"/>
        <v>0</v>
      </c>
      <c r="AQ171" s="63">
        <f t="shared" si="17"/>
        <v>0</v>
      </c>
      <c r="AR171" s="63">
        <f t="shared" si="18"/>
        <v>0</v>
      </c>
      <c r="AT171" s="176" cm="1">
        <f t="array" ref="AT171">SUMIFS('N1.3_Project_Listing'!$P$16:$P$829, 'N1.3_Project_Listing'!$E$16:$E$829,'N1.3_Project_Listing'!$E171, 'N1.3_Project_Listing'!$A$16:$A$829,ET_Risk_SC_Summation[[#Headers],[132kV Circuit Breaker]])</f>
        <v>0</v>
      </c>
      <c r="AU171" s="176" cm="1">
        <f t="array" ref="AU171">SUMIFS('N1.3_Project_Listing'!$P$16:$P$829, 'N1.3_Project_Listing'!$E$16:$E$829,'N1.3_Project_Listing'!$E171, 'N1.3_Project_Listing'!$A$16:$A$829,ET_Risk_SC_Summation[[#Headers],[132kV Transformer]])</f>
        <v>0</v>
      </c>
      <c r="AV171" s="176" cm="1">
        <f t="array" ref="AV171">SUMIFS('N1.3_Project_Listing'!$P$16:$P$829, 'N1.3_Project_Listing'!$E$16:$E$829,'N1.3_Project_Listing'!$E171, 'N1.3_Project_Listing'!$A$16:$A$829,ET_Risk_SC_Summation[[#Headers],[132kV Reactor]])</f>
        <v>0</v>
      </c>
      <c r="AW171" s="176" cm="1">
        <f t="array" ref="AW171">SUMIFS('N1.3_Project_Listing'!$P$16:$P$829, 'N1.3_Project_Listing'!$E$16:$E$829,'N1.3_Project_Listing'!$E171, 'N1.3_Project_Listing'!$A$16:$A$829,ET_Risk_SC_Summation[[#Headers],[132kV Underground Cable]])</f>
        <v>0</v>
      </c>
      <c r="AX171" s="176" cm="1">
        <f t="array" ref="AX171">SUMIFS('N1.3_Project_Listing'!$P$16:$P$829, 'N1.3_Project_Listing'!$E$16:$E$829,'N1.3_Project_Listing'!$E171, 'N1.3_Project_Listing'!$A$16:$A$829,ET_Risk_SC_Summation[[#Headers],[132kV OHL Conductor]])</f>
        <v>0</v>
      </c>
      <c r="AY171" s="176" cm="1">
        <f t="array" ref="AY171">SUMIFS('N1.3_Project_Listing'!$P$16:$P$829, 'N1.3_Project_Listing'!$E$16:$E$829,'N1.3_Project_Listing'!$E171, 'N1.3_Project_Listing'!$A$16:$A$829,ET_Risk_SC_Summation[[#Headers],[132kV OHL Fittings]])</f>
        <v>0</v>
      </c>
      <c r="AZ171" s="176" cm="1">
        <f t="array" ref="AZ171">SUMIFS('N1.3_Project_Listing'!$P$16:$P$829, 'N1.3_Project_Listing'!$E$16:$E$829,'N1.3_Project_Listing'!$E171, 'N1.3_Project_Listing'!$A$16:$A$829,ET_Risk_SC_Summation[[#Headers],[132kV OHL Tower]])</f>
        <v>0</v>
      </c>
      <c r="BA171" s="176" cm="1">
        <f t="array" ref="BA171">SUMIFS('N1.3_Project_Listing'!$P$16:$P$829, 'N1.3_Project_Listing'!$E$16:$E$829,'N1.3_Project_Listing'!$E171, 'N1.3_Project_Listing'!$A$16:$A$829,ET_Risk_SC_Summation[[#Headers],[275kV Circuit Breaker]])</f>
        <v>0</v>
      </c>
      <c r="BB171" s="176" cm="1">
        <f t="array" ref="BB171">SUMIFS('N1.3_Project_Listing'!$P$16:$P$829, 'N1.3_Project_Listing'!$E$16:$E$829,'N1.3_Project_Listing'!$E171, 'N1.3_Project_Listing'!$A$16:$A$829,ET_Risk_SC_Summation[[#Headers],[275kV Transformer]])</f>
        <v>0</v>
      </c>
      <c r="BC171" s="176" cm="1">
        <f t="array" ref="BC171">SUMIFS('N1.3_Project_Listing'!$P$16:$P$829, 'N1.3_Project_Listing'!$E$16:$E$829,'N1.3_Project_Listing'!$E171, 'N1.3_Project_Listing'!$A$16:$A$829,ET_Risk_SC_Summation[[#Headers],[275kV Reactor]])</f>
        <v>0</v>
      </c>
      <c r="BD171" s="176" cm="1">
        <f t="array" ref="BD171">SUMIFS('N1.3_Project_Listing'!$P$16:$P$829, 'N1.3_Project_Listing'!$E$16:$E$829,'N1.3_Project_Listing'!$E171, 'N1.3_Project_Listing'!$A$16:$A$829,ET_Risk_SC_Summation[[#Headers],[275kV Underground Cable]])</f>
        <v>0</v>
      </c>
      <c r="BE171" s="176" cm="1">
        <f t="array" ref="BE171">SUMIFS('N1.3_Project_Listing'!$P$16:$P$829, 'N1.3_Project_Listing'!$E$16:$E$829,'N1.3_Project_Listing'!$E171, 'N1.3_Project_Listing'!$A$16:$A$829,ET_Risk_SC_Summation[[#Headers],[275kV OHL Conductor]])</f>
        <v>0</v>
      </c>
      <c r="BF171" s="176" cm="1">
        <f t="array" ref="BF171">SUMIFS('N1.3_Project_Listing'!$P$16:$P$829, 'N1.3_Project_Listing'!$E$16:$E$829,'N1.3_Project_Listing'!$E171, 'N1.3_Project_Listing'!$A$16:$A$829,ET_Risk_SC_Summation[[#Headers],[275kV OHL Fittings]])</f>
        <v>0</v>
      </c>
      <c r="BG171" s="176" cm="1">
        <f t="array" ref="BG171">SUMIFS('N1.3_Project_Listing'!$P$16:$P$829, 'N1.3_Project_Listing'!$E$16:$E$829,'N1.3_Project_Listing'!$E171, 'N1.3_Project_Listing'!$A$16:$A$829,ET_Risk_SC_Summation[[#Headers],[275kV OHL Tower]])</f>
        <v>0</v>
      </c>
      <c r="BH171" s="176" cm="1">
        <f t="array" ref="BH171">SUMIFS('N1.3_Project_Listing'!$P$16:$P$829, 'N1.3_Project_Listing'!$E$16:$E$829,'N1.3_Project_Listing'!$E171, 'N1.3_Project_Listing'!$A$16:$A$829,ET_Risk_SC_Summation[[#Headers],[400kV Circuit Breaker]])</f>
        <v>0</v>
      </c>
      <c r="BI171" s="176" cm="1">
        <f t="array" ref="BI171">SUMIFS('N1.3_Project_Listing'!$P$16:$P$829, 'N1.3_Project_Listing'!$E$16:$E$829,'N1.3_Project_Listing'!$E171, 'N1.3_Project_Listing'!$A$16:$A$829,ET_Risk_SC_Summation[[#Headers],[400kV Transformer]])</f>
        <v>0</v>
      </c>
      <c r="BJ171" s="176" cm="1">
        <f t="array" ref="BJ171">SUMIFS('N1.3_Project_Listing'!$P$16:$P$829, 'N1.3_Project_Listing'!$E$16:$E$829,'N1.3_Project_Listing'!$E171, 'N1.3_Project_Listing'!$A$16:$A$829,ET_Risk_SC_Summation[[#Headers],[400kV Reactor]])</f>
        <v>0</v>
      </c>
      <c r="BK171" s="176" cm="1">
        <f t="array" ref="BK171">SUMIFS('N1.3_Project_Listing'!$P$16:$P$829, 'N1.3_Project_Listing'!$E$16:$E$829,'N1.3_Project_Listing'!$E171, 'N1.3_Project_Listing'!$A$16:$A$829,ET_Risk_SC_Summation[[#Headers],[400kV Underground Cable]])</f>
        <v>0</v>
      </c>
      <c r="BL171" s="176" cm="1">
        <f t="array" ref="BL171">SUMIFS('N1.3_Project_Listing'!$P$16:$P$829, 'N1.3_Project_Listing'!$E$16:$E$829,'N1.3_Project_Listing'!$E171, 'N1.3_Project_Listing'!$A$16:$A$829,ET_Risk_SC_Summation[[#Headers],[400kV OHL Conductor]])</f>
        <v>0</v>
      </c>
      <c r="BM171" s="176" cm="1">
        <f t="array" ref="BM171">SUMIFS('N1.3_Project_Listing'!$P$16:$P$829, 'N1.3_Project_Listing'!$E$16:$E$829,'N1.3_Project_Listing'!$E171, 'N1.3_Project_Listing'!$A$16:$A$829,ET_Risk_SC_Summation[[#Headers],[400kV OHL Fittings]])</f>
        <v>0</v>
      </c>
      <c r="BN171" s="176" cm="1">
        <f t="array" ref="BN171">SUMIFS('N1.3_Project_Listing'!$P$16:$P$829, 'N1.3_Project_Listing'!$E$16:$E$829,'N1.3_Project_Listing'!$E171, 'N1.3_Project_Listing'!$A$16:$A$829,ET_Risk_SC_Summation[[#Headers],[400kV OHL Tower]])</f>
        <v>0</v>
      </c>
      <c r="BO171" s="177" t="str">
        <f>IF(SUM(ET_Risk_SC_Summation[[#This Row],[132kV Circuit Breaker]:[400kV OHL Tower]])=0, "n/a", INDEX(ET_Risk_SC_Summation[#Headers],1,MATCH(MAX(ET_Risk_SC_Summation[[#This Row],[132kV Circuit Breaker]:[400kV OHL Tower]]),ET_Risk_SC_Summation[[#This Row],[132kV Circuit Breaker]:[400kV OHL Tower]],0)))</f>
        <v>n/a</v>
      </c>
      <c r="BP171" s="177" t="str">
        <f>IFERROR(INDEX('N0.7_Lookup_References'!$G$77:$G$98,MATCH(ET_Risk_SC_Summation[[#This Row],[Mxx Category]],'N0.7_Lookup_References'!$F$77:$F$98,0)),"")</f>
        <v/>
      </c>
    </row>
    <row r="172" spans="1:68" ht="94.5">
      <c r="A172" s="160" t="str">
        <f>IFERROR(INDEX(N1.2_Intervention_Types[NARM Asset Category],MATCH('N1.3_Project_Listing'!$C172,N1.2_Intervention_Types[Intervention Type ID],0),1),"")</f>
        <v>Governors</v>
      </c>
      <c r="B172" s="160" t="str">
        <f>IF($D$2="GD",IFERROR(INDEX(N1.2_Intervention_Types[C&amp;V Asset Category (GD)],MATCH('N1.3_Project_Listing'!$C172,N1.2_Intervention_Types[Intervention Type ID],0),1),""),IFERROR(INDEX(N1.2_Intervention_Types[NARM Asset Category],MATCH('N1.3_Project_Listing'!$C172,N1.2_Intervention_Types[Intervention Type ID],0),1),""))</f>
        <v>Governors</v>
      </c>
      <c r="C172" s="67">
        <f>IFERROR(INDEX(N1.2_Intervention_Types[Intervention Type ID],MATCH('N1.3_Project_Listing'!$I172,N1.2_Intervention_Types[Intervention Type],0),1),"")</f>
        <v>94</v>
      </c>
      <c r="D172" s="160" t="str">
        <f>IFERROR(INDEX(N1.2_Intervention_Types[Intervention Category],MATCH('N1.3_Project_Listing'!$C172,N1.2_Intervention_Types[Intervention Type ID],0),1),"")</f>
        <v>Replacement</v>
      </c>
      <c r="E172" s="210" t="s">
        <v>769</v>
      </c>
      <c r="F172" s="236" t="s">
        <v>767</v>
      </c>
      <c r="G172" s="236" t="s">
        <v>193</v>
      </c>
      <c r="H172" s="236" t="s">
        <v>300</v>
      </c>
      <c r="I172" s="151" t="s">
        <v>768</v>
      </c>
      <c r="J172" s="139">
        <v>2028</v>
      </c>
      <c r="K172" s="312">
        <v>0</v>
      </c>
      <c r="L172" s="312">
        <v>0</v>
      </c>
      <c r="M172" s="312">
        <v>0</v>
      </c>
      <c r="N172" s="343">
        <v>0</v>
      </c>
      <c r="O172" s="343">
        <v>0</v>
      </c>
      <c r="P172" s="365">
        <v>0</v>
      </c>
      <c r="Q172" s="366">
        <f t="shared" si="14"/>
        <v>0</v>
      </c>
      <c r="R172" s="368">
        <f>IF('N1.3_Project_Listing'!$D172="Replacement",SUM('N1.3_Project_Listing'!$K172:$L172)/2,'N1.3_Project_Listing'!$M172)</f>
        <v>0</v>
      </c>
      <c r="S172" s="67" t="str">
        <f>IFERROR(INDEX('N0.7_Lookup_References'!$C$13:$C$72,MATCH($A172,'N0.7_Lookup_References'!$B$13:$B$72,0)),"")</f>
        <v>Number of</v>
      </c>
      <c r="T172" s="338" t="str">
        <f t="shared" si="15"/>
        <v/>
      </c>
      <c r="V172" s="358">
        <v>0</v>
      </c>
      <c r="W172" s="358">
        <v>0</v>
      </c>
      <c r="X172" s="358">
        <v>0</v>
      </c>
      <c r="Y172" s="358">
        <v>0</v>
      </c>
      <c r="Z172" s="358">
        <v>0</v>
      </c>
      <c r="AA172" s="358">
        <v>0</v>
      </c>
      <c r="AB172" s="358">
        <v>0</v>
      </c>
      <c r="AC172" s="358">
        <v>0</v>
      </c>
      <c r="AD172" s="358">
        <v>0</v>
      </c>
      <c r="AE172" s="358">
        <v>0</v>
      </c>
      <c r="AF172" s="358">
        <v>0</v>
      </c>
      <c r="AG172" s="358">
        <v>0</v>
      </c>
      <c r="AH172" s="358">
        <v>0</v>
      </c>
      <c r="AI172" s="358">
        <v>0</v>
      </c>
      <c r="AJ172" s="358">
        <v>0</v>
      </c>
      <c r="AK172" s="358">
        <v>0</v>
      </c>
      <c r="AL172" s="358">
        <v>0</v>
      </c>
      <c r="AM172" s="358">
        <v>0</v>
      </c>
      <c r="AN172" s="358">
        <v>0</v>
      </c>
      <c r="AO172" s="358">
        <v>0</v>
      </c>
      <c r="AP172" s="63">
        <f t="shared" si="16"/>
        <v>0</v>
      </c>
      <c r="AQ172" s="63">
        <f t="shared" si="17"/>
        <v>0</v>
      </c>
      <c r="AR172" s="63">
        <f t="shared" si="18"/>
        <v>0</v>
      </c>
      <c r="AT172" s="176" cm="1">
        <f t="array" ref="AT172">SUMIFS('N1.3_Project_Listing'!$P$16:$P$829, 'N1.3_Project_Listing'!$E$16:$E$829,'N1.3_Project_Listing'!$E172, 'N1.3_Project_Listing'!$A$16:$A$829,ET_Risk_SC_Summation[[#Headers],[132kV Circuit Breaker]])</f>
        <v>0</v>
      </c>
      <c r="AU172" s="176" cm="1">
        <f t="array" ref="AU172">SUMIFS('N1.3_Project_Listing'!$P$16:$P$829, 'N1.3_Project_Listing'!$E$16:$E$829,'N1.3_Project_Listing'!$E172, 'N1.3_Project_Listing'!$A$16:$A$829,ET_Risk_SC_Summation[[#Headers],[132kV Transformer]])</f>
        <v>0</v>
      </c>
      <c r="AV172" s="176" cm="1">
        <f t="array" ref="AV172">SUMIFS('N1.3_Project_Listing'!$P$16:$P$829, 'N1.3_Project_Listing'!$E$16:$E$829,'N1.3_Project_Listing'!$E172, 'N1.3_Project_Listing'!$A$16:$A$829,ET_Risk_SC_Summation[[#Headers],[132kV Reactor]])</f>
        <v>0</v>
      </c>
      <c r="AW172" s="176" cm="1">
        <f t="array" ref="AW172">SUMIFS('N1.3_Project_Listing'!$P$16:$P$829, 'N1.3_Project_Listing'!$E$16:$E$829,'N1.3_Project_Listing'!$E172, 'N1.3_Project_Listing'!$A$16:$A$829,ET_Risk_SC_Summation[[#Headers],[132kV Underground Cable]])</f>
        <v>0</v>
      </c>
      <c r="AX172" s="176" cm="1">
        <f t="array" ref="AX172">SUMIFS('N1.3_Project_Listing'!$P$16:$P$829, 'N1.3_Project_Listing'!$E$16:$E$829,'N1.3_Project_Listing'!$E172, 'N1.3_Project_Listing'!$A$16:$A$829,ET_Risk_SC_Summation[[#Headers],[132kV OHL Conductor]])</f>
        <v>0</v>
      </c>
      <c r="AY172" s="176" cm="1">
        <f t="array" ref="AY172">SUMIFS('N1.3_Project_Listing'!$P$16:$P$829, 'N1.3_Project_Listing'!$E$16:$E$829,'N1.3_Project_Listing'!$E172, 'N1.3_Project_Listing'!$A$16:$A$829,ET_Risk_SC_Summation[[#Headers],[132kV OHL Fittings]])</f>
        <v>0</v>
      </c>
      <c r="AZ172" s="176" cm="1">
        <f t="array" ref="AZ172">SUMIFS('N1.3_Project_Listing'!$P$16:$P$829, 'N1.3_Project_Listing'!$E$16:$E$829,'N1.3_Project_Listing'!$E172, 'N1.3_Project_Listing'!$A$16:$A$829,ET_Risk_SC_Summation[[#Headers],[132kV OHL Tower]])</f>
        <v>0</v>
      </c>
      <c r="BA172" s="176" cm="1">
        <f t="array" ref="BA172">SUMIFS('N1.3_Project_Listing'!$P$16:$P$829, 'N1.3_Project_Listing'!$E$16:$E$829,'N1.3_Project_Listing'!$E172, 'N1.3_Project_Listing'!$A$16:$A$829,ET_Risk_SC_Summation[[#Headers],[275kV Circuit Breaker]])</f>
        <v>0</v>
      </c>
      <c r="BB172" s="176" cm="1">
        <f t="array" ref="BB172">SUMIFS('N1.3_Project_Listing'!$P$16:$P$829, 'N1.3_Project_Listing'!$E$16:$E$829,'N1.3_Project_Listing'!$E172, 'N1.3_Project_Listing'!$A$16:$A$829,ET_Risk_SC_Summation[[#Headers],[275kV Transformer]])</f>
        <v>0</v>
      </c>
      <c r="BC172" s="176" cm="1">
        <f t="array" ref="BC172">SUMIFS('N1.3_Project_Listing'!$P$16:$P$829, 'N1.3_Project_Listing'!$E$16:$E$829,'N1.3_Project_Listing'!$E172, 'N1.3_Project_Listing'!$A$16:$A$829,ET_Risk_SC_Summation[[#Headers],[275kV Reactor]])</f>
        <v>0</v>
      </c>
      <c r="BD172" s="176" cm="1">
        <f t="array" ref="BD172">SUMIFS('N1.3_Project_Listing'!$P$16:$P$829, 'N1.3_Project_Listing'!$E$16:$E$829,'N1.3_Project_Listing'!$E172, 'N1.3_Project_Listing'!$A$16:$A$829,ET_Risk_SC_Summation[[#Headers],[275kV Underground Cable]])</f>
        <v>0</v>
      </c>
      <c r="BE172" s="176" cm="1">
        <f t="array" ref="BE172">SUMIFS('N1.3_Project_Listing'!$P$16:$P$829, 'N1.3_Project_Listing'!$E$16:$E$829,'N1.3_Project_Listing'!$E172, 'N1.3_Project_Listing'!$A$16:$A$829,ET_Risk_SC_Summation[[#Headers],[275kV OHL Conductor]])</f>
        <v>0</v>
      </c>
      <c r="BF172" s="176" cm="1">
        <f t="array" ref="BF172">SUMIFS('N1.3_Project_Listing'!$P$16:$P$829, 'N1.3_Project_Listing'!$E$16:$E$829,'N1.3_Project_Listing'!$E172, 'N1.3_Project_Listing'!$A$16:$A$829,ET_Risk_SC_Summation[[#Headers],[275kV OHL Fittings]])</f>
        <v>0</v>
      </c>
      <c r="BG172" s="176" cm="1">
        <f t="array" ref="BG172">SUMIFS('N1.3_Project_Listing'!$P$16:$P$829, 'N1.3_Project_Listing'!$E$16:$E$829,'N1.3_Project_Listing'!$E172, 'N1.3_Project_Listing'!$A$16:$A$829,ET_Risk_SC_Summation[[#Headers],[275kV OHL Tower]])</f>
        <v>0</v>
      </c>
      <c r="BH172" s="176" cm="1">
        <f t="array" ref="BH172">SUMIFS('N1.3_Project_Listing'!$P$16:$P$829, 'N1.3_Project_Listing'!$E$16:$E$829,'N1.3_Project_Listing'!$E172, 'N1.3_Project_Listing'!$A$16:$A$829,ET_Risk_SC_Summation[[#Headers],[400kV Circuit Breaker]])</f>
        <v>0</v>
      </c>
      <c r="BI172" s="176" cm="1">
        <f t="array" ref="BI172">SUMIFS('N1.3_Project_Listing'!$P$16:$P$829, 'N1.3_Project_Listing'!$E$16:$E$829,'N1.3_Project_Listing'!$E172, 'N1.3_Project_Listing'!$A$16:$A$829,ET_Risk_SC_Summation[[#Headers],[400kV Transformer]])</f>
        <v>0</v>
      </c>
      <c r="BJ172" s="176" cm="1">
        <f t="array" ref="BJ172">SUMIFS('N1.3_Project_Listing'!$P$16:$P$829, 'N1.3_Project_Listing'!$E$16:$E$829,'N1.3_Project_Listing'!$E172, 'N1.3_Project_Listing'!$A$16:$A$829,ET_Risk_SC_Summation[[#Headers],[400kV Reactor]])</f>
        <v>0</v>
      </c>
      <c r="BK172" s="176" cm="1">
        <f t="array" ref="BK172">SUMIFS('N1.3_Project_Listing'!$P$16:$P$829, 'N1.3_Project_Listing'!$E$16:$E$829,'N1.3_Project_Listing'!$E172, 'N1.3_Project_Listing'!$A$16:$A$829,ET_Risk_SC_Summation[[#Headers],[400kV Underground Cable]])</f>
        <v>0</v>
      </c>
      <c r="BL172" s="176" cm="1">
        <f t="array" ref="BL172">SUMIFS('N1.3_Project_Listing'!$P$16:$P$829, 'N1.3_Project_Listing'!$E$16:$E$829,'N1.3_Project_Listing'!$E172, 'N1.3_Project_Listing'!$A$16:$A$829,ET_Risk_SC_Summation[[#Headers],[400kV OHL Conductor]])</f>
        <v>0</v>
      </c>
      <c r="BM172" s="176" cm="1">
        <f t="array" ref="BM172">SUMIFS('N1.3_Project_Listing'!$P$16:$P$829, 'N1.3_Project_Listing'!$E$16:$E$829,'N1.3_Project_Listing'!$E172, 'N1.3_Project_Listing'!$A$16:$A$829,ET_Risk_SC_Summation[[#Headers],[400kV OHL Fittings]])</f>
        <v>0</v>
      </c>
      <c r="BN172" s="176" cm="1">
        <f t="array" ref="BN172">SUMIFS('N1.3_Project_Listing'!$P$16:$P$829, 'N1.3_Project_Listing'!$E$16:$E$829,'N1.3_Project_Listing'!$E172, 'N1.3_Project_Listing'!$A$16:$A$829,ET_Risk_SC_Summation[[#Headers],[400kV OHL Tower]])</f>
        <v>0</v>
      </c>
      <c r="BO172" s="177" t="str">
        <f>IF(SUM(ET_Risk_SC_Summation[[#This Row],[132kV Circuit Breaker]:[400kV OHL Tower]])=0, "n/a", INDEX(ET_Risk_SC_Summation[#Headers],1,MATCH(MAX(ET_Risk_SC_Summation[[#This Row],[132kV Circuit Breaker]:[400kV OHL Tower]]),ET_Risk_SC_Summation[[#This Row],[132kV Circuit Breaker]:[400kV OHL Tower]],0)))</f>
        <v>n/a</v>
      </c>
      <c r="BP172" s="177" t="str">
        <f>IFERROR(INDEX('N0.7_Lookup_References'!$G$77:$G$98,MATCH(ET_Risk_SC_Summation[[#This Row],[Mxx Category]],'N0.7_Lookup_References'!$F$77:$F$98,0)),"")</f>
        <v/>
      </c>
    </row>
    <row r="173" spans="1:68" ht="94.5">
      <c r="A173" s="160" t="str">
        <f>IFERROR(INDEX(N1.2_Intervention_Types[NARM Asset Category],MATCH('N1.3_Project_Listing'!$C173,N1.2_Intervention_Types[Intervention Type ID],0),1),"")</f>
        <v>Governors</v>
      </c>
      <c r="B173" s="160" t="str">
        <f>IF($D$2="GD",IFERROR(INDEX(N1.2_Intervention_Types[C&amp;V Asset Category (GD)],MATCH('N1.3_Project_Listing'!$C173,N1.2_Intervention_Types[Intervention Type ID],0),1),""),IFERROR(INDEX(N1.2_Intervention_Types[NARM Asset Category],MATCH('N1.3_Project_Listing'!$C173,N1.2_Intervention_Types[Intervention Type ID],0),1),""))</f>
        <v>Governors</v>
      </c>
      <c r="C173" s="67">
        <f>IFERROR(INDEX(N1.2_Intervention_Types[Intervention Type ID],MATCH('N1.3_Project_Listing'!$I173,N1.2_Intervention_Types[Intervention Type],0),1),"")</f>
        <v>94</v>
      </c>
      <c r="D173" s="160" t="str">
        <f>IFERROR(INDEX(N1.2_Intervention_Types[Intervention Category],MATCH('N1.3_Project_Listing'!$C173,N1.2_Intervention_Types[Intervention Type ID],0),1),"")</f>
        <v>Replacement</v>
      </c>
      <c r="E173" s="210" t="s">
        <v>769</v>
      </c>
      <c r="F173" s="236" t="s">
        <v>767</v>
      </c>
      <c r="G173" s="236" t="s">
        <v>193</v>
      </c>
      <c r="H173" s="236" t="s">
        <v>300</v>
      </c>
      <c r="I173" s="151" t="s">
        <v>768</v>
      </c>
      <c r="J173" s="139">
        <v>2029</v>
      </c>
      <c r="K173" s="312">
        <v>0</v>
      </c>
      <c r="L173" s="312">
        <v>0</v>
      </c>
      <c r="M173" s="312">
        <v>0</v>
      </c>
      <c r="N173" s="343">
        <v>0</v>
      </c>
      <c r="O173" s="343">
        <v>0</v>
      </c>
      <c r="P173" s="365">
        <v>0</v>
      </c>
      <c r="Q173" s="366">
        <f t="shared" si="14"/>
        <v>0</v>
      </c>
      <c r="R173" s="368">
        <f>IF('N1.3_Project_Listing'!$D173="Replacement",SUM('N1.3_Project_Listing'!$K173:$L173)/2,'N1.3_Project_Listing'!$M173)</f>
        <v>0</v>
      </c>
      <c r="S173" s="67" t="str">
        <f>IFERROR(INDEX('N0.7_Lookup_References'!$C$13:$C$72,MATCH($A173,'N0.7_Lookup_References'!$B$13:$B$72,0)),"")</f>
        <v>Number of</v>
      </c>
      <c r="T173" s="338" t="str">
        <f t="shared" si="15"/>
        <v/>
      </c>
      <c r="V173" s="358">
        <v>0</v>
      </c>
      <c r="W173" s="358">
        <v>0</v>
      </c>
      <c r="X173" s="358">
        <v>0</v>
      </c>
      <c r="Y173" s="358">
        <v>0</v>
      </c>
      <c r="Z173" s="358">
        <v>0</v>
      </c>
      <c r="AA173" s="358">
        <v>0</v>
      </c>
      <c r="AB173" s="358">
        <v>0</v>
      </c>
      <c r="AC173" s="358">
        <v>0</v>
      </c>
      <c r="AD173" s="358">
        <v>0</v>
      </c>
      <c r="AE173" s="358">
        <v>0</v>
      </c>
      <c r="AF173" s="358">
        <v>0</v>
      </c>
      <c r="AG173" s="358">
        <v>0</v>
      </c>
      <c r="AH173" s="358">
        <v>0</v>
      </c>
      <c r="AI173" s="358">
        <v>0</v>
      </c>
      <c r="AJ173" s="358">
        <v>0</v>
      </c>
      <c r="AK173" s="358">
        <v>0</v>
      </c>
      <c r="AL173" s="358">
        <v>0</v>
      </c>
      <c r="AM173" s="358">
        <v>0</v>
      </c>
      <c r="AN173" s="358">
        <v>0</v>
      </c>
      <c r="AO173" s="358">
        <v>0</v>
      </c>
      <c r="AP173" s="63">
        <f t="shared" si="16"/>
        <v>0</v>
      </c>
      <c r="AQ173" s="63">
        <f t="shared" si="17"/>
        <v>0</v>
      </c>
      <c r="AR173" s="63">
        <f t="shared" si="18"/>
        <v>0</v>
      </c>
      <c r="AT173" s="176" cm="1">
        <f t="array" ref="AT173">SUMIFS('N1.3_Project_Listing'!$P$16:$P$829, 'N1.3_Project_Listing'!$E$16:$E$829,'N1.3_Project_Listing'!$E173, 'N1.3_Project_Listing'!$A$16:$A$829,ET_Risk_SC_Summation[[#Headers],[132kV Circuit Breaker]])</f>
        <v>0</v>
      </c>
      <c r="AU173" s="176" cm="1">
        <f t="array" ref="AU173">SUMIFS('N1.3_Project_Listing'!$P$16:$P$829, 'N1.3_Project_Listing'!$E$16:$E$829,'N1.3_Project_Listing'!$E173, 'N1.3_Project_Listing'!$A$16:$A$829,ET_Risk_SC_Summation[[#Headers],[132kV Transformer]])</f>
        <v>0</v>
      </c>
      <c r="AV173" s="176" cm="1">
        <f t="array" ref="AV173">SUMIFS('N1.3_Project_Listing'!$P$16:$P$829, 'N1.3_Project_Listing'!$E$16:$E$829,'N1.3_Project_Listing'!$E173, 'N1.3_Project_Listing'!$A$16:$A$829,ET_Risk_SC_Summation[[#Headers],[132kV Reactor]])</f>
        <v>0</v>
      </c>
      <c r="AW173" s="176" cm="1">
        <f t="array" ref="AW173">SUMIFS('N1.3_Project_Listing'!$P$16:$P$829, 'N1.3_Project_Listing'!$E$16:$E$829,'N1.3_Project_Listing'!$E173, 'N1.3_Project_Listing'!$A$16:$A$829,ET_Risk_SC_Summation[[#Headers],[132kV Underground Cable]])</f>
        <v>0</v>
      </c>
      <c r="AX173" s="176" cm="1">
        <f t="array" ref="AX173">SUMIFS('N1.3_Project_Listing'!$P$16:$P$829, 'N1.3_Project_Listing'!$E$16:$E$829,'N1.3_Project_Listing'!$E173, 'N1.3_Project_Listing'!$A$16:$A$829,ET_Risk_SC_Summation[[#Headers],[132kV OHL Conductor]])</f>
        <v>0</v>
      </c>
      <c r="AY173" s="176" cm="1">
        <f t="array" ref="AY173">SUMIFS('N1.3_Project_Listing'!$P$16:$P$829, 'N1.3_Project_Listing'!$E$16:$E$829,'N1.3_Project_Listing'!$E173, 'N1.3_Project_Listing'!$A$16:$A$829,ET_Risk_SC_Summation[[#Headers],[132kV OHL Fittings]])</f>
        <v>0</v>
      </c>
      <c r="AZ173" s="176" cm="1">
        <f t="array" ref="AZ173">SUMIFS('N1.3_Project_Listing'!$P$16:$P$829, 'N1.3_Project_Listing'!$E$16:$E$829,'N1.3_Project_Listing'!$E173, 'N1.3_Project_Listing'!$A$16:$A$829,ET_Risk_SC_Summation[[#Headers],[132kV OHL Tower]])</f>
        <v>0</v>
      </c>
      <c r="BA173" s="176" cm="1">
        <f t="array" ref="BA173">SUMIFS('N1.3_Project_Listing'!$P$16:$P$829, 'N1.3_Project_Listing'!$E$16:$E$829,'N1.3_Project_Listing'!$E173, 'N1.3_Project_Listing'!$A$16:$A$829,ET_Risk_SC_Summation[[#Headers],[275kV Circuit Breaker]])</f>
        <v>0</v>
      </c>
      <c r="BB173" s="176" cm="1">
        <f t="array" ref="BB173">SUMIFS('N1.3_Project_Listing'!$P$16:$P$829, 'N1.3_Project_Listing'!$E$16:$E$829,'N1.3_Project_Listing'!$E173, 'N1.3_Project_Listing'!$A$16:$A$829,ET_Risk_SC_Summation[[#Headers],[275kV Transformer]])</f>
        <v>0</v>
      </c>
      <c r="BC173" s="176" cm="1">
        <f t="array" ref="BC173">SUMIFS('N1.3_Project_Listing'!$P$16:$P$829, 'N1.3_Project_Listing'!$E$16:$E$829,'N1.3_Project_Listing'!$E173, 'N1.3_Project_Listing'!$A$16:$A$829,ET_Risk_SC_Summation[[#Headers],[275kV Reactor]])</f>
        <v>0</v>
      </c>
      <c r="BD173" s="176" cm="1">
        <f t="array" ref="BD173">SUMIFS('N1.3_Project_Listing'!$P$16:$P$829, 'N1.3_Project_Listing'!$E$16:$E$829,'N1.3_Project_Listing'!$E173, 'N1.3_Project_Listing'!$A$16:$A$829,ET_Risk_SC_Summation[[#Headers],[275kV Underground Cable]])</f>
        <v>0</v>
      </c>
      <c r="BE173" s="176" cm="1">
        <f t="array" ref="BE173">SUMIFS('N1.3_Project_Listing'!$P$16:$P$829, 'N1.3_Project_Listing'!$E$16:$E$829,'N1.3_Project_Listing'!$E173, 'N1.3_Project_Listing'!$A$16:$A$829,ET_Risk_SC_Summation[[#Headers],[275kV OHL Conductor]])</f>
        <v>0</v>
      </c>
      <c r="BF173" s="176" cm="1">
        <f t="array" ref="BF173">SUMIFS('N1.3_Project_Listing'!$P$16:$P$829, 'N1.3_Project_Listing'!$E$16:$E$829,'N1.3_Project_Listing'!$E173, 'N1.3_Project_Listing'!$A$16:$A$829,ET_Risk_SC_Summation[[#Headers],[275kV OHL Fittings]])</f>
        <v>0</v>
      </c>
      <c r="BG173" s="176" cm="1">
        <f t="array" ref="BG173">SUMIFS('N1.3_Project_Listing'!$P$16:$P$829, 'N1.3_Project_Listing'!$E$16:$E$829,'N1.3_Project_Listing'!$E173, 'N1.3_Project_Listing'!$A$16:$A$829,ET_Risk_SC_Summation[[#Headers],[275kV OHL Tower]])</f>
        <v>0</v>
      </c>
      <c r="BH173" s="176" cm="1">
        <f t="array" ref="BH173">SUMIFS('N1.3_Project_Listing'!$P$16:$P$829, 'N1.3_Project_Listing'!$E$16:$E$829,'N1.3_Project_Listing'!$E173, 'N1.3_Project_Listing'!$A$16:$A$829,ET_Risk_SC_Summation[[#Headers],[400kV Circuit Breaker]])</f>
        <v>0</v>
      </c>
      <c r="BI173" s="176" cm="1">
        <f t="array" ref="BI173">SUMIFS('N1.3_Project_Listing'!$P$16:$P$829, 'N1.3_Project_Listing'!$E$16:$E$829,'N1.3_Project_Listing'!$E173, 'N1.3_Project_Listing'!$A$16:$A$829,ET_Risk_SC_Summation[[#Headers],[400kV Transformer]])</f>
        <v>0</v>
      </c>
      <c r="BJ173" s="176" cm="1">
        <f t="array" ref="BJ173">SUMIFS('N1.3_Project_Listing'!$P$16:$P$829, 'N1.3_Project_Listing'!$E$16:$E$829,'N1.3_Project_Listing'!$E173, 'N1.3_Project_Listing'!$A$16:$A$829,ET_Risk_SC_Summation[[#Headers],[400kV Reactor]])</f>
        <v>0</v>
      </c>
      <c r="BK173" s="176" cm="1">
        <f t="array" ref="BK173">SUMIFS('N1.3_Project_Listing'!$P$16:$P$829, 'N1.3_Project_Listing'!$E$16:$E$829,'N1.3_Project_Listing'!$E173, 'N1.3_Project_Listing'!$A$16:$A$829,ET_Risk_SC_Summation[[#Headers],[400kV Underground Cable]])</f>
        <v>0</v>
      </c>
      <c r="BL173" s="176" cm="1">
        <f t="array" ref="BL173">SUMIFS('N1.3_Project_Listing'!$P$16:$P$829, 'N1.3_Project_Listing'!$E$16:$E$829,'N1.3_Project_Listing'!$E173, 'N1.3_Project_Listing'!$A$16:$A$829,ET_Risk_SC_Summation[[#Headers],[400kV OHL Conductor]])</f>
        <v>0</v>
      </c>
      <c r="BM173" s="176" cm="1">
        <f t="array" ref="BM173">SUMIFS('N1.3_Project_Listing'!$P$16:$P$829, 'N1.3_Project_Listing'!$E$16:$E$829,'N1.3_Project_Listing'!$E173, 'N1.3_Project_Listing'!$A$16:$A$829,ET_Risk_SC_Summation[[#Headers],[400kV OHL Fittings]])</f>
        <v>0</v>
      </c>
      <c r="BN173" s="176" cm="1">
        <f t="array" ref="BN173">SUMIFS('N1.3_Project_Listing'!$P$16:$P$829, 'N1.3_Project_Listing'!$E$16:$E$829,'N1.3_Project_Listing'!$E173, 'N1.3_Project_Listing'!$A$16:$A$829,ET_Risk_SC_Summation[[#Headers],[400kV OHL Tower]])</f>
        <v>0</v>
      </c>
      <c r="BO173" s="177" t="str">
        <f>IF(SUM(ET_Risk_SC_Summation[[#This Row],[132kV Circuit Breaker]:[400kV OHL Tower]])=0, "n/a", INDEX(ET_Risk_SC_Summation[#Headers],1,MATCH(MAX(ET_Risk_SC_Summation[[#This Row],[132kV Circuit Breaker]:[400kV OHL Tower]]),ET_Risk_SC_Summation[[#This Row],[132kV Circuit Breaker]:[400kV OHL Tower]],0)))</f>
        <v>n/a</v>
      </c>
      <c r="BP173" s="177" t="str">
        <f>IFERROR(INDEX('N0.7_Lookup_References'!$G$77:$G$98,MATCH(ET_Risk_SC_Summation[[#This Row],[Mxx Category]],'N0.7_Lookup_References'!$F$77:$F$98,0)),"")</f>
        <v/>
      </c>
    </row>
    <row r="174" spans="1:68" ht="94.5">
      <c r="A174" s="160" t="str">
        <f>IFERROR(INDEX(N1.2_Intervention_Types[NARM Asset Category],MATCH('N1.3_Project_Listing'!$C174,N1.2_Intervention_Types[Intervention Type ID],0),1),"")</f>
        <v>Governors</v>
      </c>
      <c r="B174" s="160" t="str">
        <f>IF($D$2="GD",IFERROR(INDEX(N1.2_Intervention_Types[C&amp;V Asset Category (GD)],MATCH('N1.3_Project_Listing'!$C174,N1.2_Intervention_Types[Intervention Type ID],0),1),""),IFERROR(INDEX(N1.2_Intervention_Types[NARM Asset Category],MATCH('N1.3_Project_Listing'!$C174,N1.2_Intervention_Types[Intervention Type ID],0),1),""))</f>
        <v>Governors</v>
      </c>
      <c r="C174" s="67">
        <f>IFERROR(INDEX(N1.2_Intervention_Types[Intervention Type ID],MATCH('N1.3_Project_Listing'!$I174,N1.2_Intervention_Types[Intervention Type],0),1),"")</f>
        <v>94</v>
      </c>
      <c r="D174" s="160" t="str">
        <f>IFERROR(INDEX(N1.2_Intervention_Types[Intervention Category],MATCH('N1.3_Project_Listing'!$C174,N1.2_Intervention_Types[Intervention Type ID],0),1),"")</f>
        <v>Replacement</v>
      </c>
      <c r="E174" s="210" t="s">
        <v>769</v>
      </c>
      <c r="F174" s="236" t="s">
        <v>767</v>
      </c>
      <c r="G174" s="236" t="s">
        <v>193</v>
      </c>
      <c r="H174" s="236" t="s">
        <v>300</v>
      </c>
      <c r="I174" s="151" t="s">
        <v>768</v>
      </c>
      <c r="J174" s="139">
        <v>2030</v>
      </c>
      <c r="K174" s="312">
        <v>1</v>
      </c>
      <c r="L174" s="312">
        <v>1</v>
      </c>
      <c r="M174" s="312">
        <v>0</v>
      </c>
      <c r="N174" s="343">
        <v>3.3993152604582487E-2</v>
      </c>
      <c r="O174" s="343">
        <v>1.4282186974073851E-3</v>
      </c>
      <c r="P174" s="365">
        <v>1.3727322042254475</v>
      </c>
      <c r="Q174" s="366">
        <f t="shared" si="14"/>
        <v>3.2564933907175103E-2</v>
      </c>
      <c r="R174" s="368">
        <f>IF('N1.3_Project_Listing'!$D174="Replacement",SUM('N1.3_Project_Listing'!$K174:$L174)/2,'N1.3_Project_Listing'!$M174)</f>
        <v>1</v>
      </c>
      <c r="S174" s="67" t="str">
        <f>IFERROR(INDEX('N0.7_Lookup_References'!$C$13:$C$72,MATCH($A174,'N0.7_Lookup_References'!$B$13:$B$72,0)),"")</f>
        <v>Number of</v>
      </c>
      <c r="T174" s="338" t="str">
        <f t="shared" si="15"/>
        <v/>
      </c>
      <c r="V174" s="358">
        <v>0</v>
      </c>
      <c r="W174" s="358">
        <v>0</v>
      </c>
      <c r="X174" s="358">
        <v>0</v>
      </c>
      <c r="Y174" s="358">
        <v>0</v>
      </c>
      <c r="Z174" s="358">
        <v>0</v>
      </c>
      <c r="AA174" s="358">
        <v>0</v>
      </c>
      <c r="AB174" s="358">
        <v>0</v>
      </c>
      <c r="AC174" s="358">
        <v>0</v>
      </c>
      <c r="AD174" s="358">
        <v>0</v>
      </c>
      <c r="AE174" s="358">
        <v>1</v>
      </c>
      <c r="AF174" s="358">
        <v>0</v>
      </c>
      <c r="AG174" s="358">
        <v>0</v>
      </c>
      <c r="AH174" s="358">
        <v>1</v>
      </c>
      <c r="AI174" s="358">
        <v>0</v>
      </c>
      <c r="AJ174" s="358">
        <v>0</v>
      </c>
      <c r="AK174" s="358">
        <v>0</v>
      </c>
      <c r="AL174" s="358">
        <v>0</v>
      </c>
      <c r="AM174" s="358">
        <v>0</v>
      </c>
      <c r="AN174" s="358">
        <v>0</v>
      </c>
      <c r="AO174" s="358">
        <v>0</v>
      </c>
      <c r="AP174" s="63">
        <f t="shared" si="16"/>
        <v>1</v>
      </c>
      <c r="AQ174" s="63">
        <f t="shared" si="17"/>
        <v>1</v>
      </c>
      <c r="AR174" s="63">
        <f t="shared" si="18"/>
        <v>0</v>
      </c>
      <c r="AT174" s="176" cm="1">
        <f t="array" ref="AT174">SUMIFS('N1.3_Project_Listing'!$P$16:$P$829, 'N1.3_Project_Listing'!$E$16:$E$829,'N1.3_Project_Listing'!$E174, 'N1.3_Project_Listing'!$A$16:$A$829,ET_Risk_SC_Summation[[#Headers],[132kV Circuit Breaker]])</f>
        <v>0</v>
      </c>
      <c r="AU174" s="176" cm="1">
        <f t="array" ref="AU174">SUMIFS('N1.3_Project_Listing'!$P$16:$P$829, 'N1.3_Project_Listing'!$E$16:$E$829,'N1.3_Project_Listing'!$E174, 'N1.3_Project_Listing'!$A$16:$A$829,ET_Risk_SC_Summation[[#Headers],[132kV Transformer]])</f>
        <v>0</v>
      </c>
      <c r="AV174" s="176" cm="1">
        <f t="array" ref="AV174">SUMIFS('N1.3_Project_Listing'!$P$16:$P$829, 'N1.3_Project_Listing'!$E$16:$E$829,'N1.3_Project_Listing'!$E174, 'N1.3_Project_Listing'!$A$16:$A$829,ET_Risk_SC_Summation[[#Headers],[132kV Reactor]])</f>
        <v>0</v>
      </c>
      <c r="AW174" s="176" cm="1">
        <f t="array" ref="AW174">SUMIFS('N1.3_Project_Listing'!$P$16:$P$829, 'N1.3_Project_Listing'!$E$16:$E$829,'N1.3_Project_Listing'!$E174, 'N1.3_Project_Listing'!$A$16:$A$829,ET_Risk_SC_Summation[[#Headers],[132kV Underground Cable]])</f>
        <v>0</v>
      </c>
      <c r="AX174" s="176" cm="1">
        <f t="array" ref="AX174">SUMIFS('N1.3_Project_Listing'!$P$16:$P$829, 'N1.3_Project_Listing'!$E$16:$E$829,'N1.3_Project_Listing'!$E174, 'N1.3_Project_Listing'!$A$16:$A$829,ET_Risk_SC_Summation[[#Headers],[132kV OHL Conductor]])</f>
        <v>0</v>
      </c>
      <c r="AY174" s="176" cm="1">
        <f t="array" ref="AY174">SUMIFS('N1.3_Project_Listing'!$P$16:$P$829, 'N1.3_Project_Listing'!$E$16:$E$829,'N1.3_Project_Listing'!$E174, 'N1.3_Project_Listing'!$A$16:$A$829,ET_Risk_SC_Summation[[#Headers],[132kV OHL Fittings]])</f>
        <v>0</v>
      </c>
      <c r="AZ174" s="176" cm="1">
        <f t="array" ref="AZ174">SUMIFS('N1.3_Project_Listing'!$P$16:$P$829, 'N1.3_Project_Listing'!$E$16:$E$829,'N1.3_Project_Listing'!$E174, 'N1.3_Project_Listing'!$A$16:$A$829,ET_Risk_SC_Summation[[#Headers],[132kV OHL Tower]])</f>
        <v>0</v>
      </c>
      <c r="BA174" s="176" cm="1">
        <f t="array" ref="BA174">SUMIFS('N1.3_Project_Listing'!$P$16:$P$829, 'N1.3_Project_Listing'!$E$16:$E$829,'N1.3_Project_Listing'!$E174, 'N1.3_Project_Listing'!$A$16:$A$829,ET_Risk_SC_Summation[[#Headers],[275kV Circuit Breaker]])</f>
        <v>0</v>
      </c>
      <c r="BB174" s="176" cm="1">
        <f t="array" ref="BB174">SUMIFS('N1.3_Project_Listing'!$P$16:$P$829, 'N1.3_Project_Listing'!$E$16:$E$829,'N1.3_Project_Listing'!$E174, 'N1.3_Project_Listing'!$A$16:$A$829,ET_Risk_SC_Summation[[#Headers],[275kV Transformer]])</f>
        <v>0</v>
      </c>
      <c r="BC174" s="176" cm="1">
        <f t="array" ref="BC174">SUMIFS('N1.3_Project_Listing'!$P$16:$P$829, 'N1.3_Project_Listing'!$E$16:$E$829,'N1.3_Project_Listing'!$E174, 'N1.3_Project_Listing'!$A$16:$A$829,ET_Risk_SC_Summation[[#Headers],[275kV Reactor]])</f>
        <v>0</v>
      </c>
      <c r="BD174" s="176" cm="1">
        <f t="array" ref="BD174">SUMIFS('N1.3_Project_Listing'!$P$16:$P$829, 'N1.3_Project_Listing'!$E$16:$E$829,'N1.3_Project_Listing'!$E174, 'N1.3_Project_Listing'!$A$16:$A$829,ET_Risk_SC_Summation[[#Headers],[275kV Underground Cable]])</f>
        <v>0</v>
      </c>
      <c r="BE174" s="176" cm="1">
        <f t="array" ref="BE174">SUMIFS('N1.3_Project_Listing'!$P$16:$P$829, 'N1.3_Project_Listing'!$E$16:$E$829,'N1.3_Project_Listing'!$E174, 'N1.3_Project_Listing'!$A$16:$A$829,ET_Risk_SC_Summation[[#Headers],[275kV OHL Conductor]])</f>
        <v>0</v>
      </c>
      <c r="BF174" s="176" cm="1">
        <f t="array" ref="BF174">SUMIFS('N1.3_Project_Listing'!$P$16:$P$829, 'N1.3_Project_Listing'!$E$16:$E$829,'N1.3_Project_Listing'!$E174, 'N1.3_Project_Listing'!$A$16:$A$829,ET_Risk_SC_Summation[[#Headers],[275kV OHL Fittings]])</f>
        <v>0</v>
      </c>
      <c r="BG174" s="176" cm="1">
        <f t="array" ref="BG174">SUMIFS('N1.3_Project_Listing'!$P$16:$P$829, 'N1.3_Project_Listing'!$E$16:$E$829,'N1.3_Project_Listing'!$E174, 'N1.3_Project_Listing'!$A$16:$A$829,ET_Risk_SC_Summation[[#Headers],[275kV OHL Tower]])</f>
        <v>0</v>
      </c>
      <c r="BH174" s="176" cm="1">
        <f t="array" ref="BH174">SUMIFS('N1.3_Project_Listing'!$P$16:$P$829, 'N1.3_Project_Listing'!$E$16:$E$829,'N1.3_Project_Listing'!$E174, 'N1.3_Project_Listing'!$A$16:$A$829,ET_Risk_SC_Summation[[#Headers],[400kV Circuit Breaker]])</f>
        <v>0</v>
      </c>
      <c r="BI174" s="176" cm="1">
        <f t="array" ref="BI174">SUMIFS('N1.3_Project_Listing'!$P$16:$P$829, 'N1.3_Project_Listing'!$E$16:$E$829,'N1.3_Project_Listing'!$E174, 'N1.3_Project_Listing'!$A$16:$A$829,ET_Risk_SC_Summation[[#Headers],[400kV Transformer]])</f>
        <v>0</v>
      </c>
      <c r="BJ174" s="176" cm="1">
        <f t="array" ref="BJ174">SUMIFS('N1.3_Project_Listing'!$P$16:$P$829, 'N1.3_Project_Listing'!$E$16:$E$829,'N1.3_Project_Listing'!$E174, 'N1.3_Project_Listing'!$A$16:$A$829,ET_Risk_SC_Summation[[#Headers],[400kV Reactor]])</f>
        <v>0</v>
      </c>
      <c r="BK174" s="176" cm="1">
        <f t="array" ref="BK174">SUMIFS('N1.3_Project_Listing'!$P$16:$P$829, 'N1.3_Project_Listing'!$E$16:$E$829,'N1.3_Project_Listing'!$E174, 'N1.3_Project_Listing'!$A$16:$A$829,ET_Risk_SC_Summation[[#Headers],[400kV Underground Cable]])</f>
        <v>0</v>
      </c>
      <c r="BL174" s="176" cm="1">
        <f t="array" ref="BL174">SUMIFS('N1.3_Project_Listing'!$P$16:$P$829, 'N1.3_Project_Listing'!$E$16:$E$829,'N1.3_Project_Listing'!$E174, 'N1.3_Project_Listing'!$A$16:$A$829,ET_Risk_SC_Summation[[#Headers],[400kV OHL Conductor]])</f>
        <v>0</v>
      </c>
      <c r="BM174" s="176" cm="1">
        <f t="array" ref="BM174">SUMIFS('N1.3_Project_Listing'!$P$16:$P$829, 'N1.3_Project_Listing'!$E$16:$E$829,'N1.3_Project_Listing'!$E174, 'N1.3_Project_Listing'!$A$16:$A$829,ET_Risk_SC_Summation[[#Headers],[400kV OHL Fittings]])</f>
        <v>0</v>
      </c>
      <c r="BN174" s="176" cm="1">
        <f t="array" ref="BN174">SUMIFS('N1.3_Project_Listing'!$P$16:$P$829, 'N1.3_Project_Listing'!$E$16:$E$829,'N1.3_Project_Listing'!$E174, 'N1.3_Project_Listing'!$A$16:$A$829,ET_Risk_SC_Summation[[#Headers],[400kV OHL Tower]])</f>
        <v>0</v>
      </c>
      <c r="BO174" s="177" t="str">
        <f>IF(SUM(ET_Risk_SC_Summation[[#This Row],[132kV Circuit Breaker]:[400kV OHL Tower]])=0, "n/a", INDEX(ET_Risk_SC_Summation[#Headers],1,MATCH(MAX(ET_Risk_SC_Summation[[#This Row],[132kV Circuit Breaker]:[400kV OHL Tower]]),ET_Risk_SC_Summation[[#This Row],[132kV Circuit Breaker]:[400kV OHL Tower]],0)))</f>
        <v>n/a</v>
      </c>
      <c r="BP174" s="177" t="str">
        <f>IFERROR(INDEX('N0.7_Lookup_References'!$G$77:$G$98,MATCH(ET_Risk_SC_Summation[[#This Row],[Mxx Category]],'N0.7_Lookup_References'!$F$77:$F$98,0)),"")</f>
        <v/>
      </c>
    </row>
    <row r="175" spans="1:68" ht="94.5">
      <c r="A175" s="160" t="str">
        <f>IFERROR(INDEX(N1.2_Intervention_Types[NARM Asset Category],MATCH('N1.3_Project_Listing'!$C175,N1.2_Intervention_Types[Intervention Type ID],0),1),"")</f>
        <v>Governors</v>
      </c>
      <c r="B175" s="160" t="str">
        <f>IF($D$2="GD",IFERROR(INDEX(N1.2_Intervention_Types[C&amp;V Asset Category (GD)],MATCH('N1.3_Project_Listing'!$C175,N1.2_Intervention_Types[Intervention Type ID],0),1),""),IFERROR(INDEX(N1.2_Intervention_Types[NARM Asset Category],MATCH('N1.3_Project_Listing'!$C175,N1.2_Intervention_Types[Intervention Type ID],0),1),""))</f>
        <v>Governors</v>
      </c>
      <c r="C175" s="67">
        <f>IFERROR(INDEX(N1.2_Intervention_Types[Intervention Type ID],MATCH('N1.3_Project_Listing'!$I175,N1.2_Intervention_Types[Intervention Type],0),1),"")</f>
        <v>94</v>
      </c>
      <c r="D175" s="160" t="str">
        <f>IFERROR(INDEX(N1.2_Intervention_Types[Intervention Category],MATCH('N1.3_Project_Listing'!$C175,N1.2_Intervention_Types[Intervention Type ID],0),1),"")</f>
        <v>Replacement</v>
      </c>
      <c r="E175" s="210" t="s">
        <v>769</v>
      </c>
      <c r="F175" s="236" t="s">
        <v>767</v>
      </c>
      <c r="G175" s="236" t="s">
        <v>193</v>
      </c>
      <c r="H175" s="236" t="s">
        <v>300</v>
      </c>
      <c r="I175" s="151" t="s">
        <v>768</v>
      </c>
      <c r="J175" s="139">
        <v>2031</v>
      </c>
      <c r="K175" s="312">
        <v>0</v>
      </c>
      <c r="L175" s="312">
        <v>0</v>
      </c>
      <c r="M175" s="312">
        <v>0</v>
      </c>
      <c r="N175" s="343">
        <v>0</v>
      </c>
      <c r="O175" s="343">
        <v>0</v>
      </c>
      <c r="P175" s="365">
        <v>0</v>
      </c>
      <c r="Q175" s="366">
        <f t="shared" si="14"/>
        <v>0</v>
      </c>
      <c r="R175" s="368">
        <f>IF('N1.3_Project_Listing'!$D175="Replacement",SUM('N1.3_Project_Listing'!$K175:$L175)/2,'N1.3_Project_Listing'!$M175)</f>
        <v>0</v>
      </c>
      <c r="S175" s="67" t="str">
        <f>IFERROR(INDEX('N0.7_Lookup_References'!$C$13:$C$72,MATCH($A175,'N0.7_Lookup_References'!$B$13:$B$72,0)),"")</f>
        <v>Number of</v>
      </c>
      <c r="T175" s="338" t="str">
        <f t="shared" si="15"/>
        <v/>
      </c>
      <c r="V175" s="358">
        <v>0</v>
      </c>
      <c r="W175" s="358">
        <v>0</v>
      </c>
      <c r="X175" s="358">
        <v>0</v>
      </c>
      <c r="Y175" s="358">
        <v>0</v>
      </c>
      <c r="Z175" s="358">
        <v>0</v>
      </c>
      <c r="AA175" s="358">
        <v>0</v>
      </c>
      <c r="AB175" s="358">
        <v>0</v>
      </c>
      <c r="AC175" s="358">
        <v>0</v>
      </c>
      <c r="AD175" s="358">
        <v>0</v>
      </c>
      <c r="AE175" s="358">
        <v>0</v>
      </c>
      <c r="AF175" s="358">
        <v>0</v>
      </c>
      <c r="AG175" s="358">
        <v>0</v>
      </c>
      <c r="AH175" s="358">
        <v>0</v>
      </c>
      <c r="AI175" s="358">
        <v>0</v>
      </c>
      <c r="AJ175" s="358">
        <v>0</v>
      </c>
      <c r="AK175" s="358">
        <v>0</v>
      </c>
      <c r="AL175" s="358">
        <v>0</v>
      </c>
      <c r="AM175" s="358">
        <v>0</v>
      </c>
      <c r="AN175" s="358">
        <v>0</v>
      </c>
      <c r="AO175" s="358">
        <v>0</v>
      </c>
      <c r="AP175" s="63">
        <f t="shared" si="16"/>
        <v>0</v>
      </c>
      <c r="AQ175" s="63">
        <f t="shared" si="17"/>
        <v>0</v>
      </c>
      <c r="AR175" s="63">
        <f t="shared" si="18"/>
        <v>0</v>
      </c>
      <c r="AT175" s="176" cm="1">
        <f t="array" ref="AT175">SUMIFS('N1.3_Project_Listing'!$P$16:$P$829, 'N1.3_Project_Listing'!$E$16:$E$829,'N1.3_Project_Listing'!$E175, 'N1.3_Project_Listing'!$A$16:$A$829,ET_Risk_SC_Summation[[#Headers],[132kV Circuit Breaker]])</f>
        <v>0</v>
      </c>
      <c r="AU175" s="176" cm="1">
        <f t="array" ref="AU175">SUMIFS('N1.3_Project_Listing'!$P$16:$P$829, 'N1.3_Project_Listing'!$E$16:$E$829,'N1.3_Project_Listing'!$E175, 'N1.3_Project_Listing'!$A$16:$A$829,ET_Risk_SC_Summation[[#Headers],[132kV Transformer]])</f>
        <v>0</v>
      </c>
      <c r="AV175" s="176" cm="1">
        <f t="array" ref="AV175">SUMIFS('N1.3_Project_Listing'!$P$16:$P$829, 'N1.3_Project_Listing'!$E$16:$E$829,'N1.3_Project_Listing'!$E175, 'N1.3_Project_Listing'!$A$16:$A$829,ET_Risk_SC_Summation[[#Headers],[132kV Reactor]])</f>
        <v>0</v>
      </c>
      <c r="AW175" s="176" cm="1">
        <f t="array" ref="AW175">SUMIFS('N1.3_Project_Listing'!$P$16:$P$829, 'N1.3_Project_Listing'!$E$16:$E$829,'N1.3_Project_Listing'!$E175, 'N1.3_Project_Listing'!$A$16:$A$829,ET_Risk_SC_Summation[[#Headers],[132kV Underground Cable]])</f>
        <v>0</v>
      </c>
      <c r="AX175" s="176" cm="1">
        <f t="array" ref="AX175">SUMIFS('N1.3_Project_Listing'!$P$16:$P$829, 'N1.3_Project_Listing'!$E$16:$E$829,'N1.3_Project_Listing'!$E175, 'N1.3_Project_Listing'!$A$16:$A$829,ET_Risk_SC_Summation[[#Headers],[132kV OHL Conductor]])</f>
        <v>0</v>
      </c>
      <c r="AY175" s="176" cm="1">
        <f t="array" ref="AY175">SUMIFS('N1.3_Project_Listing'!$P$16:$P$829, 'N1.3_Project_Listing'!$E$16:$E$829,'N1.3_Project_Listing'!$E175, 'N1.3_Project_Listing'!$A$16:$A$829,ET_Risk_SC_Summation[[#Headers],[132kV OHL Fittings]])</f>
        <v>0</v>
      </c>
      <c r="AZ175" s="176" cm="1">
        <f t="array" ref="AZ175">SUMIFS('N1.3_Project_Listing'!$P$16:$P$829, 'N1.3_Project_Listing'!$E$16:$E$829,'N1.3_Project_Listing'!$E175, 'N1.3_Project_Listing'!$A$16:$A$829,ET_Risk_SC_Summation[[#Headers],[132kV OHL Tower]])</f>
        <v>0</v>
      </c>
      <c r="BA175" s="176" cm="1">
        <f t="array" ref="BA175">SUMIFS('N1.3_Project_Listing'!$P$16:$P$829, 'N1.3_Project_Listing'!$E$16:$E$829,'N1.3_Project_Listing'!$E175, 'N1.3_Project_Listing'!$A$16:$A$829,ET_Risk_SC_Summation[[#Headers],[275kV Circuit Breaker]])</f>
        <v>0</v>
      </c>
      <c r="BB175" s="176" cm="1">
        <f t="array" ref="BB175">SUMIFS('N1.3_Project_Listing'!$P$16:$P$829, 'N1.3_Project_Listing'!$E$16:$E$829,'N1.3_Project_Listing'!$E175, 'N1.3_Project_Listing'!$A$16:$A$829,ET_Risk_SC_Summation[[#Headers],[275kV Transformer]])</f>
        <v>0</v>
      </c>
      <c r="BC175" s="176" cm="1">
        <f t="array" ref="BC175">SUMIFS('N1.3_Project_Listing'!$P$16:$P$829, 'N1.3_Project_Listing'!$E$16:$E$829,'N1.3_Project_Listing'!$E175, 'N1.3_Project_Listing'!$A$16:$A$829,ET_Risk_SC_Summation[[#Headers],[275kV Reactor]])</f>
        <v>0</v>
      </c>
      <c r="BD175" s="176" cm="1">
        <f t="array" ref="BD175">SUMIFS('N1.3_Project_Listing'!$P$16:$P$829, 'N1.3_Project_Listing'!$E$16:$E$829,'N1.3_Project_Listing'!$E175, 'N1.3_Project_Listing'!$A$16:$A$829,ET_Risk_SC_Summation[[#Headers],[275kV Underground Cable]])</f>
        <v>0</v>
      </c>
      <c r="BE175" s="176" cm="1">
        <f t="array" ref="BE175">SUMIFS('N1.3_Project_Listing'!$P$16:$P$829, 'N1.3_Project_Listing'!$E$16:$E$829,'N1.3_Project_Listing'!$E175, 'N1.3_Project_Listing'!$A$16:$A$829,ET_Risk_SC_Summation[[#Headers],[275kV OHL Conductor]])</f>
        <v>0</v>
      </c>
      <c r="BF175" s="176" cm="1">
        <f t="array" ref="BF175">SUMIFS('N1.3_Project_Listing'!$P$16:$P$829, 'N1.3_Project_Listing'!$E$16:$E$829,'N1.3_Project_Listing'!$E175, 'N1.3_Project_Listing'!$A$16:$A$829,ET_Risk_SC_Summation[[#Headers],[275kV OHL Fittings]])</f>
        <v>0</v>
      </c>
      <c r="BG175" s="176" cm="1">
        <f t="array" ref="BG175">SUMIFS('N1.3_Project_Listing'!$P$16:$P$829, 'N1.3_Project_Listing'!$E$16:$E$829,'N1.3_Project_Listing'!$E175, 'N1.3_Project_Listing'!$A$16:$A$829,ET_Risk_SC_Summation[[#Headers],[275kV OHL Tower]])</f>
        <v>0</v>
      </c>
      <c r="BH175" s="176" cm="1">
        <f t="array" ref="BH175">SUMIFS('N1.3_Project_Listing'!$P$16:$P$829, 'N1.3_Project_Listing'!$E$16:$E$829,'N1.3_Project_Listing'!$E175, 'N1.3_Project_Listing'!$A$16:$A$829,ET_Risk_SC_Summation[[#Headers],[400kV Circuit Breaker]])</f>
        <v>0</v>
      </c>
      <c r="BI175" s="176" cm="1">
        <f t="array" ref="BI175">SUMIFS('N1.3_Project_Listing'!$P$16:$P$829, 'N1.3_Project_Listing'!$E$16:$E$829,'N1.3_Project_Listing'!$E175, 'N1.3_Project_Listing'!$A$16:$A$829,ET_Risk_SC_Summation[[#Headers],[400kV Transformer]])</f>
        <v>0</v>
      </c>
      <c r="BJ175" s="176" cm="1">
        <f t="array" ref="BJ175">SUMIFS('N1.3_Project_Listing'!$P$16:$P$829, 'N1.3_Project_Listing'!$E$16:$E$829,'N1.3_Project_Listing'!$E175, 'N1.3_Project_Listing'!$A$16:$A$829,ET_Risk_SC_Summation[[#Headers],[400kV Reactor]])</f>
        <v>0</v>
      </c>
      <c r="BK175" s="176" cm="1">
        <f t="array" ref="BK175">SUMIFS('N1.3_Project_Listing'!$P$16:$P$829, 'N1.3_Project_Listing'!$E$16:$E$829,'N1.3_Project_Listing'!$E175, 'N1.3_Project_Listing'!$A$16:$A$829,ET_Risk_SC_Summation[[#Headers],[400kV Underground Cable]])</f>
        <v>0</v>
      </c>
      <c r="BL175" s="176" cm="1">
        <f t="array" ref="BL175">SUMIFS('N1.3_Project_Listing'!$P$16:$P$829, 'N1.3_Project_Listing'!$E$16:$E$829,'N1.3_Project_Listing'!$E175, 'N1.3_Project_Listing'!$A$16:$A$829,ET_Risk_SC_Summation[[#Headers],[400kV OHL Conductor]])</f>
        <v>0</v>
      </c>
      <c r="BM175" s="176" cm="1">
        <f t="array" ref="BM175">SUMIFS('N1.3_Project_Listing'!$P$16:$P$829, 'N1.3_Project_Listing'!$E$16:$E$829,'N1.3_Project_Listing'!$E175, 'N1.3_Project_Listing'!$A$16:$A$829,ET_Risk_SC_Summation[[#Headers],[400kV OHL Fittings]])</f>
        <v>0</v>
      </c>
      <c r="BN175" s="176" cm="1">
        <f t="array" ref="BN175">SUMIFS('N1.3_Project_Listing'!$P$16:$P$829, 'N1.3_Project_Listing'!$E$16:$E$829,'N1.3_Project_Listing'!$E175, 'N1.3_Project_Listing'!$A$16:$A$829,ET_Risk_SC_Summation[[#Headers],[400kV OHL Tower]])</f>
        <v>0</v>
      </c>
      <c r="BO175" s="177" t="str">
        <f>IF(SUM(ET_Risk_SC_Summation[[#This Row],[132kV Circuit Breaker]:[400kV OHL Tower]])=0, "n/a", INDEX(ET_Risk_SC_Summation[#Headers],1,MATCH(MAX(ET_Risk_SC_Summation[[#This Row],[132kV Circuit Breaker]:[400kV OHL Tower]]),ET_Risk_SC_Summation[[#This Row],[132kV Circuit Breaker]:[400kV OHL Tower]],0)))</f>
        <v>n/a</v>
      </c>
      <c r="BP175" s="177" t="str">
        <f>IFERROR(INDEX('N0.7_Lookup_References'!$G$77:$G$98,MATCH(ET_Risk_SC_Summation[[#This Row],[Mxx Category]],'N0.7_Lookup_References'!$F$77:$F$98,0)),"")</f>
        <v/>
      </c>
    </row>
    <row r="176" spans="1:68" ht="94.5">
      <c r="A176" s="160" t="str">
        <f>IFERROR(INDEX(N1.2_Intervention_Types[NARM Asset Category],MATCH('N1.3_Project_Listing'!$C176,N1.2_Intervention_Types[Intervention Type ID],0),1),"")</f>
        <v>Governors</v>
      </c>
      <c r="B176" s="160" t="str">
        <f>IF($D$2="GD",IFERROR(INDEX(N1.2_Intervention_Types[C&amp;V Asset Category (GD)],MATCH('N1.3_Project_Listing'!$C176,N1.2_Intervention_Types[Intervention Type ID],0),1),""),IFERROR(INDEX(N1.2_Intervention_Types[NARM Asset Category],MATCH('N1.3_Project_Listing'!$C176,N1.2_Intervention_Types[Intervention Type ID],0),1),""))</f>
        <v>Governors</v>
      </c>
      <c r="C176" s="67">
        <f>IFERROR(INDEX(N1.2_Intervention_Types[Intervention Type ID],MATCH('N1.3_Project_Listing'!$I176,N1.2_Intervention_Types[Intervention Type],0),1),"")</f>
        <v>94</v>
      </c>
      <c r="D176" s="160" t="str">
        <f>IFERROR(INDEX(N1.2_Intervention_Types[Intervention Category],MATCH('N1.3_Project_Listing'!$C176,N1.2_Intervention_Types[Intervention Type ID],0),1),"")</f>
        <v>Replacement</v>
      </c>
      <c r="E176" s="210" t="s">
        <v>770</v>
      </c>
      <c r="F176" s="236" t="s">
        <v>771</v>
      </c>
      <c r="G176" s="236" t="s">
        <v>181</v>
      </c>
      <c r="H176" s="236" t="s">
        <v>300</v>
      </c>
      <c r="I176" s="151" t="s">
        <v>768</v>
      </c>
      <c r="J176" s="139">
        <v>2027</v>
      </c>
      <c r="K176" s="312">
        <v>7</v>
      </c>
      <c r="L176" s="312">
        <v>7</v>
      </c>
      <c r="M176" s="312">
        <v>0</v>
      </c>
      <c r="N176" s="343">
        <v>8.8727745243606035E-2</v>
      </c>
      <c r="O176" s="343">
        <v>8.3125527987423821E-3</v>
      </c>
      <c r="P176" s="365">
        <v>4.8972523810418132</v>
      </c>
      <c r="Q176" s="366">
        <f t="shared" si="14"/>
        <v>8.0415192444863656E-2</v>
      </c>
      <c r="R176" s="368">
        <f>IF('N1.3_Project_Listing'!$D176="Replacement",SUM('N1.3_Project_Listing'!$K176:$L176)/2,'N1.3_Project_Listing'!$M176)</f>
        <v>7</v>
      </c>
      <c r="S176" s="67" t="str">
        <f>IFERROR(INDEX('N0.7_Lookup_References'!$C$13:$C$72,MATCH($A176,'N0.7_Lookup_References'!$B$13:$B$72,0)),"")</f>
        <v>Number of</v>
      </c>
      <c r="T176" s="338" t="str">
        <f t="shared" si="15"/>
        <v/>
      </c>
      <c r="V176" s="358">
        <v>1</v>
      </c>
      <c r="W176" s="358">
        <v>0</v>
      </c>
      <c r="X176" s="358">
        <v>0</v>
      </c>
      <c r="Y176" s="358">
        <v>0</v>
      </c>
      <c r="Z176" s="358">
        <v>0</v>
      </c>
      <c r="AA176" s="358">
        <v>0</v>
      </c>
      <c r="AB176" s="358">
        <v>2</v>
      </c>
      <c r="AC176" s="358">
        <v>0</v>
      </c>
      <c r="AD176" s="358">
        <v>0</v>
      </c>
      <c r="AE176" s="358">
        <v>4</v>
      </c>
      <c r="AF176" s="358">
        <v>1</v>
      </c>
      <c r="AG176" s="358">
        <v>4</v>
      </c>
      <c r="AH176" s="358">
        <v>0</v>
      </c>
      <c r="AI176" s="358">
        <v>1</v>
      </c>
      <c r="AJ176" s="358">
        <v>0</v>
      </c>
      <c r="AK176" s="358">
        <v>1</v>
      </c>
      <c r="AL176" s="358">
        <v>0</v>
      </c>
      <c r="AM176" s="358">
        <v>0</v>
      </c>
      <c r="AN176" s="358">
        <v>0</v>
      </c>
      <c r="AO176" s="358">
        <v>0</v>
      </c>
      <c r="AP176" s="63">
        <f t="shared" si="16"/>
        <v>7</v>
      </c>
      <c r="AQ176" s="63">
        <f t="shared" si="17"/>
        <v>7</v>
      </c>
      <c r="AR176" s="63">
        <f t="shared" si="18"/>
        <v>0</v>
      </c>
      <c r="AT176" s="176" cm="1">
        <f t="array" ref="AT176">SUMIFS('N1.3_Project_Listing'!$P$16:$P$829, 'N1.3_Project_Listing'!$E$16:$E$829,'N1.3_Project_Listing'!$E176, 'N1.3_Project_Listing'!$A$16:$A$829,ET_Risk_SC_Summation[[#Headers],[132kV Circuit Breaker]])</f>
        <v>0</v>
      </c>
      <c r="AU176" s="176" cm="1">
        <f t="array" ref="AU176">SUMIFS('N1.3_Project_Listing'!$P$16:$P$829, 'N1.3_Project_Listing'!$E$16:$E$829,'N1.3_Project_Listing'!$E176, 'N1.3_Project_Listing'!$A$16:$A$829,ET_Risk_SC_Summation[[#Headers],[132kV Transformer]])</f>
        <v>0</v>
      </c>
      <c r="AV176" s="176" cm="1">
        <f t="array" ref="AV176">SUMIFS('N1.3_Project_Listing'!$P$16:$P$829, 'N1.3_Project_Listing'!$E$16:$E$829,'N1.3_Project_Listing'!$E176, 'N1.3_Project_Listing'!$A$16:$A$829,ET_Risk_SC_Summation[[#Headers],[132kV Reactor]])</f>
        <v>0</v>
      </c>
      <c r="AW176" s="176" cm="1">
        <f t="array" ref="AW176">SUMIFS('N1.3_Project_Listing'!$P$16:$P$829, 'N1.3_Project_Listing'!$E$16:$E$829,'N1.3_Project_Listing'!$E176, 'N1.3_Project_Listing'!$A$16:$A$829,ET_Risk_SC_Summation[[#Headers],[132kV Underground Cable]])</f>
        <v>0</v>
      </c>
      <c r="AX176" s="176" cm="1">
        <f t="array" ref="AX176">SUMIFS('N1.3_Project_Listing'!$P$16:$P$829, 'N1.3_Project_Listing'!$E$16:$E$829,'N1.3_Project_Listing'!$E176, 'N1.3_Project_Listing'!$A$16:$A$829,ET_Risk_SC_Summation[[#Headers],[132kV OHL Conductor]])</f>
        <v>0</v>
      </c>
      <c r="AY176" s="176" cm="1">
        <f t="array" ref="AY176">SUMIFS('N1.3_Project_Listing'!$P$16:$P$829, 'N1.3_Project_Listing'!$E$16:$E$829,'N1.3_Project_Listing'!$E176, 'N1.3_Project_Listing'!$A$16:$A$829,ET_Risk_SC_Summation[[#Headers],[132kV OHL Fittings]])</f>
        <v>0</v>
      </c>
      <c r="AZ176" s="176" cm="1">
        <f t="array" ref="AZ176">SUMIFS('N1.3_Project_Listing'!$P$16:$P$829, 'N1.3_Project_Listing'!$E$16:$E$829,'N1.3_Project_Listing'!$E176, 'N1.3_Project_Listing'!$A$16:$A$829,ET_Risk_SC_Summation[[#Headers],[132kV OHL Tower]])</f>
        <v>0</v>
      </c>
      <c r="BA176" s="176" cm="1">
        <f t="array" ref="BA176">SUMIFS('N1.3_Project_Listing'!$P$16:$P$829, 'N1.3_Project_Listing'!$E$16:$E$829,'N1.3_Project_Listing'!$E176, 'N1.3_Project_Listing'!$A$16:$A$829,ET_Risk_SC_Summation[[#Headers],[275kV Circuit Breaker]])</f>
        <v>0</v>
      </c>
      <c r="BB176" s="176" cm="1">
        <f t="array" ref="BB176">SUMIFS('N1.3_Project_Listing'!$P$16:$P$829, 'N1.3_Project_Listing'!$E$16:$E$829,'N1.3_Project_Listing'!$E176, 'N1.3_Project_Listing'!$A$16:$A$829,ET_Risk_SC_Summation[[#Headers],[275kV Transformer]])</f>
        <v>0</v>
      </c>
      <c r="BC176" s="176" cm="1">
        <f t="array" ref="BC176">SUMIFS('N1.3_Project_Listing'!$P$16:$P$829, 'N1.3_Project_Listing'!$E$16:$E$829,'N1.3_Project_Listing'!$E176, 'N1.3_Project_Listing'!$A$16:$A$829,ET_Risk_SC_Summation[[#Headers],[275kV Reactor]])</f>
        <v>0</v>
      </c>
      <c r="BD176" s="176" cm="1">
        <f t="array" ref="BD176">SUMIFS('N1.3_Project_Listing'!$P$16:$P$829, 'N1.3_Project_Listing'!$E$16:$E$829,'N1.3_Project_Listing'!$E176, 'N1.3_Project_Listing'!$A$16:$A$829,ET_Risk_SC_Summation[[#Headers],[275kV Underground Cable]])</f>
        <v>0</v>
      </c>
      <c r="BE176" s="176" cm="1">
        <f t="array" ref="BE176">SUMIFS('N1.3_Project_Listing'!$P$16:$P$829, 'N1.3_Project_Listing'!$E$16:$E$829,'N1.3_Project_Listing'!$E176, 'N1.3_Project_Listing'!$A$16:$A$829,ET_Risk_SC_Summation[[#Headers],[275kV OHL Conductor]])</f>
        <v>0</v>
      </c>
      <c r="BF176" s="176" cm="1">
        <f t="array" ref="BF176">SUMIFS('N1.3_Project_Listing'!$P$16:$P$829, 'N1.3_Project_Listing'!$E$16:$E$829,'N1.3_Project_Listing'!$E176, 'N1.3_Project_Listing'!$A$16:$A$829,ET_Risk_SC_Summation[[#Headers],[275kV OHL Fittings]])</f>
        <v>0</v>
      </c>
      <c r="BG176" s="176" cm="1">
        <f t="array" ref="BG176">SUMIFS('N1.3_Project_Listing'!$P$16:$P$829, 'N1.3_Project_Listing'!$E$16:$E$829,'N1.3_Project_Listing'!$E176, 'N1.3_Project_Listing'!$A$16:$A$829,ET_Risk_SC_Summation[[#Headers],[275kV OHL Tower]])</f>
        <v>0</v>
      </c>
      <c r="BH176" s="176" cm="1">
        <f t="array" ref="BH176">SUMIFS('N1.3_Project_Listing'!$P$16:$P$829, 'N1.3_Project_Listing'!$E$16:$E$829,'N1.3_Project_Listing'!$E176, 'N1.3_Project_Listing'!$A$16:$A$829,ET_Risk_SC_Summation[[#Headers],[400kV Circuit Breaker]])</f>
        <v>0</v>
      </c>
      <c r="BI176" s="176" cm="1">
        <f t="array" ref="BI176">SUMIFS('N1.3_Project_Listing'!$P$16:$P$829, 'N1.3_Project_Listing'!$E$16:$E$829,'N1.3_Project_Listing'!$E176, 'N1.3_Project_Listing'!$A$16:$A$829,ET_Risk_SC_Summation[[#Headers],[400kV Transformer]])</f>
        <v>0</v>
      </c>
      <c r="BJ176" s="176" cm="1">
        <f t="array" ref="BJ176">SUMIFS('N1.3_Project_Listing'!$P$16:$P$829, 'N1.3_Project_Listing'!$E$16:$E$829,'N1.3_Project_Listing'!$E176, 'N1.3_Project_Listing'!$A$16:$A$829,ET_Risk_SC_Summation[[#Headers],[400kV Reactor]])</f>
        <v>0</v>
      </c>
      <c r="BK176" s="176" cm="1">
        <f t="array" ref="BK176">SUMIFS('N1.3_Project_Listing'!$P$16:$P$829, 'N1.3_Project_Listing'!$E$16:$E$829,'N1.3_Project_Listing'!$E176, 'N1.3_Project_Listing'!$A$16:$A$829,ET_Risk_SC_Summation[[#Headers],[400kV Underground Cable]])</f>
        <v>0</v>
      </c>
      <c r="BL176" s="176" cm="1">
        <f t="array" ref="BL176">SUMIFS('N1.3_Project_Listing'!$P$16:$P$829, 'N1.3_Project_Listing'!$E$16:$E$829,'N1.3_Project_Listing'!$E176, 'N1.3_Project_Listing'!$A$16:$A$829,ET_Risk_SC_Summation[[#Headers],[400kV OHL Conductor]])</f>
        <v>0</v>
      </c>
      <c r="BM176" s="176" cm="1">
        <f t="array" ref="BM176">SUMIFS('N1.3_Project_Listing'!$P$16:$P$829, 'N1.3_Project_Listing'!$E$16:$E$829,'N1.3_Project_Listing'!$E176, 'N1.3_Project_Listing'!$A$16:$A$829,ET_Risk_SC_Summation[[#Headers],[400kV OHL Fittings]])</f>
        <v>0</v>
      </c>
      <c r="BN176" s="176" cm="1">
        <f t="array" ref="BN176">SUMIFS('N1.3_Project_Listing'!$P$16:$P$829, 'N1.3_Project_Listing'!$E$16:$E$829,'N1.3_Project_Listing'!$E176, 'N1.3_Project_Listing'!$A$16:$A$829,ET_Risk_SC_Summation[[#Headers],[400kV OHL Tower]])</f>
        <v>0</v>
      </c>
      <c r="BO176" s="177" t="str">
        <f>IF(SUM(ET_Risk_SC_Summation[[#This Row],[132kV Circuit Breaker]:[400kV OHL Tower]])=0, "n/a", INDEX(ET_Risk_SC_Summation[#Headers],1,MATCH(MAX(ET_Risk_SC_Summation[[#This Row],[132kV Circuit Breaker]:[400kV OHL Tower]]),ET_Risk_SC_Summation[[#This Row],[132kV Circuit Breaker]:[400kV OHL Tower]],0)))</f>
        <v>n/a</v>
      </c>
      <c r="BP176" s="177" t="str">
        <f>IFERROR(INDEX('N0.7_Lookup_References'!$G$77:$G$98,MATCH(ET_Risk_SC_Summation[[#This Row],[Mxx Category]],'N0.7_Lookup_References'!$F$77:$F$98,0)),"")</f>
        <v/>
      </c>
    </row>
    <row r="177" spans="1:68" ht="94.5">
      <c r="A177" s="160" t="str">
        <f>IFERROR(INDEX(N1.2_Intervention_Types[NARM Asset Category],MATCH('N1.3_Project_Listing'!$C177,N1.2_Intervention_Types[Intervention Type ID],0),1),"")</f>
        <v>Governors</v>
      </c>
      <c r="B177" s="160" t="str">
        <f>IF($D$2="GD",IFERROR(INDEX(N1.2_Intervention_Types[C&amp;V Asset Category (GD)],MATCH('N1.3_Project_Listing'!$C177,N1.2_Intervention_Types[Intervention Type ID],0),1),""),IFERROR(INDEX(N1.2_Intervention_Types[NARM Asset Category],MATCH('N1.3_Project_Listing'!$C177,N1.2_Intervention_Types[Intervention Type ID],0),1),""))</f>
        <v>Governors</v>
      </c>
      <c r="C177" s="67">
        <f>IFERROR(INDEX(N1.2_Intervention_Types[Intervention Type ID],MATCH('N1.3_Project_Listing'!$I177,N1.2_Intervention_Types[Intervention Type],0),1),"")</f>
        <v>94</v>
      </c>
      <c r="D177" s="160" t="str">
        <f>IFERROR(INDEX(N1.2_Intervention_Types[Intervention Category],MATCH('N1.3_Project_Listing'!$C177,N1.2_Intervention_Types[Intervention Type ID],0),1),"")</f>
        <v>Replacement</v>
      </c>
      <c r="E177" s="210" t="s">
        <v>770</v>
      </c>
      <c r="F177" s="236" t="s">
        <v>771</v>
      </c>
      <c r="G177" s="236" t="s">
        <v>181</v>
      </c>
      <c r="H177" s="236" t="s">
        <v>300</v>
      </c>
      <c r="I177" s="151" t="s">
        <v>768</v>
      </c>
      <c r="J177" s="139">
        <v>2028</v>
      </c>
      <c r="K177" s="312">
        <v>10</v>
      </c>
      <c r="L177" s="312">
        <v>10</v>
      </c>
      <c r="M177" s="312">
        <v>0</v>
      </c>
      <c r="N177" s="343">
        <v>0.40004677932699995</v>
      </c>
      <c r="O177" s="343">
        <v>1.2009182546000927E-2</v>
      </c>
      <c r="P177" s="365">
        <v>25.542966946807489</v>
      </c>
      <c r="Q177" s="366">
        <f t="shared" si="14"/>
        <v>0.38803759678099903</v>
      </c>
      <c r="R177" s="368">
        <f>IF('N1.3_Project_Listing'!$D177="Replacement",SUM('N1.3_Project_Listing'!$K177:$L177)/2,'N1.3_Project_Listing'!$M177)</f>
        <v>10</v>
      </c>
      <c r="S177" s="67" t="str">
        <f>IFERROR(INDEX('N0.7_Lookup_References'!$C$13:$C$72,MATCH($A177,'N0.7_Lookup_References'!$B$13:$B$72,0)),"")</f>
        <v>Number of</v>
      </c>
      <c r="T177" s="338" t="str">
        <f t="shared" si="15"/>
        <v/>
      </c>
      <c r="V177" s="358">
        <v>0</v>
      </c>
      <c r="W177" s="358">
        <v>0</v>
      </c>
      <c r="X177" s="358">
        <v>0</v>
      </c>
      <c r="Y177" s="358">
        <v>0</v>
      </c>
      <c r="Z177" s="358">
        <v>0</v>
      </c>
      <c r="AA177" s="358">
        <v>0</v>
      </c>
      <c r="AB177" s="358">
        <v>0</v>
      </c>
      <c r="AC177" s="358">
        <v>0</v>
      </c>
      <c r="AD177" s="358">
        <v>0</v>
      </c>
      <c r="AE177" s="358">
        <v>10</v>
      </c>
      <c r="AF177" s="358">
        <v>0</v>
      </c>
      <c r="AG177" s="358">
        <v>4</v>
      </c>
      <c r="AH177" s="358">
        <v>4</v>
      </c>
      <c r="AI177" s="358">
        <v>2</v>
      </c>
      <c r="AJ177" s="358">
        <v>0</v>
      </c>
      <c r="AK177" s="358">
        <v>0</v>
      </c>
      <c r="AL177" s="358">
        <v>0</v>
      </c>
      <c r="AM177" s="358">
        <v>0</v>
      </c>
      <c r="AN177" s="358">
        <v>0</v>
      </c>
      <c r="AO177" s="358">
        <v>0</v>
      </c>
      <c r="AP177" s="63">
        <f t="shared" si="16"/>
        <v>10</v>
      </c>
      <c r="AQ177" s="63">
        <f t="shared" si="17"/>
        <v>10</v>
      </c>
      <c r="AR177" s="63">
        <f t="shared" si="18"/>
        <v>0</v>
      </c>
      <c r="AT177" s="176" cm="1">
        <f t="array" ref="AT177">SUMIFS('N1.3_Project_Listing'!$P$16:$P$829, 'N1.3_Project_Listing'!$E$16:$E$829,'N1.3_Project_Listing'!$E177, 'N1.3_Project_Listing'!$A$16:$A$829,ET_Risk_SC_Summation[[#Headers],[132kV Circuit Breaker]])</f>
        <v>0</v>
      </c>
      <c r="AU177" s="176" cm="1">
        <f t="array" ref="AU177">SUMIFS('N1.3_Project_Listing'!$P$16:$P$829, 'N1.3_Project_Listing'!$E$16:$E$829,'N1.3_Project_Listing'!$E177, 'N1.3_Project_Listing'!$A$16:$A$829,ET_Risk_SC_Summation[[#Headers],[132kV Transformer]])</f>
        <v>0</v>
      </c>
      <c r="AV177" s="176" cm="1">
        <f t="array" ref="AV177">SUMIFS('N1.3_Project_Listing'!$P$16:$P$829, 'N1.3_Project_Listing'!$E$16:$E$829,'N1.3_Project_Listing'!$E177, 'N1.3_Project_Listing'!$A$16:$A$829,ET_Risk_SC_Summation[[#Headers],[132kV Reactor]])</f>
        <v>0</v>
      </c>
      <c r="AW177" s="176" cm="1">
        <f t="array" ref="AW177">SUMIFS('N1.3_Project_Listing'!$P$16:$P$829, 'N1.3_Project_Listing'!$E$16:$E$829,'N1.3_Project_Listing'!$E177, 'N1.3_Project_Listing'!$A$16:$A$829,ET_Risk_SC_Summation[[#Headers],[132kV Underground Cable]])</f>
        <v>0</v>
      </c>
      <c r="AX177" s="176" cm="1">
        <f t="array" ref="AX177">SUMIFS('N1.3_Project_Listing'!$P$16:$P$829, 'N1.3_Project_Listing'!$E$16:$E$829,'N1.3_Project_Listing'!$E177, 'N1.3_Project_Listing'!$A$16:$A$829,ET_Risk_SC_Summation[[#Headers],[132kV OHL Conductor]])</f>
        <v>0</v>
      </c>
      <c r="AY177" s="176" cm="1">
        <f t="array" ref="AY177">SUMIFS('N1.3_Project_Listing'!$P$16:$P$829, 'N1.3_Project_Listing'!$E$16:$E$829,'N1.3_Project_Listing'!$E177, 'N1.3_Project_Listing'!$A$16:$A$829,ET_Risk_SC_Summation[[#Headers],[132kV OHL Fittings]])</f>
        <v>0</v>
      </c>
      <c r="AZ177" s="176" cm="1">
        <f t="array" ref="AZ177">SUMIFS('N1.3_Project_Listing'!$P$16:$P$829, 'N1.3_Project_Listing'!$E$16:$E$829,'N1.3_Project_Listing'!$E177, 'N1.3_Project_Listing'!$A$16:$A$829,ET_Risk_SC_Summation[[#Headers],[132kV OHL Tower]])</f>
        <v>0</v>
      </c>
      <c r="BA177" s="176" cm="1">
        <f t="array" ref="BA177">SUMIFS('N1.3_Project_Listing'!$P$16:$P$829, 'N1.3_Project_Listing'!$E$16:$E$829,'N1.3_Project_Listing'!$E177, 'N1.3_Project_Listing'!$A$16:$A$829,ET_Risk_SC_Summation[[#Headers],[275kV Circuit Breaker]])</f>
        <v>0</v>
      </c>
      <c r="BB177" s="176" cm="1">
        <f t="array" ref="BB177">SUMIFS('N1.3_Project_Listing'!$P$16:$P$829, 'N1.3_Project_Listing'!$E$16:$E$829,'N1.3_Project_Listing'!$E177, 'N1.3_Project_Listing'!$A$16:$A$829,ET_Risk_SC_Summation[[#Headers],[275kV Transformer]])</f>
        <v>0</v>
      </c>
      <c r="BC177" s="176" cm="1">
        <f t="array" ref="BC177">SUMIFS('N1.3_Project_Listing'!$P$16:$P$829, 'N1.3_Project_Listing'!$E$16:$E$829,'N1.3_Project_Listing'!$E177, 'N1.3_Project_Listing'!$A$16:$A$829,ET_Risk_SC_Summation[[#Headers],[275kV Reactor]])</f>
        <v>0</v>
      </c>
      <c r="BD177" s="176" cm="1">
        <f t="array" ref="BD177">SUMIFS('N1.3_Project_Listing'!$P$16:$P$829, 'N1.3_Project_Listing'!$E$16:$E$829,'N1.3_Project_Listing'!$E177, 'N1.3_Project_Listing'!$A$16:$A$829,ET_Risk_SC_Summation[[#Headers],[275kV Underground Cable]])</f>
        <v>0</v>
      </c>
      <c r="BE177" s="176" cm="1">
        <f t="array" ref="BE177">SUMIFS('N1.3_Project_Listing'!$P$16:$P$829, 'N1.3_Project_Listing'!$E$16:$E$829,'N1.3_Project_Listing'!$E177, 'N1.3_Project_Listing'!$A$16:$A$829,ET_Risk_SC_Summation[[#Headers],[275kV OHL Conductor]])</f>
        <v>0</v>
      </c>
      <c r="BF177" s="176" cm="1">
        <f t="array" ref="BF177">SUMIFS('N1.3_Project_Listing'!$P$16:$P$829, 'N1.3_Project_Listing'!$E$16:$E$829,'N1.3_Project_Listing'!$E177, 'N1.3_Project_Listing'!$A$16:$A$829,ET_Risk_SC_Summation[[#Headers],[275kV OHL Fittings]])</f>
        <v>0</v>
      </c>
      <c r="BG177" s="176" cm="1">
        <f t="array" ref="BG177">SUMIFS('N1.3_Project_Listing'!$P$16:$P$829, 'N1.3_Project_Listing'!$E$16:$E$829,'N1.3_Project_Listing'!$E177, 'N1.3_Project_Listing'!$A$16:$A$829,ET_Risk_SC_Summation[[#Headers],[275kV OHL Tower]])</f>
        <v>0</v>
      </c>
      <c r="BH177" s="176" cm="1">
        <f t="array" ref="BH177">SUMIFS('N1.3_Project_Listing'!$P$16:$P$829, 'N1.3_Project_Listing'!$E$16:$E$829,'N1.3_Project_Listing'!$E177, 'N1.3_Project_Listing'!$A$16:$A$829,ET_Risk_SC_Summation[[#Headers],[400kV Circuit Breaker]])</f>
        <v>0</v>
      </c>
      <c r="BI177" s="176" cm="1">
        <f t="array" ref="BI177">SUMIFS('N1.3_Project_Listing'!$P$16:$P$829, 'N1.3_Project_Listing'!$E$16:$E$829,'N1.3_Project_Listing'!$E177, 'N1.3_Project_Listing'!$A$16:$A$829,ET_Risk_SC_Summation[[#Headers],[400kV Transformer]])</f>
        <v>0</v>
      </c>
      <c r="BJ177" s="176" cm="1">
        <f t="array" ref="BJ177">SUMIFS('N1.3_Project_Listing'!$P$16:$P$829, 'N1.3_Project_Listing'!$E$16:$E$829,'N1.3_Project_Listing'!$E177, 'N1.3_Project_Listing'!$A$16:$A$829,ET_Risk_SC_Summation[[#Headers],[400kV Reactor]])</f>
        <v>0</v>
      </c>
      <c r="BK177" s="176" cm="1">
        <f t="array" ref="BK177">SUMIFS('N1.3_Project_Listing'!$P$16:$P$829, 'N1.3_Project_Listing'!$E$16:$E$829,'N1.3_Project_Listing'!$E177, 'N1.3_Project_Listing'!$A$16:$A$829,ET_Risk_SC_Summation[[#Headers],[400kV Underground Cable]])</f>
        <v>0</v>
      </c>
      <c r="BL177" s="176" cm="1">
        <f t="array" ref="BL177">SUMIFS('N1.3_Project_Listing'!$P$16:$P$829, 'N1.3_Project_Listing'!$E$16:$E$829,'N1.3_Project_Listing'!$E177, 'N1.3_Project_Listing'!$A$16:$A$829,ET_Risk_SC_Summation[[#Headers],[400kV OHL Conductor]])</f>
        <v>0</v>
      </c>
      <c r="BM177" s="176" cm="1">
        <f t="array" ref="BM177">SUMIFS('N1.3_Project_Listing'!$P$16:$P$829, 'N1.3_Project_Listing'!$E$16:$E$829,'N1.3_Project_Listing'!$E177, 'N1.3_Project_Listing'!$A$16:$A$829,ET_Risk_SC_Summation[[#Headers],[400kV OHL Fittings]])</f>
        <v>0</v>
      </c>
      <c r="BN177" s="176" cm="1">
        <f t="array" ref="BN177">SUMIFS('N1.3_Project_Listing'!$P$16:$P$829, 'N1.3_Project_Listing'!$E$16:$E$829,'N1.3_Project_Listing'!$E177, 'N1.3_Project_Listing'!$A$16:$A$829,ET_Risk_SC_Summation[[#Headers],[400kV OHL Tower]])</f>
        <v>0</v>
      </c>
      <c r="BO177" s="177" t="str">
        <f>IF(SUM(ET_Risk_SC_Summation[[#This Row],[132kV Circuit Breaker]:[400kV OHL Tower]])=0, "n/a", INDEX(ET_Risk_SC_Summation[#Headers],1,MATCH(MAX(ET_Risk_SC_Summation[[#This Row],[132kV Circuit Breaker]:[400kV OHL Tower]]),ET_Risk_SC_Summation[[#This Row],[132kV Circuit Breaker]:[400kV OHL Tower]],0)))</f>
        <v>n/a</v>
      </c>
      <c r="BP177" s="177" t="str">
        <f>IFERROR(INDEX('N0.7_Lookup_References'!$G$77:$G$98,MATCH(ET_Risk_SC_Summation[[#This Row],[Mxx Category]],'N0.7_Lookup_References'!$F$77:$F$98,0)),"")</f>
        <v/>
      </c>
    </row>
    <row r="178" spans="1:68" ht="94.5">
      <c r="A178" s="160" t="str">
        <f>IFERROR(INDEX(N1.2_Intervention_Types[NARM Asset Category],MATCH('N1.3_Project_Listing'!$C178,N1.2_Intervention_Types[Intervention Type ID],0),1),"")</f>
        <v>Governors</v>
      </c>
      <c r="B178" s="160" t="str">
        <f>IF($D$2="GD",IFERROR(INDEX(N1.2_Intervention_Types[C&amp;V Asset Category (GD)],MATCH('N1.3_Project_Listing'!$C178,N1.2_Intervention_Types[Intervention Type ID],0),1),""),IFERROR(INDEX(N1.2_Intervention_Types[NARM Asset Category],MATCH('N1.3_Project_Listing'!$C178,N1.2_Intervention_Types[Intervention Type ID],0),1),""))</f>
        <v>Governors</v>
      </c>
      <c r="C178" s="67">
        <f>IFERROR(INDEX(N1.2_Intervention_Types[Intervention Type ID],MATCH('N1.3_Project_Listing'!$I178,N1.2_Intervention_Types[Intervention Type],0),1),"")</f>
        <v>94</v>
      </c>
      <c r="D178" s="160" t="str">
        <f>IFERROR(INDEX(N1.2_Intervention_Types[Intervention Category],MATCH('N1.3_Project_Listing'!$C178,N1.2_Intervention_Types[Intervention Type ID],0),1),"")</f>
        <v>Replacement</v>
      </c>
      <c r="E178" s="210" t="s">
        <v>770</v>
      </c>
      <c r="F178" s="236" t="s">
        <v>771</v>
      </c>
      <c r="G178" s="236" t="s">
        <v>181</v>
      </c>
      <c r="H178" s="236" t="s">
        <v>300</v>
      </c>
      <c r="I178" s="151" t="s">
        <v>768</v>
      </c>
      <c r="J178" s="139">
        <v>2029</v>
      </c>
      <c r="K178" s="312">
        <v>3</v>
      </c>
      <c r="L178" s="312">
        <v>3</v>
      </c>
      <c r="M178" s="312">
        <v>0</v>
      </c>
      <c r="N178" s="343">
        <v>2.9809388835386124E-2</v>
      </c>
      <c r="O178" s="343">
        <v>2.7878620777226355E-3</v>
      </c>
      <c r="P178" s="365">
        <v>1.6800281824836447</v>
      </c>
      <c r="Q178" s="366">
        <f t="shared" si="14"/>
        <v>2.7021526757663488E-2</v>
      </c>
      <c r="R178" s="368">
        <f>IF('N1.3_Project_Listing'!$D178="Replacement",SUM('N1.3_Project_Listing'!$K178:$L178)/2,'N1.3_Project_Listing'!$M178)</f>
        <v>3</v>
      </c>
      <c r="S178" s="67" t="str">
        <f>IFERROR(INDEX('N0.7_Lookup_References'!$C$13:$C$72,MATCH($A178,'N0.7_Lookup_References'!$B$13:$B$72,0)),"")</f>
        <v>Number of</v>
      </c>
      <c r="T178" s="338" t="str">
        <f t="shared" si="15"/>
        <v/>
      </c>
      <c r="V178" s="358">
        <v>0</v>
      </c>
      <c r="W178" s="358">
        <v>0</v>
      </c>
      <c r="X178" s="358">
        <v>0</v>
      </c>
      <c r="Y178" s="358">
        <v>0</v>
      </c>
      <c r="Z178" s="358">
        <v>0</v>
      </c>
      <c r="AA178" s="358">
        <v>0</v>
      </c>
      <c r="AB178" s="358">
        <v>0</v>
      </c>
      <c r="AC178" s="358">
        <v>0</v>
      </c>
      <c r="AD178" s="358">
        <v>1</v>
      </c>
      <c r="AE178" s="358">
        <v>2</v>
      </c>
      <c r="AF178" s="358">
        <v>0</v>
      </c>
      <c r="AG178" s="358">
        <v>2</v>
      </c>
      <c r="AH178" s="358">
        <v>1</v>
      </c>
      <c r="AI178" s="358">
        <v>0</v>
      </c>
      <c r="AJ178" s="358">
        <v>0</v>
      </c>
      <c r="AK178" s="358">
        <v>0</v>
      </c>
      <c r="AL178" s="358">
        <v>0</v>
      </c>
      <c r="AM178" s="358">
        <v>0</v>
      </c>
      <c r="AN178" s="358">
        <v>0</v>
      </c>
      <c r="AO178" s="358">
        <v>0</v>
      </c>
      <c r="AP178" s="63">
        <f t="shared" si="16"/>
        <v>3</v>
      </c>
      <c r="AQ178" s="63">
        <f t="shared" si="17"/>
        <v>3</v>
      </c>
      <c r="AR178" s="63">
        <f t="shared" si="18"/>
        <v>0</v>
      </c>
      <c r="AT178" s="176" cm="1">
        <f t="array" ref="AT178">SUMIFS('N1.3_Project_Listing'!$P$16:$P$829, 'N1.3_Project_Listing'!$E$16:$E$829,'N1.3_Project_Listing'!$E178, 'N1.3_Project_Listing'!$A$16:$A$829,ET_Risk_SC_Summation[[#Headers],[132kV Circuit Breaker]])</f>
        <v>0</v>
      </c>
      <c r="AU178" s="176" cm="1">
        <f t="array" ref="AU178">SUMIFS('N1.3_Project_Listing'!$P$16:$P$829, 'N1.3_Project_Listing'!$E$16:$E$829,'N1.3_Project_Listing'!$E178, 'N1.3_Project_Listing'!$A$16:$A$829,ET_Risk_SC_Summation[[#Headers],[132kV Transformer]])</f>
        <v>0</v>
      </c>
      <c r="AV178" s="176" cm="1">
        <f t="array" ref="AV178">SUMIFS('N1.3_Project_Listing'!$P$16:$P$829, 'N1.3_Project_Listing'!$E$16:$E$829,'N1.3_Project_Listing'!$E178, 'N1.3_Project_Listing'!$A$16:$A$829,ET_Risk_SC_Summation[[#Headers],[132kV Reactor]])</f>
        <v>0</v>
      </c>
      <c r="AW178" s="176" cm="1">
        <f t="array" ref="AW178">SUMIFS('N1.3_Project_Listing'!$P$16:$P$829, 'N1.3_Project_Listing'!$E$16:$E$829,'N1.3_Project_Listing'!$E178, 'N1.3_Project_Listing'!$A$16:$A$829,ET_Risk_SC_Summation[[#Headers],[132kV Underground Cable]])</f>
        <v>0</v>
      </c>
      <c r="AX178" s="176" cm="1">
        <f t="array" ref="AX178">SUMIFS('N1.3_Project_Listing'!$P$16:$P$829, 'N1.3_Project_Listing'!$E$16:$E$829,'N1.3_Project_Listing'!$E178, 'N1.3_Project_Listing'!$A$16:$A$829,ET_Risk_SC_Summation[[#Headers],[132kV OHL Conductor]])</f>
        <v>0</v>
      </c>
      <c r="AY178" s="176" cm="1">
        <f t="array" ref="AY178">SUMIFS('N1.3_Project_Listing'!$P$16:$P$829, 'N1.3_Project_Listing'!$E$16:$E$829,'N1.3_Project_Listing'!$E178, 'N1.3_Project_Listing'!$A$16:$A$829,ET_Risk_SC_Summation[[#Headers],[132kV OHL Fittings]])</f>
        <v>0</v>
      </c>
      <c r="AZ178" s="176" cm="1">
        <f t="array" ref="AZ178">SUMIFS('N1.3_Project_Listing'!$P$16:$P$829, 'N1.3_Project_Listing'!$E$16:$E$829,'N1.3_Project_Listing'!$E178, 'N1.3_Project_Listing'!$A$16:$A$829,ET_Risk_SC_Summation[[#Headers],[132kV OHL Tower]])</f>
        <v>0</v>
      </c>
      <c r="BA178" s="176" cm="1">
        <f t="array" ref="BA178">SUMIFS('N1.3_Project_Listing'!$P$16:$P$829, 'N1.3_Project_Listing'!$E$16:$E$829,'N1.3_Project_Listing'!$E178, 'N1.3_Project_Listing'!$A$16:$A$829,ET_Risk_SC_Summation[[#Headers],[275kV Circuit Breaker]])</f>
        <v>0</v>
      </c>
      <c r="BB178" s="176" cm="1">
        <f t="array" ref="BB178">SUMIFS('N1.3_Project_Listing'!$P$16:$P$829, 'N1.3_Project_Listing'!$E$16:$E$829,'N1.3_Project_Listing'!$E178, 'N1.3_Project_Listing'!$A$16:$A$829,ET_Risk_SC_Summation[[#Headers],[275kV Transformer]])</f>
        <v>0</v>
      </c>
      <c r="BC178" s="176" cm="1">
        <f t="array" ref="BC178">SUMIFS('N1.3_Project_Listing'!$P$16:$P$829, 'N1.3_Project_Listing'!$E$16:$E$829,'N1.3_Project_Listing'!$E178, 'N1.3_Project_Listing'!$A$16:$A$829,ET_Risk_SC_Summation[[#Headers],[275kV Reactor]])</f>
        <v>0</v>
      </c>
      <c r="BD178" s="176" cm="1">
        <f t="array" ref="BD178">SUMIFS('N1.3_Project_Listing'!$P$16:$P$829, 'N1.3_Project_Listing'!$E$16:$E$829,'N1.3_Project_Listing'!$E178, 'N1.3_Project_Listing'!$A$16:$A$829,ET_Risk_SC_Summation[[#Headers],[275kV Underground Cable]])</f>
        <v>0</v>
      </c>
      <c r="BE178" s="176" cm="1">
        <f t="array" ref="BE178">SUMIFS('N1.3_Project_Listing'!$P$16:$P$829, 'N1.3_Project_Listing'!$E$16:$E$829,'N1.3_Project_Listing'!$E178, 'N1.3_Project_Listing'!$A$16:$A$829,ET_Risk_SC_Summation[[#Headers],[275kV OHL Conductor]])</f>
        <v>0</v>
      </c>
      <c r="BF178" s="176" cm="1">
        <f t="array" ref="BF178">SUMIFS('N1.3_Project_Listing'!$P$16:$P$829, 'N1.3_Project_Listing'!$E$16:$E$829,'N1.3_Project_Listing'!$E178, 'N1.3_Project_Listing'!$A$16:$A$829,ET_Risk_SC_Summation[[#Headers],[275kV OHL Fittings]])</f>
        <v>0</v>
      </c>
      <c r="BG178" s="176" cm="1">
        <f t="array" ref="BG178">SUMIFS('N1.3_Project_Listing'!$P$16:$P$829, 'N1.3_Project_Listing'!$E$16:$E$829,'N1.3_Project_Listing'!$E178, 'N1.3_Project_Listing'!$A$16:$A$829,ET_Risk_SC_Summation[[#Headers],[275kV OHL Tower]])</f>
        <v>0</v>
      </c>
      <c r="BH178" s="176" cm="1">
        <f t="array" ref="BH178">SUMIFS('N1.3_Project_Listing'!$P$16:$P$829, 'N1.3_Project_Listing'!$E$16:$E$829,'N1.3_Project_Listing'!$E178, 'N1.3_Project_Listing'!$A$16:$A$829,ET_Risk_SC_Summation[[#Headers],[400kV Circuit Breaker]])</f>
        <v>0</v>
      </c>
      <c r="BI178" s="176" cm="1">
        <f t="array" ref="BI178">SUMIFS('N1.3_Project_Listing'!$P$16:$P$829, 'N1.3_Project_Listing'!$E$16:$E$829,'N1.3_Project_Listing'!$E178, 'N1.3_Project_Listing'!$A$16:$A$829,ET_Risk_SC_Summation[[#Headers],[400kV Transformer]])</f>
        <v>0</v>
      </c>
      <c r="BJ178" s="176" cm="1">
        <f t="array" ref="BJ178">SUMIFS('N1.3_Project_Listing'!$P$16:$P$829, 'N1.3_Project_Listing'!$E$16:$E$829,'N1.3_Project_Listing'!$E178, 'N1.3_Project_Listing'!$A$16:$A$829,ET_Risk_SC_Summation[[#Headers],[400kV Reactor]])</f>
        <v>0</v>
      </c>
      <c r="BK178" s="176" cm="1">
        <f t="array" ref="BK178">SUMIFS('N1.3_Project_Listing'!$P$16:$P$829, 'N1.3_Project_Listing'!$E$16:$E$829,'N1.3_Project_Listing'!$E178, 'N1.3_Project_Listing'!$A$16:$A$829,ET_Risk_SC_Summation[[#Headers],[400kV Underground Cable]])</f>
        <v>0</v>
      </c>
      <c r="BL178" s="176" cm="1">
        <f t="array" ref="BL178">SUMIFS('N1.3_Project_Listing'!$P$16:$P$829, 'N1.3_Project_Listing'!$E$16:$E$829,'N1.3_Project_Listing'!$E178, 'N1.3_Project_Listing'!$A$16:$A$829,ET_Risk_SC_Summation[[#Headers],[400kV OHL Conductor]])</f>
        <v>0</v>
      </c>
      <c r="BM178" s="176" cm="1">
        <f t="array" ref="BM178">SUMIFS('N1.3_Project_Listing'!$P$16:$P$829, 'N1.3_Project_Listing'!$E$16:$E$829,'N1.3_Project_Listing'!$E178, 'N1.3_Project_Listing'!$A$16:$A$829,ET_Risk_SC_Summation[[#Headers],[400kV OHL Fittings]])</f>
        <v>0</v>
      </c>
      <c r="BN178" s="176" cm="1">
        <f t="array" ref="BN178">SUMIFS('N1.3_Project_Listing'!$P$16:$P$829, 'N1.3_Project_Listing'!$E$16:$E$829,'N1.3_Project_Listing'!$E178, 'N1.3_Project_Listing'!$A$16:$A$829,ET_Risk_SC_Summation[[#Headers],[400kV OHL Tower]])</f>
        <v>0</v>
      </c>
      <c r="BO178" s="177" t="str">
        <f>IF(SUM(ET_Risk_SC_Summation[[#This Row],[132kV Circuit Breaker]:[400kV OHL Tower]])=0, "n/a", INDEX(ET_Risk_SC_Summation[#Headers],1,MATCH(MAX(ET_Risk_SC_Summation[[#This Row],[132kV Circuit Breaker]:[400kV OHL Tower]]),ET_Risk_SC_Summation[[#This Row],[132kV Circuit Breaker]:[400kV OHL Tower]],0)))</f>
        <v>n/a</v>
      </c>
      <c r="BP178" s="177" t="str">
        <f>IFERROR(INDEX('N0.7_Lookup_References'!$G$77:$G$98,MATCH(ET_Risk_SC_Summation[[#This Row],[Mxx Category]],'N0.7_Lookup_References'!$F$77:$F$98,0)),"")</f>
        <v/>
      </c>
    </row>
    <row r="179" spans="1:68" ht="94.5">
      <c r="A179" s="160" t="str">
        <f>IFERROR(INDEX(N1.2_Intervention_Types[NARM Asset Category],MATCH('N1.3_Project_Listing'!$C179,N1.2_Intervention_Types[Intervention Type ID],0),1),"")</f>
        <v>Governors</v>
      </c>
      <c r="B179" s="160" t="str">
        <f>IF($D$2="GD",IFERROR(INDEX(N1.2_Intervention_Types[C&amp;V Asset Category (GD)],MATCH('N1.3_Project_Listing'!$C179,N1.2_Intervention_Types[Intervention Type ID],0),1),""),IFERROR(INDEX(N1.2_Intervention_Types[NARM Asset Category],MATCH('N1.3_Project_Listing'!$C179,N1.2_Intervention_Types[Intervention Type ID],0),1),""))</f>
        <v>Governors</v>
      </c>
      <c r="C179" s="67">
        <f>IFERROR(INDEX(N1.2_Intervention_Types[Intervention Type ID],MATCH('N1.3_Project_Listing'!$I179,N1.2_Intervention_Types[Intervention Type],0),1),"")</f>
        <v>94</v>
      </c>
      <c r="D179" s="160" t="str">
        <f>IFERROR(INDEX(N1.2_Intervention_Types[Intervention Category],MATCH('N1.3_Project_Listing'!$C179,N1.2_Intervention_Types[Intervention Type ID],0),1),"")</f>
        <v>Replacement</v>
      </c>
      <c r="E179" s="210" t="s">
        <v>770</v>
      </c>
      <c r="F179" s="236" t="s">
        <v>771</v>
      </c>
      <c r="G179" s="236" t="s">
        <v>181</v>
      </c>
      <c r="H179" s="236" t="s">
        <v>300</v>
      </c>
      <c r="I179" s="151" t="s">
        <v>768</v>
      </c>
      <c r="J179" s="139">
        <v>2030</v>
      </c>
      <c r="K179" s="312">
        <v>4</v>
      </c>
      <c r="L179" s="312">
        <v>4</v>
      </c>
      <c r="M179" s="312">
        <v>0</v>
      </c>
      <c r="N179" s="343">
        <v>0.11257107060560098</v>
      </c>
      <c r="O179" s="343">
        <v>6.0650819709341559E-3</v>
      </c>
      <c r="P179" s="365">
        <v>6.319148927667003</v>
      </c>
      <c r="Q179" s="366">
        <f t="shared" si="14"/>
        <v>0.10650598863466683</v>
      </c>
      <c r="R179" s="368">
        <f>IF('N1.3_Project_Listing'!$D179="Replacement",SUM('N1.3_Project_Listing'!$K179:$L179)/2,'N1.3_Project_Listing'!$M179)</f>
        <v>4</v>
      </c>
      <c r="S179" s="67" t="str">
        <f>IFERROR(INDEX('N0.7_Lookup_References'!$C$13:$C$72,MATCH($A179,'N0.7_Lookup_References'!$B$13:$B$72,0)),"")</f>
        <v>Number of</v>
      </c>
      <c r="T179" s="338" t="str">
        <f t="shared" si="15"/>
        <v/>
      </c>
      <c r="V179" s="358">
        <v>0</v>
      </c>
      <c r="W179" s="358">
        <v>0</v>
      </c>
      <c r="X179" s="358">
        <v>0</v>
      </c>
      <c r="Y179" s="358">
        <v>0</v>
      </c>
      <c r="Z179" s="358">
        <v>0</v>
      </c>
      <c r="AA179" s="358">
        <v>0</v>
      </c>
      <c r="AB179" s="358">
        <v>1</v>
      </c>
      <c r="AC179" s="358">
        <v>0</v>
      </c>
      <c r="AD179" s="358">
        <v>0</v>
      </c>
      <c r="AE179" s="358">
        <v>3</v>
      </c>
      <c r="AF179" s="358">
        <v>0</v>
      </c>
      <c r="AG179" s="358">
        <v>3</v>
      </c>
      <c r="AH179" s="358">
        <v>0</v>
      </c>
      <c r="AI179" s="358">
        <v>0</v>
      </c>
      <c r="AJ179" s="358">
        <v>0</v>
      </c>
      <c r="AK179" s="358">
        <v>0</v>
      </c>
      <c r="AL179" s="358">
        <v>1</v>
      </c>
      <c r="AM179" s="358">
        <v>0</v>
      </c>
      <c r="AN179" s="358">
        <v>0</v>
      </c>
      <c r="AO179" s="358">
        <v>0</v>
      </c>
      <c r="AP179" s="63">
        <f t="shared" si="16"/>
        <v>4</v>
      </c>
      <c r="AQ179" s="63">
        <f t="shared" si="17"/>
        <v>4</v>
      </c>
      <c r="AR179" s="63">
        <f t="shared" si="18"/>
        <v>0</v>
      </c>
      <c r="AT179" s="176" cm="1">
        <f t="array" ref="AT179">SUMIFS('N1.3_Project_Listing'!$P$16:$P$829, 'N1.3_Project_Listing'!$E$16:$E$829,'N1.3_Project_Listing'!$E179, 'N1.3_Project_Listing'!$A$16:$A$829,ET_Risk_SC_Summation[[#Headers],[132kV Circuit Breaker]])</f>
        <v>0</v>
      </c>
      <c r="AU179" s="176" cm="1">
        <f t="array" ref="AU179">SUMIFS('N1.3_Project_Listing'!$P$16:$P$829, 'N1.3_Project_Listing'!$E$16:$E$829,'N1.3_Project_Listing'!$E179, 'N1.3_Project_Listing'!$A$16:$A$829,ET_Risk_SC_Summation[[#Headers],[132kV Transformer]])</f>
        <v>0</v>
      </c>
      <c r="AV179" s="176" cm="1">
        <f t="array" ref="AV179">SUMIFS('N1.3_Project_Listing'!$P$16:$P$829, 'N1.3_Project_Listing'!$E$16:$E$829,'N1.3_Project_Listing'!$E179, 'N1.3_Project_Listing'!$A$16:$A$829,ET_Risk_SC_Summation[[#Headers],[132kV Reactor]])</f>
        <v>0</v>
      </c>
      <c r="AW179" s="176" cm="1">
        <f t="array" ref="AW179">SUMIFS('N1.3_Project_Listing'!$P$16:$P$829, 'N1.3_Project_Listing'!$E$16:$E$829,'N1.3_Project_Listing'!$E179, 'N1.3_Project_Listing'!$A$16:$A$829,ET_Risk_SC_Summation[[#Headers],[132kV Underground Cable]])</f>
        <v>0</v>
      </c>
      <c r="AX179" s="176" cm="1">
        <f t="array" ref="AX179">SUMIFS('N1.3_Project_Listing'!$P$16:$P$829, 'N1.3_Project_Listing'!$E$16:$E$829,'N1.3_Project_Listing'!$E179, 'N1.3_Project_Listing'!$A$16:$A$829,ET_Risk_SC_Summation[[#Headers],[132kV OHL Conductor]])</f>
        <v>0</v>
      </c>
      <c r="AY179" s="176" cm="1">
        <f t="array" ref="AY179">SUMIFS('N1.3_Project_Listing'!$P$16:$P$829, 'N1.3_Project_Listing'!$E$16:$E$829,'N1.3_Project_Listing'!$E179, 'N1.3_Project_Listing'!$A$16:$A$829,ET_Risk_SC_Summation[[#Headers],[132kV OHL Fittings]])</f>
        <v>0</v>
      </c>
      <c r="AZ179" s="176" cm="1">
        <f t="array" ref="AZ179">SUMIFS('N1.3_Project_Listing'!$P$16:$P$829, 'N1.3_Project_Listing'!$E$16:$E$829,'N1.3_Project_Listing'!$E179, 'N1.3_Project_Listing'!$A$16:$A$829,ET_Risk_SC_Summation[[#Headers],[132kV OHL Tower]])</f>
        <v>0</v>
      </c>
      <c r="BA179" s="176" cm="1">
        <f t="array" ref="BA179">SUMIFS('N1.3_Project_Listing'!$P$16:$P$829, 'N1.3_Project_Listing'!$E$16:$E$829,'N1.3_Project_Listing'!$E179, 'N1.3_Project_Listing'!$A$16:$A$829,ET_Risk_SC_Summation[[#Headers],[275kV Circuit Breaker]])</f>
        <v>0</v>
      </c>
      <c r="BB179" s="176" cm="1">
        <f t="array" ref="BB179">SUMIFS('N1.3_Project_Listing'!$P$16:$P$829, 'N1.3_Project_Listing'!$E$16:$E$829,'N1.3_Project_Listing'!$E179, 'N1.3_Project_Listing'!$A$16:$A$829,ET_Risk_SC_Summation[[#Headers],[275kV Transformer]])</f>
        <v>0</v>
      </c>
      <c r="BC179" s="176" cm="1">
        <f t="array" ref="BC179">SUMIFS('N1.3_Project_Listing'!$P$16:$P$829, 'N1.3_Project_Listing'!$E$16:$E$829,'N1.3_Project_Listing'!$E179, 'N1.3_Project_Listing'!$A$16:$A$829,ET_Risk_SC_Summation[[#Headers],[275kV Reactor]])</f>
        <v>0</v>
      </c>
      <c r="BD179" s="176" cm="1">
        <f t="array" ref="BD179">SUMIFS('N1.3_Project_Listing'!$P$16:$P$829, 'N1.3_Project_Listing'!$E$16:$E$829,'N1.3_Project_Listing'!$E179, 'N1.3_Project_Listing'!$A$16:$A$829,ET_Risk_SC_Summation[[#Headers],[275kV Underground Cable]])</f>
        <v>0</v>
      </c>
      <c r="BE179" s="176" cm="1">
        <f t="array" ref="BE179">SUMIFS('N1.3_Project_Listing'!$P$16:$P$829, 'N1.3_Project_Listing'!$E$16:$E$829,'N1.3_Project_Listing'!$E179, 'N1.3_Project_Listing'!$A$16:$A$829,ET_Risk_SC_Summation[[#Headers],[275kV OHL Conductor]])</f>
        <v>0</v>
      </c>
      <c r="BF179" s="176" cm="1">
        <f t="array" ref="BF179">SUMIFS('N1.3_Project_Listing'!$P$16:$P$829, 'N1.3_Project_Listing'!$E$16:$E$829,'N1.3_Project_Listing'!$E179, 'N1.3_Project_Listing'!$A$16:$A$829,ET_Risk_SC_Summation[[#Headers],[275kV OHL Fittings]])</f>
        <v>0</v>
      </c>
      <c r="BG179" s="176" cm="1">
        <f t="array" ref="BG179">SUMIFS('N1.3_Project_Listing'!$P$16:$P$829, 'N1.3_Project_Listing'!$E$16:$E$829,'N1.3_Project_Listing'!$E179, 'N1.3_Project_Listing'!$A$16:$A$829,ET_Risk_SC_Summation[[#Headers],[275kV OHL Tower]])</f>
        <v>0</v>
      </c>
      <c r="BH179" s="176" cm="1">
        <f t="array" ref="BH179">SUMIFS('N1.3_Project_Listing'!$P$16:$P$829, 'N1.3_Project_Listing'!$E$16:$E$829,'N1.3_Project_Listing'!$E179, 'N1.3_Project_Listing'!$A$16:$A$829,ET_Risk_SC_Summation[[#Headers],[400kV Circuit Breaker]])</f>
        <v>0</v>
      </c>
      <c r="BI179" s="176" cm="1">
        <f t="array" ref="BI179">SUMIFS('N1.3_Project_Listing'!$P$16:$P$829, 'N1.3_Project_Listing'!$E$16:$E$829,'N1.3_Project_Listing'!$E179, 'N1.3_Project_Listing'!$A$16:$A$829,ET_Risk_SC_Summation[[#Headers],[400kV Transformer]])</f>
        <v>0</v>
      </c>
      <c r="BJ179" s="176" cm="1">
        <f t="array" ref="BJ179">SUMIFS('N1.3_Project_Listing'!$P$16:$P$829, 'N1.3_Project_Listing'!$E$16:$E$829,'N1.3_Project_Listing'!$E179, 'N1.3_Project_Listing'!$A$16:$A$829,ET_Risk_SC_Summation[[#Headers],[400kV Reactor]])</f>
        <v>0</v>
      </c>
      <c r="BK179" s="176" cm="1">
        <f t="array" ref="BK179">SUMIFS('N1.3_Project_Listing'!$P$16:$P$829, 'N1.3_Project_Listing'!$E$16:$E$829,'N1.3_Project_Listing'!$E179, 'N1.3_Project_Listing'!$A$16:$A$829,ET_Risk_SC_Summation[[#Headers],[400kV Underground Cable]])</f>
        <v>0</v>
      </c>
      <c r="BL179" s="176" cm="1">
        <f t="array" ref="BL179">SUMIFS('N1.3_Project_Listing'!$P$16:$P$829, 'N1.3_Project_Listing'!$E$16:$E$829,'N1.3_Project_Listing'!$E179, 'N1.3_Project_Listing'!$A$16:$A$829,ET_Risk_SC_Summation[[#Headers],[400kV OHL Conductor]])</f>
        <v>0</v>
      </c>
      <c r="BM179" s="176" cm="1">
        <f t="array" ref="BM179">SUMIFS('N1.3_Project_Listing'!$P$16:$P$829, 'N1.3_Project_Listing'!$E$16:$E$829,'N1.3_Project_Listing'!$E179, 'N1.3_Project_Listing'!$A$16:$A$829,ET_Risk_SC_Summation[[#Headers],[400kV OHL Fittings]])</f>
        <v>0</v>
      </c>
      <c r="BN179" s="176" cm="1">
        <f t="array" ref="BN179">SUMIFS('N1.3_Project_Listing'!$P$16:$P$829, 'N1.3_Project_Listing'!$E$16:$E$829,'N1.3_Project_Listing'!$E179, 'N1.3_Project_Listing'!$A$16:$A$829,ET_Risk_SC_Summation[[#Headers],[400kV OHL Tower]])</f>
        <v>0</v>
      </c>
      <c r="BO179" s="177" t="str">
        <f>IF(SUM(ET_Risk_SC_Summation[[#This Row],[132kV Circuit Breaker]:[400kV OHL Tower]])=0, "n/a", INDEX(ET_Risk_SC_Summation[#Headers],1,MATCH(MAX(ET_Risk_SC_Summation[[#This Row],[132kV Circuit Breaker]:[400kV OHL Tower]]),ET_Risk_SC_Summation[[#This Row],[132kV Circuit Breaker]:[400kV OHL Tower]],0)))</f>
        <v>n/a</v>
      </c>
      <c r="BP179" s="177" t="str">
        <f>IFERROR(INDEX('N0.7_Lookup_References'!$G$77:$G$98,MATCH(ET_Risk_SC_Summation[[#This Row],[Mxx Category]],'N0.7_Lookup_References'!$F$77:$F$98,0)),"")</f>
        <v/>
      </c>
    </row>
    <row r="180" spans="1:68" ht="94.5">
      <c r="A180" s="160" t="str">
        <f>IFERROR(INDEX(N1.2_Intervention_Types[NARM Asset Category],MATCH('N1.3_Project_Listing'!$C180,N1.2_Intervention_Types[Intervention Type ID],0),1),"")</f>
        <v>Governors</v>
      </c>
      <c r="B180" s="160" t="str">
        <f>IF($D$2="GD",IFERROR(INDEX(N1.2_Intervention_Types[C&amp;V Asset Category (GD)],MATCH('N1.3_Project_Listing'!$C180,N1.2_Intervention_Types[Intervention Type ID],0),1),""),IFERROR(INDEX(N1.2_Intervention_Types[NARM Asset Category],MATCH('N1.3_Project_Listing'!$C180,N1.2_Intervention_Types[Intervention Type ID],0),1),""))</f>
        <v>Governors</v>
      </c>
      <c r="C180" s="67">
        <f>IFERROR(INDEX(N1.2_Intervention_Types[Intervention Type ID],MATCH('N1.3_Project_Listing'!$I180,N1.2_Intervention_Types[Intervention Type],0),1),"")</f>
        <v>94</v>
      </c>
      <c r="D180" s="160" t="str">
        <f>IFERROR(INDEX(N1.2_Intervention_Types[Intervention Category],MATCH('N1.3_Project_Listing'!$C180,N1.2_Intervention_Types[Intervention Type ID],0),1),"")</f>
        <v>Replacement</v>
      </c>
      <c r="E180" s="210" t="s">
        <v>770</v>
      </c>
      <c r="F180" s="236" t="s">
        <v>771</v>
      </c>
      <c r="G180" s="236" t="s">
        <v>181</v>
      </c>
      <c r="H180" s="236" t="s">
        <v>300</v>
      </c>
      <c r="I180" s="151" t="s">
        <v>768</v>
      </c>
      <c r="J180" s="139">
        <v>2031</v>
      </c>
      <c r="K180" s="312">
        <v>8</v>
      </c>
      <c r="L180" s="312">
        <v>8</v>
      </c>
      <c r="M180" s="312">
        <v>0</v>
      </c>
      <c r="N180" s="343">
        <v>0.19025008636377289</v>
      </c>
      <c r="O180" s="343">
        <v>9.1658800519652042E-3</v>
      </c>
      <c r="P180" s="365">
        <v>11.462563719087353</v>
      </c>
      <c r="Q180" s="366">
        <f t="shared" si="14"/>
        <v>0.18108420631180769</v>
      </c>
      <c r="R180" s="368">
        <f>IF('N1.3_Project_Listing'!$D180="Replacement",SUM('N1.3_Project_Listing'!$K180:$L180)/2,'N1.3_Project_Listing'!$M180)</f>
        <v>8</v>
      </c>
      <c r="S180" s="67" t="str">
        <f>IFERROR(INDEX('N0.7_Lookup_References'!$C$13:$C$72,MATCH($A180,'N0.7_Lookup_References'!$B$13:$B$72,0)),"")</f>
        <v>Number of</v>
      </c>
      <c r="T180" s="338" t="str">
        <f t="shared" si="15"/>
        <v/>
      </c>
      <c r="V180" s="358">
        <v>0</v>
      </c>
      <c r="W180" s="358">
        <v>0</v>
      </c>
      <c r="X180" s="358">
        <v>0</v>
      </c>
      <c r="Y180" s="358">
        <v>0</v>
      </c>
      <c r="Z180" s="358">
        <v>0</v>
      </c>
      <c r="AA180" s="358">
        <v>1</v>
      </c>
      <c r="AB180" s="358">
        <v>0</v>
      </c>
      <c r="AC180" s="358">
        <v>0</v>
      </c>
      <c r="AD180" s="358">
        <v>0</v>
      </c>
      <c r="AE180" s="358">
        <v>7</v>
      </c>
      <c r="AF180" s="358">
        <v>1</v>
      </c>
      <c r="AG180" s="358">
        <v>4</v>
      </c>
      <c r="AH180" s="358">
        <v>1</v>
      </c>
      <c r="AI180" s="358">
        <v>1</v>
      </c>
      <c r="AJ180" s="358">
        <v>1</v>
      </c>
      <c r="AK180" s="358">
        <v>0</v>
      </c>
      <c r="AL180" s="358">
        <v>0</v>
      </c>
      <c r="AM180" s="358">
        <v>0</v>
      </c>
      <c r="AN180" s="358">
        <v>0</v>
      </c>
      <c r="AO180" s="358">
        <v>0</v>
      </c>
      <c r="AP180" s="63">
        <f t="shared" si="16"/>
        <v>8</v>
      </c>
      <c r="AQ180" s="63">
        <f t="shared" si="17"/>
        <v>8</v>
      </c>
      <c r="AR180" s="63">
        <f t="shared" si="18"/>
        <v>0</v>
      </c>
      <c r="AT180" s="176" cm="1">
        <f t="array" ref="AT180">SUMIFS('N1.3_Project_Listing'!$P$16:$P$829, 'N1.3_Project_Listing'!$E$16:$E$829,'N1.3_Project_Listing'!$E180, 'N1.3_Project_Listing'!$A$16:$A$829,ET_Risk_SC_Summation[[#Headers],[132kV Circuit Breaker]])</f>
        <v>0</v>
      </c>
      <c r="AU180" s="176" cm="1">
        <f t="array" ref="AU180">SUMIFS('N1.3_Project_Listing'!$P$16:$P$829, 'N1.3_Project_Listing'!$E$16:$E$829,'N1.3_Project_Listing'!$E180, 'N1.3_Project_Listing'!$A$16:$A$829,ET_Risk_SC_Summation[[#Headers],[132kV Transformer]])</f>
        <v>0</v>
      </c>
      <c r="AV180" s="176" cm="1">
        <f t="array" ref="AV180">SUMIFS('N1.3_Project_Listing'!$P$16:$P$829, 'N1.3_Project_Listing'!$E$16:$E$829,'N1.3_Project_Listing'!$E180, 'N1.3_Project_Listing'!$A$16:$A$829,ET_Risk_SC_Summation[[#Headers],[132kV Reactor]])</f>
        <v>0</v>
      </c>
      <c r="AW180" s="176" cm="1">
        <f t="array" ref="AW180">SUMIFS('N1.3_Project_Listing'!$P$16:$P$829, 'N1.3_Project_Listing'!$E$16:$E$829,'N1.3_Project_Listing'!$E180, 'N1.3_Project_Listing'!$A$16:$A$829,ET_Risk_SC_Summation[[#Headers],[132kV Underground Cable]])</f>
        <v>0</v>
      </c>
      <c r="AX180" s="176" cm="1">
        <f t="array" ref="AX180">SUMIFS('N1.3_Project_Listing'!$P$16:$P$829, 'N1.3_Project_Listing'!$E$16:$E$829,'N1.3_Project_Listing'!$E180, 'N1.3_Project_Listing'!$A$16:$A$829,ET_Risk_SC_Summation[[#Headers],[132kV OHL Conductor]])</f>
        <v>0</v>
      </c>
      <c r="AY180" s="176" cm="1">
        <f t="array" ref="AY180">SUMIFS('N1.3_Project_Listing'!$P$16:$P$829, 'N1.3_Project_Listing'!$E$16:$E$829,'N1.3_Project_Listing'!$E180, 'N1.3_Project_Listing'!$A$16:$A$829,ET_Risk_SC_Summation[[#Headers],[132kV OHL Fittings]])</f>
        <v>0</v>
      </c>
      <c r="AZ180" s="176" cm="1">
        <f t="array" ref="AZ180">SUMIFS('N1.3_Project_Listing'!$P$16:$P$829, 'N1.3_Project_Listing'!$E$16:$E$829,'N1.3_Project_Listing'!$E180, 'N1.3_Project_Listing'!$A$16:$A$829,ET_Risk_SC_Summation[[#Headers],[132kV OHL Tower]])</f>
        <v>0</v>
      </c>
      <c r="BA180" s="176" cm="1">
        <f t="array" ref="BA180">SUMIFS('N1.3_Project_Listing'!$P$16:$P$829, 'N1.3_Project_Listing'!$E$16:$E$829,'N1.3_Project_Listing'!$E180, 'N1.3_Project_Listing'!$A$16:$A$829,ET_Risk_SC_Summation[[#Headers],[275kV Circuit Breaker]])</f>
        <v>0</v>
      </c>
      <c r="BB180" s="176" cm="1">
        <f t="array" ref="BB180">SUMIFS('N1.3_Project_Listing'!$P$16:$P$829, 'N1.3_Project_Listing'!$E$16:$E$829,'N1.3_Project_Listing'!$E180, 'N1.3_Project_Listing'!$A$16:$A$829,ET_Risk_SC_Summation[[#Headers],[275kV Transformer]])</f>
        <v>0</v>
      </c>
      <c r="BC180" s="176" cm="1">
        <f t="array" ref="BC180">SUMIFS('N1.3_Project_Listing'!$P$16:$P$829, 'N1.3_Project_Listing'!$E$16:$E$829,'N1.3_Project_Listing'!$E180, 'N1.3_Project_Listing'!$A$16:$A$829,ET_Risk_SC_Summation[[#Headers],[275kV Reactor]])</f>
        <v>0</v>
      </c>
      <c r="BD180" s="176" cm="1">
        <f t="array" ref="BD180">SUMIFS('N1.3_Project_Listing'!$P$16:$P$829, 'N1.3_Project_Listing'!$E$16:$E$829,'N1.3_Project_Listing'!$E180, 'N1.3_Project_Listing'!$A$16:$A$829,ET_Risk_SC_Summation[[#Headers],[275kV Underground Cable]])</f>
        <v>0</v>
      </c>
      <c r="BE180" s="176" cm="1">
        <f t="array" ref="BE180">SUMIFS('N1.3_Project_Listing'!$P$16:$P$829, 'N1.3_Project_Listing'!$E$16:$E$829,'N1.3_Project_Listing'!$E180, 'N1.3_Project_Listing'!$A$16:$A$829,ET_Risk_SC_Summation[[#Headers],[275kV OHL Conductor]])</f>
        <v>0</v>
      </c>
      <c r="BF180" s="176" cm="1">
        <f t="array" ref="BF180">SUMIFS('N1.3_Project_Listing'!$P$16:$P$829, 'N1.3_Project_Listing'!$E$16:$E$829,'N1.3_Project_Listing'!$E180, 'N1.3_Project_Listing'!$A$16:$A$829,ET_Risk_SC_Summation[[#Headers],[275kV OHL Fittings]])</f>
        <v>0</v>
      </c>
      <c r="BG180" s="176" cm="1">
        <f t="array" ref="BG180">SUMIFS('N1.3_Project_Listing'!$P$16:$P$829, 'N1.3_Project_Listing'!$E$16:$E$829,'N1.3_Project_Listing'!$E180, 'N1.3_Project_Listing'!$A$16:$A$829,ET_Risk_SC_Summation[[#Headers],[275kV OHL Tower]])</f>
        <v>0</v>
      </c>
      <c r="BH180" s="176" cm="1">
        <f t="array" ref="BH180">SUMIFS('N1.3_Project_Listing'!$P$16:$P$829, 'N1.3_Project_Listing'!$E$16:$E$829,'N1.3_Project_Listing'!$E180, 'N1.3_Project_Listing'!$A$16:$A$829,ET_Risk_SC_Summation[[#Headers],[400kV Circuit Breaker]])</f>
        <v>0</v>
      </c>
      <c r="BI180" s="176" cm="1">
        <f t="array" ref="BI180">SUMIFS('N1.3_Project_Listing'!$P$16:$P$829, 'N1.3_Project_Listing'!$E$16:$E$829,'N1.3_Project_Listing'!$E180, 'N1.3_Project_Listing'!$A$16:$A$829,ET_Risk_SC_Summation[[#Headers],[400kV Transformer]])</f>
        <v>0</v>
      </c>
      <c r="BJ180" s="176" cm="1">
        <f t="array" ref="BJ180">SUMIFS('N1.3_Project_Listing'!$P$16:$P$829, 'N1.3_Project_Listing'!$E$16:$E$829,'N1.3_Project_Listing'!$E180, 'N1.3_Project_Listing'!$A$16:$A$829,ET_Risk_SC_Summation[[#Headers],[400kV Reactor]])</f>
        <v>0</v>
      </c>
      <c r="BK180" s="176" cm="1">
        <f t="array" ref="BK180">SUMIFS('N1.3_Project_Listing'!$P$16:$P$829, 'N1.3_Project_Listing'!$E$16:$E$829,'N1.3_Project_Listing'!$E180, 'N1.3_Project_Listing'!$A$16:$A$829,ET_Risk_SC_Summation[[#Headers],[400kV Underground Cable]])</f>
        <v>0</v>
      </c>
      <c r="BL180" s="176" cm="1">
        <f t="array" ref="BL180">SUMIFS('N1.3_Project_Listing'!$P$16:$P$829, 'N1.3_Project_Listing'!$E$16:$E$829,'N1.3_Project_Listing'!$E180, 'N1.3_Project_Listing'!$A$16:$A$829,ET_Risk_SC_Summation[[#Headers],[400kV OHL Conductor]])</f>
        <v>0</v>
      </c>
      <c r="BM180" s="176" cm="1">
        <f t="array" ref="BM180">SUMIFS('N1.3_Project_Listing'!$P$16:$P$829, 'N1.3_Project_Listing'!$E$16:$E$829,'N1.3_Project_Listing'!$E180, 'N1.3_Project_Listing'!$A$16:$A$829,ET_Risk_SC_Summation[[#Headers],[400kV OHL Fittings]])</f>
        <v>0</v>
      </c>
      <c r="BN180" s="176" cm="1">
        <f t="array" ref="BN180">SUMIFS('N1.3_Project_Listing'!$P$16:$P$829, 'N1.3_Project_Listing'!$E$16:$E$829,'N1.3_Project_Listing'!$E180, 'N1.3_Project_Listing'!$A$16:$A$829,ET_Risk_SC_Summation[[#Headers],[400kV OHL Tower]])</f>
        <v>0</v>
      </c>
      <c r="BO180" s="177" t="str">
        <f>IF(SUM(ET_Risk_SC_Summation[[#This Row],[132kV Circuit Breaker]:[400kV OHL Tower]])=0, "n/a", INDEX(ET_Risk_SC_Summation[#Headers],1,MATCH(MAX(ET_Risk_SC_Summation[[#This Row],[132kV Circuit Breaker]:[400kV OHL Tower]]),ET_Risk_SC_Summation[[#This Row],[132kV Circuit Breaker]:[400kV OHL Tower]],0)))</f>
        <v>n/a</v>
      </c>
      <c r="BP180" s="177" t="str">
        <f>IFERROR(INDEX('N0.7_Lookup_References'!$G$77:$G$98,MATCH(ET_Risk_SC_Summation[[#This Row],[Mxx Category]],'N0.7_Lookup_References'!$F$77:$F$98,0)),"")</f>
        <v/>
      </c>
    </row>
    <row r="181" spans="1:68" ht="94.5">
      <c r="A181" s="160" t="str">
        <f>IFERROR(INDEX(N1.2_Intervention_Types[NARM Asset Category],MATCH('N1.3_Project_Listing'!$C181,N1.2_Intervention_Types[Intervention Type ID],0),1),"")</f>
        <v>Governors</v>
      </c>
      <c r="B181" s="160" t="str">
        <f>IF($D$2="GD",IFERROR(INDEX(N1.2_Intervention_Types[C&amp;V Asset Category (GD)],MATCH('N1.3_Project_Listing'!$C181,N1.2_Intervention_Types[Intervention Type ID],0),1),""),IFERROR(INDEX(N1.2_Intervention_Types[NARM Asset Category],MATCH('N1.3_Project_Listing'!$C181,N1.2_Intervention_Types[Intervention Type ID],0),1),""))</f>
        <v>Governors</v>
      </c>
      <c r="C181" s="67">
        <f>IFERROR(INDEX(N1.2_Intervention_Types[Intervention Type ID],MATCH('N1.3_Project_Listing'!$I181,N1.2_Intervention_Types[Intervention Type],0),1),"")</f>
        <v>94</v>
      </c>
      <c r="D181" s="160" t="str">
        <f>IFERROR(INDEX(N1.2_Intervention_Types[Intervention Category],MATCH('N1.3_Project_Listing'!$C181,N1.2_Intervention_Types[Intervention Type ID],0),1),"")</f>
        <v>Replacement</v>
      </c>
      <c r="E181" s="210" t="s">
        <v>772</v>
      </c>
      <c r="F181" s="236" t="s">
        <v>771</v>
      </c>
      <c r="G181" s="236" t="s">
        <v>193</v>
      </c>
      <c r="H181" s="236" t="s">
        <v>300</v>
      </c>
      <c r="I181" s="151" t="s">
        <v>768</v>
      </c>
      <c r="J181" s="139">
        <v>2027</v>
      </c>
      <c r="K181" s="312">
        <v>3</v>
      </c>
      <c r="L181" s="312">
        <v>3</v>
      </c>
      <c r="M181" s="312">
        <v>0</v>
      </c>
      <c r="N181" s="343">
        <v>0.13362722044542763</v>
      </c>
      <c r="O181" s="343">
        <v>5.4222346302061431E-3</v>
      </c>
      <c r="P181" s="365">
        <v>5.4329679406621514</v>
      </c>
      <c r="Q181" s="366">
        <f t="shared" si="14"/>
        <v>0.12820498581522149</v>
      </c>
      <c r="R181" s="368">
        <f>IF('N1.3_Project_Listing'!$D181="Replacement",SUM('N1.3_Project_Listing'!$K181:$L181)/2,'N1.3_Project_Listing'!$M181)</f>
        <v>3</v>
      </c>
      <c r="S181" s="67" t="str">
        <f>IFERROR(INDEX('N0.7_Lookup_References'!$C$13:$C$72,MATCH($A181,'N0.7_Lookup_References'!$B$13:$B$72,0)),"")</f>
        <v>Number of</v>
      </c>
      <c r="T181" s="338" t="str">
        <f t="shared" si="15"/>
        <v/>
      </c>
      <c r="V181" s="358">
        <v>0</v>
      </c>
      <c r="W181" s="358">
        <v>0</v>
      </c>
      <c r="X181" s="358">
        <v>0</v>
      </c>
      <c r="Y181" s="358">
        <v>0</v>
      </c>
      <c r="Z181" s="358">
        <v>0</v>
      </c>
      <c r="AA181" s="358">
        <v>0</v>
      </c>
      <c r="AB181" s="358">
        <v>0</v>
      </c>
      <c r="AC181" s="358">
        <v>0</v>
      </c>
      <c r="AD181" s="358">
        <v>0</v>
      </c>
      <c r="AE181" s="358">
        <v>3</v>
      </c>
      <c r="AF181" s="358">
        <v>0</v>
      </c>
      <c r="AG181" s="358">
        <v>0</v>
      </c>
      <c r="AH181" s="358">
        <v>1</v>
      </c>
      <c r="AI181" s="358">
        <v>1</v>
      </c>
      <c r="AJ181" s="358">
        <v>1</v>
      </c>
      <c r="AK181" s="358">
        <v>0</v>
      </c>
      <c r="AL181" s="358">
        <v>0</v>
      </c>
      <c r="AM181" s="358">
        <v>0</v>
      </c>
      <c r="AN181" s="358">
        <v>0</v>
      </c>
      <c r="AO181" s="358">
        <v>0</v>
      </c>
      <c r="AP181" s="63">
        <f t="shared" si="16"/>
        <v>3</v>
      </c>
      <c r="AQ181" s="63">
        <f t="shared" si="17"/>
        <v>3</v>
      </c>
      <c r="AR181" s="63">
        <f t="shared" si="18"/>
        <v>0</v>
      </c>
      <c r="AT181" s="176" cm="1">
        <f t="array" ref="AT181">SUMIFS('N1.3_Project_Listing'!$P$16:$P$829, 'N1.3_Project_Listing'!$E$16:$E$829,'N1.3_Project_Listing'!$E181, 'N1.3_Project_Listing'!$A$16:$A$829,ET_Risk_SC_Summation[[#Headers],[132kV Circuit Breaker]])</f>
        <v>0</v>
      </c>
      <c r="AU181" s="176" cm="1">
        <f t="array" ref="AU181">SUMIFS('N1.3_Project_Listing'!$P$16:$P$829, 'N1.3_Project_Listing'!$E$16:$E$829,'N1.3_Project_Listing'!$E181, 'N1.3_Project_Listing'!$A$16:$A$829,ET_Risk_SC_Summation[[#Headers],[132kV Transformer]])</f>
        <v>0</v>
      </c>
      <c r="AV181" s="176" cm="1">
        <f t="array" ref="AV181">SUMIFS('N1.3_Project_Listing'!$P$16:$P$829, 'N1.3_Project_Listing'!$E$16:$E$829,'N1.3_Project_Listing'!$E181, 'N1.3_Project_Listing'!$A$16:$A$829,ET_Risk_SC_Summation[[#Headers],[132kV Reactor]])</f>
        <v>0</v>
      </c>
      <c r="AW181" s="176" cm="1">
        <f t="array" ref="AW181">SUMIFS('N1.3_Project_Listing'!$P$16:$P$829, 'N1.3_Project_Listing'!$E$16:$E$829,'N1.3_Project_Listing'!$E181, 'N1.3_Project_Listing'!$A$16:$A$829,ET_Risk_SC_Summation[[#Headers],[132kV Underground Cable]])</f>
        <v>0</v>
      </c>
      <c r="AX181" s="176" cm="1">
        <f t="array" ref="AX181">SUMIFS('N1.3_Project_Listing'!$P$16:$P$829, 'N1.3_Project_Listing'!$E$16:$E$829,'N1.3_Project_Listing'!$E181, 'N1.3_Project_Listing'!$A$16:$A$829,ET_Risk_SC_Summation[[#Headers],[132kV OHL Conductor]])</f>
        <v>0</v>
      </c>
      <c r="AY181" s="176" cm="1">
        <f t="array" ref="AY181">SUMIFS('N1.3_Project_Listing'!$P$16:$P$829, 'N1.3_Project_Listing'!$E$16:$E$829,'N1.3_Project_Listing'!$E181, 'N1.3_Project_Listing'!$A$16:$A$829,ET_Risk_SC_Summation[[#Headers],[132kV OHL Fittings]])</f>
        <v>0</v>
      </c>
      <c r="AZ181" s="176" cm="1">
        <f t="array" ref="AZ181">SUMIFS('N1.3_Project_Listing'!$P$16:$P$829, 'N1.3_Project_Listing'!$E$16:$E$829,'N1.3_Project_Listing'!$E181, 'N1.3_Project_Listing'!$A$16:$A$829,ET_Risk_SC_Summation[[#Headers],[132kV OHL Tower]])</f>
        <v>0</v>
      </c>
      <c r="BA181" s="176" cm="1">
        <f t="array" ref="BA181">SUMIFS('N1.3_Project_Listing'!$P$16:$P$829, 'N1.3_Project_Listing'!$E$16:$E$829,'N1.3_Project_Listing'!$E181, 'N1.3_Project_Listing'!$A$16:$A$829,ET_Risk_SC_Summation[[#Headers],[275kV Circuit Breaker]])</f>
        <v>0</v>
      </c>
      <c r="BB181" s="176" cm="1">
        <f t="array" ref="BB181">SUMIFS('N1.3_Project_Listing'!$P$16:$P$829, 'N1.3_Project_Listing'!$E$16:$E$829,'N1.3_Project_Listing'!$E181, 'N1.3_Project_Listing'!$A$16:$A$829,ET_Risk_SC_Summation[[#Headers],[275kV Transformer]])</f>
        <v>0</v>
      </c>
      <c r="BC181" s="176" cm="1">
        <f t="array" ref="BC181">SUMIFS('N1.3_Project_Listing'!$P$16:$P$829, 'N1.3_Project_Listing'!$E$16:$E$829,'N1.3_Project_Listing'!$E181, 'N1.3_Project_Listing'!$A$16:$A$829,ET_Risk_SC_Summation[[#Headers],[275kV Reactor]])</f>
        <v>0</v>
      </c>
      <c r="BD181" s="176" cm="1">
        <f t="array" ref="BD181">SUMIFS('N1.3_Project_Listing'!$P$16:$P$829, 'N1.3_Project_Listing'!$E$16:$E$829,'N1.3_Project_Listing'!$E181, 'N1.3_Project_Listing'!$A$16:$A$829,ET_Risk_SC_Summation[[#Headers],[275kV Underground Cable]])</f>
        <v>0</v>
      </c>
      <c r="BE181" s="176" cm="1">
        <f t="array" ref="BE181">SUMIFS('N1.3_Project_Listing'!$P$16:$P$829, 'N1.3_Project_Listing'!$E$16:$E$829,'N1.3_Project_Listing'!$E181, 'N1.3_Project_Listing'!$A$16:$A$829,ET_Risk_SC_Summation[[#Headers],[275kV OHL Conductor]])</f>
        <v>0</v>
      </c>
      <c r="BF181" s="176" cm="1">
        <f t="array" ref="BF181">SUMIFS('N1.3_Project_Listing'!$P$16:$P$829, 'N1.3_Project_Listing'!$E$16:$E$829,'N1.3_Project_Listing'!$E181, 'N1.3_Project_Listing'!$A$16:$A$829,ET_Risk_SC_Summation[[#Headers],[275kV OHL Fittings]])</f>
        <v>0</v>
      </c>
      <c r="BG181" s="176" cm="1">
        <f t="array" ref="BG181">SUMIFS('N1.3_Project_Listing'!$P$16:$P$829, 'N1.3_Project_Listing'!$E$16:$E$829,'N1.3_Project_Listing'!$E181, 'N1.3_Project_Listing'!$A$16:$A$829,ET_Risk_SC_Summation[[#Headers],[275kV OHL Tower]])</f>
        <v>0</v>
      </c>
      <c r="BH181" s="176" cm="1">
        <f t="array" ref="BH181">SUMIFS('N1.3_Project_Listing'!$P$16:$P$829, 'N1.3_Project_Listing'!$E$16:$E$829,'N1.3_Project_Listing'!$E181, 'N1.3_Project_Listing'!$A$16:$A$829,ET_Risk_SC_Summation[[#Headers],[400kV Circuit Breaker]])</f>
        <v>0</v>
      </c>
      <c r="BI181" s="176" cm="1">
        <f t="array" ref="BI181">SUMIFS('N1.3_Project_Listing'!$P$16:$P$829, 'N1.3_Project_Listing'!$E$16:$E$829,'N1.3_Project_Listing'!$E181, 'N1.3_Project_Listing'!$A$16:$A$829,ET_Risk_SC_Summation[[#Headers],[400kV Transformer]])</f>
        <v>0</v>
      </c>
      <c r="BJ181" s="176" cm="1">
        <f t="array" ref="BJ181">SUMIFS('N1.3_Project_Listing'!$P$16:$P$829, 'N1.3_Project_Listing'!$E$16:$E$829,'N1.3_Project_Listing'!$E181, 'N1.3_Project_Listing'!$A$16:$A$829,ET_Risk_SC_Summation[[#Headers],[400kV Reactor]])</f>
        <v>0</v>
      </c>
      <c r="BK181" s="176" cm="1">
        <f t="array" ref="BK181">SUMIFS('N1.3_Project_Listing'!$P$16:$P$829, 'N1.3_Project_Listing'!$E$16:$E$829,'N1.3_Project_Listing'!$E181, 'N1.3_Project_Listing'!$A$16:$A$829,ET_Risk_SC_Summation[[#Headers],[400kV Underground Cable]])</f>
        <v>0</v>
      </c>
      <c r="BL181" s="176" cm="1">
        <f t="array" ref="BL181">SUMIFS('N1.3_Project_Listing'!$P$16:$P$829, 'N1.3_Project_Listing'!$E$16:$E$829,'N1.3_Project_Listing'!$E181, 'N1.3_Project_Listing'!$A$16:$A$829,ET_Risk_SC_Summation[[#Headers],[400kV OHL Conductor]])</f>
        <v>0</v>
      </c>
      <c r="BM181" s="176" cm="1">
        <f t="array" ref="BM181">SUMIFS('N1.3_Project_Listing'!$P$16:$P$829, 'N1.3_Project_Listing'!$E$16:$E$829,'N1.3_Project_Listing'!$E181, 'N1.3_Project_Listing'!$A$16:$A$829,ET_Risk_SC_Summation[[#Headers],[400kV OHL Fittings]])</f>
        <v>0</v>
      </c>
      <c r="BN181" s="176" cm="1">
        <f t="array" ref="BN181">SUMIFS('N1.3_Project_Listing'!$P$16:$P$829, 'N1.3_Project_Listing'!$E$16:$E$829,'N1.3_Project_Listing'!$E181, 'N1.3_Project_Listing'!$A$16:$A$829,ET_Risk_SC_Summation[[#Headers],[400kV OHL Tower]])</f>
        <v>0</v>
      </c>
      <c r="BO181" s="177" t="str">
        <f>IF(SUM(ET_Risk_SC_Summation[[#This Row],[132kV Circuit Breaker]:[400kV OHL Tower]])=0, "n/a", INDEX(ET_Risk_SC_Summation[#Headers],1,MATCH(MAX(ET_Risk_SC_Summation[[#This Row],[132kV Circuit Breaker]:[400kV OHL Tower]]),ET_Risk_SC_Summation[[#This Row],[132kV Circuit Breaker]:[400kV OHL Tower]],0)))</f>
        <v>n/a</v>
      </c>
      <c r="BP181" s="177" t="str">
        <f>IFERROR(INDEX('N0.7_Lookup_References'!$G$77:$G$98,MATCH(ET_Risk_SC_Summation[[#This Row],[Mxx Category]],'N0.7_Lookup_References'!$F$77:$F$98,0)),"")</f>
        <v/>
      </c>
    </row>
    <row r="182" spans="1:68" ht="94.5">
      <c r="A182" s="160" t="str">
        <f>IFERROR(INDEX(N1.2_Intervention_Types[NARM Asset Category],MATCH('N1.3_Project_Listing'!$C182,N1.2_Intervention_Types[Intervention Type ID],0),1),"")</f>
        <v>Governors</v>
      </c>
      <c r="B182" s="160" t="str">
        <f>IF($D$2="GD",IFERROR(INDEX(N1.2_Intervention_Types[C&amp;V Asset Category (GD)],MATCH('N1.3_Project_Listing'!$C182,N1.2_Intervention_Types[Intervention Type ID],0),1),""),IFERROR(INDEX(N1.2_Intervention_Types[NARM Asset Category],MATCH('N1.3_Project_Listing'!$C182,N1.2_Intervention_Types[Intervention Type ID],0),1),""))</f>
        <v>Governors</v>
      </c>
      <c r="C182" s="67">
        <f>IFERROR(INDEX(N1.2_Intervention_Types[Intervention Type ID],MATCH('N1.3_Project_Listing'!$I182,N1.2_Intervention_Types[Intervention Type],0),1),"")</f>
        <v>94</v>
      </c>
      <c r="D182" s="160" t="str">
        <f>IFERROR(INDEX(N1.2_Intervention_Types[Intervention Category],MATCH('N1.3_Project_Listing'!$C182,N1.2_Intervention_Types[Intervention Type ID],0),1),"")</f>
        <v>Replacement</v>
      </c>
      <c r="E182" s="210" t="s">
        <v>772</v>
      </c>
      <c r="F182" s="236" t="s">
        <v>771</v>
      </c>
      <c r="G182" s="236" t="s">
        <v>193</v>
      </c>
      <c r="H182" s="236" t="s">
        <v>300</v>
      </c>
      <c r="I182" s="151" t="s">
        <v>768</v>
      </c>
      <c r="J182" s="139">
        <v>2028</v>
      </c>
      <c r="K182" s="312">
        <v>1</v>
      </c>
      <c r="L182" s="312">
        <v>1</v>
      </c>
      <c r="M182" s="312">
        <v>0</v>
      </c>
      <c r="N182" s="343">
        <v>2.5009049032684361E-2</v>
      </c>
      <c r="O182" s="343">
        <v>1.4541452851512225E-3</v>
      </c>
      <c r="P182" s="365">
        <v>0.87928381482686213</v>
      </c>
      <c r="Q182" s="366">
        <f t="shared" si="14"/>
        <v>2.3554903747533138E-2</v>
      </c>
      <c r="R182" s="368">
        <f>IF('N1.3_Project_Listing'!$D182="Replacement",SUM('N1.3_Project_Listing'!$K182:$L182)/2,'N1.3_Project_Listing'!$M182)</f>
        <v>1</v>
      </c>
      <c r="S182" s="67" t="str">
        <f>IFERROR(INDEX('N0.7_Lookup_References'!$C$13:$C$72,MATCH($A182,'N0.7_Lookup_References'!$B$13:$B$72,0)),"")</f>
        <v>Number of</v>
      </c>
      <c r="T182" s="338" t="str">
        <f t="shared" si="15"/>
        <v/>
      </c>
      <c r="V182" s="358">
        <v>0</v>
      </c>
      <c r="W182" s="358">
        <v>0</v>
      </c>
      <c r="X182" s="358">
        <v>0</v>
      </c>
      <c r="Y182" s="358">
        <v>0</v>
      </c>
      <c r="Z182" s="358">
        <v>0</v>
      </c>
      <c r="AA182" s="358">
        <v>0</v>
      </c>
      <c r="AB182" s="358">
        <v>0</v>
      </c>
      <c r="AC182" s="358">
        <v>0</v>
      </c>
      <c r="AD182" s="358">
        <v>0</v>
      </c>
      <c r="AE182" s="358">
        <v>1</v>
      </c>
      <c r="AF182" s="358">
        <v>0</v>
      </c>
      <c r="AG182" s="358">
        <v>0</v>
      </c>
      <c r="AH182" s="358">
        <v>1</v>
      </c>
      <c r="AI182" s="358">
        <v>0</v>
      </c>
      <c r="AJ182" s="358">
        <v>0</v>
      </c>
      <c r="AK182" s="358">
        <v>0</v>
      </c>
      <c r="AL182" s="358">
        <v>0</v>
      </c>
      <c r="AM182" s="358">
        <v>0</v>
      </c>
      <c r="AN182" s="358">
        <v>0</v>
      </c>
      <c r="AO182" s="358">
        <v>0</v>
      </c>
      <c r="AP182" s="63">
        <f t="shared" si="16"/>
        <v>1</v>
      </c>
      <c r="AQ182" s="63">
        <f t="shared" si="17"/>
        <v>1</v>
      </c>
      <c r="AR182" s="63">
        <f t="shared" si="18"/>
        <v>0</v>
      </c>
      <c r="AT182" s="176" cm="1">
        <f t="array" ref="AT182">SUMIFS('N1.3_Project_Listing'!$P$16:$P$829, 'N1.3_Project_Listing'!$E$16:$E$829,'N1.3_Project_Listing'!$E182, 'N1.3_Project_Listing'!$A$16:$A$829,ET_Risk_SC_Summation[[#Headers],[132kV Circuit Breaker]])</f>
        <v>0</v>
      </c>
      <c r="AU182" s="176" cm="1">
        <f t="array" ref="AU182">SUMIFS('N1.3_Project_Listing'!$P$16:$P$829, 'N1.3_Project_Listing'!$E$16:$E$829,'N1.3_Project_Listing'!$E182, 'N1.3_Project_Listing'!$A$16:$A$829,ET_Risk_SC_Summation[[#Headers],[132kV Transformer]])</f>
        <v>0</v>
      </c>
      <c r="AV182" s="176" cm="1">
        <f t="array" ref="AV182">SUMIFS('N1.3_Project_Listing'!$P$16:$P$829, 'N1.3_Project_Listing'!$E$16:$E$829,'N1.3_Project_Listing'!$E182, 'N1.3_Project_Listing'!$A$16:$A$829,ET_Risk_SC_Summation[[#Headers],[132kV Reactor]])</f>
        <v>0</v>
      </c>
      <c r="AW182" s="176" cm="1">
        <f t="array" ref="AW182">SUMIFS('N1.3_Project_Listing'!$P$16:$P$829, 'N1.3_Project_Listing'!$E$16:$E$829,'N1.3_Project_Listing'!$E182, 'N1.3_Project_Listing'!$A$16:$A$829,ET_Risk_SC_Summation[[#Headers],[132kV Underground Cable]])</f>
        <v>0</v>
      </c>
      <c r="AX182" s="176" cm="1">
        <f t="array" ref="AX182">SUMIFS('N1.3_Project_Listing'!$P$16:$P$829, 'N1.3_Project_Listing'!$E$16:$E$829,'N1.3_Project_Listing'!$E182, 'N1.3_Project_Listing'!$A$16:$A$829,ET_Risk_SC_Summation[[#Headers],[132kV OHL Conductor]])</f>
        <v>0</v>
      </c>
      <c r="AY182" s="176" cm="1">
        <f t="array" ref="AY182">SUMIFS('N1.3_Project_Listing'!$P$16:$P$829, 'N1.3_Project_Listing'!$E$16:$E$829,'N1.3_Project_Listing'!$E182, 'N1.3_Project_Listing'!$A$16:$A$829,ET_Risk_SC_Summation[[#Headers],[132kV OHL Fittings]])</f>
        <v>0</v>
      </c>
      <c r="AZ182" s="176" cm="1">
        <f t="array" ref="AZ182">SUMIFS('N1.3_Project_Listing'!$P$16:$P$829, 'N1.3_Project_Listing'!$E$16:$E$829,'N1.3_Project_Listing'!$E182, 'N1.3_Project_Listing'!$A$16:$A$829,ET_Risk_SC_Summation[[#Headers],[132kV OHL Tower]])</f>
        <v>0</v>
      </c>
      <c r="BA182" s="176" cm="1">
        <f t="array" ref="BA182">SUMIFS('N1.3_Project_Listing'!$P$16:$P$829, 'N1.3_Project_Listing'!$E$16:$E$829,'N1.3_Project_Listing'!$E182, 'N1.3_Project_Listing'!$A$16:$A$829,ET_Risk_SC_Summation[[#Headers],[275kV Circuit Breaker]])</f>
        <v>0</v>
      </c>
      <c r="BB182" s="176" cm="1">
        <f t="array" ref="BB182">SUMIFS('N1.3_Project_Listing'!$P$16:$P$829, 'N1.3_Project_Listing'!$E$16:$E$829,'N1.3_Project_Listing'!$E182, 'N1.3_Project_Listing'!$A$16:$A$829,ET_Risk_SC_Summation[[#Headers],[275kV Transformer]])</f>
        <v>0</v>
      </c>
      <c r="BC182" s="176" cm="1">
        <f t="array" ref="BC182">SUMIFS('N1.3_Project_Listing'!$P$16:$P$829, 'N1.3_Project_Listing'!$E$16:$E$829,'N1.3_Project_Listing'!$E182, 'N1.3_Project_Listing'!$A$16:$A$829,ET_Risk_SC_Summation[[#Headers],[275kV Reactor]])</f>
        <v>0</v>
      </c>
      <c r="BD182" s="176" cm="1">
        <f t="array" ref="BD182">SUMIFS('N1.3_Project_Listing'!$P$16:$P$829, 'N1.3_Project_Listing'!$E$16:$E$829,'N1.3_Project_Listing'!$E182, 'N1.3_Project_Listing'!$A$16:$A$829,ET_Risk_SC_Summation[[#Headers],[275kV Underground Cable]])</f>
        <v>0</v>
      </c>
      <c r="BE182" s="176" cm="1">
        <f t="array" ref="BE182">SUMIFS('N1.3_Project_Listing'!$P$16:$P$829, 'N1.3_Project_Listing'!$E$16:$E$829,'N1.3_Project_Listing'!$E182, 'N1.3_Project_Listing'!$A$16:$A$829,ET_Risk_SC_Summation[[#Headers],[275kV OHL Conductor]])</f>
        <v>0</v>
      </c>
      <c r="BF182" s="176" cm="1">
        <f t="array" ref="BF182">SUMIFS('N1.3_Project_Listing'!$P$16:$P$829, 'N1.3_Project_Listing'!$E$16:$E$829,'N1.3_Project_Listing'!$E182, 'N1.3_Project_Listing'!$A$16:$A$829,ET_Risk_SC_Summation[[#Headers],[275kV OHL Fittings]])</f>
        <v>0</v>
      </c>
      <c r="BG182" s="176" cm="1">
        <f t="array" ref="BG182">SUMIFS('N1.3_Project_Listing'!$P$16:$P$829, 'N1.3_Project_Listing'!$E$16:$E$829,'N1.3_Project_Listing'!$E182, 'N1.3_Project_Listing'!$A$16:$A$829,ET_Risk_SC_Summation[[#Headers],[275kV OHL Tower]])</f>
        <v>0</v>
      </c>
      <c r="BH182" s="176" cm="1">
        <f t="array" ref="BH182">SUMIFS('N1.3_Project_Listing'!$P$16:$P$829, 'N1.3_Project_Listing'!$E$16:$E$829,'N1.3_Project_Listing'!$E182, 'N1.3_Project_Listing'!$A$16:$A$829,ET_Risk_SC_Summation[[#Headers],[400kV Circuit Breaker]])</f>
        <v>0</v>
      </c>
      <c r="BI182" s="176" cm="1">
        <f t="array" ref="BI182">SUMIFS('N1.3_Project_Listing'!$P$16:$P$829, 'N1.3_Project_Listing'!$E$16:$E$829,'N1.3_Project_Listing'!$E182, 'N1.3_Project_Listing'!$A$16:$A$829,ET_Risk_SC_Summation[[#Headers],[400kV Transformer]])</f>
        <v>0</v>
      </c>
      <c r="BJ182" s="176" cm="1">
        <f t="array" ref="BJ182">SUMIFS('N1.3_Project_Listing'!$P$16:$P$829, 'N1.3_Project_Listing'!$E$16:$E$829,'N1.3_Project_Listing'!$E182, 'N1.3_Project_Listing'!$A$16:$A$829,ET_Risk_SC_Summation[[#Headers],[400kV Reactor]])</f>
        <v>0</v>
      </c>
      <c r="BK182" s="176" cm="1">
        <f t="array" ref="BK182">SUMIFS('N1.3_Project_Listing'!$P$16:$P$829, 'N1.3_Project_Listing'!$E$16:$E$829,'N1.3_Project_Listing'!$E182, 'N1.3_Project_Listing'!$A$16:$A$829,ET_Risk_SC_Summation[[#Headers],[400kV Underground Cable]])</f>
        <v>0</v>
      </c>
      <c r="BL182" s="176" cm="1">
        <f t="array" ref="BL182">SUMIFS('N1.3_Project_Listing'!$P$16:$P$829, 'N1.3_Project_Listing'!$E$16:$E$829,'N1.3_Project_Listing'!$E182, 'N1.3_Project_Listing'!$A$16:$A$829,ET_Risk_SC_Summation[[#Headers],[400kV OHL Conductor]])</f>
        <v>0</v>
      </c>
      <c r="BM182" s="176" cm="1">
        <f t="array" ref="BM182">SUMIFS('N1.3_Project_Listing'!$P$16:$P$829, 'N1.3_Project_Listing'!$E$16:$E$829,'N1.3_Project_Listing'!$E182, 'N1.3_Project_Listing'!$A$16:$A$829,ET_Risk_SC_Summation[[#Headers],[400kV OHL Fittings]])</f>
        <v>0</v>
      </c>
      <c r="BN182" s="176" cm="1">
        <f t="array" ref="BN182">SUMIFS('N1.3_Project_Listing'!$P$16:$P$829, 'N1.3_Project_Listing'!$E$16:$E$829,'N1.3_Project_Listing'!$E182, 'N1.3_Project_Listing'!$A$16:$A$829,ET_Risk_SC_Summation[[#Headers],[400kV OHL Tower]])</f>
        <v>0</v>
      </c>
      <c r="BO182" s="177" t="str">
        <f>IF(SUM(ET_Risk_SC_Summation[[#This Row],[132kV Circuit Breaker]:[400kV OHL Tower]])=0, "n/a", INDEX(ET_Risk_SC_Summation[#Headers],1,MATCH(MAX(ET_Risk_SC_Summation[[#This Row],[132kV Circuit Breaker]:[400kV OHL Tower]]),ET_Risk_SC_Summation[[#This Row],[132kV Circuit Breaker]:[400kV OHL Tower]],0)))</f>
        <v>n/a</v>
      </c>
      <c r="BP182" s="177" t="str">
        <f>IFERROR(INDEX('N0.7_Lookup_References'!$G$77:$G$98,MATCH(ET_Risk_SC_Summation[[#This Row],[Mxx Category]],'N0.7_Lookup_References'!$F$77:$F$98,0)),"")</f>
        <v/>
      </c>
    </row>
    <row r="183" spans="1:68" ht="94.5">
      <c r="A183" s="160" t="str">
        <f>IFERROR(INDEX(N1.2_Intervention_Types[NARM Asset Category],MATCH('N1.3_Project_Listing'!$C183,N1.2_Intervention_Types[Intervention Type ID],0),1),"")</f>
        <v>Governors</v>
      </c>
      <c r="B183" s="160" t="str">
        <f>IF($D$2="GD",IFERROR(INDEX(N1.2_Intervention_Types[C&amp;V Asset Category (GD)],MATCH('N1.3_Project_Listing'!$C183,N1.2_Intervention_Types[Intervention Type ID],0),1),""),IFERROR(INDEX(N1.2_Intervention_Types[NARM Asset Category],MATCH('N1.3_Project_Listing'!$C183,N1.2_Intervention_Types[Intervention Type ID],0),1),""))</f>
        <v>Governors</v>
      </c>
      <c r="C183" s="67">
        <f>IFERROR(INDEX(N1.2_Intervention_Types[Intervention Type ID],MATCH('N1.3_Project_Listing'!$I183,N1.2_Intervention_Types[Intervention Type],0),1),"")</f>
        <v>94</v>
      </c>
      <c r="D183" s="160" t="str">
        <f>IFERROR(INDEX(N1.2_Intervention_Types[Intervention Category],MATCH('N1.3_Project_Listing'!$C183,N1.2_Intervention_Types[Intervention Type ID],0),1),"")</f>
        <v>Replacement</v>
      </c>
      <c r="E183" s="210" t="s">
        <v>772</v>
      </c>
      <c r="F183" s="236" t="s">
        <v>771</v>
      </c>
      <c r="G183" s="236" t="s">
        <v>193</v>
      </c>
      <c r="H183" s="236" t="s">
        <v>300</v>
      </c>
      <c r="I183" s="151" t="s">
        <v>768</v>
      </c>
      <c r="J183" s="139">
        <v>2029</v>
      </c>
      <c r="K183" s="312">
        <v>2</v>
      </c>
      <c r="L183" s="312">
        <v>2</v>
      </c>
      <c r="M183" s="312">
        <v>0</v>
      </c>
      <c r="N183" s="343">
        <v>7.2578888935907124E-2</v>
      </c>
      <c r="O183" s="343">
        <v>3.0494858942734307E-3</v>
      </c>
      <c r="P183" s="365">
        <v>2.8787731240657743</v>
      </c>
      <c r="Q183" s="366">
        <f t="shared" si="14"/>
        <v>6.9529403041633686E-2</v>
      </c>
      <c r="R183" s="368">
        <f>IF('N1.3_Project_Listing'!$D183="Replacement",SUM('N1.3_Project_Listing'!$K183:$L183)/2,'N1.3_Project_Listing'!$M183)</f>
        <v>2</v>
      </c>
      <c r="S183" s="67" t="str">
        <f>IFERROR(INDEX('N0.7_Lookup_References'!$C$13:$C$72,MATCH($A183,'N0.7_Lookup_References'!$B$13:$B$72,0)),"")</f>
        <v>Number of</v>
      </c>
      <c r="T183" s="338" t="str">
        <f t="shared" si="15"/>
        <v/>
      </c>
      <c r="V183" s="358">
        <v>0</v>
      </c>
      <c r="W183" s="358">
        <v>0</v>
      </c>
      <c r="X183" s="358">
        <v>0</v>
      </c>
      <c r="Y183" s="358">
        <v>0</v>
      </c>
      <c r="Z183" s="358">
        <v>0</v>
      </c>
      <c r="AA183" s="358">
        <v>0</v>
      </c>
      <c r="AB183" s="358">
        <v>0</v>
      </c>
      <c r="AC183" s="358">
        <v>0</v>
      </c>
      <c r="AD183" s="358">
        <v>0</v>
      </c>
      <c r="AE183" s="358">
        <v>2</v>
      </c>
      <c r="AF183" s="358">
        <v>0</v>
      </c>
      <c r="AG183" s="358">
        <v>0</v>
      </c>
      <c r="AH183" s="358">
        <v>2</v>
      </c>
      <c r="AI183" s="358">
        <v>0</v>
      </c>
      <c r="AJ183" s="358">
        <v>0</v>
      </c>
      <c r="AK183" s="358">
        <v>0</v>
      </c>
      <c r="AL183" s="358">
        <v>0</v>
      </c>
      <c r="AM183" s="358">
        <v>0</v>
      </c>
      <c r="AN183" s="358">
        <v>0</v>
      </c>
      <c r="AO183" s="358">
        <v>0</v>
      </c>
      <c r="AP183" s="63">
        <f t="shared" si="16"/>
        <v>2</v>
      </c>
      <c r="AQ183" s="63">
        <f t="shared" si="17"/>
        <v>2</v>
      </c>
      <c r="AR183" s="63">
        <f t="shared" si="18"/>
        <v>0</v>
      </c>
      <c r="AT183" s="176" cm="1">
        <f t="array" ref="AT183">SUMIFS('N1.3_Project_Listing'!$P$16:$P$829, 'N1.3_Project_Listing'!$E$16:$E$829,'N1.3_Project_Listing'!$E183, 'N1.3_Project_Listing'!$A$16:$A$829,ET_Risk_SC_Summation[[#Headers],[132kV Circuit Breaker]])</f>
        <v>0</v>
      </c>
      <c r="AU183" s="176" cm="1">
        <f t="array" ref="AU183">SUMIFS('N1.3_Project_Listing'!$P$16:$P$829, 'N1.3_Project_Listing'!$E$16:$E$829,'N1.3_Project_Listing'!$E183, 'N1.3_Project_Listing'!$A$16:$A$829,ET_Risk_SC_Summation[[#Headers],[132kV Transformer]])</f>
        <v>0</v>
      </c>
      <c r="AV183" s="176" cm="1">
        <f t="array" ref="AV183">SUMIFS('N1.3_Project_Listing'!$P$16:$P$829, 'N1.3_Project_Listing'!$E$16:$E$829,'N1.3_Project_Listing'!$E183, 'N1.3_Project_Listing'!$A$16:$A$829,ET_Risk_SC_Summation[[#Headers],[132kV Reactor]])</f>
        <v>0</v>
      </c>
      <c r="AW183" s="176" cm="1">
        <f t="array" ref="AW183">SUMIFS('N1.3_Project_Listing'!$P$16:$P$829, 'N1.3_Project_Listing'!$E$16:$E$829,'N1.3_Project_Listing'!$E183, 'N1.3_Project_Listing'!$A$16:$A$829,ET_Risk_SC_Summation[[#Headers],[132kV Underground Cable]])</f>
        <v>0</v>
      </c>
      <c r="AX183" s="176" cm="1">
        <f t="array" ref="AX183">SUMIFS('N1.3_Project_Listing'!$P$16:$P$829, 'N1.3_Project_Listing'!$E$16:$E$829,'N1.3_Project_Listing'!$E183, 'N1.3_Project_Listing'!$A$16:$A$829,ET_Risk_SC_Summation[[#Headers],[132kV OHL Conductor]])</f>
        <v>0</v>
      </c>
      <c r="AY183" s="176" cm="1">
        <f t="array" ref="AY183">SUMIFS('N1.3_Project_Listing'!$P$16:$P$829, 'N1.3_Project_Listing'!$E$16:$E$829,'N1.3_Project_Listing'!$E183, 'N1.3_Project_Listing'!$A$16:$A$829,ET_Risk_SC_Summation[[#Headers],[132kV OHL Fittings]])</f>
        <v>0</v>
      </c>
      <c r="AZ183" s="176" cm="1">
        <f t="array" ref="AZ183">SUMIFS('N1.3_Project_Listing'!$P$16:$P$829, 'N1.3_Project_Listing'!$E$16:$E$829,'N1.3_Project_Listing'!$E183, 'N1.3_Project_Listing'!$A$16:$A$829,ET_Risk_SC_Summation[[#Headers],[132kV OHL Tower]])</f>
        <v>0</v>
      </c>
      <c r="BA183" s="176" cm="1">
        <f t="array" ref="BA183">SUMIFS('N1.3_Project_Listing'!$P$16:$P$829, 'N1.3_Project_Listing'!$E$16:$E$829,'N1.3_Project_Listing'!$E183, 'N1.3_Project_Listing'!$A$16:$A$829,ET_Risk_SC_Summation[[#Headers],[275kV Circuit Breaker]])</f>
        <v>0</v>
      </c>
      <c r="BB183" s="176" cm="1">
        <f t="array" ref="BB183">SUMIFS('N1.3_Project_Listing'!$P$16:$P$829, 'N1.3_Project_Listing'!$E$16:$E$829,'N1.3_Project_Listing'!$E183, 'N1.3_Project_Listing'!$A$16:$A$829,ET_Risk_SC_Summation[[#Headers],[275kV Transformer]])</f>
        <v>0</v>
      </c>
      <c r="BC183" s="176" cm="1">
        <f t="array" ref="BC183">SUMIFS('N1.3_Project_Listing'!$P$16:$P$829, 'N1.3_Project_Listing'!$E$16:$E$829,'N1.3_Project_Listing'!$E183, 'N1.3_Project_Listing'!$A$16:$A$829,ET_Risk_SC_Summation[[#Headers],[275kV Reactor]])</f>
        <v>0</v>
      </c>
      <c r="BD183" s="176" cm="1">
        <f t="array" ref="BD183">SUMIFS('N1.3_Project_Listing'!$P$16:$P$829, 'N1.3_Project_Listing'!$E$16:$E$829,'N1.3_Project_Listing'!$E183, 'N1.3_Project_Listing'!$A$16:$A$829,ET_Risk_SC_Summation[[#Headers],[275kV Underground Cable]])</f>
        <v>0</v>
      </c>
      <c r="BE183" s="176" cm="1">
        <f t="array" ref="BE183">SUMIFS('N1.3_Project_Listing'!$P$16:$P$829, 'N1.3_Project_Listing'!$E$16:$E$829,'N1.3_Project_Listing'!$E183, 'N1.3_Project_Listing'!$A$16:$A$829,ET_Risk_SC_Summation[[#Headers],[275kV OHL Conductor]])</f>
        <v>0</v>
      </c>
      <c r="BF183" s="176" cm="1">
        <f t="array" ref="BF183">SUMIFS('N1.3_Project_Listing'!$P$16:$P$829, 'N1.3_Project_Listing'!$E$16:$E$829,'N1.3_Project_Listing'!$E183, 'N1.3_Project_Listing'!$A$16:$A$829,ET_Risk_SC_Summation[[#Headers],[275kV OHL Fittings]])</f>
        <v>0</v>
      </c>
      <c r="BG183" s="176" cm="1">
        <f t="array" ref="BG183">SUMIFS('N1.3_Project_Listing'!$P$16:$P$829, 'N1.3_Project_Listing'!$E$16:$E$829,'N1.3_Project_Listing'!$E183, 'N1.3_Project_Listing'!$A$16:$A$829,ET_Risk_SC_Summation[[#Headers],[275kV OHL Tower]])</f>
        <v>0</v>
      </c>
      <c r="BH183" s="176" cm="1">
        <f t="array" ref="BH183">SUMIFS('N1.3_Project_Listing'!$P$16:$P$829, 'N1.3_Project_Listing'!$E$16:$E$829,'N1.3_Project_Listing'!$E183, 'N1.3_Project_Listing'!$A$16:$A$829,ET_Risk_SC_Summation[[#Headers],[400kV Circuit Breaker]])</f>
        <v>0</v>
      </c>
      <c r="BI183" s="176" cm="1">
        <f t="array" ref="BI183">SUMIFS('N1.3_Project_Listing'!$P$16:$P$829, 'N1.3_Project_Listing'!$E$16:$E$829,'N1.3_Project_Listing'!$E183, 'N1.3_Project_Listing'!$A$16:$A$829,ET_Risk_SC_Summation[[#Headers],[400kV Transformer]])</f>
        <v>0</v>
      </c>
      <c r="BJ183" s="176" cm="1">
        <f t="array" ref="BJ183">SUMIFS('N1.3_Project_Listing'!$P$16:$P$829, 'N1.3_Project_Listing'!$E$16:$E$829,'N1.3_Project_Listing'!$E183, 'N1.3_Project_Listing'!$A$16:$A$829,ET_Risk_SC_Summation[[#Headers],[400kV Reactor]])</f>
        <v>0</v>
      </c>
      <c r="BK183" s="176" cm="1">
        <f t="array" ref="BK183">SUMIFS('N1.3_Project_Listing'!$P$16:$P$829, 'N1.3_Project_Listing'!$E$16:$E$829,'N1.3_Project_Listing'!$E183, 'N1.3_Project_Listing'!$A$16:$A$829,ET_Risk_SC_Summation[[#Headers],[400kV Underground Cable]])</f>
        <v>0</v>
      </c>
      <c r="BL183" s="176" cm="1">
        <f t="array" ref="BL183">SUMIFS('N1.3_Project_Listing'!$P$16:$P$829, 'N1.3_Project_Listing'!$E$16:$E$829,'N1.3_Project_Listing'!$E183, 'N1.3_Project_Listing'!$A$16:$A$829,ET_Risk_SC_Summation[[#Headers],[400kV OHL Conductor]])</f>
        <v>0</v>
      </c>
      <c r="BM183" s="176" cm="1">
        <f t="array" ref="BM183">SUMIFS('N1.3_Project_Listing'!$P$16:$P$829, 'N1.3_Project_Listing'!$E$16:$E$829,'N1.3_Project_Listing'!$E183, 'N1.3_Project_Listing'!$A$16:$A$829,ET_Risk_SC_Summation[[#Headers],[400kV OHL Fittings]])</f>
        <v>0</v>
      </c>
      <c r="BN183" s="176" cm="1">
        <f t="array" ref="BN183">SUMIFS('N1.3_Project_Listing'!$P$16:$P$829, 'N1.3_Project_Listing'!$E$16:$E$829,'N1.3_Project_Listing'!$E183, 'N1.3_Project_Listing'!$A$16:$A$829,ET_Risk_SC_Summation[[#Headers],[400kV OHL Tower]])</f>
        <v>0</v>
      </c>
      <c r="BO183" s="177" t="str">
        <f>IF(SUM(ET_Risk_SC_Summation[[#This Row],[132kV Circuit Breaker]:[400kV OHL Tower]])=0, "n/a", INDEX(ET_Risk_SC_Summation[#Headers],1,MATCH(MAX(ET_Risk_SC_Summation[[#This Row],[132kV Circuit Breaker]:[400kV OHL Tower]]),ET_Risk_SC_Summation[[#This Row],[132kV Circuit Breaker]:[400kV OHL Tower]],0)))</f>
        <v>n/a</v>
      </c>
      <c r="BP183" s="177" t="str">
        <f>IFERROR(INDEX('N0.7_Lookup_References'!$G$77:$G$98,MATCH(ET_Risk_SC_Summation[[#This Row],[Mxx Category]],'N0.7_Lookup_References'!$F$77:$F$98,0)),"")</f>
        <v/>
      </c>
    </row>
    <row r="184" spans="1:68" ht="94.5">
      <c r="A184" s="160" t="str">
        <f>IFERROR(INDEX(N1.2_Intervention_Types[NARM Asset Category],MATCH('N1.3_Project_Listing'!$C184,N1.2_Intervention_Types[Intervention Type ID],0),1),"")</f>
        <v>Governors</v>
      </c>
      <c r="B184" s="160" t="str">
        <f>IF($D$2="GD",IFERROR(INDEX(N1.2_Intervention_Types[C&amp;V Asset Category (GD)],MATCH('N1.3_Project_Listing'!$C184,N1.2_Intervention_Types[Intervention Type ID],0),1),""),IFERROR(INDEX(N1.2_Intervention_Types[NARM Asset Category],MATCH('N1.3_Project_Listing'!$C184,N1.2_Intervention_Types[Intervention Type ID],0),1),""))</f>
        <v>Governors</v>
      </c>
      <c r="C184" s="67">
        <f>IFERROR(INDEX(N1.2_Intervention_Types[Intervention Type ID],MATCH('N1.3_Project_Listing'!$I184,N1.2_Intervention_Types[Intervention Type],0),1),"")</f>
        <v>94</v>
      </c>
      <c r="D184" s="160" t="str">
        <f>IFERROR(INDEX(N1.2_Intervention_Types[Intervention Category],MATCH('N1.3_Project_Listing'!$C184,N1.2_Intervention_Types[Intervention Type ID],0),1),"")</f>
        <v>Replacement</v>
      </c>
      <c r="E184" s="210" t="s">
        <v>772</v>
      </c>
      <c r="F184" s="236" t="s">
        <v>771</v>
      </c>
      <c r="G184" s="236" t="s">
        <v>193</v>
      </c>
      <c r="H184" s="236" t="s">
        <v>300</v>
      </c>
      <c r="I184" s="151" t="s">
        <v>768</v>
      </c>
      <c r="J184" s="139">
        <v>2030</v>
      </c>
      <c r="K184" s="312">
        <v>4</v>
      </c>
      <c r="L184" s="312">
        <v>4</v>
      </c>
      <c r="M184" s="312">
        <v>0</v>
      </c>
      <c r="N184" s="343">
        <v>0.15425360578338349</v>
      </c>
      <c r="O184" s="343">
        <v>6.8479200348385881E-3</v>
      </c>
      <c r="P184" s="365">
        <v>6.0511503806670621</v>
      </c>
      <c r="Q184" s="366">
        <f t="shared" si="14"/>
        <v>0.1474056857485449</v>
      </c>
      <c r="R184" s="368">
        <f>IF('N1.3_Project_Listing'!$D184="Replacement",SUM('N1.3_Project_Listing'!$K184:$L184)/2,'N1.3_Project_Listing'!$M184)</f>
        <v>4</v>
      </c>
      <c r="S184" s="67" t="str">
        <f>IFERROR(INDEX('N0.7_Lookup_References'!$C$13:$C$72,MATCH($A184,'N0.7_Lookup_References'!$B$13:$B$72,0)),"")</f>
        <v>Number of</v>
      </c>
      <c r="T184" s="338" t="str">
        <f t="shared" si="15"/>
        <v/>
      </c>
      <c r="V184" s="358">
        <v>0</v>
      </c>
      <c r="W184" s="358">
        <v>0</v>
      </c>
      <c r="X184" s="358">
        <v>0</v>
      </c>
      <c r="Y184" s="358">
        <v>0</v>
      </c>
      <c r="Z184" s="358">
        <v>0</v>
      </c>
      <c r="AA184" s="358">
        <v>0</v>
      </c>
      <c r="AB184" s="358">
        <v>0</v>
      </c>
      <c r="AC184" s="358">
        <v>0</v>
      </c>
      <c r="AD184" s="358">
        <v>0</v>
      </c>
      <c r="AE184" s="358">
        <v>4</v>
      </c>
      <c r="AF184" s="358">
        <v>0</v>
      </c>
      <c r="AG184" s="358">
        <v>0</v>
      </c>
      <c r="AH184" s="358">
        <v>2</v>
      </c>
      <c r="AI184" s="358">
        <v>1</v>
      </c>
      <c r="AJ184" s="358">
        <v>1</v>
      </c>
      <c r="AK184" s="358">
        <v>0</v>
      </c>
      <c r="AL184" s="358">
        <v>0</v>
      </c>
      <c r="AM184" s="358">
        <v>0</v>
      </c>
      <c r="AN184" s="358">
        <v>0</v>
      </c>
      <c r="AO184" s="358">
        <v>0</v>
      </c>
      <c r="AP184" s="63">
        <f t="shared" si="16"/>
        <v>4</v>
      </c>
      <c r="AQ184" s="63">
        <f t="shared" si="17"/>
        <v>4</v>
      </c>
      <c r="AR184" s="63">
        <f t="shared" si="18"/>
        <v>0</v>
      </c>
      <c r="AT184" s="176" cm="1">
        <f t="array" ref="AT184">SUMIFS('N1.3_Project_Listing'!$P$16:$P$829, 'N1.3_Project_Listing'!$E$16:$E$829,'N1.3_Project_Listing'!$E184, 'N1.3_Project_Listing'!$A$16:$A$829,ET_Risk_SC_Summation[[#Headers],[132kV Circuit Breaker]])</f>
        <v>0</v>
      </c>
      <c r="AU184" s="176" cm="1">
        <f t="array" ref="AU184">SUMIFS('N1.3_Project_Listing'!$P$16:$P$829, 'N1.3_Project_Listing'!$E$16:$E$829,'N1.3_Project_Listing'!$E184, 'N1.3_Project_Listing'!$A$16:$A$829,ET_Risk_SC_Summation[[#Headers],[132kV Transformer]])</f>
        <v>0</v>
      </c>
      <c r="AV184" s="176" cm="1">
        <f t="array" ref="AV184">SUMIFS('N1.3_Project_Listing'!$P$16:$P$829, 'N1.3_Project_Listing'!$E$16:$E$829,'N1.3_Project_Listing'!$E184, 'N1.3_Project_Listing'!$A$16:$A$829,ET_Risk_SC_Summation[[#Headers],[132kV Reactor]])</f>
        <v>0</v>
      </c>
      <c r="AW184" s="176" cm="1">
        <f t="array" ref="AW184">SUMIFS('N1.3_Project_Listing'!$P$16:$P$829, 'N1.3_Project_Listing'!$E$16:$E$829,'N1.3_Project_Listing'!$E184, 'N1.3_Project_Listing'!$A$16:$A$829,ET_Risk_SC_Summation[[#Headers],[132kV Underground Cable]])</f>
        <v>0</v>
      </c>
      <c r="AX184" s="176" cm="1">
        <f t="array" ref="AX184">SUMIFS('N1.3_Project_Listing'!$P$16:$P$829, 'N1.3_Project_Listing'!$E$16:$E$829,'N1.3_Project_Listing'!$E184, 'N1.3_Project_Listing'!$A$16:$A$829,ET_Risk_SC_Summation[[#Headers],[132kV OHL Conductor]])</f>
        <v>0</v>
      </c>
      <c r="AY184" s="176" cm="1">
        <f t="array" ref="AY184">SUMIFS('N1.3_Project_Listing'!$P$16:$P$829, 'N1.3_Project_Listing'!$E$16:$E$829,'N1.3_Project_Listing'!$E184, 'N1.3_Project_Listing'!$A$16:$A$829,ET_Risk_SC_Summation[[#Headers],[132kV OHL Fittings]])</f>
        <v>0</v>
      </c>
      <c r="AZ184" s="176" cm="1">
        <f t="array" ref="AZ184">SUMIFS('N1.3_Project_Listing'!$P$16:$P$829, 'N1.3_Project_Listing'!$E$16:$E$829,'N1.3_Project_Listing'!$E184, 'N1.3_Project_Listing'!$A$16:$A$829,ET_Risk_SC_Summation[[#Headers],[132kV OHL Tower]])</f>
        <v>0</v>
      </c>
      <c r="BA184" s="176" cm="1">
        <f t="array" ref="BA184">SUMIFS('N1.3_Project_Listing'!$P$16:$P$829, 'N1.3_Project_Listing'!$E$16:$E$829,'N1.3_Project_Listing'!$E184, 'N1.3_Project_Listing'!$A$16:$A$829,ET_Risk_SC_Summation[[#Headers],[275kV Circuit Breaker]])</f>
        <v>0</v>
      </c>
      <c r="BB184" s="176" cm="1">
        <f t="array" ref="BB184">SUMIFS('N1.3_Project_Listing'!$P$16:$P$829, 'N1.3_Project_Listing'!$E$16:$E$829,'N1.3_Project_Listing'!$E184, 'N1.3_Project_Listing'!$A$16:$A$829,ET_Risk_SC_Summation[[#Headers],[275kV Transformer]])</f>
        <v>0</v>
      </c>
      <c r="BC184" s="176" cm="1">
        <f t="array" ref="BC184">SUMIFS('N1.3_Project_Listing'!$P$16:$P$829, 'N1.3_Project_Listing'!$E$16:$E$829,'N1.3_Project_Listing'!$E184, 'N1.3_Project_Listing'!$A$16:$A$829,ET_Risk_SC_Summation[[#Headers],[275kV Reactor]])</f>
        <v>0</v>
      </c>
      <c r="BD184" s="176" cm="1">
        <f t="array" ref="BD184">SUMIFS('N1.3_Project_Listing'!$P$16:$P$829, 'N1.3_Project_Listing'!$E$16:$E$829,'N1.3_Project_Listing'!$E184, 'N1.3_Project_Listing'!$A$16:$A$829,ET_Risk_SC_Summation[[#Headers],[275kV Underground Cable]])</f>
        <v>0</v>
      </c>
      <c r="BE184" s="176" cm="1">
        <f t="array" ref="BE184">SUMIFS('N1.3_Project_Listing'!$P$16:$P$829, 'N1.3_Project_Listing'!$E$16:$E$829,'N1.3_Project_Listing'!$E184, 'N1.3_Project_Listing'!$A$16:$A$829,ET_Risk_SC_Summation[[#Headers],[275kV OHL Conductor]])</f>
        <v>0</v>
      </c>
      <c r="BF184" s="176" cm="1">
        <f t="array" ref="BF184">SUMIFS('N1.3_Project_Listing'!$P$16:$P$829, 'N1.3_Project_Listing'!$E$16:$E$829,'N1.3_Project_Listing'!$E184, 'N1.3_Project_Listing'!$A$16:$A$829,ET_Risk_SC_Summation[[#Headers],[275kV OHL Fittings]])</f>
        <v>0</v>
      </c>
      <c r="BG184" s="176" cm="1">
        <f t="array" ref="BG184">SUMIFS('N1.3_Project_Listing'!$P$16:$P$829, 'N1.3_Project_Listing'!$E$16:$E$829,'N1.3_Project_Listing'!$E184, 'N1.3_Project_Listing'!$A$16:$A$829,ET_Risk_SC_Summation[[#Headers],[275kV OHL Tower]])</f>
        <v>0</v>
      </c>
      <c r="BH184" s="176" cm="1">
        <f t="array" ref="BH184">SUMIFS('N1.3_Project_Listing'!$P$16:$P$829, 'N1.3_Project_Listing'!$E$16:$E$829,'N1.3_Project_Listing'!$E184, 'N1.3_Project_Listing'!$A$16:$A$829,ET_Risk_SC_Summation[[#Headers],[400kV Circuit Breaker]])</f>
        <v>0</v>
      </c>
      <c r="BI184" s="176" cm="1">
        <f t="array" ref="BI184">SUMIFS('N1.3_Project_Listing'!$P$16:$P$829, 'N1.3_Project_Listing'!$E$16:$E$829,'N1.3_Project_Listing'!$E184, 'N1.3_Project_Listing'!$A$16:$A$829,ET_Risk_SC_Summation[[#Headers],[400kV Transformer]])</f>
        <v>0</v>
      </c>
      <c r="BJ184" s="176" cm="1">
        <f t="array" ref="BJ184">SUMIFS('N1.3_Project_Listing'!$P$16:$P$829, 'N1.3_Project_Listing'!$E$16:$E$829,'N1.3_Project_Listing'!$E184, 'N1.3_Project_Listing'!$A$16:$A$829,ET_Risk_SC_Summation[[#Headers],[400kV Reactor]])</f>
        <v>0</v>
      </c>
      <c r="BK184" s="176" cm="1">
        <f t="array" ref="BK184">SUMIFS('N1.3_Project_Listing'!$P$16:$P$829, 'N1.3_Project_Listing'!$E$16:$E$829,'N1.3_Project_Listing'!$E184, 'N1.3_Project_Listing'!$A$16:$A$829,ET_Risk_SC_Summation[[#Headers],[400kV Underground Cable]])</f>
        <v>0</v>
      </c>
      <c r="BL184" s="176" cm="1">
        <f t="array" ref="BL184">SUMIFS('N1.3_Project_Listing'!$P$16:$P$829, 'N1.3_Project_Listing'!$E$16:$E$829,'N1.3_Project_Listing'!$E184, 'N1.3_Project_Listing'!$A$16:$A$829,ET_Risk_SC_Summation[[#Headers],[400kV OHL Conductor]])</f>
        <v>0</v>
      </c>
      <c r="BM184" s="176" cm="1">
        <f t="array" ref="BM184">SUMIFS('N1.3_Project_Listing'!$P$16:$P$829, 'N1.3_Project_Listing'!$E$16:$E$829,'N1.3_Project_Listing'!$E184, 'N1.3_Project_Listing'!$A$16:$A$829,ET_Risk_SC_Summation[[#Headers],[400kV OHL Fittings]])</f>
        <v>0</v>
      </c>
      <c r="BN184" s="176" cm="1">
        <f t="array" ref="BN184">SUMIFS('N1.3_Project_Listing'!$P$16:$P$829, 'N1.3_Project_Listing'!$E$16:$E$829,'N1.3_Project_Listing'!$E184, 'N1.3_Project_Listing'!$A$16:$A$829,ET_Risk_SC_Summation[[#Headers],[400kV OHL Tower]])</f>
        <v>0</v>
      </c>
      <c r="BO184" s="177" t="str">
        <f>IF(SUM(ET_Risk_SC_Summation[[#This Row],[132kV Circuit Breaker]:[400kV OHL Tower]])=0, "n/a", INDEX(ET_Risk_SC_Summation[#Headers],1,MATCH(MAX(ET_Risk_SC_Summation[[#This Row],[132kV Circuit Breaker]:[400kV OHL Tower]]),ET_Risk_SC_Summation[[#This Row],[132kV Circuit Breaker]:[400kV OHL Tower]],0)))</f>
        <v>n/a</v>
      </c>
      <c r="BP184" s="177" t="str">
        <f>IFERROR(INDEX('N0.7_Lookup_References'!$G$77:$G$98,MATCH(ET_Risk_SC_Summation[[#This Row],[Mxx Category]],'N0.7_Lookup_References'!$F$77:$F$98,0)),"")</f>
        <v/>
      </c>
    </row>
    <row r="185" spans="1:68" ht="94.5">
      <c r="A185" s="160" t="str">
        <f>IFERROR(INDEX(N1.2_Intervention_Types[NARM Asset Category],MATCH('N1.3_Project_Listing'!$C185,N1.2_Intervention_Types[Intervention Type ID],0),1),"")</f>
        <v>Governors</v>
      </c>
      <c r="B185" s="160" t="str">
        <f>IF($D$2="GD",IFERROR(INDEX(N1.2_Intervention_Types[C&amp;V Asset Category (GD)],MATCH('N1.3_Project_Listing'!$C185,N1.2_Intervention_Types[Intervention Type ID],0),1),""),IFERROR(INDEX(N1.2_Intervention_Types[NARM Asset Category],MATCH('N1.3_Project_Listing'!$C185,N1.2_Intervention_Types[Intervention Type ID],0),1),""))</f>
        <v>Governors</v>
      </c>
      <c r="C185" s="67">
        <f>IFERROR(INDEX(N1.2_Intervention_Types[Intervention Type ID],MATCH('N1.3_Project_Listing'!$I185,N1.2_Intervention_Types[Intervention Type],0),1),"")</f>
        <v>94</v>
      </c>
      <c r="D185" s="160" t="str">
        <f>IFERROR(INDEX(N1.2_Intervention_Types[Intervention Category],MATCH('N1.3_Project_Listing'!$C185,N1.2_Intervention_Types[Intervention Type ID],0),1),"")</f>
        <v>Replacement</v>
      </c>
      <c r="E185" s="210" t="s">
        <v>772</v>
      </c>
      <c r="F185" s="236" t="s">
        <v>771</v>
      </c>
      <c r="G185" s="236" t="s">
        <v>193</v>
      </c>
      <c r="H185" s="236" t="s">
        <v>300</v>
      </c>
      <c r="I185" s="151" t="s">
        <v>768</v>
      </c>
      <c r="J185" s="139">
        <v>2031</v>
      </c>
      <c r="K185" s="312">
        <v>2</v>
      </c>
      <c r="L185" s="312">
        <v>2</v>
      </c>
      <c r="M185" s="312">
        <v>0</v>
      </c>
      <c r="N185" s="343">
        <v>3.5854577809577744E-2</v>
      </c>
      <c r="O185" s="343">
        <v>2.1372091766907616E-3</v>
      </c>
      <c r="P185" s="365">
        <v>1.2744646424703627</v>
      </c>
      <c r="Q185" s="366">
        <f t="shared" si="14"/>
        <v>3.3717368632886983E-2</v>
      </c>
      <c r="R185" s="368">
        <f>IF('N1.3_Project_Listing'!$D185="Replacement",SUM('N1.3_Project_Listing'!$K185:$L185)/2,'N1.3_Project_Listing'!$M185)</f>
        <v>2</v>
      </c>
      <c r="S185" s="67" t="str">
        <f>IFERROR(INDEX('N0.7_Lookup_References'!$C$13:$C$72,MATCH($A185,'N0.7_Lookup_References'!$B$13:$B$72,0)),"")</f>
        <v>Number of</v>
      </c>
      <c r="T185" s="338" t="str">
        <f t="shared" si="15"/>
        <v/>
      </c>
      <c r="V185" s="358">
        <v>0</v>
      </c>
      <c r="W185" s="358">
        <v>0</v>
      </c>
      <c r="X185" s="358">
        <v>0</v>
      </c>
      <c r="Y185" s="358">
        <v>0</v>
      </c>
      <c r="Z185" s="358">
        <v>0</v>
      </c>
      <c r="AA185" s="358">
        <v>0</v>
      </c>
      <c r="AB185" s="358">
        <v>0</v>
      </c>
      <c r="AC185" s="358">
        <v>0</v>
      </c>
      <c r="AD185" s="358">
        <v>0</v>
      </c>
      <c r="AE185" s="358">
        <v>2</v>
      </c>
      <c r="AF185" s="358">
        <v>0</v>
      </c>
      <c r="AG185" s="358">
        <v>1</v>
      </c>
      <c r="AH185" s="358">
        <v>1</v>
      </c>
      <c r="AI185" s="358">
        <v>0</v>
      </c>
      <c r="AJ185" s="358">
        <v>0</v>
      </c>
      <c r="AK185" s="358">
        <v>0</v>
      </c>
      <c r="AL185" s="358">
        <v>0</v>
      </c>
      <c r="AM185" s="358">
        <v>0</v>
      </c>
      <c r="AN185" s="358">
        <v>0</v>
      </c>
      <c r="AO185" s="358">
        <v>0</v>
      </c>
      <c r="AP185" s="63">
        <f t="shared" si="16"/>
        <v>2</v>
      </c>
      <c r="AQ185" s="63">
        <f t="shared" si="17"/>
        <v>2</v>
      </c>
      <c r="AR185" s="63">
        <f t="shared" si="18"/>
        <v>0</v>
      </c>
      <c r="AT185" s="176" cm="1">
        <f t="array" ref="AT185">SUMIFS('N1.3_Project_Listing'!$P$16:$P$829, 'N1.3_Project_Listing'!$E$16:$E$829,'N1.3_Project_Listing'!$E185, 'N1.3_Project_Listing'!$A$16:$A$829,ET_Risk_SC_Summation[[#Headers],[132kV Circuit Breaker]])</f>
        <v>0</v>
      </c>
      <c r="AU185" s="176" cm="1">
        <f t="array" ref="AU185">SUMIFS('N1.3_Project_Listing'!$P$16:$P$829, 'N1.3_Project_Listing'!$E$16:$E$829,'N1.3_Project_Listing'!$E185, 'N1.3_Project_Listing'!$A$16:$A$829,ET_Risk_SC_Summation[[#Headers],[132kV Transformer]])</f>
        <v>0</v>
      </c>
      <c r="AV185" s="176" cm="1">
        <f t="array" ref="AV185">SUMIFS('N1.3_Project_Listing'!$P$16:$P$829, 'N1.3_Project_Listing'!$E$16:$E$829,'N1.3_Project_Listing'!$E185, 'N1.3_Project_Listing'!$A$16:$A$829,ET_Risk_SC_Summation[[#Headers],[132kV Reactor]])</f>
        <v>0</v>
      </c>
      <c r="AW185" s="176" cm="1">
        <f t="array" ref="AW185">SUMIFS('N1.3_Project_Listing'!$P$16:$P$829, 'N1.3_Project_Listing'!$E$16:$E$829,'N1.3_Project_Listing'!$E185, 'N1.3_Project_Listing'!$A$16:$A$829,ET_Risk_SC_Summation[[#Headers],[132kV Underground Cable]])</f>
        <v>0</v>
      </c>
      <c r="AX185" s="176" cm="1">
        <f t="array" ref="AX185">SUMIFS('N1.3_Project_Listing'!$P$16:$P$829, 'N1.3_Project_Listing'!$E$16:$E$829,'N1.3_Project_Listing'!$E185, 'N1.3_Project_Listing'!$A$16:$A$829,ET_Risk_SC_Summation[[#Headers],[132kV OHL Conductor]])</f>
        <v>0</v>
      </c>
      <c r="AY185" s="176" cm="1">
        <f t="array" ref="AY185">SUMIFS('N1.3_Project_Listing'!$P$16:$P$829, 'N1.3_Project_Listing'!$E$16:$E$829,'N1.3_Project_Listing'!$E185, 'N1.3_Project_Listing'!$A$16:$A$829,ET_Risk_SC_Summation[[#Headers],[132kV OHL Fittings]])</f>
        <v>0</v>
      </c>
      <c r="AZ185" s="176" cm="1">
        <f t="array" ref="AZ185">SUMIFS('N1.3_Project_Listing'!$P$16:$P$829, 'N1.3_Project_Listing'!$E$16:$E$829,'N1.3_Project_Listing'!$E185, 'N1.3_Project_Listing'!$A$16:$A$829,ET_Risk_SC_Summation[[#Headers],[132kV OHL Tower]])</f>
        <v>0</v>
      </c>
      <c r="BA185" s="176" cm="1">
        <f t="array" ref="BA185">SUMIFS('N1.3_Project_Listing'!$P$16:$P$829, 'N1.3_Project_Listing'!$E$16:$E$829,'N1.3_Project_Listing'!$E185, 'N1.3_Project_Listing'!$A$16:$A$829,ET_Risk_SC_Summation[[#Headers],[275kV Circuit Breaker]])</f>
        <v>0</v>
      </c>
      <c r="BB185" s="176" cm="1">
        <f t="array" ref="BB185">SUMIFS('N1.3_Project_Listing'!$P$16:$P$829, 'N1.3_Project_Listing'!$E$16:$E$829,'N1.3_Project_Listing'!$E185, 'N1.3_Project_Listing'!$A$16:$A$829,ET_Risk_SC_Summation[[#Headers],[275kV Transformer]])</f>
        <v>0</v>
      </c>
      <c r="BC185" s="176" cm="1">
        <f t="array" ref="BC185">SUMIFS('N1.3_Project_Listing'!$P$16:$P$829, 'N1.3_Project_Listing'!$E$16:$E$829,'N1.3_Project_Listing'!$E185, 'N1.3_Project_Listing'!$A$16:$A$829,ET_Risk_SC_Summation[[#Headers],[275kV Reactor]])</f>
        <v>0</v>
      </c>
      <c r="BD185" s="176" cm="1">
        <f t="array" ref="BD185">SUMIFS('N1.3_Project_Listing'!$P$16:$P$829, 'N1.3_Project_Listing'!$E$16:$E$829,'N1.3_Project_Listing'!$E185, 'N1.3_Project_Listing'!$A$16:$A$829,ET_Risk_SC_Summation[[#Headers],[275kV Underground Cable]])</f>
        <v>0</v>
      </c>
      <c r="BE185" s="176" cm="1">
        <f t="array" ref="BE185">SUMIFS('N1.3_Project_Listing'!$P$16:$P$829, 'N1.3_Project_Listing'!$E$16:$E$829,'N1.3_Project_Listing'!$E185, 'N1.3_Project_Listing'!$A$16:$A$829,ET_Risk_SC_Summation[[#Headers],[275kV OHL Conductor]])</f>
        <v>0</v>
      </c>
      <c r="BF185" s="176" cm="1">
        <f t="array" ref="BF185">SUMIFS('N1.3_Project_Listing'!$P$16:$P$829, 'N1.3_Project_Listing'!$E$16:$E$829,'N1.3_Project_Listing'!$E185, 'N1.3_Project_Listing'!$A$16:$A$829,ET_Risk_SC_Summation[[#Headers],[275kV OHL Fittings]])</f>
        <v>0</v>
      </c>
      <c r="BG185" s="176" cm="1">
        <f t="array" ref="BG185">SUMIFS('N1.3_Project_Listing'!$P$16:$P$829, 'N1.3_Project_Listing'!$E$16:$E$829,'N1.3_Project_Listing'!$E185, 'N1.3_Project_Listing'!$A$16:$A$829,ET_Risk_SC_Summation[[#Headers],[275kV OHL Tower]])</f>
        <v>0</v>
      </c>
      <c r="BH185" s="176" cm="1">
        <f t="array" ref="BH185">SUMIFS('N1.3_Project_Listing'!$P$16:$P$829, 'N1.3_Project_Listing'!$E$16:$E$829,'N1.3_Project_Listing'!$E185, 'N1.3_Project_Listing'!$A$16:$A$829,ET_Risk_SC_Summation[[#Headers],[400kV Circuit Breaker]])</f>
        <v>0</v>
      </c>
      <c r="BI185" s="176" cm="1">
        <f t="array" ref="BI185">SUMIFS('N1.3_Project_Listing'!$P$16:$P$829, 'N1.3_Project_Listing'!$E$16:$E$829,'N1.3_Project_Listing'!$E185, 'N1.3_Project_Listing'!$A$16:$A$829,ET_Risk_SC_Summation[[#Headers],[400kV Transformer]])</f>
        <v>0</v>
      </c>
      <c r="BJ185" s="176" cm="1">
        <f t="array" ref="BJ185">SUMIFS('N1.3_Project_Listing'!$P$16:$P$829, 'N1.3_Project_Listing'!$E$16:$E$829,'N1.3_Project_Listing'!$E185, 'N1.3_Project_Listing'!$A$16:$A$829,ET_Risk_SC_Summation[[#Headers],[400kV Reactor]])</f>
        <v>0</v>
      </c>
      <c r="BK185" s="176" cm="1">
        <f t="array" ref="BK185">SUMIFS('N1.3_Project_Listing'!$P$16:$P$829, 'N1.3_Project_Listing'!$E$16:$E$829,'N1.3_Project_Listing'!$E185, 'N1.3_Project_Listing'!$A$16:$A$829,ET_Risk_SC_Summation[[#Headers],[400kV Underground Cable]])</f>
        <v>0</v>
      </c>
      <c r="BL185" s="176" cm="1">
        <f t="array" ref="BL185">SUMIFS('N1.3_Project_Listing'!$P$16:$P$829, 'N1.3_Project_Listing'!$E$16:$E$829,'N1.3_Project_Listing'!$E185, 'N1.3_Project_Listing'!$A$16:$A$829,ET_Risk_SC_Summation[[#Headers],[400kV OHL Conductor]])</f>
        <v>0</v>
      </c>
      <c r="BM185" s="176" cm="1">
        <f t="array" ref="BM185">SUMIFS('N1.3_Project_Listing'!$P$16:$P$829, 'N1.3_Project_Listing'!$E$16:$E$829,'N1.3_Project_Listing'!$E185, 'N1.3_Project_Listing'!$A$16:$A$829,ET_Risk_SC_Summation[[#Headers],[400kV OHL Fittings]])</f>
        <v>0</v>
      </c>
      <c r="BN185" s="176" cm="1">
        <f t="array" ref="BN185">SUMIFS('N1.3_Project_Listing'!$P$16:$P$829, 'N1.3_Project_Listing'!$E$16:$E$829,'N1.3_Project_Listing'!$E185, 'N1.3_Project_Listing'!$A$16:$A$829,ET_Risk_SC_Summation[[#Headers],[400kV OHL Tower]])</f>
        <v>0</v>
      </c>
      <c r="BO185" s="177" t="str">
        <f>IF(SUM(ET_Risk_SC_Summation[[#This Row],[132kV Circuit Breaker]:[400kV OHL Tower]])=0, "n/a", INDEX(ET_Risk_SC_Summation[#Headers],1,MATCH(MAX(ET_Risk_SC_Summation[[#This Row],[132kV Circuit Breaker]:[400kV OHL Tower]]),ET_Risk_SC_Summation[[#This Row],[132kV Circuit Breaker]:[400kV OHL Tower]],0)))</f>
        <v>n/a</v>
      </c>
      <c r="BP185" s="177" t="str">
        <f>IFERROR(INDEX('N0.7_Lookup_References'!$G$77:$G$98,MATCH(ET_Risk_SC_Summation[[#This Row],[Mxx Category]],'N0.7_Lookup_References'!$F$77:$F$98,0)),"")</f>
        <v/>
      </c>
    </row>
    <row r="186" spans="1:68" ht="81">
      <c r="A186" s="160" t="str">
        <f>IFERROR(INDEX(N1.2_Intervention_Types[NARM Asset Category],MATCH('N1.3_Project_Listing'!$C186,N1.2_Intervention_Types[Intervention Type ID],0),1),"")</f>
        <v>Governors</v>
      </c>
      <c r="B186" s="160" t="str">
        <f>IF($D$2="GD",IFERROR(INDEX(N1.2_Intervention_Types[C&amp;V Asset Category (GD)],MATCH('N1.3_Project_Listing'!$C186,N1.2_Intervention_Types[Intervention Type ID],0),1),""),IFERROR(INDEX(N1.2_Intervention_Types[NARM Asset Category],MATCH('N1.3_Project_Listing'!$C186,N1.2_Intervention_Types[Intervention Type ID],0),1),""))</f>
        <v>Governors</v>
      </c>
      <c r="C186" s="67">
        <f>IFERROR(INDEX(N1.2_Intervention_Types[Intervention Type ID],MATCH('N1.3_Project_Listing'!$I186,N1.2_Intervention_Types[Intervention Type],0),1),"")</f>
        <v>84</v>
      </c>
      <c r="D186" s="160" t="str">
        <f>IFERROR(INDEX(N1.2_Intervention_Types[Intervention Category],MATCH('N1.3_Project_Listing'!$C186,N1.2_Intervention_Types[Intervention Type ID],0),1),"")</f>
        <v>Replacement</v>
      </c>
      <c r="E186" s="210" t="s">
        <v>773</v>
      </c>
      <c r="F186" s="236" t="s">
        <v>774</v>
      </c>
      <c r="G186" s="236" t="s">
        <v>181</v>
      </c>
      <c r="H186" s="236" t="s">
        <v>300</v>
      </c>
      <c r="I186" s="151" t="s">
        <v>775</v>
      </c>
      <c r="J186" s="139">
        <v>2027</v>
      </c>
      <c r="K186" s="312">
        <v>2</v>
      </c>
      <c r="L186" s="312">
        <v>2</v>
      </c>
      <c r="M186" s="312">
        <v>0</v>
      </c>
      <c r="N186" s="343">
        <v>2.9953320963665452E-3</v>
      </c>
      <c r="O186" s="343">
        <v>6.9659654427068945E-4</v>
      </c>
      <c r="P186" s="365">
        <v>0.12956623986278959</v>
      </c>
      <c r="Q186" s="366">
        <f t="shared" si="14"/>
        <v>2.2987355520958557E-3</v>
      </c>
      <c r="R186" s="368">
        <f>IF('N1.3_Project_Listing'!$D186="Replacement",SUM('N1.3_Project_Listing'!$K186:$L186)/2,'N1.3_Project_Listing'!$M186)</f>
        <v>2</v>
      </c>
      <c r="S186" s="67" t="str">
        <f>IFERROR(INDEX('N0.7_Lookup_References'!$C$13:$C$72,MATCH($A186,'N0.7_Lookup_References'!$B$13:$B$72,0)),"")</f>
        <v>Number of</v>
      </c>
      <c r="T186" s="338" t="str">
        <f t="shared" si="15"/>
        <v/>
      </c>
      <c r="V186" s="358">
        <v>0</v>
      </c>
      <c r="W186" s="358">
        <v>0</v>
      </c>
      <c r="X186" s="358">
        <v>2</v>
      </c>
      <c r="Y186" s="358">
        <v>0</v>
      </c>
      <c r="Z186" s="358">
        <v>0</v>
      </c>
      <c r="AA186" s="358">
        <v>0</v>
      </c>
      <c r="AB186" s="358">
        <v>0</v>
      </c>
      <c r="AC186" s="358">
        <v>0</v>
      </c>
      <c r="AD186" s="358">
        <v>0</v>
      </c>
      <c r="AE186" s="358">
        <v>0</v>
      </c>
      <c r="AF186" s="358">
        <v>2</v>
      </c>
      <c r="AG186" s="358">
        <v>0</v>
      </c>
      <c r="AH186" s="358">
        <v>0</v>
      </c>
      <c r="AI186" s="358">
        <v>0</v>
      </c>
      <c r="AJ186" s="358">
        <v>0</v>
      </c>
      <c r="AK186" s="358">
        <v>0</v>
      </c>
      <c r="AL186" s="358">
        <v>0</v>
      </c>
      <c r="AM186" s="358">
        <v>0</v>
      </c>
      <c r="AN186" s="358">
        <v>0</v>
      </c>
      <c r="AO186" s="358">
        <v>0</v>
      </c>
      <c r="AP186" s="63">
        <f t="shared" si="16"/>
        <v>2</v>
      </c>
      <c r="AQ186" s="63">
        <f t="shared" si="17"/>
        <v>2</v>
      </c>
      <c r="AR186" s="63">
        <f t="shared" si="18"/>
        <v>0</v>
      </c>
      <c r="AT186" s="176" cm="1">
        <f t="array" ref="AT186">SUMIFS('N1.3_Project_Listing'!$P$16:$P$829, 'N1.3_Project_Listing'!$E$16:$E$829,'N1.3_Project_Listing'!$E186, 'N1.3_Project_Listing'!$A$16:$A$829,ET_Risk_SC_Summation[[#Headers],[132kV Circuit Breaker]])</f>
        <v>0</v>
      </c>
      <c r="AU186" s="176" cm="1">
        <f t="array" ref="AU186">SUMIFS('N1.3_Project_Listing'!$P$16:$P$829, 'N1.3_Project_Listing'!$E$16:$E$829,'N1.3_Project_Listing'!$E186, 'N1.3_Project_Listing'!$A$16:$A$829,ET_Risk_SC_Summation[[#Headers],[132kV Transformer]])</f>
        <v>0</v>
      </c>
      <c r="AV186" s="176" cm="1">
        <f t="array" ref="AV186">SUMIFS('N1.3_Project_Listing'!$P$16:$P$829, 'N1.3_Project_Listing'!$E$16:$E$829,'N1.3_Project_Listing'!$E186, 'N1.3_Project_Listing'!$A$16:$A$829,ET_Risk_SC_Summation[[#Headers],[132kV Reactor]])</f>
        <v>0</v>
      </c>
      <c r="AW186" s="176" cm="1">
        <f t="array" ref="AW186">SUMIFS('N1.3_Project_Listing'!$P$16:$P$829, 'N1.3_Project_Listing'!$E$16:$E$829,'N1.3_Project_Listing'!$E186, 'N1.3_Project_Listing'!$A$16:$A$829,ET_Risk_SC_Summation[[#Headers],[132kV Underground Cable]])</f>
        <v>0</v>
      </c>
      <c r="AX186" s="176" cm="1">
        <f t="array" ref="AX186">SUMIFS('N1.3_Project_Listing'!$P$16:$P$829, 'N1.3_Project_Listing'!$E$16:$E$829,'N1.3_Project_Listing'!$E186, 'N1.3_Project_Listing'!$A$16:$A$829,ET_Risk_SC_Summation[[#Headers],[132kV OHL Conductor]])</f>
        <v>0</v>
      </c>
      <c r="AY186" s="176" cm="1">
        <f t="array" ref="AY186">SUMIFS('N1.3_Project_Listing'!$P$16:$P$829, 'N1.3_Project_Listing'!$E$16:$E$829,'N1.3_Project_Listing'!$E186, 'N1.3_Project_Listing'!$A$16:$A$829,ET_Risk_SC_Summation[[#Headers],[132kV OHL Fittings]])</f>
        <v>0</v>
      </c>
      <c r="AZ186" s="176" cm="1">
        <f t="array" ref="AZ186">SUMIFS('N1.3_Project_Listing'!$P$16:$P$829, 'N1.3_Project_Listing'!$E$16:$E$829,'N1.3_Project_Listing'!$E186, 'N1.3_Project_Listing'!$A$16:$A$829,ET_Risk_SC_Summation[[#Headers],[132kV OHL Tower]])</f>
        <v>0</v>
      </c>
      <c r="BA186" s="176" cm="1">
        <f t="array" ref="BA186">SUMIFS('N1.3_Project_Listing'!$P$16:$P$829, 'N1.3_Project_Listing'!$E$16:$E$829,'N1.3_Project_Listing'!$E186, 'N1.3_Project_Listing'!$A$16:$A$829,ET_Risk_SC_Summation[[#Headers],[275kV Circuit Breaker]])</f>
        <v>0</v>
      </c>
      <c r="BB186" s="176" cm="1">
        <f t="array" ref="BB186">SUMIFS('N1.3_Project_Listing'!$P$16:$P$829, 'N1.3_Project_Listing'!$E$16:$E$829,'N1.3_Project_Listing'!$E186, 'N1.3_Project_Listing'!$A$16:$A$829,ET_Risk_SC_Summation[[#Headers],[275kV Transformer]])</f>
        <v>0</v>
      </c>
      <c r="BC186" s="176" cm="1">
        <f t="array" ref="BC186">SUMIFS('N1.3_Project_Listing'!$P$16:$P$829, 'N1.3_Project_Listing'!$E$16:$E$829,'N1.3_Project_Listing'!$E186, 'N1.3_Project_Listing'!$A$16:$A$829,ET_Risk_SC_Summation[[#Headers],[275kV Reactor]])</f>
        <v>0</v>
      </c>
      <c r="BD186" s="176" cm="1">
        <f t="array" ref="BD186">SUMIFS('N1.3_Project_Listing'!$P$16:$P$829, 'N1.3_Project_Listing'!$E$16:$E$829,'N1.3_Project_Listing'!$E186, 'N1.3_Project_Listing'!$A$16:$A$829,ET_Risk_SC_Summation[[#Headers],[275kV Underground Cable]])</f>
        <v>0</v>
      </c>
      <c r="BE186" s="176" cm="1">
        <f t="array" ref="BE186">SUMIFS('N1.3_Project_Listing'!$P$16:$P$829, 'N1.3_Project_Listing'!$E$16:$E$829,'N1.3_Project_Listing'!$E186, 'N1.3_Project_Listing'!$A$16:$A$829,ET_Risk_SC_Summation[[#Headers],[275kV OHL Conductor]])</f>
        <v>0</v>
      </c>
      <c r="BF186" s="176" cm="1">
        <f t="array" ref="BF186">SUMIFS('N1.3_Project_Listing'!$P$16:$P$829, 'N1.3_Project_Listing'!$E$16:$E$829,'N1.3_Project_Listing'!$E186, 'N1.3_Project_Listing'!$A$16:$A$829,ET_Risk_SC_Summation[[#Headers],[275kV OHL Fittings]])</f>
        <v>0</v>
      </c>
      <c r="BG186" s="176" cm="1">
        <f t="array" ref="BG186">SUMIFS('N1.3_Project_Listing'!$P$16:$P$829, 'N1.3_Project_Listing'!$E$16:$E$829,'N1.3_Project_Listing'!$E186, 'N1.3_Project_Listing'!$A$16:$A$829,ET_Risk_SC_Summation[[#Headers],[275kV OHL Tower]])</f>
        <v>0</v>
      </c>
      <c r="BH186" s="176" cm="1">
        <f t="array" ref="BH186">SUMIFS('N1.3_Project_Listing'!$P$16:$P$829, 'N1.3_Project_Listing'!$E$16:$E$829,'N1.3_Project_Listing'!$E186, 'N1.3_Project_Listing'!$A$16:$A$829,ET_Risk_SC_Summation[[#Headers],[400kV Circuit Breaker]])</f>
        <v>0</v>
      </c>
      <c r="BI186" s="176" cm="1">
        <f t="array" ref="BI186">SUMIFS('N1.3_Project_Listing'!$P$16:$P$829, 'N1.3_Project_Listing'!$E$16:$E$829,'N1.3_Project_Listing'!$E186, 'N1.3_Project_Listing'!$A$16:$A$829,ET_Risk_SC_Summation[[#Headers],[400kV Transformer]])</f>
        <v>0</v>
      </c>
      <c r="BJ186" s="176" cm="1">
        <f t="array" ref="BJ186">SUMIFS('N1.3_Project_Listing'!$P$16:$P$829, 'N1.3_Project_Listing'!$E$16:$E$829,'N1.3_Project_Listing'!$E186, 'N1.3_Project_Listing'!$A$16:$A$829,ET_Risk_SC_Summation[[#Headers],[400kV Reactor]])</f>
        <v>0</v>
      </c>
      <c r="BK186" s="176" cm="1">
        <f t="array" ref="BK186">SUMIFS('N1.3_Project_Listing'!$P$16:$P$829, 'N1.3_Project_Listing'!$E$16:$E$829,'N1.3_Project_Listing'!$E186, 'N1.3_Project_Listing'!$A$16:$A$829,ET_Risk_SC_Summation[[#Headers],[400kV Underground Cable]])</f>
        <v>0</v>
      </c>
      <c r="BL186" s="176" cm="1">
        <f t="array" ref="BL186">SUMIFS('N1.3_Project_Listing'!$P$16:$P$829, 'N1.3_Project_Listing'!$E$16:$E$829,'N1.3_Project_Listing'!$E186, 'N1.3_Project_Listing'!$A$16:$A$829,ET_Risk_SC_Summation[[#Headers],[400kV OHL Conductor]])</f>
        <v>0</v>
      </c>
      <c r="BM186" s="176" cm="1">
        <f t="array" ref="BM186">SUMIFS('N1.3_Project_Listing'!$P$16:$P$829, 'N1.3_Project_Listing'!$E$16:$E$829,'N1.3_Project_Listing'!$E186, 'N1.3_Project_Listing'!$A$16:$A$829,ET_Risk_SC_Summation[[#Headers],[400kV OHL Fittings]])</f>
        <v>0</v>
      </c>
      <c r="BN186" s="176" cm="1">
        <f t="array" ref="BN186">SUMIFS('N1.3_Project_Listing'!$P$16:$P$829, 'N1.3_Project_Listing'!$E$16:$E$829,'N1.3_Project_Listing'!$E186, 'N1.3_Project_Listing'!$A$16:$A$829,ET_Risk_SC_Summation[[#Headers],[400kV OHL Tower]])</f>
        <v>0</v>
      </c>
      <c r="BO186" s="177" t="str">
        <f>IF(SUM(ET_Risk_SC_Summation[[#This Row],[132kV Circuit Breaker]:[400kV OHL Tower]])=0, "n/a", INDEX(ET_Risk_SC_Summation[#Headers],1,MATCH(MAX(ET_Risk_SC_Summation[[#This Row],[132kV Circuit Breaker]:[400kV OHL Tower]]),ET_Risk_SC_Summation[[#This Row],[132kV Circuit Breaker]:[400kV OHL Tower]],0)))</f>
        <v>n/a</v>
      </c>
      <c r="BP186" s="177" t="str">
        <f>IFERROR(INDEX('N0.7_Lookup_References'!$G$77:$G$98,MATCH(ET_Risk_SC_Summation[[#This Row],[Mxx Category]],'N0.7_Lookup_References'!$F$77:$F$98,0)),"")</f>
        <v/>
      </c>
    </row>
    <row r="187" spans="1:68" ht="81">
      <c r="A187" s="160" t="str">
        <f>IFERROR(INDEX(N1.2_Intervention_Types[NARM Asset Category],MATCH('N1.3_Project_Listing'!$C187,N1.2_Intervention_Types[Intervention Type ID],0),1),"")</f>
        <v>Governors</v>
      </c>
      <c r="B187" s="160" t="str">
        <f>IF($D$2="GD",IFERROR(INDEX(N1.2_Intervention_Types[C&amp;V Asset Category (GD)],MATCH('N1.3_Project_Listing'!$C187,N1.2_Intervention_Types[Intervention Type ID],0),1),""),IFERROR(INDEX(N1.2_Intervention_Types[NARM Asset Category],MATCH('N1.3_Project_Listing'!$C187,N1.2_Intervention_Types[Intervention Type ID],0),1),""))</f>
        <v>Governors</v>
      </c>
      <c r="C187" s="67">
        <f>IFERROR(INDEX(N1.2_Intervention_Types[Intervention Type ID],MATCH('N1.3_Project_Listing'!$I187,N1.2_Intervention_Types[Intervention Type],0),1),"")</f>
        <v>84</v>
      </c>
      <c r="D187" s="160" t="str">
        <f>IFERROR(INDEX(N1.2_Intervention_Types[Intervention Category],MATCH('N1.3_Project_Listing'!$C187,N1.2_Intervention_Types[Intervention Type ID],0),1),"")</f>
        <v>Replacement</v>
      </c>
      <c r="E187" s="210" t="s">
        <v>773</v>
      </c>
      <c r="F187" s="236" t="s">
        <v>774</v>
      </c>
      <c r="G187" s="236" t="s">
        <v>181</v>
      </c>
      <c r="H187" s="236" t="s">
        <v>300</v>
      </c>
      <c r="I187" s="151" t="s">
        <v>775</v>
      </c>
      <c r="J187" s="139">
        <v>2028</v>
      </c>
      <c r="K187" s="312">
        <v>0</v>
      </c>
      <c r="L187" s="312">
        <v>0</v>
      </c>
      <c r="M187" s="312">
        <v>0</v>
      </c>
      <c r="N187" s="343">
        <v>0</v>
      </c>
      <c r="O187" s="343">
        <v>0</v>
      </c>
      <c r="P187" s="365">
        <v>0</v>
      </c>
      <c r="Q187" s="366">
        <f t="shared" si="14"/>
        <v>0</v>
      </c>
      <c r="R187" s="368">
        <f>IF('N1.3_Project_Listing'!$D187="Replacement",SUM('N1.3_Project_Listing'!$K187:$L187)/2,'N1.3_Project_Listing'!$M187)</f>
        <v>0</v>
      </c>
      <c r="S187" s="67" t="str">
        <f>IFERROR(INDEX('N0.7_Lookup_References'!$C$13:$C$72,MATCH($A187,'N0.7_Lookup_References'!$B$13:$B$72,0)),"")</f>
        <v>Number of</v>
      </c>
      <c r="T187" s="338" t="str">
        <f t="shared" si="15"/>
        <v/>
      </c>
      <c r="V187" s="358">
        <v>0</v>
      </c>
      <c r="W187" s="358">
        <v>0</v>
      </c>
      <c r="X187" s="358">
        <v>0</v>
      </c>
      <c r="Y187" s="358">
        <v>0</v>
      </c>
      <c r="Z187" s="358">
        <v>0</v>
      </c>
      <c r="AA187" s="358">
        <v>0</v>
      </c>
      <c r="AB187" s="358">
        <v>0</v>
      </c>
      <c r="AC187" s="358">
        <v>0</v>
      </c>
      <c r="AD187" s="358">
        <v>0</v>
      </c>
      <c r="AE187" s="358">
        <v>0</v>
      </c>
      <c r="AF187" s="358">
        <v>0</v>
      </c>
      <c r="AG187" s="358">
        <v>0</v>
      </c>
      <c r="AH187" s="358">
        <v>0</v>
      </c>
      <c r="AI187" s="358">
        <v>0</v>
      </c>
      <c r="AJ187" s="358">
        <v>0</v>
      </c>
      <c r="AK187" s="358">
        <v>0</v>
      </c>
      <c r="AL187" s="358">
        <v>0</v>
      </c>
      <c r="AM187" s="358">
        <v>0</v>
      </c>
      <c r="AN187" s="358">
        <v>0</v>
      </c>
      <c r="AO187" s="358">
        <v>0</v>
      </c>
      <c r="AP187" s="63">
        <f t="shared" si="16"/>
        <v>0</v>
      </c>
      <c r="AQ187" s="63">
        <f t="shared" si="17"/>
        <v>0</v>
      </c>
      <c r="AR187" s="63">
        <f t="shared" si="18"/>
        <v>0</v>
      </c>
      <c r="AT187" s="176" cm="1">
        <f t="array" ref="AT187">SUMIFS('N1.3_Project_Listing'!$P$16:$P$829, 'N1.3_Project_Listing'!$E$16:$E$829,'N1.3_Project_Listing'!$E187, 'N1.3_Project_Listing'!$A$16:$A$829,ET_Risk_SC_Summation[[#Headers],[132kV Circuit Breaker]])</f>
        <v>0</v>
      </c>
      <c r="AU187" s="176" cm="1">
        <f t="array" ref="AU187">SUMIFS('N1.3_Project_Listing'!$P$16:$P$829, 'N1.3_Project_Listing'!$E$16:$E$829,'N1.3_Project_Listing'!$E187, 'N1.3_Project_Listing'!$A$16:$A$829,ET_Risk_SC_Summation[[#Headers],[132kV Transformer]])</f>
        <v>0</v>
      </c>
      <c r="AV187" s="176" cm="1">
        <f t="array" ref="AV187">SUMIFS('N1.3_Project_Listing'!$P$16:$P$829, 'N1.3_Project_Listing'!$E$16:$E$829,'N1.3_Project_Listing'!$E187, 'N1.3_Project_Listing'!$A$16:$A$829,ET_Risk_SC_Summation[[#Headers],[132kV Reactor]])</f>
        <v>0</v>
      </c>
      <c r="AW187" s="176" cm="1">
        <f t="array" ref="AW187">SUMIFS('N1.3_Project_Listing'!$P$16:$P$829, 'N1.3_Project_Listing'!$E$16:$E$829,'N1.3_Project_Listing'!$E187, 'N1.3_Project_Listing'!$A$16:$A$829,ET_Risk_SC_Summation[[#Headers],[132kV Underground Cable]])</f>
        <v>0</v>
      </c>
      <c r="AX187" s="176" cm="1">
        <f t="array" ref="AX187">SUMIFS('N1.3_Project_Listing'!$P$16:$P$829, 'N1.3_Project_Listing'!$E$16:$E$829,'N1.3_Project_Listing'!$E187, 'N1.3_Project_Listing'!$A$16:$A$829,ET_Risk_SC_Summation[[#Headers],[132kV OHL Conductor]])</f>
        <v>0</v>
      </c>
      <c r="AY187" s="176" cm="1">
        <f t="array" ref="AY187">SUMIFS('N1.3_Project_Listing'!$P$16:$P$829, 'N1.3_Project_Listing'!$E$16:$E$829,'N1.3_Project_Listing'!$E187, 'N1.3_Project_Listing'!$A$16:$A$829,ET_Risk_SC_Summation[[#Headers],[132kV OHL Fittings]])</f>
        <v>0</v>
      </c>
      <c r="AZ187" s="176" cm="1">
        <f t="array" ref="AZ187">SUMIFS('N1.3_Project_Listing'!$P$16:$P$829, 'N1.3_Project_Listing'!$E$16:$E$829,'N1.3_Project_Listing'!$E187, 'N1.3_Project_Listing'!$A$16:$A$829,ET_Risk_SC_Summation[[#Headers],[132kV OHL Tower]])</f>
        <v>0</v>
      </c>
      <c r="BA187" s="176" cm="1">
        <f t="array" ref="BA187">SUMIFS('N1.3_Project_Listing'!$P$16:$P$829, 'N1.3_Project_Listing'!$E$16:$E$829,'N1.3_Project_Listing'!$E187, 'N1.3_Project_Listing'!$A$16:$A$829,ET_Risk_SC_Summation[[#Headers],[275kV Circuit Breaker]])</f>
        <v>0</v>
      </c>
      <c r="BB187" s="176" cm="1">
        <f t="array" ref="BB187">SUMIFS('N1.3_Project_Listing'!$P$16:$P$829, 'N1.3_Project_Listing'!$E$16:$E$829,'N1.3_Project_Listing'!$E187, 'N1.3_Project_Listing'!$A$16:$A$829,ET_Risk_SC_Summation[[#Headers],[275kV Transformer]])</f>
        <v>0</v>
      </c>
      <c r="BC187" s="176" cm="1">
        <f t="array" ref="BC187">SUMIFS('N1.3_Project_Listing'!$P$16:$P$829, 'N1.3_Project_Listing'!$E$16:$E$829,'N1.3_Project_Listing'!$E187, 'N1.3_Project_Listing'!$A$16:$A$829,ET_Risk_SC_Summation[[#Headers],[275kV Reactor]])</f>
        <v>0</v>
      </c>
      <c r="BD187" s="176" cm="1">
        <f t="array" ref="BD187">SUMIFS('N1.3_Project_Listing'!$P$16:$P$829, 'N1.3_Project_Listing'!$E$16:$E$829,'N1.3_Project_Listing'!$E187, 'N1.3_Project_Listing'!$A$16:$A$829,ET_Risk_SC_Summation[[#Headers],[275kV Underground Cable]])</f>
        <v>0</v>
      </c>
      <c r="BE187" s="176" cm="1">
        <f t="array" ref="BE187">SUMIFS('N1.3_Project_Listing'!$P$16:$P$829, 'N1.3_Project_Listing'!$E$16:$E$829,'N1.3_Project_Listing'!$E187, 'N1.3_Project_Listing'!$A$16:$A$829,ET_Risk_SC_Summation[[#Headers],[275kV OHL Conductor]])</f>
        <v>0</v>
      </c>
      <c r="BF187" s="176" cm="1">
        <f t="array" ref="BF187">SUMIFS('N1.3_Project_Listing'!$P$16:$P$829, 'N1.3_Project_Listing'!$E$16:$E$829,'N1.3_Project_Listing'!$E187, 'N1.3_Project_Listing'!$A$16:$A$829,ET_Risk_SC_Summation[[#Headers],[275kV OHL Fittings]])</f>
        <v>0</v>
      </c>
      <c r="BG187" s="176" cm="1">
        <f t="array" ref="BG187">SUMIFS('N1.3_Project_Listing'!$P$16:$P$829, 'N1.3_Project_Listing'!$E$16:$E$829,'N1.3_Project_Listing'!$E187, 'N1.3_Project_Listing'!$A$16:$A$829,ET_Risk_SC_Summation[[#Headers],[275kV OHL Tower]])</f>
        <v>0</v>
      </c>
      <c r="BH187" s="176" cm="1">
        <f t="array" ref="BH187">SUMIFS('N1.3_Project_Listing'!$P$16:$P$829, 'N1.3_Project_Listing'!$E$16:$E$829,'N1.3_Project_Listing'!$E187, 'N1.3_Project_Listing'!$A$16:$A$829,ET_Risk_SC_Summation[[#Headers],[400kV Circuit Breaker]])</f>
        <v>0</v>
      </c>
      <c r="BI187" s="176" cm="1">
        <f t="array" ref="BI187">SUMIFS('N1.3_Project_Listing'!$P$16:$P$829, 'N1.3_Project_Listing'!$E$16:$E$829,'N1.3_Project_Listing'!$E187, 'N1.3_Project_Listing'!$A$16:$A$829,ET_Risk_SC_Summation[[#Headers],[400kV Transformer]])</f>
        <v>0</v>
      </c>
      <c r="BJ187" s="176" cm="1">
        <f t="array" ref="BJ187">SUMIFS('N1.3_Project_Listing'!$P$16:$P$829, 'N1.3_Project_Listing'!$E$16:$E$829,'N1.3_Project_Listing'!$E187, 'N1.3_Project_Listing'!$A$16:$A$829,ET_Risk_SC_Summation[[#Headers],[400kV Reactor]])</f>
        <v>0</v>
      </c>
      <c r="BK187" s="176" cm="1">
        <f t="array" ref="BK187">SUMIFS('N1.3_Project_Listing'!$P$16:$P$829, 'N1.3_Project_Listing'!$E$16:$E$829,'N1.3_Project_Listing'!$E187, 'N1.3_Project_Listing'!$A$16:$A$829,ET_Risk_SC_Summation[[#Headers],[400kV Underground Cable]])</f>
        <v>0</v>
      </c>
      <c r="BL187" s="176" cm="1">
        <f t="array" ref="BL187">SUMIFS('N1.3_Project_Listing'!$P$16:$P$829, 'N1.3_Project_Listing'!$E$16:$E$829,'N1.3_Project_Listing'!$E187, 'N1.3_Project_Listing'!$A$16:$A$829,ET_Risk_SC_Summation[[#Headers],[400kV OHL Conductor]])</f>
        <v>0</v>
      </c>
      <c r="BM187" s="176" cm="1">
        <f t="array" ref="BM187">SUMIFS('N1.3_Project_Listing'!$P$16:$P$829, 'N1.3_Project_Listing'!$E$16:$E$829,'N1.3_Project_Listing'!$E187, 'N1.3_Project_Listing'!$A$16:$A$829,ET_Risk_SC_Summation[[#Headers],[400kV OHL Fittings]])</f>
        <v>0</v>
      </c>
      <c r="BN187" s="176" cm="1">
        <f t="array" ref="BN187">SUMIFS('N1.3_Project_Listing'!$P$16:$P$829, 'N1.3_Project_Listing'!$E$16:$E$829,'N1.3_Project_Listing'!$E187, 'N1.3_Project_Listing'!$A$16:$A$829,ET_Risk_SC_Summation[[#Headers],[400kV OHL Tower]])</f>
        <v>0</v>
      </c>
      <c r="BO187" s="177" t="str">
        <f>IF(SUM(ET_Risk_SC_Summation[[#This Row],[132kV Circuit Breaker]:[400kV OHL Tower]])=0, "n/a", INDEX(ET_Risk_SC_Summation[#Headers],1,MATCH(MAX(ET_Risk_SC_Summation[[#This Row],[132kV Circuit Breaker]:[400kV OHL Tower]]),ET_Risk_SC_Summation[[#This Row],[132kV Circuit Breaker]:[400kV OHL Tower]],0)))</f>
        <v>n/a</v>
      </c>
      <c r="BP187" s="177" t="str">
        <f>IFERROR(INDEX('N0.7_Lookup_References'!$G$77:$G$98,MATCH(ET_Risk_SC_Summation[[#This Row],[Mxx Category]],'N0.7_Lookup_References'!$F$77:$F$98,0)),"")</f>
        <v/>
      </c>
    </row>
    <row r="188" spans="1:68" ht="81">
      <c r="A188" s="160" t="str">
        <f>IFERROR(INDEX(N1.2_Intervention_Types[NARM Asset Category],MATCH('N1.3_Project_Listing'!$C188,N1.2_Intervention_Types[Intervention Type ID],0),1),"")</f>
        <v>Governors</v>
      </c>
      <c r="B188" s="160" t="str">
        <f>IF($D$2="GD",IFERROR(INDEX(N1.2_Intervention_Types[C&amp;V Asset Category (GD)],MATCH('N1.3_Project_Listing'!$C188,N1.2_Intervention_Types[Intervention Type ID],0),1),""),IFERROR(INDEX(N1.2_Intervention_Types[NARM Asset Category],MATCH('N1.3_Project_Listing'!$C188,N1.2_Intervention_Types[Intervention Type ID],0),1),""))</f>
        <v>Governors</v>
      </c>
      <c r="C188" s="67">
        <f>IFERROR(INDEX(N1.2_Intervention_Types[Intervention Type ID],MATCH('N1.3_Project_Listing'!$I188,N1.2_Intervention_Types[Intervention Type],0),1),"")</f>
        <v>84</v>
      </c>
      <c r="D188" s="160" t="str">
        <f>IFERROR(INDEX(N1.2_Intervention_Types[Intervention Category],MATCH('N1.3_Project_Listing'!$C188,N1.2_Intervention_Types[Intervention Type ID],0),1),"")</f>
        <v>Replacement</v>
      </c>
      <c r="E188" s="210" t="s">
        <v>773</v>
      </c>
      <c r="F188" s="236" t="s">
        <v>774</v>
      </c>
      <c r="G188" s="236" t="s">
        <v>181</v>
      </c>
      <c r="H188" s="236" t="s">
        <v>300</v>
      </c>
      <c r="I188" s="151" t="s">
        <v>775</v>
      </c>
      <c r="J188" s="139">
        <v>2029</v>
      </c>
      <c r="K188" s="312">
        <v>2</v>
      </c>
      <c r="L188" s="312">
        <v>2</v>
      </c>
      <c r="M188" s="312">
        <v>0</v>
      </c>
      <c r="N188" s="343">
        <v>3.7731975608828561E-3</v>
      </c>
      <c r="O188" s="343">
        <v>5.5884051386937859E-4</v>
      </c>
      <c r="P188" s="365">
        <v>0.18079436658767528</v>
      </c>
      <c r="Q188" s="366">
        <f t="shared" si="14"/>
        <v>3.2143570470134775E-3</v>
      </c>
      <c r="R188" s="368">
        <f>IF('N1.3_Project_Listing'!$D188="Replacement",SUM('N1.3_Project_Listing'!$K188:$L188)/2,'N1.3_Project_Listing'!$M188)</f>
        <v>2</v>
      </c>
      <c r="S188" s="67" t="str">
        <f>IFERROR(INDEX('N0.7_Lookup_References'!$C$13:$C$72,MATCH($A188,'N0.7_Lookup_References'!$B$13:$B$72,0)),"")</f>
        <v>Number of</v>
      </c>
      <c r="T188" s="338" t="str">
        <f t="shared" si="15"/>
        <v/>
      </c>
      <c r="V188" s="358">
        <v>1</v>
      </c>
      <c r="W188" s="358">
        <v>0</v>
      </c>
      <c r="X188" s="358">
        <v>0</v>
      </c>
      <c r="Y188" s="358">
        <v>0</v>
      </c>
      <c r="Z188" s="358">
        <v>0</v>
      </c>
      <c r="AA188" s="358">
        <v>0</v>
      </c>
      <c r="AB188" s="358">
        <v>1</v>
      </c>
      <c r="AC188" s="358">
        <v>0</v>
      </c>
      <c r="AD188" s="358">
        <v>0</v>
      </c>
      <c r="AE188" s="358">
        <v>0</v>
      </c>
      <c r="AF188" s="358">
        <v>2</v>
      </c>
      <c r="AG188" s="358">
        <v>0</v>
      </c>
      <c r="AH188" s="358">
        <v>0</v>
      </c>
      <c r="AI188" s="358">
        <v>0</v>
      </c>
      <c r="AJ188" s="358">
        <v>0</v>
      </c>
      <c r="AK188" s="358">
        <v>0</v>
      </c>
      <c r="AL188" s="358">
        <v>0</v>
      </c>
      <c r="AM188" s="358">
        <v>0</v>
      </c>
      <c r="AN188" s="358">
        <v>0</v>
      </c>
      <c r="AO188" s="358">
        <v>0</v>
      </c>
      <c r="AP188" s="63">
        <f t="shared" si="16"/>
        <v>2</v>
      </c>
      <c r="AQ188" s="63">
        <f t="shared" si="17"/>
        <v>2</v>
      </c>
      <c r="AR188" s="63">
        <f t="shared" si="18"/>
        <v>0</v>
      </c>
      <c r="AT188" s="176" cm="1">
        <f t="array" ref="AT188">SUMIFS('N1.3_Project_Listing'!$P$16:$P$829, 'N1.3_Project_Listing'!$E$16:$E$829,'N1.3_Project_Listing'!$E188, 'N1.3_Project_Listing'!$A$16:$A$829,ET_Risk_SC_Summation[[#Headers],[132kV Circuit Breaker]])</f>
        <v>0</v>
      </c>
      <c r="AU188" s="176" cm="1">
        <f t="array" ref="AU188">SUMIFS('N1.3_Project_Listing'!$P$16:$P$829, 'N1.3_Project_Listing'!$E$16:$E$829,'N1.3_Project_Listing'!$E188, 'N1.3_Project_Listing'!$A$16:$A$829,ET_Risk_SC_Summation[[#Headers],[132kV Transformer]])</f>
        <v>0</v>
      </c>
      <c r="AV188" s="176" cm="1">
        <f t="array" ref="AV188">SUMIFS('N1.3_Project_Listing'!$P$16:$P$829, 'N1.3_Project_Listing'!$E$16:$E$829,'N1.3_Project_Listing'!$E188, 'N1.3_Project_Listing'!$A$16:$A$829,ET_Risk_SC_Summation[[#Headers],[132kV Reactor]])</f>
        <v>0</v>
      </c>
      <c r="AW188" s="176" cm="1">
        <f t="array" ref="AW188">SUMIFS('N1.3_Project_Listing'!$P$16:$P$829, 'N1.3_Project_Listing'!$E$16:$E$829,'N1.3_Project_Listing'!$E188, 'N1.3_Project_Listing'!$A$16:$A$829,ET_Risk_SC_Summation[[#Headers],[132kV Underground Cable]])</f>
        <v>0</v>
      </c>
      <c r="AX188" s="176" cm="1">
        <f t="array" ref="AX188">SUMIFS('N1.3_Project_Listing'!$P$16:$P$829, 'N1.3_Project_Listing'!$E$16:$E$829,'N1.3_Project_Listing'!$E188, 'N1.3_Project_Listing'!$A$16:$A$829,ET_Risk_SC_Summation[[#Headers],[132kV OHL Conductor]])</f>
        <v>0</v>
      </c>
      <c r="AY188" s="176" cm="1">
        <f t="array" ref="AY188">SUMIFS('N1.3_Project_Listing'!$P$16:$P$829, 'N1.3_Project_Listing'!$E$16:$E$829,'N1.3_Project_Listing'!$E188, 'N1.3_Project_Listing'!$A$16:$A$829,ET_Risk_SC_Summation[[#Headers],[132kV OHL Fittings]])</f>
        <v>0</v>
      </c>
      <c r="AZ188" s="176" cm="1">
        <f t="array" ref="AZ188">SUMIFS('N1.3_Project_Listing'!$P$16:$P$829, 'N1.3_Project_Listing'!$E$16:$E$829,'N1.3_Project_Listing'!$E188, 'N1.3_Project_Listing'!$A$16:$A$829,ET_Risk_SC_Summation[[#Headers],[132kV OHL Tower]])</f>
        <v>0</v>
      </c>
      <c r="BA188" s="176" cm="1">
        <f t="array" ref="BA188">SUMIFS('N1.3_Project_Listing'!$P$16:$P$829, 'N1.3_Project_Listing'!$E$16:$E$829,'N1.3_Project_Listing'!$E188, 'N1.3_Project_Listing'!$A$16:$A$829,ET_Risk_SC_Summation[[#Headers],[275kV Circuit Breaker]])</f>
        <v>0</v>
      </c>
      <c r="BB188" s="176" cm="1">
        <f t="array" ref="BB188">SUMIFS('N1.3_Project_Listing'!$P$16:$P$829, 'N1.3_Project_Listing'!$E$16:$E$829,'N1.3_Project_Listing'!$E188, 'N1.3_Project_Listing'!$A$16:$A$829,ET_Risk_SC_Summation[[#Headers],[275kV Transformer]])</f>
        <v>0</v>
      </c>
      <c r="BC188" s="176" cm="1">
        <f t="array" ref="BC188">SUMIFS('N1.3_Project_Listing'!$P$16:$P$829, 'N1.3_Project_Listing'!$E$16:$E$829,'N1.3_Project_Listing'!$E188, 'N1.3_Project_Listing'!$A$16:$A$829,ET_Risk_SC_Summation[[#Headers],[275kV Reactor]])</f>
        <v>0</v>
      </c>
      <c r="BD188" s="176" cm="1">
        <f t="array" ref="BD188">SUMIFS('N1.3_Project_Listing'!$P$16:$P$829, 'N1.3_Project_Listing'!$E$16:$E$829,'N1.3_Project_Listing'!$E188, 'N1.3_Project_Listing'!$A$16:$A$829,ET_Risk_SC_Summation[[#Headers],[275kV Underground Cable]])</f>
        <v>0</v>
      </c>
      <c r="BE188" s="176" cm="1">
        <f t="array" ref="BE188">SUMIFS('N1.3_Project_Listing'!$P$16:$P$829, 'N1.3_Project_Listing'!$E$16:$E$829,'N1.3_Project_Listing'!$E188, 'N1.3_Project_Listing'!$A$16:$A$829,ET_Risk_SC_Summation[[#Headers],[275kV OHL Conductor]])</f>
        <v>0</v>
      </c>
      <c r="BF188" s="176" cm="1">
        <f t="array" ref="BF188">SUMIFS('N1.3_Project_Listing'!$P$16:$P$829, 'N1.3_Project_Listing'!$E$16:$E$829,'N1.3_Project_Listing'!$E188, 'N1.3_Project_Listing'!$A$16:$A$829,ET_Risk_SC_Summation[[#Headers],[275kV OHL Fittings]])</f>
        <v>0</v>
      </c>
      <c r="BG188" s="176" cm="1">
        <f t="array" ref="BG188">SUMIFS('N1.3_Project_Listing'!$P$16:$P$829, 'N1.3_Project_Listing'!$E$16:$E$829,'N1.3_Project_Listing'!$E188, 'N1.3_Project_Listing'!$A$16:$A$829,ET_Risk_SC_Summation[[#Headers],[275kV OHL Tower]])</f>
        <v>0</v>
      </c>
      <c r="BH188" s="176" cm="1">
        <f t="array" ref="BH188">SUMIFS('N1.3_Project_Listing'!$P$16:$P$829, 'N1.3_Project_Listing'!$E$16:$E$829,'N1.3_Project_Listing'!$E188, 'N1.3_Project_Listing'!$A$16:$A$829,ET_Risk_SC_Summation[[#Headers],[400kV Circuit Breaker]])</f>
        <v>0</v>
      </c>
      <c r="BI188" s="176" cm="1">
        <f t="array" ref="BI188">SUMIFS('N1.3_Project_Listing'!$P$16:$P$829, 'N1.3_Project_Listing'!$E$16:$E$829,'N1.3_Project_Listing'!$E188, 'N1.3_Project_Listing'!$A$16:$A$829,ET_Risk_SC_Summation[[#Headers],[400kV Transformer]])</f>
        <v>0</v>
      </c>
      <c r="BJ188" s="176" cm="1">
        <f t="array" ref="BJ188">SUMIFS('N1.3_Project_Listing'!$P$16:$P$829, 'N1.3_Project_Listing'!$E$16:$E$829,'N1.3_Project_Listing'!$E188, 'N1.3_Project_Listing'!$A$16:$A$829,ET_Risk_SC_Summation[[#Headers],[400kV Reactor]])</f>
        <v>0</v>
      </c>
      <c r="BK188" s="176" cm="1">
        <f t="array" ref="BK188">SUMIFS('N1.3_Project_Listing'!$P$16:$P$829, 'N1.3_Project_Listing'!$E$16:$E$829,'N1.3_Project_Listing'!$E188, 'N1.3_Project_Listing'!$A$16:$A$829,ET_Risk_SC_Summation[[#Headers],[400kV Underground Cable]])</f>
        <v>0</v>
      </c>
      <c r="BL188" s="176" cm="1">
        <f t="array" ref="BL188">SUMIFS('N1.3_Project_Listing'!$P$16:$P$829, 'N1.3_Project_Listing'!$E$16:$E$829,'N1.3_Project_Listing'!$E188, 'N1.3_Project_Listing'!$A$16:$A$829,ET_Risk_SC_Summation[[#Headers],[400kV OHL Conductor]])</f>
        <v>0</v>
      </c>
      <c r="BM188" s="176" cm="1">
        <f t="array" ref="BM188">SUMIFS('N1.3_Project_Listing'!$P$16:$P$829, 'N1.3_Project_Listing'!$E$16:$E$829,'N1.3_Project_Listing'!$E188, 'N1.3_Project_Listing'!$A$16:$A$829,ET_Risk_SC_Summation[[#Headers],[400kV OHL Fittings]])</f>
        <v>0</v>
      </c>
      <c r="BN188" s="176" cm="1">
        <f t="array" ref="BN188">SUMIFS('N1.3_Project_Listing'!$P$16:$P$829, 'N1.3_Project_Listing'!$E$16:$E$829,'N1.3_Project_Listing'!$E188, 'N1.3_Project_Listing'!$A$16:$A$829,ET_Risk_SC_Summation[[#Headers],[400kV OHL Tower]])</f>
        <v>0</v>
      </c>
      <c r="BO188" s="177" t="str">
        <f>IF(SUM(ET_Risk_SC_Summation[[#This Row],[132kV Circuit Breaker]:[400kV OHL Tower]])=0, "n/a", INDEX(ET_Risk_SC_Summation[#Headers],1,MATCH(MAX(ET_Risk_SC_Summation[[#This Row],[132kV Circuit Breaker]:[400kV OHL Tower]]),ET_Risk_SC_Summation[[#This Row],[132kV Circuit Breaker]:[400kV OHL Tower]],0)))</f>
        <v>n/a</v>
      </c>
      <c r="BP188" s="177" t="str">
        <f>IFERROR(INDEX('N0.7_Lookup_References'!$G$77:$G$98,MATCH(ET_Risk_SC_Summation[[#This Row],[Mxx Category]],'N0.7_Lookup_References'!$F$77:$F$98,0)),"")</f>
        <v/>
      </c>
    </row>
    <row r="189" spans="1:68" ht="81">
      <c r="A189" s="160" t="str">
        <f>IFERROR(INDEX(N1.2_Intervention_Types[NARM Asset Category],MATCH('N1.3_Project_Listing'!$C189,N1.2_Intervention_Types[Intervention Type ID],0),1),"")</f>
        <v>Governors</v>
      </c>
      <c r="B189" s="160" t="str">
        <f>IF($D$2="GD",IFERROR(INDEX(N1.2_Intervention_Types[C&amp;V Asset Category (GD)],MATCH('N1.3_Project_Listing'!$C189,N1.2_Intervention_Types[Intervention Type ID],0),1),""),IFERROR(INDEX(N1.2_Intervention_Types[NARM Asset Category],MATCH('N1.3_Project_Listing'!$C189,N1.2_Intervention_Types[Intervention Type ID],0),1),""))</f>
        <v>Governors</v>
      </c>
      <c r="C189" s="67">
        <f>IFERROR(INDEX(N1.2_Intervention_Types[Intervention Type ID],MATCH('N1.3_Project_Listing'!$I189,N1.2_Intervention_Types[Intervention Type],0),1),"")</f>
        <v>84</v>
      </c>
      <c r="D189" s="160" t="str">
        <f>IFERROR(INDEX(N1.2_Intervention_Types[Intervention Category],MATCH('N1.3_Project_Listing'!$C189,N1.2_Intervention_Types[Intervention Type ID],0),1),"")</f>
        <v>Replacement</v>
      </c>
      <c r="E189" s="210" t="s">
        <v>773</v>
      </c>
      <c r="F189" s="236" t="s">
        <v>774</v>
      </c>
      <c r="G189" s="236" t="s">
        <v>181</v>
      </c>
      <c r="H189" s="236" t="s">
        <v>300</v>
      </c>
      <c r="I189" s="151" t="s">
        <v>775</v>
      </c>
      <c r="J189" s="139">
        <v>2030</v>
      </c>
      <c r="K189" s="312">
        <v>0</v>
      </c>
      <c r="L189" s="312">
        <v>0</v>
      </c>
      <c r="M189" s="312">
        <v>0</v>
      </c>
      <c r="N189" s="343">
        <v>0</v>
      </c>
      <c r="O189" s="343">
        <v>0</v>
      </c>
      <c r="P189" s="365">
        <v>0</v>
      </c>
      <c r="Q189" s="366">
        <f t="shared" si="14"/>
        <v>0</v>
      </c>
      <c r="R189" s="368">
        <f>IF('N1.3_Project_Listing'!$D189="Replacement",SUM('N1.3_Project_Listing'!$K189:$L189)/2,'N1.3_Project_Listing'!$M189)</f>
        <v>0</v>
      </c>
      <c r="S189" s="67" t="str">
        <f>IFERROR(INDEX('N0.7_Lookup_References'!$C$13:$C$72,MATCH($A189,'N0.7_Lookup_References'!$B$13:$B$72,0)),"")</f>
        <v>Number of</v>
      </c>
      <c r="T189" s="338" t="str">
        <f t="shared" si="15"/>
        <v/>
      </c>
      <c r="V189" s="358">
        <v>0</v>
      </c>
      <c r="W189" s="358">
        <v>0</v>
      </c>
      <c r="X189" s="358">
        <v>0</v>
      </c>
      <c r="Y189" s="358">
        <v>0</v>
      </c>
      <c r="Z189" s="358">
        <v>0</v>
      </c>
      <c r="AA189" s="358">
        <v>0</v>
      </c>
      <c r="AB189" s="358">
        <v>0</v>
      </c>
      <c r="AC189" s="358">
        <v>0</v>
      </c>
      <c r="AD189" s="358">
        <v>0</v>
      </c>
      <c r="AE189" s="358">
        <v>0</v>
      </c>
      <c r="AF189" s="358">
        <v>0</v>
      </c>
      <c r="AG189" s="358">
        <v>0</v>
      </c>
      <c r="AH189" s="358">
        <v>0</v>
      </c>
      <c r="AI189" s="358">
        <v>0</v>
      </c>
      <c r="AJ189" s="358">
        <v>0</v>
      </c>
      <c r="AK189" s="358">
        <v>0</v>
      </c>
      <c r="AL189" s="358">
        <v>0</v>
      </c>
      <c r="AM189" s="358">
        <v>0</v>
      </c>
      <c r="AN189" s="358">
        <v>0</v>
      </c>
      <c r="AO189" s="358">
        <v>0</v>
      </c>
      <c r="AP189" s="63">
        <f t="shared" si="16"/>
        <v>0</v>
      </c>
      <c r="AQ189" s="63">
        <f t="shared" si="17"/>
        <v>0</v>
      </c>
      <c r="AR189" s="63">
        <f t="shared" si="18"/>
        <v>0</v>
      </c>
      <c r="AT189" s="176" cm="1">
        <f t="array" ref="AT189">SUMIFS('N1.3_Project_Listing'!$P$16:$P$829, 'N1.3_Project_Listing'!$E$16:$E$829,'N1.3_Project_Listing'!$E189, 'N1.3_Project_Listing'!$A$16:$A$829,ET_Risk_SC_Summation[[#Headers],[132kV Circuit Breaker]])</f>
        <v>0</v>
      </c>
      <c r="AU189" s="176" cm="1">
        <f t="array" ref="AU189">SUMIFS('N1.3_Project_Listing'!$P$16:$P$829, 'N1.3_Project_Listing'!$E$16:$E$829,'N1.3_Project_Listing'!$E189, 'N1.3_Project_Listing'!$A$16:$A$829,ET_Risk_SC_Summation[[#Headers],[132kV Transformer]])</f>
        <v>0</v>
      </c>
      <c r="AV189" s="176" cm="1">
        <f t="array" ref="AV189">SUMIFS('N1.3_Project_Listing'!$P$16:$P$829, 'N1.3_Project_Listing'!$E$16:$E$829,'N1.3_Project_Listing'!$E189, 'N1.3_Project_Listing'!$A$16:$A$829,ET_Risk_SC_Summation[[#Headers],[132kV Reactor]])</f>
        <v>0</v>
      </c>
      <c r="AW189" s="176" cm="1">
        <f t="array" ref="AW189">SUMIFS('N1.3_Project_Listing'!$P$16:$P$829, 'N1.3_Project_Listing'!$E$16:$E$829,'N1.3_Project_Listing'!$E189, 'N1.3_Project_Listing'!$A$16:$A$829,ET_Risk_SC_Summation[[#Headers],[132kV Underground Cable]])</f>
        <v>0</v>
      </c>
      <c r="AX189" s="176" cm="1">
        <f t="array" ref="AX189">SUMIFS('N1.3_Project_Listing'!$P$16:$P$829, 'N1.3_Project_Listing'!$E$16:$E$829,'N1.3_Project_Listing'!$E189, 'N1.3_Project_Listing'!$A$16:$A$829,ET_Risk_SC_Summation[[#Headers],[132kV OHL Conductor]])</f>
        <v>0</v>
      </c>
      <c r="AY189" s="176" cm="1">
        <f t="array" ref="AY189">SUMIFS('N1.3_Project_Listing'!$P$16:$P$829, 'N1.3_Project_Listing'!$E$16:$E$829,'N1.3_Project_Listing'!$E189, 'N1.3_Project_Listing'!$A$16:$A$829,ET_Risk_SC_Summation[[#Headers],[132kV OHL Fittings]])</f>
        <v>0</v>
      </c>
      <c r="AZ189" s="176" cm="1">
        <f t="array" ref="AZ189">SUMIFS('N1.3_Project_Listing'!$P$16:$P$829, 'N1.3_Project_Listing'!$E$16:$E$829,'N1.3_Project_Listing'!$E189, 'N1.3_Project_Listing'!$A$16:$A$829,ET_Risk_SC_Summation[[#Headers],[132kV OHL Tower]])</f>
        <v>0</v>
      </c>
      <c r="BA189" s="176" cm="1">
        <f t="array" ref="BA189">SUMIFS('N1.3_Project_Listing'!$P$16:$P$829, 'N1.3_Project_Listing'!$E$16:$E$829,'N1.3_Project_Listing'!$E189, 'N1.3_Project_Listing'!$A$16:$A$829,ET_Risk_SC_Summation[[#Headers],[275kV Circuit Breaker]])</f>
        <v>0</v>
      </c>
      <c r="BB189" s="176" cm="1">
        <f t="array" ref="BB189">SUMIFS('N1.3_Project_Listing'!$P$16:$P$829, 'N1.3_Project_Listing'!$E$16:$E$829,'N1.3_Project_Listing'!$E189, 'N1.3_Project_Listing'!$A$16:$A$829,ET_Risk_SC_Summation[[#Headers],[275kV Transformer]])</f>
        <v>0</v>
      </c>
      <c r="BC189" s="176" cm="1">
        <f t="array" ref="BC189">SUMIFS('N1.3_Project_Listing'!$P$16:$P$829, 'N1.3_Project_Listing'!$E$16:$E$829,'N1.3_Project_Listing'!$E189, 'N1.3_Project_Listing'!$A$16:$A$829,ET_Risk_SC_Summation[[#Headers],[275kV Reactor]])</f>
        <v>0</v>
      </c>
      <c r="BD189" s="176" cm="1">
        <f t="array" ref="BD189">SUMIFS('N1.3_Project_Listing'!$P$16:$P$829, 'N1.3_Project_Listing'!$E$16:$E$829,'N1.3_Project_Listing'!$E189, 'N1.3_Project_Listing'!$A$16:$A$829,ET_Risk_SC_Summation[[#Headers],[275kV Underground Cable]])</f>
        <v>0</v>
      </c>
      <c r="BE189" s="176" cm="1">
        <f t="array" ref="BE189">SUMIFS('N1.3_Project_Listing'!$P$16:$P$829, 'N1.3_Project_Listing'!$E$16:$E$829,'N1.3_Project_Listing'!$E189, 'N1.3_Project_Listing'!$A$16:$A$829,ET_Risk_SC_Summation[[#Headers],[275kV OHL Conductor]])</f>
        <v>0</v>
      </c>
      <c r="BF189" s="176" cm="1">
        <f t="array" ref="BF189">SUMIFS('N1.3_Project_Listing'!$P$16:$P$829, 'N1.3_Project_Listing'!$E$16:$E$829,'N1.3_Project_Listing'!$E189, 'N1.3_Project_Listing'!$A$16:$A$829,ET_Risk_SC_Summation[[#Headers],[275kV OHL Fittings]])</f>
        <v>0</v>
      </c>
      <c r="BG189" s="176" cm="1">
        <f t="array" ref="BG189">SUMIFS('N1.3_Project_Listing'!$P$16:$P$829, 'N1.3_Project_Listing'!$E$16:$E$829,'N1.3_Project_Listing'!$E189, 'N1.3_Project_Listing'!$A$16:$A$829,ET_Risk_SC_Summation[[#Headers],[275kV OHL Tower]])</f>
        <v>0</v>
      </c>
      <c r="BH189" s="176" cm="1">
        <f t="array" ref="BH189">SUMIFS('N1.3_Project_Listing'!$P$16:$P$829, 'N1.3_Project_Listing'!$E$16:$E$829,'N1.3_Project_Listing'!$E189, 'N1.3_Project_Listing'!$A$16:$A$829,ET_Risk_SC_Summation[[#Headers],[400kV Circuit Breaker]])</f>
        <v>0</v>
      </c>
      <c r="BI189" s="176" cm="1">
        <f t="array" ref="BI189">SUMIFS('N1.3_Project_Listing'!$P$16:$P$829, 'N1.3_Project_Listing'!$E$16:$E$829,'N1.3_Project_Listing'!$E189, 'N1.3_Project_Listing'!$A$16:$A$829,ET_Risk_SC_Summation[[#Headers],[400kV Transformer]])</f>
        <v>0</v>
      </c>
      <c r="BJ189" s="176" cm="1">
        <f t="array" ref="BJ189">SUMIFS('N1.3_Project_Listing'!$P$16:$P$829, 'N1.3_Project_Listing'!$E$16:$E$829,'N1.3_Project_Listing'!$E189, 'N1.3_Project_Listing'!$A$16:$A$829,ET_Risk_SC_Summation[[#Headers],[400kV Reactor]])</f>
        <v>0</v>
      </c>
      <c r="BK189" s="176" cm="1">
        <f t="array" ref="BK189">SUMIFS('N1.3_Project_Listing'!$P$16:$P$829, 'N1.3_Project_Listing'!$E$16:$E$829,'N1.3_Project_Listing'!$E189, 'N1.3_Project_Listing'!$A$16:$A$829,ET_Risk_SC_Summation[[#Headers],[400kV Underground Cable]])</f>
        <v>0</v>
      </c>
      <c r="BL189" s="176" cm="1">
        <f t="array" ref="BL189">SUMIFS('N1.3_Project_Listing'!$P$16:$P$829, 'N1.3_Project_Listing'!$E$16:$E$829,'N1.3_Project_Listing'!$E189, 'N1.3_Project_Listing'!$A$16:$A$829,ET_Risk_SC_Summation[[#Headers],[400kV OHL Conductor]])</f>
        <v>0</v>
      </c>
      <c r="BM189" s="176" cm="1">
        <f t="array" ref="BM189">SUMIFS('N1.3_Project_Listing'!$P$16:$P$829, 'N1.3_Project_Listing'!$E$16:$E$829,'N1.3_Project_Listing'!$E189, 'N1.3_Project_Listing'!$A$16:$A$829,ET_Risk_SC_Summation[[#Headers],[400kV OHL Fittings]])</f>
        <v>0</v>
      </c>
      <c r="BN189" s="176" cm="1">
        <f t="array" ref="BN189">SUMIFS('N1.3_Project_Listing'!$P$16:$P$829, 'N1.3_Project_Listing'!$E$16:$E$829,'N1.3_Project_Listing'!$E189, 'N1.3_Project_Listing'!$A$16:$A$829,ET_Risk_SC_Summation[[#Headers],[400kV OHL Tower]])</f>
        <v>0</v>
      </c>
      <c r="BO189" s="177" t="str">
        <f>IF(SUM(ET_Risk_SC_Summation[[#This Row],[132kV Circuit Breaker]:[400kV OHL Tower]])=0, "n/a", INDEX(ET_Risk_SC_Summation[#Headers],1,MATCH(MAX(ET_Risk_SC_Summation[[#This Row],[132kV Circuit Breaker]:[400kV OHL Tower]]),ET_Risk_SC_Summation[[#This Row],[132kV Circuit Breaker]:[400kV OHL Tower]],0)))</f>
        <v>n/a</v>
      </c>
      <c r="BP189" s="177" t="str">
        <f>IFERROR(INDEX('N0.7_Lookup_References'!$G$77:$G$98,MATCH(ET_Risk_SC_Summation[[#This Row],[Mxx Category]],'N0.7_Lookup_References'!$F$77:$F$98,0)),"")</f>
        <v/>
      </c>
    </row>
    <row r="190" spans="1:68" ht="81">
      <c r="A190" s="160" t="str">
        <f>IFERROR(INDEX(N1.2_Intervention_Types[NARM Asset Category],MATCH('N1.3_Project_Listing'!$C190,N1.2_Intervention_Types[Intervention Type ID],0),1),"")</f>
        <v>Governors</v>
      </c>
      <c r="B190" s="160" t="str">
        <f>IF($D$2="GD",IFERROR(INDEX(N1.2_Intervention_Types[C&amp;V Asset Category (GD)],MATCH('N1.3_Project_Listing'!$C190,N1.2_Intervention_Types[Intervention Type ID],0),1),""),IFERROR(INDEX(N1.2_Intervention_Types[NARM Asset Category],MATCH('N1.3_Project_Listing'!$C190,N1.2_Intervention_Types[Intervention Type ID],0),1),""))</f>
        <v>Governors</v>
      </c>
      <c r="C190" s="67">
        <f>IFERROR(INDEX(N1.2_Intervention_Types[Intervention Type ID],MATCH('N1.3_Project_Listing'!$I190,N1.2_Intervention_Types[Intervention Type],0),1),"")</f>
        <v>84</v>
      </c>
      <c r="D190" s="160" t="str">
        <f>IFERROR(INDEX(N1.2_Intervention_Types[Intervention Category],MATCH('N1.3_Project_Listing'!$C190,N1.2_Intervention_Types[Intervention Type ID],0),1),"")</f>
        <v>Replacement</v>
      </c>
      <c r="E190" s="210" t="s">
        <v>773</v>
      </c>
      <c r="F190" s="236" t="s">
        <v>774</v>
      </c>
      <c r="G190" s="236" t="s">
        <v>181</v>
      </c>
      <c r="H190" s="236" t="s">
        <v>300</v>
      </c>
      <c r="I190" s="151" t="s">
        <v>775</v>
      </c>
      <c r="J190" s="139">
        <v>2031</v>
      </c>
      <c r="K190" s="312">
        <v>0</v>
      </c>
      <c r="L190" s="312">
        <v>0</v>
      </c>
      <c r="M190" s="312">
        <v>0</v>
      </c>
      <c r="N190" s="343">
        <v>0</v>
      </c>
      <c r="O190" s="343">
        <v>0</v>
      </c>
      <c r="P190" s="365">
        <v>0</v>
      </c>
      <c r="Q190" s="366">
        <f t="shared" si="14"/>
        <v>0</v>
      </c>
      <c r="R190" s="368">
        <f>IF('N1.3_Project_Listing'!$D190="Replacement",SUM('N1.3_Project_Listing'!$K190:$L190)/2,'N1.3_Project_Listing'!$M190)</f>
        <v>0</v>
      </c>
      <c r="S190" s="67" t="str">
        <f>IFERROR(INDEX('N0.7_Lookup_References'!$C$13:$C$72,MATCH($A190,'N0.7_Lookup_References'!$B$13:$B$72,0)),"")</f>
        <v>Number of</v>
      </c>
      <c r="T190" s="338" t="str">
        <f t="shared" si="15"/>
        <v/>
      </c>
      <c r="V190" s="358">
        <v>0</v>
      </c>
      <c r="W190" s="358">
        <v>0</v>
      </c>
      <c r="X190" s="358">
        <v>0</v>
      </c>
      <c r="Y190" s="358">
        <v>0</v>
      </c>
      <c r="Z190" s="358">
        <v>0</v>
      </c>
      <c r="AA190" s="358">
        <v>0</v>
      </c>
      <c r="AB190" s="358">
        <v>0</v>
      </c>
      <c r="AC190" s="358">
        <v>0</v>
      </c>
      <c r="AD190" s="358">
        <v>0</v>
      </c>
      <c r="AE190" s="358">
        <v>0</v>
      </c>
      <c r="AF190" s="358">
        <v>0</v>
      </c>
      <c r="AG190" s="358">
        <v>0</v>
      </c>
      <c r="AH190" s="358">
        <v>0</v>
      </c>
      <c r="AI190" s="358">
        <v>0</v>
      </c>
      <c r="AJ190" s="358">
        <v>0</v>
      </c>
      <c r="AK190" s="358">
        <v>0</v>
      </c>
      <c r="AL190" s="358">
        <v>0</v>
      </c>
      <c r="AM190" s="358">
        <v>0</v>
      </c>
      <c r="AN190" s="358">
        <v>0</v>
      </c>
      <c r="AO190" s="358">
        <v>0</v>
      </c>
      <c r="AP190" s="63">
        <f t="shared" si="16"/>
        <v>0</v>
      </c>
      <c r="AQ190" s="63">
        <f t="shared" si="17"/>
        <v>0</v>
      </c>
      <c r="AR190" s="63">
        <f t="shared" si="18"/>
        <v>0</v>
      </c>
      <c r="AT190" s="176" cm="1">
        <f t="array" ref="AT190">SUMIFS('N1.3_Project_Listing'!$P$16:$P$829, 'N1.3_Project_Listing'!$E$16:$E$829,'N1.3_Project_Listing'!$E190, 'N1.3_Project_Listing'!$A$16:$A$829,ET_Risk_SC_Summation[[#Headers],[132kV Circuit Breaker]])</f>
        <v>0</v>
      </c>
      <c r="AU190" s="176" cm="1">
        <f t="array" ref="AU190">SUMIFS('N1.3_Project_Listing'!$P$16:$P$829, 'N1.3_Project_Listing'!$E$16:$E$829,'N1.3_Project_Listing'!$E190, 'N1.3_Project_Listing'!$A$16:$A$829,ET_Risk_SC_Summation[[#Headers],[132kV Transformer]])</f>
        <v>0</v>
      </c>
      <c r="AV190" s="176" cm="1">
        <f t="array" ref="AV190">SUMIFS('N1.3_Project_Listing'!$P$16:$P$829, 'N1.3_Project_Listing'!$E$16:$E$829,'N1.3_Project_Listing'!$E190, 'N1.3_Project_Listing'!$A$16:$A$829,ET_Risk_SC_Summation[[#Headers],[132kV Reactor]])</f>
        <v>0</v>
      </c>
      <c r="AW190" s="176" cm="1">
        <f t="array" ref="AW190">SUMIFS('N1.3_Project_Listing'!$P$16:$P$829, 'N1.3_Project_Listing'!$E$16:$E$829,'N1.3_Project_Listing'!$E190, 'N1.3_Project_Listing'!$A$16:$A$829,ET_Risk_SC_Summation[[#Headers],[132kV Underground Cable]])</f>
        <v>0</v>
      </c>
      <c r="AX190" s="176" cm="1">
        <f t="array" ref="AX190">SUMIFS('N1.3_Project_Listing'!$P$16:$P$829, 'N1.3_Project_Listing'!$E$16:$E$829,'N1.3_Project_Listing'!$E190, 'N1.3_Project_Listing'!$A$16:$A$829,ET_Risk_SC_Summation[[#Headers],[132kV OHL Conductor]])</f>
        <v>0</v>
      </c>
      <c r="AY190" s="176" cm="1">
        <f t="array" ref="AY190">SUMIFS('N1.3_Project_Listing'!$P$16:$P$829, 'N1.3_Project_Listing'!$E$16:$E$829,'N1.3_Project_Listing'!$E190, 'N1.3_Project_Listing'!$A$16:$A$829,ET_Risk_SC_Summation[[#Headers],[132kV OHL Fittings]])</f>
        <v>0</v>
      </c>
      <c r="AZ190" s="176" cm="1">
        <f t="array" ref="AZ190">SUMIFS('N1.3_Project_Listing'!$P$16:$P$829, 'N1.3_Project_Listing'!$E$16:$E$829,'N1.3_Project_Listing'!$E190, 'N1.3_Project_Listing'!$A$16:$A$829,ET_Risk_SC_Summation[[#Headers],[132kV OHL Tower]])</f>
        <v>0</v>
      </c>
      <c r="BA190" s="176" cm="1">
        <f t="array" ref="BA190">SUMIFS('N1.3_Project_Listing'!$P$16:$P$829, 'N1.3_Project_Listing'!$E$16:$E$829,'N1.3_Project_Listing'!$E190, 'N1.3_Project_Listing'!$A$16:$A$829,ET_Risk_SC_Summation[[#Headers],[275kV Circuit Breaker]])</f>
        <v>0</v>
      </c>
      <c r="BB190" s="176" cm="1">
        <f t="array" ref="BB190">SUMIFS('N1.3_Project_Listing'!$P$16:$P$829, 'N1.3_Project_Listing'!$E$16:$E$829,'N1.3_Project_Listing'!$E190, 'N1.3_Project_Listing'!$A$16:$A$829,ET_Risk_SC_Summation[[#Headers],[275kV Transformer]])</f>
        <v>0</v>
      </c>
      <c r="BC190" s="176" cm="1">
        <f t="array" ref="BC190">SUMIFS('N1.3_Project_Listing'!$P$16:$P$829, 'N1.3_Project_Listing'!$E$16:$E$829,'N1.3_Project_Listing'!$E190, 'N1.3_Project_Listing'!$A$16:$A$829,ET_Risk_SC_Summation[[#Headers],[275kV Reactor]])</f>
        <v>0</v>
      </c>
      <c r="BD190" s="176" cm="1">
        <f t="array" ref="BD190">SUMIFS('N1.3_Project_Listing'!$P$16:$P$829, 'N1.3_Project_Listing'!$E$16:$E$829,'N1.3_Project_Listing'!$E190, 'N1.3_Project_Listing'!$A$16:$A$829,ET_Risk_SC_Summation[[#Headers],[275kV Underground Cable]])</f>
        <v>0</v>
      </c>
      <c r="BE190" s="176" cm="1">
        <f t="array" ref="BE190">SUMIFS('N1.3_Project_Listing'!$P$16:$P$829, 'N1.3_Project_Listing'!$E$16:$E$829,'N1.3_Project_Listing'!$E190, 'N1.3_Project_Listing'!$A$16:$A$829,ET_Risk_SC_Summation[[#Headers],[275kV OHL Conductor]])</f>
        <v>0</v>
      </c>
      <c r="BF190" s="176" cm="1">
        <f t="array" ref="BF190">SUMIFS('N1.3_Project_Listing'!$P$16:$P$829, 'N1.3_Project_Listing'!$E$16:$E$829,'N1.3_Project_Listing'!$E190, 'N1.3_Project_Listing'!$A$16:$A$829,ET_Risk_SC_Summation[[#Headers],[275kV OHL Fittings]])</f>
        <v>0</v>
      </c>
      <c r="BG190" s="176" cm="1">
        <f t="array" ref="BG190">SUMIFS('N1.3_Project_Listing'!$P$16:$P$829, 'N1.3_Project_Listing'!$E$16:$E$829,'N1.3_Project_Listing'!$E190, 'N1.3_Project_Listing'!$A$16:$A$829,ET_Risk_SC_Summation[[#Headers],[275kV OHL Tower]])</f>
        <v>0</v>
      </c>
      <c r="BH190" s="176" cm="1">
        <f t="array" ref="BH190">SUMIFS('N1.3_Project_Listing'!$P$16:$P$829, 'N1.3_Project_Listing'!$E$16:$E$829,'N1.3_Project_Listing'!$E190, 'N1.3_Project_Listing'!$A$16:$A$829,ET_Risk_SC_Summation[[#Headers],[400kV Circuit Breaker]])</f>
        <v>0</v>
      </c>
      <c r="BI190" s="176" cm="1">
        <f t="array" ref="BI190">SUMIFS('N1.3_Project_Listing'!$P$16:$P$829, 'N1.3_Project_Listing'!$E$16:$E$829,'N1.3_Project_Listing'!$E190, 'N1.3_Project_Listing'!$A$16:$A$829,ET_Risk_SC_Summation[[#Headers],[400kV Transformer]])</f>
        <v>0</v>
      </c>
      <c r="BJ190" s="176" cm="1">
        <f t="array" ref="BJ190">SUMIFS('N1.3_Project_Listing'!$P$16:$P$829, 'N1.3_Project_Listing'!$E$16:$E$829,'N1.3_Project_Listing'!$E190, 'N1.3_Project_Listing'!$A$16:$A$829,ET_Risk_SC_Summation[[#Headers],[400kV Reactor]])</f>
        <v>0</v>
      </c>
      <c r="BK190" s="176" cm="1">
        <f t="array" ref="BK190">SUMIFS('N1.3_Project_Listing'!$P$16:$P$829, 'N1.3_Project_Listing'!$E$16:$E$829,'N1.3_Project_Listing'!$E190, 'N1.3_Project_Listing'!$A$16:$A$829,ET_Risk_SC_Summation[[#Headers],[400kV Underground Cable]])</f>
        <v>0</v>
      </c>
      <c r="BL190" s="176" cm="1">
        <f t="array" ref="BL190">SUMIFS('N1.3_Project_Listing'!$P$16:$P$829, 'N1.3_Project_Listing'!$E$16:$E$829,'N1.3_Project_Listing'!$E190, 'N1.3_Project_Listing'!$A$16:$A$829,ET_Risk_SC_Summation[[#Headers],[400kV OHL Conductor]])</f>
        <v>0</v>
      </c>
      <c r="BM190" s="176" cm="1">
        <f t="array" ref="BM190">SUMIFS('N1.3_Project_Listing'!$P$16:$P$829, 'N1.3_Project_Listing'!$E$16:$E$829,'N1.3_Project_Listing'!$E190, 'N1.3_Project_Listing'!$A$16:$A$829,ET_Risk_SC_Summation[[#Headers],[400kV OHL Fittings]])</f>
        <v>0</v>
      </c>
      <c r="BN190" s="176" cm="1">
        <f t="array" ref="BN190">SUMIFS('N1.3_Project_Listing'!$P$16:$P$829, 'N1.3_Project_Listing'!$E$16:$E$829,'N1.3_Project_Listing'!$E190, 'N1.3_Project_Listing'!$A$16:$A$829,ET_Risk_SC_Summation[[#Headers],[400kV OHL Tower]])</f>
        <v>0</v>
      </c>
      <c r="BO190" s="177" t="str">
        <f>IF(SUM(ET_Risk_SC_Summation[[#This Row],[132kV Circuit Breaker]:[400kV OHL Tower]])=0, "n/a", INDEX(ET_Risk_SC_Summation[#Headers],1,MATCH(MAX(ET_Risk_SC_Summation[[#This Row],[132kV Circuit Breaker]:[400kV OHL Tower]]),ET_Risk_SC_Summation[[#This Row],[132kV Circuit Breaker]:[400kV OHL Tower]],0)))</f>
        <v>n/a</v>
      </c>
      <c r="BP190" s="177" t="str">
        <f>IFERROR(INDEX('N0.7_Lookup_References'!$G$77:$G$98,MATCH(ET_Risk_SC_Summation[[#This Row],[Mxx Category]],'N0.7_Lookup_References'!$F$77:$F$98,0)),"")</f>
        <v/>
      </c>
    </row>
    <row r="191" spans="1:68" ht="108">
      <c r="A191" s="160" t="str">
        <f>IFERROR(INDEX(N1.2_Intervention_Types[NARM Asset Category],MATCH('N1.3_Project_Listing'!$C191,N1.2_Intervention_Types[Intervention Type ID],0),1),"")</f>
        <v>Governors</v>
      </c>
      <c r="B191" s="160" t="str">
        <f>IF($D$2="GD",IFERROR(INDEX(N1.2_Intervention_Types[C&amp;V Asset Category (GD)],MATCH('N1.3_Project_Listing'!$C191,N1.2_Intervention_Types[Intervention Type ID],0),1),""),IFERROR(INDEX(N1.2_Intervention_Types[NARM Asset Category],MATCH('N1.3_Project_Listing'!$C191,N1.2_Intervention_Types[Intervention Type ID],0),1),""))</f>
        <v>Governors</v>
      </c>
      <c r="C191" s="67">
        <f>IFERROR(INDEX(N1.2_Intervention_Types[Intervention Type ID],MATCH('N1.3_Project_Listing'!$I191,N1.2_Intervention_Types[Intervention Type],0),1),"")</f>
        <v>82</v>
      </c>
      <c r="D191" s="160" t="str">
        <f>IFERROR(INDEX(N1.2_Intervention_Types[Intervention Category],MATCH('N1.3_Project_Listing'!$C191,N1.2_Intervention_Types[Intervention Type ID],0),1),"")</f>
        <v>Replacement</v>
      </c>
      <c r="E191" s="210" t="s">
        <v>776</v>
      </c>
      <c r="F191" s="236" t="s">
        <v>566</v>
      </c>
      <c r="G191" s="236" t="s">
        <v>181</v>
      </c>
      <c r="H191" s="236" t="s">
        <v>300</v>
      </c>
      <c r="I191" s="151" t="s">
        <v>777</v>
      </c>
      <c r="J191" s="139">
        <v>2027</v>
      </c>
      <c r="K191" s="312">
        <v>85</v>
      </c>
      <c r="L191" s="312">
        <v>85</v>
      </c>
      <c r="M191" s="312">
        <v>0</v>
      </c>
      <c r="N191" s="343">
        <v>3.3064937839701276E-2</v>
      </c>
      <c r="O191" s="343">
        <v>1.1624794748649301E-2</v>
      </c>
      <c r="P191" s="365">
        <v>1.026009046828666</v>
      </c>
      <c r="Q191" s="366">
        <f t="shared" si="14"/>
        <v>2.1440143091051973E-2</v>
      </c>
      <c r="R191" s="368">
        <f>IF('N1.3_Project_Listing'!$D191="Replacement",SUM('N1.3_Project_Listing'!$K191:$L191)/2,'N1.3_Project_Listing'!$M191)</f>
        <v>85</v>
      </c>
      <c r="S191" s="67" t="str">
        <f>IFERROR(INDEX('N0.7_Lookup_References'!$C$13:$C$72,MATCH($A191,'N0.7_Lookup_References'!$B$13:$B$72,0)),"")</f>
        <v>Number of</v>
      </c>
      <c r="T191" s="338" t="str">
        <f t="shared" si="15"/>
        <v/>
      </c>
      <c r="V191" s="358">
        <v>85</v>
      </c>
      <c r="W191" s="358">
        <v>0</v>
      </c>
      <c r="X191" s="358">
        <v>0</v>
      </c>
      <c r="Y191" s="358">
        <v>0</v>
      </c>
      <c r="Z191" s="358">
        <v>0</v>
      </c>
      <c r="AA191" s="358">
        <v>0</v>
      </c>
      <c r="AB191" s="358">
        <v>0</v>
      </c>
      <c r="AC191" s="358">
        <v>0</v>
      </c>
      <c r="AD191" s="358">
        <v>0</v>
      </c>
      <c r="AE191" s="358">
        <v>0</v>
      </c>
      <c r="AF191" s="358">
        <v>85</v>
      </c>
      <c r="AG191" s="358">
        <v>0</v>
      </c>
      <c r="AH191" s="358">
        <v>0</v>
      </c>
      <c r="AI191" s="358">
        <v>0</v>
      </c>
      <c r="AJ191" s="358">
        <v>0</v>
      </c>
      <c r="AK191" s="358">
        <v>0</v>
      </c>
      <c r="AL191" s="358">
        <v>0</v>
      </c>
      <c r="AM191" s="358">
        <v>0</v>
      </c>
      <c r="AN191" s="358">
        <v>0</v>
      </c>
      <c r="AO191" s="358">
        <v>0</v>
      </c>
      <c r="AP191" s="63">
        <f t="shared" si="16"/>
        <v>85</v>
      </c>
      <c r="AQ191" s="63">
        <f t="shared" si="17"/>
        <v>85</v>
      </c>
      <c r="AR191" s="63">
        <f t="shared" si="18"/>
        <v>0</v>
      </c>
      <c r="AT191" s="176" cm="1">
        <f t="array" ref="AT191">SUMIFS('N1.3_Project_Listing'!$P$16:$P$829, 'N1.3_Project_Listing'!$E$16:$E$829,'N1.3_Project_Listing'!$E191, 'N1.3_Project_Listing'!$A$16:$A$829,ET_Risk_SC_Summation[[#Headers],[132kV Circuit Breaker]])</f>
        <v>0</v>
      </c>
      <c r="AU191" s="176" cm="1">
        <f t="array" ref="AU191">SUMIFS('N1.3_Project_Listing'!$P$16:$P$829, 'N1.3_Project_Listing'!$E$16:$E$829,'N1.3_Project_Listing'!$E191, 'N1.3_Project_Listing'!$A$16:$A$829,ET_Risk_SC_Summation[[#Headers],[132kV Transformer]])</f>
        <v>0</v>
      </c>
      <c r="AV191" s="176" cm="1">
        <f t="array" ref="AV191">SUMIFS('N1.3_Project_Listing'!$P$16:$P$829, 'N1.3_Project_Listing'!$E$16:$E$829,'N1.3_Project_Listing'!$E191, 'N1.3_Project_Listing'!$A$16:$A$829,ET_Risk_SC_Summation[[#Headers],[132kV Reactor]])</f>
        <v>0</v>
      </c>
      <c r="AW191" s="176" cm="1">
        <f t="array" ref="AW191">SUMIFS('N1.3_Project_Listing'!$P$16:$P$829, 'N1.3_Project_Listing'!$E$16:$E$829,'N1.3_Project_Listing'!$E191, 'N1.3_Project_Listing'!$A$16:$A$829,ET_Risk_SC_Summation[[#Headers],[132kV Underground Cable]])</f>
        <v>0</v>
      </c>
      <c r="AX191" s="176" cm="1">
        <f t="array" ref="AX191">SUMIFS('N1.3_Project_Listing'!$P$16:$P$829, 'N1.3_Project_Listing'!$E$16:$E$829,'N1.3_Project_Listing'!$E191, 'N1.3_Project_Listing'!$A$16:$A$829,ET_Risk_SC_Summation[[#Headers],[132kV OHL Conductor]])</f>
        <v>0</v>
      </c>
      <c r="AY191" s="176" cm="1">
        <f t="array" ref="AY191">SUMIFS('N1.3_Project_Listing'!$P$16:$P$829, 'N1.3_Project_Listing'!$E$16:$E$829,'N1.3_Project_Listing'!$E191, 'N1.3_Project_Listing'!$A$16:$A$829,ET_Risk_SC_Summation[[#Headers],[132kV OHL Fittings]])</f>
        <v>0</v>
      </c>
      <c r="AZ191" s="176" cm="1">
        <f t="array" ref="AZ191">SUMIFS('N1.3_Project_Listing'!$P$16:$P$829, 'N1.3_Project_Listing'!$E$16:$E$829,'N1.3_Project_Listing'!$E191, 'N1.3_Project_Listing'!$A$16:$A$829,ET_Risk_SC_Summation[[#Headers],[132kV OHL Tower]])</f>
        <v>0</v>
      </c>
      <c r="BA191" s="176" cm="1">
        <f t="array" ref="BA191">SUMIFS('N1.3_Project_Listing'!$P$16:$P$829, 'N1.3_Project_Listing'!$E$16:$E$829,'N1.3_Project_Listing'!$E191, 'N1.3_Project_Listing'!$A$16:$A$829,ET_Risk_SC_Summation[[#Headers],[275kV Circuit Breaker]])</f>
        <v>0</v>
      </c>
      <c r="BB191" s="176" cm="1">
        <f t="array" ref="BB191">SUMIFS('N1.3_Project_Listing'!$P$16:$P$829, 'N1.3_Project_Listing'!$E$16:$E$829,'N1.3_Project_Listing'!$E191, 'N1.3_Project_Listing'!$A$16:$A$829,ET_Risk_SC_Summation[[#Headers],[275kV Transformer]])</f>
        <v>0</v>
      </c>
      <c r="BC191" s="176" cm="1">
        <f t="array" ref="BC191">SUMIFS('N1.3_Project_Listing'!$P$16:$P$829, 'N1.3_Project_Listing'!$E$16:$E$829,'N1.3_Project_Listing'!$E191, 'N1.3_Project_Listing'!$A$16:$A$829,ET_Risk_SC_Summation[[#Headers],[275kV Reactor]])</f>
        <v>0</v>
      </c>
      <c r="BD191" s="176" cm="1">
        <f t="array" ref="BD191">SUMIFS('N1.3_Project_Listing'!$P$16:$P$829, 'N1.3_Project_Listing'!$E$16:$E$829,'N1.3_Project_Listing'!$E191, 'N1.3_Project_Listing'!$A$16:$A$829,ET_Risk_SC_Summation[[#Headers],[275kV Underground Cable]])</f>
        <v>0</v>
      </c>
      <c r="BE191" s="176" cm="1">
        <f t="array" ref="BE191">SUMIFS('N1.3_Project_Listing'!$P$16:$P$829, 'N1.3_Project_Listing'!$E$16:$E$829,'N1.3_Project_Listing'!$E191, 'N1.3_Project_Listing'!$A$16:$A$829,ET_Risk_SC_Summation[[#Headers],[275kV OHL Conductor]])</f>
        <v>0</v>
      </c>
      <c r="BF191" s="176" cm="1">
        <f t="array" ref="BF191">SUMIFS('N1.3_Project_Listing'!$P$16:$P$829, 'N1.3_Project_Listing'!$E$16:$E$829,'N1.3_Project_Listing'!$E191, 'N1.3_Project_Listing'!$A$16:$A$829,ET_Risk_SC_Summation[[#Headers],[275kV OHL Fittings]])</f>
        <v>0</v>
      </c>
      <c r="BG191" s="176" cm="1">
        <f t="array" ref="BG191">SUMIFS('N1.3_Project_Listing'!$P$16:$P$829, 'N1.3_Project_Listing'!$E$16:$E$829,'N1.3_Project_Listing'!$E191, 'N1.3_Project_Listing'!$A$16:$A$829,ET_Risk_SC_Summation[[#Headers],[275kV OHL Tower]])</f>
        <v>0</v>
      </c>
      <c r="BH191" s="176" cm="1">
        <f t="array" ref="BH191">SUMIFS('N1.3_Project_Listing'!$P$16:$P$829, 'N1.3_Project_Listing'!$E$16:$E$829,'N1.3_Project_Listing'!$E191, 'N1.3_Project_Listing'!$A$16:$A$829,ET_Risk_SC_Summation[[#Headers],[400kV Circuit Breaker]])</f>
        <v>0</v>
      </c>
      <c r="BI191" s="176" cm="1">
        <f t="array" ref="BI191">SUMIFS('N1.3_Project_Listing'!$P$16:$P$829, 'N1.3_Project_Listing'!$E$16:$E$829,'N1.3_Project_Listing'!$E191, 'N1.3_Project_Listing'!$A$16:$A$829,ET_Risk_SC_Summation[[#Headers],[400kV Transformer]])</f>
        <v>0</v>
      </c>
      <c r="BJ191" s="176" cm="1">
        <f t="array" ref="BJ191">SUMIFS('N1.3_Project_Listing'!$P$16:$P$829, 'N1.3_Project_Listing'!$E$16:$E$829,'N1.3_Project_Listing'!$E191, 'N1.3_Project_Listing'!$A$16:$A$829,ET_Risk_SC_Summation[[#Headers],[400kV Reactor]])</f>
        <v>0</v>
      </c>
      <c r="BK191" s="176" cm="1">
        <f t="array" ref="BK191">SUMIFS('N1.3_Project_Listing'!$P$16:$P$829, 'N1.3_Project_Listing'!$E$16:$E$829,'N1.3_Project_Listing'!$E191, 'N1.3_Project_Listing'!$A$16:$A$829,ET_Risk_SC_Summation[[#Headers],[400kV Underground Cable]])</f>
        <v>0</v>
      </c>
      <c r="BL191" s="176" cm="1">
        <f t="array" ref="BL191">SUMIFS('N1.3_Project_Listing'!$P$16:$P$829, 'N1.3_Project_Listing'!$E$16:$E$829,'N1.3_Project_Listing'!$E191, 'N1.3_Project_Listing'!$A$16:$A$829,ET_Risk_SC_Summation[[#Headers],[400kV OHL Conductor]])</f>
        <v>0</v>
      </c>
      <c r="BM191" s="176" cm="1">
        <f t="array" ref="BM191">SUMIFS('N1.3_Project_Listing'!$P$16:$P$829, 'N1.3_Project_Listing'!$E$16:$E$829,'N1.3_Project_Listing'!$E191, 'N1.3_Project_Listing'!$A$16:$A$829,ET_Risk_SC_Summation[[#Headers],[400kV OHL Fittings]])</f>
        <v>0</v>
      </c>
      <c r="BN191" s="176" cm="1">
        <f t="array" ref="BN191">SUMIFS('N1.3_Project_Listing'!$P$16:$P$829, 'N1.3_Project_Listing'!$E$16:$E$829,'N1.3_Project_Listing'!$E191, 'N1.3_Project_Listing'!$A$16:$A$829,ET_Risk_SC_Summation[[#Headers],[400kV OHL Tower]])</f>
        <v>0</v>
      </c>
      <c r="BO191" s="177" t="str">
        <f>IF(SUM(ET_Risk_SC_Summation[[#This Row],[132kV Circuit Breaker]:[400kV OHL Tower]])=0, "n/a", INDEX(ET_Risk_SC_Summation[#Headers],1,MATCH(MAX(ET_Risk_SC_Summation[[#This Row],[132kV Circuit Breaker]:[400kV OHL Tower]]),ET_Risk_SC_Summation[[#This Row],[132kV Circuit Breaker]:[400kV OHL Tower]],0)))</f>
        <v>n/a</v>
      </c>
      <c r="BP191" s="177" t="str">
        <f>IFERROR(INDEX('N0.7_Lookup_References'!$G$77:$G$98,MATCH(ET_Risk_SC_Summation[[#This Row],[Mxx Category]],'N0.7_Lookup_References'!$F$77:$F$98,0)),"")</f>
        <v/>
      </c>
    </row>
    <row r="192" spans="1:68" ht="108">
      <c r="A192" s="160" t="str">
        <f>IFERROR(INDEX(N1.2_Intervention_Types[NARM Asset Category],MATCH('N1.3_Project_Listing'!$C192,N1.2_Intervention_Types[Intervention Type ID],0),1),"")</f>
        <v>Governors</v>
      </c>
      <c r="B192" s="160" t="str">
        <f>IF($D$2="GD",IFERROR(INDEX(N1.2_Intervention_Types[C&amp;V Asset Category (GD)],MATCH('N1.3_Project_Listing'!$C192,N1.2_Intervention_Types[Intervention Type ID],0),1),""),IFERROR(INDEX(N1.2_Intervention_Types[NARM Asset Category],MATCH('N1.3_Project_Listing'!$C192,N1.2_Intervention_Types[Intervention Type ID],0),1),""))</f>
        <v>Governors</v>
      </c>
      <c r="C192" s="67">
        <f>IFERROR(INDEX(N1.2_Intervention_Types[Intervention Type ID],MATCH('N1.3_Project_Listing'!$I192,N1.2_Intervention_Types[Intervention Type],0),1),"")</f>
        <v>82</v>
      </c>
      <c r="D192" s="160" t="str">
        <f>IFERROR(INDEX(N1.2_Intervention_Types[Intervention Category],MATCH('N1.3_Project_Listing'!$C192,N1.2_Intervention_Types[Intervention Type ID],0),1),"")</f>
        <v>Replacement</v>
      </c>
      <c r="E192" s="210" t="s">
        <v>776</v>
      </c>
      <c r="F192" s="236" t="s">
        <v>566</v>
      </c>
      <c r="G192" s="236" t="s">
        <v>181</v>
      </c>
      <c r="H192" s="236" t="s">
        <v>300</v>
      </c>
      <c r="I192" s="151" t="s">
        <v>777</v>
      </c>
      <c r="J192" s="139">
        <v>2028</v>
      </c>
      <c r="K192" s="312">
        <v>85</v>
      </c>
      <c r="L192" s="312">
        <v>85</v>
      </c>
      <c r="M192" s="312">
        <v>0</v>
      </c>
      <c r="N192" s="343">
        <v>3.3187099247907879E-2</v>
      </c>
      <c r="O192" s="343">
        <v>1.163641522279067E-2</v>
      </c>
      <c r="P192" s="365">
        <v>1.0344445791525692</v>
      </c>
      <c r="Q192" s="366">
        <f t="shared" si="14"/>
        <v>2.1550684025117207E-2</v>
      </c>
      <c r="R192" s="368">
        <f>IF('N1.3_Project_Listing'!$D192="Replacement",SUM('N1.3_Project_Listing'!$K192:$L192)/2,'N1.3_Project_Listing'!$M192)</f>
        <v>85</v>
      </c>
      <c r="S192" s="67" t="str">
        <f>IFERROR(INDEX('N0.7_Lookup_References'!$C$13:$C$72,MATCH($A192,'N0.7_Lookup_References'!$B$13:$B$72,0)),"")</f>
        <v>Number of</v>
      </c>
      <c r="T192" s="338" t="str">
        <f t="shared" si="15"/>
        <v/>
      </c>
      <c r="V192" s="358">
        <v>85</v>
      </c>
      <c r="W192" s="358">
        <v>0</v>
      </c>
      <c r="X192" s="358">
        <v>0</v>
      </c>
      <c r="Y192" s="358">
        <v>0</v>
      </c>
      <c r="Z192" s="358">
        <v>0</v>
      </c>
      <c r="AA192" s="358">
        <v>0</v>
      </c>
      <c r="AB192" s="358">
        <v>0</v>
      </c>
      <c r="AC192" s="358">
        <v>0</v>
      </c>
      <c r="AD192" s="358">
        <v>0</v>
      </c>
      <c r="AE192" s="358">
        <v>0</v>
      </c>
      <c r="AF192" s="358">
        <v>85</v>
      </c>
      <c r="AG192" s="358">
        <v>0</v>
      </c>
      <c r="AH192" s="358">
        <v>0</v>
      </c>
      <c r="AI192" s="358">
        <v>0</v>
      </c>
      <c r="AJ192" s="358">
        <v>0</v>
      </c>
      <c r="AK192" s="358">
        <v>0</v>
      </c>
      <c r="AL192" s="358">
        <v>0</v>
      </c>
      <c r="AM192" s="358">
        <v>0</v>
      </c>
      <c r="AN192" s="358">
        <v>0</v>
      </c>
      <c r="AO192" s="358">
        <v>0</v>
      </c>
      <c r="AP192" s="63">
        <f t="shared" si="16"/>
        <v>85</v>
      </c>
      <c r="AQ192" s="63">
        <f t="shared" si="17"/>
        <v>85</v>
      </c>
      <c r="AR192" s="63">
        <f t="shared" si="18"/>
        <v>0</v>
      </c>
      <c r="AT192" s="176" cm="1">
        <f t="array" ref="AT192">SUMIFS('N1.3_Project_Listing'!$P$16:$P$829, 'N1.3_Project_Listing'!$E$16:$E$829,'N1.3_Project_Listing'!$E192, 'N1.3_Project_Listing'!$A$16:$A$829,ET_Risk_SC_Summation[[#Headers],[132kV Circuit Breaker]])</f>
        <v>0</v>
      </c>
      <c r="AU192" s="176" cm="1">
        <f t="array" ref="AU192">SUMIFS('N1.3_Project_Listing'!$P$16:$P$829, 'N1.3_Project_Listing'!$E$16:$E$829,'N1.3_Project_Listing'!$E192, 'N1.3_Project_Listing'!$A$16:$A$829,ET_Risk_SC_Summation[[#Headers],[132kV Transformer]])</f>
        <v>0</v>
      </c>
      <c r="AV192" s="176" cm="1">
        <f t="array" ref="AV192">SUMIFS('N1.3_Project_Listing'!$P$16:$P$829, 'N1.3_Project_Listing'!$E$16:$E$829,'N1.3_Project_Listing'!$E192, 'N1.3_Project_Listing'!$A$16:$A$829,ET_Risk_SC_Summation[[#Headers],[132kV Reactor]])</f>
        <v>0</v>
      </c>
      <c r="AW192" s="176" cm="1">
        <f t="array" ref="AW192">SUMIFS('N1.3_Project_Listing'!$P$16:$P$829, 'N1.3_Project_Listing'!$E$16:$E$829,'N1.3_Project_Listing'!$E192, 'N1.3_Project_Listing'!$A$16:$A$829,ET_Risk_SC_Summation[[#Headers],[132kV Underground Cable]])</f>
        <v>0</v>
      </c>
      <c r="AX192" s="176" cm="1">
        <f t="array" ref="AX192">SUMIFS('N1.3_Project_Listing'!$P$16:$P$829, 'N1.3_Project_Listing'!$E$16:$E$829,'N1.3_Project_Listing'!$E192, 'N1.3_Project_Listing'!$A$16:$A$829,ET_Risk_SC_Summation[[#Headers],[132kV OHL Conductor]])</f>
        <v>0</v>
      </c>
      <c r="AY192" s="176" cm="1">
        <f t="array" ref="AY192">SUMIFS('N1.3_Project_Listing'!$P$16:$P$829, 'N1.3_Project_Listing'!$E$16:$E$829,'N1.3_Project_Listing'!$E192, 'N1.3_Project_Listing'!$A$16:$A$829,ET_Risk_SC_Summation[[#Headers],[132kV OHL Fittings]])</f>
        <v>0</v>
      </c>
      <c r="AZ192" s="176" cm="1">
        <f t="array" ref="AZ192">SUMIFS('N1.3_Project_Listing'!$P$16:$P$829, 'N1.3_Project_Listing'!$E$16:$E$829,'N1.3_Project_Listing'!$E192, 'N1.3_Project_Listing'!$A$16:$A$829,ET_Risk_SC_Summation[[#Headers],[132kV OHL Tower]])</f>
        <v>0</v>
      </c>
      <c r="BA192" s="176" cm="1">
        <f t="array" ref="BA192">SUMIFS('N1.3_Project_Listing'!$P$16:$P$829, 'N1.3_Project_Listing'!$E$16:$E$829,'N1.3_Project_Listing'!$E192, 'N1.3_Project_Listing'!$A$16:$A$829,ET_Risk_SC_Summation[[#Headers],[275kV Circuit Breaker]])</f>
        <v>0</v>
      </c>
      <c r="BB192" s="176" cm="1">
        <f t="array" ref="BB192">SUMIFS('N1.3_Project_Listing'!$P$16:$P$829, 'N1.3_Project_Listing'!$E$16:$E$829,'N1.3_Project_Listing'!$E192, 'N1.3_Project_Listing'!$A$16:$A$829,ET_Risk_SC_Summation[[#Headers],[275kV Transformer]])</f>
        <v>0</v>
      </c>
      <c r="BC192" s="176" cm="1">
        <f t="array" ref="BC192">SUMIFS('N1.3_Project_Listing'!$P$16:$P$829, 'N1.3_Project_Listing'!$E$16:$E$829,'N1.3_Project_Listing'!$E192, 'N1.3_Project_Listing'!$A$16:$A$829,ET_Risk_SC_Summation[[#Headers],[275kV Reactor]])</f>
        <v>0</v>
      </c>
      <c r="BD192" s="176" cm="1">
        <f t="array" ref="BD192">SUMIFS('N1.3_Project_Listing'!$P$16:$P$829, 'N1.3_Project_Listing'!$E$16:$E$829,'N1.3_Project_Listing'!$E192, 'N1.3_Project_Listing'!$A$16:$A$829,ET_Risk_SC_Summation[[#Headers],[275kV Underground Cable]])</f>
        <v>0</v>
      </c>
      <c r="BE192" s="176" cm="1">
        <f t="array" ref="BE192">SUMIFS('N1.3_Project_Listing'!$P$16:$P$829, 'N1.3_Project_Listing'!$E$16:$E$829,'N1.3_Project_Listing'!$E192, 'N1.3_Project_Listing'!$A$16:$A$829,ET_Risk_SC_Summation[[#Headers],[275kV OHL Conductor]])</f>
        <v>0</v>
      </c>
      <c r="BF192" s="176" cm="1">
        <f t="array" ref="BF192">SUMIFS('N1.3_Project_Listing'!$P$16:$P$829, 'N1.3_Project_Listing'!$E$16:$E$829,'N1.3_Project_Listing'!$E192, 'N1.3_Project_Listing'!$A$16:$A$829,ET_Risk_SC_Summation[[#Headers],[275kV OHL Fittings]])</f>
        <v>0</v>
      </c>
      <c r="BG192" s="176" cm="1">
        <f t="array" ref="BG192">SUMIFS('N1.3_Project_Listing'!$P$16:$P$829, 'N1.3_Project_Listing'!$E$16:$E$829,'N1.3_Project_Listing'!$E192, 'N1.3_Project_Listing'!$A$16:$A$829,ET_Risk_SC_Summation[[#Headers],[275kV OHL Tower]])</f>
        <v>0</v>
      </c>
      <c r="BH192" s="176" cm="1">
        <f t="array" ref="BH192">SUMIFS('N1.3_Project_Listing'!$P$16:$P$829, 'N1.3_Project_Listing'!$E$16:$E$829,'N1.3_Project_Listing'!$E192, 'N1.3_Project_Listing'!$A$16:$A$829,ET_Risk_SC_Summation[[#Headers],[400kV Circuit Breaker]])</f>
        <v>0</v>
      </c>
      <c r="BI192" s="176" cm="1">
        <f t="array" ref="BI192">SUMIFS('N1.3_Project_Listing'!$P$16:$P$829, 'N1.3_Project_Listing'!$E$16:$E$829,'N1.3_Project_Listing'!$E192, 'N1.3_Project_Listing'!$A$16:$A$829,ET_Risk_SC_Summation[[#Headers],[400kV Transformer]])</f>
        <v>0</v>
      </c>
      <c r="BJ192" s="176" cm="1">
        <f t="array" ref="BJ192">SUMIFS('N1.3_Project_Listing'!$P$16:$P$829, 'N1.3_Project_Listing'!$E$16:$E$829,'N1.3_Project_Listing'!$E192, 'N1.3_Project_Listing'!$A$16:$A$829,ET_Risk_SC_Summation[[#Headers],[400kV Reactor]])</f>
        <v>0</v>
      </c>
      <c r="BK192" s="176" cm="1">
        <f t="array" ref="BK192">SUMIFS('N1.3_Project_Listing'!$P$16:$P$829, 'N1.3_Project_Listing'!$E$16:$E$829,'N1.3_Project_Listing'!$E192, 'N1.3_Project_Listing'!$A$16:$A$829,ET_Risk_SC_Summation[[#Headers],[400kV Underground Cable]])</f>
        <v>0</v>
      </c>
      <c r="BL192" s="176" cm="1">
        <f t="array" ref="BL192">SUMIFS('N1.3_Project_Listing'!$P$16:$P$829, 'N1.3_Project_Listing'!$E$16:$E$829,'N1.3_Project_Listing'!$E192, 'N1.3_Project_Listing'!$A$16:$A$829,ET_Risk_SC_Summation[[#Headers],[400kV OHL Conductor]])</f>
        <v>0</v>
      </c>
      <c r="BM192" s="176" cm="1">
        <f t="array" ref="BM192">SUMIFS('N1.3_Project_Listing'!$P$16:$P$829, 'N1.3_Project_Listing'!$E$16:$E$829,'N1.3_Project_Listing'!$E192, 'N1.3_Project_Listing'!$A$16:$A$829,ET_Risk_SC_Summation[[#Headers],[400kV OHL Fittings]])</f>
        <v>0</v>
      </c>
      <c r="BN192" s="176" cm="1">
        <f t="array" ref="BN192">SUMIFS('N1.3_Project_Listing'!$P$16:$P$829, 'N1.3_Project_Listing'!$E$16:$E$829,'N1.3_Project_Listing'!$E192, 'N1.3_Project_Listing'!$A$16:$A$829,ET_Risk_SC_Summation[[#Headers],[400kV OHL Tower]])</f>
        <v>0</v>
      </c>
      <c r="BO192" s="177" t="str">
        <f>IF(SUM(ET_Risk_SC_Summation[[#This Row],[132kV Circuit Breaker]:[400kV OHL Tower]])=0, "n/a", INDEX(ET_Risk_SC_Summation[#Headers],1,MATCH(MAX(ET_Risk_SC_Summation[[#This Row],[132kV Circuit Breaker]:[400kV OHL Tower]]),ET_Risk_SC_Summation[[#This Row],[132kV Circuit Breaker]:[400kV OHL Tower]],0)))</f>
        <v>n/a</v>
      </c>
      <c r="BP192" s="177" t="str">
        <f>IFERROR(INDEX('N0.7_Lookup_References'!$G$77:$G$98,MATCH(ET_Risk_SC_Summation[[#This Row],[Mxx Category]],'N0.7_Lookup_References'!$F$77:$F$98,0)),"")</f>
        <v/>
      </c>
    </row>
    <row r="193" spans="1:68" ht="108">
      <c r="A193" s="160" t="str">
        <f>IFERROR(INDEX(N1.2_Intervention_Types[NARM Asset Category],MATCH('N1.3_Project_Listing'!$C193,N1.2_Intervention_Types[Intervention Type ID],0),1),"")</f>
        <v>Governors</v>
      </c>
      <c r="B193" s="160" t="str">
        <f>IF($D$2="GD",IFERROR(INDEX(N1.2_Intervention_Types[C&amp;V Asset Category (GD)],MATCH('N1.3_Project_Listing'!$C193,N1.2_Intervention_Types[Intervention Type ID],0),1),""),IFERROR(INDEX(N1.2_Intervention_Types[NARM Asset Category],MATCH('N1.3_Project_Listing'!$C193,N1.2_Intervention_Types[Intervention Type ID],0),1),""))</f>
        <v>Governors</v>
      </c>
      <c r="C193" s="67">
        <f>IFERROR(INDEX(N1.2_Intervention_Types[Intervention Type ID],MATCH('N1.3_Project_Listing'!$I193,N1.2_Intervention_Types[Intervention Type],0),1),"")</f>
        <v>82</v>
      </c>
      <c r="D193" s="160" t="str">
        <f>IFERROR(INDEX(N1.2_Intervention_Types[Intervention Category],MATCH('N1.3_Project_Listing'!$C193,N1.2_Intervention_Types[Intervention Type ID],0),1),"")</f>
        <v>Replacement</v>
      </c>
      <c r="E193" s="210" t="s">
        <v>776</v>
      </c>
      <c r="F193" s="236" t="s">
        <v>566</v>
      </c>
      <c r="G193" s="236" t="s">
        <v>181</v>
      </c>
      <c r="H193" s="236" t="s">
        <v>300</v>
      </c>
      <c r="I193" s="151" t="s">
        <v>777</v>
      </c>
      <c r="J193" s="139">
        <v>2029</v>
      </c>
      <c r="K193" s="312">
        <v>85</v>
      </c>
      <c r="L193" s="312">
        <v>85</v>
      </c>
      <c r="M193" s="312">
        <v>0</v>
      </c>
      <c r="N193" s="343">
        <v>3.347866765277227E-2</v>
      </c>
      <c r="O193" s="343">
        <v>1.1742771237909028E-2</v>
      </c>
      <c r="P193" s="365">
        <v>1.0538571828671135</v>
      </c>
      <c r="Q193" s="366">
        <f t="shared" si="14"/>
        <v>2.1735896414863242E-2</v>
      </c>
      <c r="R193" s="368">
        <f>IF('N1.3_Project_Listing'!$D193="Replacement",SUM('N1.3_Project_Listing'!$K193:$L193)/2,'N1.3_Project_Listing'!$M193)</f>
        <v>85</v>
      </c>
      <c r="S193" s="67" t="str">
        <f>IFERROR(INDEX('N0.7_Lookup_References'!$C$13:$C$72,MATCH($A193,'N0.7_Lookup_References'!$B$13:$B$72,0)),"")</f>
        <v>Number of</v>
      </c>
      <c r="T193" s="338" t="str">
        <f t="shared" si="15"/>
        <v/>
      </c>
      <c r="V193" s="358">
        <v>85</v>
      </c>
      <c r="W193" s="358">
        <v>0</v>
      </c>
      <c r="X193" s="358">
        <v>0</v>
      </c>
      <c r="Y193" s="358">
        <v>0</v>
      </c>
      <c r="Z193" s="358">
        <v>0</v>
      </c>
      <c r="AA193" s="358">
        <v>0</v>
      </c>
      <c r="AB193" s="358">
        <v>0</v>
      </c>
      <c r="AC193" s="358">
        <v>0</v>
      </c>
      <c r="AD193" s="358">
        <v>0</v>
      </c>
      <c r="AE193" s="358">
        <v>0</v>
      </c>
      <c r="AF193" s="358">
        <v>85</v>
      </c>
      <c r="AG193" s="358">
        <v>0</v>
      </c>
      <c r="AH193" s="358">
        <v>0</v>
      </c>
      <c r="AI193" s="358">
        <v>0</v>
      </c>
      <c r="AJ193" s="358">
        <v>0</v>
      </c>
      <c r="AK193" s="358">
        <v>0</v>
      </c>
      <c r="AL193" s="358">
        <v>0</v>
      </c>
      <c r="AM193" s="358">
        <v>0</v>
      </c>
      <c r="AN193" s="358">
        <v>0</v>
      </c>
      <c r="AO193" s="358">
        <v>0</v>
      </c>
      <c r="AP193" s="63">
        <f t="shared" si="16"/>
        <v>85</v>
      </c>
      <c r="AQ193" s="63">
        <f t="shared" si="17"/>
        <v>85</v>
      </c>
      <c r="AR193" s="63">
        <f t="shared" si="18"/>
        <v>0</v>
      </c>
      <c r="AT193" s="176" cm="1">
        <f t="array" ref="AT193">SUMIFS('N1.3_Project_Listing'!$P$16:$P$829, 'N1.3_Project_Listing'!$E$16:$E$829,'N1.3_Project_Listing'!$E193, 'N1.3_Project_Listing'!$A$16:$A$829,ET_Risk_SC_Summation[[#Headers],[132kV Circuit Breaker]])</f>
        <v>0</v>
      </c>
      <c r="AU193" s="176" cm="1">
        <f t="array" ref="AU193">SUMIFS('N1.3_Project_Listing'!$P$16:$P$829, 'N1.3_Project_Listing'!$E$16:$E$829,'N1.3_Project_Listing'!$E193, 'N1.3_Project_Listing'!$A$16:$A$829,ET_Risk_SC_Summation[[#Headers],[132kV Transformer]])</f>
        <v>0</v>
      </c>
      <c r="AV193" s="176" cm="1">
        <f t="array" ref="AV193">SUMIFS('N1.3_Project_Listing'!$P$16:$P$829, 'N1.3_Project_Listing'!$E$16:$E$829,'N1.3_Project_Listing'!$E193, 'N1.3_Project_Listing'!$A$16:$A$829,ET_Risk_SC_Summation[[#Headers],[132kV Reactor]])</f>
        <v>0</v>
      </c>
      <c r="AW193" s="176" cm="1">
        <f t="array" ref="AW193">SUMIFS('N1.3_Project_Listing'!$P$16:$P$829, 'N1.3_Project_Listing'!$E$16:$E$829,'N1.3_Project_Listing'!$E193, 'N1.3_Project_Listing'!$A$16:$A$829,ET_Risk_SC_Summation[[#Headers],[132kV Underground Cable]])</f>
        <v>0</v>
      </c>
      <c r="AX193" s="176" cm="1">
        <f t="array" ref="AX193">SUMIFS('N1.3_Project_Listing'!$P$16:$P$829, 'N1.3_Project_Listing'!$E$16:$E$829,'N1.3_Project_Listing'!$E193, 'N1.3_Project_Listing'!$A$16:$A$829,ET_Risk_SC_Summation[[#Headers],[132kV OHL Conductor]])</f>
        <v>0</v>
      </c>
      <c r="AY193" s="176" cm="1">
        <f t="array" ref="AY193">SUMIFS('N1.3_Project_Listing'!$P$16:$P$829, 'N1.3_Project_Listing'!$E$16:$E$829,'N1.3_Project_Listing'!$E193, 'N1.3_Project_Listing'!$A$16:$A$829,ET_Risk_SC_Summation[[#Headers],[132kV OHL Fittings]])</f>
        <v>0</v>
      </c>
      <c r="AZ193" s="176" cm="1">
        <f t="array" ref="AZ193">SUMIFS('N1.3_Project_Listing'!$P$16:$P$829, 'N1.3_Project_Listing'!$E$16:$E$829,'N1.3_Project_Listing'!$E193, 'N1.3_Project_Listing'!$A$16:$A$829,ET_Risk_SC_Summation[[#Headers],[132kV OHL Tower]])</f>
        <v>0</v>
      </c>
      <c r="BA193" s="176" cm="1">
        <f t="array" ref="BA193">SUMIFS('N1.3_Project_Listing'!$P$16:$P$829, 'N1.3_Project_Listing'!$E$16:$E$829,'N1.3_Project_Listing'!$E193, 'N1.3_Project_Listing'!$A$16:$A$829,ET_Risk_SC_Summation[[#Headers],[275kV Circuit Breaker]])</f>
        <v>0</v>
      </c>
      <c r="BB193" s="176" cm="1">
        <f t="array" ref="BB193">SUMIFS('N1.3_Project_Listing'!$P$16:$P$829, 'N1.3_Project_Listing'!$E$16:$E$829,'N1.3_Project_Listing'!$E193, 'N1.3_Project_Listing'!$A$16:$A$829,ET_Risk_SC_Summation[[#Headers],[275kV Transformer]])</f>
        <v>0</v>
      </c>
      <c r="BC193" s="176" cm="1">
        <f t="array" ref="BC193">SUMIFS('N1.3_Project_Listing'!$P$16:$P$829, 'N1.3_Project_Listing'!$E$16:$E$829,'N1.3_Project_Listing'!$E193, 'N1.3_Project_Listing'!$A$16:$A$829,ET_Risk_SC_Summation[[#Headers],[275kV Reactor]])</f>
        <v>0</v>
      </c>
      <c r="BD193" s="176" cm="1">
        <f t="array" ref="BD193">SUMIFS('N1.3_Project_Listing'!$P$16:$P$829, 'N1.3_Project_Listing'!$E$16:$E$829,'N1.3_Project_Listing'!$E193, 'N1.3_Project_Listing'!$A$16:$A$829,ET_Risk_SC_Summation[[#Headers],[275kV Underground Cable]])</f>
        <v>0</v>
      </c>
      <c r="BE193" s="176" cm="1">
        <f t="array" ref="BE193">SUMIFS('N1.3_Project_Listing'!$P$16:$P$829, 'N1.3_Project_Listing'!$E$16:$E$829,'N1.3_Project_Listing'!$E193, 'N1.3_Project_Listing'!$A$16:$A$829,ET_Risk_SC_Summation[[#Headers],[275kV OHL Conductor]])</f>
        <v>0</v>
      </c>
      <c r="BF193" s="176" cm="1">
        <f t="array" ref="BF193">SUMIFS('N1.3_Project_Listing'!$P$16:$P$829, 'N1.3_Project_Listing'!$E$16:$E$829,'N1.3_Project_Listing'!$E193, 'N1.3_Project_Listing'!$A$16:$A$829,ET_Risk_SC_Summation[[#Headers],[275kV OHL Fittings]])</f>
        <v>0</v>
      </c>
      <c r="BG193" s="176" cm="1">
        <f t="array" ref="BG193">SUMIFS('N1.3_Project_Listing'!$P$16:$P$829, 'N1.3_Project_Listing'!$E$16:$E$829,'N1.3_Project_Listing'!$E193, 'N1.3_Project_Listing'!$A$16:$A$829,ET_Risk_SC_Summation[[#Headers],[275kV OHL Tower]])</f>
        <v>0</v>
      </c>
      <c r="BH193" s="176" cm="1">
        <f t="array" ref="BH193">SUMIFS('N1.3_Project_Listing'!$P$16:$P$829, 'N1.3_Project_Listing'!$E$16:$E$829,'N1.3_Project_Listing'!$E193, 'N1.3_Project_Listing'!$A$16:$A$829,ET_Risk_SC_Summation[[#Headers],[400kV Circuit Breaker]])</f>
        <v>0</v>
      </c>
      <c r="BI193" s="176" cm="1">
        <f t="array" ref="BI193">SUMIFS('N1.3_Project_Listing'!$P$16:$P$829, 'N1.3_Project_Listing'!$E$16:$E$829,'N1.3_Project_Listing'!$E193, 'N1.3_Project_Listing'!$A$16:$A$829,ET_Risk_SC_Summation[[#Headers],[400kV Transformer]])</f>
        <v>0</v>
      </c>
      <c r="BJ193" s="176" cm="1">
        <f t="array" ref="BJ193">SUMIFS('N1.3_Project_Listing'!$P$16:$P$829, 'N1.3_Project_Listing'!$E$16:$E$829,'N1.3_Project_Listing'!$E193, 'N1.3_Project_Listing'!$A$16:$A$829,ET_Risk_SC_Summation[[#Headers],[400kV Reactor]])</f>
        <v>0</v>
      </c>
      <c r="BK193" s="176" cm="1">
        <f t="array" ref="BK193">SUMIFS('N1.3_Project_Listing'!$P$16:$P$829, 'N1.3_Project_Listing'!$E$16:$E$829,'N1.3_Project_Listing'!$E193, 'N1.3_Project_Listing'!$A$16:$A$829,ET_Risk_SC_Summation[[#Headers],[400kV Underground Cable]])</f>
        <v>0</v>
      </c>
      <c r="BL193" s="176" cm="1">
        <f t="array" ref="BL193">SUMIFS('N1.3_Project_Listing'!$P$16:$P$829, 'N1.3_Project_Listing'!$E$16:$E$829,'N1.3_Project_Listing'!$E193, 'N1.3_Project_Listing'!$A$16:$A$829,ET_Risk_SC_Summation[[#Headers],[400kV OHL Conductor]])</f>
        <v>0</v>
      </c>
      <c r="BM193" s="176" cm="1">
        <f t="array" ref="BM193">SUMIFS('N1.3_Project_Listing'!$P$16:$P$829, 'N1.3_Project_Listing'!$E$16:$E$829,'N1.3_Project_Listing'!$E193, 'N1.3_Project_Listing'!$A$16:$A$829,ET_Risk_SC_Summation[[#Headers],[400kV OHL Fittings]])</f>
        <v>0</v>
      </c>
      <c r="BN193" s="176" cm="1">
        <f t="array" ref="BN193">SUMIFS('N1.3_Project_Listing'!$P$16:$P$829, 'N1.3_Project_Listing'!$E$16:$E$829,'N1.3_Project_Listing'!$E193, 'N1.3_Project_Listing'!$A$16:$A$829,ET_Risk_SC_Summation[[#Headers],[400kV OHL Tower]])</f>
        <v>0</v>
      </c>
      <c r="BO193" s="177" t="str">
        <f>IF(SUM(ET_Risk_SC_Summation[[#This Row],[132kV Circuit Breaker]:[400kV OHL Tower]])=0, "n/a", INDEX(ET_Risk_SC_Summation[#Headers],1,MATCH(MAX(ET_Risk_SC_Summation[[#This Row],[132kV Circuit Breaker]:[400kV OHL Tower]]),ET_Risk_SC_Summation[[#This Row],[132kV Circuit Breaker]:[400kV OHL Tower]],0)))</f>
        <v>n/a</v>
      </c>
      <c r="BP193" s="177" t="str">
        <f>IFERROR(INDEX('N0.7_Lookup_References'!$G$77:$G$98,MATCH(ET_Risk_SC_Summation[[#This Row],[Mxx Category]],'N0.7_Lookup_References'!$F$77:$F$98,0)),"")</f>
        <v/>
      </c>
    </row>
    <row r="194" spans="1:68" ht="108">
      <c r="A194" s="160" t="str">
        <f>IFERROR(INDEX(N1.2_Intervention_Types[NARM Asset Category],MATCH('N1.3_Project_Listing'!$C194,N1.2_Intervention_Types[Intervention Type ID],0),1),"")</f>
        <v>Governors</v>
      </c>
      <c r="B194" s="160" t="str">
        <f>IF($D$2="GD",IFERROR(INDEX(N1.2_Intervention_Types[C&amp;V Asset Category (GD)],MATCH('N1.3_Project_Listing'!$C194,N1.2_Intervention_Types[Intervention Type ID],0),1),""),IFERROR(INDEX(N1.2_Intervention_Types[NARM Asset Category],MATCH('N1.3_Project_Listing'!$C194,N1.2_Intervention_Types[Intervention Type ID],0),1),""))</f>
        <v>Governors</v>
      </c>
      <c r="C194" s="67">
        <f>IFERROR(INDEX(N1.2_Intervention_Types[Intervention Type ID],MATCH('N1.3_Project_Listing'!$I194,N1.2_Intervention_Types[Intervention Type],0),1),"")</f>
        <v>82</v>
      </c>
      <c r="D194" s="160" t="str">
        <f>IFERROR(INDEX(N1.2_Intervention_Types[Intervention Category],MATCH('N1.3_Project_Listing'!$C194,N1.2_Intervention_Types[Intervention Type ID],0),1),"")</f>
        <v>Replacement</v>
      </c>
      <c r="E194" s="210" t="s">
        <v>776</v>
      </c>
      <c r="F194" s="236" t="s">
        <v>566</v>
      </c>
      <c r="G194" s="236" t="s">
        <v>181</v>
      </c>
      <c r="H194" s="236" t="s">
        <v>300</v>
      </c>
      <c r="I194" s="151" t="s">
        <v>777</v>
      </c>
      <c r="J194" s="139">
        <v>2030</v>
      </c>
      <c r="K194" s="312">
        <v>85</v>
      </c>
      <c r="L194" s="312">
        <v>85</v>
      </c>
      <c r="M194" s="312">
        <v>0</v>
      </c>
      <c r="N194" s="343">
        <v>3.3650861192247271E-2</v>
      </c>
      <c r="O194" s="343">
        <v>1.1731851342262995E-2</v>
      </c>
      <c r="P194" s="365">
        <v>1.0663234316026777</v>
      </c>
      <c r="Q194" s="366">
        <f t="shared" si="14"/>
        <v>2.1919009849984274E-2</v>
      </c>
      <c r="R194" s="368">
        <f>IF('N1.3_Project_Listing'!$D194="Replacement",SUM('N1.3_Project_Listing'!$K194:$L194)/2,'N1.3_Project_Listing'!$M194)</f>
        <v>85</v>
      </c>
      <c r="S194" s="67" t="str">
        <f>IFERROR(INDEX('N0.7_Lookup_References'!$C$13:$C$72,MATCH($A194,'N0.7_Lookup_References'!$B$13:$B$72,0)),"")</f>
        <v>Number of</v>
      </c>
      <c r="T194" s="338" t="str">
        <f t="shared" si="15"/>
        <v/>
      </c>
      <c r="V194" s="358">
        <v>85</v>
      </c>
      <c r="W194" s="358">
        <v>0</v>
      </c>
      <c r="X194" s="358">
        <v>0</v>
      </c>
      <c r="Y194" s="358">
        <v>0</v>
      </c>
      <c r="Z194" s="358">
        <v>0</v>
      </c>
      <c r="AA194" s="358">
        <v>0</v>
      </c>
      <c r="AB194" s="358">
        <v>0</v>
      </c>
      <c r="AC194" s="358">
        <v>0</v>
      </c>
      <c r="AD194" s="358">
        <v>0</v>
      </c>
      <c r="AE194" s="358">
        <v>0</v>
      </c>
      <c r="AF194" s="358">
        <v>85</v>
      </c>
      <c r="AG194" s="358">
        <v>0</v>
      </c>
      <c r="AH194" s="358">
        <v>0</v>
      </c>
      <c r="AI194" s="358">
        <v>0</v>
      </c>
      <c r="AJ194" s="358">
        <v>0</v>
      </c>
      <c r="AK194" s="358">
        <v>0</v>
      </c>
      <c r="AL194" s="358">
        <v>0</v>
      </c>
      <c r="AM194" s="358">
        <v>0</v>
      </c>
      <c r="AN194" s="358">
        <v>0</v>
      </c>
      <c r="AO194" s="358">
        <v>0</v>
      </c>
      <c r="AP194" s="63">
        <f t="shared" si="16"/>
        <v>85</v>
      </c>
      <c r="AQ194" s="63">
        <f t="shared" si="17"/>
        <v>85</v>
      </c>
      <c r="AR194" s="63">
        <f t="shared" si="18"/>
        <v>0</v>
      </c>
      <c r="AT194" s="176" cm="1">
        <f t="array" ref="AT194">SUMIFS('N1.3_Project_Listing'!$P$16:$P$829, 'N1.3_Project_Listing'!$E$16:$E$829,'N1.3_Project_Listing'!$E194, 'N1.3_Project_Listing'!$A$16:$A$829,ET_Risk_SC_Summation[[#Headers],[132kV Circuit Breaker]])</f>
        <v>0</v>
      </c>
      <c r="AU194" s="176" cm="1">
        <f t="array" ref="AU194">SUMIFS('N1.3_Project_Listing'!$P$16:$P$829, 'N1.3_Project_Listing'!$E$16:$E$829,'N1.3_Project_Listing'!$E194, 'N1.3_Project_Listing'!$A$16:$A$829,ET_Risk_SC_Summation[[#Headers],[132kV Transformer]])</f>
        <v>0</v>
      </c>
      <c r="AV194" s="176" cm="1">
        <f t="array" ref="AV194">SUMIFS('N1.3_Project_Listing'!$P$16:$P$829, 'N1.3_Project_Listing'!$E$16:$E$829,'N1.3_Project_Listing'!$E194, 'N1.3_Project_Listing'!$A$16:$A$829,ET_Risk_SC_Summation[[#Headers],[132kV Reactor]])</f>
        <v>0</v>
      </c>
      <c r="AW194" s="176" cm="1">
        <f t="array" ref="AW194">SUMIFS('N1.3_Project_Listing'!$P$16:$P$829, 'N1.3_Project_Listing'!$E$16:$E$829,'N1.3_Project_Listing'!$E194, 'N1.3_Project_Listing'!$A$16:$A$829,ET_Risk_SC_Summation[[#Headers],[132kV Underground Cable]])</f>
        <v>0</v>
      </c>
      <c r="AX194" s="176" cm="1">
        <f t="array" ref="AX194">SUMIFS('N1.3_Project_Listing'!$P$16:$P$829, 'N1.3_Project_Listing'!$E$16:$E$829,'N1.3_Project_Listing'!$E194, 'N1.3_Project_Listing'!$A$16:$A$829,ET_Risk_SC_Summation[[#Headers],[132kV OHL Conductor]])</f>
        <v>0</v>
      </c>
      <c r="AY194" s="176" cm="1">
        <f t="array" ref="AY194">SUMIFS('N1.3_Project_Listing'!$P$16:$P$829, 'N1.3_Project_Listing'!$E$16:$E$829,'N1.3_Project_Listing'!$E194, 'N1.3_Project_Listing'!$A$16:$A$829,ET_Risk_SC_Summation[[#Headers],[132kV OHL Fittings]])</f>
        <v>0</v>
      </c>
      <c r="AZ194" s="176" cm="1">
        <f t="array" ref="AZ194">SUMIFS('N1.3_Project_Listing'!$P$16:$P$829, 'N1.3_Project_Listing'!$E$16:$E$829,'N1.3_Project_Listing'!$E194, 'N1.3_Project_Listing'!$A$16:$A$829,ET_Risk_SC_Summation[[#Headers],[132kV OHL Tower]])</f>
        <v>0</v>
      </c>
      <c r="BA194" s="176" cm="1">
        <f t="array" ref="BA194">SUMIFS('N1.3_Project_Listing'!$P$16:$P$829, 'N1.3_Project_Listing'!$E$16:$E$829,'N1.3_Project_Listing'!$E194, 'N1.3_Project_Listing'!$A$16:$A$829,ET_Risk_SC_Summation[[#Headers],[275kV Circuit Breaker]])</f>
        <v>0</v>
      </c>
      <c r="BB194" s="176" cm="1">
        <f t="array" ref="BB194">SUMIFS('N1.3_Project_Listing'!$P$16:$P$829, 'N1.3_Project_Listing'!$E$16:$E$829,'N1.3_Project_Listing'!$E194, 'N1.3_Project_Listing'!$A$16:$A$829,ET_Risk_SC_Summation[[#Headers],[275kV Transformer]])</f>
        <v>0</v>
      </c>
      <c r="BC194" s="176" cm="1">
        <f t="array" ref="BC194">SUMIFS('N1.3_Project_Listing'!$P$16:$P$829, 'N1.3_Project_Listing'!$E$16:$E$829,'N1.3_Project_Listing'!$E194, 'N1.3_Project_Listing'!$A$16:$A$829,ET_Risk_SC_Summation[[#Headers],[275kV Reactor]])</f>
        <v>0</v>
      </c>
      <c r="BD194" s="176" cm="1">
        <f t="array" ref="BD194">SUMIFS('N1.3_Project_Listing'!$P$16:$P$829, 'N1.3_Project_Listing'!$E$16:$E$829,'N1.3_Project_Listing'!$E194, 'N1.3_Project_Listing'!$A$16:$A$829,ET_Risk_SC_Summation[[#Headers],[275kV Underground Cable]])</f>
        <v>0</v>
      </c>
      <c r="BE194" s="176" cm="1">
        <f t="array" ref="BE194">SUMIFS('N1.3_Project_Listing'!$P$16:$P$829, 'N1.3_Project_Listing'!$E$16:$E$829,'N1.3_Project_Listing'!$E194, 'N1.3_Project_Listing'!$A$16:$A$829,ET_Risk_SC_Summation[[#Headers],[275kV OHL Conductor]])</f>
        <v>0</v>
      </c>
      <c r="BF194" s="176" cm="1">
        <f t="array" ref="BF194">SUMIFS('N1.3_Project_Listing'!$P$16:$P$829, 'N1.3_Project_Listing'!$E$16:$E$829,'N1.3_Project_Listing'!$E194, 'N1.3_Project_Listing'!$A$16:$A$829,ET_Risk_SC_Summation[[#Headers],[275kV OHL Fittings]])</f>
        <v>0</v>
      </c>
      <c r="BG194" s="176" cm="1">
        <f t="array" ref="BG194">SUMIFS('N1.3_Project_Listing'!$P$16:$P$829, 'N1.3_Project_Listing'!$E$16:$E$829,'N1.3_Project_Listing'!$E194, 'N1.3_Project_Listing'!$A$16:$A$829,ET_Risk_SC_Summation[[#Headers],[275kV OHL Tower]])</f>
        <v>0</v>
      </c>
      <c r="BH194" s="176" cm="1">
        <f t="array" ref="BH194">SUMIFS('N1.3_Project_Listing'!$P$16:$P$829, 'N1.3_Project_Listing'!$E$16:$E$829,'N1.3_Project_Listing'!$E194, 'N1.3_Project_Listing'!$A$16:$A$829,ET_Risk_SC_Summation[[#Headers],[400kV Circuit Breaker]])</f>
        <v>0</v>
      </c>
      <c r="BI194" s="176" cm="1">
        <f t="array" ref="BI194">SUMIFS('N1.3_Project_Listing'!$P$16:$P$829, 'N1.3_Project_Listing'!$E$16:$E$829,'N1.3_Project_Listing'!$E194, 'N1.3_Project_Listing'!$A$16:$A$829,ET_Risk_SC_Summation[[#Headers],[400kV Transformer]])</f>
        <v>0</v>
      </c>
      <c r="BJ194" s="176" cm="1">
        <f t="array" ref="BJ194">SUMIFS('N1.3_Project_Listing'!$P$16:$P$829, 'N1.3_Project_Listing'!$E$16:$E$829,'N1.3_Project_Listing'!$E194, 'N1.3_Project_Listing'!$A$16:$A$829,ET_Risk_SC_Summation[[#Headers],[400kV Reactor]])</f>
        <v>0</v>
      </c>
      <c r="BK194" s="176" cm="1">
        <f t="array" ref="BK194">SUMIFS('N1.3_Project_Listing'!$P$16:$P$829, 'N1.3_Project_Listing'!$E$16:$E$829,'N1.3_Project_Listing'!$E194, 'N1.3_Project_Listing'!$A$16:$A$829,ET_Risk_SC_Summation[[#Headers],[400kV Underground Cable]])</f>
        <v>0</v>
      </c>
      <c r="BL194" s="176" cm="1">
        <f t="array" ref="BL194">SUMIFS('N1.3_Project_Listing'!$P$16:$P$829, 'N1.3_Project_Listing'!$E$16:$E$829,'N1.3_Project_Listing'!$E194, 'N1.3_Project_Listing'!$A$16:$A$829,ET_Risk_SC_Summation[[#Headers],[400kV OHL Conductor]])</f>
        <v>0</v>
      </c>
      <c r="BM194" s="176" cm="1">
        <f t="array" ref="BM194">SUMIFS('N1.3_Project_Listing'!$P$16:$P$829, 'N1.3_Project_Listing'!$E$16:$E$829,'N1.3_Project_Listing'!$E194, 'N1.3_Project_Listing'!$A$16:$A$829,ET_Risk_SC_Summation[[#Headers],[400kV OHL Fittings]])</f>
        <v>0</v>
      </c>
      <c r="BN194" s="176" cm="1">
        <f t="array" ref="BN194">SUMIFS('N1.3_Project_Listing'!$P$16:$P$829, 'N1.3_Project_Listing'!$E$16:$E$829,'N1.3_Project_Listing'!$E194, 'N1.3_Project_Listing'!$A$16:$A$829,ET_Risk_SC_Summation[[#Headers],[400kV OHL Tower]])</f>
        <v>0</v>
      </c>
      <c r="BO194" s="177" t="str">
        <f>IF(SUM(ET_Risk_SC_Summation[[#This Row],[132kV Circuit Breaker]:[400kV OHL Tower]])=0, "n/a", INDEX(ET_Risk_SC_Summation[#Headers],1,MATCH(MAX(ET_Risk_SC_Summation[[#This Row],[132kV Circuit Breaker]:[400kV OHL Tower]]),ET_Risk_SC_Summation[[#This Row],[132kV Circuit Breaker]:[400kV OHL Tower]],0)))</f>
        <v>n/a</v>
      </c>
      <c r="BP194" s="177" t="str">
        <f>IFERROR(INDEX('N0.7_Lookup_References'!$G$77:$G$98,MATCH(ET_Risk_SC_Summation[[#This Row],[Mxx Category]],'N0.7_Lookup_References'!$F$77:$F$98,0)),"")</f>
        <v/>
      </c>
    </row>
    <row r="195" spans="1:68" ht="108">
      <c r="A195" s="160" t="str">
        <f>IFERROR(INDEX(N1.2_Intervention_Types[NARM Asset Category],MATCH('N1.3_Project_Listing'!$C195,N1.2_Intervention_Types[Intervention Type ID],0),1),"")</f>
        <v>Governors</v>
      </c>
      <c r="B195" s="160" t="str">
        <f>IF($D$2="GD",IFERROR(INDEX(N1.2_Intervention_Types[C&amp;V Asset Category (GD)],MATCH('N1.3_Project_Listing'!$C195,N1.2_Intervention_Types[Intervention Type ID],0),1),""),IFERROR(INDEX(N1.2_Intervention_Types[NARM Asset Category],MATCH('N1.3_Project_Listing'!$C195,N1.2_Intervention_Types[Intervention Type ID],0),1),""))</f>
        <v>Governors</v>
      </c>
      <c r="C195" s="67">
        <f>IFERROR(INDEX(N1.2_Intervention_Types[Intervention Type ID],MATCH('N1.3_Project_Listing'!$I195,N1.2_Intervention_Types[Intervention Type],0),1),"")</f>
        <v>82</v>
      </c>
      <c r="D195" s="160" t="str">
        <f>IFERROR(INDEX(N1.2_Intervention_Types[Intervention Category],MATCH('N1.3_Project_Listing'!$C195,N1.2_Intervention_Types[Intervention Type ID],0),1),"")</f>
        <v>Replacement</v>
      </c>
      <c r="E195" s="210" t="s">
        <v>776</v>
      </c>
      <c r="F195" s="236" t="s">
        <v>566</v>
      </c>
      <c r="G195" s="236" t="s">
        <v>181</v>
      </c>
      <c r="H195" s="236" t="s">
        <v>300</v>
      </c>
      <c r="I195" s="151" t="s">
        <v>777</v>
      </c>
      <c r="J195" s="139">
        <v>2031</v>
      </c>
      <c r="K195" s="312">
        <v>85</v>
      </c>
      <c r="L195" s="312">
        <v>85</v>
      </c>
      <c r="M195" s="312">
        <v>0</v>
      </c>
      <c r="N195" s="343">
        <v>3.3958055523360071E-2</v>
      </c>
      <c r="O195" s="343">
        <v>1.1766244885880472E-2</v>
      </c>
      <c r="P195" s="365">
        <v>1.080493499778922</v>
      </c>
      <c r="Q195" s="366">
        <f t="shared" si="14"/>
        <v>2.21918106374796E-2</v>
      </c>
      <c r="R195" s="368">
        <f>IF('N1.3_Project_Listing'!$D195="Replacement",SUM('N1.3_Project_Listing'!$K195:$L195)/2,'N1.3_Project_Listing'!$M195)</f>
        <v>85</v>
      </c>
      <c r="S195" s="67" t="str">
        <f>IFERROR(INDEX('N0.7_Lookup_References'!$C$13:$C$72,MATCH($A195,'N0.7_Lookup_References'!$B$13:$B$72,0)),"")</f>
        <v>Number of</v>
      </c>
      <c r="T195" s="338" t="str">
        <f t="shared" si="15"/>
        <v/>
      </c>
      <c r="V195" s="358">
        <v>85</v>
      </c>
      <c r="W195" s="358">
        <v>0</v>
      </c>
      <c r="X195" s="358">
        <v>0</v>
      </c>
      <c r="Y195" s="358">
        <v>0</v>
      </c>
      <c r="Z195" s="358">
        <v>0</v>
      </c>
      <c r="AA195" s="358">
        <v>0</v>
      </c>
      <c r="AB195" s="358">
        <v>0</v>
      </c>
      <c r="AC195" s="358">
        <v>0</v>
      </c>
      <c r="AD195" s="358">
        <v>0</v>
      </c>
      <c r="AE195" s="358">
        <v>0</v>
      </c>
      <c r="AF195" s="358">
        <v>85</v>
      </c>
      <c r="AG195" s="358">
        <v>0</v>
      </c>
      <c r="AH195" s="358">
        <v>0</v>
      </c>
      <c r="AI195" s="358">
        <v>0</v>
      </c>
      <c r="AJ195" s="358">
        <v>0</v>
      </c>
      <c r="AK195" s="358">
        <v>0</v>
      </c>
      <c r="AL195" s="358">
        <v>0</v>
      </c>
      <c r="AM195" s="358">
        <v>0</v>
      </c>
      <c r="AN195" s="358">
        <v>0</v>
      </c>
      <c r="AO195" s="358">
        <v>0</v>
      </c>
      <c r="AP195" s="63">
        <f t="shared" si="16"/>
        <v>85</v>
      </c>
      <c r="AQ195" s="63">
        <f t="shared" si="17"/>
        <v>85</v>
      </c>
      <c r="AR195" s="63">
        <f t="shared" si="18"/>
        <v>0</v>
      </c>
      <c r="AT195" s="176" cm="1">
        <f t="array" ref="AT195">SUMIFS('N1.3_Project_Listing'!$P$16:$P$829, 'N1.3_Project_Listing'!$E$16:$E$829,'N1.3_Project_Listing'!$E195, 'N1.3_Project_Listing'!$A$16:$A$829,ET_Risk_SC_Summation[[#Headers],[132kV Circuit Breaker]])</f>
        <v>0</v>
      </c>
      <c r="AU195" s="176" cm="1">
        <f t="array" ref="AU195">SUMIFS('N1.3_Project_Listing'!$P$16:$P$829, 'N1.3_Project_Listing'!$E$16:$E$829,'N1.3_Project_Listing'!$E195, 'N1.3_Project_Listing'!$A$16:$A$829,ET_Risk_SC_Summation[[#Headers],[132kV Transformer]])</f>
        <v>0</v>
      </c>
      <c r="AV195" s="176" cm="1">
        <f t="array" ref="AV195">SUMIFS('N1.3_Project_Listing'!$P$16:$P$829, 'N1.3_Project_Listing'!$E$16:$E$829,'N1.3_Project_Listing'!$E195, 'N1.3_Project_Listing'!$A$16:$A$829,ET_Risk_SC_Summation[[#Headers],[132kV Reactor]])</f>
        <v>0</v>
      </c>
      <c r="AW195" s="176" cm="1">
        <f t="array" ref="AW195">SUMIFS('N1.3_Project_Listing'!$P$16:$P$829, 'N1.3_Project_Listing'!$E$16:$E$829,'N1.3_Project_Listing'!$E195, 'N1.3_Project_Listing'!$A$16:$A$829,ET_Risk_SC_Summation[[#Headers],[132kV Underground Cable]])</f>
        <v>0</v>
      </c>
      <c r="AX195" s="176" cm="1">
        <f t="array" ref="AX195">SUMIFS('N1.3_Project_Listing'!$P$16:$P$829, 'N1.3_Project_Listing'!$E$16:$E$829,'N1.3_Project_Listing'!$E195, 'N1.3_Project_Listing'!$A$16:$A$829,ET_Risk_SC_Summation[[#Headers],[132kV OHL Conductor]])</f>
        <v>0</v>
      </c>
      <c r="AY195" s="176" cm="1">
        <f t="array" ref="AY195">SUMIFS('N1.3_Project_Listing'!$P$16:$P$829, 'N1.3_Project_Listing'!$E$16:$E$829,'N1.3_Project_Listing'!$E195, 'N1.3_Project_Listing'!$A$16:$A$829,ET_Risk_SC_Summation[[#Headers],[132kV OHL Fittings]])</f>
        <v>0</v>
      </c>
      <c r="AZ195" s="176" cm="1">
        <f t="array" ref="AZ195">SUMIFS('N1.3_Project_Listing'!$P$16:$P$829, 'N1.3_Project_Listing'!$E$16:$E$829,'N1.3_Project_Listing'!$E195, 'N1.3_Project_Listing'!$A$16:$A$829,ET_Risk_SC_Summation[[#Headers],[132kV OHL Tower]])</f>
        <v>0</v>
      </c>
      <c r="BA195" s="176" cm="1">
        <f t="array" ref="BA195">SUMIFS('N1.3_Project_Listing'!$P$16:$P$829, 'N1.3_Project_Listing'!$E$16:$E$829,'N1.3_Project_Listing'!$E195, 'N1.3_Project_Listing'!$A$16:$A$829,ET_Risk_SC_Summation[[#Headers],[275kV Circuit Breaker]])</f>
        <v>0</v>
      </c>
      <c r="BB195" s="176" cm="1">
        <f t="array" ref="BB195">SUMIFS('N1.3_Project_Listing'!$P$16:$P$829, 'N1.3_Project_Listing'!$E$16:$E$829,'N1.3_Project_Listing'!$E195, 'N1.3_Project_Listing'!$A$16:$A$829,ET_Risk_SC_Summation[[#Headers],[275kV Transformer]])</f>
        <v>0</v>
      </c>
      <c r="BC195" s="176" cm="1">
        <f t="array" ref="BC195">SUMIFS('N1.3_Project_Listing'!$P$16:$P$829, 'N1.3_Project_Listing'!$E$16:$E$829,'N1.3_Project_Listing'!$E195, 'N1.3_Project_Listing'!$A$16:$A$829,ET_Risk_SC_Summation[[#Headers],[275kV Reactor]])</f>
        <v>0</v>
      </c>
      <c r="BD195" s="176" cm="1">
        <f t="array" ref="BD195">SUMIFS('N1.3_Project_Listing'!$P$16:$P$829, 'N1.3_Project_Listing'!$E$16:$E$829,'N1.3_Project_Listing'!$E195, 'N1.3_Project_Listing'!$A$16:$A$829,ET_Risk_SC_Summation[[#Headers],[275kV Underground Cable]])</f>
        <v>0</v>
      </c>
      <c r="BE195" s="176" cm="1">
        <f t="array" ref="BE195">SUMIFS('N1.3_Project_Listing'!$P$16:$P$829, 'N1.3_Project_Listing'!$E$16:$E$829,'N1.3_Project_Listing'!$E195, 'N1.3_Project_Listing'!$A$16:$A$829,ET_Risk_SC_Summation[[#Headers],[275kV OHL Conductor]])</f>
        <v>0</v>
      </c>
      <c r="BF195" s="176" cm="1">
        <f t="array" ref="BF195">SUMIFS('N1.3_Project_Listing'!$P$16:$P$829, 'N1.3_Project_Listing'!$E$16:$E$829,'N1.3_Project_Listing'!$E195, 'N1.3_Project_Listing'!$A$16:$A$829,ET_Risk_SC_Summation[[#Headers],[275kV OHL Fittings]])</f>
        <v>0</v>
      </c>
      <c r="BG195" s="176" cm="1">
        <f t="array" ref="BG195">SUMIFS('N1.3_Project_Listing'!$P$16:$P$829, 'N1.3_Project_Listing'!$E$16:$E$829,'N1.3_Project_Listing'!$E195, 'N1.3_Project_Listing'!$A$16:$A$829,ET_Risk_SC_Summation[[#Headers],[275kV OHL Tower]])</f>
        <v>0</v>
      </c>
      <c r="BH195" s="176" cm="1">
        <f t="array" ref="BH195">SUMIFS('N1.3_Project_Listing'!$P$16:$P$829, 'N1.3_Project_Listing'!$E$16:$E$829,'N1.3_Project_Listing'!$E195, 'N1.3_Project_Listing'!$A$16:$A$829,ET_Risk_SC_Summation[[#Headers],[400kV Circuit Breaker]])</f>
        <v>0</v>
      </c>
      <c r="BI195" s="176" cm="1">
        <f t="array" ref="BI195">SUMIFS('N1.3_Project_Listing'!$P$16:$P$829, 'N1.3_Project_Listing'!$E$16:$E$829,'N1.3_Project_Listing'!$E195, 'N1.3_Project_Listing'!$A$16:$A$829,ET_Risk_SC_Summation[[#Headers],[400kV Transformer]])</f>
        <v>0</v>
      </c>
      <c r="BJ195" s="176" cm="1">
        <f t="array" ref="BJ195">SUMIFS('N1.3_Project_Listing'!$P$16:$P$829, 'N1.3_Project_Listing'!$E$16:$E$829,'N1.3_Project_Listing'!$E195, 'N1.3_Project_Listing'!$A$16:$A$829,ET_Risk_SC_Summation[[#Headers],[400kV Reactor]])</f>
        <v>0</v>
      </c>
      <c r="BK195" s="176" cm="1">
        <f t="array" ref="BK195">SUMIFS('N1.3_Project_Listing'!$P$16:$P$829, 'N1.3_Project_Listing'!$E$16:$E$829,'N1.3_Project_Listing'!$E195, 'N1.3_Project_Listing'!$A$16:$A$829,ET_Risk_SC_Summation[[#Headers],[400kV Underground Cable]])</f>
        <v>0</v>
      </c>
      <c r="BL195" s="176" cm="1">
        <f t="array" ref="BL195">SUMIFS('N1.3_Project_Listing'!$P$16:$P$829, 'N1.3_Project_Listing'!$E$16:$E$829,'N1.3_Project_Listing'!$E195, 'N1.3_Project_Listing'!$A$16:$A$829,ET_Risk_SC_Summation[[#Headers],[400kV OHL Conductor]])</f>
        <v>0</v>
      </c>
      <c r="BM195" s="176" cm="1">
        <f t="array" ref="BM195">SUMIFS('N1.3_Project_Listing'!$P$16:$P$829, 'N1.3_Project_Listing'!$E$16:$E$829,'N1.3_Project_Listing'!$E195, 'N1.3_Project_Listing'!$A$16:$A$829,ET_Risk_SC_Summation[[#Headers],[400kV OHL Fittings]])</f>
        <v>0</v>
      </c>
      <c r="BN195" s="176" cm="1">
        <f t="array" ref="BN195">SUMIFS('N1.3_Project_Listing'!$P$16:$P$829, 'N1.3_Project_Listing'!$E$16:$E$829,'N1.3_Project_Listing'!$E195, 'N1.3_Project_Listing'!$A$16:$A$829,ET_Risk_SC_Summation[[#Headers],[400kV OHL Tower]])</f>
        <v>0</v>
      </c>
      <c r="BO195" s="177" t="str">
        <f>IF(SUM(ET_Risk_SC_Summation[[#This Row],[132kV Circuit Breaker]:[400kV OHL Tower]])=0, "n/a", INDEX(ET_Risk_SC_Summation[#Headers],1,MATCH(MAX(ET_Risk_SC_Summation[[#This Row],[132kV Circuit Breaker]:[400kV OHL Tower]]),ET_Risk_SC_Summation[[#This Row],[132kV Circuit Breaker]:[400kV OHL Tower]],0)))</f>
        <v>n/a</v>
      </c>
      <c r="BP195" s="177" t="str">
        <f>IFERROR(INDEX('N0.7_Lookup_References'!$G$77:$G$98,MATCH(ET_Risk_SC_Summation[[#This Row],[Mxx Category]],'N0.7_Lookup_References'!$F$77:$F$98,0)),"")</f>
        <v/>
      </c>
    </row>
    <row r="196" spans="1:68" ht="108">
      <c r="A196" s="160" t="str">
        <f>IFERROR(INDEX(N1.2_Intervention_Types[NARM Asset Category],MATCH('N1.3_Project_Listing'!$C196,N1.2_Intervention_Types[Intervention Type ID],0),1),"")</f>
        <v>LTS Pipelines</v>
      </c>
      <c r="B196" s="160" t="str">
        <f>IF($D$2="GD",IFERROR(INDEX(N1.2_Intervention_Types[C&amp;V Asset Category (GD)],MATCH('N1.3_Project_Listing'!$C196,N1.2_Intervention_Types[Intervention Type ID],0),1),""),IFERROR(INDEX(N1.2_Intervention_Types[NARM Asset Category],MATCH('N1.3_Project_Listing'!$C196,N1.2_Intervention_Types[Intervention Type ID],0),1),""))</f>
        <v>LTS Pipelines</v>
      </c>
      <c r="C196" s="67">
        <f>IFERROR(INDEX(N1.2_Intervention_Types[Intervention Type ID],MATCH('N1.3_Project_Listing'!$I196,N1.2_Intervention_Types[Intervention Type],0),1),"")</f>
        <v>107</v>
      </c>
      <c r="D196" s="160" t="str">
        <f>IFERROR(INDEX(N1.2_Intervention_Types[Intervention Category],MATCH('N1.3_Project_Listing'!$C196,N1.2_Intervention_Types[Intervention Type ID],0),1),"")</f>
        <v>Refurbishment</v>
      </c>
      <c r="E196" s="210" t="s">
        <v>778</v>
      </c>
      <c r="F196" s="236" t="s">
        <v>779</v>
      </c>
      <c r="G196" s="236" t="s">
        <v>206</v>
      </c>
      <c r="H196" s="236" t="s">
        <v>300</v>
      </c>
      <c r="I196" s="151" t="s">
        <v>780</v>
      </c>
      <c r="J196" s="139">
        <v>2027</v>
      </c>
      <c r="K196" s="312">
        <v>0</v>
      </c>
      <c r="L196" s="312">
        <v>0</v>
      </c>
      <c r="M196" s="312">
        <v>30.3</v>
      </c>
      <c r="N196" s="343">
        <v>0.125</v>
      </c>
      <c r="O196" s="343">
        <v>0.125</v>
      </c>
      <c r="P196" s="365">
        <v>0</v>
      </c>
      <c r="Q196" s="366">
        <v>0</v>
      </c>
      <c r="R196" s="368">
        <f>IF('N1.3_Project_Listing'!$D196="Replacement",SUM('N1.3_Project_Listing'!$K196:$L196)/2,'N1.3_Project_Listing'!$M196)</f>
        <v>30.3</v>
      </c>
      <c r="S196" s="67" t="str">
        <f>IFERROR(INDEX('N0.7_Lookup_References'!$C$13:$C$72,MATCH($A196,'N0.7_Lookup_References'!$B$13:$B$72,0)),"")</f>
        <v>km</v>
      </c>
      <c r="T196" s="338" t="str">
        <f t="shared" si="15"/>
        <v/>
      </c>
      <c r="V196" s="312">
        <v>9.58</v>
      </c>
      <c r="W196" s="312">
        <v>20.68</v>
      </c>
      <c r="X196" s="312">
        <v>0</v>
      </c>
      <c r="Y196" s="312">
        <v>0</v>
      </c>
      <c r="Z196" s="312">
        <v>0</v>
      </c>
      <c r="AA196" s="312">
        <v>0</v>
      </c>
      <c r="AB196" s="312">
        <v>0</v>
      </c>
      <c r="AC196" s="312">
        <v>0</v>
      </c>
      <c r="AD196" s="312">
        <v>0</v>
      </c>
      <c r="AE196" s="312">
        <v>0</v>
      </c>
      <c r="AF196" s="312">
        <v>9.58</v>
      </c>
      <c r="AG196" s="312">
        <v>20.68</v>
      </c>
      <c r="AH196" s="312">
        <v>0</v>
      </c>
      <c r="AI196" s="312">
        <v>0</v>
      </c>
      <c r="AJ196" s="312">
        <v>0</v>
      </c>
      <c r="AK196" s="312">
        <v>0</v>
      </c>
      <c r="AL196" s="312">
        <v>0</v>
      </c>
      <c r="AM196" s="312">
        <v>0</v>
      </c>
      <c r="AN196" s="312">
        <v>0</v>
      </c>
      <c r="AO196" s="312">
        <v>0</v>
      </c>
      <c r="AP196" s="63">
        <f t="shared" si="16"/>
        <v>30.259999999999998</v>
      </c>
      <c r="AQ196" s="63">
        <f t="shared" si="17"/>
        <v>30.259999999999998</v>
      </c>
      <c r="AR196" s="63">
        <f t="shared" si="18"/>
        <v>0</v>
      </c>
      <c r="AT196" s="176" cm="1">
        <f t="array" ref="AT196">SUMIFS('N1.3_Project_Listing'!$P$16:$P$829, 'N1.3_Project_Listing'!$E$16:$E$829,'N1.3_Project_Listing'!$E196, 'N1.3_Project_Listing'!$A$16:$A$829,ET_Risk_SC_Summation[[#Headers],[132kV Circuit Breaker]])</f>
        <v>0</v>
      </c>
      <c r="AU196" s="176" cm="1">
        <f t="array" ref="AU196">SUMIFS('N1.3_Project_Listing'!$P$16:$P$829, 'N1.3_Project_Listing'!$E$16:$E$829,'N1.3_Project_Listing'!$E196, 'N1.3_Project_Listing'!$A$16:$A$829,ET_Risk_SC_Summation[[#Headers],[132kV Transformer]])</f>
        <v>0</v>
      </c>
      <c r="AV196" s="176" cm="1">
        <f t="array" ref="AV196">SUMIFS('N1.3_Project_Listing'!$P$16:$P$829, 'N1.3_Project_Listing'!$E$16:$E$829,'N1.3_Project_Listing'!$E196, 'N1.3_Project_Listing'!$A$16:$A$829,ET_Risk_SC_Summation[[#Headers],[132kV Reactor]])</f>
        <v>0</v>
      </c>
      <c r="AW196" s="176" cm="1">
        <f t="array" ref="AW196">SUMIFS('N1.3_Project_Listing'!$P$16:$P$829, 'N1.3_Project_Listing'!$E$16:$E$829,'N1.3_Project_Listing'!$E196, 'N1.3_Project_Listing'!$A$16:$A$829,ET_Risk_SC_Summation[[#Headers],[132kV Underground Cable]])</f>
        <v>0</v>
      </c>
      <c r="AX196" s="176" cm="1">
        <f t="array" ref="AX196">SUMIFS('N1.3_Project_Listing'!$P$16:$P$829, 'N1.3_Project_Listing'!$E$16:$E$829,'N1.3_Project_Listing'!$E196, 'N1.3_Project_Listing'!$A$16:$A$829,ET_Risk_SC_Summation[[#Headers],[132kV OHL Conductor]])</f>
        <v>0</v>
      </c>
      <c r="AY196" s="176" cm="1">
        <f t="array" ref="AY196">SUMIFS('N1.3_Project_Listing'!$P$16:$P$829, 'N1.3_Project_Listing'!$E$16:$E$829,'N1.3_Project_Listing'!$E196, 'N1.3_Project_Listing'!$A$16:$A$829,ET_Risk_SC_Summation[[#Headers],[132kV OHL Fittings]])</f>
        <v>0</v>
      </c>
      <c r="AZ196" s="176" cm="1">
        <f t="array" ref="AZ196">SUMIFS('N1.3_Project_Listing'!$P$16:$P$829, 'N1.3_Project_Listing'!$E$16:$E$829,'N1.3_Project_Listing'!$E196, 'N1.3_Project_Listing'!$A$16:$A$829,ET_Risk_SC_Summation[[#Headers],[132kV OHL Tower]])</f>
        <v>0</v>
      </c>
      <c r="BA196" s="176" cm="1">
        <f t="array" ref="BA196">SUMIFS('N1.3_Project_Listing'!$P$16:$P$829, 'N1.3_Project_Listing'!$E$16:$E$829,'N1.3_Project_Listing'!$E196, 'N1.3_Project_Listing'!$A$16:$A$829,ET_Risk_SC_Summation[[#Headers],[275kV Circuit Breaker]])</f>
        <v>0</v>
      </c>
      <c r="BB196" s="176" cm="1">
        <f t="array" ref="BB196">SUMIFS('N1.3_Project_Listing'!$P$16:$P$829, 'N1.3_Project_Listing'!$E$16:$E$829,'N1.3_Project_Listing'!$E196, 'N1.3_Project_Listing'!$A$16:$A$829,ET_Risk_SC_Summation[[#Headers],[275kV Transformer]])</f>
        <v>0</v>
      </c>
      <c r="BC196" s="176" cm="1">
        <f t="array" ref="BC196">SUMIFS('N1.3_Project_Listing'!$P$16:$P$829, 'N1.3_Project_Listing'!$E$16:$E$829,'N1.3_Project_Listing'!$E196, 'N1.3_Project_Listing'!$A$16:$A$829,ET_Risk_SC_Summation[[#Headers],[275kV Reactor]])</f>
        <v>0</v>
      </c>
      <c r="BD196" s="176" cm="1">
        <f t="array" ref="BD196">SUMIFS('N1.3_Project_Listing'!$P$16:$P$829, 'N1.3_Project_Listing'!$E$16:$E$829,'N1.3_Project_Listing'!$E196, 'N1.3_Project_Listing'!$A$16:$A$829,ET_Risk_SC_Summation[[#Headers],[275kV Underground Cable]])</f>
        <v>0</v>
      </c>
      <c r="BE196" s="176" cm="1">
        <f t="array" ref="BE196">SUMIFS('N1.3_Project_Listing'!$P$16:$P$829, 'N1.3_Project_Listing'!$E$16:$E$829,'N1.3_Project_Listing'!$E196, 'N1.3_Project_Listing'!$A$16:$A$829,ET_Risk_SC_Summation[[#Headers],[275kV OHL Conductor]])</f>
        <v>0</v>
      </c>
      <c r="BF196" s="176" cm="1">
        <f t="array" ref="BF196">SUMIFS('N1.3_Project_Listing'!$P$16:$P$829, 'N1.3_Project_Listing'!$E$16:$E$829,'N1.3_Project_Listing'!$E196, 'N1.3_Project_Listing'!$A$16:$A$829,ET_Risk_SC_Summation[[#Headers],[275kV OHL Fittings]])</f>
        <v>0</v>
      </c>
      <c r="BG196" s="176" cm="1">
        <f t="array" ref="BG196">SUMIFS('N1.3_Project_Listing'!$P$16:$P$829, 'N1.3_Project_Listing'!$E$16:$E$829,'N1.3_Project_Listing'!$E196, 'N1.3_Project_Listing'!$A$16:$A$829,ET_Risk_SC_Summation[[#Headers],[275kV OHL Tower]])</f>
        <v>0</v>
      </c>
      <c r="BH196" s="176" cm="1">
        <f t="array" ref="BH196">SUMIFS('N1.3_Project_Listing'!$P$16:$P$829, 'N1.3_Project_Listing'!$E$16:$E$829,'N1.3_Project_Listing'!$E196, 'N1.3_Project_Listing'!$A$16:$A$829,ET_Risk_SC_Summation[[#Headers],[400kV Circuit Breaker]])</f>
        <v>0</v>
      </c>
      <c r="BI196" s="176" cm="1">
        <f t="array" ref="BI196">SUMIFS('N1.3_Project_Listing'!$P$16:$P$829, 'N1.3_Project_Listing'!$E$16:$E$829,'N1.3_Project_Listing'!$E196, 'N1.3_Project_Listing'!$A$16:$A$829,ET_Risk_SC_Summation[[#Headers],[400kV Transformer]])</f>
        <v>0</v>
      </c>
      <c r="BJ196" s="176" cm="1">
        <f t="array" ref="BJ196">SUMIFS('N1.3_Project_Listing'!$P$16:$P$829, 'N1.3_Project_Listing'!$E$16:$E$829,'N1.3_Project_Listing'!$E196, 'N1.3_Project_Listing'!$A$16:$A$829,ET_Risk_SC_Summation[[#Headers],[400kV Reactor]])</f>
        <v>0</v>
      </c>
      <c r="BK196" s="176" cm="1">
        <f t="array" ref="BK196">SUMIFS('N1.3_Project_Listing'!$P$16:$P$829, 'N1.3_Project_Listing'!$E$16:$E$829,'N1.3_Project_Listing'!$E196, 'N1.3_Project_Listing'!$A$16:$A$829,ET_Risk_SC_Summation[[#Headers],[400kV Underground Cable]])</f>
        <v>0</v>
      </c>
      <c r="BL196" s="176" cm="1">
        <f t="array" ref="BL196">SUMIFS('N1.3_Project_Listing'!$P$16:$P$829, 'N1.3_Project_Listing'!$E$16:$E$829,'N1.3_Project_Listing'!$E196, 'N1.3_Project_Listing'!$A$16:$A$829,ET_Risk_SC_Summation[[#Headers],[400kV OHL Conductor]])</f>
        <v>0</v>
      </c>
      <c r="BM196" s="176" cm="1">
        <f t="array" ref="BM196">SUMIFS('N1.3_Project_Listing'!$P$16:$P$829, 'N1.3_Project_Listing'!$E$16:$E$829,'N1.3_Project_Listing'!$E196, 'N1.3_Project_Listing'!$A$16:$A$829,ET_Risk_SC_Summation[[#Headers],[400kV OHL Fittings]])</f>
        <v>0</v>
      </c>
      <c r="BN196" s="176" cm="1">
        <f t="array" ref="BN196">SUMIFS('N1.3_Project_Listing'!$P$16:$P$829, 'N1.3_Project_Listing'!$E$16:$E$829,'N1.3_Project_Listing'!$E196, 'N1.3_Project_Listing'!$A$16:$A$829,ET_Risk_SC_Summation[[#Headers],[400kV OHL Tower]])</f>
        <v>0</v>
      </c>
      <c r="BO196" s="177" t="str">
        <f>IF(SUM(ET_Risk_SC_Summation[[#This Row],[132kV Circuit Breaker]:[400kV OHL Tower]])=0, "n/a", INDEX(ET_Risk_SC_Summation[#Headers],1,MATCH(MAX(ET_Risk_SC_Summation[[#This Row],[132kV Circuit Breaker]:[400kV OHL Tower]]),ET_Risk_SC_Summation[[#This Row],[132kV Circuit Breaker]:[400kV OHL Tower]],0)))</f>
        <v>n/a</v>
      </c>
      <c r="BP196" s="177" t="str">
        <f>IFERROR(INDEX('N0.7_Lookup_References'!$G$77:$G$98,MATCH(ET_Risk_SC_Summation[[#This Row],[Mxx Category]],'N0.7_Lookup_References'!$F$77:$F$98,0)),"")</f>
        <v/>
      </c>
    </row>
    <row r="197" spans="1:68" ht="108">
      <c r="A197" s="160" t="str">
        <f>IFERROR(INDEX(N1.2_Intervention_Types[NARM Asset Category],MATCH('N1.3_Project_Listing'!$C197,N1.2_Intervention_Types[Intervention Type ID],0),1),"")</f>
        <v>LTS Pipelines</v>
      </c>
      <c r="B197" s="160" t="str">
        <f>IF($D$2="GD",IFERROR(INDEX(N1.2_Intervention_Types[C&amp;V Asset Category (GD)],MATCH('N1.3_Project_Listing'!$C197,N1.2_Intervention_Types[Intervention Type ID],0),1),""),IFERROR(INDEX(N1.2_Intervention_Types[NARM Asset Category],MATCH('N1.3_Project_Listing'!$C197,N1.2_Intervention_Types[Intervention Type ID],0),1),""))</f>
        <v>LTS Pipelines</v>
      </c>
      <c r="C197" s="67">
        <f>IFERROR(INDEX(N1.2_Intervention_Types[Intervention Type ID],MATCH('N1.3_Project_Listing'!$I197,N1.2_Intervention_Types[Intervention Type],0),1),"")</f>
        <v>107</v>
      </c>
      <c r="D197" s="160" t="str">
        <f>IFERROR(INDEX(N1.2_Intervention_Types[Intervention Category],MATCH('N1.3_Project_Listing'!$C197,N1.2_Intervention_Types[Intervention Type ID],0),1),"")</f>
        <v>Refurbishment</v>
      </c>
      <c r="E197" s="210" t="s">
        <v>778</v>
      </c>
      <c r="F197" s="236" t="s">
        <v>779</v>
      </c>
      <c r="G197" s="236" t="s">
        <v>206</v>
      </c>
      <c r="H197" s="236" t="s">
        <v>300</v>
      </c>
      <c r="I197" s="151" t="s">
        <v>780</v>
      </c>
      <c r="J197" s="139">
        <v>2028</v>
      </c>
      <c r="K197" s="312">
        <v>0</v>
      </c>
      <c r="L197" s="312">
        <v>0</v>
      </c>
      <c r="M197" s="312">
        <v>60.5</v>
      </c>
      <c r="N197" s="343">
        <v>0.36899999999999999</v>
      </c>
      <c r="O197" s="343">
        <v>0.36899999999999999</v>
      </c>
      <c r="P197" s="365">
        <v>0</v>
      </c>
      <c r="Q197" s="366">
        <v>1.7863558682273961E-6</v>
      </c>
      <c r="R197" s="368">
        <f>IF('N1.3_Project_Listing'!$D197="Replacement",SUM('N1.3_Project_Listing'!$K197:$L197)/2,'N1.3_Project_Listing'!$M197)</f>
        <v>60.5</v>
      </c>
      <c r="S197" s="67" t="str">
        <f>IFERROR(INDEX('N0.7_Lookup_References'!$C$13:$C$72,MATCH($A197,'N0.7_Lookup_References'!$B$13:$B$72,0)),"")</f>
        <v>km</v>
      </c>
      <c r="T197" s="338" t="str">
        <f t="shared" si="15"/>
        <v/>
      </c>
      <c r="V197" s="312">
        <v>27.69</v>
      </c>
      <c r="W197" s="312">
        <v>19.5</v>
      </c>
      <c r="X197" s="312">
        <v>0</v>
      </c>
      <c r="Y197" s="312">
        <v>13.33</v>
      </c>
      <c r="Z197" s="312">
        <v>0</v>
      </c>
      <c r="AA197" s="312">
        <v>0</v>
      </c>
      <c r="AB197" s="312">
        <v>0</v>
      </c>
      <c r="AC197" s="312">
        <v>0</v>
      </c>
      <c r="AD197" s="312">
        <v>0</v>
      </c>
      <c r="AE197" s="312">
        <v>0</v>
      </c>
      <c r="AF197" s="312">
        <v>27.69</v>
      </c>
      <c r="AG197" s="312">
        <v>19.5</v>
      </c>
      <c r="AH197" s="312">
        <v>0</v>
      </c>
      <c r="AI197" s="312">
        <v>13.33</v>
      </c>
      <c r="AJ197" s="312">
        <v>0</v>
      </c>
      <c r="AK197" s="312">
        <v>0</v>
      </c>
      <c r="AL197" s="312">
        <v>0</v>
      </c>
      <c r="AM197" s="312">
        <v>0</v>
      </c>
      <c r="AN197" s="312">
        <v>0</v>
      </c>
      <c r="AO197" s="312">
        <v>0</v>
      </c>
      <c r="AP197" s="63">
        <f t="shared" si="16"/>
        <v>60.519999999999996</v>
      </c>
      <c r="AQ197" s="63">
        <f t="shared" si="17"/>
        <v>60.519999999999996</v>
      </c>
      <c r="AR197" s="63">
        <f t="shared" si="18"/>
        <v>0</v>
      </c>
      <c r="AT197" s="176" cm="1">
        <f t="array" ref="AT197">SUMIFS('N1.3_Project_Listing'!$P$16:$P$829, 'N1.3_Project_Listing'!$E$16:$E$829,'N1.3_Project_Listing'!$E197, 'N1.3_Project_Listing'!$A$16:$A$829,ET_Risk_SC_Summation[[#Headers],[132kV Circuit Breaker]])</f>
        <v>0</v>
      </c>
      <c r="AU197" s="176" cm="1">
        <f t="array" ref="AU197">SUMIFS('N1.3_Project_Listing'!$P$16:$P$829, 'N1.3_Project_Listing'!$E$16:$E$829,'N1.3_Project_Listing'!$E197, 'N1.3_Project_Listing'!$A$16:$A$829,ET_Risk_SC_Summation[[#Headers],[132kV Transformer]])</f>
        <v>0</v>
      </c>
      <c r="AV197" s="176" cm="1">
        <f t="array" ref="AV197">SUMIFS('N1.3_Project_Listing'!$P$16:$P$829, 'N1.3_Project_Listing'!$E$16:$E$829,'N1.3_Project_Listing'!$E197, 'N1.3_Project_Listing'!$A$16:$A$829,ET_Risk_SC_Summation[[#Headers],[132kV Reactor]])</f>
        <v>0</v>
      </c>
      <c r="AW197" s="176" cm="1">
        <f t="array" ref="AW197">SUMIFS('N1.3_Project_Listing'!$P$16:$P$829, 'N1.3_Project_Listing'!$E$16:$E$829,'N1.3_Project_Listing'!$E197, 'N1.3_Project_Listing'!$A$16:$A$829,ET_Risk_SC_Summation[[#Headers],[132kV Underground Cable]])</f>
        <v>0</v>
      </c>
      <c r="AX197" s="176" cm="1">
        <f t="array" ref="AX197">SUMIFS('N1.3_Project_Listing'!$P$16:$P$829, 'N1.3_Project_Listing'!$E$16:$E$829,'N1.3_Project_Listing'!$E197, 'N1.3_Project_Listing'!$A$16:$A$829,ET_Risk_SC_Summation[[#Headers],[132kV OHL Conductor]])</f>
        <v>0</v>
      </c>
      <c r="AY197" s="176" cm="1">
        <f t="array" ref="AY197">SUMIFS('N1.3_Project_Listing'!$P$16:$P$829, 'N1.3_Project_Listing'!$E$16:$E$829,'N1.3_Project_Listing'!$E197, 'N1.3_Project_Listing'!$A$16:$A$829,ET_Risk_SC_Summation[[#Headers],[132kV OHL Fittings]])</f>
        <v>0</v>
      </c>
      <c r="AZ197" s="176" cm="1">
        <f t="array" ref="AZ197">SUMIFS('N1.3_Project_Listing'!$P$16:$P$829, 'N1.3_Project_Listing'!$E$16:$E$829,'N1.3_Project_Listing'!$E197, 'N1.3_Project_Listing'!$A$16:$A$829,ET_Risk_SC_Summation[[#Headers],[132kV OHL Tower]])</f>
        <v>0</v>
      </c>
      <c r="BA197" s="176" cm="1">
        <f t="array" ref="BA197">SUMIFS('N1.3_Project_Listing'!$P$16:$P$829, 'N1.3_Project_Listing'!$E$16:$E$829,'N1.3_Project_Listing'!$E197, 'N1.3_Project_Listing'!$A$16:$A$829,ET_Risk_SC_Summation[[#Headers],[275kV Circuit Breaker]])</f>
        <v>0</v>
      </c>
      <c r="BB197" s="176" cm="1">
        <f t="array" ref="BB197">SUMIFS('N1.3_Project_Listing'!$P$16:$P$829, 'N1.3_Project_Listing'!$E$16:$E$829,'N1.3_Project_Listing'!$E197, 'N1.3_Project_Listing'!$A$16:$A$829,ET_Risk_SC_Summation[[#Headers],[275kV Transformer]])</f>
        <v>0</v>
      </c>
      <c r="BC197" s="176" cm="1">
        <f t="array" ref="BC197">SUMIFS('N1.3_Project_Listing'!$P$16:$P$829, 'N1.3_Project_Listing'!$E$16:$E$829,'N1.3_Project_Listing'!$E197, 'N1.3_Project_Listing'!$A$16:$A$829,ET_Risk_SC_Summation[[#Headers],[275kV Reactor]])</f>
        <v>0</v>
      </c>
      <c r="BD197" s="176" cm="1">
        <f t="array" ref="BD197">SUMIFS('N1.3_Project_Listing'!$P$16:$P$829, 'N1.3_Project_Listing'!$E$16:$E$829,'N1.3_Project_Listing'!$E197, 'N1.3_Project_Listing'!$A$16:$A$829,ET_Risk_SC_Summation[[#Headers],[275kV Underground Cable]])</f>
        <v>0</v>
      </c>
      <c r="BE197" s="176" cm="1">
        <f t="array" ref="BE197">SUMIFS('N1.3_Project_Listing'!$P$16:$P$829, 'N1.3_Project_Listing'!$E$16:$E$829,'N1.3_Project_Listing'!$E197, 'N1.3_Project_Listing'!$A$16:$A$829,ET_Risk_SC_Summation[[#Headers],[275kV OHL Conductor]])</f>
        <v>0</v>
      </c>
      <c r="BF197" s="176" cm="1">
        <f t="array" ref="BF197">SUMIFS('N1.3_Project_Listing'!$P$16:$P$829, 'N1.3_Project_Listing'!$E$16:$E$829,'N1.3_Project_Listing'!$E197, 'N1.3_Project_Listing'!$A$16:$A$829,ET_Risk_SC_Summation[[#Headers],[275kV OHL Fittings]])</f>
        <v>0</v>
      </c>
      <c r="BG197" s="176" cm="1">
        <f t="array" ref="BG197">SUMIFS('N1.3_Project_Listing'!$P$16:$P$829, 'N1.3_Project_Listing'!$E$16:$E$829,'N1.3_Project_Listing'!$E197, 'N1.3_Project_Listing'!$A$16:$A$829,ET_Risk_SC_Summation[[#Headers],[275kV OHL Tower]])</f>
        <v>0</v>
      </c>
      <c r="BH197" s="176" cm="1">
        <f t="array" ref="BH197">SUMIFS('N1.3_Project_Listing'!$P$16:$P$829, 'N1.3_Project_Listing'!$E$16:$E$829,'N1.3_Project_Listing'!$E197, 'N1.3_Project_Listing'!$A$16:$A$829,ET_Risk_SC_Summation[[#Headers],[400kV Circuit Breaker]])</f>
        <v>0</v>
      </c>
      <c r="BI197" s="176" cm="1">
        <f t="array" ref="BI197">SUMIFS('N1.3_Project_Listing'!$P$16:$P$829, 'N1.3_Project_Listing'!$E$16:$E$829,'N1.3_Project_Listing'!$E197, 'N1.3_Project_Listing'!$A$16:$A$829,ET_Risk_SC_Summation[[#Headers],[400kV Transformer]])</f>
        <v>0</v>
      </c>
      <c r="BJ197" s="176" cm="1">
        <f t="array" ref="BJ197">SUMIFS('N1.3_Project_Listing'!$P$16:$P$829, 'N1.3_Project_Listing'!$E$16:$E$829,'N1.3_Project_Listing'!$E197, 'N1.3_Project_Listing'!$A$16:$A$829,ET_Risk_SC_Summation[[#Headers],[400kV Reactor]])</f>
        <v>0</v>
      </c>
      <c r="BK197" s="176" cm="1">
        <f t="array" ref="BK197">SUMIFS('N1.3_Project_Listing'!$P$16:$P$829, 'N1.3_Project_Listing'!$E$16:$E$829,'N1.3_Project_Listing'!$E197, 'N1.3_Project_Listing'!$A$16:$A$829,ET_Risk_SC_Summation[[#Headers],[400kV Underground Cable]])</f>
        <v>0</v>
      </c>
      <c r="BL197" s="176" cm="1">
        <f t="array" ref="BL197">SUMIFS('N1.3_Project_Listing'!$P$16:$P$829, 'N1.3_Project_Listing'!$E$16:$E$829,'N1.3_Project_Listing'!$E197, 'N1.3_Project_Listing'!$A$16:$A$829,ET_Risk_SC_Summation[[#Headers],[400kV OHL Conductor]])</f>
        <v>0</v>
      </c>
      <c r="BM197" s="176" cm="1">
        <f t="array" ref="BM197">SUMIFS('N1.3_Project_Listing'!$P$16:$P$829, 'N1.3_Project_Listing'!$E$16:$E$829,'N1.3_Project_Listing'!$E197, 'N1.3_Project_Listing'!$A$16:$A$829,ET_Risk_SC_Summation[[#Headers],[400kV OHL Fittings]])</f>
        <v>0</v>
      </c>
      <c r="BN197" s="176" cm="1">
        <f t="array" ref="BN197">SUMIFS('N1.3_Project_Listing'!$P$16:$P$829, 'N1.3_Project_Listing'!$E$16:$E$829,'N1.3_Project_Listing'!$E197, 'N1.3_Project_Listing'!$A$16:$A$829,ET_Risk_SC_Summation[[#Headers],[400kV OHL Tower]])</f>
        <v>0</v>
      </c>
      <c r="BO197" s="177" t="str">
        <f>IF(SUM(ET_Risk_SC_Summation[[#This Row],[132kV Circuit Breaker]:[400kV OHL Tower]])=0, "n/a", INDEX(ET_Risk_SC_Summation[#Headers],1,MATCH(MAX(ET_Risk_SC_Summation[[#This Row],[132kV Circuit Breaker]:[400kV OHL Tower]]),ET_Risk_SC_Summation[[#This Row],[132kV Circuit Breaker]:[400kV OHL Tower]],0)))</f>
        <v>n/a</v>
      </c>
      <c r="BP197" s="177" t="str">
        <f>IFERROR(INDEX('N0.7_Lookup_References'!$G$77:$G$98,MATCH(ET_Risk_SC_Summation[[#This Row],[Mxx Category]],'N0.7_Lookup_References'!$F$77:$F$98,0)),"")</f>
        <v/>
      </c>
    </row>
    <row r="198" spans="1:68" ht="108">
      <c r="A198" s="160" t="str">
        <f>IFERROR(INDEX(N1.2_Intervention_Types[NARM Asset Category],MATCH('N1.3_Project_Listing'!$C198,N1.2_Intervention_Types[Intervention Type ID],0),1),"")</f>
        <v>LTS Pipelines</v>
      </c>
      <c r="B198" s="160" t="str">
        <f>IF($D$2="GD",IFERROR(INDEX(N1.2_Intervention_Types[C&amp;V Asset Category (GD)],MATCH('N1.3_Project_Listing'!$C198,N1.2_Intervention_Types[Intervention Type ID],0),1),""),IFERROR(INDEX(N1.2_Intervention_Types[NARM Asset Category],MATCH('N1.3_Project_Listing'!$C198,N1.2_Intervention_Types[Intervention Type ID],0),1),""))</f>
        <v>LTS Pipelines</v>
      </c>
      <c r="C198" s="67">
        <f>IFERROR(INDEX(N1.2_Intervention_Types[Intervention Type ID],MATCH('N1.3_Project_Listing'!$I198,N1.2_Intervention_Types[Intervention Type],0),1),"")</f>
        <v>107</v>
      </c>
      <c r="D198" s="160" t="str">
        <f>IFERROR(INDEX(N1.2_Intervention_Types[Intervention Category],MATCH('N1.3_Project_Listing'!$C198,N1.2_Intervention_Types[Intervention Type ID],0),1),"")</f>
        <v>Refurbishment</v>
      </c>
      <c r="E198" s="210" t="s">
        <v>778</v>
      </c>
      <c r="F198" s="236" t="s">
        <v>779</v>
      </c>
      <c r="G198" s="236" t="s">
        <v>206</v>
      </c>
      <c r="H198" s="236" t="s">
        <v>300</v>
      </c>
      <c r="I198" s="151" t="s">
        <v>780</v>
      </c>
      <c r="J198" s="139">
        <v>2029</v>
      </c>
      <c r="K198" s="312">
        <v>0</v>
      </c>
      <c r="L198" s="312">
        <v>0</v>
      </c>
      <c r="M198" s="312">
        <v>83.3</v>
      </c>
      <c r="N198" s="343">
        <v>0.47399999999999998</v>
      </c>
      <c r="O198" s="343">
        <v>0.47399999999999998</v>
      </c>
      <c r="P198" s="365">
        <v>0</v>
      </c>
      <c r="Q198" s="366">
        <v>8.2105973864265991E-7</v>
      </c>
      <c r="R198" s="368">
        <f>IF('N1.3_Project_Listing'!$D198="Replacement",SUM('N1.3_Project_Listing'!$K198:$L198)/2,'N1.3_Project_Listing'!$M198)</f>
        <v>83.3</v>
      </c>
      <c r="S198" s="67" t="str">
        <f>IFERROR(INDEX('N0.7_Lookup_References'!$C$13:$C$72,MATCH($A198,'N0.7_Lookup_References'!$B$13:$B$72,0)),"")</f>
        <v>km</v>
      </c>
      <c r="T198" s="338" t="str">
        <f t="shared" si="15"/>
        <v/>
      </c>
      <c r="V198" s="312">
        <v>20.49</v>
      </c>
      <c r="W198" s="312">
        <v>62.82</v>
      </c>
      <c r="X198" s="312">
        <v>0</v>
      </c>
      <c r="Y198" s="312">
        <v>0</v>
      </c>
      <c r="Z198" s="312">
        <v>0</v>
      </c>
      <c r="AA198" s="312">
        <v>0</v>
      </c>
      <c r="AB198" s="312">
        <v>0</v>
      </c>
      <c r="AC198" s="312">
        <v>0</v>
      </c>
      <c r="AD198" s="312">
        <v>0</v>
      </c>
      <c r="AE198" s="312">
        <v>0</v>
      </c>
      <c r="AF198" s="312">
        <v>20.49</v>
      </c>
      <c r="AG198" s="312">
        <v>62.82</v>
      </c>
      <c r="AH198" s="312">
        <v>0</v>
      </c>
      <c r="AI198" s="312">
        <v>0</v>
      </c>
      <c r="AJ198" s="312">
        <v>0</v>
      </c>
      <c r="AK198" s="312">
        <v>0</v>
      </c>
      <c r="AL198" s="312">
        <v>0</v>
      </c>
      <c r="AM198" s="312">
        <v>0</v>
      </c>
      <c r="AN198" s="312">
        <v>0</v>
      </c>
      <c r="AO198" s="312">
        <v>0</v>
      </c>
      <c r="AP198" s="63">
        <f t="shared" si="16"/>
        <v>83.31</v>
      </c>
      <c r="AQ198" s="63">
        <f t="shared" si="17"/>
        <v>83.31</v>
      </c>
      <c r="AR198" s="63">
        <f t="shared" si="18"/>
        <v>0</v>
      </c>
      <c r="AT198" s="176" cm="1">
        <f t="array" ref="AT198">SUMIFS('N1.3_Project_Listing'!$P$16:$P$829, 'N1.3_Project_Listing'!$E$16:$E$829,'N1.3_Project_Listing'!$E198, 'N1.3_Project_Listing'!$A$16:$A$829,ET_Risk_SC_Summation[[#Headers],[132kV Circuit Breaker]])</f>
        <v>0</v>
      </c>
      <c r="AU198" s="176" cm="1">
        <f t="array" ref="AU198">SUMIFS('N1.3_Project_Listing'!$P$16:$P$829, 'N1.3_Project_Listing'!$E$16:$E$829,'N1.3_Project_Listing'!$E198, 'N1.3_Project_Listing'!$A$16:$A$829,ET_Risk_SC_Summation[[#Headers],[132kV Transformer]])</f>
        <v>0</v>
      </c>
      <c r="AV198" s="176" cm="1">
        <f t="array" ref="AV198">SUMIFS('N1.3_Project_Listing'!$P$16:$P$829, 'N1.3_Project_Listing'!$E$16:$E$829,'N1.3_Project_Listing'!$E198, 'N1.3_Project_Listing'!$A$16:$A$829,ET_Risk_SC_Summation[[#Headers],[132kV Reactor]])</f>
        <v>0</v>
      </c>
      <c r="AW198" s="176" cm="1">
        <f t="array" ref="AW198">SUMIFS('N1.3_Project_Listing'!$P$16:$P$829, 'N1.3_Project_Listing'!$E$16:$E$829,'N1.3_Project_Listing'!$E198, 'N1.3_Project_Listing'!$A$16:$A$829,ET_Risk_SC_Summation[[#Headers],[132kV Underground Cable]])</f>
        <v>0</v>
      </c>
      <c r="AX198" s="176" cm="1">
        <f t="array" ref="AX198">SUMIFS('N1.3_Project_Listing'!$P$16:$P$829, 'N1.3_Project_Listing'!$E$16:$E$829,'N1.3_Project_Listing'!$E198, 'N1.3_Project_Listing'!$A$16:$A$829,ET_Risk_SC_Summation[[#Headers],[132kV OHL Conductor]])</f>
        <v>0</v>
      </c>
      <c r="AY198" s="176" cm="1">
        <f t="array" ref="AY198">SUMIFS('N1.3_Project_Listing'!$P$16:$P$829, 'N1.3_Project_Listing'!$E$16:$E$829,'N1.3_Project_Listing'!$E198, 'N1.3_Project_Listing'!$A$16:$A$829,ET_Risk_SC_Summation[[#Headers],[132kV OHL Fittings]])</f>
        <v>0</v>
      </c>
      <c r="AZ198" s="176" cm="1">
        <f t="array" ref="AZ198">SUMIFS('N1.3_Project_Listing'!$P$16:$P$829, 'N1.3_Project_Listing'!$E$16:$E$829,'N1.3_Project_Listing'!$E198, 'N1.3_Project_Listing'!$A$16:$A$829,ET_Risk_SC_Summation[[#Headers],[132kV OHL Tower]])</f>
        <v>0</v>
      </c>
      <c r="BA198" s="176" cm="1">
        <f t="array" ref="BA198">SUMIFS('N1.3_Project_Listing'!$P$16:$P$829, 'N1.3_Project_Listing'!$E$16:$E$829,'N1.3_Project_Listing'!$E198, 'N1.3_Project_Listing'!$A$16:$A$829,ET_Risk_SC_Summation[[#Headers],[275kV Circuit Breaker]])</f>
        <v>0</v>
      </c>
      <c r="BB198" s="176" cm="1">
        <f t="array" ref="BB198">SUMIFS('N1.3_Project_Listing'!$P$16:$P$829, 'N1.3_Project_Listing'!$E$16:$E$829,'N1.3_Project_Listing'!$E198, 'N1.3_Project_Listing'!$A$16:$A$829,ET_Risk_SC_Summation[[#Headers],[275kV Transformer]])</f>
        <v>0</v>
      </c>
      <c r="BC198" s="176" cm="1">
        <f t="array" ref="BC198">SUMIFS('N1.3_Project_Listing'!$P$16:$P$829, 'N1.3_Project_Listing'!$E$16:$E$829,'N1.3_Project_Listing'!$E198, 'N1.3_Project_Listing'!$A$16:$A$829,ET_Risk_SC_Summation[[#Headers],[275kV Reactor]])</f>
        <v>0</v>
      </c>
      <c r="BD198" s="176" cm="1">
        <f t="array" ref="BD198">SUMIFS('N1.3_Project_Listing'!$P$16:$P$829, 'N1.3_Project_Listing'!$E$16:$E$829,'N1.3_Project_Listing'!$E198, 'N1.3_Project_Listing'!$A$16:$A$829,ET_Risk_SC_Summation[[#Headers],[275kV Underground Cable]])</f>
        <v>0</v>
      </c>
      <c r="BE198" s="176" cm="1">
        <f t="array" ref="BE198">SUMIFS('N1.3_Project_Listing'!$P$16:$P$829, 'N1.3_Project_Listing'!$E$16:$E$829,'N1.3_Project_Listing'!$E198, 'N1.3_Project_Listing'!$A$16:$A$829,ET_Risk_SC_Summation[[#Headers],[275kV OHL Conductor]])</f>
        <v>0</v>
      </c>
      <c r="BF198" s="176" cm="1">
        <f t="array" ref="BF198">SUMIFS('N1.3_Project_Listing'!$P$16:$P$829, 'N1.3_Project_Listing'!$E$16:$E$829,'N1.3_Project_Listing'!$E198, 'N1.3_Project_Listing'!$A$16:$A$829,ET_Risk_SC_Summation[[#Headers],[275kV OHL Fittings]])</f>
        <v>0</v>
      </c>
      <c r="BG198" s="176" cm="1">
        <f t="array" ref="BG198">SUMIFS('N1.3_Project_Listing'!$P$16:$P$829, 'N1.3_Project_Listing'!$E$16:$E$829,'N1.3_Project_Listing'!$E198, 'N1.3_Project_Listing'!$A$16:$A$829,ET_Risk_SC_Summation[[#Headers],[275kV OHL Tower]])</f>
        <v>0</v>
      </c>
      <c r="BH198" s="176" cm="1">
        <f t="array" ref="BH198">SUMIFS('N1.3_Project_Listing'!$P$16:$P$829, 'N1.3_Project_Listing'!$E$16:$E$829,'N1.3_Project_Listing'!$E198, 'N1.3_Project_Listing'!$A$16:$A$829,ET_Risk_SC_Summation[[#Headers],[400kV Circuit Breaker]])</f>
        <v>0</v>
      </c>
      <c r="BI198" s="176" cm="1">
        <f t="array" ref="BI198">SUMIFS('N1.3_Project_Listing'!$P$16:$P$829, 'N1.3_Project_Listing'!$E$16:$E$829,'N1.3_Project_Listing'!$E198, 'N1.3_Project_Listing'!$A$16:$A$829,ET_Risk_SC_Summation[[#Headers],[400kV Transformer]])</f>
        <v>0</v>
      </c>
      <c r="BJ198" s="176" cm="1">
        <f t="array" ref="BJ198">SUMIFS('N1.3_Project_Listing'!$P$16:$P$829, 'N1.3_Project_Listing'!$E$16:$E$829,'N1.3_Project_Listing'!$E198, 'N1.3_Project_Listing'!$A$16:$A$829,ET_Risk_SC_Summation[[#Headers],[400kV Reactor]])</f>
        <v>0</v>
      </c>
      <c r="BK198" s="176" cm="1">
        <f t="array" ref="BK198">SUMIFS('N1.3_Project_Listing'!$P$16:$P$829, 'N1.3_Project_Listing'!$E$16:$E$829,'N1.3_Project_Listing'!$E198, 'N1.3_Project_Listing'!$A$16:$A$829,ET_Risk_SC_Summation[[#Headers],[400kV Underground Cable]])</f>
        <v>0</v>
      </c>
      <c r="BL198" s="176" cm="1">
        <f t="array" ref="BL198">SUMIFS('N1.3_Project_Listing'!$P$16:$P$829, 'N1.3_Project_Listing'!$E$16:$E$829,'N1.3_Project_Listing'!$E198, 'N1.3_Project_Listing'!$A$16:$A$829,ET_Risk_SC_Summation[[#Headers],[400kV OHL Conductor]])</f>
        <v>0</v>
      </c>
      <c r="BM198" s="176" cm="1">
        <f t="array" ref="BM198">SUMIFS('N1.3_Project_Listing'!$P$16:$P$829, 'N1.3_Project_Listing'!$E$16:$E$829,'N1.3_Project_Listing'!$E198, 'N1.3_Project_Listing'!$A$16:$A$829,ET_Risk_SC_Summation[[#Headers],[400kV OHL Fittings]])</f>
        <v>0</v>
      </c>
      <c r="BN198" s="176" cm="1">
        <f t="array" ref="BN198">SUMIFS('N1.3_Project_Listing'!$P$16:$P$829, 'N1.3_Project_Listing'!$E$16:$E$829,'N1.3_Project_Listing'!$E198, 'N1.3_Project_Listing'!$A$16:$A$829,ET_Risk_SC_Summation[[#Headers],[400kV OHL Tower]])</f>
        <v>0</v>
      </c>
      <c r="BO198" s="177" t="str">
        <f>IF(SUM(ET_Risk_SC_Summation[[#This Row],[132kV Circuit Breaker]:[400kV OHL Tower]])=0, "n/a", INDEX(ET_Risk_SC_Summation[#Headers],1,MATCH(MAX(ET_Risk_SC_Summation[[#This Row],[132kV Circuit Breaker]:[400kV OHL Tower]]),ET_Risk_SC_Summation[[#This Row],[132kV Circuit Breaker]:[400kV OHL Tower]],0)))</f>
        <v>n/a</v>
      </c>
      <c r="BP198" s="177" t="str">
        <f>IFERROR(INDEX('N0.7_Lookup_References'!$G$77:$G$98,MATCH(ET_Risk_SC_Summation[[#This Row],[Mxx Category]],'N0.7_Lookup_References'!$F$77:$F$98,0)),"")</f>
        <v/>
      </c>
    </row>
    <row r="199" spans="1:68" ht="108">
      <c r="A199" s="160" t="str">
        <f>IFERROR(INDEX(N1.2_Intervention_Types[NARM Asset Category],MATCH('N1.3_Project_Listing'!$C199,N1.2_Intervention_Types[Intervention Type ID],0),1),"")</f>
        <v>LTS Pipelines</v>
      </c>
      <c r="B199" s="160" t="str">
        <f>IF($D$2="GD",IFERROR(INDEX(N1.2_Intervention_Types[C&amp;V Asset Category (GD)],MATCH('N1.3_Project_Listing'!$C199,N1.2_Intervention_Types[Intervention Type ID],0),1),""),IFERROR(INDEX(N1.2_Intervention_Types[NARM Asset Category],MATCH('N1.3_Project_Listing'!$C199,N1.2_Intervention_Types[Intervention Type ID],0),1),""))</f>
        <v>LTS Pipelines</v>
      </c>
      <c r="C199" s="67">
        <f>IFERROR(INDEX(N1.2_Intervention_Types[Intervention Type ID],MATCH('N1.3_Project_Listing'!$I199,N1.2_Intervention_Types[Intervention Type],0),1),"")</f>
        <v>107</v>
      </c>
      <c r="D199" s="160" t="str">
        <f>IFERROR(INDEX(N1.2_Intervention_Types[Intervention Category],MATCH('N1.3_Project_Listing'!$C199,N1.2_Intervention_Types[Intervention Type ID],0),1),"")</f>
        <v>Refurbishment</v>
      </c>
      <c r="E199" s="210" t="s">
        <v>778</v>
      </c>
      <c r="F199" s="236" t="s">
        <v>779</v>
      </c>
      <c r="G199" s="236" t="s">
        <v>206</v>
      </c>
      <c r="H199" s="236" t="s">
        <v>300</v>
      </c>
      <c r="I199" s="151" t="s">
        <v>780</v>
      </c>
      <c r="J199" s="139">
        <v>2030</v>
      </c>
      <c r="K199" s="312">
        <v>0</v>
      </c>
      <c r="L199" s="312">
        <v>0</v>
      </c>
      <c r="M199" s="312">
        <v>86.5</v>
      </c>
      <c r="N199" s="343">
        <v>1.17</v>
      </c>
      <c r="O199" s="343">
        <v>1.17</v>
      </c>
      <c r="P199" s="365">
        <v>0</v>
      </c>
      <c r="Q199" s="366">
        <v>2.7314199790851035E-8</v>
      </c>
      <c r="R199" s="368">
        <f>IF('N1.3_Project_Listing'!$D199="Replacement",SUM('N1.3_Project_Listing'!$K199:$L199)/2,'N1.3_Project_Listing'!$M199)</f>
        <v>86.5</v>
      </c>
      <c r="S199" s="67" t="str">
        <f>IFERROR(INDEX('N0.7_Lookup_References'!$C$13:$C$72,MATCH($A199,'N0.7_Lookup_References'!$B$13:$B$72,0)),"")</f>
        <v>km</v>
      </c>
      <c r="T199" s="338" t="str">
        <f t="shared" si="15"/>
        <v/>
      </c>
      <c r="V199" s="312">
        <v>0</v>
      </c>
      <c r="W199" s="312">
        <v>27.45</v>
      </c>
      <c r="X199" s="312">
        <v>6.84</v>
      </c>
      <c r="Y199" s="312">
        <v>28.65</v>
      </c>
      <c r="Z199" s="312">
        <v>14.95</v>
      </c>
      <c r="AA199" s="312">
        <v>8.6300000000000008</v>
      </c>
      <c r="AB199" s="312">
        <v>0</v>
      </c>
      <c r="AC199" s="312">
        <v>0</v>
      </c>
      <c r="AD199" s="312">
        <v>0</v>
      </c>
      <c r="AE199" s="312">
        <v>0</v>
      </c>
      <c r="AF199" s="312">
        <v>0</v>
      </c>
      <c r="AG199" s="312">
        <v>27.45</v>
      </c>
      <c r="AH199" s="312">
        <v>6.84</v>
      </c>
      <c r="AI199" s="312">
        <v>28.65</v>
      </c>
      <c r="AJ199" s="312">
        <v>14.95</v>
      </c>
      <c r="AK199" s="312">
        <v>8.6300000000000008</v>
      </c>
      <c r="AL199" s="312">
        <v>0</v>
      </c>
      <c r="AM199" s="312">
        <v>0</v>
      </c>
      <c r="AN199" s="312">
        <v>0</v>
      </c>
      <c r="AO199" s="312">
        <v>0</v>
      </c>
      <c r="AP199" s="63">
        <f t="shared" si="16"/>
        <v>86.52</v>
      </c>
      <c r="AQ199" s="63">
        <f t="shared" si="17"/>
        <v>86.52</v>
      </c>
      <c r="AR199" s="63">
        <f t="shared" si="18"/>
        <v>0</v>
      </c>
      <c r="AT199" s="176" cm="1">
        <f t="array" ref="AT199">SUMIFS('N1.3_Project_Listing'!$P$16:$P$829, 'N1.3_Project_Listing'!$E$16:$E$829,'N1.3_Project_Listing'!$E199, 'N1.3_Project_Listing'!$A$16:$A$829,ET_Risk_SC_Summation[[#Headers],[132kV Circuit Breaker]])</f>
        <v>0</v>
      </c>
      <c r="AU199" s="176" cm="1">
        <f t="array" ref="AU199">SUMIFS('N1.3_Project_Listing'!$P$16:$P$829, 'N1.3_Project_Listing'!$E$16:$E$829,'N1.3_Project_Listing'!$E199, 'N1.3_Project_Listing'!$A$16:$A$829,ET_Risk_SC_Summation[[#Headers],[132kV Transformer]])</f>
        <v>0</v>
      </c>
      <c r="AV199" s="176" cm="1">
        <f t="array" ref="AV199">SUMIFS('N1.3_Project_Listing'!$P$16:$P$829, 'N1.3_Project_Listing'!$E$16:$E$829,'N1.3_Project_Listing'!$E199, 'N1.3_Project_Listing'!$A$16:$A$829,ET_Risk_SC_Summation[[#Headers],[132kV Reactor]])</f>
        <v>0</v>
      </c>
      <c r="AW199" s="176" cm="1">
        <f t="array" ref="AW199">SUMIFS('N1.3_Project_Listing'!$P$16:$P$829, 'N1.3_Project_Listing'!$E$16:$E$829,'N1.3_Project_Listing'!$E199, 'N1.3_Project_Listing'!$A$16:$A$829,ET_Risk_SC_Summation[[#Headers],[132kV Underground Cable]])</f>
        <v>0</v>
      </c>
      <c r="AX199" s="176" cm="1">
        <f t="array" ref="AX199">SUMIFS('N1.3_Project_Listing'!$P$16:$P$829, 'N1.3_Project_Listing'!$E$16:$E$829,'N1.3_Project_Listing'!$E199, 'N1.3_Project_Listing'!$A$16:$A$829,ET_Risk_SC_Summation[[#Headers],[132kV OHL Conductor]])</f>
        <v>0</v>
      </c>
      <c r="AY199" s="176" cm="1">
        <f t="array" ref="AY199">SUMIFS('N1.3_Project_Listing'!$P$16:$P$829, 'N1.3_Project_Listing'!$E$16:$E$829,'N1.3_Project_Listing'!$E199, 'N1.3_Project_Listing'!$A$16:$A$829,ET_Risk_SC_Summation[[#Headers],[132kV OHL Fittings]])</f>
        <v>0</v>
      </c>
      <c r="AZ199" s="176" cm="1">
        <f t="array" ref="AZ199">SUMIFS('N1.3_Project_Listing'!$P$16:$P$829, 'N1.3_Project_Listing'!$E$16:$E$829,'N1.3_Project_Listing'!$E199, 'N1.3_Project_Listing'!$A$16:$A$829,ET_Risk_SC_Summation[[#Headers],[132kV OHL Tower]])</f>
        <v>0</v>
      </c>
      <c r="BA199" s="176" cm="1">
        <f t="array" ref="BA199">SUMIFS('N1.3_Project_Listing'!$P$16:$P$829, 'N1.3_Project_Listing'!$E$16:$E$829,'N1.3_Project_Listing'!$E199, 'N1.3_Project_Listing'!$A$16:$A$829,ET_Risk_SC_Summation[[#Headers],[275kV Circuit Breaker]])</f>
        <v>0</v>
      </c>
      <c r="BB199" s="176" cm="1">
        <f t="array" ref="BB199">SUMIFS('N1.3_Project_Listing'!$P$16:$P$829, 'N1.3_Project_Listing'!$E$16:$E$829,'N1.3_Project_Listing'!$E199, 'N1.3_Project_Listing'!$A$16:$A$829,ET_Risk_SC_Summation[[#Headers],[275kV Transformer]])</f>
        <v>0</v>
      </c>
      <c r="BC199" s="176" cm="1">
        <f t="array" ref="BC199">SUMIFS('N1.3_Project_Listing'!$P$16:$P$829, 'N1.3_Project_Listing'!$E$16:$E$829,'N1.3_Project_Listing'!$E199, 'N1.3_Project_Listing'!$A$16:$A$829,ET_Risk_SC_Summation[[#Headers],[275kV Reactor]])</f>
        <v>0</v>
      </c>
      <c r="BD199" s="176" cm="1">
        <f t="array" ref="BD199">SUMIFS('N1.3_Project_Listing'!$P$16:$P$829, 'N1.3_Project_Listing'!$E$16:$E$829,'N1.3_Project_Listing'!$E199, 'N1.3_Project_Listing'!$A$16:$A$829,ET_Risk_SC_Summation[[#Headers],[275kV Underground Cable]])</f>
        <v>0</v>
      </c>
      <c r="BE199" s="176" cm="1">
        <f t="array" ref="BE199">SUMIFS('N1.3_Project_Listing'!$P$16:$P$829, 'N1.3_Project_Listing'!$E$16:$E$829,'N1.3_Project_Listing'!$E199, 'N1.3_Project_Listing'!$A$16:$A$829,ET_Risk_SC_Summation[[#Headers],[275kV OHL Conductor]])</f>
        <v>0</v>
      </c>
      <c r="BF199" s="176" cm="1">
        <f t="array" ref="BF199">SUMIFS('N1.3_Project_Listing'!$P$16:$P$829, 'N1.3_Project_Listing'!$E$16:$E$829,'N1.3_Project_Listing'!$E199, 'N1.3_Project_Listing'!$A$16:$A$829,ET_Risk_SC_Summation[[#Headers],[275kV OHL Fittings]])</f>
        <v>0</v>
      </c>
      <c r="BG199" s="176" cm="1">
        <f t="array" ref="BG199">SUMIFS('N1.3_Project_Listing'!$P$16:$P$829, 'N1.3_Project_Listing'!$E$16:$E$829,'N1.3_Project_Listing'!$E199, 'N1.3_Project_Listing'!$A$16:$A$829,ET_Risk_SC_Summation[[#Headers],[275kV OHL Tower]])</f>
        <v>0</v>
      </c>
      <c r="BH199" s="176" cm="1">
        <f t="array" ref="BH199">SUMIFS('N1.3_Project_Listing'!$P$16:$P$829, 'N1.3_Project_Listing'!$E$16:$E$829,'N1.3_Project_Listing'!$E199, 'N1.3_Project_Listing'!$A$16:$A$829,ET_Risk_SC_Summation[[#Headers],[400kV Circuit Breaker]])</f>
        <v>0</v>
      </c>
      <c r="BI199" s="176" cm="1">
        <f t="array" ref="BI199">SUMIFS('N1.3_Project_Listing'!$P$16:$P$829, 'N1.3_Project_Listing'!$E$16:$E$829,'N1.3_Project_Listing'!$E199, 'N1.3_Project_Listing'!$A$16:$A$829,ET_Risk_SC_Summation[[#Headers],[400kV Transformer]])</f>
        <v>0</v>
      </c>
      <c r="BJ199" s="176" cm="1">
        <f t="array" ref="BJ199">SUMIFS('N1.3_Project_Listing'!$P$16:$P$829, 'N1.3_Project_Listing'!$E$16:$E$829,'N1.3_Project_Listing'!$E199, 'N1.3_Project_Listing'!$A$16:$A$829,ET_Risk_SC_Summation[[#Headers],[400kV Reactor]])</f>
        <v>0</v>
      </c>
      <c r="BK199" s="176" cm="1">
        <f t="array" ref="BK199">SUMIFS('N1.3_Project_Listing'!$P$16:$P$829, 'N1.3_Project_Listing'!$E$16:$E$829,'N1.3_Project_Listing'!$E199, 'N1.3_Project_Listing'!$A$16:$A$829,ET_Risk_SC_Summation[[#Headers],[400kV Underground Cable]])</f>
        <v>0</v>
      </c>
      <c r="BL199" s="176" cm="1">
        <f t="array" ref="BL199">SUMIFS('N1.3_Project_Listing'!$P$16:$P$829, 'N1.3_Project_Listing'!$E$16:$E$829,'N1.3_Project_Listing'!$E199, 'N1.3_Project_Listing'!$A$16:$A$829,ET_Risk_SC_Summation[[#Headers],[400kV OHL Conductor]])</f>
        <v>0</v>
      </c>
      <c r="BM199" s="176" cm="1">
        <f t="array" ref="BM199">SUMIFS('N1.3_Project_Listing'!$P$16:$P$829, 'N1.3_Project_Listing'!$E$16:$E$829,'N1.3_Project_Listing'!$E199, 'N1.3_Project_Listing'!$A$16:$A$829,ET_Risk_SC_Summation[[#Headers],[400kV OHL Fittings]])</f>
        <v>0</v>
      </c>
      <c r="BN199" s="176" cm="1">
        <f t="array" ref="BN199">SUMIFS('N1.3_Project_Listing'!$P$16:$P$829, 'N1.3_Project_Listing'!$E$16:$E$829,'N1.3_Project_Listing'!$E199, 'N1.3_Project_Listing'!$A$16:$A$829,ET_Risk_SC_Summation[[#Headers],[400kV OHL Tower]])</f>
        <v>0</v>
      </c>
      <c r="BO199" s="177" t="str">
        <f>IF(SUM(ET_Risk_SC_Summation[[#This Row],[132kV Circuit Breaker]:[400kV OHL Tower]])=0, "n/a", INDEX(ET_Risk_SC_Summation[#Headers],1,MATCH(MAX(ET_Risk_SC_Summation[[#This Row],[132kV Circuit Breaker]:[400kV OHL Tower]]),ET_Risk_SC_Summation[[#This Row],[132kV Circuit Breaker]:[400kV OHL Tower]],0)))</f>
        <v>n/a</v>
      </c>
      <c r="BP199" s="177" t="str">
        <f>IFERROR(INDEX('N0.7_Lookup_References'!$G$77:$G$98,MATCH(ET_Risk_SC_Summation[[#This Row],[Mxx Category]],'N0.7_Lookup_References'!$F$77:$F$98,0)),"")</f>
        <v/>
      </c>
    </row>
    <row r="200" spans="1:68" ht="108">
      <c r="A200" s="160" t="str">
        <f>IFERROR(INDEX(N1.2_Intervention_Types[NARM Asset Category],MATCH('N1.3_Project_Listing'!$C200,N1.2_Intervention_Types[Intervention Type ID],0),1),"")</f>
        <v>LTS Pipelines</v>
      </c>
      <c r="B200" s="160" t="str">
        <f>IF($D$2="GD",IFERROR(INDEX(N1.2_Intervention_Types[C&amp;V Asset Category (GD)],MATCH('N1.3_Project_Listing'!$C200,N1.2_Intervention_Types[Intervention Type ID],0),1),""),IFERROR(INDEX(N1.2_Intervention_Types[NARM Asset Category],MATCH('N1.3_Project_Listing'!$C200,N1.2_Intervention_Types[Intervention Type ID],0),1),""))</f>
        <v>LTS Pipelines</v>
      </c>
      <c r="C200" s="67">
        <f>IFERROR(INDEX(N1.2_Intervention_Types[Intervention Type ID],MATCH('N1.3_Project_Listing'!$I200,N1.2_Intervention_Types[Intervention Type],0),1),"")</f>
        <v>107</v>
      </c>
      <c r="D200" s="160" t="str">
        <f>IFERROR(INDEX(N1.2_Intervention_Types[Intervention Category],MATCH('N1.3_Project_Listing'!$C200,N1.2_Intervention_Types[Intervention Type ID],0),1),"")</f>
        <v>Refurbishment</v>
      </c>
      <c r="E200" s="210" t="s">
        <v>778</v>
      </c>
      <c r="F200" s="236" t="s">
        <v>779</v>
      </c>
      <c r="G200" s="236" t="s">
        <v>206</v>
      </c>
      <c r="H200" s="236" t="s">
        <v>300</v>
      </c>
      <c r="I200" s="151" t="s">
        <v>780</v>
      </c>
      <c r="J200" s="139">
        <v>2031</v>
      </c>
      <c r="K200" s="312">
        <v>0</v>
      </c>
      <c r="L200" s="312">
        <v>0</v>
      </c>
      <c r="M200" s="312">
        <v>113.3</v>
      </c>
      <c r="N200" s="343">
        <v>1.1559999999999999</v>
      </c>
      <c r="O200" s="343">
        <v>1.1559999999999999</v>
      </c>
      <c r="P200" s="365">
        <v>0</v>
      </c>
      <c r="Q200" s="366">
        <v>2.3002206805955439E-7</v>
      </c>
      <c r="R200" s="368">
        <f>IF('N1.3_Project_Listing'!$D200="Replacement",SUM('N1.3_Project_Listing'!$K200:$L200)/2,'N1.3_Project_Listing'!$M200)</f>
        <v>113.3</v>
      </c>
      <c r="S200" s="67" t="str">
        <f>IFERROR(INDEX('N0.7_Lookup_References'!$C$13:$C$72,MATCH($A200,'N0.7_Lookup_References'!$B$13:$B$72,0)),"")</f>
        <v>km</v>
      </c>
      <c r="T200" s="338" t="str">
        <f t="shared" si="15"/>
        <v/>
      </c>
      <c r="V200" s="312">
        <v>40.9</v>
      </c>
      <c r="W200" s="312">
        <v>3.18</v>
      </c>
      <c r="X200" s="312">
        <v>11.86</v>
      </c>
      <c r="Y200" s="312">
        <v>40.39</v>
      </c>
      <c r="Z200" s="312">
        <v>17.010000000000002</v>
      </c>
      <c r="AA200" s="312">
        <v>0</v>
      </c>
      <c r="AB200" s="312">
        <v>0</v>
      </c>
      <c r="AC200" s="312">
        <v>0</v>
      </c>
      <c r="AD200" s="312">
        <v>0</v>
      </c>
      <c r="AE200" s="312">
        <v>0</v>
      </c>
      <c r="AF200" s="312">
        <v>40.9</v>
      </c>
      <c r="AG200" s="312">
        <v>3.18</v>
      </c>
      <c r="AH200" s="312">
        <v>11.86</v>
      </c>
      <c r="AI200" s="312">
        <v>40.39</v>
      </c>
      <c r="AJ200" s="312">
        <v>17.010000000000002</v>
      </c>
      <c r="AK200" s="312">
        <v>0</v>
      </c>
      <c r="AL200" s="312">
        <v>0</v>
      </c>
      <c r="AM200" s="312">
        <v>0</v>
      </c>
      <c r="AN200" s="312">
        <v>0</v>
      </c>
      <c r="AO200" s="312">
        <v>0</v>
      </c>
      <c r="AP200" s="63">
        <f t="shared" ref="AP200:AP215" si="19">SUM(V200:AE200)</f>
        <v>113.34</v>
      </c>
      <c r="AQ200" s="63">
        <f t="shared" ref="AQ200:AQ215" si="20">SUM(AF200:AO200)</f>
        <v>113.34</v>
      </c>
      <c r="AR200" s="63">
        <f t="shared" ref="AR200:AR215" si="21">AQ200-AP200</f>
        <v>0</v>
      </c>
      <c r="AT200" s="176" cm="1">
        <f t="array" ref="AT200">SUMIFS('N1.3_Project_Listing'!$P$16:$P$829, 'N1.3_Project_Listing'!$E$16:$E$829,'N1.3_Project_Listing'!$E200, 'N1.3_Project_Listing'!$A$16:$A$829,ET_Risk_SC_Summation[[#Headers],[132kV Circuit Breaker]])</f>
        <v>0</v>
      </c>
      <c r="AU200" s="176" cm="1">
        <f t="array" ref="AU200">SUMIFS('N1.3_Project_Listing'!$P$16:$P$829, 'N1.3_Project_Listing'!$E$16:$E$829,'N1.3_Project_Listing'!$E200, 'N1.3_Project_Listing'!$A$16:$A$829,ET_Risk_SC_Summation[[#Headers],[132kV Transformer]])</f>
        <v>0</v>
      </c>
      <c r="AV200" s="176" cm="1">
        <f t="array" ref="AV200">SUMIFS('N1.3_Project_Listing'!$P$16:$P$829, 'N1.3_Project_Listing'!$E$16:$E$829,'N1.3_Project_Listing'!$E200, 'N1.3_Project_Listing'!$A$16:$A$829,ET_Risk_SC_Summation[[#Headers],[132kV Reactor]])</f>
        <v>0</v>
      </c>
      <c r="AW200" s="176" cm="1">
        <f t="array" ref="AW200">SUMIFS('N1.3_Project_Listing'!$P$16:$P$829, 'N1.3_Project_Listing'!$E$16:$E$829,'N1.3_Project_Listing'!$E200, 'N1.3_Project_Listing'!$A$16:$A$829,ET_Risk_SC_Summation[[#Headers],[132kV Underground Cable]])</f>
        <v>0</v>
      </c>
      <c r="AX200" s="176" cm="1">
        <f t="array" ref="AX200">SUMIFS('N1.3_Project_Listing'!$P$16:$P$829, 'N1.3_Project_Listing'!$E$16:$E$829,'N1.3_Project_Listing'!$E200, 'N1.3_Project_Listing'!$A$16:$A$829,ET_Risk_SC_Summation[[#Headers],[132kV OHL Conductor]])</f>
        <v>0</v>
      </c>
      <c r="AY200" s="176" cm="1">
        <f t="array" ref="AY200">SUMIFS('N1.3_Project_Listing'!$P$16:$P$829, 'N1.3_Project_Listing'!$E$16:$E$829,'N1.3_Project_Listing'!$E200, 'N1.3_Project_Listing'!$A$16:$A$829,ET_Risk_SC_Summation[[#Headers],[132kV OHL Fittings]])</f>
        <v>0</v>
      </c>
      <c r="AZ200" s="176" cm="1">
        <f t="array" ref="AZ200">SUMIFS('N1.3_Project_Listing'!$P$16:$P$829, 'N1.3_Project_Listing'!$E$16:$E$829,'N1.3_Project_Listing'!$E200, 'N1.3_Project_Listing'!$A$16:$A$829,ET_Risk_SC_Summation[[#Headers],[132kV OHL Tower]])</f>
        <v>0</v>
      </c>
      <c r="BA200" s="176" cm="1">
        <f t="array" ref="BA200">SUMIFS('N1.3_Project_Listing'!$P$16:$P$829, 'N1.3_Project_Listing'!$E$16:$E$829,'N1.3_Project_Listing'!$E200, 'N1.3_Project_Listing'!$A$16:$A$829,ET_Risk_SC_Summation[[#Headers],[275kV Circuit Breaker]])</f>
        <v>0</v>
      </c>
      <c r="BB200" s="176" cm="1">
        <f t="array" ref="BB200">SUMIFS('N1.3_Project_Listing'!$P$16:$P$829, 'N1.3_Project_Listing'!$E$16:$E$829,'N1.3_Project_Listing'!$E200, 'N1.3_Project_Listing'!$A$16:$A$829,ET_Risk_SC_Summation[[#Headers],[275kV Transformer]])</f>
        <v>0</v>
      </c>
      <c r="BC200" s="176" cm="1">
        <f t="array" ref="BC200">SUMIFS('N1.3_Project_Listing'!$P$16:$P$829, 'N1.3_Project_Listing'!$E$16:$E$829,'N1.3_Project_Listing'!$E200, 'N1.3_Project_Listing'!$A$16:$A$829,ET_Risk_SC_Summation[[#Headers],[275kV Reactor]])</f>
        <v>0</v>
      </c>
      <c r="BD200" s="176" cm="1">
        <f t="array" ref="BD200">SUMIFS('N1.3_Project_Listing'!$P$16:$P$829, 'N1.3_Project_Listing'!$E$16:$E$829,'N1.3_Project_Listing'!$E200, 'N1.3_Project_Listing'!$A$16:$A$829,ET_Risk_SC_Summation[[#Headers],[275kV Underground Cable]])</f>
        <v>0</v>
      </c>
      <c r="BE200" s="176" cm="1">
        <f t="array" ref="BE200">SUMIFS('N1.3_Project_Listing'!$P$16:$P$829, 'N1.3_Project_Listing'!$E$16:$E$829,'N1.3_Project_Listing'!$E200, 'N1.3_Project_Listing'!$A$16:$A$829,ET_Risk_SC_Summation[[#Headers],[275kV OHL Conductor]])</f>
        <v>0</v>
      </c>
      <c r="BF200" s="176" cm="1">
        <f t="array" ref="BF200">SUMIFS('N1.3_Project_Listing'!$P$16:$P$829, 'N1.3_Project_Listing'!$E$16:$E$829,'N1.3_Project_Listing'!$E200, 'N1.3_Project_Listing'!$A$16:$A$829,ET_Risk_SC_Summation[[#Headers],[275kV OHL Fittings]])</f>
        <v>0</v>
      </c>
      <c r="BG200" s="176" cm="1">
        <f t="array" ref="BG200">SUMIFS('N1.3_Project_Listing'!$P$16:$P$829, 'N1.3_Project_Listing'!$E$16:$E$829,'N1.3_Project_Listing'!$E200, 'N1.3_Project_Listing'!$A$16:$A$829,ET_Risk_SC_Summation[[#Headers],[275kV OHL Tower]])</f>
        <v>0</v>
      </c>
      <c r="BH200" s="176" cm="1">
        <f t="array" ref="BH200">SUMIFS('N1.3_Project_Listing'!$P$16:$P$829, 'N1.3_Project_Listing'!$E$16:$E$829,'N1.3_Project_Listing'!$E200, 'N1.3_Project_Listing'!$A$16:$A$829,ET_Risk_SC_Summation[[#Headers],[400kV Circuit Breaker]])</f>
        <v>0</v>
      </c>
      <c r="BI200" s="176" cm="1">
        <f t="array" ref="BI200">SUMIFS('N1.3_Project_Listing'!$P$16:$P$829, 'N1.3_Project_Listing'!$E$16:$E$829,'N1.3_Project_Listing'!$E200, 'N1.3_Project_Listing'!$A$16:$A$829,ET_Risk_SC_Summation[[#Headers],[400kV Transformer]])</f>
        <v>0</v>
      </c>
      <c r="BJ200" s="176" cm="1">
        <f t="array" ref="BJ200">SUMIFS('N1.3_Project_Listing'!$P$16:$P$829, 'N1.3_Project_Listing'!$E$16:$E$829,'N1.3_Project_Listing'!$E200, 'N1.3_Project_Listing'!$A$16:$A$829,ET_Risk_SC_Summation[[#Headers],[400kV Reactor]])</f>
        <v>0</v>
      </c>
      <c r="BK200" s="176" cm="1">
        <f t="array" ref="BK200">SUMIFS('N1.3_Project_Listing'!$P$16:$P$829, 'N1.3_Project_Listing'!$E$16:$E$829,'N1.3_Project_Listing'!$E200, 'N1.3_Project_Listing'!$A$16:$A$829,ET_Risk_SC_Summation[[#Headers],[400kV Underground Cable]])</f>
        <v>0</v>
      </c>
      <c r="BL200" s="176" cm="1">
        <f t="array" ref="BL200">SUMIFS('N1.3_Project_Listing'!$P$16:$P$829, 'N1.3_Project_Listing'!$E$16:$E$829,'N1.3_Project_Listing'!$E200, 'N1.3_Project_Listing'!$A$16:$A$829,ET_Risk_SC_Summation[[#Headers],[400kV OHL Conductor]])</f>
        <v>0</v>
      </c>
      <c r="BM200" s="176" cm="1">
        <f t="array" ref="BM200">SUMIFS('N1.3_Project_Listing'!$P$16:$P$829, 'N1.3_Project_Listing'!$E$16:$E$829,'N1.3_Project_Listing'!$E200, 'N1.3_Project_Listing'!$A$16:$A$829,ET_Risk_SC_Summation[[#Headers],[400kV OHL Fittings]])</f>
        <v>0</v>
      </c>
      <c r="BN200" s="176" cm="1">
        <f t="array" ref="BN200">SUMIFS('N1.3_Project_Listing'!$P$16:$P$829, 'N1.3_Project_Listing'!$E$16:$E$829,'N1.3_Project_Listing'!$E200, 'N1.3_Project_Listing'!$A$16:$A$829,ET_Risk_SC_Summation[[#Headers],[400kV OHL Tower]])</f>
        <v>0</v>
      </c>
      <c r="BO200" s="177" t="str">
        <f>IF(SUM(ET_Risk_SC_Summation[[#This Row],[132kV Circuit Breaker]:[400kV OHL Tower]])=0, "n/a", INDEX(ET_Risk_SC_Summation[#Headers],1,MATCH(MAX(ET_Risk_SC_Summation[[#This Row],[132kV Circuit Breaker]:[400kV OHL Tower]]),ET_Risk_SC_Summation[[#This Row],[132kV Circuit Breaker]:[400kV OHL Tower]],0)))</f>
        <v>n/a</v>
      </c>
      <c r="BP200" s="177" t="str">
        <f>IFERROR(INDEX('N0.7_Lookup_References'!$G$77:$G$98,MATCH(ET_Risk_SC_Summation[[#This Row],[Mxx Category]],'N0.7_Lookup_References'!$F$77:$F$98,0)),"")</f>
        <v/>
      </c>
    </row>
    <row r="201" spans="1:68" ht="108">
      <c r="A201" s="160" t="str">
        <f>IFERROR(INDEX(N1.2_Intervention_Types[NARM Asset Category],MATCH('N1.3_Project_Listing'!$C201,N1.2_Intervention_Types[Intervention Type ID],0),1),"")</f>
        <v>LTS Pipelines</v>
      </c>
      <c r="B201" s="160" t="str">
        <f>IF($D$2="GD",IFERROR(INDEX(N1.2_Intervention_Types[C&amp;V Asset Category (GD)],MATCH('N1.3_Project_Listing'!$C201,N1.2_Intervention_Types[Intervention Type ID],0),1),""),IFERROR(INDEX(N1.2_Intervention_Types[NARM Asset Category],MATCH('N1.3_Project_Listing'!$C201,N1.2_Intervention_Types[Intervention Type ID],0),1),""))</f>
        <v>LTS Pipelines</v>
      </c>
      <c r="C201" s="67">
        <f>IFERROR(INDEX(N1.2_Intervention_Types[Intervention Type ID],MATCH('N1.3_Project_Listing'!$I201,N1.2_Intervention_Types[Intervention Type],0),1),"")</f>
        <v>115</v>
      </c>
      <c r="D201" s="160" t="str">
        <f>IFERROR(INDEX(N1.2_Intervention_Types[Intervention Category],MATCH('N1.3_Project_Listing'!$C201,N1.2_Intervention_Types[Intervention Type ID],0),1),"")</f>
        <v>Refurbishment</v>
      </c>
      <c r="E201" s="210" t="s">
        <v>781</v>
      </c>
      <c r="F201" s="236" t="s">
        <v>782</v>
      </c>
      <c r="G201" s="236" t="s">
        <v>206</v>
      </c>
      <c r="H201" s="236" t="s">
        <v>300</v>
      </c>
      <c r="I201" s="151" t="s">
        <v>783</v>
      </c>
      <c r="J201" s="139">
        <v>2027</v>
      </c>
      <c r="K201" s="312">
        <v>0</v>
      </c>
      <c r="L201" s="312">
        <v>0</v>
      </c>
      <c r="M201" s="312">
        <v>36.799999999999997</v>
      </c>
      <c r="N201" s="343">
        <v>0.25</v>
      </c>
      <c r="O201" s="343">
        <v>0.249</v>
      </c>
      <c r="P201" s="365">
        <v>7.0000000000000007E-2</v>
      </c>
      <c r="Q201" s="366">
        <v>4.624182561241974E-4</v>
      </c>
      <c r="R201" s="368">
        <f>IF('N1.3_Project_Listing'!$D201="Replacement",SUM('N1.3_Project_Listing'!$K201:$L201)/2,'N1.3_Project_Listing'!$M201)</f>
        <v>36.799999999999997</v>
      </c>
      <c r="S201" s="67" t="str">
        <f>IFERROR(INDEX('N0.7_Lookup_References'!$C$13:$C$72,MATCH($A201,'N0.7_Lookup_References'!$B$13:$B$72,0)),"")</f>
        <v>km</v>
      </c>
      <c r="T201" s="338" t="str">
        <f t="shared" si="15"/>
        <v/>
      </c>
      <c r="V201" s="312">
        <v>7.08</v>
      </c>
      <c r="W201" s="312">
        <v>19.79</v>
      </c>
      <c r="X201" s="312">
        <v>9.98</v>
      </c>
      <c r="Y201" s="312">
        <v>0</v>
      </c>
      <c r="Z201" s="312">
        <v>0</v>
      </c>
      <c r="AA201" s="312">
        <v>0</v>
      </c>
      <c r="AB201" s="312">
        <v>0</v>
      </c>
      <c r="AC201" s="312">
        <v>0</v>
      </c>
      <c r="AD201" s="312">
        <v>0</v>
      </c>
      <c r="AE201" s="312">
        <v>0</v>
      </c>
      <c r="AF201" s="312">
        <v>7.08</v>
      </c>
      <c r="AG201" s="312">
        <v>19.79</v>
      </c>
      <c r="AH201" s="312">
        <v>9.98</v>
      </c>
      <c r="AI201" s="312">
        <v>0</v>
      </c>
      <c r="AJ201" s="312">
        <v>0</v>
      </c>
      <c r="AK201" s="312">
        <v>0</v>
      </c>
      <c r="AL201" s="312">
        <v>0</v>
      </c>
      <c r="AM201" s="312">
        <v>0</v>
      </c>
      <c r="AN201" s="312">
        <v>0</v>
      </c>
      <c r="AO201" s="312">
        <v>0</v>
      </c>
      <c r="AP201" s="63">
        <f t="shared" si="19"/>
        <v>36.849999999999994</v>
      </c>
      <c r="AQ201" s="63">
        <f t="shared" si="20"/>
        <v>36.849999999999994</v>
      </c>
      <c r="AR201" s="63">
        <f t="shared" si="21"/>
        <v>0</v>
      </c>
      <c r="AT201" s="176" cm="1">
        <f t="array" ref="AT201">SUMIFS('N1.3_Project_Listing'!$P$16:$P$829, 'N1.3_Project_Listing'!$E$16:$E$829,'N1.3_Project_Listing'!$E201, 'N1.3_Project_Listing'!$A$16:$A$829,ET_Risk_SC_Summation[[#Headers],[132kV Circuit Breaker]])</f>
        <v>0</v>
      </c>
      <c r="AU201" s="176" cm="1">
        <f t="array" ref="AU201">SUMIFS('N1.3_Project_Listing'!$P$16:$P$829, 'N1.3_Project_Listing'!$E$16:$E$829,'N1.3_Project_Listing'!$E201, 'N1.3_Project_Listing'!$A$16:$A$829,ET_Risk_SC_Summation[[#Headers],[132kV Transformer]])</f>
        <v>0</v>
      </c>
      <c r="AV201" s="176" cm="1">
        <f t="array" ref="AV201">SUMIFS('N1.3_Project_Listing'!$P$16:$P$829, 'N1.3_Project_Listing'!$E$16:$E$829,'N1.3_Project_Listing'!$E201, 'N1.3_Project_Listing'!$A$16:$A$829,ET_Risk_SC_Summation[[#Headers],[132kV Reactor]])</f>
        <v>0</v>
      </c>
      <c r="AW201" s="176" cm="1">
        <f t="array" ref="AW201">SUMIFS('N1.3_Project_Listing'!$P$16:$P$829, 'N1.3_Project_Listing'!$E$16:$E$829,'N1.3_Project_Listing'!$E201, 'N1.3_Project_Listing'!$A$16:$A$829,ET_Risk_SC_Summation[[#Headers],[132kV Underground Cable]])</f>
        <v>0</v>
      </c>
      <c r="AX201" s="176" cm="1">
        <f t="array" ref="AX201">SUMIFS('N1.3_Project_Listing'!$P$16:$P$829, 'N1.3_Project_Listing'!$E$16:$E$829,'N1.3_Project_Listing'!$E201, 'N1.3_Project_Listing'!$A$16:$A$829,ET_Risk_SC_Summation[[#Headers],[132kV OHL Conductor]])</f>
        <v>0</v>
      </c>
      <c r="AY201" s="176" cm="1">
        <f t="array" ref="AY201">SUMIFS('N1.3_Project_Listing'!$P$16:$P$829, 'N1.3_Project_Listing'!$E$16:$E$829,'N1.3_Project_Listing'!$E201, 'N1.3_Project_Listing'!$A$16:$A$829,ET_Risk_SC_Summation[[#Headers],[132kV OHL Fittings]])</f>
        <v>0</v>
      </c>
      <c r="AZ201" s="176" cm="1">
        <f t="array" ref="AZ201">SUMIFS('N1.3_Project_Listing'!$P$16:$P$829, 'N1.3_Project_Listing'!$E$16:$E$829,'N1.3_Project_Listing'!$E201, 'N1.3_Project_Listing'!$A$16:$A$829,ET_Risk_SC_Summation[[#Headers],[132kV OHL Tower]])</f>
        <v>0</v>
      </c>
      <c r="BA201" s="176" cm="1">
        <f t="array" ref="BA201">SUMIFS('N1.3_Project_Listing'!$P$16:$P$829, 'N1.3_Project_Listing'!$E$16:$E$829,'N1.3_Project_Listing'!$E201, 'N1.3_Project_Listing'!$A$16:$A$829,ET_Risk_SC_Summation[[#Headers],[275kV Circuit Breaker]])</f>
        <v>0</v>
      </c>
      <c r="BB201" s="176" cm="1">
        <f t="array" ref="BB201">SUMIFS('N1.3_Project_Listing'!$P$16:$P$829, 'N1.3_Project_Listing'!$E$16:$E$829,'N1.3_Project_Listing'!$E201, 'N1.3_Project_Listing'!$A$16:$A$829,ET_Risk_SC_Summation[[#Headers],[275kV Transformer]])</f>
        <v>0</v>
      </c>
      <c r="BC201" s="176" cm="1">
        <f t="array" ref="BC201">SUMIFS('N1.3_Project_Listing'!$P$16:$P$829, 'N1.3_Project_Listing'!$E$16:$E$829,'N1.3_Project_Listing'!$E201, 'N1.3_Project_Listing'!$A$16:$A$829,ET_Risk_SC_Summation[[#Headers],[275kV Reactor]])</f>
        <v>0</v>
      </c>
      <c r="BD201" s="176" cm="1">
        <f t="array" ref="BD201">SUMIFS('N1.3_Project_Listing'!$P$16:$P$829, 'N1.3_Project_Listing'!$E$16:$E$829,'N1.3_Project_Listing'!$E201, 'N1.3_Project_Listing'!$A$16:$A$829,ET_Risk_SC_Summation[[#Headers],[275kV Underground Cable]])</f>
        <v>0</v>
      </c>
      <c r="BE201" s="176" cm="1">
        <f t="array" ref="BE201">SUMIFS('N1.3_Project_Listing'!$P$16:$P$829, 'N1.3_Project_Listing'!$E$16:$E$829,'N1.3_Project_Listing'!$E201, 'N1.3_Project_Listing'!$A$16:$A$829,ET_Risk_SC_Summation[[#Headers],[275kV OHL Conductor]])</f>
        <v>0</v>
      </c>
      <c r="BF201" s="176" cm="1">
        <f t="array" ref="BF201">SUMIFS('N1.3_Project_Listing'!$P$16:$P$829, 'N1.3_Project_Listing'!$E$16:$E$829,'N1.3_Project_Listing'!$E201, 'N1.3_Project_Listing'!$A$16:$A$829,ET_Risk_SC_Summation[[#Headers],[275kV OHL Fittings]])</f>
        <v>0</v>
      </c>
      <c r="BG201" s="176" cm="1">
        <f t="array" ref="BG201">SUMIFS('N1.3_Project_Listing'!$P$16:$P$829, 'N1.3_Project_Listing'!$E$16:$E$829,'N1.3_Project_Listing'!$E201, 'N1.3_Project_Listing'!$A$16:$A$829,ET_Risk_SC_Summation[[#Headers],[275kV OHL Tower]])</f>
        <v>0</v>
      </c>
      <c r="BH201" s="176" cm="1">
        <f t="array" ref="BH201">SUMIFS('N1.3_Project_Listing'!$P$16:$P$829, 'N1.3_Project_Listing'!$E$16:$E$829,'N1.3_Project_Listing'!$E201, 'N1.3_Project_Listing'!$A$16:$A$829,ET_Risk_SC_Summation[[#Headers],[400kV Circuit Breaker]])</f>
        <v>0</v>
      </c>
      <c r="BI201" s="176" cm="1">
        <f t="array" ref="BI201">SUMIFS('N1.3_Project_Listing'!$P$16:$P$829, 'N1.3_Project_Listing'!$E$16:$E$829,'N1.3_Project_Listing'!$E201, 'N1.3_Project_Listing'!$A$16:$A$829,ET_Risk_SC_Summation[[#Headers],[400kV Transformer]])</f>
        <v>0</v>
      </c>
      <c r="BJ201" s="176" cm="1">
        <f t="array" ref="BJ201">SUMIFS('N1.3_Project_Listing'!$P$16:$P$829, 'N1.3_Project_Listing'!$E$16:$E$829,'N1.3_Project_Listing'!$E201, 'N1.3_Project_Listing'!$A$16:$A$829,ET_Risk_SC_Summation[[#Headers],[400kV Reactor]])</f>
        <v>0</v>
      </c>
      <c r="BK201" s="176" cm="1">
        <f t="array" ref="BK201">SUMIFS('N1.3_Project_Listing'!$P$16:$P$829, 'N1.3_Project_Listing'!$E$16:$E$829,'N1.3_Project_Listing'!$E201, 'N1.3_Project_Listing'!$A$16:$A$829,ET_Risk_SC_Summation[[#Headers],[400kV Underground Cable]])</f>
        <v>0</v>
      </c>
      <c r="BL201" s="176" cm="1">
        <f t="array" ref="BL201">SUMIFS('N1.3_Project_Listing'!$P$16:$P$829, 'N1.3_Project_Listing'!$E$16:$E$829,'N1.3_Project_Listing'!$E201, 'N1.3_Project_Listing'!$A$16:$A$829,ET_Risk_SC_Summation[[#Headers],[400kV OHL Conductor]])</f>
        <v>0</v>
      </c>
      <c r="BM201" s="176" cm="1">
        <f t="array" ref="BM201">SUMIFS('N1.3_Project_Listing'!$P$16:$P$829, 'N1.3_Project_Listing'!$E$16:$E$829,'N1.3_Project_Listing'!$E201, 'N1.3_Project_Listing'!$A$16:$A$829,ET_Risk_SC_Summation[[#Headers],[400kV OHL Fittings]])</f>
        <v>0</v>
      </c>
      <c r="BN201" s="176" cm="1">
        <f t="array" ref="BN201">SUMIFS('N1.3_Project_Listing'!$P$16:$P$829, 'N1.3_Project_Listing'!$E$16:$E$829,'N1.3_Project_Listing'!$E201, 'N1.3_Project_Listing'!$A$16:$A$829,ET_Risk_SC_Summation[[#Headers],[400kV OHL Tower]])</f>
        <v>0</v>
      </c>
      <c r="BO201" s="177" t="str">
        <f>IF(SUM(ET_Risk_SC_Summation[[#This Row],[132kV Circuit Breaker]:[400kV OHL Tower]])=0, "n/a", INDEX(ET_Risk_SC_Summation[#Headers],1,MATCH(MAX(ET_Risk_SC_Summation[[#This Row],[132kV Circuit Breaker]:[400kV OHL Tower]]),ET_Risk_SC_Summation[[#This Row],[132kV Circuit Breaker]:[400kV OHL Tower]],0)))</f>
        <v>n/a</v>
      </c>
      <c r="BP201" s="177" t="str">
        <f>IFERROR(INDEX('N0.7_Lookup_References'!$G$77:$G$98,MATCH(ET_Risk_SC_Summation[[#This Row],[Mxx Category]],'N0.7_Lookup_References'!$F$77:$F$98,0)),"")</f>
        <v/>
      </c>
    </row>
    <row r="202" spans="1:68" ht="108">
      <c r="A202" s="160" t="str">
        <f>IFERROR(INDEX(N1.2_Intervention_Types[NARM Asset Category],MATCH('N1.3_Project_Listing'!$C202,N1.2_Intervention_Types[Intervention Type ID],0),1),"")</f>
        <v>LTS Pipelines</v>
      </c>
      <c r="B202" s="160" t="str">
        <f>IF($D$2="GD",IFERROR(INDEX(N1.2_Intervention_Types[C&amp;V Asset Category (GD)],MATCH('N1.3_Project_Listing'!$C202,N1.2_Intervention_Types[Intervention Type ID],0),1),""),IFERROR(INDEX(N1.2_Intervention_Types[NARM Asset Category],MATCH('N1.3_Project_Listing'!$C202,N1.2_Intervention_Types[Intervention Type ID],0),1),""))</f>
        <v>LTS Pipelines</v>
      </c>
      <c r="C202" s="67">
        <f>IFERROR(INDEX(N1.2_Intervention_Types[Intervention Type ID],MATCH('N1.3_Project_Listing'!$I202,N1.2_Intervention_Types[Intervention Type],0),1),"")</f>
        <v>115</v>
      </c>
      <c r="D202" s="160" t="str">
        <f>IFERROR(INDEX(N1.2_Intervention_Types[Intervention Category],MATCH('N1.3_Project_Listing'!$C202,N1.2_Intervention_Types[Intervention Type ID],0),1),"")</f>
        <v>Refurbishment</v>
      </c>
      <c r="E202" s="210" t="s">
        <v>781</v>
      </c>
      <c r="F202" s="236" t="s">
        <v>782</v>
      </c>
      <c r="G202" s="236" t="s">
        <v>206</v>
      </c>
      <c r="H202" s="236" t="s">
        <v>300</v>
      </c>
      <c r="I202" s="151" t="s">
        <v>783</v>
      </c>
      <c r="J202" s="139">
        <v>2028</v>
      </c>
      <c r="K202" s="312">
        <v>0</v>
      </c>
      <c r="L202" s="312">
        <v>0</v>
      </c>
      <c r="M202" s="312">
        <v>6.7</v>
      </c>
      <c r="N202" s="343">
        <v>2.4E-2</v>
      </c>
      <c r="O202" s="343">
        <v>1.7999999999999999E-2</v>
      </c>
      <c r="P202" s="365">
        <v>0.12</v>
      </c>
      <c r="Q202" s="366">
        <v>5.2740580870545319E-3</v>
      </c>
      <c r="R202" s="368">
        <f>IF('N1.3_Project_Listing'!$D202="Replacement",SUM('N1.3_Project_Listing'!$K202:$L202)/2,'N1.3_Project_Listing'!$M202)</f>
        <v>6.7</v>
      </c>
      <c r="S202" s="67" t="str">
        <f>IFERROR(INDEX('N0.7_Lookup_References'!$C$13:$C$72,MATCH($A202,'N0.7_Lookup_References'!$B$13:$B$72,0)),"")</f>
        <v>km</v>
      </c>
      <c r="T202" s="338" t="str">
        <f t="shared" si="15"/>
        <v/>
      </c>
      <c r="V202" s="312">
        <v>6.74</v>
      </c>
      <c r="W202" s="312">
        <v>0</v>
      </c>
      <c r="X202" s="312">
        <v>0</v>
      </c>
      <c r="Y202" s="312">
        <v>0</v>
      </c>
      <c r="Z202" s="312">
        <v>0</v>
      </c>
      <c r="AA202" s="312">
        <v>0</v>
      </c>
      <c r="AB202" s="312">
        <v>0</v>
      </c>
      <c r="AC202" s="312">
        <v>0</v>
      </c>
      <c r="AD202" s="312">
        <v>0</v>
      </c>
      <c r="AE202" s="312">
        <v>0</v>
      </c>
      <c r="AF202" s="312">
        <v>6.74</v>
      </c>
      <c r="AG202" s="312">
        <v>0</v>
      </c>
      <c r="AH202" s="312">
        <v>0</v>
      </c>
      <c r="AI202" s="312">
        <v>0</v>
      </c>
      <c r="AJ202" s="312">
        <v>0</v>
      </c>
      <c r="AK202" s="312">
        <v>0</v>
      </c>
      <c r="AL202" s="312">
        <v>0</v>
      </c>
      <c r="AM202" s="312">
        <v>0</v>
      </c>
      <c r="AN202" s="312">
        <v>0</v>
      </c>
      <c r="AO202" s="312">
        <v>0</v>
      </c>
      <c r="AP202" s="63">
        <f t="shared" si="19"/>
        <v>6.74</v>
      </c>
      <c r="AQ202" s="63">
        <f t="shared" si="20"/>
        <v>6.74</v>
      </c>
      <c r="AR202" s="63">
        <f t="shared" si="21"/>
        <v>0</v>
      </c>
      <c r="AT202" s="176" cm="1">
        <f t="array" ref="AT202">SUMIFS('N1.3_Project_Listing'!$P$16:$P$829, 'N1.3_Project_Listing'!$E$16:$E$829,'N1.3_Project_Listing'!$E202, 'N1.3_Project_Listing'!$A$16:$A$829,ET_Risk_SC_Summation[[#Headers],[132kV Circuit Breaker]])</f>
        <v>0</v>
      </c>
      <c r="AU202" s="176" cm="1">
        <f t="array" ref="AU202">SUMIFS('N1.3_Project_Listing'!$P$16:$P$829, 'N1.3_Project_Listing'!$E$16:$E$829,'N1.3_Project_Listing'!$E202, 'N1.3_Project_Listing'!$A$16:$A$829,ET_Risk_SC_Summation[[#Headers],[132kV Transformer]])</f>
        <v>0</v>
      </c>
      <c r="AV202" s="176" cm="1">
        <f t="array" ref="AV202">SUMIFS('N1.3_Project_Listing'!$P$16:$P$829, 'N1.3_Project_Listing'!$E$16:$E$829,'N1.3_Project_Listing'!$E202, 'N1.3_Project_Listing'!$A$16:$A$829,ET_Risk_SC_Summation[[#Headers],[132kV Reactor]])</f>
        <v>0</v>
      </c>
      <c r="AW202" s="176" cm="1">
        <f t="array" ref="AW202">SUMIFS('N1.3_Project_Listing'!$P$16:$P$829, 'N1.3_Project_Listing'!$E$16:$E$829,'N1.3_Project_Listing'!$E202, 'N1.3_Project_Listing'!$A$16:$A$829,ET_Risk_SC_Summation[[#Headers],[132kV Underground Cable]])</f>
        <v>0</v>
      </c>
      <c r="AX202" s="176" cm="1">
        <f t="array" ref="AX202">SUMIFS('N1.3_Project_Listing'!$P$16:$P$829, 'N1.3_Project_Listing'!$E$16:$E$829,'N1.3_Project_Listing'!$E202, 'N1.3_Project_Listing'!$A$16:$A$829,ET_Risk_SC_Summation[[#Headers],[132kV OHL Conductor]])</f>
        <v>0</v>
      </c>
      <c r="AY202" s="176" cm="1">
        <f t="array" ref="AY202">SUMIFS('N1.3_Project_Listing'!$P$16:$P$829, 'N1.3_Project_Listing'!$E$16:$E$829,'N1.3_Project_Listing'!$E202, 'N1.3_Project_Listing'!$A$16:$A$829,ET_Risk_SC_Summation[[#Headers],[132kV OHL Fittings]])</f>
        <v>0</v>
      </c>
      <c r="AZ202" s="176" cm="1">
        <f t="array" ref="AZ202">SUMIFS('N1.3_Project_Listing'!$P$16:$P$829, 'N1.3_Project_Listing'!$E$16:$E$829,'N1.3_Project_Listing'!$E202, 'N1.3_Project_Listing'!$A$16:$A$829,ET_Risk_SC_Summation[[#Headers],[132kV OHL Tower]])</f>
        <v>0</v>
      </c>
      <c r="BA202" s="176" cm="1">
        <f t="array" ref="BA202">SUMIFS('N1.3_Project_Listing'!$P$16:$P$829, 'N1.3_Project_Listing'!$E$16:$E$829,'N1.3_Project_Listing'!$E202, 'N1.3_Project_Listing'!$A$16:$A$829,ET_Risk_SC_Summation[[#Headers],[275kV Circuit Breaker]])</f>
        <v>0</v>
      </c>
      <c r="BB202" s="176" cm="1">
        <f t="array" ref="BB202">SUMIFS('N1.3_Project_Listing'!$P$16:$P$829, 'N1.3_Project_Listing'!$E$16:$E$829,'N1.3_Project_Listing'!$E202, 'N1.3_Project_Listing'!$A$16:$A$829,ET_Risk_SC_Summation[[#Headers],[275kV Transformer]])</f>
        <v>0</v>
      </c>
      <c r="BC202" s="176" cm="1">
        <f t="array" ref="BC202">SUMIFS('N1.3_Project_Listing'!$P$16:$P$829, 'N1.3_Project_Listing'!$E$16:$E$829,'N1.3_Project_Listing'!$E202, 'N1.3_Project_Listing'!$A$16:$A$829,ET_Risk_SC_Summation[[#Headers],[275kV Reactor]])</f>
        <v>0</v>
      </c>
      <c r="BD202" s="176" cm="1">
        <f t="array" ref="BD202">SUMIFS('N1.3_Project_Listing'!$P$16:$P$829, 'N1.3_Project_Listing'!$E$16:$E$829,'N1.3_Project_Listing'!$E202, 'N1.3_Project_Listing'!$A$16:$A$829,ET_Risk_SC_Summation[[#Headers],[275kV Underground Cable]])</f>
        <v>0</v>
      </c>
      <c r="BE202" s="176" cm="1">
        <f t="array" ref="BE202">SUMIFS('N1.3_Project_Listing'!$P$16:$P$829, 'N1.3_Project_Listing'!$E$16:$E$829,'N1.3_Project_Listing'!$E202, 'N1.3_Project_Listing'!$A$16:$A$829,ET_Risk_SC_Summation[[#Headers],[275kV OHL Conductor]])</f>
        <v>0</v>
      </c>
      <c r="BF202" s="176" cm="1">
        <f t="array" ref="BF202">SUMIFS('N1.3_Project_Listing'!$P$16:$P$829, 'N1.3_Project_Listing'!$E$16:$E$829,'N1.3_Project_Listing'!$E202, 'N1.3_Project_Listing'!$A$16:$A$829,ET_Risk_SC_Summation[[#Headers],[275kV OHL Fittings]])</f>
        <v>0</v>
      </c>
      <c r="BG202" s="176" cm="1">
        <f t="array" ref="BG202">SUMIFS('N1.3_Project_Listing'!$P$16:$P$829, 'N1.3_Project_Listing'!$E$16:$E$829,'N1.3_Project_Listing'!$E202, 'N1.3_Project_Listing'!$A$16:$A$829,ET_Risk_SC_Summation[[#Headers],[275kV OHL Tower]])</f>
        <v>0</v>
      </c>
      <c r="BH202" s="176" cm="1">
        <f t="array" ref="BH202">SUMIFS('N1.3_Project_Listing'!$P$16:$P$829, 'N1.3_Project_Listing'!$E$16:$E$829,'N1.3_Project_Listing'!$E202, 'N1.3_Project_Listing'!$A$16:$A$829,ET_Risk_SC_Summation[[#Headers],[400kV Circuit Breaker]])</f>
        <v>0</v>
      </c>
      <c r="BI202" s="176" cm="1">
        <f t="array" ref="BI202">SUMIFS('N1.3_Project_Listing'!$P$16:$P$829, 'N1.3_Project_Listing'!$E$16:$E$829,'N1.3_Project_Listing'!$E202, 'N1.3_Project_Listing'!$A$16:$A$829,ET_Risk_SC_Summation[[#Headers],[400kV Transformer]])</f>
        <v>0</v>
      </c>
      <c r="BJ202" s="176" cm="1">
        <f t="array" ref="BJ202">SUMIFS('N1.3_Project_Listing'!$P$16:$P$829, 'N1.3_Project_Listing'!$E$16:$E$829,'N1.3_Project_Listing'!$E202, 'N1.3_Project_Listing'!$A$16:$A$829,ET_Risk_SC_Summation[[#Headers],[400kV Reactor]])</f>
        <v>0</v>
      </c>
      <c r="BK202" s="176" cm="1">
        <f t="array" ref="BK202">SUMIFS('N1.3_Project_Listing'!$P$16:$P$829, 'N1.3_Project_Listing'!$E$16:$E$829,'N1.3_Project_Listing'!$E202, 'N1.3_Project_Listing'!$A$16:$A$829,ET_Risk_SC_Summation[[#Headers],[400kV Underground Cable]])</f>
        <v>0</v>
      </c>
      <c r="BL202" s="176" cm="1">
        <f t="array" ref="BL202">SUMIFS('N1.3_Project_Listing'!$P$16:$P$829, 'N1.3_Project_Listing'!$E$16:$E$829,'N1.3_Project_Listing'!$E202, 'N1.3_Project_Listing'!$A$16:$A$829,ET_Risk_SC_Summation[[#Headers],[400kV OHL Conductor]])</f>
        <v>0</v>
      </c>
      <c r="BM202" s="176" cm="1">
        <f t="array" ref="BM202">SUMIFS('N1.3_Project_Listing'!$P$16:$P$829, 'N1.3_Project_Listing'!$E$16:$E$829,'N1.3_Project_Listing'!$E202, 'N1.3_Project_Listing'!$A$16:$A$829,ET_Risk_SC_Summation[[#Headers],[400kV OHL Fittings]])</f>
        <v>0</v>
      </c>
      <c r="BN202" s="176" cm="1">
        <f t="array" ref="BN202">SUMIFS('N1.3_Project_Listing'!$P$16:$P$829, 'N1.3_Project_Listing'!$E$16:$E$829,'N1.3_Project_Listing'!$E202, 'N1.3_Project_Listing'!$A$16:$A$829,ET_Risk_SC_Summation[[#Headers],[400kV OHL Tower]])</f>
        <v>0</v>
      </c>
      <c r="BO202" s="177" t="str">
        <f>IF(SUM(ET_Risk_SC_Summation[[#This Row],[132kV Circuit Breaker]:[400kV OHL Tower]])=0, "n/a", INDEX(ET_Risk_SC_Summation[#Headers],1,MATCH(MAX(ET_Risk_SC_Summation[[#This Row],[132kV Circuit Breaker]:[400kV OHL Tower]]),ET_Risk_SC_Summation[[#This Row],[132kV Circuit Breaker]:[400kV OHL Tower]],0)))</f>
        <v>n/a</v>
      </c>
      <c r="BP202" s="177" t="str">
        <f>IFERROR(INDEX('N0.7_Lookup_References'!$G$77:$G$98,MATCH(ET_Risk_SC_Summation[[#This Row],[Mxx Category]],'N0.7_Lookup_References'!$F$77:$F$98,0)),"")</f>
        <v/>
      </c>
    </row>
    <row r="203" spans="1:68" ht="108">
      <c r="A203" s="160" t="str">
        <f>IFERROR(INDEX(N1.2_Intervention_Types[NARM Asset Category],MATCH('N1.3_Project_Listing'!$C203,N1.2_Intervention_Types[Intervention Type ID],0),1),"")</f>
        <v>LTS Pipelines</v>
      </c>
      <c r="B203" s="160" t="str">
        <f>IF($D$2="GD",IFERROR(INDEX(N1.2_Intervention_Types[C&amp;V Asset Category (GD)],MATCH('N1.3_Project_Listing'!$C203,N1.2_Intervention_Types[Intervention Type ID],0),1),""),IFERROR(INDEX(N1.2_Intervention_Types[NARM Asset Category],MATCH('N1.3_Project_Listing'!$C203,N1.2_Intervention_Types[Intervention Type ID],0),1),""))</f>
        <v>LTS Pipelines</v>
      </c>
      <c r="C203" s="67">
        <f>IFERROR(INDEX(N1.2_Intervention_Types[Intervention Type ID],MATCH('N1.3_Project_Listing'!$I203,N1.2_Intervention_Types[Intervention Type],0),1),"")</f>
        <v>115</v>
      </c>
      <c r="D203" s="160" t="str">
        <f>IFERROR(INDEX(N1.2_Intervention_Types[Intervention Category],MATCH('N1.3_Project_Listing'!$C203,N1.2_Intervention_Types[Intervention Type ID],0),1),"")</f>
        <v>Refurbishment</v>
      </c>
      <c r="E203" s="210" t="s">
        <v>781</v>
      </c>
      <c r="F203" s="236" t="s">
        <v>782</v>
      </c>
      <c r="G203" s="236" t="s">
        <v>206</v>
      </c>
      <c r="H203" s="236" t="s">
        <v>300</v>
      </c>
      <c r="I203" s="151" t="s">
        <v>783</v>
      </c>
      <c r="J203" s="139">
        <v>2029</v>
      </c>
      <c r="K203" s="312">
        <v>0</v>
      </c>
      <c r="L203" s="312">
        <v>0</v>
      </c>
      <c r="M203" s="312">
        <v>0</v>
      </c>
      <c r="N203" s="343">
        <v>0</v>
      </c>
      <c r="O203" s="343">
        <v>0</v>
      </c>
      <c r="P203" s="365">
        <v>0</v>
      </c>
      <c r="Q203" s="366">
        <v>0</v>
      </c>
      <c r="R203" s="368">
        <f>IF('N1.3_Project_Listing'!$D203="Replacement",SUM('N1.3_Project_Listing'!$K203:$L203)/2,'N1.3_Project_Listing'!$M203)</f>
        <v>0</v>
      </c>
      <c r="S203" s="67" t="str">
        <f>IFERROR(INDEX('N0.7_Lookup_References'!$C$13:$C$72,MATCH($A203,'N0.7_Lookup_References'!$B$13:$B$72,0)),"")</f>
        <v>km</v>
      </c>
      <c r="T203" s="338" t="str">
        <f t="shared" si="15"/>
        <v/>
      </c>
      <c r="V203" s="312">
        <v>0</v>
      </c>
      <c r="W203" s="312">
        <v>0</v>
      </c>
      <c r="X203" s="312">
        <v>0</v>
      </c>
      <c r="Y203" s="312">
        <v>0</v>
      </c>
      <c r="Z203" s="312">
        <v>0</v>
      </c>
      <c r="AA203" s="312">
        <v>0</v>
      </c>
      <c r="AB203" s="312">
        <v>0</v>
      </c>
      <c r="AC203" s="312">
        <v>0</v>
      </c>
      <c r="AD203" s="312">
        <v>0</v>
      </c>
      <c r="AE203" s="312">
        <v>0</v>
      </c>
      <c r="AF203" s="312">
        <v>0</v>
      </c>
      <c r="AG203" s="312">
        <v>0</v>
      </c>
      <c r="AH203" s="312">
        <v>0</v>
      </c>
      <c r="AI203" s="312">
        <v>0</v>
      </c>
      <c r="AJ203" s="312">
        <v>0</v>
      </c>
      <c r="AK203" s="312">
        <v>0</v>
      </c>
      <c r="AL203" s="312">
        <v>0</v>
      </c>
      <c r="AM203" s="312">
        <v>0</v>
      </c>
      <c r="AN203" s="312">
        <v>0</v>
      </c>
      <c r="AO203" s="312">
        <v>0</v>
      </c>
      <c r="AP203" s="63">
        <f t="shared" si="19"/>
        <v>0</v>
      </c>
      <c r="AQ203" s="63">
        <f t="shared" si="20"/>
        <v>0</v>
      </c>
      <c r="AR203" s="63">
        <f t="shared" si="21"/>
        <v>0</v>
      </c>
      <c r="AT203" s="176" cm="1">
        <f t="array" ref="AT203">SUMIFS('N1.3_Project_Listing'!$P$16:$P$829, 'N1.3_Project_Listing'!$E$16:$E$829,'N1.3_Project_Listing'!$E203, 'N1.3_Project_Listing'!$A$16:$A$829,ET_Risk_SC_Summation[[#Headers],[132kV Circuit Breaker]])</f>
        <v>0</v>
      </c>
      <c r="AU203" s="176" cm="1">
        <f t="array" ref="AU203">SUMIFS('N1.3_Project_Listing'!$P$16:$P$829, 'N1.3_Project_Listing'!$E$16:$E$829,'N1.3_Project_Listing'!$E203, 'N1.3_Project_Listing'!$A$16:$A$829,ET_Risk_SC_Summation[[#Headers],[132kV Transformer]])</f>
        <v>0</v>
      </c>
      <c r="AV203" s="176" cm="1">
        <f t="array" ref="AV203">SUMIFS('N1.3_Project_Listing'!$P$16:$P$829, 'N1.3_Project_Listing'!$E$16:$E$829,'N1.3_Project_Listing'!$E203, 'N1.3_Project_Listing'!$A$16:$A$829,ET_Risk_SC_Summation[[#Headers],[132kV Reactor]])</f>
        <v>0</v>
      </c>
      <c r="AW203" s="176" cm="1">
        <f t="array" ref="AW203">SUMIFS('N1.3_Project_Listing'!$P$16:$P$829, 'N1.3_Project_Listing'!$E$16:$E$829,'N1.3_Project_Listing'!$E203, 'N1.3_Project_Listing'!$A$16:$A$829,ET_Risk_SC_Summation[[#Headers],[132kV Underground Cable]])</f>
        <v>0</v>
      </c>
      <c r="AX203" s="176" cm="1">
        <f t="array" ref="AX203">SUMIFS('N1.3_Project_Listing'!$P$16:$P$829, 'N1.3_Project_Listing'!$E$16:$E$829,'N1.3_Project_Listing'!$E203, 'N1.3_Project_Listing'!$A$16:$A$829,ET_Risk_SC_Summation[[#Headers],[132kV OHL Conductor]])</f>
        <v>0</v>
      </c>
      <c r="AY203" s="176" cm="1">
        <f t="array" ref="AY203">SUMIFS('N1.3_Project_Listing'!$P$16:$P$829, 'N1.3_Project_Listing'!$E$16:$E$829,'N1.3_Project_Listing'!$E203, 'N1.3_Project_Listing'!$A$16:$A$829,ET_Risk_SC_Summation[[#Headers],[132kV OHL Fittings]])</f>
        <v>0</v>
      </c>
      <c r="AZ203" s="176" cm="1">
        <f t="array" ref="AZ203">SUMIFS('N1.3_Project_Listing'!$P$16:$P$829, 'N1.3_Project_Listing'!$E$16:$E$829,'N1.3_Project_Listing'!$E203, 'N1.3_Project_Listing'!$A$16:$A$829,ET_Risk_SC_Summation[[#Headers],[132kV OHL Tower]])</f>
        <v>0</v>
      </c>
      <c r="BA203" s="176" cm="1">
        <f t="array" ref="BA203">SUMIFS('N1.3_Project_Listing'!$P$16:$P$829, 'N1.3_Project_Listing'!$E$16:$E$829,'N1.3_Project_Listing'!$E203, 'N1.3_Project_Listing'!$A$16:$A$829,ET_Risk_SC_Summation[[#Headers],[275kV Circuit Breaker]])</f>
        <v>0</v>
      </c>
      <c r="BB203" s="176" cm="1">
        <f t="array" ref="BB203">SUMIFS('N1.3_Project_Listing'!$P$16:$P$829, 'N1.3_Project_Listing'!$E$16:$E$829,'N1.3_Project_Listing'!$E203, 'N1.3_Project_Listing'!$A$16:$A$829,ET_Risk_SC_Summation[[#Headers],[275kV Transformer]])</f>
        <v>0</v>
      </c>
      <c r="BC203" s="176" cm="1">
        <f t="array" ref="BC203">SUMIFS('N1.3_Project_Listing'!$P$16:$P$829, 'N1.3_Project_Listing'!$E$16:$E$829,'N1.3_Project_Listing'!$E203, 'N1.3_Project_Listing'!$A$16:$A$829,ET_Risk_SC_Summation[[#Headers],[275kV Reactor]])</f>
        <v>0</v>
      </c>
      <c r="BD203" s="176" cm="1">
        <f t="array" ref="BD203">SUMIFS('N1.3_Project_Listing'!$P$16:$P$829, 'N1.3_Project_Listing'!$E$16:$E$829,'N1.3_Project_Listing'!$E203, 'N1.3_Project_Listing'!$A$16:$A$829,ET_Risk_SC_Summation[[#Headers],[275kV Underground Cable]])</f>
        <v>0</v>
      </c>
      <c r="BE203" s="176" cm="1">
        <f t="array" ref="BE203">SUMIFS('N1.3_Project_Listing'!$P$16:$P$829, 'N1.3_Project_Listing'!$E$16:$E$829,'N1.3_Project_Listing'!$E203, 'N1.3_Project_Listing'!$A$16:$A$829,ET_Risk_SC_Summation[[#Headers],[275kV OHL Conductor]])</f>
        <v>0</v>
      </c>
      <c r="BF203" s="176" cm="1">
        <f t="array" ref="BF203">SUMIFS('N1.3_Project_Listing'!$P$16:$P$829, 'N1.3_Project_Listing'!$E$16:$E$829,'N1.3_Project_Listing'!$E203, 'N1.3_Project_Listing'!$A$16:$A$829,ET_Risk_SC_Summation[[#Headers],[275kV OHL Fittings]])</f>
        <v>0</v>
      </c>
      <c r="BG203" s="176" cm="1">
        <f t="array" ref="BG203">SUMIFS('N1.3_Project_Listing'!$P$16:$P$829, 'N1.3_Project_Listing'!$E$16:$E$829,'N1.3_Project_Listing'!$E203, 'N1.3_Project_Listing'!$A$16:$A$829,ET_Risk_SC_Summation[[#Headers],[275kV OHL Tower]])</f>
        <v>0</v>
      </c>
      <c r="BH203" s="176" cm="1">
        <f t="array" ref="BH203">SUMIFS('N1.3_Project_Listing'!$P$16:$P$829, 'N1.3_Project_Listing'!$E$16:$E$829,'N1.3_Project_Listing'!$E203, 'N1.3_Project_Listing'!$A$16:$A$829,ET_Risk_SC_Summation[[#Headers],[400kV Circuit Breaker]])</f>
        <v>0</v>
      </c>
      <c r="BI203" s="176" cm="1">
        <f t="array" ref="BI203">SUMIFS('N1.3_Project_Listing'!$P$16:$P$829, 'N1.3_Project_Listing'!$E$16:$E$829,'N1.3_Project_Listing'!$E203, 'N1.3_Project_Listing'!$A$16:$A$829,ET_Risk_SC_Summation[[#Headers],[400kV Transformer]])</f>
        <v>0</v>
      </c>
      <c r="BJ203" s="176" cm="1">
        <f t="array" ref="BJ203">SUMIFS('N1.3_Project_Listing'!$P$16:$P$829, 'N1.3_Project_Listing'!$E$16:$E$829,'N1.3_Project_Listing'!$E203, 'N1.3_Project_Listing'!$A$16:$A$829,ET_Risk_SC_Summation[[#Headers],[400kV Reactor]])</f>
        <v>0</v>
      </c>
      <c r="BK203" s="176" cm="1">
        <f t="array" ref="BK203">SUMIFS('N1.3_Project_Listing'!$P$16:$P$829, 'N1.3_Project_Listing'!$E$16:$E$829,'N1.3_Project_Listing'!$E203, 'N1.3_Project_Listing'!$A$16:$A$829,ET_Risk_SC_Summation[[#Headers],[400kV Underground Cable]])</f>
        <v>0</v>
      </c>
      <c r="BL203" s="176" cm="1">
        <f t="array" ref="BL203">SUMIFS('N1.3_Project_Listing'!$P$16:$P$829, 'N1.3_Project_Listing'!$E$16:$E$829,'N1.3_Project_Listing'!$E203, 'N1.3_Project_Listing'!$A$16:$A$829,ET_Risk_SC_Summation[[#Headers],[400kV OHL Conductor]])</f>
        <v>0</v>
      </c>
      <c r="BM203" s="176" cm="1">
        <f t="array" ref="BM203">SUMIFS('N1.3_Project_Listing'!$P$16:$P$829, 'N1.3_Project_Listing'!$E$16:$E$829,'N1.3_Project_Listing'!$E203, 'N1.3_Project_Listing'!$A$16:$A$829,ET_Risk_SC_Summation[[#Headers],[400kV OHL Fittings]])</f>
        <v>0</v>
      </c>
      <c r="BN203" s="176" cm="1">
        <f t="array" ref="BN203">SUMIFS('N1.3_Project_Listing'!$P$16:$P$829, 'N1.3_Project_Listing'!$E$16:$E$829,'N1.3_Project_Listing'!$E203, 'N1.3_Project_Listing'!$A$16:$A$829,ET_Risk_SC_Summation[[#Headers],[400kV OHL Tower]])</f>
        <v>0</v>
      </c>
      <c r="BO203" s="177" t="str">
        <f>IF(SUM(ET_Risk_SC_Summation[[#This Row],[132kV Circuit Breaker]:[400kV OHL Tower]])=0, "n/a", INDEX(ET_Risk_SC_Summation[#Headers],1,MATCH(MAX(ET_Risk_SC_Summation[[#This Row],[132kV Circuit Breaker]:[400kV OHL Tower]]),ET_Risk_SC_Summation[[#This Row],[132kV Circuit Breaker]:[400kV OHL Tower]],0)))</f>
        <v>n/a</v>
      </c>
      <c r="BP203" s="177" t="str">
        <f>IFERROR(INDEX('N0.7_Lookup_References'!$G$77:$G$98,MATCH(ET_Risk_SC_Summation[[#This Row],[Mxx Category]],'N0.7_Lookup_References'!$F$77:$F$98,0)),"")</f>
        <v/>
      </c>
    </row>
    <row r="204" spans="1:68" ht="108">
      <c r="A204" s="160" t="str">
        <f>IFERROR(INDEX(N1.2_Intervention_Types[NARM Asset Category],MATCH('N1.3_Project_Listing'!$C204,N1.2_Intervention_Types[Intervention Type ID],0),1),"")</f>
        <v>LTS Pipelines</v>
      </c>
      <c r="B204" s="160" t="str">
        <f>IF($D$2="GD",IFERROR(INDEX(N1.2_Intervention_Types[C&amp;V Asset Category (GD)],MATCH('N1.3_Project_Listing'!$C204,N1.2_Intervention_Types[Intervention Type ID],0),1),""),IFERROR(INDEX(N1.2_Intervention_Types[NARM Asset Category],MATCH('N1.3_Project_Listing'!$C204,N1.2_Intervention_Types[Intervention Type ID],0),1),""))</f>
        <v>LTS Pipelines</v>
      </c>
      <c r="C204" s="67">
        <f>IFERROR(INDEX(N1.2_Intervention_Types[Intervention Type ID],MATCH('N1.3_Project_Listing'!$I204,N1.2_Intervention_Types[Intervention Type],0),1),"")</f>
        <v>115</v>
      </c>
      <c r="D204" s="160" t="str">
        <f>IFERROR(INDEX(N1.2_Intervention_Types[Intervention Category],MATCH('N1.3_Project_Listing'!$C204,N1.2_Intervention_Types[Intervention Type ID],0),1),"")</f>
        <v>Refurbishment</v>
      </c>
      <c r="E204" s="210" t="s">
        <v>781</v>
      </c>
      <c r="F204" s="236" t="s">
        <v>782</v>
      </c>
      <c r="G204" s="236" t="s">
        <v>206</v>
      </c>
      <c r="H204" s="236" t="s">
        <v>300</v>
      </c>
      <c r="I204" s="151" t="s">
        <v>783</v>
      </c>
      <c r="J204" s="139">
        <v>2030</v>
      </c>
      <c r="K204" s="312">
        <v>0</v>
      </c>
      <c r="L204" s="312">
        <v>0</v>
      </c>
      <c r="M204" s="312">
        <v>0</v>
      </c>
      <c r="N204" s="343">
        <v>0</v>
      </c>
      <c r="O204" s="343">
        <v>0</v>
      </c>
      <c r="P204" s="365">
        <v>0</v>
      </c>
      <c r="Q204" s="366">
        <v>0</v>
      </c>
      <c r="R204" s="368">
        <f>IF('N1.3_Project_Listing'!$D204="Replacement",SUM('N1.3_Project_Listing'!$K204:$L204)/2,'N1.3_Project_Listing'!$M204)</f>
        <v>0</v>
      </c>
      <c r="S204" s="67" t="str">
        <f>IFERROR(INDEX('N0.7_Lookup_References'!$C$13:$C$72,MATCH($A204,'N0.7_Lookup_References'!$B$13:$B$72,0)),"")</f>
        <v>km</v>
      </c>
      <c r="T204" s="338" t="str">
        <f t="shared" si="15"/>
        <v/>
      </c>
      <c r="V204" s="312">
        <v>0</v>
      </c>
      <c r="W204" s="312">
        <v>0</v>
      </c>
      <c r="X204" s="312">
        <v>0</v>
      </c>
      <c r="Y204" s="312">
        <v>0</v>
      </c>
      <c r="Z204" s="312">
        <v>0</v>
      </c>
      <c r="AA204" s="312">
        <v>0</v>
      </c>
      <c r="AB204" s="312">
        <v>0</v>
      </c>
      <c r="AC204" s="312">
        <v>0</v>
      </c>
      <c r="AD204" s="312">
        <v>0</v>
      </c>
      <c r="AE204" s="312">
        <v>0</v>
      </c>
      <c r="AF204" s="312">
        <v>0</v>
      </c>
      <c r="AG204" s="312">
        <v>0</v>
      </c>
      <c r="AH204" s="312">
        <v>0</v>
      </c>
      <c r="AI204" s="312">
        <v>0</v>
      </c>
      <c r="AJ204" s="312">
        <v>0</v>
      </c>
      <c r="AK204" s="312">
        <v>0</v>
      </c>
      <c r="AL204" s="312">
        <v>0</v>
      </c>
      <c r="AM204" s="312">
        <v>0</v>
      </c>
      <c r="AN204" s="312">
        <v>0</v>
      </c>
      <c r="AO204" s="312">
        <v>0</v>
      </c>
      <c r="AP204" s="63">
        <f t="shared" si="19"/>
        <v>0</v>
      </c>
      <c r="AQ204" s="63">
        <f t="shared" si="20"/>
        <v>0</v>
      </c>
      <c r="AR204" s="63">
        <f t="shared" si="21"/>
        <v>0</v>
      </c>
      <c r="AT204" s="176" cm="1">
        <f t="array" ref="AT204">SUMIFS('N1.3_Project_Listing'!$P$16:$P$829, 'N1.3_Project_Listing'!$E$16:$E$829,'N1.3_Project_Listing'!$E204, 'N1.3_Project_Listing'!$A$16:$A$829,ET_Risk_SC_Summation[[#Headers],[132kV Circuit Breaker]])</f>
        <v>0</v>
      </c>
      <c r="AU204" s="176" cm="1">
        <f t="array" ref="AU204">SUMIFS('N1.3_Project_Listing'!$P$16:$P$829, 'N1.3_Project_Listing'!$E$16:$E$829,'N1.3_Project_Listing'!$E204, 'N1.3_Project_Listing'!$A$16:$A$829,ET_Risk_SC_Summation[[#Headers],[132kV Transformer]])</f>
        <v>0</v>
      </c>
      <c r="AV204" s="176" cm="1">
        <f t="array" ref="AV204">SUMIFS('N1.3_Project_Listing'!$P$16:$P$829, 'N1.3_Project_Listing'!$E$16:$E$829,'N1.3_Project_Listing'!$E204, 'N1.3_Project_Listing'!$A$16:$A$829,ET_Risk_SC_Summation[[#Headers],[132kV Reactor]])</f>
        <v>0</v>
      </c>
      <c r="AW204" s="176" cm="1">
        <f t="array" ref="AW204">SUMIFS('N1.3_Project_Listing'!$P$16:$P$829, 'N1.3_Project_Listing'!$E$16:$E$829,'N1.3_Project_Listing'!$E204, 'N1.3_Project_Listing'!$A$16:$A$829,ET_Risk_SC_Summation[[#Headers],[132kV Underground Cable]])</f>
        <v>0</v>
      </c>
      <c r="AX204" s="176" cm="1">
        <f t="array" ref="AX204">SUMIFS('N1.3_Project_Listing'!$P$16:$P$829, 'N1.3_Project_Listing'!$E$16:$E$829,'N1.3_Project_Listing'!$E204, 'N1.3_Project_Listing'!$A$16:$A$829,ET_Risk_SC_Summation[[#Headers],[132kV OHL Conductor]])</f>
        <v>0</v>
      </c>
      <c r="AY204" s="176" cm="1">
        <f t="array" ref="AY204">SUMIFS('N1.3_Project_Listing'!$P$16:$P$829, 'N1.3_Project_Listing'!$E$16:$E$829,'N1.3_Project_Listing'!$E204, 'N1.3_Project_Listing'!$A$16:$A$829,ET_Risk_SC_Summation[[#Headers],[132kV OHL Fittings]])</f>
        <v>0</v>
      </c>
      <c r="AZ204" s="176" cm="1">
        <f t="array" ref="AZ204">SUMIFS('N1.3_Project_Listing'!$P$16:$P$829, 'N1.3_Project_Listing'!$E$16:$E$829,'N1.3_Project_Listing'!$E204, 'N1.3_Project_Listing'!$A$16:$A$829,ET_Risk_SC_Summation[[#Headers],[132kV OHL Tower]])</f>
        <v>0</v>
      </c>
      <c r="BA204" s="176" cm="1">
        <f t="array" ref="BA204">SUMIFS('N1.3_Project_Listing'!$P$16:$P$829, 'N1.3_Project_Listing'!$E$16:$E$829,'N1.3_Project_Listing'!$E204, 'N1.3_Project_Listing'!$A$16:$A$829,ET_Risk_SC_Summation[[#Headers],[275kV Circuit Breaker]])</f>
        <v>0</v>
      </c>
      <c r="BB204" s="176" cm="1">
        <f t="array" ref="BB204">SUMIFS('N1.3_Project_Listing'!$P$16:$P$829, 'N1.3_Project_Listing'!$E$16:$E$829,'N1.3_Project_Listing'!$E204, 'N1.3_Project_Listing'!$A$16:$A$829,ET_Risk_SC_Summation[[#Headers],[275kV Transformer]])</f>
        <v>0</v>
      </c>
      <c r="BC204" s="176" cm="1">
        <f t="array" ref="BC204">SUMIFS('N1.3_Project_Listing'!$P$16:$P$829, 'N1.3_Project_Listing'!$E$16:$E$829,'N1.3_Project_Listing'!$E204, 'N1.3_Project_Listing'!$A$16:$A$829,ET_Risk_SC_Summation[[#Headers],[275kV Reactor]])</f>
        <v>0</v>
      </c>
      <c r="BD204" s="176" cm="1">
        <f t="array" ref="BD204">SUMIFS('N1.3_Project_Listing'!$P$16:$P$829, 'N1.3_Project_Listing'!$E$16:$E$829,'N1.3_Project_Listing'!$E204, 'N1.3_Project_Listing'!$A$16:$A$829,ET_Risk_SC_Summation[[#Headers],[275kV Underground Cable]])</f>
        <v>0</v>
      </c>
      <c r="BE204" s="176" cm="1">
        <f t="array" ref="BE204">SUMIFS('N1.3_Project_Listing'!$P$16:$P$829, 'N1.3_Project_Listing'!$E$16:$E$829,'N1.3_Project_Listing'!$E204, 'N1.3_Project_Listing'!$A$16:$A$829,ET_Risk_SC_Summation[[#Headers],[275kV OHL Conductor]])</f>
        <v>0</v>
      </c>
      <c r="BF204" s="176" cm="1">
        <f t="array" ref="BF204">SUMIFS('N1.3_Project_Listing'!$P$16:$P$829, 'N1.3_Project_Listing'!$E$16:$E$829,'N1.3_Project_Listing'!$E204, 'N1.3_Project_Listing'!$A$16:$A$829,ET_Risk_SC_Summation[[#Headers],[275kV OHL Fittings]])</f>
        <v>0</v>
      </c>
      <c r="BG204" s="176" cm="1">
        <f t="array" ref="BG204">SUMIFS('N1.3_Project_Listing'!$P$16:$P$829, 'N1.3_Project_Listing'!$E$16:$E$829,'N1.3_Project_Listing'!$E204, 'N1.3_Project_Listing'!$A$16:$A$829,ET_Risk_SC_Summation[[#Headers],[275kV OHL Tower]])</f>
        <v>0</v>
      </c>
      <c r="BH204" s="176" cm="1">
        <f t="array" ref="BH204">SUMIFS('N1.3_Project_Listing'!$P$16:$P$829, 'N1.3_Project_Listing'!$E$16:$E$829,'N1.3_Project_Listing'!$E204, 'N1.3_Project_Listing'!$A$16:$A$829,ET_Risk_SC_Summation[[#Headers],[400kV Circuit Breaker]])</f>
        <v>0</v>
      </c>
      <c r="BI204" s="176" cm="1">
        <f t="array" ref="BI204">SUMIFS('N1.3_Project_Listing'!$P$16:$P$829, 'N1.3_Project_Listing'!$E$16:$E$829,'N1.3_Project_Listing'!$E204, 'N1.3_Project_Listing'!$A$16:$A$829,ET_Risk_SC_Summation[[#Headers],[400kV Transformer]])</f>
        <v>0</v>
      </c>
      <c r="BJ204" s="176" cm="1">
        <f t="array" ref="BJ204">SUMIFS('N1.3_Project_Listing'!$P$16:$P$829, 'N1.3_Project_Listing'!$E$16:$E$829,'N1.3_Project_Listing'!$E204, 'N1.3_Project_Listing'!$A$16:$A$829,ET_Risk_SC_Summation[[#Headers],[400kV Reactor]])</f>
        <v>0</v>
      </c>
      <c r="BK204" s="176" cm="1">
        <f t="array" ref="BK204">SUMIFS('N1.3_Project_Listing'!$P$16:$P$829, 'N1.3_Project_Listing'!$E$16:$E$829,'N1.3_Project_Listing'!$E204, 'N1.3_Project_Listing'!$A$16:$A$829,ET_Risk_SC_Summation[[#Headers],[400kV Underground Cable]])</f>
        <v>0</v>
      </c>
      <c r="BL204" s="176" cm="1">
        <f t="array" ref="BL204">SUMIFS('N1.3_Project_Listing'!$P$16:$P$829, 'N1.3_Project_Listing'!$E$16:$E$829,'N1.3_Project_Listing'!$E204, 'N1.3_Project_Listing'!$A$16:$A$829,ET_Risk_SC_Summation[[#Headers],[400kV OHL Conductor]])</f>
        <v>0</v>
      </c>
      <c r="BM204" s="176" cm="1">
        <f t="array" ref="BM204">SUMIFS('N1.3_Project_Listing'!$P$16:$P$829, 'N1.3_Project_Listing'!$E$16:$E$829,'N1.3_Project_Listing'!$E204, 'N1.3_Project_Listing'!$A$16:$A$829,ET_Risk_SC_Summation[[#Headers],[400kV OHL Fittings]])</f>
        <v>0</v>
      </c>
      <c r="BN204" s="176" cm="1">
        <f t="array" ref="BN204">SUMIFS('N1.3_Project_Listing'!$P$16:$P$829, 'N1.3_Project_Listing'!$E$16:$E$829,'N1.3_Project_Listing'!$E204, 'N1.3_Project_Listing'!$A$16:$A$829,ET_Risk_SC_Summation[[#Headers],[400kV OHL Tower]])</f>
        <v>0</v>
      </c>
      <c r="BO204" s="177" t="str">
        <f>IF(SUM(ET_Risk_SC_Summation[[#This Row],[132kV Circuit Breaker]:[400kV OHL Tower]])=0, "n/a", INDEX(ET_Risk_SC_Summation[#Headers],1,MATCH(MAX(ET_Risk_SC_Summation[[#This Row],[132kV Circuit Breaker]:[400kV OHL Tower]]),ET_Risk_SC_Summation[[#This Row],[132kV Circuit Breaker]:[400kV OHL Tower]],0)))</f>
        <v>n/a</v>
      </c>
      <c r="BP204" s="177" t="str">
        <f>IFERROR(INDEX('N0.7_Lookup_References'!$G$77:$G$98,MATCH(ET_Risk_SC_Summation[[#This Row],[Mxx Category]],'N0.7_Lookup_References'!$F$77:$F$98,0)),"")</f>
        <v/>
      </c>
    </row>
    <row r="205" spans="1:68" ht="108">
      <c r="A205" s="160" t="str">
        <f>IFERROR(INDEX(N1.2_Intervention_Types[NARM Asset Category],MATCH('N1.3_Project_Listing'!$C205,N1.2_Intervention_Types[Intervention Type ID],0),1),"")</f>
        <v>LTS Pipelines</v>
      </c>
      <c r="B205" s="160" t="str">
        <f>IF($D$2="GD",IFERROR(INDEX(N1.2_Intervention_Types[C&amp;V Asset Category (GD)],MATCH('N1.3_Project_Listing'!$C205,N1.2_Intervention_Types[Intervention Type ID],0),1),""),IFERROR(INDEX(N1.2_Intervention_Types[NARM Asset Category],MATCH('N1.3_Project_Listing'!$C205,N1.2_Intervention_Types[Intervention Type ID],0),1),""))</f>
        <v>LTS Pipelines</v>
      </c>
      <c r="C205" s="67">
        <f>IFERROR(INDEX(N1.2_Intervention_Types[Intervention Type ID],MATCH('N1.3_Project_Listing'!$I205,N1.2_Intervention_Types[Intervention Type],0),1),"")</f>
        <v>115</v>
      </c>
      <c r="D205" s="160" t="str">
        <f>IFERROR(INDEX(N1.2_Intervention_Types[Intervention Category],MATCH('N1.3_Project_Listing'!$C205,N1.2_Intervention_Types[Intervention Type ID],0),1),"")</f>
        <v>Refurbishment</v>
      </c>
      <c r="E205" s="210" t="s">
        <v>781</v>
      </c>
      <c r="F205" s="236" t="s">
        <v>782</v>
      </c>
      <c r="G205" s="236" t="s">
        <v>206</v>
      </c>
      <c r="H205" s="236" t="s">
        <v>300</v>
      </c>
      <c r="I205" s="151" t="s">
        <v>783</v>
      </c>
      <c r="J205" s="139">
        <v>2031</v>
      </c>
      <c r="K205" s="312">
        <v>0</v>
      </c>
      <c r="L205" s="312">
        <v>0</v>
      </c>
      <c r="M205" s="312">
        <v>0</v>
      </c>
      <c r="N205" s="343">
        <v>0</v>
      </c>
      <c r="O205" s="343">
        <v>0</v>
      </c>
      <c r="P205" s="365">
        <v>0</v>
      </c>
      <c r="Q205" s="366">
        <v>0</v>
      </c>
      <c r="R205" s="368">
        <f>IF('N1.3_Project_Listing'!$D205="Replacement",SUM('N1.3_Project_Listing'!$K205:$L205)/2,'N1.3_Project_Listing'!$M205)</f>
        <v>0</v>
      </c>
      <c r="S205" s="67" t="str">
        <f>IFERROR(INDEX('N0.7_Lookup_References'!$C$13:$C$72,MATCH($A205,'N0.7_Lookup_References'!$B$13:$B$72,0)),"")</f>
        <v>km</v>
      </c>
      <c r="T205" s="338" t="str">
        <f t="shared" si="15"/>
        <v/>
      </c>
      <c r="V205" s="312">
        <v>0</v>
      </c>
      <c r="W205" s="312">
        <v>0</v>
      </c>
      <c r="X205" s="312">
        <v>0</v>
      </c>
      <c r="Y205" s="312">
        <v>0</v>
      </c>
      <c r="Z205" s="312">
        <v>0</v>
      </c>
      <c r="AA205" s="312">
        <v>0</v>
      </c>
      <c r="AB205" s="312">
        <v>0</v>
      </c>
      <c r="AC205" s="312">
        <v>0</v>
      </c>
      <c r="AD205" s="312">
        <v>0</v>
      </c>
      <c r="AE205" s="312">
        <v>0</v>
      </c>
      <c r="AF205" s="312">
        <v>0</v>
      </c>
      <c r="AG205" s="312">
        <v>0</v>
      </c>
      <c r="AH205" s="312">
        <v>0</v>
      </c>
      <c r="AI205" s="312">
        <v>0</v>
      </c>
      <c r="AJ205" s="312">
        <v>0</v>
      </c>
      <c r="AK205" s="312">
        <v>0</v>
      </c>
      <c r="AL205" s="312">
        <v>0</v>
      </c>
      <c r="AM205" s="312">
        <v>0</v>
      </c>
      <c r="AN205" s="312">
        <v>0</v>
      </c>
      <c r="AO205" s="312">
        <v>0</v>
      </c>
      <c r="AP205" s="63">
        <f t="shared" si="19"/>
        <v>0</v>
      </c>
      <c r="AQ205" s="63">
        <f t="shared" si="20"/>
        <v>0</v>
      </c>
      <c r="AR205" s="63">
        <f t="shared" si="21"/>
        <v>0</v>
      </c>
      <c r="AT205" s="176" cm="1">
        <f t="array" ref="AT205">SUMIFS('N1.3_Project_Listing'!$P$16:$P$829, 'N1.3_Project_Listing'!$E$16:$E$829,'N1.3_Project_Listing'!$E205, 'N1.3_Project_Listing'!$A$16:$A$829,ET_Risk_SC_Summation[[#Headers],[132kV Circuit Breaker]])</f>
        <v>0</v>
      </c>
      <c r="AU205" s="176" cm="1">
        <f t="array" ref="AU205">SUMIFS('N1.3_Project_Listing'!$P$16:$P$829, 'N1.3_Project_Listing'!$E$16:$E$829,'N1.3_Project_Listing'!$E205, 'N1.3_Project_Listing'!$A$16:$A$829,ET_Risk_SC_Summation[[#Headers],[132kV Transformer]])</f>
        <v>0</v>
      </c>
      <c r="AV205" s="176" cm="1">
        <f t="array" ref="AV205">SUMIFS('N1.3_Project_Listing'!$P$16:$P$829, 'N1.3_Project_Listing'!$E$16:$E$829,'N1.3_Project_Listing'!$E205, 'N1.3_Project_Listing'!$A$16:$A$829,ET_Risk_SC_Summation[[#Headers],[132kV Reactor]])</f>
        <v>0</v>
      </c>
      <c r="AW205" s="176" cm="1">
        <f t="array" ref="AW205">SUMIFS('N1.3_Project_Listing'!$P$16:$P$829, 'N1.3_Project_Listing'!$E$16:$E$829,'N1.3_Project_Listing'!$E205, 'N1.3_Project_Listing'!$A$16:$A$829,ET_Risk_SC_Summation[[#Headers],[132kV Underground Cable]])</f>
        <v>0</v>
      </c>
      <c r="AX205" s="176" cm="1">
        <f t="array" ref="AX205">SUMIFS('N1.3_Project_Listing'!$P$16:$P$829, 'N1.3_Project_Listing'!$E$16:$E$829,'N1.3_Project_Listing'!$E205, 'N1.3_Project_Listing'!$A$16:$A$829,ET_Risk_SC_Summation[[#Headers],[132kV OHL Conductor]])</f>
        <v>0</v>
      </c>
      <c r="AY205" s="176" cm="1">
        <f t="array" ref="AY205">SUMIFS('N1.3_Project_Listing'!$P$16:$P$829, 'N1.3_Project_Listing'!$E$16:$E$829,'N1.3_Project_Listing'!$E205, 'N1.3_Project_Listing'!$A$16:$A$829,ET_Risk_SC_Summation[[#Headers],[132kV OHL Fittings]])</f>
        <v>0</v>
      </c>
      <c r="AZ205" s="176" cm="1">
        <f t="array" ref="AZ205">SUMIFS('N1.3_Project_Listing'!$P$16:$P$829, 'N1.3_Project_Listing'!$E$16:$E$829,'N1.3_Project_Listing'!$E205, 'N1.3_Project_Listing'!$A$16:$A$829,ET_Risk_SC_Summation[[#Headers],[132kV OHL Tower]])</f>
        <v>0</v>
      </c>
      <c r="BA205" s="176" cm="1">
        <f t="array" ref="BA205">SUMIFS('N1.3_Project_Listing'!$P$16:$P$829, 'N1.3_Project_Listing'!$E$16:$E$829,'N1.3_Project_Listing'!$E205, 'N1.3_Project_Listing'!$A$16:$A$829,ET_Risk_SC_Summation[[#Headers],[275kV Circuit Breaker]])</f>
        <v>0</v>
      </c>
      <c r="BB205" s="176" cm="1">
        <f t="array" ref="BB205">SUMIFS('N1.3_Project_Listing'!$P$16:$P$829, 'N1.3_Project_Listing'!$E$16:$E$829,'N1.3_Project_Listing'!$E205, 'N1.3_Project_Listing'!$A$16:$A$829,ET_Risk_SC_Summation[[#Headers],[275kV Transformer]])</f>
        <v>0</v>
      </c>
      <c r="BC205" s="176" cm="1">
        <f t="array" ref="BC205">SUMIFS('N1.3_Project_Listing'!$P$16:$P$829, 'N1.3_Project_Listing'!$E$16:$E$829,'N1.3_Project_Listing'!$E205, 'N1.3_Project_Listing'!$A$16:$A$829,ET_Risk_SC_Summation[[#Headers],[275kV Reactor]])</f>
        <v>0</v>
      </c>
      <c r="BD205" s="176" cm="1">
        <f t="array" ref="BD205">SUMIFS('N1.3_Project_Listing'!$P$16:$P$829, 'N1.3_Project_Listing'!$E$16:$E$829,'N1.3_Project_Listing'!$E205, 'N1.3_Project_Listing'!$A$16:$A$829,ET_Risk_SC_Summation[[#Headers],[275kV Underground Cable]])</f>
        <v>0</v>
      </c>
      <c r="BE205" s="176" cm="1">
        <f t="array" ref="BE205">SUMIFS('N1.3_Project_Listing'!$P$16:$P$829, 'N1.3_Project_Listing'!$E$16:$E$829,'N1.3_Project_Listing'!$E205, 'N1.3_Project_Listing'!$A$16:$A$829,ET_Risk_SC_Summation[[#Headers],[275kV OHL Conductor]])</f>
        <v>0</v>
      </c>
      <c r="BF205" s="176" cm="1">
        <f t="array" ref="BF205">SUMIFS('N1.3_Project_Listing'!$P$16:$P$829, 'N1.3_Project_Listing'!$E$16:$E$829,'N1.3_Project_Listing'!$E205, 'N1.3_Project_Listing'!$A$16:$A$829,ET_Risk_SC_Summation[[#Headers],[275kV OHL Fittings]])</f>
        <v>0</v>
      </c>
      <c r="BG205" s="176" cm="1">
        <f t="array" ref="BG205">SUMIFS('N1.3_Project_Listing'!$P$16:$P$829, 'N1.3_Project_Listing'!$E$16:$E$829,'N1.3_Project_Listing'!$E205, 'N1.3_Project_Listing'!$A$16:$A$829,ET_Risk_SC_Summation[[#Headers],[275kV OHL Tower]])</f>
        <v>0</v>
      </c>
      <c r="BH205" s="176" cm="1">
        <f t="array" ref="BH205">SUMIFS('N1.3_Project_Listing'!$P$16:$P$829, 'N1.3_Project_Listing'!$E$16:$E$829,'N1.3_Project_Listing'!$E205, 'N1.3_Project_Listing'!$A$16:$A$829,ET_Risk_SC_Summation[[#Headers],[400kV Circuit Breaker]])</f>
        <v>0</v>
      </c>
      <c r="BI205" s="176" cm="1">
        <f t="array" ref="BI205">SUMIFS('N1.3_Project_Listing'!$P$16:$P$829, 'N1.3_Project_Listing'!$E$16:$E$829,'N1.3_Project_Listing'!$E205, 'N1.3_Project_Listing'!$A$16:$A$829,ET_Risk_SC_Summation[[#Headers],[400kV Transformer]])</f>
        <v>0</v>
      </c>
      <c r="BJ205" s="176" cm="1">
        <f t="array" ref="BJ205">SUMIFS('N1.3_Project_Listing'!$P$16:$P$829, 'N1.3_Project_Listing'!$E$16:$E$829,'N1.3_Project_Listing'!$E205, 'N1.3_Project_Listing'!$A$16:$A$829,ET_Risk_SC_Summation[[#Headers],[400kV Reactor]])</f>
        <v>0</v>
      </c>
      <c r="BK205" s="176" cm="1">
        <f t="array" ref="BK205">SUMIFS('N1.3_Project_Listing'!$P$16:$P$829, 'N1.3_Project_Listing'!$E$16:$E$829,'N1.3_Project_Listing'!$E205, 'N1.3_Project_Listing'!$A$16:$A$829,ET_Risk_SC_Summation[[#Headers],[400kV Underground Cable]])</f>
        <v>0</v>
      </c>
      <c r="BL205" s="176" cm="1">
        <f t="array" ref="BL205">SUMIFS('N1.3_Project_Listing'!$P$16:$P$829, 'N1.3_Project_Listing'!$E$16:$E$829,'N1.3_Project_Listing'!$E205, 'N1.3_Project_Listing'!$A$16:$A$829,ET_Risk_SC_Summation[[#Headers],[400kV OHL Conductor]])</f>
        <v>0</v>
      </c>
      <c r="BM205" s="176" cm="1">
        <f t="array" ref="BM205">SUMIFS('N1.3_Project_Listing'!$P$16:$P$829, 'N1.3_Project_Listing'!$E$16:$E$829,'N1.3_Project_Listing'!$E205, 'N1.3_Project_Listing'!$A$16:$A$829,ET_Risk_SC_Summation[[#Headers],[400kV OHL Fittings]])</f>
        <v>0</v>
      </c>
      <c r="BN205" s="176" cm="1">
        <f t="array" ref="BN205">SUMIFS('N1.3_Project_Listing'!$P$16:$P$829, 'N1.3_Project_Listing'!$E$16:$E$829,'N1.3_Project_Listing'!$E205, 'N1.3_Project_Listing'!$A$16:$A$829,ET_Risk_SC_Summation[[#Headers],[400kV OHL Tower]])</f>
        <v>0</v>
      </c>
      <c r="BO205" s="177" t="str">
        <f>IF(SUM(ET_Risk_SC_Summation[[#This Row],[132kV Circuit Breaker]:[400kV OHL Tower]])=0, "n/a", INDEX(ET_Risk_SC_Summation[#Headers],1,MATCH(MAX(ET_Risk_SC_Summation[[#This Row],[132kV Circuit Breaker]:[400kV OHL Tower]]),ET_Risk_SC_Summation[[#This Row],[132kV Circuit Breaker]:[400kV OHL Tower]],0)))</f>
        <v>n/a</v>
      </c>
      <c r="BP205" s="177" t="str">
        <f>IFERROR(INDEX('N0.7_Lookup_References'!$G$77:$G$98,MATCH(ET_Risk_SC_Summation[[#This Row],[Mxx Category]],'N0.7_Lookup_References'!$F$77:$F$98,0)),"")</f>
        <v/>
      </c>
    </row>
    <row r="206" spans="1:68" ht="81">
      <c r="A206" s="160" t="str">
        <f>IFERROR(INDEX(N1.2_Intervention_Types[NARM Asset Category],MATCH('N1.3_Project_Listing'!$C206,N1.2_Intervention_Types[Intervention Type ID],0),1),"")</f>
        <v>Risers</v>
      </c>
      <c r="B206" s="160" t="str">
        <f>IF($D$2="GD",IFERROR(INDEX(N1.2_Intervention_Types[C&amp;V Asset Category (GD)],MATCH('N1.3_Project_Listing'!$C206,N1.2_Intervention_Types[Intervention Type ID],0),1),""),IFERROR(INDEX(N1.2_Intervention_Types[NARM Asset Category],MATCH('N1.3_Project_Listing'!$C206,N1.2_Intervention_Types[Intervention Type ID],0),1),""))</f>
        <v>Risers</v>
      </c>
      <c r="C206" s="67">
        <f>IFERROR(INDEX(N1.2_Intervention_Types[Intervention Type ID],MATCH('N1.3_Project_Listing'!$I206,N1.2_Intervention_Types[Intervention Type],0),1),"")</f>
        <v>9</v>
      </c>
      <c r="D206" s="160" t="str">
        <f>IFERROR(INDEX(N1.2_Intervention_Types[Intervention Category],MATCH('N1.3_Project_Listing'!$C206,N1.2_Intervention_Types[Intervention Type ID],0),1),"")</f>
        <v>Replacement</v>
      </c>
      <c r="E206" s="210" t="s">
        <v>784</v>
      </c>
      <c r="F206" s="236" t="s">
        <v>785</v>
      </c>
      <c r="G206" s="236" t="s">
        <v>206</v>
      </c>
      <c r="H206" s="236" t="s">
        <v>300</v>
      </c>
      <c r="I206" s="151" t="s">
        <v>786</v>
      </c>
      <c r="J206" s="139">
        <v>2027</v>
      </c>
      <c r="K206" s="312">
        <v>4</v>
      </c>
      <c r="L206" s="312">
        <v>4</v>
      </c>
      <c r="M206" s="312">
        <v>0</v>
      </c>
      <c r="N206" s="343">
        <v>1.1929772571475662E-2</v>
      </c>
      <c r="O206" s="343">
        <v>4.1578389981332502E-3</v>
      </c>
      <c r="P206" s="365">
        <v>0.74662264689088409</v>
      </c>
      <c r="Q206" s="366">
        <f t="shared" si="14"/>
        <v>7.7719335733424117E-3</v>
      </c>
      <c r="R206" s="368">
        <f>IF('N1.3_Project_Listing'!$D206="Replacement",SUM('N1.3_Project_Listing'!$K206:$L206)/2,'N1.3_Project_Listing'!$M206)</f>
        <v>4</v>
      </c>
      <c r="S206" s="67" t="str">
        <f>IFERROR(INDEX('N0.7_Lookup_References'!$C$13:$C$72,MATCH($A206,'N0.7_Lookup_References'!$B$13:$B$72,0)),"")</f>
        <v>Number of</v>
      </c>
      <c r="T206" s="338" t="str">
        <f t="shared" si="15"/>
        <v/>
      </c>
      <c r="V206" s="312">
        <v>0</v>
      </c>
      <c r="W206" s="312">
        <v>0</v>
      </c>
      <c r="X206" s="312">
        <v>0</v>
      </c>
      <c r="Y206" s="312">
        <v>0</v>
      </c>
      <c r="Z206" s="312">
        <v>0</v>
      </c>
      <c r="AA206" s="312">
        <v>0</v>
      </c>
      <c r="AB206" s="312">
        <v>0</v>
      </c>
      <c r="AC206" s="312">
        <v>0</v>
      </c>
      <c r="AD206" s="312">
        <v>0</v>
      </c>
      <c r="AE206" s="312">
        <v>4</v>
      </c>
      <c r="AF206" s="312">
        <v>0</v>
      </c>
      <c r="AG206" s="312">
        <v>0</v>
      </c>
      <c r="AH206" s="312">
        <v>0</v>
      </c>
      <c r="AI206" s="312">
        <v>0</v>
      </c>
      <c r="AJ206" s="312">
        <v>0</v>
      </c>
      <c r="AK206" s="312">
        <v>0</v>
      </c>
      <c r="AL206" s="312">
        <v>0</v>
      </c>
      <c r="AM206" s="312">
        <v>0</v>
      </c>
      <c r="AN206" s="312">
        <v>2</v>
      </c>
      <c r="AO206" s="312">
        <v>2</v>
      </c>
      <c r="AP206" s="63">
        <f t="shared" si="19"/>
        <v>4</v>
      </c>
      <c r="AQ206" s="63">
        <f t="shared" si="20"/>
        <v>4</v>
      </c>
      <c r="AR206" s="63">
        <f t="shared" si="21"/>
        <v>0</v>
      </c>
      <c r="AT206" s="176" cm="1">
        <f t="array" ref="AT206">SUMIFS('N1.3_Project_Listing'!$P$16:$P$829, 'N1.3_Project_Listing'!$E$16:$E$829,'N1.3_Project_Listing'!$E206, 'N1.3_Project_Listing'!$A$16:$A$829,ET_Risk_SC_Summation[[#Headers],[132kV Circuit Breaker]])</f>
        <v>0</v>
      </c>
      <c r="AU206" s="176" cm="1">
        <f t="array" ref="AU206">SUMIFS('N1.3_Project_Listing'!$P$16:$P$829, 'N1.3_Project_Listing'!$E$16:$E$829,'N1.3_Project_Listing'!$E206, 'N1.3_Project_Listing'!$A$16:$A$829,ET_Risk_SC_Summation[[#Headers],[132kV Transformer]])</f>
        <v>0</v>
      </c>
      <c r="AV206" s="176" cm="1">
        <f t="array" ref="AV206">SUMIFS('N1.3_Project_Listing'!$P$16:$P$829, 'N1.3_Project_Listing'!$E$16:$E$829,'N1.3_Project_Listing'!$E206, 'N1.3_Project_Listing'!$A$16:$A$829,ET_Risk_SC_Summation[[#Headers],[132kV Reactor]])</f>
        <v>0</v>
      </c>
      <c r="AW206" s="176" cm="1">
        <f t="array" ref="AW206">SUMIFS('N1.3_Project_Listing'!$P$16:$P$829, 'N1.3_Project_Listing'!$E$16:$E$829,'N1.3_Project_Listing'!$E206, 'N1.3_Project_Listing'!$A$16:$A$829,ET_Risk_SC_Summation[[#Headers],[132kV Underground Cable]])</f>
        <v>0</v>
      </c>
      <c r="AX206" s="176" cm="1">
        <f t="array" ref="AX206">SUMIFS('N1.3_Project_Listing'!$P$16:$P$829, 'N1.3_Project_Listing'!$E$16:$E$829,'N1.3_Project_Listing'!$E206, 'N1.3_Project_Listing'!$A$16:$A$829,ET_Risk_SC_Summation[[#Headers],[132kV OHL Conductor]])</f>
        <v>0</v>
      </c>
      <c r="AY206" s="176" cm="1">
        <f t="array" ref="AY206">SUMIFS('N1.3_Project_Listing'!$P$16:$P$829, 'N1.3_Project_Listing'!$E$16:$E$829,'N1.3_Project_Listing'!$E206, 'N1.3_Project_Listing'!$A$16:$A$829,ET_Risk_SC_Summation[[#Headers],[132kV OHL Fittings]])</f>
        <v>0</v>
      </c>
      <c r="AZ206" s="176" cm="1">
        <f t="array" ref="AZ206">SUMIFS('N1.3_Project_Listing'!$P$16:$P$829, 'N1.3_Project_Listing'!$E$16:$E$829,'N1.3_Project_Listing'!$E206, 'N1.3_Project_Listing'!$A$16:$A$829,ET_Risk_SC_Summation[[#Headers],[132kV OHL Tower]])</f>
        <v>0</v>
      </c>
      <c r="BA206" s="176" cm="1">
        <f t="array" ref="BA206">SUMIFS('N1.3_Project_Listing'!$P$16:$P$829, 'N1.3_Project_Listing'!$E$16:$E$829,'N1.3_Project_Listing'!$E206, 'N1.3_Project_Listing'!$A$16:$A$829,ET_Risk_SC_Summation[[#Headers],[275kV Circuit Breaker]])</f>
        <v>0</v>
      </c>
      <c r="BB206" s="176" cm="1">
        <f t="array" ref="BB206">SUMIFS('N1.3_Project_Listing'!$P$16:$P$829, 'N1.3_Project_Listing'!$E$16:$E$829,'N1.3_Project_Listing'!$E206, 'N1.3_Project_Listing'!$A$16:$A$829,ET_Risk_SC_Summation[[#Headers],[275kV Transformer]])</f>
        <v>0</v>
      </c>
      <c r="BC206" s="176" cm="1">
        <f t="array" ref="BC206">SUMIFS('N1.3_Project_Listing'!$P$16:$P$829, 'N1.3_Project_Listing'!$E$16:$E$829,'N1.3_Project_Listing'!$E206, 'N1.3_Project_Listing'!$A$16:$A$829,ET_Risk_SC_Summation[[#Headers],[275kV Reactor]])</f>
        <v>0</v>
      </c>
      <c r="BD206" s="176" cm="1">
        <f t="array" ref="BD206">SUMIFS('N1.3_Project_Listing'!$P$16:$P$829, 'N1.3_Project_Listing'!$E$16:$E$829,'N1.3_Project_Listing'!$E206, 'N1.3_Project_Listing'!$A$16:$A$829,ET_Risk_SC_Summation[[#Headers],[275kV Underground Cable]])</f>
        <v>0</v>
      </c>
      <c r="BE206" s="176" cm="1">
        <f t="array" ref="BE206">SUMIFS('N1.3_Project_Listing'!$P$16:$P$829, 'N1.3_Project_Listing'!$E$16:$E$829,'N1.3_Project_Listing'!$E206, 'N1.3_Project_Listing'!$A$16:$A$829,ET_Risk_SC_Summation[[#Headers],[275kV OHL Conductor]])</f>
        <v>0</v>
      </c>
      <c r="BF206" s="176" cm="1">
        <f t="array" ref="BF206">SUMIFS('N1.3_Project_Listing'!$P$16:$P$829, 'N1.3_Project_Listing'!$E$16:$E$829,'N1.3_Project_Listing'!$E206, 'N1.3_Project_Listing'!$A$16:$A$829,ET_Risk_SC_Summation[[#Headers],[275kV OHL Fittings]])</f>
        <v>0</v>
      </c>
      <c r="BG206" s="176" cm="1">
        <f t="array" ref="BG206">SUMIFS('N1.3_Project_Listing'!$P$16:$P$829, 'N1.3_Project_Listing'!$E$16:$E$829,'N1.3_Project_Listing'!$E206, 'N1.3_Project_Listing'!$A$16:$A$829,ET_Risk_SC_Summation[[#Headers],[275kV OHL Tower]])</f>
        <v>0</v>
      </c>
      <c r="BH206" s="176" cm="1">
        <f t="array" ref="BH206">SUMIFS('N1.3_Project_Listing'!$P$16:$P$829, 'N1.3_Project_Listing'!$E$16:$E$829,'N1.3_Project_Listing'!$E206, 'N1.3_Project_Listing'!$A$16:$A$829,ET_Risk_SC_Summation[[#Headers],[400kV Circuit Breaker]])</f>
        <v>0</v>
      </c>
      <c r="BI206" s="176" cm="1">
        <f t="array" ref="BI206">SUMIFS('N1.3_Project_Listing'!$P$16:$P$829, 'N1.3_Project_Listing'!$E$16:$E$829,'N1.3_Project_Listing'!$E206, 'N1.3_Project_Listing'!$A$16:$A$829,ET_Risk_SC_Summation[[#Headers],[400kV Transformer]])</f>
        <v>0</v>
      </c>
      <c r="BJ206" s="176" cm="1">
        <f t="array" ref="BJ206">SUMIFS('N1.3_Project_Listing'!$P$16:$P$829, 'N1.3_Project_Listing'!$E$16:$E$829,'N1.3_Project_Listing'!$E206, 'N1.3_Project_Listing'!$A$16:$A$829,ET_Risk_SC_Summation[[#Headers],[400kV Reactor]])</f>
        <v>0</v>
      </c>
      <c r="BK206" s="176" cm="1">
        <f t="array" ref="BK206">SUMIFS('N1.3_Project_Listing'!$P$16:$P$829, 'N1.3_Project_Listing'!$E$16:$E$829,'N1.3_Project_Listing'!$E206, 'N1.3_Project_Listing'!$A$16:$A$829,ET_Risk_SC_Summation[[#Headers],[400kV Underground Cable]])</f>
        <v>0</v>
      </c>
      <c r="BL206" s="176" cm="1">
        <f t="array" ref="BL206">SUMIFS('N1.3_Project_Listing'!$P$16:$P$829, 'N1.3_Project_Listing'!$E$16:$E$829,'N1.3_Project_Listing'!$E206, 'N1.3_Project_Listing'!$A$16:$A$829,ET_Risk_SC_Summation[[#Headers],[400kV OHL Conductor]])</f>
        <v>0</v>
      </c>
      <c r="BM206" s="176" cm="1">
        <f t="array" ref="BM206">SUMIFS('N1.3_Project_Listing'!$P$16:$P$829, 'N1.3_Project_Listing'!$E$16:$E$829,'N1.3_Project_Listing'!$E206, 'N1.3_Project_Listing'!$A$16:$A$829,ET_Risk_SC_Summation[[#Headers],[400kV OHL Fittings]])</f>
        <v>0</v>
      </c>
      <c r="BN206" s="176" cm="1">
        <f t="array" ref="BN206">SUMIFS('N1.3_Project_Listing'!$P$16:$P$829, 'N1.3_Project_Listing'!$E$16:$E$829,'N1.3_Project_Listing'!$E206, 'N1.3_Project_Listing'!$A$16:$A$829,ET_Risk_SC_Summation[[#Headers],[400kV OHL Tower]])</f>
        <v>0</v>
      </c>
      <c r="BO206" s="177" t="str">
        <f>IF(SUM(ET_Risk_SC_Summation[[#This Row],[132kV Circuit Breaker]:[400kV OHL Tower]])=0, "n/a", INDEX(ET_Risk_SC_Summation[#Headers],1,MATCH(MAX(ET_Risk_SC_Summation[[#This Row],[132kV Circuit Breaker]:[400kV OHL Tower]]),ET_Risk_SC_Summation[[#This Row],[132kV Circuit Breaker]:[400kV OHL Tower]],0)))</f>
        <v>n/a</v>
      </c>
      <c r="BP206" s="177" t="str">
        <f>IFERROR(INDEX('N0.7_Lookup_References'!$G$77:$G$98,MATCH(ET_Risk_SC_Summation[[#This Row],[Mxx Category]],'N0.7_Lookup_References'!$F$77:$F$98,0)),"")</f>
        <v/>
      </c>
    </row>
    <row r="207" spans="1:68" ht="81">
      <c r="A207" s="160" t="str">
        <f>IFERROR(INDEX(N1.2_Intervention_Types[NARM Asset Category],MATCH('N1.3_Project_Listing'!$C207,N1.2_Intervention_Types[Intervention Type ID],0),1),"")</f>
        <v>Risers</v>
      </c>
      <c r="B207" s="160" t="str">
        <f>IF($D$2="GD",IFERROR(INDEX(N1.2_Intervention_Types[C&amp;V Asset Category (GD)],MATCH('N1.3_Project_Listing'!$C207,N1.2_Intervention_Types[Intervention Type ID],0),1),""),IFERROR(INDEX(N1.2_Intervention_Types[NARM Asset Category],MATCH('N1.3_Project_Listing'!$C207,N1.2_Intervention_Types[Intervention Type ID],0),1),""))</f>
        <v>Risers</v>
      </c>
      <c r="C207" s="67">
        <f>IFERROR(INDEX(N1.2_Intervention_Types[Intervention Type ID],MATCH('N1.3_Project_Listing'!$I207,N1.2_Intervention_Types[Intervention Type],0),1),"")</f>
        <v>9</v>
      </c>
      <c r="D207" s="160" t="str">
        <f>IFERROR(INDEX(N1.2_Intervention_Types[Intervention Category],MATCH('N1.3_Project_Listing'!$C207,N1.2_Intervention_Types[Intervention Type ID],0),1),"")</f>
        <v>Replacement</v>
      </c>
      <c r="E207" s="210" t="s">
        <v>784</v>
      </c>
      <c r="F207" s="236" t="s">
        <v>785</v>
      </c>
      <c r="G207" s="236" t="s">
        <v>206</v>
      </c>
      <c r="H207" s="236" t="s">
        <v>300</v>
      </c>
      <c r="I207" s="151" t="s">
        <v>786</v>
      </c>
      <c r="J207" s="139">
        <v>2028</v>
      </c>
      <c r="K207" s="312">
        <v>5</v>
      </c>
      <c r="L207" s="312">
        <v>5</v>
      </c>
      <c r="M207" s="312">
        <v>0</v>
      </c>
      <c r="N207" s="343">
        <v>8.1423193144187812E-3</v>
      </c>
      <c r="O207" s="343">
        <v>2.6795703209916877E-3</v>
      </c>
      <c r="P207" s="365">
        <v>0.48315608022977902</v>
      </c>
      <c r="Q207" s="366">
        <f t="shared" si="14"/>
        <v>5.462748993427094E-3</v>
      </c>
      <c r="R207" s="368">
        <f>IF('N1.3_Project_Listing'!$D207="Replacement",SUM('N1.3_Project_Listing'!$K207:$L207)/2,'N1.3_Project_Listing'!$M207)</f>
        <v>5</v>
      </c>
      <c r="S207" s="67" t="str">
        <f>IFERROR(INDEX('N0.7_Lookup_References'!$C$13:$C$72,MATCH($A207,'N0.7_Lookup_References'!$B$13:$B$72,0)),"")</f>
        <v>Number of</v>
      </c>
      <c r="T207" s="338" t="str">
        <f t="shared" si="15"/>
        <v/>
      </c>
      <c r="V207" s="312">
        <v>1</v>
      </c>
      <c r="W207" s="312">
        <v>0</v>
      </c>
      <c r="X207" s="312">
        <v>0</v>
      </c>
      <c r="Y207" s="312">
        <v>0</v>
      </c>
      <c r="Z207" s="312">
        <v>0</v>
      </c>
      <c r="AA207" s="312">
        <v>0</v>
      </c>
      <c r="AB207" s="312">
        <v>0</v>
      </c>
      <c r="AC207" s="312">
        <v>0</v>
      </c>
      <c r="AD207" s="312">
        <v>0</v>
      </c>
      <c r="AE207" s="312">
        <v>4</v>
      </c>
      <c r="AF207" s="312">
        <v>1</v>
      </c>
      <c r="AG207" s="312">
        <v>0</v>
      </c>
      <c r="AH207" s="312">
        <v>0</v>
      </c>
      <c r="AI207" s="312">
        <v>0</v>
      </c>
      <c r="AJ207" s="312">
        <v>1</v>
      </c>
      <c r="AK207" s="312">
        <v>1</v>
      </c>
      <c r="AL207" s="312">
        <v>2</v>
      </c>
      <c r="AM207" s="312">
        <v>0</v>
      </c>
      <c r="AN207" s="312">
        <v>0</v>
      </c>
      <c r="AO207" s="312">
        <v>0</v>
      </c>
      <c r="AP207" s="63">
        <f t="shared" si="19"/>
        <v>5</v>
      </c>
      <c r="AQ207" s="63">
        <f t="shared" si="20"/>
        <v>5</v>
      </c>
      <c r="AR207" s="63">
        <f t="shared" si="21"/>
        <v>0</v>
      </c>
      <c r="AT207" s="176" cm="1">
        <f t="array" ref="AT207">SUMIFS('N1.3_Project_Listing'!$P$16:$P$829, 'N1.3_Project_Listing'!$E$16:$E$829,'N1.3_Project_Listing'!$E207, 'N1.3_Project_Listing'!$A$16:$A$829,ET_Risk_SC_Summation[[#Headers],[132kV Circuit Breaker]])</f>
        <v>0</v>
      </c>
      <c r="AU207" s="176" cm="1">
        <f t="array" ref="AU207">SUMIFS('N1.3_Project_Listing'!$P$16:$P$829, 'N1.3_Project_Listing'!$E$16:$E$829,'N1.3_Project_Listing'!$E207, 'N1.3_Project_Listing'!$A$16:$A$829,ET_Risk_SC_Summation[[#Headers],[132kV Transformer]])</f>
        <v>0</v>
      </c>
      <c r="AV207" s="176" cm="1">
        <f t="array" ref="AV207">SUMIFS('N1.3_Project_Listing'!$P$16:$P$829, 'N1.3_Project_Listing'!$E$16:$E$829,'N1.3_Project_Listing'!$E207, 'N1.3_Project_Listing'!$A$16:$A$829,ET_Risk_SC_Summation[[#Headers],[132kV Reactor]])</f>
        <v>0</v>
      </c>
      <c r="AW207" s="176" cm="1">
        <f t="array" ref="AW207">SUMIFS('N1.3_Project_Listing'!$P$16:$P$829, 'N1.3_Project_Listing'!$E$16:$E$829,'N1.3_Project_Listing'!$E207, 'N1.3_Project_Listing'!$A$16:$A$829,ET_Risk_SC_Summation[[#Headers],[132kV Underground Cable]])</f>
        <v>0</v>
      </c>
      <c r="AX207" s="176" cm="1">
        <f t="array" ref="AX207">SUMIFS('N1.3_Project_Listing'!$P$16:$P$829, 'N1.3_Project_Listing'!$E$16:$E$829,'N1.3_Project_Listing'!$E207, 'N1.3_Project_Listing'!$A$16:$A$829,ET_Risk_SC_Summation[[#Headers],[132kV OHL Conductor]])</f>
        <v>0</v>
      </c>
      <c r="AY207" s="176" cm="1">
        <f t="array" ref="AY207">SUMIFS('N1.3_Project_Listing'!$P$16:$P$829, 'N1.3_Project_Listing'!$E$16:$E$829,'N1.3_Project_Listing'!$E207, 'N1.3_Project_Listing'!$A$16:$A$829,ET_Risk_SC_Summation[[#Headers],[132kV OHL Fittings]])</f>
        <v>0</v>
      </c>
      <c r="AZ207" s="176" cm="1">
        <f t="array" ref="AZ207">SUMIFS('N1.3_Project_Listing'!$P$16:$P$829, 'N1.3_Project_Listing'!$E$16:$E$829,'N1.3_Project_Listing'!$E207, 'N1.3_Project_Listing'!$A$16:$A$829,ET_Risk_SC_Summation[[#Headers],[132kV OHL Tower]])</f>
        <v>0</v>
      </c>
      <c r="BA207" s="176" cm="1">
        <f t="array" ref="BA207">SUMIFS('N1.3_Project_Listing'!$P$16:$P$829, 'N1.3_Project_Listing'!$E$16:$E$829,'N1.3_Project_Listing'!$E207, 'N1.3_Project_Listing'!$A$16:$A$829,ET_Risk_SC_Summation[[#Headers],[275kV Circuit Breaker]])</f>
        <v>0</v>
      </c>
      <c r="BB207" s="176" cm="1">
        <f t="array" ref="BB207">SUMIFS('N1.3_Project_Listing'!$P$16:$P$829, 'N1.3_Project_Listing'!$E$16:$E$829,'N1.3_Project_Listing'!$E207, 'N1.3_Project_Listing'!$A$16:$A$829,ET_Risk_SC_Summation[[#Headers],[275kV Transformer]])</f>
        <v>0</v>
      </c>
      <c r="BC207" s="176" cm="1">
        <f t="array" ref="BC207">SUMIFS('N1.3_Project_Listing'!$P$16:$P$829, 'N1.3_Project_Listing'!$E$16:$E$829,'N1.3_Project_Listing'!$E207, 'N1.3_Project_Listing'!$A$16:$A$829,ET_Risk_SC_Summation[[#Headers],[275kV Reactor]])</f>
        <v>0</v>
      </c>
      <c r="BD207" s="176" cm="1">
        <f t="array" ref="BD207">SUMIFS('N1.3_Project_Listing'!$P$16:$P$829, 'N1.3_Project_Listing'!$E$16:$E$829,'N1.3_Project_Listing'!$E207, 'N1.3_Project_Listing'!$A$16:$A$829,ET_Risk_SC_Summation[[#Headers],[275kV Underground Cable]])</f>
        <v>0</v>
      </c>
      <c r="BE207" s="176" cm="1">
        <f t="array" ref="BE207">SUMIFS('N1.3_Project_Listing'!$P$16:$P$829, 'N1.3_Project_Listing'!$E$16:$E$829,'N1.3_Project_Listing'!$E207, 'N1.3_Project_Listing'!$A$16:$A$829,ET_Risk_SC_Summation[[#Headers],[275kV OHL Conductor]])</f>
        <v>0</v>
      </c>
      <c r="BF207" s="176" cm="1">
        <f t="array" ref="BF207">SUMIFS('N1.3_Project_Listing'!$P$16:$P$829, 'N1.3_Project_Listing'!$E$16:$E$829,'N1.3_Project_Listing'!$E207, 'N1.3_Project_Listing'!$A$16:$A$829,ET_Risk_SC_Summation[[#Headers],[275kV OHL Fittings]])</f>
        <v>0</v>
      </c>
      <c r="BG207" s="176" cm="1">
        <f t="array" ref="BG207">SUMIFS('N1.3_Project_Listing'!$P$16:$P$829, 'N1.3_Project_Listing'!$E$16:$E$829,'N1.3_Project_Listing'!$E207, 'N1.3_Project_Listing'!$A$16:$A$829,ET_Risk_SC_Summation[[#Headers],[275kV OHL Tower]])</f>
        <v>0</v>
      </c>
      <c r="BH207" s="176" cm="1">
        <f t="array" ref="BH207">SUMIFS('N1.3_Project_Listing'!$P$16:$P$829, 'N1.3_Project_Listing'!$E$16:$E$829,'N1.3_Project_Listing'!$E207, 'N1.3_Project_Listing'!$A$16:$A$829,ET_Risk_SC_Summation[[#Headers],[400kV Circuit Breaker]])</f>
        <v>0</v>
      </c>
      <c r="BI207" s="176" cm="1">
        <f t="array" ref="BI207">SUMIFS('N1.3_Project_Listing'!$P$16:$P$829, 'N1.3_Project_Listing'!$E$16:$E$829,'N1.3_Project_Listing'!$E207, 'N1.3_Project_Listing'!$A$16:$A$829,ET_Risk_SC_Summation[[#Headers],[400kV Transformer]])</f>
        <v>0</v>
      </c>
      <c r="BJ207" s="176" cm="1">
        <f t="array" ref="BJ207">SUMIFS('N1.3_Project_Listing'!$P$16:$P$829, 'N1.3_Project_Listing'!$E$16:$E$829,'N1.3_Project_Listing'!$E207, 'N1.3_Project_Listing'!$A$16:$A$829,ET_Risk_SC_Summation[[#Headers],[400kV Reactor]])</f>
        <v>0</v>
      </c>
      <c r="BK207" s="176" cm="1">
        <f t="array" ref="BK207">SUMIFS('N1.3_Project_Listing'!$P$16:$P$829, 'N1.3_Project_Listing'!$E$16:$E$829,'N1.3_Project_Listing'!$E207, 'N1.3_Project_Listing'!$A$16:$A$829,ET_Risk_SC_Summation[[#Headers],[400kV Underground Cable]])</f>
        <v>0</v>
      </c>
      <c r="BL207" s="176" cm="1">
        <f t="array" ref="BL207">SUMIFS('N1.3_Project_Listing'!$P$16:$P$829, 'N1.3_Project_Listing'!$E$16:$E$829,'N1.3_Project_Listing'!$E207, 'N1.3_Project_Listing'!$A$16:$A$829,ET_Risk_SC_Summation[[#Headers],[400kV OHL Conductor]])</f>
        <v>0</v>
      </c>
      <c r="BM207" s="176" cm="1">
        <f t="array" ref="BM207">SUMIFS('N1.3_Project_Listing'!$P$16:$P$829, 'N1.3_Project_Listing'!$E$16:$E$829,'N1.3_Project_Listing'!$E207, 'N1.3_Project_Listing'!$A$16:$A$829,ET_Risk_SC_Summation[[#Headers],[400kV OHL Fittings]])</f>
        <v>0</v>
      </c>
      <c r="BN207" s="176" cm="1">
        <f t="array" ref="BN207">SUMIFS('N1.3_Project_Listing'!$P$16:$P$829, 'N1.3_Project_Listing'!$E$16:$E$829,'N1.3_Project_Listing'!$E207, 'N1.3_Project_Listing'!$A$16:$A$829,ET_Risk_SC_Summation[[#Headers],[400kV OHL Tower]])</f>
        <v>0</v>
      </c>
      <c r="BO207" s="177" t="str">
        <f>IF(SUM(ET_Risk_SC_Summation[[#This Row],[132kV Circuit Breaker]:[400kV OHL Tower]])=0, "n/a", INDEX(ET_Risk_SC_Summation[#Headers],1,MATCH(MAX(ET_Risk_SC_Summation[[#This Row],[132kV Circuit Breaker]:[400kV OHL Tower]]),ET_Risk_SC_Summation[[#This Row],[132kV Circuit Breaker]:[400kV OHL Tower]],0)))</f>
        <v>n/a</v>
      </c>
      <c r="BP207" s="177" t="str">
        <f>IFERROR(INDEX('N0.7_Lookup_References'!$G$77:$G$98,MATCH(ET_Risk_SC_Summation[[#This Row],[Mxx Category]],'N0.7_Lookup_References'!$F$77:$F$98,0)),"")</f>
        <v/>
      </c>
    </row>
    <row r="208" spans="1:68" ht="81">
      <c r="A208" s="160" t="str">
        <f>IFERROR(INDEX(N1.2_Intervention_Types[NARM Asset Category],MATCH('N1.3_Project_Listing'!$C208,N1.2_Intervention_Types[Intervention Type ID],0),1),"")</f>
        <v>Risers</v>
      </c>
      <c r="B208" s="160" t="str">
        <f>IF($D$2="GD",IFERROR(INDEX(N1.2_Intervention_Types[C&amp;V Asset Category (GD)],MATCH('N1.3_Project_Listing'!$C208,N1.2_Intervention_Types[Intervention Type ID],0),1),""),IFERROR(INDEX(N1.2_Intervention_Types[NARM Asset Category],MATCH('N1.3_Project_Listing'!$C208,N1.2_Intervention_Types[Intervention Type ID],0),1),""))</f>
        <v>Risers</v>
      </c>
      <c r="C208" s="67">
        <f>IFERROR(INDEX(N1.2_Intervention_Types[Intervention Type ID],MATCH('N1.3_Project_Listing'!$I208,N1.2_Intervention_Types[Intervention Type],0),1),"")</f>
        <v>9</v>
      </c>
      <c r="D208" s="160" t="str">
        <f>IFERROR(INDEX(N1.2_Intervention_Types[Intervention Category],MATCH('N1.3_Project_Listing'!$C208,N1.2_Intervention_Types[Intervention Type ID],0),1),"")</f>
        <v>Replacement</v>
      </c>
      <c r="E208" s="210" t="s">
        <v>784</v>
      </c>
      <c r="F208" s="236" t="s">
        <v>785</v>
      </c>
      <c r="G208" s="236" t="s">
        <v>206</v>
      </c>
      <c r="H208" s="236" t="s">
        <v>300</v>
      </c>
      <c r="I208" s="151" t="s">
        <v>786</v>
      </c>
      <c r="J208" s="139">
        <v>2029</v>
      </c>
      <c r="K208" s="312">
        <v>9</v>
      </c>
      <c r="L208" s="312">
        <v>9</v>
      </c>
      <c r="M208" s="312">
        <v>0</v>
      </c>
      <c r="N208" s="343">
        <v>9.3188674491605783E-3</v>
      </c>
      <c r="O208" s="343">
        <v>3.2071097432470742E-3</v>
      </c>
      <c r="P208" s="365">
        <v>0.57411055212327644</v>
      </c>
      <c r="Q208" s="366">
        <f t="shared" ref="Q208:Q271" si="22">N208-O208</f>
        <v>6.1117577059135036E-3</v>
      </c>
      <c r="R208" s="368">
        <f>IF('N1.3_Project_Listing'!$D208="Replacement",SUM('N1.3_Project_Listing'!$K208:$L208)/2,'N1.3_Project_Listing'!$M208)</f>
        <v>9</v>
      </c>
      <c r="S208" s="67" t="str">
        <f>IFERROR(INDEX('N0.7_Lookup_References'!$C$13:$C$72,MATCH($A208,'N0.7_Lookup_References'!$B$13:$B$72,0)),"")</f>
        <v>Number of</v>
      </c>
      <c r="T208" s="338" t="str">
        <f t="shared" si="15"/>
        <v/>
      </c>
      <c r="V208" s="312">
        <v>1</v>
      </c>
      <c r="W208" s="312">
        <v>0</v>
      </c>
      <c r="X208" s="312">
        <v>0</v>
      </c>
      <c r="Y208" s="312">
        <v>1</v>
      </c>
      <c r="Z208" s="312">
        <v>1</v>
      </c>
      <c r="AA208" s="312">
        <v>2</v>
      </c>
      <c r="AB208" s="312">
        <v>0</v>
      </c>
      <c r="AC208" s="312">
        <v>2</v>
      </c>
      <c r="AD208" s="312">
        <v>0</v>
      </c>
      <c r="AE208" s="312">
        <v>2</v>
      </c>
      <c r="AF208" s="312">
        <v>1</v>
      </c>
      <c r="AG208" s="312">
        <v>1</v>
      </c>
      <c r="AH208" s="312">
        <v>3</v>
      </c>
      <c r="AI208" s="312">
        <v>2</v>
      </c>
      <c r="AJ208" s="312">
        <v>0</v>
      </c>
      <c r="AK208" s="312">
        <v>1</v>
      </c>
      <c r="AL208" s="312">
        <v>1</v>
      </c>
      <c r="AM208" s="312">
        <v>0</v>
      </c>
      <c r="AN208" s="312">
        <v>0</v>
      </c>
      <c r="AO208" s="312">
        <v>0</v>
      </c>
      <c r="AP208" s="63">
        <f t="shared" si="19"/>
        <v>9</v>
      </c>
      <c r="AQ208" s="63">
        <f t="shared" si="20"/>
        <v>9</v>
      </c>
      <c r="AR208" s="63">
        <f t="shared" si="21"/>
        <v>0</v>
      </c>
      <c r="AT208" s="176" cm="1">
        <f t="array" ref="AT208">SUMIFS('N1.3_Project_Listing'!$P$16:$P$829, 'N1.3_Project_Listing'!$E$16:$E$829,'N1.3_Project_Listing'!$E208, 'N1.3_Project_Listing'!$A$16:$A$829,ET_Risk_SC_Summation[[#Headers],[132kV Circuit Breaker]])</f>
        <v>0</v>
      </c>
      <c r="AU208" s="176" cm="1">
        <f t="array" ref="AU208">SUMIFS('N1.3_Project_Listing'!$P$16:$P$829, 'N1.3_Project_Listing'!$E$16:$E$829,'N1.3_Project_Listing'!$E208, 'N1.3_Project_Listing'!$A$16:$A$829,ET_Risk_SC_Summation[[#Headers],[132kV Transformer]])</f>
        <v>0</v>
      </c>
      <c r="AV208" s="176" cm="1">
        <f t="array" ref="AV208">SUMIFS('N1.3_Project_Listing'!$P$16:$P$829, 'N1.3_Project_Listing'!$E$16:$E$829,'N1.3_Project_Listing'!$E208, 'N1.3_Project_Listing'!$A$16:$A$829,ET_Risk_SC_Summation[[#Headers],[132kV Reactor]])</f>
        <v>0</v>
      </c>
      <c r="AW208" s="176" cm="1">
        <f t="array" ref="AW208">SUMIFS('N1.3_Project_Listing'!$P$16:$P$829, 'N1.3_Project_Listing'!$E$16:$E$829,'N1.3_Project_Listing'!$E208, 'N1.3_Project_Listing'!$A$16:$A$829,ET_Risk_SC_Summation[[#Headers],[132kV Underground Cable]])</f>
        <v>0</v>
      </c>
      <c r="AX208" s="176" cm="1">
        <f t="array" ref="AX208">SUMIFS('N1.3_Project_Listing'!$P$16:$P$829, 'N1.3_Project_Listing'!$E$16:$E$829,'N1.3_Project_Listing'!$E208, 'N1.3_Project_Listing'!$A$16:$A$829,ET_Risk_SC_Summation[[#Headers],[132kV OHL Conductor]])</f>
        <v>0</v>
      </c>
      <c r="AY208" s="176" cm="1">
        <f t="array" ref="AY208">SUMIFS('N1.3_Project_Listing'!$P$16:$P$829, 'N1.3_Project_Listing'!$E$16:$E$829,'N1.3_Project_Listing'!$E208, 'N1.3_Project_Listing'!$A$16:$A$829,ET_Risk_SC_Summation[[#Headers],[132kV OHL Fittings]])</f>
        <v>0</v>
      </c>
      <c r="AZ208" s="176" cm="1">
        <f t="array" ref="AZ208">SUMIFS('N1.3_Project_Listing'!$P$16:$P$829, 'N1.3_Project_Listing'!$E$16:$E$829,'N1.3_Project_Listing'!$E208, 'N1.3_Project_Listing'!$A$16:$A$829,ET_Risk_SC_Summation[[#Headers],[132kV OHL Tower]])</f>
        <v>0</v>
      </c>
      <c r="BA208" s="176" cm="1">
        <f t="array" ref="BA208">SUMIFS('N1.3_Project_Listing'!$P$16:$P$829, 'N1.3_Project_Listing'!$E$16:$E$829,'N1.3_Project_Listing'!$E208, 'N1.3_Project_Listing'!$A$16:$A$829,ET_Risk_SC_Summation[[#Headers],[275kV Circuit Breaker]])</f>
        <v>0</v>
      </c>
      <c r="BB208" s="176" cm="1">
        <f t="array" ref="BB208">SUMIFS('N1.3_Project_Listing'!$P$16:$P$829, 'N1.3_Project_Listing'!$E$16:$E$829,'N1.3_Project_Listing'!$E208, 'N1.3_Project_Listing'!$A$16:$A$829,ET_Risk_SC_Summation[[#Headers],[275kV Transformer]])</f>
        <v>0</v>
      </c>
      <c r="BC208" s="176" cm="1">
        <f t="array" ref="BC208">SUMIFS('N1.3_Project_Listing'!$P$16:$P$829, 'N1.3_Project_Listing'!$E$16:$E$829,'N1.3_Project_Listing'!$E208, 'N1.3_Project_Listing'!$A$16:$A$829,ET_Risk_SC_Summation[[#Headers],[275kV Reactor]])</f>
        <v>0</v>
      </c>
      <c r="BD208" s="176" cm="1">
        <f t="array" ref="BD208">SUMIFS('N1.3_Project_Listing'!$P$16:$P$829, 'N1.3_Project_Listing'!$E$16:$E$829,'N1.3_Project_Listing'!$E208, 'N1.3_Project_Listing'!$A$16:$A$829,ET_Risk_SC_Summation[[#Headers],[275kV Underground Cable]])</f>
        <v>0</v>
      </c>
      <c r="BE208" s="176" cm="1">
        <f t="array" ref="BE208">SUMIFS('N1.3_Project_Listing'!$P$16:$P$829, 'N1.3_Project_Listing'!$E$16:$E$829,'N1.3_Project_Listing'!$E208, 'N1.3_Project_Listing'!$A$16:$A$829,ET_Risk_SC_Summation[[#Headers],[275kV OHL Conductor]])</f>
        <v>0</v>
      </c>
      <c r="BF208" s="176" cm="1">
        <f t="array" ref="BF208">SUMIFS('N1.3_Project_Listing'!$P$16:$P$829, 'N1.3_Project_Listing'!$E$16:$E$829,'N1.3_Project_Listing'!$E208, 'N1.3_Project_Listing'!$A$16:$A$829,ET_Risk_SC_Summation[[#Headers],[275kV OHL Fittings]])</f>
        <v>0</v>
      </c>
      <c r="BG208" s="176" cm="1">
        <f t="array" ref="BG208">SUMIFS('N1.3_Project_Listing'!$P$16:$P$829, 'N1.3_Project_Listing'!$E$16:$E$829,'N1.3_Project_Listing'!$E208, 'N1.3_Project_Listing'!$A$16:$A$829,ET_Risk_SC_Summation[[#Headers],[275kV OHL Tower]])</f>
        <v>0</v>
      </c>
      <c r="BH208" s="176" cm="1">
        <f t="array" ref="BH208">SUMIFS('N1.3_Project_Listing'!$P$16:$P$829, 'N1.3_Project_Listing'!$E$16:$E$829,'N1.3_Project_Listing'!$E208, 'N1.3_Project_Listing'!$A$16:$A$829,ET_Risk_SC_Summation[[#Headers],[400kV Circuit Breaker]])</f>
        <v>0</v>
      </c>
      <c r="BI208" s="176" cm="1">
        <f t="array" ref="BI208">SUMIFS('N1.3_Project_Listing'!$P$16:$P$829, 'N1.3_Project_Listing'!$E$16:$E$829,'N1.3_Project_Listing'!$E208, 'N1.3_Project_Listing'!$A$16:$A$829,ET_Risk_SC_Summation[[#Headers],[400kV Transformer]])</f>
        <v>0</v>
      </c>
      <c r="BJ208" s="176" cm="1">
        <f t="array" ref="BJ208">SUMIFS('N1.3_Project_Listing'!$P$16:$P$829, 'N1.3_Project_Listing'!$E$16:$E$829,'N1.3_Project_Listing'!$E208, 'N1.3_Project_Listing'!$A$16:$A$829,ET_Risk_SC_Summation[[#Headers],[400kV Reactor]])</f>
        <v>0</v>
      </c>
      <c r="BK208" s="176" cm="1">
        <f t="array" ref="BK208">SUMIFS('N1.3_Project_Listing'!$P$16:$P$829, 'N1.3_Project_Listing'!$E$16:$E$829,'N1.3_Project_Listing'!$E208, 'N1.3_Project_Listing'!$A$16:$A$829,ET_Risk_SC_Summation[[#Headers],[400kV Underground Cable]])</f>
        <v>0</v>
      </c>
      <c r="BL208" s="176" cm="1">
        <f t="array" ref="BL208">SUMIFS('N1.3_Project_Listing'!$P$16:$P$829, 'N1.3_Project_Listing'!$E$16:$E$829,'N1.3_Project_Listing'!$E208, 'N1.3_Project_Listing'!$A$16:$A$829,ET_Risk_SC_Summation[[#Headers],[400kV OHL Conductor]])</f>
        <v>0</v>
      </c>
      <c r="BM208" s="176" cm="1">
        <f t="array" ref="BM208">SUMIFS('N1.3_Project_Listing'!$P$16:$P$829, 'N1.3_Project_Listing'!$E$16:$E$829,'N1.3_Project_Listing'!$E208, 'N1.3_Project_Listing'!$A$16:$A$829,ET_Risk_SC_Summation[[#Headers],[400kV OHL Fittings]])</f>
        <v>0</v>
      </c>
      <c r="BN208" s="176" cm="1">
        <f t="array" ref="BN208">SUMIFS('N1.3_Project_Listing'!$P$16:$P$829, 'N1.3_Project_Listing'!$E$16:$E$829,'N1.3_Project_Listing'!$E208, 'N1.3_Project_Listing'!$A$16:$A$829,ET_Risk_SC_Summation[[#Headers],[400kV OHL Tower]])</f>
        <v>0</v>
      </c>
      <c r="BO208" s="177" t="str">
        <f>IF(SUM(ET_Risk_SC_Summation[[#This Row],[132kV Circuit Breaker]:[400kV OHL Tower]])=0, "n/a", INDEX(ET_Risk_SC_Summation[#Headers],1,MATCH(MAX(ET_Risk_SC_Summation[[#This Row],[132kV Circuit Breaker]:[400kV OHL Tower]]),ET_Risk_SC_Summation[[#This Row],[132kV Circuit Breaker]:[400kV OHL Tower]],0)))</f>
        <v>n/a</v>
      </c>
      <c r="BP208" s="177" t="str">
        <f>IFERROR(INDEX('N0.7_Lookup_References'!$G$77:$G$98,MATCH(ET_Risk_SC_Summation[[#This Row],[Mxx Category]],'N0.7_Lookup_References'!$F$77:$F$98,0)),"")</f>
        <v/>
      </c>
    </row>
    <row r="209" spans="1:68" ht="81">
      <c r="A209" s="160" t="str">
        <f>IFERROR(INDEX(N1.2_Intervention_Types[NARM Asset Category],MATCH('N1.3_Project_Listing'!$C209,N1.2_Intervention_Types[Intervention Type ID],0),1),"")</f>
        <v>Risers</v>
      </c>
      <c r="B209" s="160" t="str">
        <f>IF($D$2="GD",IFERROR(INDEX(N1.2_Intervention_Types[C&amp;V Asset Category (GD)],MATCH('N1.3_Project_Listing'!$C209,N1.2_Intervention_Types[Intervention Type ID],0),1),""),IFERROR(INDEX(N1.2_Intervention_Types[NARM Asset Category],MATCH('N1.3_Project_Listing'!$C209,N1.2_Intervention_Types[Intervention Type ID],0),1),""))</f>
        <v>Risers</v>
      </c>
      <c r="C209" s="67">
        <f>IFERROR(INDEX(N1.2_Intervention_Types[Intervention Type ID],MATCH('N1.3_Project_Listing'!$I209,N1.2_Intervention_Types[Intervention Type],0),1),"")</f>
        <v>9</v>
      </c>
      <c r="D209" s="160" t="str">
        <f>IFERROR(INDEX(N1.2_Intervention_Types[Intervention Category],MATCH('N1.3_Project_Listing'!$C209,N1.2_Intervention_Types[Intervention Type ID],0),1),"")</f>
        <v>Replacement</v>
      </c>
      <c r="E209" s="210" t="s">
        <v>784</v>
      </c>
      <c r="F209" s="236" t="s">
        <v>785</v>
      </c>
      <c r="G209" s="236" t="s">
        <v>206</v>
      </c>
      <c r="H209" s="236" t="s">
        <v>300</v>
      </c>
      <c r="I209" s="151" t="s">
        <v>786</v>
      </c>
      <c r="J209" s="139">
        <v>2030</v>
      </c>
      <c r="K209" s="312">
        <v>13</v>
      </c>
      <c r="L209" s="312">
        <v>13</v>
      </c>
      <c r="M209" s="312">
        <v>0</v>
      </c>
      <c r="N209" s="343">
        <v>3.4979841549377291E-2</v>
      </c>
      <c r="O209" s="343">
        <v>1.2382329966033357E-2</v>
      </c>
      <c r="P209" s="365">
        <v>2.2256083112991014</v>
      </c>
      <c r="Q209" s="366">
        <f t="shared" si="22"/>
        <v>2.2597511583343936E-2</v>
      </c>
      <c r="R209" s="368">
        <f>IF('N1.3_Project_Listing'!$D209="Replacement",SUM('N1.3_Project_Listing'!$K209:$L209)/2,'N1.3_Project_Listing'!$M209)</f>
        <v>13</v>
      </c>
      <c r="S209" s="67" t="str">
        <f>IFERROR(INDEX('N0.7_Lookup_References'!$C$13:$C$72,MATCH($A209,'N0.7_Lookup_References'!$B$13:$B$72,0)),"")</f>
        <v>Number of</v>
      </c>
      <c r="T209" s="338" t="str">
        <f t="shared" ref="T209:T272" si="23">IF(D209="Replacement",IF(K209-L209&lt;0.1, "","Difference"), "")</f>
        <v/>
      </c>
      <c r="V209" s="312">
        <v>0</v>
      </c>
      <c r="W209" s="312">
        <v>0</v>
      </c>
      <c r="X209" s="312">
        <v>0</v>
      </c>
      <c r="Y209" s="312">
        <v>0</v>
      </c>
      <c r="Z209" s="312">
        <v>0</v>
      </c>
      <c r="AA209" s="312">
        <v>1</v>
      </c>
      <c r="AB209" s="312">
        <v>0</v>
      </c>
      <c r="AC209" s="312">
        <v>0</v>
      </c>
      <c r="AD209" s="312">
        <v>0</v>
      </c>
      <c r="AE209" s="312">
        <v>12</v>
      </c>
      <c r="AF209" s="312">
        <v>0</v>
      </c>
      <c r="AG209" s="312">
        <v>0</v>
      </c>
      <c r="AH209" s="312">
        <v>1</v>
      </c>
      <c r="AI209" s="312">
        <v>0</v>
      </c>
      <c r="AJ209" s="312">
        <v>1</v>
      </c>
      <c r="AK209" s="312">
        <v>0</v>
      </c>
      <c r="AL209" s="312">
        <v>1</v>
      </c>
      <c r="AM209" s="312">
        <v>2</v>
      </c>
      <c r="AN209" s="312">
        <v>2</v>
      </c>
      <c r="AO209" s="312">
        <v>6</v>
      </c>
      <c r="AP209" s="63">
        <f t="shared" si="19"/>
        <v>13</v>
      </c>
      <c r="AQ209" s="63">
        <f t="shared" si="20"/>
        <v>13</v>
      </c>
      <c r="AR209" s="63">
        <f t="shared" si="21"/>
        <v>0</v>
      </c>
      <c r="AT209" s="176" cm="1">
        <f t="array" ref="AT209">SUMIFS('N1.3_Project_Listing'!$P$16:$P$829, 'N1.3_Project_Listing'!$E$16:$E$829,'N1.3_Project_Listing'!$E209, 'N1.3_Project_Listing'!$A$16:$A$829,ET_Risk_SC_Summation[[#Headers],[132kV Circuit Breaker]])</f>
        <v>0</v>
      </c>
      <c r="AU209" s="176" cm="1">
        <f t="array" ref="AU209">SUMIFS('N1.3_Project_Listing'!$P$16:$P$829, 'N1.3_Project_Listing'!$E$16:$E$829,'N1.3_Project_Listing'!$E209, 'N1.3_Project_Listing'!$A$16:$A$829,ET_Risk_SC_Summation[[#Headers],[132kV Transformer]])</f>
        <v>0</v>
      </c>
      <c r="AV209" s="176" cm="1">
        <f t="array" ref="AV209">SUMIFS('N1.3_Project_Listing'!$P$16:$P$829, 'N1.3_Project_Listing'!$E$16:$E$829,'N1.3_Project_Listing'!$E209, 'N1.3_Project_Listing'!$A$16:$A$829,ET_Risk_SC_Summation[[#Headers],[132kV Reactor]])</f>
        <v>0</v>
      </c>
      <c r="AW209" s="176" cm="1">
        <f t="array" ref="AW209">SUMIFS('N1.3_Project_Listing'!$P$16:$P$829, 'N1.3_Project_Listing'!$E$16:$E$829,'N1.3_Project_Listing'!$E209, 'N1.3_Project_Listing'!$A$16:$A$829,ET_Risk_SC_Summation[[#Headers],[132kV Underground Cable]])</f>
        <v>0</v>
      </c>
      <c r="AX209" s="176" cm="1">
        <f t="array" ref="AX209">SUMIFS('N1.3_Project_Listing'!$P$16:$P$829, 'N1.3_Project_Listing'!$E$16:$E$829,'N1.3_Project_Listing'!$E209, 'N1.3_Project_Listing'!$A$16:$A$829,ET_Risk_SC_Summation[[#Headers],[132kV OHL Conductor]])</f>
        <v>0</v>
      </c>
      <c r="AY209" s="176" cm="1">
        <f t="array" ref="AY209">SUMIFS('N1.3_Project_Listing'!$P$16:$P$829, 'N1.3_Project_Listing'!$E$16:$E$829,'N1.3_Project_Listing'!$E209, 'N1.3_Project_Listing'!$A$16:$A$829,ET_Risk_SC_Summation[[#Headers],[132kV OHL Fittings]])</f>
        <v>0</v>
      </c>
      <c r="AZ209" s="176" cm="1">
        <f t="array" ref="AZ209">SUMIFS('N1.3_Project_Listing'!$P$16:$P$829, 'N1.3_Project_Listing'!$E$16:$E$829,'N1.3_Project_Listing'!$E209, 'N1.3_Project_Listing'!$A$16:$A$829,ET_Risk_SC_Summation[[#Headers],[132kV OHL Tower]])</f>
        <v>0</v>
      </c>
      <c r="BA209" s="176" cm="1">
        <f t="array" ref="BA209">SUMIFS('N1.3_Project_Listing'!$P$16:$P$829, 'N1.3_Project_Listing'!$E$16:$E$829,'N1.3_Project_Listing'!$E209, 'N1.3_Project_Listing'!$A$16:$A$829,ET_Risk_SC_Summation[[#Headers],[275kV Circuit Breaker]])</f>
        <v>0</v>
      </c>
      <c r="BB209" s="176" cm="1">
        <f t="array" ref="BB209">SUMIFS('N1.3_Project_Listing'!$P$16:$P$829, 'N1.3_Project_Listing'!$E$16:$E$829,'N1.3_Project_Listing'!$E209, 'N1.3_Project_Listing'!$A$16:$A$829,ET_Risk_SC_Summation[[#Headers],[275kV Transformer]])</f>
        <v>0</v>
      </c>
      <c r="BC209" s="176" cm="1">
        <f t="array" ref="BC209">SUMIFS('N1.3_Project_Listing'!$P$16:$P$829, 'N1.3_Project_Listing'!$E$16:$E$829,'N1.3_Project_Listing'!$E209, 'N1.3_Project_Listing'!$A$16:$A$829,ET_Risk_SC_Summation[[#Headers],[275kV Reactor]])</f>
        <v>0</v>
      </c>
      <c r="BD209" s="176" cm="1">
        <f t="array" ref="BD209">SUMIFS('N1.3_Project_Listing'!$P$16:$P$829, 'N1.3_Project_Listing'!$E$16:$E$829,'N1.3_Project_Listing'!$E209, 'N1.3_Project_Listing'!$A$16:$A$829,ET_Risk_SC_Summation[[#Headers],[275kV Underground Cable]])</f>
        <v>0</v>
      </c>
      <c r="BE209" s="176" cm="1">
        <f t="array" ref="BE209">SUMIFS('N1.3_Project_Listing'!$P$16:$P$829, 'N1.3_Project_Listing'!$E$16:$E$829,'N1.3_Project_Listing'!$E209, 'N1.3_Project_Listing'!$A$16:$A$829,ET_Risk_SC_Summation[[#Headers],[275kV OHL Conductor]])</f>
        <v>0</v>
      </c>
      <c r="BF209" s="176" cm="1">
        <f t="array" ref="BF209">SUMIFS('N1.3_Project_Listing'!$P$16:$P$829, 'N1.3_Project_Listing'!$E$16:$E$829,'N1.3_Project_Listing'!$E209, 'N1.3_Project_Listing'!$A$16:$A$829,ET_Risk_SC_Summation[[#Headers],[275kV OHL Fittings]])</f>
        <v>0</v>
      </c>
      <c r="BG209" s="176" cm="1">
        <f t="array" ref="BG209">SUMIFS('N1.3_Project_Listing'!$P$16:$P$829, 'N1.3_Project_Listing'!$E$16:$E$829,'N1.3_Project_Listing'!$E209, 'N1.3_Project_Listing'!$A$16:$A$829,ET_Risk_SC_Summation[[#Headers],[275kV OHL Tower]])</f>
        <v>0</v>
      </c>
      <c r="BH209" s="176" cm="1">
        <f t="array" ref="BH209">SUMIFS('N1.3_Project_Listing'!$P$16:$P$829, 'N1.3_Project_Listing'!$E$16:$E$829,'N1.3_Project_Listing'!$E209, 'N1.3_Project_Listing'!$A$16:$A$829,ET_Risk_SC_Summation[[#Headers],[400kV Circuit Breaker]])</f>
        <v>0</v>
      </c>
      <c r="BI209" s="176" cm="1">
        <f t="array" ref="BI209">SUMIFS('N1.3_Project_Listing'!$P$16:$P$829, 'N1.3_Project_Listing'!$E$16:$E$829,'N1.3_Project_Listing'!$E209, 'N1.3_Project_Listing'!$A$16:$A$829,ET_Risk_SC_Summation[[#Headers],[400kV Transformer]])</f>
        <v>0</v>
      </c>
      <c r="BJ209" s="176" cm="1">
        <f t="array" ref="BJ209">SUMIFS('N1.3_Project_Listing'!$P$16:$P$829, 'N1.3_Project_Listing'!$E$16:$E$829,'N1.3_Project_Listing'!$E209, 'N1.3_Project_Listing'!$A$16:$A$829,ET_Risk_SC_Summation[[#Headers],[400kV Reactor]])</f>
        <v>0</v>
      </c>
      <c r="BK209" s="176" cm="1">
        <f t="array" ref="BK209">SUMIFS('N1.3_Project_Listing'!$P$16:$P$829, 'N1.3_Project_Listing'!$E$16:$E$829,'N1.3_Project_Listing'!$E209, 'N1.3_Project_Listing'!$A$16:$A$829,ET_Risk_SC_Summation[[#Headers],[400kV Underground Cable]])</f>
        <v>0</v>
      </c>
      <c r="BL209" s="176" cm="1">
        <f t="array" ref="BL209">SUMIFS('N1.3_Project_Listing'!$P$16:$P$829, 'N1.3_Project_Listing'!$E$16:$E$829,'N1.3_Project_Listing'!$E209, 'N1.3_Project_Listing'!$A$16:$A$829,ET_Risk_SC_Summation[[#Headers],[400kV OHL Conductor]])</f>
        <v>0</v>
      </c>
      <c r="BM209" s="176" cm="1">
        <f t="array" ref="BM209">SUMIFS('N1.3_Project_Listing'!$P$16:$P$829, 'N1.3_Project_Listing'!$E$16:$E$829,'N1.3_Project_Listing'!$E209, 'N1.3_Project_Listing'!$A$16:$A$829,ET_Risk_SC_Summation[[#Headers],[400kV OHL Fittings]])</f>
        <v>0</v>
      </c>
      <c r="BN209" s="176" cm="1">
        <f t="array" ref="BN209">SUMIFS('N1.3_Project_Listing'!$P$16:$P$829, 'N1.3_Project_Listing'!$E$16:$E$829,'N1.3_Project_Listing'!$E209, 'N1.3_Project_Listing'!$A$16:$A$829,ET_Risk_SC_Summation[[#Headers],[400kV OHL Tower]])</f>
        <v>0</v>
      </c>
      <c r="BO209" s="177" t="str">
        <f>IF(SUM(ET_Risk_SC_Summation[[#This Row],[132kV Circuit Breaker]:[400kV OHL Tower]])=0, "n/a", INDEX(ET_Risk_SC_Summation[#Headers],1,MATCH(MAX(ET_Risk_SC_Summation[[#This Row],[132kV Circuit Breaker]:[400kV OHL Tower]]),ET_Risk_SC_Summation[[#This Row],[132kV Circuit Breaker]:[400kV OHL Tower]],0)))</f>
        <v>n/a</v>
      </c>
      <c r="BP209" s="177" t="str">
        <f>IFERROR(INDEX('N0.7_Lookup_References'!$G$77:$G$98,MATCH(ET_Risk_SC_Summation[[#This Row],[Mxx Category]],'N0.7_Lookup_References'!$F$77:$F$98,0)),"")</f>
        <v/>
      </c>
    </row>
    <row r="210" spans="1:68" ht="81">
      <c r="A210" s="160" t="str">
        <f>IFERROR(INDEX(N1.2_Intervention_Types[NARM Asset Category],MATCH('N1.3_Project_Listing'!$C210,N1.2_Intervention_Types[Intervention Type ID],0),1),"")</f>
        <v>Risers</v>
      </c>
      <c r="B210" s="160" t="str">
        <f>IF($D$2="GD",IFERROR(INDEX(N1.2_Intervention_Types[C&amp;V Asset Category (GD)],MATCH('N1.3_Project_Listing'!$C210,N1.2_Intervention_Types[Intervention Type ID],0),1),""),IFERROR(INDEX(N1.2_Intervention_Types[NARM Asset Category],MATCH('N1.3_Project_Listing'!$C210,N1.2_Intervention_Types[Intervention Type ID],0),1),""))</f>
        <v>Risers</v>
      </c>
      <c r="C210" s="67">
        <f>IFERROR(INDEX(N1.2_Intervention_Types[Intervention Type ID],MATCH('N1.3_Project_Listing'!$I210,N1.2_Intervention_Types[Intervention Type],0),1),"")</f>
        <v>9</v>
      </c>
      <c r="D210" s="160" t="str">
        <f>IFERROR(INDEX(N1.2_Intervention_Types[Intervention Category],MATCH('N1.3_Project_Listing'!$C210,N1.2_Intervention_Types[Intervention Type ID],0),1),"")</f>
        <v>Replacement</v>
      </c>
      <c r="E210" s="210" t="s">
        <v>784</v>
      </c>
      <c r="F210" s="236" t="s">
        <v>785</v>
      </c>
      <c r="G210" s="236" t="s">
        <v>206</v>
      </c>
      <c r="H210" s="236" t="s">
        <v>300</v>
      </c>
      <c r="I210" s="151" t="s">
        <v>786</v>
      </c>
      <c r="J210" s="139">
        <v>2031</v>
      </c>
      <c r="K210" s="312">
        <v>6</v>
      </c>
      <c r="L210" s="312">
        <v>6</v>
      </c>
      <c r="M210" s="312">
        <v>0</v>
      </c>
      <c r="N210" s="343">
        <v>1.9583366005938189E-2</v>
      </c>
      <c r="O210" s="343">
        <v>7.2116105873196888E-3</v>
      </c>
      <c r="P210" s="365">
        <v>1.2847165688709044</v>
      </c>
      <c r="Q210" s="366">
        <f t="shared" si="22"/>
        <v>1.2371755418618499E-2</v>
      </c>
      <c r="R210" s="368">
        <f>IF('N1.3_Project_Listing'!$D210="Replacement",SUM('N1.3_Project_Listing'!$K210:$L210)/2,'N1.3_Project_Listing'!$M210)</f>
        <v>6</v>
      </c>
      <c r="S210" s="67" t="str">
        <f>IFERROR(INDEX('N0.7_Lookup_References'!$C$13:$C$72,MATCH($A210,'N0.7_Lookup_References'!$B$13:$B$72,0)),"")</f>
        <v>Number of</v>
      </c>
      <c r="T210" s="338" t="str">
        <f t="shared" si="23"/>
        <v/>
      </c>
      <c r="V210" s="312">
        <v>0</v>
      </c>
      <c r="W210" s="312">
        <v>0</v>
      </c>
      <c r="X210" s="312">
        <v>0</v>
      </c>
      <c r="Y210" s="312">
        <v>0</v>
      </c>
      <c r="Z210" s="312">
        <v>0</v>
      </c>
      <c r="AA210" s="312">
        <v>0</v>
      </c>
      <c r="AB210" s="312">
        <v>0</v>
      </c>
      <c r="AC210" s="312">
        <v>0</v>
      </c>
      <c r="AD210" s="312">
        <v>0</v>
      </c>
      <c r="AE210" s="312">
        <v>6</v>
      </c>
      <c r="AF210" s="312">
        <v>0</v>
      </c>
      <c r="AG210" s="312">
        <v>0</v>
      </c>
      <c r="AH210" s="312">
        <v>0</v>
      </c>
      <c r="AI210" s="312">
        <v>0</v>
      </c>
      <c r="AJ210" s="312">
        <v>0</v>
      </c>
      <c r="AK210" s="312">
        <v>0</v>
      </c>
      <c r="AL210" s="312">
        <v>0</v>
      </c>
      <c r="AM210" s="312">
        <v>0</v>
      </c>
      <c r="AN210" s="312">
        <v>0</v>
      </c>
      <c r="AO210" s="312">
        <v>6</v>
      </c>
      <c r="AP210" s="63">
        <f t="shared" si="19"/>
        <v>6</v>
      </c>
      <c r="AQ210" s="63">
        <f t="shared" si="20"/>
        <v>6</v>
      </c>
      <c r="AR210" s="63">
        <f t="shared" si="21"/>
        <v>0</v>
      </c>
      <c r="AT210" s="176" cm="1">
        <f t="array" ref="AT210">SUMIFS('N1.3_Project_Listing'!$P$16:$P$829, 'N1.3_Project_Listing'!$E$16:$E$829,'N1.3_Project_Listing'!$E210, 'N1.3_Project_Listing'!$A$16:$A$829,ET_Risk_SC_Summation[[#Headers],[132kV Circuit Breaker]])</f>
        <v>0</v>
      </c>
      <c r="AU210" s="176" cm="1">
        <f t="array" ref="AU210">SUMIFS('N1.3_Project_Listing'!$P$16:$P$829, 'N1.3_Project_Listing'!$E$16:$E$829,'N1.3_Project_Listing'!$E210, 'N1.3_Project_Listing'!$A$16:$A$829,ET_Risk_SC_Summation[[#Headers],[132kV Transformer]])</f>
        <v>0</v>
      </c>
      <c r="AV210" s="176" cm="1">
        <f t="array" ref="AV210">SUMIFS('N1.3_Project_Listing'!$P$16:$P$829, 'N1.3_Project_Listing'!$E$16:$E$829,'N1.3_Project_Listing'!$E210, 'N1.3_Project_Listing'!$A$16:$A$829,ET_Risk_SC_Summation[[#Headers],[132kV Reactor]])</f>
        <v>0</v>
      </c>
      <c r="AW210" s="176" cm="1">
        <f t="array" ref="AW210">SUMIFS('N1.3_Project_Listing'!$P$16:$P$829, 'N1.3_Project_Listing'!$E$16:$E$829,'N1.3_Project_Listing'!$E210, 'N1.3_Project_Listing'!$A$16:$A$829,ET_Risk_SC_Summation[[#Headers],[132kV Underground Cable]])</f>
        <v>0</v>
      </c>
      <c r="AX210" s="176" cm="1">
        <f t="array" ref="AX210">SUMIFS('N1.3_Project_Listing'!$P$16:$P$829, 'N1.3_Project_Listing'!$E$16:$E$829,'N1.3_Project_Listing'!$E210, 'N1.3_Project_Listing'!$A$16:$A$829,ET_Risk_SC_Summation[[#Headers],[132kV OHL Conductor]])</f>
        <v>0</v>
      </c>
      <c r="AY210" s="176" cm="1">
        <f t="array" ref="AY210">SUMIFS('N1.3_Project_Listing'!$P$16:$P$829, 'N1.3_Project_Listing'!$E$16:$E$829,'N1.3_Project_Listing'!$E210, 'N1.3_Project_Listing'!$A$16:$A$829,ET_Risk_SC_Summation[[#Headers],[132kV OHL Fittings]])</f>
        <v>0</v>
      </c>
      <c r="AZ210" s="176" cm="1">
        <f t="array" ref="AZ210">SUMIFS('N1.3_Project_Listing'!$P$16:$P$829, 'N1.3_Project_Listing'!$E$16:$E$829,'N1.3_Project_Listing'!$E210, 'N1.3_Project_Listing'!$A$16:$A$829,ET_Risk_SC_Summation[[#Headers],[132kV OHL Tower]])</f>
        <v>0</v>
      </c>
      <c r="BA210" s="176" cm="1">
        <f t="array" ref="BA210">SUMIFS('N1.3_Project_Listing'!$P$16:$P$829, 'N1.3_Project_Listing'!$E$16:$E$829,'N1.3_Project_Listing'!$E210, 'N1.3_Project_Listing'!$A$16:$A$829,ET_Risk_SC_Summation[[#Headers],[275kV Circuit Breaker]])</f>
        <v>0</v>
      </c>
      <c r="BB210" s="176" cm="1">
        <f t="array" ref="BB210">SUMIFS('N1.3_Project_Listing'!$P$16:$P$829, 'N1.3_Project_Listing'!$E$16:$E$829,'N1.3_Project_Listing'!$E210, 'N1.3_Project_Listing'!$A$16:$A$829,ET_Risk_SC_Summation[[#Headers],[275kV Transformer]])</f>
        <v>0</v>
      </c>
      <c r="BC210" s="176" cm="1">
        <f t="array" ref="BC210">SUMIFS('N1.3_Project_Listing'!$P$16:$P$829, 'N1.3_Project_Listing'!$E$16:$E$829,'N1.3_Project_Listing'!$E210, 'N1.3_Project_Listing'!$A$16:$A$829,ET_Risk_SC_Summation[[#Headers],[275kV Reactor]])</f>
        <v>0</v>
      </c>
      <c r="BD210" s="176" cm="1">
        <f t="array" ref="BD210">SUMIFS('N1.3_Project_Listing'!$P$16:$P$829, 'N1.3_Project_Listing'!$E$16:$E$829,'N1.3_Project_Listing'!$E210, 'N1.3_Project_Listing'!$A$16:$A$829,ET_Risk_SC_Summation[[#Headers],[275kV Underground Cable]])</f>
        <v>0</v>
      </c>
      <c r="BE210" s="176" cm="1">
        <f t="array" ref="BE210">SUMIFS('N1.3_Project_Listing'!$P$16:$P$829, 'N1.3_Project_Listing'!$E$16:$E$829,'N1.3_Project_Listing'!$E210, 'N1.3_Project_Listing'!$A$16:$A$829,ET_Risk_SC_Summation[[#Headers],[275kV OHL Conductor]])</f>
        <v>0</v>
      </c>
      <c r="BF210" s="176" cm="1">
        <f t="array" ref="BF210">SUMIFS('N1.3_Project_Listing'!$P$16:$P$829, 'N1.3_Project_Listing'!$E$16:$E$829,'N1.3_Project_Listing'!$E210, 'N1.3_Project_Listing'!$A$16:$A$829,ET_Risk_SC_Summation[[#Headers],[275kV OHL Fittings]])</f>
        <v>0</v>
      </c>
      <c r="BG210" s="176" cm="1">
        <f t="array" ref="BG210">SUMIFS('N1.3_Project_Listing'!$P$16:$P$829, 'N1.3_Project_Listing'!$E$16:$E$829,'N1.3_Project_Listing'!$E210, 'N1.3_Project_Listing'!$A$16:$A$829,ET_Risk_SC_Summation[[#Headers],[275kV OHL Tower]])</f>
        <v>0</v>
      </c>
      <c r="BH210" s="176" cm="1">
        <f t="array" ref="BH210">SUMIFS('N1.3_Project_Listing'!$P$16:$P$829, 'N1.3_Project_Listing'!$E$16:$E$829,'N1.3_Project_Listing'!$E210, 'N1.3_Project_Listing'!$A$16:$A$829,ET_Risk_SC_Summation[[#Headers],[400kV Circuit Breaker]])</f>
        <v>0</v>
      </c>
      <c r="BI210" s="176" cm="1">
        <f t="array" ref="BI210">SUMIFS('N1.3_Project_Listing'!$P$16:$P$829, 'N1.3_Project_Listing'!$E$16:$E$829,'N1.3_Project_Listing'!$E210, 'N1.3_Project_Listing'!$A$16:$A$829,ET_Risk_SC_Summation[[#Headers],[400kV Transformer]])</f>
        <v>0</v>
      </c>
      <c r="BJ210" s="176" cm="1">
        <f t="array" ref="BJ210">SUMIFS('N1.3_Project_Listing'!$P$16:$P$829, 'N1.3_Project_Listing'!$E$16:$E$829,'N1.3_Project_Listing'!$E210, 'N1.3_Project_Listing'!$A$16:$A$829,ET_Risk_SC_Summation[[#Headers],[400kV Reactor]])</f>
        <v>0</v>
      </c>
      <c r="BK210" s="176" cm="1">
        <f t="array" ref="BK210">SUMIFS('N1.3_Project_Listing'!$P$16:$P$829, 'N1.3_Project_Listing'!$E$16:$E$829,'N1.3_Project_Listing'!$E210, 'N1.3_Project_Listing'!$A$16:$A$829,ET_Risk_SC_Summation[[#Headers],[400kV Underground Cable]])</f>
        <v>0</v>
      </c>
      <c r="BL210" s="176" cm="1">
        <f t="array" ref="BL210">SUMIFS('N1.3_Project_Listing'!$P$16:$P$829, 'N1.3_Project_Listing'!$E$16:$E$829,'N1.3_Project_Listing'!$E210, 'N1.3_Project_Listing'!$A$16:$A$829,ET_Risk_SC_Summation[[#Headers],[400kV OHL Conductor]])</f>
        <v>0</v>
      </c>
      <c r="BM210" s="176" cm="1">
        <f t="array" ref="BM210">SUMIFS('N1.3_Project_Listing'!$P$16:$P$829, 'N1.3_Project_Listing'!$E$16:$E$829,'N1.3_Project_Listing'!$E210, 'N1.3_Project_Listing'!$A$16:$A$829,ET_Risk_SC_Summation[[#Headers],[400kV OHL Fittings]])</f>
        <v>0</v>
      </c>
      <c r="BN210" s="176" cm="1">
        <f t="array" ref="BN210">SUMIFS('N1.3_Project_Listing'!$P$16:$P$829, 'N1.3_Project_Listing'!$E$16:$E$829,'N1.3_Project_Listing'!$E210, 'N1.3_Project_Listing'!$A$16:$A$829,ET_Risk_SC_Summation[[#Headers],[400kV OHL Tower]])</f>
        <v>0</v>
      </c>
      <c r="BO210" s="177" t="str">
        <f>IF(SUM(ET_Risk_SC_Summation[[#This Row],[132kV Circuit Breaker]:[400kV OHL Tower]])=0, "n/a", INDEX(ET_Risk_SC_Summation[#Headers],1,MATCH(MAX(ET_Risk_SC_Summation[[#This Row],[132kV Circuit Breaker]:[400kV OHL Tower]]),ET_Risk_SC_Summation[[#This Row],[132kV Circuit Breaker]:[400kV OHL Tower]],0)))</f>
        <v>n/a</v>
      </c>
      <c r="BP210" s="177" t="str">
        <f>IFERROR(INDEX('N0.7_Lookup_References'!$G$77:$G$98,MATCH(ET_Risk_SC_Summation[[#This Row],[Mxx Category]],'N0.7_Lookup_References'!$F$77:$F$98,0)),"")</f>
        <v/>
      </c>
    </row>
    <row r="211" spans="1:68" ht="81">
      <c r="A211" s="160" t="str">
        <f>IFERROR(INDEX(N1.2_Intervention_Types[NARM Asset Category],MATCH('N1.3_Project_Listing'!$C211,N1.2_Intervention_Types[Intervention Type ID],0),1),"")</f>
        <v>Risers</v>
      </c>
      <c r="B211" s="160" t="str">
        <f>IF($D$2="GD",IFERROR(INDEX(N1.2_Intervention_Types[C&amp;V Asset Category (GD)],MATCH('N1.3_Project_Listing'!$C211,N1.2_Intervention_Types[Intervention Type ID],0),1),""),IFERROR(INDEX(N1.2_Intervention_Types[NARM Asset Category],MATCH('N1.3_Project_Listing'!$C211,N1.2_Intervention_Types[Intervention Type ID],0),1),""))</f>
        <v>Risers</v>
      </c>
      <c r="C211" s="67">
        <f>IFERROR(INDEX(N1.2_Intervention_Types[Intervention Type ID],MATCH('N1.3_Project_Listing'!$I211,N1.2_Intervention_Types[Intervention Type],0),1),"")</f>
        <v>9</v>
      </c>
      <c r="D211" s="160" t="str">
        <f>IFERROR(INDEX(N1.2_Intervention_Types[Intervention Category],MATCH('N1.3_Project_Listing'!$C211,N1.2_Intervention_Types[Intervention Type ID],0),1),"")</f>
        <v>Replacement</v>
      </c>
      <c r="E211" s="210" t="s">
        <v>787</v>
      </c>
      <c r="F211" s="236" t="s">
        <v>785</v>
      </c>
      <c r="G211" s="236" t="s">
        <v>206</v>
      </c>
      <c r="H211" s="236" t="s">
        <v>300</v>
      </c>
      <c r="I211" s="151" t="s">
        <v>786</v>
      </c>
      <c r="J211" s="139">
        <v>2027</v>
      </c>
      <c r="K211" s="312">
        <v>0</v>
      </c>
      <c r="L211" s="312">
        <v>0</v>
      </c>
      <c r="M211" s="312">
        <v>0</v>
      </c>
      <c r="N211" s="343">
        <v>0</v>
      </c>
      <c r="O211" s="343">
        <v>0</v>
      </c>
      <c r="P211" s="365">
        <v>0</v>
      </c>
      <c r="Q211" s="366">
        <f t="shared" si="22"/>
        <v>0</v>
      </c>
      <c r="R211" s="368">
        <f>IF('N1.3_Project_Listing'!$D211="Replacement",SUM('N1.3_Project_Listing'!$K211:$L211)/2,'N1.3_Project_Listing'!$M211)</f>
        <v>0</v>
      </c>
      <c r="S211" s="67" t="str">
        <f>IFERROR(INDEX('N0.7_Lookup_References'!$C$13:$C$72,MATCH($A211,'N0.7_Lookup_References'!$B$13:$B$72,0)),"")</f>
        <v>Number of</v>
      </c>
      <c r="T211" s="338" t="str">
        <f t="shared" si="23"/>
        <v/>
      </c>
      <c r="V211" s="312">
        <v>0</v>
      </c>
      <c r="W211" s="312">
        <v>0</v>
      </c>
      <c r="X211" s="312">
        <v>0</v>
      </c>
      <c r="Y211" s="312">
        <v>0</v>
      </c>
      <c r="Z211" s="312">
        <v>0</v>
      </c>
      <c r="AA211" s="312">
        <v>0</v>
      </c>
      <c r="AB211" s="312">
        <v>0</v>
      </c>
      <c r="AC211" s="312">
        <v>0</v>
      </c>
      <c r="AD211" s="312">
        <v>0</v>
      </c>
      <c r="AE211" s="312">
        <v>0</v>
      </c>
      <c r="AF211" s="312">
        <v>0</v>
      </c>
      <c r="AG211" s="312">
        <v>0</v>
      </c>
      <c r="AH211" s="312">
        <v>0</v>
      </c>
      <c r="AI211" s="312">
        <v>0</v>
      </c>
      <c r="AJ211" s="312">
        <v>0</v>
      </c>
      <c r="AK211" s="312">
        <v>0</v>
      </c>
      <c r="AL211" s="312">
        <v>0</v>
      </c>
      <c r="AM211" s="312">
        <v>0</v>
      </c>
      <c r="AN211" s="312">
        <v>0</v>
      </c>
      <c r="AO211" s="312">
        <v>0</v>
      </c>
      <c r="AP211" s="63">
        <f t="shared" si="19"/>
        <v>0</v>
      </c>
      <c r="AQ211" s="63">
        <f t="shared" si="20"/>
        <v>0</v>
      </c>
      <c r="AR211" s="63">
        <f t="shared" si="21"/>
        <v>0</v>
      </c>
      <c r="AT211" s="176" cm="1">
        <f t="array" ref="AT211">SUMIFS('N1.3_Project_Listing'!$P$16:$P$829, 'N1.3_Project_Listing'!$E$16:$E$829,'N1.3_Project_Listing'!$E211, 'N1.3_Project_Listing'!$A$16:$A$829,ET_Risk_SC_Summation[[#Headers],[132kV Circuit Breaker]])</f>
        <v>0</v>
      </c>
      <c r="AU211" s="176" cm="1">
        <f t="array" ref="AU211">SUMIFS('N1.3_Project_Listing'!$P$16:$P$829, 'N1.3_Project_Listing'!$E$16:$E$829,'N1.3_Project_Listing'!$E211, 'N1.3_Project_Listing'!$A$16:$A$829,ET_Risk_SC_Summation[[#Headers],[132kV Transformer]])</f>
        <v>0</v>
      </c>
      <c r="AV211" s="176" cm="1">
        <f t="array" ref="AV211">SUMIFS('N1.3_Project_Listing'!$P$16:$P$829, 'N1.3_Project_Listing'!$E$16:$E$829,'N1.3_Project_Listing'!$E211, 'N1.3_Project_Listing'!$A$16:$A$829,ET_Risk_SC_Summation[[#Headers],[132kV Reactor]])</f>
        <v>0</v>
      </c>
      <c r="AW211" s="176" cm="1">
        <f t="array" ref="AW211">SUMIFS('N1.3_Project_Listing'!$P$16:$P$829, 'N1.3_Project_Listing'!$E$16:$E$829,'N1.3_Project_Listing'!$E211, 'N1.3_Project_Listing'!$A$16:$A$829,ET_Risk_SC_Summation[[#Headers],[132kV Underground Cable]])</f>
        <v>0</v>
      </c>
      <c r="AX211" s="176" cm="1">
        <f t="array" ref="AX211">SUMIFS('N1.3_Project_Listing'!$P$16:$P$829, 'N1.3_Project_Listing'!$E$16:$E$829,'N1.3_Project_Listing'!$E211, 'N1.3_Project_Listing'!$A$16:$A$829,ET_Risk_SC_Summation[[#Headers],[132kV OHL Conductor]])</f>
        <v>0</v>
      </c>
      <c r="AY211" s="176" cm="1">
        <f t="array" ref="AY211">SUMIFS('N1.3_Project_Listing'!$P$16:$P$829, 'N1.3_Project_Listing'!$E$16:$E$829,'N1.3_Project_Listing'!$E211, 'N1.3_Project_Listing'!$A$16:$A$829,ET_Risk_SC_Summation[[#Headers],[132kV OHL Fittings]])</f>
        <v>0</v>
      </c>
      <c r="AZ211" s="176" cm="1">
        <f t="array" ref="AZ211">SUMIFS('N1.3_Project_Listing'!$P$16:$P$829, 'N1.3_Project_Listing'!$E$16:$E$829,'N1.3_Project_Listing'!$E211, 'N1.3_Project_Listing'!$A$16:$A$829,ET_Risk_SC_Summation[[#Headers],[132kV OHL Tower]])</f>
        <v>0</v>
      </c>
      <c r="BA211" s="176" cm="1">
        <f t="array" ref="BA211">SUMIFS('N1.3_Project_Listing'!$P$16:$P$829, 'N1.3_Project_Listing'!$E$16:$E$829,'N1.3_Project_Listing'!$E211, 'N1.3_Project_Listing'!$A$16:$A$829,ET_Risk_SC_Summation[[#Headers],[275kV Circuit Breaker]])</f>
        <v>0</v>
      </c>
      <c r="BB211" s="176" cm="1">
        <f t="array" ref="BB211">SUMIFS('N1.3_Project_Listing'!$P$16:$P$829, 'N1.3_Project_Listing'!$E$16:$E$829,'N1.3_Project_Listing'!$E211, 'N1.3_Project_Listing'!$A$16:$A$829,ET_Risk_SC_Summation[[#Headers],[275kV Transformer]])</f>
        <v>0</v>
      </c>
      <c r="BC211" s="176" cm="1">
        <f t="array" ref="BC211">SUMIFS('N1.3_Project_Listing'!$P$16:$P$829, 'N1.3_Project_Listing'!$E$16:$E$829,'N1.3_Project_Listing'!$E211, 'N1.3_Project_Listing'!$A$16:$A$829,ET_Risk_SC_Summation[[#Headers],[275kV Reactor]])</f>
        <v>0</v>
      </c>
      <c r="BD211" s="176" cm="1">
        <f t="array" ref="BD211">SUMIFS('N1.3_Project_Listing'!$P$16:$P$829, 'N1.3_Project_Listing'!$E$16:$E$829,'N1.3_Project_Listing'!$E211, 'N1.3_Project_Listing'!$A$16:$A$829,ET_Risk_SC_Summation[[#Headers],[275kV Underground Cable]])</f>
        <v>0</v>
      </c>
      <c r="BE211" s="176" cm="1">
        <f t="array" ref="BE211">SUMIFS('N1.3_Project_Listing'!$P$16:$P$829, 'N1.3_Project_Listing'!$E$16:$E$829,'N1.3_Project_Listing'!$E211, 'N1.3_Project_Listing'!$A$16:$A$829,ET_Risk_SC_Summation[[#Headers],[275kV OHL Conductor]])</f>
        <v>0</v>
      </c>
      <c r="BF211" s="176" cm="1">
        <f t="array" ref="BF211">SUMIFS('N1.3_Project_Listing'!$P$16:$P$829, 'N1.3_Project_Listing'!$E$16:$E$829,'N1.3_Project_Listing'!$E211, 'N1.3_Project_Listing'!$A$16:$A$829,ET_Risk_SC_Summation[[#Headers],[275kV OHL Fittings]])</f>
        <v>0</v>
      </c>
      <c r="BG211" s="176" cm="1">
        <f t="array" ref="BG211">SUMIFS('N1.3_Project_Listing'!$P$16:$P$829, 'N1.3_Project_Listing'!$E$16:$E$829,'N1.3_Project_Listing'!$E211, 'N1.3_Project_Listing'!$A$16:$A$829,ET_Risk_SC_Summation[[#Headers],[275kV OHL Tower]])</f>
        <v>0</v>
      </c>
      <c r="BH211" s="176" cm="1">
        <f t="array" ref="BH211">SUMIFS('N1.3_Project_Listing'!$P$16:$P$829, 'N1.3_Project_Listing'!$E$16:$E$829,'N1.3_Project_Listing'!$E211, 'N1.3_Project_Listing'!$A$16:$A$829,ET_Risk_SC_Summation[[#Headers],[400kV Circuit Breaker]])</f>
        <v>0</v>
      </c>
      <c r="BI211" s="176" cm="1">
        <f t="array" ref="BI211">SUMIFS('N1.3_Project_Listing'!$P$16:$P$829, 'N1.3_Project_Listing'!$E$16:$E$829,'N1.3_Project_Listing'!$E211, 'N1.3_Project_Listing'!$A$16:$A$829,ET_Risk_SC_Summation[[#Headers],[400kV Transformer]])</f>
        <v>0</v>
      </c>
      <c r="BJ211" s="176" cm="1">
        <f t="array" ref="BJ211">SUMIFS('N1.3_Project_Listing'!$P$16:$P$829, 'N1.3_Project_Listing'!$E$16:$E$829,'N1.3_Project_Listing'!$E211, 'N1.3_Project_Listing'!$A$16:$A$829,ET_Risk_SC_Summation[[#Headers],[400kV Reactor]])</f>
        <v>0</v>
      </c>
      <c r="BK211" s="176" cm="1">
        <f t="array" ref="BK211">SUMIFS('N1.3_Project_Listing'!$P$16:$P$829, 'N1.3_Project_Listing'!$E$16:$E$829,'N1.3_Project_Listing'!$E211, 'N1.3_Project_Listing'!$A$16:$A$829,ET_Risk_SC_Summation[[#Headers],[400kV Underground Cable]])</f>
        <v>0</v>
      </c>
      <c r="BL211" s="176" cm="1">
        <f t="array" ref="BL211">SUMIFS('N1.3_Project_Listing'!$P$16:$P$829, 'N1.3_Project_Listing'!$E$16:$E$829,'N1.3_Project_Listing'!$E211, 'N1.3_Project_Listing'!$A$16:$A$829,ET_Risk_SC_Summation[[#Headers],[400kV OHL Conductor]])</f>
        <v>0</v>
      </c>
      <c r="BM211" s="176" cm="1">
        <f t="array" ref="BM211">SUMIFS('N1.3_Project_Listing'!$P$16:$P$829, 'N1.3_Project_Listing'!$E$16:$E$829,'N1.3_Project_Listing'!$E211, 'N1.3_Project_Listing'!$A$16:$A$829,ET_Risk_SC_Summation[[#Headers],[400kV OHL Fittings]])</f>
        <v>0</v>
      </c>
      <c r="BN211" s="176" cm="1">
        <f t="array" ref="BN211">SUMIFS('N1.3_Project_Listing'!$P$16:$P$829, 'N1.3_Project_Listing'!$E$16:$E$829,'N1.3_Project_Listing'!$E211, 'N1.3_Project_Listing'!$A$16:$A$829,ET_Risk_SC_Summation[[#Headers],[400kV OHL Tower]])</f>
        <v>0</v>
      </c>
      <c r="BO211" s="177" t="str">
        <f>IF(SUM(ET_Risk_SC_Summation[[#This Row],[132kV Circuit Breaker]:[400kV OHL Tower]])=0, "n/a", INDEX(ET_Risk_SC_Summation[#Headers],1,MATCH(MAX(ET_Risk_SC_Summation[[#This Row],[132kV Circuit Breaker]:[400kV OHL Tower]]),ET_Risk_SC_Summation[[#This Row],[132kV Circuit Breaker]:[400kV OHL Tower]],0)))</f>
        <v>n/a</v>
      </c>
      <c r="BP211" s="177" t="str">
        <f>IFERROR(INDEX('N0.7_Lookup_References'!$G$77:$G$98,MATCH(ET_Risk_SC_Summation[[#This Row],[Mxx Category]],'N0.7_Lookup_References'!$F$77:$F$98,0)),"")</f>
        <v/>
      </c>
    </row>
    <row r="212" spans="1:68" ht="81">
      <c r="A212" s="160" t="str">
        <f>IFERROR(INDEX(N1.2_Intervention_Types[NARM Asset Category],MATCH('N1.3_Project_Listing'!$C212,N1.2_Intervention_Types[Intervention Type ID],0),1),"")</f>
        <v>Risers</v>
      </c>
      <c r="B212" s="160" t="str">
        <f>IF($D$2="GD",IFERROR(INDEX(N1.2_Intervention_Types[C&amp;V Asset Category (GD)],MATCH('N1.3_Project_Listing'!$C212,N1.2_Intervention_Types[Intervention Type ID],0),1),""),IFERROR(INDEX(N1.2_Intervention_Types[NARM Asset Category],MATCH('N1.3_Project_Listing'!$C212,N1.2_Intervention_Types[Intervention Type ID],0),1),""))</f>
        <v>Risers</v>
      </c>
      <c r="C212" s="67">
        <f>IFERROR(INDEX(N1.2_Intervention_Types[Intervention Type ID],MATCH('N1.3_Project_Listing'!$I212,N1.2_Intervention_Types[Intervention Type],0),1),"")</f>
        <v>9</v>
      </c>
      <c r="D212" s="160" t="str">
        <f>IFERROR(INDEX(N1.2_Intervention_Types[Intervention Category],MATCH('N1.3_Project_Listing'!$C212,N1.2_Intervention_Types[Intervention Type ID],0),1),"")</f>
        <v>Replacement</v>
      </c>
      <c r="E212" s="210" t="s">
        <v>787</v>
      </c>
      <c r="F212" s="236" t="s">
        <v>785</v>
      </c>
      <c r="G212" s="236" t="s">
        <v>206</v>
      </c>
      <c r="H212" s="236" t="s">
        <v>300</v>
      </c>
      <c r="I212" s="151" t="s">
        <v>786</v>
      </c>
      <c r="J212" s="139">
        <v>2028</v>
      </c>
      <c r="K212" s="312">
        <v>0</v>
      </c>
      <c r="L212" s="312">
        <v>0</v>
      </c>
      <c r="M212" s="312">
        <v>0</v>
      </c>
      <c r="N212" s="343">
        <v>0</v>
      </c>
      <c r="O212" s="343">
        <v>0</v>
      </c>
      <c r="P212" s="365">
        <v>0</v>
      </c>
      <c r="Q212" s="366">
        <f t="shared" si="22"/>
        <v>0</v>
      </c>
      <c r="R212" s="368">
        <f>IF('N1.3_Project_Listing'!$D212="Replacement",SUM('N1.3_Project_Listing'!$K212:$L212)/2,'N1.3_Project_Listing'!$M212)</f>
        <v>0</v>
      </c>
      <c r="S212" s="67" t="str">
        <f>IFERROR(INDEX('N0.7_Lookup_References'!$C$13:$C$72,MATCH($A212,'N0.7_Lookup_References'!$B$13:$B$72,0)),"")</f>
        <v>Number of</v>
      </c>
      <c r="T212" s="338" t="str">
        <f t="shared" si="23"/>
        <v/>
      </c>
      <c r="V212" s="312">
        <v>0</v>
      </c>
      <c r="W212" s="312">
        <v>0</v>
      </c>
      <c r="X212" s="312">
        <v>0</v>
      </c>
      <c r="Y212" s="312">
        <v>0</v>
      </c>
      <c r="Z212" s="312">
        <v>0</v>
      </c>
      <c r="AA212" s="312">
        <v>0</v>
      </c>
      <c r="AB212" s="312">
        <v>0</v>
      </c>
      <c r="AC212" s="312">
        <v>0</v>
      </c>
      <c r="AD212" s="312">
        <v>0</v>
      </c>
      <c r="AE212" s="312">
        <v>0</v>
      </c>
      <c r="AF212" s="312">
        <v>0</v>
      </c>
      <c r="AG212" s="312">
        <v>0</v>
      </c>
      <c r="AH212" s="312">
        <v>0</v>
      </c>
      <c r="AI212" s="312">
        <v>0</v>
      </c>
      <c r="AJ212" s="312">
        <v>0</v>
      </c>
      <c r="AK212" s="312">
        <v>0</v>
      </c>
      <c r="AL212" s="312">
        <v>0</v>
      </c>
      <c r="AM212" s="312">
        <v>0</v>
      </c>
      <c r="AN212" s="312">
        <v>0</v>
      </c>
      <c r="AO212" s="312">
        <v>0</v>
      </c>
      <c r="AP212" s="63">
        <f t="shared" si="19"/>
        <v>0</v>
      </c>
      <c r="AQ212" s="63">
        <f t="shared" si="20"/>
        <v>0</v>
      </c>
      <c r="AR212" s="63">
        <f t="shared" si="21"/>
        <v>0</v>
      </c>
      <c r="AT212" s="176" cm="1">
        <f t="array" ref="AT212">SUMIFS('N1.3_Project_Listing'!$P$16:$P$829, 'N1.3_Project_Listing'!$E$16:$E$829,'N1.3_Project_Listing'!$E212, 'N1.3_Project_Listing'!$A$16:$A$829,ET_Risk_SC_Summation[[#Headers],[132kV Circuit Breaker]])</f>
        <v>0</v>
      </c>
      <c r="AU212" s="176" cm="1">
        <f t="array" ref="AU212">SUMIFS('N1.3_Project_Listing'!$P$16:$P$829, 'N1.3_Project_Listing'!$E$16:$E$829,'N1.3_Project_Listing'!$E212, 'N1.3_Project_Listing'!$A$16:$A$829,ET_Risk_SC_Summation[[#Headers],[132kV Transformer]])</f>
        <v>0</v>
      </c>
      <c r="AV212" s="176" cm="1">
        <f t="array" ref="AV212">SUMIFS('N1.3_Project_Listing'!$P$16:$P$829, 'N1.3_Project_Listing'!$E$16:$E$829,'N1.3_Project_Listing'!$E212, 'N1.3_Project_Listing'!$A$16:$A$829,ET_Risk_SC_Summation[[#Headers],[132kV Reactor]])</f>
        <v>0</v>
      </c>
      <c r="AW212" s="176" cm="1">
        <f t="array" ref="AW212">SUMIFS('N1.3_Project_Listing'!$P$16:$P$829, 'N1.3_Project_Listing'!$E$16:$E$829,'N1.3_Project_Listing'!$E212, 'N1.3_Project_Listing'!$A$16:$A$829,ET_Risk_SC_Summation[[#Headers],[132kV Underground Cable]])</f>
        <v>0</v>
      </c>
      <c r="AX212" s="176" cm="1">
        <f t="array" ref="AX212">SUMIFS('N1.3_Project_Listing'!$P$16:$P$829, 'N1.3_Project_Listing'!$E$16:$E$829,'N1.3_Project_Listing'!$E212, 'N1.3_Project_Listing'!$A$16:$A$829,ET_Risk_SC_Summation[[#Headers],[132kV OHL Conductor]])</f>
        <v>0</v>
      </c>
      <c r="AY212" s="176" cm="1">
        <f t="array" ref="AY212">SUMIFS('N1.3_Project_Listing'!$P$16:$P$829, 'N1.3_Project_Listing'!$E$16:$E$829,'N1.3_Project_Listing'!$E212, 'N1.3_Project_Listing'!$A$16:$A$829,ET_Risk_SC_Summation[[#Headers],[132kV OHL Fittings]])</f>
        <v>0</v>
      </c>
      <c r="AZ212" s="176" cm="1">
        <f t="array" ref="AZ212">SUMIFS('N1.3_Project_Listing'!$P$16:$P$829, 'N1.3_Project_Listing'!$E$16:$E$829,'N1.3_Project_Listing'!$E212, 'N1.3_Project_Listing'!$A$16:$A$829,ET_Risk_SC_Summation[[#Headers],[132kV OHL Tower]])</f>
        <v>0</v>
      </c>
      <c r="BA212" s="176" cm="1">
        <f t="array" ref="BA212">SUMIFS('N1.3_Project_Listing'!$P$16:$P$829, 'N1.3_Project_Listing'!$E$16:$E$829,'N1.3_Project_Listing'!$E212, 'N1.3_Project_Listing'!$A$16:$A$829,ET_Risk_SC_Summation[[#Headers],[275kV Circuit Breaker]])</f>
        <v>0</v>
      </c>
      <c r="BB212" s="176" cm="1">
        <f t="array" ref="BB212">SUMIFS('N1.3_Project_Listing'!$P$16:$P$829, 'N1.3_Project_Listing'!$E$16:$E$829,'N1.3_Project_Listing'!$E212, 'N1.3_Project_Listing'!$A$16:$A$829,ET_Risk_SC_Summation[[#Headers],[275kV Transformer]])</f>
        <v>0</v>
      </c>
      <c r="BC212" s="176" cm="1">
        <f t="array" ref="BC212">SUMIFS('N1.3_Project_Listing'!$P$16:$P$829, 'N1.3_Project_Listing'!$E$16:$E$829,'N1.3_Project_Listing'!$E212, 'N1.3_Project_Listing'!$A$16:$A$829,ET_Risk_SC_Summation[[#Headers],[275kV Reactor]])</f>
        <v>0</v>
      </c>
      <c r="BD212" s="176" cm="1">
        <f t="array" ref="BD212">SUMIFS('N1.3_Project_Listing'!$P$16:$P$829, 'N1.3_Project_Listing'!$E$16:$E$829,'N1.3_Project_Listing'!$E212, 'N1.3_Project_Listing'!$A$16:$A$829,ET_Risk_SC_Summation[[#Headers],[275kV Underground Cable]])</f>
        <v>0</v>
      </c>
      <c r="BE212" s="176" cm="1">
        <f t="array" ref="BE212">SUMIFS('N1.3_Project_Listing'!$P$16:$P$829, 'N1.3_Project_Listing'!$E$16:$E$829,'N1.3_Project_Listing'!$E212, 'N1.3_Project_Listing'!$A$16:$A$829,ET_Risk_SC_Summation[[#Headers],[275kV OHL Conductor]])</f>
        <v>0</v>
      </c>
      <c r="BF212" s="176" cm="1">
        <f t="array" ref="BF212">SUMIFS('N1.3_Project_Listing'!$P$16:$P$829, 'N1.3_Project_Listing'!$E$16:$E$829,'N1.3_Project_Listing'!$E212, 'N1.3_Project_Listing'!$A$16:$A$829,ET_Risk_SC_Summation[[#Headers],[275kV OHL Fittings]])</f>
        <v>0</v>
      </c>
      <c r="BG212" s="176" cm="1">
        <f t="array" ref="BG212">SUMIFS('N1.3_Project_Listing'!$P$16:$P$829, 'N1.3_Project_Listing'!$E$16:$E$829,'N1.3_Project_Listing'!$E212, 'N1.3_Project_Listing'!$A$16:$A$829,ET_Risk_SC_Summation[[#Headers],[275kV OHL Tower]])</f>
        <v>0</v>
      </c>
      <c r="BH212" s="176" cm="1">
        <f t="array" ref="BH212">SUMIFS('N1.3_Project_Listing'!$P$16:$P$829, 'N1.3_Project_Listing'!$E$16:$E$829,'N1.3_Project_Listing'!$E212, 'N1.3_Project_Listing'!$A$16:$A$829,ET_Risk_SC_Summation[[#Headers],[400kV Circuit Breaker]])</f>
        <v>0</v>
      </c>
      <c r="BI212" s="176" cm="1">
        <f t="array" ref="BI212">SUMIFS('N1.3_Project_Listing'!$P$16:$P$829, 'N1.3_Project_Listing'!$E$16:$E$829,'N1.3_Project_Listing'!$E212, 'N1.3_Project_Listing'!$A$16:$A$829,ET_Risk_SC_Summation[[#Headers],[400kV Transformer]])</f>
        <v>0</v>
      </c>
      <c r="BJ212" s="176" cm="1">
        <f t="array" ref="BJ212">SUMIFS('N1.3_Project_Listing'!$P$16:$P$829, 'N1.3_Project_Listing'!$E$16:$E$829,'N1.3_Project_Listing'!$E212, 'N1.3_Project_Listing'!$A$16:$A$829,ET_Risk_SC_Summation[[#Headers],[400kV Reactor]])</f>
        <v>0</v>
      </c>
      <c r="BK212" s="176" cm="1">
        <f t="array" ref="BK212">SUMIFS('N1.3_Project_Listing'!$P$16:$P$829, 'N1.3_Project_Listing'!$E$16:$E$829,'N1.3_Project_Listing'!$E212, 'N1.3_Project_Listing'!$A$16:$A$829,ET_Risk_SC_Summation[[#Headers],[400kV Underground Cable]])</f>
        <v>0</v>
      </c>
      <c r="BL212" s="176" cm="1">
        <f t="array" ref="BL212">SUMIFS('N1.3_Project_Listing'!$P$16:$P$829, 'N1.3_Project_Listing'!$E$16:$E$829,'N1.3_Project_Listing'!$E212, 'N1.3_Project_Listing'!$A$16:$A$829,ET_Risk_SC_Summation[[#Headers],[400kV OHL Conductor]])</f>
        <v>0</v>
      </c>
      <c r="BM212" s="176" cm="1">
        <f t="array" ref="BM212">SUMIFS('N1.3_Project_Listing'!$P$16:$P$829, 'N1.3_Project_Listing'!$E$16:$E$829,'N1.3_Project_Listing'!$E212, 'N1.3_Project_Listing'!$A$16:$A$829,ET_Risk_SC_Summation[[#Headers],[400kV OHL Fittings]])</f>
        <v>0</v>
      </c>
      <c r="BN212" s="176" cm="1">
        <f t="array" ref="BN212">SUMIFS('N1.3_Project_Listing'!$P$16:$P$829, 'N1.3_Project_Listing'!$E$16:$E$829,'N1.3_Project_Listing'!$E212, 'N1.3_Project_Listing'!$A$16:$A$829,ET_Risk_SC_Summation[[#Headers],[400kV OHL Tower]])</f>
        <v>0</v>
      </c>
      <c r="BO212" s="177" t="str">
        <f>IF(SUM(ET_Risk_SC_Summation[[#This Row],[132kV Circuit Breaker]:[400kV OHL Tower]])=0, "n/a", INDEX(ET_Risk_SC_Summation[#Headers],1,MATCH(MAX(ET_Risk_SC_Summation[[#This Row],[132kV Circuit Breaker]:[400kV OHL Tower]]),ET_Risk_SC_Summation[[#This Row],[132kV Circuit Breaker]:[400kV OHL Tower]],0)))</f>
        <v>n/a</v>
      </c>
      <c r="BP212" s="177" t="str">
        <f>IFERROR(INDEX('N0.7_Lookup_References'!$G$77:$G$98,MATCH(ET_Risk_SC_Summation[[#This Row],[Mxx Category]],'N0.7_Lookup_References'!$F$77:$F$98,0)),"")</f>
        <v/>
      </c>
    </row>
    <row r="213" spans="1:68" ht="81">
      <c r="A213" s="160" t="str">
        <f>IFERROR(INDEX(N1.2_Intervention_Types[NARM Asset Category],MATCH('N1.3_Project_Listing'!$C213,N1.2_Intervention_Types[Intervention Type ID],0),1),"")</f>
        <v>Risers</v>
      </c>
      <c r="B213" s="160" t="str">
        <f>IF($D$2="GD",IFERROR(INDEX(N1.2_Intervention_Types[C&amp;V Asset Category (GD)],MATCH('N1.3_Project_Listing'!$C213,N1.2_Intervention_Types[Intervention Type ID],0),1),""),IFERROR(INDEX(N1.2_Intervention_Types[NARM Asset Category],MATCH('N1.3_Project_Listing'!$C213,N1.2_Intervention_Types[Intervention Type ID],0),1),""))</f>
        <v>Risers</v>
      </c>
      <c r="C213" s="67">
        <f>IFERROR(INDEX(N1.2_Intervention_Types[Intervention Type ID],MATCH('N1.3_Project_Listing'!$I213,N1.2_Intervention_Types[Intervention Type],0),1),"")</f>
        <v>9</v>
      </c>
      <c r="D213" s="160" t="str">
        <f>IFERROR(INDEX(N1.2_Intervention_Types[Intervention Category],MATCH('N1.3_Project_Listing'!$C213,N1.2_Intervention_Types[Intervention Type ID],0),1),"")</f>
        <v>Replacement</v>
      </c>
      <c r="E213" s="210" t="s">
        <v>787</v>
      </c>
      <c r="F213" s="236" t="s">
        <v>785</v>
      </c>
      <c r="G213" s="236" t="s">
        <v>206</v>
      </c>
      <c r="H213" s="236" t="s">
        <v>300</v>
      </c>
      <c r="I213" s="151" t="s">
        <v>786</v>
      </c>
      <c r="J213" s="139">
        <v>2029</v>
      </c>
      <c r="K213" s="312">
        <v>0</v>
      </c>
      <c r="L213" s="312">
        <v>0</v>
      </c>
      <c r="M213" s="312">
        <v>0</v>
      </c>
      <c r="N213" s="343">
        <v>0</v>
      </c>
      <c r="O213" s="343">
        <v>0</v>
      </c>
      <c r="P213" s="365">
        <v>0</v>
      </c>
      <c r="Q213" s="366">
        <f t="shared" si="22"/>
        <v>0</v>
      </c>
      <c r="R213" s="368">
        <f>IF('N1.3_Project_Listing'!$D213="Replacement",SUM('N1.3_Project_Listing'!$K213:$L213)/2,'N1.3_Project_Listing'!$M213)</f>
        <v>0</v>
      </c>
      <c r="S213" s="67" t="str">
        <f>IFERROR(INDEX('N0.7_Lookup_References'!$C$13:$C$72,MATCH($A213,'N0.7_Lookup_References'!$B$13:$B$72,0)),"")</f>
        <v>Number of</v>
      </c>
      <c r="T213" s="338" t="str">
        <f t="shared" si="23"/>
        <v/>
      </c>
      <c r="V213" s="312">
        <v>0</v>
      </c>
      <c r="W213" s="312">
        <v>0</v>
      </c>
      <c r="X213" s="312">
        <v>0</v>
      </c>
      <c r="Y213" s="312">
        <v>0</v>
      </c>
      <c r="Z213" s="312">
        <v>0</v>
      </c>
      <c r="AA213" s="312">
        <v>0</v>
      </c>
      <c r="AB213" s="312">
        <v>0</v>
      </c>
      <c r="AC213" s="312">
        <v>0</v>
      </c>
      <c r="AD213" s="312">
        <v>0</v>
      </c>
      <c r="AE213" s="312">
        <v>0</v>
      </c>
      <c r="AF213" s="312">
        <v>0</v>
      </c>
      <c r="AG213" s="312">
        <v>0</v>
      </c>
      <c r="AH213" s="312">
        <v>0</v>
      </c>
      <c r="AI213" s="312">
        <v>0</v>
      </c>
      <c r="AJ213" s="312">
        <v>0</v>
      </c>
      <c r="AK213" s="312">
        <v>0</v>
      </c>
      <c r="AL213" s="312">
        <v>0</v>
      </c>
      <c r="AM213" s="312">
        <v>0</v>
      </c>
      <c r="AN213" s="312">
        <v>0</v>
      </c>
      <c r="AO213" s="312">
        <v>0</v>
      </c>
      <c r="AP213" s="63">
        <f t="shared" si="19"/>
        <v>0</v>
      </c>
      <c r="AQ213" s="63">
        <f t="shared" si="20"/>
        <v>0</v>
      </c>
      <c r="AR213" s="63">
        <f t="shared" si="21"/>
        <v>0</v>
      </c>
      <c r="AT213" s="176" cm="1">
        <f t="array" ref="AT213">SUMIFS('N1.3_Project_Listing'!$P$16:$P$829, 'N1.3_Project_Listing'!$E$16:$E$829,'N1.3_Project_Listing'!$E213, 'N1.3_Project_Listing'!$A$16:$A$829,ET_Risk_SC_Summation[[#Headers],[132kV Circuit Breaker]])</f>
        <v>0</v>
      </c>
      <c r="AU213" s="176" cm="1">
        <f t="array" ref="AU213">SUMIFS('N1.3_Project_Listing'!$P$16:$P$829, 'N1.3_Project_Listing'!$E$16:$E$829,'N1.3_Project_Listing'!$E213, 'N1.3_Project_Listing'!$A$16:$A$829,ET_Risk_SC_Summation[[#Headers],[132kV Transformer]])</f>
        <v>0</v>
      </c>
      <c r="AV213" s="176" cm="1">
        <f t="array" ref="AV213">SUMIFS('N1.3_Project_Listing'!$P$16:$P$829, 'N1.3_Project_Listing'!$E$16:$E$829,'N1.3_Project_Listing'!$E213, 'N1.3_Project_Listing'!$A$16:$A$829,ET_Risk_SC_Summation[[#Headers],[132kV Reactor]])</f>
        <v>0</v>
      </c>
      <c r="AW213" s="176" cm="1">
        <f t="array" ref="AW213">SUMIFS('N1.3_Project_Listing'!$P$16:$P$829, 'N1.3_Project_Listing'!$E$16:$E$829,'N1.3_Project_Listing'!$E213, 'N1.3_Project_Listing'!$A$16:$A$829,ET_Risk_SC_Summation[[#Headers],[132kV Underground Cable]])</f>
        <v>0</v>
      </c>
      <c r="AX213" s="176" cm="1">
        <f t="array" ref="AX213">SUMIFS('N1.3_Project_Listing'!$P$16:$P$829, 'N1.3_Project_Listing'!$E$16:$E$829,'N1.3_Project_Listing'!$E213, 'N1.3_Project_Listing'!$A$16:$A$829,ET_Risk_SC_Summation[[#Headers],[132kV OHL Conductor]])</f>
        <v>0</v>
      </c>
      <c r="AY213" s="176" cm="1">
        <f t="array" ref="AY213">SUMIFS('N1.3_Project_Listing'!$P$16:$P$829, 'N1.3_Project_Listing'!$E$16:$E$829,'N1.3_Project_Listing'!$E213, 'N1.3_Project_Listing'!$A$16:$A$829,ET_Risk_SC_Summation[[#Headers],[132kV OHL Fittings]])</f>
        <v>0</v>
      </c>
      <c r="AZ213" s="176" cm="1">
        <f t="array" ref="AZ213">SUMIFS('N1.3_Project_Listing'!$P$16:$P$829, 'N1.3_Project_Listing'!$E$16:$E$829,'N1.3_Project_Listing'!$E213, 'N1.3_Project_Listing'!$A$16:$A$829,ET_Risk_SC_Summation[[#Headers],[132kV OHL Tower]])</f>
        <v>0</v>
      </c>
      <c r="BA213" s="176" cm="1">
        <f t="array" ref="BA213">SUMIFS('N1.3_Project_Listing'!$P$16:$P$829, 'N1.3_Project_Listing'!$E$16:$E$829,'N1.3_Project_Listing'!$E213, 'N1.3_Project_Listing'!$A$16:$A$829,ET_Risk_SC_Summation[[#Headers],[275kV Circuit Breaker]])</f>
        <v>0</v>
      </c>
      <c r="BB213" s="176" cm="1">
        <f t="array" ref="BB213">SUMIFS('N1.3_Project_Listing'!$P$16:$P$829, 'N1.3_Project_Listing'!$E$16:$E$829,'N1.3_Project_Listing'!$E213, 'N1.3_Project_Listing'!$A$16:$A$829,ET_Risk_SC_Summation[[#Headers],[275kV Transformer]])</f>
        <v>0</v>
      </c>
      <c r="BC213" s="176" cm="1">
        <f t="array" ref="BC213">SUMIFS('N1.3_Project_Listing'!$P$16:$P$829, 'N1.3_Project_Listing'!$E$16:$E$829,'N1.3_Project_Listing'!$E213, 'N1.3_Project_Listing'!$A$16:$A$829,ET_Risk_SC_Summation[[#Headers],[275kV Reactor]])</f>
        <v>0</v>
      </c>
      <c r="BD213" s="176" cm="1">
        <f t="array" ref="BD213">SUMIFS('N1.3_Project_Listing'!$P$16:$P$829, 'N1.3_Project_Listing'!$E$16:$E$829,'N1.3_Project_Listing'!$E213, 'N1.3_Project_Listing'!$A$16:$A$829,ET_Risk_SC_Summation[[#Headers],[275kV Underground Cable]])</f>
        <v>0</v>
      </c>
      <c r="BE213" s="176" cm="1">
        <f t="array" ref="BE213">SUMIFS('N1.3_Project_Listing'!$P$16:$P$829, 'N1.3_Project_Listing'!$E$16:$E$829,'N1.3_Project_Listing'!$E213, 'N1.3_Project_Listing'!$A$16:$A$829,ET_Risk_SC_Summation[[#Headers],[275kV OHL Conductor]])</f>
        <v>0</v>
      </c>
      <c r="BF213" s="176" cm="1">
        <f t="array" ref="BF213">SUMIFS('N1.3_Project_Listing'!$P$16:$P$829, 'N1.3_Project_Listing'!$E$16:$E$829,'N1.3_Project_Listing'!$E213, 'N1.3_Project_Listing'!$A$16:$A$829,ET_Risk_SC_Summation[[#Headers],[275kV OHL Fittings]])</f>
        <v>0</v>
      </c>
      <c r="BG213" s="176" cm="1">
        <f t="array" ref="BG213">SUMIFS('N1.3_Project_Listing'!$P$16:$P$829, 'N1.3_Project_Listing'!$E$16:$E$829,'N1.3_Project_Listing'!$E213, 'N1.3_Project_Listing'!$A$16:$A$829,ET_Risk_SC_Summation[[#Headers],[275kV OHL Tower]])</f>
        <v>0</v>
      </c>
      <c r="BH213" s="176" cm="1">
        <f t="array" ref="BH213">SUMIFS('N1.3_Project_Listing'!$P$16:$P$829, 'N1.3_Project_Listing'!$E$16:$E$829,'N1.3_Project_Listing'!$E213, 'N1.3_Project_Listing'!$A$16:$A$829,ET_Risk_SC_Summation[[#Headers],[400kV Circuit Breaker]])</f>
        <v>0</v>
      </c>
      <c r="BI213" s="176" cm="1">
        <f t="array" ref="BI213">SUMIFS('N1.3_Project_Listing'!$P$16:$P$829, 'N1.3_Project_Listing'!$E$16:$E$829,'N1.3_Project_Listing'!$E213, 'N1.3_Project_Listing'!$A$16:$A$829,ET_Risk_SC_Summation[[#Headers],[400kV Transformer]])</f>
        <v>0</v>
      </c>
      <c r="BJ213" s="176" cm="1">
        <f t="array" ref="BJ213">SUMIFS('N1.3_Project_Listing'!$P$16:$P$829, 'N1.3_Project_Listing'!$E$16:$E$829,'N1.3_Project_Listing'!$E213, 'N1.3_Project_Listing'!$A$16:$A$829,ET_Risk_SC_Summation[[#Headers],[400kV Reactor]])</f>
        <v>0</v>
      </c>
      <c r="BK213" s="176" cm="1">
        <f t="array" ref="BK213">SUMIFS('N1.3_Project_Listing'!$P$16:$P$829, 'N1.3_Project_Listing'!$E$16:$E$829,'N1.3_Project_Listing'!$E213, 'N1.3_Project_Listing'!$A$16:$A$829,ET_Risk_SC_Summation[[#Headers],[400kV Underground Cable]])</f>
        <v>0</v>
      </c>
      <c r="BL213" s="176" cm="1">
        <f t="array" ref="BL213">SUMIFS('N1.3_Project_Listing'!$P$16:$P$829, 'N1.3_Project_Listing'!$E$16:$E$829,'N1.3_Project_Listing'!$E213, 'N1.3_Project_Listing'!$A$16:$A$829,ET_Risk_SC_Summation[[#Headers],[400kV OHL Conductor]])</f>
        <v>0</v>
      </c>
      <c r="BM213" s="176" cm="1">
        <f t="array" ref="BM213">SUMIFS('N1.3_Project_Listing'!$P$16:$P$829, 'N1.3_Project_Listing'!$E$16:$E$829,'N1.3_Project_Listing'!$E213, 'N1.3_Project_Listing'!$A$16:$A$829,ET_Risk_SC_Summation[[#Headers],[400kV OHL Fittings]])</f>
        <v>0</v>
      </c>
      <c r="BN213" s="176" cm="1">
        <f t="array" ref="BN213">SUMIFS('N1.3_Project_Listing'!$P$16:$P$829, 'N1.3_Project_Listing'!$E$16:$E$829,'N1.3_Project_Listing'!$E213, 'N1.3_Project_Listing'!$A$16:$A$829,ET_Risk_SC_Summation[[#Headers],[400kV OHL Tower]])</f>
        <v>0</v>
      </c>
      <c r="BO213" s="177" t="str">
        <f>IF(SUM(ET_Risk_SC_Summation[[#This Row],[132kV Circuit Breaker]:[400kV OHL Tower]])=0, "n/a", INDEX(ET_Risk_SC_Summation[#Headers],1,MATCH(MAX(ET_Risk_SC_Summation[[#This Row],[132kV Circuit Breaker]:[400kV OHL Tower]]),ET_Risk_SC_Summation[[#This Row],[132kV Circuit Breaker]:[400kV OHL Tower]],0)))</f>
        <v>n/a</v>
      </c>
      <c r="BP213" s="177" t="str">
        <f>IFERROR(INDEX('N0.7_Lookup_References'!$G$77:$G$98,MATCH(ET_Risk_SC_Summation[[#This Row],[Mxx Category]],'N0.7_Lookup_References'!$F$77:$F$98,0)),"")</f>
        <v/>
      </c>
    </row>
    <row r="214" spans="1:68" ht="81">
      <c r="A214" s="160" t="str">
        <f>IFERROR(INDEX(N1.2_Intervention_Types[NARM Asset Category],MATCH('N1.3_Project_Listing'!$C214,N1.2_Intervention_Types[Intervention Type ID],0),1),"")</f>
        <v>Risers</v>
      </c>
      <c r="B214" s="160" t="str">
        <f>IF($D$2="GD",IFERROR(INDEX(N1.2_Intervention_Types[C&amp;V Asset Category (GD)],MATCH('N1.3_Project_Listing'!$C214,N1.2_Intervention_Types[Intervention Type ID],0),1),""),IFERROR(INDEX(N1.2_Intervention_Types[NARM Asset Category],MATCH('N1.3_Project_Listing'!$C214,N1.2_Intervention_Types[Intervention Type ID],0),1),""))</f>
        <v>Risers</v>
      </c>
      <c r="C214" s="67">
        <f>IFERROR(INDEX(N1.2_Intervention_Types[Intervention Type ID],MATCH('N1.3_Project_Listing'!$I214,N1.2_Intervention_Types[Intervention Type],0),1),"")</f>
        <v>9</v>
      </c>
      <c r="D214" s="160" t="str">
        <f>IFERROR(INDEX(N1.2_Intervention_Types[Intervention Category],MATCH('N1.3_Project_Listing'!$C214,N1.2_Intervention_Types[Intervention Type ID],0),1),"")</f>
        <v>Replacement</v>
      </c>
      <c r="E214" s="210" t="s">
        <v>787</v>
      </c>
      <c r="F214" s="236" t="s">
        <v>785</v>
      </c>
      <c r="G214" s="236" t="s">
        <v>206</v>
      </c>
      <c r="H214" s="236" t="s">
        <v>300</v>
      </c>
      <c r="I214" s="151" t="s">
        <v>786</v>
      </c>
      <c r="J214" s="139">
        <v>2030</v>
      </c>
      <c r="K214" s="312">
        <v>5</v>
      </c>
      <c r="L214" s="312">
        <v>5</v>
      </c>
      <c r="M214" s="312">
        <v>0</v>
      </c>
      <c r="N214" s="343">
        <v>5.6752772830705807E-4</v>
      </c>
      <c r="O214" s="343">
        <v>5.2641323025394318E-4</v>
      </c>
      <c r="P214" s="365">
        <v>0</v>
      </c>
      <c r="Q214" s="366">
        <f t="shared" si="22"/>
        <v>4.111449805311489E-5</v>
      </c>
      <c r="R214" s="368">
        <f>IF('N1.3_Project_Listing'!$D214="Replacement",SUM('N1.3_Project_Listing'!$K214:$L214)/2,'N1.3_Project_Listing'!$M214)</f>
        <v>5</v>
      </c>
      <c r="S214" s="67" t="str">
        <f>IFERROR(INDEX('N0.7_Lookup_References'!$C$13:$C$72,MATCH($A214,'N0.7_Lookup_References'!$B$13:$B$72,0)),"")</f>
        <v>Number of</v>
      </c>
      <c r="T214" s="338" t="str">
        <f t="shared" si="23"/>
        <v/>
      </c>
      <c r="V214" s="312">
        <v>2</v>
      </c>
      <c r="W214" s="312">
        <v>3</v>
      </c>
      <c r="X214" s="312">
        <v>0</v>
      </c>
      <c r="Y214" s="312">
        <v>0</v>
      </c>
      <c r="Z214" s="312">
        <v>0</v>
      </c>
      <c r="AA214" s="312">
        <v>0</v>
      </c>
      <c r="AB214" s="312">
        <v>0</v>
      </c>
      <c r="AC214" s="312">
        <v>0</v>
      </c>
      <c r="AD214" s="312">
        <v>0</v>
      </c>
      <c r="AE214" s="312">
        <v>0</v>
      </c>
      <c r="AF214" s="312">
        <v>2</v>
      </c>
      <c r="AG214" s="312">
        <v>3</v>
      </c>
      <c r="AH214" s="312">
        <v>0</v>
      </c>
      <c r="AI214" s="312">
        <v>0</v>
      </c>
      <c r="AJ214" s="312">
        <v>0</v>
      </c>
      <c r="AK214" s="312">
        <v>0</v>
      </c>
      <c r="AL214" s="312">
        <v>0</v>
      </c>
      <c r="AM214" s="312">
        <v>0</v>
      </c>
      <c r="AN214" s="312">
        <v>0</v>
      </c>
      <c r="AO214" s="312">
        <v>0</v>
      </c>
      <c r="AP214" s="63">
        <f t="shared" si="19"/>
        <v>5</v>
      </c>
      <c r="AQ214" s="63">
        <f t="shared" si="20"/>
        <v>5</v>
      </c>
      <c r="AR214" s="63">
        <f t="shared" si="21"/>
        <v>0</v>
      </c>
      <c r="AT214" s="176" cm="1">
        <f t="array" ref="AT214">SUMIFS('N1.3_Project_Listing'!$P$16:$P$829, 'N1.3_Project_Listing'!$E$16:$E$829,'N1.3_Project_Listing'!$E214, 'N1.3_Project_Listing'!$A$16:$A$829,ET_Risk_SC_Summation[[#Headers],[132kV Circuit Breaker]])</f>
        <v>0</v>
      </c>
      <c r="AU214" s="176" cm="1">
        <f t="array" ref="AU214">SUMIFS('N1.3_Project_Listing'!$P$16:$P$829, 'N1.3_Project_Listing'!$E$16:$E$829,'N1.3_Project_Listing'!$E214, 'N1.3_Project_Listing'!$A$16:$A$829,ET_Risk_SC_Summation[[#Headers],[132kV Transformer]])</f>
        <v>0</v>
      </c>
      <c r="AV214" s="176" cm="1">
        <f t="array" ref="AV214">SUMIFS('N1.3_Project_Listing'!$P$16:$P$829, 'N1.3_Project_Listing'!$E$16:$E$829,'N1.3_Project_Listing'!$E214, 'N1.3_Project_Listing'!$A$16:$A$829,ET_Risk_SC_Summation[[#Headers],[132kV Reactor]])</f>
        <v>0</v>
      </c>
      <c r="AW214" s="176" cm="1">
        <f t="array" ref="AW214">SUMIFS('N1.3_Project_Listing'!$P$16:$P$829, 'N1.3_Project_Listing'!$E$16:$E$829,'N1.3_Project_Listing'!$E214, 'N1.3_Project_Listing'!$A$16:$A$829,ET_Risk_SC_Summation[[#Headers],[132kV Underground Cable]])</f>
        <v>0</v>
      </c>
      <c r="AX214" s="176" cm="1">
        <f t="array" ref="AX214">SUMIFS('N1.3_Project_Listing'!$P$16:$P$829, 'N1.3_Project_Listing'!$E$16:$E$829,'N1.3_Project_Listing'!$E214, 'N1.3_Project_Listing'!$A$16:$A$829,ET_Risk_SC_Summation[[#Headers],[132kV OHL Conductor]])</f>
        <v>0</v>
      </c>
      <c r="AY214" s="176" cm="1">
        <f t="array" ref="AY214">SUMIFS('N1.3_Project_Listing'!$P$16:$P$829, 'N1.3_Project_Listing'!$E$16:$E$829,'N1.3_Project_Listing'!$E214, 'N1.3_Project_Listing'!$A$16:$A$829,ET_Risk_SC_Summation[[#Headers],[132kV OHL Fittings]])</f>
        <v>0</v>
      </c>
      <c r="AZ214" s="176" cm="1">
        <f t="array" ref="AZ214">SUMIFS('N1.3_Project_Listing'!$P$16:$P$829, 'N1.3_Project_Listing'!$E$16:$E$829,'N1.3_Project_Listing'!$E214, 'N1.3_Project_Listing'!$A$16:$A$829,ET_Risk_SC_Summation[[#Headers],[132kV OHL Tower]])</f>
        <v>0</v>
      </c>
      <c r="BA214" s="176" cm="1">
        <f t="array" ref="BA214">SUMIFS('N1.3_Project_Listing'!$P$16:$P$829, 'N1.3_Project_Listing'!$E$16:$E$829,'N1.3_Project_Listing'!$E214, 'N1.3_Project_Listing'!$A$16:$A$829,ET_Risk_SC_Summation[[#Headers],[275kV Circuit Breaker]])</f>
        <v>0</v>
      </c>
      <c r="BB214" s="176" cm="1">
        <f t="array" ref="BB214">SUMIFS('N1.3_Project_Listing'!$P$16:$P$829, 'N1.3_Project_Listing'!$E$16:$E$829,'N1.3_Project_Listing'!$E214, 'N1.3_Project_Listing'!$A$16:$A$829,ET_Risk_SC_Summation[[#Headers],[275kV Transformer]])</f>
        <v>0</v>
      </c>
      <c r="BC214" s="176" cm="1">
        <f t="array" ref="BC214">SUMIFS('N1.3_Project_Listing'!$P$16:$P$829, 'N1.3_Project_Listing'!$E$16:$E$829,'N1.3_Project_Listing'!$E214, 'N1.3_Project_Listing'!$A$16:$A$829,ET_Risk_SC_Summation[[#Headers],[275kV Reactor]])</f>
        <v>0</v>
      </c>
      <c r="BD214" s="176" cm="1">
        <f t="array" ref="BD214">SUMIFS('N1.3_Project_Listing'!$P$16:$P$829, 'N1.3_Project_Listing'!$E$16:$E$829,'N1.3_Project_Listing'!$E214, 'N1.3_Project_Listing'!$A$16:$A$829,ET_Risk_SC_Summation[[#Headers],[275kV Underground Cable]])</f>
        <v>0</v>
      </c>
      <c r="BE214" s="176" cm="1">
        <f t="array" ref="BE214">SUMIFS('N1.3_Project_Listing'!$P$16:$P$829, 'N1.3_Project_Listing'!$E$16:$E$829,'N1.3_Project_Listing'!$E214, 'N1.3_Project_Listing'!$A$16:$A$829,ET_Risk_SC_Summation[[#Headers],[275kV OHL Conductor]])</f>
        <v>0</v>
      </c>
      <c r="BF214" s="176" cm="1">
        <f t="array" ref="BF214">SUMIFS('N1.3_Project_Listing'!$P$16:$P$829, 'N1.3_Project_Listing'!$E$16:$E$829,'N1.3_Project_Listing'!$E214, 'N1.3_Project_Listing'!$A$16:$A$829,ET_Risk_SC_Summation[[#Headers],[275kV OHL Fittings]])</f>
        <v>0</v>
      </c>
      <c r="BG214" s="176" cm="1">
        <f t="array" ref="BG214">SUMIFS('N1.3_Project_Listing'!$P$16:$P$829, 'N1.3_Project_Listing'!$E$16:$E$829,'N1.3_Project_Listing'!$E214, 'N1.3_Project_Listing'!$A$16:$A$829,ET_Risk_SC_Summation[[#Headers],[275kV OHL Tower]])</f>
        <v>0</v>
      </c>
      <c r="BH214" s="176" cm="1">
        <f t="array" ref="BH214">SUMIFS('N1.3_Project_Listing'!$P$16:$P$829, 'N1.3_Project_Listing'!$E$16:$E$829,'N1.3_Project_Listing'!$E214, 'N1.3_Project_Listing'!$A$16:$A$829,ET_Risk_SC_Summation[[#Headers],[400kV Circuit Breaker]])</f>
        <v>0</v>
      </c>
      <c r="BI214" s="176" cm="1">
        <f t="array" ref="BI214">SUMIFS('N1.3_Project_Listing'!$P$16:$P$829, 'N1.3_Project_Listing'!$E$16:$E$829,'N1.3_Project_Listing'!$E214, 'N1.3_Project_Listing'!$A$16:$A$829,ET_Risk_SC_Summation[[#Headers],[400kV Transformer]])</f>
        <v>0</v>
      </c>
      <c r="BJ214" s="176" cm="1">
        <f t="array" ref="BJ214">SUMIFS('N1.3_Project_Listing'!$P$16:$P$829, 'N1.3_Project_Listing'!$E$16:$E$829,'N1.3_Project_Listing'!$E214, 'N1.3_Project_Listing'!$A$16:$A$829,ET_Risk_SC_Summation[[#Headers],[400kV Reactor]])</f>
        <v>0</v>
      </c>
      <c r="BK214" s="176" cm="1">
        <f t="array" ref="BK214">SUMIFS('N1.3_Project_Listing'!$P$16:$P$829, 'N1.3_Project_Listing'!$E$16:$E$829,'N1.3_Project_Listing'!$E214, 'N1.3_Project_Listing'!$A$16:$A$829,ET_Risk_SC_Summation[[#Headers],[400kV Underground Cable]])</f>
        <v>0</v>
      </c>
      <c r="BL214" s="176" cm="1">
        <f t="array" ref="BL214">SUMIFS('N1.3_Project_Listing'!$P$16:$P$829, 'N1.3_Project_Listing'!$E$16:$E$829,'N1.3_Project_Listing'!$E214, 'N1.3_Project_Listing'!$A$16:$A$829,ET_Risk_SC_Summation[[#Headers],[400kV OHL Conductor]])</f>
        <v>0</v>
      </c>
      <c r="BM214" s="176" cm="1">
        <f t="array" ref="BM214">SUMIFS('N1.3_Project_Listing'!$P$16:$P$829, 'N1.3_Project_Listing'!$E$16:$E$829,'N1.3_Project_Listing'!$E214, 'N1.3_Project_Listing'!$A$16:$A$829,ET_Risk_SC_Summation[[#Headers],[400kV OHL Fittings]])</f>
        <v>0</v>
      </c>
      <c r="BN214" s="176" cm="1">
        <f t="array" ref="BN214">SUMIFS('N1.3_Project_Listing'!$P$16:$P$829, 'N1.3_Project_Listing'!$E$16:$E$829,'N1.3_Project_Listing'!$E214, 'N1.3_Project_Listing'!$A$16:$A$829,ET_Risk_SC_Summation[[#Headers],[400kV OHL Tower]])</f>
        <v>0</v>
      </c>
      <c r="BO214" s="177" t="str">
        <f>IF(SUM(ET_Risk_SC_Summation[[#This Row],[132kV Circuit Breaker]:[400kV OHL Tower]])=0, "n/a", INDEX(ET_Risk_SC_Summation[#Headers],1,MATCH(MAX(ET_Risk_SC_Summation[[#This Row],[132kV Circuit Breaker]:[400kV OHL Tower]]),ET_Risk_SC_Summation[[#This Row],[132kV Circuit Breaker]:[400kV OHL Tower]],0)))</f>
        <v>n/a</v>
      </c>
      <c r="BP214" s="177" t="str">
        <f>IFERROR(INDEX('N0.7_Lookup_References'!$G$77:$G$98,MATCH(ET_Risk_SC_Summation[[#This Row],[Mxx Category]],'N0.7_Lookup_References'!$F$77:$F$98,0)),"")</f>
        <v/>
      </c>
    </row>
    <row r="215" spans="1:68" ht="81">
      <c r="A215" s="160" t="str">
        <f>IFERROR(INDEX(N1.2_Intervention_Types[NARM Asset Category],MATCH('N1.3_Project_Listing'!$C215,N1.2_Intervention_Types[Intervention Type ID],0),1),"")</f>
        <v>Risers</v>
      </c>
      <c r="B215" s="160" t="str">
        <f>IF($D$2="GD",IFERROR(INDEX(N1.2_Intervention_Types[C&amp;V Asset Category (GD)],MATCH('N1.3_Project_Listing'!$C215,N1.2_Intervention_Types[Intervention Type ID],0),1),""),IFERROR(INDEX(N1.2_Intervention_Types[NARM Asset Category],MATCH('N1.3_Project_Listing'!$C215,N1.2_Intervention_Types[Intervention Type ID],0),1),""))</f>
        <v>Risers</v>
      </c>
      <c r="C215" s="67">
        <f>IFERROR(INDEX(N1.2_Intervention_Types[Intervention Type ID],MATCH('N1.3_Project_Listing'!$I215,N1.2_Intervention_Types[Intervention Type],0),1),"")</f>
        <v>9</v>
      </c>
      <c r="D215" s="160" t="str">
        <f>IFERROR(INDEX(N1.2_Intervention_Types[Intervention Category],MATCH('N1.3_Project_Listing'!$C215,N1.2_Intervention_Types[Intervention Type ID],0),1),"")</f>
        <v>Replacement</v>
      </c>
      <c r="E215" s="210" t="s">
        <v>787</v>
      </c>
      <c r="F215" s="236" t="s">
        <v>785</v>
      </c>
      <c r="G215" s="236" t="s">
        <v>206</v>
      </c>
      <c r="H215" s="236" t="s">
        <v>300</v>
      </c>
      <c r="I215" s="151" t="s">
        <v>786</v>
      </c>
      <c r="J215" s="139">
        <v>2031</v>
      </c>
      <c r="K215" s="312">
        <v>19</v>
      </c>
      <c r="L215" s="312">
        <v>19</v>
      </c>
      <c r="M215" s="312">
        <v>0</v>
      </c>
      <c r="N215" s="343">
        <v>2.1765326377128969E-3</v>
      </c>
      <c r="O215" s="343">
        <v>2.0188567378620725E-3</v>
      </c>
      <c r="P215" s="365">
        <v>0</v>
      </c>
      <c r="Q215" s="366">
        <f t="shared" si="22"/>
        <v>1.5767589985082441E-4</v>
      </c>
      <c r="R215" s="368">
        <f>IF('N1.3_Project_Listing'!$D215="Replacement",SUM('N1.3_Project_Listing'!$K215:$L215)/2,'N1.3_Project_Listing'!$M215)</f>
        <v>19</v>
      </c>
      <c r="S215" s="67" t="str">
        <f>IFERROR(INDEX('N0.7_Lookup_References'!$C$13:$C$72,MATCH($A215,'N0.7_Lookup_References'!$B$13:$B$72,0)),"")</f>
        <v>Number of</v>
      </c>
      <c r="T215" s="338" t="str">
        <f t="shared" si="23"/>
        <v/>
      </c>
      <c r="V215" s="358">
        <v>3</v>
      </c>
      <c r="W215" s="358">
        <v>16</v>
      </c>
      <c r="X215" s="358">
        <v>0</v>
      </c>
      <c r="Y215" s="358">
        <v>0</v>
      </c>
      <c r="Z215" s="358">
        <v>0</v>
      </c>
      <c r="AA215" s="358">
        <v>0</v>
      </c>
      <c r="AB215" s="358">
        <v>0</v>
      </c>
      <c r="AC215" s="358">
        <v>0</v>
      </c>
      <c r="AD215" s="358">
        <v>0</v>
      </c>
      <c r="AE215" s="358">
        <v>0</v>
      </c>
      <c r="AF215" s="358">
        <v>3</v>
      </c>
      <c r="AG215" s="358">
        <v>16</v>
      </c>
      <c r="AH215" s="358">
        <v>0</v>
      </c>
      <c r="AI215" s="358">
        <v>0</v>
      </c>
      <c r="AJ215" s="358">
        <v>0</v>
      </c>
      <c r="AK215" s="358">
        <v>0</v>
      </c>
      <c r="AL215" s="358">
        <v>0</v>
      </c>
      <c r="AM215" s="358">
        <v>0</v>
      </c>
      <c r="AN215" s="358">
        <v>0</v>
      </c>
      <c r="AO215" s="358">
        <v>0</v>
      </c>
      <c r="AP215" s="63">
        <f t="shared" si="19"/>
        <v>19</v>
      </c>
      <c r="AQ215" s="63">
        <f t="shared" si="20"/>
        <v>19</v>
      </c>
      <c r="AR215" s="63">
        <f t="shared" si="21"/>
        <v>0</v>
      </c>
      <c r="AT215" s="176" cm="1">
        <f t="array" ref="AT215">SUMIFS('N1.3_Project_Listing'!$P$16:$P$829, 'N1.3_Project_Listing'!$E$16:$E$829,'N1.3_Project_Listing'!$E215, 'N1.3_Project_Listing'!$A$16:$A$829,ET_Risk_SC_Summation[[#Headers],[132kV Circuit Breaker]])</f>
        <v>0</v>
      </c>
      <c r="AU215" s="176" cm="1">
        <f t="array" ref="AU215">SUMIFS('N1.3_Project_Listing'!$P$16:$P$829, 'N1.3_Project_Listing'!$E$16:$E$829,'N1.3_Project_Listing'!$E215, 'N1.3_Project_Listing'!$A$16:$A$829,ET_Risk_SC_Summation[[#Headers],[132kV Transformer]])</f>
        <v>0</v>
      </c>
      <c r="AV215" s="176" cm="1">
        <f t="array" ref="AV215">SUMIFS('N1.3_Project_Listing'!$P$16:$P$829, 'N1.3_Project_Listing'!$E$16:$E$829,'N1.3_Project_Listing'!$E215, 'N1.3_Project_Listing'!$A$16:$A$829,ET_Risk_SC_Summation[[#Headers],[132kV Reactor]])</f>
        <v>0</v>
      </c>
      <c r="AW215" s="176" cm="1">
        <f t="array" ref="AW215">SUMIFS('N1.3_Project_Listing'!$P$16:$P$829, 'N1.3_Project_Listing'!$E$16:$E$829,'N1.3_Project_Listing'!$E215, 'N1.3_Project_Listing'!$A$16:$A$829,ET_Risk_SC_Summation[[#Headers],[132kV Underground Cable]])</f>
        <v>0</v>
      </c>
      <c r="AX215" s="176" cm="1">
        <f t="array" ref="AX215">SUMIFS('N1.3_Project_Listing'!$P$16:$P$829, 'N1.3_Project_Listing'!$E$16:$E$829,'N1.3_Project_Listing'!$E215, 'N1.3_Project_Listing'!$A$16:$A$829,ET_Risk_SC_Summation[[#Headers],[132kV OHL Conductor]])</f>
        <v>0</v>
      </c>
      <c r="AY215" s="176" cm="1">
        <f t="array" ref="AY215">SUMIFS('N1.3_Project_Listing'!$P$16:$P$829, 'N1.3_Project_Listing'!$E$16:$E$829,'N1.3_Project_Listing'!$E215, 'N1.3_Project_Listing'!$A$16:$A$829,ET_Risk_SC_Summation[[#Headers],[132kV OHL Fittings]])</f>
        <v>0</v>
      </c>
      <c r="AZ215" s="176" cm="1">
        <f t="array" ref="AZ215">SUMIFS('N1.3_Project_Listing'!$P$16:$P$829, 'N1.3_Project_Listing'!$E$16:$E$829,'N1.3_Project_Listing'!$E215, 'N1.3_Project_Listing'!$A$16:$A$829,ET_Risk_SC_Summation[[#Headers],[132kV OHL Tower]])</f>
        <v>0</v>
      </c>
      <c r="BA215" s="176" cm="1">
        <f t="array" ref="BA215">SUMIFS('N1.3_Project_Listing'!$P$16:$P$829, 'N1.3_Project_Listing'!$E$16:$E$829,'N1.3_Project_Listing'!$E215, 'N1.3_Project_Listing'!$A$16:$A$829,ET_Risk_SC_Summation[[#Headers],[275kV Circuit Breaker]])</f>
        <v>0</v>
      </c>
      <c r="BB215" s="176" cm="1">
        <f t="array" ref="BB215">SUMIFS('N1.3_Project_Listing'!$P$16:$P$829, 'N1.3_Project_Listing'!$E$16:$E$829,'N1.3_Project_Listing'!$E215, 'N1.3_Project_Listing'!$A$16:$A$829,ET_Risk_SC_Summation[[#Headers],[275kV Transformer]])</f>
        <v>0</v>
      </c>
      <c r="BC215" s="176" cm="1">
        <f t="array" ref="BC215">SUMIFS('N1.3_Project_Listing'!$P$16:$P$829, 'N1.3_Project_Listing'!$E$16:$E$829,'N1.3_Project_Listing'!$E215, 'N1.3_Project_Listing'!$A$16:$A$829,ET_Risk_SC_Summation[[#Headers],[275kV Reactor]])</f>
        <v>0</v>
      </c>
      <c r="BD215" s="176" cm="1">
        <f t="array" ref="BD215">SUMIFS('N1.3_Project_Listing'!$P$16:$P$829, 'N1.3_Project_Listing'!$E$16:$E$829,'N1.3_Project_Listing'!$E215, 'N1.3_Project_Listing'!$A$16:$A$829,ET_Risk_SC_Summation[[#Headers],[275kV Underground Cable]])</f>
        <v>0</v>
      </c>
      <c r="BE215" s="176" cm="1">
        <f t="array" ref="BE215">SUMIFS('N1.3_Project_Listing'!$P$16:$P$829, 'N1.3_Project_Listing'!$E$16:$E$829,'N1.3_Project_Listing'!$E215, 'N1.3_Project_Listing'!$A$16:$A$829,ET_Risk_SC_Summation[[#Headers],[275kV OHL Conductor]])</f>
        <v>0</v>
      </c>
      <c r="BF215" s="176" cm="1">
        <f t="array" ref="BF215">SUMIFS('N1.3_Project_Listing'!$P$16:$P$829, 'N1.3_Project_Listing'!$E$16:$E$829,'N1.3_Project_Listing'!$E215, 'N1.3_Project_Listing'!$A$16:$A$829,ET_Risk_SC_Summation[[#Headers],[275kV OHL Fittings]])</f>
        <v>0</v>
      </c>
      <c r="BG215" s="176" cm="1">
        <f t="array" ref="BG215">SUMIFS('N1.3_Project_Listing'!$P$16:$P$829, 'N1.3_Project_Listing'!$E$16:$E$829,'N1.3_Project_Listing'!$E215, 'N1.3_Project_Listing'!$A$16:$A$829,ET_Risk_SC_Summation[[#Headers],[275kV OHL Tower]])</f>
        <v>0</v>
      </c>
      <c r="BH215" s="176" cm="1">
        <f t="array" ref="BH215">SUMIFS('N1.3_Project_Listing'!$P$16:$P$829, 'N1.3_Project_Listing'!$E$16:$E$829,'N1.3_Project_Listing'!$E215, 'N1.3_Project_Listing'!$A$16:$A$829,ET_Risk_SC_Summation[[#Headers],[400kV Circuit Breaker]])</f>
        <v>0</v>
      </c>
      <c r="BI215" s="176" cm="1">
        <f t="array" ref="BI215">SUMIFS('N1.3_Project_Listing'!$P$16:$P$829, 'N1.3_Project_Listing'!$E$16:$E$829,'N1.3_Project_Listing'!$E215, 'N1.3_Project_Listing'!$A$16:$A$829,ET_Risk_SC_Summation[[#Headers],[400kV Transformer]])</f>
        <v>0</v>
      </c>
      <c r="BJ215" s="176" cm="1">
        <f t="array" ref="BJ215">SUMIFS('N1.3_Project_Listing'!$P$16:$P$829, 'N1.3_Project_Listing'!$E$16:$E$829,'N1.3_Project_Listing'!$E215, 'N1.3_Project_Listing'!$A$16:$A$829,ET_Risk_SC_Summation[[#Headers],[400kV Reactor]])</f>
        <v>0</v>
      </c>
      <c r="BK215" s="176" cm="1">
        <f t="array" ref="BK215">SUMIFS('N1.3_Project_Listing'!$P$16:$P$829, 'N1.3_Project_Listing'!$E$16:$E$829,'N1.3_Project_Listing'!$E215, 'N1.3_Project_Listing'!$A$16:$A$829,ET_Risk_SC_Summation[[#Headers],[400kV Underground Cable]])</f>
        <v>0</v>
      </c>
      <c r="BL215" s="176" cm="1">
        <f t="array" ref="BL215">SUMIFS('N1.3_Project_Listing'!$P$16:$P$829, 'N1.3_Project_Listing'!$E$16:$E$829,'N1.3_Project_Listing'!$E215, 'N1.3_Project_Listing'!$A$16:$A$829,ET_Risk_SC_Summation[[#Headers],[400kV OHL Conductor]])</f>
        <v>0</v>
      </c>
      <c r="BM215" s="176" cm="1">
        <f t="array" ref="BM215">SUMIFS('N1.3_Project_Listing'!$P$16:$P$829, 'N1.3_Project_Listing'!$E$16:$E$829,'N1.3_Project_Listing'!$E215, 'N1.3_Project_Listing'!$A$16:$A$829,ET_Risk_SC_Summation[[#Headers],[400kV OHL Fittings]])</f>
        <v>0</v>
      </c>
      <c r="BN215" s="176" cm="1">
        <f t="array" ref="BN215">SUMIFS('N1.3_Project_Listing'!$P$16:$P$829, 'N1.3_Project_Listing'!$E$16:$E$829,'N1.3_Project_Listing'!$E215, 'N1.3_Project_Listing'!$A$16:$A$829,ET_Risk_SC_Summation[[#Headers],[400kV OHL Tower]])</f>
        <v>0</v>
      </c>
      <c r="BO215" s="177" t="str">
        <f>IF(SUM(ET_Risk_SC_Summation[[#This Row],[132kV Circuit Breaker]:[400kV OHL Tower]])=0, "n/a", INDEX(ET_Risk_SC_Summation[#Headers],1,MATCH(MAX(ET_Risk_SC_Summation[[#This Row],[132kV Circuit Breaker]:[400kV OHL Tower]]),ET_Risk_SC_Summation[[#This Row],[132kV Circuit Breaker]:[400kV OHL Tower]],0)))</f>
        <v>n/a</v>
      </c>
      <c r="BP215" s="177" t="str">
        <f>IFERROR(INDEX('N0.7_Lookup_References'!$G$77:$G$98,MATCH(ET_Risk_SC_Summation[[#This Row],[Mxx Category]],'N0.7_Lookup_References'!$F$77:$F$98,0)),"")</f>
        <v/>
      </c>
    </row>
    <row r="216" spans="1:68" ht="54">
      <c r="A216" s="160" t="str">
        <f>IFERROR(INDEX(N1.2_Intervention_Types[NARM Asset Category],MATCH('N1.3_Project_Listing'!$C216,N1.2_Intervention_Types[Intervention Type ID],0),1),"")</f>
        <v>Mains</v>
      </c>
      <c r="B216" s="160" t="str">
        <f>IF($D$2="GD",IFERROR(INDEX(N1.2_Intervention_Types[C&amp;V Asset Category (GD)],MATCH('N1.3_Project_Listing'!$C216,N1.2_Intervention_Types[Intervention Type ID],0),1),""),IFERROR(INDEX(N1.2_Intervention_Types[NARM Asset Category],MATCH('N1.3_Project_Listing'!$C216,N1.2_Intervention_Types[Intervention Type ID],0),1),""))</f>
        <v>Mains</v>
      </c>
      <c r="C216" s="67">
        <f>IFERROR(INDEX(N1.2_Intervention_Types[Intervention Type ID],MATCH('N1.3_Project_Listing'!$I216,N1.2_Intervention_Types[Intervention Type],0),1),"")</f>
        <v>1</v>
      </c>
      <c r="D216" s="160" t="str">
        <f>IFERROR(INDEX(N1.2_Intervention_Types[Intervention Category],MATCH('N1.3_Project_Listing'!$C216,N1.2_Intervention_Types[Intervention Type ID],0),1),"")</f>
        <v>Replacement</v>
      </c>
      <c r="E216" s="210" t="s">
        <v>788</v>
      </c>
      <c r="F216" s="236" t="s">
        <v>789</v>
      </c>
      <c r="G216" s="236" t="s">
        <v>206</v>
      </c>
      <c r="H216" s="236" t="s">
        <v>300</v>
      </c>
      <c r="I216" s="151" t="s">
        <v>790</v>
      </c>
      <c r="J216" s="139">
        <v>2027</v>
      </c>
      <c r="K216" s="312">
        <v>260.36304736835388</v>
      </c>
      <c r="L216" s="312">
        <v>255.1557864209868</v>
      </c>
      <c r="M216" s="312">
        <v>0</v>
      </c>
      <c r="N216" s="343">
        <v>5.2176247776273099</v>
      </c>
      <c r="O216" s="343">
        <v>1.2189029664728275</v>
      </c>
      <c r="P216" s="365">
        <v>596.52423328359146</v>
      </c>
      <c r="Q216" s="366">
        <f t="shared" si="22"/>
        <v>3.9987218111544824</v>
      </c>
      <c r="R216" s="368">
        <f>AP216</f>
        <v>260.36304736835388</v>
      </c>
      <c r="S216" s="67" t="str">
        <f>IFERROR(INDEX('N0.7_Lookup_References'!$C$13:$C$72,MATCH($A216,'N0.7_Lookup_References'!$B$13:$B$72,0)),"")</f>
        <v>km</v>
      </c>
      <c r="T216" s="338" t="str">
        <f t="shared" si="23"/>
        <v>Difference</v>
      </c>
      <c r="V216" s="358">
        <v>0</v>
      </c>
      <c r="W216" s="358">
        <v>0</v>
      </c>
      <c r="X216" s="358">
        <v>0</v>
      </c>
      <c r="Y216" s="358">
        <v>0</v>
      </c>
      <c r="Z216" s="358">
        <v>0</v>
      </c>
      <c r="AA216" s="358">
        <v>148.57818676715783</v>
      </c>
      <c r="AB216" s="358">
        <v>0</v>
      </c>
      <c r="AC216" s="358">
        <v>0</v>
      </c>
      <c r="AD216" s="358">
        <v>0</v>
      </c>
      <c r="AE216" s="358">
        <v>111.78486060119604</v>
      </c>
      <c r="AF216" s="358">
        <v>255.1557864209868</v>
      </c>
      <c r="AG216" s="358">
        <v>0</v>
      </c>
      <c r="AH216" s="358">
        <v>0</v>
      </c>
      <c r="AI216" s="358">
        <v>0</v>
      </c>
      <c r="AJ216" s="358">
        <v>0</v>
      </c>
      <c r="AK216" s="358">
        <v>0</v>
      </c>
      <c r="AL216" s="358">
        <v>0</v>
      </c>
      <c r="AM216" s="358">
        <v>0</v>
      </c>
      <c r="AN216" s="358">
        <v>0</v>
      </c>
      <c r="AO216" s="358">
        <v>0</v>
      </c>
      <c r="AP216" s="63">
        <v>260.36304736835388</v>
      </c>
      <c r="AQ216" s="63">
        <v>255.1557864209868</v>
      </c>
      <c r="AR216" s="63">
        <v>-5.2072609473670752</v>
      </c>
      <c r="AT216" s="176" cm="1">
        <f t="array" ref="AT216">SUMIFS('N1.3_Project_Listing'!$P$16:$P$829, 'N1.3_Project_Listing'!$E$16:$E$829,'N1.3_Project_Listing'!$E216, 'N1.3_Project_Listing'!$A$16:$A$829,ET_Risk_SC_Summation[[#Headers],[132kV Circuit Breaker]])</f>
        <v>0</v>
      </c>
      <c r="AU216" s="176" cm="1">
        <f t="array" ref="AU216">SUMIFS('N1.3_Project_Listing'!$P$16:$P$829, 'N1.3_Project_Listing'!$E$16:$E$829,'N1.3_Project_Listing'!$E216, 'N1.3_Project_Listing'!$A$16:$A$829,ET_Risk_SC_Summation[[#Headers],[132kV Transformer]])</f>
        <v>0</v>
      </c>
      <c r="AV216" s="176" cm="1">
        <f t="array" ref="AV216">SUMIFS('N1.3_Project_Listing'!$P$16:$P$829, 'N1.3_Project_Listing'!$E$16:$E$829,'N1.3_Project_Listing'!$E216, 'N1.3_Project_Listing'!$A$16:$A$829,ET_Risk_SC_Summation[[#Headers],[132kV Reactor]])</f>
        <v>0</v>
      </c>
      <c r="AW216" s="176" cm="1">
        <f t="array" ref="AW216">SUMIFS('N1.3_Project_Listing'!$P$16:$P$829, 'N1.3_Project_Listing'!$E$16:$E$829,'N1.3_Project_Listing'!$E216, 'N1.3_Project_Listing'!$A$16:$A$829,ET_Risk_SC_Summation[[#Headers],[132kV Underground Cable]])</f>
        <v>0</v>
      </c>
      <c r="AX216" s="176" cm="1">
        <f t="array" ref="AX216">SUMIFS('N1.3_Project_Listing'!$P$16:$P$829, 'N1.3_Project_Listing'!$E$16:$E$829,'N1.3_Project_Listing'!$E216, 'N1.3_Project_Listing'!$A$16:$A$829,ET_Risk_SC_Summation[[#Headers],[132kV OHL Conductor]])</f>
        <v>0</v>
      </c>
      <c r="AY216" s="176" cm="1">
        <f t="array" ref="AY216">SUMIFS('N1.3_Project_Listing'!$P$16:$P$829, 'N1.3_Project_Listing'!$E$16:$E$829,'N1.3_Project_Listing'!$E216, 'N1.3_Project_Listing'!$A$16:$A$829,ET_Risk_SC_Summation[[#Headers],[132kV OHL Fittings]])</f>
        <v>0</v>
      </c>
      <c r="AZ216" s="176" cm="1">
        <f t="array" ref="AZ216">SUMIFS('N1.3_Project_Listing'!$P$16:$P$829, 'N1.3_Project_Listing'!$E$16:$E$829,'N1.3_Project_Listing'!$E216, 'N1.3_Project_Listing'!$A$16:$A$829,ET_Risk_SC_Summation[[#Headers],[132kV OHL Tower]])</f>
        <v>0</v>
      </c>
      <c r="BA216" s="176" cm="1">
        <f t="array" ref="BA216">SUMIFS('N1.3_Project_Listing'!$P$16:$P$829, 'N1.3_Project_Listing'!$E$16:$E$829,'N1.3_Project_Listing'!$E216, 'N1.3_Project_Listing'!$A$16:$A$829,ET_Risk_SC_Summation[[#Headers],[275kV Circuit Breaker]])</f>
        <v>0</v>
      </c>
      <c r="BB216" s="176" cm="1">
        <f t="array" ref="BB216">SUMIFS('N1.3_Project_Listing'!$P$16:$P$829, 'N1.3_Project_Listing'!$E$16:$E$829,'N1.3_Project_Listing'!$E216, 'N1.3_Project_Listing'!$A$16:$A$829,ET_Risk_SC_Summation[[#Headers],[275kV Transformer]])</f>
        <v>0</v>
      </c>
      <c r="BC216" s="176" cm="1">
        <f t="array" ref="BC216">SUMIFS('N1.3_Project_Listing'!$P$16:$P$829, 'N1.3_Project_Listing'!$E$16:$E$829,'N1.3_Project_Listing'!$E216, 'N1.3_Project_Listing'!$A$16:$A$829,ET_Risk_SC_Summation[[#Headers],[275kV Reactor]])</f>
        <v>0</v>
      </c>
      <c r="BD216" s="176" cm="1">
        <f t="array" ref="BD216">SUMIFS('N1.3_Project_Listing'!$P$16:$P$829, 'N1.3_Project_Listing'!$E$16:$E$829,'N1.3_Project_Listing'!$E216, 'N1.3_Project_Listing'!$A$16:$A$829,ET_Risk_SC_Summation[[#Headers],[275kV Underground Cable]])</f>
        <v>0</v>
      </c>
      <c r="BE216" s="176" cm="1">
        <f t="array" ref="BE216">SUMIFS('N1.3_Project_Listing'!$P$16:$P$829, 'N1.3_Project_Listing'!$E$16:$E$829,'N1.3_Project_Listing'!$E216, 'N1.3_Project_Listing'!$A$16:$A$829,ET_Risk_SC_Summation[[#Headers],[275kV OHL Conductor]])</f>
        <v>0</v>
      </c>
      <c r="BF216" s="176" cm="1">
        <f t="array" ref="BF216">SUMIFS('N1.3_Project_Listing'!$P$16:$P$829, 'N1.3_Project_Listing'!$E$16:$E$829,'N1.3_Project_Listing'!$E216, 'N1.3_Project_Listing'!$A$16:$A$829,ET_Risk_SC_Summation[[#Headers],[275kV OHL Fittings]])</f>
        <v>0</v>
      </c>
      <c r="BG216" s="176" cm="1">
        <f t="array" ref="BG216">SUMIFS('N1.3_Project_Listing'!$P$16:$P$829, 'N1.3_Project_Listing'!$E$16:$E$829,'N1.3_Project_Listing'!$E216, 'N1.3_Project_Listing'!$A$16:$A$829,ET_Risk_SC_Summation[[#Headers],[275kV OHL Tower]])</f>
        <v>0</v>
      </c>
      <c r="BH216" s="176" cm="1">
        <f t="array" ref="BH216">SUMIFS('N1.3_Project_Listing'!$P$16:$P$829, 'N1.3_Project_Listing'!$E$16:$E$829,'N1.3_Project_Listing'!$E216, 'N1.3_Project_Listing'!$A$16:$A$829,ET_Risk_SC_Summation[[#Headers],[400kV Circuit Breaker]])</f>
        <v>0</v>
      </c>
      <c r="BI216" s="176" cm="1">
        <f t="array" ref="BI216">SUMIFS('N1.3_Project_Listing'!$P$16:$P$829, 'N1.3_Project_Listing'!$E$16:$E$829,'N1.3_Project_Listing'!$E216, 'N1.3_Project_Listing'!$A$16:$A$829,ET_Risk_SC_Summation[[#Headers],[400kV Transformer]])</f>
        <v>0</v>
      </c>
      <c r="BJ216" s="176" cm="1">
        <f t="array" ref="BJ216">SUMIFS('N1.3_Project_Listing'!$P$16:$P$829, 'N1.3_Project_Listing'!$E$16:$E$829,'N1.3_Project_Listing'!$E216, 'N1.3_Project_Listing'!$A$16:$A$829,ET_Risk_SC_Summation[[#Headers],[400kV Reactor]])</f>
        <v>0</v>
      </c>
      <c r="BK216" s="176" cm="1">
        <f t="array" ref="BK216">SUMIFS('N1.3_Project_Listing'!$P$16:$P$829, 'N1.3_Project_Listing'!$E$16:$E$829,'N1.3_Project_Listing'!$E216, 'N1.3_Project_Listing'!$A$16:$A$829,ET_Risk_SC_Summation[[#Headers],[400kV Underground Cable]])</f>
        <v>0</v>
      </c>
      <c r="BL216" s="176" cm="1">
        <f t="array" ref="BL216">SUMIFS('N1.3_Project_Listing'!$P$16:$P$829, 'N1.3_Project_Listing'!$E$16:$E$829,'N1.3_Project_Listing'!$E216, 'N1.3_Project_Listing'!$A$16:$A$829,ET_Risk_SC_Summation[[#Headers],[400kV OHL Conductor]])</f>
        <v>0</v>
      </c>
      <c r="BM216" s="176" cm="1">
        <f t="array" ref="BM216">SUMIFS('N1.3_Project_Listing'!$P$16:$P$829, 'N1.3_Project_Listing'!$E$16:$E$829,'N1.3_Project_Listing'!$E216, 'N1.3_Project_Listing'!$A$16:$A$829,ET_Risk_SC_Summation[[#Headers],[400kV OHL Fittings]])</f>
        <v>0</v>
      </c>
      <c r="BN216" s="176" cm="1">
        <f t="array" ref="BN216">SUMIFS('N1.3_Project_Listing'!$P$16:$P$829, 'N1.3_Project_Listing'!$E$16:$E$829,'N1.3_Project_Listing'!$E216, 'N1.3_Project_Listing'!$A$16:$A$829,ET_Risk_SC_Summation[[#Headers],[400kV OHL Tower]])</f>
        <v>0</v>
      </c>
      <c r="BO216" s="177" t="str">
        <f>IF(SUM(ET_Risk_SC_Summation[[#This Row],[132kV Circuit Breaker]:[400kV OHL Tower]])=0, "n/a", INDEX(ET_Risk_SC_Summation[#Headers],1,MATCH(MAX(ET_Risk_SC_Summation[[#This Row],[132kV Circuit Breaker]:[400kV OHL Tower]]),ET_Risk_SC_Summation[[#This Row],[132kV Circuit Breaker]:[400kV OHL Tower]],0)))</f>
        <v>n/a</v>
      </c>
      <c r="BP216" s="177" t="str">
        <f>IFERROR(INDEX('N0.7_Lookup_References'!$G$77:$G$98,MATCH(ET_Risk_SC_Summation[[#This Row],[Mxx Category]],'N0.7_Lookup_References'!$F$77:$F$98,0)),"")</f>
        <v/>
      </c>
    </row>
    <row r="217" spans="1:68" ht="54">
      <c r="A217" s="160" t="str">
        <f>IFERROR(INDEX(N1.2_Intervention_Types[NARM Asset Category],MATCH('N1.3_Project_Listing'!$C217,N1.2_Intervention_Types[Intervention Type ID],0),1),"")</f>
        <v>Mains</v>
      </c>
      <c r="B217" s="160" t="str">
        <f>IF($D$2="GD",IFERROR(INDEX(N1.2_Intervention_Types[C&amp;V Asset Category (GD)],MATCH('N1.3_Project_Listing'!$C217,N1.2_Intervention_Types[Intervention Type ID],0),1),""),IFERROR(INDEX(N1.2_Intervention_Types[NARM Asset Category],MATCH('N1.3_Project_Listing'!$C217,N1.2_Intervention_Types[Intervention Type ID],0),1),""))</f>
        <v>Mains</v>
      </c>
      <c r="C217" s="67">
        <f>IFERROR(INDEX(N1.2_Intervention_Types[Intervention Type ID],MATCH('N1.3_Project_Listing'!$I217,N1.2_Intervention_Types[Intervention Type],0),1),"")</f>
        <v>1</v>
      </c>
      <c r="D217" s="160" t="str">
        <f>IFERROR(INDEX(N1.2_Intervention_Types[Intervention Category],MATCH('N1.3_Project_Listing'!$C217,N1.2_Intervention_Types[Intervention Type ID],0),1),"")</f>
        <v>Replacement</v>
      </c>
      <c r="E217" s="210" t="s">
        <v>788</v>
      </c>
      <c r="F217" s="236" t="s">
        <v>789</v>
      </c>
      <c r="G217" s="236" t="s">
        <v>206</v>
      </c>
      <c r="H217" s="236" t="s">
        <v>300</v>
      </c>
      <c r="I217" s="151" t="s">
        <v>790</v>
      </c>
      <c r="J217" s="139">
        <v>2028</v>
      </c>
      <c r="K217" s="312">
        <v>260.36304736835388</v>
      </c>
      <c r="L217" s="312">
        <v>255.1557864209868</v>
      </c>
      <c r="M217" s="312">
        <v>0</v>
      </c>
      <c r="N217" s="343">
        <v>5.2176247776273099</v>
      </c>
      <c r="O217" s="343">
        <v>1.2189029664728275</v>
      </c>
      <c r="P217" s="365">
        <v>596.52423328359146</v>
      </c>
      <c r="Q217" s="366">
        <f t="shared" si="22"/>
        <v>3.9987218111544824</v>
      </c>
      <c r="R217" s="368">
        <f t="shared" ref="R217:R280" si="24">AP217</f>
        <v>260.36304736835388</v>
      </c>
      <c r="S217" s="67" t="str">
        <f>IFERROR(INDEX('N0.7_Lookup_References'!$C$13:$C$72,MATCH($A217,'N0.7_Lookup_References'!$B$13:$B$72,0)),"")</f>
        <v>km</v>
      </c>
      <c r="T217" s="338" t="str">
        <f t="shared" si="23"/>
        <v>Difference</v>
      </c>
      <c r="V217" s="358">
        <v>0</v>
      </c>
      <c r="W217" s="358">
        <v>0</v>
      </c>
      <c r="X217" s="358">
        <v>0</v>
      </c>
      <c r="Y217" s="358">
        <v>0</v>
      </c>
      <c r="Z217" s="358">
        <v>0</v>
      </c>
      <c r="AA217" s="358">
        <v>148.57818676715783</v>
      </c>
      <c r="AB217" s="358">
        <v>0</v>
      </c>
      <c r="AC217" s="358">
        <v>0</v>
      </c>
      <c r="AD217" s="358">
        <v>0</v>
      </c>
      <c r="AE217" s="358">
        <v>111.78486060119604</v>
      </c>
      <c r="AF217" s="358">
        <v>255.1557864209868</v>
      </c>
      <c r="AG217" s="358">
        <v>0</v>
      </c>
      <c r="AH217" s="358">
        <v>0</v>
      </c>
      <c r="AI217" s="358">
        <v>0</v>
      </c>
      <c r="AJ217" s="358">
        <v>0</v>
      </c>
      <c r="AK217" s="358">
        <v>0</v>
      </c>
      <c r="AL217" s="358">
        <v>0</v>
      </c>
      <c r="AM217" s="358">
        <v>0</v>
      </c>
      <c r="AN217" s="358">
        <v>0</v>
      </c>
      <c r="AO217" s="358">
        <v>0</v>
      </c>
      <c r="AP217" s="63">
        <v>260.36304736835388</v>
      </c>
      <c r="AQ217" s="63">
        <v>255.1557864209868</v>
      </c>
      <c r="AR217" s="63">
        <v>-5.2072609473670752</v>
      </c>
      <c r="AT217" s="176" cm="1">
        <f t="array" ref="AT217">SUMIFS('N1.3_Project_Listing'!$P$16:$P$829, 'N1.3_Project_Listing'!$E$16:$E$829,'N1.3_Project_Listing'!$E217, 'N1.3_Project_Listing'!$A$16:$A$829,ET_Risk_SC_Summation[[#Headers],[132kV Circuit Breaker]])</f>
        <v>0</v>
      </c>
      <c r="AU217" s="176" cm="1">
        <f t="array" ref="AU217">SUMIFS('N1.3_Project_Listing'!$P$16:$P$829, 'N1.3_Project_Listing'!$E$16:$E$829,'N1.3_Project_Listing'!$E217, 'N1.3_Project_Listing'!$A$16:$A$829,ET_Risk_SC_Summation[[#Headers],[132kV Transformer]])</f>
        <v>0</v>
      </c>
      <c r="AV217" s="176" cm="1">
        <f t="array" ref="AV217">SUMIFS('N1.3_Project_Listing'!$P$16:$P$829, 'N1.3_Project_Listing'!$E$16:$E$829,'N1.3_Project_Listing'!$E217, 'N1.3_Project_Listing'!$A$16:$A$829,ET_Risk_SC_Summation[[#Headers],[132kV Reactor]])</f>
        <v>0</v>
      </c>
      <c r="AW217" s="176" cm="1">
        <f t="array" ref="AW217">SUMIFS('N1.3_Project_Listing'!$P$16:$P$829, 'N1.3_Project_Listing'!$E$16:$E$829,'N1.3_Project_Listing'!$E217, 'N1.3_Project_Listing'!$A$16:$A$829,ET_Risk_SC_Summation[[#Headers],[132kV Underground Cable]])</f>
        <v>0</v>
      </c>
      <c r="AX217" s="176" cm="1">
        <f t="array" ref="AX217">SUMIFS('N1.3_Project_Listing'!$P$16:$P$829, 'N1.3_Project_Listing'!$E$16:$E$829,'N1.3_Project_Listing'!$E217, 'N1.3_Project_Listing'!$A$16:$A$829,ET_Risk_SC_Summation[[#Headers],[132kV OHL Conductor]])</f>
        <v>0</v>
      </c>
      <c r="AY217" s="176" cm="1">
        <f t="array" ref="AY217">SUMIFS('N1.3_Project_Listing'!$P$16:$P$829, 'N1.3_Project_Listing'!$E$16:$E$829,'N1.3_Project_Listing'!$E217, 'N1.3_Project_Listing'!$A$16:$A$829,ET_Risk_SC_Summation[[#Headers],[132kV OHL Fittings]])</f>
        <v>0</v>
      </c>
      <c r="AZ217" s="176" cm="1">
        <f t="array" ref="AZ217">SUMIFS('N1.3_Project_Listing'!$P$16:$P$829, 'N1.3_Project_Listing'!$E$16:$E$829,'N1.3_Project_Listing'!$E217, 'N1.3_Project_Listing'!$A$16:$A$829,ET_Risk_SC_Summation[[#Headers],[132kV OHL Tower]])</f>
        <v>0</v>
      </c>
      <c r="BA217" s="176" cm="1">
        <f t="array" ref="BA217">SUMIFS('N1.3_Project_Listing'!$P$16:$P$829, 'N1.3_Project_Listing'!$E$16:$E$829,'N1.3_Project_Listing'!$E217, 'N1.3_Project_Listing'!$A$16:$A$829,ET_Risk_SC_Summation[[#Headers],[275kV Circuit Breaker]])</f>
        <v>0</v>
      </c>
      <c r="BB217" s="176" cm="1">
        <f t="array" ref="BB217">SUMIFS('N1.3_Project_Listing'!$P$16:$P$829, 'N1.3_Project_Listing'!$E$16:$E$829,'N1.3_Project_Listing'!$E217, 'N1.3_Project_Listing'!$A$16:$A$829,ET_Risk_SC_Summation[[#Headers],[275kV Transformer]])</f>
        <v>0</v>
      </c>
      <c r="BC217" s="176" cm="1">
        <f t="array" ref="BC217">SUMIFS('N1.3_Project_Listing'!$P$16:$P$829, 'N1.3_Project_Listing'!$E$16:$E$829,'N1.3_Project_Listing'!$E217, 'N1.3_Project_Listing'!$A$16:$A$829,ET_Risk_SC_Summation[[#Headers],[275kV Reactor]])</f>
        <v>0</v>
      </c>
      <c r="BD217" s="176" cm="1">
        <f t="array" ref="BD217">SUMIFS('N1.3_Project_Listing'!$P$16:$P$829, 'N1.3_Project_Listing'!$E$16:$E$829,'N1.3_Project_Listing'!$E217, 'N1.3_Project_Listing'!$A$16:$A$829,ET_Risk_SC_Summation[[#Headers],[275kV Underground Cable]])</f>
        <v>0</v>
      </c>
      <c r="BE217" s="176" cm="1">
        <f t="array" ref="BE217">SUMIFS('N1.3_Project_Listing'!$P$16:$P$829, 'N1.3_Project_Listing'!$E$16:$E$829,'N1.3_Project_Listing'!$E217, 'N1.3_Project_Listing'!$A$16:$A$829,ET_Risk_SC_Summation[[#Headers],[275kV OHL Conductor]])</f>
        <v>0</v>
      </c>
      <c r="BF217" s="176" cm="1">
        <f t="array" ref="BF217">SUMIFS('N1.3_Project_Listing'!$P$16:$P$829, 'N1.3_Project_Listing'!$E$16:$E$829,'N1.3_Project_Listing'!$E217, 'N1.3_Project_Listing'!$A$16:$A$829,ET_Risk_SC_Summation[[#Headers],[275kV OHL Fittings]])</f>
        <v>0</v>
      </c>
      <c r="BG217" s="176" cm="1">
        <f t="array" ref="BG217">SUMIFS('N1.3_Project_Listing'!$P$16:$P$829, 'N1.3_Project_Listing'!$E$16:$E$829,'N1.3_Project_Listing'!$E217, 'N1.3_Project_Listing'!$A$16:$A$829,ET_Risk_SC_Summation[[#Headers],[275kV OHL Tower]])</f>
        <v>0</v>
      </c>
      <c r="BH217" s="176" cm="1">
        <f t="array" ref="BH217">SUMIFS('N1.3_Project_Listing'!$P$16:$P$829, 'N1.3_Project_Listing'!$E$16:$E$829,'N1.3_Project_Listing'!$E217, 'N1.3_Project_Listing'!$A$16:$A$829,ET_Risk_SC_Summation[[#Headers],[400kV Circuit Breaker]])</f>
        <v>0</v>
      </c>
      <c r="BI217" s="176" cm="1">
        <f t="array" ref="BI217">SUMIFS('N1.3_Project_Listing'!$P$16:$P$829, 'N1.3_Project_Listing'!$E$16:$E$829,'N1.3_Project_Listing'!$E217, 'N1.3_Project_Listing'!$A$16:$A$829,ET_Risk_SC_Summation[[#Headers],[400kV Transformer]])</f>
        <v>0</v>
      </c>
      <c r="BJ217" s="176" cm="1">
        <f t="array" ref="BJ217">SUMIFS('N1.3_Project_Listing'!$P$16:$P$829, 'N1.3_Project_Listing'!$E$16:$E$829,'N1.3_Project_Listing'!$E217, 'N1.3_Project_Listing'!$A$16:$A$829,ET_Risk_SC_Summation[[#Headers],[400kV Reactor]])</f>
        <v>0</v>
      </c>
      <c r="BK217" s="176" cm="1">
        <f t="array" ref="BK217">SUMIFS('N1.3_Project_Listing'!$P$16:$P$829, 'N1.3_Project_Listing'!$E$16:$E$829,'N1.3_Project_Listing'!$E217, 'N1.3_Project_Listing'!$A$16:$A$829,ET_Risk_SC_Summation[[#Headers],[400kV Underground Cable]])</f>
        <v>0</v>
      </c>
      <c r="BL217" s="176" cm="1">
        <f t="array" ref="BL217">SUMIFS('N1.3_Project_Listing'!$P$16:$P$829, 'N1.3_Project_Listing'!$E$16:$E$829,'N1.3_Project_Listing'!$E217, 'N1.3_Project_Listing'!$A$16:$A$829,ET_Risk_SC_Summation[[#Headers],[400kV OHL Conductor]])</f>
        <v>0</v>
      </c>
      <c r="BM217" s="176" cm="1">
        <f t="array" ref="BM217">SUMIFS('N1.3_Project_Listing'!$P$16:$P$829, 'N1.3_Project_Listing'!$E$16:$E$829,'N1.3_Project_Listing'!$E217, 'N1.3_Project_Listing'!$A$16:$A$829,ET_Risk_SC_Summation[[#Headers],[400kV OHL Fittings]])</f>
        <v>0</v>
      </c>
      <c r="BN217" s="176" cm="1">
        <f t="array" ref="BN217">SUMIFS('N1.3_Project_Listing'!$P$16:$P$829, 'N1.3_Project_Listing'!$E$16:$E$829,'N1.3_Project_Listing'!$E217, 'N1.3_Project_Listing'!$A$16:$A$829,ET_Risk_SC_Summation[[#Headers],[400kV OHL Tower]])</f>
        <v>0</v>
      </c>
      <c r="BO217" s="177" t="str">
        <f>IF(SUM(ET_Risk_SC_Summation[[#This Row],[132kV Circuit Breaker]:[400kV OHL Tower]])=0, "n/a", INDEX(ET_Risk_SC_Summation[#Headers],1,MATCH(MAX(ET_Risk_SC_Summation[[#This Row],[132kV Circuit Breaker]:[400kV OHL Tower]]),ET_Risk_SC_Summation[[#This Row],[132kV Circuit Breaker]:[400kV OHL Tower]],0)))</f>
        <v>n/a</v>
      </c>
      <c r="BP217" s="177" t="str">
        <f>IFERROR(INDEX('N0.7_Lookup_References'!$G$77:$G$98,MATCH(ET_Risk_SC_Summation[[#This Row],[Mxx Category]],'N0.7_Lookup_References'!$F$77:$F$98,0)),"")</f>
        <v/>
      </c>
    </row>
    <row r="218" spans="1:68" ht="54">
      <c r="A218" s="160" t="str">
        <f>IFERROR(INDEX(N1.2_Intervention_Types[NARM Asset Category],MATCH('N1.3_Project_Listing'!$C218,N1.2_Intervention_Types[Intervention Type ID],0),1),"")</f>
        <v>Mains</v>
      </c>
      <c r="B218" s="160" t="str">
        <f>IF($D$2="GD",IFERROR(INDEX(N1.2_Intervention_Types[C&amp;V Asset Category (GD)],MATCH('N1.3_Project_Listing'!$C218,N1.2_Intervention_Types[Intervention Type ID],0),1),""),IFERROR(INDEX(N1.2_Intervention_Types[NARM Asset Category],MATCH('N1.3_Project_Listing'!$C218,N1.2_Intervention_Types[Intervention Type ID],0),1),""))</f>
        <v>Mains</v>
      </c>
      <c r="C218" s="67">
        <f>IFERROR(INDEX(N1.2_Intervention_Types[Intervention Type ID],MATCH('N1.3_Project_Listing'!$I218,N1.2_Intervention_Types[Intervention Type],0),1),"")</f>
        <v>1</v>
      </c>
      <c r="D218" s="160" t="str">
        <f>IFERROR(INDEX(N1.2_Intervention_Types[Intervention Category],MATCH('N1.3_Project_Listing'!$C218,N1.2_Intervention_Types[Intervention Type ID],0),1),"")</f>
        <v>Replacement</v>
      </c>
      <c r="E218" s="210" t="s">
        <v>788</v>
      </c>
      <c r="F218" s="236" t="s">
        <v>789</v>
      </c>
      <c r="G218" s="236" t="s">
        <v>206</v>
      </c>
      <c r="H218" s="236" t="s">
        <v>300</v>
      </c>
      <c r="I218" s="151" t="s">
        <v>790</v>
      </c>
      <c r="J218" s="139">
        <v>2029</v>
      </c>
      <c r="K218" s="312">
        <v>260.36304736835388</v>
      </c>
      <c r="L218" s="312">
        <v>255.1557864209868</v>
      </c>
      <c r="M218" s="312">
        <v>0</v>
      </c>
      <c r="N218" s="343">
        <v>5.2176247776273099</v>
      </c>
      <c r="O218" s="343">
        <v>1.2189029664728275</v>
      </c>
      <c r="P218" s="365">
        <v>596.52423328359146</v>
      </c>
      <c r="Q218" s="366">
        <f t="shared" si="22"/>
        <v>3.9987218111544824</v>
      </c>
      <c r="R218" s="368">
        <f t="shared" si="24"/>
        <v>260.36304736835388</v>
      </c>
      <c r="S218" s="67" t="str">
        <f>IFERROR(INDEX('N0.7_Lookup_References'!$C$13:$C$72,MATCH($A218,'N0.7_Lookup_References'!$B$13:$B$72,0)),"")</f>
        <v>km</v>
      </c>
      <c r="T218" s="338" t="str">
        <f t="shared" si="23"/>
        <v>Difference</v>
      </c>
      <c r="V218" s="358">
        <v>0</v>
      </c>
      <c r="W218" s="358">
        <v>0</v>
      </c>
      <c r="X218" s="358">
        <v>0</v>
      </c>
      <c r="Y218" s="358">
        <v>0</v>
      </c>
      <c r="Z218" s="358">
        <v>0</v>
      </c>
      <c r="AA218" s="358">
        <v>148.57818676715783</v>
      </c>
      <c r="AB218" s="358">
        <v>0</v>
      </c>
      <c r="AC218" s="358">
        <v>0</v>
      </c>
      <c r="AD218" s="358">
        <v>0</v>
      </c>
      <c r="AE218" s="358">
        <v>111.78486060119604</v>
      </c>
      <c r="AF218" s="358">
        <v>255.1557864209868</v>
      </c>
      <c r="AG218" s="358">
        <v>0</v>
      </c>
      <c r="AH218" s="358">
        <v>0</v>
      </c>
      <c r="AI218" s="358">
        <v>0</v>
      </c>
      <c r="AJ218" s="358">
        <v>0</v>
      </c>
      <c r="AK218" s="358">
        <v>0</v>
      </c>
      <c r="AL218" s="358">
        <v>0</v>
      </c>
      <c r="AM218" s="358">
        <v>0</v>
      </c>
      <c r="AN218" s="358">
        <v>0</v>
      </c>
      <c r="AO218" s="358">
        <v>0</v>
      </c>
      <c r="AP218" s="63">
        <v>260.36304736835388</v>
      </c>
      <c r="AQ218" s="63">
        <v>255.1557864209868</v>
      </c>
      <c r="AR218" s="63">
        <v>-5.2072609473670752</v>
      </c>
      <c r="AT218" s="176" cm="1">
        <f t="array" ref="AT218">SUMIFS('N1.3_Project_Listing'!$P$16:$P$829, 'N1.3_Project_Listing'!$E$16:$E$829,'N1.3_Project_Listing'!$E218, 'N1.3_Project_Listing'!$A$16:$A$829,ET_Risk_SC_Summation[[#Headers],[132kV Circuit Breaker]])</f>
        <v>0</v>
      </c>
      <c r="AU218" s="176" cm="1">
        <f t="array" ref="AU218">SUMIFS('N1.3_Project_Listing'!$P$16:$P$829, 'N1.3_Project_Listing'!$E$16:$E$829,'N1.3_Project_Listing'!$E218, 'N1.3_Project_Listing'!$A$16:$A$829,ET_Risk_SC_Summation[[#Headers],[132kV Transformer]])</f>
        <v>0</v>
      </c>
      <c r="AV218" s="176" cm="1">
        <f t="array" ref="AV218">SUMIFS('N1.3_Project_Listing'!$P$16:$P$829, 'N1.3_Project_Listing'!$E$16:$E$829,'N1.3_Project_Listing'!$E218, 'N1.3_Project_Listing'!$A$16:$A$829,ET_Risk_SC_Summation[[#Headers],[132kV Reactor]])</f>
        <v>0</v>
      </c>
      <c r="AW218" s="176" cm="1">
        <f t="array" ref="AW218">SUMIFS('N1.3_Project_Listing'!$P$16:$P$829, 'N1.3_Project_Listing'!$E$16:$E$829,'N1.3_Project_Listing'!$E218, 'N1.3_Project_Listing'!$A$16:$A$829,ET_Risk_SC_Summation[[#Headers],[132kV Underground Cable]])</f>
        <v>0</v>
      </c>
      <c r="AX218" s="176" cm="1">
        <f t="array" ref="AX218">SUMIFS('N1.3_Project_Listing'!$P$16:$P$829, 'N1.3_Project_Listing'!$E$16:$E$829,'N1.3_Project_Listing'!$E218, 'N1.3_Project_Listing'!$A$16:$A$829,ET_Risk_SC_Summation[[#Headers],[132kV OHL Conductor]])</f>
        <v>0</v>
      </c>
      <c r="AY218" s="176" cm="1">
        <f t="array" ref="AY218">SUMIFS('N1.3_Project_Listing'!$P$16:$P$829, 'N1.3_Project_Listing'!$E$16:$E$829,'N1.3_Project_Listing'!$E218, 'N1.3_Project_Listing'!$A$16:$A$829,ET_Risk_SC_Summation[[#Headers],[132kV OHL Fittings]])</f>
        <v>0</v>
      </c>
      <c r="AZ218" s="176" cm="1">
        <f t="array" ref="AZ218">SUMIFS('N1.3_Project_Listing'!$P$16:$P$829, 'N1.3_Project_Listing'!$E$16:$E$829,'N1.3_Project_Listing'!$E218, 'N1.3_Project_Listing'!$A$16:$A$829,ET_Risk_SC_Summation[[#Headers],[132kV OHL Tower]])</f>
        <v>0</v>
      </c>
      <c r="BA218" s="176" cm="1">
        <f t="array" ref="BA218">SUMIFS('N1.3_Project_Listing'!$P$16:$P$829, 'N1.3_Project_Listing'!$E$16:$E$829,'N1.3_Project_Listing'!$E218, 'N1.3_Project_Listing'!$A$16:$A$829,ET_Risk_SC_Summation[[#Headers],[275kV Circuit Breaker]])</f>
        <v>0</v>
      </c>
      <c r="BB218" s="176" cm="1">
        <f t="array" ref="BB218">SUMIFS('N1.3_Project_Listing'!$P$16:$P$829, 'N1.3_Project_Listing'!$E$16:$E$829,'N1.3_Project_Listing'!$E218, 'N1.3_Project_Listing'!$A$16:$A$829,ET_Risk_SC_Summation[[#Headers],[275kV Transformer]])</f>
        <v>0</v>
      </c>
      <c r="BC218" s="176" cm="1">
        <f t="array" ref="BC218">SUMIFS('N1.3_Project_Listing'!$P$16:$P$829, 'N1.3_Project_Listing'!$E$16:$E$829,'N1.3_Project_Listing'!$E218, 'N1.3_Project_Listing'!$A$16:$A$829,ET_Risk_SC_Summation[[#Headers],[275kV Reactor]])</f>
        <v>0</v>
      </c>
      <c r="BD218" s="176" cm="1">
        <f t="array" ref="BD218">SUMIFS('N1.3_Project_Listing'!$P$16:$P$829, 'N1.3_Project_Listing'!$E$16:$E$829,'N1.3_Project_Listing'!$E218, 'N1.3_Project_Listing'!$A$16:$A$829,ET_Risk_SC_Summation[[#Headers],[275kV Underground Cable]])</f>
        <v>0</v>
      </c>
      <c r="BE218" s="176" cm="1">
        <f t="array" ref="BE218">SUMIFS('N1.3_Project_Listing'!$P$16:$P$829, 'N1.3_Project_Listing'!$E$16:$E$829,'N1.3_Project_Listing'!$E218, 'N1.3_Project_Listing'!$A$16:$A$829,ET_Risk_SC_Summation[[#Headers],[275kV OHL Conductor]])</f>
        <v>0</v>
      </c>
      <c r="BF218" s="176" cm="1">
        <f t="array" ref="BF218">SUMIFS('N1.3_Project_Listing'!$P$16:$P$829, 'N1.3_Project_Listing'!$E$16:$E$829,'N1.3_Project_Listing'!$E218, 'N1.3_Project_Listing'!$A$16:$A$829,ET_Risk_SC_Summation[[#Headers],[275kV OHL Fittings]])</f>
        <v>0</v>
      </c>
      <c r="BG218" s="176" cm="1">
        <f t="array" ref="BG218">SUMIFS('N1.3_Project_Listing'!$P$16:$P$829, 'N1.3_Project_Listing'!$E$16:$E$829,'N1.3_Project_Listing'!$E218, 'N1.3_Project_Listing'!$A$16:$A$829,ET_Risk_SC_Summation[[#Headers],[275kV OHL Tower]])</f>
        <v>0</v>
      </c>
      <c r="BH218" s="176" cm="1">
        <f t="array" ref="BH218">SUMIFS('N1.3_Project_Listing'!$P$16:$P$829, 'N1.3_Project_Listing'!$E$16:$E$829,'N1.3_Project_Listing'!$E218, 'N1.3_Project_Listing'!$A$16:$A$829,ET_Risk_SC_Summation[[#Headers],[400kV Circuit Breaker]])</f>
        <v>0</v>
      </c>
      <c r="BI218" s="176" cm="1">
        <f t="array" ref="BI218">SUMIFS('N1.3_Project_Listing'!$P$16:$P$829, 'N1.3_Project_Listing'!$E$16:$E$829,'N1.3_Project_Listing'!$E218, 'N1.3_Project_Listing'!$A$16:$A$829,ET_Risk_SC_Summation[[#Headers],[400kV Transformer]])</f>
        <v>0</v>
      </c>
      <c r="BJ218" s="176" cm="1">
        <f t="array" ref="BJ218">SUMIFS('N1.3_Project_Listing'!$P$16:$P$829, 'N1.3_Project_Listing'!$E$16:$E$829,'N1.3_Project_Listing'!$E218, 'N1.3_Project_Listing'!$A$16:$A$829,ET_Risk_SC_Summation[[#Headers],[400kV Reactor]])</f>
        <v>0</v>
      </c>
      <c r="BK218" s="176" cm="1">
        <f t="array" ref="BK218">SUMIFS('N1.3_Project_Listing'!$P$16:$P$829, 'N1.3_Project_Listing'!$E$16:$E$829,'N1.3_Project_Listing'!$E218, 'N1.3_Project_Listing'!$A$16:$A$829,ET_Risk_SC_Summation[[#Headers],[400kV Underground Cable]])</f>
        <v>0</v>
      </c>
      <c r="BL218" s="176" cm="1">
        <f t="array" ref="BL218">SUMIFS('N1.3_Project_Listing'!$P$16:$P$829, 'N1.3_Project_Listing'!$E$16:$E$829,'N1.3_Project_Listing'!$E218, 'N1.3_Project_Listing'!$A$16:$A$829,ET_Risk_SC_Summation[[#Headers],[400kV OHL Conductor]])</f>
        <v>0</v>
      </c>
      <c r="BM218" s="176" cm="1">
        <f t="array" ref="BM218">SUMIFS('N1.3_Project_Listing'!$P$16:$P$829, 'N1.3_Project_Listing'!$E$16:$E$829,'N1.3_Project_Listing'!$E218, 'N1.3_Project_Listing'!$A$16:$A$829,ET_Risk_SC_Summation[[#Headers],[400kV OHL Fittings]])</f>
        <v>0</v>
      </c>
      <c r="BN218" s="176" cm="1">
        <f t="array" ref="BN218">SUMIFS('N1.3_Project_Listing'!$P$16:$P$829, 'N1.3_Project_Listing'!$E$16:$E$829,'N1.3_Project_Listing'!$E218, 'N1.3_Project_Listing'!$A$16:$A$829,ET_Risk_SC_Summation[[#Headers],[400kV OHL Tower]])</f>
        <v>0</v>
      </c>
      <c r="BO218" s="177" t="str">
        <f>IF(SUM(ET_Risk_SC_Summation[[#This Row],[132kV Circuit Breaker]:[400kV OHL Tower]])=0, "n/a", INDEX(ET_Risk_SC_Summation[#Headers],1,MATCH(MAX(ET_Risk_SC_Summation[[#This Row],[132kV Circuit Breaker]:[400kV OHL Tower]]),ET_Risk_SC_Summation[[#This Row],[132kV Circuit Breaker]:[400kV OHL Tower]],0)))</f>
        <v>n/a</v>
      </c>
      <c r="BP218" s="177" t="str">
        <f>IFERROR(INDEX('N0.7_Lookup_References'!$G$77:$G$98,MATCH(ET_Risk_SC_Summation[[#This Row],[Mxx Category]],'N0.7_Lookup_References'!$F$77:$F$98,0)),"")</f>
        <v/>
      </c>
    </row>
    <row r="219" spans="1:68" ht="54">
      <c r="A219" s="160" t="str">
        <f>IFERROR(INDEX(N1.2_Intervention_Types[NARM Asset Category],MATCH('N1.3_Project_Listing'!$C219,N1.2_Intervention_Types[Intervention Type ID],0),1),"")</f>
        <v>Mains</v>
      </c>
      <c r="B219" s="160" t="str">
        <f>IF($D$2="GD",IFERROR(INDEX(N1.2_Intervention_Types[C&amp;V Asset Category (GD)],MATCH('N1.3_Project_Listing'!$C219,N1.2_Intervention_Types[Intervention Type ID],0),1),""),IFERROR(INDEX(N1.2_Intervention_Types[NARM Asset Category],MATCH('N1.3_Project_Listing'!$C219,N1.2_Intervention_Types[Intervention Type ID],0),1),""))</f>
        <v>Mains</v>
      </c>
      <c r="C219" s="67">
        <f>IFERROR(INDEX(N1.2_Intervention_Types[Intervention Type ID],MATCH('N1.3_Project_Listing'!$I219,N1.2_Intervention_Types[Intervention Type],0),1),"")</f>
        <v>1</v>
      </c>
      <c r="D219" s="160" t="str">
        <f>IFERROR(INDEX(N1.2_Intervention_Types[Intervention Category],MATCH('N1.3_Project_Listing'!$C219,N1.2_Intervention_Types[Intervention Type ID],0),1),"")</f>
        <v>Replacement</v>
      </c>
      <c r="E219" s="210" t="s">
        <v>788</v>
      </c>
      <c r="F219" s="236" t="s">
        <v>789</v>
      </c>
      <c r="G219" s="236" t="s">
        <v>206</v>
      </c>
      <c r="H219" s="236" t="s">
        <v>300</v>
      </c>
      <c r="I219" s="151" t="s">
        <v>790</v>
      </c>
      <c r="J219" s="139">
        <v>2030</v>
      </c>
      <c r="K219" s="312">
        <v>260.36304736835388</v>
      </c>
      <c r="L219" s="312">
        <v>255.1557864209868</v>
      </c>
      <c r="M219" s="312">
        <v>0</v>
      </c>
      <c r="N219" s="343">
        <v>5.2176247776273099</v>
      </c>
      <c r="O219" s="343">
        <v>1.2189029664728275</v>
      </c>
      <c r="P219" s="365">
        <v>596.52423328359146</v>
      </c>
      <c r="Q219" s="366">
        <f t="shared" si="22"/>
        <v>3.9987218111544824</v>
      </c>
      <c r="R219" s="368">
        <f t="shared" si="24"/>
        <v>260.36304736835388</v>
      </c>
      <c r="S219" s="67" t="str">
        <f>IFERROR(INDEX('N0.7_Lookup_References'!$C$13:$C$72,MATCH($A219,'N0.7_Lookup_References'!$B$13:$B$72,0)),"")</f>
        <v>km</v>
      </c>
      <c r="T219" s="338" t="str">
        <f t="shared" si="23"/>
        <v>Difference</v>
      </c>
      <c r="V219" s="358">
        <v>0</v>
      </c>
      <c r="W219" s="358">
        <v>0</v>
      </c>
      <c r="X219" s="358">
        <v>0</v>
      </c>
      <c r="Y219" s="358">
        <v>0</v>
      </c>
      <c r="Z219" s="358">
        <v>0</v>
      </c>
      <c r="AA219" s="358">
        <v>148.57818676715783</v>
      </c>
      <c r="AB219" s="358">
        <v>0</v>
      </c>
      <c r="AC219" s="358">
        <v>0</v>
      </c>
      <c r="AD219" s="358">
        <v>0</v>
      </c>
      <c r="AE219" s="358">
        <v>111.78486060119604</v>
      </c>
      <c r="AF219" s="358">
        <v>255.1557864209868</v>
      </c>
      <c r="AG219" s="358">
        <v>0</v>
      </c>
      <c r="AH219" s="358">
        <v>0</v>
      </c>
      <c r="AI219" s="358">
        <v>0</v>
      </c>
      <c r="AJ219" s="358">
        <v>0</v>
      </c>
      <c r="AK219" s="358">
        <v>0</v>
      </c>
      <c r="AL219" s="358">
        <v>0</v>
      </c>
      <c r="AM219" s="358">
        <v>0</v>
      </c>
      <c r="AN219" s="358">
        <v>0</v>
      </c>
      <c r="AO219" s="358">
        <v>0</v>
      </c>
      <c r="AP219" s="63">
        <v>260.36304736835388</v>
      </c>
      <c r="AQ219" s="63">
        <v>255.1557864209868</v>
      </c>
      <c r="AR219" s="63">
        <v>-5.2072609473670752</v>
      </c>
      <c r="AT219" s="176" cm="1">
        <f t="array" ref="AT219">SUMIFS('N1.3_Project_Listing'!$P$16:$P$829, 'N1.3_Project_Listing'!$E$16:$E$829,'N1.3_Project_Listing'!$E219, 'N1.3_Project_Listing'!$A$16:$A$829,ET_Risk_SC_Summation[[#Headers],[132kV Circuit Breaker]])</f>
        <v>0</v>
      </c>
      <c r="AU219" s="176" cm="1">
        <f t="array" ref="AU219">SUMIFS('N1.3_Project_Listing'!$P$16:$P$829, 'N1.3_Project_Listing'!$E$16:$E$829,'N1.3_Project_Listing'!$E219, 'N1.3_Project_Listing'!$A$16:$A$829,ET_Risk_SC_Summation[[#Headers],[132kV Transformer]])</f>
        <v>0</v>
      </c>
      <c r="AV219" s="176" cm="1">
        <f t="array" ref="AV219">SUMIFS('N1.3_Project_Listing'!$P$16:$P$829, 'N1.3_Project_Listing'!$E$16:$E$829,'N1.3_Project_Listing'!$E219, 'N1.3_Project_Listing'!$A$16:$A$829,ET_Risk_SC_Summation[[#Headers],[132kV Reactor]])</f>
        <v>0</v>
      </c>
      <c r="AW219" s="176" cm="1">
        <f t="array" ref="AW219">SUMIFS('N1.3_Project_Listing'!$P$16:$P$829, 'N1.3_Project_Listing'!$E$16:$E$829,'N1.3_Project_Listing'!$E219, 'N1.3_Project_Listing'!$A$16:$A$829,ET_Risk_SC_Summation[[#Headers],[132kV Underground Cable]])</f>
        <v>0</v>
      </c>
      <c r="AX219" s="176" cm="1">
        <f t="array" ref="AX219">SUMIFS('N1.3_Project_Listing'!$P$16:$P$829, 'N1.3_Project_Listing'!$E$16:$E$829,'N1.3_Project_Listing'!$E219, 'N1.3_Project_Listing'!$A$16:$A$829,ET_Risk_SC_Summation[[#Headers],[132kV OHL Conductor]])</f>
        <v>0</v>
      </c>
      <c r="AY219" s="176" cm="1">
        <f t="array" ref="AY219">SUMIFS('N1.3_Project_Listing'!$P$16:$P$829, 'N1.3_Project_Listing'!$E$16:$E$829,'N1.3_Project_Listing'!$E219, 'N1.3_Project_Listing'!$A$16:$A$829,ET_Risk_SC_Summation[[#Headers],[132kV OHL Fittings]])</f>
        <v>0</v>
      </c>
      <c r="AZ219" s="176" cm="1">
        <f t="array" ref="AZ219">SUMIFS('N1.3_Project_Listing'!$P$16:$P$829, 'N1.3_Project_Listing'!$E$16:$E$829,'N1.3_Project_Listing'!$E219, 'N1.3_Project_Listing'!$A$16:$A$829,ET_Risk_SC_Summation[[#Headers],[132kV OHL Tower]])</f>
        <v>0</v>
      </c>
      <c r="BA219" s="176" cm="1">
        <f t="array" ref="BA219">SUMIFS('N1.3_Project_Listing'!$P$16:$P$829, 'N1.3_Project_Listing'!$E$16:$E$829,'N1.3_Project_Listing'!$E219, 'N1.3_Project_Listing'!$A$16:$A$829,ET_Risk_SC_Summation[[#Headers],[275kV Circuit Breaker]])</f>
        <v>0</v>
      </c>
      <c r="BB219" s="176" cm="1">
        <f t="array" ref="BB219">SUMIFS('N1.3_Project_Listing'!$P$16:$P$829, 'N1.3_Project_Listing'!$E$16:$E$829,'N1.3_Project_Listing'!$E219, 'N1.3_Project_Listing'!$A$16:$A$829,ET_Risk_SC_Summation[[#Headers],[275kV Transformer]])</f>
        <v>0</v>
      </c>
      <c r="BC219" s="176" cm="1">
        <f t="array" ref="BC219">SUMIFS('N1.3_Project_Listing'!$P$16:$P$829, 'N1.3_Project_Listing'!$E$16:$E$829,'N1.3_Project_Listing'!$E219, 'N1.3_Project_Listing'!$A$16:$A$829,ET_Risk_SC_Summation[[#Headers],[275kV Reactor]])</f>
        <v>0</v>
      </c>
      <c r="BD219" s="176" cm="1">
        <f t="array" ref="BD219">SUMIFS('N1.3_Project_Listing'!$P$16:$P$829, 'N1.3_Project_Listing'!$E$16:$E$829,'N1.3_Project_Listing'!$E219, 'N1.3_Project_Listing'!$A$16:$A$829,ET_Risk_SC_Summation[[#Headers],[275kV Underground Cable]])</f>
        <v>0</v>
      </c>
      <c r="BE219" s="176" cm="1">
        <f t="array" ref="BE219">SUMIFS('N1.3_Project_Listing'!$P$16:$P$829, 'N1.3_Project_Listing'!$E$16:$E$829,'N1.3_Project_Listing'!$E219, 'N1.3_Project_Listing'!$A$16:$A$829,ET_Risk_SC_Summation[[#Headers],[275kV OHL Conductor]])</f>
        <v>0</v>
      </c>
      <c r="BF219" s="176" cm="1">
        <f t="array" ref="BF219">SUMIFS('N1.3_Project_Listing'!$P$16:$P$829, 'N1.3_Project_Listing'!$E$16:$E$829,'N1.3_Project_Listing'!$E219, 'N1.3_Project_Listing'!$A$16:$A$829,ET_Risk_SC_Summation[[#Headers],[275kV OHL Fittings]])</f>
        <v>0</v>
      </c>
      <c r="BG219" s="176" cm="1">
        <f t="array" ref="BG219">SUMIFS('N1.3_Project_Listing'!$P$16:$P$829, 'N1.3_Project_Listing'!$E$16:$E$829,'N1.3_Project_Listing'!$E219, 'N1.3_Project_Listing'!$A$16:$A$829,ET_Risk_SC_Summation[[#Headers],[275kV OHL Tower]])</f>
        <v>0</v>
      </c>
      <c r="BH219" s="176" cm="1">
        <f t="array" ref="BH219">SUMIFS('N1.3_Project_Listing'!$P$16:$P$829, 'N1.3_Project_Listing'!$E$16:$E$829,'N1.3_Project_Listing'!$E219, 'N1.3_Project_Listing'!$A$16:$A$829,ET_Risk_SC_Summation[[#Headers],[400kV Circuit Breaker]])</f>
        <v>0</v>
      </c>
      <c r="BI219" s="176" cm="1">
        <f t="array" ref="BI219">SUMIFS('N1.3_Project_Listing'!$P$16:$P$829, 'N1.3_Project_Listing'!$E$16:$E$829,'N1.3_Project_Listing'!$E219, 'N1.3_Project_Listing'!$A$16:$A$829,ET_Risk_SC_Summation[[#Headers],[400kV Transformer]])</f>
        <v>0</v>
      </c>
      <c r="BJ219" s="176" cm="1">
        <f t="array" ref="BJ219">SUMIFS('N1.3_Project_Listing'!$P$16:$P$829, 'N1.3_Project_Listing'!$E$16:$E$829,'N1.3_Project_Listing'!$E219, 'N1.3_Project_Listing'!$A$16:$A$829,ET_Risk_SC_Summation[[#Headers],[400kV Reactor]])</f>
        <v>0</v>
      </c>
      <c r="BK219" s="176" cm="1">
        <f t="array" ref="BK219">SUMIFS('N1.3_Project_Listing'!$P$16:$P$829, 'N1.3_Project_Listing'!$E$16:$E$829,'N1.3_Project_Listing'!$E219, 'N1.3_Project_Listing'!$A$16:$A$829,ET_Risk_SC_Summation[[#Headers],[400kV Underground Cable]])</f>
        <v>0</v>
      </c>
      <c r="BL219" s="176" cm="1">
        <f t="array" ref="BL219">SUMIFS('N1.3_Project_Listing'!$P$16:$P$829, 'N1.3_Project_Listing'!$E$16:$E$829,'N1.3_Project_Listing'!$E219, 'N1.3_Project_Listing'!$A$16:$A$829,ET_Risk_SC_Summation[[#Headers],[400kV OHL Conductor]])</f>
        <v>0</v>
      </c>
      <c r="BM219" s="176" cm="1">
        <f t="array" ref="BM219">SUMIFS('N1.3_Project_Listing'!$P$16:$P$829, 'N1.3_Project_Listing'!$E$16:$E$829,'N1.3_Project_Listing'!$E219, 'N1.3_Project_Listing'!$A$16:$A$829,ET_Risk_SC_Summation[[#Headers],[400kV OHL Fittings]])</f>
        <v>0</v>
      </c>
      <c r="BN219" s="176" cm="1">
        <f t="array" ref="BN219">SUMIFS('N1.3_Project_Listing'!$P$16:$P$829, 'N1.3_Project_Listing'!$E$16:$E$829,'N1.3_Project_Listing'!$E219, 'N1.3_Project_Listing'!$A$16:$A$829,ET_Risk_SC_Summation[[#Headers],[400kV OHL Tower]])</f>
        <v>0</v>
      </c>
      <c r="BO219" s="177" t="str">
        <f>IF(SUM(ET_Risk_SC_Summation[[#This Row],[132kV Circuit Breaker]:[400kV OHL Tower]])=0, "n/a", INDEX(ET_Risk_SC_Summation[#Headers],1,MATCH(MAX(ET_Risk_SC_Summation[[#This Row],[132kV Circuit Breaker]:[400kV OHL Tower]]),ET_Risk_SC_Summation[[#This Row],[132kV Circuit Breaker]:[400kV OHL Tower]],0)))</f>
        <v>n/a</v>
      </c>
      <c r="BP219" s="177" t="str">
        <f>IFERROR(INDEX('N0.7_Lookup_References'!$G$77:$G$98,MATCH(ET_Risk_SC_Summation[[#This Row],[Mxx Category]],'N0.7_Lookup_References'!$F$77:$F$98,0)),"")</f>
        <v/>
      </c>
    </row>
    <row r="220" spans="1:68" ht="54">
      <c r="A220" s="160" t="str">
        <f>IFERROR(INDEX(N1.2_Intervention_Types[NARM Asset Category],MATCH('N1.3_Project_Listing'!$C220,N1.2_Intervention_Types[Intervention Type ID],0),1),"")</f>
        <v>Mains</v>
      </c>
      <c r="B220" s="160" t="str">
        <f>IF($D$2="GD",IFERROR(INDEX(N1.2_Intervention_Types[C&amp;V Asset Category (GD)],MATCH('N1.3_Project_Listing'!$C220,N1.2_Intervention_Types[Intervention Type ID],0),1),""),IFERROR(INDEX(N1.2_Intervention_Types[NARM Asset Category],MATCH('N1.3_Project_Listing'!$C220,N1.2_Intervention_Types[Intervention Type ID],0),1),""))</f>
        <v>Mains</v>
      </c>
      <c r="C220" s="67">
        <f>IFERROR(INDEX(N1.2_Intervention_Types[Intervention Type ID],MATCH('N1.3_Project_Listing'!$I220,N1.2_Intervention_Types[Intervention Type],0),1),"")</f>
        <v>1</v>
      </c>
      <c r="D220" s="160" t="str">
        <f>IFERROR(INDEX(N1.2_Intervention_Types[Intervention Category],MATCH('N1.3_Project_Listing'!$C220,N1.2_Intervention_Types[Intervention Type ID],0),1),"")</f>
        <v>Replacement</v>
      </c>
      <c r="E220" s="210" t="s">
        <v>788</v>
      </c>
      <c r="F220" s="236" t="s">
        <v>789</v>
      </c>
      <c r="G220" s="236" t="s">
        <v>206</v>
      </c>
      <c r="H220" s="236" t="s">
        <v>300</v>
      </c>
      <c r="I220" s="151" t="s">
        <v>790</v>
      </c>
      <c r="J220" s="139">
        <v>2031</v>
      </c>
      <c r="K220" s="312">
        <v>260.36304736835388</v>
      </c>
      <c r="L220" s="312">
        <v>255.1557864209868</v>
      </c>
      <c r="M220" s="312">
        <v>0</v>
      </c>
      <c r="N220" s="343">
        <v>5.2176247776273099</v>
      </c>
      <c r="O220" s="343">
        <v>1.2189029664728275</v>
      </c>
      <c r="P220" s="365">
        <v>596.52423328359146</v>
      </c>
      <c r="Q220" s="366">
        <f t="shared" si="22"/>
        <v>3.9987218111544824</v>
      </c>
      <c r="R220" s="368">
        <f t="shared" si="24"/>
        <v>260.36304736835388</v>
      </c>
      <c r="S220" s="67" t="str">
        <f>IFERROR(INDEX('N0.7_Lookup_References'!$C$13:$C$72,MATCH($A220,'N0.7_Lookup_References'!$B$13:$B$72,0)),"")</f>
        <v>km</v>
      </c>
      <c r="T220" s="338" t="str">
        <f t="shared" si="23"/>
        <v>Difference</v>
      </c>
      <c r="V220" s="358">
        <v>0</v>
      </c>
      <c r="W220" s="358">
        <v>0</v>
      </c>
      <c r="X220" s="358">
        <v>0</v>
      </c>
      <c r="Y220" s="358">
        <v>0</v>
      </c>
      <c r="Z220" s="358">
        <v>0</v>
      </c>
      <c r="AA220" s="358">
        <v>148.57818676715783</v>
      </c>
      <c r="AB220" s="358">
        <v>0</v>
      </c>
      <c r="AC220" s="358">
        <v>0</v>
      </c>
      <c r="AD220" s="358">
        <v>0</v>
      </c>
      <c r="AE220" s="358">
        <v>111.78486060119604</v>
      </c>
      <c r="AF220" s="358">
        <v>255.1557864209868</v>
      </c>
      <c r="AG220" s="358">
        <v>0</v>
      </c>
      <c r="AH220" s="358">
        <v>0</v>
      </c>
      <c r="AI220" s="358">
        <v>0</v>
      </c>
      <c r="AJ220" s="358">
        <v>0</v>
      </c>
      <c r="AK220" s="358">
        <v>0</v>
      </c>
      <c r="AL220" s="358">
        <v>0</v>
      </c>
      <c r="AM220" s="358">
        <v>0</v>
      </c>
      <c r="AN220" s="358">
        <v>0</v>
      </c>
      <c r="AO220" s="358">
        <v>0</v>
      </c>
      <c r="AP220" s="63">
        <v>260.36304736835388</v>
      </c>
      <c r="AQ220" s="63">
        <v>255.1557864209868</v>
      </c>
      <c r="AR220" s="63">
        <v>-5.2072609473670752</v>
      </c>
      <c r="AT220" s="176" cm="1">
        <f t="array" ref="AT220">SUMIFS('N1.3_Project_Listing'!$P$16:$P$829, 'N1.3_Project_Listing'!$E$16:$E$829,'N1.3_Project_Listing'!$E220, 'N1.3_Project_Listing'!$A$16:$A$829,ET_Risk_SC_Summation[[#Headers],[132kV Circuit Breaker]])</f>
        <v>0</v>
      </c>
      <c r="AU220" s="176" cm="1">
        <f t="array" ref="AU220">SUMIFS('N1.3_Project_Listing'!$P$16:$P$829, 'N1.3_Project_Listing'!$E$16:$E$829,'N1.3_Project_Listing'!$E220, 'N1.3_Project_Listing'!$A$16:$A$829,ET_Risk_SC_Summation[[#Headers],[132kV Transformer]])</f>
        <v>0</v>
      </c>
      <c r="AV220" s="176" cm="1">
        <f t="array" ref="AV220">SUMIFS('N1.3_Project_Listing'!$P$16:$P$829, 'N1.3_Project_Listing'!$E$16:$E$829,'N1.3_Project_Listing'!$E220, 'N1.3_Project_Listing'!$A$16:$A$829,ET_Risk_SC_Summation[[#Headers],[132kV Reactor]])</f>
        <v>0</v>
      </c>
      <c r="AW220" s="176" cm="1">
        <f t="array" ref="AW220">SUMIFS('N1.3_Project_Listing'!$P$16:$P$829, 'N1.3_Project_Listing'!$E$16:$E$829,'N1.3_Project_Listing'!$E220, 'N1.3_Project_Listing'!$A$16:$A$829,ET_Risk_SC_Summation[[#Headers],[132kV Underground Cable]])</f>
        <v>0</v>
      </c>
      <c r="AX220" s="176" cm="1">
        <f t="array" ref="AX220">SUMIFS('N1.3_Project_Listing'!$P$16:$P$829, 'N1.3_Project_Listing'!$E$16:$E$829,'N1.3_Project_Listing'!$E220, 'N1.3_Project_Listing'!$A$16:$A$829,ET_Risk_SC_Summation[[#Headers],[132kV OHL Conductor]])</f>
        <v>0</v>
      </c>
      <c r="AY220" s="176" cm="1">
        <f t="array" ref="AY220">SUMIFS('N1.3_Project_Listing'!$P$16:$P$829, 'N1.3_Project_Listing'!$E$16:$E$829,'N1.3_Project_Listing'!$E220, 'N1.3_Project_Listing'!$A$16:$A$829,ET_Risk_SC_Summation[[#Headers],[132kV OHL Fittings]])</f>
        <v>0</v>
      </c>
      <c r="AZ220" s="176" cm="1">
        <f t="array" ref="AZ220">SUMIFS('N1.3_Project_Listing'!$P$16:$P$829, 'N1.3_Project_Listing'!$E$16:$E$829,'N1.3_Project_Listing'!$E220, 'N1.3_Project_Listing'!$A$16:$A$829,ET_Risk_SC_Summation[[#Headers],[132kV OHL Tower]])</f>
        <v>0</v>
      </c>
      <c r="BA220" s="176" cm="1">
        <f t="array" ref="BA220">SUMIFS('N1.3_Project_Listing'!$P$16:$P$829, 'N1.3_Project_Listing'!$E$16:$E$829,'N1.3_Project_Listing'!$E220, 'N1.3_Project_Listing'!$A$16:$A$829,ET_Risk_SC_Summation[[#Headers],[275kV Circuit Breaker]])</f>
        <v>0</v>
      </c>
      <c r="BB220" s="176" cm="1">
        <f t="array" ref="BB220">SUMIFS('N1.3_Project_Listing'!$P$16:$P$829, 'N1.3_Project_Listing'!$E$16:$E$829,'N1.3_Project_Listing'!$E220, 'N1.3_Project_Listing'!$A$16:$A$829,ET_Risk_SC_Summation[[#Headers],[275kV Transformer]])</f>
        <v>0</v>
      </c>
      <c r="BC220" s="176" cm="1">
        <f t="array" ref="BC220">SUMIFS('N1.3_Project_Listing'!$P$16:$P$829, 'N1.3_Project_Listing'!$E$16:$E$829,'N1.3_Project_Listing'!$E220, 'N1.3_Project_Listing'!$A$16:$A$829,ET_Risk_SC_Summation[[#Headers],[275kV Reactor]])</f>
        <v>0</v>
      </c>
      <c r="BD220" s="176" cm="1">
        <f t="array" ref="BD220">SUMIFS('N1.3_Project_Listing'!$P$16:$P$829, 'N1.3_Project_Listing'!$E$16:$E$829,'N1.3_Project_Listing'!$E220, 'N1.3_Project_Listing'!$A$16:$A$829,ET_Risk_SC_Summation[[#Headers],[275kV Underground Cable]])</f>
        <v>0</v>
      </c>
      <c r="BE220" s="176" cm="1">
        <f t="array" ref="BE220">SUMIFS('N1.3_Project_Listing'!$P$16:$P$829, 'N1.3_Project_Listing'!$E$16:$E$829,'N1.3_Project_Listing'!$E220, 'N1.3_Project_Listing'!$A$16:$A$829,ET_Risk_SC_Summation[[#Headers],[275kV OHL Conductor]])</f>
        <v>0</v>
      </c>
      <c r="BF220" s="176" cm="1">
        <f t="array" ref="BF220">SUMIFS('N1.3_Project_Listing'!$P$16:$P$829, 'N1.3_Project_Listing'!$E$16:$E$829,'N1.3_Project_Listing'!$E220, 'N1.3_Project_Listing'!$A$16:$A$829,ET_Risk_SC_Summation[[#Headers],[275kV OHL Fittings]])</f>
        <v>0</v>
      </c>
      <c r="BG220" s="176" cm="1">
        <f t="array" ref="BG220">SUMIFS('N1.3_Project_Listing'!$P$16:$P$829, 'N1.3_Project_Listing'!$E$16:$E$829,'N1.3_Project_Listing'!$E220, 'N1.3_Project_Listing'!$A$16:$A$829,ET_Risk_SC_Summation[[#Headers],[275kV OHL Tower]])</f>
        <v>0</v>
      </c>
      <c r="BH220" s="176" cm="1">
        <f t="array" ref="BH220">SUMIFS('N1.3_Project_Listing'!$P$16:$P$829, 'N1.3_Project_Listing'!$E$16:$E$829,'N1.3_Project_Listing'!$E220, 'N1.3_Project_Listing'!$A$16:$A$829,ET_Risk_SC_Summation[[#Headers],[400kV Circuit Breaker]])</f>
        <v>0</v>
      </c>
      <c r="BI220" s="176" cm="1">
        <f t="array" ref="BI220">SUMIFS('N1.3_Project_Listing'!$P$16:$P$829, 'N1.3_Project_Listing'!$E$16:$E$829,'N1.3_Project_Listing'!$E220, 'N1.3_Project_Listing'!$A$16:$A$829,ET_Risk_SC_Summation[[#Headers],[400kV Transformer]])</f>
        <v>0</v>
      </c>
      <c r="BJ220" s="176" cm="1">
        <f t="array" ref="BJ220">SUMIFS('N1.3_Project_Listing'!$P$16:$P$829, 'N1.3_Project_Listing'!$E$16:$E$829,'N1.3_Project_Listing'!$E220, 'N1.3_Project_Listing'!$A$16:$A$829,ET_Risk_SC_Summation[[#Headers],[400kV Reactor]])</f>
        <v>0</v>
      </c>
      <c r="BK220" s="176" cm="1">
        <f t="array" ref="BK220">SUMIFS('N1.3_Project_Listing'!$P$16:$P$829, 'N1.3_Project_Listing'!$E$16:$E$829,'N1.3_Project_Listing'!$E220, 'N1.3_Project_Listing'!$A$16:$A$829,ET_Risk_SC_Summation[[#Headers],[400kV Underground Cable]])</f>
        <v>0</v>
      </c>
      <c r="BL220" s="176" cm="1">
        <f t="array" ref="BL220">SUMIFS('N1.3_Project_Listing'!$P$16:$P$829, 'N1.3_Project_Listing'!$E$16:$E$829,'N1.3_Project_Listing'!$E220, 'N1.3_Project_Listing'!$A$16:$A$829,ET_Risk_SC_Summation[[#Headers],[400kV OHL Conductor]])</f>
        <v>0</v>
      </c>
      <c r="BM220" s="176" cm="1">
        <f t="array" ref="BM220">SUMIFS('N1.3_Project_Listing'!$P$16:$P$829, 'N1.3_Project_Listing'!$E$16:$E$829,'N1.3_Project_Listing'!$E220, 'N1.3_Project_Listing'!$A$16:$A$829,ET_Risk_SC_Summation[[#Headers],[400kV OHL Fittings]])</f>
        <v>0</v>
      </c>
      <c r="BN220" s="176" cm="1">
        <f t="array" ref="BN220">SUMIFS('N1.3_Project_Listing'!$P$16:$P$829, 'N1.3_Project_Listing'!$E$16:$E$829,'N1.3_Project_Listing'!$E220, 'N1.3_Project_Listing'!$A$16:$A$829,ET_Risk_SC_Summation[[#Headers],[400kV OHL Tower]])</f>
        <v>0</v>
      </c>
      <c r="BO220" s="177" t="str">
        <f>IF(SUM(ET_Risk_SC_Summation[[#This Row],[132kV Circuit Breaker]:[400kV OHL Tower]])=0, "n/a", INDEX(ET_Risk_SC_Summation[#Headers],1,MATCH(MAX(ET_Risk_SC_Summation[[#This Row],[132kV Circuit Breaker]:[400kV OHL Tower]]),ET_Risk_SC_Summation[[#This Row],[132kV Circuit Breaker]:[400kV OHL Tower]],0)))</f>
        <v>n/a</v>
      </c>
      <c r="BP220" s="177" t="str">
        <f>IFERROR(INDEX('N0.7_Lookup_References'!$G$77:$G$98,MATCH(ET_Risk_SC_Summation[[#This Row],[Mxx Category]],'N0.7_Lookup_References'!$F$77:$F$98,0)),"")</f>
        <v/>
      </c>
    </row>
    <row r="221" spans="1:68" ht="54">
      <c r="A221" s="160" t="str">
        <f>IFERROR(INDEX(N1.2_Intervention_Types[NARM Asset Category],MATCH('N1.3_Project_Listing'!$C221,N1.2_Intervention_Types[Intervention Type ID],0),1),"")</f>
        <v>Mains</v>
      </c>
      <c r="B221" s="160" t="str">
        <f>IF($D$2="GD",IFERROR(INDEX(N1.2_Intervention_Types[C&amp;V Asset Category (GD)],MATCH('N1.3_Project_Listing'!$C221,N1.2_Intervention_Types[Intervention Type ID],0),1),""),IFERROR(INDEX(N1.2_Intervention_Types[NARM Asset Category],MATCH('N1.3_Project_Listing'!$C221,N1.2_Intervention_Types[Intervention Type ID],0),1),""))</f>
        <v>Mains</v>
      </c>
      <c r="C221" s="67">
        <f>IFERROR(INDEX(N1.2_Intervention_Types[Intervention Type ID],MATCH('N1.3_Project_Listing'!$I221,N1.2_Intervention_Types[Intervention Type],0),1),"")</f>
        <v>1</v>
      </c>
      <c r="D221" s="160" t="str">
        <f>IFERROR(INDEX(N1.2_Intervention_Types[Intervention Category],MATCH('N1.3_Project_Listing'!$C221,N1.2_Intervention_Types[Intervention Type ID],0),1),"")</f>
        <v>Replacement</v>
      </c>
      <c r="E221" s="210" t="s">
        <v>791</v>
      </c>
      <c r="F221" s="236" t="s">
        <v>792</v>
      </c>
      <c r="G221" s="236" t="s">
        <v>206</v>
      </c>
      <c r="H221" s="236" t="s">
        <v>300</v>
      </c>
      <c r="I221" s="151" t="s">
        <v>790</v>
      </c>
      <c r="J221" s="139">
        <v>2027</v>
      </c>
      <c r="K221" s="312">
        <v>3.4035874050946804</v>
      </c>
      <c r="L221" s="312">
        <v>3.3355156569927868</v>
      </c>
      <c r="M221" s="312">
        <v>0</v>
      </c>
      <c r="N221" s="343">
        <v>4.9022747620543539E-2</v>
      </c>
      <c r="O221" s="343">
        <v>7.1296367399673443E-3</v>
      </c>
      <c r="P221" s="365">
        <v>1.4606563038782479</v>
      </c>
      <c r="Q221" s="366">
        <f t="shared" si="22"/>
        <v>4.1893110880576193E-2</v>
      </c>
      <c r="R221" s="368">
        <f t="shared" si="24"/>
        <v>3.4035874050946804</v>
      </c>
      <c r="S221" s="67" t="str">
        <f>IFERROR(INDEX('N0.7_Lookup_References'!$C$13:$C$72,MATCH($A221,'N0.7_Lookup_References'!$B$13:$B$72,0)),"")</f>
        <v>km</v>
      </c>
      <c r="T221" s="338" t="str">
        <f t="shared" si="23"/>
        <v/>
      </c>
      <c r="V221" s="358">
        <v>0</v>
      </c>
      <c r="W221" s="358">
        <v>0</v>
      </c>
      <c r="X221" s="358">
        <v>0</v>
      </c>
      <c r="Y221" s="358">
        <v>0</v>
      </c>
      <c r="Z221" s="358">
        <v>2.8849756951594272</v>
      </c>
      <c r="AA221" s="358">
        <v>0</v>
      </c>
      <c r="AB221" s="358">
        <v>0</v>
      </c>
      <c r="AC221" s="358">
        <v>0.5186117099352533</v>
      </c>
      <c r="AD221" s="358">
        <v>0</v>
      </c>
      <c r="AE221" s="358">
        <v>0</v>
      </c>
      <c r="AF221" s="358">
        <v>3.3355156569927868</v>
      </c>
      <c r="AG221" s="358">
        <v>0</v>
      </c>
      <c r="AH221" s="358">
        <v>0</v>
      </c>
      <c r="AI221" s="358">
        <v>0</v>
      </c>
      <c r="AJ221" s="358">
        <v>0</v>
      </c>
      <c r="AK221" s="358">
        <v>0</v>
      </c>
      <c r="AL221" s="358">
        <v>0</v>
      </c>
      <c r="AM221" s="358">
        <v>0</v>
      </c>
      <c r="AN221" s="358">
        <v>0</v>
      </c>
      <c r="AO221" s="358">
        <v>0</v>
      </c>
      <c r="AP221" s="63">
        <v>3.4035874050946804</v>
      </c>
      <c r="AQ221" s="63">
        <v>3.3355156569927868</v>
      </c>
      <c r="AR221" s="63">
        <v>-6.8071748101893537E-2</v>
      </c>
      <c r="AT221" s="176" cm="1">
        <f t="array" ref="AT221">SUMIFS('N1.3_Project_Listing'!$P$16:$P$829, 'N1.3_Project_Listing'!$E$16:$E$829,'N1.3_Project_Listing'!$E221, 'N1.3_Project_Listing'!$A$16:$A$829,ET_Risk_SC_Summation[[#Headers],[132kV Circuit Breaker]])</f>
        <v>0</v>
      </c>
      <c r="AU221" s="176" cm="1">
        <f t="array" ref="AU221">SUMIFS('N1.3_Project_Listing'!$P$16:$P$829, 'N1.3_Project_Listing'!$E$16:$E$829,'N1.3_Project_Listing'!$E221, 'N1.3_Project_Listing'!$A$16:$A$829,ET_Risk_SC_Summation[[#Headers],[132kV Transformer]])</f>
        <v>0</v>
      </c>
      <c r="AV221" s="176" cm="1">
        <f t="array" ref="AV221">SUMIFS('N1.3_Project_Listing'!$P$16:$P$829, 'N1.3_Project_Listing'!$E$16:$E$829,'N1.3_Project_Listing'!$E221, 'N1.3_Project_Listing'!$A$16:$A$829,ET_Risk_SC_Summation[[#Headers],[132kV Reactor]])</f>
        <v>0</v>
      </c>
      <c r="AW221" s="176" cm="1">
        <f t="array" ref="AW221">SUMIFS('N1.3_Project_Listing'!$P$16:$P$829, 'N1.3_Project_Listing'!$E$16:$E$829,'N1.3_Project_Listing'!$E221, 'N1.3_Project_Listing'!$A$16:$A$829,ET_Risk_SC_Summation[[#Headers],[132kV Underground Cable]])</f>
        <v>0</v>
      </c>
      <c r="AX221" s="176" cm="1">
        <f t="array" ref="AX221">SUMIFS('N1.3_Project_Listing'!$P$16:$P$829, 'N1.3_Project_Listing'!$E$16:$E$829,'N1.3_Project_Listing'!$E221, 'N1.3_Project_Listing'!$A$16:$A$829,ET_Risk_SC_Summation[[#Headers],[132kV OHL Conductor]])</f>
        <v>0</v>
      </c>
      <c r="AY221" s="176" cm="1">
        <f t="array" ref="AY221">SUMIFS('N1.3_Project_Listing'!$P$16:$P$829, 'N1.3_Project_Listing'!$E$16:$E$829,'N1.3_Project_Listing'!$E221, 'N1.3_Project_Listing'!$A$16:$A$829,ET_Risk_SC_Summation[[#Headers],[132kV OHL Fittings]])</f>
        <v>0</v>
      </c>
      <c r="AZ221" s="176" cm="1">
        <f t="array" ref="AZ221">SUMIFS('N1.3_Project_Listing'!$P$16:$P$829, 'N1.3_Project_Listing'!$E$16:$E$829,'N1.3_Project_Listing'!$E221, 'N1.3_Project_Listing'!$A$16:$A$829,ET_Risk_SC_Summation[[#Headers],[132kV OHL Tower]])</f>
        <v>0</v>
      </c>
      <c r="BA221" s="176" cm="1">
        <f t="array" ref="BA221">SUMIFS('N1.3_Project_Listing'!$P$16:$P$829, 'N1.3_Project_Listing'!$E$16:$E$829,'N1.3_Project_Listing'!$E221, 'N1.3_Project_Listing'!$A$16:$A$829,ET_Risk_SC_Summation[[#Headers],[275kV Circuit Breaker]])</f>
        <v>0</v>
      </c>
      <c r="BB221" s="176" cm="1">
        <f t="array" ref="BB221">SUMIFS('N1.3_Project_Listing'!$P$16:$P$829, 'N1.3_Project_Listing'!$E$16:$E$829,'N1.3_Project_Listing'!$E221, 'N1.3_Project_Listing'!$A$16:$A$829,ET_Risk_SC_Summation[[#Headers],[275kV Transformer]])</f>
        <v>0</v>
      </c>
      <c r="BC221" s="176" cm="1">
        <f t="array" ref="BC221">SUMIFS('N1.3_Project_Listing'!$P$16:$P$829, 'N1.3_Project_Listing'!$E$16:$E$829,'N1.3_Project_Listing'!$E221, 'N1.3_Project_Listing'!$A$16:$A$829,ET_Risk_SC_Summation[[#Headers],[275kV Reactor]])</f>
        <v>0</v>
      </c>
      <c r="BD221" s="176" cm="1">
        <f t="array" ref="BD221">SUMIFS('N1.3_Project_Listing'!$P$16:$P$829, 'N1.3_Project_Listing'!$E$16:$E$829,'N1.3_Project_Listing'!$E221, 'N1.3_Project_Listing'!$A$16:$A$829,ET_Risk_SC_Summation[[#Headers],[275kV Underground Cable]])</f>
        <v>0</v>
      </c>
      <c r="BE221" s="176" cm="1">
        <f t="array" ref="BE221">SUMIFS('N1.3_Project_Listing'!$P$16:$P$829, 'N1.3_Project_Listing'!$E$16:$E$829,'N1.3_Project_Listing'!$E221, 'N1.3_Project_Listing'!$A$16:$A$829,ET_Risk_SC_Summation[[#Headers],[275kV OHL Conductor]])</f>
        <v>0</v>
      </c>
      <c r="BF221" s="176" cm="1">
        <f t="array" ref="BF221">SUMIFS('N1.3_Project_Listing'!$P$16:$P$829, 'N1.3_Project_Listing'!$E$16:$E$829,'N1.3_Project_Listing'!$E221, 'N1.3_Project_Listing'!$A$16:$A$829,ET_Risk_SC_Summation[[#Headers],[275kV OHL Fittings]])</f>
        <v>0</v>
      </c>
      <c r="BG221" s="176" cm="1">
        <f t="array" ref="BG221">SUMIFS('N1.3_Project_Listing'!$P$16:$P$829, 'N1.3_Project_Listing'!$E$16:$E$829,'N1.3_Project_Listing'!$E221, 'N1.3_Project_Listing'!$A$16:$A$829,ET_Risk_SC_Summation[[#Headers],[275kV OHL Tower]])</f>
        <v>0</v>
      </c>
      <c r="BH221" s="176" cm="1">
        <f t="array" ref="BH221">SUMIFS('N1.3_Project_Listing'!$P$16:$P$829, 'N1.3_Project_Listing'!$E$16:$E$829,'N1.3_Project_Listing'!$E221, 'N1.3_Project_Listing'!$A$16:$A$829,ET_Risk_SC_Summation[[#Headers],[400kV Circuit Breaker]])</f>
        <v>0</v>
      </c>
      <c r="BI221" s="176" cm="1">
        <f t="array" ref="BI221">SUMIFS('N1.3_Project_Listing'!$P$16:$P$829, 'N1.3_Project_Listing'!$E$16:$E$829,'N1.3_Project_Listing'!$E221, 'N1.3_Project_Listing'!$A$16:$A$829,ET_Risk_SC_Summation[[#Headers],[400kV Transformer]])</f>
        <v>0</v>
      </c>
      <c r="BJ221" s="176" cm="1">
        <f t="array" ref="BJ221">SUMIFS('N1.3_Project_Listing'!$P$16:$P$829, 'N1.3_Project_Listing'!$E$16:$E$829,'N1.3_Project_Listing'!$E221, 'N1.3_Project_Listing'!$A$16:$A$829,ET_Risk_SC_Summation[[#Headers],[400kV Reactor]])</f>
        <v>0</v>
      </c>
      <c r="BK221" s="176" cm="1">
        <f t="array" ref="BK221">SUMIFS('N1.3_Project_Listing'!$P$16:$P$829, 'N1.3_Project_Listing'!$E$16:$E$829,'N1.3_Project_Listing'!$E221, 'N1.3_Project_Listing'!$A$16:$A$829,ET_Risk_SC_Summation[[#Headers],[400kV Underground Cable]])</f>
        <v>0</v>
      </c>
      <c r="BL221" s="176" cm="1">
        <f t="array" ref="BL221">SUMIFS('N1.3_Project_Listing'!$P$16:$P$829, 'N1.3_Project_Listing'!$E$16:$E$829,'N1.3_Project_Listing'!$E221, 'N1.3_Project_Listing'!$A$16:$A$829,ET_Risk_SC_Summation[[#Headers],[400kV OHL Conductor]])</f>
        <v>0</v>
      </c>
      <c r="BM221" s="176" cm="1">
        <f t="array" ref="BM221">SUMIFS('N1.3_Project_Listing'!$P$16:$P$829, 'N1.3_Project_Listing'!$E$16:$E$829,'N1.3_Project_Listing'!$E221, 'N1.3_Project_Listing'!$A$16:$A$829,ET_Risk_SC_Summation[[#Headers],[400kV OHL Fittings]])</f>
        <v>0</v>
      </c>
      <c r="BN221" s="176" cm="1">
        <f t="array" ref="BN221">SUMIFS('N1.3_Project_Listing'!$P$16:$P$829, 'N1.3_Project_Listing'!$E$16:$E$829,'N1.3_Project_Listing'!$E221, 'N1.3_Project_Listing'!$A$16:$A$829,ET_Risk_SC_Summation[[#Headers],[400kV OHL Tower]])</f>
        <v>0</v>
      </c>
      <c r="BO221" s="177" t="str">
        <f>IF(SUM(ET_Risk_SC_Summation[[#This Row],[132kV Circuit Breaker]:[400kV OHL Tower]])=0, "n/a", INDEX(ET_Risk_SC_Summation[#Headers],1,MATCH(MAX(ET_Risk_SC_Summation[[#This Row],[132kV Circuit Breaker]:[400kV OHL Tower]]),ET_Risk_SC_Summation[[#This Row],[132kV Circuit Breaker]:[400kV OHL Tower]],0)))</f>
        <v>n/a</v>
      </c>
      <c r="BP221" s="177" t="str">
        <f>IFERROR(INDEX('N0.7_Lookup_References'!$G$77:$G$98,MATCH(ET_Risk_SC_Summation[[#This Row],[Mxx Category]],'N0.7_Lookup_References'!$F$77:$F$98,0)),"")</f>
        <v/>
      </c>
    </row>
    <row r="222" spans="1:68" ht="54">
      <c r="A222" s="160" t="str">
        <f>IFERROR(INDEX(N1.2_Intervention_Types[NARM Asset Category],MATCH('N1.3_Project_Listing'!$C222,N1.2_Intervention_Types[Intervention Type ID],0),1),"")</f>
        <v>Mains</v>
      </c>
      <c r="B222" s="160" t="str">
        <f>IF($D$2="GD",IFERROR(INDEX(N1.2_Intervention_Types[C&amp;V Asset Category (GD)],MATCH('N1.3_Project_Listing'!$C222,N1.2_Intervention_Types[Intervention Type ID],0),1),""),IFERROR(INDEX(N1.2_Intervention_Types[NARM Asset Category],MATCH('N1.3_Project_Listing'!$C222,N1.2_Intervention_Types[Intervention Type ID],0),1),""))</f>
        <v>Mains</v>
      </c>
      <c r="C222" s="67">
        <f>IFERROR(INDEX(N1.2_Intervention_Types[Intervention Type ID],MATCH('N1.3_Project_Listing'!$I222,N1.2_Intervention_Types[Intervention Type],0),1),"")</f>
        <v>1</v>
      </c>
      <c r="D222" s="160" t="str">
        <f>IFERROR(INDEX(N1.2_Intervention_Types[Intervention Category],MATCH('N1.3_Project_Listing'!$C222,N1.2_Intervention_Types[Intervention Type ID],0),1),"")</f>
        <v>Replacement</v>
      </c>
      <c r="E222" s="210" t="s">
        <v>791</v>
      </c>
      <c r="F222" s="236" t="s">
        <v>792</v>
      </c>
      <c r="G222" s="236" t="s">
        <v>206</v>
      </c>
      <c r="H222" s="236" t="s">
        <v>300</v>
      </c>
      <c r="I222" s="151" t="s">
        <v>790</v>
      </c>
      <c r="J222" s="139">
        <v>2028</v>
      </c>
      <c r="K222" s="312">
        <v>3.4035874050946804</v>
      </c>
      <c r="L222" s="312">
        <v>3.3355156569927868</v>
      </c>
      <c r="M222" s="312">
        <v>0</v>
      </c>
      <c r="N222" s="343">
        <v>4.9022747620543539E-2</v>
      </c>
      <c r="O222" s="343">
        <v>7.1296367399673443E-3</v>
      </c>
      <c r="P222" s="365">
        <v>1.4606563038782479</v>
      </c>
      <c r="Q222" s="366">
        <f t="shared" si="22"/>
        <v>4.1893110880576193E-2</v>
      </c>
      <c r="R222" s="368">
        <f t="shared" si="24"/>
        <v>3.4035874050946804</v>
      </c>
      <c r="S222" s="67" t="str">
        <f>IFERROR(INDEX('N0.7_Lookup_References'!$C$13:$C$72,MATCH($A222,'N0.7_Lookup_References'!$B$13:$B$72,0)),"")</f>
        <v>km</v>
      </c>
      <c r="T222" s="338" t="str">
        <f t="shared" si="23"/>
        <v/>
      </c>
      <c r="V222" s="358">
        <v>0</v>
      </c>
      <c r="W222" s="358">
        <v>0</v>
      </c>
      <c r="X222" s="358">
        <v>0</v>
      </c>
      <c r="Y222" s="358">
        <v>0</v>
      </c>
      <c r="Z222" s="358">
        <v>2.8849756951594272</v>
      </c>
      <c r="AA222" s="358">
        <v>0</v>
      </c>
      <c r="AB222" s="358">
        <v>0</v>
      </c>
      <c r="AC222" s="358">
        <v>0.5186117099352533</v>
      </c>
      <c r="AD222" s="358">
        <v>0</v>
      </c>
      <c r="AE222" s="358">
        <v>0</v>
      </c>
      <c r="AF222" s="358">
        <v>3.3355156569927868</v>
      </c>
      <c r="AG222" s="358">
        <v>0</v>
      </c>
      <c r="AH222" s="358">
        <v>0</v>
      </c>
      <c r="AI222" s="358">
        <v>0</v>
      </c>
      <c r="AJ222" s="358">
        <v>0</v>
      </c>
      <c r="AK222" s="358">
        <v>0</v>
      </c>
      <c r="AL222" s="358">
        <v>0</v>
      </c>
      <c r="AM222" s="358">
        <v>0</v>
      </c>
      <c r="AN222" s="358">
        <v>0</v>
      </c>
      <c r="AO222" s="358">
        <v>0</v>
      </c>
      <c r="AP222" s="63">
        <v>3.4035874050946804</v>
      </c>
      <c r="AQ222" s="63">
        <v>3.3355156569927868</v>
      </c>
      <c r="AR222" s="63">
        <v>-6.8071748101893537E-2</v>
      </c>
      <c r="AT222" s="176" cm="1">
        <f t="array" ref="AT222">SUMIFS('N1.3_Project_Listing'!$P$16:$P$829, 'N1.3_Project_Listing'!$E$16:$E$829,'N1.3_Project_Listing'!$E222, 'N1.3_Project_Listing'!$A$16:$A$829,ET_Risk_SC_Summation[[#Headers],[132kV Circuit Breaker]])</f>
        <v>0</v>
      </c>
      <c r="AU222" s="176" cm="1">
        <f t="array" ref="AU222">SUMIFS('N1.3_Project_Listing'!$P$16:$P$829, 'N1.3_Project_Listing'!$E$16:$E$829,'N1.3_Project_Listing'!$E222, 'N1.3_Project_Listing'!$A$16:$A$829,ET_Risk_SC_Summation[[#Headers],[132kV Transformer]])</f>
        <v>0</v>
      </c>
      <c r="AV222" s="176" cm="1">
        <f t="array" ref="AV222">SUMIFS('N1.3_Project_Listing'!$P$16:$P$829, 'N1.3_Project_Listing'!$E$16:$E$829,'N1.3_Project_Listing'!$E222, 'N1.3_Project_Listing'!$A$16:$A$829,ET_Risk_SC_Summation[[#Headers],[132kV Reactor]])</f>
        <v>0</v>
      </c>
      <c r="AW222" s="176" cm="1">
        <f t="array" ref="AW222">SUMIFS('N1.3_Project_Listing'!$P$16:$P$829, 'N1.3_Project_Listing'!$E$16:$E$829,'N1.3_Project_Listing'!$E222, 'N1.3_Project_Listing'!$A$16:$A$829,ET_Risk_SC_Summation[[#Headers],[132kV Underground Cable]])</f>
        <v>0</v>
      </c>
      <c r="AX222" s="176" cm="1">
        <f t="array" ref="AX222">SUMIFS('N1.3_Project_Listing'!$P$16:$P$829, 'N1.3_Project_Listing'!$E$16:$E$829,'N1.3_Project_Listing'!$E222, 'N1.3_Project_Listing'!$A$16:$A$829,ET_Risk_SC_Summation[[#Headers],[132kV OHL Conductor]])</f>
        <v>0</v>
      </c>
      <c r="AY222" s="176" cm="1">
        <f t="array" ref="AY222">SUMIFS('N1.3_Project_Listing'!$P$16:$P$829, 'N1.3_Project_Listing'!$E$16:$E$829,'N1.3_Project_Listing'!$E222, 'N1.3_Project_Listing'!$A$16:$A$829,ET_Risk_SC_Summation[[#Headers],[132kV OHL Fittings]])</f>
        <v>0</v>
      </c>
      <c r="AZ222" s="176" cm="1">
        <f t="array" ref="AZ222">SUMIFS('N1.3_Project_Listing'!$P$16:$P$829, 'N1.3_Project_Listing'!$E$16:$E$829,'N1.3_Project_Listing'!$E222, 'N1.3_Project_Listing'!$A$16:$A$829,ET_Risk_SC_Summation[[#Headers],[132kV OHL Tower]])</f>
        <v>0</v>
      </c>
      <c r="BA222" s="176" cm="1">
        <f t="array" ref="BA222">SUMIFS('N1.3_Project_Listing'!$P$16:$P$829, 'N1.3_Project_Listing'!$E$16:$E$829,'N1.3_Project_Listing'!$E222, 'N1.3_Project_Listing'!$A$16:$A$829,ET_Risk_SC_Summation[[#Headers],[275kV Circuit Breaker]])</f>
        <v>0</v>
      </c>
      <c r="BB222" s="176" cm="1">
        <f t="array" ref="BB222">SUMIFS('N1.3_Project_Listing'!$P$16:$P$829, 'N1.3_Project_Listing'!$E$16:$E$829,'N1.3_Project_Listing'!$E222, 'N1.3_Project_Listing'!$A$16:$A$829,ET_Risk_SC_Summation[[#Headers],[275kV Transformer]])</f>
        <v>0</v>
      </c>
      <c r="BC222" s="176" cm="1">
        <f t="array" ref="BC222">SUMIFS('N1.3_Project_Listing'!$P$16:$P$829, 'N1.3_Project_Listing'!$E$16:$E$829,'N1.3_Project_Listing'!$E222, 'N1.3_Project_Listing'!$A$16:$A$829,ET_Risk_SC_Summation[[#Headers],[275kV Reactor]])</f>
        <v>0</v>
      </c>
      <c r="BD222" s="176" cm="1">
        <f t="array" ref="BD222">SUMIFS('N1.3_Project_Listing'!$P$16:$P$829, 'N1.3_Project_Listing'!$E$16:$E$829,'N1.3_Project_Listing'!$E222, 'N1.3_Project_Listing'!$A$16:$A$829,ET_Risk_SC_Summation[[#Headers],[275kV Underground Cable]])</f>
        <v>0</v>
      </c>
      <c r="BE222" s="176" cm="1">
        <f t="array" ref="BE222">SUMIFS('N1.3_Project_Listing'!$P$16:$P$829, 'N1.3_Project_Listing'!$E$16:$E$829,'N1.3_Project_Listing'!$E222, 'N1.3_Project_Listing'!$A$16:$A$829,ET_Risk_SC_Summation[[#Headers],[275kV OHL Conductor]])</f>
        <v>0</v>
      </c>
      <c r="BF222" s="176" cm="1">
        <f t="array" ref="BF222">SUMIFS('N1.3_Project_Listing'!$P$16:$P$829, 'N1.3_Project_Listing'!$E$16:$E$829,'N1.3_Project_Listing'!$E222, 'N1.3_Project_Listing'!$A$16:$A$829,ET_Risk_SC_Summation[[#Headers],[275kV OHL Fittings]])</f>
        <v>0</v>
      </c>
      <c r="BG222" s="176" cm="1">
        <f t="array" ref="BG222">SUMIFS('N1.3_Project_Listing'!$P$16:$P$829, 'N1.3_Project_Listing'!$E$16:$E$829,'N1.3_Project_Listing'!$E222, 'N1.3_Project_Listing'!$A$16:$A$829,ET_Risk_SC_Summation[[#Headers],[275kV OHL Tower]])</f>
        <v>0</v>
      </c>
      <c r="BH222" s="176" cm="1">
        <f t="array" ref="BH222">SUMIFS('N1.3_Project_Listing'!$P$16:$P$829, 'N1.3_Project_Listing'!$E$16:$E$829,'N1.3_Project_Listing'!$E222, 'N1.3_Project_Listing'!$A$16:$A$829,ET_Risk_SC_Summation[[#Headers],[400kV Circuit Breaker]])</f>
        <v>0</v>
      </c>
      <c r="BI222" s="176" cm="1">
        <f t="array" ref="BI222">SUMIFS('N1.3_Project_Listing'!$P$16:$P$829, 'N1.3_Project_Listing'!$E$16:$E$829,'N1.3_Project_Listing'!$E222, 'N1.3_Project_Listing'!$A$16:$A$829,ET_Risk_SC_Summation[[#Headers],[400kV Transformer]])</f>
        <v>0</v>
      </c>
      <c r="BJ222" s="176" cm="1">
        <f t="array" ref="BJ222">SUMIFS('N1.3_Project_Listing'!$P$16:$P$829, 'N1.3_Project_Listing'!$E$16:$E$829,'N1.3_Project_Listing'!$E222, 'N1.3_Project_Listing'!$A$16:$A$829,ET_Risk_SC_Summation[[#Headers],[400kV Reactor]])</f>
        <v>0</v>
      </c>
      <c r="BK222" s="176" cm="1">
        <f t="array" ref="BK222">SUMIFS('N1.3_Project_Listing'!$P$16:$P$829, 'N1.3_Project_Listing'!$E$16:$E$829,'N1.3_Project_Listing'!$E222, 'N1.3_Project_Listing'!$A$16:$A$829,ET_Risk_SC_Summation[[#Headers],[400kV Underground Cable]])</f>
        <v>0</v>
      </c>
      <c r="BL222" s="176" cm="1">
        <f t="array" ref="BL222">SUMIFS('N1.3_Project_Listing'!$P$16:$P$829, 'N1.3_Project_Listing'!$E$16:$E$829,'N1.3_Project_Listing'!$E222, 'N1.3_Project_Listing'!$A$16:$A$829,ET_Risk_SC_Summation[[#Headers],[400kV OHL Conductor]])</f>
        <v>0</v>
      </c>
      <c r="BM222" s="176" cm="1">
        <f t="array" ref="BM222">SUMIFS('N1.3_Project_Listing'!$P$16:$P$829, 'N1.3_Project_Listing'!$E$16:$E$829,'N1.3_Project_Listing'!$E222, 'N1.3_Project_Listing'!$A$16:$A$829,ET_Risk_SC_Summation[[#Headers],[400kV OHL Fittings]])</f>
        <v>0</v>
      </c>
      <c r="BN222" s="176" cm="1">
        <f t="array" ref="BN222">SUMIFS('N1.3_Project_Listing'!$P$16:$P$829, 'N1.3_Project_Listing'!$E$16:$E$829,'N1.3_Project_Listing'!$E222, 'N1.3_Project_Listing'!$A$16:$A$829,ET_Risk_SC_Summation[[#Headers],[400kV OHL Tower]])</f>
        <v>0</v>
      </c>
      <c r="BO222" s="177" t="str">
        <f>IF(SUM(ET_Risk_SC_Summation[[#This Row],[132kV Circuit Breaker]:[400kV OHL Tower]])=0, "n/a", INDEX(ET_Risk_SC_Summation[#Headers],1,MATCH(MAX(ET_Risk_SC_Summation[[#This Row],[132kV Circuit Breaker]:[400kV OHL Tower]]),ET_Risk_SC_Summation[[#This Row],[132kV Circuit Breaker]:[400kV OHL Tower]],0)))</f>
        <v>n/a</v>
      </c>
      <c r="BP222" s="177" t="str">
        <f>IFERROR(INDEX('N0.7_Lookup_References'!$G$77:$G$98,MATCH(ET_Risk_SC_Summation[[#This Row],[Mxx Category]],'N0.7_Lookup_References'!$F$77:$F$98,0)),"")</f>
        <v/>
      </c>
    </row>
    <row r="223" spans="1:68" ht="54">
      <c r="A223" s="160" t="str">
        <f>IFERROR(INDEX(N1.2_Intervention_Types[NARM Asset Category],MATCH('N1.3_Project_Listing'!$C223,N1.2_Intervention_Types[Intervention Type ID],0),1),"")</f>
        <v>Mains</v>
      </c>
      <c r="B223" s="160" t="str">
        <f>IF($D$2="GD",IFERROR(INDEX(N1.2_Intervention_Types[C&amp;V Asset Category (GD)],MATCH('N1.3_Project_Listing'!$C223,N1.2_Intervention_Types[Intervention Type ID],0),1),""),IFERROR(INDEX(N1.2_Intervention_Types[NARM Asset Category],MATCH('N1.3_Project_Listing'!$C223,N1.2_Intervention_Types[Intervention Type ID],0),1),""))</f>
        <v>Mains</v>
      </c>
      <c r="C223" s="67">
        <f>IFERROR(INDEX(N1.2_Intervention_Types[Intervention Type ID],MATCH('N1.3_Project_Listing'!$I223,N1.2_Intervention_Types[Intervention Type],0),1),"")</f>
        <v>1</v>
      </c>
      <c r="D223" s="160" t="str">
        <f>IFERROR(INDEX(N1.2_Intervention_Types[Intervention Category],MATCH('N1.3_Project_Listing'!$C223,N1.2_Intervention_Types[Intervention Type ID],0),1),"")</f>
        <v>Replacement</v>
      </c>
      <c r="E223" s="210" t="s">
        <v>791</v>
      </c>
      <c r="F223" s="236" t="s">
        <v>792</v>
      </c>
      <c r="G223" s="236" t="s">
        <v>206</v>
      </c>
      <c r="H223" s="236" t="s">
        <v>300</v>
      </c>
      <c r="I223" s="151" t="s">
        <v>790</v>
      </c>
      <c r="J223" s="139">
        <v>2029</v>
      </c>
      <c r="K223" s="312">
        <v>3.4035874050946804</v>
      </c>
      <c r="L223" s="312">
        <v>3.3355156569927868</v>
      </c>
      <c r="M223" s="312">
        <v>0</v>
      </c>
      <c r="N223" s="343">
        <v>4.9022747620543539E-2</v>
      </c>
      <c r="O223" s="343">
        <v>7.1296367399673443E-3</v>
      </c>
      <c r="P223" s="365">
        <v>1.4606563038782479</v>
      </c>
      <c r="Q223" s="366">
        <f t="shared" si="22"/>
        <v>4.1893110880576193E-2</v>
      </c>
      <c r="R223" s="368">
        <f t="shared" si="24"/>
        <v>3.4035874050946804</v>
      </c>
      <c r="S223" s="67" t="str">
        <f>IFERROR(INDEX('N0.7_Lookup_References'!$C$13:$C$72,MATCH($A223,'N0.7_Lookup_References'!$B$13:$B$72,0)),"")</f>
        <v>km</v>
      </c>
      <c r="T223" s="338" t="str">
        <f t="shared" si="23"/>
        <v/>
      </c>
      <c r="V223" s="358">
        <v>0</v>
      </c>
      <c r="W223" s="358">
        <v>0</v>
      </c>
      <c r="X223" s="358">
        <v>0</v>
      </c>
      <c r="Y223" s="358">
        <v>0</v>
      </c>
      <c r="Z223" s="358">
        <v>2.8849756951594272</v>
      </c>
      <c r="AA223" s="358">
        <v>0</v>
      </c>
      <c r="AB223" s="358">
        <v>0</v>
      </c>
      <c r="AC223" s="358">
        <v>0.5186117099352533</v>
      </c>
      <c r="AD223" s="358">
        <v>0</v>
      </c>
      <c r="AE223" s="358">
        <v>0</v>
      </c>
      <c r="AF223" s="358">
        <v>3.3355156569927868</v>
      </c>
      <c r="AG223" s="358">
        <v>0</v>
      </c>
      <c r="AH223" s="358">
        <v>0</v>
      </c>
      <c r="AI223" s="358">
        <v>0</v>
      </c>
      <c r="AJ223" s="358">
        <v>0</v>
      </c>
      <c r="AK223" s="358">
        <v>0</v>
      </c>
      <c r="AL223" s="358">
        <v>0</v>
      </c>
      <c r="AM223" s="358">
        <v>0</v>
      </c>
      <c r="AN223" s="358">
        <v>0</v>
      </c>
      <c r="AO223" s="358">
        <v>0</v>
      </c>
      <c r="AP223" s="63">
        <v>3.4035874050946804</v>
      </c>
      <c r="AQ223" s="63">
        <v>3.3355156569927868</v>
      </c>
      <c r="AR223" s="63">
        <v>-6.8071748101893537E-2</v>
      </c>
      <c r="AT223" s="176" cm="1">
        <f t="array" ref="AT223">SUMIFS('N1.3_Project_Listing'!$P$16:$P$829, 'N1.3_Project_Listing'!$E$16:$E$829,'N1.3_Project_Listing'!$E223, 'N1.3_Project_Listing'!$A$16:$A$829,ET_Risk_SC_Summation[[#Headers],[132kV Circuit Breaker]])</f>
        <v>0</v>
      </c>
      <c r="AU223" s="176" cm="1">
        <f t="array" ref="AU223">SUMIFS('N1.3_Project_Listing'!$P$16:$P$829, 'N1.3_Project_Listing'!$E$16:$E$829,'N1.3_Project_Listing'!$E223, 'N1.3_Project_Listing'!$A$16:$A$829,ET_Risk_SC_Summation[[#Headers],[132kV Transformer]])</f>
        <v>0</v>
      </c>
      <c r="AV223" s="176" cm="1">
        <f t="array" ref="AV223">SUMIFS('N1.3_Project_Listing'!$P$16:$P$829, 'N1.3_Project_Listing'!$E$16:$E$829,'N1.3_Project_Listing'!$E223, 'N1.3_Project_Listing'!$A$16:$A$829,ET_Risk_SC_Summation[[#Headers],[132kV Reactor]])</f>
        <v>0</v>
      </c>
      <c r="AW223" s="176" cm="1">
        <f t="array" ref="AW223">SUMIFS('N1.3_Project_Listing'!$P$16:$P$829, 'N1.3_Project_Listing'!$E$16:$E$829,'N1.3_Project_Listing'!$E223, 'N1.3_Project_Listing'!$A$16:$A$829,ET_Risk_SC_Summation[[#Headers],[132kV Underground Cable]])</f>
        <v>0</v>
      </c>
      <c r="AX223" s="176" cm="1">
        <f t="array" ref="AX223">SUMIFS('N1.3_Project_Listing'!$P$16:$P$829, 'N1.3_Project_Listing'!$E$16:$E$829,'N1.3_Project_Listing'!$E223, 'N1.3_Project_Listing'!$A$16:$A$829,ET_Risk_SC_Summation[[#Headers],[132kV OHL Conductor]])</f>
        <v>0</v>
      </c>
      <c r="AY223" s="176" cm="1">
        <f t="array" ref="AY223">SUMIFS('N1.3_Project_Listing'!$P$16:$P$829, 'N1.3_Project_Listing'!$E$16:$E$829,'N1.3_Project_Listing'!$E223, 'N1.3_Project_Listing'!$A$16:$A$829,ET_Risk_SC_Summation[[#Headers],[132kV OHL Fittings]])</f>
        <v>0</v>
      </c>
      <c r="AZ223" s="176" cm="1">
        <f t="array" ref="AZ223">SUMIFS('N1.3_Project_Listing'!$P$16:$P$829, 'N1.3_Project_Listing'!$E$16:$E$829,'N1.3_Project_Listing'!$E223, 'N1.3_Project_Listing'!$A$16:$A$829,ET_Risk_SC_Summation[[#Headers],[132kV OHL Tower]])</f>
        <v>0</v>
      </c>
      <c r="BA223" s="176" cm="1">
        <f t="array" ref="BA223">SUMIFS('N1.3_Project_Listing'!$P$16:$P$829, 'N1.3_Project_Listing'!$E$16:$E$829,'N1.3_Project_Listing'!$E223, 'N1.3_Project_Listing'!$A$16:$A$829,ET_Risk_SC_Summation[[#Headers],[275kV Circuit Breaker]])</f>
        <v>0</v>
      </c>
      <c r="BB223" s="176" cm="1">
        <f t="array" ref="BB223">SUMIFS('N1.3_Project_Listing'!$P$16:$P$829, 'N1.3_Project_Listing'!$E$16:$E$829,'N1.3_Project_Listing'!$E223, 'N1.3_Project_Listing'!$A$16:$A$829,ET_Risk_SC_Summation[[#Headers],[275kV Transformer]])</f>
        <v>0</v>
      </c>
      <c r="BC223" s="176" cm="1">
        <f t="array" ref="BC223">SUMIFS('N1.3_Project_Listing'!$P$16:$P$829, 'N1.3_Project_Listing'!$E$16:$E$829,'N1.3_Project_Listing'!$E223, 'N1.3_Project_Listing'!$A$16:$A$829,ET_Risk_SC_Summation[[#Headers],[275kV Reactor]])</f>
        <v>0</v>
      </c>
      <c r="BD223" s="176" cm="1">
        <f t="array" ref="BD223">SUMIFS('N1.3_Project_Listing'!$P$16:$P$829, 'N1.3_Project_Listing'!$E$16:$E$829,'N1.3_Project_Listing'!$E223, 'N1.3_Project_Listing'!$A$16:$A$829,ET_Risk_SC_Summation[[#Headers],[275kV Underground Cable]])</f>
        <v>0</v>
      </c>
      <c r="BE223" s="176" cm="1">
        <f t="array" ref="BE223">SUMIFS('N1.3_Project_Listing'!$P$16:$P$829, 'N1.3_Project_Listing'!$E$16:$E$829,'N1.3_Project_Listing'!$E223, 'N1.3_Project_Listing'!$A$16:$A$829,ET_Risk_SC_Summation[[#Headers],[275kV OHL Conductor]])</f>
        <v>0</v>
      </c>
      <c r="BF223" s="176" cm="1">
        <f t="array" ref="BF223">SUMIFS('N1.3_Project_Listing'!$P$16:$P$829, 'N1.3_Project_Listing'!$E$16:$E$829,'N1.3_Project_Listing'!$E223, 'N1.3_Project_Listing'!$A$16:$A$829,ET_Risk_SC_Summation[[#Headers],[275kV OHL Fittings]])</f>
        <v>0</v>
      </c>
      <c r="BG223" s="176" cm="1">
        <f t="array" ref="BG223">SUMIFS('N1.3_Project_Listing'!$P$16:$P$829, 'N1.3_Project_Listing'!$E$16:$E$829,'N1.3_Project_Listing'!$E223, 'N1.3_Project_Listing'!$A$16:$A$829,ET_Risk_SC_Summation[[#Headers],[275kV OHL Tower]])</f>
        <v>0</v>
      </c>
      <c r="BH223" s="176" cm="1">
        <f t="array" ref="BH223">SUMIFS('N1.3_Project_Listing'!$P$16:$P$829, 'N1.3_Project_Listing'!$E$16:$E$829,'N1.3_Project_Listing'!$E223, 'N1.3_Project_Listing'!$A$16:$A$829,ET_Risk_SC_Summation[[#Headers],[400kV Circuit Breaker]])</f>
        <v>0</v>
      </c>
      <c r="BI223" s="176" cm="1">
        <f t="array" ref="BI223">SUMIFS('N1.3_Project_Listing'!$P$16:$P$829, 'N1.3_Project_Listing'!$E$16:$E$829,'N1.3_Project_Listing'!$E223, 'N1.3_Project_Listing'!$A$16:$A$829,ET_Risk_SC_Summation[[#Headers],[400kV Transformer]])</f>
        <v>0</v>
      </c>
      <c r="BJ223" s="176" cm="1">
        <f t="array" ref="BJ223">SUMIFS('N1.3_Project_Listing'!$P$16:$P$829, 'N1.3_Project_Listing'!$E$16:$E$829,'N1.3_Project_Listing'!$E223, 'N1.3_Project_Listing'!$A$16:$A$829,ET_Risk_SC_Summation[[#Headers],[400kV Reactor]])</f>
        <v>0</v>
      </c>
      <c r="BK223" s="176" cm="1">
        <f t="array" ref="BK223">SUMIFS('N1.3_Project_Listing'!$P$16:$P$829, 'N1.3_Project_Listing'!$E$16:$E$829,'N1.3_Project_Listing'!$E223, 'N1.3_Project_Listing'!$A$16:$A$829,ET_Risk_SC_Summation[[#Headers],[400kV Underground Cable]])</f>
        <v>0</v>
      </c>
      <c r="BL223" s="176" cm="1">
        <f t="array" ref="BL223">SUMIFS('N1.3_Project_Listing'!$P$16:$P$829, 'N1.3_Project_Listing'!$E$16:$E$829,'N1.3_Project_Listing'!$E223, 'N1.3_Project_Listing'!$A$16:$A$829,ET_Risk_SC_Summation[[#Headers],[400kV OHL Conductor]])</f>
        <v>0</v>
      </c>
      <c r="BM223" s="176" cm="1">
        <f t="array" ref="BM223">SUMIFS('N1.3_Project_Listing'!$P$16:$P$829, 'N1.3_Project_Listing'!$E$16:$E$829,'N1.3_Project_Listing'!$E223, 'N1.3_Project_Listing'!$A$16:$A$829,ET_Risk_SC_Summation[[#Headers],[400kV OHL Fittings]])</f>
        <v>0</v>
      </c>
      <c r="BN223" s="176" cm="1">
        <f t="array" ref="BN223">SUMIFS('N1.3_Project_Listing'!$P$16:$P$829, 'N1.3_Project_Listing'!$E$16:$E$829,'N1.3_Project_Listing'!$E223, 'N1.3_Project_Listing'!$A$16:$A$829,ET_Risk_SC_Summation[[#Headers],[400kV OHL Tower]])</f>
        <v>0</v>
      </c>
      <c r="BO223" s="177" t="str">
        <f>IF(SUM(ET_Risk_SC_Summation[[#This Row],[132kV Circuit Breaker]:[400kV OHL Tower]])=0, "n/a", INDEX(ET_Risk_SC_Summation[#Headers],1,MATCH(MAX(ET_Risk_SC_Summation[[#This Row],[132kV Circuit Breaker]:[400kV OHL Tower]]),ET_Risk_SC_Summation[[#This Row],[132kV Circuit Breaker]:[400kV OHL Tower]],0)))</f>
        <v>n/a</v>
      </c>
      <c r="BP223" s="177" t="str">
        <f>IFERROR(INDEX('N0.7_Lookup_References'!$G$77:$G$98,MATCH(ET_Risk_SC_Summation[[#This Row],[Mxx Category]],'N0.7_Lookup_References'!$F$77:$F$98,0)),"")</f>
        <v/>
      </c>
    </row>
    <row r="224" spans="1:68" ht="54">
      <c r="A224" s="160" t="str">
        <f>IFERROR(INDEX(N1.2_Intervention_Types[NARM Asset Category],MATCH('N1.3_Project_Listing'!$C224,N1.2_Intervention_Types[Intervention Type ID],0),1),"")</f>
        <v>Mains</v>
      </c>
      <c r="B224" s="160" t="str">
        <f>IF($D$2="GD",IFERROR(INDEX(N1.2_Intervention_Types[C&amp;V Asset Category (GD)],MATCH('N1.3_Project_Listing'!$C224,N1.2_Intervention_Types[Intervention Type ID],0),1),""),IFERROR(INDEX(N1.2_Intervention_Types[NARM Asset Category],MATCH('N1.3_Project_Listing'!$C224,N1.2_Intervention_Types[Intervention Type ID],0),1),""))</f>
        <v>Mains</v>
      </c>
      <c r="C224" s="67">
        <f>IFERROR(INDEX(N1.2_Intervention_Types[Intervention Type ID],MATCH('N1.3_Project_Listing'!$I224,N1.2_Intervention_Types[Intervention Type],0),1),"")</f>
        <v>1</v>
      </c>
      <c r="D224" s="160" t="str">
        <f>IFERROR(INDEX(N1.2_Intervention_Types[Intervention Category],MATCH('N1.3_Project_Listing'!$C224,N1.2_Intervention_Types[Intervention Type ID],0),1),"")</f>
        <v>Replacement</v>
      </c>
      <c r="E224" s="210" t="s">
        <v>791</v>
      </c>
      <c r="F224" s="236" t="s">
        <v>792</v>
      </c>
      <c r="G224" s="236" t="s">
        <v>206</v>
      </c>
      <c r="H224" s="236" t="s">
        <v>300</v>
      </c>
      <c r="I224" s="151" t="s">
        <v>790</v>
      </c>
      <c r="J224" s="139">
        <v>2030</v>
      </c>
      <c r="K224" s="312">
        <v>3.4035874050946804</v>
      </c>
      <c r="L224" s="312">
        <v>3.3355156569927868</v>
      </c>
      <c r="M224" s="312">
        <v>0</v>
      </c>
      <c r="N224" s="343">
        <v>4.9022747620543539E-2</v>
      </c>
      <c r="O224" s="343">
        <v>7.1296367399673443E-3</v>
      </c>
      <c r="P224" s="365">
        <v>1.4606563038782479</v>
      </c>
      <c r="Q224" s="366">
        <f t="shared" si="22"/>
        <v>4.1893110880576193E-2</v>
      </c>
      <c r="R224" s="368">
        <f t="shared" si="24"/>
        <v>3.4035874050946804</v>
      </c>
      <c r="S224" s="67" t="str">
        <f>IFERROR(INDEX('N0.7_Lookup_References'!$C$13:$C$72,MATCH($A224,'N0.7_Lookup_References'!$B$13:$B$72,0)),"")</f>
        <v>km</v>
      </c>
      <c r="T224" s="338" t="str">
        <f t="shared" si="23"/>
        <v/>
      </c>
      <c r="V224" s="358">
        <v>0</v>
      </c>
      <c r="W224" s="358">
        <v>0</v>
      </c>
      <c r="X224" s="358">
        <v>0</v>
      </c>
      <c r="Y224" s="358">
        <v>0</v>
      </c>
      <c r="Z224" s="358">
        <v>2.8849756951594272</v>
      </c>
      <c r="AA224" s="358">
        <v>0</v>
      </c>
      <c r="AB224" s="358">
        <v>0</v>
      </c>
      <c r="AC224" s="358">
        <v>0.5186117099352533</v>
      </c>
      <c r="AD224" s="358">
        <v>0</v>
      </c>
      <c r="AE224" s="358">
        <v>0</v>
      </c>
      <c r="AF224" s="358">
        <v>3.3355156569927868</v>
      </c>
      <c r="AG224" s="358">
        <v>0</v>
      </c>
      <c r="AH224" s="358">
        <v>0</v>
      </c>
      <c r="AI224" s="358">
        <v>0</v>
      </c>
      <c r="AJ224" s="358">
        <v>0</v>
      </c>
      <c r="AK224" s="358">
        <v>0</v>
      </c>
      <c r="AL224" s="358">
        <v>0</v>
      </c>
      <c r="AM224" s="358">
        <v>0</v>
      </c>
      <c r="AN224" s="358">
        <v>0</v>
      </c>
      <c r="AO224" s="358">
        <v>0</v>
      </c>
      <c r="AP224" s="63">
        <v>3.4035874050946804</v>
      </c>
      <c r="AQ224" s="63">
        <v>3.3355156569927868</v>
      </c>
      <c r="AR224" s="63">
        <v>-6.8071748101893537E-2</v>
      </c>
      <c r="AT224" s="176" cm="1">
        <f t="array" ref="AT224">SUMIFS('N1.3_Project_Listing'!$P$16:$P$829, 'N1.3_Project_Listing'!$E$16:$E$829,'N1.3_Project_Listing'!$E224, 'N1.3_Project_Listing'!$A$16:$A$829,ET_Risk_SC_Summation[[#Headers],[132kV Circuit Breaker]])</f>
        <v>0</v>
      </c>
      <c r="AU224" s="176" cm="1">
        <f t="array" ref="AU224">SUMIFS('N1.3_Project_Listing'!$P$16:$P$829, 'N1.3_Project_Listing'!$E$16:$E$829,'N1.3_Project_Listing'!$E224, 'N1.3_Project_Listing'!$A$16:$A$829,ET_Risk_SC_Summation[[#Headers],[132kV Transformer]])</f>
        <v>0</v>
      </c>
      <c r="AV224" s="176" cm="1">
        <f t="array" ref="AV224">SUMIFS('N1.3_Project_Listing'!$P$16:$P$829, 'N1.3_Project_Listing'!$E$16:$E$829,'N1.3_Project_Listing'!$E224, 'N1.3_Project_Listing'!$A$16:$A$829,ET_Risk_SC_Summation[[#Headers],[132kV Reactor]])</f>
        <v>0</v>
      </c>
      <c r="AW224" s="176" cm="1">
        <f t="array" ref="AW224">SUMIFS('N1.3_Project_Listing'!$P$16:$P$829, 'N1.3_Project_Listing'!$E$16:$E$829,'N1.3_Project_Listing'!$E224, 'N1.3_Project_Listing'!$A$16:$A$829,ET_Risk_SC_Summation[[#Headers],[132kV Underground Cable]])</f>
        <v>0</v>
      </c>
      <c r="AX224" s="176" cm="1">
        <f t="array" ref="AX224">SUMIFS('N1.3_Project_Listing'!$P$16:$P$829, 'N1.3_Project_Listing'!$E$16:$E$829,'N1.3_Project_Listing'!$E224, 'N1.3_Project_Listing'!$A$16:$A$829,ET_Risk_SC_Summation[[#Headers],[132kV OHL Conductor]])</f>
        <v>0</v>
      </c>
      <c r="AY224" s="176" cm="1">
        <f t="array" ref="AY224">SUMIFS('N1.3_Project_Listing'!$P$16:$P$829, 'N1.3_Project_Listing'!$E$16:$E$829,'N1.3_Project_Listing'!$E224, 'N1.3_Project_Listing'!$A$16:$A$829,ET_Risk_SC_Summation[[#Headers],[132kV OHL Fittings]])</f>
        <v>0</v>
      </c>
      <c r="AZ224" s="176" cm="1">
        <f t="array" ref="AZ224">SUMIFS('N1.3_Project_Listing'!$P$16:$P$829, 'N1.3_Project_Listing'!$E$16:$E$829,'N1.3_Project_Listing'!$E224, 'N1.3_Project_Listing'!$A$16:$A$829,ET_Risk_SC_Summation[[#Headers],[132kV OHL Tower]])</f>
        <v>0</v>
      </c>
      <c r="BA224" s="176" cm="1">
        <f t="array" ref="BA224">SUMIFS('N1.3_Project_Listing'!$P$16:$P$829, 'N1.3_Project_Listing'!$E$16:$E$829,'N1.3_Project_Listing'!$E224, 'N1.3_Project_Listing'!$A$16:$A$829,ET_Risk_SC_Summation[[#Headers],[275kV Circuit Breaker]])</f>
        <v>0</v>
      </c>
      <c r="BB224" s="176" cm="1">
        <f t="array" ref="BB224">SUMIFS('N1.3_Project_Listing'!$P$16:$P$829, 'N1.3_Project_Listing'!$E$16:$E$829,'N1.3_Project_Listing'!$E224, 'N1.3_Project_Listing'!$A$16:$A$829,ET_Risk_SC_Summation[[#Headers],[275kV Transformer]])</f>
        <v>0</v>
      </c>
      <c r="BC224" s="176" cm="1">
        <f t="array" ref="BC224">SUMIFS('N1.3_Project_Listing'!$P$16:$P$829, 'N1.3_Project_Listing'!$E$16:$E$829,'N1.3_Project_Listing'!$E224, 'N1.3_Project_Listing'!$A$16:$A$829,ET_Risk_SC_Summation[[#Headers],[275kV Reactor]])</f>
        <v>0</v>
      </c>
      <c r="BD224" s="176" cm="1">
        <f t="array" ref="BD224">SUMIFS('N1.3_Project_Listing'!$P$16:$P$829, 'N1.3_Project_Listing'!$E$16:$E$829,'N1.3_Project_Listing'!$E224, 'N1.3_Project_Listing'!$A$16:$A$829,ET_Risk_SC_Summation[[#Headers],[275kV Underground Cable]])</f>
        <v>0</v>
      </c>
      <c r="BE224" s="176" cm="1">
        <f t="array" ref="BE224">SUMIFS('N1.3_Project_Listing'!$P$16:$P$829, 'N1.3_Project_Listing'!$E$16:$E$829,'N1.3_Project_Listing'!$E224, 'N1.3_Project_Listing'!$A$16:$A$829,ET_Risk_SC_Summation[[#Headers],[275kV OHL Conductor]])</f>
        <v>0</v>
      </c>
      <c r="BF224" s="176" cm="1">
        <f t="array" ref="BF224">SUMIFS('N1.3_Project_Listing'!$P$16:$P$829, 'N1.3_Project_Listing'!$E$16:$E$829,'N1.3_Project_Listing'!$E224, 'N1.3_Project_Listing'!$A$16:$A$829,ET_Risk_SC_Summation[[#Headers],[275kV OHL Fittings]])</f>
        <v>0</v>
      </c>
      <c r="BG224" s="176" cm="1">
        <f t="array" ref="BG224">SUMIFS('N1.3_Project_Listing'!$P$16:$P$829, 'N1.3_Project_Listing'!$E$16:$E$829,'N1.3_Project_Listing'!$E224, 'N1.3_Project_Listing'!$A$16:$A$829,ET_Risk_SC_Summation[[#Headers],[275kV OHL Tower]])</f>
        <v>0</v>
      </c>
      <c r="BH224" s="176" cm="1">
        <f t="array" ref="BH224">SUMIFS('N1.3_Project_Listing'!$P$16:$P$829, 'N1.3_Project_Listing'!$E$16:$E$829,'N1.3_Project_Listing'!$E224, 'N1.3_Project_Listing'!$A$16:$A$829,ET_Risk_SC_Summation[[#Headers],[400kV Circuit Breaker]])</f>
        <v>0</v>
      </c>
      <c r="BI224" s="176" cm="1">
        <f t="array" ref="BI224">SUMIFS('N1.3_Project_Listing'!$P$16:$P$829, 'N1.3_Project_Listing'!$E$16:$E$829,'N1.3_Project_Listing'!$E224, 'N1.3_Project_Listing'!$A$16:$A$829,ET_Risk_SC_Summation[[#Headers],[400kV Transformer]])</f>
        <v>0</v>
      </c>
      <c r="BJ224" s="176" cm="1">
        <f t="array" ref="BJ224">SUMIFS('N1.3_Project_Listing'!$P$16:$P$829, 'N1.3_Project_Listing'!$E$16:$E$829,'N1.3_Project_Listing'!$E224, 'N1.3_Project_Listing'!$A$16:$A$829,ET_Risk_SC_Summation[[#Headers],[400kV Reactor]])</f>
        <v>0</v>
      </c>
      <c r="BK224" s="176" cm="1">
        <f t="array" ref="BK224">SUMIFS('N1.3_Project_Listing'!$P$16:$P$829, 'N1.3_Project_Listing'!$E$16:$E$829,'N1.3_Project_Listing'!$E224, 'N1.3_Project_Listing'!$A$16:$A$829,ET_Risk_SC_Summation[[#Headers],[400kV Underground Cable]])</f>
        <v>0</v>
      </c>
      <c r="BL224" s="176" cm="1">
        <f t="array" ref="BL224">SUMIFS('N1.3_Project_Listing'!$P$16:$P$829, 'N1.3_Project_Listing'!$E$16:$E$829,'N1.3_Project_Listing'!$E224, 'N1.3_Project_Listing'!$A$16:$A$829,ET_Risk_SC_Summation[[#Headers],[400kV OHL Conductor]])</f>
        <v>0</v>
      </c>
      <c r="BM224" s="176" cm="1">
        <f t="array" ref="BM224">SUMIFS('N1.3_Project_Listing'!$P$16:$P$829, 'N1.3_Project_Listing'!$E$16:$E$829,'N1.3_Project_Listing'!$E224, 'N1.3_Project_Listing'!$A$16:$A$829,ET_Risk_SC_Summation[[#Headers],[400kV OHL Fittings]])</f>
        <v>0</v>
      </c>
      <c r="BN224" s="176" cm="1">
        <f t="array" ref="BN224">SUMIFS('N1.3_Project_Listing'!$P$16:$P$829, 'N1.3_Project_Listing'!$E$16:$E$829,'N1.3_Project_Listing'!$E224, 'N1.3_Project_Listing'!$A$16:$A$829,ET_Risk_SC_Summation[[#Headers],[400kV OHL Tower]])</f>
        <v>0</v>
      </c>
      <c r="BO224" s="177" t="str">
        <f>IF(SUM(ET_Risk_SC_Summation[[#This Row],[132kV Circuit Breaker]:[400kV OHL Tower]])=0, "n/a", INDEX(ET_Risk_SC_Summation[#Headers],1,MATCH(MAX(ET_Risk_SC_Summation[[#This Row],[132kV Circuit Breaker]:[400kV OHL Tower]]),ET_Risk_SC_Summation[[#This Row],[132kV Circuit Breaker]:[400kV OHL Tower]],0)))</f>
        <v>n/a</v>
      </c>
      <c r="BP224" s="177" t="str">
        <f>IFERROR(INDEX('N0.7_Lookup_References'!$G$77:$G$98,MATCH(ET_Risk_SC_Summation[[#This Row],[Mxx Category]],'N0.7_Lookup_References'!$F$77:$F$98,0)),"")</f>
        <v/>
      </c>
    </row>
    <row r="225" spans="1:68" ht="54">
      <c r="A225" s="160" t="str">
        <f>IFERROR(INDEX(N1.2_Intervention_Types[NARM Asset Category],MATCH('N1.3_Project_Listing'!$C225,N1.2_Intervention_Types[Intervention Type ID],0),1),"")</f>
        <v>Mains</v>
      </c>
      <c r="B225" s="160" t="str">
        <f>IF($D$2="GD",IFERROR(INDEX(N1.2_Intervention_Types[C&amp;V Asset Category (GD)],MATCH('N1.3_Project_Listing'!$C225,N1.2_Intervention_Types[Intervention Type ID],0),1),""),IFERROR(INDEX(N1.2_Intervention_Types[NARM Asset Category],MATCH('N1.3_Project_Listing'!$C225,N1.2_Intervention_Types[Intervention Type ID],0),1),""))</f>
        <v>Mains</v>
      </c>
      <c r="C225" s="67">
        <f>IFERROR(INDEX(N1.2_Intervention_Types[Intervention Type ID],MATCH('N1.3_Project_Listing'!$I225,N1.2_Intervention_Types[Intervention Type],0),1),"")</f>
        <v>1</v>
      </c>
      <c r="D225" s="160" t="str">
        <f>IFERROR(INDEX(N1.2_Intervention_Types[Intervention Category],MATCH('N1.3_Project_Listing'!$C225,N1.2_Intervention_Types[Intervention Type ID],0),1),"")</f>
        <v>Replacement</v>
      </c>
      <c r="E225" s="210" t="s">
        <v>791</v>
      </c>
      <c r="F225" s="236" t="s">
        <v>792</v>
      </c>
      <c r="G225" s="236" t="s">
        <v>206</v>
      </c>
      <c r="H225" s="236" t="s">
        <v>300</v>
      </c>
      <c r="I225" s="151" t="s">
        <v>790</v>
      </c>
      <c r="J225" s="139">
        <v>2031</v>
      </c>
      <c r="K225" s="312">
        <v>3.4035874050946804</v>
      </c>
      <c r="L225" s="312">
        <v>3.3355156569927868</v>
      </c>
      <c r="M225" s="312">
        <v>0</v>
      </c>
      <c r="N225" s="343">
        <v>4.9022747620543539E-2</v>
      </c>
      <c r="O225" s="343">
        <v>7.1296367399673443E-3</v>
      </c>
      <c r="P225" s="365">
        <v>1.4606563038782479</v>
      </c>
      <c r="Q225" s="366">
        <f t="shared" si="22"/>
        <v>4.1893110880576193E-2</v>
      </c>
      <c r="R225" s="368">
        <f t="shared" si="24"/>
        <v>3.4035874050946804</v>
      </c>
      <c r="S225" s="67" t="str">
        <f>IFERROR(INDEX('N0.7_Lookup_References'!$C$13:$C$72,MATCH($A225,'N0.7_Lookup_References'!$B$13:$B$72,0)),"")</f>
        <v>km</v>
      </c>
      <c r="T225" s="338" t="str">
        <f t="shared" si="23"/>
        <v/>
      </c>
      <c r="V225" s="358">
        <v>0</v>
      </c>
      <c r="W225" s="358">
        <v>0</v>
      </c>
      <c r="X225" s="358">
        <v>0</v>
      </c>
      <c r="Y225" s="358">
        <v>0</v>
      </c>
      <c r="Z225" s="358">
        <v>2.8849756951594272</v>
      </c>
      <c r="AA225" s="358">
        <v>0</v>
      </c>
      <c r="AB225" s="358">
        <v>0</v>
      </c>
      <c r="AC225" s="358">
        <v>0.5186117099352533</v>
      </c>
      <c r="AD225" s="358">
        <v>0</v>
      </c>
      <c r="AE225" s="358">
        <v>0</v>
      </c>
      <c r="AF225" s="358">
        <v>3.3355156569927868</v>
      </c>
      <c r="AG225" s="358">
        <v>0</v>
      </c>
      <c r="AH225" s="358">
        <v>0</v>
      </c>
      <c r="AI225" s="358">
        <v>0</v>
      </c>
      <c r="AJ225" s="358">
        <v>0</v>
      </c>
      <c r="AK225" s="358">
        <v>0</v>
      </c>
      <c r="AL225" s="358">
        <v>0</v>
      </c>
      <c r="AM225" s="358">
        <v>0</v>
      </c>
      <c r="AN225" s="358">
        <v>0</v>
      </c>
      <c r="AO225" s="358">
        <v>0</v>
      </c>
      <c r="AP225" s="63">
        <v>3.4035874050946804</v>
      </c>
      <c r="AQ225" s="63">
        <v>3.3355156569927868</v>
      </c>
      <c r="AR225" s="63">
        <v>-6.8071748101893537E-2</v>
      </c>
      <c r="AT225" s="176" cm="1">
        <f t="array" ref="AT225">SUMIFS('N1.3_Project_Listing'!$P$16:$P$829, 'N1.3_Project_Listing'!$E$16:$E$829,'N1.3_Project_Listing'!$E225, 'N1.3_Project_Listing'!$A$16:$A$829,ET_Risk_SC_Summation[[#Headers],[132kV Circuit Breaker]])</f>
        <v>0</v>
      </c>
      <c r="AU225" s="176" cm="1">
        <f t="array" ref="AU225">SUMIFS('N1.3_Project_Listing'!$P$16:$P$829, 'N1.3_Project_Listing'!$E$16:$E$829,'N1.3_Project_Listing'!$E225, 'N1.3_Project_Listing'!$A$16:$A$829,ET_Risk_SC_Summation[[#Headers],[132kV Transformer]])</f>
        <v>0</v>
      </c>
      <c r="AV225" s="176" cm="1">
        <f t="array" ref="AV225">SUMIFS('N1.3_Project_Listing'!$P$16:$P$829, 'N1.3_Project_Listing'!$E$16:$E$829,'N1.3_Project_Listing'!$E225, 'N1.3_Project_Listing'!$A$16:$A$829,ET_Risk_SC_Summation[[#Headers],[132kV Reactor]])</f>
        <v>0</v>
      </c>
      <c r="AW225" s="176" cm="1">
        <f t="array" ref="AW225">SUMIFS('N1.3_Project_Listing'!$P$16:$P$829, 'N1.3_Project_Listing'!$E$16:$E$829,'N1.3_Project_Listing'!$E225, 'N1.3_Project_Listing'!$A$16:$A$829,ET_Risk_SC_Summation[[#Headers],[132kV Underground Cable]])</f>
        <v>0</v>
      </c>
      <c r="AX225" s="176" cm="1">
        <f t="array" ref="AX225">SUMIFS('N1.3_Project_Listing'!$P$16:$P$829, 'N1.3_Project_Listing'!$E$16:$E$829,'N1.3_Project_Listing'!$E225, 'N1.3_Project_Listing'!$A$16:$A$829,ET_Risk_SC_Summation[[#Headers],[132kV OHL Conductor]])</f>
        <v>0</v>
      </c>
      <c r="AY225" s="176" cm="1">
        <f t="array" ref="AY225">SUMIFS('N1.3_Project_Listing'!$P$16:$P$829, 'N1.3_Project_Listing'!$E$16:$E$829,'N1.3_Project_Listing'!$E225, 'N1.3_Project_Listing'!$A$16:$A$829,ET_Risk_SC_Summation[[#Headers],[132kV OHL Fittings]])</f>
        <v>0</v>
      </c>
      <c r="AZ225" s="176" cm="1">
        <f t="array" ref="AZ225">SUMIFS('N1.3_Project_Listing'!$P$16:$P$829, 'N1.3_Project_Listing'!$E$16:$E$829,'N1.3_Project_Listing'!$E225, 'N1.3_Project_Listing'!$A$16:$A$829,ET_Risk_SC_Summation[[#Headers],[132kV OHL Tower]])</f>
        <v>0</v>
      </c>
      <c r="BA225" s="176" cm="1">
        <f t="array" ref="BA225">SUMIFS('N1.3_Project_Listing'!$P$16:$P$829, 'N1.3_Project_Listing'!$E$16:$E$829,'N1.3_Project_Listing'!$E225, 'N1.3_Project_Listing'!$A$16:$A$829,ET_Risk_SC_Summation[[#Headers],[275kV Circuit Breaker]])</f>
        <v>0</v>
      </c>
      <c r="BB225" s="176" cm="1">
        <f t="array" ref="BB225">SUMIFS('N1.3_Project_Listing'!$P$16:$P$829, 'N1.3_Project_Listing'!$E$16:$E$829,'N1.3_Project_Listing'!$E225, 'N1.3_Project_Listing'!$A$16:$A$829,ET_Risk_SC_Summation[[#Headers],[275kV Transformer]])</f>
        <v>0</v>
      </c>
      <c r="BC225" s="176" cm="1">
        <f t="array" ref="BC225">SUMIFS('N1.3_Project_Listing'!$P$16:$P$829, 'N1.3_Project_Listing'!$E$16:$E$829,'N1.3_Project_Listing'!$E225, 'N1.3_Project_Listing'!$A$16:$A$829,ET_Risk_SC_Summation[[#Headers],[275kV Reactor]])</f>
        <v>0</v>
      </c>
      <c r="BD225" s="176" cm="1">
        <f t="array" ref="BD225">SUMIFS('N1.3_Project_Listing'!$P$16:$P$829, 'N1.3_Project_Listing'!$E$16:$E$829,'N1.3_Project_Listing'!$E225, 'N1.3_Project_Listing'!$A$16:$A$829,ET_Risk_SC_Summation[[#Headers],[275kV Underground Cable]])</f>
        <v>0</v>
      </c>
      <c r="BE225" s="176" cm="1">
        <f t="array" ref="BE225">SUMIFS('N1.3_Project_Listing'!$P$16:$P$829, 'N1.3_Project_Listing'!$E$16:$E$829,'N1.3_Project_Listing'!$E225, 'N1.3_Project_Listing'!$A$16:$A$829,ET_Risk_SC_Summation[[#Headers],[275kV OHL Conductor]])</f>
        <v>0</v>
      </c>
      <c r="BF225" s="176" cm="1">
        <f t="array" ref="BF225">SUMIFS('N1.3_Project_Listing'!$P$16:$P$829, 'N1.3_Project_Listing'!$E$16:$E$829,'N1.3_Project_Listing'!$E225, 'N1.3_Project_Listing'!$A$16:$A$829,ET_Risk_SC_Summation[[#Headers],[275kV OHL Fittings]])</f>
        <v>0</v>
      </c>
      <c r="BG225" s="176" cm="1">
        <f t="array" ref="BG225">SUMIFS('N1.3_Project_Listing'!$P$16:$P$829, 'N1.3_Project_Listing'!$E$16:$E$829,'N1.3_Project_Listing'!$E225, 'N1.3_Project_Listing'!$A$16:$A$829,ET_Risk_SC_Summation[[#Headers],[275kV OHL Tower]])</f>
        <v>0</v>
      </c>
      <c r="BH225" s="176" cm="1">
        <f t="array" ref="BH225">SUMIFS('N1.3_Project_Listing'!$P$16:$P$829, 'N1.3_Project_Listing'!$E$16:$E$829,'N1.3_Project_Listing'!$E225, 'N1.3_Project_Listing'!$A$16:$A$829,ET_Risk_SC_Summation[[#Headers],[400kV Circuit Breaker]])</f>
        <v>0</v>
      </c>
      <c r="BI225" s="176" cm="1">
        <f t="array" ref="BI225">SUMIFS('N1.3_Project_Listing'!$P$16:$P$829, 'N1.3_Project_Listing'!$E$16:$E$829,'N1.3_Project_Listing'!$E225, 'N1.3_Project_Listing'!$A$16:$A$829,ET_Risk_SC_Summation[[#Headers],[400kV Transformer]])</f>
        <v>0</v>
      </c>
      <c r="BJ225" s="176" cm="1">
        <f t="array" ref="BJ225">SUMIFS('N1.3_Project_Listing'!$P$16:$P$829, 'N1.3_Project_Listing'!$E$16:$E$829,'N1.3_Project_Listing'!$E225, 'N1.3_Project_Listing'!$A$16:$A$829,ET_Risk_SC_Summation[[#Headers],[400kV Reactor]])</f>
        <v>0</v>
      </c>
      <c r="BK225" s="176" cm="1">
        <f t="array" ref="BK225">SUMIFS('N1.3_Project_Listing'!$P$16:$P$829, 'N1.3_Project_Listing'!$E$16:$E$829,'N1.3_Project_Listing'!$E225, 'N1.3_Project_Listing'!$A$16:$A$829,ET_Risk_SC_Summation[[#Headers],[400kV Underground Cable]])</f>
        <v>0</v>
      </c>
      <c r="BL225" s="176" cm="1">
        <f t="array" ref="BL225">SUMIFS('N1.3_Project_Listing'!$P$16:$P$829, 'N1.3_Project_Listing'!$E$16:$E$829,'N1.3_Project_Listing'!$E225, 'N1.3_Project_Listing'!$A$16:$A$829,ET_Risk_SC_Summation[[#Headers],[400kV OHL Conductor]])</f>
        <v>0</v>
      </c>
      <c r="BM225" s="176" cm="1">
        <f t="array" ref="BM225">SUMIFS('N1.3_Project_Listing'!$P$16:$P$829, 'N1.3_Project_Listing'!$E$16:$E$829,'N1.3_Project_Listing'!$E225, 'N1.3_Project_Listing'!$A$16:$A$829,ET_Risk_SC_Summation[[#Headers],[400kV OHL Fittings]])</f>
        <v>0</v>
      </c>
      <c r="BN225" s="176" cm="1">
        <f t="array" ref="BN225">SUMIFS('N1.3_Project_Listing'!$P$16:$P$829, 'N1.3_Project_Listing'!$E$16:$E$829,'N1.3_Project_Listing'!$E225, 'N1.3_Project_Listing'!$A$16:$A$829,ET_Risk_SC_Summation[[#Headers],[400kV OHL Tower]])</f>
        <v>0</v>
      </c>
      <c r="BO225" s="177" t="str">
        <f>IF(SUM(ET_Risk_SC_Summation[[#This Row],[132kV Circuit Breaker]:[400kV OHL Tower]])=0, "n/a", INDEX(ET_Risk_SC_Summation[#Headers],1,MATCH(MAX(ET_Risk_SC_Summation[[#This Row],[132kV Circuit Breaker]:[400kV OHL Tower]]),ET_Risk_SC_Summation[[#This Row],[132kV Circuit Breaker]:[400kV OHL Tower]],0)))</f>
        <v>n/a</v>
      </c>
      <c r="BP225" s="177" t="str">
        <f>IFERROR(INDEX('N0.7_Lookup_References'!$G$77:$G$98,MATCH(ET_Risk_SC_Summation[[#This Row],[Mxx Category]],'N0.7_Lookup_References'!$F$77:$F$98,0)),"")</f>
        <v/>
      </c>
    </row>
    <row r="226" spans="1:68" ht="54">
      <c r="A226" s="160" t="str">
        <f>IFERROR(INDEX(N1.2_Intervention_Types[NARM Asset Category],MATCH('N1.3_Project_Listing'!$C226,N1.2_Intervention_Types[Intervention Type ID],0),1),"")</f>
        <v>Mains</v>
      </c>
      <c r="B226" s="160" t="str">
        <f>IF($D$2="GD",IFERROR(INDEX(N1.2_Intervention_Types[C&amp;V Asset Category (GD)],MATCH('N1.3_Project_Listing'!$C226,N1.2_Intervention_Types[Intervention Type ID],0),1),""),IFERROR(INDEX(N1.2_Intervention_Types[NARM Asset Category],MATCH('N1.3_Project_Listing'!$C226,N1.2_Intervention_Types[Intervention Type ID],0),1),""))</f>
        <v>Mains</v>
      </c>
      <c r="C226" s="67">
        <f>IFERROR(INDEX(N1.2_Intervention_Types[Intervention Type ID],MATCH('N1.3_Project_Listing'!$I226,N1.2_Intervention_Types[Intervention Type],0),1),"")</f>
        <v>1</v>
      </c>
      <c r="D226" s="160" t="str">
        <f>IFERROR(INDEX(N1.2_Intervention_Types[Intervention Category],MATCH('N1.3_Project_Listing'!$C226,N1.2_Intervention_Types[Intervention Type ID],0),1),"")</f>
        <v>Replacement</v>
      </c>
      <c r="E226" s="210" t="s">
        <v>793</v>
      </c>
      <c r="F226" s="236" t="s">
        <v>794</v>
      </c>
      <c r="G226" s="236" t="s">
        <v>206</v>
      </c>
      <c r="H226" s="236" t="s">
        <v>300</v>
      </c>
      <c r="I226" s="151" t="s">
        <v>790</v>
      </c>
      <c r="J226" s="139">
        <v>2027</v>
      </c>
      <c r="K226" s="312">
        <v>173.26512235976969</v>
      </c>
      <c r="L226" s="312">
        <v>169.79981991257429</v>
      </c>
      <c r="M226" s="312">
        <v>0</v>
      </c>
      <c r="N226" s="343">
        <v>1.3985752704495409</v>
      </c>
      <c r="O226" s="343">
        <v>0.50502783500248771</v>
      </c>
      <c r="P226" s="365">
        <v>136.06242128777831</v>
      </c>
      <c r="Q226" s="366">
        <f t="shared" si="22"/>
        <v>0.89354743544705317</v>
      </c>
      <c r="R226" s="368">
        <f t="shared" si="24"/>
        <v>173.26512235976969</v>
      </c>
      <c r="S226" s="67" t="str">
        <f>IFERROR(INDEX('N0.7_Lookup_References'!$C$13:$C$72,MATCH($A226,'N0.7_Lookup_References'!$B$13:$B$72,0)),"")</f>
        <v>km</v>
      </c>
      <c r="T226" s="338" t="str">
        <f t="shared" si="23"/>
        <v>Difference</v>
      </c>
      <c r="V226" s="358">
        <v>0</v>
      </c>
      <c r="W226" s="358">
        <v>0</v>
      </c>
      <c r="X226" s="358">
        <v>173.26512235976969</v>
      </c>
      <c r="Y226" s="358">
        <v>0</v>
      </c>
      <c r="Z226" s="358">
        <v>0</v>
      </c>
      <c r="AA226" s="358">
        <v>0</v>
      </c>
      <c r="AB226" s="358">
        <v>0</v>
      </c>
      <c r="AC226" s="358">
        <v>0</v>
      </c>
      <c r="AD226" s="358">
        <v>0</v>
      </c>
      <c r="AE226" s="358">
        <v>0</v>
      </c>
      <c r="AF226" s="358">
        <v>169.79981991257429</v>
      </c>
      <c r="AG226" s="358">
        <v>0</v>
      </c>
      <c r="AH226" s="358">
        <v>0</v>
      </c>
      <c r="AI226" s="358">
        <v>0</v>
      </c>
      <c r="AJ226" s="358">
        <v>0</v>
      </c>
      <c r="AK226" s="358">
        <v>0</v>
      </c>
      <c r="AL226" s="358">
        <v>0</v>
      </c>
      <c r="AM226" s="358">
        <v>0</v>
      </c>
      <c r="AN226" s="358">
        <v>0</v>
      </c>
      <c r="AO226" s="358">
        <v>0</v>
      </c>
      <c r="AP226" s="63">
        <v>173.26512235976969</v>
      </c>
      <c r="AQ226" s="63">
        <v>169.79981991257429</v>
      </c>
      <c r="AR226" s="63">
        <v>-3.4653024471953984</v>
      </c>
      <c r="AT226" s="176" cm="1">
        <f t="array" ref="AT226">SUMIFS('N1.3_Project_Listing'!$P$16:$P$829, 'N1.3_Project_Listing'!$E$16:$E$829,'N1.3_Project_Listing'!$E226, 'N1.3_Project_Listing'!$A$16:$A$829,ET_Risk_SC_Summation[[#Headers],[132kV Circuit Breaker]])</f>
        <v>0</v>
      </c>
      <c r="AU226" s="176" cm="1">
        <f t="array" ref="AU226">SUMIFS('N1.3_Project_Listing'!$P$16:$P$829, 'N1.3_Project_Listing'!$E$16:$E$829,'N1.3_Project_Listing'!$E226, 'N1.3_Project_Listing'!$A$16:$A$829,ET_Risk_SC_Summation[[#Headers],[132kV Transformer]])</f>
        <v>0</v>
      </c>
      <c r="AV226" s="176" cm="1">
        <f t="array" ref="AV226">SUMIFS('N1.3_Project_Listing'!$P$16:$P$829, 'N1.3_Project_Listing'!$E$16:$E$829,'N1.3_Project_Listing'!$E226, 'N1.3_Project_Listing'!$A$16:$A$829,ET_Risk_SC_Summation[[#Headers],[132kV Reactor]])</f>
        <v>0</v>
      </c>
      <c r="AW226" s="176" cm="1">
        <f t="array" ref="AW226">SUMIFS('N1.3_Project_Listing'!$P$16:$P$829, 'N1.3_Project_Listing'!$E$16:$E$829,'N1.3_Project_Listing'!$E226, 'N1.3_Project_Listing'!$A$16:$A$829,ET_Risk_SC_Summation[[#Headers],[132kV Underground Cable]])</f>
        <v>0</v>
      </c>
      <c r="AX226" s="176" cm="1">
        <f t="array" ref="AX226">SUMIFS('N1.3_Project_Listing'!$P$16:$P$829, 'N1.3_Project_Listing'!$E$16:$E$829,'N1.3_Project_Listing'!$E226, 'N1.3_Project_Listing'!$A$16:$A$829,ET_Risk_SC_Summation[[#Headers],[132kV OHL Conductor]])</f>
        <v>0</v>
      </c>
      <c r="AY226" s="176" cm="1">
        <f t="array" ref="AY226">SUMIFS('N1.3_Project_Listing'!$P$16:$P$829, 'N1.3_Project_Listing'!$E$16:$E$829,'N1.3_Project_Listing'!$E226, 'N1.3_Project_Listing'!$A$16:$A$829,ET_Risk_SC_Summation[[#Headers],[132kV OHL Fittings]])</f>
        <v>0</v>
      </c>
      <c r="AZ226" s="176" cm="1">
        <f t="array" ref="AZ226">SUMIFS('N1.3_Project_Listing'!$P$16:$P$829, 'N1.3_Project_Listing'!$E$16:$E$829,'N1.3_Project_Listing'!$E226, 'N1.3_Project_Listing'!$A$16:$A$829,ET_Risk_SC_Summation[[#Headers],[132kV OHL Tower]])</f>
        <v>0</v>
      </c>
      <c r="BA226" s="176" cm="1">
        <f t="array" ref="BA226">SUMIFS('N1.3_Project_Listing'!$P$16:$P$829, 'N1.3_Project_Listing'!$E$16:$E$829,'N1.3_Project_Listing'!$E226, 'N1.3_Project_Listing'!$A$16:$A$829,ET_Risk_SC_Summation[[#Headers],[275kV Circuit Breaker]])</f>
        <v>0</v>
      </c>
      <c r="BB226" s="176" cm="1">
        <f t="array" ref="BB226">SUMIFS('N1.3_Project_Listing'!$P$16:$P$829, 'N1.3_Project_Listing'!$E$16:$E$829,'N1.3_Project_Listing'!$E226, 'N1.3_Project_Listing'!$A$16:$A$829,ET_Risk_SC_Summation[[#Headers],[275kV Transformer]])</f>
        <v>0</v>
      </c>
      <c r="BC226" s="176" cm="1">
        <f t="array" ref="BC226">SUMIFS('N1.3_Project_Listing'!$P$16:$P$829, 'N1.3_Project_Listing'!$E$16:$E$829,'N1.3_Project_Listing'!$E226, 'N1.3_Project_Listing'!$A$16:$A$829,ET_Risk_SC_Summation[[#Headers],[275kV Reactor]])</f>
        <v>0</v>
      </c>
      <c r="BD226" s="176" cm="1">
        <f t="array" ref="BD226">SUMIFS('N1.3_Project_Listing'!$P$16:$P$829, 'N1.3_Project_Listing'!$E$16:$E$829,'N1.3_Project_Listing'!$E226, 'N1.3_Project_Listing'!$A$16:$A$829,ET_Risk_SC_Summation[[#Headers],[275kV Underground Cable]])</f>
        <v>0</v>
      </c>
      <c r="BE226" s="176" cm="1">
        <f t="array" ref="BE226">SUMIFS('N1.3_Project_Listing'!$P$16:$P$829, 'N1.3_Project_Listing'!$E$16:$E$829,'N1.3_Project_Listing'!$E226, 'N1.3_Project_Listing'!$A$16:$A$829,ET_Risk_SC_Summation[[#Headers],[275kV OHL Conductor]])</f>
        <v>0</v>
      </c>
      <c r="BF226" s="176" cm="1">
        <f t="array" ref="BF226">SUMIFS('N1.3_Project_Listing'!$P$16:$P$829, 'N1.3_Project_Listing'!$E$16:$E$829,'N1.3_Project_Listing'!$E226, 'N1.3_Project_Listing'!$A$16:$A$829,ET_Risk_SC_Summation[[#Headers],[275kV OHL Fittings]])</f>
        <v>0</v>
      </c>
      <c r="BG226" s="176" cm="1">
        <f t="array" ref="BG226">SUMIFS('N1.3_Project_Listing'!$P$16:$P$829, 'N1.3_Project_Listing'!$E$16:$E$829,'N1.3_Project_Listing'!$E226, 'N1.3_Project_Listing'!$A$16:$A$829,ET_Risk_SC_Summation[[#Headers],[275kV OHL Tower]])</f>
        <v>0</v>
      </c>
      <c r="BH226" s="176" cm="1">
        <f t="array" ref="BH226">SUMIFS('N1.3_Project_Listing'!$P$16:$P$829, 'N1.3_Project_Listing'!$E$16:$E$829,'N1.3_Project_Listing'!$E226, 'N1.3_Project_Listing'!$A$16:$A$829,ET_Risk_SC_Summation[[#Headers],[400kV Circuit Breaker]])</f>
        <v>0</v>
      </c>
      <c r="BI226" s="176" cm="1">
        <f t="array" ref="BI226">SUMIFS('N1.3_Project_Listing'!$P$16:$P$829, 'N1.3_Project_Listing'!$E$16:$E$829,'N1.3_Project_Listing'!$E226, 'N1.3_Project_Listing'!$A$16:$A$829,ET_Risk_SC_Summation[[#Headers],[400kV Transformer]])</f>
        <v>0</v>
      </c>
      <c r="BJ226" s="176" cm="1">
        <f t="array" ref="BJ226">SUMIFS('N1.3_Project_Listing'!$P$16:$P$829, 'N1.3_Project_Listing'!$E$16:$E$829,'N1.3_Project_Listing'!$E226, 'N1.3_Project_Listing'!$A$16:$A$829,ET_Risk_SC_Summation[[#Headers],[400kV Reactor]])</f>
        <v>0</v>
      </c>
      <c r="BK226" s="176" cm="1">
        <f t="array" ref="BK226">SUMIFS('N1.3_Project_Listing'!$P$16:$P$829, 'N1.3_Project_Listing'!$E$16:$E$829,'N1.3_Project_Listing'!$E226, 'N1.3_Project_Listing'!$A$16:$A$829,ET_Risk_SC_Summation[[#Headers],[400kV Underground Cable]])</f>
        <v>0</v>
      </c>
      <c r="BL226" s="176" cm="1">
        <f t="array" ref="BL226">SUMIFS('N1.3_Project_Listing'!$P$16:$P$829, 'N1.3_Project_Listing'!$E$16:$E$829,'N1.3_Project_Listing'!$E226, 'N1.3_Project_Listing'!$A$16:$A$829,ET_Risk_SC_Summation[[#Headers],[400kV OHL Conductor]])</f>
        <v>0</v>
      </c>
      <c r="BM226" s="176" cm="1">
        <f t="array" ref="BM226">SUMIFS('N1.3_Project_Listing'!$P$16:$P$829, 'N1.3_Project_Listing'!$E$16:$E$829,'N1.3_Project_Listing'!$E226, 'N1.3_Project_Listing'!$A$16:$A$829,ET_Risk_SC_Summation[[#Headers],[400kV OHL Fittings]])</f>
        <v>0</v>
      </c>
      <c r="BN226" s="176" cm="1">
        <f t="array" ref="BN226">SUMIFS('N1.3_Project_Listing'!$P$16:$P$829, 'N1.3_Project_Listing'!$E$16:$E$829,'N1.3_Project_Listing'!$E226, 'N1.3_Project_Listing'!$A$16:$A$829,ET_Risk_SC_Summation[[#Headers],[400kV OHL Tower]])</f>
        <v>0</v>
      </c>
      <c r="BO226" s="177" t="str">
        <f>IF(SUM(ET_Risk_SC_Summation[[#This Row],[132kV Circuit Breaker]:[400kV OHL Tower]])=0, "n/a", INDEX(ET_Risk_SC_Summation[#Headers],1,MATCH(MAX(ET_Risk_SC_Summation[[#This Row],[132kV Circuit Breaker]:[400kV OHL Tower]]),ET_Risk_SC_Summation[[#This Row],[132kV Circuit Breaker]:[400kV OHL Tower]],0)))</f>
        <v>n/a</v>
      </c>
      <c r="BP226" s="177" t="str">
        <f>IFERROR(INDEX('N0.7_Lookup_References'!$G$77:$G$98,MATCH(ET_Risk_SC_Summation[[#This Row],[Mxx Category]],'N0.7_Lookup_References'!$F$77:$F$98,0)),"")</f>
        <v/>
      </c>
    </row>
    <row r="227" spans="1:68" ht="54">
      <c r="A227" s="160" t="str">
        <f>IFERROR(INDEX(N1.2_Intervention_Types[NARM Asset Category],MATCH('N1.3_Project_Listing'!$C227,N1.2_Intervention_Types[Intervention Type ID],0),1),"")</f>
        <v>Mains</v>
      </c>
      <c r="B227" s="160" t="str">
        <f>IF($D$2="GD",IFERROR(INDEX(N1.2_Intervention_Types[C&amp;V Asset Category (GD)],MATCH('N1.3_Project_Listing'!$C227,N1.2_Intervention_Types[Intervention Type ID],0),1),""),IFERROR(INDEX(N1.2_Intervention_Types[NARM Asset Category],MATCH('N1.3_Project_Listing'!$C227,N1.2_Intervention_Types[Intervention Type ID],0),1),""))</f>
        <v>Mains</v>
      </c>
      <c r="C227" s="67">
        <f>IFERROR(INDEX(N1.2_Intervention_Types[Intervention Type ID],MATCH('N1.3_Project_Listing'!$I227,N1.2_Intervention_Types[Intervention Type],0),1),"")</f>
        <v>1</v>
      </c>
      <c r="D227" s="160" t="str">
        <f>IFERROR(INDEX(N1.2_Intervention_Types[Intervention Category],MATCH('N1.3_Project_Listing'!$C227,N1.2_Intervention_Types[Intervention Type ID],0),1),"")</f>
        <v>Replacement</v>
      </c>
      <c r="E227" s="210" t="s">
        <v>793</v>
      </c>
      <c r="F227" s="236" t="s">
        <v>794</v>
      </c>
      <c r="G227" s="236" t="s">
        <v>206</v>
      </c>
      <c r="H227" s="236" t="s">
        <v>300</v>
      </c>
      <c r="I227" s="151" t="s">
        <v>790</v>
      </c>
      <c r="J227" s="139">
        <v>2028</v>
      </c>
      <c r="K227" s="312">
        <v>173.26512235976969</v>
      </c>
      <c r="L227" s="312">
        <v>169.79981991257429</v>
      </c>
      <c r="M227" s="312">
        <v>0</v>
      </c>
      <c r="N227" s="343">
        <v>1.3985752704495409</v>
      </c>
      <c r="O227" s="343">
        <v>0.50502783500248771</v>
      </c>
      <c r="P227" s="365">
        <v>136.06242128777831</v>
      </c>
      <c r="Q227" s="366">
        <f t="shared" si="22"/>
        <v>0.89354743544705317</v>
      </c>
      <c r="R227" s="368">
        <f t="shared" si="24"/>
        <v>173.26512235976969</v>
      </c>
      <c r="S227" s="67" t="str">
        <f>IFERROR(INDEX('N0.7_Lookup_References'!$C$13:$C$72,MATCH($A227,'N0.7_Lookup_References'!$B$13:$B$72,0)),"")</f>
        <v>km</v>
      </c>
      <c r="T227" s="338" t="str">
        <f t="shared" si="23"/>
        <v>Difference</v>
      </c>
      <c r="V227" s="358">
        <v>0</v>
      </c>
      <c r="W227" s="358">
        <v>0</v>
      </c>
      <c r="X227" s="358">
        <v>173.26512235976969</v>
      </c>
      <c r="Y227" s="358">
        <v>0</v>
      </c>
      <c r="Z227" s="358">
        <v>0</v>
      </c>
      <c r="AA227" s="358">
        <v>0</v>
      </c>
      <c r="AB227" s="358">
        <v>0</v>
      </c>
      <c r="AC227" s="358">
        <v>0</v>
      </c>
      <c r="AD227" s="358">
        <v>0</v>
      </c>
      <c r="AE227" s="358">
        <v>0</v>
      </c>
      <c r="AF227" s="358">
        <v>169.79981991257429</v>
      </c>
      <c r="AG227" s="358">
        <v>0</v>
      </c>
      <c r="AH227" s="358">
        <v>0</v>
      </c>
      <c r="AI227" s="358">
        <v>0</v>
      </c>
      <c r="AJ227" s="358">
        <v>0</v>
      </c>
      <c r="AK227" s="358">
        <v>0</v>
      </c>
      <c r="AL227" s="358">
        <v>0</v>
      </c>
      <c r="AM227" s="358">
        <v>0</v>
      </c>
      <c r="AN227" s="358">
        <v>0</v>
      </c>
      <c r="AO227" s="358">
        <v>0</v>
      </c>
      <c r="AP227" s="63">
        <v>173.26512235976969</v>
      </c>
      <c r="AQ227" s="63">
        <v>169.79981991257429</v>
      </c>
      <c r="AR227" s="63">
        <v>-3.4653024471953984</v>
      </c>
      <c r="AT227" s="176" cm="1">
        <f t="array" ref="AT227">SUMIFS('N1.3_Project_Listing'!$P$16:$P$829, 'N1.3_Project_Listing'!$E$16:$E$829,'N1.3_Project_Listing'!$E227, 'N1.3_Project_Listing'!$A$16:$A$829,ET_Risk_SC_Summation[[#Headers],[132kV Circuit Breaker]])</f>
        <v>0</v>
      </c>
      <c r="AU227" s="176" cm="1">
        <f t="array" ref="AU227">SUMIFS('N1.3_Project_Listing'!$P$16:$P$829, 'N1.3_Project_Listing'!$E$16:$E$829,'N1.3_Project_Listing'!$E227, 'N1.3_Project_Listing'!$A$16:$A$829,ET_Risk_SC_Summation[[#Headers],[132kV Transformer]])</f>
        <v>0</v>
      </c>
      <c r="AV227" s="176" cm="1">
        <f t="array" ref="AV227">SUMIFS('N1.3_Project_Listing'!$P$16:$P$829, 'N1.3_Project_Listing'!$E$16:$E$829,'N1.3_Project_Listing'!$E227, 'N1.3_Project_Listing'!$A$16:$A$829,ET_Risk_SC_Summation[[#Headers],[132kV Reactor]])</f>
        <v>0</v>
      </c>
      <c r="AW227" s="176" cm="1">
        <f t="array" ref="AW227">SUMIFS('N1.3_Project_Listing'!$P$16:$P$829, 'N1.3_Project_Listing'!$E$16:$E$829,'N1.3_Project_Listing'!$E227, 'N1.3_Project_Listing'!$A$16:$A$829,ET_Risk_SC_Summation[[#Headers],[132kV Underground Cable]])</f>
        <v>0</v>
      </c>
      <c r="AX227" s="176" cm="1">
        <f t="array" ref="AX227">SUMIFS('N1.3_Project_Listing'!$P$16:$P$829, 'N1.3_Project_Listing'!$E$16:$E$829,'N1.3_Project_Listing'!$E227, 'N1.3_Project_Listing'!$A$16:$A$829,ET_Risk_SC_Summation[[#Headers],[132kV OHL Conductor]])</f>
        <v>0</v>
      </c>
      <c r="AY227" s="176" cm="1">
        <f t="array" ref="AY227">SUMIFS('N1.3_Project_Listing'!$P$16:$P$829, 'N1.3_Project_Listing'!$E$16:$E$829,'N1.3_Project_Listing'!$E227, 'N1.3_Project_Listing'!$A$16:$A$829,ET_Risk_SC_Summation[[#Headers],[132kV OHL Fittings]])</f>
        <v>0</v>
      </c>
      <c r="AZ227" s="176" cm="1">
        <f t="array" ref="AZ227">SUMIFS('N1.3_Project_Listing'!$P$16:$P$829, 'N1.3_Project_Listing'!$E$16:$E$829,'N1.3_Project_Listing'!$E227, 'N1.3_Project_Listing'!$A$16:$A$829,ET_Risk_SC_Summation[[#Headers],[132kV OHL Tower]])</f>
        <v>0</v>
      </c>
      <c r="BA227" s="176" cm="1">
        <f t="array" ref="BA227">SUMIFS('N1.3_Project_Listing'!$P$16:$P$829, 'N1.3_Project_Listing'!$E$16:$E$829,'N1.3_Project_Listing'!$E227, 'N1.3_Project_Listing'!$A$16:$A$829,ET_Risk_SC_Summation[[#Headers],[275kV Circuit Breaker]])</f>
        <v>0</v>
      </c>
      <c r="BB227" s="176" cm="1">
        <f t="array" ref="BB227">SUMIFS('N1.3_Project_Listing'!$P$16:$P$829, 'N1.3_Project_Listing'!$E$16:$E$829,'N1.3_Project_Listing'!$E227, 'N1.3_Project_Listing'!$A$16:$A$829,ET_Risk_SC_Summation[[#Headers],[275kV Transformer]])</f>
        <v>0</v>
      </c>
      <c r="BC227" s="176" cm="1">
        <f t="array" ref="BC227">SUMIFS('N1.3_Project_Listing'!$P$16:$P$829, 'N1.3_Project_Listing'!$E$16:$E$829,'N1.3_Project_Listing'!$E227, 'N1.3_Project_Listing'!$A$16:$A$829,ET_Risk_SC_Summation[[#Headers],[275kV Reactor]])</f>
        <v>0</v>
      </c>
      <c r="BD227" s="176" cm="1">
        <f t="array" ref="BD227">SUMIFS('N1.3_Project_Listing'!$P$16:$P$829, 'N1.3_Project_Listing'!$E$16:$E$829,'N1.3_Project_Listing'!$E227, 'N1.3_Project_Listing'!$A$16:$A$829,ET_Risk_SC_Summation[[#Headers],[275kV Underground Cable]])</f>
        <v>0</v>
      </c>
      <c r="BE227" s="176" cm="1">
        <f t="array" ref="BE227">SUMIFS('N1.3_Project_Listing'!$P$16:$P$829, 'N1.3_Project_Listing'!$E$16:$E$829,'N1.3_Project_Listing'!$E227, 'N1.3_Project_Listing'!$A$16:$A$829,ET_Risk_SC_Summation[[#Headers],[275kV OHL Conductor]])</f>
        <v>0</v>
      </c>
      <c r="BF227" s="176" cm="1">
        <f t="array" ref="BF227">SUMIFS('N1.3_Project_Listing'!$P$16:$P$829, 'N1.3_Project_Listing'!$E$16:$E$829,'N1.3_Project_Listing'!$E227, 'N1.3_Project_Listing'!$A$16:$A$829,ET_Risk_SC_Summation[[#Headers],[275kV OHL Fittings]])</f>
        <v>0</v>
      </c>
      <c r="BG227" s="176" cm="1">
        <f t="array" ref="BG227">SUMIFS('N1.3_Project_Listing'!$P$16:$P$829, 'N1.3_Project_Listing'!$E$16:$E$829,'N1.3_Project_Listing'!$E227, 'N1.3_Project_Listing'!$A$16:$A$829,ET_Risk_SC_Summation[[#Headers],[275kV OHL Tower]])</f>
        <v>0</v>
      </c>
      <c r="BH227" s="176" cm="1">
        <f t="array" ref="BH227">SUMIFS('N1.3_Project_Listing'!$P$16:$P$829, 'N1.3_Project_Listing'!$E$16:$E$829,'N1.3_Project_Listing'!$E227, 'N1.3_Project_Listing'!$A$16:$A$829,ET_Risk_SC_Summation[[#Headers],[400kV Circuit Breaker]])</f>
        <v>0</v>
      </c>
      <c r="BI227" s="176" cm="1">
        <f t="array" ref="BI227">SUMIFS('N1.3_Project_Listing'!$P$16:$P$829, 'N1.3_Project_Listing'!$E$16:$E$829,'N1.3_Project_Listing'!$E227, 'N1.3_Project_Listing'!$A$16:$A$829,ET_Risk_SC_Summation[[#Headers],[400kV Transformer]])</f>
        <v>0</v>
      </c>
      <c r="BJ227" s="176" cm="1">
        <f t="array" ref="BJ227">SUMIFS('N1.3_Project_Listing'!$P$16:$P$829, 'N1.3_Project_Listing'!$E$16:$E$829,'N1.3_Project_Listing'!$E227, 'N1.3_Project_Listing'!$A$16:$A$829,ET_Risk_SC_Summation[[#Headers],[400kV Reactor]])</f>
        <v>0</v>
      </c>
      <c r="BK227" s="176" cm="1">
        <f t="array" ref="BK227">SUMIFS('N1.3_Project_Listing'!$P$16:$P$829, 'N1.3_Project_Listing'!$E$16:$E$829,'N1.3_Project_Listing'!$E227, 'N1.3_Project_Listing'!$A$16:$A$829,ET_Risk_SC_Summation[[#Headers],[400kV Underground Cable]])</f>
        <v>0</v>
      </c>
      <c r="BL227" s="176" cm="1">
        <f t="array" ref="BL227">SUMIFS('N1.3_Project_Listing'!$P$16:$P$829, 'N1.3_Project_Listing'!$E$16:$E$829,'N1.3_Project_Listing'!$E227, 'N1.3_Project_Listing'!$A$16:$A$829,ET_Risk_SC_Summation[[#Headers],[400kV OHL Conductor]])</f>
        <v>0</v>
      </c>
      <c r="BM227" s="176" cm="1">
        <f t="array" ref="BM227">SUMIFS('N1.3_Project_Listing'!$P$16:$P$829, 'N1.3_Project_Listing'!$E$16:$E$829,'N1.3_Project_Listing'!$E227, 'N1.3_Project_Listing'!$A$16:$A$829,ET_Risk_SC_Summation[[#Headers],[400kV OHL Fittings]])</f>
        <v>0</v>
      </c>
      <c r="BN227" s="176" cm="1">
        <f t="array" ref="BN227">SUMIFS('N1.3_Project_Listing'!$P$16:$P$829, 'N1.3_Project_Listing'!$E$16:$E$829,'N1.3_Project_Listing'!$E227, 'N1.3_Project_Listing'!$A$16:$A$829,ET_Risk_SC_Summation[[#Headers],[400kV OHL Tower]])</f>
        <v>0</v>
      </c>
      <c r="BO227" s="177" t="str">
        <f>IF(SUM(ET_Risk_SC_Summation[[#This Row],[132kV Circuit Breaker]:[400kV OHL Tower]])=0, "n/a", INDEX(ET_Risk_SC_Summation[#Headers],1,MATCH(MAX(ET_Risk_SC_Summation[[#This Row],[132kV Circuit Breaker]:[400kV OHL Tower]]),ET_Risk_SC_Summation[[#This Row],[132kV Circuit Breaker]:[400kV OHL Tower]],0)))</f>
        <v>n/a</v>
      </c>
      <c r="BP227" s="177" t="str">
        <f>IFERROR(INDEX('N0.7_Lookup_References'!$G$77:$G$98,MATCH(ET_Risk_SC_Summation[[#This Row],[Mxx Category]],'N0.7_Lookup_References'!$F$77:$F$98,0)),"")</f>
        <v/>
      </c>
    </row>
    <row r="228" spans="1:68" ht="54">
      <c r="A228" s="160" t="str">
        <f>IFERROR(INDEX(N1.2_Intervention_Types[NARM Asset Category],MATCH('N1.3_Project_Listing'!$C228,N1.2_Intervention_Types[Intervention Type ID],0),1),"")</f>
        <v>Mains</v>
      </c>
      <c r="B228" s="160" t="str">
        <f>IF($D$2="GD",IFERROR(INDEX(N1.2_Intervention_Types[C&amp;V Asset Category (GD)],MATCH('N1.3_Project_Listing'!$C228,N1.2_Intervention_Types[Intervention Type ID],0),1),""),IFERROR(INDEX(N1.2_Intervention_Types[NARM Asset Category],MATCH('N1.3_Project_Listing'!$C228,N1.2_Intervention_Types[Intervention Type ID],0),1),""))</f>
        <v>Mains</v>
      </c>
      <c r="C228" s="67">
        <f>IFERROR(INDEX(N1.2_Intervention_Types[Intervention Type ID],MATCH('N1.3_Project_Listing'!$I228,N1.2_Intervention_Types[Intervention Type],0),1),"")</f>
        <v>1</v>
      </c>
      <c r="D228" s="160" t="str">
        <f>IFERROR(INDEX(N1.2_Intervention_Types[Intervention Category],MATCH('N1.3_Project_Listing'!$C228,N1.2_Intervention_Types[Intervention Type ID],0),1),"")</f>
        <v>Replacement</v>
      </c>
      <c r="E228" s="210" t="s">
        <v>793</v>
      </c>
      <c r="F228" s="236" t="s">
        <v>794</v>
      </c>
      <c r="G228" s="236" t="s">
        <v>206</v>
      </c>
      <c r="H228" s="236" t="s">
        <v>300</v>
      </c>
      <c r="I228" s="151" t="s">
        <v>790</v>
      </c>
      <c r="J228" s="139">
        <v>2029</v>
      </c>
      <c r="K228" s="312">
        <v>173.26512235976969</v>
      </c>
      <c r="L228" s="312">
        <v>169.79981991257429</v>
      </c>
      <c r="M228" s="312">
        <v>0</v>
      </c>
      <c r="N228" s="343">
        <v>1.3985752704495409</v>
      </c>
      <c r="O228" s="343">
        <v>0.50502783500248771</v>
      </c>
      <c r="P228" s="365">
        <v>136.06242128777831</v>
      </c>
      <c r="Q228" s="366">
        <f t="shared" si="22"/>
        <v>0.89354743544705317</v>
      </c>
      <c r="R228" s="368">
        <f t="shared" si="24"/>
        <v>173.26512235976969</v>
      </c>
      <c r="S228" s="67" t="str">
        <f>IFERROR(INDEX('N0.7_Lookup_References'!$C$13:$C$72,MATCH($A228,'N0.7_Lookup_References'!$B$13:$B$72,0)),"")</f>
        <v>km</v>
      </c>
      <c r="T228" s="338" t="str">
        <f t="shared" si="23"/>
        <v>Difference</v>
      </c>
      <c r="V228" s="358">
        <v>0</v>
      </c>
      <c r="W228" s="358">
        <v>0</v>
      </c>
      <c r="X228" s="358">
        <v>173.26512235976969</v>
      </c>
      <c r="Y228" s="358">
        <v>0</v>
      </c>
      <c r="Z228" s="358">
        <v>0</v>
      </c>
      <c r="AA228" s="358">
        <v>0</v>
      </c>
      <c r="AB228" s="358">
        <v>0</v>
      </c>
      <c r="AC228" s="358">
        <v>0</v>
      </c>
      <c r="AD228" s="358">
        <v>0</v>
      </c>
      <c r="AE228" s="358">
        <v>0</v>
      </c>
      <c r="AF228" s="358">
        <v>169.79981991257429</v>
      </c>
      <c r="AG228" s="358">
        <v>0</v>
      </c>
      <c r="AH228" s="358">
        <v>0</v>
      </c>
      <c r="AI228" s="358">
        <v>0</v>
      </c>
      <c r="AJ228" s="358">
        <v>0</v>
      </c>
      <c r="AK228" s="358">
        <v>0</v>
      </c>
      <c r="AL228" s="358">
        <v>0</v>
      </c>
      <c r="AM228" s="358">
        <v>0</v>
      </c>
      <c r="AN228" s="358">
        <v>0</v>
      </c>
      <c r="AO228" s="358">
        <v>0</v>
      </c>
      <c r="AP228" s="63">
        <v>173.26512235976969</v>
      </c>
      <c r="AQ228" s="63">
        <v>169.79981991257429</v>
      </c>
      <c r="AR228" s="63">
        <v>-3.4653024471953984</v>
      </c>
      <c r="AT228" s="176" cm="1">
        <f t="array" ref="AT228">SUMIFS('N1.3_Project_Listing'!$P$16:$P$829, 'N1.3_Project_Listing'!$E$16:$E$829,'N1.3_Project_Listing'!$E228, 'N1.3_Project_Listing'!$A$16:$A$829,ET_Risk_SC_Summation[[#Headers],[132kV Circuit Breaker]])</f>
        <v>0</v>
      </c>
      <c r="AU228" s="176" cm="1">
        <f t="array" ref="AU228">SUMIFS('N1.3_Project_Listing'!$P$16:$P$829, 'N1.3_Project_Listing'!$E$16:$E$829,'N1.3_Project_Listing'!$E228, 'N1.3_Project_Listing'!$A$16:$A$829,ET_Risk_SC_Summation[[#Headers],[132kV Transformer]])</f>
        <v>0</v>
      </c>
      <c r="AV228" s="176" cm="1">
        <f t="array" ref="AV228">SUMIFS('N1.3_Project_Listing'!$P$16:$P$829, 'N1.3_Project_Listing'!$E$16:$E$829,'N1.3_Project_Listing'!$E228, 'N1.3_Project_Listing'!$A$16:$A$829,ET_Risk_SC_Summation[[#Headers],[132kV Reactor]])</f>
        <v>0</v>
      </c>
      <c r="AW228" s="176" cm="1">
        <f t="array" ref="AW228">SUMIFS('N1.3_Project_Listing'!$P$16:$P$829, 'N1.3_Project_Listing'!$E$16:$E$829,'N1.3_Project_Listing'!$E228, 'N1.3_Project_Listing'!$A$16:$A$829,ET_Risk_SC_Summation[[#Headers],[132kV Underground Cable]])</f>
        <v>0</v>
      </c>
      <c r="AX228" s="176" cm="1">
        <f t="array" ref="AX228">SUMIFS('N1.3_Project_Listing'!$P$16:$P$829, 'N1.3_Project_Listing'!$E$16:$E$829,'N1.3_Project_Listing'!$E228, 'N1.3_Project_Listing'!$A$16:$A$829,ET_Risk_SC_Summation[[#Headers],[132kV OHL Conductor]])</f>
        <v>0</v>
      </c>
      <c r="AY228" s="176" cm="1">
        <f t="array" ref="AY228">SUMIFS('N1.3_Project_Listing'!$P$16:$P$829, 'N1.3_Project_Listing'!$E$16:$E$829,'N1.3_Project_Listing'!$E228, 'N1.3_Project_Listing'!$A$16:$A$829,ET_Risk_SC_Summation[[#Headers],[132kV OHL Fittings]])</f>
        <v>0</v>
      </c>
      <c r="AZ228" s="176" cm="1">
        <f t="array" ref="AZ228">SUMIFS('N1.3_Project_Listing'!$P$16:$P$829, 'N1.3_Project_Listing'!$E$16:$E$829,'N1.3_Project_Listing'!$E228, 'N1.3_Project_Listing'!$A$16:$A$829,ET_Risk_SC_Summation[[#Headers],[132kV OHL Tower]])</f>
        <v>0</v>
      </c>
      <c r="BA228" s="176" cm="1">
        <f t="array" ref="BA228">SUMIFS('N1.3_Project_Listing'!$P$16:$P$829, 'N1.3_Project_Listing'!$E$16:$E$829,'N1.3_Project_Listing'!$E228, 'N1.3_Project_Listing'!$A$16:$A$829,ET_Risk_SC_Summation[[#Headers],[275kV Circuit Breaker]])</f>
        <v>0</v>
      </c>
      <c r="BB228" s="176" cm="1">
        <f t="array" ref="BB228">SUMIFS('N1.3_Project_Listing'!$P$16:$P$829, 'N1.3_Project_Listing'!$E$16:$E$829,'N1.3_Project_Listing'!$E228, 'N1.3_Project_Listing'!$A$16:$A$829,ET_Risk_SC_Summation[[#Headers],[275kV Transformer]])</f>
        <v>0</v>
      </c>
      <c r="BC228" s="176" cm="1">
        <f t="array" ref="BC228">SUMIFS('N1.3_Project_Listing'!$P$16:$P$829, 'N1.3_Project_Listing'!$E$16:$E$829,'N1.3_Project_Listing'!$E228, 'N1.3_Project_Listing'!$A$16:$A$829,ET_Risk_SC_Summation[[#Headers],[275kV Reactor]])</f>
        <v>0</v>
      </c>
      <c r="BD228" s="176" cm="1">
        <f t="array" ref="BD228">SUMIFS('N1.3_Project_Listing'!$P$16:$P$829, 'N1.3_Project_Listing'!$E$16:$E$829,'N1.3_Project_Listing'!$E228, 'N1.3_Project_Listing'!$A$16:$A$829,ET_Risk_SC_Summation[[#Headers],[275kV Underground Cable]])</f>
        <v>0</v>
      </c>
      <c r="BE228" s="176" cm="1">
        <f t="array" ref="BE228">SUMIFS('N1.3_Project_Listing'!$P$16:$P$829, 'N1.3_Project_Listing'!$E$16:$E$829,'N1.3_Project_Listing'!$E228, 'N1.3_Project_Listing'!$A$16:$A$829,ET_Risk_SC_Summation[[#Headers],[275kV OHL Conductor]])</f>
        <v>0</v>
      </c>
      <c r="BF228" s="176" cm="1">
        <f t="array" ref="BF228">SUMIFS('N1.3_Project_Listing'!$P$16:$P$829, 'N1.3_Project_Listing'!$E$16:$E$829,'N1.3_Project_Listing'!$E228, 'N1.3_Project_Listing'!$A$16:$A$829,ET_Risk_SC_Summation[[#Headers],[275kV OHL Fittings]])</f>
        <v>0</v>
      </c>
      <c r="BG228" s="176" cm="1">
        <f t="array" ref="BG228">SUMIFS('N1.3_Project_Listing'!$P$16:$P$829, 'N1.3_Project_Listing'!$E$16:$E$829,'N1.3_Project_Listing'!$E228, 'N1.3_Project_Listing'!$A$16:$A$829,ET_Risk_SC_Summation[[#Headers],[275kV OHL Tower]])</f>
        <v>0</v>
      </c>
      <c r="BH228" s="176" cm="1">
        <f t="array" ref="BH228">SUMIFS('N1.3_Project_Listing'!$P$16:$P$829, 'N1.3_Project_Listing'!$E$16:$E$829,'N1.3_Project_Listing'!$E228, 'N1.3_Project_Listing'!$A$16:$A$829,ET_Risk_SC_Summation[[#Headers],[400kV Circuit Breaker]])</f>
        <v>0</v>
      </c>
      <c r="BI228" s="176" cm="1">
        <f t="array" ref="BI228">SUMIFS('N1.3_Project_Listing'!$P$16:$P$829, 'N1.3_Project_Listing'!$E$16:$E$829,'N1.3_Project_Listing'!$E228, 'N1.3_Project_Listing'!$A$16:$A$829,ET_Risk_SC_Summation[[#Headers],[400kV Transformer]])</f>
        <v>0</v>
      </c>
      <c r="BJ228" s="176" cm="1">
        <f t="array" ref="BJ228">SUMIFS('N1.3_Project_Listing'!$P$16:$P$829, 'N1.3_Project_Listing'!$E$16:$E$829,'N1.3_Project_Listing'!$E228, 'N1.3_Project_Listing'!$A$16:$A$829,ET_Risk_SC_Summation[[#Headers],[400kV Reactor]])</f>
        <v>0</v>
      </c>
      <c r="BK228" s="176" cm="1">
        <f t="array" ref="BK228">SUMIFS('N1.3_Project_Listing'!$P$16:$P$829, 'N1.3_Project_Listing'!$E$16:$E$829,'N1.3_Project_Listing'!$E228, 'N1.3_Project_Listing'!$A$16:$A$829,ET_Risk_SC_Summation[[#Headers],[400kV Underground Cable]])</f>
        <v>0</v>
      </c>
      <c r="BL228" s="176" cm="1">
        <f t="array" ref="BL228">SUMIFS('N1.3_Project_Listing'!$P$16:$P$829, 'N1.3_Project_Listing'!$E$16:$E$829,'N1.3_Project_Listing'!$E228, 'N1.3_Project_Listing'!$A$16:$A$829,ET_Risk_SC_Summation[[#Headers],[400kV OHL Conductor]])</f>
        <v>0</v>
      </c>
      <c r="BM228" s="176" cm="1">
        <f t="array" ref="BM228">SUMIFS('N1.3_Project_Listing'!$P$16:$P$829, 'N1.3_Project_Listing'!$E$16:$E$829,'N1.3_Project_Listing'!$E228, 'N1.3_Project_Listing'!$A$16:$A$829,ET_Risk_SC_Summation[[#Headers],[400kV OHL Fittings]])</f>
        <v>0</v>
      </c>
      <c r="BN228" s="176" cm="1">
        <f t="array" ref="BN228">SUMIFS('N1.3_Project_Listing'!$P$16:$P$829, 'N1.3_Project_Listing'!$E$16:$E$829,'N1.3_Project_Listing'!$E228, 'N1.3_Project_Listing'!$A$16:$A$829,ET_Risk_SC_Summation[[#Headers],[400kV OHL Tower]])</f>
        <v>0</v>
      </c>
      <c r="BO228" s="177" t="str">
        <f>IF(SUM(ET_Risk_SC_Summation[[#This Row],[132kV Circuit Breaker]:[400kV OHL Tower]])=0, "n/a", INDEX(ET_Risk_SC_Summation[#Headers],1,MATCH(MAX(ET_Risk_SC_Summation[[#This Row],[132kV Circuit Breaker]:[400kV OHL Tower]]),ET_Risk_SC_Summation[[#This Row],[132kV Circuit Breaker]:[400kV OHL Tower]],0)))</f>
        <v>n/a</v>
      </c>
      <c r="BP228" s="177" t="str">
        <f>IFERROR(INDEX('N0.7_Lookup_References'!$G$77:$G$98,MATCH(ET_Risk_SC_Summation[[#This Row],[Mxx Category]],'N0.7_Lookup_References'!$F$77:$F$98,0)),"")</f>
        <v/>
      </c>
    </row>
    <row r="229" spans="1:68" ht="54">
      <c r="A229" s="160" t="str">
        <f>IFERROR(INDEX(N1.2_Intervention_Types[NARM Asset Category],MATCH('N1.3_Project_Listing'!$C229,N1.2_Intervention_Types[Intervention Type ID],0),1),"")</f>
        <v>Mains</v>
      </c>
      <c r="B229" s="160" t="str">
        <f>IF($D$2="GD",IFERROR(INDEX(N1.2_Intervention_Types[C&amp;V Asset Category (GD)],MATCH('N1.3_Project_Listing'!$C229,N1.2_Intervention_Types[Intervention Type ID],0),1),""),IFERROR(INDEX(N1.2_Intervention_Types[NARM Asset Category],MATCH('N1.3_Project_Listing'!$C229,N1.2_Intervention_Types[Intervention Type ID],0),1),""))</f>
        <v>Mains</v>
      </c>
      <c r="C229" s="67">
        <f>IFERROR(INDEX(N1.2_Intervention_Types[Intervention Type ID],MATCH('N1.3_Project_Listing'!$I229,N1.2_Intervention_Types[Intervention Type],0),1),"")</f>
        <v>1</v>
      </c>
      <c r="D229" s="160" t="str">
        <f>IFERROR(INDEX(N1.2_Intervention_Types[Intervention Category],MATCH('N1.3_Project_Listing'!$C229,N1.2_Intervention_Types[Intervention Type ID],0),1),"")</f>
        <v>Replacement</v>
      </c>
      <c r="E229" s="210" t="s">
        <v>793</v>
      </c>
      <c r="F229" s="236" t="s">
        <v>794</v>
      </c>
      <c r="G229" s="236" t="s">
        <v>206</v>
      </c>
      <c r="H229" s="236" t="s">
        <v>300</v>
      </c>
      <c r="I229" s="151" t="s">
        <v>790</v>
      </c>
      <c r="J229" s="139">
        <v>2030</v>
      </c>
      <c r="K229" s="312">
        <v>173.26512235976969</v>
      </c>
      <c r="L229" s="312">
        <v>169.79981991257429</v>
      </c>
      <c r="M229" s="312">
        <v>0</v>
      </c>
      <c r="N229" s="343">
        <v>1.3985752704495409</v>
      </c>
      <c r="O229" s="343">
        <v>0.50502783500248771</v>
      </c>
      <c r="P229" s="365">
        <v>136.06242128777831</v>
      </c>
      <c r="Q229" s="366">
        <f t="shared" si="22"/>
        <v>0.89354743544705317</v>
      </c>
      <c r="R229" s="368">
        <f t="shared" si="24"/>
        <v>173.26512235976969</v>
      </c>
      <c r="S229" s="67" t="str">
        <f>IFERROR(INDEX('N0.7_Lookup_References'!$C$13:$C$72,MATCH($A229,'N0.7_Lookup_References'!$B$13:$B$72,0)),"")</f>
        <v>km</v>
      </c>
      <c r="T229" s="338" t="str">
        <f t="shared" si="23"/>
        <v>Difference</v>
      </c>
      <c r="V229" s="358">
        <v>0</v>
      </c>
      <c r="W229" s="358">
        <v>0</v>
      </c>
      <c r="X229" s="358">
        <v>173.26512235976969</v>
      </c>
      <c r="Y229" s="358">
        <v>0</v>
      </c>
      <c r="Z229" s="358">
        <v>0</v>
      </c>
      <c r="AA229" s="358">
        <v>0</v>
      </c>
      <c r="AB229" s="358">
        <v>0</v>
      </c>
      <c r="AC229" s="358">
        <v>0</v>
      </c>
      <c r="AD229" s="358">
        <v>0</v>
      </c>
      <c r="AE229" s="358">
        <v>0</v>
      </c>
      <c r="AF229" s="358">
        <v>169.79981991257429</v>
      </c>
      <c r="AG229" s="358">
        <v>0</v>
      </c>
      <c r="AH229" s="358">
        <v>0</v>
      </c>
      <c r="AI229" s="358">
        <v>0</v>
      </c>
      <c r="AJ229" s="358">
        <v>0</v>
      </c>
      <c r="AK229" s="358">
        <v>0</v>
      </c>
      <c r="AL229" s="358">
        <v>0</v>
      </c>
      <c r="AM229" s="358">
        <v>0</v>
      </c>
      <c r="AN229" s="358">
        <v>0</v>
      </c>
      <c r="AO229" s="358">
        <v>0</v>
      </c>
      <c r="AP229" s="63">
        <v>173.26512235976969</v>
      </c>
      <c r="AQ229" s="63">
        <v>169.79981991257429</v>
      </c>
      <c r="AR229" s="63">
        <v>-3.4653024471953984</v>
      </c>
      <c r="AT229" s="176" cm="1">
        <f t="array" ref="AT229">SUMIFS('N1.3_Project_Listing'!$P$16:$P$829, 'N1.3_Project_Listing'!$E$16:$E$829,'N1.3_Project_Listing'!$E229, 'N1.3_Project_Listing'!$A$16:$A$829,ET_Risk_SC_Summation[[#Headers],[132kV Circuit Breaker]])</f>
        <v>0</v>
      </c>
      <c r="AU229" s="176" cm="1">
        <f t="array" ref="AU229">SUMIFS('N1.3_Project_Listing'!$P$16:$P$829, 'N1.3_Project_Listing'!$E$16:$E$829,'N1.3_Project_Listing'!$E229, 'N1.3_Project_Listing'!$A$16:$A$829,ET_Risk_SC_Summation[[#Headers],[132kV Transformer]])</f>
        <v>0</v>
      </c>
      <c r="AV229" s="176" cm="1">
        <f t="array" ref="AV229">SUMIFS('N1.3_Project_Listing'!$P$16:$P$829, 'N1.3_Project_Listing'!$E$16:$E$829,'N1.3_Project_Listing'!$E229, 'N1.3_Project_Listing'!$A$16:$A$829,ET_Risk_SC_Summation[[#Headers],[132kV Reactor]])</f>
        <v>0</v>
      </c>
      <c r="AW229" s="176" cm="1">
        <f t="array" ref="AW229">SUMIFS('N1.3_Project_Listing'!$P$16:$P$829, 'N1.3_Project_Listing'!$E$16:$E$829,'N1.3_Project_Listing'!$E229, 'N1.3_Project_Listing'!$A$16:$A$829,ET_Risk_SC_Summation[[#Headers],[132kV Underground Cable]])</f>
        <v>0</v>
      </c>
      <c r="AX229" s="176" cm="1">
        <f t="array" ref="AX229">SUMIFS('N1.3_Project_Listing'!$P$16:$P$829, 'N1.3_Project_Listing'!$E$16:$E$829,'N1.3_Project_Listing'!$E229, 'N1.3_Project_Listing'!$A$16:$A$829,ET_Risk_SC_Summation[[#Headers],[132kV OHL Conductor]])</f>
        <v>0</v>
      </c>
      <c r="AY229" s="176" cm="1">
        <f t="array" ref="AY229">SUMIFS('N1.3_Project_Listing'!$P$16:$P$829, 'N1.3_Project_Listing'!$E$16:$E$829,'N1.3_Project_Listing'!$E229, 'N1.3_Project_Listing'!$A$16:$A$829,ET_Risk_SC_Summation[[#Headers],[132kV OHL Fittings]])</f>
        <v>0</v>
      </c>
      <c r="AZ229" s="176" cm="1">
        <f t="array" ref="AZ229">SUMIFS('N1.3_Project_Listing'!$P$16:$P$829, 'N1.3_Project_Listing'!$E$16:$E$829,'N1.3_Project_Listing'!$E229, 'N1.3_Project_Listing'!$A$16:$A$829,ET_Risk_SC_Summation[[#Headers],[132kV OHL Tower]])</f>
        <v>0</v>
      </c>
      <c r="BA229" s="176" cm="1">
        <f t="array" ref="BA229">SUMIFS('N1.3_Project_Listing'!$P$16:$P$829, 'N1.3_Project_Listing'!$E$16:$E$829,'N1.3_Project_Listing'!$E229, 'N1.3_Project_Listing'!$A$16:$A$829,ET_Risk_SC_Summation[[#Headers],[275kV Circuit Breaker]])</f>
        <v>0</v>
      </c>
      <c r="BB229" s="176" cm="1">
        <f t="array" ref="BB229">SUMIFS('N1.3_Project_Listing'!$P$16:$P$829, 'N1.3_Project_Listing'!$E$16:$E$829,'N1.3_Project_Listing'!$E229, 'N1.3_Project_Listing'!$A$16:$A$829,ET_Risk_SC_Summation[[#Headers],[275kV Transformer]])</f>
        <v>0</v>
      </c>
      <c r="BC229" s="176" cm="1">
        <f t="array" ref="BC229">SUMIFS('N1.3_Project_Listing'!$P$16:$P$829, 'N1.3_Project_Listing'!$E$16:$E$829,'N1.3_Project_Listing'!$E229, 'N1.3_Project_Listing'!$A$16:$A$829,ET_Risk_SC_Summation[[#Headers],[275kV Reactor]])</f>
        <v>0</v>
      </c>
      <c r="BD229" s="176" cm="1">
        <f t="array" ref="BD229">SUMIFS('N1.3_Project_Listing'!$P$16:$P$829, 'N1.3_Project_Listing'!$E$16:$E$829,'N1.3_Project_Listing'!$E229, 'N1.3_Project_Listing'!$A$16:$A$829,ET_Risk_SC_Summation[[#Headers],[275kV Underground Cable]])</f>
        <v>0</v>
      </c>
      <c r="BE229" s="176" cm="1">
        <f t="array" ref="BE229">SUMIFS('N1.3_Project_Listing'!$P$16:$P$829, 'N1.3_Project_Listing'!$E$16:$E$829,'N1.3_Project_Listing'!$E229, 'N1.3_Project_Listing'!$A$16:$A$829,ET_Risk_SC_Summation[[#Headers],[275kV OHL Conductor]])</f>
        <v>0</v>
      </c>
      <c r="BF229" s="176" cm="1">
        <f t="array" ref="BF229">SUMIFS('N1.3_Project_Listing'!$P$16:$P$829, 'N1.3_Project_Listing'!$E$16:$E$829,'N1.3_Project_Listing'!$E229, 'N1.3_Project_Listing'!$A$16:$A$829,ET_Risk_SC_Summation[[#Headers],[275kV OHL Fittings]])</f>
        <v>0</v>
      </c>
      <c r="BG229" s="176" cm="1">
        <f t="array" ref="BG229">SUMIFS('N1.3_Project_Listing'!$P$16:$P$829, 'N1.3_Project_Listing'!$E$16:$E$829,'N1.3_Project_Listing'!$E229, 'N1.3_Project_Listing'!$A$16:$A$829,ET_Risk_SC_Summation[[#Headers],[275kV OHL Tower]])</f>
        <v>0</v>
      </c>
      <c r="BH229" s="176" cm="1">
        <f t="array" ref="BH229">SUMIFS('N1.3_Project_Listing'!$P$16:$P$829, 'N1.3_Project_Listing'!$E$16:$E$829,'N1.3_Project_Listing'!$E229, 'N1.3_Project_Listing'!$A$16:$A$829,ET_Risk_SC_Summation[[#Headers],[400kV Circuit Breaker]])</f>
        <v>0</v>
      </c>
      <c r="BI229" s="176" cm="1">
        <f t="array" ref="BI229">SUMIFS('N1.3_Project_Listing'!$P$16:$P$829, 'N1.3_Project_Listing'!$E$16:$E$829,'N1.3_Project_Listing'!$E229, 'N1.3_Project_Listing'!$A$16:$A$829,ET_Risk_SC_Summation[[#Headers],[400kV Transformer]])</f>
        <v>0</v>
      </c>
      <c r="BJ229" s="176" cm="1">
        <f t="array" ref="BJ229">SUMIFS('N1.3_Project_Listing'!$P$16:$P$829, 'N1.3_Project_Listing'!$E$16:$E$829,'N1.3_Project_Listing'!$E229, 'N1.3_Project_Listing'!$A$16:$A$829,ET_Risk_SC_Summation[[#Headers],[400kV Reactor]])</f>
        <v>0</v>
      </c>
      <c r="BK229" s="176" cm="1">
        <f t="array" ref="BK229">SUMIFS('N1.3_Project_Listing'!$P$16:$P$829, 'N1.3_Project_Listing'!$E$16:$E$829,'N1.3_Project_Listing'!$E229, 'N1.3_Project_Listing'!$A$16:$A$829,ET_Risk_SC_Summation[[#Headers],[400kV Underground Cable]])</f>
        <v>0</v>
      </c>
      <c r="BL229" s="176" cm="1">
        <f t="array" ref="BL229">SUMIFS('N1.3_Project_Listing'!$P$16:$P$829, 'N1.3_Project_Listing'!$E$16:$E$829,'N1.3_Project_Listing'!$E229, 'N1.3_Project_Listing'!$A$16:$A$829,ET_Risk_SC_Summation[[#Headers],[400kV OHL Conductor]])</f>
        <v>0</v>
      </c>
      <c r="BM229" s="176" cm="1">
        <f t="array" ref="BM229">SUMIFS('N1.3_Project_Listing'!$P$16:$P$829, 'N1.3_Project_Listing'!$E$16:$E$829,'N1.3_Project_Listing'!$E229, 'N1.3_Project_Listing'!$A$16:$A$829,ET_Risk_SC_Summation[[#Headers],[400kV OHL Fittings]])</f>
        <v>0</v>
      </c>
      <c r="BN229" s="176" cm="1">
        <f t="array" ref="BN229">SUMIFS('N1.3_Project_Listing'!$P$16:$P$829, 'N1.3_Project_Listing'!$E$16:$E$829,'N1.3_Project_Listing'!$E229, 'N1.3_Project_Listing'!$A$16:$A$829,ET_Risk_SC_Summation[[#Headers],[400kV OHL Tower]])</f>
        <v>0</v>
      </c>
      <c r="BO229" s="177" t="str">
        <f>IF(SUM(ET_Risk_SC_Summation[[#This Row],[132kV Circuit Breaker]:[400kV OHL Tower]])=0, "n/a", INDEX(ET_Risk_SC_Summation[#Headers],1,MATCH(MAX(ET_Risk_SC_Summation[[#This Row],[132kV Circuit Breaker]:[400kV OHL Tower]]),ET_Risk_SC_Summation[[#This Row],[132kV Circuit Breaker]:[400kV OHL Tower]],0)))</f>
        <v>n/a</v>
      </c>
      <c r="BP229" s="177" t="str">
        <f>IFERROR(INDEX('N0.7_Lookup_References'!$G$77:$G$98,MATCH(ET_Risk_SC_Summation[[#This Row],[Mxx Category]],'N0.7_Lookup_References'!$F$77:$F$98,0)),"")</f>
        <v/>
      </c>
    </row>
    <row r="230" spans="1:68" ht="54">
      <c r="A230" s="160" t="str">
        <f>IFERROR(INDEX(N1.2_Intervention_Types[NARM Asset Category],MATCH('N1.3_Project_Listing'!$C230,N1.2_Intervention_Types[Intervention Type ID],0),1),"")</f>
        <v>Mains</v>
      </c>
      <c r="B230" s="160" t="str">
        <f>IF($D$2="GD",IFERROR(INDEX(N1.2_Intervention_Types[C&amp;V Asset Category (GD)],MATCH('N1.3_Project_Listing'!$C230,N1.2_Intervention_Types[Intervention Type ID],0),1),""),IFERROR(INDEX(N1.2_Intervention_Types[NARM Asset Category],MATCH('N1.3_Project_Listing'!$C230,N1.2_Intervention_Types[Intervention Type ID],0),1),""))</f>
        <v>Mains</v>
      </c>
      <c r="C230" s="67">
        <f>IFERROR(INDEX(N1.2_Intervention_Types[Intervention Type ID],MATCH('N1.3_Project_Listing'!$I230,N1.2_Intervention_Types[Intervention Type],0),1),"")</f>
        <v>1</v>
      </c>
      <c r="D230" s="160" t="str">
        <f>IFERROR(INDEX(N1.2_Intervention_Types[Intervention Category],MATCH('N1.3_Project_Listing'!$C230,N1.2_Intervention_Types[Intervention Type ID],0),1),"")</f>
        <v>Replacement</v>
      </c>
      <c r="E230" s="210" t="s">
        <v>793</v>
      </c>
      <c r="F230" s="236" t="s">
        <v>794</v>
      </c>
      <c r="G230" s="236" t="s">
        <v>206</v>
      </c>
      <c r="H230" s="236" t="s">
        <v>300</v>
      </c>
      <c r="I230" s="151" t="s">
        <v>790</v>
      </c>
      <c r="J230" s="139">
        <v>2031</v>
      </c>
      <c r="K230" s="312">
        <v>173.26512235976969</v>
      </c>
      <c r="L230" s="312">
        <v>169.79981991257429</v>
      </c>
      <c r="M230" s="312">
        <v>0</v>
      </c>
      <c r="N230" s="343">
        <v>1.3985752704495409</v>
      </c>
      <c r="O230" s="343">
        <v>0.50502783500248771</v>
      </c>
      <c r="P230" s="365">
        <v>136.06242128777831</v>
      </c>
      <c r="Q230" s="366">
        <f t="shared" si="22"/>
        <v>0.89354743544705317</v>
      </c>
      <c r="R230" s="368">
        <f t="shared" si="24"/>
        <v>173.26512235976969</v>
      </c>
      <c r="S230" s="67" t="str">
        <f>IFERROR(INDEX('N0.7_Lookup_References'!$C$13:$C$72,MATCH($A230,'N0.7_Lookup_References'!$B$13:$B$72,0)),"")</f>
        <v>km</v>
      </c>
      <c r="T230" s="338" t="str">
        <f t="shared" si="23"/>
        <v>Difference</v>
      </c>
      <c r="V230" s="358">
        <v>0</v>
      </c>
      <c r="W230" s="358">
        <v>0</v>
      </c>
      <c r="X230" s="358">
        <v>173.26512235976969</v>
      </c>
      <c r="Y230" s="358">
        <v>0</v>
      </c>
      <c r="Z230" s="358">
        <v>0</v>
      </c>
      <c r="AA230" s="358">
        <v>0</v>
      </c>
      <c r="AB230" s="358">
        <v>0</v>
      </c>
      <c r="AC230" s="358">
        <v>0</v>
      </c>
      <c r="AD230" s="358">
        <v>0</v>
      </c>
      <c r="AE230" s="358">
        <v>0</v>
      </c>
      <c r="AF230" s="358">
        <v>169.79981991257429</v>
      </c>
      <c r="AG230" s="358">
        <v>0</v>
      </c>
      <c r="AH230" s="358">
        <v>0</v>
      </c>
      <c r="AI230" s="358">
        <v>0</v>
      </c>
      <c r="AJ230" s="358">
        <v>0</v>
      </c>
      <c r="AK230" s="358">
        <v>0</v>
      </c>
      <c r="AL230" s="358">
        <v>0</v>
      </c>
      <c r="AM230" s="358">
        <v>0</v>
      </c>
      <c r="AN230" s="358">
        <v>0</v>
      </c>
      <c r="AO230" s="358">
        <v>0</v>
      </c>
      <c r="AP230" s="63">
        <v>173.26512235976969</v>
      </c>
      <c r="AQ230" s="63">
        <v>169.79981991257429</v>
      </c>
      <c r="AR230" s="63">
        <v>-3.4653024471953984</v>
      </c>
      <c r="AT230" s="176" cm="1">
        <f t="array" ref="AT230">SUMIFS('N1.3_Project_Listing'!$P$16:$P$829, 'N1.3_Project_Listing'!$E$16:$E$829,'N1.3_Project_Listing'!$E230, 'N1.3_Project_Listing'!$A$16:$A$829,ET_Risk_SC_Summation[[#Headers],[132kV Circuit Breaker]])</f>
        <v>0</v>
      </c>
      <c r="AU230" s="176" cm="1">
        <f t="array" ref="AU230">SUMIFS('N1.3_Project_Listing'!$P$16:$P$829, 'N1.3_Project_Listing'!$E$16:$E$829,'N1.3_Project_Listing'!$E230, 'N1.3_Project_Listing'!$A$16:$A$829,ET_Risk_SC_Summation[[#Headers],[132kV Transformer]])</f>
        <v>0</v>
      </c>
      <c r="AV230" s="176" cm="1">
        <f t="array" ref="AV230">SUMIFS('N1.3_Project_Listing'!$P$16:$P$829, 'N1.3_Project_Listing'!$E$16:$E$829,'N1.3_Project_Listing'!$E230, 'N1.3_Project_Listing'!$A$16:$A$829,ET_Risk_SC_Summation[[#Headers],[132kV Reactor]])</f>
        <v>0</v>
      </c>
      <c r="AW230" s="176" cm="1">
        <f t="array" ref="AW230">SUMIFS('N1.3_Project_Listing'!$P$16:$P$829, 'N1.3_Project_Listing'!$E$16:$E$829,'N1.3_Project_Listing'!$E230, 'N1.3_Project_Listing'!$A$16:$A$829,ET_Risk_SC_Summation[[#Headers],[132kV Underground Cable]])</f>
        <v>0</v>
      </c>
      <c r="AX230" s="176" cm="1">
        <f t="array" ref="AX230">SUMIFS('N1.3_Project_Listing'!$P$16:$P$829, 'N1.3_Project_Listing'!$E$16:$E$829,'N1.3_Project_Listing'!$E230, 'N1.3_Project_Listing'!$A$16:$A$829,ET_Risk_SC_Summation[[#Headers],[132kV OHL Conductor]])</f>
        <v>0</v>
      </c>
      <c r="AY230" s="176" cm="1">
        <f t="array" ref="AY230">SUMIFS('N1.3_Project_Listing'!$P$16:$P$829, 'N1.3_Project_Listing'!$E$16:$E$829,'N1.3_Project_Listing'!$E230, 'N1.3_Project_Listing'!$A$16:$A$829,ET_Risk_SC_Summation[[#Headers],[132kV OHL Fittings]])</f>
        <v>0</v>
      </c>
      <c r="AZ230" s="176" cm="1">
        <f t="array" ref="AZ230">SUMIFS('N1.3_Project_Listing'!$P$16:$P$829, 'N1.3_Project_Listing'!$E$16:$E$829,'N1.3_Project_Listing'!$E230, 'N1.3_Project_Listing'!$A$16:$A$829,ET_Risk_SC_Summation[[#Headers],[132kV OHL Tower]])</f>
        <v>0</v>
      </c>
      <c r="BA230" s="176" cm="1">
        <f t="array" ref="BA230">SUMIFS('N1.3_Project_Listing'!$P$16:$P$829, 'N1.3_Project_Listing'!$E$16:$E$829,'N1.3_Project_Listing'!$E230, 'N1.3_Project_Listing'!$A$16:$A$829,ET_Risk_SC_Summation[[#Headers],[275kV Circuit Breaker]])</f>
        <v>0</v>
      </c>
      <c r="BB230" s="176" cm="1">
        <f t="array" ref="BB230">SUMIFS('N1.3_Project_Listing'!$P$16:$P$829, 'N1.3_Project_Listing'!$E$16:$E$829,'N1.3_Project_Listing'!$E230, 'N1.3_Project_Listing'!$A$16:$A$829,ET_Risk_SC_Summation[[#Headers],[275kV Transformer]])</f>
        <v>0</v>
      </c>
      <c r="BC230" s="176" cm="1">
        <f t="array" ref="BC230">SUMIFS('N1.3_Project_Listing'!$P$16:$P$829, 'N1.3_Project_Listing'!$E$16:$E$829,'N1.3_Project_Listing'!$E230, 'N1.3_Project_Listing'!$A$16:$A$829,ET_Risk_SC_Summation[[#Headers],[275kV Reactor]])</f>
        <v>0</v>
      </c>
      <c r="BD230" s="176" cm="1">
        <f t="array" ref="BD230">SUMIFS('N1.3_Project_Listing'!$P$16:$P$829, 'N1.3_Project_Listing'!$E$16:$E$829,'N1.3_Project_Listing'!$E230, 'N1.3_Project_Listing'!$A$16:$A$829,ET_Risk_SC_Summation[[#Headers],[275kV Underground Cable]])</f>
        <v>0</v>
      </c>
      <c r="BE230" s="176" cm="1">
        <f t="array" ref="BE230">SUMIFS('N1.3_Project_Listing'!$P$16:$P$829, 'N1.3_Project_Listing'!$E$16:$E$829,'N1.3_Project_Listing'!$E230, 'N1.3_Project_Listing'!$A$16:$A$829,ET_Risk_SC_Summation[[#Headers],[275kV OHL Conductor]])</f>
        <v>0</v>
      </c>
      <c r="BF230" s="176" cm="1">
        <f t="array" ref="BF230">SUMIFS('N1.3_Project_Listing'!$P$16:$P$829, 'N1.3_Project_Listing'!$E$16:$E$829,'N1.3_Project_Listing'!$E230, 'N1.3_Project_Listing'!$A$16:$A$829,ET_Risk_SC_Summation[[#Headers],[275kV OHL Fittings]])</f>
        <v>0</v>
      </c>
      <c r="BG230" s="176" cm="1">
        <f t="array" ref="BG230">SUMIFS('N1.3_Project_Listing'!$P$16:$P$829, 'N1.3_Project_Listing'!$E$16:$E$829,'N1.3_Project_Listing'!$E230, 'N1.3_Project_Listing'!$A$16:$A$829,ET_Risk_SC_Summation[[#Headers],[275kV OHL Tower]])</f>
        <v>0</v>
      </c>
      <c r="BH230" s="176" cm="1">
        <f t="array" ref="BH230">SUMIFS('N1.3_Project_Listing'!$P$16:$P$829, 'N1.3_Project_Listing'!$E$16:$E$829,'N1.3_Project_Listing'!$E230, 'N1.3_Project_Listing'!$A$16:$A$829,ET_Risk_SC_Summation[[#Headers],[400kV Circuit Breaker]])</f>
        <v>0</v>
      </c>
      <c r="BI230" s="176" cm="1">
        <f t="array" ref="BI230">SUMIFS('N1.3_Project_Listing'!$P$16:$P$829, 'N1.3_Project_Listing'!$E$16:$E$829,'N1.3_Project_Listing'!$E230, 'N1.3_Project_Listing'!$A$16:$A$829,ET_Risk_SC_Summation[[#Headers],[400kV Transformer]])</f>
        <v>0</v>
      </c>
      <c r="BJ230" s="176" cm="1">
        <f t="array" ref="BJ230">SUMIFS('N1.3_Project_Listing'!$P$16:$P$829, 'N1.3_Project_Listing'!$E$16:$E$829,'N1.3_Project_Listing'!$E230, 'N1.3_Project_Listing'!$A$16:$A$829,ET_Risk_SC_Summation[[#Headers],[400kV Reactor]])</f>
        <v>0</v>
      </c>
      <c r="BK230" s="176" cm="1">
        <f t="array" ref="BK230">SUMIFS('N1.3_Project_Listing'!$P$16:$P$829, 'N1.3_Project_Listing'!$E$16:$E$829,'N1.3_Project_Listing'!$E230, 'N1.3_Project_Listing'!$A$16:$A$829,ET_Risk_SC_Summation[[#Headers],[400kV Underground Cable]])</f>
        <v>0</v>
      </c>
      <c r="BL230" s="176" cm="1">
        <f t="array" ref="BL230">SUMIFS('N1.3_Project_Listing'!$P$16:$P$829, 'N1.3_Project_Listing'!$E$16:$E$829,'N1.3_Project_Listing'!$E230, 'N1.3_Project_Listing'!$A$16:$A$829,ET_Risk_SC_Summation[[#Headers],[400kV OHL Conductor]])</f>
        <v>0</v>
      </c>
      <c r="BM230" s="176" cm="1">
        <f t="array" ref="BM230">SUMIFS('N1.3_Project_Listing'!$P$16:$P$829, 'N1.3_Project_Listing'!$E$16:$E$829,'N1.3_Project_Listing'!$E230, 'N1.3_Project_Listing'!$A$16:$A$829,ET_Risk_SC_Summation[[#Headers],[400kV OHL Fittings]])</f>
        <v>0</v>
      </c>
      <c r="BN230" s="176" cm="1">
        <f t="array" ref="BN230">SUMIFS('N1.3_Project_Listing'!$P$16:$P$829, 'N1.3_Project_Listing'!$E$16:$E$829,'N1.3_Project_Listing'!$E230, 'N1.3_Project_Listing'!$A$16:$A$829,ET_Risk_SC_Summation[[#Headers],[400kV OHL Tower]])</f>
        <v>0</v>
      </c>
      <c r="BO230" s="177" t="str">
        <f>IF(SUM(ET_Risk_SC_Summation[[#This Row],[132kV Circuit Breaker]:[400kV OHL Tower]])=0, "n/a", INDEX(ET_Risk_SC_Summation[#Headers],1,MATCH(MAX(ET_Risk_SC_Summation[[#This Row],[132kV Circuit Breaker]:[400kV OHL Tower]]),ET_Risk_SC_Summation[[#This Row],[132kV Circuit Breaker]:[400kV OHL Tower]],0)))</f>
        <v>n/a</v>
      </c>
      <c r="BP230" s="177" t="str">
        <f>IFERROR(INDEX('N0.7_Lookup_References'!$G$77:$G$98,MATCH(ET_Risk_SC_Summation[[#This Row],[Mxx Category]],'N0.7_Lookup_References'!$F$77:$F$98,0)),"")</f>
        <v/>
      </c>
    </row>
    <row r="231" spans="1:68" ht="54">
      <c r="A231" s="160" t="str">
        <f>IFERROR(INDEX(N1.2_Intervention_Types[NARM Asset Category],MATCH('N1.3_Project_Listing'!$C231,N1.2_Intervention_Types[Intervention Type ID],0),1),"")</f>
        <v>Mains</v>
      </c>
      <c r="B231" s="160" t="str">
        <f>IF($D$2="GD",IFERROR(INDEX(N1.2_Intervention_Types[C&amp;V Asset Category (GD)],MATCH('N1.3_Project_Listing'!$C231,N1.2_Intervention_Types[Intervention Type ID],0),1),""),IFERROR(INDEX(N1.2_Intervention_Types[NARM Asset Category],MATCH('N1.3_Project_Listing'!$C231,N1.2_Intervention_Types[Intervention Type ID],0),1),""))</f>
        <v>Mains</v>
      </c>
      <c r="C231" s="67">
        <f>IFERROR(INDEX(N1.2_Intervention_Types[Intervention Type ID],MATCH('N1.3_Project_Listing'!$I231,N1.2_Intervention_Types[Intervention Type],0),1),"")</f>
        <v>1</v>
      </c>
      <c r="D231" s="160" t="str">
        <f>IFERROR(INDEX(N1.2_Intervention_Types[Intervention Category],MATCH('N1.3_Project_Listing'!$C231,N1.2_Intervention_Types[Intervention Type ID],0),1),"")</f>
        <v>Replacement</v>
      </c>
      <c r="E231" s="210" t="s">
        <v>795</v>
      </c>
      <c r="F231" s="236" t="s">
        <v>796</v>
      </c>
      <c r="G231" s="236" t="s">
        <v>206</v>
      </c>
      <c r="H231" s="236" t="s">
        <v>300</v>
      </c>
      <c r="I231" s="151" t="s">
        <v>790</v>
      </c>
      <c r="J231" s="139">
        <v>2027</v>
      </c>
      <c r="K231" s="312">
        <v>0.26824286678186215</v>
      </c>
      <c r="L231" s="312">
        <v>0.26287800944622491</v>
      </c>
      <c r="M231" s="312">
        <v>0</v>
      </c>
      <c r="N231" s="343">
        <v>2.0029180043082853E-3</v>
      </c>
      <c r="O231" s="343">
        <v>-1.6925248919735526E-4</v>
      </c>
      <c r="P231" s="365">
        <v>3.5405945410666674E-3</v>
      </c>
      <c r="Q231" s="366">
        <f t="shared" si="22"/>
        <v>2.1721704935056406E-3</v>
      </c>
      <c r="R231" s="368">
        <f t="shared" si="24"/>
        <v>0.26824286678186215</v>
      </c>
      <c r="S231" s="67" t="str">
        <f>IFERROR(INDEX('N0.7_Lookup_References'!$C$13:$C$72,MATCH($A231,'N0.7_Lookup_References'!$B$13:$B$72,0)),"")</f>
        <v>km</v>
      </c>
      <c r="T231" s="338" t="str">
        <f t="shared" si="23"/>
        <v/>
      </c>
      <c r="V231" s="358">
        <v>0</v>
      </c>
      <c r="W231" s="358">
        <v>0</v>
      </c>
      <c r="X231" s="358">
        <v>0.26824286678186215</v>
      </c>
      <c r="Y231" s="358">
        <v>0</v>
      </c>
      <c r="Z231" s="358">
        <v>0</v>
      </c>
      <c r="AA231" s="358">
        <v>0</v>
      </c>
      <c r="AB231" s="358">
        <v>0</v>
      </c>
      <c r="AC231" s="358">
        <v>0</v>
      </c>
      <c r="AD231" s="358">
        <v>0</v>
      </c>
      <c r="AE231" s="358">
        <v>0</v>
      </c>
      <c r="AF231" s="358">
        <v>0.26287800944622491</v>
      </c>
      <c r="AG231" s="358">
        <v>0</v>
      </c>
      <c r="AH231" s="358">
        <v>0</v>
      </c>
      <c r="AI231" s="358">
        <v>0</v>
      </c>
      <c r="AJ231" s="358">
        <v>0</v>
      </c>
      <c r="AK231" s="358">
        <v>0</v>
      </c>
      <c r="AL231" s="358">
        <v>0</v>
      </c>
      <c r="AM231" s="358">
        <v>0</v>
      </c>
      <c r="AN231" s="358">
        <v>0</v>
      </c>
      <c r="AO231" s="358">
        <v>0</v>
      </c>
      <c r="AP231" s="63">
        <v>0.26824286678186215</v>
      </c>
      <c r="AQ231" s="63">
        <v>0.26287800944622491</v>
      </c>
      <c r="AR231" s="63">
        <v>-5.3648573356372409E-3</v>
      </c>
      <c r="AT231" s="176" cm="1">
        <f t="array" ref="AT231">SUMIFS('N1.3_Project_Listing'!$P$16:$P$829, 'N1.3_Project_Listing'!$E$16:$E$829,'N1.3_Project_Listing'!$E231, 'N1.3_Project_Listing'!$A$16:$A$829,ET_Risk_SC_Summation[[#Headers],[132kV Circuit Breaker]])</f>
        <v>0</v>
      </c>
      <c r="AU231" s="176" cm="1">
        <f t="array" ref="AU231">SUMIFS('N1.3_Project_Listing'!$P$16:$P$829, 'N1.3_Project_Listing'!$E$16:$E$829,'N1.3_Project_Listing'!$E231, 'N1.3_Project_Listing'!$A$16:$A$829,ET_Risk_SC_Summation[[#Headers],[132kV Transformer]])</f>
        <v>0</v>
      </c>
      <c r="AV231" s="176" cm="1">
        <f t="array" ref="AV231">SUMIFS('N1.3_Project_Listing'!$P$16:$P$829, 'N1.3_Project_Listing'!$E$16:$E$829,'N1.3_Project_Listing'!$E231, 'N1.3_Project_Listing'!$A$16:$A$829,ET_Risk_SC_Summation[[#Headers],[132kV Reactor]])</f>
        <v>0</v>
      </c>
      <c r="AW231" s="176" cm="1">
        <f t="array" ref="AW231">SUMIFS('N1.3_Project_Listing'!$P$16:$P$829, 'N1.3_Project_Listing'!$E$16:$E$829,'N1.3_Project_Listing'!$E231, 'N1.3_Project_Listing'!$A$16:$A$829,ET_Risk_SC_Summation[[#Headers],[132kV Underground Cable]])</f>
        <v>0</v>
      </c>
      <c r="AX231" s="176" cm="1">
        <f t="array" ref="AX231">SUMIFS('N1.3_Project_Listing'!$P$16:$P$829, 'N1.3_Project_Listing'!$E$16:$E$829,'N1.3_Project_Listing'!$E231, 'N1.3_Project_Listing'!$A$16:$A$829,ET_Risk_SC_Summation[[#Headers],[132kV OHL Conductor]])</f>
        <v>0</v>
      </c>
      <c r="AY231" s="176" cm="1">
        <f t="array" ref="AY231">SUMIFS('N1.3_Project_Listing'!$P$16:$P$829, 'N1.3_Project_Listing'!$E$16:$E$829,'N1.3_Project_Listing'!$E231, 'N1.3_Project_Listing'!$A$16:$A$829,ET_Risk_SC_Summation[[#Headers],[132kV OHL Fittings]])</f>
        <v>0</v>
      </c>
      <c r="AZ231" s="176" cm="1">
        <f t="array" ref="AZ231">SUMIFS('N1.3_Project_Listing'!$P$16:$P$829, 'N1.3_Project_Listing'!$E$16:$E$829,'N1.3_Project_Listing'!$E231, 'N1.3_Project_Listing'!$A$16:$A$829,ET_Risk_SC_Summation[[#Headers],[132kV OHL Tower]])</f>
        <v>0</v>
      </c>
      <c r="BA231" s="176" cm="1">
        <f t="array" ref="BA231">SUMIFS('N1.3_Project_Listing'!$P$16:$P$829, 'N1.3_Project_Listing'!$E$16:$E$829,'N1.3_Project_Listing'!$E231, 'N1.3_Project_Listing'!$A$16:$A$829,ET_Risk_SC_Summation[[#Headers],[275kV Circuit Breaker]])</f>
        <v>0</v>
      </c>
      <c r="BB231" s="176" cm="1">
        <f t="array" ref="BB231">SUMIFS('N1.3_Project_Listing'!$P$16:$P$829, 'N1.3_Project_Listing'!$E$16:$E$829,'N1.3_Project_Listing'!$E231, 'N1.3_Project_Listing'!$A$16:$A$829,ET_Risk_SC_Summation[[#Headers],[275kV Transformer]])</f>
        <v>0</v>
      </c>
      <c r="BC231" s="176" cm="1">
        <f t="array" ref="BC231">SUMIFS('N1.3_Project_Listing'!$P$16:$P$829, 'N1.3_Project_Listing'!$E$16:$E$829,'N1.3_Project_Listing'!$E231, 'N1.3_Project_Listing'!$A$16:$A$829,ET_Risk_SC_Summation[[#Headers],[275kV Reactor]])</f>
        <v>0</v>
      </c>
      <c r="BD231" s="176" cm="1">
        <f t="array" ref="BD231">SUMIFS('N1.3_Project_Listing'!$P$16:$P$829, 'N1.3_Project_Listing'!$E$16:$E$829,'N1.3_Project_Listing'!$E231, 'N1.3_Project_Listing'!$A$16:$A$829,ET_Risk_SC_Summation[[#Headers],[275kV Underground Cable]])</f>
        <v>0</v>
      </c>
      <c r="BE231" s="176" cm="1">
        <f t="array" ref="BE231">SUMIFS('N1.3_Project_Listing'!$P$16:$P$829, 'N1.3_Project_Listing'!$E$16:$E$829,'N1.3_Project_Listing'!$E231, 'N1.3_Project_Listing'!$A$16:$A$829,ET_Risk_SC_Summation[[#Headers],[275kV OHL Conductor]])</f>
        <v>0</v>
      </c>
      <c r="BF231" s="176" cm="1">
        <f t="array" ref="BF231">SUMIFS('N1.3_Project_Listing'!$P$16:$P$829, 'N1.3_Project_Listing'!$E$16:$E$829,'N1.3_Project_Listing'!$E231, 'N1.3_Project_Listing'!$A$16:$A$829,ET_Risk_SC_Summation[[#Headers],[275kV OHL Fittings]])</f>
        <v>0</v>
      </c>
      <c r="BG231" s="176" cm="1">
        <f t="array" ref="BG231">SUMIFS('N1.3_Project_Listing'!$P$16:$P$829, 'N1.3_Project_Listing'!$E$16:$E$829,'N1.3_Project_Listing'!$E231, 'N1.3_Project_Listing'!$A$16:$A$829,ET_Risk_SC_Summation[[#Headers],[275kV OHL Tower]])</f>
        <v>0</v>
      </c>
      <c r="BH231" s="176" cm="1">
        <f t="array" ref="BH231">SUMIFS('N1.3_Project_Listing'!$P$16:$P$829, 'N1.3_Project_Listing'!$E$16:$E$829,'N1.3_Project_Listing'!$E231, 'N1.3_Project_Listing'!$A$16:$A$829,ET_Risk_SC_Summation[[#Headers],[400kV Circuit Breaker]])</f>
        <v>0</v>
      </c>
      <c r="BI231" s="176" cm="1">
        <f t="array" ref="BI231">SUMIFS('N1.3_Project_Listing'!$P$16:$P$829, 'N1.3_Project_Listing'!$E$16:$E$829,'N1.3_Project_Listing'!$E231, 'N1.3_Project_Listing'!$A$16:$A$829,ET_Risk_SC_Summation[[#Headers],[400kV Transformer]])</f>
        <v>0</v>
      </c>
      <c r="BJ231" s="176" cm="1">
        <f t="array" ref="BJ231">SUMIFS('N1.3_Project_Listing'!$P$16:$P$829, 'N1.3_Project_Listing'!$E$16:$E$829,'N1.3_Project_Listing'!$E231, 'N1.3_Project_Listing'!$A$16:$A$829,ET_Risk_SC_Summation[[#Headers],[400kV Reactor]])</f>
        <v>0</v>
      </c>
      <c r="BK231" s="176" cm="1">
        <f t="array" ref="BK231">SUMIFS('N1.3_Project_Listing'!$P$16:$P$829, 'N1.3_Project_Listing'!$E$16:$E$829,'N1.3_Project_Listing'!$E231, 'N1.3_Project_Listing'!$A$16:$A$829,ET_Risk_SC_Summation[[#Headers],[400kV Underground Cable]])</f>
        <v>0</v>
      </c>
      <c r="BL231" s="176" cm="1">
        <f t="array" ref="BL231">SUMIFS('N1.3_Project_Listing'!$P$16:$P$829, 'N1.3_Project_Listing'!$E$16:$E$829,'N1.3_Project_Listing'!$E231, 'N1.3_Project_Listing'!$A$16:$A$829,ET_Risk_SC_Summation[[#Headers],[400kV OHL Conductor]])</f>
        <v>0</v>
      </c>
      <c r="BM231" s="176" cm="1">
        <f t="array" ref="BM231">SUMIFS('N1.3_Project_Listing'!$P$16:$P$829, 'N1.3_Project_Listing'!$E$16:$E$829,'N1.3_Project_Listing'!$E231, 'N1.3_Project_Listing'!$A$16:$A$829,ET_Risk_SC_Summation[[#Headers],[400kV OHL Fittings]])</f>
        <v>0</v>
      </c>
      <c r="BN231" s="176" cm="1">
        <f t="array" ref="BN231">SUMIFS('N1.3_Project_Listing'!$P$16:$P$829, 'N1.3_Project_Listing'!$E$16:$E$829,'N1.3_Project_Listing'!$E231, 'N1.3_Project_Listing'!$A$16:$A$829,ET_Risk_SC_Summation[[#Headers],[400kV OHL Tower]])</f>
        <v>0</v>
      </c>
      <c r="BO231" s="177" t="str">
        <f>IF(SUM(ET_Risk_SC_Summation[[#This Row],[132kV Circuit Breaker]:[400kV OHL Tower]])=0, "n/a", INDEX(ET_Risk_SC_Summation[#Headers],1,MATCH(MAX(ET_Risk_SC_Summation[[#This Row],[132kV Circuit Breaker]:[400kV OHL Tower]]),ET_Risk_SC_Summation[[#This Row],[132kV Circuit Breaker]:[400kV OHL Tower]],0)))</f>
        <v>n/a</v>
      </c>
      <c r="BP231" s="177" t="str">
        <f>IFERROR(INDEX('N0.7_Lookup_References'!$G$77:$G$98,MATCH(ET_Risk_SC_Summation[[#This Row],[Mxx Category]],'N0.7_Lookup_References'!$F$77:$F$98,0)),"")</f>
        <v/>
      </c>
    </row>
    <row r="232" spans="1:68" ht="54">
      <c r="A232" s="160" t="str">
        <f>IFERROR(INDEX(N1.2_Intervention_Types[NARM Asset Category],MATCH('N1.3_Project_Listing'!$C232,N1.2_Intervention_Types[Intervention Type ID],0),1),"")</f>
        <v>Mains</v>
      </c>
      <c r="B232" s="160" t="str">
        <f>IF($D$2="GD",IFERROR(INDEX(N1.2_Intervention_Types[C&amp;V Asset Category (GD)],MATCH('N1.3_Project_Listing'!$C232,N1.2_Intervention_Types[Intervention Type ID],0),1),""),IFERROR(INDEX(N1.2_Intervention_Types[NARM Asset Category],MATCH('N1.3_Project_Listing'!$C232,N1.2_Intervention_Types[Intervention Type ID],0),1),""))</f>
        <v>Mains</v>
      </c>
      <c r="C232" s="67">
        <f>IFERROR(INDEX(N1.2_Intervention_Types[Intervention Type ID],MATCH('N1.3_Project_Listing'!$I232,N1.2_Intervention_Types[Intervention Type],0),1),"")</f>
        <v>1</v>
      </c>
      <c r="D232" s="160" t="str">
        <f>IFERROR(INDEX(N1.2_Intervention_Types[Intervention Category],MATCH('N1.3_Project_Listing'!$C232,N1.2_Intervention_Types[Intervention Type ID],0),1),"")</f>
        <v>Replacement</v>
      </c>
      <c r="E232" s="210" t="s">
        <v>795</v>
      </c>
      <c r="F232" s="236" t="s">
        <v>796</v>
      </c>
      <c r="G232" s="236" t="s">
        <v>206</v>
      </c>
      <c r="H232" s="236" t="s">
        <v>300</v>
      </c>
      <c r="I232" s="151" t="s">
        <v>790</v>
      </c>
      <c r="J232" s="139">
        <v>2028</v>
      </c>
      <c r="K232" s="312">
        <v>0.26824286678186215</v>
      </c>
      <c r="L232" s="312">
        <v>0.26287800944622491</v>
      </c>
      <c r="M232" s="312">
        <v>0</v>
      </c>
      <c r="N232" s="343">
        <v>2.0029180043082853E-3</v>
      </c>
      <c r="O232" s="343">
        <v>-1.6925248919735526E-4</v>
      </c>
      <c r="P232" s="365">
        <v>3.5405945410666674E-3</v>
      </c>
      <c r="Q232" s="366">
        <f t="shared" si="22"/>
        <v>2.1721704935056406E-3</v>
      </c>
      <c r="R232" s="368">
        <f t="shared" si="24"/>
        <v>0.26824286678186215</v>
      </c>
      <c r="S232" s="67" t="str">
        <f>IFERROR(INDEX('N0.7_Lookup_References'!$C$13:$C$72,MATCH($A232,'N0.7_Lookup_References'!$B$13:$B$72,0)),"")</f>
        <v>km</v>
      </c>
      <c r="T232" s="338" t="str">
        <f t="shared" si="23"/>
        <v/>
      </c>
      <c r="V232" s="358">
        <v>0</v>
      </c>
      <c r="W232" s="358">
        <v>0</v>
      </c>
      <c r="X232" s="358">
        <v>0.26824286678186215</v>
      </c>
      <c r="Y232" s="358">
        <v>0</v>
      </c>
      <c r="Z232" s="358">
        <v>0</v>
      </c>
      <c r="AA232" s="358">
        <v>0</v>
      </c>
      <c r="AB232" s="358">
        <v>0</v>
      </c>
      <c r="AC232" s="358">
        <v>0</v>
      </c>
      <c r="AD232" s="358">
        <v>0</v>
      </c>
      <c r="AE232" s="358">
        <v>0</v>
      </c>
      <c r="AF232" s="358">
        <v>0.26287800944622491</v>
      </c>
      <c r="AG232" s="358">
        <v>0</v>
      </c>
      <c r="AH232" s="358">
        <v>0</v>
      </c>
      <c r="AI232" s="358">
        <v>0</v>
      </c>
      <c r="AJ232" s="358">
        <v>0</v>
      </c>
      <c r="AK232" s="358">
        <v>0</v>
      </c>
      <c r="AL232" s="358">
        <v>0</v>
      </c>
      <c r="AM232" s="358">
        <v>0</v>
      </c>
      <c r="AN232" s="358">
        <v>0</v>
      </c>
      <c r="AO232" s="358">
        <v>0</v>
      </c>
      <c r="AP232" s="63">
        <v>0.26824286678186215</v>
      </c>
      <c r="AQ232" s="63">
        <v>0.26287800944622491</v>
      </c>
      <c r="AR232" s="63">
        <v>-5.3648573356372409E-3</v>
      </c>
      <c r="AT232" s="176" cm="1">
        <f t="array" ref="AT232">SUMIFS('N1.3_Project_Listing'!$P$16:$P$829, 'N1.3_Project_Listing'!$E$16:$E$829,'N1.3_Project_Listing'!$E232, 'N1.3_Project_Listing'!$A$16:$A$829,ET_Risk_SC_Summation[[#Headers],[132kV Circuit Breaker]])</f>
        <v>0</v>
      </c>
      <c r="AU232" s="176" cm="1">
        <f t="array" ref="AU232">SUMIFS('N1.3_Project_Listing'!$P$16:$P$829, 'N1.3_Project_Listing'!$E$16:$E$829,'N1.3_Project_Listing'!$E232, 'N1.3_Project_Listing'!$A$16:$A$829,ET_Risk_SC_Summation[[#Headers],[132kV Transformer]])</f>
        <v>0</v>
      </c>
      <c r="AV232" s="176" cm="1">
        <f t="array" ref="AV232">SUMIFS('N1.3_Project_Listing'!$P$16:$P$829, 'N1.3_Project_Listing'!$E$16:$E$829,'N1.3_Project_Listing'!$E232, 'N1.3_Project_Listing'!$A$16:$A$829,ET_Risk_SC_Summation[[#Headers],[132kV Reactor]])</f>
        <v>0</v>
      </c>
      <c r="AW232" s="176" cm="1">
        <f t="array" ref="AW232">SUMIFS('N1.3_Project_Listing'!$P$16:$P$829, 'N1.3_Project_Listing'!$E$16:$E$829,'N1.3_Project_Listing'!$E232, 'N1.3_Project_Listing'!$A$16:$A$829,ET_Risk_SC_Summation[[#Headers],[132kV Underground Cable]])</f>
        <v>0</v>
      </c>
      <c r="AX232" s="176" cm="1">
        <f t="array" ref="AX232">SUMIFS('N1.3_Project_Listing'!$P$16:$P$829, 'N1.3_Project_Listing'!$E$16:$E$829,'N1.3_Project_Listing'!$E232, 'N1.3_Project_Listing'!$A$16:$A$829,ET_Risk_SC_Summation[[#Headers],[132kV OHL Conductor]])</f>
        <v>0</v>
      </c>
      <c r="AY232" s="176" cm="1">
        <f t="array" ref="AY232">SUMIFS('N1.3_Project_Listing'!$P$16:$P$829, 'N1.3_Project_Listing'!$E$16:$E$829,'N1.3_Project_Listing'!$E232, 'N1.3_Project_Listing'!$A$16:$A$829,ET_Risk_SC_Summation[[#Headers],[132kV OHL Fittings]])</f>
        <v>0</v>
      </c>
      <c r="AZ232" s="176" cm="1">
        <f t="array" ref="AZ232">SUMIFS('N1.3_Project_Listing'!$P$16:$P$829, 'N1.3_Project_Listing'!$E$16:$E$829,'N1.3_Project_Listing'!$E232, 'N1.3_Project_Listing'!$A$16:$A$829,ET_Risk_SC_Summation[[#Headers],[132kV OHL Tower]])</f>
        <v>0</v>
      </c>
      <c r="BA232" s="176" cm="1">
        <f t="array" ref="BA232">SUMIFS('N1.3_Project_Listing'!$P$16:$P$829, 'N1.3_Project_Listing'!$E$16:$E$829,'N1.3_Project_Listing'!$E232, 'N1.3_Project_Listing'!$A$16:$A$829,ET_Risk_SC_Summation[[#Headers],[275kV Circuit Breaker]])</f>
        <v>0</v>
      </c>
      <c r="BB232" s="176" cm="1">
        <f t="array" ref="BB232">SUMIFS('N1.3_Project_Listing'!$P$16:$P$829, 'N1.3_Project_Listing'!$E$16:$E$829,'N1.3_Project_Listing'!$E232, 'N1.3_Project_Listing'!$A$16:$A$829,ET_Risk_SC_Summation[[#Headers],[275kV Transformer]])</f>
        <v>0</v>
      </c>
      <c r="BC232" s="176" cm="1">
        <f t="array" ref="BC232">SUMIFS('N1.3_Project_Listing'!$P$16:$P$829, 'N1.3_Project_Listing'!$E$16:$E$829,'N1.3_Project_Listing'!$E232, 'N1.3_Project_Listing'!$A$16:$A$829,ET_Risk_SC_Summation[[#Headers],[275kV Reactor]])</f>
        <v>0</v>
      </c>
      <c r="BD232" s="176" cm="1">
        <f t="array" ref="BD232">SUMIFS('N1.3_Project_Listing'!$P$16:$P$829, 'N1.3_Project_Listing'!$E$16:$E$829,'N1.3_Project_Listing'!$E232, 'N1.3_Project_Listing'!$A$16:$A$829,ET_Risk_SC_Summation[[#Headers],[275kV Underground Cable]])</f>
        <v>0</v>
      </c>
      <c r="BE232" s="176" cm="1">
        <f t="array" ref="BE232">SUMIFS('N1.3_Project_Listing'!$P$16:$P$829, 'N1.3_Project_Listing'!$E$16:$E$829,'N1.3_Project_Listing'!$E232, 'N1.3_Project_Listing'!$A$16:$A$829,ET_Risk_SC_Summation[[#Headers],[275kV OHL Conductor]])</f>
        <v>0</v>
      </c>
      <c r="BF232" s="176" cm="1">
        <f t="array" ref="BF232">SUMIFS('N1.3_Project_Listing'!$P$16:$P$829, 'N1.3_Project_Listing'!$E$16:$E$829,'N1.3_Project_Listing'!$E232, 'N1.3_Project_Listing'!$A$16:$A$829,ET_Risk_SC_Summation[[#Headers],[275kV OHL Fittings]])</f>
        <v>0</v>
      </c>
      <c r="BG232" s="176" cm="1">
        <f t="array" ref="BG232">SUMIFS('N1.3_Project_Listing'!$P$16:$P$829, 'N1.3_Project_Listing'!$E$16:$E$829,'N1.3_Project_Listing'!$E232, 'N1.3_Project_Listing'!$A$16:$A$829,ET_Risk_SC_Summation[[#Headers],[275kV OHL Tower]])</f>
        <v>0</v>
      </c>
      <c r="BH232" s="176" cm="1">
        <f t="array" ref="BH232">SUMIFS('N1.3_Project_Listing'!$P$16:$P$829, 'N1.3_Project_Listing'!$E$16:$E$829,'N1.3_Project_Listing'!$E232, 'N1.3_Project_Listing'!$A$16:$A$829,ET_Risk_SC_Summation[[#Headers],[400kV Circuit Breaker]])</f>
        <v>0</v>
      </c>
      <c r="BI232" s="176" cm="1">
        <f t="array" ref="BI232">SUMIFS('N1.3_Project_Listing'!$P$16:$P$829, 'N1.3_Project_Listing'!$E$16:$E$829,'N1.3_Project_Listing'!$E232, 'N1.3_Project_Listing'!$A$16:$A$829,ET_Risk_SC_Summation[[#Headers],[400kV Transformer]])</f>
        <v>0</v>
      </c>
      <c r="BJ232" s="176" cm="1">
        <f t="array" ref="BJ232">SUMIFS('N1.3_Project_Listing'!$P$16:$P$829, 'N1.3_Project_Listing'!$E$16:$E$829,'N1.3_Project_Listing'!$E232, 'N1.3_Project_Listing'!$A$16:$A$829,ET_Risk_SC_Summation[[#Headers],[400kV Reactor]])</f>
        <v>0</v>
      </c>
      <c r="BK232" s="176" cm="1">
        <f t="array" ref="BK232">SUMIFS('N1.3_Project_Listing'!$P$16:$P$829, 'N1.3_Project_Listing'!$E$16:$E$829,'N1.3_Project_Listing'!$E232, 'N1.3_Project_Listing'!$A$16:$A$829,ET_Risk_SC_Summation[[#Headers],[400kV Underground Cable]])</f>
        <v>0</v>
      </c>
      <c r="BL232" s="176" cm="1">
        <f t="array" ref="BL232">SUMIFS('N1.3_Project_Listing'!$P$16:$P$829, 'N1.3_Project_Listing'!$E$16:$E$829,'N1.3_Project_Listing'!$E232, 'N1.3_Project_Listing'!$A$16:$A$829,ET_Risk_SC_Summation[[#Headers],[400kV OHL Conductor]])</f>
        <v>0</v>
      </c>
      <c r="BM232" s="176" cm="1">
        <f t="array" ref="BM232">SUMIFS('N1.3_Project_Listing'!$P$16:$P$829, 'N1.3_Project_Listing'!$E$16:$E$829,'N1.3_Project_Listing'!$E232, 'N1.3_Project_Listing'!$A$16:$A$829,ET_Risk_SC_Summation[[#Headers],[400kV OHL Fittings]])</f>
        <v>0</v>
      </c>
      <c r="BN232" s="176" cm="1">
        <f t="array" ref="BN232">SUMIFS('N1.3_Project_Listing'!$P$16:$P$829, 'N1.3_Project_Listing'!$E$16:$E$829,'N1.3_Project_Listing'!$E232, 'N1.3_Project_Listing'!$A$16:$A$829,ET_Risk_SC_Summation[[#Headers],[400kV OHL Tower]])</f>
        <v>0</v>
      </c>
      <c r="BO232" s="177" t="str">
        <f>IF(SUM(ET_Risk_SC_Summation[[#This Row],[132kV Circuit Breaker]:[400kV OHL Tower]])=0, "n/a", INDEX(ET_Risk_SC_Summation[#Headers],1,MATCH(MAX(ET_Risk_SC_Summation[[#This Row],[132kV Circuit Breaker]:[400kV OHL Tower]]),ET_Risk_SC_Summation[[#This Row],[132kV Circuit Breaker]:[400kV OHL Tower]],0)))</f>
        <v>n/a</v>
      </c>
      <c r="BP232" s="177" t="str">
        <f>IFERROR(INDEX('N0.7_Lookup_References'!$G$77:$G$98,MATCH(ET_Risk_SC_Summation[[#This Row],[Mxx Category]],'N0.7_Lookup_References'!$F$77:$F$98,0)),"")</f>
        <v/>
      </c>
    </row>
    <row r="233" spans="1:68" ht="54">
      <c r="A233" s="160" t="str">
        <f>IFERROR(INDEX(N1.2_Intervention_Types[NARM Asset Category],MATCH('N1.3_Project_Listing'!$C233,N1.2_Intervention_Types[Intervention Type ID],0),1),"")</f>
        <v>Mains</v>
      </c>
      <c r="B233" s="160" t="str">
        <f>IF($D$2="GD",IFERROR(INDEX(N1.2_Intervention_Types[C&amp;V Asset Category (GD)],MATCH('N1.3_Project_Listing'!$C233,N1.2_Intervention_Types[Intervention Type ID],0),1),""),IFERROR(INDEX(N1.2_Intervention_Types[NARM Asset Category],MATCH('N1.3_Project_Listing'!$C233,N1.2_Intervention_Types[Intervention Type ID],0),1),""))</f>
        <v>Mains</v>
      </c>
      <c r="C233" s="67">
        <f>IFERROR(INDEX(N1.2_Intervention_Types[Intervention Type ID],MATCH('N1.3_Project_Listing'!$I233,N1.2_Intervention_Types[Intervention Type],0),1),"")</f>
        <v>1</v>
      </c>
      <c r="D233" s="160" t="str">
        <f>IFERROR(INDEX(N1.2_Intervention_Types[Intervention Category],MATCH('N1.3_Project_Listing'!$C233,N1.2_Intervention_Types[Intervention Type ID],0),1),"")</f>
        <v>Replacement</v>
      </c>
      <c r="E233" s="210" t="s">
        <v>795</v>
      </c>
      <c r="F233" s="236" t="s">
        <v>796</v>
      </c>
      <c r="G233" s="236" t="s">
        <v>206</v>
      </c>
      <c r="H233" s="236" t="s">
        <v>300</v>
      </c>
      <c r="I233" s="151" t="s">
        <v>790</v>
      </c>
      <c r="J233" s="139">
        <v>2029</v>
      </c>
      <c r="K233" s="312">
        <v>0.26824286678186215</v>
      </c>
      <c r="L233" s="312">
        <v>0.26287800944622491</v>
      </c>
      <c r="M233" s="312">
        <v>0</v>
      </c>
      <c r="N233" s="343">
        <v>2.0029180043082853E-3</v>
      </c>
      <c r="O233" s="343">
        <v>-1.6925248919735526E-4</v>
      </c>
      <c r="P233" s="365">
        <v>3.5405945410666674E-3</v>
      </c>
      <c r="Q233" s="366">
        <f t="shared" si="22"/>
        <v>2.1721704935056406E-3</v>
      </c>
      <c r="R233" s="368">
        <f t="shared" si="24"/>
        <v>0.26824286678186215</v>
      </c>
      <c r="S233" s="67" t="str">
        <f>IFERROR(INDEX('N0.7_Lookup_References'!$C$13:$C$72,MATCH($A233,'N0.7_Lookup_References'!$B$13:$B$72,0)),"")</f>
        <v>km</v>
      </c>
      <c r="T233" s="338" t="str">
        <f t="shared" si="23"/>
        <v/>
      </c>
      <c r="V233" s="358">
        <v>0</v>
      </c>
      <c r="W233" s="358">
        <v>0</v>
      </c>
      <c r="X233" s="358">
        <v>0.26824286678186215</v>
      </c>
      <c r="Y233" s="358">
        <v>0</v>
      </c>
      <c r="Z233" s="358">
        <v>0</v>
      </c>
      <c r="AA233" s="358">
        <v>0</v>
      </c>
      <c r="AB233" s="358">
        <v>0</v>
      </c>
      <c r="AC233" s="358">
        <v>0</v>
      </c>
      <c r="AD233" s="358">
        <v>0</v>
      </c>
      <c r="AE233" s="358">
        <v>0</v>
      </c>
      <c r="AF233" s="358">
        <v>0.26287800944622491</v>
      </c>
      <c r="AG233" s="358">
        <v>0</v>
      </c>
      <c r="AH233" s="358">
        <v>0</v>
      </c>
      <c r="AI233" s="358">
        <v>0</v>
      </c>
      <c r="AJ233" s="358">
        <v>0</v>
      </c>
      <c r="AK233" s="358">
        <v>0</v>
      </c>
      <c r="AL233" s="358">
        <v>0</v>
      </c>
      <c r="AM233" s="358">
        <v>0</v>
      </c>
      <c r="AN233" s="358">
        <v>0</v>
      </c>
      <c r="AO233" s="358">
        <v>0</v>
      </c>
      <c r="AP233" s="63">
        <v>0.26824286678186215</v>
      </c>
      <c r="AQ233" s="63">
        <v>0.26287800944622491</v>
      </c>
      <c r="AR233" s="63">
        <v>-5.3648573356372409E-3</v>
      </c>
      <c r="AT233" s="176" cm="1">
        <f t="array" ref="AT233">SUMIFS('N1.3_Project_Listing'!$P$16:$P$829, 'N1.3_Project_Listing'!$E$16:$E$829,'N1.3_Project_Listing'!$E233, 'N1.3_Project_Listing'!$A$16:$A$829,ET_Risk_SC_Summation[[#Headers],[132kV Circuit Breaker]])</f>
        <v>0</v>
      </c>
      <c r="AU233" s="176" cm="1">
        <f t="array" ref="AU233">SUMIFS('N1.3_Project_Listing'!$P$16:$P$829, 'N1.3_Project_Listing'!$E$16:$E$829,'N1.3_Project_Listing'!$E233, 'N1.3_Project_Listing'!$A$16:$A$829,ET_Risk_SC_Summation[[#Headers],[132kV Transformer]])</f>
        <v>0</v>
      </c>
      <c r="AV233" s="176" cm="1">
        <f t="array" ref="AV233">SUMIFS('N1.3_Project_Listing'!$P$16:$P$829, 'N1.3_Project_Listing'!$E$16:$E$829,'N1.3_Project_Listing'!$E233, 'N1.3_Project_Listing'!$A$16:$A$829,ET_Risk_SC_Summation[[#Headers],[132kV Reactor]])</f>
        <v>0</v>
      </c>
      <c r="AW233" s="176" cm="1">
        <f t="array" ref="AW233">SUMIFS('N1.3_Project_Listing'!$P$16:$P$829, 'N1.3_Project_Listing'!$E$16:$E$829,'N1.3_Project_Listing'!$E233, 'N1.3_Project_Listing'!$A$16:$A$829,ET_Risk_SC_Summation[[#Headers],[132kV Underground Cable]])</f>
        <v>0</v>
      </c>
      <c r="AX233" s="176" cm="1">
        <f t="array" ref="AX233">SUMIFS('N1.3_Project_Listing'!$P$16:$P$829, 'N1.3_Project_Listing'!$E$16:$E$829,'N1.3_Project_Listing'!$E233, 'N1.3_Project_Listing'!$A$16:$A$829,ET_Risk_SC_Summation[[#Headers],[132kV OHL Conductor]])</f>
        <v>0</v>
      </c>
      <c r="AY233" s="176" cm="1">
        <f t="array" ref="AY233">SUMIFS('N1.3_Project_Listing'!$P$16:$P$829, 'N1.3_Project_Listing'!$E$16:$E$829,'N1.3_Project_Listing'!$E233, 'N1.3_Project_Listing'!$A$16:$A$829,ET_Risk_SC_Summation[[#Headers],[132kV OHL Fittings]])</f>
        <v>0</v>
      </c>
      <c r="AZ233" s="176" cm="1">
        <f t="array" ref="AZ233">SUMIFS('N1.3_Project_Listing'!$P$16:$P$829, 'N1.3_Project_Listing'!$E$16:$E$829,'N1.3_Project_Listing'!$E233, 'N1.3_Project_Listing'!$A$16:$A$829,ET_Risk_SC_Summation[[#Headers],[132kV OHL Tower]])</f>
        <v>0</v>
      </c>
      <c r="BA233" s="176" cm="1">
        <f t="array" ref="BA233">SUMIFS('N1.3_Project_Listing'!$P$16:$P$829, 'N1.3_Project_Listing'!$E$16:$E$829,'N1.3_Project_Listing'!$E233, 'N1.3_Project_Listing'!$A$16:$A$829,ET_Risk_SC_Summation[[#Headers],[275kV Circuit Breaker]])</f>
        <v>0</v>
      </c>
      <c r="BB233" s="176" cm="1">
        <f t="array" ref="BB233">SUMIFS('N1.3_Project_Listing'!$P$16:$P$829, 'N1.3_Project_Listing'!$E$16:$E$829,'N1.3_Project_Listing'!$E233, 'N1.3_Project_Listing'!$A$16:$A$829,ET_Risk_SC_Summation[[#Headers],[275kV Transformer]])</f>
        <v>0</v>
      </c>
      <c r="BC233" s="176" cm="1">
        <f t="array" ref="BC233">SUMIFS('N1.3_Project_Listing'!$P$16:$P$829, 'N1.3_Project_Listing'!$E$16:$E$829,'N1.3_Project_Listing'!$E233, 'N1.3_Project_Listing'!$A$16:$A$829,ET_Risk_SC_Summation[[#Headers],[275kV Reactor]])</f>
        <v>0</v>
      </c>
      <c r="BD233" s="176" cm="1">
        <f t="array" ref="BD233">SUMIFS('N1.3_Project_Listing'!$P$16:$P$829, 'N1.3_Project_Listing'!$E$16:$E$829,'N1.3_Project_Listing'!$E233, 'N1.3_Project_Listing'!$A$16:$A$829,ET_Risk_SC_Summation[[#Headers],[275kV Underground Cable]])</f>
        <v>0</v>
      </c>
      <c r="BE233" s="176" cm="1">
        <f t="array" ref="BE233">SUMIFS('N1.3_Project_Listing'!$P$16:$P$829, 'N1.3_Project_Listing'!$E$16:$E$829,'N1.3_Project_Listing'!$E233, 'N1.3_Project_Listing'!$A$16:$A$829,ET_Risk_SC_Summation[[#Headers],[275kV OHL Conductor]])</f>
        <v>0</v>
      </c>
      <c r="BF233" s="176" cm="1">
        <f t="array" ref="BF233">SUMIFS('N1.3_Project_Listing'!$P$16:$P$829, 'N1.3_Project_Listing'!$E$16:$E$829,'N1.3_Project_Listing'!$E233, 'N1.3_Project_Listing'!$A$16:$A$829,ET_Risk_SC_Summation[[#Headers],[275kV OHL Fittings]])</f>
        <v>0</v>
      </c>
      <c r="BG233" s="176" cm="1">
        <f t="array" ref="BG233">SUMIFS('N1.3_Project_Listing'!$P$16:$P$829, 'N1.3_Project_Listing'!$E$16:$E$829,'N1.3_Project_Listing'!$E233, 'N1.3_Project_Listing'!$A$16:$A$829,ET_Risk_SC_Summation[[#Headers],[275kV OHL Tower]])</f>
        <v>0</v>
      </c>
      <c r="BH233" s="176" cm="1">
        <f t="array" ref="BH233">SUMIFS('N1.3_Project_Listing'!$P$16:$P$829, 'N1.3_Project_Listing'!$E$16:$E$829,'N1.3_Project_Listing'!$E233, 'N1.3_Project_Listing'!$A$16:$A$829,ET_Risk_SC_Summation[[#Headers],[400kV Circuit Breaker]])</f>
        <v>0</v>
      </c>
      <c r="BI233" s="176" cm="1">
        <f t="array" ref="BI233">SUMIFS('N1.3_Project_Listing'!$P$16:$P$829, 'N1.3_Project_Listing'!$E$16:$E$829,'N1.3_Project_Listing'!$E233, 'N1.3_Project_Listing'!$A$16:$A$829,ET_Risk_SC_Summation[[#Headers],[400kV Transformer]])</f>
        <v>0</v>
      </c>
      <c r="BJ233" s="176" cm="1">
        <f t="array" ref="BJ233">SUMIFS('N1.3_Project_Listing'!$P$16:$P$829, 'N1.3_Project_Listing'!$E$16:$E$829,'N1.3_Project_Listing'!$E233, 'N1.3_Project_Listing'!$A$16:$A$829,ET_Risk_SC_Summation[[#Headers],[400kV Reactor]])</f>
        <v>0</v>
      </c>
      <c r="BK233" s="176" cm="1">
        <f t="array" ref="BK233">SUMIFS('N1.3_Project_Listing'!$P$16:$P$829, 'N1.3_Project_Listing'!$E$16:$E$829,'N1.3_Project_Listing'!$E233, 'N1.3_Project_Listing'!$A$16:$A$829,ET_Risk_SC_Summation[[#Headers],[400kV Underground Cable]])</f>
        <v>0</v>
      </c>
      <c r="BL233" s="176" cm="1">
        <f t="array" ref="BL233">SUMIFS('N1.3_Project_Listing'!$P$16:$P$829, 'N1.3_Project_Listing'!$E$16:$E$829,'N1.3_Project_Listing'!$E233, 'N1.3_Project_Listing'!$A$16:$A$829,ET_Risk_SC_Summation[[#Headers],[400kV OHL Conductor]])</f>
        <v>0</v>
      </c>
      <c r="BM233" s="176" cm="1">
        <f t="array" ref="BM233">SUMIFS('N1.3_Project_Listing'!$P$16:$P$829, 'N1.3_Project_Listing'!$E$16:$E$829,'N1.3_Project_Listing'!$E233, 'N1.3_Project_Listing'!$A$16:$A$829,ET_Risk_SC_Summation[[#Headers],[400kV OHL Fittings]])</f>
        <v>0</v>
      </c>
      <c r="BN233" s="176" cm="1">
        <f t="array" ref="BN233">SUMIFS('N1.3_Project_Listing'!$P$16:$P$829, 'N1.3_Project_Listing'!$E$16:$E$829,'N1.3_Project_Listing'!$E233, 'N1.3_Project_Listing'!$A$16:$A$829,ET_Risk_SC_Summation[[#Headers],[400kV OHL Tower]])</f>
        <v>0</v>
      </c>
      <c r="BO233" s="177" t="str">
        <f>IF(SUM(ET_Risk_SC_Summation[[#This Row],[132kV Circuit Breaker]:[400kV OHL Tower]])=0, "n/a", INDEX(ET_Risk_SC_Summation[#Headers],1,MATCH(MAX(ET_Risk_SC_Summation[[#This Row],[132kV Circuit Breaker]:[400kV OHL Tower]]),ET_Risk_SC_Summation[[#This Row],[132kV Circuit Breaker]:[400kV OHL Tower]],0)))</f>
        <v>n/a</v>
      </c>
      <c r="BP233" s="177" t="str">
        <f>IFERROR(INDEX('N0.7_Lookup_References'!$G$77:$G$98,MATCH(ET_Risk_SC_Summation[[#This Row],[Mxx Category]],'N0.7_Lookup_References'!$F$77:$F$98,0)),"")</f>
        <v/>
      </c>
    </row>
    <row r="234" spans="1:68" ht="54">
      <c r="A234" s="160" t="str">
        <f>IFERROR(INDEX(N1.2_Intervention_Types[NARM Asset Category],MATCH('N1.3_Project_Listing'!$C234,N1.2_Intervention_Types[Intervention Type ID],0),1),"")</f>
        <v>Mains</v>
      </c>
      <c r="B234" s="160" t="str">
        <f>IF($D$2="GD",IFERROR(INDEX(N1.2_Intervention_Types[C&amp;V Asset Category (GD)],MATCH('N1.3_Project_Listing'!$C234,N1.2_Intervention_Types[Intervention Type ID],0),1),""),IFERROR(INDEX(N1.2_Intervention_Types[NARM Asset Category],MATCH('N1.3_Project_Listing'!$C234,N1.2_Intervention_Types[Intervention Type ID],0),1),""))</f>
        <v>Mains</v>
      </c>
      <c r="C234" s="67">
        <f>IFERROR(INDEX(N1.2_Intervention_Types[Intervention Type ID],MATCH('N1.3_Project_Listing'!$I234,N1.2_Intervention_Types[Intervention Type],0),1),"")</f>
        <v>1</v>
      </c>
      <c r="D234" s="160" t="str">
        <f>IFERROR(INDEX(N1.2_Intervention_Types[Intervention Category],MATCH('N1.3_Project_Listing'!$C234,N1.2_Intervention_Types[Intervention Type ID],0),1),"")</f>
        <v>Replacement</v>
      </c>
      <c r="E234" s="210" t="s">
        <v>795</v>
      </c>
      <c r="F234" s="236" t="s">
        <v>796</v>
      </c>
      <c r="G234" s="236" t="s">
        <v>206</v>
      </c>
      <c r="H234" s="236" t="s">
        <v>300</v>
      </c>
      <c r="I234" s="151" t="s">
        <v>790</v>
      </c>
      <c r="J234" s="139">
        <v>2030</v>
      </c>
      <c r="K234" s="312">
        <v>0.26824286678186215</v>
      </c>
      <c r="L234" s="312">
        <v>0.26287800944622491</v>
      </c>
      <c r="M234" s="312">
        <v>0</v>
      </c>
      <c r="N234" s="343">
        <v>2.0029180043082853E-3</v>
      </c>
      <c r="O234" s="343">
        <v>-1.6925248919735526E-4</v>
      </c>
      <c r="P234" s="365">
        <v>3.5405945410666674E-3</v>
      </c>
      <c r="Q234" s="366">
        <f t="shared" si="22"/>
        <v>2.1721704935056406E-3</v>
      </c>
      <c r="R234" s="368">
        <f t="shared" si="24"/>
        <v>0.26824286678186215</v>
      </c>
      <c r="S234" s="67" t="str">
        <f>IFERROR(INDEX('N0.7_Lookup_References'!$C$13:$C$72,MATCH($A234,'N0.7_Lookup_References'!$B$13:$B$72,0)),"")</f>
        <v>km</v>
      </c>
      <c r="T234" s="338" t="str">
        <f t="shared" si="23"/>
        <v/>
      </c>
      <c r="V234" s="358">
        <v>0</v>
      </c>
      <c r="W234" s="358">
        <v>0</v>
      </c>
      <c r="X234" s="358">
        <v>0.26824286678186215</v>
      </c>
      <c r="Y234" s="358">
        <v>0</v>
      </c>
      <c r="Z234" s="358">
        <v>0</v>
      </c>
      <c r="AA234" s="358">
        <v>0</v>
      </c>
      <c r="AB234" s="358">
        <v>0</v>
      </c>
      <c r="AC234" s="358">
        <v>0</v>
      </c>
      <c r="AD234" s="358">
        <v>0</v>
      </c>
      <c r="AE234" s="358">
        <v>0</v>
      </c>
      <c r="AF234" s="358">
        <v>0.26287800944622491</v>
      </c>
      <c r="AG234" s="358">
        <v>0</v>
      </c>
      <c r="AH234" s="358">
        <v>0</v>
      </c>
      <c r="AI234" s="358">
        <v>0</v>
      </c>
      <c r="AJ234" s="358">
        <v>0</v>
      </c>
      <c r="AK234" s="358">
        <v>0</v>
      </c>
      <c r="AL234" s="358">
        <v>0</v>
      </c>
      <c r="AM234" s="358">
        <v>0</v>
      </c>
      <c r="AN234" s="358">
        <v>0</v>
      </c>
      <c r="AO234" s="358">
        <v>0</v>
      </c>
      <c r="AP234" s="63">
        <v>0.26824286678186215</v>
      </c>
      <c r="AQ234" s="63">
        <v>0.26287800944622491</v>
      </c>
      <c r="AR234" s="63">
        <v>-5.3648573356372409E-3</v>
      </c>
      <c r="AT234" s="176" cm="1">
        <f t="array" ref="AT234">SUMIFS('N1.3_Project_Listing'!$P$16:$P$829, 'N1.3_Project_Listing'!$E$16:$E$829,'N1.3_Project_Listing'!$E234, 'N1.3_Project_Listing'!$A$16:$A$829,ET_Risk_SC_Summation[[#Headers],[132kV Circuit Breaker]])</f>
        <v>0</v>
      </c>
      <c r="AU234" s="176" cm="1">
        <f t="array" ref="AU234">SUMIFS('N1.3_Project_Listing'!$P$16:$P$829, 'N1.3_Project_Listing'!$E$16:$E$829,'N1.3_Project_Listing'!$E234, 'N1.3_Project_Listing'!$A$16:$A$829,ET_Risk_SC_Summation[[#Headers],[132kV Transformer]])</f>
        <v>0</v>
      </c>
      <c r="AV234" s="176" cm="1">
        <f t="array" ref="AV234">SUMIFS('N1.3_Project_Listing'!$P$16:$P$829, 'N1.3_Project_Listing'!$E$16:$E$829,'N1.3_Project_Listing'!$E234, 'N1.3_Project_Listing'!$A$16:$A$829,ET_Risk_SC_Summation[[#Headers],[132kV Reactor]])</f>
        <v>0</v>
      </c>
      <c r="AW234" s="176" cm="1">
        <f t="array" ref="AW234">SUMIFS('N1.3_Project_Listing'!$P$16:$P$829, 'N1.3_Project_Listing'!$E$16:$E$829,'N1.3_Project_Listing'!$E234, 'N1.3_Project_Listing'!$A$16:$A$829,ET_Risk_SC_Summation[[#Headers],[132kV Underground Cable]])</f>
        <v>0</v>
      </c>
      <c r="AX234" s="176" cm="1">
        <f t="array" ref="AX234">SUMIFS('N1.3_Project_Listing'!$P$16:$P$829, 'N1.3_Project_Listing'!$E$16:$E$829,'N1.3_Project_Listing'!$E234, 'N1.3_Project_Listing'!$A$16:$A$829,ET_Risk_SC_Summation[[#Headers],[132kV OHL Conductor]])</f>
        <v>0</v>
      </c>
      <c r="AY234" s="176" cm="1">
        <f t="array" ref="AY234">SUMIFS('N1.3_Project_Listing'!$P$16:$P$829, 'N1.3_Project_Listing'!$E$16:$E$829,'N1.3_Project_Listing'!$E234, 'N1.3_Project_Listing'!$A$16:$A$829,ET_Risk_SC_Summation[[#Headers],[132kV OHL Fittings]])</f>
        <v>0</v>
      </c>
      <c r="AZ234" s="176" cm="1">
        <f t="array" ref="AZ234">SUMIFS('N1.3_Project_Listing'!$P$16:$P$829, 'N1.3_Project_Listing'!$E$16:$E$829,'N1.3_Project_Listing'!$E234, 'N1.3_Project_Listing'!$A$16:$A$829,ET_Risk_SC_Summation[[#Headers],[132kV OHL Tower]])</f>
        <v>0</v>
      </c>
      <c r="BA234" s="176" cm="1">
        <f t="array" ref="BA234">SUMIFS('N1.3_Project_Listing'!$P$16:$P$829, 'N1.3_Project_Listing'!$E$16:$E$829,'N1.3_Project_Listing'!$E234, 'N1.3_Project_Listing'!$A$16:$A$829,ET_Risk_SC_Summation[[#Headers],[275kV Circuit Breaker]])</f>
        <v>0</v>
      </c>
      <c r="BB234" s="176" cm="1">
        <f t="array" ref="BB234">SUMIFS('N1.3_Project_Listing'!$P$16:$P$829, 'N1.3_Project_Listing'!$E$16:$E$829,'N1.3_Project_Listing'!$E234, 'N1.3_Project_Listing'!$A$16:$A$829,ET_Risk_SC_Summation[[#Headers],[275kV Transformer]])</f>
        <v>0</v>
      </c>
      <c r="BC234" s="176" cm="1">
        <f t="array" ref="BC234">SUMIFS('N1.3_Project_Listing'!$P$16:$P$829, 'N1.3_Project_Listing'!$E$16:$E$829,'N1.3_Project_Listing'!$E234, 'N1.3_Project_Listing'!$A$16:$A$829,ET_Risk_SC_Summation[[#Headers],[275kV Reactor]])</f>
        <v>0</v>
      </c>
      <c r="BD234" s="176" cm="1">
        <f t="array" ref="BD234">SUMIFS('N1.3_Project_Listing'!$P$16:$P$829, 'N1.3_Project_Listing'!$E$16:$E$829,'N1.3_Project_Listing'!$E234, 'N1.3_Project_Listing'!$A$16:$A$829,ET_Risk_SC_Summation[[#Headers],[275kV Underground Cable]])</f>
        <v>0</v>
      </c>
      <c r="BE234" s="176" cm="1">
        <f t="array" ref="BE234">SUMIFS('N1.3_Project_Listing'!$P$16:$P$829, 'N1.3_Project_Listing'!$E$16:$E$829,'N1.3_Project_Listing'!$E234, 'N1.3_Project_Listing'!$A$16:$A$829,ET_Risk_SC_Summation[[#Headers],[275kV OHL Conductor]])</f>
        <v>0</v>
      </c>
      <c r="BF234" s="176" cm="1">
        <f t="array" ref="BF234">SUMIFS('N1.3_Project_Listing'!$P$16:$P$829, 'N1.3_Project_Listing'!$E$16:$E$829,'N1.3_Project_Listing'!$E234, 'N1.3_Project_Listing'!$A$16:$A$829,ET_Risk_SC_Summation[[#Headers],[275kV OHL Fittings]])</f>
        <v>0</v>
      </c>
      <c r="BG234" s="176" cm="1">
        <f t="array" ref="BG234">SUMIFS('N1.3_Project_Listing'!$P$16:$P$829, 'N1.3_Project_Listing'!$E$16:$E$829,'N1.3_Project_Listing'!$E234, 'N1.3_Project_Listing'!$A$16:$A$829,ET_Risk_SC_Summation[[#Headers],[275kV OHL Tower]])</f>
        <v>0</v>
      </c>
      <c r="BH234" s="176" cm="1">
        <f t="array" ref="BH234">SUMIFS('N1.3_Project_Listing'!$P$16:$P$829, 'N1.3_Project_Listing'!$E$16:$E$829,'N1.3_Project_Listing'!$E234, 'N1.3_Project_Listing'!$A$16:$A$829,ET_Risk_SC_Summation[[#Headers],[400kV Circuit Breaker]])</f>
        <v>0</v>
      </c>
      <c r="BI234" s="176" cm="1">
        <f t="array" ref="BI234">SUMIFS('N1.3_Project_Listing'!$P$16:$P$829, 'N1.3_Project_Listing'!$E$16:$E$829,'N1.3_Project_Listing'!$E234, 'N1.3_Project_Listing'!$A$16:$A$829,ET_Risk_SC_Summation[[#Headers],[400kV Transformer]])</f>
        <v>0</v>
      </c>
      <c r="BJ234" s="176" cm="1">
        <f t="array" ref="BJ234">SUMIFS('N1.3_Project_Listing'!$P$16:$P$829, 'N1.3_Project_Listing'!$E$16:$E$829,'N1.3_Project_Listing'!$E234, 'N1.3_Project_Listing'!$A$16:$A$829,ET_Risk_SC_Summation[[#Headers],[400kV Reactor]])</f>
        <v>0</v>
      </c>
      <c r="BK234" s="176" cm="1">
        <f t="array" ref="BK234">SUMIFS('N1.3_Project_Listing'!$P$16:$P$829, 'N1.3_Project_Listing'!$E$16:$E$829,'N1.3_Project_Listing'!$E234, 'N1.3_Project_Listing'!$A$16:$A$829,ET_Risk_SC_Summation[[#Headers],[400kV Underground Cable]])</f>
        <v>0</v>
      </c>
      <c r="BL234" s="176" cm="1">
        <f t="array" ref="BL234">SUMIFS('N1.3_Project_Listing'!$P$16:$P$829, 'N1.3_Project_Listing'!$E$16:$E$829,'N1.3_Project_Listing'!$E234, 'N1.3_Project_Listing'!$A$16:$A$829,ET_Risk_SC_Summation[[#Headers],[400kV OHL Conductor]])</f>
        <v>0</v>
      </c>
      <c r="BM234" s="176" cm="1">
        <f t="array" ref="BM234">SUMIFS('N1.3_Project_Listing'!$P$16:$P$829, 'N1.3_Project_Listing'!$E$16:$E$829,'N1.3_Project_Listing'!$E234, 'N1.3_Project_Listing'!$A$16:$A$829,ET_Risk_SC_Summation[[#Headers],[400kV OHL Fittings]])</f>
        <v>0</v>
      </c>
      <c r="BN234" s="176" cm="1">
        <f t="array" ref="BN234">SUMIFS('N1.3_Project_Listing'!$P$16:$P$829, 'N1.3_Project_Listing'!$E$16:$E$829,'N1.3_Project_Listing'!$E234, 'N1.3_Project_Listing'!$A$16:$A$829,ET_Risk_SC_Summation[[#Headers],[400kV OHL Tower]])</f>
        <v>0</v>
      </c>
      <c r="BO234" s="177" t="str">
        <f>IF(SUM(ET_Risk_SC_Summation[[#This Row],[132kV Circuit Breaker]:[400kV OHL Tower]])=0, "n/a", INDEX(ET_Risk_SC_Summation[#Headers],1,MATCH(MAX(ET_Risk_SC_Summation[[#This Row],[132kV Circuit Breaker]:[400kV OHL Tower]]),ET_Risk_SC_Summation[[#This Row],[132kV Circuit Breaker]:[400kV OHL Tower]],0)))</f>
        <v>n/a</v>
      </c>
      <c r="BP234" s="177" t="str">
        <f>IFERROR(INDEX('N0.7_Lookup_References'!$G$77:$G$98,MATCH(ET_Risk_SC_Summation[[#This Row],[Mxx Category]],'N0.7_Lookup_References'!$F$77:$F$98,0)),"")</f>
        <v/>
      </c>
    </row>
    <row r="235" spans="1:68" ht="54">
      <c r="A235" s="160" t="str">
        <f>IFERROR(INDEX(N1.2_Intervention_Types[NARM Asset Category],MATCH('N1.3_Project_Listing'!$C235,N1.2_Intervention_Types[Intervention Type ID],0),1),"")</f>
        <v>Mains</v>
      </c>
      <c r="B235" s="160" t="str">
        <f>IF($D$2="GD",IFERROR(INDEX(N1.2_Intervention_Types[C&amp;V Asset Category (GD)],MATCH('N1.3_Project_Listing'!$C235,N1.2_Intervention_Types[Intervention Type ID],0),1),""),IFERROR(INDEX(N1.2_Intervention_Types[NARM Asset Category],MATCH('N1.3_Project_Listing'!$C235,N1.2_Intervention_Types[Intervention Type ID],0),1),""))</f>
        <v>Mains</v>
      </c>
      <c r="C235" s="67">
        <f>IFERROR(INDEX(N1.2_Intervention_Types[Intervention Type ID],MATCH('N1.3_Project_Listing'!$I235,N1.2_Intervention_Types[Intervention Type],0),1),"")</f>
        <v>1</v>
      </c>
      <c r="D235" s="160" t="str">
        <f>IFERROR(INDEX(N1.2_Intervention_Types[Intervention Category],MATCH('N1.3_Project_Listing'!$C235,N1.2_Intervention_Types[Intervention Type ID],0),1),"")</f>
        <v>Replacement</v>
      </c>
      <c r="E235" s="210" t="s">
        <v>795</v>
      </c>
      <c r="F235" s="236" t="s">
        <v>796</v>
      </c>
      <c r="G235" s="236" t="s">
        <v>206</v>
      </c>
      <c r="H235" s="236" t="s">
        <v>300</v>
      </c>
      <c r="I235" s="151" t="s">
        <v>790</v>
      </c>
      <c r="J235" s="139">
        <v>2031</v>
      </c>
      <c r="K235" s="312">
        <v>0.26824286678186215</v>
      </c>
      <c r="L235" s="312">
        <v>0.26287800944622491</v>
      </c>
      <c r="M235" s="312">
        <v>0</v>
      </c>
      <c r="N235" s="343">
        <v>2.0029180043082853E-3</v>
      </c>
      <c r="O235" s="343">
        <v>-1.6925248919735526E-4</v>
      </c>
      <c r="P235" s="365">
        <v>3.5405945410666674E-3</v>
      </c>
      <c r="Q235" s="366">
        <f t="shared" si="22"/>
        <v>2.1721704935056406E-3</v>
      </c>
      <c r="R235" s="368">
        <f t="shared" si="24"/>
        <v>0.26824286678186215</v>
      </c>
      <c r="S235" s="67" t="str">
        <f>IFERROR(INDEX('N0.7_Lookup_References'!$C$13:$C$72,MATCH($A235,'N0.7_Lookup_References'!$B$13:$B$72,0)),"")</f>
        <v>km</v>
      </c>
      <c r="T235" s="338" t="str">
        <f t="shared" si="23"/>
        <v/>
      </c>
      <c r="V235" s="358">
        <v>0</v>
      </c>
      <c r="W235" s="358">
        <v>0</v>
      </c>
      <c r="X235" s="358">
        <v>0.26824286678186215</v>
      </c>
      <c r="Y235" s="358">
        <v>0</v>
      </c>
      <c r="Z235" s="358">
        <v>0</v>
      </c>
      <c r="AA235" s="358">
        <v>0</v>
      </c>
      <c r="AB235" s="358">
        <v>0</v>
      </c>
      <c r="AC235" s="358">
        <v>0</v>
      </c>
      <c r="AD235" s="358">
        <v>0</v>
      </c>
      <c r="AE235" s="358">
        <v>0</v>
      </c>
      <c r="AF235" s="358">
        <v>0.26287800944622491</v>
      </c>
      <c r="AG235" s="358">
        <v>0</v>
      </c>
      <c r="AH235" s="358">
        <v>0</v>
      </c>
      <c r="AI235" s="358">
        <v>0</v>
      </c>
      <c r="AJ235" s="358">
        <v>0</v>
      </c>
      <c r="AK235" s="358">
        <v>0</v>
      </c>
      <c r="AL235" s="358">
        <v>0</v>
      </c>
      <c r="AM235" s="358">
        <v>0</v>
      </c>
      <c r="AN235" s="358">
        <v>0</v>
      </c>
      <c r="AO235" s="358">
        <v>0</v>
      </c>
      <c r="AP235" s="63">
        <v>0.26824286678186215</v>
      </c>
      <c r="AQ235" s="63">
        <v>0.26287800944622491</v>
      </c>
      <c r="AR235" s="63">
        <v>-5.3648573356372409E-3</v>
      </c>
      <c r="AT235" s="176" cm="1">
        <f t="array" ref="AT235">SUMIFS('N1.3_Project_Listing'!$P$16:$P$829, 'N1.3_Project_Listing'!$E$16:$E$829,'N1.3_Project_Listing'!$E235, 'N1.3_Project_Listing'!$A$16:$A$829,ET_Risk_SC_Summation[[#Headers],[132kV Circuit Breaker]])</f>
        <v>0</v>
      </c>
      <c r="AU235" s="176" cm="1">
        <f t="array" ref="AU235">SUMIFS('N1.3_Project_Listing'!$P$16:$P$829, 'N1.3_Project_Listing'!$E$16:$E$829,'N1.3_Project_Listing'!$E235, 'N1.3_Project_Listing'!$A$16:$A$829,ET_Risk_SC_Summation[[#Headers],[132kV Transformer]])</f>
        <v>0</v>
      </c>
      <c r="AV235" s="176" cm="1">
        <f t="array" ref="AV235">SUMIFS('N1.3_Project_Listing'!$P$16:$P$829, 'N1.3_Project_Listing'!$E$16:$E$829,'N1.3_Project_Listing'!$E235, 'N1.3_Project_Listing'!$A$16:$A$829,ET_Risk_SC_Summation[[#Headers],[132kV Reactor]])</f>
        <v>0</v>
      </c>
      <c r="AW235" s="176" cm="1">
        <f t="array" ref="AW235">SUMIFS('N1.3_Project_Listing'!$P$16:$P$829, 'N1.3_Project_Listing'!$E$16:$E$829,'N1.3_Project_Listing'!$E235, 'N1.3_Project_Listing'!$A$16:$A$829,ET_Risk_SC_Summation[[#Headers],[132kV Underground Cable]])</f>
        <v>0</v>
      </c>
      <c r="AX235" s="176" cm="1">
        <f t="array" ref="AX235">SUMIFS('N1.3_Project_Listing'!$P$16:$P$829, 'N1.3_Project_Listing'!$E$16:$E$829,'N1.3_Project_Listing'!$E235, 'N1.3_Project_Listing'!$A$16:$A$829,ET_Risk_SC_Summation[[#Headers],[132kV OHL Conductor]])</f>
        <v>0</v>
      </c>
      <c r="AY235" s="176" cm="1">
        <f t="array" ref="AY235">SUMIFS('N1.3_Project_Listing'!$P$16:$P$829, 'N1.3_Project_Listing'!$E$16:$E$829,'N1.3_Project_Listing'!$E235, 'N1.3_Project_Listing'!$A$16:$A$829,ET_Risk_SC_Summation[[#Headers],[132kV OHL Fittings]])</f>
        <v>0</v>
      </c>
      <c r="AZ235" s="176" cm="1">
        <f t="array" ref="AZ235">SUMIFS('N1.3_Project_Listing'!$P$16:$P$829, 'N1.3_Project_Listing'!$E$16:$E$829,'N1.3_Project_Listing'!$E235, 'N1.3_Project_Listing'!$A$16:$A$829,ET_Risk_SC_Summation[[#Headers],[132kV OHL Tower]])</f>
        <v>0</v>
      </c>
      <c r="BA235" s="176" cm="1">
        <f t="array" ref="BA235">SUMIFS('N1.3_Project_Listing'!$P$16:$P$829, 'N1.3_Project_Listing'!$E$16:$E$829,'N1.3_Project_Listing'!$E235, 'N1.3_Project_Listing'!$A$16:$A$829,ET_Risk_SC_Summation[[#Headers],[275kV Circuit Breaker]])</f>
        <v>0</v>
      </c>
      <c r="BB235" s="176" cm="1">
        <f t="array" ref="BB235">SUMIFS('N1.3_Project_Listing'!$P$16:$P$829, 'N1.3_Project_Listing'!$E$16:$E$829,'N1.3_Project_Listing'!$E235, 'N1.3_Project_Listing'!$A$16:$A$829,ET_Risk_SC_Summation[[#Headers],[275kV Transformer]])</f>
        <v>0</v>
      </c>
      <c r="BC235" s="176" cm="1">
        <f t="array" ref="BC235">SUMIFS('N1.3_Project_Listing'!$P$16:$P$829, 'N1.3_Project_Listing'!$E$16:$E$829,'N1.3_Project_Listing'!$E235, 'N1.3_Project_Listing'!$A$16:$A$829,ET_Risk_SC_Summation[[#Headers],[275kV Reactor]])</f>
        <v>0</v>
      </c>
      <c r="BD235" s="176" cm="1">
        <f t="array" ref="BD235">SUMIFS('N1.3_Project_Listing'!$P$16:$P$829, 'N1.3_Project_Listing'!$E$16:$E$829,'N1.3_Project_Listing'!$E235, 'N1.3_Project_Listing'!$A$16:$A$829,ET_Risk_SC_Summation[[#Headers],[275kV Underground Cable]])</f>
        <v>0</v>
      </c>
      <c r="BE235" s="176" cm="1">
        <f t="array" ref="BE235">SUMIFS('N1.3_Project_Listing'!$P$16:$P$829, 'N1.3_Project_Listing'!$E$16:$E$829,'N1.3_Project_Listing'!$E235, 'N1.3_Project_Listing'!$A$16:$A$829,ET_Risk_SC_Summation[[#Headers],[275kV OHL Conductor]])</f>
        <v>0</v>
      </c>
      <c r="BF235" s="176" cm="1">
        <f t="array" ref="BF235">SUMIFS('N1.3_Project_Listing'!$P$16:$P$829, 'N1.3_Project_Listing'!$E$16:$E$829,'N1.3_Project_Listing'!$E235, 'N1.3_Project_Listing'!$A$16:$A$829,ET_Risk_SC_Summation[[#Headers],[275kV OHL Fittings]])</f>
        <v>0</v>
      </c>
      <c r="BG235" s="176" cm="1">
        <f t="array" ref="BG235">SUMIFS('N1.3_Project_Listing'!$P$16:$P$829, 'N1.3_Project_Listing'!$E$16:$E$829,'N1.3_Project_Listing'!$E235, 'N1.3_Project_Listing'!$A$16:$A$829,ET_Risk_SC_Summation[[#Headers],[275kV OHL Tower]])</f>
        <v>0</v>
      </c>
      <c r="BH235" s="176" cm="1">
        <f t="array" ref="BH235">SUMIFS('N1.3_Project_Listing'!$P$16:$P$829, 'N1.3_Project_Listing'!$E$16:$E$829,'N1.3_Project_Listing'!$E235, 'N1.3_Project_Listing'!$A$16:$A$829,ET_Risk_SC_Summation[[#Headers],[400kV Circuit Breaker]])</f>
        <v>0</v>
      </c>
      <c r="BI235" s="176" cm="1">
        <f t="array" ref="BI235">SUMIFS('N1.3_Project_Listing'!$P$16:$P$829, 'N1.3_Project_Listing'!$E$16:$E$829,'N1.3_Project_Listing'!$E235, 'N1.3_Project_Listing'!$A$16:$A$829,ET_Risk_SC_Summation[[#Headers],[400kV Transformer]])</f>
        <v>0</v>
      </c>
      <c r="BJ235" s="176" cm="1">
        <f t="array" ref="BJ235">SUMIFS('N1.3_Project_Listing'!$P$16:$P$829, 'N1.3_Project_Listing'!$E$16:$E$829,'N1.3_Project_Listing'!$E235, 'N1.3_Project_Listing'!$A$16:$A$829,ET_Risk_SC_Summation[[#Headers],[400kV Reactor]])</f>
        <v>0</v>
      </c>
      <c r="BK235" s="176" cm="1">
        <f t="array" ref="BK235">SUMIFS('N1.3_Project_Listing'!$P$16:$P$829, 'N1.3_Project_Listing'!$E$16:$E$829,'N1.3_Project_Listing'!$E235, 'N1.3_Project_Listing'!$A$16:$A$829,ET_Risk_SC_Summation[[#Headers],[400kV Underground Cable]])</f>
        <v>0</v>
      </c>
      <c r="BL235" s="176" cm="1">
        <f t="array" ref="BL235">SUMIFS('N1.3_Project_Listing'!$P$16:$P$829, 'N1.3_Project_Listing'!$E$16:$E$829,'N1.3_Project_Listing'!$E235, 'N1.3_Project_Listing'!$A$16:$A$829,ET_Risk_SC_Summation[[#Headers],[400kV OHL Conductor]])</f>
        <v>0</v>
      </c>
      <c r="BM235" s="176" cm="1">
        <f t="array" ref="BM235">SUMIFS('N1.3_Project_Listing'!$P$16:$P$829, 'N1.3_Project_Listing'!$E$16:$E$829,'N1.3_Project_Listing'!$E235, 'N1.3_Project_Listing'!$A$16:$A$829,ET_Risk_SC_Summation[[#Headers],[400kV OHL Fittings]])</f>
        <v>0</v>
      </c>
      <c r="BN235" s="176" cm="1">
        <f t="array" ref="BN235">SUMIFS('N1.3_Project_Listing'!$P$16:$P$829, 'N1.3_Project_Listing'!$E$16:$E$829,'N1.3_Project_Listing'!$E235, 'N1.3_Project_Listing'!$A$16:$A$829,ET_Risk_SC_Summation[[#Headers],[400kV OHL Tower]])</f>
        <v>0</v>
      </c>
      <c r="BO235" s="177" t="str">
        <f>IF(SUM(ET_Risk_SC_Summation[[#This Row],[132kV Circuit Breaker]:[400kV OHL Tower]])=0, "n/a", INDEX(ET_Risk_SC_Summation[#Headers],1,MATCH(MAX(ET_Risk_SC_Summation[[#This Row],[132kV Circuit Breaker]:[400kV OHL Tower]]),ET_Risk_SC_Summation[[#This Row],[132kV Circuit Breaker]:[400kV OHL Tower]],0)))</f>
        <v>n/a</v>
      </c>
      <c r="BP235" s="177" t="str">
        <f>IFERROR(INDEX('N0.7_Lookup_References'!$G$77:$G$98,MATCH(ET_Risk_SC_Summation[[#This Row],[Mxx Category]],'N0.7_Lookup_References'!$F$77:$F$98,0)),"")</f>
        <v/>
      </c>
    </row>
    <row r="236" spans="1:68" ht="54">
      <c r="A236" s="160" t="str">
        <f>IFERROR(INDEX(N1.2_Intervention_Types[NARM Asset Category],MATCH('N1.3_Project_Listing'!$C236,N1.2_Intervention_Types[Intervention Type ID],0),1),"")</f>
        <v>Mains</v>
      </c>
      <c r="B236" s="160" t="str">
        <f>IF($D$2="GD",IFERROR(INDEX(N1.2_Intervention_Types[C&amp;V Asset Category (GD)],MATCH('N1.3_Project_Listing'!$C236,N1.2_Intervention_Types[Intervention Type ID],0),1),""),IFERROR(INDEX(N1.2_Intervention_Types[NARM Asset Category],MATCH('N1.3_Project_Listing'!$C236,N1.2_Intervention_Types[Intervention Type ID],0),1),""))</f>
        <v>Mains</v>
      </c>
      <c r="C236" s="67">
        <f>IFERROR(INDEX(N1.2_Intervention_Types[Intervention Type ID],MATCH('N1.3_Project_Listing'!$I236,N1.2_Intervention_Types[Intervention Type],0),1),"")</f>
        <v>1</v>
      </c>
      <c r="D236" s="160" t="str">
        <f>IFERROR(INDEX(N1.2_Intervention_Types[Intervention Category],MATCH('N1.3_Project_Listing'!$C236,N1.2_Intervention_Types[Intervention Type ID],0),1),"")</f>
        <v>Replacement</v>
      </c>
      <c r="E236" s="210" t="s">
        <v>797</v>
      </c>
      <c r="F236" s="236" t="s">
        <v>798</v>
      </c>
      <c r="G236" s="236" t="s">
        <v>206</v>
      </c>
      <c r="H236" s="236" t="s">
        <v>300</v>
      </c>
      <c r="I236" s="151" t="s">
        <v>790</v>
      </c>
      <c r="J236" s="139">
        <v>2027</v>
      </c>
      <c r="K236" s="312">
        <v>0</v>
      </c>
      <c r="L236" s="312">
        <v>0</v>
      </c>
      <c r="M236" s="312">
        <v>0</v>
      </c>
      <c r="N236" s="343">
        <v>0</v>
      </c>
      <c r="O236" s="343">
        <v>0</v>
      </c>
      <c r="P236" s="365">
        <v>0</v>
      </c>
      <c r="Q236" s="366">
        <f t="shared" si="22"/>
        <v>0</v>
      </c>
      <c r="R236" s="368">
        <f t="shared" si="24"/>
        <v>0</v>
      </c>
      <c r="S236" s="67" t="str">
        <f>IFERROR(INDEX('N0.7_Lookup_References'!$C$13:$C$72,MATCH($A236,'N0.7_Lookup_References'!$B$13:$B$72,0)),"")</f>
        <v>km</v>
      </c>
      <c r="T236" s="338" t="str">
        <f t="shared" si="23"/>
        <v/>
      </c>
      <c r="V236" s="358">
        <v>0</v>
      </c>
      <c r="W236" s="358">
        <v>0</v>
      </c>
      <c r="X236" s="358">
        <v>0</v>
      </c>
      <c r="Y236" s="358">
        <v>0</v>
      </c>
      <c r="Z236" s="358">
        <v>0</v>
      </c>
      <c r="AA236" s="358">
        <v>0</v>
      </c>
      <c r="AB236" s="358">
        <v>0</v>
      </c>
      <c r="AC236" s="358">
        <v>0</v>
      </c>
      <c r="AD236" s="358">
        <v>0</v>
      </c>
      <c r="AE236" s="358">
        <v>0</v>
      </c>
      <c r="AF236" s="358">
        <v>0</v>
      </c>
      <c r="AG236" s="358">
        <v>0</v>
      </c>
      <c r="AH236" s="358">
        <v>0</v>
      </c>
      <c r="AI236" s="358">
        <v>0</v>
      </c>
      <c r="AJ236" s="358">
        <v>0</v>
      </c>
      <c r="AK236" s="358">
        <v>0</v>
      </c>
      <c r="AL236" s="358">
        <v>0</v>
      </c>
      <c r="AM236" s="358">
        <v>0</v>
      </c>
      <c r="AN236" s="358">
        <v>0</v>
      </c>
      <c r="AO236" s="358">
        <v>0</v>
      </c>
      <c r="AP236" s="63">
        <v>0</v>
      </c>
      <c r="AQ236" s="63">
        <v>0</v>
      </c>
      <c r="AR236" s="63">
        <v>0</v>
      </c>
      <c r="AT236" s="176" cm="1">
        <f t="array" ref="AT236">SUMIFS('N1.3_Project_Listing'!$P$16:$P$829, 'N1.3_Project_Listing'!$E$16:$E$829,'N1.3_Project_Listing'!$E236, 'N1.3_Project_Listing'!$A$16:$A$829,ET_Risk_SC_Summation[[#Headers],[132kV Circuit Breaker]])</f>
        <v>0</v>
      </c>
      <c r="AU236" s="176" cm="1">
        <f t="array" ref="AU236">SUMIFS('N1.3_Project_Listing'!$P$16:$P$829, 'N1.3_Project_Listing'!$E$16:$E$829,'N1.3_Project_Listing'!$E236, 'N1.3_Project_Listing'!$A$16:$A$829,ET_Risk_SC_Summation[[#Headers],[132kV Transformer]])</f>
        <v>0</v>
      </c>
      <c r="AV236" s="176" cm="1">
        <f t="array" ref="AV236">SUMIFS('N1.3_Project_Listing'!$P$16:$P$829, 'N1.3_Project_Listing'!$E$16:$E$829,'N1.3_Project_Listing'!$E236, 'N1.3_Project_Listing'!$A$16:$A$829,ET_Risk_SC_Summation[[#Headers],[132kV Reactor]])</f>
        <v>0</v>
      </c>
      <c r="AW236" s="176" cm="1">
        <f t="array" ref="AW236">SUMIFS('N1.3_Project_Listing'!$P$16:$P$829, 'N1.3_Project_Listing'!$E$16:$E$829,'N1.3_Project_Listing'!$E236, 'N1.3_Project_Listing'!$A$16:$A$829,ET_Risk_SC_Summation[[#Headers],[132kV Underground Cable]])</f>
        <v>0</v>
      </c>
      <c r="AX236" s="176" cm="1">
        <f t="array" ref="AX236">SUMIFS('N1.3_Project_Listing'!$P$16:$P$829, 'N1.3_Project_Listing'!$E$16:$E$829,'N1.3_Project_Listing'!$E236, 'N1.3_Project_Listing'!$A$16:$A$829,ET_Risk_SC_Summation[[#Headers],[132kV OHL Conductor]])</f>
        <v>0</v>
      </c>
      <c r="AY236" s="176" cm="1">
        <f t="array" ref="AY236">SUMIFS('N1.3_Project_Listing'!$P$16:$P$829, 'N1.3_Project_Listing'!$E$16:$E$829,'N1.3_Project_Listing'!$E236, 'N1.3_Project_Listing'!$A$16:$A$829,ET_Risk_SC_Summation[[#Headers],[132kV OHL Fittings]])</f>
        <v>0</v>
      </c>
      <c r="AZ236" s="176" cm="1">
        <f t="array" ref="AZ236">SUMIFS('N1.3_Project_Listing'!$P$16:$P$829, 'N1.3_Project_Listing'!$E$16:$E$829,'N1.3_Project_Listing'!$E236, 'N1.3_Project_Listing'!$A$16:$A$829,ET_Risk_SC_Summation[[#Headers],[132kV OHL Tower]])</f>
        <v>0</v>
      </c>
      <c r="BA236" s="176" cm="1">
        <f t="array" ref="BA236">SUMIFS('N1.3_Project_Listing'!$P$16:$P$829, 'N1.3_Project_Listing'!$E$16:$E$829,'N1.3_Project_Listing'!$E236, 'N1.3_Project_Listing'!$A$16:$A$829,ET_Risk_SC_Summation[[#Headers],[275kV Circuit Breaker]])</f>
        <v>0</v>
      </c>
      <c r="BB236" s="176" cm="1">
        <f t="array" ref="BB236">SUMIFS('N1.3_Project_Listing'!$P$16:$P$829, 'N1.3_Project_Listing'!$E$16:$E$829,'N1.3_Project_Listing'!$E236, 'N1.3_Project_Listing'!$A$16:$A$829,ET_Risk_SC_Summation[[#Headers],[275kV Transformer]])</f>
        <v>0</v>
      </c>
      <c r="BC236" s="176" cm="1">
        <f t="array" ref="BC236">SUMIFS('N1.3_Project_Listing'!$P$16:$P$829, 'N1.3_Project_Listing'!$E$16:$E$829,'N1.3_Project_Listing'!$E236, 'N1.3_Project_Listing'!$A$16:$A$829,ET_Risk_SC_Summation[[#Headers],[275kV Reactor]])</f>
        <v>0</v>
      </c>
      <c r="BD236" s="176" cm="1">
        <f t="array" ref="BD236">SUMIFS('N1.3_Project_Listing'!$P$16:$P$829, 'N1.3_Project_Listing'!$E$16:$E$829,'N1.3_Project_Listing'!$E236, 'N1.3_Project_Listing'!$A$16:$A$829,ET_Risk_SC_Summation[[#Headers],[275kV Underground Cable]])</f>
        <v>0</v>
      </c>
      <c r="BE236" s="176" cm="1">
        <f t="array" ref="BE236">SUMIFS('N1.3_Project_Listing'!$P$16:$P$829, 'N1.3_Project_Listing'!$E$16:$E$829,'N1.3_Project_Listing'!$E236, 'N1.3_Project_Listing'!$A$16:$A$829,ET_Risk_SC_Summation[[#Headers],[275kV OHL Conductor]])</f>
        <v>0</v>
      </c>
      <c r="BF236" s="176" cm="1">
        <f t="array" ref="BF236">SUMIFS('N1.3_Project_Listing'!$P$16:$P$829, 'N1.3_Project_Listing'!$E$16:$E$829,'N1.3_Project_Listing'!$E236, 'N1.3_Project_Listing'!$A$16:$A$829,ET_Risk_SC_Summation[[#Headers],[275kV OHL Fittings]])</f>
        <v>0</v>
      </c>
      <c r="BG236" s="176" cm="1">
        <f t="array" ref="BG236">SUMIFS('N1.3_Project_Listing'!$P$16:$P$829, 'N1.3_Project_Listing'!$E$16:$E$829,'N1.3_Project_Listing'!$E236, 'N1.3_Project_Listing'!$A$16:$A$829,ET_Risk_SC_Summation[[#Headers],[275kV OHL Tower]])</f>
        <v>0</v>
      </c>
      <c r="BH236" s="176" cm="1">
        <f t="array" ref="BH236">SUMIFS('N1.3_Project_Listing'!$P$16:$P$829, 'N1.3_Project_Listing'!$E$16:$E$829,'N1.3_Project_Listing'!$E236, 'N1.3_Project_Listing'!$A$16:$A$829,ET_Risk_SC_Summation[[#Headers],[400kV Circuit Breaker]])</f>
        <v>0</v>
      </c>
      <c r="BI236" s="176" cm="1">
        <f t="array" ref="BI236">SUMIFS('N1.3_Project_Listing'!$P$16:$P$829, 'N1.3_Project_Listing'!$E$16:$E$829,'N1.3_Project_Listing'!$E236, 'N1.3_Project_Listing'!$A$16:$A$829,ET_Risk_SC_Summation[[#Headers],[400kV Transformer]])</f>
        <v>0</v>
      </c>
      <c r="BJ236" s="176" cm="1">
        <f t="array" ref="BJ236">SUMIFS('N1.3_Project_Listing'!$P$16:$P$829, 'N1.3_Project_Listing'!$E$16:$E$829,'N1.3_Project_Listing'!$E236, 'N1.3_Project_Listing'!$A$16:$A$829,ET_Risk_SC_Summation[[#Headers],[400kV Reactor]])</f>
        <v>0</v>
      </c>
      <c r="BK236" s="176" cm="1">
        <f t="array" ref="BK236">SUMIFS('N1.3_Project_Listing'!$P$16:$P$829, 'N1.3_Project_Listing'!$E$16:$E$829,'N1.3_Project_Listing'!$E236, 'N1.3_Project_Listing'!$A$16:$A$829,ET_Risk_SC_Summation[[#Headers],[400kV Underground Cable]])</f>
        <v>0</v>
      </c>
      <c r="BL236" s="176" cm="1">
        <f t="array" ref="BL236">SUMIFS('N1.3_Project_Listing'!$P$16:$P$829, 'N1.3_Project_Listing'!$E$16:$E$829,'N1.3_Project_Listing'!$E236, 'N1.3_Project_Listing'!$A$16:$A$829,ET_Risk_SC_Summation[[#Headers],[400kV OHL Conductor]])</f>
        <v>0</v>
      </c>
      <c r="BM236" s="176" cm="1">
        <f t="array" ref="BM236">SUMIFS('N1.3_Project_Listing'!$P$16:$P$829, 'N1.3_Project_Listing'!$E$16:$E$829,'N1.3_Project_Listing'!$E236, 'N1.3_Project_Listing'!$A$16:$A$829,ET_Risk_SC_Summation[[#Headers],[400kV OHL Fittings]])</f>
        <v>0</v>
      </c>
      <c r="BN236" s="176" cm="1">
        <f t="array" ref="BN236">SUMIFS('N1.3_Project_Listing'!$P$16:$P$829, 'N1.3_Project_Listing'!$E$16:$E$829,'N1.3_Project_Listing'!$E236, 'N1.3_Project_Listing'!$A$16:$A$829,ET_Risk_SC_Summation[[#Headers],[400kV OHL Tower]])</f>
        <v>0</v>
      </c>
      <c r="BO236" s="177" t="str">
        <f>IF(SUM(ET_Risk_SC_Summation[[#This Row],[132kV Circuit Breaker]:[400kV OHL Tower]])=0, "n/a", INDEX(ET_Risk_SC_Summation[#Headers],1,MATCH(MAX(ET_Risk_SC_Summation[[#This Row],[132kV Circuit Breaker]:[400kV OHL Tower]]),ET_Risk_SC_Summation[[#This Row],[132kV Circuit Breaker]:[400kV OHL Tower]],0)))</f>
        <v>n/a</v>
      </c>
      <c r="BP236" s="177" t="str">
        <f>IFERROR(INDEX('N0.7_Lookup_References'!$G$77:$G$98,MATCH(ET_Risk_SC_Summation[[#This Row],[Mxx Category]],'N0.7_Lookup_References'!$F$77:$F$98,0)),"")</f>
        <v/>
      </c>
    </row>
    <row r="237" spans="1:68" ht="54">
      <c r="A237" s="160" t="str">
        <f>IFERROR(INDEX(N1.2_Intervention_Types[NARM Asset Category],MATCH('N1.3_Project_Listing'!$C237,N1.2_Intervention_Types[Intervention Type ID],0),1),"")</f>
        <v>Mains</v>
      </c>
      <c r="B237" s="160" t="str">
        <f>IF($D$2="GD",IFERROR(INDEX(N1.2_Intervention_Types[C&amp;V Asset Category (GD)],MATCH('N1.3_Project_Listing'!$C237,N1.2_Intervention_Types[Intervention Type ID],0),1),""),IFERROR(INDEX(N1.2_Intervention_Types[NARM Asset Category],MATCH('N1.3_Project_Listing'!$C237,N1.2_Intervention_Types[Intervention Type ID],0),1),""))</f>
        <v>Mains</v>
      </c>
      <c r="C237" s="67">
        <f>IFERROR(INDEX(N1.2_Intervention_Types[Intervention Type ID],MATCH('N1.3_Project_Listing'!$I237,N1.2_Intervention_Types[Intervention Type],0),1),"")</f>
        <v>1</v>
      </c>
      <c r="D237" s="160" t="str">
        <f>IFERROR(INDEX(N1.2_Intervention_Types[Intervention Category],MATCH('N1.3_Project_Listing'!$C237,N1.2_Intervention_Types[Intervention Type ID],0),1),"")</f>
        <v>Replacement</v>
      </c>
      <c r="E237" s="210" t="s">
        <v>797</v>
      </c>
      <c r="F237" s="236" t="s">
        <v>798</v>
      </c>
      <c r="G237" s="236" t="s">
        <v>206</v>
      </c>
      <c r="H237" s="236" t="s">
        <v>300</v>
      </c>
      <c r="I237" s="151" t="s">
        <v>790</v>
      </c>
      <c r="J237" s="139">
        <v>2028</v>
      </c>
      <c r="K237" s="312">
        <v>0</v>
      </c>
      <c r="L237" s="312">
        <v>0</v>
      </c>
      <c r="M237" s="312">
        <v>0</v>
      </c>
      <c r="N237" s="343">
        <v>0</v>
      </c>
      <c r="O237" s="343">
        <v>0</v>
      </c>
      <c r="P237" s="365">
        <v>0</v>
      </c>
      <c r="Q237" s="366">
        <f t="shared" si="22"/>
        <v>0</v>
      </c>
      <c r="R237" s="368">
        <f t="shared" si="24"/>
        <v>0</v>
      </c>
      <c r="S237" s="67" t="str">
        <f>IFERROR(INDEX('N0.7_Lookup_References'!$C$13:$C$72,MATCH($A237,'N0.7_Lookup_References'!$B$13:$B$72,0)),"")</f>
        <v>km</v>
      </c>
      <c r="T237" s="338" t="str">
        <f t="shared" si="23"/>
        <v/>
      </c>
      <c r="V237" s="358">
        <v>0</v>
      </c>
      <c r="W237" s="358">
        <v>0</v>
      </c>
      <c r="X237" s="358">
        <v>0</v>
      </c>
      <c r="Y237" s="358">
        <v>0</v>
      </c>
      <c r="Z237" s="358">
        <v>0</v>
      </c>
      <c r="AA237" s="358">
        <v>0</v>
      </c>
      <c r="AB237" s="358">
        <v>0</v>
      </c>
      <c r="AC237" s="358">
        <v>0</v>
      </c>
      <c r="AD237" s="358">
        <v>0</v>
      </c>
      <c r="AE237" s="358">
        <v>0</v>
      </c>
      <c r="AF237" s="358">
        <v>0</v>
      </c>
      <c r="AG237" s="358">
        <v>0</v>
      </c>
      <c r="AH237" s="358">
        <v>0</v>
      </c>
      <c r="AI237" s="358">
        <v>0</v>
      </c>
      <c r="AJ237" s="358">
        <v>0</v>
      </c>
      <c r="AK237" s="358">
        <v>0</v>
      </c>
      <c r="AL237" s="358">
        <v>0</v>
      </c>
      <c r="AM237" s="358">
        <v>0</v>
      </c>
      <c r="AN237" s="358">
        <v>0</v>
      </c>
      <c r="AO237" s="358">
        <v>0</v>
      </c>
      <c r="AP237" s="63">
        <v>0</v>
      </c>
      <c r="AQ237" s="63">
        <v>0</v>
      </c>
      <c r="AR237" s="63">
        <v>0</v>
      </c>
      <c r="AT237" s="176" cm="1">
        <f t="array" ref="AT237">SUMIFS('N1.3_Project_Listing'!$P$16:$P$829, 'N1.3_Project_Listing'!$E$16:$E$829,'N1.3_Project_Listing'!$E237, 'N1.3_Project_Listing'!$A$16:$A$829,ET_Risk_SC_Summation[[#Headers],[132kV Circuit Breaker]])</f>
        <v>0</v>
      </c>
      <c r="AU237" s="176" cm="1">
        <f t="array" ref="AU237">SUMIFS('N1.3_Project_Listing'!$P$16:$P$829, 'N1.3_Project_Listing'!$E$16:$E$829,'N1.3_Project_Listing'!$E237, 'N1.3_Project_Listing'!$A$16:$A$829,ET_Risk_SC_Summation[[#Headers],[132kV Transformer]])</f>
        <v>0</v>
      </c>
      <c r="AV237" s="176" cm="1">
        <f t="array" ref="AV237">SUMIFS('N1.3_Project_Listing'!$P$16:$P$829, 'N1.3_Project_Listing'!$E$16:$E$829,'N1.3_Project_Listing'!$E237, 'N1.3_Project_Listing'!$A$16:$A$829,ET_Risk_SC_Summation[[#Headers],[132kV Reactor]])</f>
        <v>0</v>
      </c>
      <c r="AW237" s="176" cm="1">
        <f t="array" ref="AW237">SUMIFS('N1.3_Project_Listing'!$P$16:$P$829, 'N1.3_Project_Listing'!$E$16:$E$829,'N1.3_Project_Listing'!$E237, 'N1.3_Project_Listing'!$A$16:$A$829,ET_Risk_SC_Summation[[#Headers],[132kV Underground Cable]])</f>
        <v>0</v>
      </c>
      <c r="AX237" s="176" cm="1">
        <f t="array" ref="AX237">SUMIFS('N1.3_Project_Listing'!$P$16:$P$829, 'N1.3_Project_Listing'!$E$16:$E$829,'N1.3_Project_Listing'!$E237, 'N1.3_Project_Listing'!$A$16:$A$829,ET_Risk_SC_Summation[[#Headers],[132kV OHL Conductor]])</f>
        <v>0</v>
      </c>
      <c r="AY237" s="176" cm="1">
        <f t="array" ref="AY237">SUMIFS('N1.3_Project_Listing'!$P$16:$P$829, 'N1.3_Project_Listing'!$E$16:$E$829,'N1.3_Project_Listing'!$E237, 'N1.3_Project_Listing'!$A$16:$A$829,ET_Risk_SC_Summation[[#Headers],[132kV OHL Fittings]])</f>
        <v>0</v>
      </c>
      <c r="AZ237" s="176" cm="1">
        <f t="array" ref="AZ237">SUMIFS('N1.3_Project_Listing'!$P$16:$P$829, 'N1.3_Project_Listing'!$E$16:$E$829,'N1.3_Project_Listing'!$E237, 'N1.3_Project_Listing'!$A$16:$A$829,ET_Risk_SC_Summation[[#Headers],[132kV OHL Tower]])</f>
        <v>0</v>
      </c>
      <c r="BA237" s="176" cm="1">
        <f t="array" ref="BA237">SUMIFS('N1.3_Project_Listing'!$P$16:$P$829, 'N1.3_Project_Listing'!$E$16:$E$829,'N1.3_Project_Listing'!$E237, 'N1.3_Project_Listing'!$A$16:$A$829,ET_Risk_SC_Summation[[#Headers],[275kV Circuit Breaker]])</f>
        <v>0</v>
      </c>
      <c r="BB237" s="176" cm="1">
        <f t="array" ref="BB237">SUMIFS('N1.3_Project_Listing'!$P$16:$P$829, 'N1.3_Project_Listing'!$E$16:$E$829,'N1.3_Project_Listing'!$E237, 'N1.3_Project_Listing'!$A$16:$A$829,ET_Risk_SC_Summation[[#Headers],[275kV Transformer]])</f>
        <v>0</v>
      </c>
      <c r="BC237" s="176" cm="1">
        <f t="array" ref="BC237">SUMIFS('N1.3_Project_Listing'!$P$16:$P$829, 'N1.3_Project_Listing'!$E$16:$E$829,'N1.3_Project_Listing'!$E237, 'N1.3_Project_Listing'!$A$16:$A$829,ET_Risk_SC_Summation[[#Headers],[275kV Reactor]])</f>
        <v>0</v>
      </c>
      <c r="BD237" s="176" cm="1">
        <f t="array" ref="BD237">SUMIFS('N1.3_Project_Listing'!$P$16:$P$829, 'N1.3_Project_Listing'!$E$16:$E$829,'N1.3_Project_Listing'!$E237, 'N1.3_Project_Listing'!$A$16:$A$829,ET_Risk_SC_Summation[[#Headers],[275kV Underground Cable]])</f>
        <v>0</v>
      </c>
      <c r="BE237" s="176" cm="1">
        <f t="array" ref="BE237">SUMIFS('N1.3_Project_Listing'!$P$16:$P$829, 'N1.3_Project_Listing'!$E$16:$E$829,'N1.3_Project_Listing'!$E237, 'N1.3_Project_Listing'!$A$16:$A$829,ET_Risk_SC_Summation[[#Headers],[275kV OHL Conductor]])</f>
        <v>0</v>
      </c>
      <c r="BF237" s="176" cm="1">
        <f t="array" ref="BF237">SUMIFS('N1.3_Project_Listing'!$P$16:$P$829, 'N1.3_Project_Listing'!$E$16:$E$829,'N1.3_Project_Listing'!$E237, 'N1.3_Project_Listing'!$A$16:$A$829,ET_Risk_SC_Summation[[#Headers],[275kV OHL Fittings]])</f>
        <v>0</v>
      </c>
      <c r="BG237" s="176" cm="1">
        <f t="array" ref="BG237">SUMIFS('N1.3_Project_Listing'!$P$16:$P$829, 'N1.3_Project_Listing'!$E$16:$E$829,'N1.3_Project_Listing'!$E237, 'N1.3_Project_Listing'!$A$16:$A$829,ET_Risk_SC_Summation[[#Headers],[275kV OHL Tower]])</f>
        <v>0</v>
      </c>
      <c r="BH237" s="176" cm="1">
        <f t="array" ref="BH237">SUMIFS('N1.3_Project_Listing'!$P$16:$P$829, 'N1.3_Project_Listing'!$E$16:$E$829,'N1.3_Project_Listing'!$E237, 'N1.3_Project_Listing'!$A$16:$A$829,ET_Risk_SC_Summation[[#Headers],[400kV Circuit Breaker]])</f>
        <v>0</v>
      </c>
      <c r="BI237" s="176" cm="1">
        <f t="array" ref="BI237">SUMIFS('N1.3_Project_Listing'!$P$16:$P$829, 'N1.3_Project_Listing'!$E$16:$E$829,'N1.3_Project_Listing'!$E237, 'N1.3_Project_Listing'!$A$16:$A$829,ET_Risk_SC_Summation[[#Headers],[400kV Transformer]])</f>
        <v>0</v>
      </c>
      <c r="BJ237" s="176" cm="1">
        <f t="array" ref="BJ237">SUMIFS('N1.3_Project_Listing'!$P$16:$P$829, 'N1.3_Project_Listing'!$E$16:$E$829,'N1.3_Project_Listing'!$E237, 'N1.3_Project_Listing'!$A$16:$A$829,ET_Risk_SC_Summation[[#Headers],[400kV Reactor]])</f>
        <v>0</v>
      </c>
      <c r="BK237" s="176" cm="1">
        <f t="array" ref="BK237">SUMIFS('N1.3_Project_Listing'!$P$16:$P$829, 'N1.3_Project_Listing'!$E$16:$E$829,'N1.3_Project_Listing'!$E237, 'N1.3_Project_Listing'!$A$16:$A$829,ET_Risk_SC_Summation[[#Headers],[400kV Underground Cable]])</f>
        <v>0</v>
      </c>
      <c r="BL237" s="176" cm="1">
        <f t="array" ref="BL237">SUMIFS('N1.3_Project_Listing'!$P$16:$P$829, 'N1.3_Project_Listing'!$E$16:$E$829,'N1.3_Project_Listing'!$E237, 'N1.3_Project_Listing'!$A$16:$A$829,ET_Risk_SC_Summation[[#Headers],[400kV OHL Conductor]])</f>
        <v>0</v>
      </c>
      <c r="BM237" s="176" cm="1">
        <f t="array" ref="BM237">SUMIFS('N1.3_Project_Listing'!$P$16:$P$829, 'N1.3_Project_Listing'!$E$16:$E$829,'N1.3_Project_Listing'!$E237, 'N1.3_Project_Listing'!$A$16:$A$829,ET_Risk_SC_Summation[[#Headers],[400kV OHL Fittings]])</f>
        <v>0</v>
      </c>
      <c r="BN237" s="176" cm="1">
        <f t="array" ref="BN237">SUMIFS('N1.3_Project_Listing'!$P$16:$P$829, 'N1.3_Project_Listing'!$E$16:$E$829,'N1.3_Project_Listing'!$E237, 'N1.3_Project_Listing'!$A$16:$A$829,ET_Risk_SC_Summation[[#Headers],[400kV OHL Tower]])</f>
        <v>0</v>
      </c>
      <c r="BO237" s="177" t="str">
        <f>IF(SUM(ET_Risk_SC_Summation[[#This Row],[132kV Circuit Breaker]:[400kV OHL Tower]])=0, "n/a", INDEX(ET_Risk_SC_Summation[#Headers],1,MATCH(MAX(ET_Risk_SC_Summation[[#This Row],[132kV Circuit Breaker]:[400kV OHL Tower]]),ET_Risk_SC_Summation[[#This Row],[132kV Circuit Breaker]:[400kV OHL Tower]],0)))</f>
        <v>n/a</v>
      </c>
      <c r="BP237" s="177" t="str">
        <f>IFERROR(INDEX('N0.7_Lookup_References'!$G$77:$G$98,MATCH(ET_Risk_SC_Summation[[#This Row],[Mxx Category]],'N0.7_Lookup_References'!$F$77:$F$98,0)),"")</f>
        <v/>
      </c>
    </row>
    <row r="238" spans="1:68" ht="54">
      <c r="A238" s="160" t="str">
        <f>IFERROR(INDEX(N1.2_Intervention_Types[NARM Asset Category],MATCH('N1.3_Project_Listing'!$C238,N1.2_Intervention_Types[Intervention Type ID],0),1),"")</f>
        <v>Mains</v>
      </c>
      <c r="B238" s="160" t="str">
        <f>IF($D$2="GD",IFERROR(INDEX(N1.2_Intervention_Types[C&amp;V Asset Category (GD)],MATCH('N1.3_Project_Listing'!$C238,N1.2_Intervention_Types[Intervention Type ID],0),1),""),IFERROR(INDEX(N1.2_Intervention_Types[NARM Asset Category],MATCH('N1.3_Project_Listing'!$C238,N1.2_Intervention_Types[Intervention Type ID],0),1),""))</f>
        <v>Mains</v>
      </c>
      <c r="C238" s="67">
        <f>IFERROR(INDEX(N1.2_Intervention_Types[Intervention Type ID],MATCH('N1.3_Project_Listing'!$I238,N1.2_Intervention_Types[Intervention Type],0),1),"")</f>
        <v>1</v>
      </c>
      <c r="D238" s="160" t="str">
        <f>IFERROR(INDEX(N1.2_Intervention_Types[Intervention Category],MATCH('N1.3_Project_Listing'!$C238,N1.2_Intervention_Types[Intervention Type ID],0),1),"")</f>
        <v>Replacement</v>
      </c>
      <c r="E238" s="210" t="s">
        <v>797</v>
      </c>
      <c r="F238" s="236" t="s">
        <v>798</v>
      </c>
      <c r="G238" s="236" t="s">
        <v>206</v>
      </c>
      <c r="H238" s="236" t="s">
        <v>300</v>
      </c>
      <c r="I238" s="151" t="s">
        <v>790</v>
      </c>
      <c r="J238" s="139">
        <v>2029</v>
      </c>
      <c r="K238" s="312">
        <v>0</v>
      </c>
      <c r="L238" s="312">
        <v>0</v>
      </c>
      <c r="M238" s="312">
        <v>0</v>
      </c>
      <c r="N238" s="343">
        <v>0</v>
      </c>
      <c r="O238" s="343">
        <v>0</v>
      </c>
      <c r="P238" s="365">
        <v>0</v>
      </c>
      <c r="Q238" s="366">
        <f t="shared" si="22"/>
        <v>0</v>
      </c>
      <c r="R238" s="368">
        <f t="shared" si="24"/>
        <v>0</v>
      </c>
      <c r="S238" s="67" t="str">
        <f>IFERROR(INDEX('N0.7_Lookup_References'!$C$13:$C$72,MATCH($A238,'N0.7_Lookup_References'!$B$13:$B$72,0)),"")</f>
        <v>km</v>
      </c>
      <c r="T238" s="338" t="str">
        <f t="shared" si="23"/>
        <v/>
      </c>
      <c r="V238" s="358">
        <v>0</v>
      </c>
      <c r="W238" s="358">
        <v>0</v>
      </c>
      <c r="X238" s="358">
        <v>0</v>
      </c>
      <c r="Y238" s="358">
        <v>0</v>
      </c>
      <c r="Z238" s="358">
        <v>0</v>
      </c>
      <c r="AA238" s="358">
        <v>0</v>
      </c>
      <c r="AB238" s="358">
        <v>0</v>
      </c>
      <c r="AC238" s="358">
        <v>0</v>
      </c>
      <c r="AD238" s="358">
        <v>0</v>
      </c>
      <c r="AE238" s="358">
        <v>0</v>
      </c>
      <c r="AF238" s="358">
        <v>0</v>
      </c>
      <c r="AG238" s="358">
        <v>0</v>
      </c>
      <c r="AH238" s="358">
        <v>0</v>
      </c>
      <c r="AI238" s="358">
        <v>0</v>
      </c>
      <c r="AJ238" s="358">
        <v>0</v>
      </c>
      <c r="AK238" s="358">
        <v>0</v>
      </c>
      <c r="AL238" s="358">
        <v>0</v>
      </c>
      <c r="AM238" s="358">
        <v>0</v>
      </c>
      <c r="AN238" s="358">
        <v>0</v>
      </c>
      <c r="AO238" s="358">
        <v>0</v>
      </c>
      <c r="AP238" s="63">
        <v>0</v>
      </c>
      <c r="AQ238" s="63">
        <v>0</v>
      </c>
      <c r="AR238" s="63">
        <v>0</v>
      </c>
      <c r="AT238" s="176" cm="1">
        <f t="array" ref="AT238">SUMIFS('N1.3_Project_Listing'!$P$16:$P$829, 'N1.3_Project_Listing'!$E$16:$E$829,'N1.3_Project_Listing'!$E238, 'N1.3_Project_Listing'!$A$16:$A$829,ET_Risk_SC_Summation[[#Headers],[132kV Circuit Breaker]])</f>
        <v>0</v>
      </c>
      <c r="AU238" s="176" cm="1">
        <f t="array" ref="AU238">SUMIFS('N1.3_Project_Listing'!$P$16:$P$829, 'N1.3_Project_Listing'!$E$16:$E$829,'N1.3_Project_Listing'!$E238, 'N1.3_Project_Listing'!$A$16:$A$829,ET_Risk_SC_Summation[[#Headers],[132kV Transformer]])</f>
        <v>0</v>
      </c>
      <c r="AV238" s="176" cm="1">
        <f t="array" ref="AV238">SUMIFS('N1.3_Project_Listing'!$P$16:$P$829, 'N1.3_Project_Listing'!$E$16:$E$829,'N1.3_Project_Listing'!$E238, 'N1.3_Project_Listing'!$A$16:$A$829,ET_Risk_SC_Summation[[#Headers],[132kV Reactor]])</f>
        <v>0</v>
      </c>
      <c r="AW238" s="176" cm="1">
        <f t="array" ref="AW238">SUMIFS('N1.3_Project_Listing'!$P$16:$P$829, 'N1.3_Project_Listing'!$E$16:$E$829,'N1.3_Project_Listing'!$E238, 'N1.3_Project_Listing'!$A$16:$A$829,ET_Risk_SC_Summation[[#Headers],[132kV Underground Cable]])</f>
        <v>0</v>
      </c>
      <c r="AX238" s="176" cm="1">
        <f t="array" ref="AX238">SUMIFS('N1.3_Project_Listing'!$P$16:$P$829, 'N1.3_Project_Listing'!$E$16:$E$829,'N1.3_Project_Listing'!$E238, 'N1.3_Project_Listing'!$A$16:$A$829,ET_Risk_SC_Summation[[#Headers],[132kV OHL Conductor]])</f>
        <v>0</v>
      </c>
      <c r="AY238" s="176" cm="1">
        <f t="array" ref="AY238">SUMIFS('N1.3_Project_Listing'!$P$16:$P$829, 'N1.3_Project_Listing'!$E$16:$E$829,'N1.3_Project_Listing'!$E238, 'N1.3_Project_Listing'!$A$16:$A$829,ET_Risk_SC_Summation[[#Headers],[132kV OHL Fittings]])</f>
        <v>0</v>
      </c>
      <c r="AZ238" s="176" cm="1">
        <f t="array" ref="AZ238">SUMIFS('N1.3_Project_Listing'!$P$16:$P$829, 'N1.3_Project_Listing'!$E$16:$E$829,'N1.3_Project_Listing'!$E238, 'N1.3_Project_Listing'!$A$16:$A$829,ET_Risk_SC_Summation[[#Headers],[132kV OHL Tower]])</f>
        <v>0</v>
      </c>
      <c r="BA238" s="176" cm="1">
        <f t="array" ref="BA238">SUMIFS('N1.3_Project_Listing'!$P$16:$P$829, 'N1.3_Project_Listing'!$E$16:$E$829,'N1.3_Project_Listing'!$E238, 'N1.3_Project_Listing'!$A$16:$A$829,ET_Risk_SC_Summation[[#Headers],[275kV Circuit Breaker]])</f>
        <v>0</v>
      </c>
      <c r="BB238" s="176" cm="1">
        <f t="array" ref="BB238">SUMIFS('N1.3_Project_Listing'!$P$16:$P$829, 'N1.3_Project_Listing'!$E$16:$E$829,'N1.3_Project_Listing'!$E238, 'N1.3_Project_Listing'!$A$16:$A$829,ET_Risk_SC_Summation[[#Headers],[275kV Transformer]])</f>
        <v>0</v>
      </c>
      <c r="BC238" s="176" cm="1">
        <f t="array" ref="BC238">SUMIFS('N1.3_Project_Listing'!$P$16:$P$829, 'N1.3_Project_Listing'!$E$16:$E$829,'N1.3_Project_Listing'!$E238, 'N1.3_Project_Listing'!$A$16:$A$829,ET_Risk_SC_Summation[[#Headers],[275kV Reactor]])</f>
        <v>0</v>
      </c>
      <c r="BD238" s="176" cm="1">
        <f t="array" ref="BD238">SUMIFS('N1.3_Project_Listing'!$P$16:$P$829, 'N1.3_Project_Listing'!$E$16:$E$829,'N1.3_Project_Listing'!$E238, 'N1.3_Project_Listing'!$A$16:$A$829,ET_Risk_SC_Summation[[#Headers],[275kV Underground Cable]])</f>
        <v>0</v>
      </c>
      <c r="BE238" s="176" cm="1">
        <f t="array" ref="BE238">SUMIFS('N1.3_Project_Listing'!$P$16:$P$829, 'N1.3_Project_Listing'!$E$16:$E$829,'N1.3_Project_Listing'!$E238, 'N1.3_Project_Listing'!$A$16:$A$829,ET_Risk_SC_Summation[[#Headers],[275kV OHL Conductor]])</f>
        <v>0</v>
      </c>
      <c r="BF238" s="176" cm="1">
        <f t="array" ref="BF238">SUMIFS('N1.3_Project_Listing'!$P$16:$P$829, 'N1.3_Project_Listing'!$E$16:$E$829,'N1.3_Project_Listing'!$E238, 'N1.3_Project_Listing'!$A$16:$A$829,ET_Risk_SC_Summation[[#Headers],[275kV OHL Fittings]])</f>
        <v>0</v>
      </c>
      <c r="BG238" s="176" cm="1">
        <f t="array" ref="BG238">SUMIFS('N1.3_Project_Listing'!$P$16:$P$829, 'N1.3_Project_Listing'!$E$16:$E$829,'N1.3_Project_Listing'!$E238, 'N1.3_Project_Listing'!$A$16:$A$829,ET_Risk_SC_Summation[[#Headers],[275kV OHL Tower]])</f>
        <v>0</v>
      </c>
      <c r="BH238" s="176" cm="1">
        <f t="array" ref="BH238">SUMIFS('N1.3_Project_Listing'!$P$16:$P$829, 'N1.3_Project_Listing'!$E$16:$E$829,'N1.3_Project_Listing'!$E238, 'N1.3_Project_Listing'!$A$16:$A$829,ET_Risk_SC_Summation[[#Headers],[400kV Circuit Breaker]])</f>
        <v>0</v>
      </c>
      <c r="BI238" s="176" cm="1">
        <f t="array" ref="BI238">SUMIFS('N1.3_Project_Listing'!$P$16:$P$829, 'N1.3_Project_Listing'!$E$16:$E$829,'N1.3_Project_Listing'!$E238, 'N1.3_Project_Listing'!$A$16:$A$829,ET_Risk_SC_Summation[[#Headers],[400kV Transformer]])</f>
        <v>0</v>
      </c>
      <c r="BJ238" s="176" cm="1">
        <f t="array" ref="BJ238">SUMIFS('N1.3_Project_Listing'!$P$16:$P$829, 'N1.3_Project_Listing'!$E$16:$E$829,'N1.3_Project_Listing'!$E238, 'N1.3_Project_Listing'!$A$16:$A$829,ET_Risk_SC_Summation[[#Headers],[400kV Reactor]])</f>
        <v>0</v>
      </c>
      <c r="BK238" s="176" cm="1">
        <f t="array" ref="BK238">SUMIFS('N1.3_Project_Listing'!$P$16:$P$829, 'N1.3_Project_Listing'!$E$16:$E$829,'N1.3_Project_Listing'!$E238, 'N1.3_Project_Listing'!$A$16:$A$829,ET_Risk_SC_Summation[[#Headers],[400kV Underground Cable]])</f>
        <v>0</v>
      </c>
      <c r="BL238" s="176" cm="1">
        <f t="array" ref="BL238">SUMIFS('N1.3_Project_Listing'!$P$16:$P$829, 'N1.3_Project_Listing'!$E$16:$E$829,'N1.3_Project_Listing'!$E238, 'N1.3_Project_Listing'!$A$16:$A$829,ET_Risk_SC_Summation[[#Headers],[400kV OHL Conductor]])</f>
        <v>0</v>
      </c>
      <c r="BM238" s="176" cm="1">
        <f t="array" ref="BM238">SUMIFS('N1.3_Project_Listing'!$P$16:$P$829, 'N1.3_Project_Listing'!$E$16:$E$829,'N1.3_Project_Listing'!$E238, 'N1.3_Project_Listing'!$A$16:$A$829,ET_Risk_SC_Summation[[#Headers],[400kV OHL Fittings]])</f>
        <v>0</v>
      </c>
      <c r="BN238" s="176" cm="1">
        <f t="array" ref="BN238">SUMIFS('N1.3_Project_Listing'!$P$16:$P$829, 'N1.3_Project_Listing'!$E$16:$E$829,'N1.3_Project_Listing'!$E238, 'N1.3_Project_Listing'!$A$16:$A$829,ET_Risk_SC_Summation[[#Headers],[400kV OHL Tower]])</f>
        <v>0</v>
      </c>
      <c r="BO238" s="177" t="str">
        <f>IF(SUM(ET_Risk_SC_Summation[[#This Row],[132kV Circuit Breaker]:[400kV OHL Tower]])=0, "n/a", INDEX(ET_Risk_SC_Summation[#Headers],1,MATCH(MAX(ET_Risk_SC_Summation[[#This Row],[132kV Circuit Breaker]:[400kV OHL Tower]]),ET_Risk_SC_Summation[[#This Row],[132kV Circuit Breaker]:[400kV OHL Tower]],0)))</f>
        <v>n/a</v>
      </c>
      <c r="BP238" s="177" t="str">
        <f>IFERROR(INDEX('N0.7_Lookup_References'!$G$77:$G$98,MATCH(ET_Risk_SC_Summation[[#This Row],[Mxx Category]],'N0.7_Lookup_References'!$F$77:$F$98,0)),"")</f>
        <v/>
      </c>
    </row>
    <row r="239" spans="1:68" ht="54">
      <c r="A239" s="160" t="str">
        <f>IFERROR(INDEX(N1.2_Intervention_Types[NARM Asset Category],MATCH('N1.3_Project_Listing'!$C239,N1.2_Intervention_Types[Intervention Type ID],0),1),"")</f>
        <v>Mains</v>
      </c>
      <c r="B239" s="160" t="str">
        <f>IF($D$2="GD",IFERROR(INDEX(N1.2_Intervention_Types[C&amp;V Asset Category (GD)],MATCH('N1.3_Project_Listing'!$C239,N1.2_Intervention_Types[Intervention Type ID],0),1),""),IFERROR(INDEX(N1.2_Intervention_Types[NARM Asset Category],MATCH('N1.3_Project_Listing'!$C239,N1.2_Intervention_Types[Intervention Type ID],0),1),""))</f>
        <v>Mains</v>
      </c>
      <c r="C239" s="67">
        <f>IFERROR(INDEX(N1.2_Intervention_Types[Intervention Type ID],MATCH('N1.3_Project_Listing'!$I239,N1.2_Intervention_Types[Intervention Type],0),1),"")</f>
        <v>1</v>
      </c>
      <c r="D239" s="160" t="str">
        <f>IFERROR(INDEX(N1.2_Intervention_Types[Intervention Category],MATCH('N1.3_Project_Listing'!$C239,N1.2_Intervention_Types[Intervention Type ID],0),1),"")</f>
        <v>Replacement</v>
      </c>
      <c r="E239" s="210" t="s">
        <v>797</v>
      </c>
      <c r="F239" s="236" t="s">
        <v>798</v>
      </c>
      <c r="G239" s="236" t="s">
        <v>206</v>
      </c>
      <c r="H239" s="236" t="s">
        <v>300</v>
      </c>
      <c r="I239" s="151" t="s">
        <v>790</v>
      </c>
      <c r="J239" s="139">
        <v>2030</v>
      </c>
      <c r="K239" s="312">
        <v>0</v>
      </c>
      <c r="L239" s="312">
        <v>0</v>
      </c>
      <c r="M239" s="312">
        <v>0</v>
      </c>
      <c r="N239" s="343">
        <v>0</v>
      </c>
      <c r="O239" s="343">
        <v>0</v>
      </c>
      <c r="P239" s="365">
        <v>0</v>
      </c>
      <c r="Q239" s="366">
        <f t="shared" si="22"/>
        <v>0</v>
      </c>
      <c r="R239" s="368">
        <f t="shared" si="24"/>
        <v>0</v>
      </c>
      <c r="S239" s="67" t="str">
        <f>IFERROR(INDEX('N0.7_Lookup_References'!$C$13:$C$72,MATCH($A239,'N0.7_Lookup_References'!$B$13:$B$72,0)),"")</f>
        <v>km</v>
      </c>
      <c r="T239" s="338" t="str">
        <f t="shared" si="23"/>
        <v/>
      </c>
      <c r="V239" s="358">
        <v>0</v>
      </c>
      <c r="W239" s="358">
        <v>0</v>
      </c>
      <c r="X239" s="358">
        <v>0</v>
      </c>
      <c r="Y239" s="358">
        <v>0</v>
      </c>
      <c r="Z239" s="358">
        <v>0</v>
      </c>
      <c r="AA239" s="358">
        <v>0</v>
      </c>
      <c r="AB239" s="358">
        <v>0</v>
      </c>
      <c r="AC239" s="358">
        <v>0</v>
      </c>
      <c r="AD239" s="358">
        <v>0</v>
      </c>
      <c r="AE239" s="358">
        <v>0</v>
      </c>
      <c r="AF239" s="358">
        <v>0</v>
      </c>
      <c r="AG239" s="358">
        <v>0</v>
      </c>
      <c r="AH239" s="358">
        <v>0</v>
      </c>
      <c r="AI239" s="358">
        <v>0</v>
      </c>
      <c r="AJ239" s="358">
        <v>0</v>
      </c>
      <c r="AK239" s="358">
        <v>0</v>
      </c>
      <c r="AL239" s="358">
        <v>0</v>
      </c>
      <c r="AM239" s="358">
        <v>0</v>
      </c>
      <c r="AN239" s="358">
        <v>0</v>
      </c>
      <c r="AO239" s="358">
        <v>0</v>
      </c>
      <c r="AP239" s="63">
        <v>0</v>
      </c>
      <c r="AQ239" s="63">
        <v>0</v>
      </c>
      <c r="AR239" s="63">
        <v>0</v>
      </c>
      <c r="AT239" s="176" cm="1">
        <f t="array" ref="AT239">SUMIFS('N1.3_Project_Listing'!$P$16:$P$829, 'N1.3_Project_Listing'!$E$16:$E$829,'N1.3_Project_Listing'!$E239, 'N1.3_Project_Listing'!$A$16:$A$829,ET_Risk_SC_Summation[[#Headers],[132kV Circuit Breaker]])</f>
        <v>0</v>
      </c>
      <c r="AU239" s="176" cm="1">
        <f t="array" ref="AU239">SUMIFS('N1.3_Project_Listing'!$P$16:$P$829, 'N1.3_Project_Listing'!$E$16:$E$829,'N1.3_Project_Listing'!$E239, 'N1.3_Project_Listing'!$A$16:$A$829,ET_Risk_SC_Summation[[#Headers],[132kV Transformer]])</f>
        <v>0</v>
      </c>
      <c r="AV239" s="176" cm="1">
        <f t="array" ref="AV239">SUMIFS('N1.3_Project_Listing'!$P$16:$P$829, 'N1.3_Project_Listing'!$E$16:$E$829,'N1.3_Project_Listing'!$E239, 'N1.3_Project_Listing'!$A$16:$A$829,ET_Risk_SC_Summation[[#Headers],[132kV Reactor]])</f>
        <v>0</v>
      </c>
      <c r="AW239" s="176" cm="1">
        <f t="array" ref="AW239">SUMIFS('N1.3_Project_Listing'!$P$16:$P$829, 'N1.3_Project_Listing'!$E$16:$E$829,'N1.3_Project_Listing'!$E239, 'N1.3_Project_Listing'!$A$16:$A$829,ET_Risk_SC_Summation[[#Headers],[132kV Underground Cable]])</f>
        <v>0</v>
      </c>
      <c r="AX239" s="176" cm="1">
        <f t="array" ref="AX239">SUMIFS('N1.3_Project_Listing'!$P$16:$P$829, 'N1.3_Project_Listing'!$E$16:$E$829,'N1.3_Project_Listing'!$E239, 'N1.3_Project_Listing'!$A$16:$A$829,ET_Risk_SC_Summation[[#Headers],[132kV OHL Conductor]])</f>
        <v>0</v>
      </c>
      <c r="AY239" s="176" cm="1">
        <f t="array" ref="AY239">SUMIFS('N1.3_Project_Listing'!$P$16:$P$829, 'N1.3_Project_Listing'!$E$16:$E$829,'N1.3_Project_Listing'!$E239, 'N1.3_Project_Listing'!$A$16:$A$829,ET_Risk_SC_Summation[[#Headers],[132kV OHL Fittings]])</f>
        <v>0</v>
      </c>
      <c r="AZ239" s="176" cm="1">
        <f t="array" ref="AZ239">SUMIFS('N1.3_Project_Listing'!$P$16:$P$829, 'N1.3_Project_Listing'!$E$16:$E$829,'N1.3_Project_Listing'!$E239, 'N1.3_Project_Listing'!$A$16:$A$829,ET_Risk_SC_Summation[[#Headers],[132kV OHL Tower]])</f>
        <v>0</v>
      </c>
      <c r="BA239" s="176" cm="1">
        <f t="array" ref="BA239">SUMIFS('N1.3_Project_Listing'!$P$16:$P$829, 'N1.3_Project_Listing'!$E$16:$E$829,'N1.3_Project_Listing'!$E239, 'N1.3_Project_Listing'!$A$16:$A$829,ET_Risk_SC_Summation[[#Headers],[275kV Circuit Breaker]])</f>
        <v>0</v>
      </c>
      <c r="BB239" s="176" cm="1">
        <f t="array" ref="BB239">SUMIFS('N1.3_Project_Listing'!$P$16:$P$829, 'N1.3_Project_Listing'!$E$16:$E$829,'N1.3_Project_Listing'!$E239, 'N1.3_Project_Listing'!$A$16:$A$829,ET_Risk_SC_Summation[[#Headers],[275kV Transformer]])</f>
        <v>0</v>
      </c>
      <c r="BC239" s="176" cm="1">
        <f t="array" ref="BC239">SUMIFS('N1.3_Project_Listing'!$P$16:$P$829, 'N1.3_Project_Listing'!$E$16:$E$829,'N1.3_Project_Listing'!$E239, 'N1.3_Project_Listing'!$A$16:$A$829,ET_Risk_SC_Summation[[#Headers],[275kV Reactor]])</f>
        <v>0</v>
      </c>
      <c r="BD239" s="176" cm="1">
        <f t="array" ref="BD239">SUMIFS('N1.3_Project_Listing'!$P$16:$P$829, 'N1.3_Project_Listing'!$E$16:$E$829,'N1.3_Project_Listing'!$E239, 'N1.3_Project_Listing'!$A$16:$A$829,ET_Risk_SC_Summation[[#Headers],[275kV Underground Cable]])</f>
        <v>0</v>
      </c>
      <c r="BE239" s="176" cm="1">
        <f t="array" ref="BE239">SUMIFS('N1.3_Project_Listing'!$P$16:$P$829, 'N1.3_Project_Listing'!$E$16:$E$829,'N1.3_Project_Listing'!$E239, 'N1.3_Project_Listing'!$A$16:$A$829,ET_Risk_SC_Summation[[#Headers],[275kV OHL Conductor]])</f>
        <v>0</v>
      </c>
      <c r="BF239" s="176" cm="1">
        <f t="array" ref="BF239">SUMIFS('N1.3_Project_Listing'!$P$16:$P$829, 'N1.3_Project_Listing'!$E$16:$E$829,'N1.3_Project_Listing'!$E239, 'N1.3_Project_Listing'!$A$16:$A$829,ET_Risk_SC_Summation[[#Headers],[275kV OHL Fittings]])</f>
        <v>0</v>
      </c>
      <c r="BG239" s="176" cm="1">
        <f t="array" ref="BG239">SUMIFS('N1.3_Project_Listing'!$P$16:$P$829, 'N1.3_Project_Listing'!$E$16:$E$829,'N1.3_Project_Listing'!$E239, 'N1.3_Project_Listing'!$A$16:$A$829,ET_Risk_SC_Summation[[#Headers],[275kV OHL Tower]])</f>
        <v>0</v>
      </c>
      <c r="BH239" s="176" cm="1">
        <f t="array" ref="BH239">SUMIFS('N1.3_Project_Listing'!$P$16:$P$829, 'N1.3_Project_Listing'!$E$16:$E$829,'N1.3_Project_Listing'!$E239, 'N1.3_Project_Listing'!$A$16:$A$829,ET_Risk_SC_Summation[[#Headers],[400kV Circuit Breaker]])</f>
        <v>0</v>
      </c>
      <c r="BI239" s="176" cm="1">
        <f t="array" ref="BI239">SUMIFS('N1.3_Project_Listing'!$P$16:$P$829, 'N1.3_Project_Listing'!$E$16:$E$829,'N1.3_Project_Listing'!$E239, 'N1.3_Project_Listing'!$A$16:$A$829,ET_Risk_SC_Summation[[#Headers],[400kV Transformer]])</f>
        <v>0</v>
      </c>
      <c r="BJ239" s="176" cm="1">
        <f t="array" ref="BJ239">SUMIFS('N1.3_Project_Listing'!$P$16:$P$829, 'N1.3_Project_Listing'!$E$16:$E$829,'N1.3_Project_Listing'!$E239, 'N1.3_Project_Listing'!$A$16:$A$829,ET_Risk_SC_Summation[[#Headers],[400kV Reactor]])</f>
        <v>0</v>
      </c>
      <c r="BK239" s="176" cm="1">
        <f t="array" ref="BK239">SUMIFS('N1.3_Project_Listing'!$P$16:$P$829, 'N1.3_Project_Listing'!$E$16:$E$829,'N1.3_Project_Listing'!$E239, 'N1.3_Project_Listing'!$A$16:$A$829,ET_Risk_SC_Summation[[#Headers],[400kV Underground Cable]])</f>
        <v>0</v>
      </c>
      <c r="BL239" s="176" cm="1">
        <f t="array" ref="BL239">SUMIFS('N1.3_Project_Listing'!$P$16:$P$829, 'N1.3_Project_Listing'!$E$16:$E$829,'N1.3_Project_Listing'!$E239, 'N1.3_Project_Listing'!$A$16:$A$829,ET_Risk_SC_Summation[[#Headers],[400kV OHL Conductor]])</f>
        <v>0</v>
      </c>
      <c r="BM239" s="176" cm="1">
        <f t="array" ref="BM239">SUMIFS('N1.3_Project_Listing'!$P$16:$P$829, 'N1.3_Project_Listing'!$E$16:$E$829,'N1.3_Project_Listing'!$E239, 'N1.3_Project_Listing'!$A$16:$A$829,ET_Risk_SC_Summation[[#Headers],[400kV OHL Fittings]])</f>
        <v>0</v>
      </c>
      <c r="BN239" s="176" cm="1">
        <f t="array" ref="BN239">SUMIFS('N1.3_Project_Listing'!$P$16:$P$829, 'N1.3_Project_Listing'!$E$16:$E$829,'N1.3_Project_Listing'!$E239, 'N1.3_Project_Listing'!$A$16:$A$829,ET_Risk_SC_Summation[[#Headers],[400kV OHL Tower]])</f>
        <v>0</v>
      </c>
      <c r="BO239" s="177" t="str">
        <f>IF(SUM(ET_Risk_SC_Summation[[#This Row],[132kV Circuit Breaker]:[400kV OHL Tower]])=0, "n/a", INDEX(ET_Risk_SC_Summation[#Headers],1,MATCH(MAX(ET_Risk_SC_Summation[[#This Row],[132kV Circuit Breaker]:[400kV OHL Tower]]),ET_Risk_SC_Summation[[#This Row],[132kV Circuit Breaker]:[400kV OHL Tower]],0)))</f>
        <v>n/a</v>
      </c>
      <c r="BP239" s="177" t="str">
        <f>IFERROR(INDEX('N0.7_Lookup_References'!$G$77:$G$98,MATCH(ET_Risk_SC_Summation[[#This Row],[Mxx Category]],'N0.7_Lookup_References'!$F$77:$F$98,0)),"")</f>
        <v/>
      </c>
    </row>
    <row r="240" spans="1:68" ht="54">
      <c r="A240" s="160" t="str">
        <f>IFERROR(INDEX(N1.2_Intervention_Types[NARM Asset Category],MATCH('N1.3_Project_Listing'!$C240,N1.2_Intervention_Types[Intervention Type ID],0),1),"")</f>
        <v>Mains</v>
      </c>
      <c r="B240" s="160" t="str">
        <f>IF($D$2="GD",IFERROR(INDEX(N1.2_Intervention_Types[C&amp;V Asset Category (GD)],MATCH('N1.3_Project_Listing'!$C240,N1.2_Intervention_Types[Intervention Type ID],0),1),""),IFERROR(INDEX(N1.2_Intervention_Types[NARM Asset Category],MATCH('N1.3_Project_Listing'!$C240,N1.2_Intervention_Types[Intervention Type ID],0),1),""))</f>
        <v>Mains</v>
      </c>
      <c r="C240" s="67">
        <f>IFERROR(INDEX(N1.2_Intervention_Types[Intervention Type ID],MATCH('N1.3_Project_Listing'!$I240,N1.2_Intervention_Types[Intervention Type],0),1),"")</f>
        <v>1</v>
      </c>
      <c r="D240" s="160" t="str">
        <f>IFERROR(INDEX(N1.2_Intervention_Types[Intervention Category],MATCH('N1.3_Project_Listing'!$C240,N1.2_Intervention_Types[Intervention Type ID],0),1),"")</f>
        <v>Replacement</v>
      </c>
      <c r="E240" s="210" t="s">
        <v>797</v>
      </c>
      <c r="F240" s="236" t="s">
        <v>798</v>
      </c>
      <c r="G240" s="236" t="s">
        <v>206</v>
      </c>
      <c r="H240" s="236" t="s">
        <v>300</v>
      </c>
      <c r="I240" s="151" t="s">
        <v>790</v>
      </c>
      <c r="J240" s="139">
        <v>2031</v>
      </c>
      <c r="K240" s="312">
        <v>0</v>
      </c>
      <c r="L240" s="312">
        <v>0</v>
      </c>
      <c r="M240" s="312">
        <v>0</v>
      </c>
      <c r="N240" s="343">
        <v>0</v>
      </c>
      <c r="O240" s="343">
        <v>0</v>
      </c>
      <c r="P240" s="365">
        <v>0</v>
      </c>
      <c r="Q240" s="366">
        <f t="shared" si="22"/>
        <v>0</v>
      </c>
      <c r="R240" s="368">
        <f t="shared" si="24"/>
        <v>0</v>
      </c>
      <c r="S240" s="67" t="str">
        <f>IFERROR(INDEX('N0.7_Lookup_References'!$C$13:$C$72,MATCH($A240,'N0.7_Lookup_References'!$B$13:$B$72,0)),"")</f>
        <v>km</v>
      </c>
      <c r="T240" s="338" t="str">
        <f t="shared" si="23"/>
        <v/>
      </c>
      <c r="V240" s="358">
        <v>0</v>
      </c>
      <c r="W240" s="358">
        <v>0</v>
      </c>
      <c r="X240" s="358">
        <v>0</v>
      </c>
      <c r="Y240" s="358">
        <v>0</v>
      </c>
      <c r="Z240" s="358">
        <v>0</v>
      </c>
      <c r="AA240" s="358">
        <v>0</v>
      </c>
      <c r="AB240" s="358">
        <v>0</v>
      </c>
      <c r="AC240" s="358">
        <v>0</v>
      </c>
      <c r="AD240" s="358">
        <v>0</v>
      </c>
      <c r="AE240" s="358">
        <v>0</v>
      </c>
      <c r="AF240" s="358">
        <v>0</v>
      </c>
      <c r="AG240" s="358">
        <v>0</v>
      </c>
      <c r="AH240" s="358">
        <v>0</v>
      </c>
      <c r="AI240" s="358">
        <v>0</v>
      </c>
      <c r="AJ240" s="358">
        <v>0</v>
      </c>
      <c r="AK240" s="358">
        <v>0</v>
      </c>
      <c r="AL240" s="358">
        <v>0</v>
      </c>
      <c r="AM240" s="358">
        <v>0</v>
      </c>
      <c r="AN240" s="358">
        <v>0</v>
      </c>
      <c r="AO240" s="358">
        <v>0</v>
      </c>
      <c r="AP240" s="63">
        <v>0</v>
      </c>
      <c r="AQ240" s="63">
        <v>0</v>
      </c>
      <c r="AR240" s="63">
        <v>0</v>
      </c>
      <c r="AT240" s="176" cm="1">
        <f t="array" ref="AT240">SUMIFS('N1.3_Project_Listing'!$P$16:$P$829, 'N1.3_Project_Listing'!$E$16:$E$829,'N1.3_Project_Listing'!$E240, 'N1.3_Project_Listing'!$A$16:$A$829,ET_Risk_SC_Summation[[#Headers],[132kV Circuit Breaker]])</f>
        <v>0</v>
      </c>
      <c r="AU240" s="176" cm="1">
        <f t="array" ref="AU240">SUMIFS('N1.3_Project_Listing'!$P$16:$P$829, 'N1.3_Project_Listing'!$E$16:$E$829,'N1.3_Project_Listing'!$E240, 'N1.3_Project_Listing'!$A$16:$A$829,ET_Risk_SC_Summation[[#Headers],[132kV Transformer]])</f>
        <v>0</v>
      </c>
      <c r="AV240" s="176" cm="1">
        <f t="array" ref="AV240">SUMIFS('N1.3_Project_Listing'!$P$16:$P$829, 'N1.3_Project_Listing'!$E$16:$E$829,'N1.3_Project_Listing'!$E240, 'N1.3_Project_Listing'!$A$16:$A$829,ET_Risk_SC_Summation[[#Headers],[132kV Reactor]])</f>
        <v>0</v>
      </c>
      <c r="AW240" s="176" cm="1">
        <f t="array" ref="AW240">SUMIFS('N1.3_Project_Listing'!$P$16:$P$829, 'N1.3_Project_Listing'!$E$16:$E$829,'N1.3_Project_Listing'!$E240, 'N1.3_Project_Listing'!$A$16:$A$829,ET_Risk_SC_Summation[[#Headers],[132kV Underground Cable]])</f>
        <v>0</v>
      </c>
      <c r="AX240" s="176" cm="1">
        <f t="array" ref="AX240">SUMIFS('N1.3_Project_Listing'!$P$16:$P$829, 'N1.3_Project_Listing'!$E$16:$E$829,'N1.3_Project_Listing'!$E240, 'N1.3_Project_Listing'!$A$16:$A$829,ET_Risk_SC_Summation[[#Headers],[132kV OHL Conductor]])</f>
        <v>0</v>
      </c>
      <c r="AY240" s="176" cm="1">
        <f t="array" ref="AY240">SUMIFS('N1.3_Project_Listing'!$P$16:$P$829, 'N1.3_Project_Listing'!$E$16:$E$829,'N1.3_Project_Listing'!$E240, 'N1.3_Project_Listing'!$A$16:$A$829,ET_Risk_SC_Summation[[#Headers],[132kV OHL Fittings]])</f>
        <v>0</v>
      </c>
      <c r="AZ240" s="176" cm="1">
        <f t="array" ref="AZ240">SUMIFS('N1.3_Project_Listing'!$P$16:$P$829, 'N1.3_Project_Listing'!$E$16:$E$829,'N1.3_Project_Listing'!$E240, 'N1.3_Project_Listing'!$A$16:$A$829,ET_Risk_SC_Summation[[#Headers],[132kV OHL Tower]])</f>
        <v>0</v>
      </c>
      <c r="BA240" s="176" cm="1">
        <f t="array" ref="BA240">SUMIFS('N1.3_Project_Listing'!$P$16:$P$829, 'N1.3_Project_Listing'!$E$16:$E$829,'N1.3_Project_Listing'!$E240, 'N1.3_Project_Listing'!$A$16:$A$829,ET_Risk_SC_Summation[[#Headers],[275kV Circuit Breaker]])</f>
        <v>0</v>
      </c>
      <c r="BB240" s="176" cm="1">
        <f t="array" ref="BB240">SUMIFS('N1.3_Project_Listing'!$P$16:$P$829, 'N1.3_Project_Listing'!$E$16:$E$829,'N1.3_Project_Listing'!$E240, 'N1.3_Project_Listing'!$A$16:$A$829,ET_Risk_SC_Summation[[#Headers],[275kV Transformer]])</f>
        <v>0</v>
      </c>
      <c r="BC240" s="176" cm="1">
        <f t="array" ref="BC240">SUMIFS('N1.3_Project_Listing'!$P$16:$P$829, 'N1.3_Project_Listing'!$E$16:$E$829,'N1.3_Project_Listing'!$E240, 'N1.3_Project_Listing'!$A$16:$A$829,ET_Risk_SC_Summation[[#Headers],[275kV Reactor]])</f>
        <v>0</v>
      </c>
      <c r="BD240" s="176" cm="1">
        <f t="array" ref="BD240">SUMIFS('N1.3_Project_Listing'!$P$16:$P$829, 'N1.3_Project_Listing'!$E$16:$E$829,'N1.3_Project_Listing'!$E240, 'N1.3_Project_Listing'!$A$16:$A$829,ET_Risk_SC_Summation[[#Headers],[275kV Underground Cable]])</f>
        <v>0</v>
      </c>
      <c r="BE240" s="176" cm="1">
        <f t="array" ref="BE240">SUMIFS('N1.3_Project_Listing'!$P$16:$P$829, 'N1.3_Project_Listing'!$E$16:$E$829,'N1.3_Project_Listing'!$E240, 'N1.3_Project_Listing'!$A$16:$A$829,ET_Risk_SC_Summation[[#Headers],[275kV OHL Conductor]])</f>
        <v>0</v>
      </c>
      <c r="BF240" s="176" cm="1">
        <f t="array" ref="BF240">SUMIFS('N1.3_Project_Listing'!$P$16:$P$829, 'N1.3_Project_Listing'!$E$16:$E$829,'N1.3_Project_Listing'!$E240, 'N1.3_Project_Listing'!$A$16:$A$829,ET_Risk_SC_Summation[[#Headers],[275kV OHL Fittings]])</f>
        <v>0</v>
      </c>
      <c r="BG240" s="176" cm="1">
        <f t="array" ref="BG240">SUMIFS('N1.3_Project_Listing'!$P$16:$P$829, 'N1.3_Project_Listing'!$E$16:$E$829,'N1.3_Project_Listing'!$E240, 'N1.3_Project_Listing'!$A$16:$A$829,ET_Risk_SC_Summation[[#Headers],[275kV OHL Tower]])</f>
        <v>0</v>
      </c>
      <c r="BH240" s="176" cm="1">
        <f t="array" ref="BH240">SUMIFS('N1.3_Project_Listing'!$P$16:$P$829, 'N1.3_Project_Listing'!$E$16:$E$829,'N1.3_Project_Listing'!$E240, 'N1.3_Project_Listing'!$A$16:$A$829,ET_Risk_SC_Summation[[#Headers],[400kV Circuit Breaker]])</f>
        <v>0</v>
      </c>
      <c r="BI240" s="176" cm="1">
        <f t="array" ref="BI240">SUMIFS('N1.3_Project_Listing'!$P$16:$P$829, 'N1.3_Project_Listing'!$E$16:$E$829,'N1.3_Project_Listing'!$E240, 'N1.3_Project_Listing'!$A$16:$A$829,ET_Risk_SC_Summation[[#Headers],[400kV Transformer]])</f>
        <v>0</v>
      </c>
      <c r="BJ240" s="176" cm="1">
        <f t="array" ref="BJ240">SUMIFS('N1.3_Project_Listing'!$P$16:$P$829, 'N1.3_Project_Listing'!$E$16:$E$829,'N1.3_Project_Listing'!$E240, 'N1.3_Project_Listing'!$A$16:$A$829,ET_Risk_SC_Summation[[#Headers],[400kV Reactor]])</f>
        <v>0</v>
      </c>
      <c r="BK240" s="176" cm="1">
        <f t="array" ref="BK240">SUMIFS('N1.3_Project_Listing'!$P$16:$P$829, 'N1.3_Project_Listing'!$E$16:$E$829,'N1.3_Project_Listing'!$E240, 'N1.3_Project_Listing'!$A$16:$A$829,ET_Risk_SC_Summation[[#Headers],[400kV Underground Cable]])</f>
        <v>0</v>
      </c>
      <c r="BL240" s="176" cm="1">
        <f t="array" ref="BL240">SUMIFS('N1.3_Project_Listing'!$P$16:$P$829, 'N1.3_Project_Listing'!$E$16:$E$829,'N1.3_Project_Listing'!$E240, 'N1.3_Project_Listing'!$A$16:$A$829,ET_Risk_SC_Summation[[#Headers],[400kV OHL Conductor]])</f>
        <v>0</v>
      </c>
      <c r="BM240" s="176" cm="1">
        <f t="array" ref="BM240">SUMIFS('N1.3_Project_Listing'!$P$16:$P$829, 'N1.3_Project_Listing'!$E$16:$E$829,'N1.3_Project_Listing'!$E240, 'N1.3_Project_Listing'!$A$16:$A$829,ET_Risk_SC_Summation[[#Headers],[400kV OHL Fittings]])</f>
        <v>0</v>
      </c>
      <c r="BN240" s="176" cm="1">
        <f t="array" ref="BN240">SUMIFS('N1.3_Project_Listing'!$P$16:$P$829, 'N1.3_Project_Listing'!$E$16:$E$829,'N1.3_Project_Listing'!$E240, 'N1.3_Project_Listing'!$A$16:$A$829,ET_Risk_SC_Summation[[#Headers],[400kV OHL Tower]])</f>
        <v>0</v>
      </c>
      <c r="BO240" s="177" t="str">
        <f>IF(SUM(ET_Risk_SC_Summation[[#This Row],[132kV Circuit Breaker]:[400kV OHL Tower]])=0, "n/a", INDEX(ET_Risk_SC_Summation[#Headers],1,MATCH(MAX(ET_Risk_SC_Summation[[#This Row],[132kV Circuit Breaker]:[400kV OHL Tower]]),ET_Risk_SC_Summation[[#This Row],[132kV Circuit Breaker]:[400kV OHL Tower]],0)))</f>
        <v>n/a</v>
      </c>
      <c r="BP240" s="177" t="str">
        <f>IFERROR(INDEX('N0.7_Lookup_References'!$G$77:$G$98,MATCH(ET_Risk_SC_Summation[[#This Row],[Mxx Category]],'N0.7_Lookup_References'!$F$77:$F$98,0)),"")</f>
        <v/>
      </c>
    </row>
    <row r="241" spans="1:68" ht="54">
      <c r="A241" s="160" t="str">
        <f>IFERROR(INDEX(N1.2_Intervention_Types[NARM Asset Category],MATCH('N1.3_Project_Listing'!$C241,N1.2_Intervention_Types[Intervention Type ID],0),1),"")</f>
        <v>Mains</v>
      </c>
      <c r="B241" s="160" t="str">
        <f>IF($D$2="GD",IFERROR(INDEX(N1.2_Intervention_Types[C&amp;V Asset Category (GD)],MATCH('N1.3_Project_Listing'!$C241,N1.2_Intervention_Types[Intervention Type ID],0),1),""),IFERROR(INDEX(N1.2_Intervention_Types[NARM Asset Category],MATCH('N1.3_Project_Listing'!$C241,N1.2_Intervention_Types[Intervention Type ID],0),1),""))</f>
        <v>Mains</v>
      </c>
      <c r="C241" s="67">
        <f>IFERROR(INDEX(N1.2_Intervention_Types[Intervention Type ID],MATCH('N1.3_Project_Listing'!$I241,N1.2_Intervention_Types[Intervention Type],0),1),"")</f>
        <v>1</v>
      </c>
      <c r="D241" s="160" t="str">
        <f>IFERROR(INDEX(N1.2_Intervention_Types[Intervention Category],MATCH('N1.3_Project_Listing'!$C241,N1.2_Intervention_Types[Intervention Type ID],0),1),"")</f>
        <v>Replacement</v>
      </c>
      <c r="E241" s="210" t="s">
        <v>799</v>
      </c>
      <c r="F241" s="236" t="s">
        <v>800</v>
      </c>
      <c r="G241" s="236" t="s">
        <v>206</v>
      </c>
      <c r="H241" s="236" t="s">
        <v>300</v>
      </c>
      <c r="I241" s="151" t="s">
        <v>790</v>
      </c>
      <c r="J241" s="139">
        <v>2027</v>
      </c>
      <c r="K241" s="312">
        <v>0.19437773459000002</v>
      </c>
      <c r="L241" s="312">
        <v>0.19049017989820002</v>
      </c>
      <c r="M241" s="312">
        <v>0</v>
      </c>
      <c r="N241" s="343">
        <v>7.7898303355358857E-3</v>
      </c>
      <c r="O241" s="343">
        <v>6.0589847284628351E-3</v>
      </c>
      <c r="P241" s="365">
        <v>0.87952049978688118</v>
      </c>
      <c r="Q241" s="366">
        <f t="shared" si="22"/>
        <v>1.7308456070730506E-3</v>
      </c>
      <c r="R241" s="368">
        <f t="shared" si="24"/>
        <v>1.5754389433582709</v>
      </c>
      <c r="S241" s="67" t="str">
        <f>IFERROR(INDEX('N0.7_Lookup_References'!$C$13:$C$72,MATCH($A241,'N0.7_Lookup_References'!$B$13:$B$72,0)),"")</f>
        <v>km</v>
      </c>
      <c r="T241" s="338" t="str">
        <f t="shared" si="23"/>
        <v/>
      </c>
      <c r="V241" s="358">
        <v>0</v>
      </c>
      <c r="W241" s="358">
        <v>0</v>
      </c>
      <c r="X241" s="358">
        <v>0</v>
      </c>
      <c r="Y241" s="358">
        <v>0</v>
      </c>
      <c r="Z241" s="358">
        <v>0</v>
      </c>
      <c r="AA241" s="358">
        <v>0</v>
      </c>
      <c r="AB241" s="358">
        <v>0</v>
      </c>
      <c r="AC241" s="358">
        <v>2.7328787180000001E-2</v>
      </c>
      <c r="AD241" s="358">
        <v>0</v>
      </c>
      <c r="AE241" s="358">
        <v>0.16704894741000001</v>
      </c>
      <c r="AF241" s="358">
        <v>0.19049017989820002</v>
      </c>
      <c r="AG241" s="358">
        <v>0</v>
      </c>
      <c r="AH241" s="358">
        <v>0</v>
      </c>
      <c r="AI241" s="358">
        <v>0</v>
      </c>
      <c r="AJ241" s="358">
        <v>0</v>
      </c>
      <c r="AK241" s="358">
        <v>0</v>
      </c>
      <c r="AL241" s="358">
        <v>0</v>
      </c>
      <c r="AM241" s="358">
        <v>0</v>
      </c>
      <c r="AN241" s="358">
        <v>0</v>
      </c>
      <c r="AO241" s="358">
        <v>0</v>
      </c>
      <c r="AP241" s="63">
        <v>1.5754389433582709</v>
      </c>
      <c r="AQ241" s="63">
        <v>1.5439301644911054</v>
      </c>
      <c r="AR241" s="63">
        <v>-3.1508778867165521E-2</v>
      </c>
      <c r="AT241" s="176" cm="1">
        <f t="array" ref="AT241">SUMIFS('N1.3_Project_Listing'!$P$16:$P$829, 'N1.3_Project_Listing'!$E$16:$E$829,'N1.3_Project_Listing'!$E241, 'N1.3_Project_Listing'!$A$16:$A$829,ET_Risk_SC_Summation[[#Headers],[132kV Circuit Breaker]])</f>
        <v>0</v>
      </c>
      <c r="AU241" s="176" cm="1">
        <f t="array" ref="AU241">SUMIFS('N1.3_Project_Listing'!$P$16:$P$829, 'N1.3_Project_Listing'!$E$16:$E$829,'N1.3_Project_Listing'!$E241, 'N1.3_Project_Listing'!$A$16:$A$829,ET_Risk_SC_Summation[[#Headers],[132kV Transformer]])</f>
        <v>0</v>
      </c>
      <c r="AV241" s="176" cm="1">
        <f t="array" ref="AV241">SUMIFS('N1.3_Project_Listing'!$P$16:$P$829, 'N1.3_Project_Listing'!$E$16:$E$829,'N1.3_Project_Listing'!$E241, 'N1.3_Project_Listing'!$A$16:$A$829,ET_Risk_SC_Summation[[#Headers],[132kV Reactor]])</f>
        <v>0</v>
      </c>
      <c r="AW241" s="176" cm="1">
        <f t="array" ref="AW241">SUMIFS('N1.3_Project_Listing'!$P$16:$P$829, 'N1.3_Project_Listing'!$E$16:$E$829,'N1.3_Project_Listing'!$E241, 'N1.3_Project_Listing'!$A$16:$A$829,ET_Risk_SC_Summation[[#Headers],[132kV Underground Cable]])</f>
        <v>0</v>
      </c>
      <c r="AX241" s="176" cm="1">
        <f t="array" ref="AX241">SUMIFS('N1.3_Project_Listing'!$P$16:$P$829, 'N1.3_Project_Listing'!$E$16:$E$829,'N1.3_Project_Listing'!$E241, 'N1.3_Project_Listing'!$A$16:$A$829,ET_Risk_SC_Summation[[#Headers],[132kV OHL Conductor]])</f>
        <v>0</v>
      </c>
      <c r="AY241" s="176" cm="1">
        <f t="array" ref="AY241">SUMIFS('N1.3_Project_Listing'!$P$16:$P$829, 'N1.3_Project_Listing'!$E$16:$E$829,'N1.3_Project_Listing'!$E241, 'N1.3_Project_Listing'!$A$16:$A$829,ET_Risk_SC_Summation[[#Headers],[132kV OHL Fittings]])</f>
        <v>0</v>
      </c>
      <c r="AZ241" s="176" cm="1">
        <f t="array" ref="AZ241">SUMIFS('N1.3_Project_Listing'!$P$16:$P$829, 'N1.3_Project_Listing'!$E$16:$E$829,'N1.3_Project_Listing'!$E241, 'N1.3_Project_Listing'!$A$16:$A$829,ET_Risk_SC_Summation[[#Headers],[132kV OHL Tower]])</f>
        <v>0</v>
      </c>
      <c r="BA241" s="176" cm="1">
        <f t="array" ref="BA241">SUMIFS('N1.3_Project_Listing'!$P$16:$P$829, 'N1.3_Project_Listing'!$E$16:$E$829,'N1.3_Project_Listing'!$E241, 'N1.3_Project_Listing'!$A$16:$A$829,ET_Risk_SC_Summation[[#Headers],[275kV Circuit Breaker]])</f>
        <v>0</v>
      </c>
      <c r="BB241" s="176" cm="1">
        <f t="array" ref="BB241">SUMIFS('N1.3_Project_Listing'!$P$16:$P$829, 'N1.3_Project_Listing'!$E$16:$E$829,'N1.3_Project_Listing'!$E241, 'N1.3_Project_Listing'!$A$16:$A$829,ET_Risk_SC_Summation[[#Headers],[275kV Transformer]])</f>
        <v>0</v>
      </c>
      <c r="BC241" s="176" cm="1">
        <f t="array" ref="BC241">SUMIFS('N1.3_Project_Listing'!$P$16:$P$829, 'N1.3_Project_Listing'!$E$16:$E$829,'N1.3_Project_Listing'!$E241, 'N1.3_Project_Listing'!$A$16:$A$829,ET_Risk_SC_Summation[[#Headers],[275kV Reactor]])</f>
        <v>0</v>
      </c>
      <c r="BD241" s="176" cm="1">
        <f t="array" ref="BD241">SUMIFS('N1.3_Project_Listing'!$P$16:$P$829, 'N1.3_Project_Listing'!$E$16:$E$829,'N1.3_Project_Listing'!$E241, 'N1.3_Project_Listing'!$A$16:$A$829,ET_Risk_SC_Summation[[#Headers],[275kV Underground Cable]])</f>
        <v>0</v>
      </c>
      <c r="BE241" s="176" cm="1">
        <f t="array" ref="BE241">SUMIFS('N1.3_Project_Listing'!$P$16:$P$829, 'N1.3_Project_Listing'!$E$16:$E$829,'N1.3_Project_Listing'!$E241, 'N1.3_Project_Listing'!$A$16:$A$829,ET_Risk_SC_Summation[[#Headers],[275kV OHL Conductor]])</f>
        <v>0</v>
      </c>
      <c r="BF241" s="176" cm="1">
        <f t="array" ref="BF241">SUMIFS('N1.3_Project_Listing'!$P$16:$P$829, 'N1.3_Project_Listing'!$E$16:$E$829,'N1.3_Project_Listing'!$E241, 'N1.3_Project_Listing'!$A$16:$A$829,ET_Risk_SC_Summation[[#Headers],[275kV OHL Fittings]])</f>
        <v>0</v>
      </c>
      <c r="BG241" s="176" cm="1">
        <f t="array" ref="BG241">SUMIFS('N1.3_Project_Listing'!$P$16:$P$829, 'N1.3_Project_Listing'!$E$16:$E$829,'N1.3_Project_Listing'!$E241, 'N1.3_Project_Listing'!$A$16:$A$829,ET_Risk_SC_Summation[[#Headers],[275kV OHL Tower]])</f>
        <v>0</v>
      </c>
      <c r="BH241" s="176" cm="1">
        <f t="array" ref="BH241">SUMIFS('N1.3_Project_Listing'!$P$16:$P$829, 'N1.3_Project_Listing'!$E$16:$E$829,'N1.3_Project_Listing'!$E241, 'N1.3_Project_Listing'!$A$16:$A$829,ET_Risk_SC_Summation[[#Headers],[400kV Circuit Breaker]])</f>
        <v>0</v>
      </c>
      <c r="BI241" s="176" cm="1">
        <f t="array" ref="BI241">SUMIFS('N1.3_Project_Listing'!$P$16:$P$829, 'N1.3_Project_Listing'!$E$16:$E$829,'N1.3_Project_Listing'!$E241, 'N1.3_Project_Listing'!$A$16:$A$829,ET_Risk_SC_Summation[[#Headers],[400kV Transformer]])</f>
        <v>0</v>
      </c>
      <c r="BJ241" s="176" cm="1">
        <f t="array" ref="BJ241">SUMIFS('N1.3_Project_Listing'!$P$16:$P$829, 'N1.3_Project_Listing'!$E$16:$E$829,'N1.3_Project_Listing'!$E241, 'N1.3_Project_Listing'!$A$16:$A$829,ET_Risk_SC_Summation[[#Headers],[400kV Reactor]])</f>
        <v>0</v>
      </c>
      <c r="BK241" s="176" cm="1">
        <f t="array" ref="BK241">SUMIFS('N1.3_Project_Listing'!$P$16:$P$829, 'N1.3_Project_Listing'!$E$16:$E$829,'N1.3_Project_Listing'!$E241, 'N1.3_Project_Listing'!$A$16:$A$829,ET_Risk_SC_Summation[[#Headers],[400kV Underground Cable]])</f>
        <v>0</v>
      </c>
      <c r="BL241" s="176" cm="1">
        <f t="array" ref="BL241">SUMIFS('N1.3_Project_Listing'!$P$16:$P$829, 'N1.3_Project_Listing'!$E$16:$E$829,'N1.3_Project_Listing'!$E241, 'N1.3_Project_Listing'!$A$16:$A$829,ET_Risk_SC_Summation[[#Headers],[400kV OHL Conductor]])</f>
        <v>0</v>
      </c>
      <c r="BM241" s="176" cm="1">
        <f t="array" ref="BM241">SUMIFS('N1.3_Project_Listing'!$P$16:$P$829, 'N1.3_Project_Listing'!$E$16:$E$829,'N1.3_Project_Listing'!$E241, 'N1.3_Project_Listing'!$A$16:$A$829,ET_Risk_SC_Summation[[#Headers],[400kV OHL Fittings]])</f>
        <v>0</v>
      </c>
      <c r="BN241" s="176" cm="1">
        <f t="array" ref="BN241">SUMIFS('N1.3_Project_Listing'!$P$16:$P$829, 'N1.3_Project_Listing'!$E$16:$E$829,'N1.3_Project_Listing'!$E241, 'N1.3_Project_Listing'!$A$16:$A$829,ET_Risk_SC_Summation[[#Headers],[400kV OHL Tower]])</f>
        <v>0</v>
      </c>
      <c r="BO241" s="177" t="str">
        <f>IF(SUM(ET_Risk_SC_Summation[[#This Row],[132kV Circuit Breaker]:[400kV OHL Tower]])=0, "n/a", INDEX(ET_Risk_SC_Summation[#Headers],1,MATCH(MAX(ET_Risk_SC_Summation[[#This Row],[132kV Circuit Breaker]:[400kV OHL Tower]]),ET_Risk_SC_Summation[[#This Row],[132kV Circuit Breaker]:[400kV OHL Tower]],0)))</f>
        <v>n/a</v>
      </c>
      <c r="BP241" s="177" t="str">
        <f>IFERROR(INDEX('N0.7_Lookup_References'!$G$77:$G$98,MATCH(ET_Risk_SC_Summation[[#This Row],[Mxx Category]],'N0.7_Lookup_References'!$F$77:$F$98,0)),"")</f>
        <v/>
      </c>
    </row>
    <row r="242" spans="1:68" ht="54">
      <c r="A242" s="160" t="str">
        <f>IFERROR(INDEX(N1.2_Intervention_Types[NARM Asset Category],MATCH('N1.3_Project_Listing'!$C242,N1.2_Intervention_Types[Intervention Type ID],0),1),"")</f>
        <v>Mains</v>
      </c>
      <c r="B242" s="160" t="str">
        <f>IF($D$2="GD",IFERROR(INDEX(N1.2_Intervention_Types[C&amp;V Asset Category (GD)],MATCH('N1.3_Project_Listing'!$C242,N1.2_Intervention_Types[Intervention Type ID],0),1),""),IFERROR(INDEX(N1.2_Intervention_Types[NARM Asset Category],MATCH('N1.3_Project_Listing'!$C242,N1.2_Intervention_Types[Intervention Type ID],0),1),""))</f>
        <v>Mains</v>
      </c>
      <c r="C242" s="67">
        <f>IFERROR(INDEX(N1.2_Intervention_Types[Intervention Type ID],MATCH('N1.3_Project_Listing'!$I242,N1.2_Intervention_Types[Intervention Type],0),1),"")</f>
        <v>1</v>
      </c>
      <c r="D242" s="160" t="str">
        <f>IFERROR(INDEX(N1.2_Intervention_Types[Intervention Category],MATCH('N1.3_Project_Listing'!$C242,N1.2_Intervention_Types[Intervention Type ID],0),1),"")</f>
        <v>Replacement</v>
      </c>
      <c r="E242" s="210" t="s">
        <v>799</v>
      </c>
      <c r="F242" s="236" t="s">
        <v>800</v>
      </c>
      <c r="G242" s="236" t="s">
        <v>206</v>
      </c>
      <c r="H242" s="236" t="s">
        <v>300</v>
      </c>
      <c r="I242" s="151" t="s">
        <v>790</v>
      </c>
      <c r="J242" s="139">
        <v>2028</v>
      </c>
      <c r="K242" s="312">
        <v>0.19437773459000002</v>
      </c>
      <c r="L242" s="312">
        <v>0.19049017989820002</v>
      </c>
      <c r="M242" s="312">
        <v>0</v>
      </c>
      <c r="N242" s="343">
        <v>7.7898303355358857E-3</v>
      </c>
      <c r="O242" s="343">
        <v>6.0589847284628351E-3</v>
      </c>
      <c r="P242" s="365">
        <v>0.87952049978688118</v>
      </c>
      <c r="Q242" s="366">
        <f t="shared" si="22"/>
        <v>1.7308456070730506E-3</v>
      </c>
      <c r="R242" s="368">
        <f t="shared" si="24"/>
        <v>1.5754389433582709</v>
      </c>
      <c r="S242" s="67" t="str">
        <f>IFERROR(INDEX('N0.7_Lookup_References'!$C$13:$C$72,MATCH($A242,'N0.7_Lookup_References'!$B$13:$B$72,0)),"")</f>
        <v>km</v>
      </c>
      <c r="T242" s="338" t="str">
        <f t="shared" si="23"/>
        <v/>
      </c>
      <c r="V242" s="358">
        <v>0</v>
      </c>
      <c r="W242" s="358">
        <v>0</v>
      </c>
      <c r="X242" s="358">
        <v>0</v>
      </c>
      <c r="Y242" s="358">
        <v>0</v>
      </c>
      <c r="Z242" s="358">
        <v>0</v>
      </c>
      <c r="AA242" s="358">
        <v>0</v>
      </c>
      <c r="AB242" s="358">
        <v>0</v>
      </c>
      <c r="AC242" s="358">
        <v>2.7328787180000001E-2</v>
      </c>
      <c r="AD242" s="358">
        <v>0</v>
      </c>
      <c r="AE242" s="358">
        <v>0.16704894741000001</v>
      </c>
      <c r="AF242" s="358">
        <v>0.19049017989820002</v>
      </c>
      <c r="AG242" s="358">
        <v>0</v>
      </c>
      <c r="AH242" s="358">
        <v>0</v>
      </c>
      <c r="AI242" s="358">
        <v>0</v>
      </c>
      <c r="AJ242" s="358">
        <v>0</v>
      </c>
      <c r="AK242" s="358">
        <v>0</v>
      </c>
      <c r="AL242" s="358">
        <v>0</v>
      </c>
      <c r="AM242" s="358">
        <v>0</v>
      </c>
      <c r="AN242" s="358">
        <v>0</v>
      </c>
      <c r="AO242" s="358">
        <v>0</v>
      </c>
      <c r="AP242" s="63">
        <v>1.5754389433582709</v>
      </c>
      <c r="AQ242" s="63">
        <v>1.5439301644911054</v>
      </c>
      <c r="AR242" s="63">
        <v>-3.1508778867165521E-2</v>
      </c>
      <c r="AT242" s="176" cm="1">
        <f t="array" ref="AT242">SUMIFS('N1.3_Project_Listing'!$P$16:$P$829, 'N1.3_Project_Listing'!$E$16:$E$829,'N1.3_Project_Listing'!$E242, 'N1.3_Project_Listing'!$A$16:$A$829,ET_Risk_SC_Summation[[#Headers],[132kV Circuit Breaker]])</f>
        <v>0</v>
      </c>
      <c r="AU242" s="176" cm="1">
        <f t="array" ref="AU242">SUMIFS('N1.3_Project_Listing'!$P$16:$P$829, 'N1.3_Project_Listing'!$E$16:$E$829,'N1.3_Project_Listing'!$E242, 'N1.3_Project_Listing'!$A$16:$A$829,ET_Risk_SC_Summation[[#Headers],[132kV Transformer]])</f>
        <v>0</v>
      </c>
      <c r="AV242" s="176" cm="1">
        <f t="array" ref="AV242">SUMIFS('N1.3_Project_Listing'!$P$16:$P$829, 'N1.3_Project_Listing'!$E$16:$E$829,'N1.3_Project_Listing'!$E242, 'N1.3_Project_Listing'!$A$16:$A$829,ET_Risk_SC_Summation[[#Headers],[132kV Reactor]])</f>
        <v>0</v>
      </c>
      <c r="AW242" s="176" cm="1">
        <f t="array" ref="AW242">SUMIFS('N1.3_Project_Listing'!$P$16:$P$829, 'N1.3_Project_Listing'!$E$16:$E$829,'N1.3_Project_Listing'!$E242, 'N1.3_Project_Listing'!$A$16:$A$829,ET_Risk_SC_Summation[[#Headers],[132kV Underground Cable]])</f>
        <v>0</v>
      </c>
      <c r="AX242" s="176" cm="1">
        <f t="array" ref="AX242">SUMIFS('N1.3_Project_Listing'!$P$16:$P$829, 'N1.3_Project_Listing'!$E$16:$E$829,'N1.3_Project_Listing'!$E242, 'N1.3_Project_Listing'!$A$16:$A$829,ET_Risk_SC_Summation[[#Headers],[132kV OHL Conductor]])</f>
        <v>0</v>
      </c>
      <c r="AY242" s="176" cm="1">
        <f t="array" ref="AY242">SUMIFS('N1.3_Project_Listing'!$P$16:$P$829, 'N1.3_Project_Listing'!$E$16:$E$829,'N1.3_Project_Listing'!$E242, 'N1.3_Project_Listing'!$A$16:$A$829,ET_Risk_SC_Summation[[#Headers],[132kV OHL Fittings]])</f>
        <v>0</v>
      </c>
      <c r="AZ242" s="176" cm="1">
        <f t="array" ref="AZ242">SUMIFS('N1.3_Project_Listing'!$P$16:$P$829, 'N1.3_Project_Listing'!$E$16:$E$829,'N1.3_Project_Listing'!$E242, 'N1.3_Project_Listing'!$A$16:$A$829,ET_Risk_SC_Summation[[#Headers],[132kV OHL Tower]])</f>
        <v>0</v>
      </c>
      <c r="BA242" s="176" cm="1">
        <f t="array" ref="BA242">SUMIFS('N1.3_Project_Listing'!$P$16:$P$829, 'N1.3_Project_Listing'!$E$16:$E$829,'N1.3_Project_Listing'!$E242, 'N1.3_Project_Listing'!$A$16:$A$829,ET_Risk_SC_Summation[[#Headers],[275kV Circuit Breaker]])</f>
        <v>0</v>
      </c>
      <c r="BB242" s="176" cm="1">
        <f t="array" ref="BB242">SUMIFS('N1.3_Project_Listing'!$P$16:$P$829, 'N1.3_Project_Listing'!$E$16:$E$829,'N1.3_Project_Listing'!$E242, 'N1.3_Project_Listing'!$A$16:$A$829,ET_Risk_SC_Summation[[#Headers],[275kV Transformer]])</f>
        <v>0</v>
      </c>
      <c r="BC242" s="176" cm="1">
        <f t="array" ref="BC242">SUMIFS('N1.3_Project_Listing'!$P$16:$P$829, 'N1.3_Project_Listing'!$E$16:$E$829,'N1.3_Project_Listing'!$E242, 'N1.3_Project_Listing'!$A$16:$A$829,ET_Risk_SC_Summation[[#Headers],[275kV Reactor]])</f>
        <v>0</v>
      </c>
      <c r="BD242" s="176" cm="1">
        <f t="array" ref="BD242">SUMIFS('N1.3_Project_Listing'!$P$16:$P$829, 'N1.3_Project_Listing'!$E$16:$E$829,'N1.3_Project_Listing'!$E242, 'N1.3_Project_Listing'!$A$16:$A$829,ET_Risk_SC_Summation[[#Headers],[275kV Underground Cable]])</f>
        <v>0</v>
      </c>
      <c r="BE242" s="176" cm="1">
        <f t="array" ref="BE242">SUMIFS('N1.3_Project_Listing'!$P$16:$P$829, 'N1.3_Project_Listing'!$E$16:$E$829,'N1.3_Project_Listing'!$E242, 'N1.3_Project_Listing'!$A$16:$A$829,ET_Risk_SC_Summation[[#Headers],[275kV OHL Conductor]])</f>
        <v>0</v>
      </c>
      <c r="BF242" s="176" cm="1">
        <f t="array" ref="BF242">SUMIFS('N1.3_Project_Listing'!$P$16:$P$829, 'N1.3_Project_Listing'!$E$16:$E$829,'N1.3_Project_Listing'!$E242, 'N1.3_Project_Listing'!$A$16:$A$829,ET_Risk_SC_Summation[[#Headers],[275kV OHL Fittings]])</f>
        <v>0</v>
      </c>
      <c r="BG242" s="176" cm="1">
        <f t="array" ref="BG242">SUMIFS('N1.3_Project_Listing'!$P$16:$P$829, 'N1.3_Project_Listing'!$E$16:$E$829,'N1.3_Project_Listing'!$E242, 'N1.3_Project_Listing'!$A$16:$A$829,ET_Risk_SC_Summation[[#Headers],[275kV OHL Tower]])</f>
        <v>0</v>
      </c>
      <c r="BH242" s="176" cm="1">
        <f t="array" ref="BH242">SUMIFS('N1.3_Project_Listing'!$P$16:$P$829, 'N1.3_Project_Listing'!$E$16:$E$829,'N1.3_Project_Listing'!$E242, 'N1.3_Project_Listing'!$A$16:$A$829,ET_Risk_SC_Summation[[#Headers],[400kV Circuit Breaker]])</f>
        <v>0</v>
      </c>
      <c r="BI242" s="176" cm="1">
        <f t="array" ref="BI242">SUMIFS('N1.3_Project_Listing'!$P$16:$P$829, 'N1.3_Project_Listing'!$E$16:$E$829,'N1.3_Project_Listing'!$E242, 'N1.3_Project_Listing'!$A$16:$A$829,ET_Risk_SC_Summation[[#Headers],[400kV Transformer]])</f>
        <v>0</v>
      </c>
      <c r="BJ242" s="176" cm="1">
        <f t="array" ref="BJ242">SUMIFS('N1.3_Project_Listing'!$P$16:$P$829, 'N1.3_Project_Listing'!$E$16:$E$829,'N1.3_Project_Listing'!$E242, 'N1.3_Project_Listing'!$A$16:$A$829,ET_Risk_SC_Summation[[#Headers],[400kV Reactor]])</f>
        <v>0</v>
      </c>
      <c r="BK242" s="176" cm="1">
        <f t="array" ref="BK242">SUMIFS('N1.3_Project_Listing'!$P$16:$P$829, 'N1.3_Project_Listing'!$E$16:$E$829,'N1.3_Project_Listing'!$E242, 'N1.3_Project_Listing'!$A$16:$A$829,ET_Risk_SC_Summation[[#Headers],[400kV Underground Cable]])</f>
        <v>0</v>
      </c>
      <c r="BL242" s="176" cm="1">
        <f t="array" ref="BL242">SUMIFS('N1.3_Project_Listing'!$P$16:$P$829, 'N1.3_Project_Listing'!$E$16:$E$829,'N1.3_Project_Listing'!$E242, 'N1.3_Project_Listing'!$A$16:$A$829,ET_Risk_SC_Summation[[#Headers],[400kV OHL Conductor]])</f>
        <v>0</v>
      </c>
      <c r="BM242" s="176" cm="1">
        <f t="array" ref="BM242">SUMIFS('N1.3_Project_Listing'!$P$16:$P$829, 'N1.3_Project_Listing'!$E$16:$E$829,'N1.3_Project_Listing'!$E242, 'N1.3_Project_Listing'!$A$16:$A$829,ET_Risk_SC_Summation[[#Headers],[400kV OHL Fittings]])</f>
        <v>0</v>
      </c>
      <c r="BN242" s="176" cm="1">
        <f t="array" ref="BN242">SUMIFS('N1.3_Project_Listing'!$P$16:$P$829, 'N1.3_Project_Listing'!$E$16:$E$829,'N1.3_Project_Listing'!$E242, 'N1.3_Project_Listing'!$A$16:$A$829,ET_Risk_SC_Summation[[#Headers],[400kV OHL Tower]])</f>
        <v>0</v>
      </c>
      <c r="BO242" s="177" t="str">
        <f>IF(SUM(ET_Risk_SC_Summation[[#This Row],[132kV Circuit Breaker]:[400kV OHL Tower]])=0, "n/a", INDEX(ET_Risk_SC_Summation[#Headers],1,MATCH(MAX(ET_Risk_SC_Summation[[#This Row],[132kV Circuit Breaker]:[400kV OHL Tower]]),ET_Risk_SC_Summation[[#This Row],[132kV Circuit Breaker]:[400kV OHL Tower]],0)))</f>
        <v>n/a</v>
      </c>
      <c r="BP242" s="177" t="str">
        <f>IFERROR(INDEX('N0.7_Lookup_References'!$G$77:$G$98,MATCH(ET_Risk_SC_Summation[[#This Row],[Mxx Category]],'N0.7_Lookup_References'!$F$77:$F$98,0)),"")</f>
        <v/>
      </c>
    </row>
    <row r="243" spans="1:68" ht="54">
      <c r="A243" s="160" t="str">
        <f>IFERROR(INDEX(N1.2_Intervention_Types[NARM Asset Category],MATCH('N1.3_Project_Listing'!$C243,N1.2_Intervention_Types[Intervention Type ID],0),1),"")</f>
        <v>Mains</v>
      </c>
      <c r="B243" s="160" t="str">
        <f>IF($D$2="GD",IFERROR(INDEX(N1.2_Intervention_Types[C&amp;V Asset Category (GD)],MATCH('N1.3_Project_Listing'!$C243,N1.2_Intervention_Types[Intervention Type ID],0),1),""),IFERROR(INDEX(N1.2_Intervention_Types[NARM Asset Category],MATCH('N1.3_Project_Listing'!$C243,N1.2_Intervention_Types[Intervention Type ID],0),1),""))</f>
        <v>Mains</v>
      </c>
      <c r="C243" s="67">
        <f>IFERROR(INDEX(N1.2_Intervention_Types[Intervention Type ID],MATCH('N1.3_Project_Listing'!$I243,N1.2_Intervention_Types[Intervention Type],0),1),"")</f>
        <v>1</v>
      </c>
      <c r="D243" s="160" t="str">
        <f>IFERROR(INDEX(N1.2_Intervention_Types[Intervention Category],MATCH('N1.3_Project_Listing'!$C243,N1.2_Intervention_Types[Intervention Type ID],0),1),"")</f>
        <v>Replacement</v>
      </c>
      <c r="E243" s="210" t="s">
        <v>799</v>
      </c>
      <c r="F243" s="236" t="s">
        <v>800</v>
      </c>
      <c r="G243" s="236" t="s">
        <v>206</v>
      </c>
      <c r="H243" s="236" t="s">
        <v>300</v>
      </c>
      <c r="I243" s="151" t="s">
        <v>790</v>
      </c>
      <c r="J243" s="139">
        <v>2029</v>
      </c>
      <c r="K243" s="312">
        <v>0.19437773459000002</v>
      </c>
      <c r="L243" s="312">
        <v>0.19049017989820002</v>
      </c>
      <c r="M243" s="312">
        <v>0</v>
      </c>
      <c r="N243" s="343">
        <v>7.7898303355358857E-3</v>
      </c>
      <c r="O243" s="343">
        <v>6.0589847284628351E-3</v>
      </c>
      <c r="P243" s="365">
        <v>0.87952049978688118</v>
      </c>
      <c r="Q243" s="366">
        <f t="shared" si="22"/>
        <v>1.7308456070730506E-3</v>
      </c>
      <c r="R243" s="368">
        <f t="shared" si="24"/>
        <v>1.5754389433582709</v>
      </c>
      <c r="S243" s="67" t="str">
        <f>IFERROR(INDEX('N0.7_Lookup_References'!$C$13:$C$72,MATCH($A243,'N0.7_Lookup_References'!$B$13:$B$72,0)),"")</f>
        <v>km</v>
      </c>
      <c r="T243" s="338" t="str">
        <f t="shared" si="23"/>
        <v/>
      </c>
      <c r="V243" s="358">
        <v>0</v>
      </c>
      <c r="W243" s="358">
        <v>0</v>
      </c>
      <c r="X243" s="358">
        <v>0</v>
      </c>
      <c r="Y243" s="358">
        <v>0</v>
      </c>
      <c r="Z243" s="358">
        <v>0</v>
      </c>
      <c r="AA243" s="358">
        <v>0</v>
      </c>
      <c r="AB243" s="358">
        <v>0</v>
      </c>
      <c r="AC243" s="358">
        <v>2.7328787180000001E-2</v>
      </c>
      <c r="AD243" s="358">
        <v>0</v>
      </c>
      <c r="AE243" s="358">
        <v>0.16704894741000001</v>
      </c>
      <c r="AF243" s="358">
        <v>0.19049017989820002</v>
      </c>
      <c r="AG243" s="358">
        <v>0</v>
      </c>
      <c r="AH243" s="358">
        <v>0</v>
      </c>
      <c r="AI243" s="358">
        <v>0</v>
      </c>
      <c r="AJ243" s="358">
        <v>0</v>
      </c>
      <c r="AK243" s="358">
        <v>0</v>
      </c>
      <c r="AL243" s="358">
        <v>0</v>
      </c>
      <c r="AM243" s="358">
        <v>0</v>
      </c>
      <c r="AN243" s="358">
        <v>0</v>
      </c>
      <c r="AO243" s="358">
        <v>0</v>
      </c>
      <c r="AP243" s="63">
        <v>1.5754389433582709</v>
      </c>
      <c r="AQ243" s="63">
        <v>1.5439301644911054</v>
      </c>
      <c r="AR243" s="63">
        <v>-3.1508778867165521E-2</v>
      </c>
      <c r="AT243" s="176" cm="1">
        <f t="array" ref="AT243">SUMIFS('N1.3_Project_Listing'!$P$16:$P$829, 'N1.3_Project_Listing'!$E$16:$E$829,'N1.3_Project_Listing'!$E243, 'N1.3_Project_Listing'!$A$16:$A$829,ET_Risk_SC_Summation[[#Headers],[132kV Circuit Breaker]])</f>
        <v>0</v>
      </c>
      <c r="AU243" s="176" cm="1">
        <f t="array" ref="AU243">SUMIFS('N1.3_Project_Listing'!$P$16:$P$829, 'N1.3_Project_Listing'!$E$16:$E$829,'N1.3_Project_Listing'!$E243, 'N1.3_Project_Listing'!$A$16:$A$829,ET_Risk_SC_Summation[[#Headers],[132kV Transformer]])</f>
        <v>0</v>
      </c>
      <c r="AV243" s="176" cm="1">
        <f t="array" ref="AV243">SUMIFS('N1.3_Project_Listing'!$P$16:$P$829, 'N1.3_Project_Listing'!$E$16:$E$829,'N1.3_Project_Listing'!$E243, 'N1.3_Project_Listing'!$A$16:$A$829,ET_Risk_SC_Summation[[#Headers],[132kV Reactor]])</f>
        <v>0</v>
      </c>
      <c r="AW243" s="176" cm="1">
        <f t="array" ref="AW243">SUMIFS('N1.3_Project_Listing'!$P$16:$P$829, 'N1.3_Project_Listing'!$E$16:$E$829,'N1.3_Project_Listing'!$E243, 'N1.3_Project_Listing'!$A$16:$A$829,ET_Risk_SC_Summation[[#Headers],[132kV Underground Cable]])</f>
        <v>0</v>
      </c>
      <c r="AX243" s="176" cm="1">
        <f t="array" ref="AX243">SUMIFS('N1.3_Project_Listing'!$P$16:$P$829, 'N1.3_Project_Listing'!$E$16:$E$829,'N1.3_Project_Listing'!$E243, 'N1.3_Project_Listing'!$A$16:$A$829,ET_Risk_SC_Summation[[#Headers],[132kV OHL Conductor]])</f>
        <v>0</v>
      </c>
      <c r="AY243" s="176" cm="1">
        <f t="array" ref="AY243">SUMIFS('N1.3_Project_Listing'!$P$16:$P$829, 'N1.3_Project_Listing'!$E$16:$E$829,'N1.3_Project_Listing'!$E243, 'N1.3_Project_Listing'!$A$16:$A$829,ET_Risk_SC_Summation[[#Headers],[132kV OHL Fittings]])</f>
        <v>0</v>
      </c>
      <c r="AZ243" s="176" cm="1">
        <f t="array" ref="AZ243">SUMIFS('N1.3_Project_Listing'!$P$16:$P$829, 'N1.3_Project_Listing'!$E$16:$E$829,'N1.3_Project_Listing'!$E243, 'N1.3_Project_Listing'!$A$16:$A$829,ET_Risk_SC_Summation[[#Headers],[132kV OHL Tower]])</f>
        <v>0</v>
      </c>
      <c r="BA243" s="176" cm="1">
        <f t="array" ref="BA243">SUMIFS('N1.3_Project_Listing'!$P$16:$P$829, 'N1.3_Project_Listing'!$E$16:$E$829,'N1.3_Project_Listing'!$E243, 'N1.3_Project_Listing'!$A$16:$A$829,ET_Risk_SC_Summation[[#Headers],[275kV Circuit Breaker]])</f>
        <v>0</v>
      </c>
      <c r="BB243" s="176" cm="1">
        <f t="array" ref="BB243">SUMIFS('N1.3_Project_Listing'!$P$16:$P$829, 'N1.3_Project_Listing'!$E$16:$E$829,'N1.3_Project_Listing'!$E243, 'N1.3_Project_Listing'!$A$16:$A$829,ET_Risk_SC_Summation[[#Headers],[275kV Transformer]])</f>
        <v>0</v>
      </c>
      <c r="BC243" s="176" cm="1">
        <f t="array" ref="BC243">SUMIFS('N1.3_Project_Listing'!$P$16:$P$829, 'N1.3_Project_Listing'!$E$16:$E$829,'N1.3_Project_Listing'!$E243, 'N1.3_Project_Listing'!$A$16:$A$829,ET_Risk_SC_Summation[[#Headers],[275kV Reactor]])</f>
        <v>0</v>
      </c>
      <c r="BD243" s="176" cm="1">
        <f t="array" ref="BD243">SUMIFS('N1.3_Project_Listing'!$P$16:$P$829, 'N1.3_Project_Listing'!$E$16:$E$829,'N1.3_Project_Listing'!$E243, 'N1.3_Project_Listing'!$A$16:$A$829,ET_Risk_SC_Summation[[#Headers],[275kV Underground Cable]])</f>
        <v>0</v>
      </c>
      <c r="BE243" s="176" cm="1">
        <f t="array" ref="BE243">SUMIFS('N1.3_Project_Listing'!$P$16:$P$829, 'N1.3_Project_Listing'!$E$16:$E$829,'N1.3_Project_Listing'!$E243, 'N1.3_Project_Listing'!$A$16:$A$829,ET_Risk_SC_Summation[[#Headers],[275kV OHL Conductor]])</f>
        <v>0</v>
      </c>
      <c r="BF243" s="176" cm="1">
        <f t="array" ref="BF243">SUMIFS('N1.3_Project_Listing'!$P$16:$P$829, 'N1.3_Project_Listing'!$E$16:$E$829,'N1.3_Project_Listing'!$E243, 'N1.3_Project_Listing'!$A$16:$A$829,ET_Risk_SC_Summation[[#Headers],[275kV OHL Fittings]])</f>
        <v>0</v>
      </c>
      <c r="BG243" s="176" cm="1">
        <f t="array" ref="BG243">SUMIFS('N1.3_Project_Listing'!$P$16:$P$829, 'N1.3_Project_Listing'!$E$16:$E$829,'N1.3_Project_Listing'!$E243, 'N1.3_Project_Listing'!$A$16:$A$829,ET_Risk_SC_Summation[[#Headers],[275kV OHL Tower]])</f>
        <v>0</v>
      </c>
      <c r="BH243" s="176" cm="1">
        <f t="array" ref="BH243">SUMIFS('N1.3_Project_Listing'!$P$16:$P$829, 'N1.3_Project_Listing'!$E$16:$E$829,'N1.3_Project_Listing'!$E243, 'N1.3_Project_Listing'!$A$16:$A$829,ET_Risk_SC_Summation[[#Headers],[400kV Circuit Breaker]])</f>
        <v>0</v>
      </c>
      <c r="BI243" s="176" cm="1">
        <f t="array" ref="BI243">SUMIFS('N1.3_Project_Listing'!$P$16:$P$829, 'N1.3_Project_Listing'!$E$16:$E$829,'N1.3_Project_Listing'!$E243, 'N1.3_Project_Listing'!$A$16:$A$829,ET_Risk_SC_Summation[[#Headers],[400kV Transformer]])</f>
        <v>0</v>
      </c>
      <c r="BJ243" s="176" cm="1">
        <f t="array" ref="BJ243">SUMIFS('N1.3_Project_Listing'!$P$16:$P$829, 'N1.3_Project_Listing'!$E$16:$E$829,'N1.3_Project_Listing'!$E243, 'N1.3_Project_Listing'!$A$16:$A$829,ET_Risk_SC_Summation[[#Headers],[400kV Reactor]])</f>
        <v>0</v>
      </c>
      <c r="BK243" s="176" cm="1">
        <f t="array" ref="BK243">SUMIFS('N1.3_Project_Listing'!$P$16:$P$829, 'N1.3_Project_Listing'!$E$16:$E$829,'N1.3_Project_Listing'!$E243, 'N1.3_Project_Listing'!$A$16:$A$829,ET_Risk_SC_Summation[[#Headers],[400kV Underground Cable]])</f>
        <v>0</v>
      </c>
      <c r="BL243" s="176" cm="1">
        <f t="array" ref="BL243">SUMIFS('N1.3_Project_Listing'!$P$16:$P$829, 'N1.3_Project_Listing'!$E$16:$E$829,'N1.3_Project_Listing'!$E243, 'N1.3_Project_Listing'!$A$16:$A$829,ET_Risk_SC_Summation[[#Headers],[400kV OHL Conductor]])</f>
        <v>0</v>
      </c>
      <c r="BM243" s="176" cm="1">
        <f t="array" ref="BM243">SUMIFS('N1.3_Project_Listing'!$P$16:$P$829, 'N1.3_Project_Listing'!$E$16:$E$829,'N1.3_Project_Listing'!$E243, 'N1.3_Project_Listing'!$A$16:$A$829,ET_Risk_SC_Summation[[#Headers],[400kV OHL Fittings]])</f>
        <v>0</v>
      </c>
      <c r="BN243" s="176" cm="1">
        <f t="array" ref="BN243">SUMIFS('N1.3_Project_Listing'!$P$16:$P$829, 'N1.3_Project_Listing'!$E$16:$E$829,'N1.3_Project_Listing'!$E243, 'N1.3_Project_Listing'!$A$16:$A$829,ET_Risk_SC_Summation[[#Headers],[400kV OHL Tower]])</f>
        <v>0</v>
      </c>
      <c r="BO243" s="177" t="str">
        <f>IF(SUM(ET_Risk_SC_Summation[[#This Row],[132kV Circuit Breaker]:[400kV OHL Tower]])=0, "n/a", INDEX(ET_Risk_SC_Summation[#Headers],1,MATCH(MAX(ET_Risk_SC_Summation[[#This Row],[132kV Circuit Breaker]:[400kV OHL Tower]]),ET_Risk_SC_Summation[[#This Row],[132kV Circuit Breaker]:[400kV OHL Tower]],0)))</f>
        <v>n/a</v>
      </c>
      <c r="BP243" s="177" t="str">
        <f>IFERROR(INDEX('N0.7_Lookup_References'!$G$77:$G$98,MATCH(ET_Risk_SC_Summation[[#This Row],[Mxx Category]],'N0.7_Lookup_References'!$F$77:$F$98,0)),"")</f>
        <v/>
      </c>
    </row>
    <row r="244" spans="1:68" ht="54">
      <c r="A244" s="160" t="str">
        <f>IFERROR(INDEX(N1.2_Intervention_Types[NARM Asset Category],MATCH('N1.3_Project_Listing'!$C244,N1.2_Intervention_Types[Intervention Type ID],0),1),"")</f>
        <v>Mains</v>
      </c>
      <c r="B244" s="160" t="str">
        <f>IF($D$2="GD",IFERROR(INDEX(N1.2_Intervention_Types[C&amp;V Asset Category (GD)],MATCH('N1.3_Project_Listing'!$C244,N1.2_Intervention_Types[Intervention Type ID],0),1),""),IFERROR(INDEX(N1.2_Intervention_Types[NARM Asset Category],MATCH('N1.3_Project_Listing'!$C244,N1.2_Intervention_Types[Intervention Type ID],0),1),""))</f>
        <v>Mains</v>
      </c>
      <c r="C244" s="67">
        <f>IFERROR(INDEX(N1.2_Intervention_Types[Intervention Type ID],MATCH('N1.3_Project_Listing'!$I244,N1.2_Intervention_Types[Intervention Type],0),1),"")</f>
        <v>1</v>
      </c>
      <c r="D244" s="160" t="str">
        <f>IFERROR(INDEX(N1.2_Intervention_Types[Intervention Category],MATCH('N1.3_Project_Listing'!$C244,N1.2_Intervention_Types[Intervention Type ID],0),1),"")</f>
        <v>Replacement</v>
      </c>
      <c r="E244" s="210" t="s">
        <v>799</v>
      </c>
      <c r="F244" s="236" t="s">
        <v>800</v>
      </c>
      <c r="G244" s="236" t="s">
        <v>206</v>
      </c>
      <c r="H244" s="236" t="s">
        <v>300</v>
      </c>
      <c r="I244" s="151" t="s">
        <v>790</v>
      </c>
      <c r="J244" s="139">
        <v>2030</v>
      </c>
      <c r="K244" s="312">
        <v>0.19437773459000002</v>
      </c>
      <c r="L244" s="312">
        <v>0.19049017989820002</v>
      </c>
      <c r="M244" s="312">
        <v>0</v>
      </c>
      <c r="N244" s="343">
        <v>7.7898303355358857E-3</v>
      </c>
      <c r="O244" s="343">
        <v>6.0589847284628351E-3</v>
      </c>
      <c r="P244" s="365">
        <v>0.87952049978688118</v>
      </c>
      <c r="Q244" s="366">
        <f t="shared" si="22"/>
        <v>1.7308456070730506E-3</v>
      </c>
      <c r="R244" s="368">
        <f t="shared" si="24"/>
        <v>1.5754389433582709</v>
      </c>
      <c r="S244" s="67" t="str">
        <f>IFERROR(INDEX('N0.7_Lookup_References'!$C$13:$C$72,MATCH($A244,'N0.7_Lookup_References'!$B$13:$B$72,0)),"")</f>
        <v>km</v>
      </c>
      <c r="T244" s="338" t="str">
        <f t="shared" si="23"/>
        <v/>
      </c>
      <c r="V244" s="358">
        <v>0</v>
      </c>
      <c r="W244" s="358">
        <v>0</v>
      </c>
      <c r="X244" s="358">
        <v>0</v>
      </c>
      <c r="Y244" s="358">
        <v>0</v>
      </c>
      <c r="Z244" s="358">
        <v>0</v>
      </c>
      <c r="AA244" s="358">
        <v>0</v>
      </c>
      <c r="AB244" s="358">
        <v>0</v>
      </c>
      <c r="AC244" s="358">
        <v>2.7328787180000001E-2</v>
      </c>
      <c r="AD244" s="358">
        <v>0</v>
      </c>
      <c r="AE244" s="358">
        <v>0.16704894741000001</v>
      </c>
      <c r="AF244" s="358">
        <v>0.19049017989820002</v>
      </c>
      <c r="AG244" s="358">
        <v>0</v>
      </c>
      <c r="AH244" s="358">
        <v>0</v>
      </c>
      <c r="AI244" s="358">
        <v>0</v>
      </c>
      <c r="AJ244" s="358">
        <v>0</v>
      </c>
      <c r="AK244" s="358">
        <v>0</v>
      </c>
      <c r="AL244" s="358">
        <v>0</v>
      </c>
      <c r="AM244" s="358">
        <v>0</v>
      </c>
      <c r="AN244" s="358">
        <v>0</v>
      </c>
      <c r="AO244" s="358">
        <v>0</v>
      </c>
      <c r="AP244" s="63">
        <v>1.5754389433582709</v>
      </c>
      <c r="AQ244" s="63">
        <v>1.5439301644911054</v>
      </c>
      <c r="AR244" s="63">
        <v>-3.1508778867165521E-2</v>
      </c>
      <c r="AT244" s="176" cm="1">
        <f t="array" ref="AT244">SUMIFS('N1.3_Project_Listing'!$P$16:$P$829, 'N1.3_Project_Listing'!$E$16:$E$829,'N1.3_Project_Listing'!$E244, 'N1.3_Project_Listing'!$A$16:$A$829,ET_Risk_SC_Summation[[#Headers],[132kV Circuit Breaker]])</f>
        <v>0</v>
      </c>
      <c r="AU244" s="176" cm="1">
        <f t="array" ref="AU244">SUMIFS('N1.3_Project_Listing'!$P$16:$P$829, 'N1.3_Project_Listing'!$E$16:$E$829,'N1.3_Project_Listing'!$E244, 'N1.3_Project_Listing'!$A$16:$A$829,ET_Risk_SC_Summation[[#Headers],[132kV Transformer]])</f>
        <v>0</v>
      </c>
      <c r="AV244" s="176" cm="1">
        <f t="array" ref="AV244">SUMIFS('N1.3_Project_Listing'!$P$16:$P$829, 'N1.3_Project_Listing'!$E$16:$E$829,'N1.3_Project_Listing'!$E244, 'N1.3_Project_Listing'!$A$16:$A$829,ET_Risk_SC_Summation[[#Headers],[132kV Reactor]])</f>
        <v>0</v>
      </c>
      <c r="AW244" s="176" cm="1">
        <f t="array" ref="AW244">SUMIFS('N1.3_Project_Listing'!$P$16:$P$829, 'N1.3_Project_Listing'!$E$16:$E$829,'N1.3_Project_Listing'!$E244, 'N1.3_Project_Listing'!$A$16:$A$829,ET_Risk_SC_Summation[[#Headers],[132kV Underground Cable]])</f>
        <v>0</v>
      </c>
      <c r="AX244" s="176" cm="1">
        <f t="array" ref="AX244">SUMIFS('N1.3_Project_Listing'!$P$16:$P$829, 'N1.3_Project_Listing'!$E$16:$E$829,'N1.3_Project_Listing'!$E244, 'N1.3_Project_Listing'!$A$16:$A$829,ET_Risk_SC_Summation[[#Headers],[132kV OHL Conductor]])</f>
        <v>0</v>
      </c>
      <c r="AY244" s="176" cm="1">
        <f t="array" ref="AY244">SUMIFS('N1.3_Project_Listing'!$P$16:$P$829, 'N1.3_Project_Listing'!$E$16:$E$829,'N1.3_Project_Listing'!$E244, 'N1.3_Project_Listing'!$A$16:$A$829,ET_Risk_SC_Summation[[#Headers],[132kV OHL Fittings]])</f>
        <v>0</v>
      </c>
      <c r="AZ244" s="176" cm="1">
        <f t="array" ref="AZ244">SUMIFS('N1.3_Project_Listing'!$P$16:$P$829, 'N1.3_Project_Listing'!$E$16:$E$829,'N1.3_Project_Listing'!$E244, 'N1.3_Project_Listing'!$A$16:$A$829,ET_Risk_SC_Summation[[#Headers],[132kV OHL Tower]])</f>
        <v>0</v>
      </c>
      <c r="BA244" s="176" cm="1">
        <f t="array" ref="BA244">SUMIFS('N1.3_Project_Listing'!$P$16:$P$829, 'N1.3_Project_Listing'!$E$16:$E$829,'N1.3_Project_Listing'!$E244, 'N1.3_Project_Listing'!$A$16:$A$829,ET_Risk_SC_Summation[[#Headers],[275kV Circuit Breaker]])</f>
        <v>0</v>
      </c>
      <c r="BB244" s="176" cm="1">
        <f t="array" ref="BB244">SUMIFS('N1.3_Project_Listing'!$P$16:$P$829, 'N1.3_Project_Listing'!$E$16:$E$829,'N1.3_Project_Listing'!$E244, 'N1.3_Project_Listing'!$A$16:$A$829,ET_Risk_SC_Summation[[#Headers],[275kV Transformer]])</f>
        <v>0</v>
      </c>
      <c r="BC244" s="176" cm="1">
        <f t="array" ref="BC244">SUMIFS('N1.3_Project_Listing'!$P$16:$P$829, 'N1.3_Project_Listing'!$E$16:$E$829,'N1.3_Project_Listing'!$E244, 'N1.3_Project_Listing'!$A$16:$A$829,ET_Risk_SC_Summation[[#Headers],[275kV Reactor]])</f>
        <v>0</v>
      </c>
      <c r="BD244" s="176" cm="1">
        <f t="array" ref="BD244">SUMIFS('N1.3_Project_Listing'!$P$16:$P$829, 'N1.3_Project_Listing'!$E$16:$E$829,'N1.3_Project_Listing'!$E244, 'N1.3_Project_Listing'!$A$16:$A$829,ET_Risk_SC_Summation[[#Headers],[275kV Underground Cable]])</f>
        <v>0</v>
      </c>
      <c r="BE244" s="176" cm="1">
        <f t="array" ref="BE244">SUMIFS('N1.3_Project_Listing'!$P$16:$P$829, 'N1.3_Project_Listing'!$E$16:$E$829,'N1.3_Project_Listing'!$E244, 'N1.3_Project_Listing'!$A$16:$A$829,ET_Risk_SC_Summation[[#Headers],[275kV OHL Conductor]])</f>
        <v>0</v>
      </c>
      <c r="BF244" s="176" cm="1">
        <f t="array" ref="BF244">SUMIFS('N1.3_Project_Listing'!$P$16:$P$829, 'N1.3_Project_Listing'!$E$16:$E$829,'N1.3_Project_Listing'!$E244, 'N1.3_Project_Listing'!$A$16:$A$829,ET_Risk_SC_Summation[[#Headers],[275kV OHL Fittings]])</f>
        <v>0</v>
      </c>
      <c r="BG244" s="176" cm="1">
        <f t="array" ref="BG244">SUMIFS('N1.3_Project_Listing'!$P$16:$P$829, 'N1.3_Project_Listing'!$E$16:$E$829,'N1.3_Project_Listing'!$E244, 'N1.3_Project_Listing'!$A$16:$A$829,ET_Risk_SC_Summation[[#Headers],[275kV OHL Tower]])</f>
        <v>0</v>
      </c>
      <c r="BH244" s="176" cm="1">
        <f t="array" ref="BH244">SUMIFS('N1.3_Project_Listing'!$P$16:$P$829, 'N1.3_Project_Listing'!$E$16:$E$829,'N1.3_Project_Listing'!$E244, 'N1.3_Project_Listing'!$A$16:$A$829,ET_Risk_SC_Summation[[#Headers],[400kV Circuit Breaker]])</f>
        <v>0</v>
      </c>
      <c r="BI244" s="176" cm="1">
        <f t="array" ref="BI244">SUMIFS('N1.3_Project_Listing'!$P$16:$P$829, 'N1.3_Project_Listing'!$E$16:$E$829,'N1.3_Project_Listing'!$E244, 'N1.3_Project_Listing'!$A$16:$A$829,ET_Risk_SC_Summation[[#Headers],[400kV Transformer]])</f>
        <v>0</v>
      </c>
      <c r="BJ244" s="176" cm="1">
        <f t="array" ref="BJ244">SUMIFS('N1.3_Project_Listing'!$P$16:$P$829, 'N1.3_Project_Listing'!$E$16:$E$829,'N1.3_Project_Listing'!$E244, 'N1.3_Project_Listing'!$A$16:$A$829,ET_Risk_SC_Summation[[#Headers],[400kV Reactor]])</f>
        <v>0</v>
      </c>
      <c r="BK244" s="176" cm="1">
        <f t="array" ref="BK244">SUMIFS('N1.3_Project_Listing'!$P$16:$P$829, 'N1.3_Project_Listing'!$E$16:$E$829,'N1.3_Project_Listing'!$E244, 'N1.3_Project_Listing'!$A$16:$A$829,ET_Risk_SC_Summation[[#Headers],[400kV Underground Cable]])</f>
        <v>0</v>
      </c>
      <c r="BL244" s="176" cm="1">
        <f t="array" ref="BL244">SUMIFS('N1.3_Project_Listing'!$P$16:$P$829, 'N1.3_Project_Listing'!$E$16:$E$829,'N1.3_Project_Listing'!$E244, 'N1.3_Project_Listing'!$A$16:$A$829,ET_Risk_SC_Summation[[#Headers],[400kV OHL Conductor]])</f>
        <v>0</v>
      </c>
      <c r="BM244" s="176" cm="1">
        <f t="array" ref="BM244">SUMIFS('N1.3_Project_Listing'!$P$16:$P$829, 'N1.3_Project_Listing'!$E$16:$E$829,'N1.3_Project_Listing'!$E244, 'N1.3_Project_Listing'!$A$16:$A$829,ET_Risk_SC_Summation[[#Headers],[400kV OHL Fittings]])</f>
        <v>0</v>
      </c>
      <c r="BN244" s="176" cm="1">
        <f t="array" ref="BN244">SUMIFS('N1.3_Project_Listing'!$P$16:$P$829, 'N1.3_Project_Listing'!$E$16:$E$829,'N1.3_Project_Listing'!$E244, 'N1.3_Project_Listing'!$A$16:$A$829,ET_Risk_SC_Summation[[#Headers],[400kV OHL Tower]])</f>
        <v>0</v>
      </c>
      <c r="BO244" s="177" t="str">
        <f>IF(SUM(ET_Risk_SC_Summation[[#This Row],[132kV Circuit Breaker]:[400kV OHL Tower]])=0, "n/a", INDEX(ET_Risk_SC_Summation[#Headers],1,MATCH(MAX(ET_Risk_SC_Summation[[#This Row],[132kV Circuit Breaker]:[400kV OHL Tower]]),ET_Risk_SC_Summation[[#This Row],[132kV Circuit Breaker]:[400kV OHL Tower]],0)))</f>
        <v>n/a</v>
      </c>
      <c r="BP244" s="177" t="str">
        <f>IFERROR(INDEX('N0.7_Lookup_References'!$G$77:$G$98,MATCH(ET_Risk_SC_Summation[[#This Row],[Mxx Category]],'N0.7_Lookup_References'!$F$77:$F$98,0)),"")</f>
        <v/>
      </c>
    </row>
    <row r="245" spans="1:68" ht="54">
      <c r="A245" s="160" t="str">
        <f>IFERROR(INDEX(N1.2_Intervention_Types[NARM Asset Category],MATCH('N1.3_Project_Listing'!$C245,N1.2_Intervention_Types[Intervention Type ID],0),1),"")</f>
        <v>Mains</v>
      </c>
      <c r="B245" s="160" t="str">
        <f>IF($D$2="GD",IFERROR(INDEX(N1.2_Intervention_Types[C&amp;V Asset Category (GD)],MATCH('N1.3_Project_Listing'!$C245,N1.2_Intervention_Types[Intervention Type ID],0),1),""),IFERROR(INDEX(N1.2_Intervention_Types[NARM Asset Category],MATCH('N1.3_Project_Listing'!$C245,N1.2_Intervention_Types[Intervention Type ID],0),1),""))</f>
        <v>Mains</v>
      </c>
      <c r="C245" s="67">
        <f>IFERROR(INDEX(N1.2_Intervention_Types[Intervention Type ID],MATCH('N1.3_Project_Listing'!$I245,N1.2_Intervention_Types[Intervention Type],0),1),"")</f>
        <v>1</v>
      </c>
      <c r="D245" s="160" t="str">
        <f>IFERROR(INDEX(N1.2_Intervention_Types[Intervention Category],MATCH('N1.3_Project_Listing'!$C245,N1.2_Intervention_Types[Intervention Type ID],0),1),"")</f>
        <v>Replacement</v>
      </c>
      <c r="E245" s="210" t="s">
        <v>799</v>
      </c>
      <c r="F245" s="236" t="s">
        <v>800</v>
      </c>
      <c r="G245" s="236" t="s">
        <v>206</v>
      </c>
      <c r="H245" s="236" t="s">
        <v>300</v>
      </c>
      <c r="I245" s="151" t="s">
        <v>790</v>
      </c>
      <c r="J245" s="139">
        <v>2031</v>
      </c>
      <c r="K245" s="312">
        <v>0.19437773459000002</v>
      </c>
      <c r="L245" s="312">
        <v>0.19049017989820002</v>
      </c>
      <c r="M245" s="312">
        <v>0</v>
      </c>
      <c r="N245" s="343">
        <v>7.7898303355358857E-3</v>
      </c>
      <c r="O245" s="343">
        <v>6.0589847284628351E-3</v>
      </c>
      <c r="P245" s="365">
        <v>0.87952049978688118</v>
      </c>
      <c r="Q245" s="366">
        <f t="shared" si="22"/>
        <v>1.7308456070730506E-3</v>
      </c>
      <c r="R245" s="368">
        <f t="shared" si="24"/>
        <v>1.5754389433582709</v>
      </c>
      <c r="S245" s="67" t="str">
        <f>IFERROR(INDEX('N0.7_Lookup_References'!$C$13:$C$72,MATCH($A245,'N0.7_Lookup_References'!$B$13:$B$72,0)),"")</f>
        <v>km</v>
      </c>
      <c r="T245" s="338" t="str">
        <f t="shared" si="23"/>
        <v/>
      </c>
      <c r="V245" s="358">
        <v>0</v>
      </c>
      <c r="W245" s="358">
        <v>0</v>
      </c>
      <c r="X245" s="358">
        <v>0</v>
      </c>
      <c r="Y245" s="358">
        <v>0</v>
      </c>
      <c r="Z245" s="358">
        <v>0</v>
      </c>
      <c r="AA245" s="358">
        <v>0</v>
      </c>
      <c r="AB245" s="358">
        <v>0</v>
      </c>
      <c r="AC245" s="358">
        <v>2.7328787180000001E-2</v>
      </c>
      <c r="AD245" s="358">
        <v>0</v>
      </c>
      <c r="AE245" s="358">
        <v>0.16704894741000001</v>
      </c>
      <c r="AF245" s="358">
        <v>0.19049017989820002</v>
      </c>
      <c r="AG245" s="358">
        <v>0</v>
      </c>
      <c r="AH245" s="358">
        <v>0</v>
      </c>
      <c r="AI245" s="358">
        <v>0</v>
      </c>
      <c r="AJ245" s="358">
        <v>0</v>
      </c>
      <c r="AK245" s="358">
        <v>0</v>
      </c>
      <c r="AL245" s="358">
        <v>0</v>
      </c>
      <c r="AM245" s="358">
        <v>0</v>
      </c>
      <c r="AN245" s="358">
        <v>0</v>
      </c>
      <c r="AO245" s="358">
        <v>0</v>
      </c>
      <c r="AP245" s="63">
        <v>1.5754389433582709</v>
      </c>
      <c r="AQ245" s="63">
        <v>1.5439301644911054</v>
      </c>
      <c r="AR245" s="63">
        <v>-3.1508778867165521E-2</v>
      </c>
      <c r="AT245" s="176" cm="1">
        <f t="array" ref="AT245">SUMIFS('N1.3_Project_Listing'!$P$16:$P$829, 'N1.3_Project_Listing'!$E$16:$E$829,'N1.3_Project_Listing'!$E245, 'N1.3_Project_Listing'!$A$16:$A$829,ET_Risk_SC_Summation[[#Headers],[132kV Circuit Breaker]])</f>
        <v>0</v>
      </c>
      <c r="AU245" s="176" cm="1">
        <f t="array" ref="AU245">SUMIFS('N1.3_Project_Listing'!$P$16:$P$829, 'N1.3_Project_Listing'!$E$16:$E$829,'N1.3_Project_Listing'!$E245, 'N1.3_Project_Listing'!$A$16:$A$829,ET_Risk_SC_Summation[[#Headers],[132kV Transformer]])</f>
        <v>0</v>
      </c>
      <c r="AV245" s="176" cm="1">
        <f t="array" ref="AV245">SUMIFS('N1.3_Project_Listing'!$P$16:$P$829, 'N1.3_Project_Listing'!$E$16:$E$829,'N1.3_Project_Listing'!$E245, 'N1.3_Project_Listing'!$A$16:$A$829,ET_Risk_SC_Summation[[#Headers],[132kV Reactor]])</f>
        <v>0</v>
      </c>
      <c r="AW245" s="176" cm="1">
        <f t="array" ref="AW245">SUMIFS('N1.3_Project_Listing'!$P$16:$P$829, 'N1.3_Project_Listing'!$E$16:$E$829,'N1.3_Project_Listing'!$E245, 'N1.3_Project_Listing'!$A$16:$A$829,ET_Risk_SC_Summation[[#Headers],[132kV Underground Cable]])</f>
        <v>0</v>
      </c>
      <c r="AX245" s="176" cm="1">
        <f t="array" ref="AX245">SUMIFS('N1.3_Project_Listing'!$P$16:$P$829, 'N1.3_Project_Listing'!$E$16:$E$829,'N1.3_Project_Listing'!$E245, 'N1.3_Project_Listing'!$A$16:$A$829,ET_Risk_SC_Summation[[#Headers],[132kV OHL Conductor]])</f>
        <v>0</v>
      </c>
      <c r="AY245" s="176" cm="1">
        <f t="array" ref="AY245">SUMIFS('N1.3_Project_Listing'!$P$16:$P$829, 'N1.3_Project_Listing'!$E$16:$E$829,'N1.3_Project_Listing'!$E245, 'N1.3_Project_Listing'!$A$16:$A$829,ET_Risk_SC_Summation[[#Headers],[132kV OHL Fittings]])</f>
        <v>0</v>
      </c>
      <c r="AZ245" s="176" cm="1">
        <f t="array" ref="AZ245">SUMIFS('N1.3_Project_Listing'!$P$16:$P$829, 'N1.3_Project_Listing'!$E$16:$E$829,'N1.3_Project_Listing'!$E245, 'N1.3_Project_Listing'!$A$16:$A$829,ET_Risk_SC_Summation[[#Headers],[132kV OHL Tower]])</f>
        <v>0</v>
      </c>
      <c r="BA245" s="176" cm="1">
        <f t="array" ref="BA245">SUMIFS('N1.3_Project_Listing'!$P$16:$P$829, 'N1.3_Project_Listing'!$E$16:$E$829,'N1.3_Project_Listing'!$E245, 'N1.3_Project_Listing'!$A$16:$A$829,ET_Risk_SC_Summation[[#Headers],[275kV Circuit Breaker]])</f>
        <v>0</v>
      </c>
      <c r="BB245" s="176" cm="1">
        <f t="array" ref="BB245">SUMIFS('N1.3_Project_Listing'!$P$16:$P$829, 'N1.3_Project_Listing'!$E$16:$E$829,'N1.3_Project_Listing'!$E245, 'N1.3_Project_Listing'!$A$16:$A$829,ET_Risk_SC_Summation[[#Headers],[275kV Transformer]])</f>
        <v>0</v>
      </c>
      <c r="BC245" s="176" cm="1">
        <f t="array" ref="BC245">SUMIFS('N1.3_Project_Listing'!$P$16:$P$829, 'N1.3_Project_Listing'!$E$16:$E$829,'N1.3_Project_Listing'!$E245, 'N1.3_Project_Listing'!$A$16:$A$829,ET_Risk_SC_Summation[[#Headers],[275kV Reactor]])</f>
        <v>0</v>
      </c>
      <c r="BD245" s="176" cm="1">
        <f t="array" ref="BD245">SUMIFS('N1.3_Project_Listing'!$P$16:$P$829, 'N1.3_Project_Listing'!$E$16:$E$829,'N1.3_Project_Listing'!$E245, 'N1.3_Project_Listing'!$A$16:$A$829,ET_Risk_SC_Summation[[#Headers],[275kV Underground Cable]])</f>
        <v>0</v>
      </c>
      <c r="BE245" s="176" cm="1">
        <f t="array" ref="BE245">SUMIFS('N1.3_Project_Listing'!$P$16:$P$829, 'N1.3_Project_Listing'!$E$16:$E$829,'N1.3_Project_Listing'!$E245, 'N1.3_Project_Listing'!$A$16:$A$829,ET_Risk_SC_Summation[[#Headers],[275kV OHL Conductor]])</f>
        <v>0</v>
      </c>
      <c r="BF245" s="176" cm="1">
        <f t="array" ref="BF245">SUMIFS('N1.3_Project_Listing'!$P$16:$P$829, 'N1.3_Project_Listing'!$E$16:$E$829,'N1.3_Project_Listing'!$E245, 'N1.3_Project_Listing'!$A$16:$A$829,ET_Risk_SC_Summation[[#Headers],[275kV OHL Fittings]])</f>
        <v>0</v>
      </c>
      <c r="BG245" s="176" cm="1">
        <f t="array" ref="BG245">SUMIFS('N1.3_Project_Listing'!$P$16:$P$829, 'N1.3_Project_Listing'!$E$16:$E$829,'N1.3_Project_Listing'!$E245, 'N1.3_Project_Listing'!$A$16:$A$829,ET_Risk_SC_Summation[[#Headers],[275kV OHL Tower]])</f>
        <v>0</v>
      </c>
      <c r="BH245" s="176" cm="1">
        <f t="array" ref="BH245">SUMIFS('N1.3_Project_Listing'!$P$16:$P$829, 'N1.3_Project_Listing'!$E$16:$E$829,'N1.3_Project_Listing'!$E245, 'N1.3_Project_Listing'!$A$16:$A$829,ET_Risk_SC_Summation[[#Headers],[400kV Circuit Breaker]])</f>
        <v>0</v>
      </c>
      <c r="BI245" s="176" cm="1">
        <f t="array" ref="BI245">SUMIFS('N1.3_Project_Listing'!$P$16:$P$829, 'N1.3_Project_Listing'!$E$16:$E$829,'N1.3_Project_Listing'!$E245, 'N1.3_Project_Listing'!$A$16:$A$829,ET_Risk_SC_Summation[[#Headers],[400kV Transformer]])</f>
        <v>0</v>
      </c>
      <c r="BJ245" s="176" cm="1">
        <f t="array" ref="BJ245">SUMIFS('N1.3_Project_Listing'!$P$16:$P$829, 'N1.3_Project_Listing'!$E$16:$E$829,'N1.3_Project_Listing'!$E245, 'N1.3_Project_Listing'!$A$16:$A$829,ET_Risk_SC_Summation[[#Headers],[400kV Reactor]])</f>
        <v>0</v>
      </c>
      <c r="BK245" s="176" cm="1">
        <f t="array" ref="BK245">SUMIFS('N1.3_Project_Listing'!$P$16:$P$829, 'N1.3_Project_Listing'!$E$16:$E$829,'N1.3_Project_Listing'!$E245, 'N1.3_Project_Listing'!$A$16:$A$829,ET_Risk_SC_Summation[[#Headers],[400kV Underground Cable]])</f>
        <v>0</v>
      </c>
      <c r="BL245" s="176" cm="1">
        <f t="array" ref="BL245">SUMIFS('N1.3_Project_Listing'!$P$16:$P$829, 'N1.3_Project_Listing'!$E$16:$E$829,'N1.3_Project_Listing'!$E245, 'N1.3_Project_Listing'!$A$16:$A$829,ET_Risk_SC_Summation[[#Headers],[400kV OHL Conductor]])</f>
        <v>0</v>
      </c>
      <c r="BM245" s="176" cm="1">
        <f t="array" ref="BM245">SUMIFS('N1.3_Project_Listing'!$P$16:$P$829, 'N1.3_Project_Listing'!$E$16:$E$829,'N1.3_Project_Listing'!$E245, 'N1.3_Project_Listing'!$A$16:$A$829,ET_Risk_SC_Summation[[#Headers],[400kV OHL Fittings]])</f>
        <v>0</v>
      </c>
      <c r="BN245" s="176" cm="1">
        <f t="array" ref="BN245">SUMIFS('N1.3_Project_Listing'!$P$16:$P$829, 'N1.3_Project_Listing'!$E$16:$E$829,'N1.3_Project_Listing'!$E245, 'N1.3_Project_Listing'!$A$16:$A$829,ET_Risk_SC_Summation[[#Headers],[400kV OHL Tower]])</f>
        <v>0</v>
      </c>
      <c r="BO245" s="177" t="str">
        <f>IF(SUM(ET_Risk_SC_Summation[[#This Row],[132kV Circuit Breaker]:[400kV OHL Tower]])=0, "n/a", INDEX(ET_Risk_SC_Summation[#Headers],1,MATCH(MAX(ET_Risk_SC_Summation[[#This Row],[132kV Circuit Breaker]:[400kV OHL Tower]]),ET_Risk_SC_Summation[[#This Row],[132kV Circuit Breaker]:[400kV OHL Tower]],0)))</f>
        <v>n/a</v>
      </c>
      <c r="BP245" s="177" t="str">
        <f>IFERROR(INDEX('N0.7_Lookup_References'!$G$77:$G$98,MATCH(ET_Risk_SC_Summation[[#This Row],[Mxx Category]],'N0.7_Lookup_References'!$F$77:$F$98,0)),"")</f>
        <v/>
      </c>
    </row>
    <row r="246" spans="1:68" ht="54">
      <c r="A246" s="160" t="str">
        <f>IFERROR(INDEX(N1.2_Intervention_Types[NARM Asset Category],MATCH('N1.3_Project_Listing'!$C246,N1.2_Intervention_Types[Intervention Type ID],0),1),"")</f>
        <v>Mains</v>
      </c>
      <c r="B246" s="160" t="str">
        <f>IF($D$2="GD",IFERROR(INDEX(N1.2_Intervention_Types[C&amp;V Asset Category (GD)],MATCH('N1.3_Project_Listing'!$C246,N1.2_Intervention_Types[Intervention Type ID],0),1),""),IFERROR(INDEX(N1.2_Intervention_Types[NARM Asset Category],MATCH('N1.3_Project_Listing'!$C246,N1.2_Intervention_Types[Intervention Type ID],0),1),""))</f>
        <v>Mains</v>
      </c>
      <c r="C246" s="67">
        <f>IFERROR(INDEX(N1.2_Intervention_Types[Intervention Type ID],MATCH('N1.3_Project_Listing'!$I246,N1.2_Intervention_Types[Intervention Type],0),1),"")</f>
        <v>1</v>
      </c>
      <c r="D246" s="160" t="str">
        <f>IFERROR(INDEX(N1.2_Intervention_Types[Intervention Category],MATCH('N1.3_Project_Listing'!$C246,N1.2_Intervention_Types[Intervention Type ID],0),1),"")</f>
        <v>Replacement</v>
      </c>
      <c r="E246" s="210" t="s">
        <v>801</v>
      </c>
      <c r="F246" s="236" t="s">
        <v>802</v>
      </c>
      <c r="G246" s="236" t="s">
        <v>206</v>
      </c>
      <c r="H246" s="236" t="s">
        <v>300</v>
      </c>
      <c r="I246" s="151" t="s">
        <v>790</v>
      </c>
      <c r="J246" s="139">
        <v>2027</v>
      </c>
      <c r="K246" s="312">
        <v>5.5570320299999998E-3</v>
      </c>
      <c r="L246" s="312">
        <v>5.4458913893999997E-3</v>
      </c>
      <c r="M246" s="312">
        <v>0</v>
      </c>
      <c r="N246" s="343">
        <v>4.6448756623764069E-5</v>
      </c>
      <c r="O246" s="343">
        <v>2.7483121340461988E-5</v>
      </c>
      <c r="P246" s="365">
        <v>5.2224933270315155E-3</v>
      </c>
      <c r="Q246" s="366">
        <f t="shared" si="22"/>
        <v>1.8965635283302081E-5</v>
      </c>
      <c r="R246" s="368">
        <f t="shared" si="24"/>
        <v>0.44368452733284969</v>
      </c>
      <c r="S246" s="67" t="str">
        <f>IFERROR(INDEX('N0.7_Lookup_References'!$C$13:$C$72,MATCH($A246,'N0.7_Lookup_References'!$B$13:$B$72,0)),"")</f>
        <v>km</v>
      </c>
      <c r="T246" s="338" t="str">
        <f t="shared" si="23"/>
        <v/>
      </c>
      <c r="V246" s="358">
        <v>0</v>
      </c>
      <c r="W246" s="358">
        <v>0</v>
      </c>
      <c r="X246" s="358">
        <v>0</v>
      </c>
      <c r="Y246" s="358">
        <v>5.5570320299999998E-3</v>
      </c>
      <c r="Z246" s="358">
        <v>0</v>
      </c>
      <c r="AA246" s="358">
        <v>0</v>
      </c>
      <c r="AB246" s="358">
        <v>0</v>
      </c>
      <c r="AC246" s="358">
        <v>0</v>
      </c>
      <c r="AD246" s="358">
        <v>0</v>
      </c>
      <c r="AE246" s="358">
        <v>0</v>
      </c>
      <c r="AF246" s="358">
        <v>5.4458913893999997E-3</v>
      </c>
      <c r="AG246" s="358">
        <v>0</v>
      </c>
      <c r="AH246" s="358">
        <v>0</v>
      </c>
      <c r="AI246" s="358">
        <v>0</v>
      </c>
      <c r="AJ246" s="358">
        <v>0</v>
      </c>
      <c r="AK246" s="358">
        <v>0</v>
      </c>
      <c r="AL246" s="358">
        <v>0</v>
      </c>
      <c r="AM246" s="358">
        <v>0</v>
      </c>
      <c r="AN246" s="358">
        <v>0</v>
      </c>
      <c r="AO246" s="358">
        <v>0</v>
      </c>
      <c r="AP246" s="63">
        <v>0.44368452733284969</v>
      </c>
      <c r="AQ246" s="63">
        <v>0.4348108367861927</v>
      </c>
      <c r="AR246" s="63">
        <v>-8.8736905466569871E-3</v>
      </c>
      <c r="AT246" s="176" cm="1">
        <f t="array" ref="AT246">SUMIFS('N1.3_Project_Listing'!$P$16:$P$829, 'N1.3_Project_Listing'!$E$16:$E$829,'N1.3_Project_Listing'!$E246, 'N1.3_Project_Listing'!$A$16:$A$829,ET_Risk_SC_Summation[[#Headers],[132kV Circuit Breaker]])</f>
        <v>0</v>
      </c>
      <c r="AU246" s="176" cm="1">
        <f t="array" ref="AU246">SUMIFS('N1.3_Project_Listing'!$P$16:$P$829, 'N1.3_Project_Listing'!$E$16:$E$829,'N1.3_Project_Listing'!$E246, 'N1.3_Project_Listing'!$A$16:$A$829,ET_Risk_SC_Summation[[#Headers],[132kV Transformer]])</f>
        <v>0</v>
      </c>
      <c r="AV246" s="176" cm="1">
        <f t="array" ref="AV246">SUMIFS('N1.3_Project_Listing'!$P$16:$P$829, 'N1.3_Project_Listing'!$E$16:$E$829,'N1.3_Project_Listing'!$E246, 'N1.3_Project_Listing'!$A$16:$A$829,ET_Risk_SC_Summation[[#Headers],[132kV Reactor]])</f>
        <v>0</v>
      </c>
      <c r="AW246" s="176" cm="1">
        <f t="array" ref="AW246">SUMIFS('N1.3_Project_Listing'!$P$16:$P$829, 'N1.3_Project_Listing'!$E$16:$E$829,'N1.3_Project_Listing'!$E246, 'N1.3_Project_Listing'!$A$16:$A$829,ET_Risk_SC_Summation[[#Headers],[132kV Underground Cable]])</f>
        <v>0</v>
      </c>
      <c r="AX246" s="176" cm="1">
        <f t="array" ref="AX246">SUMIFS('N1.3_Project_Listing'!$P$16:$P$829, 'N1.3_Project_Listing'!$E$16:$E$829,'N1.3_Project_Listing'!$E246, 'N1.3_Project_Listing'!$A$16:$A$829,ET_Risk_SC_Summation[[#Headers],[132kV OHL Conductor]])</f>
        <v>0</v>
      </c>
      <c r="AY246" s="176" cm="1">
        <f t="array" ref="AY246">SUMIFS('N1.3_Project_Listing'!$P$16:$P$829, 'N1.3_Project_Listing'!$E$16:$E$829,'N1.3_Project_Listing'!$E246, 'N1.3_Project_Listing'!$A$16:$A$829,ET_Risk_SC_Summation[[#Headers],[132kV OHL Fittings]])</f>
        <v>0</v>
      </c>
      <c r="AZ246" s="176" cm="1">
        <f t="array" ref="AZ246">SUMIFS('N1.3_Project_Listing'!$P$16:$P$829, 'N1.3_Project_Listing'!$E$16:$E$829,'N1.3_Project_Listing'!$E246, 'N1.3_Project_Listing'!$A$16:$A$829,ET_Risk_SC_Summation[[#Headers],[132kV OHL Tower]])</f>
        <v>0</v>
      </c>
      <c r="BA246" s="176" cm="1">
        <f t="array" ref="BA246">SUMIFS('N1.3_Project_Listing'!$P$16:$P$829, 'N1.3_Project_Listing'!$E$16:$E$829,'N1.3_Project_Listing'!$E246, 'N1.3_Project_Listing'!$A$16:$A$829,ET_Risk_SC_Summation[[#Headers],[275kV Circuit Breaker]])</f>
        <v>0</v>
      </c>
      <c r="BB246" s="176" cm="1">
        <f t="array" ref="BB246">SUMIFS('N1.3_Project_Listing'!$P$16:$P$829, 'N1.3_Project_Listing'!$E$16:$E$829,'N1.3_Project_Listing'!$E246, 'N1.3_Project_Listing'!$A$16:$A$829,ET_Risk_SC_Summation[[#Headers],[275kV Transformer]])</f>
        <v>0</v>
      </c>
      <c r="BC246" s="176" cm="1">
        <f t="array" ref="BC246">SUMIFS('N1.3_Project_Listing'!$P$16:$P$829, 'N1.3_Project_Listing'!$E$16:$E$829,'N1.3_Project_Listing'!$E246, 'N1.3_Project_Listing'!$A$16:$A$829,ET_Risk_SC_Summation[[#Headers],[275kV Reactor]])</f>
        <v>0</v>
      </c>
      <c r="BD246" s="176" cm="1">
        <f t="array" ref="BD246">SUMIFS('N1.3_Project_Listing'!$P$16:$P$829, 'N1.3_Project_Listing'!$E$16:$E$829,'N1.3_Project_Listing'!$E246, 'N1.3_Project_Listing'!$A$16:$A$829,ET_Risk_SC_Summation[[#Headers],[275kV Underground Cable]])</f>
        <v>0</v>
      </c>
      <c r="BE246" s="176" cm="1">
        <f t="array" ref="BE246">SUMIFS('N1.3_Project_Listing'!$P$16:$P$829, 'N1.3_Project_Listing'!$E$16:$E$829,'N1.3_Project_Listing'!$E246, 'N1.3_Project_Listing'!$A$16:$A$829,ET_Risk_SC_Summation[[#Headers],[275kV OHL Conductor]])</f>
        <v>0</v>
      </c>
      <c r="BF246" s="176" cm="1">
        <f t="array" ref="BF246">SUMIFS('N1.3_Project_Listing'!$P$16:$P$829, 'N1.3_Project_Listing'!$E$16:$E$829,'N1.3_Project_Listing'!$E246, 'N1.3_Project_Listing'!$A$16:$A$829,ET_Risk_SC_Summation[[#Headers],[275kV OHL Fittings]])</f>
        <v>0</v>
      </c>
      <c r="BG246" s="176" cm="1">
        <f t="array" ref="BG246">SUMIFS('N1.3_Project_Listing'!$P$16:$P$829, 'N1.3_Project_Listing'!$E$16:$E$829,'N1.3_Project_Listing'!$E246, 'N1.3_Project_Listing'!$A$16:$A$829,ET_Risk_SC_Summation[[#Headers],[275kV OHL Tower]])</f>
        <v>0</v>
      </c>
      <c r="BH246" s="176" cm="1">
        <f t="array" ref="BH246">SUMIFS('N1.3_Project_Listing'!$P$16:$P$829, 'N1.3_Project_Listing'!$E$16:$E$829,'N1.3_Project_Listing'!$E246, 'N1.3_Project_Listing'!$A$16:$A$829,ET_Risk_SC_Summation[[#Headers],[400kV Circuit Breaker]])</f>
        <v>0</v>
      </c>
      <c r="BI246" s="176" cm="1">
        <f t="array" ref="BI246">SUMIFS('N1.3_Project_Listing'!$P$16:$P$829, 'N1.3_Project_Listing'!$E$16:$E$829,'N1.3_Project_Listing'!$E246, 'N1.3_Project_Listing'!$A$16:$A$829,ET_Risk_SC_Summation[[#Headers],[400kV Transformer]])</f>
        <v>0</v>
      </c>
      <c r="BJ246" s="176" cm="1">
        <f t="array" ref="BJ246">SUMIFS('N1.3_Project_Listing'!$P$16:$P$829, 'N1.3_Project_Listing'!$E$16:$E$829,'N1.3_Project_Listing'!$E246, 'N1.3_Project_Listing'!$A$16:$A$829,ET_Risk_SC_Summation[[#Headers],[400kV Reactor]])</f>
        <v>0</v>
      </c>
      <c r="BK246" s="176" cm="1">
        <f t="array" ref="BK246">SUMIFS('N1.3_Project_Listing'!$P$16:$P$829, 'N1.3_Project_Listing'!$E$16:$E$829,'N1.3_Project_Listing'!$E246, 'N1.3_Project_Listing'!$A$16:$A$829,ET_Risk_SC_Summation[[#Headers],[400kV Underground Cable]])</f>
        <v>0</v>
      </c>
      <c r="BL246" s="176" cm="1">
        <f t="array" ref="BL246">SUMIFS('N1.3_Project_Listing'!$P$16:$P$829, 'N1.3_Project_Listing'!$E$16:$E$829,'N1.3_Project_Listing'!$E246, 'N1.3_Project_Listing'!$A$16:$A$829,ET_Risk_SC_Summation[[#Headers],[400kV OHL Conductor]])</f>
        <v>0</v>
      </c>
      <c r="BM246" s="176" cm="1">
        <f t="array" ref="BM246">SUMIFS('N1.3_Project_Listing'!$P$16:$P$829, 'N1.3_Project_Listing'!$E$16:$E$829,'N1.3_Project_Listing'!$E246, 'N1.3_Project_Listing'!$A$16:$A$829,ET_Risk_SC_Summation[[#Headers],[400kV OHL Fittings]])</f>
        <v>0</v>
      </c>
      <c r="BN246" s="176" cm="1">
        <f t="array" ref="BN246">SUMIFS('N1.3_Project_Listing'!$P$16:$P$829, 'N1.3_Project_Listing'!$E$16:$E$829,'N1.3_Project_Listing'!$E246, 'N1.3_Project_Listing'!$A$16:$A$829,ET_Risk_SC_Summation[[#Headers],[400kV OHL Tower]])</f>
        <v>0</v>
      </c>
      <c r="BO246" s="177" t="str">
        <f>IF(SUM(ET_Risk_SC_Summation[[#This Row],[132kV Circuit Breaker]:[400kV OHL Tower]])=0, "n/a", INDEX(ET_Risk_SC_Summation[#Headers],1,MATCH(MAX(ET_Risk_SC_Summation[[#This Row],[132kV Circuit Breaker]:[400kV OHL Tower]]),ET_Risk_SC_Summation[[#This Row],[132kV Circuit Breaker]:[400kV OHL Tower]],0)))</f>
        <v>n/a</v>
      </c>
      <c r="BP246" s="177" t="str">
        <f>IFERROR(INDEX('N0.7_Lookup_References'!$G$77:$G$98,MATCH(ET_Risk_SC_Summation[[#This Row],[Mxx Category]],'N0.7_Lookup_References'!$F$77:$F$98,0)),"")</f>
        <v/>
      </c>
    </row>
    <row r="247" spans="1:68" ht="54">
      <c r="A247" s="160" t="str">
        <f>IFERROR(INDEX(N1.2_Intervention_Types[NARM Asset Category],MATCH('N1.3_Project_Listing'!$C247,N1.2_Intervention_Types[Intervention Type ID],0),1),"")</f>
        <v>Mains</v>
      </c>
      <c r="B247" s="160" t="str">
        <f>IF($D$2="GD",IFERROR(INDEX(N1.2_Intervention_Types[C&amp;V Asset Category (GD)],MATCH('N1.3_Project_Listing'!$C247,N1.2_Intervention_Types[Intervention Type ID],0),1),""),IFERROR(INDEX(N1.2_Intervention_Types[NARM Asset Category],MATCH('N1.3_Project_Listing'!$C247,N1.2_Intervention_Types[Intervention Type ID],0),1),""))</f>
        <v>Mains</v>
      </c>
      <c r="C247" s="67">
        <f>IFERROR(INDEX(N1.2_Intervention_Types[Intervention Type ID],MATCH('N1.3_Project_Listing'!$I247,N1.2_Intervention_Types[Intervention Type],0),1),"")</f>
        <v>1</v>
      </c>
      <c r="D247" s="160" t="str">
        <f>IFERROR(INDEX(N1.2_Intervention_Types[Intervention Category],MATCH('N1.3_Project_Listing'!$C247,N1.2_Intervention_Types[Intervention Type ID],0),1),"")</f>
        <v>Replacement</v>
      </c>
      <c r="E247" s="210" t="s">
        <v>801</v>
      </c>
      <c r="F247" s="236" t="s">
        <v>802</v>
      </c>
      <c r="G247" s="236" t="s">
        <v>206</v>
      </c>
      <c r="H247" s="236" t="s">
        <v>300</v>
      </c>
      <c r="I247" s="151" t="s">
        <v>790</v>
      </c>
      <c r="J247" s="139">
        <v>2028</v>
      </c>
      <c r="K247" s="312">
        <v>5.5570320299999998E-3</v>
      </c>
      <c r="L247" s="312">
        <v>5.4458913893999997E-3</v>
      </c>
      <c r="M247" s="312">
        <v>0</v>
      </c>
      <c r="N247" s="343">
        <v>4.6448756623764069E-5</v>
      </c>
      <c r="O247" s="343">
        <v>2.7483121340461988E-5</v>
      </c>
      <c r="P247" s="365">
        <v>5.2224933270315155E-3</v>
      </c>
      <c r="Q247" s="366">
        <f t="shared" si="22"/>
        <v>1.8965635283302081E-5</v>
      </c>
      <c r="R247" s="368">
        <f t="shared" si="24"/>
        <v>0.44368452733284969</v>
      </c>
      <c r="S247" s="67" t="str">
        <f>IFERROR(INDEX('N0.7_Lookup_References'!$C$13:$C$72,MATCH($A247,'N0.7_Lookup_References'!$B$13:$B$72,0)),"")</f>
        <v>km</v>
      </c>
      <c r="T247" s="338" t="str">
        <f t="shared" si="23"/>
        <v/>
      </c>
      <c r="V247" s="358">
        <v>0</v>
      </c>
      <c r="W247" s="358">
        <v>0</v>
      </c>
      <c r="X247" s="358">
        <v>0</v>
      </c>
      <c r="Y247" s="358">
        <v>5.5570320299999998E-3</v>
      </c>
      <c r="Z247" s="358">
        <v>0</v>
      </c>
      <c r="AA247" s="358">
        <v>0</v>
      </c>
      <c r="AB247" s="358">
        <v>0</v>
      </c>
      <c r="AC247" s="358">
        <v>0</v>
      </c>
      <c r="AD247" s="358">
        <v>0</v>
      </c>
      <c r="AE247" s="358">
        <v>0</v>
      </c>
      <c r="AF247" s="358">
        <v>5.4458913893999997E-3</v>
      </c>
      <c r="AG247" s="358">
        <v>0</v>
      </c>
      <c r="AH247" s="358">
        <v>0</v>
      </c>
      <c r="AI247" s="358">
        <v>0</v>
      </c>
      <c r="AJ247" s="358">
        <v>0</v>
      </c>
      <c r="AK247" s="358">
        <v>0</v>
      </c>
      <c r="AL247" s="358">
        <v>0</v>
      </c>
      <c r="AM247" s="358">
        <v>0</v>
      </c>
      <c r="AN247" s="358">
        <v>0</v>
      </c>
      <c r="AO247" s="358">
        <v>0</v>
      </c>
      <c r="AP247" s="63">
        <v>0.44368452733284969</v>
      </c>
      <c r="AQ247" s="63">
        <v>0.4348108367861927</v>
      </c>
      <c r="AR247" s="63">
        <v>-8.8736905466569871E-3</v>
      </c>
      <c r="AT247" s="176" cm="1">
        <f t="array" ref="AT247">SUMIFS('N1.3_Project_Listing'!$P$16:$P$829, 'N1.3_Project_Listing'!$E$16:$E$829,'N1.3_Project_Listing'!$E247, 'N1.3_Project_Listing'!$A$16:$A$829,ET_Risk_SC_Summation[[#Headers],[132kV Circuit Breaker]])</f>
        <v>0</v>
      </c>
      <c r="AU247" s="176" cm="1">
        <f t="array" ref="AU247">SUMIFS('N1.3_Project_Listing'!$P$16:$P$829, 'N1.3_Project_Listing'!$E$16:$E$829,'N1.3_Project_Listing'!$E247, 'N1.3_Project_Listing'!$A$16:$A$829,ET_Risk_SC_Summation[[#Headers],[132kV Transformer]])</f>
        <v>0</v>
      </c>
      <c r="AV247" s="176" cm="1">
        <f t="array" ref="AV247">SUMIFS('N1.3_Project_Listing'!$P$16:$P$829, 'N1.3_Project_Listing'!$E$16:$E$829,'N1.3_Project_Listing'!$E247, 'N1.3_Project_Listing'!$A$16:$A$829,ET_Risk_SC_Summation[[#Headers],[132kV Reactor]])</f>
        <v>0</v>
      </c>
      <c r="AW247" s="176" cm="1">
        <f t="array" ref="AW247">SUMIFS('N1.3_Project_Listing'!$P$16:$P$829, 'N1.3_Project_Listing'!$E$16:$E$829,'N1.3_Project_Listing'!$E247, 'N1.3_Project_Listing'!$A$16:$A$829,ET_Risk_SC_Summation[[#Headers],[132kV Underground Cable]])</f>
        <v>0</v>
      </c>
      <c r="AX247" s="176" cm="1">
        <f t="array" ref="AX247">SUMIFS('N1.3_Project_Listing'!$P$16:$P$829, 'N1.3_Project_Listing'!$E$16:$E$829,'N1.3_Project_Listing'!$E247, 'N1.3_Project_Listing'!$A$16:$A$829,ET_Risk_SC_Summation[[#Headers],[132kV OHL Conductor]])</f>
        <v>0</v>
      </c>
      <c r="AY247" s="176" cm="1">
        <f t="array" ref="AY247">SUMIFS('N1.3_Project_Listing'!$P$16:$P$829, 'N1.3_Project_Listing'!$E$16:$E$829,'N1.3_Project_Listing'!$E247, 'N1.3_Project_Listing'!$A$16:$A$829,ET_Risk_SC_Summation[[#Headers],[132kV OHL Fittings]])</f>
        <v>0</v>
      </c>
      <c r="AZ247" s="176" cm="1">
        <f t="array" ref="AZ247">SUMIFS('N1.3_Project_Listing'!$P$16:$P$829, 'N1.3_Project_Listing'!$E$16:$E$829,'N1.3_Project_Listing'!$E247, 'N1.3_Project_Listing'!$A$16:$A$829,ET_Risk_SC_Summation[[#Headers],[132kV OHL Tower]])</f>
        <v>0</v>
      </c>
      <c r="BA247" s="176" cm="1">
        <f t="array" ref="BA247">SUMIFS('N1.3_Project_Listing'!$P$16:$P$829, 'N1.3_Project_Listing'!$E$16:$E$829,'N1.3_Project_Listing'!$E247, 'N1.3_Project_Listing'!$A$16:$A$829,ET_Risk_SC_Summation[[#Headers],[275kV Circuit Breaker]])</f>
        <v>0</v>
      </c>
      <c r="BB247" s="176" cm="1">
        <f t="array" ref="BB247">SUMIFS('N1.3_Project_Listing'!$P$16:$P$829, 'N1.3_Project_Listing'!$E$16:$E$829,'N1.3_Project_Listing'!$E247, 'N1.3_Project_Listing'!$A$16:$A$829,ET_Risk_SC_Summation[[#Headers],[275kV Transformer]])</f>
        <v>0</v>
      </c>
      <c r="BC247" s="176" cm="1">
        <f t="array" ref="BC247">SUMIFS('N1.3_Project_Listing'!$P$16:$P$829, 'N1.3_Project_Listing'!$E$16:$E$829,'N1.3_Project_Listing'!$E247, 'N1.3_Project_Listing'!$A$16:$A$829,ET_Risk_SC_Summation[[#Headers],[275kV Reactor]])</f>
        <v>0</v>
      </c>
      <c r="BD247" s="176" cm="1">
        <f t="array" ref="BD247">SUMIFS('N1.3_Project_Listing'!$P$16:$P$829, 'N1.3_Project_Listing'!$E$16:$E$829,'N1.3_Project_Listing'!$E247, 'N1.3_Project_Listing'!$A$16:$A$829,ET_Risk_SC_Summation[[#Headers],[275kV Underground Cable]])</f>
        <v>0</v>
      </c>
      <c r="BE247" s="176" cm="1">
        <f t="array" ref="BE247">SUMIFS('N1.3_Project_Listing'!$P$16:$P$829, 'N1.3_Project_Listing'!$E$16:$E$829,'N1.3_Project_Listing'!$E247, 'N1.3_Project_Listing'!$A$16:$A$829,ET_Risk_SC_Summation[[#Headers],[275kV OHL Conductor]])</f>
        <v>0</v>
      </c>
      <c r="BF247" s="176" cm="1">
        <f t="array" ref="BF247">SUMIFS('N1.3_Project_Listing'!$P$16:$P$829, 'N1.3_Project_Listing'!$E$16:$E$829,'N1.3_Project_Listing'!$E247, 'N1.3_Project_Listing'!$A$16:$A$829,ET_Risk_SC_Summation[[#Headers],[275kV OHL Fittings]])</f>
        <v>0</v>
      </c>
      <c r="BG247" s="176" cm="1">
        <f t="array" ref="BG247">SUMIFS('N1.3_Project_Listing'!$P$16:$P$829, 'N1.3_Project_Listing'!$E$16:$E$829,'N1.3_Project_Listing'!$E247, 'N1.3_Project_Listing'!$A$16:$A$829,ET_Risk_SC_Summation[[#Headers],[275kV OHL Tower]])</f>
        <v>0</v>
      </c>
      <c r="BH247" s="176" cm="1">
        <f t="array" ref="BH247">SUMIFS('N1.3_Project_Listing'!$P$16:$P$829, 'N1.3_Project_Listing'!$E$16:$E$829,'N1.3_Project_Listing'!$E247, 'N1.3_Project_Listing'!$A$16:$A$829,ET_Risk_SC_Summation[[#Headers],[400kV Circuit Breaker]])</f>
        <v>0</v>
      </c>
      <c r="BI247" s="176" cm="1">
        <f t="array" ref="BI247">SUMIFS('N1.3_Project_Listing'!$P$16:$P$829, 'N1.3_Project_Listing'!$E$16:$E$829,'N1.3_Project_Listing'!$E247, 'N1.3_Project_Listing'!$A$16:$A$829,ET_Risk_SC_Summation[[#Headers],[400kV Transformer]])</f>
        <v>0</v>
      </c>
      <c r="BJ247" s="176" cm="1">
        <f t="array" ref="BJ247">SUMIFS('N1.3_Project_Listing'!$P$16:$P$829, 'N1.3_Project_Listing'!$E$16:$E$829,'N1.3_Project_Listing'!$E247, 'N1.3_Project_Listing'!$A$16:$A$829,ET_Risk_SC_Summation[[#Headers],[400kV Reactor]])</f>
        <v>0</v>
      </c>
      <c r="BK247" s="176" cm="1">
        <f t="array" ref="BK247">SUMIFS('N1.3_Project_Listing'!$P$16:$P$829, 'N1.3_Project_Listing'!$E$16:$E$829,'N1.3_Project_Listing'!$E247, 'N1.3_Project_Listing'!$A$16:$A$829,ET_Risk_SC_Summation[[#Headers],[400kV Underground Cable]])</f>
        <v>0</v>
      </c>
      <c r="BL247" s="176" cm="1">
        <f t="array" ref="BL247">SUMIFS('N1.3_Project_Listing'!$P$16:$P$829, 'N1.3_Project_Listing'!$E$16:$E$829,'N1.3_Project_Listing'!$E247, 'N1.3_Project_Listing'!$A$16:$A$829,ET_Risk_SC_Summation[[#Headers],[400kV OHL Conductor]])</f>
        <v>0</v>
      </c>
      <c r="BM247" s="176" cm="1">
        <f t="array" ref="BM247">SUMIFS('N1.3_Project_Listing'!$P$16:$P$829, 'N1.3_Project_Listing'!$E$16:$E$829,'N1.3_Project_Listing'!$E247, 'N1.3_Project_Listing'!$A$16:$A$829,ET_Risk_SC_Summation[[#Headers],[400kV OHL Fittings]])</f>
        <v>0</v>
      </c>
      <c r="BN247" s="176" cm="1">
        <f t="array" ref="BN247">SUMIFS('N1.3_Project_Listing'!$P$16:$P$829, 'N1.3_Project_Listing'!$E$16:$E$829,'N1.3_Project_Listing'!$E247, 'N1.3_Project_Listing'!$A$16:$A$829,ET_Risk_SC_Summation[[#Headers],[400kV OHL Tower]])</f>
        <v>0</v>
      </c>
      <c r="BO247" s="177" t="str">
        <f>IF(SUM(ET_Risk_SC_Summation[[#This Row],[132kV Circuit Breaker]:[400kV OHL Tower]])=0, "n/a", INDEX(ET_Risk_SC_Summation[#Headers],1,MATCH(MAX(ET_Risk_SC_Summation[[#This Row],[132kV Circuit Breaker]:[400kV OHL Tower]]),ET_Risk_SC_Summation[[#This Row],[132kV Circuit Breaker]:[400kV OHL Tower]],0)))</f>
        <v>n/a</v>
      </c>
      <c r="BP247" s="177" t="str">
        <f>IFERROR(INDEX('N0.7_Lookup_References'!$G$77:$G$98,MATCH(ET_Risk_SC_Summation[[#This Row],[Mxx Category]],'N0.7_Lookup_References'!$F$77:$F$98,0)),"")</f>
        <v/>
      </c>
    </row>
    <row r="248" spans="1:68" ht="54">
      <c r="A248" s="160" t="str">
        <f>IFERROR(INDEX(N1.2_Intervention_Types[NARM Asset Category],MATCH('N1.3_Project_Listing'!$C248,N1.2_Intervention_Types[Intervention Type ID],0),1),"")</f>
        <v>Mains</v>
      </c>
      <c r="B248" s="160" t="str">
        <f>IF($D$2="GD",IFERROR(INDEX(N1.2_Intervention_Types[C&amp;V Asset Category (GD)],MATCH('N1.3_Project_Listing'!$C248,N1.2_Intervention_Types[Intervention Type ID],0),1),""),IFERROR(INDEX(N1.2_Intervention_Types[NARM Asset Category],MATCH('N1.3_Project_Listing'!$C248,N1.2_Intervention_Types[Intervention Type ID],0),1),""))</f>
        <v>Mains</v>
      </c>
      <c r="C248" s="67">
        <f>IFERROR(INDEX(N1.2_Intervention_Types[Intervention Type ID],MATCH('N1.3_Project_Listing'!$I248,N1.2_Intervention_Types[Intervention Type],0),1),"")</f>
        <v>1</v>
      </c>
      <c r="D248" s="160" t="str">
        <f>IFERROR(INDEX(N1.2_Intervention_Types[Intervention Category],MATCH('N1.3_Project_Listing'!$C248,N1.2_Intervention_Types[Intervention Type ID],0),1),"")</f>
        <v>Replacement</v>
      </c>
      <c r="E248" s="210" t="s">
        <v>801</v>
      </c>
      <c r="F248" s="236" t="s">
        <v>802</v>
      </c>
      <c r="G248" s="236" t="s">
        <v>206</v>
      </c>
      <c r="H248" s="236" t="s">
        <v>300</v>
      </c>
      <c r="I248" s="151" t="s">
        <v>790</v>
      </c>
      <c r="J248" s="139">
        <v>2029</v>
      </c>
      <c r="K248" s="312">
        <v>5.5570320299999998E-3</v>
      </c>
      <c r="L248" s="312">
        <v>5.4458913893999997E-3</v>
      </c>
      <c r="M248" s="312">
        <v>0</v>
      </c>
      <c r="N248" s="343">
        <v>4.6448756623764069E-5</v>
      </c>
      <c r="O248" s="343">
        <v>2.7483121340461988E-5</v>
      </c>
      <c r="P248" s="365">
        <v>5.2224933270315155E-3</v>
      </c>
      <c r="Q248" s="366">
        <f t="shared" si="22"/>
        <v>1.8965635283302081E-5</v>
      </c>
      <c r="R248" s="368">
        <f t="shared" si="24"/>
        <v>0.44368452733284969</v>
      </c>
      <c r="S248" s="67" t="str">
        <f>IFERROR(INDEX('N0.7_Lookup_References'!$C$13:$C$72,MATCH($A248,'N0.7_Lookup_References'!$B$13:$B$72,0)),"")</f>
        <v>km</v>
      </c>
      <c r="T248" s="338" t="str">
        <f t="shared" si="23"/>
        <v/>
      </c>
      <c r="V248" s="358">
        <v>0</v>
      </c>
      <c r="W248" s="358">
        <v>0</v>
      </c>
      <c r="X248" s="358">
        <v>0</v>
      </c>
      <c r="Y248" s="358">
        <v>5.5570320299999998E-3</v>
      </c>
      <c r="Z248" s="358">
        <v>0</v>
      </c>
      <c r="AA248" s="358">
        <v>0</v>
      </c>
      <c r="AB248" s="358">
        <v>0</v>
      </c>
      <c r="AC248" s="358">
        <v>0</v>
      </c>
      <c r="AD248" s="358">
        <v>0</v>
      </c>
      <c r="AE248" s="358">
        <v>0</v>
      </c>
      <c r="AF248" s="358">
        <v>5.4458913893999997E-3</v>
      </c>
      <c r="AG248" s="358">
        <v>0</v>
      </c>
      <c r="AH248" s="358">
        <v>0</v>
      </c>
      <c r="AI248" s="358">
        <v>0</v>
      </c>
      <c r="AJ248" s="358">
        <v>0</v>
      </c>
      <c r="AK248" s="358">
        <v>0</v>
      </c>
      <c r="AL248" s="358">
        <v>0</v>
      </c>
      <c r="AM248" s="358">
        <v>0</v>
      </c>
      <c r="AN248" s="358">
        <v>0</v>
      </c>
      <c r="AO248" s="358">
        <v>0</v>
      </c>
      <c r="AP248" s="63">
        <v>0.44368452733284969</v>
      </c>
      <c r="AQ248" s="63">
        <v>0.4348108367861927</v>
      </c>
      <c r="AR248" s="63">
        <v>-8.8736905466569871E-3</v>
      </c>
      <c r="AT248" s="176" cm="1">
        <f t="array" ref="AT248">SUMIFS('N1.3_Project_Listing'!$P$16:$P$829, 'N1.3_Project_Listing'!$E$16:$E$829,'N1.3_Project_Listing'!$E248, 'N1.3_Project_Listing'!$A$16:$A$829,ET_Risk_SC_Summation[[#Headers],[132kV Circuit Breaker]])</f>
        <v>0</v>
      </c>
      <c r="AU248" s="176" cm="1">
        <f t="array" ref="AU248">SUMIFS('N1.3_Project_Listing'!$P$16:$P$829, 'N1.3_Project_Listing'!$E$16:$E$829,'N1.3_Project_Listing'!$E248, 'N1.3_Project_Listing'!$A$16:$A$829,ET_Risk_SC_Summation[[#Headers],[132kV Transformer]])</f>
        <v>0</v>
      </c>
      <c r="AV248" s="176" cm="1">
        <f t="array" ref="AV248">SUMIFS('N1.3_Project_Listing'!$P$16:$P$829, 'N1.3_Project_Listing'!$E$16:$E$829,'N1.3_Project_Listing'!$E248, 'N1.3_Project_Listing'!$A$16:$A$829,ET_Risk_SC_Summation[[#Headers],[132kV Reactor]])</f>
        <v>0</v>
      </c>
      <c r="AW248" s="176" cm="1">
        <f t="array" ref="AW248">SUMIFS('N1.3_Project_Listing'!$P$16:$P$829, 'N1.3_Project_Listing'!$E$16:$E$829,'N1.3_Project_Listing'!$E248, 'N1.3_Project_Listing'!$A$16:$A$829,ET_Risk_SC_Summation[[#Headers],[132kV Underground Cable]])</f>
        <v>0</v>
      </c>
      <c r="AX248" s="176" cm="1">
        <f t="array" ref="AX248">SUMIFS('N1.3_Project_Listing'!$P$16:$P$829, 'N1.3_Project_Listing'!$E$16:$E$829,'N1.3_Project_Listing'!$E248, 'N1.3_Project_Listing'!$A$16:$A$829,ET_Risk_SC_Summation[[#Headers],[132kV OHL Conductor]])</f>
        <v>0</v>
      </c>
      <c r="AY248" s="176" cm="1">
        <f t="array" ref="AY248">SUMIFS('N1.3_Project_Listing'!$P$16:$P$829, 'N1.3_Project_Listing'!$E$16:$E$829,'N1.3_Project_Listing'!$E248, 'N1.3_Project_Listing'!$A$16:$A$829,ET_Risk_SC_Summation[[#Headers],[132kV OHL Fittings]])</f>
        <v>0</v>
      </c>
      <c r="AZ248" s="176" cm="1">
        <f t="array" ref="AZ248">SUMIFS('N1.3_Project_Listing'!$P$16:$P$829, 'N1.3_Project_Listing'!$E$16:$E$829,'N1.3_Project_Listing'!$E248, 'N1.3_Project_Listing'!$A$16:$A$829,ET_Risk_SC_Summation[[#Headers],[132kV OHL Tower]])</f>
        <v>0</v>
      </c>
      <c r="BA248" s="176" cm="1">
        <f t="array" ref="BA248">SUMIFS('N1.3_Project_Listing'!$P$16:$P$829, 'N1.3_Project_Listing'!$E$16:$E$829,'N1.3_Project_Listing'!$E248, 'N1.3_Project_Listing'!$A$16:$A$829,ET_Risk_SC_Summation[[#Headers],[275kV Circuit Breaker]])</f>
        <v>0</v>
      </c>
      <c r="BB248" s="176" cm="1">
        <f t="array" ref="BB248">SUMIFS('N1.3_Project_Listing'!$P$16:$P$829, 'N1.3_Project_Listing'!$E$16:$E$829,'N1.3_Project_Listing'!$E248, 'N1.3_Project_Listing'!$A$16:$A$829,ET_Risk_SC_Summation[[#Headers],[275kV Transformer]])</f>
        <v>0</v>
      </c>
      <c r="BC248" s="176" cm="1">
        <f t="array" ref="BC248">SUMIFS('N1.3_Project_Listing'!$P$16:$P$829, 'N1.3_Project_Listing'!$E$16:$E$829,'N1.3_Project_Listing'!$E248, 'N1.3_Project_Listing'!$A$16:$A$829,ET_Risk_SC_Summation[[#Headers],[275kV Reactor]])</f>
        <v>0</v>
      </c>
      <c r="BD248" s="176" cm="1">
        <f t="array" ref="BD248">SUMIFS('N1.3_Project_Listing'!$P$16:$P$829, 'N1.3_Project_Listing'!$E$16:$E$829,'N1.3_Project_Listing'!$E248, 'N1.3_Project_Listing'!$A$16:$A$829,ET_Risk_SC_Summation[[#Headers],[275kV Underground Cable]])</f>
        <v>0</v>
      </c>
      <c r="BE248" s="176" cm="1">
        <f t="array" ref="BE248">SUMIFS('N1.3_Project_Listing'!$P$16:$P$829, 'N1.3_Project_Listing'!$E$16:$E$829,'N1.3_Project_Listing'!$E248, 'N1.3_Project_Listing'!$A$16:$A$829,ET_Risk_SC_Summation[[#Headers],[275kV OHL Conductor]])</f>
        <v>0</v>
      </c>
      <c r="BF248" s="176" cm="1">
        <f t="array" ref="BF248">SUMIFS('N1.3_Project_Listing'!$P$16:$P$829, 'N1.3_Project_Listing'!$E$16:$E$829,'N1.3_Project_Listing'!$E248, 'N1.3_Project_Listing'!$A$16:$A$829,ET_Risk_SC_Summation[[#Headers],[275kV OHL Fittings]])</f>
        <v>0</v>
      </c>
      <c r="BG248" s="176" cm="1">
        <f t="array" ref="BG248">SUMIFS('N1.3_Project_Listing'!$P$16:$P$829, 'N1.3_Project_Listing'!$E$16:$E$829,'N1.3_Project_Listing'!$E248, 'N1.3_Project_Listing'!$A$16:$A$829,ET_Risk_SC_Summation[[#Headers],[275kV OHL Tower]])</f>
        <v>0</v>
      </c>
      <c r="BH248" s="176" cm="1">
        <f t="array" ref="BH248">SUMIFS('N1.3_Project_Listing'!$P$16:$P$829, 'N1.3_Project_Listing'!$E$16:$E$829,'N1.3_Project_Listing'!$E248, 'N1.3_Project_Listing'!$A$16:$A$829,ET_Risk_SC_Summation[[#Headers],[400kV Circuit Breaker]])</f>
        <v>0</v>
      </c>
      <c r="BI248" s="176" cm="1">
        <f t="array" ref="BI248">SUMIFS('N1.3_Project_Listing'!$P$16:$P$829, 'N1.3_Project_Listing'!$E$16:$E$829,'N1.3_Project_Listing'!$E248, 'N1.3_Project_Listing'!$A$16:$A$829,ET_Risk_SC_Summation[[#Headers],[400kV Transformer]])</f>
        <v>0</v>
      </c>
      <c r="BJ248" s="176" cm="1">
        <f t="array" ref="BJ248">SUMIFS('N1.3_Project_Listing'!$P$16:$P$829, 'N1.3_Project_Listing'!$E$16:$E$829,'N1.3_Project_Listing'!$E248, 'N1.3_Project_Listing'!$A$16:$A$829,ET_Risk_SC_Summation[[#Headers],[400kV Reactor]])</f>
        <v>0</v>
      </c>
      <c r="BK248" s="176" cm="1">
        <f t="array" ref="BK248">SUMIFS('N1.3_Project_Listing'!$P$16:$P$829, 'N1.3_Project_Listing'!$E$16:$E$829,'N1.3_Project_Listing'!$E248, 'N1.3_Project_Listing'!$A$16:$A$829,ET_Risk_SC_Summation[[#Headers],[400kV Underground Cable]])</f>
        <v>0</v>
      </c>
      <c r="BL248" s="176" cm="1">
        <f t="array" ref="BL248">SUMIFS('N1.3_Project_Listing'!$P$16:$P$829, 'N1.3_Project_Listing'!$E$16:$E$829,'N1.3_Project_Listing'!$E248, 'N1.3_Project_Listing'!$A$16:$A$829,ET_Risk_SC_Summation[[#Headers],[400kV OHL Conductor]])</f>
        <v>0</v>
      </c>
      <c r="BM248" s="176" cm="1">
        <f t="array" ref="BM248">SUMIFS('N1.3_Project_Listing'!$P$16:$P$829, 'N1.3_Project_Listing'!$E$16:$E$829,'N1.3_Project_Listing'!$E248, 'N1.3_Project_Listing'!$A$16:$A$829,ET_Risk_SC_Summation[[#Headers],[400kV OHL Fittings]])</f>
        <v>0</v>
      </c>
      <c r="BN248" s="176" cm="1">
        <f t="array" ref="BN248">SUMIFS('N1.3_Project_Listing'!$P$16:$P$829, 'N1.3_Project_Listing'!$E$16:$E$829,'N1.3_Project_Listing'!$E248, 'N1.3_Project_Listing'!$A$16:$A$829,ET_Risk_SC_Summation[[#Headers],[400kV OHL Tower]])</f>
        <v>0</v>
      </c>
      <c r="BO248" s="177" t="str">
        <f>IF(SUM(ET_Risk_SC_Summation[[#This Row],[132kV Circuit Breaker]:[400kV OHL Tower]])=0, "n/a", INDEX(ET_Risk_SC_Summation[#Headers],1,MATCH(MAX(ET_Risk_SC_Summation[[#This Row],[132kV Circuit Breaker]:[400kV OHL Tower]]),ET_Risk_SC_Summation[[#This Row],[132kV Circuit Breaker]:[400kV OHL Tower]],0)))</f>
        <v>n/a</v>
      </c>
      <c r="BP248" s="177" t="str">
        <f>IFERROR(INDEX('N0.7_Lookup_References'!$G$77:$G$98,MATCH(ET_Risk_SC_Summation[[#This Row],[Mxx Category]],'N0.7_Lookup_References'!$F$77:$F$98,0)),"")</f>
        <v/>
      </c>
    </row>
    <row r="249" spans="1:68" ht="54">
      <c r="A249" s="160" t="str">
        <f>IFERROR(INDEX(N1.2_Intervention_Types[NARM Asset Category],MATCH('N1.3_Project_Listing'!$C249,N1.2_Intervention_Types[Intervention Type ID],0),1),"")</f>
        <v>Mains</v>
      </c>
      <c r="B249" s="160" t="str">
        <f>IF($D$2="GD",IFERROR(INDEX(N1.2_Intervention_Types[C&amp;V Asset Category (GD)],MATCH('N1.3_Project_Listing'!$C249,N1.2_Intervention_Types[Intervention Type ID],0),1),""),IFERROR(INDEX(N1.2_Intervention_Types[NARM Asset Category],MATCH('N1.3_Project_Listing'!$C249,N1.2_Intervention_Types[Intervention Type ID],0),1),""))</f>
        <v>Mains</v>
      </c>
      <c r="C249" s="67">
        <f>IFERROR(INDEX(N1.2_Intervention_Types[Intervention Type ID],MATCH('N1.3_Project_Listing'!$I249,N1.2_Intervention_Types[Intervention Type],0),1),"")</f>
        <v>1</v>
      </c>
      <c r="D249" s="160" t="str">
        <f>IFERROR(INDEX(N1.2_Intervention_Types[Intervention Category],MATCH('N1.3_Project_Listing'!$C249,N1.2_Intervention_Types[Intervention Type ID],0),1),"")</f>
        <v>Replacement</v>
      </c>
      <c r="E249" s="210" t="s">
        <v>801</v>
      </c>
      <c r="F249" s="236" t="s">
        <v>802</v>
      </c>
      <c r="G249" s="236" t="s">
        <v>206</v>
      </c>
      <c r="H249" s="236" t="s">
        <v>300</v>
      </c>
      <c r="I249" s="151" t="s">
        <v>790</v>
      </c>
      <c r="J249" s="139">
        <v>2030</v>
      </c>
      <c r="K249" s="312">
        <v>5.5570320299999998E-3</v>
      </c>
      <c r="L249" s="312">
        <v>5.4458913893999997E-3</v>
      </c>
      <c r="M249" s="312">
        <v>0</v>
      </c>
      <c r="N249" s="343">
        <v>4.6448756623764069E-5</v>
      </c>
      <c r="O249" s="343">
        <v>2.7483121340461988E-5</v>
      </c>
      <c r="P249" s="365">
        <v>5.2224933270315155E-3</v>
      </c>
      <c r="Q249" s="366">
        <f t="shared" si="22"/>
        <v>1.8965635283302081E-5</v>
      </c>
      <c r="R249" s="368">
        <f t="shared" si="24"/>
        <v>0.44368452733284969</v>
      </c>
      <c r="S249" s="67" t="str">
        <f>IFERROR(INDEX('N0.7_Lookup_References'!$C$13:$C$72,MATCH($A249,'N0.7_Lookup_References'!$B$13:$B$72,0)),"")</f>
        <v>km</v>
      </c>
      <c r="T249" s="338" t="str">
        <f t="shared" si="23"/>
        <v/>
      </c>
      <c r="V249" s="358">
        <v>0</v>
      </c>
      <c r="W249" s="358">
        <v>0</v>
      </c>
      <c r="X249" s="358">
        <v>0</v>
      </c>
      <c r="Y249" s="358">
        <v>5.5570320299999998E-3</v>
      </c>
      <c r="Z249" s="358">
        <v>0</v>
      </c>
      <c r="AA249" s="358">
        <v>0</v>
      </c>
      <c r="AB249" s="358">
        <v>0</v>
      </c>
      <c r="AC249" s="358">
        <v>0</v>
      </c>
      <c r="AD249" s="358">
        <v>0</v>
      </c>
      <c r="AE249" s="358">
        <v>0</v>
      </c>
      <c r="AF249" s="358">
        <v>5.4458913893999997E-3</v>
      </c>
      <c r="AG249" s="358">
        <v>0</v>
      </c>
      <c r="AH249" s="358">
        <v>0</v>
      </c>
      <c r="AI249" s="358">
        <v>0</v>
      </c>
      <c r="AJ249" s="358">
        <v>0</v>
      </c>
      <c r="AK249" s="358">
        <v>0</v>
      </c>
      <c r="AL249" s="358">
        <v>0</v>
      </c>
      <c r="AM249" s="358">
        <v>0</v>
      </c>
      <c r="AN249" s="358">
        <v>0</v>
      </c>
      <c r="AO249" s="358">
        <v>0</v>
      </c>
      <c r="AP249" s="63">
        <v>0.44368452733284969</v>
      </c>
      <c r="AQ249" s="63">
        <v>0.4348108367861927</v>
      </c>
      <c r="AR249" s="63">
        <v>-8.8736905466569871E-3</v>
      </c>
      <c r="AT249" s="176" cm="1">
        <f t="array" ref="AT249">SUMIFS('N1.3_Project_Listing'!$P$16:$P$829, 'N1.3_Project_Listing'!$E$16:$E$829,'N1.3_Project_Listing'!$E249, 'N1.3_Project_Listing'!$A$16:$A$829,ET_Risk_SC_Summation[[#Headers],[132kV Circuit Breaker]])</f>
        <v>0</v>
      </c>
      <c r="AU249" s="176" cm="1">
        <f t="array" ref="AU249">SUMIFS('N1.3_Project_Listing'!$P$16:$P$829, 'N1.3_Project_Listing'!$E$16:$E$829,'N1.3_Project_Listing'!$E249, 'N1.3_Project_Listing'!$A$16:$A$829,ET_Risk_SC_Summation[[#Headers],[132kV Transformer]])</f>
        <v>0</v>
      </c>
      <c r="AV249" s="176" cm="1">
        <f t="array" ref="AV249">SUMIFS('N1.3_Project_Listing'!$P$16:$P$829, 'N1.3_Project_Listing'!$E$16:$E$829,'N1.3_Project_Listing'!$E249, 'N1.3_Project_Listing'!$A$16:$A$829,ET_Risk_SC_Summation[[#Headers],[132kV Reactor]])</f>
        <v>0</v>
      </c>
      <c r="AW249" s="176" cm="1">
        <f t="array" ref="AW249">SUMIFS('N1.3_Project_Listing'!$P$16:$P$829, 'N1.3_Project_Listing'!$E$16:$E$829,'N1.3_Project_Listing'!$E249, 'N1.3_Project_Listing'!$A$16:$A$829,ET_Risk_SC_Summation[[#Headers],[132kV Underground Cable]])</f>
        <v>0</v>
      </c>
      <c r="AX249" s="176" cm="1">
        <f t="array" ref="AX249">SUMIFS('N1.3_Project_Listing'!$P$16:$P$829, 'N1.3_Project_Listing'!$E$16:$E$829,'N1.3_Project_Listing'!$E249, 'N1.3_Project_Listing'!$A$16:$A$829,ET_Risk_SC_Summation[[#Headers],[132kV OHL Conductor]])</f>
        <v>0</v>
      </c>
      <c r="AY249" s="176" cm="1">
        <f t="array" ref="AY249">SUMIFS('N1.3_Project_Listing'!$P$16:$P$829, 'N1.3_Project_Listing'!$E$16:$E$829,'N1.3_Project_Listing'!$E249, 'N1.3_Project_Listing'!$A$16:$A$829,ET_Risk_SC_Summation[[#Headers],[132kV OHL Fittings]])</f>
        <v>0</v>
      </c>
      <c r="AZ249" s="176" cm="1">
        <f t="array" ref="AZ249">SUMIFS('N1.3_Project_Listing'!$P$16:$P$829, 'N1.3_Project_Listing'!$E$16:$E$829,'N1.3_Project_Listing'!$E249, 'N1.3_Project_Listing'!$A$16:$A$829,ET_Risk_SC_Summation[[#Headers],[132kV OHL Tower]])</f>
        <v>0</v>
      </c>
      <c r="BA249" s="176" cm="1">
        <f t="array" ref="BA249">SUMIFS('N1.3_Project_Listing'!$P$16:$P$829, 'N1.3_Project_Listing'!$E$16:$E$829,'N1.3_Project_Listing'!$E249, 'N1.3_Project_Listing'!$A$16:$A$829,ET_Risk_SC_Summation[[#Headers],[275kV Circuit Breaker]])</f>
        <v>0</v>
      </c>
      <c r="BB249" s="176" cm="1">
        <f t="array" ref="BB249">SUMIFS('N1.3_Project_Listing'!$P$16:$P$829, 'N1.3_Project_Listing'!$E$16:$E$829,'N1.3_Project_Listing'!$E249, 'N1.3_Project_Listing'!$A$16:$A$829,ET_Risk_SC_Summation[[#Headers],[275kV Transformer]])</f>
        <v>0</v>
      </c>
      <c r="BC249" s="176" cm="1">
        <f t="array" ref="BC249">SUMIFS('N1.3_Project_Listing'!$P$16:$P$829, 'N1.3_Project_Listing'!$E$16:$E$829,'N1.3_Project_Listing'!$E249, 'N1.3_Project_Listing'!$A$16:$A$829,ET_Risk_SC_Summation[[#Headers],[275kV Reactor]])</f>
        <v>0</v>
      </c>
      <c r="BD249" s="176" cm="1">
        <f t="array" ref="BD249">SUMIFS('N1.3_Project_Listing'!$P$16:$P$829, 'N1.3_Project_Listing'!$E$16:$E$829,'N1.3_Project_Listing'!$E249, 'N1.3_Project_Listing'!$A$16:$A$829,ET_Risk_SC_Summation[[#Headers],[275kV Underground Cable]])</f>
        <v>0</v>
      </c>
      <c r="BE249" s="176" cm="1">
        <f t="array" ref="BE249">SUMIFS('N1.3_Project_Listing'!$P$16:$P$829, 'N1.3_Project_Listing'!$E$16:$E$829,'N1.3_Project_Listing'!$E249, 'N1.3_Project_Listing'!$A$16:$A$829,ET_Risk_SC_Summation[[#Headers],[275kV OHL Conductor]])</f>
        <v>0</v>
      </c>
      <c r="BF249" s="176" cm="1">
        <f t="array" ref="BF249">SUMIFS('N1.3_Project_Listing'!$P$16:$P$829, 'N1.3_Project_Listing'!$E$16:$E$829,'N1.3_Project_Listing'!$E249, 'N1.3_Project_Listing'!$A$16:$A$829,ET_Risk_SC_Summation[[#Headers],[275kV OHL Fittings]])</f>
        <v>0</v>
      </c>
      <c r="BG249" s="176" cm="1">
        <f t="array" ref="BG249">SUMIFS('N1.3_Project_Listing'!$P$16:$P$829, 'N1.3_Project_Listing'!$E$16:$E$829,'N1.3_Project_Listing'!$E249, 'N1.3_Project_Listing'!$A$16:$A$829,ET_Risk_SC_Summation[[#Headers],[275kV OHL Tower]])</f>
        <v>0</v>
      </c>
      <c r="BH249" s="176" cm="1">
        <f t="array" ref="BH249">SUMIFS('N1.3_Project_Listing'!$P$16:$P$829, 'N1.3_Project_Listing'!$E$16:$E$829,'N1.3_Project_Listing'!$E249, 'N1.3_Project_Listing'!$A$16:$A$829,ET_Risk_SC_Summation[[#Headers],[400kV Circuit Breaker]])</f>
        <v>0</v>
      </c>
      <c r="BI249" s="176" cm="1">
        <f t="array" ref="BI249">SUMIFS('N1.3_Project_Listing'!$P$16:$P$829, 'N1.3_Project_Listing'!$E$16:$E$829,'N1.3_Project_Listing'!$E249, 'N1.3_Project_Listing'!$A$16:$A$829,ET_Risk_SC_Summation[[#Headers],[400kV Transformer]])</f>
        <v>0</v>
      </c>
      <c r="BJ249" s="176" cm="1">
        <f t="array" ref="BJ249">SUMIFS('N1.3_Project_Listing'!$P$16:$P$829, 'N1.3_Project_Listing'!$E$16:$E$829,'N1.3_Project_Listing'!$E249, 'N1.3_Project_Listing'!$A$16:$A$829,ET_Risk_SC_Summation[[#Headers],[400kV Reactor]])</f>
        <v>0</v>
      </c>
      <c r="BK249" s="176" cm="1">
        <f t="array" ref="BK249">SUMIFS('N1.3_Project_Listing'!$P$16:$P$829, 'N1.3_Project_Listing'!$E$16:$E$829,'N1.3_Project_Listing'!$E249, 'N1.3_Project_Listing'!$A$16:$A$829,ET_Risk_SC_Summation[[#Headers],[400kV Underground Cable]])</f>
        <v>0</v>
      </c>
      <c r="BL249" s="176" cm="1">
        <f t="array" ref="BL249">SUMIFS('N1.3_Project_Listing'!$P$16:$P$829, 'N1.3_Project_Listing'!$E$16:$E$829,'N1.3_Project_Listing'!$E249, 'N1.3_Project_Listing'!$A$16:$A$829,ET_Risk_SC_Summation[[#Headers],[400kV OHL Conductor]])</f>
        <v>0</v>
      </c>
      <c r="BM249" s="176" cm="1">
        <f t="array" ref="BM249">SUMIFS('N1.3_Project_Listing'!$P$16:$P$829, 'N1.3_Project_Listing'!$E$16:$E$829,'N1.3_Project_Listing'!$E249, 'N1.3_Project_Listing'!$A$16:$A$829,ET_Risk_SC_Summation[[#Headers],[400kV OHL Fittings]])</f>
        <v>0</v>
      </c>
      <c r="BN249" s="176" cm="1">
        <f t="array" ref="BN249">SUMIFS('N1.3_Project_Listing'!$P$16:$P$829, 'N1.3_Project_Listing'!$E$16:$E$829,'N1.3_Project_Listing'!$E249, 'N1.3_Project_Listing'!$A$16:$A$829,ET_Risk_SC_Summation[[#Headers],[400kV OHL Tower]])</f>
        <v>0</v>
      </c>
      <c r="BO249" s="177" t="str">
        <f>IF(SUM(ET_Risk_SC_Summation[[#This Row],[132kV Circuit Breaker]:[400kV OHL Tower]])=0, "n/a", INDEX(ET_Risk_SC_Summation[#Headers],1,MATCH(MAX(ET_Risk_SC_Summation[[#This Row],[132kV Circuit Breaker]:[400kV OHL Tower]]),ET_Risk_SC_Summation[[#This Row],[132kV Circuit Breaker]:[400kV OHL Tower]],0)))</f>
        <v>n/a</v>
      </c>
      <c r="BP249" s="177" t="str">
        <f>IFERROR(INDEX('N0.7_Lookup_References'!$G$77:$G$98,MATCH(ET_Risk_SC_Summation[[#This Row],[Mxx Category]],'N0.7_Lookup_References'!$F$77:$F$98,0)),"")</f>
        <v/>
      </c>
    </row>
    <row r="250" spans="1:68" ht="54">
      <c r="A250" s="160" t="str">
        <f>IFERROR(INDEX(N1.2_Intervention_Types[NARM Asset Category],MATCH('N1.3_Project_Listing'!$C250,N1.2_Intervention_Types[Intervention Type ID],0),1),"")</f>
        <v>Mains</v>
      </c>
      <c r="B250" s="160" t="str">
        <f>IF($D$2="GD",IFERROR(INDEX(N1.2_Intervention_Types[C&amp;V Asset Category (GD)],MATCH('N1.3_Project_Listing'!$C250,N1.2_Intervention_Types[Intervention Type ID],0),1),""),IFERROR(INDEX(N1.2_Intervention_Types[NARM Asset Category],MATCH('N1.3_Project_Listing'!$C250,N1.2_Intervention_Types[Intervention Type ID],0),1),""))</f>
        <v>Mains</v>
      </c>
      <c r="C250" s="67">
        <f>IFERROR(INDEX(N1.2_Intervention_Types[Intervention Type ID],MATCH('N1.3_Project_Listing'!$I250,N1.2_Intervention_Types[Intervention Type],0),1),"")</f>
        <v>1</v>
      </c>
      <c r="D250" s="160" t="str">
        <f>IFERROR(INDEX(N1.2_Intervention_Types[Intervention Category],MATCH('N1.3_Project_Listing'!$C250,N1.2_Intervention_Types[Intervention Type ID],0),1),"")</f>
        <v>Replacement</v>
      </c>
      <c r="E250" s="210" t="s">
        <v>801</v>
      </c>
      <c r="F250" s="236" t="s">
        <v>802</v>
      </c>
      <c r="G250" s="236" t="s">
        <v>206</v>
      </c>
      <c r="H250" s="236" t="s">
        <v>300</v>
      </c>
      <c r="I250" s="151" t="s">
        <v>790</v>
      </c>
      <c r="J250" s="139">
        <v>2031</v>
      </c>
      <c r="K250" s="312">
        <v>5.5570320299999998E-3</v>
      </c>
      <c r="L250" s="312">
        <v>5.4458913893999997E-3</v>
      </c>
      <c r="M250" s="312">
        <v>0</v>
      </c>
      <c r="N250" s="343">
        <v>4.6448756623764069E-5</v>
      </c>
      <c r="O250" s="343">
        <v>2.7483121340461988E-5</v>
      </c>
      <c r="P250" s="365">
        <v>5.2224933270315155E-3</v>
      </c>
      <c r="Q250" s="366">
        <f t="shared" si="22"/>
        <v>1.8965635283302081E-5</v>
      </c>
      <c r="R250" s="368">
        <f t="shared" si="24"/>
        <v>0.44368452733284969</v>
      </c>
      <c r="S250" s="67" t="str">
        <f>IFERROR(INDEX('N0.7_Lookup_References'!$C$13:$C$72,MATCH($A250,'N0.7_Lookup_References'!$B$13:$B$72,0)),"")</f>
        <v>km</v>
      </c>
      <c r="T250" s="338" t="str">
        <f t="shared" si="23"/>
        <v/>
      </c>
      <c r="V250" s="358">
        <v>0</v>
      </c>
      <c r="W250" s="358">
        <v>0</v>
      </c>
      <c r="X250" s="358">
        <v>0</v>
      </c>
      <c r="Y250" s="358">
        <v>5.5570320299999998E-3</v>
      </c>
      <c r="Z250" s="358">
        <v>0</v>
      </c>
      <c r="AA250" s="358">
        <v>0</v>
      </c>
      <c r="AB250" s="358">
        <v>0</v>
      </c>
      <c r="AC250" s="358">
        <v>0</v>
      </c>
      <c r="AD250" s="358">
        <v>0</v>
      </c>
      <c r="AE250" s="358">
        <v>0</v>
      </c>
      <c r="AF250" s="358">
        <v>5.4458913893999997E-3</v>
      </c>
      <c r="AG250" s="358">
        <v>0</v>
      </c>
      <c r="AH250" s="358">
        <v>0</v>
      </c>
      <c r="AI250" s="358">
        <v>0</v>
      </c>
      <c r="AJ250" s="358">
        <v>0</v>
      </c>
      <c r="AK250" s="358">
        <v>0</v>
      </c>
      <c r="AL250" s="358">
        <v>0</v>
      </c>
      <c r="AM250" s="358">
        <v>0</v>
      </c>
      <c r="AN250" s="358">
        <v>0</v>
      </c>
      <c r="AO250" s="358">
        <v>0</v>
      </c>
      <c r="AP250" s="63">
        <v>0.44368452733284969</v>
      </c>
      <c r="AQ250" s="63">
        <v>0.4348108367861927</v>
      </c>
      <c r="AR250" s="63">
        <v>-8.8736905466569871E-3</v>
      </c>
      <c r="AT250" s="176" cm="1">
        <f t="array" ref="AT250">SUMIFS('N1.3_Project_Listing'!$P$16:$P$829, 'N1.3_Project_Listing'!$E$16:$E$829,'N1.3_Project_Listing'!$E250, 'N1.3_Project_Listing'!$A$16:$A$829,ET_Risk_SC_Summation[[#Headers],[132kV Circuit Breaker]])</f>
        <v>0</v>
      </c>
      <c r="AU250" s="176" cm="1">
        <f t="array" ref="AU250">SUMIFS('N1.3_Project_Listing'!$P$16:$P$829, 'N1.3_Project_Listing'!$E$16:$E$829,'N1.3_Project_Listing'!$E250, 'N1.3_Project_Listing'!$A$16:$A$829,ET_Risk_SC_Summation[[#Headers],[132kV Transformer]])</f>
        <v>0</v>
      </c>
      <c r="AV250" s="176" cm="1">
        <f t="array" ref="AV250">SUMIFS('N1.3_Project_Listing'!$P$16:$P$829, 'N1.3_Project_Listing'!$E$16:$E$829,'N1.3_Project_Listing'!$E250, 'N1.3_Project_Listing'!$A$16:$A$829,ET_Risk_SC_Summation[[#Headers],[132kV Reactor]])</f>
        <v>0</v>
      </c>
      <c r="AW250" s="176" cm="1">
        <f t="array" ref="AW250">SUMIFS('N1.3_Project_Listing'!$P$16:$P$829, 'N1.3_Project_Listing'!$E$16:$E$829,'N1.3_Project_Listing'!$E250, 'N1.3_Project_Listing'!$A$16:$A$829,ET_Risk_SC_Summation[[#Headers],[132kV Underground Cable]])</f>
        <v>0</v>
      </c>
      <c r="AX250" s="176" cm="1">
        <f t="array" ref="AX250">SUMIFS('N1.3_Project_Listing'!$P$16:$P$829, 'N1.3_Project_Listing'!$E$16:$E$829,'N1.3_Project_Listing'!$E250, 'N1.3_Project_Listing'!$A$16:$A$829,ET_Risk_SC_Summation[[#Headers],[132kV OHL Conductor]])</f>
        <v>0</v>
      </c>
      <c r="AY250" s="176" cm="1">
        <f t="array" ref="AY250">SUMIFS('N1.3_Project_Listing'!$P$16:$P$829, 'N1.3_Project_Listing'!$E$16:$E$829,'N1.3_Project_Listing'!$E250, 'N1.3_Project_Listing'!$A$16:$A$829,ET_Risk_SC_Summation[[#Headers],[132kV OHL Fittings]])</f>
        <v>0</v>
      </c>
      <c r="AZ250" s="176" cm="1">
        <f t="array" ref="AZ250">SUMIFS('N1.3_Project_Listing'!$P$16:$P$829, 'N1.3_Project_Listing'!$E$16:$E$829,'N1.3_Project_Listing'!$E250, 'N1.3_Project_Listing'!$A$16:$A$829,ET_Risk_SC_Summation[[#Headers],[132kV OHL Tower]])</f>
        <v>0</v>
      </c>
      <c r="BA250" s="176" cm="1">
        <f t="array" ref="BA250">SUMIFS('N1.3_Project_Listing'!$P$16:$P$829, 'N1.3_Project_Listing'!$E$16:$E$829,'N1.3_Project_Listing'!$E250, 'N1.3_Project_Listing'!$A$16:$A$829,ET_Risk_SC_Summation[[#Headers],[275kV Circuit Breaker]])</f>
        <v>0</v>
      </c>
      <c r="BB250" s="176" cm="1">
        <f t="array" ref="BB250">SUMIFS('N1.3_Project_Listing'!$P$16:$P$829, 'N1.3_Project_Listing'!$E$16:$E$829,'N1.3_Project_Listing'!$E250, 'N1.3_Project_Listing'!$A$16:$A$829,ET_Risk_SC_Summation[[#Headers],[275kV Transformer]])</f>
        <v>0</v>
      </c>
      <c r="BC250" s="176" cm="1">
        <f t="array" ref="BC250">SUMIFS('N1.3_Project_Listing'!$P$16:$P$829, 'N1.3_Project_Listing'!$E$16:$E$829,'N1.3_Project_Listing'!$E250, 'N1.3_Project_Listing'!$A$16:$A$829,ET_Risk_SC_Summation[[#Headers],[275kV Reactor]])</f>
        <v>0</v>
      </c>
      <c r="BD250" s="176" cm="1">
        <f t="array" ref="BD250">SUMIFS('N1.3_Project_Listing'!$P$16:$P$829, 'N1.3_Project_Listing'!$E$16:$E$829,'N1.3_Project_Listing'!$E250, 'N1.3_Project_Listing'!$A$16:$A$829,ET_Risk_SC_Summation[[#Headers],[275kV Underground Cable]])</f>
        <v>0</v>
      </c>
      <c r="BE250" s="176" cm="1">
        <f t="array" ref="BE250">SUMIFS('N1.3_Project_Listing'!$P$16:$P$829, 'N1.3_Project_Listing'!$E$16:$E$829,'N1.3_Project_Listing'!$E250, 'N1.3_Project_Listing'!$A$16:$A$829,ET_Risk_SC_Summation[[#Headers],[275kV OHL Conductor]])</f>
        <v>0</v>
      </c>
      <c r="BF250" s="176" cm="1">
        <f t="array" ref="BF250">SUMIFS('N1.3_Project_Listing'!$P$16:$P$829, 'N1.3_Project_Listing'!$E$16:$E$829,'N1.3_Project_Listing'!$E250, 'N1.3_Project_Listing'!$A$16:$A$829,ET_Risk_SC_Summation[[#Headers],[275kV OHL Fittings]])</f>
        <v>0</v>
      </c>
      <c r="BG250" s="176" cm="1">
        <f t="array" ref="BG250">SUMIFS('N1.3_Project_Listing'!$P$16:$P$829, 'N1.3_Project_Listing'!$E$16:$E$829,'N1.3_Project_Listing'!$E250, 'N1.3_Project_Listing'!$A$16:$A$829,ET_Risk_SC_Summation[[#Headers],[275kV OHL Tower]])</f>
        <v>0</v>
      </c>
      <c r="BH250" s="176" cm="1">
        <f t="array" ref="BH250">SUMIFS('N1.3_Project_Listing'!$P$16:$P$829, 'N1.3_Project_Listing'!$E$16:$E$829,'N1.3_Project_Listing'!$E250, 'N1.3_Project_Listing'!$A$16:$A$829,ET_Risk_SC_Summation[[#Headers],[400kV Circuit Breaker]])</f>
        <v>0</v>
      </c>
      <c r="BI250" s="176" cm="1">
        <f t="array" ref="BI250">SUMIFS('N1.3_Project_Listing'!$P$16:$P$829, 'N1.3_Project_Listing'!$E$16:$E$829,'N1.3_Project_Listing'!$E250, 'N1.3_Project_Listing'!$A$16:$A$829,ET_Risk_SC_Summation[[#Headers],[400kV Transformer]])</f>
        <v>0</v>
      </c>
      <c r="BJ250" s="176" cm="1">
        <f t="array" ref="BJ250">SUMIFS('N1.3_Project_Listing'!$P$16:$P$829, 'N1.3_Project_Listing'!$E$16:$E$829,'N1.3_Project_Listing'!$E250, 'N1.3_Project_Listing'!$A$16:$A$829,ET_Risk_SC_Summation[[#Headers],[400kV Reactor]])</f>
        <v>0</v>
      </c>
      <c r="BK250" s="176" cm="1">
        <f t="array" ref="BK250">SUMIFS('N1.3_Project_Listing'!$P$16:$P$829, 'N1.3_Project_Listing'!$E$16:$E$829,'N1.3_Project_Listing'!$E250, 'N1.3_Project_Listing'!$A$16:$A$829,ET_Risk_SC_Summation[[#Headers],[400kV Underground Cable]])</f>
        <v>0</v>
      </c>
      <c r="BL250" s="176" cm="1">
        <f t="array" ref="BL250">SUMIFS('N1.3_Project_Listing'!$P$16:$P$829, 'N1.3_Project_Listing'!$E$16:$E$829,'N1.3_Project_Listing'!$E250, 'N1.3_Project_Listing'!$A$16:$A$829,ET_Risk_SC_Summation[[#Headers],[400kV OHL Conductor]])</f>
        <v>0</v>
      </c>
      <c r="BM250" s="176" cm="1">
        <f t="array" ref="BM250">SUMIFS('N1.3_Project_Listing'!$P$16:$P$829, 'N1.3_Project_Listing'!$E$16:$E$829,'N1.3_Project_Listing'!$E250, 'N1.3_Project_Listing'!$A$16:$A$829,ET_Risk_SC_Summation[[#Headers],[400kV OHL Fittings]])</f>
        <v>0</v>
      </c>
      <c r="BN250" s="176" cm="1">
        <f t="array" ref="BN250">SUMIFS('N1.3_Project_Listing'!$P$16:$P$829, 'N1.3_Project_Listing'!$E$16:$E$829,'N1.3_Project_Listing'!$E250, 'N1.3_Project_Listing'!$A$16:$A$829,ET_Risk_SC_Summation[[#Headers],[400kV OHL Tower]])</f>
        <v>0</v>
      </c>
      <c r="BO250" s="177" t="str">
        <f>IF(SUM(ET_Risk_SC_Summation[[#This Row],[132kV Circuit Breaker]:[400kV OHL Tower]])=0, "n/a", INDEX(ET_Risk_SC_Summation[#Headers],1,MATCH(MAX(ET_Risk_SC_Summation[[#This Row],[132kV Circuit Breaker]:[400kV OHL Tower]]),ET_Risk_SC_Summation[[#This Row],[132kV Circuit Breaker]:[400kV OHL Tower]],0)))</f>
        <v>n/a</v>
      </c>
      <c r="BP250" s="177" t="str">
        <f>IFERROR(INDEX('N0.7_Lookup_References'!$G$77:$G$98,MATCH(ET_Risk_SC_Summation[[#This Row],[Mxx Category]],'N0.7_Lookup_References'!$F$77:$F$98,0)),"")</f>
        <v/>
      </c>
    </row>
    <row r="251" spans="1:68" ht="54">
      <c r="A251" s="160" t="str">
        <f>IFERROR(INDEX(N1.2_Intervention_Types[NARM Asset Category],MATCH('N1.3_Project_Listing'!$C251,N1.2_Intervention_Types[Intervention Type ID],0),1),"")</f>
        <v>Mains</v>
      </c>
      <c r="B251" s="160" t="str">
        <f>IF($D$2="GD",IFERROR(INDEX(N1.2_Intervention_Types[C&amp;V Asset Category (GD)],MATCH('N1.3_Project_Listing'!$C251,N1.2_Intervention_Types[Intervention Type ID],0),1),""),IFERROR(INDEX(N1.2_Intervention_Types[NARM Asset Category],MATCH('N1.3_Project_Listing'!$C251,N1.2_Intervention_Types[Intervention Type ID],0),1),""))</f>
        <v>Mains</v>
      </c>
      <c r="C251" s="67">
        <f>IFERROR(INDEX(N1.2_Intervention_Types[Intervention Type ID],MATCH('N1.3_Project_Listing'!$I251,N1.2_Intervention_Types[Intervention Type],0),1),"")</f>
        <v>1</v>
      </c>
      <c r="D251" s="160" t="str">
        <f>IFERROR(INDEX(N1.2_Intervention_Types[Intervention Category],MATCH('N1.3_Project_Listing'!$C251,N1.2_Intervention_Types[Intervention Type ID],0),1),"")</f>
        <v>Replacement</v>
      </c>
      <c r="E251" s="210" t="s">
        <v>803</v>
      </c>
      <c r="F251" s="236" t="s">
        <v>804</v>
      </c>
      <c r="G251" s="236" t="s">
        <v>206</v>
      </c>
      <c r="H251" s="236" t="s">
        <v>300</v>
      </c>
      <c r="I251" s="151" t="s">
        <v>790</v>
      </c>
      <c r="J251" s="139">
        <v>2027</v>
      </c>
      <c r="K251" s="312">
        <v>8.7652930887922615E-4</v>
      </c>
      <c r="L251" s="312">
        <v>8.5899872270164162E-4</v>
      </c>
      <c r="M251" s="312">
        <v>0</v>
      </c>
      <c r="N251" s="343">
        <v>1.194927457931781E-5</v>
      </c>
      <c r="O251" s="343">
        <v>-1.3532226443412487E-5</v>
      </c>
      <c r="P251" s="365">
        <v>1.7319211256306673E-5</v>
      </c>
      <c r="Q251" s="366">
        <f t="shared" si="22"/>
        <v>2.5481501022730298E-5</v>
      </c>
      <c r="R251" s="368">
        <f t="shared" si="24"/>
        <v>8.7652930887922615E-4</v>
      </c>
      <c r="S251" s="67" t="str">
        <f>IFERROR(INDEX('N0.7_Lookup_References'!$C$13:$C$72,MATCH($A251,'N0.7_Lookup_References'!$B$13:$B$72,0)),"")</f>
        <v>km</v>
      </c>
      <c r="T251" s="338" t="str">
        <f t="shared" si="23"/>
        <v/>
      </c>
      <c r="V251" s="358">
        <v>0</v>
      </c>
      <c r="W251" s="358">
        <v>0</v>
      </c>
      <c r="X251" s="358">
        <v>0</v>
      </c>
      <c r="Y251" s="358">
        <v>0</v>
      </c>
      <c r="Z251" s="358">
        <v>0</v>
      </c>
      <c r="AA251" s="358">
        <v>8.7652930887922615E-4</v>
      </c>
      <c r="AB251" s="358">
        <v>0</v>
      </c>
      <c r="AC251" s="358">
        <v>0</v>
      </c>
      <c r="AD251" s="358">
        <v>0</v>
      </c>
      <c r="AE251" s="358">
        <v>0</v>
      </c>
      <c r="AF251" s="358">
        <v>8.5899872270164162E-4</v>
      </c>
      <c r="AG251" s="358">
        <v>0</v>
      </c>
      <c r="AH251" s="358">
        <v>0</v>
      </c>
      <c r="AI251" s="358">
        <v>0</v>
      </c>
      <c r="AJ251" s="358">
        <v>0</v>
      </c>
      <c r="AK251" s="358">
        <v>0</v>
      </c>
      <c r="AL251" s="358">
        <v>0</v>
      </c>
      <c r="AM251" s="358">
        <v>0</v>
      </c>
      <c r="AN251" s="358">
        <v>0</v>
      </c>
      <c r="AO251" s="358">
        <v>0</v>
      </c>
      <c r="AP251" s="63">
        <v>8.7652930887922615E-4</v>
      </c>
      <c r="AQ251" s="63">
        <v>8.5899872270164162E-4</v>
      </c>
      <c r="AR251" s="63">
        <v>-1.7530586177584529E-5</v>
      </c>
      <c r="AT251" s="176" cm="1">
        <f t="array" ref="AT251">SUMIFS('N1.3_Project_Listing'!$P$16:$P$829, 'N1.3_Project_Listing'!$E$16:$E$829,'N1.3_Project_Listing'!$E251, 'N1.3_Project_Listing'!$A$16:$A$829,ET_Risk_SC_Summation[[#Headers],[132kV Circuit Breaker]])</f>
        <v>0</v>
      </c>
      <c r="AU251" s="176" cm="1">
        <f t="array" ref="AU251">SUMIFS('N1.3_Project_Listing'!$P$16:$P$829, 'N1.3_Project_Listing'!$E$16:$E$829,'N1.3_Project_Listing'!$E251, 'N1.3_Project_Listing'!$A$16:$A$829,ET_Risk_SC_Summation[[#Headers],[132kV Transformer]])</f>
        <v>0</v>
      </c>
      <c r="AV251" s="176" cm="1">
        <f t="array" ref="AV251">SUMIFS('N1.3_Project_Listing'!$P$16:$P$829, 'N1.3_Project_Listing'!$E$16:$E$829,'N1.3_Project_Listing'!$E251, 'N1.3_Project_Listing'!$A$16:$A$829,ET_Risk_SC_Summation[[#Headers],[132kV Reactor]])</f>
        <v>0</v>
      </c>
      <c r="AW251" s="176" cm="1">
        <f t="array" ref="AW251">SUMIFS('N1.3_Project_Listing'!$P$16:$P$829, 'N1.3_Project_Listing'!$E$16:$E$829,'N1.3_Project_Listing'!$E251, 'N1.3_Project_Listing'!$A$16:$A$829,ET_Risk_SC_Summation[[#Headers],[132kV Underground Cable]])</f>
        <v>0</v>
      </c>
      <c r="AX251" s="176" cm="1">
        <f t="array" ref="AX251">SUMIFS('N1.3_Project_Listing'!$P$16:$P$829, 'N1.3_Project_Listing'!$E$16:$E$829,'N1.3_Project_Listing'!$E251, 'N1.3_Project_Listing'!$A$16:$A$829,ET_Risk_SC_Summation[[#Headers],[132kV OHL Conductor]])</f>
        <v>0</v>
      </c>
      <c r="AY251" s="176" cm="1">
        <f t="array" ref="AY251">SUMIFS('N1.3_Project_Listing'!$P$16:$P$829, 'N1.3_Project_Listing'!$E$16:$E$829,'N1.3_Project_Listing'!$E251, 'N1.3_Project_Listing'!$A$16:$A$829,ET_Risk_SC_Summation[[#Headers],[132kV OHL Fittings]])</f>
        <v>0</v>
      </c>
      <c r="AZ251" s="176" cm="1">
        <f t="array" ref="AZ251">SUMIFS('N1.3_Project_Listing'!$P$16:$P$829, 'N1.3_Project_Listing'!$E$16:$E$829,'N1.3_Project_Listing'!$E251, 'N1.3_Project_Listing'!$A$16:$A$829,ET_Risk_SC_Summation[[#Headers],[132kV OHL Tower]])</f>
        <v>0</v>
      </c>
      <c r="BA251" s="176" cm="1">
        <f t="array" ref="BA251">SUMIFS('N1.3_Project_Listing'!$P$16:$P$829, 'N1.3_Project_Listing'!$E$16:$E$829,'N1.3_Project_Listing'!$E251, 'N1.3_Project_Listing'!$A$16:$A$829,ET_Risk_SC_Summation[[#Headers],[275kV Circuit Breaker]])</f>
        <v>0</v>
      </c>
      <c r="BB251" s="176" cm="1">
        <f t="array" ref="BB251">SUMIFS('N1.3_Project_Listing'!$P$16:$P$829, 'N1.3_Project_Listing'!$E$16:$E$829,'N1.3_Project_Listing'!$E251, 'N1.3_Project_Listing'!$A$16:$A$829,ET_Risk_SC_Summation[[#Headers],[275kV Transformer]])</f>
        <v>0</v>
      </c>
      <c r="BC251" s="176" cm="1">
        <f t="array" ref="BC251">SUMIFS('N1.3_Project_Listing'!$P$16:$P$829, 'N1.3_Project_Listing'!$E$16:$E$829,'N1.3_Project_Listing'!$E251, 'N1.3_Project_Listing'!$A$16:$A$829,ET_Risk_SC_Summation[[#Headers],[275kV Reactor]])</f>
        <v>0</v>
      </c>
      <c r="BD251" s="176" cm="1">
        <f t="array" ref="BD251">SUMIFS('N1.3_Project_Listing'!$P$16:$P$829, 'N1.3_Project_Listing'!$E$16:$E$829,'N1.3_Project_Listing'!$E251, 'N1.3_Project_Listing'!$A$16:$A$829,ET_Risk_SC_Summation[[#Headers],[275kV Underground Cable]])</f>
        <v>0</v>
      </c>
      <c r="BE251" s="176" cm="1">
        <f t="array" ref="BE251">SUMIFS('N1.3_Project_Listing'!$P$16:$P$829, 'N1.3_Project_Listing'!$E$16:$E$829,'N1.3_Project_Listing'!$E251, 'N1.3_Project_Listing'!$A$16:$A$829,ET_Risk_SC_Summation[[#Headers],[275kV OHL Conductor]])</f>
        <v>0</v>
      </c>
      <c r="BF251" s="176" cm="1">
        <f t="array" ref="BF251">SUMIFS('N1.3_Project_Listing'!$P$16:$P$829, 'N1.3_Project_Listing'!$E$16:$E$829,'N1.3_Project_Listing'!$E251, 'N1.3_Project_Listing'!$A$16:$A$829,ET_Risk_SC_Summation[[#Headers],[275kV OHL Fittings]])</f>
        <v>0</v>
      </c>
      <c r="BG251" s="176" cm="1">
        <f t="array" ref="BG251">SUMIFS('N1.3_Project_Listing'!$P$16:$P$829, 'N1.3_Project_Listing'!$E$16:$E$829,'N1.3_Project_Listing'!$E251, 'N1.3_Project_Listing'!$A$16:$A$829,ET_Risk_SC_Summation[[#Headers],[275kV OHL Tower]])</f>
        <v>0</v>
      </c>
      <c r="BH251" s="176" cm="1">
        <f t="array" ref="BH251">SUMIFS('N1.3_Project_Listing'!$P$16:$P$829, 'N1.3_Project_Listing'!$E$16:$E$829,'N1.3_Project_Listing'!$E251, 'N1.3_Project_Listing'!$A$16:$A$829,ET_Risk_SC_Summation[[#Headers],[400kV Circuit Breaker]])</f>
        <v>0</v>
      </c>
      <c r="BI251" s="176" cm="1">
        <f t="array" ref="BI251">SUMIFS('N1.3_Project_Listing'!$P$16:$P$829, 'N1.3_Project_Listing'!$E$16:$E$829,'N1.3_Project_Listing'!$E251, 'N1.3_Project_Listing'!$A$16:$A$829,ET_Risk_SC_Summation[[#Headers],[400kV Transformer]])</f>
        <v>0</v>
      </c>
      <c r="BJ251" s="176" cm="1">
        <f t="array" ref="BJ251">SUMIFS('N1.3_Project_Listing'!$P$16:$P$829, 'N1.3_Project_Listing'!$E$16:$E$829,'N1.3_Project_Listing'!$E251, 'N1.3_Project_Listing'!$A$16:$A$829,ET_Risk_SC_Summation[[#Headers],[400kV Reactor]])</f>
        <v>0</v>
      </c>
      <c r="BK251" s="176" cm="1">
        <f t="array" ref="BK251">SUMIFS('N1.3_Project_Listing'!$P$16:$P$829, 'N1.3_Project_Listing'!$E$16:$E$829,'N1.3_Project_Listing'!$E251, 'N1.3_Project_Listing'!$A$16:$A$829,ET_Risk_SC_Summation[[#Headers],[400kV Underground Cable]])</f>
        <v>0</v>
      </c>
      <c r="BL251" s="176" cm="1">
        <f t="array" ref="BL251">SUMIFS('N1.3_Project_Listing'!$P$16:$P$829, 'N1.3_Project_Listing'!$E$16:$E$829,'N1.3_Project_Listing'!$E251, 'N1.3_Project_Listing'!$A$16:$A$829,ET_Risk_SC_Summation[[#Headers],[400kV OHL Conductor]])</f>
        <v>0</v>
      </c>
      <c r="BM251" s="176" cm="1">
        <f t="array" ref="BM251">SUMIFS('N1.3_Project_Listing'!$P$16:$P$829, 'N1.3_Project_Listing'!$E$16:$E$829,'N1.3_Project_Listing'!$E251, 'N1.3_Project_Listing'!$A$16:$A$829,ET_Risk_SC_Summation[[#Headers],[400kV OHL Fittings]])</f>
        <v>0</v>
      </c>
      <c r="BN251" s="176" cm="1">
        <f t="array" ref="BN251">SUMIFS('N1.3_Project_Listing'!$P$16:$P$829, 'N1.3_Project_Listing'!$E$16:$E$829,'N1.3_Project_Listing'!$E251, 'N1.3_Project_Listing'!$A$16:$A$829,ET_Risk_SC_Summation[[#Headers],[400kV OHL Tower]])</f>
        <v>0</v>
      </c>
      <c r="BO251" s="177" t="str">
        <f>IF(SUM(ET_Risk_SC_Summation[[#This Row],[132kV Circuit Breaker]:[400kV OHL Tower]])=0, "n/a", INDEX(ET_Risk_SC_Summation[#Headers],1,MATCH(MAX(ET_Risk_SC_Summation[[#This Row],[132kV Circuit Breaker]:[400kV OHL Tower]]),ET_Risk_SC_Summation[[#This Row],[132kV Circuit Breaker]:[400kV OHL Tower]],0)))</f>
        <v>n/a</v>
      </c>
      <c r="BP251" s="177" t="str">
        <f>IFERROR(INDEX('N0.7_Lookup_References'!$G$77:$G$98,MATCH(ET_Risk_SC_Summation[[#This Row],[Mxx Category]],'N0.7_Lookup_References'!$F$77:$F$98,0)),"")</f>
        <v/>
      </c>
    </row>
    <row r="252" spans="1:68" ht="54">
      <c r="A252" s="160" t="str">
        <f>IFERROR(INDEX(N1.2_Intervention_Types[NARM Asset Category],MATCH('N1.3_Project_Listing'!$C252,N1.2_Intervention_Types[Intervention Type ID],0),1),"")</f>
        <v>Mains</v>
      </c>
      <c r="B252" s="160" t="str">
        <f>IF($D$2="GD",IFERROR(INDEX(N1.2_Intervention_Types[C&amp;V Asset Category (GD)],MATCH('N1.3_Project_Listing'!$C252,N1.2_Intervention_Types[Intervention Type ID],0),1),""),IFERROR(INDEX(N1.2_Intervention_Types[NARM Asset Category],MATCH('N1.3_Project_Listing'!$C252,N1.2_Intervention_Types[Intervention Type ID],0),1),""))</f>
        <v>Mains</v>
      </c>
      <c r="C252" s="67">
        <f>IFERROR(INDEX(N1.2_Intervention_Types[Intervention Type ID],MATCH('N1.3_Project_Listing'!$I252,N1.2_Intervention_Types[Intervention Type],0),1),"")</f>
        <v>1</v>
      </c>
      <c r="D252" s="160" t="str">
        <f>IFERROR(INDEX(N1.2_Intervention_Types[Intervention Category],MATCH('N1.3_Project_Listing'!$C252,N1.2_Intervention_Types[Intervention Type ID],0),1),"")</f>
        <v>Replacement</v>
      </c>
      <c r="E252" s="210" t="s">
        <v>803</v>
      </c>
      <c r="F252" s="236" t="s">
        <v>804</v>
      </c>
      <c r="G252" s="236" t="s">
        <v>206</v>
      </c>
      <c r="H252" s="236" t="s">
        <v>300</v>
      </c>
      <c r="I252" s="151" t="s">
        <v>790</v>
      </c>
      <c r="J252" s="139">
        <v>2028</v>
      </c>
      <c r="K252" s="312">
        <v>8.7652930887922615E-4</v>
      </c>
      <c r="L252" s="312">
        <v>8.5899872270164162E-4</v>
      </c>
      <c r="M252" s="312">
        <v>0</v>
      </c>
      <c r="N252" s="343">
        <v>1.194927457931781E-5</v>
      </c>
      <c r="O252" s="343">
        <v>-1.3532226443412487E-5</v>
      </c>
      <c r="P252" s="365">
        <v>1.7319211256306673E-5</v>
      </c>
      <c r="Q252" s="366">
        <f t="shared" si="22"/>
        <v>2.5481501022730298E-5</v>
      </c>
      <c r="R252" s="368">
        <f t="shared" si="24"/>
        <v>8.7652930887922615E-4</v>
      </c>
      <c r="S252" s="67" t="str">
        <f>IFERROR(INDEX('N0.7_Lookup_References'!$C$13:$C$72,MATCH($A252,'N0.7_Lookup_References'!$B$13:$B$72,0)),"")</f>
        <v>km</v>
      </c>
      <c r="T252" s="338" t="str">
        <f t="shared" si="23"/>
        <v/>
      </c>
      <c r="V252" s="358">
        <v>0</v>
      </c>
      <c r="W252" s="358">
        <v>0</v>
      </c>
      <c r="X252" s="358">
        <v>0</v>
      </c>
      <c r="Y252" s="358">
        <v>0</v>
      </c>
      <c r="Z252" s="358">
        <v>0</v>
      </c>
      <c r="AA252" s="358">
        <v>8.7652930887922615E-4</v>
      </c>
      <c r="AB252" s="358">
        <v>0</v>
      </c>
      <c r="AC252" s="358">
        <v>0</v>
      </c>
      <c r="AD252" s="358">
        <v>0</v>
      </c>
      <c r="AE252" s="358">
        <v>0</v>
      </c>
      <c r="AF252" s="358">
        <v>8.5899872270164162E-4</v>
      </c>
      <c r="AG252" s="358">
        <v>0</v>
      </c>
      <c r="AH252" s="358">
        <v>0</v>
      </c>
      <c r="AI252" s="358">
        <v>0</v>
      </c>
      <c r="AJ252" s="358">
        <v>0</v>
      </c>
      <c r="AK252" s="358">
        <v>0</v>
      </c>
      <c r="AL252" s="358">
        <v>0</v>
      </c>
      <c r="AM252" s="358">
        <v>0</v>
      </c>
      <c r="AN252" s="358">
        <v>0</v>
      </c>
      <c r="AO252" s="358">
        <v>0</v>
      </c>
      <c r="AP252" s="63">
        <v>8.7652930887922615E-4</v>
      </c>
      <c r="AQ252" s="63">
        <v>8.5899872270164162E-4</v>
      </c>
      <c r="AR252" s="63">
        <v>-1.7530586177584529E-5</v>
      </c>
      <c r="AT252" s="176" cm="1">
        <f t="array" ref="AT252">SUMIFS('N1.3_Project_Listing'!$P$16:$P$829, 'N1.3_Project_Listing'!$E$16:$E$829,'N1.3_Project_Listing'!$E252, 'N1.3_Project_Listing'!$A$16:$A$829,ET_Risk_SC_Summation[[#Headers],[132kV Circuit Breaker]])</f>
        <v>0</v>
      </c>
      <c r="AU252" s="176" cm="1">
        <f t="array" ref="AU252">SUMIFS('N1.3_Project_Listing'!$P$16:$P$829, 'N1.3_Project_Listing'!$E$16:$E$829,'N1.3_Project_Listing'!$E252, 'N1.3_Project_Listing'!$A$16:$A$829,ET_Risk_SC_Summation[[#Headers],[132kV Transformer]])</f>
        <v>0</v>
      </c>
      <c r="AV252" s="176" cm="1">
        <f t="array" ref="AV252">SUMIFS('N1.3_Project_Listing'!$P$16:$P$829, 'N1.3_Project_Listing'!$E$16:$E$829,'N1.3_Project_Listing'!$E252, 'N1.3_Project_Listing'!$A$16:$A$829,ET_Risk_SC_Summation[[#Headers],[132kV Reactor]])</f>
        <v>0</v>
      </c>
      <c r="AW252" s="176" cm="1">
        <f t="array" ref="AW252">SUMIFS('N1.3_Project_Listing'!$P$16:$P$829, 'N1.3_Project_Listing'!$E$16:$E$829,'N1.3_Project_Listing'!$E252, 'N1.3_Project_Listing'!$A$16:$A$829,ET_Risk_SC_Summation[[#Headers],[132kV Underground Cable]])</f>
        <v>0</v>
      </c>
      <c r="AX252" s="176" cm="1">
        <f t="array" ref="AX252">SUMIFS('N1.3_Project_Listing'!$P$16:$P$829, 'N1.3_Project_Listing'!$E$16:$E$829,'N1.3_Project_Listing'!$E252, 'N1.3_Project_Listing'!$A$16:$A$829,ET_Risk_SC_Summation[[#Headers],[132kV OHL Conductor]])</f>
        <v>0</v>
      </c>
      <c r="AY252" s="176" cm="1">
        <f t="array" ref="AY252">SUMIFS('N1.3_Project_Listing'!$P$16:$P$829, 'N1.3_Project_Listing'!$E$16:$E$829,'N1.3_Project_Listing'!$E252, 'N1.3_Project_Listing'!$A$16:$A$829,ET_Risk_SC_Summation[[#Headers],[132kV OHL Fittings]])</f>
        <v>0</v>
      </c>
      <c r="AZ252" s="176" cm="1">
        <f t="array" ref="AZ252">SUMIFS('N1.3_Project_Listing'!$P$16:$P$829, 'N1.3_Project_Listing'!$E$16:$E$829,'N1.3_Project_Listing'!$E252, 'N1.3_Project_Listing'!$A$16:$A$829,ET_Risk_SC_Summation[[#Headers],[132kV OHL Tower]])</f>
        <v>0</v>
      </c>
      <c r="BA252" s="176" cm="1">
        <f t="array" ref="BA252">SUMIFS('N1.3_Project_Listing'!$P$16:$P$829, 'N1.3_Project_Listing'!$E$16:$E$829,'N1.3_Project_Listing'!$E252, 'N1.3_Project_Listing'!$A$16:$A$829,ET_Risk_SC_Summation[[#Headers],[275kV Circuit Breaker]])</f>
        <v>0</v>
      </c>
      <c r="BB252" s="176" cm="1">
        <f t="array" ref="BB252">SUMIFS('N1.3_Project_Listing'!$P$16:$P$829, 'N1.3_Project_Listing'!$E$16:$E$829,'N1.3_Project_Listing'!$E252, 'N1.3_Project_Listing'!$A$16:$A$829,ET_Risk_SC_Summation[[#Headers],[275kV Transformer]])</f>
        <v>0</v>
      </c>
      <c r="BC252" s="176" cm="1">
        <f t="array" ref="BC252">SUMIFS('N1.3_Project_Listing'!$P$16:$P$829, 'N1.3_Project_Listing'!$E$16:$E$829,'N1.3_Project_Listing'!$E252, 'N1.3_Project_Listing'!$A$16:$A$829,ET_Risk_SC_Summation[[#Headers],[275kV Reactor]])</f>
        <v>0</v>
      </c>
      <c r="BD252" s="176" cm="1">
        <f t="array" ref="BD252">SUMIFS('N1.3_Project_Listing'!$P$16:$P$829, 'N1.3_Project_Listing'!$E$16:$E$829,'N1.3_Project_Listing'!$E252, 'N1.3_Project_Listing'!$A$16:$A$829,ET_Risk_SC_Summation[[#Headers],[275kV Underground Cable]])</f>
        <v>0</v>
      </c>
      <c r="BE252" s="176" cm="1">
        <f t="array" ref="BE252">SUMIFS('N1.3_Project_Listing'!$P$16:$P$829, 'N1.3_Project_Listing'!$E$16:$E$829,'N1.3_Project_Listing'!$E252, 'N1.3_Project_Listing'!$A$16:$A$829,ET_Risk_SC_Summation[[#Headers],[275kV OHL Conductor]])</f>
        <v>0</v>
      </c>
      <c r="BF252" s="176" cm="1">
        <f t="array" ref="BF252">SUMIFS('N1.3_Project_Listing'!$P$16:$P$829, 'N1.3_Project_Listing'!$E$16:$E$829,'N1.3_Project_Listing'!$E252, 'N1.3_Project_Listing'!$A$16:$A$829,ET_Risk_SC_Summation[[#Headers],[275kV OHL Fittings]])</f>
        <v>0</v>
      </c>
      <c r="BG252" s="176" cm="1">
        <f t="array" ref="BG252">SUMIFS('N1.3_Project_Listing'!$P$16:$P$829, 'N1.3_Project_Listing'!$E$16:$E$829,'N1.3_Project_Listing'!$E252, 'N1.3_Project_Listing'!$A$16:$A$829,ET_Risk_SC_Summation[[#Headers],[275kV OHL Tower]])</f>
        <v>0</v>
      </c>
      <c r="BH252" s="176" cm="1">
        <f t="array" ref="BH252">SUMIFS('N1.3_Project_Listing'!$P$16:$P$829, 'N1.3_Project_Listing'!$E$16:$E$829,'N1.3_Project_Listing'!$E252, 'N1.3_Project_Listing'!$A$16:$A$829,ET_Risk_SC_Summation[[#Headers],[400kV Circuit Breaker]])</f>
        <v>0</v>
      </c>
      <c r="BI252" s="176" cm="1">
        <f t="array" ref="BI252">SUMIFS('N1.3_Project_Listing'!$P$16:$P$829, 'N1.3_Project_Listing'!$E$16:$E$829,'N1.3_Project_Listing'!$E252, 'N1.3_Project_Listing'!$A$16:$A$829,ET_Risk_SC_Summation[[#Headers],[400kV Transformer]])</f>
        <v>0</v>
      </c>
      <c r="BJ252" s="176" cm="1">
        <f t="array" ref="BJ252">SUMIFS('N1.3_Project_Listing'!$P$16:$P$829, 'N1.3_Project_Listing'!$E$16:$E$829,'N1.3_Project_Listing'!$E252, 'N1.3_Project_Listing'!$A$16:$A$829,ET_Risk_SC_Summation[[#Headers],[400kV Reactor]])</f>
        <v>0</v>
      </c>
      <c r="BK252" s="176" cm="1">
        <f t="array" ref="BK252">SUMIFS('N1.3_Project_Listing'!$P$16:$P$829, 'N1.3_Project_Listing'!$E$16:$E$829,'N1.3_Project_Listing'!$E252, 'N1.3_Project_Listing'!$A$16:$A$829,ET_Risk_SC_Summation[[#Headers],[400kV Underground Cable]])</f>
        <v>0</v>
      </c>
      <c r="BL252" s="176" cm="1">
        <f t="array" ref="BL252">SUMIFS('N1.3_Project_Listing'!$P$16:$P$829, 'N1.3_Project_Listing'!$E$16:$E$829,'N1.3_Project_Listing'!$E252, 'N1.3_Project_Listing'!$A$16:$A$829,ET_Risk_SC_Summation[[#Headers],[400kV OHL Conductor]])</f>
        <v>0</v>
      </c>
      <c r="BM252" s="176" cm="1">
        <f t="array" ref="BM252">SUMIFS('N1.3_Project_Listing'!$P$16:$P$829, 'N1.3_Project_Listing'!$E$16:$E$829,'N1.3_Project_Listing'!$E252, 'N1.3_Project_Listing'!$A$16:$A$829,ET_Risk_SC_Summation[[#Headers],[400kV OHL Fittings]])</f>
        <v>0</v>
      </c>
      <c r="BN252" s="176" cm="1">
        <f t="array" ref="BN252">SUMIFS('N1.3_Project_Listing'!$P$16:$P$829, 'N1.3_Project_Listing'!$E$16:$E$829,'N1.3_Project_Listing'!$E252, 'N1.3_Project_Listing'!$A$16:$A$829,ET_Risk_SC_Summation[[#Headers],[400kV OHL Tower]])</f>
        <v>0</v>
      </c>
      <c r="BO252" s="177" t="str">
        <f>IF(SUM(ET_Risk_SC_Summation[[#This Row],[132kV Circuit Breaker]:[400kV OHL Tower]])=0, "n/a", INDEX(ET_Risk_SC_Summation[#Headers],1,MATCH(MAX(ET_Risk_SC_Summation[[#This Row],[132kV Circuit Breaker]:[400kV OHL Tower]]),ET_Risk_SC_Summation[[#This Row],[132kV Circuit Breaker]:[400kV OHL Tower]],0)))</f>
        <v>n/a</v>
      </c>
      <c r="BP252" s="177" t="str">
        <f>IFERROR(INDEX('N0.7_Lookup_References'!$G$77:$G$98,MATCH(ET_Risk_SC_Summation[[#This Row],[Mxx Category]],'N0.7_Lookup_References'!$F$77:$F$98,0)),"")</f>
        <v/>
      </c>
    </row>
    <row r="253" spans="1:68" ht="54">
      <c r="A253" s="160" t="str">
        <f>IFERROR(INDEX(N1.2_Intervention_Types[NARM Asset Category],MATCH('N1.3_Project_Listing'!$C253,N1.2_Intervention_Types[Intervention Type ID],0),1),"")</f>
        <v>Mains</v>
      </c>
      <c r="B253" s="160" t="str">
        <f>IF($D$2="GD",IFERROR(INDEX(N1.2_Intervention_Types[C&amp;V Asset Category (GD)],MATCH('N1.3_Project_Listing'!$C253,N1.2_Intervention_Types[Intervention Type ID],0),1),""),IFERROR(INDEX(N1.2_Intervention_Types[NARM Asset Category],MATCH('N1.3_Project_Listing'!$C253,N1.2_Intervention_Types[Intervention Type ID],0),1),""))</f>
        <v>Mains</v>
      </c>
      <c r="C253" s="67">
        <f>IFERROR(INDEX(N1.2_Intervention_Types[Intervention Type ID],MATCH('N1.3_Project_Listing'!$I253,N1.2_Intervention_Types[Intervention Type],0),1),"")</f>
        <v>1</v>
      </c>
      <c r="D253" s="160" t="str">
        <f>IFERROR(INDEX(N1.2_Intervention_Types[Intervention Category],MATCH('N1.3_Project_Listing'!$C253,N1.2_Intervention_Types[Intervention Type ID],0),1),"")</f>
        <v>Replacement</v>
      </c>
      <c r="E253" s="210" t="s">
        <v>803</v>
      </c>
      <c r="F253" s="236" t="s">
        <v>804</v>
      </c>
      <c r="G253" s="236" t="s">
        <v>206</v>
      </c>
      <c r="H253" s="236" t="s">
        <v>300</v>
      </c>
      <c r="I253" s="151" t="s">
        <v>790</v>
      </c>
      <c r="J253" s="139">
        <v>2029</v>
      </c>
      <c r="K253" s="312">
        <v>8.7652930887922615E-4</v>
      </c>
      <c r="L253" s="312">
        <v>8.5899872270164162E-4</v>
      </c>
      <c r="M253" s="312">
        <v>0</v>
      </c>
      <c r="N253" s="343">
        <v>1.194927457931781E-5</v>
      </c>
      <c r="O253" s="343">
        <v>-1.3532226443412487E-5</v>
      </c>
      <c r="P253" s="365">
        <v>1.7319211256306673E-5</v>
      </c>
      <c r="Q253" s="366">
        <f t="shared" si="22"/>
        <v>2.5481501022730298E-5</v>
      </c>
      <c r="R253" s="368">
        <f t="shared" si="24"/>
        <v>8.7652930887922615E-4</v>
      </c>
      <c r="S253" s="67" t="str">
        <f>IFERROR(INDEX('N0.7_Lookup_References'!$C$13:$C$72,MATCH($A253,'N0.7_Lookup_References'!$B$13:$B$72,0)),"")</f>
        <v>km</v>
      </c>
      <c r="T253" s="338" t="str">
        <f t="shared" si="23"/>
        <v/>
      </c>
      <c r="V253" s="358">
        <v>0</v>
      </c>
      <c r="W253" s="358">
        <v>0</v>
      </c>
      <c r="X253" s="358">
        <v>0</v>
      </c>
      <c r="Y253" s="358">
        <v>0</v>
      </c>
      <c r="Z253" s="358">
        <v>0</v>
      </c>
      <c r="AA253" s="358">
        <v>8.7652930887922615E-4</v>
      </c>
      <c r="AB253" s="358">
        <v>0</v>
      </c>
      <c r="AC253" s="358">
        <v>0</v>
      </c>
      <c r="AD253" s="358">
        <v>0</v>
      </c>
      <c r="AE253" s="358">
        <v>0</v>
      </c>
      <c r="AF253" s="358">
        <v>8.5899872270164162E-4</v>
      </c>
      <c r="AG253" s="358">
        <v>0</v>
      </c>
      <c r="AH253" s="358">
        <v>0</v>
      </c>
      <c r="AI253" s="358">
        <v>0</v>
      </c>
      <c r="AJ253" s="358">
        <v>0</v>
      </c>
      <c r="AK253" s="358">
        <v>0</v>
      </c>
      <c r="AL253" s="358">
        <v>0</v>
      </c>
      <c r="AM253" s="358">
        <v>0</v>
      </c>
      <c r="AN253" s="358">
        <v>0</v>
      </c>
      <c r="AO253" s="358">
        <v>0</v>
      </c>
      <c r="AP253" s="63">
        <v>8.7652930887922615E-4</v>
      </c>
      <c r="AQ253" s="63">
        <v>8.5899872270164162E-4</v>
      </c>
      <c r="AR253" s="63">
        <v>-1.7530586177584529E-5</v>
      </c>
      <c r="AT253" s="176" cm="1">
        <f t="array" ref="AT253">SUMIFS('N1.3_Project_Listing'!$P$16:$P$829, 'N1.3_Project_Listing'!$E$16:$E$829,'N1.3_Project_Listing'!$E253, 'N1.3_Project_Listing'!$A$16:$A$829,ET_Risk_SC_Summation[[#Headers],[132kV Circuit Breaker]])</f>
        <v>0</v>
      </c>
      <c r="AU253" s="176" cm="1">
        <f t="array" ref="AU253">SUMIFS('N1.3_Project_Listing'!$P$16:$P$829, 'N1.3_Project_Listing'!$E$16:$E$829,'N1.3_Project_Listing'!$E253, 'N1.3_Project_Listing'!$A$16:$A$829,ET_Risk_SC_Summation[[#Headers],[132kV Transformer]])</f>
        <v>0</v>
      </c>
      <c r="AV253" s="176" cm="1">
        <f t="array" ref="AV253">SUMIFS('N1.3_Project_Listing'!$P$16:$P$829, 'N1.3_Project_Listing'!$E$16:$E$829,'N1.3_Project_Listing'!$E253, 'N1.3_Project_Listing'!$A$16:$A$829,ET_Risk_SC_Summation[[#Headers],[132kV Reactor]])</f>
        <v>0</v>
      </c>
      <c r="AW253" s="176" cm="1">
        <f t="array" ref="AW253">SUMIFS('N1.3_Project_Listing'!$P$16:$P$829, 'N1.3_Project_Listing'!$E$16:$E$829,'N1.3_Project_Listing'!$E253, 'N1.3_Project_Listing'!$A$16:$A$829,ET_Risk_SC_Summation[[#Headers],[132kV Underground Cable]])</f>
        <v>0</v>
      </c>
      <c r="AX253" s="176" cm="1">
        <f t="array" ref="AX253">SUMIFS('N1.3_Project_Listing'!$P$16:$P$829, 'N1.3_Project_Listing'!$E$16:$E$829,'N1.3_Project_Listing'!$E253, 'N1.3_Project_Listing'!$A$16:$A$829,ET_Risk_SC_Summation[[#Headers],[132kV OHL Conductor]])</f>
        <v>0</v>
      </c>
      <c r="AY253" s="176" cm="1">
        <f t="array" ref="AY253">SUMIFS('N1.3_Project_Listing'!$P$16:$P$829, 'N1.3_Project_Listing'!$E$16:$E$829,'N1.3_Project_Listing'!$E253, 'N1.3_Project_Listing'!$A$16:$A$829,ET_Risk_SC_Summation[[#Headers],[132kV OHL Fittings]])</f>
        <v>0</v>
      </c>
      <c r="AZ253" s="176" cm="1">
        <f t="array" ref="AZ253">SUMIFS('N1.3_Project_Listing'!$P$16:$P$829, 'N1.3_Project_Listing'!$E$16:$E$829,'N1.3_Project_Listing'!$E253, 'N1.3_Project_Listing'!$A$16:$A$829,ET_Risk_SC_Summation[[#Headers],[132kV OHL Tower]])</f>
        <v>0</v>
      </c>
      <c r="BA253" s="176" cm="1">
        <f t="array" ref="BA253">SUMIFS('N1.3_Project_Listing'!$P$16:$P$829, 'N1.3_Project_Listing'!$E$16:$E$829,'N1.3_Project_Listing'!$E253, 'N1.3_Project_Listing'!$A$16:$A$829,ET_Risk_SC_Summation[[#Headers],[275kV Circuit Breaker]])</f>
        <v>0</v>
      </c>
      <c r="BB253" s="176" cm="1">
        <f t="array" ref="BB253">SUMIFS('N1.3_Project_Listing'!$P$16:$P$829, 'N1.3_Project_Listing'!$E$16:$E$829,'N1.3_Project_Listing'!$E253, 'N1.3_Project_Listing'!$A$16:$A$829,ET_Risk_SC_Summation[[#Headers],[275kV Transformer]])</f>
        <v>0</v>
      </c>
      <c r="BC253" s="176" cm="1">
        <f t="array" ref="BC253">SUMIFS('N1.3_Project_Listing'!$P$16:$P$829, 'N1.3_Project_Listing'!$E$16:$E$829,'N1.3_Project_Listing'!$E253, 'N1.3_Project_Listing'!$A$16:$A$829,ET_Risk_SC_Summation[[#Headers],[275kV Reactor]])</f>
        <v>0</v>
      </c>
      <c r="BD253" s="176" cm="1">
        <f t="array" ref="BD253">SUMIFS('N1.3_Project_Listing'!$P$16:$P$829, 'N1.3_Project_Listing'!$E$16:$E$829,'N1.3_Project_Listing'!$E253, 'N1.3_Project_Listing'!$A$16:$A$829,ET_Risk_SC_Summation[[#Headers],[275kV Underground Cable]])</f>
        <v>0</v>
      </c>
      <c r="BE253" s="176" cm="1">
        <f t="array" ref="BE253">SUMIFS('N1.3_Project_Listing'!$P$16:$P$829, 'N1.3_Project_Listing'!$E$16:$E$829,'N1.3_Project_Listing'!$E253, 'N1.3_Project_Listing'!$A$16:$A$829,ET_Risk_SC_Summation[[#Headers],[275kV OHL Conductor]])</f>
        <v>0</v>
      </c>
      <c r="BF253" s="176" cm="1">
        <f t="array" ref="BF253">SUMIFS('N1.3_Project_Listing'!$P$16:$P$829, 'N1.3_Project_Listing'!$E$16:$E$829,'N1.3_Project_Listing'!$E253, 'N1.3_Project_Listing'!$A$16:$A$829,ET_Risk_SC_Summation[[#Headers],[275kV OHL Fittings]])</f>
        <v>0</v>
      </c>
      <c r="BG253" s="176" cm="1">
        <f t="array" ref="BG253">SUMIFS('N1.3_Project_Listing'!$P$16:$P$829, 'N1.3_Project_Listing'!$E$16:$E$829,'N1.3_Project_Listing'!$E253, 'N1.3_Project_Listing'!$A$16:$A$829,ET_Risk_SC_Summation[[#Headers],[275kV OHL Tower]])</f>
        <v>0</v>
      </c>
      <c r="BH253" s="176" cm="1">
        <f t="array" ref="BH253">SUMIFS('N1.3_Project_Listing'!$P$16:$P$829, 'N1.3_Project_Listing'!$E$16:$E$829,'N1.3_Project_Listing'!$E253, 'N1.3_Project_Listing'!$A$16:$A$829,ET_Risk_SC_Summation[[#Headers],[400kV Circuit Breaker]])</f>
        <v>0</v>
      </c>
      <c r="BI253" s="176" cm="1">
        <f t="array" ref="BI253">SUMIFS('N1.3_Project_Listing'!$P$16:$P$829, 'N1.3_Project_Listing'!$E$16:$E$829,'N1.3_Project_Listing'!$E253, 'N1.3_Project_Listing'!$A$16:$A$829,ET_Risk_SC_Summation[[#Headers],[400kV Transformer]])</f>
        <v>0</v>
      </c>
      <c r="BJ253" s="176" cm="1">
        <f t="array" ref="BJ253">SUMIFS('N1.3_Project_Listing'!$P$16:$P$829, 'N1.3_Project_Listing'!$E$16:$E$829,'N1.3_Project_Listing'!$E253, 'N1.3_Project_Listing'!$A$16:$A$829,ET_Risk_SC_Summation[[#Headers],[400kV Reactor]])</f>
        <v>0</v>
      </c>
      <c r="BK253" s="176" cm="1">
        <f t="array" ref="BK253">SUMIFS('N1.3_Project_Listing'!$P$16:$P$829, 'N1.3_Project_Listing'!$E$16:$E$829,'N1.3_Project_Listing'!$E253, 'N1.3_Project_Listing'!$A$16:$A$829,ET_Risk_SC_Summation[[#Headers],[400kV Underground Cable]])</f>
        <v>0</v>
      </c>
      <c r="BL253" s="176" cm="1">
        <f t="array" ref="BL253">SUMIFS('N1.3_Project_Listing'!$P$16:$P$829, 'N1.3_Project_Listing'!$E$16:$E$829,'N1.3_Project_Listing'!$E253, 'N1.3_Project_Listing'!$A$16:$A$829,ET_Risk_SC_Summation[[#Headers],[400kV OHL Conductor]])</f>
        <v>0</v>
      </c>
      <c r="BM253" s="176" cm="1">
        <f t="array" ref="BM253">SUMIFS('N1.3_Project_Listing'!$P$16:$P$829, 'N1.3_Project_Listing'!$E$16:$E$829,'N1.3_Project_Listing'!$E253, 'N1.3_Project_Listing'!$A$16:$A$829,ET_Risk_SC_Summation[[#Headers],[400kV OHL Fittings]])</f>
        <v>0</v>
      </c>
      <c r="BN253" s="176" cm="1">
        <f t="array" ref="BN253">SUMIFS('N1.3_Project_Listing'!$P$16:$P$829, 'N1.3_Project_Listing'!$E$16:$E$829,'N1.3_Project_Listing'!$E253, 'N1.3_Project_Listing'!$A$16:$A$829,ET_Risk_SC_Summation[[#Headers],[400kV OHL Tower]])</f>
        <v>0</v>
      </c>
      <c r="BO253" s="177" t="str">
        <f>IF(SUM(ET_Risk_SC_Summation[[#This Row],[132kV Circuit Breaker]:[400kV OHL Tower]])=0, "n/a", INDEX(ET_Risk_SC_Summation[#Headers],1,MATCH(MAX(ET_Risk_SC_Summation[[#This Row],[132kV Circuit Breaker]:[400kV OHL Tower]]),ET_Risk_SC_Summation[[#This Row],[132kV Circuit Breaker]:[400kV OHL Tower]],0)))</f>
        <v>n/a</v>
      </c>
      <c r="BP253" s="177" t="str">
        <f>IFERROR(INDEX('N0.7_Lookup_References'!$G$77:$G$98,MATCH(ET_Risk_SC_Summation[[#This Row],[Mxx Category]],'N0.7_Lookup_References'!$F$77:$F$98,0)),"")</f>
        <v/>
      </c>
    </row>
    <row r="254" spans="1:68" ht="54">
      <c r="A254" s="160" t="str">
        <f>IFERROR(INDEX(N1.2_Intervention_Types[NARM Asset Category],MATCH('N1.3_Project_Listing'!$C254,N1.2_Intervention_Types[Intervention Type ID],0),1),"")</f>
        <v>Mains</v>
      </c>
      <c r="B254" s="160" t="str">
        <f>IF($D$2="GD",IFERROR(INDEX(N1.2_Intervention_Types[C&amp;V Asset Category (GD)],MATCH('N1.3_Project_Listing'!$C254,N1.2_Intervention_Types[Intervention Type ID],0),1),""),IFERROR(INDEX(N1.2_Intervention_Types[NARM Asset Category],MATCH('N1.3_Project_Listing'!$C254,N1.2_Intervention_Types[Intervention Type ID],0),1),""))</f>
        <v>Mains</v>
      </c>
      <c r="C254" s="67">
        <f>IFERROR(INDEX(N1.2_Intervention_Types[Intervention Type ID],MATCH('N1.3_Project_Listing'!$I254,N1.2_Intervention_Types[Intervention Type],0),1),"")</f>
        <v>1</v>
      </c>
      <c r="D254" s="160" t="str">
        <f>IFERROR(INDEX(N1.2_Intervention_Types[Intervention Category],MATCH('N1.3_Project_Listing'!$C254,N1.2_Intervention_Types[Intervention Type ID],0),1),"")</f>
        <v>Replacement</v>
      </c>
      <c r="E254" s="210" t="s">
        <v>803</v>
      </c>
      <c r="F254" s="236" t="s">
        <v>804</v>
      </c>
      <c r="G254" s="236" t="s">
        <v>206</v>
      </c>
      <c r="H254" s="236" t="s">
        <v>300</v>
      </c>
      <c r="I254" s="151" t="s">
        <v>790</v>
      </c>
      <c r="J254" s="139">
        <v>2030</v>
      </c>
      <c r="K254" s="312">
        <v>8.7652930887922615E-4</v>
      </c>
      <c r="L254" s="312">
        <v>8.5899872270164162E-4</v>
      </c>
      <c r="M254" s="312">
        <v>0</v>
      </c>
      <c r="N254" s="343">
        <v>1.194927457931781E-5</v>
      </c>
      <c r="O254" s="343">
        <v>-1.3532226443412487E-5</v>
      </c>
      <c r="P254" s="365">
        <v>1.7319211256306673E-5</v>
      </c>
      <c r="Q254" s="366">
        <f t="shared" si="22"/>
        <v>2.5481501022730298E-5</v>
      </c>
      <c r="R254" s="368">
        <f t="shared" si="24"/>
        <v>8.7652930887922615E-4</v>
      </c>
      <c r="S254" s="67" t="str">
        <f>IFERROR(INDEX('N0.7_Lookup_References'!$C$13:$C$72,MATCH($A254,'N0.7_Lookup_References'!$B$13:$B$72,0)),"")</f>
        <v>km</v>
      </c>
      <c r="T254" s="338" t="str">
        <f t="shared" si="23"/>
        <v/>
      </c>
      <c r="V254" s="358">
        <v>0</v>
      </c>
      <c r="W254" s="358">
        <v>0</v>
      </c>
      <c r="X254" s="358">
        <v>0</v>
      </c>
      <c r="Y254" s="358">
        <v>0</v>
      </c>
      <c r="Z254" s="358">
        <v>0</v>
      </c>
      <c r="AA254" s="358">
        <v>8.7652930887922615E-4</v>
      </c>
      <c r="AB254" s="358">
        <v>0</v>
      </c>
      <c r="AC254" s="358">
        <v>0</v>
      </c>
      <c r="AD254" s="358">
        <v>0</v>
      </c>
      <c r="AE254" s="358">
        <v>0</v>
      </c>
      <c r="AF254" s="358">
        <v>8.5899872270164162E-4</v>
      </c>
      <c r="AG254" s="358">
        <v>0</v>
      </c>
      <c r="AH254" s="358">
        <v>0</v>
      </c>
      <c r="AI254" s="358">
        <v>0</v>
      </c>
      <c r="AJ254" s="358">
        <v>0</v>
      </c>
      <c r="AK254" s="358">
        <v>0</v>
      </c>
      <c r="AL254" s="358">
        <v>0</v>
      </c>
      <c r="AM254" s="358">
        <v>0</v>
      </c>
      <c r="AN254" s="358">
        <v>0</v>
      </c>
      <c r="AO254" s="358">
        <v>0</v>
      </c>
      <c r="AP254" s="63">
        <v>8.7652930887922615E-4</v>
      </c>
      <c r="AQ254" s="63">
        <v>8.5899872270164162E-4</v>
      </c>
      <c r="AR254" s="63">
        <v>-1.7530586177584529E-5</v>
      </c>
      <c r="AT254" s="176" cm="1">
        <f t="array" ref="AT254">SUMIFS('N1.3_Project_Listing'!$P$16:$P$829, 'N1.3_Project_Listing'!$E$16:$E$829,'N1.3_Project_Listing'!$E254, 'N1.3_Project_Listing'!$A$16:$A$829,ET_Risk_SC_Summation[[#Headers],[132kV Circuit Breaker]])</f>
        <v>0</v>
      </c>
      <c r="AU254" s="176" cm="1">
        <f t="array" ref="AU254">SUMIFS('N1.3_Project_Listing'!$P$16:$P$829, 'N1.3_Project_Listing'!$E$16:$E$829,'N1.3_Project_Listing'!$E254, 'N1.3_Project_Listing'!$A$16:$A$829,ET_Risk_SC_Summation[[#Headers],[132kV Transformer]])</f>
        <v>0</v>
      </c>
      <c r="AV254" s="176" cm="1">
        <f t="array" ref="AV254">SUMIFS('N1.3_Project_Listing'!$P$16:$P$829, 'N1.3_Project_Listing'!$E$16:$E$829,'N1.3_Project_Listing'!$E254, 'N1.3_Project_Listing'!$A$16:$A$829,ET_Risk_SC_Summation[[#Headers],[132kV Reactor]])</f>
        <v>0</v>
      </c>
      <c r="AW254" s="176" cm="1">
        <f t="array" ref="AW254">SUMIFS('N1.3_Project_Listing'!$P$16:$P$829, 'N1.3_Project_Listing'!$E$16:$E$829,'N1.3_Project_Listing'!$E254, 'N1.3_Project_Listing'!$A$16:$A$829,ET_Risk_SC_Summation[[#Headers],[132kV Underground Cable]])</f>
        <v>0</v>
      </c>
      <c r="AX254" s="176" cm="1">
        <f t="array" ref="AX254">SUMIFS('N1.3_Project_Listing'!$P$16:$P$829, 'N1.3_Project_Listing'!$E$16:$E$829,'N1.3_Project_Listing'!$E254, 'N1.3_Project_Listing'!$A$16:$A$829,ET_Risk_SC_Summation[[#Headers],[132kV OHL Conductor]])</f>
        <v>0</v>
      </c>
      <c r="AY254" s="176" cm="1">
        <f t="array" ref="AY254">SUMIFS('N1.3_Project_Listing'!$P$16:$P$829, 'N1.3_Project_Listing'!$E$16:$E$829,'N1.3_Project_Listing'!$E254, 'N1.3_Project_Listing'!$A$16:$A$829,ET_Risk_SC_Summation[[#Headers],[132kV OHL Fittings]])</f>
        <v>0</v>
      </c>
      <c r="AZ254" s="176" cm="1">
        <f t="array" ref="AZ254">SUMIFS('N1.3_Project_Listing'!$P$16:$P$829, 'N1.3_Project_Listing'!$E$16:$E$829,'N1.3_Project_Listing'!$E254, 'N1.3_Project_Listing'!$A$16:$A$829,ET_Risk_SC_Summation[[#Headers],[132kV OHL Tower]])</f>
        <v>0</v>
      </c>
      <c r="BA254" s="176" cm="1">
        <f t="array" ref="BA254">SUMIFS('N1.3_Project_Listing'!$P$16:$P$829, 'N1.3_Project_Listing'!$E$16:$E$829,'N1.3_Project_Listing'!$E254, 'N1.3_Project_Listing'!$A$16:$A$829,ET_Risk_SC_Summation[[#Headers],[275kV Circuit Breaker]])</f>
        <v>0</v>
      </c>
      <c r="BB254" s="176" cm="1">
        <f t="array" ref="BB254">SUMIFS('N1.3_Project_Listing'!$P$16:$P$829, 'N1.3_Project_Listing'!$E$16:$E$829,'N1.3_Project_Listing'!$E254, 'N1.3_Project_Listing'!$A$16:$A$829,ET_Risk_SC_Summation[[#Headers],[275kV Transformer]])</f>
        <v>0</v>
      </c>
      <c r="BC254" s="176" cm="1">
        <f t="array" ref="BC254">SUMIFS('N1.3_Project_Listing'!$P$16:$P$829, 'N1.3_Project_Listing'!$E$16:$E$829,'N1.3_Project_Listing'!$E254, 'N1.3_Project_Listing'!$A$16:$A$829,ET_Risk_SC_Summation[[#Headers],[275kV Reactor]])</f>
        <v>0</v>
      </c>
      <c r="BD254" s="176" cm="1">
        <f t="array" ref="BD254">SUMIFS('N1.3_Project_Listing'!$P$16:$P$829, 'N1.3_Project_Listing'!$E$16:$E$829,'N1.3_Project_Listing'!$E254, 'N1.3_Project_Listing'!$A$16:$A$829,ET_Risk_SC_Summation[[#Headers],[275kV Underground Cable]])</f>
        <v>0</v>
      </c>
      <c r="BE254" s="176" cm="1">
        <f t="array" ref="BE254">SUMIFS('N1.3_Project_Listing'!$P$16:$P$829, 'N1.3_Project_Listing'!$E$16:$E$829,'N1.3_Project_Listing'!$E254, 'N1.3_Project_Listing'!$A$16:$A$829,ET_Risk_SC_Summation[[#Headers],[275kV OHL Conductor]])</f>
        <v>0</v>
      </c>
      <c r="BF254" s="176" cm="1">
        <f t="array" ref="BF254">SUMIFS('N1.3_Project_Listing'!$P$16:$P$829, 'N1.3_Project_Listing'!$E$16:$E$829,'N1.3_Project_Listing'!$E254, 'N1.3_Project_Listing'!$A$16:$A$829,ET_Risk_SC_Summation[[#Headers],[275kV OHL Fittings]])</f>
        <v>0</v>
      </c>
      <c r="BG254" s="176" cm="1">
        <f t="array" ref="BG254">SUMIFS('N1.3_Project_Listing'!$P$16:$P$829, 'N1.3_Project_Listing'!$E$16:$E$829,'N1.3_Project_Listing'!$E254, 'N1.3_Project_Listing'!$A$16:$A$829,ET_Risk_SC_Summation[[#Headers],[275kV OHL Tower]])</f>
        <v>0</v>
      </c>
      <c r="BH254" s="176" cm="1">
        <f t="array" ref="BH254">SUMIFS('N1.3_Project_Listing'!$P$16:$P$829, 'N1.3_Project_Listing'!$E$16:$E$829,'N1.3_Project_Listing'!$E254, 'N1.3_Project_Listing'!$A$16:$A$829,ET_Risk_SC_Summation[[#Headers],[400kV Circuit Breaker]])</f>
        <v>0</v>
      </c>
      <c r="BI254" s="176" cm="1">
        <f t="array" ref="BI254">SUMIFS('N1.3_Project_Listing'!$P$16:$P$829, 'N1.3_Project_Listing'!$E$16:$E$829,'N1.3_Project_Listing'!$E254, 'N1.3_Project_Listing'!$A$16:$A$829,ET_Risk_SC_Summation[[#Headers],[400kV Transformer]])</f>
        <v>0</v>
      </c>
      <c r="BJ254" s="176" cm="1">
        <f t="array" ref="BJ254">SUMIFS('N1.3_Project_Listing'!$P$16:$P$829, 'N1.3_Project_Listing'!$E$16:$E$829,'N1.3_Project_Listing'!$E254, 'N1.3_Project_Listing'!$A$16:$A$829,ET_Risk_SC_Summation[[#Headers],[400kV Reactor]])</f>
        <v>0</v>
      </c>
      <c r="BK254" s="176" cm="1">
        <f t="array" ref="BK254">SUMIFS('N1.3_Project_Listing'!$P$16:$P$829, 'N1.3_Project_Listing'!$E$16:$E$829,'N1.3_Project_Listing'!$E254, 'N1.3_Project_Listing'!$A$16:$A$829,ET_Risk_SC_Summation[[#Headers],[400kV Underground Cable]])</f>
        <v>0</v>
      </c>
      <c r="BL254" s="176" cm="1">
        <f t="array" ref="BL254">SUMIFS('N1.3_Project_Listing'!$P$16:$P$829, 'N1.3_Project_Listing'!$E$16:$E$829,'N1.3_Project_Listing'!$E254, 'N1.3_Project_Listing'!$A$16:$A$829,ET_Risk_SC_Summation[[#Headers],[400kV OHL Conductor]])</f>
        <v>0</v>
      </c>
      <c r="BM254" s="176" cm="1">
        <f t="array" ref="BM254">SUMIFS('N1.3_Project_Listing'!$P$16:$P$829, 'N1.3_Project_Listing'!$E$16:$E$829,'N1.3_Project_Listing'!$E254, 'N1.3_Project_Listing'!$A$16:$A$829,ET_Risk_SC_Summation[[#Headers],[400kV OHL Fittings]])</f>
        <v>0</v>
      </c>
      <c r="BN254" s="176" cm="1">
        <f t="array" ref="BN254">SUMIFS('N1.3_Project_Listing'!$P$16:$P$829, 'N1.3_Project_Listing'!$E$16:$E$829,'N1.3_Project_Listing'!$E254, 'N1.3_Project_Listing'!$A$16:$A$829,ET_Risk_SC_Summation[[#Headers],[400kV OHL Tower]])</f>
        <v>0</v>
      </c>
      <c r="BO254" s="177" t="str">
        <f>IF(SUM(ET_Risk_SC_Summation[[#This Row],[132kV Circuit Breaker]:[400kV OHL Tower]])=0, "n/a", INDEX(ET_Risk_SC_Summation[#Headers],1,MATCH(MAX(ET_Risk_SC_Summation[[#This Row],[132kV Circuit Breaker]:[400kV OHL Tower]]),ET_Risk_SC_Summation[[#This Row],[132kV Circuit Breaker]:[400kV OHL Tower]],0)))</f>
        <v>n/a</v>
      </c>
      <c r="BP254" s="177" t="str">
        <f>IFERROR(INDEX('N0.7_Lookup_References'!$G$77:$G$98,MATCH(ET_Risk_SC_Summation[[#This Row],[Mxx Category]],'N0.7_Lookup_References'!$F$77:$F$98,0)),"")</f>
        <v/>
      </c>
    </row>
    <row r="255" spans="1:68" ht="54">
      <c r="A255" s="160" t="str">
        <f>IFERROR(INDEX(N1.2_Intervention_Types[NARM Asset Category],MATCH('N1.3_Project_Listing'!$C255,N1.2_Intervention_Types[Intervention Type ID],0),1),"")</f>
        <v>Mains</v>
      </c>
      <c r="B255" s="160" t="str">
        <f>IF($D$2="GD",IFERROR(INDEX(N1.2_Intervention_Types[C&amp;V Asset Category (GD)],MATCH('N1.3_Project_Listing'!$C255,N1.2_Intervention_Types[Intervention Type ID],0),1),""),IFERROR(INDEX(N1.2_Intervention_Types[NARM Asset Category],MATCH('N1.3_Project_Listing'!$C255,N1.2_Intervention_Types[Intervention Type ID],0),1),""))</f>
        <v>Mains</v>
      </c>
      <c r="C255" s="67">
        <f>IFERROR(INDEX(N1.2_Intervention_Types[Intervention Type ID],MATCH('N1.3_Project_Listing'!$I255,N1.2_Intervention_Types[Intervention Type],0),1),"")</f>
        <v>1</v>
      </c>
      <c r="D255" s="160" t="str">
        <f>IFERROR(INDEX(N1.2_Intervention_Types[Intervention Category],MATCH('N1.3_Project_Listing'!$C255,N1.2_Intervention_Types[Intervention Type ID],0),1),"")</f>
        <v>Replacement</v>
      </c>
      <c r="E255" s="210" t="s">
        <v>803</v>
      </c>
      <c r="F255" s="236" t="s">
        <v>804</v>
      </c>
      <c r="G255" s="236" t="s">
        <v>206</v>
      </c>
      <c r="H255" s="236" t="s">
        <v>300</v>
      </c>
      <c r="I255" s="151" t="s">
        <v>790</v>
      </c>
      <c r="J255" s="139">
        <v>2031</v>
      </c>
      <c r="K255" s="312">
        <v>8.7652930887922615E-4</v>
      </c>
      <c r="L255" s="312">
        <v>8.5899872270164162E-4</v>
      </c>
      <c r="M255" s="312">
        <v>0</v>
      </c>
      <c r="N255" s="343">
        <v>1.194927457931781E-5</v>
      </c>
      <c r="O255" s="343">
        <v>-1.3532226443412487E-5</v>
      </c>
      <c r="P255" s="365">
        <v>1.7319211256306673E-5</v>
      </c>
      <c r="Q255" s="366">
        <f t="shared" si="22"/>
        <v>2.5481501022730298E-5</v>
      </c>
      <c r="R255" s="368">
        <f t="shared" si="24"/>
        <v>8.7652930887922615E-4</v>
      </c>
      <c r="S255" s="67" t="str">
        <f>IFERROR(INDEX('N0.7_Lookup_References'!$C$13:$C$72,MATCH($A255,'N0.7_Lookup_References'!$B$13:$B$72,0)),"")</f>
        <v>km</v>
      </c>
      <c r="T255" s="338" t="str">
        <f t="shared" si="23"/>
        <v/>
      </c>
      <c r="V255" s="358">
        <v>0</v>
      </c>
      <c r="W255" s="358">
        <v>0</v>
      </c>
      <c r="X255" s="358">
        <v>0</v>
      </c>
      <c r="Y255" s="358">
        <v>0</v>
      </c>
      <c r="Z255" s="358">
        <v>0</v>
      </c>
      <c r="AA255" s="358">
        <v>8.7652930887922615E-4</v>
      </c>
      <c r="AB255" s="358">
        <v>0</v>
      </c>
      <c r="AC255" s="358">
        <v>0</v>
      </c>
      <c r="AD255" s="358">
        <v>0</v>
      </c>
      <c r="AE255" s="358">
        <v>0</v>
      </c>
      <c r="AF255" s="358">
        <v>8.5899872270164162E-4</v>
      </c>
      <c r="AG255" s="358">
        <v>0</v>
      </c>
      <c r="AH255" s="358">
        <v>0</v>
      </c>
      <c r="AI255" s="358">
        <v>0</v>
      </c>
      <c r="AJ255" s="358">
        <v>0</v>
      </c>
      <c r="AK255" s="358">
        <v>0</v>
      </c>
      <c r="AL255" s="358">
        <v>0</v>
      </c>
      <c r="AM255" s="358">
        <v>0</v>
      </c>
      <c r="AN255" s="358">
        <v>0</v>
      </c>
      <c r="AO255" s="358">
        <v>0</v>
      </c>
      <c r="AP255" s="63">
        <v>8.7652930887922615E-4</v>
      </c>
      <c r="AQ255" s="63">
        <v>8.5899872270164162E-4</v>
      </c>
      <c r="AR255" s="63">
        <v>-1.7530586177584529E-5</v>
      </c>
      <c r="AT255" s="176" cm="1">
        <f t="array" ref="AT255">SUMIFS('N1.3_Project_Listing'!$P$16:$P$829, 'N1.3_Project_Listing'!$E$16:$E$829,'N1.3_Project_Listing'!$E255, 'N1.3_Project_Listing'!$A$16:$A$829,ET_Risk_SC_Summation[[#Headers],[132kV Circuit Breaker]])</f>
        <v>0</v>
      </c>
      <c r="AU255" s="176" cm="1">
        <f t="array" ref="AU255">SUMIFS('N1.3_Project_Listing'!$P$16:$P$829, 'N1.3_Project_Listing'!$E$16:$E$829,'N1.3_Project_Listing'!$E255, 'N1.3_Project_Listing'!$A$16:$A$829,ET_Risk_SC_Summation[[#Headers],[132kV Transformer]])</f>
        <v>0</v>
      </c>
      <c r="AV255" s="176" cm="1">
        <f t="array" ref="AV255">SUMIFS('N1.3_Project_Listing'!$P$16:$P$829, 'N1.3_Project_Listing'!$E$16:$E$829,'N1.3_Project_Listing'!$E255, 'N1.3_Project_Listing'!$A$16:$A$829,ET_Risk_SC_Summation[[#Headers],[132kV Reactor]])</f>
        <v>0</v>
      </c>
      <c r="AW255" s="176" cm="1">
        <f t="array" ref="AW255">SUMIFS('N1.3_Project_Listing'!$P$16:$P$829, 'N1.3_Project_Listing'!$E$16:$E$829,'N1.3_Project_Listing'!$E255, 'N1.3_Project_Listing'!$A$16:$A$829,ET_Risk_SC_Summation[[#Headers],[132kV Underground Cable]])</f>
        <v>0</v>
      </c>
      <c r="AX255" s="176" cm="1">
        <f t="array" ref="AX255">SUMIFS('N1.3_Project_Listing'!$P$16:$P$829, 'N1.3_Project_Listing'!$E$16:$E$829,'N1.3_Project_Listing'!$E255, 'N1.3_Project_Listing'!$A$16:$A$829,ET_Risk_SC_Summation[[#Headers],[132kV OHL Conductor]])</f>
        <v>0</v>
      </c>
      <c r="AY255" s="176" cm="1">
        <f t="array" ref="AY255">SUMIFS('N1.3_Project_Listing'!$P$16:$P$829, 'N1.3_Project_Listing'!$E$16:$E$829,'N1.3_Project_Listing'!$E255, 'N1.3_Project_Listing'!$A$16:$A$829,ET_Risk_SC_Summation[[#Headers],[132kV OHL Fittings]])</f>
        <v>0</v>
      </c>
      <c r="AZ255" s="176" cm="1">
        <f t="array" ref="AZ255">SUMIFS('N1.3_Project_Listing'!$P$16:$P$829, 'N1.3_Project_Listing'!$E$16:$E$829,'N1.3_Project_Listing'!$E255, 'N1.3_Project_Listing'!$A$16:$A$829,ET_Risk_SC_Summation[[#Headers],[132kV OHL Tower]])</f>
        <v>0</v>
      </c>
      <c r="BA255" s="176" cm="1">
        <f t="array" ref="BA255">SUMIFS('N1.3_Project_Listing'!$P$16:$P$829, 'N1.3_Project_Listing'!$E$16:$E$829,'N1.3_Project_Listing'!$E255, 'N1.3_Project_Listing'!$A$16:$A$829,ET_Risk_SC_Summation[[#Headers],[275kV Circuit Breaker]])</f>
        <v>0</v>
      </c>
      <c r="BB255" s="176" cm="1">
        <f t="array" ref="BB255">SUMIFS('N1.3_Project_Listing'!$P$16:$P$829, 'N1.3_Project_Listing'!$E$16:$E$829,'N1.3_Project_Listing'!$E255, 'N1.3_Project_Listing'!$A$16:$A$829,ET_Risk_SC_Summation[[#Headers],[275kV Transformer]])</f>
        <v>0</v>
      </c>
      <c r="BC255" s="176" cm="1">
        <f t="array" ref="BC255">SUMIFS('N1.3_Project_Listing'!$P$16:$P$829, 'N1.3_Project_Listing'!$E$16:$E$829,'N1.3_Project_Listing'!$E255, 'N1.3_Project_Listing'!$A$16:$A$829,ET_Risk_SC_Summation[[#Headers],[275kV Reactor]])</f>
        <v>0</v>
      </c>
      <c r="BD255" s="176" cm="1">
        <f t="array" ref="BD255">SUMIFS('N1.3_Project_Listing'!$P$16:$P$829, 'N1.3_Project_Listing'!$E$16:$E$829,'N1.3_Project_Listing'!$E255, 'N1.3_Project_Listing'!$A$16:$A$829,ET_Risk_SC_Summation[[#Headers],[275kV Underground Cable]])</f>
        <v>0</v>
      </c>
      <c r="BE255" s="176" cm="1">
        <f t="array" ref="BE255">SUMIFS('N1.3_Project_Listing'!$P$16:$P$829, 'N1.3_Project_Listing'!$E$16:$E$829,'N1.3_Project_Listing'!$E255, 'N1.3_Project_Listing'!$A$16:$A$829,ET_Risk_SC_Summation[[#Headers],[275kV OHL Conductor]])</f>
        <v>0</v>
      </c>
      <c r="BF255" s="176" cm="1">
        <f t="array" ref="BF255">SUMIFS('N1.3_Project_Listing'!$P$16:$P$829, 'N1.3_Project_Listing'!$E$16:$E$829,'N1.3_Project_Listing'!$E255, 'N1.3_Project_Listing'!$A$16:$A$829,ET_Risk_SC_Summation[[#Headers],[275kV OHL Fittings]])</f>
        <v>0</v>
      </c>
      <c r="BG255" s="176" cm="1">
        <f t="array" ref="BG255">SUMIFS('N1.3_Project_Listing'!$P$16:$P$829, 'N1.3_Project_Listing'!$E$16:$E$829,'N1.3_Project_Listing'!$E255, 'N1.3_Project_Listing'!$A$16:$A$829,ET_Risk_SC_Summation[[#Headers],[275kV OHL Tower]])</f>
        <v>0</v>
      </c>
      <c r="BH255" s="176" cm="1">
        <f t="array" ref="BH255">SUMIFS('N1.3_Project_Listing'!$P$16:$P$829, 'N1.3_Project_Listing'!$E$16:$E$829,'N1.3_Project_Listing'!$E255, 'N1.3_Project_Listing'!$A$16:$A$829,ET_Risk_SC_Summation[[#Headers],[400kV Circuit Breaker]])</f>
        <v>0</v>
      </c>
      <c r="BI255" s="176" cm="1">
        <f t="array" ref="BI255">SUMIFS('N1.3_Project_Listing'!$P$16:$P$829, 'N1.3_Project_Listing'!$E$16:$E$829,'N1.3_Project_Listing'!$E255, 'N1.3_Project_Listing'!$A$16:$A$829,ET_Risk_SC_Summation[[#Headers],[400kV Transformer]])</f>
        <v>0</v>
      </c>
      <c r="BJ255" s="176" cm="1">
        <f t="array" ref="BJ255">SUMIFS('N1.3_Project_Listing'!$P$16:$P$829, 'N1.3_Project_Listing'!$E$16:$E$829,'N1.3_Project_Listing'!$E255, 'N1.3_Project_Listing'!$A$16:$A$829,ET_Risk_SC_Summation[[#Headers],[400kV Reactor]])</f>
        <v>0</v>
      </c>
      <c r="BK255" s="176" cm="1">
        <f t="array" ref="BK255">SUMIFS('N1.3_Project_Listing'!$P$16:$P$829, 'N1.3_Project_Listing'!$E$16:$E$829,'N1.3_Project_Listing'!$E255, 'N1.3_Project_Listing'!$A$16:$A$829,ET_Risk_SC_Summation[[#Headers],[400kV Underground Cable]])</f>
        <v>0</v>
      </c>
      <c r="BL255" s="176" cm="1">
        <f t="array" ref="BL255">SUMIFS('N1.3_Project_Listing'!$P$16:$P$829, 'N1.3_Project_Listing'!$E$16:$E$829,'N1.3_Project_Listing'!$E255, 'N1.3_Project_Listing'!$A$16:$A$829,ET_Risk_SC_Summation[[#Headers],[400kV OHL Conductor]])</f>
        <v>0</v>
      </c>
      <c r="BM255" s="176" cm="1">
        <f t="array" ref="BM255">SUMIFS('N1.3_Project_Listing'!$P$16:$P$829, 'N1.3_Project_Listing'!$E$16:$E$829,'N1.3_Project_Listing'!$E255, 'N1.3_Project_Listing'!$A$16:$A$829,ET_Risk_SC_Summation[[#Headers],[400kV OHL Fittings]])</f>
        <v>0</v>
      </c>
      <c r="BN255" s="176" cm="1">
        <f t="array" ref="BN255">SUMIFS('N1.3_Project_Listing'!$P$16:$P$829, 'N1.3_Project_Listing'!$E$16:$E$829,'N1.3_Project_Listing'!$E255, 'N1.3_Project_Listing'!$A$16:$A$829,ET_Risk_SC_Summation[[#Headers],[400kV OHL Tower]])</f>
        <v>0</v>
      </c>
      <c r="BO255" s="177" t="str">
        <f>IF(SUM(ET_Risk_SC_Summation[[#This Row],[132kV Circuit Breaker]:[400kV OHL Tower]])=0, "n/a", INDEX(ET_Risk_SC_Summation[#Headers],1,MATCH(MAX(ET_Risk_SC_Summation[[#This Row],[132kV Circuit Breaker]:[400kV OHL Tower]]),ET_Risk_SC_Summation[[#This Row],[132kV Circuit Breaker]:[400kV OHL Tower]],0)))</f>
        <v>n/a</v>
      </c>
      <c r="BP255" s="177" t="str">
        <f>IFERROR(INDEX('N0.7_Lookup_References'!$G$77:$G$98,MATCH(ET_Risk_SC_Summation[[#This Row],[Mxx Category]],'N0.7_Lookup_References'!$F$77:$F$98,0)),"")</f>
        <v/>
      </c>
    </row>
    <row r="256" spans="1:68" ht="54">
      <c r="A256" s="160" t="str">
        <f>IFERROR(INDEX(N1.2_Intervention_Types[NARM Asset Category],MATCH('N1.3_Project_Listing'!$C256,N1.2_Intervention_Types[Intervention Type ID],0),1),"")</f>
        <v>Mains</v>
      </c>
      <c r="B256" s="160" t="str">
        <f>IF($D$2="GD",IFERROR(INDEX(N1.2_Intervention_Types[C&amp;V Asset Category (GD)],MATCH('N1.3_Project_Listing'!$C256,N1.2_Intervention_Types[Intervention Type ID],0),1),""),IFERROR(INDEX(N1.2_Intervention_Types[NARM Asset Category],MATCH('N1.3_Project_Listing'!$C256,N1.2_Intervention_Types[Intervention Type ID],0),1),""))</f>
        <v>Mains</v>
      </c>
      <c r="C256" s="67">
        <f>IFERROR(INDEX(N1.2_Intervention_Types[Intervention Type ID],MATCH('N1.3_Project_Listing'!$I256,N1.2_Intervention_Types[Intervention Type],0),1),"")</f>
        <v>1</v>
      </c>
      <c r="D256" s="160" t="str">
        <f>IFERROR(INDEX(N1.2_Intervention_Types[Intervention Category],MATCH('N1.3_Project_Listing'!$C256,N1.2_Intervention_Types[Intervention Type ID],0),1),"")</f>
        <v>Replacement</v>
      </c>
      <c r="E256" s="210" t="s">
        <v>805</v>
      </c>
      <c r="F256" s="236" t="s">
        <v>806</v>
      </c>
      <c r="G256" s="236" t="s">
        <v>181</v>
      </c>
      <c r="H256" s="236" t="s">
        <v>300</v>
      </c>
      <c r="I256" s="151" t="s">
        <v>790</v>
      </c>
      <c r="J256" s="139">
        <v>2027</v>
      </c>
      <c r="K256" s="312">
        <v>12.915542125811712</v>
      </c>
      <c r="L256" s="312">
        <v>12.657231283295477</v>
      </c>
      <c r="M256" s="312">
        <v>0</v>
      </c>
      <c r="N256" s="343">
        <v>0.44486820679843669</v>
      </c>
      <c r="O256" s="343">
        <v>2.0751446893725819E-2</v>
      </c>
      <c r="P256" s="365">
        <v>7.560964407214624</v>
      </c>
      <c r="Q256" s="366">
        <f t="shared" si="22"/>
        <v>0.42411675990471087</v>
      </c>
      <c r="R256" s="368">
        <f t="shared" si="24"/>
        <v>12.915542125811712</v>
      </c>
      <c r="S256" s="67" t="str">
        <f>IFERROR(INDEX('N0.7_Lookup_References'!$C$13:$C$72,MATCH($A256,'N0.7_Lookup_References'!$B$13:$B$72,0)),"")</f>
        <v>km</v>
      </c>
      <c r="T256" s="338" t="str">
        <f t="shared" si="23"/>
        <v>Difference</v>
      </c>
      <c r="V256" s="358">
        <v>0</v>
      </c>
      <c r="W256" s="358">
        <v>0</v>
      </c>
      <c r="X256" s="358">
        <v>0</v>
      </c>
      <c r="Y256" s="358">
        <v>0</v>
      </c>
      <c r="Z256" s="358">
        <v>0</v>
      </c>
      <c r="AA256" s="358">
        <v>0</v>
      </c>
      <c r="AB256" s="358">
        <v>0</v>
      </c>
      <c r="AC256" s="358">
        <v>6.9183232123761815</v>
      </c>
      <c r="AD256" s="358">
        <v>0</v>
      </c>
      <c r="AE256" s="358">
        <v>5.99721891343553</v>
      </c>
      <c r="AF256" s="358">
        <v>12.657231283295477</v>
      </c>
      <c r="AG256" s="358">
        <v>0</v>
      </c>
      <c r="AH256" s="358">
        <v>0</v>
      </c>
      <c r="AI256" s="358">
        <v>0</v>
      </c>
      <c r="AJ256" s="358">
        <v>0</v>
      </c>
      <c r="AK256" s="358">
        <v>0</v>
      </c>
      <c r="AL256" s="358">
        <v>0</v>
      </c>
      <c r="AM256" s="358">
        <v>0</v>
      </c>
      <c r="AN256" s="358">
        <v>0</v>
      </c>
      <c r="AO256" s="358">
        <v>0</v>
      </c>
      <c r="AP256" s="63">
        <v>12.915542125811712</v>
      </c>
      <c r="AQ256" s="63">
        <v>12.657231283295477</v>
      </c>
      <c r="AR256" s="63">
        <v>-0.25831084251623437</v>
      </c>
      <c r="AT256" s="176" cm="1">
        <f t="array" ref="AT256">SUMIFS('N1.3_Project_Listing'!$P$16:$P$829, 'N1.3_Project_Listing'!$E$16:$E$829,'N1.3_Project_Listing'!$E256, 'N1.3_Project_Listing'!$A$16:$A$829,ET_Risk_SC_Summation[[#Headers],[132kV Circuit Breaker]])</f>
        <v>0</v>
      </c>
      <c r="AU256" s="176" cm="1">
        <f t="array" ref="AU256">SUMIFS('N1.3_Project_Listing'!$P$16:$P$829, 'N1.3_Project_Listing'!$E$16:$E$829,'N1.3_Project_Listing'!$E256, 'N1.3_Project_Listing'!$A$16:$A$829,ET_Risk_SC_Summation[[#Headers],[132kV Transformer]])</f>
        <v>0</v>
      </c>
      <c r="AV256" s="176" cm="1">
        <f t="array" ref="AV256">SUMIFS('N1.3_Project_Listing'!$P$16:$P$829, 'N1.3_Project_Listing'!$E$16:$E$829,'N1.3_Project_Listing'!$E256, 'N1.3_Project_Listing'!$A$16:$A$829,ET_Risk_SC_Summation[[#Headers],[132kV Reactor]])</f>
        <v>0</v>
      </c>
      <c r="AW256" s="176" cm="1">
        <f t="array" ref="AW256">SUMIFS('N1.3_Project_Listing'!$P$16:$P$829, 'N1.3_Project_Listing'!$E$16:$E$829,'N1.3_Project_Listing'!$E256, 'N1.3_Project_Listing'!$A$16:$A$829,ET_Risk_SC_Summation[[#Headers],[132kV Underground Cable]])</f>
        <v>0</v>
      </c>
      <c r="AX256" s="176" cm="1">
        <f t="array" ref="AX256">SUMIFS('N1.3_Project_Listing'!$P$16:$P$829, 'N1.3_Project_Listing'!$E$16:$E$829,'N1.3_Project_Listing'!$E256, 'N1.3_Project_Listing'!$A$16:$A$829,ET_Risk_SC_Summation[[#Headers],[132kV OHL Conductor]])</f>
        <v>0</v>
      </c>
      <c r="AY256" s="176" cm="1">
        <f t="array" ref="AY256">SUMIFS('N1.3_Project_Listing'!$P$16:$P$829, 'N1.3_Project_Listing'!$E$16:$E$829,'N1.3_Project_Listing'!$E256, 'N1.3_Project_Listing'!$A$16:$A$829,ET_Risk_SC_Summation[[#Headers],[132kV OHL Fittings]])</f>
        <v>0</v>
      </c>
      <c r="AZ256" s="176" cm="1">
        <f t="array" ref="AZ256">SUMIFS('N1.3_Project_Listing'!$P$16:$P$829, 'N1.3_Project_Listing'!$E$16:$E$829,'N1.3_Project_Listing'!$E256, 'N1.3_Project_Listing'!$A$16:$A$829,ET_Risk_SC_Summation[[#Headers],[132kV OHL Tower]])</f>
        <v>0</v>
      </c>
      <c r="BA256" s="176" cm="1">
        <f t="array" ref="BA256">SUMIFS('N1.3_Project_Listing'!$P$16:$P$829, 'N1.3_Project_Listing'!$E$16:$E$829,'N1.3_Project_Listing'!$E256, 'N1.3_Project_Listing'!$A$16:$A$829,ET_Risk_SC_Summation[[#Headers],[275kV Circuit Breaker]])</f>
        <v>0</v>
      </c>
      <c r="BB256" s="176" cm="1">
        <f t="array" ref="BB256">SUMIFS('N1.3_Project_Listing'!$P$16:$P$829, 'N1.3_Project_Listing'!$E$16:$E$829,'N1.3_Project_Listing'!$E256, 'N1.3_Project_Listing'!$A$16:$A$829,ET_Risk_SC_Summation[[#Headers],[275kV Transformer]])</f>
        <v>0</v>
      </c>
      <c r="BC256" s="176" cm="1">
        <f t="array" ref="BC256">SUMIFS('N1.3_Project_Listing'!$P$16:$P$829, 'N1.3_Project_Listing'!$E$16:$E$829,'N1.3_Project_Listing'!$E256, 'N1.3_Project_Listing'!$A$16:$A$829,ET_Risk_SC_Summation[[#Headers],[275kV Reactor]])</f>
        <v>0</v>
      </c>
      <c r="BD256" s="176" cm="1">
        <f t="array" ref="BD256">SUMIFS('N1.3_Project_Listing'!$P$16:$P$829, 'N1.3_Project_Listing'!$E$16:$E$829,'N1.3_Project_Listing'!$E256, 'N1.3_Project_Listing'!$A$16:$A$829,ET_Risk_SC_Summation[[#Headers],[275kV Underground Cable]])</f>
        <v>0</v>
      </c>
      <c r="BE256" s="176" cm="1">
        <f t="array" ref="BE256">SUMIFS('N1.3_Project_Listing'!$P$16:$P$829, 'N1.3_Project_Listing'!$E$16:$E$829,'N1.3_Project_Listing'!$E256, 'N1.3_Project_Listing'!$A$16:$A$829,ET_Risk_SC_Summation[[#Headers],[275kV OHL Conductor]])</f>
        <v>0</v>
      </c>
      <c r="BF256" s="176" cm="1">
        <f t="array" ref="BF256">SUMIFS('N1.3_Project_Listing'!$P$16:$P$829, 'N1.3_Project_Listing'!$E$16:$E$829,'N1.3_Project_Listing'!$E256, 'N1.3_Project_Listing'!$A$16:$A$829,ET_Risk_SC_Summation[[#Headers],[275kV OHL Fittings]])</f>
        <v>0</v>
      </c>
      <c r="BG256" s="176" cm="1">
        <f t="array" ref="BG256">SUMIFS('N1.3_Project_Listing'!$P$16:$P$829, 'N1.3_Project_Listing'!$E$16:$E$829,'N1.3_Project_Listing'!$E256, 'N1.3_Project_Listing'!$A$16:$A$829,ET_Risk_SC_Summation[[#Headers],[275kV OHL Tower]])</f>
        <v>0</v>
      </c>
      <c r="BH256" s="176" cm="1">
        <f t="array" ref="BH256">SUMIFS('N1.3_Project_Listing'!$P$16:$P$829, 'N1.3_Project_Listing'!$E$16:$E$829,'N1.3_Project_Listing'!$E256, 'N1.3_Project_Listing'!$A$16:$A$829,ET_Risk_SC_Summation[[#Headers],[400kV Circuit Breaker]])</f>
        <v>0</v>
      </c>
      <c r="BI256" s="176" cm="1">
        <f t="array" ref="BI256">SUMIFS('N1.3_Project_Listing'!$P$16:$P$829, 'N1.3_Project_Listing'!$E$16:$E$829,'N1.3_Project_Listing'!$E256, 'N1.3_Project_Listing'!$A$16:$A$829,ET_Risk_SC_Summation[[#Headers],[400kV Transformer]])</f>
        <v>0</v>
      </c>
      <c r="BJ256" s="176" cm="1">
        <f t="array" ref="BJ256">SUMIFS('N1.3_Project_Listing'!$P$16:$P$829, 'N1.3_Project_Listing'!$E$16:$E$829,'N1.3_Project_Listing'!$E256, 'N1.3_Project_Listing'!$A$16:$A$829,ET_Risk_SC_Summation[[#Headers],[400kV Reactor]])</f>
        <v>0</v>
      </c>
      <c r="BK256" s="176" cm="1">
        <f t="array" ref="BK256">SUMIFS('N1.3_Project_Listing'!$P$16:$P$829, 'N1.3_Project_Listing'!$E$16:$E$829,'N1.3_Project_Listing'!$E256, 'N1.3_Project_Listing'!$A$16:$A$829,ET_Risk_SC_Summation[[#Headers],[400kV Underground Cable]])</f>
        <v>0</v>
      </c>
      <c r="BL256" s="176" cm="1">
        <f t="array" ref="BL256">SUMIFS('N1.3_Project_Listing'!$P$16:$P$829, 'N1.3_Project_Listing'!$E$16:$E$829,'N1.3_Project_Listing'!$E256, 'N1.3_Project_Listing'!$A$16:$A$829,ET_Risk_SC_Summation[[#Headers],[400kV OHL Conductor]])</f>
        <v>0</v>
      </c>
      <c r="BM256" s="176" cm="1">
        <f t="array" ref="BM256">SUMIFS('N1.3_Project_Listing'!$P$16:$P$829, 'N1.3_Project_Listing'!$E$16:$E$829,'N1.3_Project_Listing'!$E256, 'N1.3_Project_Listing'!$A$16:$A$829,ET_Risk_SC_Summation[[#Headers],[400kV OHL Fittings]])</f>
        <v>0</v>
      </c>
      <c r="BN256" s="176" cm="1">
        <f t="array" ref="BN256">SUMIFS('N1.3_Project_Listing'!$P$16:$P$829, 'N1.3_Project_Listing'!$E$16:$E$829,'N1.3_Project_Listing'!$E256, 'N1.3_Project_Listing'!$A$16:$A$829,ET_Risk_SC_Summation[[#Headers],[400kV OHL Tower]])</f>
        <v>0</v>
      </c>
      <c r="BO256" s="177" t="str">
        <f>IF(SUM(ET_Risk_SC_Summation[[#This Row],[132kV Circuit Breaker]:[400kV OHL Tower]])=0, "n/a", INDEX(ET_Risk_SC_Summation[#Headers],1,MATCH(MAX(ET_Risk_SC_Summation[[#This Row],[132kV Circuit Breaker]:[400kV OHL Tower]]),ET_Risk_SC_Summation[[#This Row],[132kV Circuit Breaker]:[400kV OHL Tower]],0)))</f>
        <v>n/a</v>
      </c>
      <c r="BP256" s="177" t="str">
        <f>IFERROR(INDEX('N0.7_Lookup_References'!$G$77:$G$98,MATCH(ET_Risk_SC_Summation[[#This Row],[Mxx Category]],'N0.7_Lookup_References'!$F$77:$F$98,0)),"")</f>
        <v/>
      </c>
    </row>
    <row r="257" spans="1:68" ht="54">
      <c r="A257" s="160" t="str">
        <f>IFERROR(INDEX(N1.2_Intervention_Types[NARM Asset Category],MATCH('N1.3_Project_Listing'!$C257,N1.2_Intervention_Types[Intervention Type ID],0),1),"")</f>
        <v>Mains</v>
      </c>
      <c r="B257" s="160" t="str">
        <f>IF($D$2="GD",IFERROR(INDEX(N1.2_Intervention_Types[C&amp;V Asset Category (GD)],MATCH('N1.3_Project_Listing'!$C257,N1.2_Intervention_Types[Intervention Type ID],0),1),""),IFERROR(INDEX(N1.2_Intervention_Types[NARM Asset Category],MATCH('N1.3_Project_Listing'!$C257,N1.2_Intervention_Types[Intervention Type ID],0),1),""))</f>
        <v>Mains</v>
      </c>
      <c r="C257" s="67">
        <f>IFERROR(INDEX(N1.2_Intervention_Types[Intervention Type ID],MATCH('N1.3_Project_Listing'!$I257,N1.2_Intervention_Types[Intervention Type],0),1),"")</f>
        <v>1</v>
      </c>
      <c r="D257" s="160" t="str">
        <f>IFERROR(INDEX(N1.2_Intervention_Types[Intervention Category],MATCH('N1.3_Project_Listing'!$C257,N1.2_Intervention_Types[Intervention Type ID],0),1),"")</f>
        <v>Replacement</v>
      </c>
      <c r="E257" s="210" t="s">
        <v>805</v>
      </c>
      <c r="F257" s="236" t="s">
        <v>806</v>
      </c>
      <c r="G257" s="236" t="s">
        <v>181</v>
      </c>
      <c r="H257" s="236" t="s">
        <v>300</v>
      </c>
      <c r="I257" s="151" t="s">
        <v>790</v>
      </c>
      <c r="J257" s="139">
        <v>2028</v>
      </c>
      <c r="K257" s="312">
        <v>12.915542125811712</v>
      </c>
      <c r="L257" s="312">
        <v>12.657231283295477</v>
      </c>
      <c r="M257" s="312">
        <v>0</v>
      </c>
      <c r="N257" s="343">
        <v>0.44486820679843669</v>
      </c>
      <c r="O257" s="343">
        <v>2.0751446893725819E-2</v>
      </c>
      <c r="P257" s="365">
        <v>7.560964407214624</v>
      </c>
      <c r="Q257" s="366">
        <f t="shared" si="22"/>
        <v>0.42411675990471087</v>
      </c>
      <c r="R257" s="368">
        <f t="shared" si="24"/>
        <v>12.915542125811712</v>
      </c>
      <c r="S257" s="67" t="str">
        <f>IFERROR(INDEX('N0.7_Lookup_References'!$C$13:$C$72,MATCH($A257,'N0.7_Lookup_References'!$B$13:$B$72,0)),"")</f>
        <v>km</v>
      </c>
      <c r="T257" s="338" t="str">
        <f t="shared" si="23"/>
        <v>Difference</v>
      </c>
      <c r="V257" s="358">
        <v>0</v>
      </c>
      <c r="W257" s="358">
        <v>0</v>
      </c>
      <c r="X257" s="358">
        <v>0</v>
      </c>
      <c r="Y257" s="358">
        <v>0</v>
      </c>
      <c r="Z257" s="358">
        <v>0</v>
      </c>
      <c r="AA257" s="358">
        <v>0</v>
      </c>
      <c r="AB257" s="358">
        <v>0</v>
      </c>
      <c r="AC257" s="358">
        <v>6.9183232123761815</v>
      </c>
      <c r="AD257" s="358">
        <v>0</v>
      </c>
      <c r="AE257" s="358">
        <v>5.99721891343553</v>
      </c>
      <c r="AF257" s="358">
        <v>12.657231283295477</v>
      </c>
      <c r="AG257" s="358">
        <v>0</v>
      </c>
      <c r="AH257" s="358">
        <v>0</v>
      </c>
      <c r="AI257" s="358">
        <v>0</v>
      </c>
      <c r="AJ257" s="358">
        <v>0</v>
      </c>
      <c r="AK257" s="358">
        <v>0</v>
      </c>
      <c r="AL257" s="358">
        <v>0</v>
      </c>
      <c r="AM257" s="358">
        <v>0</v>
      </c>
      <c r="AN257" s="358">
        <v>0</v>
      </c>
      <c r="AO257" s="358">
        <v>0</v>
      </c>
      <c r="AP257" s="63">
        <v>12.915542125811712</v>
      </c>
      <c r="AQ257" s="63">
        <v>12.657231283295477</v>
      </c>
      <c r="AR257" s="63">
        <v>-0.25831084251623437</v>
      </c>
      <c r="AT257" s="176" cm="1">
        <f t="array" ref="AT257">SUMIFS('N1.3_Project_Listing'!$P$16:$P$829, 'N1.3_Project_Listing'!$E$16:$E$829,'N1.3_Project_Listing'!$E257, 'N1.3_Project_Listing'!$A$16:$A$829,ET_Risk_SC_Summation[[#Headers],[132kV Circuit Breaker]])</f>
        <v>0</v>
      </c>
      <c r="AU257" s="176" cm="1">
        <f t="array" ref="AU257">SUMIFS('N1.3_Project_Listing'!$P$16:$P$829, 'N1.3_Project_Listing'!$E$16:$E$829,'N1.3_Project_Listing'!$E257, 'N1.3_Project_Listing'!$A$16:$A$829,ET_Risk_SC_Summation[[#Headers],[132kV Transformer]])</f>
        <v>0</v>
      </c>
      <c r="AV257" s="176" cm="1">
        <f t="array" ref="AV257">SUMIFS('N1.3_Project_Listing'!$P$16:$P$829, 'N1.3_Project_Listing'!$E$16:$E$829,'N1.3_Project_Listing'!$E257, 'N1.3_Project_Listing'!$A$16:$A$829,ET_Risk_SC_Summation[[#Headers],[132kV Reactor]])</f>
        <v>0</v>
      </c>
      <c r="AW257" s="176" cm="1">
        <f t="array" ref="AW257">SUMIFS('N1.3_Project_Listing'!$P$16:$P$829, 'N1.3_Project_Listing'!$E$16:$E$829,'N1.3_Project_Listing'!$E257, 'N1.3_Project_Listing'!$A$16:$A$829,ET_Risk_SC_Summation[[#Headers],[132kV Underground Cable]])</f>
        <v>0</v>
      </c>
      <c r="AX257" s="176" cm="1">
        <f t="array" ref="AX257">SUMIFS('N1.3_Project_Listing'!$P$16:$P$829, 'N1.3_Project_Listing'!$E$16:$E$829,'N1.3_Project_Listing'!$E257, 'N1.3_Project_Listing'!$A$16:$A$829,ET_Risk_SC_Summation[[#Headers],[132kV OHL Conductor]])</f>
        <v>0</v>
      </c>
      <c r="AY257" s="176" cm="1">
        <f t="array" ref="AY257">SUMIFS('N1.3_Project_Listing'!$P$16:$P$829, 'N1.3_Project_Listing'!$E$16:$E$829,'N1.3_Project_Listing'!$E257, 'N1.3_Project_Listing'!$A$16:$A$829,ET_Risk_SC_Summation[[#Headers],[132kV OHL Fittings]])</f>
        <v>0</v>
      </c>
      <c r="AZ257" s="176" cm="1">
        <f t="array" ref="AZ257">SUMIFS('N1.3_Project_Listing'!$P$16:$P$829, 'N1.3_Project_Listing'!$E$16:$E$829,'N1.3_Project_Listing'!$E257, 'N1.3_Project_Listing'!$A$16:$A$829,ET_Risk_SC_Summation[[#Headers],[132kV OHL Tower]])</f>
        <v>0</v>
      </c>
      <c r="BA257" s="176" cm="1">
        <f t="array" ref="BA257">SUMIFS('N1.3_Project_Listing'!$P$16:$P$829, 'N1.3_Project_Listing'!$E$16:$E$829,'N1.3_Project_Listing'!$E257, 'N1.3_Project_Listing'!$A$16:$A$829,ET_Risk_SC_Summation[[#Headers],[275kV Circuit Breaker]])</f>
        <v>0</v>
      </c>
      <c r="BB257" s="176" cm="1">
        <f t="array" ref="BB257">SUMIFS('N1.3_Project_Listing'!$P$16:$P$829, 'N1.3_Project_Listing'!$E$16:$E$829,'N1.3_Project_Listing'!$E257, 'N1.3_Project_Listing'!$A$16:$A$829,ET_Risk_SC_Summation[[#Headers],[275kV Transformer]])</f>
        <v>0</v>
      </c>
      <c r="BC257" s="176" cm="1">
        <f t="array" ref="BC257">SUMIFS('N1.3_Project_Listing'!$P$16:$P$829, 'N1.3_Project_Listing'!$E$16:$E$829,'N1.3_Project_Listing'!$E257, 'N1.3_Project_Listing'!$A$16:$A$829,ET_Risk_SC_Summation[[#Headers],[275kV Reactor]])</f>
        <v>0</v>
      </c>
      <c r="BD257" s="176" cm="1">
        <f t="array" ref="BD257">SUMIFS('N1.3_Project_Listing'!$P$16:$P$829, 'N1.3_Project_Listing'!$E$16:$E$829,'N1.3_Project_Listing'!$E257, 'N1.3_Project_Listing'!$A$16:$A$829,ET_Risk_SC_Summation[[#Headers],[275kV Underground Cable]])</f>
        <v>0</v>
      </c>
      <c r="BE257" s="176" cm="1">
        <f t="array" ref="BE257">SUMIFS('N1.3_Project_Listing'!$P$16:$P$829, 'N1.3_Project_Listing'!$E$16:$E$829,'N1.3_Project_Listing'!$E257, 'N1.3_Project_Listing'!$A$16:$A$829,ET_Risk_SC_Summation[[#Headers],[275kV OHL Conductor]])</f>
        <v>0</v>
      </c>
      <c r="BF257" s="176" cm="1">
        <f t="array" ref="BF257">SUMIFS('N1.3_Project_Listing'!$P$16:$P$829, 'N1.3_Project_Listing'!$E$16:$E$829,'N1.3_Project_Listing'!$E257, 'N1.3_Project_Listing'!$A$16:$A$829,ET_Risk_SC_Summation[[#Headers],[275kV OHL Fittings]])</f>
        <v>0</v>
      </c>
      <c r="BG257" s="176" cm="1">
        <f t="array" ref="BG257">SUMIFS('N1.3_Project_Listing'!$P$16:$P$829, 'N1.3_Project_Listing'!$E$16:$E$829,'N1.3_Project_Listing'!$E257, 'N1.3_Project_Listing'!$A$16:$A$829,ET_Risk_SC_Summation[[#Headers],[275kV OHL Tower]])</f>
        <v>0</v>
      </c>
      <c r="BH257" s="176" cm="1">
        <f t="array" ref="BH257">SUMIFS('N1.3_Project_Listing'!$P$16:$P$829, 'N1.3_Project_Listing'!$E$16:$E$829,'N1.3_Project_Listing'!$E257, 'N1.3_Project_Listing'!$A$16:$A$829,ET_Risk_SC_Summation[[#Headers],[400kV Circuit Breaker]])</f>
        <v>0</v>
      </c>
      <c r="BI257" s="176" cm="1">
        <f t="array" ref="BI257">SUMIFS('N1.3_Project_Listing'!$P$16:$P$829, 'N1.3_Project_Listing'!$E$16:$E$829,'N1.3_Project_Listing'!$E257, 'N1.3_Project_Listing'!$A$16:$A$829,ET_Risk_SC_Summation[[#Headers],[400kV Transformer]])</f>
        <v>0</v>
      </c>
      <c r="BJ257" s="176" cm="1">
        <f t="array" ref="BJ257">SUMIFS('N1.3_Project_Listing'!$P$16:$P$829, 'N1.3_Project_Listing'!$E$16:$E$829,'N1.3_Project_Listing'!$E257, 'N1.3_Project_Listing'!$A$16:$A$829,ET_Risk_SC_Summation[[#Headers],[400kV Reactor]])</f>
        <v>0</v>
      </c>
      <c r="BK257" s="176" cm="1">
        <f t="array" ref="BK257">SUMIFS('N1.3_Project_Listing'!$P$16:$P$829, 'N1.3_Project_Listing'!$E$16:$E$829,'N1.3_Project_Listing'!$E257, 'N1.3_Project_Listing'!$A$16:$A$829,ET_Risk_SC_Summation[[#Headers],[400kV Underground Cable]])</f>
        <v>0</v>
      </c>
      <c r="BL257" s="176" cm="1">
        <f t="array" ref="BL257">SUMIFS('N1.3_Project_Listing'!$P$16:$P$829, 'N1.3_Project_Listing'!$E$16:$E$829,'N1.3_Project_Listing'!$E257, 'N1.3_Project_Listing'!$A$16:$A$829,ET_Risk_SC_Summation[[#Headers],[400kV OHL Conductor]])</f>
        <v>0</v>
      </c>
      <c r="BM257" s="176" cm="1">
        <f t="array" ref="BM257">SUMIFS('N1.3_Project_Listing'!$P$16:$P$829, 'N1.3_Project_Listing'!$E$16:$E$829,'N1.3_Project_Listing'!$E257, 'N1.3_Project_Listing'!$A$16:$A$829,ET_Risk_SC_Summation[[#Headers],[400kV OHL Fittings]])</f>
        <v>0</v>
      </c>
      <c r="BN257" s="176" cm="1">
        <f t="array" ref="BN257">SUMIFS('N1.3_Project_Listing'!$P$16:$P$829, 'N1.3_Project_Listing'!$E$16:$E$829,'N1.3_Project_Listing'!$E257, 'N1.3_Project_Listing'!$A$16:$A$829,ET_Risk_SC_Summation[[#Headers],[400kV OHL Tower]])</f>
        <v>0</v>
      </c>
      <c r="BO257" s="177" t="str">
        <f>IF(SUM(ET_Risk_SC_Summation[[#This Row],[132kV Circuit Breaker]:[400kV OHL Tower]])=0, "n/a", INDEX(ET_Risk_SC_Summation[#Headers],1,MATCH(MAX(ET_Risk_SC_Summation[[#This Row],[132kV Circuit Breaker]:[400kV OHL Tower]]),ET_Risk_SC_Summation[[#This Row],[132kV Circuit Breaker]:[400kV OHL Tower]],0)))</f>
        <v>n/a</v>
      </c>
      <c r="BP257" s="177" t="str">
        <f>IFERROR(INDEX('N0.7_Lookup_References'!$G$77:$G$98,MATCH(ET_Risk_SC_Summation[[#This Row],[Mxx Category]],'N0.7_Lookup_References'!$F$77:$F$98,0)),"")</f>
        <v/>
      </c>
    </row>
    <row r="258" spans="1:68" ht="54">
      <c r="A258" s="160" t="str">
        <f>IFERROR(INDEX(N1.2_Intervention_Types[NARM Asset Category],MATCH('N1.3_Project_Listing'!$C258,N1.2_Intervention_Types[Intervention Type ID],0),1),"")</f>
        <v>Mains</v>
      </c>
      <c r="B258" s="160" t="str">
        <f>IF($D$2="GD",IFERROR(INDEX(N1.2_Intervention_Types[C&amp;V Asset Category (GD)],MATCH('N1.3_Project_Listing'!$C258,N1.2_Intervention_Types[Intervention Type ID],0),1),""),IFERROR(INDEX(N1.2_Intervention_Types[NARM Asset Category],MATCH('N1.3_Project_Listing'!$C258,N1.2_Intervention_Types[Intervention Type ID],0),1),""))</f>
        <v>Mains</v>
      </c>
      <c r="C258" s="67">
        <f>IFERROR(INDEX(N1.2_Intervention_Types[Intervention Type ID],MATCH('N1.3_Project_Listing'!$I258,N1.2_Intervention_Types[Intervention Type],0),1),"")</f>
        <v>1</v>
      </c>
      <c r="D258" s="160" t="str">
        <f>IFERROR(INDEX(N1.2_Intervention_Types[Intervention Category],MATCH('N1.3_Project_Listing'!$C258,N1.2_Intervention_Types[Intervention Type ID],0),1),"")</f>
        <v>Replacement</v>
      </c>
      <c r="E258" s="210" t="s">
        <v>805</v>
      </c>
      <c r="F258" s="236" t="s">
        <v>806</v>
      </c>
      <c r="G258" s="236" t="s">
        <v>181</v>
      </c>
      <c r="H258" s="236" t="s">
        <v>300</v>
      </c>
      <c r="I258" s="151" t="s">
        <v>790</v>
      </c>
      <c r="J258" s="139">
        <v>2029</v>
      </c>
      <c r="K258" s="312">
        <v>12.915542125811712</v>
      </c>
      <c r="L258" s="312">
        <v>12.657231283295477</v>
      </c>
      <c r="M258" s="312">
        <v>0</v>
      </c>
      <c r="N258" s="343">
        <v>0.44486820679843669</v>
      </c>
      <c r="O258" s="343">
        <v>2.0751446893725819E-2</v>
      </c>
      <c r="P258" s="365">
        <v>7.560964407214624</v>
      </c>
      <c r="Q258" s="366">
        <f t="shared" si="22"/>
        <v>0.42411675990471087</v>
      </c>
      <c r="R258" s="368">
        <f t="shared" si="24"/>
        <v>12.915542125811712</v>
      </c>
      <c r="S258" s="67" t="str">
        <f>IFERROR(INDEX('N0.7_Lookup_References'!$C$13:$C$72,MATCH($A258,'N0.7_Lookup_References'!$B$13:$B$72,0)),"")</f>
        <v>km</v>
      </c>
      <c r="T258" s="338" t="str">
        <f t="shared" si="23"/>
        <v>Difference</v>
      </c>
      <c r="V258" s="358">
        <v>0</v>
      </c>
      <c r="W258" s="358">
        <v>0</v>
      </c>
      <c r="X258" s="358">
        <v>0</v>
      </c>
      <c r="Y258" s="358">
        <v>0</v>
      </c>
      <c r="Z258" s="358">
        <v>0</v>
      </c>
      <c r="AA258" s="358">
        <v>0</v>
      </c>
      <c r="AB258" s="358">
        <v>0</v>
      </c>
      <c r="AC258" s="358">
        <v>6.9183232123761815</v>
      </c>
      <c r="AD258" s="358">
        <v>0</v>
      </c>
      <c r="AE258" s="358">
        <v>5.99721891343553</v>
      </c>
      <c r="AF258" s="358">
        <v>12.657231283295477</v>
      </c>
      <c r="AG258" s="358">
        <v>0</v>
      </c>
      <c r="AH258" s="358">
        <v>0</v>
      </c>
      <c r="AI258" s="358">
        <v>0</v>
      </c>
      <c r="AJ258" s="358">
        <v>0</v>
      </c>
      <c r="AK258" s="358">
        <v>0</v>
      </c>
      <c r="AL258" s="358">
        <v>0</v>
      </c>
      <c r="AM258" s="358">
        <v>0</v>
      </c>
      <c r="AN258" s="358">
        <v>0</v>
      </c>
      <c r="AO258" s="358">
        <v>0</v>
      </c>
      <c r="AP258" s="63">
        <v>12.915542125811712</v>
      </c>
      <c r="AQ258" s="63">
        <v>12.657231283295477</v>
      </c>
      <c r="AR258" s="63">
        <v>-0.25831084251623437</v>
      </c>
      <c r="AT258" s="176" cm="1">
        <f t="array" ref="AT258">SUMIFS('N1.3_Project_Listing'!$P$16:$P$829, 'N1.3_Project_Listing'!$E$16:$E$829,'N1.3_Project_Listing'!$E258, 'N1.3_Project_Listing'!$A$16:$A$829,ET_Risk_SC_Summation[[#Headers],[132kV Circuit Breaker]])</f>
        <v>0</v>
      </c>
      <c r="AU258" s="176" cm="1">
        <f t="array" ref="AU258">SUMIFS('N1.3_Project_Listing'!$P$16:$P$829, 'N1.3_Project_Listing'!$E$16:$E$829,'N1.3_Project_Listing'!$E258, 'N1.3_Project_Listing'!$A$16:$A$829,ET_Risk_SC_Summation[[#Headers],[132kV Transformer]])</f>
        <v>0</v>
      </c>
      <c r="AV258" s="176" cm="1">
        <f t="array" ref="AV258">SUMIFS('N1.3_Project_Listing'!$P$16:$P$829, 'N1.3_Project_Listing'!$E$16:$E$829,'N1.3_Project_Listing'!$E258, 'N1.3_Project_Listing'!$A$16:$A$829,ET_Risk_SC_Summation[[#Headers],[132kV Reactor]])</f>
        <v>0</v>
      </c>
      <c r="AW258" s="176" cm="1">
        <f t="array" ref="AW258">SUMIFS('N1.3_Project_Listing'!$P$16:$P$829, 'N1.3_Project_Listing'!$E$16:$E$829,'N1.3_Project_Listing'!$E258, 'N1.3_Project_Listing'!$A$16:$A$829,ET_Risk_SC_Summation[[#Headers],[132kV Underground Cable]])</f>
        <v>0</v>
      </c>
      <c r="AX258" s="176" cm="1">
        <f t="array" ref="AX258">SUMIFS('N1.3_Project_Listing'!$P$16:$P$829, 'N1.3_Project_Listing'!$E$16:$E$829,'N1.3_Project_Listing'!$E258, 'N1.3_Project_Listing'!$A$16:$A$829,ET_Risk_SC_Summation[[#Headers],[132kV OHL Conductor]])</f>
        <v>0</v>
      </c>
      <c r="AY258" s="176" cm="1">
        <f t="array" ref="AY258">SUMIFS('N1.3_Project_Listing'!$P$16:$P$829, 'N1.3_Project_Listing'!$E$16:$E$829,'N1.3_Project_Listing'!$E258, 'N1.3_Project_Listing'!$A$16:$A$829,ET_Risk_SC_Summation[[#Headers],[132kV OHL Fittings]])</f>
        <v>0</v>
      </c>
      <c r="AZ258" s="176" cm="1">
        <f t="array" ref="AZ258">SUMIFS('N1.3_Project_Listing'!$P$16:$P$829, 'N1.3_Project_Listing'!$E$16:$E$829,'N1.3_Project_Listing'!$E258, 'N1.3_Project_Listing'!$A$16:$A$829,ET_Risk_SC_Summation[[#Headers],[132kV OHL Tower]])</f>
        <v>0</v>
      </c>
      <c r="BA258" s="176" cm="1">
        <f t="array" ref="BA258">SUMIFS('N1.3_Project_Listing'!$P$16:$P$829, 'N1.3_Project_Listing'!$E$16:$E$829,'N1.3_Project_Listing'!$E258, 'N1.3_Project_Listing'!$A$16:$A$829,ET_Risk_SC_Summation[[#Headers],[275kV Circuit Breaker]])</f>
        <v>0</v>
      </c>
      <c r="BB258" s="176" cm="1">
        <f t="array" ref="BB258">SUMIFS('N1.3_Project_Listing'!$P$16:$P$829, 'N1.3_Project_Listing'!$E$16:$E$829,'N1.3_Project_Listing'!$E258, 'N1.3_Project_Listing'!$A$16:$A$829,ET_Risk_SC_Summation[[#Headers],[275kV Transformer]])</f>
        <v>0</v>
      </c>
      <c r="BC258" s="176" cm="1">
        <f t="array" ref="BC258">SUMIFS('N1.3_Project_Listing'!$P$16:$P$829, 'N1.3_Project_Listing'!$E$16:$E$829,'N1.3_Project_Listing'!$E258, 'N1.3_Project_Listing'!$A$16:$A$829,ET_Risk_SC_Summation[[#Headers],[275kV Reactor]])</f>
        <v>0</v>
      </c>
      <c r="BD258" s="176" cm="1">
        <f t="array" ref="BD258">SUMIFS('N1.3_Project_Listing'!$P$16:$P$829, 'N1.3_Project_Listing'!$E$16:$E$829,'N1.3_Project_Listing'!$E258, 'N1.3_Project_Listing'!$A$16:$A$829,ET_Risk_SC_Summation[[#Headers],[275kV Underground Cable]])</f>
        <v>0</v>
      </c>
      <c r="BE258" s="176" cm="1">
        <f t="array" ref="BE258">SUMIFS('N1.3_Project_Listing'!$P$16:$P$829, 'N1.3_Project_Listing'!$E$16:$E$829,'N1.3_Project_Listing'!$E258, 'N1.3_Project_Listing'!$A$16:$A$829,ET_Risk_SC_Summation[[#Headers],[275kV OHL Conductor]])</f>
        <v>0</v>
      </c>
      <c r="BF258" s="176" cm="1">
        <f t="array" ref="BF258">SUMIFS('N1.3_Project_Listing'!$P$16:$P$829, 'N1.3_Project_Listing'!$E$16:$E$829,'N1.3_Project_Listing'!$E258, 'N1.3_Project_Listing'!$A$16:$A$829,ET_Risk_SC_Summation[[#Headers],[275kV OHL Fittings]])</f>
        <v>0</v>
      </c>
      <c r="BG258" s="176" cm="1">
        <f t="array" ref="BG258">SUMIFS('N1.3_Project_Listing'!$P$16:$P$829, 'N1.3_Project_Listing'!$E$16:$E$829,'N1.3_Project_Listing'!$E258, 'N1.3_Project_Listing'!$A$16:$A$829,ET_Risk_SC_Summation[[#Headers],[275kV OHL Tower]])</f>
        <v>0</v>
      </c>
      <c r="BH258" s="176" cm="1">
        <f t="array" ref="BH258">SUMIFS('N1.3_Project_Listing'!$P$16:$P$829, 'N1.3_Project_Listing'!$E$16:$E$829,'N1.3_Project_Listing'!$E258, 'N1.3_Project_Listing'!$A$16:$A$829,ET_Risk_SC_Summation[[#Headers],[400kV Circuit Breaker]])</f>
        <v>0</v>
      </c>
      <c r="BI258" s="176" cm="1">
        <f t="array" ref="BI258">SUMIFS('N1.3_Project_Listing'!$P$16:$P$829, 'N1.3_Project_Listing'!$E$16:$E$829,'N1.3_Project_Listing'!$E258, 'N1.3_Project_Listing'!$A$16:$A$829,ET_Risk_SC_Summation[[#Headers],[400kV Transformer]])</f>
        <v>0</v>
      </c>
      <c r="BJ258" s="176" cm="1">
        <f t="array" ref="BJ258">SUMIFS('N1.3_Project_Listing'!$P$16:$P$829, 'N1.3_Project_Listing'!$E$16:$E$829,'N1.3_Project_Listing'!$E258, 'N1.3_Project_Listing'!$A$16:$A$829,ET_Risk_SC_Summation[[#Headers],[400kV Reactor]])</f>
        <v>0</v>
      </c>
      <c r="BK258" s="176" cm="1">
        <f t="array" ref="BK258">SUMIFS('N1.3_Project_Listing'!$P$16:$P$829, 'N1.3_Project_Listing'!$E$16:$E$829,'N1.3_Project_Listing'!$E258, 'N1.3_Project_Listing'!$A$16:$A$829,ET_Risk_SC_Summation[[#Headers],[400kV Underground Cable]])</f>
        <v>0</v>
      </c>
      <c r="BL258" s="176" cm="1">
        <f t="array" ref="BL258">SUMIFS('N1.3_Project_Listing'!$P$16:$P$829, 'N1.3_Project_Listing'!$E$16:$E$829,'N1.3_Project_Listing'!$E258, 'N1.3_Project_Listing'!$A$16:$A$829,ET_Risk_SC_Summation[[#Headers],[400kV OHL Conductor]])</f>
        <v>0</v>
      </c>
      <c r="BM258" s="176" cm="1">
        <f t="array" ref="BM258">SUMIFS('N1.3_Project_Listing'!$P$16:$P$829, 'N1.3_Project_Listing'!$E$16:$E$829,'N1.3_Project_Listing'!$E258, 'N1.3_Project_Listing'!$A$16:$A$829,ET_Risk_SC_Summation[[#Headers],[400kV OHL Fittings]])</f>
        <v>0</v>
      </c>
      <c r="BN258" s="176" cm="1">
        <f t="array" ref="BN258">SUMIFS('N1.3_Project_Listing'!$P$16:$P$829, 'N1.3_Project_Listing'!$E$16:$E$829,'N1.3_Project_Listing'!$E258, 'N1.3_Project_Listing'!$A$16:$A$829,ET_Risk_SC_Summation[[#Headers],[400kV OHL Tower]])</f>
        <v>0</v>
      </c>
      <c r="BO258" s="177" t="str">
        <f>IF(SUM(ET_Risk_SC_Summation[[#This Row],[132kV Circuit Breaker]:[400kV OHL Tower]])=0, "n/a", INDEX(ET_Risk_SC_Summation[#Headers],1,MATCH(MAX(ET_Risk_SC_Summation[[#This Row],[132kV Circuit Breaker]:[400kV OHL Tower]]),ET_Risk_SC_Summation[[#This Row],[132kV Circuit Breaker]:[400kV OHL Tower]],0)))</f>
        <v>n/a</v>
      </c>
      <c r="BP258" s="177" t="str">
        <f>IFERROR(INDEX('N0.7_Lookup_References'!$G$77:$G$98,MATCH(ET_Risk_SC_Summation[[#This Row],[Mxx Category]],'N0.7_Lookup_References'!$F$77:$F$98,0)),"")</f>
        <v/>
      </c>
    </row>
    <row r="259" spans="1:68" ht="54">
      <c r="A259" s="160" t="str">
        <f>IFERROR(INDEX(N1.2_Intervention_Types[NARM Asset Category],MATCH('N1.3_Project_Listing'!$C259,N1.2_Intervention_Types[Intervention Type ID],0),1),"")</f>
        <v>Mains</v>
      </c>
      <c r="B259" s="160" t="str">
        <f>IF($D$2="GD",IFERROR(INDEX(N1.2_Intervention_Types[C&amp;V Asset Category (GD)],MATCH('N1.3_Project_Listing'!$C259,N1.2_Intervention_Types[Intervention Type ID],0),1),""),IFERROR(INDEX(N1.2_Intervention_Types[NARM Asset Category],MATCH('N1.3_Project_Listing'!$C259,N1.2_Intervention_Types[Intervention Type ID],0),1),""))</f>
        <v>Mains</v>
      </c>
      <c r="C259" s="67">
        <f>IFERROR(INDEX(N1.2_Intervention_Types[Intervention Type ID],MATCH('N1.3_Project_Listing'!$I259,N1.2_Intervention_Types[Intervention Type],0),1),"")</f>
        <v>1</v>
      </c>
      <c r="D259" s="160" t="str">
        <f>IFERROR(INDEX(N1.2_Intervention_Types[Intervention Category],MATCH('N1.3_Project_Listing'!$C259,N1.2_Intervention_Types[Intervention Type ID],0),1),"")</f>
        <v>Replacement</v>
      </c>
      <c r="E259" s="210" t="s">
        <v>805</v>
      </c>
      <c r="F259" s="236" t="s">
        <v>806</v>
      </c>
      <c r="G259" s="236" t="s">
        <v>181</v>
      </c>
      <c r="H259" s="236" t="s">
        <v>300</v>
      </c>
      <c r="I259" s="151" t="s">
        <v>790</v>
      </c>
      <c r="J259" s="139">
        <v>2030</v>
      </c>
      <c r="K259" s="312">
        <v>12.915542125811712</v>
      </c>
      <c r="L259" s="312">
        <v>12.657231283295477</v>
      </c>
      <c r="M259" s="312">
        <v>0</v>
      </c>
      <c r="N259" s="343">
        <v>0.44486820679843669</v>
      </c>
      <c r="O259" s="343">
        <v>2.0751446893725819E-2</v>
      </c>
      <c r="P259" s="365">
        <v>7.560964407214624</v>
      </c>
      <c r="Q259" s="366">
        <f t="shared" si="22"/>
        <v>0.42411675990471087</v>
      </c>
      <c r="R259" s="368">
        <f t="shared" si="24"/>
        <v>12.915542125811712</v>
      </c>
      <c r="S259" s="67" t="str">
        <f>IFERROR(INDEX('N0.7_Lookup_References'!$C$13:$C$72,MATCH($A259,'N0.7_Lookup_References'!$B$13:$B$72,0)),"")</f>
        <v>km</v>
      </c>
      <c r="T259" s="338" t="str">
        <f t="shared" si="23"/>
        <v>Difference</v>
      </c>
      <c r="V259" s="358">
        <v>0</v>
      </c>
      <c r="W259" s="358">
        <v>0</v>
      </c>
      <c r="X259" s="358">
        <v>0</v>
      </c>
      <c r="Y259" s="358">
        <v>0</v>
      </c>
      <c r="Z259" s="358">
        <v>0</v>
      </c>
      <c r="AA259" s="358">
        <v>0</v>
      </c>
      <c r="AB259" s="358">
        <v>0</v>
      </c>
      <c r="AC259" s="358">
        <v>6.9183232123761815</v>
      </c>
      <c r="AD259" s="358">
        <v>0</v>
      </c>
      <c r="AE259" s="358">
        <v>5.99721891343553</v>
      </c>
      <c r="AF259" s="358">
        <v>12.657231283295477</v>
      </c>
      <c r="AG259" s="358">
        <v>0</v>
      </c>
      <c r="AH259" s="358">
        <v>0</v>
      </c>
      <c r="AI259" s="358">
        <v>0</v>
      </c>
      <c r="AJ259" s="358">
        <v>0</v>
      </c>
      <c r="AK259" s="358">
        <v>0</v>
      </c>
      <c r="AL259" s="358">
        <v>0</v>
      </c>
      <c r="AM259" s="358">
        <v>0</v>
      </c>
      <c r="AN259" s="358">
        <v>0</v>
      </c>
      <c r="AO259" s="358">
        <v>0</v>
      </c>
      <c r="AP259" s="63">
        <v>12.915542125811712</v>
      </c>
      <c r="AQ259" s="63">
        <v>12.657231283295477</v>
      </c>
      <c r="AR259" s="63">
        <v>-0.25831084251623437</v>
      </c>
      <c r="AT259" s="176" cm="1">
        <f t="array" ref="AT259">SUMIFS('N1.3_Project_Listing'!$P$16:$P$829, 'N1.3_Project_Listing'!$E$16:$E$829,'N1.3_Project_Listing'!$E259, 'N1.3_Project_Listing'!$A$16:$A$829,ET_Risk_SC_Summation[[#Headers],[132kV Circuit Breaker]])</f>
        <v>0</v>
      </c>
      <c r="AU259" s="176" cm="1">
        <f t="array" ref="AU259">SUMIFS('N1.3_Project_Listing'!$P$16:$P$829, 'N1.3_Project_Listing'!$E$16:$E$829,'N1.3_Project_Listing'!$E259, 'N1.3_Project_Listing'!$A$16:$A$829,ET_Risk_SC_Summation[[#Headers],[132kV Transformer]])</f>
        <v>0</v>
      </c>
      <c r="AV259" s="176" cm="1">
        <f t="array" ref="AV259">SUMIFS('N1.3_Project_Listing'!$P$16:$P$829, 'N1.3_Project_Listing'!$E$16:$E$829,'N1.3_Project_Listing'!$E259, 'N1.3_Project_Listing'!$A$16:$A$829,ET_Risk_SC_Summation[[#Headers],[132kV Reactor]])</f>
        <v>0</v>
      </c>
      <c r="AW259" s="176" cm="1">
        <f t="array" ref="AW259">SUMIFS('N1.3_Project_Listing'!$P$16:$P$829, 'N1.3_Project_Listing'!$E$16:$E$829,'N1.3_Project_Listing'!$E259, 'N1.3_Project_Listing'!$A$16:$A$829,ET_Risk_SC_Summation[[#Headers],[132kV Underground Cable]])</f>
        <v>0</v>
      </c>
      <c r="AX259" s="176" cm="1">
        <f t="array" ref="AX259">SUMIFS('N1.3_Project_Listing'!$P$16:$P$829, 'N1.3_Project_Listing'!$E$16:$E$829,'N1.3_Project_Listing'!$E259, 'N1.3_Project_Listing'!$A$16:$A$829,ET_Risk_SC_Summation[[#Headers],[132kV OHL Conductor]])</f>
        <v>0</v>
      </c>
      <c r="AY259" s="176" cm="1">
        <f t="array" ref="AY259">SUMIFS('N1.3_Project_Listing'!$P$16:$P$829, 'N1.3_Project_Listing'!$E$16:$E$829,'N1.3_Project_Listing'!$E259, 'N1.3_Project_Listing'!$A$16:$A$829,ET_Risk_SC_Summation[[#Headers],[132kV OHL Fittings]])</f>
        <v>0</v>
      </c>
      <c r="AZ259" s="176" cm="1">
        <f t="array" ref="AZ259">SUMIFS('N1.3_Project_Listing'!$P$16:$P$829, 'N1.3_Project_Listing'!$E$16:$E$829,'N1.3_Project_Listing'!$E259, 'N1.3_Project_Listing'!$A$16:$A$829,ET_Risk_SC_Summation[[#Headers],[132kV OHL Tower]])</f>
        <v>0</v>
      </c>
      <c r="BA259" s="176" cm="1">
        <f t="array" ref="BA259">SUMIFS('N1.3_Project_Listing'!$P$16:$P$829, 'N1.3_Project_Listing'!$E$16:$E$829,'N1.3_Project_Listing'!$E259, 'N1.3_Project_Listing'!$A$16:$A$829,ET_Risk_SC_Summation[[#Headers],[275kV Circuit Breaker]])</f>
        <v>0</v>
      </c>
      <c r="BB259" s="176" cm="1">
        <f t="array" ref="BB259">SUMIFS('N1.3_Project_Listing'!$P$16:$P$829, 'N1.3_Project_Listing'!$E$16:$E$829,'N1.3_Project_Listing'!$E259, 'N1.3_Project_Listing'!$A$16:$A$829,ET_Risk_SC_Summation[[#Headers],[275kV Transformer]])</f>
        <v>0</v>
      </c>
      <c r="BC259" s="176" cm="1">
        <f t="array" ref="BC259">SUMIFS('N1.3_Project_Listing'!$P$16:$P$829, 'N1.3_Project_Listing'!$E$16:$E$829,'N1.3_Project_Listing'!$E259, 'N1.3_Project_Listing'!$A$16:$A$829,ET_Risk_SC_Summation[[#Headers],[275kV Reactor]])</f>
        <v>0</v>
      </c>
      <c r="BD259" s="176" cm="1">
        <f t="array" ref="BD259">SUMIFS('N1.3_Project_Listing'!$P$16:$P$829, 'N1.3_Project_Listing'!$E$16:$E$829,'N1.3_Project_Listing'!$E259, 'N1.3_Project_Listing'!$A$16:$A$829,ET_Risk_SC_Summation[[#Headers],[275kV Underground Cable]])</f>
        <v>0</v>
      </c>
      <c r="BE259" s="176" cm="1">
        <f t="array" ref="BE259">SUMIFS('N1.3_Project_Listing'!$P$16:$P$829, 'N1.3_Project_Listing'!$E$16:$E$829,'N1.3_Project_Listing'!$E259, 'N1.3_Project_Listing'!$A$16:$A$829,ET_Risk_SC_Summation[[#Headers],[275kV OHL Conductor]])</f>
        <v>0</v>
      </c>
      <c r="BF259" s="176" cm="1">
        <f t="array" ref="BF259">SUMIFS('N1.3_Project_Listing'!$P$16:$P$829, 'N1.3_Project_Listing'!$E$16:$E$829,'N1.3_Project_Listing'!$E259, 'N1.3_Project_Listing'!$A$16:$A$829,ET_Risk_SC_Summation[[#Headers],[275kV OHL Fittings]])</f>
        <v>0</v>
      </c>
      <c r="BG259" s="176" cm="1">
        <f t="array" ref="BG259">SUMIFS('N1.3_Project_Listing'!$P$16:$P$829, 'N1.3_Project_Listing'!$E$16:$E$829,'N1.3_Project_Listing'!$E259, 'N1.3_Project_Listing'!$A$16:$A$829,ET_Risk_SC_Summation[[#Headers],[275kV OHL Tower]])</f>
        <v>0</v>
      </c>
      <c r="BH259" s="176" cm="1">
        <f t="array" ref="BH259">SUMIFS('N1.3_Project_Listing'!$P$16:$P$829, 'N1.3_Project_Listing'!$E$16:$E$829,'N1.3_Project_Listing'!$E259, 'N1.3_Project_Listing'!$A$16:$A$829,ET_Risk_SC_Summation[[#Headers],[400kV Circuit Breaker]])</f>
        <v>0</v>
      </c>
      <c r="BI259" s="176" cm="1">
        <f t="array" ref="BI259">SUMIFS('N1.3_Project_Listing'!$P$16:$P$829, 'N1.3_Project_Listing'!$E$16:$E$829,'N1.3_Project_Listing'!$E259, 'N1.3_Project_Listing'!$A$16:$A$829,ET_Risk_SC_Summation[[#Headers],[400kV Transformer]])</f>
        <v>0</v>
      </c>
      <c r="BJ259" s="176" cm="1">
        <f t="array" ref="BJ259">SUMIFS('N1.3_Project_Listing'!$P$16:$P$829, 'N1.3_Project_Listing'!$E$16:$E$829,'N1.3_Project_Listing'!$E259, 'N1.3_Project_Listing'!$A$16:$A$829,ET_Risk_SC_Summation[[#Headers],[400kV Reactor]])</f>
        <v>0</v>
      </c>
      <c r="BK259" s="176" cm="1">
        <f t="array" ref="BK259">SUMIFS('N1.3_Project_Listing'!$P$16:$P$829, 'N1.3_Project_Listing'!$E$16:$E$829,'N1.3_Project_Listing'!$E259, 'N1.3_Project_Listing'!$A$16:$A$829,ET_Risk_SC_Summation[[#Headers],[400kV Underground Cable]])</f>
        <v>0</v>
      </c>
      <c r="BL259" s="176" cm="1">
        <f t="array" ref="BL259">SUMIFS('N1.3_Project_Listing'!$P$16:$P$829, 'N1.3_Project_Listing'!$E$16:$E$829,'N1.3_Project_Listing'!$E259, 'N1.3_Project_Listing'!$A$16:$A$829,ET_Risk_SC_Summation[[#Headers],[400kV OHL Conductor]])</f>
        <v>0</v>
      </c>
      <c r="BM259" s="176" cm="1">
        <f t="array" ref="BM259">SUMIFS('N1.3_Project_Listing'!$P$16:$P$829, 'N1.3_Project_Listing'!$E$16:$E$829,'N1.3_Project_Listing'!$E259, 'N1.3_Project_Listing'!$A$16:$A$829,ET_Risk_SC_Summation[[#Headers],[400kV OHL Fittings]])</f>
        <v>0</v>
      </c>
      <c r="BN259" s="176" cm="1">
        <f t="array" ref="BN259">SUMIFS('N1.3_Project_Listing'!$P$16:$P$829, 'N1.3_Project_Listing'!$E$16:$E$829,'N1.3_Project_Listing'!$E259, 'N1.3_Project_Listing'!$A$16:$A$829,ET_Risk_SC_Summation[[#Headers],[400kV OHL Tower]])</f>
        <v>0</v>
      </c>
      <c r="BO259" s="177" t="str">
        <f>IF(SUM(ET_Risk_SC_Summation[[#This Row],[132kV Circuit Breaker]:[400kV OHL Tower]])=0, "n/a", INDEX(ET_Risk_SC_Summation[#Headers],1,MATCH(MAX(ET_Risk_SC_Summation[[#This Row],[132kV Circuit Breaker]:[400kV OHL Tower]]),ET_Risk_SC_Summation[[#This Row],[132kV Circuit Breaker]:[400kV OHL Tower]],0)))</f>
        <v>n/a</v>
      </c>
      <c r="BP259" s="177" t="str">
        <f>IFERROR(INDEX('N0.7_Lookup_References'!$G$77:$G$98,MATCH(ET_Risk_SC_Summation[[#This Row],[Mxx Category]],'N0.7_Lookup_References'!$F$77:$F$98,0)),"")</f>
        <v/>
      </c>
    </row>
    <row r="260" spans="1:68" ht="54">
      <c r="A260" s="160" t="str">
        <f>IFERROR(INDEX(N1.2_Intervention_Types[NARM Asset Category],MATCH('N1.3_Project_Listing'!$C260,N1.2_Intervention_Types[Intervention Type ID],0),1),"")</f>
        <v>Mains</v>
      </c>
      <c r="B260" s="160" t="str">
        <f>IF($D$2="GD",IFERROR(INDEX(N1.2_Intervention_Types[C&amp;V Asset Category (GD)],MATCH('N1.3_Project_Listing'!$C260,N1.2_Intervention_Types[Intervention Type ID],0),1),""),IFERROR(INDEX(N1.2_Intervention_Types[NARM Asset Category],MATCH('N1.3_Project_Listing'!$C260,N1.2_Intervention_Types[Intervention Type ID],0),1),""))</f>
        <v>Mains</v>
      </c>
      <c r="C260" s="67">
        <f>IFERROR(INDEX(N1.2_Intervention_Types[Intervention Type ID],MATCH('N1.3_Project_Listing'!$I260,N1.2_Intervention_Types[Intervention Type],0),1),"")</f>
        <v>1</v>
      </c>
      <c r="D260" s="160" t="str">
        <f>IFERROR(INDEX(N1.2_Intervention_Types[Intervention Category],MATCH('N1.3_Project_Listing'!$C260,N1.2_Intervention_Types[Intervention Type ID],0),1),"")</f>
        <v>Replacement</v>
      </c>
      <c r="E260" s="210" t="s">
        <v>805</v>
      </c>
      <c r="F260" s="236" t="s">
        <v>806</v>
      </c>
      <c r="G260" s="236" t="s">
        <v>181</v>
      </c>
      <c r="H260" s="236" t="s">
        <v>300</v>
      </c>
      <c r="I260" s="151" t="s">
        <v>790</v>
      </c>
      <c r="J260" s="139">
        <v>2031</v>
      </c>
      <c r="K260" s="312">
        <v>12.915542125811712</v>
      </c>
      <c r="L260" s="312">
        <v>12.657231283295477</v>
      </c>
      <c r="M260" s="312">
        <v>0</v>
      </c>
      <c r="N260" s="343">
        <v>0.44486820679843669</v>
      </c>
      <c r="O260" s="343">
        <v>2.0751446893725819E-2</v>
      </c>
      <c r="P260" s="365">
        <v>7.560964407214624</v>
      </c>
      <c r="Q260" s="366">
        <f t="shared" si="22"/>
        <v>0.42411675990471087</v>
      </c>
      <c r="R260" s="368">
        <f t="shared" si="24"/>
        <v>12.915542125811712</v>
      </c>
      <c r="S260" s="67" t="str">
        <f>IFERROR(INDEX('N0.7_Lookup_References'!$C$13:$C$72,MATCH($A260,'N0.7_Lookup_References'!$B$13:$B$72,0)),"")</f>
        <v>km</v>
      </c>
      <c r="T260" s="338" t="str">
        <f t="shared" si="23"/>
        <v>Difference</v>
      </c>
      <c r="V260" s="358">
        <v>0</v>
      </c>
      <c r="W260" s="358">
        <v>0</v>
      </c>
      <c r="X260" s="358">
        <v>0</v>
      </c>
      <c r="Y260" s="358">
        <v>0</v>
      </c>
      <c r="Z260" s="358">
        <v>0</v>
      </c>
      <c r="AA260" s="358">
        <v>0</v>
      </c>
      <c r="AB260" s="358">
        <v>0</v>
      </c>
      <c r="AC260" s="358">
        <v>6.9183232123761815</v>
      </c>
      <c r="AD260" s="358">
        <v>0</v>
      </c>
      <c r="AE260" s="358">
        <v>5.99721891343553</v>
      </c>
      <c r="AF260" s="358">
        <v>12.657231283295477</v>
      </c>
      <c r="AG260" s="358">
        <v>0</v>
      </c>
      <c r="AH260" s="358">
        <v>0</v>
      </c>
      <c r="AI260" s="358">
        <v>0</v>
      </c>
      <c r="AJ260" s="358">
        <v>0</v>
      </c>
      <c r="AK260" s="358">
        <v>0</v>
      </c>
      <c r="AL260" s="358">
        <v>0</v>
      </c>
      <c r="AM260" s="358">
        <v>0</v>
      </c>
      <c r="AN260" s="358">
        <v>0</v>
      </c>
      <c r="AO260" s="358">
        <v>0</v>
      </c>
      <c r="AP260" s="63">
        <v>12.915542125811712</v>
      </c>
      <c r="AQ260" s="63">
        <v>12.657231283295477</v>
      </c>
      <c r="AR260" s="63">
        <v>-0.25831084251623437</v>
      </c>
      <c r="AT260" s="176" cm="1">
        <f t="array" ref="AT260">SUMIFS('N1.3_Project_Listing'!$P$16:$P$829, 'N1.3_Project_Listing'!$E$16:$E$829,'N1.3_Project_Listing'!$E260, 'N1.3_Project_Listing'!$A$16:$A$829,ET_Risk_SC_Summation[[#Headers],[132kV Circuit Breaker]])</f>
        <v>0</v>
      </c>
      <c r="AU260" s="176" cm="1">
        <f t="array" ref="AU260">SUMIFS('N1.3_Project_Listing'!$P$16:$P$829, 'N1.3_Project_Listing'!$E$16:$E$829,'N1.3_Project_Listing'!$E260, 'N1.3_Project_Listing'!$A$16:$A$829,ET_Risk_SC_Summation[[#Headers],[132kV Transformer]])</f>
        <v>0</v>
      </c>
      <c r="AV260" s="176" cm="1">
        <f t="array" ref="AV260">SUMIFS('N1.3_Project_Listing'!$P$16:$P$829, 'N1.3_Project_Listing'!$E$16:$E$829,'N1.3_Project_Listing'!$E260, 'N1.3_Project_Listing'!$A$16:$A$829,ET_Risk_SC_Summation[[#Headers],[132kV Reactor]])</f>
        <v>0</v>
      </c>
      <c r="AW260" s="176" cm="1">
        <f t="array" ref="AW260">SUMIFS('N1.3_Project_Listing'!$P$16:$P$829, 'N1.3_Project_Listing'!$E$16:$E$829,'N1.3_Project_Listing'!$E260, 'N1.3_Project_Listing'!$A$16:$A$829,ET_Risk_SC_Summation[[#Headers],[132kV Underground Cable]])</f>
        <v>0</v>
      </c>
      <c r="AX260" s="176" cm="1">
        <f t="array" ref="AX260">SUMIFS('N1.3_Project_Listing'!$P$16:$P$829, 'N1.3_Project_Listing'!$E$16:$E$829,'N1.3_Project_Listing'!$E260, 'N1.3_Project_Listing'!$A$16:$A$829,ET_Risk_SC_Summation[[#Headers],[132kV OHL Conductor]])</f>
        <v>0</v>
      </c>
      <c r="AY260" s="176" cm="1">
        <f t="array" ref="AY260">SUMIFS('N1.3_Project_Listing'!$P$16:$P$829, 'N1.3_Project_Listing'!$E$16:$E$829,'N1.3_Project_Listing'!$E260, 'N1.3_Project_Listing'!$A$16:$A$829,ET_Risk_SC_Summation[[#Headers],[132kV OHL Fittings]])</f>
        <v>0</v>
      </c>
      <c r="AZ260" s="176" cm="1">
        <f t="array" ref="AZ260">SUMIFS('N1.3_Project_Listing'!$P$16:$P$829, 'N1.3_Project_Listing'!$E$16:$E$829,'N1.3_Project_Listing'!$E260, 'N1.3_Project_Listing'!$A$16:$A$829,ET_Risk_SC_Summation[[#Headers],[132kV OHL Tower]])</f>
        <v>0</v>
      </c>
      <c r="BA260" s="176" cm="1">
        <f t="array" ref="BA260">SUMIFS('N1.3_Project_Listing'!$P$16:$P$829, 'N1.3_Project_Listing'!$E$16:$E$829,'N1.3_Project_Listing'!$E260, 'N1.3_Project_Listing'!$A$16:$A$829,ET_Risk_SC_Summation[[#Headers],[275kV Circuit Breaker]])</f>
        <v>0</v>
      </c>
      <c r="BB260" s="176" cm="1">
        <f t="array" ref="BB260">SUMIFS('N1.3_Project_Listing'!$P$16:$P$829, 'N1.3_Project_Listing'!$E$16:$E$829,'N1.3_Project_Listing'!$E260, 'N1.3_Project_Listing'!$A$16:$A$829,ET_Risk_SC_Summation[[#Headers],[275kV Transformer]])</f>
        <v>0</v>
      </c>
      <c r="BC260" s="176" cm="1">
        <f t="array" ref="BC260">SUMIFS('N1.3_Project_Listing'!$P$16:$P$829, 'N1.3_Project_Listing'!$E$16:$E$829,'N1.3_Project_Listing'!$E260, 'N1.3_Project_Listing'!$A$16:$A$829,ET_Risk_SC_Summation[[#Headers],[275kV Reactor]])</f>
        <v>0</v>
      </c>
      <c r="BD260" s="176" cm="1">
        <f t="array" ref="BD260">SUMIFS('N1.3_Project_Listing'!$P$16:$P$829, 'N1.3_Project_Listing'!$E$16:$E$829,'N1.3_Project_Listing'!$E260, 'N1.3_Project_Listing'!$A$16:$A$829,ET_Risk_SC_Summation[[#Headers],[275kV Underground Cable]])</f>
        <v>0</v>
      </c>
      <c r="BE260" s="176" cm="1">
        <f t="array" ref="BE260">SUMIFS('N1.3_Project_Listing'!$P$16:$P$829, 'N1.3_Project_Listing'!$E$16:$E$829,'N1.3_Project_Listing'!$E260, 'N1.3_Project_Listing'!$A$16:$A$829,ET_Risk_SC_Summation[[#Headers],[275kV OHL Conductor]])</f>
        <v>0</v>
      </c>
      <c r="BF260" s="176" cm="1">
        <f t="array" ref="BF260">SUMIFS('N1.3_Project_Listing'!$P$16:$P$829, 'N1.3_Project_Listing'!$E$16:$E$829,'N1.3_Project_Listing'!$E260, 'N1.3_Project_Listing'!$A$16:$A$829,ET_Risk_SC_Summation[[#Headers],[275kV OHL Fittings]])</f>
        <v>0</v>
      </c>
      <c r="BG260" s="176" cm="1">
        <f t="array" ref="BG260">SUMIFS('N1.3_Project_Listing'!$P$16:$P$829, 'N1.3_Project_Listing'!$E$16:$E$829,'N1.3_Project_Listing'!$E260, 'N1.3_Project_Listing'!$A$16:$A$829,ET_Risk_SC_Summation[[#Headers],[275kV OHL Tower]])</f>
        <v>0</v>
      </c>
      <c r="BH260" s="176" cm="1">
        <f t="array" ref="BH260">SUMIFS('N1.3_Project_Listing'!$P$16:$P$829, 'N1.3_Project_Listing'!$E$16:$E$829,'N1.3_Project_Listing'!$E260, 'N1.3_Project_Listing'!$A$16:$A$829,ET_Risk_SC_Summation[[#Headers],[400kV Circuit Breaker]])</f>
        <v>0</v>
      </c>
      <c r="BI260" s="176" cm="1">
        <f t="array" ref="BI260">SUMIFS('N1.3_Project_Listing'!$P$16:$P$829, 'N1.3_Project_Listing'!$E$16:$E$829,'N1.3_Project_Listing'!$E260, 'N1.3_Project_Listing'!$A$16:$A$829,ET_Risk_SC_Summation[[#Headers],[400kV Transformer]])</f>
        <v>0</v>
      </c>
      <c r="BJ260" s="176" cm="1">
        <f t="array" ref="BJ260">SUMIFS('N1.3_Project_Listing'!$P$16:$P$829, 'N1.3_Project_Listing'!$E$16:$E$829,'N1.3_Project_Listing'!$E260, 'N1.3_Project_Listing'!$A$16:$A$829,ET_Risk_SC_Summation[[#Headers],[400kV Reactor]])</f>
        <v>0</v>
      </c>
      <c r="BK260" s="176" cm="1">
        <f t="array" ref="BK260">SUMIFS('N1.3_Project_Listing'!$P$16:$P$829, 'N1.3_Project_Listing'!$E$16:$E$829,'N1.3_Project_Listing'!$E260, 'N1.3_Project_Listing'!$A$16:$A$829,ET_Risk_SC_Summation[[#Headers],[400kV Underground Cable]])</f>
        <v>0</v>
      </c>
      <c r="BL260" s="176" cm="1">
        <f t="array" ref="BL260">SUMIFS('N1.3_Project_Listing'!$P$16:$P$829, 'N1.3_Project_Listing'!$E$16:$E$829,'N1.3_Project_Listing'!$E260, 'N1.3_Project_Listing'!$A$16:$A$829,ET_Risk_SC_Summation[[#Headers],[400kV OHL Conductor]])</f>
        <v>0</v>
      </c>
      <c r="BM260" s="176" cm="1">
        <f t="array" ref="BM260">SUMIFS('N1.3_Project_Listing'!$P$16:$P$829, 'N1.3_Project_Listing'!$E$16:$E$829,'N1.3_Project_Listing'!$E260, 'N1.3_Project_Listing'!$A$16:$A$829,ET_Risk_SC_Summation[[#Headers],[400kV OHL Fittings]])</f>
        <v>0</v>
      </c>
      <c r="BN260" s="176" cm="1">
        <f t="array" ref="BN260">SUMIFS('N1.3_Project_Listing'!$P$16:$P$829, 'N1.3_Project_Listing'!$E$16:$E$829,'N1.3_Project_Listing'!$E260, 'N1.3_Project_Listing'!$A$16:$A$829,ET_Risk_SC_Summation[[#Headers],[400kV OHL Tower]])</f>
        <v>0</v>
      </c>
      <c r="BO260" s="177" t="str">
        <f>IF(SUM(ET_Risk_SC_Summation[[#This Row],[132kV Circuit Breaker]:[400kV OHL Tower]])=0, "n/a", INDEX(ET_Risk_SC_Summation[#Headers],1,MATCH(MAX(ET_Risk_SC_Summation[[#This Row],[132kV Circuit Breaker]:[400kV OHL Tower]]),ET_Risk_SC_Summation[[#This Row],[132kV Circuit Breaker]:[400kV OHL Tower]],0)))</f>
        <v>n/a</v>
      </c>
      <c r="BP260" s="177" t="str">
        <f>IFERROR(INDEX('N0.7_Lookup_References'!$G$77:$G$98,MATCH(ET_Risk_SC_Summation[[#This Row],[Mxx Category]],'N0.7_Lookup_References'!$F$77:$F$98,0)),"")</f>
        <v/>
      </c>
    </row>
    <row r="261" spans="1:68" ht="54">
      <c r="A261" s="160" t="str">
        <f>IFERROR(INDEX(N1.2_Intervention_Types[NARM Asset Category],MATCH('N1.3_Project_Listing'!$C261,N1.2_Intervention_Types[Intervention Type ID],0),1),"")</f>
        <v>Mains</v>
      </c>
      <c r="B261" s="160" t="str">
        <f>IF($D$2="GD",IFERROR(INDEX(N1.2_Intervention_Types[C&amp;V Asset Category (GD)],MATCH('N1.3_Project_Listing'!$C261,N1.2_Intervention_Types[Intervention Type ID],0),1),""),IFERROR(INDEX(N1.2_Intervention_Types[NARM Asset Category],MATCH('N1.3_Project_Listing'!$C261,N1.2_Intervention_Types[Intervention Type ID],0),1),""))</f>
        <v>Mains</v>
      </c>
      <c r="C261" s="67">
        <f>IFERROR(INDEX(N1.2_Intervention_Types[Intervention Type ID],MATCH('N1.3_Project_Listing'!$I261,N1.2_Intervention_Types[Intervention Type],0),1),"")</f>
        <v>1</v>
      </c>
      <c r="D261" s="160" t="str">
        <f>IFERROR(INDEX(N1.2_Intervention_Types[Intervention Category],MATCH('N1.3_Project_Listing'!$C261,N1.2_Intervention_Types[Intervention Type ID],0),1),"")</f>
        <v>Replacement</v>
      </c>
      <c r="E261" s="210" t="s">
        <v>807</v>
      </c>
      <c r="F261" s="236" t="s">
        <v>808</v>
      </c>
      <c r="G261" s="236" t="s">
        <v>181</v>
      </c>
      <c r="H261" s="236" t="s">
        <v>300</v>
      </c>
      <c r="I261" s="151" t="s">
        <v>790</v>
      </c>
      <c r="J261" s="139">
        <v>2027</v>
      </c>
      <c r="K261" s="312">
        <v>5.0641281702816618</v>
      </c>
      <c r="L261" s="312">
        <v>4.9628456068760283</v>
      </c>
      <c r="M261" s="312">
        <v>0</v>
      </c>
      <c r="N261" s="343">
        <v>0.10098105820591144</v>
      </c>
      <c r="O261" s="343">
        <v>3.7710276731571055E-2</v>
      </c>
      <c r="P261" s="365">
        <v>2.5659048906940276</v>
      </c>
      <c r="Q261" s="366">
        <f t="shared" si="22"/>
        <v>6.3270781474340385E-2</v>
      </c>
      <c r="R261" s="368">
        <f t="shared" si="24"/>
        <v>3.6830669615133909</v>
      </c>
      <c r="S261" s="67" t="str">
        <f>IFERROR(INDEX('N0.7_Lookup_References'!$C$13:$C$72,MATCH($A261,'N0.7_Lookup_References'!$B$13:$B$72,0)),"")</f>
        <v>km</v>
      </c>
      <c r="T261" s="338" t="str">
        <f t="shared" si="23"/>
        <v>Difference</v>
      </c>
      <c r="V261" s="358">
        <v>0</v>
      </c>
      <c r="W261" s="358">
        <v>0</v>
      </c>
      <c r="X261" s="358">
        <v>0</v>
      </c>
      <c r="Y261" s="358">
        <v>0</v>
      </c>
      <c r="Z261" s="358">
        <v>0</v>
      </c>
      <c r="AA261" s="358">
        <v>4.2168360580594948</v>
      </c>
      <c r="AB261" s="358">
        <v>0</v>
      </c>
      <c r="AC261" s="358">
        <v>0</v>
      </c>
      <c r="AD261" s="358">
        <v>0</v>
      </c>
      <c r="AE261" s="358">
        <v>0.84729211222216716</v>
      </c>
      <c r="AF261" s="358">
        <v>4.9628456068760283</v>
      </c>
      <c r="AG261" s="358">
        <v>0</v>
      </c>
      <c r="AH261" s="358">
        <v>0</v>
      </c>
      <c r="AI261" s="358">
        <v>0</v>
      </c>
      <c r="AJ261" s="358">
        <v>0</v>
      </c>
      <c r="AK261" s="358">
        <v>0</v>
      </c>
      <c r="AL261" s="358">
        <v>0</v>
      </c>
      <c r="AM261" s="358">
        <v>0</v>
      </c>
      <c r="AN261" s="358">
        <v>0</v>
      </c>
      <c r="AO261" s="358">
        <v>0</v>
      </c>
      <c r="AP261" s="63">
        <v>3.6830669615133909</v>
      </c>
      <c r="AQ261" s="63">
        <v>3.609405622283123</v>
      </c>
      <c r="AR261" s="63">
        <v>-7.3661339230267853E-2</v>
      </c>
      <c r="AT261" s="176" cm="1">
        <f t="array" ref="AT261">SUMIFS('N1.3_Project_Listing'!$P$16:$P$829, 'N1.3_Project_Listing'!$E$16:$E$829,'N1.3_Project_Listing'!$E261, 'N1.3_Project_Listing'!$A$16:$A$829,ET_Risk_SC_Summation[[#Headers],[132kV Circuit Breaker]])</f>
        <v>0</v>
      </c>
      <c r="AU261" s="176" cm="1">
        <f t="array" ref="AU261">SUMIFS('N1.3_Project_Listing'!$P$16:$P$829, 'N1.3_Project_Listing'!$E$16:$E$829,'N1.3_Project_Listing'!$E261, 'N1.3_Project_Listing'!$A$16:$A$829,ET_Risk_SC_Summation[[#Headers],[132kV Transformer]])</f>
        <v>0</v>
      </c>
      <c r="AV261" s="176" cm="1">
        <f t="array" ref="AV261">SUMIFS('N1.3_Project_Listing'!$P$16:$P$829, 'N1.3_Project_Listing'!$E$16:$E$829,'N1.3_Project_Listing'!$E261, 'N1.3_Project_Listing'!$A$16:$A$829,ET_Risk_SC_Summation[[#Headers],[132kV Reactor]])</f>
        <v>0</v>
      </c>
      <c r="AW261" s="176" cm="1">
        <f t="array" ref="AW261">SUMIFS('N1.3_Project_Listing'!$P$16:$P$829, 'N1.3_Project_Listing'!$E$16:$E$829,'N1.3_Project_Listing'!$E261, 'N1.3_Project_Listing'!$A$16:$A$829,ET_Risk_SC_Summation[[#Headers],[132kV Underground Cable]])</f>
        <v>0</v>
      </c>
      <c r="AX261" s="176" cm="1">
        <f t="array" ref="AX261">SUMIFS('N1.3_Project_Listing'!$P$16:$P$829, 'N1.3_Project_Listing'!$E$16:$E$829,'N1.3_Project_Listing'!$E261, 'N1.3_Project_Listing'!$A$16:$A$829,ET_Risk_SC_Summation[[#Headers],[132kV OHL Conductor]])</f>
        <v>0</v>
      </c>
      <c r="AY261" s="176" cm="1">
        <f t="array" ref="AY261">SUMIFS('N1.3_Project_Listing'!$P$16:$P$829, 'N1.3_Project_Listing'!$E$16:$E$829,'N1.3_Project_Listing'!$E261, 'N1.3_Project_Listing'!$A$16:$A$829,ET_Risk_SC_Summation[[#Headers],[132kV OHL Fittings]])</f>
        <v>0</v>
      </c>
      <c r="AZ261" s="176" cm="1">
        <f t="array" ref="AZ261">SUMIFS('N1.3_Project_Listing'!$P$16:$P$829, 'N1.3_Project_Listing'!$E$16:$E$829,'N1.3_Project_Listing'!$E261, 'N1.3_Project_Listing'!$A$16:$A$829,ET_Risk_SC_Summation[[#Headers],[132kV OHL Tower]])</f>
        <v>0</v>
      </c>
      <c r="BA261" s="176" cm="1">
        <f t="array" ref="BA261">SUMIFS('N1.3_Project_Listing'!$P$16:$P$829, 'N1.3_Project_Listing'!$E$16:$E$829,'N1.3_Project_Listing'!$E261, 'N1.3_Project_Listing'!$A$16:$A$829,ET_Risk_SC_Summation[[#Headers],[275kV Circuit Breaker]])</f>
        <v>0</v>
      </c>
      <c r="BB261" s="176" cm="1">
        <f t="array" ref="BB261">SUMIFS('N1.3_Project_Listing'!$P$16:$P$829, 'N1.3_Project_Listing'!$E$16:$E$829,'N1.3_Project_Listing'!$E261, 'N1.3_Project_Listing'!$A$16:$A$829,ET_Risk_SC_Summation[[#Headers],[275kV Transformer]])</f>
        <v>0</v>
      </c>
      <c r="BC261" s="176" cm="1">
        <f t="array" ref="BC261">SUMIFS('N1.3_Project_Listing'!$P$16:$P$829, 'N1.3_Project_Listing'!$E$16:$E$829,'N1.3_Project_Listing'!$E261, 'N1.3_Project_Listing'!$A$16:$A$829,ET_Risk_SC_Summation[[#Headers],[275kV Reactor]])</f>
        <v>0</v>
      </c>
      <c r="BD261" s="176" cm="1">
        <f t="array" ref="BD261">SUMIFS('N1.3_Project_Listing'!$P$16:$P$829, 'N1.3_Project_Listing'!$E$16:$E$829,'N1.3_Project_Listing'!$E261, 'N1.3_Project_Listing'!$A$16:$A$829,ET_Risk_SC_Summation[[#Headers],[275kV Underground Cable]])</f>
        <v>0</v>
      </c>
      <c r="BE261" s="176" cm="1">
        <f t="array" ref="BE261">SUMIFS('N1.3_Project_Listing'!$P$16:$P$829, 'N1.3_Project_Listing'!$E$16:$E$829,'N1.3_Project_Listing'!$E261, 'N1.3_Project_Listing'!$A$16:$A$829,ET_Risk_SC_Summation[[#Headers],[275kV OHL Conductor]])</f>
        <v>0</v>
      </c>
      <c r="BF261" s="176" cm="1">
        <f t="array" ref="BF261">SUMIFS('N1.3_Project_Listing'!$P$16:$P$829, 'N1.3_Project_Listing'!$E$16:$E$829,'N1.3_Project_Listing'!$E261, 'N1.3_Project_Listing'!$A$16:$A$829,ET_Risk_SC_Summation[[#Headers],[275kV OHL Fittings]])</f>
        <v>0</v>
      </c>
      <c r="BG261" s="176" cm="1">
        <f t="array" ref="BG261">SUMIFS('N1.3_Project_Listing'!$P$16:$P$829, 'N1.3_Project_Listing'!$E$16:$E$829,'N1.3_Project_Listing'!$E261, 'N1.3_Project_Listing'!$A$16:$A$829,ET_Risk_SC_Summation[[#Headers],[275kV OHL Tower]])</f>
        <v>0</v>
      </c>
      <c r="BH261" s="176" cm="1">
        <f t="array" ref="BH261">SUMIFS('N1.3_Project_Listing'!$P$16:$P$829, 'N1.3_Project_Listing'!$E$16:$E$829,'N1.3_Project_Listing'!$E261, 'N1.3_Project_Listing'!$A$16:$A$829,ET_Risk_SC_Summation[[#Headers],[400kV Circuit Breaker]])</f>
        <v>0</v>
      </c>
      <c r="BI261" s="176" cm="1">
        <f t="array" ref="BI261">SUMIFS('N1.3_Project_Listing'!$P$16:$P$829, 'N1.3_Project_Listing'!$E$16:$E$829,'N1.3_Project_Listing'!$E261, 'N1.3_Project_Listing'!$A$16:$A$829,ET_Risk_SC_Summation[[#Headers],[400kV Transformer]])</f>
        <v>0</v>
      </c>
      <c r="BJ261" s="176" cm="1">
        <f t="array" ref="BJ261">SUMIFS('N1.3_Project_Listing'!$P$16:$P$829, 'N1.3_Project_Listing'!$E$16:$E$829,'N1.3_Project_Listing'!$E261, 'N1.3_Project_Listing'!$A$16:$A$829,ET_Risk_SC_Summation[[#Headers],[400kV Reactor]])</f>
        <v>0</v>
      </c>
      <c r="BK261" s="176" cm="1">
        <f t="array" ref="BK261">SUMIFS('N1.3_Project_Listing'!$P$16:$P$829, 'N1.3_Project_Listing'!$E$16:$E$829,'N1.3_Project_Listing'!$E261, 'N1.3_Project_Listing'!$A$16:$A$829,ET_Risk_SC_Summation[[#Headers],[400kV Underground Cable]])</f>
        <v>0</v>
      </c>
      <c r="BL261" s="176" cm="1">
        <f t="array" ref="BL261">SUMIFS('N1.3_Project_Listing'!$P$16:$P$829, 'N1.3_Project_Listing'!$E$16:$E$829,'N1.3_Project_Listing'!$E261, 'N1.3_Project_Listing'!$A$16:$A$829,ET_Risk_SC_Summation[[#Headers],[400kV OHL Conductor]])</f>
        <v>0</v>
      </c>
      <c r="BM261" s="176" cm="1">
        <f t="array" ref="BM261">SUMIFS('N1.3_Project_Listing'!$P$16:$P$829, 'N1.3_Project_Listing'!$E$16:$E$829,'N1.3_Project_Listing'!$E261, 'N1.3_Project_Listing'!$A$16:$A$829,ET_Risk_SC_Summation[[#Headers],[400kV OHL Fittings]])</f>
        <v>0</v>
      </c>
      <c r="BN261" s="176" cm="1">
        <f t="array" ref="BN261">SUMIFS('N1.3_Project_Listing'!$P$16:$P$829, 'N1.3_Project_Listing'!$E$16:$E$829,'N1.3_Project_Listing'!$E261, 'N1.3_Project_Listing'!$A$16:$A$829,ET_Risk_SC_Summation[[#Headers],[400kV OHL Tower]])</f>
        <v>0</v>
      </c>
      <c r="BO261" s="177" t="str">
        <f>IF(SUM(ET_Risk_SC_Summation[[#This Row],[132kV Circuit Breaker]:[400kV OHL Tower]])=0, "n/a", INDEX(ET_Risk_SC_Summation[#Headers],1,MATCH(MAX(ET_Risk_SC_Summation[[#This Row],[132kV Circuit Breaker]:[400kV OHL Tower]]),ET_Risk_SC_Summation[[#This Row],[132kV Circuit Breaker]:[400kV OHL Tower]],0)))</f>
        <v>n/a</v>
      </c>
      <c r="BP261" s="177" t="str">
        <f>IFERROR(INDEX('N0.7_Lookup_References'!$G$77:$G$98,MATCH(ET_Risk_SC_Summation[[#This Row],[Mxx Category]],'N0.7_Lookup_References'!$F$77:$F$98,0)),"")</f>
        <v/>
      </c>
    </row>
    <row r="262" spans="1:68" ht="54">
      <c r="A262" s="160" t="str">
        <f>IFERROR(INDEX(N1.2_Intervention_Types[NARM Asset Category],MATCH('N1.3_Project_Listing'!$C262,N1.2_Intervention_Types[Intervention Type ID],0),1),"")</f>
        <v>Mains</v>
      </c>
      <c r="B262" s="160" t="str">
        <f>IF($D$2="GD",IFERROR(INDEX(N1.2_Intervention_Types[C&amp;V Asset Category (GD)],MATCH('N1.3_Project_Listing'!$C262,N1.2_Intervention_Types[Intervention Type ID],0),1),""),IFERROR(INDEX(N1.2_Intervention_Types[NARM Asset Category],MATCH('N1.3_Project_Listing'!$C262,N1.2_Intervention_Types[Intervention Type ID],0),1),""))</f>
        <v>Mains</v>
      </c>
      <c r="C262" s="67">
        <f>IFERROR(INDEX(N1.2_Intervention_Types[Intervention Type ID],MATCH('N1.3_Project_Listing'!$I262,N1.2_Intervention_Types[Intervention Type],0),1),"")</f>
        <v>1</v>
      </c>
      <c r="D262" s="160" t="str">
        <f>IFERROR(INDEX(N1.2_Intervention_Types[Intervention Category],MATCH('N1.3_Project_Listing'!$C262,N1.2_Intervention_Types[Intervention Type ID],0),1),"")</f>
        <v>Replacement</v>
      </c>
      <c r="E262" s="210" t="s">
        <v>807</v>
      </c>
      <c r="F262" s="236" t="s">
        <v>808</v>
      </c>
      <c r="G262" s="236" t="s">
        <v>181</v>
      </c>
      <c r="H262" s="236" t="s">
        <v>300</v>
      </c>
      <c r="I262" s="151" t="s">
        <v>790</v>
      </c>
      <c r="J262" s="139">
        <v>2028</v>
      </c>
      <c r="K262" s="312">
        <v>5.0641281702816618</v>
      </c>
      <c r="L262" s="312">
        <v>4.9628456068760283</v>
      </c>
      <c r="M262" s="312">
        <v>0</v>
      </c>
      <c r="N262" s="343">
        <v>0.10098105820591144</v>
      </c>
      <c r="O262" s="343">
        <v>3.7710276731571055E-2</v>
      </c>
      <c r="P262" s="365">
        <v>2.5659048906940276</v>
      </c>
      <c r="Q262" s="366">
        <f t="shared" si="22"/>
        <v>6.3270781474340385E-2</v>
      </c>
      <c r="R262" s="368">
        <f t="shared" si="24"/>
        <v>3.6830669615133909</v>
      </c>
      <c r="S262" s="67" t="str">
        <f>IFERROR(INDEX('N0.7_Lookup_References'!$C$13:$C$72,MATCH($A262,'N0.7_Lookup_References'!$B$13:$B$72,0)),"")</f>
        <v>km</v>
      </c>
      <c r="T262" s="338" t="str">
        <f t="shared" si="23"/>
        <v>Difference</v>
      </c>
      <c r="V262" s="358">
        <v>0</v>
      </c>
      <c r="W262" s="358">
        <v>0</v>
      </c>
      <c r="X262" s="358">
        <v>0</v>
      </c>
      <c r="Y262" s="358">
        <v>0</v>
      </c>
      <c r="Z262" s="358">
        <v>0</v>
      </c>
      <c r="AA262" s="358">
        <v>4.2168360580594948</v>
      </c>
      <c r="AB262" s="358">
        <v>0</v>
      </c>
      <c r="AC262" s="358">
        <v>0</v>
      </c>
      <c r="AD262" s="358">
        <v>0</v>
      </c>
      <c r="AE262" s="358">
        <v>0.84729211222216716</v>
      </c>
      <c r="AF262" s="358">
        <v>4.9628456068760283</v>
      </c>
      <c r="AG262" s="358">
        <v>0</v>
      </c>
      <c r="AH262" s="358">
        <v>0</v>
      </c>
      <c r="AI262" s="358">
        <v>0</v>
      </c>
      <c r="AJ262" s="358">
        <v>0</v>
      </c>
      <c r="AK262" s="358">
        <v>0</v>
      </c>
      <c r="AL262" s="358">
        <v>0</v>
      </c>
      <c r="AM262" s="358">
        <v>0</v>
      </c>
      <c r="AN262" s="358">
        <v>0</v>
      </c>
      <c r="AO262" s="358">
        <v>0</v>
      </c>
      <c r="AP262" s="63">
        <v>3.6830669615133909</v>
      </c>
      <c r="AQ262" s="63">
        <v>3.609405622283123</v>
      </c>
      <c r="AR262" s="63">
        <v>-7.3661339230267853E-2</v>
      </c>
      <c r="AT262" s="176" cm="1">
        <f t="array" ref="AT262">SUMIFS('N1.3_Project_Listing'!$P$16:$P$829, 'N1.3_Project_Listing'!$E$16:$E$829,'N1.3_Project_Listing'!$E262, 'N1.3_Project_Listing'!$A$16:$A$829,ET_Risk_SC_Summation[[#Headers],[132kV Circuit Breaker]])</f>
        <v>0</v>
      </c>
      <c r="AU262" s="176" cm="1">
        <f t="array" ref="AU262">SUMIFS('N1.3_Project_Listing'!$P$16:$P$829, 'N1.3_Project_Listing'!$E$16:$E$829,'N1.3_Project_Listing'!$E262, 'N1.3_Project_Listing'!$A$16:$A$829,ET_Risk_SC_Summation[[#Headers],[132kV Transformer]])</f>
        <v>0</v>
      </c>
      <c r="AV262" s="176" cm="1">
        <f t="array" ref="AV262">SUMIFS('N1.3_Project_Listing'!$P$16:$P$829, 'N1.3_Project_Listing'!$E$16:$E$829,'N1.3_Project_Listing'!$E262, 'N1.3_Project_Listing'!$A$16:$A$829,ET_Risk_SC_Summation[[#Headers],[132kV Reactor]])</f>
        <v>0</v>
      </c>
      <c r="AW262" s="176" cm="1">
        <f t="array" ref="AW262">SUMIFS('N1.3_Project_Listing'!$P$16:$P$829, 'N1.3_Project_Listing'!$E$16:$E$829,'N1.3_Project_Listing'!$E262, 'N1.3_Project_Listing'!$A$16:$A$829,ET_Risk_SC_Summation[[#Headers],[132kV Underground Cable]])</f>
        <v>0</v>
      </c>
      <c r="AX262" s="176" cm="1">
        <f t="array" ref="AX262">SUMIFS('N1.3_Project_Listing'!$P$16:$P$829, 'N1.3_Project_Listing'!$E$16:$E$829,'N1.3_Project_Listing'!$E262, 'N1.3_Project_Listing'!$A$16:$A$829,ET_Risk_SC_Summation[[#Headers],[132kV OHL Conductor]])</f>
        <v>0</v>
      </c>
      <c r="AY262" s="176" cm="1">
        <f t="array" ref="AY262">SUMIFS('N1.3_Project_Listing'!$P$16:$P$829, 'N1.3_Project_Listing'!$E$16:$E$829,'N1.3_Project_Listing'!$E262, 'N1.3_Project_Listing'!$A$16:$A$829,ET_Risk_SC_Summation[[#Headers],[132kV OHL Fittings]])</f>
        <v>0</v>
      </c>
      <c r="AZ262" s="176" cm="1">
        <f t="array" ref="AZ262">SUMIFS('N1.3_Project_Listing'!$P$16:$P$829, 'N1.3_Project_Listing'!$E$16:$E$829,'N1.3_Project_Listing'!$E262, 'N1.3_Project_Listing'!$A$16:$A$829,ET_Risk_SC_Summation[[#Headers],[132kV OHL Tower]])</f>
        <v>0</v>
      </c>
      <c r="BA262" s="176" cm="1">
        <f t="array" ref="BA262">SUMIFS('N1.3_Project_Listing'!$P$16:$P$829, 'N1.3_Project_Listing'!$E$16:$E$829,'N1.3_Project_Listing'!$E262, 'N1.3_Project_Listing'!$A$16:$A$829,ET_Risk_SC_Summation[[#Headers],[275kV Circuit Breaker]])</f>
        <v>0</v>
      </c>
      <c r="BB262" s="176" cm="1">
        <f t="array" ref="BB262">SUMIFS('N1.3_Project_Listing'!$P$16:$P$829, 'N1.3_Project_Listing'!$E$16:$E$829,'N1.3_Project_Listing'!$E262, 'N1.3_Project_Listing'!$A$16:$A$829,ET_Risk_SC_Summation[[#Headers],[275kV Transformer]])</f>
        <v>0</v>
      </c>
      <c r="BC262" s="176" cm="1">
        <f t="array" ref="BC262">SUMIFS('N1.3_Project_Listing'!$P$16:$P$829, 'N1.3_Project_Listing'!$E$16:$E$829,'N1.3_Project_Listing'!$E262, 'N1.3_Project_Listing'!$A$16:$A$829,ET_Risk_SC_Summation[[#Headers],[275kV Reactor]])</f>
        <v>0</v>
      </c>
      <c r="BD262" s="176" cm="1">
        <f t="array" ref="BD262">SUMIFS('N1.3_Project_Listing'!$P$16:$P$829, 'N1.3_Project_Listing'!$E$16:$E$829,'N1.3_Project_Listing'!$E262, 'N1.3_Project_Listing'!$A$16:$A$829,ET_Risk_SC_Summation[[#Headers],[275kV Underground Cable]])</f>
        <v>0</v>
      </c>
      <c r="BE262" s="176" cm="1">
        <f t="array" ref="BE262">SUMIFS('N1.3_Project_Listing'!$P$16:$P$829, 'N1.3_Project_Listing'!$E$16:$E$829,'N1.3_Project_Listing'!$E262, 'N1.3_Project_Listing'!$A$16:$A$829,ET_Risk_SC_Summation[[#Headers],[275kV OHL Conductor]])</f>
        <v>0</v>
      </c>
      <c r="BF262" s="176" cm="1">
        <f t="array" ref="BF262">SUMIFS('N1.3_Project_Listing'!$P$16:$P$829, 'N1.3_Project_Listing'!$E$16:$E$829,'N1.3_Project_Listing'!$E262, 'N1.3_Project_Listing'!$A$16:$A$829,ET_Risk_SC_Summation[[#Headers],[275kV OHL Fittings]])</f>
        <v>0</v>
      </c>
      <c r="BG262" s="176" cm="1">
        <f t="array" ref="BG262">SUMIFS('N1.3_Project_Listing'!$P$16:$P$829, 'N1.3_Project_Listing'!$E$16:$E$829,'N1.3_Project_Listing'!$E262, 'N1.3_Project_Listing'!$A$16:$A$829,ET_Risk_SC_Summation[[#Headers],[275kV OHL Tower]])</f>
        <v>0</v>
      </c>
      <c r="BH262" s="176" cm="1">
        <f t="array" ref="BH262">SUMIFS('N1.3_Project_Listing'!$P$16:$P$829, 'N1.3_Project_Listing'!$E$16:$E$829,'N1.3_Project_Listing'!$E262, 'N1.3_Project_Listing'!$A$16:$A$829,ET_Risk_SC_Summation[[#Headers],[400kV Circuit Breaker]])</f>
        <v>0</v>
      </c>
      <c r="BI262" s="176" cm="1">
        <f t="array" ref="BI262">SUMIFS('N1.3_Project_Listing'!$P$16:$P$829, 'N1.3_Project_Listing'!$E$16:$E$829,'N1.3_Project_Listing'!$E262, 'N1.3_Project_Listing'!$A$16:$A$829,ET_Risk_SC_Summation[[#Headers],[400kV Transformer]])</f>
        <v>0</v>
      </c>
      <c r="BJ262" s="176" cm="1">
        <f t="array" ref="BJ262">SUMIFS('N1.3_Project_Listing'!$P$16:$P$829, 'N1.3_Project_Listing'!$E$16:$E$829,'N1.3_Project_Listing'!$E262, 'N1.3_Project_Listing'!$A$16:$A$829,ET_Risk_SC_Summation[[#Headers],[400kV Reactor]])</f>
        <v>0</v>
      </c>
      <c r="BK262" s="176" cm="1">
        <f t="array" ref="BK262">SUMIFS('N1.3_Project_Listing'!$P$16:$P$829, 'N1.3_Project_Listing'!$E$16:$E$829,'N1.3_Project_Listing'!$E262, 'N1.3_Project_Listing'!$A$16:$A$829,ET_Risk_SC_Summation[[#Headers],[400kV Underground Cable]])</f>
        <v>0</v>
      </c>
      <c r="BL262" s="176" cm="1">
        <f t="array" ref="BL262">SUMIFS('N1.3_Project_Listing'!$P$16:$P$829, 'N1.3_Project_Listing'!$E$16:$E$829,'N1.3_Project_Listing'!$E262, 'N1.3_Project_Listing'!$A$16:$A$829,ET_Risk_SC_Summation[[#Headers],[400kV OHL Conductor]])</f>
        <v>0</v>
      </c>
      <c r="BM262" s="176" cm="1">
        <f t="array" ref="BM262">SUMIFS('N1.3_Project_Listing'!$P$16:$P$829, 'N1.3_Project_Listing'!$E$16:$E$829,'N1.3_Project_Listing'!$E262, 'N1.3_Project_Listing'!$A$16:$A$829,ET_Risk_SC_Summation[[#Headers],[400kV OHL Fittings]])</f>
        <v>0</v>
      </c>
      <c r="BN262" s="176" cm="1">
        <f t="array" ref="BN262">SUMIFS('N1.3_Project_Listing'!$P$16:$P$829, 'N1.3_Project_Listing'!$E$16:$E$829,'N1.3_Project_Listing'!$E262, 'N1.3_Project_Listing'!$A$16:$A$829,ET_Risk_SC_Summation[[#Headers],[400kV OHL Tower]])</f>
        <v>0</v>
      </c>
      <c r="BO262" s="177" t="str">
        <f>IF(SUM(ET_Risk_SC_Summation[[#This Row],[132kV Circuit Breaker]:[400kV OHL Tower]])=0, "n/a", INDEX(ET_Risk_SC_Summation[#Headers],1,MATCH(MAX(ET_Risk_SC_Summation[[#This Row],[132kV Circuit Breaker]:[400kV OHL Tower]]),ET_Risk_SC_Summation[[#This Row],[132kV Circuit Breaker]:[400kV OHL Tower]],0)))</f>
        <v>n/a</v>
      </c>
      <c r="BP262" s="177" t="str">
        <f>IFERROR(INDEX('N0.7_Lookup_References'!$G$77:$G$98,MATCH(ET_Risk_SC_Summation[[#This Row],[Mxx Category]],'N0.7_Lookup_References'!$F$77:$F$98,0)),"")</f>
        <v/>
      </c>
    </row>
    <row r="263" spans="1:68" ht="54">
      <c r="A263" s="160" t="str">
        <f>IFERROR(INDEX(N1.2_Intervention_Types[NARM Asset Category],MATCH('N1.3_Project_Listing'!$C263,N1.2_Intervention_Types[Intervention Type ID],0),1),"")</f>
        <v>Mains</v>
      </c>
      <c r="B263" s="160" t="str">
        <f>IF($D$2="GD",IFERROR(INDEX(N1.2_Intervention_Types[C&amp;V Asset Category (GD)],MATCH('N1.3_Project_Listing'!$C263,N1.2_Intervention_Types[Intervention Type ID],0),1),""),IFERROR(INDEX(N1.2_Intervention_Types[NARM Asset Category],MATCH('N1.3_Project_Listing'!$C263,N1.2_Intervention_Types[Intervention Type ID],0),1),""))</f>
        <v>Mains</v>
      </c>
      <c r="C263" s="67">
        <f>IFERROR(INDEX(N1.2_Intervention_Types[Intervention Type ID],MATCH('N1.3_Project_Listing'!$I263,N1.2_Intervention_Types[Intervention Type],0),1),"")</f>
        <v>1</v>
      </c>
      <c r="D263" s="160" t="str">
        <f>IFERROR(INDEX(N1.2_Intervention_Types[Intervention Category],MATCH('N1.3_Project_Listing'!$C263,N1.2_Intervention_Types[Intervention Type ID],0),1),"")</f>
        <v>Replacement</v>
      </c>
      <c r="E263" s="210" t="s">
        <v>807</v>
      </c>
      <c r="F263" s="236" t="s">
        <v>808</v>
      </c>
      <c r="G263" s="236" t="s">
        <v>181</v>
      </c>
      <c r="H263" s="236" t="s">
        <v>300</v>
      </c>
      <c r="I263" s="151" t="s">
        <v>790</v>
      </c>
      <c r="J263" s="139">
        <v>2029</v>
      </c>
      <c r="K263" s="312">
        <v>5.0641281702816618</v>
      </c>
      <c r="L263" s="312">
        <v>4.9628456068760283</v>
      </c>
      <c r="M263" s="312">
        <v>0</v>
      </c>
      <c r="N263" s="343">
        <v>0.10098105820591144</v>
      </c>
      <c r="O263" s="343">
        <v>3.7710276731571055E-2</v>
      </c>
      <c r="P263" s="365">
        <v>2.5659048906940276</v>
      </c>
      <c r="Q263" s="366">
        <f t="shared" si="22"/>
        <v>6.3270781474340385E-2</v>
      </c>
      <c r="R263" s="368">
        <f t="shared" si="24"/>
        <v>3.6830669615133909</v>
      </c>
      <c r="S263" s="67" t="str">
        <f>IFERROR(INDEX('N0.7_Lookup_References'!$C$13:$C$72,MATCH($A263,'N0.7_Lookup_References'!$B$13:$B$72,0)),"")</f>
        <v>km</v>
      </c>
      <c r="T263" s="338" t="str">
        <f t="shared" si="23"/>
        <v>Difference</v>
      </c>
      <c r="V263" s="358">
        <v>0</v>
      </c>
      <c r="W263" s="358">
        <v>0</v>
      </c>
      <c r="X263" s="358">
        <v>0</v>
      </c>
      <c r="Y263" s="358">
        <v>0</v>
      </c>
      <c r="Z263" s="358">
        <v>0</v>
      </c>
      <c r="AA263" s="358">
        <v>4.2168360580594948</v>
      </c>
      <c r="AB263" s="358">
        <v>0</v>
      </c>
      <c r="AC263" s="358">
        <v>0</v>
      </c>
      <c r="AD263" s="358">
        <v>0</v>
      </c>
      <c r="AE263" s="358">
        <v>0.84729211222216716</v>
      </c>
      <c r="AF263" s="358">
        <v>4.9628456068760283</v>
      </c>
      <c r="AG263" s="358">
        <v>0</v>
      </c>
      <c r="AH263" s="358">
        <v>0</v>
      </c>
      <c r="AI263" s="358">
        <v>0</v>
      </c>
      <c r="AJ263" s="358">
        <v>0</v>
      </c>
      <c r="AK263" s="358">
        <v>0</v>
      </c>
      <c r="AL263" s="358">
        <v>0</v>
      </c>
      <c r="AM263" s="358">
        <v>0</v>
      </c>
      <c r="AN263" s="358">
        <v>0</v>
      </c>
      <c r="AO263" s="358">
        <v>0</v>
      </c>
      <c r="AP263" s="63">
        <v>3.6830669615133909</v>
      </c>
      <c r="AQ263" s="63">
        <v>3.609405622283123</v>
      </c>
      <c r="AR263" s="63">
        <v>-7.3661339230267853E-2</v>
      </c>
      <c r="AT263" s="176" cm="1">
        <f t="array" ref="AT263">SUMIFS('N1.3_Project_Listing'!$P$16:$P$829, 'N1.3_Project_Listing'!$E$16:$E$829,'N1.3_Project_Listing'!$E263, 'N1.3_Project_Listing'!$A$16:$A$829,ET_Risk_SC_Summation[[#Headers],[132kV Circuit Breaker]])</f>
        <v>0</v>
      </c>
      <c r="AU263" s="176" cm="1">
        <f t="array" ref="AU263">SUMIFS('N1.3_Project_Listing'!$P$16:$P$829, 'N1.3_Project_Listing'!$E$16:$E$829,'N1.3_Project_Listing'!$E263, 'N1.3_Project_Listing'!$A$16:$A$829,ET_Risk_SC_Summation[[#Headers],[132kV Transformer]])</f>
        <v>0</v>
      </c>
      <c r="AV263" s="176" cm="1">
        <f t="array" ref="AV263">SUMIFS('N1.3_Project_Listing'!$P$16:$P$829, 'N1.3_Project_Listing'!$E$16:$E$829,'N1.3_Project_Listing'!$E263, 'N1.3_Project_Listing'!$A$16:$A$829,ET_Risk_SC_Summation[[#Headers],[132kV Reactor]])</f>
        <v>0</v>
      </c>
      <c r="AW263" s="176" cm="1">
        <f t="array" ref="AW263">SUMIFS('N1.3_Project_Listing'!$P$16:$P$829, 'N1.3_Project_Listing'!$E$16:$E$829,'N1.3_Project_Listing'!$E263, 'N1.3_Project_Listing'!$A$16:$A$829,ET_Risk_SC_Summation[[#Headers],[132kV Underground Cable]])</f>
        <v>0</v>
      </c>
      <c r="AX263" s="176" cm="1">
        <f t="array" ref="AX263">SUMIFS('N1.3_Project_Listing'!$P$16:$P$829, 'N1.3_Project_Listing'!$E$16:$E$829,'N1.3_Project_Listing'!$E263, 'N1.3_Project_Listing'!$A$16:$A$829,ET_Risk_SC_Summation[[#Headers],[132kV OHL Conductor]])</f>
        <v>0</v>
      </c>
      <c r="AY263" s="176" cm="1">
        <f t="array" ref="AY263">SUMIFS('N1.3_Project_Listing'!$P$16:$P$829, 'N1.3_Project_Listing'!$E$16:$E$829,'N1.3_Project_Listing'!$E263, 'N1.3_Project_Listing'!$A$16:$A$829,ET_Risk_SC_Summation[[#Headers],[132kV OHL Fittings]])</f>
        <v>0</v>
      </c>
      <c r="AZ263" s="176" cm="1">
        <f t="array" ref="AZ263">SUMIFS('N1.3_Project_Listing'!$P$16:$P$829, 'N1.3_Project_Listing'!$E$16:$E$829,'N1.3_Project_Listing'!$E263, 'N1.3_Project_Listing'!$A$16:$A$829,ET_Risk_SC_Summation[[#Headers],[132kV OHL Tower]])</f>
        <v>0</v>
      </c>
      <c r="BA263" s="176" cm="1">
        <f t="array" ref="BA263">SUMIFS('N1.3_Project_Listing'!$P$16:$P$829, 'N1.3_Project_Listing'!$E$16:$E$829,'N1.3_Project_Listing'!$E263, 'N1.3_Project_Listing'!$A$16:$A$829,ET_Risk_SC_Summation[[#Headers],[275kV Circuit Breaker]])</f>
        <v>0</v>
      </c>
      <c r="BB263" s="176" cm="1">
        <f t="array" ref="BB263">SUMIFS('N1.3_Project_Listing'!$P$16:$P$829, 'N1.3_Project_Listing'!$E$16:$E$829,'N1.3_Project_Listing'!$E263, 'N1.3_Project_Listing'!$A$16:$A$829,ET_Risk_SC_Summation[[#Headers],[275kV Transformer]])</f>
        <v>0</v>
      </c>
      <c r="BC263" s="176" cm="1">
        <f t="array" ref="BC263">SUMIFS('N1.3_Project_Listing'!$P$16:$P$829, 'N1.3_Project_Listing'!$E$16:$E$829,'N1.3_Project_Listing'!$E263, 'N1.3_Project_Listing'!$A$16:$A$829,ET_Risk_SC_Summation[[#Headers],[275kV Reactor]])</f>
        <v>0</v>
      </c>
      <c r="BD263" s="176" cm="1">
        <f t="array" ref="BD263">SUMIFS('N1.3_Project_Listing'!$P$16:$P$829, 'N1.3_Project_Listing'!$E$16:$E$829,'N1.3_Project_Listing'!$E263, 'N1.3_Project_Listing'!$A$16:$A$829,ET_Risk_SC_Summation[[#Headers],[275kV Underground Cable]])</f>
        <v>0</v>
      </c>
      <c r="BE263" s="176" cm="1">
        <f t="array" ref="BE263">SUMIFS('N1.3_Project_Listing'!$P$16:$P$829, 'N1.3_Project_Listing'!$E$16:$E$829,'N1.3_Project_Listing'!$E263, 'N1.3_Project_Listing'!$A$16:$A$829,ET_Risk_SC_Summation[[#Headers],[275kV OHL Conductor]])</f>
        <v>0</v>
      </c>
      <c r="BF263" s="176" cm="1">
        <f t="array" ref="BF263">SUMIFS('N1.3_Project_Listing'!$P$16:$P$829, 'N1.3_Project_Listing'!$E$16:$E$829,'N1.3_Project_Listing'!$E263, 'N1.3_Project_Listing'!$A$16:$A$829,ET_Risk_SC_Summation[[#Headers],[275kV OHL Fittings]])</f>
        <v>0</v>
      </c>
      <c r="BG263" s="176" cm="1">
        <f t="array" ref="BG263">SUMIFS('N1.3_Project_Listing'!$P$16:$P$829, 'N1.3_Project_Listing'!$E$16:$E$829,'N1.3_Project_Listing'!$E263, 'N1.3_Project_Listing'!$A$16:$A$829,ET_Risk_SC_Summation[[#Headers],[275kV OHL Tower]])</f>
        <v>0</v>
      </c>
      <c r="BH263" s="176" cm="1">
        <f t="array" ref="BH263">SUMIFS('N1.3_Project_Listing'!$P$16:$P$829, 'N1.3_Project_Listing'!$E$16:$E$829,'N1.3_Project_Listing'!$E263, 'N1.3_Project_Listing'!$A$16:$A$829,ET_Risk_SC_Summation[[#Headers],[400kV Circuit Breaker]])</f>
        <v>0</v>
      </c>
      <c r="BI263" s="176" cm="1">
        <f t="array" ref="BI263">SUMIFS('N1.3_Project_Listing'!$P$16:$P$829, 'N1.3_Project_Listing'!$E$16:$E$829,'N1.3_Project_Listing'!$E263, 'N1.3_Project_Listing'!$A$16:$A$829,ET_Risk_SC_Summation[[#Headers],[400kV Transformer]])</f>
        <v>0</v>
      </c>
      <c r="BJ263" s="176" cm="1">
        <f t="array" ref="BJ263">SUMIFS('N1.3_Project_Listing'!$P$16:$P$829, 'N1.3_Project_Listing'!$E$16:$E$829,'N1.3_Project_Listing'!$E263, 'N1.3_Project_Listing'!$A$16:$A$829,ET_Risk_SC_Summation[[#Headers],[400kV Reactor]])</f>
        <v>0</v>
      </c>
      <c r="BK263" s="176" cm="1">
        <f t="array" ref="BK263">SUMIFS('N1.3_Project_Listing'!$P$16:$P$829, 'N1.3_Project_Listing'!$E$16:$E$829,'N1.3_Project_Listing'!$E263, 'N1.3_Project_Listing'!$A$16:$A$829,ET_Risk_SC_Summation[[#Headers],[400kV Underground Cable]])</f>
        <v>0</v>
      </c>
      <c r="BL263" s="176" cm="1">
        <f t="array" ref="BL263">SUMIFS('N1.3_Project_Listing'!$P$16:$P$829, 'N1.3_Project_Listing'!$E$16:$E$829,'N1.3_Project_Listing'!$E263, 'N1.3_Project_Listing'!$A$16:$A$829,ET_Risk_SC_Summation[[#Headers],[400kV OHL Conductor]])</f>
        <v>0</v>
      </c>
      <c r="BM263" s="176" cm="1">
        <f t="array" ref="BM263">SUMIFS('N1.3_Project_Listing'!$P$16:$P$829, 'N1.3_Project_Listing'!$E$16:$E$829,'N1.3_Project_Listing'!$E263, 'N1.3_Project_Listing'!$A$16:$A$829,ET_Risk_SC_Summation[[#Headers],[400kV OHL Fittings]])</f>
        <v>0</v>
      </c>
      <c r="BN263" s="176" cm="1">
        <f t="array" ref="BN263">SUMIFS('N1.3_Project_Listing'!$P$16:$P$829, 'N1.3_Project_Listing'!$E$16:$E$829,'N1.3_Project_Listing'!$E263, 'N1.3_Project_Listing'!$A$16:$A$829,ET_Risk_SC_Summation[[#Headers],[400kV OHL Tower]])</f>
        <v>0</v>
      </c>
      <c r="BO263" s="177" t="str">
        <f>IF(SUM(ET_Risk_SC_Summation[[#This Row],[132kV Circuit Breaker]:[400kV OHL Tower]])=0, "n/a", INDEX(ET_Risk_SC_Summation[#Headers],1,MATCH(MAX(ET_Risk_SC_Summation[[#This Row],[132kV Circuit Breaker]:[400kV OHL Tower]]),ET_Risk_SC_Summation[[#This Row],[132kV Circuit Breaker]:[400kV OHL Tower]],0)))</f>
        <v>n/a</v>
      </c>
      <c r="BP263" s="177" t="str">
        <f>IFERROR(INDEX('N0.7_Lookup_References'!$G$77:$G$98,MATCH(ET_Risk_SC_Summation[[#This Row],[Mxx Category]],'N0.7_Lookup_References'!$F$77:$F$98,0)),"")</f>
        <v/>
      </c>
    </row>
    <row r="264" spans="1:68" ht="54">
      <c r="A264" s="160" t="str">
        <f>IFERROR(INDEX(N1.2_Intervention_Types[NARM Asset Category],MATCH('N1.3_Project_Listing'!$C264,N1.2_Intervention_Types[Intervention Type ID],0),1),"")</f>
        <v>Mains</v>
      </c>
      <c r="B264" s="160" t="str">
        <f>IF($D$2="GD",IFERROR(INDEX(N1.2_Intervention_Types[C&amp;V Asset Category (GD)],MATCH('N1.3_Project_Listing'!$C264,N1.2_Intervention_Types[Intervention Type ID],0),1),""),IFERROR(INDEX(N1.2_Intervention_Types[NARM Asset Category],MATCH('N1.3_Project_Listing'!$C264,N1.2_Intervention_Types[Intervention Type ID],0),1),""))</f>
        <v>Mains</v>
      </c>
      <c r="C264" s="67">
        <f>IFERROR(INDEX(N1.2_Intervention_Types[Intervention Type ID],MATCH('N1.3_Project_Listing'!$I264,N1.2_Intervention_Types[Intervention Type],0),1),"")</f>
        <v>1</v>
      </c>
      <c r="D264" s="160" t="str">
        <f>IFERROR(INDEX(N1.2_Intervention_Types[Intervention Category],MATCH('N1.3_Project_Listing'!$C264,N1.2_Intervention_Types[Intervention Type ID],0),1),"")</f>
        <v>Replacement</v>
      </c>
      <c r="E264" s="210" t="s">
        <v>807</v>
      </c>
      <c r="F264" s="236" t="s">
        <v>808</v>
      </c>
      <c r="G264" s="236" t="s">
        <v>181</v>
      </c>
      <c r="H264" s="236" t="s">
        <v>300</v>
      </c>
      <c r="I264" s="151" t="s">
        <v>790</v>
      </c>
      <c r="J264" s="139">
        <v>2030</v>
      </c>
      <c r="K264" s="312">
        <v>5.0641281702816618</v>
      </c>
      <c r="L264" s="312">
        <v>4.9628456068760283</v>
      </c>
      <c r="M264" s="312">
        <v>0</v>
      </c>
      <c r="N264" s="343">
        <v>0.10098105820591144</v>
      </c>
      <c r="O264" s="343">
        <v>3.7710276731571055E-2</v>
      </c>
      <c r="P264" s="365">
        <v>2.5659048906940276</v>
      </c>
      <c r="Q264" s="366">
        <f t="shared" si="22"/>
        <v>6.3270781474340385E-2</v>
      </c>
      <c r="R264" s="368">
        <f t="shared" si="24"/>
        <v>3.6830669615133909</v>
      </c>
      <c r="S264" s="67" t="str">
        <f>IFERROR(INDEX('N0.7_Lookup_References'!$C$13:$C$72,MATCH($A264,'N0.7_Lookup_References'!$B$13:$B$72,0)),"")</f>
        <v>km</v>
      </c>
      <c r="T264" s="338" t="str">
        <f t="shared" si="23"/>
        <v>Difference</v>
      </c>
      <c r="V264" s="358">
        <v>0</v>
      </c>
      <c r="W264" s="358">
        <v>0</v>
      </c>
      <c r="X264" s="358">
        <v>0</v>
      </c>
      <c r="Y264" s="358">
        <v>0</v>
      </c>
      <c r="Z264" s="358">
        <v>0</v>
      </c>
      <c r="AA264" s="358">
        <v>4.2168360580594948</v>
      </c>
      <c r="AB264" s="358">
        <v>0</v>
      </c>
      <c r="AC264" s="358">
        <v>0</v>
      </c>
      <c r="AD264" s="358">
        <v>0</v>
      </c>
      <c r="AE264" s="358">
        <v>0.84729211222216716</v>
      </c>
      <c r="AF264" s="358">
        <v>4.9628456068760283</v>
      </c>
      <c r="AG264" s="358">
        <v>0</v>
      </c>
      <c r="AH264" s="358">
        <v>0</v>
      </c>
      <c r="AI264" s="358">
        <v>0</v>
      </c>
      <c r="AJ264" s="358">
        <v>0</v>
      </c>
      <c r="AK264" s="358">
        <v>0</v>
      </c>
      <c r="AL264" s="358">
        <v>0</v>
      </c>
      <c r="AM264" s="358">
        <v>0</v>
      </c>
      <c r="AN264" s="358">
        <v>0</v>
      </c>
      <c r="AO264" s="358">
        <v>0</v>
      </c>
      <c r="AP264" s="63">
        <v>3.6830669615133909</v>
      </c>
      <c r="AQ264" s="63">
        <v>3.609405622283123</v>
      </c>
      <c r="AR264" s="63">
        <v>-7.3661339230267853E-2</v>
      </c>
      <c r="AT264" s="176" cm="1">
        <f t="array" ref="AT264">SUMIFS('N1.3_Project_Listing'!$P$16:$P$829, 'N1.3_Project_Listing'!$E$16:$E$829,'N1.3_Project_Listing'!$E264, 'N1.3_Project_Listing'!$A$16:$A$829,ET_Risk_SC_Summation[[#Headers],[132kV Circuit Breaker]])</f>
        <v>0</v>
      </c>
      <c r="AU264" s="176" cm="1">
        <f t="array" ref="AU264">SUMIFS('N1.3_Project_Listing'!$P$16:$P$829, 'N1.3_Project_Listing'!$E$16:$E$829,'N1.3_Project_Listing'!$E264, 'N1.3_Project_Listing'!$A$16:$A$829,ET_Risk_SC_Summation[[#Headers],[132kV Transformer]])</f>
        <v>0</v>
      </c>
      <c r="AV264" s="176" cm="1">
        <f t="array" ref="AV264">SUMIFS('N1.3_Project_Listing'!$P$16:$P$829, 'N1.3_Project_Listing'!$E$16:$E$829,'N1.3_Project_Listing'!$E264, 'N1.3_Project_Listing'!$A$16:$A$829,ET_Risk_SC_Summation[[#Headers],[132kV Reactor]])</f>
        <v>0</v>
      </c>
      <c r="AW264" s="176" cm="1">
        <f t="array" ref="AW264">SUMIFS('N1.3_Project_Listing'!$P$16:$P$829, 'N1.3_Project_Listing'!$E$16:$E$829,'N1.3_Project_Listing'!$E264, 'N1.3_Project_Listing'!$A$16:$A$829,ET_Risk_SC_Summation[[#Headers],[132kV Underground Cable]])</f>
        <v>0</v>
      </c>
      <c r="AX264" s="176" cm="1">
        <f t="array" ref="AX264">SUMIFS('N1.3_Project_Listing'!$P$16:$P$829, 'N1.3_Project_Listing'!$E$16:$E$829,'N1.3_Project_Listing'!$E264, 'N1.3_Project_Listing'!$A$16:$A$829,ET_Risk_SC_Summation[[#Headers],[132kV OHL Conductor]])</f>
        <v>0</v>
      </c>
      <c r="AY264" s="176" cm="1">
        <f t="array" ref="AY264">SUMIFS('N1.3_Project_Listing'!$P$16:$P$829, 'N1.3_Project_Listing'!$E$16:$E$829,'N1.3_Project_Listing'!$E264, 'N1.3_Project_Listing'!$A$16:$A$829,ET_Risk_SC_Summation[[#Headers],[132kV OHL Fittings]])</f>
        <v>0</v>
      </c>
      <c r="AZ264" s="176" cm="1">
        <f t="array" ref="AZ264">SUMIFS('N1.3_Project_Listing'!$P$16:$P$829, 'N1.3_Project_Listing'!$E$16:$E$829,'N1.3_Project_Listing'!$E264, 'N1.3_Project_Listing'!$A$16:$A$829,ET_Risk_SC_Summation[[#Headers],[132kV OHL Tower]])</f>
        <v>0</v>
      </c>
      <c r="BA264" s="176" cm="1">
        <f t="array" ref="BA264">SUMIFS('N1.3_Project_Listing'!$P$16:$P$829, 'N1.3_Project_Listing'!$E$16:$E$829,'N1.3_Project_Listing'!$E264, 'N1.3_Project_Listing'!$A$16:$A$829,ET_Risk_SC_Summation[[#Headers],[275kV Circuit Breaker]])</f>
        <v>0</v>
      </c>
      <c r="BB264" s="176" cm="1">
        <f t="array" ref="BB264">SUMIFS('N1.3_Project_Listing'!$P$16:$P$829, 'N1.3_Project_Listing'!$E$16:$E$829,'N1.3_Project_Listing'!$E264, 'N1.3_Project_Listing'!$A$16:$A$829,ET_Risk_SC_Summation[[#Headers],[275kV Transformer]])</f>
        <v>0</v>
      </c>
      <c r="BC264" s="176" cm="1">
        <f t="array" ref="BC264">SUMIFS('N1.3_Project_Listing'!$P$16:$P$829, 'N1.3_Project_Listing'!$E$16:$E$829,'N1.3_Project_Listing'!$E264, 'N1.3_Project_Listing'!$A$16:$A$829,ET_Risk_SC_Summation[[#Headers],[275kV Reactor]])</f>
        <v>0</v>
      </c>
      <c r="BD264" s="176" cm="1">
        <f t="array" ref="BD264">SUMIFS('N1.3_Project_Listing'!$P$16:$P$829, 'N1.3_Project_Listing'!$E$16:$E$829,'N1.3_Project_Listing'!$E264, 'N1.3_Project_Listing'!$A$16:$A$829,ET_Risk_SC_Summation[[#Headers],[275kV Underground Cable]])</f>
        <v>0</v>
      </c>
      <c r="BE264" s="176" cm="1">
        <f t="array" ref="BE264">SUMIFS('N1.3_Project_Listing'!$P$16:$P$829, 'N1.3_Project_Listing'!$E$16:$E$829,'N1.3_Project_Listing'!$E264, 'N1.3_Project_Listing'!$A$16:$A$829,ET_Risk_SC_Summation[[#Headers],[275kV OHL Conductor]])</f>
        <v>0</v>
      </c>
      <c r="BF264" s="176" cm="1">
        <f t="array" ref="BF264">SUMIFS('N1.3_Project_Listing'!$P$16:$P$829, 'N1.3_Project_Listing'!$E$16:$E$829,'N1.3_Project_Listing'!$E264, 'N1.3_Project_Listing'!$A$16:$A$829,ET_Risk_SC_Summation[[#Headers],[275kV OHL Fittings]])</f>
        <v>0</v>
      </c>
      <c r="BG264" s="176" cm="1">
        <f t="array" ref="BG264">SUMIFS('N1.3_Project_Listing'!$P$16:$P$829, 'N1.3_Project_Listing'!$E$16:$E$829,'N1.3_Project_Listing'!$E264, 'N1.3_Project_Listing'!$A$16:$A$829,ET_Risk_SC_Summation[[#Headers],[275kV OHL Tower]])</f>
        <v>0</v>
      </c>
      <c r="BH264" s="176" cm="1">
        <f t="array" ref="BH264">SUMIFS('N1.3_Project_Listing'!$P$16:$P$829, 'N1.3_Project_Listing'!$E$16:$E$829,'N1.3_Project_Listing'!$E264, 'N1.3_Project_Listing'!$A$16:$A$829,ET_Risk_SC_Summation[[#Headers],[400kV Circuit Breaker]])</f>
        <v>0</v>
      </c>
      <c r="BI264" s="176" cm="1">
        <f t="array" ref="BI264">SUMIFS('N1.3_Project_Listing'!$P$16:$P$829, 'N1.3_Project_Listing'!$E$16:$E$829,'N1.3_Project_Listing'!$E264, 'N1.3_Project_Listing'!$A$16:$A$829,ET_Risk_SC_Summation[[#Headers],[400kV Transformer]])</f>
        <v>0</v>
      </c>
      <c r="BJ264" s="176" cm="1">
        <f t="array" ref="BJ264">SUMIFS('N1.3_Project_Listing'!$P$16:$P$829, 'N1.3_Project_Listing'!$E$16:$E$829,'N1.3_Project_Listing'!$E264, 'N1.3_Project_Listing'!$A$16:$A$829,ET_Risk_SC_Summation[[#Headers],[400kV Reactor]])</f>
        <v>0</v>
      </c>
      <c r="BK264" s="176" cm="1">
        <f t="array" ref="BK264">SUMIFS('N1.3_Project_Listing'!$P$16:$P$829, 'N1.3_Project_Listing'!$E$16:$E$829,'N1.3_Project_Listing'!$E264, 'N1.3_Project_Listing'!$A$16:$A$829,ET_Risk_SC_Summation[[#Headers],[400kV Underground Cable]])</f>
        <v>0</v>
      </c>
      <c r="BL264" s="176" cm="1">
        <f t="array" ref="BL264">SUMIFS('N1.3_Project_Listing'!$P$16:$P$829, 'N1.3_Project_Listing'!$E$16:$E$829,'N1.3_Project_Listing'!$E264, 'N1.3_Project_Listing'!$A$16:$A$829,ET_Risk_SC_Summation[[#Headers],[400kV OHL Conductor]])</f>
        <v>0</v>
      </c>
      <c r="BM264" s="176" cm="1">
        <f t="array" ref="BM264">SUMIFS('N1.3_Project_Listing'!$P$16:$P$829, 'N1.3_Project_Listing'!$E$16:$E$829,'N1.3_Project_Listing'!$E264, 'N1.3_Project_Listing'!$A$16:$A$829,ET_Risk_SC_Summation[[#Headers],[400kV OHL Fittings]])</f>
        <v>0</v>
      </c>
      <c r="BN264" s="176" cm="1">
        <f t="array" ref="BN264">SUMIFS('N1.3_Project_Listing'!$P$16:$P$829, 'N1.3_Project_Listing'!$E$16:$E$829,'N1.3_Project_Listing'!$E264, 'N1.3_Project_Listing'!$A$16:$A$829,ET_Risk_SC_Summation[[#Headers],[400kV OHL Tower]])</f>
        <v>0</v>
      </c>
      <c r="BO264" s="177" t="str">
        <f>IF(SUM(ET_Risk_SC_Summation[[#This Row],[132kV Circuit Breaker]:[400kV OHL Tower]])=0, "n/a", INDEX(ET_Risk_SC_Summation[#Headers],1,MATCH(MAX(ET_Risk_SC_Summation[[#This Row],[132kV Circuit Breaker]:[400kV OHL Tower]]),ET_Risk_SC_Summation[[#This Row],[132kV Circuit Breaker]:[400kV OHL Tower]],0)))</f>
        <v>n/a</v>
      </c>
      <c r="BP264" s="177" t="str">
        <f>IFERROR(INDEX('N0.7_Lookup_References'!$G$77:$G$98,MATCH(ET_Risk_SC_Summation[[#This Row],[Mxx Category]],'N0.7_Lookup_References'!$F$77:$F$98,0)),"")</f>
        <v/>
      </c>
    </row>
    <row r="265" spans="1:68" ht="54">
      <c r="A265" s="160" t="str">
        <f>IFERROR(INDEX(N1.2_Intervention_Types[NARM Asset Category],MATCH('N1.3_Project_Listing'!$C265,N1.2_Intervention_Types[Intervention Type ID],0),1),"")</f>
        <v>Mains</v>
      </c>
      <c r="B265" s="160" t="str">
        <f>IF($D$2="GD",IFERROR(INDEX(N1.2_Intervention_Types[C&amp;V Asset Category (GD)],MATCH('N1.3_Project_Listing'!$C265,N1.2_Intervention_Types[Intervention Type ID],0),1),""),IFERROR(INDEX(N1.2_Intervention_Types[NARM Asset Category],MATCH('N1.3_Project_Listing'!$C265,N1.2_Intervention_Types[Intervention Type ID],0),1),""))</f>
        <v>Mains</v>
      </c>
      <c r="C265" s="67">
        <f>IFERROR(INDEX(N1.2_Intervention_Types[Intervention Type ID],MATCH('N1.3_Project_Listing'!$I265,N1.2_Intervention_Types[Intervention Type],0),1),"")</f>
        <v>1</v>
      </c>
      <c r="D265" s="160" t="str">
        <f>IFERROR(INDEX(N1.2_Intervention_Types[Intervention Category],MATCH('N1.3_Project_Listing'!$C265,N1.2_Intervention_Types[Intervention Type ID],0),1),"")</f>
        <v>Replacement</v>
      </c>
      <c r="E265" s="210" t="s">
        <v>807</v>
      </c>
      <c r="F265" s="236" t="s">
        <v>808</v>
      </c>
      <c r="G265" s="236" t="s">
        <v>181</v>
      </c>
      <c r="H265" s="236" t="s">
        <v>300</v>
      </c>
      <c r="I265" s="151" t="s">
        <v>790</v>
      </c>
      <c r="J265" s="139">
        <v>2031</v>
      </c>
      <c r="K265" s="312">
        <v>5.0641281702816618</v>
      </c>
      <c r="L265" s="312">
        <v>4.9628456068760283</v>
      </c>
      <c r="M265" s="312">
        <v>0</v>
      </c>
      <c r="N265" s="343">
        <v>0.10098105820591144</v>
      </c>
      <c r="O265" s="343">
        <v>3.7710276731571055E-2</v>
      </c>
      <c r="P265" s="365">
        <v>2.5659048906940276</v>
      </c>
      <c r="Q265" s="366">
        <f t="shared" si="22"/>
        <v>6.3270781474340385E-2</v>
      </c>
      <c r="R265" s="368">
        <f t="shared" si="24"/>
        <v>3.6830669615133909</v>
      </c>
      <c r="S265" s="67" t="str">
        <f>IFERROR(INDEX('N0.7_Lookup_References'!$C$13:$C$72,MATCH($A265,'N0.7_Lookup_References'!$B$13:$B$72,0)),"")</f>
        <v>km</v>
      </c>
      <c r="T265" s="338" t="str">
        <f t="shared" si="23"/>
        <v>Difference</v>
      </c>
      <c r="V265" s="358">
        <v>0</v>
      </c>
      <c r="W265" s="358">
        <v>0</v>
      </c>
      <c r="X265" s="358">
        <v>0</v>
      </c>
      <c r="Y265" s="358">
        <v>0</v>
      </c>
      <c r="Z265" s="358">
        <v>0</v>
      </c>
      <c r="AA265" s="358">
        <v>4.2168360580594948</v>
      </c>
      <c r="AB265" s="358">
        <v>0</v>
      </c>
      <c r="AC265" s="358">
        <v>0</v>
      </c>
      <c r="AD265" s="358">
        <v>0</v>
      </c>
      <c r="AE265" s="358">
        <v>0.84729211222216716</v>
      </c>
      <c r="AF265" s="358">
        <v>4.9628456068760283</v>
      </c>
      <c r="AG265" s="358">
        <v>0</v>
      </c>
      <c r="AH265" s="358">
        <v>0</v>
      </c>
      <c r="AI265" s="358">
        <v>0</v>
      </c>
      <c r="AJ265" s="358">
        <v>0</v>
      </c>
      <c r="AK265" s="358">
        <v>0</v>
      </c>
      <c r="AL265" s="358">
        <v>0</v>
      </c>
      <c r="AM265" s="358">
        <v>0</v>
      </c>
      <c r="AN265" s="358">
        <v>0</v>
      </c>
      <c r="AO265" s="358">
        <v>0</v>
      </c>
      <c r="AP265" s="63">
        <v>3.6830669615133909</v>
      </c>
      <c r="AQ265" s="63">
        <v>3.609405622283123</v>
      </c>
      <c r="AR265" s="63">
        <v>-7.3661339230267853E-2</v>
      </c>
      <c r="AT265" s="176" cm="1">
        <f t="array" ref="AT265">SUMIFS('N1.3_Project_Listing'!$P$16:$P$829, 'N1.3_Project_Listing'!$E$16:$E$829,'N1.3_Project_Listing'!$E265, 'N1.3_Project_Listing'!$A$16:$A$829,ET_Risk_SC_Summation[[#Headers],[132kV Circuit Breaker]])</f>
        <v>0</v>
      </c>
      <c r="AU265" s="176" cm="1">
        <f t="array" ref="AU265">SUMIFS('N1.3_Project_Listing'!$P$16:$P$829, 'N1.3_Project_Listing'!$E$16:$E$829,'N1.3_Project_Listing'!$E265, 'N1.3_Project_Listing'!$A$16:$A$829,ET_Risk_SC_Summation[[#Headers],[132kV Transformer]])</f>
        <v>0</v>
      </c>
      <c r="AV265" s="176" cm="1">
        <f t="array" ref="AV265">SUMIFS('N1.3_Project_Listing'!$P$16:$P$829, 'N1.3_Project_Listing'!$E$16:$E$829,'N1.3_Project_Listing'!$E265, 'N1.3_Project_Listing'!$A$16:$A$829,ET_Risk_SC_Summation[[#Headers],[132kV Reactor]])</f>
        <v>0</v>
      </c>
      <c r="AW265" s="176" cm="1">
        <f t="array" ref="AW265">SUMIFS('N1.3_Project_Listing'!$P$16:$P$829, 'N1.3_Project_Listing'!$E$16:$E$829,'N1.3_Project_Listing'!$E265, 'N1.3_Project_Listing'!$A$16:$A$829,ET_Risk_SC_Summation[[#Headers],[132kV Underground Cable]])</f>
        <v>0</v>
      </c>
      <c r="AX265" s="176" cm="1">
        <f t="array" ref="AX265">SUMIFS('N1.3_Project_Listing'!$P$16:$P$829, 'N1.3_Project_Listing'!$E$16:$E$829,'N1.3_Project_Listing'!$E265, 'N1.3_Project_Listing'!$A$16:$A$829,ET_Risk_SC_Summation[[#Headers],[132kV OHL Conductor]])</f>
        <v>0</v>
      </c>
      <c r="AY265" s="176" cm="1">
        <f t="array" ref="AY265">SUMIFS('N1.3_Project_Listing'!$P$16:$P$829, 'N1.3_Project_Listing'!$E$16:$E$829,'N1.3_Project_Listing'!$E265, 'N1.3_Project_Listing'!$A$16:$A$829,ET_Risk_SC_Summation[[#Headers],[132kV OHL Fittings]])</f>
        <v>0</v>
      </c>
      <c r="AZ265" s="176" cm="1">
        <f t="array" ref="AZ265">SUMIFS('N1.3_Project_Listing'!$P$16:$P$829, 'N1.3_Project_Listing'!$E$16:$E$829,'N1.3_Project_Listing'!$E265, 'N1.3_Project_Listing'!$A$16:$A$829,ET_Risk_SC_Summation[[#Headers],[132kV OHL Tower]])</f>
        <v>0</v>
      </c>
      <c r="BA265" s="176" cm="1">
        <f t="array" ref="BA265">SUMIFS('N1.3_Project_Listing'!$P$16:$P$829, 'N1.3_Project_Listing'!$E$16:$E$829,'N1.3_Project_Listing'!$E265, 'N1.3_Project_Listing'!$A$16:$A$829,ET_Risk_SC_Summation[[#Headers],[275kV Circuit Breaker]])</f>
        <v>0</v>
      </c>
      <c r="BB265" s="176" cm="1">
        <f t="array" ref="BB265">SUMIFS('N1.3_Project_Listing'!$P$16:$P$829, 'N1.3_Project_Listing'!$E$16:$E$829,'N1.3_Project_Listing'!$E265, 'N1.3_Project_Listing'!$A$16:$A$829,ET_Risk_SC_Summation[[#Headers],[275kV Transformer]])</f>
        <v>0</v>
      </c>
      <c r="BC265" s="176" cm="1">
        <f t="array" ref="BC265">SUMIFS('N1.3_Project_Listing'!$P$16:$P$829, 'N1.3_Project_Listing'!$E$16:$E$829,'N1.3_Project_Listing'!$E265, 'N1.3_Project_Listing'!$A$16:$A$829,ET_Risk_SC_Summation[[#Headers],[275kV Reactor]])</f>
        <v>0</v>
      </c>
      <c r="BD265" s="176" cm="1">
        <f t="array" ref="BD265">SUMIFS('N1.3_Project_Listing'!$P$16:$P$829, 'N1.3_Project_Listing'!$E$16:$E$829,'N1.3_Project_Listing'!$E265, 'N1.3_Project_Listing'!$A$16:$A$829,ET_Risk_SC_Summation[[#Headers],[275kV Underground Cable]])</f>
        <v>0</v>
      </c>
      <c r="BE265" s="176" cm="1">
        <f t="array" ref="BE265">SUMIFS('N1.3_Project_Listing'!$P$16:$P$829, 'N1.3_Project_Listing'!$E$16:$E$829,'N1.3_Project_Listing'!$E265, 'N1.3_Project_Listing'!$A$16:$A$829,ET_Risk_SC_Summation[[#Headers],[275kV OHL Conductor]])</f>
        <v>0</v>
      </c>
      <c r="BF265" s="176" cm="1">
        <f t="array" ref="BF265">SUMIFS('N1.3_Project_Listing'!$P$16:$P$829, 'N1.3_Project_Listing'!$E$16:$E$829,'N1.3_Project_Listing'!$E265, 'N1.3_Project_Listing'!$A$16:$A$829,ET_Risk_SC_Summation[[#Headers],[275kV OHL Fittings]])</f>
        <v>0</v>
      </c>
      <c r="BG265" s="176" cm="1">
        <f t="array" ref="BG265">SUMIFS('N1.3_Project_Listing'!$P$16:$P$829, 'N1.3_Project_Listing'!$E$16:$E$829,'N1.3_Project_Listing'!$E265, 'N1.3_Project_Listing'!$A$16:$A$829,ET_Risk_SC_Summation[[#Headers],[275kV OHL Tower]])</f>
        <v>0</v>
      </c>
      <c r="BH265" s="176" cm="1">
        <f t="array" ref="BH265">SUMIFS('N1.3_Project_Listing'!$P$16:$P$829, 'N1.3_Project_Listing'!$E$16:$E$829,'N1.3_Project_Listing'!$E265, 'N1.3_Project_Listing'!$A$16:$A$829,ET_Risk_SC_Summation[[#Headers],[400kV Circuit Breaker]])</f>
        <v>0</v>
      </c>
      <c r="BI265" s="176" cm="1">
        <f t="array" ref="BI265">SUMIFS('N1.3_Project_Listing'!$P$16:$P$829, 'N1.3_Project_Listing'!$E$16:$E$829,'N1.3_Project_Listing'!$E265, 'N1.3_Project_Listing'!$A$16:$A$829,ET_Risk_SC_Summation[[#Headers],[400kV Transformer]])</f>
        <v>0</v>
      </c>
      <c r="BJ265" s="176" cm="1">
        <f t="array" ref="BJ265">SUMIFS('N1.3_Project_Listing'!$P$16:$P$829, 'N1.3_Project_Listing'!$E$16:$E$829,'N1.3_Project_Listing'!$E265, 'N1.3_Project_Listing'!$A$16:$A$829,ET_Risk_SC_Summation[[#Headers],[400kV Reactor]])</f>
        <v>0</v>
      </c>
      <c r="BK265" s="176" cm="1">
        <f t="array" ref="BK265">SUMIFS('N1.3_Project_Listing'!$P$16:$P$829, 'N1.3_Project_Listing'!$E$16:$E$829,'N1.3_Project_Listing'!$E265, 'N1.3_Project_Listing'!$A$16:$A$829,ET_Risk_SC_Summation[[#Headers],[400kV Underground Cable]])</f>
        <v>0</v>
      </c>
      <c r="BL265" s="176" cm="1">
        <f t="array" ref="BL265">SUMIFS('N1.3_Project_Listing'!$P$16:$P$829, 'N1.3_Project_Listing'!$E$16:$E$829,'N1.3_Project_Listing'!$E265, 'N1.3_Project_Listing'!$A$16:$A$829,ET_Risk_SC_Summation[[#Headers],[400kV OHL Conductor]])</f>
        <v>0</v>
      </c>
      <c r="BM265" s="176" cm="1">
        <f t="array" ref="BM265">SUMIFS('N1.3_Project_Listing'!$P$16:$P$829, 'N1.3_Project_Listing'!$E$16:$E$829,'N1.3_Project_Listing'!$E265, 'N1.3_Project_Listing'!$A$16:$A$829,ET_Risk_SC_Summation[[#Headers],[400kV OHL Fittings]])</f>
        <v>0</v>
      </c>
      <c r="BN265" s="176" cm="1">
        <f t="array" ref="BN265">SUMIFS('N1.3_Project_Listing'!$P$16:$P$829, 'N1.3_Project_Listing'!$E$16:$E$829,'N1.3_Project_Listing'!$E265, 'N1.3_Project_Listing'!$A$16:$A$829,ET_Risk_SC_Summation[[#Headers],[400kV OHL Tower]])</f>
        <v>0</v>
      </c>
      <c r="BO265" s="177" t="str">
        <f>IF(SUM(ET_Risk_SC_Summation[[#This Row],[132kV Circuit Breaker]:[400kV OHL Tower]])=0, "n/a", INDEX(ET_Risk_SC_Summation[#Headers],1,MATCH(MAX(ET_Risk_SC_Summation[[#This Row],[132kV Circuit Breaker]:[400kV OHL Tower]]),ET_Risk_SC_Summation[[#This Row],[132kV Circuit Breaker]:[400kV OHL Tower]],0)))</f>
        <v>n/a</v>
      </c>
      <c r="BP265" s="177" t="str">
        <f>IFERROR(INDEX('N0.7_Lookup_References'!$G$77:$G$98,MATCH(ET_Risk_SC_Summation[[#This Row],[Mxx Category]],'N0.7_Lookup_References'!$F$77:$F$98,0)),"")</f>
        <v/>
      </c>
    </row>
    <row r="266" spans="1:68" ht="54">
      <c r="A266" s="160" t="str">
        <f>IFERROR(INDEX(N1.2_Intervention_Types[NARM Asset Category],MATCH('N1.3_Project_Listing'!$C266,N1.2_Intervention_Types[Intervention Type ID],0),1),"")</f>
        <v>Mains</v>
      </c>
      <c r="B266" s="160" t="str">
        <f>IF($D$2="GD",IFERROR(INDEX(N1.2_Intervention_Types[C&amp;V Asset Category (GD)],MATCH('N1.3_Project_Listing'!$C266,N1.2_Intervention_Types[Intervention Type ID],0),1),""),IFERROR(INDEX(N1.2_Intervention_Types[NARM Asset Category],MATCH('N1.3_Project_Listing'!$C266,N1.2_Intervention_Types[Intervention Type ID],0),1),""))</f>
        <v>Mains</v>
      </c>
      <c r="C266" s="67">
        <f>IFERROR(INDEX(N1.2_Intervention_Types[Intervention Type ID],MATCH('N1.3_Project_Listing'!$I266,N1.2_Intervention_Types[Intervention Type],0),1),"")</f>
        <v>1</v>
      </c>
      <c r="D266" s="160" t="str">
        <f>IFERROR(INDEX(N1.2_Intervention_Types[Intervention Category],MATCH('N1.3_Project_Listing'!$C266,N1.2_Intervention_Types[Intervention Type ID],0),1),"")</f>
        <v>Replacement</v>
      </c>
      <c r="E266" s="210" t="s">
        <v>809</v>
      </c>
      <c r="F266" s="236" t="s">
        <v>810</v>
      </c>
      <c r="G266" s="236" t="s">
        <v>181</v>
      </c>
      <c r="H266" s="236" t="s">
        <v>300</v>
      </c>
      <c r="I266" s="151" t="s">
        <v>790</v>
      </c>
      <c r="J266" s="139">
        <v>2027</v>
      </c>
      <c r="K266" s="312">
        <v>4.7301400783551433</v>
      </c>
      <c r="L266" s="312">
        <v>4.6355372767880407</v>
      </c>
      <c r="M266" s="312">
        <v>0</v>
      </c>
      <c r="N266" s="343">
        <v>4.2488813291702059E-2</v>
      </c>
      <c r="O266" s="343">
        <v>8.7019316166429897E-3</v>
      </c>
      <c r="P266" s="365">
        <v>0.50185166066610154</v>
      </c>
      <c r="Q266" s="366">
        <f t="shared" si="22"/>
        <v>3.3786881675059069E-2</v>
      </c>
      <c r="R266" s="368">
        <f t="shared" si="24"/>
        <v>4.2920125830522933</v>
      </c>
      <c r="S266" s="67" t="str">
        <f>IFERROR(INDEX('N0.7_Lookup_References'!$C$13:$C$72,MATCH($A266,'N0.7_Lookup_References'!$B$13:$B$72,0)),"")</f>
        <v>km</v>
      </c>
      <c r="T266" s="338" t="str">
        <f t="shared" si="23"/>
        <v/>
      </c>
      <c r="V266" s="358">
        <v>0</v>
      </c>
      <c r="W266" s="358">
        <v>0</v>
      </c>
      <c r="X266" s="358">
        <v>0</v>
      </c>
      <c r="Y266" s="358">
        <v>4.7301400783551433</v>
      </c>
      <c r="Z266" s="358">
        <v>0</v>
      </c>
      <c r="AA266" s="358">
        <v>0</v>
      </c>
      <c r="AB266" s="358">
        <v>0</v>
      </c>
      <c r="AC266" s="358">
        <v>0</v>
      </c>
      <c r="AD266" s="358">
        <v>0</v>
      </c>
      <c r="AE266" s="358">
        <v>0</v>
      </c>
      <c r="AF266" s="358">
        <v>4.6355372767880407</v>
      </c>
      <c r="AG266" s="358">
        <v>0</v>
      </c>
      <c r="AH266" s="358">
        <v>0</v>
      </c>
      <c r="AI266" s="358">
        <v>0</v>
      </c>
      <c r="AJ266" s="358">
        <v>0</v>
      </c>
      <c r="AK266" s="358">
        <v>0</v>
      </c>
      <c r="AL266" s="358">
        <v>0</v>
      </c>
      <c r="AM266" s="358">
        <v>0</v>
      </c>
      <c r="AN266" s="358">
        <v>0</v>
      </c>
      <c r="AO266" s="358">
        <v>0</v>
      </c>
      <c r="AP266" s="63">
        <v>4.2920125830522933</v>
      </c>
      <c r="AQ266" s="63">
        <v>4.2061723313912474</v>
      </c>
      <c r="AR266" s="63">
        <v>-8.5840251661045919E-2</v>
      </c>
      <c r="AT266" s="176" cm="1">
        <f t="array" ref="AT266">SUMIFS('N1.3_Project_Listing'!$P$16:$P$829, 'N1.3_Project_Listing'!$E$16:$E$829,'N1.3_Project_Listing'!$E266, 'N1.3_Project_Listing'!$A$16:$A$829,ET_Risk_SC_Summation[[#Headers],[132kV Circuit Breaker]])</f>
        <v>0</v>
      </c>
      <c r="AU266" s="176" cm="1">
        <f t="array" ref="AU266">SUMIFS('N1.3_Project_Listing'!$P$16:$P$829, 'N1.3_Project_Listing'!$E$16:$E$829,'N1.3_Project_Listing'!$E266, 'N1.3_Project_Listing'!$A$16:$A$829,ET_Risk_SC_Summation[[#Headers],[132kV Transformer]])</f>
        <v>0</v>
      </c>
      <c r="AV266" s="176" cm="1">
        <f t="array" ref="AV266">SUMIFS('N1.3_Project_Listing'!$P$16:$P$829, 'N1.3_Project_Listing'!$E$16:$E$829,'N1.3_Project_Listing'!$E266, 'N1.3_Project_Listing'!$A$16:$A$829,ET_Risk_SC_Summation[[#Headers],[132kV Reactor]])</f>
        <v>0</v>
      </c>
      <c r="AW266" s="176" cm="1">
        <f t="array" ref="AW266">SUMIFS('N1.3_Project_Listing'!$P$16:$P$829, 'N1.3_Project_Listing'!$E$16:$E$829,'N1.3_Project_Listing'!$E266, 'N1.3_Project_Listing'!$A$16:$A$829,ET_Risk_SC_Summation[[#Headers],[132kV Underground Cable]])</f>
        <v>0</v>
      </c>
      <c r="AX266" s="176" cm="1">
        <f t="array" ref="AX266">SUMIFS('N1.3_Project_Listing'!$P$16:$P$829, 'N1.3_Project_Listing'!$E$16:$E$829,'N1.3_Project_Listing'!$E266, 'N1.3_Project_Listing'!$A$16:$A$829,ET_Risk_SC_Summation[[#Headers],[132kV OHL Conductor]])</f>
        <v>0</v>
      </c>
      <c r="AY266" s="176" cm="1">
        <f t="array" ref="AY266">SUMIFS('N1.3_Project_Listing'!$P$16:$P$829, 'N1.3_Project_Listing'!$E$16:$E$829,'N1.3_Project_Listing'!$E266, 'N1.3_Project_Listing'!$A$16:$A$829,ET_Risk_SC_Summation[[#Headers],[132kV OHL Fittings]])</f>
        <v>0</v>
      </c>
      <c r="AZ266" s="176" cm="1">
        <f t="array" ref="AZ266">SUMIFS('N1.3_Project_Listing'!$P$16:$P$829, 'N1.3_Project_Listing'!$E$16:$E$829,'N1.3_Project_Listing'!$E266, 'N1.3_Project_Listing'!$A$16:$A$829,ET_Risk_SC_Summation[[#Headers],[132kV OHL Tower]])</f>
        <v>0</v>
      </c>
      <c r="BA266" s="176" cm="1">
        <f t="array" ref="BA266">SUMIFS('N1.3_Project_Listing'!$P$16:$P$829, 'N1.3_Project_Listing'!$E$16:$E$829,'N1.3_Project_Listing'!$E266, 'N1.3_Project_Listing'!$A$16:$A$829,ET_Risk_SC_Summation[[#Headers],[275kV Circuit Breaker]])</f>
        <v>0</v>
      </c>
      <c r="BB266" s="176" cm="1">
        <f t="array" ref="BB266">SUMIFS('N1.3_Project_Listing'!$P$16:$P$829, 'N1.3_Project_Listing'!$E$16:$E$829,'N1.3_Project_Listing'!$E266, 'N1.3_Project_Listing'!$A$16:$A$829,ET_Risk_SC_Summation[[#Headers],[275kV Transformer]])</f>
        <v>0</v>
      </c>
      <c r="BC266" s="176" cm="1">
        <f t="array" ref="BC266">SUMIFS('N1.3_Project_Listing'!$P$16:$P$829, 'N1.3_Project_Listing'!$E$16:$E$829,'N1.3_Project_Listing'!$E266, 'N1.3_Project_Listing'!$A$16:$A$829,ET_Risk_SC_Summation[[#Headers],[275kV Reactor]])</f>
        <v>0</v>
      </c>
      <c r="BD266" s="176" cm="1">
        <f t="array" ref="BD266">SUMIFS('N1.3_Project_Listing'!$P$16:$P$829, 'N1.3_Project_Listing'!$E$16:$E$829,'N1.3_Project_Listing'!$E266, 'N1.3_Project_Listing'!$A$16:$A$829,ET_Risk_SC_Summation[[#Headers],[275kV Underground Cable]])</f>
        <v>0</v>
      </c>
      <c r="BE266" s="176" cm="1">
        <f t="array" ref="BE266">SUMIFS('N1.3_Project_Listing'!$P$16:$P$829, 'N1.3_Project_Listing'!$E$16:$E$829,'N1.3_Project_Listing'!$E266, 'N1.3_Project_Listing'!$A$16:$A$829,ET_Risk_SC_Summation[[#Headers],[275kV OHL Conductor]])</f>
        <v>0</v>
      </c>
      <c r="BF266" s="176" cm="1">
        <f t="array" ref="BF266">SUMIFS('N1.3_Project_Listing'!$P$16:$P$829, 'N1.3_Project_Listing'!$E$16:$E$829,'N1.3_Project_Listing'!$E266, 'N1.3_Project_Listing'!$A$16:$A$829,ET_Risk_SC_Summation[[#Headers],[275kV OHL Fittings]])</f>
        <v>0</v>
      </c>
      <c r="BG266" s="176" cm="1">
        <f t="array" ref="BG266">SUMIFS('N1.3_Project_Listing'!$P$16:$P$829, 'N1.3_Project_Listing'!$E$16:$E$829,'N1.3_Project_Listing'!$E266, 'N1.3_Project_Listing'!$A$16:$A$829,ET_Risk_SC_Summation[[#Headers],[275kV OHL Tower]])</f>
        <v>0</v>
      </c>
      <c r="BH266" s="176" cm="1">
        <f t="array" ref="BH266">SUMIFS('N1.3_Project_Listing'!$P$16:$P$829, 'N1.3_Project_Listing'!$E$16:$E$829,'N1.3_Project_Listing'!$E266, 'N1.3_Project_Listing'!$A$16:$A$829,ET_Risk_SC_Summation[[#Headers],[400kV Circuit Breaker]])</f>
        <v>0</v>
      </c>
      <c r="BI266" s="176" cm="1">
        <f t="array" ref="BI266">SUMIFS('N1.3_Project_Listing'!$P$16:$P$829, 'N1.3_Project_Listing'!$E$16:$E$829,'N1.3_Project_Listing'!$E266, 'N1.3_Project_Listing'!$A$16:$A$829,ET_Risk_SC_Summation[[#Headers],[400kV Transformer]])</f>
        <v>0</v>
      </c>
      <c r="BJ266" s="176" cm="1">
        <f t="array" ref="BJ266">SUMIFS('N1.3_Project_Listing'!$P$16:$P$829, 'N1.3_Project_Listing'!$E$16:$E$829,'N1.3_Project_Listing'!$E266, 'N1.3_Project_Listing'!$A$16:$A$829,ET_Risk_SC_Summation[[#Headers],[400kV Reactor]])</f>
        <v>0</v>
      </c>
      <c r="BK266" s="176" cm="1">
        <f t="array" ref="BK266">SUMIFS('N1.3_Project_Listing'!$P$16:$P$829, 'N1.3_Project_Listing'!$E$16:$E$829,'N1.3_Project_Listing'!$E266, 'N1.3_Project_Listing'!$A$16:$A$829,ET_Risk_SC_Summation[[#Headers],[400kV Underground Cable]])</f>
        <v>0</v>
      </c>
      <c r="BL266" s="176" cm="1">
        <f t="array" ref="BL266">SUMIFS('N1.3_Project_Listing'!$P$16:$P$829, 'N1.3_Project_Listing'!$E$16:$E$829,'N1.3_Project_Listing'!$E266, 'N1.3_Project_Listing'!$A$16:$A$829,ET_Risk_SC_Summation[[#Headers],[400kV OHL Conductor]])</f>
        <v>0</v>
      </c>
      <c r="BM266" s="176" cm="1">
        <f t="array" ref="BM266">SUMIFS('N1.3_Project_Listing'!$P$16:$P$829, 'N1.3_Project_Listing'!$E$16:$E$829,'N1.3_Project_Listing'!$E266, 'N1.3_Project_Listing'!$A$16:$A$829,ET_Risk_SC_Summation[[#Headers],[400kV OHL Fittings]])</f>
        <v>0</v>
      </c>
      <c r="BN266" s="176" cm="1">
        <f t="array" ref="BN266">SUMIFS('N1.3_Project_Listing'!$P$16:$P$829, 'N1.3_Project_Listing'!$E$16:$E$829,'N1.3_Project_Listing'!$E266, 'N1.3_Project_Listing'!$A$16:$A$829,ET_Risk_SC_Summation[[#Headers],[400kV OHL Tower]])</f>
        <v>0</v>
      </c>
      <c r="BO266" s="177" t="str">
        <f>IF(SUM(ET_Risk_SC_Summation[[#This Row],[132kV Circuit Breaker]:[400kV OHL Tower]])=0, "n/a", INDEX(ET_Risk_SC_Summation[#Headers],1,MATCH(MAX(ET_Risk_SC_Summation[[#This Row],[132kV Circuit Breaker]:[400kV OHL Tower]]),ET_Risk_SC_Summation[[#This Row],[132kV Circuit Breaker]:[400kV OHL Tower]],0)))</f>
        <v>n/a</v>
      </c>
      <c r="BP266" s="177" t="str">
        <f>IFERROR(INDEX('N0.7_Lookup_References'!$G$77:$G$98,MATCH(ET_Risk_SC_Summation[[#This Row],[Mxx Category]],'N0.7_Lookup_References'!$F$77:$F$98,0)),"")</f>
        <v/>
      </c>
    </row>
    <row r="267" spans="1:68" ht="54">
      <c r="A267" s="160" t="str">
        <f>IFERROR(INDEX(N1.2_Intervention_Types[NARM Asset Category],MATCH('N1.3_Project_Listing'!$C267,N1.2_Intervention_Types[Intervention Type ID],0),1),"")</f>
        <v>Mains</v>
      </c>
      <c r="B267" s="160" t="str">
        <f>IF($D$2="GD",IFERROR(INDEX(N1.2_Intervention_Types[C&amp;V Asset Category (GD)],MATCH('N1.3_Project_Listing'!$C267,N1.2_Intervention_Types[Intervention Type ID],0),1),""),IFERROR(INDEX(N1.2_Intervention_Types[NARM Asset Category],MATCH('N1.3_Project_Listing'!$C267,N1.2_Intervention_Types[Intervention Type ID],0),1),""))</f>
        <v>Mains</v>
      </c>
      <c r="C267" s="67">
        <f>IFERROR(INDEX(N1.2_Intervention_Types[Intervention Type ID],MATCH('N1.3_Project_Listing'!$I267,N1.2_Intervention_Types[Intervention Type],0),1),"")</f>
        <v>1</v>
      </c>
      <c r="D267" s="160" t="str">
        <f>IFERROR(INDEX(N1.2_Intervention_Types[Intervention Category],MATCH('N1.3_Project_Listing'!$C267,N1.2_Intervention_Types[Intervention Type ID],0),1),"")</f>
        <v>Replacement</v>
      </c>
      <c r="E267" s="210" t="s">
        <v>809</v>
      </c>
      <c r="F267" s="236" t="s">
        <v>810</v>
      </c>
      <c r="G267" s="236" t="s">
        <v>181</v>
      </c>
      <c r="H267" s="236" t="s">
        <v>300</v>
      </c>
      <c r="I267" s="151" t="s">
        <v>790</v>
      </c>
      <c r="J267" s="139">
        <v>2028</v>
      </c>
      <c r="K267" s="312">
        <v>4.7301400783551433</v>
      </c>
      <c r="L267" s="312">
        <v>4.6355372767880407</v>
      </c>
      <c r="M267" s="312">
        <v>0</v>
      </c>
      <c r="N267" s="343">
        <v>4.2488813291702059E-2</v>
      </c>
      <c r="O267" s="343">
        <v>8.7019316166429897E-3</v>
      </c>
      <c r="P267" s="365">
        <v>0.50185166066610154</v>
      </c>
      <c r="Q267" s="366">
        <f t="shared" si="22"/>
        <v>3.3786881675059069E-2</v>
      </c>
      <c r="R267" s="368">
        <f t="shared" si="24"/>
        <v>4.2920125830522933</v>
      </c>
      <c r="S267" s="67" t="str">
        <f>IFERROR(INDEX('N0.7_Lookup_References'!$C$13:$C$72,MATCH($A267,'N0.7_Lookup_References'!$B$13:$B$72,0)),"")</f>
        <v>km</v>
      </c>
      <c r="T267" s="338" t="str">
        <f t="shared" si="23"/>
        <v/>
      </c>
      <c r="V267" s="358">
        <v>0</v>
      </c>
      <c r="W267" s="358">
        <v>0</v>
      </c>
      <c r="X267" s="358">
        <v>0</v>
      </c>
      <c r="Y267" s="358">
        <v>4.7301400783551433</v>
      </c>
      <c r="Z267" s="358">
        <v>0</v>
      </c>
      <c r="AA267" s="358">
        <v>0</v>
      </c>
      <c r="AB267" s="358">
        <v>0</v>
      </c>
      <c r="AC267" s="358">
        <v>0</v>
      </c>
      <c r="AD267" s="358">
        <v>0</v>
      </c>
      <c r="AE267" s="358">
        <v>0</v>
      </c>
      <c r="AF267" s="358">
        <v>4.6355372767880407</v>
      </c>
      <c r="AG267" s="358">
        <v>0</v>
      </c>
      <c r="AH267" s="358">
        <v>0</v>
      </c>
      <c r="AI267" s="358">
        <v>0</v>
      </c>
      <c r="AJ267" s="358">
        <v>0</v>
      </c>
      <c r="AK267" s="358">
        <v>0</v>
      </c>
      <c r="AL267" s="358">
        <v>0</v>
      </c>
      <c r="AM267" s="358">
        <v>0</v>
      </c>
      <c r="AN267" s="358">
        <v>0</v>
      </c>
      <c r="AO267" s="358">
        <v>0</v>
      </c>
      <c r="AP267" s="63">
        <v>4.2920125830522933</v>
      </c>
      <c r="AQ267" s="63">
        <v>4.2061723313912474</v>
      </c>
      <c r="AR267" s="63">
        <v>-8.5840251661045919E-2</v>
      </c>
      <c r="AT267" s="176" cm="1">
        <f t="array" ref="AT267">SUMIFS('N1.3_Project_Listing'!$P$16:$P$829, 'N1.3_Project_Listing'!$E$16:$E$829,'N1.3_Project_Listing'!$E267, 'N1.3_Project_Listing'!$A$16:$A$829,ET_Risk_SC_Summation[[#Headers],[132kV Circuit Breaker]])</f>
        <v>0</v>
      </c>
      <c r="AU267" s="176" cm="1">
        <f t="array" ref="AU267">SUMIFS('N1.3_Project_Listing'!$P$16:$P$829, 'N1.3_Project_Listing'!$E$16:$E$829,'N1.3_Project_Listing'!$E267, 'N1.3_Project_Listing'!$A$16:$A$829,ET_Risk_SC_Summation[[#Headers],[132kV Transformer]])</f>
        <v>0</v>
      </c>
      <c r="AV267" s="176" cm="1">
        <f t="array" ref="AV267">SUMIFS('N1.3_Project_Listing'!$P$16:$P$829, 'N1.3_Project_Listing'!$E$16:$E$829,'N1.3_Project_Listing'!$E267, 'N1.3_Project_Listing'!$A$16:$A$829,ET_Risk_SC_Summation[[#Headers],[132kV Reactor]])</f>
        <v>0</v>
      </c>
      <c r="AW267" s="176" cm="1">
        <f t="array" ref="AW267">SUMIFS('N1.3_Project_Listing'!$P$16:$P$829, 'N1.3_Project_Listing'!$E$16:$E$829,'N1.3_Project_Listing'!$E267, 'N1.3_Project_Listing'!$A$16:$A$829,ET_Risk_SC_Summation[[#Headers],[132kV Underground Cable]])</f>
        <v>0</v>
      </c>
      <c r="AX267" s="176" cm="1">
        <f t="array" ref="AX267">SUMIFS('N1.3_Project_Listing'!$P$16:$P$829, 'N1.3_Project_Listing'!$E$16:$E$829,'N1.3_Project_Listing'!$E267, 'N1.3_Project_Listing'!$A$16:$A$829,ET_Risk_SC_Summation[[#Headers],[132kV OHL Conductor]])</f>
        <v>0</v>
      </c>
      <c r="AY267" s="176" cm="1">
        <f t="array" ref="AY267">SUMIFS('N1.3_Project_Listing'!$P$16:$P$829, 'N1.3_Project_Listing'!$E$16:$E$829,'N1.3_Project_Listing'!$E267, 'N1.3_Project_Listing'!$A$16:$A$829,ET_Risk_SC_Summation[[#Headers],[132kV OHL Fittings]])</f>
        <v>0</v>
      </c>
      <c r="AZ267" s="176" cm="1">
        <f t="array" ref="AZ267">SUMIFS('N1.3_Project_Listing'!$P$16:$P$829, 'N1.3_Project_Listing'!$E$16:$E$829,'N1.3_Project_Listing'!$E267, 'N1.3_Project_Listing'!$A$16:$A$829,ET_Risk_SC_Summation[[#Headers],[132kV OHL Tower]])</f>
        <v>0</v>
      </c>
      <c r="BA267" s="176" cm="1">
        <f t="array" ref="BA267">SUMIFS('N1.3_Project_Listing'!$P$16:$P$829, 'N1.3_Project_Listing'!$E$16:$E$829,'N1.3_Project_Listing'!$E267, 'N1.3_Project_Listing'!$A$16:$A$829,ET_Risk_SC_Summation[[#Headers],[275kV Circuit Breaker]])</f>
        <v>0</v>
      </c>
      <c r="BB267" s="176" cm="1">
        <f t="array" ref="BB267">SUMIFS('N1.3_Project_Listing'!$P$16:$P$829, 'N1.3_Project_Listing'!$E$16:$E$829,'N1.3_Project_Listing'!$E267, 'N1.3_Project_Listing'!$A$16:$A$829,ET_Risk_SC_Summation[[#Headers],[275kV Transformer]])</f>
        <v>0</v>
      </c>
      <c r="BC267" s="176" cm="1">
        <f t="array" ref="BC267">SUMIFS('N1.3_Project_Listing'!$P$16:$P$829, 'N1.3_Project_Listing'!$E$16:$E$829,'N1.3_Project_Listing'!$E267, 'N1.3_Project_Listing'!$A$16:$A$829,ET_Risk_SC_Summation[[#Headers],[275kV Reactor]])</f>
        <v>0</v>
      </c>
      <c r="BD267" s="176" cm="1">
        <f t="array" ref="BD267">SUMIFS('N1.3_Project_Listing'!$P$16:$P$829, 'N1.3_Project_Listing'!$E$16:$E$829,'N1.3_Project_Listing'!$E267, 'N1.3_Project_Listing'!$A$16:$A$829,ET_Risk_SC_Summation[[#Headers],[275kV Underground Cable]])</f>
        <v>0</v>
      </c>
      <c r="BE267" s="176" cm="1">
        <f t="array" ref="BE267">SUMIFS('N1.3_Project_Listing'!$P$16:$P$829, 'N1.3_Project_Listing'!$E$16:$E$829,'N1.3_Project_Listing'!$E267, 'N1.3_Project_Listing'!$A$16:$A$829,ET_Risk_SC_Summation[[#Headers],[275kV OHL Conductor]])</f>
        <v>0</v>
      </c>
      <c r="BF267" s="176" cm="1">
        <f t="array" ref="BF267">SUMIFS('N1.3_Project_Listing'!$P$16:$P$829, 'N1.3_Project_Listing'!$E$16:$E$829,'N1.3_Project_Listing'!$E267, 'N1.3_Project_Listing'!$A$16:$A$829,ET_Risk_SC_Summation[[#Headers],[275kV OHL Fittings]])</f>
        <v>0</v>
      </c>
      <c r="BG267" s="176" cm="1">
        <f t="array" ref="BG267">SUMIFS('N1.3_Project_Listing'!$P$16:$P$829, 'N1.3_Project_Listing'!$E$16:$E$829,'N1.3_Project_Listing'!$E267, 'N1.3_Project_Listing'!$A$16:$A$829,ET_Risk_SC_Summation[[#Headers],[275kV OHL Tower]])</f>
        <v>0</v>
      </c>
      <c r="BH267" s="176" cm="1">
        <f t="array" ref="BH267">SUMIFS('N1.3_Project_Listing'!$P$16:$P$829, 'N1.3_Project_Listing'!$E$16:$E$829,'N1.3_Project_Listing'!$E267, 'N1.3_Project_Listing'!$A$16:$A$829,ET_Risk_SC_Summation[[#Headers],[400kV Circuit Breaker]])</f>
        <v>0</v>
      </c>
      <c r="BI267" s="176" cm="1">
        <f t="array" ref="BI267">SUMIFS('N1.3_Project_Listing'!$P$16:$P$829, 'N1.3_Project_Listing'!$E$16:$E$829,'N1.3_Project_Listing'!$E267, 'N1.3_Project_Listing'!$A$16:$A$829,ET_Risk_SC_Summation[[#Headers],[400kV Transformer]])</f>
        <v>0</v>
      </c>
      <c r="BJ267" s="176" cm="1">
        <f t="array" ref="BJ267">SUMIFS('N1.3_Project_Listing'!$P$16:$P$829, 'N1.3_Project_Listing'!$E$16:$E$829,'N1.3_Project_Listing'!$E267, 'N1.3_Project_Listing'!$A$16:$A$829,ET_Risk_SC_Summation[[#Headers],[400kV Reactor]])</f>
        <v>0</v>
      </c>
      <c r="BK267" s="176" cm="1">
        <f t="array" ref="BK267">SUMIFS('N1.3_Project_Listing'!$P$16:$P$829, 'N1.3_Project_Listing'!$E$16:$E$829,'N1.3_Project_Listing'!$E267, 'N1.3_Project_Listing'!$A$16:$A$829,ET_Risk_SC_Summation[[#Headers],[400kV Underground Cable]])</f>
        <v>0</v>
      </c>
      <c r="BL267" s="176" cm="1">
        <f t="array" ref="BL267">SUMIFS('N1.3_Project_Listing'!$P$16:$P$829, 'N1.3_Project_Listing'!$E$16:$E$829,'N1.3_Project_Listing'!$E267, 'N1.3_Project_Listing'!$A$16:$A$829,ET_Risk_SC_Summation[[#Headers],[400kV OHL Conductor]])</f>
        <v>0</v>
      </c>
      <c r="BM267" s="176" cm="1">
        <f t="array" ref="BM267">SUMIFS('N1.3_Project_Listing'!$P$16:$P$829, 'N1.3_Project_Listing'!$E$16:$E$829,'N1.3_Project_Listing'!$E267, 'N1.3_Project_Listing'!$A$16:$A$829,ET_Risk_SC_Summation[[#Headers],[400kV OHL Fittings]])</f>
        <v>0</v>
      </c>
      <c r="BN267" s="176" cm="1">
        <f t="array" ref="BN267">SUMIFS('N1.3_Project_Listing'!$P$16:$P$829, 'N1.3_Project_Listing'!$E$16:$E$829,'N1.3_Project_Listing'!$E267, 'N1.3_Project_Listing'!$A$16:$A$829,ET_Risk_SC_Summation[[#Headers],[400kV OHL Tower]])</f>
        <v>0</v>
      </c>
      <c r="BO267" s="177" t="str">
        <f>IF(SUM(ET_Risk_SC_Summation[[#This Row],[132kV Circuit Breaker]:[400kV OHL Tower]])=0, "n/a", INDEX(ET_Risk_SC_Summation[#Headers],1,MATCH(MAX(ET_Risk_SC_Summation[[#This Row],[132kV Circuit Breaker]:[400kV OHL Tower]]),ET_Risk_SC_Summation[[#This Row],[132kV Circuit Breaker]:[400kV OHL Tower]],0)))</f>
        <v>n/a</v>
      </c>
      <c r="BP267" s="177" t="str">
        <f>IFERROR(INDEX('N0.7_Lookup_References'!$G$77:$G$98,MATCH(ET_Risk_SC_Summation[[#This Row],[Mxx Category]],'N0.7_Lookup_References'!$F$77:$F$98,0)),"")</f>
        <v/>
      </c>
    </row>
    <row r="268" spans="1:68" ht="54">
      <c r="A268" s="160" t="str">
        <f>IFERROR(INDEX(N1.2_Intervention_Types[NARM Asset Category],MATCH('N1.3_Project_Listing'!$C268,N1.2_Intervention_Types[Intervention Type ID],0),1),"")</f>
        <v>Mains</v>
      </c>
      <c r="B268" s="160" t="str">
        <f>IF($D$2="GD",IFERROR(INDEX(N1.2_Intervention_Types[C&amp;V Asset Category (GD)],MATCH('N1.3_Project_Listing'!$C268,N1.2_Intervention_Types[Intervention Type ID],0),1),""),IFERROR(INDEX(N1.2_Intervention_Types[NARM Asset Category],MATCH('N1.3_Project_Listing'!$C268,N1.2_Intervention_Types[Intervention Type ID],0),1),""))</f>
        <v>Mains</v>
      </c>
      <c r="C268" s="67">
        <f>IFERROR(INDEX(N1.2_Intervention_Types[Intervention Type ID],MATCH('N1.3_Project_Listing'!$I268,N1.2_Intervention_Types[Intervention Type],0),1),"")</f>
        <v>1</v>
      </c>
      <c r="D268" s="160" t="str">
        <f>IFERROR(INDEX(N1.2_Intervention_Types[Intervention Category],MATCH('N1.3_Project_Listing'!$C268,N1.2_Intervention_Types[Intervention Type ID],0),1),"")</f>
        <v>Replacement</v>
      </c>
      <c r="E268" s="210" t="s">
        <v>809</v>
      </c>
      <c r="F268" s="236" t="s">
        <v>810</v>
      </c>
      <c r="G268" s="236" t="s">
        <v>181</v>
      </c>
      <c r="H268" s="236" t="s">
        <v>300</v>
      </c>
      <c r="I268" s="151" t="s">
        <v>790</v>
      </c>
      <c r="J268" s="139">
        <v>2029</v>
      </c>
      <c r="K268" s="312">
        <v>4.7301400783551433</v>
      </c>
      <c r="L268" s="312">
        <v>4.6355372767880407</v>
      </c>
      <c r="M268" s="312">
        <v>0</v>
      </c>
      <c r="N268" s="343">
        <v>4.2488813291702059E-2</v>
      </c>
      <c r="O268" s="343">
        <v>8.7019316166429897E-3</v>
      </c>
      <c r="P268" s="365">
        <v>0.50185166066610154</v>
      </c>
      <c r="Q268" s="366">
        <f t="shared" si="22"/>
        <v>3.3786881675059069E-2</v>
      </c>
      <c r="R268" s="368">
        <f t="shared" si="24"/>
        <v>4.2920125830522933</v>
      </c>
      <c r="S268" s="67" t="str">
        <f>IFERROR(INDEX('N0.7_Lookup_References'!$C$13:$C$72,MATCH($A268,'N0.7_Lookup_References'!$B$13:$B$72,0)),"")</f>
        <v>km</v>
      </c>
      <c r="T268" s="338" t="str">
        <f t="shared" si="23"/>
        <v/>
      </c>
      <c r="V268" s="358">
        <v>0</v>
      </c>
      <c r="W268" s="358">
        <v>0</v>
      </c>
      <c r="X268" s="358">
        <v>0</v>
      </c>
      <c r="Y268" s="358">
        <v>4.7301400783551433</v>
      </c>
      <c r="Z268" s="358">
        <v>0</v>
      </c>
      <c r="AA268" s="358">
        <v>0</v>
      </c>
      <c r="AB268" s="358">
        <v>0</v>
      </c>
      <c r="AC268" s="358">
        <v>0</v>
      </c>
      <c r="AD268" s="358">
        <v>0</v>
      </c>
      <c r="AE268" s="358">
        <v>0</v>
      </c>
      <c r="AF268" s="358">
        <v>4.6355372767880407</v>
      </c>
      <c r="AG268" s="358">
        <v>0</v>
      </c>
      <c r="AH268" s="358">
        <v>0</v>
      </c>
      <c r="AI268" s="358">
        <v>0</v>
      </c>
      <c r="AJ268" s="358">
        <v>0</v>
      </c>
      <c r="AK268" s="358">
        <v>0</v>
      </c>
      <c r="AL268" s="358">
        <v>0</v>
      </c>
      <c r="AM268" s="358">
        <v>0</v>
      </c>
      <c r="AN268" s="358">
        <v>0</v>
      </c>
      <c r="AO268" s="358">
        <v>0</v>
      </c>
      <c r="AP268" s="63">
        <v>4.2920125830522933</v>
      </c>
      <c r="AQ268" s="63">
        <v>4.2061723313912474</v>
      </c>
      <c r="AR268" s="63">
        <v>-8.5840251661045919E-2</v>
      </c>
      <c r="AT268" s="176" cm="1">
        <f t="array" ref="AT268">SUMIFS('N1.3_Project_Listing'!$P$16:$P$829, 'N1.3_Project_Listing'!$E$16:$E$829,'N1.3_Project_Listing'!$E268, 'N1.3_Project_Listing'!$A$16:$A$829,ET_Risk_SC_Summation[[#Headers],[132kV Circuit Breaker]])</f>
        <v>0</v>
      </c>
      <c r="AU268" s="176" cm="1">
        <f t="array" ref="AU268">SUMIFS('N1.3_Project_Listing'!$P$16:$P$829, 'N1.3_Project_Listing'!$E$16:$E$829,'N1.3_Project_Listing'!$E268, 'N1.3_Project_Listing'!$A$16:$A$829,ET_Risk_SC_Summation[[#Headers],[132kV Transformer]])</f>
        <v>0</v>
      </c>
      <c r="AV268" s="176" cm="1">
        <f t="array" ref="AV268">SUMIFS('N1.3_Project_Listing'!$P$16:$P$829, 'N1.3_Project_Listing'!$E$16:$E$829,'N1.3_Project_Listing'!$E268, 'N1.3_Project_Listing'!$A$16:$A$829,ET_Risk_SC_Summation[[#Headers],[132kV Reactor]])</f>
        <v>0</v>
      </c>
      <c r="AW268" s="176" cm="1">
        <f t="array" ref="AW268">SUMIFS('N1.3_Project_Listing'!$P$16:$P$829, 'N1.3_Project_Listing'!$E$16:$E$829,'N1.3_Project_Listing'!$E268, 'N1.3_Project_Listing'!$A$16:$A$829,ET_Risk_SC_Summation[[#Headers],[132kV Underground Cable]])</f>
        <v>0</v>
      </c>
      <c r="AX268" s="176" cm="1">
        <f t="array" ref="AX268">SUMIFS('N1.3_Project_Listing'!$P$16:$P$829, 'N1.3_Project_Listing'!$E$16:$E$829,'N1.3_Project_Listing'!$E268, 'N1.3_Project_Listing'!$A$16:$A$829,ET_Risk_SC_Summation[[#Headers],[132kV OHL Conductor]])</f>
        <v>0</v>
      </c>
      <c r="AY268" s="176" cm="1">
        <f t="array" ref="AY268">SUMIFS('N1.3_Project_Listing'!$P$16:$P$829, 'N1.3_Project_Listing'!$E$16:$E$829,'N1.3_Project_Listing'!$E268, 'N1.3_Project_Listing'!$A$16:$A$829,ET_Risk_SC_Summation[[#Headers],[132kV OHL Fittings]])</f>
        <v>0</v>
      </c>
      <c r="AZ268" s="176" cm="1">
        <f t="array" ref="AZ268">SUMIFS('N1.3_Project_Listing'!$P$16:$P$829, 'N1.3_Project_Listing'!$E$16:$E$829,'N1.3_Project_Listing'!$E268, 'N1.3_Project_Listing'!$A$16:$A$829,ET_Risk_SC_Summation[[#Headers],[132kV OHL Tower]])</f>
        <v>0</v>
      </c>
      <c r="BA268" s="176" cm="1">
        <f t="array" ref="BA268">SUMIFS('N1.3_Project_Listing'!$P$16:$P$829, 'N1.3_Project_Listing'!$E$16:$E$829,'N1.3_Project_Listing'!$E268, 'N1.3_Project_Listing'!$A$16:$A$829,ET_Risk_SC_Summation[[#Headers],[275kV Circuit Breaker]])</f>
        <v>0</v>
      </c>
      <c r="BB268" s="176" cm="1">
        <f t="array" ref="BB268">SUMIFS('N1.3_Project_Listing'!$P$16:$P$829, 'N1.3_Project_Listing'!$E$16:$E$829,'N1.3_Project_Listing'!$E268, 'N1.3_Project_Listing'!$A$16:$A$829,ET_Risk_SC_Summation[[#Headers],[275kV Transformer]])</f>
        <v>0</v>
      </c>
      <c r="BC268" s="176" cm="1">
        <f t="array" ref="BC268">SUMIFS('N1.3_Project_Listing'!$P$16:$P$829, 'N1.3_Project_Listing'!$E$16:$E$829,'N1.3_Project_Listing'!$E268, 'N1.3_Project_Listing'!$A$16:$A$829,ET_Risk_SC_Summation[[#Headers],[275kV Reactor]])</f>
        <v>0</v>
      </c>
      <c r="BD268" s="176" cm="1">
        <f t="array" ref="BD268">SUMIFS('N1.3_Project_Listing'!$P$16:$P$829, 'N1.3_Project_Listing'!$E$16:$E$829,'N1.3_Project_Listing'!$E268, 'N1.3_Project_Listing'!$A$16:$A$829,ET_Risk_SC_Summation[[#Headers],[275kV Underground Cable]])</f>
        <v>0</v>
      </c>
      <c r="BE268" s="176" cm="1">
        <f t="array" ref="BE268">SUMIFS('N1.3_Project_Listing'!$P$16:$P$829, 'N1.3_Project_Listing'!$E$16:$E$829,'N1.3_Project_Listing'!$E268, 'N1.3_Project_Listing'!$A$16:$A$829,ET_Risk_SC_Summation[[#Headers],[275kV OHL Conductor]])</f>
        <v>0</v>
      </c>
      <c r="BF268" s="176" cm="1">
        <f t="array" ref="BF268">SUMIFS('N1.3_Project_Listing'!$P$16:$P$829, 'N1.3_Project_Listing'!$E$16:$E$829,'N1.3_Project_Listing'!$E268, 'N1.3_Project_Listing'!$A$16:$A$829,ET_Risk_SC_Summation[[#Headers],[275kV OHL Fittings]])</f>
        <v>0</v>
      </c>
      <c r="BG268" s="176" cm="1">
        <f t="array" ref="BG268">SUMIFS('N1.3_Project_Listing'!$P$16:$P$829, 'N1.3_Project_Listing'!$E$16:$E$829,'N1.3_Project_Listing'!$E268, 'N1.3_Project_Listing'!$A$16:$A$829,ET_Risk_SC_Summation[[#Headers],[275kV OHL Tower]])</f>
        <v>0</v>
      </c>
      <c r="BH268" s="176" cm="1">
        <f t="array" ref="BH268">SUMIFS('N1.3_Project_Listing'!$P$16:$P$829, 'N1.3_Project_Listing'!$E$16:$E$829,'N1.3_Project_Listing'!$E268, 'N1.3_Project_Listing'!$A$16:$A$829,ET_Risk_SC_Summation[[#Headers],[400kV Circuit Breaker]])</f>
        <v>0</v>
      </c>
      <c r="BI268" s="176" cm="1">
        <f t="array" ref="BI268">SUMIFS('N1.3_Project_Listing'!$P$16:$P$829, 'N1.3_Project_Listing'!$E$16:$E$829,'N1.3_Project_Listing'!$E268, 'N1.3_Project_Listing'!$A$16:$A$829,ET_Risk_SC_Summation[[#Headers],[400kV Transformer]])</f>
        <v>0</v>
      </c>
      <c r="BJ268" s="176" cm="1">
        <f t="array" ref="BJ268">SUMIFS('N1.3_Project_Listing'!$P$16:$P$829, 'N1.3_Project_Listing'!$E$16:$E$829,'N1.3_Project_Listing'!$E268, 'N1.3_Project_Listing'!$A$16:$A$829,ET_Risk_SC_Summation[[#Headers],[400kV Reactor]])</f>
        <v>0</v>
      </c>
      <c r="BK268" s="176" cm="1">
        <f t="array" ref="BK268">SUMIFS('N1.3_Project_Listing'!$P$16:$P$829, 'N1.3_Project_Listing'!$E$16:$E$829,'N1.3_Project_Listing'!$E268, 'N1.3_Project_Listing'!$A$16:$A$829,ET_Risk_SC_Summation[[#Headers],[400kV Underground Cable]])</f>
        <v>0</v>
      </c>
      <c r="BL268" s="176" cm="1">
        <f t="array" ref="BL268">SUMIFS('N1.3_Project_Listing'!$P$16:$P$829, 'N1.3_Project_Listing'!$E$16:$E$829,'N1.3_Project_Listing'!$E268, 'N1.3_Project_Listing'!$A$16:$A$829,ET_Risk_SC_Summation[[#Headers],[400kV OHL Conductor]])</f>
        <v>0</v>
      </c>
      <c r="BM268" s="176" cm="1">
        <f t="array" ref="BM268">SUMIFS('N1.3_Project_Listing'!$P$16:$P$829, 'N1.3_Project_Listing'!$E$16:$E$829,'N1.3_Project_Listing'!$E268, 'N1.3_Project_Listing'!$A$16:$A$829,ET_Risk_SC_Summation[[#Headers],[400kV OHL Fittings]])</f>
        <v>0</v>
      </c>
      <c r="BN268" s="176" cm="1">
        <f t="array" ref="BN268">SUMIFS('N1.3_Project_Listing'!$P$16:$P$829, 'N1.3_Project_Listing'!$E$16:$E$829,'N1.3_Project_Listing'!$E268, 'N1.3_Project_Listing'!$A$16:$A$829,ET_Risk_SC_Summation[[#Headers],[400kV OHL Tower]])</f>
        <v>0</v>
      </c>
      <c r="BO268" s="177" t="str">
        <f>IF(SUM(ET_Risk_SC_Summation[[#This Row],[132kV Circuit Breaker]:[400kV OHL Tower]])=0, "n/a", INDEX(ET_Risk_SC_Summation[#Headers],1,MATCH(MAX(ET_Risk_SC_Summation[[#This Row],[132kV Circuit Breaker]:[400kV OHL Tower]]),ET_Risk_SC_Summation[[#This Row],[132kV Circuit Breaker]:[400kV OHL Tower]],0)))</f>
        <v>n/a</v>
      </c>
      <c r="BP268" s="177" t="str">
        <f>IFERROR(INDEX('N0.7_Lookup_References'!$G$77:$G$98,MATCH(ET_Risk_SC_Summation[[#This Row],[Mxx Category]],'N0.7_Lookup_References'!$F$77:$F$98,0)),"")</f>
        <v/>
      </c>
    </row>
    <row r="269" spans="1:68" ht="54">
      <c r="A269" s="160" t="str">
        <f>IFERROR(INDEX(N1.2_Intervention_Types[NARM Asset Category],MATCH('N1.3_Project_Listing'!$C269,N1.2_Intervention_Types[Intervention Type ID],0),1),"")</f>
        <v>Mains</v>
      </c>
      <c r="B269" s="160" t="str">
        <f>IF($D$2="GD",IFERROR(INDEX(N1.2_Intervention_Types[C&amp;V Asset Category (GD)],MATCH('N1.3_Project_Listing'!$C269,N1.2_Intervention_Types[Intervention Type ID],0),1),""),IFERROR(INDEX(N1.2_Intervention_Types[NARM Asset Category],MATCH('N1.3_Project_Listing'!$C269,N1.2_Intervention_Types[Intervention Type ID],0),1),""))</f>
        <v>Mains</v>
      </c>
      <c r="C269" s="67">
        <f>IFERROR(INDEX(N1.2_Intervention_Types[Intervention Type ID],MATCH('N1.3_Project_Listing'!$I269,N1.2_Intervention_Types[Intervention Type],0),1),"")</f>
        <v>1</v>
      </c>
      <c r="D269" s="160" t="str">
        <f>IFERROR(INDEX(N1.2_Intervention_Types[Intervention Category],MATCH('N1.3_Project_Listing'!$C269,N1.2_Intervention_Types[Intervention Type ID],0),1),"")</f>
        <v>Replacement</v>
      </c>
      <c r="E269" s="210" t="s">
        <v>809</v>
      </c>
      <c r="F269" s="236" t="s">
        <v>810</v>
      </c>
      <c r="G269" s="236" t="s">
        <v>181</v>
      </c>
      <c r="H269" s="236" t="s">
        <v>300</v>
      </c>
      <c r="I269" s="151" t="s">
        <v>790</v>
      </c>
      <c r="J269" s="139">
        <v>2030</v>
      </c>
      <c r="K269" s="312">
        <v>4.7301400783551433</v>
      </c>
      <c r="L269" s="312">
        <v>4.6355372767880407</v>
      </c>
      <c r="M269" s="312">
        <v>0</v>
      </c>
      <c r="N269" s="343">
        <v>4.2488813291702059E-2</v>
      </c>
      <c r="O269" s="343">
        <v>8.7019316166429897E-3</v>
      </c>
      <c r="P269" s="365">
        <v>0.50185166066610154</v>
      </c>
      <c r="Q269" s="366">
        <f t="shared" si="22"/>
        <v>3.3786881675059069E-2</v>
      </c>
      <c r="R269" s="368">
        <f t="shared" si="24"/>
        <v>4.2920125830522933</v>
      </c>
      <c r="S269" s="67" t="str">
        <f>IFERROR(INDEX('N0.7_Lookup_References'!$C$13:$C$72,MATCH($A269,'N0.7_Lookup_References'!$B$13:$B$72,0)),"")</f>
        <v>km</v>
      </c>
      <c r="T269" s="338" t="str">
        <f t="shared" si="23"/>
        <v/>
      </c>
      <c r="V269" s="358">
        <v>0</v>
      </c>
      <c r="W269" s="358">
        <v>0</v>
      </c>
      <c r="X269" s="358">
        <v>0</v>
      </c>
      <c r="Y269" s="358">
        <v>4.7301400783551433</v>
      </c>
      <c r="Z269" s="358">
        <v>0</v>
      </c>
      <c r="AA269" s="358">
        <v>0</v>
      </c>
      <c r="AB269" s="358">
        <v>0</v>
      </c>
      <c r="AC269" s="358">
        <v>0</v>
      </c>
      <c r="AD269" s="358">
        <v>0</v>
      </c>
      <c r="AE269" s="358">
        <v>0</v>
      </c>
      <c r="AF269" s="358">
        <v>4.6355372767880407</v>
      </c>
      <c r="AG269" s="358">
        <v>0</v>
      </c>
      <c r="AH269" s="358">
        <v>0</v>
      </c>
      <c r="AI269" s="358">
        <v>0</v>
      </c>
      <c r="AJ269" s="358">
        <v>0</v>
      </c>
      <c r="AK269" s="358">
        <v>0</v>
      </c>
      <c r="AL269" s="358">
        <v>0</v>
      </c>
      <c r="AM269" s="358">
        <v>0</v>
      </c>
      <c r="AN269" s="358">
        <v>0</v>
      </c>
      <c r="AO269" s="358">
        <v>0</v>
      </c>
      <c r="AP269" s="63">
        <v>4.2920125830522933</v>
      </c>
      <c r="AQ269" s="63">
        <v>4.2061723313912474</v>
      </c>
      <c r="AR269" s="63">
        <v>-8.5840251661045919E-2</v>
      </c>
      <c r="AT269" s="176" cm="1">
        <f t="array" ref="AT269">SUMIFS('N1.3_Project_Listing'!$P$16:$P$829, 'N1.3_Project_Listing'!$E$16:$E$829,'N1.3_Project_Listing'!$E269, 'N1.3_Project_Listing'!$A$16:$A$829,ET_Risk_SC_Summation[[#Headers],[132kV Circuit Breaker]])</f>
        <v>0</v>
      </c>
      <c r="AU269" s="176" cm="1">
        <f t="array" ref="AU269">SUMIFS('N1.3_Project_Listing'!$P$16:$P$829, 'N1.3_Project_Listing'!$E$16:$E$829,'N1.3_Project_Listing'!$E269, 'N1.3_Project_Listing'!$A$16:$A$829,ET_Risk_SC_Summation[[#Headers],[132kV Transformer]])</f>
        <v>0</v>
      </c>
      <c r="AV269" s="176" cm="1">
        <f t="array" ref="AV269">SUMIFS('N1.3_Project_Listing'!$P$16:$P$829, 'N1.3_Project_Listing'!$E$16:$E$829,'N1.3_Project_Listing'!$E269, 'N1.3_Project_Listing'!$A$16:$A$829,ET_Risk_SC_Summation[[#Headers],[132kV Reactor]])</f>
        <v>0</v>
      </c>
      <c r="AW269" s="176" cm="1">
        <f t="array" ref="AW269">SUMIFS('N1.3_Project_Listing'!$P$16:$P$829, 'N1.3_Project_Listing'!$E$16:$E$829,'N1.3_Project_Listing'!$E269, 'N1.3_Project_Listing'!$A$16:$A$829,ET_Risk_SC_Summation[[#Headers],[132kV Underground Cable]])</f>
        <v>0</v>
      </c>
      <c r="AX269" s="176" cm="1">
        <f t="array" ref="AX269">SUMIFS('N1.3_Project_Listing'!$P$16:$P$829, 'N1.3_Project_Listing'!$E$16:$E$829,'N1.3_Project_Listing'!$E269, 'N1.3_Project_Listing'!$A$16:$A$829,ET_Risk_SC_Summation[[#Headers],[132kV OHL Conductor]])</f>
        <v>0</v>
      </c>
      <c r="AY269" s="176" cm="1">
        <f t="array" ref="AY269">SUMIFS('N1.3_Project_Listing'!$P$16:$P$829, 'N1.3_Project_Listing'!$E$16:$E$829,'N1.3_Project_Listing'!$E269, 'N1.3_Project_Listing'!$A$16:$A$829,ET_Risk_SC_Summation[[#Headers],[132kV OHL Fittings]])</f>
        <v>0</v>
      </c>
      <c r="AZ269" s="176" cm="1">
        <f t="array" ref="AZ269">SUMIFS('N1.3_Project_Listing'!$P$16:$P$829, 'N1.3_Project_Listing'!$E$16:$E$829,'N1.3_Project_Listing'!$E269, 'N1.3_Project_Listing'!$A$16:$A$829,ET_Risk_SC_Summation[[#Headers],[132kV OHL Tower]])</f>
        <v>0</v>
      </c>
      <c r="BA269" s="176" cm="1">
        <f t="array" ref="BA269">SUMIFS('N1.3_Project_Listing'!$P$16:$P$829, 'N1.3_Project_Listing'!$E$16:$E$829,'N1.3_Project_Listing'!$E269, 'N1.3_Project_Listing'!$A$16:$A$829,ET_Risk_SC_Summation[[#Headers],[275kV Circuit Breaker]])</f>
        <v>0</v>
      </c>
      <c r="BB269" s="176" cm="1">
        <f t="array" ref="BB269">SUMIFS('N1.3_Project_Listing'!$P$16:$P$829, 'N1.3_Project_Listing'!$E$16:$E$829,'N1.3_Project_Listing'!$E269, 'N1.3_Project_Listing'!$A$16:$A$829,ET_Risk_SC_Summation[[#Headers],[275kV Transformer]])</f>
        <v>0</v>
      </c>
      <c r="BC269" s="176" cm="1">
        <f t="array" ref="BC269">SUMIFS('N1.3_Project_Listing'!$P$16:$P$829, 'N1.3_Project_Listing'!$E$16:$E$829,'N1.3_Project_Listing'!$E269, 'N1.3_Project_Listing'!$A$16:$A$829,ET_Risk_SC_Summation[[#Headers],[275kV Reactor]])</f>
        <v>0</v>
      </c>
      <c r="BD269" s="176" cm="1">
        <f t="array" ref="BD269">SUMIFS('N1.3_Project_Listing'!$P$16:$P$829, 'N1.3_Project_Listing'!$E$16:$E$829,'N1.3_Project_Listing'!$E269, 'N1.3_Project_Listing'!$A$16:$A$829,ET_Risk_SC_Summation[[#Headers],[275kV Underground Cable]])</f>
        <v>0</v>
      </c>
      <c r="BE269" s="176" cm="1">
        <f t="array" ref="BE269">SUMIFS('N1.3_Project_Listing'!$P$16:$P$829, 'N1.3_Project_Listing'!$E$16:$E$829,'N1.3_Project_Listing'!$E269, 'N1.3_Project_Listing'!$A$16:$A$829,ET_Risk_SC_Summation[[#Headers],[275kV OHL Conductor]])</f>
        <v>0</v>
      </c>
      <c r="BF269" s="176" cm="1">
        <f t="array" ref="BF269">SUMIFS('N1.3_Project_Listing'!$P$16:$P$829, 'N1.3_Project_Listing'!$E$16:$E$829,'N1.3_Project_Listing'!$E269, 'N1.3_Project_Listing'!$A$16:$A$829,ET_Risk_SC_Summation[[#Headers],[275kV OHL Fittings]])</f>
        <v>0</v>
      </c>
      <c r="BG269" s="176" cm="1">
        <f t="array" ref="BG269">SUMIFS('N1.3_Project_Listing'!$P$16:$P$829, 'N1.3_Project_Listing'!$E$16:$E$829,'N1.3_Project_Listing'!$E269, 'N1.3_Project_Listing'!$A$16:$A$829,ET_Risk_SC_Summation[[#Headers],[275kV OHL Tower]])</f>
        <v>0</v>
      </c>
      <c r="BH269" s="176" cm="1">
        <f t="array" ref="BH269">SUMIFS('N1.3_Project_Listing'!$P$16:$P$829, 'N1.3_Project_Listing'!$E$16:$E$829,'N1.3_Project_Listing'!$E269, 'N1.3_Project_Listing'!$A$16:$A$829,ET_Risk_SC_Summation[[#Headers],[400kV Circuit Breaker]])</f>
        <v>0</v>
      </c>
      <c r="BI269" s="176" cm="1">
        <f t="array" ref="BI269">SUMIFS('N1.3_Project_Listing'!$P$16:$P$829, 'N1.3_Project_Listing'!$E$16:$E$829,'N1.3_Project_Listing'!$E269, 'N1.3_Project_Listing'!$A$16:$A$829,ET_Risk_SC_Summation[[#Headers],[400kV Transformer]])</f>
        <v>0</v>
      </c>
      <c r="BJ269" s="176" cm="1">
        <f t="array" ref="BJ269">SUMIFS('N1.3_Project_Listing'!$P$16:$P$829, 'N1.3_Project_Listing'!$E$16:$E$829,'N1.3_Project_Listing'!$E269, 'N1.3_Project_Listing'!$A$16:$A$829,ET_Risk_SC_Summation[[#Headers],[400kV Reactor]])</f>
        <v>0</v>
      </c>
      <c r="BK269" s="176" cm="1">
        <f t="array" ref="BK269">SUMIFS('N1.3_Project_Listing'!$P$16:$P$829, 'N1.3_Project_Listing'!$E$16:$E$829,'N1.3_Project_Listing'!$E269, 'N1.3_Project_Listing'!$A$16:$A$829,ET_Risk_SC_Summation[[#Headers],[400kV Underground Cable]])</f>
        <v>0</v>
      </c>
      <c r="BL269" s="176" cm="1">
        <f t="array" ref="BL269">SUMIFS('N1.3_Project_Listing'!$P$16:$P$829, 'N1.3_Project_Listing'!$E$16:$E$829,'N1.3_Project_Listing'!$E269, 'N1.3_Project_Listing'!$A$16:$A$829,ET_Risk_SC_Summation[[#Headers],[400kV OHL Conductor]])</f>
        <v>0</v>
      </c>
      <c r="BM269" s="176" cm="1">
        <f t="array" ref="BM269">SUMIFS('N1.3_Project_Listing'!$P$16:$P$829, 'N1.3_Project_Listing'!$E$16:$E$829,'N1.3_Project_Listing'!$E269, 'N1.3_Project_Listing'!$A$16:$A$829,ET_Risk_SC_Summation[[#Headers],[400kV OHL Fittings]])</f>
        <v>0</v>
      </c>
      <c r="BN269" s="176" cm="1">
        <f t="array" ref="BN269">SUMIFS('N1.3_Project_Listing'!$P$16:$P$829, 'N1.3_Project_Listing'!$E$16:$E$829,'N1.3_Project_Listing'!$E269, 'N1.3_Project_Listing'!$A$16:$A$829,ET_Risk_SC_Summation[[#Headers],[400kV OHL Tower]])</f>
        <v>0</v>
      </c>
      <c r="BO269" s="177" t="str">
        <f>IF(SUM(ET_Risk_SC_Summation[[#This Row],[132kV Circuit Breaker]:[400kV OHL Tower]])=0, "n/a", INDEX(ET_Risk_SC_Summation[#Headers],1,MATCH(MAX(ET_Risk_SC_Summation[[#This Row],[132kV Circuit Breaker]:[400kV OHL Tower]]),ET_Risk_SC_Summation[[#This Row],[132kV Circuit Breaker]:[400kV OHL Tower]],0)))</f>
        <v>n/a</v>
      </c>
      <c r="BP269" s="177" t="str">
        <f>IFERROR(INDEX('N0.7_Lookup_References'!$G$77:$G$98,MATCH(ET_Risk_SC_Summation[[#This Row],[Mxx Category]],'N0.7_Lookup_References'!$F$77:$F$98,0)),"")</f>
        <v/>
      </c>
    </row>
    <row r="270" spans="1:68" ht="54">
      <c r="A270" s="160" t="str">
        <f>IFERROR(INDEX(N1.2_Intervention_Types[NARM Asset Category],MATCH('N1.3_Project_Listing'!$C270,N1.2_Intervention_Types[Intervention Type ID],0),1),"")</f>
        <v>Mains</v>
      </c>
      <c r="B270" s="160" t="str">
        <f>IF($D$2="GD",IFERROR(INDEX(N1.2_Intervention_Types[C&amp;V Asset Category (GD)],MATCH('N1.3_Project_Listing'!$C270,N1.2_Intervention_Types[Intervention Type ID],0),1),""),IFERROR(INDEX(N1.2_Intervention_Types[NARM Asset Category],MATCH('N1.3_Project_Listing'!$C270,N1.2_Intervention_Types[Intervention Type ID],0),1),""))</f>
        <v>Mains</v>
      </c>
      <c r="C270" s="67">
        <f>IFERROR(INDEX(N1.2_Intervention_Types[Intervention Type ID],MATCH('N1.3_Project_Listing'!$I270,N1.2_Intervention_Types[Intervention Type],0),1),"")</f>
        <v>1</v>
      </c>
      <c r="D270" s="160" t="str">
        <f>IFERROR(INDEX(N1.2_Intervention_Types[Intervention Category],MATCH('N1.3_Project_Listing'!$C270,N1.2_Intervention_Types[Intervention Type ID],0),1),"")</f>
        <v>Replacement</v>
      </c>
      <c r="E270" s="210" t="s">
        <v>809</v>
      </c>
      <c r="F270" s="236" t="s">
        <v>810</v>
      </c>
      <c r="G270" s="236" t="s">
        <v>181</v>
      </c>
      <c r="H270" s="236" t="s">
        <v>300</v>
      </c>
      <c r="I270" s="151" t="s">
        <v>790</v>
      </c>
      <c r="J270" s="139">
        <v>2031</v>
      </c>
      <c r="K270" s="312">
        <v>4.7301400783551433</v>
      </c>
      <c r="L270" s="312">
        <v>4.6355372767880407</v>
      </c>
      <c r="M270" s="312">
        <v>0</v>
      </c>
      <c r="N270" s="343">
        <v>4.2488813291702059E-2</v>
      </c>
      <c r="O270" s="343">
        <v>8.7019316166429897E-3</v>
      </c>
      <c r="P270" s="365">
        <v>0.50185166066610154</v>
      </c>
      <c r="Q270" s="366">
        <f t="shared" si="22"/>
        <v>3.3786881675059069E-2</v>
      </c>
      <c r="R270" s="368">
        <f t="shared" si="24"/>
        <v>4.2920125830522933</v>
      </c>
      <c r="S270" s="67" t="str">
        <f>IFERROR(INDEX('N0.7_Lookup_References'!$C$13:$C$72,MATCH($A270,'N0.7_Lookup_References'!$B$13:$B$72,0)),"")</f>
        <v>km</v>
      </c>
      <c r="T270" s="338" t="str">
        <f t="shared" si="23"/>
        <v/>
      </c>
      <c r="V270" s="358">
        <v>0</v>
      </c>
      <c r="W270" s="358">
        <v>0</v>
      </c>
      <c r="X270" s="358">
        <v>0</v>
      </c>
      <c r="Y270" s="358">
        <v>4.7301400783551433</v>
      </c>
      <c r="Z270" s="358">
        <v>0</v>
      </c>
      <c r="AA270" s="358">
        <v>0</v>
      </c>
      <c r="AB270" s="358">
        <v>0</v>
      </c>
      <c r="AC270" s="358">
        <v>0</v>
      </c>
      <c r="AD270" s="358">
        <v>0</v>
      </c>
      <c r="AE270" s="358">
        <v>0</v>
      </c>
      <c r="AF270" s="358">
        <v>4.6355372767880407</v>
      </c>
      <c r="AG270" s="358">
        <v>0</v>
      </c>
      <c r="AH270" s="358">
        <v>0</v>
      </c>
      <c r="AI270" s="358">
        <v>0</v>
      </c>
      <c r="AJ270" s="358">
        <v>0</v>
      </c>
      <c r="AK270" s="358">
        <v>0</v>
      </c>
      <c r="AL270" s="358">
        <v>0</v>
      </c>
      <c r="AM270" s="358">
        <v>0</v>
      </c>
      <c r="AN270" s="358">
        <v>0</v>
      </c>
      <c r="AO270" s="358">
        <v>0</v>
      </c>
      <c r="AP270" s="63">
        <v>4.2920125830522933</v>
      </c>
      <c r="AQ270" s="63">
        <v>4.2061723313912474</v>
      </c>
      <c r="AR270" s="63">
        <v>-8.5840251661045919E-2</v>
      </c>
      <c r="AT270" s="176" cm="1">
        <f t="array" ref="AT270">SUMIFS('N1.3_Project_Listing'!$P$16:$P$829, 'N1.3_Project_Listing'!$E$16:$E$829,'N1.3_Project_Listing'!$E270, 'N1.3_Project_Listing'!$A$16:$A$829,ET_Risk_SC_Summation[[#Headers],[132kV Circuit Breaker]])</f>
        <v>0</v>
      </c>
      <c r="AU270" s="176" cm="1">
        <f t="array" ref="AU270">SUMIFS('N1.3_Project_Listing'!$P$16:$P$829, 'N1.3_Project_Listing'!$E$16:$E$829,'N1.3_Project_Listing'!$E270, 'N1.3_Project_Listing'!$A$16:$A$829,ET_Risk_SC_Summation[[#Headers],[132kV Transformer]])</f>
        <v>0</v>
      </c>
      <c r="AV270" s="176" cm="1">
        <f t="array" ref="AV270">SUMIFS('N1.3_Project_Listing'!$P$16:$P$829, 'N1.3_Project_Listing'!$E$16:$E$829,'N1.3_Project_Listing'!$E270, 'N1.3_Project_Listing'!$A$16:$A$829,ET_Risk_SC_Summation[[#Headers],[132kV Reactor]])</f>
        <v>0</v>
      </c>
      <c r="AW270" s="176" cm="1">
        <f t="array" ref="AW270">SUMIFS('N1.3_Project_Listing'!$P$16:$P$829, 'N1.3_Project_Listing'!$E$16:$E$829,'N1.3_Project_Listing'!$E270, 'N1.3_Project_Listing'!$A$16:$A$829,ET_Risk_SC_Summation[[#Headers],[132kV Underground Cable]])</f>
        <v>0</v>
      </c>
      <c r="AX270" s="176" cm="1">
        <f t="array" ref="AX270">SUMIFS('N1.3_Project_Listing'!$P$16:$P$829, 'N1.3_Project_Listing'!$E$16:$E$829,'N1.3_Project_Listing'!$E270, 'N1.3_Project_Listing'!$A$16:$A$829,ET_Risk_SC_Summation[[#Headers],[132kV OHL Conductor]])</f>
        <v>0</v>
      </c>
      <c r="AY270" s="176" cm="1">
        <f t="array" ref="AY270">SUMIFS('N1.3_Project_Listing'!$P$16:$P$829, 'N1.3_Project_Listing'!$E$16:$E$829,'N1.3_Project_Listing'!$E270, 'N1.3_Project_Listing'!$A$16:$A$829,ET_Risk_SC_Summation[[#Headers],[132kV OHL Fittings]])</f>
        <v>0</v>
      </c>
      <c r="AZ270" s="176" cm="1">
        <f t="array" ref="AZ270">SUMIFS('N1.3_Project_Listing'!$P$16:$P$829, 'N1.3_Project_Listing'!$E$16:$E$829,'N1.3_Project_Listing'!$E270, 'N1.3_Project_Listing'!$A$16:$A$829,ET_Risk_SC_Summation[[#Headers],[132kV OHL Tower]])</f>
        <v>0</v>
      </c>
      <c r="BA270" s="176" cm="1">
        <f t="array" ref="BA270">SUMIFS('N1.3_Project_Listing'!$P$16:$P$829, 'N1.3_Project_Listing'!$E$16:$E$829,'N1.3_Project_Listing'!$E270, 'N1.3_Project_Listing'!$A$16:$A$829,ET_Risk_SC_Summation[[#Headers],[275kV Circuit Breaker]])</f>
        <v>0</v>
      </c>
      <c r="BB270" s="176" cm="1">
        <f t="array" ref="BB270">SUMIFS('N1.3_Project_Listing'!$P$16:$P$829, 'N1.3_Project_Listing'!$E$16:$E$829,'N1.3_Project_Listing'!$E270, 'N1.3_Project_Listing'!$A$16:$A$829,ET_Risk_SC_Summation[[#Headers],[275kV Transformer]])</f>
        <v>0</v>
      </c>
      <c r="BC270" s="176" cm="1">
        <f t="array" ref="BC270">SUMIFS('N1.3_Project_Listing'!$P$16:$P$829, 'N1.3_Project_Listing'!$E$16:$E$829,'N1.3_Project_Listing'!$E270, 'N1.3_Project_Listing'!$A$16:$A$829,ET_Risk_SC_Summation[[#Headers],[275kV Reactor]])</f>
        <v>0</v>
      </c>
      <c r="BD270" s="176" cm="1">
        <f t="array" ref="BD270">SUMIFS('N1.3_Project_Listing'!$P$16:$P$829, 'N1.3_Project_Listing'!$E$16:$E$829,'N1.3_Project_Listing'!$E270, 'N1.3_Project_Listing'!$A$16:$A$829,ET_Risk_SC_Summation[[#Headers],[275kV Underground Cable]])</f>
        <v>0</v>
      </c>
      <c r="BE270" s="176" cm="1">
        <f t="array" ref="BE270">SUMIFS('N1.3_Project_Listing'!$P$16:$P$829, 'N1.3_Project_Listing'!$E$16:$E$829,'N1.3_Project_Listing'!$E270, 'N1.3_Project_Listing'!$A$16:$A$829,ET_Risk_SC_Summation[[#Headers],[275kV OHL Conductor]])</f>
        <v>0</v>
      </c>
      <c r="BF270" s="176" cm="1">
        <f t="array" ref="BF270">SUMIFS('N1.3_Project_Listing'!$P$16:$P$829, 'N1.3_Project_Listing'!$E$16:$E$829,'N1.3_Project_Listing'!$E270, 'N1.3_Project_Listing'!$A$16:$A$829,ET_Risk_SC_Summation[[#Headers],[275kV OHL Fittings]])</f>
        <v>0</v>
      </c>
      <c r="BG270" s="176" cm="1">
        <f t="array" ref="BG270">SUMIFS('N1.3_Project_Listing'!$P$16:$P$829, 'N1.3_Project_Listing'!$E$16:$E$829,'N1.3_Project_Listing'!$E270, 'N1.3_Project_Listing'!$A$16:$A$829,ET_Risk_SC_Summation[[#Headers],[275kV OHL Tower]])</f>
        <v>0</v>
      </c>
      <c r="BH270" s="176" cm="1">
        <f t="array" ref="BH270">SUMIFS('N1.3_Project_Listing'!$P$16:$P$829, 'N1.3_Project_Listing'!$E$16:$E$829,'N1.3_Project_Listing'!$E270, 'N1.3_Project_Listing'!$A$16:$A$829,ET_Risk_SC_Summation[[#Headers],[400kV Circuit Breaker]])</f>
        <v>0</v>
      </c>
      <c r="BI270" s="176" cm="1">
        <f t="array" ref="BI270">SUMIFS('N1.3_Project_Listing'!$P$16:$P$829, 'N1.3_Project_Listing'!$E$16:$E$829,'N1.3_Project_Listing'!$E270, 'N1.3_Project_Listing'!$A$16:$A$829,ET_Risk_SC_Summation[[#Headers],[400kV Transformer]])</f>
        <v>0</v>
      </c>
      <c r="BJ270" s="176" cm="1">
        <f t="array" ref="BJ270">SUMIFS('N1.3_Project_Listing'!$P$16:$P$829, 'N1.3_Project_Listing'!$E$16:$E$829,'N1.3_Project_Listing'!$E270, 'N1.3_Project_Listing'!$A$16:$A$829,ET_Risk_SC_Summation[[#Headers],[400kV Reactor]])</f>
        <v>0</v>
      </c>
      <c r="BK270" s="176" cm="1">
        <f t="array" ref="BK270">SUMIFS('N1.3_Project_Listing'!$P$16:$P$829, 'N1.3_Project_Listing'!$E$16:$E$829,'N1.3_Project_Listing'!$E270, 'N1.3_Project_Listing'!$A$16:$A$829,ET_Risk_SC_Summation[[#Headers],[400kV Underground Cable]])</f>
        <v>0</v>
      </c>
      <c r="BL270" s="176" cm="1">
        <f t="array" ref="BL270">SUMIFS('N1.3_Project_Listing'!$P$16:$P$829, 'N1.3_Project_Listing'!$E$16:$E$829,'N1.3_Project_Listing'!$E270, 'N1.3_Project_Listing'!$A$16:$A$829,ET_Risk_SC_Summation[[#Headers],[400kV OHL Conductor]])</f>
        <v>0</v>
      </c>
      <c r="BM270" s="176" cm="1">
        <f t="array" ref="BM270">SUMIFS('N1.3_Project_Listing'!$P$16:$P$829, 'N1.3_Project_Listing'!$E$16:$E$829,'N1.3_Project_Listing'!$E270, 'N1.3_Project_Listing'!$A$16:$A$829,ET_Risk_SC_Summation[[#Headers],[400kV OHL Fittings]])</f>
        <v>0</v>
      </c>
      <c r="BN270" s="176" cm="1">
        <f t="array" ref="BN270">SUMIFS('N1.3_Project_Listing'!$P$16:$P$829, 'N1.3_Project_Listing'!$E$16:$E$829,'N1.3_Project_Listing'!$E270, 'N1.3_Project_Listing'!$A$16:$A$829,ET_Risk_SC_Summation[[#Headers],[400kV OHL Tower]])</f>
        <v>0</v>
      </c>
      <c r="BO270" s="177" t="str">
        <f>IF(SUM(ET_Risk_SC_Summation[[#This Row],[132kV Circuit Breaker]:[400kV OHL Tower]])=0, "n/a", INDEX(ET_Risk_SC_Summation[#Headers],1,MATCH(MAX(ET_Risk_SC_Summation[[#This Row],[132kV Circuit Breaker]:[400kV OHL Tower]]),ET_Risk_SC_Summation[[#This Row],[132kV Circuit Breaker]:[400kV OHL Tower]],0)))</f>
        <v>n/a</v>
      </c>
      <c r="BP270" s="177" t="str">
        <f>IFERROR(INDEX('N0.7_Lookup_References'!$G$77:$G$98,MATCH(ET_Risk_SC_Summation[[#This Row],[Mxx Category]],'N0.7_Lookup_References'!$F$77:$F$98,0)),"")</f>
        <v/>
      </c>
    </row>
    <row r="271" spans="1:68" ht="54">
      <c r="A271" s="160" t="str">
        <f>IFERROR(INDEX(N1.2_Intervention_Types[NARM Asset Category],MATCH('N1.3_Project_Listing'!$C271,N1.2_Intervention_Types[Intervention Type ID],0),1),"")</f>
        <v>Mains</v>
      </c>
      <c r="B271" s="160" t="str">
        <f>IF($D$2="GD",IFERROR(INDEX(N1.2_Intervention_Types[C&amp;V Asset Category (GD)],MATCH('N1.3_Project_Listing'!$C271,N1.2_Intervention_Types[Intervention Type ID],0),1),""),IFERROR(INDEX(N1.2_Intervention_Types[NARM Asset Category],MATCH('N1.3_Project_Listing'!$C271,N1.2_Intervention_Types[Intervention Type ID],0),1),""))</f>
        <v>Mains</v>
      </c>
      <c r="C271" s="67">
        <f>IFERROR(INDEX(N1.2_Intervention_Types[Intervention Type ID],MATCH('N1.3_Project_Listing'!$I271,N1.2_Intervention_Types[Intervention Type],0),1),"")</f>
        <v>1</v>
      </c>
      <c r="D271" s="160" t="str">
        <f>IFERROR(INDEX(N1.2_Intervention_Types[Intervention Category],MATCH('N1.3_Project_Listing'!$C271,N1.2_Intervention_Types[Intervention Type ID],0),1),"")</f>
        <v>Replacement</v>
      </c>
      <c r="E271" s="210" t="s">
        <v>811</v>
      </c>
      <c r="F271" s="236" t="s">
        <v>812</v>
      </c>
      <c r="G271" s="236" t="s">
        <v>181</v>
      </c>
      <c r="H271" s="236" t="s">
        <v>300</v>
      </c>
      <c r="I271" s="151" t="s">
        <v>790</v>
      </c>
      <c r="J271" s="139">
        <v>2027</v>
      </c>
      <c r="K271" s="312">
        <v>0.90937832962262155</v>
      </c>
      <c r="L271" s="312">
        <v>0.89119076303016909</v>
      </c>
      <c r="M271" s="312">
        <v>0</v>
      </c>
      <c r="N271" s="343">
        <v>7.8940502792036807E-3</v>
      </c>
      <c r="O271" s="343">
        <v>2.9889536805032448E-3</v>
      </c>
      <c r="P271" s="365">
        <v>6.4137150991306208E-2</v>
      </c>
      <c r="Q271" s="366">
        <f t="shared" si="22"/>
        <v>4.9050965987004359E-3</v>
      </c>
      <c r="R271" s="368">
        <f t="shared" si="24"/>
        <v>0.90937832962262155</v>
      </c>
      <c r="S271" s="67" t="str">
        <f>IFERROR(INDEX('N0.7_Lookup_References'!$C$13:$C$72,MATCH($A271,'N0.7_Lookup_References'!$B$13:$B$72,0)),"")</f>
        <v>km</v>
      </c>
      <c r="T271" s="338" t="str">
        <f t="shared" si="23"/>
        <v/>
      </c>
      <c r="V271" s="358">
        <v>0</v>
      </c>
      <c r="W271" s="358">
        <v>0</v>
      </c>
      <c r="X271" s="358">
        <v>0</v>
      </c>
      <c r="Y271" s="358">
        <v>0.90937832962262155</v>
      </c>
      <c r="Z271" s="358">
        <v>0</v>
      </c>
      <c r="AA271" s="358">
        <v>0</v>
      </c>
      <c r="AB271" s="358">
        <v>0</v>
      </c>
      <c r="AC271" s="358">
        <v>0</v>
      </c>
      <c r="AD271" s="358">
        <v>0</v>
      </c>
      <c r="AE271" s="358">
        <v>0</v>
      </c>
      <c r="AF271" s="358">
        <v>0.89119076303016909</v>
      </c>
      <c r="AG271" s="358">
        <v>0</v>
      </c>
      <c r="AH271" s="358">
        <v>0</v>
      </c>
      <c r="AI271" s="358">
        <v>0</v>
      </c>
      <c r="AJ271" s="358">
        <v>0</v>
      </c>
      <c r="AK271" s="358">
        <v>0</v>
      </c>
      <c r="AL271" s="358">
        <v>0</v>
      </c>
      <c r="AM271" s="358">
        <v>0</v>
      </c>
      <c r="AN271" s="358">
        <v>0</v>
      </c>
      <c r="AO271" s="358">
        <v>0</v>
      </c>
      <c r="AP271" s="63">
        <v>0.90937832962262155</v>
      </c>
      <c r="AQ271" s="63">
        <v>0.46182581763337643</v>
      </c>
      <c r="AR271" s="63">
        <v>-0.44755251198924512</v>
      </c>
      <c r="AT271" s="176" cm="1">
        <f t="array" ref="AT271">SUMIFS('N1.3_Project_Listing'!$P$16:$P$829, 'N1.3_Project_Listing'!$E$16:$E$829,'N1.3_Project_Listing'!$E271, 'N1.3_Project_Listing'!$A$16:$A$829,ET_Risk_SC_Summation[[#Headers],[132kV Circuit Breaker]])</f>
        <v>0</v>
      </c>
      <c r="AU271" s="176" cm="1">
        <f t="array" ref="AU271">SUMIFS('N1.3_Project_Listing'!$P$16:$P$829, 'N1.3_Project_Listing'!$E$16:$E$829,'N1.3_Project_Listing'!$E271, 'N1.3_Project_Listing'!$A$16:$A$829,ET_Risk_SC_Summation[[#Headers],[132kV Transformer]])</f>
        <v>0</v>
      </c>
      <c r="AV271" s="176" cm="1">
        <f t="array" ref="AV271">SUMIFS('N1.3_Project_Listing'!$P$16:$P$829, 'N1.3_Project_Listing'!$E$16:$E$829,'N1.3_Project_Listing'!$E271, 'N1.3_Project_Listing'!$A$16:$A$829,ET_Risk_SC_Summation[[#Headers],[132kV Reactor]])</f>
        <v>0</v>
      </c>
      <c r="AW271" s="176" cm="1">
        <f t="array" ref="AW271">SUMIFS('N1.3_Project_Listing'!$P$16:$P$829, 'N1.3_Project_Listing'!$E$16:$E$829,'N1.3_Project_Listing'!$E271, 'N1.3_Project_Listing'!$A$16:$A$829,ET_Risk_SC_Summation[[#Headers],[132kV Underground Cable]])</f>
        <v>0</v>
      </c>
      <c r="AX271" s="176" cm="1">
        <f t="array" ref="AX271">SUMIFS('N1.3_Project_Listing'!$P$16:$P$829, 'N1.3_Project_Listing'!$E$16:$E$829,'N1.3_Project_Listing'!$E271, 'N1.3_Project_Listing'!$A$16:$A$829,ET_Risk_SC_Summation[[#Headers],[132kV OHL Conductor]])</f>
        <v>0</v>
      </c>
      <c r="AY271" s="176" cm="1">
        <f t="array" ref="AY271">SUMIFS('N1.3_Project_Listing'!$P$16:$P$829, 'N1.3_Project_Listing'!$E$16:$E$829,'N1.3_Project_Listing'!$E271, 'N1.3_Project_Listing'!$A$16:$A$829,ET_Risk_SC_Summation[[#Headers],[132kV OHL Fittings]])</f>
        <v>0</v>
      </c>
      <c r="AZ271" s="176" cm="1">
        <f t="array" ref="AZ271">SUMIFS('N1.3_Project_Listing'!$P$16:$P$829, 'N1.3_Project_Listing'!$E$16:$E$829,'N1.3_Project_Listing'!$E271, 'N1.3_Project_Listing'!$A$16:$A$829,ET_Risk_SC_Summation[[#Headers],[132kV OHL Tower]])</f>
        <v>0</v>
      </c>
      <c r="BA271" s="176" cm="1">
        <f t="array" ref="BA271">SUMIFS('N1.3_Project_Listing'!$P$16:$P$829, 'N1.3_Project_Listing'!$E$16:$E$829,'N1.3_Project_Listing'!$E271, 'N1.3_Project_Listing'!$A$16:$A$829,ET_Risk_SC_Summation[[#Headers],[275kV Circuit Breaker]])</f>
        <v>0</v>
      </c>
      <c r="BB271" s="176" cm="1">
        <f t="array" ref="BB271">SUMIFS('N1.3_Project_Listing'!$P$16:$P$829, 'N1.3_Project_Listing'!$E$16:$E$829,'N1.3_Project_Listing'!$E271, 'N1.3_Project_Listing'!$A$16:$A$829,ET_Risk_SC_Summation[[#Headers],[275kV Transformer]])</f>
        <v>0</v>
      </c>
      <c r="BC271" s="176" cm="1">
        <f t="array" ref="BC271">SUMIFS('N1.3_Project_Listing'!$P$16:$P$829, 'N1.3_Project_Listing'!$E$16:$E$829,'N1.3_Project_Listing'!$E271, 'N1.3_Project_Listing'!$A$16:$A$829,ET_Risk_SC_Summation[[#Headers],[275kV Reactor]])</f>
        <v>0</v>
      </c>
      <c r="BD271" s="176" cm="1">
        <f t="array" ref="BD271">SUMIFS('N1.3_Project_Listing'!$P$16:$P$829, 'N1.3_Project_Listing'!$E$16:$E$829,'N1.3_Project_Listing'!$E271, 'N1.3_Project_Listing'!$A$16:$A$829,ET_Risk_SC_Summation[[#Headers],[275kV Underground Cable]])</f>
        <v>0</v>
      </c>
      <c r="BE271" s="176" cm="1">
        <f t="array" ref="BE271">SUMIFS('N1.3_Project_Listing'!$P$16:$P$829, 'N1.3_Project_Listing'!$E$16:$E$829,'N1.3_Project_Listing'!$E271, 'N1.3_Project_Listing'!$A$16:$A$829,ET_Risk_SC_Summation[[#Headers],[275kV OHL Conductor]])</f>
        <v>0</v>
      </c>
      <c r="BF271" s="176" cm="1">
        <f t="array" ref="BF271">SUMIFS('N1.3_Project_Listing'!$P$16:$P$829, 'N1.3_Project_Listing'!$E$16:$E$829,'N1.3_Project_Listing'!$E271, 'N1.3_Project_Listing'!$A$16:$A$829,ET_Risk_SC_Summation[[#Headers],[275kV OHL Fittings]])</f>
        <v>0</v>
      </c>
      <c r="BG271" s="176" cm="1">
        <f t="array" ref="BG271">SUMIFS('N1.3_Project_Listing'!$P$16:$P$829, 'N1.3_Project_Listing'!$E$16:$E$829,'N1.3_Project_Listing'!$E271, 'N1.3_Project_Listing'!$A$16:$A$829,ET_Risk_SC_Summation[[#Headers],[275kV OHL Tower]])</f>
        <v>0</v>
      </c>
      <c r="BH271" s="176" cm="1">
        <f t="array" ref="BH271">SUMIFS('N1.3_Project_Listing'!$P$16:$P$829, 'N1.3_Project_Listing'!$E$16:$E$829,'N1.3_Project_Listing'!$E271, 'N1.3_Project_Listing'!$A$16:$A$829,ET_Risk_SC_Summation[[#Headers],[400kV Circuit Breaker]])</f>
        <v>0</v>
      </c>
      <c r="BI271" s="176" cm="1">
        <f t="array" ref="BI271">SUMIFS('N1.3_Project_Listing'!$P$16:$P$829, 'N1.3_Project_Listing'!$E$16:$E$829,'N1.3_Project_Listing'!$E271, 'N1.3_Project_Listing'!$A$16:$A$829,ET_Risk_SC_Summation[[#Headers],[400kV Transformer]])</f>
        <v>0</v>
      </c>
      <c r="BJ271" s="176" cm="1">
        <f t="array" ref="BJ271">SUMIFS('N1.3_Project_Listing'!$P$16:$P$829, 'N1.3_Project_Listing'!$E$16:$E$829,'N1.3_Project_Listing'!$E271, 'N1.3_Project_Listing'!$A$16:$A$829,ET_Risk_SC_Summation[[#Headers],[400kV Reactor]])</f>
        <v>0</v>
      </c>
      <c r="BK271" s="176" cm="1">
        <f t="array" ref="BK271">SUMIFS('N1.3_Project_Listing'!$P$16:$P$829, 'N1.3_Project_Listing'!$E$16:$E$829,'N1.3_Project_Listing'!$E271, 'N1.3_Project_Listing'!$A$16:$A$829,ET_Risk_SC_Summation[[#Headers],[400kV Underground Cable]])</f>
        <v>0</v>
      </c>
      <c r="BL271" s="176" cm="1">
        <f t="array" ref="BL271">SUMIFS('N1.3_Project_Listing'!$P$16:$P$829, 'N1.3_Project_Listing'!$E$16:$E$829,'N1.3_Project_Listing'!$E271, 'N1.3_Project_Listing'!$A$16:$A$829,ET_Risk_SC_Summation[[#Headers],[400kV OHL Conductor]])</f>
        <v>0</v>
      </c>
      <c r="BM271" s="176" cm="1">
        <f t="array" ref="BM271">SUMIFS('N1.3_Project_Listing'!$P$16:$P$829, 'N1.3_Project_Listing'!$E$16:$E$829,'N1.3_Project_Listing'!$E271, 'N1.3_Project_Listing'!$A$16:$A$829,ET_Risk_SC_Summation[[#Headers],[400kV OHL Fittings]])</f>
        <v>0</v>
      </c>
      <c r="BN271" s="176" cm="1">
        <f t="array" ref="BN271">SUMIFS('N1.3_Project_Listing'!$P$16:$P$829, 'N1.3_Project_Listing'!$E$16:$E$829,'N1.3_Project_Listing'!$E271, 'N1.3_Project_Listing'!$A$16:$A$829,ET_Risk_SC_Summation[[#Headers],[400kV OHL Tower]])</f>
        <v>0</v>
      </c>
      <c r="BO271" s="177" t="str">
        <f>IF(SUM(ET_Risk_SC_Summation[[#This Row],[132kV Circuit Breaker]:[400kV OHL Tower]])=0, "n/a", INDEX(ET_Risk_SC_Summation[#Headers],1,MATCH(MAX(ET_Risk_SC_Summation[[#This Row],[132kV Circuit Breaker]:[400kV OHL Tower]]),ET_Risk_SC_Summation[[#This Row],[132kV Circuit Breaker]:[400kV OHL Tower]],0)))</f>
        <v>n/a</v>
      </c>
      <c r="BP271" s="177" t="str">
        <f>IFERROR(INDEX('N0.7_Lookup_References'!$G$77:$G$98,MATCH(ET_Risk_SC_Summation[[#This Row],[Mxx Category]],'N0.7_Lookup_References'!$F$77:$F$98,0)),"")</f>
        <v/>
      </c>
    </row>
    <row r="272" spans="1:68" ht="54">
      <c r="A272" s="160" t="str">
        <f>IFERROR(INDEX(N1.2_Intervention_Types[NARM Asset Category],MATCH('N1.3_Project_Listing'!$C272,N1.2_Intervention_Types[Intervention Type ID],0),1),"")</f>
        <v>Mains</v>
      </c>
      <c r="B272" s="160" t="str">
        <f>IF($D$2="GD",IFERROR(INDEX(N1.2_Intervention_Types[C&amp;V Asset Category (GD)],MATCH('N1.3_Project_Listing'!$C272,N1.2_Intervention_Types[Intervention Type ID],0),1),""),IFERROR(INDEX(N1.2_Intervention_Types[NARM Asset Category],MATCH('N1.3_Project_Listing'!$C272,N1.2_Intervention_Types[Intervention Type ID],0),1),""))</f>
        <v>Mains</v>
      </c>
      <c r="C272" s="67">
        <f>IFERROR(INDEX(N1.2_Intervention_Types[Intervention Type ID],MATCH('N1.3_Project_Listing'!$I272,N1.2_Intervention_Types[Intervention Type],0),1),"")</f>
        <v>1</v>
      </c>
      <c r="D272" s="160" t="str">
        <f>IFERROR(INDEX(N1.2_Intervention_Types[Intervention Category],MATCH('N1.3_Project_Listing'!$C272,N1.2_Intervention_Types[Intervention Type ID],0),1),"")</f>
        <v>Replacement</v>
      </c>
      <c r="E272" s="210" t="s">
        <v>811</v>
      </c>
      <c r="F272" s="236" t="s">
        <v>812</v>
      </c>
      <c r="G272" s="236" t="s">
        <v>181</v>
      </c>
      <c r="H272" s="236" t="s">
        <v>300</v>
      </c>
      <c r="I272" s="151" t="s">
        <v>790</v>
      </c>
      <c r="J272" s="139">
        <v>2028</v>
      </c>
      <c r="K272" s="312">
        <v>0.90937832962262155</v>
      </c>
      <c r="L272" s="312">
        <v>0.89119076303016909</v>
      </c>
      <c r="M272" s="312">
        <v>0</v>
      </c>
      <c r="N272" s="343">
        <v>7.8940502792036807E-3</v>
      </c>
      <c r="O272" s="343">
        <v>2.9889536805032448E-3</v>
      </c>
      <c r="P272" s="365">
        <v>6.4137150991306208E-2</v>
      </c>
      <c r="Q272" s="366">
        <f t="shared" ref="Q272:Q335" si="25">N272-O272</f>
        <v>4.9050965987004359E-3</v>
      </c>
      <c r="R272" s="368">
        <f t="shared" si="24"/>
        <v>0.90937832962262155</v>
      </c>
      <c r="S272" s="67" t="str">
        <f>IFERROR(INDEX('N0.7_Lookup_References'!$C$13:$C$72,MATCH($A272,'N0.7_Lookup_References'!$B$13:$B$72,0)),"")</f>
        <v>km</v>
      </c>
      <c r="T272" s="338" t="str">
        <f t="shared" si="23"/>
        <v/>
      </c>
      <c r="V272" s="358">
        <v>0</v>
      </c>
      <c r="W272" s="358">
        <v>0</v>
      </c>
      <c r="X272" s="358">
        <v>0</v>
      </c>
      <c r="Y272" s="358">
        <v>0.90937832962262155</v>
      </c>
      <c r="Z272" s="358">
        <v>0</v>
      </c>
      <c r="AA272" s="358">
        <v>0</v>
      </c>
      <c r="AB272" s="358">
        <v>0</v>
      </c>
      <c r="AC272" s="358">
        <v>0</v>
      </c>
      <c r="AD272" s="358">
        <v>0</v>
      </c>
      <c r="AE272" s="358">
        <v>0</v>
      </c>
      <c r="AF272" s="358">
        <v>0.89119076303016909</v>
      </c>
      <c r="AG272" s="358">
        <v>0</v>
      </c>
      <c r="AH272" s="358">
        <v>0</v>
      </c>
      <c r="AI272" s="358">
        <v>0</v>
      </c>
      <c r="AJ272" s="358">
        <v>0</v>
      </c>
      <c r="AK272" s="358">
        <v>0</v>
      </c>
      <c r="AL272" s="358">
        <v>0</v>
      </c>
      <c r="AM272" s="358">
        <v>0</v>
      </c>
      <c r="AN272" s="358">
        <v>0</v>
      </c>
      <c r="AO272" s="358">
        <v>0</v>
      </c>
      <c r="AP272" s="63">
        <v>0.90937832962262155</v>
      </c>
      <c r="AQ272" s="63">
        <v>0.46182581763337643</v>
      </c>
      <c r="AR272" s="63">
        <v>-0.44755251198924512</v>
      </c>
      <c r="AT272" s="176" cm="1">
        <f t="array" ref="AT272">SUMIFS('N1.3_Project_Listing'!$P$16:$P$829, 'N1.3_Project_Listing'!$E$16:$E$829,'N1.3_Project_Listing'!$E272, 'N1.3_Project_Listing'!$A$16:$A$829,ET_Risk_SC_Summation[[#Headers],[132kV Circuit Breaker]])</f>
        <v>0</v>
      </c>
      <c r="AU272" s="176" cm="1">
        <f t="array" ref="AU272">SUMIFS('N1.3_Project_Listing'!$P$16:$P$829, 'N1.3_Project_Listing'!$E$16:$E$829,'N1.3_Project_Listing'!$E272, 'N1.3_Project_Listing'!$A$16:$A$829,ET_Risk_SC_Summation[[#Headers],[132kV Transformer]])</f>
        <v>0</v>
      </c>
      <c r="AV272" s="176" cm="1">
        <f t="array" ref="AV272">SUMIFS('N1.3_Project_Listing'!$P$16:$P$829, 'N1.3_Project_Listing'!$E$16:$E$829,'N1.3_Project_Listing'!$E272, 'N1.3_Project_Listing'!$A$16:$A$829,ET_Risk_SC_Summation[[#Headers],[132kV Reactor]])</f>
        <v>0</v>
      </c>
      <c r="AW272" s="176" cm="1">
        <f t="array" ref="AW272">SUMIFS('N1.3_Project_Listing'!$P$16:$P$829, 'N1.3_Project_Listing'!$E$16:$E$829,'N1.3_Project_Listing'!$E272, 'N1.3_Project_Listing'!$A$16:$A$829,ET_Risk_SC_Summation[[#Headers],[132kV Underground Cable]])</f>
        <v>0</v>
      </c>
      <c r="AX272" s="176" cm="1">
        <f t="array" ref="AX272">SUMIFS('N1.3_Project_Listing'!$P$16:$P$829, 'N1.3_Project_Listing'!$E$16:$E$829,'N1.3_Project_Listing'!$E272, 'N1.3_Project_Listing'!$A$16:$A$829,ET_Risk_SC_Summation[[#Headers],[132kV OHL Conductor]])</f>
        <v>0</v>
      </c>
      <c r="AY272" s="176" cm="1">
        <f t="array" ref="AY272">SUMIFS('N1.3_Project_Listing'!$P$16:$P$829, 'N1.3_Project_Listing'!$E$16:$E$829,'N1.3_Project_Listing'!$E272, 'N1.3_Project_Listing'!$A$16:$A$829,ET_Risk_SC_Summation[[#Headers],[132kV OHL Fittings]])</f>
        <v>0</v>
      </c>
      <c r="AZ272" s="176" cm="1">
        <f t="array" ref="AZ272">SUMIFS('N1.3_Project_Listing'!$P$16:$P$829, 'N1.3_Project_Listing'!$E$16:$E$829,'N1.3_Project_Listing'!$E272, 'N1.3_Project_Listing'!$A$16:$A$829,ET_Risk_SC_Summation[[#Headers],[132kV OHL Tower]])</f>
        <v>0</v>
      </c>
      <c r="BA272" s="176" cm="1">
        <f t="array" ref="BA272">SUMIFS('N1.3_Project_Listing'!$P$16:$P$829, 'N1.3_Project_Listing'!$E$16:$E$829,'N1.3_Project_Listing'!$E272, 'N1.3_Project_Listing'!$A$16:$A$829,ET_Risk_SC_Summation[[#Headers],[275kV Circuit Breaker]])</f>
        <v>0</v>
      </c>
      <c r="BB272" s="176" cm="1">
        <f t="array" ref="BB272">SUMIFS('N1.3_Project_Listing'!$P$16:$P$829, 'N1.3_Project_Listing'!$E$16:$E$829,'N1.3_Project_Listing'!$E272, 'N1.3_Project_Listing'!$A$16:$A$829,ET_Risk_SC_Summation[[#Headers],[275kV Transformer]])</f>
        <v>0</v>
      </c>
      <c r="BC272" s="176" cm="1">
        <f t="array" ref="BC272">SUMIFS('N1.3_Project_Listing'!$P$16:$P$829, 'N1.3_Project_Listing'!$E$16:$E$829,'N1.3_Project_Listing'!$E272, 'N1.3_Project_Listing'!$A$16:$A$829,ET_Risk_SC_Summation[[#Headers],[275kV Reactor]])</f>
        <v>0</v>
      </c>
      <c r="BD272" s="176" cm="1">
        <f t="array" ref="BD272">SUMIFS('N1.3_Project_Listing'!$P$16:$P$829, 'N1.3_Project_Listing'!$E$16:$E$829,'N1.3_Project_Listing'!$E272, 'N1.3_Project_Listing'!$A$16:$A$829,ET_Risk_SC_Summation[[#Headers],[275kV Underground Cable]])</f>
        <v>0</v>
      </c>
      <c r="BE272" s="176" cm="1">
        <f t="array" ref="BE272">SUMIFS('N1.3_Project_Listing'!$P$16:$P$829, 'N1.3_Project_Listing'!$E$16:$E$829,'N1.3_Project_Listing'!$E272, 'N1.3_Project_Listing'!$A$16:$A$829,ET_Risk_SC_Summation[[#Headers],[275kV OHL Conductor]])</f>
        <v>0</v>
      </c>
      <c r="BF272" s="176" cm="1">
        <f t="array" ref="BF272">SUMIFS('N1.3_Project_Listing'!$P$16:$P$829, 'N1.3_Project_Listing'!$E$16:$E$829,'N1.3_Project_Listing'!$E272, 'N1.3_Project_Listing'!$A$16:$A$829,ET_Risk_SC_Summation[[#Headers],[275kV OHL Fittings]])</f>
        <v>0</v>
      </c>
      <c r="BG272" s="176" cm="1">
        <f t="array" ref="BG272">SUMIFS('N1.3_Project_Listing'!$P$16:$P$829, 'N1.3_Project_Listing'!$E$16:$E$829,'N1.3_Project_Listing'!$E272, 'N1.3_Project_Listing'!$A$16:$A$829,ET_Risk_SC_Summation[[#Headers],[275kV OHL Tower]])</f>
        <v>0</v>
      </c>
      <c r="BH272" s="176" cm="1">
        <f t="array" ref="BH272">SUMIFS('N1.3_Project_Listing'!$P$16:$P$829, 'N1.3_Project_Listing'!$E$16:$E$829,'N1.3_Project_Listing'!$E272, 'N1.3_Project_Listing'!$A$16:$A$829,ET_Risk_SC_Summation[[#Headers],[400kV Circuit Breaker]])</f>
        <v>0</v>
      </c>
      <c r="BI272" s="176" cm="1">
        <f t="array" ref="BI272">SUMIFS('N1.3_Project_Listing'!$P$16:$P$829, 'N1.3_Project_Listing'!$E$16:$E$829,'N1.3_Project_Listing'!$E272, 'N1.3_Project_Listing'!$A$16:$A$829,ET_Risk_SC_Summation[[#Headers],[400kV Transformer]])</f>
        <v>0</v>
      </c>
      <c r="BJ272" s="176" cm="1">
        <f t="array" ref="BJ272">SUMIFS('N1.3_Project_Listing'!$P$16:$P$829, 'N1.3_Project_Listing'!$E$16:$E$829,'N1.3_Project_Listing'!$E272, 'N1.3_Project_Listing'!$A$16:$A$829,ET_Risk_SC_Summation[[#Headers],[400kV Reactor]])</f>
        <v>0</v>
      </c>
      <c r="BK272" s="176" cm="1">
        <f t="array" ref="BK272">SUMIFS('N1.3_Project_Listing'!$P$16:$P$829, 'N1.3_Project_Listing'!$E$16:$E$829,'N1.3_Project_Listing'!$E272, 'N1.3_Project_Listing'!$A$16:$A$829,ET_Risk_SC_Summation[[#Headers],[400kV Underground Cable]])</f>
        <v>0</v>
      </c>
      <c r="BL272" s="176" cm="1">
        <f t="array" ref="BL272">SUMIFS('N1.3_Project_Listing'!$P$16:$P$829, 'N1.3_Project_Listing'!$E$16:$E$829,'N1.3_Project_Listing'!$E272, 'N1.3_Project_Listing'!$A$16:$A$829,ET_Risk_SC_Summation[[#Headers],[400kV OHL Conductor]])</f>
        <v>0</v>
      </c>
      <c r="BM272" s="176" cm="1">
        <f t="array" ref="BM272">SUMIFS('N1.3_Project_Listing'!$P$16:$P$829, 'N1.3_Project_Listing'!$E$16:$E$829,'N1.3_Project_Listing'!$E272, 'N1.3_Project_Listing'!$A$16:$A$829,ET_Risk_SC_Summation[[#Headers],[400kV OHL Fittings]])</f>
        <v>0</v>
      </c>
      <c r="BN272" s="176" cm="1">
        <f t="array" ref="BN272">SUMIFS('N1.3_Project_Listing'!$P$16:$P$829, 'N1.3_Project_Listing'!$E$16:$E$829,'N1.3_Project_Listing'!$E272, 'N1.3_Project_Listing'!$A$16:$A$829,ET_Risk_SC_Summation[[#Headers],[400kV OHL Tower]])</f>
        <v>0</v>
      </c>
      <c r="BO272" s="177" t="str">
        <f>IF(SUM(ET_Risk_SC_Summation[[#This Row],[132kV Circuit Breaker]:[400kV OHL Tower]])=0, "n/a", INDEX(ET_Risk_SC_Summation[#Headers],1,MATCH(MAX(ET_Risk_SC_Summation[[#This Row],[132kV Circuit Breaker]:[400kV OHL Tower]]),ET_Risk_SC_Summation[[#This Row],[132kV Circuit Breaker]:[400kV OHL Tower]],0)))</f>
        <v>n/a</v>
      </c>
      <c r="BP272" s="177" t="str">
        <f>IFERROR(INDEX('N0.7_Lookup_References'!$G$77:$G$98,MATCH(ET_Risk_SC_Summation[[#This Row],[Mxx Category]],'N0.7_Lookup_References'!$F$77:$F$98,0)),"")</f>
        <v/>
      </c>
    </row>
    <row r="273" spans="1:68" ht="54">
      <c r="A273" s="160" t="str">
        <f>IFERROR(INDEX(N1.2_Intervention_Types[NARM Asset Category],MATCH('N1.3_Project_Listing'!$C273,N1.2_Intervention_Types[Intervention Type ID],0),1),"")</f>
        <v>Mains</v>
      </c>
      <c r="B273" s="160" t="str">
        <f>IF($D$2="GD",IFERROR(INDEX(N1.2_Intervention_Types[C&amp;V Asset Category (GD)],MATCH('N1.3_Project_Listing'!$C273,N1.2_Intervention_Types[Intervention Type ID],0),1),""),IFERROR(INDEX(N1.2_Intervention_Types[NARM Asset Category],MATCH('N1.3_Project_Listing'!$C273,N1.2_Intervention_Types[Intervention Type ID],0),1),""))</f>
        <v>Mains</v>
      </c>
      <c r="C273" s="67">
        <f>IFERROR(INDEX(N1.2_Intervention_Types[Intervention Type ID],MATCH('N1.3_Project_Listing'!$I273,N1.2_Intervention_Types[Intervention Type],0),1),"")</f>
        <v>1</v>
      </c>
      <c r="D273" s="160" t="str">
        <f>IFERROR(INDEX(N1.2_Intervention_Types[Intervention Category],MATCH('N1.3_Project_Listing'!$C273,N1.2_Intervention_Types[Intervention Type ID],0),1),"")</f>
        <v>Replacement</v>
      </c>
      <c r="E273" s="210" t="s">
        <v>811</v>
      </c>
      <c r="F273" s="236" t="s">
        <v>812</v>
      </c>
      <c r="G273" s="236" t="s">
        <v>181</v>
      </c>
      <c r="H273" s="236" t="s">
        <v>300</v>
      </c>
      <c r="I273" s="151" t="s">
        <v>790</v>
      </c>
      <c r="J273" s="139">
        <v>2029</v>
      </c>
      <c r="K273" s="312">
        <v>0.90937832962262155</v>
      </c>
      <c r="L273" s="312">
        <v>0.89119076303016909</v>
      </c>
      <c r="M273" s="312">
        <v>0</v>
      </c>
      <c r="N273" s="343">
        <v>7.8940502792036807E-3</v>
      </c>
      <c r="O273" s="343">
        <v>2.9889536805032448E-3</v>
      </c>
      <c r="P273" s="365">
        <v>6.4137150991306208E-2</v>
      </c>
      <c r="Q273" s="366">
        <f t="shared" si="25"/>
        <v>4.9050965987004359E-3</v>
      </c>
      <c r="R273" s="368">
        <f t="shared" si="24"/>
        <v>0.90937832962262155</v>
      </c>
      <c r="S273" s="67" t="str">
        <f>IFERROR(INDEX('N0.7_Lookup_References'!$C$13:$C$72,MATCH($A273,'N0.7_Lookup_References'!$B$13:$B$72,0)),"")</f>
        <v>km</v>
      </c>
      <c r="T273" s="338" t="str">
        <f t="shared" ref="T273:T336" si="26">IF(D273="Replacement",IF(K273-L273&lt;0.1, "","Difference"), "")</f>
        <v/>
      </c>
      <c r="V273" s="358">
        <v>0</v>
      </c>
      <c r="W273" s="358">
        <v>0</v>
      </c>
      <c r="X273" s="358">
        <v>0</v>
      </c>
      <c r="Y273" s="358">
        <v>0.90937832962262155</v>
      </c>
      <c r="Z273" s="358">
        <v>0</v>
      </c>
      <c r="AA273" s="358">
        <v>0</v>
      </c>
      <c r="AB273" s="358">
        <v>0</v>
      </c>
      <c r="AC273" s="358">
        <v>0</v>
      </c>
      <c r="AD273" s="358">
        <v>0</v>
      </c>
      <c r="AE273" s="358">
        <v>0</v>
      </c>
      <c r="AF273" s="358">
        <v>0.89119076303016909</v>
      </c>
      <c r="AG273" s="358">
        <v>0</v>
      </c>
      <c r="AH273" s="358">
        <v>0</v>
      </c>
      <c r="AI273" s="358">
        <v>0</v>
      </c>
      <c r="AJ273" s="358">
        <v>0</v>
      </c>
      <c r="AK273" s="358">
        <v>0</v>
      </c>
      <c r="AL273" s="358">
        <v>0</v>
      </c>
      <c r="AM273" s="358">
        <v>0</v>
      </c>
      <c r="AN273" s="358">
        <v>0</v>
      </c>
      <c r="AO273" s="358">
        <v>0</v>
      </c>
      <c r="AP273" s="63">
        <v>0.90937832962262155</v>
      </c>
      <c r="AQ273" s="63">
        <v>0.46182581763337643</v>
      </c>
      <c r="AR273" s="63">
        <v>-0.44755251198924512</v>
      </c>
      <c r="AT273" s="176" cm="1">
        <f t="array" ref="AT273">SUMIFS('N1.3_Project_Listing'!$P$16:$P$829, 'N1.3_Project_Listing'!$E$16:$E$829,'N1.3_Project_Listing'!$E273, 'N1.3_Project_Listing'!$A$16:$A$829,ET_Risk_SC_Summation[[#Headers],[132kV Circuit Breaker]])</f>
        <v>0</v>
      </c>
      <c r="AU273" s="176" cm="1">
        <f t="array" ref="AU273">SUMIFS('N1.3_Project_Listing'!$P$16:$P$829, 'N1.3_Project_Listing'!$E$16:$E$829,'N1.3_Project_Listing'!$E273, 'N1.3_Project_Listing'!$A$16:$A$829,ET_Risk_SC_Summation[[#Headers],[132kV Transformer]])</f>
        <v>0</v>
      </c>
      <c r="AV273" s="176" cm="1">
        <f t="array" ref="AV273">SUMIFS('N1.3_Project_Listing'!$P$16:$P$829, 'N1.3_Project_Listing'!$E$16:$E$829,'N1.3_Project_Listing'!$E273, 'N1.3_Project_Listing'!$A$16:$A$829,ET_Risk_SC_Summation[[#Headers],[132kV Reactor]])</f>
        <v>0</v>
      </c>
      <c r="AW273" s="176" cm="1">
        <f t="array" ref="AW273">SUMIFS('N1.3_Project_Listing'!$P$16:$P$829, 'N1.3_Project_Listing'!$E$16:$E$829,'N1.3_Project_Listing'!$E273, 'N1.3_Project_Listing'!$A$16:$A$829,ET_Risk_SC_Summation[[#Headers],[132kV Underground Cable]])</f>
        <v>0</v>
      </c>
      <c r="AX273" s="176" cm="1">
        <f t="array" ref="AX273">SUMIFS('N1.3_Project_Listing'!$P$16:$P$829, 'N1.3_Project_Listing'!$E$16:$E$829,'N1.3_Project_Listing'!$E273, 'N1.3_Project_Listing'!$A$16:$A$829,ET_Risk_SC_Summation[[#Headers],[132kV OHL Conductor]])</f>
        <v>0</v>
      </c>
      <c r="AY273" s="176" cm="1">
        <f t="array" ref="AY273">SUMIFS('N1.3_Project_Listing'!$P$16:$P$829, 'N1.3_Project_Listing'!$E$16:$E$829,'N1.3_Project_Listing'!$E273, 'N1.3_Project_Listing'!$A$16:$A$829,ET_Risk_SC_Summation[[#Headers],[132kV OHL Fittings]])</f>
        <v>0</v>
      </c>
      <c r="AZ273" s="176" cm="1">
        <f t="array" ref="AZ273">SUMIFS('N1.3_Project_Listing'!$P$16:$P$829, 'N1.3_Project_Listing'!$E$16:$E$829,'N1.3_Project_Listing'!$E273, 'N1.3_Project_Listing'!$A$16:$A$829,ET_Risk_SC_Summation[[#Headers],[132kV OHL Tower]])</f>
        <v>0</v>
      </c>
      <c r="BA273" s="176" cm="1">
        <f t="array" ref="BA273">SUMIFS('N1.3_Project_Listing'!$P$16:$P$829, 'N1.3_Project_Listing'!$E$16:$E$829,'N1.3_Project_Listing'!$E273, 'N1.3_Project_Listing'!$A$16:$A$829,ET_Risk_SC_Summation[[#Headers],[275kV Circuit Breaker]])</f>
        <v>0</v>
      </c>
      <c r="BB273" s="176" cm="1">
        <f t="array" ref="BB273">SUMIFS('N1.3_Project_Listing'!$P$16:$P$829, 'N1.3_Project_Listing'!$E$16:$E$829,'N1.3_Project_Listing'!$E273, 'N1.3_Project_Listing'!$A$16:$A$829,ET_Risk_SC_Summation[[#Headers],[275kV Transformer]])</f>
        <v>0</v>
      </c>
      <c r="BC273" s="176" cm="1">
        <f t="array" ref="BC273">SUMIFS('N1.3_Project_Listing'!$P$16:$P$829, 'N1.3_Project_Listing'!$E$16:$E$829,'N1.3_Project_Listing'!$E273, 'N1.3_Project_Listing'!$A$16:$A$829,ET_Risk_SC_Summation[[#Headers],[275kV Reactor]])</f>
        <v>0</v>
      </c>
      <c r="BD273" s="176" cm="1">
        <f t="array" ref="BD273">SUMIFS('N1.3_Project_Listing'!$P$16:$P$829, 'N1.3_Project_Listing'!$E$16:$E$829,'N1.3_Project_Listing'!$E273, 'N1.3_Project_Listing'!$A$16:$A$829,ET_Risk_SC_Summation[[#Headers],[275kV Underground Cable]])</f>
        <v>0</v>
      </c>
      <c r="BE273" s="176" cm="1">
        <f t="array" ref="BE273">SUMIFS('N1.3_Project_Listing'!$P$16:$P$829, 'N1.3_Project_Listing'!$E$16:$E$829,'N1.3_Project_Listing'!$E273, 'N1.3_Project_Listing'!$A$16:$A$829,ET_Risk_SC_Summation[[#Headers],[275kV OHL Conductor]])</f>
        <v>0</v>
      </c>
      <c r="BF273" s="176" cm="1">
        <f t="array" ref="BF273">SUMIFS('N1.3_Project_Listing'!$P$16:$P$829, 'N1.3_Project_Listing'!$E$16:$E$829,'N1.3_Project_Listing'!$E273, 'N1.3_Project_Listing'!$A$16:$A$829,ET_Risk_SC_Summation[[#Headers],[275kV OHL Fittings]])</f>
        <v>0</v>
      </c>
      <c r="BG273" s="176" cm="1">
        <f t="array" ref="BG273">SUMIFS('N1.3_Project_Listing'!$P$16:$P$829, 'N1.3_Project_Listing'!$E$16:$E$829,'N1.3_Project_Listing'!$E273, 'N1.3_Project_Listing'!$A$16:$A$829,ET_Risk_SC_Summation[[#Headers],[275kV OHL Tower]])</f>
        <v>0</v>
      </c>
      <c r="BH273" s="176" cm="1">
        <f t="array" ref="BH273">SUMIFS('N1.3_Project_Listing'!$P$16:$P$829, 'N1.3_Project_Listing'!$E$16:$E$829,'N1.3_Project_Listing'!$E273, 'N1.3_Project_Listing'!$A$16:$A$829,ET_Risk_SC_Summation[[#Headers],[400kV Circuit Breaker]])</f>
        <v>0</v>
      </c>
      <c r="BI273" s="176" cm="1">
        <f t="array" ref="BI273">SUMIFS('N1.3_Project_Listing'!$P$16:$P$829, 'N1.3_Project_Listing'!$E$16:$E$829,'N1.3_Project_Listing'!$E273, 'N1.3_Project_Listing'!$A$16:$A$829,ET_Risk_SC_Summation[[#Headers],[400kV Transformer]])</f>
        <v>0</v>
      </c>
      <c r="BJ273" s="176" cm="1">
        <f t="array" ref="BJ273">SUMIFS('N1.3_Project_Listing'!$P$16:$P$829, 'N1.3_Project_Listing'!$E$16:$E$829,'N1.3_Project_Listing'!$E273, 'N1.3_Project_Listing'!$A$16:$A$829,ET_Risk_SC_Summation[[#Headers],[400kV Reactor]])</f>
        <v>0</v>
      </c>
      <c r="BK273" s="176" cm="1">
        <f t="array" ref="BK273">SUMIFS('N1.3_Project_Listing'!$P$16:$P$829, 'N1.3_Project_Listing'!$E$16:$E$829,'N1.3_Project_Listing'!$E273, 'N1.3_Project_Listing'!$A$16:$A$829,ET_Risk_SC_Summation[[#Headers],[400kV Underground Cable]])</f>
        <v>0</v>
      </c>
      <c r="BL273" s="176" cm="1">
        <f t="array" ref="BL273">SUMIFS('N1.3_Project_Listing'!$P$16:$P$829, 'N1.3_Project_Listing'!$E$16:$E$829,'N1.3_Project_Listing'!$E273, 'N1.3_Project_Listing'!$A$16:$A$829,ET_Risk_SC_Summation[[#Headers],[400kV OHL Conductor]])</f>
        <v>0</v>
      </c>
      <c r="BM273" s="176" cm="1">
        <f t="array" ref="BM273">SUMIFS('N1.3_Project_Listing'!$P$16:$P$829, 'N1.3_Project_Listing'!$E$16:$E$829,'N1.3_Project_Listing'!$E273, 'N1.3_Project_Listing'!$A$16:$A$829,ET_Risk_SC_Summation[[#Headers],[400kV OHL Fittings]])</f>
        <v>0</v>
      </c>
      <c r="BN273" s="176" cm="1">
        <f t="array" ref="BN273">SUMIFS('N1.3_Project_Listing'!$P$16:$P$829, 'N1.3_Project_Listing'!$E$16:$E$829,'N1.3_Project_Listing'!$E273, 'N1.3_Project_Listing'!$A$16:$A$829,ET_Risk_SC_Summation[[#Headers],[400kV OHL Tower]])</f>
        <v>0</v>
      </c>
      <c r="BO273" s="177" t="str">
        <f>IF(SUM(ET_Risk_SC_Summation[[#This Row],[132kV Circuit Breaker]:[400kV OHL Tower]])=0, "n/a", INDEX(ET_Risk_SC_Summation[#Headers],1,MATCH(MAX(ET_Risk_SC_Summation[[#This Row],[132kV Circuit Breaker]:[400kV OHL Tower]]),ET_Risk_SC_Summation[[#This Row],[132kV Circuit Breaker]:[400kV OHL Tower]],0)))</f>
        <v>n/a</v>
      </c>
      <c r="BP273" s="177" t="str">
        <f>IFERROR(INDEX('N0.7_Lookup_References'!$G$77:$G$98,MATCH(ET_Risk_SC_Summation[[#This Row],[Mxx Category]],'N0.7_Lookup_References'!$F$77:$F$98,0)),"")</f>
        <v/>
      </c>
    </row>
    <row r="274" spans="1:68" ht="54">
      <c r="A274" s="160" t="str">
        <f>IFERROR(INDEX(N1.2_Intervention_Types[NARM Asset Category],MATCH('N1.3_Project_Listing'!$C274,N1.2_Intervention_Types[Intervention Type ID],0),1),"")</f>
        <v>Mains</v>
      </c>
      <c r="B274" s="160" t="str">
        <f>IF($D$2="GD",IFERROR(INDEX(N1.2_Intervention_Types[C&amp;V Asset Category (GD)],MATCH('N1.3_Project_Listing'!$C274,N1.2_Intervention_Types[Intervention Type ID],0),1),""),IFERROR(INDEX(N1.2_Intervention_Types[NARM Asset Category],MATCH('N1.3_Project_Listing'!$C274,N1.2_Intervention_Types[Intervention Type ID],0),1),""))</f>
        <v>Mains</v>
      </c>
      <c r="C274" s="67">
        <f>IFERROR(INDEX(N1.2_Intervention_Types[Intervention Type ID],MATCH('N1.3_Project_Listing'!$I274,N1.2_Intervention_Types[Intervention Type],0),1),"")</f>
        <v>1</v>
      </c>
      <c r="D274" s="160" t="str">
        <f>IFERROR(INDEX(N1.2_Intervention_Types[Intervention Category],MATCH('N1.3_Project_Listing'!$C274,N1.2_Intervention_Types[Intervention Type ID],0),1),"")</f>
        <v>Replacement</v>
      </c>
      <c r="E274" s="210" t="s">
        <v>811</v>
      </c>
      <c r="F274" s="236" t="s">
        <v>812</v>
      </c>
      <c r="G274" s="236" t="s">
        <v>181</v>
      </c>
      <c r="H274" s="236" t="s">
        <v>300</v>
      </c>
      <c r="I274" s="151" t="s">
        <v>790</v>
      </c>
      <c r="J274" s="139">
        <v>2030</v>
      </c>
      <c r="K274" s="312">
        <v>0.90937832962262155</v>
      </c>
      <c r="L274" s="312">
        <v>0.89119076303016909</v>
      </c>
      <c r="M274" s="312">
        <v>0</v>
      </c>
      <c r="N274" s="343">
        <v>7.8940502792036807E-3</v>
      </c>
      <c r="O274" s="343">
        <v>2.9889536805032448E-3</v>
      </c>
      <c r="P274" s="365">
        <v>6.4137150991306208E-2</v>
      </c>
      <c r="Q274" s="366">
        <f t="shared" si="25"/>
        <v>4.9050965987004359E-3</v>
      </c>
      <c r="R274" s="368">
        <f t="shared" si="24"/>
        <v>0.90937832962262155</v>
      </c>
      <c r="S274" s="67" t="str">
        <f>IFERROR(INDEX('N0.7_Lookup_References'!$C$13:$C$72,MATCH($A274,'N0.7_Lookup_References'!$B$13:$B$72,0)),"")</f>
        <v>km</v>
      </c>
      <c r="T274" s="338" t="str">
        <f t="shared" si="26"/>
        <v/>
      </c>
      <c r="V274" s="358">
        <v>0</v>
      </c>
      <c r="W274" s="358">
        <v>0</v>
      </c>
      <c r="X274" s="358">
        <v>0</v>
      </c>
      <c r="Y274" s="358">
        <v>0.90937832962262155</v>
      </c>
      <c r="Z274" s="358">
        <v>0</v>
      </c>
      <c r="AA274" s="358">
        <v>0</v>
      </c>
      <c r="AB274" s="358">
        <v>0</v>
      </c>
      <c r="AC274" s="358">
        <v>0</v>
      </c>
      <c r="AD274" s="358">
        <v>0</v>
      </c>
      <c r="AE274" s="358">
        <v>0</v>
      </c>
      <c r="AF274" s="358">
        <v>0.89119076303016909</v>
      </c>
      <c r="AG274" s="358">
        <v>0</v>
      </c>
      <c r="AH274" s="358">
        <v>0</v>
      </c>
      <c r="AI274" s="358">
        <v>0</v>
      </c>
      <c r="AJ274" s="358">
        <v>0</v>
      </c>
      <c r="AK274" s="358">
        <v>0</v>
      </c>
      <c r="AL274" s="358">
        <v>0</v>
      </c>
      <c r="AM274" s="358">
        <v>0</v>
      </c>
      <c r="AN274" s="358">
        <v>0</v>
      </c>
      <c r="AO274" s="358">
        <v>0</v>
      </c>
      <c r="AP274" s="63">
        <v>0.90937832962262155</v>
      </c>
      <c r="AQ274" s="63">
        <v>0.46182581763337643</v>
      </c>
      <c r="AR274" s="63">
        <v>-0.44755251198924512</v>
      </c>
      <c r="AT274" s="176" cm="1">
        <f t="array" ref="AT274">SUMIFS('N1.3_Project_Listing'!$P$16:$P$829, 'N1.3_Project_Listing'!$E$16:$E$829,'N1.3_Project_Listing'!$E274, 'N1.3_Project_Listing'!$A$16:$A$829,ET_Risk_SC_Summation[[#Headers],[132kV Circuit Breaker]])</f>
        <v>0</v>
      </c>
      <c r="AU274" s="176" cm="1">
        <f t="array" ref="AU274">SUMIFS('N1.3_Project_Listing'!$P$16:$P$829, 'N1.3_Project_Listing'!$E$16:$E$829,'N1.3_Project_Listing'!$E274, 'N1.3_Project_Listing'!$A$16:$A$829,ET_Risk_SC_Summation[[#Headers],[132kV Transformer]])</f>
        <v>0</v>
      </c>
      <c r="AV274" s="176" cm="1">
        <f t="array" ref="AV274">SUMIFS('N1.3_Project_Listing'!$P$16:$P$829, 'N1.3_Project_Listing'!$E$16:$E$829,'N1.3_Project_Listing'!$E274, 'N1.3_Project_Listing'!$A$16:$A$829,ET_Risk_SC_Summation[[#Headers],[132kV Reactor]])</f>
        <v>0</v>
      </c>
      <c r="AW274" s="176" cm="1">
        <f t="array" ref="AW274">SUMIFS('N1.3_Project_Listing'!$P$16:$P$829, 'N1.3_Project_Listing'!$E$16:$E$829,'N1.3_Project_Listing'!$E274, 'N1.3_Project_Listing'!$A$16:$A$829,ET_Risk_SC_Summation[[#Headers],[132kV Underground Cable]])</f>
        <v>0</v>
      </c>
      <c r="AX274" s="176" cm="1">
        <f t="array" ref="AX274">SUMIFS('N1.3_Project_Listing'!$P$16:$P$829, 'N1.3_Project_Listing'!$E$16:$E$829,'N1.3_Project_Listing'!$E274, 'N1.3_Project_Listing'!$A$16:$A$829,ET_Risk_SC_Summation[[#Headers],[132kV OHL Conductor]])</f>
        <v>0</v>
      </c>
      <c r="AY274" s="176" cm="1">
        <f t="array" ref="AY274">SUMIFS('N1.3_Project_Listing'!$P$16:$P$829, 'N1.3_Project_Listing'!$E$16:$E$829,'N1.3_Project_Listing'!$E274, 'N1.3_Project_Listing'!$A$16:$A$829,ET_Risk_SC_Summation[[#Headers],[132kV OHL Fittings]])</f>
        <v>0</v>
      </c>
      <c r="AZ274" s="176" cm="1">
        <f t="array" ref="AZ274">SUMIFS('N1.3_Project_Listing'!$P$16:$P$829, 'N1.3_Project_Listing'!$E$16:$E$829,'N1.3_Project_Listing'!$E274, 'N1.3_Project_Listing'!$A$16:$A$829,ET_Risk_SC_Summation[[#Headers],[132kV OHL Tower]])</f>
        <v>0</v>
      </c>
      <c r="BA274" s="176" cm="1">
        <f t="array" ref="BA274">SUMIFS('N1.3_Project_Listing'!$P$16:$P$829, 'N1.3_Project_Listing'!$E$16:$E$829,'N1.3_Project_Listing'!$E274, 'N1.3_Project_Listing'!$A$16:$A$829,ET_Risk_SC_Summation[[#Headers],[275kV Circuit Breaker]])</f>
        <v>0</v>
      </c>
      <c r="BB274" s="176" cm="1">
        <f t="array" ref="BB274">SUMIFS('N1.3_Project_Listing'!$P$16:$P$829, 'N1.3_Project_Listing'!$E$16:$E$829,'N1.3_Project_Listing'!$E274, 'N1.3_Project_Listing'!$A$16:$A$829,ET_Risk_SC_Summation[[#Headers],[275kV Transformer]])</f>
        <v>0</v>
      </c>
      <c r="BC274" s="176" cm="1">
        <f t="array" ref="BC274">SUMIFS('N1.3_Project_Listing'!$P$16:$P$829, 'N1.3_Project_Listing'!$E$16:$E$829,'N1.3_Project_Listing'!$E274, 'N1.3_Project_Listing'!$A$16:$A$829,ET_Risk_SC_Summation[[#Headers],[275kV Reactor]])</f>
        <v>0</v>
      </c>
      <c r="BD274" s="176" cm="1">
        <f t="array" ref="BD274">SUMIFS('N1.3_Project_Listing'!$P$16:$P$829, 'N1.3_Project_Listing'!$E$16:$E$829,'N1.3_Project_Listing'!$E274, 'N1.3_Project_Listing'!$A$16:$A$829,ET_Risk_SC_Summation[[#Headers],[275kV Underground Cable]])</f>
        <v>0</v>
      </c>
      <c r="BE274" s="176" cm="1">
        <f t="array" ref="BE274">SUMIFS('N1.3_Project_Listing'!$P$16:$P$829, 'N1.3_Project_Listing'!$E$16:$E$829,'N1.3_Project_Listing'!$E274, 'N1.3_Project_Listing'!$A$16:$A$829,ET_Risk_SC_Summation[[#Headers],[275kV OHL Conductor]])</f>
        <v>0</v>
      </c>
      <c r="BF274" s="176" cm="1">
        <f t="array" ref="BF274">SUMIFS('N1.3_Project_Listing'!$P$16:$P$829, 'N1.3_Project_Listing'!$E$16:$E$829,'N1.3_Project_Listing'!$E274, 'N1.3_Project_Listing'!$A$16:$A$829,ET_Risk_SC_Summation[[#Headers],[275kV OHL Fittings]])</f>
        <v>0</v>
      </c>
      <c r="BG274" s="176" cm="1">
        <f t="array" ref="BG274">SUMIFS('N1.3_Project_Listing'!$P$16:$P$829, 'N1.3_Project_Listing'!$E$16:$E$829,'N1.3_Project_Listing'!$E274, 'N1.3_Project_Listing'!$A$16:$A$829,ET_Risk_SC_Summation[[#Headers],[275kV OHL Tower]])</f>
        <v>0</v>
      </c>
      <c r="BH274" s="176" cm="1">
        <f t="array" ref="BH274">SUMIFS('N1.3_Project_Listing'!$P$16:$P$829, 'N1.3_Project_Listing'!$E$16:$E$829,'N1.3_Project_Listing'!$E274, 'N1.3_Project_Listing'!$A$16:$A$829,ET_Risk_SC_Summation[[#Headers],[400kV Circuit Breaker]])</f>
        <v>0</v>
      </c>
      <c r="BI274" s="176" cm="1">
        <f t="array" ref="BI274">SUMIFS('N1.3_Project_Listing'!$P$16:$P$829, 'N1.3_Project_Listing'!$E$16:$E$829,'N1.3_Project_Listing'!$E274, 'N1.3_Project_Listing'!$A$16:$A$829,ET_Risk_SC_Summation[[#Headers],[400kV Transformer]])</f>
        <v>0</v>
      </c>
      <c r="BJ274" s="176" cm="1">
        <f t="array" ref="BJ274">SUMIFS('N1.3_Project_Listing'!$P$16:$P$829, 'N1.3_Project_Listing'!$E$16:$E$829,'N1.3_Project_Listing'!$E274, 'N1.3_Project_Listing'!$A$16:$A$829,ET_Risk_SC_Summation[[#Headers],[400kV Reactor]])</f>
        <v>0</v>
      </c>
      <c r="BK274" s="176" cm="1">
        <f t="array" ref="BK274">SUMIFS('N1.3_Project_Listing'!$P$16:$P$829, 'N1.3_Project_Listing'!$E$16:$E$829,'N1.3_Project_Listing'!$E274, 'N1.3_Project_Listing'!$A$16:$A$829,ET_Risk_SC_Summation[[#Headers],[400kV Underground Cable]])</f>
        <v>0</v>
      </c>
      <c r="BL274" s="176" cm="1">
        <f t="array" ref="BL274">SUMIFS('N1.3_Project_Listing'!$P$16:$P$829, 'N1.3_Project_Listing'!$E$16:$E$829,'N1.3_Project_Listing'!$E274, 'N1.3_Project_Listing'!$A$16:$A$829,ET_Risk_SC_Summation[[#Headers],[400kV OHL Conductor]])</f>
        <v>0</v>
      </c>
      <c r="BM274" s="176" cm="1">
        <f t="array" ref="BM274">SUMIFS('N1.3_Project_Listing'!$P$16:$P$829, 'N1.3_Project_Listing'!$E$16:$E$829,'N1.3_Project_Listing'!$E274, 'N1.3_Project_Listing'!$A$16:$A$829,ET_Risk_SC_Summation[[#Headers],[400kV OHL Fittings]])</f>
        <v>0</v>
      </c>
      <c r="BN274" s="176" cm="1">
        <f t="array" ref="BN274">SUMIFS('N1.3_Project_Listing'!$P$16:$P$829, 'N1.3_Project_Listing'!$E$16:$E$829,'N1.3_Project_Listing'!$E274, 'N1.3_Project_Listing'!$A$16:$A$829,ET_Risk_SC_Summation[[#Headers],[400kV OHL Tower]])</f>
        <v>0</v>
      </c>
      <c r="BO274" s="177" t="str">
        <f>IF(SUM(ET_Risk_SC_Summation[[#This Row],[132kV Circuit Breaker]:[400kV OHL Tower]])=0, "n/a", INDEX(ET_Risk_SC_Summation[#Headers],1,MATCH(MAX(ET_Risk_SC_Summation[[#This Row],[132kV Circuit Breaker]:[400kV OHL Tower]]),ET_Risk_SC_Summation[[#This Row],[132kV Circuit Breaker]:[400kV OHL Tower]],0)))</f>
        <v>n/a</v>
      </c>
      <c r="BP274" s="177" t="str">
        <f>IFERROR(INDEX('N0.7_Lookup_References'!$G$77:$G$98,MATCH(ET_Risk_SC_Summation[[#This Row],[Mxx Category]],'N0.7_Lookup_References'!$F$77:$F$98,0)),"")</f>
        <v/>
      </c>
    </row>
    <row r="275" spans="1:68" ht="54">
      <c r="A275" s="160" t="str">
        <f>IFERROR(INDEX(N1.2_Intervention_Types[NARM Asset Category],MATCH('N1.3_Project_Listing'!$C275,N1.2_Intervention_Types[Intervention Type ID],0),1),"")</f>
        <v>Mains</v>
      </c>
      <c r="B275" s="160" t="str">
        <f>IF($D$2="GD",IFERROR(INDEX(N1.2_Intervention_Types[C&amp;V Asset Category (GD)],MATCH('N1.3_Project_Listing'!$C275,N1.2_Intervention_Types[Intervention Type ID],0),1),""),IFERROR(INDEX(N1.2_Intervention_Types[NARM Asset Category],MATCH('N1.3_Project_Listing'!$C275,N1.2_Intervention_Types[Intervention Type ID],0),1),""))</f>
        <v>Mains</v>
      </c>
      <c r="C275" s="67">
        <f>IFERROR(INDEX(N1.2_Intervention_Types[Intervention Type ID],MATCH('N1.3_Project_Listing'!$I275,N1.2_Intervention_Types[Intervention Type],0),1),"")</f>
        <v>1</v>
      </c>
      <c r="D275" s="160" t="str">
        <f>IFERROR(INDEX(N1.2_Intervention_Types[Intervention Category],MATCH('N1.3_Project_Listing'!$C275,N1.2_Intervention_Types[Intervention Type ID],0),1),"")</f>
        <v>Replacement</v>
      </c>
      <c r="E275" s="210" t="s">
        <v>811</v>
      </c>
      <c r="F275" s="236" t="s">
        <v>812</v>
      </c>
      <c r="G275" s="236" t="s">
        <v>181</v>
      </c>
      <c r="H275" s="236" t="s">
        <v>300</v>
      </c>
      <c r="I275" s="151" t="s">
        <v>790</v>
      </c>
      <c r="J275" s="139">
        <v>2031</v>
      </c>
      <c r="K275" s="312">
        <v>0.90937832962262155</v>
      </c>
      <c r="L275" s="312">
        <v>0.89119076303016909</v>
      </c>
      <c r="M275" s="312">
        <v>0</v>
      </c>
      <c r="N275" s="343">
        <v>7.8940502792036807E-3</v>
      </c>
      <c r="O275" s="343">
        <v>2.9889536805032448E-3</v>
      </c>
      <c r="P275" s="365">
        <v>6.4137150991306208E-2</v>
      </c>
      <c r="Q275" s="366">
        <f t="shared" si="25"/>
        <v>4.9050965987004359E-3</v>
      </c>
      <c r="R275" s="368">
        <f t="shared" si="24"/>
        <v>0.90937832962262155</v>
      </c>
      <c r="S275" s="67" t="str">
        <f>IFERROR(INDEX('N0.7_Lookup_References'!$C$13:$C$72,MATCH($A275,'N0.7_Lookup_References'!$B$13:$B$72,0)),"")</f>
        <v>km</v>
      </c>
      <c r="T275" s="338" t="str">
        <f t="shared" si="26"/>
        <v/>
      </c>
      <c r="V275" s="358">
        <v>0</v>
      </c>
      <c r="W275" s="358">
        <v>0</v>
      </c>
      <c r="X275" s="358">
        <v>0</v>
      </c>
      <c r="Y275" s="358">
        <v>0.90937832962262155</v>
      </c>
      <c r="Z275" s="358">
        <v>0</v>
      </c>
      <c r="AA275" s="358">
        <v>0</v>
      </c>
      <c r="AB275" s="358">
        <v>0</v>
      </c>
      <c r="AC275" s="358">
        <v>0</v>
      </c>
      <c r="AD275" s="358">
        <v>0</v>
      </c>
      <c r="AE275" s="358">
        <v>0</v>
      </c>
      <c r="AF275" s="358">
        <v>0.89119076303016909</v>
      </c>
      <c r="AG275" s="358">
        <v>0</v>
      </c>
      <c r="AH275" s="358">
        <v>0</v>
      </c>
      <c r="AI275" s="358">
        <v>0</v>
      </c>
      <c r="AJ275" s="358">
        <v>0</v>
      </c>
      <c r="AK275" s="358">
        <v>0</v>
      </c>
      <c r="AL275" s="358">
        <v>0</v>
      </c>
      <c r="AM275" s="358">
        <v>0</v>
      </c>
      <c r="AN275" s="358">
        <v>0</v>
      </c>
      <c r="AO275" s="358">
        <v>0</v>
      </c>
      <c r="AP275" s="63">
        <v>0.90937832962262155</v>
      </c>
      <c r="AQ275" s="63">
        <v>0.46182581763337643</v>
      </c>
      <c r="AR275" s="63">
        <v>-0.44755251198924512</v>
      </c>
      <c r="AT275" s="176" cm="1">
        <f t="array" ref="AT275">SUMIFS('N1.3_Project_Listing'!$P$16:$P$829, 'N1.3_Project_Listing'!$E$16:$E$829,'N1.3_Project_Listing'!$E275, 'N1.3_Project_Listing'!$A$16:$A$829,ET_Risk_SC_Summation[[#Headers],[132kV Circuit Breaker]])</f>
        <v>0</v>
      </c>
      <c r="AU275" s="176" cm="1">
        <f t="array" ref="AU275">SUMIFS('N1.3_Project_Listing'!$P$16:$P$829, 'N1.3_Project_Listing'!$E$16:$E$829,'N1.3_Project_Listing'!$E275, 'N1.3_Project_Listing'!$A$16:$A$829,ET_Risk_SC_Summation[[#Headers],[132kV Transformer]])</f>
        <v>0</v>
      </c>
      <c r="AV275" s="176" cm="1">
        <f t="array" ref="AV275">SUMIFS('N1.3_Project_Listing'!$P$16:$P$829, 'N1.3_Project_Listing'!$E$16:$E$829,'N1.3_Project_Listing'!$E275, 'N1.3_Project_Listing'!$A$16:$A$829,ET_Risk_SC_Summation[[#Headers],[132kV Reactor]])</f>
        <v>0</v>
      </c>
      <c r="AW275" s="176" cm="1">
        <f t="array" ref="AW275">SUMIFS('N1.3_Project_Listing'!$P$16:$P$829, 'N1.3_Project_Listing'!$E$16:$E$829,'N1.3_Project_Listing'!$E275, 'N1.3_Project_Listing'!$A$16:$A$829,ET_Risk_SC_Summation[[#Headers],[132kV Underground Cable]])</f>
        <v>0</v>
      </c>
      <c r="AX275" s="176" cm="1">
        <f t="array" ref="AX275">SUMIFS('N1.3_Project_Listing'!$P$16:$P$829, 'N1.3_Project_Listing'!$E$16:$E$829,'N1.3_Project_Listing'!$E275, 'N1.3_Project_Listing'!$A$16:$A$829,ET_Risk_SC_Summation[[#Headers],[132kV OHL Conductor]])</f>
        <v>0</v>
      </c>
      <c r="AY275" s="176" cm="1">
        <f t="array" ref="AY275">SUMIFS('N1.3_Project_Listing'!$P$16:$P$829, 'N1.3_Project_Listing'!$E$16:$E$829,'N1.3_Project_Listing'!$E275, 'N1.3_Project_Listing'!$A$16:$A$829,ET_Risk_SC_Summation[[#Headers],[132kV OHL Fittings]])</f>
        <v>0</v>
      </c>
      <c r="AZ275" s="176" cm="1">
        <f t="array" ref="AZ275">SUMIFS('N1.3_Project_Listing'!$P$16:$P$829, 'N1.3_Project_Listing'!$E$16:$E$829,'N1.3_Project_Listing'!$E275, 'N1.3_Project_Listing'!$A$16:$A$829,ET_Risk_SC_Summation[[#Headers],[132kV OHL Tower]])</f>
        <v>0</v>
      </c>
      <c r="BA275" s="176" cm="1">
        <f t="array" ref="BA275">SUMIFS('N1.3_Project_Listing'!$P$16:$P$829, 'N1.3_Project_Listing'!$E$16:$E$829,'N1.3_Project_Listing'!$E275, 'N1.3_Project_Listing'!$A$16:$A$829,ET_Risk_SC_Summation[[#Headers],[275kV Circuit Breaker]])</f>
        <v>0</v>
      </c>
      <c r="BB275" s="176" cm="1">
        <f t="array" ref="BB275">SUMIFS('N1.3_Project_Listing'!$P$16:$P$829, 'N1.3_Project_Listing'!$E$16:$E$829,'N1.3_Project_Listing'!$E275, 'N1.3_Project_Listing'!$A$16:$A$829,ET_Risk_SC_Summation[[#Headers],[275kV Transformer]])</f>
        <v>0</v>
      </c>
      <c r="BC275" s="176" cm="1">
        <f t="array" ref="BC275">SUMIFS('N1.3_Project_Listing'!$P$16:$P$829, 'N1.3_Project_Listing'!$E$16:$E$829,'N1.3_Project_Listing'!$E275, 'N1.3_Project_Listing'!$A$16:$A$829,ET_Risk_SC_Summation[[#Headers],[275kV Reactor]])</f>
        <v>0</v>
      </c>
      <c r="BD275" s="176" cm="1">
        <f t="array" ref="BD275">SUMIFS('N1.3_Project_Listing'!$P$16:$P$829, 'N1.3_Project_Listing'!$E$16:$E$829,'N1.3_Project_Listing'!$E275, 'N1.3_Project_Listing'!$A$16:$A$829,ET_Risk_SC_Summation[[#Headers],[275kV Underground Cable]])</f>
        <v>0</v>
      </c>
      <c r="BE275" s="176" cm="1">
        <f t="array" ref="BE275">SUMIFS('N1.3_Project_Listing'!$P$16:$P$829, 'N1.3_Project_Listing'!$E$16:$E$829,'N1.3_Project_Listing'!$E275, 'N1.3_Project_Listing'!$A$16:$A$829,ET_Risk_SC_Summation[[#Headers],[275kV OHL Conductor]])</f>
        <v>0</v>
      </c>
      <c r="BF275" s="176" cm="1">
        <f t="array" ref="BF275">SUMIFS('N1.3_Project_Listing'!$P$16:$P$829, 'N1.3_Project_Listing'!$E$16:$E$829,'N1.3_Project_Listing'!$E275, 'N1.3_Project_Listing'!$A$16:$A$829,ET_Risk_SC_Summation[[#Headers],[275kV OHL Fittings]])</f>
        <v>0</v>
      </c>
      <c r="BG275" s="176" cm="1">
        <f t="array" ref="BG275">SUMIFS('N1.3_Project_Listing'!$P$16:$P$829, 'N1.3_Project_Listing'!$E$16:$E$829,'N1.3_Project_Listing'!$E275, 'N1.3_Project_Listing'!$A$16:$A$829,ET_Risk_SC_Summation[[#Headers],[275kV OHL Tower]])</f>
        <v>0</v>
      </c>
      <c r="BH275" s="176" cm="1">
        <f t="array" ref="BH275">SUMIFS('N1.3_Project_Listing'!$P$16:$P$829, 'N1.3_Project_Listing'!$E$16:$E$829,'N1.3_Project_Listing'!$E275, 'N1.3_Project_Listing'!$A$16:$A$829,ET_Risk_SC_Summation[[#Headers],[400kV Circuit Breaker]])</f>
        <v>0</v>
      </c>
      <c r="BI275" s="176" cm="1">
        <f t="array" ref="BI275">SUMIFS('N1.3_Project_Listing'!$P$16:$P$829, 'N1.3_Project_Listing'!$E$16:$E$829,'N1.3_Project_Listing'!$E275, 'N1.3_Project_Listing'!$A$16:$A$829,ET_Risk_SC_Summation[[#Headers],[400kV Transformer]])</f>
        <v>0</v>
      </c>
      <c r="BJ275" s="176" cm="1">
        <f t="array" ref="BJ275">SUMIFS('N1.3_Project_Listing'!$P$16:$P$829, 'N1.3_Project_Listing'!$E$16:$E$829,'N1.3_Project_Listing'!$E275, 'N1.3_Project_Listing'!$A$16:$A$829,ET_Risk_SC_Summation[[#Headers],[400kV Reactor]])</f>
        <v>0</v>
      </c>
      <c r="BK275" s="176" cm="1">
        <f t="array" ref="BK275">SUMIFS('N1.3_Project_Listing'!$P$16:$P$829, 'N1.3_Project_Listing'!$E$16:$E$829,'N1.3_Project_Listing'!$E275, 'N1.3_Project_Listing'!$A$16:$A$829,ET_Risk_SC_Summation[[#Headers],[400kV Underground Cable]])</f>
        <v>0</v>
      </c>
      <c r="BL275" s="176" cm="1">
        <f t="array" ref="BL275">SUMIFS('N1.3_Project_Listing'!$P$16:$P$829, 'N1.3_Project_Listing'!$E$16:$E$829,'N1.3_Project_Listing'!$E275, 'N1.3_Project_Listing'!$A$16:$A$829,ET_Risk_SC_Summation[[#Headers],[400kV OHL Conductor]])</f>
        <v>0</v>
      </c>
      <c r="BM275" s="176" cm="1">
        <f t="array" ref="BM275">SUMIFS('N1.3_Project_Listing'!$P$16:$P$829, 'N1.3_Project_Listing'!$E$16:$E$829,'N1.3_Project_Listing'!$E275, 'N1.3_Project_Listing'!$A$16:$A$829,ET_Risk_SC_Summation[[#Headers],[400kV OHL Fittings]])</f>
        <v>0</v>
      </c>
      <c r="BN275" s="176" cm="1">
        <f t="array" ref="BN275">SUMIFS('N1.3_Project_Listing'!$P$16:$P$829, 'N1.3_Project_Listing'!$E$16:$E$829,'N1.3_Project_Listing'!$E275, 'N1.3_Project_Listing'!$A$16:$A$829,ET_Risk_SC_Summation[[#Headers],[400kV OHL Tower]])</f>
        <v>0</v>
      </c>
      <c r="BO275" s="177" t="str">
        <f>IF(SUM(ET_Risk_SC_Summation[[#This Row],[132kV Circuit Breaker]:[400kV OHL Tower]])=0, "n/a", INDEX(ET_Risk_SC_Summation[#Headers],1,MATCH(MAX(ET_Risk_SC_Summation[[#This Row],[132kV Circuit Breaker]:[400kV OHL Tower]]),ET_Risk_SC_Summation[[#This Row],[132kV Circuit Breaker]:[400kV OHL Tower]],0)))</f>
        <v>n/a</v>
      </c>
      <c r="BP275" s="177" t="str">
        <f>IFERROR(INDEX('N0.7_Lookup_References'!$G$77:$G$98,MATCH(ET_Risk_SC_Summation[[#This Row],[Mxx Category]],'N0.7_Lookup_References'!$F$77:$F$98,0)),"")</f>
        <v/>
      </c>
    </row>
    <row r="276" spans="1:68" ht="54">
      <c r="A276" s="160" t="str">
        <f>IFERROR(INDEX(N1.2_Intervention_Types[NARM Asset Category],MATCH('N1.3_Project_Listing'!$C276,N1.2_Intervention_Types[Intervention Type ID],0),1),"")</f>
        <v>Mains</v>
      </c>
      <c r="B276" s="160" t="str">
        <f>IF($D$2="GD",IFERROR(INDEX(N1.2_Intervention_Types[C&amp;V Asset Category (GD)],MATCH('N1.3_Project_Listing'!$C276,N1.2_Intervention_Types[Intervention Type ID],0),1),""),IFERROR(INDEX(N1.2_Intervention_Types[NARM Asset Category],MATCH('N1.3_Project_Listing'!$C276,N1.2_Intervention_Types[Intervention Type ID],0),1),""))</f>
        <v>Mains</v>
      </c>
      <c r="C276" s="67">
        <f>IFERROR(INDEX(N1.2_Intervention_Types[Intervention Type ID],MATCH('N1.3_Project_Listing'!$I276,N1.2_Intervention_Types[Intervention Type],0),1),"")</f>
        <v>1</v>
      </c>
      <c r="D276" s="160" t="str">
        <f>IFERROR(INDEX(N1.2_Intervention_Types[Intervention Category],MATCH('N1.3_Project_Listing'!$C276,N1.2_Intervention_Types[Intervention Type ID],0),1),"")</f>
        <v>Replacement</v>
      </c>
      <c r="E276" s="210" t="s">
        <v>813</v>
      </c>
      <c r="F276" s="236" t="s">
        <v>814</v>
      </c>
      <c r="G276" s="236" t="s">
        <v>181</v>
      </c>
      <c r="H276" s="236" t="s">
        <v>300</v>
      </c>
      <c r="I276" s="151" t="s">
        <v>790</v>
      </c>
      <c r="J276" s="139">
        <v>2027</v>
      </c>
      <c r="K276" s="312">
        <v>3.3471565343160004</v>
      </c>
      <c r="L276" s="312">
        <v>3.2802134036296802</v>
      </c>
      <c r="M276" s="312">
        <v>0</v>
      </c>
      <c r="N276" s="343">
        <v>0.21685856658105021</v>
      </c>
      <c r="O276" s="343">
        <v>1.9255589445085458E-2</v>
      </c>
      <c r="P276" s="365">
        <v>4.8584083128601945</v>
      </c>
      <c r="Q276" s="366">
        <f t="shared" si="25"/>
        <v>0.19760297713596475</v>
      </c>
      <c r="R276" s="368">
        <f t="shared" si="24"/>
        <v>3.3471565343160004</v>
      </c>
      <c r="S276" s="67" t="str">
        <f>IFERROR(INDEX('N0.7_Lookup_References'!$C$13:$C$72,MATCH($A276,'N0.7_Lookup_References'!$B$13:$B$72,0)),"")</f>
        <v>km</v>
      </c>
      <c r="T276" s="338" t="str">
        <f t="shared" si="26"/>
        <v/>
      </c>
      <c r="V276" s="358">
        <v>0</v>
      </c>
      <c r="W276" s="358">
        <v>0</v>
      </c>
      <c r="X276" s="358">
        <v>0</v>
      </c>
      <c r="Y276" s="358">
        <v>0</v>
      </c>
      <c r="Z276" s="358">
        <v>0</v>
      </c>
      <c r="AA276" s="358">
        <v>0</v>
      </c>
      <c r="AB276" s="358">
        <v>0</v>
      </c>
      <c r="AC276" s="358">
        <v>0</v>
      </c>
      <c r="AD276" s="358">
        <v>0</v>
      </c>
      <c r="AE276" s="358">
        <v>3.3471565343160004</v>
      </c>
      <c r="AF276" s="358">
        <v>3.2802134036296802</v>
      </c>
      <c r="AG276" s="358">
        <v>0</v>
      </c>
      <c r="AH276" s="358">
        <v>0</v>
      </c>
      <c r="AI276" s="358">
        <v>0</v>
      </c>
      <c r="AJ276" s="358">
        <v>0</v>
      </c>
      <c r="AK276" s="358">
        <v>0</v>
      </c>
      <c r="AL276" s="358">
        <v>0</v>
      </c>
      <c r="AM276" s="358">
        <v>0</v>
      </c>
      <c r="AN276" s="358">
        <v>0</v>
      </c>
      <c r="AO276" s="358">
        <v>0</v>
      </c>
      <c r="AP276" s="63">
        <v>3.3471565343160004</v>
      </c>
      <c r="AQ276" s="63">
        <v>3.2802134036296802</v>
      </c>
      <c r="AR276" s="63">
        <v>-6.6943130686320185E-2</v>
      </c>
      <c r="AT276" s="176" cm="1">
        <f t="array" ref="AT276">SUMIFS('N1.3_Project_Listing'!$P$16:$P$829, 'N1.3_Project_Listing'!$E$16:$E$829,'N1.3_Project_Listing'!$E276, 'N1.3_Project_Listing'!$A$16:$A$829,ET_Risk_SC_Summation[[#Headers],[132kV Circuit Breaker]])</f>
        <v>0</v>
      </c>
      <c r="AU276" s="176" cm="1">
        <f t="array" ref="AU276">SUMIFS('N1.3_Project_Listing'!$P$16:$P$829, 'N1.3_Project_Listing'!$E$16:$E$829,'N1.3_Project_Listing'!$E276, 'N1.3_Project_Listing'!$A$16:$A$829,ET_Risk_SC_Summation[[#Headers],[132kV Transformer]])</f>
        <v>0</v>
      </c>
      <c r="AV276" s="176" cm="1">
        <f t="array" ref="AV276">SUMIFS('N1.3_Project_Listing'!$P$16:$P$829, 'N1.3_Project_Listing'!$E$16:$E$829,'N1.3_Project_Listing'!$E276, 'N1.3_Project_Listing'!$A$16:$A$829,ET_Risk_SC_Summation[[#Headers],[132kV Reactor]])</f>
        <v>0</v>
      </c>
      <c r="AW276" s="176" cm="1">
        <f t="array" ref="AW276">SUMIFS('N1.3_Project_Listing'!$P$16:$P$829, 'N1.3_Project_Listing'!$E$16:$E$829,'N1.3_Project_Listing'!$E276, 'N1.3_Project_Listing'!$A$16:$A$829,ET_Risk_SC_Summation[[#Headers],[132kV Underground Cable]])</f>
        <v>0</v>
      </c>
      <c r="AX276" s="176" cm="1">
        <f t="array" ref="AX276">SUMIFS('N1.3_Project_Listing'!$P$16:$P$829, 'N1.3_Project_Listing'!$E$16:$E$829,'N1.3_Project_Listing'!$E276, 'N1.3_Project_Listing'!$A$16:$A$829,ET_Risk_SC_Summation[[#Headers],[132kV OHL Conductor]])</f>
        <v>0</v>
      </c>
      <c r="AY276" s="176" cm="1">
        <f t="array" ref="AY276">SUMIFS('N1.3_Project_Listing'!$P$16:$P$829, 'N1.3_Project_Listing'!$E$16:$E$829,'N1.3_Project_Listing'!$E276, 'N1.3_Project_Listing'!$A$16:$A$829,ET_Risk_SC_Summation[[#Headers],[132kV OHL Fittings]])</f>
        <v>0</v>
      </c>
      <c r="AZ276" s="176" cm="1">
        <f t="array" ref="AZ276">SUMIFS('N1.3_Project_Listing'!$P$16:$P$829, 'N1.3_Project_Listing'!$E$16:$E$829,'N1.3_Project_Listing'!$E276, 'N1.3_Project_Listing'!$A$16:$A$829,ET_Risk_SC_Summation[[#Headers],[132kV OHL Tower]])</f>
        <v>0</v>
      </c>
      <c r="BA276" s="176" cm="1">
        <f t="array" ref="BA276">SUMIFS('N1.3_Project_Listing'!$P$16:$P$829, 'N1.3_Project_Listing'!$E$16:$E$829,'N1.3_Project_Listing'!$E276, 'N1.3_Project_Listing'!$A$16:$A$829,ET_Risk_SC_Summation[[#Headers],[275kV Circuit Breaker]])</f>
        <v>0</v>
      </c>
      <c r="BB276" s="176" cm="1">
        <f t="array" ref="BB276">SUMIFS('N1.3_Project_Listing'!$P$16:$P$829, 'N1.3_Project_Listing'!$E$16:$E$829,'N1.3_Project_Listing'!$E276, 'N1.3_Project_Listing'!$A$16:$A$829,ET_Risk_SC_Summation[[#Headers],[275kV Transformer]])</f>
        <v>0</v>
      </c>
      <c r="BC276" s="176" cm="1">
        <f t="array" ref="BC276">SUMIFS('N1.3_Project_Listing'!$P$16:$P$829, 'N1.3_Project_Listing'!$E$16:$E$829,'N1.3_Project_Listing'!$E276, 'N1.3_Project_Listing'!$A$16:$A$829,ET_Risk_SC_Summation[[#Headers],[275kV Reactor]])</f>
        <v>0</v>
      </c>
      <c r="BD276" s="176" cm="1">
        <f t="array" ref="BD276">SUMIFS('N1.3_Project_Listing'!$P$16:$P$829, 'N1.3_Project_Listing'!$E$16:$E$829,'N1.3_Project_Listing'!$E276, 'N1.3_Project_Listing'!$A$16:$A$829,ET_Risk_SC_Summation[[#Headers],[275kV Underground Cable]])</f>
        <v>0</v>
      </c>
      <c r="BE276" s="176" cm="1">
        <f t="array" ref="BE276">SUMIFS('N1.3_Project_Listing'!$P$16:$P$829, 'N1.3_Project_Listing'!$E$16:$E$829,'N1.3_Project_Listing'!$E276, 'N1.3_Project_Listing'!$A$16:$A$829,ET_Risk_SC_Summation[[#Headers],[275kV OHL Conductor]])</f>
        <v>0</v>
      </c>
      <c r="BF276" s="176" cm="1">
        <f t="array" ref="BF276">SUMIFS('N1.3_Project_Listing'!$P$16:$P$829, 'N1.3_Project_Listing'!$E$16:$E$829,'N1.3_Project_Listing'!$E276, 'N1.3_Project_Listing'!$A$16:$A$829,ET_Risk_SC_Summation[[#Headers],[275kV OHL Fittings]])</f>
        <v>0</v>
      </c>
      <c r="BG276" s="176" cm="1">
        <f t="array" ref="BG276">SUMIFS('N1.3_Project_Listing'!$P$16:$P$829, 'N1.3_Project_Listing'!$E$16:$E$829,'N1.3_Project_Listing'!$E276, 'N1.3_Project_Listing'!$A$16:$A$829,ET_Risk_SC_Summation[[#Headers],[275kV OHL Tower]])</f>
        <v>0</v>
      </c>
      <c r="BH276" s="176" cm="1">
        <f t="array" ref="BH276">SUMIFS('N1.3_Project_Listing'!$P$16:$P$829, 'N1.3_Project_Listing'!$E$16:$E$829,'N1.3_Project_Listing'!$E276, 'N1.3_Project_Listing'!$A$16:$A$829,ET_Risk_SC_Summation[[#Headers],[400kV Circuit Breaker]])</f>
        <v>0</v>
      </c>
      <c r="BI276" s="176" cm="1">
        <f t="array" ref="BI276">SUMIFS('N1.3_Project_Listing'!$P$16:$P$829, 'N1.3_Project_Listing'!$E$16:$E$829,'N1.3_Project_Listing'!$E276, 'N1.3_Project_Listing'!$A$16:$A$829,ET_Risk_SC_Summation[[#Headers],[400kV Transformer]])</f>
        <v>0</v>
      </c>
      <c r="BJ276" s="176" cm="1">
        <f t="array" ref="BJ276">SUMIFS('N1.3_Project_Listing'!$P$16:$P$829, 'N1.3_Project_Listing'!$E$16:$E$829,'N1.3_Project_Listing'!$E276, 'N1.3_Project_Listing'!$A$16:$A$829,ET_Risk_SC_Summation[[#Headers],[400kV Reactor]])</f>
        <v>0</v>
      </c>
      <c r="BK276" s="176" cm="1">
        <f t="array" ref="BK276">SUMIFS('N1.3_Project_Listing'!$P$16:$P$829, 'N1.3_Project_Listing'!$E$16:$E$829,'N1.3_Project_Listing'!$E276, 'N1.3_Project_Listing'!$A$16:$A$829,ET_Risk_SC_Summation[[#Headers],[400kV Underground Cable]])</f>
        <v>0</v>
      </c>
      <c r="BL276" s="176" cm="1">
        <f t="array" ref="BL276">SUMIFS('N1.3_Project_Listing'!$P$16:$P$829, 'N1.3_Project_Listing'!$E$16:$E$829,'N1.3_Project_Listing'!$E276, 'N1.3_Project_Listing'!$A$16:$A$829,ET_Risk_SC_Summation[[#Headers],[400kV OHL Conductor]])</f>
        <v>0</v>
      </c>
      <c r="BM276" s="176" cm="1">
        <f t="array" ref="BM276">SUMIFS('N1.3_Project_Listing'!$P$16:$P$829, 'N1.3_Project_Listing'!$E$16:$E$829,'N1.3_Project_Listing'!$E276, 'N1.3_Project_Listing'!$A$16:$A$829,ET_Risk_SC_Summation[[#Headers],[400kV OHL Fittings]])</f>
        <v>0</v>
      </c>
      <c r="BN276" s="176" cm="1">
        <f t="array" ref="BN276">SUMIFS('N1.3_Project_Listing'!$P$16:$P$829, 'N1.3_Project_Listing'!$E$16:$E$829,'N1.3_Project_Listing'!$E276, 'N1.3_Project_Listing'!$A$16:$A$829,ET_Risk_SC_Summation[[#Headers],[400kV OHL Tower]])</f>
        <v>0</v>
      </c>
      <c r="BO276" s="177" t="str">
        <f>IF(SUM(ET_Risk_SC_Summation[[#This Row],[132kV Circuit Breaker]:[400kV OHL Tower]])=0, "n/a", INDEX(ET_Risk_SC_Summation[#Headers],1,MATCH(MAX(ET_Risk_SC_Summation[[#This Row],[132kV Circuit Breaker]:[400kV OHL Tower]]),ET_Risk_SC_Summation[[#This Row],[132kV Circuit Breaker]:[400kV OHL Tower]],0)))</f>
        <v>n/a</v>
      </c>
      <c r="BP276" s="177" t="str">
        <f>IFERROR(INDEX('N0.7_Lookup_References'!$G$77:$G$98,MATCH(ET_Risk_SC_Summation[[#This Row],[Mxx Category]],'N0.7_Lookup_References'!$F$77:$F$98,0)),"")</f>
        <v/>
      </c>
    </row>
    <row r="277" spans="1:68" ht="54">
      <c r="A277" s="160" t="str">
        <f>IFERROR(INDEX(N1.2_Intervention_Types[NARM Asset Category],MATCH('N1.3_Project_Listing'!$C277,N1.2_Intervention_Types[Intervention Type ID],0),1),"")</f>
        <v>Mains</v>
      </c>
      <c r="B277" s="160" t="str">
        <f>IF($D$2="GD",IFERROR(INDEX(N1.2_Intervention_Types[C&amp;V Asset Category (GD)],MATCH('N1.3_Project_Listing'!$C277,N1.2_Intervention_Types[Intervention Type ID],0),1),""),IFERROR(INDEX(N1.2_Intervention_Types[NARM Asset Category],MATCH('N1.3_Project_Listing'!$C277,N1.2_Intervention_Types[Intervention Type ID],0),1),""))</f>
        <v>Mains</v>
      </c>
      <c r="C277" s="67">
        <f>IFERROR(INDEX(N1.2_Intervention_Types[Intervention Type ID],MATCH('N1.3_Project_Listing'!$I277,N1.2_Intervention_Types[Intervention Type],0),1),"")</f>
        <v>1</v>
      </c>
      <c r="D277" s="160" t="str">
        <f>IFERROR(INDEX(N1.2_Intervention_Types[Intervention Category],MATCH('N1.3_Project_Listing'!$C277,N1.2_Intervention_Types[Intervention Type ID],0),1),"")</f>
        <v>Replacement</v>
      </c>
      <c r="E277" s="210" t="s">
        <v>813</v>
      </c>
      <c r="F277" s="236" t="s">
        <v>814</v>
      </c>
      <c r="G277" s="236" t="s">
        <v>181</v>
      </c>
      <c r="H277" s="236" t="s">
        <v>300</v>
      </c>
      <c r="I277" s="151" t="s">
        <v>790</v>
      </c>
      <c r="J277" s="139">
        <v>2028</v>
      </c>
      <c r="K277" s="312">
        <v>3.3471565343160004</v>
      </c>
      <c r="L277" s="312">
        <v>3.2802134036296802</v>
      </c>
      <c r="M277" s="312">
        <v>0</v>
      </c>
      <c r="N277" s="343">
        <v>0.21685856658105021</v>
      </c>
      <c r="O277" s="343">
        <v>1.9255589445085458E-2</v>
      </c>
      <c r="P277" s="365">
        <v>4.8584083128601945</v>
      </c>
      <c r="Q277" s="366">
        <f t="shared" si="25"/>
        <v>0.19760297713596475</v>
      </c>
      <c r="R277" s="368">
        <f t="shared" si="24"/>
        <v>3.3471565343160004</v>
      </c>
      <c r="S277" s="67" t="str">
        <f>IFERROR(INDEX('N0.7_Lookup_References'!$C$13:$C$72,MATCH($A277,'N0.7_Lookup_References'!$B$13:$B$72,0)),"")</f>
        <v>km</v>
      </c>
      <c r="T277" s="338" t="str">
        <f t="shared" si="26"/>
        <v/>
      </c>
      <c r="V277" s="358">
        <v>0</v>
      </c>
      <c r="W277" s="358">
        <v>0</v>
      </c>
      <c r="X277" s="358">
        <v>0</v>
      </c>
      <c r="Y277" s="358">
        <v>0</v>
      </c>
      <c r="Z277" s="358">
        <v>0</v>
      </c>
      <c r="AA277" s="358">
        <v>0</v>
      </c>
      <c r="AB277" s="358">
        <v>0</v>
      </c>
      <c r="AC277" s="358">
        <v>0</v>
      </c>
      <c r="AD277" s="358">
        <v>0</v>
      </c>
      <c r="AE277" s="358">
        <v>3.3471565343160004</v>
      </c>
      <c r="AF277" s="358">
        <v>3.2802134036296802</v>
      </c>
      <c r="AG277" s="358">
        <v>0</v>
      </c>
      <c r="AH277" s="358">
        <v>0</v>
      </c>
      <c r="AI277" s="358">
        <v>0</v>
      </c>
      <c r="AJ277" s="358">
        <v>0</v>
      </c>
      <c r="AK277" s="358">
        <v>0</v>
      </c>
      <c r="AL277" s="358">
        <v>0</v>
      </c>
      <c r="AM277" s="358">
        <v>0</v>
      </c>
      <c r="AN277" s="358">
        <v>0</v>
      </c>
      <c r="AO277" s="358">
        <v>0</v>
      </c>
      <c r="AP277" s="63">
        <v>3.3471565343160004</v>
      </c>
      <c r="AQ277" s="63">
        <v>3.2802134036296802</v>
      </c>
      <c r="AR277" s="63">
        <v>-6.6943130686320185E-2</v>
      </c>
      <c r="AT277" s="176" cm="1">
        <f t="array" ref="AT277">SUMIFS('N1.3_Project_Listing'!$P$16:$P$829, 'N1.3_Project_Listing'!$E$16:$E$829,'N1.3_Project_Listing'!$E277, 'N1.3_Project_Listing'!$A$16:$A$829,ET_Risk_SC_Summation[[#Headers],[132kV Circuit Breaker]])</f>
        <v>0</v>
      </c>
      <c r="AU277" s="176" cm="1">
        <f t="array" ref="AU277">SUMIFS('N1.3_Project_Listing'!$P$16:$P$829, 'N1.3_Project_Listing'!$E$16:$E$829,'N1.3_Project_Listing'!$E277, 'N1.3_Project_Listing'!$A$16:$A$829,ET_Risk_SC_Summation[[#Headers],[132kV Transformer]])</f>
        <v>0</v>
      </c>
      <c r="AV277" s="176" cm="1">
        <f t="array" ref="AV277">SUMIFS('N1.3_Project_Listing'!$P$16:$P$829, 'N1.3_Project_Listing'!$E$16:$E$829,'N1.3_Project_Listing'!$E277, 'N1.3_Project_Listing'!$A$16:$A$829,ET_Risk_SC_Summation[[#Headers],[132kV Reactor]])</f>
        <v>0</v>
      </c>
      <c r="AW277" s="176" cm="1">
        <f t="array" ref="AW277">SUMIFS('N1.3_Project_Listing'!$P$16:$P$829, 'N1.3_Project_Listing'!$E$16:$E$829,'N1.3_Project_Listing'!$E277, 'N1.3_Project_Listing'!$A$16:$A$829,ET_Risk_SC_Summation[[#Headers],[132kV Underground Cable]])</f>
        <v>0</v>
      </c>
      <c r="AX277" s="176" cm="1">
        <f t="array" ref="AX277">SUMIFS('N1.3_Project_Listing'!$P$16:$P$829, 'N1.3_Project_Listing'!$E$16:$E$829,'N1.3_Project_Listing'!$E277, 'N1.3_Project_Listing'!$A$16:$A$829,ET_Risk_SC_Summation[[#Headers],[132kV OHL Conductor]])</f>
        <v>0</v>
      </c>
      <c r="AY277" s="176" cm="1">
        <f t="array" ref="AY277">SUMIFS('N1.3_Project_Listing'!$P$16:$P$829, 'N1.3_Project_Listing'!$E$16:$E$829,'N1.3_Project_Listing'!$E277, 'N1.3_Project_Listing'!$A$16:$A$829,ET_Risk_SC_Summation[[#Headers],[132kV OHL Fittings]])</f>
        <v>0</v>
      </c>
      <c r="AZ277" s="176" cm="1">
        <f t="array" ref="AZ277">SUMIFS('N1.3_Project_Listing'!$P$16:$P$829, 'N1.3_Project_Listing'!$E$16:$E$829,'N1.3_Project_Listing'!$E277, 'N1.3_Project_Listing'!$A$16:$A$829,ET_Risk_SC_Summation[[#Headers],[132kV OHL Tower]])</f>
        <v>0</v>
      </c>
      <c r="BA277" s="176" cm="1">
        <f t="array" ref="BA277">SUMIFS('N1.3_Project_Listing'!$P$16:$P$829, 'N1.3_Project_Listing'!$E$16:$E$829,'N1.3_Project_Listing'!$E277, 'N1.3_Project_Listing'!$A$16:$A$829,ET_Risk_SC_Summation[[#Headers],[275kV Circuit Breaker]])</f>
        <v>0</v>
      </c>
      <c r="BB277" s="176" cm="1">
        <f t="array" ref="BB277">SUMIFS('N1.3_Project_Listing'!$P$16:$P$829, 'N1.3_Project_Listing'!$E$16:$E$829,'N1.3_Project_Listing'!$E277, 'N1.3_Project_Listing'!$A$16:$A$829,ET_Risk_SC_Summation[[#Headers],[275kV Transformer]])</f>
        <v>0</v>
      </c>
      <c r="BC277" s="176" cm="1">
        <f t="array" ref="BC277">SUMIFS('N1.3_Project_Listing'!$P$16:$P$829, 'N1.3_Project_Listing'!$E$16:$E$829,'N1.3_Project_Listing'!$E277, 'N1.3_Project_Listing'!$A$16:$A$829,ET_Risk_SC_Summation[[#Headers],[275kV Reactor]])</f>
        <v>0</v>
      </c>
      <c r="BD277" s="176" cm="1">
        <f t="array" ref="BD277">SUMIFS('N1.3_Project_Listing'!$P$16:$P$829, 'N1.3_Project_Listing'!$E$16:$E$829,'N1.3_Project_Listing'!$E277, 'N1.3_Project_Listing'!$A$16:$A$829,ET_Risk_SC_Summation[[#Headers],[275kV Underground Cable]])</f>
        <v>0</v>
      </c>
      <c r="BE277" s="176" cm="1">
        <f t="array" ref="BE277">SUMIFS('N1.3_Project_Listing'!$P$16:$P$829, 'N1.3_Project_Listing'!$E$16:$E$829,'N1.3_Project_Listing'!$E277, 'N1.3_Project_Listing'!$A$16:$A$829,ET_Risk_SC_Summation[[#Headers],[275kV OHL Conductor]])</f>
        <v>0</v>
      </c>
      <c r="BF277" s="176" cm="1">
        <f t="array" ref="BF277">SUMIFS('N1.3_Project_Listing'!$P$16:$P$829, 'N1.3_Project_Listing'!$E$16:$E$829,'N1.3_Project_Listing'!$E277, 'N1.3_Project_Listing'!$A$16:$A$829,ET_Risk_SC_Summation[[#Headers],[275kV OHL Fittings]])</f>
        <v>0</v>
      </c>
      <c r="BG277" s="176" cm="1">
        <f t="array" ref="BG277">SUMIFS('N1.3_Project_Listing'!$P$16:$P$829, 'N1.3_Project_Listing'!$E$16:$E$829,'N1.3_Project_Listing'!$E277, 'N1.3_Project_Listing'!$A$16:$A$829,ET_Risk_SC_Summation[[#Headers],[275kV OHL Tower]])</f>
        <v>0</v>
      </c>
      <c r="BH277" s="176" cm="1">
        <f t="array" ref="BH277">SUMIFS('N1.3_Project_Listing'!$P$16:$P$829, 'N1.3_Project_Listing'!$E$16:$E$829,'N1.3_Project_Listing'!$E277, 'N1.3_Project_Listing'!$A$16:$A$829,ET_Risk_SC_Summation[[#Headers],[400kV Circuit Breaker]])</f>
        <v>0</v>
      </c>
      <c r="BI277" s="176" cm="1">
        <f t="array" ref="BI277">SUMIFS('N1.3_Project_Listing'!$P$16:$P$829, 'N1.3_Project_Listing'!$E$16:$E$829,'N1.3_Project_Listing'!$E277, 'N1.3_Project_Listing'!$A$16:$A$829,ET_Risk_SC_Summation[[#Headers],[400kV Transformer]])</f>
        <v>0</v>
      </c>
      <c r="BJ277" s="176" cm="1">
        <f t="array" ref="BJ277">SUMIFS('N1.3_Project_Listing'!$P$16:$P$829, 'N1.3_Project_Listing'!$E$16:$E$829,'N1.3_Project_Listing'!$E277, 'N1.3_Project_Listing'!$A$16:$A$829,ET_Risk_SC_Summation[[#Headers],[400kV Reactor]])</f>
        <v>0</v>
      </c>
      <c r="BK277" s="176" cm="1">
        <f t="array" ref="BK277">SUMIFS('N1.3_Project_Listing'!$P$16:$P$829, 'N1.3_Project_Listing'!$E$16:$E$829,'N1.3_Project_Listing'!$E277, 'N1.3_Project_Listing'!$A$16:$A$829,ET_Risk_SC_Summation[[#Headers],[400kV Underground Cable]])</f>
        <v>0</v>
      </c>
      <c r="BL277" s="176" cm="1">
        <f t="array" ref="BL277">SUMIFS('N1.3_Project_Listing'!$P$16:$P$829, 'N1.3_Project_Listing'!$E$16:$E$829,'N1.3_Project_Listing'!$E277, 'N1.3_Project_Listing'!$A$16:$A$829,ET_Risk_SC_Summation[[#Headers],[400kV OHL Conductor]])</f>
        <v>0</v>
      </c>
      <c r="BM277" s="176" cm="1">
        <f t="array" ref="BM277">SUMIFS('N1.3_Project_Listing'!$P$16:$P$829, 'N1.3_Project_Listing'!$E$16:$E$829,'N1.3_Project_Listing'!$E277, 'N1.3_Project_Listing'!$A$16:$A$829,ET_Risk_SC_Summation[[#Headers],[400kV OHL Fittings]])</f>
        <v>0</v>
      </c>
      <c r="BN277" s="176" cm="1">
        <f t="array" ref="BN277">SUMIFS('N1.3_Project_Listing'!$P$16:$P$829, 'N1.3_Project_Listing'!$E$16:$E$829,'N1.3_Project_Listing'!$E277, 'N1.3_Project_Listing'!$A$16:$A$829,ET_Risk_SC_Summation[[#Headers],[400kV OHL Tower]])</f>
        <v>0</v>
      </c>
      <c r="BO277" s="177" t="str">
        <f>IF(SUM(ET_Risk_SC_Summation[[#This Row],[132kV Circuit Breaker]:[400kV OHL Tower]])=0, "n/a", INDEX(ET_Risk_SC_Summation[#Headers],1,MATCH(MAX(ET_Risk_SC_Summation[[#This Row],[132kV Circuit Breaker]:[400kV OHL Tower]]),ET_Risk_SC_Summation[[#This Row],[132kV Circuit Breaker]:[400kV OHL Tower]],0)))</f>
        <v>n/a</v>
      </c>
      <c r="BP277" s="177" t="str">
        <f>IFERROR(INDEX('N0.7_Lookup_References'!$G$77:$G$98,MATCH(ET_Risk_SC_Summation[[#This Row],[Mxx Category]],'N0.7_Lookup_References'!$F$77:$F$98,0)),"")</f>
        <v/>
      </c>
    </row>
    <row r="278" spans="1:68" ht="54">
      <c r="A278" s="160" t="str">
        <f>IFERROR(INDEX(N1.2_Intervention_Types[NARM Asset Category],MATCH('N1.3_Project_Listing'!$C278,N1.2_Intervention_Types[Intervention Type ID],0),1),"")</f>
        <v>Mains</v>
      </c>
      <c r="B278" s="160" t="str">
        <f>IF($D$2="GD",IFERROR(INDEX(N1.2_Intervention_Types[C&amp;V Asset Category (GD)],MATCH('N1.3_Project_Listing'!$C278,N1.2_Intervention_Types[Intervention Type ID],0),1),""),IFERROR(INDEX(N1.2_Intervention_Types[NARM Asset Category],MATCH('N1.3_Project_Listing'!$C278,N1.2_Intervention_Types[Intervention Type ID],0),1),""))</f>
        <v>Mains</v>
      </c>
      <c r="C278" s="67">
        <f>IFERROR(INDEX(N1.2_Intervention_Types[Intervention Type ID],MATCH('N1.3_Project_Listing'!$I278,N1.2_Intervention_Types[Intervention Type],0),1),"")</f>
        <v>1</v>
      </c>
      <c r="D278" s="160" t="str">
        <f>IFERROR(INDEX(N1.2_Intervention_Types[Intervention Category],MATCH('N1.3_Project_Listing'!$C278,N1.2_Intervention_Types[Intervention Type ID],0),1),"")</f>
        <v>Replacement</v>
      </c>
      <c r="E278" s="210" t="s">
        <v>813</v>
      </c>
      <c r="F278" s="236" t="s">
        <v>814</v>
      </c>
      <c r="G278" s="236" t="s">
        <v>181</v>
      </c>
      <c r="H278" s="236" t="s">
        <v>300</v>
      </c>
      <c r="I278" s="151" t="s">
        <v>790</v>
      </c>
      <c r="J278" s="139">
        <v>2029</v>
      </c>
      <c r="K278" s="312">
        <v>3.3471565343160004</v>
      </c>
      <c r="L278" s="312">
        <v>3.2802134036296802</v>
      </c>
      <c r="M278" s="312">
        <v>0</v>
      </c>
      <c r="N278" s="343">
        <v>0.21685856658105021</v>
      </c>
      <c r="O278" s="343">
        <v>1.9255589445085458E-2</v>
      </c>
      <c r="P278" s="365">
        <v>4.8584083128601945</v>
      </c>
      <c r="Q278" s="366">
        <f t="shared" si="25"/>
        <v>0.19760297713596475</v>
      </c>
      <c r="R278" s="368">
        <f t="shared" si="24"/>
        <v>3.3471565343160004</v>
      </c>
      <c r="S278" s="67" t="str">
        <f>IFERROR(INDEX('N0.7_Lookup_References'!$C$13:$C$72,MATCH($A278,'N0.7_Lookup_References'!$B$13:$B$72,0)),"")</f>
        <v>km</v>
      </c>
      <c r="T278" s="338" t="str">
        <f t="shared" si="26"/>
        <v/>
      </c>
      <c r="V278" s="358">
        <v>0</v>
      </c>
      <c r="W278" s="358">
        <v>0</v>
      </c>
      <c r="X278" s="358">
        <v>0</v>
      </c>
      <c r="Y278" s="358">
        <v>0</v>
      </c>
      <c r="Z278" s="358">
        <v>0</v>
      </c>
      <c r="AA278" s="358">
        <v>0</v>
      </c>
      <c r="AB278" s="358">
        <v>0</v>
      </c>
      <c r="AC278" s="358">
        <v>0</v>
      </c>
      <c r="AD278" s="358">
        <v>0</v>
      </c>
      <c r="AE278" s="358">
        <v>3.3471565343160004</v>
      </c>
      <c r="AF278" s="358">
        <v>3.2802134036296802</v>
      </c>
      <c r="AG278" s="358">
        <v>0</v>
      </c>
      <c r="AH278" s="358">
        <v>0</v>
      </c>
      <c r="AI278" s="358">
        <v>0</v>
      </c>
      <c r="AJ278" s="358">
        <v>0</v>
      </c>
      <c r="AK278" s="358">
        <v>0</v>
      </c>
      <c r="AL278" s="358">
        <v>0</v>
      </c>
      <c r="AM278" s="358">
        <v>0</v>
      </c>
      <c r="AN278" s="358">
        <v>0</v>
      </c>
      <c r="AO278" s="358">
        <v>0</v>
      </c>
      <c r="AP278" s="63">
        <v>3.3471565343160004</v>
      </c>
      <c r="AQ278" s="63">
        <v>3.2802134036296802</v>
      </c>
      <c r="AR278" s="63">
        <v>-6.6943130686320185E-2</v>
      </c>
      <c r="AT278" s="176" cm="1">
        <f t="array" ref="AT278">SUMIFS('N1.3_Project_Listing'!$P$16:$P$829, 'N1.3_Project_Listing'!$E$16:$E$829,'N1.3_Project_Listing'!$E278, 'N1.3_Project_Listing'!$A$16:$A$829,ET_Risk_SC_Summation[[#Headers],[132kV Circuit Breaker]])</f>
        <v>0</v>
      </c>
      <c r="AU278" s="176" cm="1">
        <f t="array" ref="AU278">SUMIFS('N1.3_Project_Listing'!$P$16:$P$829, 'N1.3_Project_Listing'!$E$16:$E$829,'N1.3_Project_Listing'!$E278, 'N1.3_Project_Listing'!$A$16:$A$829,ET_Risk_SC_Summation[[#Headers],[132kV Transformer]])</f>
        <v>0</v>
      </c>
      <c r="AV278" s="176" cm="1">
        <f t="array" ref="AV278">SUMIFS('N1.3_Project_Listing'!$P$16:$P$829, 'N1.3_Project_Listing'!$E$16:$E$829,'N1.3_Project_Listing'!$E278, 'N1.3_Project_Listing'!$A$16:$A$829,ET_Risk_SC_Summation[[#Headers],[132kV Reactor]])</f>
        <v>0</v>
      </c>
      <c r="AW278" s="176" cm="1">
        <f t="array" ref="AW278">SUMIFS('N1.3_Project_Listing'!$P$16:$P$829, 'N1.3_Project_Listing'!$E$16:$E$829,'N1.3_Project_Listing'!$E278, 'N1.3_Project_Listing'!$A$16:$A$829,ET_Risk_SC_Summation[[#Headers],[132kV Underground Cable]])</f>
        <v>0</v>
      </c>
      <c r="AX278" s="176" cm="1">
        <f t="array" ref="AX278">SUMIFS('N1.3_Project_Listing'!$P$16:$P$829, 'N1.3_Project_Listing'!$E$16:$E$829,'N1.3_Project_Listing'!$E278, 'N1.3_Project_Listing'!$A$16:$A$829,ET_Risk_SC_Summation[[#Headers],[132kV OHL Conductor]])</f>
        <v>0</v>
      </c>
      <c r="AY278" s="176" cm="1">
        <f t="array" ref="AY278">SUMIFS('N1.3_Project_Listing'!$P$16:$P$829, 'N1.3_Project_Listing'!$E$16:$E$829,'N1.3_Project_Listing'!$E278, 'N1.3_Project_Listing'!$A$16:$A$829,ET_Risk_SC_Summation[[#Headers],[132kV OHL Fittings]])</f>
        <v>0</v>
      </c>
      <c r="AZ278" s="176" cm="1">
        <f t="array" ref="AZ278">SUMIFS('N1.3_Project_Listing'!$P$16:$P$829, 'N1.3_Project_Listing'!$E$16:$E$829,'N1.3_Project_Listing'!$E278, 'N1.3_Project_Listing'!$A$16:$A$829,ET_Risk_SC_Summation[[#Headers],[132kV OHL Tower]])</f>
        <v>0</v>
      </c>
      <c r="BA278" s="176" cm="1">
        <f t="array" ref="BA278">SUMIFS('N1.3_Project_Listing'!$P$16:$P$829, 'N1.3_Project_Listing'!$E$16:$E$829,'N1.3_Project_Listing'!$E278, 'N1.3_Project_Listing'!$A$16:$A$829,ET_Risk_SC_Summation[[#Headers],[275kV Circuit Breaker]])</f>
        <v>0</v>
      </c>
      <c r="BB278" s="176" cm="1">
        <f t="array" ref="BB278">SUMIFS('N1.3_Project_Listing'!$P$16:$P$829, 'N1.3_Project_Listing'!$E$16:$E$829,'N1.3_Project_Listing'!$E278, 'N1.3_Project_Listing'!$A$16:$A$829,ET_Risk_SC_Summation[[#Headers],[275kV Transformer]])</f>
        <v>0</v>
      </c>
      <c r="BC278" s="176" cm="1">
        <f t="array" ref="BC278">SUMIFS('N1.3_Project_Listing'!$P$16:$P$829, 'N1.3_Project_Listing'!$E$16:$E$829,'N1.3_Project_Listing'!$E278, 'N1.3_Project_Listing'!$A$16:$A$829,ET_Risk_SC_Summation[[#Headers],[275kV Reactor]])</f>
        <v>0</v>
      </c>
      <c r="BD278" s="176" cm="1">
        <f t="array" ref="BD278">SUMIFS('N1.3_Project_Listing'!$P$16:$P$829, 'N1.3_Project_Listing'!$E$16:$E$829,'N1.3_Project_Listing'!$E278, 'N1.3_Project_Listing'!$A$16:$A$829,ET_Risk_SC_Summation[[#Headers],[275kV Underground Cable]])</f>
        <v>0</v>
      </c>
      <c r="BE278" s="176" cm="1">
        <f t="array" ref="BE278">SUMIFS('N1.3_Project_Listing'!$P$16:$P$829, 'N1.3_Project_Listing'!$E$16:$E$829,'N1.3_Project_Listing'!$E278, 'N1.3_Project_Listing'!$A$16:$A$829,ET_Risk_SC_Summation[[#Headers],[275kV OHL Conductor]])</f>
        <v>0</v>
      </c>
      <c r="BF278" s="176" cm="1">
        <f t="array" ref="BF278">SUMIFS('N1.3_Project_Listing'!$P$16:$P$829, 'N1.3_Project_Listing'!$E$16:$E$829,'N1.3_Project_Listing'!$E278, 'N1.3_Project_Listing'!$A$16:$A$829,ET_Risk_SC_Summation[[#Headers],[275kV OHL Fittings]])</f>
        <v>0</v>
      </c>
      <c r="BG278" s="176" cm="1">
        <f t="array" ref="BG278">SUMIFS('N1.3_Project_Listing'!$P$16:$P$829, 'N1.3_Project_Listing'!$E$16:$E$829,'N1.3_Project_Listing'!$E278, 'N1.3_Project_Listing'!$A$16:$A$829,ET_Risk_SC_Summation[[#Headers],[275kV OHL Tower]])</f>
        <v>0</v>
      </c>
      <c r="BH278" s="176" cm="1">
        <f t="array" ref="BH278">SUMIFS('N1.3_Project_Listing'!$P$16:$P$829, 'N1.3_Project_Listing'!$E$16:$E$829,'N1.3_Project_Listing'!$E278, 'N1.3_Project_Listing'!$A$16:$A$829,ET_Risk_SC_Summation[[#Headers],[400kV Circuit Breaker]])</f>
        <v>0</v>
      </c>
      <c r="BI278" s="176" cm="1">
        <f t="array" ref="BI278">SUMIFS('N1.3_Project_Listing'!$P$16:$P$829, 'N1.3_Project_Listing'!$E$16:$E$829,'N1.3_Project_Listing'!$E278, 'N1.3_Project_Listing'!$A$16:$A$829,ET_Risk_SC_Summation[[#Headers],[400kV Transformer]])</f>
        <v>0</v>
      </c>
      <c r="BJ278" s="176" cm="1">
        <f t="array" ref="BJ278">SUMIFS('N1.3_Project_Listing'!$P$16:$P$829, 'N1.3_Project_Listing'!$E$16:$E$829,'N1.3_Project_Listing'!$E278, 'N1.3_Project_Listing'!$A$16:$A$829,ET_Risk_SC_Summation[[#Headers],[400kV Reactor]])</f>
        <v>0</v>
      </c>
      <c r="BK278" s="176" cm="1">
        <f t="array" ref="BK278">SUMIFS('N1.3_Project_Listing'!$P$16:$P$829, 'N1.3_Project_Listing'!$E$16:$E$829,'N1.3_Project_Listing'!$E278, 'N1.3_Project_Listing'!$A$16:$A$829,ET_Risk_SC_Summation[[#Headers],[400kV Underground Cable]])</f>
        <v>0</v>
      </c>
      <c r="BL278" s="176" cm="1">
        <f t="array" ref="BL278">SUMIFS('N1.3_Project_Listing'!$P$16:$P$829, 'N1.3_Project_Listing'!$E$16:$E$829,'N1.3_Project_Listing'!$E278, 'N1.3_Project_Listing'!$A$16:$A$829,ET_Risk_SC_Summation[[#Headers],[400kV OHL Conductor]])</f>
        <v>0</v>
      </c>
      <c r="BM278" s="176" cm="1">
        <f t="array" ref="BM278">SUMIFS('N1.3_Project_Listing'!$P$16:$P$829, 'N1.3_Project_Listing'!$E$16:$E$829,'N1.3_Project_Listing'!$E278, 'N1.3_Project_Listing'!$A$16:$A$829,ET_Risk_SC_Summation[[#Headers],[400kV OHL Fittings]])</f>
        <v>0</v>
      </c>
      <c r="BN278" s="176" cm="1">
        <f t="array" ref="BN278">SUMIFS('N1.3_Project_Listing'!$P$16:$P$829, 'N1.3_Project_Listing'!$E$16:$E$829,'N1.3_Project_Listing'!$E278, 'N1.3_Project_Listing'!$A$16:$A$829,ET_Risk_SC_Summation[[#Headers],[400kV OHL Tower]])</f>
        <v>0</v>
      </c>
      <c r="BO278" s="177" t="str">
        <f>IF(SUM(ET_Risk_SC_Summation[[#This Row],[132kV Circuit Breaker]:[400kV OHL Tower]])=0, "n/a", INDEX(ET_Risk_SC_Summation[#Headers],1,MATCH(MAX(ET_Risk_SC_Summation[[#This Row],[132kV Circuit Breaker]:[400kV OHL Tower]]),ET_Risk_SC_Summation[[#This Row],[132kV Circuit Breaker]:[400kV OHL Tower]],0)))</f>
        <v>n/a</v>
      </c>
      <c r="BP278" s="177" t="str">
        <f>IFERROR(INDEX('N0.7_Lookup_References'!$G$77:$G$98,MATCH(ET_Risk_SC_Summation[[#This Row],[Mxx Category]],'N0.7_Lookup_References'!$F$77:$F$98,0)),"")</f>
        <v/>
      </c>
    </row>
    <row r="279" spans="1:68" ht="54">
      <c r="A279" s="160" t="str">
        <f>IFERROR(INDEX(N1.2_Intervention_Types[NARM Asset Category],MATCH('N1.3_Project_Listing'!$C279,N1.2_Intervention_Types[Intervention Type ID],0),1),"")</f>
        <v>Mains</v>
      </c>
      <c r="B279" s="160" t="str">
        <f>IF($D$2="GD",IFERROR(INDEX(N1.2_Intervention_Types[C&amp;V Asset Category (GD)],MATCH('N1.3_Project_Listing'!$C279,N1.2_Intervention_Types[Intervention Type ID],0),1),""),IFERROR(INDEX(N1.2_Intervention_Types[NARM Asset Category],MATCH('N1.3_Project_Listing'!$C279,N1.2_Intervention_Types[Intervention Type ID],0),1),""))</f>
        <v>Mains</v>
      </c>
      <c r="C279" s="67">
        <f>IFERROR(INDEX(N1.2_Intervention_Types[Intervention Type ID],MATCH('N1.3_Project_Listing'!$I279,N1.2_Intervention_Types[Intervention Type],0),1),"")</f>
        <v>1</v>
      </c>
      <c r="D279" s="160" t="str">
        <f>IFERROR(INDEX(N1.2_Intervention_Types[Intervention Category],MATCH('N1.3_Project_Listing'!$C279,N1.2_Intervention_Types[Intervention Type ID],0),1),"")</f>
        <v>Replacement</v>
      </c>
      <c r="E279" s="210" t="s">
        <v>813</v>
      </c>
      <c r="F279" s="236" t="s">
        <v>814</v>
      </c>
      <c r="G279" s="236" t="s">
        <v>181</v>
      </c>
      <c r="H279" s="236" t="s">
        <v>300</v>
      </c>
      <c r="I279" s="151" t="s">
        <v>790</v>
      </c>
      <c r="J279" s="139">
        <v>2030</v>
      </c>
      <c r="K279" s="312">
        <v>3.3471565343160004</v>
      </c>
      <c r="L279" s="312">
        <v>3.2802134036296802</v>
      </c>
      <c r="M279" s="312">
        <v>0</v>
      </c>
      <c r="N279" s="343">
        <v>0.21685856658105021</v>
      </c>
      <c r="O279" s="343">
        <v>1.9255589445085458E-2</v>
      </c>
      <c r="P279" s="365">
        <v>4.8584083128601945</v>
      </c>
      <c r="Q279" s="366">
        <f t="shared" si="25"/>
        <v>0.19760297713596475</v>
      </c>
      <c r="R279" s="368">
        <f t="shared" si="24"/>
        <v>3.3471565343160004</v>
      </c>
      <c r="S279" s="67" t="str">
        <f>IFERROR(INDEX('N0.7_Lookup_References'!$C$13:$C$72,MATCH($A279,'N0.7_Lookup_References'!$B$13:$B$72,0)),"")</f>
        <v>km</v>
      </c>
      <c r="T279" s="338" t="str">
        <f t="shared" si="26"/>
        <v/>
      </c>
      <c r="V279" s="358">
        <v>0</v>
      </c>
      <c r="W279" s="358">
        <v>0</v>
      </c>
      <c r="X279" s="358">
        <v>0</v>
      </c>
      <c r="Y279" s="358">
        <v>0</v>
      </c>
      <c r="Z279" s="358">
        <v>0</v>
      </c>
      <c r="AA279" s="358">
        <v>0</v>
      </c>
      <c r="AB279" s="358">
        <v>0</v>
      </c>
      <c r="AC279" s="358">
        <v>0</v>
      </c>
      <c r="AD279" s="358">
        <v>0</v>
      </c>
      <c r="AE279" s="358">
        <v>3.3471565343160004</v>
      </c>
      <c r="AF279" s="358">
        <v>3.2802134036296802</v>
      </c>
      <c r="AG279" s="358">
        <v>0</v>
      </c>
      <c r="AH279" s="358">
        <v>0</v>
      </c>
      <c r="AI279" s="358">
        <v>0</v>
      </c>
      <c r="AJ279" s="358">
        <v>0</v>
      </c>
      <c r="AK279" s="358">
        <v>0</v>
      </c>
      <c r="AL279" s="358">
        <v>0</v>
      </c>
      <c r="AM279" s="358">
        <v>0</v>
      </c>
      <c r="AN279" s="358">
        <v>0</v>
      </c>
      <c r="AO279" s="358">
        <v>0</v>
      </c>
      <c r="AP279" s="63">
        <v>3.3471565343160004</v>
      </c>
      <c r="AQ279" s="63">
        <v>3.2802134036296802</v>
      </c>
      <c r="AR279" s="63">
        <v>-6.6943130686320185E-2</v>
      </c>
      <c r="AT279" s="176" cm="1">
        <f t="array" ref="AT279">SUMIFS('N1.3_Project_Listing'!$P$16:$P$829, 'N1.3_Project_Listing'!$E$16:$E$829,'N1.3_Project_Listing'!$E279, 'N1.3_Project_Listing'!$A$16:$A$829,ET_Risk_SC_Summation[[#Headers],[132kV Circuit Breaker]])</f>
        <v>0</v>
      </c>
      <c r="AU279" s="176" cm="1">
        <f t="array" ref="AU279">SUMIFS('N1.3_Project_Listing'!$P$16:$P$829, 'N1.3_Project_Listing'!$E$16:$E$829,'N1.3_Project_Listing'!$E279, 'N1.3_Project_Listing'!$A$16:$A$829,ET_Risk_SC_Summation[[#Headers],[132kV Transformer]])</f>
        <v>0</v>
      </c>
      <c r="AV279" s="176" cm="1">
        <f t="array" ref="AV279">SUMIFS('N1.3_Project_Listing'!$P$16:$P$829, 'N1.3_Project_Listing'!$E$16:$E$829,'N1.3_Project_Listing'!$E279, 'N1.3_Project_Listing'!$A$16:$A$829,ET_Risk_SC_Summation[[#Headers],[132kV Reactor]])</f>
        <v>0</v>
      </c>
      <c r="AW279" s="176" cm="1">
        <f t="array" ref="AW279">SUMIFS('N1.3_Project_Listing'!$P$16:$P$829, 'N1.3_Project_Listing'!$E$16:$E$829,'N1.3_Project_Listing'!$E279, 'N1.3_Project_Listing'!$A$16:$A$829,ET_Risk_SC_Summation[[#Headers],[132kV Underground Cable]])</f>
        <v>0</v>
      </c>
      <c r="AX279" s="176" cm="1">
        <f t="array" ref="AX279">SUMIFS('N1.3_Project_Listing'!$P$16:$P$829, 'N1.3_Project_Listing'!$E$16:$E$829,'N1.3_Project_Listing'!$E279, 'N1.3_Project_Listing'!$A$16:$A$829,ET_Risk_SC_Summation[[#Headers],[132kV OHL Conductor]])</f>
        <v>0</v>
      </c>
      <c r="AY279" s="176" cm="1">
        <f t="array" ref="AY279">SUMIFS('N1.3_Project_Listing'!$P$16:$P$829, 'N1.3_Project_Listing'!$E$16:$E$829,'N1.3_Project_Listing'!$E279, 'N1.3_Project_Listing'!$A$16:$A$829,ET_Risk_SC_Summation[[#Headers],[132kV OHL Fittings]])</f>
        <v>0</v>
      </c>
      <c r="AZ279" s="176" cm="1">
        <f t="array" ref="AZ279">SUMIFS('N1.3_Project_Listing'!$P$16:$P$829, 'N1.3_Project_Listing'!$E$16:$E$829,'N1.3_Project_Listing'!$E279, 'N1.3_Project_Listing'!$A$16:$A$829,ET_Risk_SC_Summation[[#Headers],[132kV OHL Tower]])</f>
        <v>0</v>
      </c>
      <c r="BA279" s="176" cm="1">
        <f t="array" ref="BA279">SUMIFS('N1.3_Project_Listing'!$P$16:$P$829, 'N1.3_Project_Listing'!$E$16:$E$829,'N1.3_Project_Listing'!$E279, 'N1.3_Project_Listing'!$A$16:$A$829,ET_Risk_SC_Summation[[#Headers],[275kV Circuit Breaker]])</f>
        <v>0</v>
      </c>
      <c r="BB279" s="176" cm="1">
        <f t="array" ref="BB279">SUMIFS('N1.3_Project_Listing'!$P$16:$P$829, 'N1.3_Project_Listing'!$E$16:$E$829,'N1.3_Project_Listing'!$E279, 'N1.3_Project_Listing'!$A$16:$A$829,ET_Risk_SC_Summation[[#Headers],[275kV Transformer]])</f>
        <v>0</v>
      </c>
      <c r="BC279" s="176" cm="1">
        <f t="array" ref="BC279">SUMIFS('N1.3_Project_Listing'!$P$16:$P$829, 'N1.3_Project_Listing'!$E$16:$E$829,'N1.3_Project_Listing'!$E279, 'N1.3_Project_Listing'!$A$16:$A$829,ET_Risk_SC_Summation[[#Headers],[275kV Reactor]])</f>
        <v>0</v>
      </c>
      <c r="BD279" s="176" cm="1">
        <f t="array" ref="BD279">SUMIFS('N1.3_Project_Listing'!$P$16:$P$829, 'N1.3_Project_Listing'!$E$16:$E$829,'N1.3_Project_Listing'!$E279, 'N1.3_Project_Listing'!$A$16:$A$829,ET_Risk_SC_Summation[[#Headers],[275kV Underground Cable]])</f>
        <v>0</v>
      </c>
      <c r="BE279" s="176" cm="1">
        <f t="array" ref="BE279">SUMIFS('N1.3_Project_Listing'!$P$16:$P$829, 'N1.3_Project_Listing'!$E$16:$E$829,'N1.3_Project_Listing'!$E279, 'N1.3_Project_Listing'!$A$16:$A$829,ET_Risk_SC_Summation[[#Headers],[275kV OHL Conductor]])</f>
        <v>0</v>
      </c>
      <c r="BF279" s="176" cm="1">
        <f t="array" ref="BF279">SUMIFS('N1.3_Project_Listing'!$P$16:$P$829, 'N1.3_Project_Listing'!$E$16:$E$829,'N1.3_Project_Listing'!$E279, 'N1.3_Project_Listing'!$A$16:$A$829,ET_Risk_SC_Summation[[#Headers],[275kV OHL Fittings]])</f>
        <v>0</v>
      </c>
      <c r="BG279" s="176" cm="1">
        <f t="array" ref="BG279">SUMIFS('N1.3_Project_Listing'!$P$16:$P$829, 'N1.3_Project_Listing'!$E$16:$E$829,'N1.3_Project_Listing'!$E279, 'N1.3_Project_Listing'!$A$16:$A$829,ET_Risk_SC_Summation[[#Headers],[275kV OHL Tower]])</f>
        <v>0</v>
      </c>
      <c r="BH279" s="176" cm="1">
        <f t="array" ref="BH279">SUMIFS('N1.3_Project_Listing'!$P$16:$P$829, 'N1.3_Project_Listing'!$E$16:$E$829,'N1.3_Project_Listing'!$E279, 'N1.3_Project_Listing'!$A$16:$A$829,ET_Risk_SC_Summation[[#Headers],[400kV Circuit Breaker]])</f>
        <v>0</v>
      </c>
      <c r="BI279" s="176" cm="1">
        <f t="array" ref="BI279">SUMIFS('N1.3_Project_Listing'!$P$16:$P$829, 'N1.3_Project_Listing'!$E$16:$E$829,'N1.3_Project_Listing'!$E279, 'N1.3_Project_Listing'!$A$16:$A$829,ET_Risk_SC_Summation[[#Headers],[400kV Transformer]])</f>
        <v>0</v>
      </c>
      <c r="BJ279" s="176" cm="1">
        <f t="array" ref="BJ279">SUMIFS('N1.3_Project_Listing'!$P$16:$P$829, 'N1.3_Project_Listing'!$E$16:$E$829,'N1.3_Project_Listing'!$E279, 'N1.3_Project_Listing'!$A$16:$A$829,ET_Risk_SC_Summation[[#Headers],[400kV Reactor]])</f>
        <v>0</v>
      </c>
      <c r="BK279" s="176" cm="1">
        <f t="array" ref="BK279">SUMIFS('N1.3_Project_Listing'!$P$16:$P$829, 'N1.3_Project_Listing'!$E$16:$E$829,'N1.3_Project_Listing'!$E279, 'N1.3_Project_Listing'!$A$16:$A$829,ET_Risk_SC_Summation[[#Headers],[400kV Underground Cable]])</f>
        <v>0</v>
      </c>
      <c r="BL279" s="176" cm="1">
        <f t="array" ref="BL279">SUMIFS('N1.3_Project_Listing'!$P$16:$P$829, 'N1.3_Project_Listing'!$E$16:$E$829,'N1.3_Project_Listing'!$E279, 'N1.3_Project_Listing'!$A$16:$A$829,ET_Risk_SC_Summation[[#Headers],[400kV OHL Conductor]])</f>
        <v>0</v>
      </c>
      <c r="BM279" s="176" cm="1">
        <f t="array" ref="BM279">SUMIFS('N1.3_Project_Listing'!$P$16:$P$829, 'N1.3_Project_Listing'!$E$16:$E$829,'N1.3_Project_Listing'!$E279, 'N1.3_Project_Listing'!$A$16:$A$829,ET_Risk_SC_Summation[[#Headers],[400kV OHL Fittings]])</f>
        <v>0</v>
      </c>
      <c r="BN279" s="176" cm="1">
        <f t="array" ref="BN279">SUMIFS('N1.3_Project_Listing'!$P$16:$P$829, 'N1.3_Project_Listing'!$E$16:$E$829,'N1.3_Project_Listing'!$E279, 'N1.3_Project_Listing'!$A$16:$A$829,ET_Risk_SC_Summation[[#Headers],[400kV OHL Tower]])</f>
        <v>0</v>
      </c>
      <c r="BO279" s="177" t="str">
        <f>IF(SUM(ET_Risk_SC_Summation[[#This Row],[132kV Circuit Breaker]:[400kV OHL Tower]])=0, "n/a", INDEX(ET_Risk_SC_Summation[#Headers],1,MATCH(MAX(ET_Risk_SC_Summation[[#This Row],[132kV Circuit Breaker]:[400kV OHL Tower]]),ET_Risk_SC_Summation[[#This Row],[132kV Circuit Breaker]:[400kV OHL Tower]],0)))</f>
        <v>n/a</v>
      </c>
      <c r="BP279" s="177" t="str">
        <f>IFERROR(INDEX('N0.7_Lookup_References'!$G$77:$G$98,MATCH(ET_Risk_SC_Summation[[#This Row],[Mxx Category]],'N0.7_Lookup_References'!$F$77:$F$98,0)),"")</f>
        <v/>
      </c>
    </row>
    <row r="280" spans="1:68" ht="54">
      <c r="A280" s="160" t="str">
        <f>IFERROR(INDEX(N1.2_Intervention_Types[NARM Asset Category],MATCH('N1.3_Project_Listing'!$C280,N1.2_Intervention_Types[Intervention Type ID],0),1),"")</f>
        <v>Mains</v>
      </c>
      <c r="B280" s="160" t="str">
        <f>IF($D$2="GD",IFERROR(INDEX(N1.2_Intervention_Types[C&amp;V Asset Category (GD)],MATCH('N1.3_Project_Listing'!$C280,N1.2_Intervention_Types[Intervention Type ID],0),1),""),IFERROR(INDEX(N1.2_Intervention_Types[NARM Asset Category],MATCH('N1.3_Project_Listing'!$C280,N1.2_Intervention_Types[Intervention Type ID],0),1),""))</f>
        <v>Mains</v>
      </c>
      <c r="C280" s="67">
        <f>IFERROR(INDEX(N1.2_Intervention_Types[Intervention Type ID],MATCH('N1.3_Project_Listing'!$I280,N1.2_Intervention_Types[Intervention Type],0),1),"")</f>
        <v>1</v>
      </c>
      <c r="D280" s="160" t="str">
        <f>IFERROR(INDEX(N1.2_Intervention_Types[Intervention Category],MATCH('N1.3_Project_Listing'!$C280,N1.2_Intervention_Types[Intervention Type ID],0),1),"")</f>
        <v>Replacement</v>
      </c>
      <c r="E280" s="210" t="s">
        <v>813</v>
      </c>
      <c r="F280" s="236" t="s">
        <v>814</v>
      </c>
      <c r="G280" s="236" t="s">
        <v>181</v>
      </c>
      <c r="H280" s="236" t="s">
        <v>300</v>
      </c>
      <c r="I280" s="151" t="s">
        <v>790</v>
      </c>
      <c r="J280" s="139">
        <v>2031</v>
      </c>
      <c r="K280" s="312">
        <v>3.3471565343160004</v>
      </c>
      <c r="L280" s="312">
        <v>3.2802134036296802</v>
      </c>
      <c r="M280" s="312">
        <v>0</v>
      </c>
      <c r="N280" s="343">
        <v>0.21685856658105021</v>
      </c>
      <c r="O280" s="343">
        <v>1.9255589445085458E-2</v>
      </c>
      <c r="P280" s="365">
        <v>4.8584083128601945</v>
      </c>
      <c r="Q280" s="366">
        <f t="shared" si="25"/>
        <v>0.19760297713596475</v>
      </c>
      <c r="R280" s="368">
        <f t="shared" si="24"/>
        <v>3.3471565343160004</v>
      </c>
      <c r="S280" s="67" t="str">
        <f>IFERROR(INDEX('N0.7_Lookup_References'!$C$13:$C$72,MATCH($A280,'N0.7_Lookup_References'!$B$13:$B$72,0)),"")</f>
        <v>km</v>
      </c>
      <c r="T280" s="338" t="str">
        <f t="shared" si="26"/>
        <v/>
      </c>
      <c r="V280" s="358">
        <v>0</v>
      </c>
      <c r="W280" s="358">
        <v>0</v>
      </c>
      <c r="X280" s="358">
        <v>0</v>
      </c>
      <c r="Y280" s="358">
        <v>0</v>
      </c>
      <c r="Z280" s="358">
        <v>0</v>
      </c>
      <c r="AA280" s="358">
        <v>0</v>
      </c>
      <c r="AB280" s="358">
        <v>0</v>
      </c>
      <c r="AC280" s="358">
        <v>0</v>
      </c>
      <c r="AD280" s="358">
        <v>0</v>
      </c>
      <c r="AE280" s="358">
        <v>3.3471565343160004</v>
      </c>
      <c r="AF280" s="358">
        <v>3.2802134036296802</v>
      </c>
      <c r="AG280" s="358">
        <v>0</v>
      </c>
      <c r="AH280" s="358">
        <v>0</v>
      </c>
      <c r="AI280" s="358">
        <v>0</v>
      </c>
      <c r="AJ280" s="358">
        <v>0</v>
      </c>
      <c r="AK280" s="358">
        <v>0</v>
      </c>
      <c r="AL280" s="358">
        <v>0</v>
      </c>
      <c r="AM280" s="358">
        <v>0</v>
      </c>
      <c r="AN280" s="358">
        <v>0</v>
      </c>
      <c r="AO280" s="358">
        <v>0</v>
      </c>
      <c r="AP280" s="63">
        <v>3.3471565343160004</v>
      </c>
      <c r="AQ280" s="63">
        <v>3.2802134036296802</v>
      </c>
      <c r="AR280" s="63">
        <v>-6.6943130686320185E-2</v>
      </c>
      <c r="AT280" s="176" cm="1">
        <f t="array" ref="AT280">SUMIFS('N1.3_Project_Listing'!$P$16:$P$829, 'N1.3_Project_Listing'!$E$16:$E$829,'N1.3_Project_Listing'!$E280, 'N1.3_Project_Listing'!$A$16:$A$829,ET_Risk_SC_Summation[[#Headers],[132kV Circuit Breaker]])</f>
        <v>0</v>
      </c>
      <c r="AU280" s="176" cm="1">
        <f t="array" ref="AU280">SUMIFS('N1.3_Project_Listing'!$P$16:$P$829, 'N1.3_Project_Listing'!$E$16:$E$829,'N1.3_Project_Listing'!$E280, 'N1.3_Project_Listing'!$A$16:$A$829,ET_Risk_SC_Summation[[#Headers],[132kV Transformer]])</f>
        <v>0</v>
      </c>
      <c r="AV280" s="176" cm="1">
        <f t="array" ref="AV280">SUMIFS('N1.3_Project_Listing'!$P$16:$P$829, 'N1.3_Project_Listing'!$E$16:$E$829,'N1.3_Project_Listing'!$E280, 'N1.3_Project_Listing'!$A$16:$A$829,ET_Risk_SC_Summation[[#Headers],[132kV Reactor]])</f>
        <v>0</v>
      </c>
      <c r="AW280" s="176" cm="1">
        <f t="array" ref="AW280">SUMIFS('N1.3_Project_Listing'!$P$16:$P$829, 'N1.3_Project_Listing'!$E$16:$E$829,'N1.3_Project_Listing'!$E280, 'N1.3_Project_Listing'!$A$16:$A$829,ET_Risk_SC_Summation[[#Headers],[132kV Underground Cable]])</f>
        <v>0</v>
      </c>
      <c r="AX280" s="176" cm="1">
        <f t="array" ref="AX280">SUMIFS('N1.3_Project_Listing'!$P$16:$P$829, 'N1.3_Project_Listing'!$E$16:$E$829,'N1.3_Project_Listing'!$E280, 'N1.3_Project_Listing'!$A$16:$A$829,ET_Risk_SC_Summation[[#Headers],[132kV OHL Conductor]])</f>
        <v>0</v>
      </c>
      <c r="AY280" s="176" cm="1">
        <f t="array" ref="AY280">SUMIFS('N1.3_Project_Listing'!$P$16:$P$829, 'N1.3_Project_Listing'!$E$16:$E$829,'N1.3_Project_Listing'!$E280, 'N1.3_Project_Listing'!$A$16:$A$829,ET_Risk_SC_Summation[[#Headers],[132kV OHL Fittings]])</f>
        <v>0</v>
      </c>
      <c r="AZ280" s="176" cm="1">
        <f t="array" ref="AZ280">SUMIFS('N1.3_Project_Listing'!$P$16:$P$829, 'N1.3_Project_Listing'!$E$16:$E$829,'N1.3_Project_Listing'!$E280, 'N1.3_Project_Listing'!$A$16:$A$829,ET_Risk_SC_Summation[[#Headers],[132kV OHL Tower]])</f>
        <v>0</v>
      </c>
      <c r="BA280" s="176" cm="1">
        <f t="array" ref="BA280">SUMIFS('N1.3_Project_Listing'!$P$16:$P$829, 'N1.3_Project_Listing'!$E$16:$E$829,'N1.3_Project_Listing'!$E280, 'N1.3_Project_Listing'!$A$16:$A$829,ET_Risk_SC_Summation[[#Headers],[275kV Circuit Breaker]])</f>
        <v>0</v>
      </c>
      <c r="BB280" s="176" cm="1">
        <f t="array" ref="BB280">SUMIFS('N1.3_Project_Listing'!$P$16:$P$829, 'N1.3_Project_Listing'!$E$16:$E$829,'N1.3_Project_Listing'!$E280, 'N1.3_Project_Listing'!$A$16:$A$829,ET_Risk_SC_Summation[[#Headers],[275kV Transformer]])</f>
        <v>0</v>
      </c>
      <c r="BC280" s="176" cm="1">
        <f t="array" ref="BC280">SUMIFS('N1.3_Project_Listing'!$P$16:$P$829, 'N1.3_Project_Listing'!$E$16:$E$829,'N1.3_Project_Listing'!$E280, 'N1.3_Project_Listing'!$A$16:$A$829,ET_Risk_SC_Summation[[#Headers],[275kV Reactor]])</f>
        <v>0</v>
      </c>
      <c r="BD280" s="176" cm="1">
        <f t="array" ref="BD280">SUMIFS('N1.3_Project_Listing'!$P$16:$P$829, 'N1.3_Project_Listing'!$E$16:$E$829,'N1.3_Project_Listing'!$E280, 'N1.3_Project_Listing'!$A$16:$A$829,ET_Risk_SC_Summation[[#Headers],[275kV Underground Cable]])</f>
        <v>0</v>
      </c>
      <c r="BE280" s="176" cm="1">
        <f t="array" ref="BE280">SUMIFS('N1.3_Project_Listing'!$P$16:$P$829, 'N1.3_Project_Listing'!$E$16:$E$829,'N1.3_Project_Listing'!$E280, 'N1.3_Project_Listing'!$A$16:$A$829,ET_Risk_SC_Summation[[#Headers],[275kV OHL Conductor]])</f>
        <v>0</v>
      </c>
      <c r="BF280" s="176" cm="1">
        <f t="array" ref="BF280">SUMIFS('N1.3_Project_Listing'!$P$16:$P$829, 'N1.3_Project_Listing'!$E$16:$E$829,'N1.3_Project_Listing'!$E280, 'N1.3_Project_Listing'!$A$16:$A$829,ET_Risk_SC_Summation[[#Headers],[275kV OHL Fittings]])</f>
        <v>0</v>
      </c>
      <c r="BG280" s="176" cm="1">
        <f t="array" ref="BG280">SUMIFS('N1.3_Project_Listing'!$P$16:$P$829, 'N1.3_Project_Listing'!$E$16:$E$829,'N1.3_Project_Listing'!$E280, 'N1.3_Project_Listing'!$A$16:$A$829,ET_Risk_SC_Summation[[#Headers],[275kV OHL Tower]])</f>
        <v>0</v>
      </c>
      <c r="BH280" s="176" cm="1">
        <f t="array" ref="BH280">SUMIFS('N1.3_Project_Listing'!$P$16:$P$829, 'N1.3_Project_Listing'!$E$16:$E$829,'N1.3_Project_Listing'!$E280, 'N1.3_Project_Listing'!$A$16:$A$829,ET_Risk_SC_Summation[[#Headers],[400kV Circuit Breaker]])</f>
        <v>0</v>
      </c>
      <c r="BI280" s="176" cm="1">
        <f t="array" ref="BI280">SUMIFS('N1.3_Project_Listing'!$P$16:$P$829, 'N1.3_Project_Listing'!$E$16:$E$829,'N1.3_Project_Listing'!$E280, 'N1.3_Project_Listing'!$A$16:$A$829,ET_Risk_SC_Summation[[#Headers],[400kV Transformer]])</f>
        <v>0</v>
      </c>
      <c r="BJ280" s="176" cm="1">
        <f t="array" ref="BJ280">SUMIFS('N1.3_Project_Listing'!$P$16:$P$829, 'N1.3_Project_Listing'!$E$16:$E$829,'N1.3_Project_Listing'!$E280, 'N1.3_Project_Listing'!$A$16:$A$829,ET_Risk_SC_Summation[[#Headers],[400kV Reactor]])</f>
        <v>0</v>
      </c>
      <c r="BK280" s="176" cm="1">
        <f t="array" ref="BK280">SUMIFS('N1.3_Project_Listing'!$P$16:$P$829, 'N1.3_Project_Listing'!$E$16:$E$829,'N1.3_Project_Listing'!$E280, 'N1.3_Project_Listing'!$A$16:$A$829,ET_Risk_SC_Summation[[#Headers],[400kV Underground Cable]])</f>
        <v>0</v>
      </c>
      <c r="BL280" s="176" cm="1">
        <f t="array" ref="BL280">SUMIFS('N1.3_Project_Listing'!$P$16:$P$829, 'N1.3_Project_Listing'!$E$16:$E$829,'N1.3_Project_Listing'!$E280, 'N1.3_Project_Listing'!$A$16:$A$829,ET_Risk_SC_Summation[[#Headers],[400kV OHL Conductor]])</f>
        <v>0</v>
      </c>
      <c r="BM280" s="176" cm="1">
        <f t="array" ref="BM280">SUMIFS('N1.3_Project_Listing'!$P$16:$P$829, 'N1.3_Project_Listing'!$E$16:$E$829,'N1.3_Project_Listing'!$E280, 'N1.3_Project_Listing'!$A$16:$A$829,ET_Risk_SC_Summation[[#Headers],[400kV OHL Fittings]])</f>
        <v>0</v>
      </c>
      <c r="BN280" s="176" cm="1">
        <f t="array" ref="BN280">SUMIFS('N1.3_Project_Listing'!$P$16:$P$829, 'N1.3_Project_Listing'!$E$16:$E$829,'N1.3_Project_Listing'!$E280, 'N1.3_Project_Listing'!$A$16:$A$829,ET_Risk_SC_Summation[[#Headers],[400kV OHL Tower]])</f>
        <v>0</v>
      </c>
      <c r="BO280" s="177" t="str">
        <f>IF(SUM(ET_Risk_SC_Summation[[#This Row],[132kV Circuit Breaker]:[400kV OHL Tower]])=0, "n/a", INDEX(ET_Risk_SC_Summation[#Headers],1,MATCH(MAX(ET_Risk_SC_Summation[[#This Row],[132kV Circuit Breaker]:[400kV OHL Tower]]),ET_Risk_SC_Summation[[#This Row],[132kV Circuit Breaker]:[400kV OHL Tower]],0)))</f>
        <v>n/a</v>
      </c>
      <c r="BP280" s="177" t="str">
        <f>IFERROR(INDEX('N0.7_Lookup_References'!$G$77:$G$98,MATCH(ET_Risk_SC_Summation[[#This Row],[Mxx Category]],'N0.7_Lookup_References'!$F$77:$F$98,0)),"")</f>
        <v/>
      </c>
    </row>
    <row r="281" spans="1:68" ht="54">
      <c r="A281" s="160" t="str">
        <f>IFERROR(INDEX(N1.2_Intervention_Types[NARM Asset Category],MATCH('N1.3_Project_Listing'!$C281,N1.2_Intervention_Types[Intervention Type ID],0),1),"")</f>
        <v>Mains</v>
      </c>
      <c r="B281" s="160" t="str">
        <f>IF($D$2="GD",IFERROR(INDEX(N1.2_Intervention_Types[C&amp;V Asset Category (GD)],MATCH('N1.3_Project_Listing'!$C281,N1.2_Intervention_Types[Intervention Type ID],0),1),""),IFERROR(INDEX(N1.2_Intervention_Types[NARM Asset Category],MATCH('N1.3_Project_Listing'!$C281,N1.2_Intervention_Types[Intervention Type ID],0),1),""))</f>
        <v>Mains</v>
      </c>
      <c r="C281" s="67">
        <f>IFERROR(INDEX(N1.2_Intervention_Types[Intervention Type ID],MATCH('N1.3_Project_Listing'!$I281,N1.2_Intervention_Types[Intervention Type],0),1),"")</f>
        <v>1</v>
      </c>
      <c r="D281" s="160" t="str">
        <f>IFERROR(INDEX(N1.2_Intervention_Types[Intervention Category],MATCH('N1.3_Project_Listing'!$C281,N1.2_Intervention_Types[Intervention Type ID],0),1),"")</f>
        <v>Replacement</v>
      </c>
      <c r="E281" s="210" t="s">
        <v>815</v>
      </c>
      <c r="F281" s="236" t="s">
        <v>816</v>
      </c>
      <c r="G281" s="236" t="s">
        <v>181</v>
      </c>
      <c r="H281" s="236" t="s">
        <v>300</v>
      </c>
      <c r="I281" s="151" t="s">
        <v>790</v>
      </c>
      <c r="J281" s="139">
        <v>2027</v>
      </c>
      <c r="K281" s="312">
        <v>1.7490994874708723</v>
      </c>
      <c r="L281" s="312">
        <v>1.7141174977214548</v>
      </c>
      <c r="M281" s="312">
        <v>0</v>
      </c>
      <c r="N281" s="343">
        <v>4.3470461940668489E-2</v>
      </c>
      <c r="O281" s="343">
        <v>7.3578865876858298E-3</v>
      </c>
      <c r="P281" s="365">
        <v>0.82125944903328574</v>
      </c>
      <c r="Q281" s="366">
        <f t="shared" si="25"/>
        <v>3.6112575352982658E-2</v>
      </c>
      <c r="R281" s="368">
        <f t="shared" ref="R281:R315" si="27">AP281</f>
        <v>1.7490994874708723</v>
      </c>
      <c r="S281" s="67" t="str">
        <f>IFERROR(INDEX('N0.7_Lookup_References'!$C$13:$C$72,MATCH($A281,'N0.7_Lookup_References'!$B$13:$B$72,0)),"")</f>
        <v>km</v>
      </c>
      <c r="T281" s="338" t="str">
        <f t="shared" si="26"/>
        <v/>
      </c>
      <c r="V281" s="358">
        <v>0</v>
      </c>
      <c r="W281" s="358">
        <v>0</v>
      </c>
      <c r="X281" s="358">
        <v>0</v>
      </c>
      <c r="Y281" s="358">
        <v>0</v>
      </c>
      <c r="Z281" s="358">
        <v>0</v>
      </c>
      <c r="AA281" s="358">
        <v>0</v>
      </c>
      <c r="AB281" s="358">
        <v>0</v>
      </c>
      <c r="AC281" s="358">
        <v>1.5501213401289102</v>
      </c>
      <c r="AD281" s="358">
        <v>0</v>
      </c>
      <c r="AE281" s="358">
        <v>0.19897814734196209</v>
      </c>
      <c r="AF281" s="358">
        <v>1.7141174977214548</v>
      </c>
      <c r="AG281" s="358">
        <v>0</v>
      </c>
      <c r="AH281" s="358">
        <v>0</v>
      </c>
      <c r="AI281" s="358">
        <v>0</v>
      </c>
      <c r="AJ281" s="358">
        <v>0</v>
      </c>
      <c r="AK281" s="358">
        <v>0</v>
      </c>
      <c r="AL281" s="358">
        <v>0</v>
      </c>
      <c r="AM281" s="358">
        <v>0</v>
      </c>
      <c r="AN281" s="358">
        <v>0</v>
      </c>
      <c r="AO281" s="358">
        <v>0</v>
      </c>
      <c r="AP281" s="63">
        <v>1.7490994874708723</v>
      </c>
      <c r="AQ281" s="63">
        <v>1.7141174977214548</v>
      </c>
      <c r="AR281" s="63">
        <v>-3.4981989749417464E-2</v>
      </c>
      <c r="AT281" s="176" cm="1">
        <f t="array" ref="AT281">SUMIFS('N1.3_Project_Listing'!$P$16:$P$829, 'N1.3_Project_Listing'!$E$16:$E$829,'N1.3_Project_Listing'!$E281, 'N1.3_Project_Listing'!$A$16:$A$829,ET_Risk_SC_Summation[[#Headers],[132kV Circuit Breaker]])</f>
        <v>0</v>
      </c>
      <c r="AU281" s="176" cm="1">
        <f t="array" ref="AU281">SUMIFS('N1.3_Project_Listing'!$P$16:$P$829, 'N1.3_Project_Listing'!$E$16:$E$829,'N1.3_Project_Listing'!$E281, 'N1.3_Project_Listing'!$A$16:$A$829,ET_Risk_SC_Summation[[#Headers],[132kV Transformer]])</f>
        <v>0</v>
      </c>
      <c r="AV281" s="176" cm="1">
        <f t="array" ref="AV281">SUMIFS('N1.3_Project_Listing'!$P$16:$P$829, 'N1.3_Project_Listing'!$E$16:$E$829,'N1.3_Project_Listing'!$E281, 'N1.3_Project_Listing'!$A$16:$A$829,ET_Risk_SC_Summation[[#Headers],[132kV Reactor]])</f>
        <v>0</v>
      </c>
      <c r="AW281" s="176" cm="1">
        <f t="array" ref="AW281">SUMIFS('N1.3_Project_Listing'!$P$16:$P$829, 'N1.3_Project_Listing'!$E$16:$E$829,'N1.3_Project_Listing'!$E281, 'N1.3_Project_Listing'!$A$16:$A$829,ET_Risk_SC_Summation[[#Headers],[132kV Underground Cable]])</f>
        <v>0</v>
      </c>
      <c r="AX281" s="176" cm="1">
        <f t="array" ref="AX281">SUMIFS('N1.3_Project_Listing'!$P$16:$P$829, 'N1.3_Project_Listing'!$E$16:$E$829,'N1.3_Project_Listing'!$E281, 'N1.3_Project_Listing'!$A$16:$A$829,ET_Risk_SC_Summation[[#Headers],[132kV OHL Conductor]])</f>
        <v>0</v>
      </c>
      <c r="AY281" s="176" cm="1">
        <f t="array" ref="AY281">SUMIFS('N1.3_Project_Listing'!$P$16:$P$829, 'N1.3_Project_Listing'!$E$16:$E$829,'N1.3_Project_Listing'!$E281, 'N1.3_Project_Listing'!$A$16:$A$829,ET_Risk_SC_Summation[[#Headers],[132kV OHL Fittings]])</f>
        <v>0</v>
      </c>
      <c r="AZ281" s="176" cm="1">
        <f t="array" ref="AZ281">SUMIFS('N1.3_Project_Listing'!$P$16:$P$829, 'N1.3_Project_Listing'!$E$16:$E$829,'N1.3_Project_Listing'!$E281, 'N1.3_Project_Listing'!$A$16:$A$829,ET_Risk_SC_Summation[[#Headers],[132kV OHL Tower]])</f>
        <v>0</v>
      </c>
      <c r="BA281" s="176" cm="1">
        <f t="array" ref="BA281">SUMIFS('N1.3_Project_Listing'!$P$16:$P$829, 'N1.3_Project_Listing'!$E$16:$E$829,'N1.3_Project_Listing'!$E281, 'N1.3_Project_Listing'!$A$16:$A$829,ET_Risk_SC_Summation[[#Headers],[275kV Circuit Breaker]])</f>
        <v>0</v>
      </c>
      <c r="BB281" s="176" cm="1">
        <f t="array" ref="BB281">SUMIFS('N1.3_Project_Listing'!$P$16:$P$829, 'N1.3_Project_Listing'!$E$16:$E$829,'N1.3_Project_Listing'!$E281, 'N1.3_Project_Listing'!$A$16:$A$829,ET_Risk_SC_Summation[[#Headers],[275kV Transformer]])</f>
        <v>0</v>
      </c>
      <c r="BC281" s="176" cm="1">
        <f t="array" ref="BC281">SUMIFS('N1.3_Project_Listing'!$P$16:$P$829, 'N1.3_Project_Listing'!$E$16:$E$829,'N1.3_Project_Listing'!$E281, 'N1.3_Project_Listing'!$A$16:$A$829,ET_Risk_SC_Summation[[#Headers],[275kV Reactor]])</f>
        <v>0</v>
      </c>
      <c r="BD281" s="176" cm="1">
        <f t="array" ref="BD281">SUMIFS('N1.3_Project_Listing'!$P$16:$P$829, 'N1.3_Project_Listing'!$E$16:$E$829,'N1.3_Project_Listing'!$E281, 'N1.3_Project_Listing'!$A$16:$A$829,ET_Risk_SC_Summation[[#Headers],[275kV Underground Cable]])</f>
        <v>0</v>
      </c>
      <c r="BE281" s="176" cm="1">
        <f t="array" ref="BE281">SUMIFS('N1.3_Project_Listing'!$P$16:$P$829, 'N1.3_Project_Listing'!$E$16:$E$829,'N1.3_Project_Listing'!$E281, 'N1.3_Project_Listing'!$A$16:$A$829,ET_Risk_SC_Summation[[#Headers],[275kV OHL Conductor]])</f>
        <v>0</v>
      </c>
      <c r="BF281" s="176" cm="1">
        <f t="array" ref="BF281">SUMIFS('N1.3_Project_Listing'!$P$16:$P$829, 'N1.3_Project_Listing'!$E$16:$E$829,'N1.3_Project_Listing'!$E281, 'N1.3_Project_Listing'!$A$16:$A$829,ET_Risk_SC_Summation[[#Headers],[275kV OHL Fittings]])</f>
        <v>0</v>
      </c>
      <c r="BG281" s="176" cm="1">
        <f t="array" ref="BG281">SUMIFS('N1.3_Project_Listing'!$P$16:$P$829, 'N1.3_Project_Listing'!$E$16:$E$829,'N1.3_Project_Listing'!$E281, 'N1.3_Project_Listing'!$A$16:$A$829,ET_Risk_SC_Summation[[#Headers],[275kV OHL Tower]])</f>
        <v>0</v>
      </c>
      <c r="BH281" s="176" cm="1">
        <f t="array" ref="BH281">SUMIFS('N1.3_Project_Listing'!$P$16:$P$829, 'N1.3_Project_Listing'!$E$16:$E$829,'N1.3_Project_Listing'!$E281, 'N1.3_Project_Listing'!$A$16:$A$829,ET_Risk_SC_Summation[[#Headers],[400kV Circuit Breaker]])</f>
        <v>0</v>
      </c>
      <c r="BI281" s="176" cm="1">
        <f t="array" ref="BI281">SUMIFS('N1.3_Project_Listing'!$P$16:$P$829, 'N1.3_Project_Listing'!$E$16:$E$829,'N1.3_Project_Listing'!$E281, 'N1.3_Project_Listing'!$A$16:$A$829,ET_Risk_SC_Summation[[#Headers],[400kV Transformer]])</f>
        <v>0</v>
      </c>
      <c r="BJ281" s="176" cm="1">
        <f t="array" ref="BJ281">SUMIFS('N1.3_Project_Listing'!$P$16:$P$829, 'N1.3_Project_Listing'!$E$16:$E$829,'N1.3_Project_Listing'!$E281, 'N1.3_Project_Listing'!$A$16:$A$829,ET_Risk_SC_Summation[[#Headers],[400kV Reactor]])</f>
        <v>0</v>
      </c>
      <c r="BK281" s="176" cm="1">
        <f t="array" ref="BK281">SUMIFS('N1.3_Project_Listing'!$P$16:$P$829, 'N1.3_Project_Listing'!$E$16:$E$829,'N1.3_Project_Listing'!$E281, 'N1.3_Project_Listing'!$A$16:$A$829,ET_Risk_SC_Summation[[#Headers],[400kV Underground Cable]])</f>
        <v>0</v>
      </c>
      <c r="BL281" s="176" cm="1">
        <f t="array" ref="BL281">SUMIFS('N1.3_Project_Listing'!$P$16:$P$829, 'N1.3_Project_Listing'!$E$16:$E$829,'N1.3_Project_Listing'!$E281, 'N1.3_Project_Listing'!$A$16:$A$829,ET_Risk_SC_Summation[[#Headers],[400kV OHL Conductor]])</f>
        <v>0</v>
      </c>
      <c r="BM281" s="176" cm="1">
        <f t="array" ref="BM281">SUMIFS('N1.3_Project_Listing'!$P$16:$P$829, 'N1.3_Project_Listing'!$E$16:$E$829,'N1.3_Project_Listing'!$E281, 'N1.3_Project_Listing'!$A$16:$A$829,ET_Risk_SC_Summation[[#Headers],[400kV OHL Fittings]])</f>
        <v>0</v>
      </c>
      <c r="BN281" s="176" cm="1">
        <f t="array" ref="BN281">SUMIFS('N1.3_Project_Listing'!$P$16:$P$829, 'N1.3_Project_Listing'!$E$16:$E$829,'N1.3_Project_Listing'!$E281, 'N1.3_Project_Listing'!$A$16:$A$829,ET_Risk_SC_Summation[[#Headers],[400kV OHL Tower]])</f>
        <v>0</v>
      </c>
      <c r="BO281" s="177" t="str">
        <f>IF(SUM(ET_Risk_SC_Summation[[#This Row],[132kV Circuit Breaker]:[400kV OHL Tower]])=0, "n/a", INDEX(ET_Risk_SC_Summation[#Headers],1,MATCH(MAX(ET_Risk_SC_Summation[[#This Row],[132kV Circuit Breaker]:[400kV OHL Tower]]),ET_Risk_SC_Summation[[#This Row],[132kV Circuit Breaker]:[400kV OHL Tower]],0)))</f>
        <v>n/a</v>
      </c>
      <c r="BP281" s="177" t="str">
        <f>IFERROR(INDEX('N0.7_Lookup_References'!$G$77:$G$98,MATCH(ET_Risk_SC_Summation[[#This Row],[Mxx Category]],'N0.7_Lookup_References'!$F$77:$F$98,0)),"")</f>
        <v/>
      </c>
    </row>
    <row r="282" spans="1:68" ht="54">
      <c r="A282" s="160" t="str">
        <f>IFERROR(INDEX(N1.2_Intervention_Types[NARM Asset Category],MATCH('N1.3_Project_Listing'!$C282,N1.2_Intervention_Types[Intervention Type ID],0),1),"")</f>
        <v>Mains</v>
      </c>
      <c r="B282" s="160" t="str">
        <f>IF($D$2="GD",IFERROR(INDEX(N1.2_Intervention_Types[C&amp;V Asset Category (GD)],MATCH('N1.3_Project_Listing'!$C282,N1.2_Intervention_Types[Intervention Type ID],0),1),""),IFERROR(INDEX(N1.2_Intervention_Types[NARM Asset Category],MATCH('N1.3_Project_Listing'!$C282,N1.2_Intervention_Types[Intervention Type ID],0),1),""))</f>
        <v>Mains</v>
      </c>
      <c r="C282" s="67">
        <f>IFERROR(INDEX(N1.2_Intervention_Types[Intervention Type ID],MATCH('N1.3_Project_Listing'!$I282,N1.2_Intervention_Types[Intervention Type],0),1),"")</f>
        <v>1</v>
      </c>
      <c r="D282" s="160" t="str">
        <f>IFERROR(INDEX(N1.2_Intervention_Types[Intervention Category],MATCH('N1.3_Project_Listing'!$C282,N1.2_Intervention_Types[Intervention Type ID],0),1),"")</f>
        <v>Replacement</v>
      </c>
      <c r="E282" s="210" t="s">
        <v>815</v>
      </c>
      <c r="F282" s="236" t="s">
        <v>816</v>
      </c>
      <c r="G282" s="236" t="s">
        <v>181</v>
      </c>
      <c r="H282" s="236" t="s">
        <v>300</v>
      </c>
      <c r="I282" s="151" t="s">
        <v>790</v>
      </c>
      <c r="J282" s="139">
        <v>2028</v>
      </c>
      <c r="K282" s="312">
        <v>1.7490994874708723</v>
      </c>
      <c r="L282" s="312">
        <v>1.7141174977214548</v>
      </c>
      <c r="M282" s="312">
        <v>0</v>
      </c>
      <c r="N282" s="343">
        <v>4.3470461940668489E-2</v>
      </c>
      <c r="O282" s="343">
        <v>7.3578865876858298E-3</v>
      </c>
      <c r="P282" s="365">
        <v>0.82125944903328574</v>
      </c>
      <c r="Q282" s="366">
        <f t="shared" si="25"/>
        <v>3.6112575352982658E-2</v>
      </c>
      <c r="R282" s="368">
        <f t="shared" si="27"/>
        <v>1.7490994874708723</v>
      </c>
      <c r="S282" s="67" t="str">
        <f>IFERROR(INDEX('N0.7_Lookup_References'!$C$13:$C$72,MATCH($A282,'N0.7_Lookup_References'!$B$13:$B$72,0)),"")</f>
        <v>km</v>
      </c>
      <c r="T282" s="338" t="str">
        <f t="shared" si="26"/>
        <v/>
      </c>
      <c r="V282" s="358">
        <v>0</v>
      </c>
      <c r="W282" s="358">
        <v>0</v>
      </c>
      <c r="X282" s="358">
        <v>0</v>
      </c>
      <c r="Y282" s="358">
        <v>0</v>
      </c>
      <c r="Z282" s="358">
        <v>0</v>
      </c>
      <c r="AA282" s="358">
        <v>0</v>
      </c>
      <c r="AB282" s="358">
        <v>0</v>
      </c>
      <c r="AC282" s="358">
        <v>1.5501213401289102</v>
      </c>
      <c r="AD282" s="358">
        <v>0</v>
      </c>
      <c r="AE282" s="358">
        <v>0.19897814734196209</v>
      </c>
      <c r="AF282" s="358">
        <v>1.7141174977214548</v>
      </c>
      <c r="AG282" s="358">
        <v>0</v>
      </c>
      <c r="AH282" s="358">
        <v>0</v>
      </c>
      <c r="AI282" s="358">
        <v>0</v>
      </c>
      <c r="AJ282" s="358">
        <v>0</v>
      </c>
      <c r="AK282" s="358">
        <v>0</v>
      </c>
      <c r="AL282" s="358">
        <v>0</v>
      </c>
      <c r="AM282" s="358">
        <v>0</v>
      </c>
      <c r="AN282" s="358">
        <v>0</v>
      </c>
      <c r="AO282" s="358">
        <v>0</v>
      </c>
      <c r="AP282" s="63">
        <v>1.7490994874708723</v>
      </c>
      <c r="AQ282" s="63">
        <v>1.7141174977214548</v>
      </c>
      <c r="AR282" s="63">
        <v>-3.4981989749417464E-2</v>
      </c>
      <c r="AT282" s="176" cm="1">
        <f t="array" ref="AT282">SUMIFS('N1.3_Project_Listing'!$P$16:$P$829, 'N1.3_Project_Listing'!$E$16:$E$829,'N1.3_Project_Listing'!$E282, 'N1.3_Project_Listing'!$A$16:$A$829,ET_Risk_SC_Summation[[#Headers],[132kV Circuit Breaker]])</f>
        <v>0</v>
      </c>
      <c r="AU282" s="176" cm="1">
        <f t="array" ref="AU282">SUMIFS('N1.3_Project_Listing'!$P$16:$P$829, 'N1.3_Project_Listing'!$E$16:$E$829,'N1.3_Project_Listing'!$E282, 'N1.3_Project_Listing'!$A$16:$A$829,ET_Risk_SC_Summation[[#Headers],[132kV Transformer]])</f>
        <v>0</v>
      </c>
      <c r="AV282" s="176" cm="1">
        <f t="array" ref="AV282">SUMIFS('N1.3_Project_Listing'!$P$16:$P$829, 'N1.3_Project_Listing'!$E$16:$E$829,'N1.3_Project_Listing'!$E282, 'N1.3_Project_Listing'!$A$16:$A$829,ET_Risk_SC_Summation[[#Headers],[132kV Reactor]])</f>
        <v>0</v>
      </c>
      <c r="AW282" s="176" cm="1">
        <f t="array" ref="AW282">SUMIFS('N1.3_Project_Listing'!$P$16:$P$829, 'N1.3_Project_Listing'!$E$16:$E$829,'N1.3_Project_Listing'!$E282, 'N1.3_Project_Listing'!$A$16:$A$829,ET_Risk_SC_Summation[[#Headers],[132kV Underground Cable]])</f>
        <v>0</v>
      </c>
      <c r="AX282" s="176" cm="1">
        <f t="array" ref="AX282">SUMIFS('N1.3_Project_Listing'!$P$16:$P$829, 'N1.3_Project_Listing'!$E$16:$E$829,'N1.3_Project_Listing'!$E282, 'N1.3_Project_Listing'!$A$16:$A$829,ET_Risk_SC_Summation[[#Headers],[132kV OHL Conductor]])</f>
        <v>0</v>
      </c>
      <c r="AY282" s="176" cm="1">
        <f t="array" ref="AY282">SUMIFS('N1.3_Project_Listing'!$P$16:$P$829, 'N1.3_Project_Listing'!$E$16:$E$829,'N1.3_Project_Listing'!$E282, 'N1.3_Project_Listing'!$A$16:$A$829,ET_Risk_SC_Summation[[#Headers],[132kV OHL Fittings]])</f>
        <v>0</v>
      </c>
      <c r="AZ282" s="176" cm="1">
        <f t="array" ref="AZ282">SUMIFS('N1.3_Project_Listing'!$P$16:$P$829, 'N1.3_Project_Listing'!$E$16:$E$829,'N1.3_Project_Listing'!$E282, 'N1.3_Project_Listing'!$A$16:$A$829,ET_Risk_SC_Summation[[#Headers],[132kV OHL Tower]])</f>
        <v>0</v>
      </c>
      <c r="BA282" s="176" cm="1">
        <f t="array" ref="BA282">SUMIFS('N1.3_Project_Listing'!$P$16:$P$829, 'N1.3_Project_Listing'!$E$16:$E$829,'N1.3_Project_Listing'!$E282, 'N1.3_Project_Listing'!$A$16:$A$829,ET_Risk_SC_Summation[[#Headers],[275kV Circuit Breaker]])</f>
        <v>0</v>
      </c>
      <c r="BB282" s="176" cm="1">
        <f t="array" ref="BB282">SUMIFS('N1.3_Project_Listing'!$P$16:$P$829, 'N1.3_Project_Listing'!$E$16:$E$829,'N1.3_Project_Listing'!$E282, 'N1.3_Project_Listing'!$A$16:$A$829,ET_Risk_SC_Summation[[#Headers],[275kV Transformer]])</f>
        <v>0</v>
      </c>
      <c r="BC282" s="176" cm="1">
        <f t="array" ref="BC282">SUMIFS('N1.3_Project_Listing'!$P$16:$P$829, 'N1.3_Project_Listing'!$E$16:$E$829,'N1.3_Project_Listing'!$E282, 'N1.3_Project_Listing'!$A$16:$A$829,ET_Risk_SC_Summation[[#Headers],[275kV Reactor]])</f>
        <v>0</v>
      </c>
      <c r="BD282" s="176" cm="1">
        <f t="array" ref="BD282">SUMIFS('N1.3_Project_Listing'!$P$16:$P$829, 'N1.3_Project_Listing'!$E$16:$E$829,'N1.3_Project_Listing'!$E282, 'N1.3_Project_Listing'!$A$16:$A$829,ET_Risk_SC_Summation[[#Headers],[275kV Underground Cable]])</f>
        <v>0</v>
      </c>
      <c r="BE282" s="176" cm="1">
        <f t="array" ref="BE282">SUMIFS('N1.3_Project_Listing'!$P$16:$P$829, 'N1.3_Project_Listing'!$E$16:$E$829,'N1.3_Project_Listing'!$E282, 'N1.3_Project_Listing'!$A$16:$A$829,ET_Risk_SC_Summation[[#Headers],[275kV OHL Conductor]])</f>
        <v>0</v>
      </c>
      <c r="BF282" s="176" cm="1">
        <f t="array" ref="BF282">SUMIFS('N1.3_Project_Listing'!$P$16:$P$829, 'N1.3_Project_Listing'!$E$16:$E$829,'N1.3_Project_Listing'!$E282, 'N1.3_Project_Listing'!$A$16:$A$829,ET_Risk_SC_Summation[[#Headers],[275kV OHL Fittings]])</f>
        <v>0</v>
      </c>
      <c r="BG282" s="176" cm="1">
        <f t="array" ref="BG282">SUMIFS('N1.3_Project_Listing'!$P$16:$P$829, 'N1.3_Project_Listing'!$E$16:$E$829,'N1.3_Project_Listing'!$E282, 'N1.3_Project_Listing'!$A$16:$A$829,ET_Risk_SC_Summation[[#Headers],[275kV OHL Tower]])</f>
        <v>0</v>
      </c>
      <c r="BH282" s="176" cm="1">
        <f t="array" ref="BH282">SUMIFS('N1.3_Project_Listing'!$P$16:$P$829, 'N1.3_Project_Listing'!$E$16:$E$829,'N1.3_Project_Listing'!$E282, 'N1.3_Project_Listing'!$A$16:$A$829,ET_Risk_SC_Summation[[#Headers],[400kV Circuit Breaker]])</f>
        <v>0</v>
      </c>
      <c r="BI282" s="176" cm="1">
        <f t="array" ref="BI282">SUMIFS('N1.3_Project_Listing'!$P$16:$P$829, 'N1.3_Project_Listing'!$E$16:$E$829,'N1.3_Project_Listing'!$E282, 'N1.3_Project_Listing'!$A$16:$A$829,ET_Risk_SC_Summation[[#Headers],[400kV Transformer]])</f>
        <v>0</v>
      </c>
      <c r="BJ282" s="176" cm="1">
        <f t="array" ref="BJ282">SUMIFS('N1.3_Project_Listing'!$P$16:$P$829, 'N1.3_Project_Listing'!$E$16:$E$829,'N1.3_Project_Listing'!$E282, 'N1.3_Project_Listing'!$A$16:$A$829,ET_Risk_SC_Summation[[#Headers],[400kV Reactor]])</f>
        <v>0</v>
      </c>
      <c r="BK282" s="176" cm="1">
        <f t="array" ref="BK282">SUMIFS('N1.3_Project_Listing'!$P$16:$P$829, 'N1.3_Project_Listing'!$E$16:$E$829,'N1.3_Project_Listing'!$E282, 'N1.3_Project_Listing'!$A$16:$A$829,ET_Risk_SC_Summation[[#Headers],[400kV Underground Cable]])</f>
        <v>0</v>
      </c>
      <c r="BL282" s="176" cm="1">
        <f t="array" ref="BL282">SUMIFS('N1.3_Project_Listing'!$P$16:$P$829, 'N1.3_Project_Listing'!$E$16:$E$829,'N1.3_Project_Listing'!$E282, 'N1.3_Project_Listing'!$A$16:$A$829,ET_Risk_SC_Summation[[#Headers],[400kV OHL Conductor]])</f>
        <v>0</v>
      </c>
      <c r="BM282" s="176" cm="1">
        <f t="array" ref="BM282">SUMIFS('N1.3_Project_Listing'!$P$16:$P$829, 'N1.3_Project_Listing'!$E$16:$E$829,'N1.3_Project_Listing'!$E282, 'N1.3_Project_Listing'!$A$16:$A$829,ET_Risk_SC_Summation[[#Headers],[400kV OHL Fittings]])</f>
        <v>0</v>
      </c>
      <c r="BN282" s="176" cm="1">
        <f t="array" ref="BN282">SUMIFS('N1.3_Project_Listing'!$P$16:$P$829, 'N1.3_Project_Listing'!$E$16:$E$829,'N1.3_Project_Listing'!$E282, 'N1.3_Project_Listing'!$A$16:$A$829,ET_Risk_SC_Summation[[#Headers],[400kV OHL Tower]])</f>
        <v>0</v>
      </c>
      <c r="BO282" s="177" t="str">
        <f>IF(SUM(ET_Risk_SC_Summation[[#This Row],[132kV Circuit Breaker]:[400kV OHL Tower]])=0, "n/a", INDEX(ET_Risk_SC_Summation[#Headers],1,MATCH(MAX(ET_Risk_SC_Summation[[#This Row],[132kV Circuit Breaker]:[400kV OHL Tower]]),ET_Risk_SC_Summation[[#This Row],[132kV Circuit Breaker]:[400kV OHL Tower]],0)))</f>
        <v>n/a</v>
      </c>
      <c r="BP282" s="177" t="str">
        <f>IFERROR(INDEX('N0.7_Lookup_References'!$G$77:$G$98,MATCH(ET_Risk_SC_Summation[[#This Row],[Mxx Category]],'N0.7_Lookup_References'!$F$77:$F$98,0)),"")</f>
        <v/>
      </c>
    </row>
    <row r="283" spans="1:68" ht="54">
      <c r="A283" s="160" t="str">
        <f>IFERROR(INDEX(N1.2_Intervention_Types[NARM Asset Category],MATCH('N1.3_Project_Listing'!$C283,N1.2_Intervention_Types[Intervention Type ID],0),1),"")</f>
        <v>Mains</v>
      </c>
      <c r="B283" s="160" t="str">
        <f>IF($D$2="GD",IFERROR(INDEX(N1.2_Intervention_Types[C&amp;V Asset Category (GD)],MATCH('N1.3_Project_Listing'!$C283,N1.2_Intervention_Types[Intervention Type ID],0),1),""),IFERROR(INDEX(N1.2_Intervention_Types[NARM Asset Category],MATCH('N1.3_Project_Listing'!$C283,N1.2_Intervention_Types[Intervention Type ID],0),1),""))</f>
        <v>Mains</v>
      </c>
      <c r="C283" s="67">
        <f>IFERROR(INDEX(N1.2_Intervention_Types[Intervention Type ID],MATCH('N1.3_Project_Listing'!$I283,N1.2_Intervention_Types[Intervention Type],0),1),"")</f>
        <v>1</v>
      </c>
      <c r="D283" s="160" t="str">
        <f>IFERROR(INDEX(N1.2_Intervention_Types[Intervention Category],MATCH('N1.3_Project_Listing'!$C283,N1.2_Intervention_Types[Intervention Type ID],0),1),"")</f>
        <v>Replacement</v>
      </c>
      <c r="E283" s="210" t="s">
        <v>815</v>
      </c>
      <c r="F283" s="236" t="s">
        <v>816</v>
      </c>
      <c r="G283" s="236" t="s">
        <v>181</v>
      </c>
      <c r="H283" s="236" t="s">
        <v>300</v>
      </c>
      <c r="I283" s="151" t="s">
        <v>790</v>
      </c>
      <c r="J283" s="139">
        <v>2029</v>
      </c>
      <c r="K283" s="312">
        <v>1.7490994874708723</v>
      </c>
      <c r="L283" s="312">
        <v>1.7141174977214548</v>
      </c>
      <c r="M283" s="312">
        <v>0</v>
      </c>
      <c r="N283" s="343">
        <v>4.3470461940668489E-2</v>
      </c>
      <c r="O283" s="343">
        <v>7.3578865876858298E-3</v>
      </c>
      <c r="P283" s="365">
        <v>0.82125944903328574</v>
      </c>
      <c r="Q283" s="366">
        <f t="shared" si="25"/>
        <v>3.6112575352982658E-2</v>
      </c>
      <c r="R283" s="368">
        <f t="shared" si="27"/>
        <v>1.7490994874708723</v>
      </c>
      <c r="S283" s="67" t="str">
        <f>IFERROR(INDEX('N0.7_Lookup_References'!$C$13:$C$72,MATCH($A283,'N0.7_Lookup_References'!$B$13:$B$72,0)),"")</f>
        <v>km</v>
      </c>
      <c r="T283" s="338" t="str">
        <f t="shared" si="26"/>
        <v/>
      </c>
      <c r="V283" s="358">
        <v>0</v>
      </c>
      <c r="W283" s="358">
        <v>0</v>
      </c>
      <c r="X283" s="358">
        <v>0</v>
      </c>
      <c r="Y283" s="358">
        <v>0</v>
      </c>
      <c r="Z283" s="358">
        <v>0</v>
      </c>
      <c r="AA283" s="358">
        <v>0</v>
      </c>
      <c r="AB283" s="358">
        <v>0</v>
      </c>
      <c r="AC283" s="358">
        <v>1.5501213401289102</v>
      </c>
      <c r="AD283" s="358">
        <v>0</v>
      </c>
      <c r="AE283" s="358">
        <v>0.19897814734196209</v>
      </c>
      <c r="AF283" s="358">
        <v>1.7141174977214548</v>
      </c>
      <c r="AG283" s="358">
        <v>0</v>
      </c>
      <c r="AH283" s="358">
        <v>0</v>
      </c>
      <c r="AI283" s="358">
        <v>0</v>
      </c>
      <c r="AJ283" s="358">
        <v>0</v>
      </c>
      <c r="AK283" s="358">
        <v>0</v>
      </c>
      <c r="AL283" s="358">
        <v>0</v>
      </c>
      <c r="AM283" s="358">
        <v>0</v>
      </c>
      <c r="AN283" s="358">
        <v>0</v>
      </c>
      <c r="AO283" s="358">
        <v>0</v>
      </c>
      <c r="AP283" s="63">
        <v>1.7490994874708723</v>
      </c>
      <c r="AQ283" s="63">
        <v>1.7141174977214548</v>
      </c>
      <c r="AR283" s="63">
        <v>-3.4981989749417464E-2</v>
      </c>
      <c r="AT283" s="176" cm="1">
        <f t="array" ref="AT283">SUMIFS('N1.3_Project_Listing'!$P$16:$P$829, 'N1.3_Project_Listing'!$E$16:$E$829,'N1.3_Project_Listing'!$E283, 'N1.3_Project_Listing'!$A$16:$A$829,ET_Risk_SC_Summation[[#Headers],[132kV Circuit Breaker]])</f>
        <v>0</v>
      </c>
      <c r="AU283" s="176" cm="1">
        <f t="array" ref="AU283">SUMIFS('N1.3_Project_Listing'!$P$16:$P$829, 'N1.3_Project_Listing'!$E$16:$E$829,'N1.3_Project_Listing'!$E283, 'N1.3_Project_Listing'!$A$16:$A$829,ET_Risk_SC_Summation[[#Headers],[132kV Transformer]])</f>
        <v>0</v>
      </c>
      <c r="AV283" s="176" cm="1">
        <f t="array" ref="AV283">SUMIFS('N1.3_Project_Listing'!$P$16:$P$829, 'N1.3_Project_Listing'!$E$16:$E$829,'N1.3_Project_Listing'!$E283, 'N1.3_Project_Listing'!$A$16:$A$829,ET_Risk_SC_Summation[[#Headers],[132kV Reactor]])</f>
        <v>0</v>
      </c>
      <c r="AW283" s="176" cm="1">
        <f t="array" ref="AW283">SUMIFS('N1.3_Project_Listing'!$P$16:$P$829, 'N1.3_Project_Listing'!$E$16:$E$829,'N1.3_Project_Listing'!$E283, 'N1.3_Project_Listing'!$A$16:$A$829,ET_Risk_SC_Summation[[#Headers],[132kV Underground Cable]])</f>
        <v>0</v>
      </c>
      <c r="AX283" s="176" cm="1">
        <f t="array" ref="AX283">SUMIFS('N1.3_Project_Listing'!$P$16:$P$829, 'N1.3_Project_Listing'!$E$16:$E$829,'N1.3_Project_Listing'!$E283, 'N1.3_Project_Listing'!$A$16:$A$829,ET_Risk_SC_Summation[[#Headers],[132kV OHL Conductor]])</f>
        <v>0</v>
      </c>
      <c r="AY283" s="176" cm="1">
        <f t="array" ref="AY283">SUMIFS('N1.3_Project_Listing'!$P$16:$P$829, 'N1.3_Project_Listing'!$E$16:$E$829,'N1.3_Project_Listing'!$E283, 'N1.3_Project_Listing'!$A$16:$A$829,ET_Risk_SC_Summation[[#Headers],[132kV OHL Fittings]])</f>
        <v>0</v>
      </c>
      <c r="AZ283" s="176" cm="1">
        <f t="array" ref="AZ283">SUMIFS('N1.3_Project_Listing'!$P$16:$P$829, 'N1.3_Project_Listing'!$E$16:$E$829,'N1.3_Project_Listing'!$E283, 'N1.3_Project_Listing'!$A$16:$A$829,ET_Risk_SC_Summation[[#Headers],[132kV OHL Tower]])</f>
        <v>0</v>
      </c>
      <c r="BA283" s="176" cm="1">
        <f t="array" ref="BA283">SUMIFS('N1.3_Project_Listing'!$P$16:$P$829, 'N1.3_Project_Listing'!$E$16:$E$829,'N1.3_Project_Listing'!$E283, 'N1.3_Project_Listing'!$A$16:$A$829,ET_Risk_SC_Summation[[#Headers],[275kV Circuit Breaker]])</f>
        <v>0</v>
      </c>
      <c r="BB283" s="176" cm="1">
        <f t="array" ref="BB283">SUMIFS('N1.3_Project_Listing'!$P$16:$P$829, 'N1.3_Project_Listing'!$E$16:$E$829,'N1.3_Project_Listing'!$E283, 'N1.3_Project_Listing'!$A$16:$A$829,ET_Risk_SC_Summation[[#Headers],[275kV Transformer]])</f>
        <v>0</v>
      </c>
      <c r="BC283" s="176" cm="1">
        <f t="array" ref="BC283">SUMIFS('N1.3_Project_Listing'!$P$16:$P$829, 'N1.3_Project_Listing'!$E$16:$E$829,'N1.3_Project_Listing'!$E283, 'N1.3_Project_Listing'!$A$16:$A$829,ET_Risk_SC_Summation[[#Headers],[275kV Reactor]])</f>
        <v>0</v>
      </c>
      <c r="BD283" s="176" cm="1">
        <f t="array" ref="BD283">SUMIFS('N1.3_Project_Listing'!$P$16:$P$829, 'N1.3_Project_Listing'!$E$16:$E$829,'N1.3_Project_Listing'!$E283, 'N1.3_Project_Listing'!$A$16:$A$829,ET_Risk_SC_Summation[[#Headers],[275kV Underground Cable]])</f>
        <v>0</v>
      </c>
      <c r="BE283" s="176" cm="1">
        <f t="array" ref="BE283">SUMIFS('N1.3_Project_Listing'!$P$16:$P$829, 'N1.3_Project_Listing'!$E$16:$E$829,'N1.3_Project_Listing'!$E283, 'N1.3_Project_Listing'!$A$16:$A$829,ET_Risk_SC_Summation[[#Headers],[275kV OHL Conductor]])</f>
        <v>0</v>
      </c>
      <c r="BF283" s="176" cm="1">
        <f t="array" ref="BF283">SUMIFS('N1.3_Project_Listing'!$P$16:$P$829, 'N1.3_Project_Listing'!$E$16:$E$829,'N1.3_Project_Listing'!$E283, 'N1.3_Project_Listing'!$A$16:$A$829,ET_Risk_SC_Summation[[#Headers],[275kV OHL Fittings]])</f>
        <v>0</v>
      </c>
      <c r="BG283" s="176" cm="1">
        <f t="array" ref="BG283">SUMIFS('N1.3_Project_Listing'!$P$16:$P$829, 'N1.3_Project_Listing'!$E$16:$E$829,'N1.3_Project_Listing'!$E283, 'N1.3_Project_Listing'!$A$16:$A$829,ET_Risk_SC_Summation[[#Headers],[275kV OHL Tower]])</f>
        <v>0</v>
      </c>
      <c r="BH283" s="176" cm="1">
        <f t="array" ref="BH283">SUMIFS('N1.3_Project_Listing'!$P$16:$P$829, 'N1.3_Project_Listing'!$E$16:$E$829,'N1.3_Project_Listing'!$E283, 'N1.3_Project_Listing'!$A$16:$A$829,ET_Risk_SC_Summation[[#Headers],[400kV Circuit Breaker]])</f>
        <v>0</v>
      </c>
      <c r="BI283" s="176" cm="1">
        <f t="array" ref="BI283">SUMIFS('N1.3_Project_Listing'!$P$16:$P$829, 'N1.3_Project_Listing'!$E$16:$E$829,'N1.3_Project_Listing'!$E283, 'N1.3_Project_Listing'!$A$16:$A$829,ET_Risk_SC_Summation[[#Headers],[400kV Transformer]])</f>
        <v>0</v>
      </c>
      <c r="BJ283" s="176" cm="1">
        <f t="array" ref="BJ283">SUMIFS('N1.3_Project_Listing'!$P$16:$P$829, 'N1.3_Project_Listing'!$E$16:$E$829,'N1.3_Project_Listing'!$E283, 'N1.3_Project_Listing'!$A$16:$A$829,ET_Risk_SC_Summation[[#Headers],[400kV Reactor]])</f>
        <v>0</v>
      </c>
      <c r="BK283" s="176" cm="1">
        <f t="array" ref="BK283">SUMIFS('N1.3_Project_Listing'!$P$16:$P$829, 'N1.3_Project_Listing'!$E$16:$E$829,'N1.3_Project_Listing'!$E283, 'N1.3_Project_Listing'!$A$16:$A$829,ET_Risk_SC_Summation[[#Headers],[400kV Underground Cable]])</f>
        <v>0</v>
      </c>
      <c r="BL283" s="176" cm="1">
        <f t="array" ref="BL283">SUMIFS('N1.3_Project_Listing'!$P$16:$P$829, 'N1.3_Project_Listing'!$E$16:$E$829,'N1.3_Project_Listing'!$E283, 'N1.3_Project_Listing'!$A$16:$A$829,ET_Risk_SC_Summation[[#Headers],[400kV OHL Conductor]])</f>
        <v>0</v>
      </c>
      <c r="BM283" s="176" cm="1">
        <f t="array" ref="BM283">SUMIFS('N1.3_Project_Listing'!$P$16:$P$829, 'N1.3_Project_Listing'!$E$16:$E$829,'N1.3_Project_Listing'!$E283, 'N1.3_Project_Listing'!$A$16:$A$829,ET_Risk_SC_Summation[[#Headers],[400kV OHL Fittings]])</f>
        <v>0</v>
      </c>
      <c r="BN283" s="176" cm="1">
        <f t="array" ref="BN283">SUMIFS('N1.3_Project_Listing'!$P$16:$P$829, 'N1.3_Project_Listing'!$E$16:$E$829,'N1.3_Project_Listing'!$E283, 'N1.3_Project_Listing'!$A$16:$A$829,ET_Risk_SC_Summation[[#Headers],[400kV OHL Tower]])</f>
        <v>0</v>
      </c>
      <c r="BO283" s="177" t="str">
        <f>IF(SUM(ET_Risk_SC_Summation[[#This Row],[132kV Circuit Breaker]:[400kV OHL Tower]])=0, "n/a", INDEX(ET_Risk_SC_Summation[#Headers],1,MATCH(MAX(ET_Risk_SC_Summation[[#This Row],[132kV Circuit Breaker]:[400kV OHL Tower]]),ET_Risk_SC_Summation[[#This Row],[132kV Circuit Breaker]:[400kV OHL Tower]],0)))</f>
        <v>n/a</v>
      </c>
      <c r="BP283" s="177" t="str">
        <f>IFERROR(INDEX('N0.7_Lookup_References'!$G$77:$G$98,MATCH(ET_Risk_SC_Summation[[#This Row],[Mxx Category]],'N0.7_Lookup_References'!$F$77:$F$98,0)),"")</f>
        <v/>
      </c>
    </row>
    <row r="284" spans="1:68" ht="54">
      <c r="A284" s="160" t="str">
        <f>IFERROR(INDEX(N1.2_Intervention_Types[NARM Asset Category],MATCH('N1.3_Project_Listing'!$C284,N1.2_Intervention_Types[Intervention Type ID],0),1),"")</f>
        <v>Mains</v>
      </c>
      <c r="B284" s="160" t="str">
        <f>IF($D$2="GD",IFERROR(INDEX(N1.2_Intervention_Types[C&amp;V Asset Category (GD)],MATCH('N1.3_Project_Listing'!$C284,N1.2_Intervention_Types[Intervention Type ID],0),1),""),IFERROR(INDEX(N1.2_Intervention_Types[NARM Asset Category],MATCH('N1.3_Project_Listing'!$C284,N1.2_Intervention_Types[Intervention Type ID],0),1),""))</f>
        <v>Mains</v>
      </c>
      <c r="C284" s="67">
        <f>IFERROR(INDEX(N1.2_Intervention_Types[Intervention Type ID],MATCH('N1.3_Project_Listing'!$I284,N1.2_Intervention_Types[Intervention Type],0),1),"")</f>
        <v>1</v>
      </c>
      <c r="D284" s="160" t="str">
        <f>IFERROR(INDEX(N1.2_Intervention_Types[Intervention Category],MATCH('N1.3_Project_Listing'!$C284,N1.2_Intervention_Types[Intervention Type ID],0),1),"")</f>
        <v>Replacement</v>
      </c>
      <c r="E284" s="210" t="s">
        <v>815</v>
      </c>
      <c r="F284" s="236" t="s">
        <v>816</v>
      </c>
      <c r="G284" s="236" t="s">
        <v>181</v>
      </c>
      <c r="H284" s="236" t="s">
        <v>300</v>
      </c>
      <c r="I284" s="151" t="s">
        <v>790</v>
      </c>
      <c r="J284" s="139">
        <v>2030</v>
      </c>
      <c r="K284" s="312">
        <v>1.7490994874708723</v>
      </c>
      <c r="L284" s="312">
        <v>1.7141174977214548</v>
      </c>
      <c r="M284" s="312">
        <v>0</v>
      </c>
      <c r="N284" s="343">
        <v>4.3470461940668489E-2</v>
      </c>
      <c r="O284" s="343">
        <v>7.3578865876858298E-3</v>
      </c>
      <c r="P284" s="365">
        <v>0.82125944903328574</v>
      </c>
      <c r="Q284" s="366">
        <f t="shared" si="25"/>
        <v>3.6112575352982658E-2</v>
      </c>
      <c r="R284" s="368">
        <f t="shared" si="27"/>
        <v>1.7490994874708723</v>
      </c>
      <c r="S284" s="67" t="str">
        <f>IFERROR(INDEX('N0.7_Lookup_References'!$C$13:$C$72,MATCH($A284,'N0.7_Lookup_References'!$B$13:$B$72,0)),"")</f>
        <v>km</v>
      </c>
      <c r="T284" s="338" t="str">
        <f t="shared" si="26"/>
        <v/>
      </c>
      <c r="V284" s="358">
        <v>0</v>
      </c>
      <c r="W284" s="358">
        <v>0</v>
      </c>
      <c r="X284" s="358">
        <v>0</v>
      </c>
      <c r="Y284" s="358">
        <v>0</v>
      </c>
      <c r="Z284" s="358">
        <v>0</v>
      </c>
      <c r="AA284" s="358">
        <v>0</v>
      </c>
      <c r="AB284" s="358">
        <v>0</v>
      </c>
      <c r="AC284" s="358">
        <v>1.5501213401289102</v>
      </c>
      <c r="AD284" s="358">
        <v>0</v>
      </c>
      <c r="AE284" s="358">
        <v>0.19897814734196209</v>
      </c>
      <c r="AF284" s="358">
        <v>1.7141174977214548</v>
      </c>
      <c r="AG284" s="358">
        <v>0</v>
      </c>
      <c r="AH284" s="358">
        <v>0</v>
      </c>
      <c r="AI284" s="358">
        <v>0</v>
      </c>
      <c r="AJ284" s="358">
        <v>0</v>
      </c>
      <c r="AK284" s="358">
        <v>0</v>
      </c>
      <c r="AL284" s="358">
        <v>0</v>
      </c>
      <c r="AM284" s="358">
        <v>0</v>
      </c>
      <c r="AN284" s="358">
        <v>0</v>
      </c>
      <c r="AO284" s="358">
        <v>0</v>
      </c>
      <c r="AP284" s="63">
        <v>1.7490994874708723</v>
      </c>
      <c r="AQ284" s="63">
        <v>1.7141174977214548</v>
      </c>
      <c r="AR284" s="63">
        <v>-3.4981989749417464E-2</v>
      </c>
      <c r="AT284" s="176" cm="1">
        <f t="array" ref="AT284">SUMIFS('N1.3_Project_Listing'!$P$16:$P$829, 'N1.3_Project_Listing'!$E$16:$E$829,'N1.3_Project_Listing'!$E284, 'N1.3_Project_Listing'!$A$16:$A$829,ET_Risk_SC_Summation[[#Headers],[132kV Circuit Breaker]])</f>
        <v>0</v>
      </c>
      <c r="AU284" s="176" cm="1">
        <f t="array" ref="AU284">SUMIFS('N1.3_Project_Listing'!$P$16:$P$829, 'N1.3_Project_Listing'!$E$16:$E$829,'N1.3_Project_Listing'!$E284, 'N1.3_Project_Listing'!$A$16:$A$829,ET_Risk_SC_Summation[[#Headers],[132kV Transformer]])</f>
        <v>0</v>
      </c>
      <c r="AV284" s="176" cm="1">
        <f t="array" ref="AV284">SUMIFS('N1.3_Project_Listing'!$P$16:$P$829, 'N1.3_Project_Listing'!$E$16:$E$829,'N1.3_Project_Listing'!$E284, 'N1.3_Project_Listing'!$A$16:$A$829,ET_Risk_SC_Summation[[#Headers],[132kV Reactor]])</f>
        <v>0</v>
      </c>
      <c r="AW284" s="176" cm="1">
        <f t="array" ref="AW284">SUMIFS('N1.3_Project_Listing'!$P$16:$P$829, 'N1.3_Project_Listing'!$E$16:$E$829,'N1.3_Project_Listing'!$E284, 'N1.3_Project_Listing'!$A$16:$A$829,ET_Risk_SC_Summation[[#Headers],[132kV Underground Cable]])</f>
        <v>0</v>
      </c>
      <c r="AX284" s="176" cm="1">
        <f t="array" ref="AX284">SUMIFS('N1.3_Project_Listing'!$P$16:$P$829, 'N1.3_Project_Listing'!$E$16:$E$829,'N1.3_Project_Listing'!$E284, 'N1.3_Project_Listing'!$A$16:$A$829,ET_Risk_SC_Summation[[#Headers],[132kV OHL Conductor]])</f>
        <v>0</v>
      </c>
      <c r="AY284" s="176" cm="1">
        <f t="array" ref="AY284">SUMIFS('N1.3_Project_Listing'!$P$16:$P$829, 'N1.3_Project_Listing'!$E$16:$E$829,'N1.3_Project_Listing'!$E284, 'N1.3_Project_Listing'!$A$16:$A$829,ET_Risk_SC_Summation[[#Headers],[132kV OHL Fittings]])</f>
        <v>0</v>
      </c>
      <c r="AZ284" s="176" cm="1">
        <f t="array" ref="AZ284">SUMIFS('N1.3_Project_Listing'!$P$16:$P$829, 'N1.3_Project_Listing'!$E$16:$E$829,'N1.3_Project_Listing'!$E284, 'N1.3_Project_Listing'!$A$16:$A$829,ET_Risk_SC_Summation[[#Headers],[132kV OHL Tower]])</f>
        <v>0</v>
      </c>
      <c r="BA284" s="176" cm="1">
        <f t="array" ref="BA284">SUMIFS('N1.3_Project_Listing'!$P$16:$P$829, 'N1.3_Project_Listing'!$E$16:$E$829,'N1.3_Project_Listing'!$E284, 'N1.3_Project_Listing'!$A$16:$A$829,ET_Risk_SC_Summation[[#Headers],[275kV Circuit Breaker]])</f>
        <v>0</v>
      </c>
      <c r="BB284" s="176" cm="1">
        <f t="array" ref="BB284">SUMIFS('N1.3_Project_Listing'!$P$16:$P$829, 'N1.3_Project_Listing'!$E$16:$E$829,'N1.3_Project_Listing'!$E284, 'N1.3_Project_Listing'!$A$16:$A$829,ET_Risk_SC_Summation[[#Headers],[275kV Transformer]])</f>
        <v>0</v>
      </c>
      <c r="BC284" s="176" cm="1">
        <f t="array" ref="BC284">SUMIFS('N1.3_Project_Listing'!$P$16:$P$829, 'N1.3_Project_Listing'!$E$16:$E$829,'N1.3_Project_Listing'!$E284, 'N1.3_Project_Listing'!$A$16:$A$829,ET_Risk_SC_Summation[[#Headers],[275kV Reactor]])</f>
        <v>0</v>
      </c>
      <c r="BD284" s="176" cm="1">
        <f t="array" ref="BD284">SUMIFS('N1.3_Project_Listing'!$P$16:$P$829, 'N1.3_Project_Listing'!$E$16:$E$829,'N1.3_Project_Listing'!$E284, 'N1.3_Project_Listing'!$A$16:$A$829,ET_Risk_SC_Summation[[#Headers],[275kV Underground Cable]])</f>
        <v>0</v>
      </c>
      <c r="BE284" s="176" cm="1">
        <f t="array" ref="BE284">SUMIFS('N1.3_Project_Listing'!$P$16:$P$829, 'N1.3_Project_Listing'!$E$16:$E$829,'N1.3_Project_Listing'!$E284, 'N1.3_Project_Listing'!$A$16:$A$829,ET_Risk_SC_Summation[[#Headers],[275kV OHL Conductor]])</f>
        <v>0</v>
      </c>
      <c r="BF284" s="176" cm="1">
        <f t="array" ref="BF284">SUMIFS('N1.3_Project_Listing'!$P$16:$P$829, 'N1.3_Project_Listing'!$E$16:$E$829,'N1.3_Project_Listing'!$E284, 'N1.3_Project_Listing'!$A$16:$A$829,ET_Risk_SC_Summation[[#Headers],[275kV OHL Fittings]])</f>
        <v>0</v>
      </c>
      <c r="BG284" s="176" cm="1">
        <f t="array" ref="BG284">SUMIFS('N1.3_Project_Listing'!$P$16:$P$829, 'N1.3_Project_Listing'!$E$16:$E$829,'N1.3_Project_Listing'!$E284, 'N1.3_Project_Listing'!$A$16:$A$829,ET_Risk_SC_Summation[[#Headers],[275kV OHL Tower]])</f>
        <v>0</v>
      </c>
      <c r="BH284" s="176" cm="1">
        <f t="array" ref="BH284">SUMIFS('N1.3_Project_Listing'!$P$16:$P$829, 'N1.3_Project_Listing'!$E$16:$E$829,'N1.3_Project_Listing'!$E284, 'N1.3_Project_Listing'!$A$16:$A$829,ET_Risk_SC_Summation[[#Headers],[400kV Circuit Breaker]])</f>
        <v>0</v>
      </c>
      <c r="BI284" s="176" cm="1">
        <f t="array" ref="BI284">SUMIFS('N1.3_Project_Listing'!$P$16:$P$829, 'N1.3_Project_Listing'!$E$16:$E$829,'N1.3_Project_Listing'!$E284, 'N1.3_Project_Listing'!$A$16:$A$829,ET_Risk_SC_Summation[[#Headers],[400kV Transformer]])</f>
        <v>0</v>
      </c>
      <c r="BJ284" s="176" cm="1">
        <f t="array" ref="BJ284">SUMIFS('N1.3_Project_Listing'!$P$16:$P$829, 'N1.3_Project_Listing'!$E$16:$E$829,'N1.3_Project_Listing'!$E284, 'N1.3_Project_Listing'!$A$16:$A$829,ET_Risk_SC_Summation[[#Headers],[400kV Reactor]])</f>
        <v>0</v>
      </c>
      <c r="BK284" s="176" cm="1">
        <f t="array" ref="BK284">SUMIFS('N1.3_Project_Listing'!$P$16:$P$829, 'N1.3_Project_Listing'!$E$16:$E$829,'N1.3_Project_Listing'!$E284, 'N1.3_Project_Listing'!$A$16:$A$829,ET_Risk_SC_Summation[[#Headers],[400kV Underground Cable]])</f>
        <v>0</v>
      </c>
      <c r="BL284" s="176" cm="1">
        <f t="array" ref="BL284">SUMIFS('N1.3_Project_Listing'!$P$16:$P$829, 'N1.3_Project_Listing'!$E$16:$E$829,'N1.3_Project_Listing'!$E284, 'N1.3_Project_Listing'!$A$16:$A$829,ET_Risk_SC_Summation[[#Headers],[400kV OHL Conductor]])</f>
        <v>0</v>
      </c>
      <c r="BM284" s="176" cm="1">
        <f t="array" ref="BM284">SUMIFS('N1.3_Project_Listing'!$P$16:$P$829, 'N1.3_Project_Listing'!$E$16:$E$829,'N1.3_Project_Listing'!$E284, 'N1.3_Project_Listing'!$A$16:$A$829,ET_Risk_SC_Summation[[#Headers],[400kV OHL Fittings]])</f>
        <v>0</v>
      </c>
      <c r="BN284" s="176" cm="1">
        <f t="array" ref="BN284">SUMIFS('N1.3_Project_Listing'!$P$16:$P$829, 'N1.3_Project_Listing'!$E$16:$E$829,'N1.3_Project_Listing'!$E284, 'N1.3_Project_Listing'!$A$16:$A$829,ET_Risk_SC_Summation[[#Headers],[400kV OHL Tower]])</f>
        <v>0</v>
      </c>
      <c r="BO284" s="177" t="str">
        <f>IF(SUM(ET_Risk_SC_Summation[[#This Row],[132kV Circuit Breaker]:[400kV OHL Tower]])=0, "n/a", INDEX(ET_Risk_SC_Summation[#Headers],1,MATCH(MAX(ET_Risk_SC_Summation[[#This Row],[132kV Circuit Breaker]:[400kV OHL Tower]]),ET_Risk_SC_Summation[[#This Row],[132kV Circuit Breaker]:[400kV OHL Tower]],0)))</f>
        <v>n/a</v>
      </c>
      <c r="BP284" s="177" t="str">
        <f>IFERROR(INDEX('N0.7_Lookup_References'!$G$77:$G$98,MATCH(ET_Risk_SC_Summation[[#This Row],[Mxx Category]],'N0.7_Lookup_References'!$F$77:$F$98,0)),"")</f>
        <v/>
      </c>
    </row>
    <row r="285" spans="1:68" ht="54">
      <c r="A285" s="160" t="str">
        <f>IFERROR(INDEX(N1.2_Intervention_Types[NARM Asset Category],MATCH('N1.3_Project_Listing'!$C285,N1.2_Intervention_Types[Intervention Type ID],0),1),"")</f>
        <v>Mains</v>
      </c>
      <c r="B285" s="160" t="str">
        <f>IF($D$2="GD",IFERROR(INDEX(N1.2_Intervention_Types[C&amp;V Asset Category (GD)],MATCH('N1.3_Project_Listing'!$C285,N1.2_Intervention_Types[Intervention Type ID],0),1),""),IFERROR(INDEX(N1.2_Intervention_Types[NARM Asset Category],MATCH('N1.3_Project_Listing'!$C285,N1.2_Intervention_Types[Intervention Type ID],0),1),""))</f>
        <v>Mains</v>
      </c>
      <c r="C285" s="67">
        <f>IFERROR(INDEX(N1.2_Intervention_Types[Intervention Type ID],MATCH('N1.3_Project_Listing'!$I285,N1.2_Intervention_Types[Intervention Type],0),1),"")</f>
        <v>1</v>
      </c>
      <c r="D285" s="160" t="str">
        <f>IFERROR(INDEX(N1.2_Intervention_Types[Intervention Category],MATCH('N1.3_Project_Listing'!$C285,N1.2_Intervention_Types[Intervention Type ID],0),1),"")</f>
        <v>Replacement</v>
      </c>
      <c r="E285" s="210" t="s">
        <v>815</v>
      </c>
      <c r="F285" s="236" t="s">
        <v>816</v>
      </c>
      <c r="G285" s="236" t="s">
        <v>181</v>
      </c>
      <c r="H285" s="236" t="s">
        <v>300</v>
      </c>
      <c r="I285" s="151" t="s">
        <v>790</v>
      </c>
      <c r="J285" s="139">
        <v>2031</v>
      </c>
      <c r="K285" s="312">
        <v>1.7490994874708723</v>
      </c>
      <c r="L285" s="312">
        <v>1.7141174977214548</v>
      </c>
      <c r="M285" s="312">
        <v>0</v>
      </c>
      <c r="N285" s="343">
        <v>4.3470461940668489E-2</v>
      </c>
      <c r="O285" s="343">
        <v>7.3578865876858298E-3</v>
      </c>
      <c r="P285" s="365">
        <v>0.82125944903328574</v>
      </c>
      <c r="Q285" s="366">
        <f t="shared" si="25"/>
        <v>3.6112575352982658E-2</v>
      </c>
      <c r="R285" s="368">
        <f t="shared" si="27"/>
        <v>1.7490994874708723</v>
      </c>
      <c r="S285" s="67" t="str">
        <f>IFERROR(INDEX('N0.7_Lookup_References'!$C$13:$C$72,MATCH($A285,'N0.7_Lookup_References'!$B$13:$B$72,0)),"")</f>
        <v>km</v>
      </c>
      <c r="T285" s="338" t="str">
        <f t="shared" si="26"/>
        <v/>
      </c>
      <c r="V285" s="358">
        <v>0</v>
      </c>
      <c r="W285" s="358">
        <v>0</v>
      </c>
      <c r="X285" s="358">
        <v>0</v>
      </c>
      <c r="Y285" s="358">
        <v>0</v>
      </c>
      <c r="Z285" s="358">
        <v>0</v>
      </c>
      <c r="AA285" s="358">
        <v>0</v>
      </c>
      <c r="AB285" s="358">
        <v>0</v>
      </c>
      <c r="AC285" s="358">
        <v>1.5501213401289102</v>
      </c>
      <c r="AD285" s="358">
        <v>0</v>
      </c>
      <c r="AE285" s="358">
        <v>0.19897814734196209</v>
      </c>
      <c r="AF285" s="358">
        <v>1.7141174977214548</v>
      </c>
      <c r="AG285" s="358">
        <v>0</v>
      </c>
      <c r="AH285" s="358">
        <v>0</v>
      </c>
      <c r="AI285" s="358">
        <v>0</v>
      </c>
      <c r="AJ285" s="358">
        <v>0</v>
      </c>
      <c r="AK285" s="358">
        <v>0</v>
      </c>
      <c r="AL285" s="358">
        <v>0</v>
      </c>
      <c r="AM285" s="358">
        <v>0</v>
      </c>
      <c r="AN285" s="358">
        <v>0</v>
      </c>
      <c r="AO285" s="358">
        <v>0</v>
      </c>
      <c r="AP285" s="63">
        <v>1.7490994874708723</v>
      </c>
      <c r="AQ285" s="63">
        <v>1.7141174977214548</v>
      </c>
      <c r="AR285" s="63">
        <v>-3.4981989749417464E-2</v>
      </c>
      <c r="AT285" s="176" cm="1">
        <f t="array" ref="AT285">SUMIFS('N1.3_Project_Listing'!$P$16:$P$829, 'N1.3_Project_Listing'!$E$16:$E$829,'N1.3_Project_Listing'!$E285, 'N1.3_Project_Listing'!$A$16:$A$829,ET_Risk_SC_Summation[[#Headers],[132kV Circuit Breaker]])</f>
        <v>0</v>
      </c>
      <c r="AU285" s="176" cm="1">
        <f t="array" ref="AU285">SUMIFS('N1.3_Project_Listing'!$P$16:$P$829, 'N1.3_Project_Listing'!$E$16:$E$829,'N1.3_Project_Listing'!$E285, 'N1.3_Project_Listing'!$A$16:$A$829,ET_Risk_SC_Summation[[#Headers],[132kV Transformer]])</f>
        <v>0</v>
      </c>
      <c r="AV285" s="176" cm="1">
        <f t="array" ref="AV285">SUMIFS('N1.3_Project_Listing'!$P$16:$P$829, 'N1.3_Project_Listing'!$E$16:$E$829,'N1.3_Project_Listing'!$E285, 'N1.3_Project_Listing'!$A$16:$A$829,ET_Risk_SC_Summation[[#Headers],[132kV Reactor]])</f>
        <v>0</v>
      </c>
      <c r="AW285" s="176" cm="1">
        <f t="array" ref="AW285">SUMIFS('N1.3_Project_Listing'!$P$16:$P$829, 'N1.3_Project_Listing'!$E$16:$E$829,'N1.3_Project_Listing'!$E285, 'N1.3_Project_Listing'!$A$16:$A$829,ET_Risk_SC_Summation[[#Headers],[132kV Underground Cable]])</f>
        <v>0</v>
      </c>
      <c r="AX285" s="176" cm="1">
        <f t="array" ref="AX285">SUMIFS('N1.3_Project_Listing'!$P$16:$P$829, 'N1.3_Project_Listing'!$E$16:$E$829,'N1.3_Project_Listing'!$E285, 'N1.3_Project_Listing'!$A$16:$A$829,ET_Risk_SC_Summation[[#Headers],[132kV OHL Conductor]])</f>
        <v>0</v>
      </c>
      <c r="AY285" s="176" cm="1">
        <f t="array" ref="AY285">SUMIFS('N1.3_Project_Listing'!$P$16:$P$829, 'N1.3_Project_Listing'!$E$16:$E$829,'N1.3_Project_Listing'!$E285, 'N1.3_Project_Listing'!$A$16:$A$829,ET_Risk_SC_Summation[[#Headers],[132kV OHL Fittings]])</f>
        <v>0</v>
      </c>
      <c r="AZ285" s="176" cm="1">
        <f t="array" ref="AZ285">SUMIFS('N1.3_Project_Listing'!$P$16:$P$829, 'N1.3_Project_Listing'!$E$16:$E$829,'N1.3_Project_Listing'!$E285, 'N1.3_Project_Listing'!$A$16:$A$829,ET_Risk_SC_Summation[[#Headers],[132kV OHL Tower]])</f>
        <v>0</v>
      </c>
      <c r="BA285" s="176" cm="1">
        <f t="array" ref="BA285">SUMIFS('N1.3_Project_Listing'!$P$16:$P$829, 'N1.3_Project_Listing'!$E$16:$E$829,'N1.3_Project_Listing'!$E285, 'N1.3_Project_Listing'!$A$16:$A$829,ET_Risk_SC_Summation[[#Headers],[275kV Circuit Breaker]])</f>
        <v>0</v>
      </c>
      <c r="BB285" s="176" cm="1">
        <f t="array" ref="BB285">SUMIFS('N1.3_Project_Listing'!$P$16:$P$829, 'N1.3_Project_Listing'!$E$16:$E$829,'N1.3_Project_Listing'!$E285, 'N1.3_Project_Listing'!$A$16:$A$829,ET_Risk_SC_Summation[[#Headers],[275kV Transformer]])</f>
        <v>0</v>
      </c>
      <c r="BC285" s="176" cm="1">
        <f t="array" ref="BC285">SUMIFS('N1.3_Project_Listing'!$P$16:$P$829, 'N1.3_Project_Listing'!$E$16:$E$829,'N1.3_Project_Listing'!$E285, 'N1.3_Project_Listing'!$A$16:$A$829,ET_Risk_SC_Summation[[#Headers],[275kV Reactor]])</f>
        <v>0</v>
      </c>
      <c r="BD285" s="176" cm="1">
        <f t="array" ref="BD285">SUMIFS('N1.3_Project_Listing'!$P$16:$P$829, 'N1.3_Project_Listing'!$E$16:$E$829,'N1.3_Project_Listing'!$E285, 'N1.3_Project_Listing'!$A$16:$A$829,ET_Risk_SC_Summation[[#Headers],[275kV Underground Cable]])</f>
        <v>0</v>
      </c>
      <c r="BE285" s="176" cm="1">
        <f t="array" ref="BE285">SUMIFS('N1.3_Project_Listing'!$P$16:$P$829, 'N1.3_Project_Listing'!$E$16:$E$829,'N1.3_Project_Listing'!$E285, 'N1.3_Project_Listing'!$A$16:$A$829,ET_Risk_SC_Summation[[#Headers],[275kV OHL Conductor]])</f>
        <v>0</v>
      </c>
      <c r="BF285" s="176" cm="1">
        <f t="array" ref="BF285">SUMIFS('N1.3_Project_Listing'!$P$16:$P$829, 'N1.3_Project_Listing'!$E$16:$E$829,'N1.3_Project_Listing'!$E285, 'N1.3_Project_Listing'!$A$16:$A$829,ET_Risk_SC_Summation[[#Headers],[275kV OHL Fittings]])</f>
        <v>0</v>
      </c>
      <c r="BG285" s="176" cm="1">
        <f t="array" ref="BG285">SUMIFS('N1.3_Project_Listing'!$P$16:$P$829, 'N1.3_Project_Listing'!$E$16:$E$829,'N1.3_Project_Listing'!$E285, 'N1.3_Project_Listing'!$A$16:$A$829,ET_Risk_SC_Summation[[#Headers],[275kV OHL Tower]])</f>
        <v>0</v>
      </c>
      <c r="BH285" s="176" cm="1">
        <f t="array" ref="BH285">SUMIFS('N1.3_Project_Listing'!$P$16:$P$829, 'N1.3_Project_Listing'!$E$16:$E$829,'N1.3_Project_Listing'!$E285, 'N1.3_Project_Listing'!$A$16:$A$829,ET_Risk_SC_Summation[[#Headers],[400kV Circuit Breaker]])</f>
        <v>0</v>
      </c>
      <c r="BI285" s="176" cm="1">
        <f t="array" ref="BI285">SUMIFS('N1.3_Project_Listing'!$P$16:$P$829, 'N1.3_Project_Listing'!$E$16:$E$829,'N1.3_Project_Listing'!$E285, 'N1.3_Project_Listing'!$A$16:$A$829,ET_Risk_SC_Summation[[#Headers],[400kV Transformer]])</f>
        <v>0</v>
      </c>
      <c r="BJ285" s="176" cm="1">
        <f t="array" ref="BJ285">SUMIFS('N1.3_Project_Listing'!$P$16:$P$829, 'N1.3_Project_Listing'!$E$16:$E$829,'N1.3_Project_Listing'!$E285, 'N1.3_Project_Listing'!$A$16:$A$829,ET_Risk_SC_Summation[[#Headers],[400kV Reactor]])</f>
        <v>0</v>
      </c>
      <c r="BK285" s="176" cm="1">
        <f t="array" ref="BK285">SUMIFS('N1.3_Project_Listing'!$P$16:$P$829, 'N1.3_Project_Listing'!$E$16:$E$829,'N1.3_Project_Listing'!$E285, 'N1.3_Project_Listing'!$A$16:$A$829,ET_Risk_SC_Summation[[#Headers],[400kV Underground Cable]])</f>
        <v>0</v>
      </c>
      <c r="BL285" s="176" cm="1">
        <f t="array" ref="BL285">SUMIFS('N1.3_Project_Listing'!$P$16:$P$829, 'N1.3_Project_Listing'!$E$16:$E$829,'N1.3_Project_Listing'!$E285, 'N1.3_Project_Listing'!$A$16:$A$829,ET_Risk_SC_Summation[[#Headers],[400kV OHL Conductor]])</f>
        <v>0</v>
      </c>
      <c r="BM285" s="176" cm="1">
        <f t="array" ref="BM285">SUMIFS('N1.3_Project_Listing'!$P$16:$P$829, 'N1.3_Project_Listing'!$E$16:$E$829,'N1.3_Project_Listing'!$E285, 'N1.3_Project_Listing'!$A$16:$A$829,ET_Risk_SC_Summation[[#Headers],[400kV OHL Fittings]])</f>
        <v>0</v>
      </c>
      <c r="BN285" s="176" cm="1">
        <f t="array" ref="BN285">SUMIFS('N1.3_Project_Listing'!$P$16:$P$829, 'N1.3_Project_Listing'!$E$16:$E$829,'N1.3_Project_Listing'!$E285, 'N1.3_Project_Listing'!$A$16:$A$829,ET_Risk_SC_Summation[[#Headers],[400kV OHL Tower]])</f>
        <v>0</v>
      </c>
      <c r="BO285" s="177" t="str">
        <f>IF(SUM(ET_Risk_SC_Summation[[#This Row],[132kV Circuit Breaker]:[400kV OHL Tower]])=0, "n/a", INDEX(ET_Risk_SC_Summation[#Headers],1,MATCH(MAX(ET_Risk_SC_Summation[[#This Row],[132kV Circuit Breaker]:[400kV OHL Tower]]),ET_Risk_SC_Summation[[#This Row],[132kV Circuit Breaker]:[400kV OHL Tower]],0)))</f>
        <v>n/a</v>
      </c>
      <c r="BP285" s="177" t="str">
        <f>IFERROR(INDEX('N0.7_Lookup_References'!$G$77:$G$98,MATCH(ET_Risk_SC_Summation[[#This Row],[Mxx Category]],'N0.7_Lookup_References'!$F$77:$F$98,0)),"")</f>
        <v/>
      </c>
    </row>
    <row r="286" spans="1:68" ht="54">
      <c r="A286" s="160" t="str">
        <f>IFERROR(INDEX(N1.2_Intervention_Types[NARM Asset Category],MATCH('N1.3_Project_Listing'!$C286,N1.2_Intervention_Types[Intervention Type ID],0),1),"")</f>
        <v>Mains</v>
      </c>
      <c r="B286" s="160" t="str">
        <f>IF($D$2="GD",IFERROR(INDEX(N1.2_Intervention_Types[C&amp;V Asset Category (GD)],MATCH('N1.3_Project_Listing'!$C286,N1.2_Intervention_Types[Intervention Type ID],0),1),""),IFERROR(INDEX(N1.2_Intervention_Types[NARM Asset Category],MATCH('N1.3_Project_Listing'!$C286,N1.2_Intervention_Types[Intervention Type ID],0),1),""))</f>
        <v>Mains</v>
      </c>
      <c r="C286" s="67">
        <f>IFERROR(INDEX(N1.2_Intervention_Types[Intervention Type ID],MATCH('N1.3_Project_Listing'!$I286,N1.2_Intervention_Types[Intervention Type],0),1),"")</f>
        <v>1</v>
      </c>
      <c r="D286" s="160" t="str">
        <f>IFERROR(INDEX(N1.2_Intervention_Types[Intervention Category],MATCH('N1.3_Project_Listing'!$C286,N1.2_Intervention_Types[Intervention Type ID],0),1),"")</f>
        <v>Replacement</v>
      </c>
      <c r="E286" s="210" t="s">
        <v>817</v>
      </c>
      <c r="F286" s="236" t="s">
        <v>818</v>
      </c>
      <c r="G286" s="236" t="s">
        <v>181</v>
      </c>
      <c r="H286" s="236" t="s">
        <v>300</v>
      </c>
      <c r="I286" s="151" t="s">
        <v>790</v>
      </c>
      <c r="J286" s="139">
        <v>2027</v>
      </c>
      <c r="K286" s="312">
        <v>0.55869437582389647</v>
      </c>
      <c r="L286" s="312">
        <v>0.54752048830741851</v>
      </c>
      <c r="M286" s="312">
        <v>0</v>
      </c>
      <c r="N286" s="343">
        <v>6.4450598561109499E-3</v>
      </c>
      <c r="O286" s="343">
        <v>1.3382298942333241E-3</v>
      </c>
      <c r="P286" s="365">
        <v>8.4056174935142836E-2</v>
      </c>
      <c r="Q286" s="366">
        <f t="shared" si="25"/>
        <v>5.1068299618776255E-3</v>
      </c>
      <c r="R286" s="368">
        <f t="shared" si="27"/>
        <v>0.55869437582389647</v>
      </c>
      <c r="S286" s="67" t="str">
        <f>IFERROR(INDEX('N0.7_Lookup_References'!$C$13:$C$72,MATCH($A286,'N0.7_Lookup_References'!$B$13:$B$72,0)),"")</f>
        <v>km</v>
      </c>
      <c r="T286" s="338" t="str">
        <f t="shared" si="26"/>
        <v/>
      </c>
      <c r="V286" s="358">
        <v>0</v>
      </c>
      <c r="W286" s="358">
        <v>0</v>
      </c>
      <c r="X286" s="358">
        <v>0</v>
      </c>
      <c r="Y286" s="358">
        <v>0</v>
      </c>
      <c r="Z286" s="358">
        <v>0</v>
      </c>
      <c r="AA286" s="358">
        <v>0.55869437582389647</v>
      </c>
      <c r="AB286" s="358">
        <v>0</v>
      </c>
      <c r="AC286" s="358">
        <v>0</v>
      </c>
      <c r="AD286" s="358">
        <v>0</v>
      </c>
      <c r="AE286" s="358">
        <v>0</v>
      </c>
      <c r="AF286" s="358">
        <v>0.54752048830741851</v>
      </c>
      <c r="AG286" s="358">
        <v>0</v>
      </c>
      <c r="AH286" s="358">
        <v>0</v>
      </c>
      <c r="AI286" s="358">
        <v>0</v>
      </c>
      <c r="AJ286" s="358">
        <v>0</v>
      </c>
      <c r="AK286" s="358">
        <v>0</v>
      </c>
      <c r="AL286" s="358">
        <v>0</v>
      </c>
      <c r="AM286" s="358">
        <v>0</v>
      </c>
      <c r="AN286" s="358">
        <v>0</v>
      </c>
      <c r="AO286" s="358">
        <v>0</v>
      </c>
      <c r="AP286" s="63">
        <v>0.55869437582389647</v>
      </c>
      <c r="AQ286" s="63">
        <v>0.54752048830741851</v>
      </c>
      <c r="AR286" s="63">
        <v>-1.1173887516477965E-2</v>
      </c>
      <c r="AT286" s="176" cm="1">
        <f t="array" ref="AT286">SUMIFS('N1.3_Project_Listing'!$P$16:$P$829, 'N1.3_Project_Listing'!$E$16:$E$829,'N1.3_Project_Listing'!$E286, 'N1.3_Project_Listing'!$A$16:$A$829,ET_Risk_SC_Summation[[#Headers],[132kV Circuit Breaker]])</f>
        <v>0</v>
      </c>
      <c r="AU286" s="176" cm="1">
        <f t="array" ref="AU286">SUMIFS('N1.3_Project_Listing'!$P$16:$P$829, 'N1.3_Project_Listing'!$E$16:$E$829,'N1.3_Project_Listing'!$E286, 'N1.3_Project_Listing'!$A$16:$A$829,ET_Risk_SC_Summation[[#Headers],[132kV Transformer]])</f>
        <v>0</v>
      </c>
      <c r="AV286" s="176" cm="1">
        <f t="array" ref="AV286">SUMIFS('N1.3_Project_Listing'!$P$16:$P$829, 'N1.3_Project_Listing'!$E$16:$E$829,'N1.3_Project_Listing'!$E286, 'N1.3_Project_Listing'!$A$16:$A$829,ET_Risk_SC_Summation[[#Headers],[132kV Reactor]])</f>
        <v>0</v>
      </c>
      <c r="AW286" s="176" cm="1">
        <f t="array" ref="AW286">SUMIFS('N1.3_Project_Listing'!$P$16:$P$829, 'N1.3_Project_Listing'!$E$16:$E$829,'N1.3_Project_Listing'!$E286, 'N1.3_Project_Listing'!$A$16:$A$829,ET_Risk_SC_Summation[[#Headers],[132kV Underground Cable]])</f>
        <v>0</v>
      </c>
      <c r="AX286" s="176" cm="1">
        <f t="array" ref="AX286">SUMIFS('N1.3_Project_Listing'!$P$16:$P$829, 'N1.3_Project_Listing'!$E$16:$E$829,'N1.3_Project_Listing'!$E286, 'N1.3_Project_Listing'!$A$16:$A$829,ET_Risk_SC_Summation[[#Headers],[132kV OHL Conductor]])</f>
        <v>0</v>
      </c>
      <c r="AY286" s="176" cm="1">
        <f t="array" ref="AY286">SUMIFS('N1.3_Project_Listing'!$P$16:$P$829, 'N1.3_Project_Listing'!$E$16:$E$829,'N1.3_Project_Listing'!$E286, 'N1.3_Project_Listing'!$A$16:$A$829,ET_Risk_SC_Summation[[#Headers],[132kV OHL Fittings]])</f>
        <v>0</v>
      </c>
      <c r="AZ286" s="176" cm="1">
        <f t="array" ref="AZ286">SUMIFS('N1.3_Project_Listing'!$P$16:$P$829, 'N1.3_Project_Listing'!$E$16:$E$829,'N1.3_Project_Listing'!$E286, 'N1.3_Project_Listing'!$A$16:$A$829,ET_Risk_SC_Summation[[#Headers],[132kV OHL Tower]])</f>
        <v>0</v>
      </c>
      <c r="BA286" s="176" cm="1">
        <f t="array" ref="BA286">SUMIFS('N1.3_Project_Listing'!$P$16:$P$829, 'N1.3_Project_Listing'!$E$16:$E$829,'N1.3_Project_Listing'!$E286, 'N1.3_Project_Listing'!$A$16:$A$829,ET_Risk_SC_Summation[[#Headers],[275kV Circuit Breaker]])</f>
        <v>0</v>
      </c>
      <c r="BB286" s="176" cm="1">
        <f t="array" ref="BB286">SUMIFS('N1.3_Project_Listing'!$P$16:$P$829, 'N1.3_Project_Listing'!$E$16:$E$829,'N1.3_Project_Listing'!$E286, 'N1.3_Project_Listing'!$A$16:$A$829,ET_Risk_SC_Summation[[#Headers],[275kV Transformer]])</f>
        <v>0</v>
      </c>
      <c r="BC286" s="176" cm="1">
        <f t="array" ref="BC286">SUMIFS('N1.3_Project_Listing'!$P$16:$P$829, 'N1.3_Project_Listing'!$E$16:$E$829,'N1.3_Project_Listing'!$E286, 'N1.3_Project_Listing'!$A$16:$A$829,ET_Risk_SC_Summation[[#Headers],[275kV Reactor]])</f>
        <v>0</v>
      </c>
      <c r="BD286" s="176" cm="1">
        <f t="array" ref="BD286">SUMIFS('N1.3_Project_Listing'!$P$16:$P$829, 'N1.3_Project_Listing'!$E$16:$E$829,'N1.3_Project_Listing'!$E286, 'N1.3_Project_Listing'!$A$16:$A$829,ET_Risk_SC_Summation[[#Headers],[275kV Underground Cable]])</f>
        <v>0</v>
      </c>
      <c r="BE286" s="176" cm="1">
        <f t="array" ref="BE286">SUMIFS('N1.3_Project_Listing'!$P$16:$P$829, 'N1.3_Project_Listing'!$E$16:$E$829,'N1.3_Project_Listing'!$E286, 'N1.3_Project_Listing'!$A$16:$A$829,ET_Risk_SC_Summation[[#Headers],[275kV OHL Conductor]])</f>
        <v>0</v>
      </c>
      <c r="BF286" s="176" cm="1">
        <f t="array" ref="BF286">SUMIFS('N1.3_Project_Listing'!$P$16:$P$829, 'N1.3_Project_Listing'!$E$16:$E$829,'N1.3_Project_Listing'!$E286, 'N1.3_Project_Listing'!$A$16:$A$829,ET_Risk_SC_Summation[[#Headers],[275kV OHL Fittings]])</f>
        <v>0</v>
      </c>
      <c r="BG286" s="176" cm="1">
        <f t="array" ref="BG286">SUMIFS('N1.3_Project_Listing'!$P$16:$P$829, 'N1.3_Project_Listing'!$E$16:$E$829,'N1.3_Project_Listing'!$E286, 'N1.3_Project_Listing'!$A$16:$A$829,ET_Risk_SC_Summation[[#Headers],[275kV OHL Tower]])</f>
        <v>0</v>
      </c>
      <c r="BH286" s="176" cm="1">
        <f t="array" ref="BH286">SUMIFS('N1.3_Project_Listing'!$P$16:$P$829, 'N1.3_Project_Listing'!$E$16:$E$829,'N1.3_Project_Listing'!$E286, 'N1.3_Project_Listing'!$A$16:$A$829,ET_Risk_SC_Summation[[#Headers],[400kV Circuit Breaker]])</f>
        <v>0</v>
      </c>
      <c r="BI286" s="176" cm="1">
        <f t="array" ref="BI286">SUMIFS('N1.3_Project_Listing'!$P$16:$P$829, 'N1.3_Project_Listing'!$E$16:$E$829,'N1.3_Project_Listing'!$E286, 'N1.3_Project_Listing'!$A$16:$A$829,ET_Risk_SC_Summation[[#Headers],[400kV Transformer]])</f>
        <v>0</v>
      </c>
      <c r="BJ286" s="176" cm="1">
        <f t="array" ref="BJ286">SUMIFS('N1.3_Project_Listing'!$P$16:$P$829, 'N1.3_Project_Listing'!$E$16:$E$829,'N1.3_Project_Listing'!$E286, 'N1.3_Project_Listing'!$A$16:$A$829,ET_Risk_SC_Summation[[#Headers],[400kV Reactor]])</f>
        <v>0</v>
      </c>
      <c r="BK286" s="176" cm="1">
        <f t="array" ref="BK286">SUMIFS('N1.3_Project_Listing'!$P$16:$P$829, 'N1.3_Project_Listing'!$E$16:$E$829,'N1.3_Project_Listing'!$E286, 'N1.3_Project_Listing'!$A$16:$A$829,ET_Risk_SC_Summation[[#Headers],[400kV Underground Cable]])</f>
        <v>0</v>
      </c>
      <c r="BL286" s="176" cm="1">
        <f t="array" ref="BL286">SUMIFS('N1.3_Project_Listing'!$P$16:$P$829, 'N1.3_Project_Listing'!$E$16:$E$829,'N1.3_Project_Listing'!$E286, 'N1.3_Project_Listing'!$A$16:$A$829,ET_Risk_SC_Summation[[#Headers],[400kV OHL Conductor]])</f>
        <v>0</v>
      </c>
      <c r="BM286" s="176" cm="1">
        <f t="array" ref="BM286">SUMIFS('N1.3_Project_Listing'!$P$16:$P$829, 'N1.3_Project_Listing'!$E$16:$E$829,'N1.3_Project_Listing'!$E286, 'N1.3_Project_Listing'!$A$16:$A$829,ET_Risk_SC_Summation[[#Headers],[400kV OHL Fittings]])</f>
        <v>0</v>
      </c>
      <c r="BN286" s="176" cm="1">
        <f t="array" ref="BN286">SUMIFS('N1.3_Project_Listing'!$P$16:$P$829, 'N1.3_Project_Listing'!$E$16:$E$829,'N1.3_Project_Listing'!$E286, 'N1.3_Project_Listing'!$A$16:$A$829,ET_Risk_SC_Summation[[#Headers],[400kV OHL Tower]])</f>
        <v>0</v>
      </c>
      <c r="BO286" s="177" t="str">
        <f>IF(SUM(ET_Risk_SC_Summation[[#This Row],[132kV Circuit Breaker]:[400kV OHL Tower]])=0, "n/a", INDEX(ET_Risk_SC_Summation[#Headers],1,MATCH(MAX(ET_Risk_SC_Summation[[#This Row],[132kV Circuit Breaker]:[400kV OHL Tower]]),ET_Risk_SC_Summation[[#This Row],[132kV Circuit Breaker]:[400kV OHL Tower]],0)))</f>
        <v>n/a</v>
      </c>
      <c r="BP286" s="177" t="str">
        <f>IFERROR(INDEX('N0.7_Lookup_References'!$G$77:$G$98,MATCH(ET_Risk_SC_Summation[[#This Row],[Mxx Category]],'N0.7_Lookup_References'!$F$77:$F$98,0)),"")</f>
        <v/>
      </c>
    </row>
    <row r="287" spans="1:68" ht="54">
      <c r="A287" s="160" t="str">
        <f>IFERROR(INDEX(N1.2_Intervention_Types[NARM Asset Category],MATCH('N1.3_Project_Listing'!$C287,N1.2_Intervention_Types[Intervention Type ID],0),1),"")</f>
        <v>Mains</v>
      </c>
      <c r="B287" s="160" t="str">
        <f>IF($D$2="GD",IFERROR(INDEX(N1.2_Intervention_Types[C&amp;V Asset Category (GD)],MATCH('N1.3_Project_Listing'!$C287,N1.2_Intervention_Types[Intervention Type ID],0),1),""),IFERROR(INDEX(N1.2_Intervention_Types[NARM Asset Category],MATCH('N1.3_Project_Listing'!$C287,N1.2_Intervention_Types[Intervention Type ID],0),1),""))</f>
        <v>Mains</v>
      </c>
      <c r="C287" s="67">
        <f>IFERROR(INDEX(N1.2_Intervention_Types[Intervention Type ID],MATCH('N1.3_Project_Listing'!$I287,N1.2_Intervention_Types[Intervention Type],0),1),"")</f>
        <v>1</v>
      </c>
      <c r="D287" s="160" t="str">
        <f>IFERROR(INDEX(N1.2_Intervention_Types[Intervention Category],MATCH('N1.3_Project_Listing'!$C287,N1.2_Intervention_Types[Intervention Type ID],0),1),"")</f>
        <v>Replacement</v>
      </c>
      <c r="E287" s="210" t="s">
        <v>817</v>
      </c>
      <c r="F287" s="236" t="s">
        <v>818</v>
      </c>
      <c r="G287" s="236" t="s">
        <v>181</v>
      </c>
      <c r="H287" s="236" t="s">
        <v>300</v>
      </c>
      <c r="I287" s="151" t="s">
        <v>790</v>
      </c>
      <c r="J287" s="139">
        <v>2028</v>
      </c>
      <c r="K287" s="312">
        <v>0.55869437582389647</v>
      </c>
      <c r="L287" s="312">
        <v>0.54752048830741851</v>
      </c>
      <c r="M287" s="312">
        <v>0</v>
      </c>
      <c r="N287" s="343">
        <v>6.4450598561109499E-3</v>
      </c>
      <c r="O287" s="343">
        <v>1.3382298942333241E-3</v>
      </c>
      <c r="P287" s="365">
        <v>8.4056174935142836E-2</v>
      </c>
      <c r="Q287" s="366">
        <f t="shared" si="25"/>
        <v>5.1068299618776255E-3</v>
      </c>
      <c r="R287" s="368">
        <f t="shared" si="27"/>
        <v>0.55869437582389647</v>
      </c>
      <c r="S287" s="67" t="str">
        <f>IFERROR(INDEX('N0.7_Lookup_References'!$C$13:$C$72,MATCH($A287,'N0.7_Lookup_References'!$B$13:$B$72,0)),"")</f>
        <v>km</v>
      </c>
      <c r="T287" s="338" t="str">
        <f t="shared" si="26"/>
        <v/>
      </c>
      <c r="V287" s="358">
        <v>0</v>
      </c>
      <c r="W287" s="358">
        <v>0</v>
      </c>
      <c r="X287" s="358">
        <v>0</v>
      </c>
      <c r="Y287" s="358">
        <v>0</v>
      </c>
      <c r="Z287" s="358">
        <v>0</v>
      </c>
      <c r="AA287" s="358">
        <v>0.55869437582389647</v>
      </c>
      <c r="AB287" s="358">
        <v>0</v>
      </c>
      <c r="AC287" s="358">
        <v>0</v>
      </c>
      <c r="AD287" s="358">
        <v>0</v>
      </c>
      <c r="AE287" s="358">
        <v>0</v>
      </c>
      <c r="AF287" s="358">
        <v>0.54752048830741851</v>
      </c>
      <c r="AG287" s="358">
        <v>0</v>
      </c>
      <c r="AH287" s="358">
        <v>0</v>
      </c>
      <c r="AI287" s="358">
        <v>0</v>
      </c>
      <c r="AJ287" s="358">
        <v>0</v>
      </c>
      <c r="AK287" s="358">
        <v>0</v>
      </c>
      <c r="AL287" s="358">
        <v>0</v>
      </c>
      <c r="AM287" s="358">
        <v>0</v>
      </c>
      <c r="AN287" s="358">
        <v>0</v>
      </c>
      <c r="AO287" s="358">
        <v>0</v>
      </c>
      <c r="AP287" s="63">
        <v>0.55869437582389647</v>
      </c>
      <c r="AQ287" s="63">
        <v>0.54752048830741851</v>
      </c>
      <c r="AR287" s="63">
        <v>-1.1173887516477965E-2</v>
      </c>
      <c r="AT287" s="176" cm="1">
        <f t="array" ref="AT287">SUMIFS('N1.3_Project_Listing'!$P$16:$P$829, 'N1.3_Project_Listing'!$E$16:$E$829,'N1.3_Project_Listing'!$E287, 'N1.3_Project_Listing'!$A$16:$A$829,ET_Risk_SC_Summation[[#Headers],[132kV Circuit Breaker]])</f>
        <v>0</v>
      </c>
      <c r="AU287" s="176" cm="1">
        <f t="array" ref="AU287">SUMIFS('N1.3_Project_Listing'!$P$16:$P$829, 'N1.3_Project_Listing'!$E$16:$E$829,'N1.3_Project_Listing'!$E287, 'N1.3_Project_Listing'!$A$16:$A$829,ET_Risk_SC_Summation[[#Headers],[132kV Transformer]])</f>
        <v>0</v>
      </c>
      <c r="AV287" s="176" cm="1">
        <f t="array" ref="AV287">SUMIFS('N1.3_Project_Listing'!$P$16:$P$829, 'N1.3_Project_Listing'!$E$16:$E$829,'N1.3_Project_Listing'!$E287, 'N1.3_Project_Listing'!$A$16:$A$829,ET_Risk_SC_Summation[[#Headers],[132kV Reactor]])</f>
        <v>0</v>
      </c>
      <c r="AW287" s="176" cm="1">
        <f t="array" ref="AW287">SUMIFS('N1.3_Project_Listing'!$P$16:$P$829, 'N1.3_Project_Listing'!$E$16:$E$829,'N1.3_Project_Listing'!$E287, 'N1.3_Project_Listing'!$A$16:$A$829,ET_Risk_SC_Summation[[#Headers],[132kV Underground Cable]])</f>
        <v>0</v>
      </c>
      <c r="AX287" s="176" cm="1">
        <f t="array" ref="AX287">SUMIFS('N1.3_Project_Listing'!$P$16:$P$829, 'N1.3_Project_Listing'!$E$16:$E$829,'N1.3_Project_Listing'!$E287, 'N1.3_Project_Listing'!$A$16:$A$829,ET_Risk_SC_Summation[[#Headers],[132kV OHL Conductor]])</f>
        <v>0</v>
      </c>
      <c r="AY287" s="176" cm="1">
        <f t="array" ref="AY287">SUMIFS('N1.3_Project_Listing'!$P$16:$P$829, 'N1.3_Project_Listing'!$E$16:$E$829,'N1.3_Project_Listing'!$E287, 'N1.3_Project_Listing'!$A$16:$A$829,ET_Risk_SC_Summation[[#Headers],[132kV OHL Fittings]])</f>
        <v>0</v>
      </c>
      <c r="AZ287" s="176" cm="1">
        <f t="array" ref="AZ287">SUMIFS('N1.3_Project_Listing'!$P$16:$P$829, 'N1.3_Project_Listing'!$E$16:$E$829,'N1.3_Project_Listing'!$E287, 'N1.3_Project_Listing'!$A$16:$A$829,ET_Risk_SC_Summation[[#Headers],[132kV OHL Tower]])</f>
        <v>0</v>
      </c>
      <c r="BA287" s="176" cm="1">
        <f t="array" ref="BA287">SUMIFS('N1.3_Project_Listing'!$P$16:$P$829, 'N1.3_Project_Listing'!$E$16:$E$829,'N1.3_Project_Listing'!$E287, 'N1.3_Project_Listing'!$A$16:$A$829,ET_Risk_SC_Summation[[#Headers],[275kV Circuit Breaker]])</f>
        <v>0</v>
      </c>
      <c r="BB287" s="176" cm="1">
        <f t="array" ref="BB287">SUMIFS('N1.3_Project_Listing'!$P$16:$P$829, 'N1.3_Project_Listing'!$E$16:$E$829,'N1.3_Project_Listing'!$E287, 'N1.3_Project_Listing'!$A$16:$A$829,ET_Risk_SC_Summation[[#Headers],[275kV Transformer]])</f>
        <v>0</v>
      </c>
      <c r="BC287" s="176" cm="1">
        <f t="array" ref="BC287">SUMIFS('N1.3_Project_Listing'!$P$16:$P$829, 'N1.3_Project_Listing'!$E$16:$E$829,'N1.3_Project_Listing'!$E287, 'N1.3_Project_Listing'!$A$16:$A$829,ET_Risk_SC_Summation[[#Headers],[275kV Reactor]])</f>
        <v>0</v>
      </c>
      <c r="BD287" s="176" cm="1">
        <f t="array" ref="BD287">SUMIFS('N1.3_Project_Listing'!$P$16:$P$829, 'N1.3_Project_Listing'!$E$16:$E$829,'N1.3_Project_Listing'!$E287, 'N1.3_Project_Listing'!$A$16:$A$829,ET_Risk_SC_Summation[[#Headers],[275kV Underground Cable]])</f>
        <v>0</v>
      </c>
      <c r="BE287" s="176" cm="1">
        <f t="array" ref="BE287">SUMIFS('N1.3_Project_Listing'!$P$16:$P$829, 'N1.3_Project_Listing'!$E$16:$E$829,'N1.3_Project_Listing'!$E287, 'N1.3_Project_Listing'!$A$16:$A$829,ET_Risk_SC_Summation[[#Headers],[275kV OHL Conductor]])</f>
        <v>0</v>
      </c>
      <c r="BF287" s="176" cm="1">
        <f t="array" ref="BF287">SUMIFS('N1.3_Project_Listing'!$P$16:$P$829, 'N1.3_Project_Listing'!$E$16:$E$829,'N1.3_Project_Listing'!$E287, 'N1.3_Project_Listing'!$A$16:$A$829,ET_Risk_SC_Summation[[#Headers],[275kV OHL Fittings]])</f>
        <v>0</v>
      </c>
      <c r="BG287" s="176" cm="1">
        <f t="array" ref="BG287">SUMIFS('N1.3_Project_Listing'!$P$16:$P$829, 'N1.3_Project_Listing'!$E$16:$E$829,'N1.3_Project_Listing'!$E287, 'N1.3_Project_Listing'!$A$16:$A$829,ET_Risk_SC_Summation[[#Headers],[275kV OHL Tower]])</f>
        <v>0</v>
      </c>
      <c r="BH287" s="176" cm="1">
        <f t="array" ref="BH287">SUMIFS('N1.3_Project_Listing'!$P$16:$P$829, 'N1.3_Project_Listing'!$E$16:$E$829,'N1.3_Project_Listing'!$E287, 'N1.3_Project_Listing'!$A$16:$A$829,ET_Risk_SC_Summation[[#Headers],[400kV Circuit Breaker]])</f>
        <v>0</v>
      </c>
      <c r="BI287" s="176" cm="1">
        <f t="array" ref="BI287">SUMIFS('N1.3_Project_Listing'!$P$16:$P$829, 'N1.3_Project_Listing'!$E$16:$E$829,'N1.3_Project_Listing'!$E287, 'N1.3_Project_Listing'!$A$16:$A$829,ET_Risk_SC_Summation[[#Headers],[400kV Transformer]])</f>
        <v>0</v>
      </c>
      <c r="BJ287" s="176" cm="1">
        <f t="array" ref="BJ287">SUMIFS('N1.3_Project_Listing'!$P$16:$P$829, 'N1.3_Project_Listing'!$E$16:$E$829,'N1.3_Project_Listing'!$E287, 'N1.3_Project_Listing'!$A$16:$A$829,ET_Risk_SC_Summation[[#Headers],[400kV Reactor]])</f>
        <v>0</v>
      </c>
      <c r="BK287" s="176" cm="1">
        <f t="array" ref="BK287">SUMIFS('N1.3_Project_Listing'!$P$16:$P$829, 'N1.3_Project_Listing'!$E$16:$E$829,'N1.3_Project_Listing'!$E287, 'N1.3_Project_Listing'!$A$16:$A$829,ET_Risk_SC_Summation[[#Headers],[400kV Underground Cable]])</f>
        <v>0</v>
      </c>
      <c r="BL287" s="176" cm="1">
        <f t="array" ref="BL287">SUMIFS('N1.3_Project_Listing'!$P$16:$P$829, 'N1.3_Project_Listing'!$E$16:$E$829,'N1.3_Project_Listing'!$E287, 'N1.3_Project_Listing'!$A$16:$A$829,ET_Risk_SC_Summation[[#Headers],[400kV OHL Conductor]])</f>
        <v>0</v>
      </c>
      <c r="BM287" s="176" cm="1">
        <f t="array" ref="BM287">SUMIFS('N1.3_Project_Listing'!$P$16:$P$829, 'N1.3_Project_Listing'!$E$16:$E$829,'N1.3_Project_Listing'!$E287, 'N1.3_Project_Listing'!$A$16:$A$829,ET_Risk_SC_Summation[[#Headers],[400kV OHL Fittings]])</f>
        <v>0</v>
      </c>
      <c r="BN287" s="176" cm="1">
        <f t="array" ref="BN287">SUMIFS('N1.3_Project_Listing'!$P$16:$P$829, 'N1.3_Project_Listing'!$E$16:$E$829,'N1.3_Project_Listing'!$E287, 'N1.3_Project_Listing'!$A$16:$A$829,ET_Risk_SC_Summation[[#Headers],[400kV OHL Tower]])</f>
        <v>0</v>
      </c>
      <c r="BO287" s="177" t="str">
        <f>IF(SUM(ET_Risk_SC_Summation[[#This Row],[132kV Circuit Breaker]:[400kV OHL Tower]])=0, "n/a", INDEX(ET_Risk_SC_Summation[#Headers],1,MATCH(MAX(ET_Risk_SC_Summation[[#This Row],[132kV Circuit Breaker]:[400kV OHL Tower]]),ET_Risk_SC_Summation[[#This Row],[132kV Circuit Breaker]:[400kV OHL Tower]],0)))</f>
        <v>n/a</v>
      </c>
      <c r="BP287" s="177" t="str">
        <f>IFERROR(INDEX('N0.7_Lookup_References'!$G$77:$G$98,MATCH(ET_Risk_SC_Summation[[#This Row],[Mxx Category]],'N0.7_Lookup_References'!$F$77:$F$98,0)),"")</f>
        <v/>
      </c>
    </row>
    <row r="288" spans="1:68" ht="54">
      <c r="A288" s="160" t="str">
        <f>IFERROR(INDEX(N1.2_Intervention_Types[NARM Asset Category],MATCH('N1.3_Project_Listing'!$C288,N1.2_Intervention_Types[Intervention Type ID],0),1),"")</f>
        <v>Mains</v>
      </c>
      <c r="B288" s="160" t="str">
        <f>IF($D$2="GD",IFERROR(INDEX(N1.2_Intervention_Types[C&amp;V Asset Category (GD)],MATCH('N1.3_Project_Listing'!$C288,N1.2_Intervention_Types[Intervention Type ID],0),1),""),IFERROR(INDEX(N1.2_Intervention_Types[NARM Asset Category],MATCH('N1.3_Project_Listing'!$C288,N1.2_Intervention_Types[Intervention Type ID],0),1),""))</f>
        <v>Mains</v>
      </c>
      <c r="C288" s="67">
        <f>IFERROR(INDEX(N1.2_Intervention_Types[Intervention Type ID],MATCH('N1.3_Project_Listing'!$I288,N1.2_Intervention_Types[Intervention Type],0),1),"")</f>
        <v>1</v>
      </c>
      <c r="D288" s="160" t="str">
        <f>IFERROR(INDEX(N1.2_Intervention_Types[Intervention Category],MATCH('N1.3_Project_Listing'!$C288,N1.2_Intervention_Types[Intervention Type ID],0),1),"")</f>
        <v>Replacement</v>
      </c>
      <c r="E288" s="210" t="s">
        <v>817</v>
      </c>
      <c r="F288" s="236" t="s">
        <v>818</v>
      </c>
      <c r="G288" s="236" t="s">
        <v>181</v>
      </c>
      <c r="H288" s="236" t="s">
        <v>300</v>
      </c>
      <c r="I288" s="151" t="s">
        <v>790</v>
      </c>
      <c r="J288" s="139">
        <v>2029</v>
      </c>
      <c r="K288" s="312">
        <v>0.55869437582389647</v>
      </c>
      <c r="L288" s="312">
        <v>0.54752048830741851</v>
      </c>
      <c r="M288" s="312">
        <v>0</v>
      </c>
      <c r="N288" s="343">
        <v>6.4450598561109499E-3</v>
      </c>
      <c r="O288" s="343">
        <v>1.3382298942333241E-3</v>
      </c>
      <c r="P288" s="365">
        <v>8.4056174935142836E-2</v>
      </c>
      <c r="Q288" s="366">
        <f t="shared" si="25"/>
        <v>5.1068299618776255E-3</v>
      </c>
      <c r="R288" s="368">
        <f t="shared" si="27"/>
        <v>0.55869437582389647</v>
      </c>
      <c r="S288" s="67" t="str">
        <f>IFERROR(INDEX('N0.7_Lookup_References'!$C$13:$C$72,MATCH($A288,'N0.7_Lookup_References'!$B$13:$B$72,0)),"")</f>
        <v>km</v>
      </c>
      <c r="T288" s="338" t="str">
        <f t="shared" si="26"/>
        <v/>
      </c>
      <c r="V288" s="358">
        <v>0</v>
      </c>
      <c r="W288" s="358">
        <v>0</v>
      </c>
      <c r="X288" s="358">
        <v>0</v>
      </c>
      <c r="Y288" s="358">
        <v>0</v>
      </c>
      <c r="Z288" s="358">
        <v>0</v>
      </c>
      <c r="AA288" s="358">
        <v>0.55869437582389647</v>
      </c>
      <c r="AB288" s="358">
        <v>0</v>
      </c>
      <c r="AC288" s="358">
        <v>0</v>
      </c>
      <c r="AD288" s="358">
        <v>0</v>
      </c>
      <c r="AE288" s="358">
        <v>0</v>
      </c>
      <c r="AF288" s="358">
        <v>0.54752048830741851</v>
      </c>
      <c r="AG288" s="358">
        <v>0</v>
      </c>
      <c r="AH288" s="358">
        <v>0</v>
      </c>
      <c r="AI288" s="358">
        <v>0</v>
      </c>
      <c r="AJ288" s="358">
        <v>0</v>
      </c>
      <c r="AK288" s="358">
        <v>0</v>
      </c>
      <c r="AL288" s="358">
        <v>0</v>
      </c>
      <c r="AM288" s="358">
        <v>0</v>
      </c>
      <c r="AN288" s="358">
        <v>0</v>
      </c>
      <c r="AO288" s="358">
        <v>0</v>
      </c>
      <c r="AP288" s="63">
        <v>0.55869437582389647</v>
      </c>
      <c r="AQ288" s="63">
        <v>0.54752048830741851</v>
      </c>
      <c r="AR288" s="63">
        <v>-1.1173887516477965E-2</v>
      </c>
      <c r="AT288" s="176" cm="1">
        <f t="array" ref="AT288">SUMIFS('N1.3_Project_Listing'!$P$16:$P$829, 'N1.3_Project_Listing'!$E$16:$E$829,'N1.3_Project_Listing'!$E288, 'N1.3_Project_Listing'!$A$16:$A$829,ET_Risk_SC_Summation[[#Headers],[132kV Circuit Breaker]])</f>
        <v>0</v>
      </c>
      <c r="AU288" s="176" cm="1">
        <f t="array" ref="AU288">SUMIFS('N1.3_Project_Listing'!$P$16:$P$829, 'N1.3_Project_Listing'!$E$16:$E$829,'N1.3_Project_Listing'!$E288, 'N1.3_Project_Listing'!$A$16:$A$829,ET_Risk_SC_Summation[[#Headers],[132kV Transformer]])</f>
        <v>0</v>
      </c>
      <c r="AV288" s="176" cm="1">
        <f t="array" ref="AV288">SUMIFS('N1.3_Project_Listing'!$P$16:$P$829, 'N1.3_Project_Listing'!$E$16:$E$829,'N1.3_Project_Listing'!$E288, 'N1.3_Project_Listing'!$A$16:$A$829,ET_Risk_SC_Summation[[#Headers],[132kV Reactor]])</f>
        <v>0</v>
      </c>
      <c r="AW288" s="176" cm="1">
        <f t="array" ref="AW288">SUMIFS('N1.3_Project_Listing'!$P$16:$P$829, 'N1.3_Project_Listing'!$E$16:$E$829,'N1.3_Project_Listing'!$E288, 'N1.3_Project_Listing'!$A$16:$A$829,ET_Risk_SC_Summation[[#Headers],[132kV Underground Cable]])</f>
        <v>0</v>
      </c>
      <c r="AX288" s="176" cm="1">
        <f t="array" ref="AX288">SUMIFS('N1.3_Project_Listing'!$P$16:$P$829, 'N1.3_Project_Listing'!$E$16:$E$829,'N1.3_Project_Listing'!$E288, 'N1.3_Project_Listing'!$A$16:$A$829,ET_Risk_SC_Summation[[#Headers],[132kV OHL Conductor]])</f>
        <v>0</v>
      </c>
      <c r="AY288" s="176" cm="1">
        <f t="array" ref="AY288">SUMIFS('N1.3_Project_Listing'!$P$16:$P$829, 'N1.3_Project_Listing'!$E$16:$E$829,'N1.3_Project_Listing'!$E288, 'N1.3_Project_Listing'!$A$16:$A$829,ET_Risk_SC_Summation[[#Headers],[132kV OHL Fittings]])</f>
        <v>0</v>
      </c>
      <c r="AZ288" s="176" cm="1">
        <f t="array" ref="AZ288">SUMIFS('N1.3_Project_Listing'!$P$16:$P$829, 'N1.3_Project_Listing'!$E$16:$E$829,'N1.3_Project_Listing'!$E288, 'N1.3_Project_Listing'!$A$16:$A$829,ET_Risk_SC_Summation[[#Headers],[132kV OHL Tower]])</f>
        <v>0</v>
      </c>
      <c r="BA288" s="176" cm="1">
        <f t="array" ref="BA288">SUMIFS('N1.3_Project_Listing'!$P$16:$P$829, 'N1.3_Project_Listing'!$E$16:$E$829,'N1.3_Project_Listing'!$E288, 'N1.3_Project_Listing'!$A$16:$A$829,ET_Risk_SC_Summation[[#Headers],[275kV Circuit Breaker]])</f>
        <v>0</v>
      </c>
      <c r="BB288" s="176" cm="1">
        <f t="array" ref="BB288">SUMIFS('N1.3_Project_Listing'!$P$16:$P$829, 'N1.3_Project_Listing'!$E$16:$E$829,'N1.3_Project_Listing'!$E288, 'N1.3_Project_Listing'!$A$16:$A$829,ET_Risk_SC_Summation[[#Headers],[275kV Transformer]])</f>
        <v>0</v>
      </c>
      <c r="BC288" s="176" cm="1">
        <f t="array" ref="BC288">SUMIFS('N1.3_Project_Listing'!$P$16:$P$829, 'N1.3_Project_Listing'!$E$16:$E$829,'N1.3_Project_Listing'!$E288, 'N1.3_Project_Listing'!$A$16:$A$829,ET_Risk_SC_Summation[[#Headers],[275kV Reactor]])</f>
        <v>0</v>
      </c>
      <c r="BD288" s="176" cm="1">
        <f t="array" ref="BD288">SUMIFS('N1.3_Project_Listing'!$P$16:$P$829, 'N1.3_Project_Listing'!$E$16:$E$829,'N1.3_Project_Listing'!$E288, 'N1.3_Project_Listing'!$A$16:$A$829,ET_Risk_SC_Summation[[#Headers],[275kV Underground Cable]])</f>
        <v>0</v>
      </c>
      <c r="BE288" s="176" cm="1">
        <f t="array" ref="BE288">SUMIFS('N1.3_Project_Listing'!$P$16:$P$829, 'N1.3_Project_Listing'!$E$16:$E$829,'N1.3_Project_Listing'!$E288, 'N1.3_Project_Listing'!$A$16:$A$829,ET_Risk_SC_Summation[[#Headers],[275kV OHL Conductor]])</f>
        <v>0</v>
      </c>
      <c r="BF288" s="176" cm="1">
        <f t="array" ref="BF288">SUMIFS('N1.3_Project_Listing'!$P$16:$P$829, 'N1.3_Project_Listing'!$E$16:$E$829,'N1.3_Project_Listing'!$E288, 'N1.3_Project_Listing'!$A$16:$A$829,ET_Risk_SC_Summation[[#Headers],[275kV OHL Fittings]])</f>
        <v>0</v>
      </c>
      <c r="BG288" s="176" cm="1">
        <f t="array" ref="BG288">SUMIFS('N1.3_Project_Listing'!$P$16:$P$829, 'N1.3_Project_Listing'!$E$16:$E$829,'N1.3_Project_Listing'!$E288, 'N1.3_Project_Listing'!$A$16:$A$829,ET_Risk_SC_Summation[[#Headers],[275kV OHL Tower]])</f>
        <v>0</v>
      </c>
      <c r="BH288" s="176" cm="1">
        <f t="array" ref="BH288">SUMIFS('N1.3_Project_Listing'!$P$16:$P$829, 'N1.3_Project_Listing'!$E$16:$E$829,'N1.3_Project_Listing'!$E288, 'N1.3_Project_Listing'!$A$16:$A$829,ET_Risk_SC_Summation[[#Headers],[400kV Circuit Breaker]])</f>
        <v>0</v>
      </c>
      <c r="BI288" s="176" cm="1">
        <f t="array" ref="BI288">SUMIFS('N1.3_Project_Listing'!$P$16:$P$829, 'N1.3_Project_Listing'!$E$16:$E$829,'N1.3_Project_Listing'!$E288, 'N1.3_Project_Listing'!$A$16:$A$829,ET_Risk_SC_Summation[[#Headers],[400kV Transformer]])</f>
        <v>0</v>
      </c>
      <c r="BJ288" s="176" cm="1">
        <f t="array" ref="BJ288">SUMIFS('N1.3_Project_Listing'!$P$16:$P$829, 'N1.3_Project_Listing'!$E$16:$E$829,'N1.3_Project_Listing'!$E288, 'N1.3_Project_Listing'!$A$16:$A$829,ET_Risk_SC_Summation[[#Headers],[400kV Reactor]])</f>
        <v>0</v>
      </c>
      <c r="BK288" s="176" cm="1">
        <f t="array" ref="BK288">SUMIFS('N1.3_Project_Listing'!$P$16:$P$829, 'N1.3_Project_Listing'!$E$16:$E$829,'N1.3_Project_Listing'!$E288, 'N1.3_Project_Listing'!$A$16:$A$829,ET_Risk_SC_Summation[[#Headers],[400kV Underground Cable]])</f>
        <v>0</v>
      </c>
      <c r="BL288" s="176" cm="1">
        <f t="array" ref="BL288">SUMIFS('N1.3_Project_Listing'!$P$16:$P$829, 'N1.3_Project_Listing'!$E$16:$E$829,'N1.3_Project_Listing'!$E288, 'N1.3_Project_Listing'!$A$16:$A$829,ET_Risk_SC_Summation[[#Headers],[400kV OHL Conductor]])</f>
        <v>0</v>
      </c>
      <c r="BM288" s="176" cm="1">
        <f t="array" ref="BM288">SUMIFS('N1.3_Project_Listing'!$P$16:$P$829, 'N1.3_Project_Listing'!$E$16:$E$829,'N1.3_Project_Listing'!$E288, 'N1.3_Project_Listing'!$A$16:$A$829,ET_Risk_SC_Summation[[#Headers],[400kV OHL Fittings]])</f>
        <v>0</v>
      </c>
      <c r="BN288" s="176" cm="1">
        <f t="array" ref="BN288">SUMIFS('N1.3_Project_Listing'!$P$16:$P$829, 'N1.3_Project_Listing'!$E$16:$E$829,'N1.3_Project_Listing'!$E288, 'N1.3_Project_Listing'!$A$16:$A$829,ET_Risk_SC_Summation[[#Headers],[400kV OHL Tower]])</f>
        <v>0</v>
      </c>
      <c r="BO288" s="177" t="str">
        <f>IF(SUM(ET_Risk_SC_Summation[[#This Row],[132kV Circuit Breaker]:[400kV OHL Tower]])=0, "n/a", INDEX(ET_Risk_SC_Summation[#Headers],1,MATCH(MAX(ET_Risk_SC_Summation[[#This Row],[132kV Circuit Breaker]:[400kV OHL Tower]]),ET_Risk_SC_Summation[[#This Row],[132kV Circuit Breaker]:[400kV OHL Tower]],0)))</f>
        <v>n/a</v>
      </c>
      <c r="BP288" s="177" t="str">
        <f>IFERROR(INDEX('N0.7_Lookup_References'!$G$77:$G$98,MATCH(ET_Risk_SC_Summation[[#This Row],[Mxx Category]],'N0.7_Lookup_References'!$F$77:$F$98,0)),"")</f>
        <v/>
      </c>
    </row>
    <row r="289" spans="1:68" ht="54">
      <c r="A289" s="160" t="str">
        <f>IFERROR(INDEX(N1.2_Intervention_Types[NARM Asset Category],MATCH('N1.3_Project_Listing'!$C289,N1.2_Intervention_Types[Intervention Type ID],0),1),"")</f>
        <v>Mains</v>
      </c>
      <c r="B289" s="160" t="str">
        <f>IF($D$2="GD",IFERROR(INDEX(N1.2_Intervention_Types[C&amp;V Asset Category (GD)],MATCH('N1.3_Project_Listing'!$C289,N1.2_Intervention_Types[Intervention Type ID],0),1),""),IFERROR(INDEX(N1.2_Intervention_Types[NARM Asset Category],MATCH('N1.3_Project_Listing'!$C289,N1.2_Intervention_Types[Intervention Type ID],0),1),""))</f>
        <v>Mains</v>
      </c>
      <c r="C289" s="67">
        <f>IFERROR(INDEX(N1.2_Intervention_Types[Intervention Type ID],MATCH('N1.3_Project_Listing'!$I289,N1.2_Intervention_Types[Intervention Type],0),1),"")</f>
        <v>1</v>
      </c>
      <c r="D289" s="160" t="str">
        <f>IFERROR(INDEX(N1.2_Intervention_Types[Intervention Category],MATCH('N1.3_Project_Listing'!$C289,N1.2_Intervention_Types[Intervention Type ID],0),1),"")</f>
        <v>Replacement</v>
      </c>
      <c r="E289" s="210" t="s">
        <v>817</v>
      </c>
      <c r="F289" s="236" t="s">
        <v>818</v>
      </c>
      <c r="G289" s="236" t="s">
        <v>181</v>
      </c>
      <c r="H289" s="236" t="s">
        <v>300</v>
      </c>
      <c r="I289" s="151" t="s">
        <v>790</v>
      </c>
      <c r="J289" s="139">
        <v>2030</v>
      </c>
      <c r="K289" s="312">
        <v>0.55869437582389647</v>
      </c>
      <c r="L289" s="312">
        <v>0.54752048830741851</v>
      </c>
      <c r="M289" s="312">
        <v>0</v>
      </c>
      <c r="N289" s="343">
        <v>6.4450598561109499E-3</v>
      </c>
      <c r="O289" s="343">
        <v>1.3382298942333241E-3</v>
      </c>
      <c r="P289" s="365">
        <v>8.4056174935142836E-2</v>
      </c>
      <c r="Q289" s="366">
        <f t="shared" si="25"/>
        <v>5.1068299618776255E-3</v>
      </c>
      <c r="R289" s="368">
        <f t="shared" si="27"/>
        <v>0.55869437582389647</v>
      </c>
      <c r="S289" s="67" t="str">
        <f>IFERROR(INDEX('N0.7_Lookup_References'!$C$13:$C$72,MATCH($A289,'N0.7_Lookup_References'!$B$13:$B$72,0)),"")</f>
        <v>km</v>
      </c>
      <c r="T289" s="338" t="str">
        <f t="shared" si="26"/>
        <v/>
      </c>
      <c r="V289" s="358">
        <v>0</v>
      </c>
      <c r="W289" s="358">
        <v>0</v>
      </c>
      <c r="X289" s="358">
        <v>0</v>
      </c>
      <c r="Y289" s="358">
        <v>0</v>
      </c>
      <c r="Z289" s="358">
        <v>0</v>
      </c>
      <c r="AA289" s="358">
        <v>0.55869437582389647</v>
      </c>
      <c r="AB289" s="358">
        <v>0</v>
      </c>
      <c r="AC289" s="358">
        <v>0</v>
      </c>
      <c r="AD289" s="358">
        <v>0</v>
      </c>
      <c r="AE289" s="358">
        <v>0</v>
      </c>
      <c r="AF289" s="358">
        <v>0.54752048830741851</v>
      </c>
      <c r="AG289" s="358">
        <v>0</v>
      </c>
      <c r="AH289" s="358">
        <v>0</v>
      </c>
      <c r="AI289" s="358">
        <v>0</v>
      </c>
      <c r="AJ289" s="358">
        <v>0</v>
      </c>
      <c r="AK289" s="358">
        <v>0</v>
      </c>
      <c r="AL289" s="358">
        <v>0</v>
      </c>
      <c r="AM289" s="358">
        <v>0</v>
      </c>
      <c r="AN289" s="358">
        <v>0</v>
      </c>
      <c r="AO289" s="358">
        <v>0</v>
      </c>
      <c r="AP289" s="63">
        <v>0.55869437582389647</v>
      </c>
      <c r="AQ289" s="63">
        <v>0.54752048830741851</v>
      </c>
      <c r="AR289" s="63">
        <v>-1.1173887516477965E-2</v>
      </c>
      <c r="AT289" s="176" cm="1">
        <f t="array" ref="AT289">SUMIFS('N1.3_Project_Listing'!$P$16:$P$829, 'N1.3_Project_Listing'!$E$16:$E$829,'N1.3_Project_Listing'!$E289, 'N1.3_Project_Listing'!$A$16:$A$829,ET_Risk_SC_Summation[[#Headers],[132kV Circuit Breaker]])</f>
        <v>0</v>
      </c>
      <c r="AU289" s="176" cm="1">
        <f t="array" ref="AU289">SUMIFS('N1.3_Project_Listing'!$P$16:$P$829, 'N1.3_Project_Listing'!$E$16:$E$829,'N1.3_Project_Listing'!$E289, 'N1.3_Project_Listing'!$A$16:$A$829,ET_Risk_SC_Summation[[#Headers],[132kV Transformer]])</f>
        <v>0</v>
      </c>
      <c r="AV289" s="176" cm="1">
        <f t="array" ref="AV289">SUMIFS('N1.3_Project_Listing'!$P$16:$P$829, 'N1.3_Project_Listing'!$E$16:$E$829,'N1.3_Project_Listing'!$E289, 'N1.3_Project_Listing'!$A$16:$A$829,ET_Risk_SC_Summation[[#Headers],[132kV Reactor]])</f>
        <v>0</v>
      </c>
      <c r="AW289" s="176" cm="1">
        <f t="array" ref="AW289">SUMIFS('N1.3_Project_Listing'!$P$16:$P$829, 'N1.3_Project_Listing'!$E$16:$E$829,'N1.3_Project_Listing'!$E289, 'N1.3_Project_Listing'!$A$16:$A$829,ET_Risk_SC_Summation[[#Headers],[132kV Underground Cable]])</f>
        <v>0</v>
      </c>
      <c r="AX289" s="176" cm="1">
        <f t="array" ref="AX289">SUMIFS('N1.3_Project_Listing'!$P$16:$P$829, 'N1.3_Project_Listing'!$E$16:$E$829,'N1.3_Project_Listing'!$E289, 'N1.3_Project_Listing'!$A$16:$A$829,ET_Risk_SC_Summation[[#Headers],[132kV OHL Conductor]])</f>
        <v>0</v>
      </c>
      <c r="AY289" s="176" cm="1">
        <f t="array" ref="AY289">SUMIFS('N1.3_Project_Listing'!$P$16:$P$829, 'N1.3_Project_Listing'!$E$16:$E$829,'N1.3_Project_Listing'!$E289, 'N1.3_Project_Listing'!$A$16:$A$829,ET_Risk_SC_Summation[[#Headers],[132kV OHL Fittings]])</f>
        <v>0</v>
      </c>
      <c r="AZ289" s="176" cm="1">
        <f t="array" ref="AZ289">SUMIFS('N1.3_Project_Listing'!$P$16:$P$829, 'N1.3_Project_Listing'!$E$16:$E$829,'N1.3_Project_Listing'!$E289, 'N1.3_Project_Listing'!$A$16:$A$829,ET_Risk_SC_Summation[[#Headers],[132kV OHL Tower]])</f>
        <v>0</v>
      </c>
      <c r="BA289" s="176" cm="1">
        <f t="array" ref="BA289">SUMIFS('N1.3_Project_Listing'!$P$16:$P$829, 'N1.3_Project_Listing'!$E$16:$E$829,'N1.3_Project_Listing'!$E289, 'N1.3_Project_Listing'!$A$16:$A$829,ET_Risk_SC_Summation[[#Headers],[275kV Circuit Breaker]])</f>
        <v>0</v>
      </c>
      <c r="BB289" s="176" cm="1">
        <f t="array" ref="BB289">SUMIFS('N1.3_Project_Listing'!$P$16:$P$829, 'N1.3_Project_Listing'!$E$16:$E$829,'N1.3_Project_Listing'!$E289, 'N1.3_Project_Listing'!$A$16:$A$829,ET_Risk_SC_Summation[[#Headers],[275kV Transformer]])</f>
        <v>0</v>
      </c>
      <c r="BC289" s="176" cm="1">
        <f t="array" ref="BC289">SUMIFS('N1.3_Project_Listing'!$P$16:$P$829, 'N1.3_Project_Listing'!$E$16:$E$829,'N1.3_Project_Listing'!$E289, 'N1.3_Project_Listing'!$A$16:$A$829,ET_Risk_SC_Summation[[#Headers],[275kV Reactor]])</f>
        <v>0</v>
      </c>
      <c r="BD289" s="176" cm="1">
        <f t="array" ref="BD289">SUMIFS('N1.3_Project_Listing'!$P$16:$P$829, 'N1.3_Project_Listing'!$E$16:$E$829,'N1.3_Project_Listing'!$E289, 'N1.3_Project_Listing'!$A$16:$A$829,ET_Risk_SC_Summation[[#Headers],[275kV Underground Cable]])</f>
        <v>0</v>
      </c>
      <c r="BE289" s="176" cm="1">
        <f t="array" ref="BE289">SUMIFS('N1.3_Project_Listing'!$P$16:$P$829, 'N1.3_Project_Listing'!$E$16:$E$829,'N1.3_Project_Listing'!$E289, 'N1.3_Project_Listing'!$A$16:$A$829,ET_Risk_SC_Summation[[#Headers],[275kV OHL Conductor]])</f>
        <v>0</v>
      </c>
      <c r="BF289" s="176" cm="1">
        <f t="array" ref="BF289">SUMIFS('N1.3_Project_Listing'!$P$16:$P$829, 'N1.3_Project_Listing'!$E$16:$E$829,'N1.3_Project_Listing'!$E289, 'N1.3_Project_Listing'!$A$16:$A$829,ET_Risk_SC_Summation[[#Headers],[275kV OHL Fittings]])</f>
        <v>0</v>
      </c>
      <c r="BG289" s="176" cm="1">
        <f t="array" ref="BG289">SUMIFS('N1.3_Project_Listing'!$P$16:$P$829, 'N1.3_Project_Listing'!$E$16:$E$829,'N1.3_Project_Listing'!$E289, 'N1.3_Project_Listing'!$A$16:$A$829,ET_Risk_SC_Summation[[#Headers],[275kV OHL Tower]])</f>
        <v>0</v>
      </c>
      <c r="BH289" s="176" cm="1">
        <f t="array" ref="BH289">SUMIFS('N1.3_Project_Listing'!$P$16:$P$829, 'N1.3_Project_Listing'!$E$16:$E$829,'N1.3_Project_Listing'!$E289, 'N1.3_Project_Listing'!$A$16:$A$829,ET_Risk_SC_Summation[[#Headers],[400kV Circuit Breaker]])</f>
        <v>0</v>
      </c>
      <c r="BI289" s="176" cm="1">
        <f t="array" ref="BI289">SUMIFS('N1.3_Project_Listing'!$P$16:$P$829, 'N1.3_Project_Listing'!$E$16:$E$829,'N1.3_Project_Listing'!$E289, 'N1.3_Project_Listing'!$A$16:$A$829,ET_Risk_SC_Summation[[#Headers],[400kV Transformer]])</f>
        <v>0</v>
      </c>
      <c r="BJ289" s="176" cm="1">
        <f t="array" ref="BJ289">SUMIFS('N1.3_Project_Listing'!$P$16:$P$829, 'N1.3_Project_Listing'!$E$16:$E$829,'N1.3_Project_Listing'!$E289, 'N1.3_Project_Listing'!$A$16:$A$829,ET_Risk_SC_Summation[[#Headers],[400kV Reactor]])</f>
        <v>0</v>
      </c>
      <c r="BK289" s="176" cm="1">
        <f t="array" ref="BK289">SUMIFS('N1.3_Project_Listing'!$P$16:$P$829, 'N1.3_Project_Listing'!$E$16:$E$829,'N1.3_Project_Listing'!$E289, 'N1.3_Project_Listing'!$A$16:$A$829,ET_Risk_SC_Summation[[#Headers],[400kV Underground Cable]])</f>
        <v>0</v>
      </c>
      <c r="BL289" s="176" cm="1">
        <f t="array" ref="BL289">SUMIFS('N1.3_Project_Listing'!$P$16:$P$829, 'N1.3_Project_Listing'!$E$16:$E$829,'N1.3_Project_Listing'!$E289, 'N1.3_Project_Listing'!$A$16:$A$829,ET_Risk_SC_Summation[[#Headers],[400kV OHL Conductor]])</f>
        <v>0</v>
      </c>
      <c r="BM289" s="176" cm="1">
        <f t="array" ref="BM289">SUMIFS('N1.3_Project_Listing'!$P$16:$P$829, 'N1.3_Project_Listing'!$E$16:$E$829,'N1.3_Project_Listing'!$E289, 'N1.3_Project_Listing'!$A$16:$A$829,ET_Risk_SC_Summation[[#Headers],[400kV OHL Fittings]])</f>
        <v>0</v>
      </c>
      <c r="BN289" s="176" cm="1">
        <f t="array" ref="BN289">SUMIFS('N1.3_Project_Listing'!$P$16:$P$829, 'N1.3_Project_Listing'!$E$16:$E$829,'N1.3_Project_Listing'!$E289, 'N1.3_Project_Listing'!$A$16:$A$829,ET_Risk_SC_Summation[[#Headers],[400kV OHL Tower]])</f>
        <v>0</v>
      </c>
      <c r="BO289" s="177" t="str">
        <f>IF(SUM(ET_Risk_SC_Summation[[#This Row],[132kV Circuit Breaker]:[400kV OHL Tower]])=0, "n/a", INDEX(ET_Risk_SC_Summation[#Headers],1,MATCH(MAX(ET_Risk_SC_Summation[[#This Row],[132kV Circuit Breaker]:[400kV OHL Tower]]),ET_Risk_SC_Summation[[#This Row],[132kV Circuit Breaker]:[400kV OHL Tower]],0)))</f>
        <v>n/a</v>
      </c>
      <c r="BP289" s="177" t="str">
        <f>IFERROR(INDEX('N0.7_Lookup_References'!$G$77:$G$98,MATCH(ET_Risk_SC_Summation[[#This Row],[Mxx Category]],'N0.7_Lookup_References'!$F$77:$F$98,0)),"")</f>
        <v/>
      </c>
    </row>
    <row r="290" spans="1:68" ht="54">
      <c r="A290" s="160" t="str">
        <f>IFERROR(INDEX(N1.2_Intervention_Types[NARM Asset Category],MATCH('N1.3_Project_Listing'!$C290,N1.2_Intervention_Types[Intervention Type ID],0),1),"")</f>
        <v>Mains</v>
      </c>
      <c r="B290" s="160" t="str">
        <f>IF($D$2="GD",IFERROR(INDEX(N1.2_Intervention_Types[C&amp;V Asset Category (GD)],MATCH('N1.3_Project_Listing'!$C290,N1.2_Intervention_Types[Intervention Type ID],0),1),""),IFERROR(INDEX(N1.2_Intervention_Types[NARM Asset Category],MATCH('N1.3_Project_Listing'!$C290,N1.2_Intervention_Types[Intervention Type ID],0),1),""))</f>
        <v>Mains</v>
      </c>
      <c r="C290" s="67">
        <f>IFERROR(INDEX(N1.2_Intervention_Types[Intervention Type ID],MATCH('N1.3_Project_Listing'!$I290,N1.2_Intervention_Types[Intervention Type],0),1),"")</f>
        <v>1</v>
      </c>
      <c r="D290" s="160" t="str">
        <f>IFERROR(INDEX(N1.2_Intervention_Types[Intervention Category],MATCH('N1.3_Project_Listing'!$C290,N1.2_Intervention_Types[Intervention Type ID],0),1),"")</f>
        <v>Replacement</v>
      </c>
      <c r="E290" s="210" t="s">
        <v>817</v>
      </c>
      <c r="F290" s="236" t="s">
        <v>818</v>
      </c>
      <c r="G290" s="236" t="s">
        <v>181</v>
      </c>
      <c r="H290" s="236" t="s">
        <v>300</v>
      </c>
      <c r="I290" s="151" t="s">
        <v>790</v>
      </c>
      <c r="J290" s="139">
        <v>2031</v>
      </c>
      <c r="K290" s="312">
        <v>0.55869437582389647</v>
      </c>
      <c r="L290" s="312">
        <v>0.54752048830741851</v>
      </c>
      <c r="M290" s="312">
        <v>0</v>
      </c>
      <c r="N290" s="343">
        <v>6.4450598561109499E-3</v>
      </c>
      <c r="O290" s="343">
        <v>1.3382298942333241E-3</v>
      </c>
      <c r="P290" s="365">
        <v>8.4056174935142836E-2</v>
      </c>
      <c r="Q290" s="366">
        <f t="shared" si="25"/>
        <v>5.1068299618776255E-3</v>
      </c>
      <c r="R290" s="368">
        <f t="shared" si="27"/>
        <v>0.55869437582389647</v>
      </c>
      <c r="S290" s="67" t="str">
        <f>IFERROR(INDEX('N0.7_Lookup_References'!$C$13:$C$72,MATCH($A290,'N0.7_Lookup_References'!$B$13:$B$72,0)),"")</f>
        <v>km</v>
      </c>
      <c r="T290" s="338" t="str">
        <f t="shared" si="26"/>
        <v/>
      </c>
      <c r="V290" s="358">
        <v>0</v>
      </c>
      <c r="W290" s="358">
        <v>0</v>
      </c>
      <c r="X290" s="358">
        <v>0</v>
      </c>
      <c r="Y290" s="358">
        <v>0</v>
      </c>
      <c r="Z290" s="358">
        <v>0</v>
      </c>
      <c r="AA290" s="358">
        <v>0.55869437582389647</v>
      </c>
      <c r="AB290" s="358">
        <v>0</v>
      </c>
      <c r="AC290" s="358">
        <v>0</v>
      </c>
      <c r="AD290" s="358">
        <v>0</v>
      </c>
      <c r="AE290" s="358">
        <v>0</v>
      </c>
      <c r="AF290" s="358">
        <v>0.54752048830741851</v>
      </c>
      <c r="AG290" s="358">
        <v>0</v>
      </c>
      <c r="AH290" s="358">
        <v>0</v>
      </c>
      <c r="AI290" s="358">
        <v>0</v>
      </c>
      <c r="AJ290" s="358">
        <v>0</v>
      </c>
      <c r="AK290" s="358">
        <v>0</v>
      </c>
      <c r="AL290" s="358">
        <v>0</v>
      </c>
      <c r="AM290" s="358">
        <v>0</v>
      </c>
      <c r="AN290" s="358">
        <v>0</v>
      </c>
      <c r="AO290" s="358">
        <v>0</v>
      </c>
      <c r="AP290" s="63">
        <v>0.55869437582389647</v>
      </c>
      <c r="AQ290" s="63">
        <v>0.54752048830741851</v>
      </c>
      <c r="AR290" s="63">
        <v>-1.1173887516477965E-2</v>
      </c>
      <c r="AT290" s="176" cm="1">
        <f t="array" ref="AT290">SUMIFS('N1.3_Project_Listing'!$P$16:$P$829, 'N1.3_Project_Listing'!$E$16:$E$829,'N1.3_Project_Listing'!$E290, 'N1.3_Project_Listing'!$A$16:$A$829,ET_Risk_SC_Summation[[#Headers],[132kV Circuit Breaker]])</f>
        <v>0</v>
      </c>
      <c r="AU290" s="176" cm="1">
        <f t="array" ref="AU290">SUMIFS('N1.3_Project_Listing'!$P$16:$P$829, 'N1.3_Project_Listing'!$E$16:$E$829,'N1.3_Project_Listing'!$E290, 'N1.3_Project_Listing'!$A$16:$A$829,ET_Risk_SC_Summation[[#Headers],[132kV Transformer]])</f>
        <v>0</v>
      </c>
      <c r="AV290" s="176" cm="1">
        <f t="array" ref="AV290">SUMIFS('N1.3_Project_Listing'!$P$16:$P$829, 'N1.3_Project_Listing'!$E$16:$E$829,'N1.3_Project_Listing'!$E290, 'N1.3_Project_Listing'!$A$16:$A$829,ET_Risk_SC_Summation[[#Headers],[132kV Reactor]])</f>
        <v>0</v>
      </c>
      <c r="AW290" s="176" cm="1">
        <f t="array" ref="AW290">SUMIFS('N1.3_Project_Listing'!$P$16:$P$829, 'N1.3_Project_Listing'!$E$16:$E$829,'N1.3_Project_Listing'!$E290, 'N1.3_Project_Listing'!$A$16:$A$829,ET_Risk_SC_Summation[[#Headers],[132kV Underground Cable]])</f>
        <v>0</v>
      </c>
      <c r="AX290" s="176" cm="1">
        <f t="array" ref="AX290">SUMIFS('N1.3_Project_Listing'!$P$16:$P$829, 'N1.3_Project_Listing'!$E$16:$E$829,'N1.3_Project_Listing'!$E290, 'N1.3_Project_Listing'!$A$16:$A$829,ET_Risk_SC_Summation[[#Headers],[132kV OHL Conductor]])</f>
        <v>0</v>
      </c>
      <c r="AY290" s="176" cm="1">
        <f t="array" ref="AY290">SUMIFS('N1.3_Project_Listing'!$P$16:$P$829, 'N1.3_Project_Listing'!$E$16:$E$829,'N1.3_Project_Listing'!$E290, 'N1.3_Project_Listing'!$A$16:$A$829,ET_Risk_SC_Summation[[#Headers],[132kV OHL Fittings]])</f>
        <v>0</v>
      </c>
      <c r="AZ290" s="176" cm="1">
        <f t="array" ref="AZ290">SUMIFS('N1.3_Project_Listing'!$P$16:$P$829, 'N1.3_Project_Listing'!$E$16:$E$829,'N1.3_Project_Listing'!$E290, 'N1.3_Project_Listing'!$A$16:$A$829,ET_Risk_SC_Summation[[#Headers],[132kV OHL Tower]])</f>
        <v>0</v>
      </c>
      <c r="BA290" s="176" cm="1">
        <f t="array" ref="BA290">SUMIFS('N1.3_Project_Listing'!$P$16:$P$829, 'N1.3_Project_Listing'!$E$16:$E$829,'N1.3_Project_Listing'!$E290, 'N1.3_Project_Listing'!$A$16:$A$829,ET_Risk_SC_Summation[[#Headers],[275kV Circuit Breaker]])</f>
        <v>0</v>
      </c>
      <c r="BB290" s="176" cm="1">
        <f t="array" ref="BB290">SUMIFS('N1.3_Project_Listing'!$P$16:$P$829, 'N1.3_Project_Listing'!$E$16:$E$829,'N1.3_Project_Listing'!$E290, 'N1.3_Project_Listing'!$A$16:$A$829,ET_Risk_SC_Summation[[#Headers],[275kV Transformer]])</f>
        <v>0</v>
      </c>
      <c r="BC290" s="176" cm="1">
        <f t="array" ref="BC290">SUMIFS('N1.3_Project_Listing'!$P$16:$P$829, 'N1.3_Project_Listing'!$E$16:$E$829,'N1.3_Project_Listing'!$E290, 'N1.3_Project_Listing'!$A$16:$A$829,ET_Risk_SC_Summation[[#Headers],[275kV Reactor]])</f>
        <v>0</v>
      </c>
      <c r="BD290" s="176" cm="1">
        <f t="array" ref="BD290">SUMIFS('N1.3_Project_Listing'!$P$16:$P$829, 'N1.3_Project_Listing'!$E$16:$E$829,'N1.3_Project_Listing'!$E290, 'N1.3_Project_Listing'!$A$16:$A$829,ET_Risk_SC_Summation[[#Headers],[275kV Underground Cable]])</f>
        <v>0</v>
      </c>
      <c r="BE290" s="176" cm="1">
        <f t="array" ref="BE290">SUMIFS('N1.3_Project_Listing'!$P$16:$P$829, 'N1.3_Project_Listing'!$E$16:$E$829,'N1.3_Project_Listing'!$E290, 'N1.3_Project_Listing'!$A$16:$A$829,ET_Risk_SC_Summation[[#Headers],[275kV OHL Conductor]])</f>
        <v>0</v>
      </c>
      <c r="BF290" s="176" cm="1">
        <f t="array" ref="BF290">SUMIFS('N1.3_Project_Listing'!$P$16:$P$829, 'N1.3_Project_Listing'!$E$16:$E$829,'N1.3_Project_Listing'!$E290, 'N1.3_Project_Listing'!$A$16:$A$829,ET_Risk_SC_Summation[[#Headers],[275kV OHL Fittings]])</f>
        <v>0</v>
      </c>
      <c r="BG290" s="176" cm="1">
        <f t="array" ref="BG290">SUMIFS('N1.3_Project_Listing'!$P$16:$P$829, 'N1.3_Project_Listing'!$E$16:$E$829,'N1.3_Project_Listing'!$E290, 'N1.3_Project_Listing'!$A$16:$A$829,ET_Risk_SC_Summation[[#Headers],[275kV OHL Tower]])</f>
        <v>0</v>
      </c>
      <c r="BH290" s="176" cm="1">
        <f t="array" ref="BH290">SUMIFS('N1.3_Project_Listing'!$P$16:$P$829, 'N1.3_Project_Listing'!$E$16:$E$829,'N1.3_Project_Listing'!$E290, 'N1.3_Project_Listing'!$A$16:$A$829,ET_Risk_SC_Summation[[#Headers],[400kV Circuit Breaker]])</f>
        <v>0</v>
      </c>
      <c r="BI290" s="176" cm="1">
        <f t="array" ref="BI290">SUMIFS('N1.3_Project_Listing'!$P$16:$P$829, 'N1.3_Project_Listing'!$E$16:$E$829,'N1.3_Project_Listing'!$E290, 'N1.3_Project_Listing'!$A$16:$A$829,ET_Risk_SC_Summation[[#Headers],[400kV Transformer]])</f>
        <v>0</v>
      </c>
      <c r="BJ290" s="176" cm="1">
        <f t="array" ref="BJ290">SUMIFS('N1.3_Project_Listing'!$P$16:$P$829, 'N1.3_Project_Listing'!$E$16:$E$829,'N1.3_Project_Listing'!$E290, 'N1.3_Project_Listing'!$A$16:$A$829,ET_Risk_SC_Summation[[#Headers],[400kV Reactor]])</f>
        <v>0</v>
      </c>
      <c r="BK290" s="176" cm="1">
        <f t="array" ref="BK290">SUMIFS('N1.3_Project_Listing'!$P$16:$P$829, 'N1.3_Project_Listing'!$E$16:$E$829,'N1.3_Project_Listing'!$E290, 'N1.3_Project_Listing'!$A$16:$A$829,ET_Risk_SC_Summation[[#Headers],[400kV Underground Cable]])</f>
        <v>0</v>
      </c>
      <c r="BL290" s="176" cm="1">
        <f t="array" ref="BL290">SUMIFS('N1.3_Project_Listing'!$P$16:$P$829, 'N1.3_Project_Listing'!$E$16:$E$829,'N1.3_Project_Listing'!$E290, 'N1.3_Project_Listing'!$A$16:$A$829,ET_Risk_SC_Summation[[#Headers],[400kV OHL Conductor]])</f>
        <v>0</v>
      </c>
      <c r="BM290" s="176" cm="1">
        <f t="array" ref="BM290">SUMIFS('N1.3_Project_Listing'!$P$16:$P$829, 'N1.3_Project_Listing'!$E$16:$E$829,'N1.3_Project_Listing'!$E290, 'N1.3_Project_Listing'!$A$16:$A$829,ET_Risk_SC_Summation[[#Headers],[400kV OHL Fittings]])</f>
        <v>0</v>
      </c>
      <c r="BN290" s="176" cm="1">
        <f t="array" ref="BN290">SUMIFS('N1.3_Project_Listing'!$P$16:$P$829, 'N1.3_Project_Listing'!$E$16:$E$829,'N1.3_Project_Listing'!$E290, 'N1.3_Project_Listing'!$A$16:$A$829,ET_Risk_SC_Summation[[#Headers],[400kV OHL Tower]])</f>
        <v>0</v>
      </c>
      <c r="BO290" s="177" t="str">
        <f>IF(SUM(ET_Risk_SC_Summation[[#This Row],[132kV Circuit Breaker]:[400kV OHL Tower]])=0, "n/a", INDEX(ET_Risk_SC_Summation[#Headers],1,MATCH(MAX(ET_Risk_SC_Summation[[#This Row],[132kV Circuit Breaker]:[400kV OHL Tower]]),ET_Risk_SC_Summation[[#This Row],[132kV Circuit Breaker]:[400kV OHL Tower]],0)))</f>
        <v>n/a</v>
      </c>
      <c r="BP290" s="177" t="str">
        <f>IFERROR(INDEX('N0.7_Lookup_References'!$G$77:$G$98,MATCH(ET_Risk_SC_Summation[[#This Row],[Mxx Category]],'N0.7_Lookup_References'!$F$77:$F$98,0)),"")</f>
        <v/>
      </c>
    </row>
    <row r="291" spans="1:68" ht="54">
      <c r="A291" s="160" t="str">
        <f>IFERROR(INDEX(N1.2_Intervention_Types[NARM Asset Category],MATCH('N1.3_Project_Listing'!$C291,N1.2_Intervention_Types[Intervention Type ID],0),1),"")</f>
        <v>Mains</v>
      </c>
      <c r="B291" s="160" t="str">
        <f>IF($D$2="GD",IFERROR(INDEX(N1.2_Intervention_Types[C&amp;V Asset Category (GD)],MATCH('N1.3_Project_Listing'!$C291,N1.2_Intervention_Types[Intervention Type ID],0),1),""),IFERROR(INDEX(N1.2_Intervention_Types[NARM Asset Category],MATCH('N1.3_Project_Listing'!$C291,N1.2_Intervention_Types[Intervention Type ID],0),1),""))</f>
        <v>Mains</v>
      </c>
      <c r="C291" s="67">
        <f>IFERROR(INDEX(N1.2_Intervention_Types[Intervention Type ID],MATCH('N1.3_Project_Listing'!$I291,N1.2_Intervention_Types[Intervention Type],0),1),"")</f>
        <v>1</v>
      </c>
      <c r="D291" s="160" t="str">
        <f>IFERROR(INDEX(N1.2_Intervention_Types[Intervention Category],MATCH('N1.3_Project_Listing'!$C291,N1.2_Intervention_Types[Intervention Type ID],0),1),"")</f>
        <v>Replacement</v>
      </c>
      <c r="E291" s="210" t="s">
        <v>819</v>
      </c>
      <c r="F291" s="236" t="s">
        <v>820</v>
      </c>
      <c r="G291" s="236" t="s">
        <v>181</v>
      </c>
      <c r="H291" s="236" t="s">
        <v>300</v>
      </c>
      <c r="I291" s="151" t="s">
        <v>790</v>
      </c>
      <c r="J291" s="139">
        <v>2027</v>
      </c>
      <c r="K291" s="312">
        <v>0.16531960238923513</v>
      </c>
      <c r="L291" s="312">
        <v>0.16201321034145041</v>
      </c>
      <c r="M291" s="312">
        <v>0</v>
      </c>
      <c r="N291" s="343">
        <v>1.6687897639242391E-3</v>
      </c>
      <c r="O291" s="343">
        <v>5.920154152676434E-4</v>
      </c>
      <c r="P291" s="365">
        <v>1.8760018437818979E-2</v>
      </c>
      <c r="Q291" s="366">
        <f t="shared" si="25"/>
        <v>1.0767743486565957E-3</v>
      </c>
      <c r="R291" s="368">
        <f t="shared" si="27"/>
        <v>0.16531960238923513</v>
      </c>
      <c r="S291" s="67" t="str">
        <f>IFERROR(INDEX('N0.7_Lookup_References'!$C$13:$C$72,MATCH($A291,'N0.7_Lookup_References'!$B$13:$B$72,0)),"")</f>
        <v>km</v>
      </c>
      <c r="T291" s="338" t="str">
        <f t="shared" si="26"/>
        <v/>
      </c>
      <c r="V291" s="358">
        <v>0</v>
      </c>
      <c r="W291" s="358">
        <v>0</v>
      </c>
      <c r="X291" s="358">
        <v>0</v>
      </c>
      <c r="Y291" s="358">
        <v>0</v>
      </c>
      <c r="Z291" s="358">
        <v>0.16531960238923513</v>
      </c>
      <c r="AA291" s="358">
        <v>0</v>
      </c>
      <c r="AB291" s="358">
        <v>0</v>
      </c>
      <c r="AC291" s="358">
        <v>0</v>
      </c>
      <c r="AD291" s="358">
        <v>0</v>
      </c>
      <c r="AE291" s="358">
        <v>0</v>
      </c>
      <c r="AF291" s="358">
        <v>0.16201321034145041</v>
      </c>
      <c r="AG291" s="358">
        <v>0</v>
      </c>
      <c r="AH291" s="358">
        <v>0</v>
      </c>
      <c r="AI291" s="358">
        <v>0</v>
      </c>
      <c r="AJ291" s="358">
        <v>0</v>
      </c>
      <c r="AK291" s="358">
        <v>0</v>
      </c>
      <c r="AL291" s="358">
        <v>0</v>
      </c>
      <c r="AM291" s="358">
        <v>0</v>
      </c>
      <c r="AN291" s="358">
        <v>0</v>
      </c>
      <c r="AO291" s="358">
        <v>0</v>
      </c>
      <c r="AP291" s="63">
        <v>0.16531960238923513</v>
      </c>
      <c r="AQ291" s="63">
        <v>0.16201321034145041</v>
      </c>
      <c r="AR291" s="63">
        <v>-3.306392047784712E-3</v>
      </c>
      <c r="AT291" s="176" cm="1">
        <f t="array" ref="AT291">SUMIFS('N1.3_Project_Listing'!$P$16:$P$829, 'N1.3_Project_Listing'!$E$16:$E$829,'N1.3_Project_Listing'!$E291, 'N1.3_Project_Listing'!$A$16:$A$829,ET_Risk_SC_Summation[[#Headers],[132kV Circuit Breaker]])</f>
        <v>0</v>
      </c>
      <c r="AU291" s="176" cm="1">
        <f t="array" ref="AU291">SUMIFS('N1.3_Project_Listing'!$P$16:$P$829, 'N1.3_Project_Listing'!$E$16:$E$829,'N1.3_Project_Listing'!$E291, 'N1.3_Project_Listing'!$A$16:$A$829,ET_Risk_SC_Summation[[#Headers],[132kV Transformer]])</f>
        <v>0</v>
      </c>
      <c r="AV291" s="176" cm="1">
        <f t="array" ref="AV291">SUMIFS('N1.3_Project_Listing'!$P$16:$P$829, 'N1.3_Project_Listing'!$E$16:$E$829,'N1.3_Project_Listing'!$E291, 'N1.3_Project_Listing'!$A$16:$A$829,ET_Risk_SC_Summation[[#Headers],[132kV Reactor]])</f>
        <v>0</v>
      </c>
      <c r="AW291" s="176" cm="1">
        <f t="array" ref="AW291">SUMIFS('N1.3_Project_Listing'!$P$16:$P$829, 'N1.3_Project_Listing'!$E$16:$E$829,'N1.3_Project_Listing'!$E291, 'N1.3_Project_Listing'!$A$16:$A$829,ET_Risk_SC_Summation[[#Headers],[132kV Underground Cable]])</f>
        <v>0</v>
      </c>
      <c r="AX291" s="176" cm="1">
        <f t="array" ref="AX291">SUMIFS('N1.3_Project_Listing'!$P$16:$P$829, 'N1.3_Project_Listing'!$E$16:$E$829,'N1.3_Project_Listing'!$E291, 'N1.3_Project_Listing'!$A$16:$A$829,ET_Risk_SC_Summation[[#Headers],[132kV OHL Conductor]])</f>
        <v>0</v>
      </c>
      <c r="AY291" s="176" cm="1">
        <f t="array" ref="AY291">SUMIFS('N1.3_Project_Listing'!$P$16:$P$829, 'N1.3_Project_Listing'!$E$16:$E$829,'N1.3_Project_Listing'!$E291, 'N1.3_Project_Listing'!$A$16:$A$829,ET_Risk_SC_Summation[[#Headers],[132kV OHL Fittings]])</f>
        <v>0</v>
      </c>
      <c r="AZ291" s="176" cm="1">
        <f t="array" ref="AZ291">SUMIFS('N1.3_Project_Listing'!$P$16:$P$829, 'N1.3_Project_Listing'!$E$16:$E$829,'N1.3_Project_Listing'!$E291, 'N1.3_Project_Listing'!$A$16:$A$829,ET_Risk_SC_Summation[[#Headers],[132kV OHL Tower]])</f>
        <v>0</v>
      </c>
      <c r="BA291" s="176" cm="1">
        <f t="array" ref="BA291">SUMIFS('N1.3_Project_Listing'!$P$16:$P$829, 'N1.3_Project_Listing'!$E$16:$E$829,'N1.3_Project_Listing'!$E291, 'N1.3_Project_Listing'!$A$16:$A$829,ET_Risk_SC_Summation[[#Headers],[275kV Circuit Breaker]])</f>
        <v>0</v>
      </c>
      <c r="BB291" s="176" cm="1">
        <f t="array" ref="BB291">SUMIFS('N1.3_Project_Listing'!$P$16:$P$829, 'N1.3_Project_Listing'!$E$16:$E$829,'N1.3_Project_Listing'!$E291, 'N1.3_Project_Listing'!$A$16:$A$829,ET_Risk_SC_Summation[[#Headers],[275kV Transformer]])</f>
        <v>0</v>
      </c>
      <c r="BC291" s="176" cm="1">
        <f t="array" ref="BC291">SUMIFS('N1.3_Project_Listing'!$P$16:$P$829, 'N1.3_Project_Listing'!$E$16:$E$829,'N1.3_Project_Listing'!$E291, 'N1.3_Project_Listing'!$A$16:$A$829,ET_Risk_SC_Summation[[#Headers],[275kV Reactor]])</f>
        <v>0</v>
      </c>
      <c r="BD291" s="176" cm="1">
        <f t="array" ref="BD291">SUMIFS('N1.3_Project_Listing'!$P$16:$P$829, 'N1.3_Project_Listing'!$E$16:$E$829,'N1.3_Project_Listing'!$E291, 'N1.3_Project_Listing'!$A$16:$A$829,ET_Risk_SC_Summation[[#Headers],[275kV Underground Cable]])</f>
        <v>0</v>
      </c>
      <c r="BE291" s="176" cm="1">
        <f t="array" ref="BE291">SUMIFS('N1.3_Project_Listing'!$P$16:$P$829, 'N1.3_Project_Listing'!$E$16:$E$829,'N1.3_Project_Listing'!$E291, 'N1.3_Project_Listing'!$A$16:$A$829,ET_Risk_SC_Summation[[#Headers],[275kV OHL Conductor]])</f>
        <v>0</v>
      </c>
      <c r="BF291" s="176" cm="1">
        <f t="array" ref="BF291">SUMIFS('N1.3_Project_Listing'!$P$16:$P$829, 'N1.3_Project_Listing'!$E$16:$E$829,'N1.3_Project_Listing'!$E291, 'N1.3_Project_Listing'!$A$16:$A$829,ET_Risk_SC_Summation[[#Headers],[275kV OHL Fittings]])</f>
        <v>0</v>
      </c>
      <c r="BG291" s="176" cm="1">
        <f t="array" ref="BG291">SUMIFS('N1.3_Project_Listing'!$P$16:$P$829, 'N1.3_Project_Listing'!$E$16:$E$829,'N1.3_Project_Listing'!$E291, 'N1.3_Project_Listing'!$A$16:$A$829,ET_Risk_SC_Summation[[#Headers],[275kV OHL Tower]])</f>
        <v>0</v>
      </c>
      <c r="BH291" s="176" cm="1">
        <f t="array" ref="BH291">SUMIFS('N1.3_Project_Listing'!$P$16:$P$829, 'N1.3_Project_Listing'!$E$16:$E$829,'N1.3_Project_Listing'!$E291, 'N1.3_Project_Listing'!$A$16:$A$829,ET_Risk_SC_Summation[[#Headers],[400kV Circuit Breaker]])</f>
        <v>0</v>
      </c>
      <c r="BI291" s="176" cm="1">
        <f t="array" ref="BI291">SUMIFS('N1.3_Project_Listing'!$P$16:$P$829, 'N1.3_Project_Listing'!$E$16:$E$829,'N1.3_Project_Listing'!$E291, 'N1.3_Project_Listing'!$A$16:$A$829,ET_Risk_SC_Summation[[#Headers],[400kV Transformer]])</f>
        <v>0</v>
      </c>
      <c r="BJ291" s="176" cm="1">
        <f t="array" ref="BJ291">SUMIFS('N1.3_Project_Listing'!$P$16:$P$829, 'N1.3_Project_Listing'!$E$16:$E$829,'N1.3_Project_Listing'!$E291, 'N1.3_Project_Listing'!$A$16:$A$829,ET_Risk_SC_Summation[[#Headers],[400kV Reactor]])</f>
        <v>0</v>
      </c>
      <c r="BK291" s="176" cm="1">
        <f t="array" ref="BK291">SUMIFS('N1.3_Project_Listing'!$P$16:$P$829, 'N1.3_Project_Listing'!$E$16:$E$829,'N1.3_Project_Listing'!$E291, 'N1.3_Project_Listing'!$A$16:$A$829,ET_Risk_SC_Summation[[#Headers],[400kV Underground Cable]])</f>
        <v>0</v>
      </c>
      <c r="BL291" s="176" cm="1">
        <f t="array" ref="BL291">SUMIFS('N1.3_Project_Listing'!$P$16:$P$829, 'N1.3_Project_Listing'!$E$16:$E$829,'N1.3_Project_Listing'!$E291, 'N1.3_Project_Listing'!$A$16:$A$829,ET_Risk_SC_Summation[[#Headers],[400kV OHL Conductor]])</f>
        <v>0</v>
      </c>
      <c r="BM291" s="176" cm="1">
        <f t="array" ref="BM291">SUMIFS('N1.3_Project_Listing'!$P$16:$P$829, 'N1.3_Project_Listing'!$E$16:$E$829,'N1.3_Project_Listing'!$E291, 'N1.3_Project_Listing'!$A$16:$A$829,ET_Risk_SC_Summation[[#Headers],[400kV OHL Fittings]])</f>
        <v>0</v>
      </c>
      <c r="BN291" s="176" cm="1">
        <f t="array" ref="BN291">SUMIFS('N1.3_Project_Listing'!$P$16:$P$829, 'N1.3_Project_Listing'!$E$16:$E$829,'N1.3_Project_Listing'!$E291, 'N1.3_Project_Listing'!$A$16:$A$829,ET_Risk_SC_Summation[[#Headers],[400kV OHL Tower]])</f>
        <v>0</v>
      </c>
      <c r="BO291" s="177" t="str">
        <f>IF(SUM(ET_Risk_SC_Summation[[#This Row],[132kV Circuit Breaker]:[400kV OHL Tower]])=0, "n/a", INDEX(ET_Risk_SC_Summation[#Headers],1,MATCH(MAX(ET_Risk_SC_Summation[[#This Row],[132kV Circuit Breaker]:[400kV OHL Tower]]),ET_Risk_SC_Summation[[#This Row],[132kV Circuit Breaker]:[400kV OHL Tower]],0)))</f>
        <v>n/a</v>
      </c>
      <c r="BP291" s="177" t="str">
        <f>IFERROR(INDEX('N0.7_Lookup_References'!$G$77:$G$98,MATCH(ET_Risk_SC_Summation[[#This Row],[Mxx Category]],'N0.7_Lookup_References'!$F$77:$F$98,0)),"")</f>
        <v/>
      </c>
    </row>
    <row r="292" spans="1:68" ht="54">
      <c r="A292" s="160" t="str">
        <f>IFERROR(INDEX(N1.2_Intervention_Types[NARM Asset Category],MATCH('N1.3_Project_Listing'!$C292,N1.2_Intervention_Types[Intervention Type ID],0),1),"")</f>
        <v>Mains</v>
      </c>
      <c r="B292" s="160" t="str">
        <f>IF($D$2="GD",IFERROR(INDEX(N1.2_Intervention_Types[C&amp;V Asset Category (GD)],MATCH('N1.3_Project_Listing'!$C292,N1.2_Intervention_Types[Intervention Type ID],0),1),""),IFERROR(INDEX(N1.2_Intervention_Types[NARM Asset Category],MATCH('N1.3_Project_Listing'!$C292,N1.2_Intervention_Types[Intervention Type ID],0),1),""))</f>
        <v>Mains</v>
      </c>
      <c r="C292" s="67">
        <f>IFERROR(INDEX(N1.2_Intervention_Types[Intervention Type ID],MATCH('N1.3_Project_Listing'!$I292,N1.2_Intervention_Types[Intervention Type],0),1),"")</f>
        <v>1</v>
      </c>
      <c r="D292" s="160" t="str">
        <f>IFERROR(INDEX(N1.2_Intervention_Types[Intervention Category],MATCH('N1.3_Project_Listing'!$C292,N1.2_Intervention_Types[Intervention Type ID],0),1),"")</f>
        <v>Replacement</v>
      </c>
      <c r="E292" s="210" t="s">
        <v>819</v>
      </c>
      <c r="F292" s="236" t="s">
        <v>820</v>
      </c>
      <c r="G292" s="236" t="s">
        <v>181</v>
      </c>
      <c r="H292" s="236" t="s">
        <v>300</v>
      </c>
      <c r="I292" s="151" t="s">
        <v>790</v>
      </c>
      <c r="J292" s="139">
        <v>2028</v>
      </c>
      <c r="K292" s="312">
        <v>0.16531960238923513</v>
      </c>
      <c r="L292" s="312">
        <v>0.16201321034145041</v>
      </c>
      <c r="M292" s="312">
        <v>0</v>
      </c>
      <c r="N292" s="343">
        <v>1.6687897639242391E-3</v>
      </c>
      <c r="O292" s="343">
        <v>5.920154152676434E-4</v>
      </c>
      <c r="P292" s="365">
        <v>1.8760018437818979E-2</v>
      </c>
      <c r="Q292" s="366">
        <f t="shared" si="25"/>
        <v>1.0767743486565957E-3</v>
      </c>
      <c r="R292" s="368">
        <f t="shared" si="27"/>
        <v>0.16531960238923513</v>
      </c>
      <c r="S292" s="67" t="str">
        <f>IFERROR(INDEX('N0.7_Lookup_References'!$C$13:$C$72,MATCH($A292,'N0.7_Lookup_References'!$B$13:$B$72,0)),"")</f>
        <v>km</v>
      </c>
      <c r="T292" s="338" t="str">
        <f t="shared" si="26"/>
        <v/>
      </c>
      <c r="V292" s="358">
        <v>0</v>
      </c>
      <c r="W292" s="358">
        <v>0</v>
      </c>
      <c r="X292" s="358">
        <v>0</v>
      </c>
      <c r="Y292" s="358">
        <v>0</v>
      </c>
      <c r="Z292" s="358">
        <v>0.16531960238923513</v>
      </c>
      <c r="AA292" s="358">
        <v>0</v>
      </c>
      <c r="AB292" s="358">
        <v>0</v>
      </c>
      <c r="AC292" s="358">
        <v>0</v>
      </c>
      <c r="AD292" s="358">
        <v>0</v>
      </c>
      <c r="AE292" s="358">
        <v>0</v>
      </c>
      <c r="AF292" s="358">
        <v>0.16201321034145041</v>
      </c>
      <c r="AG292" s="358">
        <v>0</v>
      </c>
      <c r="AH292" s="358">
        <v>0</v>
      </c>
      <c r="AI292" s="358">
        <v>0</v>
      </c>
      <c r="AJ292" s="358">
        <v>0</v>
      </c>
      <c r="AK292" s="358">
        <v>0</v>
      </c>
      <c r="AL292" s="358">
        <v>0</v>
      </c>
      <c r="AM292" s="358">
        <v>0</v>
      </c>
      <c r="AN292" s="358">
        <v>0</v>
      </c>
      <c r="AO292" s="358">
        <v>0</v>
      </c>
      <c r="AP292" s="63">
        <v>0.16531960238923513</v>
      </c>
      <c r="AQ292" s="63">
        <v>0.16201321034145041</v>
      </c>
      <c r="AR292" s="63">
        <v>-3.306392047784712E-3</v>
      </c>
      <c r="AT292" s="176" cm="1">
        <f t="array" ref="AT292">SUMIFS('N1.3_Project_Listing'!$P$16:$P$829, 'N1.3_Project_Listing'!$E$16:$E$829,'N1.3_Project_Listing'!$E292, 'N1.3_Project_Listing'!$A$16:$A$829,ET_Risk_SC_Summation[[#Headers],[132kV Circuit Breaker]])</f>
        <v>0</v>
      </c>
      <c r="AU292" s="176" cm="1">
        <f t="array" ref="AU292">SUMIFS('N1.3_Project_Listing'!$P$16:$P$829, 'N1.3_Project_Listing'!$E$16:$E$829,'N1.3_Project_Listing'!$E292, 'N1.3_Project_Listing'!$A$16:$A$829,ET_Risk_SC_Summation[[#Headers],[132kV Transformer]])</f>
        <v>0</v>
      </c>
      <c r="AV292" s="176" cm="1">
        <f t="array" ref="AV292">SUMIFS('N1.3_Project_Listing'!$P$16:$P$829, 'N1.3_Project_Listing'!$E$16:$E$829,'N1.3_Project_Listing'!$E292, 'N1.3_Project_Listing'!$A$16:$A$829,ET_Risk_SC_Summation[[#Headers],[132kV Reactor]])</f>
        <v>0</v>
      </c>
      <c r="AW292" s="176" cm="1">
        <f t="array" ref="AW292">SUMIFS('N1.3_Project_Listing'!$P$16:$P$829, 'N1.3_Project_Listing'!$E$16:$E$829,'N1.3_Project_Listing'!$E292, 'N1.3_Project_Listing'!$A$16:$A$829,ET_Risk_SC_Summation[[#Headers],[132kV Underground Cable]])</f>
        <v>0</v>
      </c>
      <c r="AX292" s="176" cm="1">
        <f t="array" ref="AX292">SUMIFS('N1.3_Project_Listing'!$P$16:$P$829, 'N1.3_Project_Listing'!$E$16:$E$829,'N1.3_Project_Listing'!$E292, 'N1.3_Project_Listing'!$A$16:$A$829,ET_Risk_SC_Summation[[#Headers],[132kV OHL Conductor]])</f>
        <v>0</v>
      </c>
      <c r="AY292" s="176" cm="1">
        <f t="array" ref="AY292">SUMIFS('N1.3_Project_Listing'!$P$16:$P$829, 'N1.3_Project_Listing'!$E$16:$E$829,'N1.3_Project_Listing'!$E292, 'N1.3_Project_Listing'!$A$16:$A$829,ET_Risk_SC_Summation[[#Headers],[132kV OHL Fittings]])</f>
        <v>0</v>
      </c>
      <c r="AZ292" s="176" cm="1">
        <f t="array" ref="AZ292">SUMIFS('N1.3_Project_Listing'!$P$16:$P$829, 'N1.3_Project_Listing'!$E$16:$E$829,'N1.3_Project_Listing'!$E292, 'N1.3_Project_Listing'!$A$16:$A$829,ET_Risk_SC_Summation[[#Headers],[132kV OHL Tower]])</f>
        <v>0</v>
      </c>
      <c r="BA292" s="176" cm="1">
        <f t="array" ref="BA292">SUMIFS('N1.3_Project_Listing'!$P$16:$P$829, 'N1.3_Project_Listing'!$E$16:$E$829,'N1.3_Project_Listing'!$E292, 'N1.3_Project_Listing'!$A$16:$A$829,ET_Risk_SC_Summation[[#Headers],[275kV Circuit Breaker]])</f>
        <v>0</v>
      </c>
      <c r="BB292" s="176" cm="1">
        <f t="array" ref="BB292">SUMIFS('N1.3_Project_Listing'!$P$16:$P$829, 'N1.3_Project_Listing'!$E$16:$E$829,'N1.3_Project_Listing'!$E292, 'N1.3_Project_Listing'!$A$16:$A$829,ET_Risk_SC_Summation[[#Headers],[275kV Transformer]])</f>
        <v>0</v>
      </c>
      <c r="BC292" s="176" cm="1">
        <f t="array" ref="BC292">SUMIFS('N1.3_Project_Listing'!$P$16:$P$829, 'N1.3_Project_Listing'!$E$16:$E$829,'N1.3_Project_Listing'!$E292, 'N1.3_Project_Listing'!$A$16:$A$829,ET_Risk_SC_Summation[[#Headers],[275kV Reactor]])</f>
        <v>0</v>
      </c>
      <c r="BD292" s="176" cm="1">
        <f t="array" ref="BD292">SUMIFS('N1.3_Project_Listing'!$P$16:$P$829, 'N1.3_Project_Listing'!$E$16:$E$829,'N1.3_Project_Listing'!$E292, 'N1.3_Project_Listing'!$A$16:$A$829,ET_Risk_SC_Summation[[#Headers],[275kV Underground Cable]])</f>
        <v>0</v>
      </c>
      <c r="BE292" s="176" cm="1">
        <f t="array" ref="BE292">SUMIFS('N1.3_Project_Listing'!$P$16:$P$829, 'N1.3_Project_Listing'!$E$16:$E$829,'N1.3_Project_Listing'!$E292, 'N1.3_Project_Listing'!$A$16:$A$829,ET_Risk_SC_Summation[[#Headers],[275kV OHL Conductor]])</f>
        <v>0</v>
      </c>
      <c r="BF292" s="176" cm="1">
        <f t="array" ref="BF292">SUMIFS('N1.3_Project_Listing'!$P$16:$P$829, 'N1.3_Project_Listing'!$E$16:$E$829,'N1.3_Project_Listing'!$E292, 'N1.3_Project_Listing'!$A$16:$A$829,ET_Risk_SC_Summation[[#Headers],[275kV OHL Fittings]])</f>
        <v>0</v>
      </c>
      <c r="BG292" s="176" cm="1">
        <f t="array" ref="BG292">SUMIFS('N1.3_Project_Listing'!$P$16:$P$829, 'N1.3_Project_Listing'!$E$16:$E$829,'N1.3_Project_Listing'!$E292, 'N1.3_Project_Listing'!$A$16:$A$829,ET_Risk_SC_Summation[[#Headers],[275kV OHL Tower]])</f>
        <v>0</v>
      </c>
      <c r="BH292" s="176" cm="1">
        <f t="array" ref="BH292">SUMIFS('N1.3_Project_Listing'!$P$16:$P$829, 'N1.3_Project_Listing'!$E$16:$E$829,'N1.3_Project_Listing'!$E292, 'N1.3_Project_Listing'!$A$16:$A$829,ET_Risk_SC_Summation[[#Headers],[400kV Circuit Breaker]])</f>
        <v>0</v>
      </c>
      <c r="BI292" s="176" cm="1">
        <f t="array" ref="BI292">SUMIFS('N1.3_Project_Listing'!$P$16:$P$829, 'N1.3_Project_Listing'!$E$16:$E$829,'N1.3_Project_Listing'!$E292, 'N1.3_Project_Listing'!$A$16:$A$829,ET_Risk_SC_Summation[[#Headers],[400kV Transformer]])</f>
        <v>0</v>
      </c>
      <c r="BJ292" s="176" cm="1">
        <f t="array" ref="BJ292">SUMIFS('N1.3_Project_Listing'!$P$16:$P$829, 'N1.3_Project_Listing'!$E$16:$E$829,'N1.3_Project_Listing'!$E292, 'N1.3_Project_Listing'!$A$16:$A$829,ET_Risk_SC_Summation[[#Headers],[400kV Reactor]])</f>
        <v>0</v>
      </c>
      <c r="BK292" s="176" cm="1">
        <f t="array" ref="BK292">SUMIFS('N1.3_Project_Listing'!$P$16:$P$829, 'N1.3_Project_Listing'!$E$16:$E$829,'N1.3_Project_Listing'!$E292, 'N1.3_Project_Listing'!$A$16:$A$829,ET_Risk_SC_Summation[[#Headers],[400kV Underground Cable]])</f>
        <v>0</v>
      </c>
      <c r="BL292" s="176" cm="1">
        <f t="array" ref="BL292">SUMIFS('N1.3_Project_Listing'!$P$16:$P$829, 'N1.3_Project_Listing'!$E$16:$E$829,'N1.3_Project_Listing'!$E292, 'N1.3_Project_Listing'!$A$16:$A$829,ET_Risk_SC_Summation[[#Headers],[400kV OHL Conductor]])</f>
        <v>0</v>
      </c>
      <c r="BM292" s="176" cm="1">
        <f t="array" ref="BM292">SUMIFS('N1.3_Project_Listing'!$P$16:$P$829, 'N1.3_Project_Listing'!$E$16:$E$829,'N1.3_Project_Listing'!$E292, 'N1.3_Project_Listing'!$A$16:$A$829,ET_Risk_SC_Summation[[#Headers],[400kV OHL Fittings]])</f>
        <v>0</v>
      </c>
      <c r="BN292" s="176" cm="1">
        <f t="array" ref="BN292">SUMIFS('N1.3_Project_Listing'!$P$16:$P$829, 'N1.3_Project_Listing'!$E$16:$E$829,'N1.3_Project_Listing'!$E292, 'N1.3_Project_Listing'!$A$16:$A$829,ET_Risk_SC_Summation[[#Headers],[400kV OHL Tower]])</f>
        <v>0</v>
      </c>
      <c r="BO292" s="177" t="str">
        <f>IF(SUM(ET_Risk_SC_Summation[[#This Row],[132kV Circuit Breaker]:[400kV OHL Tower]])=0, "n/a", INDEX(ET_Risk_SC_Summation[#Headers],1,MATCH(MAX(ET_Risk_SC_Summation[[#This Row],[132kV Circuit Breaker]:[400kV OHL Tower]]),ET_Risk_SC_Summation[[#This Row],[132kV Circuit Breaker]:[400kV OHL Tower]],0)))</f>
        <v>n/a</v>
      </c>
      <c r="BP292" s="177" t="str">
        <f>IFERROR(INDEX('N0.7_Lookup_References'!$G$77:$G$98,MATCH(ET_Risk_SC_Summation[[#This Row],[Mxx Category]],'N0.7_Lookup_References'!$F$77:$F$98,0)),"")</f>
        <v/>
      </c>
    </row>
    <row r="293" spans="1:68" ht="54">
      <c r="A293" s="160" t="str">
        <f>IFERROR(INDEX(N1.2_Intervention_Types[NARM Asset Category],MATCH('N1.3_Project_Listing'!$C293,N1.2_Intervention_Types[Intervention Type ID],0),1),"")</f>
        <v>Mains</v>
      </c>
      <c r="B293" s="160" t="str">
        <f>IF($D$2="GD",IFERROR(INDEX(N1.2_Intervention_Types[C&amp;V Asset Category (GD)],MATCH('N1.3_Project_Listing'!$C293,N1.2_Intervention_Types[Intervention Type ID],0),1),""),IFERROR(INDEX(N1.2_Intervention_Types[NARM Asset Category],MATCH('N1.3_Project_Listing'!$C293,N1.2_Intervention_Types[Intervention Type ID],0),1),""))</f>
        <v>Mains</v>
      </c>
      <c r="C293" s="67">
        <f>IFERROR(INDEX(N1.2_Intervention_Types[Intervention Type ID],MATCH('N1.3_Project_Listing'!$I293,N1.2_Intervention_Types[Intervention Type],0),1),"")</f>
        <v>1</v>
      </c>
      <c r="D293" s="160" t="str">
        <f>IFERROR(INDEX(N1.2_Intervention_Types[Intervention Category],MATCH('N1.3_Project_Listing'!$C293,N1.2_Intervention_Types[Intervention Type ID],0),1),"")</f>
        <v>Replacement</v>
      </c>
      <c r="E293" s="210" t="s">
        <v>819</v>
      </c>
      <c r="F293" s="236" t="s">
        <v>820</v>
      </c>
      <c r="G293" s="236" t="s">
        <v>181</v>
      </c>
      <c r="H293" s="236" t="s">
        <v>300</v>
      </c>
      <c r="I293" s="151" t="s">
        <v>790</v>
      </c>
      <c r="J293" s="139">
        <v>2029</v>
      </c>
      <c r="K293" s="312">
        <v>0.16531960238923513</v>
      </c>
      <c r="L293" s="312">
        <v>0.16201321034145041</v>
      </c>
      <c r="M293" s="312">
        <v>0</v>
      </c>
      <c r="N293" s="343">
        <v>1.6687897639242391E-3</v>
      </c>
      <c r="O293" s="343">
        <v>5.920154152676434E-4</v>
      </c>
      <c r="P293" s="365">
        <v>1.8760018437818979E-2</v>
      </c>
      <c r="Q293" s="366">
        <f t="shared" si="25"/>
        <v>1.0767743486565957E-3</v>
      </c>
      <c r="R293" s="368">
        <f t="shared" si="27"/>
        <v>0.16531960238923513</v>
      </c>
      <c r="S293" s="67" t="str">
        <f>IFERROR(INDEX('N0.7_Lookup_References'!$C$13:$C$72,MATCH($A293,'N0.7_Lookup_References'!$B$13:$B$72,0)),"")</f>
        <v>km</v>
      </c>
      <c r="T293" s="338" t="str">
        <f t="shared" si="26"/>
        <v/>
      </c>
      <c r="V293" s="358">
        <v>0</v>
      </c>
      <c r="W293" s="358">
        <v>0</v>
      </c>
      <c r="X293" s="358">
        <v>0</v>
      </c>
      <c r="Y293" s="358">
        <v>0</v>
      </c>
      <c r="Z293" s="358">
        <v>0.16531960238923513</v>
      </c>
      <c r="AA293" s="358">
        <v>0</v>
      </c>
      <c r="AB293" s="358">
        <v>0</v>
      </c>
      <c r="AC293" s="358">
        <v>0</v>
      </c>
      <c r="AD293" s="358">
        <v>0</v>
      </c>
      <c r="AE293" s="358">
        <v>0</v>
      </c>
      <c r="AF293" s="358">
        <v>0.16201321034145041</v>
      </c>
      <c r="AG293" s="358">
        <v>0</v>
      </c>
      <c r="AH293" s="358">
        <v>0</v>
      </c>
      <c r="AI293" s="358">
        <v>0</v>
      </c>
      <c r="AJ293" s="358">
        <v>0</v>
      </c>
      <c r="AK293" s="358">
        <v>0</v>
      </c>
      <c r="AL293" s="358">
        <v>0</v>
      </c>
      <c r="AM293" s="358">
        <v>0</v>
      </c>
      <c r="AN293" s="358">
        <v>0</v>
      </c>
      <c r="AO293" s="358">
        <v>0</v>
      </c>
      <c r="AP293" s="63">
        <v>0.16531960238923513</v>
      </c>
      <c r="AQ293" s="63">
        <v>0.16201321034145041</v>
      </c>
      <c r="AR293" s="63">
        <v>-3.306392047784712E-3</v>
      </c>
      <c r="AT293" s="176" cm="1">
        <f t="array" ref="AT293">SUMIFS('N1.3_Project_Listing'!$P$16:$P$829, 'N1.3_Project_Listing'!$E$16:$E$829,'N1.3_Project_Listing'!$E293, 'N1.3_Project_Listing'!$A$16:$A$829,ET_Risk_SC_Summation[[#Headers],[132kV Circuit Breaker]])</f>
        <v>0</v>
      </c>
      <c r="AU293" s="176" cm="1">
        <f t="array" ref="AU293">SUMIFS('N1.3_Project_Listing'!$P$16:$P$829, 'N1.3_Project_Listing'!$E$16:$E$829,'N1.3_Project_Listing'!$E293, 'N1.3_Project_Listing'!$A$16:$A$829,ET_Risk_SC_Summation[[#Headers],[132kV Transformer]])</f>
        <v>0</v>
      </c>
      <c r="AV293" s="176" cm="1">
        <f t="array" ref="AV293">SUMIFS('N1.3_Project_Listing'!$P$16:$P$829, 'N1.3_Project_Listing'!$E$16:$E$829,'N1.3_Project_Listing'!$E293, 'N1.3_Project_Listing'!$A$16:$A$829,ET_Risk_SC_Summation[[#Headers],[132kV Reactor]])</f>
        <v>0</v>
      </c>
      <c r="AW293" s="176" cm="1">
        <f t="array" ref="AW293">SUMIFS('N1.3_Project_Listing'!$P$16:$P$829, 'N1.3_Project_Listing'!$E$16:$E$829,'N1.3_Project_Listing'!$E293, 'N1.3_Project_Listing'!$A$16:$A$829,ET_Risk_SC_Summation[[#Headers],[132kV Underground Cable]])</f>
        <v>0</v>
      </c>
      <c r="AX293" s="176" cm="1">
        <f t="array" ref="AX293">SUMIFS('N1.3_Project_Listing'!$P$16:$P$829, 'N1.3_Project_Listing'!$E$16:$E$829,'N1.3_Project_Listing'!$E293, 'N1.3_Project_Listing'!$A$16:$A$829,ET_Risk_SC_Summation[[#Headers],[132kV OHL Conductor]])</f>
        <v>0</v>
      </c>
      <c r="AY293" s="176" cm="1">
        <f t="array" ref="AY293">SUMIFS('N1.3_Project_Listing'!$P$16:$P$829, 'N1.3_Project_Listing'!$E$16:$E$829,'N1.3_Project_Listing'!$E293, 'N1.3_Project_Listing'!$A$16:$A$829,ET_Risk_SC_Summation[[#Headers],[132kV OHL Fittings]])</f>
        <v>0</v>
      </c>
      <c r="AZ293" s="176" cm="1">
        <f t="array" ref="AZ293">SUMIFS('N1.3_Project_Listing'!$P$16:$P$829, 'N1.3_Project_Listing'!$E$16:$E$829,'N1.3_Project_Listing'!$E293, 'N1.3_Project_Listing'!$A$16:$A$829,ET_Risk_SC_Summation[[#Headers],[132kV OHL Tower]])</f>
        <v>0</v>
      </c>
      <c r="BA293" s="176" cm="1">
        <f t="array" ref="BA293">SUMIFS('N1.3_Project_Listing'!$P$16:$P$829, 'N1.3_Project_Listing'!$E$16:$E$829,'N1.3_Project_Listing'!$E293, 'N1.3_Project_Listing'!$A$16:$A$829,ET_Risk_SC_Summation[[#Headers],[275kV Circuit Breaker]])</f>
        <v>0</v>
      </c>
      <c r="BB293" s="176" cm="1">
        <f t="array" ref="BB293">SUMIFS('N1.3_Project_Listing'!$P$16:$P$829, 'N1.3_Project_Listing'!$E$16:$E$829,'N1.3_Project_Listing'!$E293, 'N1.3_Project_Listing'!$A$16:$A$829,ET_Risk_SC_Summation[[#Headers],[275kV Transformer]])</f>
        <v>0</v>
      </c>
      <c r="BC293" s="176" cm="1">
        <f t="array" ref="BC293">SUMIFS('N1.3_Project_Listing'!$P$16:$P$829, 'N1.3_Project_Listing'!$E$16:$E$829,'N1.3_Project_Listing'!$E293, 'N1.3_Project_Listing'!$A$16:$A$829,ET_Risk_SC_Summation[[#Headers],[275kV Reactor]])</f>
        <v>0</v>
      </c>
      <c r="BD293" s="176" cm="1">
        <f t="array" ref="BD293">SUMIFS('N1.3_Project_Listing'!$P$16:$P$829, 'N1.3_Project_Listing'!$E$16:$E$829,'N1.3_Project_Listing'!$E293, 'N1.3_Project_Listing'!$A$16:$A$829,ET_Risk_SC_Summation[[#Headers],[275kV Underground Cable]])</f>
        <v>0</v>
      </c>
      <c r="BE293" s="176" cm="1">
        <f t="array" ref="BE293">SUMIFS('N1.3_Project_Listing'!$P$16:$P$829, 'N1.3_Project_Listing'!$E$16:$E$829,'N1.3_Project_Listing'!$E293, 'N1.3_Project_Listing'!$A$16:$A$829,ET_Risk_SC_Summation[[#Headers],[275kV OHL Conductor]])</f>
        <v>0</v>
      </c>
      <c r="BF293" s="176" cm="1">
        <f t="array" ref="BF293">SUMIFS('N1.3_Project_Listing'!$P$16:$P$829, 'N1.3_Project_Listing'!$E$16:$E$829,'N1.3_Project_Listing'!$E293, 'N1.3_Project_Listing'!$A$16:$A$829,ET_Risk_SC_Summation[[#Headers],[275kV OHL Fittings]])</f>
        <v>0</v>
      </c>
      <c r="BG293" s="176" cm="1">
        <f t="array" ref="BG293">SUMIFS('N1.3_Project_Listing'!$P$16:$P$829, 'N1.3_Project_Listing'!$E$16:$E$829,'N1.3_Project_Listing'!$E293, 'N1.3_Project_Listing'!$A$16:$A$829,ET_Risk_SC_Summation[[#Headers],[275kV OHL Tower]])</f>
        <v>0</v>
      </c>
      <c r="BH293" s="176" cm="1">
        <f t="array" ref="BH293">SUMIFS('N1.3_Project_Listing'!$P$16:$P$829, 'N1.3_Project_Listing'!$E$16:$E$829,'N1.3_Project_Listing'!$E293, 'N1.3_Project_Listing'!$A$16:$A$829,ET_Risk_SC_Summation[[#Headers],[400kV Circuit Breaker]])</f>
        <v>0</v>
      </c>
      <c r="BI293" s="176" cm="1">
        <f t="array" ref="BI293">SUMIFS('N1.3_Project_Listing'!$P$16:$P$829, 'N1.3_Project_Listing'!$E$16:$E$829,'N1.3_Project_Listing'!$E293, 'N1.3_Project_Listing'!$A$16:$A$829,ET_Risk_SC_Summation[[#Headers],[400kV Transformer]])</f>
        <v>0</v>
      </c>
      <c r="BJ293" s="176" cm="1">
        <f t="array" ref="BJ293">SUMIFS('N1.3_Project_Listing'!$P$16:$P$829, 'N1.3_Project_Listing'!$E$16:$E$829,'N1.3_Project_Listing'!$E293, 'N1.3_Project_Listing'!$A$16:$A$829,ET_Risk_SC_Summation[[#Headers],[400kV Reactor]])</f>
        <v>0</v>
      </c>
      <c r="BK293" s="176" cm="1">
        <f t="array" ref="BK293">SUMIFS('N1.3_Project_Listing'!$P$16:$P$829, 'N1.3_Project_Listing'!$E$16:$E$829,'N1.3_Project_Listing'!$E293, 'N1.3_Project_Listing'!$A$16:$A$829,ET_Risk_SC_Summation[[#Headers],[400kV Underground Cable]])</f>
        <v>0</v>
      </c>
      <c r="BL293" s="176" cm="1">
        <f t="array" ref="BL293">SUMIFS('N1.3_Project_Listing'!$P$16:$P$829, 'N1.3_Project_Listing'!$E$16:$E$829,'N1.3_Project_Listing'!$E293, 'N1.3_Project_Listing'!$A$16:$A$829,ET_Risk_SC_Summation[[#Headers],[400kV OHL Conductor]])</f>
        <v>0</v>
      </c>
      <c r="BM293" s="176" cm="1">
        <f t="array" ref="BM293">SUMIFS('N1.3_Project_Listing'!$P$16:$P$829, 'N1.3_Project_Listing'!$E$16:$E$829,'N1.3_Project_Listing'!$E293, 'N1.3_Project_Listing'!$A$16:$A$829,ET_Risk_SC_Summation[[#Headers],[400kV OHL Fittings]])</f>
        <v>0</v>
      </c>
      <c r="BN293" s="176" cm="1">
        <f t="array" ref="BN293">SUMIFS('N1.3_Project_Listing'!$P$16:$P$829, 'N1.3_Project_Listing'!$E$16:$E$829,'N1.3_Project_Listing'!$E293, 'N1.3_Project_Listing'!$A$16:$A$829,ET_Risk_SC_Summation[[#Headers],[400kV OHL Tower]])</f>
        <v>0</v>
      </c>
      <c r="BO293" s="177" t="str">
        <f>IF(SUM(ET_Risk_SC_Summation[[#This Row],[132kV Circuit Breaker]:[400kV OHL Tower]])=0, "n/a", INDEX(ET_Risk_SC_Summation[#Headers],1,MATCH(MAX(ET_Risk_SC_Summation[[#This Row],[132kV Circuit Breaker]:[400kV OHL Tower]]),ET_Risk_SC_Summation[[#This Row],[132kV Circuit Breaker]:[400kV OHL Tower]],0)))</f>
        <v>n/a</v>
      </c>
      <c r="BP293" s="177" t="str">
        <f>IFERROR(INDEX('N0.7_Lookup_References'!$G$77:$G$98,MATCH(ET_Risk_SC_Summation[[#This Row],[Mxx Category]],'N0.7_Lookup_References'!$F$77:$F$98,0)),"")</f>
        <v/>
      </c>
    </row>
    <row r="294" spans="1:68" ht="54">
      <c r="A294" s="160" t="str">
        <f>IFERROR(INDEX(N1.2_Intervention_Types[NARM Asset Category],MATCH('N1.3_Project_Listing'!$C294,N1.2_Intervention_Types[Intervention Type ID],0),1),"")</f>
        <v>Mains</v>
      </c>
      <c r="B294" s="160" t="str">
        <f>IF($D$2="GD",IFERROR(INDEX(N1.2_Intervention_Types[C&amp;V Asset Category (GD)],MATCH('N1.3_Project_Listing'!$C294,N1.2_Intervention_Types[Intervention Type ID],0),1),""),IFERROR(INDEX(N1.2_Intervention_Types[NARM Asset Category],MATCH('N1.3_Project_Listing'!$C294,N1.2_Intervention_Types[Intervention Type ID],0),1),""))</f>
        <v>Mains</v>
      </c>
      <c r="C294" s="67">
        <f>IFERROR(INDEX(N1.2_Intervention_Types[Intervention Type ID],MATCH('N1.3_Project_Listing'!$I294,N1.2_Intervention_Types[Intervention Type],0),1),"")</f>
        <v>1</v>
      </c>
      <c r="D294" s="160" t="str">
        <f>IFERROR(INDEX(N1.2_Intervention_Types[Intervention Category],MATCH('N1.3_Project_Listing'!$C294,N1.2_Intervention_Types[Intervention Type ID],0),1),"")</f>
        <v>Replacement</v>
      </c>
      <c r="E294" s="210" t="s">
        <v>819</v>
      </c>
      <c r="F294" s="236" t="s">
        <v>820</v>
      </c>
      <c r="G294" s="236" t="s">
        <v>181</v>
      </c>
      <c r="H294" s="236" t="s">
        <v>300</v>
      </c>
      <c r="I294" s="151" t="s">
        <v>790</v>
      </c>
      <c r="J294" s="139">
        <v>2030</v>
      </c>
      <c r="K294" s="312">
        <v>0.16531960238923513</v>
      </c>
      <c r="L294" s="312">
        <v>0.16201321034145041</v>
      </c>
      <c r="M294" s="312">
        <v>0</v>
      </c>
      <c r="N294" s="343">
        <v>1.6687897639242391E-3</v>
      </c>
      <c r="O294" s="343">
        <v>5.920154152676434E-4</v>
      </c>
      <c r="P294" s="365">
        <v>1.8760018437818979E-2</v>
      </c>
      <c r="Q294" s="366">
        <f t="shared" si="25"/>
        <v>1.0767743486565957E-3</v>
      </c>
      <c r="R294" s="368">
        <f t="shared" si="27"/>
        <v>0.16531960238923513</v>
      </c>
      <c r="S294" s="67" t="str">
        <f>IFERROR(INDEX('N0.7_Lookup_References'!$C$13:$C$72,MATCH($A294,'N0.7_Lookup_References'!$B$13:$B$72,0)),"")</f>
        <v>km</v>
      </c>
      <c r="T294" s="338" t="str">
        <f t="shared" si="26"/>
        <v/>
      </c>
      <c r="V294" s="358">
        <v>0</v>
      </c>
      <c r="W294" s="358">
        <v>0</v>
      </c>
      <c r="X294" s="358">
        <v>0</v>
      </c>
      <c r="Y294" s="358">
        <v>0</v>
      </c>
      <c r="Z294" s="358">
        <v>0.16531960238923513</v>
      </c>
      <c r="AA294" s="358">
        <v>0</v>
      </c>
      <c r="AB294" s="358">
        <v>0</v>
      </c>
      <c r="AC294" s="358">
        <v>0</v>
      </c>
      <c r="AD294" s="358">
        <v>0</v>
      </c>
      <c r="AE294" s="358">
        <v>0</v>
      </c>
      <c r="AF294" s="358">
        <v>0.16201321034145041</v>
      </c>
      <c r="AG294" s="358">
        <v>0</v>
      </c>
      <c r="AH294" s="358">
        <v>0</v>
      </c>
      <c r="AI294" s="358">
        <v>0</v>
      </c>
      <c r="AJ294" s="358">
        <v>0</v>
      </c>
      <c r="AK294" s="358">
        <v>0</v>
      </c>
      <c r="AL294" s="358">
        <v>0</v>
      </c>
      <c r="AM294" s="358">
        <v>0</v>
      </c>
      <c r="AN294" s="358">
        <v>0</v>
      </c>
      <c r="AO294" s="358">
        <v>0</v>
      </c>
      <c r="AP294" s="63">
        <v>0.16531960238923513</v>
      </c>
      <c r="AQ294" s="63">
        <v>0.16201321034145041</v>
      </c>
      <c r="AR294" s="63">
        <v>-3.306392047784712E-3</v>
      </c>
      <c r="AT294" s="176" cm="1">
        <f t="array" ref="AT294">SUMIFS('N1.3_Project_Listing'!$P$16:$P$829, 'N1.3_Project_Listing'!$E$16:$E$829,'N1.3_Project_Listing'!$E294, 'N1.3_Project_Listing'!$A$16:$A$829,ET_Risk_SC_Summation[[#Headers],[132kV Circuit Breaker]])</f>
        <v>0</v>
      </c>
      <c r="AU294" s="176" cm="1">
        <f t="array" ref="AU294">SUMIFS('N1.3_Project_Listing'!$P$16:$P$829, 'N1.3_Project_Listing'!$E$16:$E$829,'N1.3_Project_Listing'!$E294, 'N1.3_Project_Listing'!$A$16:$A$829,ET_Risk_SC_Summation[[#Headers],[132kV Transformer]])</f>
        <v>0</v>
      </c>
      <c r="AV294" s="176" cm="1">
        <f t="array" ref="AV294">SUMIFS('N1.3_Project_Listing'!$P$16:$P$829, 'N1.3_Project_Listing'!$E$16:$E$829,'N1.3_Project_Listing'!$E294, 'N1.3_Project_Listing'!$A$16:$A$829,ET_Risk_SC_Summation[[#Headers],[132kV Reactor]])</f>
        <v>0</v>
      </c>
      <c r="AW294" s="176" cm="1">
        <f t="array" ref="AW294">SUMIFS('N1.3_Project_Listing'!$P$16:$P$829, 'N1.3_Project_Listing'!$E$16:$E$829,'N1.3_Project_Listing'!$E294, 'N1.3_Project_Listing'!$A$16:$A$829,ET_Risk_SC_Summation[[#Headers],[132kV Underground Cable]])</f>
        <v>0</v>
      </c>
      <c r="AX294" s="176" cm="1">
        <f t="array" ref="AX294">SUMIFS('N1.3_Project_Listing'!$P$16:$P$829, 'N1.3_Project_Listing'!$E$16:$E$829,'N1.3_Project_Listing'!$E294, 'N1.3_Project_Listing'!$A$16:$A$829,ET_Risk_SC_Summation[[#Headers],[132kV OHL Conductor]])</f>
        <v>0</v>
      </c>
      <c r="AY294" s="176" cm="1">
        <f t="array" ref="AY294">SUMIFS('N1.3_Project_Listing'!$P$16:$P$829, 'N1.3_Project_Listing'!$E$16:$E$829,'N1.3_Project_Listing'!$E294, 'N1.3_Project_Listing'!$A$16:$A$829,ET_Risk_SC_Summation[[#Headers],[132kV OHL Fittings]])</f>
        <v>0</v>
      </c>
      <c r="AZ294" s="176" cm="1">
        <f t="array" ref="AZ294">SUMIFS('N1.3_Project_Listing'!$P$16:$P$829, 'N1.3_Project_Listing'!$E$16:$E$829,'N1.3_Project_Listing'!$E294, 'N1.3_Project_Listing'!$A$16:$A$829,ET_Risk_SC_Summation[[#Headers],[132kV OHL Tower]])</f>
        <v>0</v>
      </c>
      <c r="BA294" s="176" cm="1">
        <f t="array" ref="BA294">SUMIFS('N1.3_Project_Listing'!$P$16:$P$829, 'N1.3_Project_Listing'!$E$16:$E$829,'N1.3_Project_Listing'!$E294, 'N1.3_Project_Listing'!$A$16:$A$829,ET_Risk_SC_Summation[[#Headers],[275kV Circuit Breaker]])</f>
        <v>0</v>
      </c>
      <c r="BB294" s="176" cm="1">
        <f t="array" ref="BB294">SUMIFS('N1.3_Project_Listing'!$P$16:$P$829, 'N1.3_Project_Listing'!$E$16:$E$829,'N1.3_Project_Listing'!$E294, 'N1.3_Project_Listing'!$A$16:$A$829,ET_Risk_SC_Summation[[#Headers],[275kV Transformer]])</f>
        <v>0</v>
      </c>
      <c r="BC294" s="176" cm="1">
        <f t="array" ref="BC294">SUMIFS('N1.3_Project_Listing'!$P$16:$P$829, 'N1.3_Project_Listing'!$E$16:$E$829,'N1.3_Project_Listing'!$E294, 'N1.3_Project_Listing'!$A$16:$A$829,ET_Risk_SC_Summation[[#Headers],[275kV Reactor]])</f>
        <v>0</v>
      </c>
      <c r="BD294" s="176" cm="1">
        <f t="array" ref="BD294">SUMIFS('N1.3_Project_Listing'!$P$16:$P$829, 'N1.3_Project_Listing'!$E$16:$E$829,'N1.3_Project_Listing'!$E294, 'N1.3_Project_Listing'!$A$16:$A$829,ET_Risk_SC_Summation[[#Headers],[275kV Underground Cable]])</f>
        <v>0</v>
      </c>
      <c r="BE294" s="176" cm="1">
        <f t="array" ref="BE294">SUMIFS('N1.3_Project_Listing'!$P$16:$P$829, 'N1.3_Project_Listing'!$E$16:$E$829,'N1.3_Project_Listing'!$E294, 'N1.3_Project_Listing'!$A$16:$A$829,ET_Risk_SC_Summation[[#Headers],[275kV OHL Conductor]])</f>
        <v>0</v>
      </c>
      <c r="BF294" s="176" cm="1">
        <f t="array" ref="BF294">SUMIFS('N1.3_Project_Listing'!$P$16:$P$829, 'N1.3_Project_Listing'!$E$16:$E$829,'N1.3_Project_Listing'!$E294, 'N1.3_Project_Listing'!$A$16:$A$829,ET_Risk_SC_Summation[[#Headers],[275kV OHL Fittings]])</f>
        <v>0</v>
      </c>
      <c r="BG294" s="176" cm="1">
        <f t="array" ref="BG294">SUMIFS('N1.3_Project_Listing'!$P$16:$P$829, 'N1.3_Project_Listing'!$E$16:$E$829,'N1.3_Project_Listing'!$E294, 'N1.3_Project_Listing'!$A$16:$A$829,ET_Risk_SC_Summation[[#Headers],[275kV OHL Tower]])</f>
        <v>0</v>
      </c>
      <c r="BH294" s="176" cm="1">
        <f t="array" ref="BH294">SUMIFS('N1.3_Project_Listing'!$P$16:$P$829, 'N1.3_Project_Listing'!$E$16:$E$829,'N1.3_Project_Listing'!$E294, 'N1.3_Project_Listing'!$A$16:$A$829,ET_Risk_SC_Summation[[#Headers],[400kV Circuit Breaker]])</f>
        <v>0</v>
      </c>
      <c r="BI294" s="176" cm="1">
        <f t="array" ref="BI294">SUMIFS('N1.3_Project_Listing'!$P$16:$P$829, 'N1.3_Project_Listing'!$E$16:$E$829,'N1.3_Project_Listing'!$E294, 'N1.3_Project_Listing'!$A$16:$A$829,ET_Risk_SC_Summation[[#Headers],[400kV Transformer]])</f>
        <v>0</v>
      </c>
      <c r="BJ294" s="176" cm="1">
        <f t="array" ref="BJ294">SUMIFS('N1.3_Project_Listing'!$P$16:$P$829, 'N1.3_Project_Listing'!$E$16:$E$829,'N1.3_Project_Listing'!$E294, 'N1.3_Project_Listing'!$A$16:$A$829,ET_Risk_SC_Summation[[#Headers],[400kV Reactor]])</f>
        <v>0</v>
      </c>
      <c r="BK294" s="176" cm="1">
        <f t="array" ref="BK294">SUMIFS('N1.3_Project_Listing'!$P$16:$P$829, 'N1.3_Project_Listing'!$E$16:$E$829,'N1.3_Project_Listing'!$E294, 'N1.3_Project_Listing'!$A$16:$A$829,ET_Risk_SC_Summation[[#Headers],[400kV Underground Cable]])</f>
        <v>0</v>
      </c>
      <c r="BL294" s="176" cm="1">
        <f t="array" ref="BL294">SUMIFS('N1.3_Project_Listing'!$P$16:$P$829, 'N1.3_Project_Listing'!$E$16:$E$829,'N1.3_Project_Listing'!$E294, 'N1.3_Project_Listing'!$A$16:$A$829,ET_Risk_SC_Summation[[#Headers],[400kV OHL Conductor]])</f>
        <v>0</v>
      </c>
      <c r="BM294" s="176" cm="1">
        <f t="array" ref="BM294">SUMIFS('N1.3_Project_Listing'!$P$16:$P$829, 'N1.3_Project_Listing'!$E$16:$E$829,'N1.3_Project_Listing'!$E294, 'N1.3_Project_Listing'!$A$16:$A$829,ET_Risk_SC_Summation[[#Headers],[400kV OHL Fittings]])</f>
        <v>0</v>
      </c>
      <c r="BN294" s="176" cm="1">
        <f t="array" ref="BN294">SUMIFS('N1.3_Project_Listing'!$P$16:$P$829, 'N1.3_Project_Listing'!$E$16:$E$829,'N1.3_Project_Listing'!$E294, 'N1.3_Project_Listing'!$A$16:$A$829,ET_Risk_SC_Summation[[#Headers],[400kV OHL Tower]])</f>
        <v>0</v>
      </c>
      <c r="BO294" s="177" t="str">
        <f>IF(SUM(ET_Risk_SC_Summation[[#This Row],[132kV Circuit Breaker]:[400kV OHL Tower]])=0, "n/a", INDEX(ET_Risk_SC_Summation[#Headers],1,MATCH(MAX(ET_Risk_SC_Summation[[#This Row],[132kV Circuit Breaker]:[400kV OHL Tower]]),ET_Risk_SC_Summation[[#This Row],[132kV Circuit Breaker]:[400kV OHL Tower]],0)))</f>
        <v>n/a</v>
      </c>
      <c r="BP294" s="177" t="str">
        <f>IFERROR(INDEX('N0.7_Lookup_References'!$G$77:$G$98,MATCH(ET_Risk_SC_Summation[[#This Row],[Mxx Category]],'N0.7_Lookup_References'!$F$77:$F$98,0)),"")</f>
        <v/>
      </c>
    </row>
    <row r="295" spans="1:68" ht="54">
      <c r="A295" s="160" t="str">
        <f>IFERROR(INDEX(N1.2_Intervention_Types[NARM Asset Category],MATCH('N1.3_Project_Listing'!$C295,N1.2_Intervention_Types[Intervention Type ID],0),1),"")</f>
        <v>Mains</v>
      </c>
      <c r="B295" s="160" t="str">
        <f>IF($D$2="GD",IFERROR(INDEX(N1.2_Intervention_Types[C&amp;V Asset Category (GD)],MATCH('N1.3_Project_Listing'!$C295,N1.2_Intervention_Types[Intervention Type ID],0),1),""),IFERROR(INDEX(N1.2_Intervention_Types[NARM Asset Category],MATCH('N1.3_Project_Listing'!$C295,N1.2_Intervention_Types[Intervention Type ID],0),1),""))</f>
        <v>Mains</v>
      </c>
      <c r="C295" s="67">
        <f>IFERROR(INDEX(N1.2_Intervention_Types[Intervention Type ID],MATCH('N1.3_Project_Listing'!$I295,N1.2_Intervention_Types[Intervention Type],0),1),"")</f>
        <v>1</v>
      </c>
      <c r="D295" s="160" t="str">
        <f>IFERROR(INDEX(N1.2_Intervention_Types[Intervention Category],MATCH('N1.3_Project_Listing'!$C295,N1.2_Intervention_Types[Intervention Type ID],0),1),"")</f>
        <v>Replacement</v>
      </c>
      <c r="E295" s="210" t="s">
        <v>819</v>
      </c>
      <c r="F295" s="236" t="s">
        <v>820</v>
      </c>
      <c r="G295" s="236" t="s">
        <v>181</v>
      </c>
      <c r="H295" s="236" t="s">
        <v>300</v>
      </c>
      <c r="I295" s="151" t="s">
        <v>790</v>
      </c>
      <c r="J295" s="139">
        <v>2031</v>
      </c>
      <c r="K295" s="312">
        <v>0.16531960238923513</v>
      </c>
      <c r="L295" s="312">
        <v>0.16201321034145041</v>
      </c>
      <c r="M295" s="312">
        <v>0</v>
      </c>
      <c r="N295" s="343">
        <v>1.6687897639242391E-3</v>
      </c>
      <c r="O295" s="343">
        <v>5.920154152676434E-4</v>
      </c>
      <c r="P295" s="365">
        <v>1.8760018437818979E-2</v>
      </c>
      <c r="Q295" s="366">
        <f t="shared" si="25"/>
        <v>1.0767743486565957E-3</v>
      </c>
      <c r="R295" s="368">
        <f t="shared" si="27"/>
        <v>0.16531960238923513</v>
      </c>
      <c r="S295" s="67" t="str">
        <f>IFERROR(INDEX('N0.7_Lookup_References'!$C$13:$C$72,MATCH($A295,'N0.7_Lookup_References'!$B$13:$B$72,0)),"")</f>
        <v>km</v>
      </c>
      <c r="T295" s="338" t="str">
        <f t="shared" si="26"/>
        <v/>
      </c>
      <c r="V295" s="358">
        <v>0</v>
      </c>
      <c r="W295" s="358">
        <v>0</v>
      </c>
      <c r="X295" s="358">
        <v>0</v>
      </c>
      <c r="Y295" s="358">
        <v>0</v>
      </c>
      <c r="Z295" s="358">
        <v>0.16531960238923513</v>
      </c>
      <c r="AA295" s="358">
        <v>0</v>
      </c>
      <c r="AB295" s="358">
        <v>0</v>
      </c>
      <c r="AC295" s="358">
        <v>0</v>
      </c>
      <c r="AD295" s="358">
        <v>0</v>
      </c>
      <c r="AE295" s="358">
        <v>0</v>
      </c>
      <c r="AF295" s="358">
        <v>0.16201321034145041</v>
      </c>
      <c r="AG295" s="358">
        <v>0</v>
      </c>
      <c r="AH295" s="358">
        <v>0</v>
      </c>
      <c r="AI295" s="358">
        <v>0</v>
      </c>
      <c r="AJ295" s="358">
        <v>0</v>
      </c>
      <c r="AK295" s="358">
        <v>0</v>
      </c>
      <c r="AL295" s="358">
        <v>0</v>
      </c>
      <c r="AM295" s="358">
        <v>0</v>
      </c>
      <c r="AN295" s="358">
        <v>0</v>
      </c>
      <c r="AO295" s="358">
        <v>0</v>
      </c>
      <c r="AP295" s="63">
        <v>0.16531960238923513</v>
      </c>
      <c r="AQ295" s="63">
        <v>0.16201321034145041</v>
      </c>
      <c r="AR295" s="63">
        <v>-3.306392047784712E-3</v>
      </c>
      <c r="AT295" s="176" cm="1">
        <f t="array" ref="AT295">SUMIFS('N1.3_Project_Listing'!$P$16:$P$829, 'N1.3_Project_Listing'!$E$16:$E$829,'N1.3_Project_Listing'!$E295, 'N1.3_Project_Listing'!$A$16:$A$829,ET_Risk_SC_Summation[[#Headers],[132kV Circuit Breaker]])</f>
        <v>0</v>
      </c>
      <c r="AU295" s="176" cm="1">
        <f t="array" ref="AU295">SUMIFS('N1.3_Project_Listing'!$P$16:$P$829, 'N1.3_Project_Listing'!$E$16:$E$829,'N1.3_Project_Listing'!$E295, 'N1.3_Project_Listing'!$A$16:$A$829,ET_Risk_SC_Summation[[#Headers],[132kV Transformer]])</f>
        <v>0</v>
      </c>
      <c r="AV295" s="176" cm="1">
        <f t="array" ref="AV295">SUMIFS('N1.3_Project_Listing'!$P$16:$P$829, 'N1.3_Project_Listing'!$E$16:$E$829,'N1.3_Project_Listing'!$E295, 'N1.3_Project_Listing'!$A$16:$A$829,ET_Risk_SC_Summation[[#Headers],[132kV Reactor]])</f>
        <v>0</v>
      </c>
      <c r="AW295" s="176" cm="1">
        <f t="array" ref="AW295">SUMIFS('N1.3_Project_Listing'!$P$16:$P$829, 'N1.3_Project_Listing'!$E$16:$E$829,'N1.3_Project_Listing'!$E295, 'N1.3_Project_Listing'!$A$16:$A$829,ET_Risk_SC_Summation[[#Headers],[132kV Underground Cable]])</f>
        <v>0</v>
      </c>
      <c r="AX295" s="176" cm="1">
        <f t="array" ref="AX295">SUMIFS('N1.3_Project_Listing'!$P$16:$P$829, 'N1.3_Project_Listing'!$E$16:$E$829,'N1.3_Project_Listing'!$E295, 'N1.3_Project_Listing'!$A$16:$A$829,ET_Risk_SC_Summation[[#Headers],[132kV OHL Conductor]])</f>
        <v>0</v>
      </c>
      <c r="AY295" s="176" cm="1">
        <f t="array" ref="AY295">SUMIFS('N1.3_Project_Listing'!$P$16:$P$829, 'N1.3_Project_Listing'!$E$16:$E$829,'N1.3_Project_Listing'!$E295, 'N1.3_Project_Listing'!$A$16:$A$829,ET_Risk_SC_Summation[[#Headers],[132kV OHL Fittings]])</f>
        <v>0</v>
      </c>
      <c r="AZ295" s="176" cm="1">
        <f t="array" ref="AZ295">SUMIFS('N1.3_Project_Listing'!$P$16:$P$829, 'N1.3_Project_Listing'!$E$16:$E$829,'N1.3_Project_Listing'!$E295, 'N1.3_Project_Listing'!$A$16:$A$829,ET_Risk_SC_Summation[[#Headers],[132kV OHL Tower]])</f>
        <v>0</v>
      </c>
      <c r="BA295" s="176" cm="1">
        <f t="array" ref="BA295">SUMIFS('N1.3_Project_Listing'!$P$16:$P$829, 'N1.3_Project_Listing'!$E$16:$E$829,'N1.3_Project_Listing'!$E295, 'N1.3_Project_Listing'!$A$16:$A$829,ET_Risk_SC_Summation[[#Headers],[275kV Circuit Breaker]])</f>
        <v>0</v>
      </c>
      <c r="BB295" s="176" cm="1">
        <f t="array" ref="BB295">SUMIFS('N1.3_Project_Listing'!$P$16:$P$829, 'N1.3_Project_Listing'!$E$16:$E$829,'N1.3_Project_Listing'!$E295, 'N1.3_Project_Listing'!$A$16:$A$829,ET_Risk_SC_Summation[[#Headers],[275kV Transformer]])</f>
        <v>0</v>
      </c>
      <c r="BC295" s="176" cm="1">
        <f t="array" ref="BC295">SUMIFS('N1.3_Project_Listing'!$P$16:$P$829, 'N1.3_Project_Listing'!$E$16:$E$829,'N1.3_Project_Listing'!$E295, 'N1.3_Project_Listing'!$A$16:$A$829,ET_Risk_SC_Summation[[#Headers],[275kV Reactor]])</f>
        <v>0</v>
      </c>
      <c r="BD295" s="176" cm="1">
        <f t="array" ref="BD295">SUMIFS('N1.3_Project_Listing'!$P$16:$P$829, 'N1.3_Project_Listing'!$E$16:$E$829,'N1.3_Project_Listing'!$E295, 'N1.3_Project_Listing'!$A$16:$A$829,ET_Risk_SC_Summation[[#Headers],[275kV Underground Cable]])</f>
        <v>0</v>
      </c>
      <c r="BE295" s="176" cm="1">
        <f t="array" ref="BE295">SUMIFS('N1.3_Project_Listing'!$P$16:$P$829, 'N1.3_Project_Listing'!$E$16:$E$829,'N1.3_Project_Listing'!$E295, 'N1.3_Project_Listing'!$A$16:$A$829,ET_Risk_SC_Summation[[#Headers],[275kV OHL Conductor]])</f>
        <v>0</v>
      </c>
      <c r="BF295" s="176" cm="1">
        <f t="array" ref="BF295">SUMIFS('N1.3_Project_Listing'!$P$16:$P$829, 'N1.3_Project_Listing'!$E$16:$E$829,'N1.3_Project_Listing'!$E295, 'N1.3_Project_Listing'!$A$16:$A$829,ET_Risk_SC_Summation[[#Headers],[275kV OHL Fittings]])</f>
        <v>0</v>
      </c>
      <c r="BG295" s="176" cm="1">
        <f t="array" ref="BG295">SUMIFS('N1.3_Project_Listing'!$P$16:$P$829, 'N1.3_Project_Listing'!$E$16:$E$829,'N1.3_Project_Listing'!$E295, 'N1.3_Project_Listing'!$A$16:$A$829,ET_Risk_SC_Summation[[#Headers],[275kV OHL Tower]])</f>
        <v>0</v>
      </c>
      <c r="BH295" s="176" cm="1">
        <f t="array" ref="BH295">SUMIFS('N1.3_Project_Listing'!$P$16:$P$829, 'N1.3_Project_Listing'!$E$16:$E$829,'N1.3_Project_Listing'!$E295, 'N1.3_Project_Listing'!$A$16:$A$829,ET_Risk_SC_Summation[[#Headers],[400kV Circuit Breaker]])</f>
        <v>0</v>
      </c>
      <c r="BI295" s="176" cm="1">
        <f t="array" ref="BI295">SUMIFS('N1.3_Project_Listing'!$P$16:$P$829, 'N1.3_Project_Listing'!$E$16:$E$829,'N1.3_Project_Listing'!$E295, 'N1.3_Project_Listing'!$A$16:$A$829,ET_Risk_SC_Summation[[#Headers],[400kV Transformer]])</f>
        <v>0</v>
      </c>
      <c r="BJ295" s="176" cm="1">
        <f t="array" ref="BJ295">SUMIFS('N1.3_Project_Listing'!$P$16:$P$829, 'N1.3_Project_Listing'!$E$16:$E$829,'N1.3_Project_Listing'!$E295, 'N1.3_Project_Listing'!$A$16:$A$829,ET_Risk_SC_Summation[[#Headers],[400kV Reactor]])</f>
        <v>0</v>
      </c>
      <c r="BK295" s="176" cm="1">
        <f t="array" ref="BK295">SUMIFS('N1.3_Project_Listing'!$P$16:$P$829, 'N1.3_Project_Listing'!$E$16:$E$829,'N1.3_Project_Listing'!$E295, 'N1.3_Project_Listing'!$A$16:$A$829,ET_Risk_SC_Summation[[#Headers],[400kV Underground Cable]])</f>
        <v>0</v>
      </c>
      <c r="BL295" s="176" cm="1">
        <f t="array" ref="BL295">SUMIFS('N1.3_Project_Listing'!$P$16:$P$829, 'N1.3_Project_Listing'!$E$16:$E$829,'N1.3_Project_Listing'!$E295, 'N1.3_Project_Listing'!$A$16:$A$829,ET_Risk_SC_Summation[[#Headers],[400kV OHL Conductor]])</f>
        <v>0</v>
      </c>
      <c r="BM295" s="176" cm="1">
        <f t="array" ref="BM295">SUMIFS('N1.3_Project_Listing'!$P$16:$P$829, 'N1.3_Project_Listing'!$E$16:$E$829,'N1.3_Project_Listing'!$E295, 'N1.3_Project_Listing'!$A$16:$A$829,ET_Risk_SC_Summation[[#Headers],[400kV OHL Fittings]])</f>
        <v>0</v>
      </c>
      <c r="BN295" s="176" cm="1">
        <f t="array" ref="BN295">SUMIFS('N1.3_Project_Listing'!$P$16:$P$829, 'N1.3_Project_Listing'!$E$16:$E$829,'N1.3_Project_Listing'!$E295, 'N1.3_Project_Listing'!$A$16:$A$829,ET_Risk_SC_Summation[[#Headers],[400kV OHL Tower]])</f>
        <v>0</v>
      </c>
      <c r="BO295" s="177" t="str">
        <f>IF(SUM(ET_Risk_SC_Summation[[#This Row],[132kV Circuit Breaker]:[400kV OHL Tower]])=0, "n/a", INDEX(ET_Risk_SC_Summation[#Headers],1,MATCH(MAX(ET_Risk_SC_Summation[[#This Row],[132kV Circuit Breaker]:[400kV OHL Tower]]),ET_Risk_SC_Summation[[#This Row],[132kV Circuit Breaker]:[400kV OHL Tower]],0)))</f>
        <v>n/a</v>
      </c>
      <c r="BP295" s="177" t="str">
        <f>IFERROR(INDEX('N0.7_Lookup_References'!$G$77:$G$98,MATCH(ET_Risk_SC_Summation[[#This Row],[Mxx Category]],'N0.7_Lookup_References'!$F$77:$F$98,0)),"")</f>
        <v/>
      </c>
    </row>
    <row r="296" spans="1:68" ht="54">
      <c r="A296" s="160" t="str">
        <f>IFERROR(INDEX(N1.2_Intervention_Types[NARM Asset Category],MATCH('N1.3_Project_Listing'!$C296,N1.2_Intervention_Types[Intervention Type ID],0),1),"")</f>
        <v>Mains</v>
      </c>
      <c r="B296" s="160" t="str">
        <f>IF($D$2="GD",IFERROR(INDEX(N1.2_Intervention_Types[C&amp;V Asset Category (GD)],MATCH('N1.3_Project_Listing'!$C296,N1.2_Intervention_Types[Intervention Type ID],0),1),""),IFERROR(INDEX(N1.2_Intervention_Types[NARM Asset Category],MATCH('N1.3_Project_Listing'!$C296,N1.2_Intervention_Types[Intervention Type ID],0),1),""))</f>
        <v>Mains</v>
      </c>
      <c r="C296" s="67">
        <f>IFERROR(INDEX(N1.2_Intervention_Types[Intervention Type ID],MATCH('N1.3_Project_Listing'!$I296,N1.2_Intervention_Types[Intervention Type],0),1),"")</f>
        <v>1</v>
      </c>
      <c r="D296" s="160" t="str">
        <f>IFERROR(INDEX(N1.2_Intervention_Types[Intervention Category],MATCH('N1.3_Project_Listing'!$C296,N1.2_Intervention_Types[Intervention Type ID],0),1),"")</f>
        <v>Replacement</v>
      </c>
      <c r="E296" s="210" t="s">
        <v>821</v>
      </c>
      <c r="F296" s="236" t="s">
        <v>822</v>
      </c>
      <c r="G296" s="236" t="s">
        <v>181</v>
      </c>
      <c r="H296" s="236" t="s">
        <v>300</v>
      </c>
      <c r="I296" s="151" t="s">
        <v>790</v>
      </c>
      <c r="J296" s="139">
        <v>2027</v>
      </c>
      <c r="K296" s="312">
        <v>6.9999999999999982</v>
      </c>
      <c r="L296" s="312">
        <v>6.8599999999999994</v>
      </c>
      <c r="M296" s="312">
        <v>0</v>
      </c>
      <c r="N296" s="343">
        <v>0.17650932822316517</v>
      </c>
      <c r="O296" s="343">
        <v>2.7759270417341372E-2</v>
      </c>
      <c r="P296" s="365">
        <v>11.641170897486534</v>
      </c>
      <c r="Q296" s="366">
        <f t="shared" si="25"/>
        <v>0.14875005780582379</v>
      </c>
      <c r="R296" s="368">
        <f t="shared" si="27"/>
        <v>6.9999999999999982</v>
      </c>
      <c r="S296" s="67" t="str">
        <f>IFERROR(INDEX('N0.7_Lookup_References'!$C$13:$C$72,MATCH($A296,'N0.7_Lookup_References'!$B$13:$B$72,0)),"")</f>
        <v>km</v>
      </c>
      <c r="T296" s="338" t="str">
        <f t="shared" si="26"/>
        <v>Difference</v>
      </c>
      <c r="V296" s="358">
        <v>0</v>
      </c>
      <c r="W296" s="358">
        <v>0</v>
      </c>
      <c r="X296" s="358">
        <v>0</v>
      </c>
      <c r="Y296" s="358">
        <v>0</v>
      </c>
      <c r="Z296" s="358">
        <v>4.825263197660197E-2</v>
      </c>
      <c r="AA296" s="358">
        <v>2.9305587048272068</v>
      </c>
      <c r="AB296" s="358">
        <v>0</v>
      </c>
      <c r="AC296" s="358">
        <v>1.0360990852456591</v>
      </c>
      <c r="AD296" s="358">
        <v>0</v>
      </c>
      <c r="AE296" s="358">
        <v>2.9850895779505304</v>
      </c>
      <c r="AF296" s="358">
        <v>6.8599999999999994</v>
      </c>
      <c r="AG296" s="358">
        <v>0</v>
      </c>
      <c r="AH296" s="358">
        <v>0</v>
      </c>
      <c r="AI296" s="358">
        <v>0</v>
      </c>
      <c r="AJ296" s="358">
        <v>0</v>
      </c>
      <c r="AK296" s="358">
        <v>0</v>
      </c>
      <c r="AL296" s="358">
        <v>0</v>
      </c>
      <c r="AM296" s="358">
        <v>0</v>
      </c>
      <c r="AN296" s="358">
        <v>0</v>
      </c>
      <c r="AO296" s="358">
        <v>0</v>
      </c>
      <c r="AP296" s="63">
        <v>6.9999999999999982</v>
      </c>
      <c r="AQ296" s="63">
        <v>6.8599999999999994</v>
      </c>
      <c r="AR296" s="63">
        <v>-0.13999999999999879</v>
      </c>
      <c r="AT296" s="176" cm="1">
        <f t="array" ref="AT296">SUMIFS('N1.3_Project_Listing'!$P$16:$P$829, 'N1.3_Project_Listing'!$E$16:$E$829,'N1.3_Project_Listing'!$E296, 'N1.3_Project_Listing'!$A$16:$A$829,ET_Risk_SC_Summation[[#Headers],[132kV Circuit Breaker]])</f>
        <v>0</v>
      </c>
      <c r="AU296" s="176" cm="1">
        <f t="array" ref="AU296">SUMIFS('N1.3_Project_Listing'!$P$16:$P$829, 'N1.3_Project_Listing'!$E$16:$E$829,'N1.3_Project_Listing'!$E296, 'N1.3_Project_Listing'!$A$16:$A$829,ET_Risk_SC_Summation[[#Headers],[132kV Transformer]])</f>
        <v>0</v>
      </c>
      <c r="AV296" s="176" cm="1">
        <f t="array" ref="AV296">SUMIFS('N1.3_Project_Listing'!$P$16:$P$829, 'N1.3_Project_Listing'!$E$16:$E$829,'N1.3_Project_Listing'!$E296, 'N1.3_Project_Listing'!$A$16:$A$829,ET_Risk_SC_Summation[[#Headers],[132kV Reactor]])</f>
        <v>0</v>
      </c>
      <c r="AW296" s="176" cm="1">
        <f t="array" ref="AW296">SUMIFS('N1.3_Project_Listing'!$P$16:$P$829, 'N1.3_Project_Listing'!$E$16:$E$829,'N1.3_Project_Listing'!$E296, 'N1.3_Project_Listing'!$A$16:$A$829,ET_Risk_SC_Summation[[#Headers],[132kV Underground Cable]])</f>
        <v>0</v>
      </c>
      <c r="AX296" s="176" cm="1">
        <f t="array" ref="AX296">SUMIFS('N1.3_Project_Listing'!$P$16:$P$829, 'N1.3_Project_Listing'!$E$16:$E$829,'N1.3_Project_Listing'!$E296, 'N1.3_Project_Listing'!$A$16:$A$829,ET_Risk_SC_Summation[[#Headers],[132kV OHL Conductor]])</f>
        <v>0</v>
      </c>
      <c r="AY296" s="176" cm="1">
        <f t="array" ref="AY296">SUMIFS('N1.3_Project_Listing'!$P$16:$P$829, 'N1.3_Project_Listing'!$E$16:$E$829,'N1.3_Project_Listing'!$E296, 'N1.3_Project_Listing'!$A$16:$A$829,ET_Risk_SC_Summation[[#Headers],[132kV OHL Fittings]])</f>
        <v>0</v>
      </c>
      <c r="AZ296" s="176" cm="1">
        <f t="array" ref="AZ296">SUMIFS('N1.3_Project_Listing'!$P$16:$P$829, 'N1.3_Project_Listing'!$E$16:$E$829,'N1.3_Project_Listing'!$E296, 'N1.3_Project_Listing'!$A$16:$A$829,ET_Risk_SC_Summation[[#Headers],[132kV OHL Tower]])</f>
        <v>0</v>
      </c>
      <c r="BA296" s="176" cm="1">
        <f t="array" ref="BA296">SUMIFS('N1.3_Project_Listing'!$P$16:$P$829, 'N1.3_Project_Listing'!$E$16:$E$829,'N1.3_Project_Listing'!$E296, 'N1.3_Project_Listing'!$A$16:$A$829,ET_Risk_SC_Summation[[#Headers],[275kV Circuit Breaker]])</f>
        <v>0</v>
      </c>
      <c r="BB296" s="176" cm="1">
        <f t="array" ref="BB296">SUMIFS('N1.3_Project_Listing'!$P$16:$P$829, 'N1.3_Project_Listing'!$E$16:$E$829,'N1.3_Project_Listing'!$E296, 'N1.3_Project_Listing'!$A$16:$A$829,ET_Risk_SC_Summation[[#Headers],[275kV Transformer]])</f>
        <v>0</v>
      </c>
      <c r="BC296" s="176" cm="1">
        <f t="array" ref="BC296">SUMIFS('N1.3_Project_Listing'!$P$16:$P$829, 'N1.3_Project_Listing'!$E$16:$E$829,'N1.3_Project_Listing'!$E296, 'N1.3_Project_Listing'!$A$16:$A$829,ET_Risk_SC_Summation[[#Headers],[275kV Reactor]])</f>
        <v>0</v>
      </c>
      <c r="BD296" s="176" cm="1">
        <f t="array" ref="BD296">SUMIFS('N1.3_Project_Listing'!$P$16:$P$829, 'N1.3_Project_Listing'!$E$16:$E$829,'N1.3_Project_Listing'!$E296, 'N1.3_Project_Listing'!$A$16:$A$829,ET_Risk_SC_Summation[[#Headers],[275kV Underground Cable]])</f>
        <v>0</v>
      </c>
      <c r="BE296" s="176" cm="1">
        <f t="array" ref="BE296">SUMIFS('N1.3_Project_Listing'!$P$16:$P$829, 'N1.3_Project_Listing'!$E$16:$E$829,'N1.3_Project_Listing'!$E296, 'N1.3_Project_Listing'!$A$16:$A$829,ET_Risk_SC_Summation[[#Headers],[275kV OHL Conductor]])</f>
        <v>0</v>
      </c>
      <c r="BF296" s="176" cm="1">
        <f t="array" ref="BF296">SUMIFS('N1.3_Project_Listing'!$P$16:$P$829, 'N1.3_Project_Listing'!$E$16:$E$829,'N1.3_Project_Listing'!$E296, 'N1.3_Project_Listing'!$A$16:$A$829,ET_Risk_SC_Summation[[#Headers],[275kV OHL Fittings]])</f>
        <v>0</v>
      </c>
      <c r="BG296" s="176" cm="1">
        <f t="array" ref="BG296">SUMIFS('N1.3_Project_Listing'!$P$16:$P$829, 'N1.3_Project_Listing'!$E$16:$E$829,'N1.3_Project_Listing'!$E296, 'N1.3_Project_Listing'!$A$16:$A$829,ET_Risk_SC_Summation[[#Headers],[275kV OHL Tower]])</f>
        <v>0</v>
      </c>
      <c r="BH296" s="176" cm="1">
        <f t="array" ref="BH296">SUMIFS('N1.3_Project_Listing'!$P$16:$P$829, 'N1.3_Project_Listing'!$E$16:$E$829,'N1.3_Project_Listing'!$E296, 'N1.3_Project_Listing'!$A$16:$A$829,ET_Risk_SC_Summation[[#Headers],[400kV Circuit Breaker]])</f>
        <v>0</v>
      </c>
      <c r="BI296" s="176" cm="1">
        <f t="array" ref="BI296">SUMIFS('N1.3_Project_Listing'!$P$16:$P$829, 'N1.3_Project_Listing'!$E$16:$E$829,'N1.3_Project_Listing'!$E296, 'N1.3_Project_Listing'!$A$16:$A$829,ET_Risk_SC_Summation[[#Headers],[400kV Transformer]])</f>
        <v>0</v>
      </c>
      <c r="BJ296" s="176" cm="1">
        <f t="array" ref="BJ296">SUMIFS('N1.3_Project_Listing'!$P$16:$P$829, 'N1.3_Project_Listing'!$E$16:$E$829,'N1.3_Project_Listing'!$E296, 'N1.3_Project_Listing'!$A$16:$A$829,ET_Risk_SC_Summation[[#Headers],[400kV Reactor]])</f>
        <v>0</v>
      </c>
      <c r="BK296" s="176" cm="1">
        <f t="array" ref="BK296">SUMIFS('N1.3_Project_Listing'!$P$16:$P$829, 'N1.3_Project_Listing'!$E$16:$E$829,'N1.3_Project_Listing'!$E296, 'N1.3_Project_Listing'!$A$16:$A$829,ET_Risk_SC_Summation[[#Headers],[400kV Underground Cable]])</f>
        <v>0</v>
      </c>
      <c r="BL296" s="176" cm="1">
        <f t="array" ref="BL296">SUMIFS('N1.3_Project_Listing'!$P$16:$P$829, 'N1.3_Project_Listing'!$E$16:$E$829,'N1.3_Project_Listing'!$E296, 'N1.3_Project_Listing'!$A$16:$A$829,ET_Risk_SC_Summation[[#Headers],[400kV OHL Conductor]])</f>
        <v>0</v>
      </c>
      <c r="BM296" s="176" cm="1">
        <f t="array" ref="BM296">SUMIFS('N1.3_Project_Listing'!$P$16:$P$829, 'N1.3_Project_Listing'!$E$16:$E$829,'N1.3_Project_Listing'!$E296, 'N1.3_Project_Listing'!$A$16:$A$829,ET_Risk_SC_Summation[[#Headers],[400kV OHL Fittings]])</f>
        <v>0</v>
      </c>
      <c r="BN296" s="176" cm="1">
        <f t="array" ref="BN296">SUMIFS('N1.3_Project_Listing'!$P$16:$P$829, 'N1.3_Project_Listing'!$E$16:$E$829,'N1.3_Project_Listing'!$E296, 'N1.3_Project_Listing'!$A$16:$A$829,ET_Risk_SC_Summation[[#Headers],[400kV OHL Tower]])</f>
        <v>0</v>
      </c>
      <c r="BO296" s="177" t="str">
        <f>IF(SUM(ET_Risk_SC_Summation[[#This Row],[132kV Circuit Breaker]:[400kV OHL Tower]])=0, "n/a", INDEX(ET_Risk_SC_Summation[#Headers],1,MATCH(MAX(ET_Risk_SC_Summation[[#This Row],[132kV Circuit Breaker]:[400kV OHL Tower]]),ET_Risk_SC_Summation[[#This Row],[132kV Circuit Breaker]:[400kV OHL Tower]],0)))</f>
        <v>n/a</v>
      </c>
      <c r="BP296" s="177" t="str">
        <f>IFERROR(INDEX('N0.7_Lookup_References'!$G$77:$G$98,MATCH(ET_Risk_SC_Summation[[#This Row],[Mxx Category]],'N0.7_Lookup_References'!$F$77:$F$98,0)),"")</f>
        <v/>
      </c>
    </row>
    <row r="297" spans="1:68" ht="54">
      <c r="A297" s="160" t="str">
        <f>IFERROR(INDEX(N1.2_Intervention_Types[NARM Asset Category],MATCH('N1.3_Project_Listing'!$C297,N1.2_Intervention_Types[Intervention Type ID],0),1),"")</f>
        <v>Mains</v>
      </c>
      <c r="B297" s="160" t="str">
        <f>IF($D$2="GD",IFERROR(INDEX(N1.2_Intervention_Types[C&amp;V Asset Category (GD)],MATCH('N1.3_Project_Listing'!$C297,N1.2_Intervention_Types[Intervention Type ID],0),1),""),IFERROR(INDEX(N1.2_Intervention_Types[NARM Asset Category],MATCH('N1.3_Project_Listing'!$C297,N1.2_Intervention_Types[Intervention Type ID],0),1),""))</f>
        <v>Mains</v>
      </c>
      <c r="C297" s="67">
        <f>IFERROR(INDEX(N1.2_Intervention_Types[Intervention Type ID],MATCH('N1.3_Project_Listing'!$I297,N1.2_Intervention_Types[Intervention Type],0),1),"")</f>
        <v>1</v>
      </c>
      <c r="D297" s="160" t="str">
        <f>IFERROR(INDEX(N1.2_Intervention_Types[Intervention Category],MATCH('N1.3_Project_Listing'!$C297,N1.2_Intervention_Types[Intervention Type ID],0),1),"")</f>
        <v>Replacement</v>
      </c>
      <c r="E297" s="210" t="s">
        <v>821</v>
      </c>
      <c r="F297" s="236" t="s">
        <v>822</v>
      </c>
      <c r="G297" s="236" t="s">
        <v>181</v>
      </c>
      <c r="H297" s="236" t="s">
        <v>300</v>
      </c>
      <c r="I297" s="151" t="s">
        <v>790</v>
      </c>
      <c r="J297" s="139">
        <v>2028</v>
      </c>
      <c r="K297" s="312">
        <v>6.9999999999999982</v>
      </c>
      <c r="L297" s="312">
        <v>6.8599999999999994</v>
      </c>
      <c r="M297" s="312">
        <v>0</v>
      </c>
      <c r="N297" s="343">
        <v>0.17650932822316517</v>
      </c>
      <c r="O297" s="343">
        <v>2.7759270417341372E-2</v>
      </c>
      <c r="P297" s="365">
        <v>11.641170897486534</v>
      </c>
      <c r="Q297" s="366">
        <f t="shared" si="25"/>
        <v>0.14875005780582379</v>
      </c>
      <c r="R297" s="368">
        <f t="shared" si="27"/>
        <v>6.9999999999999982</v>
      </c>
      <c r="S297" s="67" t="str">
        <f>IFERROR(INDEX('N0.7_Lookup_References'!$C$13:$C$72,MATCH($A297,'N0.7_Lookup_References'!$B$13:$B$72,0)),"")</f>
        <v>km</v>
      </c>
      <c r="T297" s="338" t="str">
        <f t="shared" si="26"/>
        <v>Difference</v>
      </c>
      <c r="V297" s="358">
        <v>0</v>
      </c>
      <c r="W297" s="358">
        <v>0</v>
      </c>
      <c r="X297" s="358">
        <v>0</v>
      </c>
      <c r="Y297" s="358">
        <v>0</v>
      </c>
      <c r="Z297" s="358">
        <v>4.825263197660197E-2</v>
      </c>
      <c r="AA297" s="358">
        <v>2.9305587048272068</v>
      </c>
      <c r="AB297" s="358">
        <v>0</v>
      </c>
      <c r="AC297" s="358">
        <v>1.0360990852456591</v>
      </c>
      <c r="AD297" s="358">
        <v>0</v>
      </c>
      <c r="AE297" s="358">
        <v>2.9850895779505304</v>
      </c>
      <c r="AF297" s="358">
        <v>6.8599999999999994</v>
      </c>
      <c r="AG297" s="358">
        <v>0</v>
      </c>
      <c r="AH297" s="358">
        <v>0</v>
      </c>
      <c r="AI297" s="358">
        <v>0</v>
      </c>
      <c r="AJ297" s="358">
        <v>0</v>
      </c>
      <c r="AK297" s="358">
        <v>0</v>
      </c>
      <c r="AL297" s="358">
        <v>0</v>
      </c>
      <c r="AM297" s="358">
        <v>0</v>
      </c>
      <c r="AN297" s="358">
        <v>0</v>
      </c>
      <c r="AO297" s="358">
        <v>0</v>
      </c>
      <c r="AP297" s="63">
        <v>6.9999999999999982</v>
      </c>
      <c r="AQ297" s="63">
        <v>6.8599999999999994</v>
      </c>
      <c r="AR297" s="63">
        <v>-0.13999999999999879</v>
      </c>
      <c r="AT297" s="176" cm="1">
        <f t="array" ref="AT297">SUMIFS('N1.3_Project_Listing'!$P$16:$P$829, 'N1.3_Project_Listing'!$E$16:$E$829,'N1.3_Project_Listing'!$E297, 'N1.3_Project_Listing'!$A$16:$A$829,ET_Risk_SC_Summation[[#Headers],[132kV Circuit Breaker]])</f>
        <v>0</v>
      </c>
      <c r="AU297" s="176" cm="1">
        <f t="array" ref="AU297">SUMIFS('N1.3_Project_Listing'!$P$16:$P$829, 'N1.3_Project_Listing'!$E$16:$E$829,'N1.3_Project_Listing'!$E297, 'N1.3_Project_Listing'!$A$16:$A$829,ET_Risk_SC_Summation[[#Headers],[132kV Transformer]])</f>
        <v>0</v>
      </c>
      <c r="AV297" s="176" cm="1">
        <f t="array" ref="AV297">SUMIFS('N1.3_Project_Listing'!$P$16:$P$829, 'N1.3_Project_Listing'!$E$16:$E$829,'N1.3_Project_Listing'!$E297, 'N1.3_Project_Listing'!$A$16:$A$829,ET_Risk_SC_Summation[[#Headers],[132kV Reactor]])</f>
        <v>0</v>
      </c>
      <c r="AW297" s="176" cm="1">
        <f t="array" ref="AW297">SUMIFS('N1.3_Project_Listing'!$P$16:$P$829, 'N1.3_Project_Listing'!$E$16:$E$829,'N1.3_Project_Listing'!$E297, 'N1.3_Project_Listing'!$A$16:$A$829,ET_Risk_SC_Summation[[#Headers],[132kV Underground Cable]])</f>
        <v>0</v>
      </c>
      <c r="AX297" s="176" cm="1">
        <f t="array" ref="AX297">SUMIFS('N1.3_Project_Listing'!$P$16:$P$829, 'N1.3_Project_Listing'!$E$16:$E$829,'N1.3_Project_Listing'!$E297, 'N1.3_Project_Listing'!$A$16:$A$829,ET_Risk_SC_Summation[[#Headers],[132kV OHL Conductor]])</f>
        <v>0</v>
      </c>
      <c r="AY297" s="176" cm="1">
        <f t="array" ref="AY297">SUMIFS('N1.3_Project_Listing'!$P$16:$P$829, 'N1.3_Project_Listing'!$E$16:$E$829,'N1.3_Project_Listing'!$E297, 'N1.3_Project_Listing'!$A$16:$A$829,ET_Risk_SC_Summation[[#Headers],[132kV OHL Fittings]])</f>
        <v>0</v>
      </c>
      <c r="AZ297" s="176" cm="1">
        <f t="array" ref="AZ297">SUMIFS('N1.3_Project_Listing'!$P$16:$P$829, 'N1.3_Project_Listing'!$E$16:$E$829,'N1.3_Project_Listing'!$E297, 'N1.3_Project_Listing'!$A$16:$A$829,ET_Risk_SC_Summation[[#Headers],[132kV OHL Tower]])</f>
        <v>0</v>
      </c>
      <c r="BA297" s="176" cm="1">
        <f t="array" ref="BA297">SUMIFS('N1.3_Project_Listing'!$P$16:$P$829, 'N1.3_Project_Listing'!$E$16:$E$829,'N1.3_Project_Listing'!$E297, 'N1.3_Project_Listing'!$A$16:$A$829,ET_Risk_SC_Summation[[#Headers],[275kV Circuit Breaker]])</f>
        <v>0</v>
      </c>
      <c r="BB297" s="176" cm="1">
        <f t="array" ref="BB297">SUMIFS('N1.3_Project_Listing'!$P$16:$P$829, 'N1.3_Project_Listing'!$E$16:$E$829,'N1.3_Project_Listing'!$E297, 'N1.3_Project_Listing'!$A$16:$A$829,ET_Risk_SC_Summation[[#Headers],[275kV Transformer]])</f>
        <v>0</v>
      </c>
      <c r="BC297" s="176" cm="1">
        <f t="array" ref="BC297">SUMIFS('N1.3_Project_Listing'!$P$16:$P$829, 'N1.3_Project_Listing'!$E$16:$E$829,'N1.3_Project_Listing'!$E297, 'N1.3_Project_Listing'!$A$16:$A$829,ET_Risk_SC_Summation[[#Headers],[275kV Reactor]])</f>
        <v>0</v>
      </c>
      <c r="BD297" s="176" cm="1">
        <f t="array" ref="BD297">SUMIFS('N1.3_Project_Listing'!$P$16:$P$829, 'N1.3_Project_Listing'!$E$16:$E$829,'N1.3_Project_Listing'!$E297, 'N1.3_Project_Listing'!$A$16:$A$829,ET_Risk_SC_Summation[[#Headers],[275kV Underground Cable]])</f>
        <v>0</v>
      </c>
      <c r="BE297" s="176" cm="1">
        <f t="array" ref="BE297">SUMIFS('N1.3_Project_Listing'!$P$16:$P$829, 'N1.3_Project_Listing'!$E$16:$E$829,'N1.3_Project_Listing'!$E297, 'N1.3_Project_Listing'!$A$16:$A$829,ET_Risk_SC_Summation[[#Headers],[275kV OHL Conductor]])</f>
        <v>0</v>
      </c>
      <c r="BF297" s="176" cm="1">
        <f t="array" ref="BF297">SUMIFS('N1.3_Project_Listing'!$P$16:$P$829, 'N1.3_Project_Listing'!$E$16:$E$829,'N1.3_Project_Listing'!$E297, 'N1.3_Project_Listing'!$A$16:$A$829,ET_Risk_SC_Summation[[#Headers],[275kV OHL Fittings]])</f>
        <v>0</v>
      </c>
      <c r="BG297" s="176" cm="1">
        <f t="array" ref="BG297">SUMIFS('N1.3_Project_Listing'!$P$16:$P$829, 'N1.3_Project_Listing'!$E$16:$E$829,'N1.3_Project_Listing'!$E297, 'N1.3_Project_Listing'!$A$16:$A$829,ET_Risk_SC_Summation[[#Headers],[275kV OHL Tower]])</f>
        <v>0</v>
      </c>
      <c r="BH297" s="176" cm="1">
        <f t="array" ref="BH297">SUMIFS('N1.3_Project_Listing'!$P$16:$P$829, 'N1.3_Project_Listing'!$E$16:$E$829,'N1.3_Project_Listing'!$E297, 'N1.3_Project_Listing'!$A$16:$A$829,ET_Risk_SC_Summation[[#Headers],[400kV Circuit Breaker]])</f>
        <v>0</v>
      </c>
      <c r="BI297" s="176" cm="1">
        <f t="array" ref="BI297">SUMIFS('N1.3_Project_Listing'!$P$16:$P$829, 'N1.3_Project_Listing'!$E$16:$E$829,'N1.3_Project_Listing'!$E297, 'N1.3_Project_Listing'!$A$16:$A$829,ET_Risk_SC_Summation[[#Headers],[400kV Transformer]])</f>
        <v>0</v>
      </c>
      <c r="BJ297" s="176" cm="1">
        <f t="array" ref="BJ297">SUMIFS('N1.3_Project_Listing'!$P$16:$P$829, 'N1.3_Project_Listing'!$E$16:$E$829,'N1.3_Project_Listing'!$E297, 'N1.3_Project_Listing'!$A$16:$A$829,ET_Risk_SC_Summation[[#Headers],[400kV Reactor]])</f>
        <v>0</v>
      </c>
      <c r="BK297" s="176" cm="1">
        <f t="array" ref="BK297">SUMIFS('N1.3_Project_Listing'!$P$16:$P$829, 'N1.3_Project_Listing'!$E$16:$E$829,'N1.3_Project_Listing'!$E297, 'N1.3_Project_Listing'!$A$16:$A$829,ET_Risk_SC_Summation[[#Headers],[400kV Underground Cable]])</f>
        <v>0</v>
      </c>
      <c r="BL297" s="176" cm="1">
        <f t="array" ref="BL297">SUMIFS('N1.3_Project_Listing'!$P$16:$P$829, 'N1.3_Project_Listing'!$E$16:$E$829,'N1.3_Project_Listing'!$E297, 'N1.3_Project_Listing'!$A$16:$A$829,ET_Risk_SC_Summation[[#Headers],[400kV OHL Conductor]])</f>
        <v>0</v>
      </c>
      <c r="BM297" s="176" cm="1">
        <f t="array" ref="BM297">SUMIFS('N1.3_Project_Listing'!$P$16:$P$829, 'N1.3_Project_Listing'!$E$16:$E$829,'N1.3_Project_Listing'!$E297, 'N1.3_Project_Listing'!$A$16:$A$829,ET_Risk_SC_Summation[[#Headers],[400kV OHL Fittings]])</f>
        <v>0</v>
      </c>
      <c r="BN297" s="176" cm="1">
        <f t="array" ref="BN297">SUMIFS('N1.3_Project_Listing'!$P$16:$P$829, 'N1.3_Project_Listing'!$E$16:$E$829,'N1.3_Project_Listing'!$E297, 'N1.3_Project_Listing'!$A$16:$A$829,ET_Risk_SC_Summation[[#Headers],[400kV OHL Tower]])</f>
        <v>0</v>
      </c>
      <c r="BO297" s="177" t="str">
        <f>IF(SUM(ET_Risk_SC_Summation[[#This Row],[132kV Circuit Breaker]:[400kV OHL Tower]])=0, "n/a", INDEX(ET_Risk_SC_Summation[#Headers],1,MATCH(MAX(ET_Risk_SC_Summation[[#This Row],[132kV Circuit Breaker]:[400kV OHL Tower]]),ET_Risk_SC_Summation[[#This Row],[132kV Circuit Breaker]:[400kV OHL Tower]],0)))</f>
        <v>n/a</v>
      </c>
      <c r="BP297" s="177" t="str">
        <f>IFERROR(INDEX('N0.7_Lookup_References'!$G$77:$G$98,MATCH(ET_Risk_SC_Summation[[#This Row],[Mxx Category]],'N0.7_Lookup_References'!$F$77:$F$98,0)),"")</f>
        <v/>
      </c>
    </row>
    <row r="298" spans="1:68" ht="54">
      <c r="A298" s="160" t="str">
        <f>IFERROR(INDEX(N1.2_Intervention_Types[NARM Asset Category],MATCH('N1.3_Project_Listing'!$C298,N1.2_Intervention_Types[Intervention Type ID],0),1),"")</f>
        <v>Mains</v>
      </c>
      <c r="B298" s="160" t="str">
        <f>IF($D$2="GD",IFERROR(INDEX(N1.2_Intervention_Types[C&amp;V Asset Category (GD)],MATCH('N1.3_Project_Listing'!$C298,N1.2_Intervention_Types[Intervention Type ID],0),1),""),IFERROR(INDEX(N1.2_Intervention_Types[NARM Asset Category],MATCH('N1.3_Project_Listing'!$C298,N1.2_Intervention_Types[Intervention Type ID],0),1),""))</f>
        <v>Mains</v>
      </c>
      <c r="C298" s="67">
        <f>IFERROR(INDEX(N1.2_Intervention_Types[Intervention Type ID],MATCH('N1.3_Project_Listing'!$I298,N1.2_Intervention_Types[Intervention Type],0),1),"")</f>
        <v>1</v>
      </c>
      <c r="D298" s="160" t="str">
        <f>IFERROR(INDEX(N1.2_Intervention_Types[Intervention Category],MATCH('N1.3_Project_Listing'!$C298,N1.2_Intervention_Types[Intervention Type ID],0),1),"")</f>
        <v>Replacement</v>
      </c>
      <c r="E298" s="210" t="s">
        <v>821</v>
      </c>
      <c r="F298" s="236" t="s">
        <v>822</v>
      </c>
      <c r="G298" s="236" t="s">
        <v>181</v>
      </c>
      <c r="H298" s="236" t="s">
        <v>300</v>
      </c>
      <c r="I298" s="151" t="s">
        <v>790</v>
      </c>
      <c r="J298" s="139">
        <v>2029</v>
      </c>
      <c r="K298" s="312">
        <v>6.9999999999999982</v>
      </c>
      <c r="L298" s="312">
        <v>6.8599999999999994</v>
      </c>
      <c r="M298" s="312">
        <v>0</v>
      </c>
      <c r="N298" s="343">
        <v>0.17650932822316517</v>
      </c>
      <c r="O298" s="343">
        <v>2.7759270417341372E-2</v>
      </c>
      <c r="P298" s="365">
        <v>11.641170897486534</v>
      </c>
      <c r="Q298" s="366">
        <f t="shared" si="25"/>
        <v>0.14875005780582379</v>
      </c>
      <c r="R298" s="368">
        <f t="shared" si="27"/>
        <v>6.9999999999999982</v>
      </c>
      <c r="S298" s="67" t="str">
        <f>IFERROR(INDEX('N0.7_Lookup_References'!$C$13:$C$72,MATCH($A298,'N0.7_Lookup_References'!$B$13:$B$72,0)),"")</f>
        <v>km</v>
      </c>
      <c r="T298" s="338" t="str">
        <f t="shared" si="26"/>
        <v>Difference</v>
      </c>
      <c r="V298" s="358">
        <v>0</v>
      </c>
      <c r="W298" s="358">
        <v>0</v>
      </c>
      <c r="X298" s="358">
        <v>0</v>
      </c>
      <c r="Y298" s="358">
        <v>0</v>
      </c>
      <c r="Z298" s="358">
        <v>4.825263197660197E-2</v>
      </c>
      <c r="AA298" s="358">
        <v>2.9305587048272068</v>
      </c>
      <c r="AB298" s="358">
        <v>0</v>
      </c>
      <c r="AC298" s="358">
        <v>1.0360990852456591</v>
      </c>
      <c r="AD298" s="358">
        <v>0</v>
      </c>
      <c r="AE298" s="358">
        <v>2.9850895779505304</v>
      </c>
      <c r="AF298" s="358">
        <v>6.8599999999999994</v>
      </c>
      <c r="AG298" s="358">
        <v>0</v>
      </c>
      <c r="AH298" s="358">
        <v>0</v>
      </c>
      <c r="AI298" s="358">
        <v>0</v>
      </c>
      <c r="AJ298" s="358">
        <v>0</v>
      </c>
      <c r="AK298" s="358">
        <v>0</v>
      </c>
      <c r="AL298" s="358">
        <v>0</v>
      </c>
      <c r="AM298" s="358">
        <v>0</v>
      </c>
      <c r="AN298" s="358">
        <v>0</v>
      </c>
      <c r="AO298" s="358">
        <v>0</v>
      </c>
      <c r="AP298" s="63">
        <v>6.9999999999999982</v>
      </c>
      <c r="AQ298" s="63">
        <v>6.8599999999999994</v>
      </c>
      <c r="AR298" s="63">
        <v>-0.13999999999999879</v>
      </c>
      <c r="AT298" s="176" cm="1">
        <f t="array" ref="AT298">SUMIFS('N1.3_Project_Listing'!$P$16:$P$829, 'N1.3_Project_Listing'!$E$16:$E$829,'N1.3_Project_Listing'!$E298, 'N1.3_Project_Listing'!$A$16:$A$829,ET_Risk_SC_Summation[[#Headers],[132kV Circuit Breaker]])</f>
        <v>0</v>
      </c>
      <c r="AU298" s="176" cm="1">
        <f t="array" ref="AU298">SUMIFS('N1.3_Project_Listing'!$P$16:$P$829, 'N1.3_Project_Listing'!$E$16:$E$829,'N1.3_Project_Listing'!$E298, 'N1.3_Project_Listing'!$A$16:$A$829,ET_Risk_SC_Summation[[#Headers],[132kV Transformer]])</f>
        <v>0</v>
      </c>
      <c r="AV298" s="176" cm="1">
        <f t="array" ref="AV298">SUMIFS('N1.3_Project_Listing'!$P$16:$P$829, 'N1.3_Project_Listing'!$E$16:$E$829,'N1.3_Project_Listing'!$E298, 'N1.3_Project_Listing'!$A$16:$A$829,ET_Risk_SC_Summation[[#Headers],[132kV Reactor]])</f>
        <v>0</v>
      </c>
      <c r="AW298" s="176" cm="1">
        <f t="array" ref="AW298">SUMIFS('N1.3_Project_Listing'!$P$16:$P$829, 'N1.3_Project_Listing'!$E$16:$E$829,'N1.3_Project_Listing'!$E298, 'N1.3_Project_Listing'!$A$16:$A$829,ET_Risk_SC_Summation[[#Headers],[132kV Underground Cable]])</f>
        <v>0</v>
      </c>
      <c r="AX298" s="176" cm="1">
        <f t="array" ref="AX298">SUMIFS('N1.3_Project_Listing'!$P$16:$P$829, 'N1.3_Project_Listing'!$E$16:$E$829,'N1.3_Project_Listing'!$E298, 'N1.3_Project_Listing'!$A$16:$A$829,ET_Risk_SC_Summation[[#Headers],[132kV OHL Conductor]])</f>
        <v>0</v>
      </c>
      <c r="AY298" s="176" cm="1">
        <f t="array" ref="AY298">SUMIFS('N1.3_Project_Listing'!$P$16:$P$829, 'N1.3_Project_Listing'!$E$16:$E$829,'N1.3_Project_Listing'!$E298, 'N1.3_Project_Listing'!$A$16:$A$829,ET_Risk_SC_Summation[[#Headers],[132kV OHL Fittings]])</f>
        <v>0</v>
      </c>
      <c r="AZ298" s="176" cm="1">
        <f t="array" ref="AZ298">SUMIFS('N1.3_Project_Listing'!$P$16:$P$829, 'N1.3_Project_Listing'!$E$16:$E$829,'N1.3_Project_Listing'!$E298, 'N1.3_Project_Listing'!$A$16:$A$829,ET_Risk_SC_Summation[[#Headers],[132kV OHL Tower]])</f>
        <v>0</v>
      </c>
      <c r="BA298" s="176" cm="1">
        <f t="array" ref="BA298">SUMIFS('N1.3_Project_Listing'!$P$16:$P$829, 'N1.3_Project_Listing'!$E$16:$E$829,'N1.3_Project_Listing'!$E298, 'N1.3_Project_Listing'!$A$16:$A$829,ET_Risk_SC_Summation[[#Headers],[275kV Circuit Breaker]])</f>
        <v>0</v>
      </c>
      <c r="BB298" s="176" cm="1">
        <f t="array" ref="BB298">SUMIFS('N1.3_Project_Listing'!$P$16:$P$829, 'N1.3_Project_Listing'!$E$16:$E$829,'N1.3_Project_Listing'!$E298, 'N1.3_Project_Listing'!$A$16:$A$829,ET_Risk_SC_Summation[[#Headers],[275kV Transformer]])</f>
        <v>0</v>
      </c>
      <c r="BC298" s="176" cm="1">
        <f t="array" ref="BC298">SUMIFS('N1.3_Project_Listing'!$P$16:$P$829, 'N1.3_Project_Listing'!$E$16:$E$829,'N1.3_Project_Listing'!$E298, 'N1.3_Project_Listing'!$A$16:$A$829,ET_Risk_SC_Summation[[#Headers],[275kV Reactor]])</f>
        <v>0</v>
      </c>
      <c r="BD298" s="176" cm="1">
        <f t="array" ref="BD298">SUMIFS('N1.3_Project_Listing'!$P$16:$P$829, 'N1.3_Project_Listing'!$E$16:$E$829,'N1.3_Project_Listing'!$E298, 'N1.3_Project_Listing'!$A$16:$A$829,ET_Risk_SC_Summation[[#Headers],[275kV Underground Cable]])</f>
        <v>0</v>
      </c>
      <c r="BE298" s="176" cm="1">
        <f t="array" ref="BE298">SUMIFS('N1.3_Project_Listing'!$P$16:$P$829, 'N1.3_Project_Listing'!$E$16:$E$829,'N1.3_Project_Listing'!$E298, 'N1.3_Project_Listing'!$A$16:$A$829,ET_Risk_SC_Summation[[#Headers],[275kV OHL Conductor]])</f>
        <v>0</v>
      </c>
      <c r="BF298" s="176" cm="1">
        <f t="array" ref="BF298">SUMIFS('N1.3_Project_Listing'!$P$16:$P$829, 'N1.3_Project_Listing'!$E$16:$E$829,'N1.3_Project_Listing'!$E298, 'N1.3_Project_Listing'!$A$16:$A$829,ET_Risk_SC_Summation[[#Headers],[275kV OHL Fittings]])</f>
        <v>0</v>
      </c>
      <c r="BG298" s="176" cm="1">
        <f t="array" ref="BG298">SUMIFS('N1.3_Project_Listing'!$P$16:$P$829, 'N1.3_Project_Listing'!$E$16:$E$829,'N1.3_Project_Listing'!$E298, 'N1.3_Project_Listing'!$A$16:$A$829,ET_Risk_SC_Summation[[#Headers],[275kV OHL Tower]])</f>
        <v>0</v>
      </c>
      <c r="BH298" s="176" cm="1">
        <f t="array" ref="BH298">SUMIFS('N1.3_Project_Listing'!$P$16:$P$829, 'N1.3_Project_Listing'!$E$16:$E$829,'N1.3_Project_Listing'!$E298, 'N1.3_Project_Listing'!$A$16:$A$829,ET_Risk_SC_Summation[[#Headers],[400kV Circuit Breaker]])</f>
        <v>0</v>
      </c>
      <c r="BI298" s="176" cm="1">
        <f t="array" ref="BI298">SUMIFS('N1.3_Project_Listing'!$P$16:$P$829, 'N1.3_Project_Listing'!$E$16:$E$829,'N1.3_Project_Listing'!$E298, 'N1.3_Project_Listing'!$A$16:$A$829,ET_Risk_SC_Summation[[#Headers],[400kV Transformer]])</f>
        <v>0</v>
      </c>
      <c r="BJ298" s="176" cm="1">
        <f t="array" ref="BJ298">SUMIFS('N1.3_Project_Listing'!$P$16:$P$829, 'N1.3_Project_Listing'!$E$16:$E$829,'N1.3_Project_Listing'!$E298, 'N1.3_Project_Listing'!$A$16:$A$829,ET_Risk_SC_Summation[[#Headers],[400kV Reactor]])</f>
        <v>0</v>
      </c>
      <c r="BK298" s="176" cm="1">
        <f t="array" ref="BK298">SUMIFS('N1.3_Project_Listing'!$P$16:$P$829, 'N1.3_Project_Listing'!$E$16:$E$829,'N1.3_Project_Listing'!$E298, 'N1.3_Project_Listing'!$A$16:$A$829,ET_Risk_SC_Summation[[#Headers],[400kV Underground Cable]])</f>
        <v>0</v>
      </c>
      <c r="BL298" s="176" cm="1">
        <f t="array" ref="BL298">SUMIFS('N1.3_Project_Listing'!$P$16:$P$829, 'N1.3_Project_Listing'!$E$16:$E$829,'N1.3_Project_Listing'!$E298, 'N1.3_Project_Listing'!$A$16:$A$829,ET_Risk_SC_Summation[[#Headers],[400kV OHL Conductor]])</f>
        <v>0</v>
      </c>
      <c r="BM298" s="176" cm="1">
        <f t="array" ref="BM298">SUMIFS('N1.3_Project_Listing'!$P$16:$P$829, 'N1.3_Project_Listing'!$E$16:$E$829,'N1.3_Project_Listing'!$E298, 'N1.3_Project_Listing'!$A$16:$A$829,ET_Risk_SC_Summation[[#Headers],[400kV OHL Fittings]])</f>
        <v>0</v>
      </c>
      <c r="BN298" s="176" cm="1">
        <f t="array" ref="BN298">SUMIFS('N1.3_Project_Listing'!$P$16:$P$829, 'N1.3_Project_Listing'!$E$16:$E$829,'N1.3_Project_Listing'!$E298, 'N1.3_Project_Listing'!$A$16:$A$829,ET_Risk_SC_Summation[[#Headers],[400kV OHL Tower]])</f>
        <v>0</v>
      </c>
      <c r="BO298" s="177" t="str">
        <f>IF(SUM(ET_Risk_SC_Summation[[#This Row],[132kV Circuit Breaker]:[400kV OHL Tower]])=0, "n/a", INDEX(ET_Risk_SC_Summation[#Headers],1,MATCH(MAX(ET_Risk_SC_Summation[[#This Row],[132kV Circuit Breaker]:[400kV OHL Tower]]),ET_Risk_SC_Summation[[#This Row],[132kV Circuit Breaker]:[400kV OHL Tower]],0)))</f>
        <v>n/a</v>
      </c>
      <c r="BP298" s="177" t="str">
        <f>IFERROR(INDEX('N0.7_Lookup_References'!$G$77:$G$98,MATCH(ET_Risk_SC_Summation[[#This Row],[Mxx Category]],'N0.7_Lookup_References'!$F$77:$F$98,0)),"")</f>
        <v/>
      </c>
    </row>
    <row r="299" spans="1:68" ht="54">
      <c r="A299" s="160" t="str">
        <f>IFERROR(INDEX(N1.2_Intervention_Types[NARM Asset Category],MATCH('N1.3_Project_Listing'!$C299,N1.2_Intervention_Types[Intervention Type ID],0),1),"")</f>
        <v>Mains</v>
      </c>
      <c r="B299" s="160" t="str">
        <f>IF($D$2="GD",IFERROR(INDEX(N1.2_Intervention_Types[C&amp;V Asset Category (GD)],MATCH('N1.3_Project_Listing'!$C299,N1.2_Intervention_Types[Intervention Type ID],0),1),""),IFERROR(INDEX(N1.2_Intervention_Types[NARM Asset Category],MATCH('N1.3_Project_Listing'!$C299,N1.2_Intervention_Types[Intervention Type ID],0),1),""))</f>
        <v>Mains</v>
      </c>
      <c r="C299" s="67">
        <f>IFERROR(INDEX(N1.2_Intervention_Types[Intervention Type ID],MATCH('N1.3_Project_Listing'!$I299,N1.2_Intervention_Types[Intervention Type],0),1),"")</f>
        <v>1</v>
      </c>
      <c r="D299" s="160" t="str">
        <f>IFERROR(INDEX(N1.2_Intervention_Types[Intervention Category],MATCH('N1.3_Project_Listing'!$C299,N1.2_Intervention_Types[Intervention Type ID],0),1),"")</f>
        <v>Replacement</v>
      </c>
      <c r="E299" s="210" t="s">
        <v>821</v>
      </c>
      <c r="F299" s="236" t="s">
        <v>822</v>
      </c>
      <c r="G299" s="236" t="s">
        <v>181</v>
      </c>
      <c r="H299" s="236" t="s">
        <v>300</v>
      </c>
      <c r="I299" s="151" t="s">
        <v>790</v>
      </c>
      <c r="J299" s="139">
        <v>2030</v>
      </c>
      <c r="K299" s="312">
        <v>6.9999999999999982</v>
      </c>
      <c r="L299" s="312">
        <v>6.8599999999999994</v>
      </c>
      <c r="M299" s="312">
        <v>0</v>
      </c>
      <c r="N299" s="343">
        <v>0.17650932822316517</v>
      </c>
      <c r="O299" s="343">
        <v>2.7759270417341372E-2</v>
      </c>
      <c r="P299" s="365">
        <v>11.641170897486534</v>
      </c>
      <c r="Q299" s="366">
        <f t="shared" si="25"/>
        <v>0.14875005780582379</v>
      </c>
      <c r="R299" s="368">
        <f t="shared" si="27"/>
        <v>6.9999999999999982</v>
      </c>
      <c r="S299" s="67" t="str">
        <f>IFERROR(INDEX('N0.7_Lookup_References'!$C$13:$C$72,MATCH($A299,'N0.7_Lookup_References'!$B$13:$B$72,0)),"")</f>
        <v>km</v>
      </c>
      <c r="T299" s="338" t="str">
        <f t="shared" si="26"/>
        <v>Difference</v>
      </c>
      <c r="V299" s="358">
        <v>0</v>
      </c>
      <c r="W299" s="358">
        <v>0</v>
      </c>
      <c r="X299" s="358">
        <v>0</v>
      </c>
      <c r="Y299" s="358">
        <v>0</v>
      </c>
      <c r="Z299" s="358">
        <v>4.825263197660197E-2</v>
      </c>
      <c r="AA299" s="358">
        <v>2.9305587048272068</v>
      </c>
      <c r="AB299" s="358">
        <v>0</v>
      </c>
      <c r="AC299" s="358">
        <v>1.0360990852456591</v>
      </c>
      <c r="AD299" s="358">
        <v>0</v>
      </c>
      <c r="AE299" s="358">
        <v>2.9850895779505304</v>
      </c>
      <c r="AF299" s="358">
        <v>6.8599999999999994</v>
      </c>
      <c r="AG299" s="358">
        <v>0</v>
      </c>
      <c r="AH299" s="358">
        <v>0</v>
      </c>
      <c r="AI299" s="358">
        <v>0</v>
      </c>
      <c r="AJ299" s="358">
        <v>0</v>
      </c>
      <c r="AK299" s="358">
        <v>0</v>
      </c>
      <c r="AL299" s="358">
        <v>0</v>
      </c>
      <c r="AM299" s="358">
        <v>0</v>
      </c>
      <c r="AN299" s="358">
        <v>0</v>
      </c>
      <c r="AO299" s="358">
        <v>0</v>
      </c>
      <c r="AP299" s="63">
        <v>6.9999999999999982</v>
      </c>
      <c r="AQ299" s="63">
        <v>6.8599999999999994</v>
      </c>
      <c r="AR299" s="63">
        <v>-0.13999999999999879</v>
      </c>
      <c r="AT299" s="176" cm="1">
        <f t="array" ref="AT299">SUMIFS('N1.3_Project_Listing'!$P$16:$P$829, 'N1.3_Project_Listing'!$E$16:$E$829,'N1.3_Project_Listing'!$E299, 'N1.3_Project_Listing'!$A$16:$A$829,ET_Risk_SC_Summation[[#Headers],[132kV Circuit Breaker]])</f>
        <v>0</v>
      </c>
      <c r="AU299" s="176" cm="1">
        <f t="array" ref="AU299">SUMIFS('N1.3_Project_Listing'!$P$16:$P$829, 'N1.3_Project_Listing'!$E$16:$E$829,'N1.3_Project_Listing'!$E299, 'N1.3_Project_Listing'!$A$16:$A$829,ET_Risk_SC_Summation[[#Headers],[132kV Transformer]])</f>
        <v>0</v>
      </c>
      <c r="AV299" s="176" cm="1">
        <f t="array" ref="AV299">SUMIFS('N1.3_Project_Listing'!$P$16:$P$829, 'N1.3_Project_Listing'!$E$16:$E$829,'N1.3_Project_Listing'!$E299, 'N1.3_Project_Listing'!$A$16:$A$829,ET_Risk_SC_Summation[[#Headers],[132kV Reactor]])</f>
        <v>0</v>
      </c>
      <c r="AW299" s="176" cm="1">
        <f t="array" ref="AW299">SUMIFS('N1.3_Project_Listing'!$P$16:$P$829, 'N1.3_Project_Listing'!$E$16:$E$829,'N1.3_Project_Listing'!$E299, 'N1.3_Project_Listing'!$A$16:$A$829,ET_Risk_SC_Summation[[#Headers],[132kV Underground Cable]])</f>
        <v>0</v>
      </c>
      <c r="AX299" s="176" cm="1">
        <f t="array" ref="AX299">SUMIFS('N1.3_Project_Listing'!$P$16:$P$829, 'N1.3_Project_Listing'!$E$16:$E$829,'N1.3_Project_Listing'!$E299, 'N1.3_Project_Listing'!$A$16:$A$829,ET_Risk_SC_Summation[[#Headers],[132kV OHL Conductor]])</f>
        <v>0</v>
      </c>
      <c r="AY299" s="176" cm="1">
        <f t="array" ref="AY299">SUMIFS('N1.3_Project_Listing'!$P$16:$P$829, 'N1.3_Project_Listing'!$E$16:$E$829,'N1.3_Project_Listing'!$E299, 'N1.3_Project_Listing'!$A$16:$A$829,ET_Risk_SC_Summation[[#Headers],[132kV OHL Fittings]])</f>
        <v>0</v>
      </c>
      <c r="AZ299" s="176" cm="1">
        <f t="array" ref="AZ299">SUMIFS('N1.3_Project_Listing'!$P$16:$P$829, 'N1.3_Project_Listing'!$E$16:$E$829,'N1.3_Project_Listing'!$E299, 'N1.3_Project_Listing'!$A$16:$A$829,ET_Risk_SC_Summation[[#Headers],[132kV OHL Tower]])</f>
        <v>0</v>
      </c>
      <c r="BA299" s="176" cm="1">
        <f t="array" ref="BA299">SUMIFS('N1.3_Project_Listing'!$P$16:$P$829, 'N1.3_Project_Listing'!$E$16:$E$829,'N1.3_Project_Listing'!$E299, 'N1.3_Project_Listing'!$A$16:$A$829,ET_Risk_SC_Summation[[#Headers],[275kV Circuit Breaker]])</f>
        <v>0</v>
      </c>
      <c r="BB299" s="176" cm="1">
        <f t="array" ref="BB299">SUMIFS('N1.3_Project_Listing'!$P$16:$P$829, 'N1.3_Project_Listing'!$E$16:$E$829,'N1.3_Project_Listing'!$E299, 'N1.3_Project_Listing'!$A$16:$A$829,ET_Risk_SC_Summation[[#Headers],[275kV Transformer]])</f>
        <v>0</v>
      </c>
      <c r="BC299" s="176" cm="1">
        <f t="array" ref="BC299">SUMIFS('N1.3_Project_Listing'!$P$16:$P$829, 'N1.3_Project_Listing'!$E$16:$E$829,'N1.3_Project_Listing'!$E299, 'N1.3_Project_Listing'!$A$16:$A$829,ET_Risk_SC_Summation[[#Headers],[275kV Reactor]])</f>
        <v>0</v>
      </c>
      <c r="BD299" s="176" cm="1">
        <f t="array" ref="BD299">SUMIFS('N1.3_Project_Listing'!$P$16:$P$829, 'N1.3_Project_Listing'!$E$16:$E$829,'N1.3_Project_Listing'!$E299, 'N1.3_Project_Listing'!$A$16:$A$829,ET_Risk_SC_Summation[[#Headers],[275kV Underground Cable]])</f>
        <v>0</v>
      </c>
      <c r="BE299" s="176" cm="1">
        <f t="array" ref="BE299">SUMIFS('N1.3_Project_Listing'!$P$16:$P$829, 'N1.3_Project_Listing'!$E$16:$E$829,'N1.3_Project_Listing'!$E299, 'N1.3_Project_Listing'!$A$16:$A$829,ET_Risk_SC_Summation[[#Headers],[275kV OHL Conductor]])</f>
        <v>0</v>
      </c>
      <c r="BF299" s="176" cm="1">
        <f t="array" ref="BF299">SUMIFS('N1.3_Project_Listing'!$P$16:$P$829, 'N1.3_Project_Listing'!$E$16:$E$829,'N1.3_Project_Listing'!$E299, 'N1.3_Project_Listing'!$A$16:$A$829,ET_Risk_SC_Summation[[#Headers],[275kV OHL Fittings]])</f>
        <v>0</v>
      </c>
      <c r="BG299" s="176" cm="1">
        <f t="array" ref="BG299">SUMIFS('N1.3_Project_Listing'!$P$16:$P$829, 'N1.3_Project_Listing'!$E$16:$E$829,'N1.3_Project_Listing'!$E299, 'N1.3_Project_Listing'!$A$16:$A$829,ET_Risk_SC_Summation[[#Headers],[275kV OHL Tower]])</f>
        <v>0</v>
      </c>
      <c r="BH299" s="176" cm="1">
        <f t="array" ref="BH299">SUMIFS('N1.3_Project_Listing'!$P$16:$P$829, 'N1.3_Project_Listing'!$E$16:$E$829,'N1.3_Project_Listing'!$E299, 'N1.3_Project_Listing'!$A$16:$A$829,ET_Risk_SC_Summation[[#Headers],[400kV Circuit Breaker]])</f>
        <v>0</v>
      </c>
      <c r="BI299" s="176" cm="1">
        <f t="array" ref="BI299">SUMIFS('N1.3_Project_Listing'!$P$16:$P$829, 'N1.3_Project_Listing'!$E$16:$E$829,'N1.3_Project_Listing'!$E299, 'N1.3_Project_Listing'!$A$16:$A$829,ET_Risk_SC_Summation[[#Headers],[400kV Transformer]])</f>
        <v>0</v>
      </c>
      <c r="BJ299" s="176" cm="1">
        <f t="array" ref="BJ299">SUMIFS('N1.3_Project_Listing'!$P$16:$P$829, 'N1.3_Project_Listing'!$E$16:$E$829,'N1.3_Project_Listing'!$E299, 'N1.3_Project_Listing'!$A$16:$A$829,ET_Risk_SC_Summation[[#Headers],[400kV Reactor]])</f>
        <v>0</v>
      </c>
      <c r="BK299" s="176" cm="1">
        <f t="array" ref="BK299">SUMIFS('N1.3_Project_Listing'!$P$16:$P$829, 'N1.3_Project_Listing'!$E$16:$E$829,'N1.3_Project_Listing'!$E299, 'N1.3_Project_Listing'!$A$16:$A$829,ET_Risk_SC_Summation[[#Headers],[400kV Underground Cable]])</f>
        <v>0</v>
      </c>
      <c r="BL299" s="176" cm="1">
        <f t="array" ref="BL299">SUMIFS('N1.3_Project_Listing'!$P$16:$P$829, 'N1.3_Project_Listing'!$E$16:$E$829,'N1.3_Project_Listing'!$E299, 'N1.3_Project_Listing'!$A$16:$A$829,ET_Risk_SC_Summation[[#Headers],[400kV OHL Conductor]])</f>
        <v>0</v>
      </c>
      <c r="BM299" s="176" cm="1">
        <f t="array" ref="BM299">SUMIFS('N1.3_Project_Listing'!$P$16:$P$829, 'N1.3_Project_Listing'!$E$16:$E$829,'N1.3_Project_Listing'!$E299, 'N1.3_Project_Listing'!$A$16:$A$829,ET_Risk_SC_Summation[[#Headers],[400kV OHL Fittings]])</f>
        <v>0</v>
      </c>
      <c r="BN299" s="176" cm="1">
        <f t="array" ref="BN299">SUMIFS('N1.3_Project_Listing'!$P$16:$P$829, 'N1.3_Project_Listing'!$E$16:$E$829,'N1.3_Project_Listing'!$E299, 'N1.3_Project_Listing'!$A$16:$A$829,ET_Risk_SC_Summation[[#Headers],[400kV OHL Tower]])</f>
        <v>0</v>
      </c>
      <c r="BO299" s="177" t="str">
        <f>IF(SUM(ET_Risk_SC_Summation[[#This Row],[132kV Circuit Breaker]:[400kV OHL Tower]])=0, "n/a", INDEX(ET_Risk_SC_Summation[#Headers],1,MATCH(MAX(ET_Risk_SC_Summation[[#This Row],[132kV Circuit Breaker]:[400kV OHL Tower]]),ET_Risk_SC_Summation[[#This Row],[132kV Circuit Breaker]:[400kV OHL Tower]],0)))</f>
        <v>n/a</v>
      </c>
      <c r="BP299" s="177" t="str">
        <f>IFERROR(INDEX('N0.7_Lookup_References'!$G$77:$G$98,MATCH(ET_Risk_SC_Summation[[#This Row],[Mxx Category]],'N0.7_Lookup_References'!$F$77:$F$98,0)),"")</f>
        <v/>
      </c>
    </row>
    <row r="300" spans="1:68" ht="54">
      <c r="A300" s="160" t="str">
        <f>IFERROR(INDEX(N1.2_Intervention_Types[NARM Asset Category],MATCH('N1.3_Project_Listing'!$C300,N1.2_Intervention_Types[Intervention Type ID],0),1),"")</f>
        <v>Mains</v>
      </c>
      <c r="B300" s="160" t="str">
        <f>IF($D$2="GD",IFERROR(INDEX(N1.2_Intervention_Types[C&amp;V Asset Category (GD)],MATCH('N1.3_Project_Listing'!$C300,N1.2_Intervention_Types[Intervention Type ID],0),1),""),IFERROR(INDEX(N1.2_Intervention_Types[NARM Asset Category],MATCH('N1.3_Project_Listing'!$C300,N1.2_Intervention_Types[Intervention Type ID],0),1),""))</f>
        <v>Mains</v>
      </c>
      <c r="C300" s="67">
        <f>IFERROR(INDEX(N1.2_Intervention_Types[Intervention Type ID],MATCH('N1.3_Project_Listing'!$I300,N1.2_Intervention_Types[Intervention Type],0),1),"")</f>
        <v>1</v>
      </c>
      <c r="D300" s="160" t="str">
        <f>IFERROR(INDEX(N1.2_Intervention_Types[Intervention Category],MATCH('N1.3_Project_Listing'!$C300,N1.2_Intervention_Types[Intervention Type ID],0),1),"")</f>
        <v>Replacement</v>
      </c>
      <c r="E300" s="210" t="s">
        <v>821</v>
      </c>
      <c r="F300" s="236" t="s">
        <v>822</v>
      </c>
      <c r="G300" s="236" t="s">
        <v>181</v>
      </c>
      <c r="H300" s="236" t="s">
        <v>300</v>
      </c>
      <c r="I300" s="151" t="s">
        <v>790</v>
      </c>
      <c r="J300" s="139">
        <v>2031</v>
      </c>
      <c r="K300" s="312">
        <v>6.9999999999999982</v>
      </c>
      <c r="L300" s="312">
        <v>6.8599999999999994</v>
      </c>
      <c r="M300" s="312">
        <v>0</v>
      </c>
      <c r="N300" s="343">
        <v>0.17650932822316517</v>
      </c>
      <c r="O300" s="343">
        <v>2.7759270417341372E-2</v>
      </c>
      <c r="P300" s="365">
        <v>11.641170897486534</v>
      </c>
      <c r="Q300" s="366">
        <f t="shared" si="25"/>
        <v>0.14875005780582379</v>
      </c>
      <c r="R300" s="368">
        <f t="shared" si="27"/>
        <v>6.9999999999999982</v>
      </c>
      <c r="S300" s="67" t="str">
        <f>IFERROR(INDEX('N0.7_Lookup_References'!$C$13:$C$72,MATCH($A300,'N0.7_Lookup_References'!$B$13:$B$72,0)),"")</f>
        <v>km</v>
      </c>
      <c r="T300" s="338" t="str">
        <f t="shared" si="26"/>
        <v>Difference</v>
      </c>
      <c r="V300" s="358">
        <v>0</v>
      </c>
      <c r="W300" s="358">
        <v>0</v>
      </c>
      <c r="X300" s="358">
        <v>0</v>
      </c>
      <c r="Y300" s="358">
        <v>0</v>
      </c>
      <c r="Z300" s="358">
        <v>4.825263197660197E-2</v>
      </c>
      <c r="AA300" s="358">
        <v>2.9305587048272068</v>
      </c>
      <c r="AB300" s="358">
        <v>0</v>
      </c>
      <c r="AC300" s="358">
        <v>1.0360990852456591</v>
      </c>
      <c r="AD300" s="358">
        <v>0</v>
      </c>
      <c r="AE300" s="358">
        <v>2.9850895779505304</v>
      </c>
      <c r="AF300" s="358">
        <v>6.8599999999999994</v>
      </c>
      <c r="AG300" s="358">
        <v>0</v>
      </c>
      <c r="AH300" s="358">
        <v>0</v>
      </c>
      <c r="AI300" s="358">
        <v>0</v>
      </c>
      <c r="AJ300" s="358">
        <v>0</v>
      </c>
      <c r="AK300" s="358">
        <v>0</v>
      </c>
      <c r="AL300" s="358">
        <v>0</v>
      </c>
      <c r="AM300" s="358">
        <v>0</v>
      </c>
      <c r="AN300" s="358">
        <v>0</v>
      </c>
      <c r="AO300" s="358">
        <v>0</v>
      </c>
      <c r="AP300" s="63">
        <v>6.9999999999999982</v>
      </c>
      <c r="AQ300" s="63">
        <v>6.8599999999999994</v>
      </c>
      <c r="AR300" s="63">
        <v>-0.13999999999999879</v>
      </c>
      <c r="AT300" s="176" cm="1">
        <f t="array" ref="AT300">SUMIFS('N1.3_Project_Listing'!$P$16:$P$829, 'N1.3_Project_Listing'!$E$16:$E$829,'N1.3_Project_Listing'!$E300, 'N1.3_Project_Listing'!$A$16:$A$829,ET_Risk_SC_Summation[[#Headers],[132kV Circuit Breaker]])</f>
        <v>0</v>
      </c>
      <c r="AU300" s="176" cm="1">
        <f t="array" ref="AU300">SUMIFS('N1.3_Project_Listing'!$P$16:$P$829, 'N1.3_Project_Listing'!$E$16:$E$829,'N1.3_Project_Listing'!$E300, 'N1.3_Project_Listing'!$A$16:$A$829,ET_Risk_SC_Summation[[#Headers],[132kV Transformer]])</f>
        <v>0</v>
      </c>
      <c r="AV300" s="176" cm="1">
        <f t="array" ref="AV300">SUMIFS('N1.3_Project_Listing'!$P$16:$P$829, 'N1.3_Project_Listing'!$E$16:$E$829,'N1.3_Project_Listing'!$E300, 'N1.3_Project_Listing'!$A$16:$A$829,ET_Risk_SC_Summation[[#Headers],[132kV Reactor]])</f>
        <v>0</v>
      </c>
      <c r="AW300" s="176" cm="1">
        <f t="array" ref="AW300">SUMIFS('N1.3_Project_Listing'!$P$16:$P$829, 'N1.3_Project_Listing'!$E$16:$E$829,'N1.3_Project_Listing'!$E300, 'N1.3_Project_Listing'!$A$16:$A$829,ET_Risk_SC_Summation[[#Headers],[132kV Underground Cable]])</f>
        <v>0</v>
      </c>
      <c r="AX300" s="176" cm="1">
        <f t="array" ref="AX300">SUMIFS('N1.3_Project_Listing'!$P$16:$P$829, 'N1.3_Project_Listing'!$E$16:$E$829,'N1.3_Project_Listing'!$E300, 'N1.3_Project_Listing'!$A$16:$A$829,ET_Risk_SC_Summation[[#Headers],[132kV OHL Conductor]])</f>
        <v>0</v>
      </c>
      <c r="AY300" s="176" cm="1">
        <f t="array" ref="AY300">SUMIFS('N1.3_Project_Listing'!$P$16:$P$829, 'N1.3_Project_Listing'!$E$16:$E$829,'N1.3_Project_Listing'!$E300, 'N1.3_Project_Listing'!$A$16:$A$829,ET_Risk_SC_Summation[[#Headers],[132kV OHL Fittings]])</f>
        <v>0</v>
      </c>
      <c r="AZ300" s="176" cm="1">
        <f t="array" ref="AZ300">SUMIFS('N1.3_Project_Listing'!$P$16:$P$829, 'N1.3_Project_Listing'!$E$16:$E$829,'N1.3_Project_Listing'!$E300, 'N1.3_Project_Listing'!$A$16:$A$829,ET_Risk_SC_Summation[[#Headers],[132kV OHL Tower]])</f>
        <v>0</v>
      </c>
      <c r="BA300" s="176" cm="1">
        <f t="array" ref="BA300">SUMIFS('N1.3_Project_Listing'!$P$16:$P$829, 'N1.3_Project_Listing'!$E$16:$E$829,'N1.3_Project_Listing'!$E300, 'N1.3_Project_Listing'!$A$16:$A$829,ET_Risk_SC_Summation[[#Headers],[275kV Circuit Breaker]])</f>
        <v>0</v>
      </c>
      <c r="BB300" s="176" cm="1">
        <f t="array" ref="BB300">SUMIFS('N1.3_Project_Listing'!$P$16:$P$829, 'N1.3_Project_Listing'!$E$16:$E$829,'N1.3_Project_Listing'!$E300, 'N1.3_Project_Listing'!$A$16:$A$829,ET_Risk_SC_Summation[[#Headers],[275kV Transformer]])</f>
        <v>0</v>
      </c>
      <c r="BC300" s="176" cm="1">
        <f t="array" ref="BC300">SUMIFS('N1.3_Project_Listing'!$P$16:$P$829, 'N1.3_Project_Listing'!$E$16:$E$829,'N1.3_Project_Listing'!$E300, 'N1.3_Project_Listing'!$A$16:$A$829,ET_Risk_SC_Summation[[#Headers],[275kV Reactor]])</f>
        <v>0</v>
      </c>
      <c r="BD300" s="176" cm="1">
        <f t="array" ref="BD300">SUMIFS('N1.3_Project_Listing'!$P$16:$P$829, 'N1.3_Project_Listing'!$E$16:$E$829,'N1.3_Project_Listing'!$E300, 'N1.3_Project_Listing'!$A$16:$A$829,ET_Risk_SC_Summation[[#Headers],[275kV Underground Cable]])</f>
        <v>0</v>
      </c>
      <c r="BE300" s="176" cm="1">
        <f t="array" ref="BE300">SUMIFS('N1.3_Project_Listing'!$P$16:$P$829, 'N1.3_Project_Listing'!$E$16:$E$829,'N1.3_Project_Listing'!$E300, 'N1.3_Project_Listing'!$A$16:$A$829,ET_Risk_SC_Summation[[#Headers],[275kV OHL Conductor]])</f>
        <v>0</v>
      </c>
      <c r="BF300" s="176" cm="1">
        <f t="array" ref="BF300">SUMIFS('N1.3_Project_Listing'!$P$16:$P$829, 'N1.3_Project_Listing'!$E$16:$E$829,'N1.3_Project_Listing'!$E300, 'N1.3_Project_Listing'!$A$16:$A$829,ET_Risk_SC_Summation[[#Headers],[275kV OHL Fittings]])</f>
        <v>0</v>
      </c>
      <c r="BG300" s="176" cm="1">
        <f t="array" ref="BG300">SUMIFS('N1.3_Project_Listing'!$P$16:$P$829, 'N1.3_Project_Listing'!$E$16:$E$829,'N1.3_Project_Listing'!$E300, 'N1.3_Project_Listing'!$A$16:$A$829,ET_Risk_SC_Summation[[#Headers],[275kV OHL Tower]])</f>
        <v>0</v>
      </c>
      <c r="BH300" s="176" cm="1">
        <f t="array" ref="BH300">SUMIFS('N1.3_Project_Listing'!$P$16:$P$829, 'N1.3_Project_Listing'!$E$16:$E$829,'N1.3_Project_Listing'!$E300, 'N1.3_Project_Listing'!$A$16:$A$829,ET_Risk_SC_Summation[[#Headers],[400kV Circuit Breaker]])</f>
        <v>0</v>
      </c>
      <c r="BI300" s="176" cm="1">
        <f t="array" ref="BI300">SUMIFS('N1.3_Project_Listing'!$P$16:$P$829, 'N1.3_Project_Listing'!$E$16:$E$829,'N1.3_Project_Listing'!$E300, 'N1.3_Project_Listing'!$A$16:$A$829,ET_Risk_SC_Summation[[#Headers],[400kV Transformer]])</f>
        <v>0</v>
      </c>
      <c r="BJ300" s="176" cm="1">
        <f t="array" ref="BJ300">SUMIFS('N1.3_Project_Listing'!$P$16:$P$829, 'N1.3_Project_Listing'!$E$16:$E$829,'N1.3_Project_Listing'!$E300, 'N1.3_Project_Listing'!$A$16:$A$829,ET_Risk_SC_Summation[[#Headers],[400kV Reactor]])</f>
        <v>0</v>
      </c>
      <c r="BK300" s="176" cm="1">
        <f t="array" ref="BK300">SUMIFS('N1.3_Project_Listing'!$P$16:$P$829, 'N1.3_Project_Listing'!$E$16:$E$829,'N1.3_Project_Listing'!$E300, 'N1.3_Project_Listing'!$A$16:$A$829,ET_Risk_SC_Summation[[#Headers],[400kV Underground Cable]])</f>
        <v>0</v>
      </c>
      <c r="BL300" s="176" cm="1">
        <f t="array" ref="BL300">SUMIFS('N1.3_Project_Listing'!$P$16:$P$829, 'N1.3_Project_Listing'!$E$16:$E$829,'N1.3_Project_Listing'!$E300, 'N1.3_Project_Listing'!$A$16:$A$829,ET_Risk_SC_Summation[[#Headers],[400kV OHL Conductor]])</f>
        <v>0</v>
      </c>
      <c r="BM300" s="176" cm="1">
        <f t="array" ref="BM300">SUMIFS('N1.3_Project_Listing'!$P$16:$P$829, 'N1.3_Project_Listing'!$E$16:$E$829,'N1.3_Project_Listing'!$E300, 'N1.3_Project_Listing'!$A$16:$A$829,ET_Risk_SC_Summation[[#Headers],[400kV OHL Fittings]])</f>
        <v>0</v>
      </c>
      <c r="BN300" s="176" cm="1">
        <f t="array" ref="BN300">SUMIFS('N1.3_Project_Listing'!$P$16:$P$829, 'N1.3_Project_Listing'!$E$16:$E$829,'N1.3_Project_Listing'!$E300, 'N1.3_Project_Listing'!$A$16:$A$829,ET_Risk_SC_Summation[[#Headers],[400kV OHL Tower]])</f>
        <v>0</v>
      </c>
      <c r="BO300" s="177" t="str">
        <f>IF(SUM(ET_Risk_SC_Summation[[#This Row],[132kV Circuit Breaker]:[400kV OHL Tower]])=0, "n/a", INDEX(ET_Risk_SC_Summation[#Headers],1,MATCH(MAX(ET_Risk_SC_Summation[[#This Row],[132kV Circuit Breaker]:[400kV OHL Tower]]),ET_Risk_SC_Summation[[#This Row],[132kV Circuit Breaker]:[400kV OHL Tower]],0)))</f>
        <v>n/a</v>
      </c>
      <c r="BP300" s="177" t="str">
        <f>IFERROR(INDEX('N0.7_Lookup_References'!$G$77:$G$98,MATCH(ET_Risk_SC_Summation[[#This Row],[Mxx Category]],'N0.7_Lookup_References'!$F$77:$F$98,0)),"")</f>
        <v/>
      </c>
    </row>
    <row r="301" spans="1:68" ht="54">
      <c r="A301" s="160" t="str">
        <f>IFERROR(INDEX(N1.2_Intervention_Types[NARM Asset Category],MATCH('N1.3_Project_Listing'!$C301,N1.2_Intervention_Types[Intervention Type ID],0),1),"")</f>
        <v>Mains</v>
      </c>
      <c r="B301" s="160" t="str">
        <f>IF($D$2="GD",IFERROR(INDEX(N1.2_Intervention_Types[C&amp;V Asset Category (GD)],MATCH('N1.3_Project_Listing'!$C301,N1.2_Intervention_Types[Intervention Type ID],0),1),""),IFERROR(INDEX(N1.2_Intervention_Types[NARM Asset Category],MATCH('N1.3_Project_Listing'!$C301,N1.2_Intervention_Types[Intervention Type ID],0),1),""))</f>
        <v>Mains</v>
      </c>
      <c r="C301" s="67">
        <f>IFERROR(INDEX(N1.2_Intervention_Types[Intervention Type ID],MATCH('N1.3_Project_Listing'!$I301,N1.2_Intervention_Types[Intervention Type],0),1),"")</f>
        <v>1</v>
      </c>
      <c r="D301" s="160" t="str">
        <f>IFERROR(INDEX(N1.2_Intervention_Types[Intervention Category],MATCH('N1.3_Project_Listing'!$C301,N1.2_Intervention_Types[Intervention Type ID],0),1),"")</f>
        <v>Replacement</v>
      </c>
      <c r="E301" s="210" t="s">
        <v>823</v>
      </c>
      <c r="F301" s="236" t="s">
        <v>824</v>
      </c>
      <c r="G301" s="236" t="s">
        <v>181</v>
      </c>
      <c r="H301" s="236" t="s">
        <v>300</v>
      </c>
      <c r="I301" s="151" t="s">
        <v>790</v>
      </c>
      <c r="J301" s="139">
        <v>2027</v>
      </c>
      <c r="K301" s="312">
        <v>3.2</v>
      </c>
      <c r="L301" s="312">
        <v>3.1360000000000001</v>
      </c>
      <c r="M301" s="312">
        <v>0</v>
      </c>
      <c r="N301" s="343">
        <v>1.920769270290954E-3</v>
      </c>
      <c r="O301" s="343">
        <v>-4.783481823623782E-3</v>
      </c>
      <c r="P301" s="365">
        <v>1.3145388050780587E-4</v>
      </c>
      <c r="Q301" s="366">
        <f t="shared" si="25"/>
        <v>6.7042510939147358E-3</v>
      </c>
      <c r="R301" s="368">
        <f t="shared" si="27"/>
        <v>3.2</v>
      </c>
      <c r="S301" s="67" t="str">
        <f>IFERROR(INDEX('N0.7_Lookup_References'!$C$13:$C$72,MATCH($A301,'N0.7_Lookup_References'!$B$13:$B$72,0)),"")</f>
        <v>km</v>
      </c>
      <c r="T301" s="338" t="str">
        <f t="shared" si="26"/>
        <v/>
      </c>
      <c r="V301" s="358">
        <v>3.2</v>
      </c>
      <c r="W301" s="358">
        <v>0</v>
      </c>
      <c r="X301" s="358">
        <v>0</v>
      </c>
      <c r="Y301" s="358">
        <v>0</v>
      </c>
      <c r="Z301" s="358">
        <v>0</v>
      </c>
      <c r="AA301" s="358">
        <v>0</v>
      </c>
      <c r="AB301" s="358">
        <v>0</v>
      </c>
      <c r="AC301" s="358">
        <v>0</v>
      </c>
      <c r="AD301" s="358">
        <v>0</v>
      </c>
      <c r="AE301" s="358">
        <v>0</v>
      </c>
      <c r="AF301" s="358">
        <v>3.1360000000000001</v>
      </c>
      <c r="AG301" s="358">
        <v>0</v>
      </c>
      <c r="AH301" s="358">
        <v>0</v>
      </c>
      <c r="AI301" s="358">
        <v>0</v>
      </c>
      <c r="AJ301" s="358">
        <v>0</v>
      </c>
      <c r="AK301" s="358">
        <v>0</v>
      </c>
      <c r="AL301" s="358">
        <v>0</v>
      </c>
      <c r="AM301" s="358">
        <v>0</v>
      </c>
      <c r="AN301" s="358">
        <v>0</v>
      </c>
      <c r="AO301" s="358">
        <v>0</v>
      </c>
      <c r="AP301" s="63">
        <v>3.2</v>
      </c>
      <c r="AQ301" s="63">
        <v>3.1360000000000001</v>
      </c>
      <c r="AR301" s="63">
        <v>-6.4000000000000057E-2</v>
      </c>
      <c r="AT301" s="176" cm="1">
        <f t="array" ref="AT301">SUMIFS('N1.3_Project_Listing'!$P$16:$P$829, 'N1.3_Project_Listing'!$E$16:$E$829,'N1.3_Project_Listing'!$E301, 'N1.3_Project_Listing'!$A$16:$A$829,ET_Risk_SC_Summation[[#Headers],[132kV Circuit Breaker]])</f>
        <v>0</v>
      </c>
      <c r="AU301" s="176" cm="1">
        <f t="array" ref="AU301">SUMIFS('N1.3_Project_Listing'!$P$16:$P$829, 'N1.3_Project_Listing'!$E$16:$E$829,'N1.3_Project_Listing'!$E301, 'N1.3_Project_Listing'!$A$16:$A$829,ET_Risk_SC_Summation[[#Headers],[132kV Transformer]])</f>
        <v>0</v>
      </c>
      <c r="AV301" s="176" cm="1">
        <f t="array" ref="AV301">SUMIFS('N1.3_Project_Listing'!$P$16:$P$829, 'N1.3_Project_Listing'!$E$16:$E$829,'N1.3_Project_Listing'!$E301, 'N1.3_Project_Listing'!$A$16:$A$829,ET_Risk_SC_Summation[[#Headers],[132kV Reactor]])</f>
        <v>0</v>
      </c>
      <c r="AW301" s="176" cm="1">
        <f t="array" ref="AW301">SUMIFS('N1.3_Project_Listing'!$P$16:$P$829, 'N1.3_Project_Listing'!$E$16:$E$829,'N1.3_Project_Listing'!$E301, 'N1.3_Project_Listing'!$A$16:$A$829,ET_Risk_SC_Summation[[#Headers],[132kV Underground Cable]])</f>
        <v>0</v>
      </c>
      <c r="AX301" s="176" cm="1">
        <f t="array" ref="AX301">SUMIFS('N1.3_Project_Listing'!$P$16:$P$829, 'N1.3_Project_Listing'!$E$16:$E$829,'N1.3_Project_Listing'!$E301, 'N1.3_Project_Listing'!$A$16:$A$829,ET_Risk_SC_Summation[[#Headers],[132kV OHL Conductor]])</f>
        <v>0</v>
      </c>
      <c r="AY301" s="176" cm="1">
        <f t="array" ref="AY301">SUMIFS('N1.3_Project_Listing'!$P$16:$P$829, 'N1.3_Project_Listing'!$E$16:$E$829,'N1.3_Project_Listing'!$E301, 'N1.3_Project_Listing'!$A$16:$A$829,ET_Risk_SC_Summation[[#Headers],[132kV OHL Fittings]])</f>
        <v>0</v>
      </c>
      <c r="AZ301" s="176" cm="1">
        <f t="array" ref="AZ301">SUMIFS('N1.3_Project_Listing'!$P$16:$P$829, 'N1.3_Project_Listing'!$E$16:$E$829,'N1.3_Project_Listing'!$E301, 'N1.3_Project_Listing'!$A$16:$A$829,ET_Risk_SC_Summation[[#Headers],[132kV OHL Tower]])</f>
        <v>0</v>
      </c>
      <c r="BA301" s="176" cm="1">
        <f t="array" ref="BA301">SUMIFS('N1.3_Project_Listing'!$P$16:$P$829, 'N1.3_Project_Listing'!$E$16:$E$829,'N1.3_Project_Listing'!$E301, 'N1.3_Project_Listing'!$A$16:$A$829,ET_Risk_SC_Summation[[#Headers],[275kV Circuit Breaker]])</f>
        <v>0</v>
      </c>
      <c r="BB301" s="176" cm="1">
        <f t="array" ref="BB301">SUMIFS('N1.3_Project_Listing'!$P$16:$P$829, 'N1.3_Project_Listing'!$E$16:$E$829,'N1.3_Project_Listing'!$E301, 'N1.3_Project_Listing'!$A$16:$A$829,ET_Risk_SC_Summation[[#Headers],[275kV Transformer]])</f>
        <v>0</v>
      </c>
      <c r="BC301" s="176" cm="1">
        <f t="array" ref="BC301">SUMIFS('N1.3_Project_Listing'!$P$16:$P$829, 'N1.3_Project_Listing'!$E$16:$E$829,'N1.3_Project_Listing'!$E301, 'N1.3_Project_Listing'!$A$16:$A$829,ET_Risk_SC_Summation[[#Headers],[275kV Reactor]])</f>
        <v>0</v>
      </c>
      <c r="BD301" s="176" cm="1">
        <f t="array" ref="BD301">SUMIFS('N1.3_Project_Listing'!$P$16:$P$829, 'N1.3_Project_Listing'!$E$16:$E$829,'N1.3_Project_Listing'!$E301, 'N1.3_Project_Listing'!$A$16:$A$829,ET_Risk_SC_Summation[[#Headers],[275kV Underground Cable]])</f>
        <v>0</v>
      </c>
      <c r="BE301" s="176" cm="1">
        <f t="array" ref="BE301">SUMIFS('N1.3_Project_Listing'!$P$16:$P$829, 'N1.3_Project_Listing'!$E$16:$E$829,'N1.3_Project_Listing'!$E301, 'N1.3_Project_Listing'!$A$16:$A$829,ET_Risk_SC_Summation[[#Headers],[275kV OHL Conductor]])</f>
        <v>0</v>
      </c>
      <c r="BF301" s="176" cm="1">
        <f t="array" ref="BF301">SUMIFS('N1.3_Project_Listing'!$P$16:$P$829, 'N1.3_Project_Listing'!$E$16:$E$829,'N1.3_Project_Listing'!$E301, 'N1.3_Project_Listing'!$A$16:$A$829,ET_Risk_SC_Summation[[#Headers],[275kV OHL Fittings]])</f>
        <v>0</v>
      </c>
      <c r="BG301" s="176" cm="1">
        <f t="array" ref="BG301">SUMIFS('N1.3_Project_Listing'!$P$16:$P$829, 'N1.3_Project_Listing'!$E$16:$E$829,'N1.3_Project_Listing'!$E301, 'N1.3_Project_Listing'!$A$16:$A$829,ET_Risk_SC_Summation[[#Headers],[275kV OHL Tower]])</f>
        <v>0</v>
      </c>
      <c r="BH301" s="176" cm="1">
        <f t="array" ref="BH301">SUMIFS('N1.3_Project_Listing'!$P$16:$P$829, 'N1.3_Project_Listing'!$E$16:$E$829,'N1.3_Project_Listing'!$E301, 'N1.3_Project_Listing'!$A$16:$A$829,ET_Risk_SC_Summation[[#Headers],[400kV Circuit Breaker]])</f>
        <v>0</v>
      </c>
      <c r="BI301" s="176" cm="1">
        <f t="array" ref="BI301">SUMIFS('N1.3_Project_Listing'!$P$16:$P$829, 'N1.3_Project_Listing'!$E$16:$E$829,'N1.3_Project_Listing'!$E301, 'N1.3_Project_Listing'!$A$16:$A$829,ET_Risk_SC_Summation[[#Headers],[400kV Transformer]])</f>
        <v>0</v>
      </c>
      <c r="BJ301" s="176" cm="1">
        <f t="array" ref="BJ301">SUMIFS('N1.3_Project_Listing'!$P$16:$P$829, 'N1.3_Project_Listing'!$E$16:$E$829,'N1.3_Project_Listing'!$E301, 'N1.3_Project_Listing'!$A$16:$A$829,ET_Risk_SC_Summation[[#Headers],[400kV Reactor]])</f>
        <v>0</v>
      </c>
      <c r="BK301" s="176" cm="1">
        <f t="array" ref="BK301">SUMIFS('N1.3_Project_Listing'!$P$16:$P$829, 'N1.3_Project_Listing'!$E$16:$E$829,'N1.3_Project_Listing'!$E301, 'N1.3_Project_Listing'!$A$16:$A$829,ET_Risk_SC_Summation[[#Headers],[400kV Underground Cable]])</f>
        <v>0</v>
      </c>
      <c r="BL301" s="176" cm="1">
        <f t="array" ref="BL301">SUMIFS('N1.3_Project_Listing'!$P$16:$P$829, 'N1.3_Project_Listing'!$E$16:$E$829,'N1.3_Project_Listing'!$E301, 'N1.3_Project_Listing'!$A$16:$A$829,ET_Risk_SC_Summation[[#Headers],[400kV OHL Conductor]])</f>
        <v>0</v>
      </c>
      <c r="BM301" s="176" cm="1">
        <f t="array" ref="BM301">SUMIFS('N1.3_Project_Listing'!$P$16:$P$829, 'N1.3_Project_Listing'!$E$16:$E$829,'N1.3_Project_Listing'!$E301, 'N1.3_Project_Listing'!$A$16:$A$829,ET_Risk_SC_Summation[[#Headers],[400kV OHL Fittings]])</f>
        <v>0</v>
      </c>
      <c r="BN301" s="176" cm="1">
        <f t="array" ref="BN301">SUMIFS('N1.3_Project_Listing'!$P$16:$P$829, 'N1.3_Project_Listing'!$E$16:$E$829,'N1.3_Project_Listing'!$E301, 'N1.3_Project_Listing'!$A$16:$A$829,ET_Risk_SC_Summation[[#Headers],[400kV OHL Tower]])</f>
        <v>0</v>
      </c>
      <c r="BO301" s="177" t="str">
        <f>IF(SUM(ET_Risk_SC_Summation[[#This Row],[132kV Circuit Breaker]:[400kV OHL Tower]])=0, "n/a", INDEX(ET_Risk_SC_Summation[#Headers],1,MATCH(MAX(ET_Risk_SC_Summation[[#This Row],[132kV Circuit Breaker]:[400kV OHL Tower]]),ET_Risk_SC_Summation[[#This Row],[132kV Circuit Breaker]:[400kV OHL Tower]],0)))</f>
        <v>n/a</v>
      </c>
      <c r="BP301" s="177" t="str">
        <f>IFERROR(INDEX('N0.7_Lookup_References'!$G$77:$G$98,MATCH(ET_Risk_SC_Summation[[#This Row],[Mxx Category]],'N0.7_Lookup_References'!$F$77:$F$98,0)),"")</f>
        <v/>
      </c>
    </row>
    <row r="302" spans="1:68" ht="54">
      <c r="A302" s="160" t="str">
        <f>IFERROR(INDEX(N1.2_Intervention_Types[NARM Asset Category],MATCH('N1.3_Project_Listing'!$C302,N1.2_Intervention_Types[Intervention Type ID],0),1),"")</f>
        <v>Mains</v>
      </c>
      <c r="B302" s="160" t="str">
        <f>IF($D$2="GD",IFERROR(INDEX(N1.2_Intervention_Types[C&amp;V Asset Category (GD)],MATCH('N1.3_Project_Listing'!$C302,N1.2_Intervention_Types[Intervention Type ID],0),1),""),IFERROR(INDEX(N1.2_Intervention_Types[NARM Asset Category],MATCH('N1.3_Project_Listing'!$C302,N1.2_Intervention_Types[Intervention Type ID],0),1),""))</f>
        <v>Mains</v>
      </c>
      <c r="C302" s="67">
        <f>IFERROR(INDEX(N1.2_Intervention_Types[Intervention Type ID],MATCH('N1.3_Project_Listing'!$I302,N1.2_Intervention_Types[Intervention Type],0),1),"")</f>
        <v>1</v>
      </c>
      <c r="D302" s="160" t="str">
        <f>IFERROR(INDEX(N1.2_Intervention_Types[Intervention Category],MATCH('N1.3_Project_Listing'!$C302,N1.2_Intervention_Types[Intervention Type ID],0),1),"")</f>
        <v>Replacement</v>
      </c>
      <c r="E302" s="210" t="s">
        <v>823</v>
      </c>
      <c r="F302" s="236" t="s">
        <v>824</v>
      </c>
      <c r="G302" s="236" t="s">
        <v>181</v>
      </c>
      <c r="H302" s="236" t="s">
        <v>300</v>
      </c>
      <c r="I302" s="151" t="s">
        <v>790</v>
      </c>
      <c r="J302" s="139">
        <v>2028</v>
      </c>
      <c r="K302" s="312">
        <v>3.2</v>
      </c>
      <c r="L302" s="312">
        <v>3.1360000000000001</v>
      </c>
      <c r="M302" s="312">
        <v>0</v>
      </c>
      <c r="N302" s="343">
        <v>1.920769270290954E-3</v>
      </c>
      <c r="O302" s="343">
        <v>-4.783481823623782E-3</v>
      </c>
      <c r="P302" s="365">
        <v>1.3145388050780587E-4</v>
      </c>
      <c r="Q302" s="366">
        <f t="shared" si="25"/>
        <v>6.7042510939147358E-3</v>
      </c>
      <c r="R302" s="368">
        <f t="shared" si="27"/>
        <v>3.2</v>
      </c>
      <c r="S302" s="67" t="str">
        <f>IFERROR(INDEX('N0.7_Lookup_References'!$C$13:$C$72,MATCH($A302,'N0.7_Lookup_References'!$B$13:$B$72,0)),"")</f>
        <v>km</v>
      </c>
      <c r="T302" s="338" t="str">
        <f t="shared" si="26"/>
        <v/>
      </c>
      <c r="V302" s="358">
        <v>3.2</v>
      </c>
      <c r="W302" s="358">
        <v>0</v>
      </c>
      <c r="X302" s="358">
        <v>0</v>
      </c>
      <c r="Y302" s="358">
        <v>0</v>
      </c>
      <c r="Z302" s="358">
        <v>0</v>
      </c>
      <c r="AA302" s="358">
        <v>0</v>
      </c>
      <c r="AB302" s="358">
        <v>0</v>
      </c>
      <c r="AC302" s="358">
        <v>0</v>
      </c>
      <c r="AD302" s="358">
        <v>0</v>
      </c>
      <c r="AE302" s="358">
        <v>0</v>
      </c>
      <c r="AF302" s="358">
        <v>3.1360000000000001</v>
      </c>
      <c r="AG302" s="358">
        <v>0</v>
      </c>
      <c r="AH302" s="358">
        <v>0</v>
      </c>
      <c r="AI302" s="358">
        <v>0</v>
      </c>
      <c r="AJ302" s="358">
        <v>0</v>
      </c>
      <c r="AK302" s="358">
        <v>0</v>
      </c>
      <c r="AL302" s="358">
        <v>0</v>
      </c>
      <c r="AM302" s="358">
        <v>0</v>
      </c>
      <c r="AN302" s="358">
        <v>0</v>
      </c>
      <c r="AO302" s="358">
        <v>0</v>
      </c>
      <c r="AP302" s="63">
        <v>3.2</v>
      </c>
      <c r="AQ302" s="63">
        <v>3.1360000000000001</v>
      </c>
      <c r="AR302" s="63">
        <v>-6.4000000000000057E-2</v>
      </c>
      <c r="AT302" s="176" cm="1">
        <f t="array" ref="AT302">SUMIFS('N1.3_Project_Listing'!$P$16:$P$829, 'N1.3_Project_Listing'!$E$16:$E$829,'N1.3_Project_Listing'!$E302, 'N1.3_Project_Listing'!$A$16:$A$829,ET_Risk_SC_Summation[[#Headers],[132kV Circuit Breaker]])</f>
        <v>0</v>
      </c>
      <c r="AU302" s="176" cm="1">
        <f t="array" ref="AU302">SUMIFS('N1.3_Project_Listing'!$P$16:$P$829, 'N1.3_Project_Listing'!$E$16:$E$829,'N1.3_Project_Listing'!$E302, 'N1.3_Project_Listing'!$A$16:$A$829,ET_Risk_SC_Summation[[#Headers],[132kV Transformer]])</f>
        <v>0</v>
      </c>
      <c r="AV302" s="176" cm="1">
        <f t="array" ref="AV302">SUMIFS('N1.3_Project_Listing'!$P$16:$P$829, 'N1.3_Project_Listing'!$E$16:$E$829,'N1.3_Project_Listing'!$E302, 'N1.3_Project_Listing'!$A$16:$A$829,ET_Risk_SC_Summation[[#Headers],[132kV Reactor]])</f>
        <v>0</v>
      </c>
      <c r="AW302" s="176" cm="1">
        <f t="array" ref="AW302">SUMIFS('N1.3_Project_Listing'!$P$16:$P$829, 'N1.3_Project_Listing'!$E$16:$E$829,'N1.3_Project_Listing'!$E302, 'N1.3_Project_Listing'!$A$16:$A$829,ET_Risk_SC_Summation[[#Headers],[132kV Underground Cable]])</f>
        <v>0</v>
      </c>
      <c r="AX302" s="176" cm="1">
        <f t="array" ref="AX302">SUMIFS('N1.3_Project_Listing'!$P$16:$P$829, 'N1.3_Project_Listing'!$E$16:$E$829,'N1.3_Project_Listing'!$E302, 'N1.3_Project_Listing'!$A$16:$A$829,ET_Risk_SC_Summation[[#Headers],[132kV OHL Conductor]])</f>
        <v>0</v>
      </c>
      <c r="AY302" s="176" cm="1">
        <f t="array" ref="AY302">SUMIFS('N1.3_Project_Listing'!$P$16:$P$829, 'N1.3_Project_Listing'!$E$16:$E$829,'N1.3_Project_Listing'!$E302, 'N1.3_Project_Listing'!$A$16:$A$829,ET_Risk_SC_Summation[[#Headers],[132kV OHL Fittings]])</f>
        <v>0</v>
      </c>
      <c r="AZ302" s="176" cm="1">
        <f t="array" ref="AZ302">SUMIFS('N1.3_Project_Listing'!$P$16:$P$829, 'N1.3_Project_Listing'!$E$16:$E$829,'N1.3_Project_Listing'!$E302, 'N1.3_Project_Listing'!$A$16:$A$829,ET_Risk_SC_Summation[[#Headers],[132kV OHL Tower]])</f>
        <v>0</v>
      </c>
      <c r="BA302" s="176" cm="1">
        <f t="array" ref="BA302">SUMIFS('N1.3_Project_Listing'!$P$16:$P$829, 'N1.3_Project_Listing'!$E$16:$E$829,'N1.3_Project_Listing'!$E302, 'N1.3_Project_Listing'!$A$16:$A$829,ET_Risk_SC_Summation[[#Headers],[275kV Circuit Breaker]])</f>
        <v>0</v>
      </c>
      <c r="BB302" s="176" cm="1">
        <f t="array" ref="BB302">SUMIFS('N1.3_Project_Listing'!$P$16:$P$829, 'N1.3_Project_Listing'!$E$16:$E$829,'N1.3_Project_Listing'!$E302, 'N1.3_Project_Listing'!$A$16:$A$829,ET_Risk_SC_Summation[[#Headers],[275kV Transformer]])</f>
        <v>0</v>
      </c>
      <c r="BC302" s="176" cm="1">
        <f t="array" ref="BC302">SUMIFS('N1.3_Project_Listing'!$P$16:$P$829, 'N1.3_Project_Listing'!$E$16:$E$829,'N1.3_Project_Listing'!$E302, 'N1.3_Project_Listing'!$A$16:$A$829,ET_Risk_SC_Summation[[#Headers],[275kV Reactor]])</f>
        <v>0</v>
      </c>
      <c r="BD302" s="176" cm="1">
        <f t="array" ref="BD302">SUMIFS('N1.3_Project_Listing'!$P$16:$P$829, 'N1.3_Project_Listing'!$E$16:$E$829,'N1.3_Project_Listing'!$E302, 'N1.3_Project_Listing'!$A$16:$A$829,ET_Risk_SC_Summation[[#Headers],[275kV Underground Cable]])</f>
        <v>0</v>
      </c>
      <c r="BE302" s="176" cm="1">
        <f t="array" ref="BE302">SUMIFS('N1.3_Project_Listing'!$P$16:$P$829, 'N1.3_Project_Listing'!$E$16:$E$829,'N1.3_Project_Listing'!$E302, 'N1.3_Project_Listing'!$A$16:$A$829,ET_Risk_SC_Summation[[#Headers],[275kV OHL Conductor]])</f>
        <v>0</v>
      </c>
      <c r="BF302" s="176" cm="1">
        <f t="array" ref="BF302">SUMIFS('N1.3_Project_Listing'!$P$16:$P$829, 'N1.3_Project_Listing'!$E$16:$E$829,'N1.3_Project_Listing'!$E302, 'N1.3_Project_Listing'!$A$16:$A$829,ET_Risk_SC_Summation[[#Headers],[275kV OHL Fittings]])</f>
        <v>0</v>
      </c>
      <c r="BG302" s="176" cm="1">
        <f t="array" ref="BG302">SUMIFS('N1.3_Project_Listing'!$P$16:$P$829, 'N1.3_Project_Listing'!$E$16:$E$829,'N1.3_Project_Listing'!$E302, 'N1.3_Project_Listing'!$A$16:$A$829,ET_Risk_SC_Summation[[#Headers],[275kV OHL Tower]])</f>
        <v>0</v>
      </c>
      <c r="BH302" s="176" cm="1">
        <f t="array" ref="BH302">SUMIFS('N1.3_Project_Listing'!$P$16:$P$829, 'N1.3_Project_Listing'!$E$16:$E$829,'N1.3_Project_Listing'!$E302, 'N1.3_Project_Listing'!$A$16:$A$829,ET_Risk_SC_Summation[[#Headers],[400kV Circuit Breaker]])</f>
        <v>0</v>
      </c>
      <c r="BI302" s="176" cm="1">
        <f t="array" ref="BI302">SUMIFS('N1.3_Project_Listing'!$P$16:$P$829, 'N1.3_Project_Listing'!$E$16:$E$829,'N1.3_Project_Listing'!$E302, 'N1.3_Project_Listing'!$A$16:$A$829,ET_Risk_SC_Summation[[#Headers],[400kV Transformer]])</f>
        <v>0</v>
      </c>
      <c r="BJ302" s="176" cm="1">
        <f t="array" ref="BJ302">SUMIFS('N1.3_Project_Listing'!$P$16:$P$829, 'N1.3_Project_Listing'!$E$16:$E$829,'N1.3_Project_Listing'!$E302, 'N1.3_Project_Listing'!$A$16:$A$829,ET_Risk_SC_Summation[[#Headers],[400kV Reactor]])</f>
        <v>0</v>
      </c>
      <c r="BK302" s="176" cm="1">
        <f t="array" ref="BK302">SUMIFS('N1.3_Project_Listing'!$P$16:$P$829, 'N1.3_Project_Listing'!$E$16:$E$829,'N1.3_Project_Listing'!$E302, 'N1.3_Project_Listing'!$A$16:$A$829,ET_Risk_SC_Summation[[#Headers],[400kV Underground Cable]])</f>
        <v>0</v>
      </c>
      <c r="BL302" s="176" cm="1">
        <f t="array" ref="BL302">SUMIFS('N1.3_Project_Listing'!$P$16:$P$829, 'N1.3_Project_Listing'!$E$16:$E$829,'N1.3_Project_Listing'!$E302, 'N1.3_Project_Listing'!$A$16:$A$829,ET_Risk_SC_Summation[[#Headers],[400kV OHL Conductor]])</f>
        <v>0</v>
      </c>
      <c r="BM302" s="176" cm="1">
        <f t="array" ref="BM302">SUMIFS('N1.3_Project_Listing'!$P$16:$P$829, 'N1.3_Project_Listing'!$E$16:$E$829,'N1.3_Project_Listing'!$E302, 'N1.3_Project_Listing'!$A$16:$A$829,ET_Risk_SC_Summation[[#Headers],[400kV OHL Fittings]])</f>
        <v>0</v>
      </c>
      <c r="BN302" s="176" cm="1">
        <f t="array" ref="BN302">SUMIFS('N1.3_Project_Listing'!$P$16:$P$829, 'N1.3_Project_Listing'!$E$16:$E$829,'N1.3_Project_Listing'!$E302, 'N1.3_Project_Listing'!$A$16:$A$829,ET_Risk_SC_Summation[[#Headers],[400kV OHL Tower]])</f>
        <v>0</v>
      </c>
      <c r="BO302" s="177" t="str">
        <f>IF(SUM(ET_Risk_SC_Summation[[#This Row],[132kV Circuit Breaker]:[400kV OHL Tower]])=0, "n/a", INDEX(ET_Risk_SC_Summation[#Headers],1,MATCH(MAX(ET_Risk_SC_Summation[[#This Row],[132kV Circuit Breaker]:[400kV OHL Tower]]),ET_Risk_SC_Summation[[#This Row],[132kV Circuit Breaker]:[400kV OHL Tower]],0)))</f>
        <v>n/a</v>
      </c>
      <c r="BP302" s="177" t="str">
        <f>IFERROR(INDEX('N0.7_Lookup_References'!$G$77:$G$98,MATCH(ET_Risk_SC_Summation[[#This Row],[Mxx Category]],'N0.7_Lookup_References'!$F$77:$F$98,0)),"")</f>
        <v/>
      </c>
    </row>
    <row r="303" spans="1:68" ht="54">
      <c r="A303" s="160" t="str">
        <f>IFERROR(INDEX(N1.2_Intervention_Types[NARM Asset Category],MATCH('N1.3_Project_Listing'!$C303,N1.2_Intervention_Types[Intervention Type ID],0),1),"")</f>
        <v>Mains</v>
      </c>
      <c r="B303" s="160" t="str">
        <f>IF($D$2="GD",IFERROR(INDEX(N1.2_Intervention_Types[C&amp;V Asset Category (GD)],MATCH('N1.3_Project_Listing'!$C303,N1.2_Intervention_Types[Intervention Type ID],0),1),""),IFERROR(INDEX(N1.2_Intervention_Types[NARM Asset Category],MATCH('N1.3_Project_Listing'!$C303,N1.2_Intervention_Types[Intervention Type ID],0),1),""))</f>
        <v>Mains</v>
      </c>
      <c r="C303" s="67">
        <f>IFERROR(INDEX(N1.2_Intervention_Types[Intervention Type ID],MATCH('N1.3_Project_Listing'!$I303,N1.2_Intervention_Types[Intervention Type],0),1),"")</f>
        <v>1</v>
      </c>
      <c r="D303" s="160" t="str">
        <f>IFERROR(INDEX(N1.2_Intervention_Types[Intervention Category],MATCH('N1.3_Project_Listing'!$C303,N1.2_Intervention_Types[Intervention Type ID],0),1),"")</f>
        <v>Replacement</v>
      </c>
      <c r="E303" s="210" t="s">
        <v>823</v>
      </c>
      <c r="F303" s="236" t="s">
        <v>824</v>
      </c>
      <c r="G303" s="236" t="s">
        <v>181</v>
      </c>
      <c r="H303" s="236" t="s">
        <v>300</v>
      </c>
      <c r="I303" s="151" t="s">
        <v>790</v>
      </c>
      <c r="J303" s="139">
        <v>2029</v>
      </c>
      <c r="K303" s="312">
        <v>3.2</v>
      </c>
      <c r="L303" s="312">
        <v>3.1360000000000001</v>
      </c>
      <c r="M303" s="312">
        <v>0</v>
      </c>
      <c r="N303" s="343">
        <v>1.920769270290954E-3</v>
      </c>
      <c r="O303" s="343">
        <v>-4.783481823623782E-3</v>
      </c>
      <c r="P303" s="365">
        <v>1.3145388050780587E-4</v>
      </c>
      <c r="Q303" s="366">
        <f t="shared" si="25"/>
        <v>6.7042510939147358E-3</v>
      </c>
      <c r="R303" s="368">
        <f t="shared" si="27"/>
        <v>3.2</v>
      </c>
      <c r="S303" s="67" t="str">
        <f>IFERROR(INDEX('N0.7_Lookup_References'!$C$13:$C$72,MATCH($A303,'N0.7_Lookup_References'!$B$13:$B$72,0)),"")</f>
        <v>km</v>
      </c>
      <c r="T303" s="338" t="str">
        <f t="shared" si="26"/>
        <v/>
      </c>
      <c r="V303" s="358">
        <v>3.2</v>
      </c>
      <c r="W303" s="358">
        <v>0</v>
      </c>
      <c r="X303" s="358">
        <v>0</v>
      </c>
      <c r="Y303" s="358">
        <v>0</v>
      </c>
      <c r="Z303" s="358">
        <v>0</v>
      </c>
      <c r="AA303" s="358">
        <v>0</v>
      </c>
      <c r="AB303" s="358">
        <v>0</v>
      </c>
      <c r="AC303" s="358">
        <v>0</v>
      </c>
      <c r="AD303" s="358">
        <v>0</v>
      </c>
      <c r="AE303" s="358">
        <v>0</v>
      </c>
      <c r="AF303" s="358">
        <v>3.1360000000000001</v>
      </c>
      <c r="AG303" s="358">
        <v>0</v>
      </c>
      <c r="AH303" s="358">
        <v>0</v>
      </c>
      <c r="AI303" s="358">
        <v>0</v>
      </c>
      <c r="AJ303" s="358">
        <v>0</v>
      </c>
      <c r="AK303" s="358">
        <v>0</v>
      </c>
      <c r="AL303" s="358">
        <v>0</v>
      </c>
      <c r="AM303" s="358">
        <v>0</v>
      </c>
      <c r="AN303" s="358">
        <v>0</v>
      </c>
      <c r="AO303" s="358">
        <v>0</v>
      </c>
      <c r="AP303" s="63">
        <v>3.2</v>
      </c>
      <c r="AQ303" s="63">
        <v>3.1360000000000001</v>
      </c>
      <c r="AR303" s="63">
        <v>-6.4000000000000057E-2</v>
      </c>
      <c r="AT303" s="176" cm="1">
        <f t="array" ref="AT303">SUMIFS('N1.3_Project_Listing'!$P$16:$P$829, 'N1.3_Project_Listing'!$E$16:$E$829,'N1.3_Project_Listing'!$E303, 'N1.3_Project_Listing'!$A$16:$A$829,ET_Risk_SC_Summation[[#Headers],[132kV Circuit Breaker]])</f>
        <v>0</v>
      </c>
      <c r="AU303" s="176" cm="1">
        <f t="array" ref="AU303">SUMIFS('N1.3_Project_Listing'!$P$16:$P$829, 'N1.3_Project_Listing'!$E$16:$E$829,'N1.3_Project_Listing'!$E303, 'N1.3_Project_Listing'!$A$16:$A$829,ET_Risk_SC_Summation[[#Headers],[132kV Transformer]])</f>
        <v>0</v>
      </c>
      <c r="AV303" s="176" cm="1">
        <f t="array" ref="AV303">SUMIFS('N1.3_Project_Listing'!$P$16:$P$829, 'N1.3_Project_Listing'!$E$16:$E$829,'N1.3_Project_Listing'!$E303, 'N1.3_Project_Listing'!$A$16:$A$829,ET_Risk_SC_Summation[[#Headers],[132kV Reactor]])</f>
        <v>0</v>
      </c>
      <c r="AW303" s="176" cm="1">
        <f t="array" ref="AW303">SUMIFS('N1.3_Project_Listing'!$P$16:$P$829, 'N1.3_Project_Listing'!$E$16:$E$829,'N1.3_Project_Listing'!$E303, 'N1.3_Project_Listing'!$A$16:$A$829,ET_Risk_SC_Summation[[#Headers],[132kV Underground Cable]])</f>
        <v>0</v>
      </c>
      <c r="AX303" s="176" cm="1">
        <f t="array" ref="AX303">SUMIFS('N1.3_Project_Listing'!$P$16:$P$829, 'N1.3_Project_Listing'!$E$16:$E$829,'N1.3_Project_Listing'!$E303, 'N1.3_Project_Listing'!$A$16:$A$829,ET_Risk_SC_Summation[[#Headers],[132kV OHL Conductor]])</f>
        <v>0</v>
      </c>
      <c r="AY303" s="176" cm="1">
        <f t="array" ref="AY303">SUMIFS('N1.3_Project_Listing'!$P$16:$P$829, 'N1.3_Project_Listing'!$E$16:$E$829,'N1.3_Project_Listing'!$E303, 'N1.3_Project_Listing'!$A$16:$A$829,ET_Risk_SC_Summation[[#Headers],[132kV OHL Fittings]])</f>
        <v>0</v>
      </c>
      <c r="AZ303" s="176" cm="1">
        <f t="array" ref="AZ303">SUMIFS('N1.3_Project_Listing'!$P$16:$P$829, 'N1.3_Project_Listing'!$E$16:$E$829,'N1.3_Project_Listing'!$E303, 'N1.3_Project_Listing'!$A$16:$A$829,ET_Risk_SC_Summation[[#Headers],[132kV OHL Tower]])</f>
        <v>0</v>
      </c>
      <c r="BA303" s="176" cm="1">
        <f t="array" ref="BA303">SUMIFS('N1.3_Project_Listing'!$P$16:$P$829, 'N1.3_Project_Listing'!$E$16:$E$829,'N1.3_Project_Listing'!$E303, 'N1.3_Project_Listing'!$A$16:$A$829,ET_Risk_SC_Summation[[#Headers],[275kV Circuit Breaker]])</f>
        <v>0</v>
      </c>
      <c r="BB303" s="176" cm="1">
        <f t="array" ref="BB303">SUMIFS('N1.3_Project_Listing'!$P$16:$P$829, 'N1.3_Project_Listing'!$E$16:$E$829,'N1.3_Project_Listing'!$E303, 'N1.3_Project_Listing'!$A$16:$A$829,ET_Risk_SC_Summation[[#Headers],[275kV Transformer]])</f>
        <v>0</v>
      </c>
      <c r="BC303" s="176" cm="1">
        <f t="array" ref="BC303">SUMIFS('N1.3_Project_Listing'!$P$16:$P$829, 'N1.3_Project_Listing'!$E$16:$E$829,'N1.3_Project_Listing'!$E303, 'N1.3_Project_Listing'!$A$16:$A$829,ET_Risk_SC_Summation[[#Headers],[275kV Reactor]])</f>
        <v>0</v>
      </c>
      <c r="BD303" s="176" cm="1">
        <f t="array" ref="BD303">SUMIFS('N1.3_Project_Listing'!$P$16:$P$829, 'N1.3_Project_Listing'!$E$16:$E$829,'N1.3_Project_Listing'!$E303, 'N1.3_Project_Listing'!$A$16:$A$829,ET_Risk_SC_Summation[[#Headers],[275kV Underground Cable]])</f>
        <v>0</v>
      </c>
      <c r="BE303" s="176" cm="1">
        <f t="array" ref="BE303">SUMIFS('N1.3_Project_Listing'!$P$16:$P$829, 'N1.3_Project_Listing'!$E$16:$E$829,'N1.3_Project_Listing'!$E303, 'N1.3_Project_Listing'!$A$16:$A$829,ET_Risk_SC_Summation[[#Headers],[275kV OHL Conductor]])</f>
        <v>0</v>
      </c>
      <c r="BF303" s="176" cm="1">
        <f t="array" ref="BF303">SUMIFS('N1.3_Project_Listing'!$P$16:$P$829, 'N1.3_Project_Listing'!$E$16:$E$829,'N1.3_Project_Listing'!$E303, 'N1.3_Project_Listing'!$A$16:$A$829,ET_Risk_SC_Summation[[#Headers],[275kV OHL Fittings]])</f>
        <v>0</v>
      </c>
      <c r="BG303" s="176" cm="1">
        <f t="array" ref="BG303">SUMIFS('N1.3_Project_Listing'!$P$16:$P$829, 'N1.3_Project_Listing'!$E$16:$E$829,'N1.3_Project_Listing'!$E303, 'N1.3_Project_Listing'!$A$16:$A$829,ET_Risk_SC_Summation[[#Headers],[275kV OHL Tower]])</f>
        <v>0</v>
      </c>
      <c r="BH303" s="176" cm="1">
        <f t="array" ref="BH303">SUMIFS('N1.3_Project_Listing'!$P$16:$P$829, 'N1.3_Project_Listing'!$E$16:$E$829,'N1.3_Project_Listing'!$E303, 'N1.3_Project_Listing'!$A$16:$A$829,ET_Risk_SC_Summation[[#Headers],[400kV Circuit Breaker]])</f>
        <v>0</v>
      </c>
      <c r="BI303" s="176" cm="1">
        <f t="array" ref="BI303">SUMIFS('N1.3_Project_Listing'!$P$16:$P$829, 'N1.3_Project_Listing'!$E$16:$E$829,'N1.3_Project_Listing'!$E303, 'N1.3_Project_Listing'!$A$16:$A$829,ET_Risk_SC_Summation[[#Headers],[400kV Transformer]])</f>
        <v>0</v>
      </c>
      <c r="BJ303" s="176" cm="1">
        <f t="array" ref="BJ303">SUMIFS('N1.3_Project_Listing'!$P$16:$P$829, 'N1.3_Project_Listing'!$E$16:$E$829,'N1.3_Project_Listing'!$E303, 'N1.3_Project_Listing'!$A$16:$A$829,ET_Risk_SC_Summation[[#Headers],[400kV Reactor]])</f>
        <v>0</v>
      </c>
      <c r="BK303" s="176" cm="1">
        <f t="array" ref="BK303">SUMIFS('N1.3_Project_Listing'!$P$16:$P$829, 'N1.3_Project_Listing'!$E$16:$E$829,'N1.3_Project_Listing'!$E303, 'N1.3_Project_Listing'!$A$16:$A$829,ET_Risk_SC_Summation[[#Headers],[400kV Underground Cable]])</f>
        <v>0</v>
      </c>
      <c r="BL303" s="176" cm="1">
        <f t="array" ref="BL303">SUMIFS('N1.3_Project_Listing'!$P$16:$P$829, 'N1.3_Project_Listing'!$E$16:$E$829,'N1.3_Project_Listing'!$E303, 'N1.3_Project_Listing'!$A$16:$A$829,ET_Risk_SC_Summation[[#Headers],[400kV OHL Conductor]])</f>
        <v>0</v>
      </c>
      <c r="BM303" s="176" cm="1">
        <f t="array" ref="BM303">SUMIFS('N1.3_Project_Listing'!$P$16:$P$829, 'N1.3_Project_Listing'!$E$16:$E$829,'N1.3_Project_Listing'!$E303, 'N1.3_Project_Listing'!$A$16:$A$829,ET_Risk_SC_Summation[[#Headers],[400kV OHL Fittings]])</f>
        <v>0</v>
      </c>
      <c r="BN303" s="176" cm="1">
        <f t="array" ref="BN303">SUMIFS('N1.3_Project_Listing'!$P$16:$P$829, 'N1.3_Project_Listing'!$E$16:$E$829,'N1.3_Project_Listing'!$E303, 'N1.3_Project_Listing'!$A$16:$A$829,ET_Risk_SC_Summation[[#Headers],[400kV OHL Tower]])</f>
        <v>0</v>
      </c>
      <c r="BO303" s="177" t="str">
        <f>IF(SUM(ET_Risk_SC_Summation[[#This Row],[132kV Circuit Breaker]:[400kV OHL Tower]])=0, "n/a", INDEX(ET_Risk_SC_Summation[#Headers],1,MATCH(MAX(ET_Risk_SC_Summation[[#This Row],[132kV Circuit Breaker]:[400kV OHL Tower]]),ET_Risk_SC_Summation[[#This Row],[132kV Circuit Breaker]:[400kV OHL Tower]],0)))</f>
        <v>n/a</v>
      </c>
      <c r="BP303" s="177" t="str">
        <f>IFERROR(INDEX('N0.7_Lookup_References'!$G$77:$G$98,MATCH(ET_Risk_SC_Summation[[#This Row],[Mxx Category]],'N0.7_Lookup_References'!$F$77:$F$98,0)),"")</f>
        <v/>
      </c>
    </row>
    <row r="304" spans="1:68" ht="54">
      <c r="A304" s="160" t="str">
        <f>IFERROR(INDEX(N1.2_Intervention_Types[NARM Asset Category],MATCH('N1.3_Project_Listing'!$C304,N1.2_Intervention_Types[Intervention Type ID],0),1),"")</f>
        <v>Mains</v>
      </c>
      <c r="B304" s="160" t="str">
        <f>IF($D$2="GD",IFERROR(INDEX(N1.2_Intervention_Types[C&amp;V Asset Category (GD)],MATCH('N1.3_Project_Listing'!$C304,N1.2_Intervention_Types[Intervention Type ID],0),1),""),IFERROR(INDEX(N1.2_Intervention_Types[NARM Asset Category],MATCH('N1.3_Project_Listing'!$C304,N1.2_Intervention_Types[Intervention Type ID],0),1),""))</f>
        <v>Mains</v>
      </c>
      <c r="C304" s="67">
        <f>IFERROR(INDEX(N1.2_Intervention_Types[Intervention Type ID],MATCH('N1.3_Project_Listing'!$I304,N1.2_Intervention_Types[Intervention Type],0),1),"")</f>
        <v>1</v>
      </c>
      <c r="D304" s="160" t="str">
        <f>IFERROR(INDEX(N1.2_Intervention_Types[Intervention Category],MATCH('N1.3_Project_Listing'!$C304,N1.2_Intervention_Types[Intervention Type ID],0),1),"")</f>
        <v>Replacement</v>
      </c>
      <c r="E304" s="210" t="s">
        <v>823</v>
      </c>
      <c r="F304" s="236" t="s">
        <v>824</v>
      </c>
      <c r="G304" s="236" t="s">
        <v>181</v>
      </c>
      <c r="H304" s="236" t="s">
        <v>300</v>
      </c>
      <c r="I304" s="151" t="s">
        <v>790</v>
      </c>
      <c r="J304" s="139">
        <v>2030</v>
      </c>
      <c r="K304" s="312">
        <v>3.2</v>
      </c>
      <c r="L304" s="312">
        <v>3.1360000000000001</v>
      </c>
      <c r="M304" s="312">
        <v>0</v>
      </c>
      <c r="N304" s="343">
        <v>1.920769270290954E-3</v>
      </c>
      <c r="O304" s="343">
        <v>-4.783481823623782E-3</v>
      </c>
      <c r="P304" s="365">
        <v>1.3145388050780587E-4</v>
      </c>
      <c r="Q304" s="366">
        <f t="shared" si="25"/>
        <v>6.7042510939147358E-3</v>
      </c>
      <c r="R304" s="368">
        <f t="shared" si="27"/>
        <v>3.2</v>
      </c>
      <c r="S304" s="67" t="str">
        <f>IFERROR(INDEX('N0.7_Lookup_References'!$C$13:$C$72,MATCH($A304,'N0.7_Lookup_References'!$B$13:$B$72,0)),"")</f>
        <v>km</v>
      </c>
      <c r="T304" s="338" t="str">
        <f t="shared" si="26"/>
        <v/>
      </c>
      <c r="V304" s="358">
        <v>3.2</v>
      </c>
      <c r="W304" s="358">
        <v>0</v>
      </c>
      <c r="X304" s="358">
        <v>0</v>
      </c>
      <c r="Y304" s="358">
        <v>0</v>
      </c>
      <c r="Z304" s="358">
        <v>0</v>
      </c>
      <c r="AA304" s="358">
        <v>0</v>
      </c>
      <c r="AB304" s="358">
        <v>0</v>
      </c>
      <c r="AC304" s="358">
        <v>0</v>
      </c>
      <c r="AD304" s="358">
        <v>0</v>
      </c>
      <c r="AE304" s="358">
        <v>0</v>
      </c>
      <c r="AF304" s="358">
        <v>3.1360000000000001</v>
      </c>
      <c r="AG304" s="358">
        <v>0</v>
      </c>
      <c r="AH304" s="358">
        <v>0</v>
      </c>
      <c r="AI304" s="358">
        <v>0</v>
      </c>
      <c r="AJ304" s="358">
        <v>0</v>
      </c>
      <c r="AK304" s="358">
        <v>0</v>
      </c>
      <c r="AL304" s="358">
        <v>0</v>
      </c>
      <c r="AM304" s="358">
        <v>0</v>
      </c>
      <c r="AN304" s="358">
        <v>0</v>
      </c>
      <c r="AO304" s="358">
        <v>0</v>
      </c>
      <c r="AP304" s="63">
        <v>3.2</v>
      </c>
      <c r="AQ304" s="63">
        <v>3.1360000000000001</v>
      </c>
      <c r="AR304" s="63">
        <v>-6.4000000000000057E-2</v>
      </c>
      <c r="AT304" s="176" cm="1">
        <f t="array" ref="AT304">SUMIFS('N1.3_Project_Listing'!$P$16:$P$829, 'N1.3_Project_Listing'!$E$16:$E$829,'N1.3_Project_Listing'!$E304, 'N1.3_Project_Listing'!$A$16:$A$829,ET_Risk_SC_Summation[[#Headers],[132kV Circuit Breaker]])</f>
        <v>0</v>
      </c>
      <c r="AU304" s="176" cm="1">
        <f t="array" ref="AU304">SUMIFS('N1.3_Project_Listing'!$P$16:$P$829, 'N1.3_Project_Listing'!$E$16:$E$829,'N1.3_Project_Listing'!$E304, 'N1.3_Project_Listing'!$A$16:$A$829,ET_Risk_SC_Summation[[#Headers],[132kV Transformer]])</f>
        <v>0</v>
      </c>
      <c r="AV304" s="176" cm="1">
        <f t="array" ref="AV304">SUMIFS('N1.3_Project_Listing'!$P$16:$P$829, 'N1.3_Project_Listing'!$E$16:$E$829,'N1.3_Project_Listing'!$E304, 'N1.3_Project_Listing'!$A$16:$A$829,ET_Risk_SC_Summation[[#Headers],[132kV Reactor]])</f>
        <v>0</v>
      </c>
      <c r="AW304" s="176" cm="1">
        <f t="array" ref="AW304">SUMIFS('N1.3_Project_Listing'!$P$16:$P$829, 'N1.3_Project_Listing'!$E$16:$E$829,'N1.3_Project_Listing'!$E304, 'N1.3_Project_Listing'!$A$16:$A$829,ET_Risk_SC_Summation[[#Headers],[132kV Underground Cable]])</f>
        <v>0</v>
      </c>
      <c r="AX304" s="176" cm="1">
        <f t="array" ref="AX304">SUMIFS('N1.3_Project_Listing'!$P$16:$P$829, 'N1.3_Project_Listing'!$E$16:$E$829,'N1.3_Project_Listing'!$E304, 'N1.3_Project_Listing'!$A$16:$A$829,ET_Risk_SC_Summation[[#Headers],[132kV OHL Conductor]])</f>
        <v>0</v>
      </c>
      <c r="AY304" s="176" cm="1">
        <f t="array" ref="AY304">SUMIFS('N1.3_Project_Listing'!$P$16:$P$829, 'N1.3_Project_Listing'!$E$16:$E$829,'N1.3_Project_Listing'!$E304, 'N1.3_Project_Listing'!$A$16:$A$829,ET_Risk_SC_Summation[[#Headers],[132kV OHL Fittings]])</f>
        <v>0</v>
      </c>
      <c r="AZ304" s="176" cm="1">
        <f t="array" ref="AZ304">SUMIFS('N1.3_Project_Listing'!$P$16:$P$829, 'N1.3_Project_Listing'!$E$16:$E$829,'N1.3_Project_Listing'!$E304, 'N1.3_Project_Listing'!$A$16:$A$829,ET_Risk_SC_Summation[[#Headers],[132kV OHL Tower]])</f>
        <v>0</v>
      </c>
      <c r="BA304" s="176" cm="1">
        <f t="array" ref="BA304">SUMIFS('N1.3_Project_Listing'!$P$16:$P$829, 'N1.3_Project_Listing'!$E$16:$E$829,'N1.3_Project_Listing'!$E304, 'N1.3_Project_Listing'!$A$16:$A$829,ET_Risk_SC_Summation[[#Headers],[275kV Circuit Breaker]])</f>
        <v>0</v>
      </c>
      <c r="BB304" s="176" cm="1">
        <f t="array" ref="BB304">SUMIFS('N1.3_Project_Listing'!$P$16:$P$829, 'N1.3_Project_Listing'!$E$16:$E$829,'N1.3_Project_Listing'!$E304, 'N1.3_Project_Listing'!$A$16:$A$829,ET_Risk_SC_Summation[[#Headers],[275kV Transformer]])</f>
        <v>0</v>
      </c>
      <c r="BC304" s="176" cm="1">
        <f t="array" ref="BC304">SUMIFS('N1.3_Project_Listing'!$P$16:$P$829, 'N1.3_Project_Listing'!$E$16:$E$829,'N1.3_Project_Listing'!$E304, 'N1.3_Project_Listing'!$A$16:$A$829,ET_Risk_SC_Summation[[#Headers],[275kV Reactor]])</f>
        <v>0</v>
      </c>
      <c r="BD304" s="176" cm="1">
        <f t="array" ref="BD304">SUMIFS('N1.3_Project_Listing'!$P$16:$P$829, 'N1.3_Project_Listing'!$E$16:$E$829,'N1.3_Project_Listing'!$E304, 'N1.3_Project_Listing'!$A$16:$A$829,ET_Risk_SC_Summation[[#Headers],[275kV Underground Cable]])</f>
        <v>0</v>
      </c>
      <c r="BE304" s="176" cm="1">
        <f t="array" ref="BE304">SUMIFS('N1.3_Project_Listing'!$P$16:$P$829, 'N1.3_Project_Listing'!$E$16:$E$829,'N1.3_Project_Listing'!$E304, 'N1.3_Project_Listing'!$A$16:$A$829,ET_Risk_SC_Summation[[#Headers],[275kV OHL Conductor]])</f>
        <v>0</v>
      </c>
      <c r="BF304" s="176" cm="1">
        <f t="array" ref="BF304">SUMIFS('N1.3_Project_Listing'!$P$16:$P$829, 'N1.3_Project_Listing'!$E$16:$E$829,'N1.3_Project_Listing'!$E304, 'N1.3_Project_Listing'!$A$16:$A$829,ET_Risk_SC_Summation[[#Headers],[275kV OHL Fittings]])</f>
        <v>0</v>
      </c>
      <c r="BG304" s="176" cm="1">
        <f t="array" ref="BG304">SUMIFS('N1.3_Project_Listing'!$P$16:$P$829, 'N1.3_Project_Listing'!$E$16:$E$829,'N1.3_Project_Listing'!$E304, 'N1.3_Project_Listing'!$A$16:$A$829,ET_Risk_SC_Summation[[#Headers],[275kV OHL Tower]])</f>
        <v>0</v>
      </c>
      <c r="BH304" s="176" cm="1">
        <f t="array" ref="BH304">SUMIFS('N1.3_Project_Listing'!$P$16:$P$829, 'N1.3_Project_Listing'!$E$16:$E$829,'N1.3_Project_Listing'!$E304, 'N1.3_Project_Listing'!$A$16:$A$829,ET_Risk_SC_Summation[[#Headers],[400kV Circuit Breaker]])</f>
        <v>0</v>
      </c>
      <c r="BI304" s="176" cm="1">
        <f t="array" ref="BI304">SUMIFS('N1.3_Project_Listing'!$P$16:$P$829, 'N1.3_Project_Listing'!$E$16:$E$829,'N1.3_Project_Listing'!$E304, 'N1.3_Project_Listing'!$A$16:$A$829,ET_Risk_SC_Summation[[#Headers],[400kV Transformer]])</f>
        <v>0</v>
      </c>
      <c r="BJ304" s="176" cm="1">
        <f t="array" ref="BJ304">SUMIFS('N1.3_Project_Listing'!$P$16:$P$829, 'N1.3_Project_Listing'!$E$16:$E$829,'N1.3_Project_Listing'!$E304, 'N1.3_Project_Listing'!$A$16:$A$829,ET_Risk_SC_Summation[[#Headers],[400kV Reactor]])</f>
        <v>0</v>
      </c>
      <c r="BK304" s="176" cm="1">
        <f t="array" ref="BK304">SUMIFS('N1.3_Project_Listing'!$P$16:$P$829, 'N1.3_Project_Listing'!$E$16:$E$829,'N1.3_Project_Listing'!$E304, 'N1.3_Project_Listing'!$A$16:$A$829,ET_Risk_SC_Summation[[#Headers],[400kV Underground Cable]])</f>
        <v>0</v>
      </c>
      <c r="BL304" s="176" cm="1">
        <f t="array" ref="BL304">SUMIFS('N1.3_Project_Listing'!$P$16:$P$829, 'N1.3_Project_Listing'!$E$16:$E$829,'N1.3_Project_Listing'!$E304, 'N1.3_Project_Listing'!$A$16:$A$829,ET_Risk_SC_Summation[[#Headers],[400kV OHL Conductor]])</f>
        <v>0</v>
      </c>
      <c r="BM304" s="176" cm="1">
        <f t="array" ref="BM304">SUMIFS('N1.3_Project_Listing'!$P$16:$P$829, 'N1.3_Project_Listing'!$E$16:$E$829,'N1.3_Project_Listing'!$E304, 'N1.3_Project_Listing'!$A$16:$A$829,ET_Risk_SC_Summation[[#Headers],[400kV OHL Fittings]])</f>
        <v>0</v>
      </c>
      <c r="BN304" s="176" cm="1">
        <f t="array" ref="BN304">SUMIFS('N1.3_Project_Listing'!$P$16:$P$829, 'N1.3_Project_Listing'!$E$16:$E$829,'N1.3_Project_Listing'!$E304, 'N1.3_Project_Listing'!$A$16:$A$829,ET_Risk_SC_Summation[[#Headers],[400kV OHL Tower]])</f>
        <v>0</v>
      </c>
      <c r="BO304" s="177" t="str">
        <f>IF(SUM(ET_Risk_SC_Summation[[#This Row],[132kV Circuit Breaker]:[400kV OHL Tower]])=0, "n/a", INDEX(ET_Risk_SC_Summation[#Headers],1,MATCH(MAX(ET_Risk_SC_Summation[[#This Row],[132kV Circuit Breaker]:[400kV OHL Tower]]),ET_Risk_SC_Summation[[#This Row],[132kV Circuit Breaker]:[400kV OHL Tower]],0)))</f>
        <v>n/a</v>
      </c>
      <c r="BP304" s="177" t="str">
        <f>IFERROR(INDEX('N0.7_Lookup_References'!$G$77:$G$98,MATCH(ET_Risk_SC_Summation[[#This Row],[Mxx Category]],'N0.7_Lookup_References'!$F$77:$F$98,0)),"")</f>
        <v/>
      </c>
    </row>
    <row r="305" spans="1:68" ht="54">
      <c r="A305" s="160" t="str">
        <f>IFERROR(INDEX(N1.2_Intervention_Types[NARM Asset Category],MATCH('N1.3_Project_Listing'!$C305,N1.2_Intervention_Types[Intervention Type ID],0),1),"")</f>
        <v>Mains</v>
      </c>
      <c r="B305" s="160" t="str">
        <f>IF($D$2="GD",IFERROR(INDEX(N1.2_Intervention_Types[C&amp;V Asset Category (GD)],MATCH('N1.3_Project_Listing'!$C305,N1.2_Intervention_Types[Intervention Type ID],0),1),""),IFERROR(INDEX(N1.2_Intervention_Types[NARM Asset Category],MATCH('N1.3_Project_Listing'!$C305,N1.2_Intervention_Types[Intervention Type ID],0),1),""))</f>
        <v>Mains</v>
      </c>
      <c r="C305" s="67">
        <f>IFERROR(INDEX(N1.2_Intervention_Types[Intervention Type ID],MATCH('N1.3_Project_Listing'!$I305,N1.2_Intervention_Types[Intervention Type],0),1),"")</f>
        <v>1</v>
      </c>
      <c r="D305" s="160" t="str">
        <f>IFERROR(INDEX(N1.2_Intervention_Types[Intervention Category],MATCH('N1.3_Project_Listing'!$C305,N1.2_Intervention_Types[Intervention Type ID],0),1),"")</f>
        <v>Replacement</v>
      </c>
      <c r="E305" s="210" t="s">
        <v>823</v>
      </c>
      <c r="F305" s="236" t="s">
        <v>824</v>
      </c>
      <c r="G305" s="236" t="s">
        <v>181</v>
      </c>
      <c r="H305" s="236" t="s">
        <v>300</v>
      </c>
      <c r="I305" s="151" t="s">
        <v>790</v>
      </c>
      <c r="J305" s="139">
        <v>2031</v>
      </c>
      <c r="K305" s="312">
        <v>3.2</v>
      </c>
      <c r="L305" s="312">
        <v>3.1360000000000001</v>
      </c>
      <c r="M305" s="312">
        <v>0</v>
      </c>
      <c r="N305" s="343">
        <v>1.920769270290954E-3</v>
      </c>
      <c r="O305" s="343">
        <v>-4.783481823623782E-3</v>
      </c>
      <c r="P305" s="365">
        <v>1.3145388050780587E-4</v>
      </c>
      <c r="Q305" s="366">
        <f t="shared" si="25"/>
        <v>6.7042510939147358E-3</v>
      </c>
      <c r="R305" s="368">
        <f t="shared" si="27"/>
        <v>3.2</v>
      </c>
      <c r="S305" s="67" t="str">
        <f>IFERROR(INDEX('N0.7_Lookup_References'!$C$13:$C$72,MATCH($A305,'N0.7_Lookup_References'!$B$13:$B$72,0)),"")</f>
        <v>km</v>
      </c>
      <c r="T305" s="338" t="str">
        <f t="shared" si="26"/>
        <v/>
      </c>
      <c r="V305" s="358">
        <v>3.2</v>
      </c>
      <c r="W305" s="358">
        <v>0</v>
      </c>
      <c r="X305" s="358">
        <v>0</v>
      </c>
      <c r="Y305" s="358">
        <v>0</v>
      </c>
      <c r="Z305" s="358">
        <v>0</v>
      </c>
      <c r="AA305" s="358">
        <v>0</v>
      </c>
      <c r="AB305" s="358">
        <v>0</v>
      </c>
      <c r="AC305" s="358">
        <v>0</v>
      </c>
      <c r="AD305" s="358">
        <v>0</v>
      </c>
      <c r="AE305" s="358">
        <v>0</v>
      </c>
      <c r="AF305" s="358">
        <v>3.1360000000000001</v>
      </c>
      <c r="AG305" s="358">
        <v>0</v>
      </c>
      <c r="AH305" s="358">
        <v>0</v>
      </c>
      <c r="AI305" s="358">
        <v>0</v>
      </c>
      <c r="AJ305" s="358">
        <v>0</v>
      </c>
      <c r="AK305" s="358">
        <v>0</v>
      </c>
      <c r="AL305" s="358">
        <v>0</v>
      </c>
      <c r="AM305" s="358">
        <v>0</v>
      </c>
      <c r="AN305" s="358">
        <v>0</v>
      </c>
      <c r="AO305" s="358">
        <v>0</v>
      </c>
      <c r="AP305" s="63">
        <v>3.2</v>
      </c>
      <c r="AQ305" s="63">
        <v>3.1360000000000001</v>
      </c>
      <c r="AR305" s="63">
        <v>-6.4000000000000057E-2</v>
      </c>
      <c r="AT305" s="176" cm="1">
        <f t="array" ref="AT305">SUMIFS('N1.3_Project_Listing'!$P$16:$P$829, 'N1.3_Project_Listing'!$E$16:$E$829,'N1.3_Project_Listing'!$E305, 'N1.3_Project_Listing'!$A$16:$A$829,ET_Risk_SC_Summation[[#Headers],[132kV Circuit Breaker]])</f>
        <v>0</v>
      </c>
      <c r="AU305" s="176" cm="1">
        <f t="array" ref="AU305">SUMIFS('N1.3_Project_Listing'!$P$16:$P$829, 'N1.3_Project_Listing'!$E$16:$E$829,'N1.3_Project_Listing'!$E305, 'N1.3_Project_Listing'!$A$16:$A$829,ET_Risk_SC_Summation[[#Headers],[132kV Transformer]])</f>
        <v>0</v>
      </c>
      <c r="AV305" s="176" cm="1">
        <f t="array" ref="AV305">SUMIFS('N1.3_Project_Listing'!$P$16:$P$829, 'N1.3_Project_Listing'!$E$16:$E$829,'N1.3_Project_Listing'!$E305, 'N1.3_Project_Listing'!$A$16:$A$829,ET_Risk_SC_Summation[[#Headers],[132kV Reactor]])</f>
        <v>0</v>
      </c>
      <c r="AW305" s="176" cm="1">
        <f t="array" ref="AW305">SUMIFS('N1.3_Project_Listing'!$P$16:$P$829, 'N1.3_Project_Listing'!$E$16:$E$829,'N1.3_Project_Listing'!$E305, 'N1.3_Project_Listing'!$A$16:$A$829,ET_Risk_SC_Summation[[#Headers],[132kV Underground Cable]])</f>
        <v>0</v>
      </c>
      <c r="AX305" s="176" cm="1">
        <f t="array" ref="AX305">SUMIFS('N1.3_Project_Listing'!$P$16:$P$829, 'N1.3_Project_Listing'!$E$16:$E$829,'N1.3_Project_Listing'!$E305, 'N1.3_Project_Listing'!$A$16:$A$829,ET_Risk_SC_Summation[[#Headers],[132kV OHL Conductor]])</f>
        <v>0</v>
      </c>
      <c r="AY305" s="176" cm="1">
        <f t="array" ref="AY305">SUMIFS('N1.3_Project_Listing'!$P$16:$P$829, 'N1.3_Project_Listing'!$E$16:$E$829,'N1.3_Project_Listing'!$E305, 'N1.3_Project_Listing'!$A$16:$A$829,ET_Risk_SC_Summation[[#Headers],[132kV OHL Fittings]])</f>
        <v>0</v>
      </c>
      <c r="AZ305" s="176" cm="1">
        <f t="array" ref="AZ305">SUMIFS('N1.3_Project_Listing'!$P$16:$P$829, 'N1.3_Project_Listing'!$E$16:$E$829,'N1.3_Project_Listing'!$E305, 'N1.3_Project_Listing'!$A$16:$A$829,ET_Risk_SC_Summation[[#Headers],[132kV OHL Tower]])</f>
        <v>0</v>
      </c>
      <c r="BA305" s="176" cm="1">
        <f t="array" ref="BA305">SUMIFS('N1.3_Project_Listing'!$P$16:$P$829, 'N1.3_Project_Listing'!$E$16:$E$829,'N1.3_Project_Listing'!$E305, 'N1.3_Project_Listing'!$A$16:$A$829,ET_Risk_SC_Summation[[#Headers],[275kV Circuit Breaker]])</f>
        <v>0</v>
      </c>
      <c r="BB305" s="176" cm="1">
        <f t="array" ref="BB305">SUMIFS('N1.3_Project_Listing'!$P$16:$P$829, 'N1.3_Project_Listing'!$E$16:$E$829,'N1.3_Project_Listing'!$E305, 'N1.3_Project_Listing'!$A$16:$A$829,ET_Risk_SC_Summation[[#Headers],[275kV Transformer]])</f>
        <v>0</v>
      </c>
      <c r="BC305" s="176" cm="1">
        <f t="array" ref="BC305">SUMIFS('N1.3_Project_Listing'!$P$16:$P$829, 'N1.3_Project_Listing'!$E$16:$E$829,'N1.3_Project_Listing'!$E305, 'N1.3_Project_Listing'!$A$16:$A$829,ET_Risk_SC_Summation[[#Headers],[275kV Reactor]])</f>
        <v>0</v>
      </c>
      <c r="BD305" s="176" cm="1">
        <f t="array" ref="BD305">SUMIFS('N1.3_Project_Listing'!$P$16:$P$829, 'N1.3_Project_Listing'!$E$16:$E$829,'N1.3_Project_Listing'!$E305, 'N1.3_Project_Listing'!$A$16:$A$829,ET_Risk_SC_Summation[[#Headers],[275kV Underground Cable]])</f>
        <v>0</v>
      </c>
      <c r="BE305" s="176" cm="1">
        <f t="array" ref="BE305">SUMIFS('N1.3_Project_Listing'!$P$16:$P$829, 'N1.3_Project_Listing'!$E$16:$E$829,'N1.3_Project_Listing'!$E305, 'N1.3_Project_Listing'!$A$16:$A$829,ET_Risk_SC_Summation[[#Headers],[275kV OHL Conductor]])</f>
        <v>0</v>
      </c>
      <c r="BF305" s="176" cm="1">
        <f t="array" ref="BF305">SUMIFS('N1.3_Project_Listing'!$P$16:$P$829, 'N1.3_Project_Listing'!$E$16:$E$829,'N1.3_Project_Listing'!$E305, 'N1.3_Project_Listing'!$A$16:$A$829,ET_Risk_SC_Summation[[#Headers],[275kV OHL Fittings]])</f>
        <v>0</v>
      </c>
      <c r="BG305" s="176" cm="1">
        <f t="array" ref="BG305">SUMIFS('N1.3_Project_Listing'!$P$16:$P$829, 'N1.3_Project_Listing'!$E$16:$E$829,'N1.3_Project_Listing'!$E305, 'N1.3_Project_Listing'!$A$16:$A$829,ET_Risk_SC_Summation[[#Headers],[275kV OHL Tower]])</f>
        <v>0</v>
      </c>
      <c r="BH305" s="176" cm="1">
        <f t="array" ref="BH305">SUMIFS('N1.3_Project_Listing'!$P$16:$P$829, 'N1.3_Project_Listing'!$E$16:$E$829,'N1.3_Project_Listing'!$E305, 'N1.3_Project_Listing'!$A$16:$A$829,ET_Risk_SC_Summation[[#Headers],[400kV Circuit Breaker]])</f>
        <v>0</v>
      </c>
      <c r="BI305" s="176" cm="1">
        <f t="array" ref="BI305">SUMIFS('N1.3_Project_Listing'!$P$16:$P$829, 'N1.3_Project_Listing'!$E$16:$E$829,'N1.3_Project_Listing'!$E305, 'N1.3_Project_Listing'!$A$16:$A$829,ET_Risk_SC_Summation[[#Headers],[400kV Transformer]])</f>
        <v>0</v>
      </c>
      <c r="BJ305" s="176" cm="1">
        <f t="array" ref="BJ305">SUMIFS('N1.3_Project_Listing'!$P$16:$P$829, 'N1.3_Project_Listing'!$E$16:$E$829,'N1.3_Project_Listing'!$E305, 'N1.3_Project_Listing'!$A$16:$A$829,ET_Risk_SC_Summation[[#Headers],[400kV Reactor]])</f>
        <v>0</v>
      </c>
      <c r="BK305" s="176" cm="1">
        <f t="array" ref="BK305">SUMIFS('N1.3_Project_Listing'!$P$16:$P$829, 'N1.3_Project_Listing'!$E$16:$E$829,'N1.3_Project_Listing'!$E305, 'N1.3_Project_Listing'!$A$16:$A$829,ET_Risk_SC_Summation[[#Headers],[400kV Underground Cable]])</f>
        <v>0</v>
      </c>
      <c r="BL305" s="176" cm="1">
        <f t="array" ref="BL305">SUMIFS('N1.3_Project_Listing'!$P$16:$P$829, 'N1.3_Project_Listing'!$E$16:$E$829,'N1.3_Project_Listing'!$E305, 'N1.3_Project_Listing'!$A$16:$A$829,ET_Risk_SC_Summation[[#Headers],[400kV OHL Conductor]])</f>
        <v>0</v>
      </c>
      <c r="BM305" s="176" cm="1">
        <f t="array" ref="BM305">SUMIFS('N1.3_Project_Listing'!$P$16:$P$829, 'N1.3_Project_Listing'!$E$16:$E$829,'N1.3_Project_Listing'!$E305, 'N1.3_Project_Listing'!$A$16:$A$829,ET_Risk_SC_Summation[[#Headers],[400kV OHL Fittings]])</f>
        <v>0</v>
      </c>
      <c r="BN305" s="176" cm="1">
        <f t="array" ref="BN305">SUMIFS('N1.3_Project_Listing'!$P$16:$P$829, 'N1.3_Project_Listing'!$E$16:$E$829,'N1.3_Project_Listing'!$E305, 'N1.3_Project_Listing'!$A$16:$A$829,ET_Risk_SC_Summation[[#Headers],[400kV OHL Tower]])</f>
        <v>0</v>
      </c>
      <c r="BO305" s="177" t="str">
        <f>IF(SUM(ET_Risk_SC_Summation[[#This Row],[132kV Circuit Breaker]:[400kV OHL Tower]])=0, "n/a", INDEX(ET_Risk_SC_Summation[#Headers],1,MATCH(MAX(ET_Risk_SC_Summation[[#This Row],[132kV Circuit Breaker]:[400kV OHL Tower]]),ET_Risk_SC_Summation[[#This Row],[132kV Circuit Breaker]:[400kV OHL Tower]],0)))</f>
        <v>n/a</v>
      </c>
      <c r="BP305" s="177" t="str">
        <f>IFERROR(INDEX('N0.7_Lookup_References'!$G$77:$G$98,MATCH(ET_Risk_SC_Summation[[#This Row],[Mxx Category]],'N0.7_Lookup_References'!$F$77:$F$98,0)),"")</f>
        <v/>
      </c>
    </row>
    <row r="306" spans="1:68" ht="54">
      <c r="A306" s="160" t="str">
        <f>IFERROR(INDEX(N1.2_Intervention_Types[NARM Asset Category],MATCH('N1.3_Project_Listing'!$C306,N1.2_Intervention_Types[Intervention Type ID],0),1),"")</f>
        <v>Mains</v>
      </c>
      <c r="B306" s="160" t="str">
        <f>IF($D$2="GD",IFERROR(INDEX(N1.2_Intervention_Types[C&amp;V Asset Category (GD)],MATCH('N1.3_Project_Listing'!$C306,N1.2_Intervention_Types[Intervention Type ID],0),1),""),IFERROR(INDEX(N1.2_Intervention_Types[NARM Asset Category],MATCH('N1.3_Project_Listing'!$C306,N1.2_Intervention_Types[Intervention Type ID],0),1),""))</f>
        <v>Mains</v>
      </c>
      <c r="C306" s="67">
        <f>IFERROR(INDEX(N1.2_Intervention_Types[Intervention Type ID],MATCH('N1.3_Project_Listing'!$I306,N1.2_Intervention_Types[Intervention Type],0),1),"")</f>
        <v>1</v>
      </c>
      <c r="D306" s="160" t="str">
        <f>IFERROR(INDEX(N1.2_Intervention_Types[Intervention Category],MATCH('N1.3_Project_Listing'!$C306,N1.2_Intervention_Types[Intervention Type ID],0),1),"")</f>
        <v>Replacement</v>
      </c>
      <c r="E306" s="210" t="s">
        <v>825</v>
      </c>
      <c r="F306" s="236" t="s">
        <v>826</v>
      </c>
      <c r="G306" s="236" t="s">
        <v>206</v>
      </c>
      <c r="H306" s="236" t="s">
        <v>300</v>
      </c>
      <c r="I306" s="151" t="s">
        <v>790</v>
      </c>
      <c r="J306" s="139">
        <v>2027</v>
      </c>
      <c r="K306" s="312">
        <v>44.700100000000006</v>
      </c>
      <c r="L306" s="312">
        <v>43.806098000000006</v>
      </c>
      <c r="M306" s="312">
        <v>0</v>
      </c>
      <c r="N306" s="343">
        <v>1.2383664775500292</v>
      </c>
      <c r="O306" s="343">
        <v>0.63728774971982027</v>
      </c>
      <c r="P306" s="365">
        <v>114.92605628765337</v>
      </c>
      <c r="Q306" s="366">
        <f t="shared" si="25"/>
        <v>0.60107872783020888</v>
      </c>
      <c r="R306" s="368">
        <f t="shared" si="27"/>
        <v>44.700100000000006</v>
      </c>
      <c r="S306" s="67" t="str">
        <f>IFERROR(INDEX('N0.7_Lookup_References'!$C$13:$C$72,MATCH($A306,'N0.7_Lookup_References'!$B$13:$B$72,0)),"")</f>
        <v>km</v>
      </c>
      <c r="T306" s="338" t="str">
        <f t="shared" si="26"/>
        <v>Difference</v>
      </c>
      <c r="V306" s="358">
        <v>0</v>
      </c>
      <c r="W306" s="358">
        <v>0</v>
      </c>
      <c r="X306" s="358">
        <v>0</v>
      </c>
      <c r="Y306" s="358">
        <v>0</v>
      </c>
      <c r="Z306" s="358">
        <v>5.8614687699920738E-2</v>
      </c>
      <c r="AA306" s="358">
        <v>44.333385190121433</v>
      </c>
      <c r="AB306" s="358">
        <v>0</v>
      </c>
      <c r="AC306" s="358">
        <v>0.30810012217864974</v>
      </c>
      <c r="AD306" s="358">
        <v>0</v>
      </c>
      <c r="AE306" s="358">
        <v>0</v>
      </c>
      <c r="AF306" s="358">
        <v>43.806098000000006</v>
      </c>
      <c r="AG306" s="358">
        <v>0</v>
      </c>
      <c r="AH306" s="358">
        <v>0</v>
      </c>
      <c r="AI306" s="358">
        <v>0</v>
      </c>
      <c r="AJ306" s="358">
        <v>0</v>
      </c>
      <c r="AK306" s="358">
        <v>0</v>
      </c>
      <c r="AL306" s="358">
        <v>0</v>
      </c>
      <c r="AM306" s="358">
        <v>0</v>
      </c>
      <c r="AN306" s="358">
        <v>0</v>
      </c>
      <c r="AO306" s="358">
        <v>0</v>
      </c>
      <c r="AP306" s="63">
        <v>44.700100000000006</v>
      </c>
      <c r="AQ306" s="63">
        <v>43.806098000000006</v>
      </c>
      <c r="AR306" s="63">
        <v>-0.89400200000000041</v>
      </c>
      <c r="AT306" s="176" cm="1">
        <f t="array" ref="AT306">SUMIFS('N1.3_Project_Listing'!$P$16:$P$829, 'N1.3_Project_Listing'!$E$16:$E$829,'N1.3_Project_Listing'!$E306, 'N1.3_Project_Listing'!$A$16:$A$829,ET_Risk_SC_Summation[[#Headers],[132kV Circuit Breaker]])</f>
        <v>0</v>
      </c>
      <c r="AU306" s="176" cm="1">
        <f t="array" ref="AU306">SUMIFS('N1.3_Project_Listing'!$P$16:$P$829, 'N1.3_Project_Listing'!$E$16:$E$829,'N1.3_Project_Listing'!$E306, 'N1.3_Project_Listing'!$A$16:$A$829,ET_Risk_SC_Summation[[#Headers],[132kV Transformer]])</f>
        <v>0</v>
      </c>
      <c r="AV306" s="176" cm="1">
        <f t="array" ref="AV306">SUMIFS('N1.3_Project_Listing'!$P$16:$P$829, 'N1.3_Project_Listing'!$E$16:$E$829,'N1.3_Project_Listing'!$E306, 'N1.3_Project_Listing'!$A$16:$A$829,ET_Risk_SC_Summation[[#Headers],[132kV Reactor]])</f>
        <v>0</v>
      </c>
      <c r="AW306" s="176" cm="1">
        <f t="array" ref="AW306">SUMIFS('N1.3_Project_Listing'!$P$16:$P$829, 'N1.3_Project_Listing'!$E$16:$E$829,'N1.3_Project_Listing'!$E306, 'N1.3_Project_Listing'!$A$16:$A$829,ET_Risk_SC_Summation[[#Headers],[132kV Underground Cable]])</f>
        <v>0</v>
      </c>
      <c r="AX306" s="176" cm="1">
        <f t="array" ref="AX306">SUMIFS('N1.3_Project_Listing'!$P$16:$P$829, 'N1.3_Project_Listing'!$E$16:$E$829,'N1.3_Project_Listing'!$E306, 'N1.3_Project_Listing'!$A$16:$A$829,ET_Risk_SC_Summation[[#Headers],[132kV OHL Conductor]])</f>
        <v>0</v>
      </c>
      <c r="AY306" s="176" cm="1">
        <f t="array" ref="AY306">SUMIFS('N1.3_Project_Listing'!$P$16:$P$829, 'N1.3_Project_Listing'!$E$16:$E$829,'N1.3_Project_Listing'!$E306, 'N1.3_Project_Listing'!$A$16:$A$829,ET_Risk_SC_Summation[[#Headers],[132kV OHL Fittings]])</f>
        <v>0</v>
      </c>
      <c r="AZ306" s="176" cm="1">
        <f t="array" ref="AZ306">SUMIFS('N1.3_Project_Listing'!$P$16:$P$829, 'N1.3_Project_Listing'!$E$16:$E$829,'N1.3_Project_Listing'!$E306, 'N1.3_Project_Listing'!$A$16:$A$829,ET_Risk_SC_Summation[[#Headers],[132kV OHL Tower]])</f>
        <v>0</v>
      </c>
      <c r="BA306" s="176" cm="1">
        <f t="array" ref="BA306">SUMIFS('N1.3_Project_Listing'!$P$16:$P$829, 'N1.3_Project_Listing'!$E$16:$E$829,'N1.3_Project_Listing'!$E306, 'N1.3_Project_Listing'!$A$16:$A$829,ET_Risk_SC_Summation[[#Headers],[275kV Circuit Breaker]])</f>
        <v>0</v>
      </c>
      <c r="BB306" s="176" cm="1">
        <f t="array" ref="BB306">SUMIFS('N1.3_Project_Listing'!$P$16:$P$829, 'N1.3_Project_Listing'!$E$16:$E$829,'N1.3_Project_Listing'!$E306, 'N1.3_Project_Listing'!$A$16:$A$829,ET_Risk_SC_Summation[[#Headers],[275kV Transformer]])</f>
        <v>0</v>
      </c>
      <c r="BC306" s="176" cm="1">
        <f t="array" ref="BC306">SUMIFS('N1.3_Project_Listing'!$P$16:$P$829, 'N1.3_Project_Listing'!$E$16:$E$829,'N1.3_Project_Listing'!$E306, 'N1.3_Project_Listing'!$A$16:$A$829,ET_Risk_SC_Summation[[#Headers],[275kV Reactor]])</f>
        <v>0</v>
      </c>
      <c r="BD306" s="176" cm="1">
        <f t="array" ref="BD306">SUMIFS('N1.3_Project_Listing'!$P$16:$P$829, 'N1.3_Project_Listing'!$E$16:$E$829,'N1.3_Project_Listing'!$E306, 'N1.3_Project_Listing'!$A$16:$A$829,ET_Risk_SC_Summation[[#Headers],[275kV Underground Cable]])</f>
        <v>0</v>
      </c>
      <c r="BE306" s="176" cm="1">
        <f t="array" ref="BE306">SUMIFS('N1.3_Project_Listing'!$P$16:$P$829, 'N1.3_Project_Listing'!$E$16:$E$829,'N1.3_Project_Listing'!$E306, 'N1.3_Project_Listing'!$A$16:$A$829,ET_Risk_SC_Summation[[#Headers],[275kV OHL Conductor]])</f>
        <v>0</v>
      </c>
      <c r="BF306" s="176" cm="1">
        <f t="array" ref="BF306">SUMIFS('N1.3_Project_Listing'!$P$16:$P$829, 'N1.3_Project_Listing'!$E$16:$E$829,'N1.3_Project_Listing'!$E306, 'N1.3_Project_Listing'!$A$16:$A$829,ET_Risk_SC_Summation[[#Headers],[275kV OHL Fittings]])</f>
        <v>0</v>
      </c>
      <c r="BG306" s="176" cm="1">
        <f t="array" ref="BG306">SUMIFS('N1.3_Project_Listing'!$P$16:$P$829, 'N1.3_Project_Listing'!$E$16:$E$829,'N1.3_Project_Listing'!$E306, 'N1.3_Project_Listing'!$A$16:$A$829,ET_Risk_SC_Summation[[#Headers],[275kV OHL Tower]])</f>
        <v>0</v>
      </c>
      <c r="BH306" s="176" cm="1">
        <f t="array" ref="BH306">SUMIFS('N1.3_Project_Listing'!$P$16:$P$829, 'N1.3_Project_Listing'!$E$16:$E$829,'N1.3_Project_Listing'!$E306, 'N1.3_Project_Listing'!$A$16:$A$829,ET_Risk_SC_Summation[[#Headers],[400kV Circuit Breaker]])</f>
        <v>0</v>
      </c>
      <c r="BI306" s="176" cm="1">
        <f t="array" ref="BI306">SUMIFS('N1.3_Project_Listing'!$P$16:$P$829, 'N1.3_Project_Listing'!$E$16:$E$829,'N1.3_Project_Listing'!$E306, 'N1.3_Project_Listing'!$A$16:$A$829,ET_Risk_SC_Summation[[#Headers],[400kV Transformer]])</f>
        <v>0</v>
      </c>
      <c r="BJ306" s="176" cm="1">
        <f t="array" ref="BJ306">SUMIFS('N1.3_Project_Listing'!$P$16:$P$829, 'N1.3_Project_Listing'!$E$16:$E$829,'N1.3_Project_Listing'!$E306, 'N1.3_Project_Listing'!$A$16:$A$829,ET_Risk_SC_Summation[[#Headers],[400kV Reactor]])</f>
        <v>0</v>
      </c>
      <c r="BK306" s="176" cm="1">
        <f t="array" ref="BK306">SUMIFS('N1.3_Project_Listing'!$P$16:$P$829, 'N1.3_Project_Listing'!$E$16:$E$829,'N1.3_Project_Listing'!$E306, 'N1.3_Project_Listing'!$A$16:$A$829,ET_Risk_SC_Summation[[#Headers],[400kV Underground Cable]])</f>
        <v>0</v>
      </c>
      <c r="BL306" s="176" cm="1">
        <f t="array" ref="BL306">SUMIFS('N1.3_Project_Listing'!$P$16:$P$829, 'N1.3_Project_Listing'!$E$16:$E$829,'N1.3_Project_Listing'!$E306, 'N1.3_Project_Listing'!$A$16:$A$829,ET_Risk_SC_Summation[[#Headers],[400kV OHL Conductor]])</f>
        <v>0</v>
      </c>
      <c r="BM306" s="176" cm="1">
        <f t="array" ref="BM306">SUMIFS('N1.3_Project_Listing'!$P$16:$P$829, 'N1.3_Project_Listing'!$E$16:$E$829,'N1.3_Project_Listing'!$E306, 'N1.3_Project_Listing'!$A$16:$A$829,ET_Risk_SC_Summation[[#Headers],[400kV OHL Fittings]])</f>
        <v>0</v>
      </c>
      <c r="BN306" s="176" cm="1">
        <f t="array" ref="BN306">SUMIFS('N1.3_Project_Listing'!$P$16:$P$829, 'N1.3_Project_Listing'!$E$16:$E$829,'N1.3_Project_Listing'!$E306, 'N1.3_Project_Listing'!$A$16:$A$829,ET_Risk_SC_Summation[[#Headers],[400kV OHL Tower]])</f>
        <v>0</v>
      </c>
      <c r="BO306" s="177" t="str">
        <f>IF(SUM(ET_Risk_SC_Summation[[#This Row],[132kV Circuit Breaker]:[400kV OHL Tower]])=0, "n/a", INDEX(ET_Risk_SC_Summation[#Headers],1,MATCH(MAX(ET_Risk_SC_Summation[[#This Row],[132kV Circuit Breaker]:[400kV OHL Tower]]),ET_Risk_SC_Summation[[#This Row],[132kV Circuit Breaker]:[400kV OHL Tower]],0)))</f>
        <v>n/a</v>
      </c>
      <c r="BP306" s="177" t="str">
        <f>IFERROR(INDEX('N0.7_Lookup_References'!$G$77:$G$98,MATCH(ET_Risk_SC_Summation[[#This Row],[Mxx Category]],'N0.7_Lookup_References'!$F$77:$F$98,0)),"")</f>
        <v/>
      </c>
    </row>
    <row r="307" spans="1:68" ht="54">
      <c r="A307" s="160" t="str">
        <f>IFERROR(INDEX(N1.2_Intervention_Types[NARM Asset Category],MATCH('N1.3_Project_Listing'!$C307,N1.2_Intervention_Types[Intervention Type ID],0),1),"")</f>
        <v>Mains</v>
      </c>
      <c r="B307" s="160" t="str">
        <f>IF($D$2="GD",IFERROR(INDEX(N1.2_Intervention_Types[C&amp;V Asset Category (GD)],MATCH('N1.3_Project_Listing'!$C307,N1.2_Intervention_Types[Intervention Type ID],0),1),""),IFERROR(INDEX(N1.2_Intervention_Types[NARM Asset Category],MATCH('N1.3_Project_Listing'!$C307,N1.2_Intervention_Types[Intervention Type ID],0),1),""))</f>
        <v>Mains</v>
      </c>
      <c r="C307" s="67">
        <f>IFERROR(INDEX(N1.2_Intervention_Types[Intervention Type ID],MATCH('N1.3_Project_Listing'!$I307,N1.2_Intervention_Types[Intervention Type],0),1),"")</f>
        <v>1</v>
      </c>
      <c r="D307" s="160" t="str">
        <f>IFERROR(INDEX(N1.2_Intervention_Types[Intervention Category],MATCH('N1.3_Project_Listing'!$C307,N1.2_Intervention_Types[Intervention Type ID],0),1),"")</f>
        <v>Replacement</v>
      </c>
      <c r="E307" s="210" t="s">
        <v>825</v>
      </c>
      <c r="F307" s="236" t="s">
        <v>826</v>
      </c>
      <c r="G307" s="236" t="s">
        <v>206</v>
      </c>
      <c r="H307" s="236" t="s">
        <v>300</v>
      </c>
      <c r="I307" s="151" t="s">
        <v>790</v>
      </c>
      <c r="J307" s="139">
        <v>2028</v>
      </c>
      <c r="K307" s="312">
        <v>44.700100000000006</v>
      </c>
      <c r="L307" s="312">
        <v>43.806098000000006</v>
      </c>
      <c r="M307" s="312">
        <v>0</v>
      </c>
      <c r="N307" s="343">
        <v>1.2383664775500292</v>
      </c>
      <c r="O307" s="343">
        <v>0.63728774971982027</v>
      </c>
      <c r="P307" s="365">
        <v>114.92605628765337</v>
      </c>
      <c r="Q307" s="366">
        <f t="shared" si="25"/>
        <v>0.60107872783020888</v>
      </c>
      <c r="R307" s="368">
        <f t="shared" si="27"/>
        <v>44.700100000000006</v>
      </c>
      <c r="S307" s="67" t="str">
        <f>IFERROR(INDEX('N0.7_Lookup_References'!$C$13:$C$72,MATCH($A307,'N0.7_Lookup_References'!$B$13:$B$72,0)),"")</f>
        <v>km</v>
      </c>
      <c r="T307" s="338" t="str">
        <f t="shared" si="26"/>
        <v>Difference</v>
      </c>
      <c r="V307" s="358">
        <v>0</v>
      </c>
      <c r="W307" s="358">
        <v>0</v>
      </c>
      <c r="X307" s="358">
        <v>0</v>
      </c>
      <c r="Y307" s="358">
        <v>0</v>
      </c>
      <c r="Z307" s="358">
        <v>5.8614687699920738E-2</v>
      </c>
      <c r="AA307" s="358">
        <v>44.333385190121433</v>
      </c>
      <c r="AB307" s="358">
        <v>0</v>
      </c>
      <c r="AC307" s="358">
        <v>0.30810012217864974</v>
      </c>
      <c r="AD307" s="358">
        <v>0</v>
      </c>
      <c r="AE307" s="358">
        <v>0</v>
      </c>
      <c r="AF307" s="358">
        <v>43.806098000000006</v>
      </c>
      <c r="AG307" s="358">
        <v>0</v>
      </c>
      <c r="AH307" s="358">
        <v>0</v>
      </c>
      <c r="AI307" s="358">
        <v>0</v>
      </c>
      <c r="AJ307" s="358">
        <v>0</v>
      </c>
      <c r="AK307" s="358">
        <v>0</v>
      </c>
      <c r="AL307" s="358">
        <v>0</v>
      </c>
      <c r="AM307" s="358">
        <v>0</v>
      </c>
      <c r="AN307" s="358">
        <v>0</v>
      </c>
      <c r="AO307" s="358">
        <v>0</v>
      </c>
      <c r="AP307" s="63">
        <v>44.700100000000006</v>
      </c>
      <c r="AQ307" s="63">
        <v>43.806098000000006</v>
      </c>
      <c r="AR307" s="63">
        <v>-0.89400200000000041</v>
      </c>
      <c r="AT307" s="176" cm="1">
        <f t="array" ref="AT307">SUMIFS('N1.3_Project_Listing'!$P$16:$P$829, 'N1.3_Project_Listing'!$E$16:$E$829,'N1.3_Project_Listing'!$E307, 'N1.3_Project_Listing'!$A$16:$A$829,ET_Risk_SC_Summation[[#Headers],[132kV Circuit Breaker]])</f>
        <v>0</v>
      </c>
      <c r="AU307" s="176" cm="1">
        <f t="array" ref="AU307">SUMIFS('N1.3_Project_Listing'!$P$16:$P$829, 'N1.3_Project_Listing'!$E$16:$E$829,'N1.3_Project_Listing'!$E307, 'N1.3_Project_Listing'!$A$16:$A$829,ET_Risk_SC_Summation[[#Headers],[132kV Transformer]])</f>
        <v>0</v>
      </c>
      <c r="AV307" s="176" cm="1">
        <f t="array" ref="AV307">SUMIFS('N1.3_Project_Listing'!$P$16:$P$829, 'N1.3_Project_Listing'!$E$16:$E$829,'N1.3_Project_Listing'!$E307, 'N1.3_Project_Listing'!$A$16:$A$829,ET_Risk_SC_Summation[[#Headers],[132kV Reactor]])</f>
        <v>0</v>
      </c>
      <c r="AW307" s="176" cm="1">
        <f t="array" ref="AW307">SUMIFS('N1.3_Project_Listing'!$P$16:$P$829, 'N1.3_Project_Listing'!$E$16:$E$829,'N1.3_Project_Listing'!$E307, 'N1.3_Project_Listing'!$A$16:$A$829,ET_Risk_SC_Summation[[#Headers],[132kV Underground Cable]])</f>
        <v>0</v>
      </c>
      <c r="AX307" s="176" cm="1">
        <f t="array" ref="AX307">SUMIFS('N1.3_Project_Listing'!$P$16:$P$829, 'N1.3_Project_Listing'!$E$16:$E$829,'N1.3_Project_Listing'!$E307, 'N1.3_Project_Listing'!$A$16:$A$829,ET_Risk_SC_Summation[[#Headers],[132kV OHL Conductor]])</f>
        <v>0</v>
      </c>
      <c r="AY307" s="176" cm="1">
        <f t="array" ref="AY307">SUMIFS('N1.3_Project_Listing'!$P$16:$P$829, 'N1.3_Project_Listing'!$E$16:$E$829,'N1.3_Project_Listing'!$E307, 'N1.3_Project_Listing'!$A$16:$A$829,ET_Risk_SC_Summation[[#Headers],[132kV OHL Fittings]])</f>
        <v>0</v>
      </c>
      <c r="AZ307" s="176" cm="1">
        <f t="array" ref="AZ307">SUMIFS('N1.3_Project_Listing'!$P$16:$P$829, 'N1.3_Project_Listing'!$E$16:$E$829,'N1.3_Project_Listing'!$E307, 'N1.3_Project_Listing'!$A$16:$A$829,ET_Risk_SC_Summation[[#Headers],[132kV OHL Tower]])</f>
        <v>0</v>
      </c>
      <c r="BA307" s="176" cm="1">
        <f t="array" ref="BA307">SUMIFS('N1.3_Project_Listing'!$P$16:$P$829, 'N1.3_Project_Listing'!$E$16:$E$829,'N1.3_Project_Listing'!$E307, 'N1.3_Project_Listing'!$A$16:$A$829,ET_Risk_SC_Summation[[#Headers],[275kV Circuit Breaker]])</f>
        <v>0</v>
      </c>
      <c r="BB307" s="176" cm="1">
        <f t="array" ref="BB307">SUMIFS('N1.3_Project_Listing'!$P$16:$P$829, 'N1.3_Project_Listing'!$E$16:$E$829,'N1.3_Project_Listing'!$E307, 'N1.3_Project_Listing'!$A$16:$A$829,ET_Risk_SC_Summation[[#Headers],[275kV Transformer]])</f>
        <v>0</v>
      </c>
      <c r="BC307" s="176" cm="1">
        <f t="array" ref="BC307">SUMIFS('N1.3_Project_Listing'!$P$16:$P$829, 'N1.3_Project_Listing'!$E$16:$E$829,'N1.3_Project_Listing'!$E307, 'N1.3_Project_Listing'!$A$16:$A$829,ET_Risk_SC_Summation[[#Headers],[275kV Reactor]])</f>
        <v>0</v>
      </c>
      <c r="BD307" s="176" cm="1">
        <f t="array" ref="BD307">SUMIFS('N1.3_Project_Listing'!$P$16:$P$829, 'N1.3_Project_Listing'!$E$16:$E$829,'N1.3_Project_Listing'!$E307, 'N1.3_Project_Listing'!$A$16:$A$829,ET_Risk_SC_Summation[[#Headers],[275kV Underground Cable]])</f>
        <v>0</v>
      </c>
      <c r="BE307" s="176" cm="1">
        <f t="array" ref="BE307">SUMIFS('N1.3_Project_Listing'!$P$16:$P$829, 'N1.3_Project_Listing'!$E$16:$E$829,'N1.3_Project_Listing'!$E307, 'N1.3_Project_Listing'!$A$16:$A$829,ET_Risk_SC_Summation[[#Headers],[275kV OHL Conductor]])</f>
        <v>0</v>
      </c>
      <c r="BF307" s="176" cm="1">
        <f t="array" ref="BF307">SUMIFS('N1.3_Project_Listing'!$P$16:$P$829, 'N1.3_Project_Listing'!$E$16:$E$829,'N1.3_Project_Listing'!$E307, 'N1.3_Project_Listing'!$A$16:$A$829,ET_Risk_SC_Summation[[#Headers],[275kV OHL Fittings]])</f>
        <v>0</v>
      </c>
      <c r="BG307" s="176" cm="1">
        <f t="array" ref="BG307">SUMIFS('N1.3_Project_Listing'!$P$16:$P$829, 'N1.3_Project_Listing'!$E$16:$E$829,'N1.3_Project_Listing'!$E307, 'N1.3_Project_Listing'!$A$16:$A$829,ET_Risk_SC_Summation[[#Headers],[275kV OHL Tower]])</f>
        <v>0</v>
      </c>
      <c r="BH307" s="176" cm="1">
        <f t="array" ref="BH307">SUMIFS('N1.3_Project_Listing'!$P$16:$P$829, 'N1.3_Project_Listing'!$E$16:$E$829,'N1.3_Project_Listing'!$E307, 'N1.3_Project_Listing'!$A$16:$A$829,ET_Risk_SC_Summation[[#Headers],[400kV Circuit Breaker]])</f>
        <v>0</v>
      </c>
      <c r="BI307" s="176" cm="1">
        <f t="array" ref="BI307">SUMIFS('N1.3_Project_Listing'!$P$16:$P$829, 'N1.3_Project_Listing'!$E$16:$E$829,'N1.3_Project_Listing'!$E307, 'N1.3_Project_Listing'!$A$16:$A$829,ET_Risk_SC_Summation[[#Headers],[400kV Transformer]])</f>
        <v>0</v>
      </c>
      <c r="BJ307" s="176" cm="1">
        <f t="array" ref="BJ307">SUMIFS('N1.3_Project_Listing'!$P$16:$P$829, 'N1.3_Project_Listing'!$E$16:$E$829,'N1.3_Project_Listing'!$E307, 'N1.3_Project_Listing'!$A$16:$A$829,ET_Risk_SC_Summation[[#Headers],[400kV Reactor]])</f>
        <v>0</v>
      </c>
      <c r="BK307" s="176" cm="1">
        <f t="array" ref="BK307">SUMIFS('N1.3_Project_Listing'!$P$16:$P$829, 'N1.3_Project_Listing'!$E$16:$E$829,'N1.3_Project_Listing'!$E307, 'N1.3_Project_Listing'!$A$16:$A$829,ET_Risk_SC_Summation[[#Headers],[400kV Underground Cable]])</f>
        <v>0</v>
      </c>
      <c r="BL307" s="176" cm="1">
        <f t="array" ref="BL307">SUMIFS('N1.3_Project_Listing'!$P$16:$P$829, 'N1.3_Project_Listing'!$E$16:$E$829,'N1.3_Project_Listing'!$E307, 'N1.3_Project_Listing'!$A$16:$A$829,ET_Risk_SC_Summation[[#Headers],[400kV OHL Conductor]])</f>
        <v>0</v>
      </c>
      <c r="BM307" s="176" cm="1">
        <f t="array" ref="BM307">SUMIFS('N1.3_Project_Listing'!$P$16:$P$829, 'N1.3_Project_Listing'!$E$16:$E$829,'N1.3_Project_Listing'!$E307, 'N1.3_Project_Listing'!$A$16:$A$829,ET_Risk_SC_Summation[[#Headers],[400kV OHL Fittings]])</f>
        <v>0</v>
      </c>
      <c r="BN307" s="176" cm="1">
        <f t="array" ref="BN307">SUMIFS('N1.3_Project_Listing'!$P$16:$P$829, 'N1.3_Project_Listing'!$E$16:$E$829,'N1.3_Project_Listing'!$E307, 'N1.3_Project_Listing'!$A$16:$A$829,ET_Risk_SC_Summation[[#Headers],[400kV OHL Tower]])</f>
        <v>0</v>
      </c>
      <c r="BO307" s="177" t="str">
        <f>IF(SUM(ET_Risk_SC_Summation[[#This Row],[132kV Circuit Breaker]:[400kV OHL Tower]])=0, "n/a", INDEX(ET_Risk_SC_Summation[#Headers],1,MATCH(MAX(ET_Risk_SC_Summation[[#This Row],[132kV Circuit Breaker]:[400kV OHL Tower]]),ET_Risk_SC_Summation[[#This Row],[132kV Circuit Breaker]:[400kV OHL Tower]],0)))</f>
        <v>n/a</v>
      </c>
      <c r="BP307" s="177" t="str">
        <f>IFERROR(INDEX('N0.7_Lookup_References'!$G$77:$G$98,MATCH(ET_Risk_SC_Summation[[#This Row],[Mxx Category]],'N0.7_Lookup_References'!$F$77:$F$98,0)),"")</f>
        <v/>
      </c>
    </row>
    <row r="308" spans="1:68" ht="54">
      <c r="A308" s="160" t="str">
        <f>IFERROR(INDEX(N1.2_Intervention_Types[NARM Asset Category],MATCH('N1.3_Project_Listing'!$C308,N1.2_Intervention_Types[Intervention Type ID],0),1),"")</f>
        <v>Mains</v>
      </c>
      <c r="B308" s="160" t="str">
        <f>IF($D$2="GD",IFERROR(INDEX(N1.2_Intervention_Types[C&amp;V Asset Category (GD)],MATCH('N1.3_Project_Listing'!$C308,N1.2_Intervention_Types[Intervention Type ID],0),1),""),IFERROR(INDEX(N1.2_Intervention_Types[NARM Asset Category],MATCH('N1.3_Project_Listing'!$C308,N1.2_Intervention_Types[Intervention Type ID],0),1),""))</f>
        <v>Mains</v>
      </c>
      <c r="C308" s="67">
        <f>IFERROR(INDEX(N1.2_Intervention_Types[Intervention Type ID],MATCH('N1.3_Project_Listing'!$I308,N1.2_Intervention_Types[Intervention Type],0),1),"")</f>
        <v>1</v>
      </c>
      <c r="D308" s="160" t="str">
        <f>IFERROR(INDEX(N1.2_Intervention_Types[Intervention Category],MATCH('N1.3_Project_Listing'!$C308,N1.2_Intervention_Types[Intervention Type ID],0),1),"")</f>
        <v>Replacement</v>
      </c>
      <c r="E308" s="210" t="s">
        <v>825</v>
      </c>
      <c r="F308" s="236" t="s">
        <v>826</v>
      </c>
      <c r="G308" s="236" t="s">
        <v>206</v>
      </c>
      <c r="H308" s="236" t="s">
        <v>300</v>
      </c>
      <c r="I308" s="151" t="s">
        <v>790</v>
      </c>
      <c r="J308" s="139">
        <v>2029</v>
      </c>
      <c r="K308" s="312">
        <v>44.700100000000006</v>
      </c>
      <c r="L308" s="312">
        <v>43.806098000000006</v>
      </c>
      <c r="M308" s="312">
        <v>0</v>
      </c>
      <c r="N308" s="343">
        <v>1.2383664775500292</v>
      </c>
      <c r="O308" s="343">
        <v>0.63728774971982027</v>
      </c>
      <c r="P308" s="365">
        <v>114.92605628765337</v>
      </c>
      <c r="Q308" s="366">
        <f t="shared" si="25"/>
        <v>0.60107872783020888</v>
      </c>
      <c r="R308" s="368">
        <f t="shared" si="27"/>
        <v>44.700100000000006</v>
      </c>
      <c r="S308" s="67" t="str">
        <f>IFERROR(INDEX('N0.7_Lookup_References'!$C$13:$C$72,MATCH($A308,'N0.7_Lookup_References'!$B$13:$B$72,0)),"")</f>
        <v>km</v>
      </c>
      <c r="T308" s="338" t="str">
        <f t="shared" si="26"/>
        <v>Difference</v>
      </c>
      <c r="V308" s="358">
        <v>0</v>
      </c>
      <c r="W308" s="358">
        <v>0</v>
      </c>
      <c r="X308" s="358">
        <v>0</v>
      </c>
      <c r="Y308" s="358">
        <v>0</v>
      </c>
      <c r="Z308" s="358">
        <v>5.8614687699920738E-2</v>
      </c>
      <c r="AA308" s="358">
        <v>44.333385190121433</v>
      </c>
      <c r="AB308" s="358">
        <v>0</v>
      </c>
      <c r="AC308" s="358">
        <v>0.30810012217864974</v>
      </c>
      <c r="AD308" s="358">
        <v>0</v>
      </c>
      <c r="AE308" s="358">
        <v>0</v>
      </c>
      <c r="AF308" s="358">
        <v>43.806098000000006</v>
      </c>
      <c r="AG308" s="358">
        <v>0</v>
      </c>
      <c r="AH308" s="358">
        <v>0</v>
      </c>
      <c r="AI308" s="358">
        <v>0</v>
      </c>
      <c r="AJ308" s="358">
        <v>0</v>
      </c>
      <c r="AK308" s="358">
        <v>0</v>
      </c>
      <c r="AL308" s="358">
        <v>0</v>
      </c>
      <c r="AM308" s="358">
        <v>0</v>
      </c>
      <c r="AN308" s="358">
        <v>0</v>
      </c>
      <c r="AO308" s="358">
        <v>0</v>
      </c>
      <c r="AP308" s="63">
        <v>44.700100000000006</v>
      </c>
      <c r="AQ308" s="63">
        <v>43.806098000000006</v>
      </c>
      <c r="AR308" s="63">
        <v>-0.89400200000000041</v>
      </c>
      <c r="AT308" s="176" cm="1">
        <f t="array" ref="AT308">SUMIFS('N1.3_Project_Listing'!$P$16:$P$829, 'N1.3_Project_Listing'!$E$16:$E$829,'N1.3_Project_Listing'!$E308, 'N1.3_Project_Listing'!$A$16:$A$829,ET_Risk_SC_Summation[[#Headers],[132kV Circuit Breaker]])</f>
        <v>0</v>
      </c>
      <c r="AU308" s="176" cm="1">
        <f t="array" ref="AU308">SUMIFS('N1.3_Project_Listing'!$P$16:$P$829, 'N1.3_Project_Listing'!$E$16:$E$829,'N1.3_Project_Listing'!$E308, 'N1.3_Project_Listing'!$A$16:$A$829,ET_Risk_SC_Summation[[#Headers],[132kV Transformer]])</f>
        <v>0</v>
      </c>
      <c r="AV308" s="176" cm="1">
        <f t="array" ref="AV308">SUMIFS('N1.3_Project_Listing'!$P$16:$P$829, 'N1.3_Project_Listing'!$E$16:$E$829,'N1.3_Project_Listing'!$E308, 'N1.3_Project_Listing'!$A$16:$A$829,ET_Risk_SC_Summation[[#Headers],[132kV Reactor]])</f>
        <v>0</v>
      </c>
      <c r="AW308" s="176" cm="1">
        <f t="array" ref="AW308">SUMIFS('N1.3_Project_Listing'!$P$16:$P$829, 'N1.3_Project_Listing'!$E$16:$E$829,'N1.3_Project_Listing'!$E308, 'N1.3_Project_Listing'!$A$16:$A$829,ET_Risk_SC_Summation[[#Headers],[132kV Underground Cable]])</f>
        <v>0</v>
      </c>
      <c r="AX308" s="176" cm="1">
        <f t="array" ref="AX308">SUMIFS('N1.3_Project_Listing'!$P$16:$P$829, 'N1.3_Project_Listing'!$E$16:$E$829,'N1.3_Project_Listing'!$E308, 'N1.3_Project_Listing'!$A$16:$A$829,ET_Risk_SC_Summation[[#Headers],[132kV OHL Conductor]])</f>
        <v>0</v>
      </c>
      <c r="AY308" s="176" cm="1">
        <f t="array" ref="AY308">SUMIFS('N1.3_Project_Listing'!$P$16:$P$829, 'N1.3_Project_Listing'!$E$16:$E$829,'N1.3_Project_Listing'!$E308, 'N1.3_Project_Listing'!$A$16:$A$829,ET_Risk_SC_Summation[[#Headers],[132kV OHL Fittings]])</f>
        <v>0</v>
      </c>
      <c r="AZ308" s="176" cm="1">
        <f t="array" ref="AZ308">SUMIFS('N1.3_Project_Listing'!$P$16:$P$829, 'N1.3_Project_Listing'!$E$16:$E$829,'N1.3_Project_Listing'!$E308, 'N1.3_Project_Listing'!$A$16:$A$829,ET_Risk_SC_Summation[[#Headers],[132kV OHL Tower]])</f>
        <v>0</v>
      </c>
      <c r="BA308" s="176" cm="1">
        <f t="array" ref="BA308">SUMIFS('N1.3_Project_Listing'!$P$16:$P$829, 'N1.3_Project_Listing'!$E$16:$E$829,'N1.3_Project_Listing'!$E308, 'N1.3_Project_Listing'!$A$16:$A$829,ET_Risk_SC_Summation[[#Headers],[275kV Circuit Breaker]])</f>
        <v>0</v>
      </c>
      <c r="BB308" s="176" cm="1">
        <f t="array" ref="BB308">SUMIFS('N1.3_Project_Listing'!$P$16:$P$829, 'N1.3_Project_Listing'!$E$16:$E$829,'N1.3_Project_Listing'!$E308, 'N1.3_Project_Listing'!$A$16:$A$829,ET_Risk_SC_Summation[[#Headers],[275kV Transformer]])</f>
        <v>0</v>
      </c>
      <c r="BC308" s="176" cm="1">
        <f t="array" ref="BC308">SUMIFS('N1.3_Project_Listing'!$P$16:$P$829, 'N1.3_Project_Listing'!$E$16:$E$829,'N1.3_Project_Listing'!$E308, 'N1.3_Project_Listing'!$A$16:$A$829,ET_Risk_SC_Summation[[#Headers],[275kV Reactor]])</f>
        <v>0</v>
      </c>
      <c r="BD308" s="176" cm="1">
        <f t="array" ref="BD308">SUMIFS('N1.3_Project_Listing'!$P$16:$P$829, 'N1.3_Project_Listing'!$E$16:$E$829,'N1.3_Project_Listing'!$E308, 'N1.3_Project_Listing'!$A$16:$A$829,ET_Risk_SC_Summation[[#Headers],[275kV Underground Cable]])</f>
        <v>0</v>
      </c>
      <c r="BE308" s="176" cm="1">
        <f t="array" ref="BE308">SUMIFS('N1.3_Project_Listing'!$P$16:$P$829, 'N1.3_Project_Listing'!$E$16:$E$829,'N1.3_Project_Listing'!$E308, 'N1.3_Project_Listing'!$A$16:$A$829,ET_Risk_SC_Summation[[#Headers],[275kV OHL Conductor]])</f>
        <v>0</v>
      </c>
      <c r="BF308" s="176" cm="1">
        <f t="array" ref="BF308">SUMIFS('N1.3_Project_Listing'!$P$16:$P$829, 'N1.3_Project_Listing'!$E$16:$E$829,'N1.3_Project_Listing'!$E308, 'N1.3_Project_Listing'!$A$16:$A$829,ET_Risk_SC_Summation[[#Headers],[275kV OHL Fittings]])</f>
        <v>0</v>
      </c>
      <c r="BG308" s="176" cm="1">
        <f t="array" ref="BG308">SUMIFS('N1.3_Project_Listing'!$P$16:$P$829, 'N1.3_Project_Listing'!$E$16:$E$829,'N1.3_Project_Listing'!$E308, 'N1.3_Project_Listing'!$A$16:$A$829,ET_Risk_SC_Summation[[#Headers],[275kV OHL Tower]])</f>
        <v>0</v>
      </c>
      <c r="BH308" s="176" cm="1">
        <f t="array" ref="BH308">SUMIFS('N1.3_Project_Listing'!$P$16:$P$829, 'N1.3_Project_Listing'!$E$16:$E$829,'N1.3_Project_Listing'!$E308, 'N1.3_Project_Listing'!$A$16:$A$829,ET_Risk_SC_Summation[[#Headers],[400kV Circuit Breaker]])</f>
        <v>0</v>
      </c>
      <c r="BI308" s="176" cm="1">
        <f t="array" ref="BI308">SUMIFS('N1.3_Project_Listing'!$P$16:$P$829, 'N1.3_Project_Listing'!$E$16:$E$829,'N1.3_Project_Listing'!$E308, 'N1.3_Project_Listing'!$A$16:$A$829,ET_Risk_SC_Summation[[#Headers],[400kV Transformer]])</f>
        <v>0</v>
      </c>
      <c r="BJ308" s="176" cm="1">
        <f t="array" ref="BJ308">SUMIFS('N1.3_Project_Listing'!$P$16:$P$829, 'N1.3_Project_Listing'!$E$16:$E$829,'N1.3_Project_Listing'!$E308, 'N1.3_Project_Listing'!$A$16:$A$829,ET_Risk_SC_Summation[[#Headers],[400kV Reactor]])</f>
        <v>0</v>
      </c>
      <c r="BK308" s="176" cm="1">
        <f t="array" ref="BK308">SUMIFS('N1.3_Project_Listing'!$P$16:$P$829, 'N1.3_Project_Listing'!$E$16:$E$829,'N1.3_Project_Listing'!$E308, 'N1.3_Project_Listing'!$A$16:$A$829,ET_Risk_SC_Summation[[#Headers],[400kV Underground Cable]])</f>
        <v>0</v>
      </c>
      <c r="BL308" s="176" cm="1">
        <f t="array" ref="BL308">SUMIFS('N1.3_Project_Listing'!$P$16:$P$829, 'N1.3_Project_Listing'!$E$16:$E$829,'N1.3_Project_Listing'!$E308, 'N1.3_Project_Listing'!$A$16:$A$829,ET_Risk_SC_Summation[[#Headers],[400kV OHL Conductor]])</f>
        <v>0</v>
      </c>
      <c r="BM308" s="176" cm="1">
        <f t="array" ref="BM308">SUMIFS('N1.3_Project_Listing'!$P$16:$P$829, 'N1.3_Project_Listing'!$E$16:$E$829,'N1.3_Project_Listing'!$E308, 'N1.3_Project_Listing'!$A$16:$A$829,ET_Risk_SC_Summation[[#Headers],[400kV OHL Fittings]])</f>
        <v>0</v>
      </c>
      <c r="BN308" s="176" cm="1">
        <f t="array" ref="BN308">SUMIFS('N1.3_Project_Listing'!$P$16:$P$829, 'N1.3_Project_Listing'!$E$16:$E$829,'N1.3_Project_Listing'!$E308, 'N1.3_Project_Listing'!$A$16:$A$829,ET_Risk_SC_Summation[[#Headers],[400kV OHL Tower]])</f>
        <v>0</v>
      </c>
      <c r="BO308" s="177" t="str">
        <f>IF(SUM(ET_Risk_SC_Summation[[#This Row],[132kV Circuit Breaker]:[400kV OHL Tower]])=0, "n/a", INDEX(ET_Risk_SC_Summation[#Headers],1,MATCH(MAX(ET_Risk_SC_Summation[[#This Row],[132kV Circuit Breaker]:[400kV OHL Tower]]),ET_Risk_SC_Summation[[#This Row],[132kV Circuit Breaker]:[400kV OHL Tower]],0)))</f>
        <v>n/a</v>
      </c>
      <c r="BP308" s="177" t="str">
        <f>IFERROR(INDEX('N0.7_Lookup_References'!$G$77:$G$98,MATCH(ET_Risk_SC_Summation[[#This Row],[Mxx Category]],'N0.7_Lookup_References'!$F$77:$F$98,0)),"")</f>
        <v/>
      </c>
    </row>
    <row r="309" spans="1:68" ht="54">
      <c r="A309" s="160" t="str">
        <f>IFERROR(INDEX(N1.2_Intervention_Types[NARM Asset Category],MATCH('N1.3_Project_Listing'!$C309,N1.2_Intervention_Types[Intervention Type ID],0),1),"")</f>
        <v>Mains</v>
      </c>
      <c r="B309" s="160" t="str">
        <f>IF($D$2="GD",IFERROR(INDEX(N1.2_Intervention_Types[C&amp;V Asset Category (GD)],MATCH('N1.3_Project_Listing'!$C309,N1.2_Intervention_Types[Intervention Type ID],0),1),""),IFERROR(INDEX(N1.2_Intervention_Types[NARM Asset Category],MATCH('N1.3_Project_Listing'!$C309,N1.2_Intervention_Types[Intervention Type ID],0),1),""))</f>
        <v>Mains</v>
      </c>
      <c r="C309" s="67">
        <f>IFERROR(INDEX(N1.2_Intervention_Types[Intervention Type ID],MATCH('N1.3_Project_Listing'!$I309,N1.2_Intervention_Types[Intervention Type],0),1),"")</f>
        <v>1</v>
      </c>
      <c r="D309" s="160" t="str">
        <f>IFERROR(INDEX(N1.2_Intervention_Types[Intervention Category],MATCH('N1.3_Project_Listing'!$C309,N1.2_Intervention_Types[Intervention Type ID],0),1),"")</f>
        <v>Replacement</v>
      </c>
      <c r="E309" s="210" t="s">
        <v>825</v>
      </c>
      <c r="F309" s="236" t="s">
        <v>826</v>
      </c>
      <c r="G309" s="236" t="s">
        <v>206</v>
      </c>
      <c r="H309" s="236" t="s">
        <v>300</v>
      </c>
      <c r="I309" s="151" t="s">
        <v>790</v>
      </c>
      <c r="J309" s="139">
        <v>2030</v>
      </c>
      <c r="K309" s="312">
        <v>44.700100000000006</v>
      </c>
      <c r="L309" s="312">
        <v>43.806098000000006</v>
      </c>
      <c r="M309" s="312">
        <v>0</v>
      </c>
      <c r="N309" s="343">
        <v>1.2383664775500292</v>
      </c>
      <c r="O309" s="343">
        <v>0.63728774971982027</v>
      </c>
      <c r="P309" s="365">
        <v>114.92605628765337</v>
      </c>
      <c r="Q309" s="366">
        <f t="shared" si="25"/>
        <v>0.60107872783020888</v>
      </c>
      <c r="R309" s="368">
        <f t="shared" si="27"/>
        <v>44.700100000000006</v>
      </c>
      <c r="S309" s="67" t="str">
        <f>IFERROR(INDEX('N0.7_Lookup_References'!$C$13:$C$72,MATCH($A309,'N0.7_Lookup_References'!$B$13:$B$72,0)),"")</f>
        <v>km</v>
      </c>
      <c r="T309" s="338" t="str">
        <f t="shared" si="26"/>
        <v>Difference</v>
      </c>
      <c r="V309" s="358">
        <v>0</v>
      </c>
      <c r="W309" s="358">
        <v>0</v>
      </c>
      <c r="X309" s="358">
        <v>0</v>
      </c>
      <c r="Y309" s="358">
        <v>0</v>
      </c>
      <c r="Z309" s="358">
        <v>5.8614687699920738E-2</v>
      </c>
      <c r="AA309" s="358">
        <v>44.333385190121433</v>
      </c>
      <c r="AB309" s="358">
        <v>0</v>
      </c>
      <c r="AC309" s="358">
        <v>0.30810012217864974</v>
      </c>
      <c r="AD309" s="358">
        <v>0</v>
      </c>
      <c r="AE309" s="358">
        <v>0</v>
      </c>
      <c r="AF309" s="358">
        <v>43.806098000000006</v>
      </c>
      <c r="AG309" s="358">
        <v>0</v>
      </c>
      <c r="AH309" s="358">
        <v>0</v>
      </c>
      <c r="AI309" s="358">
        <v>0</v>
      </c>
      <c r="AJ309" s="358">
        <v>0</v>
      </c>
      <c r="AK309" s="358">
        <v>0</v>
      </c>
      <c r="AL309" s="358">
        <v>0</v>
      </c>
      <c r="AM309" s="358">
        <v>0</v>
      </c>
      <c r="AN309" s="358">
        <v>0</v>
      </c>
      <c r="AO309" s="358">
        <v>0</v>
      </c>
      <c r="AP309" s="63">
        <v>44.700100000000006</v>
      </c>
      <c r="AQ309" s="63">
        <v>43.806098000000006</v>
      </c>
      <c r="AR309" s="63">
        <v>-0.89400200000000041</v>
      </c>
      <c r="AT309" s="176" cm="1">
        <f t="array" ref="AT309">SUMIFS('N1.3_Project_Listing'!$P$16:$P$829, 'N1.3_Project_Listing'!$E$16:$E$829,'N1.3_Project_Listing'!$E309, 'N1.3_Project_Listing'!$A$16:$A$829,ET_Risk_SC_Summation[[#Headers],[132kV Circuit Breaker]])</f>
        <v>0</v>
      </c>
      <c r="AU309" s="176" cm="1">
        <f t="array" ref="AU309">SUMIFS('N1.3_Project_Listing'!$P$16:$P$829, 'N1.3_Project_Listing'!$E$16:$E$829,'N1.3_Project_Listing'!$E309, 'N1.3_Project_Listing'!$A$16:$A$829,ET_Risk_SC_Summation[[#Headers],[132kV Transformer]])</f>
        <v>0</v>
      </c>
      <c r="AV309" s="176" cm="1">
        <f t="array" ref="AV309">SUMIFS('N1.3_Project_Listing'!$P$16:$P$829, 'N1.3_Project_Listing'!$E$16:$E$829,'N1.3_Project_Listing'!$E309, 'N1.3_Project_Listing'!$A$16:$A$829,ET_Risk_SC_Summation[[#Headers],[132kV Reactor]])</f>
        <v>0</v>
      </c>
      <c r="AW309" s="176" cm="1">
        <f t="array" ref="AW309">SUMIFS('N1.3_Project_Listing'!$P$16:$P$829, 'N1.3_Project_Listing'!$E$16:$E$829,'N1.3_Project_Listing'!$E309, 'N1.3_Project_Listing'!$A$16:$A$829,ET_Risk_SC_Summation[[#Headers],[132kV Underground Cable]])</f>
        <v>0</v>
      </c>
      <c r="AX309" s="176" cm="1">
        <f t="array" ref="AX309">SUMIFS('N1.3_Project_Listing'!$P$16:$P$829, 'N1.3_Project_Listing'!$E$16:$E$829,'N1.3_Project_Listing'!$E309, 'N1.3_Project_Listing'!$A$16:$A$829,ET_Risk_SC_Summation[[#Headers],[132kV OHL Conductor]])</f>
        <v>0</v>
      </c>
      <c r="AY309" s="176" cm="1">
        <f t="array" ref="AY309">SUMIFS('N1.3_Project_Listing'!$P$16:$P$829, 'N1.3_Project_Listing'!$E$16:$E$829,'N1.3_Project_Listing'!$E309, 'N1.3_Project_Listing'!$A$16:$A$829,ET_Risk_SC_Summation[[#Headers],[132kV OHL Fittings]])</f>
        <v>0</v>
      </c>
      <c r="AZ309" s="176" cm="1">
        <f t="array" ref="AZ309">SUMIFS('N1.3_Project_Listing'!$P$16:$P$829, 'N1.3_Project_Listing'!$E$16:$E$829,'N1.3_Project_Listing'!$E309, 'N1.3_Project_Listing'!$A$16:$A$829,ET_Risk_SC_Summation[[#Headers],[132kV OHL Tower]])</f>
        <v>0</v>
      </c>
      <c r="BA309" s="176" cm="1">
        <f t="array" ref="BA309">SUMIFS('N1.3_Project_Listing'!$P$16:$P$829, 'N1.3_Project_Listing'!$E$16:$E$829,'N1.3_Project_Listing'!$E309, 'N1.3_Project_Listing'!$A$16:$A$829,ET_Risk_SC_Summation[[#Headers],[275kV Circuit Breaker]])</f>
        <v>0</v>
      </c>
      <c r="BB309" s="176" cm="1">
        <f t="array" ref="BB309">SUMIFS('N1.3_Project_Listing'!$P$16:$P$829, 'N1.3_Project_Listing'!$E$16:$E$829,'N1.3_Project_Listing'!$E309, 'N1.3_Project_Listing'!$A$16:$A$829,ET_Risk_SC_Summation[[#Headers],[275kV Transformer]])</f>
        <v>0</v>
      </c>
      <c r="BC309" s="176" cm="1">
        <f t="array" ref="BC309">SUMIFS('N1.3_Project_Listing'!$P$16:$P$829, 'N1.3_Project_Listing'!$E$16:$E$829,'N1.3_Project_Listing'!$E309, 'N1.3_Project_Listing'!$A$16:$A$829,ET_Risk_SC_Summation[[#Headers],[275kV Reactor]])</f>
        <v>0</v>
      </c>
      <c r="BD309" s="176" cm="1">
        <f t="array" ref="BD309">SUMIFS('N1.3_Project_Listing'!$P$16:$P$829, 'N1.3_Project_Listing'!$E$16:$E$829,'N1.3_Project_Listing'!$E309, 'N1.3_Project_Listing'!$A$16:$A$829,ET_Risk_SC_Summation[[#Headers],[275kV Underground Cable]])</f>
        <v>0</v>
      </c>
      <c r="BE309" s="176" cm="1">
        <f t="array" ref="BE309">SUMIFS('N1.3_Project_Listing'!$P$16:$P$829, 'N1.3_Project_Listing'!$E$16:$E$829,'N1.3_Project_Listing'!$E309, 'N1.3_Project_Listing'!$A$16:$A$829,ET_Risk_SC_Summation[[#Headers],[275kV OHL Conductor]])</f>
        <v>0</v>
      </c>
      <c r="BF309" s="176" cm="1">
        <f t="array" ref="BF309">SUMIFS('N1.3_Project_Listing'!$P$16:$P$829, 'N1.3_Project_Listing'!$E$16:$E$829,'N1.3_Project_Listing'!$E309, 'N1.3_Project_Listing'!$A$16:$A$829,ET_Risk_SC_Summation[[#Headers],[275kV OHL Fittings]])</f>
        <v>0</v>
      </c>
      <c r="BG309" s="176" cm="1">
        <f t="array" ref="BG309">SUMIFS('N1.3_Project_Listing'!$P$16:$P$829, 'N1.3_Project_Listing'!$E$16:$E$829,'N1.3_Project_Listing'!$E309, 'N1.3_Project_Listing'!$A$16:$A$829,ET_Risk_SC_Summation[[#Headers],[275kV OHL Tower]])</f>
        <v>0</v>
      </c>
      <c r="BH309" s="176" cm="1">
        <f t="array" ref="BH309">SUMIFS('N1.3_Project_Listing'!$P$16:$P$829, 'N1.3_Project_Listing'!$E$16:$E$829,'N1.3_Project_Listing'!$E309, 'N1.3_Project_Listing'!$A$16:$A$829,ET_Risk_SC_Summation[[#Headers],[400kV Circuit Breaker]])</f>
        <v>0</v>
      </c>
      <c r="BI309" s="176" cm="1">
        <f t="array" ref="BI309">SUMIFS('N1.3_Project_Listing'!$P$16:$P$829, 'N1.3_Project_Listing'!$E$16:$E$829,'N1.3_Project_Listing'!$E309, 'N1.3_Project_Listing'!$A$16:$A$829,ET_Risk_SC_Summation[[#Headers],[400kV Transformer]])</f>
        <v>0</v>
      </c>
      <c r="BJ309" s="176" cm="1">
        <f t="array" ref="BJ309">SUMIFS('N1.3_Project_Listing'!$P$16:$P$829, 'N1.3_Project_Listing'!$E$16:$E$829,'N1.3_Project_Listing'!$E309, 'N1.3_Project_Listing'!$A$16:$A$829,ET_Risk_SC_Summation[[#Headers],[400kV Reactor]])</f>
        <v>0</v>
      </c>
      <c r="BK309" s="176" cm="1">
        <f t="array" ref="BK309">SUMIFS('N1.3_Project_Listing'!$P$16:$P$829, 'N1.3_Project_Listing'!$E$16:$E$829,'N1.3_Project_Listing'!$E309, 'N1.3_Project_Listing'!$A$16:$A$829,ET_Risk_SC_Summation[[#Headers],[400kV Underground Cable]])</f>
        <v>0</v>
      </c>
      <c r="BL309" s="176" cm="1">
        <f t="array" ref="BL309">SUMIFS('N1.3_Project_Listing'!$P$16:$P$829, 'N1.3_Project_Listing'!$E$16:$E$829,'N1.3_Project_Listing'!$E309, 'N1.3_Project_Listing'!$A$16:$A$829,ET_Risk_SC_Summation[[#Headers],[400kV OHL Conductor]])</f>
        <v>0</v>
      </c>
      <c r="BM309" s="176" cm="1">
        <f t="array" ref="BM309">SUMIFS('N1.3_Project_Listing'!$P$16:$P$829, 'N1.3_Project_Listing'!$E$16:$E$829,'N1.3_Project_Listing'!$E309, 'N1.3_Project_Listing'!$A$16:$A$829,ET_Risk_SC_Summation[[#Headers],[400kV OHL Fittings]])</f>
        <v>0</v>
      </c>
      <c r="BN309" s="176" cm="1">
        <f t="array" ref="BN309">SUMIFS('N1.3_Project_Listing'!$P$16:$P$829, 'N1.3_Project_Listing'!$E$16:$E$829,'N1.3_Project_Listing'!$E309, 'N1.3_Project_Listing'!$A$16:$A$829,ET_Risk_SC_Summation[[#Headers],[400kV OHL Tower]])</f>
        <v>0</v>
      </c>
      <c r="BO309" s="177" t="str">
        <f>IF(SUM(ET_Risk_SC_Summation[[#This Row],[132kV Circuit Breaker]:[400kV OHL Tower]])=0, "n/a", INDEX(ET_Risk_SC_Summation[#Headers],1,MATCH(MAX(ET_Risk_SC_Summation[[#This Row],[132kV Circuit Breaker]:[400kV OHL Tower]]),ET_Risk_SC_Summation[[#This Row],[132kV Circuit Breaker]:[400kV OHL Tower]],0)))</f>
        <v>n/a</v>
      </c>
      <c r="BP309" s="177" t="str">
        <f>IFERROR(INDEX('N0.7_Lookup_References'!$G$77:$G$98,MATCH(ET_Risk_SC_Summation[[#This Row],[Mxx Category]],'N0.7_Lookup_References'!$F$77:$F$98,0)),"")</f>
        <v/>
      </c>
    </row>
    <row r="310" spans="1:68" ht="54">
      <c r="A310" s="160" t="str">
        <f>IFERROR(INDEX(N1.2_Intervention_Types[NARM Asset Category],MATCH('N1.3_Project_Listing'!$C310,N1.2_Intervention_Types[Intervention Type ID],0),1),"")</f>
        <v>Mains</v>
      </c>
      <c r="B310" s="160" t="str">
        <f>IF($D$2="GD",IFERROR(INDEX(N1.2_Intervention_Types[C&amp;V Asset Category (GD)],MATCH('N1.3_Project_Listing'!$C310,N1.2_Intervention_Types[Intervention Type ID],0),1),""),IFERROR(INDEX(N1.2_Intervention_Types[NARM Asset Category],MATCH('N1.3_Project_Listing'!$C310,N1.2_Intervention_Types[Intervention Type ID],0),1),""))</f>
        <v>Mains</v>
      </c>
      <c r="C310" s="67">
        <f>IFERROR(INDEX(N1.2_Intervention_Types[Intervention Type ID],MATCH('N1.3_Project_Listing'!$I310,N1.2_Intervention_Types[Intervention Type],0),1),"")</f>
        <v>1</v>
      </c>
      <c r="D310" s="160" t="str">
        <f>IFERROR(INDEX(N1.2_Intervention_Types[Intervention Category],MATCH('N1.3_Project_Listing'!$C310,N1.2_Intervention_Types[Intervention Type ID],0),1),"")</f>
        <v>Replacement</v>
      </c>
      <c r="E310" s="210" t="s">
        <v>825</v>
      </c>
      <c r="F310" s="236" t="s">
        <v>826</v>
      </c>
      <c r="G310" s="236" t="s">
        <v>206</v>
      </c>
      <c r="H310" s="236" t="s">
        <v>300</v>
      </c>
      <c r="I310" s="151" t="s">
        <v>790</v>
      </c>
      <c r="J310" s="139">
        <v>2031</v>
      </c>
      <c r="K310" s="312">
        <v>44.700100000000006</v>
      </c>
      <c r="L310" s="312">
        <v>43.806098000000006</v>
      </c>
      <c r="M310" s="312">
        <v>0</v>
      </c>
      <c r="N310" s="343">
        <v>1.2383664775500292</v>
      </c>
      <c r="O310" s="343">
        <v>0.63728774971982027</v>
      </c>
      <c r="P310" s="365">
        <v>114.92605628765337</v>
      </c>
      <c r="Q310" s="366">
        <f t="shared" si="25"/>
        <v>0.60107872783020888</v>
      </c>
      <c r="R310" s="368">
        <f t="shared" si="27"/>
        <v>44.700100000000006</v>
      </c>
      <c r="S310" s="67" t="str">
        <f>IFERROR(INDEX('N0.7_Lookup_References'!$C$13:$C$72,MATCH($A310,'N0.7_Lookup_References'!$B$13:$B$72,0)),"")</f>
        <v>km</v>
      </c>
      <c r="T310" s="338" t="str">
        <f t="shared" si="26"/>
        <v>Difference</v>
      </c>
      <c r="V310" s="358">
        <v>0</v>
      </c>
      <c r="W310" s="358">
        <v>0</v>
      </c>
      <c r="X310" s="358">
        <v>0</v>
      </c>
      <c r="Y310" s="358">
        <v>0</v>
      </c>
      <c r="Z310" s="358">
        <v>5.8614687699920738E-2</v>
      </c>
      <c r="AA310" s="358">
        <v>44.333385190121433</v>
      </c>
      <c r="AB310" s="358">
        <v>0</v>
      </c>
      <c r="AC310" s="358">
        <v>0.30810012217864974</v>
      </c>
      <c r="AD310" s="358">
        <v>0</v>
      </c>
      <c r="AE310" s="358">
        <v>0</v>
      </c>
      <c r="AF310" s="358">
        <v>43.806098000000006</v>
      </c>
      <c r="AG310" s="358">
        <v>0</v>
      </c>
      <c r="AH310" s="358">
        <v>0</v>
      </c>
      <c r="AI310" s="358">
        <v>0</v>
      </c>
      <c r="AJ310" s="358">
        <v>0</v>
      </c>
      <c r="AK310" s="358">
        <v>0</v>
      </c>
      <c r="AL310" s="358">
        <v>0</v>
      </c>
      <c r="AM310" s="358">
        <v>0</v>
      </c>
      <c r="AN310" s="358">
        <v>0</v>
      </c>
      <c r="AO310" s="358">
        <v>0</v>
      </c>
      <c r="AP310" s="63">
        <v>44.700100000000006</v>
      </c>
      <c r="AQ310" s="63">
        <v>43.806098000000006</v>
      </c>
      <c r="AR310" s="63">
        <v>-0.89400200000000041</v>
      </c>
      <c r="AT310" s="176" cm="1">
        <f t="array" ref="AT310">SUMIFS('N1.3_Project_Listing'!$P$16:$P$829, 'N1.3_Project_Listing'!$E$16:$E$829,'N1.3_Project_Listing'!$E310, 'N1.3_Project_Listing'!$A$16:$A$829,ET_Risk_SC_Summation[[#Headers],[132kV Circuit Breaker]])</f>
        <v>0</v>
      </c>
      <c r="AU310" s="176" cm="1">
        <f t="array" ref="AU310">SUMIFS('N1.3_Project_Listing'!$P$16:$P$829, 'N1.3_Project_Listing'!$E$16:$E$829,'N1.3_Project_Listing'!$E310, 'N1.3_Project_Listing'!$A$16:$A$829,ET_Risk_SC_Summation[[#Headers],[132kV Transformer]])</f>
        <v>0</v>
      </c>
      <c r="AV310" s="176" cm="1">
        <f t="array" ref="AV310">SUMIFS('N1.3_Project_Listing'!$P$16:$P$829, 'N1.3_Project_Listing'!$E$16:$E$829,'N1.3_Project_Listing'!$E310, 'N1.3_Project_Listing'!$A$16:$A$829,ET_Risk_SC_Summation[[#Headers],[132kV Reactor]])</f>
        <v>0</v>
      </c>
      <c r="AW310" s="176" cm="1">
        <f t="array" ref="AW310">SUMIFS('N1.3_Project_Listing'!$P$16:$P$829, 'N1.3_Project_Listing'!$E$16:$E$829,'N1.3_Project_Listing'!$E310, 'N1.3_Project_Listing'!$A$16:$A$829,ET_Risk_SC_Summation[[#Headers],[132kV Underground Cable]])</f>
        <v>0</v>
      </c>
      <c r="AX310" s="176" cm="1">
        <f t="array" ref="AX310">SUMIFS('N1.3_Project_Listing'!$P$16:$P$829, 'N1.3_Project_Listing'!$E$16:$E$829,'N1.3_Project_Listing'!$E310, 'N1.3_Project_Listing'!$A$16:$A$829,ET_Risk_SC_Summation[[#Headers],[132kV OHL Conductor]])</f>
        <v>0</v>
      </c>
      <c r="AY310" s="176" cm="1">
        <f t="array" ref="AY310">SUMIFS('N1.3_Project_Listing'!$P$16:$P$829, 'N1.3_Project_Listing'!$E$16:$E$829,'N1.3_Project_Listing'!$E310, 'N1.3_Project_Listing'!$A$16:$A$829,ET_Risk_SC_Summation[[#Headers],[132kV OHL Fittings]])</f>
        <v>0</v>
      </c>
      <c r="AZ310" s="176" cm="1">
        <f t="array" ref="AZ310">SUMIFS('N1.3_Project_Listing'!$P$16:$P$829, 'N1.3_Project_Listing'!$E$16:$E$829,'N1.3_Project_Listing'!$E310, 'N1.3_Project_Listing'!$A$16:$A$829,ET_Risk_SC_Summation[[#Headers],[132kV OHL Tower]])</f>
        <v>0</v>
      </c>
      <c r="BA310" s="176" cm="1">
        <f t="array" ref="BA310">SUMIFS('N1.3_Project_Listing'!$P$16:$P$829, 'N1.3_Project_Listing'!$E$16:$E$829,'N1.3_Project_Listing'!$E310, 'N1.3_Project_Listing'!$A$16:$A$829,ET_Risk_SC_Summation[[#Headers],[275kV Circuit Breaker]])</f>
        <v>0</v>
      </c>
      <c r="BB310" s="176" cm="1">
        <f t="array" ref="BB310">SUMIFS('N1.3_Project_Listing'!$P$16:$P$829, 'N1.3_Project_Listing'!$E$16:$E$829,'N1.3_Project_Listing'!$E310, 'N1.3_Project_Listing'!$A$16:$A$829,ET_Risk_SC_Summation[[#Headers],[275kV Transformer]])</f>
        <v>0</v>
      </c>
      <c r="BC310" s="176" cm="1">
        <f t="array" ref="BC310">SUMIFS('N1.3_Project_Listing'!$P$16:$P$829, 'N1.3_Project_Listing'!$E$16:$E$829,'N1.3_Project_Listing'!$E310, 'N1.3_Project_Listing'!$A$16:$A$829,ET_Risk_SC_Summation[[#Headers],[275kV Reactor]])</f>
        <v>0</v>
      </c>
      <c r="BD310" s="176" cm="1">
        <f t="array" ref="BD310">SUMIFS('N1.3_Project_Listing'!$P$16:$P$829, 'N1.3_Project_Listing'!$E$16:$E$829,'N1.3_Project_Listing'!$E310, 'N1.3_Project_Listing'!$A$16:$A$829,ET_Risk_SC_Summation[[#Headers],[275kV Underground Cable]])</f>
        <v>0</v>
      </c>
      <c r="BE310" s="176" cm="1">
        <f t="array" ref="BE310">SUMIFS('N1.3_Project_Listing'!$P$16:$P$829, 'N1.3_Project_Listing'!$E$16:$E$829,'N1.3_Project_Listing'!$E310, 'N1.3_Project_Listing'!$A$16:$A$829,ET_Risk_SC_Summation[[#Headers],[275kV OHL Conductor]])</f>
        <v>0</v>
      </c>
      <c r="BF310" s="176" cm="1">
        <f t="array" ref="BF310">SUMIFS('N1.3_Project_Listing'!$P$16:$P$829, 'N1.3_Project_Listing'!$E$16:$E$829,'N1.3_Project_Listing'!$E310, 'N1.3_Project_Listing'!$A$16:$A$829,ET_Risk_SC_Summation[[#Headers],[275kV OHL Fittings]])</f>
        <v>0</v>
      </c>
      <c r="BG310" s="176" cm="1">
        <f t="array" ref="BG310">SUMIFS('N1.3_Project_Listing'!$P$16:$P$829, 'N1.3_Project_Listing'!$E$16:$E$829,'N1.3_Project_Listing'!$E310, 'N1.3_Project_Listing'!$A$16:$A$829,ET_Risk_SC_Summation[[#Headers],[275kV OHL Tower]])</f>
        <v>0</v>
      </c>
      <c r="BH310" s="176" cm="1">
        <f t="array" ref="BH310">SUMIFS('N1.3_Project_Listing'!$P$16:$P$829, 'N1.3_Project_Listing'!$E$16:$E$829,'N1.3_Project_Listing'!$E310, 'N1.3_Project_Listing'!$A$16:$A$829,ET_Risk_SC_Summation[[#Headers],[400kV Circuit Breaker]])</f>
        <v>0</v>
      </c>
      <c r="BI310" s="176" cm="1">
        <f t="array" ref="BI310">SUMIFS('N1.3_Project_Listing'!$P$16:$P$829, 'N1.3_Project_Listing'!$E$16:$E$829,'N1.3_Project_Listing'!$E310, 'N1.3_Project_Listing'!$A$16:$A$829,ET_Risk_SC_Summation[[#Headers],[400kV Transformer]])</f>
        <v>0</v>
      </c>
      <c r="BJ310" s="176" cm="1">
        <f t="array" ref="BJ310">SUMIFS('N1.3_Project_Listing'!$P$16:$P$829, 'N1.3_Project_Listing'!$E$16:$E$829,'N1.3_Project_Listing'!$E310, 'N1.3_Project_Listing'!$A$16:$A$829,ET_Risk_SC_Summation[[#Headers],[400kV Reactor]])</f>
        <v>0</v>
      </c>
      <c r="BK310" s="176" cm="1">
        <f t="array" ref="BK310">SUMIFS('N1.3_Project_Listing'!$P$16:$P$829, 'N1.3_Project_Listing'!$E$16:$E$829,'N1.3_Project_Listing'!$E310, 'N1.3_Project_Listing'!$A$16:$A$829,ET_Risk_SC_Summation[[#Headers],[400kV Underground Cable]])</f>
        <v>0</v>
      </c>
      <c r="BL310" s="176" cm="1">
        <f t="array" ref="BL310">SUMIFS('N1.3_Project_Listing'!$P$16:$P$829, 'N1.3_Project_Listing'!$E$16:$E$829,'N1.3_Project_Listing'!$E310, 'N1.3_Project_Listing'!$A$16:$A$829,ET_Risk_SC_Summation[[#Headers],[400kV OHL Conductor]])</f>
        <v>0</v>
      </c>
      <c r="BM310" s="176" cm="1">
        <f t="array" ref="BM310">SUMIFS('N1.3_Project_Listing'!$P$16:$P$829, 'N1.3_Project_Listing'!$E$16:$E$829,'N1.3_Project_Listing'!$E310, 'N1.3_Project_Listing'!$A$16:$A$829,ET_Risk_SC_Summation[[#Headers],[400kV OHL Fittings]])</f>
        <v>0</v>
      </c>
      <c r="BN310" s="176" cm="1">
        <f t="array" ref="BN310">SUMIFS('N1.3_Project_Listing'!$P$16:$P$829, 'N1.3_Project_Listing'!$E$16:$E$829,'N1.3_Project_Listing'!$E310, 'N1.3_Project_Listing'!$A$16:$A$829,ET_Risk_SC_Summation[[#Headers],[400kV OHL Tower]])</f>
        <v>0</v>
      </c>
      <c r="BO310" s="177" t="str">
        <f>IF(SUM(ET_Risk_SC_Summation[[#This Row],[132kV Circuit Breaker]:[400kV OHL Tower]])=0, "n/a", INDEX(ET_Risk_SC_Summation[#Headers],1,MATCH(MAX(ET_Risk_SC_Summation[[#This Row],[132kV Circuit Breaker]:[400kV OHL Tower]]),ET_Risk_SC_Summation[[#This Row],[132kV Circuit Breaker]:[400kV OHL Tower]],0)))</f>
        <v>n/a</v>
      </c>
      <c r="BP310" s="177" t="str">
        <f>IFERROR(INDEX('N0.7_Lookup_References'!$G$77:$G$98,MATCH(ET_Risk_SC_Summation[[#This Row],[Mxx Category]],'N0.7_Lookup_References'!$F$77:$F$98,0)),"")</f>
        <v/>
      </c>
    </row>
    <row r="311" spans="1:68" ht="54">
      <c r="A311" s="160" t="str">
        <f>IFERROR(INDEX(N1.2_Intervention_Types[NARM Asset Category],MATCH('N1.3_Project_Listing'!$C311,N1.2_Intervention_Types[Intervention Type ID],0),1),"")</f>
        <v>Mains</v>
      </c>
      <c r="B311" s="160" t="str">
        <f>IF($D$2="GD",IFERROR(INDEX(N1.2_Intervention_Types[C&amp;V Asset Category (GD)],MATCH('N1.3_Project_Listing'!$C311,N1.2_Intervention_Types[Intervention Type ID],0),1),""),IFERROR(INDEX(N1.2_Intervention_Types[NARM Asset Category],MATCH('N1.3_Project_Listing'!$C311,N1.2_Intervention_Types[Intervention Type ID],0),1),""))</f>
        <v>Mains</v>
      </c>
      <c r="C311" s="67">
        <f>IFERROR(INDEX(N1.2_Intervention_Types[Intervention Type ID],MATCH('N1.3_Project_Listing'!$I311,N1.2_Intervention_Types[Intervention Type],0),1),"")</f>
        <v>1</v>
      </c>
      <c r="D311" s="160" t="str">
        <f>IFERROR(INDEX(N1.2_Intervention_Types[Intervention Category],MATCH('N1.3_Project_Listing'!$C311,N1.2_Intervention_Types[Intervention Type ID],0),1),"")</f>
        <v>Replacement</v>
      </c>
      <c r="E311" s="210" t="s">
        <v>827</v>
      </c>
      <c r="F311" s="236" t="s">
        <v>828</v>
      </c>
      <c r="G311" s="236" t="s">
        <v>181</v>
      </c>
      <c r="H311" s="236" t="s">
        <v>300</v>
      </c>
      <c r="I311" s="151" t="s">
        <v>790</v>
      </c>
      <c r="J311" s="139">
        <v>2027</v>
      </c>
      <c r="K311" s="312">
        <v>27.879999999999978</v>
      </c>
      <c r="L311" s="312">
        <v>27.322399999999977</v>
      </c>
      <c r="M311" s="312">
        <v>0</v>
      </c>
      <c r="N311" s="343">
        <v>0.90110578261733032</v>
      </c>
      <c r="O311" s="343">
        <v>0.32166913858943363</v>
      </c>
      <c r="P311" s="365">
        <v>45.548679619696152</v>
      </c>
      <c r="Q311" s="366">
        <f t="shared" si="25"/>
        <v>0.57943664402789663</v>
      </c>
      <c r="R311" s="368">
        <f t="shared" si="27"/>
        <v>27.879999999999978</v>
      </c>
      <c r="S311" s="67" t="str">
        <f>IFERROR(INDEX('N0.7_Lookup_References'!$C$13:$C$72,MATCH($A311,'N0.7_Lookup_References'!$B$13:$B$72,0)),"")</f>
        <v>km</v>
      </c>
      <c r="T311" s="338" t="str">
        <f t="shared" si="26"/>
        <v>Difference</v>
      </c>
      <c r="V311" s="358">
        <v>0</v>
      </c>
      <c r="W311" s="358">
        <v>0</v>
      </c>
      <c r="X311" s="358">
        <v>0</v>
      </c>
      <c r="Y311" s="358">
        <v>0</v>
      </c>
      <c r="Z311" s="358">
        <v>0</v>
      </c>
      <c r="AA311" s="358">
        <v>5.4662782062069863E-2</v>
      </c>
      <c r="AB311" s="358">
        <v>0</v>
      </c>
      <c r="AC311" s="358">
        <v>23.980828254432339</v>
      </c>
      <c r="AD311" s="358">
        <v>0</v>
      </c>
      <c r="AE311" s="358">
        <v>3.8445089635055694</v>
      </c>
      <c r="AF311" s="358">
        <v>27.322399999999977</v>
      </c>
      <c r="AG311" s="358">
        <v>0</v>
      </c>
      <c r="AH311" s="358">
        <v>0</v>
      </c>
      <c r="AI311" s="358">
        <v>0</v>
      </c>
      <c r="AJ311" s="358">
        <v>0</v>
      </c>
      <c r="AK311" s="358">
        <v>0</v>
      </c>
      <c r="AL311" s="358">
        <v>0</v>
      </c>
      <c r="AM311" s="358">
        <v>0</v>
      </c>
      <c r="AN311" s="358">
        <v>0</v>
      </c>
      <c r="AO311" s="358">
        <v>0</v>
      </c>
      <c r="AP311" s="63">
        <v>27.879999999999978</v>
      </c>
      <c r="AQ311" s="63">
        <v>27.322399999999977</v>
      </c>
      <c r="AR311" s="63">
        <v>-0.55760000000000076</v>
      </c>
      <c r="AT311" s="176" cm="1">
        <f t="array" ref="AT311">SUMIFS('N1.3_Project_Listing'!$P$16:$P$829, 'N1.3_Project_Listing'!$E$16:$E$829,'N1.3_Project_Listing'!$E311, 'N1.3_Project_Listing'!$A$16:$A$829,ET_Risk_SC_Summation[[#Headers],[132kV Circuit Breaker]])</f>
        <v>0</v>
      </c>
      <c r="AU311" s="176" cm="1">
        <f t="array" ref="AU311">SUMIFS('N1.3_Project_Listing'!$P$16:$P$829, 'N1.3_Project_Listing'!$E$16:$E$829,'N1.3_Project_Listing'!$E311, 'N1.3_Project_Listing'!$A$16:$A$829,ET_Risk_SC_Summation[[#Headers],[132kV Transformer]])</f>
        <v>0</v>
      </c>
      <c r="AV311" s="176" cm="1">
        <f t="array" ref="AV311">SUMIFS('N1.3_Project_Listing'!$P$16:$P$829, 'N1.3_Project_Listing'!$E$16:$E$829,'N1.3_Project_Listing'!$E311, 'N1.3_Project_Listing'!$A$16:$A$829,ET_Risk_SC_Summation[[#Headers],[132kV Reactor]])</f>
        <v>0</v>
      </c>
      <c r="AW311" s="176" cm="1">
        <f t="array" ref="AW311">SUMIFS('N1.3_Project_Listing'!$P$16:$P$829, 'N1.3_Project_Listing'!$E$16:$E$829,'N1.3_Project_Listing'!$E311, 'N1.3_Project_Listing'!$A$16:$A$829,ET_Risk_SC_Summation[[#Headers],[132kV Underground Cable]])</f>
        <v>0</v>
      </c>
      <c r="AX311" s="176" cm="1">
        <f t="array" ref="AX311">SUMIFS('N1.3_Project_Listing'!$P$16:$P$829, 'N1.3_Project_Listing'!$E$16:$E$829,'N1.3_Project_Listing'!$E311, 'N1.3_Project_Listing'!$A$16:$A$829,ET_Risk_SC_Summation[[#Headers],[132kV OHL Conductor]])</f>
        <v>0</v>
      </c>
      <c r="AY311" s="176" cm="1">
        <f t="array" ref="AY311">SUMIFS('N1.3_Project_Listing'!$P$16:$P$829, 'N1.3_Project_Listing'!$E$16:$E$829,'N1.3_Project_Listing'!$E311, 'N1.3_Project_Listing'!$A$16:$A$829,ET_Risk_SC_Summation[[#Headers],[132kV OHL Fittings]])</f>
        <v>0</v>
      </c>
      <c r="AZ311" s="176" cm="1">
        <f t="array" ref="AZ311">SUMIFS('N1.3_Project_Listing'!$P$16:$P$829, 'N1.3_Project_Listing'!$E$16:$E$829,'N1.3_Project_Listing'!$E311, 'N1.3_Project_Listing'!$A$16:$A$829,ET_Risk_SC_Summation[[#Headers],[132kV OHL Tower]])</f>
        <v>0</v>
      </c>
      <c r="BA311" s="176" cm="1">
        <f t="array" ref="BA311">SUMIFS('N1.3_Project_Listing'!$P$16:$P$829, 'N1.3_Project_Listing'!$E$16:$E$829,'N1.3_Project_Listing'!$E311, 'N1.3_Project_Listing'!$A$16:$A$829,ET_Risk_SC_Summation[[#Headers],[275kV Circuit Breaker]])</f>
        <v>0</v>
      </c>
      <c r="BB311" s="176" cm="1">
        <f t="array" ref="BB311">SUMIFS('N1.3_Project_Listing'!$P$16:$P$829, 'N1.3_Project_Listing'!$E$16:$E$829,'N1.3_Project_Listing'!$E311, 'N1.3_Project_Listing'!$A$16:$A$829,ET_Risk_SC_Summation[[#Headers],[275kV Transformer]])</f>
        <v>0</v>
      </c>
      <c r="BC311" s="176" cm="1">
        <f t="array" ref="BC311">SUMIFS('N1.3_Project_Listing'!$P$16:$P$829, 'N1.3_Project_Listing'!$E$16:$E$829,'N1.3_Project_Listing'!$E311, 'N1.3_Project_Listing'!$A$16:$A$829,ET_Risk_SC_Summation[[#Headers],[275kV Reactor]])</f>
        <v>0</v>
      </c>
      <c r="BD311" s="176" cm="1">
        <f t="array" ref="BD311">SUMIFS('N1.3_Project_Listing'!$P$16:$P$829, 'N1.3_Project_Listing'!$E$16:$E$829,'N1.3_Project_Listing'!$E311, 'N1.3_Project_Listing'!$A$16:$A$829,ET_Risk_SC_Summation[[#Headers],[275kV Underground Cable]])</f>
        <v>0</v>
      </c>
      <c r="BE311" s="176" cm="1">
        <f t="array" ref="BE311">SUMIFS('N1.3_Project_Listing'!$P$16:$P$829, 'N1.3_Project_Listing'!$E$16:$E$829,'N1.3_Project_Listing'!$E311, 'N1.3_Project_Listing'!$A$16:$A$829,ET_Risk_SC_Summation[[#Headers],[275kV OHL Conductor]])</f>
        <v>0</v>
      </c>
      <c r="BF311" s="176" cm="1">
        <f t="array" ref="BF311">SUMIFS('N1.3_Project_Listing'!$P$16:$P$829, 'N1.3_Project_Listing'!$E$16:$E$829,'N1.3_Project_Listing'!$E311, 'N1.3_Project_Listing'!$A$16:$A$829,ET_Risk_SC_Summation[[#Headers],[275kV OHL Fittings]])</f>
        <v>0</v>
      </c>
      <c r="BG311" s="176" cm="1">
        <f t="array" ref="BG311">SUMIFS('N1.3_Project_Listing'!$P$16:$P$829, 'N1.3_Project_Listing'!$E$16:$E$829,'N1.3_Project_Listing'!$E311, 'N1.3_Project_Listing'!$A$16:$A$829,ET_Risk_SC_Summation[[#Headers],[275kV OHL Tower]])</f>
        <v>0</v>
      </c>
      <c r="BH311" s="176" cm="1">
        <f t="array" ref="BH311">SUMIFS('N1.3_Project_Listing'!$P$16:$P$829, 'N1.3_Project_Listing'!$E$16:$E$829,'N1.3_Project_Listing'!$E311, 'N1.3_Project_Listing'!$A$16:$A$829,ET_Risk_SC_Summation[[#Headers],[400kV Circuit Breaker]])</f>
        <v>0</v>
      </c>
      <c r="BI311" s="176" cm="1">
        <f t="array" ref="BI311">SUMIFS('N1.3_Project_Listing'!$P$16:$P$829, 'N1.3_Project_Listing'!$E$16:$E$829,'N1.3_Project_Listing'!$E311, 'N1.3_Project_Listing'!$A$16:$A$829,ET_Risk_SC_Summation[[#Headers],[400kV Transformer]])</f>
        <v>0</v>
      </c>
      <c r="BJ311" s="176" cm="1">
        <f t="array" ref="BJ311">SUMIFS('N1.3_Project_Listing'!$P$16:$P$829, 'N1.3_Project_Listing'!$E$16:$E$829,'N1.3_Project_Listing'!$E311, 'N1.3_Project_Listing'!$A$16:$A$829,ET_Risk_SC_Summation[[#Headers],[400kV Reactor]])</f>
        <v>0</v>
      </c>
      <c r="BK311" s="176" cm="1">
        <f t="array" ref="BK311">SUMIFS('N1.3_Project_Listing'!$P$16:$P$829, 'N1.3_Project_Listing'!$E$16:$E$829,'N1.3_Project_Listing'!$E311, 'N1.3_Project_Listing'!$A$16:$A$829,ET_Risk_SC_Summation[[#Headers],[400kV Underground Cable]])</f>
        <v>0</v>
      </c>
      <c r="BL311" s="176" cm="1">
        <f t="array" ref="BL311">SUMIFS('N1.3_Project_Listing'!$P$16:$P$829, 'N1.3_Project_Listing'!$E$16:$E$829,'N1.3_Project_Listing'!$E311, 'N1.3_Project_Listing'!$A$16:$A$829,ET_Risk_SC_Summation[[#Headers],[400kV OHL Conductor]])</f>
        <v>0</v>
      </c>
      <c r="BM311" s="176" cm="1">
        <f t="array" ref="BM311">SUMIFS('N1.3_Project_Listing'!$P$16:$P$829, 'N1.3_Project_Listing'!$E$16:$E$829,'N1.3_Project_Listing'!$E311, 'N1.3_Project_Listing'!$A$16:$A$829,ET_Risk_SC_Summation[[#Headers],[400kV OHL Fittings]])</f>
        <v>0</v>
      </c>
      <c r="BN311" s="176" cm="1">
        <f t="array" ref="BN311">SUMIFS('N1.3_Project_Listing'!$P$16:$P$829, 'N1.3_Project_Listing'!$E$16:$E$829,'N1.3_Project_Listing'!$E311, 'N1.3_Project_Listing'!$A$16:$A$829,ET_Risk_SC_Summation[[#Headers],[400kV OHL Tower]])</f>
        <v>0</v>
      </c>
      <c r="BO311" s="177" t="str">
        <f>IF(SUM(ET_Risk_SC_Summation[[#This Row],[132kV Circuit Breaker]:[400kV OHL Tower]])=0, "n/a", INDEX(ET_Risk_SC_Summation[#Headers],1,MATCH(MAX(ET_Risk_SC_Summation[[#This Row],[132kV Circuit Breaker]:[400kV OHL Tower]]),ET_Risk_SC_Summation[[#This Row],[132kV Circuit Breaker]:[400kV OHL Tower]],0)))</f>
        <v>n/a</v>
      </c>
      <c r="BP311" s="177" t="str">
        <f>IFERROR(INDEX('N0.7_Lookup_References'!$G$77:$G$98,MATCH(ET_Risk_SC_Summation[[#This Row],[Mxx Category]],'N0.7_Lookup_References'!$F$77:$F$98,0)),"")</f>
        <v/>
      </c>
    </row>
    <row r="312" spans="1:68" ht="54">
      <c r="A312" s="160" t="str">
        <f>IFERROR(INDEX(N1.2_Intervention_Types[NARM Asset Category],MATCH('N1.3_Project_Listing'!$C312,N1.2_Intervention_Types[Intervention Type ID],0),1),"")</f>
        <v>Mains</v>
      </c>
      <c r="B312" s="160" t="str">
        <f>IF($D$2="GD",IFERROR(INDEX(N1.2_Intervention_Types[C&amp;V Asset Category (GD)],MATCH('N1.3_Project_Listing'!$C312,N1.2_Intervention_Types[Intervention Type ID],0),1),""),IFERROR(INDEX(N1.2_Intervention_Types[NARM Asset Category],MATCH('N1.3_Project_Listing'!$C312,N1.2_Intervention_Types[Intervention Type ID],0),1),""))</f>
        <v>Mains</v>
      </c>
      <c r="C312" s="67">
        <f>IFERROR(INDEX(N1.2_Intervention_Types[Intervention Type ID],MATCH('N1.3_Project_Listing'!$I312,N1.2_Intervention_Types[Intervention Type],0),1),"")</f>
        <v>1</v>
      </c>
      <c r="D312" s="160" t="str">
        <f>IFERROR(INDEX(N1.2_Intervention_Types[Intervention Category],MATCH('N1.3_Project_Listing'!$C312,N1.2_Intervention_Types[Intervention Type ID],0),1),"")</f>
        <v>Replacement</v>
      </c>
      <c r="E312" s="210" t="s">
        <v>827</v>
      </c>
      <c r="F312" s="236" t="s">
        <v>828</v>
      </c>
      <c r="G312" s="236" t="s">
        <v>181</v>
      </c>
      <c r="H312" s="236" t="s">
        <v>300</v>
      </c>
      <c r="I312" s="151" t="s">
        <v>790</v>
      </c>
      <c r="J312" s="139">
        <v>2028</v>
      </c>
      <c r="K312" s="312">
        <v>27.879999999999978</v>
      </c>
      <c r="L312" s="312">
        <v>27.322399999999977</v>
      </c>
      <c r="M312" s="312">
        <v>0</v>
      </c>
      <c r="N312" s="343">
        <v>0.90110578261733032</v>
      </c>
      <c r="O312" s="343">
        <v>0.32166913858943363</v>
      </c>
      <c r="P312" s="365">
        <v>45.548679619696152</v>
      </c>
      <c r="Q312" s="366">
        <f t="shared" si="25"/>
        <v>0.57943664402789663</v>
      </c>
      <c r="R312" s="368">
        <f t="shared" si="27"/>
        <v>27.879999999999978</v>
      </c>
      <c r="S312" s="67" t="str">
        <f>IFERROR(INDEX('N0.7_Lookup_References'!$C$13:$C$72,MATCH($A312,'N0.7_Lookup_References'!$B$13:$B$72,0)),"")</f>
        <v>km</v>
      </c>
      <c r="T312" s="338" t="str">
        <f t="shared" si="26"/>
        <v>Difference</v>
      </c>
      <c r="V312" s="358">
        <v>0</v>
      </c>
      <c r="W312" s="358">
        <v>0</v>
      </c>
      <c r="X312" s="358">
        <v>0</v>
      </c>
      <c r="Y312" s="358">
        <v>0</v>
      </c>
      <c r="Z312" s="358">
        <v>0</v>
      </c>
      <c r="AA312" s="358">
        <v>5.4662782062069863E-2</v>
      </c>
      <c r="AB312" s="358">
        <v>0</v>
      </c>
      <c r="AC312" s="358">
        <v>23.980828254432339</v>
      </c>
      <c r="AD312" s="358">
        <v>0</v>
      </c>
      <c r="AE312" s="358">
        <v>3.8445089635055694</v>
      </c>
      <c r="AF312" s="358">
        <v>27.322399999999977</v>
      </c>
      <c r="AG312" s="358">
        <v>0</v>
      </c>
      <c r="AH312" s="358">
        <v>0</v>
      </c>
      <c r="AI312" s="358">
        <v>0</v>
      </c>
      <c r="AJ312" s="358">
        <v>0</v>
      </c>
      <c r="AK312" s="358">
        <v>0</v>
      </c>
      <c r="AL312" s="358">
        <v>0</v>
      </c>
      <c r="AM312" s="358">
        <v>0</v>
      </c>
      <c r="AN312" s="358">
        <v>0</v>
      </c>
      <c r="AO312" s="358">
        <v>0</v>
      </c>
      <c r="AP312" s="63">
        <v>27.879999999999978</v>
      </c>
      <c r="AQ312" s="63">
        <v>27.322399999999977</v>
      </c>
      <c r="AR312" s="63">
        <v>-0.55760000000000076</v>
      </c>
      <c r="AT312" s="176" cm="1">
        <f t="array" ref="AT312">SUMIFS('N1.3_Project_Listing'!$P$16:$P$829, 'N1.3_Project_Listing'!$E$16:$E$829,'N1.3_Project_Listing'!$E312, 'N1.3_Project_Listing'!$A$16:$A$829,ET_Risk_SC_Summation[[#Headers],[132kV Circuit Breaker]])</f>
        <v>0</v>
      </c>
      <c r="AU312" s="176" cm="1">
        <f t="array" ref="AU312">SUMIFS('N1.3_Project_Listing'!$P$16:$P$829, 'N1.3_Project_Listing'!$E$16:$E$829,'N1.3_Project_Listing'!$E312, 'N1.3_Project_Listing'!$A$16:$A$829,ET_Risk_SC_Summation[[#Headers],[132kV Transformer]])</f>
        <v>0</v>
      </c>
      <c r="AV312" s="176" cm="1">
        <f t="array" ref="AV312">SUMIFS('N1.3_Project_Listing'!$P$16:$P$829, 'N1.3_Project_Listing'!$E$16:$E$829,'N1.3_Project_Listing'!$E312, 'N1.3_Project_Listing'!$A$16:$A$829,ET_Risk_SC_Summation[[#Headers],[132kV Reactor]])</f>
        <v>0</v>
      </c>
      <c r="AW312" s="176" cm="1">
        <f t="array" ref="AW312">SUMIFS('N1.3_Project_Listing'!$P$16:$P$829, 'N1.3_Project_Listing'!$E$16:$E$829,'N1.3_Project_Listing'!$E312, 'N1.3_Project_Listing'!$A$16:$A$829,ET_Risk_SC_Summation[[#Headers],[132kV Underground Cable]])</f>
        <v>0</v>
      </c>
      <c r="AX312" s="176" cm="1">
        <f t="array" ref="AX312">SUMIFS('N1.3_Project_Listing'!$P$16:$P$829, 'N1.3_Project_Listing'!$E$16:$E$829,'N1.3_Project_Listing'!$E312, 'N1.3_Project_Listing'!$A$16:$A$829,ET_Risk_SC_Summation[[#Headers],[132kV OHL Conductor]])</f>
        <v>0</v>
      </c>
      <c r="AY312" s="176" cm="1">
        <f t="array" ref="AY312">SUMIFS('N1.3_Project_Listing'!$P$16:$P$829, 'N1.3_Project_Listing'!$E$16:$E$829,'N1.3_Project_Listing'!$E312, 'N1.3_Project_Listing'!$A$16:$A$829,ET_Risk_SC_Summation[[#Headers],[132kV OHL Fittings]])</f>
        <v>0</v>
      </c>
      <c r="AZ312" s="176" cm="1">
        <f t="array" ref="AZ312">SUMIFS('N1.3_Project_Listing'!$P$16:$P$829, 'N1.3_Project_Listing'!$E$16:$E$829,'N1.3_Project_Listing'!$E312, 'N1.3_Project_Listing'!$A$16:$A$829,ET_Risk_SC_Summation[[#Headers],[132kV OHL Tower]])</f>
        <v>0</v>
      </c>
      <c r="BA312" s="176" cm="1">
        <f t="array" ref="BA312">SUMIFS('N1.3_Project_Listing'!$P$16:$P$829, 'N1.3_Project_Listing'!$E$16:$E$829,'N1.3_Project_Listing'!$E312, 'N1.3_Project_Listing'!$A$16:$A$829,ET_Risk_SC_Summation[[#Headers],[275kV Circuit Breaker]])</f>
        <v>0</v>
      </c>
      <c r="BB312" s="176" cm="1">
        <f t="array" ref="BB312">SUMIFS('N1.3_Project_Listing'!$P$16:$P$829, 'N1.3_Project_Listing'!$E$16:$E$829,'N1.3_Project_Listing'!$E312, 'N1.3_Project_Listing'!$A$16:$A$829,ET_Risk_SC_Summation[[#Headers],[275kV Transformer]])</f>
        <v>0</v>
      </c>
      <c r="BC312" s="176" cm="1">
        <f t="array" ref="BC312">SUMIFS('N1.3_Project_Listing'!$P$16:$P$829, 'N1.3_Project_Listing'!$E$16:$E$829,'N1.3_Project_Listing'!$E312, 'N1.3_Project_Listing'!$A$16:$A$829,ET_Risk_SC_Summation[[#Headers],[275kV Reactor]])</f>
        <v>0</v>
      </c>
      <c r="BD312" s="176" cm="1">
        <f t="array" ref="BD312">SUMIFS('N1.3_Project_Listing'!$P$16:$P$829, 'N1.3_Project_Listing'!$E$16:$E$829,'N1.3_Project_Listing'!$E312, 'N1.3_Project_Listing'!$A$16:$A$829,ET_Risk_SC_Summation[[#Headers],[275kV Underground Cable]])</f>
        <v>0</v>
      </c>
      <c r="BE312" s="176" cm="1">
        <f t="array" ref="BE312">SUMIFS('N1.3_Project_Listing'!$P$16:$P$829, 'N1.3_Project_Listing'!$E$16:$E$829,'N1.3_Project_Listing'!$E312, 'N1.3_Project_Listing'!$A$16:$A$829,ET_Risk_SC_Summation[[#Headers],[275kV OHL Conductor]])</f>
        <v>0</v>
      </c>
      <c r="BF312" s="176" cm="1">
        <f t="array" ref="BF312">SUMIFS('N1.3_Project_Listing'!$P$16:$P$829, 'N1.3_Project_Listing'!$E$16:$E$829,'N1.3_Project_Listing'!$E312, 'N1.3_Project_Listing'!$A$16:$A$829,ET_Risk_SC_Summation[[#Headers],[275kV OHL Fittings]])</f>
        <v>0</v>
      </c>
      <c r="BG312" s="176" cm="1">
        <f t="array" ref="BG312">SUMIFS('N1.3_Project_Listing'!$P$16:$P$829, 'N1.3_Project_Listing'!$E$16:$E$829,'N1.3_Project_Listing'!$E312, 'N1.3_Project_Listing'!$A$16:$A$829,ET_Risk_SC_Summation[[#Headers],[275kV OHL Tower]])</f>
        <v>0</v>
      </c>
      <c r="BH312" s="176" cm="1">
        <f t="array" ref="BH312">SUMIFS('N1.3_Project_Listing'!$P$16:$P$829, 'N1.3_Project_Listing'!$E$16:$E$829,'N1.3_Project_Listing'!$E312, 'N1.3_Project_Listing'!$A$16:$A$829,ET_Risk_SC_Summation[[#Headers],[400kV Circuit Breaker]])</f>
        <v>0</v>
      </c>
      <c r="BI312" s="176" cm="1">
        <f t="array" ref="BI312">SUMIFS('N1.3_Project_Listing'!$P$16:$P$829, 'N1.3_Project_Listing'!$E$16:$E$829,'N1.3_Project_Listing'!$E312, 'N1.3_Project_Listing'!$A$16:$A$829,ET_Risk_SC_Summation[[#Headers],[400kV Transformer]])</f>
        <v>0</v>
      </c>
      <c r="BJ312" s="176" cm="1">
        <f t="array" ref="BJ312">SUMIFS('N1.3_Project_Listing'!$P$16:$P$829, 'N1.3_Project_Listing'!$E$16:$E$829,'N1.3_Project_Listing'!$E312, 'N1.3_Project_Listing'!$A$16:$A$829,ET_Risk_SC_Summation[[#Headers],[400kV Reactor]])</f>
        <v>0</v>
      </c>
      <c r="BK312" s="176" cm="1">
        <f t="array" ref="BK312">SUMIFS('N1.3_Project_Listing'!$P$16:$P$829, 'N1.3_Project_Listing'!$E$16:$E$829,'N1.3_Project_Listing'!$E312, 'N1.3_Project_Listing'!$A$16:$A$829,ET_Risk_SC_Summation[[#Headers],[400kV Underground Cable]])</f>
        <v>0</v>
      </c>
      <c r="BL312" s="176" cm="1">
        <f t="array" ref="BL312">SUMIFS('N1.3_Project_Listing'!$P$16:$P$829, 'N1.3_Project_Listing'!$E$16:$E$829,'N1.3_Project_Listing'!$E312, 'N1.3_Project_Listing'!$A$16:$A$829,ET_Risk_SC_Summation[[#Headers],[400kV OHL Conductor]])</f>
        <v>0</v>
      </c>
      <c r="BM312" s="176" cm="1">
        <f t="array" ref="BM312">SUMIFS('N1.3_Project_Listing'!$P$16:$P$829, 'N1.3_Project_Listing'!$E$16:$E$829,'N1.3_Project_Listing'!$E312, 'N1.3_Project_Listing'!$A$16:$A$829,ET_Risk_SC_Summation[[#Headers],[400kV OHL Fittings]])</f>
        <v>0</v>
      </c>
      <c r="BN312" s="176" cm="1">
        <f t="array" ref="BN312">SUMIFS('N1.3_Project_Listing'!$P$16:$P$829, 'N1.3_Project_Listing'!$E$16:$E$829,'N1.3_Project_Listing'!$E312, 'N1.3_Project_Listing'!$A$16:$A$829,ET_Risk_SC_Summation[[#Headers],[400kV OHL Tower]])</f>
        <v>0</v>
      </c>
      <c r="BO312" s="177" t="str">
        <f>IF(SUM(ET_Risk_SC_Summation[[#This Row],[132kV Circuit Breaker]:[400kV OHL Tower]])=0, "n/a", INDEX(ET_Risk_SC_Summation[#Headers],1,MATCH(MAX(ET_Risk_SC_Summation[[#This Row],[132kV Circuit Breaker]:[400kV OHL Tower]]),ET_Risk_SC_Summation[[#This Row],[132kV Circuit Breaker]:[400kV OHL Tower]],0)))</f>
        <v>n/a</v>
      </c>
      <c r="BP312" s="177" t="str">
        <f>IFERROR(INDEX('N0.7_Lookup_References'!$G$77:$G$98,MATCH(ET_Risk_SC_Summation[[#This Row],[Mxx Category]],'N0.7_Lookup_References'!$F$77:$F$98,0)),"")</f>
        <v/>
      </c>
    </row>
    <row r="313" spans="1:68" ht="54">
      <c r="A313" s="160" t="str">
        <f>IFERROR(INDEX(N1.2_Intervention_Types[NARM Asset Category],MATCH('N1.3_Project_Listing'!$C313,N1.2_Intervention_Types[Intervention Type ID],0),1),"")</f>
        <v>Mains</v>
      </c>
      <c r="B313" s="160" t="str">
        <f>IF($D$2="GD",IFERROR(INDEX(N1.2_Intervention_Types[C&amp;V Asset Category (GD)],MATCH('N1.3_Project_Listing'!$C313,N1.2_Intervention_Types[Intervention Type ID],0),1),""),IFERROR(INDEX(N1.2_Intervention_Types[NARM Asset Category],MATCH('N1.3_Project_Listing'!$C313,N1.2_Intervention_Types[Intervention Type ID],0),1),""))</f>
        <v>Mains</v>
      </c>
      <c r="C313" s="67">
        <f>IFERROR(INDEX(N1.2_Intervention_Types[Intervention Type ID],MATCH('N1.3_Project_Listing'!$I313,N1.2_Intervention_Types[Intervention Type],0),1),"")</f>
        <v>1</v>
      </c>
      <c r="D313" s="160" t="str">
        <f>IFERROR(INDEX(N1.2_Intervention_Types[Intervention Category],MATCH('N1.3_Project_Listing'!$C313,N1.2_Intervention_Types[Intervention Type ID],0),1),"")</f>
        <v>Replacement</v>
      </c>
      <c r="E313" s="210" t="s">
        <v>827</v>
      </c>
      <c r="F313" s="236" t="s">
        <v>828</v>
      </c>
      <c r="G313" s="236" t="s">
        <v>181</v>
      </c>
      <c r="H313" s="236" t="s">
        <v>300</v>
      </c>
      <c r="I313" s="151" t="s">
        <v>790</v>
      </c>
      <c r="J313" s="139">
        <v>2029</v>
      </c>
      <c r="K313" s="312">
        <v>27.879999999999978</v>
      </c>
      <c r="L313" s="312">
        <v>27.322399999999977</v>
      </c>
      <c r="M313" s="312">
        <v>0</v>
      </c>
      <c r="N313" s="343">
        <v>0.90110578261733032</v>
      </c>
      <c r="O313" s="343">
        <v>0.32166913858943363</v>
      </c>
      <c r="P313" s="365">
        <v>45.548679619696152</v>
      </c>
      <c r="Q313" s="366">
        <f t="shared" si="25"/>
        <v>0.57943664402789663</v>
      </c>
      <c r="R313" s="368">
        <f t="shared" si="27"/>
        <v>27.879999999999978</v>
      </c>
      <c r="S313" s="67" t="str">
        <f>IFERROR(INDEX('N0.7_Lookup_References'!$C$13:$C$72,MATCH($A313,'N0.7_Lookup_References'!$B$13:$B$72,0)),"")</f>
        <v>km</v>
      </c>
      <c r="T313" s="338" t="str">
        <f t="shared" si="26"/>
        <v>Difference</v>
      </c>
      <c r="V313" s="358">
        <v>0</v>
      </c>
      <c r="W313" s="358">
        <v>0</v>
      </c>
      <c r="X313" s="358">
        <v>0</v>
      </c>
      <c r="Y313" s="358">
        <v>0</v>
      </c>
      <c r="Z313" s="358">
        <v>0</v>
      </c>
      <c r="AA313" s="358">
        <v>5.4662782062069863E-2</v>
      </c>
      <c r="AB313" s="358">
        <v>0</v>
      </c>
      <c r="AC313" s="358">
        <v>23.980828254432339</v>
      </c>
      <c r="AD313" s="358">
        <v>0</v>
      </c>
      <c r="AE313" s="358">
        <v>3.8445089635055694</v>
      </c>
      <c r="AF313" s="358">
        <v>27.322399999999977</v>
      </c>
      <c r="AG313" s="358">
        <v>0</v>
      </c>
      <c r="AH313" s="358">
        <v>0</v>
      </c>
      <c r="AI313" s="358">
        <v>0</v>
      </c>
      <c r="AJ313" s="358">
        <v>0</v>
      </c>
      <c r="AK313" s="358">
        <v>0</v>
      </c>
      <c r="AL313" s="358">
        <v>0</v>
      </c>
      <c r="AM313" s="358">
        <v>0</v>
      </c>
      <c r="AN313" s="358">
        <v>0</v>
      </c>
      <c r="AO313" s="358">
        <v>0</v>
      </c>
      <c r="AP313" s="63">
        <v>27.879999999999978</v>
      </c>
      <c r="AQ313" s="63">
        <v>27.322399999999977</v>
      </c>
      <c r="AR313" s="63">
        <v>-0.55760000000000076</v>
      </c>
      <c r="AT313" s="176" cm="1">
        <f t="array" ref="AT313">SUMIFS('N1.3_Project_Listing'!$P$16:$P$829, 'N1.3_Project_Listing'!$E$16:$E$829,'N1.3_Project_Listing'!$E313, 'N1.3_Project_Listing'!$A$16:$A$829,ET_Risk_SC_Summation[[#Headers],[132kV Circuit Breaker]])</f>
        <v>0</v>
      </c>
      <c r="AU313" s="176" cm="1">
        <f t="array" ref="AU313">SUMIFS('N1.3_Project_Listing'!$P$16:$P$829, 'N1.3_Project_Listing'!$E$16:$E$829,'N1.3_Project_Listing'!$E313, 'N1.3_Project_Listing'!$A$16:$A$829,ET_Risk_SC_Summation[[#Headers],[132kV Transformer]])</f>
        <v>0</v>
      </c>
      <c r="AV313" s="176" cm="1">
        <f t="array" ref="AV313">SUMIFS('N1.3_Project_Listing'!$P$16:$P$829, 'N1.3_Project_Listing'!$E$16:$E$829,'N1.3_Project_Listing'!$E313, 'N1.3_Project_Listing'!$A$16:$A$829,ET_Risk_SC_Summation[[#Headers],[132kV Reactor]])</f>
        <v>0</v>
      </c>
      <c r="AW313" s="176" cm="1">
        <f t="array" ref="AW313">SUMIFS('N1.3_Project_Listing'!$P$16:$P$829, 'N1.3_Project_Listing'!$E$16:$E$829,'N1.3_Project_Listing'!$E313, 'N1.3_Project_Listing'!$A$16:$A$829,ET_Risk_SC_Summation[[#Headers],[132kV Underground Cable]])</f>
        <v>0</v>
      </c>
      <c r="AX313" s="176" cm="1">
        <f t="array" ref="AX313">SUMIFS('N1.3_Project_Listing'!$P$16:$P$829, 'N1.3_Project_Listing'!$E$16:$E$829,'N1.3_Project_Listing'!$E313, 'N1.3_Project_Listing'!$A$16:$A$829,ET_Risk_SC_Summation[[#Headers],[132kV OHL Conductor]])</f>
        <v>0</v>
      </c>
      <c r="AY313" s="176" cm="1">
        <f t="array" ref="AY313">SUMIFS('N1.3_Project_Listing'!$P$16:$P$829, 'N1.3_Project_Listing'!$E$16:$E$829,'N1.3_Project_Listing'!$E313, 'N1.3_Project_Listing'!$A$16:$A$829,ET_Risk_SC_Summation[[#Headers],[132kV OHL Fittings]])</f>
        <v>0</v>
      </c>
      <c r="AZ313" s="176" cm="1">
        <f t="array" ref="AZ313">SUMIFS('N1.3_Project_Listing'!$P$16:$P$829, 'N1.3_Project_Listing'!$E$16:$E$829,'N1.3_Project_Listing'!$E313, 'N1.3_Project_Listing'!$A$16:$A$829,ET_Risk_SC_Summation[[#Headers],[132kV OHL Tower]])</f>
        <v>0</v>
      </c>
      <c r="BA313" s="176" cm="1">
        <f t="array" ref="BA313">SUMIFS('N1.3_Project_Listing'!$P$16:$P$829, 'N1.3_Project_Listing'!$E$16:$E$829,'N1.3_Project_Listing'!$E313, 'N1.3_Project_Listing'!$A$16:$A$829,ET_Risk_SC_Summation[[#Headers],[275kV Circuit Breaker]])</f>
        <v>0</v>
      </c>
      <c r="BB313" s="176" cm="1">
        <f t="array" ref="BB313">SUMIFS('N1.3_Project_Listing'!$P$16:$P$829, 'N1.3_Project_Listing'!$E$16:$E$829,'N1.3_Project_Listing'!$E313, 'N1.3_Project_Listing'!$A$16:$A$829,ET_Risk_SC_Summation[[#Headers],[275kV Transformer]])</f>
        <v>0</v>
      </c>
      <c r="BC313" s="176" cm="1">
        <f t="array" ref="BC313">SUMIFS('N1.3_Project_Listing'!$P$16:$P$829, 'N1.3_Project_Listing'!$E$16:$E$829,'N1.3_Project_Listing'!$E313, 'N1.3_Project_Listing'!$A$16:$A$829,ET_Risk_SC_Summation[[#Headers],[275kV Reactor]])</f>
        <v>0</v>
      </c>
      <c r="BD313" s="176" cm="1">
        <f t="array" ref="BD313">SUMIFS('N1.3_Project_Listing'!$P$16:$P$829, 'N1.3_Project_Listing'!$E$16:$E$829,'N1.3_Project_Listing'!$E313, 'N1.3_Project_Listing'!$A$16:$A$829,ET_Risk_SC_Summation[[#Headers],[275kV Underground Cable]])</f>
        <v>0</v>
      </c>
      <c r="BE313" s="176" cm="1">
        <f t="array" ref="BE313">SUMIFS('N1.3_Project_Listing'!$P$16:$P$829, 'N1.3_Project_Listing'!$E$16:$E$829,'N1.3_Project_Listing'!$E313, 'N1.3_Project_Listing'!$A$16:$A$829,ET_Risk_SC_Summation[[#Headers],[275kV OHL Conductor]])</f>
        <v>0</v>
      </c>
      <c r="BF313" s="176" cm="1">
        <f t="array" ref="BF313">SUMIFS('N1.3_Project_Listing'!$P$16:$P$829, 'N1.3_Project_Listing'!$E$16:$E$829,'N1.3_Project_Listing'!$E313, 'N1.3_Project_Listing'!$A$16:$A$829,ET_Risk_SC_Summation[[#Headers],[275kV OHL Fittings]])</f>
        <v>0</v>
      </c>
      <c r="BG313" s="176" cm="1">
        <f t="array" ref="BG313">SUMIFS('N1.3_Project_Listing'!$P$16:$P$829, 'N1.3_Project_Listing'!$E$16:$E$829,'N1.3_Project_Listing'!$E313, 'N1.3_Project_Listing'!$A$16:$A$829,ET_Risk_SC_Summation[[#Headers],[275kV OHL Tower]])</f>
        <v>0</v>
      </c>
      <c r="BH313" s="176" cm="1">
        <f t="array" ref="BH313">SUMIFS('N1.3_Project_Listing'!$P$16:$P$829, 'N1.3_Project_Listing'!$E$16:$E$829,'N1.3_Project_Listing'!$E313, 'N1.3_Project_Listing'!$A$16:$A$829,ET_Risk_SC_Summation[[#Headers],[400kV Circuit Breaker]])</f>
        <v>0</v>
      </c>
      <c r="BI313" s="176" cm="1">
        <f t="array" ref="BI313">SUMIFS('N1.3_Project_Listing'!$P$16:$P$829, 'N1.3_Project_Listing'!$E$16:$E$829,'N1.3_Project_Listing'!$E313, 'N1.3_Project_Listing'!$A$16:$A$829,ET_Risk_SC_Summation[[#Headers],[400kV Transformer]])</f>
        <v>0</v>
      </c>
      <c r="BJ313" s="176" cm="1">
        <f t="array" ref="BJ313">SUMIFS('N1.3_Project_Listing'!$P$16:$P$829, 'N1.3_Project_Listing'!$E$16:$E$829,'N1.3_Project_Listing'!$E313, 'N1.3_Project_Listing'!$A$16:$A$829,ET_Risk_SC_Summation[[#Headers],[400kV Reactor]])</f>
        <v>0</v>
      </c>
      <c r="BK313" s="176" cm="1">
        <f t="array" ref="BK313">SUMIFS('N1.3_Project_Listing'!$P$16:$P$829, 'N1.3_Project_Listing'!$E$16:$E$829,'N1.3_Project_Listing'!$E313, 'N1.3_Project_Listing'!$A$16:$A$829,ET_Risk_SC_Summation[[#Headers],[400kV Underground Cable]])</f>
        <v>0</v>
      </c>
      <c r="BL313" s="176" cm="1">
        <f t="array" ref="BL313">SUMIFS('N1.3_Project_Listing'!$P$16:$P$829, 'N1.3_Project_Listing'!$E$16:$E$829,'N1.3_Project_Listing'!$E313, 'N1.3_Project_Listing'!$A$16:$A$829,ET_Risk_SC_Summation[[#Headers],[400kV OHL Conductor]])</f>
        <v>0</v>
      </c>
      <c r="BM313" s="176" cm="1">
        <f t="array" ref="BM313">SUMIFS('N1.3_Project_Listing'!$P$16:$P$829, 'N1.3_Project_Listing'!$E$16:$E$829,'N1.3_Project_Listing'!$E313, 'N1.3_Project_Listing'!$A$16:$A$829,ET_Risk_SC_Summation[[#Headers],[400kV OHL Fittings]])</f>
        <v>0</v>
      </c>
      <c r="BN313" s="176" cm="1">
        <f t="array" ref="BN313">SUMIFS('N1.3_Project_Listing'!$P$16:$P$829, 'N1.3_Project_Listing'!$E$16:$E$829,'N1.3_Project_Listing'!$E313, 'N1.3_Project_Listing'!$A$16:$A$829,ET_Risk_SC_Summation[[#Headers],[400kV OHL Tower]])</f>
        <v>0</v>
      </c>
      <c r="BO313" s="177" t="str">
        <f>IF(SUM(ET_Risk_SC_Summation[[#This Row],[132kV Circuit Breaker]:[400kV OHL Tower]])=0, "n/a", INDEX(ET_Risk_SC_Summation[#Headers],1,MATCH(MAX(ET_Risk_SC_Summation[[#This Row],[132kV Circuit Breaker]:[400kV OHL Tower]]),ET_Risk_SC_Summation[[#This Row],[132kV Circuit Breaker]:[400kV OHL Tower]],0)))</f>
        <v>n/a</v>
      </c>
      <c r="BP313" s="177" t="str">
        <f>IFERROR(INDEX('N0.7_Lookup_References'!$G$77:$G$98,MATCH(ET_Risk_SC_Summation[[#This Row],[Mxx Category]],'N0.7_Lookup_References'!$F$77:$F$98,0)),"")</f>
        <v/>
      </c>
    </row>
    <row r="314" spans="1:68" ht="54">
      <c r="A314" s="160" t="str">
        <f>IFERROR(INDEX(N1.2_Intervention_Types[NARM Asset Category],MATCH('N1.3_Project_Listing'!$C314,N1.2_Intervention_Types[Intervention Type ID],0),1),"")</f>
        <v>Mains</v>
      </c>
      <c r="B314" s="160" t="str">
        <f>IF($D$2="GD",IFERROR(INDEX(N1.2_Intervention_Types[C&amp;V Asset Category (GD)],MATCH('N1.3_Project_Listing'!$C314,N1.2_Intervention_Types[Intervention Type ID],0),1),""),IFERROR(INDEX(N1.2_Intervention_Types[NARM Asset Category],MATCH('N1.3_Project_Listing'!$C314,N1.2_Intervention_Types[Intervention Type ID],0),1),""))</f>
        <v>Mains</v>
      </c>
      <c r="C314" s="67">
        <f>IFERROR(INDEX(N1.2_Intervention_Types[Intervention Type ID],MATCH('N1.3_Project_Listing'!$I314,N1.2_Intervention_Types[Intervention Type],0),1),"")</f>
        <v>1</v>
      </c>
      <c r="D314" s="160" t="str">
        <f>IFERROR(INDEX(N1.2_Intervention_Types[Intervention Category],MATCH('N1.3_Project_Listing'!$C314,N1.2_Intervention_Types[Intervention Type ID],0),1),"")</f>
        <v>Replacement</v>
      </c>
      <c r="E314" s="210" t="s">
        <v>827</v>
      </c>
      <c r="F314" s="236" t="s">
        <v>828</v>
      </c>
      <c r="G314" s="236" t="s">
        <v>181</v>
      </c>
      <c r="H314" s="236" t="s">
        <v>300</v>
      </c>
      <c r="I314" s="151" t="s">
        <v>790</v>
      </c>
      <c r="J314" s="139">
        <v>2030</v>
      </c>
      <c r="K314" s="312">
        <v>27.879999999999978</v>
      </c>
      <c r="L314" s="312">
        <v>27.322399999999977</v>
      </c>
      <c r="M314" s="312">
        <v>0</v>
      </c>
      <c r="N314" s="343">
        <v>0.90110578261733032</v>
      </c>
      <c r="O314" s="343">
        <v>0.32166913858943363</v>
      </c>
      <c r="P314" s="365">
        <v>45.548679619696152</v>
      </c>
      <c r="Q314" s="366">
        <f t="shared" si="25"/>
        <v>0.57943664402789663</v>
      </c>
      <c r="R314" s="368">
        <f t="shared" si="27"/>
        <v>27.879999999999978</v>
      </c>
      <c r="S314" s="67" t="str">
        <f>IFERROR(INDEX('N0.7_Lookup_References'!$C$13:$C$72,MATCH($A314,'N0.7_Lookup_References'!$B$13:$B$72,0)),"")</f>
        <v>km</v>
      </c>
      <c r="T314" s="338" t="str">
        <f t="shared" si="26"/>
        <v>Difference</v>
      </c>
      <c r="V314" s="358">
        <v>0</v>
      </c>
      <c r="W314" s="358">
        <v>0</v>
      </c>
      <c r="X314" s="358">
        <v>0</v>
      </c>
      <c r="Y314" s="358">
        <v>0</v>
      </c>
      <c r="Z314" s="358">
        <v>0</v>
      </c>
      <c r="AA314" s="358">
        <v>5.4662782062069863E-2</v>
      </c>
      <c r="AB314" s="358">
        <v>0</v>
      </c>
      <c r="AC314" s="358">
        <v>23.980828254432339</v>
      </c>
      <c r="AD314" s="358">
        <v>0</v>
      </c>
      <c r="AE314" s="358">
        <v>3.8445089635055694</v>
      </c>
      <c r="AF314" s="358">
        <v>27.322399999999977</v>
      </c>
      <c r="AG314" s="358">
        <v>0</v>
      </c>
      <c r="AH314" s="358">
        <v>0</v>
      </c>
      <c r="AI314" s="358">
        <v>0</v>
      </c>
      <c r="AJ314" s="358">
        <v>0</v>
      </c>
      <c r="AK314" s="358">
        <v>0</v>
      </c>
      <c r="AL314" s="358">
        <v>0</v>
      </c>
      <c r="AM314" s="358">
        <v>0</v>
      </c>
      <c r="AN314" s="358">
        <v>0</v>
      </c>
      <c r="AO314" s="358">
        <v>0</v>
      </c>
      <c r="AP314" s="63">
        <v>27.879999999999978</v>
      </c>
      <c r="AQ314" s="63">
        <v>27.322399999999977</v>
      </c>
      <c r="AR314" s="63">
        <v>-0.55760000000000076</v>
      </c>
      <c r="AT314" s="176" cm="1">
        <f t="array" ref="AT314">SUMIFS('N1.3_Project_Listing'!$P$16:$P$829, 'N1.3_Project_Listing'!$E$16:$E$829,'N1.3_Project_Listing'!$E314, 'N1.3_Project_Listing'!$A$16:$A$829,ET_Risk_SC_Summation[[#Headers],[132kV Circuit Breaker]])</f>
        <v>0</v>
      </c>
      <c r="AU314" s="176" cm="1">
        <f t="array" ref="AU314">SUMIFS('N1.3_Project_Listing'!$P$16:$P$829, 'N1.3_Project_Listing'!$E$16:$E$829,'N1.3_Project_Listing'!$E314, 'N1.3_Project_Listing'!$A$16:$A$829,ET_Risk_SC_Summation[[#Headers],[132kV Transformer]])</f>
        <v>0</v>
      </c>
      <c r="AV314" s="176" cm="1">
        <f t="array" ref="AV314">SUMIFS('N1.3_Project_Listing'!$P$16:$P$829, 'N1.3_Project_Listing'!$E$16:$E$829,'N1.3_Project_Listing'!$E314, 'N1.3_Project_Listing'!$A$16:$A$829,ET_Risk_SC_Summation[[#Headers],[132kV Reactor]])</f>
        <v>0</v>
      </c>
      <c r="AW314" s="176" cm="1">
        <f t="array" ref="AW314">SUMIFS('N1.3_Project_Listing'!$P$16:$P$829, 'N1.3_Project_Listing'!$E$16:$E$829,'N1.3_Project_Listing'!$E314, 'N1.3_Project_Listing'!$A$16:$A$829,ET_Risk_SC_Summation[[#Headers],[132kV Underground Cable]])</f>
        <v>0</v>
      </c>
      <c r="AX314" s="176" cm="1">
        <f t="array" ref="AX314">SUMIFS('N1.3_Project_Listing'!$P$16:$P$829, 'N1.3_Project_Listing'!$E$16:$E$829,'N1.3_Project_Listing'!$E314, 'N1.3_Project_Listing'!$A$16:$A$829,ET_Risk_SC_Summation[[#Headers],[132kV OHL Conductor]])</f>
        <v>0</v>
      </c>
      <c r="AY314" s="176" cm="1">
        <f t="array" ref="AY314">SUMIFS('N1.3_Project_Listing'!$P$16:$P$829, 'N1.3_Project_Listing'!$E$16:$E$829,'N1.3_Project_Listing'!$E314, 'N1.3_Project_Listing'!$A$16:$A$829,ET_Risk_SC_Summation[[#Headers],[132kV OHL Fittings]])</f>
        <v>0</v>
      </c>
      <c r="AZ314" s="176" cm="1">
        <f t="array" ref="AZ314">SUMIFS('N1.3_Project_Listing'!$P$16:$P$829, 'N1.3_Project_Listing'!$E$16:$E$829,'N1.3_Project_Listing'!$E314, 'N1.3_Project_Listing'!$A$16:$A$829,ET_Risk_SC_Summation[[#Headers],[132kV OHL Tower]])</f>
        <v>0</v>
      </c>
      <c r="BA314" s="176" cm="1">
        <f t="array" ref="BA314">SUMIFS('N1.3_Project_Listing'!$P$16:$P$829, 'N1.3_Project_Listing'!$E$16:$E$829,'N1.3_Project_Listing'!$E314, 'N1.3_Project_Listing'!$A$16:$A$829,ET_Risk_SC_Summation[[#Headers],[275kV Circuit Breaker]])</f>
        <v>0</v>
      </c>
      <c r="BB314" s="176" cm="1">
        <f t="array" ref="BB314">SUMIFS('N1.3_Project_Listing'!$P$16:$P$829, 'N1.3_Project_Listing'!$E$16:$E$829,'N1.3_Project_Listing'!$E314, 'N1.3_Project_Listing'!$A$16:$A$829,ET_Risk_SC_Summation[[#Headers],[275kV Transformer]])</f>
        <v>0</v>
      </c>
      <c r="BC314" s="176" cm="1">
        <f t="array" ref="BC314">SUMIFS('N1.3_Project_Listing'!$P$16:$P$829, 'N1.3_Project_Listing'!$E$16:$E$829,'N1.3_Project_Listing'!$E314, 'N1.3_Project_Listing'!$A$16:$A$829,ET_Risk_SC_Summation[[#Headers],[275kV Reactor]])</f>
        <v>0</v>
      </c>
      <c r="BD314" s="176" cm="1">
        <f t="array" ref="BD314">SUMIFS('N1.3_Project_Listing'!$P$16:$P$829, 'N1.3_Project_Listing'!$E$16:$E$829,'N1.3_Project_Listing'!$E314, 'N1.3_Project_Listing'!$A$16:$A$829,ET_Risk_SC_Summation[[#Headers],[275kV Underground Cable]])</f>
        <v>0</v>
      </c>
      <c r="BE314" s="176" cm="1">
        <f t="array" ref="BE314">SUMIFS('N1.3_Project_Listing'!$P$16:$P$829, 'N1.3_Project_Listing'!$E$16:$E$829,'N1.3_Project_Listing'!$E314, 'N1.3_Project_Listing'!$A$16:$A$829,ET_Risk_SC_Summation[[#Headers],[275kV OHL Conductor]])</f>
        <v>0</v>
      </c>
      <c r="BF314" s="176" cm="1">
        <f t="array" ref="BF314">SUMIFS('N1.3_Project_Listing'!$P$16:$P$829, 'N1.3_Project_Listing'!$E$16:$E$829,'N1.3_Project_Listing'!$E314, 'N1.3_Project_Listing'!$A$16:$A$829,ET_Risk_SC_Summation[[#Headers],[275kV OHL Fittings]])</f>
        <v>0</v>
      </c>
      <c r="BG314" s="176" cm="1">
        <f t="array" ref="BG314">SUMIFS('N1.3_Project_Listing'!$P$16:$P$829, 'N1.3_Project_Listing'!$E$16:$E$829,'N1.3_Project_Listing'!$E314, 'N1.3_Project_Listing'!$A$16:$A$829,ET_Risk_SC_Summation[[#Headers],[275kV OHL Tower]])</f>
        <v>0</v>
      </c>
      <c r="BH314" s="176" cm="1">
        <f t="array" ref="BH314">SUMIFS('N1.3_Project_Listing'!$P$16:$P$829, 'N1.3_Project_Listing'!$E$16:$E$829,'N1.3_Project_Listing'!$E314, 'N1.3_Project_Listing'!$A$16:$A$829,ET_Risk_SC_Summation[[#Headers],[400kV Circuit Breaker]])</f>
        <v>0</v>
      </c>
      <c r="BI314" s="176" cm="1">
        <f t="array" ref="BI314">SUMIFS('N1.3_Project_Listing'!$P$16:$P$829, 'N1.3_Project_Listing'!$E$16:$E$829,'N1.3_Project_Listing'!$E314, 'N1.3_Project_Listing'!$A$16:$A$829,ET_Risk_SC_Summation[[#Headers],[400kV Transformer]])</f>
        <v>0</v>
      </c>
      <c r="BJ314" s="176" cm="1">
        <f t="array" ref="BJ314">SUMIFS('N1.3_Project_Listing'!$P$16:$P$829, 'N1.3_Project_Listing'!$E$16:$E$829,'N1.3_Project_Listing'!$E314, 'N1.3_Project_Listing'!$A$16:$A$829,ET_Risk_SC_Summation[[#Headers],[400kV Reactor]])</f>
        <v>0</v>
      </c>
      <c r="BK314" s="176" cm="1">
        <f t="array" ref="BK314">SUMIFS('N1.3_Project_Listing'!$P$16:$P$829, 'N1.3_Project_Listing'!$E$16:$E$829,'N1.3_Project_Listing'!$E314, 'N1.3_Project_Listing'!$A$16:$A$829,ET_Risk_SC_Summation[[#Headers],[400kV Underground Cable]])</f>
        <v>0</v>
      </c>
      <c r="BL314" s="176" cm="1">
        <f t="array" ref="BL314">SUMIFS('N1.3_Project_Listing'!$P$16:$P$829, 'N1.3_Project_Listing'!$E$16:$E$829,'N1.3_Project_Listing'!$E314, 'N1.3_Project_Listing'!$A$16:$A$829,ET_Risk_SC_Summation[[#Headers],[400kV OHL Conductor]])</f>
        <v>0</v>
      </c>
      <c r="BM314" s="176" cm="1">
        <f t="array" ref="BM314">SUMIFS('N1.3_Project_Listing'!$P$16:$P$829, 'N1.3_Project_Listing'!$E$16:$E$829,'N1.3_Project_Listing'!$E314, 'N1.3_Project_Listing'!$A$16:$A$829,ET_Risk_SC_Summation[[#Headers],[400kV OHL Fittings]])</f>
        <v>0</v>
      </c>
      <c r="BN314" s="176" cm="1">
        <f t="array" ref="BN314">SUMIFS('N1.3_Project_Listing'!$P$16:$P$829, 'N1.3_Project_Listing'!$E$16:$E$829,'N1.3_Project_Listing'!$E314, 'N1.3_Project_Listing'!$A$16:$A$829,ET_Risk_SC_Summation[[#Headers],[400kV OHL Tower]])</f>
        <v>0</v>
      </c>
      <c r="BO314" s="177" t="str">
        <f>IF(SUM(ET_Risk_SC_Summation[[#This Row],[132kV Circuit Breaker]:[400kV OHL Tower]])=0, "n/a", INDEX(ET_Risk_SC_Summation[#Headers],1,MATCH(MAX(ET_Risk_SC_Summation[[#This Row],[132kV Circuit Breaker]:[400kV OHL Tower]]),ET_Risk_SC_Summation[[#This Row],[132kV Circuit Breaker]:[400kV OHL Tower]],0)))</f>
        <v>n/a</v>
      </c>
      <c r="BP314" s="177" t="str">
        <f>IFERROR(INDEX('N0.7_Lookup_References'!$G$77:$G$98,MATCH(ET_Risk_SC_Summation[[#This Row],[Mxx Category]],'N0.7_Lookup_References'!$F$77:$F$98,0)),"")</f>
        <v/>
      </c>
    </row>
    <row r="315" spans="1:68" ht="54">
      <c r="A315" s="160" t="str">
        <f>IFERROR(INDEX(N1.2_Intervention_Types[NARM Asset Category],MATCH('N1.3_Project_Listing'!$C315,N1.2_Intervention_Types[Intervention Type ID],0),1),"")</f>
        <v>Mains</v>
      </c>
      <c r="B315" s="160" t="str">
        <f>IF($D$2="GD",IFERROR(INDEX(N1.2_Intervention_Types[C&amp;V Asset Category (GD)],MATCH('N1.3_Project_Listing'!$C315,N1.2_Intervention_Types[Intervention Type ID],0),1),""),IFERROR(INDEX(N1.2_Intervention_Types[NARM Asset Category],MATCH('N1.3_Project_Listing'!$C315,N1.2_Intervention_Types[Intervention Type ID],0),1),""))</f>
        <v>Mains</v>
      </c>
      <c r="C315" s="67">
        <f>IFERROR(INDEX(N1.2_Intervention_Types[Intervention Type ID],MATCH('N1.3_Project_Listing'!$I315,N1.2_Intervention_Types[Intervention Type],0),1),"")</f>
        <v>1</v>
      </c>
      <c r="D315" s="160" t="str">
        <f>IFERROR(INDEX(N1.2_Intervention_Types[Intervention Category],MATCH('N1.3_Project_Listing'!$C315,N1.2_Intervention_Types[Intervention Type ID],0),1),"")</f>
        <v>Replacement</v>
      </c>
      <c r="E315" s="210" t="s">
        <v>827</v>
      </c>
      <c r="F315" s="236" t="s">
        <v>828</v>
      </c>
      <c r="G315" s="236" t="s">
        <v>181</v>
      </c>
      <c r="H315" s="236" t="s">
        <v>300</v>
      </c>
      <c r="I315" s="151" t="s">
        <v>790</v>
      </c>
      <c r="J315" s="139">
        <v>2031</v>
      </c>
      <c r="K315" s="312">
        <v>27.879999999999978</v>
      </c>
      <c r="L315" s="312">
        <v>27.322399999999977</v>
      </c>
      <c r="M315" s="312">
        <v>0</v>
      </c>
      <c r="N315" s="343">
        <v>0.90110578261733032</v>
      </c>
      <c r="O315" s="343">
        <v>0.32166913858943363</v>
      </c>
      <c r="P315" s="365">
        <v>45.548679619696152</v>
      </c>
      <c r="Q315" s="366">
        <f t="shared" si="25"/>
        <v>0.57943664402789663</v>
      </c>
      <c r="R315" s="368">
        <f t="shared" si="27"/>
        <v>27.879999999999978</v>
      </c>
      <c r="S315" s="67" t="str">
        <f>IFERROR(INDEX('N0.7_Lookup_References'!$C$13:$C$72,MATCH($A315,'N0.7_Lookup_References'!$B$13:$B$72,0)),"")</f>
        <v>km</v>
      </c>
      <c r="T315" s="338" t="str">
        <f t="shared" si="26"/>
        <v>Difference</v>
      </c>
      <c r="V315" s="358">
        <v>0</v>
      </c>
      <c r="W315" s="358">
        <v>0</v>
      </c>
      <c r="X315" s="358">
        <v>0</v>
      </c>
      <c r="Y315" s="358">
        <v>0</v>
      </c>
      <c r="Z315" s="358">
        <v>0</v>
      </c>
      <c r="AA315" s="358">
        <v>5.4662782062069863E-2</v>
      </c>
      <c r="AB315" s="358">
        <v>0</v>
      </c>
      <c r="AC315" s="358">
        <v>23.980828254432339</v>
      </c>
      <c r="AD315" s="358">
        <v>0</v>
      </c>
      <c r="AE315" s="358">
        <v>3.8445089635055694</v>
      </c>
      <c r="AF315" s="358">
        <v>27.322399999999977</v>
      </c>
      <c r="AG315" s="358">
        <v>0</v>
      </c>
      <c r="AH315" s="358">
        <v>0</v>
      </c>
      <c r="AI315" s="358">
        <v>0</v>
      </c>
      <c r="AJ315" s="358">
        <v>0</v>
      </c>
      <c r="AK315" s="358">
        <v>0</v>
      </c>
      <c r="AL315" s="358">
        <v>0</v>
      </c>
      <c r="AM315" s="358">
        <v>0</v>
      </c>
      <c r="AN315" s="358">
        <v>0</v>
      </c>
      <c r="AO315" s="358">
        <v>0</v>
      </c>
      <c r="AP315" s="63">
        <v>27.879999999999978</v>
      </c>
      <c r="AQ315" s="63">
        <v>27.322399999999977</v>
      </c>
      <c r="AR315" s="63">
        <v>-0.55760000000000076</v>
      </c>
      <c r="AT315" s="176" cm="1">
        <f t="array" ref="AT315">SUMIFS('N1.3_Project_Listing'!$P$16:$P$829, 'N1.3_Project_Listing'!$E$16:$E$829,'N1.3_Project_Listing'!$E315, 'N1.3_Project_Listing'!$A$16:$A$829,ET_Risk_SC_Summation[[#Headers],[132kV Circuit Breaker]])</f>
        <v>0</v>
      </c>
      <c r="AU315" s="176" cm="1">
        <f t="array" ref="AU315">SUMIFS('N1.3_Project_Listing'!$P$16:$P$829, 'N1.3_Project_Listing'!$E$16:$E$829,'N1.3_Project_Listing'!$E315, 'N1.3_Project_Listing'!$A$16:$A$829,ET_Risk_SC_Summation[[#Headers],[132kV Transformer]])</f>
        <v>0</v>
      </c>
      <c r="AV315" s="176" cm="1">
        <f t="array" ref="AV315">SUMIFS('N1.3_Project_Listing'!$P$16:$P$829, 'N1.3_Project_Listing'!$E$16:$E$829,'N1.3_Project_Listing'!$E315, 'N1.3_Project_Listing'!$A$16:$A$829,ET_Risk_SC_Summation[[#Headers],[132kV Reactor]])</f>
        <v>0</v>
      </c>
      <c r="AW315" s="176" cm="1">
        <f t="array" ref="AW315">SUMIFS('N1.3_Project_Listing'!$P$16:$P$829, 'N1.3_Project_Listing'!$E$16:$E$829,'N1.3_Project_Listing'!$E315, 'N1.3_Project_Listing'!$A$16:$A$829,ET_Risk_SC_Summation[[#Headers],[132kV Underground Cable]])</f>
        <v>0</v>
      </c>
      <c r="AX315" s="176" cm="1">
        <f t="array" ref="AX315">SUMIFS('N1.3_Project_Listing'!$P$16:$P$829, 'N1.3_Project_Listing'!$E$16:$E$829,'N1.3_Project_Listing'!$E315, 'N1.3_Project_Listing'!$A$16:$A$829,ET_Risk_SC_Summation[[#Headers],[132kV OHL Conductor]])</f>
        <v>0</v>
      </c>
      <c r="AY315" s="176" cm="1">
        <f t="array" ref="AY315">SUMIFS('N1.3_Project_Listing'!$P$16:$P$829, 'N1.3_Project_Listing'!$E$16:$E$829,'N1.3_Project_Listing'!$E315, 'N1.3_Project_Listing'!$A$16:$A$829,ET_Risk_SC_Summation[[#Headers],[132kV OHL Fittings]])</f>
        <v>0</v>
      </c>
      <c r="AZ315" s="176" cm="1">
        <f t="array" ref="AZ315">SUMIFS('N1.3_Project_Listing'!$P$16:$P$829, 'N1.3_Project_Listing'!$E$16:$E$829,'N1.3_Project_Listing'!$E315, 'N1.3_Project_Listing'!$A$16:$A$829,ET_Risk_SC_Summation[[#Headers],[132kV OHL Tower]])</f>
        <v>0</v>
      </c>
      <c r="BA315" s="176" cm="1">
        <f t="array" ref="BA315">SUMIFS('N1.3_Project_Listing'!$P$16:$P$829, 'N1.3_Project_Listing'!$E$16:$E$829,'N1.3_Project_Listing'!$E315, 'N1.3_Project_Listing'!$A$16:$A$829,ET_Risk_SC_Summation[[#Headers],[275kV Circuit Breaker]])</f>
        <v>0</v>
      </c>
      <c r="BB315" s="176" cm="1">
        <f t="array" ref="BB315">SUMIFS('N1.3_Project_Listing'!$P$16:$P$829, 'N1.3_Project_Listing'!$E$16:$E$829,'N1.3_Project_Listing'!$E315, 'N1.3_Project_Listing'!$A$16:$A$829,ET_Risk_SC_Summation[[#Headers],[275kV Transformer]])</f>
        <v>0</v>
      </c>
      <c r="BC315" s="176" cm="1">
        <f t="array" ref="BC315">SUMIFS('N1.3_Project_Listing'!$P$16:$P$829, 'N1.3_Project_Listing'!$E$16:$E$829,'N1.3_Project_Listing'!$E315, 'N1.3_Project_Listing'!$A$16:$A$829,ET_Risk_SC_Summation[[#Headers],[275kV Reactor]])</f>
        <v>0</v>
      </c>
      <c r="BD315" s="176" cm="1">
        <f t="array" ref="BD315">SUMIFS('N1.3_Project_Listing'!$P$16:$P$829, 'N1.3_Project_Listing'!$E$16:$E$829,'N1.3_Project_Listing'!$E315, 'N1.3_Project_Listing'!$A$16:$A$829,ET_Risk_SC_Summation[[#Headers],[275kV Underground Cable]])</f>
        <v>0</v>
      </c>
      <c r="BE315" s="176" cm="1">
        <f t="array" ref="BE315">SUMIFS('N1.3_Project_Listing'!$P$16:$P$829, 'N1.3_Project_Listing'!$E$16:$E$829,'N1.3_Project_Listing'!$E315, 'N1.3_Project_Listing'!$A$16:$A$829,ET_Risk_SC_Summation[[#Headers],[275kV OHL Conductor]])</f>
        <v>0</v>
      </c>
      <c r="BF315" s="176" cm="1">
        <f t="array" ref="BF315">SUMIFS('N1.3_Project_Listing'!$P$16:$P$829, 'N1.3_Project_Listing'!$E$16:$E$829,'N1.3_Project_Listing'!$E315, 'N1.3_Project_Listing'!$A$16:$A$829,ET_Risk_SC_Summation[[#Headers],[275kV OHL Fittings]])</f>
        <v>0</v>
      </c>
      <c r="BG315" s="176" cm="1">
        <f t="array" ref="BG315">SUMIFS('N1.3_Project_Listing'!$P$16:$P$829, 'N1.3_Project_Listing'!$E$16:$E$829,'N1.3_Project_Listing'!$E315, 'N1.3_Project_Listing'!$A$16:$A$829,ET_Risk_SC_Summation[[#Headers],[275kV OHL Tower]])</f>
        <v>0</v>
      </c>
      <c r="BH315" s="176" cm="1">
        <f t="array" ref="BH315">SUMIFS('N1.3_Project_Listing'!$P$16:$P$829, 'N1.3_Project_Listing'!$E$16:$E$829,'N1.3_Project_Listing'!$E315, 'N1.3_Project_Listing'!$A$16:$A$829,ET_Risk_SC_Summation[[#Headers],[400kV Circuit Breaker]])</f>
        <v>0</v>
      </c>
      <c r="BI315" s="176" cm="1">
        <f t="array" ref="BI315">SUMIFS('N1.3_Project_Listing'!$P$16:$P$829, 'N1.3_Project_Listing'!$E$16:$E$829,'N1.3_Project_Listing'!$E315, 'N1.3_Project_Listing'!$A$16:$A$829,ET_Risk_SC_Summation[[#Headers],[400kV Transformer]])</f>
        <v>0</v>
      </c>
      <c r="BJ315" s="176" cm="1">
        <f t="array" ref="BJ315">SUMIFS('N1.3_Project_Listing'!$P$16:$P$829, 'N1.3_Project_Listing'!$E$16:$E$829,'N1.3_Project_Listing'!$E315, 'N1.3_Project_Listing'!$A$16:$A$829,ET_Risk_SC_Summation[[#Headers],[400kV Reactor]])</f>
        <v>0</v>
      </c>
      <c r="BK315" s="176" cm="1">
        <f t="array" ref="BK315">SUMIFS('N1.3_Project_Listing'!$P$16:$P$829, 'N1.3_Project_Listing'!$E$16:$E$829,'N1.3_Project_Listing'!$E315, 'N1.3_Project_Listing'!$A$16:$A$829,ET_Risk_SC_Summation[[#Headers],[400kV Underground Cable]])</f>
        <v>0</v>
      </c>
      <c r="BL315" s="176" cm="1">
        <f t="array" ref="BL315">SUMIFS('N1.3_Project_Listing'!$P$16:$P$829, 'N1.3_Project_Listing'!$E$16:$E$829,'N1.3_Project_Listing'!$E315, 'N1.3_Project_Listing'!$A$16:$A$829,ET_Risk_SC_Summation[[#Headers],[400kV OHL Conductor]])</f>
        <v>0</v>
      </c>
      <c r="BM315" s="176" cm="1">
        <f t="array" ref="BM315">SUMIFS('N1.3_Project_Listing'!$P$16:$P$829, 'N1.3_Project_Listing'!$E$16:$E$829,'N1.3_Project_Listing'!$E315, 'N1.3_Project_Listing'!$A$16:$A$829,ET_Risk_SC_Summation[[#Headers],[400kV OHL Fittings]])</f>
        <v>0</v>
      </c>
      <c r="BN315" s="176" cm="1">
        <f t="array" ref="BN315">SUMIFS('N1.3_Project_Listing'!$P$16:$P$829, 'N1.3_Project_Listing'!$E$16:$E$829,'N1.3_Project_Listing'!$E315, 'N1.3_Project_Listing'!$A$16:$A$829,ET_Risk_SC_Summation[[#Headers],[400kV OHL Tower]])</f>
        <v>0</v>
      </c>
      <c r="BO315" s="177" t="str">
        <f>IF(SUM(ET_Risk_SC_Summation[[#This Row],[132kV Circuit Breaker]:[400kV OHL Tower]])=0, "n/a", INDEX(ET_Risk_SC_Summation[#Headers],1,MATCH(MAX(ET_Risk_SC_Summation[[#This Row],[132kV Circuit Breaker]:[400kV OHL Tower]]),ET_Risk_SC_Summation[[#This Row],[132kV Circuit Breaker]:[400kV OHL Tower]],0)))</f>
        <v>n/a</v>
      </c>
      <c r="BP315" s="177" t="str">
        <f>IFERROR(INDEX('N0.7_Lookup_References'!$G$77:$G$98,MATCH(ET_Risk_SC_Summation[[#This Row],[Mxx Category]],'N0.7_Lookup_References'!$F$77:$F$98,0)),"")</f>
        <v/>
      </c>
    </row>
    <row r="316" spans="1:68" ht="67.5">
      <c r="A316" s="160" t="str">
        <f>IFERROR(INDEX(N1.2_Intervention_Types[NARM Asset Category],MATCH('N1.3_Project_Listing'!$C316,N1.2_Intervention_Types[Intervention Type ID],0),1),"")</f>
        <v>Services</v>
      </c>
      <c r="B316" s="160" t="str">
        <f>IF($D$2="GD",IFERROR(INDEX(N1.2_Intervention_Types[C&amp;V Asset Category (GD)],MATCH('N1.3_Project_Listing'!$C316,N1.2_Intervention_Types[Intervention Type ID],0),1),""),IFERROR(INDEX(N1.2_Intervention_Types[NARM Asset Category],MATCH('N1.3_Project_Listing'!$C316,N1.2_Intervention_Types[Intervention Type ID],0),1),""))</f>
        <v>Services</v>
      </c>
      <c r="C316" s="67">
        <f>IFERROR(INDEX(N1.2_Intervention_Types[Intervention Type ID],MATCH('N1.3_Project_Listing'!$I316,N1.2_Intervention_Types[Intervention Type],0),1),"")</f>
        <v>5</v>
      </c>
      <c r="D316" s="160" t="str">
        <f>IFERROR(INDEX(N1.2_Intervention_Types[Intervention Category],MATCH('N1.3_Project_Listing'!$C316,N1.2_Intervention_Types[Intervention Type ID],0),1),"")</f>
        <v>Replacement</v>
      </c>
      <c r="E316" s="210" t="s">
        <v>784</v>
      </c>
      <c r="F316" s="236" t="s">
        <v>829</v>
      </c>
      <c r="G316" s="236" t="s">
        <v>206</v>
      </c>
      <c r="H316" s="236" t="s">
        <v>300</v>
      </c>
      <c r="I316" s="151" t="s">
        <v>830</v>
      </c>
      <c r="J316" s="139">
        <v>2027</v>
      </c>
      <c r="K316" s="312">
        <v>18569.102367303381</v>
      </c>
      <c r="L316" s="312">
        <v>18569.102367303381</v>
      </c>
      <c r="M316" s="312">
        <v>0</v>
      </c>
      <c r="N316" s="343">
        <v>3.2055497929509391</v>
      </c>
      <c r="O316" s="343">
        <v>2.1613366119300115</v>
      </c>
      <c r="P316" s="365">
        <v>406.07542698763791</v>
      </c>
      <c r="Q316" s="63">
        <f t="shared" si="25"/>
        <v>1.0442131810209276</v>
      </c>
      <c r="R316" s="368">
        <f>IF('N1.3_Project_Listing'!$D316="Replacement",SUM('N1.3_Project_Listing'!$K316:$L316)/2,'N1.3_Project_Listing'!$M316)</f>
        <v>18569.102367303381</v>
      </c>
      <c r="S316" s="67" t="str">
        <f>IFERROR(INDEX('N0.7_Lookup_References'!$C$13:$C$72,MATCH($A316,'N0.7_Lookup_References'!$B$13:$B$72,0)),"")</f>
        <v>Number of</v>
      </c>
      <c r="T316" s="338" t="str">
        <f t="shared" si="26"/>
        <v/>
      </c>
      <c r="V316" s="392">
        <v>371.38204734606762</v>
      </c>
      <c r="W316" s="392">
        <v>0</v>
      </c>
      <c r="X316" s="392">
        <v>0</v>
      </c>
      <c r="Y316" s="392">
        <v>0</v>
      </c>
      <c r="Z316" s="392">
        <v>0</v>
      </c>
      <c r="AA316" s="392">
        <v>0</v>
      </c>
      <c r="AB316" s="392">
        <v>0</v>
      </c>
      <c r="AC316" s="392">
        <v>0</v>
      </c>
      <c r="AD316" s="392">
        <v>0</v>
      </c>
      <c r="AE316" s="392">
        <v>18197.720319957312</v>
      </c>
      <c r="AF316" s="392">
        <v>18569.102367303381</v>
      </c>
      <c r="AG316" s="392">
        <v>0</v>
      </c>
      <c r="AH316" s="392">
        <v>0</v>
      </c>
      <c r="AI316" s="392">
        <v>0</v>
      </c>
      <c r="AJ316" s="392">
        <v>0</v>
      </c>
      <c r="AK316" s="392">
        <v>0</v>
      </c>
      <c r="AL316" s="392">
        <v>0</v>
      </c>
      <c r="AM316" s="392">
        <v>0</v>
      </c>
      <c r="AN316" s="392">
        <v>0</v>
      </c>
      <c r="AO316" s="392">
        <v>0</v>
      </c>
      <c r="AP316" s="63">
        <f t="shared" ref="AP316:AP323" si="28">SUM(V316:AE316)</f>
        <v>18569.102367303381</v>
      </c>
      <c r="AQ316" s="63">
        <f t="shared" ref="AQ316:AQ323" si="29">SUM(AF316:AO316)</f>
        <v>18569.102367303381</v>
      </c>
      <c r="AR316" s="63">
        <f t="shared" ref="AR316:AR323" si="30">AQ316-AP316</f>
        <v>0</v>
      </c>
      <c r="AT316" s="176" cm="1">
        <f t="array" ref="AT316">SUMIFS('N1.3_Project_Listing'!$P$16:$P$829, 'N1.3_Project_Listing'!$E$16:$E$829,'N1.3_Project_Listing'!$E316, 'N1.3_Project_Listing'!$A$16:$A$829,ET_Risk_SC_Summation[[#Headers],[132kV Circuit Breaker]])</f>
        <v>0</v>
      </c>
      <c r="AU316" s="176" cm="1">
        <f t="array" ref="AU316">SUMIFS('N1.3_Project_Listing'!$P$16:$P$829, 'N1.3_Project_Listing'!$E$16:$E$829,'N1.3_Project_Listing'!$E316, 'N1.3_Project_Listing'!$A$16:$A$829,ET_Risk_SC_Summation[[#Headers],[132kV Transformer]])</f>
        <v>0</v>
      </c>
      <c r="AV316" s="176" cm="1">
        <f t="array" ref="AV316">SUMIFS('N1.3_Project_Listing'!$P$16:$P$829, 'N1.3_Project_Listing'!$E$16:$E$829,'N1.3_Project_Listing'!$E316, 'N1.3_Project_Listing'!$A$16:$A$829,ET_Risk_SC_Summation[[#Headers],[132kV Reactor]])</f>
        <v>0</v>
      </c>
      <c r="AW316" s="176" cm="1">
        <f t="array" ref="AW316">SUMIFS('N1.3_Project_Listing'!$P$16:$P$829, 'N1.3_Project_Listing'!$E$16:$E$829,'N1.3_Project_Listing'!$E316, 'N1.3_Project_Listing'!$A$16:$A$829,ET_Risk_SC_Summation[[#Headers],[132kV Underground Cable]])</f>
        <v>0</v>
      </c>
      <c r="AX316" s="176" cm="1">
        <f t="array" ref="AX316">SUMIFS('N1.3_Project_Listing'!$P$16:$P$829, 'N1.3_Project_Listing'!$E$16:$E$829,'N1.3_Project_Listing'!$E316, 'N1.3_Project_Listing'!$A$16:$A$829,ET_Risk_SC_Summation[[#Headers],[132kV OHL Conductor]])</f>
        <v>0</v>
      </c>
      <c r="AY316" s="176" cm="1">
        <f t="array" ref="AY316">SUMIFS('N1.3_Project_Listing'!$P$16:$P$829, 'N1.3_Project_Listing'!$E$16:$E$829,'N1.3_Project_Listing'!$E316, 'N1.3_Project_Listing'!$A$16:$A$829,ET_Risk_SC_Summation[[#Headers],[132kV OHL Fittings]])</f>
        <v>0</v>
      </c>
      <c r="AZ316" s="176" cm="1">
        <f t="array" ref="AZ316">SUMIFS('N1.3_Project_Listing'!$P$16:$P$829, 'N1.3_Project_Listing'!$E$16:$E$829,'N1.3_Project_Listing'!$E316, 'N1.3_Project_Listing'!$A$16:$A$829,ET_Risk_SC_Summation[[#Headers],[132kV OHL Tower]])</f>
        <v>0</v>
      </c>
      <c r="BA316" s="176" cm="1">
        <f t="array" ref="BA316">SUMIFS('N1.3_Project_Listing'!$P$16:$P$829, 'N1.3_Project_Listing'!$E$16:$E$829,'N1.3_Project_Listing'!$E316, 'N1.3_Project_Listing'!$A$16:$A$829,ET_Risk_SC_Summation[[#Headers],[275kV Circuit Breaker]])</f>
        <v>0</v>
      </c>
      <c r="BB316" s="176" cm="1">
        <f t="array" ref="BB316">SUMIFS('N1.3_Project_Listing'!$P$16:$P$829, 'N1.3_Project_Listing'!$E$16:$E$829,'N1.3_Project_Listing'!$E316, 'N1.3_Project_Listing'!$A$16:$A$829,ET_Risk_SC_Summation[[#Headers],[275kV Transformer]])</f>
        <v>0</v>
      </c>
      <c r="BC316" s="176" cm="1">
        <f t="array" ref="BC316">SUMIFS('N1.3_Project_Listing'!$P$16:$P$829, 'N1.3_Project_Listing'!$E$16:$E$829,'N1.3_Project_Listing'!$E316, 'N1.3_Project_Listing'!$A$16:$A$829,ET_Risk_SC_Summation[[#Headers],[275kV Reactor]])</f>
        <v>0</v>
      </c>
      <c r="BD316" s="176" cm="1">
        <f t="array" ref="BD316">SUMIFS('N1.3_Project_Listing'!$P$16:$P$829, 'N1.3_Project_Listing'!$E$16:$E$829,'N1.3_Project_Listing'!$E316, 'N1.3_Project_Listing'!$A$16:$A$829,ET_Risk_SC_Summation[[#Headers],[275kV Underground Cable]])</f>
        <v>0</v>
      </c>
      <c r="BE316" s="176" cm="1">
        <f t="array" ref="BE316">SUMIFS('N1.3_Project_Listing'!$P$16:$P$829, 'N1.3_Project_Listing'!$E$16:$E$829,'N1.3_Project_Listing'!$E316, 'N1.3_Project_Listing'!$A$16:$A$829,ET_Risk_SC_Summation[[#Headers],[275kV OHL Conductor]])</f>
        <v>0</v>
      </c>
      <c r="BF316" s="176" cm="1">
        <f t="array" ref="BF316">SUMIFS('N1.3_Project_Listing'!$P$16:$P$829, 'N1.3_Project_Listing'!$E$16:$E$829,'N1.3_Project_Listing'!$E316, 'N1.3_Project_Listing'!$A$16:$A$829,ET_Risk_SC_Summation[[#Headers],[275kV OHL Fittings]])</f>
        <v>0</v>
      </c>
      <c r="BG316" s="176" cm="1">
        <f t="array" ref="BG316">SUMIFS('N1.3_Project_Listing'!$P$16:$P$829, 'N1.3_Project_Listing'!$E$16:$E$829,'N1.3_Project_Listing'!$E316, 'N1.3_Project_Listing'!$A$16:$A$829,ET_Risk_SC_Summation[[#Headers],[275kV OHL Tower]])</f>
        <v>0</v>
      </c>
      <c r="BH316" s="176" cm="1">
        <f t="array" ref="BH316">SUMIFS('N1.3_Project_Listing'!$P$16:$P$829, 'N1.3_Project_Listing'!$E$16:$E$829,'N1.3_Project_Listing'!$E316, 'N1.3_Project_Listing'!$A$16:$A$829,ET_Risk_SC_Summation[[#Headers],[400kV Circuit Breaker]])</f>
        <v>0</v>
      </c>
      <c r="BI316" s="176" cm="1">
        <f t="array" ref="BI316">SUMIFS('N1.3_Project_Listing'!$P$16:$P$829, 'N1.3_Project_Listing'!$E$16:$E$829,'N1.3_Project_Listing'!$E316, 'N1.3_Project_Listing'!$A$16:$A$829,ET_Risk_SC_Summation[[#Headers],[400kV Transformer]])</f>
        <v>0</v>
      </c>
      <c r="BJ316" s="176" cm="1">
        <f t="array" ref="BJ316">SUMIFS('N1.3_Project_Listing'!$P$16:$P$829, 'N1.3_Project_Listing'!$E$16:$E$829,'N1.3_Project_Listing'!$E316, 'N1.3_Project_Listing'!$A$16:$A$829,ET_Risk_SC_Summation[[#Headers],[400kV Reactor]])</f>
        <v>0</v>
      </c>
      <c r="BK316" s="176" cm="1">
        <f t="array" ref="BK316">SUMIFS('N1.3_Project_Listing'!$P$16:$P$829, 'N1.3_Project_Listing'!$E$16:$E$829,'N1.3_Project_Listing'!$E316, 'N1.3_Project_Listing'!$A$16:$A$829,ET_Risk_SC_Summation[[#Headers],[400kV Underground Cable]])</f>
        <v>0</v>
      </c>
      <c r="BL316" s="176" cm="1">
        <f t="array" ref="BL316">SUMIFS('N1.3_Project_Listing'!$P$16:$P$829, 'N1.3_Project_Listing'!$E$16:$E$829,'N1.3_Project_Listing'!$E316, 'N1.3_Project_Listing'!$A$16:$A$829,ET_Risk_SC_Summation[[#Headers],[400kV OHL Conductor]])</f>
        <v>0</v>
      </c>
      <c r="BM316" s="176" cm="1">
        <f t="array" ref="BM316">SUMIFS('N1.3_Project_Listing'!$P$16:$P$829, 'N1.3_Project_Listing'!$E$16:$E$829,'N1.3_Project_Listing'!$E316, 'N1.3_Project_Listing'!$A$16:$A$829,ET_Risk_SC_Summation[[#Headers],[400kV OHL Fittings]])</f>
        <v>0</v>
      </c>
      <c r="BN316" s="176" cm="1">
        <f t="array" ref="BN316">SUMIFS('N1.3_Project_Listing'!$P$16:$P$829, 'N1.3_Project_Listing'!$E$16:$E$829,'N1.3_Project_Listing'!$E316, 'N1.3_Project_Listing'!$A$16:$A$829,ET_Risk_SC_Summation[[#Headers],[400kV OHL Tower]])</f>
        <v>0</v>
      </c>
      <c r="BO316" s="177" t="str">
        <f>IF(SUM(ET_Risk_SC_Summation[[#This Row],[132kV Circuit Breaker]:[400kV OHL Tower]])=0, "n/a", INDEX(ET_Risk_SC_Summation[#Headers],1,MATCH(MAX(ET_Risk_SC_Summation[[#This Row],[132kV Circuit Breaker]:[400kV OHL Tower]]),ET_Risk_SC_Summation[[#This Row],[132kV Circuit Breaker]:[400kV OHL Tower]],0)))</f>
        <v>n/a</v>
      </c>
      <c r="BP316" s="177" t="str">
        <f>IFERROR(INDEX('N0.7_Lookup_References'!$G$77:$G$98,MATCH(ET_Risk_SC_Summation[[#This Row],[Mxx Category]],'N0.7_Lookup_References'!$F$77:$F$98,0)),"")</f>
        <v/>
      </c>
    </row>
    <row r="317" spans="1:68" ht="67.5">
      <c r="A317" s="160" t="str">
        <f>IFERROR(INDEX(N1.2_Intervention_Types[NARM Asset Category],MATCH('N1.3_Project_Listing'!$C317,N1.2_Intervention_Types[Intervention Type ID],0),1),"")</f>
        <v>Services</v>
      </c>
      <c r="B317" s="160" t="str">
        <f>IF($D$2="GD",IFERROR(INDEX(N1.2_Intervention_Types[C&amp;V Asset Category (GD)],MATCH('N1.3_Project_Listing'!$C317,N1.2_Intervention_Types[Intervention Type ID],0),1),""),IFERROR(INDEX(N1.2_Intervention_Types[NARM Asset Category],MATCH('N1.3_Project_Listing'!$C317,N1.2_Intervention_Types[Intervention Type ID],0),1),""))</f>
        <v>Services</v>
      </c>
      <c r="C317" s="67">
        <f>IFERROR(INDEX(N1.2_Intervention_Types[Intervention Type ID],MATCH('N1.3_Project_Listing'!$I317,N1.2_Intervention_Types[Intervention Type],0),1),"")</f>
        <v>5</v>
      </c>
      <c r="D317" s="160" t="str">
        <f>IFERROR(INDEX(N1.2_Intervention_Types[Intervention Category],MATCH('N1.3_Project_Listing'!$C317,N1.2_Intervention_Types[Intervention Type ID],0),1),"")</f>
        <v>Replacement</v>
      </c>
      <c r="E317" s="210" t="s">
        <v>784</v>
      </c>
      <c r="F317" s="236" t="s">
        <v>829</v>
      </c>
      <c r="G317" s="236" t="s">
        <v>206</v>
      </c>
      <c r="H317" s="236" t="s">
        <v>300</v>
      </c>
      <c r="I317" s="151" t="s">
        <v>830</v>
      </c>
      <c r="J317" s="139">
        <v>2028</v>
      </c>
      <c r="K317" s="312">
        <v>18569.102367303381</v>
      </c>
      <c r="L317" s="312">
        <v>18569.102367303381</v>
      </c>
      <c r="M317" s="312">
        <v>0</v>
      </c>
      <c r="N317" s="343">
        <v>3.2055497929509391</v>
      </c>
      <c r="O317" s="343">
        <v>2.1613366119300115</v>
      </c>
      <c r="P317" s="365">
        <v>406.07542698763791</v>
      </c>
      <c r="Q317" s="63">
        <f t="shared" si="25"/>
        <v>1.0442131810209276</v>
      </c>
      <c r="R317" s="368">
        <f>IF('N1.3_Project_Listing'!$D317="Replacement",SUM('N1.3_Project_Listing'!$K317:$L317)/2,'N1.3_Project_Listing'!$M317)</f>
        <v>18569.102367303381</v>
      </c>
      <c r="S317" s="67" t="str">
        <f>IFERROR(INDEX('N0.7_Lookup_References'!$C$13:$C$72,MATCH($A317,'N0.7_Lookup_References'!$B$13:$B$72,0)),"")</f>
        <v>Number of</v>
      </c>
      <c r="T317" s="338" t="str">
        <f t="shared" si="26"/>
        <v/>
      </c>
      <c r="V317" s="392">
        <v>371.38204734606762</v>
      </c>
      <c r="W317" s="392">
        <v>0</v>
      </c>
      <c r="X317" s="392">
        <v>0</v>
      </c>
      <c r="Y317" s="392">
        <v>0</v>
      </c>
      <c r="Z317" s="392">
        <v>0</v>
      </c>
      <c r="AA317" s="392">
        <v>0</v>
      </c>
      <c r="AB317" s="392">
        <v>0</v>
      </c>
      <c r="AC317" s="392">
        <v>0</v>
      </c>
      <c r="AD317" s="392">
        <v>0</v>
      </c>
      <c r="AE317" s="392">
        <v>18197.720319957312</v>
      </c>
      <c r="AF317" s="392">
        <v>18569.102367303381</v>
      </c>
      <c r="AG317" s="392">
        <v>0</v>
      </c>
      <c r="AH317" s="392">
        <v>0</v>
      </c>
      <c r="AI317" s="392">
        <v>0</v>
      </c>
      <c r="AJ317" s="392">
        <v>0</v>
      </c>
      <c r="AK317" s="392">
        <v>0</v>
      </c>
      <c r="AL317" s="392">
        <v>0</v>
      </c>
      <c r="AM317" s="392">
        <v>0</v>
      </c>
      <c r="AN317" s="392">
        <v>0</v>
      </c>
      <c r="AO317" s="392">
        <v>0</v>
      </c>
      <c r="AP317" s="63">
        <f t="shared" si="28"/>
        <v>18569.102367303381</v>
      </c>
      <c r="AQ317" s="63">
        <f t="shared" si="29"/>
        <v>18569.102367303381</v>
      </c>
      <c r="AR317" s="63">
        <f t="shared" si="30"/>
        <v>0</v>
      </c>
      <c r="AT317" s="176" cm="1">
        <f t="array" ref="AT317">SUMIFS('N1.3_Project_Listing'!$P$16:$P$829, 'N1.3_Project_Listing'!$E$16:$E$829,'N1.3_Project_Listing'!$E317, 'N1.3_Project_Listing'!$A$16:$A$829,ET_Risk_SC_Summation[[#Headers],[132kV Circuit Breaker]])</f>
        <v>0</v>
      </c>
      <c r="AU317" s="176" cm="1">
        <f t="array" ref="AU317">SUMIFS('N1.3_Project_Listing'!$P$16:$P$829, 'N1.3_Project_Listing'!$E$16:$E$829,'N1.3_Project_Listing'!$E317, 'N1.3_Project_Listing'!$A$16:$A$829,ET_Risk_SC_Summation[[#Headers],[132kV Transformer]])</f>
        <v>0</v>
      </c>
      <c r="AV317" s="176" cm="1">
        <f t="array" ref="AV317">SUMIFS('N1.3_Project_Listing'!$P$16:$P$829, 'N1.3_Project_Listing'!$E$16:$E$829,'N1.3_Project_Listing'!$E317, 'N1.3_Project_Listing'!$A$16:$A$829,ET_Risk_SC_Summation[[#Headers],[132kV Reactor]])</f>
        <v>0</v>
      </c>
      <c r="AW317" s="176" cm="1">
        <f t="array" ref="AW317">SUMIFS('N1.3_Project_Listing'!$P$16:$P$829, 'N1.3_Project_Listing'!$E$16:$E$829,'N1.3_Project_Listing'!$E317, 'N1.3_Project_Listing'!$A$16:$A$829,ET_Risk_SC_Summation[[#Headers],[132kV Underground Cable]])</f>
        <v>0</v>
      </c>
      <c r="AX317" s="176" cm="1">
        <f t="array" ref="AX317">SUMIFS('N1.3_Project_Listing'!$P$16:$P$829, 'N1.3_Project_Listing'!$E$16:$E$829,'N1.3_Project_Listing'!$E317, 'N1.3_Project_Listing'!$A$16:$A$829,ET_Risk_SC_Summation[[#Headers],[132kV OHL Conductor]])</f>
        <v>0</v>
      </c>
      <c r="AY317" s="176" cm="1">
        <f t="array" ref="AY317">SUMIFS('N1.3_Project_Listing'!$P$16:$P$829, 'N1.3_Project_Listing'!$E$16:$E$829,'N1.3_Project_Listing'!$E317, 'N1.3_Project_Listing'!$A$16:$A$829,ET_Risk_SC_Summation[[#Headers],[132kV OHL Fittings]])</f>
        <v>0</v>
      </c>
      <c r="AZ317" s="176" cm="1">
        <f t="array" ref="AZ317">SUMIFS('N1.3_Project_Listing'!$P$16:$P$829, 'N1.3_Project_Listing'!$E$16:$E$829,'N1.3_Project_Listing'!$E317, 'N1.3_Project_Listing'!$A$16:$A$829,ET_Risk_SC_Summation[[#Headers],[132kV OHL Tower]])</f>
        <v>0</v>
      </c>
      <c r="BA317" s="176" cm="1">
        <f t="array" ref="BA317">SUMIFS('N1.3_Project_Listing'!$P$16:$P$829, 'N1.3_Project_Listing'!$E$16:$E$829,'N1.3_Project_Listing'!$E317, 'N1.3_Project_Listing'!$A$16:$A$829,ET_Risk_SC_Summation[[#Headers],[275kV Circuit Breaker]])</f>
        <v>0</v>
      </c>
      <c r="BB317" s="176" cm="1">
        <f t="array" ref="BB317">SUMIFS('N1.3_Project_Listing'!$P$16:$P$829, 'N1.3_Project_Listing'!$E$16:$E$829,'N1.3_Project_Listing'!$E317, 'N1.3_Project_Listing'!$A$16:$A$829,ET_Risk_SC_Summation[[#Headers],[275kV Transformer]])</f>
        <v>0</v>
      </c>
      <c r="BC317" s="176" cm="1">
        <f t="array" ref="BC317">SUMIFS('N1.3_Project_Listing'!$P$16:$P$829, 'N1.3_Project_Listing'!$E$16:$E$829,'N1.3_Project_Listing'!$E317, 'N1.3_Project_Listing'!$A$16:$A$829,ET_Risk_SC_Summation[[#Headers],[275kV Reactor]])</f>
        <v>0</v>
      </c>
      <c r="BD317" s="176" cm="1">
        <f t="array" ref="BD317">SUMIFS('N1.3_Project_Listing'!$P$16:$P$829, 'N1.3_Project_Listing'!$E$16:$E$829,'N1.3_Project_Listing'!$E317, 'N1.3_Project_Listing'!$A$16:$A$829,ET_Risk_SC_Summation[[#Headers],[275kV Underground Cable]])</f>
        <v>0</v>
      </c>
      <c r="BE317" s="176" cm="1">
        <f t="array" ref="BE317">SUMIFS('N1.3_Project_Listing'!$P$16:$P$829, 'N1.3_Project_Listing'!$E$16:$E$829,'N1.3_Project_Listing'!$E317, 'N1.3_Project_Listing'!$A$16:$A$829,ET_Risk_SC_Summation[[#Headers],[275kV OHL Conductor]])</f>
        <v>0</v>
      </c>
      <c r="BF317" s="176" cm="1">
        <f t="array" ref="BF317">SUMIFS('N1.3_Project_Listing'!$P$16:$P$829, 'N1.3_Project_Listing'!$E$16:$E$829,'N1.3_Project_Listing'!$E317, 'N1.3_Project_Listing'!$A$16:$A$829,ET_Risk_SC_Summation[[#Headers],[275kV OHL Fittings]])</f>
        <v>0</v>
      </c>
      <c r="BG317" s="176" cm="1">
        <f t="array" ref="BG317">SUMIFS('N1.3_Project_Listing'!$P$16:$P$829, 'N1.3_Project_Listing'!$E$16:$E$829,'N1.3_Project_Listing'!$E317, 'N1.3_Project_Listing'!$A$16:$A$829,ET_Risk_SC_Summation[[#Headers],[275kV OHL Tower]])</f>
        <v>0</v>
      </c>
      <c r="BH317" s="176" cm="1">
        <f t="array" ref="BH317">SUMIFS('N1.3_Project_Listing'!$P$16:$P$829, 'N1.3_Project_Listing'!$E$16:$E$829,'N1.3_Project_Listing'!$E317, 'N1.3_Project_Listing'!$A$16:$A$829,ET_Risk_SC_Summation[[#Headers],[400kV Circuit Breaker]])</f>
        <v>0</v>
      </c>
      <c r="BI317" s="176" cm="1">
        <f t="array" ref="BI317">SUMIFS('N1.3_Project_Listing'!$P$16:$P$829, 'N1.3_Project_Listing'!$E$16:$E$829,'N1.3_Project_Listing'!$E317, 'N1.3_Project_Listing'!$A$16:$A$829,ET_Risk_SC_Summation[[#Headers],[400kV Transformer]])</f>
        <v>0</v>
      </c>
      <c r="BJ317" s="176" cm="1">
        <f t="array" ref="BJ317">SUMIFS('N1.3_Project_Listing'!$P$16:$P$829, 'N1.3_Project_Listing'!$E$16:$E$829,'N1.3_Project_Listing'!$E317, 'N1.3_Project_Listing'!$A$16:$A$829,ET_Risk_SC_Summation[[#Headers],[400kV Reactor]])</f>
        <v>0</v>
      </c>
      <c r="BK317" s="176" cm="1">
        <f t="array" ref="BK317">SUMIFS('N1.3_Project_Listing'!$P$16:$P$829, 'N1.3_Project_Listing'!$E$16:$E$829,'N1.3_Project_Listing'!$E317, 'N1.3_Project_Listing'!$A$16:$A$829,ET_Risk_SC_Summation[[#Headers],[400kV Underground Cable]])</f>
        <v>0</v>
      </c>
      <c r="BL317" s="176" cm="1">
        <f t="array" ref="BL317">SUMIFS('N1.3_Project_Listing'!$P$16:$P$829, 'N1.3_Project_Listing'!$E$16:$E$829,'N1.3_Project_Listing'!$E317, 'N1.3_Project_Listing'!$A$16:$A$829,ET_Risk_SC_Summation[[#Headers],[400kV OHL Conductor]])</f>
        <v>0</v>
      </c>
      <c r="BM317" s="176" cm="1">
        <f t="array" ref="BM317">SUMIFS('N1.3_Project_Listing'!$P$16:$P$829, 'N1.3_Project_Listing'!$E$16:$E$829,'N1.3_Project_Listing'!$E317, 'N1.3_Project_Listing'!$A$16:$A$829,ET_Risk_SC_Summation[[#Headers],[400kV OHL Fittings]])</f>
        <v>0</v>
      </c>
      <c r="BN317" s="176" cm="1">
        <f t="array" ref="BN317">SUMIFS('N1.3_Project_Listing'!$P$16:$P$829, 'N1.3_Project_Listing'!$E$16:$E$829,'N1.3_Project_Listing'!$E317, 'N1.3_Project_Listing'!$A$16:$A$829,ET_Risk_SC_Summation[[#Headers],[400kV OHL Tower]])</f>
        <v>0</v>
      </c>
      <c r="BO317" s="177" t="str">
        <f>IF(SUM(ET_Risk_SC_Summation[[#This Row],[132kV Circuit Breaker]:[400kV OHL Tower]])=0, "n/a", INDEX(ET_Risk_SC_Summation[#Headers],1,MATCH(MAX(ET_Risk_SC_Summation[[#This Row],[132kV Circuit Breaker]:[400kV OHL Tower]]),ET_Risk_SC_Summation[[#This Row],[132kV Circuit Breaker]:[400kV OHL Tower]],0)))</f>
        <v>n/a</v>
      </c>
      <c r="BP317" s="177" t="str">
        <f>IFERROR(INDEX('N0.7_Lookup_References'!$G$77:$G$98,MATCH(ET_Risk_SC_Summation[[#This Row],[Mxx Category]],'N0.7_Lookup_References'!$F$77:$F$98,0)),"")</f>
        <v/>
      </c>
    </row>
    <row r="318" spans="1:68" ht="67.5">
      <c r="A318" s="160" t="str">
        <f>IFERROR(INDEX(N1.2_Intervention_Types[NARM Asset Category],MATCH('N1.3_Project_Listing'!$C318,N1.2_Intervention_Types[Intervention Type ID],0),1),"")</f>
        <v>Services</v>
      </c>
      <c r="B318" s="160" t="str">
        <f>IF($D$2="GD",IFERROR(INDEX(N1.2_Intervention_Types[C&amp;V Asset Category (GD)],MATCH('N1.3_Project_Listing'!$C318,N1.2_Intervention_Types[Intervention Type ID],0),1),""),IFERROR(INDEX(N1.2_Intervention_Types[NARM Asset Category],MATCH('N1.3_Project_Listing'!$C318,N1.2_Intervention_Types[Intervention Type ID],0),1),""))</f>
        <v>Services</v>
      </c>
      <c r="C318" s="67">
        <f>IFERROR(INDEX(N1.2_Intervention_Types[Intervention Type ID],MATCH('N1.3_Project_Listing'!$I318,N1.2_Intervention_Types[Intervention Type],0),1),"")</f>
        <v>5</v>
      </c>
      <c r="D318" s="160" t="str">
        <f>IFERROR(INDEX(N1.2_Intervention_Types[Intervention Category],MATCH('N1.3_Project_Listing'!$C318,N1.2_Intervention_Types[Intervention Type ID],0),1),"")</f>
        <v>Replacement</v>
      </c>
      <c r="E318" s="210" t="s">
        <v>784</v>
      </c>
      <c r="F318" s="236" t="s">
        <v>829</v>
      </c>
      <c r="G318" s="236" t="s">
        <v>206</v>
      </c>
      <c r="H318" s="236" t="s">
        <v>300</v>
      </c>
      <c r="I318" s="151" t="s">
        <v>830</v>
      </c>
      <c r="J318" s="139">
        <v>2029</v>
      </c>
      <c r="K318" s="312">
        <v>18569.102367303381</v>
      </c>
      <c r="L318" s="312">
        <v>18569.102367303381</v>
      </c>
      <c r="M318" s="312">
        <v>0</v>
      </c>
      <c r="N318" s="343">
        <v>3.2055497929509391</v>
      </c>
      <c r="O318" s="343">
        <v>2.1613366119300115</v>
      </c>
      <c r="P318" s="365">
        <v>406.07542698763791</v>
      </c>
      <c r="Q318" s="63">
        <f t="shared" si="25"/>
        <v>1.0442131810209276</v>
      </c>
      <c r="R318" s="368">
        <f>IF('N1.3_Project_Listing'!$D318="Replacement",SUM('N1.3_Project_Listing'!$K318:$L318)/2,'N1.3_Project_Listing'!$M318)</f>
        <v>18569.102367303381</v>
      </c>
      <c r="S318" s="67" t="str">
        <f>IFERROR(INDEX('N0.7_Lookup_References'!$C$13:$C$72,MATCH($A318,'N0.7_Lookup_References'!$B$13:$B$72,0)),"")</f>
        <v>Number of</v>
      </c>
      <c r="T318" s="338" t="str">
        <f t="shared" si="26"/>
        <v/>
      </c>
      <c r="V318" s="392">
        <v>371.38204734606762</v>
      </c>
      <c r="W318" s="392">
        <v>0</v>
      </c>
      <c r="X318" s="392">
        <v>0</v>
      </c>
      <c r="Y318" s="392">
        <v>0</v>
      </c>
      <c r="Z318" s="392">
        <v>0</v>
      </c>
      <c r="AA318" s="392">
        <v>0</v>
      </c>
      <c r="AB318" s="392">
        <v>0</v>
      </c>
      <c r="AC318" s="392">
        <v>0</v>
      </c>
      <c r="AD318" s="392">
        <v>0</v>
      </c>
      <c r="AE318" s="392">
        <v>18197.720319957312</v>
      </c>
      <c r="AF318" s="392">
        <v>18569.102367303381</v>
      </c>
      <c r="AG318" s="392">
        <v>0</v>
      </c>
      <c r="AH318" s="392">
        <v>0</v>
      </c>
      <c r="AI318" s="392">
        <v>0</v>
      </c>
      <c r="AJ318" s="392">
        <v>0</v>
      </c>
      <c r="AK318" s="392">
        <v>0</v>
      </c>
      <c r="AL318" s="392">
        <v>0</v>
      </c>
      <c r="AM318" s="392">
        <v>0</v>
      </c>
      <c r="AN318" s="392">
        <v>0</v>
      </c>
      <c r="AO318" s="392">
        <v>0</v>
      </c>
      <c r="AP318" s="63">
        <f t="shared" si="28"/>
        <v>18569.102367303381</v>
      </c>
      <c r="AQ318" s="63">
        <f t="shared" si="29"/>
        <v>18569.102367303381</v>
      </c>
      <c r="AR318" s="63">
        <f t="shared" si="30"/>
        <v>0</v>
      </c>
      <c r="AT318" s="176" cm="1">
        <f t="array" ref="AT318">SUMIFS('N1.3_Project_Listing'!$P$16:$P$829, 'N1.3_Project_Listing'!$E$16:$E$829,'N1.3_Project_Listing'!$E318, 'N1.3_Project_Listing'!$A$16:$A$829,ET_Risk_SC_Summation[[#Headers],[132kV Circuit Breaker]])</f>
        <v>0</v>
      </c>
      <c r="AU318" s="176" cm="1">
        <f t="array" ref="AU318">SUMIFS('N1.3_Project_Listing'!$P$16:$P$829, 'N1.3_Project_Listing'!$E$16:$E$829,'N1.3_Project_Listing'!$E318, 'N1.3_Project_Listing'!$A$16:$A$829,ET_Risk_SC_Summation[[#Headers],[132kV Transformer]])</f>
        <v>0</v>
      </c>
      <c r="AV318" s="176" cm="1">
        <f t="array" ref="AV318">SUMIFS('N1.3_Project_Listing'!$P$16:$P$829, 'N1.3_Project_Listing'!$E$16:$E$829,'N1.3_Project_Listing'!$E318, 'N1.3_Project_Listing'!$A$16:$A$829,ET_Risk_SC_Summation[[#Headers],[132kV Reactor]])</f>
        <v>0</v>
      </c>
      <c r="AW318" s="176" cm="1">
        <f t="array" ref="AW318">SUMIFS('N1.3_Project_Listing'!$P$16:$P$829, 'N1.3_Project_Listing'!$E$16:$E$829,'N1.3_Project_Listing'!$E318, 'N1.3_Project_Listing'!$A$16:$A$829,ET_Risk_SC_Summation[[#Headers],[132kV Underground Cable]])</f>
        <v>0</v>
      </c>
      <c r="AX318" s="176" cm="1">
        <f t="array" ref="AX318">SUMIFS('N1.3_Project_Listing'!$P$16:$P$829, 'N1.3_Project_Listing'!$E$16:$E$829,'N1.3_Project_Listing'!$E318, 'N1.3_Project_Listing'!$A$16:$A$829,ET_Risk_SC_Summation[[#Headers],[132kV OHL Conductor]])</f>
        <v>0</v>
      </c>
      <c r="AY318" s="176" cm="1">
        <f t="array" ref="AY318">SUMIFS('N1.3_Project_Listing'!$P$16:$P$829, 'N1.3_Project_Listing'!$E$16:$E$829,'N1.3_Project_Listing'!$E318, 'N1.3_Project_Listing'!$A$16:$A$829,ET_Risk_SC_Summation[[#Headers],[132kV OHL Fittings]])</f>
        <v>0</v>
      </c>
      <c r="AZ318" s="176" cm="1">
        <f t="array" ref="AZ318">SUMIFS('N1.3_Project_Listing'!$P$16:$P$829, 'N1.3_Project_Listing'!$E$16:$E$829,'N1.3_Project_Listing'!$E318, 'N1.3_Project_Listing'!$A$16:$A$829,ET_Risk_SC_Summation[[#Headers],[132kV OHL Tower]])</f>
        <v>0</v>
      </c>
      <c r="BA318" s="176" cm="1">
        <f t="array" ref="BA318">SUMIFS('N1.3_Project_Listing'!$P$16:$P$829, 'N1.3_Project_Listing'!$E$16:$E$829,'N1.3_Project_Listing'!$E318, 'N1.3_Project_Listing'!$A$16:$A$829,ET_Risk_SC_Summation[[#Headers],[275kV Circuit Breaker]])</f>
        <v>0</v>
      </c>
      <c r="BB318" s="176" cm="1">
        <f t="array" ref="BB318">SUMIFS('N1.3_Project_Listing'!$P$16:$P$829, 'N1.3_Project_Listing'!$E$16:$E$829,'N1.3_Project_Listing'!$E318, 'N1.3_Project_Listing'!$A$16:$A$829,ET_Risk_SC_Summation[[#Headers],[275kV Transformer]])</f>
        <v>0</v>
      </c>
      <c r="BC318" s="176" cm="1">
        <f t="array" ref="BC318">SUMIFS('N1.3_Project_Listing'!$P$16:$P$829, 'N1.3_Project_Listing'!$E$16:$E$829,'N1.3_Project_Listing'!$E318, 'N1.3_Project_Listing'!$A$16:$A$829,ET_Risk_SC_Summation[[#Headers],[275kV Reactor]])</f>
        <v>0</v>
      </c>
      <c r="BD318" s="176" cm="1">
        <f t="array" ref="BD318">SUMIFS('N1.3_Project_Listing'!$P$16:$P$829, 'N1.3_Project_Listing'!$E$16:$E$829,'N1.3_Project_Listing'!$E318, 'N1.3_Project_Listing'!$A$16:$A$829,ET_Risk_SC_Summation[[#Headers],[275kV Underground Cable]])</f>
        <v>0</v>
      </c>
      <c r="BE318" s="176" cm="1">
        <f t="array" ref="BE318">SUMIFS('N1.3_Project_Listing'!$P$16:$P$829, 'N1.3_Project_Listing'!$E$16:$E$829,'N1.3_Project_Listing'!$E318, 'N1.3_Project_Listing'!$A$16:$A$829,ET_Risk_SC_Summation[[#Headers],[275kV OHL Conductor]])</f>
        <v>0</v>
      </c>
      <c r="BF318" s="176" cm="1">
        <f t="array" ref="BF318">SUMIFS('N1.3_Project_Listing'!$P$16:$P$829, 'N1.3_Project_Listing'!$E$16:$E$829,'N1.3_Project_Listing'!$E318, 'N1.3_Project_Listing'!$A$16:$A$829,ET_Risk_SC_Summation[[#Headers],[275kV OHL Fittings]])</f>
        <v>0</v>
      </c>
      <c r="BG318" s="176" cm="1">
        <f t="array" ref="BG318">SUMIFS('N1.3_Project_Listing'!$P$16:$P$829, 'N1.3_Project_Listing'!$E$16:$E$829,'N1.3_Project_Listing'!$E318, 'N1.3_Project_Listing'!$A$16:$A$829,ET_Risk_SC_Summation[[#Headers],[275kV OHL Tower]])</f>
        <v>0</v>
      </c>
      <c r="BH318" s="176" cm="1">
        <f t="array" ref="BH318">SUMIFS('N1.3_Project_Listing'!$P$16:$P$829, 'N1.3_Project_Listing'!$E$16:$E$829,'N1.3_Project_Listing'!$E318, 'N1.3_Project_Listing'!$A$16:$A$829,ET_Risk_SC_Summation[[#Headers],[400kV Circuit Breaker]])</f>
        <v>0</v>
      </c>
      <c r="BI318" s="176" cm="1">
        <f t="array" ref="BI318">SUMIFS('N1.3_Project_Listing'!$P$16:$P$829, 'N1.3_Project_Listing'!$E$16:$E$829,'N1.3_Project_Listing'!$E318, 'N1.3_Project_Listing'!$A$16:$A$829,ET_Risk_SC_Summation[[#Headers],[400kV Transformer]])</f>
        <v>0</v>
      </c>
      <c r="BJ318" s="176" cm="1">
        <f t="array" ref="BJ318">SUMIFS('N1.3_Project_Listing'!$P$16:$P$829, 'N1.3_Project_Listing'!$E$16:$E$829,'N1.3_Project_Listing'!$E318, 'N1.3_Project_Listing'!$A$16:$A$829,ET_Risk_SC_Summation[[#Headers],[400kV Reactor]])</f>
        <v>0</v>
      </c>
      <c r="BK318" s="176" cm="1">
        <f t="array" ref="BK318">SUMIFS('N1.3_Project_Listing'!$P$16:$P$829, 'N1.3_Project_Listing'!$E$16:$E$829,'N1.3_Project_Listing'!$E318, 'N1.3_Project_Listing'!$A$16:$A$829,ET_Risk_SC_Summation[[#Headers],[400kV Underground Cable]])</f>
        <v>0</v>
      </c>
      <c r="BL318" s="176" cm="1">
        <f t="array" ref="BL318">SUMIFS('N1.3_Project_Listing'!$P$16:$P$829, 'N1.3_Project_Listing'!$E$16:$E$829,'N1.3_Project_Listing'!$E318, 'N1.3_Project_Listing'!$A$16:$A$829,ET_Risk_SC_Summation[[#Headers],[400kV OHL Conductor]])</f>
        <v>0</v>
      </c>
      <c r="BM318" s="176" cm="1">
        <f t="array" ref="BM318">SUMIFS('N1.3_Project_Listing'!$P$16:$P$829, 'N1.3_Project_Listing'!$E$16:$E$829,'N1.3_Project_Listing'!$E318, 'N1.3_Project_Listing'!$A$16:$A$829,ET_Risk_SC_Summation[[#Headers],[400kV OHL Fittings]])</f>
        <v>0</v>
      </c>
      <c r="BN318" s="176" cm="1">
        <f t="array" ref="BN318">SUMIFS('N1.3_Project_Listing'!$P$16:$P$829, 'N1.3_Project_Listing'!$E$16:$E$829,'N1.3_Project_Listing'!$E318, 'N1.3_Project_Listing'!$A$16:$A$829,ET_Risk_SC_Summation[[#Headers],[400kV OHL Tower]])</f>
        <v>0</v>
      </c>
      <c r="BO318" s="177" t="str">
        <f>IF(SUM(ET_Risk_SC_Summation[[#This Row],[132kV Circuit Breaker]:[400kV OHL Tower]])=0, "n/a", INDEX(ET_Risk_SC_Summation[#Headers],1,MATCH(MAX(ET_Risk_SC_Summation[[#This Row],[132kV Circuit Breaker]:[400kV OHL Tower]]),ET_Risk_SC_Summation[[#This Row],[132kV Circuit Breaker]:[400kV OHL Tower]],0)))</f>
        <v>n/a</v>
      </c>
      <c r="BP318" s="177" t="str">
        <f>IFERROR(INDEX('N0.7_Lookup_References'!$G$77:$G$98,MATCH(ET_Risk_SC_Summation[[#This Row],[Mxx Category]],'N0.7_Lookup_References'!$F$77:$F$98,0)),"")</f>
        <v/>
      </c>
    </row>
    <row r="319" spans="1:68" ht="67.5">
      <c r="A319" s="160" t="str">
        <f>IFERROR(INDEX(N1.2_Intervention_Types[NARM Asset Category],MATCH('N1.3_Project_Listing'!$C319,N1.2_Intervention_Types[Intervention Type ID],0),1),"")</f>
        <v>Services</v>
      </c>
      <c r="B319" s="160" t="str">
        <f>IF($D$2="GD",IFERROR(INDEX(N1.2_Intervention_Types[C&amp;V Asset Category (GD)],MATCH('N1.3_Project_Listing'!$C319,N1.2_Intervention_Types[Intervention Type ID],0),1),""),IFERROR(INDEX(N1.2_Intervention_Types[NARM Asset Category],MATCH('N1.3_Project_Listing'!$C319,N1.2_Intervention_Types[Intervention Type ID],0),1),""))</f>
        <v>Services</v>
      </c>
      <c r="C319" s="67">
        <f>IFERROR(INDEX(N1.2_Intervention_Types[Intervention Type ID],MATCH('N1.3_Project_Listing'!$I319,N1.2_Intervention_Types[Intervention Type],0),1),"")</f>
        <v>5</v>
      </c>
      <c r="D319" s="160" t="str">
        <f>IFERROR(INDEX(N1.2_Intervention_Types[Intervention Category],MATCH('N1.3_Project_Listing'!$C319,N1.2_Intervention_Types[Intervention Type ID],0),1),"")</f>
        <v>Replacement</v>
      </c>
      <c r="E319" s="210" t="s">
        <v>784</v>
      </c>
      <c r="F319" s="236" t="s">
        <v>829</v>
      </c>
      <c r="G319" s="236" t="s">
        <v>206</v>
      </c>
      <c r="H319" s="236" t="s">
        <v>300</v>
      </c>
      <c r="I319" s="151" t="s">
        <v>830</v>
      </c>
      <c r="J319" s="139">
        <v>2030</v>
      </c>
      <c r="K319" s="312">
        <v>18569.102367303381</v>
      </c>
      <c r="L319" s="312">
        <v>18569.102367303381</v>
      </c>
      <c r="M319" s="312">
        <v>0</v>
      </c>
      <c r="N319" s="343">
        <v>3.2055497929509391</v>
      </c>
      <c r="O319" s="343">
        <v>2.1613366119300115</v>
      </c>
      <c r="P319" s="365">
        <v>406.07542698763791</v>
      </c>
      <c r="Q319" s="63">
        <f t="shared" si="25"/>
        <v>1.0442131810209276</v>
      </c>
      <c r="R319" s="368">
        <f>IF('N1.3_Project_Listing'!$D319="Replacement",SUM('N1.3_Project_Listing'!$K319:$L319)/2,'N1.3_Project_Listing'!$M319)</f>
        <v>18569.102367303381</v>
      </c>
      <c r="S319" s="67" t="str">
        <f>IFERROR(INDEX('N0.7_Lookup_References'!$C$13:$C$72,MATCH($A319,'N0.7_Lookup_References'!$B$13:$B$72,0)),"")</f>
        <v>Number of</v>
      </c>
      <c r="T319" s="338" t="str">
        <f t="shared" si="26"/>
        <v/>
      </c>
      <c r="V319" s="392">
        <v>371.38204734606762</v>
      </c>
      <c r="W319" s="392">
        <v>0</v>
      </c>
      <c r="X319" s="392">
        <v>0</v>
      </c>
      <c r="Y319" s="392">
        <v>0</v>
      </c>
      <c r="Z319" s="392">
        <v>0</v>
      </c>
      <c r="AA319" s="392">
        <v>0</v>
      </c>
      <c r="AB319" s="392">
        <v>0</v>
      </c>
      <c r="AC319" s="392">
        <v>0</v>
      </c>
      <c r="AD319" s="392">
        <v>0</v>
      </c>
      <c r="AE319" s="392">
        <v>18197.720319957312</v>
      </c>
      <c r="AF319" s="392">
        <v>18569.102367303381</v>
      </c>
      <c r="AG319" s="392">
        <v>0</v>
      </c>
      <c r="AH319" s="392">
        <v>0</v>
      </c>
      <c r="AI319" s="392">
        <v>0</v>
      </c>
      <c r="AJ319" s="392">
        <v>0</v>
      </c>
      <c r="AK319" s="392">
        <v>0</v>
      </c>
      <c r="AL319" s="392">
        <v>0</v>
      </c>
      <c r="AM319" s="392">
        <v>0</v>
      </c>
      <c r="AN319" s="392">
        <v>0</v>
      </c>
      <c r="AO319" s="392">
        <v>0</v>
      </c>
      <c r="AP319" s="63">
        <f t="shared" si="28"/>
        <v>18569.102367303381</v>
      </c>
      <c r="AQ319" s="63">
        <f t="shared" si="29"/>
        <v>18569.102367303381</v>
      </c>
      <c r="AR319" s="63">
        <f t="shared" si="30"/>
        <v>0</v>
      </c>
      <c r="AT319" s="176" cm="1">
        <f t="array" ref="AT319">SUMIFS('N1.3_Project_Listing'!$P$16:$P$829, 'N1.3_Project_Listing'!$E$16:$E$829,'N1.3_Project_Listing'!$E319, 'N1.3_Project_Listing'!$A$16:$A$829,ET_Risk_SC_Summation[[#Headers],[132kV Circuit Breaker]])</f>
        <v>0</v>
      </c>
      <c r="AU319" s="176" cm="1">
        <f t="array" ref="AU319">SUMIFS('N1.3_Project_Listing'!$P$16:$P$829, 'N1.3_Project_Listing'!$E$16:$E$829,'N1.3_Project_Listing'!$E319, 'N1.3_Project_Listing'!$A$16:$A$829,ET_Risk_SC_Summation[[#Headers],[132kV Transformer]])</f>
        <v>0</v>
      </c>
      <c r="AV319" s="176" cm="1">
        <f t="array" ref="AV319">SUMIFS('N1.3_Project_Listing'!$P$16:$P$829, 'N1.3_Project_Listing'!$E$16:$E$829,'N1.3_Project_Listing'!$E319, 'N1.3_Project_Listing'!$A$16:$A$829,ET_Risk_SC_Summation[[#Headers],[132kV Reactor]])</f>
        <v>0</v>
      </c>
      <c r="AW319" s="176" cm="1">
        <f t="array" ref="AW319">SUMIFS('N1.3_Project_Listing'!$P$16:$P$829, 'N1.3_Project_Listing'!$E$16:$E$829,'N1.3_Project_Listing'!$E319, 'N1.3_Project_Listing'!$A$16:$A$829,ET_Risk_SC_Summation[[#Headers],[132kV Underground Cable]])</f>
        <v>0</v>
      </c>
      <c r="AX319" s="176" cm="1">
        <f t="array" ref="AX319">SUMIFS('N1.3_Project_Listing'!$P$16:$P$829, 'N1.3_Project_Listing'!$E$16:$E$829,'N1.3_Project_Listing'!$E319, 'N1.3_Project_Listing'!$A$16:$A$829,ET_Risk_SC_Summation[[#Headers],[132kV OHL Conductor]])</f>
        <v>0</v>
      </c>
      <c r="AY319" s="176" cm="1">
        <f t="array" ref="AY319">SUMIFS('N1.3_Project_Listing'!$P$16:$P$829, 'N1.3_Project_Listing'!$E$16:$E$829,'N1.3_Project_Listing'!$E319, 'N1.3_Project_Listing'!$A$16:$A$829,ET_Risk_SC_Summation[[#Headers],[132kV OHL Fittings]])</f>
        <v>0</v>
      </c>
      <c r="AZ319" s="176" cm="1">
        <f t="array" ref="AZ319">SUMIFS('N1.3_Project_Listing'!$P$16:$P$829, 'N1.3_Project_Listing'!$E$16:$E$829,'N1.3_Project_Listing'!$E319, 'N1.3_Project_Listing'!$A$16:$A$829,ET_Risk_SC_Summation[[#Headers],[132kV OHL Tower]])</f>
        <v>0</v>
      </c>
      <c r="BA319" s="176" cm="1">
        <f t="array" ref="BA319">SUMIFS('N1.3_Project_Listing'!$P$16:$P$829, 'N1.3_Project_Listing'!$E$16:$E$829,'N1.3_Project_Listing'!$E319, 'N1.3_Project_Listing'!$A$16:$A$829,ET_Risk_SC_Summation[[#Headers],[275kV Circuit Breaker]])</f>
        <v>0</v>
      </c>
      <c r="BB319" s="176" cm="1">
        <f t="array" ref="BB319">SUMIFS('N1.3_Project_Listing'!$P$16:$P$829, 'N1.3_Project_Listing'!$E$16:$E$829,'N1.3_Project_Listing'!$E319, 'N1.3_Project_Listing'!$A$16:$A$829,ET_Risk_SC_Summation[[#Headers],[275kV Transformer]])</f>
        <v>0</v>
      </c>
      <c r="BC319" s="176" cm="1">
        <f t="array" ref="BC319">SUMIFS('N1.3_Project_Listing'!$P$16:$P$829, 'N1.3_Project_Listing'!$E$16:$E$829,'N1.3_Project_Listing'!$E319, 'N1.3_Project_Listing'!$A$16:$A$829,ET_Risk_SC_Summation[[#Headers],[275kV Reactor]])</f>
        <v>0</v>
      </c>
      <c r="BD319" s="176" cm="1">
        <f t="array" ref="BD319">SUMIFS('N1.3_Project_Listing'!$P$16:$P$829, 'N1.3_Project_Listing'!$E$16:$E$829,'N1.3_Project_Listing'!$E319, 'N1.3_Project_Listing'!$A$16:$A$829,ET_Risk_SC_Summation[[#Headers],[275kV Underground Cable]])</f>
        <v>0</v>
      </c>
      <c r="BE319" s="176" cm="1">
        <f t="array" ref="BE319">SUMIFS('N1.3_Project_Listing'!$P$16:$P$829, 'N1.3_Project_Listing'!$E$16:$E$829,'N1.3_Project_Listing'!$E319, 'N1.3_Project_Listing'!$A$16:$A$829,ET_Risk_SC_Summation[[#Headers],[275kV OHL Conductor]])</f>
        <v>0</v>
      </c>
      <c r="BF319" s="176" cm="1">
        <f t="array" ref="BF319">SUMIFS('N1.3_Project_Listing'!$P$16:$P$829, 'N1.3_Project_Listing'!$E$16:$E$829,'N1.3_Project_Listing'!$E319, 'N1.3_Project_Listing'!$A$16:$A$829,ET_Risk_SC_Summation[[#Headers],[275kV OHL Fittings]])</f>
        <v>0</v>
      </c>
      <c r="BG319" s="176" cm="1">
        <f t="array" ref="BG319">SUMIFS('N1.3_Project_Listing'!$P$16:$P$829, 'N1.3_Project_Listing'!$E$16:$E$829,'N1.3_Project_Listing'!$E319, 'N1.3_Project_Listing'!$A$16:$A$829,ET_Risk_SC_Summation[[#Headers],[275kV OHL Tower]])</f>
        <v>0</v>
      </c>
      <c r="BH319" s="176" cm="1">
        <f t="array" ref="BH319">SUMIFS('N1.3_Project_Listing'!$P$16:$P$829, 'N1.3_Project_Listing'!$E$16:$E$829,'N1.3_Project_Listing'!$E319, 'N1.3_Project_Listing'!$A$16:$A$829,ET_Risk_SC_Summation[[#Headers],[400kV Circuit Breaker]])</f>
        <v>0</v>
      </c>
      <c r="BI319" s="176" cm="1">
        <f t="array" ref="BI319">SUMIFS('N1.3_Project_Listing'!$P$16:$P$829, 'N1.3_Project_Listing'!$E$16:$E$829,'N1.3_Project_Listing'!$E319, 'N1.3_Project_Listing'!$A$16:$A$829,ET_Risk_SC_Summation[[#Headers],[400kV Transformer]])</f>
        <v>0</v>
      </c>
      <c r="BJ319" s="176" cm="1">
        <f t="array" ref="BJ319">SUMIFS('N1.3_Project_Listing'!$P$16:$P$829, 'N1.3_Project_Listing'!$E$16:$E$829,'N1.3_Project_Listing'!$E319, 'N1.3_Project_Listing'!$A$16:$A$829,ET_Risk_SC_Summation[[#Headers],[400kV Reactor]])</f>
        <v>0</v>
      </c>
      <c r="BK319" s="176" cm="1">
        <f t="array" ref="BK319">SUMIFS('N1.3_Project_Listing'!$P$16:$P$829, 'N1.3_Project_Listing'!$E$16:$E$829,'N1.3_Project_Listing'!$E319, 'N1.3_Project_Listing'!$A$16:$A$829,ET_Risk_SC_Summation[[#Headers],[400kV Underground Cable]])</f>
        <v>0</v>
      </c>
      <c r="BL319" s="176" cm="1">
        <f t="array" ref="BL319">SUMIFS('N1.3_Project_Listing'!$P$16:$P$829, 'N1.3_Project_Listing'!$E$16:$E$829,'N1.3_Project_Listing'!$E319, 'N1.3_Project_Listing'!$A$16:$A$829,ET_Risk_SC_Summation[[#Headers],[400kV OHL Conductor]])</f>
        <v>0</v>
      </c>
      <c r="BM319" s="176" cm="1">
        <f t="array" ref="BM319">SUMIFS('N1.3_Project_Listing'!$P$16:$P$829, 'N1.3_Project_Listing'!$E$16:$E$829,'N1.3_Project_Listing'!$E319, 'N1.3_Project_Listing'!$A$16:$A$829,ET_Risk_SC_Summation[[#Headers],[400kV OHL Fittings]])</f>
        <v>0</v>
      </c>
      <c r="BN319" s="176" cm="1">
        <f t="array" ref="BN319">SUMIFS('N1.3_Project_Listing'!$P$16:$P$829, 'N1.3_Project_Listing'!$E$16:$E$829,'N1.3_Project_Listing'!$E319, 'N1.3_Project_Listing'!$A$16:$A$829,ET_Risk_SC_Summation[[#Headers],[400kV OHL Tower]])</f>
        <v>0</v>
      </c>
      <c r="BO319" s="177" t="str">
        <f>IF(SUM(ET_Risk_SC_Summation[[#This Row],[132kV Circuit Breaker]:[400kV OHL Tower]])=0, "n/a", INDEX(ET_Risk_SC_Summation[#Headers],1,MATCH(MAX(ET_Risk_SC_Summation[[#This Row],[132kV Circuit Breaker]:[400kV OHL Tower]]),ET_Risk_SC_Summation[[#This Row],[132kV Circuit Breaker]:[400kV OHL Tower]],0)))</f>
        <v>n/a</v>
      </c>
      <c r="BP319" s="177" t="str">
        <f>IFERROR(INDEX('N0.7_Lookup_References'!$G$77:$G$98,MATCH(ET_Risk_SC_Summation[[#This Row],[Mxx Category]],'N0.7_Lookup_References'!$F$77:$F$98,0)),"")</f>
        <v/>
      </c>
    </row>
    <row r="320" spans="1:68" ht="67.5">
      <c r="A320" s="160" t="str">
        <f>IFERROR(INDEX(N1.2_Intervention_Types[NARM Asset Category],MATCH('N1.3_Project_Listing'!$C320,N1.2_Intervention_Types[Intervention Type ID],0),1),"")</f>
        <v>Services</v>
      </c>
      <c r="B320" s="160" t="str">
        <f>IF($D$2="GD",IFERROR(INDEX(N1.2_Intervention_Types[C&amp;V Asset Category (GD)],MATCH('N1.3_Project_Listing'!$C320,N1.2_Intervention_Types[Intervention Type ID],0),1),""),IFERROR(INDEX(N1.2_Intervention_Types[NARM Asset Category],MATCH('N1.3_Project_Listing'!$C320,N1.2_Intervention_Types[Intervention Type ID],0),1),""))</f>
        <v>Services</v>
      </c>
      <c r="C320" s="67">
        <f>IFERROR(INDEX(N1.2_Intervention_Types[Intervention Type ID],MATCH('N1.3_Project_Listing'!$I320,N1.2_Intervention_Types[Intervention Type],0),1),"")</f>
        <v>5</v>
      </c>
      <c r="D320" s="160" t="str">
        <f>IFERROR(INDEX(N1.2_Intervention_Types[Intervention Category],MATCH('N1.3_Project_Listing'!$C320,N1.2_Intervention_Types[Intervention Type ID],0),1),"")</f>
        <v>Replacement</v>
      </c>
      <c r="E320" s="210" t="s">
        <v>784</v>
      </c>
      <c r="F320" s="236" t="s">
        <v>829</v>
      </c>
      <c r="G320" s="236" t="s">
        <v>206</v>
      </c>
      <c r="H320" s="236" t="s">
        <v>300</v>
      </c>
      <c r="I320" s="151" t="s">
        <v>830</v>
      </c>
      <c r="J320" s="139">
        <v>2031</v>
      </c>
      <c r="K320" s="312">
        <v>18569.102367303381</v>
      </c>
      <c r="L320" s="312">
        <v>18569.102367303381</v>
      </c>
      <c r="M320" s="312">
        <v>0</v>
      </c>
      <c r="N320" s="343">
        <v>3.2055497929509391</v>
      </c>
      <c r="O320" s="343">
        <v>2.1613366119300115</v>
      </c>
      <c r="P320" s="365">
        <v>406.07542698763791</v>
      </c>
      <c r="Q320" s="63">
        <f t="shared" si="25"/>
        <v>1.0442131810209276</v>
      </c>
      <c r="R320" s="368">
        <f>IF('N1.3_Project_Listing'!$D320="Replacement",SUM('N1.3_Project_Listing'!$K320:$L320)/2,'N1.3_Project_Listing'!$M320)</f>
        <v>18569.102367303381</v>
      </c>
      <c r="S320" s="67" t="str">
        <f>IFERROR(INDEX('N0.7_Lookup_References'!$C$13:$C$72,MATCH($A320,'N0.7_Lookup_References'!$B$13:$B$72,0)),"")</f>
        <v>Number of</v>
      </c>
      <c r="T320" s="338" t="str">
        <f t="shared" si="26"/>
        <v/>
      </c>
      <c r="V320" s="392">
        <v>371.38204734606762</v>
      </c>
      <c r="W320" s="392">
        <v>0</v>
      </c>
      <c r="X320" s="392">
        <v>0</v>
      </c>
      <c r="Y320" s="392">
        <v>0</v>
      </c>
      <c r="Z320" s="392">
        <v>0</v>
      </c>
      <c r="AA320" s="392">
        <v>0</v>
      </c>
      <c r="AB320" s="392">
        <v>0</v>
      </c>
      <c r="AC320" s="392">
        <v>0</v>
      </c>
      <c r="AD320" s="392">
        <v>0</v>
      </c>
      <c r="AE320" s="392">
        <v>18197.720319957312</v>
      </c>
      <c r="AF320" s="392">
        <v>18569.102367303381</v>
      </c>
      <c r="AG320" s="392">
        <v>0</v>
      </c>
      <c r="AH320" s="392">
        <v>0</v>
      </c>
      <c r="AI320" s="392">
        <v>0</v>
      </c>
      <c r="AJ320" s="392">
        <v>0</v>
      </c>
      <c r="AK320" s="392">
        <v>0</v>
      </c>
      <c r="AL320" s="392">
        <v>0</v>
      </c>
      <c r="AM320" s="392">
        <v>0</v>
      </c>
      <c r="AN320" s="392">
        <v>0</v>
      </c>
      <c r="AO320" s="392">
        <v>0</v>
      </c>
      <c r="AP320" s="63">
        <f t="shared" si="28"/>
        <v>18569.102367303381</v>
      </c>
      <c r="AQ320" s="63">
        <f t="shared" si="29"/>
        <v>18569.102367303381</v>
      </c>
      <c r="AR320" s="63">
        <f t="shared" si="30"/>
        <v>0</v>
      </c>
      <c r="AT320" s="176" cm="1">
        <f t="array" ref="AT320">SUMIFS('N1.3_Project_Listing'!$P$16:$P$829, 'N1.3_Project_Listing'!$E$16:$E$829,'N1.3_Project_Listing'!$E320, 'N1.3_Project_Listing'!$A$16:$A$829,ET_Risk_SC_Summation[[#Headers],[132kV Circuit Breaker]])</f>
        <v>0</v>
      </c>
      <c r="AU320" s="176" cm="1">
        <f t="array" ref="AU320">SUMIFS('N1.3_Project_Listing'!$P$16:$P$829, 'N1.3_Project_Listing'!$E$16:$E$829,'N1.3_Project_Listing'!$E320, 'N1.3_Project_Listing'!$A$16:$A$829,ET_Risk_SC_Summation[[#Headers],[132kV Transformer]])</f>
        <v>0</v>
      </c>
      <c r="AV320" s="176" cm="1">
        <f t="array" ref="AV320">SUMIFS('N1.3_Project_Listing'!$P$16:$P$829, 'N1.3_Project_Listing'!$E$16:$E$829,'N1.3_Project_Listing'!$E320, 'N1.3_Project_Listing'!$A$16:$A$829,ET_Risk_SC_Summation[[#Headers],[132kV Reactor]])</f>
        <v>0</v>
      </c>
      <c r="AW320" s="176" cm="1">
        <f t="array" ref="AW320">SUMIFS('N1.3_Project_Listing'!$P$16:$P$829, 'N1.3_Project_Listing'!$E$16:$E$829,'N1.3_Project_Listing'!$E320, 'N1.3_Project_Listing'!$A$16:$A$829,ET_Risk_SC_Summation[[#Headers],[132kV Underground Cable]])</f>
        <v>0</v>
      </c>
      <c r="AX320" s="176" cm="1">
        <f t="array" ref="AX320">SUMIFS('N1.3_Project_Listing'!$P$16:$P$829, 'N1.3_Project_Listing'!$E$16:$E$829,'N1.3_Project_Listing'!$E320, 'N1.3_Project_Listing'!$A$16:$A$829,ET_Risk_SC_Summation[[#Headers],[132kV OHL Conductor]])</f>
        <v>0</v>
      </c>
      <c r="AY320" s="176" cm="1">
        <f t="array" ref="AY320">SUMIFS('N1.3_Project_Listing'!$P$16:$P$829, 'N1.3_Project_Listing'!$E$16:$E$829,'N1.3_Project_Listing'!$E320, 'N1.3_Project_Listing'!$A$16:$A$829,ET_Risk_SC_Summation[[#Headers],[132kV OHL Fittings]])</f>
        <v>0</v>
      </c>
      <c r="AZ320" s="176" cm="1">
        <f t="array" ref="AZ320">SUMIFS('N1.3_Project_Listing'!$P$16:$P$829, 'N1.3_Project_Listing'!$E$16:$E$829,'N1.3_Project_Listing'!$E320, 'N1.3_Project_Listing'!$A$16:$A$829,ET_Risk_SC_Summation[[#Headers],[132kV OHL Tower]])</f>
        <v>0</v>
      </c>
      <c r="BA320" s="176" cm="1">
        <f t="array" ref="BA320">SUMIFS('N1.3_Project_Listing'!$P$16:$P$829, 'N1.3_Project_Listing'!$E$16:$E$829,'N1.3_Project_Listing'!$E320, 'N1.3_Project_Listing'!$A$16:$A$829,ET_Risk_SC_Summation[[#Headers],[275kV Circuit Breaker]])</f>
        <v>0</v>
      </c>
      <c r="BB320" s="176" cm="1">
        <f t="array" ref="BB320">SUMIFS('N1.3_Project_Listing'!$P$16:$P$829, 'N1.3_Project_Listing'!$E$16:$E$829,'N1.3_Project_Listing'!$E320, 'N1.3_Project_Listing'!$A$16:$A$829,ET_Risk_SC_Summation[[#Headers],[275kV Transformer]])</f>
        <v>0</v>
      </c>
      <c r="BC320" s="176" cm="1">
        <f t="array" ref="BC320">SUMIFS('N1.3_Project_Listing'!$P$16:$P$829, 'N1.3_Project_Listing'!$E$16:$E$829,'N1.3_Project_Listing'!$E320, 'N1.3_Project_Listing'!$A$16:$A$829,ET_Risk_SC_Summation[[#Headers],[275kV Reactor]])</f>
        <v>0</v>
      </c>
      <c r="BD320" s="176" cm="1">
        <f t="array" ref="BD320">SUMIFS('N1.3_Project_Listing'!$P$16:$P$829, 'N1.3_Project_Listing'!$E$16:$E$829,'N1.3_Project_Listing'!$E320, 'N1.3_Project_Listing'!$A$16:$A$829,ET_Risk_SC_Summation[[#Headers],[275kV Underground Cable]])</f>
        <v>0</v>
      </c>
      <c r="BE320" s="176" cm="1">
        <f t="array" ref="BE320">SUMIFS('N1.3_Project_Listing'!$P$16:$P$829, 'N1.3_Project_Listing'!$E$16:$E$829,'N1.3_Project_Listing'!$E320, 'N1.3_Project_Listing'!$A$16:$A$829,ET_Risk_SC_Summation[[#Headers],[275kV OHL Conductor]])</f>
        <v>0</v>
      </c>
      <c r="BF320" s="176" cm="1">
        <f t="array" ref="BF320">SUMIFS('N1.3_Project_Listing'!$P$16:$P$829, 'N1.3_Project_Listing'!$E$16:$E$829,'N1.3_Project_Listing'!$E320, 'N1.3_Project_Listing'!$A$16:$A$829,ET_Risk_SC_Summation[[#Headers],[275kV OHL Fittings]])</f>
        <v>0</v>
      </c>
      <c r="BG320" s="176" cm="1">
        <f t="array" ref="BG320">SUMIFS('N1.3_Project_Listing'!$P$16:$P$829, 'N1.3_Project_Listing'!$E$16:$E$829,'N1.3_Project_Listing'!$E320, 'N1.3_Project_Listing'!$A$16:$A$829,ET_Risk_SC_Summation[[#Headers],[275kV OHL Tower]])</f>
        <v>0</v>
      </c>
      <c r="BH320" s="176" cm="1">
        <f t="array" ref="BH320">SUMIFS('N1.3_Project_Listing'!$P$16:$P$829, 'N1.3_Project_Listing'!$E$16:$E$829,'N1.3_Project_Listing'!$E320, 'N1.3_Project_Listing'!$A$16:$A$829,ET_Risk_SC_Summation[[#Headers],[400kV Circuit Breaker]])</f>
        <v>0</v>
      </c>
      <c r="BI320" s="176" cm="1">
        <f t="array" ref="BI320">SUMIFS('N1.3_Project_Listing'!$P$16:$P$829, 'N1.3_Project_Listing'!$E$16:$E$829,'N1.3_Project_Listing'!$E320, 'N1.3_Project_Listing'!$A$16:$A$829,ET_Risk_SC_Summation[[#Headers],[400kV Transformer]])</f>
        <v>0</v>
      </c>
      <c r="BJ320" s="176" cm="1">
        <f t="array" ref="BJ320">SUMIFS('N1.3_Project_Listing'!$P$16:$P$829, 'N1.3_Project_Listing'!$E$16:$E$829,'N1.3_Project_Listing'!$E320, 'N1.3_Project_Listing'!$A$16:$A$829,ET_Risk_SC_Summation[[#Headers],[400kV Reactor]])</f>
        <v>0</v>
      </c>
      <c r="BK320" s="176" cm="1">
        <f t="array" ref="BK320">SUMIFS('N1.3_Project_Listing'!$P$16:$P$829, 'N1.3_Project_Listing'!$E$16:$E$829,'N1.3_Project_Listing'!$E320, 'N1.3_Project_Listing'!$A$16:$A$829,ET_Risk_SC_Summation[[#Headers],[400kV Underground Cable]])</f>
        <v>0</v>
      </c>
      <c r="BL320" s="176" cm="1">
        <f t="array" ref="BL320">SUMIFS('N1.3_Project_Listing'!$P$16:$P$829, 'N1.3_Project_Listing'!$E$16:$E$829,'N1.3_Project_Listing'!$E320, 'N1.3_Project_Listing'!$A$16:$A$829,ET_Risk_SC_Summation[[#Headers],[400kV OHL Conductor]])</f>
        <v>0</v>
      </c>
      <c r="BM320" s="176" cm="1">
        <f t="array" ref="BM320">SUMIFS('N1.3_Project_Listing'!$P$16:$P$829, 'N1.3_Project_Listing'!$E$16:$E$829,'N1.3_Project_Listing'!$E320, 'N1.3_Project_Listing'!$A$16:$A$829,ET_Risk_SC_Summation[[#Headers],[400kV OHL Fittings]])</f>
        <v>0</v>
      </c>
      <c r="BN320" s="176" cm="1">
        <f t="array" ref="BN320">SUMIFS('N1.3_Project_Listing'!$P$16:$P$829, 'N1.3_Project_Listing'!$E$16:$E$829,'N1.3_Project_Listing'!$E320, 'N1.3_Project_Listing'!$A$16:$A$829,ET_Risk_SC_Summation[[#Headers],[400kV OHL Tower]])</f>
        <v>0</v>
      </c>
      <c r="BO320" s="177" t="str">
        <f>IF(SUM(ET_Risk_SC_Summation[[#This Row],[132kV Circuit Breaker]:[400kV OHL Tower]])=0, "n/a", INDEX(ET_Risk_SC_Summation[#Headers],1,MATCH(MAX(ET_Risk_SC_Summation[[#This Row],[132kV Circuit Breaker]:[400kV OHL Tower]]),ET_Risk_SC_Summation[[#This Row],[132kV Circuit Breaker]:[400kV OHL Tower]],0)))</f>
        <v>n/a</v>
      </c>
      <c r="BP320" s="177" t="str">
        <f>IFERROR(INDEX('N0.7_Lookup_References'!$G$77:$G$98,MATCH(ET_Risk_SC_Summation[[#This Row],[Mxx Category]],'N0.7_Lookup_References'!$F$77:$F$98,0)),"")</f>
        <v/>
      </c>
    </row>
    <row r="321" spans="1:68" ht="67.5">
      <c r="A321" s="160" t="str">
        <f>IFERROR(INDEX(N1.2_Intervention_Types[NARM Asset Category],MATCH('N1.3_Project_Listing'!$C321,N1.2_Intervention_Types[Intervention Type ID],0),1),"")</f>
        <v>Services</v>
      </c>
      <c r="B321" s="160" t="str">
        <f>IF($D$2="GD",IFERROR(INDEX(N1.2_Intervention_Types[C&amp;V Asset Category (GD)],MATCH('N1.3_Project_Listing'!$C321,N1.2_Intervention_Types[Intervention Type ID],0),1),""),IFERROR(INDEX(N1.2_Intervention_Types[NARM Asset Category],MATCH('N1.3_Project_Listing'!$C321,N1.2_Intervention_Types[Intervention Type ID],0),1),""))</f>
        <v>Services</v>
      </c>
      <c r="C321" s="67">
        <f>IFERROR(INDEX(N1.2_Intervention_Types[Intervention Type ID],MATCH('N1.3_Project_Listing'!$I321,N1.2_Intervention_Types[Intervention Type],0),1),"")</f>
        <v>5</v>
      </c>
      <c r="D321" s="160" t="str">
        <f>IFERROR(INDEX(N1.2_Intervention_Types[Intervention Category],MATCH('N1.3_Project_Listing'!$C321,N1.2_Intervention_Types[Intervention Type ID],0),1),"")</f>
        <v>Replacement</v>
      </c>
      <c r="E321" s="210" t="s">
        <v>787</v>
      </c>
      <c r="F321" s="236" t="s">
        <v>831</v>
      </c>
      <c r="G321" s="236" t="s">
        <v>206</v>
      </c>
      <c r="H321" s="236" t="s">
        <v>300</v>
      </c>
      <c r="I321" s="151" t="s">
        <v>830</v>
      </c>
      <c r="J321" s="139">
        <v>2027</v>
      </c>
      <c r="K321" s="312">
        <v>73.613763092510268</v>
      </c>
      <c r="L321" s="312">
        <v>73.613763092510268</v>
      </c>
      <c r="M321" s="312">
        <v>0</v>
      </c>
      <c r="N321" s="343">
        <v>1.6012080292426432E-2</v>
      </c>
      <c r="O321" s="343">
        <v>1.4955395631445004E-2</v>
      </c>
      <c r="P321" s="365">
        <v>1.4272693548338198</v>
      </c>
      <c r="Q321" s="63">
        <f t="shared" si="25"/>
        <v>1.056684660981428E-3</v>
      </c>
      <c r="R321" s="368">
        <f>IF('N1.3_Project_Listing'!$D321="Replacement",SUM('N1.3_Project_Listing'!$K321:$L321)/2,'N1.3_Project_Listing'!$M321)</f>
        <v>73.613763092510268</v>
      </c>
      <c r="S321" s="67" t="str">
        <f>IFERROR(INDEX('N0.7_Lookup_References'!$C$13:$C$72,MATCH($A321,'N0.7_Lookup_References'!$B$13:$B$72,0)),"")</f>
        <v>Number of</v>
      </c>
      <c r="T321" s="338" t="str">
        <f t="shared" si="26"/>
        <v/>
      </c>
      <c r="V321" s="392">
        <v>7.3781076655521458</v>
      </c>
      <c r="W321" s="392">
        <v>0</v>
      </c>
      <c r="X321" s="392">
        <v>0</v>
      </c>
      <c r="Y321" s="392">
        <v>0</v>
      </c>
      <c r="Z321" s="392">
        <v>0</v>
      </c>
      <c r="AA321" s="392">
        <v>0</v>
      </c>
      <c r="AB321" s="392">
        <v>0</v>
      </c>
      <c r="AC321" s="392">
        <v>0</v>
      </c>
      <c r="AD321" s="392">
        <v>0</v>
      </c>
      <c r="AE321" s="392">
        <v>66.235655426958118</v>
      </c>
      <c r="AF321" s="392">
        <v>73.613763092510268</v>
      </c>
      <c r="AG321" s="392">
        <v>0</v>
      </c>
      <c r="AH321" s="392">
        <v>0</v>
      </c>
      <c r="AI321" s="392">
        <v>0</v>
      </c>
      <c r="AJ321" s="392">
        <v>0</v>
      </c>
      <c r="AK321" s="392">
        <v>0</v>
      </c>
      <c r="AL321" s="392">
        <v>0</v>
      </c>
      <c r="AM321" s="392">
        <v>0</v>
      </c>
      <c r="AN321" s="392">
        <v>0</v>
      </c>
      <c r="AO321" s="392">
        <v>0</v>
      </c>
      <c r="AP321" s="63">
        <f t="shared" si="28"/>
        <v>73.613763092510268</v>
      </c>
      <c r="AQ321" s="63">
        <f t="shared" si="29"/>
        <v>73.613763092510268</v>
      </c>
      <c r="AR321" s="63">
        <f t="shared" si="30"/>
        <v>0</v>
      </c>
      <c r="AT321" s="176" cm="1">
        <f t="array" ref="AT321">SUMIFS('N1.3_Project_Listing'!$P$16:$P$829, 'N1.3_Project_Listing'!$E$16:$E$829,'N1.3_Project_Listing'!$E321, 'N1.3_Project_Listing'!$A$16:$A$829,ET_Risk_SC_Summation[[#Headers],[132kV Circuit Breaker]])</f>
        <v>0</v>
      </c>
      <c r="AU321" s="176" cm="1">
        <f t="array" ref="AU321">SUMIFS('N1.3_Project_Listing'!$P$16:$P$829, 'N1.3_Project_Listing'!$E$16:$E$829,'N1.3_Project_Listing'!$E321, 'N1.3_Project_Listing'!$A$16:$A$829,ET_Risk_SC_Summation[[#Headers],[132kV Transformer]])</f>
        <v>0</v>
      </c>
      <c r="AV321" s="176" cm="1">
        <f t="array" ref="AV321">SUMIFS('N1.3_Project_Listing'!$P$16:$P$829, 'N1.3_Project_Listing'!$E$16:$E$829,'N1.3_Project_Listing'!$E321, 'N1.3_Project_Listing'!$A$16:$A$829,ET_Risk_SC_Summation[[#Headers],[132kV Reactor]])</f>
        <v>0</v>
      </c>
      <c r="AW321" s="176" cm="1">
        <f t="array" ref="AW321">SUMIFS('N1.3_Project_Listing'!$P$16:$P$829, 'N1.3_Project_Listing'!$E$16:$E$829,'N1.3_Project_Listing'!$E321, 'N1.3_Project_Listing'!$A$16:$A$829,ET_Risk_SC_Summation[[#Headers],[132kV Underground Cable]])</f>
        <v>0</v>
      </c>
      <c r="AX321" s="176" cm="1">
        <f t="array" ref="AX321">SUMIFS('N1.3_Project_Listing'!$P$16:$P$829, 'N1.3_Project_Listing'!$E$16:$E$829,'N1.3_Project_Listing'!$E321, 'N1.3_Project_Listing'!$A$16:$A$829,ET_Risk_SC_Summation[[#Headers],[132kV OHL Conductor]])</f>
        <v>0</v>
      </c>
      <c r="AY321" s="176" cm="1">
        <f t="array" ref="AY321">SUMIFS('N1.3_Project_Listing'!$P$16:$P$829, 'N1.3_Project_Listing'!$E$16:$E$829,'N1.3_Project_Listing'!$E321, 'N1.3_Project_Listing'!$A$16:$A$829,ET_Risk_SC_Summation[[#Headers],[132kV OHL Fittings]])</f>
        <v>0</v>
      </c>
      <c r="AZ321" s="176" cm="1">
        <f t="array" ref="AZ321">SUMIFS('N1.3_Project_Listing'!$P$16:$P$829, 'N1.3_Project_Listing'!$E$16:$E$829,'N1.3_Project_Listing'!$E321, 'N1.3_Project_Listing'!$A$16:$A$829,ET_Risk_SC_Summation[[#Headers],[132kV OHL Tower]])</f>
        <v>0</v>
      </c>
      <c r="BA321" s="176" cm="1">
        <f t="array" ref="BA321">SUMIFS('N1.3_Project_Listing'!$P$16:$P$829, 'N1.3_Project_Listing'!$E$16:$E$829,'N1.3_Project_Listing'!$E321, 'N1.3_Project_Listing'!$A$16:$A$829,ET_Risk_SC_Summation[[#Headers],[275kV Circuit Breaker]])</f>
        <v>0</v>
      </c>
      <c r="BB321" s="176" cm="1">
        <f t="array" ref="BB321">SUMIFS('N1.3_Project_Listing'!$P$16:$P$829, 'N1.3_Project_Listing'!$E$16:$E$829,'N1.3_Project_Listing'!$E321, 'N1.3_Project_Listing'!$A$16:$A$829,ET_Risk_SC_Summation[[#Headers],[275kV Transformer]])</f>
        <v>0</v>
      </c>
      <c r="BC321" s="176" cm="1">
        <f t="array" ref="BC321">SUMIFS('N1.3_Project_Listing'!$P$16:$P$829, 'N1.3_Project_Listing'!$E$16:$E$829,'N1.3_Project_Listing'!$E321, 'N1.3_Project_Listing'!$A$16:$A$829,ET_Risk_SC_Summation[[#Headers],[275kV Reactor]])</f>
        <v>0</v>
      </c>
      <c r="BD321" s="176" cm="1">
        <f t="array" ref="BD321">SUMIFS('N1.3_Project_Listing'!$P$16:$P$829, 'N1.3_Project_Listing'!$E$16:$E$829,'N1.3_Project_Listing'!$E321, 'N1.3_Project_Listing'!$A$16:$A$829,ET_Risk_SC_Summation[[#Headers],[275kV Underground Cable]])</f>
        <v>0</v>
      </c>
      <c r="BE321" s="176" cm="1">
        <f t="array" ref="BE321">SUMIFS('N1.3_Project_Listing'!$P$16:$P$829, 'N1.3_Project_Listing'!$E$16:$E$829,'N1.3_Project_Listing'!$E321, 'N1.3_Project_Listing'!$A$16:$A$829,ET_Risk_SC_Summation[[#Headers],[275kV OHL Conductor]])</f>
        <v>0</v>
      </c>
      <c r="BF321" s="176" cm="1">
        <f t="array" ref="BF321">SUMIFS('N1.3_Project_Listing'!$P$16:$P$829, 'N1.3_Project_Listing'!$E$16:$E$829,'N1.3_Project_Listing'!$E321, 'N1.3_Project_Listing'!$A$16:$A$829,ET_Risk_SC_Summation[[#Headers],[275kV OHL Fittings]])</f>
        <v>0</v>
      </c>
      <c r="BG321" s="176" cm="1">
        <f t="array" ref="BG321">SUMIFS('N1.3_Project_Listing'!$P$16:$P$829, 'N1.3_Project_Listing'!$E$16:$E$829,'N1.3_Project_Listing'!$E321, 'N1.3_Project_Listing'!$A$16:$A$829,ET_Risk_SC_Summation[[#Headers],[275kV OHL Tower]])</f>
        <v>0</v>
      </c>
      <c r="BH321" s="176" cm="1">
        <f t="array" ref="BH321">SUMIFS('N1.3_Project_Listing'!$P$16:$P$829, 'N1.3_Project_Listing'!$E$16:$E$829,'N1.3_Project_Listing'!$E321, 'N1.3_Project_Listing'!$A$16:$A$829,ET_Risk_SC_Summation[[#Headers],[400kV Circuit Breaker]])</f>
        <v>0</v>
      </c>
      <c r="BI321" s="176" cm="1">
        <f t="array" ref="BI321">SUMIFS('N1.3_Project_Listing'!$P$16:$P$829, 'N1.3_Project_Listing'!$E$16:$E$829,'N1.3_Project_Listing'!$E321, 'N1.3_Project_Listing'!$A$16:$A$829,ET_Risk_SC_Summation[[#Headers],[400kV Transformer]])</f>
        <v>0</v>
      </c>
      <c r="BJ321" s="176" cm="1">
        <f t="array" ref="BJ321">SUMIFS('N1.3_Project_Listing'!$P$16:$P$829, 'N1.3_Project_Listing'!$E$16:$E$829,'N1.3_Project_Listing'!$E321, 'N1.3_Project_Listing'!$A$16:$A$829,ET_Risk_SC_Summation[[#Headers],[400kV Reactor]])</f>
        <v>0</v>
      </c>
      <c r="BK321" s="176" cm="1">
        <f t="array" ref="BK321">SUMIFS('N1.3_Project_Listing'!$P$16:$P$829, 'N1.3_Project_Listing'!$E$16:$E$829,'N1.3_Project_Listing'!$E321, 'N1.3_Project_Listing'!$A$16:$A$829,ET_Risk_SC_Summation[[#Headers],[400kV Underground Cable]])</f>
        <v>0</v>
      </c>
      <c r="BL321" s="176" cm="1">
        <f t="array" ref="BL321">SUMIFS('N1.3_Project_Listing'!$P$16:$P$829, 'N1.3_Project_Listing'!$E$16:$E$829,'N1.3_Project_Listing'!$E321, 'N1.3_Project_Listing'!$A$16:$A$829,ET_Risk_SC_Summation[[#Headers],[400kV OHL Conductor]])</f>
        <v>0</v>
      </c>
      <c r="BM321" s="176" cm="1">
        <f t="array" ref="BM321">SUMIFS('N1.3_Project_Listing'!$P$16:$P$829, 'N1.3_Project_Listing'!$E$16:$E$829,'N1.3_Project_Listing'!$E321, 'N1.3_Project_Listing'!$A$16:$A$829,ET_Risk_SC_Summation[[#Headers],[400kV OHL Fittings]])</f>
        <v>0</v>
      </c>
      <c r="BN321" s="176" cm="1">
        <f t="array" ref="BN321">SUMIFS('N1.3_Project_Listing'!$P$16:$P$829, 'N1.3_Project_Listing'!$E$16:$E$829,'N1.3_Project_Listing'!$E321, 'N1.3_Project_Listing'!$A$16:$A$829,ET_Risk_SC_Summation[[#Headers],[400kV OHL Tower]])</f>
        <v>0</v>
      </c>
      <c r="BO321" s="177" t="str">
        <f>IF(SUM(ET_Risk_SC_Summation[[#This Row],[132kV Circuit Breaker]:[400kV OHL Tower]])=0, "n/a", INDEX(ET_Risk_SC_Summation[#Headers],1,MATCH(MAX(ET_Risk_SC_Summation[[#This Row],[132kV Circuit Breaker]:[400kV OHL Tower]]),ET_Risk_SC_Summation[[#This Row],[132kV Circuit Breaker]:[400kV OHL Tower]],0)))</f>
        <v>n/a</v>
      </c>
      <c r="BP321" s="177" t="str">
        <f>IFERROR(INDEX('N0.7_Lookup_References'!$G$77:$G$98,MATCH(ET_Risk_SC_Summation[[#This Row],[Mxx Category]],'N0.7_Lookup_References'!$F$77:$F$98,0)),"")</f>
        <v/>
      </c>
    </row>
    <row r="322" spans="1:68" ht="67.5">
      <c r="A322" s="160" t="str">
        <f>IFERROR(INDEX(N1.2_Intervention_Types[NARM Asset Category],MATCH('N1.3_Project_Listing'!$C322,N1.2_Intervention_Types[Intervention Type ID],0),1),"")</f>
        <v>Services</v>
      </c>
      <c r="B322" s="160" t="str">
        <f>IF($D$2="GD",IFERROR(INDEX(N1.2_Intervention_Types[C&amp;V Asset Category (GD)],MATCH('N1.3_Project_Listing'!$C322,N1.2_Intervention_Types[Intervention Type ID],0),1),""),IFERROR(INDEX(N1.2_Intervention_Types[NARM Asset Category],MATCH('N1.3_Project_Listing'!$C322,N1.2_Intervention_Types[Intervention Type ID],0),1),""))</f>
        <v>Services</v>
      </c>
      <c r="C322" s="67">
        <f>IFERROR(INDEX(N1.2_Intervention_Types[Intervention Type ID],MATCH('N1.3_Project_Listing'!$I322,N1.2_Intervention_Types[Intervention Type],0),1),"")</f>
        <v>5</v>
      </c>
      <c r="D322" s="160" t="str">
        <f>IFERROR(INDEX(N1.2_Intervention_Types[Intervention Category],MATCH('N1.3_Project_Listing'!$C322,N1.2_Intervention_Types[Intervention Type ID],0),1),"")</f>
        <v>Replacement</v>
      </c>
      <c r="E322" s="210" t="s">
        <v>787</v>
      </c>
      <c r="F322" s="236" t="s">
        <v>831</v>
      </c>
      <c r="G322" s="236" t="s">
        <v>206</v>
      </c>
      <c r="H322" s="236" t="s">
        <v>300</v>
      </c>
      <c r="I322" s="151" t="s">
        <v>830</v>
      </c>
      <c r="J322" s="139">
        <v>2028</v>
      </c>
      <c r="K322" s="312">
        <v>73.613763092510268</v>
      </c>
      <c r="L322" s="312">
        <v>73.613763092510268</v>
      </c>
      <c r="M322" s="312">
        <v>0</v>
      </c>
      <c r="N322" s="343">
        <v>1.6012080292426432E-2</v>
      </c>
      <c r="O322" s="343">
        <v>1.4955395631445004E-2</v>
      </c>
      <c r="P322" s="365">
        <v>1.4272693548338198</v>
      </c>
      <c r="Q322" s="63">
        <f t="shared" si="25"/>
        <v>1.056684660981428E-3</v>
      </c>
      <c r="R322" s="368">
        <f>IF('N1.3_Project_Listing'!$D322="Replacement",SUM('N1.3_Project_Listing'!$K322:$L322)/2,'N1.3_Project_Listing'!$M322)</f>
        <v>73.613763092510268</v>
      </c>
      <c r="S322" s="67" t="str">
        <f>IFERROR(INDEX('N0.7_Lookup_References'!$C$13:$C$72,MATCH($A322,'N0.7_Lookup_References'!$B$13:$B$72,0)),"")</f>
        <v>Number of</v>
      </c>
      <c r="T322" s="338" t="str">
        <f t="shared" si="26"/>
        <v/>
      </c>
      <c r="V322" s="392">
        <v>7.3781076655521458</v>
      </c>
      <c r="W322" s="392">
        <v>0</v>
      </c>
      <c r="X322" s="392">
        <v>0</v>
      </c>
      <c r="Y322" s="392">
        <v>0</v>
      </c>
      <c r="Z322" s="392">
        <v>0</v>
      </c>
      <c r="AA322" s="392">
        <v>0</v>
      </c>
      <c r="AB322" s="392">
        <v>0</v>
      </c>
      <c r="AC322" s="392">
        <v>0</v>
      </c>
      <c r="AD322" s="392">
        <v>0</v>
      </c>
      <c r="AE322" s="392">
        <v>66.235655426958118</v>
      </c>
      <c r="AF322" s="392">
        <v>73.613763092510268</v>
      </c>
      <c r="AG322" s="392">
        <v>0</v>
      </c>
      <c r="AH322" s="392">
        <v>0</v>
      </c>
      <c r="AI322" s="392">
        <v>0</v>
      </c>
      <c r="AJ322" s="392">
        <v>0</v>
      </c>
      <c r="AK322" s="392">
        <v>0</v>
      </c>
      <c r="AL322" s="392">
        <v>0</v>
      </c>
      <c r="AM322" s="392">
        <v>0</v>
      </c>
      <c r="AN322" s="392">
        <v>0</v>
      </c>
      <c r="AO322" s="392">
        <v>0</v>
      </c>
      <c r="AP322" s="63">
        <f t="shared" si="28"/>
        <v>73.613763092510268</v>
      </c>
      <c r="AQ322" s="63">
        <f t="shared" si="29"/>
        <v>73.613763092510268</v>
      </c>
      <c r="AR322" s="63">
        <f t="shared" si="30"/>
        <v>0</v>
      </c>
      <c r="AT322" s="176" cm="1">
        <f t="array" ref="AT322">SUMIFS('N1.3_Project_Listing'!$P$16:$P$829, 'N1.3_Project_Listing'!$E$16:$E$829,'N1.3_Project_Listing'!$E322, 'N1.3_Project_Listing'!$A$16:$A$829,ET_Risk_SC_Summation[[#Headers],[132kV Circuit Breaker]])</f>
        <v>0</v>
      </c>
      <c r="AU322" s="176" cm="1">
        <f t="array" ref="AU322">SUMIFS('N1.3_Project_Listing'!$P$16:$P$829, 'N1.3_Project_Listing'!$E$16:$E$829,'N1.3_Project_Listing'!$E322, 'N1.3_Project_Listing'!$A$16:$A$829,ET_Risk_SC_Summation[[#Headers],[132kV Transformer]])</f>
        <v>0</v>
      </c>
      <c r="AV322" s="176" cm="1">
        <f t="array" ref="AV322">SUMIFS('N1.3_Project_Listing'!$P$16:$P$829, 'N1.3_Project_Listing'!$E$16:$E$829,'N1.3_Project_Listing'!$E322, 'N1.3_Project_Listing'!$A$16:$A$829,ET_Risk_SC_Summation[[#Headers],[132kV Reactor]])</f>
        <v>0</v>
      </c>
      <c r="AW322" s="176" cm="1">
        <f t="array" ref="AW322">SUMIFS('N1.3_Project_Listing'!$P$16:$P$829, 'N1.3_Project_Listing'!$E$16:$E$829,'N1.3_Project_Listing'!$E322, 'N1.3_Project_Listing'!$A$16:$A$829,ET_Risk_SC_Summation[[#Headers],[132kV Underground Cable]])</f>
        <v>0</v>
      </c>
      <c r="AX322" s="176" cm="1">
        <f t="array" ref="AX322">SUMIFS('N1.3_Project_Listing'!$P$16:$P$829, 'N1.3_Project_Listing'!$E$16:$E$829,'N1.3_Project_Listing'!$E322, 'N1.3_Project_Listing'!$A$16:$A$829,ET_Risk_SC_Summation[[#Headers],[132kV OHL Conductor]])</f>
        <v>0</v>
      </c>
      <c r="AY322" s="176" cm="1">
        <f t="array" ref="AY322">SUMIFS('N1.3_Project_Listing'!$P$16:$P$829, 'N1.3_Project_Listing'!$E$16:$E$829,'N1.3_Project_Listing'!$E322, 'N1.3_Project_Listing'!$A$16:$A$829,ET_Risk_SC_Summation[[#Headers],[132kV OHL Fittings]])</f>
        <v>0</v>
      </c>
      <c r="AZ322" s="176" cm="1">
        <f t="array" ref="AZ322">SUMIFS('N1.3_Project_Listing'!$P$16:$P$829, 'N1.3_Project_Listing'!$E$16:$E$829,'N1.3_Project_Listing'!$E322, 'N1.3_Project_Listing'!$A$16:$A$829,ET_Risk_SC_Summation[[#Headers],[132kV OHL Tower]])</f>
        <v>0</v>
      </c>
      <c r="BA322" s="176" cm="1">
        <f t="array" ref="BA322">SUMIFS('N1.3_Project_Listing'!$P$16:$P$829, 'N1.3_Project_Listing'!$E$16:$E$829,'N1.3_Project_Listing'!$E322, 'N1.3_Project_Listing'!$A$16:$A$829,ET_Risk_SC_Summation[[#Headers],[275kV Circuit Breaker]])</f>
        <v>0</v>
      </c>
      <c r="BB322" s="176" cm="1">
        <f t="array" ref="BB322">SUMIFS('N1.3_Project_Listing'!$P$16:$P$829, 'N1.3_Project_Listing'!$E$16:$E$829,'N1.3_Project_Listing'!$E322, 'N1.3_Project_Listing'!$A$16:$A$829,ET_Risk_SC_Summation[[#Headers],[275kV Transformer]])</f>
        <v>0</v>
      </c>
      <c r="BC322" s="176" cm="1">
        <f t="array" ref="BC322">SUMIFS('N1.3_Project_Listing'!$P$16:$P$829, 'N1.3_Project_Listing'!$E$16:$E$829,'N1.3_Project_Listing'!$E322, 'N1.3_Project_Listing'!$A$16:$A$829,ET_Risk_SC_Summation[[#Headers],[275kV Reactor]])</f>
        <v>0</v>
      </c>
      <c r="BD322" s="176" cm="1">
        <f t="array" ref="BD322">SUMIFS('N1.3_Project_Listing'!$P$16:$P$829, 'N1.3_Project_Listing'!$E$16:$E$829,'N1.3_Project_Listing'!$E322, 'N1.3_Project_Listing'!$A$16:$A$829,ET_Risk_SC_Summation[[#Headers],[275kV Underground Cable]])</f>
        <v>0</v>
      </c>
      <c r="BE322" s="176" cm="1">
        <f t="array" ref="BE322">SUMIFS('N1.3_Project_Listing'!$P$16:$P$829, 'N1.3_Project_Listing'!$E$16:$E$829,'N1.3_Project_Listing'!$E322, 'N1.3_Project_Listing'!$A$16:$A$829,ET_Risk_SC_Summation[[#Headers],[275kV OHL Conductor]])</f>
        <v>0</v>
      </c>
      <c r="BF322" s="176" cm="1">
        <f t="array" ref="BF322">SUMIFS('N1.3_Project_Listing'!$P$16:$P$829, 'N1.3_Project_Listing'!$E$16:$E$829,'N1.3_Project_Listing'!$E322, 'N1.3_Project_Listing'!$A$16:$A$829,ET_Risk_SC_Summation[[#Headers],[275kV OHL Fittings]])</f>
        <v>0</v>
      </c>
      <c r="BG322" s="176" cm="1">
        <f t="array" ref="BG322">SUMIFS('N1.3_Project_Listing'!$P$16:$P$829, 'N1.3_Project_Listing'!$E$16:$E$829,'N1.3_Project_Listing'!$E322, 'N1.3_Project_Listing'!$A$16:$A$829,ET_Risk_SC_Summation[[#Headers],[275kV OHL Tower]])</f>
        <v>0</v>
      </c>
      <c r="BH322" s="176" cm="1">
        <f t="array" ref="BH322">SUMIFS('N1.3_Project_Listing'!$P$16:$P$829, 'N1.3_Project_Listing'!$E$16:$E$829,'N1.3_Project_Listing'!$E322, 'N1.3_Project_Listing'!$A$16:$A$829,ET_Risk_SC_Summation[[#Headers],[400kV Circuit Breaker]])</f>
        <v>0</v>
      </c>
      <c r="BI322" s="176" cm="1">
        <f t="array" ref="BI322">SUMIFS('N1.3_Project_Listing'!$P$16:$P$829, 'N1.3_Project_Listing'!$E$16:$E$829,'N1.3_Project_Listing'!$E322, 'N1.3_Project_Listing'!$A$16:$A$829,ET_Risk_SC_Summation[[#Headers],[400kV Transformer]])</f>
        <v>0</v>
      </c>
      <c r="BJ322" s="176" cm="1">
        <f t="array" ref="BJ322">SUMIFS('N1.3_Project_Listing'!$P$16:$P$829, 'N1.3_Project_Listing'!$E$16:$E$829,'N1.3_Project_Listing'!$E322, 'N1.3_Project_Listing'!$A$16:$A$829,ET_Risk_SC_Summation[[#Headers],[400kV Reactor]])</f>
        <v>0</v>
      </c>
      <c r="BK322" s="176" cm="1">
        <f t="array" ref="BK322">SUMIFS('N1.3_Project_Listing'!$P$16:$P$829, 'N1.3_Project_Listing'!$E$16:$E$829,'N1.3_Project_Listing'!$E322, 'N1.3_Project_Listing'!$A$16:$A$829,ET_Risk_SC_Summation[[#Headers],[400kV Underground Cable]])</f>
        <v>0</v>
      </c>
      <c r="BL322" s="176" cm="1">
        <f t="array" ref="BL322">SUMIFS('N1.3_Project_Listing'!$P$16:$P$829, 'N1.3_Project_Listing'!$E$16:$E$829,'N1.3_Project_Listing'!$E322, 'N1.3_Project_Listing'!$A$16:$A$829,ET_Risk_SC_Summation[[#Headers],[400kV OHL Conductor]])</f>
        <v>0</v>
      </c>
      <c r="BM322" s="176" cm="1">
        <f t="array" ref="BM322">SUMIFS('N1.3_Project_Listing'!$P$16:$P$829, 'N1.3_Project_Listing'!$E$16:$E$829,'N1.3_Project_Listing'!$E322, 'N1.3_Project_Listing'!$A$16:$A$829,ET_Risk_SC_Summation[[#Headers],[400kV OHL Fittings]])</f>
        <v>0</v>
      </c>
      <c r="BN322" s="176" cm="1">
        <f t="array" ref="BN322">SUMIFS('N1.3_Project_Listing'!$P$16:$P$829, 'N1.3_Project_Listing'!$E$16:$E$829,'N1.3_Project_Listing'!$E322, 'N1.3_Project_Listing'!$A$16:$A$829,ET_Risk_SC_Summation[[#Headers],[400kV OHL Tower]])</f>
        <v>0</v>
      </c>
      <c r="BO322" s="177" t="str">
        <f>IF(SUM(ET_Risk_SC_Summation[[#This Row],[132kV Circuit Breaker]:[400kV OHL Tower]])=0, "n/a", INDEX(ET_Risk_SC_Summation[#Headers],1,MATCH(MAX(ET_Risk_SC_Summation[[#This Row],[132kV Circuit Breaker]:[400kV OHL Tower]]),ET_Risk_SC_Summation[[#This Row],[132kV Circuit Breaker]:[400kV OHL Tower]],0)))</f>
        <v>n/a</v>
      </c>
      <c r="BP322" s="177" t="str">
        <f>IFERROR(INDEX('N0.7_Lookup_References'!$G$77:$G$98,MATCH(ET_Risk_SC_Summation[[#This Row],[Mxx Category]],'N0.7_Lookup_References'!$F$77:$F$98,0)),"")</f>
        <v/>
      </c>
    </row>
    <row r="323" spans="1:68" ht="67.5">
      <c r="A323" s="160" t="str">
        <f>IFERROR(INDEX(N1.2_Intervention_Types[NARM Asset Category],MATCH('N1.3_Project_Listing'!$C323,N1.2_Intervention_Types[Intervention Type ID],0),1),"")</f>
        <v>Services</v>
      </c>
      <c r="B323" s="160" t="str">
        <f>IF($D$2="GD",IFERROR(INDEX(N1.2_Intervention_Types[C&amp;V Asset Category (GD)],MATCH('N1.3_Project_Listing'!$C323,N1.2_Intervention_Types[Intervention Type ID],0),1),""),IFERROR(INDEX(N1.2_Intervention_Types[NARM Asset Category],MATCH('N1.3_Project_Listing'!$C323,N1.2_Intervention_Types[Intervention Type ID],0),1),""))</f>
        <v>Services</v>
      </c>
      <c r="C323" s="67">
        <f>IFERROR(INDEX(N1.2_Intervention_Types[Intervention Type ID],MATCH('N1.3_Project_Listing'!$I323,N1.2_Intervention_Types[Intervention Type],0),1),"")</f>
        <v>5</v>
      </c>
      <c r="D323" s="160" t="str">
        <f>IFERROR(INDEX(N1.2_Intervention_Types[Intervention Category],MATCH('N1.3_Project_Listing'!$C323,N1.2_Intervention_Types[Intervention Type ID],0),1),"")</f>
        <v>Replacement</v>
      </c>
      <c r="E323" s="210" t="s">
        <v>787</v>
      </c>
      <c r="F323" s="236" t="s">
        <v>831</v>
      </c>
      <c r="G323" s="236" t="s">
        <v>206</v>
      </c>
      <c r="H323" s="236" t="s">
        <v>300</v>
      </c>
      <c r="I323" s="151" t="s">
        <v>830</v>
      </c>
      <c r="J323" s="139">
        <v>2029</v>
      </c>
      <c r="K323" s="312">
        <v>73.613763092510268</v>
      </c>
      <c r="L323" s="312">
        <v>73.613763092510268</v>
      </c>
      <c r="M323" s="312">
        <v>0</v>
      </c>
      <c r="N323" s="343">
        <v>1.6012080292426432E-2</v>
      </c>
      <c r="O323" s="343">
        <v>1.4955395631445004E-2</v>
      </c>
      <c r="P323" s="365">
        <v>1.4272693548338198</v>
      </c>
      <c r="Q323" s="63">
        <f t="shared" si="25"/>
        <v>1.056684660981428E-3</v>
      </c>
      <c r="R323" s="368">
        <f>IF('N1.3_Project_Listing'!$D323="Replacement",SUM('N1.3_Project_Listing'!$K323:$L323)/2,'N1.3_Project_Listing'!$M323)</f>
        <v>73.613763092510268</v>
      </c>
      <c r="S323" s="67" t="str">
        <f>IFERROR(INDEX('N0.7_Lookup_References'!$C$13:$C$72,MATCH($A323,'N0.7_Lookup_References'!$B$13:$B$72,0)),"")</f>
        <v>Number of</v>
      </c>
      <c r="T323" s="338" t="str">
        <f t="shared" si="26"/>
        <v/>
      </c>
      <c r="V323" s="392">
        <v>7.3781076655521458</v>
      </c>
      <c r="W323" s="392">
        <v>0</v>
      </c>
      <c r="X323" s="392">
        <v>0</v>
      </c>
      <c r="Y323" s="392">
        <v>0</v>
      </c>
      <c r="Z323" s="392">
        <v>0</v>
      </c>
      <c r="AA323" s="392">
        <v>0</v>
      </c>
      <c r="AB323" s="392">
        <v>0</v>
      </c>
      <c r="AC323" s="392">
        <v>0</v>
      </c>
      <c r="AD323" s="392">
        <v>0</v>
      </c>
      <c r="AE323" s="392">
        <v>66.235655426958118</v>
      </c>
      <c r="AF323" s="392">
        <v>73.613763092510268</v>
      </c>
      <c r="AG323" s="392">
        <v>0</v>
      </c>
      <c r="AH323" s="392">
        <v>0</v>
      </c>
      <c r="AI323" s="392">
        <v>0</v>
      </c>
      <c r="AJ323" s="392">
        <v>0</v>
      </c>
      <c r="AK323" s="392">
        <v>0</v>
      </c>
      <c r="AL323" s="392">
        <v>0</v>
      </c>
      <c r="AM323" s="392">
        <v>0</v>
      </c>
      <c r="AN323" s="392">
        <v>0</v>
      </c>
      <c r="AO323" s="392">
        <v>0</v>
      </c>
      <c r="AP323" s="63">
        <f t="shared" si="28"/>
        <v>73.613763092510268</v>
      </c>
      <c r="AQ323" s="63">
        <f t="shared" si="29"/>
        <v>73.613763092510268</v>
      </c>
      <c r="AR323" s="63">
        <f t="shared" si="30"/>
        <v>0</v>
      </c>
      <c r="AT323" s="176" cm="1">
        <f t="array" ref="AT323">SUMIFS('N1.3_Project_Listing'!$P$16:$P$829, 'N1.3_Project_Listing'!$E$16:$E$829,'N1.3_Project_Listing'!$E323, 'N1.3_Project_Listing'!$A$16:$A$829,ET_Risk_SC_Summation[[#Headers],[132kV Circuit Breaker]])</f>
        <v>0</v>
      </c>
      <c r="AU323" s="176" cm="1">
        <f t="array" ref="AU323">SUMIFS('N1.3_Project_Listing'!$P$16:$P$829, 'N1.3_Project_Listing'!$E$16:$E$829,'N1.3_Project_Listing'!$E323, 'N1.3_Project_Listing'!$A$16:$A$829,ET_Risk_SC_Summation[[#Headers],[132kV Transformer]])</f>
        <v>0</v>
      </c>
      <c r="AV323" s="176" cm="1">
        <f t="array" ref="AV323">SUMIFS('N1.3_Project_Listing'!$P$16:$P$829, 'N1.3_Project_Listing'!$E$16:$E$829,'N1.3_Project_Listing'!$E323, 'N1.3_Project_Listing'!$A$16:$A$829,ET_Risk_SC_Summation[[#Headers],[132kV Reactor]])</f>
        <v>0</v>
      </c>
      <c r="AW323" s="176" cm="1">
        <f t="array" ref="AW323">SUMIFS('N1.3_Project_Listing'!$P$16:$P$829, 'N1.3_Project_Listing'!$E$16:$E$829,'N1.3_Project_Listing'!$E323, 'N1.3_Project_Listing'!$A$16:$A$829,ET_Risk_SC_Summation[[#Headers],[132kV Underground Cable]])</f>
        <v>0</v>
      </c>
      <c r="AX323" s="176" cm="1">
        <f t="array" ref="AX323">SUMIFS('N1.3_Project_Listing'!$P$16:$P$829, 'N1.3_Project_Listing'!$E$16:$E$829,'N1.3_Project_Listing'!$E323, 'N1.3_Project_Listing'!$A$16:$A$829,ET_Risk_SC_Summation[[#Headers],[132kV OHL Conductor]])</f>
        <v>0</v>
      </c>
      <c r="AY323" s="176" cm="1">
        <f t="array" ref="AY323">SUMIFS('N1.3_Project_Listing'!$P$16:$P$829, 'N1.3_Project_Listing'!$E$16:$E$829,'N1.3_Project_Listing'!$E323, 'N1.3_Project_Listing'!$A$16:$A$829,ET_Risk_SC_Summation[[#Headers],[132kV OHL Fittings]])</f>
        <v>0</v>
      </c>
      <c r="AZ323" s="176" cm="1">
        <f t="array" ref="AZ323">SUMIFS('N1.3_Project_Listing'!$P$16:$P$829, 'N1.3_Project_Listing'!$E$16:$E$829,'N1.3_Project_Listing'!$E323, 'N1.3_Project_Listing'!$A$16:$A$829,ET_Risk_SC_Summation[[#Headers],[132kV OHL Tower]])</f>
        <v>0</v>
      </c>
      <c r="BA323" s="176" cm="1">
        <f t="array" ref="BA323">SUMIFS('N1.3_Project_Listing'!$P$16:$P$829, 'N1.3_Project_Listing'!$E$16:$E$829,'N1.3_Project_Listing'!$E323, 'N1.3_Project_Listing'!$A$16:$A$829,ET_Risk_SC_Summation[[#Headers],[275kV Circuit Breaker]])</f>
        <v>0</v>
      </c>
      <c r="BB323" s="176" cm="1">
        <f t="array" ref="BB323">SUMIFS('N1.3_Project_Listing'!$P$16:$P$829, 'N1.3_Project_Listing'!$E$16:$E$829,'N1.3_Project_Listing'!$E323, 'N1.3_Project_Listing'!$A$16:$A$829,ET_Risk_SC_Summation[[#Headers],[275kV Transformer]])</f>
        <v>0</v>
      </c>
      <c r="BC323" s="176" cm="1">
        <f t="array" ref="BC323">SUMIFS('N1.3_Project_Listing'!$P$16:$P$829, 'N1.3_Project_Listing'!$E$16:$E$829,'N1.3_Project_Listing'!$E323, 'N1.3_Project_Listing'!$A$16:$A$829,ET_Risk_SC_Summation[[#Headers],[275kV Reactor]])</f>
        <v>0</v>
      </c>
      <c r="BD323" s="176" cm="1">
        <f t="array" ref="BD323">SUMIFS('N1.3_Project_Listing'!$P$16:$P$829, 'N1.3_Project_Listing'!$E$16:$E$829,'N1.3_Project_Listing'!$E323, 'N1.3_Project_Listing'!$A$16:$A$829,ET_Risk_SC_Summation[[#Headers],[275kV Underground Cable]])</f>
        <v>0</v>
      </c>
      <c r="BE323" s="176" cm="1">
        <f t="array" ref="BE323">SUMIFS('N1.3_Project_Listing'!$P$16:$P$829, 'N1.3_Project_Listing'!$E$16:$E$829,'N1.3_Project_Listing'!$E323, 'N1.3_Project_Listing'!$A$16:$A$829,ET_Risk_SC_Summation[[#Headers],[275kV OHL Conductor]])</f>
        <v>0</v>
      </c>
      <c r="BF323" s="176" cm="1">
        <f t="array" ref="BF323">SUMIFS('N1.3_Project_Listing'!$P$16:$P$829, 'N1.3_Project_Listing'!$E$16:$E$829,'N1.3_Project_Listing'!$E323, 'N1.3_Project_Listing'!$A$16:$A$829,ET_Risk_SC_Summation[[#Headers],[275kV OHL Fittings]])</f>
        <v>0</v>
      </c>
      <c r="BG323" s="176" cm="1">
        <f t="array" ref="BG323">SUMIFS('N1.3_Project_Listing'!$P$16:$P$829, 'N1.3_Project_Listing'!$E$16:$E$829,'N1.3_Project_Listing'!$E323, 'N1.3_Project_Listing'!$A$16:$A$829,ET_Risk_SC_Summation[[#Headers],[275kV OHL Tower]])</f>
        <v>0</v>
      </c>
      <c r="BH323" s="176" cm="1">
        <f t="array" ref="BH323">SUMIFS('N1.3_Project_Listing'!$P$16:$P$829, 'N1.3_Project_Listing'!$E$16:$E$829,'N1.3_Project_Listing'!$E323, 'N1.3_Project_Listing'!$A$16:$A$829,ET_Risk_SC_Summation[[#Headers],[400kV Circuit Breaker]])</f>
        <v>0</v>
      </c>
      <c r="BI323" s="176" cm="1">
        <f t="array" ref="BI323">SUMIFS('N1.3_Project_Listing'!$P$16:$P$829, 'N1.3_Project_Listing'!$E$16:$E$829,'N1.3_Project_Listing'!$E323, 'N1.3_Project_Listing'!$A$16:$A$829,ET_Risk_SC_Summation[[#Headers],[400kV Transformer]])</f>
        <v>0</v>
      </c>
      <c r="BJ323" s="176" cm="1">
        <f t="array" ref="BJ323">SUMIFS('N1.3_Project_Listing'!$P$16:$P$829, 'N1.3_Project_Listing'!$E$16:$E$829,'N1.3_Project_Listing'!$E323, 'N1.3_Project_Listing'!$A$16:$A$829,ET_Risk_SC_Summation[[#Headers],[400kV Reactor]])</f>
        <v>0</v>
      </c>
      <c r="BK323" s="176" cm="1">
        <f t="array" ref="BK323">SUMIFS('N1.3_Project_Listing'!$P$16:$P$829, 'N1.3_Project_Listing'!$E$16:$E$829,'N1.3_Project_Listing'!$E323, 'N1.3_Project_Listing'!$A$16:$A$829,ET_Risk_SC_Summation[[#Headers],[400kV Underground Cable]])</f>
        <v>0</v>
      </c>
      <c r="BL323" s="176" cm="1">
        <f t="array" ref="BL323">SUMIFS('N1.3_Project_Listing'!$P$16:$P$829, 'N1.3_Project_Listing'!$E$16:$E$829,'N1.3_Project_Listing'!$E323, 'N1.3_Project_Listing'!$A$16:$A$829,ET_Risk_SC_Summation[[#Headers],[400kV OHL Conductor]])</f>
        <v>0</v>
      </c>
      <c r="BM323" s="176" cm="1">
        <f t="array" ref="BM323">SUMIFS('N1.3_Project_Listing'!$P$16:$P$829, 'N1.3_Project_Listing'!$E$16:$E$829,'N1.3_Project_Listing'!$E323, 'N1.3_Project_Listing'!$A$16:$A$829,ET_Risk_SC_Summation[[#Headers],[400kV OHL Fittings]])</f>
        <v>0</v>
      </c>
      <c r="BN323" s="176" cm="1">
        <f t="array" ref="BN323">SUMIFS('N1.3_Project_Listing'!$P$16:$P$829, 'N1.3_Project_Listing'!$E$16:$E$829,'N1.3_Project_Listing'!$E323, 'N1.3_Project_Listing'!$A$16:$A$829,ET_Risk_SC_Summation[[#Headers],[400kV OHL Tower]])</f>
        <v>0</v>
      </c>
      <c r="BO323" s="177" t="str">
        <f>IF(SUM(ET_Risk_SC_Summation[[#This Row],[132kV Circuit Breaker]:[400kV OHL Tower]])=0, "n/a", INDEX(ET_Risk_SC_Summation[#Headers],1,MATCH(MAX(ET_Risk_SC_Summation[[#This Row],[132kV Circuit Breaker]:[400kV OHL Tower]]),ET_Risk_SC_Summation[[#This Row],[132kV Circuit Breaker]:[400kV OHL Tower]],0)))</f>
        <v>n/a</v>
      </c>
      <c r="BP323" s="177" t="str">
        <f>IFERROR(INDEX('N0.7_Lookup_References'!$G$77:$G$98,MATCH(ET_Risk_SC_Summation[[#This Row],[Mxx Category]],'N0.7_Lookup_References'!$F$77:$F$98,0)),"")</f>
        <v/>
      </c>
    </row>
    <row r="324" spans="1:68" ht="67.5">
      <c r="A324" s="160" t="str">
        <f>IFERROR(INDEX(N1.2_Intervention_Types[NARM Asset Category],MATCH('N1.3_Project_Listing'!$C324,N1.2_Intervention_Types[Intervention Type ID],0),1),"")</f>
        <v>Services</v>
      </c>
      <c r="B324" s="160" t="str">
        <f>IF($D$2="GD",IFERROR(INDEX(N1.2_Intervention_Types[C&amp;V Asset Category (GD)],MATCH('N1.3_Project_Listing'!$C324,N1.2_Intervention_Types[Intervention Type ID],0),1),""),IFERROR(INDEX(N1.2_Intervention_Types[NARM Asset Category],MATCH('N1.3_Project_Listing'!$C324,N1.2_Intervention_Types[Intervention Type ID],0),1),""))</f>
        <v>Services</v>
      </c>
      <c r="C324" s="67">
        <f>IFERROR(INDEX(N1.2_Intervention_Types[Intervention Type ID],MATCH('N1.3_Project_Listing'!$I324,N1.2_Intervention_Types[Intervention Type],0),1),"")</f>
        <v>5</v>
      </c>
      <c r="D324" s="160" t="str">
        <f>IFERROR(INDEX(N1.2_Intervention_Types[Intervention Category],MATCH('N1.3_Project_Listing'!$C324,N1.2_Intervention_Types[Intervention Type ID],0),1),"")</f>
        <v>Replacement</v>
      </c>
      <c r="E324" s="210" t="s">
        <v>787</v>
      </c>
      <c r="F324" s="236" t="s">
        <v>831</v>
      </c>
      <c r="G324" s="236" t="s">
        <v>206</v>
      </c>
      <c r="H324" s="236" t="s">
        <v>300</v>
      </c>
      <c r="I324" s="151" t="s">
        <v>830</v>
      </c>
      <c r="J324" s="139">
        <v>2030</v>
      </c>
      <c r="K324" s="312">
        <v>73.613763092510268</v>
      </c>
      <c r="L324" s="312">
        <v>73.613763092510268</v>
      </c>
      <c r="M324" s="312">
        <v>0</v>
      </c>
      <c r="N324" s="343">
        <v>1.6012080292426432E-2</v>
      </c>
      <c r="O324" s="343">
        <v>1.4955395631445004E-2</v>
      </c>
      <c r="P324" s="365">
        <v>1.4272693548338198</v>
      </c>
      <c r="Q324" s="63">
        <f t="shared" si="25"/>
        <v>1.056684660981428E-3</v>
      </c>
      <c r="R324" s="368">
        <f>IF('N1.3_Project_Listing'!$D324="Replacement",SUM('N1.3_Project_Listing'!$K324:$L324)/2,'N1.3_Project_Listing'!$M324)</f>
        <v>73.613763092510268</v>
      </c>
      <c r="S324" s="67" t="str">
        <f>IFERROR(INDEX('N0.7_Lookup_References'!$C$13:$C$72,MATCH($A324,'N0.7_Lookup_References'!$B$13:$B$72,0)),"")</f>
        <v>Number of</v>
      </c>
      <c r="T324" s="338" t="str">
        <f t="shared" si="26"/>
        <v/>
      </c>
      <c r="V324" s="392">
        <v>7.3781076655521458</v>
      </c>
      <c r="W324" s="392">
        <v>0</v>
      </c>
      <c r="X324" s="392">
        <v>0</v>
      </c>
      <c r="Y324" s="392">
        <v>0</v>
      </c>
      <c r="Z324" s="392">
        <v>0</v>
      </c>
      <c r="AA324" s="392">
        <v>0</v>
      </c>
      <c r="AB324" s="392">
        <v>0</v>
      </c>
      <c r="AC324" s="392">
        <v>0</v>
      </c>
      <c r="AD324" s="392">
        <v>0</v>
      </c>
      <c r="AE324" s="392">
        <v>66.235655426958118</v>
      </c>
      <c r="AF324" s="392">
        <v>73.613763092510268</v>
      </c>
      <c r="AG324" s="392">
        <v>0</v>
      </c>
      <c r="AH324" s="392">
        <v>0</v>
      </c>
      <c r="AI324" s="392">
        <v>0</v>
      </c>
      <c r="AJ324" s="392">
        <v>0</v>
      </c>
      <c r="AK324" s="392">
        <v>0</v>
      </c>
      <c r="AL324" s="392">
        <v>0</v>
      </c>
      <c r="AM324" s="392">
        <v>0</v>
      </c>
      <c r="AN324" s="392">
        <v>0</v>
      </c>
      <c r="AO324" s="392">
        <v>0</v>
      </c>
      <c r="AP324" s="63">
        <f t="shared" ref="AP324:AP387" si="31">SUM(V324:AE324)</f>
        <v>73.613763092510268</v>
      </c>
      <c r="AQ324" s="63">
        <f t="shared" ref="AQ324:AQ387" si="32">SUM(AF324:AO324)</f>
        <v>73.613763092510268</v>
      </c>
      <c r="AR324" s="63">
        <f t="shared" ref="AR324:AR387" si="33">AQ324-AP324</f>
        <v>0</v>
      </c>
      <c r="AT324" s="176" cm="1">
        <f t="array" ref="AT324">SUMIFS('N1.3_Project_Listing'!$P$16:$P$829, 'N1.3_Project_Listing'!$E$16:$E$829,'N1.3_Project_Listing'!$E324, 'N1.3_Project_Listing'!$A$16:$A$829,ET_Risk_SC_Summation[[#Headers],[132kV Circuit Breaker]])</f>
        <v>0</v>
      </c>
      <c r="AU324" s="176" cm="1">
        <f t="array" ref="AU324">SUMIFS('N1.3_Project_Listing'!$P$16:$P$829, 'N1.3_Project_Listing'!$E$16:$E$829,'N1.3_Project_Listing'!$E324, 'N1.3_Project_Listing'!$A$16:$A$829,ET_Risk_SC_Summation[[#Headers],[132kV Transformer]])</f>
        <v>0</v>
      </c>
      <c r="AV324" s="176" cm="1">
        <f t="array" ref="AV324">SUMIFS('N1.3_Project_Listing'!$P$16:$P$829, 'N1.3_Project_Listing'!$E$16:$E$829,'N1.3_Project_Listing'!$E324, 'N1.3_Project_Listing'!$A$16:$A$829,ET_Risk_SC_Summation[[#Headers],[132kV Reactor]])</f>
        <v>0</v>
      </c>
      <c r="AW324" s="176" cm="1">
        <f t="array" ref="AW324">SUMIFS('N1.3_Project_Listing'!$P$16:$P$829, 'N1.3_Project_Listing'!$E$16:$E$829,'N1.3_Project_Listing'!$E324, 'N1.3_Project_Listing'!$A$16:$A$829,ET_Risk_SC_Summation[[#Headers],[132kV Underground Cable]])</f>
        <v>0</v>
      </c>
      <c r="AX324" s="176" cm="1">
        <f t="array" ref="AX324">SUMIFS('N1.3_Project_Listing'!$P$16:$P$829, 'N1.3_Project_Listing'!$E$16:$E$829,'N1.3_Project_Listing'!$E324, 'N1.3_Project_Listing'!$A$16:$A$829,ET_Risk_SC_Summation[[#Headers],[132kV OHL Conductor]])</f>
        <v>0</v>
      </c>
      <c r="AY324" s="176" cm="1">
        <f t="array" ref="AY324">SUMIFS('N1.3_Project_Listing'!$P$16:$P$829, 'N1.3_Project_Listing'!$E$16:$E$829,'N1.3_Project_Listing'!$E324, 'N1.3_Project_Listing'!$A$16:$A$829,ET_Risk_SC_Summation[[#Headers],[132kV OHL Fittings]])</f>
        <v>0</v>
      </c>
      <c r="AZ324" s="176" cm="1">
        <f t="array" ref="AZ324">SUMIFS('N1.3_Project_Listing'!$P$16:$P$829, 'N1.3_Project_Listing'!$E$16:$E$829,'N1.3_Project_Listing'!$E324, 'N1.3_Project_Listing'!$A$16:$A$829,ET_Risk_SC_Summation[[#Headers],[132kV OHL Tower]])</f>
        <v>0</v>
      </c>
      <c r="BA324" s="176" cm="1">
        <f t="array" ref="BA324">SUMIFS('N1.3_Project_Listing'!$P$16:$P$829, 'N1.3_Project_Listing'!$E$16:$E$829,'N1.3_Project_Listing'!$E324, 'N1.3_Project_Listing'!$A$16:$A$829,ET_Risk_SC_Summation[[#Headers],[275kV Circuit Breaker]])</f>
        <v>0</v>
      </c>
      <c r="BB324" s="176" cm="1">
        <f t="array" ref="BB324">SUMIFS('N1.3_Project_Listing'!$P$16:$P$829, 'N1.3_Project_Listing'!$E$16:$E$829,'N1.3_Project_Listing'!$E324, 'N1.3_Project_Listing'!$A$16:$A$829,ET_Risk_SC_Summation[[#Headers],[275kV Transformer]])</f>
        <v>0</v>
      </c>
      <c r="BC324" s="176" cm="1">
        <f t="array" ref="BC324">SUMIFS('N1.3_Project_Listing'!$P$16:$P$829, 'N1.3_Project_Listing'!$E$16:$E$829,'N1.3_Project_Listing'!$E324, 'N1.3_Project_Listing'!$A$16:$A$829,ET_Risk_SC_Summation[[#Headers],[275kV Reactor]])</f>
        <v>0</v>
      </c>
      <c r="BD324" s="176" cm="1">
        <f t="array" ref="BD324">SUMIFS('N1.3_Project_Listing'!$P$16:$P$829, 'N1.3_Project_Listing'!$E$16:$E$829,'N1.3_Project_Listing'!$E324, 'N1.3_Project_Listing'!$A$16:$A$829,ET_Risk_SC_Summation[[#Headers],[275kV Underground Cable]])</f>
        <v>0</v>
      </c>
      <c r="BE324" s="176" cm="1">
        <f t="array" ref="BE324">SUMIFS('N1.3_Project_Listing'!$P$16:$P$829, 'N1.3_Project_Listing'!$E$16:$E$829,'N1.3_Project_Listing'!$E324, 'N1.3_Project_Listing'!$A$16:$A$829,ET_Risk_SC_Summation[[#Headers],[275kV OHL Conductor]])</f>
        <v>0</v>
      </c>
      <c r="BF324" s="176" cm="1">
        <f t="array" ref="BF324">SUMIFS('N1.3_Project_Listing'!$P$16:$P$829, 'N1.3_Project_Listing'!$E$16:$E$829,'N1.3_Project_Listing'!$E324, 'N1.3_Project_Listing'!$A$16:$A$829,ET_Risk_SC_Summation[[#Headers],[275kV OHL Fittings]])</f>
        <v>0</v>
      </c>
      <c r="BG324" s="176" cm="1">
        <f t="array" ref="BG324">SUMIFS('N1.3_Project_Listing'!$P$16:$P$829, 'N1.3_Project_Listing'!$E$16:$E$829,'N1.3_Project_Listing'!$E324, 'N1.3_Project_Listing'!$A$16:$A$829,ET_Risk_SC_Summation[[#Headers],[275kV OHL Tower]])</f>
        <v>0</v>
      </c>
      <c r="BH324" s="176" cm="1">
        <f t="array" ref="BH324">SUMIFS('N1.3_Project_Listing'!$P$16:$P$829, 'N1.3_Project_Listing'!$E$16:$E$829,'N1.3_Project_Listing'!$E324, 'N1.3_Project_Listing'!$A$16:$A$829,ET_Risk_SC_Summation[[#Headers],[400kV Circuit Breaker]])</f>
        <v>0</v>
      </c>
      <c r="BI324" s="176" cm="1">
        <f t="array" ref="BI324">SUMIFS('N1.3_Project_Listing'!$P$16:$P$829, 'N1.3_Project_Listing'!$E$16:$E$829,'N1.3_Project_Listing'!$E324, 'N1.3_Project_Listing'!$A$16:$A$829,ET_Risk_SC_Summation[[#Headers],[400kV Transformer]])</f>
        <v>0</v>
      </c>
      <c r="BJ324" s="176" cm="1">
        <f t="array" ref="BJ324">SUMIFS('N1.3_Project_Listing'!$P$16:$P$829, 'N1.3_Project_Listing'!$E$16:$E$829,'N1.3_Project_Listing'!$E324, 'N1.3_Project_Listing'!$A$16:$A$829,ET_Risk_SC_Summation[[#Headers],[400kV Reactor]])</f>
        <v>0</v>
      </c>
      <c r="BK324" s="176" cm="1">
        <f t="array" ref="BK324">SUMIFS('N1.3_Project_Listing'!$P$16:$P$829, 'N1.3_Project_Listing'!$E$16:$E$829,'N1.3_Project_Listing'!$E324, 'N1.3_Project_Listing'!$A$16:$A$829,ET_Risk_SC_Summation[[#Headers],[400kV Underground Cable]])</f>
        <v>0</v>
      </c>
      <c r="BL324" s="176" cm="1">
        <f t="array" ref="BL324">SUMIFS('N1.3_Project_Listing'!$P$16:$P$829, 'N1.3_Project_Listing'!$E$16:$E$829,'N1.3_Project_Listing'!$E324, 'N1.3_Project_Listing'!$A$16:$A$829,ET_Risk_SC_Summation[[#Headers],[400kV OHL Conductor]])</f>
        <v>0</v>
      </c>
      <c r="BM324" s="176" cm="1">
        <f t="array" ref="BM324">SUMIFS('N1.3_Project_Listing'!$P$16:$P$829, 'N1.3_Project_Listing'!$E$16:$E$829,'N1.3_Project_Listing'!$E324, 'N1.3_Project_Listing'!$A$16:$A$829,ET_Risk_SC_Summation[[#Headers],[400kV OHL Fittings]])</f>
        <v>0</v>
      </c>
      <c r="BN324" s="176" cm="1">
        <f t="array" ref="BN324">SUMIFS('N1.3_Project_Listing'!$P$16:$P$829, 'N1.3_Project_Listing'!$E$16:$E$829,'N1.3_Project_Listing'!$E324, 'N1.3_Project_Listing'!$A$16:$A$829,ET_Risk_SC_Summation[[#Headers],[400kV OHL Tower]])</f>
        <v>0</v>
      </c>
      <c r="BO324" s="177" t="str">
        <f>IF(SUM(ET_Risk_SC_Summation[[#This Row],[132kV Circuit Breaker]:[400kV OHL Tower]])=0, "n/a", INDEX(ET_Risk_SC_Summation[#Headers],1,MATCH(MAX(ET_Risk_SC_Summation[[#This Row],[132kV Circuit Breaker]:[400kV OHL Tower]]),ET_Risk_SC_Summation[[#This Row],[132kV Circuit Breaker]:[400kV OHL Tower]],0)))</f>
        <v>n/a</v>
      </c>
      <c r="BP324" s="177" t="str">
        <f>IFERROR(INDEX('N0.7_Lookup_References'!$G$77:$G$98,MATCH(ET_Risk_SC_Summation[[#This Row],[Mxx Category]],'N0.7_Lookup_References'!$F$77:$F$98,0)),"")</f>
        <v/>
      </c>
    </row>
    <row r="325" spans="1:68" ht="67.5">
      <c r="A325" s="160" t="str">
        <f>IFERROR(INDEX(N1.2_Intervention_Types[NARM Asset Category],MATCH('N1.3_Project_Listing'!$C325,N1.2_Intervention_Types[Intervention Type ID],0),1),"")</f>
        <v>Services</v>
      </c>
      <c r="B325" s="160" t="str">
        <f>IF($D$2="GD",IFERROR(INDEX(N1.2_Intervention_Types[C&amp;V Asset Category (GD)],MATCH('N1.3_Project_Listing'!$C325,N1.2_Intervention_Types[Intervention Type ID],0),1),""),IFERROR(INDEX(N1.2_Intervention_Types[NARM Asset Category],MATCH('N1.3_Project_Listing'!$C325,N1.2_Intervention_Types[Intervention Type ID],0),1),""))</f>
        <v>Services</v>
      </c>
      <c r="C325" s="67">
        <f>IFERROR(INDEX(N1.2_Intervention_Types[Intervention Type ID],MATCH('N1.3_Project_Listing'!$I325,N1.2_Intervention_Types[Intervention Type],0),1),"")</f>
        <v>5</v>
      </c>
      <c r="D325" s="160" t="str">
        <f>IFERROR(INDEX(N1.2_Intervention_Types[Intervention Category],MATCH('N1.3_Project_Listing'!$C325,N1.2_Intervention_Types[Intervention Type ID],0),1),"")</f>
        <v>Replacement</v>
      </c>
      <c r="E325" s="210" t="s">
        <v>787</v>
      </c>
      <c r="F325" s="236" t="s">
        <v>831</v>
      </c>
      <c r="G325" s="236" t="s">
        <v>206</v>
      </c>
      <c r="H325" s="236" t="s">
        <v>300</v>
      </c>
      <c r="I325" s="151" t="s">
        <v>830</v>
      </c>
      <c r="J325" s="139">
        <v>2031</v>
      </c>
      <c r="K325" s="312">
        <v>73.613763092510268</v>
      </c>
      <c r="L325" s="312">
        <v>73.613763092510268</v>
      </c>
      <c r="M325" s="312">
        <v>0</v>
      </c>
      <c r="N325" s="343">
        <v>1.6012080292426432E-2</v>
      </c>
      <c r="O325" s="343">
        <v>1.4955395631445004E-2</v>
      </c>
      <c r="P325" s="365">
        <v>1.4272693548338198</v>
      </c>
      <c r="Q325" s="63">
        <f t="shared" si="25"/>
        <v>1.056684660981428E-3</v>
      </c>
      <c r="R325" s="368">
        <f>IF('N1.3_Project_Listing'!$D325="Replacement",SUM('N1.3_Project_Listing'!$K325:$L325)/2,'N1.3_Project_Listing'!$M325)</f>
        <v>73.613763092510268</v>
      </c>
      <c r="S325" s="67" t="str">
        <f>IFERROR(INDEX('N0.7_Lookup_References'!$C$13:$C$72,MATCH($A325,'N0.7_Lookup_References'!$B$13:$B$72,0)),"")</f>
        <v>Number of</v>
      </c>
      <c r="T325" s="338" t="str">
        <f t="shared" si="26"/>
        <v/>
      </c>
      <c r="V325" s="392">
        <v>7.3781076655521458</v>
      </c>
      <c r="W325" s="392">
        <v>0</v>
      </c>
      <c r="X325" s="392">
        <v>0</v>
      </c>
      <c r="Y325" s="392">
        <v>0</v>
      </c>
      <c r="Z325" s="392">
        <v>0</v>
      </c>
      <c r="AA325" s="392">
        <v>0</v>
      </c>
      <c r="AB325" s="392">
        <v>0</v>
      </c>
      <c r="AC325" s="392">
        <v>0</v>
      </c>
      <c r="AD325" s="392">
        <v>0</v>
      </c>
      <c r="AE325" s="392">
        <v>66.235655426958118</v>
      </c>
      <c r="AF325" s="392">
        <v>73.613763092510268</v>
      </c>
      <c r="AG325" s="392">
        <v>0</v>
      </c>
      <c r="AH325" s="392">
        <v>0</v>
      </c>
      <c r="AI325" s="392">
        <v>0</v>
      </c>
      <c r="AJ325" s="392">
        <v>0</v>
      </c>
      <c r="AK325" s="392">
        <v>0</v>
      </c>
      <c r="AL325" s="392">
        <v>0</v>
      </c>
      <c r="AM325" s="392">
        <v>0</v>
      </c>
      <c r="AN325" s="392">
        <v>0</v>
      </c>
      <c r="AO325" s="392">
        <v>0</v>
      </c>
      <c r="AP325" s="63">
        <f t="shared" si="31"/>
        <v>73.613763092510268</v>
      </c>
      <c r="AQ325" s="63">
        <f t="shared" si="32"/>
        <v>73.613763092510268</v>
      </c>
      <c r="AR325" s="63">
        <f t="shared" si="33"/>
        <v>0</v>
      </c>
      <c r="AT325" s="176" cm="1">
        <f t="array" ref="AT325">SUMIFS('N1.3_Project_Listing'!$P$16:$P$829, 'N1.3_Project_Listing'!$E$16:$E$829,'N1.3_Project_Listing'!$E325, 'N1.3_Project_Listing'!$A$16:$A$829,ET_Risk_SC_Summation[[#Headers],[132kV Circuit Breaker]])</f>
        <v>0</v>
      </c>
      <c r="AU325" s="176" cm="1">
        <f t="array" ref="AU325">SUMIFS('N1.3_Project_Listing'!$P$16:$P$829, 'N1.3_Project_Listing'!$E$16:$E$829,'N1.3_Project_Listing'!$E325, 'N1.3_Project_Listing'!$A$16:$A$829,ET_Risk_SC_Summation[[#Headers],[132kV Transformer]])</f>
        <v>0</v>
      </c>
      <c r="AV325" s="176" cm="1">
        <f t="array" ref="AV325">SUMIFS('N1.3_Project_Listing'!$P$16:$P$829, 'N1.3_Project_Listing'!$E$16:$E$829,'N1.3_Project_Listing'!$E325, 'N1.3_Project_Listing'!$A$16:$A$829,ET_Risk_SC_Summation[[#Headers],[132kV Reactor]])</f>
        <v>0</v>
      </c>
      <c r="AW325" s="176" cm="1">
        <f t="array" ref="AW325">SUMIFS('N1.3_Project_Listing'!$P$16:$P$829, 'N1.3_Project_Listing'!$E$16:$E$829,'N1.3_Project_Listing'!$E325, 'N1.3_Project_Listing'!$A$16:$A$829,ET_Risk_SC_Summation[[#Headers],[132kV Underground Cable]])</f>
        <v>0</v>
      </c>
      <c r="AX325" s="176" cm="1">
        <f t="array" ref="AX325">SUMIFS('N1.3_Project_Listing'!$P$16:$P$829, 'N1.3_Project_Listing'!$E$16:$E$829,'N1.3_Project_Listing'!$E325, 'N1.3_Project_Listing'!$A$16:$A$829,ET_Risk_SC_Summation[[#Headers],[132kV OHL Conductor]])</f>
        <v>0</v>
      </c>
      <c r="AY325" s="176" cm="1">
        <f t="array" ref="AY325">SUMIFS('N1.3_Project_Listing'!$P$16:$P$829, 'N1.3_Project_Listing'!$E$16:$E$829,'N1.3_Project_Listing'!$E325, 'N1.3_Project_Listing'!$A$16:$A$829,ET_Risk_SC_Summation[[#Headers],[132kV OHL Fittings]])</f>
        <v>0</v>
      </c>
      <c r="AZ325" s="176" cm="1">
        <f t="array" ref="AZ325">SUMIFS('N1.3_Project_Listing'!$P$16:$P$829, 'N1.3_Project_Listing'!$E$16:$E$829,'N1.3_Project_Listing'!$E325, 'N1.3_Project_Listing'!$A$16:$A$829,ET_Risk_SC_Summation[[#Headers],[132kV OHL Tower]])</f>
        <v>0</v>
      </c>
      <c r="BA325" s="176" cm="1">
        <f t="array" ref="BA325">SUMIFS('N1.3_Project_Listing'!$P$16:$P$829, 'N1.3_Project_Listing'!$E$16:$E$829,'N1.3_Project_Listing'!$E325, 'N1.3_Project_Listing'!$A$16:$A$829,ET_Risk_SC_Summation[[#Headers],[275kV Circuit Breaker]])</f>
        <v>0</v>
      </c>
      <c r="BB325" s="176" cm="1">
        <f t="array" ref="BB325">SUMIFS('N1.3_Project_Listing'!$P$16:$P$829, 'N1.3_Project_Listing'!$E$16:$E$829,'N1.3_Project_Listing'!$E325, 'N1.3_Project_Listing'!$A$16:$A$829,ET_Risk_SC_Summation[[#Headers],[275kV Transformer]])</f>
        <v>0</v>
      </c>
      <c r="BC325" s="176" cm="1">
        <f t="array" ref="BC325">SUMIFS('N1.3_Project_Listing'!$P$16:$P$829, 'N1.3_Project_Listing'!$E$16:$E$829,'N1.3_Project_Listing'!$E325, 'N1.3_Project_Listing'!$A$16:$A$829,ET_Risk_SC_Summation[[#Headers],[275kV Reactor]])</f>
        <v>0</v>
      </c>
      <c r="BD325" s="176" cm="1">
        <f t="array" ref="BD325">SUMIFS('N1.3_Project_Listing'!$P$16:$P$829, 'N1.3_Project_Listing'!$E$16:$E$829,'N1.3_Project_Listing'!$E325, 'N1.3_Project_Listing'!$A$16:$A$829,ET_Risk_SC_Summation[[#Headers],[275kV Underground Cable]])</f>
        <v>0</v>
      </c>
      <c r="BE325" s="176" cm="1">
        <f t="array" ref="BE325">SUMIFS('N1.3_Project_Listing'!$P$16:$P$829, 'N1.3_Project_Listing'!$E$16:$E$829,'N1.3_Project_Listing'!$E325, 'N1.3_Project_Listing'!$A$16:$A$829,ET_Risk_SC_Summation[[#Headers],[275kV OHL Conductor]])</f>
        <v>0</v>
      </c>
      <c r="BF325" s="176" cm="1">
        <f t="array" ref="BF325">SUMIFS('N1.3_Project_Listing'!$P$16:$P$829, 'N1.3_Project_Listing'!$E$16:$E$829,'N1.3_Project_Listing'!$E325, 'N1.3_Project_Listing'!$A$16:$A$829,ET_Risk_SC_Summation[[#Headers],[275kV OHL Fittings]])</f>
        <v>0</v>
      </c>
      <c r="BG325" s="176" cm="1">
        <f t="array" ref="BG325">SUMIFS('N1.3_Project_Listing'!$P$16:$P$829, 'N1.3_Project_Listing'!$E$16:$E$829,'N1.3_Project_Listing'!$E325, 'N1.3_Project_Listing'!$A$16:$A$829,ET_Risk_SC_Summation[[#Headers],[275kV OHL Tower]])</f>
        <v>0</v>
      </c>
      <c r="BH325" s="176" cm="1">
        <f t="array" ref="BH325">SUMIFS('N1.3_Project_Listing'!$P$16:$P$829, 'N1.3_Project_Listing'!$E$16:$E$829,'N1.3_Project_Listing'!$E325, 'N1.3_Project_Listing'!$A$16:$A$829,ET_Risk_SC_Summation[[#Headers],[400kV Circuit Breaker]])</f>
        <v>0</v>
      </c>
      <c r="BI325" s="176" cm="1">
        <f t="array" ref="BI325">SUMIFS('N1.3_Project_Listing'!$P$16:$P$829, 'N1.3_Project_Listing'!$E$16:$E$829,'N1.3_Project_Listing'!$E325, 'N1.3_Project_Listing'!$A$16:$A$829,ET_Risk_SC_Summation[[#Headers],[400kV Transformer]])</f>
        <v>0</v>
      </c>
      <c r="BJ325" s="176" cm="1">
        <f t="array" ref="BJ325">SUMIFS('N1.3_Project_Listing'!$P$16:$P$829, 'N1.3_Project_Listing'!$E$16:$E$829,'N1.3_Project_Listing'!$E325, 'N1.3_Project_Listing'!$A$16:$A$829,ET_Risk_SC_Summation[[#Headers],[400kV Reactor]])</f>
        <v>0</v>
      </c>
      <c r="BK325" s="176" cm="1">
        <f t="array" ref="BK325">SUMIFS('N1.3_Project_Listing'!$P$16:$P$829, 'N1.3_Project_Listing'!$E$16:$E$829,'N1.3_Project_Listing'!$E325, 'N1.3_Project_Listing'!$A$16:$A$829,ET_Risk_SC_Summation[[#Headers],[400kV Underground Cable]])</f>
        <v>0</v>
      </c>
      <c r="BL325" s="176" cm="1">
        <f t="array" ref="BL325">SUMIFS('N1.3_Project_Listing'!$P$16:$P$829, 'N1.3_Project_Listing'!$E$16:$E$829,'N1.3_Project_Listing'!$E325, 'N1.3_Project_Listing'!$A$16:$A$829,ET_Risk_SC_Summation[[#Headers],[400kV OHL Conductor]])</f>
        <v>0</v>
      </c>
      <c r="BM325" s="176" cm="1">
        <f t="array" ref="BM325">SUMIFS('N1.3_Project_Listing'!$P$16:$P$829, 'N1.3_Project_Listing'!$E$16:$E$829,'N1.3_Project_Listing'!$E325, 'N1.3_Project_Listing'!$A$16:$A$829,ET_Risk_SC_Summation[[#Headers],[400kV OHL Fittings]])</f>
        <v>0</v>
      </c>
      <c r="BN325" s="176" cm="1">
        <f t="array" ref="BN325">SUMIFS('N1.3_Project_Listing'!$P$16:$P$829, 'N1.3_Project_Listing'!$E$16:$E$829,'N1.3_Project_Listing'!$E325, 'N1.3_Project_Listing'!$A$16:$A$829,ET_Risk_SC_Summation[[#Headers],[400kV OHL Tower]])</f>
        <v>0</v>
      </c>
      <c r="BO325" s="177" t="str">
        <f>IF(SUM(ET_Risk_SC_Summation[[#This Row],[132kV Circuit Breaker]:[400kV OHL Tower]])=0, "n/a", INDEX(ET_Risk_SC_Summation[#Headers],1,MATCH(MAX(ET_Risk_SC_Summation[[#This Row],[132kV Circuit Breaker]:[400kV OHL Tower]]),ET_Risk_SC_Summation[[#This Row],[132kV Circuit Breaker]:[400kV OHL Tower]],0)))</f>
        <v>n/a</v>
      </c>
      <c r="BP325" s="177" t="str">
        <f>IFERROR(INDEX('N0.7_Lookup_References'!$G$77:$G$98,MATCH(ET_Risk_SC_Summation[[#This Row],[Mxx Category]],'N0.7_Lookup_References'!$F$77:$F$98,0)),"")</f>
        <v/>
      </c>
    </row>
    <row r="326" spans="1:68" ht="67.5">
      <c r="A326" s="160" t="str">
        <f>IFERROR(INDEX(N1.2_Intervention_Types[NARM Asset Category],MATCH('N1.3_Project_Listing'!$C326,N1.2_Intervention_Types[Intervention Type ID],0),1),"")</f>
        <v>Services</v>
      </c>
      <c r="B326" s="160" t="str">
        <f>IF($D$2="GD",IFERROR(INDEX(N1.2_Intervention_Types[C&amp;V Asset Category (GD)],MATCH('N1.3_Project_Listing'!$C326,N1.2_Intervention_Types[Intervention Type ID],0),1),""),IFERROR(INDEX(N1.2_Intervention_Types[NARM Asset Category],MATCH('N1.3_Project_Listing'!$C326,N1.2_Intervention_Types[Intervention Type ID],0),1),""))</f>
        <v>Services</v>
      </c>
      <c r="C326" s="67">
        <f>IFERROR(INDEX(N1.2_Intervention_Types[Intervention Type ID],MATCH('N1.3_Project_Listing'!$I326,N1.2_Intervention_Types[Intervention Type],0),1),"")</f>
        <v>5</v>
      </c>
      <c r="D326" s="160" t="str">
        <f>IFERROR(INDEX(N1.2_Intervention_Types[Intervention Category],MATCH('N1.3_Project_Listing'!$C326,N1.2_Intervention_Types[Intervention Type ID],0),1),"")</f>
        <v>Replacement</v>
      </c>
      <c r="E326" s="210" t="s">
        <v>832</v>
      </c>
      <c r="F326" s="236" t="s">
        <v>833</v>
      </c>
      <c r="G326" s="236" t="s">
        <v>206</v>
      </c>
      <c r="H326" s="236" t="s">
        <v>300</v>
      </c>
      <c r="I326" s="151" t="s">
        <v>830</v>
      </c>
      <c r="J326" s="139">
        <v>2027</v>
      </c>
      <c r="K326" s="312">
        <v>19.71204430019711</v>
      </c>
      <c r="L326" s="312">
        <v>19.71204430019711</v>
      </c>
      <c r="M326" s="312">
        <v>0</v>
      </c>
      <c r="N326" s="343">
        <v>3.4028537446375655E-3</v>
      </c>
      <c r="O326" s="343">
        <v>2.2943684729220095E-3</v>
      </c>
      <c r="P326" s="365">
        <v>0.43106966872541452</v>
      </c>
      <c r="Q326" s="63">
        <f t="shared" si="25"/>
        <v>1.1084852717155561E-3</v>
      </c>
      <c r="R326" s="368">
        <f>IF('N1.3_Project_Listing'!$D326="Replacement",SUM('N1.3_Project_Listing'!$K326:$L326)/2,'N1.3_Project_Listing'!$M326)</f>
        <v>19.71204430019711</v>
      </c>
      <c r="S326" s="67" t="str">
        <f>IFERROR(INDEX('N0.7_Lookup_References'!$C$13:$C$72,MATCH($A326,'N0.7_Lookup_References'!$B$13:$B$72,0)),"")</f>
        <v>Number of</v>
      </c>
      <c r="T326" s="338" t="str">
        <f t="shared" si="26"/>
        <v/>
      </c>
      <c r="V326" s="392">
        <v>0.39424088600394219</v>
      </c>
      <c r="W326" s="392">
        <v>0</v>
      </c>
      <c r="X326" s="392">
        <v>0</v>
      </c>
      <c r="Y326" s="392">
        <v>0</v>
      </c>
      <c r="Z326" s="392">
        <v>0</v>
      </c>
      <c r="AA326" s="392">
        <v>0</v>
      </c>
      <c r="AB326" s="392">
        <v>0</v>
      </c>
      <c r="AC326" s="392">
        <v>0</v>
      </c>
      <c r="AD326" s="392">
        <v>0</v>
      </c>
      <c r="AE326" s="392">
        <v>19.317803414193168</v>
      </c>
      <c r="AF326" s="392">
        <v>19.71204430019711</v>
      </c>
      <c r="AG326" s="392">
        <v>0</v>
      </c>
      <c r="AH326" s="392">
        <v>0</v>
      </c>
      <c r="AI326" s="392">
        <v>0</v>
      </c>
      <c r="AJ326" s="392">
        <v>0</v>
      </c>
      <c r="AK326" s="392">
        <v>0</v>
      </c>
      <c r="AL326" s="392">
        <v>0</v>
      </c>
      <c r="AM326" s="392">
        <v>0</v>
      </c>
      <c r="AN326" s="392">
        <v>0</v>
      </c>
      <c r="AO326" s="392">
        <v>0</v>
      </c>
      <c r="AP326" s="63">
        <f t="shared" si="31"/>
        <v>19.71204430019711</v>
      </c>
      <c r="AQ326" s="63">
        <f t="shared" si="32"/>
        <v>19.71204430019711</v>
      </c>
      <c r="AR326" s="63">
        <f t="shared" si="33"/>
        <v>0</v>
      </c>
      <c r="AT326" s="176" cm="1">
        <f t="array" ref="AT326">SUMIFS('N1.3_Project_Listing'!$P$16:$P$829, 'N1.3_Project_Listing'!$E$16:$E$829,'N1.3_Project_Listing'!$E326, 'N1.3_Project_Listing'!$A$16:$A$829,ET_Risk_SC_Summation[[#Headers],[132kV Circuit Breaker]])</f>
        <v>0</v>
      </c>
      <c r="AU326" s="176" cm="1">
        <f t="array" ref="AU326">SUMIFS('N1.3_Project_Listing'!$P$16:$P$829, 'N1.3_Project_Listing'!$E$16:$E$829,'N1.3_Project_Listing'!$E326, 'N1.3_Project_Listing'!$A$16:$A$829,ET_Risk_SC_Summation[[#Headers],[132kV Transformer]])</f>
        <v>0</v>
      </c>
      <c r="AV326" s="176" cm="1">
        <f t="array" ref="AV326">SUMIFS('N1.3_Project_Listing'!$P$16:$P$829, 'N1.3_Project_Listing'!$E$16:$E$829,'N1.3_Project_Listing'!$E326, 'N1.3_Project_Listing'!$A$16:$A$829,ET_Risk_SC_Summation[[#Headers],[132kV Reactor]])</f>
        <v>0</v>
      </c>
      <c r="AW326" s="176" cm="1">
        <f t="array" ref="AW326">SUMIFS('N1.3_Project_Listing'!$P$16:$P$829, 'N1.3_Project_Listing'!$E$16:$E$829,'N1.3_Project_Listing'!$E326, 'N1.3_Project_Listing'!$A$16:$A$829,ET_Risk_SC_Summation[[#Headers],[132kV Underground Cable]])</f>
        <v>0</v>
      </c>
      <c r="AX326" s="176" cm="1">
        <f t="array" ref="AX326">SUMIFS('N1.3_Project_Listing'!$P$16:$P$829, 'N1.3_Project_Listing'!$E$16:$E$829,'N1.3_Project_Listing'!$E326, 'N1.3_Project_Listing'!$A$16:$A$829,ET_Risk_SC_Summation[[#Headers],[132kV OHL Conductor]])</f>
        <v>0</v>
      </c>
      <c r="AY326" s="176" cm="1">
        <f t="array" ref="AY326">SUMIFS('N1.3_Project_Listing'!$P$16:$P$829, 'N1.3_Project_Listing'!$E$16:$E$829,'N1.3_Project_Listing'!$E326, 'N1.3_Project_Listing'!$A$16:$A$829,ET_Risk_SC_Summation[[#Headers],[132kV OHL Fittings]])</f>
        <v>0</v>
      </c>
      <c r="AZ326" s="176" cm="1">
        <f t="array" ref="AZ326">SUMIFS('N1.3_Project_Listing'!$P$16:$P$829, 'N1.3_Project_Listing'!$E$16:$E$829,'N1.3_Project_Listing'!$E326, 'N1.3_Project_Listing'!$A$16:$A$829,ET_Risk_SC_Summation[[#Headers],[132kV OHL Tower]])</f>
        <v>0</v>
      </c>
      <c r="BA326" s="176" cm="1">
        <f t="array" ref="BA326">SUMIFS('N1.3_Project_Listing'!$P$16:$P$829, 'N1.3_Project_Listing'!$E$16:$E$829,'N1.3_Project_Listing'!$E326, 'N1.3_Project_Listing'!$A$16:$A$829,ET_Risk_SC_Summation[[#Headers],[275kV Circuit Breaker]])</f>
        <v>0</v>
      </c>
      <c r="BB326" s="176" cm="1">
        <f t="array" ref="BB326">SUMIFS('N1.3_Project_Listing'!$P$16:$P$829, 'N1.3_Project_Listing'!$E$16:$E$829,'N1.3_Project_Listing'!$E326, 'N1.3_Project_Listing'!$A$16:$A$829,ET_Risk_SC_Summation[[#Headers],[275kV Transformer]])</f>
        <v>0</v>
      </c>
      <c r="BC326" s="176" cm="1">
        <f t="array" ref="BC326">SUMIFS('N1.3_Project_Listing'!$P$16:$P$829, 'N1.3_Project_Listing'!$E$16:$E$829,'N1.3_Project_Listing'!$E326, 'N1.3_Project_Listing'!$A$16:$A$829,ET_Risk_SC_Summation[[#Headers],[275kV Reactor]])</f>
        <v>0</v>
      </c>
      <c r="BD326" s="176" cm="1">
        <f t="array" ref="BD326">SUMIFS('N1.3_Project_Listing'!$P$16:$P$829, 'N1.3_Project_Listing'!$E$16:$E$829,'N1.3_Project_Listing'!$E326, 'N1.3_Project_Listing'!$A$16:$A$829,ET_Risk_SC_Summation[[#Headers],[275kV Underground Cable]])</f>
        <v>0</v>
      </c>
      <c r="BE326" s="176" cm="1">
        <f t="array" ref="BE326">SUMIFS('N1.3_Project_Listing'!$P$16:$P$829, 'N1.3_Project_Listing'!$E$16:$E$829,'N1.3_Project_Listing'!$E326, 'N1.3_Project_Listing'!$A$16:$A$829,ET_Risk_SC_Summation[[#Headers],[275kV OHL Conductor]])</f>
        <v>0</v>
      </c>
      <c r="BF326" s="176" cm="1">
        <f t="array" ref="BF326">SUMIFS('N1.3_Project_Listing'!$P$16:$P$829, 'N1.3_Project_Listing'!$E$16:$E$829,'N1.3_Project_Listing'!$E326, 'N1.3_Project_Listing'!$A$16:$A$829,ET_Risk_SC_Summation[[#Headers],[275kV OHL Fittings]])</f>
        <v>0</v>
      </c>
      <c r="BG326" s="176" cm="1">
        <f t="array" ref="BG326">SUMIFS('N1.3_Project_Listing'!$P$16:$P$829, 'N1.3_Project_Listing'!$E$16:$E$829,'N1.3_Project_Listing'!$E326, 'N1.3_Project_Listing'!$A$16:$A$829,ET_Risk_SC_Summation[[#Headers],[275kV OHL Tower]])</f>
        <v>0</v>
      </c>
      <c r="BH326" s="176" cm="1">
        <f t="array" ref="BH326">SUMIFS('N1.3_Project_Listing'!$P$16:$P$829, 'N1.3_Project_Listing'!$E$16:$E$829,'N1.3_Project_Listing'!$E326, 'N1.3_Project_Listing'!$A$16:$A$829,ET_Risk_SC_Summation[[#Headers],[400kV Circuit Breaker]])</f>
        <v>0</v>
      </c>
      <c r="BI326" s="176" cm="1">
        <f t="array" ref="BI326">SUMIFS('N1.3_Project_Listing'!$P$16:$P$829, 'N1.3_Project_Listing'!$E$16:$E$829,'N1.3_Project_Listing'!$E326, 'N1.3_Project_Listing'!$A$16:$A$829,ET_Risk_SC_Summation[[#Headers],[400kV Transformer]])</f>
        <v>0</v>
      </c>
      <c r="BJ326" s="176" cm="1">
        <f t="array" ref="BJ326">SUMIFS('N1.3_Project_Listing'!$P$16:$P$829, 'N1.3_Project_Listing'!$E$16:$E$829,'N1.3_Project_Listing'!$E326, 'N1.3_Project_Listing'!$A$16:$A$829,ET_Risk_SC_Summation[[#Headers],[400kV Reactor]])</f>
        <v>0</v>
      </c>
      <c r="BK326" s="176" cm="1">
        <f t="array" ref="BK326">SUMIFS('N1.3_Project_Listing'!$P$16:$P$829, 'N1.3_Project_Listing'!$E$16:$E$829,'N1.3_Project_Listing'!$E326, 'N1.3_Project_Listing'!$A$16:$A$829,ET_Risk_SC_Summation[[#Headers],[400kV Underground Cable]])</f>
        <v>0</v>
      </c>
      <c r="BL326" s="176" cm="1">
        <f t="array" ref="BL326">SUMIFS('N1.3_Project_Listing'!$P$16:$P$829, 'N1.3_Project_Listing'!$E$16:$E$829,'N1.3_Project_Listing'!$E326, 'N1.3_Project_Listing'!$A$16:$A$829,ET_Risk_SC_Summation[[#Headers],[400kV OHL Conductor]])</f>
        <v>0</v>
      </c>
      <c r="BM326" s="176" cm="1">
        <f t="array" ref="BM326">SUMIFS('N1.3_Project_Listing'!$P$16:$P$829, 'N1.3_Project_Listing'!$E$16:$E$829,'N1.3_Project_Listing'!$E326, 'N1.3_Project_Listing'!$A$16:$A$829,ET_Risk_SC_Summation[[#Headers],[400kV OHL Fittings]])</f>
        <v>0</v>
      </c>
      <c r="BN326" s="176" cm="1">
        <f t="array" ref="BN326">SUMIFS('N1.3_Project_Listing'!$P$16:$P$829, 'N1.3_Project_Listing'!$E$16:$E$829,'N1.3_Project_Listing'!$E326, 'N1.3_Project_Listing'!$A$16:$A$829,ET_Risk_SC_Summation[[#Headers],[400kV OHL Tower]])</f>
        <v>0</v>
      </c>
      <c r="BO326" s="177" t="str">
        <f>IF(SUM(ET_Risk_SC_Summation[[#This Row],[132kV Circuit Breaker]:[400kV OHL Tower]])=0, "n/a", INDEX(ET_Risk_SC_Summation[#Headers],1,MATCH(MAX(ET_Risk_SC_Summation[[#This Row],[132kV Circuit Breaker]:[400kV OHL Tower]]),ET_Risk_SC_Summation[[#This Row],[132kV Circuit Breaker]:[400kV OHL Tower]],0)))</f>
        <v>n/a</v>
      </c>
      <c r="BP326" s="177" t="str">
        <f>IFERROR(INDEX('N0.7_Lookup_References'!$G$77:$G$98,MATCH(ET_Risk_SC_Summation[[#This Row],[Mxx Category]],'N0.7_Lookup_References'!$F$77:$F$98,0)),"")</f>
        <v/>
      </c>
    </row>
    <row r="327" spans="1:68" ht="67.5">
      <c r="A327" s="160" t="str">
        <f>IFERROR(INDEX(N1.2_Intervention_Types[NARM Asset Category],MATCH('N1.3_Project_Listing'!$C327,N1.2_Intervention_Types[Intervention Type ID],0),1),"")</f>
        <v>Services</v>
      </c>
      <c r="B327" s="160" t="str">
        <f>IF($D$2="GD",IFERROR(INDEX(N1.2_Intervention_Types[C&amp;V Asset Category (GD)],MATCH('N1.3_Project_Listing'!$C327,N1.2_Intervention_Types[Intervention Type ID],0),1),""),IFERROR(INDEX(N1.2_Intervention_Types[NARM Asset Category],MATCH('N1.3_Project_Listing'!$C327,N1.2_Intervention_Types[Intervention Type ID],0),1),""))</f>
        <v>Services</v>
      </c>
      <c r="C327" s="67">
        <f>IFERROR(INDEX(N1.2_Intervention_Types[Intervention Type ID],MATCH('N1.3_Project_Listing'!$I327,N1.2_Intervention_Types[Intervention Type],0),1),"")</f>
        <v>5</v>
      </c>
      <c r="D327" s="160" t="str">
        <f>IFERROR(INDEX(N1.2_Intervention_Types[Intervention Category],MATCH('N1.3_Project_Listing'!$C327,N1.2_Intervention_Types[Intervention Type ID],0),1),"")</f>
        <v>Replacement</v>
      </c>
      <c r="E327" s="210" t="s">
        <v>832</v>
      </c>
      <c r="F327" s="236" t="s">
        <v>833</v>
      </c>
      <c r="G327" s="236" t="s">
        <v>206</v>
      </c>
      <c r="H327" s="236" t="s">
        <v>300</v>
      </c>
      <c r="I327" s="151" t="s">
        <v>830</v>
      </c>
      <c r="J327" s="139">
        <v>2028</v>
      </c>
      <c r="K327" s="312">
        <v>19.71204430019711</v>
      </c>
      <c r="L327" s="312">
        <v>19.71204430019711</v>
      </c>
      <c r="M327" s="312">
        <v>0</v>
      </c>
      <c r="N327" s="343">
        <v>3.4028537446375655E-3</v>
      </c>
      <c r="O327" s="343">
        <v>2.2943684729220095E-3</v>
      </c>
      <c r="P327" s="365">
        <v>0.43106966872541452</v>
      </c>
      <c r="Q327" s="63">
        <f t="shared" si="25"/>
        <v>1.1084852717155561E-3</v>
      </c>
      <c r="R327" s="368">
        <f>IF('N1.3_Project_Listing'!$D327="Replacement",SUM('N1.3_Project_Listing'!$K327:$L327)/2,'N1.3_Project_Listing'!$M327)</f>
        <v>19.71204430019711</v>
      </c>
      <c r="S327" s="67" t="str">
        <f>IFERROR(INDEX('N0.7_Lookup_References'!$C$13:$C$72,MATCH($A327,'N0.7_Lookup_References'!$B$13:$B$72,0)),"")</f>
        <v>Number of</v>
      </c>
      <c r="T327" s="338" t="str">
        <f t="shared" si="26"/>
        <v/>
      </c>
      <c r="V327" s="392">
        <v>0.39424088600394219</v>
      </c>
      <c r="W327" s="392">
        <v>0</v>
      </c>
      <c r="X327" s="392">
        <v>0</v>
      </c>
      <c r="Y327" s="392">
        <v>0</v>
      </c>
      <c r="Z327" s="392">
        <v>0</v>
      </c>
      <c r="AA327" s="392">
        <v>0</v>
      </c>
      <c r="AB327" s="392">
        <v>0</v>
      </c>
      <c r="AC327" s="392">
        <v>0</v>
      </c>
      <c r="AD327" s="392">
        <v>0</v>
      </c>
      <c r="AE327" s="392">
        <v>19.317803414193168</v>
      </c>
      <c r="AF327" s="392">
        <v>19.71204430019711</v>
      </c>
      <c r="AG327" s="392">
        <v>0</v>
      </c>
      <c r="AH327" s="392">
        <v>0</v>
      </c>
      <c r="AI327" s="392">
        <v>0</v>
      </c>
      <c r="AJ327" s="392">
        <v>0</v>
      </c>
      <c r="AK327" s="392">
        <v>0</v>
      </c>
      <c r="AL327" s="392">
        <v>0</v>
      </c>
      <c r="AM327" s="392">
        <v>0</v>
      </c>
      <c r="AN327" s="392">
        <v>0</v>
      </c>
      <c r="AO327" s="392">
        <v>0</v>
      </c>
      <c r="AP327" s="63">
        <f t="shared" si="31"/>
        <v>19.71204430019711</v>
      </c>
      <c r="AQ327" s="63">
        <f t="shared" si="32"/>
        <v>19.71204430019711</v>
      </c>
      <c r="AR327" s="63">
        <f t="shared" si="33"/>
        <v>0</v>
      </c>
      <c r="AT327" s="176" cm="1">
        <f t="array" ref="AT327">SUMIFS('N1.3_Project_Listing'!$P$16:$P$829, 'N1.3_Project_Listing'!$E$16:$E$829,'N1.3_Project_Listing'!$E327, 'N1.3_Project_Listing'!$A$16:$A$829,ET_Risk_SC_Summation[[#Headers],[132kV Circuit Breaker]])</f>
        <v>0</v>
      </c>
      <c r="AU327" s="176" cm="1">
        <f t="array" ref="AU327">SUMIFS('N1.3_Project_Listing'!$P$16:$P$829, 'N1.3_Project_Listing'!$E$16:$E$829,'N1.3_Project_Listing'!$E327, 'N1.3_Project_Listing'!$A$16:$A$829,ET_Risk_SC_Summation[[#Headers],[132kV Transformer]])</f>
        <v>0</v>
      </c>
      <c r="AV327" s="176" cm="1">
        <f t="array" ref="AV327">SUMIFS('N1.3_Project_Listing'!$P$16:$P$829, 'N1.3_Project_Listing'!$E$16:$E$829,'N1.3_Project_Listing'!$E327, 'N1.3_Project_Listing'!$A$16:$A$829,ET_Risk_SC_Summation[[#Headers],[132kV Reactor]])</f>
        <v>0</v>
      </c>
      <c r="AW327" s="176" cm="1">
        <f t="array" ref="AW327">SUMIFS('N1.3_Project_Listing'!$P$16:$P$829, 'N1.3_Project_Listing'!$E$16:$E$829,'N1.3_Project_Listing'!$E327, 'N1.3_Project_Listing'!$A$16:$A$829,ET_Risk_SC_Summation[[#Headers],[132kV Underground Cable]])</f>
        <v>0</v>
      </c>
      <c r="AX327" s="176" cm="1">
        <f t="array" ref="AX327">SUMIFS('N1.3_Project_Listing'!$P$16:$P$829, 'N1.3_Project_Listing'!$E$16:$E$829,'N1.3_Project_Listing'!$E327, 'N1.3_Project_Listing'!$A$16:$A$829,ET_Risk_SC_Summation[[#Headers],[132kV OHL Conductor]])</f>
        <v>0</v>
      </c>
      <c r="AY327" s="176" cm="1">
        <f t="array" ref="AY327">SUMIFS('N1.3_Project_Listing'!$P$16:$P$829, 'N1.3_Project_Listing'!$E$16:$E$829,'N1.3_Project_Listing'!$E327, 'N1.3_Project_Listing'!$A$16:$A$829,ET_Risk_SC_Summation[[#Headers],[132kV OHL Fittings]])</f>
        <v>0</v>
      </c>
      <c r="AZ327" s="176" cm="1">
        <f t="array" ref="AZ327">SUMIFS('N1.3_Project_Listing'!$P$16:$P$829, 'N1.3_Project_Listing'!$E$16:$E$829,'N1.3_Project_Listing'!$E327, 'N1.3_Project_Listing'!$A$16:$A$829,ET_Risk_SC_Summation[[#Headers],[132kV OHL Tower]])</f>
        <v>0</v>
      </c>
      <c r="BA327" s="176" cm="1">
        <f t="array" ref="BA327">SUMIFS('N1.3_Project_Listing'!$P$16:$P$829, 'N1.3_Project_Listing'!$E$16:$E$829,'N1.3_Project_Listing'!$E327, 'N1.3_Project_Listing'!$A$16:$A$829,ET_Risk_SC_Summation[[#Headers],[275kV Circuit Breaker]])</f>
        <v>0</v>
      </c>
      <c r="BB327" s="176" cm="1">
        <f t="array" ref="BB327">SUMIFS('N1.3_Project_Listing'!$P$16:$P$829, 'N1.3_Project_Listing'!$E$16:$E$829,'N1.3_Project_Listing'!$E327, 'N1.3_Project_Listing'!$A$16:$A$829,ET_Risk_SC_Summation[[#Headers],[275kV Transformer]])</f>
        <v>0</v>
      </c>
      <c r="BC327" s="176" cm="1">
        <f t="array" ref="BC327">SUMIFS('N1.3_Project_Listing'!$P$16:$P$829, 'N1.3_Project_Listing'!$E$16:$E$829,'N1.3_Project_Listing'!$E327, 'N1.3_Project_Listing'!$A$16:$A$829,ET_Risk_SC_Summation[[#Headers],[275kV Reactor]])</f>
        <v>0</v>
      </c>
      <c r="BD327" s="176" cm="1">
        <f t="array" ref="BD327">SUMIFS('N1.3_Project_Listing'!$P$16:$P$829, 'N1.3_Project_Listing'!$E$16:$E$829,'N1.3_Project_Listing'!$E327, 'N1.3_Project_Listing'!$A$16:$A$829,ET_Risk_SC_Summation[[#Headers],[275kV Underground Cable]])</f>
        <v>0</v>
      </c>
      <c r="BE327" s="176" cm="1">
        <f t="array" ref="BE327">SUMIFS('N1.3_Project_Listing'!$P$16:$P$829, 'N1.3_Project_Listing'!$E$16:$E$829,'N1.3_Project_Listing'!$E327, 'N1.3_Project_Listing'!$A$16:$A$829,ET_Risk_SC_Summation[[#Headers],[275kV OHL Conductor]])</f>
        <v>0</v>
      </c>
      <c r="BF327" s="176" cm="1">
        <f t="array" ref="BF327">SUMIFS('N1.3_Project_Listing'!$P$16:$P$829, 'N1.3_Project_Listing'!$E$16:$E$829,'N1.3_Project_Listing'!$E327, 'N1.3_Project_Listing'!$A$16:$A$829,ET_Risk_SC_Summation[[#Headers],[275kV OHL Fittings]])</f>
        <v>0</v>
      </c>
      <c r="BG327" s="176" cm="1">
        <f t="array" ref="BG327">SUMIFS('N1.3_Project_Listing'!$P$16:$P$829, 'N1.3_Project_Listing'!$E$16:$E$829,'N1.3_Project_Listing'!$E327, 'N1.3_Project_Listing'!$A$16:$A$829,ET_Risk_SC_Summation[[#Headers],[275kV OHL Tower]])</f>
        <v>0</v>
      </c>
      <c r="BH327" s="176" cm="1">
        <f t="array" ref="BH327">SUMIFS('N1.3_Project_Listing'!$P$16:$P$829, 'N1.3_Project_Listing'!$E$16:$E$829,'N1.3_Project_Listing'!$E327, 'N1.3_Project_Listing'!$A$16:$A$829,ET_Risk_SC_Summation[[#Headers],[400kV Circuit Breaker]])</f>
        <v>0</v>
      </c>
      <c r="BI327" s="176" cm="1">
        <f t="array" ref="BI327">SUMIFS('N1.3_Project_Listing'!$P$16:$P$829, 'N1.3_Project_Listing'!$E$16:$E$829,'N1.3_Project_Listing'!$E327, 'N1.3_Project_Listing'!$A$16:$A$829,ET_Risk_SC_Summation[[#Headers],[400kV Transformer]])</f>
        <v>0</v>
      </c>
      <c r="BJ327" s="176" cm="1">
        <f t="array" ref="BJ327">SUMIFS('N1.3_Project_Listing'!$P$16:$P$829, 'N1.3_Project_Listing'!$E$16:$E$829,'N1.3_Project_Listing'!$E327, 'N1.3_Project_Listing'!$A$16:$A$829,ET_Risk_SC_Summation[[#Headers],[400kV Reactor]])</f>
        <v>0</v>
      </c>
      <c r="BK327" s="176" cm="1">
        <f t="array" ref="BK327">SUMIFS('N1.3_Project_Listing'!$P$16:$P$829, 'N1.3_Project_Listing'!$E$16:$E$829,'N1.3_Project_Listing'!$E327, 'N1.3_Project_Listing'!$A$16:$A$829,ET_Risk_SC_Summation[[#Headers],[400kV Underground Cable]])</f>
        <v>0</v>
      </c>
      <c r="BL327" s="176" cm="1">
        <f t="array" ref="BL327">SUMIFS('N1.3_Project_Listing'!$P$16:$P$829, 'N1.3_Project_Listing'!$E$16:$E$829,'N1.3_Project_Listing'!$E327, 'N1.3_Project_Listing'!$A$16:$A$829,ET_Risk_SC_Summation[[#Headers],[400kV OHL Conductor]])</f>
        <v>0</v>
      </c>
      <c r="BM327" s="176" cm="1">
        <f t="array" ref="BM327">SUMIFS('N1.3_Project_Listing'!$P$16:$P$829, 'N1.3_Project_Listing'!$E$16:$E$829,'N1.3_Project_Listing'!$E327, 'N1.3_Project_Listing'!$A$16:$A$829,ET_Risk_SC_Summation[[#Headers],[400kV OHL Fittings]])</f>
        <v>0</v>
      </c>
      <c r="BN327" s="176" cm="1">
        <f t="array" ref="BN327">SUMIFS('N1.3_Project_Listing'!$P$16:$P$829, 'N1.3_Project_Listing'!$E$16:$E$829,'N1.3_Project_Listing'!$E327, 'N1.3_Project_Listing'!$A$16:$A$829,ET_Risk_SC_Summation[[#Headers],[400kV OHL Tower]])</f>
        <v>0</v>
      </c>
      <c r="BO327" s="177" t="str">
        <f>IF(SUM(ET_Risk_SC_Summation[[#This Row],[132kV Circuit Breaker]:[400kV OHL Tower]])=0, "n/a", INDEX(ET_Risk_SC_Summation[#Headers],1,MATCH(MAX(ET_Risk_SC_Summation[[#This Row],[132kV Circuit Breaker]:[400kV OHL Tower]]),ET_Risk_SC_Summation[[#This Row],[132kV Circuit Breaker]:[400kV OHL Tower]],0)))</f>
        <v>n/a</v>
      </c>
      <c r="BP327" s="177" t="str">
        <f>IFERROR(INDEX('N0.7_Lookup_References'!$G$77:$G$98,MATCH(ET_Risk_SC_Summation[[#This Row],[Mxx Category]],'N0.7_Lookup_References'!$F$77:$F$98,0)),"")</f>
        <v/>
      </c>
    </row>
    <row r="328" spans="1:68" ht="67.5">
      <c r="A328" s="160" t="str">
        <f>IFERROR(INDEX(N1.2_Intervention_Types[NARM Asset Category],MATCH('N1.3_Project_Listing'!$C328,N1.2_Intervention_Types[Intervention Type ID],0),1),"")</f>
        <v>Services</v>
      </c>
      <c r="B328" s="160" t="str">
        <f>IF($D$2="GD",IFERROR(INDEX(N1.2_Intervention_Types[C&amp;V Asset Category (GD)],MATCH('N1.3_Project_Listing'!$C328,N1.2_Intervention_Types[Intervention Type ID],0),1),""),IFERROR(INDEX(N1.2_Intervention_Types[NARM Asset Category],MATCH('N1.3_Project_Listing'!$C328,N1.2_Intervention_Types[Intervention Type ID],0),1),""))</f>
        <v>Services</v>
      </c>
      <c r="C328" s="67">
        <f>IFERROR(INDEX(N1.2_Intervention_Types[Intervention Type ID],MATCH('N1.3_Project_Listing'!$I328,N1.2_Intervention_Types[Intervention Type],0),1),"")</f>
        <v>5</v>
      </c>
      <c r="D328" s="160" t="str">
        <f>IFERROR(INDEX(N1.2_Intervention_Types[Intervention Category],MATCH('N1.3_Project_Listing'!$C328,N1.2_Intervention_Types[Intervention Type ID],0),1),"")</f>
        <v>Replacement</v>
      </c>
      <c r="E328" s="210" t="s">
        <v>832</v>
      </c>
      <c r="F328" s="236" t="s">
        <v>833</v>
      </c>
      <c r="G328" s="236" t="s">
        <v>206</v>
      </c>
      <c r="H328" s="236" t="s">
        <v>300</v>
      </c>
      <c r="I328" s="151" t="s">
        <v>830</v>
      </c>
      <c r="J328" s="139">
        <v>2029</v>
      </c>
      <c r="K328" s="312">
        <v>19.71204430019711</v>
      </c>
      <c r="L328" s="312">
        <v>19.71204430019711</v>
      </c>
      <c r="M328" s="312">
        <v>0</v>
      </c>
      <c r="N328" s="343">
        <v>3.4028537446375655E-3</v>
      </c>
      <c r="O328" s="343">
        <v>2.2943684729220095E-3</v>
      </c>
      <c r="P328" s="365">
        <v>0.43106966872541452</v>
      </c>
      <c r="Q328" s="63">
        <f t="shared" si="25"/>
        <v>1.1084852717155561E-3</v>
      </c>
      <c r="R328" s="368">
        <f>IF('N1.3_Project_Listing'!$D328="Replacement",SUM('N1.3_Project_Listing'!$K328:$L328)/2,'N1.3_Project_Listing'!$M328)</f>
        <v>19.71204430019711</v>
      </c>
      <c r="S328" s="67" t="str">
        <f>IFERROR(INDEX('N0.7_Lookup_References'!$C$13:$C$72,MATCH($A328,'N0.7_Lookup_References'!$B$13:$B$72,0)),"")</f>
        <v>Number of</v>
      </c>
      <c r="T328" s="338" t="str">
        <f t="shared" si="26"/>
        <v/>
      </c>
      <c r="V328" s="392">
        <v>0.39424088600394219</v>
      </c>
      <c r="W328" s="392">
        <v>0</v>
      </c>
      <c r="X328" s="392">
        <v>0</v>
      </c>
      <c r="Y328" s="392">
        <v>0</v>
      </c>
      <c r="Z328" s="392">
        <v>0</v>
      </c>
      <c r="AA328" s="392">
        <v>0</v>
      </c>
      <c r="AB328" s="392">
        <v>0</v>
      </c>
      <c r="AC328" s="392">
        <v>0</v>
      </c>
      <c r="AD328" s="392">
        <v>0</v>
      </c>
      <c r="AE328" s="392">
        <v>19.317803414193168</v>
      </c>
      <c r="AF328" s="392">
        <v>19.71204430019711</v>
      </c>
      <c r="AG328" s="392">
        <v>0</v>
      </c>
      <c r="AH328" s="392">
        <v>0</v>
      </c>
      <c r="AI328" s="392">
        <v>0</v>
      </c>
      <c r="AJ328" s="392">
        <v>0</v>
      </c>
      <c r="AK328" s="392">
        <v>0</v>
      </c>
      <c r="AL328" s="392">
        <v>0</v>
      </c>
      <c r="AM328" s="392">
        <v>0</v>
      </c>
      <c r="AN328" s="392">
        <v>0</v>
      </c>
      <c r="AO328" s="392">
        <v>0</v>
      </c>
      <c r="AP328" s="63">
        <f t="shared" si="31"/>
        <v>19.71204430019711</v>
      </c>
      <c r="AQ328" s="63">
        <f t="shared" si="32"/>
        <v>19.71204430019711</v>
      </c>
      <c r="AR328" s="63">
        <f t="shared" si="33"/>
        <v>0</v>
      </c>
      <c r="AT328" s="176" cm="1">
        <f t="array" ref="AT328">SUMIFS('N1.3_Project_Listing'!$P$16:$P$829, 'N1.3_Project_Listing'!$E$16:$E$829,'N1.3_Project_Listing'!$E328, 'N1.3_Project_Listing'!$A$16:$A$829,ET_Risk_SC_Summation[[#Headers],[132kV Circuit Breaker]])</f>
        <v>0</v>
      </c>
      <c r="AU328" s="176" cm="1">
        <f t="array" ref="AU328">SUMIFS('N1.3_Project_Listing'!$P$16:$P$829, 'N1.3_Project_Listing'!$E$16:$E$829,'N1.3_Project_Listing'!$E328, 'N1.3_Project_Listing'!$A$16:$A$829,ET_Risk_SC_Summation[[#Headers],[132kV Transformer]])</f>
        <v>0</v>
      </c>
      <c r="AV328" s="176" cm="1">
        <f t="array" ref="AV328">SUMIFS('N1.3_Project_Listing'!$P$16:$P$829, 'N1.3_Project_Listing'!$E$16:$E$829,'N1.3_Project_Listing'!$E328, 'N1.3_Project_Listing'!$A$16:$A$829,ET_Risk_SC_Summation[[#Headers],[132kV Reactor]])</f>
        <v>0</v>
      </c>
      <c r="AW328" s="176" cm="1">
        <f t="array" ref="AW328">SUMIFS('N1.3_Project_Listing'!$P$16:$P$829, 'N1.3_Project_Listing'!$E$16:$E$829,'N1.3_Project_Listing'!$E328, 'N1.3_Project_Listing'!$A$16:$A$829,ET_Risk_SC_Summation[[#Headers],[132kV Underground Cable]])</f>
        <v>0</v>
      </c>
      <c r="AX328" s="176" cm="1">
        <f t="array" ref="AX328">SUMIFS('N1.3_Project_Listing'!$P$16:$P$829, 'N1.3_Project_Listing'!$E$16:$E$829,'N1.3_Project_Listing'!$E328, 'N1.3_Project_Listing'!$A$16:$A$829,ET_Risk_SC_Summation[[#Headers],[132kV OHL Conductor]])</f>
        <v>0</v>
      </c>
      <c r="AY328" s="176" cm="1">
        <f t="array" ref="AY328">SUMIFS('N1.3_Project_Listing'!$P$16:$P$829, 'N1.3_Project_Listing'!$E$16:$E$829,'N1.3_Project_Listing'!$E328, 'N1.3_Project_Listing'!$A$16:$A$829,ET_Risk_SC_Summation[[#Headers],[132kV OHL Fittings]])</f>
        <v>0</v>
      </c>
      <c r="AZ328" s="176" cm="1">
        <f t="array" ref="AZ328">SUMIFS('N1.3_Project_Listing'!$P$16:$P$829, 'N1.3_Project_Listing'!$E$16:$E$829,'N1.3_Project_Listing'!$E328, 'N1.3_Project_Listing'!$A$16:$A$829,ET_Risk_SC_Summation[[#Headers],[132kV OHL Tower]])</f>
        <v>0</v>
      </c>
      <c r="BA328" s="176" cm="1">
        <f t="array" ref="BA328">SUMIFS('N1.3_Project_Listing'!$P$16:$P$829, 'N1.3_Project_Listing'!$E$16:$E$829,'N1.3_Project_Listing'!$E328, 'N1.3_Project_Listing'!$A$16:$A$829,ET_Risk_SC_Summation[[#Headers],[275kV Circuit Breaker]])</f>
        <v>0</v>
      </c>
      <c r="BB328" s="176" cm="1">
        <f t="array" ref="BB328">SUMIFS('N1.3_Project_Listing'!$P$16:$P$829, 'N1.3_Project_Listing'!$E$16:$E$829,'N1.3_Project_Listing'!$E328, 'N1.3_Project_Listing'!$A$16:$A$829,ET_Risk_SC_Summation[[#Headers],[275kV Transformer]])</f>
        <v>0</v>
      </c>
      <c r="BC328" s="176" cm="1">
        <f t="array" ref="BC328">SUMIFS('N1.3_Project_Listing'!$P$16:$P$829, 'N1.3_Project_Listing'!$E$16:$E$829,'N1.3_Project_Listing'!$E328, 'N1.3_Project_Listing'!$A$16:$A$829,ET_Risk_SC_Summation[[#Headers],[275kV Reactor]])</f>
        <v>0</v>
      </c>
      <c r="BD328" s="176" cm="1">
        <f t="array" ref="BD328">SUMIFS('N1.3_Project_Listing'!$P$16:$P$829, 'N1.3_Project_Listing'!$E$16:$E$829,'N1.3_Project_Listing'!$E328, 'N1.3_Project_Listing'!$A$16:$A$829,ET_Risk_SC_Summation[[#Headers],[275kV Underground Cable]])</f>
        <v>0</v>
      </c>
      <c r="BE328" s="176" cm="1">
        <f t="array" ref="BE328">SUMIFS('N1.3_Project_Listing'!$P$16:$P$829, 'N1.3_Project_Listing'!$E$16:$E$829,'N1.3_Project_Listing'!$E328, 'N1.3_Project_Listing'!$A$16:$A$829,ET_Risk_SC_Summation[[#Headers],[275kV OHL Conductor]])</f>
        <v>0</v>
      </c>
      <c r="BF328" s="176" cm="1">
        <f t="array" ref="BF328">SUMIFS('N1.3_Project_Listing'!$P$16:$P$829, 'N1.3_Project_Listing'!$E$16:$E$829,'N1.3_Project_Listing'!$E328, 'N1.3_Project_Listing'!$A$16:$A$829,ET_Risk_SC_Summation[[#Headers],[275kV OHL Fittings]])</f>
        <v>0</v>
      </c>
      <c r="BG328" s="176" cm="1">
        <f t="array" ref="BG328">SUMIFS('N1.3_Project_Listing'!$P$16:$P$829, 'N1.3_Project_Listing'!$E$16:$E$829,'N1.3_Project_Listing'!$E328, 'N1.3_Project_Listing'!$A$16:$A$829,ET_Risk_SC_Summation[[#Headers],[275kV OHL Tower]])</f>
        <v>0</v>
      </c>
      <c r="BH328" s="176" cm="1">
        <f t="array" ref="BH328">SUMIFS('N1.3_Project_Listing'!$P$16:$P$829, 'N1.3_Project_Listing'!$E$16:$E$829,'N1.3_Project_Listing'!$E328, 'N1.3_Project_Listing'!$A$16:$A$829,ET_Risk_SC_Summation[[#Headers],[400kV Circuit Breaker]])</f>
        <v>0</v>
      </c>
      <c r="BI328" s="176" cm="1">
        <f t="array" ref="BI328">SUMIFS('N1.3_Project_Listing'!$P$16:$P$829, 'N1.3_Project_Listing'!$E$16:$E$829,'N1.3_Project_Listing'!$E328, 'N1.3_Project_Listing'!$A$16:$A$829,ET_Risk_SC_Summation[[#Headers],[400kV Transformer]])</f>
        <v>0</v>
      </c>
      <c r="BJ328" s="176" cm="1">
        <f t="array" ref="BJ328">SUMIFS('N1.3_Project_Listing'!$P$16:$P$829, 'N1.3_Project_Listing'!$E$16:$E$829,'N1.3_Project_Listing'!$E328, 'N1.3_Project_Listing'!$A$16:$A$829,ET_Risk_SC_Summation[[#Headers],[400kV Reactor]])</f>
        <v>0</v>
      </c>
      <c r="BK328" s="176" cm="1">
        <f t="array" ref="BK328">SUMIFS('N1.3_Project_Listing'!$P$16:$P$829, 'N1.3_Project_Listing'!$E$16:$E$829,'N1.3_Project_Listing'!$E328, 'N1.3_Project_Listing'!$A$16:$A$829,ET_Risk_SC_Summation[[#Headers],[400kV Underground Cable]])</f>
        <v>0</v>
      </c>
      <c r="BL328" s="176" cm="1">
        <f t="array" ref="BL328">SUMIFS('N1.3_Project_Listing'!$P$16:$P$829, 'N1.3_Project_Listing'!$E$16:$E$829,'N1.3_Project_Listing'!$E328, 'N1.3_Project_Listing'!$A$16:$A$829,ET_Risk_SC_Summation[[#Headers],[400kV OHL Conductor]])</f>
        <v>0</v>
      </c>
      <c r="BM328" s="176" cm="1">
        <f t="array" ref="BM328">SUMIFS('N1.3_Project_Listing'!$P$16:$P$829, 'N1.3_Project_Listing'!$E$16:$E$829,'N1.3_Project_Listing'!$E328, 'N1.3_Project_Listing'!$A$16:$A$829,ET_Risk_SC_Summation[[#Headers],[400kV OHL Fittings]])</f>
        <v>0</v>
      </c>
      <c r="BN328" s="176" cm="1">
        <f t="array" ref="BN328">SUMIFS('N1.3_Project_Listing'!$P$16:$P$829, 'N1.3_Project_Listing'!$E$16:$E$829,'N1.3_Project_Listing'!$E328, 'N1.3_Project_Listing'!$A$16:$A$829,ET_Risk_SC_Summation[[#Headers],[400kV OHL Tower]])</f>
        <v>0</v>
      </c>
      <c r="BO328" s="177" t="str">
        <f>IF(SUM(ET_Risk_SC_Summation[[#This Row],[132kV Circuit Breaker]:[400kV OHL Tower]])=0, "n/a", INDEX(ET_Risk_SC_Summation[#Headers],1,MATCH(MAX(ET_Risk_SC_Summation[[#This Row],[132kV Circuit Breaker]:[400kV OHL Tower]]),ET_Risk_SC_Summation[[#This Row],[132kV Circuit Breaker]:[400kV OHL Tower]],0)))</f>
        <v>n/a</v>
      </c>
      <c r="BP328" s="177" t="str">
        <f>IFERROR(INDEX('N0.7_Lookup_References'!$G$77:$G$98,MATCH(ET_Risk_SC_Summation[[#This Row],[Mxx Category]],'N0.7_Lookup_References'!$F$77:$F$98,0)),"")</f>
        <v/>
      </c>
    </row>
    <row r="329" spans="1:68" ht="67.5">
      <c r="A329" s="160" t="str">
        <f>IFERROR(INDEX(N1.2_Intervention_Types[NARM Asset Category],MATCH('N1.3_Project_Listing'!$C329,N1.2_Intervention_Types[Intervention Type ID],0),1),"")</f>
        <v>Services</v>
      </c>
      <c r="B329" s="160" t="str">
        <f>IF($D$2="GD",IFERROR(INDEX(N1.2_Intervention_Types[C&amp;V Asset Category (GD)],MATCH('N1.3_Project_Listing'!$C329,N1.2_Intervention_Types[Intervention Type ID],0),1),""),IFERROR(INDEX(N1.2_Intervention_Types[NARM Asset Category],MATCH('N1.3_Project_Listing'!$C329,N1.2_Intervention_Types[Intervention Type ID],0),1),""))</f>
        <v>Services</v>
      </c>
      <c r="C329" s="67">
        <f>IFERROR(INDEX(N1.2_Intervention_Types[Intervention Type ID],MATCH('N1.3_Project_Listing'!$I329,N1.2_Intervention_Types[Intervention Type],0),1),"")</f>
        <v>5</v>
      </c>
      <c r="D329" s="160" t="str">
        <f>IFERROR(INDEX(N1.2_Intervention_Types[Intervention Category],MATCH('N1.3_Project_Listing'!$C329,N1.2_Intervention_Types[Intervention Type ID],0),1),"")</f>
        <v>Replacement</v>
      </c>
      <c r="E329" s="210" t="s">
        <v>832</v>
      </c>
      <c r="F329" s="236" t="s">
        <v>833</v>
      </c>
      <c r="G329" s="236" t="s">
        <v>206</v>
      </c>
      <c r="H329" s="236" t="s">
        <v>300</v>
      </c>
      <c r="I329" s="151" t="s">
        <v>830</v>
      </c>
      <c r="J329" s="139">
        <v>2030</v>
      </c>
      <c r="K329" s="312">
        <v>19.71204430019711</v>
      </c>
      <c r="L329" s="312">
        <v>19.71204430019711</v>
      </c>
      <c r="M329" s="312">
        <v>0</v>
      </c>
      <c r="N329" s="343">
        <v>3.4028537446375655E-3</v>
      </c>
      <c r="O329" s="343">
        <v>2.2943684729220095E-3</v>
      </c>
      <c r="P329" s="365">
        <v>0.43106966872541452</v>
      </c>
      <c r="Q329" s="63">
        <f t="shared" si="25"/>
        <v>1.1084852717155561E-3</v>
      </c>
      <c r="R329" s="368">
        <f>IF('N1.3_Project_Listing'!$D329="Replacement",SUM('N1.3_Project_Listing'!$K329:$L329)/2,'N1.3_Project_Listing'!$M329)</f>
        <v>19.71204430019711</v>
      </c>
      <c r="S329" s="67" t="str">
        <f>IFERROR(INDEX('N0.7_Lookup_References'!$C$13:$C$72,MATCH($A329,'N0.7_Lookup_References'!$B$13:$B$72,0)),"")</f>
        <v>Number of</v>
      </c>
      <c r="T329" s="338" t="str">
        <f t="shared" si="26"/>
        <v/>
      </c>
      <c r="V329" s="392">
        <v>0.39424088600394219</v>
      </c>
      <c r="W329" s="392">
        <v>0</v>
      </c>
      <c r="X329" s="392">
        <v>0</v>
      </c>
      <c r="Y329" s="392">
        <v>0</v>
      </c>
      <c r="Z329" s="392">
        <v>0</v>
      </c>
      <c r="AA329" s="392">
        <v>0</v>
      </c>
      <c r="AB329" s="392">
        <v>0</v>
      </c>
      <c r="AC329" s="392">
        <v>0</v>
      </c>
      <c r="AD329" s="392">
        <v>0</v>
      </c>
      <c r="AE329" s="392">
        <v>19.317803414193168</v>
      </c>
      <c r="AF329" s="392">
        <v>19.71204430019711</v>
      </c>
      <c r="AG329" s="392">
        <v>0</v>
      </c>
      <c r="AH329" s="392">
        <v>0</v>
      </c>
      <c r="AI329" s="392">
        <v>0</v>
      </c>
      <c r="AJ329" s="392">
        <v>0</v>
      </c>
      <c r="AK329" s="392">
        <v>0</v>
      </c>
      <c r="AL329" s="392">
        <v>0</v>
      </c>
      <c r="AM329" s="392">
        <v>0</v>
      </c>
      <c r="AN329" s="392">
        <v>0</v>
      </c>
      <c r="AO329" s="392">
        <v>0</v>
      </c>
      <c r="AP329" s="63">
        <f t="shared" si="31"/>
        <v>19.71204430019711</v>
      </c>
      <c r="AQ329" s="63">
        <f t="shared" si="32"/>
        <v>19.71204430019711</v>
      </c>
      <c r="AR329" s="63">
        <f t="shared" si="33"/>
        <v>0</v>
      </c>
      <c r="AT329" s="176" cm="1">
        <f t="array" ref="AT329">SUMIFS('N1.3_Project_Listing'!$P$16:$P$829, 'N1.3_Project_Listing'!$E$16:$E$829,'N1.3_Project_Listing'!$E329, 'N1.3_Project_Listing'!$A$16:$A$829,ET_Risk_SC_Summation[[#Headers],[132kV Circuit Breaker]])</f>
        <v>0</v>
      </c>
      <c r="AU329" s="176" cm="1">
        <f t="array" ref="AU329">SUMIFS('N1.3_Project_Listing'!$P$16:$P$829, 'N1.3_Project_Listing'!$E$16:$E$829,'N1.3_Project_Listing'!$E329, 'N1.3_Project_Listing'!$A$16:$A$829,ET_Risk_SC_Summation[[#Headers],[132kV Transformer]])</f>
        <v>0</v>
      </c>
      <c r="AV329" s="176" cm="1">
        <f t="array" ref="AV329">SUMIFS('N1.3_Project_Listing'!$P$16:$P$829, 'N1.3_Project_Listing'!$E$16:$E$829,'N1.3_Project_Listing'!$E329, 'N1.3_Project_Listing'!$A$16:$A$829,ET_Risk_SC_Summation[[#Headers],[132kV Reactor]])</f>
        <v>0</v>
      </c>
      <c r="AW329" s="176" cm="1">
        <f t="array" ref="AW329">SUMIFS('N1.3_Project_Listing'!$P$16:$P$829, 'N1.3_Project_Listing'!$E$16:$E$829,'N1.3_Project_Listing'!$E329, 'N1.3_Project_Listing'!$A$16:$A$829,ET_Risk_SC_Summation[[#Headers],[132kV Underground Cable]])</f>
        <v>0</v>
      </c>
      <c r="AX329" s="176" cm="1">
        <f t="array" ref="AX329">SUMIFS('N1.3_Project_Listing'!$P$16:$P$829, 'N1.3_Project_Listing'!$E$16:$E$829,'N1.3_Project_Listing'!$E329, 'N1.3_Project_Listing'!$A$16:$A$829,ET_Risk_SC_Summation[[#Headers],[132kV OHL Conductor]])</f>
        <v>0</v>
      </c>
      <c r="AY329" s="176" cm="1">
        <f t="array" ref="AY329">SUMIFS('N1.3_Project_Listing'!$P$16:$P$829, 'N1.3_Project_Listing'!$E$16:$E$829,'N1.3_Project_Listing'!$E329, 'N1.3_Project_Listing'!$A$16:$A$829,ET_Risk_SC_Summation[[#Headers],[132kV OHL Fittings]])</f>
        <v>0</v>
      </c>
      <c r="AZ329" s="176" cm="1">
        <f t="array" ref="AZ329">SUMIFS('N1.3_Project_Listing'!$P$16:$P$829, 'N1.3_Project_Listing'!$E$16:$E$829,'N1.3_Project_Listing'!$E329, 'N1.3_Project_Listing'!$A$16:$A$829,ET_Risk_SC_Summation[[#Headers],[132kV OHL Tower]])</f>
        <v>0</v>
      </c>
      <c r="BA329" s="176" cm="1">
        <f t="array" ref="BA329">SUMIFS('N1.3_Project_Listing'!$P$16:$P$829, 'N1.3_Project_Listing'!$E$16:$E$829,'N1.3_Project_Listing'!$E329, 'N1.3_Project_Listing'!$A$16:$A$829,ET_Risk_SC_Summation[[#Headers],[275kV Circuit Breaker]])</f>
        <v>0</v>
      </c>
      <c r="BB329" s="176" cm="1">
        <f t="array" ref="BB329">SUMIFS('N1.3_Project_Listing'!$P$16:$P$829, 'N1.3_Project_Listing'!$E$16:$E$829,'N1.3_Project_Listing'!$E329, 'N1.3_Project_Listing'!$A$16:$A$829,ET_Risk_SC_Summation[[#Headers],[275kV Transformer]])</f>
        <v>0</v>
      </c>
      <c r="BC329" s="176" cm="1">
        <f t="array" ref="BC329">SUMIFS('N1.3_Project_Listing'!$P$16:$P$829, 'N1.3_Project_Listing'!$E$16:$E$829,'N1.3_Project_Listing'!$E329, 'N1.3_Project_Listing'!$A$16:$A$829,ET_Risk_SC_Summation[[#Headers],[275kV Reactor]])</f>
        <v>0</v>
      </c>
      <c r="BD329" s="176" cm="1">
        <f t="array" ref="BD329">SUMIFS('N1.3_Project_Listing'!$P$16:$P$829, 'N1.3_Project_Listing'!$E$16:$E$829,'N1.3_Project_Listing'!$E329, 'N1.3_Project_Listing'!$A$16:$A$829,ET_Risk_SC_Summation[[#Headers],[275kV Underground Cable]])</f>
        <v>0</v>
      </c>
      <c r="BE329" s="176" cm="1">
        <f t="array" ref="BE329">SUMIFS('N1.3_Project_Listing'!$P$16:$P$829, 'N1.3_Project_Listing'!$E$16:$E$829,'N1.3_Project_Listing'!$E329, 'N1.3_Project_Listing'!$A$16:$A$829,ET_Risk_SC_Summation[[#Headers],[275kV OHL Conductor]])</f>
        <v>0</v>
      </c>
      <c r="BF329" s="176" cm="1">
        <f t="array" ref="BF329">SUMIFS('N1.3_Project_Listing'!$P$16:$P$829, 'N1.3_Project_Listing'!$E$16:$E$829,'N1.3_Project_Listing'!$E329, 'N1.3_Project_Listing'!$A$16:$A$829,ET_Risk_SC_Summation[[#Headers],[275kV OHL Fittings]])</f>
        <v>0</v>
      </c>
      <c r="BG329" s="176" cm="1">
        <f t="array" ref="BG329">SUMIFS('N1.3_Project_Listing'!$P$16:$P$829, 'N1.3_Project_Listing'!$E$16:$E$829,'N1.3_Project_Listing'!$E329, 'N1.3_Project_Listing'!$A$16:$A$829,ET_Risk_SC_Summation[[#Headers],[275kV OHL Tower]])</f>
        <v>0</v>
      </c>
      <c r="BH329" s="176" cm="1">
        <f t="array" ref="BH329">SUMIFS('N1.3_Project_Listing'!$P$16:$P$829, 'N1.3_Project_Listing'!$E$16:$E$829,'N1.3_Project_Listing'!$E329, 'N1.3_Project_Listing'!$A$16:$A$829,ET_Risk_SC_Summation[[#Headers],[400kV Circuit Breaker]])</f>
        <v>0</v>
      </c>
      <c r="BI329" s="176" cm="1">
        <f t="array" ref="BI329">SUMIFS('N1.3_Project_Listing'!$P$16:$P$829, 'N1.3_Project_Listing'!$E$16:$E$829,'N1.3_Project_Listing'!$E329, 'N1.3_Project_Listing'!$A$16:$A$829,ET_Risk_SC_Summation[[#Headers],[400kV Transformer]])</f>
        <v>0</v>
      </c>
      <c r="BJ329" s="176" cm="1">
        <f t="array" ref="BJ329">SUMIFS('N1.3_Project_Listing'!$P$16:$P$829, 'N1.3_Project_Listing'!$E$16:$E$829,'N1.3_Project_Listing'!$E329, 'N1.3_Project_Listing'!$A$16:$A$829,ET_Risk_SC_Summation[[#Headers],[400kV Reactor]])</f>
        <v>0</v>
      </c>
      <c r="BK329" s="176" cm="1">
        <f t="array" ref="BK329">SUMIFS('N1.3_Project_Listing'!$P$16:$P$829, 'N1.3_Project_Listing'!$E$16:$E$829,'N1.3_Project_Listing'!$E329, 'N1.3_Project_Listing'!$A$16:$A$829,ET_Risk_SC_Summation[[#Headers],[400kV Underground Cable]])</f>
        <v>0</v>
      </c>
      <c r="BL329" s="176" cm="1">
        <f t="array" ref="BL329">SUMIFS('N1.3_Project_Listing'!$P$16:$P$829, 'N1.3_Project_Listing'!$E$16:$E$829,'N1.3_Project_Listing'!$E329, 'N1.3_Project_Listing'!$A$16:$A$829,ET_Risk_SC_Summation[[#Headers],[400kV OHL Conductor]])</f>
        <v>0</v>
      </c>
      <c r="BM329" s="176" cm="1">
        <f t="array" ref="BM329">SUMIFS('N1.3_Project_Listing'!$P$16:$P$829, 'N1.3_Project_Listing'!$E$16:$E$829,'N1.3_Project_Listing'!$E329, 'N1.3_Project_Listing'!$A$16:$A$829,ET_Risk_SC_Summation[[#Headers],[400kV OHL Fittings]])</f>
        <v>0</v>
      </c>
      <c r="BN329" s="176" cm="1">
        <f t="array" ref="BN329">SUMIFS('N1.3_Project_Listing'!$P$16:$P$829, 'N1.3_Project_Listing'!$E$16:$E$829,'N1.3_Project_Listing'!$E329, 'N1.3_Project_Listing'!$A$16:$A$829,ET_Risk_SC_Summation[[#Headers],[400kV OHL Tower]])</f>
        <v>0</v>
      </c>
      <c r="BO329" s="177" t="str">
        <f>IF(SUM(ET_Risk_SC_Summation[[#This Row],[132kV Circuit Breaker]:[400kV OHL Tower]])=0, "n/a", INDEX(ET_Risk_SC_Summation[#Headers],1,MATCH(MAX(ET_Risk_SC_Summation[[#This Row],[132kV Circuit Breaker]:[400kV OHL Tower]]),ET_Risk_SC_Summation[[#This Row],[132kV Circuit Breaker]:[400kV OHL Tower]],0)))</f>
        <v>n/a</v>
      </c>
      <c r="BP329" s="177" t="str">
        <f>IFERROR(INDEX('N0.7_Lookup_References'!$G$77:$G$98,MATCH(ET_Risk_SC_Summation[[#This Row],[Mxx Category]],'N0.7_Lookup_References'!$F$77:$F$98,0)),"")</f>
        <v/>
      </c>
    </row>
    <row r="330" spans="1:68" ht="67.5">
      <c r="A330" s="160" t="str">
        <f>IFERROR(INDEX(N1.2_Intervention_Types[NARM Asset Category],MATCH('N1.3_Project_Listing'!$C330,N1.2_Intervention_Types[Intervention Type ID],0),1),"")</f>
        <v>Services</v>
      </c>
      <c r="B330" s="160" t="str">
        <f>IF($D$2="GD",IFERROR(INDEX(N1.2_Intervention_Types[C&amp;V Asset Category (GD)],MATCH('N1.3_Project_Listing'!$C330,N1.2_Intervention_Types[Intervention Type ID],0),1),""),IFERROR(INDEX(N1.2_Intervention_Types[NARM Asset Category],MATCH('N1.3_Project_Listing'!$C330,N1.2_Intervention_Types[Intervention Type ID],0),1),""))</f>
        <v>Services</v>
      </c>
      <c r="C330" s="67">
        <f>IFERROR(INDEX(N1.2_Intervention_Types[Intervention Type ID],MATCH('N1.3_Project_Listing'!$I330,N1.2_Intervention_Types[Intervention Type],0),1),"")</f>
        <v>5</v>
      </c>
      <c r="D330" s="160" t="str">
        <f>IFERROR(INDEX(N1.2_Intervention_Types[Intervention Category],MATCH('N1.3_Project_Listing'!$C330,N1.2_Intervention_Types[Intervention Type ID],0),1),"")</f>
        <v>Replacement</v>
      </c>
      <c r="E330" s="210" t="s">
        <v>832</v>
      </c>
      <c r="F330" s="236" t="s">
        <v>833</v>
      </c>
      <c r="G330" s="236" t="s">
        <v>206</v>
      </c>
      <c r="H330" s="236" t="s">
        <v>300</v>
      </c>
      <c r="I330" s="151" t="s">
        <v>830</v>
      </c>
      <c r="J330" s="139">
        <v>2031</v>
      </c>
      <c r="K330" s="312">
        <v>19.71204430019711</v>
      </c>
      <c r="L330" s="312">
        <v>19.71204430019711</v>
      </c>
      <c r="M330" s="312">
        <v>0</v>
      </c>
      <c r="N330" s="343">
        <v>3.4028537446375655E-3</v>
      </c>
      <c r="O330" s="343">
        <v>2.2943684729220095E-3</v>
      </c>
      <c r="P330" s="365">
        <v>0.43106966872541452</v>
      </c>
      <c r="Q330" s="63">
        <f t="shared" si="25"/>
        <v>1.1084852717155561E-3</v>
      </c>
      <c r="R330" s="368">
        <f>IF('N1.3_Project_Listing'!$D330="Replacement",SUM('N1.3_Project_Listing'!$K330:$L330)/2,'N1.3_Project_Listing'!$M330)</f>
        <v>19.71204430019711</v>
      </c>
      <c r="S330" s="67" t="str">
        <f>IFERROR(INDEX('N0.7_Lookup_References'!$C$13:$C$72,MATCH($A330,'N0.7_Lookup_References'!$B$13:$B$72,0)),"")</f>
        <v>Number of</v>
      </c>
      <c r="T330" s="338" t="str">
        <f t="shared" si="26"/>
        <v/>
      </c>
      <c r="V330" s="392">
        <v>0.39424088600394219</v>
      </c>
      <c r="W330" s="392">
        <v>0</v>
      </c>
      <c r="X330" s="392">
        <v>0</v>
      </c>
      <c r="Y330" s="392">
        <v>0</v>
      </c>
      <c r="Z330" s="392">
        <v>0</v>
      </c>
      <c r="AA330" s="392">
        <v>0</v>
      </c>
      <c r="AB330" s="392">
        <v>0</v>
      </c>
      <c r="AC330" s="392">
        <v>0</v>
      </c>
      <c r="AD330" s="392">
        <v>0</v>
      </c>
      <c r="AE330" s="392">
        <v>19.317803414193168</v>
      </c>
      <c r="AF330" s="392">
        <v>19.71204430019711</v>
      </c>
      <c r="AG330" s="392">
        <v>0</v>
      </c>
      <c r="AH330" s="392">
        <v>0</v>
      </c>
      <c r="AI330" s="392">
        <v>0</v>
      </c>
      <c r="AJ330" s="392">
        <v>0</v>
      </c>
      <c r="AK330" s="392">
        <v>0</v>
      </c>
      <c r="AL330" s="392">
        <v>0</v>
      </c>
      <c r="AM330" s="392">
        <v>0</v>
      </c>
      <c r="AN330" s="392">
        <v>0</v>
      </c>
      <c r="AO330" s="392">
        <v>0</v>
      </c>
      <c r="AP330" s="63">
        <f t="shared" si="31"/>
        <v>19.71204430019711</v>
      </c>
      <c r="AQ330" s="63">
        <f t="shared" si="32"/>
        <v>19.71204430019711</v>
      </c>
      <c r="AR330" s="63">
        <f t="shared" si="33"/>
        <v>0</v>
      </c>
      <c r="AT330" s="176" cm="1">
        <f t="array" ref="AT330">SUMIFS('N1.3_Project_Listing'!$P$16:$P$829, 'N1.3_Project_Listing'!$E$16:$E$829,'N1.3_Project_Listing'!$E330, 'N1.3_Project_Listing'!$A$16:$A$829,ET_Risk_SC_Summation[[#Headers],[132kV Circuit Breaker]])</f>
        <v>0</v>
      </c>
      <c r="AU330" s="176" cm="1">
        <f t="array" ref="AU330">SUMIFS('N1.3_Project_Listing'!$P$16:$P$829, 'N1.3_Project_Listing'!$E$16:$E$829,'N1.3_Project_Listing'!$E330, 'N1.3_Project_Listing'!$A$16:$A$829,ET_Risk_SC_Summation[[#Headers],[132kV Transformer]])</f>
        <v>0</v>
      </c>
      <c r="AV330" s="176" cm="1">
        <f t="array" ref="AV330">SUMIFS('N1.3_Project_Listing'!$P$16:$P$829, 'N1.3_Project_Listing'!$E$16:$E$829,'N1.3_Project_Listing'!$E330, 'N1.3_Project_Listing'!$A$16:$A$829,ET_Risk_SC_Summation[[#Headers],[132kV Reactor]])</f>
        <v>0</v>
      </c>
      <c r="AW330" s="176" cm="1">
        <f t="array" ref="AW330">SUMIFS('N1.3_Project_Listing'!$P$16:$P$829, 'N1.3_Project_Listing'!$E$16:$E$829,'N1.3_Project_Listing'!$E330, 'N1.3_Project_Listing'!$A$16:$A$829,ET_Risk_SC_Summation[[#Headers],[132kV Underground Cable]])</f>
        <v>0</v>
      </c>
      <c r="AX330" s="176" cm="1">
        <f t="array" ref="AX330">SUMIFS('N1.3_Project_Listing'!$P$16:$P$829, 'N1.3_Project_Listing'!$E$16:$E$829,'N1.3_Project_Listing'!$E330, 'N1.3_Project_Listing'!$A$16:$A$829,ET_Risk_SC_Summation[[#Headers],[132kV OHL Conductor]])</f>
        <v>0</v>
      </c>
      <c r="AY330" s="176" cm="1">
        <f t="array" ref="AY330">SUMIFS('N1.3_Project_Listing'!$P$16:$P$829, 'N1.3_Project_Listing'!$E$16:$E$829,'N1.3_Project_Listing'!$E330, 'N1.3_Project_Listing'!$A$16:$A$829,ET_Risk_SC_Summation[[#Headers],[132kV OHL Fittings]])</f>
        <v>0</v>
      </c>
      <c r="AZ330" s="176" cm="1">
        <f t="array" ref="AZ330">SUMIFS('N1.3_Project_Listing'!$P$16:$P$829, 'N1.3_Project_Listing'!$E$16:$E$829,'N1.3_Project_Listing'!$E330, 'N1.3_Project_Listing'!$A$16:$A$829,ET_Risk_SC_Summation[[#Headers],[132kV OHL Tower]])</f>
        <v>0</v>
      </c>
      <c r="BA330" s="176" cm="1">
        <f t="array" ref="BA330">SUMIFS('N1.3_Project_Listing'!$P$16:$P$829, 'N1.3_Project_Listing'!$E$16:$E$829,'N1.3_Project_Listing'!$E330, 'N1.3_Project_Listing'!$A$16:$A$829,ET_Risk_SC_Summation[[#Headers],[275kV Circuit Breaker]])</f>
        <v>0</v>
      </c>
      <c r="BB330" s="176" cm="1">
        <f t="array" ref="BB330">SUMIFS('N1.3_Project_Listing'!$P$16:$P$829, 'N1.3_Project_Listing'!$E$16:$E$829,'N1.3_Project_Listing'!$E330, 'N1.3_Project_Listing'!$A$16:$A$829,ET_Risk_SC_Summation[[#Headers],[275kV Transformer]])</f>
        <v>0</v>
      </c>
      <c r="BC330" s="176" cm="1">
        <f t="array" ref="BC330">SUMIFS('N1.3_Project_Listing'!$P$16:$P$829, 'N1.3_Project_Listing'!$E$16:$E$829,'N1.3_Project_Listing'!$E330, 'N1.3_Project_Listing'!$A$16:$A$829,ET_Risk_SC_Summation[[#Headers],[275kV Reactor]])</f>
        <v>0</v>
      </c>
      <c r="BD330" s="176" cm="1">
        <f t="array" ref="BD330">SUMIFS('N1.3_Project_Listing'!$P$16:$P$829, 'N1.3_Project_Listing'!$E$16:$E$829,'N1.3_Project_Listing'!$E330, 'N1.3_Project_Listing'!$A$16:$A$829,ET_Risk_SC_Summation[[#Headers],[275kV Underground Cable]])</f>
        <v>0</v>
      </c>
      <c r="BE330" s="176" cm="1">
        <f t="array" ref="BE330">SUMIFS('N1.3_Project_Listing'!$P$16:$P$829, 'N1.3_Project_Listing'!$E$16:$E$829,'N1.3_Project_Listing'!$E330, 'N1.3_Project_Listing'!$A$16:$A$829,ET_Risk_SC_Summation[[#Headers],[275kV OHL Conductor]])</f>
        <v>0</v>
      </c>
      <c r="BF330" s="176" cm="1">
        <f t="array" ref="BF330">SUMIFS('N1.3_Project_Listing'!$P$16:$P$829, 'N1.3_Project_Listing'!$E$16:$E$829,'N1.3_Project_Listing'!$E330, 'N1.3_Project_Listing'!$A$16:$A$829,ET_Risk_SC_Summation[[#Headers],[275kV OHL Fittings]])</f>
        <v>0</v>
      </c>
      <c r="BG330" s="176" cm="1">
        <f t="array" ref="BG330">SUMIFS('N1.3_Project_Listing'!$P$16:$P$829, 'N1.3_Project_Listing'!$E$16:$E$829,'N1.3_Project_Listing'!$E330, 'N1.3_Project_Listing'!$A$16:$A$829,ET_Risk_SC_Summation[[#Headers],[275kV OHL Tower]])</f>
        <v>0</v>
      </c>
      <c r="BH330" s="176" cm="1">
        <f t="array" ref="BH330">SUMIFS('N1.3_Project_Listing'!$P$16:$P$829, 'N1.3_Project_Listing'!$E$16:$E$829,'N1.3_Project_Listing'!$E330, 'N1.3_Project_Listing'!$A$16:$A$829,ET_Risk_SC_Summation[[#Headers],[400kV Circuit Breaker]])</f>
        <v>0</v>
      </c>
      <c r="BI330" s="176" cm="1">
        <f t="array" ref="BI330">SUMIFS('N1.3_Project_Listing'!$P$16:$P$829, 'N1.3_Project_Listing'!$E$16:$E$829,'N1.3_Project_Listing'!$E330, 'N1.3_Project_Listing'!$A$16:$A$829,ET_Risk_SC_Summation[[#Headers],[400kV Transformer]])</f>
        <v>0</v>
      </c>
      <c r="BJ330" s="176" cm="1">
        <f t="array" ref="BJ330">SUMIFS('N1.3_Project_Listing'!$P$16:$P$829, 'N1.3_Project_Listing'!$E$16:$E$829,'N1.3_Project_Listing'!$E330, 'N1.3_Project_Listing'!$A$16:$A$829,ET_Risk_SC_Summation[[#Headers],[400kV Reactor]])</f>
        <v>0</v>
      </c>
      <c r="BK330" s="176" cm="1">
        <f t="array" ref="BK330">SUMIFS('N1.3_Project_Listing'!$P$16:$P$829, 'N1.3_Project_Listing'!$E$16:$E$829,'N1.3_Project_Listing'!$E330, 'N1.3_Project_Listing'!$A$16:$A$829,ET_Risk_SC_Summation[[#Headers],[400kV Underground Cable]])</f>
        <v>0</v>
      </c>
      <c r="BL330" s="176" cm="1">
        <f t="array" ref="BL330">SUMIFS('N1.3_Project_Listing'!$P$16:$P$829, 'N1.3_Project_Listing'!$E$16:$E$829,'N1.3_Project_Listing'!$E330, 'N1.3_Project_Listing'!$A$16:$A$829,ET_Risk_SC_Summation[[#Headers],[400kV OHL Conductor]])</f>
        <v>0</v>
      </c>
      <c r="BM330" s="176" cm="1">
        <f t="array" ref="BM330">SUMIFS('N1.3_Project_Listing'!$P$16:$P$829, 'N1.3_Project_Listing'!$E$16:$E$829,'N1.3_Project_Listing'!$E330, 'N1.3_Project_Listing'!$A$16:$A$829,ET_Risk_SC_Summation[[#Headers],[400kV OHL Fittings]])</f>
        <v>0</v>
      </c>
      <c r="BN330" s="176" cm="1">
        <f t="array" ref="BN330">SUMIFS('N1.3_Project_Listing'!$P$16:$P$829, 'N1.3_Project_Listing'!$E$16:$E$829,'N1.3_Project_Listing'!$E330, 'N1.3_Project_Listing'!$A$16:$A$829,ET_Risk_SC_Summation[[#Headers],[400kV OHL Tower]])</f>
        <v>0</v>
      </c>
      <c r="BO330" s="177" t="str">
        <f>IF(SUM(ET_Risk_SC_Summation[[#This Row],[132kV Circuit Breaker]:[400kV OHL Tower]])=0, "n/a", INDEX(ET_Risk_SC_Summation[#Headers],1,MATCH(MAX(ET_Risk_SC_Summation[[#This Row],[132kV Circuit Breaker]:[400kV OHL Tower]]),ET_Risk_SC_Summation[[#This Row],[132kV Circuit Breaker]:[400kV OHL Tower]],0)))</f>
        <v>n/a</v>
      </c>
      <c r="BP330" s="177" t="str">
        <f>IFERROR(INDEX('N0.7_Lookup_References'!$G$77:$G$98,MATCH(ET_Risk_SC_Summation[[#This Row],[Mxx Category]],'N0.7_Lookup_References'!$F$77:$F$98,0)),"")</f>
        <v/>
      </c>
    </row>
    <row r="331" spans="1:68" ht="67.5">
      <c r="A331" s="160" t="str">
        <f>IFERROR(INDEX(N1.2_Intervention_Types[NARM Asset Category],MATCH('N1.3_Project_Listing'!$C331,N1.2_Intervention_Types[Intervention Type ID],0),1),"")</f>
        <v>Services</v>
      </c>
      <c r="B331" s="160" t="str">
        <f>IF($D$2="GD",IFERROR(INDEX(N1.2_Intervention_Types[C&amp;V Asset Category (GD)],MATCH('N1.3_Project_Listing'!$C331,N1.2_Intervention_Types[Intervention Type ID],0),1),""),IFERROR(INDEX(N1.2_Intervention_Types[NARM Asset Category],MATCH('N1.3_Project_Listing'!$C331,N1.2_Intervention_Types[Intervention Type ID],0),1),""))</f>
        <v>Services</v>
      </c>
      <c r="C331" s="67">
        <f>IFERROR(INDEX(N1.2_Intervention_Types[Intervention Type ID],MATCH('N1.3_Project_Listing'!$I331,N1.2_Intervention_Types[Intervention Type],0),1),"")</f>
        <v>5</v>
      </c>
      <c r="D331" s="160" t="str">
        <f>IFERROR(INDEX(N1.2_Intervention_Types[Intervention Category],MATCH('N1.3_Project_Listing'!$C331,N1.2_Intervention_Types[Intervention Type ID],0),1),"")</f>
        <v>Replacement</v>
      </c>
      <c r="E331" s="210" t="s">
        <v>834</v>
      </c>
      <c r="F331" s="236" t="s">
        <v>835</v>
      </c>
      <c r="G331" s="236" t="s">
        <v>206</v>
      </c>
      <c r="H331" s="236" t="s">
        <v>300</v>
      </c>
      <c r="I331" s="151" t="s">
        <v>830</v>
      </c>
      <c r="J331" s="139">
        <v>2027</v>
      </c>
      <c r="K331" s="312">
        <v>7.8144744451344408E-2</v>
      </c>
      <c r="L331" s="312">
        <v>7.8144744451344408E-2</v>
      </c>
      <c r="M331" s="312">
        <v>0</v>
      </c>
      <c r="N331" s="343">
        <v>1.6997635632532679E-5</v>
      </c>
      <c r="O331" s="343">
        <v>1.5875911252075753E-5</v>
      </c>
      <c r="P331" s="365">
        <v>8.5511007257992642</v>
      </c>
      <c r="Q331" s="63">
        <f t="shared" si="25"/>
        <v>1.1217243804569257E-6</v>
      </c>
      <c r="R331" s="368">
        <f>IF('N1.3_Project_Listing'!$D331="Replacement",SUM('N1.3_Project_Listing'!$K331:$L331)/2,'N1.3_Project_Listing'!$M331)</f>
        <v>7.8144744451344408E-2</v>
      </c>
      <c r="S331" s="67" t="str">
        <f>IFERROR(INDEX('N0.7_Lookup_References'!$C$13:$C$72,MATCH($A331,'N0.7_Lookup_References'!$B$13:$B$72,0)),"")</f>
        <v>Number of</v>
      </c>
      <c r="T331" s="338" t="str">
        <f t="shared" si="26"/>
        <v/>
      </c>
      <c r="V331" s="392">
        <v>7.8322356287439821E-3</v>
      </c>
      <c r="W331" s="392">
        <v>0</v>
      </c>
      <c r="X331" s="392">
        <v>0</v>
      </c>
      <c r="Y331" s="392">
        <v>0</v>
      </c>
      <c r="Z331" s="392">
        <v>0</v>
      </c>
      <c r="AA331" s="392">
        <v>0</v>
      </c>
      <c r="AB331" s="392">
        <v>0</v>
      </c>
      <c r="AC331" s="392">
        <v>0</v>
      </c>
      <c r="AD331" s="392">
        <v>0</v>
      </c>
      <c r="AE331" s="392">
        <v>7.0312508822600428E-2</v>
      </c>
      <c r="AF331" s="392">
        <v>7.8144744451344408E-2</v>
      </c>
      <c r="AG331" s="392">
        <v>0</v>
      </c>
      <c r="AH331" s="392">
        <v>0</v>
      </c>
      <c r="AI331" s="392">
        <v>0</v>
      </c>
      <c r="AJ331" s="392">
        <v>0</v>
      </c>
      <c r="AK331" s="392">
        <v>0</v>
      </c>
      <c r="AL331" s="392">
        <v>0</v>
      </c>
      <c r="AM331" s="392">
        <v>0</v>
      </c>
      <c r="AN331" s="392">
        <v>0</v>
      </c>
      <c r="AO331" s="392">
        <v>0</v>
      </c>
      <c r="AP331" s="63">
        <f t="shared" si="31"/>
        <v>7.8144744451344408E-2</v>
      </c>
      <c r="AQ331" s="63">
        <f t="shared" si="32"/>
        <v>7.8144744451344408E-2</v>
      </c>
      <c r="AR331" s="63">
        <f t="shared" si="33"/>
        <v>0</v>
      </c>
      <c r="AT331" s="176" cm="1">
        <f t="array" ref="AT331">SUMIFS('N1.3_Project_Listing'!$P$16:$P$829, 'N1.3_Project_Listing'!$E$16:$E$829,'N1.3_Project_Listing'!$E331, 'N1.3_Project_Listing'!$A$16:$A$829,ET_Risk_SC_Summation[[#Headers],[132kV Circuit Breaker]])</f>
        <v>0</v>
      </c>
      <c r="AU331" s="176" cm="1">
        <f t="array" ref="AU331">SUMIFS('N1.3_Project_Listing'!$P$16:$P$829, 'N1.3_Project_Listing'!$E$16:$E$829,'N1.3_Project_Listing'!$E331, 'N1.3_Project_Listing'!$A$16:$A$829,ET_Risk_SC_Summation[[#Headers],[132kV Transformer]])</f>
        <v>0</v>
      </c>
      <c r="AV331" s="176" cm="1">
        <f t="array" ref="AV331">SUMIFS('N1.3_Project_Listing'!$P$16:$P$829, 'N1.3_Project_Listing'!$E$16:$E$829,'N1.3_Project_Listing'!$E331, 'N1.3_Project_Listing'!$A$16:$A$829,ET_Risk_SC_Summation[[#Headers],[132kV Reactor]])</f>
        <v>0</v>
      </c>
      <c r="AW331" s="176" cm="1">
        <f t="array" ref="AW331">SUMIFS('N1.3_Project_Listing'!$P$16:$P$829, 'N1.3_Project_Listing'!$E$16:$E$829,'N1.3_Project_Listing'!$E331, 'N1.3_Project_Listing'!$A$16:$A$829,ET_Risk_SC_Summation[[#Headers],[132kV Underground Cable]])</f>
        <v>0</v>
      </c>
      <c r="AX331" s="176" cm="1">
        <f t="array" ref="AX331">SUMIFS('N1.3_Project_Listing'!$P$16:$P$829, 'N1.3_Project_Listing'!$E$16:$E$829,'N1.3_Project_Listing'!$E331, 'N1.3_Project_Listing'!$A$16:$A$829,ET_Risk_SC_Summation[[#Headers],[132kV OHL Conductor]])</f>
        <v>0</v>
      </c>
      <c r="AY331" s="176" cm="1">
        <f t="array" ref="AY331">SUMIFS('N1.3_Project_Listing'!$P$16:$P$829, 'N1.3_Project_Listing'!$E$16:$E$829,'N1.3_Project_Listing'!$E331, 'N1.3_Project_Listing'!$A$16:$A$829,ET_Risk_SC_Summation[[#Headers],[132kV OHL Fittings]])</f>
        <v>0</v>
      </c>
      <c r="AZ331" s="176" cm="1">
        <f t="array" ref="AZ331">SUMIFS('N1.3_Project_Listing'!$P$16:$P$829, 'N1.3_Project_Listing'!$E$16:$E$829,'N1.3_Project_Listing'!$E331, 'N1.3_Project_Listing'!$A$16:$A$829,ET_Risk_SC_Summation[[#Headers],[132kV OHL Tower]])</f>
        <v>0</v>
      </c>
      <c r="BA331" s="176" cm="1">
        <f t="array" ref="BA331">SUMIFS('N1.3_Project_Listing'!$P$16:$P$829, 'N1.3_Project_Listing'!$E$16:$E$829,'N1.3_Project_Listing'!$E331, 'N1.3_Project_Listing'!$A$16:$A$829,ET_Risk_SC_Summation[[#Headers],[275kV Circuit Breaker]])</f>
        <v>0</v>
      </c>
      <c r="BB331" s="176" cm="1">
        <f t="array" ref="BB331">SUMIFS('N1.3_Project_Listing'!$P$16:$P$829, 'N1.3_Project_Listing'!$E$16:$E$829,'N1.3_Project_Listing'!$E331, 'N1.3_Project_Listing'!$A$16:$A$829,ET_Risk_SC_Summation[[#Headers],[275kV Transformer]])</f>
        <v>0</v>
      </c>
      <c r="BC331" s="176" cm="1">
        <f t="array" ref="BC331">SUMIFS('N1.3_Project_Listing'!$P$16:$P$829, 'N1.3_Project_Listing'!$E$16:$E$829,'N1.3_Project_Listing'!$E331, 'N1.3_Project_Listing'!$A$16:$A$829,ET_Risk_SC_Summation[[#Headers],[275kV Reactor]])</f>
        <v>0</v>
      </c>
      <c r="BD331" s="176" cm="1">
        <f t="array" ref="BD331">SUMIFS('N1.3_Project_Listing'!$P$16:$P$829, 'N1.3_Project_Listing'!$E$16:$E$829,'N1.3_Project_Listing'!$E331, 'N1.3_Project_Listing'!$A$16:$A$829,ET_Risk_SC_Summation[[#Headers],[275kV Underground Cable]])</f>
        <v>0</v>
      </c>
      <c r="BE331" s="176" cm="1">
        <f t="array" ref="BE331">SUMIFS('N1.3_Project_Listing'!$P$16:$P$829, 'N1.3_Project_Listing'!$E$16:$E$829,'N1.3_Project_Listing'!$E331, 'N1.3_Project_Listing'!$A$16:$A$829,ET_Risk_SC_Summation[[#Headers],[275kV OHL Conductor]])</f>
        <v>0</v>
      </c>
      <c r="BF331" s="176" cm="1">
        <f t="array" ref="BF331">SUMIFS('N1.3_Project_Listing'!$P$16:$P$829, 'N1.3_Project_Listing'!$E$16:$E$829,'N1.3_Project_Listing'!$E331, 'N1.3_Project_Listing'!$A$16:$A$829,ET_Risk_SC_Summation[[#Headers],[275kV OHL Fittings]])</f>
        <v>0</v>
      </c>
      <c r="BG331" s="176" cm="1">
        <f t="array" ref="BG331">SUMIFS('N1.3_Project_Listing'!$P$16:$P$829, 'N1.3_Project_Listing'!$E$16:$E$829,'N1.3_Project_Listing'!$E331, 'N1.3_Project_Listing'!$A$16:$A$829,ET_Risk_SC_Summation[[#Headers],[275kV OHL Tower]])</f>
        <v>0</v>
      </c>
      <c r="BH331" s="176" cm="1">
        <f t="array" ref="BH331">SUMIFS('N1.3_Project_Listing'!$P$16:$P$829, 'N1.3_Project_Listing'!$E$16:$E$829,'N1.3_Project_Listing'!$E331, 'N1.3_Project_Listing'!$A$16:$A$829,ET_Risk_SC_Summation[[#Headers],[400kV Circuit Breaker]])</f>
        <v>0</v>
      </c>
      <c r="BI331" s="176" cm="1">
        <f t="array" ref="BI331">SUMIFS('N1.3_Project_Listing'!$P$16:$P$829, 'N1.3_Project_Listing'!$E$16:$E$829,'N1.3_Project_Listing'!$E331, 'N1.3_Project_Listing'!$A$16:$A$829,ET_Risk_SC_Summation[[#Headers],[400kV Transformer]])</f>
        <v>0</v>
      </c>
      <c r="BJ331" s="176" cm="1">
        <f t="array" ref="BJ331">SUMIFS('N1.3_Project_Listing'!$P$16:$P$829, 'N1.3_Project_Listing'!$E$16:$E$829,'N1.3_Project_Listing'!$E331, 'N1.3_Project_Listing'!$A$16:$A$829,ET_Risk_SC_Summation[[#Headers],[400kV Reactor]])</f>
        <v>0</v>
      </c>
      <c r="BK331" s="176" cm="1">
        <f t="array" ref="BK331">SUMIFS('N1.3_Project_Listing'!$P$16:$P$829, 'N1.3_Project_Listing'!$E$16:$E$829,'N1.3_Project_Listing'!$E331, 'N1.3_Project_Listing'!$A$16:$A$829,ET_Risk_SC_Summation[[#Headers],[400kV Underground Cable]])</f>
        <v>0</v>
      </c>
      <c r="BL331" s="176" cm="1">
        <f t="array" ref="BL331">SUMIFS('N1.3_Project_Listing'!$P$16:$P$829, 'N1.3_Project_Listing'!$E$16:$E$829,'N1.3_Project_Listing'!$E331, 'N1.3_Project_Listing'!$A$16:$A$829,ET_Risk_SC_Summation[[#Headers],[400kV OHL Conductor]])</f>
        <v>0</v>
      </c>
      <c r="BM331" s="176" cm="1">
        <f t="array" ref="BM331">SUMIFS('N1.3_Project_Listing'!$P$16:$P$829, 'N1.3_Project_Listing'!$E$16:$E$829,'N1.3_Project_Listing'!$E331, 'N1.3_Project_Listing'!$A$16:$A$829,ET_Risk_SC_Summation[[#Headers],[400kV OHL Fittings]])</f>
        <v>0</v>
      </c>
      <c r="BN331" s="176" cm="1">
        <f t="array" ref="BN331">SUMIFS('N1.3_Project_Listing'!$P$16:$P$829, 'N1.3_Project_Listing'!$E$16:$E$829,'N1.3_Project_Listing'!$E331, 'N1.3_Project_Listing'!$A$16:$A$829,ET_Risk_SC_Summation[[#Headers],[400kV OHL Tower]])</f>
        <v>0</v>
      </c>
      <c r="BO331" s="177" t="str">
        <f>IF(SUM(ET_Risk_SC_Summation[[#This Row],[132kV Circuit Breaker]:[400kV OHL Tower]])=0, "n/a", INDEX(ET_Risk_SC_Summation[#Headers],1,MATCH(MAX(ET_Risk_SC_Summation[[#This Row],[132kV Circuit Breaker]:[400kV OHL Tower]]),ET_Risk_SC_Summation[[#This Row],[132kV Circuit Breaker]:[400kV OHL Tower]],0)))</f>
        <v>n/a</v>
      </c>
      <c r="BP331" s="177" t="str">
        <f>IFERROR(INDEX('N0.7_Lookup_References'!$G$77:$G$98,MATCH(ET_Risk_SC_Summation[[#This Row],[Mxx Category]],'N0.7_Lookup_References'!$F$77:$F$98,0)),"")</f>
        <v/>
      </c>
    </row>
    <row r="332" spans="1:68" ht="67.5">
      <c r="A332" s="160" t="str">
        <f>IFERROR(INDEX(N1.2_Intervention_Types[NARM Asset Category],MATCH('N1.3_Project_Listing'!$C332,N1.2_Intervention_Types[Intervention Type ID],0),1),"")</f>
        <v>Services</v>
      </c>
      <c r="B332" s="160" t="str">
        <f>IF($D$2="GD",IFERROR(INDEX(N1.2_Intervention_Types[C&amp;V Asset Category (GD)],MATCH('N1.3_Project_Listing'!$C332,N1.2_Intervention_Types[Intervention Type ID],0),1),""),IFERROR(INDEX(N1.2_Intervention_Types[NARM Asset Category],MATCH('N1.3_Project_Listing'!$C332,N1.2_Intervention_Types[Intervention Type ID],0),1),""))</f>
        <v>Services</v>
      </c>
      <c r="C332" s="67">
        <f>IFERROR(INDEX(N1.2_Intervention_Types[Intervention Type ID],MATCH('N1.3_Project_Listing'!$I332,N1.2_Intervention_Types[Intervention Type],0),1),"")</f>
        <v>5</v>
      </c>
      <c r="D332" s="160" t="str">
        <f>IFERROR(INDEX(N1.2_Intervention_Types[Intervention Category],MATCH('N1.3_Project_Listing'!$C332,N1.2_Intervention_Types[Intervention Type ID],0),1),"")</f>
        <v>Replacement</v>
      </c>
      <c r="E332" s="210" t="s">
        <v>834</v>
      </c>
      <c r="F332" s="236" t="s">
        <v>835</v>
      </c>
      <c r="G332" s="236" t="s">
        <v>206</v>
      </c>
      <c r="H332" s="236" t="s">
        <v>300</v>
      </c>
      <c r="I332" s="151" t="s">
        <v>830</v>
      </c>
      <c r="J332" s="139">
        <v>2028</v>
      </c>
      <c r="K332" s="312">
        <v>7.8144744451344408E-2</v>
      </c>
      <c r="L332" s="312">
        <v>7.8144744451344408E-2</v>
      </c>
      <c r="M332" s="312">
        <v>0</v>
      </c>
      <c r="N332" s="343">
        <v>1.6997635632532679E-5</v>
      </c>
      <c r="O332" s="343">
        <v>1.5875911252075753E-5</v>
      </c>
      <c r="P332" s="365">
        <v>8.5511007257992642</v>
      </c>
      <c r="Q332" s="63">
        <f t="shared" si="25"/>
        <v>1.1217243804569257E-6</v>
      </c>
      <c r="R332" s="368">
        <f>IF('N1.3_Project_Listing'!$D332="Replacement",SUM('N1.3_Project_Listing'!$K332:$L332)/2,'N1.3_Project_Listing'!$M332)</f>
        <v>7.8144744451344408E-2</v>
      </c>
      <c r="S332" s="67" t="str">
        <f>IFERROR(INDEX('N0.7_Lookup_References'!$C$13:$C$72,MATCH($A332,'N0.7_Lookup_References'!$B$13:$B$72,0)),"")</f>
        <v>Number of</v>
      </c>
      <c r="T332" s="338" t="str">
        <f t="shared" si="26"/>
        <v/>
      </c>
      <c r="V332" s="392">
        <v>7.8322356287439821E-3</v>
      </c>
      <c r="W332" s="392">
        <v>0</v>
      </c>
      <c r="X332" s="392">
        <v>0</v>
      </c>
      <c r="Y332" s="392">
        <v>0</v>
      </c>
      <c r="Z332" s="392">
        <v>0</v>
      </c>
      <c r="AA332" s="392">
        <v>0</v>
      </c>
      <c r="AB332" s="392">
        <v>0</v>
      </c>
      <c r="AC332" s="392">
        <v>0</v>
      </c>
      <c r="AD332" s="392">
        <v>0</v>
      </c>
      <c r="AE332" s="392">
        <v>7.0312508822600428E-2</v>
      </c>
      <c r="AF332" s="392">
        <v>7.8144744451344408E-2</v>
      </c>
      <c r="AG332" s="392">
        <v>0</v>
      </c>
      <c r="AH332" s="392">
        <v>0</v>
      </c>
      <c r="AI332" s="392">
        <v>0</v>
      </c>
      <c r="AJ332" s="392">
        <v>0</v>
      </c>
      <c r="AK332" s="392">
        <v>0</v>
      </c>
      <c r="AL332" s="392">
        <v>0</v>
      </c>
      <c r="AM332" s="392">
        <v>0</v>
      </c>
      <c r="AN332" s="392">
        <v>0</v>
      </c>
      <c r="AO332" s="392">
        <v>0</v>
      </c>
      <c r="AP332" s="63">
        <f t="shared" si="31"/>
        <v>7.8144744451344408E-2</v>
      </c>
      <c r="AQ332" s="63">
        <f t="shared" si="32"/>
        <v>7.8144744451344408E-2</v>
      </c>
      <c r="AR332" s="63">
        <f t="shared" si="33"/>
        <v>0</v>
      </c>
      <c r="AT332" s="176" cm="1">
        <f t="array" ref="AT332">SUMIFS('N1.3_Project_Listing'!$P$16:$P$829, 'N1.3_Project_Listing'!$E$16:$E$829,'N1.3_Project_Listing'!$E332, 'N1.3_Project_Listing'!$A$16:$A$829,ET_Risk_SC_Summation[[#Headers],[132kV Circuit Breaker]])</f>
        <v>0</v>
      </c>
      <c r="AU332" s="176" cm="1">
        <f t="array" ref="AU332">SUMIFS('N1.3_Project_Listing'!$P$16:$P$829, 'N1.3_Project_Listing'!$E$16:$E$829,'N1.3_Project_Listing'!$E332, 'N1.3_Project_Listing'!$A$16:$A$829,ET_Risk_SC_Summation[[#Headers],[132kV Transformer]])</f>
        <v>0</v>
      </c>
      <c r="AV332" s="176" cm="1">
        <f t="array" ref="AV332">SUMIFS('N1.3_Project_Listing'!$P$16:$P$829, 'N1.3_Project_Listing'!$E$16:$E$829,'N1.3_Project_Listing'!$E332, 'N1.3_Project_Listing'!$A$16:$A$829,ET_Risk_SC_Summation[[#Headers],[132kV Reactor]])</f>
        <v>0</v>
      </c>
      <c r="AW332" s="176" cm="1">
        <f t="array" ref="AW332">SUMIFS('N1.3_Project_Listing'!$P$16:$P$829, 'N1.3_Project_Listing'!$E$16:$E$829,'N1.3_Project_Listing'!$E332, 'N1.3_Project_Listing'!$A$16:$A$829,ET_Risk_SC_Summation[[#Headers],[132kV Underground Cable]])</f>
        <v>0</v>
      </c>
      <c r="AX332" s="176" cm="1">
        <f t="array" ref="AX332">SUMIFS('N1.3_Project_Listing'!$P$16:$P$829, 'N1.3_Project_Listing'!$E$16:$E$829,'N1.3_Project_Listing'!$E332, 'N1.3_Project_Listing'!$A$16:$A$829,ET_Risk_SC_Summation[[#Headers],[132kV OHL Conductor]])</f>
        <v>0</v>
      </c>
      <c r="AY332" s="176" cm="1">
        <f t="array" ref="AY332">SUMIFS('N1.3_Project_Listing'!$P$16:$P$829, 'N1.3_Project_Listing'!$E$16:$E$829,'N1.3_Project_Listing'!$E332, 'N1.3_Project_Listing'!$A$16:$A$829,ET_Risk_SC_Summation[[#Headers],[132kV OHL Fittings]])</f>
        <v>0</v>
      </c>
      <c r="AZ332" s="176" cm="1">
        <f t="array" ref="AZ332">SUMIFS('N1.3_Project_Listing'!$P$16:$P$829, 'N1.3_Project_Listing'!$E$16:$E$829,'N1.3_Project_Listing'!$E332, 'N1.3_Project_Listing'!$A$16:$A$829,ET_Risk_SC_Summation[[#Headers],[132kV OHL Tower]])</f>
        <v>0</v>
      </c>
      <c r="BA332" s="176" cm="1">
        <f t="array" ref="BA332">SUMIFS('N1.3_Project_Listing'!$P$16:$P$829, 'N1.3_Project_Listing'!$E$16:$E$829,'N1.3_Project_Listing'!$E332, 'N1.3_Project_Listing'!$A$16:$A$829,ET_Risk_SC_Summation[[#Headers],[275kV Circuit Breaker]])</f>
        <v>0</v>
      </c>
      <c r="BB332" s="176" cm="1">
        <f t="array" ref="BB332">SUMIFS('N1.3_Project_Listing'!$P$16:$P$829, 'N1.3_Project_Listing'!$E$16:$E$829,'N1.3_Project_Listing'!$E332, 'N1.3_Project_Listing'!$A$16:$A$829,ET_Risk_SC_Summation[[#Headers],[275kV Transformer]])</f>
        <v>0</v>
      </c>
      <c r="BC332" s="176" cm="1">
        <f t="array" ref="BC332">SUMIFS('N1.3_Project_Listing'!$P$16:$P$829, 'N1.3_Project_Listing'!$E$16:$E$829,'N1.3_Project_Listing'!$E332, 'N1.3_Project_Listing'!$A$16:$A$829,ET_Risk_SC_Summation[[#Headers],[275kV Reactor]])</f>
        <v>0</v>
      </c>
      <c r="BD332" s="176" cm="1">
        <f t="array" ref="BD332">SUMIFS('N1.3_Project_Listing'!$P$16:$P$829, 'N1.3_Project_Listing'!$E$16:$E$829,'N1.3_Project_Listing'!$E332, 'N1.3_Project_Listing'!$A$16:$A$829,ET_Risk_SC_Summation[[#Headers],[275kV Underground Cable]])</f>
        <v>0</v>
      </c>
      <c r="BE332" s="176" cm="1">
        <f t="array" ref="BE332">SUMIFS('N1.3_Project_Listing'!$P$16:$P$829, 'N1.3_Project_Listing'!$E$16:$E$829,'N1.3_Project_Listing'!$E332, 'N1.3_Project_Listing'!$A$16:$A$829,ET_Risk_SC_Summation[[#Headers],[275kV OHL Conductor]])</f>
        <v>0</v>
      </c>
      <c r="BF332" s="176" cm="1">
        <f t="array" ref="BF332">SUMIFS('N1.3_Project_Listing'!$P$16:$P$829, 'N1.3_Project_Listing'!$E$16:$E$829,'N1.3_Project_Listing'!$E332, 'N1.3_Project_Listing'!$A$16:$A$829,ET_Risk_SC_Summation[[#Headers],[275kV OHL Fittings]])</f>
        <v>0</v>
      </c>
      <c r="BG332" s="176" cm="1">
        <f t="array" ref="BG332">SUMIFS('N1.3_Project_Listing'!$P$16:$P$829, 'N1.3_Project_Listing'!$E$16:$E$829,'N1.3_Project_Listing'!$E332, 'N1.3_Project_Listing'!$A$16:$A$829,ET_Risk_SC_Summation[[#Headers],[275kV OHL Tower]])</f>
        <v>0</v>
      </c>
      <c r="BH332" s="176" cm="1">
        <f t="array" ref="BH332">SUMIFS('N1.3_Project_Listing'!$P$16:$P$829, 'N1.3_Project_Listing'!$E$16:$E$829,'N1.3_Project_Listing'!$E332, 'N1.3_Project_Listing'!$A$16:$A$829,ET_Risk_SC_Summation[[#Headers],[400kV Circuit Breaker]])</f>
        <v>0</v>
      </c>
      <c r="BI332" s="176" cm="1">
        <f t="array" ref="BI332">SUMIFS('N1.3_Project_Listing'!$P$16:$P$829, 'N1.3_Project_Listing'!$E$16:$E$829,'N1.3_Project_Listing'!$E332, 'N1.3_Project_Listing'!$A$16:$A$829,ET_Risk_SC_Summation[[#Headers],[400kV Transformer]])</f>
        <v>0</v>
      </c>
      <c r="BJ332" s="176" cm="1">
        <f t="array" ref="BJ332">SUMIFS('N1.3_Project_Listing'!$P$16:$P$829, 'N1.3_Project_Listing'!$E$16:$E$829,'N1.3_Project_Listing'!$E332, 'N1.3_Project_Listing'!$A$16:$A$829,ET_Risk_SC_Summation[[#Headers],[400kV Reactor]])</f>
        <v>0</v>
      </c>
      <c r="BK332" s="176" cm="1">
        <f t="array" ref="BK332">SUMIFS('N1.3_Project_Listing'!$P$16:$P$829, 'N1.3_Project_Listing'!$E$16:$E$829,'N1.3_Project_Listing'!$E332, 'N1.3_Project_Listing'!$A$16:$A$829,ET_Risk_SC_Summation[[#Headers],[400kV Underground Cable]])</f>
        <v>0</v>
      </c>
      <c r="BL332" s="176" cm="1">
        <f t="array" ref="BL332">SUMIFS('N1.3_Project_Listing'!$P$16:$P$829, 'N1.3_Project_Listing'!$E$16:$E$829,'N1.3_Project_Listing'!$E332, 'N1.3_Project_Listing'!$A$16:$A$829,ET_Risk_SC_Summation[[#Headers],[400kV OHL Conductor]])</f>
        <v>0</v>
      </c>
      <c r="BM332" s="176" cm="1">
        <f t="array" ref="BM332">SUMIFS('N1.3_Project_Listing'!$P$16:$P$829, 'N1.3_Project_Listing'!$E$16:$E$829,'N1.3_Project_Listing'!$E332, 'N1.3_Project_Listing'!$A$16:$A$829,ET_Risk_SC_Summation[[#Headers],[400kV OHL Fittings]])</f>
        <v>0</v>
      </c>
      <c r="BN332" s="176" cm="1">
        <f t="array" ref="BN332">SUMIFS('N1.3_Project_Listing'!$P$16:$P$829, 'N1.3_Project_Listing'!$E$16:$E$829,'N1.3_Project_Listing'!$E332, 'N1.3_Project_Listing'!$A$16:$A$829,ET_Risk_SC_Summation[[#Headers],[400kV OHL Tower]])</f>
        <v>0</v>
      </c>
      <c r="BO332" s="177" t="str">
        <f>IF(SUM(ET_Risk_SC_Summation[[#This Row],[132kV Circuit Breaker]:[400kV OHL Tower]])=0, "n/a", INDEX(ET_Risk_SC_Summation[#Headers],1,MATCH(MAX(ET_Risk_SC_Summation[[#This Row],[132kV Circuit Breaker]:[400kV OHL Tower]]),ET_Risk_SC_Summation[[#This Row],[132kV Circuit Breaker]:[400kV OHL Tower]],0)))</f>
        <v>n/a</v>
      </c>
      <c r="BP332" s="177" t="str">
        <f>IFERROR(INDEX('N0.7_Lookup_References'!$G$77:$G$98,MATCH(ET_Risk_SC_Summation[[#This Row],[Mxx Category]],'N0.7_Lookup_References'!$F$77:$F$98,0)),"")</f>
        <v/>
      </c>
    </row>
    <row r="333" spans="1:68" ht="67.5">
      <c r="A333" s="160" t="str">
        <f>IFERROR(INDEX(N1.2_Intervention_Types[NARM Asset Category],MATCH('N1.3_Project_Listing'!$C333,N1.2_Intervention_Types[Intervention Type ID],0),1),"")</f>
        <v>Services</v>
      </c>
      <c r="B333" s="160" t="str">
        <f>IF($D$2="GD",IFERROR(INDEX(N1.2_Intervention_Types[C&amp;V Asset Category (GD)],MATCH('N1.3_Project_Listing'!$C333,N1.2_Intervention_Types[Intervention Type ID],0),1),""),IFERROR(INDEX(N1.2_Intervention_Types[NARM Asset Category],MATCH('N1.3_Project_Listing'!$C333,N1.2_Intervention_Types[Intervention Type ID],0),1),""))</f>
        <v>Services</v>
      </c>
      <c r="C333" s="67">
        <f>IFERROR(INDEX(N1.2_Intervention_Types[Intervention Type ID],MATCH('N1.3_Project_Listing'!$I333,N1.2_Intervention_Types[Intervention Type],0),1),"")</f>
        <v>5</v>
      </c>
      <c r="D333" s="160" t="str">
        <f>IFERROR(INDEX(N1.2_Intervention_Types[Intervention Category],MATCH('N1.3_Project_Listing'!$C333,N1.2_Intervention_Types[Intervention Type ID],0),1),"")</f>
        <v>Replacement</v>
      </c>
      <c r="E333" s="210" t="s">
        <v>834</v>
      </c>
      <c r="F333" s="236" t="s">
        <v>835</v>
      </c>
      <c r="G333" s="236" t="s">
        <v>206</v>
      </c>
      <c r="H333" s="236" t="s">
        <v>300</v>
      </c>
      <c r="I333" s="151" t="s">
        <v>830</v>
      </c>
      <c r="J333" s="139">
        <v>2029</v>
      </c>
      <c r="K333" s="312">
        <v>7.8144744451344408E-2</v>
      </c>
      <c r="L333" s="312">
        <v>7.8144744451344408E-2</v>
      </c>
      <c r="M333" s="312">
        <v>0</v>
      </c>
      <c r="N333" s="343">
        <v>1.6997635632532679E-5</v>
      </c>
      <c r="O333" s="343">
        <v>1.5875911252075753E-5</v>
      </c>
      <c r="P333" s="365">
        <v>8.5511007257992642</v>
      </c>
      <c r="Q333" s="63">
        <f t="shared" si="25"/>
        <v>1.1217243804569257E-6</v>
      </c>
      <c r="R333" s="368">
        <f>IF('N1.3_Project_Listing'!$D333="Replacement",SUM('N1.3_Project_Listing'!$K333:$L333)/2,'N1.3_Project_Listing'!$M333)</f>
        <v>7.8144744451344408E-2</v>
      </c>
      <c r="S333" s="67" t="str">
        <f>IFERROR(INDEX('N0.7_Lookup_References'!$C$13:$C$72,MATCH($A333,'N0.7_Lookup_References'!$B$13:$B$72,0)),"")</f>
        <v>Number of</v>
      </c>
      <c r="T333" s="338" t="str">
        <f t="shared" si="26"/>
        <v/>
      </c>
      <c r="V333" s="392">
        <v>7.8322356287439821E-3</v>
      </c>
      <c r="W333" s="392">
        <v>0</v>
      </c>
      <c r="X333" s="392">
        <v>0</v>
      </c>
      <c r="Y333" s="392">
        <v>0</v>
      </c>
      <c r="Z333" s="392">
        <v>0</v>
      </c>
      <c r="AA333" s="392">
        <v>0</v>
      </c>
      <c r="AB333" s="392">
        <v>0</v>
      </c>
      <c r="AC333" s="392">
        <v>0</v>
      </c>
      <c r="AD333" s="392">
        <v>0</v>
      </c>
      <c r="AE333" s="392">
        <v>7.0312508822600428E-2</v>
      </c>
      <c r="AF333" s="392">
        <v>7.8144744451344408E-2</v>
      </c>
      <c r="AG333" s="392">
        <v>0</v>
      </c>
      <c r="AH333" s="392">
        <v>0</v>
      </c>
      <c r="AI333" s="392">
        <v>0</v>
      </c>
      <c r="AJ333" s="392">
        <v>0</v>
      </c>
      <c r="AK333" s="392">
        <v>0</v>
      </c>
      <c r="AL333" s="392">
        <v>0</v>
      </c>
      <c r="AM333" s="392">
        <v>0</v>
      </c>
      <c r="AN333" s="392">
        <v>0</v>
      </c>
      <c r="AO333" s="392">
        <v>0</v>
      </c>
      <c r="AP333" s="63">
        <f t="shared" si="31"/>
        <v>7.8144744451344408E-2</v>
      </c>
      <c r="AQ333" s="63">
        <f t="shared" si="32"/>
        <v>7.8144744451344408E-2</v>
      </c>
      <c r="AR333" s="63">
        <f t="shared" si="33"/>
        <v>0</v>
      </c>
      <c r="AT333" s="176" cm="1">
        <f t="array" ref="AT333">SUMIFS('N1.3_Project_Listing'!$P$16:$P$829, 'N1.3_Project_Listing'!$E$16:$E$829,'N1.3_Project_Listing'!$E333, 'N1.3_Project_Listing'!$A$16:$A$829,ET_Risk_SC_Summation[[#Headers],[132kV Circuit Breaker]])</f>
        <v>0</v>
      </c>
      <c r="AU333" s="176" cm="1">
        <f t="array" ref="AU333">SUMIFS('N1.3_Project_Listing'!$P$16:$P$829, 'N1.3_Project_Listing'!$E$16:$E$829,'N1.3_Project_Listing'!$E333, 'N1.3_Project_Listing'!$A$16:$A$829,ET_Risk_SC_Summation[[#Headers],[132kV Transformer]])</f>
        <v>0</v>
      </c>
      <c r="AV333" s="176" cm="1">
        <f t="array" ref="AV333">SUMIFS('N1.3_Project_Listing'!$P$16:$P$829, 'N1.3_Project_Listing'!$E$16:$E$829,'N1.3_Project_Listing'!$E333, 'N1.3_Project_Listing'!$A$16:$A$829,ET_Risk_SC_Summation[[#Headers],[132kV Reactor]])</f>
        <v>0</v>
      </c>
      <c r="AW333" s="176" cm="1">
        <f t="array" ref="AW333">SUMIFS('N1.3_Project_Listing'!$P$16:$P$829, 'N1.3_Project_Listing'!$E$16:$E$829,'N1.3_Project_Listing'!$E333, 'N1.3_Project_Listing'!$A$16:$A$829,ET_Risk_SC_Summation[[#Headers],[132kV Underground Cable]])</f>
        <v>0</v>
      </c>
      <c r="AX333" s="176" cm="1">
        <f t="array" ref="AX333">SUMIFS('N1.3_Project_Listing'!$P$16:$P$829, 'N1.3_Project_Listing'!$E$16:$E$829,'N1.3_Project_Listing'!$E333, 'N1.3_Project_Listing'!$A$16:$A$829,ET_Risk_SC_Summation[[#Headers],[132kV OHL Conductor]])</f>
        <v>0</v>
      </c>
      <c r="AY333" s="176" cm="1">
        <f t="array" ref="AY333">SUMIFS('N1.3_Project_Listing'!$P$16:$P$829, 'N1.3_Project_Listing'!$E$16:$E$829,'N1.3_Project_Listing'!$E333, 'N1.3_Project_Listing'!$A$16:$A$829,ET_Risk_SC_Summation[[#Headers],[132kV OHL Fittings]])</f>
        <v>0</v>
      </c>
      <c r="AZ333" s="176" cm="1">
        <f t="array" ref="AZ333">SUMIFS('N1.3_Project_Listing'!$P$16:$P$829, 'N1.3_Project_Listing'!$E$16:$E$829,'N1.3_Project_Listing'!$E333, 'N1.3_Project_Listing'!$A$16:$A$829,ET_Risk_SC_Summation[[#Headers],[132kV OHL Tower]])</f>
        <v>0</v>
      </c>
      <c r="BA333" s="176" cm="1">
        <f t="array" ref="BA333">SUMIFS('N1.3_Project_Listing'!$P$16:$P$829, 'N1.3_Project_Listing'!$E$16:$E$829,'N1.3_Project_Listing'!$E333, 'N1.3_Project_Listing'!$A$16:$A$829,ET_Risk_SC_Summation[[#Headers],[275kV Circuit Breaker]])</f>
        <v>0</v>
      </c>
      <c r="BB333" s="176" cm="1">
        <f t="array" ref="BB333">SUMIFS('N1.3_Project_Listing'!$P$16:$P$829, 'N1.3_Project_Listing'!$E$16:$E$829,'N1.3_Project_Listing'!$E333, 'N1.3_Project_Listing'!$A$16:$A$829,ET_Risk_SC_Summation[[#Headers],[275kV Transformer]])</f>
        <v>0</v>
      </c>
      <c r="BC333" s="176" cm="1">
        <f t="array" ref="BC333">SUMIFS('N1.3_Project_Listing'!$P$16:$P$829, 'N1.3_Project_Listing'!$E$16:$E$829,'N1.3_Project_Listing'!$E333, 'N1.3_Project_Listing'!$A$16:$A$829,ET_Risk_SC_Summation[[#Headers],[275kV Reactor]])</f>
        <v>0</v>
      </c>
      <c r="BD333" s="176" cm="1">
        <f t="array" ref="BD333">SUMIFS('N1.3_Project_Listing'!$P$16:$P$829, 'N1.3_Project_Listing'!$E$16:$E$829,'N1.3_Project_Listing'!$E333, 'N1.3_Project_Listing'!$A$16:$A$829,ET_Risk_SC_Summation[[#Headers],[275kV Underground Cable]])</f>
        <v>0</v>
      </c>
      <c r="BE333" s="176" cm="1">
        <f t="array" ref="BE333">SUMIFS('N1.3_Project_Listing'!$P$16:$P$829, 'N1.3_Project_Listing'!$E$16:$E$829,'N1.3_Project_Listing'!$E333, 'N1.3_Project_Listing'!$A$16:$A$829,ET_Risk_SC_Summation[[#Headers],[275kV OHL Conductor]])</f>
        <v>0</v>
      </c>
      <c r="BF333" s="176" cm="1">
        <f t="array" ref="BF333">SUMIFS('N1.3_Project_Listing'!$P$16:$P$829, 'N1.3_Project_Listing'!$E$16:$E$829,'N1.3_Project_Listing'!$E333, 'N1.3_Project_Listing'!$A$16:$A$829,ET_Risk_SC_Summation[[#Headers],[275kV OHL Fittings]])</f>
        <v>0</v>
      </c>
      <c r="BG333" s="176" cm="1">
        <f t="array" ref="BG333">SUMIFS('N1.3_Project_Listing'!$P$16:$P$829, 'N1.3_Project_Listing'!$E$16:$E$829,'N1.3_Project_Listing'!$E333, 'N1.3_Project_Listing'!$A$16:$A$829,ET_Risk_SC_Summation[[#Headers],[275kV OHL Tower]])</f>
        <v>0</v>
      </c>
      <c r="BH333" s="176" cm="1">
        <f t="array" ref="BH333">SUMIFS('N1.3_Project_Listing'!$P$16:$P$829, 'N1.3_Project_Listing'!$E$16:$E$829,'N1.3_Project_Listing'!$E333, 'N1.3_Project_Listing'!$A$16:$A$829,ET_Risk_SC_Summation[[#Headers],[400kV Circuit Breaker]])</f>
        <v>0</v>
      </c>
      <c r="BI333" s="176" cm="1">
        <f t="array" ref="BI333">SUMIFS('N1.3_Project_Listing'!$P$16:$P$829, 'N1.3_Project_Listing'!$E$16:$E$829,'N1.3_Project_Listing'!$E333, 'N1.3_Project_Listing'!$A$16:$A$829,ET_Risk_SC_Summation[[#Headers],[400kV Transformer]])</f>
        <v>0</v>
      </c>
      <c r="BJ333" s="176" cm="1">
        <f t="array" ref="BJ333">SUMIFS('N1.3_Project_Listing'!$P$16:$P$829, 'N1.3_Project_Listing'!$E$16:$E$829,'N1.3_Project_Listing'!$E333, 'N1.3_Project_Listing'!$A$16:$A$829,ET_Risk_SC_Summation[[#Headers],[400kV Reactor]])</f>
        <v>0</v>
      </c>
      <c r="BK333" s="176" cm="1">
        <f t="array" ref="BK333">SUMIFS('N1.3_Project_Listing'!$P$16:$P$829, 'N1.3_Project_Listing'!$E$16:$E$829,'N1.3_Project_Listing'!$E333, 'N1.3_Project_Listing'!$A$16:$A$829,ET_Risk_SC_Summation[[#Headers],[400kV Underground Cable]])</f>
        <v>0</v>
      </c>
      <c r="BL333" s="176" cm="1">
        <f t="array" ref="BL333">SUMIFS('N1.3_Project_Listing'!$P$16:$P$829, 'N1.3_Project_Listing'!$E$16:$E$829,'N1.3_Project_Listing'!$E333, 'N1.3_Project_Listing'!$A$16:$A$829,ET_Risk_SC_Summation[[#Headers],[400kV OHL Conductor]])</f>
        <v>0</v>
      </c>
      <c r="BM333" s="176" cm="1">
        <f t="array" ref="BM333">SUMIFS('N1.3_Project_Listing'!$P$16:$P$829, 'N1.3_Project_Listing'!$E$16:$E$829,'N1.3_Project_Listing'!$E333, 'N1.3_Project_Listing'!$A$16:$A$829,ET_Risk_SC_Summation[[#Headers],[400kV OHL Fittings]])</f>
        <v>0</v>
      </c>
      <c r="BN333" s="176" cm="1">
        <f t="array" ref="BN333">SUMIFS('N1.3_Project_Listing'!$P$16:$P$829, 'N1.3_Project_Listing'!$E$16:$E$829,'N1.3_Project_Listing'!$E333, 'N1.3_Project_Listing'!$A$16:$A$829,ET_Risk_SC_Summation[[#Headers],[400kV OHL Tower]])</f>
        <v>0</v>
      </c>
      <c r="BO333" s="177" t="str">
        <f>IF(SUM(ET_Risk_SC_Summation[[#This Row],[132kV Circuit Breaker]:[400kV OHL Tower]])=0, "n/a", INDEX(ET_Risk_SC_Summation[#Headers],1,MATCH(MAX(ET_Risk_SC_Summation[[#This Row],[132kV Circuit Breaker]:[400kV OHL Tower]]),ET_Risk_SC_Summation[[#This Row],[132kV Circuit Breaker]:[400kV OHL Tower]],0)))</f>
        <v>n/a</v>
      </c>
      <c r="BP333" s="177" t="str">
        <f>IFERROR(INDEX('N0.7_Lookup_References'!$G$77:$G$98,MATCH(ET_Risk_SC_Summation[[#This Row],[Mxx Category]],'N0.7_Lookup_References'!$F$77:$F$98,0)),"")</f>
        <v/>
      </c>
    </row>
    <row r="334" spans="1:68" ht="67.5">
      <c r="A334" s="160" t="str">
        <f>IFERROR(INDEX(N1.2_Intervention_Types[NARM Asset Category],MATCH('N1.3_Project_Listing'!$C334,N1.2_Intervention_Types[Intervention Type ID],0),1),"")</f>
        <v>Services</v>
      </c>
      <c r="B334" s="160" t="str">
        <f>IF($D$2="GD",IFERROR(INDEX(N1.2_Intervention_Types[C&amp;V Asset Category (GD)],MATCH('N1.3_Project_Listing'!$C334,N1.2_Intervention_Types[Intervention Type ID],0),1),""),IFERROR(INDEX(N1.2_Intervention_Types[NARM Asset Category],MATCH('N1.3_Project_Listing'!$C334,N1.2_Intervention_Types[Intervention Type ID],0),1),""))</f>
        <v>Services</v>
      </c>
      <c r="C334" s="67">
        <f>IFERROR(INDEX(N1.2_Intervention_Types[Intervention Type ID],MATCH('N1.3_Project_Listing'!$I334,N1.2_Intervention_Types[Intervention Type],0),1),"")</f>
        <v>5</v>
      </c>
      <c r="D334" s="160" t="str">
        <f>IFERROR(INDEX(N1.2_Intervention_Types[Intervention Category],MATCH('N1.3_Project_Listing'!$C334,N1.2_Intervention_Types[Intervention Type ID],0),1),"")</f>
        <v>Replacement</v>
      </c>
      <c r="E334" s="210" t="s">
        <v>834</v>
      </c>
      <c r="F334" s="236" t="s">
        <v>835</v>
      </c>
      <c r="G334" s="236" t="s">
        <v>206</v>
      </c>
      <c r="H334" s="236" t="s">
        <v>300</v>
      </c>
      <c r="I334" s="151" t="s">
        <v>830</v>
      </c>
      <c r="J334" s="139">
        <v>2030</v>
      </c>
      <c r="K334" s="312">
        <v>7.8144744451344408E-2</v>
      </c>
      <c r="L334" s="312">
        <v>7.8144744451344408E-2</v>
      </c>
      <c r="M334" s="312">
        <v>0</v>
      </c>
      <c r="N334" s="343">
        <v>1.6997635632532679E-5</v>
      </c>
      <c r="O334" s="343">
        <v>1.5875911252075753E-5</v>
      </c>
      <c r="P334" s="365">
        <v>8.5511007257992642</v>
      </c>
      <c r="Q334" s="63">
        <f t="shared" si="25"/>
        <v>1.1217243804569257E-6</v>
      </c>
      <c r="R334" s="368">
        <f>IF('N1.3_Project_Listing'!$D334="Replacement",SUM('N1.3_Project_Listing'!$K334:$L334)/2,'N1.3_Project_Listing'!$M334)</f>
        <v>7.8144744451344408E-2</v>
      </c>
      <c r="S334" s="67" t="str">
        <f>IFERROR(INDEX('N0.7_Lookup_References'!$C$13:$C$72,MATCH($A334,'N0.7_Lookup_References'!$B$13:$B$72,0)),"")</f>
        <v>Number of</v>
      </c>
      <c r="T334" s="338" t="str">
        <f t="shared" si="26"/>
        <v/>
      </c>
      <c r="V334" s="392">
        <v>7.8322356287439821E-3</v>
      </c>
      <c r="W334" s="392">
        <v>0</v>
      </c>
      <c r="X334" s="392">
        <v>0</v>
      </c>
      <c r="Y334" s="392">
        <v>0</v>
      </c>
      <c r="Z334" s="392">
        <v>0</v>
      </c>
      <c r="AA334" s="392">
        <v>0</v>
      </c>
      <c r="AB334" s="392">
        <v>0</v>
      </c>
      <c r="AC334" s="392">
        <v>0</v>
      </c>
      <c r="AD334" s="392">
        <v>0</v>
      </c>
      <c r="AE334" s="392">
        <v>7.0312508822600428E-2</v>
      </c>
      <c r="AF334" s="392">
        <v>7.8144744451344408E-2</v>
      </c>
      <c r="AG334" s="392">
        <v>0</v>
      </c>
      <c r="AH334" s="392">
        <v>0</v>
      </c>
      <c r="AI334" s="392">
        <v>0</v>
      </c>
      <c r="AJ334" s="392">
        <v>0</v>
      </c>
      <c r="AK334" s="392">
        <v>0</v>
      </c>
      <c r="AL334" s="392">
        <v>0</v>
      </c>
      <c r="AM334" s="392">
        <v>0</v>
      </c>
      <c r="AN334" s="392">
        <v>0</v>
      </c>
      <c r="AO334" s="392">
        <v>0</v>
      </c>
      <c r="AP334" s="63">
        <f t="shared" si="31"/>
        <v>7.8144744451344408E-2</v>
      </c>
      <c r="AQ334" s="63">
        <f t="shared" si="32"/>
        <v>7.8144744451344408E-2</v>
      </c>
      <c r="AR334" s="63">
        <f t="shared" si="33"/>
        <v>0</v>
      </c>
      <c r="AT334" s="176" cm="1">
        <f t="array" ref="AT334">SUMIFS('N1.3_Project_Listing'!$P$16:$P$829, 'N1.3_Project_Listing'!$E$16:$E$829,'N1.3_Project_Listing'!$E334, 'N1.3_Project_Listing'!$A$16:$A$829,ET_Risk_SC_Summation[[#Headers],[132kV Circuit Breaker]])</f>
        <v>0</v>
      </c>
      <c r="AU334" s="176" cm="1">
        <f t="array" ref="AU334">SUMIFS('N1.3_Project_Listing'!$P$16:$P$829, 'N1.3_Project_Listing'!$E$16:$E$829,'N1.3_Project_Listing'!$E334, 'N1.3_Project_Listing'!$A$16:$A$829,ET_Risk_SC_Summation[[#Headers],[132kV Transformer]])</f>
        <v>0</v>
      </c>
      <c r="AV334" s="176" cm="1">
        <f t="array" ref="AV334">SUMIFS('N1.3_Project_Listing'!$P$16:$P$829, 'N1.3_Project_Listing'!$E$16:$E$829,'N1.3_Project_Listing'!$E334, 'N1.3_Project_Listing'!$A$16:$A$829,ET_Risk_SC_Summation[[#Headers],[132kV Reactor]])</f>
        <v>0</v>
      </c>
      <c r="AW334" s="176" cm="1">
        <f t="array" ref="AW334">SUMIFS('N1.3_Project_Listing'!$P$16:$P$829, 'N1.3_Project_Listing'!$E$16:$E$829,'N1.3_Project_Listing'!$E334, 'N1.3_Project_Listing'!$A$16:$A$829,ET_Risk_SC_Summation[[#Headers],[132kV Underground Cable]])</f>
        <v>0</v>
      </c>
      <c r="AX334" s="176" cm="1">
        <f t="array" ref="AX334">SUMIFS('N1.3_Project_Listing'!$P$16:$P$829, 'N1.3_Project_Listing'!$E$16:$E$829,'N1.3_Project_Listing'!$E334, 'N1.3_Project_Listing'!$A$16:$A$829,ET_Risk_SC_Summation[[#Headers],[132kV OHL Conductor]])</f>
        <v>0</v>
      </c>
      <c r="AY334" s="176" cm="1">
        <f t="array" ref="AY334">SUMIFS('N1.3_Project_Listing'!$P$16:$P$829, 'N1.3_Project_Listing'!$E$16:$E$829,'N1.3_Project_Listing'!$E334, 'N1.3_Project_Listing'!$A$16:$A$829,ET_Risk_SC_Summation[[#Headers],[132kV OHL Fittings]])</f>
        <v>0</v>
      </c>
      <c r="AZ334" s="176" cm="1">
        <f t="array" ref="AZ334">SUMIFS('N1.3_Project_Listing'!$P$16:$P$829, 'N1.3_Project_Listing'!$E$16:$E$829,'N1.3_Project_Listing'!$E334, 'N1.3_Project_Listing'!$A$16:$A$829,ET_Risk_SC_Summation[[#Headers],[132kV OHL Tower]])</f>
        <v>0</v>
      </c>
      <c r="BA334" s="176" cm="1">
        <f t="array" ref="BA334">SUMIFS('N1.3_Project_Listing'!$P$16:$P$829, 'N1.3_Project_Listing'!$E$16:$E$829,'N1.3_Project_Listing'!$E334, 'N1.3_Project_Listing'!$A$16:$A$829,ET_Risk_SC_Summation[[#Headers],[275kV Circuit Breaker]])</f>
        <v>0</v>
      </c>
      <c r="BB334" s="176" cm="1">
        <f t="array" ref="BB334">SUMIFS('N1.3_Project_Listing'!$P$16:$P$829, 'N1.3_Project_Listing'!$E$16:$E$829,'N1.3_Project_Listing'!$E334, 'N1.3_Project_Listing'!$A$16:$A$829,ET_Risk_SC_Summation[[#Headers],[275kV Transformer]])</f>
        <v>0</v>
      </c>
      <c r="BC334" s="176" cm="1">
        <f t="array" ref="BC334">SUMIFS('N1.3_Project_Listing'!$P$16:$P$829, 'N1.3_Project_Listing'!$E$16:$E$829,'N1.3_Project_Listing'!$E334, 'N1.3_Project_Listing'!$A$16:$A$829,ET_Risk_SC_Summation[[#Headers],[275kV Reactor]])</f>
        <v>0</v>
      </c>
      <c r="BD334" s="176" cm="1">
        <f t="array" ref="BD334">SUMIFS('N1.3_Project_Listing'!$P$16:$P$829, 'N1.3_Project_Listing'!$E$16:$E$829,'N1.3_Project_Listing'!$E334, 'N1.3_Project_Listing'!$A$16:$A$829,ET_Risk_SC_Summation[[#Headers],[275kV Underground Cable]])</f>
        <v>0</v>
      </c>
      <c r="BE334" s="176" cm="1">
        <f t="array" ref="BE334">SUMIFS('N1.3_Project_Listing'!$P$16:$P$829, 'N1.3_Project_Listing'!$E$16:$E$829,'N1.3_Project_Listing'!$E334, 'N1.3_Project_Listing'!$A$16:$A$829,ET_Risk_SC_Summation[[#Headers],[275kV OHL Conductor]])</f>
        <v>0</v>
      </c>
      <c r="BF334" s="176" cm="1">
        <f t="array" ref="BF334">SUMIFS('N1.3_Project_Listing'!$P$16:$P$829, 'N1.3_Project_Listing'!$E$16:$E$829,'N1.3_Project_Listing'!$E334, 'N1.3_Project_Listing'!$A$16:$A$829,ET_Risk_SC_Summation[[#Headers],[275kV OHL Fittings]])</f>
        <v>0</v>
      </c>
      <c r="BG334" s="176" cm="1">
        <f t="array" ref="BG334">SUMIFS('N1.3_Project_Listing'!$P$16:$P$829, 'N1.3_Project_Listing'!$E$16:$E$829,'N1.3_Project_Listing'!$E334, 'N1.3_Project_Listing'!$A$16:$A$829,ET_Risk_SC_Summation[[#Headers],[275kV OHL Tower]])</f>
        <v>0</v>
      </c>
      <c r="BH334" s="176" cm="1">
        <f t="array" ref="BH334">SUMIFS('N1.3_Project_Listing'!$P$16:$P$829, 'N1.3_Project_Listing'!$E$16:$E$829,'N1.3_Project_Listing'!$E334, 'N1.3_Project_Listing'!$A$16:$A$829,ET_Risk_SC_Summation[[#Headers],[400kV Circuit Breaker]])</f>
        <v>0</v>
      </c>
      <c r="BI334" s="176" cm="1">
        <f t="array" ref="BI334">SUMIFS('N1.3_Project_Listing'!$P$16:$P$829, 'N1.3_Project_Listing'!$E$16:$E$829,'N1.3_Project_Listing'!$E334, 'N1.3_Project_Listing'!$A$16:$A$829,ET_Risk_SC_Summation[[#Headers],[400kV Transformer]])</f>
        <v>0</v>
      </c>
      <c r="BJ334" s="176" cm="1">
        <f t="array" ref="BJ334">SUMIFS('N1.3_Project_Listing'!$P$16:$P$829, 'N1.3_Project_Listing'!$E$16:$E$829,'N1.3_Project_Listing'!$E334, 'N1.3_Project_Listing'!$A$16:$A$829,ET_Risk_SC_Summation[[#Headers],[400kV Reactor]])</f>
        <v>0</v>
      </c>
      <c r="BK334" s="176" cm="1">
        <f t="array" ref="BK334">SUMIFS('N1.3_Project_Listing'!$P$16:$P$829, 'N1.3_Project_Listing'!$E$16:$E$829,'N1.3_Project_Listing'!$E334, 'N1.3_Project_Listing'!$A$16:$A$829,ET_Risk_SC_Summation[[#Headers],[400kV Underground Cable]])</f>
        <v>0</v>
      </c>
      <c r="BL334" s="176" cm="1">
        <f t="array" ref="BL334">SUMIFS('N1.3_Project_Listing'!$P$16:$P$829, 'N1.3_Project_Listing'!$E$16:$E$829,'N1.3_Project_Listing'!$E334, 'N1.3_Project_Listing'!$A$16:$A$829,ET_Risk_SC_Summation[[#Headers],[400kV OHL Conductor]])</f>
        <v>0</v>
      </c>
      <c r="BM334" s="176" cm="1">
        <f t="array" ref="BM334">SUMIFS('N1.3_Project_Listing'!$P$16:$P$829, 'N1.3_Project_Listing'!$E$16:$E$829,'N1.3_Project_Listing'!$E334, 'N1.3_Project_Listing'!$A$16:$A$829,ET_Risk_SC_Summation[[#Headers],[400kV OHL Fittings]])</f>
        <v>0</v>
      </c>
      <c r="BN334" s="176" cm="1">
        <f t="array" ref="BN334">SUMIFS('N1.3_Project_Listing'!$P$16:$P$829, 'N1.3_Project_Listing'!$E$16:$E$829,'N1.3_Project_Listing'!$E334, 'N1.3_Project_Listing'!$A$16:$A$829,ET_Risk_SC_Summation[[#Headers],[400kV OHL Tower]])</f>
        <v>0</v>
      </c>
      <c r="BO334" s="177" t="str">
        <f>IF(SUM(ET_Risk_SC_Summation[[#This Row],[132kV Circuit Breaker]:[400kV OHL Tower]])=0, "n/a", INDEX(ET_Risk_SC_Summation[#Headers],1,MATCH(MAX(ET_Risk_SC_Summation[[#This Row],[132kV Circuit Breaker]:[400kV OHL Tower]]),ET_Risk_SC_Summation[[#This Row],[132kV Circuit Breaker]:[400kV OHL Tower]],0)))</f>
        <v>n/a</v>
      </c>
      <c r="BP334" s="177" t="str">
        <f>IFERROR(INDEX('N0.7_Lookup_References'!$G$77:$G$98,MATCH(ET_Risk_SC_Summation[[#This Row],[Mxx Category]],'N0.7_Lookup_References'!$F$77:$F$98,0)),"")</f>
        <v/>
      </c>
    </row>
    <row r="335" spans="1:68" ht="67.5">
      <c r="A335" s="160" t="str">
        <f>IFERROR(INDEX(N1.2_Intervention_Types[NARM Asset Category],MATCH('N1.3_Project_Listing'!$C335,N1.2_Intervention_Types[Intervention Type ID],0),1),"")</f>
        <v>Services</v>
      </c>
      <c r="B335" s="160" t="str">
        <f>IF($D$2="GD",IFERROR(INDEX(N1.2_Intervention_Types[C&amp;V Asset Category (GD)],MATCH('N1.3_Project_Listing'!$C335,N1.2_Intervention_Types[Intervention Type ID],0),1),""),IFERROR(INDEX(N1.2_Intervention_Types[NARM Asset Category],MATCH('N1.3_Project_Listing'!$C335,N1.2_Intervention_Types[Intervention Type ID],0),1),""))</f>
        <v>Services</v>
      </c>
      <c r="C335" s="67">
        <f>IFERROR(INDEX(N1.2_Intervention_Types[Intervention Type ID],MATCH('N1.3_Project_Listing'!$I335,N1.2_Intervention_Types[Intervention Type],0),1),"")</f>
        <v>5</v>
      </c>
      <c r="D335" s="160" t="str">
        <f>IFERROR(INDEX(N1.2_Intervention_Types[Intervention Category],MATCH('N1.3_Project_Listing'!$C335,N1.2_Intervention_Types[Intervention Type ID],0),1),"")</f>
        <v>Replacement</v>
      </c>
      <c r="E335" s="210" t="s">
        <v>834</v>
      </c>
      <c r="F335" s="236" t="s">
        <v>835</v>
      </c>
      <c r="G335" s="236" t="s">
        <v>206</v>
      </c>
      <c r="H335" s="236" t="s">
        <v>300</v>
      </c>
      <c r="I335" s="151" t="s">
        <v>830</v>
      </c>
      <c r="J335" s="139">
        <v>2031</v>
      </c>
      <c r="K335" s="312">
        <v>7.8144744451344408E-2</v>
      </c>
      <c r="L335" s="312">
        <v>7.8144744451344408E-2</v>
      </c>
      <c r="M335" s="312">
        <v>0</v>
      </c>
      <c r="N335" s="343">
        <v>1.6997635632532679E-5</v>
      </c>
      <c r="O335" s="343">
        <v>1.5875911252075753E-5</v>
      </c>
      <c r="P335" s="365">
        <v>8.5511007257992642</v>
      </c>
      <c r="Q335" s="63">
        <f t="shared" si="25"/>
        <v>1.1217243804569257E-6</v>
      </c>
      <c r="R335" s="368">
        <f>IF('N1.3_Project_Listing'!$D335="Replacement",SUM('N1.3_Project_Listing'!$K335:$L335)/2,'N1.3_Project_Listing'!$M335)</f>
        <v>7.8144744451344408E-2</v>
      </c>
      <c r="S335" s="67" t="str">
        <f>IFERROR(INDEX('N0.7_Lookup_References'!$C$13:$C$72,MATCH($A335,'N0.7_Lookup_References'!$B$13:$B$72,0)),"")</f>
        <v>Number of</v>
      </c>
      <c r="T335" s="338" t="str">
        <f t="shared" si="26"/>
        <v/>
      </c>
      <c r="V335" s="392">
        <v>7.8322356287439821E-3</v>
      </c>
      <c r="W335" s="392">
        <v>0</v>
      </c>
      <c r="X335" s="392">
        <v>0</v>
      </c>
      <c r="Y335" s="392">
        <v>0</v>
      </c>
      <c r="Z335" s="392">
        <v>0</v>
      </c>
      <c r="AA335" s="392">
        <v>0</v>
      </c>
      <c r="AB335" s="392">
        <v>0</v>
      </c>
      <c r="AC335" s="392">
        <v>0</v>
      </c>
      <c r="AD335" s="392">
        <v>0</v>
      </c>
      <c r="AE335" s="392">
        <v>7.0312508822600428E-2</v>
      </c>
      <c r="AF335" s="392">
        <v>7.8144744451344408E-2</v>
      </c>
      <c r="AG335" s="392">
        <v>0</v>
      </c>
      <c r="AH335" s="392">
        <v>0</v>
      </c>
      <c r="AI335" s="392">
        <v>0</v>
      </c>
      <c r="AJ335" s="392">
        <v>0</v>
      </c>
      <c r="AK335" s="392">
        <v>0</v>
      </c>
      <c r="AL335" s="392">
        <v>0</v>
      </c>
      <c r="AM335" s="392">
        <v>0</v>
      </c>
      <c r="AN335" s="392">
        <v>0</v>
      </c>
      <c r="AO335" s="392">
        <v>0</v>
      </c>
      <c r="AP335" s="63">
        <f t="shared" si="31"/>
        <v>7.8144744451344408E-2</v>
      </c>
      <c r="AQ335" s="63">
        <f t="shared" si="32"/>
        <v>7.8144744451344408E-2</v>
      </c>
      <c r="AR335" s="63">
        <f t="shared" si="33"/>
        <v>0</v>
      </c>
      <c r="AT335" s="176" cm="1">
        <f t="array" ref="AT335">SUMIFS('N1.3_Project_Listing'!$P$16:$P$829, 'N1.3_Project_Listing'!$E$16:$E$829,'N1.3_Project_Listing'!$E335, 'N1.3_Project_Listing'!$A$16:$A$829,ET_Risk_SC_Summation[[#Headers],[132kV Circuit Breaker]])</f>
        <v>0</v>
      </c>
      <c r="AU335" s="176" cm="1">
        <f t="array" ref="AU335">SUMIFS('N1.3_Project_Listing'!$P$16:$P$829, 'N1.3_Project_Listing'!$E$16:$E$829,'N1.3_Project_Listing'!$E335, 'N1.3_Project_Listing'!$A$16:$A$829,ET_Risk_SC_Summation[[#Headers],[132kV Transformer]])</f>
        <v>0</v>
      </c>
      <c r="AV335" s="176" cm="1">
        <f t="array" ref="AV335">SUMIFS('N1.3_Project_Listing'!$P$16:$P$829, 'N1.3_Project_Listing'!$E$16:$E$829,'N1.3_Project_Listing'!$E335, 'N1.3_Project_Listing'!$A$16:$A$829,ET_Risk_SC_Summation[[#Headers],[132kV Reactor]])</f>
        <v>0</v>
      </c>
      <c r="AW335" s="176" cm="1">
        <f t="array" ref="AW335">SUMIFS('N1.3_Project_Listing'!$P$16:$P$829, 'N1.3_Project_Listing'!$E$16:$E$829,'N1.3_Project_Listing'!$E335, 'N1.3_Project_Listing'!$A$16:$A$829,ET_Risk_SC_Summation[[#Headers],[132kV Underground Cable]])</f>
        <v>0</v>
      </c>
      <c r="AX335" s="176" cm="1">
        <f t="array" ref="AX335">SUMIFS('N1.3_Project_Listing'!$P$16:$P$829, 'N1.3_Project_Listing'!$E$16:$E$829,'N1.3_Project_Listing'!$E335, 'N1.3_Project_Listing'!$A$16:$A$829,ET_Risk_SC_Summation[[#Headers],[132kV OHL Conductor]])</f>
        <v>0</v>
      </c>
      <c r="AY335" s="176" cm="1">
        <f t="array" ref="AY335">SUMIFS('N1.3_Project_Listing'!$P$16:$P$829, 'N1.3_Project_Listing'!$E$16:$E$829,'N1.3_Project_Listing'!$E335, 'N1.3_Project_Listing'!$A$16:$A$829,ET_Risk_SC_Summation[[#Headers],[132kV OHL Fittings]])</f>
        <v>0</v>
      </c>
      <c r="AZ335" s="176" cm="1">
        <f t="array" ref="AZ335">SUMIFS('N1.3_Project_Listing'!$P$16:$P$829, 'N1.3_Project_Listing'!$E$16:$E$829,'N1.3_Project_Listing'!$E335, 'N1.3_Project_Listing'!$A$16:$A$829,ET_Risk_SC_Summation[[#Headers],[132kV OHL Tower]])</f>
        <v>0</v>
      </c>
      <c r="BA335" s="176" cm="1">
        <f t="array" ref="BA335">SUMIFS('N1.3_Project_Listing'!$P$16:$P$829, 'N1.3_Project_Listing'!$E$16:$E$829,'N1.3_Project_Listing'!$E335, 'N1.3_Project_Listing'!$A$16:$A$829,ET_Risk_SC_Summation[[#Headers],[275kV Circuit Breaker]])</f>
        <v>0</v>
      </c>
      <c r="BB335" s="176" cm="1">
        <f t="array" ref="BB335">SUMIFS('N1.3_Project_Listing'!$P$16:$P$829, 'N1.3_Project_Listing'!$E$16:$E$829,'N1.3_Project_Listing'!$E335, 'N1.3_Project_Listing'!$A$16:$A$829,ET_Risk_SC_Summation[[#Headers],[275kV Transformer]])</f>
        <v>0</v>
      </c>
      <c r="BC335" s="176" cm="1">
        <f t="array" ref="BC335">SUMIFS('N1.3_Project_Listing'!$P$16:$P$829, 'N1.3_Project_Listing'!$E$16:$E$829,'N1.3_Project_Listing'!$E335, 'N1.3_Project_Listing'!$A$16:$A$829,ET_Risk_SC_Summation[[#Headers],[275kV Reactor]])</f>
        <v>0</v>
      </c>
      <c r="BD335" s="176" cm="1">
        <f t="array" ref="BD335">SUMIFS('N1.3_Project_Listing'!$P$16:$P$829, 'N1.3_Project_Listing'!$E$16:$E$829,'N1.3_Project_Listing'!$E335, 'N1.3_Project_Listing'!$A$16:$A$829,ET_Risk_SC_Summation[[#Headers],[275kV Underground Cable]])</f>
        <v>0</v>
      </c>
      <c r="BE335" s="176" cm="1">
        <f t="array" ref="BE335">SUMIFS('N1.3_Project_Listing'!$P$16:$P$829, 'N1.3_Project_Listing'!$E$16:$E$829,'N1.3_Project_Listing'!$E335, 'N1.3_Project_Listing'!$A$16:$A$829,ET_Risk_SC_Summation[[#Headers],[275kV OHL Conductor]])</f>
        <v>0</v>
      </c>
      <c r="BF335" s="176" cm="1">
        <f t="array" ref="BF335">SUMIFS('N1.3_Project_Listing'!$P$16:$P$829, 'N1.3_Project_Listing'!$E$16:$E$829,'N1.3_Project_Listing'!$E335, 'N1.3_Project_Listing'!$A$16:$A$829,ET_Risk_SC_Summation[[#Headers],[275kV OHL Fittings]])</f>
        <v>0</v>
      </c>
      <c r="BG335" s="176" cm="1">
        <f t="array" ref="BG335">SUMIFS('N1.3_Project_Listing'!$P$16:$P$829, 'N1.3_Project_Listing'!$E$16:$E$829,'N1.3_Project_Listing'!$E335, 'N1.3_Project_Listing'!$A$16:$A$829,ET_Risk_SC_Summation[[#Headers],[275kV OHL Tower]])</f>
        <v>0</v>
      </c>
      <c r="BH335" s="176" cm="1">
        <f t="array" ref="BH335">SUMIFS('N1.3_Project_Listing'!$P$16:$P$829, 'N1.3_Project_Listing'!$E$16:$E$829,'N1.3_Project_Listing'!$E335, 'N1.3_Project_Listing'!$A$16:$A$829,ET_Risk_SC_Summation[[#Headers],[400kV Circuit Breaker]])</f>
        <v>0</v>
      </c>
      <c r="BI335" s="176" cm="1">
        <f t="array" ref="BI335">SUMIFS('N1.3_Project_Listing'!$P$16:$P$829, 'N1.3_Project_Listing'!$E$16:$E$829,'N1.3_Project_Listing'!$E335, 'N1.3_Project_Listing'!$A$16:$A$829,ET_Risk_SC_Summation[[#Headers],[400kV Transformer]])</f>
        <v>0</v>
      </c>
      <c r="BJ335" s="176" cm="1">
        <f t="array" ref="BJ335">SUMIFS('N1.3_Project_Listing'!$P$16:$P$829, 'N1.3_Project_Listing'!$E$16:$E$829,'N1.3_Project_Listing'!$E335, 'N1.3_Project_Listing'!$A$16:$A$829,ET_Risk_SC_Summation[[#Headers],[400kV Reactor]])</f>
        <v>0</v>
      </c>
      <c r="BK335" s="176" cm="1">
        <f t="array" ref="BK335">SUMIFS('N1.3_Project_Listing'!$P$16:$P$829, 'N1.3_Project_Listing'!$E$16:$E$829,'N1.3_Project_Listing'!$E335, 'N1.3_Project_Listing'!$A$16:$A$829,ET_Risk_SC_Summation[[#Headers],[400kV Underground Cable]])</f>
        <v>0</v>
      </c>
      <c r="BL335" s="176" cm="1">
        <f t="array" ref="BL335">SUMIFS('N1.3_Project_Listing'!$P$16:$P$829, 'N1.3_Project_Listing'!$E$16:$E$829,'N1.3_Project_Listing'!$E335, 'N1.3_Project_Listing'!$A$16:$A$829,ET_Risk_SC_Summation[[#Headers],[400kV OHL Conductor]])</f>
        <v>0</v>
      </c>
      <c r="BM335" s="176" cm="1">
        <f t="array" ref="BM335">SUMIFS('N1.3_Project_Listing'!$P$16:$P$829, 'N1.3_Project_Listing'!$E$16:$E$829,'N1.3_Project_Listing'!$E335, 'N1.3_Project_Listing'!$A$16:$A$829,ET_Risk_SC_Summation[[#Headers],[400kV OHL Fittings]])</f>
        <v>0</v>
      </c>
      <c r="BN335" s="176" cm="1">
        <f t="array" ref="BN335">SUMIFS('N1.3_Project_Listing'!$P$16:$P$829, 'N1.3_Project_Listing'!$E$16:$E$829,'N1.3_Project_Listing'!$E335, 'N1.3_Project_Listing'!$A$16:$A$829,ET_Risk_SC_Summation[[#Headers],[400kV OHL Tower]])</f>
        <v>0</v>
      </c>
      <c r="BO335" s="177" t="str">
        <f>IF(SUM(ET_Risk_SC_Summation[[#This Row],[132kV Circuit Breaker]:[400kV OHL Tower]])=0, "n/a", INDEX(ET_Risk_SC_Summation[#Headers],1,MATCH(MAX(ET_Risk_SC_Summation[[#This Row],[132kV Circuit Breaker]:[400kV OHL Tower]]),ET_Risk_SC_Summation[[#This Row],[132kV Circuit Breaker]:[400kV OHL Tower]],0)))</f>
        <v>n/a</v>
      </c>
      <c r="BP335" s="177" t="str">
        <f>IFERROR(INDEX('N0.7_Lookup_References'!$G$77:$G$98,MATCH(ET_Risk_SC_Summation[[#This Row],[Mxx Category]],'N0.7_Lookup_References'!$F$77:$F$98,0)),"")</f>
        <v/>
      </c>
    </row>
    <row r="336" spans="1:68" ht="67.5">
      <c r="A336" s="160" t="str">
        <f>IFERROR(INDEX(N1.2_Intervention_Types[NARM Asset Category],MATCH('N1.3_Project_Listing'!$C336,N1.2_Intervention_Types[Intervention Type ID],0),1),"")</f>
        <v>Services</v>
      </c>
      <c r="B336" s="160" t="str">
        <f>IF($D$2="GD",IFERROR(INDEX(N1.2_Intervention_Types[C&amp;V Asset Category (GD)],MATCH('N1.3_Project_Listing'!$C336,N1.2_Intervention_Types[Intervention Type ID],0),1),""),IFERROR(INDEX(N1.2_Intervention_Types[NARM Asset Category],MATCH('N1.3_Project_Listing'!$C336,N1.2_Intervention_Types[Intervention Type ID],0),1),""))</f>
        <v>Services</v>
      </c>
      <c r="C336" s="67">
        <f>IFERROR(INDEX(N1.2_Intervention_Types[Intervention Type ID],MATCH('N1.3_Project_Listing'!$I336,N1.2_Intervention_Types[Intervention Type],0),1),"")</f>
        <v>5</v>
      </c>
      <c r="D336" s="160" t="str">
        <f>IFERROR(INDEX(N1.2_Intervention_Types[Intervention Category],MATCH('N1.3_Project_Listing'!$C336,N1.2_Intervention_Types[Intervention Type ID],0),1),"")</f>
        <v>Replacement</v>
      </c>
      <c r="E336" s="210" t="s">
        <v>836</v>
      </c>
      <c r="F336" s="236" t="s">
        <v>837</v>
      </c>
      <c r="G336" s="236" t="s">
        <v>181</v>
      </c>
      <c r="H336" s="236" t="s">
        <v>300</v>
      </c>
      <c r="I336" s="151" t="s">
        <v>830</v>
      </c>
      <c r="J336" s="139">
        <v>2027</v>
      </c>
      <c r="K336" s="312">
        <v>391.02652900817526</v>
      </c>
      <c r="L336" s="312">
        <v>391.02652900817526</v>
      </c>
      <c r="M336" s="312">
        <v>0</v>
      </c>
      <c r="N336" s="343">
        <v>6.7502186390418842E-2</v>
      </c>
      <c r="O336" s="343">
        <v>4.5513236809411474E-2</v>
      </c>
      <c r="P336" s="365">
        <v>8.5511007257992642</v>
      </c>
      <c r="Q336" s="63">
        <f t="shared" ref="Q336:Q399" si="34">N336-O336</f>
        <v>2.1988949581007368E-2</v>
      </c>
      <c r="R336" s="368">
        <f>IF('N1.3_Project_Listing'!$D336="Replacement",SUM('N1.3_Project_Listing'!$K336:$L336)/2,'N1.3_Project_Listing'!$M336)</f>
        <v>391.02652900817526</v>
      </c>
      <c r="S336" s="67" t="str">
        <f>IFERROR(INDEX('N0.7_Lookup_References'!$C$13:$C$72,MATCH($A336,'N0.7_Lookup_References'!$B$13:$B$72,0)),"")</f>
        <v>Number of</v>
      </c>
      <c r="T336" s="338" t="str">
        <f t="shared" si="26"/>
        <v/>
      </c>
      <c r="V336" s="392">
        <v>7.8205305801635054</v>
      </c>
      <c r="W336" s="392">
        <v>0</v>
      </c>
      <c r="X336" s="392">
        <v>0</v>
      </c>
      <c r="Y336" s="392">
        <v>0</v>
      </c>
      <c r="Z336" s="392">
        <v>0</v>
      </c>
      <c r="AA336" s="392">
        <v>0</v>
      </c>
      <c r="AB336" s="392">
        <v>0</v>
      </c>
      <c r="AC336" s="392">
        <v>0</v>
      </c>
      <c r="AD336" s="392">
        <v>0</v>
      </c>
      <c r="AE336" s="392">
        <v>383.20599842801175</v>
      </c>
      <c r="AF336" s="392">
        <v>391.02652900817526</v>
      </c>
      <c r="AG336" s="392">
        <v>0</v>
      </c>
      <c r="AH336" s="392">
        <v>0</v>
      </c>
      <c r="AI336" s="392">
        <v>0</v>
      </c>
      <c r="AJ336" s="392">
        <v>0</v>
      </c>
      <c r="AK336" s="392">
        <v>0</v>
      </c>
      <c r="AL336" s="392">
        <v>0</v>
      </c>
      <c r="AM336" s="392">
        <v>0</v>
      </c>
      <c r="AN336" s="392">
        <v>0</v>
      </c>
      <c r="AO336" s="392">
        <v>0</v>
      </c>
      <c r="AP336" s="63">
        <f t="shared" si="31"/>
        <v>391.02652900817526</v>
      </c>
      <c r="AQ336" s="63">
        <f t="shared" si="32"/>
        <v>391.02652900817526</v>
      </c>
      <c r="AR336" s="63">
        <f t="shared" si="33"/>
        <v>0</v>
      </c>
      <c r="AT336" s="176" cm="1">
        <f t="array" ref="AT336">SUMIFS('N1.3_Project_Listing'!$P$16:$P$829, 'N1.3_Project_Listing'!$E$16:$E$829,'N1.3_Project_Listing'!$E336, 'N1.3_Project_Listing'!$A$16:$A$829,ET_Risk_SC_Summation[[#Headers],[132kV Circuit Breaker]])</f>
        <v>0</v>
      </c>
      <c r="AU336" s="176" cm="1">
        <f t="array" ref="AU336">SUMIFS('N1.3_Project_Listing'!$P$16:$P$829, 'N1.3_Project_Listing'!$E$16:$E$829,'N1.3_Project_Listing'!$E336, 'N1.3_Project_Listing'!$A$16:$A$829,ET_Risk_SC_Summation[[#Headers],[132kV Transformer]])</f>
        <v>0</v>
      </c>
      <c r="AV336" s="176" cm="1">
        <f t="array" ref="AV336">SUMIFS('N1.3_Project_Listing'!$P$16:$P$829, 'N1.3_Project_Listing'!$E$16:$E$829,'N1.3_Project_Listing'!$E336, 'N1.3_Project_Listing'!$A$16:$A$829,ET_Risk_SC_Summation[[#Headers],[132kV Reactor]])</f>
        <v>0</v>
      </c>
      <c r="AW336" s="176" cm="1">
        <f t="array" ref="AW336">SUMIFS('N1.3_Project_Listing'!$P$16:$P$829, 'N1.3_Project_Listing'!$E$16:$E$829,'N1.3_Project_Listing'!$E336, 'N1.3_Project_Listing'!$A$16:$A$829,ET_Risk_SC_Summation[[#Headers],[132kV Underground Cable]])</f>
        <v>0</v>
      </c>
      <c r="AX336" s="176" cm="1">
        <f t="array" ref="AX336">SUMIFS('N1.3_Project_Listing'!$P$16:$P$829, 'N1.3_Project_Listing'!$E$16:$E$829,'N1.3_Project_Listing'!$E336, 'N1.3_Project_Listing'!$A$16:$A$829,ET_Risk_SC_Summation[[#Headers],[132kV OHL Conductor]])</f>
        <v>0</v>
      </c>
      <c r="AY336" s="176" cm="1">
        <f t="array" ref="AY336">SUMIFS('N1.3_Project_Listing'!$P$16:$P$829, 'N1.3_Project_Listing'!$E$16:$E$829,'N1.3_Project_Listing'!$E336, 'N1.3_Project_Listing'!$A$16:$A$829,ET_Risk_SC_Summation[[#Headers],[132kV OHL Fittings]])</f>
        <v>0</v>
      </c>
      <c r="AZ336" s="176" cm="1">
        <f t="array" ref="AZ336">SUMIFS('N1.3_Project_Listing'!$P$16:$P$829, 'N1.3_Project_Listing'!$E$16:$E$829,'N1.3_Project_Listing'!$E336, 'N1.3_Project_Listing'!$A$16:$A$829,ET_Risk_SC_Summation[[#Headers],[132kV OHL Tower]])</f>
        <v>0</v>
      </c>
      <c r="BA336" s="176" cm="1">
        <f t="array" ref="BA336">SUMIFS('N1.3_Project_Listing'!$P$16:$P$829, 'N1.3_Project_Listing'!$E$16:$E$829,'N1.3_Project_Listing'!$E336, 'N1.3_Project_Listing'!$A$16:$A$829,ET_Risk_SC_Summation[[#Headers],[275kV Circuit Breaker]])</f>
        <v>0</v>
      </c>
      <c r="BB336" s="176" cm="1">
        <f t="array" ref="BB336">SUMIFS('N1.3_Project_Listing'!$P$16:$P$829, 'N1.3_Project_Listing'!$E$16:$E$829,'N1.3_Project_Listing'!$E336, 'N1.3_Project_Listing'!$A$16:$A$829,ET_Risk_SC_Summation[[#Headers],[275kV Transformer]])</f>
        <v>0</v>
      </c>
      <c r="BC336" s="176" cm="1">
        <f t="array" ref="BC336">SUMIFS('N1.3_Project_Listing'!$P$16:$P$829, 'N1.3_Project_Listing'!$E$16:$E$829,'N1.3_Project_Listing'!$E336, 'N1.3_Project_Listing'!$A$16:$A$829,ET_Risk_SC_Summation[[#Headers],[275kV Reactor]])</f>
        <v>0</v>
      </c>
      <c r="BD336" s="176" cm="1">
        <f t="array" ref="BD336">SUMIFS('N1.3_Project_Listing'!$P$16:$P$829, 'N1.3_Project_Listing'!$E$16:$E$829,'N1.3_Project_Listing'!$E336, 'N1.3_Project_Listing'!$A$16:$A$829,ET_Risk_SC_Summation[[#Headers],[275kV Underground Cable]])</f>
        <v>0</v>
      </c>
      <c r="BE336" s="176" cm="1">
        <f t="array" ref="BE336">SUMIFS('N1.3_Project_Listing'!$P$16:$P$829, 'N1.3_Project_Listing'!$E$16:$E$829,'N1.3_Project_Listing'!$E336, 'N1.3_Project_Listing'!$A$16:$A$829,ET_Risk_SC_Summation[[#Headers],[275kV OHL Conductor]])</f>
        <v>0</v>
      </c>
      <c r="BF336" s="176" cm="1">
        <f t="array" ref="BF336">SUMIFS('N1.3_Project_Listing'!$P$16:$P$829, 'N1.3_Project_Listing'!$E$16:$E$829,'N1.3_Project_Listing'!$E336, 'N1.3_Project_Listing'!$A$16:$A$829,ET_Risk_SC_Summation[[#Headers],[275kV OHL Fittings]])</f>
        <v>0</v>
      </c>
      <c r="BG336" s="176" cm="1">
        <f t="array" ref="BG336">SUMIFS('N1.3_Project_Listing'!$P$16:$P$829, 'N1.3_Project_Listing'!$E$16:$E$829,'N1.3_Project_Listing'!$E336, 'N1.3_Project_Listing'!$A$16:$A$829,ET_Risk_SC_Summation[[#Headers],[275kV OHL Tower]])</f>
        <v>0</v>
      </c>
      <c r="BH336" s="176" cm="1">
        <f t="array" ref="BH336">SUMIFS('N1.3_Project_Listing'!$P$16:$P$829, 'N1.3_Project_Listing'!$E$16:$E$829,'N1.3_Project_Listing'!$E336, 'N1.3_Project_Listing'!$A$16:$A$829,ET_Risk_SC_Summation[[#Headers],[400kV Circuit Breaker]])</f>
        <v>0</v>
      </c>
      <c r="BI336" s="176" cm="1">
        <f t="array" ref="BI336">SUMIFS('N1.3_Project_Listing'!$P$16:$P$829, 'N1.3_Project_Listing'!$E$16:$E$829,'N1.3_Project_Listing'!$E336, 'N1.3_Project_Listing'!$A$16:$A$829,ET_Risk_SC_Summation[[#Headers],[400kV Transformer]])</f>
        <v>0</v>
      </c>
      <c r="BJ336" s="176" cm="1">
        <f t="array" ref="BJ336">SUMIFS('N1.3_Project_Listing'!$P$16:$P$829, 'N1.3_Project_Listing'!$E$16:$E$829,'N1.3_Project_Listing'!$E336, 'N1.3_Project_Listing'!$A$16:$A$829,ET_Risk_SC_Summation[[#Headers],[400kV Reactor]])</f>
        <v>0</v>
      </c>
      <c r="BK336" s="176" cm="1">
        <f t="array" ref="BK336">SUMIFS('N1.3_Project_Listing'!$P$16:$P$829, 'N1.3_Project_Listing'!$E$16:$E$829,'N1.3_Project_Listing'!$E336, 'N1.3_Project_Listing'!$A$16:$A$829,ET_Risk_SC_Summation[[#Headers],[400kV Underground Cable]])</f>
        <v>0</v>
      </c>
      <c r="BL336" s="176" cm="1">
        <f t="array" ref="BL336">SUMIFS('N1.3_Project_Listing'!$P$16:$P$829, 'N1.3_Project_Listing'!$E$16:$E$829,'N1.3_Project_Listing'!$E336, 'N1.3_Project_Listing'!$A$16:$A$829,ET_Risk_SC_Summation[[#Headers],[400kV OHL Conductor]])</f>
        <v>0</v>
      </c>
      <c r="BM336" s="176" cm="1">
        <f t="array" ref="BM336">SUMIFS('N1.3_Project_Listing'!$P$16:$P$829, 'N1.3_Project_Listing'!$E$16:$E$829,'N1.3_Project_Listing'!$E336, 'N1.3_Project_Listing'!$A$16:$A$829,ET_Risk_SC_Summation[[#Headers],[400kV OHL Fittings]])</f>
        <v>0</v>
      </c>
      <c r="BN336" s="176" cm="1">
        <f t="array" ref="BN336">SUMIFS('N1.3_Project_Listing'!$P$16:$P$829, 'N1.3_Project_Listing'!$E$16:$E$829,'N1.3_Project_Listing'!$E336, 'N1.3_Project_Listing'!$A$16:$A$829,ET_Risk_SC_Summation[[#Headers],[400kV OHL Tower]])</f>
        <v>0</v>
      </c>
      <c r="BO336" s="177" t="str">
        <f>IF(SUM(ET_Risk_SC_Summation[[#This Row],[132kV Circuit Breaker]:[400kV OHL Tower]])=0, "n/a", INDEX(ET_Risk_SC_Summation[#Headers],1,MATCH(MAX(ET_Risk_SC_Summation[[#This Row],[132kV Circuit Breaker]:[400kV OHL Tower]]),ET_Risk_SC_Summation[[#This Row],[132kV Circuit Breaker]:[400kV OHL Tower]],0)))</f>
        <v>n/a</v>
      </c>
      <c r="BP336" s="177" t="str">
        <f>IFERROR(INDEX('N0.7_Lookup_References'!$G$77:$G$98,MATCH(ET_Risk_SC_Summation[[#This Row],[Mxx Category]],'N0.7_Lookup_References'!$F$77:$F$98,0)),"")</f>
        <v/>
      </c>
    </row>
    <row r="337" spans="1:68" ht="67.5">
      <c r="A337" s="160" t="str">
        <f>IFERROR(INDEX(N1.2_Intervention_Types[NARM Asset Category],MATCH('N1.3_Project_Listing'!$C337,N1.2_Intervention_Types[Intervention Type ID],0),1),"")</f>
        <v>Services</v>
      </c>
      <c r="B337" s="160" t="str">
        <f>IF($D$2="GD",IFERROR(INDEX(N1.2_Intervention_Types[C&amp;V Asset Category (GD)],MATCH('N1.3_Project_Listing'!$C337,N1.2_Intervention_Types[Intervention Type ID],0),1),""),IFERROR(INDEX(N1.2_Intervention_Types[NARM Asset Category],MATCH('N1.3_Project_Listing'!$C337,N1.2_Intervention_Types[Intervention Type ID],0),1),""))</f>
        <v>Services</v>
      </c>
      <c r="C337" s="67">
        <f>IFERROR(INDEX(N1.2_Intervention_Types[Intervention Type ID],MATCH('N1.3_Project_Listing'!$I337,N1.2_Intervention_Types[Intervention Type],0),1),"")</f>
        <v>5</v>
      </c>
      <c r="D337" s="160" t="str">
        <f>IFERROR(INDEX(N1.2_Intervention_Types[Intervention Category],MATCH('N1.3_Project_Listing'!$C337,N1.2_Intervention_Types[Intervention Type ID],0),1),"")</f>
        <v>Replacement</v>
      </c>
      <c r="E337" s="210" t="s">
        <v>836</v>
      </c>
      <c r="F337" s="236" t="s">
        <v>837</v>
      </c>
      <c r="G337" s="236" t="s">
        <v>181</v>
      </c>
      <c r="H337" s="236" t="s">
        <v>300</v>
      </c>
      <c r="I337" s="151" t="s">
        <v>830</v>
      </c>
      <c r="J337" s="139">
        <v>2028</v>
      </c>
      <c r="K337" s="312">
        <v>391.02652900817526</v>
      </c>
      <c r="L337" s="312">
        <v>391.02652900817526</v>
      </c>
      <c r="M337" s="312">
        <v>0</v>
      </c>
      <c r="N337" s="343">
        <v>6.7502186390418842E-2</v>
      </c>
      <c r="O337" s="343">
        <v>4.5513236809411474E-2</v>
      </c>
      <c r="P337" s="365">
        <v>8.5511007257992642</v>
      </c>
      <c r="Q337" s="63">
        <f t="shared" si="34"/>
        <v>2.1988949581007368E-2</v>
      </c>
      <c r="R337" s="368">
        <f>IF('N1.3_Project_Listing'!$D337="Replacement",SUM('N1.3_Project_Listing'!$K337:$L337)/2,'N1.3_Project_Listing'!$M337)</f>
        <v>391.02652900817526</v>
      </c>
      <c r="S337" s="67" t="str">
        <f>IFERROR(INDEX('N0.7_Lookup_References'!$C$13:$C$72,MATCH($A337,'N0.7_Lookup_References'!$B$13:$B$72,0)),"")</f>
        <v>Number of</v>
      </c>
      <c r="T337" s="338" t="str">
        <f t="shared" ref="T337:T400" si="35">IF(D337="Replacement",IF(K337-L337&lt;0.1, "","Difference"), "")</f>
        <v/>
      </c>
      <c r="V337" s="392">
        <v>7.8205305801635054</v>
      </c>
      <c r="W337" s="392">
        <v>0</v>
      </c>
      <c r="X337" s="392">
        <v>0</v>
      </c>
      <c r="Y337" s="392">
        <v>0</v>
      </c>
      <c r="Z337" s="392">
        <v>0</v>
      </c>
      <c r="AA337" s="392">
        <v>0</v>
      </c>
      <c r="AB337" s="392">
        <v>0</v>
      </c>
      <c r="AC337" s="392">
        <v>0</v>
      </c>
      <c r="AD337" s="392">
        <v>0</v>
      </c>
      <c r="AE337" s="392">
        <v>383.20599842801175</v>
      </c>
      <c r="AF337" s="392">
        <v>391.02652900817526</v>
      </c>
      <c r="AG337" s="392">
        <v>0</v>
      </c>
      <c r="AH337" s="392">
        <v>0</v>
      </c>
      <c r="AI337" s="392">
        <v>0</v>
      </c>
      <c r="AJ337" s="392">
        <v>0</v>
      </c>
      <c r="AK337" s="392">
        <v>0</v>
      </c>
      <c r="AL337" s="392">
        <v>0</v>
      </c>
      <c r="AM337" s="392">
        <v>0</v>
      </c>
      <c r="AN337" s="392">
        <v>0</v>
      </c>
      <c r="AO337" s="392">
        <v>0</v>
      </c>
      <c r="AP337" s="63">
        <f t="shared" si="31"/>
        <v>391.02652900817526</v>
      </c>
      <c r="AQ337" s="63">
        <f t="shared" si="32"/>
        <v>391.02652900817526</v>
      </c>
      <c r="AR337" s="63">
        <f t="shared" si="33"/>
        <v>0</v>
      </c>
      <c r="AT337" s="176" cm="1">
        <f t="array" ref="AT337">SUMIFS('N1.3_Project_Listing'!$P$16:$P$829, 'N1.3_Project_Listing'!$E$16:$E$829,'N1.3_Project_Listing'!$E337, 'N1.3_Project_Listing'!$A$16:$A$829,ET_Risk_SC_Summation[[#Headers],[132kV Circuit Breaker]])</f>
        <v>0</v>
      </c>
      <c r="AU337" s="176" cm="1">
        <f t="array" ref="AU337">SUMIFS('N1.3_Project_Listing'!$P$16:$P$829, 'N1.3_Project_Listing'!$E$16:$E$829,'N1.3_Project_Listing'!$E337, 'N1.3_Project_Listing'!$A$16:$A$829,ET_Risk_SC_Summation[[#Headers],[132kV Transformer]])</f>
        <v>0</v>
      </c>
      <c r="AV337" s="176" cm="1">
        <f t="array" ref="AV337">SUMIFS('N1.3_Project_Listing'!$P$16:$P$829, 'N1.3_Project_Listing'!$E$16:$E$829,'N1.3_Project_Listing'!$E337, 'N1.3_Project_Listing'!$A$16:$A$829,ET_Risk_SC_Summation[[#Headers],[132kV Reactor]])</f>
        <v>0</v>
      </c>
      <c r="AW337" s="176" cm="1">
        <f t="array" ref="AW337">SUMIFS('N1.3_Project_Listing'!$P$16:$P$829, 'N1.3_Project_Listing'!$E$16:$E$829,'N1.3_Project_Listing'!$E337, 'N1.3_Project_Listing'!$A$16:$A$829,ET_Risk_SC_Summation[[#Headers],[132kV Underground Cable]])</f>
        <v>0</v>
      </c>
      <c r="AX337" s="176" cm="1">
        <f t="array" ref="AX337">SUMIFS('N1.3_Project_Listing'!$P$16:$P$829, 'N1.3_Project_Listing'!$E$16:$E$829,'N1.3_Project_Listing'!$E337, 'N1.3_Project_Listing'!$A$16:$A$829,ET_Risk_SC_Summation[[#Headers],[132kV OHL Conductor]])</f>
        <v>0</v>
      </c>
      <c r="AY337" s="176" cm="1">
        <f t="array" ref="AY337">SUMIFS('N1.3_Project_Listing'!$P$16:$P$829, 'N1.3_Project_Listing'!$E$16:$E$829,'N1.3_Project_Listing'!$E337, 'N1.3_Project_Listing'!$A$16:$A$829,ET_Risk_SC_Summation[[#Headers],[132kV OHL Fittings]])</f>
        <v>0</v>
      </c>
      <c r="AZ337" s="176" cm="1">
        <f t="array" ref="AZ337">SUMIFS('N1.3_Project_Listing'!$P$16:$P$829, 'N1.3_Project_Listing'!$E$16:$E$829,'N1.3_Project_Listing'!$E337, 'N1.3_Project_Listing'!$A$16:$A$829,ET_Risk_SC_Summation[[#Headers],[132kV OHL Tower]])</f>
        <v>0</v>
      </c>
      <c r="BA337" s="176" cm="1">
        <f t="array" ref="BA337">SUMIFS('N1.3_Project_Listing'!$P$16:$P$829, 'N1.3_Project_Listing'!$E$16:$E$829,'N1.3_Project_Listing'!$E337, 'N1.3_Project_Listing'!$A$16:$A$829,ET_Risk_SC_Summation[[#Headers],[275kV Circuit Breaker]])</f>
        <v>0</v>
      </c>
      <c r="BB337" s="176" cm="1">
        <f t="array" ref="BB337">SUMIFS('N1.3_Project_Listing'!$P$16:$P$829, 'N1.3_Project_Listing'!$E$16:$E$829,'N1.3_Project_Listing'!$E337, 'N1.3_Project_Listing'!$A$16:$A$829,ET_Risk_SC_Summation[[#Headers],[275kV Transformer]])</f>
        <v>0</v>
      </c>
      <c r="BC337" s="176" cm="1">
        <f t="array" ref="BC337">SUMIFS('N1.3_Project_Listing'!$P$16:$P$829, 'N1.3_Project_Listing'!$E$16:$E$829,'N1.3_Project_Listing'!$E337, 'N1.3_Project_Listing'!$A$16:$A$829,ET_Risk_SC_Summation[[#Headers],[275kV Reactor]])</f>
        <v>0</v>
      </c>
      <c r="BD337" s="176" cm="1">
        <f t="array" ref="BD337">SUMIFS('N1.3_Project_Listing'!$P$16:$P$829, 'N1.3_Project_Listing'!$E$16:$E$829,'N1.3_Project_Listing'!$E337, 'N1.3_Project_Listing'!$A$16:$A$829,ET_Risk_SC_Summation[[#Headers],[275kV Underground Cable]])</f>
        <v>0</v>
      </c>
      <c r="BE337" s="176" cm="1">
        <f t="array" ref="BE337">SUMIFS('N1.3_Project_Listing'!$P$16:$P$829, 'N1.3_Project_Listing'!$E$16:$E$829,'N1.3_Project_Listing'!$E337, 'N1.3_Project_Listing'!$A$16:$A$829,ET_Risk_SC_Summation[[#Headers],[275kV OHL Conductor]])</f>
        <v>0</v>
      </c>
      <c r="BF337" s="176" cm="1">
        <f t="array" ref="BF337">SUMIFS('N1.3_Project_Listing'!$P$16:$P$829, 'N1.3_Project_Listing'!$E$16:$E$829,'N1.3_Project_Listing'!$E337, 'N1.3_Project_Listing'!$A$16:$A$829,ET_Risk_SC_Summation[[#Headers],[275kV OHL Fittings]])</f>
        <v>0</v>
      </c>
      <c r="BG337" s="176" cm="1">
        <f t="array" ref="BG337">SUMIFS('N1.3_Project_Listing'!$P$16:$P$829, 'N1.3_Project_Listing'!$E$16:$E$829,'N1.3_Project_Listing'!$E337, 'N1.3_Project_Listing'!$A$16:$A$829,ET_Risk_SC_Summation[[#Headers],[275kV OHL Tower]])</f>
        <v>0</v>
      </c>
      <c r="BH337" s="176" cm="1">
        <f t="array" ref="BH337">SUMIFS('N1.3_Project_Listing'!$P$16:$P$829, 'N1.3_Project_Listing'!$E$16:$E$829,'N1.3_Project_Listing'!$E337, 'N1.3_Project_Listing'!$A$16:$A$829,ET_Risk_SC_Summation[[#Headers],[400kV Circuit Breaker]])</f>
        <v>0</v>
      </c>
      <c r="BI337" s="176" cm="1">
        <f t="array" ref="BI337">SUMIFS('N1.3_Project_Listing'!$P$16:$P$829, 'N1.3_Project_Listing'!$E$16:$E$829,'N1.3_Project_Listing'!$E337, 'N1.3_Project_Listing'!$A$16:$A$829,ET_Risk_SC_Summation[[#Headers],[400kV Transformer]])</f>
        <v>0</v>
      </c>
      <c r="BJ337" s="176" cm="1">
        <f t="array" ref="BJ337">SUMIFS('N1.3_Project_Listing'!$P$16:$P$829, 'N1.3_Project_Listing'!$E$16:$E$829,'N1.3_Project_Listing'!$E337, 'N1.3_Project_Listing'!$A$16:$A$829,ET_Risk_SC_Summation[[#Headers],[400kV Reactor]])</f>
        <v>0</v>
      </c>
      <c r="BK337" s="176" cm="1">
        <f t="array" ref="BK337">SUMIFS('N1.3_Project_Listing'!$P$16:$P$829, 'N1.3_Project_Listing'!$E$16:$E$829,'N1.3_Project_Listing'!$E337, 'N1.3_Project_Listing'!$A$16:$A$829,ET_Risk_SC_Summation[[#Headers],[400kV Underground Cable]])</f>
        <v>0</v>
      </c>
      <c r="BL337" s="176" cm="1">
        <f t="array" ref="BL337">SUMIFS('N1.3_Project_Listing'!$P$16:$P$829, 'N1.3_Project_Listing'!$E$16:$E$829,'N1.3_Project_Listing'!$E337, 'N1.3_Project_Listing'!$A$16:$A$829,ET_Risk_SC_Summation[[#Headers],[400kV OHL Conductor]])</f>
        <v>0</v>
      </c>
      <c r="BM337" s="176" cm="1">
        <f t="array" ref="BM337">SUMIFS('N1.3_Project_Listing'!$P$16:$P$829, 'N1.3_Project_Listing'!$E$16:$E$829,'N1.3_Project_Listing'!$E337, 'N1.3_Project_Listing'!$A$16:$A$829,ET_Risk_SC_Summation[[#Headers],[400kV OHL Fittings]])</f>
        <v>0</v>
      </c>
      <c r="BN337" s="176" cm="1">
        <f t="array" ref="BN337">SUMIFS('N1.3_Project_Listing'!$P$16:$P$829, 'N1.3_Project_Listing'!$E$16:$E$829,'N1.3_Project_Listing'!$E337, 'N1.3_Project_Listing'!$A$16:$A$829,ET_Risk_SC_Summation[[#Headers],[400kV OHL Tower]])</f>
        <v>0</v>
      </c>
      <c r="BO337" s="177" t="str">
        <f>IF(SUM(ET_Risk_SC_Summation[[#This Row],[132kV Circuit Breaker]:[400kV OHL Tower]])=0, "n/a", INDEX(ET_Risk_SC_Summation[#Headers],1,MATCH(MAX(ET_Risk_SC_Summation[[#This Row],[132kV Circuit Breaker]:[400kV OHL Tower]]),ET_Risk_SC_Summation[[#This Row],[132kV Circuit Breaker]:[400kV OHL Tower]],0)))</f>
        <v>n/a</v>
      </c>
      <c r="BP337" s="177" t="str">
        <f>IFERROR(INDEX('N0.7_Lookup_References'!$G$77:$G$98,MATCH(ET_Risk_SC_Summation[[#This Row],[Mxx Category]],'N0.7_Lookup_References'!$F$77:$F$98,0)),"")</f>
        <v/>
      </c>
    </row>
    <row r="338" spans="1:68" ht="67.5">
      <c r="A338" s="160" t="str">
        <f>IFERROR(INDEX(N1.2_Intervention_Types[NARM Asset Category],MATCH('N1.3_Project_Listing'!$C338,N1.2_Intervention_Types[Intervention Type ID],0),1),"")</f>
        <v>Services</v>
      </c>
      <c r="B338" s="160" t="str">
        <f>IF($D$2="GD",IFERROR(INDEX(N1.2_Intervention_Types[C&amp;V Asset Category (GD)],MATCH('N1.3_Project_Listing'!$C338,N1.2_Intervention_Types[Intervention Type ID],0),1),""),IFERROR(INDEX(N1.2_Intervention_Types[NARM Asset Category],MATCH('N1.3_Project_Listing'!$C338,N1.2_Intervention_Types[Intervention Type ID],0),1),""))</f>
        <v>Services</v>
      </c>
      <c r="C338" s="67">
        <f>IFERROR(INDEX(N1.2_Intervention_Types[Intervention Type ID],MATCH('N1.3_Project_Listing'!$I338,N1.2_Intervention_Types[Intervention Type],0),1),"")</f>
        <v>5</v>
      </c>
      <c r="D338" s="160" t="str">
        <f>IFERROR(INDEX(N1.2_Intervention_Types[Intervention Category],MATCH('N1.3_Project_Listing'!$C338,N1.2_Intervention_Types[Intervention Type ID],0),1),"")</f>
        <v>Replacement</v>
      </c>
      <c r="E338" s="210" t="s">
        <v>836</v>
      </c>
      <c r="F338" s="236" t="s">
        <v>837</v>
      </c>
      <c r="G338" s="236" t="s">
        <v>181</v>
      </c>
      <c r="H338" s="236" t="s">
        <v>300</v>
      </c>
      <c r="I338" s="151" t="s">
        <v>830</v>
      </c>
      <c r="J338" s="139">
        <v>2029</v>
      </c>
      <c r="K338" s="312">
        <v>391.02652900817526</v>
      </c>
      <c r="L338" s="312">
        <v>391.02652900817526</v>
      </c>
      <c r="M338" s="312">
        <v>0</v>
      </c>
      <c r="N338" s="343">
        <v>6.7502186390418842E-2</v>
      </c>
      <c r="O338" s="343">
        <v>4.5513236809411474E-2</v>
      </c>
      <c r="P338" s="365">
        <v>8.5511007257992642</v>
      </c>
      <c r="Q338" s="63">
        <f t="shared" si="34"/>
        <v>2.1988949581007368E-2</v>
      </c>
      <c r="R338" s="368">
        <f>IF('N1.3_Project_Listing'!$D338="Replacement",SUM('N1.3_Project_Listing'!$K338:$L338)/2,'N1.3_Project_Listing'!$M338)</f>
        <v>391.02652900817526</v>
      </c>
      <c r="S338" s="67" t="str">
        <f>IFERROR(INDEX('N0.7_Lookup_References'!$C$13:$C$72,MATCH($A338,'N0.7_Lookup_References'!$B$13:$B$72,0)),"")</f>
        <v>Number of</v>
      </c>
      <c r="T338" s="338" t="str">
        <f t="shared" si="35"/>
        <v/>
      </c>
      <c r="V338" s="392">
        <v>7.8205305801635054</v>
      </c>
      <c r="W338" s="392">
        <v>0</v>
      </c>
      <c r="X338" s="392">
        <v>0</v>
      </c>
      <c r="Y338" s="392">
        <v>0</v>
      </c>
      <c r="Z338" s="392">
        <v>0</v>
      </c>
      <c r="AA338" s="392">
        <v>0</v>
      </c>
      <c r="AB338" s="392">
        <v>0</v>
      </c>
      <c r="AC338" s="392">
        <v>0</v>
      </c>
      <c r="AD338" s="392">
        <v>0</v>
      </c>
      <c r="AE338" s="392">
        <v>383.20599842801175</v>
      </c>
      <c r="AF338" s="392">
        <v>391.02652900817526</v>
      </c>
      <c r="AG338" s="392">
        <v>0</v>
      </c>
      <c r="AH338" s="392">
        <v>0</v>
      </c>
      <c r="AI338" s="392">
        <v>0</v>
      </c>
      <c r="AJ338" s="392">
        <v>0</v>
      </c>
      <c r="AK338" s="392">
        <v>0</v>
      </c>
      <c r="AL338" s="392">
        <v>0</v>
      </c>
      <c r="AM338" s="392">
        <v>0</v>
      </c>
      <c r="AN338" s="392">
        <v>0</v>
      </c>
      <c r="AO338" s="392">
        <v>0</v>
      </c>
      <c r="AP338" s="63">
        <f t="shared" si="31"/>
        <v>391.02652900817526</v>
      </c>
      <c r="AQ338" s="63">
        <f t="shared" si="32"/>
        <v>391.02652900817526</v>
      </c>
      <c r="AR338" s="63">
        <f t="shared" si="33"/>
        <v>0</v>
      </c>
      <c r="AT338" s="176" cm="1">
        <f t="array" ref="AT338">SUMIFS('N1.3_Project_Listing'!$P$16:$P$829, 'N1.3_Project_Listing'!$E$16:$E$829,'N1.3_Project_Listing'!$E338, 'N1.3_Project_Listing'!$A$16:$A$829,ET_Risk_SC_Summation[[#Headers],[132kV Circuit Breaker]])</f>
        <v>0</v>
      </c>
      <c r="AU338" s="176" cm="1">
        <f t="array" ref="AU338">SUMIFS('N1.3_Project_Listing'!$P$16:$P$829, 'N1.3_Project_Listing'!$E$16:$E$829,'N1.3_Project_Listing'!$E338, 'N1.3_Project_Listing'!$A$16:$A$829,ET_Risk_SC_Summation[[#Headers],[132kV Transformer]])</f>
        <v>0</v>
      </c>
      <c r="AV338" s="176" cm="1">
        <f t="array" ref="AV338">SUMIFS('N1.3_Project_Listing'!$P$16:$P$829, 'N1.3_Project_Listing'!$E$16:$E$829,'N1.3_Project_Listing'!$E338, 'N1.3_Project_Listing'!$A$16:$A$829,ET_Risk_SC_Summation[[#Headers],[132kV Reactor]])</f>
        <v>0</v>
      </c>
      <c r="AW338" s="176" cm="1">
        <f t="array" ref="AW338">SUMIFS('N1.3_Project_Listing'!$P$16:$P$829, 'N1.3_Project_Listing'!$E$16:$E$829,'N1.3_Project_Listing'!$E338, 'N1.3_Project_Listing'!$A$16:$A$829,ET_Risk_SC_Summation[[#Headers],[132kV Underground Cable]])</f>
        <v>0</v>
      </c>
      <c r="AX338" s="176" cm="1">
        <f t="array" ref="AX338">SUMIFS('N1.3_Project_Listing'!$P$16:$P$829, 'N1.3_Project_Listing'!$E$16:$E$829,'N1.3_Project_Listing'!$E338, 'N1.3_Project_Listing'!$A$16:$A$829,ET_Risk_SC_Summation[[#Headers],[132kV OHL Conductor]])</f>
        <v>0</v>
      </c>
      <c r="AY338" s="176" cm="1">
        <f t="array" ref="AY338">SUMIFS('N1.3_Project_Listing'!$P$16:$P$829, 'N1.3_Project_Listing'!$E$16:$E$829,'N1.3_Project_Listing'!$E338, 'N1.3_Project_Listing'!$A$16:$A$829,ET_Risk_SC_Summation[[#Headers],[132kV OHL Fittings]])</f>
        <v>0</v>
      </c>
      <c r="AZ338" s="176" cm="1">
        <f t="array" ref="AZ338">SUMIFS('N1.3_Project_Listing'!$P$16:$P$829, 'N1.3_Project_Listing'!$E$16:$E$829,'N1.3_Project_Listing'!$E338, 'N1.3_Project_Listing'!$A$16:$A$829,ET_Risk_SC_Summation[[#Headers],[132kV OHL Tower]])</f>
        <v>0</v>
      </c>
      <c r="BA338" s="176" cm="1">
        <f t="array" ref="BA338">SUMIFS('N1.3_Project_Listing'!$P$16:$P$829, 'N1.3_Project_Listing'!$E$16:$E$829,'N1.3_Project_Listing'!$E338, 'N1.3_Project_Listing'!$A$16:$A$829,ET_Risk_SC_Summation[[#Headers],[275kV Circuit Breaker]])</f>
        <v>0</v>
      </c>
      <c r="BB338" s="176" cm="1">
        <f t="array" ref="BB338">SUMIFS('N1.3_Project_Listing'!$P$16:$P$829, 'N1.3_Project_Listing'!$E$16:$E$829,'N1.3_Project_Listing'!$E338, 'N1.3_Project_Listing'!$A$16:$A$829,ET_Risk_SC_Summation[[#Headers],[275kV Transformer]])</f>
        <v>0</v>
      </c>
      <c r="BC338" s="176" cm="1">
        <f t="array" ref="BC338">SUMIFS('N1.3_Project_Listing'!$P$16:$P$829, 'N1.3_Project_Listing'!$E$16:$E$829,'N1.3_Project_Listing'!$E338, 'N1.3_Project_Listing'!$A$16:$A$829,ET_Risk_SC_Summation[[#Headers],[275kV Reactor]])</f>
        <v>0</v>
      </c>
      <c r="BD338" s="176" cm="1">
        <f t="array" ref="BD338">SUMIFS('N1.3_Project_Listing'!$P$16:$P$829, 'N1.3_Project_Listing'!$E$16:$E$829,'N1.3_Project_Listing'!$E338, 'N1.3_Project_Listing'!$A$16:$A$829,ET_Risk_SC_Summation[[#Headers],[275kV Underground Cable]])</f>
        <v>0</v>
      </c>
      <c r="BE338" s="176" cm="1">
        <f t="array" ref="BE338">SUMIFS('N1.3_Project_Listing'!$P$16:$P$829, 'N1.3_Project_Listing'!$E$16:$E$829,'N1.3_Project_Listing'!$E338, 'N1.3_Project_Listing'!$A$16:$A$829,ET_Risk_SC_Summation[[#Headers],[275kV OHL Conductor]])</f>
        <v>0</v>
      </c>
      <c r="BF338" s="176" cm="1">
        <f t="array" ref="BF338">SUMIFS('N1.3_Project_Listing'!$P$16:$P$829, 'N1.3_Project_Listing'!$E$16:$E$829,'N1.3_Project_Listing'!$E338, 'N1.3_Project_Listing'!$A$16:$A$829,ET_Risk_SC_Summation[[#Headers],[275kV OHL Fittings]])</f>
        <v>0</v>
      </c>
      <c r="BG338" s="176" cm="1">
        <f t="array" ref="BG338">SUMIFS('N1.3_Project_Listing'!$P$16:$P$829, 'N1.3_Project_Listing'!$E$16:$E$829,'N1.3_Project_Listing'!$E338, 'N1.3_Project_Listing'!$A$16:$A$829,ET_Risk_SC_Summation[[#Headers],[275kV OHL Tower]])</f>
        <v>0</v>
      </c>
      <c r="BH338" s="176" cm="1">
        <f t="array" ref="BH338">SUMIFS('N1.3_Project_Listing'!$P$16:$P$829, 'N1.3_Project_Listing'!$E$16:$E$829,'N1.3_Project_Listing'!$E338, 'N1.3_Project_Listing'!$A$16:$A$829,ET_Risk_SC_Summation[[#Headers],[400kV Circuit Breaker]])</f>
        <v>0</v>
      </c>
      <c r="BI338" s="176" cm="1">
        <f t="array" ref="BI338">SUMIFS('N1.3_Project_Listing'!$P$16:$P$829, 'N1.3_Project_Listing'!$E$16:$E$829,'N1.3_Project_Listing'!$E338, 'N1.3_Project_Listing'!$A$16:$A$829,ET_Risk_SC_Summation[[#Headers],[400kV Transformer]])</f>
        <v>0</v>
      </c>
      <c r="BJ338" s="176" cm="1">
        <f t="array" ref="BJ338">SUMIFS('N1.3_Project_Listing'!$P$16:$P$829, 'N1.3_Project_Listing'!$E$16:$E$829,'N1.3_Project_Listing'!$E338, 'N1.3_Project_Listing'!$A$16:$A$829,ET_Risk_SC_Summation[[#Headers],[400kV Reactor]])</f>
        <v>0</v>
      </c>
      <c r="BK338" s="176" cm="1">
        <f t="array" ref="BK338">SUMIFS('N1.3_Project_Listing'!$P$16:$P$829, 'N1.3_Project_Listing'!$E$16:$E$829,'N1.3_Project_Listing'!$E338, 'N1.3_Project_Listing'!$A$16:$A$829,ET_Risk_SC_Summation[[#Headers],[400kV Underground Cable]])</f>
        <v>0</v>
      </c>
      <c r="BL338" s="176" cm="1">
        <f t="array" ref="BL338">SUMIFS('N1.3_Project_Listing'!$P$16:$P$829, 'N1.3_Project_Listing'!$E$16:$E$829,'N1.3_Project_Listing'!$E338, 'N1.3_Project_Listing'!$A$16:$A$829,ET_Risk_SC_Summation[[#Headers],[400kV OHL Conductor]])</f>
        <v>0</v>
      </c>
      <c r="BM338" s="176" cm="1">
        <f t="array" ref="BM338">SUMIFS('N1.3_Project_Listing'!$P$16:$P$829, 'N1.3_Project_Listing'!$E$16:$E$829,'N1.3_Project_Listing'!$E338, 'N1.3_Project_Listing'!$A$16:$A$829,ET_Risk_SC_Summation[[#Headers],[400kV OHL Fittings]])</f>
        <v>0</v>
      </c>
      <c r="BN338" s="176" cm="1">
        <f t="array" ref="BN338">SUMIFS('N1.3_Project_Listing'!$P$16:$P$829, 'N1.3_Project_Listing'!$E$16:$E$829,'N1.3_Project_Listing'!$E338, 'N1.3_Project_Listing'!$A$16:$A$829,ET_Risk_SC_Summation[[#Headers],[400kV OHL Tower]])</f>
        <v>0</v>
      </c>
      <c r="BO338" s="177" t="str">
        <f>IF(SUM(ET_Risk_SC_Summation[[#This Row],[132kV Circuit Breaker]:[400kV OHL Tower]])=0, "n/a", INDEX(ET_Risk_SC_Summation[#Headers],1,MATCH(MAX(ET_Risk_SC_Summation[[#This Row],[132kV Circuit Breaker]:[400kV OHL Tower]]),ET_Risk_SC_Summation[[#This Row],[132kV Circuit Breaker]:[400kV OHL Tower]],0)))</f>
        <v>n/a</v>
      </c>
      <c r="BP338" s="177" t="str">
        <f>IFERROR(INDEX('N0.7_Lookup_References'!$G$77:$G$98,MATCH(ET_Risk_SC_Summation[[#This Row],[Mxx Category]],'N0.7_Lookup_References'!$F$77:$F$98,0)),"")</f>
        <v/>
      </c>
    </row>
    <row r="339" spans="1:68" ht="67.5">
      <c r="A339" s="160" t="str">
        <f>IFERROR(INDEX(N1.2_Intervention_Types[NARM Asset Category],MATCH('N1.3_Project_Listing'!$C339,N1.2_Intervention_Types[Intervention Type ID],0),1),"")</f>
        <v>Services</v>
      </c>
      <c r="B339" s="160" t="str">
        <f>IF($D$2="GD",IFERROR(INDEX(N1.2_Intervention_Types[C&amp;V Asset Category (GD)],MATCH('N1.3_Project_Listing'!$C339,N1.2_Intervention_Types[Intervention Type ID],0),1),""),IFERROR(INDEX(N1.2_Intervention_Types[NARM Asset Category],MATCH('N1.3_Project_Listing'!$C339,N1.2_Intervention_Types[Intervention Type ID],0),1),""))</f>
        <v>Services</v>
      </c>
      <c r="C339" s="67">
        <f>IFERROR(INDEX(N1.2_Intervention_Types[Intervention Type ID],MATCH('N1.3_Project_Listing'!$I339,N1.2_Intervention_Types[Intervention Type],0),1),"")</f>
        <v>5</v>
      </c>
      <c r="D339" s="160" t="str">
        <f>IFERROR(INDEX(N1.2_Intervention_Types[Intervention Category],MATCH('N1.3_Project_Listing'!$C339,N1.2_Intervention_Types[Intervention Type ID],0),1),"")</f>
        <v>Replacement</v>
      </c>
      <c r="E339" s="210" t="s">
        <v>836</v>
      </c>
      <c r="F339" s="236" t="s">
        <v>837</v>
      </c>
      <c r="G339" s="236" t="s">
        <v>181</v>
      </c>
      <c r="H339" s="236" t="s">
        <v>300</v>
      </c>
      <c r="I339" s="151" t="s">
        <v>830</v>
      </c>
      <c r="J339" s="139">
        <v>2030</v>
      </c>
      <c r="K339" s="312">
        <v>391.02652900817526</v>
      </c>
      <c r="L339" s="312">
        <v>391.02652900817526</v>
      </c>
      <c r="M339" s="312">
        <v>0</v>
      </c>
      <c r="N339" s="343">
        <v>6.7502186390418842E-2</v>
      </c>
      <c r="O339" s="343">
        <v>4.5513236809411474E-2</v>
      </c>
      <c r="P339" s="365">
        <v>8.5511007257992642</v>
      </c>
      <c r="Q339" s="63">
        <f t="shared" si="34"/>
        <v>2.1988949581007368E-2</v>
      </c>
      <c r="R339" s="368">
        <f>IF('N1.3_Project_Listing'!$D339="Replacement",SUM('N1.3_Project_Listing'!$K339:$L339)/2,'N1.3_Project_Listing'!$M339)</f>
        <v>391.02652900817526</v>
      </c>
      <c r="S339" s="67" t="str">
        <f>IFERROR(INDEX('N0.7_Lookup_References'!$C$13:$C$72,MATCH($A339,'N0.7_Lookup_References'!$B$13:$B$72,0)),"")</f>
        <v>Number of</v>
      </c>
      <c r="T339" s="338" t="str">
        <f t="shared" si="35"/>
        <v/>
      </c>
      <c r="V339" s="392">
        <v>7.8205305801635054</v>
      </c>
      <c r="W339" s="392">
        <v>0</v>
      </c>
      <c r="X339" s="392">
        <v>0</v>
      </c>
      <c r="Y339" s="392">
        <v>0</v>
      </c>
      <c r="Z339" s="392">
        <v>0</v>
      </c>
      <c r="AA339" s="392">
        <v>0</v>
      </c>
      <c r="AB339" s="392">
        <v>0</v>
      </c>
      <c r="AC339" s="392">
        <v>0</v>
      </c>
      <c r="AD339" s="392">
        <v>0</v>
      </c>
      <c r="AE339" s="392">
        <v>383.20599842801175</v>
      </c>
      <c r="AF339" s="392">
        <v>391.02652900817526</v>
      </c>
      <c r="AG339" s="392">
        <v>0</v>
      </c>
      <c r="AH339" s="392">
        <v>0</v>
      </c>
      <c r="AI339" s="392">
        <v>0</v>
      </c>
      <c r="AJ339" s="392">
        <v>0</v>
      </c>
      <c r="AK339" s="392">
        <v>0</v>
      </c>
      <c r="AL339" s="392">
        <v>0</v>
      </c>
      <c r="AM339" s="392">
        <v>0</v>
      </c>
      <c r="AN339" s="392">
        <v>0</v>
      </c>
      <c r="AO339" s="392">
        <v>0</v>
      </c>
      <c r="AP339" s="63">
        <f t="shared" si="31"/>
        <v>391.02652900817526</v>
      </c>
      <c r="AQ339" s="63">
        <f t="shared" si="32"/>
        <v>391.02652900817526</v>
      </c>
      <c r="AR339" s="63">
        <f t="shared" si="33"/>
        <v>0</v>
      </c>
      <c r="AT339" s="176" cm="1">
        <f t="array" ref="AT339">SUMIFS('N1.3_Project_Listing'!$P$16:$P$829, 'N1.3_Project_Listing'!$E$16:$E$829,'N1.3_Project_Listing'!$E339, 'N1.3_Project_Listing'!$A$16:$A$829,ET_Risk_SC_Summation[[#Headers],[132kV Circuit Breaker]])</f>
        <v>0</v>
      </c>
      <c r="AU339" s="176" cm="1">
        <f t="array" ref="AU339">SUMIFS('N1.3_Project_Listing'!$P$16:$P$829, 'N1.3_Project_Listing'!$E$16:$E$829,'N1.3_Project_Listing'!$E339, 'N1.3_Project_Listing'!$A$16:$A$829,ET_Risk_SC_Summation[[#Headers],[132kV Transformer]])</f>
        <v>0</v>
      </c>
      <c r="AV339" s="176" cm="1">
        <f t="array" ref="AV339">SUMIFS('N1.3_Project_Listing'!$P$16:$P$829, 'N1.3_Project_Listing'!$E$16:$E$829,'N1.3_Project_Listing'!$E339, 'N1.3_Project_Listing'!$A$16:$A$829,ET_Risk_SC_Summation[[#Headers],[132kV Reactor]])</f>
        <v>0</v>
      </c>
      <c r="AW339" s="176" cm="1">
        <f t="array" ref="AW339">SUMIFS('N1.3_Project_Listing'!$P$16:$P$829, 'N1.3_Project_Listing'!$E$16:$E$829,'N1.3_Project_Listing'!$E339, 'N1.3_Project_Listing'!$A$16:$A$829,ET_Risk_SC_Summation[[#Headers],[132kV Underground Cable]])</f>
        <v>0</v>
      </c>
      <c r="AX339" s="176" cm="1">
        <f t="array" ref="AX339">SUMIFS('N1.3_Project_Listing'!$P$16:$P$829, 'N1.3_Project_Listing'!$E$16:$E$829,'N1.3_Project_Listing'!$E339, 'N1.3_Project_Listing'!$A$16:$A$829,ET_Risk_SC_Summation[[#Headers],[132kV OHL Conductor]])</f>
        <v>0</v>
      </c>
      <c r="AY339" s="176" cm="1">
        <f t="array" ref="AY339">SUMIFS('N1.3_Project_Listing'!$P$16:$P$829, 'N1.3_Project_Listing'!$E$16:$E$829,'N1.3_Project_Listing'!$E339, 'N1.3_Project_Listing'!$A$16:$A$829,ET_Risk_SC_Summation[[#Headers],[132kV OHL Fittings]])</f>
        <v>0</v>
      </c>
      <c r="AZ339" s="176" cm="1">
        <f t="array" ref="AZ339">SUMIFS('N1.3_Project_Listing'!$P$16:$P$829, 'N1.3_Project_Listing'!$E$16:$E$829,'N1.3_Project_Listing'!$E339, 'N1.3_Project_Listing'!$A$16:$A$829,ET_Risk_SC_Summation[[#Headers],[132kV OHL Tower]])</f>
        <v>0</v>
      </c>
      <c r="BA339" s="176" cm="1">
        <f t="array" ref="BA339">SUMIFS('N1.3_Project_Listing'!$P$16:$P$829, 'N1.3_Project_Listing'!$E$16:$E$829,'N1.3_Project_Listing'!$E339, 'N1.3_Project_Listing'!$A$16:$A$829,ET_Risk_SC_Summation[[#Headers],[275kV Circuit Breaker]])</f>
        <v>0</v>
      </c>
      <c r="BB339" s="176" cm="1">
        <f t="array" ref="BB339">SUMIFS('N1.3_Project_Listing'!$P$16:$P$829, 'N1.3_Project_Listing'!$E$16:$E$829,'N1.3_Project_Listing'!$E339, 'N1.3_Project_Listing'!$A$16:$A$829,ET_Risk_SC_Summation[[#Headers],[275kV Transformer]])</f>
        <v>0</v>
      </c>
      <c r="BC339" s="176" cm="1">
        <f t="array" ref="BC339">SUMIFS('N1.3_Project_Listing'!$P$16:$P$829, 'N1.3_Project_Listing'!$E$16:$E$829,'N1.3_Project_Listing'!$E339, 'N1.3_Project_Listing'!$A$16:$A$829,ET_Risk_SC_Summation[[#Headers],[275kV Reactor]])</f>
        <v>0</v>
      </c>
      <c r="BD339" s="176" cm="1">
        <f t="array" ref="BD339">SUMIFS('N1.3_Project_Listing'!$P$16:$P$829, 'N1.3_Project_Listing'!$E$16:$E$829,'N1.3_Project_Listing'!$E339, 'N1.3_Project_Listing'!$A$16:$A$829,ET_Risk_SC_Summation[[#Headers],[275kV Underground Cable]])</f>
        <v>0</v>
      </c>
      <c r="BE339" s="176" cm="1">
        <f t="array" ref="BE339">SUMIFS('N1.3_Project_Listing'!$P$16:$P$829, 'N1.3_Project_Listing'!$E$16:$E$829,'N1.3_Project_Listing'!$E339, 'N1.3_Project_Listing'!$A$16:$A$829,ET_Risk_SC_Summation[[#Headers],[275kV OHL Conductor]])</f>
        <v>0</v>
      </c>
      <c r="BF339" s="176" cm="1">
        <f t="array" ref="BF339">SUMIFS('N1.3_Project_Listing'!$P$16:$P$829, 'N1.3_Project_Listing'!$E$16:$E$829,'N1.3_Project_Listing'!$E339, 'N1.3_Project_Listing'!$A$16:$A$829,ET_Risk_SC_Summation[[#Headers],[275kV OHL Fittings]])</f>
        <v>0</v>
      </c>
      <c r="BG339" s="176" cm="1">
        <f t="array" ref="BG339">SUMIFS('N1.3_Project_Listing'!$P$16:$P$829, 'N1.3_Project_Listing'!$E$16:$E$829,'N1.3_Project_Listing'!$E339, 'N1.3_Project_Listing'!$A$16:$A$829,ET_Risk_SC_Summation[[#Headers],[275kV OHL Tower]])</f>
        <v>0</v>
      </c>
      <c r="BH339" s="176" cm="1">
        <f t="array" ref="BH339">SUMIFS('N1.3_Project_Listing'!$P$16:$P$829, 'N1.3_Project_Listing'!$E$16:$E$829,'N1.3_Project_Listing'!$E339, 'N1.3_Project_Listing'!$A$16:$A$829,ET_Risk_SC_Summation[[#Headers],[400kV Circuit Breaker]])</f>
        <v>0</v>
      </c>
      <c r="BI339" s="176" cm="1">
        <f t="array" ref="BI339">SUMIFS('N1.3_Project_Listing'!$P$16:$P$829, 'N1.3_Project_Listing'!$E$16:$E$829,'N1.3_Project_Listing'!$E339, 'N1.3_Project_Listing'!$A$16:$A$829,ET_Risk_SC_Summation[[#Headers],[400kV Transformer]])</f>
        <v>0</v>
      </c>
      <c r="BJ339" s="176" cm="1">
        <f t="array" ref="BJ339">SUMIFS('N1.3_Project_Listing'!$P$16:$P$829, 'N1.3_Project_Listing'!$E$16:$E$829,'N1.3_Project_Listing'!$E339, 'N1.3_Project_Listing'!$A$16:$A$829,ET_Risk_SC_Summation[[#Headers],[400kV Reactor]])</f>
        <v>0</v>
      </c>
      <c r="BK339" s="176" cm="1">
        <f t="array" ref="BK339">SUMIFS('N1.3_Project_Listing'!$P$16:$P$829, 'N1.3_Project_Listing'!$E$16:$E$829,'N1.3_Project_Listing'!$E339, 'N1.3_Project_Listing'!$A$16:$A$829,ET_Risk_SC_Summation[[#Headers],[400kV Underground Cable]])</f>
        <v>0</v>
      </c>
      <c r="BL339" s="176" cm="1">
        <f t="array" ref="BL339">SUMIFS('N1.3_Project_Listing'!$P$16:$P$829, 'N1.3_Project_Listing'!$E$16:$E$829,'N1.3_Project_Listing'!$E339, 'N1.3_Project_Listing'!$A$16:$A$829,ET_Risk_SC_Summation[[#Headers],[400kV OHL Conductor]])</f>
        <v>0</v>
      </c>
      <c r="BM339" s="176" cm="1">
        <f t="array" ref="BM339">SUMIFS('N1.3_Project_Listing'!$P$16:$P$829, 'N1.3_Project_Listing'!$E$16:$E$829,'N1.3_Project_Listing'!$E339, 'N1.3_Project_Listing'!$A$16:$A$829,ET_Risk_SC_Summation[[#Headers],[400kV OHL Fittings]])</f>
        <v>0</v>
      </c>
      <c r="BN339" s="176" cm="1">
        <f t="array" ref="BN339">SUMIFS('N1.3_Project_Listing'!$P$16:$P$829, 'N1.3_Project_Listing'!$E$16:$E$829,'N1.3_Project_Listing'!$E339, 'N1.3_Project_Listing'!$A$16:$A$829,ET_Risk_SC_Summation[[#Headers],[400kV OHL Tower]])</f>
        <v>0</v>
      </c>
      <c r="BO339" s="177" t="str">
        <f>IF(SUM(ET_Risk_SC_Summation[[#This Row],[132kV Circuit Breaker]:[400kV OHL Tower]])=0, "n/a", INDEX(ET_Risk_SC_Summation[#Headers],1,MATCH(MAX(ET_Risk_SC_Summation[[#This Row],[132kV Circuit Breaker]:[400kV OHL Tower]]),ET_Risk_SC_Summation[[#This Row],[132kV Circuit Breaker]:[400kV OHL Tower]],0)))</f>
        <v>n/a</v>
      </c>
      <c r="BP339" s="177" t="str">
        <f>IFERROR(INDEX('N0.7_Lookup_References'!$G$77:$G$98,MATCH(ET_Risk_SC_Summation[[#This Row],[Mxx Category]],'N0.7_Lookup_References'!$F$77:$F$98,0)),"")</f>
        <v/>
      </c>
    </row>
    <row r="340" spans="1:68" ht="67.5">
      <c r="A340" s="160" t="str">
        <f>IFERROR(INDEX(N1.2_Intervention_Types[NARM Asset Category],MATCH('N1.3_Project_Listing'!$C340,N1.2_Intervention_Types[Intervention Type ID],0),1),"")</f>
        <v>Services</v>
      </c>
      <c r="B340" s="160" t="str">
        <f>IF($D$2="GD",IFERROR(INDEX(N1.2_Intervention_Types[C&amp;V Asset Category (GD)],MATCH('N1.3_Project_Listing'!$C340,N1.2_Intervention_Types[Intervention Type ID],0),1),""),IFERROR(INDEX(N1.2_Intervention_Types[NARM Asset Category],MATCH('N1.3_Project_Listing'!$C340,N1.2_Intervention_Types[Intervention Type ID],0),1),""))</f>
        <v>Services</v>
      </c>
      <c r="C340" s="67">
        <f>IFERROR(INDEX(N1.2_Intervention_Types[Intervention Type ID],MATCH('N1.3_Project_Listing'!$I340,N1.2_Intervention_Types[Intervention Type],0),1),"")</f>
        <v>5</v>
      </c>
      <c r="D340" s="160" t="str">
        <f>IFERROR(INDEX(N1.2_Intervention_Types[Intervention Category],MATCH('N1.3_Project_Listing'!$C340,N1.2_Intervention_Types[Intervention Type ID],0),1),"")</f>
        <v>Replacement</v>
      </c>
      <c r="E340" s="210" t="s">
        <v>836</v>
      </c>
      <c r="F340" s="236" t="s">
        <v>837</v>
      </c>
      <c r="G340" s="236" t="s">
        <v>181</v>
      </c>
      <c r="H340" s="236" t="s">
        <v>300</v>
      </c>
      <c r="I340" s="151" t="s">
        <v>830</v>
      </c>
      <c r="J340" s="139">
        <v>2031</v>
      </c>
      <c r="K340" s="312">
        <v>391.02652900817526</v>
      </c>
      <c r="L340" s="312">
        <v>391.02652900817526</v>
      </c>
      <c r="M340" s="312">
        <v>0</v>
      </c>
      <c r="N340" s="343">
        <v>6.7502186390418842E-2</v>
      </c>
      <c r="O340" s="343">
        <v>4.5513236809411474E-2</v>
      </c>
      <c r="P340" s="365">
        <v>8.5511007257992642</v>
      </c>
      <c r="Q340" s="63">
        <f t="shared" si="34"/>
        <v>2.1988949581007368E-2</v>
      </c>
      <c r="R340" s="368">
        <f>IF('N1.3_Project_Listing'!$D340="Replacement",SUM('N1.3_Project_Listing'!$K340:$L340)/2,'N1.3_Project_Listing'!$M340)</f>
        <v>391.02652900817526</v>
      </c>
      <c r="S340" s="67" t="str">
        <f>IFERROR(INDEX('N0.7_Lookup_References'!$C$13:$C$72,MATCH($A340,'N0.7_Lookup_References'!$B$13:$B$72,0)),"")</f>
        <v>Number of</v>
      </c>
      <c r="T340" s="338" t="str">
        <f t="shared" si="35"/>
        <v/>
      </c>
      <c r="V340" s="392">
        <v>7.8205305801635054</v>
      </c>
      <c r="W340" s="392">
        <v>0</v>
      </c>
      <c r="X340" s="392">
        <v>0</v>
      </c>
      <c r="Y340" s="392">
        <v>0</v>
      </c>
      <c r="Z340" s="392">
        <v>0</v>
      </c>
      <c r="AA340" s="392">
        <v>0</v>
      </c>
      <c r="AB340" s="392">
        <v>0</v>
      </c>
      <c r="AC340" s="392">
        <v>0</v>
      </c>
      <c r="AD340" s="392">
        <v>0</v>
      </c>
      <c r="AE340" s="392">
        <v>383.20599842801175</v>
      </c>
      <c r="AF340" s="392">
        <v>391.02652900817526</v>
      </c>
      <c r="AG340" s="392">
        <v>0</v>
      </c>
      <c r="AH340" s="392">
        <v>0</v>
      </c>
      <c r="AI340" s="392">
        <v>0</v>
      </c>
      <c r="AJ340" s="392">
        <v>0</v>
      </c>
      <c r="AK340" s="392">
        <v>0</v>
      </c>
      <c r="AL340" s="392">
        <v>0</v>
      </c>
      <c r="AM340" s="392">
        <v>0</v>
      </c>
      <c r="AN340" s="392">
        <v>0</v>
      </c>
      <c r="AO340" s="392">
        <v>0</v>
      </c>
      <c r="AP340" s="63">
        <f t="shared" si="31"/>
        <v>391.02652900817526</v>
      </c>
      <c r="AQ340" s="63">
        <f t="shared" si="32"/>
        <v>391.02652900817526</v>
      </c>
      <c r="AR340" s="63">
        <f t="shared" si="33"/>
        <v>0</v>
      </c>
      <c r="AT340" s="176" cm="1">
        <f t="array" ref="AT340">SUMIFS('N1.3_Project_Listing'!$P$16:$P$829, 'N1.3_Project_Listing'!$E$16:$E$829,'N1.3_Project_Listing'!$E340, 'N1.3_Project_Listing'!$A$16:$A$829,ET_Risk_SC_Summation[[#Headers],[132kV Circuit Breaker]])</f>
        <v>0</v>
      </c>
      <c r="AU340" s="176" cm="1">
        <f t="array" ref="AU340">SUMIFS('N1.3_Project_Listing'!$P$16:$P$829, 'N1.3_Project_Listing'!$E$16:$E$829,'N1.3_Project_Listing'!$E340, 'N1.3_Project_Listing'!$A$16:$A$829,ET_Risk_SC_Summation[[#Headers],[132kV Transformer]])</f>
        <v>0</v>
      </c>
      <c r="AV340" s="176" cm="1">
        <f t="array" ref="AV340">SUMIFS('N1.3_Project_Listing'!$P$16:$P$829, 'N1.3_Project_Listing'!$E$16:$E$829,'N1.3_Project_Listing'!$E340, 'N1.3_Project_Listing'!$A$16:$A$829,ET_Risk_SC_Summation[[#Headers],[132kV Reactor]])</f>
        <v>0</v>
      </c>
      <c r="AW340" s="176" cm="1">
        <f t="array" ref="AW340">SUMIFS('N1.3_Project_Listing'!$P$16:$P$829, 'N1.3_Project_Listing'!$E$16:$E$829,'N1.3_Project_Listing'!$E340, 'N1.3_Project_Listing'!$A$16:$A$829,ET_Risk_SC_Summation[[#Headers],[132kV Underground Cable]])</f>
        <v>0</v>
      </c>
      <c r="AX340" s="176" cm="1">
        <f t="array" ref="AX340">SUMIFS('N1.3_Project_Listing'!$P$16:$P$829, 'N1.3_Project_Listing'!$E$16:$E$829,'N1.3_Project_Listing'!$E340, 'N1.3_Project_Listing'!$A$16:$A$829,ET_Risk_SC_Summation[[#Headers],[132kV OHL Conductor]])</f>
        <v>0</v>
      </c>
      <c r="AY340" s="176" cm="1">
        <f t="array" ref="AY340">SUMIFS('N1.3_Project_Listing'!$P$16:$P$829, 'N1.3_Project_Listing'!$E$16:$E$829,'N1.3_Project_Listing'!$E340, 'N1.3_Project_Listing'!$A$16:$A$829,ET_Risk_SC_Summation[[#Headers],[132kV OHL Fittings]])</f>
        <v>0</v>
      </c>
      <c r="AZ340" s="176" cm="1">
        <f t="array" ref="AZ340">SUMIFS('N1.3_Project_Listing'!$P$16:$P$829, 'N1.3_Project_Listing'!$E$16:$E$829,'N1.3_Project_Listing'!$E340, 'N1.3_Project_Listing'!$A$16:$A$829,ET_Risk_SC_Summation[[#Headers],[132kV OHL Tower]])</f>
        <v>0</v>
      </c>
      <c r="BA340" s="176" cm="1">
        <f t="array" ref="BA340">SUMIFS('N1.3_Project_Listing'!$P$16:$P$829, 'N1.3_Project_Listing'!$E$16:$E$829,'N1.3_Project_Listing'!$E340, 'N1.3_Project_Listing'!$A$16:$A$829,ET_Risk_SC_Summation[[#Headers],[275kV Circuit Breaker]])</f>
        <v>0</v>
      </c>
      <c r="BB340" s="176" cm="1">
        <f t="array" ref="BB340">SUMIFS('N1.3_Project_Listing'!$P$16:$P$829, 'N1.3_Project_Listing'!$E$16:$E$829,'N1.3_Project_Listing'!$E340, 'N1.3_Project_Listing'!$A$16:$A$829,ET_Risk_SC_Summation[[#Headers],[275kV Transformer]])</f>
        <v>0</v>
      </c>
      <c r="BC340" s="176" cm="1">
        <f t="array" ref="BC340">SUMIFS('N1.3_Project_Listing'!$P$16:$P$829, 'N1.3_Project_Listing'!$E$16:$E$829,'N1.3_Project_Listing'!$E340, 'N1.3_Project_Listing'!$A$16:$A$829,ET_Risk_SC_Summation[[#Headers],[275kV Reactor]])</f>
        <v>0</v>
      </c>
      <c r="BD340" s="176" cm="1">
        <f t="array" ref="BD340">SUMIFS('N1.3_Project_Listing'!$P$16:$P$829, 'N1.3_Project_Listing'!$E$16:$E$829,'N1.3_Project_Listing'!$E340, 'N1.3_Project_Listing'!$A$16:$A$829,ET_Risk_SC_Summation[[#Headers],[275kV Underground Cable]])</f>
        <v>0</v>
      </c>
      <c r="BE340" s="176" cm="1">
        <f t="array" ref="BE340">SUMIFS('N1.3_Project_Listing'!$P$16:$P$829, 'N1.3_Project_Listing'!$E$16:$E$829,'N1.3_Project_Listing'!$E340, 'N1.3_Project_Listing'!$A$16:$A$829,ET_Risk_SC_Summation[[#Headers],[275kV OHL Conductor]])</f>
        <v>0</v>
      </c>
      <c r="BF340" s="176" cm="1">
        <f t="array" ref="BF340">SUMIFS('N1.3_Project_Listing'!$P$16:$P$829, 'N1.3_Project_Listing'!$E$16:$E$829,'N1.3_Project_Listing'!$E340, 'N1.3_Project_Listing'!$A$16:$A$829,ET_Risk_SC_Summation[[#Headers],[275kV OHL Fittings]])</f>
        <v>0</v>
      </c>
      <c r="BG340" s="176" cm="1">
        <f t="array" ref="BG340">SUMIFS('N1.3_Project_Listing'!$P$16:$P$829, 'N1.3_Project_Listing'!$E$16:$E$829,'N1.3_Project_Listing'!$E340, 'N1.3_Project_Listing'!$A$16:$A$829,ET_Risk_SC_Summation[[#Headers],[275kV OHL Tower]])</f>
        <v>0</v>
      </c>
      <c r="BH340" s="176" cm="1">
        <f t="array" ref="BH340">SUMIFS('N1.3_Project_Listing'!$P$16:$P$829, 'N1.3_Project_Listing'!$E$16:$E$829,'N1.3_Project_Listing'!$E340, 'N1.3_Project_Listing'!$A$16:$A$829,ET_Risk_SC_Summation[[#Headers],[400kV Circuit Breaker]])</f>
        <v>0</v>
      </c>
      <c r="BI340" s="176" cm="1">
        <f t="array" ref="BI340">SUMIFS('N1.3_Project_Listing'!$P$16:$P$829, 'N1.3_Project_Listing'!$E$16:$E$829,'N1.3_Project_Listing'!$E340, 'N1.3_Project_Listing'!$A$16:$A$829,ET_Risk_SC_Summation[[#Headers],[400kV Transformer]])</f>
        <v>0</v>
      </c>
      <c r="BJ340" s="176" cm="1">
        <f t="array" ref="BJ340">SUMIFS('N1.3_Project_Listing'!$P$16:$P$829, 'N1.3_Project_Listing'!$E$16:$E$829,'N1.3_Project_Listing'!$E340, 'N1.3_Project_Listing'!$A$16:$A$829,ET_Risk_SC_Summation[[#Headers],[400kV Reactor]])</f>
        <v>0</v>
      </c>
      <c r="BK340" s="176" cm="1">
        <f t="array" ref="BK340">SUMIFS('N1.3_Project_Listing'!$P$16:$P$829, 'N1.3_Project_Listing'!$E$16:$E$829,'N1.3_Project_Listing'!$E340, 'N1.3_Project_Listing'!$A$16:$A$829,ET_Risk_SC_Summation[[#Headers],[400kV Underground Cable]])</f>
        <v>0</v>
      </c>
      <c r="BL340" s="176" cm="1">
        <f t="array" ref="BL340">SUMIFS('N1.3_Project_Listing'!$P$16:$P$829, 'N1.3_Project_Listing'!$E$16:$E$829,'N1.3_Project_Listing'!$E340, 'N1.3_Project_Listing'!$A$16:$A$829,ET_Risk_SC_Summation[[#Headers],[400kV OHL Conductor]])</f>
        <v>0</v>
      </c>
      <c r="BM340" s="176" cm="1">
        <f t="array" ref="BM340">SUMIFS('N1.3_Project_Listing'!$P$16:$P$829, 'N1.3_Project_Listing'!$E$16:$E$829,'N1.3_Project_Listing'!$E340, 'N1.3_Project_Listing'!$A$16:$A$829,ET_Risk_SC_Summation[[#Headers],[400kV OHL Fittings]])</f>
        <v>0</v>
      </c>
      <c r="BN340" s="176" cm="1">
        <f t="array" ref="BN340">SUMIFS('N1.3_Project_Listing'!$P$16:$P$829, 'N1.3_Project_Listing'!$E$16:$E$829,'N1.3_Project_Listing'!$E340, 'N1.3_Project_Listing'!$A$16:$A$829,ET_Risk_SC_Summation[[#Headers],[400kV OHL Tower]])</f>
        <v>0</v>
      </c>
      <c r="BO340" s="177" t="str">
        <f>IF(SUM(ET_Risk_SC_Summation[[#This Row],[132kV Circuit Breaker]:[400kV OHL Tower]])=0, "n/a", INDEX(ET_Risk_SC_Summation[#Headers],1,MATCH(MAX(ET_Risk_SC_Summation[[#This Row],[132kV Circuit Breaker]:[400kV OHL Tower]]),ET_Risk_SC_Summation[[#This Row],[132kV Circuit Breaker]:[400kV OHL Tower]],0)))</f>
        <v>n/a</v>
      </c>
      <c r="BP340" s="177" t="str">
        <f>IFERROR(INDEX('N0.7_Lookup_References'!$G$77:$G$98,MATCH(ET_Risk_SC_Summation[[#This Row],[Mxx Category]],'N0.7_Lookup_References'!$F$77:$F$98,0)),"")</f>
        <v/>
      </c>
    </row>
    <row r="341" spans="1:68" ht="67.5">
      <c r="A341" s="160" t="str">
        <f>IFERROR(INDEX(N1.2_Intervention_Types[NARM Asset Category],MATCH('N1.3_Project_Listing'!$C341,N1.2_Intervention_Types[Intervention Type ID],0),1),"")</f>
        <v>Services</v>
      </c>
      <c r="B341" s="160" t="str">
        <f>IF($D$2="GD",IFERROR(INDEX(N1.2_Intervention_Types[C&amp;V Asset Category (GD)],MATCH('N1.3_Project_Listing'!$C341,N1.2_Intervention_Types[Intervention Type ID],0),1),""),IFERROR(INDEX(N1.2_Intervention_Types[NARM Asset Category],MATCH('N1.3_Project_Listing'!$C341,N1.2_Intervention_Types[Intervention Type ID],0),1),""))</f>
        <v>Services</v>
      </c>
      <c r="C341" s="67">
        <f>IFERROR(INDEX(N1.2_Intervention_Types[Intervention Type ID],MATCH('N1.3_Project_Listing'!$I341,N1.2_Intervention_Types[Intervention Type],0),1),"")</f>
        <v>5</v>
      </c>
      <c r="D341" s="160" t="str">
        <f>IFERROR(INDEX(N1.2_Intervention_Types[Intervention Category],MATCH('N1.3_Project_Listing'!$C341,N1.2_Intervention_Types[Intervention Type ID],0),1),"")</f>
        <v>Replacement</v>
      </c>
      <c r="E341" s="210" t="s">
        <v>838</v>
      </c>
      <c r="F341" s="236" t="s">
        <v>839</v>
      </c>
      <c r="G341" s="236" t="s">
        <v>181</v>
      </c>
      <c r="H341" s="236" t="s">
        <v>300</v>
      </c>
      <c r="I341" s="151" t="s">
        <v>830</v>
      </c>
      <c r="J341" s="139">
        <v>2027</v>
      </c>
      <c r="K341" s="312">
        <v>1.5501521667508893</v>
      </c>
      <c r="L341" s="312">
        <v>1.5501521667508893</v>
      </c>
      <c r="M341" s="312">
        <v>0</v>
      </c>
      <c r="N341" s="343">
        <v>3.3718098242445973E-4</v>
      </c>
      <c r="O341" s="343">
        <v>3.1492940951228176E-4</v>
      </c>
      <c r="P341" s="365">
        <v>3.0055312892405251E-2</v>
      </c>
      <c r="Q341" s="63">
        <f t="shared" si="34"/>
        <v>2.2251572912177972E-5</v>
      </c>
      <c r="R341" s="368">
        <f>IF('N1.3_Project_Listing'!$D341="Replacement",SUM('N1.3_Project_Listing'!$K341:$L341)/2,'N1.3_Project_Listing'!$M341)</f>
        <v>1.5501521667508893</v>
      </c>
      <c r="S341" s="67" t="str">
        <f>IFERROR(INDEX('N0.7_Lookup_References'!$C$13:$C$72,MATCH($A341,'N0.7_Lookup_References'!$B$13:$B$72,0)),"")</f>
        <v>Number of</v>
      </c>
      <c r="T341" s="338" t="str">
        <f t="shared" si="35"/>
        <v/>
      </c>
      <c r="V341" s="392">
        <v>0.15536754410861886</v>
      </c>
      <c r="W341" s="392">
        <v>0</v>
      </c>
      <c r="X341" s="392">
        <v>0</v>
      </c>
      <c r="Y341" s="392">
        <v>0</v>
      </c>
      <c r="Z341" s="392">
        <v>0</v>
      </c>
      <c r="AA341" s="392">
        <v>0</v>
      </c>
      <c r="AB341" s="392">
        <v>0</v>
      </c>
      <c r="AC341" s="392">
        <v>0</v>
      </c>
      <c r="AD341" s="392">
        <v>0</v>
      </c>
      <c r="AE341" s="392">
        <v>1.3947846226422704</v>
      </c>
      <c r="AF341" s="392">
        <v>1.5501521667508893</v>
      </c>
      <c r="AG341" s="392">
        <v>0</v>
      </c>
      <c r="AH341" s="392">
        <v>0</v>
      </c>
      <c r="AI341" s="392">
        <v>0</v>
      </c>
      <c r="AJ341" s="392">
        <v>0</v>
      </c>
      <c r="AK341" s="392">
        <v>0</v>
      </c>
      <c r="AL341" s="392">
        <v>0</v>
      </c>
      <c r="AM341" s="392">
        <v>0</v>
      </c>
      <c r="AN341" s="392">
        <v>0</v>
      </c>
      <c r="AO341" s="392">
        <v>0</v>
      </c>
      <c r="AP341" s="63">
        <f t="shared" si="31"/>
        <v>1.5501521667508893</v>
      </c>
      <c r="AQ341" s="63">
        <f t="shared" si="32"/>
        <v>1.5501521667508893</v>
      </c>
      <c r="AR341" s="63">
        <f t="shared" si="33"/>
        <v>0</v>
      </c>
      <c r="AT341" s="176" cm="1">
        <f t="array" ref="AT341">SUMIFS('N1.3_Project_Listing'!$P$16:$P$829, 'N1.3_Project_Listing'!$E$16:$E$829,'N1.3_Project_Listing'!$E341, 'N1.3_Project_Listing'!$A$16:$A$829,ET_Risk_SC_Summation[[#Headers],[132kV Circuit Breaker]])</f>
        <v>0</v>
      </c>
      <c r="AU341" s="176" cm="1">
        <f t="array" ref="AU341">SUMIFS('N1.3_Project_Listing'!$P$16:$P$829, 'N1.3_Project_Listing'!$E$16:$E$829,'N1.3_Project_Listing'!$E341, 'N1.3_Project_Listing'!$A$16:$A$829,ET_Risk_SC_Summation[[#Headers],[132kV Transformer]])</f>
        <v>0</v>
      </c>
      <c r="AV341" s="176" cm="1">
        <f t="array" ref="AV341">SUMIFS('N1.3_Project_Listing'!$P$16:$P$829, 'N1.3_Project_Listing'!$E$16:$E$829,'N1.3_Project_Listing'!$E341, 'N1.3_Project_Listing'!$A$16:$A$829,ET_Risk_SC_Summation[[#Headers],[132kV Reactor]])</f>
        <v>0</v>
      </c>
      <c r="AW341" s="176" cm="1">
        <f t="array" ref="AW341">SUMIFS('N1.3_Project_Listing'!$P$16:$P$829, 'N1.3_Project_Listing'!$E$16:$E$829,'N1.3_Project_Listing'!$E341, 'N1.3_Project_Listing'!$A$16:$A$829,ET_Risk_SC_Summation[[#Headers],[132kV Underground Cable]])</f>
        <v>0</v>
      </c>
      <c r="AX341" s="176" cm="1">
        <f t="array" ref="AX341">SUMIFS('N1.3_Project_Listing'!$P$16:$P$829, 'N1.3_Project_Listing'!$E$16:$E$829,'N1.3_Project_Listing'!$E341, 'N1.3_Project_Listing'!$A$16:$A$829,ET_Risk_SC_Summation[[#Headers],[132kV OHL Conductor]])</f>
        <v>0</v>
      </c>
      <c r="AY341" s="176" cm="1">
        <f t="array" ref="AY341">SUMIFS('N1.3_Project_Listing'!$P$16:$P$829, 'N1.3_Project_Listing'!$E$16:$E$829,'N1.3_Project_Listing'!$E341, 'N1.3_Project_Listing'!$A$16:$A$829,ET_Risk_SC_Summation[[#Headers],[132kV OHL Fittings]])</f>
        <v>0</v>
      </c>
      <c r="AZ341" s="176" cm="1">
        <f t="array" ref="AZ341">SUMIFS('N1.3_Project_Listing'!$P$16:$P$829, 'N1.3_Project_Listing'!$E$16:$E$829,'N1.3_Project_Listing'!$E341, 'N1.3_Project_Listing'!$A$16:$A$829,ET_Risk_SC_Summation[[#Headers],[132kV OHL Tower]])</f>
        <v>0</v>
      </c>
      <c r="BA341" s="176" cm="1">
        <f t="array" ref="BA341">SUMIFS('N1.3_Project_Listing'!$P$16:$P$829, 'N1.3_Project_Listing'!$E$16:$E$829,'N1.3_Project_Listing'!$E341, 'N1.3_Project_Listing'!$A$16:$A$829,ET_Risk_SC_Summation[[#Headers],[275kV Circuit Breaker]])</f>
        <v>0</v>
      </c>
      <c r="BB341" s="176" cm="1">
        <f t="array" ref="BB341">SUMIFS('N1.3_Project_Listing'!$P$16:$P$829, 'N1.3_Project_Listing'!$E$16:$E$829,'N1.3_Project_Listing'!$E341, 'N1.3_Project_Listing'!$A$16:$A$829,ET_Risk_SC_Summation[[#Headers],[275kV Transformer]])</f>
        <v>0</v>
      </c>
      <c r="BC341" s="176" cm="1">
        <f t="array" ref="BC341">SUMIFS('N1.3_Project_Listing'!$P$16:$P$829, 'N1.3_Project_Listing'!$E$16:$E$829,'N1.3_Project_Listing'!$E341, 'N1.3_Project_Listing'!$A$16:$A$829,ET_Risk_SC_Summation[[#Headers],[275kV Reactor]])</f>
        <v>0</v>
      </c>
      <c r="BD341" s="176" cm="1">
        <f t="array" ref="BD341">SUMIFS('N1.3_Project_Listing'!$P$16:$P$829, 'N1.3_Project_Listing'!$E$16:$E$829,'N1.3_Project_Listing'!$E341, 'N1.3_Project_Listing'!$A$16:$A$829,ET_Risk_SC_Summation[[#Headers],[275kV Underground Cable]])</f>
        <v>0</v>
      </c>
      <c r="BE341" s="176" cm="1">
        <f t="array" ref="BE341">SUMIFS('N1.3_Project_Listing'!$P$16:$P$829, 'N1.3_Project_Listing'!$E$16:$E$829,'N1.3_Project_Listing'!$E341, 'N1.3_Project_Listing'!$A$16:$A$829,ET_Risk_SC_Summation[[#Headers],[275kV OHL Conductor]])</f>
        <v>0</v>
      </c>
      <c r="BF341" s="176" cm="1">
        <f t="array" ref="BF341">SUMIFS('N1.3_Project_Listing'!$P$16:$P$829, 'N1.3_Project_Listing'!$E$16:$E$829,'N1.3_Project_Listing'!$E341, 'N1.3_Project_Listing'!$A$16:$A$829,ET_Risk_SC_Summation[[#Headers],[275kV OHL Fittings]])</f>
        <v>0</v>
      </c>
      <c r="BG341" s="176" cm="1">
        <f t="array" ref="BG341">SUMIFS('N1.3_Project_Listing'!$P$16:$P$829, 'N1.3_Project_Listing'!$E$16:$E$829,'N1.3_Project_Listing'!$E341, 'N1.3_Project_Listing'!$A$16:$A$829,ET_Risk_SC_Summation[[#Headers],[275kV OHL Tower]])</f>
        <v>0</v>
      </c>
      <c r="BH341" s="176" cm="1">
        <f t="array" ref="BH341">SUMIFS('N1.3_Project_Listing'!$P$16:$P$829, 'N1.3_Project_Listing'!$E$16:$E$829,'N1.3_Project_Listing'!$E341, 'N1.3_Project_Listing'!$A$16:$A$829,ET_Risk_SC_Summation[[#Headers],[400kV Circuit Breaker]])</f>
        <v>0</v>
      </c>
      <c r="BI341" s="176" cm="1">
        <f t="array" ref="BI341">SUMIFS('N1.3_Project_Listing'!$P$16:$P$829, 'N1.3_Project_Listing'!$E$16:$E$829,'N1.3_Project_Listing'!$E341, 'N1.3_Project_Listing'!$A$16:$A$829,ET_Risk_SC_Summation[[#Headers],[400kV Transformer]])</f>
        <v>0</v>
      </c>
      <c r="BJ341" s="176" cm="1">
        <f t="array" ref="BJ341">SUMIFS('N1.3_Project_Listing'!$P$16:$P$829, 'N1.3_Project_Listing'!$E$16:$E$829,'N1.3_Project_Listing'!$E341, 'N1.3_Project_Listing'!$A$16:$A$829,ET_Risk_SC_Summation[[#Headers],[400kV Reactor]])</f>
        <v>0</v>
      </c>
      <c r="BK341" s="176" cm="1">
        <f t="array" ref="BK341">SUMIFS('N1.3_Project_Listing'!$P$16:$P$829, 'N1.3_Project_Listing'!$E$16:$E$829,'N1.3_Project_Listing'!$E341, 'N1.3_Project_Listing'!$A$16:$A$829,ET_Risk_SC_Summation[[#Headers],[400kV Underground Cable]])</f>
        <v>0</v>
      </c>
      <c r="BL341" s="176" cm="1">
        <f t="array" ref="BL341">SUMIFS('N1.3_Project_Listing'!$P$16:$P$829, 'N1.3_Project_Listing'!$E$16:$E$829,'N1.3_Project_Listing'!$E341, 'N1.3_Project_Listing'!$A$16:$A$829,ET_Risk_SC_Summation[[#Headers],[400kV OHL Conductor]])</f>
        <v>0</v>
      </c>
      <c r="BM341" s="176" cm="1">
        <f t="array" ref="BM341">SUMIFS('N1.3_Project_Listing'!$P$16:$P$829, 'N1.3_Project_Listing'!$E$16:$E$829,'N1.3_Project_Listing'!$E341, 'N1.3_Project_Listing'!$A$16:$A$829,ET_Risk_SC_Summation[[#Headers],[400kV OHL Fittings]])</f>
        <v>0</v>
      </c>
      <c r="BN341" s="176" cm="1">
        <f t="array" ref="BN341">SUMIFS('N1.3_Project_Listing'!$P$16:$P$829, 'N1.3_Project_Listing'!$E$16:$E$829,'N1.3_Project_Listing'!$E341, 'N1.3_Project_Listing'!$A$16:$A$829,ET_Risk_SC_Summation[[#Headers],[400kV OHL Tower]])</f>
        <v>0</v>
      </c>
      <c r="BO341" s="177" t="str">
        <f>IF(SUM(ET_Risk_SC_Summation[[#This Row],[132kV Circuit Breaker]:[400kV OHL Tower]])=0, "n/a", INDEX(ET_Risk_SC_Summation[#Headers],1,MATCH(MAX(ET_Risk_SC_Summation[[#This Row],[132kV Circuit Breaker]:[400kV OHL Tower]]),ET_Risk_SC_Summation[[#This Row],[132kV Circuit Breaker]:[400kV OHL Tower]],0)))</f>
        <v>n/a</v>
      </c>
      <c r="BP341" s="177" t="str">
        <f>IFERROR(INDEX('N0.7_Lookup_References'!$G$77:$G$98,MATCH(ET_Risk_SC_Summation[[#This Row],[Mxx Category]],'N0.7_Lookup_References'!$F$77:$F$98,0)),"")</f>
        <v/>
      </c>
    </row>
    <row r="342" spans="1:68" ht="67.5">
      <c r="A342" s="160" t="str">
        <f>IFERROR(INDEX(N1.2_Intervention_Types[NARM Asset Category],MATCH('N1.3_Project_Listing'!$C342,N1.2_Intervention_Types[Intervention Type ID],0),1),"")</f>
        <v>Services</v>
      </c>
      <c r="B342" s="160" t="str">
        <f>IF($D$2="GD",IFERROR(INDEX(N1.2_Intervention_Types[C&amp;V Asset Category (GD)],MATCH('N1.3_Project_Listing'!$C342,N1.2_Intervention_Types[Intervention Type ID],0),1),""),IFERROR(INDEX(N1.2_Intervention_Types[NARM Asset Category],MATCH('N1.3_Project_Listing'!$C342,N1.2_Intervention_Types[Intervention Type ID],0),1),""))</f>
        <v>Services</v>
      </c>
      <c r="C342" s="67">
        <f>IFERROR(INDEX(N1.2_Intervention_Types[Intervention Type ID],MATCH('N1.3_Project_Listing'!$I342,N1.2_Intervention_Types[Intervention Type],0),1),"")</f>
        <v>5</v>
      </c>
      <c r="D342" s="160" t="str">
        <f>IFERROR(INDEX(N1.2_Intervention_Types[Intervention Category],MATCH('N1.3_Project_Listing'!$C342,N1.2_Intervention_Types[Intervention Type ID],0),1),"")</f>
        <v>Replacement</v>
      </c>
      <c r="E342" s="210" t="s">
        <v>838</v>
      </c>
      <c r="F342" s="236" t="s">
        <v>839</v>
      </c>
      <c r="G342" s="236" t="s">
        <v>181</v>
      </c>
      <c r="H342" s="236" t="s">
        <v>300</v>
      </c>
      <c r="I342" s="151" t="s">
        <v>830</v>
      </c>
      <c r="J342" s="139">
        <v>2028</v>
      </c>
      <c r="K342" s="312">
        <v>1.5501521667508893</v>
      </c>
      <c r="L342" s="312">
        <v>1.5501521667508893</v>
      </c>
      <c r="M342" s="312">
        <v>0</v>
      </c>
      <c r="N342" s="343">
        <v>3.3718098242445973E-4</v>
      </c>
      <c r="O342" s="343">
        <v>3.1492940951228176E-4</v>
      </c>
      <c r="P342" s="365">
        <v>0</v>
      </c>
      <c r="Q342" s="63">
        <f t="shared" si="34"/>
        <v>2.2251572912177972E-5</v>
      </c>
      <c r="R342" s="368">
        <f>IF('N1.3_Project_Listing'!$D342="Replacement",SUM('N1.3_Project_Listing'!$K342:$L342)/2,'N1.3_Project_Listing'!$M342)</f>
        <v>1.5501521667508893</v>
      </c>
      <c r="S342" s="67" t="str">
        <f>IFERROR(INDEX('N0.7_Lookup_References'!$C$13:$C$72,MATCH($A342,'N0.7_Lookup_References'!$B$13:$B$72,0)),"")</f>
        <v>Number of</v>
      </c>
      <c r="T342" s="338" t="str">
        <f t="shared" si="35"/>
        <v/>
      </c>
      <c r="V342" s="392">
        <v>0.15536754410861886</v>
      </c>
      <c r="W342" s="392">
        <v>0</v>
      </c>
      <c r="X342" s="392">
        <v>0</v>
      </c>
      <c r="Y342" s="392">
        <v>0</v>
      </c>
      <c r="Z342" s="392">
        <v>0</v>
      </c>
      <c r="AA342" s="392">
        <v>0</v>
      </c>
      <c r="AB342" s="392">
        <v>0</v>
      </c>
      <c r="AC342" s="392">
        <v>0</v>
      </c>
      <c r="AD342" s="392">
        <v>0</v>
      </c>
      <c r="AE342" s="392">
        <v>1.3947846226422704</v>
      </c>
      <c r="AF342" s="392">
        <v>1.5501521667508893</v>
      </c>
      <c r="AG342" s="392">
        <v>0</v>
      </c>
      <c r="AH342" s="392">
        <v>0</v>
      </c>
      <c r="AI342" s="392">
        <v>0</v>
      </c>
      <c r="AJ342" s="392">
        <v>0</v>
      </c>
      <c r="AK342" s="392">
        <v>0</v>
      </c>
      <c r="AL342" s="392">
        <v>0</v>
      </c>
      <c r="AM342" s="392">
        <v>0</v>
      </c>
      <c r="AN342" s="392">
        <v>0</v>
      </c>
      <c r="AO342" s="392">
        <v>0</v>
      </c>
      <c r="AP342" s="63">
        <f t="shared" si="31"/>
        <v>1.5501521667508893</v>
      </c>
      <c r="AQ342" s="63">
        <f t="shared" si="32"/>
        <v>1.5501521667508893</v>
      </c>
      <c r="AR342" s="63">
        <f t="shared" si="33"/>
        <v>0</v>
      </c>
      <c r="AT342" s="176" cm="1">
        <f t="array" ref="AT342">SUMIFS('N1.3_Project_Listing'!$P$16:$P$829, 'N1.3_Project_Listing'!$E$16:$E$829,'N1.3_Project_Listing'!$E342, 'N1.3_Project_Listing'!$A$16:$A$829,ET_Risk_SC_Summation[[#Headers],[132kV Circuit Breaker]])</f>
        <v>0</v>
      </c>
      <c r="AU342" s="176" cm="1">
        <f t="array" ref="AU342">SUMIFS('N1.3_Project_Listing'!$P$16:$P$829, 'N1.3_Project_Listing'!$E$16:$E$829,'N1.3_Project_Listing'!$E342, 'N1.3_Project_Listing'!$A$16:$A$829,ET_Risk_SC_Summation[[#Headers],[132kV Transformer]])</f>
        <v>0</v>
      </c>
      <c r="AV342" s="176" cm="1">
        <f t="array" ref="AV342">SUMIFS('N1.3_Project_Listing'!$P$16:$P$829, 'N1.3_Project_Listing'!$E$16:$E$829,'N1.3_Project_Listing'!$E342, 'N1.3_Project_Listing'!$A$16:$A$829,ET_Risk_SC_Summation[[#Headers],[132kV Reactor]])</f>
        <v>0</v>
      </c>
      <c r="AW342" s="176" cm="1">
        <f t="array" ref="AW342">SUMIFS('N1.3_Project_Listing'!$P$16:$P$829, 'N1.3_Project_Listing'!$E$16:$E$829,'N1.3_Project_Listing'!$E342, 'N1.3_Project_Listing'!$A$16:$A$829,ET_Risk_SC_Summation[[#Headers],[132kV Underground Cable]])</f>
        <v>0</v>
      </c>
      <c r="AX342" s="176" cm="1">
        <f t="array" ref="AX342">SUMIFS('N1.3_Project_Listing'!$P$16:$P$829, 'N1.3_Project_Listing'!$E$16:$E$829,'N1.3_Project_Listing'!$E342, 'N1.3_Project_Listing'!$A$16:$A$829,ET_Risk_SC_Summation[[#Headers],[132kV OHL Conductor]])</f>
        <v>0</v>
      </c>
      <c r="AY342" s="176" cm="1">
        <f t="array" ref="AY342">SUMIFS('N1.3_Project_Listing'!$P$16:$P$829, 'N1.3_Project_Listing'!$E$16:$E$829,'N1.3_Project_Listing'!$E342, 'N1.3_Project_Listing'!$A$16:$A$829,ET_Risk_SC_Summation[[#Headers],[132kV OHL Fittings]])</f>
        <v>0</v>
      </c>
      <c r="AZ342" s="176" cm="1">
        <f t="array" ref="AZ342">SUMIFS('N1.3_Project_Listing'!$P$16:$P$829, 'N1.3_Project_Listing'!$E$16:$E$829,'N1.3_Project_Listing'!$E342, 'N1.3_Project_Listing'!$A$16:$A$829,ET_Risk_SC_Summation[[#Headers],[132kV OHL Tower]])</f>
        <v>0</v>
      </c>
      <c r="BA342" s="176" cm="1">
        <f t="array" ref="BA342">SUMIFS('N1.3_Project_Listing'!$P$16:$P$829, 'N1.3_Project_Listing'!$E$16:$E$829,'N1.3_Project_Listing'!$E342, 'N1.3_Project_Listing'!$A$16:$A$829,ET_Risk_SC_Summation[[#Headers],[275kV Circuit Breaker]])</f>
        <v>0</v>
      </c>
      <c r="BB342" s="176" cm="1">
        <f t="array" ref="BB342">SUMIFS('N1.3_Project_Listing'!$P$16:$P$829, 'N1.3_Project_Listing'!$E$16:$E$829,'N1.3_Project_Listing'!$E342, 'N1.3_Project_Listing'!$A$16:$A$829,ET_Risk_SC_Summation[[#Headers],[275kV Transformer]])</f>
        <v>0</v>
      </c>
      <c r="BC342" s="176" cm="1">
        <f t="array" ref="BC342">SUMIFS('N1.3_Project_Listing'!$P$16:$P$829, 'N1.3_Project_Listing'!$E$16:$E$829,'N1.3_Project_Listing'!$E342, 'N1.3_Project_Listing'!$A$16:$A$829,ET_Risk_SC_Summation[[#Headers],[275kV Reactor]])</f>
        <v>0</v>
      </c>
      <c r="BD342" s="176" cm="1">
        <f t="array" ref="BD342">SUMIFS('N1.3_Project_Listing'!$P$16:$P$829, 'N1.3_Project_Listing'!$E$16:$E$829,'N1.3_Project_Listing'!$E342, 'N1.3_Project_Listing'!$A$16:$A$829,ET_Risk_SC_Summation[[#Headers],[275kV Underground Cable]])</f>
        <v>0</v>
      </c>
      <c r="BE342" s="176" cm="1">
        <f t="array" ref="BE342">SUMIFS('N1.3_Project_Listing'!$P$16:$P$829, 'N1.3_Project_Listing'!$E$16:$E$829,'N1.3_Project_Listing'!$E342, 'N1.3_Project_Listing'!$A$16:$A$829,ET_Risk_SC_Summation[[#Headers],[275kV OHL Conductor]])</f>
        <v>0</v>
      </c>
      <c r="BF342" s="176" cm="1">
        <f t="array" ref="BF342">SUMIFS('N1.3_Project_Listing'!$P$16:$P$829, 'N1.3_Project_Listing'!$E$16:$E$829,'N1.3_Project_Listing'!$E342, 'N1.3_Project_Listing'!$A$16:$A$829,ET_Risk_SC_Summation[[#Headers],[275kV OHL Fittings]])</f>
        <v>0</v>
      </c>
      <c r="BG342" s="176" cm="1">
        <f t="array" ref="BG342">SUMIFS('N1.3_Project_Listing'!$P$16:$P$829, 'N1.3_Project_Listing'!$E$16:$E$829,'N1.3_Project_Listing'!$E342, 'N1.3_Project_Listing'!$A$16:$A$829,ET_Risk_SC_Summation[[#Headers],[275kV OHL Tower]])</f>
        <v>0</v>
      </c>
      <c r="BH342" s="176" cm="1">
        <f t="array" ref="BH342">SUMIFS('N1.3_Project_Listing'!$P$16:$P$829, 'N1.3_Project_Listing'!$E$16:$E$829,'N1.3_Project_Listing'!$E342, 'N1.3_Project_Listing'!$A$16:$A$829,ET_Risk_SC_Summation[[#Headers],[400kV Circuit Breaker]])</f>
        <v>0</v>
      </c>
      <c r="BI342" s="176" cm="1">
        <f t="array" ref="BI342">SUMIFS('N1.3_Project_Listing'!$P$16:$P$829, 'N1.3_Project_Listing'!$E$16:$E$829,'N1.3_Project_Listing'!$E342, 'N1.3_Project_Listing'!$A$16:$A$829,ET_Risk_SC_Summation[[#Headers],[400kV Transformer]])</f>
        <v>0</v>
      </c>
      <c r="BJ342" s="176" cm="1">
        <f t="array" ref="BJ342">SUMIFS('N1.3_Project_Listing'!$P$16:$P$829, 'N1.3_Project_Listing'!$E$16:$E$829,'N1.3_Project_Listing'!$E342, 'N1.3_Project_Listing'!$A$16:$A$829,ET_Risk_SC_Summation[[#Headers],[400kV Reactor]])</f>
        <v>0</v>
      </c>
      <c r="BK342" s="176" cm="1">
        <f t="array" ref="BK342">SUMIFS('N1.3_Project_Listing'!$P$16:$P$829, 'N1.3_Project_Listing'!$E$16:$E$829,'N1.3_Project_Listing'!$E342, 'N1.3_Project_Listing'!$A$16:$A$829,ET_Risk_SC_Summation[[#Headers],[400kV Underground Cable]])</f>
        <v>0</v>
      </c>
      <c r="BL342" s="176" cm="1">
        <f t="array" ref="BL342">SUMIFS('N1.3_Project_Listing'!$P$16:$P$829, 'N1.3_Project_Listing'!$E$16:$E$829,'N1.3_Project_Listing'!$E342, 'N1.3_Project_Listing'!$A$16:$A$829,ET_Risk_SC_Summation[[#Headers],[400kV OHL Conductor]])</f>
        <v>0</v>
      </c>
      <c r="BM342" s="176" cm="1">
        <f t="array" ref="BM342">SUMIFS('N1.3_Project_Listing'!$P$16:$P$829, 'N1.3_Project_Listing'!$E$16:$E$829,'N1.3_Project_Listing'!$E342, 'N1.3_Project_Listing'!$A$16:$A$829,ET_Risk_SC_Summation[[#Headers],[400kV OHL Fittings]])</f>
        <v>0</v>
      </c>
      <c r="BN342" s="176" cm="1">
        <f t="array" ref="BN342">SUMIFS('N1.3_Project_Listing'!$P$16:$P$829, 'N1.3_Project_Listing'!$E$16:$E$829,'N1.3_Project_Listing'!$E342, 'N1.3_Project_Listing'!$A$16:$A$829,ET_Risk_SC_Summation[[#Headers],[400kV OHL Tower]])</f>
        <v>0</v>
      </c>
      <c r="BO342" s="177" t="str">
        <f>IF(SUM(ET_Risk_SC_Summation[[#This Row],[132kV Circuit Breaker]:[400kV OHL Tower]])=0, "n/a", INDEX(ET_Risk_SC_Summation[#Headers],1,MATCH(MAX(ET_Risk_SC_Summation[[#This Row],[132kV Circuit Breaker]:[400kV OHL Tower]]),ET_Risk_SC_Summation[[#This Row],[132kV Circuit Breaker]:[400kV OHL Tower]],0)))</f>
        <v>n/a</v>
      </c>
      <c r="BP342" s="177" t="str">
        <f>IFERROR(INDEX('N0.7_Lookup_References'!$G$77:$G$98,MATCH(ET_Risk_SC_Summation[[#This Row],[Mxx Category]],'N0.7_Lookup_References'!$F$77:$F$98,0)),"")</f>
        <v/>
      </c>
    </row>
    <row r="343" spans="1:68" ht="67.5">
      <c r="A343" s="160" t="str">
        <f>IFERROR(INDEX(N1.2_Intervention_Types[NARM Asset Category],MATCH('N1.3_Project_Listing'!$C343,N1.2_Intervention_Types[Intervention Type ID],0),1),"")</f>
        <v>Services</v>
      </c>
      <c r="B343" s="160" t="str">
        <f>IF($D$2="GD",IFERROR(INDEX(N1.2_Intervention_Types[C&amp;V Asset Category (GD)],MATCH('N1.3_Project_Listing'!$C343,N1.2_Intervention_Types[Intervention Type ID],0),1),""),IFERROR(INDEX(N1.2_Intervention_Types[NARM Asset Category],MATCH('N1.3_Project_Listing'!$C343,N1.2_Intervention_Types[Intervention Type ID],0),1),""))</f>
        <v>Services</v>
      </c>
      <c r="C343" s="67">
        <f>IFERROR(INDEX(N1.2_Intervention_Types[Intervention Type ID],MATCH('N1.3_Project_Listing'!$I343,N1.2_Intervention_Types[Intervention Type],0),1),"")</f>
        <v>5</v>
      </c>
      <c r="D343" s="160" t="str">
        <f>IFERROR(INDEX(N1.2_Intervention_Types[Intervention Category],MATCH('N1.3_Project_Listing'!$C343,N1.2_Intervention_Types[Intervention Type ID],0),1),"")</f>
        <v>Replacement</v>
      </c>
      <c r="E343" s="210" t="s">
        <v>838</v>
      </c>
      <c r="F343" s="236" t="s">
        <v>839</v>
      </c>
      <c r="G343" s="236" t="s">
        <v>181</v>
      </c>
      <c r="H343" s="236" t="s">
        <v>300</v>
      </c>
      <c r="I343" s="151" t="s">
        <v>830</v>
      </c>
      <c r="J343" s="139">
        <v>2029</v>
      </c>
      <c r="K343" s="312">
        <v>1.5501521667508893</v>
      </c>
      <c r="L343" s="312">
        <v>1.5501521667508893</v>
      </c>
      <c r="M343" s="312">
        <v>0</v>
      </c>
      <c r="N343" s="343">
        <v>3.3718098242445973E-4</v>
      </c>
      <c r="O343" s="343">
        <v>3.1492940951228176E-4</v>
      </c>
      <c r="P343" s="365">
        <v>0</v>
      </c>
      <c r="Q343" s="63">
        <f t="shared" si="34"/>
        <v>2.2251572912177972E-5</v>
      </c>
      <c r="R343" s="368">
        <f>IF('N1.3_Project_Listing'!$D343="Replacement",SUM('N1.3_Project_Listing'!$K343:$L343)/2,'N1.3_Project_Listing'!$M343)</f>
        <v>1.5501521667508893</v>
      </c>
      <c r="S343" s="67" t="str">
        <f>IFERROR(INDEX('N0.7_Lookup_References'!$C$13:$C$72,MATCH($A343,'N0.7_Lookup_References'!$B$13:$B$72,0)),"")</f>
        <v>Number of</v>
      </c>
      <c r="T343" s="338" t="str">
        <f t="shared" si="35"/>
        <v/>
      </c>
      <c r="V343" s="392">
        <v>0.15536754410861886</v>
      </c>
      <c r="W343" s="392">
        <v>0</v>
      </c>
      <c r="X343" s="392">
        <v>0</v>
      </c>
      <c r="Y343" s="392">
        <v>0</v>
      </c>
      <c r="Z343" s="392">
        <v>0</v>
      </c>
      <c r="AA343" s="392">
        <v>0</v>
      </c>
      <c r="AB343" s="392">
        <v>0</v>
      </c>
      <c r="AC343" s="392">
        <v>0</v>
      </c>
      <c r="AD343" s="392">
        <v>0</v>
      </c>
      <c r="AE343" s="392">
        <v>1.3947846226422704</v>
      </c>
      <c r="AF343" s="392">
        <v>1.5501521667508893</v>
      </c>
      <c r="AG343" s="392">
        <v>0</v>
      </c>
      <c r="AH343" s="392">
        <v>0</v>
      </c>
      <c r="AI343" s="392">
        <v>0</v>
      </c>
      <c r="AJ343" s="392">
        <v>0</v>
      </c>
      <c r="AK343" s="392">
        <v>0</v>
      </c>
      <c r="AL343" s="392">
        <v>0</v>
      </c>
      <c r="AM343" s="392">
        <v>0</v>
      </c>
      <c r="AN343" s="392">
        <v>0</v>
      </c>
      <c r="AO343" s="392">
        <v>0</v>
      </c>
      <c r="AP343" s="63">
        <f t="shared" si="31"/>
        <v>1.5501521667508893</v>
      </c>
      <c r="AQ343" s="63">
        <f t="shared" si="32"/>
        <v>1.5501521667508893</v>
      </c>
      <c r="AR343" s="63">
        <f t="shared" si="33"/>
        <v>0</v>
      </c>
      <c r="AT343" s="176" cm="1">
        <f t="array" ref="AT343">SUMIFS('N1.3_Project_Listing'!$P$16:$P$829, 'N1.3_Project_Listing'!$E$16:$E$829,'N1.3_Project_Listing'!$E343, 'N1.3_Project_Listing'!$A$16:$A$829,ET_Risk_SC_Summation[[#Headers],[132kV Circuit Breaker]])</f>
        <v>0</v>
      </c>
      <c r="AU343" s="176" cm="1">
        <f t="array" ref="AU343">SUMIFS('N1.3_Project_Listing'!$P$16:$P$829, 'N1.3_Project_Listing'!$E$16:$E$829,'N1.3_Project_Listing'!$E343, 'N1.3_Project_Listing'!$A$16:$A$829,ET_Risk_SC_Summation[[#Headers],[132kV Transformer]])</f>
        <v>0</v>
      </c>
      <c r="AV343" s="176" cm="1">
        <f t="array" ref="AV343">SUMIFS('N1.3_Project_Listing'!$P$16:$P$829, 'N1.3_Project_Listing'!$E$16:$E$829,'N1.3_Project_Listing'!$E343, 'N1.3_Project_Listing'!$A$16:$A$829,ET_Risk_SC_Summation[[#Headers],[132kV Reactor]])</f>
        <v>0</v>
      </c>
      <c r="AW343" s="176" cm="1">
        <f t="array" ref="AW343">SUMIFS('N1.3_Project_Listing'!$P$16:$P$829, 'N1.3_Project_Listing'!$E$16:$E$829,'N1.3_Project_Listing'!$E343, 'N1.3_Project_Listing'!$A$16:$A$829,ET_Risk_SC_Summation[[#Headers],[132kV Underground Cable]])</f>
        <v>0</v>
      </c>
      <c r="AX343" s="176" cm="1">
        <f t="array" ref="AX343">SUMIFS('N1.3_Project_Listing'!$P$16:$P$829, 'N1.3_Project_Listing'!$E$16:$E$829,'N1.3_Project_Listing'!$E343, 'N1.3_Project_Listing'!$A$16:$A$829,ET_Risk_SC_Summation[[#Headers],[132kV OHL Conductor]])</f>
        <v>0</v>
      </c>
      <c r="AY343" s="176" cm="1">
        <f t="array" ref="AY343">SUMIFS('N1.3_Project_Listing'!$P$16:$P$829, 'N1.3_Project_Listing'!$E$16:$E$829,'N1.3_Project_Listing'!$E343, 'N1.3_Project_Listing'!$A$16:$A$829,ET_Risk_SC_Summation[[#Headers],[132kV OHL Fittings]])</f>
        <v>0</v>
      </c>
      <c r="AZ343" s="176" cm="1">
        <f t="array" ref="AZ343">SUMIFS('N1.3_Project_Listing'!$P$16:$P$829, 'N1.3_Project_Listing'!$E$16:$E$829,'N1.3_Project_Listing'!$E343, 'N1.3_Project_Listing'!$A$16:$A$829,ET_Risk_SC_Summation[[#Headers],[132kV OHL Tower]])</f>
        <v>0</v>
      </c>
      <c r="BA343" s="176" cm="1">
        <f t="array" ref="BA343">SUMIFS('N1.3_Project_Listing'!$P$16:$P$829, 'N1.3_Project_Listing'!$E$16:$E$829,'N1.3_Project_Listing'!$E343, 'N1.3_Project_Listing'!$A$16:$A$829,ET_Risk_SC_Summation[[#Headers],[275kV Circuit Breaker]])</f>
        <v>0</v>
      </c>
      <c r="BB343" s="176" cm="1">
        <f t="array" ref="BB343">SUMIFS('N1.3_Project_Listing'!$P$16:$P$829, 'N1.3_Project_Listing'!$E$16:$E$829,'N1.3_Project_Listing'!$E343, 'N1.3_Project_Listing'!$A$16:$A$829,ET_Risk_SC_Summation[[#Headers],[275kV Transformer]])</f>
        <v>0</v>
      </c>
      <c r="BC343" s="176" cm="1">
        <f t="array" ref="BC343">SUMIFS('N1.3_Project_Listing'!$P$16:$P$829, 'N1.3_Project_Listing'!$E$16:$E$829,'N1.3_Project_Listing'!$E343, 'N1.3_Project_Listing'!$A$16:$A$829,ET_Risk_SC_Summation[[#Headers],[275kV Reactor]])</f>
        <v>0</v>
      </c>
      <c r="BD343" s="176" cm="1">
        <f t="array" ref="BD343">SUMIFS('N1.3_Project_Listing'!$P$16:$P$829, 'N1.3_Project_Listing'!$E$16:$E$829,'N1.3_Project_Listing'!$E343, 'N1.3_Project_Listing'!$A$16:$A$829,ET_Risk_SC_Summation[[#Headers],[275kV Underground Cable]])</f>
        <v>0</v>
      </c>
      <c r="BE343" s="176" cm="1">
        <f t="array" ref="BE343">SUMIFS('N1.3_Project_Listing'!$P$16:$P$829, 'N1.3_Project_Listing'!$E$16:$E$829,'N1.3_Project_Listing'!$E343, 'N1.3_Project_Listing'!$A$16:$A$829,ET_Risk_SC_Summation[[#Headers],[275kV OHL Conductor]])</f>
        <v>0</v>
      </c>
      <c r="BF343" s="176" cm="1">
        <f t="array" ref="BF343">SUMIFS('N1.3_Project_Listing'!$P$16:$P$829, 'N1.3_Project_Listing'!$E$16:$E$829,'N1.3_Project_Listing'!$E343, 'N1.3_Project_Listing'!$A$16:$A$829,ET_Risk_SC_Summation[[#Headers],[275kV OHL Fittings]])</f>
        <v>0</v>
      </c>
      <c r="BG343" s="176" cm="1">
        <f t="array" ref="BG343">SUMIFS('N1.3_Project_Listing'!$P$16:$P$829, 'N1.3_Project_Listing'!$E$16:$E$829,'N1.3_Project_Listing'!$E343, 'N1.3_Project_Listing'!$A$16:$A$829,ET_Risk_SC_Summation[[#Headers],[275kV OHL Tower]])</f>
        <v>0</v>
      </c>
      <c r="BH343" s="176" cm="1">
        <f t="array" ref="BH343">SUMIFS('N1.3_Project_Listing'!$P$16:$P$829, 'N1.3_Project_Listing'!$E$16:$E$829,'N1.3_Project_Listing'!$E343, 'N1.3_Project_Listing'!$A$16:$A$829,ET_Risk_SC_Summation[[#Headers],[400kV Circuit Breaker]])</f>
        <v>0</v>
      </c>
      <c r="BI343" s="176" cm="1">
        <f t="array" ref="BI343">SUMIFS('N1.3_Project_Listing'!$P$16:$P$829, 'N1.3_Project_Listing'!$E$16:$E$829,'N1.3_Project_Listing'!$E343, 'N1.3_Project_Listing'!$A$16:$A$829,ET_Risk_SC_Summation[[#Headers],[400kV Transformer]])</f>
        <v>0</v>
      </c>
      <c r="BJ343" s="176" cm="1">
        <f t="array" ref="BJ343">SUMIFS('N1.3_Project_Listing'!$P$16:$P$829, 'N1.3_Project_Listing'!$E$16:$E$829,'N1.3_Project_Listing'!$E343, 'N1.3_Project_Listing'!$A$16:$A$829,ET_Risk_SC_Summation[[#Headers],[400kV Reactor]])</f>
        <v>0</v>
      </c>
      <c r="BK343" s="176" cm="1">
        <f t="array" ref="BK343">SUMIFS('N1.3_Project_Listing'!$P$16:$P$829, 'N1.3_Project_Listing'!$E$16:$E$829,'N1.3_Project_Listing'!$E343, 'N1.3_Project_Listing'!$A$16:$A$829,ET_Risk_SC_Summation[[#Headers],[400kV Underground Cable]])</f>
        <v>0</v>
      </c>
      <c r="BL343" s="176" cm="1">
        <f t="array" ref="BL343">SUMIFS('N1.3_Project_Listing'!$P$16:$P$829, 'N1.3_Project_Listing'!$E$16:$E$829,'N1.3_Project_Listing'!$E343, 'N1.3_Project_Listing'!$A$16:$A$829,ET_Risk_SC_Summation[[#Headers],[400kV OHL Conductor]])</f>
        <v>0</v>
      </c>
      <c r="BM343" s="176" cm="1">
        <f t="array" ref="BM343">SUMIFS('N1.3_Project_Listing'!$P$16:$P$829, 'N1.3_Project_Listing'!$E$16:$E$829,'N1.3_Project_Listing'!$E343, 'N1.3_Project_Listing'!$A$16:$A$829,ET_Risk_SC_Summation[[#Headers],[400kV OHL Fittings]])</f>
        <v>0</v>
      </c>
      <c r="BN343" s="176" cm="1">
        <f t="array" ref="BN343">SUMIFS('N1.3_Project_Listing'!$P$16:$P$829, 'N1.3_Project_Listing'!$E$16:$E$829,'N1.3_Project_Listing'!$E343, 'N1.3_Project_Listing'!$A$16:$A$829,ET_Risk_SC_Summation[[#Headers],[400kV OHL Tower]])</f>
        <v>0</v>
      </c>
      <c r="BO343" s="177" t="str">
        <f>IF(SUM(ET_Risk_SC_Summation[[#This Row],[132kV Circuit Breaker]:[400kV OHL Tower]])=0, "n/a", INDEX(ET_Risk_SC_Summation[#Headers],1,MATCH(MAX(ET_Risk_SC_Summation[[#This Row],[132kV Circuit Breaker]:[400kV OHL Tower]]),ET_Risk_SC_Summation[[#This Row],[132kV Circuit Breaker]:[400kV OHL Tower]],0)))</f>
        <v>n/a</v>
      </c>
      <c r="BP343" s="177" t="str">
        <f>IFERROR(INDEX('N0.7_Lookup_References'!$G$77:$G$98,MATCH(ET_Risk_SC_Summation[[#This Row],[Mxx Category]],'N0.7_Lookup_References'!$F$77:$F$98,0)),"")</f>
        <v/>
      </c>
    </row>
    <row r="344" spans="1:68" ht="67.5">
      <c r="A344" s="160" t="str">
        <f>IFERROR(INDEX(N1.2_Intervention_Types[NARM Asset Category],MATCH('N1.3_Project_Listing'!$C344,N1.2_Intervention_Types[Intervention Type ID],0),1),"")</f>
        <v>Services</v>
      </c>
      <c r="B344" s="160" t="str">
        <f>IF($D$2="GD",IFERROR(INDEX(N1.2_Intervention_Types[C&amp;V Asset Category (GD)],MATCH('N1.3_Project_Listing'!$C344,N1.2_Intervention_Types[Intervention Type ID],0),1),""),IFERROR(INDEX(N1.2_Intervention_Types[NARM Asset Category],MATCH('N1.3_Project_Listing'!$C344,N1.2_Intervention_Types[Intervention Type ID],0),1),""))</f>
        <v>Services</v>
      </c>
      <c r="C344" s="67">
        <f>IFERROR(INDEX(N1.2_Intervention_Types[Intervention Type ID],MATCH('N1.3_Project_Listing'!$I344,N1.2_Intervention_Types[Intervention Type],0),1),"")</f>
        <v>5</v>
      </c>
      <c r="D344" s="160" t="str">
        <f>IFERROR(INDEX(N1.2_Intervention_Types[Intervention Category],MATCH('N1.3_Project_Listing'!$C344,N1.2_Intervention_Types[Intervention Type ID],0),1),"")</f>
        <v>Replacement</v>
      </c>
      <c r="E344" s="210" t="s">
        <v>838</v>
      </c>
      <c r="F344" s="236" t="s">
        <v>839</v>
      </c>
      <c r="G344" s="236" t="s">
        <v>181</v>
      </c>
      <c r="H344" s="236" t="s">
        <v>300</v>
      </c>
      <c r="I344" s="151" t="s">
        <v>830</v>
      </c>
      <c r="J344" s="139">
        <v>2030</v>
      </c>
      <c r="K344" s="312">
        <v>1.5501521667508893</v>
      </c>
      <c r="L344" s="312">
        <v>1.5501521667508893</v>
      </c>
      <c r="M344" s="312">
        <v>0</v>
      </c>
      <c r="N344" s="343">
        <v>3.3718098242445973E-4</v>
      </c>
      <c r="O344" s="343">
        <v>3.1492940951228176E-4</v>
      </c>
      <c r="P344" s="365">
        <v>0</v>
      </c>
      <c r="Q344" s="63">
        <f t="shared" si="34"/>
        <v>2.2251572912177972E-5</v>
      </c>
      <c r="R344" s="368">
        <f>IF('N1.3_Project_Listing'!$D344="Replacement",SUM('N1.3_Project_Listing'!$K344:$L344)/2,'N1.3_Project_Listing'!$M344)</f>
        <v>1.5501521667508893</v>
      </c>
      <c r="S344" s="67" t="str">
        <f>IFERROR(INDEX('N0.7_Lookup_References'!$C$13:$C$72,MATCH($A344,'N0.7_Lookup_References'!$B$13:$B$72,0)),"")</f>
        <v>Number of</v>
      </c>
      <c r="T344" s="338" t="str">
        <f t="shared" si="35"/>
        <v/>
      </c>
      <c r="V344" s="392">
        <v>0.15536754410861886</v>
      </c>
      <c r="W344" s="392">
        <v>0</v>
      </c>
      <c r="X344" s="392">
        <v>0</v>
      </c>
      <c r="Y344" s="392">
        <v>0</v>
      </c>
      <c r="Z344" s="392">
        <v>0</v>
      </c>
      <c r="AA344" s="392">
        <v>0</v>
      </c>
      <c r="AB344" s="392">
        <v>0</v>
      </c>
      <c r="AC344" s="392">
        <v>0</v>
      </c>
      <c r="AD344" s="392">
        <v>0</v>
      </c>
      <c r="AE344" s="392">
        <v>1.3947846226422704</v>
      </c>
      <c r="AF344" s="392">
        <v>1.5501521667508893</v>
      </c>
      <c r="AG344" s="392">
        <v>0</v>
      </c>
      <c r="AH344" s="392">
        <v>0</v>
      </c>
      <c r="AI344" s="392">
        <v>0</v>
      </c>
      <c r="AJ344" s="392">
        <v>0</v>
      </c>
      <c r="AK344" s="392">
        <v>0</v>
      </c>
      <c r="AL344" s="392">
        <v>0</v>
      </c>
      <c r="AM344" s="392">
        <v>0</v>
      </c>
      <c r="AN344" s="392">
        <v>0</v>
      </c>
      <c r="AO344" s="392">
        <v>0</v>
      </c>
      <c r="AP344" s="63">
        <f t="shared" si="31"/>
        <v>1.5501521667508893</v>
      </c>
      <c r="AQ344" s="63">
        <f t="shared" si="32"/>
        <v>1.5501521667508893</v>
      </c>
      <c r="AR344" s="63">
        <f t="shared" si="33"/>
        <v>0</v>
      </c>
      <c r="AT344" s="176" cm="1">
        <f t="array" ref="AT344">SUMIFS('N1.3_Project_Listing'!$P$16:$P$829, 'N1.3_Project_Listing'!$E$16:$E$829,'N1.3_Project_Listing'!$E344, 'N1.3_Project_Listing'!$A$16:$A$829,ET_Risk_SC_Summation[[#Headers],[132kV Circuit Breaker]])</f>
        <v>0</v>
      </c>
      <c r="AU344" s="176" cm="1">
        <f t="array" ref="AU344">SUMIFS('N1.3_Project_Listing'!$P$16:$P$829, 'N1.3_Project_Listing'!$E$16:$E$829,'N1.3_Project_Listing'!$E344, 'N1.3_Project_Listing'!$A$16:$A$829,ET_Risk_SC_Summation[[#Headers],[132kV Transformer]])</f>
        <v>0</v>
      </c>
      <c r="AV344" s="176" cm="1">
        <f t="array" ref="AV344">SUMIFS('N1.3_Project_Listing'!$P$16:$P$829, 'N1.3_Project_Listing'!$E$16:$E$829,'N1.3_Project_Listing'!$E344, 'N1.3_Project_Listing'!$A$16:$A$829,ET_Risk_SC_Summation[[#Headers],[132kV Reactor]])</f>
        <v>0</v>
      </c>
      <c r="AW344" s="176" cm="1">
        <f t="array" ref="AW344">SUMIFS('N1.3_Project_Listing'!$P$16:$P$829, 'N1.3_Project_Listing'!$E$16:$E$829,'N1.3_Project_Listing'!$E344, 'N1.3_Project_Listing'!$A$16:$A$829,ET_Risk_SC_Summation[[#Headers],[132kV Underground Cable]])</f>
        <v>0</v>
      </c>
      <c r="AX344" s="176" cm="1">
        <f t="array" ref="AX344">SUMIFS('N1.3_Project_Listing'!$P$16:$P$829, 'N1.3_Project_Listing'!$E$16:$E$829,'N1.3_Project_Listing'!$E344, 'N1.3_Project_Listing'!$A$16:$A$829,ET_Risk_SC_Summation[[#Headers],[132kV OHL Conductor]])</f>
        <v>0</v>
      </c>
      <c r="AY344" s="176" cm="1">
        <f t="array" ref="AY344">SUMIFS('N1.3_Project_Listing'!$P$16:$P$829, 'N1.3_Project_Listing'!$E$16:$E$829,'N1.3_Project_Listing'!$E344, 'N1.3_Project_Listing'!$A$16:$A$829,ET_Risk_SC_Summation[[#Headers],[132kV OHL Fittings]])</f>
        <v>0</v>
      </c>
      <c r="AZ344" s="176" cm="1">
        <f t="array" ref="AZ344">SUMIFS('N1.3_Project_Listing'!$P$16:$P$829, 'N1.3_Project_Listing'!$E$16:$E$829,'N1.3_Project_Listing'!$E344, 'N1.3_Project_Listing'!$A$16:$A$829,ET_Risk_SC_Summation[[#Headers],[132kV OHL Tower]])</f>
        <v>0</v>
      </c>
      <c r="BA344" s="176" cm="1">
        <f t="array" ref="BA344">SUMIFS('N1.3_Project_Listing'!$P$16:$P$829, 'N1.3_Project_Listing'!$E$16:$E$829,'N1.3_Project_Listing'!$E344, 'N1.3_Project_Listing'!$A$16:$A$829,ET_Risk_SC_Summation[[#Headers],[275kV Circuit Breaker]])</f>
        <v>0</v>
      </c>
      <c r="BB344" s="176" cm="1">
        <f t="array" ref="BB344">SUMIFS('N1.3_Project_Listing'!$P$16:$P$829, 'N1.3_Project_Listing'!$E$16:$E$829,'N1.3_Project_Listing'!$E344, 'N1.3_Project_Listing'!$A$16:$A$829,ET_Risk_SC_Summation[[#Headers],[275kV Transformer]])</f>
        <v>0</v>
      </c>
      <c r="BC344" s="176" cm="1">
        <f t="array" ref="BC344">SUMIFS('N1.3_Project_Listing'!$P$16:$P$829, 'N1.3_Project_Listing'!$E$16:$E$829,'N1.3_Project_Listing'!$E344, 'N1.3_Project_Listing'!$A$16:$A$829,ET_Risk_SC_Summation[[#Headers],[275kV Reactor]])</f>
        <v>0</v>
      </c>
      <c r="BD344" s="176" cm="1">
        <f t="array" ref="BD344">SUMIFS('N1.3_Project_Listing'!$P$16:$P$829, 'N1.3_Project_Listing'!$E$16:$E$829,'N1.3_Project_Listing'!$E344, 'N1.3_Project_Listing'!$A$16:$A$829,ET_Risk_SC_Summation[[#Headers],[275kV Underground Cable]])</f>
        <v>0</v>
      </c>
      <c r="BE344" s="176" cm="1">
        <f t="array" ref="BE344">SUMIFS('N1.3_Project_Listing'!$P$16:$P$829, 'N1.3_Project_Listing'!$E$16:$E$829,'N1.3_Project_Listing'!$E344, 'N1.3_Project_Listing'!$A$16:$A$829,ET_Risk_SC_Summation[[#Headers],[275kV OHL Conductor]])</f>
        <v>0</v>
      </c>
      <c r="BF344" s="176" cm="1">
        <f t="array" ref="BF344">SUMIFS('N1.3_Project_Listing'!$P$16:$P$829, 'N1.3_Project_Listing'!$E$16:$E$829,'N1.3_Project_Listing'!$E344, 'N1.3_Project_Listing'!$A$16:$A$829,ET_Risk_SC_Summation[[#Headers],[275kV OHL Fittings]])</f>
        <v>0</v>
      </c>
      <c r="BG344" s="176" cm="1">
        <f t="array" ref="BG344">SUMIFS('N1.3_Project_Listing'!$P$16:$P$829, 'N1.3_Project_Listing'!$E$16:$E$829,'N1.3_Project_Listing'!$E344, 'N1.3_Project_Listing'!$A$16:$A$829,ET_Risk_SC_Summation[[#Headers],[275kV OHL Tower]])</f>
        <v>0</v>
      </c>
      <c r="BH344" s="176" cm="1">
        <f t="array" ref="BH344">SUMIFS('N1.3_Project_Listing'!$P$16:$P$829, 'N1.3_Project_Listing'!$E$16:$E$829,'N1.3_Project_Listing'!$E344, 'N1.3_Project_Listing'!$A$16:$A$829,ET_Risk_SC_Summation[[#Headers],[400kV Circuit Breaker]])</f>
        <v>0</v>
      </c>
      <c r="BI344" s="176" cm="1">
        <f t="array" ref="BI344">SUMIFS('N1.3_Project_Listing'!$P$16:$P$829, 'N1.3_Project_Listing'!$E$16:$E$829,'N1.3_Project_Listing'!$E344, 'N1.3_Project_Listing'!$A$16:$A$829,ET_Risk_SC_Summation[[#Headers],[400kV Transformer]])</f>
        <v>0</v>
      </c>
      <c r="BJ344" s="176" cm="1">
        <f t="array" ref="BJ344">SUMIFS('N1.3_Project_Listing'!$P$16:$P$829, 'N1.3_Project_Listing'!$E$16:$E$829,'N1.3_Project_Listing'!$E344, 'N1.3_Project_Listing'!$A$16:$A$829,ET_Risk_SC_Summation[[#Headers],[400kV Reactor]])</f>
        <v>0</v>
      </c>
      <c r="BK344" s="176" cm="1">
        <f t="array" ref="BK344">SUMIFS('N1.3_Project_Listing'!$P$16:$P$829, 'N1.3_Project_Listing'!$E$16:$E$829,'N1.3_Project_Listing'!$E344, 'N1.3_Project_Listing'!$A$16:$A$829,ET_Risk_SC_Summation[[#Headers],[400kV Underground Cable]])</f>
        <v>0</v>
      </c>
      <c r="BL344" s="176" cm="1">
        <f t="array" ref="BL344">SUMIFS('N1.3_Project_Listing'!$P$16:$P$829, 'N1.3_Project_Listing'!$E$16:$E$829,'N1.3_Project_Listing'!$E344, 'N1.3_Project_Listing'!$A$16:$A$829,ET_Risk_SC_Summation[[#Headers],[400kV OHL Conductor]])</f>
        <v>0</v>
      </c>
      <c r="BM344" s="176" cm="1">
        <f t="array" ref="BM344">SUMIFS('N1.3_Project_Listing'!$P$16:$P$829, 'N1.3_Project_Listing'!$E$16:$E$829,'N1.3_Project_Listing'!$E344, 'N1.3_Project_Listing'!$A$16:$A$829,ET_Risk_SC_Summation[[#Headers],[400kV OHL Fittings]])</f>
        <v>0</v>
      </c>
      <c r="BN344" s="176" cm="1">
        <f t="array" ref="BN344">SUMIFS('N1.3_Project_Listing'!$P$16:$P$829, 'N1.3_Project_Listing'!$E$16:$E$829,'N1.3_Project_Listing'!$E344, 'N1.3_Project_Listing'!$A$16:$A$829,ET_Risk_SC_Summation[[#Headers],[400kV OHL Tower]])</f>
        <v>0</v>
      </c>
      <c r="BO344" s="177" t="str">
        <f>IF(SUM(ET_Risk_SC_Summation[[#This Row],[132kV Circuit Breaker]:[400kV OHL Tower]])=0, "n/a", INDEX(ET_Risk_SC_Summation[#Headers],1,MATCH(MAX(ET_Risk_SC_Summation[[#This Row],[132kV Circuit Breaker]:[400kV OHL Tower]]),ET_Risk_SC_Summation[[#This Row],[132kV Circuit Breaker]:[400kV OHL Tower]],0)))</f>
        <v>n/a</v>
      </c>
      <c r="BP344" s="177" t="str">
        <f>IFERROR(INDEX('N0.7_Lookup_References'!$G$77:$G$98,MATCH(ET_Risk_SC_Summation[[#This Row],[Mxx Category]],'N0.7_Lookup_References'!$F$77:$F$98,0)),"")</f>
        <v/>
      </c>
    </row>
    <row r="345" spans="1:68" ht="67.5">
      <c r="A345" s="160" t="str">
        <f>IFERROR(INDEX(N1.2_Intervention_Types[NARM Asset Category],MATCH('N1.3_Project_Listing'!$C345,N1.2_Intervention_Types[Intervention Type ID],0),1),"")</f>
        <v>Services</v>
      </c>
      <c r="B345" s="160" t="str">
        <f>IF($D$2="GD",IFERROR(INDEX(N1.2_Intervention_Types[C&amp;V Asset Category (GD)],MATCH('N1.3_Project_Listing'!$C345,N1.2_Intervention_Types[Intervention Type ID],0),1),""),IFERROR(INDEX(N1.2_Intervention_Types[NARM Asset Category],MATCH('N1.3_Project_Listing'!$C345,N1.2_Intervention_Types[Intervention Type ID],0),1),""))</f>
        <v>Services</v>
      </c>
      <c r="C345" s="67">
        <f>IFERROR(INDEX(N1.2_Intervention_Types[Intervention Type ID],MATCH('N1.3_Project_Listing'!$I345,N1.2_Intervention_Types[Intervention Type],0),1),"")</f>
        <v>5</v>
      </c>
      <c r="D345" s="160" t="str">
        <f>IFERROR(INDEX(N1.2_Intervention_Types[Intervention Category],MATCH('N1.3_Project_Listing'!$C345,N1.2_Intervention_Types[Intervention Type ID],0),1),"")</f>
        <v>Replacement</v>
      </c>
      <c r="E345" s="210" t="s">
        <v>838</v>
      </c>
      <c r="F345" s="236" t="s">
        <v>839</v>
      </c>
      <c r="G345" s="236" t="s">
        <v>181</v>
      </c>
      <c r="H345" s="236" t="s">
        <v>300</v>
      </c>
      <c r="I345" s="151" t="s">
        <v>830</v>
      </c>
      <c r="J345" s="139">
        <v>2031</v>
      </c>
      <c r="K345" s="312">
        <v>1.5501521667508893</v>
      </c>
      <c r="L345" s="312">
        <v>1.5501521667508893</v>
      </c>
      <c r="M345" s="312">
        <v>0</v>
      </c>
      <c r="N345" s="343">
        <v>3.3718098242445973E-4</v>
      </c>
      <c r="O345" s="343">
        <v>3.1492940951228176E-4</v>
      </c>
      <c r="P345" s="365">
        <v>0</v>
      </c>
      <c r="Q345" s="63">
        <f t="shared" si="34"/>
        <v>2.2251572912177972E-5</v>
      </c>
      <c r="R345" s="368">
        <f>IF('N1.3_Project_Listing'!$D345="Replacement",SUM('N1.3_Project_Listing'!$K345:$L345)/2,'N1.3_Project_Listing'!$M345)</f>
        <v>1.5501521667508893</v>
      </c>
      <c r="S345" s="67" t="str">
        <f>IFERROR(INDEX('N0.7_Lookup_References'!$C$13:$C$72,MATCH($A345,'N0.7_Lookup_References'!$B$13:$B$72,0)),"")</f>
        <v>Number of</v>
      </c>
      <c r="T345" s="338" t="str">
        <f t="shared" si="35"/>
        <v/>
      </c>
      <c r="V345" s="392">
        <v>0.15536754410861886</v>
      </c>
      <c r="W345" s="392">
        <v>0</v>
      </c>
      <c r="X345" s="392">
        <v>0</v>
      </c>
      <c r="Y345" s="392">
        <v>0</v>
      </c>
      <c r="Z345" s="392">
        <v>0</v>
      </c>
      <c r="AA345" s="392">
        <v>0</v>
      </c>
      <c r="AB345" s="392">
        <v>0</v>
      </c>
      <c r="AC345" s="392">
        <v>0</v>
      </c>
      <c r="AD345" s="392">
        <v>0</v>
      </c>
      <c r="AE345" s="392">
        <v>1.3947846226422704</v>
      </c>
      <c r="AF345" s="392">
        <v>1.5501521667508893</v>
      </c>
      <c r="AG345" s="392">
        <v>0</v>
      </c>
      <c r="AH345" s="392">
        <v>0</v>
      </c>
      <c r="AI345" s="392">
        <v>0</v>
      </c>
      <c r="AJ345" s="392">
        <v>0</v>
      </c>
      <c r="AK345" s="392">
        <v>0</v>
      </c>
      <c r="AL345" s="392">
        <v>0</v>
      </c>
      <c r="AM345" s="392">
        <v>0</v>
      </c>
      <c r="AN345" s="392">
        <v>0</v>
      </c>
      <c r="AO345" s="392">
        <v>0</v>
      </c>
      <c r="AP345" s="63">
        <f t="shared" si="31"/>
        <v>1.5501521667508893</v>
      </c>
      <c r="AQ345" s="63">
        <f t="shared" si="32"/>
        <v>1.5501521667508893</v>
      </c>
      <c r="AR345" s="63">
        <f t="shared" si="33"/>
        <v>0</v>
      </c>
      <c r="AT345" s="176" cm="1">
        <f t="array" ref="AT345">SUMIFS('N1.3_Project_Listing'!$P$16:$P$829, 'N1.3_Project_Listing'!$E$16:$E$829,'N1.3_Project_Listing'!$E345, 'N1.3_Project_Listing'!$A$16:$A$829,ET_Risk_SC_Summation[[#Headers],[132kV Circuit Breaker]])</f>
        <v>0</v>
      </c>
      <c r="AU345" s="176" cm="1">
        <f t="array" ref="AU345">SUMIFS('N1.3_Project_Listing'!$P$16:$P$829, 'N1.3_Project_Listing'!$E$16:$E$829,'N1.3_Project_Listing'!$E345, 'N1.3_Project_Listing'!$A$16:$A$829,ET_Risk_SC_Summation[[#Headers],[132kV Transformer]])</f>
        <v>0</v>
      </c>
      <c r="AV345" s="176" cm="1">
        <f t="array" ref="AV345">SUMIFS('N1.3_Project_Listing'!$P$16:$P$829, 'N1.3_Project_Listing'!$E$16:$E$829,'N1.3_Project_Listing'!$E345, 'N1.3_Project_Listing'!$A$16:$A$829,ET_Risk_SC_Summation[[#Headers],[132kV Reactor]])</f>
        <v>0</v>
      </c>
      <c r="AW345" s="176" cm="1">
        <f t="array" ref="AW345">SUMIFS('N1.3_Project_Listing'!$P$16:$P$829, 'N1.3_Project_Listing'!$E$16:$E$829,'N1.3_Project_Listing'!$E345, 'N1.3_Project_Listing'!$A$16:$A$829,ET_Risk_SC_Summation[[#Headers],[132kV Underground Cable]])</f>
        <v>0</v>
      </c>
      <c r="AX345" s="176" cm="1">
        <f t="array" ref="AX345">SUMIFS('N1.3_Project_Listing'!$P$16:$P$829, 'N1.3_Project_Listing'!$E$16:$E$829,'N1.3_Project_Listing'!$E345, 'N1.3_Project_Listing'!$A$16:$A$829,ET_Risk_SC_Summation[[#Headers],[132kV OHL Conductor]])</f>
        <v>0</v>
      </c>
      <c r="AY345" s="176" cm="1">
        <f t="array" ref="AY345">SUMIFS('N1.3_Project_Listing'!$P$16:$P$829, 'N1.3_Project_Listing'!$E$16:$E$829,'N1.3_Project_Listing'!$E345, 'N1.3_Project_Listing'!$A$16:$A$829,ET_Risk_SC_Summation[[#Headers],[132kV OHL Fittings]])</f>
        <v>0</v>
      </c>
      <c r="AZ345" s="176" cm="1">
        <f t="array" ref="AZ345">SUMIFS('N1.3_Project_Listing'!$P$16:$P$829, 'N1.3_Project_Listing'!$E$16:$E$829,'N1.3_Project_Listing'!$E345, 'N1.3_Project_Listing'!$A$16:$A$829,ET_Risk_SC_Summation[[#Headers],[132kV OHL Tower]])</f>
        <v>0</v>
      </c>
      <c r="BA345" s="176" cm="1">
        <f t="array" ref="BA345">SUMIFS('N1.3_Project_Listing'!$P$16:$P$829, 'N1.3_Project_Listing'!$E$16:$E$829,'N1.3_Project_Listing'!$E345, 'N1.3_Project_Listing'!$A$16:$A$829,ET_Risk_SC_Summation[[#Headers],[275kV Circuit Breaker]])</f>
        <v>0</v>
      </c>
      <c r="BB345" s="176" cm="1">
        <f t="array" ref="BB345">SUMIFS('N1.3_Project_Listing'!$P$16:$P$829, 'N1.3_Project_Listing'!$E$16:$E$829,'N1.3_Project_Listing'!$E345, 'N1.3_Project_Listing'!$A$16:$A$829,ET_Risk_SC_Summation[[#Headers],[275kV Transformer]])</f>
        <v>0</v>
      </c>
      <c r="BC345" s="176" cm="1">
        <f t="array" ref="BC345">SUMIFS('N1.3_Project_Listing'!$P$16:$P$829, 'N1.3_Project_Listing'!$E$16:$E$829,'N1.3_Project_Listing'!$E345, 'N1.3_Project_Listing'!$A$16:$A$829,ET_Risk_SC_Summation[[#Headers],[275kV Reactor]])</f>
        <v>0</v>
      </c>
      <c r="BD345" s="176" cm="1">
        <f t="array" ref="BD345">SUMIFS('N1.3_Project_Listing'!$P$16:$P$829, 'N1.3_Project_Listing'!$E$16:$E$829,'N1.3_Project_Listing'!$E345, 'N1.3_Project_Listing'!$A$16:$A$829,ET_Risk_SC_Summation[[#Headers],[275kV Underground Cable]])</f>
        <v>0</v>
      </c>
      <c r="BE345" s="176" cm="1">
        <f t="array" ref="BE345">SUMIFS('N1.3_Project_Listing'!$P$16:$P$829, 'N1.3_Project_Listing'!$E$16:$E$829,'N1.3_Project_Listing'!$E345, 'N1.3_Project_Listing'!$A$16:$A$829,ET_Risk_SC_Summation[[#Headers],[275kV OHL Conductor]])</f>
        <v>0</v>
      </c>
      <c r="BF345" s="176" cm="1">
        <f t="array" ref="BF345">SUMIFS('N1.3_Project_Listing'!$P$16:$P$829, 'N1.3_Project_Listing'!$E$16:$E$829,'N1.3_Project_Listing'!$E345, 'N1.3_Project_Listing'!$A$16:$A$829,ET_Risk_SC_Summation[[#Headers],[275kV OHL Fittings]])</f>
        <v>0</v>
      </c>
      <c r="BG345" s="176" cm="1">
        <f t="array" ref="BG345">SUMIFS('N1.3_Project_Listing'!$P$16:$P$829, 'N1.3_Project_Listing'!$E$16:$E$829,'N1.3_Project_Listing'!$E345, 'N1.3_Project_Listing'!$A$16:$A$829,ET_Risk_SC_Summation[[#Headers],[275kV OHL Tower]])</f>
        <v>0</v>
      </c>
      <c r="BH345" s="176" cm="1">
        <f t="array" ref="BH345">SUMIFS('N1.3_Project_Listing'!$P$16:$P$829, 'N1.3_Project_Listing'!$E$16:$E$829,'N1.3_Project_Listing'!$E345, 'N1.3_Project_Listing'!$A$16:$A$829,ET_Risk_SC_Summation[[#Headers],[400kV Circuit Breaker]])</f>
        <v>0</v>
      </c>
      <c r="BI345" s="176" cm="1">
        <f t="array" ref="BI345">SUMIFS('N1.3_Project_Listing'!$P$16:$P$829, 'N1.3_Project_Listing'!$E$16:$E$829,'N1.3_Project_Listing'!$E345, 'N1.3_Project_Listing'!$A$16:$A$829,ET_Risk_SC_Summation[[#Headers],[400kV Transformer]])</f>
        <v>0</v>
      </c>
      <c r="BJ345" s="176" cm="1">
        <f t="array" ref="BJ345">SUMIFS('N1.3_Project_Listing'!$P$16:$P$829, 'N1.3_Project_Listing'!$E$16:$E$829,'N1.3_Project_Listing'!$E345, 'N1.3_Project_Listing'!$A$16:$A$829,ET_Risk_SC_Summation[[#Headers],[400kV Reactor]])</f>
        <v>0</v>
      </c>
      <c r="BK345" s="176" cm="1">
        <f t="array" ref="BK345">SUMIFS('N1.3_Project_Listing'!$P$16:$P$829, 'N1.3_Project_Listing'!$E$16:$E$829,'N1.3_Project_Listing'!$E345, 'N1.3_Project_Listing'!$A$16:$A$829,ET_Risk_SC_Summation[[#Headers],[400kV Underground Cable]])</f>
        <v>0</v>
      </c>
      <c r="BL345" s="176" cm="1">
        <f t="array" ref="BL345">SUMIFS('N1.3_Project_Listing'!$P$16:$P$829, 'N1.3_Project_Listing'!$E$16:$E$829,'N1.3_Project_Listing'!$E345, 'N1.3_Project_Listing'!$A$16:$A$829,ET_Risk_SC_Summation[[#Headers],[400kV OHL Conductor]])</f>
        <v>0</v>
      </c>
      <c r="BM345" s="176" cm="1">
        <f t="array" ref="BM345">SUMIFS('N1.3_Project_Listing'!$P$16:$P$829, 'N1.3_Project_Listing'!$E$16:$E$829,'N1.3_Project_Listing'!$E345, 'N1.3_Project_Listing'!$A$16:$A$829,ET_Risk_SC_Summation[[#Headers],[400kV OHL Fittings]])</f>
        <v>0</v>
      </c>
      <c r="BN345" s="176" cm="1">
        <f t="array" ref="BN345">SUMIFS('N1.3_Project_Listing'!$P$16:$P$829, 'N1.3_Project_Listing'!$E$16:$E$829,'N1.3_Project_Listing'!$E345, 'N1.3_Project_Listing'!$A$16:$A$829,ET_Risk_SC_Summation[[#Headers],[400kV OHL Tower]])</f>
        <v>0</v>
      </c>
      <c r="BO345" s="177" t="str">
        <f>IF(SUM(ET_Risk_SC_Summation[[#This Row],[132kV Circuit Breaker]:[400kV OHL Tower]])=0, "n/a", INDEX(ET_Risk_SC_Summation[#Headers],1,MATCH(MAX(ET_Risk_SC_Summation[[#This Row],[132kV Circuit Breaker]:[400kV OHL Tower]]),ET_Risk_SC_Summation[[#This Row],[132kV Circuit Breaker]:[400kV OHL Tower]],0)))</f>
        <v>n/a</v>
      </c>
      <c r="BP345" s="177" t="str">
        <f>IFERROR(INDEX('N0.7_Lookup_References'!$G$77:$G$98,MATCH(ET_Risk_SC_Summation[[#This Row],[Mxx Category]],'N0.7_Lookup_References'!$F$77:$F$98,0)),"")</f>
        <v/>
      </c>
    </row>
    <row r="346" spans="1:68" ht="67.5">
      <c r="A346" s="160" t="str">
        <f>IFERROR(INDEX(N1.2_Intervention_Types[NARM Asset Category],MATCH('N1.3_Project_Listing'!$C346,N1.2_Intervention_Types[Intervention Type ID],0),1),"")</f>
        <v>Services</v>
      </c>
      <c r="B346" s="160" t="str">
        <f>IF($D$2="GD",IFERROR(INDEX(N1.2_Intervention_Types[C&amp;V Asset Category (GD)],MATCH('N1.3_Project_Listing'!$C346,N1.2_Intervention_Types[Intervention Type ID],0),1),""),IFERROR(INDEX(N1.2_Intervention_Types[NARM Asset Category],MATCH('N1.3_Project_Listing'!$C346,N1.2_Intervention_Types[Intervention Type ID],0),1),""))</f>
        <v>Services</v>
      </c>
      <c r="C346" s="67">
        <f>IFERROR(INDEX(N1.2_Intervention_Types[Intervention Type ID],MATCH('N1.3_Project_Listing'!$I346,N1.2_Intervention_Types[Intervention Type],0),1),"")</f>
        <v>5</v>
      </c>
      <c r="D346" s="160" t="str">
        <f>IFERROR(INDEX(N1.2_Intervention_Types[Intervention Category],MATCH('N1.3_Project_Listing'!$C346,N1.2_Intervention_Types[Intervention Type ID],0),1),"")</f>
        <v>Replacement</v>
      </c>
      <c r="E346" s="210" t="s">
        <v>840</v>
      </c>
      <c r="F346" s="236" t="s">
        <v>841</v>
      </c>
      <c r="G346" s="236" t="s">
        <v>181</v>
      </c>
      <c r="H346" s="236" t="s">
        <v>300</v>
      </c>
      <c r="I346" s="151" t="s">
        <v>830</v>
      </c>
      <c r="J346" s="139">
        <v>2027</v>
      </c>
      <c r="K346" s="312">
        <v>17.631946260681776</v>
      </c>
      <c r="L346" s="312">
        <v>17.631946260681776</v>
      </c>
      <c r="M346" s="312">
        <v>0</v>
      </c>
      <c r="N346" s="343">
        <v>3.0437702677955807E-3</v>
      </c>
      <c r="O346" s="343">
        <v>2.0522570363926611E-3</v>
      </c>
      <c r="P346" s="365">
        <v>0.38558137947672938</v>
      </c>
      <c r="Q346" s="63">
        <f t="shared" si="34"/>
        <v>9.9151323140291969E-4</v>
      </c>
      <c r="R346" s="368">
        <f>IF('N1.3_Project_Listing'!$D346="Replacement",SUM('N1.3_Project_Listing'!$K346:$L346)/2,'N1.3_Project_Listing'!$M346)</f>
        <v>17.631946260681776</v>
      </c>
      <c r="S346" s="67" t="str">
        <f>IFERROR(INDEX('N0.7_Lookup_References'!$C$13:$C$72,MATCH($A346,'N0.7_Lookup_References'!$B$13:$B$72,0)),"")</f>
        <v>Number of</v>
      </c>
      <c r="T346" s="338" t="str">
        <f t="shared" si="35"/>
        <v/>
      </c>
      <c r="V346" s="392">
        <v>0.35263892521363555</v>
      </c>
      <c r="W346" s="392">
        <v>0</v>
      </c>
      <c r="X346" s="392">
        <v>0</v>
      </c>
      <c r="Y346" s="392">
        <v>0</v>
      </c>
      <c r="Z346" s="392">
        <v>0</v>
      </c>
      <c r="AA346" s="392">
        <v>0</v>
      </c>
      <c r="AB346" s="392">
        <v>0</v>
      </c>
      <c r="AC346" s="392">
        <v>0</v>
      </c>
      <c r="AD346" s="392">
        <v>0</v>
      </c>
      <c r="AE346" s="392">
        <v>17.27930733546814</v>
      </c>
      <c r="AF346" s="392">
        <v>17.631946260681776</v>
      </c>
      <c r="AG346" s="392">
        <v>0</v>
      </c>
      <c r="AH346" s="392">
        <v>0</v>
      </c>
      <c r="AI346" s="392">
        <v>0</v>
      </c>
      <c r="AJ346" s="392">
        <v>0</v>
      </c>
      <c r="AK346" s="392">
        <v>0</v>
      </c>
      <c r="AL346" s="392">
        <v>0</v>
      </c>
      <c r="AM346" s="392">
        <v>0</v>
      </c>
      <c r="AN346" s="392">
        <v>0</v>
      </c>
      <c r="AO346" s="392">
        <v>0</v>
      </c>
      <c r="AP346" s="63">
        <f t="shared" si="31"/>
        <v>17.631946260681776</v>
      </c>
      <c r="AQ346" s="63">
        <f t="shared" si="32"/>
        <v>17.631946260681776</v>
      </c>
      <c r="AR346" s="63">
        <f t="shared" si="33"/>
        <v>0</v>
      </c>
      <c r="AT346" s="176" cm="1">
        <f t="array" ref="AT346">SUMIFS('N1.3_Project_Listing'!$P$16:$P$829, 'N1.3_Project_Listing'!$E$16:$E$829,'N1.3_Project_Listing'!$E346, 'N1.3_Project_Listing'!$A$16:$A$829,ET_Risk_SC_Summation[[#Headers],[132kV Circuit Breaker]])</f>
        <v>0</v>
      </c>
      <c r="AU346" s="176" cm="1">
        <f t="array" ref="AU346">SUMIFS('N1.3_Project_Listing'!$P$16:$P$829, 'N1.3_Project_Listing'!$E$16:$E$829,'N1.3_Project_Listing'!$E346, 'N1.3_Project_Listing'!$A$16:$A$829,ET_Risk_SC_Summation[[#Headers],[132kV Transformer]])</f>
        <v>0</v>
      </c>
      <c r="AV346" s="176" cm="1">
        <f t="array" ref="AV346">SUMIFS('N1.3_Project_Listing'!$P$16:$P$829, 'N1.3_Project_Listing'!$E$16:$E$829,'N1.3_Project_Listing'!$E346, 'N1.3_Project_Listing'!$A$16:$A$829,ET_Risk_SC_Summation[[#Headers],[132kV Reactor]])</f>
        <v>0</v>
      </c>
      <c r="AW346" s="176" cm="1">
        <f t="array" ref="AW346">SUMIFS('N1.3_Project_Listing'!$P$16:$P$829, 'N1.3_Project_Listing'!$E$16:$E$829,'N1.3_Project_Listing'!$E346, 'N1.3_Project_Listing'!$A$16:$A$829,ET_Risk_SC_Summation[[#Headers],[132kV Underground Cable]])</f>
        <v>0</v>
      </c>
      <c r="AX346" s="176" cm="1">
        <f t="array" ref="AX346">SUMIFS('N1.3_Project_Listing'!$P$16:$P$829, 'N1.3_Project_Listing'!$E$16:$E$829,'N1.3_Project_Listing'!$E346, 'N1.3_Project_Listing'!$A$16:$A$829,ET_Risk_SC_Summation[[#Headers],[132kV OHL Conductor]])</f>
        <v>0</v>
      </c>
      <c r="AY346" s="176" cm="1">
        <f t="array" ref="AY346">SUMIFS('N1.3_Project_Listing'!$P$16:$P$829, 'N1.3_Project_Listing'!$E$16:$E$829,'N1.3_Project_Listing'!$E346, 'N1.3_Project_Listing'!$A$16:$A$829,ET_Risk_SC_Summation[[#Headers],[132kV OHL Fittings]])</f>
        <v>0</v>
      </c>
      <c r="AZ346" s="176" cm="1">
        <f t="array" ref="AZ346">SUMIFS('N1.3_Project_Listing'!$P$16:$P$829, 'N1.3_Project_Listing'!$E$16:$E$829,'N1.3_Project_Listing'!$E346, 'N1.3_Project_Listing'!$A$16:$A$829,ET_Risk_SC_Summation[[#Headers],[132kV OHL Tower]])</f>
        <v>0</v>
      </c>
      <c r="BA346" s="176" cm="1">
        <f t="array" ref="BA346">SUMIFS('N1.3_Project_Listing'!$P$16:$P$829, 'N1.3_Project_Listing'!$E$16:$E$829,'N1.3_Project_Listing'!$E346, 'N1.3_Project_Listing'!$A$16:$A$829,ET_Risk_SC_Summation[[#Headers],[275kV Circuit Breaker]])</f>
        <v>0</v>
      </c>
      <c r="BB346" s="176" cm="1">
        <f t="array" ref="BB346">SUMIFS('N1.3_Project_Listing'!$P$16:$P$829, 'N1.3_Project_Listing'!$E$16:$E$829,'N1.3_Project_Listing'!$E346, 'N1.3_Project_Listing'!$A$16:$A$829,ET_Risk_SC_Summation[[#Headers],[275kV Transformer]])</f>
        <v>0</v>
      </c>
      <c r="BC346" s="176" cm="1">
        <f t="array" ref="BC346">SUMIFS('N1.3_Project_Listing'!$P$16:$P$829, 'N1.3_Project_Listing'!$E$16:$E$829,'N1.3_Project_Listing'!$E346, 'N1.3_Project_Listing'!$A$16:$A$829,ET_Risk_SC_Summation[[#Headers],[275kV Reactor]])</f>
        <v>0</v>
      </c>
      <c r="BD346" s="176" cm="1">
        <f t="array" ref="BD346">SUMIFS('N1.3_Project_Listing'!$P$16:$P$829, 'N1.3_Project_Listing'!$E$16:$E$829,'N1.3_Project_Listing'!$E346, 'N1.3_Project_Listing'!$A$16:$A$829,ET_Risk_SC_Summation[[#Headers],[275kV Underground Cable]])</f>
        <v>0</v>
      </c>
      <c r="BE346" s="176" cm="1">
        <f t="array" ref="BE346">SUMIFS('N1.3_Project_Listing'!$P$16:$P$829, 'N1.3_Project_Listing'!$E$16:$E$829,'N1.3_Project_Listing'!$E346, 'N1.3_Project_Listing'!$A$16:$A$829,ET_Risk_SC_Summation[[#Headers],[275kV OHL Conductor]])</f>
        <v>0</v>
      </c>
      <c r="BF346" s="176" cm="1">
        <f t="array" ref="BF346">SUMIFS('N1.3_Project_Listing'!$P$16:$P$829, 'N1.3_Project_Listing'!$E$16:$E$829,'N1.3_Project_Listing'!$E346, 'N1.3_Project_Listing'!$A$16:$A$829,ET_Risk_SC_Summation[[#Headers],[275kV OHL Fittings]])</f>
        <v>0</v>
      </c>
      <c r="BG346" s="176" cm="1">
        <f t="array" ref="BG346">SUMIFS('N1.3_Project_Listing'!$P$16:$P$829, 'N1.3_Project_Listing'!$E$16:$E$829,'N1.3_Project_Listing'!$E346, 'N1.3_Project_Listing'!$A$16:$A$829,ET_Risk_SC_Summation[[#Headers],[275kV OHL Tower]])</f>
        <v>0</v>
      </c>
      <c r="BH346" s="176" cm="1">
        <f t="array" ref="BH346">SUMIFS('N1.3_Project_Listing'!$P$16:$P$829, 'N1.3_Project_Listing'!$E$16:$E$829,'N1.3_Project_Listing'!$E346, 'N1.3_Project_Listing'!$A$16:$A$829,ET_Risk_SC_Summation[[#Headers],[400kV Circuit Breaker]])</f>
        <v>0</v>
      </c>
      <c r="BI346" s="176" cm="1">
        <f t="array" ref="BI346">SUMIFS('N1.3_Project_Listing'!$P$16:$P$829, 'N1.3_Project_Listing'!$E$16:$E$829,'N1.3_Project_Listing'!$E346, 'N1.3_Project_Listing'!$A$16:$A$829,ET_Risk_SC_Summation[[#Headers],[400kV Transformer]])</f>
        <v>0</v>
      </c>
      <c r="BJ346" s="176" cm="1">
        <f t="array" ref="BJ346">SUMIFS('N1.3_Project_Listing'!$P$16:$P$829, 'N1.3_Project_Listing'!$E$16:$E$829,'N1.3_Project_Listing'!$E346, 'N1.3_Project_Listing'!$A$16:$A$829,ET_Risk_SC_Summation[[#Headers],[400kV Reactor]])</f>
        <v>0</v>
      </c>
      <c r="BK346" s="176" cm="1">
        <f t="array" ref="BK346">SUMIFS('N1.3_Project_Listing'!$P$16:$P$829, 'N1.3_Project_Listing'!$E$16:$E$829,'N1.3_Project_Listing'!$E346, 'N1.3_Project_Listing'!$A$16:$A$829,ET_Risk_SC_Summation[[#Headers],[400kV Underground Cable]])</f>
        <v>0</v>
      </c>
      <c r="BL346" s="176" cm="1">
        <f t="array" ref="BL346">SUMIFS('N1.3_Project_Listing'!$P$16:$P$829, 'N1.3_Project_Listing'!$E$16:$E$829,'N1.3_Project_Listing'!$E346, 'N1.3_Project_Listing'!$A$16:$A$829,ET_Risk_SC_Summation[[#Headers],[400kV OHL Conductor]])</f>
        <v>0</v>
      </c>
      <c r="BM346" s="176" cm="1">
        <f t="array" ref="BM346">SUMIFS('N1.3_Project_Listing'!$P$16:$P$829, 'N1.3_Project_Listing'!$E$16:$E$829,'N1.3_Project_Listing'!$E346, 'N1.3_Project_Listing'!$A$16:$A$829,ET_Risk_SC_Summation[[#Headers],[400kV OHL Fittings]])</f>
        <v>0</v>
      </c>
      <c r="BN346" s="176" cm="1">
        <f t="array" ref="BN346">SUMIFS('N1.3_Project_Listing'!$P$16:$P$829, 'N1.3_Project_Listing'!$E$16:$E$829,'N1.3_Project_Listing'!$E346, 'N1.3_Project_Listing'!$A$16:$A$829,ET_Risk_SC_Summation[[#Headers],[400kV OHL Tower]])</f>
        <v>0</v>
      </c>
      <c r="BO346" s="177" t="str">
        <f>IF(SUM(ET_Risk_SC_Summation[[#This Row],[132kV Circuit Breaker]:[400kV OHL Tower]])=0, "n/a", INDEX(ET_Risk_SC_Summation[#Headers],1,MATCH(MAX(ET_Risk_SC_Summation[[#This Row],[132kV Circuit Breaker]:[400kV OHL Tower]]),ET_Risk_SC_Summation[[#This Row],[132kV Circuit Breaker]:[400kV OHL Tower]],0)))</f>
        <v>n/a</v>
      </c>
      <c r="BP346" s="177" t="str">
        <f>IFERROR(INDEX('N0.7_Lookup_References'!$G$77:$G$98,MATCH(ET_Risk_SC_Summation[[#This Row],[Mxx Category]],'N0.7_Lookup_References'!$F$77:$F$98,0)),"")</f>
        <v/>
      </c>
    </row>
    <row r="347" spans="1:68" ht="67.5">
      <c r="A347" s="160" t="str">
        <f>IFERROR(INDEX(N1.2_Intervention_Types[NARM Asset Category],MATCH('N1.3_Project_Listing'!$C347,N1.2_Intervention_Types[Intervention Type ID],0),1),"")</f>
        <v>Services</v>
      </c>
      <c r="B347" s="160" t="str">
        <f>IF($D$2="GD",IFERROR(INDEX(N1.2_Intervention_Types[C&amp;V Asset Category (GD)],MATCH('N1.3_Project_Listing'!$C347,N1.2_Intervention_Types[Intervention Type ID],0),1),""),IFERROR(INDEX(N1.2_Intervention_Types[NARM Asset Category],MATCH('N1.3_Project_Listing'!$C347,N1.2_Intervention_Types[Intervention Type ID],0),1),""))</f>
        <v>Services</v>
      </c>
      <c r="C347" s="67">
        <f>IFERROR(INDEX(N1.2_Intervention_Types[Intervention Type ID],MATCH('N1.3_Project_Listing'!$I347,N1.2_Intervention_Types[Intervention Type],0),1),"")</f>
        <v>5</v>
      </c>
      <c r="D347" s="160" t="str">
        <f>IFERROR(INDEX(N1.2_Intervention_Types[Intervention Category],MATCH('N1.3_Project_Listing'!$C347,N1.2_Intervention_Types[Intervention Type ID],0),1),"")</f>
        <v>Replacement</v>
      </c>
      <c r="E347" s="210" t="s">
        <v>840</v>
      </c>
      <c r="F347" s="236" t="s">
        <v>841</v>
      </c>
      <c r="G347" s="236" t="s">
        <v>181</v>
      </c>
      <c r="H347" s="236" t="s">
        <v>300</v>
      </c>
      <c r="I347" s="151" t="s">
        <v>830</v>
      </c>
      <c r="J347" s="139">
        <v>2028</v>
      </c>
      <c r="K347" s="312">
        <v>17.631946260681776</v>
      </c>
      <c r="L347" s="312">
        <v>17.631946260681776</v>
      </c>
      <c r="M347" s="312">
        <v>0</v>
      </c>
      <c r="N347" s="343">
        <v>3.0437702677955807E-3</v>
      </c>
      <c r="O347" s="343">
        <v>2.0522570363926611E-3</v>
      </c>
      <c r="P347" s="365">
        <v>0.38558137947672938</v>
      </c>
      <c r="Q347" s="63">
        <f t="shared" si="34"/>
        <v>9.9151323140291969E-4</v>
      </c>
      <c r="R347" s="368">
        <f>IF('N1.3_Project_Listing'!$D347="Replacement",SUM('N1.3_Project_Listing'!$K347:$L347)/2,'N1.3_Project_Listing'!$M347)</f>
        <v>17.631946260681776</v>
      </c>
      <c r="S347" s="67" t="str">
        <f>IFERROR(INDEX('N0.7_Lookup_References'!$C$13:$C$72,MATCH($A347,'N0.7_Lookup_References'!$B$13:$B$72,0)),"")</f>
        <v>Number of</v>
      </c>
      <c r="T347" s="338" t="str">
        <f t="shared" si="35"/>
        <v/>
      </c>
      <c r="V347" s="392">
        <v>0.35263892521363555</v>
      </c>
      <c r="W347" s="392">
        <v>0</v>
      </c>
      <c r="X347" s="392">
        <v>0</v>
      </c>
      <c r="Y347" s="392">
        <v>0</v>
      </c>
      <c r="Z347" s="392">
        <v>0</v>
      </c>
      <c r="AA347" s="392">
        <v>0</v>
      </c>
      <c r="AB347" s="392">
        <v>0</v>
      </c>
      <c r="AC347" s="392">
        <v>0</v>
      </c>
      <c r="AD347" s="392">
        <v>0</v>
      </c>
      <c r="AE347" s="392">
        <v>17.27930733546814</v>
      </c>
      <c r="AF347" s="392">
        <v>17.631946260681776</v>
      </c>
      <c r="AG347" s="392">
        <v>0</v>
      </c>
      <c r="AH347" s="392">
        <v>0</v>
      </c>
      <c r="AI347" s="392">
        <v>0</v>
      </c>
      <c r="AJ347" s="392">
        <v>0</v>
      </c>
      <c r="AK347" s="392">
        <v>0</v>
      </c>
      <c r="AL347" s="392">
        <v>0</v>
      </c>
      <c r="AM347" s="392">
        <v>0</v>
      </c>
      <c r="AN347" s="392">
        <v>0</v>
      </c>
      <c r="AO347" s="392">
        <v>0</v>
      </c>
      <c r="AP347" s="63">
        <f t="shared" si="31"/>
        <v>17.631946260681776</v>
      </c>
      <c r="AQ347" s="63">
        <f t="shared" si="32"/>
        <v>17.631946260681776</v>
      </c>
      <c r="AR347" s="63">
        <f t="shared" si="33"/>
        <v>0</v>
      </c>
      <c r="AT347" s="176" cm="1">
        <f t="array" ref="AT347">SUMIFS('N1.3_Project_Listing'!$P$16:$P$829, 'N1.3_Project_Listing'!$E$16:$E$829,'N1.3_Project_Listing'!$E347, 'N1.3_Project_Listing'!$A$16:$A$829,ET_Risk_SC_Summation[[#Headers],[132kV Circuit Breaker]])</f>
        <v>0</v>
      </c>
      <c r="AU347" s="176" cm="1">
        <f t="array" ref="AU347">SUMIFS('N1.3_Project_Listing'!$P$16:$P$829, 'N1.3_Project_Listing'!$E$16:$E$829,'N1.3_Project_Listing'!$E347, 'N1.3_Project_Listing'!$A$16:$A$829,ET_Risk_SC_Summation[[#Headers],[132kV Transformer]])</f>
        <v>0</v>
      </c>
      <c r="AV347" s="176" cm="1">
        <f t="array" ref="AV347">SUMIFS('N1.3_Project_Listing'!$P$16:$P$829, 'N1.3_Project_Listing'!$E$16:$E$829,'N1.3_Project_Listing'!$E347, 'N1.3_Project_Listing'!$A$16:$A$829,ET_Risk_SC_Summation[[#Headers],[132kV Reactor]])</f>
        <v>0</v>
      </c>
      <c r="AW347" s="176" cm="1">
        <f t="array" ref="AW347">SUMIFS('N1.3_Project_Listing'!$P$16:$P$829, 'N1.3_Project_Listing'!$E$16:$E$829,'N1.3_Project_Listing'!$E347, 'N1.3_Project_Listing'!$A$16:$A$829,ET_Risk_SC_Summation[[#Headers],[132kV Underground Cable]])</f>
        <v>0</v>
      </c>
      <c r="AX347" s="176" cm="1">
        <f t="array" ref="AX347">SUMIFS('N1.3_Project_Listing'!$P$16:$P$829, 'N1.3_Project_Listing'!$E$16:$E$829,'N1.3_Project_Listing'!$E347, 'N1.3_Project_Listing'!$A$16:$A$829,ET_Risk_SC_Summation[[#Headers],[132kV OHL Conductor]])</f>
        <v>0</v>
      </c>
      <c r="AY347" s="176" cm="1">
        <f t="array" ref="AY347">SUMIFS('N1.3_Project_Listing'!$P$16:$P$829, 'N1.3_Project_Listing'!$E$16:$E$829,'N1.3_Project_Listing'!$E347, 'N1.3_Project_Listing'!$A$16:$A$829,ET_Risk_SC_Summation[[#Headers],[132kV OHL Fittings]])</f>
        <v>0</v>
      </c>
      <c r="AZ347" s="176" cm="1">
        <f t="array" ref="AZ347">SUMIFS('N1.3_Project_Listing'!$P$16:$P$829, 'N1.3_Project_Listing'!$E$16:$E$829,'N1.3_Project_Listing'!$E347, 'N1.3_Project_Listing'!$A$16:$A$829,ET_Risk_SC_Summation[[#Headers],[132kV OHL Tower]])</f>
        <v>0</v>
      </c>
      <c r="BA347" s="176" cm="1">
        <f t="array" ref="BA347">SUMIFS('N1.3_Project_Listing'!$P$16:$P$829, 'N1.3_Project_Listing'!$E$16:$E$829,'N1.3_Project_Listing'!$E347, 'N1.3_Project_Listing'!$A$16:$A$829,ET_Risk_SC_Summation[[#Headers],[275kV Circuit Breaker]])</f>
        <v>0</v>
      </c>
      <c r="BB347" s="176" cm="1">
        <f t="array" ref="BB347">SUMIFS('N1.3_Project_Listing'!$P$16:$P$829, 'N1.3_Project_Listing'!$E$16:$E$829,'N1.3_Project_Listing'!$E347, 'N1.3_Project_Listing'!$A$16:$A$829,ET_Risk_SC_Summation[[#Headers],[275kV Transformer]])</f>
        <v>0</v>
      </c>
      <c r="BC347" s="176" cm="1">
        <f t="array" ref="BC347">SUMIFS('N1.3_Project_Listing'!$P$16:$P$829, 'N1.3_Project_Listing'!$E$16:$E$829,'N1.3_Project_Listing'!$E347, 'N1.3_Project_Listing'!$A$16:$A$829,ET_Risk_SC_Summation[[#Headers],[275kV Reactor]])</f>
        <v>0</v>
      </c>
      <c r="BD347" s="176" cm="1">
        <f t="array" ref="BD347">SUMIFS('N1.3_Project_Listing'!$P$16:$P$829, 'N1.3_Project_Listing'!$E$16:$E$829,'N1.3_Project_Listing'!$E347, 'N1.3_Project_Listing'!$A$16:$A$829,ET_Risk_SC_Summation[[#Headers],[275kV Underground Cable]])</f>
        <v>0</v>
      </c>
      <c r="BE347" s="176" cm="1">
        <f t="array" ref="BE347">SUMIFS('N1.3_Project_Listing'!$P$16:$P$829, 'N1.3_Project_Listing'!$E$16:$E$829,'N1.3_Project_Listing'!$E347, 'N1.3_Project_Listing'!$A$16:$A$829,ET_Risk_SC_Summation[[#Headers],[275kV OHL Conductor]])</f>
        <v>0</v>
      </c>
      <c r="BF347" s="176" cm="1">
        <f t="array" ref="BF347">SUMIFS('N1.3_Project_Listing'!$P$16:$P$829, 'N1.3_Project_Listing'!$E$16:$E$829,'N1.3_Project_Listing'!$E347, 'N1.3_Project_Listing'!$A$16:$A$829,ET_Risk_SC_Summation[[#Headers],[275kV OHL Fittings]])</f>
        <v>0</v>
      </c>
      <c r="BG347" s="176" cm="1">
        <f t="array" ref="BG347">SUMIFS('N1.3_Project_Listing'!$P$16:$P$829, 'N1.3_Project_Listing'!$E$16:$E$829,'N1.3_Project_Listing'!$E347, 'N1.3_Project_Listing'!$A$16:$A$829,ET_Risk_SC_Summation[[#Headers],[275kV OHL Tower]])</f>
        <v>0</v>
      </c>
      <c r="BH347" s="176" cm="1">
        <f t="array" ref="BH347">SUMIFS('N1.3_Project_Listing'!$P$16:$P$829, 'N1.3_Project_Listing'!$E$16:$E$829,'N1.3_Project_Listing'!$E347, 'N1.3_Project_Listing'!$A$16:$A$829,ET_Risk_SC_Summation[[#Headers],[400kV Circuit Breaker]])</f>
        <v>0</v>
      </c>
      <c r="BI347" s="176" cm="1">
        <f t="array" ref="BI347">SUMIFS('N1.3_Project_Listing'!$P$16:$P$829, 'N1.3_Project_Listing'!$E$16:$E$829,'N1.3_Project_Listing'!$E347, 'N1.3_Project_Listing'!$A$16:$A$829,ET_Risk_SC_Summation[[#Headers],[400kV Transformer]])</f>
        <v>0</v>
      </c>
      <c r="BJ347" s="176" cm="1">
        <f t="array" ref="BJ347">SUMIFS('N1.3_Project_Listing'!$P$16:$P$829, 'N1.3_Project_Listing'!$E$16:$E$829,'N1.3_Project_Listing'!$E347, 'N1.3_Project_Listing'!$A$16:$A$829,ET_Risk_SC_Summation[[#Headers],[400kV Reactor]])</f>
        <v>0</v>
      </c>
      <c r="BK347" s="176" cm="1">
        <f t="array" ref="BK347">SUMIFS('N1.3_Project_Listing'!$P$16:$P$829, 'N1.3_Project_Listing'!$E$16:$E$829,'N1.3_Project_Listing'!$E347, 'N1.3_Project_Listing'!$A$16:$A$829,ET_Risk_SC_Summation[[#Headers],[400kV Underground Cable]])</f>
        <v>0</v>
      </c>
      <c r="BL347" s="176" cm="1">
        <f t="array" ref="BL347">SUMIFS('N1.3_Project_Listing'!$P$16:$P$829, 'N1.3_Project_Listing'!$E$16:$E$829,'N1.3_Project_Listing'!$E347, 'N1.3_Project_Listing'!$A$16:$A$829,ET_Risk_SC_Summation[[#Headers],[400kV OHL Conductor]])</f>
        <v>0</v>
      </c>
      <c r="BM347" s="176" cm="1">
        <f t="array" ref="BM347">SUMIFS('N1.3_Project_Listing'!$P$16:$P$829, 'N1.3_Project_Listing'!$E$16:$E$829,'N1.3_Project_Listing'!$E347, 'N1.3_Project_Listing'!$A$16:$A$829,ET_Risk_SC_Summation[[#Headers],[400kV OHL Fittings]])</f>
        <v>0</v>
      </c>
      <c r="BN347" s="176" cm="1">
        <f t="array" ref="BN347">SUMIFS('N1.3_Project_Listing'!$P$16:$P$829, 'N1.3_Project_Listing'!$E$16:$E$829,'N1.3_Project_Listing'!$E347, 'N1.3_Project_Listing'!$A$16:$A$829,ET_Risk_SC_Summation[[#Headers],[400kV OHL Tower]])</f>
        <v>0</v>
      </c>
      <c r="BO347" s="177" t="str">
        <f>IF(SUM(ET_Risk_SC_Summation[[#This Row],[132kV Circuit Breaker]:[400kV OHL Tower]])=0, "n/a", INDEX(ET_Risk_SC_Summation[#Headers],1,MATCH(MAX(ET_Risk_SC_Summation[[#This Row],[132kV Circuit Breaker]:[400kV OHL Tower]]),ET_Risk_SC_Summation[[#This Row],[132kV Circuit Breaker]:[400kV OHL Tower]],0)))</f>
        <v>n/a</v>
      </c>
      <c r="BP347" s="177" t="str">
        <f>IFERROR(INDEX('N0.7_Lookup_References'!$G$77:$G$98,MATCH(ET_Risk_SC_Summation[[#This Row],[Mxx Category]],'N0.7_Lookup_References'!$F$77:$F$98,0)),"")</f>
        <v/>
      </c>
    </row>
    <row r="348" spans="1:68" ht="67.5">
      <c r="A348" s="160" t="str">
        <f>IFERROR(INDEX(N1.2_Intervention_Types[NARM Asset Category],MATCH('N1.3_Project_Listing'!$C348,N1.2_Intervention_Types[Intervention Type ID],0),1),"")</f>
        <v>Services</v>
      </c>
      <c r="B348" s="160" t="str">
        <f>IF($D$2="GD",IFERROR(INDEX(N1.2_Intervention_Types[C&amp;V Asset Category (GD)],MATCH('N1.3_Project_Listing'!$C348,N1.2_Intervention_Types[Intervention Type ID],0),1),""),IFERROR(INDEX(N1.2_Intervention_Types[NARM Asset Category],MATCH('N1.3_Project_Listing'!$C348,N1.2_Intervention_Types[Intervention Type ID],0),1),""))</f>
        <v>Services</v>
      </c>
      <c r="C348" s="67">
        <f>IFERROR(INDEX(N1.2_Intervention_Types[Intervention Type ID],MATCH('N1.3_Project_Listing'!$I348,N1.2_Intervention_Types[Intervention Type],0),1),"")</f>
        <v>5</v>
      </c>
      <c r="D348" s="160" t="str">
        <f>IFERROR(INDEX(N1.2_Intervention_Types[Intervention Category],MATCH('N1.3_Project_Listing'!$C348,N1.2_Intervention_Types[Intervention Type ID],0),1),"")</f>
        <v>Replacement</v>
      </c>
      <c r="E348" s="210" t="s">
        <v>840</v>
      </c>
      <c r="F348" s="236" t="s">
        <v>841</v>
      </c>
      <c r="G348" s="236" t="s">
        <v>181</v>
      </c>
      <c r="H348" s="236" t="s">
        <v>300</v>
      </c>
      <c r="I348" s="151" t="s">
        <v>830</v>
      </c>
      <c r="J348" s="139">
        <v>2029</v>
      </c>
      <c r="K348" s="312">
        <v>17.631946260681776</v>
      </c>
      <c r="L348" s="312">
        <v>17.631946260681776</v>
      </c>
      <c r="M348" s="312">
        <v>0</v>
      </c>
      <c r="N348" s="343">
        <v>3.0437702677955807E-3</v>
      </c>
      <c r="O348" s="343">
        <v>2.0522570363926611E-3</v>
      </c>
      <c r="P348" s="365">
        <v>0.38558137947672938</v>
      </c>
      <c r="Q348" s="63">
        <f t="shared" si="34"/>
        <v>9.9151323140291969E-4</v>
      </c>
      <c r="R348" s="368">
        <f>IF('N1.3_Project_Listing'!$D348="Replacement",SUM('N1.3_Project_Listing'!$K348:$L348)/2,'N1.3_Project_Listing'!$M348)</f>
        <v>17.631946260681776</v>
      </c>
      <c r="S348" s="67" t="str">
        <f>IFERROR(INDEX('N0.7_Lookup_References'!$C$13:$C$72,MATCH($A348,'N0.7_Lookup_References'!$B$13:$B$72,0)),"")</f>
        <v>Number of</v>
      </c>
      <c r="T348" s="338" t="str">
        <f t="shared" si="35"/>
        <v/>
      </c>
      <c r="V348" s="392">
        <v>0.35263892521363555</v>
      </c>
      <c r="W348" s="392">
        <v>0</v>
      </c>
      <c r="X348" s="392">
        <v>0</v>
      </c>
      <c r="Y348" s="392">
        <v>0</v>
      </c>
      <c r="Z348" s="392">
        <v>0</v>
      </c>
      <c r="AA348" s="392">
        <v>0</v>
      </c>
      <c r="AB348" s="392">
        <v>0</v>
      </c>
      <c r="AC348" s="392">
        <v>0</v>
      </c>
      <c r="AD348" s="392">
        <v>0</v>
      </c>
      <c r="AE348" s="392">
        <v>17.27930733546814</v>
      </c>
      <c r="AF348" s="392">
        <v>17.631946260681776</v>
      </c>
      <c r="AG348" s="392">
        <v>0</v>
      </c>
      <c r="AH348" s="392">
        <v>0</v>
      </c>
      <c r="AI348" s="392">
        <v>0</v>
      </c>
      <c r="AJ348" s="392">
        <v>0</v>
      </c>
      <c r="AK348" s="392">
        <v>0</v>
      </c>
      <c r="AL348" s="392">
        <v>0</v>
      </c>
      <c r="AM348" s="392">
        <v>0</v>
      </c>
      <c r="AN348" s="392">
        <v>0</v>
      </c>
      <c r="AO348" s="392">
        <v>0</v>
      </c>
      <c r="AP348" s="63">
        <f t="shared" si="31"/>
        <v>17.631946260681776</v>
      </c>
      <c r="AQ348" s="63">
        <f t="shared" si="32"/>
        <v>17.631946260681776</v>
      </c>
      <c r="AR348" s="63">
        <f t="shared" si="33"/>
        <v>0</v>
      </c>
      <c r="AT348" s="176" cm="1">
        <f t="array" ref="AT348">SUMIFS('N1.3_Project_Listing'!$P$16:$P$829, 'N1.3_Project_Listing'!$E$16:$E$829,'N1.3_Project_Listing'!$E348, 'N1.3_Project_Listing'!$A$16:$A$829,ET_Risk_SC_Summation[[#Headers],[132kV Circuit Breaker]])</f>
        <v>0</v>
      </c>
      <c r="AU348" s="176" cm="1">
        <f t="array" ref="AU348">SUMIFS('N1.3_Project_Listing'!$P$16:$P$829, 'N1.3_Project_Listing'!$E$16:$E$829,'N1.3_Project_Listing'!$E348, 'N1.3_Project_Listing'!$A$16:$A$829,ET_Risk_SC_Summation[[#Headers],[132kV Transformer]])</f>
        <v>0</v>
      </c>
      <c r="AV348" s="176" cm="1">
        <f t="array" ref="AV348">SUMIFS('N1.3_Project_Listing'!$P$16:$P$829, 'N1.3_Project_Listing'!$E$16:$E$829,'N1.3_Project_Listing'!$E348, 'N1.3_Project_Listing'!$A$16:$A$829,ET_Risk_SC_Summation[[#Headers],[132kV Reactor]])</f>
        <v>0</v>
      </c>
      <c r="AW348" s="176" cm="1">
        <f t="array" ref="AW348">SUMIFS('N1.3_Project_Listing'!$P$16:$P$829, 'N1.3_Project_Listing'!$E$16:$E$829,'N1.3_Project_Listing'!$E348, 'N1.3_Project_Listing'!$A$16:$A$829,ET_Risk_SC_Summation[[#Headers],[132kV Underground Cable]])</f>
        <v>0</v>
      </c>
      <c r="AX348" s="176" cm="1">
        <f t="array" ref="AX348">SUMIFS('N1.3_Project_Listing'!$P$16:$P$829, 'N1.3_Project_Listing'!$E$16:$E$829,'N1.3_Project_Listing'!$E348, 'N1.3_Project_Listing'!$A$16:$A$829,ET_Risk_SC_Summation[[#Headers],[132kV OHL Conductor]])</f>
        <v>0</v>
      </c>
      <c r="AY348" s="176" cm="1">
        <f t="array" ref="AY348">SUMIFS('N1.3_Project_Listing'!$P$16:$P$829, 'N1.3_Project_Listing'!$E$16:$E$829,'N1.3_Project_Listing'!$E348, 'N1.3_Project_Listing'!$A$16:$A$829,ET_Risk_SC_Summation[[#Headers],[132kV OHL Fittings]])</f>
        <v>0</v>
      </c>
      <c r="AZ348" s="176" cm="1">
        <f t="array" ref="AZ348">SUMIFS('N1.3_Project_Listing'!$P$16:$P$829, 'N1.3_Project_Listing'!$E$16:$E$829,'N1.3_Project_Listing'!$E348, 'N1.3_Project_Listing'!$A$16:$A$829,ET_Risk_SC_Summation[[#Headers],[132kV OHL Tower]])</f>
        <v>0</v>
      </c>
      <c r="BA348" s="176" cm="1">
        <f t="array" ref="BA348">SUMIFS('N1.3_Project_Listing'!$P$16:$P$829, 'N1.3_Project_Listing'!$E$16:$E$829,'N1.3_Project_Listing'!$E348, 'N1.3_Project_Listing'!$A$16:$A$829,ET_Risk_SC_Summation[[#Headers],[275kV Circuit Breaker]])</f>
        <v>0</v>
      </c>
      <c r="BB348" s="176" cm="1">
        <f t="array" ref="BB348">SUMIFS('N1.3_Project_Listing'!$P$16:$P$829, 'N1.3_Project_Listing'!$E$16:$E$829,'N1.3_Project_Listing'!$E348, 'N1.3_Project_Listing'!$A$16:$A$829,ET_Risk_SC_Summation[[#Headers],[275kV Transformer]])</f>
        <v>0</v>
      </c>
      <c r="BC348" s="176" cm="1">
        <f t="array" ref="BC348">SUMIFS('N1.3_Project_Listing'!$P$16:$P$829, 'N1.3_Project_Listing'!$E$16:$E$829,'N1.3_Project_Listing'!$E348, 'N1.3_Project_Listing'!$A$16:$A$829,ET_Risk_SC_Summation[[#Headers],[275kV Reactor]])</f>
        <v>0</v>
      </c>
      <c r="BD348" s="176" cm="1">
        <f t="array" ref="BD348">SUMIFS('N1.3_Project_Listing'!$P$16:$P$829, 'N1.3_Project_Listing'!$E$16:$E$829,'N1.3_Project_Listing'!$E348, 'N1.3_Project_Listing'!$A$16:$A$829,ET_Risk_SC_Summation[[#Headers],[275kV Underground Cable]])</f>
        <v>0</v>
      </c>
      <c r="BE348" s="176" cm="1">
        <f t="array" ref="BE348">SUMIFS('N1.3_Project_Listing'!$P$16:$P$829, 'N1.3_Project_Listing'!$E$16:$E$829,'N1.3_Project_Listing'!$E348, 'N1.3_Project_Listing'!$A$16:$A$829,ET_Risk_SC_Summation[[#Headers],[275kV OHL Conductor]])</f>
        <v>0</v>
      </c>
      <c r="BF348" s="176" cm="1">
        <f t="array" ref="BF348">SUMIFS('N1.3_Project_Listing'!$P$16:$P$829, 'N1.3_Project_Listing'!$E$16:$E$829,'N1.3_Project_Listing'!$E348, 'N1.3_Project_Listing'!$A$16:$A$829,ET_Risk_SC_Summation[[#Headers],[275kV OHL Fittings]])</f>
        <v>0</v>
      </c>
      <c r="BG348" s="176" cm="1">
        <f t="array" ref="BG348">SUMIFS('N1.3_Project_Listing'!$P$16:$P$829, 'N1.3_Project_Listing'!$E$16:$E$829,'N1.3_Project_Listing'!$E348, 'N1.3_Project_Listing'!$A$16:$A$829,ET_Risk_SC_Summation[[#Headers],[275kV OHL Tower]])</f>
        <v>0</v>
      </c>
      <c r="BH348" s="176" cm="1">
        <f t="array" ref="BH348">SUMIFS('N1.3_Project_Listing'!$P$16:$P$829, 'N1.3_Project_Listing'!$E$16:$E$829,'N1.3_Project_Listing'!$E348, 'N1.3_Project_Listing'!$A$16:$A$829,ET_Risk_SC_Summation[[#Headers],[400kV Circuit Breaker]])</f>
        <v>0</v>
      </c>
      <c r="BI348" s="176" cm="1">
        <f t="array" ref="BI348">SUMIFS('N1.3_Project_Listing'!$P$16:$P$829, 'N1.3_Project_Listing'!$E$16:$E$829,'N1.3_Project_Listing'!$E348, 'N1.3_Project_Listing'!$A$16:$A$829,ET_Risk_SC_Summation[[#Headers],[400kV Transformer]])</f>
        <v>0</v>
      </c>
      <c r="BJ348" s="176" cm="1">
        <f t="array" ref="BJ348">SUMIFS('N1.3_Project_Listing'!$P$16:$P$829, 'N1.3_Project_Listing'!$E$16:$E$829,'N1.3_Project_Listing'!$E348, 'N1.3_Project_Listing'!$A$16:$A$829,ET_Risk_SC_Summation[[#Headers],[400kV Reactor]])</f>
        <v>0</v>
      </c>
      <c r="BK348" s="176" cm="1">
        <f t="array" ref="BK348">SUMIFS('N1.3_Project_Listing'!$P$16:$P$829, 'N1.3_Project_Listing'!$E$16:$E$829,'N1.3_Project_Listing'!$E348, 'N1.3_Project_Listing'!$A$16:$A$829,ET_Risk_SC_Summation[[#Headers],[400kV Underground Cable]])</f>
        <v>0</v>
      </c>
      <c r="BL348" s="176" cm="1">
        <f t="array" ref="BL348">SUMIFS('N1.3_Project_Listing'!$P$16:$P$829, 'N1.3_Project_Listing'!$E$16:$E$829,'N1.3_Project_Listing'!$E348, 'N1.3_Project_Listing'!$A$16:$A$829,ET_Risk_SC_Summation[[#Headers],[400kV OHL Conductor]])</f>
        <v>0</v>
      </c>
      <c r="BM348" s="176" cm="1">
        <f t="array" ref="BM348">SUMIFS('N1.3_Project_Listing'!$P$16:$P$829, 'N1.3_Project_Listing'!$E$16:$E$829,'N1.3_Project_Listing'!$E348, 'N1.3_Project_Listing'!$A$16:$A$829,ET_Risk_SC_Summation[[#Headers],[400kV OHL Fittings]])</f>
        <v>0</v>
      </c>
      <c r="BN348" s="176" cm="1">
        <f t="array" ref="BN348">SUMIFS('N1.3_Project_Listing'!$P$16:$P$829, 'N1.3_Project_Listing'!$E$16:$E$829,'N1.3_Project_Listing'!$E348, 'N1.3_Project_Listing'!$A$16:$A$829,ET_Risk_SC_Summation[[#Headers],[400kV OHL Tower]])</f>
        <v>0</v>
      </c>
      <c r="BO348" s="177" t="str">
        <f>IF(SUM(ET_Risk_SC_Summation[[#This Row],[132kV Circuit Breaker]:[400kV OHL Tower]])=0, "n/a", INDEX(ET_Risk_SC_Summation[#Headers],1,MATCH(MAX(ET_Risk_SC_Summation[[#This Row],[132kV Circuit Breaker]:[400kV OHL Tower]]),ET_Risk_SC_Summation[[#This Row],[132kV Circuit Breaker]:[400kV OHL Tower]],0)))</f>
        <v>n/a</v>
      </c>
      <c r="BP348" s="177" t="str">
        <f>IFERROR(INDEX('N0.7_Lookup_References'!$G$77:$G$98,MATCH(ET_Risk_SC_Summation[[#This Row],[Mxx Category]],'N0.7_Lookup_References'!$F$77:$F$98,0)),"")</f>
        <v/>
      </c>
    </row>
    <row r="349" spans="1:68" ht="67.5">
      <c r="A349" s="160" t="str">
        <f>IFERROR(INDEX(N1.2_Intervention_Types[NARM Asset Category],MATCH('N1.3_Project_Listing'!$C349,N1.2_Intervention_Types[Intervention Type ID],0),1),"")</f>
        <v>Services</v>
      </c>
      <c r="B349" s="160" t="str">
        <f>IF($D$2="GD",IFERROR(INDEX(N1.2_Intervention_Types[C&amp;V Asset Category (GD)],MATCH('N1.3_Project_Listing'!$C349,N1.2_Intervention_Types[Intervention Type ID],0),1),""),IFERROR(INDEX(N1.2_Intervention_Types[NARM Asset Category],MATCH('N1.3_Project_Listing'!$C349,N1.2_Intervention_Types[Intervention Type ID],0),1),""))</f>
        <v>Services</v>
      </c>
      <c r="C349" s="67">
        <f>IFERROR(INDEX(N1.2_Intervention_Types[Intervention Type ID],MATCH('N1.3_Project_Listing'!$I349,N1.2_Intervention_Types[Intervention Type],0),1),"")</f>
        <v>5</v>
      </c>
      <c r="D349" s="160" t="str">
        <f>IFERROR(INDEX(N1.2_Intervention_Types[Intervention Category],MATCH('N1.3_Project_Listing'!$C349,N1.2_Intervention_Types[Intervention Type ID],0),1),"")</f>
        <v>Replacement</v>
      </c>
      <c r="E349" s="210" t="s">
        <v>840</v>
      </c>
      <c r="F349" s="236" t="s">
        <v>841</v>
      </c>
      <c r="G349" s="236" t="s">
        <v>181</v>
      </c>
      <c r="H349" s="236" t="s">
        <v>300</v>
      </c>
      <c r="I349" s="151" t="s">
        <v>830</v>
      </c>
      <c r="J349" s="139">
        <v>2030</v>
      </c>
      <c r="K349" s="312">
        <v>17.631946260681776</v>
      </c>
      <c r="L349" s="312">
        <v>17.631946260681776</v>
      </c>
      <c r="M349" s="312">
        <v>0</v>
      </c>
      <c r="N349" s="343">
        <v>3.0437702677955807E-3</v>
      </c>
      <c r="O349" s="343">
        <v>2.0522570363926611E-3</v>
      </c>
      <c r="P349" s="365">
        <v>0.38558137947672938</v>
      </c>
      <c r="Q349" s="63">
        <f t="shared" si="34"/>
        <v>9.9151323140291969E-4</v>
      </c>
      <c r="R349" s="368">
        <f>IF('N1.3_Project_Listing'!$D349="Replacement",SUM('N1.3_Project_Listing'!$K349:$L349)/2,'N1.3_Project_Listing'!$M349)</f>
        <v>17.631946260681776</v>
      </c>
      <c r="S349" s="67" t="str">
        <f>IFERROR(INDEX('N0.7_Lookup_References'!$C$13:$C$72,MATCH($A349,'N0.7_Lookup_References'!$B$13:$B$72,0)),"")</f>
        <v>Number of</v>
      </c>
      <c r="T349" s="338" t="str">
        <f t="shared" si="35"/>
        <v/>
      </c>
      <c r="V349" s="392">
        <v>0.35263892521363555</v>
      </c>
      <c r="W349" s="392">
        <v>0</v>
      </c>
      <c r="X349" s="392">
        <v>0</v>
      </c>
      <c r="Y349" s="392">
        <v>0</v>
      </c>
      <c r="Z349" s="392">
        <v>0</v>
      </c>
      <c r="AA349" s="392">
        <v>0</v>
      </c>
      <c r="AB349" s="392">
        <v>0</v>
      </c>
      <c r="AC349" s="392">
        <v>0</v>
      </c>
      <c r="AD349" s="392">
        <v>0</v>
      </c>
      <c r="AE349" s="392">
        <v>17.27930733546814</v>
      </c>
      <c r="AF349" s="392">
        <v>17.631946260681776</v>
      </c>
      <c r="AG349" s="392">
        <v>0</v>
      </c>
      <c r="AH349" s="392">
        <v>0</v>
      </c>
      <c r="AI349" s="392">
        <v>0</v>
      </c>
      <c r="AJ349" s="392">
        <v>0</v>
      </c>
      <c r="AK349" s="392">
        <v>0</v>
      </c>
      <c r="AL349" s="392">
        <v>0</v>
      </c>
      <c r="AM349" s="392">
        <v>0</v>
      </c>
      <c r="AN349" s="392">
        <v>0</v>
      </c>
      <c r="AO349" s="392">
        <v>0</v>
      </c>
      <c r="AP349" s="63">
        <f t="shared" si="31"/>
        <v>17.631946260681776</v>
      </c>
      <c r="AQ349" s="63">
        <f t="shared" si="32"/>
        <v>17.631946260681776</v>
      </c>
      <c r="AR349" s="63">
        <f t="shared" si="33"/>
        <v>0</v>
      </c>
      <c r="AT349" s="176" cm="1">
        <f t="array" ref="AT349">SUMIFS('N1.3_Project_Listing'!$P$16:$P$829, 'N1.3_Project_Listing'!$E$16:$E$829,'N1.3_Project_Listing'!$E349, 'N1.3_Project_Listing'!$A$16:$A$829,ET_Risk_SC_Summation[[#Headers],[132kV Circuit Breaker]])</f>
        <v>0</v>
      </c>
      <c r="AU349" s="176" cm="1">
        <f t="array" ref="AU349">SUMIFS('N1.3_Project_Listing'!$P$16:$P$829, 'N1.3_Project_Listing'!$E$16:$E$829,'N1.3_Project_Listing'!$E349, 'N1.3_Project_Listing'!$A$16:$A$829,ET_Risk_SC_Summation[[#Headers],[132kV Transformer]])</f>
        <v>0</v>
      </c>
      <c r="AV349" s="176" cm="1">
        <f t="array" ref="AV349">SUMIFS('N1.3_Project_Listing'!$P$16:$P$829, 'N1.3_Project_Listing'!$E$16:$E$829,'N1.3_Project_Listing'!$E349, 'N1.3_Project_Listing'!$A$16:$A$829,ET_Risk_SC_Summation[[#Headers],[132kV Reactor]])</f>
        <v>0</v>
      </c>
      <c r="AW349" s="176" cm="1">
        <f t="array" ref="AW349">SUMIFS('N1.3_Project_Listing'!$P$16:$P$829, 'N1.3_Project_Listing'!$E$16:$E$829,'N1.3_Project_Listing'!$E349, 'N1.3_Project_Listing'!$A$16:$A$829,ET_Risk_SC_Summation[[#Headers],[132kV Underground Cable]])</f>
        <v>0</v>
      </c>
      <c r="AX349" s="176" cm="1">
        <f t="array" ref="AX349">SUMIFS('N1.3_Project_Listing'!$P$16:$P$829, 'N1.3_Project_Listing'!$E$16:$E$829,'N1.3_Project_Listing'!$E349, 'N1.3_Project_Listing'!$A$16:$A$829,ET_Risk_SC_Summation[[#Headers],[132kV OHL Conductor]])</f>
        <v>0</v>
      </c>
      <c r="AY349" s="176" cm="1">
        <f t="array" ref="AY349">SUMIFS('N1.3_Project_Listing'!$P$16:$P$829, 'N1.3_Project_Listing'!$E$16:$E$829,'N1.3_Project_Listing'!$E349, 'N1.3_Project_Listing'!$A$16:$A$829,ET_Risk_SC_Summation[[#Headers],[132kV OHL Fittings]])</f>
        <v>0</v>
      </c>
      <c r="AZ349" s="176" cm="1">
        <f t="array" ref="AZ349">SUMIFS('N1.3_Project_Listing'!$P$16:$P$829, 'N1.3_Project_Listing'!$E$16:$E$829,'N1.3_Project_Listing'!$E349, 'N1.3_Project_Listing'!$A$16:$A$829,ET_Risk_SC_Summation[[#Headers],[132kV OHL Tower]])</f>
        <v>0</v>
      </c>
      <c r="BA349" s="176" cm="1">
        <f t="array" ref="BA349">SUMIFS('N1.3_Project_Listing'!$P$16:$P$829, 'N1.3_Project_Listing'!$E$16:$E$829,'N1.3_Project_Listing'!$E349, 'N1.3_Project_Listing'!$A$16:$A$829,ET_Risk_SC_Summation[[#Headers],[275kV Circuit Breaker]])</f>
        <v>0</v>
      </c>
      <c r="BB349" s="176" cm="1">
        <f t="array" ref="BB349">SUMIFS('N1.3_Project_Listing'!$P$16:$P$829, 'N1.3_Project_Listing'!$E$16:$E$829,'N1.3_Project_Listing'!$E349, 'N1.3_Project_Listing'!$A$16:$A$829,ET_Risk_SC_Summation[[#Headers],[275kV Transformer]])</f>
        <v>0</v>
      </c>
      <c r="BC349" s="176" cm="1">
        <f t="array" ref="BC349">SUMIFS('N1.3_Project_Listing'!$P$16:$P$829, 'N1.3_Project_Listing'!$E$16:$E$829,'N1.3_Project_Listing'!$E349, 'N1.3_Project_Listing'!$A$16:$A$829,ET_Risk_SC_Summation[[#Headers],[275kV Reactor]])</f>
        <v>0</v>
      </c>
      <c r="BD349" s="176" cm="1">
        <f t="array" ref="BD349">SUMIFS('N1.3_Project_Listing'!$P$16:$P$829, 'N1.3_Project_Listing'!$E$16:$E$829,'N1.3_Project_Listing'!$E349, 'N1.3_Project_Listing'!$A$16:$A$829,ET_Risk_SC_Summation[[#Headers],[275kV Underground Cable]])</f>
        <v>0</v>
      </c>
      <c r="BE349" s="176" cm="1">
        <f t="array" ref="BE349">SUMIFS('N1.3_Project_Listing'!$P$16:$P$829, 'N1.3_Project_Listing'!$E$16:$E$829,'N1.3_Project_Listing'!$E349, 'N1.3_Project_Listing'!$A$16:$A$829,ET_Risk_SC_Summation[[#Headers],[275kV OHL Conductor]])</f>
        <v>0</v>
      </c>
      <c r="BF349" s="176" cm="1">
        <f t="array" ref="BF349">SUMIFS('N1.3_Project_Listing'!$P$16:$P$829, 'N1.3_Project_Listing'!$E$16:$E$829,'N1.3_Project_Listing'!$E349, 'N1.3_Project_Listing'!$A$16:$A$829,ET_Risk_SC_Summation[[#Headers],[275kV OHL Fittings]])</f>
        <v>0</v>
      </c>
      <c r="BG349" s="176" cm="1">
        <f t="array" ref="BG349">SUMIFS('N1.3_Project_Listing'!$P$16:$P$829, 'N1.3_Project_Listing'!$E$16:$E$829,'N1.3_Project_Listing'!$E349, 'N1.3_Project_Listing'!$A$16:$A$829,ET_Risk_SC_Summation[[#Headers],[275kV OHL Tower]])</f>
        <v>0</v>
      </c>
      <c r="BH349" s="176" cm="1">
        <f t="array" ref="BH349">SUMIFS('N1.3_Project_Listing'!$P$16:$P$829, 'N1.3_Project_Listing'!$E$16:$E$829,'N1.3_Project_Listing'!$E349, 'N1.3_Project_Listing'!$A$16:$A$829,ET_Risk_SC_Summation[[#Headers],[400kV Circuit Breaker]])</f>
        <v>0</v>
      </c>
      <c r="BI349" s="176" cm="1">
        <f t="array" ref="BI349">SUMIFS('N1.3_Project_Listing'!$P$16:$P$829, 'N1.3_Project_Listing'!$E$16:$E$829,'N1.3_Project_Listing'!$E349, 'N1.3_Project_Listing'!$A$16:$A$829,ET_Risk_SC_Summation[[#Headers],[400kV Transformer]])</f>
        <v>0</v>
      </c>
      <c r="BJ349" s="176" cm="1">
        <f t="array" ref="BJ349">SUMIFS('N1.3_Project_Listing'!$P$16:$P$829, 'N1.3_Project_Listing'!$E$16:$E$829,'N1.3_Project_Listing'!$E349, 'N1.3_Project_Listing'!$A$16:$A$829,ET_Risk_SC_Summation[[#Headers],[400kV Reactor]])</f>
        <v>0</v>
      </c>
      <c r="BK349" s="176" cm="1">
        <f t="array" ref="BK349">SUMIFS('N1.3_Project_Listing'!$P$16:$P$829, 'N1.3_Project_Listing'!$E$16:$E$829,'N1.3_Project_Listing'!$E349, 'N1.3_Project_Listing'!$A$16:$A$829,ET_Risk_SC_Summation[[#Headers],[400kV Underground Cable]])</f>
        <v>0</v>
      </c>
      <c r="BL349" s="176" cm="1">
        <f t="array" ref="BL349">SUMIFS('N1.3_Project_Listing'!$P$16:$P$829, 'N1.3_Project_Listing'!$E$16:$E$829,'N1.3_Project_Listing'!$E349, 'N1.3_Project_Listing'!$A$16:$A$829,ET_Risk_SC_Summation[[#Headers],[400kV OHL Conductor]])</f>
        <v>0</v>
      </c>
      <c r="BM349" s="176" cm="1">
        <f t="array" ref="BM349">SUMIFS('N1.3_Project_Listing'!$P$16:$P$829, 'N1.3_Project_Listing'!$E$16:$E$829,'N1.3_Project_Listing'!$E349, 'N1.3_Project_Listing'!$A$16:$A$829,ET_Risk_SC_Summation[[#Headers],[400kV OHL Fittings]])</f>
        <v>0</v>
      </c>
      <c r="BN349" s="176" cm="1">
        <f t="array" ref="BN349">SUMIFS('N1.3_Project_Listing'!$P$16:$P$829, 'N1.3_Project_Listing'!$E$16:$E$829,'N1.3_Project_Listing'!$E349, 'N1.3_Project_Listing'!$A$16:$A$829,ET_Risk_SC_Summation[[#Headers],[400kV OHL Tower]])</f>
        <v>0</v>
      </c>
      <c r="BO349" s="177" t="str">
        <f>IF(SUM(ET_Risk_SC_Summation[[#This Row],[132kV Circuit Breaker]:[400kV OHL Tower]])=0, "n/a", INDEX(ET_Risk_SC_Summation[#Headers],1,MATCH(MAX(ET_Risk_SC_Summation[[#This Row],[132kV Circuit Breaker]:[400kV OHL Tower]]),ET_Risk_SC_Summation[[#This Row],[132kV Circuit Breaker]:[400kV OHL Tower]],0)))</f>
        <v>n/a</v>
      </c>
      <c r="BP349" s="177" t="str">
        <f>IFERROR(INDEX('N0.7_Lookup_References'!$G$77:$G$98,MATCH(ET_Risk_SC_Summation[[#This Row],[Mxx Category]],'N0.7_Lookup_References'!$F$77:$F$98,0)),"")</f>
        <v/>
      </c>
    </row>
    <row r="350" spans="1:68" ht="67.5">
      <c r="A350" s="160" t="str">
        <f>IFERROR(INDEX(N1.2_Intervention_Types[NARM Asset Category],MATCH('N1.3_Project_Listing'!$C350,N1.2_Intervention_Types[Intervention Type ID],0),1),"")</f>
        <v>Services</v>
      </c>
      <c r="B350" s="160" t="str">
        <f>IF($D$2="GD",IFERROR(INDEX(N1.2_Intervention_Types[C&amp;V Asset Category (GD)],MATCH('N1.3_Project_Listing'!$C350,N1.2_Intervention_Types[Intervention Type ID],0),1),""),IFERROR(INDEX(N1.2_Intervention_Types[NARM Asset Category],MATCH('N1.3_Project_Listing'!$C350,N1.2_Intervention_Types[Intervention Type ID],0),1),""))</f>
        <v>Services</v>
      </c>
      <c r="C350" s="67">
        <f>IFERROR(INDEX(N1.2_Intervention_Types[Intervention Type ID],MATCH('N1.3_Project_Listing'!$I350,N1.2_Intervention_Types[Intervention Type],0),1),"")</f>
        <v>5</v>
      </c>
      <c r="D350" s="160" t="str">
        <f>IFERROR(INDEX(N1.2_Intervention_Types[Intervention Category],MATCH('N1.3_Project_Listing'!$C350,N1.2_Intervention_Types[Intervention Type ID],0),1),"")</f>
        <v>Replacement</v>
      </c>
      <c r="E350" s="210" t="s">
        <v>840</v>
      </c>
      <c r="F350" s="236" t="s">
        <v>841</v>
      </c>
      <c r="G350" s="236" t="s">
        <v>181</v>
      </c>
      <c r="H350" s="236" t="s">
        <v>300</v>
      </c>
      <c r="I350" s="151" t="s">
        <v>830</v>
      </c>
      <c r="J350" s="139">
        <v>2031</v>
      </c>
      <c r="K350" s="312">
        <v>17.631946260681776</v>
      </c>
      <c r="L350" s="312">
        <v>17.631946260681776</v>
      </c>
      <c r="M350" s="312">
        <v>0</v>
      </c>
      <c r="N350" s="343">
        <v>3.0437702677955807E-3</v>
      </c>
      <c r="O350" s="343">
        <v>2.0522570363926611E-3</v>
      </c>
      <c r="P350" s="365">
        <v>0.38558137947672938</v>
      </c>
      <c r="Q350" s="63">
        <f t="shared" si="34"/>
        <v>9.9151323140291969E-4</v>
      </c>
      <c r="R350" s="368">
        <f>IF('N1.3_Project_Listing'!$D350="Replacement",SUM('N1.3_Project_Listing'!$K350:$L350)/2,'N1.3_Project_Listing'!$M350)</f>
        <v>17.631946260681776</v>
      </c>
      <c r="S350" s="67" t="str">
        <f>IFERROR(INDEX('N0.7_Lookup_References'!$C$13:$C$72,MATCH($A350,'N0.7_Lookup_References'!$B$13:$B$72,0)),"")</f>
        <v>Number of</v>
      </c>
      <c r="T350" s="338" t="str">
        <f t="shared" si="35"/>
        <v/>
      </c>
      <c r="V350" s="392">
        <v>0.35263892521363555</v>
      </c>
      <c r="W350" s="392">
        <v>0</v>
      </c>
      <c r="X350" s="392">
        <v>0</v>
      </c>
      <c r="Y350" s="392">
        <v>0</v>
      </c>
      <c r="Z350" s="392">
        <v>0</v>
      </c>
      <c r="AA350" s="392">
        <v>0</v>
      </c>
      <c r="AB350" s="392">
        <v>0</v>
      </c>
      <c r="AC350" s="392">
        <v>0</v>
      </c>
      <c r="AD350" s="392">
        <v>0</v>
      </c>
      <c r="AE350" s="392">
        <v>17.27930733546814</v>
      </c>
      <c r="AF350" s="392">
        <v>17.631946260681776</v>
      </c>
      <c r="AG350" s="392">
        <v>0</v>
      </c>
      <c r="AH350" s="392">
        <v>0</v>
      </c>
      <c r="AI350" s="392">
        <v>0</v>
      </c>
      <c r="AJ350" s="392">
        <v>0</v>
      </c>
      <c r="AK350" s="392">
        <v>0</v>
      </c>
      <c r="AL350" s="392">
        <v>0</v>
      </c>
      <c r="AM350" s="392">
        <v>0</v>
      </c>
      <c r="AN350" s="392">
        <v>0</v>
      </c>
      <c r="AO350" s="392">
        <v>0</v>
      </c>
      <c r="AP350" s="63">
        <f t="shared" si="31"/>
        <v>17.631946260681776</v>
      </c>
      <c r="AQ350" s="63">
        <f t="shared" si="32"/>
        <v>17.631946260681776</v>
      </c>
      <c r="AR350" s="63">
        <f t="shared" si="33"/>
        <v>0</v>
      </c>
      <c r="AT350" s="176" cm="1">
        <f t="array" ref="AT350">SUMIFS('N1.3_Project_Listing'!$P$16:$P$829, 'N1.3_Project_Listing'!$E$16:$E$829,'N1.3_Project_Listing'!$E350, 'N1.3_Project_Listing'!$A$16:$A$829,ET_Risk_SC_Summation[[#Headers],[132kV Circuit Breaker]])</f>
        <v>0</v>
      </c>
      <c r="AU350" s="176" cm="1">
        <f t="array" ref="AU350">SUMIFS('N1.3_Project_Listing'!$P$16:$P$829, 'N1.3_Project_Listing'!$E$16:$E$829,'N1.3_Project_Listing'!$E350, 'N1.3_Project_Listing'!$A$16:$A$829,ET_Risk_SC_Summation[[#Headers],[132kV Transformer]])</f>
        <v>0</v>
      </c>
      <c r="AV350" s="176" cm="1">
        <f t="array" ref="AV350">SUMIFS('N1.3_Project_Listing'!$P$16:$P$829, 'N1.3_Project_Listing'!$E$16:$E$829,'N1.3_Project_Listing'!$E350, 'N1.3_Project_Listing'!$A$16:$A$829,ET_Risk_SC_Summation[[#Headers],[132kV Reactor]])</f>
        <v>0</v>
      </c>
      <c r="AW350" s="176" cm="1">
        <f t="array" ref="AW350">SUMIFS('N1.3_Project_Listing'!$P$16:$P$829, 'N1.3_Project_Listing'!$E$16:$E$829,'N1.3_Project_Listing'!$E350, 'N1.3_Project_Listing'!$A$16:$A$829,ET_Risk_SC_Summation[[#Headers],[132kV Underground Cable]])</f>
        <v>0</v>
      </c>
      <c r="AX350" s="176" cm="1">
        <f t="array" ref="AX350">SUMIFS('N1.3_Project_Listing'!$P$16:$P$829, 'N1.3_Project_Listing'!$E$16:$E$829,'N1.3_Project_Listing'!$E350, 'N1.3_Project_Listing'!$A$16:$A$829,ET_Risk_SC_Summation[[#Headers],[132kV OHL Conductor]])</f>
        <v>0</v>
      </c>
      <c r="AY350" s="176" cm="1">
        <f t="array" ref="AY350">SUMIFS('N1.3_Project_Listing'!$P$16:$P$829, 'N1.3_Project_Listing'!$E$16:$E$829,'N1.3_Project_Listing'!$E350, 'N1.3_Project_Listing'!$A$16:$A$829,ET_Risk_SC_Summation[[#Headers],[132kV OHL Fittings]])</f>
        <v>0</v>
      </c>
      <c r="AZ350" s="176" cm="1">
        <f t="array" ref="AZ350">SUMIFS('N1.3_Project_Listing'!$P$16:$P$829, 'N1.3_Project_Listing'!$E$16:$E$829,'N1.3_Project_Listing'!$E350, 'N1.3_Project_Listing'!$A$16:$A$829,ET_Risk_SC_Summation[[#Headers],[132kV OHL Tower]])</f>
        <v>0</v>
      </c>
      <c r="BA350" s="176" cm="1">
        <f t="array" ref="BA350">SUMIFS('N1.3_Project_Listing'!$P$16:$P$829, 'N1.3_Project_Listing'!$E$16:$E$829,'N1.3_Project_Listing'!$E350, 'N1.3_Project_Listing'!$A$16:$A$829,ET_Risk_SC_Summation[[#Headers],[275kV Circuit Breaker]])</f>
        <v>0</v>
      </c>
      <c r="BB350" s="176" cm="1">
        <f t="array" ref="BB350">SUMIFS('N1.3_Project_Listing'!$P$16:$P$829, 'N1.3_Project_Listing'!$E$16:$E$829,'N1.3_Project_Listing'!$E350, 'N1.3_Project_Listing'!$A$16:$A$829,ET_Risk_SC_Summation[[#Headers],[275kV Transformer]])</f>
        <v>0</v>
      </c>
      <c r="BC350" s="176" cm="1">
        <f t="array" ref="BC350">SUMIFS('N1.3_Project_Listing'!$P$16:$P$829, 'N1.3_Project_Listing'!$E$16:$E$829,'N1.3_Project_Listing'!$E350, 'N1.3_Project_Listing'!$A$16:$A$829,ET_Risk_SC_Summation[[#Headers],[275kV Reactor]])</f>
        <v>0</v>
      </c>
      <c r="BD350" s="176" cm="1">
        <f t="array" ref="BD350">SUMIFS('N1.3_Project_Listing'!$P$16:$P$829, 'N1.3_Project_Listing'!$E$16:$E$829,'N1.3_Project_Listing'!$E350, 'N1.3_Project_Listing'!$A$16:$A$829,ET_Risk_SC_Summation[[#Headers],[275kV Underground Cable]])</f>
        <v>0</v>
      </c>
      <c r="BE350" s="176" cm="1">
        <f t="array" ref="BE350">SUMIFS('N1.3_Project_Listing'!$P$16:$P$829, 'N1.3_Project_Listing'!$E$16:$E$829,'N1.3_Project_Listing'!$E350, 'N1.3_Project_Listing'!$A$16:$A$829,ET_Risk_SC_Summation[[#Headers],[275kV OHL Conductor]])</f>
        <v>0</v>
      </c>
      <c r="BF350" s="176" cm="1">
        <f t="array" ref="BF350">SUMIFS('N1.3_Project_Listing'!$P$16:$P$829, 'N1.3_Project_Listing'!$E$16:$E$829,'N1.3_Project_Listing'!$E350, 'N1.3_Project_Listing'!$A$16:$A$829,ET_Risk_SC_Summation[[#Headers],[275kV OHL Fittings]])</f>
        <v>0</v>
      </c>
      <c r="BG350" s="176" cm="1">
        <f t="array" ref="BG350">SUMIFS('N1.3_Project_Listing'!$P$16:$P$829, 'N1.3_Project_Listing'!$E$16:$E$829,'N1.3_Project_Listing'!$E350, 'N1.3_Project_Listing'!$A$16:$A$829,ET_Risk_SC_Summation[[#Headers],[275kV OHL Tower]])</f>
        <v>0</v>
      </c>
      <c r="BH350" s="176" cm="1">
        <f t="array" ref="BH350">SUMIFS('N1.3_Project_Listing'!$P$16:$P$829, 'N1.3_Project_Listing'!$E$16:$E$829,'N1.3_Project_Listing'!$E350, 'N1.3_Project_Listing'!$A$16:$A$829,ET_Risk_SC_Summation[[#Headers],[400kV Circuit Breaker]])</f>
        <v>0</v>
      </c>
      <c r="BI350" s="176" cm="1">
        <f t="array" ref="BI350">SUMIFS('N1.3_Project_Listing'!$P$16:$P$829, 'N1.3_Project_Listing'!$E$16:$E$829,'N1.3_Project_Listing'!$E350, 'N1.3_Project_Listing'!$A$16:$A$829,ET_Risk_SC_Summation[[#Headers],[400kV Transformer]])</f>
        <v>0</v>
      </c>
      <c r="BJ350" s="176" cm="1">
        <f t="array" ref="BJ350">SUMIFS('N1.3_Project_Listing'!$P$16:$P$829, 'N1.3_Project_Listing'!$E$16:$E$829,'N1.3_Project_Listing'!$E350, 'N1.3_Project_Listing'!$A$16:$A$829,ET_Risk_SC_Summation[[#Headers],[400kV Reactor]])</f>
        <v>0</v>
      </c>
      <c r="BK350" s="176" cm="1">
        <f t="array" ref="BK350">SUMIFS('N1.3_Project_Listing'!$P$16:$P$829, 'N1.3_Project_Listing'!$E$16:$E$829,'N1.3_Project_Listing'!$E350, 'N1.3_Project_Listing'!$A$16:$A$829,ET_Risk_SC_Summation[[#Headers],[400kV Underground Cable]])</f>
        <v>0</v>
      </c>
      <c r="BL350" s="176" cm="1">
        <f t="array" ref="BL350">SUMIFS('N1.3_Project_Listing'!$P$16:$P$829, 'N1.3_Project_Listing'!$E$16:$E$829,'N1.3_Project_Listing'!$E350, 'N1.3_Project_Listing'!$A$16:$A$829,ET_Risk_SC_Summation[[#Headers],[400kV OHL Conductor]])</f>
        <v>0</v>
      </c>
      <c r="BM350" s="176" cm="1">
        <f t="array" ref="BM350">SUMIFS('N1.3_Project_Listing'!$P$16:$P$829, 'N1.3_Project_Listing'!$E$16:$E$829,'N1.3_Project_Listing'!$E350, 'N1.3_Project_Listing'!$A$16:$A$829,ET_Risk_SC_Summation[[#Headers],[400kV OHL Fittings]])</f>
        <v>0</v>
      </c>
      <c r="BN350" s="176" cm="1">
        <f t="array" ref="BN350">SUMIFS('N1.3_Project_Listing'!$P$16:$P$829, 'N1.3_Project_Listing'!$E$16:$E$829,'N1.3_Project_Listing'!$E350, 'N1.3_Project_Listing'!$A$16:$A$829,ET_Risk_SC_Summation[[#Headers],[400kV OHL Tower]])</f>
        <v>0</v>
      </c>
      <c r="BO350" s="177" t="str">
        <f>IF(SUM(ET_Risk_SC_Summation[[#This Row],[132kV Circuit Breaker]:[400kV OHL Tower]])=0, "n/a", INDEX(ET_Risk_SC_Summation[#Headers],1,MATCH(MAX(ET_Risk_SC_Summation[[#This Row],[132kV Circuit Breaker]:[400kV OHL Tower]]),ET_Risk_SC_Summation[[#This Row],[132kV Circuit Breaker]:[400kV OHL Tower]],0)))</f>
        <v>n/a</v>
      </c>
      <c r="BP350" s="177" t="str">
        <f>IFERROR(INDEX('N0.7_Lookup_References'!$G$77:$G$98,MATCH(ET_Risk_SC_Summation[[#This Row],[Mxx Category]],'N0.7_Lookup_References'!$F$77:$F$98,0)),"")</f>
        <v/>
      </c>
    </row>
    <row r="351" spans="1:68" ht="67.5">
      <c r="A351" s="160" t="str">
        <f>IFERROR(INDEX(N1.2_Intervention_Types[NARM Asset Category],MATCH('N1.3_Project_Listing'!$C351,N1.2_Intervention_Types[Intervention Type ID],0),1),"")</f>
        <v>Services</v>
      </c>
      <c r="B351" s="160" t="str">
        <f>IF($D$2="GD",IFERROR(INDEX(N1.2_Intervention_Types[C&amp;V Asset Category (GD)],MATCH('N1.3_Project_Listing'!$C351,N1.2_Intervention_Types[Intervention Type ID],0),1),""),IFERROR(INDEX(N1.2_Intervention_Types[NARM Asset Category],MATCH('N1.3_Project_Listing'!$C351,N1.2_Intervention_Types[Intervention Type ID],0),1),""))</f>
        <v>Services</v>
      </c>
      <c r="C351" s="67">
        <f>IFERROR(INDEX(N1.2_Intervention_Types[Intervention Type ID],MATCH('N1.3_Project_Listing'!$I351,N1.2_Intervention_Types[Intervention Type],0),1),"")</f>
        <v>5</v>
      </c>
      <c r="D351" s="160" t="str">
        <f>IFERROR(INDEX(N1.2_Intervention_Types[Intervention Category],MATCH('N1.3_Project_Listing'!$C351,N1.2_Intervention_Types[Intervention Type ID],0),1),"")</f>
        <v>Replacement</v>
      </c>
      <c r="E351" s="210" t="s">
        <v>842</v>
      </c>
      <c r="F351" s="236" t="s">
        <v>843</v>
      </c>
      <c r="G351" s="236" t="s">
        <v>181</v>
      </c>
      <c r="H351" s="236" t="s">
        <v>300</v>
      </c>
      <c r="I351" s="151" t="s">
        <v>830</v>
      </c>
      <c r="J351" s="139">
        <v>2027</v>
      </c>
      <c r="K351" s="312">
        <v>6.9898581483354177E-2</v>
      </c>
      <c r="L351" s="312">
        <v>6.9898581483354177E-2</v>
      </c>
      <c r="M351" s="312">
        <v>0</v>
      </c>
      <c r="N351" s="343">
        <v>1.520397344218981E-5</v>
      </c>
      <c r="O351" s="343">
        <v>1.4200618148628738E-5</v>
      </c>
      <c r="P351" s="365">
        <v>1.3552371065743884E-3</v>
      </c>
      <c r="Q351" s="63">
        <f t="shared" si="34"/>
        <v>1.003355293561072E-6</v>
      </c>
      <c r="R351" s="368">
        <f>IF('N1.3_Project_Listing'!$D351="Replacement",SUM('N1.3_Project_Listing'!$K351:$L351)/2,'N1.3_Project_Listing'!$M351)</f>
        <v>6.9898581483354177E-2</v>
      </c>
      <c r="S351" s="67" t="str">
        <f>IFERROR(INDEX('N0.7_Lookup_References'!$C$13:$C$72,MATCH($A351,'N0.7_Lookup_References'!$B$13:$B$72,0)),"")</f>
        <v>Number of</v>
      </c>
      <c r="T351" s="338" t="str">
        <f t="shared" si="35"/>
        <v/>
      </c>
      <c r="V351" s="392">
        <v>7.0057450969522291E-3</v>
      </c>
      <c r="W351" s="392">
        <v>0</v>
      </c>
      <c r="X351" s="392">
        <v>0</v>
      </c>
      <c r="Y351" s="392">
        <v>0</v>
      </c>
      <c r="Z351" s="392">
        <v>0</v>
      </c>
      <c r="AA351" s="392">
        <v>0</v>
      </c>
      <c r="AB351" s="392">
        <v>0</v>
      </c>
      <c r="AC351" s="392">
        <v>0</v>
      </c>
      <c r="AD351" s="392">
        <v>0</v>
      </c>
      <c r="AE351" s="392">
        <v>6.2892836386401946E-2</v>
      </c>
      <c r="AF351" s="392">
        <v>6.9898581483354177E-2</v>
      </c>
      <c r="AG351" s="392">
        <v>0</v>
      </c>
      <c r="AH351" s="392">
        <v>0</v>
      </c>
      <c r="AI351" s="392">
        <v>0</v>
      </c>
      <c r="AJ351" s="392">
        <v>0</v>
      </c>
      <c r="AK351" s="392">
        <v>0</v>
      </c>
      <c r="AL351" s="392">
        <v>0</v>
      </c>
      <c r="AM351" s="392">
        <v>0</v>
      </c>
      <c r="AN351" s="392">
        <v>0</v>
      </c>
      <c r="AO351" s="392">
        <v>0</v>
      </c>
      <c r="AP351" s="63">
        <f t="shared" si="31"/>
        <v>6.9898581483354177E-2</v>
      </c>
      <c r="AQ351" s="63">
        <f t="shared" si="32"/>
        <v>6.9898581483354177E-2</v>
      </c>
      <c r="AR351" s="63">
        <f t="shared" si="33"/>
        <v>0</v>
      </c>
      <c r="AT351" s="176" cm="1">
        <f t="array" ref="AT351">SUMIFS('N1.3_Project_Listing'!$P$16:$P$829, 'N1.3_Project_Listing'!$E$16:$E$829,'N1.3_Project_Listing'!$E351, 'N1.3_Project_Listing'!$A$16:$A$829,ET_Risk_SC_Summation[[#Headers],[132kV Circuit Breaker]])</f>
        <v>0</v>
      </c>
      <c r="AU351" s="176" cm="1">
        <f t="array" ref="AU351">SUMIFS('N1.3_Project_Listing'!$P$16:$P$829, 'N1.3_Project_Listing'!$E$16:$E$829,'N1.3_Project_Listing'!$E351, 'N1.3_Project_Listing'!$A$16:$A$829,ET_Risk_SC_Summation[[#Headers],[132kV Transformer]])</f>
        <v>0</v>
      </c>
      <c r="AV351" s="176" cm="1">
        <f t="array" ref="AV351">SUMIFS('N1.3_Project_Listing'!$P$16:$P$829, 'N1.3_Project_Listing'!$E$16:$E$829,'N1.3_Project_Listing'!$E351, 'N1.3_Project_Listing'!$A$16:$A$829,ET_Risk_SC_Summation[[#Headers],[132kV Reactor]])</f>
        <v>0</v>
      </c>
      <c r="AW351" s="176" cm="1">
        <f t="array" ref="AW351">SUMIFS('N1.3_Project_Listing'!$P$16:$P$829, 'N1.3_Project_Listing'!$E$16:$E$829,'N1.3_Project_Listing'!$E351, 'N1.3_Project_Listing'!$A$16:$A$829,ET_Risk_SC_Summation[[#Headers],[132kV Underground Cable]])</f>
        <v>0</v>
      </c>
      <c r="AX351" s="176" cm="1">
        <f t="array" ref="AX351">SUMIFS('N1.3_Project_Listing'!$P$16:$P$829, 'N1.3_Project_Listing'!$E$16:$E$829,'N1.3_Project_Listing'!$E351, 'N1.3_Project_Listing'!$A$16:$A$829,ET_Risk_SC_Summation[[#Headers],[132kV OHL Conductor]])</f>
        <v>0</v>
      </c>
      <c r="AY351" s="176" cm="1">
        <f t="array" ref="AY351">SUMIFS('N1.3_Project_Listing'!$P$16:$P$829, 'N1.3_Project_Listing'!$E$16:$E$829,'N1.3_Project_Listing'!$E351, 'N1.3_Project_Listing'!$A$16:$A$829,ET_Risk_SC_Summation[[#Headers],[132kV OHL Fittings]])</f>
        <v>0</v>
      </c>
      <c r="AZ351" s="176" cm="1">
        <f t="array" ref="AZ351">SUMIFS('N1.3_Project_Listing'!$P$16:$P$829, 'N1.3_Project_Listing'!$E$16:$E$829,'N1.3_Project_Listing'!$E351, 'N1.3_Project_Listing'!$A$16:$A$829,ET_Risk_SC_Summation[[#Headers],[132kV OHL Tower]])</f>
        <v>0</v>
      </c>
      <c r="BA351" s="176" cm="1">
        <f t="array" ref="BA351">SUMIFS('N1.3_Project_Listing'!$P$16:$P$829, 'N1.3_Project_Listing'!$E$16:$E$829,'N1.3_Project_Listing'!$E351, 'N1.3_Project_Listing'!$A$16:$A$829,ET_Risk_SC_Summation[[#Headers],[275kV Circuit Breaker]])</f>
        <v>0</v>
      </c>
      <c r="BB351" s="176" cm="1">
        <f t="array" ref="BB351">SUMIFS('N1.3_Project_Listing'!$P$16:$P$829, 'N1.3_Project_Listing'!$E$16:$E$829,'N1.3_Project_Listing'!$E351, 'N1.3_Project_Listing'!$A$16:$A$829,ET_Risk_SC_Summation[[#Headers],[275kV Transformer]])</f>
        <v>0</v>
      </c>
      <c r="BC351" s="176" cm="1">
        <f t="array" ref="BC351">SUMIFS('N1.3_Project_Listing'!$P$16:$P$829, 'N1.3_Project_Listing'!$E$16:$E$829,'N1.3_Project_Listing'!$E351, 'N1.3_Project_Listing'!$A$16:$A$829,ET_Risk_SC_Summation[[#Headers],[275kV Reactor]])</f>
        <v>0</v>
      </c>
      <c r="BD351" s="176" cm="1">
        <f t="array" ref="BD351">SUMIFS('N1.3_Project_Listing'!$P$16:$P$829, 'N1.3_Project_Listing'!$E$16:$E$829,'N1.3_Project_Listing'!$E351, 'N1.3_Project_Listing'!$A$16:$A$829,ET_Risk_SC_Summation[[#Headers],[275kV Underground Cable]])</f>
        <v>0</v>
      </c>
      <c r="BE351" s="176" cm="1">
        <f t="array" ref="BE351">SUMIFS('N1.3_Project_Listing'!$P$16:$P$829, 'N1.3_Project_Listing'!$E$16:$E$829,'N1.3_Project_Listing'!$E351, 'N1.3_Project_Listing'!$A$16:$A$829,ET_Risk_SC_Summation[[#Headers],[275kV OHL Conductor]])</f>
        <v>0</v>
      </c>
      <c r="BF351" s="176" cm="1">
        <f t="array" ref="BF351">SUMIFS('N1.3_Project_Listing'!$P$16:$P$829, 'N1.3_Project_Listing'!$E$16:$E$829,'N1.3_Project_Listing'!$E351, 'N1.3_Project_Listing'!$A$16:$A$829,ET_Risk_SC_Summation[[#Headers],[275kV OHL Fittings]])</f>
        <v>0</v>
      </c>
      <c r="BG351" s="176" cm="1">
        <f t="array" ref="BG351">SUMIFS('N1.3_Project_Listing'!$P$16:$P$829, 'N1.3_Project_Listing'!$E$16:$E$829,'N1.3_Project_Listing'!$E351, 'N1.3_Project_Listing'!$A$16:$A$829,ET_Risk_SC_Summation[[#Headers],[275kV OHL Tower]])</f>
        <v>0</v>
      </c>
      <c r="BH351" s="176" cm="1">
        <f t="array" ref="BH351">SUMIFS('N1.3_Project_Listing'!$P$16:$P$829, 'N1.3_Project_Listing'!$E$16:$E$829,'N1.3_Project_Listing'!$E351, 'N1.3_Project_Listing'!$A$16:$A$829,ET_Risk_SC_Summation[[#Headers],[400kV Circuit Breaker]])</f>
        <v>0</v>
      </c>
      <c r="BI351" s="176" cm="1">
        <f t="array" ref="BI351">SUMIFS('N1.3_Project_Listing'!$P$16:$P$829, 'N1.3_Project_Listing'!$E$16:$E$829,'N1.3_Project_Listing'!$E351, 'N1.3_Project_Listing'!$A$16:$A$829,ET_Risk_SC_Summation[[#Headers],[400kV Transformer]])</f>
        <v>0</v>
      </c>
      <c r="BJ351" s="176" cm="1">
        <f t="array" ref="BJ351">SUMIFS('N1.3_Project_Listing'!$P$16:$P$829, 'N1.3_Project_Listing'!$E$16:$E$829,'N1.3_Project_Listing'!$E351, 'N1.3_Project_Listing'!$A$16:$A$829,ET_Risk_SC_Summation[[#Headers],[400kV Reactor]])</f>
        <v>0</v>
      </c>
      <c r="BK351" s="176" cm="1">
        <f t="array" ref="BK351">SUMIFS('N1.3_Project_Listing'!$P$16:$P$829, 'N1.3_Project_Listing'!$E$16:$E$829,'N1.3_Project_Listing'!$E351, 'N1.3_Project_Listing'!$A$16:$A$829,ET_Risk_SC_Summation[[#Headers],[400kV Underground Cable]])</f>
        <v>0</v>
      </c>
      <c r="BL351" s="176" cm="1">
        <f t="array" ref="BL351">SUMIFS('N1.3_Project_Listing'!$P$16:$P$829, 'N1.3_Project_Listing'!$E$16:$E$829,'N1.3_Project_Listing'!$E351, 'N1.3_Project_Listing'!$A$16:$A$829,ET_Risk_SC_Summation[[#Headers],[400kV OHL Conductor]])</f>
        <v>0</v>
      </c>
      <c r="BM351" s="176" cm="1">
        <f t="array" ref="BM351">SUMIFS('N1.3_Project_Listing'!$P$16:$P$829, 'N1.3_Project_Listing'!$E$16:$E$829,'N1.3_Project_Listing'!$E351, 'N1.3_Project_Listing'!$A$16:$A$829,ET_Risk_SC_Summation[[#Headers],[400kV OHL Fittings]])</f>
        <v>0</v>
      </c>
      <c r="BN351" s="176" cm="1">
        <f t="array" ref="BN351">SUMIFS('N1.3_Project_Listing'!$P$16:$P$829, 'N1.3_Project_Listing'!$E$16:$E$829,'N1.3_Project_Listing'!$E351, 'N1.3_Project_Listing'!$A$16:$A$829,ET_Risk_SC_Summation[[#Headers],[400kV OHL Tower]])</f>
        <v>0</v>
      </c>
      <c r="BO351" s="177" t="str">
        <f>IF(SUM(ET_Risk_SC_Summation[[#This Row],[132kV Circuit Breaker]:[400kV OHL Tower]])=0, "n/a", INDEX(ET_Risk_SC_Summation[#Headers],1,MATCH(MAX(ET_Risk_SC_Summation[[#This Row],[132kV Circuit Breaker]:[400kV OHL Tower]]),ET_Risk_SC_Summation[[#This Row],[132kV Circuit Breaker]:[400kV OHL Tower]],0)))</f>
        <v>n/a</v>
      </c>
      <c r="BP351" s="177" t="str">
        <f>IFERROR(INDEX('N0.7_Lookup_References'!$G$77:$G$98,MATCH(ET_Risk_SC_Summation[[#This Row],[Mxx Category]],'N0.7_Lookup_References'!$F$77:$F$98,0)),"")</f>
        <v/>
      </c>
    </row>
    <row r="352" spans="1:68" ht="67.5">
      <c r="A352" s="160" t="str">
        <f>IFERROR(INDEX(N1.2_Intervention_Types[NARM Asset Category],MATCH('N1.3_Project_Listing'!$C352,N1.2_Intervention_Types[Intervention Type ID],0),1),"")</f>
        <v>Services</v>
      </c>
      <c r="B352" s="160" t="str">
        <f>IF($D$2="GD",IFERROR(INDEX(N1.2_Intervention_Types[C&amp;V Asset Category (GD)],MATCH('N1.3_Project_Listing'!$C352,N1.2_Intervention_Types[Intervention Type ID],0),1),""),IFERROR(INDEX(N1.2_Intervention_Types[NARM Asset Category],MATCH('N1.3_Project_Listing'!$C352,N1.2_Intervention_Types[Intervention Type ID],0),1),""))</f>
        <v>Services</v>
      </c>
      <c r="C352" s="67">
        <f>IFERROR(INDEX(N1.2_Intervention_Types[Intervention Type ID],MATCH('N1.3_Project_Listing'!$I352,N1.2_Intervention_Types[Intervention Type],0),1),"")</f>
        <v>5</v>
      </c>
      <c r="D352" s="160" t="str">
        <f>IFERROR(INDEX(N1.2_Intervention_Types[Intervention Category],MATCH('N1.3_Project_Listing'!$C352,N1.2_Intervention_Types[Intervention Type ID],0),1),"")</f>
        <v>Replacement</v>
      </c>
      <c r="E352" s="210" t="s">
        <v>842</v>
      </c>
      <c r="F352" s="236" t="s">
        <v>843</v>
      </c>
      <c r="G352" s="236" t="s">
        <v>181</v>
      </c>
      <c r="H352" s="236" t="s">
        <v>300</v>
      </c>
      <c r="I352" s="151" t="s">
        <v>830</v>
      </c>
      <c r="J352" s="139">
        <v>2028</v>
      </c>
      <c r="K352" s="312">
        <v>6.9898581483354177E-2</v>
      </c>
      <c r="L352" s="312">
        <v>6.9898581483354177E-2</v>
      </c>
      <c r="M352" s="312">
        <v>0</v>
      </c>
      <c r="N352" s="343">
        <v>1.520397344218981E-5</v>
      </c>
      <c r="O352" s="343">
        <v>1.4200618148628738E-5</v>
      </c>
      <c r="P352" s="365">
        <v>0</v>
      </c>
      <c r="Q352" s="63">
        <f t="shared" si="34"/>
        <v>1.003355293561072E-6</v>
      </c>
      <c r="R352" s="368">
        <f>IF('N1.3_Project_Listing'!$D352="Replacement",SUM('N1.3_Project_Listing'!$K352:$L352)/2,'N1.3_Project_Listing'!$M352)</f>
        <v>6.9898581483354177E-2</v>
      </c>
      <c r="S352" s="67" t="str">
        <f>IFERROR(INDEX('N0.7_Lookup_References'!$C$13:$C$72,MATCH($A352,'N0.7_Lookup_References'!$B$13:$B$72,0)),"")</f>
        <v>Number of</v>
      </c>
      <c r="T352" s="338" t="str">
        <f t="shared" si="35"/>
        <v/>
      </c>
      <c r="V352" s="392">
        <v>7.0057450969522291E-3</v>
      </c>
      <c r="W352" s="392">
        <v>0</v>
      </c>
      <c r="X352" s="392">
        <v>0</v>
      </c>
      <c r="Y352" s="392">
        <v>0</v>
      </c>
      <c r="Z352" s="392">
        <v>0</v>
      </c>
      <c r="AA352" s="392">
        <v>0</v>
      </c>
      <c r="AB352" s="392">
        <v>0</v>
      </c>
      <c r="AC352" s="392">
        <v>0</v>
      </c>
      <c r="AD352" s="392">
        <v>0</v>
      </c>
      <c r="AE352" s="392">
        <v>6.2892836386401946E-2</v>
      </c>
      <c r="AF352" s="392">
        <v>6.9898581483354177E-2</v>
      </c>
      <c r="AG352" s="392">
        <v>0</v>
      </c>
      <c r="AH352" s="392">
        <v>0</v>
      </c>
      <c r="AI352" s="392">
        <v>0</v>
      </c>
      <c r="AJ352" s="392">
        <v>0</v>
      </c>
      <c r="AK352" s="392">
        <v>0</v>
      </c>
      <c r="AL352" s="392">
        <v>0</v>
      </c>
      <c r="AM352" s="392">
        <v>0</v>
      </c>
      <c r="AN352" s="392">
        <v>0</v>
      </c>
      <c r="AO352" s="392">
        <v>0</v>
      </c>
      <c r="AP352" s="63">
        <f t="shared" si="31"/>
        <v>6.9898581483354177E-2</v>
      </c>
      <c r="AQ352" s="63">
        <f t="shared" si="32"/>
        <v>6.9898581483354177E-2</v>
      </c>
      <c r="AR352" s="63">
        <f t="shared" si="33"/>
        <v>0</v>
      </c>
      <c r="AT352" s="176" cm="1">
        <f t="array" ref="AT352">SUMIFS('N1.3_Project_Listing'!$P$16:$P$829, 'N1.3_Project_Listing'!$E$16:$E$829,'N1.3_Project_Listing'!$E352, 'N1.3_Project_Listing'!$A$16:$A$829,ET_Risk_SC_Summation[[#Headers],[132kV Circuit Breaker]])</f>
        <v>0</v>
      </c>
      <c r="AU352" s="176" cm="1">
        <f t="array" ref="AU352">SUMIFS('N1.3_Project_Listing'!$P$16:$P$829, 'N1.3_Project_Listing'!$E$16:$E$829,'N1.3_Project_Listing'!$E352, 'N1.3_Project_Listing'!$A$16:$A$829,ET_Risk_SC_Summation[[#Headers],[132kV Transformer]])</f>
        <v>0</v>
      </c>
      <c r="AV352" s="176" cm="1">
        <f t="array" ref="AV352">SUMIFS('N1.3_Project_Listing'!$P$16:$P$829, 'N1.3_Project_Listing'!$E$16:$E$829,'N1.3_Project_Listing'!$E352, 'N1.3_Project_Listing'!$A$16:$A$829,ET_Risk_SC_Summation[[#Headers],[132kV Reactor]])</f>
        <v>0</v>
      </c>
      <c r="AW352" s="176" cm="1">
        <f t="array" ref="AW352">SUMIFS('N1.3_Project_Listing'!$P$16:$P$829, 'N1.3_Project_Listing'!$E$16:$E$829,'N1.3_Project_Listing'!$E352, 'N1.3_Project_Listing'!$A$16:$A$829,ET_Risk_SC_Summation[[#Headers],[132kV Underground Cable]])</f>
        <v>0</v>
      </c>
      <c r="AX352" s="176" cm="1">
        <f t="array" ref="AX352">SUMIFS('N1.3_Project_Listing'!$P$16:$P$829, 'N1.3_Project_Listing'!$E$16:$E$829,'N1.3_Project_Listing'!$E352, 'N1.3_Project_Listing'!$A$16:$A$829,ET_Risk_SC_Summation[[#Headers],[132kV OHL Conductor]])</f>
        <v>0</v>
      </c>
      <c r="AY352" s="176" cm="1">
        <f t="array" ref="AY352">SUMIFS('N1.3_Project_Listing'!$P$16:$P$829, 'N1.3_Project_Listing'!$E$16:$E$829,'N1.3_Project_Listing'!$E352, 'N1.3_Project_Listing'!$A$16:$A$829,ET_Risk_SC_Summation[[#Headers],[132kV OHL Fittings]])</f>
        <v>0</v>
      </c>
      <c r="AZ352" s="176" cm="1">
        <f t="array" ref="AZ352">SUMIFS('N1.3_Project_Listing'!$P$16:$P$829, 'N1.3_Project_Listing'!$E$16:$E$829,'N1.3_Project_Listing'!$E352, 'N1.3_Project_Listing'!$A$16:$A$829,ET_Risk_SC_Summation[[#Headers],[132kV OHL Tower]])</f>
        <v>0</v>
      </c>
      <c r="BA352" s="176" cm="1">
        <f t="array" ref="BA352">SUMIFS('N1.3_Project_Listing'!$P$16:$P$829, 'N1.3_Project_Listing'!$E$16:$E$829,'N1.3_Project_Listing'!$E352, 'N1.3_Project_Listing'!$A$16:$A$829,ET_Risk_SC_Summation[[#Headers],[275kV Circuit Breaker]])</f>
        <v>0</v>
      </c>
      <c r="BB352" s="176" cm="1">
        <f t="array" ref="BB352">SUMIFS('N1.3_Project_Listing'!$P$16:$P$829, 'N1.3_Project_Listing'!$E$16:$E$829,'N1.3_Project_Listing'!$E352, 'N1.3_Project_Listing'!$A$16:$A$829,ET_Risk_SC_Summation[[#Headers],[275kV Transformer]])</f>
        <v>0</v>
      </c>
      <c r="BC352" s="176" cm="1">
        <f t="array" ref="BC352">SUMIFS('N1.3_Project_Listing'!$P$16:$P$829, 'N1.3_Project_Listing'!$E$16:$E$829,'N1.3_Project_Listing'!$E352, 'N1.3_Project_Listing'!$A$16:$A$829,ET_Risk_SC_Summation[[#Headers],[275kV Reactor]])</f>
        <v>0</v>
      </c>
      <c r="BD352" s="176" cm="1">
        <f t="array" ref="BD352">SUMIFS('N1.3_Project_Listing'!$P$16:$P$829, 'N1.3_Project_Listing'!$E$16:$E$829,'N1.3_Project_Listing'!$E352, 'N1.3_Project_Listing'!$A$16:$A$829,ET_Risk_SC_Summation[[#Headers],[275kV Underground Cable]])</f>
        <v>0</v>
      </c>
      <c r="BE352" s="176" cm="1">
        <f t="array" ref="BE352">SUMIFS('N1.3_Project_Listing'!$P$16:$P$829, 'N1.3_Project_Listing'!$E$16:$E$829,'N1.3_Project_Listing'!$E352, 'N1.3_Project_Listing'!$A$16:$A$829,ET_Risk_SC_Summation[[#Headers],[275kV OHL Conductor]])</f>
        <v>0</v>
      </c>
      <c r="BF352" s="176" cm="1">
        <f t="array" ref="BF352">SUMIFS('N1.3_Project_Listing'!$P$16:$P$829, 'N1.3_Project_Listing'!$E$16:$E$829,'N1.3_Project_Listing'!$E352, 'N1.3_Project_Listing'!$A$16:$A$829,ET_Risk_SC_Summation[[#Headers],[275kV OHL Fittings]])</f>
        <v>0</v>
      </c>
      <c r="BG352" s="176" cm="1">
        <f t="array" ref="BG352">SUMIFS('N1.3_Project_Listing'!$P$16:$P$829, 'N1.3_Project_Listing'!$E$16:$E$829,'N1.3_Project_Listing'!$E352, 'N1.3_Project_Listing'!$A$16:$A$829,ET_Risk_SC_Summation[[#Headers],[275kV OHL Tower]])</f>
        <v>0</v>
      </c>
      <c r="BH352" s="176" cm="1">
        <f t="array" ref="BH352">SUMIFS('N1.3_Project_Listing'!$P$16:$P$829, 'N1.3_Project_Listing'!$E$16:$E$829,'N1.3_Project_Listing'!$E352, 'N1.3_Project_Listing'!$A$16:$A$829,ET_Risk_SC_Summation[[#Headers],[400kV Circuit Breaker]])</f>
        <v>0</v>
      </c>
      <c r="BI352" s="176" cm="1">
        <f t="array" ref="BI352">SUMIFS('N1.3_Project_Listing'!$P$16:$P$829, 'N1.3_Project_Listing'!$E$16:$E$829,'N1.3_Project_Listing'!$E352, 'N1.3_Project_Listing'!$A$16:$A$829,ET_Risk_SC_Summation[[#Headers],[400kV Transformer]])</f>
        <v>0</v>
      </c>
      <c r="BJ352" s="176" cm="1">
        <f t="array" ref="BJ352">SUMIFS('N1.3_Project_Listing'!$P$16:$P$829, 'N1.3_Project_Listing'!$E$16:$E$829,'N1.3_Project_Listing'!$E352, 'N1.3_Project_Listing'!$A$16:$A$829,ET_Risk_SC_Summation[[#Headers],[400kV Reactor]])</f>
        <v>0</v>
      </c>
      <c r="BK352" s="176" cm="1">
        <f t="array" ref="BK352">SUMIFS('N1.3_Project_Listing'!$P$16:$P$829, 'N1.3_Project_Listing'!$E$16:$E$829,'N1.3_Project_Listing'!$E352, 'N1.3_Project_Listing'!$A$16:$A$829,ET_Risk_SC_Summation[[#Headers],[400kV Underground Cable]])</f>
        <v>0</v>
      </c>
      <c r="BL352" s="176" cm="1">
        <f t="array" ref="BL352">SUMIFS('N1.3_Project_Listing'!$P$16:$P$829, 'N1.3_Project_Listing'!$E$16:$E$829,'N1.3_Project_Listing'!$E352, 'N1.3_Project_Listing'!$A$16:$A$829,ET_Risk_SC_Summation[[#Headers],[400kV OHL Conductor]])</f>
        <v>0</v>
      </c>
      <c r="BM352" s="176" cm="1">
        <f t="array" ref="BM352">SUMIFS('N1.3_Project_Listing'!$P$16:$P$829, 'N1.3_Project_Listing'!$E$16:$E$829,'N1.3_Project_Listing'!$E352, 'N1.3_Project_Listing'!$A$16:$A$829,ET_Risk_SC_Summation[[#Headers],[400kV OHL Fittings]])</f>
        <v>0</v>
      </c>
      <c r="BN352" s="176" cm="1">
        <f t="array" ref="BN352">SUMIFS('N1.3_Project_Listing'!$P$16:$P$829, 'N1.3_Project_Listing'!$E$16:$E$829,'N1.3_Project_Listing'!$E352, 'N1.3_Project_Listing'!$A$16:$A$829,ET_Risk_SC_Summation[[#Headers],[400kV OHL Tower]])</f>
        <v>0</v>
      </c>
      <c r="BO352" s="177" t="str">
        <f>IF(SUM(ET_Risk_SC_Summation[[#This Row],[132kV Circuit Breaker]:[400kV OHL Tower]])=0, "n/a", INDEX(ET_Risk_SC_Summation[#Headers],1,MATCH(MAX(ET_Risk_SC_Summation[[#This Row],[132kV Circuit Breaker]:[400kV OHL Tower]]),ET_Risk_SC_Summation[[#This Row],[132kV Circuit Breaker]:[400kV OHL Tower]],0)))</f>
        <v>n/a</v>
      </c>
      <c r="BP352" s="177" t="str">
        <f>IFERROR(INDEX('N0.7_Lookup_References'!$G$77:$G$98,MATCH(ET_Risk_SC_Summation[[#This Row],[Mxx Category]],'N0.7_Lookup_References'!$F$77:$F$98,0)),"")</f>
        <v/>
      </c>
    </row>
    <row r="353" spans="1:68" ht="67.5">
      <c r="A353" s="160" t="str">
        <f>IFERROR(INDEX(N1.2_Intervention_Types[NARM Asset Category],MATCH('N1.3_Project_Listing'!$C353,N1.2_Intervention_Types[Intervention Type ID],0),1),"")</f>
        <v>Services</v>
      </c>
      <c r="B353" s="160" t="str">
        <f>IF($D$2="GD",IFERROR(INDEX(N1.2_Intervention_Types[C&amp;V Asset Category (GD)],MATCH('N1.3_Project_Listing'!$C353,N1.2_Intervention_Types[Intervention Type ID],0),1),""),IFERROR(INDEX(N1.2_Intervention_Types[NARM Asset Category],MATCH('N1.3_Project_Listing'!$C353,N1.2_Intervention_Types[Intervention Type ID],0),1),""))</f>
        <v>Services</v>
      </c>
      <c r="C353" s="67">
        <f>IFERROR(INDEX(N1.2_Intervention_Types[Intervention Type ID],MATCH('N1.3_Project_Listing'!$I353,N1.2_Intervention_Types[Intervention Type],0),1),"")</f>
        <v>5</v>
      </c>
      <c r="D353" s="160" t="str">
        <f>IFERROR(INDEX(N1.2_Intervention_Types[Intervention Category],MATCH('N1.3_Project_Listing'!$C353,N1.2_Intervention_Types[Intervention Type ID],0),1),"")</f>
        <v>Replacement</v>
      </c>
      <c r="E353" s="210" t="s">
        <v>842</v>
      </c>
      <c r="F353" s="236" t="s">
        <v>843</v>
      </c>
      <c r="G353" s="236" t="s">
        <v>181</v>
      </c>
      <c r="H353" s="236" t="s">
        <v>300</v>
      </c>
      <c r="I353" s="151" t="s">
        <v>830</v>
      </c>
      <c r="J353" s="139">
        <v>2029</v>
      </c>
      <c r="K353" s="312">
        <v>6.9898581483354177E-2</v>
      </c>
      <c r="L353" s="312">
        <v>6.9898581483354177E-2</v>
      </c>
      <c r="M353" s="312">
        <v>0</v>
      </c>
      <c r="N353" s="343">
        <v>1.520397344218981E-5</v>
      </c>
      <c r="O353" s="343">
        <v>1.4200618148628738E-5</v>
      </c>
      <c r="P353" s="365">
        <v>0</v>
      </c>
      <c r="Q353" s="63">
        <f t="shared" si="34"/>
        <v>1.003355293561072E-6</v>
      </c>
      <c r="R353" s="368">
        <f>IF('N1.3_Project_Listing'!$D353="Replacement",SUM('N1.3_Project_Listing'!$K353:$L353)/2,'N1.3_Project_Listing'!$M353)</f>
        <v>6.9898581483354177E-2</v>
      </c>
      <c r="S353" s="67" t="str">
        <f>IFERROR(INDEX('N0.7_Lookup_References'!$C$13:$C$72,MATCH($A353,'N0.7_Lookup_References'!$B$13:$B$72,0)),"")</f>
        <v>Number of</v>
      </c>
      <c r="T353" s="338" t="str">
        <f t="shared" si="35"/>
        <v/>
      </c>
      <c r="V353" s="392">
        <v>7.0057450969522291E-3</v>
      </c>
      <c r="W353" s="392">
        <v>0</v>
      </c>
      <c r="X353" s="392">
        <v>0</v>
      </c>
      <c r="Y353" s="392">
        <v>0</v>
      </c>
      <c r="Z353" s="392">
        <v>0</v>
      </c>
      <c r="AA353" s="392">
        <v>0</v>
      </c>
      <c r="AB353" s="392">
        <v>0</v>
      </c>
      <c r="AC353" s="392">
        <v>0</v>
      </c>
      <c r="AD353" s="392">
        <v>0</v>
      </c>
      <c r="AE353" s="392">
        <v>6.2892836386401946E-2</v>
      </c>
      <c r="AF353" s="392">
        <v>6.9898581483354177E-2</v>
      </c>
      <c r="AG353" s="392">
        <v>0</v>
      </c>
      <c r="AH353" s="392">
        <v>0</v>
      </c>
      <c r="AI353" s="392">
        <v>0</v>
      </c>
      <c r="AJ353" s="392">
        <v>0</v>
      </c>
      <c r="AK353" s="392">
        <v>0</v>
      </c>
      <c r="AL353" s="392">
        <v>0</v>
      </c>
      <c r="AM353" s="392">
        <v>0</v>
      </c>
      <c r="AN353" s="392">
        <v>0</v>
      </c>
      <c r="AO353" s="392">
        <v>0</v>
      </c>
      <c r="AP353" s="63">
        <f t="shared" si="31"/>
        <v>6.9898581483354177E-2</v>
      </c>
      <c r="AQ353" s="63">
        <f t="shared" si="32"/>
        <v>6.9898581483354177E-2</v>
      </c>
      <c r="AR353" s="63">
        <f t="shared" si="33"/>
        <v>0</v>
      </c>
      <c r="AT353" s="176" cm="1">
        <f t="array" ref="AT353">SUMIFS('N1.3_Project_Listing'!$P$16:$P$829, 'N1.3_Project_Listing'!$E$16:$E$829,'N1.3_Project_Listing'!$E353, 'N1.3_Project_Listing'!$A$16:$A$829,ET_Risk_SC_Summation[[#Headers],[132kV Circuit Breaker]])</f>
        <v>0</v>
      </c>
      <c r="AU353" s="176" cm="1">
        <f t="array" ref="AU353">SUMIFS('N1.3_Project_Listing'!$P$16:$P$829, 'N1.3_Project_Listing'!$E$16:$E$829,'N1.3_Project_Listing'!$E353, 'N1.3_Project_Listing'!$A$16:$A$829,ET_Risk_SC_Summation[[#Headers],[132kV Transformer]])</f>
        <v>0</v>
      </c>
      <c r="AV353" s="176" cm="1">
        <f t="array" ref="AV353">SUMIFS('N1.3_Project_Listing'!$P$16:$P$829, 'N1.3_Project_Listing'!$E$16:$E$829,'N1.3_Project_Listing'!$E353, 'N1.3_Project_Listing'!$A$16:$A$829,ET_Risk_SC_Summation[[#Headers],[132kV Reactor]])</f>
        <v>0</v>
      </c>
      <c r="AW353" s="176" cm="1">
        <f t="array" ref="AW353">SUMIFS('N1.3_Project_Listing'!$P$16:$P$829, 'N1.3_Project_Listing'!$E$16:$E$829,'N1.3_Project_Listing'!$E353, 'N1.3_Project_Listing'!$A$16:$A$829,ET_Risk_SC_Summation[[#Headers],[132kV Underground Cable]])</f>
        <v>0</v>
      </c>
      <c r="AX353" s="176" cm="1">
        <f t="array" ref="AX353">SUMIFS('N1.3_Project_Listing'!$P$16:$P$829, 'N1.3_Project_Listing'!$E$16:$E$829,'N1.3_Project_Listing'!$E353, 'N1.3_Project_Listing'!$A$16:$A$829,ET_Risk_SC_Summation[[#Headers],[132kV OHL Conductor]])</f>
        <v>0</v>
      </c>
      <c r="AY353" s="176" cm="1">
        <f t="array" ref="AY353">SUMIFS('N1.3_Project_Listing'!$P$16:$P$829, 'N1.3_Project_Listing'!$E$16:$E$829,'N1.3_Project_Listing'!$E353, 'N1.3_Project_Listing'!$A$16:$A$829,ET_Risk_SC_Summation[[#Headers],[132kV OHL Fittings]])</f>
        <v>0</v>
      </c>
      <c r="AZ353" s="176" cm="1">
        <f t="array" ref="AZ353">SUMIFS('N1.3_Project_Listing'!$P$16:$P$829, 'N1.3_Project_Listing'!$E$16:$E$829,'N1.3_Project_Listing'!$E353, 'N1.3_Project_Listing'!$A$16:$A$829,ET_Risk_SC_Summation[[#Headers],[132kV OHL Tower]])</f>
        <v>0</v>
      </c>
      <c r="BA353" s="176" cm="1">
        <f t="array" ref="BA353">SUMIFS('N1.3_Project_Listing'!$P$16:$P$829, 'N1.3_Project_Listing'!$E$16:$E$829,'N1.3_Project_Listing'!$E353, 'N1.3_Project_Listing'!$A$16:$A$829,ET_Risk_SC_Summation[[#Headers],[275kV Circuit Breaker]])</f>
        <v>0</v>
      </c>
      <c r="BB353" s="176" cm="1">
        <f t="array" ref="BB353">SUMIFS('N1.3_Project_Listing'!$P$16:$P$829, 'N1.3_Project_Listing'!$E$16:$E$829,'N1.3_Project_Listing'!$E353, 'N1.3_Project_Listing'!$A$16:$A$829,ET_Risk_SC_Summation[[#Headers],[275kV Transformer]])</f>
        <v>0</v>
      </c>
      <c r="BC353" s="176" cm="1">
        <f t="array" ref="BC353">SUMIFS('N1.3_Project_Listing'!$P$16:$P$829, 'N1.3_Project_Listing'!$E$16:$E$829,'N1.3_Project_Listing'!$E353, 'N1.3_Project_Listing'!$A$16:$A$829,ET_Risk_SC_Summation[[#Headers],[275kV Reactor]])</f>
        <v>0</v>
      </c>
      <c r="BD353" s="176" cm="1">
        <f t="array" ref="BD353">SUMIFS('N1.3_Project_Listing'!$P$16:$P$829, 'N1.3_Project_Listing'!$E$16:$E$829,'N1.3_Project_Listing'!$E353, 'N1.3_Project_Listing'!$A$16:$A$829,ET_Risk_SC_Summation[[#Headers],[275kV Underground Cable]])</f>
        <v>0</v>
      </c>
      <c r="BE353" s="176" cm="1">
        <f t="array" ref="BE353">SUMIFS('N1.3_Project_Listing'!$P$16:$P$829, 'N1.3_Project_Listing'!$E$16:$E$829,'N1.3_Project_Listing'!$E353, 'N1.3_Project_Listing'!$A$16:$A$829,ET_Risk_SC_Summation[[#Headers],[275kV OHL Conductor]])</f>
        <v>0</v>
      </c>
      <c r="BF353" s="176" cm="1">
        <f t="array" ref="BF353">SUMIFS('N1.3_Project_Listing'!$P$16:$P$829, 'N1.3_Project_Listing'!$E$16:$E$829,'N1.3_Project_Listing'!$E353, 'N1.3_Project_Listing'!$A$16:$A$829,ET_Risk_SC_Summation[[#Headers],[275kV OHL Fittings]])</f>
        <v>0</v>
      </c>
      <c r="BG353" s="176" cm="1">
        <f t="array" ref="BG353">SUMIFS('N1.3_Project_Listing'!$P$16:$P$829, 'N1.3_Project_Listing'!$E$16:$E$829,'N1.3_Project_Listing'!$E353, 'N1.3_Project_Listing'!$A$16:$A$829,ET_Risk_SC_Summation[[#Headers],[275kV OHL Tower]])</f>
        <v>0</v>
      </c>
      <c r="BH353" s="176" cm="1">
        <f t="array" ref="BH353">SUMIFS('N1.3_Project_Listing'!$P$16:$P$829, 'N1.3_Project_Listing'!$E$16:$E$829,'N1.3_Project_Listing'!$E353, 'N1.3_Project_Listing'!$A$16:$A$829,ET_Risk_SC_Summation[[#Headers],[400kV Circuit Breaker]])</f>
        <v>0</v>
      </c>
      <c r="BI353" s="176" cm="1">
        <f t="array" ref="BI353">SUMIFS('N1.3_Project_Listing'!$P$16:$P$829, 'N1.3_Project_Listing'!$E$16:$E$829,'N1.3_Project_Listing'!$E353, 'N1.3_Project_Listing'!$A$16:$A$829,ET_Risk_SC_Summation[[#Headers],[400kV Transformer]])</f>
        <v>0</v>
      </c>
      <c r="BJ353" s="176" cm="1">
        <f t="array" ref="BJ353">SUMIFS('N1.3_Project_Listing'!$P$16:$P$829, 'N1.3_Project_Listing'!$E$16:$E$829,'N1.3_Project_Listing'!$E353, 'N1.3_Project_Listing'!$A$16:$A$829,ET_Risk_SC_Summation[[#Headers],[400kV Reactor]])</f>
        <v>0</v>
      </c>
      <c r="BK353" s="176" cm="1">
        <f t="array" ref="BK353">SUMIFS('N1.3_Project_Listing'!$P$16:$P$829, 'N1.3_Project_Listing'!$E$16:$E$829,'N1.3_Project_Listing'!$E353, 'N1.3_Project_Listing'!$A$16:$A$829,ET_Risk_SC_Summation[[#Headers],[400kV Underground Cable]])</f>
        <v>0</v>
      </c>
      <c r="BL353" s="176" cm="1">
        <f t="array" ref="BL353">SUMIFS('N1.3_Project_Listing'!$P$16:$P$829, 'N1.3_Project_Listing'!$E$16:$E$829,'N1.3_Project_Listing'!$E353, 'N1.3_Project_Listing'!$A$16:$A$829,ET_Risk_SC_Summation[[#Headers],[400kV OHL Conductor]])</f>
        <v>0</v>
      </c>
      <c r="BM353" s="176" cm="1">
        <f t="array" ref="BM353">SUMIFS('N1.3_Project_Listing'!$P$16:$P$829, 'N1.3_Project_Listing'!$E$16:$E$829,'N1.3_Project_Listing'!$E353, 'N1.3_Project_Listing'!$A$16:$A$829,ET_Risk_SC_Summation[[#Headers],[400kV OHL Fittings]])</f>
        <v>0</v>
      </c>
      <c r="BN353" s="176" cm="1">
        <f t="array" ref="BN353">SUMIFS('N1.3_Project_Listing'!$P$16:$P$829, 'N1.3_Project_Listing'!$E$16:$E$829,'N1.3_Project_Listing'!$E353, 'N1.3_Project_Listing'!$A$16:$A$829,ET_Risk_SC_Summation[[#Headers],[400kV OHL Tower]])</f>
        <v>0</v>
      </c>
      <c r="BO353" s="177" t="str">
        <f>IF(SUM(ET_Risk_SC_Summation[[#This Row],[132kV Circuit Breaker]:[400kV OHL Tower]])=0, "n/a", INDEX(ET_Risk_SC_Summation[#Headers],1,MATCH(MAX(ET_Risk_SC_Summation[[#This Row],[132kV Circuit Breaker]:[400kV OHL Tower]]),ET_Risk_SC_Summation[[#This Row],[132kV Circuit Breaker]:[400kV OHL Tower]],0)))</f>
        <v>n/a</v>
      </c>
      <c r="BP353" s="177" t="str">
        <f>IFERROR(INDEX('N0.7_Lookup_References'!$G$77:$G$98,MATCH(ET_Risk_SC_Summation[[#This Row],[Mxx Category]],'N0.7_Lookup_References'!$F$77:$F$98,0)),"")</f>
        <v/>
      </c>
    </row>
    <row r="354" spans="1:68" ht="67.5">
      <c r="A354" s="160" t="str">
        <f>IFERROR(INDEX(N1.2_Intervention_Types[NARM Asset Category],MATCH('N1.3_Project_Listing'!$C354,N1.2_Intervention_Types[Intervention Type ID],0),1),"")</f>
        <v>Services</v>
      </c>
      <c r="B354" s="160" t="str">
        <f>IF($D$2="GD",IFERROR(INDEX(N1.2_Intervention_Types[C&amp;V Asset Category (GD)],MATCH('N1.3_Project_Listing'!$C354,N1.2_Intervention_Types[Intervention Type ID],0),1),""),IFERROR(INDEX(N1.2_Intervention_Types[NARM Asset Category],MATCH('N1.3_Project_Listing'!$C354,N1.2_Intervention_Types[Intervention Type ID],0),1),""))</f>
        <v>Services</v>
      </c>
      <c r="C354" s="67">
        <f>IFERROR(INDEX(N1.2_Intervention_Types[Intervention Type ID],MATCH('N1.3_Project_Listing'!$I354,N1.2_Intervention_Types[Intervention Type],0),1),"")</f>
        <v>5</v>
      </c>
      <c r="D354" s="160" t="str">
        <f>IFERROR(INDEX(N1.2_Intervention_Types[Intervention Category],MATCH('N1.3_Project_Listing'!$C354,N1.2_Intervention_Types[Intervention Type ID],0),1),"")</f>
        <v>Replacement</v>
      </c>
      <c r="E354" s="210" t="s">
        <v>842</v>
      </c>
      <c r="F354" s="236" t="s">
        <v>843</v>
      </c>
      <c r="G354" s="236" t="s">
        <v>181</v>
      </c>
      <c r="H354" s="236" t="s">
        <v>300</v>
      </c>
      <c r="I354" s="151" t="s">
        <v>830</v>
      </c>
      <c r="J354" s="139">
        <v>2030</v>
      </c>
      <c r="K354" s="312">
        <v>6.9898581483354177E-2</v>
      </c>
      <c r="L354" s="312">
        <v>6.9898581483354177E-2</v>
      </c>
      <c r="M354" s="312">
        <v>0</v>
      </c>
      <c r="N354" s="343">
        <v>1.520397344218981E-5</v>
      </c>
      <c r="O354" s="343">
        <v>1.4200618148628738E-5</v>
      </c>
      <c r="P354" s="365">
        <v>0</v>
      </c>
      <c r="Q354" s="63">
        <f t="shared" si="34"/>
        <v>1.003355293561072E-6</v>
      </c>
      <c r="R354" s="368">
        <f>IF('N1.3_Project_Listing'!$D354="Replacement",SUM('N1.3_Project_Listing'!$K354:$L354)/2,'N1.3_Project_Listing'!$M354)</f>
        <v>6.9898581483354177E-2</v>
      </c>
      <c r="S354" s="67" t="str">
        <f>IFERROR(INDEX('N0.7_Lookup_References'!$C$13:$C$72,MATCH($A354,'N0.7_Lookup_References'!$B$13:$B$72,0)),"")</f>
        <v>Number of</v>
      </c>
      <c r="T354" s="338" t="str">
        <f t="shared" si="35"/>
        <v/>
      </c>
      <c r="V354" s="392">
        <v>7.0057450969522291E-3</v>
      </c>
      <c r="W354" s="392">
        <v>0</v>
      </c>
      <c r="X354" s="392">
        <v>0</v>
      </c>
      <c r="Y354" s="392">
        <v>0</v>
      </c>
      <c r="Z354" s="392">
        <v>0</v>
      </c>
      <c r="AA354" s="392">
        <v>0</v>
      </c>
      <c r="AB354" s="392">
        <v>0</v>
      </c>
      <c r="AC354" s="392">
        <v>0</v>
      </c>
      <c r="AD354" s="392">
        <v>0</v>
      </c>
      <c r="AE354" s="392">
        <v>6.2892836386401946E-2</v>
      </c>
      <c r="AF354" s="392">
        <v>6.9898581483354177E-2</v>
      </c>
      <c r="AG354" s="392">
        <v>0</v>
      </c>
      <c r="AH354" s="392">
        <v>0</v>
      </c>
      <c r="AI354" s="392">
        <v>0</v>
      </c>
      <c r="AJ354" s="392">
        <v>0</v>
      </c>
      <c r="AK354" s="392">
        <v>0</v>
      </c>
      <c r="AL354" s="392">
        <v>0</v>
      </c>
      <c r="AM354" s="392">
        <v>0</v>
      </c>
      <c r="AN354" s="392">
        <v>0</v>
      </c>
      <c r="AO354" s="392">
        <v>0</v>
      </c>
      <c r="AP354" s="63">
        <f t="shared" si="31"/>
        <v>6.9898581483354177E-2</v>
      </c>
      <c r="AQ354" s="63">
        <f t="shared" si="32"/>
        <v>6.9898581483354177E-2</v>
      </c>
      <c r="AR354" s="63">
        <f t="shared" si="33"/>
        <v>0</v>
      </c>
      <c r="AT354" s="176" cm="1">
        <f t="array" ref="AT354">SUMIFS('N1.3_Project_Listing'!$P$16:$P$829, 'N1.3_Project_Listing'!$E$16:$E$829,'N1.3_Project_Listing'!$E354, 'N1.3_Project_Listing'!$A$16:$A$829,ET_Risk_SC_Summation[[#Headers],[132kV Circuit Breaker]])</f>
        <v>0</v>
      </c>
      <c r="AU354" s="176" cm="1">
        <f t="array" ref="AU354">SUMIFS('N1.3_Project_Listing'!$P$16:$P$829, 'N1.3_Project_Listing'!$E$16:$E$829,'N1.3_Project_Listing'!$E354, 'N1.3_Project_Listing'!$A$16:$A$829,ET_Risk_SC_Summation[[#Headers],[132kV Transformer]])</f>
        <v>0</v>
      </c>
      <c r="AV354" s="176" cm="1">
        <f t="array" ref="AV354">SUMIFS('N1.3_Project_Listing'!$P$16:$P$829, 'N1.3_Project_Listing'!$E$16:$E$829,'N1.3_Project_Listing'!$E354, 'N1.3_Project_Listing'!$A$16:$A$829,ET_Risk_SC_Summation[[#Headers],[132kV Reactor]])</f>
        <v>0</v>
      </c>
      <c r="AW354" s="176" cm="1">
        <f t="array" ref="AW354">SUMIFS('N1.3_Project_Listing'!$P$16:$P$829, 'N1.3_Project_Listing'!$E$16:$E$829,'N1.3_Project_Listing'!$E354, 'N1.3_Project_Listing'!$A$16:$A$829,ET_Risk_SC_Summation[[#Headers],[132kV Underground Cable]])</f>
        <v>0</v>
      </c>
      <c r="AX354" s="176" cm="1">
        <f t="array" ref="AX354">SUMIFS('N1.3_Project_Listing'!$P$16:$P$829, 'N1.3_Project_Listing'!$E$16:$E$829,'N1.3_Project_Listing'!$E354, 'N1.3_Project_Listing'!$A$16:$A$829,ET_Risk_SC_Summation[[#Headers],[132kV OHL Conductor]])</f>
        <v>0</v>
      </c>
      <c r="AY354" s="176" cm="1">
        <f t="array" ref="AY354">SUMIFS('N1.3_Project_Listing'!$P$16:$P$829, 'N1.3_Project_Listing'!$E$16:$E$829,'N1.3_Project_Listing'!$E354, 'N1.3_Project_Listing'!$A$16:$A$829,ET_Risk_SC_Summation[[#Headers],[132kV OHL Fittings]])</f>
        <v>0</v>
      </c>
      <c r="AZ354" s="176" cm="1">
        <f t="array" ref="AZ354">SUMIFS('N1.3_Project_Listing'!$P$16:$P$829, 'N1.3_Project_Listing'!$E$16:$E$829,'N1.3_Project_Listing'!$E354, 'N1.3_Project_Listing'!$A$16:$A$829,ET_Risk_SC_Summation[[#Headers],[132kV OHL Tower]])</f>
        <v>0</v>
      </c>
      <c r="BA354" s="176" cm="1">
        <f t="array" ref="BA354">SUMIFS('N1.3_Project_Listing'!$P$16:$P$829, 'N1.3_Project_Listing'!$E$16:$E$829,'N1.3_Project_Listing'!$E354, 'N1.3_Project_Listing'!$A$16:$A$829,ET_Risk_SC_Summation[[#Headers],[275kV Circuit Breaker]])</f>
        <v>0</v>
      </c>
      <c r="BB354" s="176" cm="1">
        <f t="array" ref="BB354">SUMIFS('N1.3_Project_Listing'!$P$16:$P$829, 'N1.3_Project_Listing'!$E$16:$E$829,'N1.3_Project_Listing'!$E354, 'N1.3_Project_Listing'!$A$16:$A$829,ET_Risk_SC_Summation[[#Headers],[275kV Transformer]])</f>
        <v>0</v>
      </c>
      <c r="BC354" s="176" cm="1">
        <f t="array" ref="BC354">SUMIFS('N1.3_Project_Listing'!$P$16:$P$829, 'N1.3_Project_Listing'!$E$16:$E$829,'N1.3_Project_Listing'!$E354, 'N1.3_Project_Listing'!$A$16:$A$829,ET_Risk_SC_Summation[[#Headers],[275kV Reactor]])</f>
        <v>0</v>
      </c>
      <c r="BD354" s="176" cm="1">
        <f t="array" ref="BD354">SUMIFS('N1.3_Project_Listing'!$P$16:$P$829, 'N1.3_Project_Listing'!$E$16:$E$829,'N1.3_Project_Listing'!$E354, 'N1.3_Project_Listing'!$A$16:$A$829,ET_Risk_SC_Summation[[#Headers],[275kV Underground Cable]])</f>
        <v>0</v>
      </c>
      <c r="BE354" s="176" cm="1">
        <f t="array" ref="BE354">SUMIFS('N1.3_Project_Listing'!$P$16:$P$829, 'N1.3_Project_Listing'!$E$16:$E$829,'N1.3_Project_Listing'!$E354, 'N1.3_Project_Listing'!$A$16:$A$829,ET_Risk_SC_Summation[[#Headers],[275kV OHL Conductor]])</f>
        <v>0</v>
      </c>
      <c r="BF354" s="176" cm="1">
        <f t="array" ref="BF354">SUMIFS('N1.3_Project_Listing'!$P$16:$P$829, 'N1.3_Project_Listing'!$E$16:$E$829,'N1.3_Project_Listing'!$E354, 'N1.3_Project_Listing'!$A$16:$A$829,ET_Risk_SC_Summation[[#Headers],[275kV OHL Fittings]])</f>
        <v>0</v>
      </c>
      <c r="BG354" s="176" cm="1">
        <f t="array" ref="BG354">SUMIFS('N1.3_Project_Listing'!$P$16:$P$829, 'N1.3_Project_Listing'!$E$16:$E$829,'N1.3_Project_Listing'!$E354, 'N1.3_Project_Listing'!$A$16:$A$829,ET_Risk_SC_Summation[[#Headers],[275kV OHL Tower]])</f>
        <v>0</v>
      </c>
      <c r="BH354" s="176" cm="1">
        <f t="array" ref="BH354">SUMIFS('N1.3_Project_Listing'!$P$16:$P$829, 'N1.3_Project_Listing'!$E$16:$E$829,'N1.3_Project_Listing'!$E354, 'N1.3_Project_Listing'!$A$16:$A$829,ET_Risk_SC_Summation[[#Headers],[400kV Circuit Breaker]])</f>
        <v>0</v>
      </c>
      <c r="BI354" s="176" cm="1">
        <f t="array" ref="BI354">SUMIFS('N1.3_Project_Listing'!$P$16:$P$829, 'N1.3_Project_Listing'!$E$16:$E$829,'N1.3_Project_Listing'!$E354, 'N1.3_Project_Listing'!$A$16:$A$829,ET_Risk_SC_Summation[[#Headers],[400kV Transformer]])</f>
        <v>0</v>
      </c>
      <c r="BJ354" s="176" cm="1">
        <f t="array" ref="BJ354">SUMIFS('N1.3_Project_Listing'!$P$16:$P$829, 'N1.3_Project_Listing'!$E$16:$E$829,'N1.3_Project_Listing'!$E354, 'N1.3_Project_Listing'!$A$16:$A$829,ET_Risk_SC_Summation[[#Headers],[400kV Reactor]])</f>
        <v>0</v>
      </c>
      <c r="BK354" s="176" cm="1">
        <f t="array" ref="BK354">SUMIFS('N1.3_Project_Listing'!$P$16:$P$829, 'N1.3_Project_Listing'!$E$16:$E$829,'N1.3_Project_Listing'!$E354, 'N1.3_Project_Listing'!$A$16:$A$829,ET_Risk_SC_Summation[[#Headers],[400kV Underground Cable]])</f>
        <v>0</v>
      </c>
      <c r="BL354" s="176" cm="1">
        <f t="array" ref="BL354">SUMIFS('N1.3_Project_Listing'!$P$16:$P$829, 'N1.3_Project_Listing'!$E$16:$E$829,'N1.3_Project_Listing'!$E354, 'N1.3_Project_Listing'!$A$16:$A$829,ET_Risk_SC_Summation[[#Headers],[400kV OHL Conductor]])</f>
        <v>0</v>
      </c>
      <c r="BM354" s="176" cm="1">
        <f t="array" ref="BM354">SUMIFS('N1.3_Project_Listing'!$P$16:$P$829, 'N1.3_Project_Listing'!$E$16:$E$829,'N1.3_Project_Listing'!$E354, 'N1.3_Project_Listing'!$A$16:$A$829,ET_Risk_SC_Summation[[#Headers],[400kV OHL Fittings]])</f>
        <v>0</v>
      </c>
      <c r="BN354" s="176" cm="1">
        <f t="array" ref="BN354">SUMIFS('N1.3_Project_Listing'!$P$16:$P$829, 'N1.3_Project_Listing'!$E$16:$E$829,'N1.3_Project_Listing'!$E354, 'N1.3_Project_Listing'!$A$16:$A$829,ET_Risk_SC_Summation[[#Headers],[400kV OHL Tower]])</f>
        <v>0</v>
      </c>
      <c r="BO354" s="177" t="str">
        <f>IF(SUM(ET_Risk_SC_Summation[[#This Row],[132kV Circuit Breaker]:[400kV OHL Tower]])=0, "n/a", INDEX(ET_Risk_SC_Summation[#Headers],1,MATCH(MAX(ET_Risk_SC_Summation[[#This Row],[132kV Circuit Breaker]:[400kV OHL Tower]]),ET_Risk_SC_Summation[[#This Row],[132kV Circuit Breaker]:[400kV OHL Tower]],0)))</f>
        <v>n/a</v>
      </c>
      <c r="BP354" s="177" t="str">
        <f>IFERROR(INDEX('N0.7_Lookup_References'!$G$77:$G$98,MATCH(ET_Risk_SC_Summation[[#This Row],[Mxx Category]],'N0.7_Lookup_References'!$F$77:$F$98,0)),"")</f>
        <v/>
      </c>
    </row>
    <row r="355" spans="1:68" ht="67.5">
      <c r="A355" s="160" t="str">
        <f>IFERROR(INDEX(N1.2_Intervention_Types[NARM Asset Category],MATCH('N1.3_Project_Listing'!$C355,N1.2_Intervention_Types[Intervention Type ID],0),1),"")</f>
        <v>Services</v>
      </c>
      <c r="B355" s="160" t="str">
        <f>IF($D$2="GD",IFERROR(INDEX(N1.2_Intervention_Types[C&amp;V Asset Category (GD)],MATCH('N1.3_Project_Listing'!$C355,N1.2_Intervention_Types[Intervention Type ID],0),1),""),IFERROR(INDEX(N1.2_Intervention_Types[NARM Asset Category],MATCH('N1.3_Project_Listing'!$C355,N1.2_Intervention_Types[Intervention Type ID],0),1),""))</f>
        <v>Services</v>
      </c>
      <c r="C355" s="67">
        <f>IFERROR(INDEX(N1.2_Intervention_Types[Intervention Type ID],MATCH('N1.3_Project_Listing'!$I355,N1.2_Intervention_Types[Intervention Type],0),1),"")</f>
        <v>5</v>
      </c>
      <c r="D355" s="160" t="str">
        <f>IFERROR(INDEX(N1.2_Intervention_Types[Intervention Category],MATCH('N1.3_Project_Listing'!$C355,N1.2_Intervention_Types[Intervention Type ID],0),1),"")</f>
        <v>Replacement</v>
      </c>
      <c r="E355" s="210" t="s">
        <v>842</v>
      </c>
      <c r="F355" s="236" t="s">
        <v>843</v>
      </c>
      <c r="G355" s="236" t="s">
        <v>181</v>
      </c>
      <c r="H355" s="236" t="s">
        <v>300</v>
      </c>
      <c r="I355" s="151" t="s">
        <v>830</v>
      </c>
      <c r="J355" s="139">
        <v>2031</v>
      </c>
      <c r="K355" s="312">
        <v>6.9898581483354177E-2</v>
      </c>
      <c r="L355" s="312">
        <v>6.9898581483354177E-2</v>
      </c>
      <c r="M355" s="312">
        <v>0</v>
      </c>
      <c r="N355" s="343">
        <v>1.520397344218981E-5</v>
      </c>
      <c r="O355" s="343">
        <v>1.4200618148628738E-5</v>
      </c>
      <c r="P355" s="365">
        <v>0</v>
      </c>
      <c r="Q355" s="63">
        <f t="shared" si="34"/>
        <v>1.003355293561072E-6</v>
      </c>
      <c r="R355" s="368">
        <f>IF('N1.3_Project_Listing'!$D355="Replacement",SUM('N1.3_Project_Listing'!$K355:$L355)/2,'N1.3_Project_Listing'!$M355)</f>
        <v>6.9898581483354177E-2</v>
      </c>
      <c r="S355" s="67" t="str">
        <f>IFERROR(INDEX('N0.7_Lookup_References'!$C$13:$C$72,MATCH($A355,'N0.7_Lookup_References'!$B$13:$B$72,0)),"")</f>
        <v>Number of</v>
      </c>
      <c r="T355" s="338" t="str">
        <f t="shared" si="35"/>
        <v/>
      </c>
      <c r="V355" s="392">
        <v>7.0057450969522291E-3</v>
      </c>
      <c r="W355" s="392">
        <v>0</v>
      </c>
      <c r="X355" s="392">
        <v>0</v>
      </c>
      <c r="Y355" s="392">
        <v>0</v>
      </c>
      <c r="Z355" s="392">
        <v>0</v>
      </c>
      <c r="AA355" s="392">
        <v>0</v>
      </c>
      <c r="AB355" s="392">
        <v>0</v>
      </c>
      <c r="AC355" s="392">
        <v>0</v>
      </c>
      <c r="AD355" s="392">
        <v>0</v>
      </c>
      <c r="AE355" s="392">
        <v>6.2892836386401946E-2</v>
      </c>
      <c r="AF355" s="392">
        <v>6.9898581483354177E-2</v>
      </c>
      <c r="AG355" s="392">
        <v>0</v>
      </c>
      <c r="AH355" s="392">
        <v>0</v>
      </c>
      <c r="AI355" s="392">
        <v>0</v>
      </c>
      <c r="AJ355" s="392">
        <v>0</v>
      </c>
      <c r="AK355" s="392">
        <v>0</v>
      </c>
      <c r="AL355" s="392">
        <v>0</v>
      </c>
      <c r="AM355" s="392">
        <v>0</v>
      </c>
      <c r="AN355" s="392">
        <v>0</v>
      </c>
      <c r="AO355" s="392">
        <v>0</v>
      </c>
      <c r="AP355" s="63">
        <f t="shared" si="31"/>
        <v>6.9898581483354177E-2</v>
      </c>
      <c r="AQ355" s="63">
        <f t="shared" si="32"/>
        <v>6.9898581483354177E-2</v>
      </c>
      <c r="AR355" s="63">
        <f t="shared" si="33"/>
        <v>0</v>
      </c>
      <c r="AT355" s="176" cm="1">
        <f t="array" ref="AT355">SUMIFS('N1.3_Project_Listing'!$P$16:$P$829, 'N1.3_Project_Listing'!$E$16:$E$829,'N1.3_Project_Listing'!$E355, 'N1.3_Project_Listing'!$A$16:$A$829,ET_Risk_SC_Summation[[#Headers],[132kV Circuit Breaker]])</f>
        <v>0</v>
      </c>
      <c r="AU355" s="176" cm="1">
        <f t="array" ref="AU355">SUMIFS('N1.3_Project_Listing'!$P$16:$P$829, 'N1.3_Project_Listing'!$E$16:$E$829,'N1.3_Project_Listing'!$E355, 'N1.3_Project_Listing'!$A$16:$A$829,ET_Risk_SC_Summation[[#Headers],[132kV Transformer]])</f>
        <v>0</v>
      </c>
      <c r="AV355" s="176" cm="1">
        <f t="array" ref="AV355">SUMIFS('N1.3_Project_Listing'!$P$16:$P$829, 'N1.3_Project_Listing'!$E$16:$E$829,'N1.3_Project_Listing'!$E355, 'N1.3_Project_Listing'!$A$16:$A$829,ET_Risk_SC_Summation[[#Headers],[132kV Reactor]])</f>
        <v>0</v>
      </c>
      <c r="AW355" s="176" cm="1">
        <f t="array" ref="AW355">SUMIFS('N1.3_Project_Listing'!$P$16:$P$829, 'N1.3_Project_Listing'!$E$16:$E$829,'N1.3_Project_Listing'!$E355, 'N1.3_Project_Listing'!$A$16:$A$829,ET_Risk_SC_Summation[[#Headers],[132kV Underground Cable]])</f>
        <v>0</v>
      </c>
      <c r="AX355" s="176" cm="1">
        <f t="array" ref="AX355">SUMIFS('N1.3_Project_Listing'!$P$16:$P$829, 'N1.3_Project_Listing'!$E$16:$E$829,'N1.3_Project_Listing'!$E355, 'N1.3_Project_Listing'!$A$16:$A$829,ET_Risk_SC_Summation[[#Headers],[132kV OHL Conductor]])</f>
        <v>0</v>
      </c>
      <c r="AY355" s="176" cm="1">
        <f t="array" ref="AY355">SUMIFS('N1.3_Project_Listing'!$P$16:$P$829, 'N1.3_Project_Listing'!$E$16:$E$829,'N1.3_Project_Listing'!$E355, 'N1.3_Project_Listing'!$A$16:$A$829,ET_Risk_SC_Summation[[#Headers],[132kV OHL Fittings]])</f>
        <v>0</v>
      </c>
      <c r="AZ355" s="176" cm="1">
        <f t="array" ref="AZ355">SUMIFS('N1.3_Project_Listing'!$P$16:$P$829, 'N1.3_Project_Listing'!$E$16:$E$829,'N1.3_Project_Listing'!$E355, 'N1.3_Project_Listing'!$A$16:$A$829,ET_Risk_SC_Summation[[#Headers],[132kV OHL Tower]])</f>
        <v>0</v>
      </c>
      <c r="BA355" s="176" cm="1">
        <f t="array" ref="BA355">SUMIFS('N1.3_Project_Listing'!$P$16:$P$829, 'N1.3_Project_Listing'!$E$16:$E$829,'N1.3_Project_Listing'!$E355, 'N1.3_Project_Listing'!$A$16:$A$829,ET_Risk_SC_Summation[[#Headers],[275kV Circuit Breaker]])</f>
        <v>0</v>
      </c>
      <c r="BB355" s="176" cm="1">
        <f t="array" ref="BB355">SUMIFS('N1.3_Project_Listing'!$P$16:$P$829, 'N1.3_Project_Listing'!$E$16:$E$829,'N1.3_Project_Listing'!$E355, 'N1.3_Project_Listing'!$A$16:$A$829,ET_Risk_SC_Summation[[#Headers],[275kV Transformer]])</f>
        <v>0</v>
      </c>
      <c r="BC355" s="176" cm="1">
        <f t="array" ref="BC355">SUMIFS('N1.3_Project_Listing'!$P$16:$P$829, 'N1.3_Project_Listing'!$E$16:$E$829,'N1.3_Project_Listing'!$E355, 'N1.3_Project_Listing'!$A$16:$A$829,ET_Risk_SC_Summation[[#Headers],[275kV Reactor]])</f>
        <v>0</v>
      </c>
      <c r="BD355" s="176" cm="1">
        <f t="array" ref="BD355">SUMIFS('N1.3_Project_Listing'!$P$16:$P$829, 'N1.3_Project_Listing'!$E$16:$E$829,'N1.3_Project_Listing'!$E355, 'N1.3_Project_Listing'!$A$16:$A$829,ET_Risk_SC_Summation[[#Headers],[275kV Underground Cable]])</f>
        <v>0</v>
      </c>
      <c r="BE355" s="176" cm="1">
        <f t="array" ref="BE355">SUMIFS('N1.3_Project_Listing'!$P$16:$P$829, 'N1.3_Project_Listing'!$E$16:$E$829,'N1.3_Project_Listing'!$E355, 'N1.3_Project_Listing'!$A$16:$A$829,ET_Risk_SC_Summation[[#Headers],[275kV OHL Conductor]])</f>
        <v>0</v>
      </c>
      <c r="BF355" s="176" cm="1">
        <f t="array" ref="BF355">SUMIFS('N1.3_Project_Listing'!$P$16:$P$829, 'N1.3_Project_Listing'!$E$16:$E$829,'N1.3_Project_Listing'!$E355, 'N1.3_Project_Listing'!$A$16:$A$829,ET_Risk_SC_Summation[[#Headers],[275kV OHL Fittings]])</f>
        <v>0</v>
      </c>
      <c r="BG355" s="176" cm="1">
        <f t="array" ref="BG355">SUMIFS('N1.3_Project_Listing'!$P$16:$P$829, 'N1.3_Project_Listing'!$E$16:$E$829,'N1.3_Project_Listing'!$E355, 'N1.3_Project_Listing'!$A$16:$A$829,ET_Risk_SC_Summation[[#Headers],[275kV OHL Tower]])</f>
        <v>0</v>
      </c>
      <c r="BH355" s="176" cm="1">
        <f t="array" ref="BH355">SUMIFS('N1.3_Project_Listing'!$P$16:$P$829, 'N1.3_Project_Listing'!$E$16:$E$829,'N1.3_Project_Listing'!$E355, 'N1.3_Project_Listing'!$A$16:$A$829,ET_Risk_SC_Summation[[#Headers],[400kV Circuit Breaker]])</f>
        <v>0</v>
      </c>
      <c r="BI355" s="176" cm="1">
        <f t="array" ref="BI355">SUMIFS('N1.3_Project_Listing'!$P$16:$P$829, 'N1.3_Project_Listing'!$E$16:$E$829,'N1.3_Project_Listing'!$E355, 'N1.3_Project_Listing'!$A$16:$A$829,ET_Risk_SC_Summation[[#Headers],[400kV Transformer]])</f>
        <v>0</v>
      </c>
      <c r="BJ355" s="176" cm="1">
        <f t="array" ref="BJ355">SUMIFS('N1.3_Project_Listing'!$P$16:$P$829, 'N1.3_Project_Listing'!$E$16:$E$829,'N1.3_Project_Listing'!$E355, 'N1.3_Project_Listing'!$A$16:$A$829,ET_Risk_SC_Summation[[#Headers],[400kV Reactor]])</f>
        <v>0</v>
      </c>
      <c r="BK355" s="176" cm="1">
        <f t="array" ref="BK355">SUMIFS('N1.3_Project_Listing'!$P$16:$P$829, 'N1.3_Project_Listing'!$E$16:$E$829,'N1.3_Project_Listing'!$E355, 'N1.3_Project_Listing'!$A$16:$A$829,ET_Risk_SC_Summation[[#Headers],[400kV Underground Cable]])</f>
        <v>0</v>
      </c>
      <c r="BL355" s="176" cm="1">
        <f t="array" ref="BL355">SUMIFS('N1.3_Project_Listing'!$P$16:$P$829, 'N1.3_Project_Listing'!$E$16:$E$829,'N1.3_Project_Listing'!$E355, 'N1.3_Project_Listing'!$A$16:$A$829,ET_Risk_SC_Summation[[#Headers],[400kV OHL Conductor]])</f>
        <v>0</v>
      </c>
      <c r="BM355" s="176" cm="1">
        <f t="array" ref="BM355">SUMIFS('N1.3_Project_Listing'!$P$16:$P$829, 'N1.3_Project_Listing'!$E$16:$E$829,'N1.3_Project_Listing'!$E355, 'N1.3_Project_Listing'!$A$16:$A$829,ET_Risk_SC_Summation[[#Headers],[400kV OHL Fittings]])</f>
        <v>0</v>
      </c>
      <c r="BN355" s="176" cm="1">
        <f t="array" ref="BN355">SUMIFS('N1.3_Project_Listing'!$P$16:$P$829, 'N1.3_Project_Listing'!$E$16:$E$829,'N1.3_Project_Listing'!$E355, 'N1.3_Project_Listing'!$A$16:$A$829,ET_Risk_SC_Summation[[#Headers],[400kV OHL Tower]])</f>
        <v>0</v>
      </c>
      <c r="BO355" s="177" t="str">
        <f>IF(SUM(ET_Risk_SC_Summation[[#This Row],[132kV Circuit Breaker]:[400kV OHL Tower]])=0, "n/a", INDEX(ET_Risk_SC_Summation[#Headers],1,MATCH(MAX(ET_Risk_SC_Summation[[#This Row],[132kV Circuit Breaker]:[400kV OHL Tower]]),ET_Risk_SC_Summation[[#This Row],[132kV Circuit Breaker]:[400kV OHL Tower]],0)))</f>
        <v>n/a</v>
      </c>
      <c r="BP355" s="177" t="str">
        <f>IFERROR(INDEX('N0.7_Lookup_References'!$G$77:$G$98,MATCH(ET_Risk_SC_Summation[[#This Row],[Mxx Category]],'N0.7_Lookup_References'!$F$77:$F$98,0)),"")</f>
        <v/>
      </c>
    </row>
    <row r="356" spans="1:68" ht="67.5">
      <c r="A356" s="160" t="str">
        <f>IFERROR(INDEX(N1.2_Intervention_Types[NARM Asset Category],MATCH('N1.3_Project_Listing'!$C356,N1.2_Intervention_Types[Intervention Type ID],0),1),"")</f>
        <v>Services</v>
      </c>
      <c r="B356" s="160" t="str">
        <f>IF($D$2="GD",IFERROR(INDEX(N1.2_Intervention_Types[C&amp;V Asset Category (GD)],MATCH('N1.3_Project_Listing'!$C356,N1.2_Intervention_Types[Intervention Type ID],0),1),""),IFERROR(INDEX(N1.2_Intervention_Types[NARM Asset Category],MATCH('N1.3_Project_Listing'!$C356,N1.2_Intervention_Types[Intervention Type ID],0),1),""))</f>
        <v>Services</v>
      </c>
      <c r="C356" s="67">
        <f>IFERROR(INDEX(N1.2_Intervention_Types[Intervention Type ID],MATCH('N1.3_Project_Listing'!$I356,N1.2_Intervention_Types[Intervention Type],0),1),"")</f>
        <v>5</v>
      </c>
      <c r="D356" s="160" t="str">
        <f>IFERROR(INDEX(N1.2_Intervention_Types[Intervention Category],MATCH('N1.3_Project_Listing'!$C356,N1.2_Intervention_Types[Intervention Type ID],0),1),"")</f>
        <v>Replacement</v>
      </c>
      <c r="E356" s="210" t="s">
        <v>844</v>
      </c>
      <c r="F356" s="236" t="s">
        <v>845</v>
      </c>
      <c r="G356" s="236" t="s">
        <v>206</v>
      </c>
      <c r="H356" s="236" t="s">
        <v>300</v>
      </c>
      <c r="I356" s="151" t="s">
        <v>830</v>
      </c>
      <c r="J356" s="139">
        <v>2027</v>
      </c>
      <c r="K356" s="312">
        <v>3337.0862950873593</v>
      </c>
      <c r="L356" s="312">
        <v>3337.0862950873593</v>
      </c>
      <c r="M356" s="312">
        <v>0</v>
      </c>
      <c r="N356" s="343">
        <v>0.57607503425218931</v>
      </c>
      <c r="O356" s="343">
        <v>0.3884176329084239</v>
      </c>
      <c r="P356" s="365">
        <v>72.976534641667996</v>
      </c>
      <c r="Q356" s="63">
        <f t="shared" si="34"/>
        <v>0.18765740134376541</v>
      </c>
      <c r="R356" s="368">
        <f>IF('N1.3_Project_Listing'!$D356="Replacement",SUM('N1.3_Project_Listing'!$K356:$L356)/2,'N1.3_Project_Listing'!$M356)</f>
        <v>3337.0862950873593</v>
      </c>
      <c r="S356" s="67" t="str">
        <f>IFERROR(INDEX('N0.7_Lookup_References'!$C$13:$C$72,MATCH($A356,'N0.7_Lookup_References'!$B$13:$B$72,0)),"")</f>
        <v>Number of</v>
      </c>
      <c r="T356" s="338" t="str">
        <f t="shared" si="35"/>
        <v/>
      </c>
      <c r="V356" s="392">
        <v>66.741725901747188</v>
      </c>
      <c r="W356" s="392">
        <v>0</v>
      </c>
      <c r="X356" s="392">
        <v>0</v>
      </c>
      <c r="Y356" s="392">
        <v>0</v>
      </c>
      <c r="Z356" s="392">
        <v>0</v>
      </c>
      <c r="AA356" s="392">
        <v>0</v>
      </c>
      <c r="AB356" s="392">
        <v>0</v>
      </c>
      <c r="AC356" s="392">
        <v>0</v>
      </c>
      <c r="AD356" s="392">
        <v>0</v>
      </c>
      <c r="AE356" s="392">
        <v>3270.3445691856123</v>
      </c>
      <c r="AF356" s="392">
        <v>3337.0862950873593</v>
      </c>
      <c r="AG356" s="392">
        <v>0</v>
      </c>
      <c r="AH356" s="392">
        <v>0</v>
      </c>
      <c r="AI356" s="392">
        <v>0</v>
      </c>
      <c r="AJ356" s="392">
        <v>0</v>
      </c>
      <c r="AK356" s="392">
        <v>0</v>
      </c>
      <c r="AL356" s="392">
        <v>0</v>
      </c>
      <c r="AM356" s="392">
        <v>0</v>
      </c>
      <c r="AN356" s="392">
        <v>0</v>
      </c>
      <c r="AO356" s="392">
        <v>0</v>
      </c>
      <c r="AP356" s="63">
        <f t="shared" si="31"/>
        <v>3337.0862950873593</v>
      </c>
      <c r="AQ356" s="63">
        <f t="shared" si="32"/>
        <v>3337.0862950873593</v>
      </c>
      <c r="AR356" s="63">
        <f t="shared" si="33"/>
        <v>0</v>
      </c>
      <c r="AT356" s="176" cm="1">
        <f t="array" ref="AT356">SUMIFS('N1.3_Project_Listing'!$P$16:$P$829, 'N1.3_Project_Listing'!$E$16:$E$829,'N1.3_Project_Listing'!$E356, 'N1.3_Project_Listing'!$A$16:$A$829,ET_Risk_SC_Summation[[#Headers],[132kV Circuit Breaker]])</f>
        <v>0</v>
      </c>
      <c r="AU356" s="176" cm="1">
        <f t="array" ref="AU356">SUMIFS('N1.3_Project_Listing'!$P$16:$P$829, 'N1.3_Project_Listing'!$E$16:$E$829,'N1.3_Project_Listing'!$E356, 'N1.3_Project_Listing'!$A$16:$A$829,ET_Risk_SC_Summation[[#Headers],[132kV Transformer]])</f>
        <v>0</v>
      </c>
      <c r="AV356" s="176" cm="1">
        <f t="array" ref="AV356">SUMIFS('N1.3_Project_Listing'!$P$16:$P$829, 'N1.3_Project_Listing'!$E$16:$E$829,'N1.3_Project_Listing'!$E356, 'N1.3_Project_Listing'!$A$16:$A$829,ET_Risk_SC_Summation[[#Headers],[132kV Reactor]])</f>
        <v>0</v>
      </c>
      <c r="AW356" s="176" cm="1">
        <f t="array" ref="AW356">SUMIFS('N1.3_Project_Listing'!$P$16:$P$829, 'N1.3_Project_Listing'!$E$16:$E$829,'N1.3_Project_Listing'!$E356, 'N1.3_Project_Listing'!$A$16:$A$829,ET_Risk_SC_Summation[[#Headers],[132kV Underground Cable]])</f>
        <v>0</v>
      </c>
      <c r="AX356" s="176" cm="1">
        <f t="array" ref="AX356">SUMIFS('N1.3_Project_Listing'!$P$16:$P$829, 'N1.3_Project_Listing'!$E$16:$E$829,'N1.3_Project_Listing'!$E356, 'N1.3_Project_Listing'!$A$16:$A$829,ET_Risk_SC_Summation[[#Headers],[132kV OHL Conductor]])</f>
        <v>0</v>
      </c>
      <c r="AY356" s="176" cm="1">
        <f t="array" ref="AY356">SUMIFS('N1.3_Project_Listing'!$P$16:$P$829, 'N1.3_Project_Listing'!$E$16:$E$829,'N1.3_Project_Listing'!$E356, 'N1.3_Project_Listing'!$A$16:$A$829,ET_Risk_SC_Summation[[#Headers],[132kV OHL Fittings]])</f>
        <v>0</v>
      </c>
      <c r="AZ356" s="176" cm="1">
        <f t="array" ref="AZ356">SUMIFS('N1.3_Project_Listing'!$P$16:$P$829, 'N1.3_Project_Listing'!$E$16:$E$829,'N1.3_Project_Listing'!$E356, 'N1.3_Project_Listing'!$A$16:$A$829,ET_Risk_SC_Summation[[#Headers],[132kV OHL Tower]])</f>
        <v>0</v>
      </c>
      <c r="BA356" s="176" cm="1">
        <f t="array" ref="BA356">SUMIFS('N1.3_Project_Listing'!$P$16:$P$829, 'N1.3_Project_Listing'!$E$16:$E$829,'N1.3_Project_Listing'!$E356, 'N1.3_Project_Listing'!$A$16:$A$829,ET_Risk_SC_Summation[[#Headers],[275kV Circuit Breaker]])</f>
        <v>0</v>
      </c>
      <c r="BB356" s="176" cm="1">
        <f t="array" ref="BB356">SUMIFS('N1.3_Project_Listing'!$P$16:$P$829, 'N1.3_Project_Listing'!$E$16:$E$829,'N1.3_Project_Listing'!$E356, 'N1.3_Project_Listing'!$A$16:$A$829,ET_Risk_SC_Summation[[#Headers],[275kV Transformer]])</f>
        <v>0</v>
      </c>
      <c r="BC356" s="176" cm="1">
        <f t="array" ref="BC356">SUMIFS('N1.3_Project_Listing'!$P$16:$P$829, 'N1.3_Project_Listing'!$E$16:$E$829,'N1.3_Project_Listing'!$E356, 'N1.3_Project_Listing'!$A$16:$A$829,ET_Risk_SC_Summation[[#Headers],[275kV Reactor]])</f>
        <v>0</v>
      </c>
      <c r="BD356" s="176" cm="1">
        <f t="array" ref="BD356">SUMIFS('N1.3_Project_Listing'!$P$16:$P$829, 'N1.3_Project_Listing'!$E$16:$E$829,'N1.3_Project_Listing'!$E356, 'N1.3_Project_Listing'!$A$16:$A$829,ET_Risk_SC_Summation[[#Headers],[275kV Underground Cable]])</f>
        <v>0</v>
      </c>
      <c r="BE356" s="176" cm="1">
        <f t="array" ref="BE356">SUMIFS('N1.3_Project_Listing'!$P$16:$P$829, 'N1.3_Project_Listing'!$E$16:$E$829,'N1.3_Project_Listing'!$E356, 'N1.3_Project_Listing'!$A$16:$A$829,ET_Risk_SC_Summation[[#Headers],[275kV OHL Conductor]])</f>
        <v>0</v>
      </c>
      <c r="BF356" s="176" cm="1">
        <f t="array" ref="BF356">SUMIFS('N1.3_Project_Listing'!$P$16:$P$829, 'N1.3_Project_Listing'!$E$16:$E$829,'N1.3_Project_Listing'!$E356, 'N1.3_Project_Listing'!$A$16:$A$829,ET_Risk_SC_Summation[[#Headers],[275kV OHL Fittings]])</f>
        <v>0</v>
      </c>
      <c r="BG356" s="176" cm="1">
        <f t="array" ref="BG356">SUMIFS('N1.3_Project_Listing'!$P$16:$P$829, 'N1.3_Project_Listing'!$E$16:$E$829,'N1.3_Project_Listing'!$E356, 'N1.3_Project_Listing'!$A$16:$A$829,ET_Risk_SC_Summation[[#Headers],[275kV OHL Tower]])</f>
        <v>0</v>
      </c>
      <c r="BH356" s="176" cm="1">
        <f t="array" ref="BH356">SUMIFS('N1.3_Project_Listing'!$P$16:$P$829, 'N1.3_Project_Listing'!$E$16:$E$829,'N1.3_Project_Listing'!$E356, 'N1.3_Project_Listing'!$A$16:$A$829,ET_Risk_SC_Summation[[#Headers],[400kV Circuit Breaker]])</f>
        <v>0</v>
      </c>
      <c r="BI356" s="176" cm="1">
        <f t="array" ref="BI356">SUMIFS('N1.3_Project_Listing'!$P$16:$P$829, 'N1.3_Project_Listing'!$E$16:$E$829,'N1.3_Project_Listing'!$E356, 'N1.3_Project_Listing'!$A$16:$A$829,ET_Risk_SC_Summation[[#Headers],[400kV Transformer]])</f>
        <v>0</v>
      </c>
      <c r="BJ356" s="176" cm="1">
        <f t="array" ref="BJ356">SUMIFS('N1.3_Project_Listing'!$P$16:$P$829, 'N1.3_Project_Listing'!$E$16:$E$829,'N1.3_Project_Listing'!$E356, 'N1.3_Project_Listing'!$A$16:$A$829,ET_Risk_SC_Summation[[#Headers],[400kV Reactor]])</f>
        <v>0</v>
      </c>
      <c r="BK356" s="176" cm="1">
        <f t="array" ref="BK356">SUMIFS('N1.3_Project_Listing'!$P$16:$P$829, 'N1.3_Project_Listing'!$E$16:$E$829,'N1.3_Project_Listing'!$E356, 'N1.3_Project_Listing'!$A$16:$A$829,ET_Risk_SC_Summation[[#Headers],[400kV Underground Cable]])</f>
        <v>0</v>
      </c>
      <c r="BL356" s="176" cm="1">
        <f t="array" ref="BL356">SUMIFS('N1.3_Project_Listing'!$P$16:$P$829, 'N1.3_Project_Listing'!$E$16:$E$829,'N1.3_Project_Listing'!$E356, 'N1.3_Project_Listing'!$A$16:$A$829,ET_Risk_SC_Summation[[#Headers],[400kV OHL Conductor]])</f>
        <v>0</v>
      </c>
      <c r="BM356" s="176" cm="1">
        <f t="array" ref="BM356">SUMIFS('N1.3_Project_Listing'!$P$16:$P$829, 'N1.3_Project_Listing'!$E$16:$E$829,'N1.3_Project_Listing'!$E356, 'N1.3_Project_Listing'!$A$16:$A$829,ET_Risk_SC_Summation[[#Headers],[400kV OHL Fittings]])</f>
        <v>0</v>
      </c>
      <c r="BN356" s="176" cm="1">
        <f t="array" ref="BN356">SUMIFS('N1.3_Project_Listing'!$P$16:$P$829, 'N1.3_Project_Listing'!$E$16:$E$829,'N1.3_Project_Listing'!$E356, 'N1.3_Project_Listing'!$A$16:$A$829,ET_Risk_SC_Summation[[#Headers],[400kV OHL Tower]])</f>
        <v>0</v>
      </c>
      <c r="BO356" s="177" t="str">
        <f>IF(SUM(ET_Risk_SC_Summation[[#This Row],[132kV Circuit Breaker]:[400kV OHL Tower]])=0, "n/a", INDEX(ET_Risk_SC_Summation[#Headers],1,MATCH(MAX(ET_Risk_SC_Summation[[#This Row],[132kV Circuit Breaker]:[400kV OHL Tower]]),ET_Risk_SC_Summation[[#This Row],[132kV Circuit Breaker]:[400kV OHL Tower]],0)))</f>
        <v>n/a</v>
      </c>
      <c r="BP356" s="177" t="str">
        <f>IFERROR(INDEX('N0.7_Lookup_References'!$G$77:$G$98,MATCH(ET_Risk_SC_Summation[[#This Row],[Mxx Category]],'N0.7_Lookup_References'!$F$77:$F$98,0)),"")</f>
        <v/>
      </c>
    </row>
    <row r="357" spans="1:68" ht="67.5">
      <c r="A357" s="160" t="str">
        <f>IFERROR(INDEX(N1.2_Intervention_Types[NARM Asset Category],MATCH('N1.3_Project_Listing'!$C357,N1.2_Intervention_Types[Intervention Type ID],0),1),"")</f>
        <v>Services</v>
      </c>
      <c r="B357" s="160" t="str">
        <f>IF($D$2="GD",IFERROR(INDEX(N1.2_Intervention_Types[C&amp;V Asset Category (GD)],MATCH('N1.3_Project_Listing'!$C357,N1.2_Intervention_Types[Intervention Type ID],0),1),""),IFERROR(INDEX(N1.2_Intervention_Types[NARM Asset Category],MATCH('N1.3_Project_Listing'!$C357,N1.2_Intervention_Types[Intervention Type ID],0),1),""))</f>
        <v>Services</v>
      </c>
      <c r="C357" s="67">
        <f>IFERROR(INDEX(N1.2_Intervention_Types[Intervention Type ID],MATCH('N1.3_Project_Listing'!$I357,N1.2_Intervention_Types[Intervention Type],0),1),"")</f>
        <v>5</v>
      </c>
      <c r="D357" s="160" t="str">
        <f>IFERROR(INDEX(N1.2_Intervention_Types[Intervention Category],MATCH('N1.3_Project_Listing'!$C357,N1.2_Intervention_Types[Intervention Type ID],0),1),"")</f>
        <v>Replacement</v>
      </c>
      <c r="E357" s="210" t="s">
        <v>844</v>
      </c>
      <c r="F357" s="236" t="s">
        <v>845</v>
      </c>
      <c r="G357" s="236" t="s">
        <v>206</v>
      </c>
      <c r="H357" s="236" t="s">
        <v>300</v>
      </c>
      <c r="I357" s="151" t="s">
        <v>830</v>
      </c>
      <c r="J357" s="139">
        <v>2028</v>
      </c>
      <c r="K357" s="312">
        <v>3337.0862950873593</v>
      </c>
      <c r="L357" s="312">
        <v>3337.0862950873593</v>
      </c>
      <c r="M357" s="312">
        <v>0</v>
      </c>
      <c r="N357" s="343">
        <v>0.57607503425218931</v>
      </c>
      <c r="O357" s="343">
        <v>0.3884176329084239</v>
      </c>
      <c r="P357" s="365">
        <v>72.976534641667996</v>
      </c>
      <c r="Q357" s="63">
        <f t="shared" si="34"/>
        <v>0.18765740134376541</v>
      </c>
      <c r="R357" s="368">
        <f>IF('N1.3_Project_Listing'!$D357="Replacement",SUM('N1.3_Project_Listing'!$K357:$L357)/2,'N1.3_Project_Listing'!$M357)</f>
        <v>3337.0862950873593</v>
      </c>
      <c r="S357" s="67" t="str">
        <f>IFERROR(INDEX('N0.7_Lookup_References'!$C$13:$C$72,MATCH($A357,'N0.7_Lookup_References'!$B$13:$B$72,0)),"")</f>
        <v>Number of</v>
      </c>
      <c r="T357" s="338" t="str">
        <f t="shared" si="35"/>
        <v/>
      </c>
      <c r="V357" s="392">
        <v>66.741725901747188</v>
      </c>
      <c r="W357" s="392">
        <v>0</v>
      </c>
      <c r="X357" s="392">
        <v>0</v>
      </c>
      <c r="Y357" s="392">
        <v>0</v>
      </c>
      <c r="Z357" s="392">
        <v>0</v>
      </c>
      <c r="AA357" s="392">
        <v>0</v>
      </c>
      <c r="AB357" s="392">
        <v>0</v>
      </c>
      <c r="AC357" s="392">
        <v>0</v>
      </c>
      <c r="AD357" s="392">
        <v>0</v>
      </c>
      <c r="AE357" s="392">
        <v>3270.3445691856123</v>
      </c>
      <c r="AF357" s="392">
        <v>3337.0862950873593</v>
      </c>
      <c r="AG357" s="392">
        <v>0</v>
      </c>
      <c r="AH357" s="392">
        <v>0</v>
      </c>
      <c r="AI357" s="392">
        <v>0</v>
      </c>
      <c r="AJ357" s="392">
        <v>0</v>
      </c>
      <c r="AK357" s="392">
        <v>0</v>
      </c>
      <c r="AL357" s="392">
        <v>0</v>
      </c>
      <c r="AM357" s="392">
        <v>0</v>
      </c>
      <c r="AN357" s="392">
        <v>0</v>
      </c>
      <c r="AO357" s="392">
        <v>0</v>
      </c>
      <c r="AP357" s="63">
        <f t="shared" si="31"/>
        <v>3337.0862950873593</v>
      </c>
      <c r="AQ357" s="63">
        <f t="shared" si="32"/>
        <v>3337.0862950873593</v>
      </c>
      <c r="AR357" s="63">
        <f t="shared" si="33"/>
        <v>0</v>
      </c>
      <c r="AT357" s="176" cm="1">
        <f t="array" ref="AT357">SUMIFS('N1.3_Project_Listing'!$P$16:$P$829, 'N1.3_Project_Listing'!$E$16:$E$829,'N1.3_Project_Listing'!$E357, 'N1.3_Project_Listing'!$A$16:$A$829,ET_Risk_SC_Summation[[#Headers],[132kV Circuit Breaker]])</f>
        <v>0</v>
      </c>
      <c r="AU357" s="176" cm="1">
        <f t="array" ref="AU357">SUMIFS('N1.3_Project_Listing'!$P$16:$P$829, 'N1.3_Project_Listing'!$E$16:$E$829,'N1.3_Project_Listing'!$E357, 'N1.3_Project_Listing'!$A$16:$A$829,ET_Risk_SC_Summation[[#Headers],[132kV Transformer]])</f>
        <v>0</v>
      </c>
      <c r="AV357" s="176" cm="1">
        <f t="array" ref="AV357">SUMIFS('N1.3_Project_Listing'!$P$16:$P$829, 'N1.3_Project_Listing'!$E$16:$E$829,'N1.3_Project_Listing'!$E357, 'N1.3_Project_Listing'!$A$16:$A$829,ET_Risk_SC_Summation[[#Headers],[132kV Reactor]])</f>
        <v>0</v>
      </c>
      <c r="AW357" s="176" cm="1">
        <f t="array" ref="AW357">SUMIFS('N1.3_Project_Listing'!$P$16:$P$829, 'N1.3_Project_Listing'!$E$16:$E$829,'N1.3_Project_Listing'!$E357, 'N1.3_Project_Listing'!$A$16:$A$829,ET_Risk_SC_Summation[[#Headers],[132kV Underground Cable]])</f>
        <v>0</v>
      </c>
      <c r="AX357" s="176" cm="1">
        <f t="array" ref="AX357">SUMIFS('N1.3_Project_Listing'!$P$16:$P$829, 'N1.3_Project_Listing'!$E$16:$E$829,'N1.3_Project_Listing'!$E357, 'N1.3_Project_Listing'!$A$16:$A$829,ET_Risk_SC_Summation[[#Headers],[132kV OHL Conductor]])</f>
        <v>0</v>
      </c>
      <c r="AY357" s="176" cm="1">
        <f t="array" ref="AY357">SUMIFS('N1.3_Project_Listing'!$P$16:$P$829, 'N1.3_Project_Listing'!$E$16:$E$829,'N1.3_Project_Listing'!$E357, 'N1.3_Project_Listing'!$A$16:$A$829,ET_Risk_SC_Summation[[#Headers],[132kV OHL Fittings]])</f>
        <v>0</v>
      </c>
      <c r="AZ357" s="176" cm="1">
        <f t="array" ref="AZ357">SUMIFS('N1.3_Project_Listing'!$P$16:$P$829, 'N1.3_Project_Listing'!$E$16:$E$829,'N1.3_Project_Listing'!$E357, 'N1.3_Project_Listing'!$A$16:$A$829,ET_Risk_SC_Summation[[#Headers],[132kV OHL Tower]])</f>
        <v>0</v>
      </c>
      <c r="BA357" s="176" cm="1">
        <f t="array" ref="BA357">SUMIFS('N1.3_Project_Listing'!$P$16:$P$829, 'N1.3_Project_Listing'!$E$16:$E$829,'N1.3_Project_Listing'!$E357, 'N1.3_Project_Listing'!$A$16:$A$829,ET_Risk_SC_Summation[[#Headers],[275kV Circuit Breaker]])</f>
        <v>0</v>
      </c>
      <c r="BB357" s="176" cm="1">
        <f t="array" ref="BB357">SUMIFS('N1.3_Project_Listing'!$P$16:$P$829, 'N1.3_Project_Listing'!$E$16:$E$829,'N1.3_Project_Listing'!$E357, 'N1.3_Project_Listing'!$A$16:$A$829,ET_Risk_SC_Summation[[#Headers],[275kV Transformer]])</f>
        <v>0</v>
      </c>
      <c r="BC357" s="176" cm="1">
        <f t="array" ref="BC357">SUMIFS('N1.3_Project_Listing'!$P$16:$P$829, 'N1.3_Project_Listing'!$E$16:$E$829,'N1.3_Project_Listing'!$E357, 'N1.3_Project_Listing'!$A$16:$A$829,ET_Risk_SC_Summation[[#Headers],[275kV Reactor]])</f>
        <v>0</v>
      </c>
      <c r="BD357" s="176" cm="1">
        <f t="array" ref="BD357">SUMIFS('N1.3_Project_Listing'!$P$16:$P$829, 'N1.3_Project_Listing'!$E$16:$E$829,'N1.3_Project_Listing'!$E357, 'N1.3_Project_Listing'!$A$16:$A$829,ET_Risk_SC_Summation[[#Headers],[275kV Underground Cable]])</f>
        <v>0</v>
      </c>
      <c r="BE357" s="176" cm="1">
        <f t="array" ref="BE357">SUMIFS('N1.3_Project_Listing'!$P$16:$P$829, 'N1.3_Project_Listing'!$E$16:$E$829,'N1.3_Project_Listing'!$E357, 'N1.3_Project_Listing'!$A$16:$A$829,ET_Risk_SC_Summation[[#Headers],[275kV OHL Conductor]])</f>
        <v>0</v>
      </c>
      <c r="BF357" s="176" cm="1">
        <f t="array" ref="BF357">SUMIFS('N1.3_Project_Listing'!$P$16:$P$829, 'N1.3_Project_Listing'!$E$16:$E$829,'N1.3_Project_Listing'!$E357, 'N1.3_Project_Listing'!$A$16:$A$829,ET_Risk_SC_Summation[[#Headers],[275kV OHL Fittings]])</f>
        <v>0</v>
      </c>
      <c r="BG357" s="176" cm="1">
        <f t="array" ref="BG357">SUMIFS('N1.3_Project_Listing'!$P$16:$P$829, 'N1.3_Project_Listing'!$E$16:$E$829,'N1.3_Project_Listing'!$E357, 'N1.3_Project_Listing'!$A$16:$A$829,ET_Risk_SC_Summation[[#Headers],[275kV OHL Tower]])</f>
        <v>0</v>
      </c>
      <c r="BH357" s="176" cm="1">
        <f t="array" ref="BH357">SUMIFS('N1.3_Project_Listing'!$P$16:$P$829, 'N1.3_Project_Listing'!$E$16:$E$829,'N1.3_Project_Listing'!$E357, 'N1.3_Project_Listing'!$A$16:$A$829,ET_Risk_SC_Summation[[#Headers],[400kV Circuit Breaker]])</f>
        <v>0</v>
      </c>
      <c r="BI357" s="176" cm="1">
        <f t="array" ref="BI357">SUMIFS('N1.3_Project_Listing'!$P$16:$P$829, 'N1.3_Project_Listing'!$E$16:$E$829,'N1.3_Project_Listing'!$E357, 'N1.3_Project_Listing'!$A$16:$A$829,ET_Risk_SC_Summation[[#Headers],[400kV Transformer]])</f>
        <v>0</v>
      </c>
      <c r="BJ357" s="176" cm="1">
        <f t="array" ref="BJ357">SUMIFS('N1.3_Project_Listing'!$P$16:$P$829, 'N1.3_Project_Listing'!$E$16:$E$829,'N1.3_Project_Listing'!$E357, 'N1.3_Project_Listing'!$A$16:$A$829,ET_Risk_SC_Summation[[#Headers],[400kV Reactor]])</f>
        <v>0</v>
      </c>
      <c r="BK357" s="176" cm="1">
        <f t="array" ref="BK357">SUMIFS('N1.3_Project_Listing'!$P$16:$P$829, 'N1.3_Project_Listing'!$E$16:$E$829,'N1.3_Project_Listing'!$E357, 'N1.3_Project_Listing'!$A$16:$A$829,ET_Risk_SC_Summation[[#Headers],[400kV Underground Cable]])</f>
        <v>0</v>
      </c>
      <c r="BL357" s="176" cm="1">
        <f t="array" ref="BL357">SUMIFS('N1.3_Project_Listing'!$P$16:$P$829, 'N1.3_Project_Listing'!$E$16:$E$829,'N1.3_Project_Listing'!$E357, 'N1.3_Project_Listing'!$A$16:$A$829,ET_Risk_SC_Summation[[#Headers],[400kV OHL Conductor]])</f>
        <v>0</v>
      </c>
      <c r="BM357" s="176" cm="1">
        <f t="array" ref="BM357">SUMIFS('N1.3_Project_Listing'!$P$16:$P$829, 'N1.3_Project_Listing'!$E$16:$E$829,'N1.3_Project_Listing'!$E357, 'N1.3_Project_Listing'!$A$16:$A$829,ET_Risk_SC_Summation[[#Headers],[400kV OHL Fittings]])</f>
        <v>0</v>
      </c>
      <c r="BN357" s="176" cm="1">
        <f t="array" ref="BN357">SUMIFS('N1.3_Project_Listing'!$P$16:$P$829, 'N1.3_Project_Listing'!$E$16:$E$829,'N1.3_Project_Listing'!$E357, 'N1.3_Project_Listing'!$A$16:$A$829,ET_Risk_SC_Summation[[#Headers],[400kV OHL Tower]])</f>
        <v>0</v>
      </c>
      <c r="BO357" s="177" t="str">
        <f>IF(SUM(ET_Risk_SC_Summation[[#This Row],[132kV Circuit Breaker]:[400kV OHL Tower]])=0, "n/a", INDEX(ET_Risk_SC_Summation[#Headers],1,MATCH(MAX(ET_Risk_SC_Summation[[#This Row],[132kV Circuit Breaker]:[400kV OHL Tower]]),ET_Risk_SC_Summation[[#This Row],[132kV Circuit Breaker]:[400kV OHL Tower]],0)))</f>
        <v>n/a</v>
      </c>
      <c r="BP357" s="177" t="str">
        <f>IFERROR(INDEX('N0.7_Lookup_References'!$G$77:$G$98,MATCH(ET_Risk_SC_Summation[[#This Row],[Mxx Category]],'N0.7_Lookup_References'!$F$77:$F$98,0)),"")</f>
        <v/>
      </c>
    </row>
    <row r="358" spans="1:68" ht="67.5">
      <c r="A358" s="160" t="str">
        <f>IFERROR(INDEX(N1.2_Intervention_Types[NARM Asset Category],MATCH('N1.3_Project_Listing'!$C358,N1.2_Intervention_Types[Intervention Type ID],0),1),"")</f>
        <v>Services</v>
      </c>
      <c r="B358" s="160" t="str">
        <f>IF($D$2="GD",IFERROR(INDEX(N1.2_Intervention_Types[C&amp;V Asset Category (GD)],MATCH('N1.3_Project_Listing'!$C358,N1.2_Intervention_Types[Intervention Type ID],0),1),""),IFERROR(INDEX(N1.2_Intervention_Types[NARM Asset Category],MATCH('N1.3_Project_Listing'!$C358,N1.2_Intervention_Types[Intervention Type ID],0),1),""))</f>
        <v>Services</v>
      </c>
      <c r="C358" s="67">
        <f>IFERROR(INDEX(N1.2_Intervention_Types[Intervention Type ID],MATCH('N1.3_Project_Listing'!$I358,N1.2_Intervention_Types[Intervention Type],0),1),"")</f>
        <v>5</v>
      </c>
      <c r="D358" s="160" t="str">
        <f>IFERROR(INDEX(N1.2_Intervention_Types[Intervention Category],MATCH('N1.3_Project_Listing'!$C358,N1.2_Intervention_Types[Intervention Type ID],0),1),"")</f>
        <v>Replacement</v>
      </c>
      <c r="E358" s="210" t="s">
        <v>844</v>
      </c>
      <c r="F358" s="236" t="s">
        <v>845</v>
      </c>
      <c r="G358" s="236" t="s">
        <v>206</v>
      </c>
      <c r="H358" s="236" t="s">
        <v>300</v>
      </c>
      <c r="I358" s="151" t="s">
        <v>830</v>
      </c>
      <c r="J358" s="139">
        <v>2029</v>
      </c>
      <c r="K358" s="312">
        <v>3337.0862950873593</v>
      </c>
      <c r="L358" s="312">
        <v>3337.0862950873593</v>
      </c>
      <c r="M358" s="312">
        <v>0</v>
      </c>
      <c r="N358" s="343">
        <v>0.57607503425218931</v>
      </c>
      <c r="O358" s="343">
        <v>0.3884176329084239</v>
      </c>
      <c r="P358" s="365">
        <v>72.976534641667996</v>
      </c>
      <c r="Q358" s="63">
        <f t="shared" si="34"/>
        <v>0.18765740134376541</v>
      </c>
      <c r="R358" s="368">
        <f>IF('N1.3_Project_Listing'!$D358="Replacement",SUM('N1.3_Project_Listing'!$K358:$L358)/2,'N1.3_Project_Listing'!$M358)</f>
        <v>3337.0862950873593</v>
      </c>
      <c r="S358" s="67" t="str">
        <f>IFERROR(INDEX('N0.7_Lookup_References'!$C$13:$C$72,MATCH($A358,'N0.7_Lookup_References'!$B$13:$B$72,0)),"")</f>
        <v>Number of</v>
      </c>
      <c r="T358" s="338" t="str">
        <f t="shared" si="35"/>
        <v/>
      </c>
      <c r="V358" s="392">
        <v>66.741725901747188</v>
      </c>
      <c r="W358" s="392">
        <v>0</v>
      </c>
      <c r="X358" s="392">
        <v>0</v>
      </c>
      <c r="Y358" s="392">
        <v>0</v>
      </c>
      <c r="Z358" s="392">
        <v>0</v>
      </c>
      <c r="AA358" s="392">
        <v>0</v>
      </c>
      <c r="AB358" s="392">
        <v>0</v>
      </c>
      <c r="AC358" s="392">
        <v>0</v>
      </c>
      <c r="AD358" s="392">
        <v>0</v>
      </c>
      <c r="AE358" s="392">
        <v>3270.3445691856123</v>
      </c>
      <c r="AF358" s="392">
        <v>3337.0862950873593</v>
      </c>
      <c r="AG358" s="392">
        <v>0</v>
      </c>
      <c r="AH358" s="392">
        <v>0</v>
      </c>
      <c r="AI358" s="392">
        <v>0</v>
      </c>
      <c r="AJ358" s="392">
        <v>0</v>
      </c>
      <c r="AK358" s="392">
        <v>0</v>
      </c>
      <c r="AL358" s="392">
        <v>0</v>
      </c>
      <c r="AM358" s="392">
        <v>0</v>
      </c>
      <c r="AN358" s="392">
        <v>0</v>
      </c>
      <c r="AO358" s="392">
        <v>0</v>
      </c>
      <c r="AP358" s="63">
        <f t="shared" si="31"/>
        <v>3337.0862950873593</v>
      </c>
      <c r="AQ358" s="63">
        <f t="shared" si="32"/>
        <v>3337.0862950873593</v>
      </c>
      <c r="AR358" s="63">
        <f t="shared" si="33"/>
        <v>0</v>
      </c>
      <c r="AT358" s="176" cm="1">
        <f t="array" ref="AT358">SUMIFS('N1.3_Project_Listing'!$P$16:$P$829, 'N1.3_Project_Listing'!$E$16:$E$829,'N1.3_Project_Listing'!$E358, 'N1.3_Project_Listing'!$A$16:$A$829,ET_Risk_SC_Summation[[#Headers],[132kV Circuit Breaker]])</f>
        <v>0</v>
      </c>
      <c r="AU358" s="176" cm="1">
        <f t="array" ref="AU358">SUMIFS('N1.3_Project_Listing'!$P$16:$P$829, 'N1.3_Project_Listing'!$E$16:$E$829,'N1.3_Project_Listing'!$E358, 'N1.3_Project_Listing'!$A$16:$A$829,ET_Risk_SC_Summation[[#Headers],[132kV Transformer]])</f>
        <v>0</v>
      </c>
      <c r="AV358" s="176" cm="1">
        <f t="array" ref="AV358">SUMIFS('N1.3_Project_Listing'!$P$16:$P$829, 'N1.3_Project_Listing'!$E$16:$E$829,'N1.3_Project_Listing'!$E358, 'N1.3_Project_Listing'!$A$16:$A$829,ET_Risk_SC_Summation[[#Headers],[132kV Reactor]])</f>
        <v>0</v>
      </c>
      <c r="AW358" s="176" cm="1">
        <f t="array" ref="AW358">SUMIFS('N1.3_Project_Listing'!$P$16:$P$829, 'N1.3_Project_Listing'!$E$16:$E$829,'N1.3_Project_Listing'!$E358, 'N1.3_Project_Listing'!$A$16:$A$829,ET_Risk_SC_Summation[[#Headers],[132kV Underground Cable]])</f>
        <v>0</v>
      </c>
      <c r="AX358" s="176" cm="1">
        <f t="array" ref="AX358">SUMIFS('N1.3_Project_Listing'!$P$16:$P$829, 'N1.3_Project_Listing'!$E$16:$E$829,'N1.3_Project_Listing'!$E358, 'N1.3_Project_Listing'!$A$16:$A$829,ET_Risk_SC_Summation[[#Headers],[132kV OHL Conductor]])</f>
        <v>0</v>
      </c>
      <c r="AY358" s="176" cm="1">
        <f t="array" ref="AY358">SUMIFS('N1.3_Project_Listing'!$P$16:$P$829, 'N1.3_Project_Listing'!$E$16:$E$829,'N1.3_Project_Listing'!$E358, 'N1.3_Project_Listing'!$A$16:$A$829,ET_Risk_SC_Summation[[#Headers],[132kV OHL Fittings]])</f>
        <v>0</v>
      </c>
      <c r="AZ358" s="176" cm="1">
        <f t="array" ref="AZ358">SUMIFS('N1.3_Project_Listing'!$P$16:$P$829, 'N1.3_Project_Listing'!$E$16:$E$829,'N1.3_Project_Listing'!$E358, 'N1.3_Project_Listing'!$A$16:$A$829,ET_Risk_SC_Summation[[#Headers],[132kV OHL Tower]])</f>
        <v>0</v>
      </c>
      <c r="BA358" s="176" cm="1">
        <f t="array" ref="BA358">SUMIFS('N1.3_Project_Listing'!$P$16:$P$829, 'N1.3_Project_Listing'!$E$16:$E$829,'N1.3_Project_Listing'!$E358, 'N1.3_Project_Listing'!$A$16:$A$829,ET_Risk_SC_Summation[[#Headers],[275kV Circuit Breaker]])</f>
        <v>0</v>
      </c>
      <c r="BB358" s="176" cm="1">
        <f t="array" ref="BB358">SUMIFS('N1.3_Project_Listing'!$P$16:$P$829, 'N1.3_Project_Listing'!$E$16:$E$829,'N1.3_Project_Listing'!$E358, 'N1.3_Project_Listing'!$A$16:$A$829,ET_Risk_SC_Summation[[#Headers],[275kV Transformer]])</f>
        <v>0</v>
      </c>
      <c r="BC358" s="176" cm="1">
        <f t="array" ref="BC358">SUMIFS('N1.3_Project_Listing'!$P$16:$P$829, 'N1.3_Project_Listing'!$E$16:$E$829,'N1.3_Project_Listing'!$E358, 'N1.3_Project_Listing'!$A$16:$A$829,ET_Risk_SC_Summation[[#Headers],[275kV Reactor]])</f>
        <v>0</v>
      </c>
      <c r="BD358" s="176" cm="1">
        <f t="array" ref="BD358">SUMIFS('N1.3_Project_Listing'!$P$16:$P$829, 'N1.3_Project_Listing'!$E$16:$E$829,'N1.3_Project_Listing'!$E358, 'N1.3_Project_Listing'!$A$16:$A$829,ET_Risk_SC_Summation[[#Headers],[275kV Underground Cable]])</f>
        <v>0</v>
      </c>
      <c r="BE358" s="176" cm="1">
        <f t="array" ref="BE358">SUMIFS('N1.3_Project_Listing'!$P$16:$P$829, 'N1.3_Project_Listing'!$E$16:$E$829,'N1.3_Project_Listing'!$E358, 'N1.3_Project_Listing'!$A$16:$A$829,ET_Risk_SC_Summation[[#Headers],[275kV OHL Conductor]])</f>
        <v>0</v>
      </c>
      <c r="BF358" s="176" cm="1">
        <f t="array" ref="BF358">SUMIFS('N1.3_Project_Listing'!$P$16:$P$829, 'N1.3_Project_Listing'!$E$16:$E$829,'N1.3_Project_Listing'!$E358, 'N1.3_Project_Listing'!$A$16:$A$829,ET_Risk_SC_Summation[[#Headers],[275kV OHL Fittings]])</f>
        <v>0</v>
      </c>
      <c r="BG358" s="176" cm="1">
        <f t="array" ref="BG358">SUMIFS('N1.3_Project_Listing'!$P$16:$P$829, 'N1.3_Project_Listing'!$E$16:$E$829,'N1.3_Project_Listing'!$E358, 'N1.3_Project_Listing'!$A$16:$A$829,ET_Risk_SC_Summation[[#Headers],[275kV OHL Tower]])</f>
        <v>0</v>
      </c>
      <c r="BH358" s="176" cm="1">
        <f t="array" ref="BH358">SUMIFS('N1.3_Project_Listing'!$P$16:$P$829, 'N1.3_Project_Listing'!$E$16:$E$829,'N1.3_Project_Listing'!$E358, 'N1.3_Project_Listing'!$A$16:$A$829,ET_Risk_SC_Summation[[#Headers],[400kV Circuit Breaker]])</f>
        <v>0</v>
      </c>
      <c r="BI358" s="176" cm="1">
        <f t="array" ref="BI358">SUMIFS('N1.3_Project_Listing'!$P$16:$P$829, 'N1.3_Project_Listing'!$E$16:$E$829,'N1.3_Project_Listing'!$E358, 'N1.3_Project_Listing'!$A$16:$A$829,ET_Risk_SC_Summation[[#Headers],[400kV Transformer]])</f>
        <v>0</v>
      </c>
      <c r="BJ358" s="176" cm="1">
        <f t="array" ref="BJ358">SUMIFS('N1.3_Project_Listing'!$P$16:$P$829, 'N1.3_Project_Listing'!$E$16:$E$829,'N1.3_Project_Listing'!$E358, 'N1.3_Project_Listing'!$A$16:$A$829,ET_Risk_SC_Summation[[#Headers],[400kV Reactor]])</f>
        <v>0</v>
      </c>
      <c r="BK358" s="176" cm="1">
        <f t="array" ref="BK358">SUMIFS('N1.3_Project_Listing'!$P$16:$P$829, 'N1.3_Project_Listing'!$E$16:$E$829,'N1.3_Project_Listing'!$E358, 'N1.3_Project_Listing'!$A$16:$A$829,ET_Risk_SC_Summation[[#Headers],[400kV Underground Cable]])</f>
        <v>0</v>
      </c>
      <c r="BL358" s="176" cm="1">
        <f t="array" ref="BL358">SUMIFS('N1.3_Project_Listing'!$P$16:$P$829, 'N1.3_Project_Listing'!$E$16:$E$829,'N1.3_Project_Listing'!$E358, 'N1.3_Project_Listing'!$A$16:$A$829,ET_Risk_SC_Summation[[#Headers],[400kV OHL Conductor]])</f>
        <v>0</v>
      </c>
      <c r="BM358" s="176" cm="1">
        <f t="array" ref="BM358">SUMIFS('N1.3_Project_Listing'!$P$16:$P$829, 'N1.3_Project_Listing'!$E$16:$E$829,'N1.3_Project_Listing'!$E358, 'N1.3_Project_Listing'!$A$16:$A$829,ET_Risk_SC_Summation[[#Headers],[400kV OHL Fittings]])</f>
        <v>0</v>
      </c>
      <c r="BN358" s="176" cm="1">
        <f t="array" ref="BN358">SUMIFS('N1.3_Project_Listing'!$P$16:$P$829, 'N1.3_Project_Listing'!$E$16:$E$829,'N1.3_Project_Listing'!$E358, 'N1.3_Project_Listing'!$A$16:$A$829,ET_Risk_SC_Summation[[#Headers],[400kV OHL Tower]])</f>
        <v>0</v>
      </c>
      <c r="BO358" s="177" t="str">
        <f>IF(SUM(ET_Risk_SC_Summation[[#This Row],[132kV Circuit Breaker]:[400kV OHL Tower]])=0, "n/a", INDEX(ET_Risk_SC_Summation[#Headers],1,MATCH(MAX(ET_Risk_SC_Summation[[#This Row],[132kV Circuit Breaker]:[400kV OHL Tower]]),ET_Risk_SC_Summation[[#This Row],[132kV Circuit Breaker]:[400kV OHL Tower]],0)))</f>
        <v>n/a</v>
      </c>
      <c r="BP358" s="177" t="str">
        <f>IFERROR(INDEX('N0.7_Lookup_References'!$G$77:$G$98,MATCH(ET_Risk_SC_Summation[[#This Row],[Mxx Category]],'N0.7_Lookup_References'!$F$77:$F$98,0)),"")</f>
        <v/>
      </c>
    </row>
    <row r="359" spans="1:68" ht="67.5">
      <c r="A359" s="160" t="str">
        <f>IFERROR(INDEX(N1.2_Intervention_Types[NARM Asset Category],MATCH('N1.3_Project_Listing'!$C359,N1.2_Intervention_Types[Intervention Type ID],0),1),"")</f>
        <v>Services</v>
      </c>
      <c r="B359" s="160" t="str">
        <f>IF($D$2="GD",IFERROR(INDEX(N1.2_Intervention_Types[C&amp;V Asset Category (GD)],MATCH('N1.3_Project_Listing'!$C359,N1.2_Intervention_Types[Intervention Type ID],0),1),""),IFERROR(INDEX(N1.2_Intervention_Types[NARM Asset Category],MATCH('N1.3_Project_Listing'!$C359,N1.2_Intervention_Types[Intervention Type ID],0),1),""))</f>
        <v>Services</v>
      </c>
      <c r="C359" s="67">
        <f>IFERROR(INDEX(N1.2_Intervention_Types[Intervention Type ID],MATCH('N1.3_Project_Listing'!$I359,N1.2_Intervention_Types[Intervention Type],0),1),"")</f>
        <v>5</v>
      </c>
      <c r="D359" s="160" t="str">
        <f>IFERROR(INDEX(N1.2_Intervention_Types[Intervention Category],MATCH('N1.3_Project_Listing'!$C359,N1.2_Intervention_Types[Intervention Type ID],0),1),"")</f>
        <v>Replacement</v>
      </c>
      <c r="E359" s="210" t="s">
        <v>844</v>
      </c>
      <c r="F359" s="236" t="s">
        <v>845</v>
      </c>
      <c r="G359" s="236" t="s">
        <v>206</v>
      </c>
      <c r="H359" s="236" t="s">
        <v>300</v>
      </c>
      <c r="I359" s="151" t="s">
        <v>830</v>
      </c>
      <c r="J359" s="139">
        <v>2030</v>
      </c>
      <c r="K359" s="312">
        <v>3337.0862950873593</v>
      </c>
      <c r="L359" s="312">
        <v>3337.0862950873593</v>
      </c>
      <c r="M359" s="312">
        <v>0</v>
      </c>
      <c r="N359" s="343">
        <v>0.57607503425218931</v>
      </c>
      <c r="O359" s="343">
        <v>0.3884176329084239</v>
      </c>
      <c r="P359" s="365">
        <v>72.976534641667996</v>
      </c>
      <c r="Q359" s="63">
        <f t="shared" si="34"/>
        <v>0.18765740134376541</v>
      </c>
      <c r="R359" s="368">
        <f>IF('N1.3_Project_Listing'!$D359="Replacement",SUM('N1.3_Project_Listing'!$K359:$L359)/2,'N1.3_Project_Listing'!$M359)</f>
        <v>3337.0862950873593</v>
      </c>
      <c r="S359" s="67" t="str">
        <f>IFERROR(INDEX('N0.7_Lookup_References'!$C$13:$C$72,MATCH($A359,'N0.7_Lookup_References'!$B$13:$B$72,0)),"")</f>
        <v>Number of</v>
      </c>
      <c r="T359" s="338" t="str">
        <f t="shared" si="35"/>
        <v/>
      </c>
      <c r="V359" s="392">
        <v>66.741725901747188</v>
      </c>
      <c r="W359" s="392">
        <v>0</v>
      </c>
      <c r="X359" s="392">
        <v>0</v>
      </c>
      <c r="Y359" s="392">
        <v>0</v>
      </c>
      <c r="Z359" s="392">
        <v>0</v>
      </c>
      <c r="AA359" s="392">
        <v>0</v>
      </c>
      <c r="AB359" s="392">
        <v>0</v>
      </c>
      <c r="AC359" s="392">
        <v>0</v>
      </c>
      <c r="AD359" s="392">
        <v>0</v>
      </c>
      <c r="AE359" s="392">
        <v>3270.3445691856123</v>
      </c>
      <c r="AF359" s="392">
        <v>3337.0862950873593</v>
      </c>
      <c r="AG359" s="392">
        <v>0</v>
      </c>
      <c r="AH359" s="392">
        <v>0</v>
      </c>
      <c r="AI359" s="392">
        <v>0</v>
      </c>
      <c r="AJ359" s="392">
        <v>0</v>
      </c>
      <c r="AK359" s="392">
        <v>0</v>
      </c>
      <c r="AL359" s="392">
        <v>0</v>
      </c>
      <c r="AM359" s="392">
        <v>0</v>
      </c>
      <c r="AN359" s="392">
        <v>0</v>
      </c>
      <c r="AO359" s="392">
        <v>0</v>
      </c>
      <c r="AP359" s="63">
        <f t="shared" si="31"/>
        <v>3337.0862950873593</v>
      </c>
      <c r="AQ359" s="63">
        <f t="shared" si="32"/>
        <v>3337.0862950873593</v>
      </c>
      <c r="AR359" s="63">
        <f t="shared" si="33"/>
        <v>0</v>
      </c>
      <c r="AT359" s="176" cm="1">
        <f t="array" ref="AT359">SUMIFS('N1.3_Project_Listing'!$P$16:$P$829, 'N1.3_Project_Listing'!$E$16:$E$829,'N1.3_Project_Listing'!$E359, 'N1.3_Project_Listing'!$A$16:$A$829,ET_Risk_SC_Summation[[#Headers],[132kV Circuit Breaker]])</f>
        <v>0</v>
      </c>
      <c r="AU359" s="176" cm="1">
        <f t="array" ref="AU359">SUMIFS('N1.3_Project_Listing'!$P$16:$P$829, 'N1.3_Project_Listing'!$E$16:$E$829,'N1.3_Project_Listing'!$E359, 'N1.3_Project_Listing'!$A$16:$A$829,ET_Risk_SC_Summation[[#Headers],[132kV Transformer]])</f>
        <v>0</v>
      </c>
      <c r="AV359" s="176" cm="1">
        <f t="array" ref="AV359">SUMIFS('N1.3_Project_Listing'!$P$16:$P$829, 'N1.3_Project_Listing'!$E$16:$E$829,'N1.3_Project_Listing'!$E359, 'N1.3_Project_Listing'!$A$16:$A$829,ET_Risk_SC_Summation[[#Headers],[132kV Reactor]])</f>
        <v>0</v>
      </c>
      <c r="AW359" s="176" cm="1">
        <f t="array" ref="AW359">SUMIFS('N1.3_Project_Listing'!$P$16:$P$829, 'N1.3_Project_Listing'!$E$16:$E$829,'N1.3_Project_Listing'!$E359, 'N1.3_Project_Listing'!$A$16:$A$829,ET_Risk_SC_Summation[[#Headers],[132kV Underground Cable]])</f>
        <v>0</v>
      </c>
      <c r="AX359" s="176" cm="1">
        <f t="array" ref="AX359">SUMIFS('N1.3_Project_Listing'!$P$16:$P$829, 'N1.3_Project_Listing'!$E$16:$E$829,'N1.3_Project_Listing'!$E359, 'N1.3_Project_Listing'!$A$16:$A$829,ET_Risk_SC_Summation[[#Headers],[132kV OHL Conductor]])</f>
        <v>0</v>
      </c>
      <c r="AY359" s="176" cm="1">
        <f t="array" ref="AY359">SUMIFS('N1.3_Project_Listing'!$P$16:$P$829, 'N1.3_Project_Listing'!$E$16:$E$829,'N1.3_Project_Listing'!$E359, 'N1.3_Project_Listing'!$A$16:$A$829,ET_Risk_SC_Summation[[#Headers],[132kV OHL Fittings]])</f>
        <v>0</v>
      </c>
      <c r="AZ359" s="176" cm="1">
        <f t="array" ref="AZ359">SUMIFS('N1.3_Project_Listing'!$P$16:$P$829, 'N1.3_Project_Listing'!$E$16:$E$829,'N1.3_Project_Listing'!$E359, 'N1.3_Project_Listing'!$A$16:$A$829,ET_Risk_SC_Summation[[#Headers],[132kV OHL Tower]])</f>
        <v>0</v>
      </c>
      <c r="BA359" s="176" cm="1">
        <f t="array" ref="BA359">SUMIFS('N1.3_Project_Listing'!$P$16:$P$829, 'N1.3_Project_Listing'!$E$16:$E$829,'N1.3_Project_Listing'!$E359, 'N1.3_Project_Listing'!$A$16:$A$829,ET_Risk_SC_Summation[[#Headers],[275kV Circuit Breaker]])</f>
        <v>0</v>
      </c>
      <c r="BB359" s="176" cm="1">
        <f t="array" ref="BB359">SUMIFS('N1.3_Project_Listing'!$P$16:$P$829, 'N1.3_Project_Listing'!$E$16:$E$829,'N1.3_Project_Listing'!$E359, 'N1.3_Project_Listing'!$A$16:$A$829,ET_Risk_SC_Summation[[#Headers],[275kV Transformer]])</f>
        <v>0</v>
      </c>
      <c r="BC359" s="176" cm="1">
        <f t="array" ref="BC359">SUMIFS('N1.3_Project_Listing'!$P$16:$P$829, 'N1.3_Project_Listing'!$E$16:$E$829,'N1.3_Project_Listing'!$E359, 'N1.3_Project_Listing'!$A$16:$A$829,ET_Risk_SC_Summation[[#Headers],[275kV Reactor]])</f>
        <v>0</v>
      </c>
      <c r="BD359" s="176" cm="1">
        <f t="array" ref="BD359">SUMIFS('N1.3_Project_Listing'!$P$16:$P$829, 'N1.3_Project_Listing'!$E$16:$E$829,'N1.3_Project_Listing'!$E359, 'N1.3_Project_Listing'!$A$16:$A$829,ET_Risk_SC_Summation[[#Headers],[275kV Underground Cable]])</f>
        <v>0</v>
      </c>
      <c r="BE359" s="176" cm="1">
        <f t="array" ref="BE359">SUMIFS('N1.3_Project_Listing'!$P$16:$P$829, 'N1.3_Project_Listing'!$E$16:$E$829,'N1.3_Project_Listing'!$E359, 'N1.3_Project_Listing'!$A$16:$A$829,ET_Risk_SC_Summation[[#Headers],[275kV OHL Conductor]])</f>
        <v>0</v>
      </c>
      <c r="BF359" s="176" cm="1">
        <f t="array" ref="BF359">SUMIFS('N1.3_Project_Listing'!$P$16:$P$829, 'N1.3_Project_Listing'!$E$16:$E$829,'N1.3_Project_Listing'!$E359, 'N1.3_Project_Listing'!$A$16:$A$829,ET_Risk_SC_Summation[[#Headers],[275kV OHL Fittings]])</f>
        <v>0</v>
      </c>
      <c r="BG359" s="176" cm="1">
        <f t="array" ref="BG359">SUMIFS('N1.3_Project_Listing'!$P$16:$P$829, 'N1.3_Project_Listing'!$E$16:$E$829,'N1.3_Project_Listing'!$E359, 'N1.3_Project_Listing'!$A$16:$A$829,ET_Risk_SC_Summation[[#Headers],[275kV OHL Tower]])</f>
        <v>0</v>
      </c>
      <c r="BH359" s="176" cm="1">
        <f t="array" ref="BH359">SUMIFS('N1.3_Project_Listing'!$P$16:$P$829, 'N1.3_Project_Listing'!$E$16:$E$829,'N1.3_Project_Listing'!$E359, 'N1.3_Project_Listing'!$A$16:$A$829,ET_Risk_SC_Summation[[#Headers],[400kV Circuit Breaker]])</f>
        <v>0</v>
      </c>
      <c r="BI359" s="176" cm="1">
        <f t="array" ref="BI359">SUMIFS('N1.3_Project_Listing'!$P$16:$P$829, 'N1.3_Project_Listing'!$E$16:$E$829,'N1.3_Project_Listing'!$E359, 'N1.3_Project_Listing'!$A$16:$A$829,ET_Risk_SC_Summation[[#Headers],[400kV Transformer]])</f>
        <v>0</v>
      </c>
      <c r="BJ359" s="176" cm="1">
        <f t="array" ref="BJ359">SUMIFS('N1.3_Project_Listing'!$P$16:$P$829, 'N1.3_Project_Listing'!$E$16:$E$829,'N1.3_Project_Listing'!$E359, 'N1.3_Project_Listing'!$A$16:$A$829,ET_Risk_SC_Summation[[#Headers],[400kV Reactor]])</f>
        <v>0</v>
      </c>
      <c r="BK359" s="176" cm="1">
        <f t="array" ref="BK359">SUMIFS('N1.3_Project_Listing'!$P$16:$P$829, 'N1.3_Project_Listing'!$E$16:$E$829,'N1.3_Project_Listing'!$E359, 'N1.3_Project_Listing'!$A$16:$A$829,ET_Risk_SC_Summation[[#Headers],[400kV Underground Cable]])</f>
        <v>0</v>
      </c>
      <c r="BL359" s="176" cm="1">
        <f t="array" ref="BL359">SUMIFS('N1.3_Project_Listing'!$P$16:$P$829, 'N1.3_Project_Listing'!$E$16:$E$829,'N1.3_Project_Listing'!$E359, 'N1.3_Project_Listing'!$A$16:$A$829,ET_Risk_SC_Summation[[#Headers],[400kV OHL Conductor]])</f>
        <v>0</v>
      </c>
      <c r="BM359" s="176" cm="1">
        <f t="array" ref="BM359">SUMIFS('N1.3_Project_Listing'!$P$16:$P$829, 'N1.3_Project_Listing'!$E$16:$E$829,'N1.3_Project_Listing'!$E359, 'N1.3_Project_Listing'!$A$16:$A$829,ET_Risk_SC_Summation[[#Headers],[400kV OHL Fittings]])</f>
        <v>0</v>
      </c>
      <c r="BN359" s="176" cm="1">
        <f t="array" ref="BN359">SUMIFS('N1.3_Project_Listing'!$P$16:$P$829, 'N1.3_Project_Listing'!$E$16:$E$829,'N1.3_Project_Listing'!$E359, 'N1.3_Project_Listing'!$A$16:$A$829,ET_Risk_SC_Summation[[#Headers],[400kV OHL Tower]])</f>
        <v>0</v>
      </c>
      <c r="BO359" s="177" t="str">
        <f>IF(SUM(ET_Risk_SC_Summation[[#This Row],[132kV Circuit Breaker]:[400kV OHL Tower]])=0, "n/a", INDEX(ET_Risk_SC_Summation[#Headers],1,MATCH(MAX(ET_Risk_SC_Summation[[#This Row],[132kV Circuit Breaker]:[400kV OHL Tower]]),ET_Risk_SC_Summation[[#This Row],[132kV Circuit Breaker]:[400kV OHL Tower]],0)))</f>
        <v>n/a</v>
      </c>
      <c r="BP359" s="177" t="str">
        <f>IFERROR(INDEX('N0.7_Lookup_References'!$G$77:$G$98,MATCH(ET_Risk_SC_Summation[[#This Row],[Mxx Category]],'N0.7_Lookup_References'!$F$77:$F$98,0)),"")</f>
        <v/>
      </c>
    </row>
    <row r="360" spans="1:68" ht="67.5">
      <c r="A360" s="160" t="str">
        <f>IFERROR(INDEX(N1.2_Intervention_Types[NARM Asset Category],MATCH('N1.3_Project_Listing'!$C360,N1.2_Intervention_Types[Intervention Type ID],0),1),"")</f>
        <v>Services</v>
      </c>
      <c r="B360" s="160" t="str">
        <f>IF($D$2="GD",IFERROR(INDEX(N1.2_Intervention_Types[C&amp;V Asset Category (GD)],MATCH('N1.3_Project_Listing'!$C360,N1.2_Intervention_Types[Intervention Type ID],0),1),""),IFERROR(INDEX(N1.2_Intervention_Types[NARM Asset Category],MATCH('N1.3_Project_Listing'!$C360,N1.2_Intervention_Types[Intervention Type ID],0),1),""))</f>
        <v>Services</v>
      </c>
      <c r="C360" s="67">
        <f>IFERROR(INDEX(N1.2_Intervention_Types[Intervention Type ID],MATCH('N1.3_Project_Listing'!$I360,N1.2_Intervention_Types[Intervention Type],0),1),"")</f>
        <v>5</v>
      </c>
      <c r="D360" s="160" t="str">
        <f>IFERROR(INDEX(N1.2_Intervention_Types[Intervention Category],MATCH('N1.3_Project_Listing'!$C360,N1.2_Intervention_Types[Intervention Type ID],0),1),"")</f>
        <v>Replacement</v>
      </c>
      <c r="E360" s="210" t="s">
        <v>844</v>
      </c>
      <c r="F360" s="236" t="s">
        <v>845</v>
      </c>
      <c r="G360" s="236" t="s">
        <v>206</v>
      </c>
      <c r="H360" s="236" t="s">
        <v>300</v>
      </c>
      <c r="I360" s="151" t="s">
        <v>830</v>
      </c>
      <c r="J360" s="139">
        <v>2031</v>
      </c>
      <c r="K360" s="312">
        <v>3337.0862950873593</v>
      </c>
      <c r="L360" s="312">
        <v>3337.0862950873593</v>
      </c>
      <c r="M360" s="312">
        <v>0</v>
      </c>
      <c r="N360" s="343">
        <v>0.57607503425218931</v>
      </c>
      <c r="O360" s="343">
        <v>0.3884176329084239</v>
      </c>
      <c r="P360" s="365">
        <v>72.976534641667996</v>
      </c>
      <c r="Q360" s="63">
        <f t="shared" si="34"/>
        <v>0.18765740134376541</v>
      </c>
      <c r="R360" s="368">
        <f>IF('N1.3_Project_Listing'!$D360="Replacement",SUM('N1.3_Project_Listing'!$K360:$L360)/2,'N1.3_Project_Listing'!$M360)</f>
        <v>3337.0862950873593</v>
      </c>
      <c r="S360" s="67" t="str">
        <f>IFERROR(INDEX('N0.7_Lookup_References'!$C$13:$C$72,MATCH($A360,'N0.7_Lookup_References'!$B$13:$B$72,0)),"")</f>
        <v>Number of</v>
      </c>
      <c r="T360" s="338" t="str">
        <f t="shared" si="35"/>
        <v/>
      </c>
      <c r="V360" s="392">
        <v>66.741725901747188</v>
      </c>
      <c r="W360" s="392">
        <v>0</v>
      </c>
      <c r="X360" s="392">
        <v>0</v>
      </c>
      <c r="Y360" s="392">
        <v>0</v>
      </c>
      <c r="Z360" s="392">
        <v>0</v>
      </c>
      <c r="AA360" s="392">
        <v>0</v>
      </c>
      <c r="AB360" s="392">
        <v>0</v>
      </c>
      <c r="AC360" s="392">
        <v>0</v>
      </c>
      <c r="AD360" s="392">
        <v>0</v>
      </c>
      <c r="AE360" s="392">
        <v>3270.3445691856123</v>
      </c>
      <c r="AF360" s="392">
        <v>3337.0862950873593</v>
      </c>
      <c r="AG360" s="392">
        <v>0</v>
      </c>
      <c r="AH360" s="392">
        <v>0</v>
      </c>
      <c r="AI360" s="392">
        <v>0</v>
      </c>
      <c r="AJ360" s="392">
        <v>0</v>
      </c>
      <c r="AK360" s="392">
        <v>0</v>
      </c>
      <c r="AL360" s="392">
        <v>0</v>
      </c>
      <c r="AM360" s="392">
        <v>0</v>
      </c>
      <c r="AN360" s="392">
        <v>0</v>
      </c>
      <c r="AO360" s="392">
        <v>0</v>
      </c>
      <c r="AP360" s="63">
        <f t="shared" si="31"/>
        <v>3337.0862950873593</v>
      </c>
      <c r="AQ360" s="63">
        <f t="shared" si="32"/>
        <v>3337.0862950873593</v>
      </c>
      <c r="AR360" s="63">
        <f t="shared" si="33"/>
        <v>0</v>
      </c>
      <c r="AT360" s="176" cm="1">
        <f t="array" ref="AT360">SUMIFS('N1.3_Project_Listing'!$P$16:$P$829, 'N1.3_Project_Listing'!$E$16:$E$829,'N1.3_Project_Listing'!$E360, 'N1.3_Project_Listing'!$A$16:$A$829,ET_Risk_SC_Summation[[#Headers],[132kV Circuit Breaker]])</f>
        <v>0</v>
      </c>
      <c r="AU360" s="176" cm="1">
        <f t="array" ref="AU360">SUMIFS('N1.3_Project_Listing'!$P$16:$P$829, 'N1.3_Project_Listing'!$E$16:$E$829,'N1.3_Project_Listing'!$E360, 'N1.3_Project_Listing'!$A$16:$A$829,ET_Risk_SC_Summation[[#Headers],[132kV Transformer]])</f>
        <v>0</v>
      </c>
      <c r="AV360" s="176" cm="1">
        <f t="array" ref="AV360">SUMIFS('N1.3_Project_Listing'!$P$16:$P$829, 'N1.3_Project_Listing'!$E$16:$E$829,'N1.3_Project_Listing'!$E360, 'N1.3_Project_Listing'!$A$16:$A$829,ET_Risk_SC_Summation[[#Headers],[132kV Reactor]])</f>
        <v>0</v>
      </c>
      <c r="AW360" s="176" cm="1">
        <f t="array" ref="AW360">SUMIFS('N1.3_Project_Listing'!$P$16:$P$829, 'N1.3_Project_Listing'!$E$16:$E$829,'N1.3_Project_Listing'!$E360, 'N1.3_Project_Listing'!$A$16:$A$829,ET_Risk_SC_Summation[[#Headers],[132kV Underground Cable]])</f>
        <v>0</v>
      </c>
      <c r="AX360" s="176" cm="1">
        <f t="array" ref="AX360">SUMIFS('N1.3_Project_Listing'!$P$16:$P$829, 'N1.3_Project_Listing'!$E$16:$E$829,'N1.3_Project_Listing'!$E360, 'N1.3_Project_Listing'!$A$16:$A$829,ET_Risk_SC_Summation[[#Headers],[132kV OHL Conductor]])</f>
        <v>0</v>
      </c>
      <c r="AY360" s="176" cm="1">
        <f t="array" ref="AY360">SUMIFS('N1.3_Project_Listing'!$P$16:$P$829, 'N1.3_Project_Listing'!$E$16:$E$829,'N1.3_Project_Listing'!$E360, 'N1.3_Project_Listing'!$A$16:$A$829,ET_Risk_SC_Summation[[#Headers],[132kV OHL Fittings]])</f>
        <v>0</v>
      </c>
      <c r="AZ360" s="176" cm="1">
        <f t="array" ref="AZ360">SUMIFS('N1.3_Project_Listing'!$P$16:$P$829, 'N1.3_Project_Listing'!$E$16:$E$829,'N1.3_Project_Listing'!$E360, 'N1.3_Project_Listing'!$A$16:$A$829,ET_Risk_SC_Summation[[#Headers],[132kV OHL Tower]])</f>
        <v>0</v>
      </c>
      <c r="BA360" s="176" cm="1">
        <f t="array" ref="BA360">SUMIFS('N1.3_Project_Listing'!$P$16:$P$829, 'N1.3_Project_Listing'!$E$16:$E$829,'N1.3_Project_Listing'!$E360, 'N1.3_Project_Listing'!$A$16:$A$829,ET_Risk_SC_Summation[[#Headers],[275kV Circuit Breaker]])</f>
        <v>0</v>
      </c>
      <c r="BB360" s="176" cm="1">
        <f t="array" ref="BB360">SUMIFS('N1.3_Project_Listing'!$P$16:$P$829, 'N1.3_Project_Listing'!$E$16:$E$829,'N1.3_Project_Listing'!$E360, 'N1.3_Project_Listing'!$A$16:$A$829,ET_Risk_SC_Summation[[#Headers],[275kV Transformer]])</f>
        <v>0</v>
      </c>
      <c r="BC360" s="176" cm="1">
        <f t="array" ref="BC360">SUMIFS('N1.3_Project_Listing'!$P$16:$P$829, 'N1.3_Project_Listing'!$E$16:$E$829,'N1.3_Project_Listing'!$E360, 'N1.3_Project_Listing'!$A$16:$A$829,ET_Risk_SC_Summation[[#Headers],[275kV Reactor]])</f>
        <v>0</v>
      </c>
      <c r="BD360" s="176" cm="1">
        <f t="array" ref="BD360">SUMIFS('N1.3_Project_Listing'!$P$16:$P$829, 'N1.3_Project_Listing'!$E$16:$E$829,'N1.3_Project_Listing'!$E360, 'N1.3_Project_Listing'!$A$16:$A$829,ET_Risk_SC_Summation[[#Headers],[275kV Underground Cable]])</f>
        <v>0</v>
      </c>
      <c r="BE360" s="176" cm="1">
        <f t="array" ref="BE360">SUMIFS('N1.3_Project_Listing'!$P$16:$P$829, 'N1.3_Project_Listing'!$E$16:$E$829,'N1.3_Project_Listing'!$E360, 'N1.3_Project_Listing'!$A$16:$A$829,ET_Risk_SC_Summation[[#Headers],[275kV OHL Conductor]])</f>
        <v>0</v>
      </c>
      <c r="BF360" s="176" cm="1">
        <f t="array" ref="BF360">SUMIFS('N1.3_Project_Listing'!$P$16:$P$829, 'N1.3_Project_Listing'!$E$16:$E$829,'N1.3_Project_Listing'!$E360, 'N1.3_Project_Listing'!$A$16:$A$829,ET_Risk_SC_Summation[[#Headers],[275kV OHL Fittings]])</f>
        <v>0</v>
      </c>
      <c r="BG360" s="176" cm="1">
        <f t="array" ref="BG360">SUMIFS('N1.3_Project_Listing'!$P$16:$P$829, 'N1.3_Project_Listing'!$E$16:$E$829,'N1.3_Project_Listing'!$E360, 'N1.3_Project_Listing'!$A$16:$A$829,ET_Risk_SC_Summation[[#Headers],[275kV OHL Tower]])</f>
        <v>0</v>
      </c>
      <c r="BH360" s="176" cm="1">
        <f t="array" ref="BH360">SUMIFS('N1.3_Project_Listing'!$P$16:$P$829, 'N1.3_Project_Listing'!$E$16:$E$829,'N1.3_Project_Listing'!$E360, 'N1.3_Project_Listing'!$A$16:$A$829,ET_Risk_SC_Summation[[#Headers],[400kV Circuit Breaker]])</f>
        <v>0</v>
      </c>
      <c r="BI360" s="176" cm="1">
        <f t="array" ref="BI360">SUMIFS('N1.3_Project_Listing'!$P$16:$P$829, 'N1.3_Project_Listing'!$E$16:$E$829,'N1.3_Project_Listing'!$E360, 'N1.3_Project_Listing'!$A$16:$A$829,ET_Risk_SC_Summation[[#Headers],[400kV Transformer]])</f>
        <v>0</v>
      </c>
      <c r="BJ360" s="176" cm="1">
        <f t="array" ref="BJ360">SUMIFS('N1.3_Project_Listing'!$P$16:$P$829, 'N1.3_Project_Listing'!$E$16:$E$829,'N1.3_Project_Listing'!$E360, 'N1.3_Project_Listing'!$A$16:$A$829,ET_Risk_SC_Summation[[#Headers],[400kV Reactor]])</f>
        <v>0</v>
      </c>
      <c r="BK360" s="176" cm="1">
        <f t="array" ref="BK360">SUMIFS('N1.3_Project_Listing'!$P$16:$P$829, 'N1.3_Project_Listing'!$E$16:$E$829,'N1.3_Project_Listing'!$E360, 'N1.3_Project_Listing'!$A$16:$A$829,ET_Risk_SC_Summation[[#Headers],[400kV Underground Cable]])</f>
        <v>0</v>
      </c>
      <c r="BL360" s="176" cm="1">
        <f t="array" ref="BL360">SUMIFS('N1.3_Project_Listing'!$P$16:$P$829, 'N1.3_Project_Listing'!$E$16:$E$829,'N1.3_Project_Listing'!$E360, 'N1.3_Project_Listing'!$A$16:$A$829,ET_Risk_SC_Summation[[#Headers],[400kV OHL Conductor]])</f>
        <v>0</v>
      </c>
      <c r="BM360" s="176" cm="1">
        <f t="array" ref="BM360">SUMIFS('N1.3_Project_Listing'!$P$16:$P$829, 'N1.3_Project_Listing'!$E$16:$E$829,'N1.3_Project_Listing'!$E360, 'N1.3_Project_Listing'!$A$16:$A$829,ET_Risk_SC_Summation[[#Headers],[400kV OHL Fittings]])</f>
        <v>0</v>
      </c>
      <c r="BN360" s="176" cm="1">
        <f t="array" ref="BN360">SUMIFS('N1.3_Project_Listing'!$P$16:$P$829, 'N1.3_Project_Listing'!$E$16:$E$829,'N1.3_Project_Listing'!$E360, 'N1.3_Project_Listing'!$A$16:$A$829,ET_Risk_SC_Summation[[#Headers],[400kV OHL Tower]])</f>
        <v>0</v>
      </c>
      <c r="BO360" s="177" t="str">
        <f>IF(SUM(ET_Risk_SC_Summation[[#This Row],[132kV Circuit Breaker]:[400kV OHL Tower]])=0, "n/a", INDEX(ET_Risk_SC_Summation[#Headers],1,MATCH(MAX(ET_Risk_SC_Summation[[#This Row],[132kV Circuit Breaker]:[400kV OHL Tower]]),ET_Risk_SC_Summation[[#This Row],[132kV Circuit Breaker]:[400kV OHL Tower]],0)))</f>
        <v>n/a</v>
      </c>
      <c r="BP360" s="177" t="str">
        <f>IFERROR(INDEX('N0.7_Lookup_References'!$G$77:$G$98,MATCH(ET_Risk_SC_Summation[[#This Row],[Mxx Category]],'N0.7_Lookup_References'!$F$77:$F$98,0)),"")</f>
        <v/>
      </c>
    </row>
    <row r="361" spans="1:68" ht="67.5">
      <c r="A361" s="160" t="str">
        <f>IFERROR(INDEX(N1.2_Intervention_Types[NARM Asset Category],MATCH('N1.3_Project_Listing'!$C361,N1.2_Intervention_Types[Intervention Type ID],0),1),"")</f>
        <v>Services</v>
      </c>
      <c r="B361" s="160" t="str">
        <f>IF($D$2="GD",IFERROR(INDEX(N1.2_Intervention_Types[C&amp;V Asset Category (GD)],MATCH('N1.3_Project_Listing'!$C361,N1.2_Intervention_Types[Intervention Type ID],0),1),""),IFERROR(INDEX(N1.2_Intervention_Types[NARM Asset Category],MATCH('N1.3_Project_Listing'!$C361,N1.2_Intervention_Types[Intervention Type ID],0),1),""))</f>
        <v>Services</v>
      </c>
      <c r="C361" s="67">
        <f>IFERROR(INDEX(N1.2_Intervention_Types[Intervention Type ID],MATCH('N1.3_Project_Listing'!$I361,N1.2_Intervention_Types[Intervention Type],0),1),"")</f>
        <v>5</v>
      </c>
      <c r="D361" s="160" t="str">
        <f>IFERROR(INDEX(N1.2_Intervention_Types[Intervention Category],MATCH('N1.3_Project_Listing'!$C361,N1.2_Intervention_Types[Intervention Type ID],0),1),"")</f>
        <v>Replacement</v>
      </c>
      <c r="E361" s="210" t="s">
        <v>846</v>
      </c>
      <c r="F361" s="236" t="s">
        <v>847</v>
      </c>
      <c r="G361" s="236" t="s">
        <v>206</v>
      </c>
      <c r="H361" s="236" t="s">
        <v>300</v>
      </c>
      <c r="I361" s="151" t="s">
        <v>830</v>
      </c>
      <c r="J361" s="139">
        <v>2027</v>
      </c>
      <c r="K361" s="312">
        <v>13.229259825632486</v>
      </c>
      <c r="L361" s="312">
        <v>13.229259825632484</v>
      </c>
      <c r="M361" s="312">
        <v>0</v>
      </c>
      <c r="N361" s="343">
        <v>2.8775593263883942E-3</v>
      </c>
      <c r="O361" s="343">
        <v>2.6876606532786371E-3</v>
      </c>
      <c r="P361" s="365">
        <v>0.25649710520206437</v>
      </c>
      <c r="Q361" s="63">
        <f t="shared" si="34"/>
        <v>1.8989867310975714E-4</v>
      </c>
      <c r="R361" s="368">
        <f>IF('N1.3_Project_Listing'!$D361="Replacement",SUM('N1.3_Project_Listing'!$K361:$L361)/2,'N1.3_Project_Listing'!$M361)</f>
        <v>13.229259825632486</v>
      </c>
      <c r="S361" s="67" t="str">
        <f>IFERROR(INDEX('N0.7_Lookup_References'!$C$13:$C$72,MATCH($A361,'N0.7_Lookup_References'!$B$13:$B$72,0)),"")</f>
        <v>Number of</v>
      </c>
      <c r="T361" s="338" t="str">
        <f t="shared" si="35"/>
        <v/>
      </c>
      <c r="V361" s="392">
        <v>1.3259328042558789</v>
      </c>
      <c r="W361" s="392">
        <v>0</v>
      </c>
      <c r="X361" s="392">
        <v>0</v>
      </c>
      <c r="Y361" s="392">
        <v>0</v>
      </c>
      <c r="Z361" s="392">
        <v>0</v>
      </c>
      <c r="AA361" s="392">
        <v>0</v>
      </c>
      <c r="AB361" s="392">
        <v>0</v>
      </c>
      <c r="AC361" s="392">
        <v>0</v>
      </c>
      <c r="AD361" s="392">
        <v>0</v>
      </c>
      <c r="AE361" s="392">
        <v>11.903327021376606</v>
      </c>
      <c r="AF361" s="392">
        <v>13.229259825632484</v>
      </c>
      <c r="AG361" s="392">
        <v>0</v>
      </c>
      <c r="AH361" s="392">
        <v>0</v>
      </c>
      <c r="AI361" s="392">
        <v>0</v>
      </c>
      <c r="AJ361" s="392">
        <v>0</v>
      </c>
      <c r="AK361" s="392">
        <v>0</v>
      </c>
      <c r="AL361" s="392">
        <v>0</v>
      </c>
      <c r="AM361" s="392">
        <v>0</v>
      </c>
      <c r="AN361" s="392">
        <v>0</v>
      </c>
      <c r="AO361" s="392">
        <v>0</v>
      </c>
      <c r="AP361" s="63">
        <f t="shared" si="31"/>
        <v>13.229259825632486</v>
      </c>
      <c r="AQ361" s="63">
        <f t="shared" si="32"/>
        <v>13.229259825632484</v>
      </c>
      <c r="AR361" s="63">
        <f t="shared" si="33"/>
        <v>0</v>
      </c>
      <c r="AT361" s="176" cm="1">
        <f t="array" ref="AT361">SUMIFS('N1.3_Project_Listing'!$P$16:$P$829, 'N1.3_Project_Listing'!$E$16:$E$829,'N1.3_Project_Listing'!$E361, 'N1.3_Project_Listing'!$A$16:$A$829,ET_Risk_SC_Summation[[#Headers],[132kV Circuit Breaker]])</f>
        <v>0</v>
      </c>
      <c r="AU361" s="176" cm="1">
        <f t="array" ref="AU361">SUMIFS('N1.3_Project_Listing'!$P$16:$P$829, 'N1.3_Project_Listing'!$E$16:$E$829,'N1.3_Project_Listing'!$E361, 'N1.3_Project_Listing'!$A$16:$A$829,ET_Risk_SC_Summation[[#Headers],[132kV Transformer]])</f>
        <v>0</v>
      </c>
      <c r="AV361" s="176" cm="1">
        <f t="array" ref="AV361">SUMIFS('N1.3_Project_Listing'!$P$16:$P$829, 'N1.3_Project_Listing'!$E$16:$E$829,'N1.3_Project_Listing'!$E361, 'N1.3_Project_Listing'!$A$16:$A$829,ET_Risk_SC_Summation[[#Headers],[132kV Reactor]])</f>
        <v>0</v>
      </c>
      <c r="AW361" s="176" cm="1">
        <f t="array" ref="AW361">SUMIFS('N1.3_Project_Listing'!$P$16:$P$829, 'N1.3_Project_Listing'!$E$16:$E$829,'N1.3_Project_Listing'!$E361, 'N1.3_Project_Listing'!$A$16:$A$829,ET_Risk_SC_Summation[[#Headers],[132kV Underground Cable]])</f>
        <v>0</v>
      </c>
      <c r="AX361" s="176" cm="1">
        <f t="array" ref="AX361">SUMIFS('N1.3_Project_Listing'!$P$16:$P$829, 'N1.3_Project_Listing'!$E$16:$E$829,'N1.3_Project_Listing'!$E361, 'N1.3_Project_Listing'!$A$16:$A$829,ET_Risk_SC_Summation[[#Headers],[132kV OHL Conductor]])</f>
        <v>0</v>
      </c>
      <c r="AY361" s="176" cm="1">
        <f t="array" ref="AY361">SUMIFS('N1.3_Project_Listing'!$P$16:$P$829, 'N1.3_Project_Listing'!$E$16:$E$829,'N1.3_Project_Listing'!$E361, 'N1.3_Project_Listing'!$A$16:$A$829,ET_Risk_SC_Summation[[#Headers],[132kV OHL Fittings]])</f>
        <v>0</v>
      </c>
      <c r="AZ361" s="176" cm="1">
        <f t="array" ref="AZ361">SUMIFS('N1.3_Project_Listing'!$P$16:$P$829, 'N1.3_Project_Listing'!$E$16:$E$829,'N1.3_Project_Listing'!$E361, 'N1.3_Project_Listing'!$A$16:$A$829,ET_Risk_SC_Summation[[#Headers],[132kV OHL Tower]])</f>
        <v>0</v>
      </c>
      <c r="BA361" s="176" cm="1">
        <f t="array" ref="BA361">SUMIFS('N1.3_Project_Listing'!$P$16:$P$829, 'N1.3_Project_Listing'!$E$16:$E$829,'N1.3_Project_Listing'!$E361, 'N1.3_Project_Listing'!$A$16:$A$829,ET_Risk_SC_Summation[[#Headers],[275kV Circuit Breaker]])</f>
        <v>0</v>
      </c>
      <c r="BB361" s="176" cm="1">
        <f t="array" ref="BB361">SUMIFS('N1.3_Project_Listing'!$P$16:$P$829, 'N1.3_Project_Listing'!$E$16:$E$829,'N1.3_Project_Listing'!$E361, 'N1.3_Project_Listing'!$A$16:$A$829,ET_Risk_SC_Summation[[#Headers],[275kV Transformer]])</f>
        <v>0</v>
      </c>
      <c r="BC361" s="176" cm="1">
        <f t="array" ref="BC361">SUMIFS('N1.3_Project_Listing'!$P$16:$P$829, 'N1.3_Project_Listing'!$E$16:$E$829,'N1.3_Project_Listing'!$E361, 'N1.3_Project_Listing'!$A$16:$A$829,ET_Risk_SC_Summation[[#Headers],[275kV Reactor]])</f>
        <v>0</v>
      </c>
      <c r="BD361" s="176" cm="1">
        <f t="array" ref="BD361">SUMIFS('N1.3_Project_Listing'!$P$16:$P$829, 'N1.3_Project_Listing'!$E$16:$E$829,'N1.3_Project_Listing'!$E361, 'N1.3_Project_Listing'!$A$16:$A$829,ET_Risk_SC_Summation[[#Headers],[275kV Underground Cable]])</f>
        <v>0</v>
      </c>
      <c r="BE361" s="176" cm="1">
        <f t="array" ref="BE361">SUMIFS('N1.3_Project_Listing'!$P$16:$P$829, 'N1.3_Project_Listing'!$E$16:$E$829,'N1.3_Project_Listing'!$E361, 'N1.3_Project_Listing'!$A$16:$A$829,ET_Risk_SC_Summation[[#Headers],[275kV OHL Conductor]])</f>
        <v>0</v>
      </c>
      <c r="BF361" s="176" cm="1">
        <f t="array" ref="BF361">SUMIFS('N1.3_Project_Listing'!$P$16:$P$829, 'N1.3_Project_Listing'!$E$16:$E$829,'N1.3_Project_Listing'!$E361, 'N1.3_Project_Listing'!$A$16:$A$829,ET_Risk_SC_Summation[[#Headers],[275kV OHL Fittings]])</f>
        <v>0</v>
      </c>
      <c r="BG361" s="176" cm="1">
        <f t="array" ref="BG361">SUMIFS('N1.3_Project_Listing'!$P$16:$P$829, 'N1.3_Project_Listing'!$E$16:$E$829,'N1.3_Project_Listing'!$E361, 'N1.3_Project_Listing'!$A$16:$A$829,ET_Risk_SC_Summation[[#Headers],[275kV OHL Tower]])</f>
        <v>0</v>
      </c>
      <c r="BH361" s="176" cm="1">
        <f t="array" ref="BH361">SUMIFS('N1.3_Project_Listing'!$P$16:$P$829, 'N1.3_Project_Listing'!$E$16:$E$829,'N1.3_Project_Listing'!$E361, 'N1.3_Project_Listing'!$A$16:$A$829,ET_Risk_SC_Summation[[#Headers],[400kV Circuit Breaker]])</f>
        <v>0</v>
      </c>
      <c r="BI361" s="176" cm="1">
        <f t="array" ref="BI361">SUMIFS('N1.3_Project_Listing'!$P$16:$P$829, 'N1.3_Project_Listing'!$E$16:$E$829,'N1.3_Project_Listing'!$E361, 'N1.3_Project_Listing'!$A$16:$A$829,ET_Risk_SC_Summation[[#Headers],[400kV Transformer]])</f>
        <v>0</v>
      </c>
      <c r="BJ361" s="176" cm="1">
        <f t="array" ref="BJ361">SUMIFS('N1.3_Project_Listing'!$P$16:$P$829, 'N1.3_Project_Listing'!$E$16:$E$829,'N1.3_Project_Listing'!$E361, 'N1.3_Project_Listing'!$A$16:$A$829,ET_Risk_SC_Summation[[#Headers],[400kV Reactor]])</f>
        <v>0</v>
      </c>
      <c r="BK361" s="176" cm="1">
        <f t="array" ref="BK361">SUMIFS('N1.3_Project_Listing'!$P$16:$P$829, 'N1.3_Project_Listing'!$E$16:$E$829,'N1.3_Project_Listing'!$E361, 'N1.3_Project_Listing'!$A$16:$A$829,ET_Risk_SC_Summation[[#Headers],[400kV Underground Cable]])</f>
        <v>0</v>
      </c>
      <c r="BL361" s="176" cm="1">
        <f t="array" ref="BL361">SUMIFS('N1.3_Project_Listing'!$P$16:$P$829, 'N1.3_Project_Listing'!$E$16:$E$829,'N1.3_Project_Listing'!$E361, 'N1.3_Project_Listing'!$A$16:$A$829,ET_Risk_SC_Summation[[#Headers],[400kV OHL Conductor]])</f>
        <v>0</v>
      </c>
      <c r="BM361" s="176" cm="1">
        <f t="array" ref="BM361">SUMIFS('N1.3_Project_Listing'!$P$16:$P$829, 'N1.3_Project_Listing'!$E$16:$E$829,'N1.3_Project_Listing'!$E361, 'N1.3_Project_Listing'!$A$16:$A$829,ET_Risk_SC_Summation[[#Headers],[400kV OHL Fittings]])</f>
        <v>0</v>
      </c>
      <c r="BN361" s="176" cm="1">
        <f t="array" ref="BN361">SUMIFS('N1.3_Project_Listing'!$P$16:$P$829, 'N1.3_Project_Listing'!$E$16:$E$829,'N1.3_Project_Listing'!$E361, 'N1.3_Project_Listing'!$A$16:$A$829,ET_Risk_SC_Summation[[#Headers],[400kV OHL Tower]])</f>
        <v>0</v>
      </c>
      <c r="BO361" s="177" t="str">
        <f>IF(SUM(ET_Risk_SC_Summation[[#This Row],[132kV Circuit Breaker]:[400kV OHL Tower]])=0, "n/a", INDEX(ET_Risk_SC_Summation[#Headers],1,MATCH(MAX(ET_Risk_SC_Summation[[#This Row],[132kV Circuit Breaker]:[400kV OHL Tower]]),ET_Risk_SC_Summation[[#This Row],[132kV Circuit Breaker]:[400kV OHL Tower]],0)))</f>
        <v>n/a</v>
      </c>
      <c r="BP361" s="177" t="str">
        <f>IFERROR(INDEX('N0.7_Lookup_References'!$G$77:$G$98,MATCH(ET_Risk_SC_Summation[[#This Row],[Mxx Category]],'N0.7_Lookup_References'!$F$77:$F$98,0)),"")</f>
        <v/>
      </c>
    </row>
    <row r="362" spans="1:68" ht="67.5">
      <c r="A362" s="160" t="str">
        <f>IFERROR(INDEX(N1.2_Intervention_Types[NARM Asset Category],MATCH('N1.3_Project_Listing'!$C362,N1.2_Intervention_Types[Intervention Type ID],0),1),"")</f>
        <v>Services</v>
      </c>
      <c r="B362" s="160" t="str">
        <f>IF($D$2="GD",IFERROR(INDEX(N1.2_Intervention_Types[C&amp;V Asset Category (GD)],MATCH('N1.3_Project_Listing'!$C362,N1.2_Intervention_Types[Intervention Type ID],0),1),""),IFERROR(INDEX(N1.2_Intervention_Types[NARM Asset Category],MATCH('N1.3_Project_Listing'!$C362,N1.2_Intervention_Types[Intervention Type ID],0),1),""))</f>
        <v>Services</v>
      </c>
      <c r="C362" s="67">
        <f>IFERROR(INDEX(N1.2_Intervention_Types[Intervention Type ID],MATCH('N1.3_Project_Listing'!$I362,N1.2_Intervention_Types[Intervention Type],0),1),"")</f>
        <v>5</v>
      </c>
      <c r="D362" s="160" t="str">
        <f>IFERROR(INDEX(N1.2_Intervention_Types[Intervention Category],MATCH('N1.3_Project_Listing'!$C362,N1.2_Intervention_Types[Intervention Type ID],0),1),"")</f>
        <v>Replacement</v>
      </c>
      <c r="E362" s="210" t="s">
        <v>846</v>
      </c>
      <c r="F362" s="236" t="s">
        <v>847</v>
      </c>
      <c r="G362" s="236" t="s">
        <v>206</v>
      </c>
      <c r="H362" s="236" t="s">
        <v>300</v>
      </c>
      <c r="I362" s="151" t="s">
        <v>830</v>
      </c>
      <c r="J362" s="139">
        <v>2028</v>
      </c>
      <c r="K362" s="312">
        <v>13.229259825632486</v>
      </c>
      <c r="L362" s="312">
        <v>13.229259825632484</v>
      </c>
      <c r="M362" s="312">
        <v>0</v>
      </c>
      <c r="N362" s="343">
        <v>2.8775593263883942E-3</v>
      </c>
      <c r="O362" s="343">
        <v>2.6876606532786371E-3</v>
      </c>
      <c r="P362" s="365">
        <v>0.25649710520206437</v>
      </c>
      <c r="Q362" s="63">
        <f t="shared" si="34"/>
        <v>1.8989867310975714E-4</v>
      </c>
      <c r="R362" s="368">
        <f>IF('N1.3_Project_Listing'!$D362="Replacement",SUM('N1.3_Project_Listing'!$K362:$L362)/2,'N1.3_Project_Listing'!$M362)</f>
        <v>13.229259825632486</v>
      </c>
      <c r="S362" s="67" t="str">
        <f>IFERROR(INDEX('N0.7_Lookup_References'!$C$13:$C$72,MATCH($A362,'N0.7_Lookup_References'!$B$13:$B$72,0)),"")</f>
        <v>Number of</v>
      </c>
      <c r="T362" s="338" t="str">
        <f t="shared" si="35"/>
        <v/>
      </c>
      <c r="V362" s="392">
        <v>1.3259328042558789</v>
      </c>
      <c r="W362" s="392">
        <v>0</v>
      </c>
      <c r="X362" s="392">
        <v>0</v>
      </c>
      <c r="Y362" s="392">
        <v>0</v>
      </c>
      <c r="Z362" s="392">
        <v>0</v>
      </c>
      <c r="AA362" s="392">
        <v>0</v>
      </c>
      <c r="AB362" s="392">
        <v>0</v>
      </c>
      <c r="AC362" s="392">
        <v>0</v>
      </c>
      <c r="AD362" s="392">
        <v>0</v>
      </c>
      <c r="AE362" s="392">
        <v>11.903327021376606</v>
      </c>
      <c r="AF362" s="392">
        <v>13.229259825632484</v>
      </c>
      <c r="AG362" s="392">
        <v>0</v>
      </c>
      <c r="AH362" s="392">
        <v>0</v>
      </c>
      <c r="AI362" s="392">
        <v>0</v>
      </c>
      <c r="AJ362" s="392">
        <v>0</v>
      </c>
      <c r="AK362" s="392">
        <v>0</v>
      </c>
      <c r="AL362" s="392">
        <v>0</v>
      </c>
      <c r="AM362" s="392">
        <v>0</v>
      </c>
      <c r="AN362" s="392">
        <v>0</v>
      </c>
      <c r="AO362" s="392">
        <v>0</v>
      </c>
      <c r="AP362" s="63">
        <f t="shared" si="31"/>
        <v>13.229259825632486</v>
      </c>
      <c r="AQ362" s="63">
        <f t="shared" si="32"/>
        <v>13.229259825632484</v>
      </c>
      <c r="AR362" s="63">
        <f t="shared" si="33"/>
        <v>0</v>
      </c>
      <c r="AT362" s="176" cm="1">
        <f t="array" ref="AT362">SUMIFS('N1.3_Project_Listing'!$P$16:$P$829, 'N1.3_Project_Listing'!$E$16:$E$829,'N1.3_Project_Listing'!$E362, 'N1.3_Project_Listing'!$A$16:$A$829,ET_Risk_SC_Summation[[#Headers],[132kV Circuit Breaker]])</f>
        <v>0</v>
      </c>
      <c r="AU362" s="176" cm="1">
        <f t="array" ref="AU362">SUMIFS('N1.3_Project_Listing'!$P$16:$P$829, 'N1.3_Project_Listing'!$E$16:$E$829,'N1.3_Project_Listing'!$E362, 'N1.3_Project_Listing'!$A$16:$A$829,ET_Risk_SC_Summation[[#Headers],[132kV Transformer]])</f>
        <v>0</v>
      </c>
      <c r="AV362" s="176" cm="1">
        <f t="array" ref="AV362">SUMIFS('N1.3_Project_Listing'!$P$16:$P$829, 'N1.3_Project_Listing'!$E$16:$E$829,'N1.3_Project_Listing'!$E362, 'N1.3_Project_Listing'!$A$16:$A$829,ET_Risk_SC_Summation[[#Headers],[132kV Reactor]])</f>
        <v>0</v>
      </c>
      <c r="AW362" s="176" cm="1">
        <f t="array" ref="AW362">SUMIFS('N1.3_Project_Listing'!$P$16:$P$829, 'N1.3_Project_Listing'!$E$16:$E$829,'N1.3_Project_Listing'!$E362, 'N1.3_Project_Listing'!$A$16:$A$829,ET_Risk_SC_Summation[[#Headers],[132kV Underground Cable]])</f>
        <v>0</v>
      </c>
      <c r="AX362" s="176" cm="1">
        <f t="array" ref="AX362">SUMIFS('N1.3_Project_Listing'!$P$16:$P$829, 'N1.3_Project_Listing'!$E$16:$E$829,'N1.3_Project_Listing'!$E362, 'N1.3_Project_Listing'!$A$16:$A$829,ET_Risk_SC_Summation[[#Headers],[132kV OHL Conductor]])</f>
        <v>0</v>
      </c>
      <c r="AY362" s="176" cm="1">
        <f t="array" ref="AY362">SUMIFS('N1.3_Project_Listing'!$P$16:$P$829, 'N1.3_Project_Listing'!$E$16:$E$829,'N1.3_Project_Listing'!$E362, 'N1.3_Project_Listing'!$A$16:$A$829,ET_Risk_SC_Summation[[#Headers],[132kV OHL Fittings]])</f>
        <v>0</v>
      </c>
      <c r="AZ362" s="176" cm="1">
        <f t="array" ref="AZ362">SUMIFS('N1.3_Project_Listing'!$P$16:$P$829, 'N1.3_Project_Listing'!$E$16:$E$829,'N1.3_Project_Listing'!$E362, 'N1.3_Project_Listing'!$A$16:$A$829,ET_Risk_SC_Summation[[#Headers],[132kV OHL Tower]])</f>
        <v>0</v>
      </c>
      <c r="BA362" s="176" cm="1">
        <f t="array" ref="BA362">SUMIFS('N1.3_Project_Listing'!$P$16:$P$829, 'N1.3_Project_Listing'!$E$16:$E$829,'N1.3_Project_Listing'!$E362, 'N1.3_Project_Listing'!$A$16:$A$829,ET_Risk_SC_Summation[[#Headers],[275kV Circuit Breaker]])</f>
        <v>0</v>
      </c>
      <c r="BB362" s="176" cm="1">
        <f t="array" ref="BB362">SUMIFS('N1.3_Project_Listing'!$P$16:$P$829, 'N1.3_Project_Listing'!$E$16:$E$829,'N1.3_Project_Listing'!$E362, 'N1.3_Project_Listing'!$A$16:$A$829,ET_Risk_SC_Summation[[#Headers],[275kV Transformer]])</f>
        <v>0</v>
      </c>
      <c r="BC362" s="176" cm="1">
        <f t="array" ref="BC362">SUMIFS('N1.3_Project_Listing'!$P$16:$P$829, 'N1.3_Project_Listing'!$E$16:$E$829,'N1.3_Project_Listing'!$E362, 'N1.3_Project_Listing'!$A$16:$A$829,ET_Risk_SC_Summation[[#Headers],[275kV Reactor]])</f>
        <v>0</v>
      </c>
      <c r="BD362" s="176" cm="1">
        <f t="array" ref="BD362">SUMIFS('N1.3_Project_Listing'!$P$16:$P$829, 'N1.3_Project_Listing'!$E$16:$E$829,'N1.3_Project_Listing'!$E362, 'N1.3_Project_Listing'!$A$16:$A$829,ET_Risk_SC_Summation[[#Headers],[275kV Underground Cable]])</f>
        <v>0</v>
      </c>
      <c r="BE362" s="176" cm="1">
        <f t="array" ref="BE362">SUMIFS('N1.3_Project_Listing'!$P$16:$P$829, 'N1.3_Project_Listing'!$E$16:$E$829,'N1.3_Project_Listing'!$E362, 'N1.3_Project_Listing'!$A$16:$A$829,ET_Risk_SC_Summation[[#Headers],[275kV OHL Conductor]])</f>
        <v>0</v>
      </c>
      <c r="BF362" s="176" cm="1">
        <f t="array" ref="BF362">SUMIFS('N1.3_Project_Listing'!$P$16:$P$829, 'N1.3_Project_Listing'!$E$16:$E$829,'N1.3_Project_Listing'!$E362, 'N1.3_Project_Listing'!$A$16:$A$829,ET_Risk_SC_Summation[[#Headers],[275kV OHL Fittings]])</f>
        <v>0</v>
      </c>
      <c r="BG362" s="176" cm="1">
        <f t="array" ref="BG362">SUMIFS('N1.3_Project_Listing'!$P$16:$P$829, 'N1.3_Project_Listing'!$E$16:$E$829,'N1.3_Project_Listing'!$E362, 'N1.3_Project_Listing'!$A$16:$A$829,ET_Risk_SC_Summation[[#Headers],[275kV OHL Tower]])</f>
        <v>0</v>
      </c>
      <c r="BH362" s="176" cm="1">
        <f t="array" ref="BH362">SUMIFS('N1.3_Project_Listing'!$P$16:$P$829, 'N1.3_Project_Listing'!$E$16:$E$829,'N1.3_Project_Listing'!$E362, 'N1.3_Project_Listing'!$A$16:$A$829,ET_Risk_SC_Summation[[#Headers],[400kV Circuit Breaker]])</f>
        <v>0</v>
      </c>
      <c r="BI362" s="176" cm="1">
        <f t="array" ref="BI362">SUMIFS('N1.3_Project_Listing'!$P$16:$P$829, 'N1.3_Project_Listing'!$E$16:$E$829,'N1.3_Project_Listing'!$E362, 'N1.3_Project_Listing'!$A$16:$A$829,ET_Risk_SC_Summation[[#Headers],[400kV Transformer]])</f>
        <v>0</v>
      </c>
      <c r="BJ362" s="176" cm="1">
        <f t="array" ref="BJ362">SUMIFS('N1.3_Project_Listing'!$P$16:$P$829, 'N1.3_Project_Listing'!$E$16:$E$829,'N1.3_Project_Listing'!$E362, 'N1.3_Project_Listing'!$A$16:$A$829,ET_Risk_SC_Summation[[#Headers],[400kV Reactor]])</f>
        <v>0</v>
      </c>
      <c r="BK362" s="176" cm="1">
        <f t="array" ref="BK362">SUMIFS('N1.3_Project_Listing'!$P$16:$P$829, 'N1.3_Project_Listing'!$E$16:$E$829,'N1.3_Project_Listing'!$E362, 'N1.3_Project_Listing'!$A$16:$A$829,ET_Risk_SC_Summation[[#Headers],[400kV Underground Cable]])</f>
        <v>0</v>
      </c>
      <c r="BL362" s="176" cm="1">
        <f t="array" ref="BL362">SUMIFS('N1.3_Project_Listing'!$P$16:$P$829, 'N1.3_Project_Listing'!$E$16:$E$829,'N1.3_Project_Listing'!$E362, 'N1.3_Project_Listing'!$A$16:$A$829,ET_Risk_SC_Summation[[#Headers],[400kV OHL Conductor]])</f>
        <v>0</v>
      </c>
      <c r="BM362" s="176" cm="1">
        <f t="array" ref="BM362">SUMIFS('N1.3_Project_Listing'!$P$16:$P$829, 'N1.3_Project_Listing'!$E$16:$E$829,'N1.3_Project_Listing'!$E362, 'N1.3_Project_Listing'!$A$16:$A$829,ET_Risk_SC_Summation[[#Headers],[400kV OHL Fittings]])</f>
        <v>0</v>
      </c>
      <c r="BN362" s="176" cm="1">
        <f t="array" ref="BN362">SUMIFS('N1.3_Project_Listing'!$P$16:$P$829, 'N1.3_Project_Listing'!$E$16:$E$829,'N1.3_Project_Listing'!$E362, 'N1.3_Project_Listing'!$A$16:$A$829,ET_Risk_SC_Summation[[#Headers],[400kV OHL Tower]])</f>
        <v>0</v>
      </c>
      <c r="BO362" s="177" t="str">
        <f>IF(SUM(ET_Risk_SC_Summation[[#This Row],[132kV Circuit Breaker]:[400kV OHL Tower]])=0, "n/a", INDEX(ET_Risk_SC_Summation[#Headers],1,MATCH(MAX(ET_Risk_SC_Summation[[#This Row],[132kV Circuit Breaker]:[400kV OHL Tower]]),ET_Risk_SC_Summation[[#This Row],[132kV Circuit Breaker]:[400kV OHL Tower]],0)))</f>
        <v>n/a</v>
      </c>
      <c r="BP362" s="177" t="str">
        <f>IFERROR(INDEX('N0.7_Lookup_References'!$G$77:$G$98,MATCH(ET_Risk_SC_Summation[[#This Row],[Mxx Category]],'N0.7_Lookup_References'!$F$77:$F$98,0)),"")</f>
        <v/>
      </c>
    </row>
    <row r="363" spans="1:68" ht="67.5">
      <c r="A363" s="160" t="str">
        <f>IFERROR(INDEX(N1.2_Intervention_Types[NARM Asset Category],MATCH('N1.3_Project_Listing'!$C363,N1.2_Intervention_Types[Intervention Type ID],0),1),"")</f>
        <v>Services</v>
      </c>
      <c r="B363" s="160" t="str">
        <f>IF($D$2="GD",IFERROR(INDEX(N1.2_Intervention_Types[C&amp;V Asset Category (GD)],MATCH('N1.3_Project_Listing'!$C363,N1.2_Intervention_Types[Intervention Type ID],0),1),""),IFERROR(INDEX(N1.2_Intervention_Types[NARM Asset Category],MATCH('N1.3_Project_Listing'!$C363,N1.2_Intervention_Types[Intervention Type ID],0),1),""))</f>
        <v>Services</v>
      </c>
      <c r="C363" s="67">
        <f>IFERROR(INDEX(N1.2_Intervention_Types[Intervention Type ID],MATCH('N1.3_Project_Listing'!$I363,N1.2_Intervention_Types[Intervention Type],0),1),"")</f>
        <v>5</v>
      </c>
      <c r="D363" s="160" t="str">
        <f>IFERROR(INDEX(N1.2_Intervention_Types[Intervention Category],MATCH('N1.3_Project_Listing'!$C363,N1.2_Intervention_Types[Intervention Type ID],0),1),"")</f>
        <v>Replacement</v>
      </c>
      <c r="E363" s="210" t="s">
        <v>846</v>
      </c>
      <c r="F363" s="236" t="s">
        <v>847</v>
      </c>
      <c r="G363" s="236" t="s">
        <v>206</v>
      </c>
      <c r="H363" s="236" t="s">
        <v>300</v>
      </c>
      <c r="I363" s="151" t="s">
        <v>830</v>
      </c>
      <c r="J363" s="139">
        <v>2029</v>
      </c>
      <c r="K363" s="312">
        <v>13.229259825632486</v>
      </c>
      <c r="L363" s="312">
        <v>13.229259825632484</v>
      </c>
      <c r="M363" s="312">
        <v>0</v>
      </c>
      <c r="N363" s="343">
        <v>2.8775593263883942E-3</v>
      </c>
      <c r="O363" s="343">
        <v>2.6876606532786371E-3</v>
      </c>
      <c r="P363" s="365">
        <v>0.25649710520206437</v>
      </c>
      <c r="Q363" s="63">
        <f t="shared" si="34"/>
        <v>1.8989867310975714E-4</v>
      </c>
      <c r="R363" s="368">
        <f>IF('N1.3_Project_Listing'!$D363="Replacement",SUM('N1.3_Project_Listing'!$K363:$L363)/2,'N1.3_Project_Listing'!$M363)</f>
        <v>13.229259825632486</v>
      </c>
      <c r="S363" s="67" t="str">
        <f>IFERROR(INDEX('N0.7_Lookup_References'!$C$13:$C$72,MATCH($A363,'N0.7_Lookup_References'!$B$13:$B$72,0)),"")</f>
        <v>Number of</v>
      </c>
      <c r="T363" s="338" t="str">
        <f t="shared" si="35"/>
        <v/>
      </c>
      <c r="V363" s="392">
        <v>1.3259328042558789</v>
      </c>
      <c r="W363" s="392">
        <v>0</v>
      </c>
      <c r="X363" s="392">
        <v>0</v>
      </c>
      <c r="Y363" s="392">
        <v>0</v>
      </c>
      <c r="Z363" s="392">
        <v>0</v>
      </c>
      <c r="AA363" s="392">
        <v>0</v>
      </c>
      <c r="AB363" s="392">
        <v>0</v>
      </c>
      <c r="AC363" s="392">
        <v>0</v>
      </c>
      <c r="AD363" s="392">
        <v>0</v>
      </c>
      <c r="AE363" s="392">
        <v>11.903327021376606</v>
      </c>
      <c r="AF363" s="392">
        <v>13.229259825632484</v>
      </c>
      <c r="AG363" s="392">
        <v>0</v>
      </c>
      <c r="AH363" s="392">
        <v>0</v>
      </c>
      <c r="AI363" s="392">
        <v>0</v>
      </c>
      <c r="AJ363" s="392">
        <v>0</v>
      </c>
      <c r="AK363" s="392">
        <v>0</v>
      </c>
      <c r="AL363" s="392">
        <v>0</v>
      </c>
      <c r="AM363" s="392">
        <v>0</v>
      </c>
      <c r="AN363" s="392">
        <v>0</v>
      </c>
      <c r="AO363" s="392">
        <v>0</v>
      </c>
      <c r="AP363" s="63">
        <f t="shared" si="31"/>
        <v>13.229259825632486</v>
      </c>
      <c r="AQ363" s="63">
        <f t="shared" si="32"/>
        <v>13.229259825632484</v>
      </c>
      <c r="AR363" s="63">
        <f t="shared" si="33"/>
        <v>0</v>
      </c>
      <c r="AT363" s="176" cm="1">
        <f t="array" ref="AT363">SUMIFS('N1.3_Project_Listing'!$P$16:$P$829, 'N1.3_Project_Listing'!$E$16:$E$829,'N1.3_Project_Listing'!$E363, 'N1.3_Project_Listing'!$A$16:$A$829,ET_Risk_SC_Summation[[#Headers],[132kV Circuit Breaker]])</f>
        <v>0</v>
      </c>
      <c r="AU363" s="176" cm="1">
        <f t="array" ref="AU363">SUMIFS('N1.3_Project_Listing'!$P$16:$P$829, 'N1.3_Project_Listing'!$E$16:$E$829,'N1.3_Project_Listing'!$E363, 'N1.3_Project_Listing'!$A$16:$A$829,ET_Risk_SC_Summation[[#Headers],[132kV Transformer]])</f>
        <v>0</v>
      </c>
      <c r="AV363" s="176" cm="1">
        <f t="array" ref="AV363">SUMIFS('N1.3_Project_Listing'!$P$16:$P$829, 'N1.3_Project_Listing'!$E$16:$E$829,'N1.3_Project_Listing'!$E363, 'N1.3_Project_Listing'!$A$16:$A$829,ET_Risk_SC_Summation[[#Headers],[132kV Reactor]])</f>
        <v>0</v>
      </c>
      <c r="AW363" s="176" cm="1">
        <f t="array" ref="AW363">SUMIFS('N1.3_Project_Listing'!$P$16:$P$829, 'N1.3_Project_Listing'!$E$16:$E$829,'N1.3_Project_Listing'!$E363, 'N1.3_Project_Listing'!$A$16:$A$829,ET_Risk_SC_Summation[[#Headers],[132kV Underground Cable]])</f>
        <v>0</v>
      </c>
      <c r="AX363" s="176" cm="1">
        <f t="array" ref="AX363">SUMIFS('N1.3_Project_Listing'!$P$16:$P$829, 'N1.3_Project_Listing'!$E$16:$E$829,'N1.3_Project_Listing'!$E363, 'N1.3_Project_Listing'!$A$16:$A$829,ET_Risk_SC_Summation[[#Headers],[132kV OHL Conductor]])</f>
        <v>0</v>
      </c>
      <c r="AY363" s="176" cm="1">
        <f t="array" ref="AY363">SUMIFS('N1.3_Project_Listing'!$P$16:$P$829, 'N1.3_Project_Listing'!$E$16:$E$829,'N1.3_Project_Listing'!$E363, 'N1.3_Project_Listing'!$A$16:$A$829,ET_Risk_SC_Summation[[#Headers],[132kV OHL Fittings]])</f>
        <v>0</v>
      </c>
      <c r="AZ363" s="176" cm="1">
        <f t="array" ref="AZ363">SUMIFS('N1.3_Project_Listing'!$P$16:$P$829, 'N1.3_Project_Listing'!$E$16:$E$829,'N1.3_Project_Listing'!$E363, 'N1.3_Project_Listing'!$A$16:$A$829,ET_Risk_SC_Summation[[#Headers],[132kV OHL Tower]])</f>
        <v>0</v>
      </c>
      <c r="BA363" s="176" cm="1">
        <f t="array" ref="BA363">SUMIFS('N1.3_Project_Listing'!$P$16:$P$829, 'N1.3_Project_Listing'!$E$16:$E$829,'N1.3_Project_Listing'!$E363, 'N1.3_Project_Listing'!$A$16:$A$829,ET_Risk_SC_Summation[[#Headers],[275kV Circuit Breaker]])</f>
        <v>0</v>
      </c>
      <c r="BB363" s="176" cm="1">
        <f t="array" ref="BB363">SUMIFS('N1.3_Project_Listing'!$P$16:$P$829, 'N1.3_Project_Listing'!$E$16:$E$829,'N1.3_Project_Listing'!$E363, 'N1.3_Project_Listing'!$A$16:$A$829,ET_Risk_SC_Summation[[#Headers],[275kV Transformer]])</f>
        <v>0</v>
      </c>
      <c r="BC363" s="176" cm="1">
        <f t="array" ref="BC363">SUMIFS('N1.3_Project_Listing'!$P$16:$P$829, 'N1.3_Project_Listing'!$E$16:$E$829,'N1.3_Project_Listing'!$E363, 'N1.3_Project_Listing'!$A$16:$A$829,ET_Risk_SC_Summation[[#Headers],[275kV Reactor]])</f>
        <v>0</v>
      </c>
      <c r="BD363" s="176" cm="1">
        <f t="array" ref="BD363">SUMIFS('N1.3_Project_Listing'!$P$16:$P$829, 'N1.3_Project_Listing'!$E$16:$E$829,'N1.3_Project_Listing'!$E363, 'N1.3_Project_Listing'!$A$16:$A$829,ET_Risk_SC_Summation[[#Headers],[275kV Underground Cable]])</f>
        <v>0</v>
      </c>
      <c r="BE363" s="176" cm="1">
        <f t="array" ref="BE363">SUMIFS('N1.3_Project_Listing'!$P$16:$P$829, 'N1.3_Project_Listing'!$E$16:$E$829,'N1.3_Project_Listing'!$E363, 'N1.3_Project_Listing'!$A$16:$A$829,ET_Risk_SC_Summation[[#Headers],[275kV OHL Conductor]])</f>
        <v>0</v>
      </c>
      <c r="BF363" s="176" cm="1">
        <f t="array" ref="BF363">SUMIFS('N1.3_Project_Listing'!$P$16:$P$829, 'N1.3_Project_Listing'!$E$16:$E$829,'N1.3_Project_Listing'!$E363, 'N1.3_Project_Listing'!$A$16:$A$829,ET_Risk_SC_Summation[[#Headers],[275kV OHL Fittings]])</f>
        <v>0</v>
      </c>
      <c r="BG363" s="176" cm="1">
        <f t="array" ref="BG363">SUMIFS('N1.3_Project_Listing'!$P$16:$P$829, 'N1.3_Project_Listing'!$E$16:$E$829,'N1.3_Project_Listing'!$E363, 'N1.3_Project_Listing'!$A$16:$A$829,ET_Risk_SC_Summation[[#Headers],[275kV OHL Tower]])</f>
        <v>0</v>
      </c>
      <c r="BH363" s="176" cm="1">
        <f t="array" ref="BH363">SUMIFS('N1.3_Project_Listing'!$P$16:$P$829, 'N1.3_Project_Listing'!$E$16:$E$829,'N1.3_Project_Listing'!$E363, 'N1.3_Project_Listing'!$A$16:$A$829,ET_Risk_SC_Summation[[#Headers],[400kV Circuit Breaker]])</f>
        <v>0</v>
      </c>
      <c r="BI363" s="176" cm="1">
        <f t="array" ref="BI363">SUMIFS('N1.3_Project_Listing'!$P$16:$P$829, 'N1.3_Project_Listing'!$E$16:$E$829,'N1.3_Project_Listing'!$E363, 'N1.3_Project_Listing'!$A$16:$A$829,ET_Risk_SC_Summation[[#Headers],[400kV Transformer]])</f>
        <v>0</v>
      </c>
      <c r="BJ363" s="176" cm="1">
        <f t="array" ref="BJ363">SUMIFS('N1.3_Project_Listing'!$P$16:$P$829, 'N1.3_Project_Listing'!$E$16:$E$829,'N1.3_Project_Listing'!$E363, 'N1.3_Project_Listing'!$A$16:$A$829,ET_Risk_SC_Summation[[#Headers],[400kV Reactor]])</f>
        <v>0</v>
      </c>
      <c r="BK363" s="176" cm="1">
        <f t="array" ref="BK363">SUMIFS('N1.3_Project_Listing'!$P$16:$P$829, 'N1.3_Project_Listing'!$E$16:$E$829,'N1.3_Project_Listing'!$E363, 'N1.3_Project_Listing'!$A$16:$A$829,ET_Risk_SC_Summation[[#Headers],[400kV Underground Cable]])</f>
        <v>0</v>
      </c>
      <c r="BL363" s="176" cm="1">
        <f t="array" ref="BL363">SUMIFS('N1.3_Project_Listing'!$P$16:$P$829, 'N1.3_Project_Listing'!$E$16:$E$829,'N1.3_Project_Listing'!$E363, 'N1.3_Project_Listing'!$A$16:$A$829,ET_Risk_SC_Summation[[#Headers],[400kV OHL Conductor]])</f>
        <v>0</v>
      </c>
      <c r="BM363" s="176" cm="1">
        <f t="array" ref="BM363">SUMIFS('N1.3_Project_Listing'!$P$16:$P$829, 'N1.3_Project_Listing'!$E$16:$E$829,'N1.3_Project_Listing'!$E363, 'N1.3_Project_Listing'!$A$16:$A$829,ET_Risk_SC_Summation[[#Headers],[400kV OHL Fittings]])</f>
        <v>0</v>
      </c>
      <c r="BN363" s="176" cm="1">
        <f t="array" ref="BN363">SUMIFS('N1.3_Project_Listing'!$P$16:$P$829, 'N1.3_Project_Listing'!$E$16:$E$829,'N1.3_Project_Listing'!$E363, 'N1.3_Project_Listing'!$A$16:$A$829,ET_Risk_SC_Summation[[#Headers],[400kV OHL Tower]])</f>
        <v>0</v>
      </c>
      <c r="BO363" s="177" t="str">
        <f>IF(SUM(ET_Risk_SC_Summation[[#This Row],[132kV Circuit Breaker]:[400kV OHL Tower]])=0, "n/a", INDEX(ET_Risk_SC_Summation[#Headers],1,MATCH(MAX(ET_Risk_SC_Summation[[#This Row],[132kV Circuit Breaker]:[400kV OHL Tower]]),ET_Risk_SC_Summation[[#This Row],[132kV Circuit Breaker]:[400kV OHL Tower]],0)))</f>
        <v>n/a</v>
      </c>
      <c r="BP363" s="177" t="str">
        <f>IFERROR(INDEX('N0.7_Lookup_References'!$G$77:$G$98,MATCH(ET_Risk_SC_Summation[[#This Row],[Mxx Category]],'N0.7_Lookup_References'!$F$77:$F$98,0)),"")</f>
        <v/>
      </c>
    </row>
    <row r="364" spans="1:68" ht="67.5">
      <c r="A364" s="160" t="str">
        <f>IFERROR(INDEX(N1.2_Intervention_Types[NARM Asset Category],MATCH('N1.3_Project_Listing'!$C364,N1.2_Intervention_Types[Intervention Type ID],0),1),"")</f>
        <v>Services</v>
      </c>
      <c r="B364" s="160" t="str">
        <f>IF($D$2="GD",IFERROR(INDEX(N1.2_Intervention_Types[C&amp;V Asset Category (GD)],MATCH('N1.3_Project_Listing'!$C364,N1.2_Intervention_Types[Intervention Type ID],0),1),""),IFERROR(INDEX(N1.2_Intervention_Types[NARM Asset Category],MATCH('N1.3_Project_Listing'!$C364,N1.2_Intervention_Types[Intervention Type ID],0),1),""))</f>
        <v>Services</v>
      </c>
      <c r="C364" s="67">
        <f>IFERROR(INDEX(N1.2_Intervention_Types[Intervention Type ID],MATCH('N1.3_Project_Listing'!$I364,N1.2_Intervention_Types[Intervention Type],0),1),"")</f>
        <v>5</v>
      </c>
      <c r="D364" s="160" t="str">
        <f>IFERROR(INDEX(N1.2_Intervention_Types[Intervention Category],MATCH('N1.3_Project_Listing'!$C364,N1.2_Intervention_Types[Intervention Type ID],0),1),"")</f>
        <v>Replacement</v>
      </c>
      <c r="E364" s="210" t="s">
        <v>846</v>
      </c>
      <c r="F364" s="236" t="s">
        <v>847</v>
      </c>
      <c r="G364" s="236" t="s">
        <v>206</v>
      </c>
      <c r="H364" s="236" t="s">
        <v>300</v>
      </c>
      <c r="I364" s="151" t="s">
        <v>830</v>
      </c>
      <c r="J364" s="139">
        <v>2030</v>
      </c>
      <c r="K364" s="312">
        <v>13.229259825632486</v>
      </c>
      <c r="L364" s="312">
        <v>13.229259825632484</v>
      </c>
      <c r="M364" s="312">
        <v>0</v>
      </c>
      <c r="N364" s="343">
        <v>2.8775593263883942E-3</v>
      </c>
      <c r="O364" s="343">
        <v>2.6876606532786371E-3</v>
      </c>
      <c r="P364" s="365">
        <v>0.25649710520206437</v>
      </c>
      <c r="Q364" s="63">
        <f t="shared" si="34"/>
        <v>1.8989867310975714E-4</v>
      </c>
      <c r="R364" s="368">
        <f>IF('N1.3_Project_Listing'!$D364="Replacement",SUM('N1.3_Project_Listing'!$K364:$L364)/2,'N1.3_Project_Listing'!$M364)</f>
        <v>13.229259825632486</v>
      </c>
      <c r="S364" s="67" t="str">
        <f>IFERROR(INDEX('N0.7_Lookup_References'!$C$13:$C$72,MATCH($A364,'N0.7_Lookup_References'!$B$13:$B$72,0)),"")</f>
        <v>Number of</v>
      </c>
      <c r="T364" s="338" t="str">
        <f t="shared" si="35"/>
        <v/>
      </c>
      <c r="V364" s="392">
        <v>1.3259328042558789</v>
      </c>
      <c r="W364" s="392">
        <v>0</v>
      </c>
      <c r="X364" s="392">
        <v>0</v>
      </c>
      <c r="Y364" s="392">
        <v>0</v>
      </c>
      <c r="Z364" s="392">
        <v>0</v>
      </c>
      <c r="AA364" s="392">
        <v>0</v>
      </c>
      <c r="AB364" s="392">
        <v>0</v>
      </c>
      <c r="AC364" s="392">
        <v>0</v>
      </c>
      <c r="AD364" s="392">
        <v>0</v>
      </c>
      <c r="AE364" s="392">
        <v>11.903327021376606</v>
      </c>
      <c r="AF364" s="392">
        <v>13.229259825632484</v>
      </c>
      <c r="AG364" s="392">
        <v>0</v>
      </c>
      <c r="AH364" s="392">
        <v>0</v>
      </c>
      <c r="AI364" s="392">
        <v>0</v>
      </c>
      <c r="AJ364" s="392">
        <v>0</v>
      </c>
      <c r="AK364" s="392">
        <v>0</v>
      </c>
      <c r="AL364" s="392">
        <v>0</v>
      </c>
      <c r="AM364" s="392">
        <v>0</v>
      </c>
      <c r="AN364" s="392">
        <v>0</v>
      </c>
      <c r="AO364" s="392">
        <v>0</v>
      </c>
      <c r="AP364" s="63">
        <f t="shared" si="31"/>
        <v>13.229259825632486</v>
      </c>
      <c r="AQ364" s="63">
        <f t="shared" si="32"/>
        <v>13.229259825632484</v>
      </c>
      <c r="AR364" s="63">
        <f t="shared" si="33"/>
        <v>0</v>
      </c>
      <c r="AT364" s="176" cm="1">
        <f t="array" ref="AT364">SUMIFS('N1.3_Project_Listing'!$P$16:$P$829, 'N1.3_Project_Listing'!$E$16:$E$829,'N1.3_Project_Listing'!$E364, 'N1.3_Project_Listing'!$A$16:$A$829,ET_Risk_SC_Summation[[#Headers],[132kV Circuit Breaker]])</f>
        <v>0</v>
      </c>
      <c r="AU364" s="176" cm="1">
        <f t="array" ref="AU364">SUMIFS('N1.3_Project_Listing'!$P$16:$P$829, 'N1.3_Project_Listing'!$E$16:$E$829,'N1.3_Project_Listing'!$E364, 'N1.3_Project_Listing'!$A$16:$A$829,ET_Risk_SC_Summation[[#Headers],[132kV Transformer]])</f>
        <v>0</v>
      </c>
      <c r="AV364" s="176" cm="1">
        <f t="array" ref="AV364">SUMIFS('N1.3_Project_Listing'!$P$16:$P$829, 'N1.3_Project_Listing'!$E$16:$E$829,'N1.3_Project_Listing'!$E364, 'N1.3_Project_Listing'!$A$16:$A$829,ET_Risk_SC_Summation[[#Headers],[132kV Reactor]])</f>
        <v>0</v>
      </c>
      <c r="AW364" s="176" cm="1">
        <f t="array" ref="AW364">SUMIFS('N1.3_Project_Listing'!$P$16:$P$829, 'N1.3_Project_Listing'!$E$16:$E$829,'N1.3_Project_Listing'!$E364, 'N1.3_Project_Listing'!$A$16:$A$829,ET_Risk_SC_Summation[[#Headers],[132kV Underground Cable]])</f>
        <v>0</v>
      </c>
      <c r="AX364" s="176" cm="1">
        <f t="array" ref="AX364">SUMIFS('N1.3_Project_Listing'!$P$16:$P$829, 'N1.3_Project_Listing'!$E$16:$E$829,'N1.3_Project_Listing'!$E364, 'N1.3_Project_Listing'!$A$16:$A$829,ET_Risk_SC_Summation[[#Headers],[132kV OHL Conductor]])</f>
        <v>0</v>
      </c>
      <c r="AY364" s="176" cm="1">
        <f t="array" ref="AY364">SUMIFS('N1.3_Project_Listing'!$P$16:$P$829, 'N1.3_Project_Listing'!$E$16:$E$829,'N1.3_Project_Listing'!$E364, 'N1.3_Project_Listing'!$A$16:$A$829,ET_Risk_SC_Summation[[#Headers],[132kV OHL Fittings]])</f>
        <v>0</v>
      </c>
      <c r="AZ364" s="176" cm="1">
        <f t="array" ref="AZ364">SUMIFS('N1.3_Project_Listing'!$P$16:$P$829, 'N1.3_Project_Listing'!$E$16:$E$829,'N1.3_Project_Listing'!$E364, 'N1.3_Project_Listing'!$A$16:$A$829,ET_Risk_SC_Summation[[#Headers],[132kV OHL Tower]])</f>
        <v>0</v>
      </c>
      <c r="BA364" s="176" cm="1">
        <f t="array" ref="BA364">SUMIFS('N1.3_Project_Listing'!$P$16:$P$829, 'N1.3_Project_Listing'!$E$16:$E$829,'N1.3_Project_Listing'!$E364, 'N1.3_Project_Listing'!$A$16:$A$829,ET_Risk_SC_Summation[[#Headers],[275kV Circuit Breaker]])</f>
        <v>0</v>
      </c>
      <c r="BB364" s="176" cm="1">
        <f t="array" ref="BB364">SUMIFS('N1.3_Project_Listing'!$P$16:$P$829, 'N1.3_Project_Listing'!$E$16:$E$829,'N1.3_Project_Listing'!$E364, 'N1.3_Project_Listing'!$A$16:$A$829,ET_Risk_SC_Summation[[#Headers],[275kV Transformer]])</f>
        <v>0</v>
      </c>
      <c r="BC364" s="176" cm="1">
        <f t="array" ref="BC364">SUMIFS('N1.3_Project_Listing'!$P$16:$P$829, 'N1.3_Project_Listing'!$E$16:$E$829,'N1.3_Project_Listing'!$E364, 'N1.3_Project_Listing'!$A$16:$A$829,ET_Risk_SC_Summation[[#Headers],[275kV Reactor]])</f>
        <v>0</v>
      </c>
      <c r="BD364" s="176" cm="1">
        <f t="array" ref="BD364">SUMIFS('N1.3_Project_Listing'!$P$16:$P$829, 'N1.3_Project_Listing'!$E$16:$E$829,'N1.3_Project_Listing'!$E364, 'N1.3_Project_Listing'!$A$16:$A$829,ET_Risk_SC_Summation[[#Headers],[275kV Underground Cable]])</f>
        <v>0</v>
      </c>
      <c r="BE364" s="176" cm="1">
        <f t="array" ref="BE364">SUMIFS('N1.3_Project_Listing'!$P$16:$P$829, 'N1.3_Project_Listing'!$E$16:$E$829,'N1.3_Project_Listing'!$E364, 'N1.3_Project_Listing'!$A$16:$A$829,ET_Risk_SC_Summation[[#Headers],[275kV OHL Conductor]])</f>
        <v>0</v>
      </c>
      <c r="BF364" s="176" cm="1">
        <f t="array" ref="BF364">SUMIFS('N1.3_Project_Listing'!$P$16:$P$829, 'N1.3_Project_Listing'!$E$16:$E$829,'N1.3_Project_Listing'!$E364, 'N1.3_Project_Listing'!$A$16:$A$829,ET_Risk_SC_Summation[[#Headers],[275kV OHL Fittings]])</f>
        <v>0</v>
      </c>
      <c r="BG364" s="176" cm="1">
        <f t="array" ref="BG364">SUMIFS('N1.3_Project_Listing'!$P$16:$P$829, 'N1.3_Project_Listing'!$E$16:$E$829,'N1.3_Project_Listing'!$E364, 'N1.3_Project_Listing'!$A$16:$A$829,ET_Risk_SC_Summation[[#Headers],[275kV OHL Tower]])</f>
        <v>0</v>
      </c>
      <c r="BH364" s="176" cm="1">
        <f t="array" ref="BH364">SUMIFS('N1.3_Project_Listing'!$P$16:$P$829, 'N1.3_Project_Listing'!$E$16:$E$829,'N1.3_Project_Listing'!$E364, 'N1.3_Project_Listing'!$A$16:$A$829,ET_Risk_SC_Summation[[#Headers],[400kV Circuit Breaker]])</f>
        <v>0</v>
      </c>
      <c r="BI364" s="176" cm="1">
        <f t="array" ref="BI364">SUMIFS('N1.3_Project_Listing'!$P$16:$P$829, 'N1.3_Project_Listing'!$E$16:$E$829,'N1.3_Project_Listing'!$E364, 'N1.3_Project_Listing'!$A$16:$A$829,ET_Risk_SC_Summation[[#Headers],[400kV Transformer]])</f>
        <v>0</v>
      </c>
      <c r="BJ364" s="176" cm="1">
        <f t="array" ref="BJ364">SUMIFS('N1.3_Project_Listing'!$P$16:$P$829, 'N1.3_Project_Listing'!$E$16:$E$829,'N1.3_Project_Listing'!$E364, 'N1.3_Project_Listing'!$A$16:$A$829,ET_Risk_SC_Summation[[#Headers],[400kV Reactor]])</f>
        <v>0</v>
      </c>
      <c r="BK364" s="176" cm="1">
        <f t="array" ref="BK364">SUMIFS('N1.3_Project_Listing'!$P$16:$P$829, 'N1.3_Project_Listing'!$E$16:$E$829,'N1.3_Project_Listing'!$E364, 'N1.3_Project_Listing'!$A$16:$A$829,ET_Risk_SC_Summation[[#Headers],[400kV Underground Cable]])</f>
        <v>0</v>
      </c>
      <c r="BL364" s="176" cm="1">
        <f t="array" ref="BL364">SUMIFS('N1.3_Project_Listing'!$P$16:$P$829, 'N1.3_Project_Listing'!$E$16:$E$829,'N1.3_Project_Listing'!$E364, 'N1.3_Project_Listing'!$A$16:$A$829,ET_Risk_SC_Summation[[#Headers],[400kV OHL Conductor]])</f>
        <v>0</v>
      </c>
      <c r="BM364" s="176" cm="1">
        <f t="array" ref="BM364">SUMIFS('N1.3_Project_Listing'!$P$16:$P$829, 'N1.3_Project_Listing'!$E$16:$E$829,'N1.3_Project_Listing'!$E364, 'N1.3_Project_Listing'!$A$16:$A$829,ET_Risk_SC_Summation[[#Headers],[400kV OHL Fittings]])</f>
        <v>0</v>
      </c>
      <c r="BN364" s="176" cm="1">
        <f t="array" ref="BN364">SUMIFS('N1.3_Project_Listing'!$P$16:$P$829, 'N1.3_Project_Listing'!$E$16:$E$829,'N1.3_Project_Listing'!$E364, 'N1.3_Project_Listing'!$A$16:$A$829,ET_Risk_SC_Summation[[#Headers],[400kV OHL Tower]])</f>
        <v>0</v>
      </c>
      <c r="BO364" s="177" t="str">
        <f>IF(SUM(ET_Risk_SC_Summation[[#This Row],[132kV Circuit Breaker]:[400kV OHL Tower]])=0, "n/a", INDEX(ET_Risk_SC_Summation[#Headers],1,MATCH(MAX(ET_Risk_SC_Summation[[#This Row],[132kV Circuit Breaker]:[400kV OHL Tower]]),ET_Risk_SC_Summation[[#This Row],[132kV Circuit Breaker]:[400kV OHL Tower]],0)))</f>
        <v>n/a</v>
      </c>
      <c r="BP364" s="177" t="str">
        <f>IFERROR(INDEX('N0.7_Lookup_References'!$G$77:$G$98,MATCH(ET_Risk_SC_Summation[[#This Row],[Mxx Category]],'N0.7_Lookup_References'!$F$77:$F$98,0)),"")</f>
        <v/>
      </c>
    </row>
    <row r="365" spans="1:68" ht="67.5">
      <c r="A365" s="160" t="str">
        <f>IFERROR(INDEX(N1.2_Intervention_Types[NARM Asset Category],MATCH('N1.3_Project_Listing'!$C365,N1.2_Intervention_Types[Intervention Type ID],0),1),"")</f>
        <v>Services</v>
      </c>
      <c r="B365" s="160" t="str">
        <f>IF($D$2="GD",IFERROR(INDEX(N1.2_Intervention_Types[C&amp;V Asset Category (GD)],MATCH('N1.3_Project_Listing'!$C365,N1.2_Intervention_Types[Intervention Type ID],0),1),""),IFERROR(INDEX(N1.2_Intervention_Types[NARM Asset Category],MATCH('N1.3_Project_Listing'!$C365,N1.2_Intervention_Types[Intervention Type ID],0),1),""))</f>
        <v>Services</v>
      </c>
      <c r="C365" s="67">
        <f>IFERROR(INDEX(N1.2_Intervention_Types[Intervention Type ID],MATCH('N1.3_Project_Listing'!$I365,N1.2_Intervention_Types[Intervention Type],0),1),"")</f>
        <v>5</v>
      </c>
      <c r="D365" s="160" t="str">
        <f>IFERROR(INDEX(N1.2_Intervention_Types[Intervention Category],MATCH('N1.3_Project_Listing'!$C365,N1.2_Intervention_Types[Intervention Type ID],0),1),"")</f>
        <v>Replacement</v>
      </c>
      <c r="E365" s="210" t="s">
        <v>846</v>
      </c>
      <c r="F365" s="236" t="s">
        <v>847</v>
      </c>
      <c r="G365" s="236" t="s">
        <v>206</v>
      </c>
      <c r="H365" s="236" t="s">
        <v>300</v>
      </c>
      <c r="I365" s="151" t="s">
        <v>830</v>
      </c>
      <c r="J365" s="139">
        <v>2031</v>
      </c>
      <c r="K365" s="312">
        <v>13.229259825632486</v>
      </c>
      <c r="L365" s="312">
        <v>13.229259825632484</v>
      </c>
      <c r="M365" s="312">
        <v>0</v>
      </c>
      <c r="N365" s="343">
        <v>2.8775593263883942E-3</v>
      </c>
      <c r="O365" s="343">
        <v>2.6876606532786371E-3</v>
      </c>
      <c r="P365" s="365">
        <v>0.25649710520206437</v>
      </c>
      <c r="Q365" s="63">
        <f t="shared" si="34"/>
        <v>1.8989867310975714E-4</v>
      </c>
      <c r="R365" s="368">
        <f>IF('N1.3_Project_Listing'!$D365="Replacement",SUM('N1.3_Project_Listing'!$K365:$L365)/2,'N1.3_Project_Listing'!$M365)</f>
        <v>13.229259825632486</v>
      </c>
      <c r="S365" s="67" t="str">
        <f>IFERROR(INDEX('N0.7_Lookup_References'!$C$13:$C$72,MATCH($A365,'N0.7_Lookup_References'!$B$13:$B$72,0)),"")</f>
        <v>Number of</v>
      </c>
      <c r="T365" s="338" t="str">
        <f t="shared" si="35"/>
        <v/>
      </c>
      <c r="V365" s="392">
        <v>1.3259328042558789</v>
      </c>
      <c r="W365" s="392">
        <v>0</v>
      </c>
      <c r="X365" s="392">
        <v>0</v>
      </c>
      <c r="Y365" s="392">
        <v>0</v>
      </c>
      <c r="Z365" s="392">
        <v>0</v>
      </c>
      <c r="AA365" s="392">
        <v>0</v>
      </c>
      <c r="AB365" s="392">
        <v>0</v>
      </c>
      <c r="AC365" s="392">
        <v>0</v>
      </c>
      <c r="AD365" s="392">
        <v>0</v>
      </c>
      <c r="AE365" s="392">
        <v>11.903327021376606</v>
      </c>
      <c r="AF365" s="392">
        <v>13.229259825632484</v>
      </c>
      <c r="AG365" s="392">
        <v>0</v>
      </c>
      <c r="AH365" s="392">
        <v>0</v>
      </c>
      <c r="AI365" s="392">
        <v>0</v>
      </c>
      <c r="AJ365" s="392">
        <v>0</v>
      </c>
      <c r="AK365" s="392">
        <v>0</v>
      </c>
      <c r="AL365" s="392">
        <v>0</v>
      </c>
      <c r="AM365" s="392">
        <v>0</v>
      </c>
      <c r="AN365" s="392">
        <v>0</v>
      </c>
      <c r="AO365" s="392">
        <v>0</v>
      </c>
      <c r="AP365" s="63">
        <f t="shared" si="31"/>
        <v>13.229259825632486</v>
      </c>
      <c r="AQ365" s="63">
        <f t="shared" si="32"/>
        <v>13.229259825632484</v>
      </c>
      <c r="AR365" s="63">
        <f t="shared" si="33"/>
        <v>0</v>
      </c>
      <c r="AT365" s="176" cm="1">
        <f t="array" ref="AT365">SUMIFS('N1.3_Project_Listing'!$P$16:$P$829, 'N1.3_Project_Listing'!$E$16:$E$829,'N1.3_Project_Listing'!$E365, 'N1.3_Project_Listing'!$A$16:$A$829,ET_Risk_SC_Summation[[#Headers],[132kV Circuit Breaker]])</f>
        <v>0</v>
      </c>
      <c r="AU365" s="176" cm="1">
        <f t="array" ref="AU365">SUMIFS('N1.3_Project_Listing'!$P$16:$P$829, 'N1.3_Project_Listing'!$E$16:$E$829,'N1.3_Project_Listing'!$E365, 'N1.3_Project_Listing'!$A$16:$A$829,ET_Risk_SC_Summation[[#Headers],[132kV Transformer]])</f>
        <v>0</v>
      </c>
      <c r="AV365" s="176" cm="1">
        <f t="array" ref="AV365">SUMIFS('N1.3_Project_Listing'!$P$16:$P$829, 'N1.3_Project_Listing'!$E$16:$E$829,'N1.3_Project_Listing'!$E365, 'N1.3_Project_Listing'!$A$16:$A$829,ET_Risk_SC_Summation[[#Headers],[132kV Reactor]])</f>
        <v>0</v>
      </c>
      <c r="AW365" s="176" cm="1">
        <f t="array" ref="AW365">SUMIFS('N1.3_Project_Listing'!$P$16:$P$829, 'N1.3_Project_Listing'!$E$16:$E$829,'N1.3_Project_Listing'!$E365, 'N1.3_Project_Listing'!$A$16:$A$829,ET_Risk_SC_Summation[[#Headers],[132kV Underground Cable]])</f>
        <v>0</v>
      </c>
      <c r="AX365" s="176" cm="1">
        <f t="array" ref="AX365">SUMIFS('N1.3_Project_Listing'!$P$16:$P$829, 'N1.3_Project_Listing'!$E$16:$E$829,'N1.3_Project_Listing'!$E365, 'N1.3_Project_Listing'!$A$16:$A$829,ET_Risk_SC_Summation[[#Headers],[132kV OHL Conductor]])</f>
        <v>0</v>
      </c>
      <c r="AY365" s="176" cm="1">
        <f t="array" ref="AY365">SUMIFS('N1.3_Project_Listing'!$P$16:$P$829, 'N1.3_Project_Listing'!$E$16:$E$829,'N1.3_Project_Listing'!$E365, 'N1.3_Project_Listing'!$A$16:$A$829,ET_Risk_SC_Summation[[#Headers],[132kV OHL Fittings]])</f>
        <v>0</v>
      </c>
      <c r="AZ365" s="176" cm="1">
        <f t="array" ref="AZ365">SUMIFS('N1.3_Project_Listing'!$P$16:$P$829, 'N1.3_Project_Listing'!$E$16:$E$829,'N1.3_Project_Listing'!$E365, 'N1.3_Project_Listing'!$A$16:$A$829,ET_Risk_SC_Summation[[#Headers],[132kV OHL Tower]])</f>
        <v>0</v>
      </c>
      <c r="BA365" s="176" cm="1">
        <f t="array" ref="BA365">SUMIFS('N1.3_Project_Listing'!$P$16:$P$829, 'N1.3_Project_Listing'!$E$16:$E$829,'N1.3_Project_Listing'!$E365, 'N1.3_Project_Listing'!$A$16:$A$829,ET_Risk_SC_Summation[[#Headers],[275kV Circuit Breaker]])</f>
        <v>0</v>
      </c>
      <c r="BB365" s="176" cm="1">
        <f t="array" ref="BB365">SUMIFS('N1.3_Project_Listing'!$P$16:$P$829, 'N1.3_Project_Listing'!$E$16:$E$829,'N1.3_Project_Listing'!$E365, 'N1.3_Project_Listing'!$A$16:$A$829,ET_Risk_SC_Summation[[#Headers],[275kV Transformer]])</f>
        <v>0</v>
      </c>
      <c r="BC365" s="176" cm="1">
        <f t="array" ref="BC365">SUMIFS('N1.3_Project_Listing'!$P$16:$P$829, 'N1.3_Project_Listing'!$E$16:$E$829,'N1.3_Project_Listing'!$E365, 'N1.3_Project_Listing'!$A$16:$A$829,ET_Risk_SC_Summation[[#Headers],[275kV Reactor]])</f>
        <v>0</v>
      </c>
      <c r="BD365" s="176" cm="1">
        <f t="array" ref="BD365">SUMIFS('N1.3_Project_Listing'!$P$16:$P$829, 'N1.3_Project_Listing'!$E$16:$E$829,'N1.3_Project_Listing'!$E365, 'N1.3_Project_Listing'!$A$16:$A$829,ET_Risk_SC_Summation[[#Headers],[275kV Underground Cable]])</f>
        <v>0</v>
      </c>
      <c r="BE365" s="176" cm="1">
        <f t="array" ref="BE365">SUMIFS('N1.3_Project_Listing'!$P$16:$P$829, 'N1.3_Project_Listing'!$E$16:$E$829,'N1.3_Project_Listing'!$E365, 'N1.3_Project_Listing'!$A$16:$A$829,ET_Risk_SC_Summation[[#Headers],[275kV OHL Conductor]])</f>
        <v>0</v>
      </c>
      <c r="BF365" s="176" cm="1">
        <f t="array" ref="BF365">SUMIFS('N1.3_Project_Listing'!$P$16:$P$829, 'N1.3_Project_Listing'!$E$16:$E$829,'N1.3_Project_Listing'!$E365, 'N1.3_Project_Listing'!$A$16:$A$829,ET_Risk_SC_Summation[[#Headers],[275kV OHL Fittings]])</f>
        <v>0</v>
      </c>
      <c r="BG365" s="176" cm="1">
        <f t="array" ref="BG365">SUMIFS('N1.3_Project_Listing'!$P$16:$P$829, 'N1.3_Project_Listing'!$E$16:$E$829,'N1.3_Project_Listing'!$E365, 'N1.3_Project_Listing'!$A$16:$A$829,ET_Risk_SC_Summation[[#Headers],[275kV OHL Tower]])</f>
        <v>0</v>
      </c>
      <c r="BH365" s="176" cm="1">
        <f t="array" ref="BH365">SUMIFS('N1.3_Project_Listing'!$P$16:$P$829, 'N1.3_Project_Listing'!$E$16:$E$829,'N1.3_Project_Listing'!$E365, 'N1.3_Project_Listing'!$A$16:$A$829,ET_Risk_SC_Summation[[#Headers],[400kV Circuit Breaker]])</f>
        <v>0</v>
      </c>
      <c r="BI365" s="176" cm="1">
        <f t="array" ref="BI365">SUMIFS('N1.3_Project_Listing'!$P$16:$P$829, 'N1.3_Project_Listing'!$E$16:$E$829,'N1.3_Project_Listing'!$E365, 'N1.3_Project_Listing'!$A$16:$A$829,ET_Risk_SC_Summation[[#Headers],[400kV Transformer]])</f>
        <v>0</v>
      </c>
      <c r="BJ365" s="176" cm="1">
        <f t="array" ref="BJ365">SUMIFS('N1.3_Project_Listing'!$P$16:$P$829, 'N1.3_Project_Listing'!$E$16:$E$829,'N1.3_Project_Listing'!$E365, 'N1.3_Project_Listing'!$A$16:$A$829,ET_Risk_SC_Summation[[#Headers],[400kV Reactor]])</f>
        <v>0</v>
      </c>
      <c r="BK365" s="176" cm="1">
        <f t="array" ref="BK365">SUMIFS('N1.3_Project_Listing'!$P$16:$P$829, 'N1.3_Project_Listing'!$E$16:$E$829,'N1.3_Project_Listing'!$E365, 'N1.3_Project_Listing'!$A$16:$A$829,ET_Risk_SC_Summation[[#Headers],[400kV Underground Cable]])</f>
        <v>0</v>
      </c>
      <c r="BL365" s="176" cm="1">
        <f t="array" ref="BL365">SUMIFS('N1.3_Project_Listing'!$P$16:$P$829, 'N1.3_Project_Listing'!$E$16:$E$829,'N1.3_Project_Listing'!$E365, 'N1.3_Project_Listing'!$A$16:$A$829,ET_Risk_SC_Summation[[#Headers],[400kV OHL Conductor]])</f>
        <v>0</v>
      </c>
      <c r="BM365" s="176" cm="1">
        <f t="array" ref="BM365">SUMIFS('N1.3_Project_Listing'!$P$16:$P$829, 'N1.3_Project_Listing'!$E$16:$E$829,'N1.3_Project_Listing'!$E365, 'N1.3_Project_Listing'!$A$16:$A$829,ET_Risk_SC_Summation[[#Headers],[400kV OHL Fittings]])</f>
        <v>0</v>
      </c>
      <c r="BN365" s="176" cm="1">
        <f t="array" ref="BN365">SUMIFS('N1.3_Project_Listing'!$P$16:$P$829, 'N1.3_Project_Listing'!$E$16:$E$829,'N1.3_Project_Listing'!$E365, 'N1.3_Project_Listing'!$A$16:$A$829,ET_Risk_SC_Summation[[#Headers],[400kV OHL Tower]])</f>
        <v>0</v>
      </c>
      <c r="BO365" s="177" t="str">
        <f>IF(SUM(ET_Risk_SC_Summation[[#This Row],[132kV Circuit Breaker]:[400kV OHL Tower]])=0, "n/a", INDEX(ET_Risk_SC_Summation[#Headers],1,MATCH(MAX(ET_Risk_SC_Summation[[#This Row],[132kV Circuit Breaker]:[400kV OHL Tower]]),ET_Risk_SC_Summation[[#This Row],[132kV Circuit Breaker]:[400kV OHL Tower]],0)))</f>
        <v>n/a</v>
      </c>
      <c r="BP365" s="177" t="str">
        <f>IFERROR(INDEX('N0.7_Lookup_References'!$G$77:$G$98,MATCH(ET_Risk_SC_Summation[[#This Row],[Mxx Category]],'N0.7_Lookup_References'!$F$77:$F$98,0)),"")</f>
        <v/>
      </c>
    </row>
    <row r="366" spans="1:68" ht="67.5">
      <c r="A366" s="160" t="str">
        <f>IFERROR(INDEX(N1.2_Intervention_Types[NARM Asset Category],MATCH('N1.3_Project_Listing'!$C366,N1.2_Intervention_Types[Intervention Type ID],0),1),"")</f>
        <v>Services</v>
      </c>
      <c r="B366" s="160" t="str">
        <f>IF($D$2="GD",IFERROR(INDEX(N1.2_Intervention_Types[C&amp;V Asset Category (GD)],MATCH('N1.3_Project_Listing'!$C366,N1.2_Intervention_Types[Intervention Type ID],0),1),""),IFERROR(INDEX(N1.2_Intervention_Types[NARM Asset Category],MATCH('N1.3_Project_Listing'!$C366,N1.2_Intervention_Types[Intervention Type ID],0),1),""))</f>
        <v>Services</v>
      </c>
      <c r="C366" s="67">
        <f>IFERROR(INDEX(N1.2_Intervention_Types[Intervention Type ID],MATCH('N1.3_Project_Listing'!$I366,N1.2_Intervention_Types[Intervention Type],0),1),"")</f>
        <v>5</v>
      </c>
      <c r="D366" s="160" t="str">
        <f>IFERROR(INDEX(N1.2_Intervention_Types[Intervention Category],MATCH('N1.3_Project_Listing'!$C366,N1.2_Intervention_Types[Intervention Type ID],0),1),"")</f>
        <v>Replacement</v>
      </c>
      <c r="E366" s="210" t="s">
        <v>848</v>
      </c>
      <c r="F366" s="236" t="s">
        <v>849</v>
      </c>
      <c r="G366" s="236" t="s">
        <v>181</v>
      </c>
      <c r="H366" s="236" t="s">
        <v>300</v>
      </c>
      <c r="I366" s="151" t="s">
        <v>830</v>
      </c>
      <c r="J366" s="139">
        <v>2027</v>
      </c>
      <c r="K366" s="312">
        <v>555.12503240668582</v>
      </c>
      <c r="L366" s="312">
        <v>555.12503240668582</v>
      </c>
      <c r="M366" s="312">
        <v>0</v>
      </c>
      <c r="N366" s="343">
        <v>9.5830207486305802E-2</v>
      </c>
      <c r="O366" s="343">
        <v>6.4613357878410035E-2</v>
      </c>
      <c r="P366" s="365">
        <v>12.139662440711039</v>
      </c>
      <c r="Q366" s="63">
        <f t="shared" si="34"/>
        <v>3.1216849607895766E-2</v>
      </c>
      <c r="R366" s="368">
        <f>IF('N1.3_Project_Listing'!$D366="Replacement",SUM('N1.3_Project_Listing'!$K366:$L366)/2,'N1.3_Project_Listing'!$M366)</f>
        <v>555.12503240668582</v>
      </c>
      <c r="S366" s="67" t="str">
        <f>IFERROR(INDEX('N0.7_Lookup_References'!$C$13:$C$72,MATCH($A366,'N0.7_Lookup_References'!$B$13:$B$72,0)),"")</f>
        <v>Number of</v>
      </c>
      <c r="T366" s="338" t="str">
        <f t="shared" si="35"/>
        <v/>
      </c>
      <c r="V366" s="392">
        <v>11.102500648133717</v>
      </c>
      <c r="W366" s="392">
        <v>0</v>
      </c>
      <c r="X366" s="392">
        <v>0</v>
      </c>
      <c r="Y366" s="392">
        <v>0</v>
      </c>
      <c r="Z366" s="392">
        <v>0</v>
      </c>
      <c r="AA366" s="392">
        <v>0</v>
      </c>
      <c r="AB366" s="392">
        <v>0</v>
      </c>
      <c r="AC366" s="392">
        <v>0</v>
      </c>
      <c r="AD366" s="392">
        <v>0</v>
      </c>
      <c r="AE366" s="392">
        <v>544.02253175855208</v>
      </c>
      <c r="AF366" s="392">
        <v>555.12503240668582</v>
      </c>
      <c r="AG366" s="392">
        <v>0</v>
      </c>
      <c r="AH366" s="392">
        <v>0</v>
      </c>
      <c r="AI366" s="392">
        <v>0</v>
      </c>
      <c r="AJ366" s="392">
        <v>0</v>
      </c>
      <c r="AK366" s="392">
        <v>0</v>
      </c>
      <c r="AL366" s="392">
        <v>0</v>
      </c>
      <c r="AM366" s="392">
        <v>0</v>
      </c>
      <c r="AN366" s="392">
        <v>0</v>
      </c>
      <c r="AO366" s="392">
        <v>0</v>
      </c>
      <c r="AP366" s="63">
        <f t="shared" si="31"/>
        <v>555.12503240668582</v>
      </c>
      <c r="AQ366" s="63">
        <f t="shared" si="32"/>
        <v>555.12503240668582</v>
      </c>
      <c r="AR366" s="63">
        <f t="shared" si="33"/>
        <v>0</v>
      </c>
      <c r="AT366" s="176" cm="1">
        <f t="array" ref="AT366">SUMIFS('N1.3_Project_Listing'!$P$16:$P$829, 'N1.3_Project_Listing'!$E$16:$E$829,'N1.3_Project_Listing'!$E366, 'N1.3_Project_Listing'!$A$16:$A$829,ET_Risk_SC_Summation[[#Headers],[132kV Circuit Breaker]])</f>
        <v>0</v>
      </c>
      <c r="AU366" s="176" cm="1">
        <f t="array" ref="AU366">SUMIFS('N1.3_Project_Listing'!$P$16:$P$829, 'N1.3_Project_Listing'!$E$16:$E$829,'N1.3_Project_Listing'!$E366, 'N1.3_Project_Listing'!$A$16:$A$829,ET_Risk_SC_Summation[[#Headers],[132kV Transformer]])</f>
        <v>0</v>
      </c>
      <c r="AV366" s="176" cm="1">
        <f t="array" ref="AV366">SUMIFS('N1.3_Project_Listing'!$P$16:$P$829, 'N1.3_Project_Listing'!$E$16:$E$829,'N1.3_Project_Listing'!$E366, 'N1.3_Project_Listing'!$A$16:$A$829,ET_Risk_SC_Summation[[#Headers],[132kV Reactor]])</f>
        <v>0</v>
      </c>
      <c r="AW366" s="176" cm="1">
        <f t="array" ref="AW366">SUMIFS('N1.3_Project_Listing'!$P$16:$P$829, 'N1.3_Project_Listing'!$E$16:$E$829,'N1.3_Project_Listing'!$E366, 'N1.3_Project_Listing'!$A$16:$A$829,ET_Risk_SC_Summation[[#Headers],[132kV Underground Cable]])</f>
        <v>0</v>
      </c>
      <c r="AX366" s="176" cm="1">
        <f t="array" ref="AX366">SUMIFS('N1.3_Project_Listing'!$P$16:$P$829, 'N1.3_Project_Listing'!$E$16:$E$829,'N1.3_Project_Listing'!$E366, 'N1.3_Project_Listing'!$A$16:$A$829,ET_Risk_SC_Summation[[#Headers],[132kV OHL Conductor]])</f>
        <v>0</v>
      </c>
      <c r="AY366" s="176" cm="1">
        <f t="array" ref="AY366">SUMIFS('N1.3_Project_Listing'!$P$16:$P$829, 'N1.3_Project_Listing'!$E$16:$E$829,'N1.3_Project_Listing'!$E366, 'N1.3_Project_Listing'!$A$16:$A$829,ET_Risk_SC_Summation[[#Headers],[132kV OHL Fittings]])</f>
        <v>0</v>
      </c>
      <c r="AZ366" s="176" cm="1">
        <f t="array" ref="AZ366">SUMIFS('N1.3_Project_Listing'!$P$16:$P$829, 'N1.3_Project_Listing'!$E$16:$E$829,'N1.3_Project_Listing'!$E366, 'N1.3_Project_Listing'!$A$16:$A$829,ET_Risk_SC_Summation[[#Headers],[132kV OHL Tower]])</f>
        <v>0</v>
      </c>
      <c r="BA366" s="176" cm="1">
        <f t="array" ref="BA366">SUMIFS('N1.3_Project_Listing'!$P$16:$P$829, 'N1.3_Project_Listing'!$E$16:$E$829,'N1.3_Project_Listing'!$E366, 'N1.3_Project_Listing'!$A$16:$A$829,ET_Risk_SC_Summation[[#Headers],[275kV Circuit Breaker]])</f>
        <v>0</v>
      </c>
      <c r="BB366" s="176" cm="1">
        <f t="array" ref="BB366">SUMIFS('N1.3_Project_Listing'!$P$16:$P$829, 'N1.3_Project_Listing'!$E$16:$E$829,'N1.3_Project_Listing'!$E366, 'N1.3_Project_Listing'!$A$16:$A$829,ET_Risk_SC_Summation[[#Headers],[275kV Transformer]])</f>
        <v>0</v>
      </c>
      <c r="BC366" s="176" cm="1">
        <f t="array" ref="BC366">SUMIFS('N1.3_Project_Listing'!$P$16:$P$829, 'N1.3_Project_Listing'!$E$16:$E$829,'N1.3_Project_Listing'!$E366, 'N1.3_Project_Listing'!$A$16:$A$829,ET_Risk_SC_Summation[[#Headers],[275kV Reactor]])</f>
        <v>0</v>
      </c>
      <c r="BD366" s="176" cm="1">
        <f t="array" ref="BD366">SUMIFS('N1.3_Project_Listing'!$P$16:$P$829, 'N1.3_Project_Listing'!$E$16:$E$829,'N1.3_Project_Listing'!$E366, 'N1.3_Project_Listing'!$A$16:$A$829,ET_Risk_SC_Summation[[#Headers],[275kV Underground Cable]])</f>
        <v>0</v>
      </c>
      <c r="BE366" s="176" cm="1">
        <f t="array" ref="BE366">SUMIFS('N1.3_Project_Listing'!$P$16:$P$829, 'N1.3_Project_Listing'!$E$16:$E$829,'N1.3_Project_Listing'!$E366, 'N1.3_Project_Listing'!$A$16:$A$829,ET_Risk_SC_Summation[[#Headers],[275kV OHL Conductor]])</f>
        <v>0</v>
      </c>
      <c r="BF366" s="176" cm="1">
        <f t="array" ref="BF366">SUMIFS('N1.3_Project_Listing'!$P$16:$P$829, 'N1.3_Project_Listing'!$E$16:$E$829,'N1.3_Project_Listing'!$E366, 'N1.3_Project_Listing'!$A$16:$A$829,ET_Risk_SC_Summation[[#Headers],[275kV OHL Fittings]])</f>
        <v>0</v>
      </c>
      <c r="BG366" s="176" cm="1">
        <f t="array" ref="BG366">SUMIFS('N1.3_Project_Listing'!$P$16:$P$829, 'N1.3_Project_Listing'!$E$16:$E$829,'N1.3_Project_Listing'!$E366, 'N1.3_Project_Listing'!$A$16:$A$829,ET_Risk_SC_Summation[[#Headers],[275kV OHL Tower]])</f>
        <v>0</v>
      </c>
      <c r="BH366" s="176" cm="1">
        <f t="array" ref="BH366">SUMIFS('N1.3_Project_Listing'!$P$16:$P$829, 'N1.3_Project_Listing'!$E$16:$E$829,'N1.3_Project_Listing'!$E366, 'N1.3_Project_Listing'!$A$16:$A$829,ET_Risk_SC_Summation[[#Headers],[400kV Circuit Breaker]])</f>
        <v>0</v>
      </c>
      <c r="BI366" s="176" cm="1">
        <f t="array" ref="BI366">SUMIFS('N1.3_Project_Listing'!$P$16:$P$829, 'N1.3_Project_Listing'!$E$16:$E$829,'N1.3_Project_Listing'!$E366, 'N1.3_Project_Listing'!$A$16:$A$829,ET_Risk_SC_Summation[[#Headers],[400kV Transformer]])</f>
        <v>0</v>
      </c>
      <c r="BJ366" s="176" cm="1">
        <f t="array" ref="BJ366">SUMIFS('N1.3_Project_Listing'!$P$16:$P$829, 'N1.3_Project_Listing'!$E$16:$E$829,'N1.3_Project_Listing'!$E366, 'N1.3_Project_Listing'!$A$16:$A$829,ET_Risk_SC_Summation[[#Headers],[400kV Reactor]])</f>
        <v>0</v>
      </c>
      <c r="BK366" s="176" cm="1">
        <f t="array" ref="BK366">SUMIFS('N1.3_Project_Listing'!$P$16:$P$829, 'N1.3_Project_Listing'!$E$16:$E$829,'N1.3_Project_Listing'!$E366, 'N1.3_Project_Listing'!$A$16:$A$829,ET_Risk_SC_Summation[[#Headers],[400kV Underground Cable]])</f>
        <v>0</v>
      </c>
      <c r="BL366" s="176" cm="1">
        <f t="array" ref="BL366">SUMIFS('N1.3_Project_Listing'!$P$16:$P$829, 'N1.3_Project_Listing'!$E$16:$E$829,'N1.3_Project_Listing'!$E366, 'N1.3_Project_Listing'!$A$16:$A$829,ET_Risk_SC_Summation[[#Headers],[400kV OHL Conductor]])</f>
        <v>0</v>
      </c>
      <c r="BM366" s="176" cm="1">
        <f t="array" ref="BM366">SUMIFS('N1.3_Project_Listing'!$P$16:$P$829, 'N1.3_Project_Listing'!$E$16:$E$829,'N1.3_Project_Listing'!$E366, 'N1.3_Project_Listing'!$A$16:$A$829,ET_Risk_SC_Summation[[#Headers],[400kV OHL Fittings]])</f>
        <v>0</v>
      </c>
      <c r="BN366" s="176" cm="1">
        <f t="array" ref="BN366">SUMIFS('N1.3_Project_Listing'!$P$16:$P$829, 'N1.3_Project_Listing'!$E$16:$E$829,'N1.3_Project_Listing'!$E366, 'N1.3_Project_Listing'!$A$16:$A$829,ET_Risk_SC_Summation[[#Headers],[400kV OHL Tower]])</f>
        <v>0</v>
      </c>
      <c r="BO366" s="177" t="str">
        <f>IF(SUM(ET_Risk_SC_Summation[[#This Row],[132kV Circuit Breaker]:[400kV OHL Tower]])=0, "n/a", INDEX(ET_Risk_SC_Summation[#Headers],1,MATCH(MAX(ET_Risk_SC_Summation[[#This Row],[132kV Circuit Breaker]:[400kV OHL Tower]]),ET_Risk_SC_Summation[[#This Row],[132kV Circuit Breaker]:[400kV OHL Tower]],0)))</f>
        <v>n/a</v>
      </c>
      <c r="BP366" s="177" t="str">
        <f>IFERROR(INDEX('N0.7_Lookup_References'!$G$77:$G$98,MATCH(ET_Risk_SC_Summation[[#This Row],[Mxx Category]],'N0.7_Lookup_References'!$F$77:$F$98,0)),"")</f>
        <v/>
      </c>
    </row>
    <row r="367" spans="1:68" ht="67.5">
      <c r="A367" s="160" t="str">
        <f>IFERROR(INDEX(N1.2_Intervention_Types[NARM Asset Category],MATCH('N1.3_Project_Listing'!$C367,N1.2_Intervention_Types[Intervention Type ID],0),1),"")</f>
        <v>Services</v>
      </c>
      <c r="B367" s="160" t="str">
        <f>IF($D$2="GD",IFERROR(INDEX(N1.2_Intervention_Types[C&amp;V Asset Category (GD)],MATCH('N1.3_Project_Listing'!$C367,N1.2_Intervention_Types[Intervention Type ID],0),1),""),IFERROR(INDEX(N1.2_Intervention_Types[NARM Asset Category],MATCH('N1.3_Project_Listing'!$C367,N1.2_Intervention_Types[Intervention Type ID],0),1),""))</f>
        <v>Services</v>
      </c>
      <c r="C367" s="67">
        <f>IFERROR(INDEX(N1.2_Intervention_Types[Intervention Type ID],MATCH('N1.3_Project_Listing'!$I367,N1.2_Intervention_Types[Intervention Type],0),1),"")</f>
        <v>5</v>
      </c>
      <c r="D367" s="160" t="str">
        <f>IFERROR(INDEX(N1.2_Intervention_Types[Intervention Category],MATCH('N1.3_Project_Listing'!$C367,N1.2_Intervention_Types[Intervention Type ID],0),1),"")</f>
        <v>Replacement</v>
      </c>
      <c r="E367" s="210" t="s">
        <v>848</v>
      </c>
      <c r="F367" s="236" t="s">
        <v>849</v>
      </c>
      <c r="G367" s="236" t="s">
        <v>181</v>
      </c>
      <c r="H367" s="236" t="s">
        <v>300</v>
      </c>
      <c r="I367" s="151" t="s">
        <v>830</v>
      </c>
      <c r="J367" s="139">
        <v>2028</v>
      </c>
      <c r="K367" s="312">
        <v>555.12503240668582</v>
      </c>
      <c r="L367" s="312">
        <v>555.12503240668582</v>
      </c>
      <c r="M367" s="312">
        <v>0</v>
      </c>
      <c r="N367" s="343">
        <v>9.5830207486305802E-2</v>
      </c>
      <c r="O367" s="343">
        <v>6.4613357878410035E-2</v>
      </c>
      <c r="P367" s="365">
        <v>12.139662440711039</v>
      </c>
      <c r="Q367" s="63">
        <f t="shared" si="34"/>
        <v>3.1216849607895766E-2</v>
      </c>
      <c r="R367" s="368">
        <f>IF('N1.3_Project_Listing'!$D367="Replacement",SUM('N1.3_Project_Listing'!$K367:$L367)/2,'N1.3_Project_Listing'!$M367)</f>
        <v>555.12503240668582</v>
      </c>
      <c r="S367" s="67" t="str">
        <f>IFERROR(INDEX('N0.7_Lookup_References'!$C$13:$C$72,MATCH($A367,'N0.7_Lookup_References'!$B$13:$B$72,0)),"")</f>
        <v>Number of</v>
      </c>
      <c r="T367" s="338" t="str">
        <f t="shared" si="35"/>
        <v/>
      </c>
      <c r="V367" s="392">
        <v>11.102500648133717</v>
      </c>
      <c r="W367" s="392">
        <v>0</v>
      </c>
      <c r="X367" s="392">
        <v>0</v>
      </c>
      <c r="Y367" s="392">
        <v>0</v>
      </c>
      <c r="Z367" s="392">
        <v>0</v>
      </c>
      <c r="AA367" s="392">
        <v>0</v>
      </c>
      <c r="AB367" s="392">
        <v>0</v>
      </c>
      <c r="AC367" s="392">
        <v>0</v>
      </c>
      <c r="AD367" s="392">
        <v>0</v>
      </c>
      <c r="AE367" s="392">
        <v>544.02253175855208</v>
      </c>
      <c r="AF367" s="392">
        <v>555.12503240668582</v>
      </c>
      <c r="AG367" s="392">
        <v>0</v>
      </c>
      <c r="AH367" s="392">
        <v>0</v>
      </c>
      <c r="AI367" s="392">
        <v>0</v>
      </c>
      <c r="AJ367" s="392">
        <v>0</v>
      </c>
      <c r="AK367" s="392">
        <v>0</v>
      </c>
      <c r="AL367" s="392">
        <v>0</v>
      </c>
      <c r="AM367" s="392">
        <v>0</v>
      </c>
      <c r="AN367" s="392">
        <v>0</v>
      </c>
      <c r="AO367" s="392">
        <v>0</v>
      </c>
      <c r="AP367" s="63">
        <f t="shared" si="31"/>
        <v>555.12503240668582</v>
      </c>
      <c r="AQ367" s="63">
        <f t="shared" si="32"/>
        <v>555.12503240668582</v>
      </c>
      <c r="AR367" s="63">
        <f t="shared" si="33"/>
        <v>0</v>
      </c>
      <c r="AT367" s="176" cm="1">
        <f t="array" ref="AT367">SUMIFS('N1.3_Project_Listing'!$P$16:$P$829, 'N1.3_Project_Listing'!$E$16:$E$829,'N1.3_Project_Listing'!$E367, 'N1.3_Project_Listing'!$A$16:$A$829,ET_Risk_SC_Summation[[#Headers],[132kV Circuit Breaker]])</f>
        <v>0</v>
      </c>
      <c r="AU367" s="176" cm="1">
        <f t="array" ref="AU367">SUMIFS('N1.3_Project_Listing'!$P$16:$P$829, 'N1.3_Project_Listing'!$E$16:$E$829,'N1.3_Project_Listing'!$E367, 'N1.3_Project_Listing'!$A$16:$A$829,ET_Risk_SC_Summation[[#Headers],[132kV Transformer]])</f>
        <v>0</v>
      </c>
      <c r="AV367" s="176" cm="1">
        <f t="array" ref="AV367">SUMIFS('N1.3_Project_Listing'!$P$16:$P$829, 'N1.3_Project_Listing'!$E$16:$E$829,'N1.3_Project_Listing'!$E367, 'N1.3_Project_Listing'!$A$16:$A$829,ET_Risk_SC_Summation[[#Headers],[132kV Reactor]])</f>
        <v>0</v>
      </c>
      <c r="AW367" s="176" cm="1">
        <f t="array" ref="AW367">SUMIFS('N1.3_Project_Listing'!$P$16:$P$829, 'N1.3_Project_Listing'!$E$16:$E$829,'N1.3_Project_Listing'!$E367, 'N1.3_Project_Listing'!$A$16:$A$829,ET_Risk_SC_Summation[[#Headers],[132kV Underground Cable]])</f>
        <v>0</v>
      </c>
      <c r="AX367" s="176" cm="1">
        <f t="array" ref="AX367">SUMIFS('N1.3_Project_Listing'!$P$16:$P$829, 'N1.3_Project_Listing'!$E$16:$E$829,'N1.3_Project_Listing'!$E367, 'N1.3_Project_Listing'!$A$16:$A$829,ET_Risk_SC_Summation[[#Headers],[132kV OHL Conductor]])</f>
        <v>0</v>
      </c>
      <c r="AY367" s="176" cm="1">
        <f t="array" ref="AY367">SUMIFS('N1.3_Project_Listing'!$P$16:$P$829, 'N1.3_Project_Listing'!$E$16:$E$829,'N1.3_Project_Listing'!$E367, 'N1.3_Project_Listing'!$A$16:$A$829,ET_Risk_SC_Summation[[#Headers],[132kV OHL Fittings]])</f>
        <v>0</v>
      </c>
      <c r="AZ367" s="176" cm="1">
        <f t="array" ref="AZ367">SUMIFS('N1.3_Project_Listing'!$P$16:$P$829, 'N1.3_Project_Listing'!$E$16:$E$829,'N1.3_Project_Listing'!$E367, 'N1.3_Project_Listing'!$A$16:$A$829,ET_Risk_SC_Summation[[#Headers],[132kV OHL Tower]])</f>
        <v>0</v>
      </c>
      <c r="BA367" s="176" cm="1">
        <f t="array" ref="BA367">SUMIFS('N1.3_Project_Listing'!$P$16:$P$829, 'N1.3_Project_Listing'!$E$16:$E$829,'N1.3_Project_Listing'!$E367, 'N1.3_Project_Listing'!$A$16:$A$829,ET_Risk_SC_Summation[[#Headers],[275kV Circuit Breaker]])</f>
        <v>0</v>
      </c>
      <c r="BB367" s="176" cm="1">
        <f t="array" ref="BB367">SUMIFS('N1.3_Project_Listing'!$P$16:$P$829, 'N1.3_Project_Listing'!$E$16:$E$829,'N1.3_Project_Listing'!$E367, 'N1.3_Project_Listing'!$A$16:$A$829,ET_Risk_SC_Summation[[#Headers],[275kV Transformer]])</f>
        <v>0</v>
      </c>
      <c r="BC367" s="176" cm="1">
        <f t="array" ref="BC367">SUMIFS('N1.3_Project_Listing'!$P$16:$P$829, 'N1.3_Project_Listing'!$E$16:$E$829,'N1.3_Project_Listing'!$E367, 'N1.3_Project_Listing'!$A$16:$A$829,ET_Risk_SC_Summation[[#Headers],[275kV Reactor]])</f>
        <v>0</v>
      </c>
      <c r="BD367" s="176" cm="1">
        <f t="array" ref="BD367">SUMIFS('N1.3_Project_Listing'!$P$16:$P$829, 'N1.3_Project_Listing'!$E$16:$E$829,'N1.3_Project_Listing'!$E367, 'N1.3_Project_Listing'!$A$16:$A$829,ET_Risk_SC_Summation[[#Headers],[275kV Underground Cable]])</f>
        <v>0</v>
      </c>
      <c r="BE367" s="176" cm="1">
        <f t="array" ref="BE367">SUMIFS('N1.3_Project_Listing'!$P$16:$P$829, 'N1.3_Project_Listing'!$E$16:$E$829,'N1.3_Project_Listing'!$E367, 'N1.3_Project_Listing'!$A$16:$A$829,ET_Risk_SC_Summation[[#Headers],[275kV OHL Conductor]])</f>
        <v>0</v>
      </c>
      <c r="BF367" s="176" cm="1">
        <f t="array" ref="BF367">SUMIFS('N1.3_Project_Listing'!$P$16:$P$829, 'N1.3_Project_Listing'!$E$16:$E$829,'N1.3_Project_Listing'!$E367, 'N1.3_Project_Listing'!$A$16:$A$829,ET_Risk_SC_Summation[[#Headers],[275kV OHL Fittings]])</f>
        <v>0</v>
      </c>
      <c r="BG367" s="176" cm="1">
        <f t="array" ref="BG367">SUMIFS('N1.3_Project_Listing'!$P$16:$P$829, 'N1.3_Project_Listing'!$E$16:$E$829,'N1.3_Project_Listing'!$E367, 'N1.3_Project_Listing'!$A$16:$A$829,ET_Risk_SC_Summation[[#Headers],[275kV OHL Tower]])</f>
        <v>0</v>
      </c>
      <c r="BH367" s="176" cm="1">
        <f t="array" ref="BH367">SUMIFS('N1.3_Project_Listing'!$P$16:$P$829, 'N1.3_Project_Listing'!$E$16:$E$829,'N1.3_Project_Listing'!$E367, 'N1.3_Project_Listing'!$A$16:$A$829,ET_Risk_SC_Summation[[#Headers],[400kV Circuit Breaker]])</f>
        <v>0</v>
      </c>
      <c r="BI367" s="176" cm="1">
        <f t="array" ref="BI367">SUMIFS('N1.3_Project_Listing'!$P$16:$P$829, 'N1.3_Project_Listing'!$E$16:$E$829,'N1.3_Project_Listing'!$E367, 'N1.3_Project_Listing'!$A$16:$A$829,ET_Risk_SC_Summation[[#Headers],[400kV Transformer]])</f>
        <v>0</v>
      </c>
      <c r="BJ367" s="176" cm="1">
        <f t="array" ref="BJ367">SUMIFS('N1.3_Project_Listing'!$P$16:$P$829, 'N1.3_Project_Listing'!$E$16:$E$829,'N1.3_Project_Listing'!$E367, 'N1.3_Project_Listing'!$A$16:$A$829,ET_Risk_SC_Summation[[#Headers],[400kV Reactor]])</f>
        <v>0</v>
      </c>
      <c r="BK367" s="176" cm="1">
        <f t="array" ref="BK367">SUMIFS('N1.3_Project_Listing'!$P$16:$P$829, 'N1.3_Project_Listing'!$E$16:$E$829,'N1.3_Project_Listing'!$E367, 'N1.3_Project_Listing'!$A$16:$A$829,ET_Risk_SC_Summation[[#Headers],[400kV Underground Cable]])</f>
        <v>0</v>
      </c>
      <c r="BL367" s="176" cm="1">
        <f t="array" ref="BL367">SUMIFS('N1.3_Project_Listing'!$P$16:$P$829, 'N1.3_Project_Listing'!$E$16:$E$829,'N1.3_Project_Listing'!$E367, 'N1.3_Project_Listing'!$A$16:$A$829,ET_Risk_SC_Summation[[#Headers],[400kV OHL Conductor]])</f>
        <v>0</v>
      </c>
      <c r="BM367" s="176" cm="1">
        <f t="array" ref="BM367">SUMIFS('N1.3_Project_Listing'!$P$16:$P$829, 'N1.3_Project_Listing'!$E$16:$E$829,'N1.3_Project_Listing'!$E367, 'N1.3_Project_Listing'!$A$16:$A$829,ET_Risk_SC_Summation[[#Headers],[400kV OHL Fittings]])</f>
        <v>0</v>
      </c>
      <c r="BN367" s="176" cm="1">
        <f t="array" ref="BN367">SUMIFS('N1.3_Project_Listing'!$P$16:$P$829, 'N1.3_Project_Listing'!$E$16:$E$829,'N1.3_Project_Listing'!$E367, 'N1.3_Project_Listing'!$A$16:$A$829,ET_Risk_SC_Summation[[#Headers],[400kV OHL Tower]])</f>
        <v>0</v>
      </c>
      <c r="BO367" s="177" t="str">
        <f>IF(SUM(ET_Risk_SC_Summation[[#This Row],[132kV Circuit Breaker]:[400kV OHL Tower]])=0, "n/a", INDEX(ET_Risk_SC_Summation[#Headers],1,MATCH(MAX(ET_Risk_SC_Summation[[#This Row],[132kV Circuit Breaker]:[400kV OHL Tower]]),ET_Risk_SC_Summation[[#This Row],[132kV Circuit Breaker]:[400kV OHL Tower]],0)))</f>
        <v>n/a</v>
      </c>
      <c r="BP367" s="177" t="str">
        <f>IFERROR(INDEX('N0.7_Lookup_References'!$G$77:$G$98,MATCH(ET_Risk_SC_Summation[[#This Row],[Mxx Category]],'N0.7_Lookup_References'!$F$77:$F$98,0)),"")</f>
        <v/>
      </c>
    </row>
    <row r="368" spans="1:68" ht="67.5">
      <c r="A368" s="160" t="str">
        <f>IFERROR(INDEX(N1.2_Intervention_Types[NARM Asset Category],MATCH('N1.3_Project_Listing'!$C368,N1.2_Intervention_Types[Intervention Type ID],0),1),"")</f>
        <v>Services</v>
      </c>
      <c r="B368" s="160" t="str">
        <f>IF($D$2="GD",IFERROR(INDEX(N1.2_Intervention_Types[C&amp;V Asset Category (GD)],MATCH('N1.3_Project_Listing'!$C368,N1.2_Intervention_Types[Intervention Type ID],0),1),""),IFERROR(INDEX(N1.2_Intervention_Types[NARM Asset Category],MATCH('N1.3_Project_Listing'!$C368,N1.2_Intervention_Types[Intervention Type ID],0),1),""))</f>
        <v>Services</v>
      </c>
      <c r="C368" s="67">
        <f>IFERROR(INDEX(N1.2_Intervention_Types[Intervention Type ID],MATCH('N1.3_Project_Listing'!$I368,N1.2_Intervention_Types[Intervention Type],0),1),"")</f>
        <v>5</v>
      </c>
      <c r="D368" s="160" t="str">
        <f>IFERROR(INDEX(N1.2_Intervention_Types[Intervention Category],MATCH('N1.3_Project_Listing'!$C368,N1.2_Intervention_Types[Intervention Type ID],0),1),"")</f>
        <v>Replacement</v>
      </c>
      <c r="E368" s="210" t="s">
        <v>848</v>
      </c>
      <c r="F368" s="236" t="s">
        <v>849</v>
      </c>
      <c r="G368" s="236" t="s">
        <v>181</v>
      </c>
      <c r="H368" s="236" t="s">
        <v>300</v>
      </c>
      <c r="I368" s="151" t="s">
        <v>830</v>
      </c>
      <c r="J368" s="139">
        <v>2029</v>
      </c>
      <c r="K368" s="312">
        <v>555.12503240668582</v>
      </c>
      <c r="L368" s="312">
        <v>555.12503240668582</v>
      </c>
      <c r="M368" s="312">
        <v>0</v>
      </c>
      <c r="N368" s="343">
        <v>9.5830207486305802E-2</v>
      </c>
      <c r="O368" s="343">
        <v>6.4613357878410035E-2</v>
      </c>
      <c r="P368" s="365">
        <v>12.139662440711039</v>
      </c>
      <c r="Q368" s="63">
        <f t="shared" si="34"/>
        <v>3.1216849607895766E-2</v>
      </c>
      <c r="R368" s="368">
        <f>IF('N1.3_Project_Listing'!$D368="Replacement",SUM('N1.3_Project_Listing'!$K368:$L368)/2,'N1.3_Project_Listing'!$M368)</f>
        <v>555.12503240668582</v>
      </c>
      <c r="S368" s="67" t="str">
        <f>IFERROR(INDEX('N0.7_Lookup_References'!$C$13:$C$72,MATCH($A368,'N0.7_Lookup_References'!$B$13:$B$72,0)),"")</f>
        <v>Number of</v>
      </c>
      <c r="T368" s="338" t="str">
        <f t="shared" si="35"/>
        <v/>
      </c>
      <c r="V368" s="392">
        <v>11.102500648133717</v>
      </c>
      <c r="W368" s="392">
        <v>0</v>
      </c>
      <c r="X368" s="392">
        <v>0</v>
      </c>
      <c r="Y368" s="392">
        <v>0</v>
      </c>
      <c r="Z368" s="392">
        <v>0</v>
      </c>
      <c r="AA368" s="392">
        <v>0</v>
      </c>
      <c r="AB368" s="392">
        <v>0</v>
      </c>
      <c r="AC368" s="392">
        <v>0</v>
      </c>
      <c r="AD368" s="392">
        <v>0</v>
      </c>
      <c r="AE368" s="392">
        <v>544.02253175855208</v>
      </c>
      <c r="AF368" s="392">
        <v>555.12503240668582</v>
      </c>
      <c r="AG368" s="392">
        <v>0</v>
      </c>
      <c r="AH368" s="392">
        <v>0</v>
      </c>
      <c r="AI368" s="392">
        <v>0</v>
      </c>
      <c r="AJ368" s="392">
        <v>0</v>
      </c>
      <c r="AK368" s="392">
        <v>0</v>
      </c>
      <c r="AL368" s="392">
        <v>0</v>
      </c>
      <c r="AM368" s="392">
        <v>0</v>
      </c>
      <c r="AN368" s="392">
        <v>0</v>
      </c>
      <c r="AO368" s="392">
        <v>0</v>
      </c>
      <c r="AP368" s="63">
        <f t="shared" si="31"/>
        <v>555.12503240668582</v>
      </c>
      <c r="AQ368" s="63">
        <f t="shared" si="32"/>
        <v>555.12503240668582</v>
      </c>
      <c r="AR368" s="63">
        <f t="shared" si="33"/>
        <v>0</v>
      </c>
      <c r="AT368" s="176" cm="1">
        <f t="array" ref="AT368">SUMIFS('N1.3_Project_Listing'!$P$16:$P$829, 'N1.3_Project_Listing'!$E$16:$E$829,'N1.3_Project_Listing'!$E368, 'N1.3_Project_Listing'!$A$16:$A$829,ET_Risk_SC_Summation[[#Headers],[132kV Circuit Breaker]])</f>
        <v>0</v>
      </c>
      <c r="AU368" s="176" cm="1">
        <f t="array" ref="AU368">SUMIFS('N1.3_Project_Listing'!$P$16:$P$829, 'N1.3_Project_Listing'!$E$16:$E$829,'N1.3_Project_Listing'!$E368, 'N1.3_Project_Listing'!$A$16:$A$829,ET_Risk_SC_Summation[[#Headers],[132kV Transformer]])</f>
        <v>0</v>
      </c>
      <c r="AV368" s="176" cm="1">
        <f t="array" ref="AV368">SUMIFS('N1.3_Project_Listing'!$P$16:$P$829, 'N1.3_Project_Listing'!$E$16:$E$829,'N1.3_Project_Listing'!$E368, 'N1.3_Project_Listing'!$A$16:$A$829,ET_Risk_SC_Summation[[#Headers],[132kV Reactor]])</f>
        <v>0</v>
      </c>
      <c r="AW368" s="176" cm="1">
        <f t="array" ref="AW368">SUMIFS('N1.3_Project_Listing'!$P$16:$P$829, 'N1.3_Project_Listing'!$E$16:$E$829,'N1.3_Project_Listing'!$E368, 'N1.3_Project_Listing'!$A$16:$A$829,ET_Risk_SC_Summation[[#Headers],[132kV Underground Cable]])</f>
        <v>0</v>
      </c>
      <c r="AX368" s="176" cm="1">
        <f t="array" ref="AX368">SUMIFS('N1.3_Project_Listing'!$P$16:$P$829, 'N1.3_Project_Listing'!$E$16:$E$829,'N1.3_Project_Listing'!$E368, 'N1.3_Project_Listing'!$A$16:$A$829,ET_Risk_SC_Summation[[#Headers],[132kV OHL Conductor]])</f>
        <v>0</v>
      </c>
      <c r="AY368" s="176" cm="1">
        <f t="array" ref="AY368">SUMIFS('N1.3_Project_Listing'!$P$16:$P$829, 'N1.3_Project_Listing'!$E$16:$E$829,'N1.3_Project_Listing'!$E368, 'N1.3_Project_Listing'!$A$16:$A$829,ET_Risk_SC_Summation[[#Headers],[132kV OHL Fittings]])</f>
        <v>0</v>
      </c>
      <c r="AZ368" s="176" cm="1">
        <f t="array" ref="AZ368">SUMIFS('N1.3_Project_Listing'!$P$16:$P$829, 'N1.3_Project_Listing'!$E$16:$E$829,'N1.3_Project_Listing'!$E368, 'N1.3_Project_Listing'!$A$16:$A$829,ET_Risk_SC_Summation[[#Headers],[132kV OHL Tower]])</f>
        <v>0</v>
      </c>
      <c r="BA368" s="176" cm="1">
        <f t="array" ref="BA368">SUMIFS('N1.3_Project_Listing'!$P$16:$P$829, 'N1.3_Project_Listing'!$E$16:$E$829,'N1.3_Project_Listing'!$E368, 'N1.3_Project_Listing'!$A$16:$A$829,ET_Risk_SC_Summation[[#Headers],[275kV Circuit Breaker]])</f>
        <v>0</v>
      </c>
      <c r="BB368" s="176" cm="1">
        <f t="array" ref="BB368">SUMIFS('N1.3_Project_Listing'!$P$16:$P$829, 'N1.3_Project_Listing'!$E$16:$E$829,'N1.3_Project_Listing'!$E368, 'N1.3_Project_Listing'!$A$16:$A$829,ET_Risk_SC_Summation[[#Headers],[275kV Transformer]])</f>
        <v>0</v>
      </c>
      <c r="BC368" s="176" cm="1">
        <f t="array" ref="BC368">SUMIFS('N1.3_Project_Listing'!$P$16:$P$829, 'N1.3_Project_Listing'!$E$16:$E$829,'N1.3_Project_Listing'!$E368, 'N1.3_Project_Listing'!$A$16:$A$829,ET_Risk_SC_Summation[[#Headers],[275kV Reactor]])</f>
        <v>0</v>
      </c>
      <c r="BD368" s="176" cm="1">
        <f t="array" ref="BD368">SUMIFS('N1.3_Project_Listing'!$P$16:$P$829, 'N1.3_Project_Listing'!$E$16:$E$829,'N1.3_Project_Listing'!$E368, 'N1.3_Project_Listing'!$A$16:$A$829,ET_Risk_SC_Summation[[#Headers],[275kV Underground Cable]])</f>
        <v>0</v>
      </c>
      <c r="BE368" s="176" cm="1">
        <f t="array" ref="BE368">SUMIFS('N1.3_Project_Listing'!$P$16:$P$829, 'N1.3_Project_Listing'!$E$16:$E$829,'N1.3_Project_Listing'!$E368, 'N1.3_Project_Listing'!$A$16:$A$829,ET_Risk_SC_Summation[[#Headers],[275kV OHL Conductor]])</f>
        <v>0</v>
      </c>
      <c r="BF368" s="176" cm="1">
        <f t="array" ref="BF368">SUMIFS('N1.3_Project_Listing'!$P$16:$P$829, 'N1.3_Project_Listing'!$E$16:$E$829,'N1.3_Project_Listing'!$E368, 'N1.3_Project_Listing'!$A$16:$A$829,ET_Risk_SC_Summation[[#Headers],[275kV OHL Fittings]])</f>
        <v>0</v>
      </c>
      <c r="BG368" s="176" cm="1">
        <f t="array" ref="BG368">SUMIFS('N1.3_Project_Listing'!$P$16:$P$829, 'N1.3_Project_Listing'!$E$16:$E$829,'N1.3_Project_Listing'!$E368, 'N1.3_Project_Listing'!$A$16:$A$829,ET_Risk_SC_Summation[[#Headers],[275kV OHL Tower]])</f>
        <v>0</v>
      </c>
      <c r="BH368" s="176" cm="1">
        <f t="array" ref="BH368">SUMIFS('N1.3_Project_Listing'!$P$16:$P$829, 'N1.3_Project_Listing'!$E$16:$E$829,'N1.3_Project_Listing'!$E368, 'N1.3_Project_Listing'!$A$16:$A$829,ET_Risk_SC_Summation[[#Headers],[400kV Circuit Breaker]])</f>
        <v>0</v>
      </c>
      <c r="BI368" s="176" cm="1">
        <f t="array" ref="BI368">SUMIFS('N1.3_Project_Listing'!$P$16:$P$829, 'N1.3_Project_Listing'!$E$16:$E$829,'N1.3_Project_Listing'!$E368, 'N1.3_Project_Listing'!$A$16:$A$829,ET_Risk_SC_Summation[[#Headers],[400kV Transformer]])</f>
        <v>0</v>
      </c>
      <c r="BJ368" s="176" cm="1">
        <f t="array" ref="BJ368">SUMIFS('N1.3_Project_Listing'!$P$16:$P$829, 'N1.3_Project_Listing'!$E$16:$E$829,'N1.3_Project_Listing'!$E368, 'N1.3_Project_Listing'!$A$16:$A$829,ET_Risk_SC_Summation[[#Headers],[400kV Reactor]])</f>
        <v>0</v>
      </c>
      <c r="BK368" s="176" cm="1">
        <f t="array" ref="BK368">SUMIFS('N1.3_Project_Listing'!$P$16:$P$829, 'N1.3_Project_Listing'!$E$16:$E$829,'N1.3_Project_Listing'!$E368, 'N1.3_Project_Listing'!$A$16:$A$829,ET_Risk_SC_Summation[[#Headers],[400kV Underground Cable]])</f>
        <v>0</v>
      </c>
      <c r="BL368" s="176" cm="1">
        <f t="array" ref="BL368">SUMIFS('N1.3_Project_Listing'!$P$16:$P$829, 'N1.3_Project_Listing'!$E$16:$E$829,'N1.3_Project_Listing'!$E368, 'N1.3_Project_Listing'!$A$16:$A$829,ET_Risk_SC_Summation[[#Headers],[400kV OHL Conductor]])</f>
        <v>0</v>
      </c>
      <c r="BM368" s="176" cm="1">
        <f t="array" ref="BM368">SUMIFS('N1.3_Project_Listing'!$P$16:$P$829, 'N1.3_Project_Listing'!$E$16:$E$829,'N1.3_Project_Listing'!$E368, 'N1.3_Project_Listing'!$A$16:$A$829,ET_Risk_SC_Summation[[#Headers],[400kV OHL Fittings]])</f>
        <v>0</v>
      </c>
      <c r="BN368" s="176" cm="1">
        <f t="array" ref="BN368">SUMIFS('N1.3_Project_Listing'!$P$16:$P$829, 'N1.3_Project_Listing'!$E$16:$E$829,'N1.3_Project_Listing'!$E368, 'N1.3_Project_Listing'!$A$16:$A$829,ET_Risk_SC_Summation[[#Headers],[400kV OHL Tower]])</f>
        <v>0</v>
      </c>
      <c r="BO368" s="177" t="str">
        <f>IF(SUM(ET_Risk_SC_Summation[[#This Row],[132kV Circuit Breaker]:[400kV OHL Tower]])=0, "n/a", INDEX(ET_Risk_SC_Summation[#Headers],1,MATCH(MAX(ET_Risk_SC_Summation[[#This Row],[132kV Circuit Breaker]:[400kV OHL Tower]]),ET_Risk_SC_Summation[[#This Row],[132kV Circuit Breaker]:[400kV OHL Tower]],0)))</f>
        <v>n/a</v>
      </c>
      <c r="BP368" s="177" t="str">
        <f>IFERROR(INDEX('N0.7_Lookup_References'!$G$77:$G$98,MATCH(ET_Risk_SC_Summation[[#This Row],[Mxx Category]],'N0.7_Lookup_References'!$F$77:$F$98,0)),"")</f>
        <v/>
      </c>
    </row>
    <row r="369" spans="1:68" ht="67.5">
      <c r="A369" s="160" t="str">
        <f>IFERROR(INDEX(N1.2_Intervention_Types[NARM Asset Category],MATCH('N1.3_Project_Listing'!$C369,N1.2_Intervention_Types[Intervention Type ID],0),1),"")</f>
        <v>Services</v>
      </c>
      <c r="B369" s="160" t="str">
        <f>IF($D$2="GD",IFERROR(INDEX(N1.2_Intervention_Types[C&amp;V Asset Category (GD)],MATCH('N1.3_Project_Listing'!$C369,N1.2_Intervention_Types[Intervention Type ID],0),1),""),IFERROR(INDEX(N1.2_Intervention_Types[NARM Asset Category],MATCH('N1.3_Project_Listing'!$C369,N1.2_Intervention_Types[Intervention Type ID],0),1),""))</f>
        <v>Services</v>
      </c>
      <c r="C369" s="67">
        <f>IFERROR(INDEX(N1.2_Intervention_Types[Intervention Type ID],MATCH('N1.3_Project_Listing'!$I369,N1.2_Intervention_Types[Intervention Type],0),1),"")</f>
        <v>5</v>
      </c>
      <c r="D369" s="160" t="str">
        <f>IFERROR(INDEX(N1.2_Intervention_Types[Intervention Category],MATCH('N1.3_Project_Listing'!$C369,N1.2_Intervention_Types[Intervention Type ID],0),1),"")</f>
        <v>Replacement</v>
      </c>
      <c r="E369" s="210" t="s">
        <v>848</v>
      </c>
      <c r="F369" s="236" t="s">
        <v>849</v>
      </c>
      <c r="G369" s="236" t="s">
        <v>181</v>
      </c>
      <c r="H369" s="236" t="s">
        <v>300</v>
      </c>
      <c r="I369" s="151" t="s">
        <v>830</v>
      </c>
      <c r="J369" s="139">
        <v>2030</v>
      </c>
      <c r="K369" s="312">
        <v>555.12503240668582</v>
      </c>
      <c r="L369" s="312">
        <v>555.12503240668582</v>
      </c>
      <c r="M369" s="312">
        <v>0</v>
      </c>
      <c r="N369" s="343">
        <v>9.5830207486305802E-2</v>
      </c>
      <c r="O369" s="343">
        <v>6.4613357878410035E-2</v>
      </c>
      <c r="P369" s="365">
        <v>12.139662440711039</v>
      </c>
      <c r="Q369" s="63">
        <f t="shared" si="34"/>
        <v>3.1216849607895766E-2</v>
      </c>
      <c r="R369" s="368">
        <f>IF('N1.3_Project_Listing'!$D369="Replacement",SUM('N1.3_Project_Listing'!$K369:$L369)/2,'N1.3_Project_Listing'!$M369)</f>
        <v>555.12503240668582</v>
      </c>
      <c r="S369" s="67" t="str">
        <f>IFERROR(INDEX('N0.7_Lookup_References'!$C$13:$C$72,MATCH($A369,'N0.7_Lookup_References'!$B$13:$B$72,0)),"")</f>
        <v>Number of</v>
      </c>
      <c r="T369" s="338" t="str">
        <f t="shared" si="35"/>
        <v/>
      </c>
      <c r="V369" s="392">
        <v>11.102500648133717</v>
      </c>
      <c r="W369" s="392">
        <v>0</v>
      </c>
      <c r="X369" s="392">
        <v>0</v>
      </c>
      <c r="Y369" s="392">
        <v>0</v>
      </c>
      <c r="Z369" s="392">
        <v>0</v>
      </c>
      <c r="AA369" s="392">
        <v>0</v>
      </c>
      <c r="AB369" s="392">
        <v>0</v>
      </c>
      <c r="AC369" s="392">
        <v>0</v>
      </c>
      <c r="AD369" s="392">
        <v>0</v>
      </c>
      <c r="AE369" s="392">
        <v>544.02253175855208</v>
      </c>
      <c r="AF369" s="392">
        <v>555.12503240668582</v>
      </c>
      <c r="AG369" s="392">
        <v>0</v>
      </c>
      <c r="AH369" s="392">
        <v>0</v>
      </c>
      <c r="AI369" s="392">
        <v>0</v>
      </c>
      <c r="AJ369" s="392">
        <v>0</v>
      </c>
      <c r="AK369" s="392">
        <v>0</v>
      </c>
      <c r="AL369" s="392">
        <v>0</v>
      </c>
      <c r="AM369" s="392">
        <v>0</v>
      </c>
      <c r="AN369" s="392">
        <v>0</v>
      </c>
      <c r="AO369" s="392">
        <v>0</v>
      </c>
      <c r="AP369" s="63">
        <f t="shared" si="31"/>
        <v>555.12503240668582</v>
      </c>
      <c r="AQ369" s="63">
        <f t="shared" si="32"/>
        <v>555.12503240668582</v>
      </c>
      <c r="AR369" s="63">
        <f t="shared" si="33"/>
        <v>0</v>
      </c>
      <c r="AT369" s="176" cm="1">
        <f t="array" ref="AT369">SUMIFS('N1.3_Project_Listing'!$P$16:$P$829, 'N1.3_Project_Listing'!$E$16:$E$829,'N1.3_Project_Listing'!$E369, 'N1.3_Project_Listing'!$A$16:$A$829,ET_Risk_SC_Summation[[#Headers],[132kV Circuit Breaker]])</f>
        <v>0</v>
      </c>
      <c r="AU369" s="176" cm="1">
        <f t="array" ref="AU369">SUMIFS('N1.3_Project_Listing'!$P$16:$P$829, 'N1.3_Project_Listing'!$E$16:$E$829,'N1.3_Project_Listing'!$E369, 'N1.3_Project_Listing'!$A$16:$A$829,ET_Risk_SC_Summation[[#Headers],[132kV Transformer]])</f>
        <v>0</v>
      </c>
      <c r="AV369" s="176" cm="1">
        <f t="array" ref="AV369">SUMIFS('N1.3_Project_Listing'!$P$16:$P$829, 'N1.3_Project_Listing'!$E$16:$E$829,'N1.3_Project_Listing'!$E369, 'N1.3_Project_Listing'!$A$16:$A$829,ET_Risk_SC_Summation[[#Headers],[132kV Reactor]])</f>
        <v>0</v>
      </c>
      <c r="AW369" s="176" cm="1">
        <f t="array" ref="AW369">SUMIFS('N1.3_Project_Listing'!$P$16:$P$829, 'N1.3_Project_Listing'!$E$16:$E$829,'N1.3_Project_Listing'!$E369, 'N1.3_Project_Listing'!$A$16:$A$829,ET_Risk_SC_Summation[[#Headers],[132kV Underground Cable]])</f>
        <v>0</v>
      </c>
      <c r="AX369" s="176" cm="1">
        <f t="array" ref="AX369">SUMIFS('N1.3_Project_Listing'!$P$16:$P$829, 'N1.3_Project_Listing'!$E$16:$E$829,'N1.3_Project_Listing'!$E369, 'N1.3_Project_Listing'!$A$16:$A$829,ET_Risk_SC_Summation[[#Headers],[132kV OHL Conductor]])</f>
        <v>0</v>
      </c>
      <c r="AY369" s="176" cm="1">
        <f t="array" ref="AY369">SUMIFS('N1.3_Project_Listing'!$P$16:$P$829, 'N1.3_Project_Listing'!$E$16:$E$829,'N1.3_Project_Listing'!$E369, 'N1.3_Project_Listing'!$A$16:$A$829,ET_Risk_SC_Summation[[#Headers],[132kV OHL Fittings]])</f>
        <v>0</v>
      </c>
      <c r="AZ369" s="176" cm="1">
        <f t="array" ref="AZ369">SUMIFS('N1.3_Project_Listing'!$P$16:$P$829, 'N1.3_Project_Listing'!$E$16:$E$829,'N1.3_Project_Listing'!$E369, 'N1.3_Project_Listing'!$A$16:$A$829,ET_Risk_SC_Summation[[#Headers],[132kV OHL Tower]])</f>
        <v>0</v>
      </c>
      <c r="BA369" s="176" cm="1">
        <f t="array" ref="BA369">SUMIFS('N1.3_Project_Listing'!$P$16:$P$829, 'N1.3_Project_Listing'!$E$16:$E$829,'N1.3_Project_Listing'!$E369, 'N1.3_Project_Listing'!$A$16:$A$829,ET_Risk_SC_Summation[[#Headers],[275kV Circuit Breaker]])</f>
        <v>0</v>
      </c>
      <c r="BB369" s="176" cm="1">
        <f t="array" ref="BB369">SUMIFS('N1.3_Project_Listing'!$P$16:$P$829, 'N1.3_Project_Listing'!$E$16:$E$829,'N1.3_Project_Listing'!$E369, 'N1.3_Project_Listing'!$A$16:$A$829,ET_Risk_SC_Summation[[#Headers],[275kV Transformer]])</f>
        <v>0</v>
      </c>
      <c r="BC369" s="176" cm="1">
        <f t="array" ref="BC369">SUMIFS('N1.3_Project_Listing'!$P$16:$P$829, 'N1.3_Project_Listing'!$E$16:$E$829,'N1.3_Project_Listing'!$E369, 'N1.3_Project_Listing'!$A$16:$A$829,ET_Risk_SC_Summation[[#Headers],[275kV Reactor]])</f>
        <v>0</v>
      </c>
      <c r="BD369" s="176" cm="1">
        <f t="array" ref="BD369">SUMIFS('N1.3_Project_Listing'!$P$16:$P$829, 'N1.3_Project_Listing'!$E$16:$E$829,'N1.3_Project_Listing'!$E369, 'N1.3_Project_Listing'!$A$16:$A$829,ET_Risk_SC_Summation[[#Headers],[275kV Underground Cable]])</f>
        <v>0</v>
      </c>
      <c r="BE369" s="176" cm="1">
        <f t="array" ref="BE369">SUMIFS('N1.3_Project_Listing'!$P$16:$P$829, 'N1.3_Project_Listing'!$E$16:$E$829,'N1.3_Project_Listing'!$E369, 'N1.3_Project_Listing'!$A$16:$A$829,ET_Risk_SC_Summation[[#Headers],[275kV OHL Conductor]])</f>
        <v>0</v>
      </c>
      <c r="BF369" s="176" cm="1">
        <f t="array" ref="BF369">SUMIFS('N1.3_Project_Listing'!$P$16:$P$829, 'N1.3_Project_Listing'!$E$16:$E$829,'N1.3_Project_Listing'!$E369, 'N1.3_Project_Listing'!$A$16:$A$829,ET_Risk_SC_Summation[[#Headers],[275kV OHL Fittings]])</f>
        <v>0</v>
      </c>
      <c r="BG369" s="176" cm="1">
        <f t="array" ref="BG369">SUMIFS('N1.3_Project_Listing'!$P$16:$P$829, 'N1.3_Project_Listing'!$E$16:$E$829,'N1.3_Project_Listing'!$E369, 'N1.3_Project_Listing'!$A$16:$A$829,ET_Risk_SC_Summation[[#Headers],[275kV OHL Tower]])</f>
        <v>0</v>
      </c>
      <c r="BH369" s="176" cm="1">
        <f t="array" ref="BH369">SUMIFS('N1.3_Project_Listing'!$P$16:$P$829, 'N1.3_Project_Listing'!$E$16:$E$829,'N1.3_Project_Listing'!$E369, 'N1.3_Project_Listing'!$A$16:$A$829,ET_Risk_SC_Summation[[#Headers],[400kV Circuit Breaker]])</f>
        <v>0</v>
      </c>
      <c r="BI369" s="176" cm="1">
        <f t="array" ref="BI369">SUMIFS('N1.3_Project_Listing'!$P$16:$P$829, 'N1.3_Project_Listing'!$E$16:$E$829,'N1.3_Project_Listing'!$E369, 'N1.3_Project_Listing'!$A$16:$A$829,ET_Risk_SC_Summation[[#Headers],[400kV Transformer]])</f>
        <v>0</v>
      </c>
      <c r="BJ369" s="176" cm="1">
        <f t="array" ref="BJ369">SUMIFS('N1.3_Project_Listing'!$P$16:$P$829, 'N1.3_Project_Listing'!$E$16:$E$829,'N1.3_Project_Listing'!$E369, 'N1.3_Project_Listing'!$A$16:$A$829,ET_Risk_SC_Summation[[#Headers],[400kV Reactor]])</f>
        <v>0</v>
      </c>
      <c r="BK369" s="176" cm="1">
        <f t="array" ref="BK369">SUMIFS('N1.3_Project_Listing'!$P$16:$P$829, 'N1.3_Project_Listing'!$E$16:$E$829,'N1.3_Project_Listing'!$E369, 'N1.3_Project_Listing'!$A$16:$A$829,ET_Risk_SC_Summation[[#Headers],[400kV Underground Cable]])</f>
        <v>0</v>
      </c>
      <c r="BL369" s="176" cm="1">
        <f t="array" ref="BL369">SUMIFS('N1.3_Project_Listing'!$P$16:$P$829, 'N1.3_Project_Listing'!$E$16:$E$829,'N1.3_Project_Listing'!$E369, 'N1.3_Project_Listing'!$A$16:$A$829,ET_Risk_SC_Summation[[#Headers],[400kV OHL Conductor]])</f>
        <v>0</v>
      </c>
      <c r="BM369" s="176" cm="1">
        <f t="array" ref="BM369">SUMIFS('N1.3_Project_Listing'!$P$16:$P$829, 'N1.3_Project_Listing'!$E$16:$E$829,'N1.3_Project_Listing'!$E369, 'N1.3_Project_Listing'!$A$16:$A$829,ET_Risk_SC_Summation[[#Headers],[400kV OHL Fittings]])</f>
        <v>0</v>
      </c>
      <c r="BN369" s="176" cm="1">
        <f t="array" ref="BN369">SUMIFS('N1.3_Project_Listing'!$P$16:$P$829, 'N1.3_Project_Listing'!$E$16:$E$829,'N1.3_Project_Listing'!$E369, 'N1.3_Project_Listing'!$A$16:$A$829,ET_Risk_SC_Summation[[#Headers],[400kV OHL Tower]])</f>
        <v>0</v>
      </c>
      <c r="BO369" s="177" t="str">
        <f>IF(SUM(ET_Risk_SC_Summation[[#This Row],[132kV Circuit Breaker]:[400kV OHL Tower]])=0, "n/a", INDEX(ET_Risk_SC_Summation[#Headers],1,MATCH(MAX(ET_Risk_SC_Summation[[#This Row],[132kV Circuit Breaker]:[400kV OHL Tower]]),ET_Risk_SC_Summation[[#This Row],[132kV Circuit Breaker]:[400kV OHL Tower]],0)))</f>
        <v>n/a</v>
      </c>
      <c r="BP369" s="177" t="str">
        <f>IFERROR(INDEX('N0.7_Lookup_References'!$G$77:$G$98,MATCH(ET_Risk_SC_Summation[[#This Row],[Mxx Category]],'N0.7_Lookup_References'!$F$77:$F$98,0)),"")</f>
        <v/>
      </c>
    </row>
    <row r="370" spans="1:68" ht="67.5">
      <c r="A370" s="160" t="str">
        <f>IFERROR(INDEX(N1.2_Intervention_Types[NARM Asset Category],MATCH('N1.3_Project_Listing'!$C370,N1.2_Intervention_Types[Intervention Type ID],0),1),"")</f>
        <v>Services</v>
      </c>
      <c r="B370" s="160" t="str">
        <f>IF($D$2="GD",IFERROR(INDEX(N1.2_Intervention_Types[C&amp;V Asset Category (GD)],MATCH('N1.3_Project_Listing'!$C370,N1.2_Intervention_Types[Intervention Type ID],0),1),""),IFERROR(INDEX(N1.2_Intervention_Types[NARM Asset Category],MATCH('N1.3_Project_Listing'!$C370,N1.2_Intervention_Types[Intervention Type ID],0),1),""))</f>
        <v>Services</v>
      </c>
      <c r="C370" s="67">
        <f>IFERROR(INDEX(N1.2_Intervention_Types[Intervention Type ID],MATCH('N1.3_Project_Listing'!$I370,N1.2_Intervention_Types[Intervention Type],0),1),"")</f>
        <v>5</v>
      </c>
      <c r="D370" s="160" t="str">
        <f>IFERROR(INDEX(N1.2_Intervention_Types[Intervention Category],MATCH('N1.3_Project_Listing'!$C370,N1.2_Intervention_Types[Intervention Type ID],0),1),"")</f>
        <v>Replacement</v>
      </c>
      <c r="E370" s="210" t="s">
        <v>848</v>
      </c>
      <c r="F370" s="236" t="s">
        <v>849</v>
      </c>
      <c r="G370" s="236" t="s">
        <v>181</v>
      </c>
      <c r="H370" s="236" t="s">
        <v>300</v>
      </c>
      <c r="I370" s="151" t="s">
        <v>830</v>
      </c>
      <c r="J370" s="139">
        <v>2031</v>
      </c>
      <c r="K370" s="312">
        <v>555.12503240668582</v>
      </c>
      <c r="L370" s="312">
        <v>555.12503240668582</v>
      </c>
      <c r="M370" s="312">
        <v>0</v>
      </c>
      <c r="N370" s="343">
        <v>9.5830207486305802E-2</v>
      </c>
      <c r="O370" s="343">
        <v>6.4613357878410035E-2</v>
      </c>
      <c r="P370" s="365">
        <v>12.139662440711039</v>
      </c>
      <c r="Q370" s="63">
        <f t="shared" si="34"/>
        <v>3.1216849607895766E-2</v>
      </c>
      <c r="R370" s="368">
        <f>IF('N1.3_Project_Listing'!$D370="Replacement",SUM('N1.3_Project_Listing'!$K370:$L370)/2,'N1.3_Project_Listing'!$M370)</f>
        <v>555.12503240668582</v>
      </c>
      <c r="S370" s="67" t="str">
        <f>IFERROR(INDEX('N0.7_Lookup_References'!$C$13:$C$72,MATCH($A370,'N0.7_Lookup_References'!$B$13:$B$72,0)),"")</f>
        <v>Number of</v>
      </c>
      <c r="T370" s="338" t="str">
        <f t="shared" si="35"/>
        <v/>
      </c>
      <c r="V370" s="392">
        <v>11.102500648133717</v>
      </c>
      <c r="W370" s="392">
        <v>0</v>
      </c>
      <c r="X370" s="392">
        <v>0</v>
      </c>
      <c r="Y370" s="392">
        <v>0</v>
      </c>
      <c r="Z370" s="392">
        <v>0</v>
      </c>
      <c r="AA370" s="392">
        <v>0</v>
      </c>
      <c r="AB370" s="392">
        <v>0</v>
      </c>
      <c r="AC370" s="392">
        <v>0</v>
      </c>
      <c r="AD370" s="392">
        <v>0</v>
      </c>
      <c r="AE370" s="392">
        <v>544.02253175855208</v>
      </c>
      <c r="AF370" s="392">
        <v>555.12503240668582</v>
      </c>
      <c r="AG370" s="392">
        <v>0</v>
      </c>
      <c r="AH370" s="392">
        <v>0</v>
      </c>
      <c r="AI370" s="392">
        <v>0</v>
      </c>
      <c r="AJ370" s="392">
        <v>0</v>
      </c>
      <c r="AK370" s="392">
        <v>0</v>
      </c>
      <c r="AL370" s="392">
        <v>0</v>
      </c>
      <c r="AM370" s="392">
        <v>0</v>
      </c>
      <c r="AN370" s="392">
        <v>0</v>
      </c>
      <c r="AO370" s="392">
        <v>0</v>
      </c>
      <c r="AP370" s="63">
        <f t="shared" si="31"/>
        <v>555.12503240668582</v>
      </c>
      <c r="AQ370" s="63">
        <f t="shared" si="32"/>
        <v>555.12503240668582</v>
      </c>
      <c r="AR370" s="63">
        <f t="shared" si="33"/>
        <v>0</v>
      </c>
      <c r="AT370" s="176" cm="1">
        <f t="array" ref="AT370">SUMIFS('N1.3_Project_Listing'!$P$16:$P$829, 'N1.3_Project_Listing'!$E$16:$E$829,'N1.3_Project_Listing'!$E370, 'N1.3_Project_Listing'!$A$16:$A$829,ET_Risk_SC_Summation[[#Headers],[132kV Circuit Breaker]])</f>
        <v>0</v>
      </c>
      <c r="AU370" s="176" cm="1">
        <f t="array" ref="AU370">SUMIFS('N1.3_Project_Listing'!$P$16:$P$829, 'N1.3_Project_Listing'!$E$16:$E$829,'N1.3_Project_Listing'!$E370, 'N1.3_Project_Listing'!$A$16:$A$829,ET_Risk_SC_Summation[[#Headers],[132kV Transformer]])</f>
        <v>0</v>
      </c>
      <c r="AV370" s="176" cm="1">
        <f t="array" ref="AV370">SUMIFS('N1.3_Project_Listing'!$P$16:$P$829, 'N1.3_Project_Listing'!$E$16:$E$829,'N1.3_Project_Listing'!$E370, 'N1.3_Project_Listing'!$A$16:$A$829,ET_Risk_SC_Summation[[#Headers],[132kV Reactor]])</f>
        <v>0</v>
      </c>
      <c r="AW370" s="176" cm="1">
        <f t="array" ref="AW370">SUMIFS('N1.3_Project_Listing'!$P$16:$P$829, 'N1.3_Project_Listing'!$E$16:$E$829,'N1.3_Project_Listing'!$E370, 'N1.3_Project_Listing'!$A$16:$A$829,ET_Risk_SC_Summation[[#Headers],[132kV Underground Cable]])</f>
        <v>0</v>
      </c>
      <c r="AX370" s="176" cm="1">
        <f t="array" ref="AX370">SUMIFS('N1.3_Project_Listing'!$P$16:$P$829, 'N1.3_Project_Listing'!$E$16:$E$829,'N1.3_Project_Listing'!$E370, 'N1.3_Project_Listing'!$A$16:$A$829,ET_Risk_SC_Summation[[#Headers],[132kV OHL Conductor]])</f>
        <v>0</v>
      </c>
      <c r="AY370" s="176" cm="1">
        <f t="array" ref="AY370">SUMIFS('N1.3_Project_Listing'!$P$16:$P$829, 'N1.3_Project_Listing'!$E$16:$E$829,'N1.3_Project_Listing'!$E370, 'N1.3_Project_Listing'!$A$16:$A$829,ET_Risk_SC_Summation[[#Headers],[132kV OHL Fittings]])</f>
        <v>0</v>
      </c>
      <c r="AZ370" s="176" cm="1">
        <f t="array" ref="AZ370">SUMIFS('N1.3_Project_Listing'!$P$16:$P$829, 'N1.3_Project_Listing'!$E$16:$E$829,'N1.3_Project_Listing'!$E370, 'N1.3_Project_Listing'!$A$16:$A$829,ET_Risk_SC_Summation[[#Headers],[132kV OHL Tower]])</f>
        <v>0</v>
      </c>
      <c r="BA370" s="176" cm="1">
        <f t="array" ref="BA370">SUMIFS('N1.3_Project_Listing'!$P$16:$P$829, 'N1.3_Project_Listing'!$E$16:$E$829,'N1.3_Project_Listing'!$E370, 'N1.3_Project_Listing'!$A$16:$A$829,ET_Risk_SC_Summation[[#Headers],[275kV Circuit Breaker]])</f>
        <v>0</v>
      </c>
      <c r="BB370" s="176" cm="1">
        <f t="array" ref="BB370">SUMIFS('N1.3_Project_Listing'!$P$16:$P$829, 'N1.3_Project_Listing'!$E$16:$E$829,'N1.3_Project_Listing'!$E370, 'N1.3_Project_Listing'!$A$16:$A$829,ET_Risk_SC_Summation[[#Headers],[275kV Transformer]])</f>
        <v>0</v>
      </c>
      <c r="BC370" s="176" cm="1">
        <f t="array" ref="BC370">SUMIFS('N1.3_Project_Listing'!$P$16:$P$829, 'N1.3_Project_Listing'!$E$16:$E$829,'N1.3_Project_Listing'!$E370, 'N1.3_Project_Listing'!$A$16:$A$829,ET_Risk_SC_Summation[[#Headers],[275kV Reactor]])</f>
        <v>0</v>
      </c>
      <c r="BD370" s="176" cm="1">
        <f t="array" ref="BD370">SUMIFS('N1.3_Project_Listing'!$P$16:$P$829, 'N1.3_Project_Listing'!$E$16:$E$829,'N1.3_Project_Listing'!$E370, 'N1.3_Project_Listing'!$A$16:$A$829,ET_Risk_SC_Summation[[#Headers],[275kV Underground Cable]])</f>
        <v>0</v>
      </c>
      <c r="BE370" s="176" cm="1">
        <f t="array" ref="BE370">SUMIFS('N1.3_Project_Listing'!$P$16:$P$829, 'N1.3_Project_Listing'!$E$16:$E$829,'N1.3_Project_Listing'!$E370, 'N1.3_Project_Listing'!$A$16:$A$829,ET_Risk_SC_Summation[[#Headers],[275kV OHL Conductor]])</f>
        <v>0</v>
      </c>
      <c r="BF370" s="176" cm="1">
        <f t="array" ref="BF370">SUMIFS('N1.3_Project_Listing'!$P$16:$P$829, 'N1.3_Project_Listing'!$E$16:$E$829,'N1.3_Project_Listing'!$E370, 'N1.3_Project_Listing'!$A$16:$A$829,ET_Risk_SC_Summation[[#Headers],[275kV OHL Fittings]])</f>
        <v>0</v>
      </c>
      <c r="BG370" s="176" cm="1">
        <f t="array" ref="BG370">SUMIFS('N1.3_Project_Listing'!$P$16:$P$829, 'N1.3_Project_Listing'!$E$16:$E$829,'N1.3_Project_Listing'!$E370, 'N1.3_Project_Listing'!$A$16:$A$829,ET_Risk_SC_Summation[[#Headers],[275kV OHL Tower]])</f>
        <v>0</v>
      </c>
      <c r="BH370" s="176" cm="1">
        <f t="array" ref="BH370">SUMIFS('N1.3_Project_Listing'!$P$16:$P$829, 'N1.3_Project_Listing'!$E$16:$E$829,'N1.3_Project_Listing'!$E370, 'N1.3_Project_Listing'!$A$16:$A$829,ET_Risk_SC_Summation[[#Headers],[400kV Circuit Breaker]])</f>
        <v>0</v>
      </c>
      <c r="BI370" s="176" cm="1">
        <f t="array" ref="BI370">SUMIFS('N1.3_Project_Listing'!$P$16:$P$829, 'N1.3_Project_Listing'!$E$16:$E$829,'N1.3_Project_Listing'!$E370, 'N1.3_Project_Listing'!$A$16:$A$829,ET_Risk_SC_Summation[[#Headers],[400kV Transformer]])</f>
        <v>0</v>
      </c>
      <c r="BJ370" s="176" cm="1">
        <f t="array" ref="BJ370">SUMIFS('N1.3_Project_Listing'!$P$16:$P$829, 'N1.3_Project_Listing'!$E$16:$E$829,'N1.3_Project_Listing'!$E370, 'N1.3_Project_Listing'!$A$16:$A$829,ET_Risk_SC_Summation[[#Headers],[400kV Reactor]])</f>
        <v>0</v>
      </c>
      <c r="BK370" s="176" cm="1">
        <f t="array" ref="BK370">SUMIFS('N1.3_Project_Listing'!$P$16:$P$829, 'N1.3_Project_Listing'!$E$16:$E$829,'N1.3_Project_Listing'!$E370, 'N1.3_Project_Listing'!$A$16:$A$829,ET_Risk_SC_Summation[[#Headers],[400kV Underground Cable]])</f>
        <v>0</v>
      </c>
      <c r="BL370" s="176" cm="1">
        <f t="array" ref="BL370">SUMIFS('N1.3_Project_Listing'!$P$16:$P$829, 'N1.3_Project_Listing'!$E$16:$E$829,'N1.3_Project_Listing'!$E370, 'N1.3_Project_Listing'!$A$16:$A$829,ET_Risk_SC_Summation[[#Headers],[400kV OHL Conductor]])</f>
        <v>0</v>
      </c>
      <c r="BM370" s="176" cm="1">
        <f t="array" ref="BM370">SUMIFS('N1.3_Project_Listing'!$P$16:$P$829, 'N1.3_Project_Listing'!$E$16:$E$829,'N1.3_Project_Listing'!$E370, 'N1.3_Project_Listing'!$A$16:$A$829,ET_Risk_SC_Summation[[#Headers],[400kV OHL Fittings]])</f>
        <v>0</v>
      </c>
      <c r="BN370" s="176" cm="1">
        <f t="array" ref="BN370">SUMIFS('N1.3_Project_Listing'!$P$16:$P$829, 'N1.3_Project_Listing'!$E$16:$E$829,'N1.3_Project_Listing'!$E370, 'N1.3_Project_Listing'!$A$16:$A$829,ET_Risk_SC_Summation[[#Headers],[400kV OHL Tower]])</f>
        <v>0</v>
      </c>
      <c r="BO370" s="177" t="str">
        <f>IF(SUM(ET_Risk_SC_Summation[[#This Row],[132kV Circuit Breaker]:[400kV OHL Tower]])=0, "n/a", INDEX(ET_Risk_SC_Summation[#Headers],1,MATCH(MAX(ET_Risk_SC_Summation[[#This Row],[132kV Circuit Breaker]:[400kV OHL Tower]]),ET_Risk_SC_Summation[[#This Row],[132kV Circuit Breaker]:[400kV OHL Tower]],0)))</f>
        <v>n/a</v>
      </c>
      <c r="BP370" s="177" t="str">
        <f>IFERROR(INDEX('N0.7_Lookup_References'!$G$77:$G$98,MATCH(ET_Risk_SC_Summation[[#This Row],[Mxx Category]],'N0.7_Lookup_References'!$F$77:$F$98,0)),"")</f>
        <v/>
      </c>
    </row>
    <row r="371" spans="1:68" ht="67.5">
      <c r="A371" s="160" t="str">
        <f>IFERROR(INDEX(N1.2_Intervention_Types[NARM Asset Category],MATCH('N1.3_Project_Listing'!$C371,N1.2_Intervention_Types[Intervention Type ID],0),1),"")</f>
        <v>Services</v>
      </c>
      <c r="B371" s="160" t="str">
        <f>IF($D$2="GD",IFERROR(INDEX(N1.2_Intervention_Types[C&amp;V Asset Category (GD)],MATCH('N1.3_Project_Listing'!$C371,N1.2_Intervention_Types[Intervention Type ID],0),1),""),IFERROR(INDEX(N1.2_Intervention_Types[NARM Asset Category],MATCH('N1.3_Project_Listing'!$C371,N1.2_Intervention_Types[Intervention Type ID],0),1),""))</f>
        <v>Services</v>
      </c>
      <c r="C371" s="67">
        <f>IFERROR(INDEX(N1.2_Intervention_Types[Intervention Type ID],MATCH('N1.3_Project_Listing'!$I371,N1.2_Intervention_Types[Intervention Type],0),1),"")</f>
        <v>5</v>
      </c>
      <c r="D371" s="160" t="str">
        <f>IFERROR(INDEX(N1.2_Intervention_Types[Intervention Category],MATCH('N1.3_Project_Listing'!$C371,N1.2_Intervention_Types[Intervention Type ID],0),1),"")</f>
        <v>Replacement</v>
      </c>
      <c r="E371" s="210" t="s">
        <v>850</v>
      </c>
      <c r="F371" s="236" t="s">
        <v>851</v>
      </c>
      <c r="G371" s="236" t="s">
        <v>181</v>
      </c>
      <c r="H371" s="236" t="s">
        <v>300</v>
      </c>
      <c r="I371" s="151" t="s">
        <v>830</v>
      </c>
      <c r="J371" s="139">
        <v>2027</v>
      </c>
      <c r="K371" s="312">
        <v>2.2006902549184595</v>
      </c>
      <c r="L371" s="312">
        <v>2.2006902549184595</v>
      </c>
      <c r="M371" s="312">
        <v>0</v>
      </c>
      <c r="N371" s="343">
        <v>4.7868262102335006E-4</v>
      </c>
      <c r="O371" s="343">
        <v>4.4709293536876292E-4</v>
      </c>
      <c r="P371" s="365">
        <v>4.2668349346293905E-2</v>
      </c>
      <c r="Q371" s="63">
        <f t="shared" si="34"/>
        <v>3.1589685654587142E-5</v>
      </c>
      <c r="R371" s="368">
        <f>IF('N1.3_Project_Listing'!$D371="Replacement",SUM('N1.3_Project_Listing'!$K371:$L371)/2,'N1.3_Project_Listing'!$M371)</f>
        <v>2.2006902549184595</v>
      </c>
      <c r="S371" s="67" t="str">
        <f>IFERROR(INDEX('N0.7_Lookup_References'!$C$13:$C$72,MATCH($A371,'N0.7_Lookup_References'!$B$13:$B$72,0)),"")</f>
        <v>Number of</v>
      </c>
      <c r="T371" s="338" t="str">
        <f t="shared" si="35"/>
        <v/>
      </c>
      <c r="V371" s="392">
        <v>0.22056921093566259</v>
      </c>
      <c r="W371" s="392">
        <v>0</v>
      </c>
      <c r="X371" s="392">
        <v>0</v>
      </c>
      <c r="Y371" s="392">
        <v>0</v>
      </c>
      <c r="Z371" s="392">
        <v>0</v>
      </c>
      <c r="AA371" s="392">
        <v>0</v>
      </c>
      <c r="AB371" s="392">
        <v>0</v>
      </c>
      <c r="AC371" s="392">
        <v>0</v>
      </c>
      <c r="AD371" s="392">
        <v>0</v>
      </c>
      <c r="AE371" s="392">
        <v>1.9801210439827968</v>
      </c>
      <c r="AF371" s="392">
        <v>2.2006902549184595</v>
      </c>
      <c r="AG371" s="392">
        <v>0</v>
      </c>
      <c r="AH371" s="392">
        <v>0</v>
      </c>
      <c r="AI371" s="392">
        <v>0</v>
      </c>
      <c r="AJ371" s="392">
        <v>0</v>
      </c>
      <c r="AK371" s="392">
        <v>0</v>
      </c>
      <c r="AL371" s="392">
        <v>0</v>
      </c>
      <c r="AM371" s="392">
        <v>0</v>
      </c>
      <c r="AN371" s="392">
        <v>0</v>
      </c>
      <c r="AO371" s="392">
        <v>0</v>
      </c>
      <c r="AP371" s="63">
        <f t="shared" si="31"/>
        <v>2.2006902549184595</v>
      </c>
      <c r="AQ371" s="63">
        <f t="shared" si="32"/>
        <v>2.2006902549184595</v>
      </c>
      <c r="AR371" s="63">
        <f t="shared" si="33"/>
        <v>0</v>
      </c>
      <c r="AT371" s="176" cm="1">
        <f t="array" ref="AT371">SUMIFS('N1.3_Project_Listing'!$P$16:$P$829, 'N1.3_Project_Listing'!$E$16:$E$829,'N1.3_Project_Listing'!$E371, 'N1.3_Project_Listing'!$A$16:$A$829,ET_Risk_SC_Summation[[#Headers],[132kV Circuit Breaker]])</f>
        <v>0</v>
      </c>
      <c r="AU371" s="176" cm="1">
        <f t="array" ref="AU371">SUMIFS('N1.3_Project_Listing'!$P$16:$P$829, 'N1.3_Project_Listing'!$E$16:$E$829,'N1.3_Project_Listing'!$E371, 'N1.3_Project_Listing'!$A$16:$A$829,ET_Risk_SC_Summation[[#Headers],[132kV Transformer]])</f>
        <v>0</v>
      </c>
      <c r="AV371" s="176" cm="1">
        <f t="array" ref="AV371">SUMIFS('N1.3_Project_Listing'!$P$16:$P$829, 'N1.3_Project_Listing'!$E$16:$E$829,'N1.3_Project_Listing'!$E371, 'N1.3_Project_Listing'!$A$16:$A$829,ET_Risk_SC_Summation[[#Headers],[132kV Reactor]])</f>
        <v>0</v>
      </c>
      <c r="AW371" s="176" cm="1">
        <f t="array" ref="AW371">SUMIFS('N1.3_Project_Listing'!$P$16:$P$829, 'N1.3_Project_Listing'!$E$16:$E$829,'N1.3_Project_Listing'!$E371, 'N1.3_Project_Listing'!$A$16:$A$829,ET_Risk_SC_Summation[[#Headers],[132kV Underground Cable]])</f>
        <v>0</v>
      </c>
      <c r="AX371" s="176" cm="1">
        <f t="array" ref="AX371">SUMIFS('N1.3_Project_Listing'!$P$16:$P$829, 'N1.3_Project_Listing'!$E$16:$E$829,'N1.3_Project_Listing'!$E371, 'N1.3_Project_Listing'!$A$16:$A$829,ET_Risk_SC_Summation[[#Headers],[132kV OHL Conductor]])</f>
        <v>0</v>
      </c>
      <c r="AY371" s="176" cm="1">
        <f t="array" ref="AY371">SUMIFS('N1.3_Project_Listing'!$P$16:$P$829, 'N1.3_Project_Listing'!$E$16:$E$829,'N1.3_Project_Listing'!$E371, 'N1.3_Project_Listing'!$A$16:$A$829,ET_Risk_SC_Summation[[#Headers],[132kV OHL Fittings]])</f>
        <v>0</v>
      </c>
      <c r="AZ371" s="176" cm="1">
        <f t="array" ref="AZ371">SUMIFS('N1.3_Project_Listing'!$P$16:$P$829, 'N1.3_Project_Listing'!$E$16:$E$829,'N1.3_Project_Listing'!$E371, 'N1.3_Project_Listing'!$A$16:$A$829,ET_Risk_SC_Summation[[#Headers],[132kV OHL Tower]])</f>
        <v>0</v>
      </c>
      <c r="BA371" s="176" cm="1">
        <f t="array" ref="BA371">SUMIFS('N1.3_Project_Listing'!$P$16:$P$829, 'N1.3_Project_Listing'!$E$16:$E$829,'N1.3_Project_Listing'!$E371, 'N1.3_Project_Listing'!$A$16:$A$829,ET_Risk_SC_Summation[[#Headers],[275kV Circuit Breaker]])</f>
        <v>0</v>
      </c>
      <c r="BB371" s="176" cm="1">
        <f t="array" ref="BB371">SUMIFS('N1.3_Project_Listing'!$P$16:$P$829, 'N1.3_Project_Listing'!$E$16:$E$829,'N1.3_Project_Listing'!$E371, 'N1.3_Project_Listing'!$A$16:$A$829,ET_Risk_SC_Summation[[#Headers],[275kV Transformer]])</f>
        <v>0</v>
      </c>
      <c r="BC371" s="176" cm="1">
        <f t="array" ref="BC371">SUMIFS('N1.3_Project_Listing'!$P$16:$P$829, 'N1.3_Project_Listing'!$E$16:$E$829,'N1.3_Project_Listing'!$E371, 'N1.3_Project_Listing'!$A$16:$A$829,ET_Risk_SC_Summation[[#Headers],[275kV Reactor]])</f>
        <v>0</v>
      </c>
      <c r="BD371" s="176" cm="1">
        <f t="array" ref="BD371">SUMIFS('N1.3_Project_Listing'!$P$16:$P$829, 'N1.3_Project_Listing'!$E$16:$E$829,'N1.3_Project_Listing'!$E371, 'N1.3_Project_Listing'!$A$16:$A$829,ET_Risk_SC_Summation[[#Headers],[275kV Underground Cable]])</f>
        <v>0</v>
      </c>
      <c r="BE371" s="176" cm="1">
        <f t="array" ref="BE371">SUMIFS('N1.3_Project_Listing'!$P$16:$P$829, 'N1.3_Project_Listing'!$E$16:$E$829,'N1.3_Project_Listing'!$E371, 'N1.3_Project_Listing'!$A$16:$A$829,ET_Risk_SC_Summation[[#Headers],[275kV OHL Conductor]])</f>
        <v>0</v>
      </c>
      <c r="BF371" s="176" cm="1">
        <f t="array" ref="BF371">SUMIFS('N1.3_Project_Listing'!$P$16:$P$829, 'N1.3_Project_Listing'!$E$16:$E$829,'N1.3_Project_Listing'!$E371, 'N1.3_Project_Listing'!$A$16:$A$829,ET_Risk_SC_Summation[[#Headers],[275kV OHL Fittings]])</f>
        <v>0</v>
      </c>
      <c r="BG371" s="176" cm="1">
        <f t="array" ref="BG371">SUMIFS('N1.3_Project_Listing'!$P$16:$P$829, 'N1.3_Project_Listing'!$E$16:$E$829,'N1.3_Project_Listing'!$E371, 'N1.3_Project_Listing'!$A$16:$A$829,ET_Risk_SC_Summation[[#Headers],[275kV OHL Tower]])</f>
        <v>0</v>
      </c>
      <c r="BH371" s="176" cm="1">
        <f t="array" ref="BH371">SUMIFS('N1.3_Project_Listing'!$P$16:$P$829, 'N1.3_Project_Listing'!$E$16:$E$829,'N1.3_Project_Listing'!$E371, 'N1.3_Project_Listing'!$A$16:$A$829,ET_Risk_SC_Summation[[#Headers],[400kV Circuit Breaker]])</f>
        <v>0</v>
      </c>
      <c r="BI371" s="176" cm="1">
        <f t="array" ref="BI371">SUMIFS('N1.3_Project_Listing'!$P$16:$P$829, 'N1.3_Project_Listing'!$E$16:$E$829,'N1.3_Project_Listing'!$E371, 'N1.3_Project_Listing'!$A$16:$A$829,ET_Risk_SC_Summation[[#Headers],[400kV Transformer]])</f>
        <v>0</v>
      </c>
      <c r="BJ371" s="176" cm="1">
        <f t="array" ref="BJ371">SUMIFS('N1.3_Project_Listing'!$P$16:$P$829, 'N1.3_Project_Listing'!$E$16:$E$829,'N1.3_Project_Listing'!$E371, 'N1.3_Project_Listing'!$A$16:$A$829,ET_Risk_SC_Summation[[#Headers],[400kV Reactor]])</f>
        <v>0</v>
      </c>
      <c r="BK371" s="176" cm="1">
        <f t="array" ref="BK371">SUMIFS('N1.3_Project_Listing'!$P$16:$P$829, 'N1.3_Project_Listing'!$E$16:$E$829,'N1.3_Project_Listing'!$E371, 'N1.3_Project_Listing'!$A$16:$A$829,ET_Risk_SC_Summation[[#Headers],[400kV Underground Cable]])</f>
        <v>0</v>
      </c>
      <c r="BL371" s="176" cm="1">
        <f t="array" ref="BL371">SUMIFS('N1.3_Project_Listing'!$P$16:$P$829, 'N1.3_Project_Listing'!$E$16:$E$829,'N1.3_Project_Listing'!$E371, 'N1.3_Project_Listing'!$A$16:$A$829,ET_Risk_SC_Summation[[#Headers],[400kV OHL Conductor]])</f>
        <v>0</v>
      </c>
      <c r="BM371" s="176" cm="1">
        <f t="array" ref="BM371">SUMIFS('N1.3_Project_Listing'!$P$16:$P$829, 'N1.3_Project_Listing'!$E$16:$E$829,'N1.3_Project_Listing'!$E371, 'N1.3_Project_Listing'!$A$16:$A$829,ET_Risk_SC_Summation[[#Headers],[400kV OHL Fittings]])</f>
        <v>0</v>
      </c>
      <c r="BN371" s="176" cm="1">
        <f t="array" ref="BN371">SUMIFS('N1.3_Project_Listing'!$P$16:$P$829, 'N1.3_Project_Listing'!$E$16:$E$829,'N1.3_Project_Listing'!$E371, 'N1.3_Project_Listing'!$A$16:$A$829,ET_Risk_SC_Summation[[#Headers],[400kV OHL Tower]])</f>
        <v>0</v>
      </c>
      <c r="BO371" s="177" t="str">
        <f>IF(SUM(ET_Risk_SC_Summation[[#This Row],[132kV Circuit Breaker]:[400kV OHL Tower]])=0, "n/a", INDEX(ET_Risk_SC_Summation[#Headers],1,MATCH(MAX(ET_Risk_SC_Summation[[#This Row],[132kV Circuit Breaker]:[400kV OHL Tower]]),ET_Risk_SC_Summation[[#This Row],[132kV Circuit Breaker]:[400kV OHL Tower]],0)))</f>
        <v>n/a</v>
      </c>
      <c r="BP371" s="177" t="str">
        <f>IFERROR(INDEX('N0.7_Lookup_References'!$G$77:$G$98,MATCH(ET_Risk_SC_Summation[[#This Row],[Mxx Category]],'N0.7_Lookup_References'!$F$77:$F$98,0)),"")</f>
        <v/>
      </c>
    </row>
    <row r="372" spans="1:68" ht="67.5">
      <c r="A372" s="160" t="str">
        <f>IFERROR(INDEX(N1.2_Intervention_Types[NARM Asset Category],MATCH('N1.3_Project_Listing'!$C372,N1.2_Intervention_Types[Intervention Type ID],0),1),"")</f>
        <v>Services</v>
      </c>
      <c r="B372" s="160" t="str">
        <f>IF($D$2="GD",IFERROR(INDEX(N1.2_Intervention_Types[C&amp;V Asset Category (GD)],MATCH('N1.3_Project_Listing'!$C372,N1.2_Intervention_Types[Intervention Type ID],0),1),""),IFERROR(INDEX(N1.2_Intervention_Types[NARM Asset Category],MATCH('N1.3_Project_Listing'!$C372,N1.2_Intervention_Types[Intervention Type ID],0),1),""))</f>
        <v>Services</v>
      </c>
      <c r="C372" s="67">
        <f>IFERROR(INDEX(N1.2_Intervention_Types[Intervention Type ID],MATCH('N1.3_Project_Listing'!$I372,N1.2_Intervention_Types[Intervention Type],0),1),"")</f>
        <v>5</v>
      </c>
      <c r="D372" s="160" t="str">
        <f>IFERROR(INDEX(N1.2_Intervention_Types[Intervention Category],MATCH('N1.3_Project_Listing'!$C372,N1.2_Intervention_Types[Intervention Type ID],0),1),"")</f>
        <v>Replacement</v>
      </c>
      <c r="E372" s="210" t="s">
        <v>850</v>
      </c>
      <c r="F372" s="236" t="s">
        <v>851</v>
      </c>
      <c r="G372" s="236" t="s">
        <v>181</v>
      </c>
      <c r="H372" s="236" t="s">
        <v>300</v>
      </c>
      <c r="I372" s="151" t="s">
        <v>830</v>
      </c>
      <c r="J372" s="139">
        <v>2028</v>
      </c>
      <c r="K372" s="312">
        <v>2.2006902549184595</v>
      </c>
      <c r="L372" s="312">
        <v>2.2006902549184595</v>
      </c>
      <c r="M372" s="312">
        <v>0</v>
      </c>
      <c r="N372" s="343">
        <v>4.7868262102335006E-4</v>
      </c>
      <c r="O372" s="343">
        <v>4.4709293536876292E-4</v>
      </c>
      <c r="P372" s="365">
        <v>4.2668349346293905E-2</v>
      </c>
      <c r="Q372" s="63">
        <f t="shared" si="34"/>
        <v>3.1589685654587142E-5</v>
      </c>
      <c r="R372" s="368">
        <f>IF('N1.3_Project_Listing'!$D372="Replacement",SUM('N1.3_Project_Listing'!$K372:$L372)/2,'N1.3_Project_Listing'!$M372)</f>
        <v>2.2006902549184595</v>
      </c>
      <c r="S372" s="67" t="str">
        <f>IFERROR(INDEX('N0.7_Lookup_References'!$C$13:$C$72,MATCH($A372,'N0.7_Lookup_References'!$B$13:$B$72,0)),"")</f>
        <v>Number of</v>
      </c>
      <c r="T372" s="338" t="str">
        <f t="shared" si="35"/>
        <v/>
      </c>
      <c r="V372" s="392">
        <v>0.22056921093566259</v>
      </c>
      <c r="W372" s="392">
        <v>0</v>
      </c>
      <c r="X372" s="392">
        <v>0</v>
      </c>
      <c r="Y372" s="392">
        <v>0</v>
      </c>
      <c r="Z372" s="392">
        <v>0</v>
      </c>
      <c r="AA372" s="392">
        <v>0</v>
      </c>
      <c r="AB372" s="392">
        <v>0</v>
      </c>
      <c r="AC372" s="392">
        <v>0</v>
      </c>
      <c r="AD372" s="392">
        <v>0</v>
      </c>
      <c r="AE372" s="392">
        <v>1.9801210439827968</v>
      </c>
      <c r="AF372" s="392">
        <v>2.2006902549184595</v>
      </c>
      <c r="AG372" s="392">
        <v>0</v>
      </c>
      <c r="AH372" s="392">
        <v>0</v>
      </c>
      <c r="AI372" s="392">
        <v>0</v>
      </c>
      <c r="AJ372" s="392">
        <v>0</v>
      </c>
      <c r="AK372" s="392">
        <v>0</v>
      </c>
      <c r="AL372" s="392">
        <v>0</v>
      </c>
      <c r="AM372" s="392">
        <v>0</v>
      </c>
      <c r="AN372" s="392">
        <v>0</v>
      </c>
      <c r="AO372" s="392">
        <v>0</v>
      </c>
      <c r="AP372" s="63">
        <f t="shared" si="31"/>
        <v>2.2006902549184595</v>
      </c>
      <c r="AQ372" s="63">
        <f t="shared" si="32"/>
        <v>2.2006902549184595</v>
      </c>
      <c r="AR372" s="63">
        <f t="shared" si="33"/>
        <v>0</v>
      </c>
      <c r="AT372" s="176" cm="1">
        <f t="array" ref="AT372">SUMIFS('N1.3_Project_Listing'!$P$16:$P$829, 'N1.3_Project_Listing'!$E$16:$E$829,'N1.3_Project_Listing'!$E372, 'N1.3_Project_Listing'!$A$16:$A$829,ET_Risk_SC_Summation[[#Headers],[132kV Circuit Breaker]])</f>
        <v>0</v>
      </c>
      <c r="AU372" s="176" cm="1">
        <f t="array" ref="AU372">SUMIFS('N1.3_Project_Listing'!$P$16:$P$829, 'N1.3_Project_Listing'!$E$16:$E$829,'N1.3_Project_Listing'!$E372, 'N1.3_Project_Listing'!$A$16:$A$829,ET_Risk_SC_Summation[[#Headers],[132kV Transformer]])</f>
        <v>0</v>
      </c>
      <c r="AV372" s="176" cm="1">
        <f t="array" ref="AV372">SUMIFS('N1.3_Project_Listing'!$P$16:$P$829, 'N1.3_Project_Listing'!$E$16:$E$829,'N1.3_Project_Listing'!$E372, 'N1.3_Project_Listing'!$A$16:$A$829,ET_Risk_SC_Summation[[#Headers],[132kV Reactor]])</f>
        <v>0</v>
      </c>
      <c r="AW372" s="176" cm="1">
        <f t="array" ref="AW372">SUMIFS('N1.3_Project_Listing'!$P$16:$P$829, 'N1.3_Project_Listing'!$E$16:$E$829,'N1.3_Project_Listing'!$E372, 'N1.3_Project_Listing'!$A$16:$A$829,ET_Risk_SC_Summation[[#Headers],[132kV Underground Cable]])</f>
        <v>0</v>
      </c>
      <c r="AX372" s="176" cm="1">
        <f t="array" ref="AX372">SUMIFS('N1.3_Project_Listing'!$P$16:$P$829, 'N1.3_Project_Listing'!$E$16:$E$829,'N1.3_Project_Listing'!$E372, 'N1.3_Project_Listing'!$A$16:$A$829,ET_Risk_SC_Summation[[#Headers],[132kV OHL Conductor]])</f>
        <v>0</v>
      </c>
      <c r="AY372" s="176" cm="1">
        <f t="array" ref="AY372">SUMIFS('N1.3_Project_Listing'!$P$16:$P$829, 'N1.3_Project_Listing'!$E$16:$E$829,'N1.3_Project_Listing'!$E372, 'N1.3_Project_Listing'!$A$16:$A$829,ET_Risk_SC_Summation[[#Headers],[132kV OHL Fittings]])</f>
        <v>0</v>
      </c>
      <c r="AZ372" s="176" cm="1">
        <f t="array" ref="AZ372">SUMIFS('N1.3_Project_Listing'!$P$16:$P$829, 'N1.3_Project_Listing'!$E$16:$E$829,'N1.3_Project_Listing'!$E372, 'N1.3_Project_Listing'!$A$16:$A$829,ET_Risk_SC_Summation[[#Headers],[132kV OHL Tower]])</f>
        <v>0</v>
      </c>
      <c r="BA372" s="176" cm="1">
        <f t="array" ref="BA372">SUMIFS('N1.3_Project_Listing'!$P$16:$P$829, 'N1.3_Project_Listing'!$E$16:$E$829,'N1.3_Project_Listing'!$E372, 'N1.3_Project_Listing'!$A$16:$A$829,ET_Risk_SC_Summation[[#Headers],[275kV Circuit Breaker]])</f>
        <v>0</v>
      </c>
      <c r="BB372" s="176" cm="1">
        <f t="array" ref="BB372">SUMIFS('N1.3_Project_Listing'!$P$16:$P$829, 'N1.3_Project_Listing'!$E$16:$E$829,'N1.3_Project_Listing'!$E372, 'N1.3_Project_Listing'!$A$16:$A$829,ET_Risk_SC_Summation[[#Headers],[275kV Transformer]])</f>
        <v>0</v>
      </c>
      <c r="BC372" s="176" cm="1">
        <f t="array" ref="BC372">SUMIFS('N1.3_Project_Listing'!$P$16:$P$829, 'N1.3_Project_Listing'!$E$16:$E$829,'N1.3_Project_Listing'!$E372, 'N1.3_Project_Listing'!$A$16:$A$829,ET_Risk_SC_Summation[[#Headers],[275kV Reactor]])</f>
        <v>0</v>
      </c>
      <c r="BD372" s="176" cm="1">
        <f t="array" ref="BD372">SUMIFS('N1.3_Project_Listing'!$P$16:$P$829, 'N1.3_Project_Listing'!$E$16:$E$829,'N1.3_Project_Listing'!$E372, 'N1.3_Project_Listing'!$A$16:$A$829,ET_Risk_SC_Summation[[#Headers],[275kV Underground Cable]])</f>
        <v>0</v>
      </c>
      <c r="BE372" s="176" cm="1">
        <f t="array" ref="BE372">SUMIFS('N1.3_Project_Listing'!$P$16:$P$829, 'N1.3_Project_Listing'!$E$16:$E$829,'N1.3_Project_Listing'!$E372, 'N1.3_Project_Listing'!$A$16:$A$829,ET_Risk_SC_Summation[[#Headers],[275kV OHL Conductor]])</f>
        <v>0</v>
      </c>
      <c r="BF372" s="176" cm="1">
        <f t="array" ref="BF372">SUMIFS('N1.3_Project_Listing'!$P$16:$P$829, 'N1.3_Project_Listing'!$E$16:$E$829,'N1.3_Project_Listing'!$E372, 'N1.3_Project_Listing'!$A$16:$A$829,ET_Risk_SC_Summation[[#Headers],[275kV OHL Fittings]])</f>
        <v>0</v>
      </c>
      <c r="BG372" s="176" cm="1">
        <f t="array" ref="BG372">SUMIFS('N1.3_Project_Listing'!$P$16:$P$829, 'N1.3_Project_Listing'!$E$16:$E$829,'N1.3_Project_Listing'!$E372, 'N1.3_Project_Listing'!$A$16:$A$829,ET_Risk_SC_Summation[[#Headers],[275kV OHL Tower]])</f>
        <v>0</v>
      </c>
      <c r="BH372" s="176" cm="1">
        <f t="array" ref="BH372">SUMIFS('N1.3_Project_Listing'!$P$16:$P$829, 'N1.3_Project_Listing'!$E$16:$E$829,'N1.3_Project_Listing'!$E372, 'N1.3_Project_Listing'!$A$16:$A$829,ET_Risk_SC_Summation[[#Headers],[400kV Circuit Breaker]])</f>
        <v>0</v>
      </c>
      <c r="BI372" s="176" cm="1">
        <f t="array" ref="BI372">SUMIFS('N1.3_Project_Listing'!$P$16:$P$829, 'N1.3_Project_Listing'!$E$16:$E$829,'N1.3_Project_Listing'!$E372, 'N1.3_Project_Listing'!$A$16:$A$829,ET_Risk_SC_Summation[[#Headers],[400kV Transformer]])</f>
        <v>0</v>
      </c>
      <c r="BJ372" s="176" cm="1">
        <f t="array" ref="BJ372">SUMIFS('N1.3_Project_Listing'!$P$16:$P$829, 'N1.3_Project_Listing'!$E$16:$E$829,'N1.3_Project_Listing'!$E372, 'N1.3_Project_Listing'!$A$16:$A$829,ET_Risk_SC_Summation[[#Headers],[400kV Reactor]])</f>
        <v>0</v>
      </c>
      <c r="BK372" s="176" cm="1">
        <f t="array" ref="BK372">SUMIFS('N1.3_Project_Listing'!$P$16:$P$829, 'N1.3_Project_Listing'!$E$16:$E$829,'N1.3_Project_Listing'!$E372, 'N1.3_Project_Listing'!$A$16:$A$829,ET_Risk_SC_Summation[[#Headers],[400kV Underground Cable]])</f>
        <v>0</v>
      </c>
      <c r="BL372" s="176" cm="1">
        <f t="array" ref="BL372">SUMIFS('N1.3_Project_Listing'!$P$16:$P$829, 'N1.3_Project_Listing'!$E$16:$E$829,'N1.3_Project_Listing'!$E372, 'N1.3_Project_Listing'!$A$16:$A$829,ET_Risk_SC_Summation[[#Headers],[400kV OHL Conductor]])</f>
        <v>0</v>
      </c>
      <c r="BM372" s="176" cm="1">
        <f t="array" ref="BM372">SUMIFS('N1.3_Project_Listing'!$P$16:$P$829, 'N1.3_Project_Listing'!$E$16:$E$829,'N1.3_Project_Listing'!$E372, 'N1.3_Project_Listing'!$A$16:$A$829,ET_Risk_SC_Summation[[#Headers],[400kV OHL Fittings]])</f>
        <v>0</v>
      </c>
      <c r="BN372" s="176" cm="1">
        <f t="array" ref="BN372">SUMIFS('N1.3_Project_Listing'!$P$16:$P$829, 'N1.3_Project_Listing'!$E$16:$E$829,'N1.3_Project_Listing'!$E372, 'N1.3_Project_Listing'!$A$16:$A$829,ET_Risk_SC_Summation[[#Headers],[400kV OHL Tower]])</f>
        <v>0</v>
      </c>
      <c r="BO372" s="177" t="str">
        <f>IF(SUM(ET_Risk_SC_Summation[[#This Row],[132kV Circuit Breaker]:[400kV OHL Tower]])=0, "n/a", INDEX(ET_Risk_SC_Summation[#Headers],1,MATCH(MAX(ET_Risk_SC_Summation[[#This Row],[132kV Circuit Breaker]:[400kV OHL Tower]]),ET_Risk_SC_Summation[[#This Row],[132kV Circuit Breaker]:[400kV OHL Tower]],0)))</f>
        <v>n/a</v>
      </c>
      <c r="BP372" s="177" t="str">
        <f>IFERROR(INDEX('N0.7_Lookup_References'!$G$77:$G$98,MATCH(ET_Risk_SC_Summation[[#This Row],[Mxx Category]],'N0.7_Lookup_References'!$F$77:$F$98,0)),"")</f>
        <v/>
      </c>
    </row>
    <row r="373" spans="1:68" ht="67.5">
      <c r="A373" s="160" t="str">
        <f>IFERROR(INDEX(N1.2_Intervention_Types[NARM Asset Category],MATCH('N1.3_Project_Listing'!$C373,N1.2_Intervention_Types[Intervention Type ID],0),1),"")</f>
        <v>Services</v>
      </c>
      <c r="B373" s="160" t="str">
        <f>IF($D$2="GD",IFERROR(INDEX(N1.2_Intervention_Types[C&amp;V Asset Category (GD)],MATCH('N1.3_Project_Listing'!$C373,N1.2_Intervention_Types[Intervention Type ID],0),1),""),IFERROR(INDEX(N1.2_Intervention_Types[NARM Asset Category],MATCH('N1.3_Project_Listing'!$C373,N1.2_Intervention_Types[Intervention Type ID],0),1),""))</f>
        <v>Services</v>
      </c>
      <c r="C373" s="67">
        <f>IFERROR(INDEX(N1.2_Intervention_Types[Intervention Type ID],MATCH('N1.3_Project_Listing'!$I373,N1.2_Intervention_Types[Intervention Type],0),1),"")</f>
        <v>5</v>
      </c>
      <c r="D373" s="160" t="str">
        <f>IFERROR(INDEX(N1.2_Intervention_Types[Intervention Category],MATCH('N1.3_Project_Listing'!$C373,N1.2_Intervention_Types[Intervention Type ID],0),1),"")</f>
        <v>Replacement</v>
      </c>
      <c r="E373" s="210" t="s">
        <v>850</v>
      </c>
      <c r="F373" s="236" t="s">
        <v>851</v>
      </c>
      <c r="G373" s="236" t="s">
        <v>181</v>
      </c>
      <c r="H373" s="236" t="s">
        <v>300</v>
      </c>
      <c r="I373" s="151" t="s">
        <v>830</v>
      </c>
      <c r="J373" s="139">
        <v>2029</v>
      </c>
      <c r="K373" s="312">
        <v>2.2006902549184595</v>
      </c>
      <c r="L373" s="312">
        <v>2.2006902549184595</v>
      </c>
      <c r="M373" s="312">
        <v>0</v>
      </c>
      <c r="N373" s="343">
        <v>4.7868262102335006E-4</v>
      </c>
      <c r="O373" s="343">
        <v>4.4709293536876292E-4</v>
      </c>
      <c r="P373" s="365">
        <v>4.2668349346293905E-2</v>
      </c>
      <c r="Q373" s="63">
        <f t="shared" si="34"/>
        <v>3.1589685654587142E-5</v>
      </c>
      <c r="R373" s="368">
        <f>IF('N1.3_Project_Listing'!$D373="Replacement",SUM('N1.3_Project_Listing'!$K373:$L373)/2,'N1.3_Project_Listing'!$M373)</f>
        <v>2.2006902549184595</v>
      </c>
      <c r="S373" s="67" t="str">
        <f>IFERROR(INDEX('N0.7_Lookup_References'!$C$13:$C$72,MATCH($A373,'N0.7_Lookup_References'!$B$13:$B$72,0)),"")</f>
        <v>Number of</v>
      </c>
      <c r="T373" s="338" t="str">
        <f t="shared" si="35"/>
        <v/>
      </c>
      <c r="V373" s="392">
        <v>0.22056921093566259</v>
      </c>
      <c r="W373" s="392">
        <v>0</v>
      </c>
      <c r="X373" s="392">
        <v>0</v>
      </c>
      <c r="Y373" s="392">
        <v>0</v>
      </c>
      <c r="Z373" s="392">
        <v>0</v>
      </c>
      <c r="AA373" s="392">
        <v>0</v>
      </c>
      <c r="AB373" s="392">
        <v>0</v>
      </c>
      <c r="AC373" s="392">
        <v>0</v>
      </c>
      <c r="AD373" s="392">
        <v>0</v>
      </c>
      <c r="AE373" s="392">
        <v>1.9801210439827968</v>
      </c>
      <c r="AF373" s="392">
        <v>2.2006902549184595</v>
      </c>
      <c r="AG373" s="392">
        <v>0</v>
      </c>
      <c r="AH373" s="392">
        <v>0</v>
      </c>
      <c r="AI373" s="392">
        <v>0</v>
      </c>
      <c r="AJ373" s="392">
        <v>0</v>
      </c>
      <c r="AK373" s="392">
        <v>0</v>
      </c>
      <c r="AL373" s="392">
        <v>0</v>
      </c>
      <c r="AM373" s="392">
        <v>0</v>
      </c>
      <c r="AN373" s="392">
        <v>0</v>
      </c>
      <c r="AO373" s="392">
        <v>0</v>
      </c>
      <c r="AP373" s="63">
        <f t="shared" si="31"/>
        <v>2.2006902549184595</v>
      </c>
      <c r="AQ373" s="63">
        <f t="shared" si="32"/>
        <v>2.2006902549184595</v>
      </c>
      <c r="AR373" s="63">
        <f t="shared" si="33"/>
        <v>0</v>
      </c>
      <c r="AT373" s="176" cm="1">
        <f t="array" ref="AT373">SUMIFS('N1.3_Project_Listing'!$P$16:$P$829, 'N1.3_Project_Listing'!$E$16:$E$829,'N1.3_Project_Listing'!$E373, 'N1.3_Project_Listing'!$A$16:$A$829,ET_Risk_SC_Summation[[#Headers],[132kV Circuit Breaker]])</f>
        <v>0</v>
      </c>
      <c r="AU373" s="176" cm="1">
        <f t="array" ref="AU373">SUMIFS('N1.3_Project_Listing'!$P$16:$P$829, 'N1.3_Project_Listing'!$E$16:$E$829,'N1.3_Project_Listing'!$E373, 'N1.3_Project_Listing'!$A$16:$A$829,ET_Risk_SC_Summation[[#Headers],[132kV Transformer]])</f>
        <v>0</v>
      </c>
      <c r="AV373" s="176" cm="1">
        <f t="array" ref="AV373">SUMIFS('N1.3_Project_Listing'!$P$16:$P$829, 'N1.3_Project_Listing'!$E$16:$E$829,'N1.3_Project_Listing'!$E373, 'N1.3_Project_Listing'!$A$16:$A$829,ET_Risk_SC_Summation[[#Headers],[132kV Reactor]])</f>
        <v>0</v>
      </c>
      <c r="AW373" s="176" cm="1">
        <f t="array" ref="AW373">SUMIFS('N1.3_Project_Listing'!$P$16:$P$829, 'N1.3_Project_Listing'!$E$16:$E$829,'N1.3_Project_Listing'!$E373, 'N1.3_Project_Listing'!$A$16:$A$829,ET_Risk_SC_Summation[[#Headers],[132kV Underground Cable]])</f>
        <v>0</v>
      </c>
      <c r="AX373" s="176" cm="1">
        <f t="array" ref="AX373">SUMIFS('N1.3_Project_Listing'!$P$16:$P$829, 'N1.3_Project_Listing'!$E$16:$E$829,'N1.3_Project_Listing'!$E373, 'N1.3_Project_Listing'!$A$16:$A$829,ET_Risk_SC_Summation[[#Headers],[132kV OHL Conductor]])</f>
        <v>0</v>
      </c>
      <c r="AY373" s="176" cm="1">
        <f t="array" ref="AY373">SUMIFS('N1.3_Project_Listing'!$P$16:$P$829, 'N1.3_Project_Listing'!$E$16:$E$829,'N1.3_Project_Listing'!$E373, 'N1.3_Project_Listing'!$A$16:$A$829,ET_Risk_SC_Summation[[#Headers],[132kV OHL Fittings]])</f>
        <v>0</v>
      </c>
      <c r="AZ373" s="176" cm="1">
        <f t="array" ref="AZ373">SUMIFS('N1.3_Project_Listing'!$P$16:$P$829, 'N1.3_Project_Listing'!$E$16:$E$829,'N1.3_Project_Listing'!$E373, 'N1.3_Project_Listing'!$A$16:$A$829,ET_Risk_SC_Summation[[#Headers],[132kV OHL Tower]])</f>
        <v>0</v>
      </c>
      <c r="BA373" s="176" cm="1">
        <f t="array" ref="BA373">SUMIFS('N1.3_Project_Listing'!$P$16:$P$829, 'N1.3_Project_Listing'!$E$16:$E$829,'N1.3_Project_Listing'!$E373, 'N1.3_Project_Listing'!$A$16:$A$829,ET_Risk_SC_Summation[[#Headers],[275kV Circuit Breaker]])</f>
        <v>0</v>
      </c>
      <c r="BB373" s="176" cm="1">
        <f t="array" ref="BB373">SUMIFS('N1.3_Project_Listing'!$P$16:$P$829, 'N1.3_Project_Listing'!$E$16:$E$829,'N1.3_Project_Listing'!$E373, 'N1.3_Project_Listing'!$A$16:$A$829,ET_Risk_SC_Summation[[#Headers],[275kV Transformer]])</f>
        <v>0</v>
      </c>
      <c r="BC373" s="176" cm="1">
        <f t="array" ref="BC373">SUMIFS('N1.3_Project_Listing'!$P$16:$P$829, 'N1.3_Project_Listing'!$E$16:$E$829,'N1.3_Project_Listing'!$E373, 'N1.3_Project_Listing'!$A$16:$A$829,ET_Risk_SC_Summation[[#Headers],[275kV Reactor]])</f>
        <v>0</v>
      </c>
      <c r="BD373" s="176" cm="1">
        <f t="array" ref="BD373">SUMIFS('N1.3_Project_Listing'!$P$16:$P$829, 'N1.3_Project_Listing'!$E$16:$E$829,'N1.3_Project_Listing'!$E373, 'N1.3_Project_Listing'!$A$16:$A$829,ET_Risk_SC_Summation[[#Headers],[275kV Underground Cable]])</f>
        <v>0</v>
      </c>
      <c r="BE373" s="176" cm="1">
        <f t="array" ref="BE373">SUMIFS('N1.3_Project_Listing'!$P$16:$P$829, 'N1.3_Project_Listing'!$E$16:$E$829,'N1.3_Project_Listing'!$E373, 'N1.3_Project_Listing'!$A$16:$A$829,ET_Risk_SC_Summation[[#Headers],[275kV OHL Conductor]])</f>
        <v>0</v>
      </c>
      <c r="BF373" s="176" cm="1">
        <f t="array" ref="BF373">SUMIFS('N1.3_Project_Listing'!$P$16:$P$829, 'N1.3_Project_Listing'!$E$16:$E$829,'N1.3_Project_Listing'!$E373, 'N1.3_Project_Listing'!$A$16:$A$829,ET_Risk_SC_Summation[[#Headers],[275kV OHL Fittings]])</f>
        <v>0</v>
      </c>
      <c r="BG373" s="176" cm="1">
        <f t="array" ref="BG373">SUMIFS('N1.3_Project_Listing'!$P$16:$P$829, 'N1.3_Project_Listing'!$E$16:$E$829,'N1.3_Project_Listing'!$E373, 'N1.3_Project_Listing'!$A$16:$A$829,ET_Risk_SC_Summation[[#Headers],[275kV OHL Tower]])</f>
        <v>0</v>
      </c>
      <c r="BH373" s="176" cm="1">
        <f t="array" ref="BH373">SUMIFS('N1.3_Project_Listing'!$P$16:$P$829, 'N1.3_Project_Listing'!$E$16:$E$829,'N1.3_Project_Listing'!$E373, 'N1.3_Project_Listing'!$A$16:$A$829,ET_Risk_SC_Summation[[#Headers],[400kV Circuit Breaker]])</f>
        <v>0</v>
      </c>
      <c r="BI373" s="176" cm="1">
        <f t="array" ref="BI373">SUMIFS('N1.3_Project_Listing'!$P$16:$P$829, 'N1.3_Project_Listing'!$E$16:$E$829,'N1.3_Project_Listing'!$E373, 'N1.3_Project_Listing'!$A$16:$A$829,ET_Risk_SC_Summation[[#Headers],[400kV Transformer]])</f>
        <v>0</v>
      </c>
      <c r="BJ373" s="176" cm="1">
        <f t="array" ref="BJ373">SUMIFS('N1.3_Project_Listing'!$P$16:$P$829, 'N1.3_Project_Listing'!$E$16:$E$829,'N1.3_Project_Listing'!$E373, 'N1.3_Project_Listing'!$A$16:$A$829,ET_Risk_SC_Summation[[#Headers],[400kV Reactor]])</f>
        <v>0</v>
      </c>
      <c r="BK373" s="176" cm="1">
        <f t="array" ref="BK373">SUMIFS('N1.3_Project_Listing'!$P$16:$P$829, 'N1.3_Project_Listing'!$E$16:$E$829,'N1.3_Project_Listing'!$E373, 'N1.3_Project_Listing'!$A$16:$A$829,ET_Risk_SC_Summation[[#Headers],[400kV Underground Cable]])</f>
        <v>0</v>
      </c>
      <c r="BL373" s="176" cm="1">
        <f t="array" ref="BL373">SUMIFS('N1.3_Project_Listing'!$P$16:$P$829, 'N1.3_Project_Listing'!$E$16:$E$829,'N1.3_Project_Listing'!$E373, 'N1.3_Project_Listing'!$A$16:$A$829,ET_Risk_SC_Summation[[#Headers],[400kV OHL Conductor]])</f>
        <v>0</v>
      </c>
      <c r="BM373" s="176" cm="1">
        <f t="array" ref="BM373">SUMIFS('N1.3_Project_Listing'!$P$16:$P$829, 'N1.3_Project_Listing'!$E$16:$E$829,'N1.3_Project_Listing'!$E373, 'N1.3_Project_Listing'!$A$16:$A$829,ET_Risk_SC_Summation[[#Headers],[400kV OHL Fittings]])</f>
        <v>0</v>
      </c>
      <c r="BN373" s="176" cm="1">
        <f t="array" ref="BN373">SUMIFS('N1.3_Project_Listing'!$P$16:$P$829, 'N1.3_Project_Listing'!$E$16:$E$829,'N1.3_Project_Listing'!$E373, 'N1.3_Project_Listing'!$A$16:$A$829,ET_Risk_SC_Summation[[#Headers],[400kV OHL Tower]])</f>
        <v>0</v>
      </c>
      <c r="BO373" s="177" t="str">
        <f>IF(SUM(ET_Risk_SC_Summation[[#This Row],[132kV Circuit Breaker]:[400kV OHL Tower]])=0, "n/a", INDEX(ET_Risk_SC_Summation[#Headers],1,MATCH(MAX(ET_Risk_SC_Summation[[#This Row],[132kV Circuit Breaker]:[400kV OHL Tower]]),ET_Risk_SC_Summation[[#This Row],[132kV Circuit Breaker]:[400kV OHL Tower]],0)))</f>
        <v>n/a</v>
      </c>
      <c r="BP373" s="177" t="str">
        <f>IFERROR(INDEX('N0.7_Lookup_References'!$G$77:$G$98,MATCH(ET_Risk_SC_Summation[[#This Row],[Mxx Category]],'N0.7_Lookup_References'!$F$77:$F$98,0)),"")</f>
        <v/>
      </c>
    </row>
    <row r="374" spans="1:68" ht="67.5">
      <c r="A374" s="160" t="str">
        <f>IFERROR(INDEX(N1.2_Intervention_Types[NARM Asset Category],MATCH('N1.3_Project_Listing'!$C374,N1.2_Intervention_Types[Intervention Type ID],0),1),"")</f>
        <v>Services</v>
      </c>
      <c r="B374" s="160" t="str">
        <f>IF($D$2="GD",IFERROR(INDEX(N1.2_Intervention_Types[C&amp;V Asset Category (GD)],MATCH('N1.3_Project_Listing'!$C374,N1.2_Intervention_Types[Intervention Type ID],0),1),""),IFERROR(INDEX(N1.2_Intervention_Types[NARM Asset Category],MATCH('N1.3_Project_Listing'!$C374,N1.2_Intervention_Types[Intervention Type ID],0),1),""))</f>
        <v>Services</v>
      </c>
      <c r="C374" s="67">
        <f>IFERROR(INDEX(N1.2_Intervention_Types[Intervention Type ID],MATCH('N1.3_Project_Listing'!$I374,N1.2_Intervention_Types[Intervention Type],0),1),"")</f>
        <v>5</v>
      </c>
      <c r="D374" s="160" t="str">
        <f>IFERROR(INDEX(N1.2_Intervention_Types[Intervention Category],MATCH('N1.3_Project_Listing'!$C374,N1.2_Intervention_Types[Intervention Type ID],0),1),"")</f>
        <v>Replacement</v>
      </c>
      <c r="E374" s="210" t="s">
        <v>850</v>
      </c>
      <c r="F374" s="236" t="s">
        <v>851</v>
      </c>
      <c r="G374" s="236" t="s">
        <v>181</v>
      </c>
      <c r="H374" s="236" t="s">
        <v>300</v>
      </c>
      <c r="I374" s="151" t="s">
        <v>830</v>
      </c>
      <c r="J374" s="139">
        <v>2030</v>
      </c>
      <c r="K374" s="312">
        <v>2.2006902549184595</v>
      </c>
      <c r="L374" s="312">
        <v>2.2006902549184595</v>
      </c>
      <c r="M374" s="312">
        <v>0</v>
      </c>
      <c r="N374" s="343">
        <v>4.7868262102335006E-4</v>
      </c>
      <c r="O374" s="343">
        <v>4.4709293536876292E-4</v>
      </c>
      <c r="P374" s="365">
        <v>4.2668349346293905E-2</v>
      </c>
      <c r="Q374" s="63">
        <f t="shared" si="34"/>
        <v>3.1589685654587142E-5</v>
      </c>
      <c r="R374" s="368">
        <f>IF('N1.3_Project_Listing'!$D374="Replacement",SUM('N1.3_Project_Listing'!$K374:$L374)/2,'N1.3_Project_Listing'!$M374)</f>
        <v>2.2006902549184595</v>
      </c>
      <c r="S374" s="67" t="str">
        <f>IFERROR(INDEX('N0.7_Lookup_References'!$C$13:$C$72,MATCH($A374,'N0.7_Lookup_References'!$B$13:$B$72,0)),"")</f>
        <v>Number of</v>
      </c>
      <c r="T374" s="338" t="str">
        <f t="shared" si="35"/>
        <v/>
      </c>
      <c r="V374" s="392">
        <v>0.22056921093566259</v>
      </c>
      <c r="W374" s="392">
        <v>0</v>
      </c>
      <c r="X374" s="392">
        <v>0</v>
      </c>
      <c r="Y374" s="392">
        <v>0</v>
      </c>
      <c r="Z374" s="392">
        <v>0</v>
      </c>
      <c r="AA374" s="392">
        <v>0</v>
      </c>
      <c r="AB374" s="392">
        <v>0</v>
      </c>
      <c r="AC374" s="392">
        <v>0</v>
      </c>
      <c r="AD374" s="392">
        <v>0</v>
      </c>
      <c r="AE374" s="392">
        <v>1.9801210439827968</v>
      </c>
      <c r="AF374" s="392">
        <v>2.2006902549184595</v>
      </c>
      <c r="AG374" s="392">
        <v>0</v>
      </c>
      <c r="AH374" s="392">
        <v>0</v>
      </c>
      <c r="AI374" s="392">
        <v>0</v>
      </c>
      <c r="AJ374" s="392">
        <v>0</v>
      </c>
      <c r="AK374" s="392">
        <v>0</v>
      </c>
      <c r="AL374" s="392">
        <v>0</v>
      </c>
      <c r="AM374" s="392">
        <v>0</v>
      </c>
      <c r="AN374" s="392">
        <v>0</v>
      </c>
      <c r="AO374" s="392">
        <v>0</v>
      </c>
      <c r="AP374" s="63">
        <f t="shared" si="31"/>
        <v>2.2006902549184595</v>
      </c>
      <c r="AQ374" s="63">
        <f t="shared" si="32"/>
        <v>2.2006902549184595</v>
      </c>
      <c r="AR374" s="63">
        <f t="shared" si="33"/>
        <v>0</v>
      </c>
      <c r="AT374" s="176" cm="1">
        <f t="array" ref="AT374">SUMIFS('N1.3_Project_Listing'!$P$16:$P$829, 'N1.3_Project_Listing'!$E$16:$E$829,'N1.3_Project_Listing'!$E374, 'N1.3_Project_Listing'!$A$16:$A$829,ET_Risk_SC_Summation[[#Headers],[132kV Circuit Breaker]])</f>
        <v>0</v>
      </c>
      <c r="AU374" s="176" cm="1">
        <f t="array" ref="AU374">SUMIFS('N1.3_Project_Listing'!$P$16:$P$829, 'N1.3_Project_Listing'!$E$16:$E$829,'N1.3_Project_Listing'!$E374, 'N1.3_Project_Listing'!$A$16:$A$829,ET_Risk_SC_Summation[[#Headers],[132kV Transformer]])</f>
        <v>0</v>
      </c>
      <c r="AV374" s="176" cm="1">
        <f t="array" ref="AV374">SUMIFS('N1.3_Project_Listing'!$P$16:$P$829, 'N1.3_Project_Listing'!$E$16:$E$829,'N1.3_Project_Listing'!$E374, 'N1.3_Project_Listing'!$A$16:$A$829,ET_Risk_SC_Summation[[#Headers],[132kV Reactor]])</f>
        <v>0</v>
      </c>
      <c r="AW374" s="176" cm="1">
        <f t="array" ref="AW374">SUMIFS('N1.3_Project_Listing'!$P$16:$P$829, 'N1.3_Project_Listing'!$E$16:$E$829,'N1.3_Project_Listing'!$E374, 'N1.3_Project_Listing'!$A$16:$A$829,ET_Risk_SC_Summation[[#Headers],[132kV Underground Cable]])</f>
        <v>0</v>
      </c>
      <c r="AX374" s="176" cm="1">
        <f t="array" ref="AX374">SUMIFS('N1.3_Project_Listing'!$P$16:$P$829, 'N1.3_Project_Listing'!$E$16:$E$829,'N1.3_Project_Listing'!$E374, 'N1.3_Project_Listing'!$A$16:$A$829,ET_Risk_SC_Summation[[#Headers],[132kV OHL Conductor]])</f>
        <v>0</v>
      </c>
      <c r="AY374" s="176" cm="1">
        <f t="array" ref="AY374">SUMIFS('N1.3_Project_Listing'!$P$16:$P$829, 'N1.3_Project_Listing'!$E$16:$E$829,'N1.3_Project_Listing'!$E374, 'N1.3_Project_Listing'!$A$16:$A$829,ET_Risk_SC_Summation[[#Headers],[132kV OHL Fittings]])</f>
        <v>0</v>
      </c>
      <c r="AZ374" s="176" cm="1">
        <f t="array" ref="AZ374">SUMIFS('N1.3_Project_Listing'!$P$16:$P$829, 'N1.3_Project_Listing'!$E$16:$E$829,'N1.3_Project_Listing'!$E374, 'N1.3_Project_Listing'!$A$16:$A$829,ET_Risk_SC_Summation[[#Headers],[132kV OHL Tower]])</f>
        <v>0</v>
      </c>
      <c r="BA374" s="176" cm="1">
        <f t="array" ref="BA374">SUMIFS('N1.3_Project_Listing'!$P$16:$P$829, 'N1.3_Project_Listing'!$E$16:$E$829,'N1.3_Project_Listing'!$E374, 'N1.3_Project_Listing'!$A$16:$A$829,ET_Risk_SC_Summation[[#Headers],[275kV Circuit Breaker]])</f>
        <v>0</v>
      </c>
      <c r="BB374" s="176" cm="1">
        <f t="array" ref="BB374">SUMIFS('N1.3_Project_Listing'!$P$16:$P$829, 'N1.3_Project_Listing'!$E$16:$E$829,'N1.3_Project_Listing'!$E374, 'N1.3_Project_Listing'!$A$16:$A$829,ET_Risk_SC_Summation[[#Headers],[275kV Transformer]])</f>
        <v>0</v>
      </c>
      <c r="BC374" s="176" cm="1">
        <f t="array" ref="BC374">SUMIFS('N1.3_Project_Listing'!$P$16:$P$829, 'N1.3_Project_Listing'!$E$16:$E$829,'N1.3_Project_Listing'!$E374, 'N1.3_Project_Listing'!$A$16:$A$829,ET_Risk_SC_Summation[[#Headers],[275kV Reactor]])</f>
        <v>0</v>
      </c>
      <c r="BD374" s="176" cm="1">
        <f t="array" ref="BD374">SUMIFS('N1.3_Project_Listing'!$P$16:$P$829, 'N1.3_Project_Listing'!$E$16:$E$829,'N1.3_Project_Listing'!$E374, 'N1.3_Project_Listing'!$A$16:$A$829,ET_Risk_SC_Summation[[#Headers],[275kV Underground Cable]])</f>
        <v>0</v>
      </c>
      <c r="BE374" s="176" cm="1">
        <f t="array" ref="BE374">SUMIFS('N1.3_Project_Listing'!$P$16:$P$829, 'N1.3_Project_Listing'!$E$16:$E$829,'N1.3_Project_Listing'!$E374, 'N1.3_Project_Listing'!$A$16:$A$829,ET_Risk_SC_Summation[[#Headers],[275kV OHL Conductor]])</f>
        <v>0</v>
      </c>
      <c r="BF374" s="176" cm="1">
        <f t="array" ref="BF374">SUMIFS('N1.3_Project_Listing'!$P$16:$P$829, 'N1.3_Project_Listing'!$E$16:$E$829,'N1.3_Project_Listing'!$E374, 'N1.3_Project_Listing'!$A$16:$A$829,ET_Risk_SC_Summation[[#Headers],[275kV OHL Fittings]])</f>
        <v>0</v>
      </c>
      <c r="BG374" s="176" cm="1">
        <f t="array" ref="BG374">SUMIFS('N1.3_Project_Listing'!$P$16:$P$829, 'N1.3_Project_Listing'!$E$16:$E$829,'N1.3_Project_Listing'!$E374, 'N1.3_Project_Listing'!$A$16:$A$829,ET_Risk_SC_Summation[[#Headers],[275kV OHL Tower]])</f>
        <v>0</v>
      </c>
      <c r="BH374" s="176" cm="1">
        <f t="array" ref="BH374">SUMIFS('N1.3_Project_Listing'!$P$16:$P$829, 'N1.3_Project_Listing'!$E$16:$E$829,'N1.3_Project_Listing'!$E374, 'N1.3_Project_Listing'!$A$16:$A$829,ET_Risk_SC_Summation[[#Headers],[400kV Circuit Breaker]])</f>
        <v>0</v>
      </c>
      <c r="BI374" s="176" cm="1">
        <f t="array" ref="BI374">SUMIFS('N1.3_Project_Listing'!$P$16:$P$829, 'N1.3_Project_Listing'!$E$16:$E$829,'N1.3_Project_Listing'!$E374, 'N1.3_Project_Listing'!$A$16:$A$829,ET_Risk_SC_Summation[[#Headers],[400kV Transformer]])</f>
        <v>0</v>
      </c>
      <c r="BJ374" s="176" cm="1">
        <f t="array" ref="BJ374">SUMIFS('N1.3_Project_Listing'!$P$16:$P$829, 'N1.3_Project_Listing'!$E$16:$E$829,'N1.3_Project_Listing'!$E374, 'N1.3_Project_Listing'!$A$16:$A$829,ET_Risk_SC_Summation[[#Headers],[400kV Reactor]])</f>
        <v>0</v>
      </c>
      <c r="BK374" s="176" cm="1">
        <f t="array" ref="BK374">SUMIFS('N1.3_Project_Listing'!$P$16:$P$829, 'N1.3_Project_Listing'!$E$16:$E$829,'N1.3_Project_Listing'!$E374, 'N1.3_Project_Listing'!$A$16:$A$829,ET_Risk_SC_Summation[[#Headers],[400kV Underground Cable]])</f>
        <v>0</v>
      </c>
      <c r="BL374" s="176" cm="1">
        <f t="array" ref="BL374">SUMIFS('N1.3_Project_Listing'!$P$16:$P$829, 'N1.3_Project_Listing'!$E$16:$E$829,'N1.3_Project_Listing'!$E374, 'N1.3_Project_Listing'!$A$16:$A$829,ET_Risk_SC_Summation[[#Headers],[400kV OHL Conductor]])</f>
        <v>0</v>
      </c>
      <c r="BM374" s="176" cm="1">
        <f t="array" ref="BM374">SUMIFS('N1.3_Project_Listing'!$P$16:$P$829, 'N1.3_Project_Listing'!$E$16:$E$829,'N1.3_Project_Listing'!$E374, 'N1.3_Project_Listing'!$A$16:$A$829,ET_Risk_SC_Summation[[#Headers],[400kV OHL Fittings]])</f>
        <v>0</v>
      </c>
      <c r="BN374" s="176" cm="1">
        <f t="array" ref="BN374">SUMIFS('N1.3_Project_Listing'!$P$16:$P$829, 'N1.3_Project_Listing'!$E$16:$E$829,'N1.3_Project_Listing'!$E374, 'N1.3_Project_Listing'!$A$16:$A$829,ET_Risk_SC_Summation[[#Headers],[400kV OHL Tower]])</f>
        <v>0</v>
      </c>
      <c r="BO374" s="177" t="str">
        <f>IF(SUM(ET_Risk_SC_Summation[[#This Row],[132kV Circuit Breaker]:[400kV OHL Tower]])=0, "n/a", INDEX(ET_Risk_SC_Summation[#Headers],1,MATCH(MAX(ET_Risk_SC_Summation[[#This Row],[132kV Circuit Breaker]:[400kV OHL Tower]]),ET_Risk_SC_Summation[[#This Row],[132kV Circuit Breaker]:[400kV OHL Tower]],0)))</f>
        <v>n/a</v>
      </c>
      <c r="BP374" s="177" t="str">
        <f>IFERROR(INDEX('N0.7_Lookup_References'!$G$77:$G$98,MATCH(ET_Risk_SC_Summation[[#This Row],[Mxx Category]],'N0.7_Lookup_References'!$F$77:$F$98,0)),"")</f>
        <v/>
      </c>
    </row>
    <row r="375" spans="1:68" ht="67.5">
      <c r="A375" s="160" t="str">
        <f>IFERROR(INDEX(N1.2_Intervention_Types[NARM Asset Category],MATCH('N1.3_Project_Listing'!$C375,N1.2_Intervention_Types[Intervention Type ID],0),1),"")</f>
        <v>Services</v>
      </c>
      <c r="B375" s="160" t="str">
        <f>IF($D$2="GD",IFERROR(INDEX(N1.2_Intervention_Types[C&amp;V Asset Category (GD)],MATCH('N1.3_Project_Listing'!$C375,N1.2_Intervention_Types[Intervention Type ID],0),1),""),IFERROR(INDEX(N1.2_Intervention_Types[NARM Asset Category],MATCH('N1.3_Project_Listing'!$C375,N1.2_Intervention_Types[Intervention Type ID],0),1),""))</f>
        <v>Services</v>
      </c>
      <c r="C375" s="67">
        <f>IFERROR(INDEX(N1.2_Intervention_Types[Intervention Type ID],MATCH('N1.3_Project_Listing'!$I375,N1.2_Intervention_Types[Intervention Type],0),1),"")</f>
        <v>5</v>
      </c>
      <c r="D375" s="160" t="str">
        <f>IFERROR(INDEX(N1.2_Intervention_Types[Intervention Category],MATCH('N1.3_Project_Listing'!$C375,N1.2_Intervention_Types[Intervention Type ID],0),1),"")</f>
        <v>Replacement</v>
      </c>
      <c r="E375" s="210" t="s">
        <v>850</v>
      </c>
      <c r="F375" s="236" t="s">
        <v>851</v>
      </c>
      <c r="G375" s="236" t="s">
        <v>181</v>
      </c>
      <c r="H375" s="236" t="s">
        <v>300</v>
      </c>
      <c r="I375" s="151" t="s">
        <v>830</v>
      </c>
      <c r="J375" s="139">
        <v>2031</v>
      </c>
      <c r="K375" s="312">
        <v>2.2006902549184595</v>
      </c>
      <c r="L375" s="312">
        <v>2.2006902549184595</v>
      </c>
      <c r="M375" s="312">
        <v>0</v>
      </c>
      <c r="N375" s="343">
        <v>4.7868262102335006E-4</v>
      </c>
      <c r="O375" s="343">
        <v>4.4709293536876292E-4</v>
      </c>
      <c r="P375" s="365">
        <v>4.2668349346293905E-2</v>
      </c>
      <c r="Q375" s="63">
        <f t="shared" si="34"/>
        <v>3.1589685654587142E-5</v>
      </c>
      <c r="R375" s="368">
        <f>IF('N1.3_Project_Listing'!$D375="Replacement",SUM('N1.3_Project_Listing'!$K375:$L375)/2,'N1.3_Project_Listing'!$M375)</f>
        <v>2.2006902549184595</v>
      </c>
      <c r="S375" s="67" t="str">
        <f>IFERROR(INDEX('N0.7_Lookup_References'!$C$13:$C$72,MATCH($A375,'N0.7_Lookup_References'!$B$13:$B$72,0)),"")</f>
        <v>Number of</v>
      </c>
      <c r="T375" s="338" t="str">
        <f t="shared" si="35"/>
        <v/>
      </c>
      <c r="V375" s="392">
        <v>0.22056921093566259</v>
      </c>
      <c r="W375" s="392">
        <v>0</v>
      </c>
      <c r="X375" s="392">
        <v>0</v>
      </c>
      <c r="Y375" s="392">
        <v>0</v>
      </c>
      <c r="Z375" s="392">
        <v>0</v>
      </c>
      <c r="AA375" s="392">
        <v>0</v>
      </c>
      <c r="AB375" s="392">
        <v>0</v>
      </c>
      <c r="AC375" s="392">
        <v>0</v>
      </c>
      <c r="AD375" s="392">
        <v>0</v>
      </c>
      <c r="AE375" s="392">
        <v>1.9801210439827968</v>
      </c>
      <c r="AF375" s="392">
        <v>2.2006902549184595</v>
      </c>
      <c r="AG375" s="392">
        <v>0</v>
      </c>
      <c r="AH375" s="392">
        <v>0</v>
      </c>
      <c r="AI375" s="392">
        <v>0</v>
      </c>
      <c r="AJ375" s="392">
        <v>0</v>
      </c>
      <c r="AK375" s="392">
        <v>0</v>
      </c>
      <c r="AL375" s="392">
        <v>0</v>
      </c>
      <c r="AM375" s="392">
        <v>0</v>
      </c>
      <c r="AN375" s="392">
        <v>0</v>
      </c>
      <c r="AO375" s="392">
        <v>0</v>
      </c>
      <c r="AP375" s="63">
        <f t="shared" si="31"/>
        <v>2.2006902549184595</v>
      </c>
      <c r="AQ375" s="63">
        <f t="shared" si="32"/>
        <v>2.2006902549184595</v>
      </c>
      <c r="AR375" s="63">
        <f t="shared" si="33"/>
        <v>0</v>
      </c>
      <c r="AT375" s="176" cm="1">
        <f t="array" ref="AT375">SUMIFS('N1.3_Project_Listing'!$P$16:$P$829, 'N1.3_Project_Listing'!$E$16:$E$829,'N1.3_Project_Listing'!$E375, 'N1.3_Project_Listing'!$A$16:$A$829,ET_Risk_SC_Summation[[#Headers],[132kV Circuit Breaker]])</f>
        <v>0</v>
      </c>
      <c r="AU375" s="176" cm="1">
        <f t="array" ref="AU375">SUMIFS('N1.3_Project_Listing'!$P$16:$P$829, 'N1.3_Project_Listing'!$E$16:$E$829,'N1.3_Project_Listing'!$E375, 'N1.3_Project_Listing'!$A$16:$A$829,ET_Risk_SC_Summation[[#Headers],[132kV Transformer]])</f>
        <v>0</v>
      </c>
      <c r="AV375" s="176" cm="1">
        <f t="array" ref="AV375">SUMIFS('N1.3_Project_Listing'!$P$16:$P$829, 'N1.3_Project_Listing'!$E$16:$E$829,'N1.3_Project_Listing'!$E375, 'N1.3_Project_Listing'!$A$16:$A$829,ET_Risk_SC_Summation[[#Headers],[132kV Reactor]])</f>
        <v>0</v>
      </c>
      <c r="AW375" s="176" cm="1">
        <f t="array" ref="AW375">SUMIFS('N1.3_Project_Listing'!$P$16:$P$829, 'N1.3_Project_Listing'!$E$16:$E$829,'N1.3_Project_Listing'!$E375, 'N1.3_Project_Listing'!$A$16:$A$829,ET_Risk_SC_Summation[[#Headers],[132kV Underground Cable]])</f>
        <v>0</v>
      </c>
      <c r="AX375" s="176" cm="1">
        <f t="array" ref="AX375">SUMIFS('N1.3_Project_Listing'!$P$16:$P$829, 'N1.3_Project_Listing'!$E$16:$E$829,'N1.3_Project_Listing'!$E375, 'N1.3_Project_Listing'!$A$16:$A$829,ET_Risk_SC_Summation[[#Headers],[132kV OHL Conductor]])</f>
        <v>0</v>
      </c>
      <c r="AY375" s="176" cm="1">
        <f t="array" ref="AY375">SUMIFS('N1.3_Project_Listing'!$P$16:$P$829, 'N1.3_Project_Listing'!$E$16:$E$829,'N1.3_Project_Listing'!$E375, 'N1.3_Project_Listing'!$A$16:$A$829,ET_Risk_SC_Summation[[#Headers],[132kV OHL Fittings]])</f>
        <v>0</v>
      </c>
      <c r="AZ375" s="176" cm="1">
        <f t="array" ref="AZ375">SUMIFS('N1.3_Project_Listing'!$P$16:$P$829, 'N1.3_Project_Listing'!$E$16:$E$829,'N1.3_Project_Listing'!$E375, 'N1.3_Project_Listing'!$A$16:$A$829,ET_Risk_SC_Summation[[#Headers],[132kV OHL Tower]])</f>
        <v>0</v>
      </c>
      <c r="BA375" s="176" cm="1">
        <f t="array" ref="BA375">SUMIFS('N1.3_Project_Listing'!$P$16:$P$829, 'N1.3_Project_Listing'!$E$16:$E$829,'N1.3_Project_Listing'!$E375, 'N1.3_Project_Listing'!$A$16:$A$829,ET_Risk_SC_Summation[[#Headers],[275kV Circuit Breaker]])</f>
        <v>0</v>
      </c>
      <c r="BB375" s="176" cm="1">
        <f t="array" ref="BB375">SUMIFS('N1.3_Project_Listing'!$P$16:$P$829, 'N1.3_Project_Listing'!$E$16:$E$829,'N1.3_Project_Listing'!$E375, 'N1.3_Project_Listing'!$A$16:$A$829,ET_Risk_SC_Summation[[#Headers],[275kV Transformer]])</f>
        <v>0</v>
      </c>
      <c r="BC375" s="176" cm="1">
        <f t="array" ref="BC375">SUMIFS('N1.3_Project_Listing'!$P$16:$P$829, 'N1.3_Project_Listing'!$E$16:$E$829,'N1.3_Project_Listing'!$E375, 'N1.3_Project_Listing'!$A$16:$A$829,ET_Risk_SC_Summation[[#Headers],[275kV Reactor]])</f>
        <v>0</v>
      </c>
      <c r="BD375" s="176" cm="1">
        <f t="array" ref="BD375">SUMIFS('N1.3_Project_Listing'!$P$16:$P$829, 'N1.3_Project_Listing'!$E$16:$E$829,'N1.3_Project_Listing'!$E375, 'N1.3_Project_Listing'!$A$16:$A$829,ET_Risk_SC_Summation[[#Headers],[275kV Underground Cable]])</f>
        <v>0</v>
      </c>
      <c r="BE375" s="176" cm="1">
        <f t="array" ref="BE375">SUMIFS('N1.3_Project_Listing'!$P$16:$P$829, 'N1.3_Project_Listing'!$E$16:$E$829,'N1.3_Project_Listing'!$E375, 'N1.3_Project_Listing'!$A$16:$A$829,ET_Risk_SC_Summation[[#Headers],[275kV OHL Conductor]])</f>
        <v>0</v>
      </c>
      <c r="BF375" s="176" cm="1">
        <f t="array" ref="BF375">SUMIFS('N1.3_Project_Listing'!$P$16:$P$829, 'N1.3_Project_Listing'!$E$16:$E$829,'N1.3_Project_Listing'!$E375, 'N1.3_Project_Listing'!$A$16:$A$829,ET_Risk_SC_Summation[[#Headers],[275kV OHL Fittings]])</f>
        <v>0</v>
      </c>
      <c r="BG375" s="176" cm="1">
        <f t="array" ref="BG375">SUMIFS('N1.3_Project_Listing'!$P$16:$P$829, 'N1.3_Project_Listing'!$E$16:$E$829,'N1.3_Project_Listing'!$E375, 'N1.3_Project_Listing'!$A$16:$A$829,ET_Risk_SC_Summation[[#Headers],[275kV OHL Tower]])</f>
        <v>0</v>
      </c>
      <c r="BH375" s="176" cm="1">
        <f t="array" ref="BH375">SUMIFS('N1.3_Project_Listing'!$P$16:$P$829, 'N1.3_Project_Listing'!$E$16:$E$829,'N1.3_Project_Listing'!$E375, 'N1.3_Project_Listing'!$A$16:$A$829,ET_Risk_SC_Summation[[#Headers],[400kV Circuit Breaker]])</f>
        <v>0</v>
      </c>
      <c r="BI375" s="176" cm="1">
        <f t="array" ref="BI375">SUMIFS('N1.3_Project_Listing'!$P$16:$P$829, 'N1.3_Project_Listing'!$E$16:$E$829,'N1.3_Project_Listing'!$E375, 'N1.3_Project_Listing'!$A$16:$A$829,ET_Risk_SC_Summation[[#Headers],[400kV Transformer]])</f>
        <v>0</v>
      </c>
      <c r="BJ375" s="176" cm="1">
        <f t="array" ref="BJ375">SUMIFS('N1.3_Project_Listing'!$P$16:$P$829, 'N1.3_Project_Listing'!$E$16:$E$829,'N1.3_Project_Listing'!$E375, 'N1.3_Project_Listing'!$A$16:$A$829,ET_Risk_SC_Summation[[#Headers],[400kV Reactor]])</f>
        <v>0</v>
      </c>
      <c r="BK375" s="176" cm="1">
        <f t="array" ref="BK375">SUMIFS('N1.3_Project_Listing'!$P$16:$P$829, 'N1.3_Project_Listing'!$E$16:$E$829,'N1.3_Project_Listing'!$E375, 'N1.3_Project_Listing'!$A$16:$A$829,ET_Risk_SC_Summation[[#Headers],[400kV Underground Cable]])</f>
        <v>0</v>
      </c>
      <c r="BL375" s="176" cm="1">
        <f t="array" ref="BL375">SUMIFS('N1.3_Project_Listing'!$P$16:$P$829, 'N1.3_Project_Listing'!$E$16:$E$829,'N1.3_Project_Listing'!$E375, 'N1.3_Project_Listing'!$A$16:$A$829,ET_Risk_SC_Summation[[#Headers],[400kV OHL Conductor]])</f>
        <v>0</v>
      </c>
      <c r="BM375" s="176" cm="1">
        <f t="array" ref="BM375">SUMIFS('N1.3_Project_Listing'!$P$16:$P$829, 'N1.3_Project_Listing'!$E$16:$E$829,'N1.3_Project_Listing'!$E375, 'N1.3_Project_Listing'!$A$16:$A$829,ET_Risk_SC_Summation[[#Headers],[400kV OHL Fittings]])</f>
        <v>0</v>
      </c>
      <c r="BN375" s="176" cm="1">
        <f t="array" ref="BN375">SUMIFS('N1.3_Project_Listing'!$P$16:$P$829, 'N1.3_Project_Listing'!$E$16:$E$829,'N1.3_Project_Listing'!$E375, 'N1.3_Project_Listing'!$A$16:$A$829,ET_Risk_SC_Summation[[#Headers],[400kV OHL Tower]])</f>
        <v>0</v>
      </c>
      <c r="BO375" s="177" t="str">
        <f>IF(SUM(ET_Risk_SC_Summation[[#This Row],[132kV Circuit Breaker]:[400kV OHL Tower]])=0, "n/a", INDEX(ET_Risk_SC_Summation[#Headers],1,MATCH(MAX(ET_Risk_SC_Summation[[#This Row],[132kV Circuit Breaker]:[400kV OHL Tower]]),ET_Risk_SC_Summation[[#This Row],[132kV Circuit Breaker]:[400kV OHL Tower]],0)))</f>
        <v>n/a</v>
      </c>
      <c r="BP375" s="177" t="str">
        <f>IFERROR(INDEX('N0.7_Lookup_References'!$G$77:$G$98,MATCH(ET_Risk_SC_Summation[[#This Row],[Mxx Category]],'N0.7_Lookup_References'!$F$77:$F$98,0)),"")</f>
        <v/>
      </c>
    </row>
    <row r="376" spans="1:68" ht="67.5">
      <c r="A376" s="160" t="str">
        <f>IFERROR(INDEX(N1.2_Intervention_Types[NARM Asset Category],MATCH('N1.3_Project_Listing'!$C376,N1.2_Intervention_Types[Intervention Type ID],0),1),"")</f>
        <v>Services</v>
      </c>
      <c r="B376" s="160" t="str">
        <f>IF($D$2="GD",IFERROR(INDEX(N1.2_Intervention_Types[C&amp;V Asset Category (GD)],MATCH('N1.3_Project_Listing'!$C376,N1.2_Intervention_Types[Intervention Type ID],0),1),""),IFERROR(INDEX(N1.2_Intervention_Types[NARM Asset Category],MATCH('N1.3_Project_Listing'!$C376,N1.2_Intervention_Types[Intervention Type ID],0),1),""))</f>
        <v>Services</v>
      </c>
      <c r="C376" s="67">
        <f>IFERROR(INDEX(N1.2_Intervention_Types[Intervention Type ID],MATCH('N1.3_Project_Listing'!$I376,N1.2_Intervention_Types[Intervention Type],0),1),"")</f>
        <v>5</v>
      </c>
      <c r="D376" s="160" t="str">
        <f>IFERROR(INDEX(N1.2_Intervention_Types[Intervention Category],MATCH('N1.3_Project_Listing'!$C376,N1.2_Intervention_Types[Intervention Type ID],0),1),"")</f>
        <v>Replacement</v>
      </c>
      <c r="E376" s="210" t="s">
        <v>852</v>
      </c>
      <c r="F376" s="236" t="s">
        <v>853</v>
      </c>
      <c r="G376" s="236" t="s">
        <v>181</v>
      </c>
      <c r="H376" s="236" t="s">
        <v>300</v>
      </c>
      <c r="I376" s="151" t="s">
        <v>830</v>
      </c>
      <c r="J376" s="139">
        <v>2027</v>
      </c>
      <c r="K376" s="312">
        <v>24.569290869661366</v>
      </c>
      <c r="L376" s="312">
        <v>24.569290869661366</v>
      </c>
      <c r="M376" s="312">
        <v>0</v>
      </c>
      <c r="N376" s="343">
        <v>4.2413512350964388E-3</v>
      </c>
      <c r="O376" s="343">
        <v>2.8597240100986347E-3</v>
      </c>
      <c r="P376" s="365">
        <v>0</v>
      </c>
      <c r="Q376" s="63">
        <f t="shared" si="34"/>
        <v>1.3816272249978041E-3</v>
      </c>
      <c r="R376" s="368">
        <f>IF('N1.3_Project_Listing'!$D376="Replacement",SUM('N1.3_Project_Listing'!$K376:$L376)/2,'N1.3_Project_Listing'!$M376)</f>
        <v>24.569290869661366</v>
      </c>
      <c r="S376" s="67" t="str">
        <f>IFERROR(INDEX('N0.7_Lookup_References'!$C$13:$C$72,MATCH($A376,'N0.7_Lookup_References'!$B$13:$B$72,0)),"")</f>
        <v>Number of</v>
      </c>
      <c r="T376" s="338" t="str">
        <f t="shared" si="35"/>
        <v/>
      </c>
      <c r="V376" s="392">
        <v>0.49138581739322734</v>
      </c>
      <c r="W376" s="392">
        <v>0</v>
      </c>
      <c r="X376" s="392">
        <v>0</v>
      </c>
      <c r="Y376" s="392">
        <v>0</v>
      </c>
      <c r="Z376" s="392">
        <v>0</v>
      </c>
      <c r="AA376" s="392">
        <v>0</v>
      </c>
      <c r="AB376" s="392">
        <v>0</v>
      </c>
      <c r="AC376" s="392">
        <v>0</v>
      </c>
      <c r="AD376" s="392">
        <v>0</v>
      </c>
      <c r="AE376" s="392">
        <v>24.077905052268139</v>
      </c>
      <c r="AF376" s="392">
        <v>24.569290869661366</v>
      </c>
      <c r="AG376" s="392">
        <v>0</v>
      </c>
      <c r="AH376" s="392">
        <v>0</v>
      </c>
      <c r="AI376" s="392">
        <v>0</v>
      </c>
      <c r="AJ376" s="392">
        <v>0</v>
      </c>
      <c r="AK376" s="392">
        <v>0</v>
      </c>
      <c r="AL376" s="392">
        <v>0</v>
      </c>
      <c r="AM376" s="392">
        <v>0</v>
      </c>
      <c r="AN376" s="392">
        <v>0</v>
      </c>
      <c r="AO376" s="392">
        <v>0</v>
      </c>
      <c r="AP376" s="63">
        <f t="shared" si="31"/>
        <v>24.569290869661366</v>
      </c>
      <c r="AQ376" s="63">
        <f t="shared" si="32"/>
        <v>24.569290869661366</v>
      </c>
      <c r="AR376" s="63">
        <f t="shared" si="33"/>
        <v>0</v>
      </c>
      <c r="AT376" s="176" cm="1">
        <f t="array" ref="AT376">SUMIFS('N1.3_Project_Listing'!$P$16:$P$829, 'N1.3_Project_Listing'!$E$16:$E$829,'N1.3_Project_Listing'!$E376, 'N1.3_Project_Listing'!$A$16:$A$829,ET_Risk_SC_Summation[[#Headers],[132kV Circuit Breaker]])</f>
        <v>0</v>
      </c>
      <c r="AU376" s="176" cm="1">
        <f t="array" ref="AU376">SUMIFS('N1.3_Project_Listing'!$P$16:$P$829, 'N1.3_Project_Listing'!$E$16:$E$829,'N1.3_Project_Listing'!$E376, 'N1.3_Project_Listing'!$A$16:$A$829,ET_Risk_SC_Summation[[#Headers],[132kV Transformer]])</f>
        <v>0</v>
      </c>
      <c r="AV376" s="176" cm="1">
        <f t="array" ref="AV376">SUMIFS('N1.3_Project_Listing'!$P$16:$P$829, 'N1.3_Project_Listing'!$E$16:$E$829,'N1.3_Project_Listing'!$E376, 'N1.3_Project_Listing'!$A$16:$A$829,ET_Risk_SC_Summation[[#Headers],[132kV Reactor]])</f>
        <v>0</v>
      </c>
      <c r="AW376" s="176" cm="1">
        <f t="array" ref="AW376">SUMIFS('N1.3_Project_Listing'!$P$16:$P$829, 'N1.3_Project_Listing'!$E$16:$E$829,'N1.3_Project_Listing'!$E376, 'N1.3_Project_Listing'!$A$16:$A$829,ET_Risk_SC_Summation[[#Headers],[132kV Underground Cable]])</f>
        <v>0</v>
      </c>
      <c r="AX376" s="176" cm="1">
        <f t="array" ref="AX376">SUMIFS('N1.3_Project_Listing'!$P$16:$P$829, 'N1.3_Project_Listing'!$E$16:$E$829,'N1.3_Project_Listing'!$E376, 'N1.3_Project_Listing'!$A$16:$A$829,ET_Risk_SC_Summation[[#Headers],[132kV OHL Conductor]])</f>
        <v>0</v>
      </c>
      <c r="AY376" s="176" cm="1">
        <f t="array" ref="AY376">SUMIFS('N1.3_Project_Listing'!$P$16:$P$829, 'N1.3_Project_Listing'!$E$16:$E$829,'N1.3_Project_Listing'!$E376, 'N1.3_Project_Listing'!$A$16:$A$829,ET_Risk_SC_Summation[[#Headers],[132kV OHL Fittings]])</f>
        <v>0</v>
      </c>
      <c r="AZ376" s="176" cm="1">
        <f t="array" ref="AZ376">SUMIFS('N1.3_Project_Listing'!$P$16:$P$829, 'N1.3_Project_Listing'!$E$16:$E$829,'N1.3_Project_Listing'!$E376, 'N1.3_Project_Listing'!$A$16:$A$829,ET_Risk_SC_Summation[[#Headers],[132kV OHL Tower]])</f>
        <v>0</v>
      </c>
      <c r="BA376" s="176" cm="1">
        <f t="array" ref="BA376">SUMIFS('N1.3_Project_Listing'!$P$16:$P$829, 'N1.3_Project_Listing'!$E$16:$E$829,'N1.3_Project_Listing'!$E376, 'N1.3_Project_Listing'!$A$16:$A$829,ET_Risk_SC_Summation[[#Headers],[275kV Circuit Breaker]])</f>
        <v>0</v>
      </c>
      <c r="BB376" s="176" cm="1">
        <f t="array" ref="BB376">SUMIFS('N1.3_Project_Listing'!$P$16:$P$829, 'N1.3_Project_Listing'!$E$16:$E$829,'N1.3_Project_Listing'!$E376, 'N1.3_Project_Listing'!$A$16:$A$829,ET_Risk_SC_Summation[[#Headers],[275kV Transformer]])</f>
        <v>0</v>
      </c>
      <c r="BC376" s="176" cm="1">
        <f t="array" ref="BC376">SUMIFS('N1.3_Project_Listing'!$P$16:$P$829, 'N1.3_Project_Listing'!$E$16:$E$829,'N1.3_Project_Listing'!$E376, 'N1.3_Project_Listing'!$A$16:$A$829,ET_Risk_SC_Summation[[#Headers],[275kV Reactor]])</f>
        <v>0</v>
      </c>
      <c r="BD376" s="176" cm="1">
        <f t="array" ref="BD376">SUMIFS('N1.3_Project_Listing'!$P$16:$P$829, 'N1.3_Project_Listing'!$E$16:$E$829,'N1.3_Project_Listing'!$E376, 'N1.3_Project_Listing'!$A$16:$A$829,ET_Risk_SC_Summation[[#Headers],[275kV Underground Cable]])</f>
        <v>0</v>
      </c>
      <c r="BE376" s="176" cm="1">
        <f t="array" ref="BE376">SUMIFS('N1.3_Project_Listing'!$P$16:$P$829, 'N1.3_Project_Listing'!$E$16:$E$829,'N1.3_Project_Listing'!$E376, 'N1.3_Project_Listing'!$A$16:$A$829,ET_Risk_SC_Summation[[#Headers],[275kV OHL Conductor]])</f>
        <v>0</v>
      </c>
      <c r="BF376" s="176" cm="1">
        <f t="array" ref="BF376">SUMIFS('N1.3_Project_Listing'!$P$16:$P$829, 'N1.3_Project_Listing'!$E$16:$E$829,'N1.3_Project_Listing'!$E376, 'N1.3_Project_Listing'!$A$16:$A$829,ET_Risk_SC_Summation[[#Headers],[275kV OHL Fittings]])</f>
        <v>0</v>
      </c>
      <c r="BG376" s="176" cm="1">
        <f t="array" ref="BG376">SUMIFS('N1.3_Project_Listing'!$P$16:$P$829, 'N1.3_Project_Listing'!$E$16:$E$829,'N1.3_Project_Listing'!$E376, 'N1.3_Project_Listing'!$A$16:$A$829,ET_Risk_SC_Summation[[#Headers],[275kV OHL Tower]])</f>
        <v>0</v>
      </c>
      <c r="BH376" s="176" cm="1">
        <f t="array" ref="BH376">SUMIFS('N1.3_Project_Listing'!$P$16:$P$829, 'N1.3_Project_Listing'!$E$16:$E$829,'N1.3_Project_Listing'!$E376, 'N1.3_Project_Listing'!$A$16:$A$829,ET_Risk_SC_Summation[[#Headers],[400kV Circuit Breaker]])</f>
        <v>0</v>
      </c>
      <c r="BI376" s="176" cm="1">
        <f t="array" ref="BI376">SUMIFS('N1.3_Project_Listing'!$P$16:$P$829, 'N1.3_Project_Listing'!$E$16:$E$829,'N1.3_Project_Listing'!$E376, 'N1.3_Project_Listing'!$A$16:$A$829,ET_Risk_SC_Summation[[#Headers],[400kV Transformer]])</f>
        <v>0</v>
      </c>
      <c r="BJ376" s="176" cm="1">
        <f t="array" ref="BJ376">SUMIFS('N1.3_Project_Listing'!$P$16:$P$829, 'N1.3_Project_Listing'!$E$16:$E$829,'N1.3_Project_Listing'!$E376, 'N1.3_Project_Listing'!$A$16:$A$829,ET_Risk_SC_Summation[[#Headers],[400kV Reactor]])</f>
        <v>0</v>
      </c>
      <c r="BK376" s="176" cm="1">
        <f t="array" ref="BK376">SUMIFS('N1.3_Project_Listing'!$P$16:$P$829, 'N1.3_Project_Listing'!$E$16:$E$829,'N1.3_Project_Listing'!$E376, 'N1.3_Project_Listing'!$A$16:$A$829,ET_Risk_SC_Summation[[#Headers],[400kV Underground Cable]])</f>
        <v>0</v>
      </c>
      <c r="BL376" s="176" cm="1">
        <f t="array" ref="BL376">SUMIFS('N1.3_Project_Listing'!$P$16:$P$829, 'N1.3_Project_Listing'!$E$16:$E$829,'N1.3_Project_Listing'!$E376, 'N1.3_Project_Listing'!$A$16:$A$829,ET_Risk_SC_Summation[[#Headers],[400kV OHL Conductor]])</f>
        <v>0</v>
      </c>
      <c r="BM376" s="176" cm="1">
        <f t="array" ref="BM376">SUMIFS('N1.3_Project_Listing'!$P$16:$P$829, 'N1.3_Project_Listing'!$E$16:$E$829,'N1.3_Project_Listing'!$E376, 'N1.3_Project_Listing'!$A$16:$A$829,ET_Risk_SC_Summation[[#Headers],[400kV OHL Fittings]])</f>
        <v>0</v>
      </c>
      <c r="BN376" s="176" cm="1">
        <f t="array" ref="BN376">SUMIFS('N1.3_Project_Listing'!$P$16:$P$829, 'N1.3_Project_Listing'!$E$16:$E$829,'N1.3_Project_Listing'!$E376, 'N1.3_Project_Listing'!$A$16:$A$829,ET_Risk_SC_Summation[[#Headers],[400kV OHL Tower]])</f>
        <v>0</v>
      </c>
      <c r="BO376" s="177" t="str">
        <f>IF(SUM(ET_Risk_SC_Summation[[#This Row],[132kV Circuit Breaker]:[400kV OHL Tower]])=0, "n/a", INDEX(ET_Risk_SC_Summation[#Headers],1,MATCH(MAX(ET_Risk_SC_Summation[[#This Row],[132kV Circuit Breaker]:[400kV OHL Tower]]),ET_Risk_SC_Summation[[#This Row],[132kV Circuit Breaker]:[400kV OHL Tower]],0)))</f>
        <v>n/a</v>
      </c>
      <c r="BP376" s="177" t="str">
        <f>IFERROR(INDEX('N0.7_Lookup_References'!$G$77:$G$98,MATCH(ET_Risk_SC_Summation[[#This Row],[Mxx Category]],'N0.7_Lookup_References'!$F$77:$F$98,0)),"")</f>
        <v/>
      </c>
    </row>
    <row r="377" spans="1:68" ht="67.5">
      <c r="A377" s="160" t="str">
        <f>IFERROR(INDEX(N1.2_Intervention_Types[NARM Asset Category],MATCH('N1.3_Project_Listing'!$C377,N1.2_Intervention_Types[Intervention Type ID],0),1),"")</f>
        <v>Services</v>
      </c>
      <c r="B377" s="160" t="str">
        <f>IF($D$2="GD",IFERROR(INDEX(N1.2_Intervention_Types[C&amp;V Asset Category (GD)],MATCH('N1.3_Project_Listing'!$C377,N1.2_Intervention_Types[Intervention Type ID],0),1),""),IFERROR(INDEX(N1.2_Intervention_Types[NARM Asset Category],MATCH('N1.3_Project_Listing'!$C377,N1.2_Intervention_Types[Intervention Type ID],0),1),""))</f>
        <v>Services</v>
      </c>
      <c r="C377" s="67">
        <f>IFERROR(INDEX(N1.2_Intervention_Types[Intervention Type ID],MATCH('N1.3_Project_Listing'!$I377,N1.2_Intervention_Types[Intervention Type],0),1),"")</f>
        <v>5</v>
      </c>
      <c r="D377" s="160" t="str">
        <f>IFERROR(INDEX(N1.2_Intervention_Types[Intervention Category],MATCH('N1.3_Project_Listing'!$C377,N1.2_Intervention_Types[Intervention Type ID],0),1),"")</f>
        <v>Replacement</v>
      </c>
      <c r="E377" s="210" t="s">
        <v>852</v>
      </c>
      <c r="F377" s="236" t="s">
        <v>853</v>
      </c>
      <c r="G377" s="236" t="s">
        <v>181</v>
      </c>
      <c r="H377" s="236" t="s">
        <v>300</v>
      </c>
      <c r="I377" s="151" t="s">
        <v>830</v>
      </c>
      <c r="J377" s="139">
        <v>2028</v>
      </c>
      <c r="K377" s="312">
        <v>24.569290869661366</v>
      </c>
      <c r="L377" s="312">
        <v>24.569290869661366</v>
      </c>
      <c r="M377" s="312">
        <v>0</v>
      </c>
      <c r="N377" s="343">
        <v>4.2413512350964388E-3</v>
      </c>
      <c r="O377" s="343">
        <v>2.8597240100986347E-3</v>
      </c>
      <c r="P377" s="365">
        <v>0</v>
      </c>
      <c r="Q377" s="63">
        <f t="shared" si="34"/>
        <v>1.3816272249978041E-3</v>
      </c>
      <c r="R377" s="368">
        <f>IF('N1.3_Project_Listing'!$D377="Replacement",SUM('N1.3_Project_Listing'!$K377:$L377)/2,'N1.3_Project_Listing'!$M377)</f>
        <v>24.569290869661366</v>
      </c>
      <c r="S377" s="67" t="str">
        <f>IFERROR(INDEX('N0.7_Lookup_References'!$C$13:$C$72,MATCH($A377,'N0.7_Lookup_References'!$B$13:$B$72,0)),"")</f>
        <v>Number of</v>
      </c>
      <c r="T377" s="338" t="str">
        <f t="shared" si="35"/>
        <v/>
      </c>
      <c r="V377" s="392">
        <v>0.49138581739322734</v>
      </c>
      <c r="W377" s="392">
        <v>0</v>
      </c>
      <c r="X377" s="392">
        <v>0</v>
      </c>
      <c r="Y377" s="392">
        <v>0</v>
      </c>
      <c r="Z377" s="392">
        <v>0</v>
      </c>
      <c r="AA377" s="392">
        <v>0</v>
      </c>
      <c r="AB377" s="392">
        <v>0</v>
      </c>
      <c r="AC377" s="392">
        <v>0</v>
      </c>
      <c r="AD377" s="392">
        <v>0</v>
      </c>
      <c r="AE377" s="392">
        <v>24.077905052268139</v>
      </c>
      <c r="AF377" s="392">
        <v>24.569290869661366</v>
      </c>
      <c r="AG377" s="392">
        <v>0</v>
      </c>
      <c r="AH377" s="392">
        <v>0</v>
      </c>
      <c r="AI377" s="392">
        <v>0</v>
      </c>
      <c r="AJ377" s="392">
        <v>0</v>
      </c>
      <c r="AK377" s="392">
        <v>0</v>
      </c>
      <c r="AL377" s="392">
        <v>0</v>
      </c>
      <c r="AM377" s="392">
        <v>0</v>
      </c>
      <c r="AN377" s="392">
        <v>0</v>
      </c>
      <c r="AO377" s="392">
        <v>0</v>
      </c>
      <c r="AP377" s="63">
        <f t="shared" si="31"/>
        <v>24.569290869661366</v>
      </c>
      <c r="AQ377" s="63">
        <f t="shared" si="32"/>
        <v>24.569290869661366</v>
      </c>
      <c r="AR377" s="63">
        <f t="shared" si="33"/>
        <v>0</v>
      </c>
      <c r="AT377" s="176" cm="1">
        <f t="array" ref="AT377">SUMIFS('N1.3_Project_Listing'!$P$16:$P$829, 'N1.3_Project_Listing'!$E$16:$E$829,'N1.3_Project_Listing'!$E377, 'N1.3_Project_Listing'!$A$16:$A$829,ET_Risk_SC_Summation[[#Headers],[132kV Circuit Breaker]])</f>
        <v>0</v>
      </c>
      <c r="AU377" s="176" cm="1">
        <f t="array" ref="AU377">SUMIFS('N1.3_Project_Listing'!$P$16:$P$829, 'N1.3_Project_Listing'!$E$16:$E$829,'N1.3_Project_Listing'!$E377, 'N1.3_Project_Listing'!$A$16:$A$829,ET_Risk_SC_Summation[[#Headers],[132kV Transformer]])</f>
        <v>0</v>
      </c>
      <c r="AV377" s="176" cm="1">
        <f t="array" ref="AV377">SUMIFS('N1.3_Project_Listing'!$P$16:$P$829, 'N1.3_Project_Listing'!$E$16:$E$829,'N1.3_Project_Listing'!$E377, 'N1.3_Project_Listing'!$A$16:$A$829,ET_Risk_SC_Summation[[#Headers],[132kV Reactor]])</f>
        <v>0</v>
      </c>
      <c r="AW377" s="176" cm="1">
        <f t="array" ref="AW377">SUMIFS('N1.3_Project_Listing'!$P$16:$P$829, 'N1.3_Project_Listing'!$E$16:$E$829,'N1.3_Project_Listing'!$E377, 'N1.3_Project_Listing'!$A$16:$A$829,ET_Risk_SC_Summation[[#Headers],[132kV Underground Cable]])</f>
        <v>0</v>
      </c>
      <c r="AX377" s="176" cm="1">
        <f t="array" ref="AX377">SUMIFS('N1.3_Project_Listing'!$P$16:$P$829, 'N1.3_Project_Listing'!$E$16:$E$829,'N1.3_Project_Listing'!$E377, 'N1.3_Project_Listing'!$A$16:$A$829,ET_Risk_SC_Summation[[#Headers],[132kV OHL Conductor]])</f>
        <v>0</v>
      </c>
      <c r="AY377" s="176" cm="1">
        <f t="array" ref="AY377">SUMIFS('N1.3_Project_Listing'!$P$16:$P$829, 'N1.3_Project_Listing'!$E$16:$E$829,'N1.3_Project_Listing'!$E377, 'N1.3_Project_Listing'!$A$16:$A$829,ET_Risk_SC_Summation[[#Headers],[132kV OHL Fittings]])</f>
        <v>0</v>
      </c>
      <c r="AZ377" s="176" cm="1">
        <f t="array" ref="AZ377">SUMIFS('N1.3_Project_Listing'!$P$16:$P$829, 'N1.3_Project_Listing'!$E$16:$E$829,'N1.3_Project_Listing'!$E377, 'N1.3_Project_Listing'!$A$16:$A$829,ET_Risk_SC_Summation[[#Headers],[132kV OHL Tower]])</f>
        <v>0</v>
      </c>
      <c r="BA377" s="176" cm="1">
        <f t="array" ref="BA377">SUMIFS('N1.3_Project_Listing'!$P$16:$P$829, 'N1.3_Project_Listing'!$E$16:$E$829,'N1.3_Project_Listing'!$E377, 'N1.3_Project_Listing'!$A$16:$A$829,ET_Risk_SC_Summation[[#Headers],[275kV Circuit Breaker]])</f>
        <v>0</v>
      </c>
      <c r="BB377" s="176" cm="1">
        <f t="array" ref="BB377">SUMIFS('N1.3_Project_Listing'!$P$16:$P$829, 'N1.3_Project_Listing'!$E$16:$E$829,'N1.3_Project_Listing'!$E377, 'N1.3_Project_Listing'!$A$16:$A$829,ET_Risk_SC_Summation[[#Headers],[275kV Transformer]])</f>
        <v>0</v>
      </c>
      <c r="BC377" s="176" cm="1">
        <f t="array" ref="BC377">SUMIFS('N1.3_Project_Listing'!$P$16:$P$829, 'N1.3_Project_Listing'!$E$16:$E$829,'N1.3_Project_Listing'!$E377, 'N1.3_Project_Listing'!$A$16:$A$829,ET_Risk_SC_Summation[[#Headers],[275kV Reactor]])</f>
        <v>0</v>
      </c>
      <c r="BD377" s="176" cm="1">
        <f t="array" ref="BD377">SUMIFS('N1.3_Project_Listing'!$P$16:$P$829, 'N1.3_Project_Listing'!$E$16:$E$829,'N1.3_Project_Listing'!$E377, 'N1.3_Project_Listing'!$A$16:$A$829,ET_Risk_SC_Summation[[#Headers],[275kV Underground Cable]])</f>
        <v>0</v>
      </c>
      <c r="BE377" s="176" cm="1">
        <f t="array" ref="BE377">SUMIFS('N1.3_Project_Listing'!$P$16:$P$829, 'N1.3_Project_Listing'!$E$16:$E$829,'N1.3_Project_Listing'!$E377, 'N1.3_Project_Listing'!$A$16:$A$829,ET_Risk_SC_Summation[[#Headers],[275kV OHL Conductor]])</f>
        <v>0</v>
      </c>
      <c r="BF377" s="176" cm="1">
        <f t="array" ref="BF377">SUMIFS('N1.3_Project_Listing'!$P$16:$P$829, 'N1.3_Project_Listing'!$E$16:$E$829,'N1.3_Project_Listing'!$E377, 'N1.3_Project_Listing'!$A$16:$A$829,ET_Risk_SC_Summation[[#Headers],[275kV OHL Fittings]])</f>
        <v>0</v>
      </c>
      <c r="BG377" s="176" cm="1">
        <f t="array" ref="BG377">SUMIFS('N1.3_Project_Listing'!$P$16:$P$829, 'N1.3_Project_Listing'!$E$16:$E$829,'N1.3_Project_Listing'!$E377, 'N1.3_Project_Listing'!$A$16:$A$829,ET_Risk_SC_Summation[[#Headers],[275kV OHL Tower]])</f>
        <v>0</v>
      </c>
      <c r="BH377" s="176" cm="1">
        <f t="array" ref="BH377">SUMIFS('N1.3_Project_Listing'!$P$16:$P$829, 'N1.3_Project_Listing'!$E$16:$E$829,'N1.3_Project_Listing'!$E377, 'N1.3_Project_Listing'!$A$16:$A$829,ET_Risk_SC_Summation[[#Headers],[400kV Circuit Breaker]])</f>
        <v>0</v>
      </c>
      <c r="BI377" s="176" cm="1">
        <f t="array" ref="BI377">SUMIFS('N1.3_Project_Listing'!$P$16:$P$829, 'N1.3_Project_Listing'!$E$16:$E$829,'N1.3_Project_Listing'!$E377, 'N1.3_Project_Listing'!$A$16:$A$829,ET_Risk_SC_Summation[[#Headers],[400kV Transformer]])</f>
        <v>0</v>
      </c>
      <c r="BJ377" s="176" cm="1">
        <f t="array" ref="BJ377">SUMIFS('N1.3_Project_Listing'!$P$16:$P$829, 'N1.3_Project_Listing'!$E$16:$E$829,'N1.3_Project_Listing'!$E377, 'N1.3_Project_Listing'!$A$16:$A$829,ET_Risk_SC_Summation[[#Headers],[400kV Reactor]])</f>
        <v>0</v>
      </c>
      <c r="BK377" s="176" cm="1">
        <f t="array" ref="BK377">SUMIFS('N1.3_Project_Listing'!$P$16:$P$829, 'N1.3_Project_Listing'!$E$16:$E$829,'N1.3_Project_Listing'!$E377, 'N1.3_Project_Listing'!$A$16:$A$829,ET_Risk_SC_Summation[[#Headers],[400kV Underground Cable]])</f>
        <v>0</v>
      </c>
      <c r="BL377" s="176" cm="1">
        <f t="array" ref="BL377">SUMIFS('N1.3_Project_Listing'!$P$16:$P$829, 'N1.3_Project_Listing'!$E$16:$E$829,'N1.3_Project_Listing'!$E377, 'N1.3_Project_Listing'!$A$16:$A$829,ET_Risk_SC_Summation[[#Headers],[400kV OHL Conductor]])</f>
        <v>0</v>
      </c>
      <c r="BM377" s="176" cm="1">
        <f t="array" ref="BM377">SUMIFS('N1.3_Project_Listing'!$P$16:$P$829, 'N1.3_Project_Listing'!$E$16:$E$829,'N1.3_Project_Listing'!$E377, 'N1.3_Project_Listing'!$A$16:$A$829,ET_Risk_SC_Summation[[#Headers],[400kV OHL Fittings]])</f>
        <v>0</v>
      </c>
      <c r="BN377" s="176" cm="1">
        <f t="array" ref="BN377">SUMIFS('N1.3_Project_Listing'!$P$16:$P$829, 'N1.3_Project_Listing'!$E$16:$E$829,'N1.3_Project_Listing'!$E377, 'N1.3_Project_Listing'!$A$16:$A$829,ET_Risk_SC_Summation[[#Headers],[400kV OHL Tower]])</f>
        <v>0</v>
      </c>
      <c r="BO377" s="177" t="str">
        <f>IF(SUM(ET_Risk_SC_Summation[[#This Row],[132kV Circuit Breaker]:[400kV OHL Tower]])=0, "n/a", INDEX(ET_Risk_SC_Summation[#Headers],1,MATCH(MAX(ET_Risk_SC_Summation[[#This Row],[132kV Circuit Breaker]:[400kV OHL Tower]]),ET_Risk_SC_Summation[[#This Row],[132kV Circuit Breaker]:[400kV OHL Tower]],0)))</f>
        <v>n/a</v>
      </c>
      <c r="BP377" s="177" t="str">
        <f>IFERROR(INDEX('N0.7_Lookup_References'!$G$77:$G$98,MATCH(ET_Risk_SC_Summation[[#This Row],[Mxx Category]],'N0.7_Lookup_References'!$F$77:$F$98,0)),"")</f>
        <v/>
      </c>
    </row>
    <row r="378" spans="1:68" ht="67.5">
      <c r="A378" s="160" t="str">
        <f>IFERROR(INDEX(N1.2_Intervention_Types[NARM Asset Category],MATCH('N1.3_Project_Listing'!$C378,N1.2_Intervention_Types[Intervention Type ID],0),1),"")</f>
        <v>Services</v>
      </c>
      <c r="B378" s="160" t="str">
        <f>IF($D$2="GD",IFERROR(INDEX(N1.2_Intervention_Types[C&amp;V Asset Category (GD)],MATCH('N1.3_Project_Listing'!$C378,N1.2_Intervention_Types[Intervention Type ID],0),1),""),IFERROR(INDEX(N1.2_Intervention_Types[NARM Asset Category],MATCH('N1.3_Project_Listing'!$C378,N1.2_Intervention_Types[Intervention Type ID],0),1),""))</f>
        <v>Services</v>
      </c>
      <c r="C378" s="67">
        <f>IFERROR(INDEX(N1.2_Intervention_Types[Intervention Type ID],MATCH('N1.3_Project_Listing'!$I378,N1.2_Intervention_Types[Intervention Type],0),1),"")</f>
        <v>5</v>
      </c>
      <c r="D378" s="160" t="str">
        <f>IFERROR(INDEX(N1.2_Intervention_Types[Intervention Category],MATCH('N1.3_Project_Listing'!$C378,N1.2_Intervention_Types[Intervention Type ID],0),1),"")</f>
        <v>Replacement</v>
      </c>
      <c r="E378" s="210" t="s">
        <v>852</v>
      </c>
      <c r="F378" s="236" t="s">
        <v>853</v>
      </c>
      <c r="G378" s="236" t="s">
        <v>181</v>
      </c>
      <c r="H378" s="236" t="s">
        <v>300</v>
      </c>
      <c r="I378" s="151" t="s">
        <v>830</v>
      </c>
      <c r="J378" s="139">
        <v>2029</v>
      </c>
      <c r="K378" s="312">
        <v>24.569290869661366</v>
      </c>
      <c r="L378" s="312">
        <v>24.569290869661366</v>
      </c>
      <c r="M378" s="312">
        <v>0</v>
      </c>
      <c r="N378" s="343">
        <v>4.2413512350964388E-3</v>
      </c>
      <c r="O378" s="343">
        <v>2.8597240100986347E-3</v>
      </c>
      <c r="P378" s="365">
        <v>0</v>
      </c>
      <c r="Q378" s="63">
        <f t="shared" si="34"/>
        <v>1.3816272249978041E-3</v>
      </c>
      <c r="R378" s="368">
        <f>IF('N1.3_Project_Listing'!$D378="Replacement",SUM('N1.3_Project_Listing'!$K378:$L378)/2,'N1.3_Project_Listing'!$M378)</f>
        <v>24.569290869661366</v>
      </c>
      <c r="S378" s="67" t="str">
        <f>IFERROR(INDEX('N0.7_Lookup_References'!$C$13:$C$72,MATCH($A378,'N0.7_Lookup_References'!$B$13:$B$72,0)),"")</f>
        <v>Number of</v>
      </c>
      <c r="T378" s="338" t="str">
        <f t="shared" si="35"/>
        <v/>
      </c>
      <c r="V378" s="392">
        <v>0.49138581739322734</v>
      </c>
      <c r="W378" s="392">
        <v>0</v>
      </c>
      <c r="X378" s="392">
        <v>0</v>
      </c>
      <c r="Y378" s="392">
        <v>0</v>
      </c>
      <c r="Z378" s="392">
        <v>0</v>
      </c>
      <c r="AA378" s="392">
        <v>0</v>
      </c>
      <c r="AB378" s="392">
        <v>0</v>
      </c>
      <c r="AC378" s="392">
        <v>0</v>
      </c>
      <c r="AD378" s="392">
        <v>0</v>
      </c>
      <c r="AE378" s="392">
        <v>24.077905052268139</v>
      </c>
      <c r="AF378" s="392">
        <v>24.569290869661366</v>
      </c>
      <c r="AG378" s="392">
        <v>0</v>
      </c>
      <c r="AH378" s="392">
        <v>0</v>
      </c>
      <c r="AI378" s="392">
        <v>0</v>
      </c>
      <c r="AJ378" s="392">
        <v>0</v>
      </c>
      <c r="AK378" s="392">
        <v>0</v>
      </c>
      <c r="AL378" s="392">
        <v>0</v>
      </c>
      <c r="AM378" s="392">
        <v>0</v>
      </c>
      <c r="AN378" s="392">
        <v>0</v>
      </c>
      <c r="AO378" s="392">
        <v>0</v>
      </c>
      <c r="AP378" s="63">
        <f t="shared" si="31"/>
        <v>24.569290869661366</v>
      </c>
      <c r="AQ378" s="63">
        <f t="shared" si="32"/>
        <v>24.569290869661366</v>
      </c>
      <c r="AR378" s="63">
        <f t="shared" si="33"/>
        <v>0</v>
      </c>
      <c r="AT378" s="176" cm="1">
        <f t="array" ref="AT378">SUMIFS('N1.3_Project_Listing'!$P$16:$P$829, 'N1.3_Project_Listing'!$E$16:$E$829,'N1.3_Project_Listing'!$E378, 'N1.3_Project_Listing'!$A$16:$A$829,ET_Risk_SC_Summation[[#Headers],[132kV Circuit Breaker]])</f>
        <v>0</v>
      </c>
      <c r="AU378" s="176" cm="1">
        <f t="array" ref="AU378">SUMIFS('N1.3_Project_Listing'!$P$16:$P$829, 'N1.3_Project_Listing'!$E$16:$E$829,'N1.3_Project_Listing'!$E378, 'N1.3_Project_Listing'!$A$16:$A$829,ET_Risk_SC_Summation[[#Headers],[132kV Transformer]])</f>
        <v>0</v>
      </c>
      <c r="AV378" s="176" cm="1">
        <f t="array" ref="AV378">SUMIFS('N1.3_Project_Listing'!$P$16:$P$829, 'N1.3_Project_Listing'!$E$16:$E$829,'N1.3_Project_Listing'!$E378, 'N1.3_Project_Listing'!$A$16:$A$829,ET_Risk_SC_Summation[[#Headers],[132kV Reactor]])</f>
        <v>0</v>
      </c>
      <c r="AW378" s="176" cm="1">
        <f t="array" ref="AW378">SUMIFS('N1.3_Project_Listing'!$P$16:$P$829, 'N1.3_Project_Listing'!$E$16:$E$829,'N1.3_Project_Listing'!$E378, 'N1.3_Project_Listing'!$A$16:$A$829,ET_Risk_SC_Summation[[#Headers],[132kV Underground Cable]])</f>
        <v>0</v>
      </c>
      <c r="AX378" s="176" cm="1">
        <f t="array" ref="AX378">SUMIFS('N1.3_Project_Listing'!$P$16:$P$829, 'N1.3_Project_Listing'!$E$16:$E$829,'N1.3_Project_Listing'!$E378, 'N1.3_Project_Listing'!$A$16:$A$829,ET_Risk_SC_Summation[[#Headers],[132kV OHL Conductor]])</f>
        <v>0</v>
      </c>
      <c r="AY378" s="176" cm="1">
        <f t="array" ref="AY378">SUMIFS('N1.3_Project_Listing'!$P$16:$P$829, 'N1.3_Project_Listing'!$E$16:$E$829,'N1.3_Project_Listing'!$E378, 'N1.3_Project_Listing'!$A$16:$A$829,ET_Risk_SC_Summation[[#Headers],[132kV OHL Fittings]])</f>
        <v>0</v>
      </c>
      <c r="AZ378" s="176" cm="1">
        <f t="array" ref="AZ378">SUMIFS('N1.3_Project_Listing'!$P$16:$P$829, 'N1.3_Project_Listing'!$E$16:$E$829,'N1.3_Project_Listing'!$E378, 'N1.3_Project_Listing'!$A$16:$A$829,ET_Risk_SC_Summation[[#Headers],[132kV OHL Tower]])</f>
        <v>0</v>
      </c>
      <c r="BA378" s="176" cm="1">
        <f t="array" ref="BA378">SUMIFS('N1.3_Project_Listing'!$P$16:$P$829, 'N1.3_Project_Listing'!$E$16:$E$829,'N1.3_Project_Listing'!$E378, 'N1.3_Project_Listing'!$A$16:$A$829,ET_Risk_SC_Summation[[#Headers],[275kV Circuit Breaker]])</f>
        <v>0</v>
      </c>
      <c r="BB378" s="176" cm="1">
        <f t="array" ref="BB378">SUMIFS('N1.3_Project_Listing'!$P$16:$P$829, 'N1.3_Project_Listing'!$E$16:$E$829,'N1.3_Project_Listing'!$E378, 'N1.3_Project_Listing'!$A$16:$A$829,ET_Risk_SC_Summation[[#Headers],[275kV Transformer]])</f>
        <v>0</v>
      </c>
      <c r="BC378" s="176" cm="1">
        <f t="array" ref="BC378">SUMIFS('N1.3_Project_Listing'!$P$16:$P$829, 'N1.3_Project_Listing'!$E$16:$E$829,'N1.3_Project_Listing'!$E378, 'N1.3_Project_Listing'!$A$16:$A$829,ET_Risk_SC_Summation[[#Headers],[275kV Reactor]])</f>
        <v>0</v>
      </c>
      <c r="BD378" s="176" cm="1">
        <f t="array" ref="BD378">SUMIFS('N1.3_Project_Listing'!$P$16:$P$829, 'N1.3_Project_Listing'!$E$16:$E$829,'N1.3_Project_Listing'!$E378, 'N1.3_Project_Listing'!$A$16:$A$829,ET_Risk_SC_Summation[[#Headers],[275kV Underground Cable]])</f>
        <v>0</v>
      </c>
      <c r="BE378" s="176" cm="1">
        <f t="array" ref="BE378">SUMIFS('N1.3_Project_Listing'!$P$16:$P$829, 'N1.3_Project_Listing'!$E$16:$E$829,'N1.3_Project_Listing'!$E378, 'N1.3_Project_Listing'!$A$16:$A$829,ET_Risk_SC_Summation[[#Headers],[275kV OHL Conductor]])</f>
        <v>0</v>
      </c>
      <c r="BF378" s="176" cm="1">
        <f t="array" ref="BF378">SUMIFS('N1.3_Project_Listing'!$P$16:$P$829, 'N1.3_Project_Listing'!$E$16:$E$829,'N1.3_Project_Listing'!$E378, 'N1.3_Project_Listing'!$A$16:$A$829,ET_Risk_SC_Summation[[#Headers],[275kV OHL Fittings]])</f>
        <v>0</v>
      </c>
      <c r="BG378" s="176" cm="1">
        <f t="array" ref="BG378">SUMIFS('N1.3_Project_Listing'!$P$16:$P$829, 'N1.3_Project_Listing'!$E$16:$E$829,'N1.3_Project_Listing'!$E378, 'N1.3_Project_Listing'!$A$16:$A$829,ET_Risk_SC_Summation[[#Headers],[275kV OHL Tower]])</f>
        <v>0</v>
      </c>
      <c r="BH378" s="176" cm="1">
        <f t="array" ref="BH378">SUMIFS('N1.3_Project_Listing'!$P$16:$P$829, 'N1.3_Project_Listing'!$E$16:$E$829,'N1.3_Project_Listing'!$E378, 'N1.3_Project_Listing'!$A$16:$A$829,ET_Risk_SC_Summation[[#Headers],[400kV Circuit Breaker]])</f>
        <v>0</v>
      </c>
      <c r="BI378" s="176" cm="1">
        <f t="array" ref="BI378">SUMIFS('N1.3_Project_Listing'!$P$16:$P$829, 'N1.3_Project_Listing'!$E$16:$E$829,'N1.3_Project_Listing'!$E378, 'N1.3_Project_Listing'!$A$16:$A$829,ET_Risk_SC_Summation[[#Headers],[400kV Transformer]])</f>
        <v>0</v>
      </c>
      <c r="BJ378" s="176" cm="1">
        <f t="array" ref="BJ378">SUMIFS('N1.3_Project_Listing'!$P$16:$P$829, 'N1.3_Project_Listing'!$E$16:$E$829,'N1.3_Project_Listing'!$E378, 'N1.3_Project_Listing'!$A$16:$A$829,ET_Risk_SC_Summation[[#Headers],[400kV Reactor]])</f>
        <v>0</v>
      </c>
      <c r="BK378" s="176" cm="1">
        <f t="array" ref="BK378">SUMIFS('N1.3_Project_Listing'!$P$16:$P$829, 'N1.3_Project_Listing'!$E$16:$E$829,'N1.3_Project_Listing'!$E378, 'N1.3_Project_Listing'!$A$16:$A$829,ET_Risk_SC_Summation[[#Headers],[400kV Underground Cable]])</f>
        <v>0</v>
      </c>
      <c r="BL378" s="176" cm="1">
        <f t="array" ref="BL378">SUMIFS('N1.3_Project_Listing'!$P$16:$P$829, 'N1.3_Project_Listing'!$E$16:$E$829,'N1.3_Project_Listing'!$E378, 'N1.3_Project_Listing'!$A$16:$A$829,ET_Risk_SC_Summation[[#Headers],[400kV OHL Conductor]])</f>
        <v>0</v>
      </c>
      <c r="BM378" s="176" cm="1">
        <f t="array" ref="BM378">SUMIFS('N1.3_Project_Listing'!$P$16:$P$829, 'N1.3_Project_Listing'!$E$16:$E$829,'N1.3_Project_Listing'!$E378, 'N1.3_Project_Listing'!$A$16:$A$829,ET_Risk_SC_Summation[[#Headers],[400kV OHL Fittings]])</f>
        <v>0</v>
      </c>
      <c r="BN378" s="176" cm="1">
        <f t="array" ref="BN378">SUMIFS('N1.3_Project_Listing'!$P$16:$P$829, 'N1.3_Project_Listing'!$E$16:$E$829,'N1.3_Project_Listing'!$E378, 'N1.3_Project_Listing'!$A$16:$A$829,ET_Risk_SC_Summation[[#Headers],[400kV OHL Tower]])</f>
        <v>0</v>
      </c>
      <c r="BO378" s="177" t="str">
        <f>IF(SUM(ET_Risk_SC_Summation[[#This Row],[132kV Circuit Breaker]:[400kV OHL Tower]])=0, "n/a", INDEX(ET_Risk_SC_Summation[#Headers],1,MATCH(MAX(ET_Risk_SC_Summation[[#This Row],[132kV Circuit Breaker]:[400kV OHL Tower]]),ET_Risk_SC_Summation[[#This Row],[132kV Circuit Breaker]:[400kV OHL Tower]],0)))</f>
        <v>n/a</v>
      </c>
      <c r="BP378" s="177" t="str">
        <f>IFERROR(INDEX('N0.7_Lookup_References'!$G$77:$G$98,MATCH(ET_Risk_SC_Summation[[#This Row],[Mxx Category]],'N0.7_Lookup_References'!$F$77:$F$98,0)),"")</f>
        <v/>
      </c>
    </row>
    <row r="379" spans="1:68" ht="67.5">
      <c r="A379" s="160" t="str">
        <f>IFERROR(INDEX(N1.2_Intervention_Types[NARM Asset Category],MATCH('N1.3_Project_Listing'!$C379,N1.2_Intervention_Types[Intervention Type ID],0),1),"")</f>
        <v>Services</v>
      </c>
      <c r="B379" s="160" t="str">
        <f>IF($D$2="GD",IFERROR(INDEX(N1.2_Intervention_Types[C&amp;V Asset Category (GD)],MATCH('N1.3_Project_Listing'!$C379,N1.2_Intervention_Types[Intervention Type ID],0),1),""),IFERROR(INDEX(N1.2_Intervention_Types[NARM Asset Category],MATCH('N1.3_Project_Listing'!$C379,N1.2_Intervention_Types[Intervention Type ID],0),1),""))</f>
        <v>Services</v>
      </c>
      <c r="C379" s="67">
        <f>IFERROR(INDEX(N1.2_Intervention_Types[Intervention Type ID],MATCH('N1.3_Project_Listing'!$I379,N1.2_Intervention_Types[Intervention Type],0),1),"")</f>
        <v>5</v>
      </c>
      <c r="D379" s="160" t="str">
        <f>IFERROR(INDEX(N1.2_Intervention_Types[Intervention Category],MATCH('N1.3_Project_Listing'!$C379,N1.2_Intervention_Types[Intervention Type ID],0),1),"")</f>
        <v>Replacement</v>
      </c>
      <c r="E379" s="210" t="s">
        <v>852</v>
      </c>
      <c r="F379" s="236" t="s">
        <v>853</v>
      </c>
      <c r="G379" s="236" t="s">
        <v>181</v>
      </c>
      <c r="H379" s="236" t="s">
        <v>300</v>
      </c>
      <c r="I379" s="151" t="s">
        <v>830</v>
      </c>
      <c r="J379" s="139">
        <v>2030</v>
      </c>
      <c r="K379" s="312">
        <v>24.569290869661366</v>
      </c>
      <c r="L379" s="312">
        <v>24.569290869661366</v>
      </c>
      <c r="M379" s="312">
        <v>0</v>
      </c>
      <c r="N379" s="343">
        <v>4.2413512350964388E-3</v>
      </c>
      <c r="O379" s="343">
        <v>2.8597240100986347E-3</v>
      </c>
      <c r="P379" s="365">
        <v>0</v>
      </c>
      <c r="Q379" s="63">
        <f t="shared" si="34"/>
        <v>1.3816272249978041E-3</v>
      </c>
      <c r="R379" s="368">
        <f>IF('N1.3_Project_Listing'!$D379="Replacement",SUM('N1.3_Project_Listing'!$K379:$L379)/2,'N1.3_Project_Listing'!$M379)</f>
        <v>24.569290869661366</v>
      </c>
      <c r="S379" s="67" t="str">
        <f>IFERROR(INDEX('N0.7_Lookup_References'!$C$13:$C$72,MATCH($A379,'N0.7_Lookup_References'!$B$13:$B$72,0)),"")</f>
        <v>Number of</v>
      </c>
      <c r="T379" s="338" t="str">
        <f t="shared" si="35"/>
        <v/>
      </c>
      <c r="V379" s="392">
        <v>0.49138581739322734</v>
      </c>
      <c r="W379" s="392">
        <v>0</v>
      </c>
      <c r="X379" s="392">
        <v>0</v>
      </c>
      <c r="Y379" s="392">
        <v>0</v>
      </c>
      <c r="Z379" s="392">
        <v>0</v>
      </c>
      <c r="AA379" s="392">
        <v>0</v>
      </c>
      <c r="AB379" s="392">
        <v>0</v>
      </c>
      <c r="AC379" s="392">
        <v>0</v>
      </c>
      <c r="AD379" s="392">
        <v>0</v>
      </c>
      <c r="AE379" s="392">
        <v>24.077905052268139</v>
      </c>
      <c r="AF379" s="392">
        <v>24.569290869661366</v>
      </c>
      <c r="AG379" s="392">
        <v>0</v>
      </c>
      <c r="AH379" s="392">
        <v>0</v>
      </c>
      <c r="AI379" s="392">
        <v>0</v>
      </c>
      <c r="AJ379" s="392">
        <v>0</v>
      </c>
      <c r="AK379" s="392">
        <v>0</v>
      </c>
      <c r="AL379" s="392">
        <v>0</v>
      </c>
      <c r="AM379" s="392">
        <v>0</v>
      </c>
      <c r="AN379" s="392">
        <v>0</v>
      </c>
      <c r="AO379" s="392">
        <v>0</v>
      </c>
      <c r="AP379" s="63">
        <f t="shared" si="31"/>
        <v>24.569290869661366</v>
      </c>
      <c r="AQ379" s="63">
        <f t="shared" si="32"/>
        <v>24.569290869661366</v>
      </c>
      <c r="AR379" s="63">
        <f t="shared" si="33"/>
        <v>0</v>
      </c>
      <c r="AT379" s="176" cm="1">
        <f t="array" ref="AT379">SUMIFS('N1.3_Project_Listing'!$P$16:$P$829, 'N1.3_Project_Listing'!$E$16:$E$829,'N1.3_Project_Listing'!$E379, 'N1.3_Project_Listing'!$A$16:$A$829,ET_Risk_SC_Summation[[#Headers],[132kV Circuit Breaker]])</f>
        <v>0</v>
      </c>
      <c r="AU379" s="176" cm="1">
        <f t="array" ref="AU379">SUMIFS('N1.3_Project_Listing'!$P$16:$P$829, 'N1.3_Project_Listing'!$E$16:$E$829,'N1.3_Project_Listing'!$E379, 'N1.3_Project_Listing'!$A$16:$A$829,ET_Risk_SC_Summation[[#Headers],[132kV Transformer]])</f>
        <v>0</v>
      </c>
      <c r="AV379" s="176" cm="1">
        <f t="array" ref="AV379">SUMIFS('N1.3_Project_Listing'!$P$16:$P$829, 'N1.3_Project_Listing'!$E$16:$E$829,'N1.3_Project_Listing'!$E379, 'N1.3_Project_Listing'!$A$16:$A$829,ET_Risk_SC_Summation[[#Headers],[132kV Reactor]])</f>
        <v>0</v>
      </c>
      <c r="AW379" s="176" cm="1">
        <f t="array" ref="AW379">SUMIFS('N1.3_Project_Listing'!$P$16:$P$829, 'N1.3_Project_Listing'!$E$16:$E$829,'N1.3_Project_Listing'!$E379, 'N1.3_Project_Listing'!$A$16:$A$829,ET_Risk_SC_Summation[[#Headers],[132kV Underground Cable]])</f>
        <v>0</v>
      </c>
      <c r="AX379" s="176" cm="1">
        <f t="array" ref="AX379">SUMIFS('N1.3_Project_Listing'!$P$16:$P$829, 'N1.3_Project_Listing'!$E$16:$E$829,'N1.3_Project_Listing'!$E379, 'N1.3_Project_Listing'!$A$16:$A$829,ET_Risk_SC_Summation[[#Headers],[132kV OHL Conductor]])</f>
        <v>0</v>
      </c>
      <c r="AY379" s="176" cm="1">
        <f t="array" ref="AY379">SUMIFS('N1.3_Project_Listing'!$P$16:$P$829, 'N1.3_Project_Listing'!$E$16:$E$829,'N1.3_Project_Listing'!$E379, 'N1.3_Project_Listing'!$A$16:$A$829,ET_Risk_SC_Summation[[#Headers],[132kV OHL Fittings]])</f>
        <v>0</v>
      </c>
      <c r="AZ379" s="176" cm="1">
        <f t="array" ref="AZ379">SUMIFS('N1.3_Project_Listing'!$P$16:$P$829, 'N1.3_Project_Listing'!$E$16:$E$829,'N1.3_Project_Listing'!$E379, 'N1.3_Project_Listing'!$A$16:$A$829,ET_Risk_SC_Summation[[#Headers],[132kV OHL Tower]])</f>
        <v>0</v>
      </c>
      <c r="BA379" s="176" cm="1">
        <f t="array" ref="BA379">SUMIFS('N1.3_Project_Listing'!$P$16:$P$829, 'N1.3_Project_Listing'!$E$16:$E$829,'N1.3_Project_Listing'!$E379, 'N1.3_Project_Listing'!$A$16:$A$829,ET_Risk_SC_Summation[[#Headers],[275kV Circuit Breaker]])</f>
        <v>0</v>
      </c>
      <c r="BB379" s="176" cm="1">
        <f t="array" ref="BB379">SUMIFS('N1.3_Project_Listing'!$P$16:$P$829, 'N1.3_Project_Listing'!$E$16:$E$829,'N1.3_Project_Listing'!$E379, 'N1.3_Project_Listing'!$A$16:$A$829,ET_Risk_SC_Summation[[#Headers],[275kV Transformer]])</f>
        <v>0</v>
      </c>
      <c r="BC379" s="176" cm="1">
        <f t="array" ref="BC379">SUMIFS('N1.3_Project_Listing'!$P$16:$P$829, 'N1.3_Project_Listing'!$E$16:$E$829,'N1.3_Project_Listing'!$E379, 'N1.3_Project_Listing'!$A$16:$A$829,ET_Risk_SC_Summation[[#Headers],[275kV Reactor]])</f>
        <v>0</v>
      </c>
      <c r="BD379" s="176" cm="1">
        <f t="array" ref="BD379">SUMIFS('N1.3_Project_Listing'!$P$16:$P$829, 'N1.3_Project_Listing'!$E$16:$E$829,'N1.3_Project_Listing'!$E379, 'N1.3_Project_Listing'!$A$16:$A$829,ET_Risk_SC_Summation[[#Headers],[275kV Underground Cable]])</f>
        <v>0</v>
      </c>
      <c r="BE379" s="176" cm="1">
        <f t="array" ref="BE379">SUMIFS('N1.3_Project_Listing'!$P$16:$P$829, 'N1.3_Project_Listing'!$E$16:$E$829,'N1.3_Project_Listing'!$E379, 'N1.3_Project_Listing'!$A$16:$A$829,ET_Risk_SC_Summation[[#Headers],[275kV OHL Conductor]])</f>
        <v>0</v>
      </c>
      <c r="BF379" s="176" cm="1">
        <f t="array" ref="BF379">SUMIFS('N1.3_Project_Listing'!$P$16:$P$829, 'N1.3_Project_Listing'!$E$16:$E$829,'N1.3_Project_Listing'!$E379, 'N1.3_Project_Listing'!$A$16:$A$829,ET_Risk_SC_Summation[[#Headers],[275kV OHL Fittings]])</f>
        <v>0</v>
      </c>
      <c r="BG379" s="176" cm="1">
        <f t="array" ref="BG379">SUMIFS('N1.3_Project_Listing'!$P$16:$P$829, 'N1.3_Project_Listing'!$E$16:$E$829,'N1.3_Project_Listing'!$E379, 'N1.3_Project_Listing'!$A$16:$A$829,ET_Risk_SC_Summation[[#Headers],[275kV OHL Tower]])</f>
        <v>0</v>
      </c>
      <c r="BH379" s="176" cm="1">
        <f t="array" ref="BH379">SUMIFS('N1.3_Project_Listing'!$P$16:$P$829, 'N1.3_Project_Listing'!$E$16:$E$829,'N1.3_Project_Listing'!$E379, 'N1.3_Project_Listing'!$A$16:$A$829,ET_Risk_SC_Summation[[#Headers],[400kV Circuit Breaker]])</f>
        <v>0</v>
      </c>
      <c r="BI379" s="176" cm="1">
        <f t="array" ref="BI379">SUMIFS('N1.3_Project_Listing'!$P$16:$P$829, 'N1.3_Project_Listing'!$E$16:$E$829,'N1.3_Project_Listing'!$E379, 'N1.3_Project_Listing'!$A$16:$A$829,ET_Risk_SC_Summation[[#Headers],[400kV Transformer]])</f>
        <v>0</v>
      </c>
      <c r="BJ379" s="176" cm="1">
        <f t="array" ref="BJ379">SUMIFS('N1.3_Project_Listing'!$P$16:$P$829, 'N1.3_Project_Listing'!$E$16:$E$829,'N1.3_Project_Listing'!$E379, 'N1.3_Project_Listing'!$A$16:$A$829,ET_Risk_SC_Summation[[#Headers],[400kV Reactor]])</f>
        <v>0</v>
      </c>
      <c r="BK379" s="176" cm="1">
        <f t="array" ref="BK379">SUMIFS('N1.3_Project_Listing'!$P$16:$P$829, 'N1.3_Project_Listing'!$E$16:$E$829,'N1.3_Project_Listing'!$E379, 'N1.3_Project_Listing'!$A$16:$A$829,ET_Risk_SC_Summation[[#Headers],[400kV Underground Cable]])</f>
        <v>0</v>
      </c>
      <c r="BL379" s="176" cm="1">
        <f t="array" ref="BL379">SUMIFS('N1.3_Project_Listing'!$P$16:$P$829, 'N1.3_Project_Listing'!$E$16:$E$829,'N1.3_Project_Listing'!$E379, 'N1.3_Project_Listing'!$A$16:$A$829,ET_Risk_SC_Summation[[#Headers],[400kV OHL Conductor]])</f>
        <v>0</v>
      </c>
      <c r="BM379" s="176" cm="1">
        <f t="array" ref="BM379">SUMIFS('N1.3_Project_Listing'!$P$16:$P$829, 'N1.3_Project_Listing'!$E$16:$E$829,'N1.3_Project_Listing'!$E379, 'N1.3_Project_Listing'!$A$16:$A$829,ET_Risk_SC_Summation[[#Headers],[400kV OHL Fittings]])</f>
        <v>0</v>
      </c>
      <c r="BN379" s="176" cm="1">
        <f t="array" ref="BN379">SUMIFS('N1.3_Project_Listing'!$P$16:$P$829, 'N1.3_Project_Listing'!$E$16:$E$829,'N1.3_Project_Listing'!$E379, 'N1.3_Project_Listing'!$A$16:$A$829,ET_Risk_SC_Summation[[#Headers],[400kV OHL Tower]])</f>
        <v>0</v>
      </c>
      <c r="BO379" s="177" t="str">
        <f>IF(SUM(ET_Risk_SC_Summation[[#This Row],[132kV Circuit Breaker]:[400kV OHL Tower]])=0, "n/a", INDEX(ET_Risk_SC_Summation[#Headers],1,MATCH(MAX(ET_Risk_SC_Summation[[#This Row],[132kV Circuit Breaker]:[400kV OHL Tower]]),ET_Risk_SC_Summation[[#This Row],[132kV Circuit Breaker]:[400kV OHL Tower]],0)))</f>
        <v>n/a</v>
      </c>
      <c r="BP379" s="177" t="str">
        <f>IFERROR(INDEX('N0.7_Lookup_References'!$G$77:$G$98,MATCH(ET_Risk_SC_Summation[[#This Row],[Mxx Category]],'N0.7_Lookup_References'!$F$77:$F$98,0)),"")</f>
        <v/>
      </c>
    </row>
    <row r="380" spans="1:68" ht="67.5">
      <c r="A380" s="160" t="str">
        <f>IFERROR(INDEX(N1.2_Intervention_Types[NARM Asset Category],MATCH('N1.3_Project_Listing'!$C380,N1.2_Intervention_Types[Intervention Type ID],0),1),"")</f>
        <v>Services</v>
      </c>
      <c r="B380" s="160" t="str">
        <f>IF($D$2="GD",IFERROR(INDEX(N1.2_Intervention_Types[C&amp;V Asset Category (GD)],MATCH('N1.3_Project_Listing'!$C380,N1.2_Intervention_Types[Intervention Type ID],0),1),""),IFERROR(INDEX(N1.2_Intervention_Types[NARM Asset Category],MATCH('N1.3_Project_Listing'!$C380,N1.2_Intervention_Types[Intervention Type ID],0),1),""))</f>
        <v>Services</v>
      </c>
      <c r="C380" s="67">
        <f>IFERROR(INDEX(N1.2_Intervention_Types[Intervention Type ID],MATCH('N1.3_Project_Listing'!$I380,N1.2_Intervention_Types[Intervention Type],0),1),"")</f>
        <v>5</v>
      </c>
      <c r="D380" s="160" t="str">
        <f>IFERROR(INDEX(N1.2_Intervention_Types[Intervention Category],MATCH('N1.3_Project_Listing'!$C380,N1.2_Intervention_Types[Intervention Type ID],0),1),"")</f>
        <v>Replacement</v>
      </c>
      <c r="E380" s="210" t="s">
        <v>852</v>
      </c>
      <c r="F380" s="236" t="s">
        <v>853</v>
      </c>
      <c r="G380" s="236" t="s">
        <v>181</v>
      </c>
      <c r="H380" s="236" t="s">
        <v>300</v>
      </c>
      <c r="I380" s="151" t="s">
        <v>830</v>
      </c>
      <c r="J380" s="139">
        <v>2031</v>
      </c>
      <c r="K380" s="312">
        <v>24.569290869661366</v>
      </c>
      <c r="L380" s="312">
        <v>24.569290869661366</v>
      </c>
      <c r="M380" s="312">
        <v>0</v>
      </c>
      <c r="N380" s="343">
        <v>4.2413512350964388E-3</v>
      </c>
      <c r="O380" s="343">
        <v>2.8597240100986347E-3</v>
      </c>
      <c r="P380" s="365">
        <v>0</v>
      </c>
      <c r="Q380" s="63">
        <f t="shared" si="34"/>
        <v>1.3816272249978041E-3</v>
      </c>
      <c r="R380" s="368">
        <f>IF('N1.3_Project_Listing'!$D380="Replacement",SUM('N1.3_Project_Listing'!$K380:$L380)/2,'N1.3_Project_Listing'!$M380)</f>
        <v>24.569290869661366</v>
      </c>
      <c r="S380" s="67" t="str">
        <f>IFERROR(INDEX('N0.7_Lookup_References'!$C$13:$C$72,MATCH($A380,'N0.7_Lookup_References'!$B$13:$B$72,0)),"")</f>
        <v>Number of</v>
      </c>
      <c r="T380" s="338" t="str">
        <f t="shared" si="35"/>
        <v/>
      </c>
      <c r="V380" s="392">
        <v>0.49138581739322734</v>
      </c>
      <c r="W380" s="392">
        <v>0</v>
      </c>
      <c r="X380" s="392">
        <v>0</v>
      </c>
      <c r="Y380" s="392">
        <v>0</v>
      </c>
      <c r="Z380" s="392">
        <v>0</v>
      </c>
      <c r="AA380" s="392">
        <v>0</v>
      </c>
      <c r="AB380" s="392">
        <v>0</v>
      </c>
      <c r="AC380" s="392">
        <v>0</v>
      </c>
      <c r="AD380" s="392">
        <v>0</v>
      </c>
      <c r="AE380" s="392">
        <v>24.077905052268139</v>
      </c>
      <c r="AF380" s="392">
        <v>24.569290869661366</v>
      </c>
      <c r="AG380" s="392">
        <v>0</v>
      </c>
      <c r="AH380" s="392">
        <v>0</v>
      </c>
      <c r="AI380" s="392">
        <v>0</v>
      </c>
      <c r="AJ380" s="392">
        <v>0</v>
      </c>
      <c r="AK380" s="392">
        <v>0</v>
      </c>
      <c r="AL380" s="392">
        <v>0</v>
      </c>
      <c r="AM380" s="392">
        <v>0</v>
      </c>
      <c r="AN380" s="392">
        <v>0</v>
      </c>
      <c r="AO380" s="392">
        <v>0</v>
      </c>
      <c r="AP380" s="63">
        <f t="shared" si="31"/>
        <v>24.569290869661366</v>
      </c>
      <c r="AQ380" s="63">
        <f t="shared" si="32"/>
        <v>24.569290869661366</v>
      </c>
      <c r="AR380" s="63">
        <f t="shared" si="33"/>
        <v>0</v>
      </c>
      <c r="AT380" s="176" cm="1">
        <f t="array" ref="AT380">SUMIFS('N1.3_Project_Listing'!$P$16:$P$829, 'N1.3_Project_Listing'!$E$16:$E$829,'N1.3_Project_Listing'!$E380, 'N1.3_Project_Listing'!$A$16:$A$829,ET_Risk_SC_Summation[[#Headers],[132kV Circuit Breaker]])</f>
        <v>0</v>
      </c>
      <c r="AU380" s="176" cm="1">
        <f t="array" ref="AU380">SUMIFS('N1.3_Project_Listing'!$P$16:$P$829, 'N1.3_Project_Listing'!$E$16:$E$829,'N1.3_Project_Listing'!$E380, 'N1.3_Project_Listing'!$A$16:$A$829,ET_Risk_SC_Summation[[#Headers],[132kV Transformer]])</f>
        <v>0</v>
      </c>
      <c r="AV380" s="176" cm="1">
        <f t="array" ref="AV380">SUMIFS('N1.3_Project_Listing'!$P$16:$P$829, 'N1.3_Project_Listing'!$E$16:$E$829,'N1.3_Project_Listing'!$E380, 'N1.3_Project_Listing'!$A$16:$A$829,ET_Risk_SC_Summation[[#Headers],[132kV Reactor]])</f>
        <v>0</v>
      </c>
      <c r="AW380" s="176" cm="1">
        <f t="array" ref="AW380">SUMIFS('N1.3_Project_Listing'!$P$16:$P$829, 'N1.3_Project_Listing'!$E$16:$E$829,'N1.3_Project_Listing'!$E380, 'N1.3_Project_Listing'!$A$16:$A$829,ET_Risk_SC_Summation[[#Headers],[132kV Underground Cable]])</f>
        <v>0</v>
      </c>
      <c r="AX380" s="176" cm="1">
        <f t="array" ref="AX380">SUMIFS('N1.3_Project_Listing'!$P$16:$P$829, 'N1.3_Project_Listing'!$E$16:$E$829,'N1.3_Project_Listing'!$E380, 'N1.3_Project_Listing'!$A$16:$A$829,ET_Risk_SC_Summation[[#Headers],[132kV OHL Conductor]])</f>
        <v>0</v>
      </c>
      <c r="AY380" s="176" cm="1">
        <f t="array" ref="AY380">SUMIFS('N1.3_Project_Listing'!$P$16:$P$829, 'N1.3_Project_Listing'!$E$16:$E$829,'N1.3_Project_Listing'!$E380, 'N1.3_Project_Listing'!$A$16:$A$829,ET_Risk_SC_Summation[[#Headers],[132kV OHL Fittings]])</f>
        <v>0</v>
      </c>
      <c r="AZ380" s="176" cm="1">
        <f t="array" ref="AZ380">SUMIFS('N1.3_Project_Listing'!$P$16:$P$829, 'N1.3_Project_Listing'!$E$16:$E$829,'N1.3_Project_Listing'!$E380, 'N1.3_Project_Listing'!$A$16:$A$829,ET_Risk_SC_Summation[[#Headers],[132kV OHL Tower]])</f>
        <v>0</v>
      </c>
      <c r="BA380" s="176" cm="1">
        <f t="array" ref="BA380">SUMIFS('N1.3_Project_Listing'!$P$16:$P$829, 'N1.3_Project_Listing'!$E$16:$E$829,'N1.3_Project_Listing'!$E380, 'N1.3_Project_Listing'!$A$16:$A$829,ET_Risk_SC_Summation[[#Headers],[275kV Circuit Breaker]])</f>
        <v>0</v>
      </c>
      <c r="BB380" s="176" cm="1">
        <f t="array" ref="BB380">SUMIFS('N1.3_Project_Listing'!$P$16:$P$829, 'N1.3_Project_Listing'!$E$16:$E$829,'N1.3_Project_Listing'!$E380, 'N1.3_Project_Listing'!$A$16:$A$829,ET_Risk_SC_Summation[[#Headers],[275kV Transformer]])</f>
        <v>0</v>
      </c>
      <c r="BC380" s="176" cm="1">
        <f t="array" ref="BC380">SUMIFS('N1.3_Project_Listing'!$P$16:$P$829, 'N1.3_Project_Listing'!$E$16:$E$829,'N1.3_Project_Listing'!$E380, 'N1.3_Project_Listing'!$A$16:$A$829,ET_Risk_SC_Summation[[#Headers],[275kV Reactor]])</f>
        <v>0</v>
      </c>
      <c r="BD380" s="176" cm="1">
        <f t="array" ref="BD380">SUMIFS('N1.3_Project_Listing'!$P$16:$P$829, 'N1.3_Project_Listing'!$E$16:$E$829,'N1.3_Project_Listing'!$E380, 'N1.3_Project_Listing'!$A$16:$A$829,ET_Risk_SC_Summation[[#Headers],[275kV Underground Cable]])</f>
        <v>0</v>
      </c>
      <c r="BE380" s="176" cm="1">
        <f t="array" ref="BE380">SUMIFS('N1.3_Project_Listing'!$P$16:$P$829, 'N1.3_Project_Listing'!$E$16:$E$829,'N1.3_Project_Listing'!$E380, 'N1.3_Project_Listing'!$A$16:$A$829,ET_Risk_SC_Summation[[#Headers],[275kV OHL Conductor]])</f>
        <v>0</v>
      </c>
      <c r="BF380" s="176" cm="1">
        <f t="array" ref="BF380">SUMIFS('N1.3_Project_Listing'!$P$16:$P$829, 'N1.3_Project_Listing'!$E$16:$E$829,'N1.3_Project_Listing'!$E380, 'N1.3_Project_Listing'!$A$16:$A$829,ET_Risk_SC_Summation[[#Headers],[275kV OHL Fittings]])</f>
        <v>0</v>
      </c>
      <c r="BG380" s="176" cm="1">
        <f t="array" ref="BG380">SUMIFS('N1.3_Project_Listing'!$P$16:$P$829, 'N1.3_Project_Listing'!$E$16:$E$829,'N1.3_Project_Listing'!$E380, 'N1.3_Project_Listing'!$A$16:$A$829,ET_Risk_SC_Summation[[#Headers],[275kV OHL Tower]])</f>
        <v>0</v>
      </c>
      <c r="BH380" s="176" cm="1">
        <f t="array" ref="BH380">SUMIFS('N1.3_Project_Listing'!$P$16:$P$829, 'N1.3_Project_Listing'!$E$16:$E$829,'N1.3_Project_Listing'!$E380, 'N1.3_Project_Listing'!$A$16:$A$829,ET_Risk_SC_Summation[[#Headers],[400kV Circuit Breaker]])</f>
        <v>0</v>
      </c>
      <c r="BI380" s="176" cm="1">
        <f t="array" ref="BI380">SUMIFS('N1.3_Project_Listing'!$P$16:$P$829, 'N1.3_Project_Listing'!$E$16:$E$829,'N1.3_Project_Listing'!$E380, 'N1.3_Project_Listing'!$A$16:$A$829,ET_Risk_SC_Summation[[#Headers],[400kV Transformer]])</f>
        <v>0</v>
      </c>
      <c r="BJ380" s="176" cm="1">
        <f t="array" ref="BJ380">SUMIFS('N1.3_Project_Listing'!$P$16:$P$829, 'N1.3_Project_Listing'!$E$16:$E$829,'N1.3_Project_Listing'!$E380, 'N1.3_Project_Listing'!$A$16:$A$829,ET_Risk_SC_Summation[[#Headers],[400kV Reactor]])</f>
        <v>0</v>
      </c>
      <c r="BK380" s="176" cm="1">
        <f t="array" ref="BK380">SUMIFS('N1.3_Project_Listing'!$P$16:$P$829, 'N1.3_Project_Listing'!$E$16:$E$829,'N1.3_Project_Listing'!$E380, 'N1.3_Project_Listing'!$A$16:$A$829,ET_Risk_SC_Summation[[#Headers],[400kV Underground Cable]])</f>
        <v>0</v>
      </c>
      <c r="BL380" s="176" cm="1">
        <f t="array" ref="BL380">SUMIFS('N1.3_Project_Listing'!$P$16:$P$829, 'N1.3_Project_Listing'!$E$16:$E$829,'N1.3_Project_Listing'!$E380, 'N1.3_Project_Listing'!$A$16:$A$829,ET_Risk_SC_Summation[[#Headers],[400kV OHL Conductor]])</f>
        <v>0</v>
      </c>
      <c r="BM380" s="176" cm="1">
        <f t="array" ref="BM380">SUMIFS('N1.3_Project_Listing'!$P$16:$P$829, 'N1.3_Project_Listing'!$E$16:$E$829,'N1.3_Project_Listing'!$E380, 'N1.3_Project_Listing'!$A$16:$A$829,ET_Risk_SC_Summation[[#Headers],[400kV OHL Fittings]])</f>
        <v>0</v>
      </c>
      <c r="BN380" s="176" cm="1">
        <f t="array" ref="BN380">SUMIFS('N1.3_Project_Listing'!$P$16:$P$829, 'N1.3_Project_Listing'!$E$16:$E$829,'N1.3_Project_Listing'!$E380, 'N1.3_Project_Listing'!$A$16:$A$829,ET_Risk_SC_Summation[[#Headers],[400kV OHL Tower]])</f>
        <v>0</v>
      </c>
      <c r="BO380" s="177" t="str">
        <f>IF(SUM(ET_Risk_SC_Summation[[#This Row],[132kV Circuit Breaker]:[400kV OHL Tower]])=0, "n/a", INDEX(ET_Risk_SC_Summation[#Headers],1,MATCH(MAX(ET_Risk_SC_Summation[[#This Row],[132kV Circuit Breaker]:[400kV OHL Tower]]),ET_Risk_SC_Summation[[#This Row],[132kV Circuit Breaker]:[400kV OHL Tower]],0)))</f>
        <v>n/a</v>
      </c>
      <c r="BP380" s="177" t="str">
        <f>IFERROR(INDEX('N0.7_Lookup_References'!$G$77:$G$98,MATCH(ET_Risk_SC_Summation[[#This Row],[Mxx Category]],'N0.7_Lookup_References'!$F$77:$F$98,0)),"")</f>
        <v/>
      </c>
    </row>
    <row r="381" spans="1:68" ht="67.5">
      <c r="A381" s="160" t="str">
        <f>IFERROR(INDEX(N1.2_Intervention_Types[NARM Asset Category],MATCH('N1.3_Project_Listing'!$C381,N1.2_Intervention_Types[Intervention Type ID],0),1),"")</f>
        <v>Services</v>
      </c>
      <c r="B381" s="160" t="str">
        <f>IF($D$2="GD",IFERROR(INDEX(N1.2_Intervention_Types[C&amp;V Asset Category (GD)],MATCH('N1.3_Project_Listing'!$C381,N1.2_Intervention_Types[Intervention Type ID],0),1),""),IFERROR(INDEX(N1.2_Intervention_Types[NARM Asset Category],MATCH('N1.3_Project_Listing'!$C381,N1.2_Intervention_Types[Intervention Type ID],0),1),""))</f>
        <v>Services</v>
      </c>
      <c r="C381" s="67">
        <f>IFERROR(INDEX(N1.2_Intervention_Types[Intervention Type ID],MATCH('N1.3_Project_Listing'!$I381,N1.2_Intervention_Types[Intervention Type],0),1),"")</f>
        <v>5</v>
      </c>
      <c r="D381" s="160" t="str">
        <f>IFERROR(INDEX(N1.2_Intervention_Types[Intervention Category],MATCH('N1.3_Project_Listing'!$C381,N1.2_Intervention_Types[Intervention Type ID],0),1),"")</f>
        <v>Replacement</v>
      </c>
      <c r="E381" s="210" t="s">
        <v>854</v>
      </c>
      <c r="F381" s="236" t="s">
        <v>855</v>
      </c>
      <c r="G381" s="236" t="s">
        <v>181</v>
      </c>
      <c r="H381" s="236" t="s">
        <v>300</v>
      </c>
      <c r="I381" s="151" t="s">
        <v>830</v>
      </c>
      <c r="J381" s="139">
        <v>2027</v>
      </c>
      <c r="K381" s="312">
        <v>9.7400397803551947E-2</v>
      </c>
      <c r="L381" s="312">
        <v>9.7400397803551947E-2</v>
      </c>
      <c r="M381" s="312">
        <v>0</v>
      </c>
      <c r="N381" s="343">
        <v>2.1186024523496024E-5</v>
      </c>
      <c r="O381" s="343">
        <v>1.978789593980765E-5</v>
      </c>
      <c r="P381" s="365">
        <v>0</v>
      </c>
      <c r="Q381" s="63">
        <f t="shared" si="34"/>
        <v>1.3981285836883738E-6</v>
      </c>
      <c r="R381" s="368">
        <f>IF('N1.3_Project_Listing'!$D381="Replacement",SUM('N1.3_Project_Listing'!$K381:$L381)/2,'N1.3_Project_Listing'!$M381)</f>
        <v>9.7400397803551947E-2</v>
      </c>
      <c r="S381" s="67" t="str">
        <f>IFERROR(INDEX('N0.7_Lookup_References'!$C$13:$C$72,MATCH($A381,'N0.7_Lookup_References'!$B$13:$B$72,0)),"")</f>
        <v>Number of</v>
      </c>
      <c r="T381" s="338" t="str">
        <f t="shared" si="35"/>
        <v/>
      </c>
      <c r="V381" s="392">
        <v>9.762177498779858E-3</v>
      </c>
      <c r="W381" s="392">
        <v>0</v>
      </c>
      <c r="X381" s="392">
        <v>0</v>
      </c>
      <c r="Y381" s="392">
        <v>0</v>
      </c>
      <c r="Z381" s="392">
        <v>0</v>
      </c>
      <c r="AA381" s="392">
        <v>0</v>
      </c>
      <c r="AB381" s="392">
        <v>0</v>
      </c>
      <c r="AC381" s="392">
        <v>0</v>
      </c>
      <c r="AD381" s="392">
        <v>0</v>
      </c>
      <c r="AE381" s="392">
        <v>8.7638220304772085E-2</v>
      </c>
      <c r="AF381" s="392">
        <v>9.7400397803551947E-2</v>
      </c>
      <c r="AG381" s="392">
        <v>0</v>
      </c>
      <c r="AH381" s="392">
        <v>0</v>
      </c>
      <c r="AI381" s="392">
        <v>0</v>
      </c>
      <c r="AJ381" s="392">
        <v>0</v>
      </c>
      <c r="AK381" s="392">
        <v>0</v>
      </c>
      <c r="AL381" s="392">
        <v>0</v>
      </c>
      <c r="AM381" s="392">
        <v>0</v>
      </c>
      <c r="AN381" s="392">
        <v>0</v>
      </c>
      <c r="AO381" s="392">
        <v>0</v>
      </c>
      <c r="AP381" s="63">
        <f t="shared" si="31"/>
        <v>9.7400397803551947E-2</v>
      </c>
      <c r="AQ381" s="63">
        <f t="shared" si="32"/>
        <v>9.7400397803551947E-2</v>
      </c>
      <c r="AR381" s="63">
        <f t="shared" si="33"/>
        <v>0</v>
      </c>
      <c r="AT381" s="176" cm="1">
        <f t="array" ref="AT381">SUMIFS('N1.3_Project_Listing'!$P$16:$P$829, 'N1.3_Project_Listing'!$E$16:$E$829,'N1.3_Project_Listing'!$E381, 'N1.3_Project_Listing'!$A$16:$A$829,ET_Risk_SC_Summation[[#Headers],[132kV Circuit Breaker]])</f>
        <v>0</v>
      </c>
      <c r="AU381" s="176" cm="1">
        <f t="array" ref="AU381">SUMIFS('N1.3_Project_Listing'!$P$16:$P$829, 'N1.3_Project_Listing'!$E$16:$E$829,'N1.3_Project_Listing'!$E381, 'N1.3_Project_Listing'!$A$16:$A$829,ET_Risk_SC_Summation[[#Headers],[132kV Transformer]])</f>
        <v>0</v>
      </c>
      <c r="AV381" s="176" cm="1">
        <f t="array" ref="AV381">SUMIFS('N1.3_Project_Listing'!$P$16:$P$829, 'N1.3_Project_Listing'!$E$16:$E$829,'N1.3_Project_Listing'!$E381, 'N1.3_Project_Listing'!$A$16:$A$829,ET_Risk_SC_Summation[[#Headers],[132kV Reactor]])</f>
        <v>0</v>
      </c>
      <c r="AW381" s="176" cm="1">
        <f t="array" ref="AW381">SUMIFS('N1.3_Project_Listing'!$P$16:$P$829, 'N1.3_Project_Listing'!$E$16:$E$829,'N1.3_Project_Listing'!$E381, 'N1.3_Project_Listing'!$A$16:$A$829,ET_Risk_SC_Summation[[#Headers],[132kV Underground Cable]])</f>
        <v>0</v>
      </c>
      <c r="AX381" s="176" cm="1">
        <f t="array" ref="AX381">SUMIFS('N1.3_Project_Listing'!$P$16:$P$829, 'N1.3_Project_Listing'!$E$16:$E$829,'N1.3_Project_Listing'!$E381, 'N1.3_Project_Listing'!$A$16:$A$829,ET_Risk_SC_Summation[[#Headers],[132kV OHL Conductor]])</f>
        <v>0</v>
      </c>
      <c r="AY381" s="176" cm="1">
        <f t="array" ref="AY381">SUMIFS('N1.3_Project_Listing'!$P$16:$P$829, 'N1.3_Project_Listing'!$E$16:$E$829,'N1.3_Project_Listing'!$E381, 'N1.3_Project_Listing'!$A$16:$A$829,ET_Risk_SC_Summation[[#Headers],[132kV OHL Fittings]])</f>
        <v>0</v>
      </c>
      <c r="AZ381" s="176" cm="1">
        <f t="array" ref="AZ381">SUMIFS('N1.3_Project_Listing'!$P$16:$P$829, 'N1.3_Project_Listing'!$E$16:$E$829,'N1.3_Project_Listing'!$E381, 'N1.3_Project_Listing'!$A$16:$A$829,ET_Risk_SC_Summation[[#Headers],[132kV OHL Tower]])</f>
        <v>0</v>
      </c>
      <c r="BA381" s="176" cm="1">
        <f t="array" ref="BA381">SUMIFS('N1.3_Project_Listing'!$P$16:$P$829, 'N1.3_Project_Listing'!$E$16:$E$829,'N1.3_Project_Listing'!$E381, 'N1.3_Project_Listing'!$A$16:$A$829,ET_Risk_SC_Summation[[#Headers],[275kV Circuit Breaker]])</f>
        <v>0</v>
      </c>
      <c r="BB381" s="176" cm="1">
        <f t="array" ref="BB381">SUMIFS('N1.3_Project_Listing'!$P$16:$P$829, 'N1.3_Project_Listing'!$E$16:$E$829,'N1.3_Project_Listing'!$E381, 'N1.3_Project_Listing'!$A$16:$A$829,ET_Risk_SC_Summation[[#Headers],[275kV Transformer]])</f>
        <v>0</v>
      </c>
      <c r="BC381" s="176" cm="1">
        <f t="array" ref="BC381">SUMIFS('N1.3_Project_Listing'!$P$16:$P$829, 'N1.3_Project_Listing'!$E$16:$E$829,'N1.3_Project_Listing'!$E381, 'N1.3_Project_Listing'!$A$16:$A$829,ET_Risk_SC_Summation[[#Headers],[275kV Reactor]])</f>
        <v>0</v>
      </c>
      <c r="BD381" s="176" cm="1">
        <f t="array" ref="BD381">SUMIFS('N1.3_Project_Listing'!$P$16:$P$829, 'N1.3_Project_Listing'!$E$16:$E$829,'N1.3_Project_Listing'!$E381, 'N1.3_Project_Listing'!$A$16:$A$829,ET_Risk_SC_Summation[[#Headers],[275kV Underground Cable]])</f>
        <v>0</v>
      </c>
      <c r="BE381" s="176" cm="1">
        <f t="array" ref="BE381">SUMIFS('N1.3_Project_Listing'!$P$16:$P$829, 'N1.3_Project_Listing'!$E$16:$E$829,'N1.3_Project_Listing'!$E381, 'N1.3_Project_Listing'!$A$16:$A$829,ET_Risk_SC_Summation[[#Headers],[275kV OHL Conductor]])</f>
        <v>0</v>
      </c>
      <c r="BF381" s="176" cm="1">
        <f t="array" ref="BF381">SUMIFS('N1.3_Project_Listing'!$P$16:$P$829, 'N1.3_Project_Listing'!$E$16:$E$829,'N1.3_Project_Listing'!$E381, 'N1.3_Project_Listing'!$A$16:$A$829,ET_Risk_SC_Summation[[#Headers],[275kV OHL Fittings]])</f>
        <v>0</v>
      </c>
      <c r="BG381" s="176" cm="1">
        <f t="array" ref="BG381">SUMIFS('N1.3_Project_Listing'!$P$16:$P$829, 'N1.3_Project_Listing'!$E$16:$E$829,'N1.3_Project_Listing'!$E381, 'N1.3_Project_Listing'!$A$16:$A$829,ET_Risk_SC_Summation[[#Headers],[275kV OHL Tower]])</f>
        <v>0</v>
      </c>
      <c r="BH381" s="176" cm="1">
        <f t="array" ref="BH381">SUMIFS('N1.3_Project_Listing'!$P$16:$P$829, 'N1.3_Project_Listing'!$E$16:$E$829,'N1.3_Project_Listing'!$E381, 'N1.3_Project_Listing'!$A$16:$A$829,ET_Risk_SC_Summation[[#Headers],[400kV Circuit Breaker]])</f>
        <v>0</v>
      </c>
      <c r="BI381" s="176" cm="1">
        <f t="array" ref="BI381">SUMIFS('N1.3_Project_Listing'!$P$16:$P$829, 'N1.3_Project_Listing'!$E$16:$E$829,'N1.3_Project_Listing'!$E381, 'N1.3_Project_Listing'!$A$16:$A$829,ET_Risk_SC_Summation[[#Headers],[400kV Transformer]])</f>
        <v>0</v>
      </c>
      <c r="BJ381" s="176" cm="1">
        <f t="array" ref="BJ381">SUMIFS('N1.3_Project_Listing'!$P$16:$P$829, 'N1.3_Project_Listing'!$E$16:$E$829,'N1.3_Project_Listing'!$E381, 'N1.3_Project_Listing'!$A$16:$A$829,ET_Risk_SC_Summation[[#Headers],[400kV Reactor]])</f>
        <v>0</v>
      </c>
      <c r="BK381" s="176" cm="1">
        <f t="array" ref="BK381">SUMIFS('N1.3_Project_Listing'!$P$16:$P$829, 'N1.3_Project_Listing'!$E$16:$E$829,'N1.3_Project_Listing'!$E381, 'N1.3_Project_Listing'!$A$16:$A$829,ET_Risk_SC_Summation[[#Headers],[400kV Underground Cable]])</f>
        <v>0</v>
      </c>
      <c r="BL381" s="176" cm="1">
        <f t="array" ref="BL381">SUMIFS('N1.3_Project_Listing'!$P$16:$P$829, 'N1.3_Project_Listing'!$E$16:$E$829,'N1.3_Project_Listing'!$E381, 'N1.3_Project_Listing'!$A$16:$A$829,ET_Risk_SC_Summation[[#Headers],[400kV OHL Conductor]])</f>
        <v>0</v>
      </c>
      <c r="BM381" s="176" cm="1">
        <f t="array" ref="BM381">SUMIFS('N1.3_Project_Listing'!$P$16:$P$829, 'N1.3_Project_Listing'!$E$16:$E$829,'N1.3_Project_Listing'!$E381, 'N1.3_Project_Listing'!$A$16:$A$829,ET_Risk_SC_Summation[[#Headers],[400kV OHL Fittings]])</f>
        <v>0</v>
      </c>
      <c r="BN381" s="176" cm="1">
        <f t="array" ref="BN381">SUMIFS('N1.3_Project_Listing'!$P$16:$P$829, 'N1.3_Project_Listing'!$E$16:$E$829,'N1.3_Project_Listing'!$E381, 'N1.3_Project_Listing'!$A$16:$A$829,ET_Risk_SC_Summation[[#Headers],[400kV OHL Tower]])</f>
        <v>0</v>
      </c>
      <c r="BO381" s="177" t="str">
        <f>IF(SUM(ET_Risk_SC_Summation[[#This Row],[132kV Circuit Breaker]:[400kV OHL Tower]])=0, "n/a", INDEX(ET_Risk_SC_Summation[#Headers],1,MATCH(MAX(ET_Risk_SC_Summation[[#This Row],[132kV Circuit Breaker]:[400kV OHL Tower]]),ET_Risk_SC_Summation[[#This Row],[132kV Circuit Breaker]:[400kV OHL Tower]],0)))</f>
        <v>n/a</v>
      </c>
      <c r="BP381" s="177" t="str">
        <f>IFERROR(INDEX('N0.7_Lookup_References'!$G$77:$G$98,MATCH(ET_Risk_SC_Summation[[#This Row],[Mxx Category]],'N0.7_Lookup_References'!$F$77:$F$98,0)),"")</f>
        <v/>
      </c>
    </row>
    <row r="382" spans="1:68" ht="67.5">
      <c r="A382" s="160" t="str">
        <f>IFERROR(INDEX(N1.2_Intervention_Types[NARM Asset Category],MATCH('N1.3_Project_Listing'!$C382,N1.2_Intervention_Types[Intervention Type ID],0),1),"")</f>
        <v>Services</v>
      </c>
      <c r="B382" s="160" t="str">
        <f>IF($D$2="GD",IFERROR(INDEX(N1.2_Intervention_Types[C&amp;V Asset Category (GD)],MATCH('N1.3_Project_Listing'!$C382,N1.2_Intervention_Types[Intervention Type ID],0),1),""),IFERROR(INDEX(N1.2_Intervention_Types[NARM Asset Category],MATCH('N1.3_Project_Listing'!$C382,N1.2_Intervention_Types[Intervention Type ID],0),1),""))</f>
        <v>Services</v>
      </c>
      <c r="C382" s="67">
        <f>IFERROR(INDEX(N1.2_Intervention_Types[Intervention Type ID],MATCH('N1.3_Project_Listing'!$I382,N1.2_Intervention_Types[Intervention Type],0),1),"")</f>
        <v>5</v>
      </c>
      <c r="D382" s="160" t="str">
        <f>IFERROR(INDEX(N1.2_Intervention_Types[Intervention Category],MATCH('N1.3_Project_Listing'!$C382,N1.2_Intervention_Types[Intervention Type ID],0),1),"")</f>
        <v>Replacement</v>
      </c>
      <c r="E382" s="210" t="s">
        <v>854</v>
      </c>
      <c r="F382" s="236" t="s">
        <v>855</v>
      </c>
      <c r="G382" s="236" t="s">
        <v>181</v>
      </c>
      <c r="H382" s="236" t="s">
        <v>300</v>
      </c>
      <c r="I382" s="151" t="s">
        <v>830</v>
      </c>
      <c r="J382" s="139">
        <v>2028</v>
      </c>
      <c r="K382" s="312">
        <v>9.7400397803551947E-2</v>
      </c>
      <c r="L382" s="312">
        <v>9.7400397803551947E-2</v>
      </c>
      <c r="M382" s="312">
        <v>0</v>
      </c>
      <c r="N382" s="343">
        <v>2.1186024523496024E-5</v>
      </c>
      <c r="O382" s="343">
        <v>1.978789593980765E-5</v>
      </c>
      <c r="P382" s="365">
        <v>0</v>
      </c>
      <c r="Q382" s="63">
        <f t="shared" si="34"/>
        <v>1.3981285836883738E-6</v>
      </c>
      <c r="R382" s="368">
        <f>IF('N1.3_Project_Listing'!$D382="Replacement",SUM('N1.3_Project_Listing'!$K382:$L382)/2,'N1.3_Project_Listing'!$M382)</f>
        <v>9.7400397803551947E-2</v>
      </c>
      <c r="S382" s="67" t="str">
        <f>IFERROR(INDEX('N0.7_Lookup_References'!$C$13:$C$72,MATCH($A382,'N0.7_Lookup_References'!$B$13:$B$72,0)),"")</f>
        <v>Number of</v>
      </c>
      <c r="T382" s="338" t="str">
        <f t="shared" si="35"/>
        <v/>
      </c>
      <c r="V382" s="392">
        <v>9.762177498779858E-3</v>
      </c>
      <c r="W382" s="392">
        <v>0</v>
      </c>
      <c r="X382" s="392">
        <v>0</v>
      </c>
      <c r="Y382" s="392">
        <v>0</v>
      </c>
      <c r="Z382" s="392">
        <v>0</v>
      </c>
      <c r="AA382" s="392">
        <v>0</v>
      </c>
      <c r="AB382" s="392">
        <v>0</v>
      </c>
      <c r="AC382" s="392">
        <v>0</v>
      </c>
      <c r="AD382" s="392">
        <v>0</v>
      </c>
      <c r="AE382" s="392">
        <v>8.7638220304772085E-2</v>
      </c>
      <c r="AF382" s="392">
        <v>9.7400397803551947E-2</v>
      </c>
      <c r="AG382" s="392">
        <v>0</v>
      </c>
      <c r="AH382" s="392">
        <v>0</v>
      </c>
      <c r="AI382" s="392">
        <v>0</v>
      </c>
      <c r="AJ382" s="392">
        <v>0</v>
      </c>
      <c r="AK382" s="392">
        <v>0</v>
      </c>
      <c r="AL382" s="392">
        <v>0</v>
      </c>
      <c r="AM382" s="392">
        <v>0</v>
      </c>
      <c r="AN382" s="392">
        <v>0</v>
      </c>
      <c r="AO382" s="392">
        <v>0</v>
      </c>
      <c r="AP382" s="63">
        <f t="shared" si="31"/>
        <v>9.7400397803551947E-2</v>
      </c>
      <c r="AQ382" s="63">
        <f t="shared" si="32"/>
        <v>9.7400397803551947E-2</v>
      </c>
      <c r="AR382" s="63">
        <f t="shared" si="33"/>
        <v>0</v>
      </c>
      <c r="AT382" s="176" cm="1">
        <f t="array" ref="AT382">SUMIFS('N1.3_Project_Listing'!$P$16:$P$829, 'N1.3_Project_Listing'!$E$16:$E$829,'N1.3_Project_Listing'!$E382, 'N1.3_Project_Listing'!$A$16:$A$829,ET_Risk_SC_Summation[[#Headers],[132kV Circuit Breaker]])</f>
        <v>0</v>
      </c>
      <c r="AU382" s="176" cm="1">
        <f t="array" ref="AU382">SUMIFS('N1.3_Project_Listing'!$P$16:$P$829, 'N1.3_Project_Listing'!$E$16:$E$829,'N1.3_Project_Listing'!$E382, 'N1.3_Project_Listing'!$A$16:$A$829,ET_Risk_SC_Summation[[#Headers],[132kV Transformer]])</f>
        <v>0</v>
      </c>
      <c r="AV382" s="176" cm="1">
        <f t="array" ref="AV382">SUMIFS('N1.3_Project_Listing'!$P$16:$P$829, 'N1.3_Project_Listing'!$E$16:$E$829,'N1.3_Project_Listing'!$E382, 'N1.3_Project_Listing'!$A$16:$A$829,ET_Risk_SC_Summation[[#Headers],[132kV Reactor]])</f>
        <v>0</v>
      </c>
      <c r="AW382" s="176" cm="1">
        <f t="array" ref="AW382">SUMIFS('N1.3_Project_Listing'!$P$16:$P$829, 'N1.3_Project_Listing'!$E$16:$E$829,'N1.3_Project_Listing'!$E382, 'N1.3_Project_Listing'!$A$16:$A$829,ET_Risk_SC_Summation[[#Headers],[132kV Underground Cable]])</f>
        <v>0</v>
      </c>
      <c r="AX382" s="176" cm="1">
        <f t="array" ref="AX382">SUMIFS('N1.3_Project_Listing'!$P$16:$P$829, 'N1.3_Project_Listing'!$E$16:$E$829,'N1.3_Project_Listing'!$E382, 'N1.3_Project_Listing'!$A$16:$A$829,ET_Risk_SC_Summation[[#Headers],[132kV OHL Conductor]])</f>
        <v>0</v>
      </c>
      <c r="AY382" s="176" cm="1">
        <f t="array" ref="AY382">SUMIFS('N1.3_Project_Listing'!$P$16:$P$829, 'N1.3_Project_Listing'!$E$16:$E$829,'N1.3_Project_Listing'!$E382, 'N1.3_Project_Listing'!$A$16:$A$829,ET_Risk_SC_Summation[[#Headers],[132kV OHL Fittings]])</f>
        <v>0</v>
      </c>
      <c r="AZ382" s="176" cm="1">
        <f t="array" ref="AZ382">SUMIFS('N1.3_Project_Listing'!$P$16:$P$829, 'N1.3_Project_Listing'!$E$16:$E$829,'N1.3_Project_Listing'!$E382, 'N1.3_Project_Listing'!$A$16:$A$829,ET_Risk_SC_Summation[[#Headers],[132kV OHL Tower]])</f>
        <v>0</v>
      </c>
      <c r="BA382" s="176" cm="1">
        <f t="array" ref="BA382">SUMIFS('N1.3_Project_Listing'!$P$16:$P$829, 'N1.3_Project_Listing'!$E$16:$E$829,'N1.3_Project_Listing'!$E382, 'N1.3_Project_Listing'!$A$16:$A$829,ET_Risk_SC_Summation[[#Headers],[275kV Circuit Breaker]])</f>
        <v>0</v>
      </c>
      <c r="BB382" s="176" cm="1">
        <f t="array" ref="BB382">SUMIFS('N1.3_Project_Listing'!$P$16:$P$829, 'N1.3_Project_Listing'!$E$16:$E$829,'N1.3_Project_Listing'!$E382, 'N1.3_Project_Listing'!$A$16:$A$829,ET_Risk_SC_Summation[[#Headers],[275kV Transformer]])</f>
        <v>0</v>
      </c>
      <c r="BC382" s="176" cm="1">
        <f t="array" ref="BC382">SUMIFS('N1.3_Project_Listing'!$P$16:$P$829, 'N1.3_Project_Listing'!$E$16:$E$829,'N1.3_Project_Listing'!$E382, 'N1.3_Project_Listing'!$A$16:$A$829,ET_Risk_SC_Summation[[#Headers],[275kV Reactor]])</f>
        <v>0</v>
      </c>
      <c r="BD382" s="176" cm="1">
        <f t="array" ref="BD382">SUMIFS('N1.3_Project_Listing'!$P$16:$P$829, 'N1.3_Project_Listing'!$E$16:$E$829,'N1.3_Project_Listing'!$E382, 'N1.3_Project_Listing'!$A$16:$A$829,ET_Risk_SC_Summation[[#Headers],[275kV Underground Cable]])</f>
        <v>0</v>
      </c>
      <c r="BE382" s="176" cm="1">
        <f t="array" ref="BE382">SUMIFS('N1.3_Project_Listing'!$P$16:$P$829, 'N1.3_Project_Listing'!$E$16:$E$829,'N1.3_Project_Listing'!$E382, 'N1.3_Project_Listing'!$A$16:$A$829,ET_Risk_SC_Summation[[#Headers],[275kV OHL Conductor]])</f>
        <v>0</v>
      </c>
      <c r="BF382" s="176" cm="1">
        <f t="array" ref="BF382">SUMIFS('N1.3_Project_Listing'!$P$16:$P$829, 'N1.3_Project_Listing'!$E$16:$E$829,'N1.3_Project_Listing'!$E382, 'N1.3_Project_Listing'!$A$16:$A$829,ET_Risk_SC_Summation[[#Headers],[275kV OHL Fittings]])</f>
        <v>0</v>
      </c>
      <c r="BG382" s="176" cm="1">
        <f t="array" ref="BG382">SUMIFS('N1.3_Project_Listing'!$P$16:$P$829, 'N1.3_Project_Listing'!$E$16:$E$829,'N1.3_Project_Listing'!$E382, 'N1.3_Project_Listing'!$A$16:$A$829,ET_Risk_SC_Summation[[#Headers],[275kV OHL Tower]])</f>
        <v>0</v>
      </c>
      <c r="BH382" s="176" cm="1">
        <f t="array" ref="BH382">SUMIFS('N1.3_Project_Listing'!$P$16:$P$829, 'N1.3_Project_Listing'!$E$16:$E$829,'N1.3_Project_Listing'!$E382, 'N1.3_Project_Listing'!$A$16:$A$829,ET_Risk_SC_Summation[[#Headers],[400kV Circuit Breaker]])</f>
        <v>0</v>
      </c>
      <c r="BI382" s="176" cm="1">
        <f t="array" ref="BI382">SUMIFS('N1.3_Project_Listing'!$P$16:$P$829, 'N1.3_Project_Listing'!$E$16:$E$829,'N1.3_Project_Listing'!$E382, 'N1.3_Project_Listing'!$A$16:$A$829,ET_Risk_SC_Summation[[#Headers],[400kV Transformer]])</f>
        <v>0</v>
      </c>
      <c r="BJ382" s="176" cm="1">
        <f t="array" ref="BJ382">SUMIFS('N1.3_Project_Listing'!$P$16:$P$829, 'N1.3_Project_Listing'!$E$16:$E$829,'N1.3_Project_Listing'!$E382, 'N1.3_Project_Listing'!$A$16:$A$829,ET_Risk_SC_Summation[[#Headers],[400kV Reactor]])</f>
        <v>0</v>
      </c>
      <c r="BK382" s="176" cm="1">
        <f t="array" ref="BK382">SUMIFS('N1.3_Project_Listing'!$P$16:$P$829, 'N1.3_Project_Listing'!$E$16:$E$829,'N1.3_Project_Listing'!$E382, 'N1.3_Project_Listing'!$A$16:$A$829,ET_Risk_SC_Summation[[#Headers],[400kV Underground Cable]])</f>
        <v>0</v>
      </c>
      <c r="BL382" s="176" cm="1">
        <f t="array" ref="BL382">SUMIFS('N1.3_Project_Listing'!$P$16:$P$829, 'N1.3_Project_Listing'!$E$16:$E$829,'N1.3_Project_Listing'!$E382, 'N1.3_Project_Listing'!$A$16:$A$829,ET_Risk_SC_Summation[[#Headers],[400kV OHL Conductor]])</f>
        <v>0</v>
      </c>
      <c r="BM382" s="176" cm="1">
        <f t="array" ref="BM382">SUMIFS('N1.3_Project_Listing'!$P$16:$P$829, 'N1.3_Project_Listing'!$E$16:$E$829,'N1.3_Project_Listing'!$E382, 'N1.3_Project_Listing'!$A$16:$A$829,ET_Risk_SC_Summation[[#Headers],[400kV OHL Fittings]])</f>
        <v>0</v>
      </c>
      <c r="BN382" s="176" cm="1">
        <f t="array" ref="BN382">SUMIFS('N1.3_Project_Listing'!$P$16:$P$829, 'N1.3_Project_Listing'!$E$16:$E$829,'N1.3_Project_Listing'!$E382, 'N1.3_Project_Listing'!$A$16:$A$829,ET_Risk_SC_Summation[[#Headers],[400kV OHL Tower]])</f>
        <v>0</v>
      </c>
      <c r="BO382" s="177" t="str">
        <f>IF(SUM(ET_Risk_SC_Summation[[#This Row],[132kV Circuit Breaker]:[400kV OHL Tower]])=0, "n/a", INDEX(ET_Risk_SC_Summation[#Headers],1,MATCH(MAX(ET_Risk_SC_Summation[[#This Row],[132kV Circuit Breaker]:[400kV OHL Tower]]),ET_Risk_SC_Summation[[#This Row],[132kV Circuit Breaker]:[400kV OHL Tower]],0)))</f>
        <v>n/a</v>
      </c>
      <c r="BP382" s="177" t="str">
        <f>IFERROR(INDEX('N0.7_Lookup_References'!$G$77:$G$98,MATCH(ET_Risk_SC_Summation[[#This Row],[Mxx Category]],'N0.7_Lookup_References'!$F$77:$F$98,0)),"")</f>
        <v/>
      </c>
    </row>
    <row r="383" spans="1:68" ht="67.5">
      <c r="A383" s="160" t="str">
        <f>IFERROR(INDEX(N1.2_Intervention_Types[NARM Asset Category],MATCH('N1.3_Project_Listing'!$C383,N1.2_Intervention_Types[Intervention Type ID],0),1),"")</f>
        <v>Services</v>
      </c>
      <c r="B383" s="160" t="str">
        <f>IF($D$2="GD",IFERROR(INDEX(N1.2_Intervention_Types[C&amp;V Asset Category (GD)],MATCH('N1.3_Project_Listing'!$C383,N1.2_Intervention_Types[Intervention Type ID],0),1),""),IFERROR(INDEX(N1.2_Intervention_Types[NARM Asset Category],MATCH('N1.3_Project_Listing'!$C383,N1.2_Intervention_Types[Intervention Type ID],0),1),""))</f>
        <v>Services</v>
      </c>
      <c r="C383" s="67">
        <f>IFERROR(INDEX(N1.2_Intervention_Types[Intervention Type ID],MATCH('N1.3_Project_Listing'!$I383,N1.2_Intervention_Types[Intervention Type],0),1),"")</f>
        <v>5</v>
      </c>
      <c r="D383" s="160" t="str">
        <f>IFERROR(INDEX(N1.2_Intervention_Types[Intervention Category],MATCH('N1.3_Project_Listing'!$C383,N1.2_Intervention_Types[Intervention Type ID],0),1),"")</f>
        <v>Replacement</v>
      </c>
      <c r="E383" s="210" t="s">
        <v>854</v>
      </c>
      <c r="F383" s="236" t="s">
        <v>855</v>
      </c>
      <c r="G383" s="236" t="s">
        <v>181</v>
      </c>
      <c r="H383" s="236" t="s">
        <v>300</v>
      </c>
      <c r="I383" s="151" t="s">
        <v>830</v>
      </c>
      <c r="J383" s="139">
        <v>2029</v>
      </c>
      <c r="K383" s="312">
        <v>9.7400397803551947E-2</v>
      </c>
      <c r="L383" s="312">
        <v>9.7400397803551947E-2</v>
      </c>
      <c r="M383" s="312">
        <v>0</v>
      </c>
      <c r="N383" s="343">
        <v>2.1186024523496024E-5</v>
      </c>
      <c r="O383" s="343">
        <v>1.978789593980765E-5</v>
      </c>
      <c r="P383" s="365">
        <v>0</v>
      </c>
      <c r="Q383" s="63">
        <f t="shared" si="34"/>
        <v>1.3981285836883738E-6</v>
      </c>
      <c r="R383" s="368">
        <f>IF('N1.3_Project_Listing'!$D383="Replacement",SUM('N1.3_Project_Listing'!$K383:$L383)/2,'N1.3_Project_Listing'!$M383)</f>
        <v>9.7400397803551947E-2</v>
      </c>
      <c r="S383" s="67" t="str">
        <f>IFERROR(INDEX('N0.7_Lookup_References'!$C$13:$C$72,MATCH($A383,'N0.7_Lookup_References'!$B$13:$B$72,0)),"")</f>
        <v>Number of</v>
      </c>
      <c r="T383" s="338" t="str">
        <f t="shared" si="35"/>
        <v/>
      </c>
      <c r="V383" s="393">
        <v>9.762177498779858E-3</v>
      </c>
      <c r="W383" s="393">
        <v>0</v>
      </c>
      <c r="X383" s="393">
        <v>0</v>
      </c>
      <c r="Y383" s="393">
        <v>0</v>
      </c>
      <c r="Z383" s="393">
        <v>0</v>
      </c>
      <c r="AA383" s="393">
        <v>0</v>
      </c>
      <c r="AB383" s="393">
        <v>0</v>
      </c>
      <c r="AC383" s="393">
        <v>0</v>
      </c>
      <c r="AD383" s="393">
        <v>0</v>
      </c>
      <c r="AE383" s="393">
        <v>8.7638220304772085E-2</v>
      </c>
      <c r="AF383" s="393">
        <v>9.7400397803551947E-2</v>
      </c>
      <c r="AG383" s="393">
        <v>0</v>
      </c>
      <c r="AH383" s="393">
        <v>0</v>
      </c>
      <c r="AI383" s="393">
        <v>0</v>
      </c>
      <c r="AJ383" s="393">
        <v>0</v>
      </c>
      <c r="AK383" s="393">
        <v>0</v>
      </c>
      <c r="AL383" s="393">
        <v>0</v>
      </c>
      <c r="AM383" s="393">
        <v>0</v>
      </c>
      <c r="AN383" s="393">
        <v>0</v>
      </c>
      <c r="AO383" s="393">
        <v>0</v>
      </c>
      <c r="AP383" s="63">
        <f t="shared" si="31"/>
        <v>9.7400397803551947E-2</v>
      </c>
      <c r="AQ383" s="63">
        <f t="shared" si="32"/>
        <v>9.7400397803551947E-2</v>
      </c>
      <c r="AR383" s="63">
        <f t="shared" si="33"/>
        <v>0</v>
      </c>
      <c r="AT383" s="176" cm="1">
        <f t="array" ref="AT383">SUMIFS('N1.3_Project_Listing'!$P$16:$P$829, 'N1.3_Project_Listing'!$E$16:$E$829,'N1.3_Project_Listing'!$E383, 'N1.3_Project_Listing'!$A$16:$A$829,ET_Risk_SC_Summation[[#Headers],[132kV Circuit Breaker]])</f>
        <v>0</v>
      </c>
      <c r="AU383" s="176" cm="1">
        <f t="array" ref="AU383">SUMIFS('N1.3_Project_Listing'!$P$16:$P$829, 'N1.3_Project_Listing'!$E$16:$E$829,'N1.3_Project_Listing'!$E383, 'N1.3_Project_Listing'!$A$16:$A$829,ET_Risk_SC_Summation[[#Headers],[132kV Transformer]])</f>
        <v>0</v>
      </c>
      <c r="AV383" s="176" cm="1">
        <f t="array" ref="AV383">SUMIFS('N1.3_Project_Listing'!$P$16:$P$829, 'N1.3_Project_Listing'!$E$16:$E$829,'N1.3_Project_Listing'!$E383, 'N1.3_Project_Listing'!$A$16:$A$829,ET_Risk_SC_Summation[[#Headers],[132kV Reactor]])</f>
        <v>0</v>
      </c>
      <c r="AW383" s="176" cm="1">
        <f t="array" ref="AW383">SUMIFS('N1.3_Project_Listing'!$P$16:$P$829, 'N1.3_Project_Listing'!$E$16:$E$829,'N1.3_Project_Listing'!$E383, 'N1.3_Project_Listing'!$A$16:$A$829,ET_Risk_SC_Summation[[#Headers],[132kV Underground Cable]])</f>
        <v>0</v>
      </c>
      <c r="AX383" s="176" cm="1">
        <f t="array" ref="AX383">SUMIFS('N1.3_Project_Listing'!$P$16:$P$829, 'N1.3_Project_Listing'!$E$16:$E$829,'N1.3_Project_Listing'!$E383, 'N1.3_Project_Listing'!$A$16:$A$829,ET_Risk_SC_Summation[[#Headers],[132kV OHL Conductor]])</f>
        <v>0</v>
      </c>
      <c r="AY383" s="176" cm="1">
        <f t="array" ref="AY383">SUMIFS('N1.3_Project_Listing'!$P$16:$P$829, 'N1.3_Project_Listing'!$E$16:$E$829,'N1.3_Project_Listing'!$E383, 'N1.3_Project_Listing'!$A$16:$A$829,ET_Risk_SC_Summation[[#Headers],[132kV OHL Fittings]])</f>
        <v>0</v>
      </c>
      <c r="AZ383" s="176" cm="1">
        <f t="array" ref="AZ383">SUMIFS('N1.3_Project_Listing'!$P$16:$P$829, 'N1.3_Project_Listing'!$E$16:$E$829,'N1.3_Project_Listing'!$E383, 'N1.3_Project_Listing'!$A$16:$A$829,ET_Risk_SC_Summation[[#Headers],[132kV OHL Tower]])</f>
        <v>0</v>
      </c>
      <c r="BA383" s="176" cm="1">
        <f t="array" ref="BA383">SUMIFS('N1.3_Project_Listing'!$P$16:$P$829, 'N1.3_Project_Listing'!$E$16:$E$829,'N1.3_Project_Listing'!$E383, 'N1.3_Project_Listing'!$A$16:$A$829,ET_Risk_SC_Summation[[#Headers],[275kV Circuit Breaker]])</f>
        <v>0</v>
      </c>
      <c r="BB383" s="176" cm="1">
        <f t="array" ref="BB383">SUMIFS('N1.3_Project_Listing'!$P$16:$P$829, 'N1.3_Project_Listing'!$E$16:$E$829,'N1.3_Project_Listing'!$E383, 'N1.3_Project_Listing'!$A$16:$A$829,ET_Risk_SC_Summation[[#Headers],[275kV Transformer]])</f>
        <v>0</v>
      </c>
      <c r="BC383" s="176" cm="1">
        <f t="array" ref="BC383">SUMIFS('N1.3_Project_Listing'!$P$16:$P$829, 'N1.3_Project_Listing'!$E$16:$E$829,'N1.3_Project_Listing'!$E383, 'N1.3_Project_Listing'!$A$16:$A$829,ET_Risk_SC_Summation[[#Headers],[275kV Reactor]])</f>
        <v>0</v>
      </c>
      <c r="BD383" s="176" cm="1">
        <f t="array" ref="BD383">SUMIFS('N1.3_Project_Listing'!$P$16:$P$829, 'N1.3_Project_Listing'!$E$16:$E$829,'N1.3_Project_Listing'!$E383, 'N1.3_Project_Listing'!$A$16:$A$829,ET_Risk_SC_Summation[[#Headers],[275kV Underground Cable]])</f>
        <v>0</v>
      </c>
      <c r="BE383" s="176" cm="1">
        <f t="array" ref="BE383">SUMIFS('N1.3_Project_Listing'!$P$16:$P$829, 'N1.3_Project_Listing'!$E$16:$E$829,'N1.3_Project_Listing'!$E383, 'N1.3_Project_Listing'!$A$16:$A$829,ET_Risk_SC_Summation[[#Headers],[275kV OHL Conductor]])</f>
        <v>0</v>
      </c>
      <c r="BF383" s="176" cm="1">
        <f t="array" ref="BF383">SUMIFS('N1.3_Project_Listing'!$P$16:$P$829, 'N1.3_Project_Listing'!$E$16:$E$829,'N1.3_Project_Listing'!$E383, 'N1.3_Project_Listing'!$A$16:$A$829,ET_Risk_SC_Summation[[#Headers],[275kV OHL Fittings]])</f>
        <v>0</v>
      </c>
      <c r="BG383" s="176" cm="1">
        <f t="array" ref="BG383">SUMIFS('N1.3_Project_Listing'!$P$16:$P$829, 'N1.3_Project_Listing'!$E$16:$E$829,'N1.3_Project_Listing'!$E383, 'N1.3_Project_Listing'!$A$16:$A$829,ET_Risk_SC_Summation[[#Headers],[275kV OHL Tower]])</f>
        <v>0</v>
      </c>
      <c r="BH383" s="176" cm="1">
        <f t="array" ref="BH383">SUMIFS('N1.3_Project_Listing'!$P$16:$P$829, 'N1.3_Project_Listing'!$E$16:$E$829,'N1.3_Project_Listing'!$E383, 'N1.3_Project_Listing'!$A$16:$A$829,ET_Risk_SC_Summation[[#Headers],[400kV Circuit Breaker]])</f>
        <v>0</v>
      </c>
      <c r="BI383" s="176" cm="1">
        <f t="array" ref="BI383">SUMIFS('N1.3_Project_Listing'!$P$16:$P$829, 'N1.3_Project_Listing'!$E$16:$E$829,'N1.3_Project_Listing'!$E383, 'N1.3_Project_Listing'!$A$16:$A$829,ET_Risk_SC_Summation[[#Headers],[400kV Transformer]])</f>
        <v>0</v>
      </c>
      <c r="BJ383" s="176" cm="1">
        <f t="array" ref="BJ383">SUMIFS('N1.3_Project_Listing'!$P$16:$P$829, 'N1.3_Project_Listing'!$E$16:$E$829,'N1.3_Project_Listing'!$E383, 'N1.3_Project_Listing'!$A$16:$A$829,ET_Risk_SC_Summation[[#Headers],[400kV Reactor]])</f>
        <v>0</v>
      </c>
      <c r="BK383" s="176" cm="1">
        <f t="array" ref="BK383">SUMIFS('N1.3_Project_Listing'!$P$16:$P$829, 'N1.3_Project_Listing'!$E$16:$E$829,'N1.3_Project_Listing'!$E383, 'N1.3_Project_Listing'!$A$16:$A$829,ET_Risk_SC_Summation[[#Headers],[400kV Underground Cable]])</f>
        <v>0</v>
      </c>
      <c r="BL383" s="176" cm="1">
        <f t="array" ref="BL383">SUMIFS('N1.3_Project_Listing'!$P$16:$P$829, 'N1.3_Project_Listing'!$E$16:$E$829,'N1.3_Project_Listing'!$E383, 'N1.3_Project_Listing'!$A$16:$A$829,ET_Risk_SC_Summation[[#Headers],[400kV OHL Conductor]])</f>
        <v>0</v>
      </c>
      <c r="BM383" s="176" cm="1">
        <f t="array" ref="BM383">SUMIFS('N1.3_Project_Listing'!$P$16:$P$829, 'N1.3_Project_Listing'!$E$16:$E$829,'N1.3_Project_Listing'!$E383, 'N1.3_Project_Listing'!$A$16:$A$829,ET_Risk_SC_Summation[[#Headers],[400kV OHL Fittings]])</f>
        <v>0</v>
      </c>
      <c r="BN383" s="176" cm="1">
        <f t="array" ref="BN383">SUMIFS('N1.3_Project_Listing'!$P$16:$P$829, 'N1.3_Project_Listing'!$E$16:$E$829,'N1.3_Project_Listing'!$E383, 'N1.3_Project_Listing'!$A$16:$A$829,ET_Risk_SC_Summation[[#Headers],[400kV OHL Tower]])</f>
        <v>0</v>
      </c>
      <c r="BO383" s="177" t="str">
        <f>IF(SUM(ET_Risk_SC_Summation[[#This Row],[132kV Circuit Breaker]:[400kV OHL Tower]])=0, "n/a", INDEX(ET_Risk_SC_Summation[#Headers],1,MATCH(MAX(ET_Risk_SC_Summation[[#This Row],[132kV Circuit Breaker]:[400kV OHL Tower]]),ET_Risk_SC_Summation[[#This Row],[132kV Circuit Breaker]:[400kV OHL Tower]],0)))</f>
        <v>n/a</v>
      </c>
      <c r="BP383" s="177" t="str">
        <f>IFERROR(INDEX('N0.7_Lookup_References'!$G$77:$G$98,MATCH(ET_Risk_SC_Summation[[#This Row],[Mxx Category]],'N0.7_Lookup_References'!$F$77:$F$98,0)),"")</f>
        <v/>
      </c>
    </row>
    <row r="384" spans="1:68" ht="67.5">
      <c r="A384" s="160" t="str">
        <f>IFERROR(INDEX(N1.2_Intervention_Types[NARM Asset Category],MATCH('N1.3_Project_Listing'!$C384,N1.2_Intervention_Types[Intervention Type ID],0),1),"")</f>
        <v>Services</v>
      </c>
      <c r="B384" s="160" t="str">
        <f>IF($D$2="GD",IFERROR(INDEX(N1.2_Intervention_Types[C&amp;V Asset Category (GD)],MATCH('N1.3_Project_Listing'!$C384,N1.2_Intervention_Types[Intervention Type ID],0),1),""),IFERROR(INDEX(N1.2_Intervention_Types[NARM Asset Category],MATCH('N1.3_Project_Listing'!$C384,N1.2_Intervention_Types[Intervention Type ID],0),1),""))</f>
        <v>Services</v>
      </c>
      <c r="C384" s="67">
        <f>IFERROR(INDEX(N1.2_Intervention_Types[Intervention Type ID],MATCH('N1.3_Project_Listing'!$I384,N1.2_Intervention_Types[Intervention Type],0),1),"")</f>
        <v>5</v>
      </c>
      <c r="D384" s="160" t="str">
        <f>IFERROR(INDEX(N1.2_Intervention_Types[Intervention Category],MATCH('N1.3_Project_Listing'!$C384,N1.2_Intervention_Types[Intervention Type ID],0),1),"")</f>
        <v>Replacement</v>
      </c>
      <c r="E384" s="210" t="s">
        <v>854</v>
      </c>
      <c r="F384" s="236" t="s">
        <v>855</v>
      </c>
      <c r="G384" s="236" t="s">
        <v>181</v>
      </c>
      <c r="H384" s="236" t="s">
        <v>300</v>
      </c>
      <c r="I384" s="151" t="s">
        <v>830</v>
      </c>
      <c r="J384" s="139">
        <v>2030</v>
      </c>
      <c r="K384" s="312">
        <v>9.7400397803551947E-2</v>
      </c>
      <c r="L384" s="312">
        <v>9.7400397803551947E-2</v>
      </c>
      <c r="M384" s="312">
        <v>0</v>
      </c>
      <c r="N384" s="343">
        <v>2.1186024523496024E-5</v>
      </c>
      <c r="O384" s="343">
        <v>1.978789593980765E-5</v>
      </c>
      <c r="P384" s="365">
        <v>0</v>
      </c>
      <c r="Q384" s="63">
        <f t="shared" si="34"/>
        <v>1.3981285836883738E-6</v>
      </c>
      <c r="R384" s="368">
        <f>IF('N1.3_Project_Listing'!$D384="Replacement",SUM('N1.3_Project_Listing'!$K384:$L384)/2,'N1.3_Project_Listing'!$M384)</f>
        <v>9.7400397803551947E-2</v>
      </c>
      <c r="S384" s="67" t="str">
        <f>IFERROR(INDEX('N0.7_Lookup_References'!$C$13:$C$72,MATCH($A384,'N0.7_Lookup_References'!$B$13:$B$72,0)),"")</f>
        <v>Number of</v>
      </c>
      <c r="T384" s="338" t="str">
        <f t="shared" si="35"/>
        <v/>
      </c>
      <c r="V384" s="393">
        <v>9.762177498779858E-3</v>
      </c>
      <c r="W384" s="393">
        <v>0</v>
      </c>
      <c r="X384" s="393">
        <v>0</v>
      </c>
      <c r="Y384" s="393">
        <v>0</v>
      </c>
      <c r="Z384" s="393">
        <v>0</v>
      </c>
      <c r="AA384" s="393">
        <v>0</v>
      </c>
      <c r="AB384" s="393">
        <v>0</v>
      </c>
      <c r="AC384" s="393">
        <v>0</v>
      </c>
      <c r="AD384" s="393">
        <v>0</v>
      </c>
      <c r="AE384" s="393">
        <v>8.7638220304772085E-2</v>
      </c>
      <c r="AF384" s="393">
        <v>9.7400397803551947E-2</v>
      </c>
      <c r="AG384" s="393">
        <v>0</v>
      </c>
      <c r="AH384" s="393">
        <v>0</v>
      </c>
      <c r="AI384" s="393">
        <v>0</v>
      </c>
      <c r="AJ384" s="393">
        <v>0</v>
      </c>
      <c r="AK384" s="393">
        <v>0</v>
      </c>
      <c r="AL384" s="393">
        <v>0</v>
      </c>
      <c r="AM384" s="393">
        <v>0</v>
      </c>
      <c r="AN384" s="393">
        <v>0</v>
      </c>
      <c r="AO384" s="393">
        <v>0</v>
      </c>
      <c r="AP384" s="63">
        <f t="shared" si="31"/>
        <v>9.7400397803551947E-2</v>
      </c>
      <c r="AQ384" s="63">
        <f t="shared" si="32"/>
        <v>9.7400397803551947E-2</v>
      </c>
      <c r="AR384" s="63">
        <f t="shared" si="33"/>
        <v>0</v>
      </c>
      <c r="AT384" s="176" cm="1">
        <f t="array" ref="AT384">SUMIFS('N1.3_Project_Listing'!$P$16:$P$829, 'N1.3_Project_Listing'!$E$16:$E$829,'N1.3_Project_Listing'!$E384, 'N1.3_Project_Listing'!$A$16:$A$829,ET_Risk_SC_Summation[[#Headers],[132kV Circuit Breaker]])</f>
        <v>0</v>
      </c>
      <c r="AU384" s="176" cm="1">
        <f t="array" ref="AU384">SUMIFS('N1.3_Project_Listing'!$P$16:$P$829, 'N1.3_Project_Listing'!$E$16:$E$829,'N1.3_Project_Listing'!$E384, 'N1.3_Project_Listing'!$A$16:$A$829,ET_Risk_SC_Summation[[#Headers],[132kV Transformer]])</f>
        <v>0</v>
      </c>
      <c r="AV384" s="176" cm="1">
        <f t="array" ref="AV384">SUMIFS('N1.3_Project_Listing'!$P$16:$P$829, 'N1.3_Project_Listing'!$E$16:$E$829,'N1.3_Project_Listing'!$E384, 'N1.3_Project_Listing'!$A$16:$A$829,ET_Risk_SC_Summation[[#Headers],[132kV Reactor]])</f>
        <v>0</v>
      </c>
      <c r="AW384" s="176" cm="1">
        <f t="array" ref="AW384">SUMIFS('N1.3_Project_Listing'!$P$16:$P$829, 'N1.3_Project_Listing'!$E$16:$E$829,'N1.3_Project_Listing'!$E384, 'N1.3_Project_Listing'!$A$16:$A$829,ET_Risk_SC_Summation[[#Headers],[132kV Underground Cable]])</f>
        <v>0</v>
      </c>
      <c r="AX384" s="176" cm="1">
        <f t="array" ref="AX384">SUMIFS('N1.3_Project_Listing'!$P$16:$P$829, 'N1.3_Project_Listing'!$E$16:$E$829,'N1.3_Project_Listing'!$E384, 'N1.3_Project_Listing'!$A$16:$A$829,ET_Risk_SC_Summation[[#Headers],[132kV OHL Conductor]])</f>
        <v>0</v>
      </c>
      <c r="AY384" s="176" cm="1">
        <f t="array" ref="AY384">SUMIFS('N1.3_Project_Listing'!$P$16:$P$829, 'N1.3_Project_Listing'!$E$16:$E$829,'N1.3_Project_Listing'!$E384, 'N1.3_Project_Listing'!$A$16:$A$829,ET_Risk_SC_Summation[[#Headers],[132kV OHL Fittings]])</f>
        <v>0</v>
      </c>
      <c r="AZ384" s="176" cm="1">
        <f t="array" ref="AZ384">SUMIFS('N1.3_Project_Listing'!$P$16:$P$829, 'N1.3_Project_Listing'!$E$16:$E$829,'N1.3_Project_Listing'!$E384, 'N1.3_Project_Listing'!$A$16:$A$829,ET_Risk_SC_Summation[[#Headers],[132kV OHL Tower]])</f>
        <v>0</v>
      </c>
      <c r="BA384" s="176" cm="1">
        <f t="array" ref="BA384">SUMIFS('N1.3_Project_Listing'!$P$16:$P$829, 'N1.3_Project_Listing'!$E$16:$E$829,'N1.3_Project_Listing'!$E384, 'N1.3_Project_Listing'!$A$16:$A$829,ET_Risk_SC_Summation[[#Headers],[275kV Circuit Breaker]])</f>
        <v>0</v>
      </c>
      <c r="BB384" s="176" cm="1">
        <f t="array" ref="BB384">SUMIFS('N1.3_Project_Listing'!$P$16:$P$829, 'N1.3_Project_Listing'!$E$16:$E$829,'N1.3_Project_Listing'!$E384, 'N1.3_Project_Listing'!$A$16:$A$829,ET_Risk_SC_Summation[[#Headers],[275kV Transformer]])</f>
        <v>0</v>
      </c>
      <c r="BC384" s="176" cm="1">
        <f t="array" ref="BC384">SUMIFS('N1.3_Project_Listing'!$P$16:$P$829, 'N1.3_Project_Listing'!$E$16:$E$829,'N1.3_Project_Listing'!$E384, 'N1.3_Project_Listing'!$A$16:$A$829,ET_Risk_SC_Summation[[#Headers],[275kV Reactor]])</f>
        <v>0</v>
      </c>
      <c r="BD384" s="176" cm="1">
        <f t="array" ref="BD384">SUMIFS('N1.3_Project_Listing'!$P$16:$P$829, 'N1.3_Project_Listing'!$E$16:$E$829,'N1.3_Project_Listing'!$E384, 'N1.3_Project_Listing'!$A$16:$A$829,ET_Risk_SC_Summation[[#Headers],[275kV Underground Cable]])</f>
        <v>0</v>
      </c>
      <c r="BE384" s="176" cm="1">
        <f t="array" ref="BE384">SUMIFS('N1.3_Project_Listing'!$P$16:$P$829, 'N1.3_Project_Listing'!$E$16:$E$829,'N1.3_Project_Listing'!$E384, 'N1.3_Project_Listing'!$A$16:$A$829,ET_Risk_SC_Summation[[#Headers],[275kV OHL Conductor]])</f>
        <v>0</v>
      </c>
      <c r="BF384" s="176" cm="1">
        <f t="array" ref="BF384">SUMIFS('N1.3_Project_Listing'!$P$16:$P$829, 'N1.3_Project_Listing'!$E$16:$E$829,'N1.3_Project_Listing'!$E384, 'N1.3_Project_Listing'!$A$16:$A$829,ET_Risk_SC_Summation[[#Headers],[275kV OHL Fittings]])</f>
        <v>0</v>
      </c>
      <c r="BG384" s="176" cm="1">
        <f t="array" ref="BG384">SUMIFS('N1.3_Project_Listing'!$P$16:$P$829, 'N1.3_Project_Listing'!$E$16:$E$829,'N1.3_Project_Listing'!$E384, 'N1.3_Project_Listing'!$A$16:$A$829,ET_Risk_SC_Summation[[#Headers],[275kV OHL Tower]])</f>
        <v>0</v>
      </c>
      <c r="BH384" s="176" cm="1">
        <f t="array" ref="BH384">SUMIFS('N1.3_Project_Listing'!$P$16:$P$829, 'N1.3_Project_Listing'!$E$16:$E$829,'N1.3_Project_Listing'!$E384, 'N1.3_Project_Listing'!$A$16:$A$829,ET_Risk_SC_Summation[[#Headers],[400kV Circuit Breaker]])</f>
        <v>0</v>
      </c>
      <c r="BI384" s="176" cm="1">
        <f t="array" ref="BI384">SUMIFS('N1.3_Project_Listing'!$P$16:$P$829, 'N1.3_Project_Listing'!$E$16:$E$829,'N1.3_Project_Listing'!$E384, 'N1.3_Project_Listing'!$A$16:$A$829,ET_Risk_SC_Summation[[#Headers],[400kV Transformer]])</f>
        <v>0</v>
      </c>
      <c r="BJ384" s="176" cm="1">
        <f t="array" ref="BJ384">SUMIFS('N1.3_Project_Listing'!$P$16:$P$829, 'N1.3_Project_Listing'!$E$16:$E$829,'N1.3_Project_Listing'!$E384, 'N1.3_Project_Listing'!$A$16:$A$829,ET_Risk_SC_Summation[[#Headers],[400kV Reactor]])</f>
        <v>0</v>
      </c>
      <c r="BK384" s="176" cm="1">
        <f t="array" ref="BK384">SUMIFS('N1.3_Project_Listing'!$P$16:$P$829, 'N1.3_Project_Listing'!$E$16:$E$829,'N1.3_Project_Listing'!$E384, 'N1.3_Project_Listing'!$A$16:$A$829,ET_Risk_SC_Summation[[#Headers],[400kV Underground Cable]])</f>
        <v>0</v>
      </c>
      <c r="BL384" s="176" cm="1">
        <f t="array" ref="BL384">SUMIFS('N1.3_Project_Listing'!$P$16:$P$829, 'N1.3_Project_Listing'!$E$16:$E$829,'N1.3_Project_Listing'!$E384, 'N1.3_Project_Listing'!$A$16:$A$829,ET_Risk_SC_Summation[[#Headers],[400kV OHL Conductor]])</f>
        <v>0</v>
      </c>
      <c r="BM384" s="176" cm="1">
        <f t="array" ref="BM384">SUMIFS('N1.3_Project_Listing'!$P$16:$P$829, 'N1.3_Project_Listing'!$E$16:$E$829,'N1.3_Project_Listing'!$E384, 'N1.3_Project_Listing'!$A$16:$A$829,ET_Risk_SC_Summation[[#Headers],[400kV OHL Fittings]])</f>
        <v>0</v>
      </c>
      <c r="BN384" s="176" cm="1">
        <f t="array" ref="BN384">SUMIFS('N1.3_Project_Listing'!$P$16:$P$829, 'N1.3_Project_Listing'!$E$16:$E$829,'N1.3_Project_Listing'!$E384, 'N1.3_Project_Listing'!$A$16:$A$829,ET_Risk_SC_Summation[[#Headers],[400kV OHL Tower]])</f>
        <v>0</v>
      </c>
      <c r="BO384" s="177" t="str">
        <f>IF(SUM(ET_Risk_SC_Summation[[#This Row],[132kV Circuit Breaker]:[400kV OHL Tower]])=0, "n/a", INDEX(ET_Risk_SC_Summation[#Headers],1,MATCH(MAX(ET_Risk_SC_Summation[[#This Row],[132kV Circuit Breaker]:[400kV OHL Tower]]),ET_Risk_SC_Summation[[#This Row],[132kV Circuit Breaker]:[400kV OHL Tower]],0)))</f>
        <v>n/a</v>
      </c>
      <c r="BP384" s="177" t="str">
        <f>IFERROR(INDEX('N0.7_Lookup_References'!$G$77:$G$98,MATCH(ET_Risk_SC_Summation[[#This Row],[Mxx Category]],'N0.7_Lookup_References'!$F$77:$F$98,0)),"")</f>
        <v/>
      </c>
    </row>
    <row r="385" spans="1:68" ht="67.5">
      <c r="A385" s="160" t="str">
        <f>IFERROR(INDEX(N1.2_Intervention_Types[NARM Asset Category],MATCH('N1.3_Project_Listing'!$C385,N1.2_Intervention_Types[Intervention Type ID],0),1),"")</f>
        <v>Services</v>
      </c>
      <c r="B385" s="160" t="str">
        <f>IF($D$2="GD",IFERROR(INDEX(N1.2_Intervention_Types[C&amp;V Asset Category (GD)],MATCH('N1.3_Project_Listing'!$C385,N1.2_Intervention_Types[Intervention Type ID],0),1),""),IFERROR(INDEX(N1.2_Intervention_Types[NARM Asset Category],MATCH('N1.3_Project_Listing'!$C385,N1.2_Intervention_Types[Intervention Type ID],0),1),""))</f>
        <v>Services</v>
      </c>
      <c r="C385" s="67">
        <f>IFERROR(INDEX(N1.2_Intervention_Types[Intervention Type ID],MATCH('N1.3_Project_Listing'!$I385,N1.2_Intervention_Types[Intervention Type],0),1),"")</f>
        <v>5</v>
      </c>
      <c r="D385" s="160" t="str">
        <f>IFERROR(INDEX(N1.2_Intervention_Types[Intervention Category],MATCH('N1.3_Project_Listing'!$C385,N1.2_Intervention_Types[Intervention Type ID],0),1),"")</f>
        <v>Replacement</v>
      </c>
      <c r="E385" s="210" t="s">
        <v>854</v>
      </c>
      <c r="F385" s="236" t="s">
        <v>855</v>
      </c>
      <c r="G385" s="236" t="s">
        <v>181</v>
      </c>
      <c r="H385" s="236" t="s">
        <v>300</v>
      </c>
      <c r="I385" s="151" t="s">
        <v>830</v>
      </c>
      <c r="J385" s="139">
        <v>2031</v>
      </c>
      <c r="K385" s="312">
        <v>9.7400397803551947E-2</v>
      </c>
      <c r="L385" s="312">
        <v>9.7400397803551947E-2</v>
      </c>
      <c r="M385" s="312">
        <v>0</v>
      </c>
      <c r="N385" s="343">
        <v>2.1186024523496024E-5</v>
      </c>
      <c r="O385" s="343">
        <v>1.978789593980765E-5</v>
      </c>
      <c r="P385" s="365">
        <v>0</v>
      </c>
      <c r="Q385" s="63">
        <f t="shared" si="34"/>
        <v>1.3981285836883738E-6</v>
      </c>
      <c r="R385" s="368">
        <f>IF('N1.3_Project_Listing'!$D385="Replacement",SUM('N1.3_Project_Listing'!$K385:$L385)/2,'N1.3_Project_Listing'!$M385)</f>
        <v>9.7400397803551947E-2</v>
      </c>
      <c r="S385" s="67" t="str">
        <f>IFERROR(INDEX('N0.7_Lookup_References'!$C$13:$C$72,MATCH($A385,'N0.7_Lookup_References'!$B$13:$B$72,0)),"")</f>
        <v>Number of</v>
      </c>
      <c r="T385" s="338" t="str">
        <f t="shared" si="35"/>
        <v/>
      </c>
      <c r="V385" s="393">
        <v>9.762177498779858E-3</v>
      </c>
      <c r="W385" s="393">
        <v>0</v>
      </c>
      <c r="X385" s="393">
        <v>0</v>
      </c>
      <c r="Y385" s="393">
        <v>0</v>
      </c>
      <c r="Z385" s="393">
        <v>0</v>
      </c>
      <c r="AA385" s="393">
        <v>0</v>
      </c>
      <c r="AB385" s="393">
        <v>0</v>
      </c>
      <c r="AC385" s="393">
        <v>0</v>
      </c>
      <c r="AD385" s="393">
        <v>0</v>
      </c>
      <c r="AE385" s="393">
        <v>8.7638220304772085E-2</v>
      </c>
      <c r="AF385" s="393">
        <v>9.7400397803551947E-2</v>
      </c>
      <c r="AG385" s="393">
        <v>0</v>
      </c>
      <c r="AH385" s="393">
        <v>0</v>
      </c>
      <c r="AI385" s="393">
        <v>0</v>
      </c>
      <c r="AJ385" s="393">
        <v>0</v>
      </c>
      <c r="AK385" s="393">
        <v>0</v>
      </c>
      <c r="AL385" s="393">
        <v>0</v>
      </c>
      <c r="AM385" s="393">
        <v>0</v>
      </c>
      <c r="AN385" s="393">
        <v>0</v>
      </c>
      <c r="AO385" s="393">
        <v>0</v>
      </c>
      <c r="AP385" s="63">
        <f t="shared" si="31"/>
        <v>9.7400397803551947E-2</v>
      </c>
      <c r="AQ385" s="63">
        <f t="shared" si="32"/>
        <v>9.7400397803551947E-2</v>
      </c>
      <c r="AR385" s="63">
        <f t="shared" si="33"/>
        <v>0</v>
      </c>
      <c r="AT385" s="176" cm="1">
        <f t="array" ref="AT385">SUMIFS('N1.3_Project_Listing'!$P$16:$P$829, 'N1.3_Project_Listing'!$E$16:$E$829,'N1.3_Project_Listing'!$E385, 'N1.3_Project_Listing'!$A$16:$A$829,ET_Risk_SC_Summation[[#Headers],[132kV Circuit Breaker]])</f>
        <v>0</v>
      </c>
      <c r="AU385" s="176" cm="1">
        <f t="array" ref="AU385">SUMIFS('N1.3_Project_Listing'!$P$16:$P$829, 'N1.3_Project_Listing'!$E$16:$E$829,'N1.3_Project_Listing'!$E385, 'N1.3_Project_Listing'!$A$16:$A$829,ET_Risk_SC_Summation[[#Headers],[132kV Transformer]])</f>
        <v>0</v>
      </c>
      <c r="AV385" s="176" cm="1">
        <f t="array" ref="AV385">SUMIFS('N1.3_Project_Listing'!$P$16:$P$829, 'N1.3_Project_Listing'!$E$16:$E$829,'N1.3_Project_Listing'!$E385, 'N1.3_Project_Listing'!$A$16:$A$829,ET_Risk_SC_Summation[[#Headers],[132kV Reactor]])</f>
        <v>0</v>
      </c>
      <c r="AW385" s="176" cm="1">
        <f t="array" ref="AW385">SUMIFS('N1.3_Project_Listing'!$P$16:$P$829, 'N1.3_Project_Listing'!$E$16:$E$829,'N1.3_Project_Listing'!$E385, 'N1.3_Project_Listing'!$A$16:$A$829,ET_Risk_SC_Summation[[#Headers],[132kV Underground Cable]])</f>
        <v>0</v>
      </c>
      <c r="AX385" s="176" cm="1">
        <f t="array" ref="AX385">SUMIFS('N1.3_Project_Listing'!$P$16:$P$829, 'N1.3_Project_Listing'!$E$16:$E$829,'N1.3_Project_Listing'!$E385, 'N1.3_Project_Listing'!$A$16:$A$829,ET_Risk_SC_Summation[[#Headers],[132kV OHL Conductor]])</f>
        <v>0</v>
      </c>
      <c r="AY385" s="176" cm="1">
        <f t="array" ref="AY385">SUMIFS('N1.3_Project_Listing'!$P$16:$P$829, 'N1.3_Project_Listing'!$E$16:$E$829,'N1.3_Project_Listing'!$E385, 'N1.3_Project_Listing'!$A$16:$A$829,ET_Risk_SC_Summation[[#Headers],[132kV OHL Fittings]])</f>
        <v>0</v>
      </c>
      <c r="AZ385" s="176" cm="1">
        <f t="array" ref="AZ385">SUMIFS('N1.3_Project_Listing'!$P$16:$P$829, 'N1.3_Project_Listing'!$E$16:$E$829,'N1.3_Project_Listing'!$E385, 'N1.3_Project_Listing'!$A$16:$A$829,ET_Risk_SC_Summation[[#Headers],[132kV OHL Tower]])</f>
        <v>0</v>
      </c>
      <c r="BA385" s="176" cm="1">
        <f t="array" ref="BA385">SUMIFS('N1.3_Project_Listing'!$P$16:$P$829, 'N1.3_Project_Listing'!$E$16:$E$829,'N1.3_Project_Listing'!$E385, 'N1.3_Project_Listing'!$A$16:$A$829,ET_Risk_SC_Summation[[#Headers],[275kV Circuit Breaker]])</f>
        <v>0</v>
      </c>
      <c r="BB385" s="176" cm="1">
        <f t="array" ref="BB385">SUMIFS('N1.3_Project_Listing'!$P$16:$P$829, 'N1.3_Project_Listing'!$E$16:$E$829,'N1.3_Project_Listing'!$E385, 'N1.3_Project_Listing'!$A$16:$A$829,ET_Risk_SC_Summation[[#Headers],[275kV Transformer]])</f>
        <v>0</v>
      </c>
      <c r="BC385" s="176" cm="1">
        <f t="array" ref="BC385">SUMIFS('N1.3_Project_Listing'!$P$16:$P$829, 'N1.3_Project_Listing'!$E$16:$E$829,'N1.3_Project_Listing'!$E385, 'N1.3_Project_Listing'!$A$16:$A$829,ET_Risk_SC_Summation[[#Headers],[275kV Reactor]])</f>
        <v>0</v>
      </c>
      <c r="BD385" s="176" cm="1">
        <f t="array" ref="BD385">SUMIFS('N1.3_Project_Listing'!$P$16:$P$829, 'N1.3_Project_Listing'!$E$16:$E$829,'N1.3_Project_Listing'!$E385, 'N1.3_Project_Listing'!$A$16:$A$829,ET_Risk_SC_Summation[[#Headers],[275kV Underground Cable]])</f>
        <v>0</v>
      </c>
      <c r="BE385" s="176" cm="1">
        <f t="array" ref="BE385">SUMIFS('N1.3_Project_Listing'!$P$16:$P$829, 'N1.3_Project_Listing'!$E$16:$E$829,'N1.3_Project_Listing'!$E385, 'N1.3_Project_Listing'!$A$16:$A$829,ET_Risk_SC_Summation[[#Headers],[275kV OHL Conductor]])</f>
        <v>0</v>
      </c>
      <c r="BF385" s="176" cm="1">
        <f t="array" ref="BF385">SUMIFS('N1.3_Project_Listing'!$P$16:$P$829, 'N1.3_Project_Listing'!$E$16:$E$829,'N1.3_Project_Listing'!$E385, 'N1.3_Project_Listing'!$A$16:$A$829,ET_Risk_SC_Summation[[#Headers],[275kV OHL Fittings]])</f>
        <v>0</v>
      </c>
      <c r="BG385" s="176" cm="1">
        <f t="array" ref="BG385">SUMIFS('N1.3_Project_Listing'!$P$16:$P$829, 'N1.3_Project_Listing'!$E$16:$E$829,'N1.3_Project_Listing'!$E385, 'N1.3_Project_Listing'!$A$16:$A$829,ET_Risk_SC_Summation[[#Headers],[275kV OHL Tower]])</f>
        <v>0</v>
      </c>
      <c r="BH385" s="176" cm="1">
        <f t="array" ref="BH385">SUMIFS('N1.3_Project_Listing'!$P$16:$P$829, 'N1.3_Project_Listing'!$E$16:$E$829,'N1.3_Project_Listing'!$E385, 'N1.3_Project_Listing'!$A$16:$A$829,ET_Risk_SC_Summation[[#Headers],[400kV Circuit Breaker]])</f>
        <v>0</v>
      </c>
      <c r="BI385" s="176" cm="1">
        <f t="array" ref="BI385">SUMIFS('N1.3_Project_Listing'!$P$16:$P$829, 'N1.3_Project_Listing'!$E$16:$E$829,'N1.3_Project_Listing'!$E385, 'N1.3_Project_Listing'!$A$16:$A$829,ET_Risk_SC_Summation[[#Headers],[400kV Transformer]])</f>
        <v>0</v>
      </c>
      <c r="BJ385" s="176" cm="1">
        <f t="array" ref="BJ385">SUMIFS('N1.3_Project_Listing'!$P$16:$P$829, 'N1.3_Project_Listing'!$E$16:$E$829,'N1.3_Project_Listing'!$E385, 'N1.3_Project_Listing'!$A$16:$A$829,ET_Risk_SC_Summation[[#Headers],[400kV Reactor]])</f>
        <v>0</v>
      </c>
      <c r="BK385" s="176" cm="1">
        <f t="array" ref="BK385">SUMIFS('N1.3_Project_Listing'!$P$16:$P$829, 'N1.3_Project_Listing'!$E$16:$E$829,'N1.3_Project_Listing'!$E385, 'N1.3_Project_Listing'!$A$16:$A$829,ET_Risk_SC_Summation[[#Headers],[400kV Underground Cable]])</f>
        <v>0</v>
      </c>
      <c r="BL385" s="176" cm="1">
        <f t="array" ref="BL385">SUMIFS('N1.3_Project_Listing'!$P$16:$P$829, 'N1.3_Project_Listing'!$E$16:$E$829,'N1.3_Project_Listing'!$E385, 'N1.3_Project_Listing'!$A$16:$A$829,ET_Risk_SC_Summation[[#Headers],[400kV OHL Conductor]])</f>
        <v>0</v>
      </c>
      <c r="BM385" s="176" cm="1">
        <f t="array" ref="BM385">SUMIFS('N1.3_Project_Listing'!$P$16:$P$829, 'N1.3_Project_Listing'!$E$16:$E$829,'N1.3_Project_Listing'!$E385, 'N1.3_Project_Listing'!$A$16:$A$829,ET_Risk_SC_Summation[[#Headers],[400kV OHL Fittings]])</f>
        <v>0</v>
      </c>
      <c r="BN385" s="176" cm="1">
        <f t="array" ref="BN385">SUMIFS('N1.3_Project_Listing'!$P$16:$P$829, 'N1.3_Project_Listing'!$E$16:$E$829,'N1.3_Project_Listing'!$E385, 'N1.3_Project_Listing'!$A$16:$A$829,ET_Risk_SC_Summation[[#Headers],[400kV OHL Tower]])</f>
        <v>0</v>
      </c>
      <c r="BO385" s="177" t="str">
        <f>IF(SUM(ET_Risk_SC_Summation[[#This Row],[132kV Circuit Breaker]:[400kV OHL Tower]])=0, "n/a", INDEX(ET_Risk_SC_Summation[#Headers],1,MATCH(MAX(ET_Risk_SC_Summation[[#This Row],[132kV Circuit Breaker]:[400kV OHL Tower]]),ET_Risk_SC_Summation[[#This Row],[132kV Circuit Breaker]:[400kV OHL Tower]],0)))</f>
        <v>n/a</v>
      </c>
      <c r="BP385" s="177" t="str">
        <f>IFERROR(INDEX('N0.7_Lookup_References'!$G$77:$G$98,MATCH(ET_Risk_SC_Summation[[#This Row],[Mxx Category]],'N0.7_Lookup_References'!$F$77:$F$98,0)),"")</f>
        <v/>
      </c>
    </row>
    <row r="386" spans="1:68" ht="67.5">
      <c r="A386" s="160" t="str">
        <f>IFERROR(INDEX(N1.2_Intervention_Types[NARM Asset Category],MATCH('N1.3_Project_Listing'!$C386,N1.2_Intervention_Types[Intervention Type ID],0),1),"")</f>
        <v>Services</v>
      </c>
      <c r="B386" s="160" t="str">
        <f>IF($D$2="GD",IFERROR(INDEX(N1.2_Intervention_Types[C&amp;V Asset Category (GD)],MATCH('N1.3_Project_Listing'!$C386,N1.2_Intervention_Types[Intervention Type ID],0),1),""),IFERROR(INDEX(N1.2_Intervention_Types[NARM Asset Category],MATCH('N1.3_Project_Listing'!$C386,N1.2_Intervention_Types[Intervention Type ID],0),1),""))</f>
        <v>Services</v>
      </c>
      <c r="C386" s="67">
        <f>IFERROR(INDEX(N1.2_Intervention_Types[Intervention Type ID],MATCH('N1.3_Project_Listing'!$I386,N1.2_Intervention_Types[Intervention Type],0),1),"")</f>
        <v>5</v>
      </c>
      <c r="D386" s="160" t="str">
        <f>IFERROR(INDEX(N1.2_Intervention_Types[Intervention Category],MATCH('N1.3_Project_Listing'!$C386,N1.2_Intervention_Types[Intervention Type ID],0),1),"")</f>
        <v>Replacement</v>
      </c>
      <c r="E386" s="210" t="s">
        <v>856</v>
      </c>
      <c r="F386" s="236" t="s">
        <v>857</v>
      </c>
      <c r="G386" s="236" t="s">
        <v>206</v>
      </c>
      <c r="H386" s="236" t="s">
        <v>300</v>
      </c>
      <c r="I386" s="151" t="s">
        <v>830</v>
      </c>
      <c r="J386" s="139">
        <v>2027</v>
      </c>
      <c r="K386" s="312">
        <v>3865.8388129999998</v>
      </c>
      <c r="L386" s="312">
        <v>3865.8388129999998</v>
      </c>
      <c r="M386" s="312">
        <v>0</v>
      </c>
      <c r="N386" s="343">
        <v>0.68046840903672612</v>
      </c>
      <c r="O386" s="343">
        <v>0.45864098197969955</v>
      </c>
      <c r="P386" s="365">
        <v>81.227656725005346</v>
      </c>
      <c r="Q386" s="63">
        <f t="shared" si="34"/>
        <v>0.22182742705702657</v>
      </c>
      <c r="R386" s="368">
        <f>IF('N1.3_Project_Listing'!$D386="Replacement",SUM('N1.3_Project_Listing'!$K386:$L386)/2,'N1.3_Project_Listing'!$M386)</f>
        <v>3865.8388129999998</v>
      </c>
      <c r="S386" s="67" t="str">
        <f>IFERROR(INDEX('N0.7_Lookup_References'!$C$13:$C$72,MATCH($A386,'N0.7_Lookup_References'!$B$13:$B$72,0)),"")</f>
        <v>Number of</v>
      </c>
      <c r="T386" s="338" t="str">
        <f t="shared" si="35"/>
        <v/>
      </c>
      <c r="V386" s="393">
        <v>0</v>
      </c>
      <c r="W386" s="393">
        <v>0</v>
      </c>
      <c r="X386" s="393">
        <v>0</v>
      </c>
      <c r="Y386" s="393">
        <v>0</v>
      </c>
      <c r="Z386" s="393">
        <v>0</v>
      </c>
      <c r="AA386" s="393">
        <v>0</v>
      </c>
      <c r="AB386" s="393">
        <v>0</v>
      </c>
      <c r="AC386" s="393">
        <v>0</v>
      </c>
      <c r="AD386" s="393">
        <v>0</v>
      </c>
      <c r="AE386" s="393">
        <v>3865.8388129999998</v>
      </c>
      <c r="AF386" s="393">
        <v>3865.8388129999998</v>
      </c>
      <c r="AG386" s="393">
        <v>0</v>
      </c>
      <c r="AH386" s="393">
        <v>0</v>
      </c>
      <c r="AI386" s="393">
        <v>0</v>
      </c>
      <c r="AJ386" s="393">
        <v>0</v>
      </c>
      <c r="AK386" s="393">
        <v>0</v>
      </c>
      <c r="AL386" s="393">
        <v>0</v>
      </c>
      <c r="AM386" s="393">
        <v>0</v>
      </c>
      <c r="AN386" s="393">
        <v>0</v>
      </c>
      <c r="AO386" s="393">
        <v>0</v>
      </c>
      <c r="AP386" s="63">
        <f t="shared" si="31"/>
        <v>3865.8388129999998</v>
      </c>
      <c r="AQ386" s="63">
        <f t="shared" si="32"/>
        <v>3865.8388129999998</v>
      </c>
      <c r="AR386" s="63">
        <f t="shared" si="33"/>
        <v>0</v>
      </c>
      <c r="AT386" s="176" cm="1">
        <f t="array" ref="AT386">SUMIFS('N1.3_Project_Listing'!$P$16:$P$829, 'N1.3_Project_Listing'!$E$16:$E$829,'N1.3_Project_Listing'!$E386, 'N1.3_Project_Listing'!$A$16:$A$829,ET_Risk_SC_Summation[[#Headers],[132kV Circuit Breaker]])</f>
        <v>0</v>
      </c>
      <c r="AU386" s="176" cm="1">
        <f t="array" ref="AU386">SUMIFS('N1.3_Project_Listing'!$P$16:$P$829, 'N1.3_Project_Listing'!$E$16:$E$829,'N1.3_Project_Listing'!$E386, 'N1.3_Project_Listing'!$A$16:$A$829,ET_Risk_SC_Summation[[#Headers],[132kV Transformer]])</f>
        <v>0</v>
      </c>
      <c r="AV386" s="176" cm="1">
        <f t="array" ref="AV386">SUMIFS('N1.3_Project_Listing'!$P$16:$P$829, 'N1.3_Project_Listing'!$E$16:$E$829,'N1.3_Project_Listing'!$E386, 'N1.3_Project_Listing'!$A$16:$A$829,ET_Risk_SC_Summation[[#Headers],[132kV Reactor]])</f>
        <v>0</v>
      </c>
      <c r="AW386" s="176" cm="1">
        <f t="array" ref="AW386">SUMIFS('N1.3_Project_Listing'!$P$16:$P$829, 'N1.3_Project_Listing'!$E$16:$E$829,'N1.3_Project_Listing'!$E386, 'N1.3_Project_Listing'!$A$16:$A$829,ET_Risk_SC_Summation[[#Headers],[132kV Underground Cable]])</f>
        <v>0</v>
      </c>
      <c r="AX386" s="176" cm="1">
        <f t="array" ref="AX386">SUMIFS('N1.3_Project_Listing'!$P$16:$P$829, 'N1.3_Project_Listing'!$E$16:$E$829,'N1.3_Project_Listing'!$E386, 'N1.3_Project_Listing'!$A$16:$A$829,ET_Risk_SC_Summation[[#Headers],[132kV OHL Conductor]])</f>
        <v>0</v>
      </c>
      <c r="AY386" s="176" cm="1">
        <f t="array" ref="AY386">SUMIFS('N1.3_Project_Listing'!$P$16:$P$829, 'N1.3_Project_Listing'!$E$16:$E$829,'N1.3_Project_Listing'!$E386, 'N1.3_Project_Listing'!$A$16:$A$829,ET_Risk_SC_Summation[[#Headers],[132kV OHL Fittings]])</f>
        <v>0</v>
      </c>
      <c r="AZ386" s="176" cm="1">
        <f t="array" ref="AZ386">SUMIFS('N1.3_Project_Listing'!$P$16:$P$829, 'N1.3_Project_Listing'!$E$16:$E$829,'N1.3_Project_Listing'!$E386, 'N1.3_Project_Listing'!$A$16:$A$829,ET_Risk_SC_Summation[[#Headers],[132kV OHL Tower]])</f>
        <v>0</v>
      </c>
      <c r="BA386" s="176" cm="1">
        <f t="array" ref="BA386">SUMIFS('N1.3_Project_Listing'!$P$16:$P$829, 'N1.3_Project_Listing'!$E$16:$E$829,'N1.3_Project_Listing'!$E386, 'N1.3_Project_Listing'!$A$16:$A$829,ET_Risk_SC_Summation[[#Headers],[275kV Circuit Breaker]])</f>
        <v>0</v>
      </c>
      <c r="BB386" s="176" cm="1">
        <f t="array" ref="BB386">SUMIFS('N1.3_Project_Listing'!$P$16:$P$829, 'N1.3_Project_Listing'!$E$16:$E$829,'N1.3_Project_Listing'!$E386, 'N1.3_Project_Listing'!$A$16:$A$829,ET_Risk_SC_Summation[[#Headers],[275kV Transformer]])</f>
        <v>0</v>
      </c>
      <c r="BC386" s="176" cm="1">
        <f t="array" ref="BC386">SUMIFS('N1.3_Project_Listing'!$P$16:$P$829, 'N1.3_Project_Listing'!$E$16:$E$829,'N1.3_Project_Listing'!$E386, 'N1.3_Project_Listing'!$A$16:$A$829,ET_Risk_SC_Summation[[#Headers],[275kV Reactor]])</f>
        <v>0</v>
      </c>
      <c r="BD386" s="176" cm="1">
        <f t="array" ref="BD386">SUMIFS('N1.3_Project_Listing'!$P$16:$P$829, 'N1.3_Project_Listing'!$E$16:$E$829,'N1.3_Project_Listing'!$E386, 'N1.3_Project_Listing'!$A$16:$A$829,ET_Risk_SC_Summation[[#Headers],[275kV Underground Cable]])</f>
        <v>0</v>
      </c>
      <c r="BE386" s="176" cm="1">
        <f t="array" ref="BE386">SUMIFS('N1.3_Project_Listing'!$P$16:$P$829, 'N1.3_Project_Listing'!$E$16:$E$829,'N1.3_Project_Listing'!$E386, 'N1.3_Project_Listing'!$A$16:$A$829,ET_Risk_SC_Summation[[#Headers],[275kV OHL Conductor]])</f>
        <v>0</v>
      </c>
      <c r="BF386" s="176" cm="1">
        <f t="array" ref="BF386">SUMIFS('N1.3_Project_Listing'!$P$16:$P$829, 'N1.3_Project_Listing'!$E$16:$E$829,'N1.3_Project_Listing'!$E386, 'N1.3_Project_Listing'!$A$16:$A$829,ET_Risk_SC_Summation[[#Headers],[275kV OHL Fittings]])</f>
        <v>0</v>
      </c>
      <c r="BG386" s="176" cm="1">
        <f t="array" ref="BG386">SUMIFS('N1.3_Project_Listing'!$P$16:$P$829, 'N1.3_Project_Listing'!$E$16:$E$829,'N1.3_Project_Listing'!$E386, 'N1.3_Project_Listing'!$A$16:$A$829,ET_Risk_SC_Summation[[#Headers],[275kV OHL Tower]])</f>
        <v>0</v>
      </c>
      <c r="BH386" s="176" cm="1">
        <f t="array" ref="BH386">SUMIFS('N1.3_Project_Listing'!$P$16:$P$829, 'N1.3_Project_Listing'!$E$16:$E$829,'N1.3_Project_Listing'!$E386, 'N1.3_Project_Listing'!$A$16:$A$829,ET_Risk_SC_Summation[[#Headers],[400kV Circuit Breaker]])</f>
        <v>0</v>
      </c>
      <c r="BI386" s="176" cm="1">
        <f t="array" ref="BI386">SUMIFS('N1.3_Project_Listing'!$P$16:$P$829, 'N1.3_Project_Listing'!$E$16:$E$829,'N1.3_Project_Listing'!$E386, 'N1.3_Project_Listing'!$A$16:$A$829,ET_Risk_SC_Summation[[#Headers],[400kV Transformer]])</f>
        <v>0</v>
      </c>
      <c r="BJ386" s="176" cm="1">
        <f t="array" ref="BJ386">SUMIFS('N1.3_Project_Listing'!$P$16:$P$829, 'N1.3_Project_Listing'!$E$16:$E$829,'N1.3_Project_Listing'!$E386, 'N1.3_Project_Listing'!$A$16:$A$829,ET_Risk_SC_Summation[[#Headers],[400kV Reactor]])</f>
        <v>0</v>
      </c>
      <c r="BK386" s="176" cm="1">
        <f t="array" ref="BK386">SUMIFS('N1.3_Project_Listing'!$P$16:$P$829, 'N1.3_Project_Listing'!$E$16:$E$829,'N1.3_Project_Listing'!$E386, 'N1.3_Project_Listing'!$A$16:$A$829,ET_Risk_SC_Summation[[#Headers],[400kV Underground Cable]])</f>
        <v>0</v>
      </c>
      <c r="BL386" s="176" cm="1">
        <f t="array" ref="BL386">SUMIFS('N1.3_Project_Listing'!$P$16:$P$829, 'N1.3_Project_Listing'!$E$16:$E$829,'N1.3_Project_Listing'!$E386, 'N1.3_Project_Listing'!$A$16:$A$829,ET_Risk_SC_Summation[[#Headers],[400kV OHL Conductor]])</f>
        <v>0</v>
      </c>
      <c r="BM386" s="176" cm="1">
        <f t="array" ref="BM386">SUMIFS('N1.3_Project_Listing'!$P$16:$P$829, 'N1.3_Project_Listing'!$E$16:$E$829,'N1.3_Project_Listing'!$E386, 'N1.3_Project_Listing'!$A$16:$A$829,ET_Risk_SC_Summation[[#Headers],[400kV OHL Fittings]])</f>
        <v>0</v>
      </c>
      <c r="BN386" s="176" cm="1">
        <f t="array" ref="BN386">SUMIFS('N1.3_Project_Listing'!$P$16:$P$829, 'N1.3_Project_Listing'!$E$16:$E$829,'N1.3_Project_Listing'!$E386, 'N1.3_Project_Listing'!$A$16:$A$829,ET_Risk_SC_Summation[[#Headers],[400kV OHL Tower]])</f>
        <v>0</v>
      </c>
      <c r="BO386" s="177" t="str">
        <f>IF(SUM(ET_Risk_SC_Summation[[#This Row],[132kV Circuit Breaker]:[400kV OHL Tower]])=0, "n/a", INDEX(ET_Risk_SC_Summation[#Headers],1,MATCH(MAX(ET_Risk_SC_Summation[[#This Row],[132kV Circuit Breaker]:[400kV OHL Tower]]),ET_Risk_SC_Summation[[#This Row],[132kV Circuit Breaker]:[400kV OHL Tower]],0)))</f>
        <v>n/a</v>
      </c>
      <c r="BP386" s="177" t="str">
        <f>IFERROR(INDEX('N0.7_Lookup_References'!$G$77:$G$98,MATCH(ET_Risk_SC_Summation[[#This Row],[Mxx Category]],'N0.7_Lookup_References'!$F$77:$F$98,0)),"")</f>
        <v/>
      </c>
    </row>
    <row r="387" spans="1:68" ht="67.5">
      <c r="A387" s="160" t="str">
        <f>IFERROR(INDEX(N1.2_Intervention_Types[NARM Asset Category],MATCH('N1.3_Project_Listing'!$C387,N1.2_Intervention_Types[Intervention Type ID],0),1),"")</f>
        <v>Services</v>
      </c>
      <c r="B387" s="160" t="str">
        <f>IF($D$2="GD",IFERROR(INDEX(N1.2_Intervention_Types[C&amp;V Asset Category (GD)],MATCH('N1.3_Project_Listing'!$C387,N1.2_Intervention_Types[Intervention Type ID],0),1),""),IFERROR(INDEX(N1.2_Intervention_Types[NARM Asset Category],MATCH('N1.3_Project_Listing'!$C387,N1.2_Intervention_Types[Intervention Type ID],0),1),""))</f>
        <v>Services</v>
      </c>
      <c r="C387" s="67">
        <f>IFERROR(INDEX(N1.2_Intervention_Types[Intervention Type ID],MATCH('N1.3_Project_Listing'!$I387,N1.2_Intervention_Types[Intervention Type],0),1),"")</f>
        <v>5</v>
      </c>
      <c r="D387" s="160" t="str">
        <f>IFERROR(INDEX(N1.2_Intervention_Types[Intervention Category],MATCH('N1.3_Project_Listing'!$C387,N1.2_Intervention_Types[Intervention Type ID],0),1),"")</f>
        <v>Replacement</v>
      </c>
      <c r="E387" s="210" t="s">
        <v>856</v>
      </c>
      <c r="F387" s="236" t="s">
        <v>857</v>
      </c>
      <c r="G387" s="236" t="s">
        <v>206</v>
      </c>
      <c r="H387" s="236" t="s">
        <v>300</v>
      </c>
      <c r="I387" s="151" t="s">
        <v>830</v>
      </c>
      <c r="J387" s="139">
        <v>2028</v>
      </c>
      <c r="K387" s="312">
        <v>3749.8636489999999</v>
      </c>
      <c r="L387" s="312">
        <v>3749.8636489999999</v>
      </c>
      <c r="M387" s="312">
        <v>0</v>
      </c>
      <c r="N387" s="343">
        <v>0.6600543568342726</v>
      </c>
      <c r="O387" s="343">
        <v>0.44488175256657803</v>
      </c>
      <c r="P387" s="365">
        <v>81.227656725005346</v>
      </c>
      <c r="Q387" s="63">
        <f t="shared" si="34"/>
        <v>0.21517260426769458</v>
      </c>
      <c r="R387" s="368">
        <f>IF('N1.3_Project_Listing'!$D387="Replacement",SUM('N1.3_Project_Listing'!$K387:$L387)/2,'N1.3_Project_Listing'!$M387)</f>
        <v>3749.8636489999999</v>
      </c>
      <c r="S387" s="67" t="str">
        <f>IFERROR(INDEX('N0.7_Lookup_References'!$C$13:$C$72,MATCH($A387,'N0.7_Lookup_References'!$B$13:$B$72,0)),"")</f>
        <v>Number of</v>
      </c>
      <c r="T387" s="338" t="str">
        <f t="shared" si="35"/>
        <v/>
      </c>
      <c r="V387" s="393">
        <v>0</v>
      </c>
      <c r="W387" s="393">
        <v>0</v>
      </c>
      <c r="X387" s="393">
        <v>0</v>
      </c>
      <c r="Y387" s="393">
        <v>0</v>
      </c>
      <c r="Z387" s="393">
        <v>0</v>
      </c>
      <c r="AA387" s="393">
        <v>0</v>
      </c>
      <c r="AB387" s="393">
        <v>0</v>
      </c>
      <c r="AC387" s="393">
        <v>0</v>
      </c>
      <c r="AD387" s="393">
        <v>0</v>
      </c>
      <c r="AE387" s="393">
        <v>3749.8636489999999</v>
      </c>
      <c r="AF387" s="393">
        <v>3749.8636489999999</v>
      </c>
      <c r="AG387" s="393">
        <v>0</v>
      </c>
      <c r="AH387" s="393">
        <v>0</v>
      </c>
      <c r="AI387" s="393">
        <v>0</v>
      </c>
      <c r="AJ387" s="393">
        <v>0</v>
      </c>
      <c r="AK387" s="393">
        <v>0</v>
      </c>
      <c r="AL387" s="393">
        <v>0</v>
      </c>
      <c r="AM387" s="393">
        <v>0</v>
      </c>
      <c r="AN387" s="393">
        <v>0</v>
      </c>
      <c r="AO387" s="393">
        <v>0</v>
      </c>
      <c r="AP387" s="63">
        <f t="shared" si="31"/>
        <v>3749.8636489999999</v>
      </c>
      <c r="AQ387" s="63">
        <f t="shared" si="32"/>
        <v>3749.8636489999999</v>
      </c>
      <c r="AR387" s="63">
        <f t="shared" si="33"/>
        <v>0</v>
      </c>
      <c r="AT387" s="176" cm="1">
        <f t="array" ref="AT387">SUMIFS('N1.3_Project_Listing'!$P$16:$P$829, 'N1.3_Project_Listing'!$E$16:$E$829,'N1.3_Project_Listing'!$E387, 'N1.3_Project_Listing'!$A$16:$A$829,ET_Risk_SC_Summation[[#Headers],[132kV Circuit Breaker]])</f>
        <v>0</v>
      </c>
      <c r="AU387" s="176" cm="1">
        <f t="array" ref="AU387">SUMIFS('N1.3_Project_Listing'!$P$16:$P$829, 'N1.3_Project_Listing'!$E$16:$E$829,'N1.3_Project_Listing'!$E387, 'N1.3_Project_Listing'!$A$16:$A$829,ET_Risk_SC_Summation[[#Headers],[132kV Transformer]])</f>
        <v>0</v>
      </c>
      <c r="AV387" s="176" cm="1">
        <f t="array" ref="AV387">SUMIFS('N1.3_Project_Listing'!$P$16:$P$829, 'N1.3_Project_Listing'!$E$16:$E$829,'N1.3_Project_Listing'!$E387, 'N1.3_Project_Listing'!$A$16:$A$829,ET_Risk_SC_Summation[[#Headers],[132kV Reactor]])</f>
        <v>0</v>
      </c>
      <c r="AW387" s="176" cm="1">
        <f t="array" ref="AW387">SUMIFS('N1.3_Project_Listing'!$P$16:$P$829, 'N1.3_Project_Listing'!$E$16:$E$829,'N1.3_Project_Listing'!$E387, 'N1.3_Project_Listing'!$A$16:$A$829,ET_Risk_SC_Summation[[#Headers],[132kV Underground Cable]])</f>
        <v>0</v>
      </c>
      <c r="AX387" s="176" cm="1">
        <f t="array" ref="AX387">SUMIFS('N1.3_Project_Listing'!$P$16:$P$829, 'N1.3_Project_Listing'!$E$16:$E$829,'N1.3_Project_Listing'!$E387, 'N1.3_Project_Listing'!$A$16:$A$829,ET_Risk_SC_Summation[[#Headers],[132kV OHL Conductor]])</f>
        <v>0</v>
      </c>
      <c r="AY387" s="176" cm="1">
        <f t="array" ref="AY387">SUMIFS('N1.3_Project_Listing'!$P$16:$P$829, 'N1.3_Project_Listing'!$E$16:$E$829,'N1.3_Project_Listing'!$E387, 'N1.3_Project_Listing'!$A$16:$A$829,ET_Risk_SC_Summation[[#Headers],[132kV OHL Fittings]])</f>
        <v>0</v>
      </c>
      <c r="AZ387" s="176" cm="1">
        <f t="array" ref="AZ387">SUMIFS('N1.3_Project_Listing'!$P$16:$P$829, 'N1.3_Project_Listing'!$E$16:$E$829,'N1.3_Project_Listing'!$E387, 'N1.3_Project_Listing'!$A$16:$A$829,ET_Risk_SC_Summation[[#Headers],[132kV OHL Tower]])</f>
        <v>0</v>
      </c>
      <c r="BA387" s="176" cm="1">
        <f t="array" ref="BA387">SUMIFS('N1.3_Project_Listing'!$P$16:$P$829, 'N1.3_Project_Listing'!$E$16:$E$829,'N1.3_Project_Listing'!$E387, 'N1.3_Project_Listing'!$A$16:$A$829,ET_Risk_SC_Summation[[#Headers],[275kV Circuit Breaker]])</f>
        <v>0</v>
      </c>
      <c r="BB387" s="176" cm="1">
        <f t="array" ref="BB387">SUMIFS('N1.3_Project_Listing'!$P$16:$P$829, 'N1.3_Project_Listing'!$E$16:$E$829,'N1.3_Project_Listing'!$E387, 'N1.3_Project_Listing'!$A$16:$A$829,ET_Risk_SC_Summation[[#Headers],[275kV Transformer]])</f>
        <v>0</v>
      </c>
      <c r="BC387" s="176" cm="1">
        <f t="array" ref="BC387">SUMIFS('N1.3_Project_Listing'!$P$16:$P$829, 'N1.3_Project_Listing'!$E$16:$E$829,'N1.3_Project_Listing'!$E387, 'N1.3_Project_Listing'!$A$16:$A$829,ET_Risk_SC_Summation[[#Headers],[275kV Reactor]])</f>
        <v>0</v>
      </c>
      <c r="BD387" s="176" cm="1">
        <f t="array" ref="BD387">SUMIFS('N1.3_Project_Listing'!$P$16:$P$829, 'N1.3_Project_Listing'!$E$16:$E$829,'N1.3_Project_Listing'!$E387, 'N1.3_Project_Listing'!$A$16:$A$829,ET_Risk_SC_Summation[[#Headers],[275kV Underground Cable]])</f>
        <v>0</v>
      </c>
      <c r="BE387" s="176" cm="1">
        <f t="array" ref="BE387">SUMIFS('N1.3_Project_Listing'!$P$16:$P$829, 'N1.3_Project_Listing'!$E$16:$E$829,'N1.3_Project_Listing'!$E387, 'N1.3_Project_Listing'!$A$16:$A$829,ET_Risk_SC_Summation[[#Headers],[275kV OHL Conductor]])</f>
        <v>0</v>
      </c>
      <c r="BF387" s="176" cm="1">
        <f t="array" ref="BF387">SUMIFS('N1.3_Project_Listing'!$P$16:$P$829, 'N1.3_Project_Listing'!$E$16:$E$829,'N1.3_Project_Listing'!$E387, 'N1.3_Project_Listing'!$A$16:$A$829,ET_Risk_SC_Summation[[#Headers],[275kV OHL Fittings]])</f>
        <v>0</v>
      </c>
      <c r="BG387" s="176" cm="1">
        <f t="array" ref="BG387">SUMIFS('N1.3_Project_Listing'!$P$16:$P$829, 'N1.3_Project_Listing'!$E$16:$E$829,'N1.3_Project_Listing'!$E387, 'N1.3_Project_Listing'!$A$16:$A$829,ET_Risk_SC_Summation[[#Headers],[275kV OHL Tower]])</f>
        <v>0</v>
      </c>
      <c r="BH387" s="176" cm="1">
        <f t="array" ref="BH387">SUMIFS('N1.3_Project_Listing'!$P$16:$P$829, 'N1.3_Project_Listing'!$E$16:$E$829,'N1.3_Project_Listing'!$E387, 'N1.3_Project_Listing'!$A$16:$A$829,ET_Risk_SC_Summation[[#Headers],[400kV Circuit Breaker]])</f>
        <v>0</v>
      </c>
      <c r="BI387" s="176" cm="1">
        <f t="array" ref="BI387">SUMIFS('N1.3_Project_Listing'!$P$16:$P$829, 'N1.3_Project_Listing'!$E$16:$E$829,'N1.3_Project_Listing'!$E387, 'N1.3_Project_Listing'!$A$16:$A$829,ET_Risk_SC_Summation[[#Headers],[400kV Transformer]])</f>
        <v>0</v>
      </c>
      <c r="BJ387" s="176" cm="1">
        <f t="array" ref="BJ387">SUMIFS('N1.3_Project_Listing'!$P$16:$P$829, 'N1.3_Project_Listing'!$E$16:$E$829,'N1.3_Project_Listing'!$E387, 'N1.3_Project_Listing'!$A$16:$A$829,ET_Risk_SC_Summation[[#Headers],[400kV Reactor]])</f>
        <v>0</v>
      </c>
      <c r="BK387" s="176" cm="1">
        <f t="array" ref="BK387">SUMIFS('N1.3_Project_Listing'!$P$16:$P$829, 'N1.3_Project_Listing'!$E$16:$E$829,'N1.3_Project_Listing'!$E387, 'N1.3_Project_Listing'!$A$16:$A$829,ET_Risk_SC_Summation[[#Headers],[400kV Underground Cable]])</f>
        <v>0</v>
      </c>
      <c r="BL387" s="176" cm="1">
        <f t="array" ref="BL387">SUMIFS('N1.3_Project_Listing'!$P$16:$P$829, 'N1.3_Project_Listing'!$E$16:$E$829,'N1.3_Project_Listing'!$E387, 'N1.3_Project_Listing'!$A$16:$A$829,ET_Risk_SC_Summation[[#Headers],[400kV OHL Conductor]])</f>
        <v>0</v>
      </c>
      <c r="BM387" s="176" cm="1">
        <f t="array" ref="BM387">SUMIFS('N1.3_Project_Listing'!$P$16:$P$829, 'N1.3_Project_Listing'!$E$16:$E$829,'N1.3_Project_Listing'!$E387, 'N1.3_Project_Listing'!$A$16:$A$829,ET_Risk_SC_Summation[[#Headers],[400kV OHL Fittings]])</f>
        <v>0</v>
      </c>
      <c r="BN387" s="176" cm="1">
        <f t="array" ref="BN387">SUMIFS('N1.3_Project_Listing'!$P$16:$P$829, 'N1.3_Project_Listing'!$E$16:$E$829,'N1.3_Project_Listing'!$E387, 'N1.3_Project_Listing'!$A$16:$A$829,ET_Risk_SC_Summation[[#Headers],[400kV OHL Tower]])</f>
        <v>0</v>
      </c>
      <c r="BO387" s="177" t="str">
        <f>IF(SUM(ET_Risk_SC_Summation[[#This Row],[132kV Circuit Breaker]:[400kV OHL Tower]])=0, "n/a", INDEX(ET_Risk_SC_Summation[#Headers],1,MATCH(MAX(ET_Risk_SC_Summation[[#This Row],[132kV Circuit Breaker]:[400kV OHL Tower]]),ET_Risk_SC_Summation[[#This Row],[132kV Circuit Breaker]:[400kV OHL Tower]],0)))</f>
        <v>n/a</v>
      </c>
      <c r="BP387" s="177" t="str">
        <f>IFERROR(INDEX('N0.7_Lookup_References'!$G$77:$G$98,MATCH(ET_Risk_SC_Summation[[#This Row],[Mxx Category]],'N0.7_Lookup_References'!$F$77:$F$98,0)),"")</f>
        <v/>
      </c>
    </row>
    <row r="388" spans="1:68" ht="67.5">
      <c r="A388" s="160" t="str">
        <f>IFERROR(INDEX(N1.2_Intervention_Types[NARM Asset Category],MATCH('N1.3_Project_Listing'!$C388,N1.2_Intervention_Types[Intervention Type ID],0),1),"")</f>
        <v>Services</v>
      </c>
      <c r="B388" s="160" t="str">
        <f>IF($D$2="GD",IFERROR(INDEX(N1.2_Intervention_Types[C&amp;V Asset Category (GD)],MATCH('N1.3_Project_Listing'!$C388,N1.2_Intervention_Types[Intervention Type ID],0),1),""),IFERROR(INDEX(N1.2_Intervention_Types[NARM Asset Category],MATCH('N1.3_Project_Listing'!$C388,N1.2_Intervention_Types[Intervention Type ID],0),1),""))</f>
        <v>Services</v>
      </c>
      <c r="C388" s="67">
        <f>IFERROR(INDEX(N1.2_Intervention_Types[Intervention Type ID],MATCH('N1.3_Project_Listing'!$I388,N1.2_Intervention_Types[Intervention Type],0),1),"")</f>
        <v>5</v>
      </c>
      <c r="D388" s="160" t="str">
        <f>IFERROR(INDEX(N1.2_Intervention_Types[Intervention Category],MATCH('N1.3_Project_Listing'!$C388,N1.2_Intervention_Types[Intervention Type ID],0),1),"")</f>
        <v>Replacement</v>
      </c>
      <c r="E388" s="210" t="s">
        <v>856</v>
      </c>
      <c r="F388" s="236" t="s">
        <v>857</v>
      </c>
      <c r="G388" s="236" t="s">
        <v>206</v>
      </c>
      <c r="H388" s="236" t="s">
        <v>300</v>
      </c>
      <c r="I388" s="151" t="s">
        <v>830</v>
      </c>
      <c r="J388" s="139">
        <v>2029</v>
      </c>
      <c r="K388" s="312">
        <v>3637.3677389999998</v>
      </c>
      <c r="L388" s="312">
        <v>3637.3677389999998</v>
      </c>
      <c r="M388" s="312">
        <v>0</v>
      </c>
      <c r="N388" s="343">
        <v>0.64025272603595329</v>
      </c>
      <c r="O388" s="343">
        <v>0.43153529992670175</v>
      </c>
      <c r="P388" s="365">
        <v>81.227656725005346</v>
      </c>
      <c r="Q388" s="63">
        <f t="shared" si="34"/>
        <v>0.20871742610925154</v>
      </c>
      <c r="R388" s="368">
        <f>IF('N1.3_Project_Listing'!$D388="Replacement",SUM('N1.3_Project_Listing'!$K388:$L388)/2,'N1.3_Project_Listing'!$M388)</f>
        <v>3637.3677389999998</v>
      </c>
      <c r="S388" s="67" t="str">
        <f>IFERROR(INDEX('N0.7_Lookup_References'!$C$13:$C$72,MATCH($A388,'N0.7_Lookup_References'!$B$13:$B$72,0)),"")</f>
        <v>Number of</v>
      </c>
      <c r="T388" s="338" t="str">
        <f t="shared" si="35"/>
        <v/>
      </c>
      <c r="V388" s="393">
        <v>0</v>
      </c>
      <c r="W388" s="393">
        <v>0</v>
      </c>
      <c r="X388" s="393">
        <v>0</v>
      </c>
      <c r="Y388" s="393">
        <v>0</v>
      </c>
      <c r="Z388" s="393">
        <v>0</v>
      </c>
      <c r="AA388" s="393">
        <v>0</v>
      </c>
      <c r="AB388" s="393">
        <v>0</v>
      </c>
      <c r="AC388" s="393">
        <v>0</v>
      </c>
      <c r="AD388" s="393">
        <v>0</v>
      </c>
      <c r="AE388" s="393">
        <v>3637.3677389999998</v>
      </c>
      <c r="AF388" s="393">
        <v>3637.3677389999998</v>
      </c>
      <c r="AG388" s="393">
        <v>0</v>
      </c>
      <c r="AH388" s="393">
        <v>0</v>
      </c>
      <c r="AI388" s="393">
        <v>0</v>
      </c>
      <c r="AJ388" s="393">
        <v>0</v>
      </c>
      <c r="AK388" s="393">
        <v>0</v>
      </c>
      <c r="AL388" s="393">
        <v>0</v>
      </c>
      <c r="AM388" s="393">
        <v>0</v>
      </c>
      <c r="AN388" s="393">
        <v>0</v>
      </c>
      <c r="AO388" s="393">
        <v>0</v>
      </c>
      <c r="AP388" s="63">
        <f t="shared" ref="AP388:AP451" si="36">SUM(V388:AE388)</f>
        <v>3637.3677389999998</v>
      </c>
      <c r="AQ388" s="63">
        <f t="shared" ref="AQ388:AQ451" si="37">SUM(AF388:AO388)</f>
        <v>3637.3677389999998</v>
      </c>
      <c r="AR388" s="63">
        <f t="shared" ref="AR388:AR451" si="38">AQ388-AP388</f>
        <v>0</v>
      </c>
      <c r="AT388" s="176" cm="1">
        <f t="array" ref="AT388">SUMIFS('N1.3_Project_Listing'!$P$16:$P$829, 'N1.3_Project_Listing'!$E$16:$E$829,'N1.3_Project_Listing'!$E388, 'N1.3_Project_Listing'!$A$16:$A$829,ET_Risk_SC_Summation[[#Headers],[132kV Circuit Breaker]])</f>
        <v>0</v>
      </c>
      <c r="AU388" s="176" cm="1">
        <f t="array" ref="AU388">SUMIFS('N1.3_Project_Listing'!$P$16:$P$829, 'N1.3_Project_Listing'!$E$16:$E$829,'N1.3_Project_Listing'!$E388, 'N1.3_Project_Listing'!$A$16:$A$829,ET_Risk_SC_Summation[[#Headers],[132kV Transformer]])</f>
        <v>0</v>
      </c>
      <c r="AV388" s="176" cm="1">
        <f t="array" ref="AV388">SUMIFS('N1.3_Project_Listing'!$P$16:$P$829, 'N1.3_Project_Listing'!$E$16:$E$829,'N1.3_Project_Listing'!$E388, 'N1.3_Project_Listing'!$A$16:$A$829,ET_Risk_SC_Summation[[#Headers],[132kV Reactor]])</f>
        <v>0</v>
      </c>
      <c r="AW388" s="176" cm="1">
        <f t="array" ref="AW388">SUMIFS('N1.3_Project_Listing'!$P$16:$P$829, 'N1.3_Project_Listing'!$E$16:$E$829,'N1.3_Project_Listing'!$E388, 'N1.3_Project_Listing'!$A$16:$A$829,ET_Risk_SC_Summation[[#Headers],[132kV Underground Cable]])</f>
        <v>0</v>
      </c>
      <c r="AX388" s="176" cm="1">
        <f t="array" ref="AX388">SUMIFS('N1.3_Project_Listing'!$P$16:$P$829, 'N1.3_Project_Listing'!$E$16:$E$829,'N1.3_Project_Listing'!$E388, 'N1.3_Project_Listing'!$A$16:$A$829,ET_Risk_SC_Summation[[#Headers],[132kV OHL Conductor]])</f>
        <v>0</v>
      </c>
      <c r="AY388" s="176" cm="1">
        <f t="array" ref="AY388">SUMIFS('N1.3_Project_Listing'!$P$16:$P$829, 'N1.3_Project_Listing'!$E$16:$E$829,'N1.3_Project_Listing'!$E388, 'N1.3_Project_Listing'!$A$16:$A$829,ET_Risk_SC_Summation[[#Headers],[132kV OHL Fittings]])</f>
        <v>0</v>
      </c>
      <c r="AZ388" s="176" cm="1">
        <f t="array" ref="AZ388">SUMIFS('N1.3_Project_Listing'!$P$16:$P$829, 'N1.3_Project_Listing'!$E$16:$E$829,'N1.3_Project_Listing'!$E388, 'N1.3_Project_Listing'!$A$16:$A$829,ET_Risk_SC_Summation[[#Headers],[132kV OHL Tower]])</f>
        <v>0</v>
      </c>
      <c r="BA388" s="176" cm="1">
        <f t="array" ref="BA388">SUMIFS('N1.3_Project_Listing'!$P$16:$P$829, 'N1.3_Project_Listing'!$E$16:$E$829,'N1.3_Project_Listing'!$E388, 'N1.3_Project_Listing'!$A$16:$A$829,ET_Risk_SC_Summation[[#Headers],[275kV Circuit Breaker]])</f>
        <v>0</v>
      </c>
      <c r="BB388" s="176" cm="1">
        <f t="array" ref="BB388">SUMIFS('N1.3_Project_Listing'!$P$16:$P$829, 'N1.3_Project_Listing'!$E$16:$E$829,'N1.3_Project_Listing'!$E388, 'N1.3_Project_Listing'!$A$16:$A$829,ET_Risk_SC_Summation[[#Headers],[275kV Transformer]])</f>
        <v>0</v>
      </c>
      <c r="BC388" s="176" cm="1">
        <f t="array" ref="BC388">SUMIFS('N1.3_Project_Listing'!$P$16:$P$829, 'N1.3_Project_Listing'!$E$16:$E$829,'N1.3_Project_Listing'!$E388, 'N1.3_Project_Listing'!$A$16:$A$829,ET_Risk_SC_Summation[[#Headers],[275kV Reactor]])</f>
        <v>0</v>
      </c>
      <c r="BD388" s="176" cm="1">
        <f t="array" ref="BD388">SUMIFS('N1.3_Project_Listing'!$P$16:$P$829, 'N1.3_Project_Listing'!$E$16:$E$829,'N1.3_Project_Listing'!$E388, 'N1.3_Project_Listing'!$A$16:$A$829,ET_Risk_SC_Summation[[#Headers],[275kV Underground Cable]])</f>
        <v>0</v>
      </c>
      <c r="BE388" s="176" cm="1">
        <f t="array" ref="BE388">SUMIFS('N1.3_Project_Listing'!$P$16:$P$829, 'N1.3_Project_Listing'!$E$16:$E$829,'N1.3_Project_Listing'!$E388, 'N1.3_Project_Listing'!$A$16:$A$829,ET_Risk_SC_Summation[[#Headers],[275kV OHL Conductor]])</f>
        <v>0</v>
      </c>
      <c r="BF388" s="176" cm="1">
        <f t="array" ref="BF388">SUMIFS('N1.3_Project_Listing'!$P$16:$P$829, 'N1.3_Project_Listing'!$E$16:$E$829,'N1.3_Project_Listing'!$E388, 'N1.3_Project_Listing'!$A$16:$A$829,ET_Risk_SC_Summation[[#Headers],[275kV OHL Fittings]])</f>
        <v>0</v>
      </c>
      <c r="BG388" s="176" cm="1">
        <f t="array" ref="BG388">SUMIFS('N1.3_Project_Listing'!$P$16:$P$829, 'N1.3_Project_Listing'!$E$16:$E$829,'N1.3_Project_Listing'!$E388, 'N1.3_Project_Listing'!$A$16:$A$829,ET_Risk_SC_Summation[[#Headers],[275kV OHL Tower]])</f>
        <v>0</v>
      </c>
      <c r="BH388" s="176" cm="1">
        <f t="array" ref="BH388">SUMIFS('N1.3_Project_Listing'!$P$16:$P$829, 'N1.3_Project_Listing'!$E$16:$E$829,'N1.3_Project_Listing'!$E388, 'N1.3_Project_Listing'!$A$16:$A$829,ET_Risk_SC_Summation[[#Headers],[400kV Circuit Breaker]])</f>
        <v>0</v>
      </c>
      <c r="BI388" s="176" cm="1">
        <f t="array" ref="BI388">SUMIFS('N1.3_Project_Listing'!$P$16:$P$829, 'N1.3_Project_Listing'!$E$16:$E$829,'N1.3_Project_Listing'!$E388, 'N1.3_Project_Listing'!$A$16:$A$829,ET_Risk_SC_Summation[[#Headers],[400kV Transformer]])</f>
        <v>0</v>
      </c>
      <c r="BJ388" s="176" cm="1">
        <f t="array" ref="BJ388">SUMIFS('N1.3_Project_Listing'!$P$16:$P$829, 'N1.3_Project_Listing'!$E$16:$E$829,'N1.3_Project_Listing'!$E388, 'N1.3_Project_Listing'!$A$16:$A$829,ET_Risk_SC_Summation[[#Headers],[400kV Reactor]])</f>
        <v>0</v>
      </c>
      <c r="BK388" s="176" cm="1">
        <f t="array" ref="BK388">SUMIFS('N1.3_Project_Listing'!$P$16:$P$829, 'N1.3_Project_Listing'!$E$16:$E$829,'N1.3_Project_Listing'!$E388, 'N1.3_Project_Listing'!$A$16:$A$829,ET_Risk_SC_Summation[[#Headers],[400kV Underground Cable]])</f>
        <v>0</v>
      </c>
      <c r="BL388" s="176" cm="1">
        <f t="array" ref="BL388">SUMIFS('N1.3_Project_Listing'!$P$16:$P$829, 'N1.3_Project_Listing'!$E$16:$E$829,'N1.3_Project_Listing'!$E388, 'N1.3_Project_Listing'!$A$16:$A$829,ET_Risk_SC_Summation[[#Headers],[400kV OHL Conductor]])</f>
        <v>0</v>
      </c>
      <c r="BM388" s="176" cm="1">
        <f t="array" ref="BM388">SUMIFS('N1.3_Project_Listing'!$P$16:$P$829, 'N1.3_Project_Listing'!$E$16:$E$829,'N1.3_Project_Listing'!$E388, 'N1.3_Project_Listing'!$A$16:$A$829,ET_Risk_SC_Summation[[#Headers],[400kV OHL Fittings]])</f>
        <v>0</v>
      </c>
      <c r="BN388" s="176" cm="1">
        <f t="array" ref="BN388">SUMIFS('N1.3_Project_Listing'!$P$16:$P$829, 'N1.3_Project_Listing'!$E$16:$E$829,'N1.3_Project_Listing'!$E388, 'N1.3_Project_Listing'!$A$16:$A$829,ET_Risk_SC_Summation[[#Headers],[400kV OHL Tower]])</f>
        <v>0</v>
      </c>
      <c r="BO388" s="177" t="str">
        <f>IF(SUM(ET_Risk_SC_Summation[[#This Row],[132kV Circuit Breaker]:[400kV OHL Tower]])=0, "n/a", INDEX(ET_Risk_SC_Summation[#Headers],1,MATCH(MAX(ET_Risk_SC_Summation[[#This Row],[132kV Circuit Breaker]:[400kV OHL Tower]]),ET_Risk_SC_Summation[[#This Row],[132kV Circuit Breaker]:[400kV OHL Tower]],0)))</f>
        <v>n/a</v>
      </c>
      <c r="BP388" s="177" t="str">
        <f>IFERROR(INDEX('N0.7_Lookup_References'!$G$77:$G$98,MATCH(ET_Risk_SC_Summation[[#This Row],[Mxx Category]],'N0.7_Lookup_References'!$F$77:$F$98,0)),"")</f>
        <v/>
      </c>
    </row>
    <row r="389" spans="1:68" ht="67.5">
      <c r="A389" s="160" t="str">
        <f>IFERROR(INDEX(N1.2_Intervention_Types[NARM Asset Category],MATCH('N1.3_Project_Listing'!$C389,N1.2_Intervention_Types[Intervention Type ID],0),1),"")</f>
        <v>Services</v>
      </c>
      <c r="B389" s="160" t="str">
        <f>IF($D$2="GD",IFERROR(INDEX(N1.2_Intervention_Types[C&amp;V Asset Category (GD)],MATCH('N1.3_Project_Listing'!$C389,N1.2_Intervention_Types[Intervention Type ID],0),1),""),IFERROR(INDEX(N1.2_Intervention_Types[NARM Asset Category],MATCH('N1.3_Project_Listing'!$C389,N1.2_Intervention_Types[Intervention Type ID],0),1),""))</f>
        <v>Services</v>
      </c>
      <c r="C389" s="67">
        <f>IFERROR(INDEX(N1.2_Intervention_Types[Intervention Type ID],MATCH('N1.3_Project_Listing'!$I389,N1.2_Intervention_Types[Intervention Type],0),1),"")</f>
        <v>5</v>
      </c>
      <c r="D389" s="160" t="str">
        <f>IFERROR(INDEX(N1.2_Intervention_Types[Intervention Category],MATCH('N1.3_Project_Listing'!$C389,N1.2_Intervention_Types[Intervention Type ID],0),1),"")</f>
        <v>Replacement</v>
      </c>
      <c r="E389" s="210" t="s">
        <v>856</v>
      </c>
      <c r="F389" s="236" t="s">
        <v>857</v>
      </c>
      <c r="G389" s="236" t="s">
        <v>206</v>
      </c>
      <c r="H389" s="236" t="s">
        <v>300</v>
      </c>
      <c r="I389" s="151" t="s">
        <v>830</v>
      </c>
      <c r="J389" s="139">
        <v>2030</v>
      </c>
      <c r="K389" s="312">
        <v>3528.2467069999998</v>
      </c>
      <c r="L389" s="312">
        <v>3528.2467069999998</v>
      </c>
      <c r="M389" s="312">
        <v>0</v>
      </c>
      <c r="N389" s="343">
        <v>0.62104514428479829</v>
      </c>
      <c r="O389" s="343">
        <v>0.41858924094906941</v>
      </c>
      <c r="P389" s="365">
        <v>81.227656725005346</v>
      </c>
      <c r="Q389" s="63">
        <f t="shared" si="34"/>
        <v>0.20245590333572888</v>
      </c>
      <c r="R389" s="368">
        <f>IF('N1.3_Project_Listing'!$D389="Replacement",SUM('N1.3_Project_Listing'!$K389:$L389)/2,'N1.3_Project_Listing'!$M389)</f>
        <v>3528.2467069999998</v>
      </c>
      <c r="S389" s="67" t="str">
        <f>IFERROR(INDEX('N0.7_Lookup_References'!$C$13:$C$72,MATCH($A389,'N0.7_Lookup_References'!$B$13:$B$72,0)),"")</f>
        <v>Number of</v>
      </c>
      <c r="T389" s="338" t="str">
        <f t="shared" si="35"/>
        <v/>
      </c>
      <c r="V389" s="393">
        <v>0</v>
      </c>
      <c r="W389" s="393">
        <v>0</v>
      </c>
      <c r="X389" s="393">
        <v>0</v>
      </c>
      <c r="Y389" s="393">
        <v>0</v>
      </c>
      <c r="Z389" s="393">
        <v>0</v>
      </c>
      <c r="AA389" s="393">
        <v>0</v>
      </c>
      <c r="AB389" s="393">
        <v>0</v>
      </c>
      <c r="AC389" s="393">
        <v>0</v>
      </c>
      <c r="AD389" s="393">
        <v>0</v>
      </c>
      <c r="AE389" s="393">
        <v>3528.2467069999998</v>
      </c>
      <c r="AF389" s="393">
        <v>3528.2467069999998</v>
      </c>
      <c r="AG389" s="393">
        <v>0</v>
      </c>
      <c r="AH389" s="393">
        <v>0</v>
      </c>
      <c r="AI389" s="393">
        <v>0</v>
      </c>
      <c r="AJ389" s="393">
        <v>0</v>
      </c>
      <c r="AK389" s="393">
        <v>0</v>
      </c>
      <c r="AL389" s="393">
        <v>0</v>
      </c>
      <c r="AM389" s="393">
        <v>0</v>
      </c>
      <c r="AN389" s="393">
        <v>0</v>
      </c>
      <c r="AO389" s="393">
        <v>0</v>
      </c>
      <c r="AP389" s="63">
        <f t="shared" si="36"/>
        <v>3528.2467069999998</v>
      </c>
      <c r="AQ389" s="63">
        <f t="shared" si="37"/>
        <v>3528.2467069999998</v>
      </c>
      <c r="AR389" s="63">
        <f t="shared" si="38"/>
        <v>0</v>
      </c>
      <c r="AT389" s="176" cm="1">
        <f t="array" ref="AT389">SUMIFS('N1.3_Project_Listing'!$P$16:$P$829, 'N1.3_Project_Listing'!$E$16:$E$829,'N1.3_Project_Listing'!$E389, 'N1.3_Project_Listing'!$A$16:$A$829,ET_Risk_SC_Summation[[#Headers],[132kV Circuit Breaker]])</f>
        <v>0</v>
      </c>
      <c r="AU389" s="176" cm="1">
        <f t="array" ref="AU389">SUMIFS('N1.3_Project_Listing'!$P$16:$P$829, 'N1.3_Project_Listing'!$E$16:$E$829,'N1.3_Project_Listing'!$E389, 'N1.3_Project_Listing'!$A$16:$A$829,ET_Risk_SC_Summation[[#Headers],[132kV Transformer]])</f>
        <v>0</v>
      </c>
      <c r="AV389" s="176" cm="1">
        <f t="array" ref="AV389">SUMIFS('N1.3_Project_Listing'!$P$16:$P$829, 'N1.3_Project_Listing'!$E$16:$E$829,'N1.3_Project_Listing'!$E389, 'N1.3_Project_Listing'!$A$16:$A$829,ET_Risk_SC_Summation[[#Headers],[132kV Reactor]])</f>
        <v>0</v>
      </c>
      <c r="AW389" s="176" cm="1">
        <f t="array" ref="AW389">SUMIFS('N1.3_Project_Listing'!$P$16:$P$829, 'N1.3_Project_Listing'!$E$16:$E$829,'N1.3_Project_Listing'!$E389, 'N1.3_Project_Listing'!$A$16:$A$829,ET_Risk_SC_Summation[[#Headers],[132kV Underground Cable]])</f>
        <v>0</v>
      </c>
      <c r="AX389" s="176" cm="1">
        <f t="array" ref="AX389">SUMIFS('N1.3_Project_Listing'!$P$16:$P$829, 'N1.3_Project_Listing'!$E$16:$E$829,'N1.3_Project_Listing'!$E389, 'N1.3_Project_Listing'!$A$16:$A$829,ET_Risk_SC_Summation[[#Headers],[132kV OHL Conductor]])</f>
        <v>0</v>
      </c>
      <c r="AY389" s="176" cm="1">
        <f t="array" ref="AY389">SUMIFS('N1.3_Project_Listing'!$P$16:$P$829, 'N1.3_Project_Listing'!$E$16:$E$829,'N1.3_Project_Listing'!$E389, 'N1.3_Project_Listing'!$A$16:$A$829,ET_Risk_SC_Summation[[#Headers],[132kV OHL Fittings]])</f>
        <v>0</v>
      </c>
      <c r="AZ389" s="176" cm="1">
        <f t="array" ref="AZ389">SUMIFS('N1.3_Project_Listing'!$P$16:$P$829, 'N1.3_Project_Listing'!$E$16:$E$829,'N1.3_Project_Listing'!$E389, 'N1.3_Project_Listing'!$A$16:$A$829,ET_Risk_SC_Summation[[#Headers],[132kV OHL Tower]])</f>
        <v>0</v>
      </c>
      <c r="BA389" s="176" cm="1">
        <f t="array" ref="BA389">SUMIFS('N1.3_Project_Listing'!$P$16:$P$829, 'N1.3_Project_Listing'!$E$16:$E$829,'N1.3_Project_Listing'!$E389, 'N1.3_Project_Listing'!$A$16:$A$829,ET_Risk_SC_Summation[[#Headers],[275kV Circuit Breaker]])</f>
        <v>0</v>
      </c>
      <c r="BB389" s="176" cm="1">
        <f t="array" ref="BB389">SUMIFS('N1.3_Project_Listing'!$P$16:$P$829, 'N1.3_Project_Listing'!$E$16:$E$829,'N1.3_Project_Listing'!$E389, 'N1.3_Project_Listing'!$A$16:$A$829,ET_Risk_SC_Summation[[#Headers],[275kV Transformer]])</f>
        <v>0</v>
      </c>
      <c r="BC389" s="176" cm="1">
        <f t="array" ref="BC389">SUMIFS('N1.3_Project_Listing'!$P$16:$P$829, 'N1.3_Project_Listing'!$E$16:$E$829,'N1.3_Project_Listing'!$E389, 'N1.3_Project_Listing'!$A$16:$A$829,ET_Risk_SC_Summation[[#Headers],[275kV Reactor]])</f>
        <v>0</v>
      </c>
      <c r="BD389" s="176" cm="1">
        <f t="array" ref="BD389">SUMIFS('N1.3_Project_Listing'!$P$16:$P$829, 'N1.3_Project_Listing'!$E$16:$E$829,'N1.3_Project_Listing'!$E389, 'N1.3_Project_Listing'!$A$16:$A$829,ET_Risk_SC_Summation[[#Headers],[275kV Underground Cable]])</f>
        <v>0</v>
      </c>
      <c r="BE389" s="176" cm="1">
        <f t="array" ref="BE389">SUMIFS('N1.3_Project_Listing'!$P$16:$P$829, 'N1.3_Project_Listing'!$E$16:$E$829,'N1.3_Project_Listing'!$E389, 'N1.3_Project_Listing'!$A$16:$A$829,ET_Risk_SC_Summation[[#Headers],[275kV OHL Conductor]])</f>
        <v>0</v>
      </c>
      <c r="BF389" s="176" cm="1">
        <f t="array" ref="BF389">SUMIFS('N1.3_Project_Listing'!$P$16:$P$829, 'N1.3_Project_Listing'!$E$16:$E$829,'N1.3_Project_Listing'!$E389, 'N1.3_Project_Listing'!$A$16:$A$829,ET_Risk_SC_Summation[[#Headers],[275kV OHL Fittings]])</f>
        <v>0</v>
      </c>
      <c r="BG389" s="176" cm="1">
        <f t="array" ref="BG389">SUMIFS('N1.3_Project_Listing'!$P$16:$P$829, 'N1.3_Project_Listing'!$E$16:$E$829,'N1.3_Project_Listing'!$E389, 'N1.3_Project_Listing'!$A$16:$A$829,ET_Risk_SC_Summation[[#Headers],[275kV OHL Tower]])</f>
        <v>0</v>
      </c>
      <c r="BH389" s="176" cm="1">
        <f t="array" ref="BH389">SUMIFS('N1.3_Project_Listing'!$P$16:$P$829, 'N1.3_Project_Listing'!$E$16:$E$829,'N1.3_Project_Listing'!$E389, 'N1.3_Project_Listing'!$A$16:$A$829,ET_Risk_SC_Summation[[#Headers],[400kV Circuit Breaker]])</f>
        <v>0</v>
      </c>
      <c r="BI389" s="176" cm="1">
        <f t="array" ref="BI389">SUMIFS('N1.3_Project_Listing'!$P$16:$P$829, 'N1.3_Project_Listing'!$E$16:$E$829,'N1.3_Project_Listing'!$E389, 'N1.3_Project_Listing'!$A$16:$A$829,ET_Risk_SC_Summation[[#Headers],[400kV Transformer]])</f>
        <v>0</v>
      </c>
      <c r="BJ389" s="176" cm="1">
        <f t="array" ref="BJ389">SUMIFS('N1.3_Project_Listing'!$P$16:$P$829, 'N1.3_Project_Listing'!$E$16:$E$829,'N1.3_Project_Listing'!$E389, 'N1.3_Project_Listing'!$A$16:$A$829,ET_Risk_SC_Summation[[#Headers],[400kV Reactor]])</f>
        <v>0</v>
      </c>
      <c r="BK389" s="176" cm="1">
        <f t="array" ref="BK389">SUMIFS('N1.3_Project_Listing'!$P$16:$P$829, 'N1.3_Project_Listing'!$E$16:$E$829,'N1.3_Project_Listing'!$E389, 'N1.3_Project_Listing'!$A$16:$A$829,ET_Risk_SC_Summation[[#Headers],[400kV Underground Cable]])</f>
        <v>0</v>
      </c>
      <c r="BL389" s="176" cm="1">
        <f t="array" ref="BL389">SUMIFS('N1.3_Project_Listing'!$P$16:$P$829, 'N1.3_Project_Listing'!$E$16:$E$829,'N1.3_Project_Listing'!$E389, 'N1.3_Project_Listing'!$A$16:$A$829,ET_Risk_SC_Summation[[#Headers],[400kV OHL Conductor]])</f>
        <v>0</v>
      </c>
      <c r="BM389" s="176" cm="1">
        <f t="array" ref="BM389">SUMIFS('N1.3_Project_Listing'!$P$16:$P$829, 'N1.3_Project_Listing'!$E$16:$E$829,'N1.3_Project_Listing'!$E389, 'N1.3_Project_Listing'!$A$16:$A$829,ET_Risk_SC_Summation[[#Headers],[400kV OHL Fittings]])</f>
        <v>0</v>
      </c>
      <c r="BN389" s="176" cm="1">
        <f t="array" ref="BN389">SUMIFS('N1.3_Project_Listing'!$P$16:$P$829, 'N1.3_Project_Listing'!$E$16:$E$829,'N1.3_Project_Listing'!$E389, 'N1.3_Project_Listing'!$A$16:$A$829,ET_Risk_SC_Summation[[#Headers],[400kV OHL Tower]])</f>
        <v>0</v>
      </c>
      <c r="BO389" s="177" t="str">
        <f>IF(SUM(ET_Risk_SC_Summation[[#This Row],[132kV Circuit Breaker]:[400kV OHL Tower]])=0, "n/a", INDEX(ET_Risk_SC_Summation[#Headers],1,MATCH(MAX(ET_Risk_SC_Summation[[#This Row],[132kV Circuit Breaker]:[400kV OHL Tower]]),ET_Risk_SC_Summation[[#This Row],[132kV Circuit Breaker]:[400kV OHL Tower]],0)))</f>
        <v>n/a</v>
      </c>
      <c r="BP389" s="177" t="str">
        <f>IFERROR(INDEX('N0.7_Lookup_References'!$G$77:$G$98,MATCH(ET_Risk_SC_Summation[[#This Row],[Mxx Category]],'N0.7_Lookup_References'!$F$77:$F$98,0)),"")</f>
        <v/>
      </c>
    </row>
    <row r="390" spans="1:68" ht="67.5">
      <c r="A390" s="160" t="str">
        <f>IFERROR(INDEX(N1.2_Intervention_Types[NARM Asset Category],MATCH('N1.3_Project_Listing'!$C390,N1.2_Intervention_Types[Intervention Type ID],0),1),"")</f>
        <v>Services</v>
      </c>
      <c r="B390" s="160" t="str">
        <f>IF($D$2="GD",IFERROR(INDEX(N1.2_Intervention_Types[C&amp;V Asset Category (GD)],MATCH('N1.3_Project_Listing'!$C390,N1.2_Intervention_Types[Intervention Type ID],0),1),""),IFERROR(INDEX(N1.2_Intervention_Types[NARM Asset Category],MATCH('N1.3_Project_Listing'!$C390,N1.2_Intervention_Types[Intervention Type ID],0),1),""))</f>
        <v>Services</v>
      </c>
      <c r="C390" s="67">
        <f>IFERROR(INDEX(N1.2_Intervention_Types[Intervention Type ID],MATCH('N1.3_Project_Listing'!$I390,N1.2_Intervention_Types[Intervention Type],0),1),"")</f>
        <v>5</v>
      </c>
      <c r="D390" s="160" t="str">
        <f>IFERROR(INDEX(N1.2_Intervention_Types[Intervention Category],MATCH('N1.3_Project_Listing'!$C390,N1.2_Intervention_Types[Intervention Type ID],0),1),"")</f>
        <v>Replacement</v>
      </c>
      <c r="E390" s="210" t="s">
        <v>856</v>
      </c>
      <c r="F390" s="236" t="s">
        <v>857</v>
      </c>
      <c r="G390" s="236" t="s">
        <v>206</v>
      </c>
      <c r="H390" s="236" t="s">
        <v>300</v>
      </c>
      <c r="I390" s="151" t="s">
        <v>830</v>
      </c>
      <c r="J390" s="139">
        <v>2031</v>
      </c>
      <c r="K390" s="312">
        <v>3422.3993059999998</v>
      </c>
      <c r="L390" s="312">
        <v>3422.3993059999998</v>
      </c>
      <c r="M390" s="312">
        <v>0</v>
      </c>
      <c r="N390" s="343">
        <v>0.6024137899932186</v>
      </c>
      <c r="O390" s="343">
        <v>0.40603156374551158</v>
      </c>
      <c r="P390" s="365">
        <v>81.227656725005346</v>
      </c>
      <c r="Q390" s="63">
        <f t="shared" si="34"/>
        <v>0.19638222624770701</v>
      </c>
      <c r="R390" s="368">
        <f>IF('N1.3_Project_Listing'!$D390="Replacement",SUM('N1.3_Project_Listing'!$K390:$L390)/2,'N1.3_Project_Listing'!$M390)</f>
        <v>3422.3993059999998</v>
      </c>
      <c r="S390" s="67" t="str">
        <f>IFERROR(INDEX('N0.7_Lookup_References'!$C$13:$C$72,MATCH($A390,'N0.7_Lookup_References'!$B$13:$B$72,0)),"")</f>
        <v>Number of</v>
      </c>
      <c r="T390" s="338" t="str">
        <f t="shared" si="35"/>
        <v/>
      </c>
      <c r="V390" s="393">
        <v>0</v>
      </c>
      <c r="W390" s="393">
        <v>0</v>
      </c>
      <c r="X390" s="393">
        <v>0</v>
      </c>
      <c r="Y390" s="393">
        <v>0</v>
      </c>
      <c r="Z390" s="393">
        <v>0</v>
      </c>
      <c r="AA390" s="393">
        <v>0</v>
      </c>
      <c r="AB390" s="393">
        <v>0</v>
      </c>
      <c r="AC390" s="393">
        <v>0</v>
      </c>
      <c r="AD390" s="393">
        <v>0</v>
      </c>
      <c r="AE390" s="393">
        <v>3422.3993059999998</v>
      </c>
      <c r="AF390" s="393">
        <v>3422.3993059999998</v>
      </c>
      <c r="AG390" s="393">
        <v>0</v>
      </c>
      <c r="AH390" s="393">
        <v>0</v>
      </c>
      <c r="AI390" s="393">
        <v>0</v>
      </c>
      <c r="AJ390" s="393">
        <v>0</v>
      </c>
      <c r="AK390" s="393">
        <v>0</v>
      </c>
      <c r="AL390" s="393">
        <v>0</v>
      </c>
      <c r="AM390" s="393">
        <v>0</v>
      </c>
      <c r="AN390" s="393">
        <v>0</v>
      </c>
      <c r="AO390" s="393">
        <v>0</v>
      </c>
      <c r="AP390" s="63">
        <f t="shared" si="36"/>
        <v>3422.3993059999998</v>
      </c>
      <c r="AQ390" s="63">
        <f t="shared" si="37"/>
        <v>3422.3993059999998</v>
      </c>
      <c r="AR390" s="63">
        <f t="shared" si="38"/>
        <v>0</v>
      </c>
      <c r="AT390" s="176" cm="1">
        <f t="array" ref="AT390">SUMIFS('N1.3_Project_Listing'!$P$16:$P$829, 'N1.3_Project_Listing'!$E$16:$E$829,'N1.3_Project_Listing'!$E390, 'N1.3_Project_Listing'!$A$16:$A$829,ET_Risk_SC_Summation[[#Headers],[132kV Circuit Breaker]])</f>
        <v>0</v>
      </c>
      <c r="AU390" s="176" cm="1">
        <f t="array" ref="AU390">SUMIFS('N1.3_Project_Listing'!$P$16:$P$829, 'N1.3_Project_Listing'!$E$16:$E$829,'N1.3_Project_Listing'!$E390, 'N1.3_Project_Listing'!$A$16:$A$829,ET_Risk_SC_Summation[[#Headers],[132kV Transformer]])</f>
        <v>0</v>
      </c>
      <c r="AV390" s="176" cm="1">
        <f t="array" ref="AV390">SUMIFS('N1.3_Project_Listing'!$P$16:$P$829, 'N1.3_Project_Listing'!$E$16:$E$829,'N1.3_Project_Listing'!$E390, 'N1.3_Project_Listing'!$A$16:$A$829,ET_Risk_SC_Summation[[#Headers],[132kV Reactor]])</f>
        <v>0</v>
      </c>
      <c r="AW390" s="176" cm="1">
        <f t="array" ref="AW390">SUMIFS('N1.3_Project_Listing'!$P$16:$P$829, 'N1.3_Project_Listing'!$E$16:$E$829,'N1.3_Project_Listing'!$E390, 'N1.3_Project_Listing'!$A$16:$A$829,ET_Risk_SC_Summation[[#Headers],[132kV Underground Cable]])</f>
        <v>0</v>
      </c>
      <c r="AX390" s="176" cm="1">
        <f t="array" ref="AX390">SUMIFS('N1.3_Project_Listing'!$P$16:$P$829, 'N1.3_Project_Listing'!$E$16:$E$829,'N1.3_Project_Listing'!$E390, 'N1.3_Project_Listing'!$A$16:$A$829,ET_Risk_SC_Summation[[#Headers],[132kV OHL Conductor]])</f>
        <v>0</v>
      </c>
      <c r="AY390" s="176" cm="1">
        <f t="array" ref="AY390">SUMIFS('N1.3_Project_Listing'!$P$16:$P$829, 'N1.3_Project_Listing'!$E$16:$E$829,'N1.3_Project_Listing'!$E390, 'N1.3_Project_Listing'!$A$16:$A$829,ET_Risk_SC_Summation[[#Headers],[132kV OHL Fittings]])</f>
        <v>0</v>
      </c>
      <c r="AZ390" s="176" cm="1">
        <f t="array" ref="AZ390">SUMIFS('N1.3_Project_Listing'!$P$16:$P$829, 'N1.3_Project_Listing'!$E$16:$E$829,'N1.3_Project_Listing'!$E390, 'N1.3_Project_Listing'!$A$16:$A$829,ET_Risk_SC_Summation[[#Headers],[132kV OHL Tower]])</f>
        <v>0</v>
      </c>
      <c r="BA390" s="176" cm="1">
        <f t="array" ref="BA390">SUMIFS('N1.3_Project_Listing'!$P$16:$P$829, 'N1.3_Project_Listing'!$E$16:$E$829,'N1.3_Project_Listing'!$E390, 'N1.3_Project_Listing'!$A$16:$A$829,ET_Risk_SC_Summation[[#Headers],[275kV Circuit Breaker]])</f>
        <v>0</v>
      </c>
      <c r="BB390" s="176" cm="1">
        <f t="array" ref="BB390">SUMIFS('N1.3_Project_Listing'!$P$16:$P$829, 'N1.3_Project_Listing'!$E$16:$E$829,'N1.3_Project_Listing'!$E390, 'N1.3_Project_Listing'!$A$16:$A$829,ET_Risk_SC_Summation[[#Headers],[275kV Transformer]])</f>
        <v>0</v>
      </c>
      <c r="BC390" s="176" cm="1">
        <f t="array" ref="BC390">SUMIFS('N1.3_Project_Listing'!$P$16:$P$829, 'N1.3_Project_Listing'!$E$16:$E$829,'N1.3_Project_Listing'!$E390, 'N1.3_Project_Listing'!$A$16:$A$829,ET_Risk_SC_Summation[[#Headers],[275kV Reactor]])</f>
        <v>0</v>
      </c>
      <c r="BD390" s="176" cm="1">
        <f t="array" ref="BD390">SUMIFS('N1.3_Project_Listing'!$P$16:$P$829, 'N1.3_Project_Listing'!$E$16:$E$829,'N1.3_Project_Listing'!$E390, 'N1.3_Project_Listing'!$A$16:$A$829,ET_Risk_SC_Summation[[#Headers],[275kV Underground Cable]])</f>
        <v>0</v>
      </c>
      <c r="BE390" s="176" cm="1">
        <f t="array" ref="BE390">SUMIFS('N1.3_Project_Listing'!$P$16:$P$829, 'N1.3_Project_Listing'!$E$16:$E$829,'N1.3_Project_Listing'!$E390, 'N1.3_Project_Listing'!$A$16:$A$829,ET_Risk_SC_Summation[[#Headers],[275kV OHL Conductor]])</f>
        <v>0</v>
      </c>
      <c r="BF390" s="176" cm="1">
        <f t="array" ref="BF390">SUMIFS('N1.3_Project_Listing'!$P$16:$P$829, 'N1.3_Project_Listing'!$E$16:$E$829,'N1.3_Project_Listing'!$E390, 'N1.3_Project_Listing'!$A$16:$A$829,ET_Risk_SC_Summation[[#Headers],[275kV OHL Fittings]])</f>
        <v>0</v>
      </c>
      <c r="BG390" s="176" cm="1">
        <f t="array" ref="BG390">SUMIFS('N1.3_Project_Listing'!$P$16:$P$829, 'N1.3_Project_Listing'!$E$16:$E$829,'N1.3_Project_Listing'!$E390, 'N1.3_Project_Listing'!$A$16:$A$829,ET_Risk_SC_Summation[[#Headers],[275kV OHL Tower]])</f>
        <v>0</v>
      </c>
      <c r="BH390" s="176" cm="1">
        <f t="array" ref="BH390">SUMIFS('N1.3_Project_Listing'!$P$16:$P$829, 'N1.3_Project_Listing'!$E$16:$E$829,'N1.3_Project_Listing'!$E390, 'N1.3_Project_Listing'!$A$16:$A$829,ET_Risk_SC_Summation[[#Headers],[400kV Circuit Breaker]])</f>
        <v>0</v>
      </c>
      <c r="BI390" s="176" cm="1">
        <f t="array" ref="BI390">SUMIFS('N1.3_Project_Listing'!$P$16:$P$829, 'N1.3_Project_Listing'!$E$16:$E$829,'N1.3_Project_Listing'!$E390, 'N1.3_Project_Listing'!$A$16:$A$829,ET_Risk_SC_Summation[[#Headers],[400kV Transformer]])</f>
        <v>0</v>
      </c>
      <c r="BJ390" s="176" cm="1">
        <f t="array" ref="BJ390">SUMIFS('N1.3_Project_Listing'!$P$16:$P$829, 'N1.3_Project_Listing'!$E$16:$E$829,'N1.3_Project_Listing'!$E390, 'N1.3_Project_Listing'!$A$16:$A$829,ET_Risk_SC_Summation[[#Headers],[400kV Reactor]])</f>
        <v>0</v>
      </c>
      <c r="BK390" s="176" cm="1">
        <f t="array" ref="BK390">SUMIFS('N1.3_Project_Listing'!$P$16:$P$829, 'N1.3_Project_Listing'!$E$16:$E$829,'N1.3_Project_Listing'!$E390, 'N1.3_Project_Listing'!$A$16:$A$829,ET_Risk_SC_Summation[[#Headers],[400kV Underground Cable]])</f>
        <v>0</v>
      </c>
      <c r="BL390" s="176" cm="1">
        <f t="array" ref="BL390">SUMIFS('N1.3_Project_Listing'!$P$16:$P$829, 'N1.3_Project_Listing'!$E$16:$E$829,'N1.3_Project_Listing'!$E390, 'N1.3_Project_Listing'!$A$16:$A$829,ET_Risk_SC_Summation[[#Headers],[400kV OHL Conductor]])</f>
        <v>0</v>
      </c>
      <c r="BM390" s="176" cm="1">
        <f t="array" ref="BM390">SUMIFS('N1.3_Project_Listing'!$P$16:$P$829, 'N1.3_Project_Listing'!$E$16:$E$829,'N1.3_Project_Listing'!$E390, 'N1.3_Project_Listing'!$A$16:$A$829,ET_Risk_SC_Summation[[#Headers],[400kV OHL Fittings]])</f>
        <v>0</v>
      </c>
      <c r="BN390" s="176" cm="1">
        <f t="array" ref="BN390">SUMIFS('N1.3_Project_Listing'!$P$16:$P$829, 'N1.3_Project_Listing'!$E$16:$E$829,'N1.3_Project_Listing'!$E390, 'N1.3_Project_Listing'!$A$16:$A$829,ET_Risk_SC_Summation[[#Headers],[400kV OHL Tower]])</f>
        <v>0</v>
      </c>
      <c r="BO390" s="177" t="str">
        <f>IF(SUM(ET_Risk_SC_Summation[[#This Row],[132kV Circuit Breaker]:[400kV OHL Tower]])=0, "n/a", INDEX(ET_Risk_SC_Summation[#Headers],1,MATCH(MAX(ET_Risk_SC_Summation[[#This Row],[132kV Circuit Breaker]:[400kV OHL Tower]]),ET_Risk_SC_Summation[[#This Row],[132kV Circuit Breaker]:[400kV OHL Tower]],0)))</f>
        <v>n/a</v>
      </c>
      <c r="BP390" s="177" t="str">
        <f>IFERROR(INDEX('N0.7_Lookup_References'!$G$77:$G$98,MATCH(ET_Risk_SC_Summation[[#This Row],[Mxx Category]],'N0.7_Lookup_References'!$F$77:$F$98,0)),"")</f>
        <v/>
      </c>
    </row>
    <row r="391" spans="1:68" ht="67.5">
      <c r="A391" s="160" t="str">
        <f>IFERROR(INDEX(N1.2_Intervention_Types[NARM Asset Category],MATCH('N1.3_Project_Listing'!$C391,N1.2_Intervention_Types[Intervention Type ID],0),1),"")</f>
        <v>Services</v>
      </c>
      <c r="B391" s="160" t="str">
        <f>IF($D$2="GD",IFERROR(INDEX(N1.2_Intervention_Types[C&amp;V Asset Category (GD)],MATCH('N1.3_Project_Listing'!$C391,N1.2_Intervention_Types[Intervention Type ID],0),1),""),IFERROR(INDEX(N1.2_Intervention_Types[NARM Asset Category],MATCH('N1.3_Project_Listing'!$C391,N1.2_Intervention_Types[Intervention Type ID],0),1),""))</f>
        <v>Services</v>
      </c>
      <c r="C391" s="67">
        <f>IFERROR(INDEX(N1.2_Intervention_Types[Intervention Type ID],MATCH('N1.3_Project_Listing'!$I391,N1.2_Intervention_Types[Intervention Type],0),1),"")</f>
        <v>5</v>
      </c>
      <c r="D391" s="160" t="str">
        <f>IFERROR(INDEX(N1.2_Intervention_Types[Intervention Category],MATCH('N1.3_Project_Listing'!$C391,N1.2_Intervention_Types[Intervention Type ID],0),1),"")</f>
        <v>Replacement</v>
      </c>
      <c r="E391" s="210" t="s">
        <v>858</v>
      </c>
      <c r="F391" s="236" t="s">
        <v>859</v>
      </c>
      <c r="G391" s="236" t="s">
        <v>206</v>
      </c>
      <c r="H391" s="236" t="s">
        <v>300</v>
      </c>
      <c r="I391" s="151" t="s">
        <v>830</v>
      </c>
      <c r="J391" s="139">
        <v>2027</v>
      </c>
      <c r="K391" s="312">
        <v>1373</v>
      </c>
      <c r="L391" s="312">
        <v>1373</v>
      </c>
      <c r="M391" s="312">
        <v>0</v>
      </c>
      <c r="N391" s="343">
        <v>0.24167668927779093</v>
      </c>
      <c r="O391" s="343">
        <v>0.16289196180154539</v>
      </c>
      <c r="P391" s="365">
        <v>2.4513282478829792</v>
      </c>
      <c r="Q391" s="63">
        <f t="shared" si="34"/>
        <v>7.8784727476245542E-2</v>
      </c>
      <c r="R391" s="368">
        <f>IF('N1.3_Project_Listing'!$D391="Replacement",SUM('N1.3_Project_Listing'!$K391:$L391)/2,'N1.3_Project_Listing'!$M391)</f>
        <v>1373</v>
      </c>
      <c r="S391" s="67" t="str">
        <f>IFERROR(INDEX('N0.7_Lookup_References'!$C$13:$C$72,MATCH($A391,'N0.7_Lookup_References'!$B$13:$B$72,0)),"")</f>
        <v>Number of</v>
      </c>
      <c r="T391" s="338" t="str">
        <f t="shared" si="35"/>
        <v/>
      </c>
      <c r="V391" s="393">
        <v>0</v>
      </c>
      <c r="W391" s="393">
        <v>0</v>
      </c>
      <c r="X391" s="393">
        <v>0</v>
      </c>
      <c r="Y391" s="393">
        <v>0</v>
      </c>
      <c r="Z391" s="393">
        <v>0</v>
      </c>
      <c r="AA391" s="393">
        <v>0</v>
      </c>
      <c r="AB391" s="393">
        <v>0</v>
      </c>
      <c r="AC391" s="393">
        <v>0</v>
      </c>
      <c r="AD391" s="393">
        <v>0</v>
      </c>
      <c r="AE391" s="393">
        <v>1373</v>
      </c>
      <c r="AF391" s="393">
        <v>1373</v>
      </c>
      <c r="AG391" s="393">
        <v>0</v>
      </c>
      <c r="AH391" s="393">
        <v>0</v>
      </c>
      <c r="AI391" s="393">
        <v>0</v>
      </c>
      <c r="AJ391" s="393">
        <v>0</v>
      </c>
      <c r="AK391" s="393">
        <v>0</v>
      </c>
      <c r="AL391" s="393">
        <v>0</v>
      </c>
      <c r="AM391" s="393">
        <v>0</v>
      </c>
      <c r="AN391" s="393">
        <v>0</v>
      </c>
      <c r="AO391" s="393">
        <v>0</v>
      </c>
      <c r="AP391" s="63">
        <f t="shared" si="36"/>
        <v>1373</v>
      </c>
      <c r="AQ391" s="63">
        <f t="shared" si="37"/>
        <v>1373</v>
      </c>
      <c r="AR391" s="63">
        <f t="shared" si="38"/>
        <v>0</v>
      </c>
      <c r="AT391" s="176" cm="1">
        <f t="array" ref="AT391">SUMIFS('N1.3_Project_Listing'!$P$16:$P$829, 'N1.3_Project_Listing'!$E$16:$E$829,'N1.3_Project_Listing'!$E391, 'N1.3_Project_Listing'!$A$16:$A$829,ET_Risk_SC_Summation[[#Headers],[132kV Circuit Breaker]])</f>
        <v>0</v>
      </c>
      <c r="AU391" s="176" cm="1">
        <f t="array" ref="AU391">SUMIFS('N1.3_Project_Listing'!$P$16:$P$829, 'N1.3_Project_Listing'!$E$16:$E$829,'N1.3_Project_Listing'!$E391, 'N1.3_Project_Listing'!$A$16:$A$829,ET_Risk_SC_Summation[[#Headers],[132kV Transformer]])</f>
        <v>0</v>
      </c>
      <c r="AV391" s="176" cm="1">
        <f t="array" ref="AV391">SUMIFS('N1.3_Project_Listing'!$P$16:$P$829, 'N1.3_Project_Listing'!$E$16:$E$829,'N1.3_Project_Listing'!$E391, 'N1.3_Project_Listing'!$A$16:$A$829,ET_Risk_SC_Summation[[#Headers],[132kV Reactor]])</f>
        <v>0</v>
      </c>
      <c r="AW391" s="176" cm="1">
        <f t="array" ref="AW391">SUMIFS('N1.3_Project_Listing'!$P$16:$P$829, 'N1.3_Project_Listing'!$E$16:$E$829,'N1.3_Project_Listing'!$E391, 'N1.3_Project_Listing'!$A$16:$A$829,ET_Risk_SC_Summation[[#Headers],[132kV Underground Cable]])</f>
        <v>0</v>
      </c>
      <c r="AX391" s="176" cm="1">
        <f t="array" ref="AX391">SUMIFS('N1.3_Project_Listing'!$P$16:$P$829, 'N1.3_Project_Listing'!$E$16:$E$829,'N1.3_Project_Listing'!$E391, 'N1.3_Project_Listing'!$A$16:$A$829,ET_Risk_SC_Summation[[#Headers],[132kV OHL Conductor]])</f>
        <v>0</v>
      </c>
      <c r="AY391" s="176" cm="1">
        <f t="array" ref="AY391">SUMIFS('N1.3_Project_Listing'!$P$16:$P$829, 'N1.3_Project_Listing'!$E$16:$E$829,'N1.3_Project_Listing'!$E391, 'N1.3_Project_Listing'!$A$16:$A$829,ET_Risk_SC_Summation[[#Headers],[132kV OHL Fittings]])</f>
        <v>0</v>
      </c>
      <c r="AZ391" s="176" cm="1">
        <f t="array" ref="AZ391">SUMIFS('N1.3_Project_Listing'!$P$16:$P$829, 'N1.3_Project_Listing'!$E$16:$E$829,'N1.3_Project_Listing'!$E391, 'N1.3_Project_Listing'!$A$16:$A$829,ET_Risk_SC_Summation[[#Headers],[132kV OHL Tower]])</f>
        <v>0</v>
      </c>
      <c r="BA391" s="176" cm="1">
        <f t="array" ref="BA391">SUMIFS('N1.3_Project_Listing'!$P$16:$P$829, 'N1.3_Project_Listing'!$E$16:$E$829,'N1.3_Project_Listing'!$E391, 'N1.3_Project_Listing'!$A$16:$A$829,ET_Risk_SC_Summation[[#Headers],[275kV Circuit Breaker]])</f>
        <v>0</v>
      </c>
      <c r="BB391" s="176" cm="1">
        <f t="array" ref="BB391">SUMIFS('N1.3_Project_Listing'!$P$16:$P$829, 'N1.3_Project_Listing'!$E$16:$E$829,'N1.3_Project_Listing'!$E391, 'N1.3_Project_Listing'!$A$16:$A$829,ET_Risk_SC_Summation[[#Headers],[275kV Transformer]])</f>
        <v>0</v>
      </c>
      <c r="BC391" s="176" cm="1">
        <f t="array" ref="BC391">SUMIFS('N1.3_Project_Listing'!$P$16:$P$829, 'N1.3_Project_Listing'!$E$16:$E$829,'N1.3_Project_Listing'!$E391, 'N1.3_Project_Listing'!$A$16:$A$829,ET_Risk_SC_Summation[[#Headers],[275kV Reactor]])</f>
        <v>0</v>
      </c>
      <c r="BD391" s="176" cm="1">
        <f t="array" ref="BD391">SUMIFS('N1.3_Project_Listing'!$P$16:$P$829, 'N1.3_Project_Listing'!$E$16:$E$829,'N1.3_Project_Listing'!$E391, 'N1.3_Project_Listing'!$A$16:$A$829,ET_Risk_SC_Summation[[#Headers],[275kV Underground Cable]])</f>
        <v>0</v>
      </c>
      <c r="BE391" s="176" cm="1">
        <f t="array" ref="BE391">SUMIFS('N1.3_Project_Listing'!$P$16:$P$829, 'N1.3_Project_Listing'!$E$16:$E$829,'N1.3_Project_Listing'!$E391, 'N1.3_Project_Listing'!$A$16:$A$829,ET_Risk_SC_Summation[[#Headers],[275kV OHL Conductor]])</f>
        <v>0</v>
      </c>
      <c r="BF391" s="176" cm="1">
        <f t="array" ref="BF391">SUMIFS('N1.3_Project_Listing'!$P$16:$P$829, 'N1.3_Project_Listing'!$E$16:$E$829,'N1.3_Project_Listing'!$E391, 'N1.3_Project_Listing'!$A$16:$A$829,ET_Risk_SC_Summation[[#Headers],[275kV OHL Fittings]])</f>
        <v>0</v>
      </c>
      <c r="BG391" s="176" cm="1">
        <f t="array" ref="BG391">SUMIFS('N1.3_Project_Listing'!$P$16:$P$829, 'N1.3_Project_Listing'!$E$16:$E$829,'N1.3_Project_Listing'!$E391, 'N1.3_Project_Listing'!$A$16:$A$829,ET_Risk_SC_Summation[[#Headers],[275kV OHL Tower]])</f>
        <v>0</v>
      </c>
      <c r="BH391" s="176" cm="1">
        <f t="array" ref="BH391">SUMIFS('N1.3_Project_Listing'!$P$16:$P$829, 'N1.3_Project_Listing'!$E$16:$E$829,'N1.3_Project_Listing'!$E391, 'N1.3_Project_Listing'!$A$16:$A$829,ET_Risk_SC_Summation[[#Headers],[400kV Circuit Breaker]])</f>
        <v>0</v>
      </c>
      <c r="BI391" s="176" cm="1">
        <f t="array" ref="BI391">SUMIFS('N1.3_Project_Listing'!$P$16:$P$829, 'N1.3_Project_Listing'!$E$16:$E$829,'N1.3_Project_Listing'!$E391, 'N1.3_Project_Listing'!$A$16:$A$829,ET_Risk_SC_Summation[[#Headers],[400kV Transformer]])</f>
        <v>0</v>
      </c>
      <c r="BJ391" s="176" cm="1">
        <f t="array" ref="BJ391">SUMIFS('N1.3_Project_Listing'!$P$16:$P$829, 'N1.3_Project_Listing'!$E$16:$E$829,'N1.3_Project_Listing'!$E391, 'N1.3_Project_Listing'!$A$16:$A$829,ET_Risk_SC_Summation[[#Headers],[400kV Reactor]])</f>
        <v>0</v>
      </c>
      <c r="BK391" s="176" cm="1">
        <f t="array" ref="BK391">SUMIFS('N1.3_Project_Listing'!$P$16:$P$829, 'N1.3_Project_Listing'!$E$16:$E$829,'N1.3_Project_Listing'!$E391, 'N1.3_Project_Listing'!$A$16:$A$829,ET_Risk_SC_Summation[[#Headers],[400kV Underground Cable]])</f>
        <v>0</v>
      </c>
      <c r="BL391" s="176" cm="1">
        <f t="array" ref="BL391">SUMIFS('N1.3_Project_Listing'!$P$16:$P$829, 'N1.3_Project_Listing'!$E$16:$E$829,'N1.3_Project_Listing'!$E391, 'N1.3_Project_Listing'!$A$16:$A$829,ET_Risk_SC_Summation[[#Headers],[400kV OHL Conductor]])</f>
        <v>0</v>
      </c>
      <c r="BM391" s="176" cm="1">
        <f t="array" ref="BM391">SUMIFS('N1.3_Project_Listing'!$P$16:$P$829, 'N1.3_Project_Listing'!$E$16:$E$829,'N1.3_Project_Listing'!$E391, 'N1.3_Project_Listing'!$A$16:$A$829,ET_Risk_SC_Summation[[#Headers],[400kV OHL Fittings]])</f>
        <v>0</v>
      </c>
      <c r="BN391" s="176" cm="1">
        <f t="array" ref="BN391">SUMIFS('N1.3_Project_Listing'!$P$16:$P$829, 'N1.3_Project_Listing'!$E$16:$E$829,'N1.3_Project_Listing'!$E391, 'N1.3_Project_Listing'!$A$16:$A$829,ET_Risk_SC_Summation[[#Headers],[400kV OHL Tower]])</f>
        <v>0</v>
      </c>
      <c r="BO391" s="177" t="str">
        <f>IF(SUM(ET_Risk_SC_Summation[[#This Row],[132kV Circuit Breaker]:[400kV OHL Tower]])=0, "n/a", INDEX(ET_Risk_SC_Summation[#Headers],1,MATCH(MAX(ET_Risk_SC_Summation[[#This Row],[132kV Circuit Breaker]:[400kV OHL Tower]]),ET_Risk_SC_Summation[[#This Row],[132kV Circuit Breaker]:[400kV OHL Tower]],0)))</f>
        <v>n/a</v>
      </c>
      <c r="BP391" s="177" t="str">
        <f>IFERROR(INDEX('N0.7_Lookup_References'!$G$77:$G$98,MATCH(ET_Risk_SC_Summation[[#This Row],[Mxx Category]],'N0.7_Lookup_References'!$F$77:$F$98,0)),"")</f>
        <v/>
      </c>
    </row>
    <row r="392" spans="1:68" ht="67.5">
      <c r="A392" s="160" t="str">
        <f>IFERROR(INDEX(N1.2_Intervention_Types[NARM Asset Category],MATCH('N1.3_Project_Listing'!$C392,N1.2_Intervention_Types[Intervention Type ID],0),1),"")</f>
        <v>Services</v>
      </c>
      <c r="B392" s="160" t="str">
        <f>IF($D$2="GD",IFERROR(INDEX(N1.2_Intervention_Types[C&amp;V Asset Category (GD)],MATCH('N1.3_Project_Listing'!$C392,N1.2_Intervention_Types[Intervention Type ID],0),1),""),IFERROR(INDEX(N1.2_Intervention_Types[NARM Asset Category],MATCH('N1.3_Project_Listing'!$C392,N1.2_Intervention_Types[Intervention Type ID],0),1),""))</f>
        <v>Services</v>
      </c>
      <c r="C392" s="67">
        <f>IFERROR(INDEX(N1.2_Intervention_Types[Intervention Type ID],MATCH('N1.3_Project_Listing'!$I392,N1.2_Intervention_Types[Intervention Type],0),1),"")</f>
        <v>5</v>
      </c>
      <c r="D392" s="160" t="str">
        <f>IFERROR(INDEX(N1.2_Intervention_Types[Intervention Category],MATCH('N1.3_Project_Listing'!$C392,N1.2_Intervention_Types[Intervention Type ID],0),1),"")</f>
        <v>Replacement</v>
      </c>
      <c r="E392" s="210" t="s">
        <v>858</v>
      </c>
      <c r="F392" s="236" t="s">
        <v>859</v>
      </c>
      <c r="G392" s="236" t="s">
        <v>206</v>
      </c>
      <c r="H392" s="236" t="s">
        <v>300</v>
      </c>
      <c r="I392" s="151" t="s">
        <v>830</v>
      </c>
      <c r="J392" s="139">
        <v>2028</v>
      </c>
      <c r="K392" s="312">
        <v>1373</v>
      </c>
      <c r="L392" s="312">
        <v>1373</v>
      </c>
      <c r="M392" s="312">
        <v>0</v>
      </c>
      <c r="N392" s="343">
        <v>0.24167668927779093</v>
      </c>
      <c r="O392" s="343">
        <v>0.16289196180154539</v>
      </c>
      <c r="P392" s="365">
        <v>2.4513282478829792</v>
      </c>
      <c r="Q392" s="63">
        <f t="shared" si="34"/>
        <v>7.8784727476245542E-2</v>
      </c>
      <c r="R392" s="368">
        <f>IF('N1.3_Project_Listing'!$D392="Replacement",SUM('N1.3_Project_Listing'!$K392:$L392)/2,'N1.3_Project_Listing'!$M392)</f>
        <v>1373</v>
      </c>
      <c r="S392" s="67" t="str">
        <f>IFERROR(INDEX('N0.7_Lookup_References'!$C$13:$C$72,MATCH($A392,'N0.7_Lookup_References'!$B$13:$B$72,0)),"")</f>
        <v>Number of</v>
      </c>
      <c r="T392" s="338" t="str">
        <f t="shared" si="35"/>
        <v/>
      </c>
      <c r="V392" s="393">
        <v>0</v>
      </c>
      <c r="W392" s="393">
        <v>0</v>
      </c>
      <c r="X392" s="393">
        <v>0</v>
      </c>
      <c r="Y392" s="393">
        <v>0</v>
      </c>
      <c r="Z392" s="393">
        <v>0</v>
      </c>
      <c r="AA392" s="393">
        <v>0</v>
      </c>
      <c r="AB392" s="393">
        <v>0</v>
      </c>
      <c r="AC392" s="393">
        <v>0</v>
      </c>
      <c r="AD392" s="393">
        <v>0</v>
      </c>
      <c r="AE392" s="393">
        <v>1373</v>
      </c>
      <c r="AF392" s="393">
        <v>1373</v>
      </c>
      <c r="AG392" s="393">
        <v>0</v>
      </c>
      <c r="AH392" s="393">
        <v>0</v>
      </c>
      <c r="AI392" s="393">
        <v>0</v>
      </c>
      <c r="AJ392" s="393">
        <v>0</v>
      </c>
      <c r="AK392" s="393">
        <v>0</v>
      </c>
      <c r="AL392" s="393">
        <v>0</v>
      </c>
      <c r="AM392" s="393">
        <v>0</v>
      </c>
      <c r="AN392" s="393">
        <v>0</v>
      </c>
      <c r="AO392" s="393">
        <v>0</v>
      </c>
      <c r="AP392" s="63">
        <f t="shared" si="36"/>
        <v>1373</v>
      </c>
      <c r="AQ392" s="63">
        <f t="shared" si="37"/>
        <v>1373</v>
      </c>
      <c r="AR392" s="63">
        <f t="shared" si="38"/>
        <v>0</v>
      </c>
      <c r="AT392" s="176" cm="1">
        <f t="array" ref="AT392">SUMIFS('N1.3_Project_Listing'!$P$16:$P$829, 'N1.3_Project_Listing'!$E$16:$E$829,'N1.3_Project_Listing'!$E392, 'N1.3_Project_Listing'!$A$16:$A$829,ET_Risk_SC_Summation[[#Headers],[132kV Circuit Breaker]])</f>
        <v>0</v>
      </c>
      <c r="AU392" s="176" cm="1">
        <f t="array" ref="AU392">SUMIFS('N1.3_Project_Listing'!$P$16:$P$829, 'N1.3_Project_Listing'!$E$16:$E$829,'N1.3_Project_Listing'!$E392, 'N1.3_Project_Listing'!$A$16:$A$829,ET_Risk_SC_Summation[[#Headers],[132kV Transformer]])</f>
        <v>0</v>
      </c>
      <c r="AV392" s="176" cm="1">
        <f t="array" ref="AV392">SUMIFS('N1.3_Project_Listing'!$P$16:$P$829, 'N1.3_Project_Listing'!$E$16:$E$829,'N1.3_Project_Listing'!$E392, 'N1.3_Project_Listing'!$A$16:$A$829,ET_Risk_SC_Summation[[#Headers],[132kV Reactor]])</f>
        <v>0</v>
      </c>
      <c r="AW392" s="176" cm="1">
        <f t="array" ref="AW392">SUMIFS('N1.3_Project_Listing'!$P$16:$P$829, 'N1.3_Project_Listing'!$E$16:$E$829,'N1.3_Project_Listing'!$E392, 'N1.3_Project_Listing'!$A$16:$A$829,ET_Risk_SC_Summation[[#Headers],[132kV Underground Cable]])</f>
        <v>0</v>
      </c>
      <c r="AX392" s="176" cm="1">
        <f t="array" ref="AX392">SUMIFS('N1.3_Project_Listing'!$P$16:$P$829, 'N1.3_Project_Listing'!$E$16:$E$829,'N1.3_Project_Listing'!$E392, 'N1.3_Project_Listing'!$A$16:$A$829,ET_Risk_SC_Summation[[#Headers],[132kV OHL Conductor]])</f>
        <v>0</v>
      </c>
      <c r="AY392" s="176" cm="1">
        <f t="array" ref="AY392">SUMIFS('N1.3_Project_Listing'!$P$16:$P$829, 'N1.3_Project_Listing'!$E$16:$E$829,'N1.3_Project_Listing'!$E392, 'N1.3_Project_Listing'!$A$16:$A$829,ET_Risk_SC_Summation[[#Headers],[132kV OHL Fittings]])</f>
        <v>0</v>
      </c>
      <c r="AZ392" s="176" cm="1">
        <f t="array" ref="AZ392">SUMIFS('N1.3_Project_Listing'!$P$16:$P$829, 'N1.3_Project_Listing'!$E$16:$E$829,'N1.3_Project_Listing'!$E392, 'N1.3_Project_Listing'!$A$16:$A$829,ET_Risk_SC_Summation[[#Headers],[132kV OHL Tower]])</f>
        <v>0</v>
      </c>
      <c r="BA392" s="176" cm="1">
        <f t="array" ref="BA392">SUMIFS('N1.3_Project_Listing'!$P$16:$P$829, 'N1.3_Project_Listing'!$E$16:$E$829,'N1.3_Project_Listing'!$E392, 'N1.3_Project_Listing'!$A$16:$A$829,ET_Risk_SC_Summation[[#Headers],[275kV Circuit Breaker]])</f>
        <v>0</v>
      </c>
      <c r="BB392" s="176" cm="1">
        <f t="array" ref="BB392">SUMIFS('N1.3_Project_Listing'!$P$16:$P$829, 'N1.3_Project_Listing'!$E$16:$E$829,'N1.3_Project_Listing'!$E392, 'N1.3_Project_Listing'!$A$16:$A$829,ET_Risk_SC_Summation[[#Headers],[275kV Transformer]])</f>
        <v>0</v>
      </c>
      <c r="BC392" s="176" cm="1">
        <f t="array" ref="BC392">SUMIFS('N1.3_Project_Listing'!$P$16:$P$829, 'N1.3_Project_Listing'!$E$16:$E$829,'N1.3_Project_Listing'!$E392, 'N1.3_Project_Listing'!$A$16:$A$829,ET_Risk_SC_Summation[[#Headers],[275kV Reactor]])</f>
        <v>0</v>
      </c>
      <c r="BD392" s="176" cm="1">
        <f t="array" ref="BD392">SUMIFS('N1.3_Project_Listing'!$P$16:$P$829, 'N1.3_Project_Listing'!$E$16:$E$829,'N1.3_Project_Listing'!$E392, 'N1.3_Project_Listing'!$A$16:$A$829,ET_Risk_SC_Summation[[#Headers],[275kV Underground Cable]])</f>
        <v>0</v>
      </c>
      <c r="BE392" s="176" cm="1">
        <f t="array" ref="BE392">SUMIFS('N1.3_Project_Listing'!$P$16:$P$829, 'N1.3_Project_Listing'!$E$16:$E$829,'N1.3_Project_Listing'!$E392, 'N1.3_Project_Listing'!$A$16:$A$829,ET_Risk_SC_Summation[[#Headers],[275kV OHL Conductor]])</f>
        <v>0</v>
      </c>
      <c r="BF392" s="176" cm="1">
        <f t="array" ref="BF392">SUMIFS('N1.3_Project_Listing'!$P$16:$P$829, 'N1.3_Project_Listing'!$E$16:$E$829,'N1.3_Project_Listing'!$E392, 'N1.3_Project_Listing'!$A$16:$A$829,ET_Risk_SC_Summation[[#Headers],[275kV OHL Fittings]])</f>
        <v>0</v>
      </c>
      <c r="BG392" s="176" cm="1">
        <f t="array" ref="BG392">SUMIFS('N1.3_Project_Listing'!$P$16:$P$829, 'N1.3_Project_Listing'!$E$16:$E$829,'N1.3_Project_Listing'!$E392, 'N1.3_Project_Listing'!$A$16:$A$829,ET_Risk_SC_Summation[[#Headers],[275kV OHL Tower]])</f>
        <v>0</v>
      </c>
      <c r="BH392" s="176" cm="1">
        <f t="array" ref="BH392">SUMIFS('N1.3_Project_Listing'!$P$16:$P$829, 'N1.3_Project_Listing'!$E$16:$E$829,'N1.3_Project_Listing'!$E392, 'N1.3_Project_Listing'!$A$16:$A$829,ET_Risk_SC_Summation[[#Headers],[400kV Circuit Breaker]])</f>
        <v>0</v>
      </c>
      <c r="BI392" s="176" cm="1">
        <f t="array" ref="BI392">SUMIFS('N1.3_Project_Listing'!$P$16:$P$829, 'N1.3_Project_Listing'!$E$16:$E$829,'N1.3_Project_Listing'!$E392, 'N1.3_Project_Listing'!$A$16:$A$829,ET_Risk_SC_Summation[[#Headers],[400kV Transformer]])</f>
        <v>0</v>
      </c>
      <c r="BJ392" s="176" cm="1">
        <f t="array" ref="BJ392">SUMIFS('N1.3_Project_Listing'!$P$16:$P$829, 'N1.3_Project_Listing'!$E$16:$E$829,'N1.3_Project_Listing'!$E392, 'N1.3_Project_Listing'!$A$16:$A$829,ET_Risk_SC_Summation[[#Headers],[400kV Reactor]])</f>
        <v>0</v>
      </c>
      <c r="BK392" s="176" cm="1">
        <f t="array" ref="BK392">SUMIFS('N1.3_Project_Listing'!$P$16:$P$829, 'N1.3_Project_Listing'!$E$16:$E$829,'N1.3_Project_Listing'!$E392, 'N1.3_Project_Listing'!$A$16:$A$829,ET_Risk_SC_Summation[[#Headers],[400kV Underground Cable]])</f>
        <v>0</v>
      </c>
      <c r="BL392" s="176" cm="1">
        <f t="array" ref="BL392">SUMIFS('N1.3_Project_Listing'!$P$16:$P$829, 'N1.3_Project_Listing'!$E$16:$E$829,'N1.3_Project_Listing'!$E392, 'N1.3_Project_Listing'!$A$16:$A$829,ET_Risk_SC_Summation[[#Headers],[400kV OHL Conductor]])</f>
        <v>0</v>
      </c>
      <c r="BM392" s="176" cm="1">
        <f t="array" ref="BM392">SUMIFS('N1.3_Project_Listing'!$P$16:$P$829, 'N1.3_Project_Listing'!$E$16:$E$829,'N1.3_Project_Listing'!$E392, 'N1.3_Project_Listing'!$A$16:$A$829,ET_Risk_SC_Summation[[#Headers],[400kV OHL Fittings]])</f>
        <v>0</v>
      </c>
      <c r="BN392" s="176" cm="1">
        <f t="array" ref="BN392">SUMIFS('N1.3_Project_Listing'!$P$16:$P$829, 'N1.3_Project_Listing'!$E$16:$E$829,'N1.3_Project_Listing'!$E392, 'N1.3_Project_Listing'!$A$16:$A$829,ET_Risk_SC_Summation[[#Headers],[400kV OHL Tower]])</f>
        <v>0</v>
      </c>
      <c r="BO392" s="177" t="str">
        <f>IF(SUM(ET_Risk_SC_Summation[[#This Row],[132kV Circuit Breaker]:[400kV OHL Tower]])=0, "n/a", INDEX(ET_Risk_SC_Summation[#Headers],1,MATCH(MAX(ET_Risk_SC_Summation[[#This Row],[132kV Circuit Breaker]:[400kV OHL Tower]]),ET_Risk_SC_Summation[[#This Row],[132kV Circuit Breaker]:[400kV OHL Tower]],0)))</f>
        <v>n/a</v>
      </c>
      <c r="BP392" s="177" t="str">
        <f>IFERROR(INDEX('N0.7_Lookup_References'!$G$77:$G$98,MATCH(ET_Risk_SC_Summation[[#This Row],[Mxx Category]],'N0.7_Lookup_References'!$F$77:$F$98,0)),"")</f>
        <v/>
      </c>
    </row>
    <row r="393" spans="1:68" ht="67.5">
      <c r="A393" s="160" t="str">
        <f>IFERROR(INDEX(N1.2_Intervention_Types[NARM Asset Category],MATCH('N1.3_Project_Listing'!$C393,N1.2_Intervention_Types[Intervention Type ID],0),1),"")</f>
        <v>Services</v>
      </c>
      <c r="B393" s="160" t="str">
        <f>IF($D$2="GD",IFERROR(INDEX(N1.2_Intervention_Types[C&amp;V Asset Category (GD)],MATCH('N1.3_Project_Listing'!$C393,N1.2_Intervention_Types[Intervention Type ID],0),1),""),IFERROR(INDEX(N1.2_Intervention_Types[NARM Asset Category],MATCH('N1.3_Project_Listing'!$C393,N1.2_Intervention_Types[Intervention Type ID],0),1),""))</f>
        <v>Services</v>
      </c>
      <c r="C393" s="67">
        <f>IFERROR(INDEX(N1.2_Intervention_Types[Intervention Type ID],MATCH('N1.3_Project_Listing'!$I393,N1.2_Intervention_Types[Intervention Type],0),1),"")</f>
        <v>5</v>
      </c>
      <c r="D393" s="160" t="str">
        <f>IFERROR(INDEX(N1.2_Intervention_Types[Intervention Category],MATCH('N1.3_Project_Listing'!$C393,N1.2_Intervention_Types[Intervention Type ID],0),1),"")</f>
        <v>Replacement</v>
      </c>
      <c r="E393" s="210" t="s">
        <v>858</v>
      </c>
      <c r="F393" s="236" t="s">
        <v>859</v>
      </c>
      <c r="G393" s="236" t="s">
        <v>206</v>
      </c>
      <c r="H393" s="236" t="s">
        <v>300</v>
      </c>
      <c r="I393" s="151" t="s">
        <v>830</v>
      </c>
      <c r="J393" s="139">
        <v>2029</v>
      </c>
      <c r="K393" s="312">
        <v>1373</v>
      </c>
      <c r="L393" s="312">
        <v>1373</v>
      </c>
      <c r="M393" s="312">
        <v>0</v>
      </c>
      <c r="N393" s="343">
        <v>0.24167668927779093</v>
      </c>
      <c r="O393" s="343">
        <v>0.16289196180154539</v>
      </c>
      <c r="P393" s="365">
        <v>2.4513282478829792</v>
      </c>
      <c r="Q393" s="63">
        <f t="shared" si="34"/>
        <v>7.8784727476245542E-2</v>
      </c>
      <c r="R393" s="368">
        <f>IF('N1.3_Project_Listing'!$D393="Replacement",SUM('N1.3_Project_Listing'!$K393:$L393)/2,'N1.3_Project_Listing'!$M393)</f>
        <v>1373</v>
      </c>
      <c r="S393" s="67" t="str">
        <f>IFERROR(INDEX('N0.7_Lookup_References'!$C$13:$C$72,MATCH($A393,'N0.7_Lookup_References'!$B$13:$B$72,0)),"")</f>
        <v>Number of</v>
      </c>
      <c r="T393" s="338" t="str">
        <f t="shared" si="35"/>
        <v/>
      </c>
      <c r="V393" s="393">
        <v>0</v>
      </c>
      <c r="W393" s="393">
        <v>0</v>
      </c>
      <c r="X393" s="393">
        <v>0</v>
      </c>
      <c r="Y393" s="393">
        <v>0</v>
      </c>
      <c r="Z393" s="393">
        <v>0</v>
      </c>
      <c r="AA393" s="393">
        <v>0</v>
      </c>
      <c r="AB393" s="393">
        <v>0</v>
      </c>
      <c r="AC393" s="393">
        <v>0</v>
      </c>
      <c r="AD393" s="393">
        <v>0</v>
      </c>
      <c r="AE393" s="393">
        <v>1373</v>
      </c>
      <c r="AF393" s="393">
        <v>1373</v>
      </c>
      <c r="AG393" s="393">
        <v>0</v>
      </c>
      <c r="AH393" s="393">
        <v>0</v>
      </c>
      <c r="AI393" s="393">
        <v>0</v>
      </c>
      <c r="AJ393" s="393">
        <v>0</v>
      </c>
      <c r="AK393" s="393">
        <v>0</v>
      </c>
      <c r="AL393" s="393">
        <v>0</v>
      </c>
      <c r="AM393" s="393">
        <v>0</v>
      </c>
      <c r="AN393" s="393">
        <v>0</v>
      </c>
      <c r="AO393" s="393">
        <v>0</v>
      </c>
      <c r="AP393" s="63">
        <f t="shared" si="36"/>
        <v>1373</v>
      </c>
      <c r="AQ393" s="63">
        <f t="shared" si="37"/>
        <v>1373</v>
      </c>
      <c r="AR393" s="63">
        <f t="shared" si="38"/>
        <v>0</v>
      </c>
      <c r="AT393" s="176" cm="1">
        <f t="array" ref="AT393">SUMIFS('N1.3_Project_Listing'!$P$16:$P$829, 'N1.3_Project_Listing'!$E$16:$E$829,'N1.3_Project_Listing'!$E393, 'N1.3_Project_Listing'!$A$16:$A$829,ET_Risk_SC_Summation[[#Headers],[132kV Circuit Breaker]])</f>
        <v>0</v>
      </c>
      <c r="AU393" s="176" cm="1">
        <f t="array" ref="AU393">SUMIFS('N1.3_Project_Listing'!$P$16:$P$829, 'N1.3_Project_Listing'!$E$16:$E$829,'N1.3_Project_Listing'!$E393, 'N1.3_Project_Listing'!$A$16:$A$829,ET_Risk_SC_Summation[[#Headers],[132kV Transformer]])</f>
        <v>0</v>
      </c>
      <c r="AV393" s="176" cm="1">
        <f t="array" ref="AV393">SUMIFS('N1.3_Project_Listing'!$P$16:$P$829, 'N1.3_Project_Listing'!$E$16:$E$829,'N1.3_Project_Listing'!$E393, 'N1.3_Project_Listing'!$A$16:$A$829,ET_Risk_SC_Summation[[#Headers],[132kV Reactor]])</f>
        <v>0</v>
      </c>
      <c r="AW393" s="176" cm="1">
        <f t="array" ref="AW393">SUMIFS('N1.3_Project_Listing'!$P$16:$P$829, 'N1.3_Project_Listing'!$E$16:$E$829,'N1.3_Project_Listing'!$E393, 'N1.3_Project_Listing'!$A$16:$A$829,ET_Risk_SC_Summation[[#Headers],[132kV Underground Cable]])</f>
        <v>0</v>
      </c>
      <c r="AX393" s="176" cm="1">
        <f t="array" ref="AX393">SUMIFS('N1.3_Project_Listing'!$P$16:$P$829, 'N1.3_Project_Listing'!$E$16:$E$829,'N1.3_Project_Listing'!$E393, 'N1.3_Project_Listing'!$A$16:$A$829,ET_Risk_SC_Summation[[#Headers],[132kV OHL Conductor]])</f>
        <v>0</v>
      </c>
      <c r="AY393" s="176" cm="1">
        <f t="array" ref="AY393">SUMIFS('N1.3_Project_Listing'!$P$16:$P$829, 'N1.3_Project_Listing'!$E$16:$E$829,'N1.3_Project_Listing'!$E393, 'N1.3_Project_Listing'!$A$16:$A$829,ET_Risk_SC_Summation[[#Headers],[132kV OHL Fittings]])</f>
        <v>0</v>
      </c>
      <c r="AZ393" s="176" cm="1">
        <f t="array" ref="AZ393">SUMIFS('N1.3_Project_Listing'!$P$16:$P$829, 'N1.3_Project_Listing'!$E$16:$E$829,'N1.3_Project_Listing'!$E393, 'N1.3_Project_Listing'!$A$16:$A$829,ET_Risk_SC_Summation[[#Headers],[132kV OHL Tower]])</f>
        <v>0</v>
      </c>
      <c r="BA393" s="176" cm="1">
        <f t="array" ref="BA393">SUMIFS('N1.3_Project_Listing'!$P$16:$P$829, 'N1.3_Project_Listing'!$E$16:$E$829,'N1.3_Project_Listing'!$E393, 'N1.3_Project_Listing'!$A$16:$A$829,ET_Risk_SC_Summation[[#Headers],[275kV Circuit Breaker]])</f>
        <v>0</v>
      </c>
      <c r="BB393" s="176" cm="1">
        <f t="array" ref="BB393">SUMIFS('N1.3_Project_Listing'!$P$16:$P$829, 'N1.3_Project_Listing'!$E$16:$E$829,'N1.3_Project_Listing'!$E393, 'N1.3_Project_Listing'!$A$16:$A$829,ET_Risk_SC_Summation[[#Headers],[275kV Transformer]])</f>
        <v>0</v>
      </c>
      <c r="BC393" s="176" cm="1">
        <f t="array" ref="BC393">SUMIFS('N1.3_Project_Listing'!$P$16:$P$829, 'N1.3_Project_Listing'!$E$16:$E$829,'N1.3_Project_Listing'!$E393, 'N1.3_Project_Listing'!$A$16:$A$829,ET_Risk_SC_Summation[[#Headers],[275kV Reactor]])</f>
        <v>0</v>
      </c>
      <c r="BD393" s="176" cm="1">
        <f t="array" ref="BD393">SUMIFS('N1.3_Project_Listing'!$P$16:$P$829, 'N1.3_Project_Listing'!$E$16:$E$829,'N1.3_Project_Listing'!$E393, 'N1.3_Project_Listing'!$A$16:$A$829,ET_Risk_SC_Summation[[#Headers],[275kV Underground Cable]])</f>
        <v>0</v>
      </c>
      <c r="BE393" s="176" cm="1">
        <f t="array" ref="BE393">SUMIFS('N1.3_Project_Listing'!$P$16:$P$829, 'N1.3_Project_Listing'!$E$16:$E$829,'N1.3_Project_Listing'!$E393, 'N1.3_Project_Listing'!$A$16:$A$829,ET_Risk_SC_Summation[[#Headers],[275kV OHL Conductor]])</f>
        <v>0</v>
      </c>
      <c r="BF393" s="176" cm="1">
        <f t="array" ref="BF393">SUMIFS('N1.3_Project_Listing'!$P$16:$P$829, 'N1.3_Project_Listing'!$E$16:$E$829,'N1.3_Project_Listing'!$E393, 'N1.3_Project_Listing'!$A$16:$A$829,ET_Risk_SC_Summation[[#Headers],[275kV OHL Fittings]])</f>
        <v>0</v>
      </c>
      <c r="BG393" s="176" cm="1">
        <f t="array" ref="BG393">SUMIFS('N1.3_Project_Listing'!$P$16:$P$829, 'N1.3_Project_Listing'!$E$16:$E$829,'N1.3_Project_Listing'!$E393, 'N1.3_Project_Listing'!$A$16:$A$829,ET_Risk_SC_Summation[[#Headers],[275kV OHL Tower]])</f>
        <v>0</v>
      </c>
      <c r="BH393" s="176" cm="1">
        <f t="array" ref="BH393">SUMIFS('N1.3_Project_Listing'!$P$16:$P$829, 'N1.3_Project_Listing'!$E$16:$E$829,'N1.3_Project_Listing'!$E393, 'N1.3_Project_Listing'!$A$16:$A$829,ET_Risk_SC_Summation[[#Headers],[400kV Circuit Breaker]])</f>
        <v>0</v>
      </c>
      <c r="BI393" s="176" cm="1">
        <f t="array" ref="BI393">SUMIFS('N1.3_Project_Listing'!$P$16:$P$829, 'N1.3_Project_Listing'!$E$16:$E$829,'N1.3_Project_Listing'!$E393, 'N1.3_Project_Listing'!$A$16:$A$829,ET_Risk_SC_Summation[[#Headers],[400kV Transformer]])</f>
        <v>0</v>
      </c>
      <c r="BJ393" s="176" cm="1">
        <f t="array" ref="BJ393">SUMIFS('N1.3_Project_Listing'!$P$16:$P$829, 'N1.3_Project_Listing'!$E$16:$E$829,'N1.3_Project_Listing'!$E393, 'N1.3_Project_Listing'!$A$16:$A$829,ET_Risk_SC_Summation[[#Headers],[400kV Reactor]])</f>
        <v>0</v>
      </c>
      <c r="BK393" s="176" cm="1">
        <f t="array" ref="BK393">SUMIFS('N1.3_Project_Listing'!$P$16:$P$829, 'N1.3_Project_Listing'!$E$16:$E$829,'N1.3_Project_Listing'!$E393, 'N1.3_Project_Listing'!$A$16:$A$829,ET_Risk_SC_Summation[[#Headers],[400kV Underground Cable]])</f>
        <v>0</v>
      </c>
      <c r="BL393" s="176" cm="1">
        <f t="array" ref="BL393">SUMIFS('N1.3_Project_Listing'!$P$16:$P$829, 'N1.3_Project_Listing'!$E$16:$E$829,'N1.3_Project_Listing'!$E393, 'N1.3_Project_Listing'!$A$16:$A$829,ET_Risk_SC_Summation[[#Headers],[400kV OHL Conductor]])</f>
        <v>0</v>
      </c>
      <c r="BM393" s="176" cm="1">
        <f t="array" ref="BM393">SUMIFS('N1.3_Project_Listing'!$P$16:$P$829, 'N1.3_Project_Listing'!$E$16:$E$829,'N1.3_Project_Listing'!$E393, 'N1.3_Project_Listing'!$A$16:$A$829,ET_Risk_SC_Summation[[#Headers],[400kV OHL Fittings]])</f>
        <v>0</v>
      </c>
      <c r="BN393" s="176" cm="1">
        <f t="array" ref="BN393">SUMIFS('N1.3_Project_Listing'!$P$16:$P$829, 'N1.3_Project_Listing'!$E$16:$E$829,'N1.3_Project_Listing'!$E393, 'N1.3_Project_Listing'!$A$16:$A$829,ET_Risk_SC_Summation[[#Headers],[400kV OHL Tower]])</f>
        <v>0</v>
      </c>
      <c r="BO393" s="177" t="str">
        <f>IF(SUM(ET_Risk_SC_Summation[[#This Row],[132kV Circuit Breaker]:[400kV OHL Tower]])=0, "n/a", INDEX(ET_Risk_SC_Summation[#Headers],1,MATCH(MAX(ET_Risk_SC_Summation[[#This Row],[132kV Circuit Breaker]:[400kV OHL Tower]]),ET_Risk_SC_Summation[[#This Row],[132kV Circuit Breaker]:[400kV OHL Tower]],0)))</f>
        <v>n/a</v>
      </c>
      <c r="BP393" s="177" t="str">
        <f>IFERROR(INDEX('N0.7_Lookup_References'!$G$77:$G$98,MATCH(ET_Risk_SC_Summation[[#This Row],[Mxx Category]],'N0.7_Lookup_References'!$F$77:$F$98,0)),"")</f>
        <v/>
      </c>
    </row>
    <row r="394" spans="1:68" ht="67.5">
      <c r="A394" s="160" t="str">
        <f>IFERROR(INDEX(N1.2_Intervention_Types[NARM Asset Category],MATCH('N1.3_Project_Listing'!$C394,N1.2_Intervention_Types[Intervention Type ID],0),1),"")</f>
        <v>Services</v>
      </c>
      <c r="B394" s="160" t="str">
        <f>IF($D$2="GD",IFERROR(INDEX(N1.2_Intervention_Types[C&amp;V Asset Category (GD)],MATCH('N1.3_Project_Listing'!$C394,N1.2_Intervention_Types[Intervention Type ID],0),1),""),IFERROR(INDEX(N1.2_Intervention_Types[NARM Asset Category],MATCH('N1.3_Project_Listing'!$C394,N1.2_Intervention_Types[Intervention Type ID],0),1),""))</f>
        <v>Services</v>
      </c>
      <c r="C394" s="67">
        <f>IFERROR(INDEX(N1.2_Intervention_Types[Intervention Type ID],MATCH('N1.3_Project_Listing'!$I394,N1.2_Intervention_Types[Intervention Type],0),1),"")</f>
        <v>5</v>
      </c>
      <c r="D394" s="160" t="str">
        <f>IFERROR(INDEX(N1.2_Intervention_Types[Intervention Category],MATCH('N1.3_Project_Listing'!$C394,N1.2_Intervention_Types[Intervention Type ID],0),1),"")</f>
        <v>Replacement</v>
      </c>
      <c r="E394" s="210" t="s">
        <v>858</v>
      </c>
      <c r="F394" s="236" t="s">
        <v>859</v>
      </c>
      <c r="G394" s="236" t="s">
        <v>206</v>
      </c>
      <c r="H394" s="236" t="s">
        <v>300</v>
      </c>
      <c r="I394" s="151" t="s">
        <v>830</v>
      </c>
      <c r="J394" s="139">
        <v>2030</v>
      </c>
      <c r="K394" s="312">
        <v>1373</v>
      </c>
      <c r="L394" s="312">
        <v>1373</v>
      </c>
      <c r="M394" s="312">
        <v>0</v>
      </c>
      <c r="N394" s="343">
        <v>0.24167668927779093</v>
      </c>
      <c r="O394" s="343">
        <v>0.16289196180154539</v>
      </c>
      <c r="P394" s="365">
        <v>2.4513282478829792</v>
      </c>
      <c r="Q394" s="63">
        <f t="shared" si="34"/>
        <v>7.8784727476245542E-2</v>
      </c>
      <c r="R394" s="368">
        <f>IF('N1.3_Project_Listing'!$D394="Replacement",SUM('N1.3_Project_Listing'!$K394:$L394)/2,'N1.3_Project_Listing'!$M394)</f>
        <v>1373</v>
      </c>
      <c r="S394" s="67" t="str">
        <f>IFERROR(INDEX('N0.7_Lookup_References'!$C$13:$C$72,MATCH($A394,'N0.7_Lookup_References'!$B$13:$B$72,0)),"")</f>
        <v>Number of</v>
      </c>
      <c r="T394" s="338" t="str">
        <f t="shared" si="35"/>
        <v/>
      </c>
      <c r="V394" s="393">
        <v>0</v>
      </c>
      <c r="W394" s="393">
        <v>0</v>
      </c>
      <c r="X394" s="393">
        <v>0</v>
      </c>
      <c r="Y394" s="393">
        <v>0</v>
      </c>
      <c r="Z394" s="393">
        <v>0</v>
      </c>
      <c r="AA394" s="393">
        <v>0</v>
      </c>
      <c r="AB394" s="393">
        <v>0</v>
      </c>
      <c r="AC394" s="393">
        <v>0</v>
      </c>
      <c r="AD394" s="393">
        <v>0</v>
      </c>
      <c r="AE394" s="393">
        <v>1373</v>
      </c>
      <c r="AF394" s="393">
        <v>1373</v>
      </c>
      <c r="AG394" s="393">
        <v>0</v>
      </c>
      <c r="AH394" s="393">
        <v>0</v>
      </c>
      <c r="AI394" s="393">
        <v>0</v>
      </c>
      <c r="AJ394" s="393">
        <v>0</v>
      </c>
      <c r="AK394" s="393">
        <v>0</v>
      </c>
      <c r="AL394" s="393">
        <v>0</v>
      </c>
      <c r="AM394" s="393">
        <v>0</v>
      </c>
      <c r="AN394" s="393">
        <v>0</v>
      </c>
      <c r="AO394" s="393">
        <v>0</v>
      </c>
      <c r="AP394" s="63">
        <f t="shared" si="36"/>
        <v>1373</v>
      </c>
      <c r="AQ394" s="63">
        <f t="shared" si="37"/>
        <v>1373</v>
      </c>
      <c r="AR394" s="63">
        <f t="shared" si="38"/>
        <v>0</v>
      </c>
      <c r="AT394" s="176" cm="1">
        <f t="array" ref="AT394">SUMIFS('N1.3_Project_Listing'!$P$16:$P$829, 'N1.3_Project_Listing'!$E$16:$E$829,'N1.3_Project_Listing'!$E394, 'N1.3_Project_Listing'!$A$16:$A$829,ET_Risk_SC_Summation[[#Headers],[132kV Circuit Breaker]])</f>
        <v>0</v>
      </c>
      <c r="AU394" s="176" cm="1">
        <f t="array" ref="AU394">SUMIFS('N1.3_Project_Listing'!$P$16:$P$829, 'N1.3_Project_Listing'!$E$16:$E$829,'N1.3_Project_Listing'!$E394, 'N1.3_Project_Listing'!$A$16:$A$829,ET_Risk_SC_Summation[[#Headers],[132kV Transformer]])</f>
        <v>0</v>
      </c>
      <c r="AV394" s="176" cm="1">
        <f t="array" ref="AV394">SUMIFS('N1.3_Project_Listing'!$P$16:$P$829, 'N1.3_Project_Listing'!$E$16:$E$829,'N1.3_Project_Listing'!$E394, 'N1.3_Project_Listing'!$A$16:$A$829,ET_Risk_SC_Summation[[#Headers],[132kV Reactor]])</f>
        <v>0</v>
      </c>
      <c r="AW394" s="176" cm="1">
        <f t="array" ref="AW394">SUMIFS('N1.3_Project_Listing'!$P$16:$P$829, 'N1.3_Project_Listing'!$E$16:$E$829,'N1.3_Project_Listing'!$E394, 'N1.3_Project_Listing'!$A$16:$A$829,ET_Risk_SC_Summation[[#Headers],[132kV Underground Cable]])</f>
        <v>0</v>
      </c>
      <c r="AX394" s="176" cm="1">
        <f t="array" ref="AX394">SUMIFS('N1.3_Project_Listing'!$P$16:$P$829, 'N1.3_Project_Listing'!$E$16:$E$829,'N1.3_Project_Listing'!$E394, 'N1.3_Project_Listing'!$A$16:$A$829,ET_Risk_SC_Summation[[#Headers],[132kV OHL Conductor]])</f>
        <v>0</v>
      </c>
      <c r="AY394" s="176" cm="1">
        <f t="array" ref="AY394">SUMIFS('N1.3_Project_Listing'!$P$16:$P$829, 'N1.3_Project_Listing'!$E$16:$E$829,'N1.3_Project_Listing'!$E394, 'N1.3_Project_Listing'!$A$16:$A$829,ET_Risk_SC_Summation[[#Headers],[132kV OHL Fittings]])</f>
        <v>0</v>
      </c>
      <c r="AZ394" s="176" cm="1">
        <f t="array" ref="AZ394">SUMIFS('N1.3_Project_Listing'!$P$16:$P$829, 'N1.3_Project_Listing'!$E$16:$E$829,'N1.3_Project_Listing'!$E394, 'N1.3_Project_Listing'!$A$16:$A$829,ET_Risk_SC_Summation[[#Headers],[132kV OHL Tower]])</f>
        <v>0</v>
      </c>
      <c r="BA394" s="176" cm="1">
        <f t="array" ref="BA394">SUMIFS('N1.3_Project_Listing'!$P$16:$P$829, 'N1.3_Project_Listing'!$E$16:$E$829,'N1.3_Project_Listing'!$E394, 'N1.3_Project_Listing'!$A$16:$A$829,ET_Risk_SC_Summation[[#Headers],[275kV Circuit Breaker]])</f>
        <v>0</v>
      </c>
      <c r="BB394" s="176" cm="1">
        <f t="array" ref="BB394">SUMIFS('N1.3_Project_Listing'!$P$16:$P$829, 'N1.3_Project_Listing'!$E$16:$E$829,'N1.3_Project_Listing'!$E394, 'N1.3_Project_Listing'!$A$16:$A$829,ET_Risk_SC_Summation[[#Headers],[275kV Transformer]])</f>
        <v>0</v>
      </c>
      <c r="BC394" s="176" cm="1">
        <f t="array" ref="BC394">SUMIFS('N1.3_Project_Listing'!$P$16:$P$829, 'N1.3_Project_Listing'!$E$16:$E$829,'N1.3_Project_Listing'!$E394, 'N1.3_Project_Listing'!$A$16:$A$829,ET_Risk_SC_Summation[[#Headers],[275kV Reactor]])</f>
        <v>0</v>
      </c>
      <c r="BD394" s="176" cm="1">
        <f t="array" ref="BD394">SUMIFS('N1.3_Project_Listing'!$P$16:$P$829, 'N1.3_Project_Listing'!$E$16:$E$829,'N1.3_Project_Listing'!$E394, 'N1.3_Project_Listing'!$A$16:$A$829,ET_Risk_SC_Summation[[#Headers],[275kV Underground Cable]])</f>
        <v>0</v>
      </c>
      <c r="BE394" s="176" cm="1">
        <f t="array" ref="BE394">SUMIFS('N1.3_Project_Listing'!$P$16:$P$829, 'N1.3_Project_Listing'!$E$16:$E$829,'N1.3_Project_Listing'!$E394, 'N1.3_Project_Listing'!$A$16:$A$829,ET_Risk_SC_Summation[[#Headers],[275kV OHL Conductor]])</f>
        <v>0</v>
      </c>
      <c r="BF394" s="176" cm="1">
        <f t="array" ref="BF394">SUMIFS('N1.3_Project_Listing'!$P$16:$P$829, 'N1.3_Project_Listing'!$E$16:$E$829,'N1.3_Project_Listing'!$E394, 'N1.3_Project_Listing'!$A$16:$A$829,ET_Risk_SC_Summation[[#Headers],[275kV OHL Fittings]])</f>
        <v>0</v>
      </c>
      <c r="BG394" s="176" cm="1">
        <f t="array" ref="BG394">SUMIFS('N1.3_Project_Listing'!$P$16:$P$829, 'N1.3_Project_Listing'!$E$16:$E$829,'N1.3_Project_Listing'!$E394, 'N1.3_Project_Listing'!$A$16:$A$829,ET_Risk_SC_Summation[[#Headers],[275kV OHL Tower]])</f>
        <v>0</v>
      </c>
      <c r="BH394" s="176" cm="1">
        <f t="array" ref="BH394">SUMIFS('N1.3_Project_Listing'!$P$16:$P$829, 'N1.3_Project_Listing'!$E$16:$E$829,'N1.3_Project_Listing'!$E394, 'N1.3_Project_Listing'!$A$16:$A$829,ET_Risk_SC_Summation[[#Headers],[400kV Circuit Breaker]])</f>
        <v>0</v>
      </c>
      <c r="BI394" s="176" cm="1">
        <f t="array" ref="BI394">SUMIFS('N1.3_Project_Listing'!$P$16:$P$829, 'N1.3_Project_Listing'!$E$16:$E$829,'N1.3_Project_Listing'!$E394, 'N1.3_Project_Listing'!$A$16:$A$829,ET_Risk_SC_Summation[[#Headers],[400kV Transformer]])</f>
        <v>0</v>
      </c>
      <c r="BJ394" s="176" cm="1">
        <f t="array" ref="BJ394">SUMIFS('N1.3_Project_Listing'!$P$16:$P$829, 'N1.3_Project_Listing'!$E$16:$E$829,'N1.3_Project_Listing'!$E394, 'N1.3_Project_Listing'!$A$16:$A$829,ET_Risk_SC_Summation[[#Headers],[400kV Reactor]])</f>
        <v>0</v>
      </c>
      <c r="BK394" s="176" cm="1">
        <f t="array" ref="BK394">SUMIFS('N1.3_Project_Listing'!$P$16:$P$829, 'N1.3_Project_Listing'!$E$16:$E$829,'N1.3_Project_Listing'!$E394, 'N1.3_Project_Listing'!$A$16:$A$829,ET_Risk_SC_Summation[[#Headers],[400kV Underground Cable]])</f>
        <v>0</v>
      </c>
      <c r="BL394" s="176" cm="1">
        <f t="array" ref="BL394">SUMIFS('N1.3_Project_Listing'!$P$16:$P$829, 'N1.3_Project_Listing'!$E$16:$E$829,'N1.3_Project_Listing'!$E394, 'N1.3_Project_Listing'!$A$16:$A$829,ET_Risk_SC_Summation[[#Headers],[400kV OHL Conductor]])</f>
        <v>0</v>
      </c>
      <c r="BM394" s="176" cm="1">
        <f t="array" ref="BM394">SUMIFS('N1.3_Project_Listing'!$P$16:$P$829, 'N1.3_Project_Listing'!$E$16:$E$829,'N1.3_Project_Listing'!$E394, 'N1.3_Project_Listing'!$A$16:$A$829,ET_Risk_SC_Summation[[#Headers],[400kV OHL Fittings]])</f>
        <v>0</v>
      </c>
      <c r="BN394" s="176" cm="1">
        <f t="array" ref="BN394">SUMIFS('N1.3_Project_Listing'!$P$16:$P$829, 'N1.3_Project_Listing'!$E$16:$E$829,'N1.3_Project_Listing'!$E394, 'N1.3_Project_Listing'!$A$16:$A$829,ET_Risk_SC_Summation[[#Headers],[400kV OHL Tower]])</f>
        <v>0</v>
      </c>
      <c r="BO394" s="177" t="str">
        <f>IF(SUM(ET_Risk_SC_Summation[[#This Row],[132kV Circuit Breaker]:[400kV OHL Tower]])=0, "n/a", INDEX(ET_Risk_SC_Summation[#Headers],1,MATCH(MAX(ET_Risk_SC_Summation[[#This Row],[132kV Circuit Breaker]:[400kV OHL Tower]]),ET_Risk_SC_Summation[[#This Row],[132kV Circuit Breaker]:[400kV OHL Tower]],0)))</f>
        <v>n/a</v>
      </c>
      <c r="BP394" s="177" t="str">
        <f>IFERROR(INDEX('N0.7_Lookup_References'!$G$77:$G$98,MATCH(ET_Risk_SC_Summation[[#This Row],[Mxx Category]],'N0.7_Lookup_References'!$F$77:$F$98,0)),"")</f>
        <v/>
      </c>
    </row>
    <row r="395" spans="1:68" ht="67.5">
      <c r="A395" s="160" t="str">
        <f>IFERROR(INDEX(N1.2_Intervention_Types[NARM Asset Category],MATCH('N1.3_Project_Listing'!$C395,N1.2_Intervention_Types[Intervention Type ID],0),1),"")</f>
        <v>Services</v>
      </c>
      <c r="B395" s="160" t="str">
        <f>IF($D$2="GD",IFERROR(INDEX(N1.2_Intervention_Types[C&amp;V Asset Category (GD)],MATCH('N1.3_Project_Listing'!$C395,N1.2_Intervention_Types[Intervention Type ID],0),1),""),IFERROR(INDEX(N1.2_Intervention_Types[NARM Asset Category],MATCH('N1.3_Project_Listing'!$C395,N1.2_Intervention_Types[Intervention Type ID],0),1),""))</f>
        <v>Services</v>
      </c>
      <c r="C395" s="67">
        <f>IFERROR(INDEX(N1.2_Intervention_Types[Intervention Type ID],MATCH('N1.3_Project_Listing'!$I395,N1.2_Intervention_Types[Intervention Type],0),1),"")</f>
        <v>5</v>
      </c>
      <c r="D395" s="160" t="str">
        <f>IFERROR(INDEX(N1.2_Intervention_Types[Intervention Category],MATCH('N1.3_Project_Listing'!$C395,N1.2_Intervention_Types[Intervention Type ID],0),1),"")</f>
        <v>Replacement</v>
      </c>
      <c r="E395" s="210" t="s">
        <v>858</v>
      </c>
      <c r="F395" s="236" t="s">
        <v>859</v>
      </c>
      <c r="G395" s="236" t="s">
        <v>206</v>
      </c>
      <c r="H395" s="236" t="s">
        <v>300</v>
      </c>
      <c r="I395" s="151" t="s">
        <v>830</v>
      </c>
      <c r="J395" s="139">
        <v>2031</v>
      </c>
      <c r="K395" s="312">
        <v>1373</v>
      </c>
      <c r="L395" s="312">
        <v>1373</v>
      </c>
      <c r="M395" s="312">
        <v>0</v>
      </c>
      <c r="N395" s="343">
        <v>0.24167668927779093</v>
      </c>
      <c r="O395" s="343">
        <v>0.16289196180154539</v>
      </c>
      <c r="P395" s="365">
        <v>2.4513282478829792</v>
      </c>
      <c r="Q395" s="63">
        <f t="shared" si="34"/>
        <v>7.8784727476245542E-2</v>
      </c>
      <c r="R395" s="368">
        <f>IF('N1.3_Project_Listing'!$D395="Replacement",SUM('N1.3_Project_Listing'!$K395:$L395)/2,'N1.3_Project_Listing'!$M395)</f>
        <v>1373</v>
      </c>
      <c r="S395" s="67" t="str">
        <f>IFERROR(INDEX('N0.7_Lookup_References'!$C$13:$C$72,MATCH($A395,'N0.7_Lookup_References'!$B$13:$B$72,0)),"")</f>
        <v>Number of</v>
      </c>
      <c r="T395" s="338" t="str">
        <f t="shared" si="35"/>
        <v/>
      </c>
      <c r="V395" s="393">
        <v>0</v>
      </c>
      <c r="W395" s="393">
        <v>0</v>
      </c>
      <c r="X395" s="393">
        <v>0</v>
      </c>
      <c r="Y395" s="393">
        <v>0</v>
      </c>
      <c r="Z395" s="393">
        <v>0</v>
      </c>
      <c r="AA395" s="393">
        <v>0</v>
      </c>
      <c r="AB395" s="393">
        <v>0</v>
      </c>
      <c r="AC395" s="393">
        <v>0</v>
      </c>
      <c r="AD395" s="393">
        <v>0</v>
      </c>
      <c r="AE395" s="393">
        <v>1373</v>
      </c>
      <c r="AF395" s="393">
        <v>1373</v>
      </c>
      <c r="AG395" s="393">
        <v>0</v>
      </c>
      <c r="AH395" s="393">
        <v>0</v>
      </c>
      <c r="AI395" s="393">
        <v>0</v>
      </c>
      <c r="AJ395" s="393">
        <v>0</v>
      </c>
      <c r="AK395" s="393">
        <v>0</v>
      </c>
      <c r="AL395" s="393">
        <v>0</v>
      </c>
      <c r="AM395" s="393">
        <v>0</v>
      </c>
      <c r="AN395" s="393">
        <v>0</v>
      </c>
      <c r="AO395" s="393">
        <v>0</v>
      </c>
      <c r="AP395" s="63">
        <f t="shared" si="36"/>
        <v>1373</v>
      </c>
      <c r="AQ395" s="63">
        <f t="shared" si="37"/>
        <v>1373</v>
      </c>
      <c r="AR395" s="63">
        <f t="shared" si="38"/>
        <v>0</v>
      </c>
      <c r="AT395" s="176" cm="1">
        <f t="array" ref="AT395">SUMIFS('N1.3_Project_Listing'!$P$16:$P$829, 'N1.3_Project_Listing'!$E$16:$E$829,'N1.3_Project_Listing'!$E395, 'N1.3_Project_Listing'!$A$16:$A$829,ET_Risk_SC_Summation[[#Headers],[132kV Circuit Breaker]])</f>
        <v>0</v>
      </c>
      <c r="AU395" s="176" cm="1">
        <f t="array" ref="AU395">SUMIFS('N1.3_Project_Listing'!$P$16:$P$829, 'N1.3_Project_Listing'!$E$16:$E$829,'N1.3_Project_Listing'!$E395, 'N1.3_Project_Listing'!$A$16:$A$829,ET_Risk_SC_Summation[[#Headers],[132kV Transformer]])</f>
        <v>0</v>
      </c>
      <c r="AV395" s="176" cm="1">
        <f t="array" ref="AV395">SUMIFS('N1.3_Project_Listing'!$P$16:$P$829, 'N1.3_Project_Listing'!$E$16:$E$829,'N1.3_Project_Listing'!$E395, 'N1.3_Project_Listing'!$A$16:$A$829,ET_Risk_SC_Summation[[#Headers],[132kV Reactor]])</f>
        <v>0</v>
      </c>
      <c r="AW395" s="176" cm="1">
        <f t="array" ref="AW395">SUMIFS('N1.3_Project_Listing'!$P$16:$P$829, 'N1.3_Project_Listing'!$E$16:$E$829,'N1.3_Project_Listing'!$E395, 'N1.3_Project_Listing'!$A$16:$A$829,ET_Risk_SC_Summation[[#Headers],[132kV Underground Cable]])</f>
        <v>0</v>
      </c>
      <c r="AX395" s="176" cm="1">
        <f t="array" ref="AX395">SUMIFS('N1.3_Project_Listing'!$P$16:$P$829, 'N1.3_Project_Listing'!$E$16:$E$829,'N1.3_Project_Listing'!$E395, 'N1.3_Project_Listing'!$A$16:$A$829,ET_Risk_SC_Summation[[#Headers],[132kV OHL Conductor]])</f>
        <v>0</v>
      </c>
      <c r="AY395" s="176" cm="1">
        <f t="array" ref="AY395">SUMIFS('N1.3_Project_Listing'!$P$16:$P$829, 'N1.3_Project_Listing'!$E$16:$E$829,'N1.3_Project_Listing'!$E395, 'N1.3_Project_Listing'!$A$16:$A$829,ET_Risk_SC_Summation[[#Headers],[132kV OHL Fittings]])</f>
        <v>0</v>
      </c>
      <c r="AZ395" s="176" cm="1">
        <f t="array" ref="AZ395">SUMIFS('N1.3_Project_Listing'!$P$16:$P$829, 'N1.3_Project_Listing'!$E$16:$E$829,'N1.3_Project_Listing'!$E395, 'N1.3_Project_Listing'!$A$16:$A$829,ET_Risk_SC_Summation[[#Headers],[132kV OHL Tower]])</f>
        <v>0</v>
      </c>
      <c r="BA395" s="176" cm="1">
        <f t="array" ref="BA395">SUMIFS('N1.3_Project_Listing'!$P$16:$P$829, 'N1.3_Project_Listing'!$E$16:$E$829,'N1.3_Project_Listing'!$E395, 'N1.3_Project_Listing'!$A$16:$A$829,ET_Risk_SC_Summation[[#Headers],[275kV Circuit Breaker]])</f>
        <v>0</v>
      </c>
      <c r="BB395" s="176" cm="1">
        <f t="array" ref="BB395">SUMIFS('N1.3_Project_Listing'!$P$16:$P$829, 'N1.3_Project_Listing'!$E$16:$E$829,'N1.3_Project_Listing'!$E395, 'N1.3_Project_Listing'!$A$16:$A$829,ET_Risk_SC_Summation[[#Headers],[275kV Transformer]])</f>
        <v>0</v>
      </c>
      <c r="BC395" s="176" cm="1">
        <f t="array" ref="BC395">SUMIFS('N1.3_Project_Listing'!$P$16:$P$829, 'N1.3_Project_Listing'!$E$16:$E$829,'N1.3_Project_Listing'!$E395, 'N1.3_Project_Listing'!$A$16:$A$829,ET_Risk_SC_Summation[[#Headers],[275kV Reactor]])</f>
        <v>0</v>
      </c>
      <c r="BD395" s="176" cm="1">
        <f t="array" ref="BD395">SUMIFS('N1.3_Project_Listing'!$P$16:$P$829, 'N1.3_Project_Listing'!$E$16:$E$829,'N1.3_Project_Listing'!$E395, 'N1.3_Project_Listing'!$A$16:$A$829,ET_Risk_SC_Summation[[#Headers],[275kV Underground Cable]])</f>
        <v>0</v>
      </c>
      <c r="BE395" s="176" cm="1">
        <f t="array" ref="BE395">SUMIFS('N1.3_Project_Listing'!$P$16:$P$829, 'N1.3_Project_Listing'!$E$16:$E$829,'N1.3_Project_Listing'!$E395, 'N1.3_Project_Listing'!$A$16:$A$829,ET_Risk_SC_Summation[[#Headers],[275kV OHL Conductor]])</f>
        <v>0</v>
      </c>
      <c r="BF395" s="176" cm="1">
        <f t="array" ref="BF395">SUMIFS('N1.3_Project_Listing'!$P$16:$P$829, 'N1.3_Project_Listing'!$E$16:$E$829,'N1.3_Project_Listing'!$E395, 'N1.3_Project_Listing'!$A$16:$A$829,ET_Risk_SC_Summation[[#Headers],[275kV OHL Fittings]])</f>
        <v>0</v>
      </c>
      <c r="BG395" s="176" cm="1">
        <f t="array" ref="BG395">SUMIFS('N1.3_Project_Listing'!$P$16:$P$829, 'N1.3_Project_Listing'!$E$16:$E$829,'N1.3_Project_Listing'!$E395, 'N1.3_Project_Listing'!$A$16:$A$829,ET_Risk_SC_Summation[[#Headers],[275kV OHL Tower]])</f>
        <v>0</v>
      </c>
      <c r="BH395" s="176" cm="1">
        <f t="array" ref="BH395">SUMIFS('N1.3_Project_Listing'!$P$16:$P$829, 'N1.3_Project_Listing'!$E$16:$E$829,'N1.3_Project_Listing'!$E395, 'N1.3_Project_Listing'!$A$16:$A$829,ET_Risk_SC_Summation[[#Headers],[400kV Circuit Breaker]])</f>
        <v>0</v>
      </c>
      <c r="BI395" s="176" cm="1">
        <f t="array" ref="BI395">SUMIFS('N1.3_Project_Listing'!$P$16:$P$829, 'N1.3_Project_Listing'!$E$16:$E$829,'N1.3_Project_Listing'!$E395, 'N1.3_Project_Listing'!$A$16:$A$829,ET_Risk_SC_Summation[[#Headers],[400kV Transformer]])</f>
        <v>0</v>
      </c>
      <c r="BJ395" s="176" cm="1">
        <f t="array" ref="BJ395">SUMIFS('N1.3_Project_Listing'!$P$16:$P$829, 'N1.3_Project_Listing'!$E$16:$E$829,'N1.3_Project_Listing'!$E395, 'N1.3_Project_Listing'!$A$16:$A$829,ET_Risk_SC_Summation[[#Headers],[400kV Reactor]])</f>
        <v>0</v>
      </c>
      <c r="BK395" s="176" cm="1">
        <f t="array" ref="BK395">SUMIFS('N1.3_Project_Listing'!$P$16:$P$829, 'N1.3_Project_Listing'!$E$16:$E$829,'N1.3_Project_Listing'!$E395, 'N1.3_Project_Listing'!$A$16:$A$829,ET_Risk_SC_Summation[[#Headers],[400kV Underground Cable]])</f>
        <v>0</v>
      </c>
      <c r="BL395" s="176" cm="1">
        <f t="array" ref="BL395">SUMIFS('N1.3_Project_Listing'!$P$16:$P$829, 'N1.3_Project_Listing'!$E$16:$E$829,'N1.3_Project_Listing'!$E395, 'N1.3_Project_Listing'!$A$16:$A$829,ET_Risk_SC_Summation[[#Headers],[400kV OHL Conductor]])</f>
        <v>0</v>
      </c>
      <c r="BM395" s="176" cm="1">
        <f t="array" ref="BM395">SUMIFS('N1.3_Project_Listing'!$P$16:$P$829, 'N1.3_Project_Listing'!$E$16:$E$829,'N1.3_Project_Listing'!$E395, 'N1.3_Project_Listing'!$A$16:$A$829,ET_Risk_SC_Summation[[#Headers],[400kV OHL Fittings]])</f>
        <v>0</v>
      </c>
      <c r="BN395" s="176" cm="1">
        <f t="array" ref="BN395">SUMIFS('N1.3_Project_Listing'!$P$16:$P$829, 'N1.3_Project_Listing'!$E$16:$E$829,'N1.3_Project_Listing'!$E395, 'N1.3_Project_Listing'!$A$16:$A$829,ET_Risk_SC_Summation[[#Headers],[400kV OHL Tower]])</f>
        <v>0</v>
      </c>
      <c r="BO395" s="177" t="str">
        <f>IF(SUM(ET_Risk_SC_Summation[[#This Row],[132kV Circuit Breaker]:[400kV OHL Tower]])=0, "n/a", INDEX(ET_Risk_SC_Summation[#Headers],1,MATCH(MAX(ET_Risk_SC_Summation[[#This Row],[132kV Circuit Breaker]:[400kV OHL Tower]]),ET_Risk_SC_Summation[[#This Row],[132kV Circuit Breaker]:[400kV OHL Tower]],0)))</f>
        <v>n/a</v>
      </c>
      <c r="BP395" s="177" t="str">
        <f>IFERROR(INDEX('N0.7_Lookup_References'!$G$77:$G$98,MATCH(ET_Risk_SC_Summation[[#This Row],[Mxx Category]],'N0.7_Lookup_References'!$F$77:$F$98,0)),"")</f>
        <v/>
      </c>
    </row>
    <row r="396" spans="1:68" ht="67.5">
      <c r="A396" s="160" t="str">
        <f>IFERROR(INDEX(N1.2_Intervention_Types[NARM Asset Category],MATCH('N1.3_Project_Listing'!$C396,N1.2_Intervention_Types[Intervention Type ID],0),1),"")</f>
        <v>Services</v>
      </c>
      <c r="B396" s="160" t="str">
        <f>IF($D$2="GD",IFERROR(INDEX(N1.2_Intervention_Types[C&amp;V Asset Category (GD)],MATCH('N1.3_Project_Listing'!$C396,N1.2_Intervention_Types[Intervention Type ID],0),1),""),IFERROR(INDEX(N1.2_Intervention_Types[NARM Asset Category],MATCH('N1.3_Project_Listing'!$C396,N1.2_Intervention_Types[Intervention Type ID],0),1),""))</f>
        <v>Services</v>
      </c>
      <c r="C396" s="67">
        <f>IFERROR(INDEX(N1.2_Intervention_Types[Intervention Type ID],MATCH('N1.3_Project_Listing'!$I396,N1.2_Intervention_Types[Intervention Type],0),1),"")</f>
        <v>5</v>
      </c>
      <c r="D396" s="160" t="str">
        <f>IFERROR(INDEX(N1.2_Intervention_Types[Intervention Category],MATCH('N1.3_Project_Listing'!$C396,N1.2_Intervention_Types[Intervention Type ID],0),1),"")</f>
        <v>Replacement</v>
      </c>
      <c r="E396" s="210" t="s">
        <v>860</v>
      </c>
      <c r="F396" s="236" t="s">
        <v>861</v>
      </c>
      <c r="G396" s="236" t="s">
        <v>206</v>
      </c>
      <c r="H396" s="236" t="s">
        <v>300</v>
      </c>
      <c r="I396" s="151" t="s">
        <v>830</v>
      </c>
      <c r="J396" s="139">
        <v>2027</v>
      </c>
      <c r="K396" s="312">
        <v>87.982836919999997</v>
      </c>
      <c r="L396" s="312">
        <v>87.982836919999997</v>
      </c>
      <c r="M396" s="312">
        <v>0</v>
      </c>
      <c r="N396" s="343">
        <v>2.0458631060900394E-2</v>
      </c>
      <c r="O396" s="343">
        <v>1.8715900444525105E-2</v>
      </c>
      <c r="P396" s="365">
        <v>30.632638789891963</v>
      </c>
      <c r="Q396" s="63">
        <f t="shared" si="34"/>
        <v>1.742730616375289E-3</v>
      </c>
      <c r="R396" s="368">
        <f>IF('N1.3_Project_Listing'!$D396="Replacement",SUM('N1.3_Project_Listing'!$K396:$L396)/2,'N1.3_Project_Listing'!$M396)</f>
        <v>87.982836919999997</v>
      </c>
      <c r="S396" s="67" t="str">
        <f>IFERROR(INDEX('N0.7_Lookup_References'!$C$13:$C$72,MATCH($A396,'N0.7_Lookup_References'!$B$13:$B$72,0)),"")</f>
        <v>Number of</v>
      </c>
      <c r="T396" s="338" t="str">
        <f t="shared" si="35"/>
        <v/>
      </c>
      <c r="V396" s="393">
        <v>0</v>
      </c>
      <c r="W396" s="393">
        <v>0</v>
      </c>
      <c r="X396" s="393">
        <v>0</v>
      </c>
      <c r="Y396" s="393">
        <v>0</v>
      </c>
      <c r="Z396" s="393">
        <v>0</v>
      </c>
      <c r="AA396" s="393">
        <v>0</v>
      </c>
      <c r="AB396" s="393">
        <v>0</v>
      </c>
      <c r="AC396" s="393">
        <v>0</v>
      </c>
      <c r="AD396" s="393">
        <v>0</v>
      </c>
      <c r="AE396" s="393">
        <v>87.982836919999997</v>
      </c>
      <c r="AF396" s="393">
        <v>87.982836919999997</v>
      </c>
      <c r="AG396" s="393">
        <v>0</v>
      </c>
      <c r="AH396" s="393">
        <v>0</v>
      </c>
      <c r="AI396" s="393">
        <v>0</v>
      </c>
      <c r="AJ396" s="393">
        <v>0</v>
      </c>
      <c r="AK396" s="393">
        <v>0</v>
      </c>
      <c r="AL396" s="393">
        <v>0</v>
      </c>
      <c r="AM396" s="393">
        <v>0</v>
      </c>
      <c r="AN396" s="393">
        <v>0</v>
      </c>
      <c r="AO396" s="393">
        <v>0</v>
      </c>
      <c r="AP396" s="63">
        <f t="shared" si="36"/>
        <v>87.982836919999997</v>
      </c>
      <c r="AQ396" s="63">
        <f t="shared" si="37"/>
        <v>87.982836919999997</v>
      </c>
      <c r="AR396" s="63">
        <f t="shared" si="38"/>
        <v>0</v>
      </c>
      <c r="AT396" s="176" cm="1">
        <f t="array" ref="AT396">SUMIFS('N1.3_Project_Listing'!$P$16:$P$829, 'N1.3_Project_Listing'!$E$16:$E$829,'N1.3_Project_Listing'!$E396, 'N1.3_Project_Listing'!$A$16:$A$829,ET_Risk_SC_Summation[[#Headers],[132kV Circuit Breaker]])</f>
        <v>0</v>
      </c>
      <c r="AU396" s="176" cm="1">
        <f t="array" ref="AU396">SUMIFS('N1.3_Project_Listing'!$P$16:$P$829, 'N1.3_Project_Listing'!$E$16:$E$829,'N1.3_Project_Listing'!$E396, 'N1.3_Project_Listing'!$A$16:$A$829,ET_Risk_SC_Summation[[#Headers],[132kV Transformer]])</f>
        <v>0</v>
      </c>
      <c r="AV396" s="176" cm="1">
        <f t="array" ref="AV396">SUMIFS('N1.3_Project_Listing'!$P$16:$P$829, 'N1.3_Project_Listing'!$E$16:$E$829,'N1.3_Project_Listing'!$E396, 'N1.3_Project_Listing'!$A$16:$A$829,ET_Risk_SC_Summation[[#Headers],[132kV Reactor]])</f>
        <v>0</v>
      </c>
      <c r="AW396" s="176" cm="1">
        <f t="array" ref="AW396">SUMIFS('N1.3_Project_Listing'!$P$16:$P$829, 'N1.3_Project_Listing'!$E$16:$E$829,'N1.3_Project_Listing'!$E396, 'N1.3_Project_Listing'!$A$16:$A$829,ET_Risk_SC_Summation[[#Headers],[132kV Underground Cable]])</f>
        <v>0</v>
      </c>
      <c r="AX396" s="176" cm="1">
        <f t="array" ref="AX396">SUMIFS('N1.3_Project_Listing'!$P$16:$P$829, 'N1.3_Project_Listing'!$E$16:$E$829,'N1.3_Project_Listing'!$E396, 'N1.3_Project_Listing'!$A$16:$A$829,ET_Risk_SC_Summation[[#Headers],[132kV OHL Conductor]])</f>
        <v>0</v>
      </c>
      <c r="AY396" s="176" cm="1">
        <f t="array" ref="AY396">SUMIFS('N1.3_Project_Listing'!$P$16:$P$829, 'N1.3_Project_Listing'!$E$16:$E$829,'N1.3_Project_Listing'!$E396, 'N1.3_Project_Listing'!$A$16:$A$829,ET_Risk_SC_Summation[[#Headers],[132kV OHL Fittings]])</f>
        <v>0</v>
      </c>
      <c r="AZ396" s="176" cm="1">
        <f t="array" ref="AZ396">SUMIFS('N1.3_Project_Listing'!$P$16:$P$829, 'N1.3_Project_Listing'!$E$16:$E$829,'N1.3_Project_Listing'!$E396, 'N1.3_Project_Listing'!$A$16:$A$829,ET_Risk_SC_Summation[[#Headers],[132kV OHL Tower]])</f>
        <v>0</v>
      </c>
      <c r="BA396" s="176" cm="1">
        <f t="array" ref="BA396">SUMIFS('N1.3_Project_Listing'!$P$16:$P$829, 'N1.3_Project_Listing'!$E$16:$E$829,'N1.3_Project_Listing'!$E396, 'N1.3_Project_Listing'!$A$16:$A$829,ET_Risk_SC_Summation[[#Headers],[275kV Circuit Breaker]])</f>
        <v>0</v>
      </c>
      <c r="BB396" s="176" cm="1">
        <f t="array" ref="BB396">SUMIFS('N1.3_Project_Listing'!$P$16:$P$829, 'N1.3_Project_Listing'!$E$16:$E$829,'N1.3_Project_Listing'!$E396, 'N1.3_Project_Listing'!$A$16:$A$829,ET_Risk_SC_Summation[[#Headers],[275kV Transformer]])</f>
        <v>0</v>
      </c>
      <c r="BC396" s="176" cm="1">
        <f t="array" ref="BC396">SUMIFS('N1.3_Project_Listing'!$P$16:$P$829, 'N1.3_Project_Listing'!$E$16:$E$829,'N1.3_Project_Listing'!$E396, 'N1.3_Project_Listing'!$A$16:$A$829,ET_Risk_SC_Summation[[#Headers],[275kV Reactor]])</f>
        <v>0</v>
      </c>
      <c r="BD396" s="176" cm="1">
        <f t="array" ref="BD396">SUMIFS('N1.3_Project_Listing'!$P$16:$P$829, 'N1.3_Project_Listing'!$E$16:$E$829,'N1.3_Project_Listing'!$E396, 'N1.3_Project_Listing'!$A$16:$A$829,ET_Risk_SC_Summation[[#Headers],[275kV Underground Cable]])</f>
        <v>0</v>
      </c>
      <c r="BE396" s="176" cm="1">
        <f t="array" ref="BE396">SUMIFS('N1.3_Project_Listing'!$P$16:$P$829, 'N1.3_Project_Listing'!$E$16:$E$829,'N1.3_Project_Listing'!$E396, 'N1.3_Project_Listing'!$A$16:$A$829,ET_Risk_SC_Summation[[#Headers],[275kV OHL Conductor]])</f>
        <v>0</v>
      </c>
      <c r="BF396" s="176" cm="1">
        <f t="array" ref="BF396">SUMIFS('N1.3_Project_Listing'!$P$16:$P$829, 'N1.3_Project_Listing'!$E$16:$E$829,'N1.3_Project_Listing'!$E396, 'N1.3_Project_Listing'!$A$16:$A$829,ET_Risk_SC_Summation[[#Headers],[275kV OHL Fittings]])</f>
        <v>0</v>
      </c>
      <c r="BG396" s="176" cm="1">
        <f t="array" ref="BG396">SUMIFS('N1.3_Project_Listing'!$P$16:$P$829, 'N1.3_Project_Listing'!$E$16:$E$829,'N1.3_Project_Listing'!$E396, 'N1.3_Project_Listing'!$A$16:$A$829,ET_Risk_SC_Summation[[#Headers],[275kV OHL Tower]])</f>
        <v>0</v>
      </c>
      <c r="BH396" s="176" cm="1">
        <f t="array" ref="BH396">SUMIFS('N1.3_Project_Listing'!$P$16:$P$829, 'N1.3_Project_Listing'!$E$16:$E$829,'N1.3_Project_Listing'!$E396, 'N1.3_Project_Listing'!$A$16:$A$829,ET_Risk_SC_Summation[[#Headers],[400kV Circuit Breaker]])</f>
        <v>0</v>
      </c>
      <c r="BI396" s="176" cm="1">
        <f t="array" ref="BI396">SUMIFS('N1.3_Project_Listing'!$P$16:$P$829, 'N1.3_Project_Listing'!$E$16:$E$829,'N1.3_Project_Listing'!$E396, 'N1.3_Project_Listing'!$A$16:$A$829,ET_Risk_SC_Summation[[#Headers],[400kV Transformer]])</f>
        <v>0</v>
      </c>
      <c r="BJ396" s="176" cm="1">
        <f t="array" ref="BJ396">SUMIFS('N1.3_Project_Listing'!$P$16:$P$829, 'N1.3_Project_Listing'!$E$16:$E$829,'N1.3_Project_Listing'!$E396, 'N1.3_Project_Listing'!$A$16:$A$829,ET_Risk_SC_Summation[[#Headers],[400kV Reactor]])</f>
        <v>0</v>
      </c>
      <c r="BK396" s="176" cm="1">
        <f t="array" ref="BK396">SUMIFS('N1.3_Project_Listing'!$P$16:$P$829, 'N1.3_Project_Listing'!$E$16:$E$829,'N1.3_Project_Listing'!$E396, 'N1.3_Project_Listing'!$A$16:$A$829,ET_Risk_SC_Summation[[#Headers],[400kV Underground Cable]])</f>
        <v>0</v>
      </c>
      <c r="BL396" s="176" cm="1">
        <f t="array" ref="BL396">SUMIFS('N1.3_Project_Listing'!$P$16:$P$829, 'N1.3_Project_Listing'!$E$16:$E$829,'N1.3_Project_Listing'!$E396, 'N1.3_Project_Listing'!$A$16:$A$829,ET_Risk_SC_Summation[[#Headers],[400kV OHL Conductor]])</f>
        <v>0</v>
      </c>
      <c r="BM396" s="176" cm="1">
        <f t="array" ref="BM396">SUMIFS('N1.3_Project_Listing'!$P$16:$P$829, 'N1.3_Project_Listing'!$E$16:$E$829,'N1.3_Project_Listing'!$E396, 'N1.3_Project_Listing'!$A$16:$A$829,ET_Risk_SC_Summation[[#Headers],[400kV OHL Fittings]])</f>
        <v>0</v>
      </c>
      <c r="BN396" s="176" cm="1">
        <f t="array" ref="BN396">SUMIFS('N1.3_Project_Listing'!$P$16:$P$829, 'N1.3_Project_Listing'!$E$16:$E$829,'N1.3_Project_Listing'!$E396, 'N1.3_Project_Listing'!$A$16:$A$829,ET_Risk_SC_Summation[[#Headers],[400kV OHL Tower]])</f>
        <v>0</v>
      </c>
      <c r="BO396" s="177" t="str">
        <f>IF(SUM(ET_Risk_SC_Summation[[#This Row],[132kV Circuit Breaker]:[400kV OHL Tower]])=0, "n/a", INDEX(ET_Risk_SC_Summation[#Headers],1,MATCH(MAX(ET_Risk_SC_Summation[[#This Row],[132kV Circuit Breaker]:[400kV OHL Tower]]),ET_Risk_SC_Summation[[#This Row],[132kV Circuit Breaker]:[400kV OHL Tower]],0)))</f>
        <v>n/a</v>
      </c>
      <c r="BP396" s="177" t="str">
        <f>IFERROR(INDEX('N0.7_Lookup_References'!$G$77:$G$98,MATCH(ET_Risk_SC_Summation[[#This Row],[Mxx Category]],'N0.7_Lookup_References'!$F$77:$F$98,0)),"")</f>
        <v/>
      </c>
    </row>
    <row r="397" spans="1:68" ht="67.5">
      <c r="A397" s="160" t="str">
        <f>IFERROR(INDEX(N1.2_Intervention_Types[NARM Asset Category],MATCH('N1.3_Project_Listing'!$C397,N1.2_Intervention_Types[Intervention Type ID],0),1),"")</f>
        <v>Services</v>
      </c>
      <c r="B397" s="160" t="str">
        <f>IF($D$2="GD",IFERROR(INDEX(N1.2_Intervention_Types[C&amp;V Asset Category (GD)],MATCH('N1.3_Project_Listing'!$C397,N1.2_Intervention_Types[Intervention Type ID],0),1),""),IFERROR(INDEX(N1.2_Intervention_Types[NARM Asset Category],MATCH('N1.3_Project_Listing'!$C397,N1.2_Intervention_Types[Intervention Type ID],0),1),""))</f>
        <v>Services</v>
      </c>
      <c r="C397" s="67">
        <f>IFERROR(INDEX(N1.2_Intervention_Types[Intervention Type ID],MATCH('N1.3_Project_Listing'!$I397,N1.2_Intervention_Types[Intervention Type],0),1),"")</f>
        <v>5</v>
      </c>
      <c r="D397" s="160" t="str">
        <f>IFERROR(INDEX(N1.2_Intervention_Types[Intervention Category],MATCH('N1.3_Project_Listing'!$C397,N1.2_Intervention_Types[Intervention Type ID],0),1),"")</f>
        <v>Replacement</v>
      </c>
      <c r="E397" s="210" t="s">
        <v>860</v>
      </c>
      <c r="F397" s="236" t="s">
        <v>861</v>
      </c>
      <c r="G397" s="236" t="s">
        <v>206</v>
      </c>
      <c r="H397" s="236" t="s">
        <v>300</v>
      </c>
      <c r="I397" s="151" t="s">
        <v>830</v>
      </c>
      <c r="J397" s="139">
        <v>2028</v>
      </c>
      <c r="K397" s="312">
        <v>85.343351819999995</v>
      </c>
      <c r="L397" s="312">
        <v>85.343351819999995</v>
      </c>
      <c r="M397" s="312">
        <v>0</v>
      </c>
      <c r="N397" s="343">
        <v>1.9844872130840609E-2</v>
      </c>
      <c r="O397" s="343">
        <v>1.8154423432806037E-2</v>
      </c>
      <c r="P397" s="365">
        <v>30.632638789891963</v>
      </c>
      <c r="Q397" s="63">
        <f t="shared" si="34"/>
        <v>1.6904486980345718E-3</v>
      </c>
      <c r="R397" s="368">
        <f>IF('N1.3_Project_Listing'!$D397="Replacement",SUM('N1.3_Project_Listing'!$K397:$L397)/2,'N1.3_Project_Listing'!$M397)</f>
        <v>85.343351819999995</v>
      </c>
      <c r="S397" s="67" t="str">
        <f>IFERROR(INDEX('N0.7_Lookup_References'!$C$13:$C$72,MATCH($A397,'N0.7_Lookup_References'!$B$13:$B$72,0)),"")</f>
        <v>Number of</v>
      </c>
      <c r="T397" s="338" t="str">
        <f t="shared" si="35"/>
        <v/>
      </c>
      <c r="V397" s="393">
        <v>0</v>
      </c>
      <c r="W397" s="393">
        <v>0</v>
      </c>
      <c r="X397" s="393">
        <v>0</v>
      </c>
      <c r="Y397" s="393">
        <v>0</v>
      </c>
      <c r="Z397" s="393">
        <v>0</v>
      </c>
      <c r="AA397" s="393">
        <v>0</v>
      </c>
      <c r="AB397" s="393">
        <v>0</v>
      </c>
      <c r="AC397" s="393">
        <v>0</v>
      </c>
      <c r="AD397" s="393">
        <v>0</v>
      </c>
      <c r="AE397" s="393">
        <v>85.343351819999995</v>
      </c>
      <c r="AF397" s="393">
        <v>85.343351819999995</v>
      </c>
      <c r="AG397" s="393">
        <v>0</v>
      </c>
      <c r="AH397" s="393">
        <v>0</v>
      </c>
      <c r="AI397" s="393">
        <v>0</v>
      </c>
      <c r="AJ397" s="393">
        <v>0</v>
      </c>
      <c r="AK397" s="393">
        <v>0</v>
      </c>
      <c r="AL397" s="393">
        <v>0</v>
      </c>
      <c r="AM397" s="393">
        <v>0</v>
      </c>
      <c r="AN397" s="393">
        <v>0</v>
      </c>
      <c r="AO397" s="393">
        <v>0</v>
      </c>
      <c r="AP397" s="63">
        <f t="shared" si="36"/>
        <v>85.343351819999995</v>
      </c>
      <c r="AQ397" s="63">
        <f t="shared" si="37"/>
        <v>85.343351819999995</v>
      </c>
      <c r="AR397" s="63">
        <f t="shared" si="38"/>
        <v>0</v>
      </c>
      <c r="AT397" s="176" cm="1">
        <f t="array" ref="AT397">SUMIFS('N1.3_Project_Listing'!$P$16:$P$829, 'N1.3_Project_Listing'!$E$16:$E$829,'N1.3_Project_Listing'!$E397, 'N1.3_Project_Listing'!$A$16:$A$829,ET_Risk_SC_Summation[[#Headers],[132kV Circuit Breaker]])</f>
        <v>0</v>
      </c>
      <c r="AU397" s="176" cm="1">
        <f t="array" ref="AU397">SUMIFS('N1.3_Project_Listing'!$P$16:$P$829, 'N1.3_Project_Listing'!$E$16:$E$829,'N1.3_Project_Listing'!$E397, 'N1.3_Project_Listing'!$A$16:$A$829,ET_Risk_SC_Summation[[#Headers],[132kV Transformer]])</f>
        <v>0</v>
      </c>
      <c r="AV397" s="176" cm="1">
        <f t="array" ref="AV397">SUMIFS('N1.3_Project_Listing'!$P$16:$P$829, 'N1.3_Project_Listing'!$E$16:$E$829,'N1.3_Project_Listing'!$E397, 'N1.3_Project_Listing'!$A$16:$A$829,ET_Risk_SC_Summation[[#Headers],[132kV Reactor]])</f>
        <v>0</v>
      </c>
      <c r="AW397" s="176" cm="1">
        <f t="array" ref="AW397">SUMIFS('N1.3_Project_Listing'!$P$16:$P$829, 'N1.3_Project_Listing'!$E$16:$E$829,'N1.3_Project_Listing'!$E397, 'N1.3_Project_Listing'!$A$16:$A$829,ET_Risk_SC_Summation[[#Headers],[132kV Underground Cable]])</f>
        <v>0</v>
      </c>
      <c r="AX397" s="176" cm="1">
        <f t="array" ref="AX397">SUMIFS('N1.3_Project_Listing'!$P$16:$P$829, 'N1.3_Project_Listing'!$E$16:$E$829,'N1.3_Project_Listing'!$E397, 'N1.3_Project_Listing'!$A$16:$A$829,ET_Risk_SC_Summation[[#Headers],[132kV OHL Conductor]])</f>
        <v>0</v>
      </c>
      <c r="AY397" s="176" cm="1">
        <f t="array" ref="AY397">SUMIFS('N1.3_Project_Listing'!$P$16:$P$829, 'N1.3_Project_Listing'!$E$16:$E$829,'N1.3_Project_Listing'!$E397, 'N1.3_Project_Listing'!$A$16:$A$829,ET_Risk_SC_Summation[[#Headers],[132kV OHL Fittings]])</f>
        <v>0</v>
      </c>
      <c r="AZ397" s="176" cm="1">
        <f t="array" ref="AZ397">SUMIFS('N1.3_Project_Listing'!$P$16:$P$829, 'N1.3_Project_Listing'!$E$16:$E$829,'N1.3_Project_Listing'!$E397, 'N1.3_Project_Listing'!$A$16:$A$829,ET_Risk_SC_Summation[[#Headers],[132kV OHL Tower]])</f>
        <v>0</v>
      </c>
      <c r="BA397" s="176" cm="1">
        <f t="array" ref="BA397">SUMIFS('N1.3_Project_Listing'!$P$16:$P$829, 'N1.3_Project_Listing'!$E$16:$E$829,'N1.3_Project_Listing'!$E397, 'N1.3_Project_Listing'!$A$16:$A$829,ET_Risk_SC_Summation[[#Headers],[275kV Circuit Breaker]])</f>
        <v>0</v>
      </c>
      <c r="BB397" s="176" cm="1">
        <f t="array" ref="BB397">SUMIFS('N1.3_Project_Listing'!$P$16:$P$829, 'N1.3_Project_Listing'!$E$16:$E$829,'N1.3_Project_Listing'!$E397, 'N1.3_Project_Listing'!$A$16:$A$829,ET_Risk_SC_Summation[[#Headers],[275kV Transformer]])</f>
        <v>0</v>
      </c>
      <c r="BC397" s="176" cm="1">
        <f t="array" ref="BC397">SUMIFS('N1.3_Project_Listing'!$P$16:$P$829, 'N1.3_Project_Listing'!$E$16:$E$829,'N1.3_Project_Listing'!$E397, 'N1.3_Project_Listing'!$A$16:$A$829,ET_Risk_SC_Summation[[#Headers],[275kV Reactor]])</f>
        <v>0</v>
      </c>
      <c r="BD397" s="176" cm="1">
        <f t="array" ref="BD397">SUMIFS('N1.3_Project_Listing'!$P$16:$P$829, 'N1.3_Project_Listing'!$E$16:$E$829,'N1.3_Project_Listing'!$E397, 'N1.3_Project_Listing'!$A$16:$A$829,ET_Risk_SC_Summation[[#Headers],[275kV Underground Cable]])</f>
        <v>0</v>
      </c>
      <c r="BE397" s="176" cm="1">
        <f t="array" ref="BE397">SUMIFS('N1.3_Project_Listing'!$P$16:$P$829, 'N1.3_Project_Listing'!$E$16:$E$829,'N1.3_Project_Listing'!$E397, 'N1.3_Project_Listing'!$A$16:$A$829,ET_Risk_SC_Summation[[#Headers],[275kV OHL Conductor]])</f>
        <v>0</v>
      </c>
      <c r="BF397" s="176" cm="1">
        <f t="array" ref="BF397">SUMIFS('N1.3_Project_Listing'!$P$16:$P$829, 'N1.3_Project_Listing'!$E$16:$E$829,'N1.3_Project_Listing'!$E397, 'N1.3_Project_Listing'!$A$16:$A$829,ET_Risk_SC_Summation[[#Headers],[275kV OHL Fittings]])</f>
        <v>0</v>
      </c>
      <c r="BG397" s="176" cm="1">
        <f t="array" ref="BG397">SUMIFS('N1.3_Project_Listing'!$P$16:$P$829, 'N1.3_Project_Listing'!$E$16:$E$829,'N1.3_Project_Listing'!$E397, 'N1.3_Project_Listing'!$A$16:$A$829,ET_Risk_SC_Summation[[#Headers],[275kV OHL Tower]])</f>
        <v>0</v>
      </c>
      <c r="BH397" s="176" cm="1">
        <f t="array" ref="BH397">SUMIFS('N1.3_Project_Listing'!$P$16:$P$829, 'N1.3_Project_Listing'!$E$16:$E$829,'N1.3_Project_Listing'!$E397, 'N1.3_Project_Listing'!$A$16:$A$829,ET_Risk_SC_Summation[[#Headers],[400kV Circuit Breaker]])</f>
        <v>0</v>
      </c>
      <c r="BI397" s="176" cm="1">
        <f t="array" ref="BI397">SUMIFS('N1.3_Project_Listing'!$P$16:$P$829, 'N1.3_Project_Listing'!$E$16:$E$829,'N1.3_Project_Listing'!$E397, 'N1.3_Project_Listing'!$A$16:$A$829,ET_Risk_SC_Summation[[#Headers],[400kV Transformer]])</f>
        <v>0</v>
      </c>
      <c r="BJ397" s="176" cm="1">
        <f t="array" ref="BJ397">SUMIFS('N1.3_Project_Listing'!$P$16:$P$829, 'N1.3_Project_Listing'!$E$16:$E$829,'N1.3_Project_Listing'!$E397, 'N1.3_Project_Listing'!$A$16:$A$829,ET_Risk_SC_Summation[[#Headers],[400kV Reactor]])</f>
        <v>0</v>
      </c>
      <c r="BK397" s="176" cm="1">
        <f t="array" ref="BK397">SUMIFS('N1.3_Project_Listing'!$P$16:$P$829, 'N1.3_Project_Listing'!$E$16:$E$829,'N1.3_Project_Listing'!$E397, 'N1.3_Project_Listing'!$A$16:$A$829,ET_Risk_SC_Summation[[#Headers],[400kV Underground Cable]])</f>
        <v>0</v>
      </c>
      <c r="BL397" s="176" cm="1">
        <f t="array" ref="BL397">SUMIFS('N1.3_Project_Listing'!$P$16:$P$829, 'N1.3_Project_Listing'!$E$16:$E$829,'N1.3_Project_Listing'!$E397, 'N1.3_Project_Listing'!$A$16:$A$829,ET_Risk_SC_Summation[[#Headers],[400kV OHL Conductor]])</f>
        <v>0</v>
      </c>
      <c r="BM397" s="176" cm="1">
        <f t="array" ref="BM397">SUMIFS('N1.3_Project_Listing'!$P$16:$P$829, 'N1.3_Project_Listing'!$E$16:$E$829,'N1.3_Project_Listing'!$E397, 'N1.3_Project_Listing'!$A$16:$A$829,ET_Risk_SC_Summation[[#Headers],[400kV OHL Fittings]])</f>
        <v>0</v>
      </c>
      <c r="BN397" s="176" cm="1">
        <f t="array" ref="BN397">SUMIFS('N1.3_Project_Listing'!$P$16:$P$829, 'N1.3_Project_Listing'!$E$16:$E$829,'N1.3_Project_Listing'!$E397, 'N1.3_Project_Listing'!$A$16:$A$829,ET_Risk_SC_Summation[[#Headers],[400kV OHL Tower]])</f>
        <v>0</v>
      </c>
      <c r="BO397" s="177" t="str">
        <f>IF(SUM(ET_Risk_SC_Summation[[#This Row],[132kV Circuit Breaker]:[400kV OHL Tower]])=0, "n/a", INDEX(ET_Risk_SC_Summation[#Headers],1,MATCH(MAX(ET_Risk_SC_Summation[[#This Row],[132kV Circuit Breaker]:[400kV OHL Tower]]),ET_Risk_SC_Summation[[#This Row],[132kV Circuit Breaker]:[400kV OHL Tower]],0)))</f>
        <v>n/a</v>
      </c>
      <c r="BP397" s="177" t="str">
        <f>IFERROR(INDEX('N0.7_Lookup_References'!$G$77:$G$98,MATCH(ET_Risk_SC_Summation[[#This Row],[Mxx Category]],'N0.7_Lookup_References'!$F$77:$F$98,0)),"")</f>
        <v/>
      </c>
    </row>
    <row r="398" spans="1:68" ht="67.5">
      <c r="A398" s="160" t="str">
        <f>IFERROR(INDEX(N1.2_Intervention_Types[NARM Asset Category],MATCH('N1.3_Project_Listing'!$C398,N1.2_Intervention_Types[Intervention Type ID],0),1),"")</f>
        <v>Services</v>
      </c>
      <c r="B398" s="160" t="str">
        <f>IF($D$2="GD",IFERROR(INDEX(N1.2_Intervention_Types[C&amp;V Asset Category (GD)],MATCH('N1.3_Project_Listing'!$C398,N1.2_Intervention_Types[Intervention Type ID],0),1),""),IFERROR(INDEX(N1.2_Intervention_Types[NARM Asset Category],MATCH('N1.3_Project_Listing'!$C398,N1.2_Intervention_Types[Intervention Type ID],0),1),""))</f>
        <v>Services</v>
      </c>
      <c r="C398" s="67">
        <f>IFERROR(INDEX(N1.2_Intervention_Types[Intervention Type ID],MATCH('N1.3_Project_Listing'!$I398,N1.2_Intervention_Types[Intervention Type],0),1),"")</f>
        <v>5</v>
      </c>
      <c r="D398" s="160" t="str">
        <f>IFERROR(INDEX(N1.2_Intervention_Types[Intervention Category],MATCH('N1.3_Project_Listing'!$C398,N1.2_Intervention_Types[Intervention Type ID],0),1),"")</f>
        <v>Replacement</v>
      </c>
      <c r="E398" s="210" t="s">
        <v>860</v>
      </c>
      <c r="F398" s="236" t="s">
        <v>861</v>
      </c>
      <c r="G398" s="236" t="s">
        <v>206</v>
      </c>
      <c r="H398" s="236" t="s">
        <v>300</v>
      </c>
      <c r="I398" s="151" t="s">
        <v>830</v>
      </c>
      <c r="J398" s="139">
        <v>2029</v>
      </c>
      <c r="K398" s="312">
        <v>82.783051259999993</v>
      </c>
      <c r="L398" s="312">
        <v>82.783051259999993</v>
      </c>
      <c r="M398" s="312">
        <v>0</v>
      </c>
      <c r="N398" s="343">
        <v>1.9249525965659729E-2</v>
      </c>
      <c r="O398" s="343">
        <v>1.7609790728673157E-2</v>
      </c>
      <c r="P398" s="365">
        <v>30.632638789891963</v>
      </c>
      <c r="Q398" s="63">
        <f t="shared" si="34"/>
        <v>1.6397352369865725E-3</v>
      </c>
      <c r="R398" s="368">
        <f>IF('N1.3_Project_Listing'!$D398="Replacement",SUM('N1.3_Project_Listing'!$K398:$L398)/2,'N1.3_Project_Listing'!$M398)</f>
        <v>82.783051259999993</v>
      </c>
      <c r="S398" s="67" t="str">
        <f>IFERROR(INDEX('N0.7_Lookup_References'!$C$13:$C$72,MATCH($A398,'N0.7_Lookup_References'!$B$13:$B$72,0)),"")</f>
        <v>Number of</v>
      </c>
      <c r="T398" s="338" t="str">
        <f t="shared" si="35"/>
        <v/>
      </c>
      <c r="V398" s="393">
        <v>0</v>
      </c>
      <c r="W398" s="393">
        <v>0</v>
      </c>
      <c r="X398" s="393">
        <v>0</v>
      </c>
      <c r="Y398" s="393">
        <v>0</v>
      </c>
      <c r="Z398" s="393">
        <v>0</v>
      </c>
      <c r="AA398" s="393">
        <v>0</v>
      </c>
      <c r="AB398" s="393">
        <v>0</v>
      </c>
      <c r="AC398" s="393">
        <v>0</v>
      </c>
      <c r="AD398" s="393">
        <v>0</v>
      </c>
      <c r="AE398" s="393">
        <v>82.783051259999993</v>
      </c>
      <c r="AF398" s="393">
        <v>82.783051259999993</v>
      </c>
      <c r="AG398" s="393">
        <v>0</v>
      </c>
      <c r="AH398" s="393">
        <v>0</v>
      </c>
      <c r="AI398" s="393">
        <v>0</v>
      </c>
      <c r="AJ398" s="393">
        <v>0</v>
      </c>
      <c r="AK398" s="393">
        <v>0</v>
      </c>
      <c r="AL398" s="393">
        <v>0</v>
      </c>
      <c r="AM398" s="393">
        <v>0</v>
      </c>
      <c r="AN398" s="393">
        <v>0</v>
      </c>
      <c r="AO398" s="393">
        <v>0</v>
      </c>
      <c r="AP398" s="63">
        <f t="shared" si="36"/>
        <v>82.783051259999993</v>
      </c>
      <c r="AQ398" s="63">
        <f t="shared" si="37"/>
        <v>82.783051259999993</v>
      </c>
      <c r="AR398" s="63">
        <f t="shared" si="38"/>
        <v>0</v>
      </c>
      <c r="AT398" s="176" cm="1">
        <f t="array" ref="AT398">SUMIFS('N1.3_Project_Listing'!$P$16:$P$829, 'N1.3_Project_Listing'!$E$16:$E$829,'N1.3_Project_Listing'!$E398, 'N1.3_Project_Listing'!$A$16:$A$829,ET_Risk_SC_Summation[[#Headers],[132kV Circuit Breaker]])</f>
        <v>0</v>
      </c>
      <c r="AU398" s="176" cm="1">
        <f t="array" ref="AU398">SUMIFS('N1.3_Project_Listing'!$P$16:$P$829, 'N1.3_Project_Listing'!$E$16:$E$829,'N1.3_Project_Listing'!$E398, 'N1.3_Project_Listing'!$A$16:$A$829,ET_Risk_SC_Summation[[#Headers],[132kV Transformer]])</f>
        <v>0</v>
      </c>
      <c r="AV398" s="176" cm="1">
        <f t="array" ref="AV398">SUMIFS('N1.3_Project_Listing'!$P$16:$P$829, 'N1.3_Project_Listing'!$E$16:$E$829,'N1.3_Project_Listing'!$E398, 'N1.3_Project_Listing'!$A$16:$A$829,ET_Risk_SC_Summation[[#Headers],[132kV Reactor]])</f>
        <v>0</v>
      </c>
      <c r="AW398" s="176" cm="1">
        <f t="array" ref="AW398">SUMIFS('N1.3_Project_Listing'!$P$16:$P$829, 'N1.3_Project_Listing'!$E$16:$E$829,'N1.3_Project_Listing'!$E398, 'N1.3_Project_Listing'!$A$16:$A$829,ET_Risk_SC_Summation[[#Headers],[132kV Underground Cable]])</f>
        <v>0</v>
      </c>
      <c r="AX398" s="176" cm="1">
        <f t="array" ref="AX398">SUMIFS('N1.3_Project_Listing'!$P$16:$P$829, 'N1.3_Project_Listing'!$E$16:$E$829,'N1.3_Project_Listing'!$E398, 'N1.3_Project_Listing'!$A$16:$A$829,ET_Risk_SC_Summation[[#Headers],[132kV OHL Conductor]])</f>
        <v>0</v>
      </c>
      <c r="AY398" s="176" cm="1">
        <f t="array" ref="AY398">SUMIFS('N1.3_Project_Listing'!$P$16:$P$829, 'N1.3_Project_Listing'!$E$16:$E$829,'N1.3_Project_Listing'!$E398, 'N1.3_Project_Listing'!$A$16:$A$829,ET_Risk_SC_Summation[[#Headers],[132kV OHL Fittings]])</f>
        <v>0</v>
      </c>
      <c r="AZ398" s="176" cm="1">
        <f t="array" ref="AZ398">SUMIFS('N1.3_Project_Listing'!$P$16:$P$829, 'N1.3_Project_Listing'!$E$16:$E$829,'N1.3_Project_Listing'!$E398, 'N1.3_Project_Listing'!$A$16:$A$829,ET_Risk_SC_Summation[[#Headers],[132kV OHL Tower]])</f>
        <v>0</v>
      </c>
      <c r="BA398" s="176" cm="1">
        <f t="array" ref="BA398">SUMIFS('N1.3_Project_Listing'!$P$16:$P$829, 'N1.3_Project_Listing'!$E$16:$E$829,'N1.3_Project_Listing'!$E398, 'N1.3_Project_Listing'!$A$16:$A$829,ET_Risk_SC_Summation[[#Headers],[275kV Circuit Breaker]])</f>
        <v>0</v>
      </c>
      <c r="BB398" s="176" cm="1">
        <f t="array" ref="BB398">SUMIFS('N1.3_Project_Listing'!$P$16:$P$829, 'N1.3_Project_Listing'!$E$16:$E$829,'N1.3_Project_Listing'!$E398, 'N1.3_Project_Listing'!$A$16:$A$829,ET_Risk_SC_Summation[[#Headers],[275kV Transformer]])</f>
        <v>0</v>
      </c>
      <c r="BC398" s="176" cm="1">
        <f t="array" ref="BC398">SUMIFS('N1.3_Project_Listing'!$P$16:$P$829, 'N1.3_Project_Listing'!$E$16:$E$829,'N1.3_Project_Listing'!$E398, 'N1.3_Project_Listing'!$A$16:$A$829,ET_Risk_SC_Summation[[#Headers],[275kV Reactor]])</f>
        <v>0</v>
      </c>
      <c r="BD398" s="176" cm="1">
        <f t="array" ref="BD398">SUMIFS('N1.3_Project_Listing'!$P$16:$P$829, 'N1.3_Project_Listing'!$E$16:$E$829,'N1.3_Project_Listing'!$E398, 'N1.3_Project_Listing'!$A$16:$A$829,ET_Risk_SC_Summation[[#Headers],[275kV Underground Cable]])</f>
        <v>0</v>
      </c>
      <c r="BE398" s="176" cm="1">
        <f t="array" ref="BE398">SUMIFS('N1.3_Project_Listing'!$P$16:$P$829, 'N1.3_Project_Listing'!$E$16:$E$829,'N1.3_Project_Listing'!$E398, 'N1.3_Project_Listing'!$A$16:$A$829,ET_Risk_SC_Summation[[#Headers],[275kV OHL Conductor]])</f>
        <v>0</v>
      </c>
      <c r="BF398" s="176" cm="1">
        <f t="array" ref="BF398">SUMIFS('N1.3_Project_Listing'!$P$16:$P$829, 'N1.3_Project_Listing'!$E$16:$E$829,'N1.3_Project_Listing'!$E398, 'N1.3_Project_Listing'!$A$16:$A$829,ET_Risk_SC_Summation[[#Headers],[275kV OHL Fittings]])</f>
        <v>0</v>
      </c>
      <c r="BG398" s="176" cm="1">
        <f t="array" ref="BG398">SUMIFS('N1.3_Project_Listing'!$P$16:$P$829, 'N1.3_Project_Listing'!$E$16:$E$829,'N1.3_Project_Listing'!$E398, 'N1.3_Project_Listing'!$A$16:$A$829,ET_Risk_SC_Summation[[#Headers],[275kV OHL Tower]])</f>
        <v>0</v>
      </c>
      <c r="BH398" s="176" cm="1">
        <f t="array" ref="BH398">SUMIFS('N1.3_Project_Listing'!$P$16:$P$829, 'N1.3_Project_Listing'!$E$16:$E$829,'N1.3_Project_Listing'!$E398, 'N1.3_Project_Listing'!$A$16:$A$829,ET_Risk_SC_Summation[[#Headers],[400kV Circuit Breaker]])</f>
        <v>0</v>
      </c>
      <c r="BI398" s="176" cm="1">
        <f t="array" ref="BI398">SUMIFS('N1.3_Project_Listing'!$P$16:$P$829, 'N1.3_Project_Listing'!$E$16:$E$829,'N1.3_Project_Listing'!$E398, 'N1.3_Project_Listing'!$A$16:$A$829,ET_Risk_SC_Summation[[#Headers],[400kV Transformer]])</f>
        <v>0</v>
      </c>
      <c r="BJ398" s="176" cm="1">
        <f t="array" ref="BJ398">SUMIFS('N1.3_Project_Listing'!$P$16:$P$829, 'N1.3_Project_Listing'!$E$16:$E$829,'N1.3_Project_Listing'!$E398, 'N1.3_Project_Listing'!$A$16:$A$829,ET_Risk_SC_Summation[[#Headers],[400kV Reactor]])</f>
        <v>0</v>
      </c>
      <c r="BK398" s="176" cm="1">
        <f t="array" ref="BK398">SUMIFS('N1.3_Project_Listing'!$P$16:$P$829, 'N1.3_Project_Listing'!$E$16:$E$829,'N1.3_Project_Listing'!$E398, 'N1.3_Project_Listing'!$A$16:$A$829,ET_Risk_SC_Summation[[#Headers],[400kV Underground Cable]])</f>
        <v>0</v>
      </c>
      <c r="BL398" s="176" cm="1">
        <f t="array" ref="BL398">SUMIFS('N1.3_Project_Listing'!$P$16:$P$829, 'N1.3_Project_Listing'!$E$16:$E$829,'N1.3_Project_Listing'!$E398, 'N1.3_Project_Listing'!$A$16:$A$829,ET_Risk_SC_Summation[[#Headers],[400kV OHL Conductor]])</f>
        <v>0</v>
      </c>
      <c r="BM398" s="176" cm="1">
        <f t="array" ref="BM398">SUMIFS('N1.3_Project_Listing'!$P$16:$P$829, 'N1.3_Project_Listing'!$E$16:$E$829,'N1.3_Project_Listing'!$E398, 'N1.3_Project_Listing'!$A$16:$A$829,ET_Risk_SC_Summation[[#Headers],[400kV OHL Fittings]])</f>
        <v>0</v>
      </c>
      <c r="BN398" s="176" cm="1">
        <f t="array" ref="BN398">SUMIFS('N1.3_Project_Listing'!$P$16:$P$829, 'N1.3_Project_Listing'!$E$16:$E$829,'N1.3_Project_Listing'!$E398, 'N1.3_Project_Listing'!$A$16:$A$829,ET_Risk_SC_Summation[[#Headers],[400kV OHL Tower]])</f>
        <v>0</v>
      </c>
      <c r="BO398" s="177" t="str">
        <f>IF(SUM(ET_Risk_SC_Summation[[#This Row],[132kV Circuit Breaker]:[400kV OHL Tower]])=0, "n/a", INDEX(ET_Risk_SC_Summation[#Headers],1,MATCH(MAX(ET_Risk_SC_Summation[[#This Row],[132kV Circuit Breaker]:[400kV OHL Tower]]),ET_Risk_SC_Summation[[#This Row],[132kV Circuit Breaker]:[400kV OHL Tower]],0)))</f>
        <v>n/a</v>
      </c>
      <c r="BP398" s="177" t="str">
        <f>IFERROR(INDEX('N0.7_Lookup_References'!$G$77:$G$98,MATCH(ET_Risk_SC_Summation[[#This Row],[Mxx Category]],'N0.7_Lookup_References'!$F$77:$F$98,0)),"")</f>
        <v/>
      </c>
    </row>
    <row r="399" spans="1:68" ht="67.5">
      <c r="A399" s="160" t="str">
        <f>IFERROR(INDEX(N1.2_Intervention_Types[NARM Asset Category],MATCH('N1.3_Project_Listing'!$C399,N1.2_Intervention_Types[Intervention Type ID],0),1),"")</f>
        <v>Services</v>
      </c>
      <c r="B399" s="160" t="str">
        <f>IF($D$2="GD",IFERROR(INDEX(N1.2_Intervention_Types[C&amp;V Asset Category (GD)],MATCH('N1.3_Project_Listing'!$C399,N1.2_Intervention_Types[Intervention Type ID],0),1),""),IFERROR(INDEX(N1.2_Intervention_Types[NARM Asset Category],MATCH('N1.3_Project_Listing'!$C399,N1.2_Intervention_Types[Intervention Type ID],0),1),""))</f>
        <v>Services</v>
      </c>
      <c r="C399" s="67">
        <f>IFERROR(INDEX(N1.2_Intervention_Types[Intervention Type ID],MATCH('N1.3_Project_Listing'!$I399,N1.2_Intervention_Types[Intervention Type],0),1),"")</f>
        <v>5</v>
      </c>
      <c r="D399" s="160" t="str">
        <f>IFERROR(INDEX(N1.2_Intervention_Types[Intervention Category],MATCH('N1.3_Project_Listing'!$C399,N1.2_Intervention_Types[Intervention Type ID],0),1),"")</f>
        <v>Replacement</v>
      </c>
      <c r="E399" s="210" t="s">
        <v>860</v>
      </c>
      <c r="F399" s="236" t="s">
        <v>861</v>
      </c>
      <c r="G399" s="236" t="s">
        <v>206</v>
      </c>
      <c r="H399" s="236" t="s">
        <v>300</v>
      </c>
      <c r="I399" s="151" t="s">
        <v>830</v>
      </c>
      <c r="J399" s="139">
        <v>2030</v>
      </c>
      <c r="K399" s="312">
        <v>80.299559720000005</v>
      </c>
      <c r="L399" s="312">
        <v>80.299559720000005</v>
      </c>
      <c r="M399" s="312">
        <v>0</v>
      </c>
      <c r="N399" s="343">
        <v>1.8672040186178372E-2</v>
      </c>
      <c r="O399" s="343">
        <v>1.7081497006344974E-2</v>
      </c>
      <c r="P399" s="365">
        <v>30.632638789891963</v>
      </c>
      <c r="Q399" s="63">
        <f t="shared" si="34"/>
        <v>1.590543179833398E-3</v>
      </c>
      <c r="R399" s="368">
        <f>IF('N1.3_Project_Listing'!$D399="Replacement",SUM('N1.3_Project_Listing'!$K399:$L399)/2,'N1.3_Project_Listing'!$M399)</f>
        <v>80.299559720000005</v>
      </c>
      <c r="S399" s="67" t="str">
        <f>IFERROR(INDEX('N0.7_Lookup_References'!$C$13:$C$72,MATCH($A399,'N0.7_Lookup_References'!$B$13:$B$72,0)),"")</f>
        <v>Number of</v>
      </c>
      <c r="T399" s="338" t="str">
        <f t="shared" si="35"/>
        <v/>
      </c>
      <c r="V399" s="393">
        <v>0</v>
      </c>
      <c r="W399" s="393">
        <v>0</v>
      </c>
      <c r="X399" s="393">
        <v>0</v>
      </c>
      <c r="Y399" s="393">
        <v>0</v>
      </c>
      <c r="Z399" s="393">
        <v>0</v>
      </c>
      <c r="AA399" s="393">
        <v>0</v>
      </c>
      <c r="AB399" s="393">
        <v>0</v>
      </c>
      <c r="AC399" s="393">
        <v>0</v>
      </c>
      <c r="AD399" s="393">
        <v>0</v>
      </c>
      <c r="AE399" s="393">
        <v>80.299559720000005</v>
      </c>
      <c r="AF399" s="393">
        <v>80.299559720000005</v>
      </c>
      <c r="AG399" s="393">
        <v>0</v>
      </c>
      <c r="AH399" s="393">
        <v>0</v>
      </c>
      <c r="AI399" s="393">
        <v>0</v>
      </c>
      <c r="AJ399" s="393">
        <v>0</v>
      </c>
      <c r="AK399" s="393">
        <v>0</v>
      </c>
      <c r="AL399" s="393">
        <v>0</v>
      </c>
      <c r="AM399" s="393">
        <v>0</v>
      </c>
      <c r="AN399" s="393">
        <v>0</v>
      </c>
      <c r="AO399" s="393">
        <v>0</v>
      </c>
      <c r="AP399" s="63">
        <f t="shared" si="36"/>
        <v>80.299559720000005</v>
      </c>
      <c r="AQ399" s="63">
        <f t="shared" si="37"/>
        <v>80.299559720000005</v>
      </c>
      <c r="AR399" s="63">
        <f t="shared" si="38"/>
        <v>0</v>
      </c>
      <c r="AT399" s="176" cm="1">
        <f t="array" ref="AT399">SUMIFS('N1.3_Project_Listing'!$P$16:$P$829, 'N1.3_Project_Listing'!$E$16:$E$829,'N1.3_Project_Listing'!$E399, 'N1.3_Project_Listing'!$A$16:$A$829,ET_Risk_SC_Summation[[#Headers],[132kV Circuit Breaker]])</f>
        <v>0</v>
      </c>
      <c r="AU399" s="176" cm="1">
        <f t="array" ref="AU399">SUMIFS('N1.3_Project_Listing'!$P$16:$P$829, 'N1.3_Project_Listing'!$E$16:$E$829,'N1.3_Project_Listing'!$E399, 'N1.3_Project_Listing'!$A$16:$A$829,ET_Risk_SC_Summation[[#Headers],[132kV Transformer]])</f>
        <v>0</v>
      </c>
      <c r="AV399" s="176" cm="1">
        <f t="array" ref="AV399">SUMIFS('N1.3_Project_Listing'!$P$16:$P$829, 'N1.3_Project_Listing'!$E$16:$E$829,'N1.3_Project_Listing'!$E399, 'N1.3_Project_Listing'!$A$16:$A$829,ET_Risk_SC_Summation[[#Headers],[132kV Reactor]])</f>
        <v>0</v>
      </c>
      <c r="AW399" s="176" cm="1">
        <f t="array" ref="AW399">SUMIFS('N1.3_Project_Listing'!$P$16:$P$829, 'N1.3_Project_Listing'!$E$16:$E$829,'N1.3_Project_Listing'!$E399, 'N1.3_Project_Listing'!$A$16:$A$829,ET_Risk_SC_Summation[[#Headers],[132kV Underground Cable]])</f>
        <v>0</v>
      </c>
      <c r="AX399" s="176" cm="1">
        <f t="array" ref="AX399">SUMIFS('N1.3_Project_Listing'!$P$16:$P$829, 'N1.3_Project_Listing'!$E$16:$E$829,'N1.3_Project_Listing'!$E399, 'N1.3_Project_Listing'!$A$16:$A$829,ET_Risk_SC_Summation[[#Headers],[132kV OHL Conductor]])</f>
        <v>0</v>
      </c>
      <c r="AY399" s="176" cm="1">
        <f t="array" ref="AY399">SUMIFS('N1.3_Project_Listing'!$P$16:$P$829, 'N1.3_Project_Listing'!$E$16:$E$829,'N1.3_Project_Listing'!$E399, 'N1.3_Project_Listing'!$A$16:$A$829,ET_Risk_SC_Summation[[#Headers],[132kV OHL Fittings]])</f>
        <v>0</v>
      </c>
      <c r="AZ399" s="176" cm="1">
        <f t="array" ref="AZ399">SUMIFS('N1.3_Project_Listing'!$P$16:$P$829, 'N1.3_Project_Listing'!$E$16:$E$829,'N1.3_Project_Listing'!$E399, 'N1.3_Project_Listing'!$A$16:$A$829,ET_Risk_SC_Summation[[#Headers],[132kV OHL Tower]])</f>
        <v>0</v>
      </c>
      <c r="BA399" s="176" cm="1">
        <f t="array" ref="BA399">SUMIFS('N1.3_Project_Listing'!$P$16:$P$829, 'N1.3_Project_Listing'!$E$16:$E$829,'N1.3_Project_Listing'!$E399, 'N1.3_Project_Listing'!$A$16:$A$829,ET_Risk_SC_Summation[[#Headers],[275kV Circuit Breaker]])</f>
        <v>0</v>
      </c>
      <c r="BB399" s="176" cm="1">
        <f t="array" ref="BB399">SUMIFS('N1.3_Project_Listing'!$P$16:$P$829, 'N1.3_Project_Listing'!$E$16:$E$829,'N1.3_Project_Listing'!$E399, 'N1.3_Project_Listing'!$A$16:$A$829,ET_Risk_SC_Summation[[#Headers],[275kV Transformer]])</f>
        <v>0</v>
      </c>
      <c r="BC399" s="176" cm="1">
        <f t="array" ref="BC399">SUMIFS('N1.3_Project_Listing'!$P$16:$P$829, 'N1.3_Project_Listing'!$E$16:$E$829,'N1.3_Project_Listing'!$E399, 'N1.3_Project_Listing'!$A$16:$A$829,ET_Risk_SC_Summation[[#Headers],[275kV Reactor]])</f>
        <v>0</v>
      </c>
      <c r="BD399" s="176" cm="1">
        <f t="array" ref="BD399">SUMIFS('N1.3_Project_Listing'!$P$16:$P$829, 'N1.3_Project_Listing'!$E$16:$E$829,'N1.3_Project_Listing'!$E399, 'N1.3_Project_Listing'!$A$16:$A$829,ET_Risk_SC_Summation[[#Headers],[275kV Underground Cable]])</f>
        <v>0</v>
      </c>
      <c r="BE399" s="176" cm="1">
        <f t="array" ref="BE399">SUMIFS('N1.3_Project_Listing'!$P$16:$P$829, 'N1.3_Project_Listing'!$E$16:$E$829,'N1.3_Project_Listing'!$E399, 'N1.3_Project_Listing'!$A$16:$A$829,ET_Risk_SC_Summation[[#Headers],[275kV OHL Conductor]])</f>
        <v>0</v>
      </c>
      <c r="BF399" s="176" cm="1">
        <f t="array" ref="BF399">SUMIFS('N1.3_Project_Listing'!$P$16:$P$829, 'N1.3_Project_Listing'!$E$16:$E$829,'N1.3_Project_Listing'!$E399, 'N1.3_Project_Listing'!$A$16:$A$829,ET_Risk_SC_Summation[[#Headers],[275kV OHL Fittings]])</f>
        <v>0</v>
      </c>
      <c r="BG399" s="176" cm="1">
        <f t="array" ref="BG399">SUMIFS('N1.3_Project_Listing'!$P$16:$P$829, 'N1.3_Project_Listing'!$E$16:$E$829,'N1.3_Project_Listing'!$E399, 'N1.3_Project_Listing'!$A$16:$A$829,ET_Risk_SC_Summation[[#Headers],[275kV OHL Tower]])</f>
        <v>0</v>
      </c>
      <c r="BH399" s="176" cm="1">
        <f t="array" ref="BH399">SUMIFS('N1.3_Project_Listing'!$P$16:$P$829, 'N1.3_Project_Listing'!$E$16:$E$829,'N1.3_Project_Listing'!$E399, 'N1.3_Project_Listing'!$A$16:$A$829,ET_Risk_SC_Summation[[#Headers],[400kV Circuit Breaker]])</f>
        <v>0</v>
      </c>
      <c r="BI399" s="176" cm="1">
        <f t="array" ref="BI399">SUMIFS('N1.3_Project_Listing'!$P$16:$P$829, 'N1.3_Project_Listing'!$E$16:$E$829,'N1.3_Project_Listing'!$E399, 'N1.3_Project_Listing'!$A$16:$A$829,ET_Risk_SC_Summation[[#Headers],[400kV Transformer]])</f>
        <v>0</v>
      </c>
      <c r="BJ399" s="176" cm="1">
        <f t="array" ref="BJ399">SUMIFS('N1.3_Project_Listing'!$P$16:$P$829, 'N1.3_Project_Listing'!$E$16:$E$829,'N1.3_Project_Listing'!$E399, 'N1.3_Project_Listing'!$A$16:$A$829,ET_Risk_SC_Summation[[#Headers],[400kV Reactor]])</f>
        <v>0</v>
      </c>
      <c r="BK399" s="176" cm="1">
        <f t="array" ref="BK399">SUMIFS('N1.3_Project_Listing'!$P$16:$P$829, 'N1.3_Project_Listing'!$E$16:$E$829,'N1.3_Project_Listing'!$E399, 'N1.3_Project_Listing'!$A$16:$A$829,ET_Risk_SC_Summation[[#Headers],[400kV Underground Cable]])</f>
        <v>0</v>
      </c>
      <c r="BL399" s="176" cm="1">
        <f t="array" ref="BL399">SUMIFS('N1.3_Project_Listing'!$P$16:$P$829, 'N1.3_Project_Listing'!$E$16:$E$829,'N1.3_Project_Listing'!$E399, 'N1.3_Project_Listing'!$A$16:$A$829,ET_Risk_SC_Summation[[#Headers],[400kV OHL Conductor]])</f>
        <v>0</v>
      </c>
      <c r="BM399" s="176" cm="1">
        <f t="array" ref="BM399">SUMIFS('N1.3_Project_Listing'!$P$16:$P$829, 'N1.3_Project_Listing'!$E$16:$E$829,'N1.3_Project_Listing'!$E399, 'N1.3_Project_Listing'!$A$16:$A$829,ET_Risk_SC_Summation[[#Headers],[400kV OHL Fittings]])</f>
        <v>0</v>
      </c>
      <c r="BN399" s="176" cm="1">
        <f t="array" ref="BN399">SUMIFS('N1.3_Project_Listing'!$P$16:$P$829, 'N1.3_Project_Listing'!$E$16:$E$829,'N1.3_Project_Listing'!$E399, 'N1.3_Project_Listing'!$A$16:$A$829,ET_Risk_SC_Summation[[#Headers],[400kV OHL Tower]])</f>
        <v>0</v>
      </c>
      <c r="BO399" s="177" t="str">
        <f>IF(SUM(ET_Risk_SC_Summation[[#This Row],[132kV Circuit Breaker]:[400kV OHL Tower]])=0, "n/a", INDEX(ET_Risk_SC_Summation[#Headers],1,MATCH(MAX(ET_Risk_SC_Summation[[#This Row],[132kV Circuit Breaker]:[400kV OHL Tower]]),ET_Risk_SC_Summation[[#This Row],[132kV Circuit Breaker]:[400kV OHL Tower]],0)))</f>
        <v>n/a</v>
      </c>
      <c r="BP399" s="177" t="str">
        <f>IFERROR(INDEX('N0.7_Lookup_References'!$G$77:$G$98,MATCH(ET_Risk_SC_Summation[[#This Row],[Mxx Category]],'N0.7_Lookup_References'!$F$77:$F$98,0)),"")</f>
        <v/>
      </c>
    </row>
    <row r="400" spans="1:68" ht="67.5">
      <c r="A400" s="160" t="str">
        <f>IFERROR(INDEX(N1.2_Intervention_Types[NARM Asset Category],MATCH('N1.3_Project_Listing'!$C400,N1.2_Intervention_Types[Intervention Type ID],0),1),"")</f>
        <v>Services</v>
      </c>
      <c r="B400" s="160" t="str">
        <f>IF($D$2="GD",IFERROR(INDEX(N1.2_Intervention_Types[C&amp;V Asset Category (GD)],MATCH('N1.3_Project_Listing'!$C400,N1.2_Intervention_Types[Intervention Type ID],0),1),""),IFERROR(INDEX(N1.2_Intervention_Types[NARM Asset Category],MATCH('N1.3_Project_Listing'!$C400,N1.2_Intervention_Types[Intervention Type ID],0),1),""))</f>
        <v>Services</v>
      </c>
      <c r="C400" s="67">
        <f>IFERROR(INDEX(N1.2_Intervention_Types[Intervention Type ID],MATCH('N1.3_Project_Listing'!$I400,N1.2_Intervention_Types[Intervention Type],0),1),"")</f>
        <v>5</v>
      </c>
      <c r="D400" s="160" t="str">
        <f>IFERROR(INDEX(N1.2_Intervention_Types[Intervention Category],MATCH('N1.3_Project_Listing'!$C400,N1.2_Intervention_Types[Intervention Type ID],0),1),"")</f>
        <v>Replacement</v>
      </c>
      <c r="E400" s="210" t="s">
        <v>860</v>
      </c>
      <c r="F400" s="236" t="s">
        <v>861</v>
      </c>
      <c r="G400" s="236" t="s">
        <v>206</v>
      </c>
      <c r="H400" s="236" t="s">
        <v>300</v>
      </c>
      <c r="I400" s="151" t="s">
        <v>830</v>
      </c>
      <c r="J400" s="139">
        <v>2031</v>
      </c>
      <c r="K400" s="312">
        <v>77.890572930000005</v>
      </c>
      <c r="L400" s="312">
        <v>77.890572930000005</v>
      </c>
      <c r="M400" s="312">
        <v>0</v>
      </c>
      <c r="N400" s="343">
        <v>1.8111878980965068E-2</v>
      </c>
      <c r="O400" s="343">
        <v>1.6569052096494983E-2</v>
      </c>
      <c r="P400" s="365">
        <v>30.632638789891963</v>
      </c>
      <c r="Q400" s="63">
        <f t="shared" ref="Q400:Q463" si="39">N400-O400</f>
        <v>1.5428268844700846E-3</v>
      </c>
      <c r="R400" s="368">
        <f>IF('N1.3_Project_Listing'!$D400="Replacement",SUM('N1.3_Project_Listing'!$K400:$L400)/2,'N1.3_Project_Listing'!$M400)</f>
        <v>77.890572930000005</v>
      </c>
      <c r="S400" s="67" t="str">
        <f>IFERROR(INDEX('N0.7_Lookup_References'!$C$13:$C$72,MATCH($A400,'N0.7_Lookup_References'!$B$13:$B$72,0)),"")</f>
        <v>Number of</v>
      </c>
      <c r="T400" s="338" t="str">
        <f t="shared" si="35"/>
        <v/>
      </c>
      <c r="V400" s="393">
        <v>0</v>
      </c>
      <c r="W400" s="393">
        <v>0</v>
      </c>
      <c r="X400" s="393">
        <v>0</v>
      </c>
      <c r="Y400" s="393">
        <v>0</v>
      </c>
      <c r="Z400" s="393">
        <v>0</v>
      </c>
      <c r="AA400" s="393">
        <v>0</v>
      </c>
      <c r="AB400" s="393">
        <v>0</v>
      </c>
      <c r="AC400" s="393">
        <v>0</v>
      </c>
      <c r="AD400" s="393">
        <v>0</v>
      </c>
      <c r="AE400" s="393">
        <v>77.890572930000005</v>
      </c>
      <c r="AF400" s="393">
        <v>77.890572930000005</v>
      </c>
      <c r="AG400" s="393">
        <v>0</v>
      </c>
      <c r="AH400" s="393">
        <v>0</v>
      </c>
      <c r="AI400" s="393">
        <v>0</v>
      </c>
      <c r="AJ400" s="393">
        <v>0</v>
      </c>
      <c r="AK400" s="393">
        <v>0</v>
      </c>
      <c r="AL400" s="393">
        <v>0</v>
      </c>
      <c r="AM400" s="393">
        <v>0</v>
      </c>
      <c r="AN400" s="393">
        <v>0</v>
      </c>
      <c r="AO400" s="393">
        <v>0</v>
      </c>
      <c r="AP400" s="63">
        <f t="shared" si="36"/>
        <v>77.890572930000005</v>
      </c>
      <c r="AQ400" s="63">
        <f t="shared" si="37"/>
        <v>77.890572930000005</v>
      </c>
      <c r="AR400" s="63">
        <f t="shared" si="38"/>
        <v>0</v>
      </c>
      <c r="AT400" s="176" cm="1">
        <f t="array" ref="AT400">SUMIFS('N1.3_Project_Listing'!$P$16:$P$829, 'N1.3_Project_Listing'!$E$16:$E$829,'N1.3_Project_Listing'!$E400, 'N1.3_Project_Listing'!$A$16:$A$829,ET_Risk_SC_Summation[[#Headers],[132kV Circuit Breaker]])</f>
        <v>0</v>
      </c>
      <c r="AU400" s="176" cm="1">
        <f t="array" ref="AU400">SUMIFS('N1.3_Project_Listing'!$P$16:$P$829, 'N1.3_Project_Listing'!$E$16:$E$829,'N1.3_Project_Listing'!$E400, 'N1.3_Project_Listing'!$A$16:$A$829,ET_Risk_SC_Summation[[#Headers],[132kV Transformer]])</f>
        <v>0</v>
      </c>
      <c r="AV400" s="176" cm="1">
        <f t="array" ref="AV400">SUMIFS('N1.3_Project_Listing'!$P$16:$P$829, 'N1.3_Project_Listing'!$E$16:$E$829,'N1.3_Project_Listing'!$E400, 'N1.3_Project_Listing'!$A$16:$A$829,ET_Risk_SC_Summation[[#Headers],[132kV Reactor]])</f>
        <v>0</v>
      </c>
      <c r="AW400" s="176" cm="1">
        <f t="array" ref="AW400">SUMIFS('N1.3_Project_Listing'!$P$16:$P$829, 'N1.3_Project_Listing'!$E$16:$E$829,'N1.3_Project_Listing'!$E400, 'N1.3_Project_Listing'!$A$16:$A$829,ET_Risk_SC_Summation[[#Headers],[132kV Underground Cable]])</f>
        <v>0</v>
      </c>
      <c r="AX400" s="176" cm="1">
        <f t="array" ref="AX400">SUMIFS('N1.3_Project_Listing'!$P$16:$P$829, 'N1.3_Project_Listing'!$E$16:$E$829,'N1.3_Project_Listing'!$E400, 'N1.3_Project_Listing'!$A$16:$A$829,ET_Risk_SC_Summation[[#Headers],[132kV OHL Conductor]])</f>
        <v>0</v>
      </c>
      <c r="AY400" s="176" cm="1">
        <f t="array" ref="AY400">SUMIFS('N1.3_Project_Listing'!$P$16:$P$829, 'N1.3_Project_Listing'!$E$16:$E$829,'N1.3_Project_Listing'!$E400, 'N1.3_Project_Listing'!$A$16:$A$829,ET_Risk_SC_Summation[[#Headers],[132kV OHL Fittings]])</f>
        <v>0</v>
      </c>
      <c r="AZ400" s="176" cm="1">
        <f t="array" ref="AZ400">SUMIFS('N1.3_Project_Listing'!$P$16:$P$829, 'N1.3_Project_Listing'!$E$16:$E$829,'N1.3_Project_Listing'!$E400, 'N1.3_Project_Listing'!$A$16:$A$829,ET_Risk_SC_Summation[[#Headers],[132kV OHL Tower]])</f>
        <v>0</v>
      </c>
      <c r="BA400" s="176" cm="1">
        <f t="array" ref="BA400">SUMIFS('N1.3_Project_Listing'!$P$16:$P$829, 'N1.3_Project_Listing'!$E$16:$E$829,'N1.3_Project_Listing'!$E400, 'N1.3_Project_Listing'!$A$16:$A$829,ET_Risk_SC_Summation[[#Headers],[275kV Circuit Breaker]])</f>
        <v>0</v>
      </c>
      <c r="BB400" s="176" cm="1">
        <f t="array" ref="BB400">SUMIFS('N1.3_Project_Listing'!$P$16:$P$829, 'N1.3_Project_Listing'!$E$16:$E$829,'N1.3_Project_Listing'!$E400, 'N1.3_Project_Listing'!$A$16:$A$829,ET_Risk_SC_Summation[[#Headers],[275kV Transformer]])</f>
        <v>0</v>
      </c>
      <c r="BC400" s="176" cm="1">
        <f t="array" ref="BC400">SUMIFS('N1.3_Project_Listing'!$P$16:$P$829, 'N1.3_Project_Listing'!$E$16:$E$829,'N1.3_Project_Listing'!$E400, 'N1.3_Project_Listing'!$A$16:$A$829,ET_Risk_SC_Summation[[#Headers],[275kV Reactor]])</f>
        <v>0</v>
      </c>
      <c r="BD400" s="176" cm="1">
        <f t="array" ref="BD400">SUMIFS('N1.3_Project_Listing'!$P$16:$P$829, 'N1.3_Project_Listing'!$E$16:$E$829,'N1.3_Project_Listing'!$E400, 'N1.3_Project_Listing'!$A$16:$A$829,ET_Risk_SC_Summation[[#Headers],[275kV Underground Cable]])</f>
        <v>0</v>
      </c>
      <c r="BE400" s="176" cm="1">
        <f t="array" ref="BE400">SUMIFS('N1.3_Project_Listing'!$P$16:$P$829, 'N1.3_Project_Listing'!$E$16:$E$829,'N1.3_Project_Listing'!$E400, 'N1.3_Project_Listing'!$A$16:$A$829,ET_Risk_SC_Summation[[#Headers],[275kV OHL Conductor]])</f>
        <v>0</v>
      </c>
      <c r="BF400" s="176" cm="1">
        <f t="array" ref="BF400">SUMIFS('N1.3_Project_Listing'!$P$16:$P$829, 'N1.3_Project_Listing'!$E$16:$E$829,'N1.3_Project_Listing'!$E400, 'N1.3_Project_Listing'!$A$16:$A$829,ET_Risk_SC_Summation[[#Headers],[275kV OHL Fittings]])</f>
        <v>0</v>
      </c>
      <c r="BG400" s="176" cm="1">
        <f t="array" ref="BG400">SUMIFS('N1.3_Project_Listing'!$P$16:$P$829, 'N1.3_Project_Listing'!$E$16:$E$829,'N1.3_Project_Listing'!$E400, 'N1.3_Project_Listing'!$A$16:$A$829,ET_Risk_SC_Summation[[#Headers],[275kV OHL Tower]])</f>
        <v>0</v>
      </c>
      <c r="BH400" s="176" cm="1">
        <f t="array" ref="BH400">SUMIFS('N1.3_Project_Listing'!$P$16:$P$829, 'N1.3_Project_Listing'!$E$16:$E$829,'N1.3_Project_Listing'!$E400, 'N1.3_Project_Listing'!$A$16:$A$829,ET_Risk_SC_Summation[[#Headers],[400kV Circuit Breaker]])</f>
        <v>0</v>
      </c>
      <c r="BI400" s="176" cm="1">
        <f t="array" ref="BI400">SUMIFS('N1.3_Project_Listing'!$P$16:$P$829, 'N1.3_Project_Listing'!$E$16:$E$829,'N1.3_Project_Listing'!$E400, 'N1.3_Project_Listing'!$A$16:$A$829,ET_Risk_SC_Summation[[#Headers],[400kV Transformer]])</f>
        <v>0</v>
      </c>
      <c r="BJ400" s="176" cm="1">
        <f t="array" ref="BJ400">SUMIFS('N1.3_Project_Listing'!$P$16:$P$829, 'N1.3_Project_Listing'!$E$16:$E$829,'N1.3_Project_Listing'!$E400, 'N1.3_Project_Listing'!$A$16:$A$829,ET_Risk_SC_Summation[[#Headers],[400kV Reactor]])</f>
        <v>0</v>
      </c>
      <c r="BK400" s="176" cm="1">
        <f t="array" ref="BK400">SUMIFS('N1.3_Project_Listing'!$P$16:$P$829, 'N1.3_Project_Listing'!$E$16:$E$829,'N1.3_Project_Listing'!$E400, 'N1.3_Project_Listing'!$A$16:$A$829,ET_Risk_SC_Summation[[#Headers],[400kV Underground Cable]])</f>
        <v>0</v>
      </c>
      <c r="BL400" s="176" cm="1">
        <f t="array" ref="BL400">SUMIFS('N1.3_Project_Listing'!$P$16:$P$829, 'N1.3_Project_Listing'!$E$16:$E$829,'N1.3_Project_Listing'!$E400, 'N1.3_Project_Listing'!$A$16:$A$829,ET_Risk_SC_Summation[[#Headers],[400kV OHL Conductor]])</f>
        <v>0</v>
      </c>
      <c r="BM400" s="176" cm="1">
        <f t="array" ref="BM400">SUMIFS('N1.3_Project_Listing'!$P$16:$P$829, 'N1.3_Project_Listing'!$E$16:$E$829,'N1.3_Project_Listing'!$E400, 'N1.3_Project_Listing'!$A$16:$A$829,ET_Risk_SC_Summation[[#Headers],[400kV OHL Fittings]])</f>
        <v>0</v>
      </c>
      <c r="BN400" s="176" cm="1">
        <f t="array" ref="BN400">SUMIFS('N1.3_Project_Listing'!$P$16:$P$829, 'N1.3_Project_Listing'!$E$16:$E$829,'N1.3_Project_Listing'!$E400, 'N1.3_Project_Listing'!$A$16:$A$829,ET_Risk_SC_Summation[[#Headers],[400kV OHL Tower]])</f>
        <v>0</v>
      </c>
      <c r="BO400" s="177" t="str">
        <f>IF(SUM(ET_Risk_SC_Summation[[#This Row],[132kV Circuit Breaker]:[400kV OHL Tower]])=0, "n/a", INDEX(ET_Risk_SC_Summation[#Headers],1,MATCH(MAX(ET_Risk_SC_Summation[[#This Row],[132kV Circuit Breaker]:[400kV OHL Tower]]),ET_Risk_SC_Summation[[#This Row],[132kV Circuit Breaker]:[400kV OHL Tower]],0)))</f>
        <v>n/a</v>
      </c>
      <c r="BP400" s="177" t="str">
        <f>IFERROR(INDEX('N0.7_Lookup_References'!$G$77:$G$98,MATCH(ET_Risk_SC_Summation[[#This Row],[Mxx Category]],'N0.7_Lookup_References'!$F$77:$F$98,0)),"")</f>
        <v/>
      </c>
    </row>
    <row r="401" spans="1:68" ht="67.5">
      <c r="A401" s="160" t="str">
        <f>IFERROR(INDEX(N1.2_Intervention_Types[NARM Asset Category],MATCH('N1.3_Project_Listing'!$C401,N1.2_Intervention_Types[Intervention Type ID],0),1),"")</f>
        <v>Services</v>
      </c>
      <c r="B401" s="160" t="str">
        <f>IF($D$2="GD",IFERROR(INDEX(N1.2_Intervention_Types[C&amp;V Asset Category (GD)],MATCH('N1.3_Project_Listing'!$C401,N1.2_Intervention_Types[Intervention Type ID],0),1),""),IFERROR(INDEX(N1.2_Intervention_Types[NARM Asset Category],MATCH('N1.3_Project_Listing'!$C401,N1.2_Intervention_Types[Intervention Type ID],0),1),""))</f>
        <v>Services</v>
      </c>
      <c r="C401" s="67">
        <f>IFERROR(INDEX(N1.2_Intervention_Types[Intervention Type ID],MATCH('N1.3_Project_Listing'!$I401,N1.2_Intervention_Types[Intervention Type],0),1),"")</f>
        <v>5</v>
      </c>
      <c r="D401" s="160" t="str">
        <f>IFERROR(INDEX(N1.2_Intervention_Types[Intervention Category],MATCH('N1.3_Project_Listing'!$C401,N1.2_Intervention_Types[Intervention Type ID],0),1),"")</f>
        <v>Replacement</v>
      </c>
      <c r="E401" s="210" t="s">
        <v>862</v>
      </c>
      <c r="F401" s="236" t="s">
        <v>863</v>
      </c>
      <c r="G401" s="236" t="s">
        <v>206</v>
      </c>
      <c r="H401" s="236" t="s">
        <v>300</v>
      </c>
      <c r="I401" s="151" t="s">
        <v>830</v>
      </c>
      <c r="J401" s="139">
        <v>2027</v>
      </c>
      <c r="K401" s="312">
        <v>2.4285714289999998</v>
      </c>
      <c r="L401" s="312">
        <v>2.4285714289999998</v>
      </c>
      <c r="M401" s="312">
        <v>0</v>
      </c>
      <c r="N401" s="343">
        <v>5.6471521731143851E-4</v>
      </c>
      <c r="O401" s="343">
        <v>5.1661099685738638E-4</v>
      </c>
      <c r="P401" s="365">
        <v>7.1846907561437662E-2</v>
      </c>
      <c r="Q401" s="63">
        <f t="shared" si="39"/>
        <v>4.8104220454052134E-5</v>
      </c>
      <c r="R401" s="368">
        <f>IF('N1.3_Project_Listing'!$D401="Replacement",SUM('N1.3_Project_Listing'!$K401:$L401)/2,'N1.3_Project_Listing'!$M401)</f>
        <v>2.4285714289999998</v>
      </c>
      <c r="S401" s="67" t="str">
        <f>IFERROR(INDEX('N0.7_Lookup_References'!$C$13:$C$72,MATCH($A401,'N0.7_Lookup_References'!$B$13:$B$72,0)),"")</f>
        <v>Number of</v>
      </c>
      <c r="T401" s="338" t="str">
        <f t="shared" ref="T401:T464" si="40">IF(D401="Replacement",IF(K401-L401&lt;0.1, "","Difference"), "")</f>
        <v/>
      </c>
      <c r="V401" s="393">
        <v>0</v>
      </c>
      <c r="W401" s="393">
        <v>0</v>
      </c>
      <c r="X401" s="393">
        <v>0</v>
      </c>
      <c r="Y401" s="393">
        <v>0</v>
      </c>
      <c r="Z401" s="393">
        <v>0</v>
      </c>
      <c r="AA401" s="393">
        <v>0</v>
      </c>
      <c r="AB401" s="393">
        <v>0</v>
      </c>
      <c r="AC401" s="393">
        <v>0</v>
      </c>
      <c r="AD401" s="393">
        <v>0</v>
      </c>
      <c r="AE401" s="393">
        <v>2.4285714289999998</v>
      </c>
      <c r="AF401" s="393">
        <v>2.4285714289999998</v>
      </c>
      <c r="AG401" s="393">
        <v>0</v>
      </c>
      <c r="AH401" s="393">
        <v>0</v>
      </c>
      <c r="AI401" s="393">
        <v>0</v>
      </c>
      <c r="AJ401" s="393">
        <v>0</v>
      </c>
      <c r="AK401" s="393">
        <v>0</v>
      </c>
      <c r="AL401" s="393">
        <v>0</v>
      </c>
      <c r="AM401" s="393">
        <v>0</v>
      </c>
      <c r="AN401" s="393">
        <v>0</v>
      </c>
      <c r="AO401" s="393">
        <v>0</v>
      </c>
      <c r="AP401" s="63">
        <f t="shared" si="36"/>
        <v>2.4285714289999998</v>
      </c>
      <c r="AQ401" s="63">
        <f t="shared" si="37"/>
        <v>2.4285714289999998</v>
      </c>
      <c r="AR401" s="63">
        <f t="shared" si="38"/>
        <v>0</v>
      </c>
      <c r="AT401" s="176" cm="1">
        <f t="array" ref="AT401">SUMIFS('N1.3_Project_Listing'!$P$16:$P$829, 'N1.3_Project_Listing'!$E$16:$E$829,'N1.3_Project_Listing'!$E401, 'N1.3_Project_Listing'!$A$16:$A$829,ET_Risk_SC_Summation[[#Headers],[132kV Circuit Breaker]])</f>
        <v>0</v>
      </c>
      <c r="AU401" s="176" cm="1">
        <f t="array" ref="AU401">SUMIFS('N1.3_Project_Listing'!$P$16:$P$829, 'N1.3_Project_Listing'!$E$16:$E$829,'N1.3_Project_Listing'!$E401, 'N1.3_Project_Listing'!$A$16:$A$829,ET_Risk_SC_Summation[[#Headers],[132kV Transformer]])</f>
        <v>0</v>
      </c>
      <c r="AV401" s="176" cm="1">
        <f t="array" ref="AV401">SUMIFS('N1.3_Project_Listing'!$P$16:$P$829, 'N1.3_Project_Listing'!$E$16:$E$829,'N1.3_Project_Listing'!$E401, 'N1.3_Project_Listing'!$A$16:$A$829,ET_Risk_SC_Summation[[#Headers],[132kV Reactor]])</f>
        <v>0</v>
      </c>
      <c r="AW401" s="176" cm="1">
        <f t="array" ref="AW401">SUMIFS('N1.3_Project_Listing'!$P$16:$P$829, 'N1.3_Project_Listing'!$E$16:$E$829,'N1.3_Project_Listing'!$E401, 'N1.3_Project_Listing'!$A$16:$A$829,ET_Risk_SC_Summation[[#Headers],[132kV Underground Cable]])</f>
        <v>0</v>
      </c>
      <c r="AX401" s="176" cm="1">
        <f t="array" ref="AX401">SUMIFS('N1.3_Project_Listing'!$P$16:$P$829, 'N1.3_Project_Listing'!$E$16:$E$829,'N1.3_Project_Listing'!$E401, 'N1.3_Project_Listing'!$A$16:$A$829,ET_Risk_SC_Summation[[#Headers],[132kV OHL Conductor]])</f>
        <v>0</v>
      </c>
      <c r="AY401" s="176" cm="1">
        <f t="array" ref="AY401">SUMIFS('N1.3_Project_Listing'!$P$16:$P$829, 'N1.3_Project_Listing'!$E$16:$E$829,'N1.3_Project_Listing'!$E401, 'N1.3_Project_Listing'!$A$16:$A$829,ET_Risk_SC_Summation[[#Headers],[132kV OHL Fittings]])</f>
        <v>0</v>
      </c>
      <c r="AZ401" s="176" cm="1">
        <f t="array" ref="AZ401">SUMIFS('N1.3_Project_Listing'!$P$16:$P$829, 'N1.3_Project_Listing'!$E$16:$E$829,'N1.3_Project_Listing'!$E401, 'N1.3_Project_Listing'!$A$16:$A$829,ET_Risk_SC_Summation[[#Headers],[132kV OHL Tower]])</f>
        <v>0</v>
      </c>
      <c r="BA401" s="176" cm="1">
        <f t="array" ref="BA401">SUMIFS('N1.3_Project_Listing'!$P$16:$P$829, 'N1.3_Project_Listing'!$E$16:$E$829,'N1.3_Project_Listing'!$E401, 'N1.3_Project_Listing'!$A$16:$A$829,ET_Risk_SC_Summation[[#Headers],[275kV Circuit Breaker]])</f>
        <v>0</v>
      </c>
      <c r="BB401" s="176" cm="1">
        <f t="array" ref="BB401">SUMIFS('N1.3_Project_Listing'!$P$16:$P$829, 'N1.3_Project_Listing'!$E$16:$E$829,'N1.3_Project_Listing'!$E401, 'N1.3_Project_Listing'!$A$16:$A$829,ET_Risk_SC_Summation[[#Headers],[275kV Transformer]])</f>
        <v>0</v>
      </c>
      <c r="BC401" s="176" cm="1">
        <f t="array" ref="BC401">SUMIFS('N1.3_Project_Listing'!$P$16:$P$829, 'N1.3_Project_Listing'!$E$16:$E$829,'N1.3_Project_Listing'!$E401, 'N1.3_Project_Listing'!$A$16:$A$829,ET_Risk_SC_Summation[[#Headers],[275kV Reactor]])</f>
        <v>0</v>
      </c>
      <c r="BD401" s="176" cm="1">
        <f t="array" ref="BD401">SUMIFS('N1.3_Project_Listing'!$P$16:$P$829, 'N1.3_Project_Listing'!$E$16:$E$829,'N1.3_Project_Listing'!$E401, 'N1.3_Project_Listing'!$A$16:$A$829,ET_Risk_SC_Summation[[#Headers],[275kV Underground Cable]])</f>
        <v>0</v>
      </c>
      <c r="BE401" s="176" cm="1">
        <f t="array" ref="BE401">SUMIFS('N1.3_Project_Listing'!$P$16:$P$829, 'N1.3_Project_Listing'!$E$16:$E$829,'N1.3_Project_Listing'!$E401, 'N1.3_Project_Listing'!$A$16:$A$829,ET_Risk_SC_Summation[[#Headers],[275kV OHL Conductor]])</f>
        <v>0</v>
      </c>
      <c r="BF401" s="176" cm="1">
        <f t="array" ref="BF401">SUMIFS('N1.3_Project_Listing'!$P$16:$P$829, 'N1.3_Project_Listing'!$E$16:$E$829,'N1.3_Project_Listing'!$E401, 'N1.3_Project_Listing'!$A$16:$A$829,ET_Risk_SC_Summation[[#Headers],[275kV OHL Fittings]])</f>
        <v>0</v>
      </c>
      <c r="BG401" s="176" cm="1">
        <f t="array" ref="BG401">SUMIFS('N1.3_Project_Listing'!$P$16:$P$829, 'N1.3_Project_Listing'!$E$16:$E$829,'N1.3_Project_Listing'!$E401, 'N1.3_Project_Listing'!$A$16:$A$829,ET_Risk_SC_Summation[[#Headers],[275kV OHL Tower]])</f>
        <v>0</v>
      </c>
      <c r="BH401" s="176" cm="1">
        <f t="array" ref="BH401">SUMIFS('N1.3_Project_Listing'!$P$16:$P$829, 'N1.3_Project_Listing'!$E$16:$E$829,'N1.3_Project_Listing'!$E401, 'N1.3_Project_Listing'!$A$16:$A$829,ET_Risk_SC_Summation[[#Headers],[400kV Circuit Breaker]])</f>
        <v>0</v>
      </c>
      <c r="BI401" s="176" cm="1">
        <f t="array" ref="BI401">SUMIFS('N1.3_Project_Listing'!$P$16:$P$829, 'N1.3_Project_Listing'!$E$16:$E$829,'N1.3_Project_Listing'!$E401, 'N1.3_Project_Listing'!$A$16:$A$829,ET_Risk_SC_Summation[[#Headers],[400kV Transformer]])</f>
        <v>0</v>
      </c>
      <c r="BJ401" s="176" cm="1">
        <f t="array" ref="BJ401">SUMIFS('N1.3_Project_Listing'!$P$16:$P$829, 'N1.3_Project_Listing'!$E$16:$E$829,'N1.3_Project_Listing'!$E401, 'N1.3_Project_Listing'!$A$16:$A$829,ET_Risk_SC_Summation[[#Headers],[400kV Reactor]])</f>
        <v>0</v>
      </c>
      <c r="BK401" s="176" cm="1">
        <f t="array" ref="BK401">SUMIFS('N1.3_Project_Listing'!$P$16:$P$829, 'N1.3_Project_Listing'!$E$16:$E$829,'N1.3_Project_Listing'!$E401, 'N1.3_Project_Listing'!$A$16:$A$829,ET_Risk_SC_Summation[[#Headers],[400kV Underground Cable]])</f>
        <v>0</v>
      </c>
      <c r="BL401" s="176" cm="1">
        <f t="array" ref="BL401">SUMIFS('N1.3_Project_Listing'!$P$16:$P$829, 'N1.3_Project_Listing'!$E$16:$E$829,'N1.3_Project_Listing'!$E401, 'N1.3_Project_Listing'!$A$16:$A$829,ET_Risk_SC_Summation[[#Headers],[400kV OHL Conductor]])</f>
        <v>0</v>
      </c>
      <c r="BM401" s="176" cm="1">
        <f t="array" ref="BM401">SUMIFS('N1.3_Project_Listing'!$P$16:$P$829, 'N1.3_Project_Listing'!$E$16:$E$829,'N1.3_Project_Listing'!$E401, 'N1.3_Project_Listing'!$A$16:$A$829,ET_Risk_SC_Summation[[#Headers],[400kV OHL Fittings]])</f>
        <v>0</v>
      </c>
      <c r="BN401" s="176" cm="1">
        <f t="array" ref="BN401">SUMIFS('N1.3_Project_Listing'!$P$16:$P$829, 'N1.3_Project_Listing'!$E$16:$E$829,'N1.3_Project_Listing'!$E401, 'N1.3_Project_Listing'!$A$16:$A$829,ET_Risk_SC_Summation[[#Headers],[400kV OHL Tower]])</f>
        <v>0</v>
      </c>
      <c r="BO401" s="177" t="str">
        <f>IF(SUM(ET_Risk_SC_Summation[[#This Row],[132kV Circuit Breaker]:[400kV OHL Tower]])=0, "n/a", INDEX(ET_Risk_SC_Summation[#Headers],1,MATCH(MAX(ET_Risk_SC_Summation[[#This Row],[132kV Circuit Breaker]:[400kV OHL Tower]]),ET_Risk_SC_Summation[[#This Row],[132kV Circuit Breaker]:[400kV OHL Tower]],0)))</f>
        <v>n/a</v>
      </c>
      <c r="BP401" s="177" t="str">
        <f>IFERROR(INDEX('N0.7_Lookup_References'!$G$77:$G$98,MATCH(ET_Risk_SC_Summation[[#This Row],[Mxx Category]],'N0.7_Lookup_References'!$F$77:$F$98,0)),"")</f>
        <v/>
      </c>
    </row>
    <row r="402" spans="1:68" ht="67.5">
      <c r="A402" s="160" t="str">
        <f>IFERROR(INDEX(N1.2_Intervention_Types[NARM Asset Category],MATCH('N1.3_Project_Listing'!$C402,N1.2_Intervention_Types[Intervention Type ID],0),1),"")</f>
        <v>Services</v>
      </c>
      <c r="B402" s="160" t="str">
        <f>IF($D$2="GD",IFERROR(INDEX(N1.2_Intervention_Types[C&amp;V Asset Category (GD)],MATCH('N1.3_Project_Listing'!$C402,N1.2_Intervention_Types[Intervention Type ID],0),1),""),IFERROR(INDEX(N1.2_Intervention_Types[NARM Asset Category],MATCH('N1.3_Project_Listing'!$C402,N1.2_Intervention_Types[Intervention Type ID],0),1),""))</f>
        <v>Services</v>
      </c>
      <c r="C402" s="67">
        <f>IFERROR(INDEX(N1.2_Intervention_Types[Intervention Type ID],MATCH('N1.3_Project_Listing'!$I402,N1.2_Intervention_Types[Intervention Type],0),1),"")</f>
        <v>5</v>
      </c>
      <c r="D402" s="160" t="str">
        <f>IFERROR(INDEX(N1.2_Intervention_Types[Intervention Category],MATCH('N1.3_Project_Listing'!$C402,N1.2_Intervention_Types[Intervention Type ID],0),1),"")</f>
        <v>Replacement</v>
      </c>
      <c r="E402" s="210" t="s">
        <v>862</v>
      </c>
      <c r="F402" s="236" t="s">
        <v>863</v>
      </c>
      <c r="G402" s="236" t="s">
        <v>206</v>
      </c>
      <c r="H402" s="236" t="s">
        <v>300</v>
      </c>
      <c r="I402" s="151" t="s">
        <v>830</v>
      </c>
      <c r="J402" s="139">
        <v>2028</v>
      </c>
      <c r="K402" s="312">
        <v>2.4285714289999998</v>
      </c>
      <c r="L402" s="312">
        <v>2.4285714289999998</v>
      </c>
      <c r="M402" s="312">
        <v>0</v>
      </c>
      <c r="N402" s="343">
        <v>5.6471521731143851E-4</v>
      </c>
      <c r="O402" s="343">
        <v>5.1661099685738638E-4</v>
      </c>
      <c r="P402" s="365">
        <v>7.1846907561437662E-2</v>
      </c>
      <c r="Q402" s="63">
        <f t="shared" si="39"/>
        <v>4.8104220454052134E-5</v>
      </c>
      <c r="R402" s="368">
        <f>IF('N1.3_Project_Listing'!$D402="Replacement",SUM('N1.3_Project_Listing'!$K402:$L402)/2,'N1.3_Project_Listing'!$M402)</f>
        <v>2.4285714289999998</v>
      </c>
      <c r="S402" s="67" t="str">
        <f>IFERROR(INDEX('N0.7_Lookup_References'!$C$13:$C$72,MATCH($A402,'N0.7_Lookup_References'!$B$13:$B$72,0)),"")</f>
        <v>Number of</v>
      </c>
      <c r="T402" s="338" t="str">
        <f t="shared" si="40"/>
        <v/>
      </c>
      <c r="V402" s="393">
        <v>0</v>
      </c>
      <c r="W402" s="393">
        <v>0</v>
      </c>
      <c r="X402" s="393">
        <v>0</v>
      </c>
      <c r="Y402" s="393">
        <v>0</v>
      </c>
      <c r="Z402" s="393">
        <v>0</v>
      </c>
      <c r="AA402" s="393">
        <v>0</v>
      </c>
      <c r="AB402" s="393">
        <v>0</v>
      </c>
      <c r="AC402" s="393">
        <v>0</v>
      </c>
      <c r="AD402" s="393">
        <v>0</v>
      </c>
      <c r="AE402" s="393">
        <v>2.4285714289999998</v>
      </c>
      <c r="AF402" s="393">
        <v>2.4285714289999998</v>
      </c>
      <c r="AG402" s="393">
        <v>0</v>
      </c>
      <c r="AH402" s="393">
        <v>0</v>
      </c>
      <c r="AI402" s="393">
        <v>0</v>
      </c>
      <c r="AJ402" s="393">
        <v>0</v>
      </c>
      <c r="AK402" s="393">
        <v>0</v>
      </c>
      <c r="AL402" s="393">
        <v>0</v>
      </c>
      <c r="AM402" s="393">
        <v>0</v>
      </c>
      <c r="AN402" s="393">
        <v>0</v>
      </c>
      <c r="AO402" s="393">
        <v>0</v>
      </c>
      <c r="AP402" s="63">
        <f t="shared" si="36"/>
        <v>2.4285714289999998</v>
      </c>
      <c r="AQ402" s="63">
        <f t="shared" si="37"/>
        <v>2.4285714289999998</v>
      </c>
      <c r="AR402" s="63">
        <f t="shared" si="38"/>
        <v>0</v>
      </c>
      <c r="AT402" s="176" cm="1">
        <f t="array" ref="AT402">SUMIFS('N1.3_Project_Listing'!$P$16:$P$829, 'N1.3_Project_Listing'!$E$16:$E$829,'N1.3_Project_Listing'!$E402, 'N1.3_Project_Listing'!$A$16:$A$829,ET_Risk_SC_Summation[[#Headers],[132kV Circuit Breaker]])</f>
        <v>0</v>
      </c>
      <c r="AU402" s="176" cm="1">
        <f t="array" ref="AU402">SUMIFS('N1.3_Project_Listing'!$P$16:$P$829, 'N1.3_Project_Listing'!$E$16:$E$829,'N1.3_Project_Listing'!$E402, 'N1.3_Project_Listing'!$A$16:$A$829,ET_Risk_SC_Summation[[#Headers],[132kV Transformer]])</f>
        <v>0</v>
      </c>
      <c r="AV402" s="176" cm="1">
        <f t="array" ref="AV402">SUMIFS('N1.3_Project_Listing'!$P$16:$P$829, 'N1.3_Project_Listing'!$E$16:$E$829,'N1.3_Project_Listing'!$E402, 'N1.3_Project_Listing'!$A$16:$A$829,ET_Risk_SC_Summation[[#Headers],[132kV Reactor]])</f>
        <v>0</v>
      </c>
      <c r="AW402" s="176" cm="1">
        <f t="array" ref="AW402">SUMIFS('N1.3_Project_Listing'!$P$16:$P$829, 'N1.3_Project_Listing'!$E$16:$E$829,'N1.3_Project_Listing'!$E402, 'N1.3_Project_Listing'!$A$16:$A$829,ET_Risk_SC_Summation[[#Headers],[132kV Underground Cable]])</f>
        <v>0</v>
      </c>
      <c r="AX402" s="176" cm="1">
        <f t="array" ref="AX402">SUMIFS('N1.3_Project_Listing'!$P$16:$P$829, 'N1.3_Project_Listing'!$E$16:$E$829,'N1.3_Project_Listing'!$E402, 'N1.3_Project_Listing'!$A$16:$A$829,ET_Risk_SC_Summation[[#Headers],[132kV OHL Conductor]])</f>
        <v>0</v>
      </c>
      <c r="AY402" s="176" cm="1">
        <f t="array" ref="AY402">SUMIFS('N1.3_Project_Listing'!$P$16:$P$829, 'N1.3_Project_Listing'!$E$16:$E$829,'N1.3_Project_Listing'!$E402, 'N1.3_Project_Listing'!$A$16:$A$829,ET_Risk_SC_Summation[[#Headers],[132kV OHL Fittings]])</f>
        <v>0</v>
      </c>
      <c r="AZ402" s="176" cm="1">
        <f t="array" ref="AZ402">SUMIFS('N1.3_Project_Listing'!$P$16:$P$829, 'N1.3_Project_Listing'!$E$16:$E$829,'N1.3_Project_Listing'!$E402, 'N1.3_Project_Listing'!$A$16:$A$829,ET_Risk_SC_Summation[[#Headers],[132kV OHL Tower]])</f>
        <v>0</v>
      </c>
      <c r="BA402" s="176" cm="1">
        <f t="array" ref="BA402">SUMIFS('N1.3_Project_Listing'!$P$16:$P$829, 'N1.3_Project_Listing'!$E$16:$E$829,'N1.3_Project_Listing'!$E402, 'N1.3_Project_Listing'!$A$16:$A$829,ET_Risk_SC_Summation[[#Headers],[275kV Circuit Breaker]])</f>
        <v>0</v>
      </c>
      <c r="BB402" s="176" cm="1">
        <f t="array" ref="BB402">SUMIFS('N1.3_Project_Listing'!$P$16:$P$829, 'N1.3_Project_Listing'!$E$16:$E$829,'N1.3_Project_Listing'!$E402, 'N1.3_Project_Listing'!$A$16:$A$829,ET_Risk_SC_Summation[[#Headers],[275kV Transformer]])</f>
        <v>0</v>
      </c>
      <c r="BC402" s="176" cm="1">
        <f t="array" ref="BC402">SUMIFS('N1.3_Project_Listing'!$P$16:$P$829, 'N1.3_Project_Listing'!$E$16:$E$829,'N1.3_Project_Listing'!$E402, 'N1.3_Project_Listing'!$A$16:$A$829,ET_Risk_SC_Summation[[#Headers],[275kV Reactor]])</f>
        <v>0</v>
      </c>
      <c r="BD402" s="176" cm="1">
        <f t="array" ref="BD402">SUMIFS('N1.3_Project_Listing'!$P$16:$P$829, 'N1.3_Project_Listing'!$E$16:$E$829,'N1.3_Project_Listing'!$E402, 'N1.3_Project_Listing'!$A$16:$A$829,ET_Risk_SC_Summation[[#Headers],[275kV Underground Cable]])</f>
        <v>0</v>
      </c>
      <c r="BE402" s="176" cm="1">
        <f t="array" ref="BE402">SUMIFS('N1.3_Project_Listing'!$P$16:$P$829, 'N1.3_Project_Listing'!$E$16:$E$829,'N1.3_Project_Listing'!$E402, 'N1.3_Project_Listing'!$A$16:$A$829,ET_Risk_SC_Summation[[#Headers],[275kV OHL Conductor]])</f>
        <v>0</v>
      </c>
      <c r="BF402" s="176" cm="1">
        <f t="array" ref="BF402">SUMIFS('N1.3_Project_Listing'!$P$16:$P$829, 'N1.3_Project_Listing'!$E$16:$E$829,'N1.3_Project_Listing'!$E402, 'N1.3_Project_Listing'!$A$16:$A$829,ET_Risk_SC_Summation[[#Headers],[275kV OHL Fittings]])</f>
        <v>0</v>
      </c>
      <c r="BG402" s="176" cm="1">
        <f t="array" ref="BG402">SUMIFS('N1.3_Project_Listing'!$P$16:$P$829, 'N1.3_Project_Listing'!$E$16:$E$829,'N1.3_Project_Listing'!$E402, 'N1.3_Project_Listing'!$A$16:$A$829,ET_Risk_SC_Summation[[#Headers],[275kV OHL Tower]])</f>
        <v>0</v>
      </c>
      <c r="BH402" s="176" cm="1">
        <f t="array" ref="BH402">SUMIFS('N1.3_Project_Listing'!$P$16:$P$829, 'N1.3_Project_Listing'!$E$16:$E$829,'N1.3_Project_Listing'!$E402, 'N1.3_Project_Listing'!$A$16:$A$829,ET_Risk_SC_Summation[[#Headers],[400kV Circuit Breaker]])</f>
        <v>0</v>
      </c>
      <c r="BI402" s="176" cm="1">
        <f t="array" ref="BI402">SUMIFS('N1.3_Project_Listing'!$P$16:$P$829, 'N1.3_Project_Listing'!$E$16:$E$829,'N1.3_Project_Listing'!$E402, 'N1.3_Project_Listing'!$A$16:$A$829,ET_Risk_SC_Summation[[#Headers],[400kV Transformer]])</f>
        <v>0</v>
      </c>
      <c r="BJ402" s="176" cm="1">
        <f t="array" ref="BJ402">SUMIFS('N1.3_Project_Listing'!$P$16:$P$829, 'N1.3_Project_Listing'!$E$16:$E$829,'N1.3_Project_Listing'!$E402, 'N1.3_Project_Listing'!$A$16:$A$829,ET_Risk_SC_Summation[[#Headers],[400kV Reactor]])</f>
        <v>0</v>
      </c>
      <c r="BK402" s="176" cm="1">
        <f t="array" ref="BK402">SUMIFS('N1.3_Project_Listing'!$P$16:$P$829, 'N1.3_Project_Listing'!$E$16:$E$829,'N1.3_Project_Listing'!$E402, 'N1.3_Project_Listing'!$A$16:$A$829,ET_Risk_SC_Summation[[#Headers],[400kV Underground Cable]])</f>
        <v>0</v>
      </c>
      <c r="BL402" s="176" cm="1">
        <f t="array" ref="BL402">SUMIFS('N1.3_Project_Listing'!$P$16:$P$829, 'N1.3_Project_Listing'!$E$16:$E$829,'N1.3_Project_Listing'!$E402, 'N1.3_Project_Listing'!$A$16:$A$829,ET_Risk_SC_Summation[[#Headers],[400kV OHL Conductor]])</f>
        <v>0</v>
      </c>
      <c r="BM402" s="176" cm="1">
        <f t="array" ref="BM402">SUMIFS('N1.3_Project_Listing'!$P$16:$P$829, 'N1.3_Project_Listing'!$E$16:$E$829,'N1.3_Project_Listing'!$E402, 'N1.3_Project_Listing'!$A$16:$A$829,ET_Risk_SC_Summation[[#Headers],[400kV OHL Fittings]])</f>
        <v>0</v>
      </c>
      <c r="BN402" s="176" cm="1">
        <f t="array" ref="BN402">SUMIFS('N1.3_Project_Listing'!$P$16:$P$829, 'N1.3_Project_Listing'!$E$16:$E$829,'N1.3_Project_Listing'!$E402, 'N1.3_Project_Listing'!$A$16:$A$829,ET_Risk_SC_Summation[[#Headers],[400kV OHL Tower]])</f>
        <v>0</v>
      </c>
      <c r="BO402" s="177" t="str">
        <f>IF(SUM(ET_Risk_SC_Summation[[#This Row],[132kV Circuit Breaker]:[400kV OHL Tower]])=0, "n/a", INDEX(ET_Risk_SC_Summation[#Headers],1,MATCH(MAX(ET_Risk_SC_Summation[[#This Row],[132kV Circuit Breaker]:[400kV OHL Tower]]),ET_Risk_SC_Summation[[#This Row],[132kV Circuit Breaker]:[400kV OHL Tower]],0)))</f>
        <v>n/a</v>
      </c>
      <c r="BP402" s="177" t="str">
        <f>IFERROR(INDEX('N0.7_Lookup_References'!$G$77:$G$98,MATCH(ET_Risk_SC_Summation[[#This Row],[Mxx Category]],'N0.7_Lookup_References'!$F$77:$F$98,0)),"")</f>
        <v/>
      </c>
    </row>
    <row r="403" spans="1:68" ht="67.5">
      <c r="A403" s="160" t="str">
        <f>IFERROR(INDEX(N1.2_Intervention_Types[NARM Asset Category],MATCH('N1.3_Project_Listing'!$C403,N1.2_Intervention_Types[Intervention Type ID],0),1),"")</f>
        <v>Services</v>
      </c>
      <c r="B403" s="160" t="str">
        <f>IF($D$2="GD",IFERROR(INDEX(N1.2_Intervention_Types[C&amp;V Asset Category (GD)],MATCH('N1.3_Project_Listing'!$C403,N1.2_Intervention_Types[Intervention Type ID],0),1),""),IFERROR(INDEX(N1.2_Intervention_Types[NARM Asset Category],MATCH('N1.3_Project_Listing'!$C403,N1.2_Intervention_Types[Intervention Type ID],0),1),""))</f>
        <v>Services</v>
      </c>
      <c r="C403" s="67">
        <f>IFERROR(INDEX(N1.2_Intervention_Types[Intervention Type ID],MATCH('N1.3_Project_Listing'!$I403,N1.2_Intervention_Types[Intervention Type],0),1),"")</f>
        <v>5</v>
      </c>
      <c r="D403" s="160" t="str">
        <f>IFERROR(INDEX(N1.2_Intervention_Types[Intervention Category],MATCH('N1.3_Project_Listing'!$C403,N1.2_Intervention_Types[Intervention Type ID],0),1),"")</f>
        <v>Replacement</v>
      </c>
      <c r="E403" s="210" t="s">
        <v>862</v>
      </c>
      <c r="F403" s="236" t="s">
        <v>863</v>
      </c>
      <c r="G403" s="236" t="s">
        <v>206</v>
      </c>
      <c r="H403" s="236" t="s">
        <v>300</v>
      </c>
      <c r="I403" s="151" t="s">
        <v>830</v>
      </c>
      <c r="J403" s="139">
        <v>2029</v>
      </c>
      <c r="K403" s="312">
        <v>2.4285714289999998</v>
      </c>
      <c r="L403" s="312">
        <v>2.4285714289999998</v>
      </c>
      <c r="M403" s="312">
        <v>0</v>
      </c>
      <c r="N403" s="343">
        <v>5.6471521731143851E-4</v>
      </c>
      <c r="O403" s="343">
        <v>5.1661099685738638E-4</v>
      </c>
      <c r="P403" s="365">
        <v>7.1846907561437662E-2</v>
      </c>
      <c r="Q403" s="63">
        <f t="shared" si="39"/>
        <v>4.8104220454052134E-5</v>
      </c>
      <c r="R403" s="368">
        <f>IF('N1.3_Project_Listing'!$D403="Replacement",SUM('N1.3_Project_Listing'!$K403:$L403)/2,'N1.3_Project_Listing'!$M403)</f>
        <v>2.4285714289999998</v>
      </c>
      <c r="S403" s="67" t="str">
        <f>IFERROR(INDEX('N0.7_Lookup_References'!$C$13:$C$72,MATCH($A403,'N0.7_Lookup_References'!$B$13:$B$72,0)),"")</f>
        <v>Number of</v>
      </c>
      <c r="T403" s="338" t="str">
        <f t="shared" si="40"/>
        <v/>
      </c>
      <c r="V403" s="393">
        <v>0</v>
      </c>
      <c r="W403" s="393">
        <v>0</v>
      </c>
      <c r="X403" s="393">
        <v>0</v>
      </c>
      <c r="Y403" s="393">
        <v>0</v>
      </c>
      <c r="Z403" s="393">
        <v>0</v>
      </c>
      <c r="AA403" s="393">
        <v>0</v>
      </c>
      <c r="AB403" s="393">
        <v>0</v>
      </c>
      <c r="AC403" s="393">
        <v>0</v>
      </c>
      <c r="AD403" s="393">
        <v>0</v>
      </c>
      <c r="AE403" s="393">
        <v>2.4285714289999998</v>
      </c>
      <c r="AF403" s="393">
        <v>2.4285714289999998</v>
      </c>
      <c r="AG403" s="393">
        <v>0</v>
      </c>
      <c r="AH403" s="393">
        <v>0</v>
      </c>
      <c r="AI403" s="393">
        <v>0</v>
      </c>
      <c r="AJ403" s="393">
        <v>0</v>
      </c>
      <c r="AK403" s="393">
        <v>0</v>
      </c>
      <c r="AL403" s="393">
        <v>0</v>
      </c>
      <c r="AM403" s="393">
        <v>0</v>
      </c>
      <c r="AN403" s="393">
        <v>0</v>
      </c>
      <c r="AO403" s="393">
        <v>0</v>
      </c>
      <c r="AP403" s="63">
        <f t="shared" si="36"/>
        <v>2.4285714289999998</v>
      </c>
      <c r="AQ403" s="63">
        <f t="shared" si="37"/>
        <v>2.4285714289999998</v>
      </c>
      <c r="AR403" s="63">
        <f t="shared" si="38"/>
        <v>0</v>
      </c>
      <c r="AT403" s="176" cm="1">
        <f t="array" ref="AT403">SUMIFS('N1.3_Project_Listing'!$P$16:$P$829, 'N1.3_Project_Listing'!$E$16:$E$829,'N1.3_Project_Listing'!$E403, 'N1.3_Project_Listing'!$A$16:$A$829,ET_Risk_SC_Summation[[#Headers],[132kV Circuit Breaker]])</f>
        <v>0</v>
      </c>
      <c r="AU403" s="176" cm="1">
        <f t="array" ref="AU403">SUMIFS('N1.3_Project_Listing'!$P$16:$P$829, 'N1.3_Project_Listing'!$E$16:$E$829,'N1.3_Project_Listing'!$E403, 'N1.3_Project_Listing'!$A$16:$A$829,ET_Risk_SC_Summation[[#Headers],[132kV Transformer]])</f>
        <v>0</v>
      </c>
      <c r="AV403" s="176" cm="1">
        <f t="array" ref="AV403">SUMIFS('N1.3_Project_Listing'!$P$16:$P$829, 'N1.3_Project_Listing'!$E$16:$E$829,'N1.3_Project_Listing'!$E403, 'N1.3_Project_Listing'!$A$16:$A$829,ET_Risk_SC_Summation[[#Headers],[132kV Reactor]])</f>
        <v>0</v>
      </c>
      <c r="AW403" s="176" cm="1">
        <f t="array" ref="AW403">SUMIFS('N1.3_Project_Listing'!$P$16:$P$829, 'N1.3_Project_Listing'!$E$16:$E$829,'N1.3_Project_Listing'!$E403, 'N1.3_Project_Listing'!$A$16:$A$829,ET_Risk_SC_Summation[[#Headers],[132kV Underground Cable]])</f>
        <v>0</v>
      </c>
      <c r="AX403" s="176" cm="1">
        <f t="array" ref="AX403">SUMIFS('N1.3_Project_Listing'!$P$16:$P$829, 'N1.3_Project_Listing'!$E$16:$E$829,'N1.3_Project_Listing'!$E403, 'N1.3_Project_Listing'!$A$16:$A$829,ET_Risk_SC_Summation[[#Headers],[132kV OHL Conductor]])</f>
        <v>0</v>
      </c>
      <c r="AY403" s="176" cm="1">
        <f t="array" ref="AY403">SUMIFS('N1.3_Project_Listing'!$P$16:$P$829, 'N1.3_Project_Listing'!$E$16:$E$829,'N1.3_Project_Listing'!$E403, 'N1.3_Project_Listing'!$A$16:$A$829,ET_Risk_SC_Summation[[#Headers],[132kV OHL Fittings]])</f>
        <v>0</v>
      </c>
      <c r="AZ403" s="176" cm="1">
        <f t="array" ref="AZ403">SUMIFS('N1.3_Project_Listing'!$P$16:$P$829, 'N1.3_Project_Listing'!$E$16:$E$829,'N1.3_Project_Listing'!$E403, 'N1.3_Project_Listing'!$A$16:$A$829,ET_Risk_SC_Summation[[#Headers],[132kV OHL Tower]])</f>
        <v>0</v>
      </c>
      <c r="BA403" s="176" cm="1">
        <f t="array" ref="BA403">SUMIFS('N1.3_Project_Listing'!$P$16:$P$829, 'N1.3_Project_Listing'!$E$16:$E$829,'N1.3_Project_Listing'!$E403, 'N1.3_Project_Listing'!$A$16:$A$829,ET_Risk_SC_Summation[[#Headers],[275kV Circuit Breaker]])</f>
        <v>0</v>
      </c>
      <c r="BB403" s="176" cm="1">
        <f t="array" ref="BB403">SUMIFS('N1.3_Project_Listing'!$P$16:$P$829, 'N1.3_Project_Listing'!$E$16:$E$829,'N1.3_Project_Listing'!$E403, 'N1.3_Project_Listing'!$A$16:$A$829,ET_Risk_SC_Summation[[#Headers],[275kV Transformer]])</f>
        <v>0</v>
      </c>
      <c r="BC403" s="176" cm="1">
        <f t="array" ref="BC403">SUMIFS('N1.3_Project_Listing'!$P$16:$P$829, 'N1.3_Project_Listing'!$E$16:$E$829,'N1.3_Project_Listing'!$E403, 'N1.3_Project_Listing'!$A$16:$A$829,ET_Risk_SC_Summation[[#Headers],[275kV Reactor]])</f>
        <v>0</v>
      </c>
      <c r="BD403" s="176" cm="1">
        <f t="array" ref="BD403">SUMIFS('N1.3_Project_Listing'!$P$16:$P$829, 'N1.3_Project_Listing'!$E$16:$E$829,'N1.3_Project_Listing'!$E403, 'N1.3_Project_Listing'!$A$16:$A$829,ET_Risk_SC_Summation[[#Headers],[275kV Underground Cable]])</f>
        <v>0</v>
      </c>
      <c r="BE403" s="176" cm="1">
        <f t="array" ref="BE403">SUMIFS('N1.3_Project_Listing'!$P$16:$P$829, 'N1.3_Project_Listing'!$E$16:$E$829,'N1.3_Project_Listing'!$E403, 'N1.3_Project_Listing'!$A$16:$A$829,ET_Risk_SC_Summation[[#Headers],[275kV OHL Conductor]])</f>
        <v>0</v>
      </c>
      <c r="BF403" s="176" cm="1">
        <f t="array" ref="BF403">SUMIFS('N1.3_Project_Listing'!$P$16:$P$829, 'N1.3_Project_Listing'!$E$16:$E$829,'N1.3_Project_Listing'!$E403, 'N1.3_Project_Listing'!$A$16:$A$829,ET_Risk_SC_Summation[[#Headers],[275kV OHL Fittings]])</f>
        <v>0</v>
      </c>
      <c r="BG403" s="176" cm="1">
        <f t="array" ref="BG403">SUMIFS('N1.3_Project_Listing'!$P$16:$P$829, 'N1.3_Project_Listing'!$E$16:$E$829,'N1.3_Project_Listing'!$E403, 'N1.3_Project_Listing'!$A$16:$A$829,ET_Risk_SC_Summation[[#Headers],[275kV OHL Tower]])</f>
        <v>0</v>
      </c>
      <c r="BH403" s="176" cm="1">
        <f t="array" ref="BH403">SUMIFS('N1.3_Project_Listing'!$P$16:$P$829, 'N1.3_Project_Listing'!$E$16:$E$829,'N1.3_Project_Listing'!$E403, 'N1.3_Project_Listing'!$A$16:$A$829,ET_Risk_SC_Summation[[#Headers],[400kV Circuit Breaker]])</f>
        <v>0</v>
      </c>
      <c r="BI403" s="176" cm="1">
        <f t="array" ref="BI403">SUMIFS('N1.3_Project_Listing'!$P$16:$P$829, 'N1.3_Project_Listing'!$E$16:$E$829,'N1.3_Project_Listing'!$E403, 'N1.3_Project_Listing'!$A$16:$A$829,ET_Risk_SC_Summation[[#Headers],[400kV Transformer]])</f>
        <v>0</v>
      </c>
      <c r="BJ403" s="176" cm="1">
        <f t="array" ref="BJ403">SUMIFS('N1.3_Project_Listing'!$P$16:$P$829, 'N1.3_Project_Listing'!$E$16:$E$829,'N1.3_Project_Listing'!$E403, 'N1.3_Project_Listing'!$A$16:$A$829,ET_Risk_SC_Summation[[#Headers],[400kV Reactor]])</f>
        <v>0</v>
      </c>
      <c r="BK403" s="176" cm="1">
        <f t="array" ref="BK403">SUMIFS('N1.3_Project_Listing'!$P$16:$P$829, 'N1.3_Project_Listing'!$E$16:$E$829,'N1.3_Project_Listing'!$E403, 'N1.3_Project_Listing'!$A$16:$A$829,ET_Risk_SC_Summation[[#Headers],[400kV Underground Cable]])</f>
        <v>0</v>
      </c>
      <c r="BL403" s="176" cm="1">
        <f t="array" ref="BL403">SUMIFS('N1.3_Project_Listing'!$P$16:$P$829, 'N1.3_Project_Listing'!$E$16:$E$829,'N1.3_Project_Listing'!$E403, 'N1.3_Project_Listing'!$A$16:$A$829,ET_Risk_SC_Summation[[#Headers],[400kV OHL Conductor]])</f>
        <v>0</v>
      </c>
      <c r="BM403" s="176" cm="1">
        <f t="array" ref="BM403">SUMIFS('N1.3_Project_Listing'!$P$16:$P$829, 'N1.3_Project_Listing'!$E$16:$E$829,'N1.3_Project_Listing'!$E403, 'N1.3_Project_Listing'!$A$16:$A$829,ET_Risk_SC_Summation[[#Headers],[400kV OHL Fittings]])</f>
        <v>0</v>
      </c>
      <c r="BN403" s="176" cm="1">
        <f t="array" ref="BN403">SUMIFS('N1.3_Project_Listing'!$P$16:$P$829, 'N1.3_Project_Listing'!$E$16:$E$829,'N1.3_Project_Listing'!$E403, 'N1.3_Project_Listing'!$A$16:$A$829,ET_Risk_SC_Summation[[#Headers],[400kV OHL Tower]])</f>
        <v>0</v>
      </c>
      <c r="BO403" s="177" t="str">
        <f>IF(SUM(ET_Risk_SC_Summation[[#This Row],[132kV Circuit Breaker]:[400kV OHL Tower]])=0, "n/a", INDEX(ET_Risk_SC_Summation[#Headers],1,MATCH(MAX(ET_Risk_SC_Summation[[#This Row],[132kV Circuit Breaker]:[400kV OHL Tower]]),ET_Risk_SC_Summation[[#This Row],[132kV Circuit Breaker]:[400kV OHL Tower]],0)))</f>
        <v>n/a</v>
      </c>
      <c r="BP403" s="177" t="str">
        <f>IFERROR(INDEX('N0.7_Lookup_References'!$G$77:$G$98,MATCH(ET_Risk_SC_Summation[[#This Row],[Mxx Category]],'N0.7_Lookup_References'!$F$77:$F$98,0)),"")</f>
        <v/>
      </c>
    </row>
    <row r="404" spans="1:68" ht="67.5">
      <c r="A404" s="160" t="str">
        <f>IFERROR(INDEX(N1.2_Intervention_Types[NARM Asset Category],MATCH('N1.3_Project_Listing'!$C404,N1.2_Intervention_Types[Intervention Type ID],0),1),"")</f>
        <v>Services</v>
      </c>
      <c r="B404" s="160" t="str">
        <f>IF($D$2="GD",IFERROR(INDEX(N1.2_Intervention_Types[C&amp;V Asset Category (GD)],MATCH('N1.3_Project_Listing'!$C404,N1.2_Intervention_Types[Intervention Type ID],0),1),""),IFERROR(INDEX(N1.2_Intervention_Types[NARM Asset Category],MATCH('N1.3_Project_Listing'!$C404,N1.2_Intervention_Types[Intervention Type ID],0),1),""))</f>
        <v>Services</v>
      </c>
      <c r="C404" s="67">
        <f>IFERROR(INDEX(N1.2_Intervention_Types[Intervention Type ID],MATCH('N1.3_Project_Listing'!$I404,N1.2_Intervention_Types[Intervention Type],0),1),"")</f>
        <v>5</v>
      </c>
      <c r="D404" s="160" t="str">
        <f>IFERROR(INDEX(N1.2_Intervention_Types[Intervention Category],MATCH('N1.3_Project_Listing'!$C404,N1.2_Intervention_Types[Intervention Type ID],0),1),"")</f>
        <v>Replacement</v>
      </c>
      <c r="E404" s="210" t="s">
        <v>862</v>
      </c>
      <c r="F404" s="236" t="s">
        <v>863</v>
      </c>
      <c r="G404" s="236" t="s">
        <v>206</v>
      </c>
      <c r="H404" s="236" t="s">
        <v>300</v>
      </c>
      <c r="I404" s="151" t="s">
        <v>830</v>
      </c>
      <c r="J404" s="139">
        <v>2030</v>
      </c>
      <c r="K404" s="312">
        <v>2.4285714289999998</v>
      </c>
      <c r="L404" s="312">
        <v>2.4285714289999998</v>
      </c>
      <c r="M404" s="312">
        <v>0</v>
      </c>
      <c r="N404" s="343">
        <v>5.6471521731143851E-4</v>
      </c>
      <c r="O404" s="343">
        <v>5.1661099685738638E-4</v>
      </c>
      <c r="P404" s="365">
        <v>7.1846907561437662E-2</v>
      </c>
      <c r="Q404" s="63">
        <f t="shared" si="39"/>
        <v>4.8104220454052134E-5</v>
      </c>
      <c r="R404" s="368">
        <f>IF('N1.3_Project_Listing'!$D404="Replacement",SUM('N1.3_Project_Listing'!$K404:$L404)/2,'N1.3_Project_Listing'!$M404)</f>
        <v>2.4285714289999998</v>
      </c>
      <c r="S404" s="67" t="str">
        <f>IFERROR(INDEX('N0.7_Lookup_References'!$C$13:$C$72,MATCH($A404,'N0.7_Lookup_References'!$B$13:$B$72,0)),"")</f>
        <v>Number of</v>
      </c>
      <c r="T404" s="338" t="str">
        <f t="shared" si="40"/>
        <v/>
      </c>
      <c r="V404" s="393">
        <v>0</v>
      </c>
      <c r="W404" s="393">
        <v>0</v>
      </c>
      <c r="X404" s="393">
        <v>0</v>
      </c>
      <c r="Y404" s="393">
        <v>0</v>
      </c>
      <c r="Z404" s="393">
        <v>0</v>
      </c>
      <c r="AA404" s="393">
        <v>0</v>
      </c>
      <c r="AB404" s="393">
        <v>0</v>
      </c>
      <c r="AC404" s="393">
        <v>0</v>
      </c>
      <c r="AD404" s="393">
        <v>0</v>
      </c>
      <c r="AE404" s="393">
        <v>2.4285714289999998</v>
      </c>
      <c r="AF404" s="393">
        <v>2.4285714289999998</v>
      </c>
      <c r="AG404" s="393">
        <v>0</v>
      </c>
      <c r="AH404" s="393">
        <v>0</v>
      </c>
      <c r="AI404" s="393">
        <v>0</v>
      </c>
      <c r="AJ404" s="393">
        <v>0</v>
      </c>
      <c r="AK404" s="393">
        <v>0</v>
      </c>
      <c r="AL404" s="393">
        <v>0</v>
      </c>
      <c r="AM404" s="393">
        <v>0</v>
      </c>
      <c r="AN404" s="393">
        <v>0</v>
      </c>
      <c r="AO404" s="393">
        <v>0</v>
      </c>
      <c r="AP404" s="63">
        <f t="shared" si="36"/>
        <v>2.4285714289999998</v>
      </c>
      <c r="AQ404" s="63">
        <f t="shared" si="37"/>
        <v>2.4285714289999998</v>
      </c>
      <c r="AR404" s="63">
        <f t="shared" si="38"/>
        <v>0</v>
      </c>
      <c r="AT404" s="176" cm="1">
        <f t="array" ref="AT404">SUMIFS('N1.3_Project_Listing'!$P$16:$P$829, 'N1.3_Project_Listing'!$E$16:$E$829,'N1.3_Project_Listing'!$E404, 'N1.3_Project_Listing'!$A$16:$A$829,ET_Risk_SC_Summation[[#Headers],[132kV Circuit Breaker]])</f>
        <v>0</v>
      </c>
      <c r="AU404" s="176" cm="1">
        <f t="array" ref="AU404">SUMIFS('N1.3_Project_Listing'!$P$16:$P$829, 'N1.3_Project_Listing'!$E$16:$E$829,'N1.3_Project_Listing'!$E404, 'N1.3_Project_Listing'!$A$16:$A$829,ET_Risk_SC_Summation[[#Headers],[132kV Transformer]])</f>
        <v>0</v>
      </c>
      <c r="AV404" s="176" cm="1">
        <f t="array" ref="AV404">SUMIFS('N1.3_Project_Listing'!$P$16:$P$829, 'N1.3_Project_Listing'!$E$16:$E$829,'N1.3_Project_Listing'!$E404, 'N1.3_Project_Listing'!$A$16:$A$829,ET_Risk_SC_Summation[[#Headers],[132kV Reactor]])</f>
        <v>0</v>
      </c>
      <c r="AW404" s="176" cm="1">
        <f t="array" ref="AW404">SUMIFS('N1.3_Project_Listing'!$P$16:$P$829, 'N1.3_Project_Listing'!$E$16:$E$829,'N1.3_Project_Listing'!$E404, 'N1.3_Project_Listing'!$A$16:$A$829,ET_Risk_SC_Summation[[#Headers],[132kV Underground Cable]])</f>
        <v>0</v>
      </c>
      <c r="AX404" s="176" cm="1">
        <f t="array" ref="AX404">SUMIFS('N1.3_Project_Listing'!$P$16:$P$829, 'N1.3_Project_Listing'!$E$16:$E$829,'N1.3_Project_Listing'!$E404, 'N1.3_Project_Listing'!$A$16:$A$829,ET_Risk_SC_Summation[[#Headers],[132kV OHL Conductor]])</f>
        <v>0</v>
      </c>
      <c r="AY404" s="176" cm="1">
        <f t="array" ref="AY404">SUMIFS('N1.3_Project_Listing'!$P$16:$P$829, 'N1.3_Project_Listing'!$E$16:$E$829,'N1.3_Project_Listing'!$E404, 'N1.3_Project_Listing'!$A$16:$A$829,ET_Risk_SC_Summation[[#Headers],[132kV OHL Fittings]])</f>
        <v>0</v>
      </c>
      <c r="AZ404" s="176" cm="1">
        <f t="array" ref="AZ404">SUMIFS('N1.3_Project_Listing'!$P$16:$P$829, 'N1.3_Project_Listing'!$E$16:$E$829,'N1.3_Project_Listing'!$E404, 'N1.3_Project_Listing'!$A$16:$A$829,ET_Risk_SC_Summation[[#Headers],[132kV OHL Tower]])</f>
        <v>0</v>
      </c>
      <c r="BA404" s="176" cm="1">
        <f t="array" ref="BA404">SUMIFS('N1.3_Project_Listing'!$P$16:$P$829, 'N1.3_Project_Listing'!$E$16:$E$829,'N1.3_Project_Listing'!$E404, 'N1.3_Project_Listing'!$A$16:$A$829,ET_Risk_SC_Summation[[#Headers],[275kV Circuit Breaker]])</f>
        <v>0</v>
      </c>
      <c r="BB404" s="176" cm="1">
        <f t="array" ref="BB404">SUMIFS('N1.3_Project_Listing'!$P$16:$P$829, 'N1.3_Project_Listing'!$E$16:$E$829,'N1.3_Project_Listing'!$E404, 'N1.3_Project_Listing'!$A$16:$A$829,ET_Risk_SC_Summation[[#Headers],[275kV Transformer]])</f>
        <v>0</v>
      </c>
      <c r="BC404" s="176" cm="1">
        <f t="array" ref="BC404">SUMIFS('N1.3_Project_Listing'!$P$16:$P$829, 'N1.3_Project_Listing'!$E$16:$E$829,'N1.3_Project_Listing'!$E404, 'N1.3_Project_Listing'!$A$16:$A$829,ET_Risk_SC_Summation[[#Headers],[275kV Reactor]])</f>
        <v>0</v>
      </c>
      <c r="BD404" s="176" cm="1">
        <f t="array" ref="BD404">SUMIFS('N1.3_Project_Listing'!$P$16:$P$829, 'N1.3_Project_Listing'!$E$16:$E$829,'N1.3_Project_Listing'!$E404, 'N1.3_Project_Listing'!$A$16:$A$829,ET_Risk_SC_Summation[[#Headers],[275kV Underground Cable]])</f>
        <v>0</v>
      </c>
      <c r="BE404" s="176" cm="1">
        <f t="array" ref="BE404">SUMIFS('N1.3_Project_Listing'!$P$16:$P$829, 'N1.3_Project_Listing'!$E$16:$E$829,'N1.3_Project_Listing'!$E404, 'N1.3_Project_Listing'!$A$16:$A$829,ET_Risk_SC_Summation[[#Headers],[275kV OHL Conductor]])</f>
        <v>0</v>
      </c>
      <c r="BF404" s="176" cm="1">
        <f t="array" ref="BF404">SUMIFS('N1.3_Project_Listing'!$P$16:$P$829, 'N1.3_Project_Listing'!$E$16:$E$829,'N1.3_Project_Listing'!$E404, 'N1.3_Project_Listing'!$A$16:$A$829,ET_Risk_SC_Summation[[#Headers],[275kV OHL Fittings]])</f>
        <v>0</v>
      </c>
      <c r="BG404" s="176" cm="1">
        <f t="array" ref="BG404">SUMIFS('N1.3_Project_Listing'!$P$16:$P$829, 'N1.3_Project_Listing'!$E$16:$E$829,'N1.3_Project_Listing'!$E404, 'N1.3_Project_Listing'!$A$16:$A$829,ET_Risk_SC_Summation[[#Headers],[275kV OHL Tower]])</f>
        <v>0</v>
      </c>
      <c r="BH404" s="176" cm="1">
        <f t="array" ref="BH404">SUMIFS('N1.3_Project_Listing'!$P$16:$P$829, 'N1.3_Project_Listing'!$E$16:$E$829,'N1.3_Project_Listing'!$E404, 'N1.3_Project_Listing'!$A$16:$A$829,ET_Risk_SC_Summation[[#Headers],[400kV Circuit Breaker]])</f>
        <v>0</v>
      </c>
      <c r="BI404" s="176" cm="1">
        <f t="array" ref="BI404">SUMIFS('N1.3_Project_Listing'!$P$16:$P$829, 'N1.3_Project_Listing'!$E$16:$E$829,'N1.3_Project_Listing'!$E404, 'N1.3_Project_Listing'!$A$16:$A$829,ET_Risk_SC_Summation[[#Headers],[400kV Transformer]])</f>
        <v>0</v>
      </c>
      <c r="BJ404" s="176" cm="1">
        <f t="array" ref="BJ404">SUMIFS('N1.3_Project_Listing'!$P$16:$P$829, 'N1.3_Project_Listing'!$E$16:$E$829,'N1.3_Project_Listing'!$E404, 'N1.3_Project_Listing'!$A$16:$A$829,ET_Risk_SC_Summation[[#Headers],[400kV Reactor]])</f>
        <v>0</v>
      </c>
      <c r="BK404" s="176" cm="1">
        <f t="array" ref="BK404">SUMIFS('N1.3_Project_Listing'!$P$16:$P$829, 'N1.3_Project_Listing'!$E$16:$E$829,'N1.3_Project_Listing'!$E404, 'N1.3_Project_Listing'!$A$16:$A$829,ET_Risk_SC_Summation[[#Headers],[400kV Underground Cable]])</f>
        <v>0</v>
      </c>
      <c r="BL404" s="176" cm="1">
        <f t="array" ref="BL404">SUMIFS('N1.3_Project_Listing'!$P$16:$P$829, 'N1.3_Project_Listing'!$E$16:$E$829,'N1.3_Project_Listing'!$E404, 'N1.3_Project_Listing'!$A$16:$A$829,ET_Risk_SC_Summation[[#Headers],[400kV OHL Conductor]])</f>
        <v>0</v>
      </c>
      <c r="BM404" s="176" cm="1">
        <f t="array" ref="BM404">SUMIFS('N1.3_Project_Listing'!$P$16:$P$829, 'N1.3_Project_Listing'!$E$16:$E$829,'N1.3_Project_Listing'!$E404, 'N1.3_Project_Listing'!$A$16:$A$829,ET_Risk_SC_Summation[[#Headers],[400kV OHL Fittings]])</f>
        <v>0</v>
      </c>
      <c r="BN404" s="176" cm="1">
        <f t="array" ref="BN404">SUMIFS('N1.3_Project_Listing'!$P$16:$P$829, 'N1.3_Project_Listing'!$E$16:$E$829,'N1.3_Project_Listing'!$E404, 'N1.3_Project_Listing'!$A$16:$A$829,ET_Risk_SC_Summation[[#Headers],[400kV OHL Tower]])</f>
        <v>0</v>
      </c>
      <c r="BO404" s="177" t="str">
        <f>IF(SUM(ET_Risk_SC_Summation[[#This Row],[132kV Circuit Breaker]:[400kV OHL Tower]])=0, "n/a", INDEX(ET_Risk_SC_Summation[#Headers],1,MATCH(MAX(ET_Risk_SC_Summation[[#This Row],[132kV Circuit Breaker]:[400kV OHL Tower]]),ET_Risk_SC_Summation[[#This Row],[132kV Circuit Breaker]:[400kV OHL Tower]],0)))</f>
        <v>n/a</v>
      </c>
      <c r="BP404" s="177" t="str">
        <f>IFERROR(INDEX('N0.7_Lookup_References'!$G$77:$G$98,MATCH(ET_Risk_SC_Summation[[#This Row],[Mxx Category]],'N0.7_Lookup_References'!$F$77:$F$98,0)),"")</f>
        <v/>
      </c>
    </row>
    <row r="405" spans="1:68" ht="67.5">
      <c r="A405" s="160" t="str">
        <f>IFERROR(INDEX(N1.2_Intervention_Types[NARM Asset Category],MATCH('N1.3_Project_Listing'!$C405,N1.2_Intervention_Types[Intervention Type ID],0),1),"")</f>
        <v>Services</v>
      </c>
      <c r="B405" s="160" t="str">
        <f>IF($D$2="GD",IFERROR(INDEX(N1.2_Intervention_Types[C&amp;V Asset Category (GD)],MATCH('N1.3_Project_Listing'!$C405,N1.2_Intervention_Types[Intervention Type ID],0),1),""),IFERROR(INDEX(N1.2_Intervention_Types[NARM Asset Category],MATCH('N1.3_Project_Listing'!$C405,N1.2_Intervention_Types[Intervention Type ID],0),1),""))</f>
        <v>Services</v>
      </c>
      <c r="C405" s="67">
        <f>IFERROR(INDEX(N1.2_Intervention_Types[Intervention Type ID],MATCH('N1.3_Project_Listing'!$I405,N1.2_Intervention_Types[Intervention Type],0),1),"")</f>
        <v>5</v>
      </c>
      <c r="D405" s="160" t="str">
        <f>IFERROR(INDEX(N1.2_Intervention_Types[Intervention Category],MATCH('N1.3_Project_Listing'!$C405,N1.2_Intervention_Types[Intervention Type ID],0),1),"")</f>
        <v>Replacement</v>
      </c>
      <c r="E405" s="210" t="s">
        <v>862</v>
      </c>
      <c r="F405" s="236" t="s">
        <v>863</v>
      </c>
      <c r="G405" s="236" t="s">
        <v>206</v>
      </c>
      <c r="H405" s="236" t="s">
        <v>300</v>
      </c>
      <c r="I405" s="151" t="s">
        <v>830</v>
      </c>
      <c r="J405" s="139">
        <v>2031</v>
      </c>
      <c r="K405" s="312">
        <v>2.4285714289999998</v>
      </c>
      <c r="L405" s="312">
        <v>2.4285714289999998</v>
      </c>
      <c r="M405" s="312">
        <v>0</v>
      </c>
      <c r="N405" s="343">
        <v>5.6471521731143851E-4</v>
      </c>
      <c r="O405" s="343">
        <v>5.1661099685738638E-4</v>
      </c>
      <c r="P405" s="365">
        <v>7.1846907561437662E-2</v>
      </c>
      <c r="Q405" s="63">
        <f t="shared" si="39"/>
        <v>4.8104220454052134E-5</v>
      </c>
      <c r="R405" s="368">
        <f>IF('N1.3_Project_Listing'!$D405="Replacement",SUM('N1.3_Project_Listing'!$K405:$L405)/2,'N1.3_Project_Listing'!$M405)</f>
        <v>2.4285714289999998</v>
      </c>
      <c r="S405" s="67" t="str">
        <f>IFERROR(INDEX('N0.7_Lookup_References'!$C$13:$C$72,MATCH($A405,'N0.7_Lookup_References'!$B$13:$B$72,0)),"")</f>
        <v>Number of</v>
      </c>
      <c r="T405" s="338" t="str">
        <f t="shared" si="40"/>
        <v/>
      </c>
      <c r="V405" s="393">
        <v>0</v>
      </c>
      <c r="W405" s="393">
        <v>0</v>
      </c>
      <c r="X405" s="393">
        <v>0</v>
      </c>
      <c r="Y405" s="393">
        <v>0</v>
      </c>
      <c r="Z405" s="393">
        <v>0</v>
      </c>
      <c r="AA405" s="393">
        <v>0</v>
      </c>
      <c r="AB405" s="393">
        <v>0</v>
      </c>
      <c r="AC405" s="393">
        <v>0</v>
      </c>
      <c r="AD405" s="393">
        <v>0</v>
      </c>
      <c r="AE405" s="393">
        <v>2.4285714289999998</v>
      </c>
      <c r="AF405" s="393">
        <v>2.4285714289999998</v>
      </c>
      <c r="AG405" s="393">
        <v>0</v>
      </c>
      <c r="AH405" s="393">
        <v>0</v>
      </c>
      <c r="AI405" s="393">
        <v>0</v>
      </c>
      <c r="AJ405" s="393">
        <v>0</v>
      </c>
      <c r="AK405" s="393">
        <v>0</v>
      </c>
      <c r="AL405" s="393">
        <v>0</v>
      </c>
      <c r="AM405" s="393">
        <v>0</v>
      </c>
      <c r="AN405" s="393">
        <v>0</v>
      </c>
      <c r="AO405" s="393">
        <v>0</v>
      </c>
      <c r="AP405" s="63">
        <f t="shared" si="36"/>
        <v>2.4285714289999998</v>
      </c>
      <c r="AQ405" s="63">
        <f t="shared" si="37"/>
        <v>2.4285714289999998</v>
      </c>
      <c r="AR405" s="63">
        <f t="shared" si="38"/>
        <v>0</v>
      </c>
      <c r="AT405" s="176" cm="1">
        <f t="array" ref="AT405">SUMIFS('N1.3_Project_Listing'!$P$16:$P$829, 'N1.3_Project_Listing'!$E$16:$E$829,'N1.3_Project_Listing'!$E405, 'N1.3_Project_Listing'!$A$16:$A$829,ET_Risk_SC_Summation[[#Headers],[132kV Circuit Breaker]])</f>
        <v>0</v>
      </c>
      <c r="AU405" s="176" cm="1">
        <f t="array" ref="AU405">SUMIFS('N1.3_Project_Listing'!$P$16:$P$829, 'N1.3_Project_Listing'!$E$16:$E$829,'N1.3_Project_Listing'!$E405, 'N1.3_Project_Listing'!$A$16:$A$829,ET_Risk_SC_Summation[[#Headers],[132kV Transformer]])</f>
        <v>0</v>
      </c>
      <c r="AV405" s="176" cm="1">
        <f t="array" ref="AV405">SUMIFS('N1.3_Project_Listing'!$P$16:$P$829, 'N1.3_Project_Listing'!$E$16:$E$829,'N1.3_Project_Listing'!$E405, 'N1.3_Project_Listing'!$A$16:$A$829,ET_Risk_SC_Summation[[#Headers],[132kV Reactor]])</f>
        <v>0</v>
      </c>
      <c r="AW405" s="176" cm="1">
        <f t="array" ref="AW405">SUMIFS('N1.3_Project_Listing'!$P$16:$P$829, 'N1.3_Project_Listing'!$E$16:$E$829,'N1.3_Project_Listing'!$E405, 'N1.3_Project_Listing'!$A$16:$A$829,ET_Risk_SC_Summation[[#Headers],[132kV Underground Cable]])</f>
        <v>0</v>
      </c>
      <c r="AX405" s="176" cm="1">
        <f t="array" ref="AX405">SUMIFS('N1.3_Project_Listing'!$P$16:$P$829, 'N1.3_Project_Listing'!$E$16:$E$829,'N1.3_Project_Listing'!$E405, 'N1.3_Project_Listing'!$A$16:$A$829,ET_Risk_SC_Summation[[#Headers],[132kV OHL Conductor]])</f>
        <v>0</v>
      </c>
      <c r="AY405" s="176" cm="1">
        <f t="array" ref="AY405">SUMIFS('N1.3_Project_Listing'!$P$16:$P$829, 'N1.3_Project_Listing'!$E$16:$E$829,'N1.3_Project_Listing'!$E405, 'N1.3_Project_Listing'!$A$16:$A$829,ET_Risk_SC_Summation[[#Headers],[132kV OHL Fittings]])</f>
        <v>0</v>
      </c>
      <c r="AZ405" s="176" cm="1">
        <f t="array" ref="AZ405">SUMIFS('N1.3_Project_Listing'!$P$16:$P$829, 'N1.3_Project_Listing'!$E$16:$E$829,'N1.3_Project_Listing'!$E405, 'N1.3_Project_Listing'!$A$16:$A$829,ET_Risk_SC_Summation[[#Headers],[132kV OHL Tower]])</f>
        <v>0</v>
      </c>
      <c r="BA405" s="176" cm="1">
        <f t="array" ref="BA405">SUMIFS('N1.3_Project_Listing'!$P$16:$P$829, 'N1.3_Project_Listing'!$E$16:$E$829,'N1.3_Project_Listing'!$E405, 'N1.3_Project_Listing'!$A$16:$A$829,ET_Risk_SC_Summation[[#Headers],[275kV Circuit Breaker]])</f>
        <v>0</v>
      </c>
      <c r="BB405" s="176" cm="1">
        <f t="array" ref="BB405">SUMIFS('N1.3_Project_Listing'!$P$16:$P$829, 'N1.3_Project_Listing'!$E$16:$E$829,'N1.3_Project_Listing'!$E405, 'N1.3_Project_Listing'!$A$16:$A$829,ET_Risk_SC_Summation[[#Headers],[275kV Transformer]])</f>
        <v>0</v>
      </c>
      <c r="BC405" s="176" cm="1">
        <f t="array" ref="BC405">SUMIFS('N1.3_Project_Listing'!$P$16:$P$829, 'N1.3_Project_Listing'!$E$16:$E$829,'N1.3_Project_Listing'!$E405, 'N1.3_Project_Listing'!$A$16:$A$829,ET_Risk_SC_Summation[[#Headers],[275kV Reactor]])</f>
        <v>0</v>
      </c>
      <c r="BD405" s="176" cm="1">
        <f t="array" ref="BD405">SUMIFS('N1.3_Project_Listing'!$P$16:$P$829, 'N1.3_Project_Listing'!$E$16:$E$829,'N1.3_Project_Listing'!$E405, 'N1.3_Project_Listing'!$A$16:$A$829,ET_Risk_SC_Summation[[#Headers],[275kV Underground Cable]])</f>
        <v>0</v>
      </c>
      <c r="BE405" s="176" cm="1">
        <f t="array" ref="BE405">SUMIFS('N1.3_Project_Listing'!$P$16:$P$829, 'N1.3_Project_Listing'!$E$16:$E$829,'N1.3_Project_Listing'!$E405, 'N1.3_Project_Listing'!$A$16:$A$829,ET_Risk_SC_Summation[[#Headers],[275kV OHL Conductor]])</f>
        <v>0</v>
      </c>
      <c r="BF405" s="176" cm="1">
        <f t="array" ref="BF405">SUMIFS('N1.3_Project_Listing'!$P$16:$P$829, 'N1.3_Project_Listing'!$E$16:$E$829,'N1.3_Project_Listing'!$E405, 'N1.3_Project_Listing'!$A$16:$A$829,ET_Risk_SC_Summation[[#Headers],[275kV OHL Fittings]])</f>
        <v>0</v>
      </c>
      <c r="BG405" s="176" cm="1">
        <f t="array" ref="BG405">SUMIFS('N1.3_Project_Listing'!$P$16:$P$829, 'N1.3_Project_Listing'!$E$16:$E$829,'N1.3_Project_Listing'!$E405, 'N1.3_Project_Listing'!$A$16:$A$829,ET_Risk_SC_Summation[[#Headers],[275kV OHL Tower]])</f>
        <v>0</v>
      </c>
      <c r="BH405" s="176" cm="1">
        <f t="array" ref="BH405">SUMIFS('N1.3_Project_Listing'!$P$16:$P$829, 'N1.3_Project_Listing'!$E$16:$E$829,'N1.3_Project_Listing'!$E405, 'N1.3_Project_Listing'!$A$16:$A$829,ET_Risk_SC_Summation[[#Headers],[400kV Circuit Breaker]])</f>
        <v>0</v>
      </c>
      <c r="BI405" s="176" cm="1">
        <f t="array" ref="BI405">SUMIFS('N1.3_Project_Listing'!$P$16:$P$829, 'N1.3_Project_Listing'!$E$16:$E$829,'N1.3_Project_Listing'!$E405, 'N1.3_Project_Listing'!$A$16:$A$829,ET_Risk_SC_Summation[[#Headers],[400kV Transformer]])</f>
        <v>0</v>
      </c>
      <c r="BJ405" s="176" cm="1">
        <f t="array" ref="BJ405">SUMIFS('N1.3_Project_Listing'!$P$16:$P$829, 'N1.3_Project_Listing'!$E$16:$E$829,'N1.3_Project_Listing'!$E405, 'N1.3_Project_Listing'!$A$16:$A$829,ET_Risk_SC_Summation[[#Headers],[400kV Reactor]])</f>
        <v>0</v>
      </c>
      <c r="BK405" s="176" cm="1">
        <f t="array" ref="BK405">SUMIFS('N1.3_Project_Listing'!$P$16:$P$829, 'N1.3_Project_Listing'!$E$16:$E$829,'N1.3_Project_Listing'!$E405, 'N1.3_Project_Listing'!$A$16:$A$829,ET_Risk_SC_Summation[[#Headers],[400kV Underground Cable]])</f>
        <v>0</v>
      </c>
      <c r="BL405" s="176" cm="1">
        <f t="array" ref="BL405">SUMIFS('N1.3_Project_Listing'!$P$16:$P$829, 'N1.3_Project_Listing'!$E$16:$E$829,'N1.3_Project_Listing'!$E405, 'N1.3_Project_Listing'!$A$16:$A$829,ET_Risk_SC_Summation[[#Headers],[400kV OHL Conductor]])</f>
        <v>0</v>
      </c>
      <c r="BM405" s="176" cm="1">
        <f t="array" ref="BM405">SUMIFS('N1.3_Project_Listing'!$P$16:$P$829, 'N1.3_Project_Listing'!$E$16:$E$829,'N1.3_Project_Listing'!$E405, 'N1.3_Project_Listing'!$A$16:$A$829,ET_Risk_SC_Summation[[#Headers],[400kV OHL Fittings]])</f>
        <v>0</v>
      </c>
      <c r="BN405" s="176" cm="1">
        <f t="array" ref="BN405">SUMIFS('N1.3_Project_Listing'!$P$16:$P$829, 'N1.3_Project_Listing'!$E$16:$E$829,'N1.3_Project_Listing'!$E405, 'N1.3_Project_Listing'!$A$16:$A$829,ET_Risk_SC_Summation[[#Headers],[400kV OHL Tower]])</f>
        <v>0</v>
      </c>
      <c r="BO405" s="177" t="str">
        <f>IF(SUM(ET_Risk_SC_Summation[[#This Row],[132kV Circuit Breaker]:[400kV OHL Tower]])=0, "n/a", INDEX(ET_Risk_SC_Summation[#Headers],1,MATCH(MAX(ET_Risk_SC_Summation[[#This Row],[132kV Circuit Breaker]:[400kV OHL Tower]]),ET_Risk_SC_Summation[[#This Row],[132kV Circuit Breaker]:[400kV OHL Tower]],0)))</f>
        <v>n/a</v>
      </c>
      <c r="BP405" s="177" t="str">
        <f>IFERROR(INDEX('N0.7_Lookup_References'!$G$77:$G$98,MATCH(ET_Risk_SC_Summation[[#This Row],[Mxx Category]],'N0.7_Lookup_References'!$F$77:$F$98,0)),"")</f>
        <v/>
      </c>
    </row>
    <row r="406" spans="1:68">
      <c r="A406" s="160" t="str">
        <f>IFERROR(INDEX(N1.2_Intervention_Types[NARM Asset Category],MATCH('N1.3_Project_Listing'!$C406,N1.2_Intervention_Types[Intervention Type ID],0),1),"")</f>
        <v/>
      </c>
      <c r="B406" s="160" t="str">
        <f>IF($D$2="GD",IFERROR(INDEX(N1.2_Intervention_Types[C&amp;V Asset Category (GD)],MATCH('N1.3_Project_Listing'!$C406,N1.2_Intervention_Types[Intervention Type ID],0),1),""),IFERROR(INDEX(N1.2_Intervention_Types[NARM Asset Category],MATCH('N1.3_Project_Listing'!$C406,N1.2_Intervention_Types[Intervention Type ID],0),1),""))</f>
        <v/>
      </c>
      <c r="C406" s="67" t="str">
        <f>IFERROR(INDEX(N1.2_Intervention_Types[Intervention Type ID],MATCH('N1.3_Project_Listing'!$I406,N1.2_Intervention_Types[Intervention Type],0),1),"")</f>
        <v/>
      </c>
      <c r="D406" s="160" t="str">
        <f>IFERROR(INDEX(N1.2_Intervention_Types[Intervention Category],MATCH('N1.3_Project_Listing'!$C406,N1.2_Intervention_Types[Intervention Type ID],0),1),"")</f>
        <v/>
      </c>
      <c r="E406" s="210"/>
      <c r="F406" s="236"/>
      <c r="G406" s="236"/>
      <c r="H406" s="236"/>
      <c r="I406" s="151"/>
      <c r="J406" s="139"/>
      <c r="K406" s="312"/>
      <c r="L406" s="312"/>
      <c r="M406" s="312"/>
      <c r="N406" s="343"/>
      <c r="O406" s="343"/>
      <c r="P406" s="344"/>
      <c r="Q406" s="63">
        <f t="shared" si="39"/>
        <v>0</v>
      </c>
      <c r="R406" s="368">
        <f>IF('N1.3_Project_Listing'!$D406="Replacement",SUM('N1.3_Project_Listing'!$K406:$L406)/2,'N1.3_Project_Listing'!$M406)</f>
        <v>0</v>
      </c>
      <c r="S406" s="67" t="str">
        <f>IFERROR(INDEX('N0.7_Lookup_References'!$C$13:$C$72,MATCH($A406,'N0.7_Lookup_References'!$B$13:$B$72,0)),"")</f>
        <v/>
      </c>
      <c r="T406" s="338" t="str">
        <f t="shared" si="40"/>
        <v/>
      </c>
      <c r="V406" s="11"/>
      <c r="W406" s="11"/>
      <c r="X406" s="11"/>
      <c r="Y406" s="11"/>
      <c r="Z406" s="11"/>
      <c r="AA406" s="11"/>
      <c r="AB406" s="11"/>
      <c r="AC406" s="11"/>
      <c r="AD406" s="11"/>
      <c r="AE406" s="11"/>
      <c r="AF406" s="11"/>
      <c r="AG406" s="11"/>
      <c r="AH406" s="11"/>
      <c r="AI406" s="11"/>
      <c r="AJ406" s="11"/>
      <c r="AK406" s="11"/>
      <c r="AL406" s="11"/>
      <c r="AM406" s="11"/>
      <c r="AN406" s="11"/>
      <c r="AO406" s="11"/>
      <c r="AP406" s="63">
        <f t="shared" si="36"/>
        <v>0</v>
      </c>
      <c r="AQ406" s="63">
        <f t="shared" si="37"/>
        <v>0</v>
      </c>
      <c r="AR406" s="63">
        <f t="shared" si="38"/>
        <v>0</v>
      </c>
      <c r="AT406" s="176" cm="1">
        <f t="array" ref="AT406">SUMIFS('N1.3_Project_Listing'!$P$16:$P$829, 'N1.3_Project_Listing'!$E$16:$E$829,'N1.3_Project_Listing'!$E406, 'N1.3_Project_Listing'!$A$16:$A$829,ET_Risk_SC_Summation[[#Headers],[132kV Circuit Breaker]])</f>
        <v>0</v>
      </c>
      <c r="AU406" s="176" cm="1">
        <f t="array" ref="AU406">SUMIFS('N1.3_Project_Listing'!$P$16:$P$829, 'N1.3_Project_Listing'!$E$16:$E$829,'N1.3_Project_Listing'!$E406, 'N1.3_Project_Listing'!$A$16:$A$829,ET_Risk_SC_Summation[[#Headers],[132kV Transformer]])</f>
        <v>0</v>
      </c>
      <c r="AV406" s="176" cm="1">
        <f t="array" ref="AV406">SUMIFS('N1.3_Project_Listing'!$P$16:$P$829, 'N1.3_Project_Listing'!$E$16:$E$829,'N1.3_Project_Listing'!$E406, 'N1.3_Project_Listing'!$A$16:$A$829,ET_Risk_SC_Summation[[#Headers],[132kV Reactor]])</f>
        <v>0</v>
      </c>
      <c r="AW406" s="176" cm="1">
        <f t="array" ref="AW406">SUMIFS('N1.3_Project_Listing'!$P$16:$P$829, 'N1.3_Project_Listing'!$E$16:$E$829,'N1.3_Project_Listing'!$E406, 'N1.3_Project_Listing'!$A$16:$A$829,ET_Risk_SC_Summation[[#Headers],[132kV Underground Cable]])</f>
        <v>0</v>
      </c>
      <c r="AX406" s="176" cm="1">
        <f t="array" ref="AX406">SUMIFS('N1.3_Project_Listing'!$P$16:$P$829, 'N1.3_Project_Listing'!$E$16:$E$829,'N1.3_Project_Listing'!$E406, 'N1.3_Project_Listing'!$A$16:$A$829,ET_Risk_SC_Summation[[#Headers],[132kV OHL Conductor]])</f>
        <v>0</v>
      </c>
      <c r="AY406" s="176" cm="1">
        <f t="array" ref="AY406">SUMIFS('N1.3_Project_Listing'!$P$16:$P$829, 'N1.3_Project_Listing'!$E$16:$E$829,'N1.3_Project_Listing'!$E406, 'N1.3_Project_Listing'!$A$16:$A$829,ET_Risk_SC_Summation[[#Headers],[132kV OHL Fittings]])</f>
        <v>0</v>
      </c>
      <c r="AZ406" s="176" cm="1">
        <f t="array" ref="AZ406">SUMIFS('N1.3_Project_Listing'!$P$16:$P$829, 'N1.3_Project_Listing'!$E$16:$E$829,'N1.3_Project_Listing'!$E406, 'N1.3_Project_Listing'!$A$16:$A$829,ET_Risk_SC_Summation[[#Headers],[132kV OHL Tower]])</f>
        <v>0</v>
      </c>
      <c r="BA406" s="176" cm="1">
        <f t="array" ref="BA406">SUMIFS('N1.3_Project_Listing'!$P$16:$P$829, 'N1.3_Project_Listing'!$E$16:$E$829,'N1.3_Project_Listing'!$E406, 'N1.3_Project_Listing'!$A$16:$A$829,ET_Risk_SC_Summation[[#Headers],[275kV Circuit Breaker]])</f>
        <v>0</v>
      </c>
      <c r="BB406" s="176" cm="1">
        <f t="array" ref="BB406">SUMIFS('N1.3_Project_Listing'!$P$16:$P$829, 'N1.3_Project_Listing'!$E$16:$E$829,'N1.3_Project_Listing'!$E406, 'N1.3_Project_Listing'!$A$16:$A$829,ET_Risk_SC_Summation[[#Headers],[275kV Transformer]])</f>
        <v>0</v>
      </c>
      <c r="BC406" s="176" cm="1">
        <f t="array" ref="BC406">SUMIFS('N1.3_Project_Listing'!$P$16:$P$829, 'N1.3_Project_Listing'!$E$16:$E$829,'N1.3_Project_Listing'!$E406, 'N1.3_Project_Listing'!$A$16:$A$829,ET_Risk_SC_Summation[[#Headers],[275kV Reactor]])</f>
        <v>0</v>
      </c>
      <c r="BD406" s="176" cm="1">
        <f t="array" ref="BD406">SUMIFS('N1.3_Project_Listing'!$P$16:$P$829, 'N1.3_Project_Listing'!$E$16:$E$829,'N1.3_Project_Listing'!$E406, 'N1.3_Project_Listing'!$A$16:$A$829,ET_Risk_SC_Summation[[#Headers],[275kV Underground Cable]])</f>
        <v>0</v>
      </c>
      <c r="BE406" s="176" cm="1">
        <f t="array" ref="BE406">SUMIFS('N1.3_Project_Listing'!$P$16:$P$829, 'N1.3_Project_Listing'!$E$16:$E$829,'N1.3_Project_Listing'!$E406, 'N1.3_Project_Listing'!$A$16:$A$829,ET_Risk_SC_Summation[[#Headers],[275kV OHL Conductor]])</f>
        <v>0</v>
      </c>
      <c r="BF406" s="176" cm="1">
        <f t="array" ref="BF406">SUMIFS('N1.3_Project_Listing'!$P$16:$P$829, 'N1.3_Project_Listing'!$E$16:$E$829,'N1.3_Project_Listing'!$E406, 'N1.3_Project_Listing'!$A$16:$A$829,ET_Risk_SC_Summation[[#Headers],[275kV OHL Fittings]])</f>
        <v>0</v>
      </c>
      <c r="BG406" s="176" cm="1">
        <f t="array" ref="BG406">SUMIFS('N1.3_Project_Listing'!$P$16:$P$829, 'N1.3_Project_Listing'!$E$16:$E$829,'N1.3_Project_Listing'!$E406, 'N1.3_Project_Listing'!$A$16:$A$829,ET_Risk_SC_Summation[[#Headers],[275kV OHL Tower]])</f>
        <v>0</v>
      </c>
      <c r="BH406" s="176" cm="1">
        <f t="array" ref="BH406">SUMIFS('N1.3_Project_Listing'!$P$16:$P$829, 'N1.3_Project_Listing'!$E$16:$E$829,'N1.3_Project_Listing'!$E406, 'N1.3_Project_Listing'!$A$16:$A$829,ET_Risk_SC_Summation[[#Headers],[400kV Circuit Breaker]])</f>
        <v>0</v>
      </c>
      <c r="BI406" s="176" cm="1">
        <f t="array" ref="BI406">SUMIFS('N1.3_Project_Listing'!$P$16:$P$829, 'N1.3_Project_Listing'!$E$16:$E$829,'N1.3_Project_Listing'!$E406, 'N1.3_Project_Listing'!$A$16:$A$829,ET_Risk_SC_Summation[[#Headers],[400kV Transformer]])</f>
        <v>0</v>
      </c>
      <c r="BJ406" s="176" cm="1">
        <f t="array" ref="BJ406">SUMIFS('N1.3_Project_Listing'!$P$16:$P$829, 'N1.3_Project_Listing'!$E$16:$E$829,'N1.3_Project_Listing'!$E406, 'N1.3_Project_Listing'!$A$16:$A$829,ET_Risk_SC_Summation[[#Headers],[400kV Reactor]])</f>
        <v>0</v>
      </c>
      <c r="BK406" s="176" cm="1">
        <f t="array" ref="BK406">SUMIFS('N1.3_Project_Listing'!$P$16:$P$829, 'N1.3_Project_Listing'!$E$16:$E$829,'N1.3_Project_Listing'!$E406, 'N1.3_Project_Listing'!$A$16:$A$829,ET_Risk_SC_Summation[[#Headers],[400kV Underground Cable]])</f>
        <v>0</v>
      </c>
      <c r="BL406" s="176" cm="1">
        <f t="array" ref="BL406">SUMIFS('N1.3_Project_Listing'!$P$16:$P$829, 'N1.3_Project_Listing'!$E$16:$E$829,'N1.3_Project_Listing'!$E406, 'N1.3_Project_Listing'!$A$16:$A$829,ET_Risk_SC_Summation[[#Headers],[400kV OHL Conductor]])</f>
        <v>0</v>
      </c>
      <c r="BM406" s="176" cm="1">
        <f t="array" ref="BM406">SUMIFS('N1.3_Project_Listing'!$P$16:$P$829, 'N1.3_Project_Listing'!$E$16:$E$829,'N1.3_Project_Listing'!$E406, 'N1.3_Project_Listing'!$A$16:$A$829,ET_Risk_SC_Summation[[#Headers],[400kV OHL Fittings]])</f>
        <v>0</v>
      </c>
      <c r="BN406" s="176" cm="1">
        <f t="array" ref="BN406">SUMIFS('N1.3_Project_Listing'!$P$16:$P$829, 'N1.3_Project_Listing'!$E$16:$E$829,'N1.3_Project_Listing'!$E406, 'N1.3_Project_Listing'!$A$16:$A$829,ET_Risk_SC_Summation[[#Headers],[400kV OHL Tower]])</f>
        <v>0</v>
      </c>
      <c r="BO406" s="177" t="str">
        <f>IF(SUM(ET_Risk_SC_Summation[[#This Row],[132kV Circuit Breaker]:[400kV OHL Tower]])=0, "n/a", INDEX(ET_Risk_SC_Summation[#Headers],1,MATCH(MAX(ET_Risk_SC_Summation[[#This Row],[132kV Circuit Breaker]:[400kV OHL Tower]]),ET_Risk_SC_Summation[[#This Row],[132kV Circuit Breaker]:[400kV OHL Tower]],0)))</f>
        <v>n/a</v>
      </c>
      <c r="BP406" s="177" t="str">
        <f>IFERROR(INDEX('N0.7_Lookup_References'!$G$77:$G$98,MATCH(ET_Risk_SC_Summation[[#This Row],[Mxx Category]],'N0.7_Lookup_References'!$F$77:$F$98,0)),"")</f>
        <v/>
      </c>
    </row>
    <row r="407" spans="1:68">
      <c r="A407" s="160" t="str">
        <f>IFERROR(INDEX(N1.2_Intervention_Types[NARM Asset Category],MATCH('N1.3_Project_Listing'!$C407,N1.2_Intervention_Types[Intervention Type ID],0),1),"")</f>
        <v/>
      </c>
      <c r="B407" s="160" t="str">
        <f>IF($D$2="GD",IFERROR(INDEX(N1.2_Intervention_Types[C&amp;V Asset Category (GD)],MATCH('N1.3_Project_Listing'!$C407,N1.2_Intervention_Types[Intervention Type ID],0),1),""),IFERROR(INDEX(N1.2_Intervention_Types[NARM Asset Category],MATCH('N1.3_Project_Listing'!$C407,N1.2_Intervention_Types[Intervention Type ID],0),1),""))</f>
        <v/>
      </c>
      <c r="C407" s="67" t="str">
        <f>IFERROR(INDEX(N1.2_Intervention_Types[Intervention Type ID],MATCH('N1.3_Project_Listing'!$I407,N1.2_Intervention_Types[Intervention Type],0),1),"")</f>
        <v/>
      </c>
      <c r="D407" s="160" t="str">
        <f>IFERROR(INDEX(N1.2_Intervention_Types[Intervention Category],MATCH('N1.3_Project_Listing'!$C407,N1.2_Intervention_Types[Intervention Type ID],0),1),"")</f>
        <v/>
      </c>
      <c r="E407" s="210"/>
      <c r="F407" s="236"/>
      <c r="G407" s="236"/>
      <c r="H407" s="236"/>
      <c r="I407" s="151"/>
      <c r="J407" s="139"/>
      <c r="K407" s="312"/>
      <c r="L407" s="312"/>
      <c r="M407" s="312"/>
      <c r="N407" s="343"/>
      <c r="O407" s="343"/>
      <c r="P407" s="344"/>
      <c r="Q407" s="63">
        <f t="shared" si="39"/>
        <v>0</v>
      </c>
      <c r="R407" s="368">
        <f>IF('N1.3_Project_Listing'!$D407="Replacement",SUM('N1.3_Project_Listing'!$K407:$L407)/2,'N1.3_Project_Listing'!$M407)</f>
        <v>0</v>
      </c>
      <c r="S407" s="67" t="str">
        <f>IFERROR(INDEX('N0.7_Lookup_References'!$C$13:$C$72,MATCH($A407,'N0.7_Lookup_References'!$B$13:$B$72,0)),"")</f>
        <v/>
      </c>
      <c r="T407" s="338" t="str">
        <f t="shared" si="40"/>
        <v/>
      </c>
      <c r="V407" s="11"/>
      <c r="W407" s="11"/>
      <c r="X407" s="11"/>
      <c r="Y407" s="11"/>
      <c r="Z407" s="11"/>
      <c r="AA407" s="11"/>
      <c r="AB407" s="11"/>
      <c r="AC407" s="11"/>
      <c r="AD407" s="11"/>
      <c r="AE407" s="11"/>
      <c r="AF407" s="11"/>
      <c r="AG407" s="11"/>
      <c r="AH407" s="11"/>
      <c r="AI407" s="11"/>
      <c r="AJ407" s="11"/>
      <c r="AK407" s="11"/>
      <c r="AL407" s="11"/>
      <c r="AM407" s="11"/>
      <c r="AN407" s="11"/>
      <c r="AO407" s="11"/>
      <c r="AP407" s="63">
        <f t="shared" si="36"/>
        <v>0</v>
      </c>
      <c r="AQ407" s="63">
        <f t="shared" si="37"/>
        <v>0</v>
      </c>
      <c r="AR407" s="63">
        <f t="shared" si="38"/>
        <v>0</v>
      </c>
      <c r="AT407" s="176" cm="1">
        <f t="array" ref="AT407">SUMIFS('N1.3_Project_Listing'!$P$16:$P$829, 'N1.3_Project_Listing'!$E$16:$E$829,'N1.3_Project_Listing'!$E407, 'N1.3_Project_Listing'!$A$16:$A$829,ET_Risk_SC_Summation[[#Headers],[132kV Circuit Breaker]])</f>
        <v>0</v>
      </c>
      <c r="AU407" s="176" cm="1">
        <f t="array" ref="AU407">SUMIFS('N1.3_Project_Listing'!$P$16:$P$829, 'N1.3_Project_Listing'!$E$16:$E$829,'N1.3_Project_Listing'!$E407, 'N1.3_Project_Listing'!$A$16:$A$829,ET_Risk_SC_Summation[[#Headers],[132kV Transformer]])</f>
        <v>0</v>
      </c>
      <c r="AV407" s="176" cm="1">
        <f t="array" ref="AV407">SUMIFS('N1.3_Project_Listing'!$P$16:$P$829, 'N1.3_Project_Listing'!$E$16:$E$829,'N1.3_Project_Listing'!$E407, 'N1.3_Project_Listing'!$A$16:$A$829,ET_Risk_SC_Summation[[#Headers],[132kV Reactor]])</f>
        <v>0</v>
      </c>
      <c r="AW407" s="176" cm="1">
        <f t="array" ref="AW407">SUMIFS('N1.3_Project_Listing'!$P$16:$P$829, 'N1.3_Project_Listing'!$E$16:$E$829,'N1.3_Project_Listing'!$E407, 'N1.3_Project_Listing'!$A$16:$A$829,ET_Risk_SC_Summation[[#Headers],[132kV Underground Cable]])</f>
        <v>0</v>
      </c>
      <c r="AX407" s="176" cm="1">
        <f t="array" ref="AX407">SUMIFS('N1.3_Project_Listing'!$P$16:$P$829, 'N1.3_Project_Listing'!$E$16:$E$829,'N1.3_Project_Listing'!$E407, 'N1.3_Project_Listing'!$A$16:$A$829,ET_Risk_SC_Summation[[#Headers],[132kV OHL Conductor]])</f>
        <v>0</v>
      </c>
      <c r="AY407" s="176" cm="1">
        <f t="array" ref="AY407">SUMIFS('N1.3_Project_Listing'!$P$16:$P$829, 'N1.3_Project_Listing'!$E$16:$E$829,'N1.3_Project_Listing'!$E407, 'N1.3_Project_Listing'!$A$16:$A$829,ET_Risk_SC_Summation[[#Headers],[132kV OHL Fittings]])</f>
        <v>0</v>
      </c>
      <c r="AZ407" s="176" cm="1">
        <f t="array" ref="AZ407">SUMIFS('N1.3_Project_Listing'!$P$16:$P$829, 'N1.3_Project_Listing'!$E$16:$E$829,'N1.3_Project_Listing'!$E407, 'N1.3_Project_Listing'!$A$16:$A$829,ET_Risk_SC_Summation[[#Headers],[132kV OHL Tower]])</f>
        <v>0</v>
      </c>
      <c r="BA407" s="176" cm="1">
        <f t="array" ref="BA407">SUMIFS('N1.3_Project_Listing'!$P$16:$P$829, 'N1.3_Project_Listing'!$E$16:$E$829,'N1.3_Project_Listing'!$E407, 'N1.3_Project_Listing'!$A$16:$A$829,ET_Risk_SC_Summation[[#Headers],[275kV Circuit Breaker]])</f>
        <v>0</v>
      </c>
      <c r="BB407" s="176" cm="1">
        <f t="array" ref="BB407">SUMIFS('N1.3_Project_Listing'!$P$16:$P$829, 'N1.3_Project_Listing'!$E$16:$E$829,'N1.3_Project_Listing'!$E407, 'N1.3_Project_Listing'!$A$16:$A$829,ET_Risk_SC_Summation[[#Headers],[275kV Transformer]])</f>
        <v>0</v>
      </c>
      <c r="BC407" s="176" cm="1">
        <f t="array" ref="BC407">SUMIFS('N1.3_Project_Listing'!$P$16:$P$829, 'N1.3_Project_Listing'!$E$16:$E$829,'N1.3_Project_Listing'!$E407, 'N1.3_Project_Listing'!$A$16:$A$829,ET_Risk_SC_Summation[[#Headers],[275kV Reactor]])</f>
        <v>0</v>
      </c>
      <c r="BD407" s="176" cm="1">
        <f t="array" ref="BD407">SUMIFS('N1.3_Project_Listing'!$P$16:$P$829, 'N1.3_Project_Listing'!$E$16:$E$829,'N1.3_Project_Listing'!$E407, 'N1.3_Project_Listing'!$A$16:$A$829,ET_Risk_SC_Summation[[#Headers],[275kV Underground Cable]])</f>
        <v>0</v>
      </c>
      <c r="BE407" s="176" cm="1">
        <f t="array" ref="BE407">SUMIFS('N1.3_Project_Listing'!$P$16:$P$829, 'N1.3_Project_Listing'!$E$16:$E$829,'N1.3_Project_Listing'!$E407, 'N1.3_Project_Listing'!$A$16:$A$829,ET_Risk_SC_Summation[[#Headers],[275kV OHL Conductor]])</f>
        <v>0</v>
      </c>
      <c r="BF407" s="176" cm="1">
        <f t="array" ref="BF407">SUMIFS('N1.3_Project_Listing'!$P$16:$P$829, 'N1.3_Project_Listing'!$E$16:$E$829,'N1.3_Project_Listing'!$E407, 'N1.3_Project_Listing'!$A$16:$A$829,ET_Risk_SC_Summation[[#Headers],[275kV OHL Fittings]])</f>
        <v>0</v>
      </c>
      <c r="BG407" s="176" cm="1">
        <f t="array" ref="BG407">SUMIFS('N1.3_Project_Listing'!$P$16:$P$829, 'N1.3_Project_Listing'!$E$16:$E$829,'N1.3_Project_Listing'!$E407, 'N1.3_Project_Listing'!$A$16:$A$829,ET_Risk_SC_Summation[[#Headers],[275kV OHL Tower]])</f>
        <v>0</v>
      </c>
      <c r="BH407" s="176" cm="1">
        <f t="array" ref="BH407">SUMIFS('N1.3_Project_Listing'!$P$16:$P$829, 'N1.3_Project_Listing'!$E$16:$E$829,'N1.3_Project_Listing'!$E407, 'N1.3_Project_Listing'!$A$16:$A$829,ET_Risk_SC_Summation[[#Headers],[400kV Circuit Breaker]])</f>
        <v>0</v>
      </c>
      <c r="BI407" s="176" cm="1">
        <f t="array" ref="BI407">SUMIFS('N1.3_Project_Listing'!$P$16:$P$829, 'N1.3_Project_Listing'!$E$16:$E$829,'N1.3_Project_Listing'!$E407, 'N1.3_Project_Listing'!$A$16:$A$829,ET_Risk_SC_Summation[[#Headers],[400kV Transformer]])</f>
        <v>0</v>
      </c>
      <c r="BJ407" s="176" cm="1">
        <f t="array" ref="BJ407">SUMIFS('N1.3_Project_Listing'!$P$16:$P$829, 'N1.3_Project_Listing'!$E$16:$E$829,'N1.3_Project_Listing'!$E407, 'N1.3_Project_Listing'!$A$16:$A$829,ET_Risk_SC_Summation[[#Headers],[400kV Reactor]])</f>
        <v>0</v>
      </c>
      <c r="BK407" s="176" cm="1">
        <f t="array" ref="BK407">SUMIFS('N1.3_Project_Listing'!$P$16:$P$829, 'N1.3_Project_Listing'!$E$16:$E$829,'N1.3_Project_Listing'!$E407, 'N1.3_Project_Listing'!$A$16:$A$829,ET_Risk_SC_Summation[[#Headers],[400kV Underground Cable]])</f>
        <v>0</v>
      </c>
      <c r="BL407" s="176" cm="1">
        <f t="array" ref="BL407">SUMIFS('N1.3_Project_Listing'!$P$16:$P$829, 'N1.3_Project_Listing'!$E$16:$E$829,'N1.3_Project_Listing'!$E407, 'N1.3_Project_Listing'!$A$16:$A$829,ET_Risk_SC_Summation[[#Headers],[400kV OHL Conductor]])</f>
        <v>0</v>
      </c>
      <c r="BM407" s="176" cm="1">
        <f t="array" ref="BM407">SUMIFS('N1.3_Project_Listing'!$P$16:$P$829, 'N1.3_Project_Listing'!$E$16:$E$829,'N1.3_Project_Listing'!$E407, 'N1.3_Project_Listing'!$A$16:$A$829,ET_Risk_SC_Summation[[#Headers],[400kV OHL Fittings]])</f>
        <v>0</v>
      </c>
      <c r="BN407" s="176" cm="1">
        <f t="array" ref="BN407">SUMIFS('N1.3_Project_Listing'!$P$16:$P$829, 'N1.3_Project_Listing'!$E$16:$E$829,'N1.3_Project_Listing'!$E407, 'N1.3_Project_Listing'!$A$16:$A$829,ET_Risk_SC_Summation[[#Headers],[400kV OHL Tower]])</f>
        <v>0</v>
      </c>
      <c r="BO407" s="177" t="str">
        <f>IF(SUM(ET_Risk_SC_Summation[[#This Row],[132kV Circuit Breaker]:[400kV OHL Tower]])=0, "n/a", INDEX(ET_Risk_SC_Summation[#Headers],1,MATCH(MAX(ET_Risk_SC_Summation[[#This Row],[132kV Circuit Breaker]:[400kV OHL Tower]]),ET_Risk_SC_Summation[[#This Row],[132kV Circuit Breaker]:[400kV OHL Tower]],0)))</f>
        <v>n/a</v>
      </c>
      <c r="BP407" s="177" t="str">
        <f>IFERROR(INDEX('N0.7_Lookup_References'!$G$77:$G$98,MATCH(ET_Risk_SC_Summation[[#This Row],[Mxx Category]],'N0.7_Lookup_References'!$F$77:$F$98,0)),"")</f>
        <v/>
      </c>
    </row>
    <row r="408" spans="1:68">
      <c r="A408" s="160" t="str">
        <f>IFERROR(INDEX(N1.2_Intervention_Types[NARM Asset Category],MATCH('N1.3_Project_Listing'!$C408,N1.2_Intervention_Types[Intervention Type ID],0),1),"")</f>
        <v/>
      </c>
      <c r="B408" s="160" t="str">
        <f>IF($D$2="GD",IFERROR(INDEX(N1.2_Intervention_Types[C&amp;V Asset Category (GD)],MATCH('N1.3_Project_Listing'!$C408,N1.2_Intervention_Types[Intervention Type ID],0),1),""),IFERROR(INDEX(N1.2_Intervention_Types[NARM Asset Category],MATCH('N1.3_Project_Listing'!$C408,N1.2_Intervention_Types[Intervention Type ID],0),1),""))</f>
        <v/>
      </c>
      <c r="C408" s="67" t="str">
        <f>IFERROR(INDEX(N1.2_Intervention_Types[Intervention Type ID],MATCH('N1.3_Project_Listing'!$I408,N1.2_Intervention_Types[Intervention Type],0),1),"")</f>
        <v/>
      </c>
      <c r="D408" s="160" t="str">
        <f>IFERROR(INDEX(N1.2_Intervention_Types[Intervention Category],MATCH('N1.3_Project_Listing'!$C408,N1.2_Intervention_Types[Intervention Type ID],0),1),"")</f>
        <v/>
      </c>
      <c r="E408" s="210"/>
      <c r="F408" s="236"/>
      <c r="G408" s="236"/>
      <c r="H408" s="236"/>
      <c r="I408" s="151"/>
      <c r="J408" s="139"/>
      <c r="K408" s="312"/>
      <c r="L408" s="312"/>
      <c r="M408" s="312"/>
      <c r="N408" s="343"/>
      <c r="O408" s="343"/>
      <c r="P408" s="344"/>
      <c r="Q408" s="63">
        <f t="shared" si="39"/>
        <v>0</v>
      </c>
      <c r="R408" s="368">
        <f>IF('N1.3_Project_Listing'!$D408="Replacement",SUM('N1.3_Project_Listing'!$K408:$L408)/2,'N1.3_Project_Listing'!$M408)</f>
        <v>0</v>
      </c>
      <c r="S408" s="67" t="str">
        <f>IFERROR(INDEX('N0.7_Lookup_References'!$C$13:$C$72,MATCH($A408,'N0.7_Lookup_References'!$B$13:$B$72,0)),"")</f>
        <v/>
      </c>
      <c r="T408" s="338" t="str">
        <f t="shared" si="40"/>
        <v/>
      </c>
      <c r="V408" s="11"/>
      <c r="W408" s="11"/>
      <c r="X408" s="11"/>
      <c r="Y408" s="11"/>
      <c r="Z408" s="11"/>
      <c r="AA408" s="11"/>
      <c r="AB408" s="11"/>
      <c r="AC408" s="11"/>
      <c r="AD408" s="11"/>
      <c r="AE408" s="11"/>
      <c r="AF408" s="11"/>
      <c r="AG408" s="11"/>
      <c r="AH408" s="11"/>
      <c r="AI408" s="11"/>
      <c r="AJ408" s="11"/>
      <c r="AK408" s="11"/>
      <c r="AL408" s="11"/>
      <c r="AM408" s="11"/>
      <c r="AN408" s="11"/>
      <c r="AO408" s="11"/>
      <c r="AP408" s="63">
        <f t="shared" si="36"/>
        <v>0</v>
      </c>
      <c r="AQ408" s="63">
        <f t="shared" si="37"/>
        <v>0</v>
      </c>
      <c r="AR408" s="63">
        <f t="shared" si="38"/>
        <v>0</v>
      </c>
      <c r="AT408" s="176" cm="1">
        <f t="array" ref="AT408">SUMIFS('N1.3_Project_Listing'!$P$16:$P$829, 'N1.3_Project_Listing'!$E$16:$E$829,'N1.3_Project_Listing'!$E408, 'N1.3_Project_Listing'!$A$16:$A$829,ET_Risk_SC_Summation[[#Headers],[132kV Circuit Breaker]])</f>
        <v>0</v>
      </c>
      <c r="AU408" s="176" cm="1">
        <f t="array" ref="AU408">SUMIFS('N1.3_Project_Listing'!$P$16:$P$829, 'N1.3_Project_Listing'!$E$16:$E$829,'N1.3_Project_Listing'!$E408, 'N1.3_Project_Listing'!$A$16:$A$829,ET_Risk_SC_Summation[[#Headers],[132kV Transformer]])</f>
        <v>0</v>
      </c>
      <c r="AV408" s="176" cm="1">
        <f t="array" ref="AV408">SUMIFS('N1.3_Project_Listing'!$P$16:$P$829, 'N1.3_Project_Listing'!$E$16:$E$829,'N1.3_Project_Listing'!$E408, 'N1.3_Project_Listing'!$A$16:$A$829,ET_Risk_SC_Summation[[#Headers],[132kV Reactor]])</f>
        <v>0</v>
      </c>
      <c r="AW408" s="176" cm="1">
        <f t="array" ref="AW408">SUMIFS('N1.3_Project_Listing'!$P$16:$P$829, 'N1.3_Project_Listing'!$E$16:$E$829,'N1.3_Project_Listing'!$E408, 'N1.3_Project_Listing'!$A$16:$A$829,ET_Risk_SC_Summation[[#Headers],[132kV Underground Cable]])</f>
        <v>0</v>
      </c>
      <c r="AX408" s="176" cm="1">
        <f t="array" ref="AX408">SUMIFS('N1.3_Project_Listing'!$P$16:$P$829, 'N1.3_Project_Listing'!$E$16:$E$829,'N1.3_Project_Listing'!$E408, 'N1.3_Project_Listing'!$A$16:$A$829,ET_Risk_SC_Summation[[#Headers],[132kV OHL Conductor]])</f>
        <v>0</v>
      </c>
      <c r="AY408" s="176" cm="1">
        <f t="array" ref="AY408">SUMIFS('N1.3_Project_Listing'!$P$16:$P$829, 'N1.3_Project_Listing'!$E$16:$E$829,'N1.3_Project_Listing'!$E408, 'N1.3_Project_Listing'!$A$16:$A$829,ET_Risk_SC_Summation[[#Headers],[132kV OHL Fittings]])</f>
        <v>0</v>
      </c>
      <c r="AZ408" s="176" cm="1">
        <f t="array" ref="AZ408">SUMIFS('N1.3_Project_Listing'!$P$16:$P$829, 'N1.3_Project_Listing'!$E$16:$E$829,'N1.3_Project_Listing'!$E408, 'N1.3_Project_Listing'!$A$16:$A$829,ET_Risk_SC_Summation[[#Headers],[132kV OHL Tower]])</f>
        <v>0</v>
      </c>
      <c r="BA408" s="176" cm="1">
        <f t="array" ref="BA408">SUMIFS('N1.3_Project_Listing'!$P$16:$P$829, 'N1.3_Project_Listing'!$E$16:$E$829,'N1.3_Project_Listing'!$E408, 'N1.3_Project_Listing'!$A$16:$A$829,ET_Risk_SC_Summation[[#Headers],[275kV Circuit Breaker]])</f>
        <v>0</v>
      </c>
      <c r="BB408" s="176" cm="1">
        <f t="array" ref="BB408">SUMIFS('N1.3_Project_Listing'!$P$16:$P$829, 'N1.3_Project_Listing'!$E$16:$E$829,'N1.3_Project_Listing'!$E408, 'N1.3_Project_Listing'!$A$16:$A$829,ET_Risk_SC_Summation[[#Headers],[275kV Transformer]])</f>
        <v>0</v>
      </c>
      <c r="BC408" s="176" cm="1">
        <f t="array" ref="BC408">SUMIFS('N1.3_Project_Listing'!$P$16:$P$829, 'N1.3_Project_Listing'!$E$16:$E$829,'N1.3_Project_Listing'!$E408, 'N1.3_Project_Listing'!$A$16:$A$829,ET_Risk_SC_Summation[[#Headers],[275kV Reactor]])</f>
        <v>0</v>
      </c>
      <c r="BD408" s="176" cm="1">
        <f t="array" ref="BD408">SUMIFS('N1.3_Project_Listing'!$P$16:$P$829, 'N1.3_Project_Listing'!$E$16:$E$829,'N1.3_Project_Listing'!$E408, 'N1.3_Project_Listing'!$A$16:$A$829,ET_Risk_SC_Summation[[#Headers],[275kV Underground Cable]])</f>
        <v>0</v>
      </c>
      <c r="BE408" s="176" cm="1">
        <f t="array" ref="BE408">SUMIFS('N1.3_Project_Listing'!$P$16:$P$829, 'N1.3_Project_Listing'!$E$16:$E$829,'N1.3_Project_Listing'!$E408, 'N1.3_Project_Listing'!$A$16:$A$829,ET_Risk_SC_Summation[[#Headers],[275kV OHL Conductor]])</f>
        <v>0</v>
      </c>
      <c r="BF408" s="176" cm="1">
        <f t="array" ref="BF408">SUMIFS('N1.3_Project_Listing'!$P$16:$P$829, 'N1.3_Project_Listing'!$E$16:$E$829,'N1.3_Project_Listing'!$E408, 'N1.3_Project_Listing'!$A$16:$A$829,ET_Risk_SC_Summation[[#Headers],[275kV OHL Fittings]])</f>
        <v>0</v>
      </c>
      <c r="BG408" s="176" cm="1">
        <f t="array" ref="BG408">SUMIFS('N1.3_Project_Listing'!$P$16:$P$829, 'N1.3_Project_Listing'!$E$16:$E$829,'N1.3_Project_Listing'!$E408, 'N1.3_Project_Listing'!$A$16:$A$829,ET_Risk_SC_Summation[[#Headers],[275kV OHL Tower]])</f>
        <v>0</v>
      </c>
      <c r="BH408" s="176" cm="1">
        <f t="array" ref="BH408">SUMIFS('N1.3_Project_Listing'!$P$16:$P$829, 'N1.3_Project_Listing'!$E$16:$E$829,'N1.3_Project_Listing'!$E408, 'N1.3_Project_Listing'!$A$16:$A$829,ET_Risk_SC_Summation[[#Headers],[400kV Circuit Breaker]])</f>
        <v>0</v>
      </c>
      <c r="BI408" s="176" cm="1">
        <f t="array" ref="BI408">SUMIFS('N1.3_Project_Listing'!$P$16:$P$829, 'N1.3_Project_Listing'!$E$16:$E$829,'N1.3_Project_Listing'!$E408, 'N1.3_Project_Listing'!$A$16:$A$829,ET_Risk_SC_Summation[[#Headers],[400kV Transformer]])</f>
        <v>0</v>
      </c>
      <c r="BJ408" s="176" cm="1">
        <f t="array" ref="BJ408">SUMIFS('N1.3_Project_Listing'!$P$16:$P$829, 'N1.3_Project_Listing'!$E$16:$E$829,'N1.3_Project_Listing'!$E408, 'N1.3_Project_Listing'!$A$16:$A$829,ET_Risk_SC_Summation[[#Headers],[400kV Reactor]])</f>
        <v>0</v>
      </c>
      <c r="BK408" s="176" cm="1">
        <f t="array" ref="BK408">SUMIFS('N1.3_Project_Listing'!$P$16:$P$829, 'N1.3_Project_Listing'!$E$16:$E$829,'N1.3_Project_Listing'!$E408, 'N1.3_Project_Listing'!$A$16:$A$829,ET_Risk_SC_Summation[[#Headers],[400kV Underground Cable]])</f>
        <v>0</v>
      </c>
      <c r="BL408" s="176" cm="1">
        <f t="array" ref="BL408">SUMIFS('N1.3_Project_Listing'!$P$16:$P$829, 'N1.3_Project_Listing'!$E$16:$E$829,'N1.3_Project_Listing'!$E408, 'N1.3_Project_Listing'!$A$16:$A$829,ET_Risk_SC_Summation[[#Headers],[400kV OHL Conductor]])</f>
        <v>0</v>
      </c>
      <c r="BM408" s="176" cm="1">
        <f t="array" ref="BM408">SUMIFS('N1.3_Project_Listing'!$P$16:$P$829, 'N1.3_Project_Listing'!$E$16:$E$829,'N1.3_Project_Listing'!$E408, 'N1.3_Project_Listing'!$A$16:$A$829,ET_Risk_SC_Summation[[#Headers],[400kV OHL Fittings]])</f>
        <v>0</v>
      </c>
      <c r="BN408" s="176" cm="1">
        <f t="array" ref="BN408">SUMIFS('N1.3_Project_Listing'!$P$16:$P$829, 'N1.3_Project_Listing'!$E$16:$E$829,'N1.3_Project_Listing'!$E408, 'N1.3_Project_Listing'!$A$16:$A$829,ET_Risk_SC_Summation[[#Headers],[400kV OHL Tower]])</f>
        <v>0</v>
      </c>
      <c r="BO408" s="177" t="str">
        <f>IF(SUM(ET_Risk_SC_Summation[[#This Row],[132kV Circuit Breaker]:[400kV OHL Tower]])=0, "n/a", INDEX(ET_Risk_SC_Summation[#Headers],1,MATCH(MAX(ET_Risk_SC_Summation[[#This Row],[132kV Circuit Breaker]:[400kV OHL Tower]]),ET_Risk_SC_Summation[[#This Row],[132kV Circuit Breaker]:[400kV OHL Tower]],0)))</f>
        <v>n/a</v>
      </c>
      <c r="BP408" s="177" t="str">
        <f>IFERROR(INDEX('N0.7_Lookup_References'!$G$77:$G$98,MATCH(ET_Risk_SC_Summation[[#This Row],[Mxx Category]],'N0.7_Lookup_References'!$F$77:$F$98,0)),"")</f>
        <v/>
      </c>
    </row>
    <row r="409" spans="1:68">
      <c r="A409" s="160" t="str">
        <f>IFERROR(INDEX(N1.2_Intervention_Types[NARM Asset Category],MATCH('N1.3_Project_Listing'!$C409,N1.2_Intervention_Types[Intervention Type ID],0),1),"")</f>
        <v/>
      </c>
      <c r="B409" s="160" t="str">
        <f>IF($D$2="GD",IFERROR(INDEX(N1.2_Intervention_Types[C&amp;V Asset Category (GD)],MATCH('N1.3_Project_Listing'!$C409,N1.2_Intervention_Types[Intervention Type ID],0),1),""),IFERROR(INDEX(N1.2_Intervention_Types[NARM Asset Category],MATCH('N1.3_Project_Listing'!$C409,N1.2_Intervention_Types[Intervention Type ID],0),1),""))</f>
        <v/>
      </c>
      <c r="C409" s="67" t="str">
        <f>IFERROR(INDEX(N1.2_Intervention_Types[Intervention Type ID],MATCH('N1.3_Project_Listing'!$I409,N1.2_Intervention_Types[Intervention Type],0),1),"")</f>
        <v/>
      </c>
      <c r="D409" s="160" t="str">
        <f>IFERROR(INDEX(N1.2_Intervention_Types[Intervention Category],MATCH('N1.3_Project_Listing'!$C409,N1.2_Intervention_Types[Intervention Type ID],0),1),"")</f>
        <v/>
      </c>
      <c r="E409" s="210"/>
      <c r="F409" s="236"/>
      <c r="G409" s="236"/>
      <c r="H409" s="236"/>
      <c r="I409" s="151"/>
      <c r="J409" s="139"/>
      <c r="K409" s="312"/>
      <c r="L409" s="312"/>
      <c r="M409" s="312"/>
      <c r="N409" s="343"/>
      <c r="O409" s="343"/>
      <c r="P409" s="344"/>
      <c r="Q409" s="63">
        <f t="shared" si="39"/>
        <v>0</v>
      </c>
      <c r="R409" s="368">
        <f>IF('N1.3_Project_Listing'!$D409="Replacement",SUM('N1.3_Project_Listing'!$K409:$L409)/2,'N1.3_Project_Listing'!$M409)</f>
        <v>0</v>
      </c>
      <c r="S409" s="67" t="str">
        <f>IFERROR(INDEX('N0.7_Lookup_References'!$C$13:$C$72,MATCH($A409,'N0.7_Lookup_References'!$B$13:$B$72,0)),"")</f>
        <v/>
      </c>
      <c r="T409" s="338" t="str">
        <f t="shared" si="40"/>
        <v/>
      </c>
      <c r="V409" s="11"/>
      <c r="W409" s="11"/>
      <c r="X409" s="11"/>
      <c r="Y409" s="11"/>
      <c r="Z409" s="11"/>
      <c r="AA409" s="11"/>
      <c r="AB409" s="11"/>
      <c r="AC409" s="11"/>
      <c r="AD409" s="11"/>
      <c r="AE409" s="11"/>
      <c r="AF409" s="11"/>
      <c r="AG409" s="11"/>
      <c r="AH409" s="11"/>
      <c r="AI409" s="11"/>
      <c r="AJ409" s="11"/>
      <c r="AK409" s="11"/>
      <c r="AL409" s="11"/>
      <c r="AM409" s="11"/>
      <c r="AN409" s="11"/>
      <c r="AO409" s="11"/>
      <c r="AP409" s="63">
        <f t="shared" si="36"/>
        <v>0</v>
      </c>
      <c r="AQ409" s="63">
        <f t="shared" si="37"/>
        <v>0</v>
      </c>
      <c r="AR409" s="63">
        <f t="shared" si="38"/>
        <v>0</v>
      </c>
      <c r="AT409" s="176" cm="1">
        <f t="array" ref="AT409">SUMIFS('N1.3_Project_Listing'!$P$16:$P$829, 'N1.3_Project_Listing'!$E$16:$E$829,'N1.3_Project_Listing'!$E409, 'N1.3_Project_Listing'!$A$16:$A$829,ET_Risk_SC_Summation[[#Headers],[132kV Circuit Breaker]])</f>
        <v>0</v>
      </c>
      <c r="AU409" s="176" cm="1">
        <f t="array" ref="AU409">SUMIFS('N1.3_Project_Listing'!$P$16:$P$829, 'N1.3_Project_Listing'!$E$16:$E$829,'N1.3_Project_Listing'!$E409, 'N1.3_Project_Listing'!$A$16:$A$829,ET_Risk_SC_Summation[[#Headers],[132kV Transformer]])</f>
        <v>0</v>
      </c>
      <c r="AV409" s="176" cm="1">
        <f t="array" ref="AV409">SUMIFS('N1.3_Project_Listing'!$P$16:$P$829, 'N1.3_Project_Listing'!$E$16:$E$829,'N1.3_Project_Listing'!$E409, 'N1.3_Project_Listing'!$A$16:$A$829,ET_Risk_SC_Summation[[#Headers],[132kV Reactor]])</f>
        <v>0</v>
      </c>
      <c r="AW409" s="176" cm="1">
        <f t="array" ref="AW409">SUMIFS('N1.3_Project_Listing'!$P$16:$P$829, 'N1.3_Project_Listing'!$E$16:$E$829,'N1.3_Project_Listing'!$E409, 'N1.3_Project_Listing'!$A$16:$A$829,ET_Risk_SC_Summation[[#Headers],[132kV Underground Cable]])</f>
        <v>0</v>
      </c>
      <c r="AX409" s="176" cm="1">
        <f t="array" ref="AX409">SUMIFS('N1.3_Project_Listing'!$P$16:$P$829, 'N1.3_Project_Listing'!$E$16:$E$829,'N1.3_Project_Listing'!$E409, 'N1.3_Project_Listing'!$A$16:$A$829,ET_Risk_SC_Summation[[#Headers],[132kV OHL Conductor]])</f>
        <v>0</v>
      </c>
      <c r="AY409" s="176" cm="1">
        <f t="array" ref="AY409">SUMIFS('N1.3_Project_Listing'!$P$16:$P$829, 'N1.3_Project_Listing'!$E$16:$E$829,'N1.3_Project_Listing'!$E409, 'N1.3_Project_Listing'!$A$16:$A$829,ET_Risk_SC_Summation[[#Headers],[132kV OHL Fittings]])</f>
        <v>0</v>
      </c>
      <c r="AZ409" s="176" cm="1">
        <f t="array" ref="AZ409">SUMIFS('N1.3_Project_Listing'!$P$16:$P$829, 'N1.3_Project_Listing'!$E$16:$E$829,'N1.3_Project_Listing'!$E409, 'N1.3_Project_Listing'!$A$16:$A$829,ET_Risk_SC_Summation[[#Headers],[132kV OHL Tower]])</f>
        <v>0</v>
      </c>
      <c r="BA409" s="176" cm="1">
        <f t="array" ref="BA409">SUMIFS('N1.3_Project_Listing'!$P$16:$P$829, 'N1.3_Project_Listing'!$E$16:$E$829,'N1.3_Project_Listing'!$E409, 'N1.3_Project_Listing'!$A$16:$A$829,ET_Risk_SC_Summation[[#Headers],[275kV Circuit Breaker]])</f>
        <v>0</v>
      </c>
      <c r="BB409" s="176" cm="1">
        <f t="array" ref="BB409">SUMIFS('N1.3_Project_Listing'!$P$16:$P$829, 'N1.3_Project_Listing'!$E$16:$E$829,'N1.3_Project_Listing'!$E409, 'N1.3_Project_Listing'!$A$16:$A$829,ET_Risk_SC_Summation[[#Headers],[275kV Transformer]])</f>
        <v>0</v>
      </c>
      <c r="BC409" s="176" cm="1">
        <f t="array" ref="BC409">SUMIFS('N1.3_Project_Listing'!$P$16:$P$829, 'N1.3_Project_Listing'!$E$16:$E$829,'N1.3_Project_Listing'!$E409, 'N1.3_Project_Listing'!$A$16:$A$829,ET_Risk_SC_Summation[[#Headers],[275kV Reactor]])</f>
        <v>0</v>
      </c>
      <c r="BD409" s="176" cm="1">
        <f t="array" ref="BD409">SUMIFS('N1.3_Project_Listing'!$P$16:$P$829, 'N1.3_Project_Listing'!$E$16:$E$829,'N1.3_Project_Listing'!$E409, 'N1.3_Project_Listing'!$A$16:$A$829,ET_Risk_SC_Summation[[#Headers],[275kV Underground Cable]])</f>
        <v>0</v>
      </c>
      <c r="BE409" s="176" cm="1">
        <f t="array" ref="BE409">SUMIFS('N1.3_Project_Listing'!$P$16:$P$829, 'N1.3_Project_Listing'!$E$16:$E$829,'N1.3_Project_Listing'!$E409, 'N1.3_Project_Listing'!$A$16:$A$829,ET_Risk_SC_Summation[[#Headers],[275kV OHL Conductor]])</f>
        <v>0</v>
      </c>
      <c r="BF409" s="176" cm="1">
        <f t="array" ref="BF409">SUMIFS('N1.3_Project_Listing'!$P$16:$P$829, 'N1.3_Project_Listing'!$E$16:$E$829,'N1.3_Project_Listing'!$E409, 'N1.3_Project_Listing'!$A$16:$A$829,ET_Risk_SC_Summation[[#Headers],[275kV OHL Fittings]])</f>
        <v>0</v>
      </c>
      <c r="BG409" s="176" cm="1">
        <f t="array" ref="BG409">SUMIFS('N1.3_Project_Listing'!$P$16:$P$829, 'N1.3_Project_Listing'!$E$16:$E$829,'N1.3_Project_Listing'!$E409, 'N1.3_Project_Listing'!$A$16:$A$829,ET_Risk_SC_Summation[[#Headers],[275kV OHL Tower]])</f>
        <v>0</v>
      </c>
      <c r="BH409" s="176" cm="1">
        <f t="array" ref="BH409">SUMIFS('N1.3_Project_Listing'!$P$16:$P$829, 'N1.3_Project_Listing'!$E$16:$E$829,'N1.3_Project_Listing'!$E409, 'N1.3_Project_Listing'!$A$16:$A$829,ET_Risk_SC_Summation[[#Headers],[400kV Circuit Breaker]])</f>
        <v>0</v>
      </c>
      <c r="BI409" s="176" cm="1">
        <f t="array" ref="BI409">SUMIFS('N1.3_Project_Listing'!$P$16:$P$829, 'N1.3_Project_Listing'!$E$16:$E$829,'N1.3_Project_Listing'!$E409, 'N1.3_Project_Listing'!$A$16:$A$829,ET_Risk_SC_Summation[[#Headers],[400kV Transformer]])</f>
        <v>0</v>
      </c>
      <c r="BJ409" s="176" cm="1">
        <f t="array" ref="BJ409">SUMIFS('N1.3_Project_Listing'!$P$16:$P$829, 'N1.3_Project_Listing'!$E$16:$E$829,'N1.3_Project_Listing'!$E409, 'N1.3_Project_Listing'!$A$16:$A$829,ET_Risk_SC_Summation[[#Headers],[400kV Reactor]])</f>
        <v>0</v>
      </c>
      <c r="BK409" s="176" cm="1">
        <f t="array" ref="BK409">SUMIFS('N1.3_Project_Listing'!$P$16:$P$829, 'N1.3_Project_Listing'!$E$16:$E$829,'N1.3_Project_Listing'!$E409, 'N1.3_Project_Listing'!$A$16:$A$829,ET_Risk_SC_Summation[[#Headers],[400kV Underground Cable]])</f>
        <v>0</v>
      </c>
      <c r="BL409" s="176" cm="1">
        <f t="array" ref="BL409">SUMIFS('N1.3_Project_Listing'!$P$16:$P$829, 'N1.3_Project_Listing'!$E$16:$E$829,'N1.3_Project_Listing'!$E409, 'N1.3_Project_Listing'!$A$16:$A$829,ET_Risk_SC_Summation[[#Headers],[400kV OHL Conductor]])</f>
        <v>0</v>
      </c>
      <c r="BM409" s="176" cm="1">
        <f t="array" ref="BM409">SUMIFS('N1.3_Project_Listing'!$P$16:$P$829, 'N1.3_Project_Listing'!$E$16:$E$829,'N1.3_Project_Listing'!$E409, 'N1.3_Project_Listing'!$A$16:$A$829,ET_Risk_SC_Summation[[#Headers],[400kV OHL Fittings]])</f>
        <v>0</v>
      </c>
      <c r="BN409" s="176" cm="1">
        <f t="array" ref="BN409">SUMIFS('N1.3_Project_Listing'!$P$16:$P$829, 'N1.3_Project_Listing'!$E$16:$E$829,'N1.3_Project_Listing'!$E409, 'N1.3_Project_Listing'!$A$16:$A$829,ET_Risk_SC_Summation[[#Headers],[400kV OHL Tower]])</f>
        <v>0</v>
      </c>
      <c r="BO409" s="177" t="str">
        <f>IF(SUM(ET_Risk_SC_Summation[[#This Row],[132kV Circuit Breaker]:[400kV OHL Tower]])=0, "n/a", INDEX(ET_Risk_SC_Summation[#Headers],1,MATCH(MAX(ET_Risk_SC_Summation[[#This Row],[132kV Circuit Breaker]:[400kV OHL Tower]]),ET_Risk_SC_Summation[[#This Row],[132kV Circuit Breaker]:[400kV OHL Tower]],0)))</f>
        <v>n/a</v>
      </c>
      <c r="BP409" s="177" t="str">
        <f>IFERROR(INDEX('N0.7_Lookup_References'!$G$77:$G$98,MATCH(ET_Risk_SC_Summation[[#This Row],[Mxx Category]],'N0.7_Lookup_References'!$F$77:$F$98,0)),"")</f>
        <v/>
      </c>
    </row>
    <row r="410" spans="1:68">
      <c r="A410" s="160" t="str">
        <f>IFERROR(INDEX(N1.2_Intervention_Types[NARM Asset Category],MATCH('N1.3_Project_Listing'!$C410,N1.2_Intervention_Types[Intervention Type ID],0),1),"")</f>
        <v/>
      </c>
      <c r="B410" s="160" t="str">
        <f>IF($D$2="GD",IFERROR(INDEX(N1.2_Intervention_Types[C&amp;V Asset Category (GD)],MATCH('N1.3_Project_Listing'!$C410,N1.2_Intervention_Types[Intervention Type ID],0),1),""),IFERROR(INDEX(N1.2_Intervention_Types[NARM Asset Category],MATCH('N1.3_Project_Listing'!$C410,N1.2_Intervention_Types[Intervention Type ID],0),1),""))</f>
        <v/>
      </c>
      <c r="C410" s="67" t="str">
        <f>IFERROR(INDEX(N1.2_Intervention_Types[Intervention Type ID],MATCH('N1.3_Project_Listing'!$I410,N1.2_Intervention_Types[Intervention Type],0),1),"")</f>
        <v/>
      </c>
      <c r="D410" s="160" t="str">
        <f>IFERROR(INDEX(N1.2_Intervention_Types[Intervention Category],MATCH('N1.3_Project_Listing'!$C410,N1.2_Intervention_Types[Intervention Type ID],0),1),"")</f>
        <v/>
      </c>
      <c r="E410" s="210"/>
      <c r="F410" s="236"/>
      <c r="G410" s="236"/>
      <c r="H410" s="236"/>
      <c r="I410" s="151"/>
      <c r="J410" s="139"/>
      <c r="K410" s="312"/>
      <c r="L410" s="312"/>
      <c r="M410" s="312"/>
      <c r="N410" s="343"/>
      <c r="O410" s="343"/>
      <c r="P410" s="344"/>
      <c r="Q410" s="63">
        <f t="shared" si="39"/>
        <v>0</v>
      </c>
      <c r="R410" s="368">
        <f>IF('N1.3_Project_Listing'!$D410="Replacement",SUM('N1.3_Project_Listing'!$K410:$L410)/2,'N1.3_Project_Listing'!$M410)</f>
        <v>0</v>
      </c>
      <c r="S410" s="67" t="str">
        <f>IFERROR(INDEX('N0.7_Lookup_References'!$C$13:$C$72,MATCH($A410,'N0.7_Lookup_References'!$B$13:$B$72,0)),"")</f>
        <v/>
      </c>
      <c r="T410" s="338" t="str">
        <f t="shared" si="40"/>
        <v/>
      </c>
      <c r="V410" s="11"/>
      <c r="W410" s="11"/>
      <c r="X410" s="11"/>
      <c r="Y410" s="11"/>
      <c r="Z410" s="11"/>
      <c r="AA410" s="11"/>
      <c r="AB410" s="11"/>
      <c r="AC410" s="11"/>
      <c r="AD410" s="11"/>
      <c r="AE410" s="11"/>
      <c r="AF410" s="11"/>
      <c r="AG410" s="11"/>
      <c r="AH410" s="11"/>
      <c r="AI410" s="11"/>
      <c r="AJ410" s="11"/>
      <c r="AK410" s="11"/>
      <c r="AL410" s="11"/>
      <c r="AM410" s="11"/>
      <c r="AN410" s="11"/>
      <c r="AO410" s="11"/>
      <c r="AP410" s="63">
        <f t="shared" si="36"/>
        <v>0</v>
      </c>
      <c r="AQ410" s="63">
        <f t="shared" si="37"/>
        <v>0</v>
      </c>
      <c r="AR410" s="63">
        <f t="shared" si="38"/>
        <v>0</v>
      </c>
      <c r="AT410" s="176" cm="1">
        <f t="array" ref="AT410">SUMIFS('N1.3_Project_Listing'!$P$16:$P$829, 'N1.3_Project_Listing'!$E$16:$E$829,'N1.3_Project_Listing'!$E410, 'N1.3_Project_Listing'!$A$16:$A$829,ET_Risk_SC_Summation[[#Headers],[132kV Circuit Breaker]])</f>
        <v>0</v>
      </c>
      <c r="AU410" s="176" cm="1">
        <f t="array" ref="AU410">SUMIFS('N1.3_Project_Listing'!$P$16:$P$829, 'N1.3_Project_Listing'!$E$16:$E$829,'N1.3_Project_Listing'!$E410, 'N1.3_Project_Listing'!$A$16:$A$829,ET_Risk_SC_Summation[[#Headers],[132kV Transformer]])</f>
        <v>0</v>
      </c>
      <c r="AV410" s="176" cm="1">
        <f t="array" ref="AV410">SUMIFS('N1.3_Project_Listing'!$P$16:$P$829, 'N1.3_Project_Listing'!$E$16:$E$829,'N1.3_Project_Listing'!$E410, 'N1.3_Project_Listing'!$A$16:$A$829,ET_Risk_SC_Summation[[#Headers],[132kV Reactor]])</f>
        <v>0</v>
      </c>
      <c r="AW410" s="176" cm="1">
        <f t="array" ref="AW410">SUMIFS('N1.3_Project_Listing'!$P$16:$P$829, 'N1.3_Project_Listing'!$E$16:$E$829,'N1.3_Project_Listing'!$E410, 'N1.3_Project_Listing'!$A$16:$A$829,ET_Risk_SC_Summation[[#Headers],[132kV Underground Cable]])</f>
        <v>0</v>
      </c>
      <c r="AX410" s="176" cm="1">
        <f t="array" ref="AX410">SUMIFS('N1.3_Project_Listing'!$P$16:$P$829, 'N1.3_Project_Listing'!$E$16:$E$829,'N1.3_Project_Listing'!$E410, 'N1.3_Project_Listing'!$A$16:$A$829,ET_Risk_SC_Summation[[#Headers],[132kV OHL Conductor]])</f>
        <v>0</v>
      </c>
      <c r="AY410" s="176" cm="1">
        <f t="array" ref="AY410">SUMIFS('N1.3_Project_Listing'!$P$16:$P$829, 'N1.3_Project_Listing'!$E$16:$E$829,'N1.3_Project_Listing'!$E410, 'N1.3_Project_Listing'!$A$16:$A$829,ET_Risk_SC_Summation[[#Headers],[132kV OHL Fittings]])</f>
        <v>0</v>
      </c>
      <c r="AZ410" s="176" cm="1">
        <f t="array" ref="AZ410">SUMIFS('N1.3_Project_Listing'!$P$16:$P$829, 'N1.3_Project_Listing'!$E$16:$E$829,'N1.3_Project_Listing'!$E410, 'N1.3_Project_Listing'!$A$16:$A$829,ET_Risk_SC_Summation[[#Headers],[132kV OHL Tower]])</f>
        <v>0</v>
      </c>
      <c r="BA410" s="176" cm="1">
        <f t="array" ref="BA410">SUMIFS('N1.3_Project_Listing'!$P$16:$P$829, 'N1.3_Project_Listing'!$E$16:$E$829,'N1.3_Project_Listing'!$E410, 'N1.3_Project_Listing'!$A$16:$A$829,ET_Risk_SC_Summation[[#Headers],[275kV Circuit Breaker]])</f>
        <v>0</v>
      </c>
      <c r="BB410" s="176" cm="1">
        <f t="array" ref="BB410">SUMIFS('N1.3_Project_Listing'!$P$16:$P$829, 'N1.3_Project_Listing'!$E$16:$E$829,'N1.3_Project_Listing'!$E410, 'N1.3_Project_Listing'!$A$16:$A$829,ET_Risk_SC_Summation[[#Headers],[275kV Transformer]])</f>
        <v>0</v>
      </c>
      <c r="BC410" s="176" cm="1">
        <f t="array" ref="BC410">SUMIFS('N1.3_Project_Listing'!$P$16:$P$829, 'N1.3_Project_Listing'!$E$16:$E$829,'N1.3_Project_Listing'!$E410, 'N1.3_Project_Listing'!$A$16:$A$829,ET_Risk_SC_Summation[[#Headers],[275kV Reactor]])</f>
        <v>0</v>
      </c>
      <c r="BD410" s="176" cm="1">
        <f t="array" ref="BD410">SUMIFS('N1.3_Project_Listing'!$P$16:$P$829, 'N1.3_Project_Listing'!$E$16:$E$829,'N1.3_Project_Listing'!$E410, 'N1.3_Project_Listing'!$A$16:$A$829,ET_Risk_SC_Summation[[#Headers],[275kV Underground Cable]])</f>
        <v>0</v>
      </c>
      <c r="BE410" s="176" cm="1">
        <f t="array" ref="BE410">SUMIFS('N1.3_Project_Listing'!$P$16:$P$829, 'N1.3_Project_Listing'!$E$16:$E$829,'N1.3_Project_Listing'!$E410, 'N1.3_Project_Listing'!$A$16:$A$829,ET_Risk_SC_Summation[[#Headers],[275kV OHL Conductor]])</f>
        <v>0</v>
      </c>
      <c r="BF410" s="176" cm="1">
        <f t="array" ref="BF410">SUMIFS('N1.3_Project_Listing'!$P$16:$P$829, 'N1.3_Project_Listing'!$E$16:$E$829,'N1.3_Project_Listing'!$E410, 'N1.3_Project_Listing'!$A$16:$A$829,ET_Risk_SC_Summation[[#Headers],[275kV OHL Fittings]])</f>
        <v>0</v>
      </c>
      <c r="BG410" s="176" cm="1">
        <f t="array" ref="BG410">SUMIFS('N1.3_Project_Listing'!$P$16:$P$829, 'N1.3_Project_Listing'!$E$16:$E$829,'N1.3_Project_Listing'!$E410, 'N1.3_Project_Listing'!$A$16:$A$829,ET_Risk_SC_Summation[[#Headers],[275kV OHL Tower]])</f>
        <v>0</v>
      </c>
      <c r="BH410" s="176" cm="1">
        <f t="array" ref="BH410">SUMIFS('N1.3_Project_Listing'!$P$16:$P$829, 'N1.3_Project_Listing'!$E$16:$E$829,'N1.3_Project_Listing'!$E410, 'N1.3_Project_Listing'!$A$16:$A$829,ET_Risk_SC_Summation[[#Headers],[400kV Circuit Breaker]])</f>
        <v>0</v>
      </c>
      <c r="BI410" s="176" cm="1">
        <f t="array" ref="BI410">SUMIFS('N1.3_Project_Listing'!$P$16:$P$829, 'N1.3_Project_Listing'!$E$16:$E$829,'N1.3_Project_Listing'!$E410, 'N1.3_Project_Listing'!$A$16:$A$829,ET_Risk_SC_Summation[[#Headers],[400kV Transformer]])</f>
        <v>0</v>
      </c>
      <c r="BJ410" s="176" cm="1">
        <f t="array" ref="BJ410">SUMIFS('N1.3_Project_Listing'!$P$16:$P$829, 'N1.3_Project_Listing'!$E$16:$E$829,'N1.3_Project_Listing'!$E410, 'N1.3_Project_Listing'!$A$16:$A$829,ET_Risk_SC_Summation[[#Headers],[400kV Reactor]])</f>
        <v>0</v>
      </c>
      <c r="BK410" s="176" cm="1">
        <f t="array" ref="BK410">SUMIFS('N1.3_Project_Listing'!$P$16:$P$829, 'N1.3_Project_Listing'!$E$16:$E$829,'N1.3_Project_Listing'!$E410, 'N1.3_Project_Listing'!$A$16:$A$829,ET_Risk_SC_Summation[[#Headers],[400kV Underground Cable]])</f>
        <v>0</v>
      </c>
      <c r="BL410" s="176" cm="1">
        <f t="array" ref="BL410">SUMIFS('N1.3_Project_Listing'!$P$16:$P$829, 'N1.3_Project_Listing'!$E$16:$E$829,'N1.3_Project_Listing'!$E410, 'N1.3_Project_Listing'!$A$16:$A$829,ET_Risk_SC_Summation[[#Headers],[400kV OHL Conductor]])</f>
        <v>0</v>
      </c>
      <c r="BM410" s="176" cm="1">
        <f t="array" ref="BM410">SUMIFS('N1.3_Project_Listing'!$P$16:$P$829, 'N1.3_Project_Listing'!$E$16:$E$829,'N1.3_Project_Listing'!$E410, 'N1.3_Project_Listing'!$A$16:$A$829,ET_Risk_SC_Summation[[#Headers],[400kV OHL Fittings]])</f>
        <v>0</v>
      </c>
      <c r="BN410" s="176" cm="1">
        <f t="array" ref="BN410">SUMIFS('N1.3_Project_Listing'!$P$16:$P$829, 'N1.3_Project_Listing'!$E$16:$E$829,'N1.3_Project_Listing'!$E410, 'N1.3_Project_Listing'!$A$16:$A$829,ET_Risk_SC_Summation[[#Headers],[400kV OHL Tower]])</f>
        <v>0</v>
      </c>
      <c r="BO410" s="177" t="str">
        <f>IF(SUM(ET_Risk_SC_Summation[[#This Row],[132kV Circuit Breaker]:[400kV OHL Tower]])=0, "n/a", INDEX(ET_Risk_SC_Summation[#Headers],1,MATCH(MAX(ET_Risk_SC_Summation[[#This Row],[132kV Circuit Breaker]:[400kV OHL Tower]]),ET_Risk_SC_Summation[[#This Row],[132kV Circuit Breaker]:[400kV OHL Tower]],0)))</f>
        <v>n/a</v>
      </c>
      <c r="BP410" s="177" t="str">
        <f>IFERROR(INDEX('N0.7_Lookup_References'!$G$77:$G$98,MATCH(ET_Risk_SC_Summation[[#This Row],[Mxx Category]],'N0.7_Lookup_References'!$F$77:$F$98,0)),"")</f>
        <v/>
      </c>
    </row>
    <row r="411" spans="1:68">
      <c r="A411" s="160" t="str">
        <f>IFERROR(INDEX(N1.2_Intervention_Types[NARM Asset Category],MATCH('N1.3_Project_Listing'!$C411,N1.2_Intervention_Types[Intervention Type ID],0),1),"")</f>
        <v/>
      </c>
      <c r="B411" s="160" t="str">
        <f>IF($D$2="GD",IFERROR(INDEX(N1.2_Intervention_Types[C&amp;V Asset Category (GD)],MATCH('N1.3_Project_Listing'!$C411,N1.2_Intervention_Types[Intervention Type ID],0),1),""),IFERROR(INDEX(N1.2_Intervention_Types[NARM Asset Category],MATCH('N1.3_Project_Listing'!$C411,N1.2_Intervention_Types[Intervention Type ID],0),1),""))</f>
        <v/>
      </c>
      <c r="C411" s="67" t="str">
        <f>IFERROR(INDEX(N1.2_Intervention_Types[Intervention Type ID],MATCH('N1.3_Project_Listing'!$I411,N1.2_Intervention_Types[Intervention Type],0),1),"")</f>
        <v/>
      </c>
      <c r="D411" s="160" t="str">
        <f>IFERROR(INDEX(N1.2_Intervention_Types[Intervention Category],MATCH('N1.3_Project_Listing'!$C411,N1.2_Intervention_Types[Intervention Type ID],0),1),"")</f>
        <v/>
      </c>
      <c r="E411" s="210"/>
      <c r="F411" s="236"/>
      <c r="G411" s="236"/>
      <c r="H411" s="236"/>
      <c r="I411" s="151"/>
      <c r="J411" s="139"/>
      <c r="K411" s="312"/>
      <c r="L411" s="312"/>
      <c r="M411" s="312"/>
      <c r="N411" s="343"/>
      <c r="O411" s="343"/>
      <c r="P411" s="344"/>
      <c r="Q411" s="63">
        <f t="shared" si="39"/>
        <v>0</v>
      </c>
      <c r="R411" s="368">
        <f>IF('N1.3_Project_Listing'!$D411="Replacement",SUM('N1.3_Project_Listing'!$K411:$L411)/2,'N1.3_Project_Listing'!$M411)</f>
        <v>0</v>
      </c>
      <c r="S411" s="67" t="str">
        <f>IFERROR(INDEX('N0.7_Lookup_References'!$C$13:$C$72,MATCH($A411,'N0.7_Lookup_References'!$B$13:$B$72,0)),"")</f>
        <v/>
      </c>
      <c r="T411" s="338" t="str">
        <f t="shared" si="40"/>
        <v/>
      </c>
      <c r="V411" s="11"/>
      <c r="W411" s="11"/>
      <c r="X411" s="11"/>
      <c r="Y411" s="11"/>
      <c r="Z411" s="11"/>
      <c r="AA411" s="11"/>
      <c r="AB411" s="11"/>
      <c r="AC411" s="11"/>
      <c r="AD411" s="11"/>
      <c r="AE411" s="11"/>
      <c r="AF411" s="11"/>
      <c r="AG411" s="11"/>
      <c r="AH411" s="11"/>
      <c r="AI411" s="11"/>
      <c r="AJ411" s="11"/>
      <c r="AK411" s="11"/>
      <c r="AL411" s="11"/>
      <c r="AM411" s="11"/>
      <c r="AN411" s="11"/>
      <c r="AO411" s="11"/>
      <c r="AP411" s="63">
        <f t="shared" si="36"/>
        <v>0</v>
      </c>
      <c r="AQ411" s="63">
        <f t="shared" si="37"/>
        <v>0</v>
      </c>
      <c r="AR411" s="63">
        <f t="shared" si="38"/>
        <v>0</v>
      </c>
      <c r="AT411" s="176" cm="1">
        <f t="array" ref="AT411">SUMIFS('N1.3_Project_Listing'!$P$16:$P$829, 'N1.3_Project_Listing'!$E$16:$E$829,'N1.3_Project_Listing'!$E411, 'N1.3_Project_Listing'!$A$16:$A$829,ET_Risk_SC_Summation[[#Headers],[132kV Circuit Breaker]])</f>
        <v>0</v>
      </c>
      <c r="AU411" s="176" cm="1">
        <f t="array" ref="AU411">SUMIFS('N1.3_Project_Listing'!$P$16:$P$829, 'N1.3_Project_Listing'!$E$16:$E$829,'N1.3_Project_Listing'!$E411, 'N1.3_Project_Listing'!$A$16:$A$829,ET_Risk_SC_Summation[[#Headers],[132kV Transformer]])</f>
        <v>0</v>
      </c>
      <c r="AV411" s="176" cm="1">
        <f t="array" ref="AV411">SUMIFS('N1.3_Project_Listing'!$P$16:$P$829, 'N1.3_Project_Listing'!$E$16:$E$829,'N1.3_Project_Listing'!$E411, 'N1.3_Project_Listing'!$A$16:$A$829,ET_Risk_SC_Summation[[#Headers],[132kV Reactor]])</f>
        <v>0</v>
      </c>
      <c r="AW411" s="176" cm="1">
        <f t="array" ref="AW411">SUMIFS('N1.3_Project_Listing'!$P$16:$P$829, 'N1.3_Project_Listing'!$E$16:$E$829,'N1.3_Project_Listing'!$E411, 'N1.3_Project_Listing'!$A$16:$A$829,ET_Risk_SC_Summation[[#Headers],[132kV Underground Cable]])</f>
        <v>0</v>
      </c>
      <c r="AX411" s="176" cm="1">
        <f t="array" ref="AX411">SUMIFS('N1.3_Project_Listing'!$P$16:$P$829, 'N1.3_Project_Listing'!$E$16:$E$829,'N1.3_Project_Listing'!$E411, 'N1.3_Project_Listing'!$A$16:$A$829,ET_Risk_SC_Summation[[#Headers],[132kV OHL Conductor]])</f>
        <v>0</v>
      </c>
      <c r="AY411" s="176" cm="1">
        <f t="array" ref="AY411">SUMIFS('N1.3_Project_Listing'!$P$16:$P$829, 'N1.3_Project_Listing'!$E$16:$E$829,'N1.3_Project_Listing'!$E411, 'N1.3_Project_Listing'!$A$16:$A$829,ET_Risk_SC_Summation[[#Headers],[132kV OHL Fittings]])</f>
        <v>0</v>
      </c>
      <c r="AZ411" s="176" cm="1">
        <f t="array" ref="AZ411">SUMIFS('N1.3_Project_Listing'!$P$16:$P$829, 'N1.3_Project_Listing'!$E$16:$E$829,'N1.3_Project_Listing'!$E411, 'N1.3_Project_Listing'!$A$16:$A$829,ET_Risk_SC_Summation[[#Headers],[132kV OHL Tower]])</f>
        <v>0</v>
      </c>
      <c r="BA411" s="176" cm="1">
        <f t="array" ref="BA411">SUMIFS('N1.3_Project_Listing'!$P$16:$P$829, 'N1.3_Project_Listing'!$E$16:$E$829,'N1.3_Project_Listing'!$E411, 'N1.3_Project_Listing'!$A$16:$A$829,ET_Risk_SC_Summation[[#Headers],[275kV Circuit Breaker]])</f>
        <v>0</v>
      </c>
      <c r="BB411" s="176" cm="1">
        <f t="array" ref="BB411">SUMIFS('N1.3_Project_Listing'!$P$16:$P$829, 'N1.3_Project_Listing'!$E$16:$E$829,'N1.3_Project_Listing'!$E411, 'N1.3_Project_Listing'!$A$16:$A$829,ET_Risk_SC_Summation[[#Headers],[275kV Transformer]])</f>
        <v>0</v>
      </c>
      <c r="BC411" s="176" cm="1">
        <f t="array" ref="BC411">SUMIFS('N1.3_Project_Listing'!$P$16:$P$829, 'N1.3_Project_Listing'!$E$16:$E$829,'N1.3_Project_Listing'!$E411, 'N1.3_Project_Listing'!$A$16:$A$829,ET_Risk_SC_Summation[[#Headers],[275kV Reactor]])</f>
        <v>0</v>
      </c>
      <c r="BD411" s="176" cm="1">
        <f t="array" ref="BD411">SUMIFS('N1.3_Project_Listing'!$P$16:$P$829, 'N1.3_Project_Listing'!$E$16:$E$829,'N1.3_Project_Listing'!$E411, 'N1.3_Project_Listing'!$A$16:$A$829,ET_Risk_SC_Summation[[#Headers],[275kV Underground Cable]])</f>
        <v>0</v>
      </c>
      <c r="BE411" s="176" cm="1">
        <f t="array" ref="BE411">SUMIFS('N1.3_Project_Listing'!$P$16:$P$829, 'N1.3_Project_Listing'!$E$16:$E$829,'N1.3_Project_Listing'!$E411, 'N1.3_Project_Listing'!$A$16:$A$829,ET_Risk_SC_Summation[[#Headers],[275kV OHL Conductor]])</f>
        <v>0</v>
      </c>
      <c r="BF411" s="176" cm="1">
        <f t="array" ref="BF411">SUMIFS('N1.3_Project_Listing'!$P$16:$P$829, 'N1.3_Project_Listing'!$E$16:$E$829,'N1.3_Project_Listing'!$E411, 'N1.3_Project_Listing'!$A$16:$A$829,ET_Risk_SC_Summation[[#Headers],[275kV OHL Fittings]])</f>
        <v>0</v>
      </c>
      <c r="BG411" s="176" cm="1">
        <f t="array" ref="BG411">SUMIFS('N1.3_Project_Listing'!$P$16:$P$829, 'N1.3_Project_Listing'!$E$16:$E$829,'N1.3_Project_Listing'!$E411, 'N1.3_Project_Listing'!$A$16:$A$829,ET_Risk_SC_Summation[[#Headers],[275kV OHL Tower]])</f>
        <v>0</v>
      </c>
      <c r="BH411" s="176" cm="1">
        <f t="array" ref="BH411">SUMIFS('N1.3_Project_Listing'!$P$16:$P$829, 'N1.3_Project_Listing'!$E$16:$E$829,'N1.3_Project_Listing'!$E411, 'N1.3_Project_Listing'!$A$16:$A$829,ET_Risk_SC_Summation[[#Headers],[400kV Circuit Breaker]])</f>
        <v>0</v>
      </c>
      <c r="BI411" s="176" cm="1">
        <f t="array" ref="BI411">SUMIFS('N1.3_Project_Listing'!$P$16:$P$829, 'N1.3_Project_Listing'!$E$16:$E$829,'N1.3_Project_Listing'!$E411, 'N1.3_Project_Listing'!$A$16:$A$829,ET_Risk_SC_Summation[[#Headers],[400kV Transformer]])</f>
        <v>0</v>
      </c>
      <c r="BJ411" s="176" cm="1">
        <f t="array" ref="BJ411">SUMIFS('N1.3_Project_Listing'!$P$16:$P$829, 'N1.3_Project_Listing'!$E$16:$E$829,'N1.3_Project_Listing'!$E411, 'N1.3_Project_Listing'!$A$16:$A$829,ET_Risk_SC_Summation[[#Headers],[400kV Reactor]])</f>
        <v>0</v>
      </c>
      <c r="BK411" s="176" cm="1">
        <f t="array" ref="BK411">SUMIFS('N1.3_Project_Listing'!$P$16:$P$829, 'N1.3_Project_Listing'!$E$16:$E$829,'N1.3_Project_Listing'!$E411, 'N1.3_Project_Listing'!$A$16:$A$829,ET_Risk_SC_Summation[[#Headers],[400kV Underground Cable]])</f>
        <v>0</v>
      </c>
      <c r="BL411" s="176" cm="1">
        <f t="array" ref="BL411">SUMIFS('N1.3_Project_Listing'!$P$16:$P$829, 'N1.3_Project_Listing'!$E$16:$E$829,'N1.3_Project_Listing'!$E411, 'N1.3_Project_Listing'!$A$16:$A$829,ET_Risk_SC_Summation[[#Headers],[400kV OHL Conductor]])</f>
        <v>0</v>
      </c>
      <c r="BM411" s="176" cm="1">
        <f t="array" ref="BM411">SUMIFS('N1.3_Project_Listing'!$P$16:$P$829, 'N1.3_Project_Listing'!$E$16:$E$829,'N1.3_Project_Listing'!$E411, 'N1.3_Project_Listing'!$A$16:$A$829,ET_Risk_SC_Summation[[#Headers],[400kV OHL Fittings]])</f>
        <v>0</v>
      </c>
      <c r="BN411" s="176" cm="1">
        <f t="array" ref="BN411">SUMIFS('N1.3_Project_Listing'!$P$16:$P$829, 'N1.3_Project_Listing'!$E$16:$E$829,'N1.3_Project_Listing'!$E411, 'N1.3_Project_Listing'!$A$16:$A$829,ET_Risk_SC_Summation[[#Headers],[400kV OHL Tower]])</f>
        <v>0</v>
      </c>
      <c r="BO411" s="177" t="str">
        <f>IF(SUM(ET_Risk_SC_Summation[[#This Row],[132kV Circuit Breaker]:[400kV OHL Tower]])=0, "n/a", INDEX(ET_Risk_SC_Summation[#Headers],1,MATCH(MAX(ET_Risk_SC_Summation[[#This Row],[132kV Circuit Breaker]:[400kV OHL Tower]]),ET_Risk_SC_Summation[[#This Row],[132kV Circuit Breaker]:[400kV OHL Tower]],0)))</f>
        <v>n/a</v>
      </c>
      <c r="BP411" s="177" t="str">
        <f>IFERROR(INDEX('N0.7_Lookup_References'!$G$77:$G$98,MATCH(ET_Risk_SC_Summation[[#This Row],[Mxx Category]],'N0.7_Lookup_References'!$F$77:$F$98,0)),"")</f>
        <v/>
      </c>
    </row>
    <row r="412" spans="1:68">
      <c r="A412" s="160" t="str">
        <f>IFERROR(INDEX(N1.2_Intervention_Types[NARM Asset Category],MATCH('N1.3_Project_Listing'!$C412,N1.2_Intervention_Types[Intervention Type ID],0),1),"")</f>
        <v/>
      </c>
      <c r="B412" s="160" t="str">
        <f>IF($D$2="GD",IFERROR(INDEX(N1.2_Intervention_Types[C&amp;V Asset Category (GD)],MATCH('N1.3_Project_Listing'!$C412,N1.2_Intervention_Types[Intervention Type ID],0),1),""),IFERROR(INDEX(N1.2_Intervention_Types[NARM Asset Category],MATCH('N1.3_Project_Listing'!$C412,N1.2_Intervention_Types[Intervention Type ID],0),1),""))</f>
        <v/>
      </c>
      <c r="C412" s="67" t="str">
        <f>IFERROR(INDEX(N1.2_Intervention_Types[Intervention Type ID],MATCH('N1.3_Project_Listing'!$I412,N1.2_Intervention_Types[Intervention Type],0),1),"")</f>
        <v/>
      </c>
      <c r="D412" s="160" t="str">
        <f>IFERROR(INDEX(N1.2_Intervention_Types[Intervention Category],MATCH('N1.3_Project_Listing'!$C412,N1.2_Intervention_Types[Intervention Type ID],0),1),"")</f>
        <v/>
      </c>
      <c r="E412" s="210"/>
      <c r="F412" s="236"/>
      <c r="G412" s="236"/>
      <c r="H412" s="236"/>
      <c r="I412" s="151"/>
      <c r="J412" s="139"/>
      <c r="K412" s="312"/>
      <c r="L412" s="312"/>
      <c r="M412" s="312"/>
      <c r="N412" s="343"/>
      <c r="O412" s="343"/>
      <c r="P412" s="344"/>
      <c r="Q412" s="63">
        <f t="shared" si="39"/>
        <v>0</v>
      </c>
      <c r="R412" s="368">
        <f>IF('N1.3_Project_Listing'!$D412="Replacement",SUM('N1.3_Project_Listing'!$K412:$L412)/2,'N1.3_Project_Listing'!$M412)</f>
        <v>0</v>
      </c>
      <c r="S412" s="67" t="str">
        <f>IFERROR(INDEX('N0.7_Lookup_References'!$C$13:$C$72,MATCH($A412,'N0.7_Lookup_References'!$B$13:$B$72,0)),"")</f>
        <v/>
      </c>
      <c r="T412" s="338" t="str">
        <f t="shared" si="40"/>
        <v/>
      </c>
      <c r="V412" s="11"/>
      <c r="W412" s="11"/>
      <c r="X412" s="11"/>
      <c r="Y412" s="11"/>
      <c r="Z412" s="11"/>
      <c r="AA412" s="11"/>
      <c r="AB412" s="11"/>
      <c r="AC412" s="11"/>
      <c r="AD412" s="11"/>
      <c r="AE412" s="11"/>
      <c r="AF412" s="11"/>
      <c r="AG412" s="11"/>
      <c r="AH412" s="11"/>
      <c r="AI412" s="11"/>
      <c r="AJ412" s="11"/>
      <c r="AK412" s="11"/>
      <c r="AL412" s="11"/>
      <c r="AM412" s="11"/>
      <c r="AN412" s="11"/>
      <c r="AO412" s="11"/>
      <c r="AP412" s="63">
        <f t="shared" si="36"/>
        <v>0</v>
      </c>
      <c r="AQ412" s="63">
        <f t="shared" si="37"/>
        <v>0</v>
      </c>
      <c r="AR412" s="63">
        <f t="shared" si="38"/>
        <v>0</v>
      </c>
      <c r="AT412" s="176" cm="1">
        <f t="array" ref="AT412">SUMIFS('N1.3_Project_Listing'!$P$16:$P$829, 'N1.3_Project_Listing'!$E$16:$E$829,'N1.3_Project_Listing'!$E412, 'N1.3_Project_Listing'!$A$16:$A$829,ET_Risk_SC_Summation[[#Headers],[132kV Circuit Breaker]])</f>
        <v>0</v>
      </c>
      <c r="AU412" s="176" cm="1">
        <f t="array" ref="AU412">SUMIFS('N1.3_Project_Listing'!$P$16:$P$829, 'N1.3_Project_Listing'!$E$16:$E$829,'N1.3_Project_Listing'!$E412, 'N1.3_Project_Listing'!$A$16:$A$829,ET_Risk_SC_Summation[[#Headers],[132kV Transformer]])</f>
        <v>0</v>
      </c>
      <c r="AV412" s="176" cm="1">
        <f t="array" ref="AV412">SUMIFS('N1.3_Project_Listing'!$P$16:$P$829, 'N1.3_Project_Listing'!$E$16:$E$829,'N1.3_Project_Listing'!$E412, 'N1.3_Project_Listing'!$A$16:$A$829,ET_Risk_SC_Summation[[#Headers],[132kV Reactor]])</f>
        <v>0</v>
      </c>
      <c r="AW412" s="176" cm="1">
        <f t="array" ref="AW412">SUMIFS('N1.3_Project_Listing'!$P$16:$P$829, 'N1.3_Project_Listing'!$E$16:$E$829,'N1.3_Project_Listing'!$E412, 'N1.3_Project_Listing'!$A$16:$A$829,ET_Risk_SC_Summation[[#Headers],[132kV Underground Cable]])</f>
        <v>0</v>
      </c>
      <c r="AX412" s="176" cm="1">
        <f t="array" ref="AX412">SUMIFS('N1.3_Project_Listing'!$P$16:$P$829, 'N1.3_Project_Listing'!$E$16:$E$829,'N1.3_Project_Listing'!$E412, 'N1.3_Project_Listing'!$A$16:$A$829,ET_Risk_SC_Summation[[#Headers],[132kV OHL Conductor]])</f>
        <v>0</v>
      </c>
      <c r="AY412" s="176" cm="1">
        <f t="array" ref="AY412">SUMIFS('N1.3_Project_Listing'!$P$16:$P$829, 'N1.3_Project_Listing'!$E$16:$E$829,'N1.3_Project_Listing'!$E412, 'N1.3_Project_Listing'!$A$16:$A$829,ET_Risk_SC_Summation[[#Headers],[132kV OHL Fittings]])</f>
        <v>0</v>
      </c>
      <c r="AZ412" s="176" cm="1">
        <f t="array" ref="AZ412">SUMIFS('N1.3_Project_Listing'!$P$16:$P$829, 'N1.3_Project_Listing'!$E$16:$E$829,'N1.3_Project_Listing'!$E412, 'N1.3_Project_Listing'!$A$16:$A$829,ET_Risk_SC_Summation[[#Headers],[132kV OHL Tower]])</f>
        <v>0</v>
      </c>
      <c r="BA412" s="176" cm="1">
        <f t="array" ref="BA412">SUMIFS('N1.3_Project_Listing'!$P$16:$P$829, 'N1.3_Project_Listing'!$E$16:$E$829,'N1.3_Project_Listing'!$E412, 'N1.3_Project_Listing'!$A$16:$A$829,ET_Risk_SC_Summation[[#Headers],[275kV Circuit Breaker]])</f>
        <v>0</v>
      </c>
      <c r="BB412" s="176" cm="1">
        <f t="array" ref="BB412">SUMIFS('N1.3_Project_Listing'!$P$16:$P$829, 'N1.3_Project_Listing'!$E$16:$E$829,'N1.3_Project_Listing'!$E412, 'N1.3_Project_Listing'!$A$16:$A$829,ET_Risk_SC_Summation[[#Headers],[275kV Transformer]])</f>
        <v>0</v>
      </c>
      <c r="BC412" s="176" cm="1">
        <f t="array" ref="BC412">SUMIFS('N1.3_Project_Listing'!$P$16:$P$829, 'N1.3_Project_Listing'!$E$16:$E$829,'N1.3_Project_Listing'!$E412, 'N1.3_Project_Listing'!$A$16:$A$829,ET_Risk_SC_Summation[[#Headers],[275kV Reactor]])</f>
        <v>0</v>
      </c>
      <c r="BD412" s="176" cm="1">
        <f t="array" ref="BD412">SUMIFS('N1.3_Project_Listing'!$P$16:$P$829, 'N1.3_Project_Listing'!$E$16:$E$829,'N1.3_Project_Listing'!$E412, 'N1.3_Project_Listing'!$A$16:$A$829,ET_Risk_SC_Summation[[#Headers],[275kV Underground Cable]])</f>
        <v>0</v>
      </c>
      <c r="BE412" s="176" cm="1">
        <f t="array" ref="BE412">SUMIFS('N1.3_Project_Listing'!$P$16:$P$829, 'N1.3_Project_Listing'!$E$16:$E$829,'N1.3_Project_Listing'!$E412, 'N1.3_Project_Listing'!$A$16:$A$829,ET_Risk_SC_Summation[[#Headers],[275kV OHL Conductor]])</f>
        <v>0</v>
      </c>
      <c r="BF412" s="176" cm="1">
        <f t="array" ref="BF412">SUMIFS('N1.3_Project_Listing'!$P$16:$P$829, 'N1.3_Project_Listing'!$E$16:$E$829,'N1.3_Project_Listing'!$E412, 'N1.3_Project_Listing'!$A$16:$A$829,ET_Risk_SC_Summation[[#Headers],[275kV OHL Fittings]])</f>
        <v>0</v>
      </c>
      <c r="BG412" s="176" cm="1">
        <f t="array" ref="BG412">SUMIFS('N1.3_Project_Listing'!$P$16:$P$829, 'N1.3_Project_Listing'!$E$16:$E$829,'N1.3_Project_Listing'!$E412, 'N1.3_Project_Listing'!$A$16:$A$829,ET_Risk_SC_Summation[[#Headers],[275kV OHL Tower]])</f>
        <v>0</v>
      </c>
      <c r="BH412" s="176" cm="1">
        <f t="array" ref="BH412">SUMIFS('N1.3_Project_Listing'!$P$16:$P$829, 'N1.3_Project_Listing'!$E$16:$E$829,'N1.3_Project_Listing'!$E412, 'N1.3_Project_Listing'!$A$16:$A$829,ET_Risk_SC_Summation[[#Headers],[400kV Circuit Breaker]])</f>
        <v>0</v>
      </c>
      <c r="BI412" s="176" cm="1">
        <f t="array" ref="BI412">SUMIFS('N1.3_Project_Listing'!$P$16:$P$829, 'N1.3_Project_Listing'!$E$16:$E$829,'N1.3_Project_Listing'!$E412, 'N1.3_Project_Listing'!$A$16:$A$829,ET_Risk_SC_Summation[[#Headers],[400kV Transformer]])</f>
        <v>0</v>
      </c>
      <c r="BJ412" s="176" cm="1">
        <f t="array" ref="BJ412">SUMIFS('N1.3_Project_Listing'!$P$16:$P$829, 'N1.3_Project_Listing'!$E$16:$E$829,'N1.3_Project_Listing'!$E412, 'N1.3_Project_Listing'!$A$16:$A$829,ET_Risk_SC_Summation[[#Headers],[400kV Reactor]])</f>
        <v>0</v>
      </c>
      <c r="BK412" s="176" cm="1">
        <f t="array" ref="BK412">SUMIFS('N1.3_Project_Listing'!$P$16:$P$829, 'N1.3_Project_Listing'!$E$16:$E$829,'N1.3_Project_Listing'!$E412, 'N1.3_Project_Listing'!$A$16:$A$829,ET_Risk_SC_Summation[[#Headers],[400kV Underground Cable]])</f>
        <v>0</v>
      </c>
      <c r="BL412" s="176" cm="1">
        <f t="array" ref="BL412">SUMIFS('N1.3_Project_Listing'!$P$16:$P$829, 'N1.3_Project_Listing'!$E$16:$E$829,'N1.3_Project_Listing'!$E412, 'N1.3_Project_Listing'!$A$16:$A$829,ET_Risk_SC_Summation[[#Headers],[400kV OHL Conductor]])</f>
        <v>0</v>
      </c>
      <c r="BM412" s="176" cm="1">
        <f t="array" ref="BM412">SUMIFS('N1.3_Project_Listing'!$P$16:$P$829, 'N1.3_Project_Listing'!$E$16:$E$829,'N1.3_Project_Listing'!$E412, 'N1.3_Project_Listing'!$A$16:$A$829,ET_Risk_SC_Summation[[#Headers],[400kV OHL Fittings]])</f>
        <v>0</v>
      </c>
      <c r="BN412" s="176" cm="1">
        <f t="array" ref="BN412">SUMIFS('N1.3_Project_Listing'!$P$16:$P$829, 'N1.3_Project_Listing'!$E$16:$E$829,'N1.3_Project_Listing'!$E412, 'N1.3_Project_Listing'!$A$16:$A$829,ET_Risk_SC_Summation[[#Headers],[400kV OHL Tower]])</f>
        <v>0</v>
      </c>
      <c r="BO412" s="177" t="str">
        <f>IF(SUM(ET_Risk_SC_Summation[[#This Row],[132kV Circuit Breaker]:[400kV OHL Tower]])=0, "n/a", INDEX(ET_Risk_SC_Summation[#Headers],1,MATCH(MAX(ET_Risk_SC_Summation[[#This Row],[132kV Circuit Breaker]:[400kV OHL Tower]]),ET_Risk_SC_Summation[[#This Row],[132kV Circuit Breaker]:[400kV OHL Tower]],0)))</f>
        <v>n/a</v>
      </c>
      <c r="BP412" s="177" t="str">
        <f>IFERROR(INDEX('N0.7_Lookup_References'!$G$77:$G$98,MATCH(ET_Risk_SC_Summation[[#This Row],[Mxx Category]],'N0.7_Lookup_References'!$F$77:$F$98,0)),"")</f>
        <v/>
      </c>
    </row>
    <row r="413" spans="1:68">
      <c r="A413" s="160" t="str">
        <f>IFERROR(INDEX(N1.2_Intervention_Types[NARM Asset Category],MATCH('N1.3_Project_Listing'!$C413,N1.2_Intervention_Types[Intervention Type ID],0),1),"")</f>
        <v/>
      </c>
      <c r="B413" s="160" t="str">
        <f>IF($D$2="GD",IFERROR(INDEX(N1.2_Intervention_Types[C&amp;V Asset Category (GD)],MATCH('N1.3_Project_Listing'!$C413,N1.2_Intervention_Types[Intervention Type ID],0),1),""),IFERROR(INDEX(N1.2_Intervention_Types[NARM Asset Category],MATCH('N1.3_Project_Listing'!$C413,N1.2_Intervention_Types[Intervention Type ID],0),1),""))</f>
        <v/>
      </c>
      <c r="C413" s="67" t="str">
        <f>IFERROR(INDEX(N1.2_Intervention_Types[Intervention Type ID],MATCH('N1.3_Project_Listing'!$I413,N1.2_Intervention_Types[Intervention Type],0),1),"")</f>
        <v/>
      </c>
      <c r="D413" s="160" t="str">
        <f>IFERROR(INDEX(N1.2_Intervention_Types[Intervention Category],MATCH('N1.3_Project_Listing'!$C413,N1.2_Intervention_Types[Intervention Type ID],0),1),"")</f>
        <v/>
      </c>
      <c r="E413" s="210"/>
      <c r="F413" s="236"/>
      <c r="G413" s="236"/>
      <c r="H413" s="236"/>
      <c r="I413" s="151"/>
      <c r="J413" s="139"/>
      <c r="K413" s="312"/>
      <c r="L413" s="312"/>
      <c r="M413" s="312"/>
      <c r="N413" s="343"/>
      <c r="O413" s="343"/>
      <c r="P413" s="344"/>
      <c r="Q413" s="63">
        <f t="shared" si="39"/>
        <v>0</v>
      </c>
      <c r="R413" s="368">
        <f>IF('N1.3_Project_Listing'!$D413="Replacement",SUM('N1.3_Project_Listing'!$K413:$L413)/2,'N1.3_Project_Listing'!$M413)</f>
        <v>0</v>
      </c>
      <c r="S413" s="67" t="str">
        <f>IFERROR(INDEX('N0.7_Lookup_References'!$C$13:$C$72,MATCH($A413,'N0.7_Lookup_References'!$B$13:$B$72,0)),"")</f>
        <v/>
      </c>
      <c r="T413" s="338" t="str">
        <f t="shared" si="40"/>
        <v/>
      </c>
      <c r="V413" s="11"/>
      <c r="W413" s="11"/>
      <c r="X413" s="11"/>
      <c r="Y413" s="11"/>
      <c r="Z413" s="11"/>
      <c r="AA413" s="11"/>
      <c r="AB413" s="11"/>
      <c r="AC413" s="11"/>
      <c r="AD413" s="11"/>
      <c r="AE413" s="11"/>
      <c r="AF413" s="11"/>
      <c r="AG413" s="11"/>
      <c r="AH413" s="11"/>
      <c r="AI413" s="11"/>
      <c r="AJ413" s="11"/>
      <c r="AK413" s="11"/>
      <c r="AL413" s="11"/>
      <c r="AM413" s="11"/>
      <c r="AN413" s="11"/>
      <c r="AO413" s="11"/>
      <c r="AP413" s="63">
        <f t="shared" si="36"/>
        <v>0</v>
      </c>
      <c r="AQ413" s="63">
        <f t="shared" si="37"/>
        <v>0</v>
      </c>
      <c r="AR413" s="63">
        <f t="shared" si="38"/>
        <v>0</v>
      </c>
      <c r="AT413" s="176" cm="1">
        <f t="array" ref="AT413">SUMIFS('N1.3_Project_Listing'!$P$16:$P$829, 'N1.3_Project_Listing'!$E$16:$E$829,'N1.3_Project_Listing'!$E413, 'N1.3_Project_Listing'!$A$16:$A$829,ET_Risk_SC_Summation[[#Headers],[132kV Circuit Breaker]])</f>
        <v>0</v>
      </c>
      <c r="AU413" s="176" cm="1">
        <f t="array" ref="AU413">SUMIFS('N1.3_Project_Listing'!$P$16:$P$829, 'N1.3_Project_Listing'!$E$16:$E$829,'N1.3_Project_Listing'!$E413, 'N1.3_Project_Listing'!$A$16:$A$829,ET_Risk_SC_Summation[[#Headers],[132kV Transformer]])</f>
        <v>0</v>
      </c>
      <c r="AV413" s="176" cm="1">
        <f t="array" ref="AV413">SUMIFS('N1.3_Project_Listing'!$P$16:$P$829, 'N1.3_Project_Listing'!$E$16:$E$829,'N1.3_Project_Listing'!$E413, 'N1.3_Project_Listing'!$A$16:$A$829,ET_Risk_SC_Summation[[#Headers],[132kV Reactor]])</f>
        <v>0</v>
      </c>
      <c r="AW413" s="176" cm="1">
        <f t="array" ref="AW413">SUMIFS('N1.3_Project_Listing'!$P$16:$P$829, 'N1.3_Project_Listing'!$E$16:$E$829,'N1.3_Project_Listing'!$E413, 'N1.3_Project_Listing'!$A$16:$A$829,ET_Risk_SC_Summation[[#Headers],[132kV Underground Cable]])</f>
        <v>0</v>
      </c>
      <c r="AX413" s="176" cm="1">
        <f t="array" ref="AX413">SUMIFS('N1.3_Project_Listing'!$P$16:$P$829, 'N1.3_Project_Listing'!$E$16:$E$829,'N1.3_Project_Listing'!$E413, 'N1.3_Project_Listing'!$A$16:$A$829,ET_Risk_SC_Summation[[#Headers],[132kV OHL Conductor]])</f>
        <v>0</v>
      </c>
      <c r="AY413" s="176" cm="1">
        <f t="array" ref="AY413">SUMIFS('N1.3_Project_Listing'!$P$16:$P$829, 'N1.3_Project_Listing'!$E$16:$E$829,'N1.3_Project_Listing'!$E413, 'N1.3_Project_Listing'!$A$16:$A$829,ET_Risk_SC_Summation[[#Headers],[132kV OHL Fittings]])</f>
        <v>0</v>
      </c>
      <c r="AZ413" s="176" cm="1">
        <f t="array" ref="AZ413">SUMIFS('N1.3_Project_Listing'!$P$16:$P$829, 'N1.3_Project_Listing'!$E$16:$E$829,'N1.3_Project_Listing'!$E413, 'N1.3_Project_Listing'!$A$16:$A$829,ET_Risk_SC_Summation[[#Headers],[132kV OHL Tower]])</f>
        <v>0</v>
      </c>
      <c r="BA413" s="176" cm="1">
        <f t="array" ref="BA413">SUMIFS('N1.3_Project_Listing'!$P$16:$P$829, 'N1.3_Project_Listing'!$E$16:$E$829,'N1.3_Project_Listing'!$E413, 'N1.3_Project_Listing'!$A$16:$A$829,ET_Risk_SC_Summation[[#Headers],[275kV Circuit Breaker]])</f>
        <v>0</v>
      </c>
      <c r="BB413" s="176" cm="1">
        <f t="array" ref="BB413">SUMIFS('N1.3_Project_Listing'!$P$16:$P$829, 'N1.3_Project_Listing'!$E$16:$E$829,'N1.3_Project_Listing'!$E413, 'N1.3_Project_Listing'!$A$16:$A$829,ET_Risk_SC_Summation[[#Headers],[275kV Transformer]])</f>
        <v>0</v>
      </c>
      <c r="BC413" s="176" cm="1">
        <f t="array" ref="BC413">SUMIFS('N1.3_Project_Listing'!$P$16:$P$829, 'N1.3_Project_Listing'!$E$16:$E$829,'N1.3_Project_Listing'!$E413, 'N1.3_Project_Listing'!$A$16:$A$829,ET_Risk_SC_Summation[[#Headers],[275kV Reactor]])</f>
        <v>0</v>
      </c>
      <c r="BD413" s="176" cm="1">
        <f t="array" ref="BD413">SUMIFS('N1.3_Project_Listing'!$P$16:$P$829, 'N1.3_Project_Listing'!$E$16:$E$829,'N1.3_Project_Listing'!$E413, 'N1.3_Project_Listing'!$A$16:$A$829,ET_Risk_SC_Summation[[#Headers],[275kV Underground Cable]])</f>
        <v>0</v>
      </c>
      <c r="BE413" s="176" cm="1">
        <f t="array" ref="BE413">SUMIFS('N1.3_Project_Listing'!$P$16:$P$829, 'N1.3_Project_Listing'!$E$16:$E$829,'N1.3_Project_Listing'!$E413, 'N1.3_Project_Listing'!$A$16:$A$829,ET_Risk_SC_Summation[[#Headers],[275kV OHL Conductor]])</f>
        <v>0</v>
      </c>
      <c r="BF413" s="176" cm="1">
        <f t="array" ref="BF413">SUMIFS('N1.3_Project_Listing'!$P$16:$P$829, 'N1.3_Project_Listing'!$E$16:$E$829,'N1.3_Project_Listing'!$E413, 'N1.3_Project_Listing'!$A$16:$A$829,ET_Risk_SC_Summation[[#Headers],[275kV OHL Fittings]])</f>
        <v>0</v>
      </c>
      <c r="BG413" s="176" cm="1">
        <f t="array" ref="BG413">SUMIFS('N1.3_Project_Listing'!$P$16:$P$829, 'N1.3_Project_Listing'!$E$16:$E$829,'N1.3_Project_Listing'!$E413, 'N1.3_Project_Listing'!$A$16:$A$829,ET_Risk_SC_Summation[[#Headers],[275kV OHL Tower]])</f>
        <v>0</v>
      </c>
      <c r="BH413" s="176" cm="1">
        <f t="array" ref="BH413">SUMIFS('N1.3_Project_Listing'!$P$16:$P$829, 'N1.3_Project_Listing'!$E$16:$E$829,'N1.3_Project_Listing'!$E413, 'N1.3_Project_Listing'!$A$16:$A$829,ET_Risk_SC_Summation[[#Headers],[400kV Circuit Breaker]])</f>
        <v>0</v>
      </c>
      <c r="BI413" s="176" cm="1">
        <f t="array" ref="BI413">SUMIFS('N1.3_Project_Listing'!$P$16:$P$829, 'N1.3_Project_Listing'!$E$16:$E$829,'N1.3_Project_Listing'!$E413, 'N1.3_Project_Listing'!$A$16:$A$829,ET_Risk_SC_Summation[[#Headers],[400kV Transformer]])</f>
        <v>0</v>
      </c>
      <c r="BJ413" s="176" cm="1">
        <f t="array" ref="BJ413">SUMIFS('N1.3_Project_Listing'!$P$16:$P$829, 'N1.3_Project_Listing'!$E$16:$E$829,'N1.3_Project_Listing'!$E413, 'N1.3_Project_Listing'!$A$16:$A$829,ET_Risk_SC_Summation[[#Headers],[400kV Reactor]])</f>
        <v>0</v>
      </c>
      <c r="BK413" s="176" cm="1">
        <f t="array" ref="BK413">SUMIFS('N1.3_Project_Listing'!$P$16:$P$829, 'N1.3_Project_Listing'!$E$16:$E$829,'N1.3_Project_Listing'!$E413, 'N1.3_Project_Listing'!$A$16:$A$829,ET_Risk_SC_Summation[[#Headers],[400kV Underground Cable]])</f>
        <v>0</v>
      </c>
      <c r="BL413" s="176" cm="1">
        <f t="array" ref="BL413">SUMIFS('N1.3_Project_Listing'!$P$16:$P$829, 'N1.3_Project_Listing'!$E$16:$E$829,'N1.3_Project_Listing'!$E413, 'N1.3_Project_Listing'!$A$16:$A$829,ET_Risk_SC_Summation[[#Headers],[400kV OHL Conductor]])</f>
        <v>0</v>
      </c>
      <c r="BM413" s="176" cm="1">
        <f t="array" ref="BM413">SUMIFS('N1.3_Project_Listing'!$P$16:$P$829, 'N1.3_Project_Listing'!$E$16:$E$829,'N1.3_Project_Listing'!$E413, 'N1.3_Project_Listing'!$A$16:$A$829,ET_Risk_SC_Summation[[#Headers],[400kV OHL Fittings]])</f>
        <v>0</v>
      </c>
      <c r="BN413" s="176" cm="1">
        <f t="array" ref="BN413">SUMIFS('N1.3_Project_Listing'!$P$16:$P$829, 'N1.3_Project_Listing'!$E$16:$E$829,'N1.3_Project_Listing'!$E413, 'N1.3_Project_Listing'!$A$16:$A$829,ET_Risk_SC_Summation[[#Headers],[400kV OHL Tower]])</f>
        <v>0</v>
      </c>
      <c r="BO413" s="177" t="str">
        <f>IF(SUM(ET_Risk_SC_Summation[[#This Row],[132kV Circuit Breaker]:[400kV OHL Tower]])=0, "n/a", INDEX(ET_Risk_SC_Summation[#Headers],1,MATCH(MAX(ET_Risk_SC_Summation[[#This Row],[132kV Circuit Breaker]:[400kV OHL Tower]]),ET_Risk_SC_Summation[[#This Row],[132kV Circuit Breaker]:[400kV OHL Tower]],0)))</f>
        <v>n/a</v>
      </c>
      <c r="BP413" s="177" t="str">
        <f>IFERROR(INDEX('N0.7_Lookup_References'!$G$77:$G$98,MATCH(ET_Risk_SC_Summation[[#This Row],[Mxx Category]],'N0.7_Lookup_References'!$F$77:$F$98,0)),"")</f>
        <v/>
      </c>
    </row>
    <row r="414" spans="1:68">
      <c r="A414" s="160" t="str">
        <f>IFERROR(INDEX(N1.2_Intervention_Types[NARM Asset Category],MATCH('N1.3_Project_Listing'!$C414,N1.2_Intervention_Types[Intervention Type ID],0),1),"")</f>
        <v/>
      </c>
      <c r="B414" s="160" t="str">
        <f>IF($D$2="GD",IFERROR(INDEX(N1.2_Intervention_Types[C&amp;V Asset Category (GD)],MATCH('N1.3_Project_Listing'!$C414,N1.2_Intervention_Types[Intervention Type ID],0),1),""),IFERROR(INDEX(N1.2_Intervention_Types[NARM Asset Category],MATCH('N1.3_Project_Listing'!$C414,N1.2_Intervention_Types[Intervention Type ID],0),1),""))</f>
        <v/>
      </c>
      <c r="C414" s="67" t="str">
        <f>IFERROR(INDEX(N1.2_Intervention_Types[Intervention Type ID],MATCH('N1.3_Project_Listing'!$I414,N1.2_Intervention_Types[Intervention Type],0),1),"")</f>
        <v/>
      </c>
      <c r="D414" s="160" t="str">
        <f>IFERROR(INDEX(N1.2_Intervention_Types[Intervention Category],MATCH('N1.3_Project_Listing'!$C414,N1.2_Intervention_Types[Intervention Type ID],0),1),"")</f>
        <v/>
      </c>
      <c r="E414" s="210"/>
      <c r="F414" s="236"/>
      <c r="G414" s="236"/>
      <c r="H414" s="236"/>
      <c r="I414" s="151"/>
      <c r="J414" s="139"/>
      <c r="K414" s="312"/>
      <c r="L414" s="312"/>
      <c r="M414" s="312"/>
      <c r="N414" s="343"/>
      <c r="O414" s="343"/>
      <c r="P414" s="344"/>
      <c r="Q414" s="63">
        <f t="shared" si="39"/>
        <v>0</v>
      </c>
      <c r="R414" s="368">
        <f>IF('N1.3_Project_Listing'!$D414="Replacement",SUM('N1.3_Project_Listing'!$K414:$L414)/2,'N1.3_Project_Listing'!$M414)</f>
        <v>0</v>
      </c>
      <c r="S414" s="67" t="str">
        <f>IFERROR(INDEX('N0.7_Lookup_References'!$C$13:$C$72,MATCH($A414,'N0.7_Lookup_References'!$B$13:$B$72,0)),"")</f>
        <v/>
      </c>
      <c r="T414" s="338" t="str">
        <f t="shared" si="40"/>
        <v/>
      </c>
      <c r="V414" s="11"/>
      <c r="W414" s="11"/>
      <c r="X414" s="11"/>
      <c r="Y414" s="11"/>
      <c r="Z414" s="11"/>
      <c r="AA414" s="11"/>
      <c r="AB414" s="11"/>
      <c r="AC414" s="11"/>
      <c r="AD414" s="11"/>
      <c r="AE414" s="11"/>
      <c r="AF414" s="11"/>
      <c r="AG414" s="11"/>
      <c r="AH414" s="11"/>
      <c r="AI414" s="11"/>
      <c r="AJ414" s="11"/>
      <c r="AK414" s="11"/>
      <c r="AL414" s="11"/>
      <c r="AM414" s="11"/>
      <c r="AN414" s="11"/>
      <c r="AO414" s="11"/>
      <c r="AP414" s="63">
        <f t="shared" si="36"/>
        <v>0</v>
      </c>
      <c r="AQ414" s="63">
        <f t="shared" si="37"/>
        <v>0</v>
      </c>
      <c r="AR414" s="63">
        <f t="shared" si="38"/>
        <v>0</v>
      </c>
      <c r="AT414" s="176" cm="1">
        <f t="array" ref="AT414">SUMIFS('N1.3_Project_Listing'!$P$16:$P$829, 'N1.3_Project_Listing'!$E$16:$E$829,'N1.3_Project_Listing'!$E414, 'N1.3_Project_Listing'!$A$16:$A$829,ET_Risk_SC_Summation[[#Headers],[132kV Circuit Breaker]])</f>
        <v>0</v>
      </c>
      <c r="AU414" s="176" cm="1">
        <f t="array" ref="AU414">SUMIFS('N1.3_Project_Listing'!$P$16:$P$829, 'N1.3_Project_Listing'!$E$16:$E$829,'N1.3_Project_Listing'!$E414, 'N1.3_Project_Listing'!$A$16:$A$829,ET_Risk_SC_Summation[[#Headers],[132kV Transformer]])</f>
        <v>0</v>
      </c>
      <c r="AV414" s="176" cm="1">
        <f t="array" ref="AV414">SUMIFS('N1.3_Project_Listing'!$P$16:$P$829, 'N1.3_Project_Listing'!$E$16:$E$829,'N1.3_Project_Listing'!$E414, 'N1.3_Project_Listing'!$A$16:$A$829,ET_Risk_SC_Summation[[#Headers],[132kV Reactor]])</f>
        <v>0</v>
      </c>
      <c r="AW414" s="176" cm="1">
        <f t="array" ref="AW414">SUMIFS('N1.3_Project_Listing'!$P$16:$P$829, 'N1.3_Project_Listing'!$E$16:$E$829,'N1.3_Project_Listing'!$E414, 'N1.3_Project_Listing'!$A$16:$A$829,ET_Risk_SC_Summation[[#Headers],[132kV Underground Cable]])</f>
        <v>0</v>
      </c>
      <c r="AX414" s="176" cm="1">
        <f t="array" ref="AX414">SUMIFS('N1.3_Project_Listing'!$P$16:$P$829, 'N1.3_Project_Listing'!$E$16:$E$829,'N1.3_Project_Listing'!$E414, 'N1.3_Project_Listing'!$A$16:$A$829,ET_Risk_SC_Summation[[#Headers],[132kV OHL Conductor]])</f>
        <v>0</v>
      </c>
      <c r="AY414" s="176" cm="1">
        <f t="array" ref="AY414">SUMIFS('N1.3_Project_Listing'!$P$16:$P$829, 'N1.3_Project_Listing'!$E$16:$E$829,'N1.3_Project_Listing'!$E414, 'N1.3_Project_Listing'!$A$16:$A$829,ET_Risk_SC_Summation[[#Headers],[132kV OHL Fittings]])</f>
        <v>0</v>
      </c>
      <c r="AZ414" s="176" cm="1">
        <f t="array" ref="AZ414">SUMIFS('N1.3_Project_Listing'!$P$16:$P$829, 'N1.3_Project_Listing'!$E$16:$E$829,'N1.3_Project_Listing'!$E414, 'N1.3_Project_Listing'!$A$16:$A$829,ET_Risk_SC_Summation[[#Headers],[132kV OHL Tower]])</f>
        <v>0</v>
      </c>
      <c r="BA414" s="176" cm="1">
        <f t="array" ref="BA414">SUMIFS('N1.3_Project_Listing'!$P$16:$P$829, 'N1.3_Project_Listing'!$E$16:$E$829,'N1.3_Project_Listing'!$E414, 'N1.3_Project_Listing'!$A$16:$A$829,ET_Risk_SC_Summation[[#Headers],[275kV Circuit Breaker]])</f>
        <v>0</v>
      </c>
      <c r="BB414" s="176" cm="1">
        <f t="array" ref="BB414">SUMIFS('N1.3_Project_Listing'!$P$16:$P$829, 'N1.3_Project_Listing'!$E$16:$E$829,'N1.3_Project_Listing'!$E414, 'N1.3_Project_Listing'!$A$16:$A$829,ET_Risk_SC_Summation[[#Headers],[275kV Transformer]])</f>
        <v>0</v>
      </c>
      <c r="BC414" s="176" cm="1">
        <f t="array" ref="BC414">SUMIFS('N1.3_Project_Listing'!$P$16:$P$829, 'N1.3_Project_Listing'!$E$16:$E$829,'N1.3_Project_Listing'!$E414, 'N1.3_Project_Listing'!$A$16:$A$829,ET_Risk_SC_Summation[[#Headers],[275kV Reactor]])</f>
        <v>0</v>
      </c>
      <c r="BD414" s="176" cm="1">
        <f t="array" ref="BD414">SUMIFS('N1.3_Project_Listing'!$P$16:$P$829, 'N1.3_Project_Listing'!$E$16:$E$829,'N1.3_Project_Listing'!$E414, 'N1.3_Project_Listing'!$A$16:$A$829,ET_Risk_SC_Summation[[#Headers],[275kV Underground Cable]])</f>
        <v>0</v>
      </c>
      <c r="BE414" s="176" cm="1">
        <f t="array" ref="BE414">SUMIFS('N1.3_Project_Listing'!$P$16:$P$829, 'N1.3_Project_Listing'!$E$16:$E$829,'N1.3_Project_Listing'!$E414, 'N1.3_Project_Listing'!$A$16:$A$829,ET_Risk_SC_Summation[[#Headers],[275kV OHL Conductor]])</f>
        <v>0</v>
      </c>
      <c r="BF414" s="176" cm="1">
        <f t="array" ref="BF414">SUMIFS('N1.3_Project_Listing'!$P$16:$P$829, 'N1.3_Project_Listing'!$E$16:$E$829,'N1.3_Project_Listing'!$E414, 'N1.3_Project_Listing'!$A$16:$A$829,ET_Risk_SC_Summation[[#Headers],[275kV OHL Fittings]])</f>
        <v>0</v>
      </c>
      <c r="BG414" s="176" cm="1">
        <f t="array" ref="BG414">SUMIFS('N1.3_Project_Listing'!$P$16:$P$829, 'N1.3_Project_Listing'!$E$16:$E$829,'N1.3_Project_Listing'!$E414, 'N1.3_Project_Listing'!$A$16:$A$829,ET_Risk_SC_Summation[[#Headers],[275kV OHL Tower]])</f>
        <v>0</v>
      </c>
      <c r="BH414" s="176" cm="1">
        <f t="array" ref="BH414">SUMIFS('N1.3_Project_Listing'!$P$16:$P$829, 'N1.3_Project_Listing'!$E$16:$E$829,'N1.3_Project_Listing'!$E414, 'N1.3_Project_Listing'!$A$16:$A$829,ET_Risk_SC_Summation[[#Headers],[400kV Circuit Breaker]])</f>
        <v>0</v>
      </c>
      <c r="BI414" s="176" cm="1">
        <f t="array" ref="BI414">SUMIFS('N1.3_Project_Listing'!$P$16:$P$829, 'N1.3_Project_Listing'!$E$16:$E$829,'N1.3_Project_Listing'!$E414, 'N1.3_Project_Listing'!$A$16:$A$829,ET_Risk_SC_Summation[[#Headers],[400kV Transformer]])</f>
        <v>0</v>
      </c>
      <c r="BJ414" s="176" cm="1">
        <f t="array" ref="BJ414">SUMIFS('N1.3_Project_Listing'!$P$16:$P$829, 'N1.3_Project_Listing'!$E$16:$E$829,'N1.3_Project_Listing'!$E414, 'N1.3_Project_Listing'!$A$16:$A$829,ET_Risk_SC_Summation[[#Headers],[400kV Reactor]])</f>
        <v>0</v>
      </c>
      <c r="BK414" s="176" cm="1">
        <f t="array" ref="BK414">SUMIFS('N1.3_Project_Listing'!$P$16:$P$829, 'N1.3_Project_Listing'!$E$16:$E$829,'N1.3_Project_Listing'!$E414, 'N1.3_Project_Listing'!$A$16:$A$829,ET_Risk_SC_Summation[[#Headers],[400kV Underground Cable]])</f>
        <v>0</v>
      </c>
      <c r="BL414" s="176" cm="1">
        <f t="array" ref="BL414">SUMIFS('N1.3_Project_Listing'!$P$16:$P$829, 'N1.3_Project_Listing'!$E$16:$E$829,'N1.3_Project_Listing'!$E414, 'N1.3_Project_Listing'!$A$16:$A$829,ET_Risk_SC_Summation[[#Headers],[400kV OHL Conductor]])</f>
        <v>0</v>
      </c>
      <c r="BM414" s="176" cm="1">
        <f t="array" ref="BM414">SUMIFS('N1.3_Project_Listing'!$P$16:$P$829, 'N1.3_Project_Listing'!$E$16:$E$829,'N1.3_Project_Listing'!$E414, 'N1.3_Project_Listing'!$A$16:$A$829,ET_Risk_SC_Summation[[#Headers],[400kV OHL Fittings]])</f>
        <v>0</v>
      </c>
      <c r="BN414" s="176" cm="1">
        <f t="array" ref="BN414">SUMIFS('N1.3_Project_Listing'!$P$16:$P$829, 'N1.3_Project_Listing'!$E$16:$E$829,'N1.3_Project_Listing'!$E414, 'N1.3_Project_Listing'!$A$16:$A$829,ET_Risk_SC_Summation[[#Headers],[400kV OHL Tower]])</f>
        <v>0</v>
      </c>
      <c r="BO414" s="177" t="str">
        <f>IF(SUM(ET_Risk_SC_Summation[[#This Row],[132kV Circuit Breaker]:[400kV OHL Tower]])=0, "n/a", INDEX(ET_Risk_SC_Summation[#Headers],1,MATCH(MAX(ET_Risk_SC_Summation[[#This Row],[132kV Circuit Breaker]:[400kV OHL Tower]]),ET_Risk_SC_Summation[[#This Row],[132kV Circuit Breaker]:[400kV OHL Tower]],0)))</f>
        <v>n/a</v>
      </c>
      <c r="BP414" s="177" t="str">
        <f>IFERROR(INDEX('N0.7_Lookup_References'!$G$77:$G$98,MATCH(ET_Risk_SC_Summation[[#This Row],[Mxx Category]],'N0.7_Lookup_References'!$F$77:$F$98,0)),"")</f>
        <v/>
      </c>
    </row>
    <row r="415" spans="1:68">
      <c r="A415" s="160" t="str">
        <f>IFERROR(INDEX(N1.2_Intervention_Types[NARM Asset Category],MATCH('N1.3_Project_Listing'!$C415,N1.2_Intervention_Types[Intervention Type ID],0),1),"")</f>
        <v/>
      </c>
      <c r="B415" s="160" t="str">
        <f>IF($D$2="GD",IFERROR(INDEX(N1.2_Intervention_Types[C&amp;V Asset Category (GD)],MATCH('N1.3_Project_Listing'!$C415,N1.2_Intervention_Types[Intervention Type ID],0),1),""),IFERROR(INDEX(N1.2_Intervention_Types[NARM Asset Category],MATCH('N1.3_Project_Listing'!$C415,N1.2_Intervention_Types[Intervention Type ID],0),1),""))</f>
        <v/>
      </c>
      <c r="C415" s="67" t="str">
        <f>IFERROR(INDEX(N1.2_Intervention_Types[Intervention Type ID],MATCH('N1.3_Project_Listing'!$I415,N1.2_Intervention_Types[Intervention Type],0),1),"")</f>
        <v/>
      </c>
      <c r="D415" s="160" t="str">
        <f>IFERROR(INDEX(N1.2_Intervention_Types[Intervention Category],MATCH('N1.3_Project_Listing'!$C415,N1.2_Intervention_Types[Intervention Type ID],0),1),"")</f>
        <v/>
      </c>
      <c r="E415" s="210"/>
      <c r="F415" s="236"/>
      <c r="G415" s="236"/>
      <c r="H415" s="236"/>
      <c r="I415" s="151"/>
      <c r="J415" s="139"/>
      <c r="K415" s="312"/>
      <c r="L415" s="312"/>
      <c r="M415" s="312"/>
      <c r="N415" s="343"/>
      <c r="O415" s="343"/>
      <c r="P415" s="344"/>
      <c r="Q415" s="63">
        <f t="shared" si="39"/>
        <v>0</v>
      </c>
      <c r="R415" s="368">
        <f>IF('N1.3_Project_Listing'!$D415="Replacement",SUM('N1.3_Project_Listing'!$K415:$L415)/2,'N1.3_Project_Listing'!$M415)</f>
        <v>0</v>
      </c>
      <c r="S415" s="67" t="str">
        <f>IFERROR(INDEX('N0.7_Lookup_References'!$C$13:$C$72,MATCH($A415,'N0.7_Lookup_References'!$B$13:$B$72,0)),"")</f>
        <v/>
      </c>
      <c r="T415" s="338" t="str">
        <f t="shared" si="40"/>
        <v/>
      </c>
      <c r="V415" s="11"/>
      <c r="W415" s="11"/>
      <c r="X415" s="11"/>
      <c r="Y415" s="11"/>
      <c r="Z415" s="11"/>
      <c r="AA415" s="11"/>
      <c r="AB415" s="11"/>
      <c r="AC415" s="11"/>
      <c r="AD415" s="11"/>
      <c r="AE415" s="11"/>
      <c r="AF415" s="11"/>
      <c r="AG415" s="11"/>
      <c r="AH415" s="11"/>
      <c r="AI415" s="11"/>
      <c r="AJ415" s="11"/>
      <c r="AK415" s="11"/>
      <c r="AL415" s="11"/>
      <c r="AM415" s="11"/>
      <c r="AN415" s="11"/>
      <c r="AO415" s="11"/>
      <c r="AP415" s="63">
        <f t="shared" si="36"/>
        <v>0</v>
      </c>
      <c r="AQ415" s="63">
        <f t="shared" si="37"/>
        <v>0</v>
      </c>
      <c r="AR415" s="63">
        <f t="shared" si="38"/>
        <v>0</v>
      </c>
      <c r="AT415" s="176" cm="1">
        <f t="array" ref="AT415">SUMIFS('N1.3_Project_Listing'!$P$16:$P$829, 'N1.3_Project_Listing'!$E$16:$E$829,'N1.3_Project_Listing'!$E415, 'N1.3_Project_Listing'!$A$16:$A$829,ET_Risk_SC_Summation[[#Headers],[132kV Circuit Breaker]])</f>
        <v>0</v>
      </c>
      <c r="AU415" s="176" cm="1">
        <f t="array" ref="AU415">SUMIFS('N1.3_Project_Listing'!$P$16:$P$829, 'N1.3_Project_Listing'!$E$16:$E$829,'N1.3_Project_Listing'!$E415, 'N1.3_Project_Listing'!$A$16:$A$829,ET_Risk_SC_Summation[[#Headers],[132kV Transformer]])</f>
        <v>0</v>
      </c>
      <c r="AV415" s="176" cm="1">
        <f t="array" ref="AV415">SUMIFS('N1.3_Project_Listing'!$P$16:$P$829, 'N1.3_Project_Listing'!$E$16:$E$829,'N1.3_Project_Listing'!$E415, 'N1.3_Project_Listing'!$A$16:$A$829,ET_Risk_SC_Summation[[#Headers],[132kV Reactor]])</f>
        <v>0</v>
      </c>
      <c r="AW415" s="176" cm="1">
        <f t="array" ref="AW415">SUMIFS('N1.3_Project_Listing'!$P$16:$P$829, 'N1.3_Project_Listing'!$E$16:$E$829,'N1.3_Project_Listing'!$E415, 'N1.3_Project_Listing'!$A$16:$A$829,ET_Risk_SC_Summation[[#Headers],[132kV Underground Cable]])</f>
        <v>0</v>
      </c>
      <c r="AX415" s="176" cm="1">
        <f t="array" ref="AX415">SUMIFS('N1.3_Project_Listing'!$P$16:$P$829, 'N1.3_Project_Listing'!$E$16:$E$829,'N1.3_Project_Listing'!$E415, 'N1.3_Project_Listing'!$A$16:$A$829,ET_Risk_SC_Summation[[#Headers],[132kV OHL Conductor]])</f>
        <v>0</v>
      </c>
      <c r="AY415" s="176" cm="1">
        <f t="array" ref="AY415">SUMIFS('N1.3_Project_Listing'!$P$16:$P$829, 'N1.3_Project_Listing'!$E$16:$E$829,'N1.3_Project_Listing'!$E415, 'N1.3_Project_Listing'!$A$16:$A$829,ET_Risk_SC_Summation[[#Headers],[132kV OHL Fittings]])</f>
        <v>0</v>
      </c>
      <c r="AZ415" s="176" cm="1">
        <f t="array" ref="AZ415">SUMIFS('N1.3_Project_Listing'!$P$16:$P$829, 'N1.3_Project_Listing'!$E$16:$E$829,'N1.3_Project_Listing'!$E415, 'N1.3_Project_Listing'!$A$16:$A$829,ET_Risk_SC_Summation[[#Headers],[132kV OHL Tower]])</f>
        <v>0</v>
      </c>
      <c r="BA415" s="176" cm="1">
        <f t="array" ref="BA415">SUMIFS('N1.3_Project_Listing'!$P$16:$P$829, 'N1.3_Project_Listing'!$E$16:$E$829,'N1.3_Project_Listing'!$E415, 'N1.3_Project_Listing'!$A$16:$A$829,ET_Risk_SC_Summation[[#Headers],[275kV Circuit Breaker]])</f>
        <v>0</v>
      </c>
      <c r="BB415" s="176" cm="1">
        <f t="array" ref="BB415">SUMIFS('N1.3_Project_Listing'!$P$16:$P$829, 'N1.3_Project_Listing'!$E$16:$E$829,'N1.3_Project_Listing'!$E415, 'N1.3_Project_Listing'!$A$16:$A$829,ET_Risk_SC_Summation[[#Headers],[275kV Transformer]])</f>
        <v>0</v>
      </c>
      <c r="BC415" s="176" cm="1">
        <f t="array" ref="BC415">SUMIFS('N1.3_Project_Listing'!$P$16:$P$829, 'N1.3_Project_Listing'!$E$16:$E$829,'N1.3_Project_Listing'!$E415, 'N1.3_Project_Listing'!$A$16:$A$829,ET_Risk_SC_Summation[[#Headers],[275kV Reactor]])</f>
        <v>0</v>
      </c>
      <c r="BD415" s="176" cm="1">
        <f t="array" ref="BD415">SUMIFS('N1.3_Project_Listing'!$P$16:$P$829, 'N1.3_Project_Listing'!$E$16:$E$829,'N1.3_Project_Listing'!$E415, 'N1.3_Project_Listing'!$A$16:$A$829,ET_Risk_SC_Summation[[#Headers],[275kV Underground Cable]])</f>
        <v>0</v>
      </c>
      <c r="BE415" s="176" cm="1">
        <f t="array" ref="BE415">SUMIFS('N1.3_Project_Listing'!$P$16:$P$829, 'N1.3_Project_Listing'!$E$16:$E$829,'N1.3_Project_Listing'!$E415, 'N1.3_Project_Listing'!$A$16:$A$829,ET_Risk_SC_Summation[[#Headers],[275kV OHL Conductor]])</f>
        <v>0</v>
      </c>
      <c r="BF415" s="176" cm="1">
        <f t="array" ref="BF415">SUMIFS('N1.3_Project_Listing'!$P$16:$P$829, 'N1.3_Project_Listing'!$E$16:$E$829,'N1.3_Project_Listing'!$E415, 'N1.3_Project_Listing'!$A$16:$A$829,ET_Risk_SC_Summation[[#Headers],[275kV OHL Fittings]])</f>
        <v>0</v>
      </c>
      <c r="BG415" s="176" cm="1">
        <f t="array" ref="BG415">SUMIFS('N1.3_Project_Listing'!$P$16:$P$829, 'N1.3_Project_Listing'!$E$16:$E$829,'N1.3_Project_Listing'!$E415, 'N1.3_Project_Listing'!$A$16:$A$829,ET_Risk_SC_Summation[[#Headers],[275kV OHL Tower]])</f>
        <v>0</v>
      </c>
      <c r="BH415" s="176" cm="1">
        <f t="array" ref="BH415">SUMIFS('N1.3_Project_Listing'!$P$16:$P$829, 'N1.3_Project_Listing'!$E$16:$E$829,'N1.3_Project_Listing'!$E415, 'N1.3_Project_Listing'!$A$16:$A$829,ET_Risk_SC_Summation[[#Headers],[400kV Circuit Breaker]])</f>
        <v>0</v>
      </c>
      <c r="BI415" s="176" cm="1">
        <f t="array" ref="BI415">SUMIFS('N1.3_Project_Listing'!$P$16:$P$829, 'N1.3_Project_Listing'!$E$16:$E$829,'N1.3_Project_Listing'!$E415, 'N1.3_Project_Listing'!$A$16:$A$829,ET_Risk_SC_Summation[[#Headers],[400kV Transformer]])</f>
        <v>0</v>
      </c>
      <c r="BJ415" s="176" cm="1">
        <f t="array" ref="BJ415">SUMIFS('N1.3_Project_Listing'!$P$16:$P$829, 'N1.3_Project_Listing'!$E$16:$E$829,'N1.3_Project_Listing'!$E415, 'N1.3_Project_Listing'!$A$16:$A$829,ET_Risk_SC_Summation[[#Headers],[400kV Reactor]])</f>
        <v>0</v>
      </c>
      <c r="BK415" s="176" cm="1">
        <f t="array" ref="BK415">SUMIFS('N1.3_Project_Listing'!$P$16:$P$829, 'N1.3_Project_Listing'!$E$16:$E$829,'N1.3_Project_Listing'!$E415, 'N1.3_Project_Listing'!$A$16:$A$829,ET_Risk_SC_Summation[[#Headers],[400kV Underground Cable]])</f>
        <v>0</v>
      </c>
      <c r="BL415" s="176" cm="1">
        <f t="array" ref="BL415">SUMIFS('N1.3_Project_Listing'!$P$16:$P$829, 'N1.3_Project_Listing'!$E$16:$E$829,'N1.3_Project_Listing'!$E415, 'N1.3_Project_Listing'!$A$16:$A$829,ET_Risk_SC_Summation[[#Headers],[400kV OHL Conductor]])</f>
        <v>0</v>
      </c>
      <c r="BM415" s="176" cm="1">
        <f t="array" ref="BM415">SUMIFS('N1.3_Project_Listing'!$P$16:$P$829, 'N1.3_Project_Listing'!$E$16:$E$829,'N1.3_Project_Listing'!$E415, 'N1.3_Project_Listing'!$A$16:$A$829,ET_Risk_SC_Summation[[#Headers],[400kV OHL Fittings]])</f>
        <v>0</v>
      </c>
      <c r="BN415" s="176" cm="1">
        <f t="array" ref="BN415">SUMIFS('N1.3_Project_Listing'!$P$16:$P$829, 'N1.3_Project_Listing'!$E$16:$E$829,'N1.3_Project_Listing'!$E415, 'N1.3_Project_Listing'!$A$16:$A$829,ET_Risk_SC_Summation[[#Headers],[400kV OHL Tower]])</f>
        <v>0</v>
      </c>
      <c r="BO415" s="177" t="str">
        <f>IF(SUM(ET_Risk_SC_Summation[[#This Row],[132kV Circuit Breaker]:[400kV OHL Tower]])=0, "n/a", INDEX(ET_Risk_SC_Summation[#Headers],1,MATCH(MAX(ET_Risk_SC_Summation[[#This Row],[132kV Circuit Breaker]:[400kV OHL Tower]]),ET_Risk_SC_Summation[[#This Row],[132kV Circuit Breaker]:[400kV OHL Tower]],0)))</f>
        <v>n/a</v>
      </c>
      <c r="BP415" s="177" t="str">
        <f>IFERROR(INDEX('N0.7_Lookup_References'!$G$77:$G$98,MATCH(ET_Risk_SC_Summation[[#This Row],[Mxx Category]],'N0.7_Lookup_References'!$F$77:$F$98,0)),"")</f>
        <v/>
      </c>
    </row>
    <row r="416" spans="1:68">
      <c r="A416" s="160" t="str">
        <f>IFERROR(INDEX(N1.2_Intervention_Types[NARM Asset Category],MATCH('N1.3_Project_Listing'!$C416,N1.2_Intervention_Types[Intervention Type ID],0),1),"")</f>
        <v/>
      </c>
      <c r="B416" s="160" t="str">
        <f>IF($D$2="GD",IFERROR(INDEX(N1.2_Intervention_Types[C&amp;V Asset Category (GD)],MATCH('N1.3_Project_Listing'!$C416,N1.2_Intervention_Types[Intervention Type ID],0),1),""),IFERROR(INDEX(N1.2_Intervention_Types[NARM Asset Category],MATCH('N1.3_Project_Listing'!$C416,N1.2_Intervention_Types[Intervention Type ID],0),1),""))</f>
        <v/>
      </c>
      <c r="C416" s="67" t="str">
        <f>IFERROR(INDEX(N1.2_Intervention_Types[Intervention Type ID],MATCH('N1.3_Project_Listing'!$I416,N1.2_Intervention_Types[Intervention Type],0),1),"")</f>
        <v/>
      </c>
      <c r="D416" s="160" t="str">
        <f>IFERROR(INDEX(N1.2_Intervention_Types[Intervention Category],MATCH('N1.3_Project_Listing'!$C416,N1.2_Intervention_Types[Intervention Type ID],0),1),"")</f>
        <v/>
      </c>
      <c r="E416" s="210"/>
      <c r="F416" s="236"/>
      <c r="G416" s="236"/>
      <c r="H416" s="236"/>
      <c r="I416" s="151"/>
      <c r="J416" s="139"/>
      <c r="K416" s="312"/>
      <c r="L416" s="312"/>
      <c r="M416" s="312"/>
      <c r="N416" s="343"/>
      <c r="O416" s="343"/>
      <c r="P416" s="344"/>
      <c r="Q416" s="63">
        <f t="shared" si="39"/>
        <v>0</v>
      </c>
      <c r="R416" s="368">
        <f>IF('N1.3_Project_Listing'!$D416="Replacement",SUM('N1.3_Project_Listing'!$K416:$L416)/2,'N1.3_Project_Listing'!$M416)</f>
        <v>0</v>
      </c>
      <c r="S416" s="67" t="str">
        <f>IFERROR(INDEX('N0.7_Lookup_References'!$C$13:$C$72,MATCH($A416,'N0.7_Lookup_References'!$B$13:$B$72,0)),"")</f>
        <v/>
      </c>
      <c r="T416" s="338" t="str">
        <f t="shared" si="40"/>
        <v/>
      </c>
      <c r="V416" s="11"/>
      <c r="W416" s="11"/>
      <c r="X416" s="11"/>
      <c r="Y416" s="11"/>
      <c r="Z416" s="11"/>
      <c r="AA416" s="11"/>
      <c r="AB416" s="11"/>
      <c r="AC416" s="11"/>
      <c r="AD416" s="11"/>
      <c r="AE416" s="11"/>
      <c r="AF416" s="11"/>
      <c r="AG416" s="11"/>
      <c r="AH416" s="11"/>
      <c r="AI416" s="11"/>
      <c r="AJ416" s="11"/>
      <c r="AK416" s="11"/>
      <c r="AL416" s="11"/>
      <c r="AM416" s="11"/>
      <c r="AN416" s="11"/>
      <c r="AO416" s="11"/>
      <c r="AP416" s="63">
        <f t="shared" si="36"/>
        <v>0</v>
      </c>
      <c r="AQ416" s="63">
        <f t="shared" si="37"/>
        <v>0</v>
      </c>
      <c r="AR416" s="63">
        <f t="shared" si="38"/>
        <v>0</v>
      </c>
      <c r="AT416" s="176" cm="1">
        <f t="array" ref="AT416">SUMIFS('N1.3_Project_Listing'!$P$16:$P$829, 'N1.3_Project_Listing'!$E$16:$E$829,'N1.3_Project_Listing'!$E416, 'N1.3_Project_Listing'!$A$16:$A$829,ET_Risk_SC_Summation[[#Headers],[132kV Circuit Breaker]])</f>
        <v>0</v>
      </c>
      <c r="AU416" s="176" cm="1">
        <f t="array" ref="AU416">SUMIFS('N1.3_Project_Listing'!$P$16:$P$829, 'N1.3_Project_Listing'!$E$16:$E$829,'N1.3_Project_Listing'!$E416, 'N1.3_Project_Listing'!$A$16:$A$829,ET_Risk_SC_Summation[[#Headers],[132kV Transformer]])</f>
        <v>0</v>
      </c>
      <c r="AV416" s="176" cm="1">
        <f t="array" ref="AV416">SUMIFS('N1.3_Project_Listing'!$P$16:$P$829, 'N1.3_Project_Listing'!$E$16:$E$829,'N1.3_Project_Listing'!$E416, 'N1.3_Project_Listing'!$A$16:$A$829,ET_Risk_SC_Summation[[#Headers],[132kV Reactor]])</f>
        <v>0</v>
      </c>
      <c r="AW416" s="176" cm="1">
        <f t="array" ref="AW416">SUMIFS('N1.3_Project_Listing'!$P$16:$P$829, 'N1.3_Project_Listing'!$E$16:$E$829,'N1.3_Project_Listing'!$E416, 'N1.3_Project_Listing'!$A$16:$A$829,ET_Risk_SC_Summation[[#Headers],[132kV Underground Cable]])</f>
        <v>0</v>
      </c>
      <c r="AX416" s="176" cm="1">
        <f t="array" ref="AX416">SUMIFS('N1.3_Project_Listing'!$P$16:$P$829, 'N1.3_Project_Listing'!$E$16:$E$829,'N1.3_Project_Listing'!$E416, 'N1.3_Project_Listing'!$A$16:$A$829,ET_Risk_SC_Summation[[#Headers],[132kV OHL Conductor]])</f>
        <v>0</v>
      </c>
      <c r="AY416" s="176" cm="1">
        <f t="array" ref="AY416">SUMIFS('N1.3_Project_Listing'!$P$16:$P$829, 'N1.3_Project_Listing'!$E$16:$E$829,'N1.3_Project_Listing'!$E416, 'N1.3_Project_Listing'!$A$16:$A$829,ET_Risk_SC_Summation[[#Headers],[132kV OHL Fittings]])</f>
        <v>0</v>
      </c>
      <c r="AZ416" s="176" cm="1">
        <f t="array" ref="AZ416">SUMIFS('N1.3_Project_Listing'!$P$16:$P$829, 'N1.3_Project_Listing'!$E$16:$E$829,'N1.3_Project_Listing'!$E416, 'N1.3_Project_Listing'!$A$16:$A$829,ET_Risk_SC_Summation[[#Headers],[132kV OHL Tower]])</f>
        <v>0</v>
      </c>
      <c r="BA416" s="176" cm="1">
        <f t="array" ref="BA416">SUMIFS('N1.3_Project_Listing'!$P$16:$P$829, 'N1.3_Project_Listing'!$E$16:$E$829,'N1.3_Project_Listing'!$E416, 'N1.3_Project_Listing'!$A$16:$A$829,ET_Risk_SC_Summation[[#Headers],[275kV Circuit Breaker]])</f>
        <v>0</v>
      </c>
      <c r="BB416" s="176" cm="1">
        <f t="array" ref="BB416">SUMIFS('N1.3_Project_Listing'!$P$16:$P$829, 'N1.3_Project_Listing'!$E$16:$E$829,'N1.3_Project_Listing'!$E416, 'N1.3_Project_Listing'!$A$16:$A$829,ET_Risk_SC_Summation[[#Headers],[275kV Transformer]])</f>
        <v>0</v>
      </c>
      <c r="BC416" s="176" cm="1">
        <f t="array" ref="BC416">SUMIFS('N1.3_Project_Listing'!$P$16:$P$829, 'N1.3_Project_Listing'!$E$16:$E$829,'N1.3_Project_Listing'!$E416, 'N1.3_Project_Listing'!$A$16:$A$829,ET_Risk_SC_Summation[[#Headers],[275kV Reactor]])</f>
        <v>0</v>
      </c>
      <c r="BD416" s="176" cm="1">
        <f t="array" ref="BD416">SUMIFS('N1.3_Project_Listing'!$P$16:$P$829, 'N1.3_Project_Listing'!$E$16:$E$829,'N1.3_Project_Listing'!$E416, 'N1.3_Project_Listing'!$A$16:$A$829,ET_Risk_SC_Summation[[#Headers],[275kV Underground Cable]])</f>
        <v>0</v>
      </c>
      <c r="BE416" s="176" cm="1">
        <f t="array" ref="BE416">SUMIFS('N1.3_Project_Listing'!$P$16:$P$829, 'N1.3_Project_Listing'!$E$16:$E$829,'N1.3_Project_Listing'!$E416, 'N1.3_Project_Listing'!$A$16:$A$829,ET_Risk_SC_Summation[[#Headers],[275kV OHL Conductor]])</f>
        <v>0</v>
      </c>
      <c r="BF416" s="176" cm="1">
        <f t="array" ref="BF416">SUMIFS('N1.3_Project_Listing'!$P$16:$P$829, 'N1.3_Project_Listing'!$E$16:$E$829,'N1.3_Project_Listing'!$E416, 'N1.3_Project_Listing'!$A$16:$A$829,ET_Risk_SC_Summation[[#Headers],[275kV OHL Fittings]])</f>
        <v>0</v>
      </c>
      <c r="BG416" s="176" cm="1">
        <f t="array" ref="BG416">SUMIFS('N1.3_Project_Listing'!$P$16:$P$829, 'N1.3_Project_Listing'!$E$16:$E$829,'N1.3_Project_Listing'!$E416, 'N1.3_Project_Listing'!$A$16:$A$829,ET_Risk_SC_Summation[[#Headers],[275kV OHL Tower]])</f>
        <v>0</v>
      </c>
      <c r="BH416" s="176" cm="1">
        <f t="array" ref="BH416">SUMIFS('N1.3_Project_Listing'!$P$16:$P$829, 'N1.3_Project_Listing'!$E$16:$E$829,'N1.3_Project_Listing'!$E416, 'N1.3_Project_Listing'!$A$16:$A$829,ET_Risk_SC_Summation[[#Headers],[400kV Circuit Breaker]])</f>
        <v>0</v>
      </c>
      <c r="BI416" s="176" cm="1">
        <f t="array" ref="BI416">SUMIFS('N1.3_Project_Listing'!$P$16:$P$829, 'N1.3_Project_Listing'!$E$16:$E$829,'N1.3_Project_Listing'!$E416, 'N1.3_Project_Listing'!$A$16:$A$829,ET_Risk_SC_Summation[[#Headers],[400kV Transformer]])</f>
        <v>0</v>
      </c>
      <c r="BJ416" s="176" cm="1">
        <f t="array" ref="BJ416">SUMIFS('N1.3_Project_Listing'!$P$16:$P$829, 'N1.3_Project_Listing'!$E$16:$E$829,'N1.3_Project_Listing'!$E416, 'N1.3_Project_Listing'!$A$16:$A$829,ET_Risk_SC_Summation[[#Headers],[400kV Reactor]])</f>
        <v>0</v>
      </c>
      <c r="BK416" s="176" cm="1">
        <f t="array" ref="BK416">SUMIFS('N1.3_Project_Listing'!$P$16:$P$829, 'N1.3_Project_Listing'!$E$16:$E$829,'N1.3_Project_Listing'!$E416, 'N1.3_Project_Listing'!$A$16:$A$829,ET_Risk_SC_Summation[[#Headers],[400kV Underground Cable]])</f>
        <v>0</v>
      </c>
      <c r="BL416" s="176" cm="1">
        <f t="array" ref="BL416">SUMIFS('N1.3_Project_Listing'!$P$16:$P$829, 'N1.3_Project_Listing'!$E$16:$E$829,'N1.3_Project_Listing'!$E416, 'N1.3_Project_Listing'!$A$16:$A$829,ET_Risk_SC_Summation[[#Headers],[400kV OHL Conductor]])</f>
        <v>0</v>
      </c>
      <c r="BM416" s="176" cm="1">
        <f t="array" ref="BM416">SUMIFS('N1.3_Project_Listing'!$P$16:$P$829, 'N1.3_Project_Listing'!$E$16:$E$829,'N1.3_Project_Listing'!$E416, 'N1.3_Project_Listing'!$A$16:$A$829,ET_Risk_SC_Summation[[#Headers],[400kV OHL Fittings]])</f>
        <v>0</v>
      </c>
      <c r="BN416" s="176" cm="1">
        <f t="array" ref="BN416">SUMIFS('N1.3_Project_Listing'!$P$16:$P$829, 'N1.3_Project_Listing'!$E$16:$E$829,'N1.3_Project_Listing'!$E416, 'N1.3_Project_Listing'!$A$16:$A$829,ET_Risk_SC_Summation[[#Headers],[400kV OHL Tower]])</f>
        <v>0</v>
      </c>
      <c r="BO416" s="177" t="str">
        <f>IF(SUM(ET_Risk_SC_Summation[[#This Row],[132kV Circuit Breaker]:[400kV OHL Tower]])=0, "n/a", INDEX(ET_Risk_SC_Summation[#Headers],1,MATCH(MAX(ET_Risk_SC_Summation[[#This Row],[132kV Circuit Breaker]:[400kV OHL Tower]]),ET_Risk_SC_Summation[[#This Row],[132kV Circuit Breaker]:[400kV OHL Tower]],0)))</f>
        <v>n/a</v>
      </c>
      <c r="BP416" s="177" t="str">
        <f>IFERROR(INDEX('N0.7_Lookup_References'!$G$77:$G$98,MATCH(ET_Risk_SC_Summation[[#This Row],[Mxx Category]],'N0.7_Lookup_References'!$F$77:$F$98,0)),"")</f>
        <v/>
      </c>
    </row>
    <row r="417" spans="1:68">
      <c r="A417" s="160" t="str">
        <f>IFERROR(INDEX(N1.2_Intervention_Types[NARM Asset Category],MATCH('N1.3_Project_Listing'!$C417,N1.2_Intervention_Types[Intervention Type ID],0),1),"")</f>
        <v/>
      </c>
      <c r="B417" s="160" t="str">
        <f>IF($D$2="GD",IFERROR(INDEX(N1.2_Intervention_Types[C&amp;V Asset Category (GD)],MATCH('N1.3_Project_Listing'!$C417,N1.2_Intervention_Types[Intervention Type ID],0),1),""),IFERROR(INDEX(N1.2_Intervention_Types[NARM Asset Category],MATCH('N1.3_Project_Listing'!$C417,N1.2_Intervention_Types[Intervention Type ID],0),1),""))</f>
        <v/>
      </c>
      <c r="C417" s="67" t="str">
        <f>IFERROR(INDEX(N1.2_Intervention_Types[Intervention Type ID],MATCH('N1.3_Project_Listing'!$I417,N1.2_Intervention_Types[Intervention Type],0),1),"")</f>
        <v/>
      </c>
      <c r="D417" s="160" t="str">
        <f>IFERROR(INDEX(N1.2_Intervention_Types[Intervention Category],MATCH('N1.3_Project_Listing'!$C417,N1.2_Intervention_Types[Intervention Type ID],0),1),"")</f>
        <v/>
      </c>
      <c r="E417" s="210"/>
      <c r="F417" s="236"/>
      <c r="G417" s="236"/>
      <c r="H417" s="236"/>
      <c r="I417" s="151"/>
      <c r="J417" s="139"/>
      <c r="K417" s="312"/>
      <c r="L417" s="312"/>
      <c r="M417" s="312"/>
      <c r="N417" s="343"/>
      <c r="O417" s="343"/>
      <c r="P417" s="344"/>
      <c r="Q417" s="63">
        <f t="shared" si="39"/>
        <v>0</v>
      </c>
      <c r="R417" s="368">
        <f>IF('N1.3_Project_Listing'!$D417="Replacement",SUM('N1.3_Project_Listing'!$K417:$L417)/2,'N1.3_Project_Listing'!$M417)</f>
        <v>0</v>
      </c>
      <c r="S417" s="67" t="str">
        <f>IFERROR(INDEX('N0.7_Lookup_References'!$C$13:$C$72,MATCH($A417,'N0.7_Lookup_References'!$B$13:$B$72,0)),"")</f>
        <v/>
      </c>
      <c r="T417" s="338" t="str">
        <f t="shared" si="40"/>
        <v/>
      </c>
      <c r="V417" s="11"/>
      <c r="W417" s="11"/>
      <c r="X417" s="11"/>
      <c r="Y417" s="11"/>
      <c r="Z417" s="11"/>
      <c r="AA417" s="11"/>
      <c r="AB417" s="11"/>
      <c r="AC417" s="11"/>
      <c r="AD417" s="11"/>
      <c r="AE417" s="11"/>
      <c r="AF417" s="11"/>
      <c r="AG417" s="11"/>
      <c r="AH417" s="11"/>
      <c r="AI417" s="11"/>
      <c r="AJ417" s="11"/>
      <c r="AK417" s="11"/>
      <c r="AL417" s="11"/>
      <c r="AM417" s="11"/>
      <c r="AN417" s="11"/>
      <c r="AO417" s="11"/>
      <c r="AP417" s="63">
        <f t="shared" si="36"/>
        <v>0</v>
      </c>
      <c r="AQ417" s="63">
        <f t="shared" si="37"/>
        <v>0</v>
      </c>
      <c r="AR417" s="63">
        <f t="shared" si="38"/>
        <v>0</v>
      </c>
      <c r="AT417" s="176" cm="1">
        <f t="array" ref="AT417">SUMIFS('N1.3_Project_Listing'!$P$16:$P$829, 'N1.3_Project_Listing'!$E$16:$E$829,'N1.3_Project_Listing'!$E417, 'N1.3_Project_Listing'!$A$16:$A$829,ET_Risk_SC_Summation[[#Headers],[132kV Circuit Breaker]])</f>
        <v>0</v>
      </c>
      <c r="AU417" s="176" cm="1">
        <f t="array" ref="AU417">SUMIFS('N1.3_Project_Listing'!$P$16:$P$829, 'N1.3_Project_Listing'!$E$16:$E$829,'N1.3_Project_Listing'!$E417, 'N1.3_Project_Listing'!$A$16:$A$829,ET_Risk_SC_Summation[[#Headers],[132kV Transformer]])</f>
        <v>0</v>
      </c>
      <c r="AV417" s="176" cm="1">
        <f t="array" ref="AV417">SUMIFS('N1.3_Project_Listing'!$P$16:$P$829, 'N1.3_Project_Listing'!$E$16:$E$829,'N1.3_Project_Listing'!$E417, 'N1.3_Project_Listing'!$A$16:$A$829,ET_Risk_SC_Summation[[#Headers],[132kV Reactor]])</f>
        <v>0</v>
      </c>
      <c r="AW417" s="176" cm="1">
        <f t="array" ref="AW417">SUMIFS('N1.3_Project_Listing'!$P$16:$P$829, 'N1.3_Project_Listing'!$E$16:$E$829,'N1.3_Project_Listing'!$E417, 'N1.3_Project_Listing'!$A$16:$A$829,ET_Risk_SC_Summation[[#Headers],[132kV Underground Cable]])</f>
        <v>0</v>
      </c>
      <c r="AX417" s="176" cm="1">
        <f t="array" ref="AX417">SUMIFS('N1.3_Project_Listing'!$P$16:$P$829, 'N1.3_Project_Listing'!$E$16:$E$829,'N1.3_Project_Listing'!$E417, 'N1.3_Project_Listing'!$A$16:$A$829,ET_Risk_SC_Summation[[#Headers],[132kV OHL Conductor]])</f>
        <v>0</v>
      </c>
      <c r="AY417" s="176" cm="1">
        <f t="array" ref="AY417">SUMIFS('N1.3_Project_Listing'!$P$16:$P$829, 'N1.3_Project_Listing'!$E$16:$E$829,'N1.3_Project_Listing'!$E417, 'N1.3_Project_Listing'!$A$16:$A$829,ET_Risk_SC_Summation[[#Headers],[132kV OHL Fittings]])</f>
        <v>0</v>
      </c>
      <c r="AZ417" s="176" cm="1">
        <f t="array" ref="AZ417">SUMIFS('N1.3_Project_Listing'!$P$16:$P$829, 'N1.3_Project_Listing'!$E$16:$E$829,'N1.3_Project_Listing'!$E417, 'N1.3_Project_Listing'!$A$16:$A$829,ET_Risk_SC_Summation[[#Headers],[132kV OHL Tower]])</f>
        <v>0</v>
      </c>
      <c r="BA417" s="176" cm="1">
        <f t="array" ref="BA417">SUMIFS('N1.3_Project_Listing'!$P$16:$P$829, 'N1.3_Project_Listing'!$E$16:$E$829,'N1.3_Project_Listing'!$E417, 'N1.3_Project_Listing'!$A$16:$A$829,ET_Risk_SC_Summation[[#Headers],[275kV Circuit Breaker]])</f>
        <v>0</v>
      </c>
      <c r="BB417" s="176" cm="1">
        <f t="array" ref="BB417">SUMIFS('N1.3_Project_Listing'!$P$16:$P$829, 'N1.3_Project_Listing'!$E$16:$E$829,'N1.3_Project_Listing'!$E417, 'N1.3_Project_Listing'!$A$16:$A$829,ET_Risk_SC_Summation[[#Headers],[275kV Transformer]])</f>
        <v>0</v>
      </c>
      <c r="BC417" s="176" cm="1">
        <f t="array" ref="BC417">SUMIFS('N1.3_Project_Listing'!$P$16:$P$829, 'N1.3_Project_Listing'!$E$16:$E$829,'N1.3_Project_Listing'!$E417, 'N1.3_Project_Listing'!$A$16:$A$829,ET_Risk_SC_Summation[[#Headers],[275kV Reactor]])</f>
        <v>0</v>
      </c>
      <c r="BD417" s="176" cm="1">
        <f t="array" ref="BD417">SUMIFS('N1.3_Project_Listing'!$P$16:$P$829, 'N1.3_Project_Listing'!$E$16:$E$829,'N1.3_Project_Listing'!$E417, 'N1.3_Project_Listing'!$A$16:$A$829,ET_Risk_SC_Summation[[#Headers],[275kV Underground Cable]])</f>
        <v>0</v>
      </c>
      <c r="BE417" s="176" cm="1">
        <f t="array" ref="BE417">SUMIFS('N1.3_Project_Listing'!$P$16:$P$829, 'N1.3_Project_Listing'!$E$16:$E$829,'N1.3_Project_Listing'!$E417, 'N1.3_Project_Listing'!$A$16:$A$829,ET_Risk_SC_Summation[[#Headers],[275kV OHL Conductor]])</f>
        <v>0</v>
      </c>
      <c r="BF417" s="176" cm="1">
        <f t="array" ref="BF417">SUMIFS('N1.3_Project_Listing'!$P$16:$P$829, 'N1.3_Project_Listing'!$E$16:$E$829,'N1.3_Project_Listing'!$E417, 'N1.3_Project_Listing'!$A$16:$A$829,ET_Risk_SC_Summation[[#Headers],[275kV OHL Fittings]])</f>
        <v>0</v>
      </c>
      <c r="BG417" s="176" cm="1">
        <f t="array" ref="BG417">SUMIFS('N1.3_Project_Listing'!$P$16:$P$829, 'N1.3_Project_Listing'!$E$16:$E$829,'N1.3_Project_Listing'!$E417, 'N1.3_Project_Listing'!$A$16:$A$829,ET_Risk_SC_Summation[[#Headers],[275kV OHL Tower]])</f>
        <v>0</v>
      </c>
      <c r="BH417" s="176" cm="1">
        <f t="array" ref="BH417">SUMIFS('N1.3_Project_Listing'!$P$16:$P$829, 'N1.3_Project_Listing'!$E$16:$E$829,'N1.3_Project_Listing'!$E417, 'N1.3_Project_Listing'!$A$16:$A$829,ET_Risk_SC_Summation[[#Headers],[400kV Circuit Breaker]])</f>
        <v>0</v>
      </c>
      <c r="BI417" s="176" cm="1">
        <f t="array" ref="BI417">SUMIFS('N1.3_Project_Listing'!$P$16:$P$829, 'N1.3_Project_Listing'!$E$16:$E$829,'N1.3_Project_Listing'!$E417, 'N1.3_Project_Listing'!$A$16:$A$829,ET_Risk_SC_Summation[[#Headers],[400kV Transformer]])</f>
        <v>0</v>
      </c>
      <c r="BJ417" s="176" cm="1">
        <f t="array" ref="BJ417">SUMIFS('N1.3_Project_Listing'!$P$16:$P$829, 'N1.3_Project_Listing'!$E$16:$E$829,'N1.3_Project_Listing'!$E417, 'N1.3_Project_Listing'!$A$16:$A$829,ET_Risk_SC_Summation[[#Headers],[400kV Reactor]])</f>
        <v>0</v>
      </c>
      <c r="BK417" s="176" cm="1">
        <f t="array" ref="BK417">SUMIFS('N1.3_Project_Listing'!$P$16:$P$829, 'N1.3_Project_Listing'!$E$16:$E$829,'N1.3_Project_Listing'!$E417, 'N1.3_Project_Listing'!$A$16:$A$829,ET_Risk_SC_Summation[[#Headers],[400kV Underground Cable]])</f>
        <v>0</v>
      </c>
      <c r="BL417" s="176" cm="1">
        <f t="array" ref="BL417">SUMIFS('N1.3_Project_Listing'!$P$16:$P$829, 'N1.3_Project_Listing'!$E$16:$E$829,'N1.3_Project_Listing'!$E417, 'N1.3_Project_Listing'!$A$16:$A$829,ET_Risk_SC_Summation[[#Headers],[400kV OHL Conductor]])</f>
        <v>0</v>
      </c>
      <c r="BM417" s="176" cm="1">
        <f t="array" ref="BM417">SUMIFS('N1.3_Project_Listing'!$P$16:$P$829, 'N1.3_Project_Listing'!$E$16:$E$829,'N1.3_Project_Listing'!$E417, 'N1.3_Project_Listing'!$A$16:$A$829,ET_Risk_SC_Summation[[#Headers],[400kV OHL Fittings]])</f>
        <v>0</v>
      </c>
      <c r="BN417" s="176" cm="1">
        <f t="array" ref="BN417">SUMIFS('N1.3_Project_Listing'!$P$16:$P$829, 'N1.3_Project_Listing'!$E$16:$E$829,'N1.3_Project_Listing'!$E417, 'N1.3_Project_Listing'!$A$16:$A$829,ET_Risk_SC_Summation[[#Headers],[400kV OHL Tower]])</f>
        <v>0</v>
      </c>
      <c r="BO417" s="177" t="str">
        <f>IF(SUM(ET_Risk_SC_Summation[[#This Row],[132kV Circuit Breaker]:[400kV OHL Tower]])=0, "n/a", INDEX(ET_Risk_SC_Summation[#Headers],1,MATCH(MAX(ET_Risk_SC_Summation[[#This Row],[132kV Circuit Breaker]:[400kV OHL Tower]]),ET_Risk_SC_Summation[[#This Row],[132kV Circuit Breaker]:[400kV OHL Tower]],0)))</f>
        <v>n/a</v>
      </c>
      <c r="BP417" s="177" t="str">
        <f>IFERROR(INDEX('N0.7_Lookup_References'!$G$77:$G$98,MATCH(ET_Risk_SC_Summation[[#This Row],[Mxx Category]],'N0.7_Lookup_References'!$F$77:$F$98,0)),"")</f>
        <v/>
      </c>
    </row>
    <row r="418" spans="1:68">
      <c r="A418" s="160" t="str">
        <f>IFERROR(INDEX(N1.2_Intervention_Types[NARM Asset Category],MATCH('N1.3_Project_Listing'!$C418,N1.2_Intervention_Types[Intervention Type ID],0),1),"")</f>
        <v/>
      </c>
      <c r="B418" s="160" t="str">
        <f>IF($D$2="GD",IFERROR(INDEX(N1.2_Intervention_Types[C&amp;V Asset Category (GD)],MATCH('N1.3_Project_Listing'!$C418,N1.2_Intervention_Types[Intervention Type ID],0),1),""),IFERROR(INDEX(N1.2_Intervention_Types[NARM Asset Category],MATCH('N1.3_Project_Listing'!$C418,N1.2_Intervention_Types[Intervention Type ID],0),1),""))</f>
        <v/>
      </c>
      <c r="C418" s="67" t="str">
        <f>IFERROR(INDEX(N1.2_Intervention_Types[Intervention Type ID],MATCH('N1.3_Project_Listing'!$I418,N1.2_Intervention_Types[Intervention Type],0),1),"")</f>
        <v/>
      </c>
      <c r="D418" s="160" t="str">
        <f>IFERROR(INDEX(N1.2_Intervention_Types[Intervention Category],MATCH('N1.3_Project_Listing'!$C418,N1.2_Intervention_Types[Intervention Type ID],0),1),"")</f>
        <v/>
      </c>
      <c r="E418" s="210"/>
      <c r="F418" s="236"/>
      <c r="G418" s="236"/>
      <c r="H418" s="236"/>
      <c r="I418" s="151"/>
      <c r="J418" s="139"/>
      <c r="K418" s="312"/>
      <c r="L418" s="312"/>
      <c r="M418" s="312"/>
      <c r="N418" s="343"/>
      <c r="O418" s="343"/>
      <c r="P418" s="344"/>
      <c r="Q418" s="63">
        <f t="shared" si="39"/>
        <v>0</v>
      </c>
      <c r="R418" s="368">
        <f>IF('N1.3_Project_Listing'!$D418="Replacement",SUM('N1.3_Project_Listing'!$K418:$L418)/2,'N1.3_Project_Listing'!$M418)</f>
        <v>0</v>
      </c>
      <c r="S418" s="67" t="str">
        <f>IFERROR(INDEX('N0.7_Lookup_References'!$C$13:$C$72,MATCH($A418,'N0.7_Lookup_References'!$B$13:$B$72,0)),"")</f>
        <v/>
      </c>
      <c r="T418" s="338" t="str">
        <f t="shared" si="40"/>
        <v/>
      </c>
      <c r="V418" s="11"/>
      <c r="W418" s="11"/>
      <c r="X418" s="11"/>
      <c r="Y418" s="11"/>
      <c r="Z418" s="11"/>
      <c r="AA418" s="11"/>
      <c r="AB418" s="11"/>
      <c r="AC418" s="11"/>
      <c r="AD418" s="11"/>
      <c r="AE418" s="11"/>
      <c r="AF418" s="11"/>
      <c r="AG418" s="11"/>
      <c r="AH418" s="11"/>
      <c r="AI418" s="11"/>
      <c r="AJ418" s="11"/>
      <c r="AK418" s="11"/>
      <c r="AL418" s="11"/>
      <c r="AM418" s="11"/>
      <c r="AN418" s="11"/>
      <c r="AO418" s="11"/>
      <c r="AP418" s="63">
        <f t="shared" si="36"/>
        <v>0</v>
      </c>
      <c r="AQ418" s="63">
        <f t="shared" si="37"/>
        <v>0</v>
      </c>
      <c r="AR418" s="63">
        <f t="shared" si="38"/>
        <v>0</v>
      </c>
      <c r="AT418" s="176" cm="1">
        <f t="array" ref="AT418">SUMIFS('N1.3_Project_Listing'!$P$16:$P$829, 'N1.3_Project_Listing'!$E$16:$E$829,'N1.3_Project_Listing'!$E418, 'N1.3_Project_Listing'!$A$16:$A$829,ET_Risk_SC_Summation[[#Headers],[132kV Circuit Breaker]])</f>
        <v>0</v>
      </c>
      <c r="AU418" s="176" cm="1">
        <f t="array" ref="AU418">SUMIFS('N1.3_Project_Listing'!$P$16:$P$829, 'N1.3_Project_Listing'!$E$16:$E$829,'N1.3_Project_Listing'!$E418, 'N1.3_Project_Listing'!$A$16:$A$829,ET_Risk_SC_Summation[[#Headers],[132kV Transformer]])</f>
        <v>0</v>
      </c>
      <c r="AV418" s="176" cm="1">
        <f t="array" ref="AV418">SUMIFS('N1.3_Project_Listing'!$P$16:$P$829, 'N1.3_Project_Listing'!$E$16:$E$829,'N1.3_Project_Listing'!$E418, 'N1.3_Project_Listing'!$A$16:$A$829,ET_Risk_SC_Summation[[#Headers],[132kV Reactor]])</f>
        <v>0</v>
      </c>
      <c r="AW418" s="176" cm="1">
        <f t="array" ref="AW418">SUMIFS('N1.3_Project_Listing'!$P$16:$P$829, 'N1.3_Project_Listing'!$E$16:$E$829,'N1.3_Project_Listing'!$E418, 'N1.3_Project_Listing'!$A$16:$A$829,ET_Risk_SC_Summation[[#Headers],[132kV Underground Cable]])</f>
        <v>0</v>
      </c>
      <c r="AX418" s="176" cm="1">
        <f t="array" ref="AX418">SUMIFS('N1.3_Project_Listing'!$P$16:$P$829, 'N1.3_Project_Listing'!$E$16:$E$829,'N1.3_Project_Listing'!$E418, 'N1.3_Project_Listing'!$A$16:$A$829,ET_Risk_SC_Summation[[#Headers],[132kV OHL Conductor]])</f>
        <v>0</v>
      </c>
      <c r="AY418" s="176" cm="1">
        <f t="array" ref="AY418">SUMIFS('N1.3_Project_Listing'!$P$16:$P$829, 'N1.3_Project_Listing'!$E$16:$E$829,'N1.3_Project_Listing'!$E418, 'N1.3_Project_Listing'!$A$16:$A$829,ET_Risk_SC_Summation[[#Headers],[132kV OHL Fittings]])</f>
        <v>0</v>
      </c>
      <c r="AZ418" s="176" cm="1">
        <f t="array" ref="AZ418">SUMIFS('N1.3_Project_Listing'!$P$16:$P$829, 'N1.3_Project_Listing'!$E$16:$E$829,'N1.3_Project_Listing'!$E418, 'N1.3_Project_Listing'!$A$16:$A$829,ET_Risk_SC_Summation[[#Headers],[132kV OHL Tower]])</f>
        <v>0</v>
      </c>
      <c r="BA418" s="176" cm="1">
        <f t="array" ref="BA418">SUMIFS('N1.3_Project_Listing'!$P$16:$P$829, 'N1.3_Project_Listing'!$E$16:$E$829,'N1.3_Project_Listing'!$E418, 'N1.3_Project_Listing'!$A$16:$A$829,ET_Risk_SC_Summation[[#Headers],[275kV Circuit Breaker]])</f>
        <v>0</v>
      </c>
      <c r="BB418" s="176" cm="1">
        <f t="array" ref="BB418">SUMIFS('N1.3_Project_Listing'!$P$16:$P$829, 'N1.3_Project_Listing'!$E$16:$E$829,'N1.3_Project_Listing'!$E418, 'N1.3_Project_Listing'!$A$16:$A$829,ET_Risk_SC_Summation[[#Headers],[275kV Transformer]])</f>
        <v>0</v>
      </c>
      <c r="BC418" s="176" cm="1">
        <f t="array" ref="BC418">SUMIFS('N1.3_Project_Listing'!$P$16:$P$829, 'N1.3_Project_Listing'!$E$16:$E$829,'N1.3_Project_Listing'!$E418, 'N1.3_Project_Listing'!$A$16:$A$829,ET_Risk_SC_Summation[[#Headers],[275kV Reactor]])</f>
        <v>0</v>
      </c>
      <c r="BD418" s="176" cm="1">
        <f t="array" ref="BD418">SUMIFS('N1.3_Project_Listing'!$P$16:$P$829, 'N1.3_Project_Listing'!$E$16:$E$829,'N1.3_Project_Listing'!$E418, 'N1.3_Project_Listing'!$A$16:$A$829,ET_Risk_SC_Summation[[#Headers],[275kV Underground Cable]])</f>
        <v>0</v>
      </c>
      <c r="BE418" s="176" cm="1">
        <f t="array" ref="BE418">SUMIFS('N1.3_Project_Listing'!$P$16:$P$829, 'N1.3_Project_Listing'!$E$16:$E$829,'N1.3_Project_Listing'!$E418, 'N1.3_Project_Listing'!$A$16:$A$829,ET_Risk_SC_Summation[[#Headers],[275kV OHL Conductor]])</f>
        <v>0</v>
      </c>
      <c r="BF418" s="176" cm="1">
        <f t="array" ref="BF418">SUMIFS('N1.3_Project_Listing'!$P$16:$P$829, 'N1.3_Project_Listing'!$E$16:$E$829,'N1.3_Project_Listing'!$E418, 'N1.3_Project_Listing'!$A$16:$A$829,ET_Risk_SC_Summation[[#Headers],[275kV OHL Fittings]])</f>
        <v>0</v>
      </c>
      <c r="BG418" s="176" cm="1">
        <f t="array" ref="BG418">SUMIFS('N1.3_Project_Listing'!$P$16:$P$829, 'N1.3_Project_Listing'!$E$16:$E$829,'N1.3_Project_Listing'!$E418, 'N1.3_Project_Listing'!$A$16:$A$829,ET_Risk_SC_Summation[[#Headers],[275kV OHL Tower]])</f>
        <v>0</v>
      </c>
      <c r="BH418" s="176" cm="1">
        <f t="array" ref="BH418">SUMIFS('N1.3_Project_Listing'!$P$16:$P$829, 'N1.3_Project_Listing'!$E$16:$E$829,'N1.3_Project_Listing'!$E418, 'N1.3_Project_Listing'!$A$16:$A$829,ET_Risk_SC_Summation[[#Headers],[400kV Circuit Breaker]])</f>
        <v>0</v>
      </c>
      <c r="BI418" s="176" cm="1">
        <f t="array" ref="BI418">SUMIFS('N1.3_Project_Listing'!$P$16:$P$829, 'N1.3_Project_Listing'!$E$16:$E$829,'N1.3_Project_Listing'!$E418, 'N1.3_Project_Listing'!$A$16:$A$829,ET_Risk_SC_Summation[[#Headers],[400kV Transformer]])</f>
        <v>0</v>
      </c>
      <c r="BJ418" s="176" cm="1">
        <f t="array" ref="BJ418">SUMIFS('N1.3_Project_Listing'!$P$16:$P$829, 'N1.3_Project_Listing'!$E$16:$E$829,'N1.3_Project_Listing'!$E418, 'N1.3_Project_Listing'!$A$16:$A$829,ET_Risk_SC_Summation[[#Headers],[400kV Reactor]])</f>
        <v>0</v>
      </c>
      <c r="BK418" s="176" cm="1">
        <f t="array" ref="BK418">SUMIFS('N1.3_Project_Listing'!$P$16:$P$829, 'N1.3_Project_Listing'!$E$16:$E$829,'N1.3_Project_Listing'!$E418, 'N1.3_Project_Listing'!$A$16:$A$829,ET_Risk_SC_Summation[[#Headers],[400kV Underground Cable]])</f>
        <v>0</v>
      </c>
      <c r="BL418" s="176" cm="1">
        <f t="array" ref="BL418">SUMIFS('N1.3_Project_Listing'!$P$16:$P$829, 'N1.3_Project_Listing'!$E$16:$E$829,'N1.3_Project_Listing'!$E418, 'N1.3_Project_Listing'!$A$16:$A$829,ET_Risk_SC_Summation[[#Headers],[400kV OHL Conductor]])</f>
        <v>0</v>
      </c>
      <c r="BM418" s="176" cm="1">
        <f t="array" ref="BM418">SUMIFS('N1.3_Project_Listing'!$P$16:$P$829, 'N1.3_Project_Listing'!$E$16:$E$829,'N1.3_Project_Listing'!$E418, 'N1.3_Project_Listing'!$A$16:$A$829,ET_Risk_SC_Summation[[#Headers],[400kV OHL Fittings]])</f>
        <v>0</v>
      </c>
      <c r="BN418" s="176" cm="1">
        <f t="array" ref="BN418">SUMIFS('N1.3_Project_Listing'!$P$16:$P$829, 'N1.3_Project_Listing'!$E$16:$E$829,'N1.3_Project_Listing'!$E418, 'N1.3_Project_Listing'!$A$16:$A$829,ET_Risk_SC_Summation[[#Headers],[400kV OHL Tower]])</f>
        <v>0</v>
      </c>
      <c r="BO418" s="177" t="str">
        <f>IF(SUM(ET_Risk_SC_Summation[[#This Row],[132kV Circuit Breaker]:[400kV OHL Tower]])=0, "n/a", INDEX(ET_Risk_SC_Summation[#Headers],1,MATCH(MAX(ET_Risk_SC_Summation[[#This Row],[132kV Circuit Breaker]:[400kV OHL Tower]]),ET_Risk_SC_Summation[[#This Row],[132kV Circuit Breaker]:[400kV OHL Tower]],0)))</f>
        <v>n/a</v>
      </c>
      <c r="BP418" s="177" t="str">
        <f>IFERROR(INDEX('N0.7_Lookup_References'!$G$77:$G$98,MATCH(ET_Risk_SC_Summation[[#This Row],[Mxx Category]],'N0.7_Lookup_References'!$F$77:$F$98,0)),"")</f>
        <v/>
      </c>
    </row>
    <row r="419" spans="1:68">
      <c r="A419" s="160" t="str">
        <f>IFERROR(INDEX(N1.2_Intervention_Types[NARM Asset Category],MATCH('N1.3_Project_Listing'!$C419,N1.2_Intervention_Types[Intervention Type ID],0),1),"")</f>
        <v/>
      </c>
      <c r="B419" s="160" t="str">
        <f>IF($D$2="GD",IFERROR(INDEX(N1.2_Intervention_Types[C&amp;V Asset Category (GD)],MATCH('N1.3_Project_Listing'!$C419,N1.2_Intervention_Types[Intervention Type ID],0),1),""),IFERROR(INDEX(N1.2_Intervention_Types[NARM Asset Category],MATCH('N1.3_Project_Listing'!$C419,N1.2_Intervention_Types[Intervention Type ID],0),1),""))</f>
        <v/>
      </c>
      <c r="C419" s="67" t="str">
        <f>IFERROR(INDEX(N1.2_Intervention_Types[Intervention Type ID],MATCH('N1.3_Project_Listing'!$I419,N1.2_Intervention_Types[Intervention Type],0),1),"")</f>
        <v/>
      </c>
      <c r="D419" s="160" t="str">
        <f>IFERROR(INDEX(N1.2_Intervention_Types[Intervention Category],MATCH('N1.3_Project_Listing'!$C419,N1.2_Intervention_Types[Intervention Type ID],0),1),"")</f>
        <v/>
      </c>
      <c r="E419" s="210"/>
      <c r="F419" s="236"/>
      <c r="G419" s="236"/>
      <c r="H419" s="236"/>
      <c r="I419" s="151"/>
      <c r="J419" s="139"/>
      <c r="K419" s="312"/>
      <c r="L419" s="312"/>
      <c r="M419" s="312"/>
      <c r="N419" s="343"/>
      <c r="O419" s="343"/>
      <c r="P419" s="344"/>
      <c r="Q419" s="63">
        <f t="shared" si="39"/>
        <v>0</v>
      </c>
      <c r="R419" s="368">
        <f>IF('N1.3_Project_Listing'!$D419="Replacement",SUM('N1.3_Project_Listing'!$K419:$L419)/2,'N1.3_Project_Listing'!$M419)</f>
        <v>0</v>
      </c>
      <c r="S419" s="67" t="str">
        <f>IFERROR(INDEX('N0.7_Lookup_References'!$C$13:$C$72,MATCH($A419,'N0.7_Lookup_References'!$B$13:$B$72,0)),"")</f>
        <v/>
      </c>
      <c r="T419" s="338" t="str">
        <f t="shared" si="40"/>
        <v/>
      </c>
      <c r="V419" s="11"/>
      <c r="W419" s="11"/>
      <c r="X419" s="11"/>
      <c r="Y419" s="11"/>
      <c r="Z419" s="11"/>
      <c r="AA419" s="11"/>
      <c r="AB419" s="11"/>
      <c r="AC419" s="11"/>
      <c r="AD419" s="11"/>
      <c r="AE419" s="11"/>
      <c r="AF419" s="11"/>
      <c r="AG419" s="11"/>
      <c r="AH419" s="11"/>
      <c r="AI419" s="11"/>
      <c r="AJ419" s="11"/>
      <c r="AK419" s="11"/>
      <c r="AL419" s="11"/>
      <c r="AM419" s="11"/>
      <c r="AN419" s="11"/>
      <c r="AO419" s="11"/>
      <c r="AP419" s="63">
        <f t="shared" si="36"/>
        <v>0</v>
      </c>
      <c r="AQ419" s="63">
        <f t="shared" si="37"/>
        <v>0</v>
      </c>
      <c r="AR419" s="63">
        <f t="shared" si="38"/>
        <v>0</v>
      </c>
      <c r="AT419" s="176" cm="1">
        <f t="array" ref="AT419">SUMIFS('N1.3_Project_Listing'!$P$16:$P$829, 'N1.3_Project_Listing'!$E$16:$E$829,'N1.3_Project_Listing'!$E419, 'N1.3_Project_Listing'!$A$16:$A$829,ET_Risk_SC_Summation[[#Headers],[132kV Circuit Breaker]])</f>
        <v>0</v>
      </c>
      <c r="AU419" s="176" cm="1">
        <f t="array" ref="AU419">SUMIFS('N1.3_Project_Listing'!$P$16:$P$829, 'N1.3_Project_Listing'!$E$16:$E$829,'N1.3_Project_Listing'!$E419, 'N1.3_Project_Listing'!$A$16:$A$829,ET_Risk_SC_Summation[[#Headers],[132kV Transformer]])</f>
        <v>0</v>
      </c>
      <c r="AV419" s="176" cm="1">
        <f t="array" ref="AV419">SUMIFS('N1.3_Project_Listing'!$P$16:$P$829, 'N1.3_Project_Listing'!$E$16:$E$829,'N1.3_Project_Listing'!$E419, 'N1.3_Project_Listing'!$A$16:$A$829,ET_Risk_SC_Summation[[#Headers],[132kV Reactor]])</f>
        <v>0</v>
      </c>
      <c r="AW419" s="176" cm="1">
        <f t="array" ref="AW419">SUMIFS('N1.3_Project_Listing'!$P$16:$P$829, 'N1.3_Project_Listing'!$E$16:$E$829,'N1.3_Project_Listing'!$E419, 'N1.3_Project_Listing'!$A$16:$A$829,ET_Risk_SC_Summation[[#Headers],[132kV Underground Cable]])</f>
        <v>0</v>
      </c>
      <c r="AX419" s="176" cm="1">
        <f t="array" ref="AX419">SUMIFS('N1.3_Project_Listing'!$P$16:$P$829, 'N1.3_Project_Listing'!$E$16:$E$829,'N1.3_Project_Listing'!$E419, 'N1.3_Project_Listing'!$A$16:$A$829,ET_Risk_SC_Summation[[#Headers],[132kV OHL Conductor]])</f>
        <v>0</v>
      </c>
      <c r="AY419" s="176" cm="1">
        <f t="array" ref="AY419">SUMIFS('N1.3_Project_Listing'!$P$16:$P$829, 'N1.3_Project_Listing'!$E$16:$E$829,'N1.3_Project_Listing'!$E419, 'N1.3_Project_Listing'!$A$16:$A$829,ET_Risk_SC_Summation[[#Headers],[132kV OHL Fittings]])</f>
        <v>0</v>
      </c>
      <c r="AZ419" s="176" cm="1">
        <f t="array" ref="AZ419">SUMIFS('N1.3_Project_Listing'!$P$16:$P$829, 'N1.3_Project_Listing'!$E$16:$E$829,'N1.3_Project_Listing'!$E419, 'N1.3_Project_Listing'!$A$16:$A$829,ET_Risk_SC_Summation[[#Headers],[132kV OHL Tower]])</f>
        <v>0</v>
      </c>
      <c r="BA419" s="176" cm="1">
        <f t="array" ref="BA419">SUMIFS('N1.3_Project_Listing'!$P$16:$P$829, 'N1.3_Project_Listing'!$E$16:$E$829,'N1.3_Project_Listing'!$E419, 'N1.3_Project_Listing'!$A$16:$A$829,ET_Risk_SC_Summation[[#Headers],[275kV Circuit Breaker]])</f>
        <v>0</v>
      </c>
      <c r="BB419" s="176" cm="1">
        <f t="array" ref="BB419">SUMIFS('N1.3_Project_Listing'!$P$16:$P$829, 'N1.3_Project_Listing'!$E$16:$E$829,'N1.3_Project_Listing'!$E419, 'N1.3_Project_Listing'!$A$16:$A$829,ET_Risk_SC_Summation[[#Headers],[275kV Transformer]])</f>
        <v>0</v>
      </c>
      <c r="BC419" s="176" cm="1">
        <f t="array" ref="BC419">SUMIFS('N1.3_Project_Listing'!$P$16:$P$829, 'N1.3_Project_Listing'!$E$16:$E$829,'N1.3_Project_Listing'!$E419, 'N1.3_Project_Listing'!$A$16:$A$829,ET_Risk_SC_Summation[[#Headers],[275kV Reactor]])</f>
        <v>0</v>
      </c>
      <c r="BD419" s="176" cm="1">
        <f t="array" ref="BD419">SUMIFS('N1.3_Project_Listing'!$P$16:$P$829, 'N1.3_Project_Listing'!$E$16:$E$829,'N1.3_Project_Listing'!$E419, 'N1.3_Project_Listing'!$A$16:$A$829,ET_Risk_SC_Summation[[#Headers],[275kV Underground Cable]])</f>
        <v>0</v>
      </c>
      <c r="BE419" s="176" cm="1">
        <f t="array" ref="BE419">SUMIFS('N1.3_Project_Listing'!$P$16:$P$829, 'N1.3_Project_Listing'!$E$16:$E$829,'N1.3_Project_Listing'!$E419, 'N1.3_Project_Listing'!$A$16:$A$829,ET_Risk_SC_Summation[[#Headers],[275kV OHL Conductor]])</f>
        <v>0</v>
      </c>
      <c r="BF419" s="176" cm="1">
        <f t="array" ref="BF419">SUMIFS('N1.3_Project_Listing'!$P$16:$P$829, 'N1.3_Project_Listing'!$E$16:$E$829,'N1.3_Project_Listing'!$E419, 'N1.3_Project_Listing'!$A$16:$A$829,ET_Risk_SC_Summation[[#Headers],[275kV OHL Fittings]])</f>
        <v>0</v>
      </c>
      <c r="BG419" s="176" cm="1">
        <f t="array" ref="BG419">SUMIFS('N1.3_Project_Listing'!$P$16:$P$829, 'N1.3_Project_Listing'!$E$16:$E$829,'N1.3_Project_Listing'!$E419, 'N1.3_Project_Listing'!$A$16:$A$829,ET_Risk_SC_Summation[[#Headers],[275kV OHL Tower]])</f>
        <v>0</v>
      </c>
      <c r="BH419" s="176" cm="1">
        <f t="array" ref="BH419">SUMIFS('N1.3_Project_Listing'!$P$16:$P$829, 'N1.3_Project_Listing'!$E$16:$E$829,'N1.3_Project_Listing'!$E419, 'N1.3_Project_Listing'!$A$16:$A$829,ET_Risk_SC_Summation[[#Headers],[400kV Circuit Breaker]])</f>
        <v>0</v>
      </c>
      <c r="BI419" s="176" cm="1">
        <f t="array" ref="BI419">SUMIFS('N1.3_Project_Listing'!$P$16:$P$829, 'N1.3_Project_Listing'!$E$16:$E$829,'N1.3_Project_Listing'!$E419, 'N1.3_Project_Listing'!$A$16:$A$829,ET_Risk_SC_Summation[[#Headers],[400kV Transformer]])</f>
        <v>0</v>
      </c>
      <c r="BJ419" s="176" cm="1">
        <f t="array" ref="BJ419">SUMIFS('N1.3_Project_Listing'!$P$16:$P$829, 'N1.3_Project_Listing'!$E$16:$E$829,'N1.3_Project_Listing'!$E419, 'N1.3_Project_Listing'!$A$16:$A$829,ET_Risk_SC_Summation[[#Headers],[400kV Reactor]])</f>
        <v>0</v>
      </c>
      <c r="BK419" s="176" cm="1">
        <f t="array" ref="BK419">SUMIFS('N1.3_Project_Listing'!$P$16:$P$829, 'N1.3_Project_Listing'!$E$16:$E$829,'N1.3_Project_Listing'!$E419, 'N1.3_Project_Listing'!$A$16:$A$829,ET_Risk_SC_Summation[[#Headers],[400kV Underground Cable]])</f>
        <v>0</v>
      </c>
      <c r="BL419" s="176" cm="1">
        <f t="array" ref="BL419">SUMIFS('N1.3_Project_Listing'!$P$16:$P$829, 'N1.3_Project_Listing'!$E$16:$E$829,'N1.3_Project_Listing'!$E419, 'N1.3_Project_Listing'!$A$16:$A$829,ET_Risk_SC_Summation[[#Headers],[400kV OHL Conductor]])</f>
        <v>0</v>
      </c>
      <c r="BM419" s="176" cm="1">
        <f t="array" ref="BM419">SUMIFS('N1.3_Project_Listing'!$P$16:$P$829, 'N1.3_Project_Listing'!$E$16:$E$829,'N1.3_Project_Listing'!$E419, 'N1.3_Project_Listing'!$A$16:$A$829,ET_Risk_SC_Summation[[#Headers],[400kV OHL Fittings]])</f>
        <v>0</v>
      </c>
      <c r="BN419" s="176" cm="1">
        <f t="array" ref="BN419">SUMIFS('N1.3_Project_Listing'!$P$16:$P$829, 'N1.3_Project_Listing'!$E$16:$E$829,'N1.3_Project_Listing'!$E419, 'N1.3_Project_Listing'!$A$16:$A$829,ET_Risk_SC_Summation[[#Headers],[400kV OHL Tower]])</f>
        <v>0</v>
      </c>
      <c r="BO419" s="177" t="str">
        <f>IF(SUM(ET_Risk_SC_Summation[[#This Row],[132kV Circuit Breaker]:[400kV OHL Tower]])=0, "n/a", INDEX(ET_Risk_SC_Summation[#Headers],1,MATCH(MAX(ET_Risk_SC_Summation[[#This Row],[132kV Circuit Breaker]:[400kV OHL Tower]]),ET_Risk_SC_Summation[[#This Row],[132kV Circuit Breaker]:[400kV OHL Tower]],0)))</f>
        <v>n/a</v>
      </c>
      <c r="BP419" s="177" t="str">
        <f>IFERROR(INDEX('N0.7_Lookup_References'!$G$77:$G$98,MATCH(ET_Risk_SC_Summation[[#This Row],[Mxx Category]],'N0.7_Lookup_References'!$F$77:$F$98,0)),"")</f>
        <v/>
      </c>
    </row>
    <row r="420" spans="1:68">
      <c r="A420" s="160" t="str">
        <f>IFERROR(INDEX(N1.2_Intervention_Types[NARM Asset Category],MATCH('N1.3_Project_Listing'!$C420,N1.2_Intervention_Types[Intervention Type ID],0),1),"")</f>
        <v/>
      </c>
      <c r="B420" s="160" t="str">
        <f>IF($D$2="GD",IFERROR(INDEX(N1.2_Intervention_Types[C&amp;V Asset Category (GD)],MATCH('N1.3_Project_Listing'!$C420,N1.2_Intervention_Types[Intervention Type ID],0),1),""),IFERROR(INDEX(N1.2_Intervention_Types[NARM Asset Category],MATCH('N1.3_Project_Listing'!$C420,N1.2_Intervention_Types[Intervention Type ID],0),1),""))</f>
        <v/>
      </c>
      <c r="C420" s="67" t="str">
        <f>IFERROR(INDEX(N1.2_Intervention_Types[Intervention Type ID],MATCH('N1.3_Project_Listing'!$I420,N1.2_Intervention_Types[Intervention Type],0),1),"")</f>
        <v/>
      </c>
      <c r="D420" s="160" t="str">
        <f>IFERROR(INDEX(N1.2_Intervention_Types[Intervention Category],MATCH('N1.3_Project_Listing'!$C420,N1.2_Intervention_Types[Intervention Type ID],0),1),"")</f>
        <v/>
      </c>
      <c r="E420" s="210"/>
      <c r="F420" s="236"/>
      <c r="G420" s="236"/>
      <c r="H420" s="236"/>
      <c r="I420" s="151"/>
      <c r="J420" s="139"/>
      <c r="K420" s="312"/>
      <c r="L420" s="312"/>
      <c r="M420" s="312"/>
      <c r="N420" s="343"/>
      <c r="O420" s="343"/>
      <c r="P420" s="344"/>
      <c r="Q420" s="63">
        <f t="shared" si="39"/>
        <v>0</v>
      </c>
      <c r="R420" s="368">
        <f>IF('N1.3_Project_Listing'!$D420="Replacement",SUM('N1.3_Project_Listing'!$K420:$L420)/2,'N1.3_Project_Listing'!$M420)</f>
        <v>0</v>
      </c>
      <c r="S420" s="67" t="str">
        <f>IFERROR(INDEX('N0.7_Lookup_References'!$C$13:$C$72,MATCH($A420,'N0.7_Lookup_References'!$B$13:$B$72,0)),"")</f>
        <v/>
      </c>
      <c r="T420" s="338" t="str">
        <f t="shared" si="40"/>
        <v/>
      </c>
      <c r="V420" s="11"/>
      <c r="W420" s="11"/>
      <c r="X420" s="11"/>
      <c r="Y420" s="11"/>
      <c r="Z420" s="11"/>
      <c r="AA420" s="11"/>
      <c r="AB420" s="11"/>
      <c r="AC420" s="11"/>
      <c r="AD420" s="11"/>
      <c r="AE420" s="11"/>
      <c r="AF420" s="11"/>
      <c r="AG420" s="11"/>
      <c r="AH420" s="11"/>
      <c r="AI420" s="11"/>
      <c r="AJ420" s="11"/>
      <c r="AK420" s="11"/>
      <c r="AL420" s="11"/>
      <c r="AM420" s="11"/>
      <c r="AN420" s="11"/>
      <c r="AO420" s="11"/>
      <c r="AP420" s="63">
        <f t="shared" si="36"/>
        <v>0</v>
      </c>
      <c r="AQ420" s="63">
        <f t="shared" si="37"/>
        <v>0</v>
      </c>
      <c r="AR420" s="63">
        <f t="shared" si="38"/>
        <v>0</v>
      </c>
      <c r="AT420" s="176" cm="1">
        <f t="array" ref="AT420">SUMIFS('N1.3_Project_Listing'!$P$16:$P$829, 'N1.3_Project_Listing'!$E$16:$E$829,'N1.3_Project_Listing'!$E420, 'N1.3_Project_Listing'!$A$16:$A$829,ET_Risk_SC_Summation[[#Headers],[132kV Circuit Breaker]])</f>
        <v>0</v>
      </c>
      <c r="AU420" s="176" cm="1">
        <f t="array" ref="AU420">SUMIFS('N1.3_Project_Listing'!$P$16:$P$829, 'N1.3_Project_Listing'!$E$16:$E$829,'N1.3_Project_Listing'!$E420, 'N1.3_Project_Listing'!$A$16:$A$829,ET_Risk_SC_Summation[[#Headers],[132kV Transformer]])</f>
        <v>0</v>
      </c>
      <c r="AV420" s="176" cm="1">
        <f t="array" ref="AV420">SUMIFS('N1.3_Project_Listing'!$P$16:$P$829, 'N1.3_Project_Listing'!$E$16:$E$829,'N1.3_Project_Listing'!$E420, 'N1.3_Project_Listing'!$A$16:$A$829,ET_Risk_SC_Summation[[#Headers],[132kV Reactor]])</f>
        <v>0</v>
      </c>
      <c r="AW420" s="176" cm="1">
        <f t="array" ref="AW420">SUMIFS('N1.3_Project_Listing'!$P$16:$P$829, 'N1.3_Project_Listing'!$E$16:$E$829,'N1.3_Project_Listing'!$E420, 'N1.3_Project_Listing'!$A$16:$A$829,ET_Risk_SC_Summation[[#Headers],[132kV Underground Cable]])</f>
        <v>0</v>
      </c>
      <c r="AX420" s="176" cm="1">
        <f t="array" ref="AX420">SUMIFS('N1.3_Project_Listing'!$P$16:$P$829, 'N1.3_Project_Listing'!$E$16:$E$829,'N1.3_Project_Listing'!$E420, 'N1.3_Project_Listing'!$A$16:$A$829,ET_Risk_SC_Summation[[#Headers],[132kV OHL Conductor]])</f>
        <v>0</v>
      </c>
      <c r="AY420" s="176" cm="1">
        <f t="array" ref="AY420">SUMIFS('N1.3_Project_Listing'!$P$16:$P$829, 'N1.3_Project_Listing'!$E$16:$E$829,'N1.3_Project_Listing'!$E420, 'N1.3_Project_Listing'!$A$16:$A$829,ET_Risk_SC_Summation[[#Headers],[132kV OHL Fittings]])</f>
        <v>0</v>
      </c>
      <c r="AZ420" s="176" cm="1">
        <f t="array" ref="AZ420">SUMIFS('N1.3_Project_Listing'!$P$16:$P$829, 'N1.3_Project_Listing'!$E$16:$E$829,'N1.3_Project_Listing'!$E420, 'N1.3_Project_Listing'!$A$16:$A$829,ET_Risk_SC_Summation[[#Headers],[132kV OHL Tower]])</f>
        <v>0</v>
      </c>
      <c r="BA420" s="176" cm="1">
        <f t="array" ref="BA420">SUMIFS('N1.3_Project_Listing'!$P$16:$P$829, 'N1.3_Project_Listing'!$E$16:$E$829,'N1.3_Project_Listing'!$E420, 'N1.3_Project_Listing'!$A$16:$A$829,ET_Risk_SC_Summation[[#Headers],[275kV Circuit Breaker]])</f>
        <v>0</v>
      </c>
      <c r="BB420" s="176" cm="1">
        <f t="array" ref="BB420">SUMIFS('N1.3_Project_Listing'!$P$16:$P$829, 'N1.3_Project_Listing'!$E$16:$E$829,'N1.3_Project_Listing'!$E420, 'N1.3_Project_Listing'!$A$16:$A$829,ET_Risk_SC_Summation[[#Headers],[275kV Transformer]])</f>
        <v>0</v>
      </c>
      <c r="BC420" s="176" cm="1">
        <f t="array" ref="BC420">SUMIFS('N1.3_Project_Listing'!$P$16:$P$829, 'N1.3_Project_Listing'!$E$16:$E$829,'N1.3_Project_Listing'!$E420, 'N1.3_Project_Listing'!$A$16:$A$829,ET_Risk_SC_Summation[[#Headers],[275kV Reactor]])</f>
        <v>0</v>
      </c>
      <c r="BD420" s="176" cm="1">
        <f t="array" ref="BD420">SUMIFS('N1.3_Project_Listing'!$P$16:$P$829, 'N1.3_Project_Listing'!$E$16:$E$829,'N1.3_Project_Listing'!$E420, 'N1.3_Project_Listing'!$A$16:$A$829,ET_Risk_SC_Summation[[#Headers],[275kV Underground Cable]])</f>
        <v>0</v>
      </c>
      <c r="BE420" s="176" cm="1">
        <f t="array" ref="BE420">SUMIFS('N1.3_Project_Listing'!$P$16:$P$829, 'N1.3_Project_Listing'!$E$16:$E$829,'N1.3_Project_Listing'!$E420, 'N1.3_Project_Listing'!$A$16:$A$829,ET_Risk_SC_Summation[[#Headers],[275kV OHL Conductor]])</f>
        <v>0</v>
      </c>
      <c r="BF420" s="176" cm="1">
        <f t="array" ref="BF420">SUMIFS('N1.3_Project_Listing'!$P$16:$P$829, 'N1.3_Project_Listing'!$E$16:$E$829,'N1.3_Project_Listing'!$E420, 'N1.3_Project_Listing'!$A$16:$A$829,ET_Risk_SC_Summation[[#Headers],[275kV OHL Fittings]])</f>
        <v>0</v>
      </c>
      <c r="BG420" s="176" cm="1">
        <f t="array" ref="BG420">SUMIFS('N1.3_Project_Listing'!$P$16:$P$829, 'N1.3_Project_Listing'!$E$16:$E$829,'N1.3_Project_Listing'!$E420, 'N1.3_Project_Listing'!$A$16:$A$829,ET_Risk_SC_Summation[[#Headers],[275kV OHL Tower]])</f>
        <v>0</v>
      </c>
      <c r="BH420" s="176" cm="1">
        <f t="array" ref="BH420">SUMIFS('N1.3_Project_Listing'!$P$16:$P$829, 'N1.3_Project_Listing'!$E$16:$E$829,'N1.3_Project_Listing'!$E420, 'N1.3_Project_Listing'!$A$16:$A$829,ET_Risk_SC_Summation[[#Headers],[400kV Circuit Breaker]])</f>
        <v>0</v>
      </c>
      <c r="BI420" s="176" cm="1">
        <f t="array" ref="BI420">SUMIFS('N1.3_Project_Listing'!$P$16:$P$829, 'N1.3_Project_Listing'!$E$16:$E$829,'N1.3_Project_Listing'!$E420, 'N1.3_Project_Listing'!$A$16:$A$829,ET_Risk_SC_Summation[[#Headers],[400kV Transformer]])</f>
        <v>0</v>
      </c>
      <c r="BJ420" s="176" cm="1">
        <f t="array" ref="BJ420">SUMIFS('N1.3_Project_Listing'!$P$16:$P$829, 'N1.3_Project_Listing'!$E$16:$E$829,'N1.3_Project_Listing'!$E420, 'N1.3_Project_Listing'!$A$16:$A$829,ET_Risk_SC_Summation[[#Headers],[400kV Reactor]])</f>
        <v>0</v>
      </c>
      <c r="BK420" s="176" cm="1">
        <f t="array" ref="BK420">SUMIFS('N1.3_Project_Listing'!$P$16:$P$829, 'N1.3_Project_Listing'!$E$16:$E$829,'N1.3_Project_Listing'!$E420, 'N1.3_Project_Listing'!$A$16:$A$829,ET_Risk_SC_Summation[[#Headers],[400kV Underground Cable]])</f>
        <v>0</v>
      </c>
      <c r="BL420" s="176" cm="1">
        <f t="array" ref="BL420">SUMIFS('N1.3_Project_Listing'!$P$16:$P$829, 'N1.3_Project_Listing'!$E$16:$E$829,'N1.3_Project_Listing'!$E420, 'N1.3_Project_Listing'!$A$16:$A$829,ET_Risk_SC_Summation[[#Headers],[400kV OHL Conductor]])</f>
        <v>0</v>
      </c>
      <c r="BM420" s="176" cm="1">
        <f t="array" ref="BM420">SUMIFS('N1.3_Project_Listing'!$P$16:$P$829, 'N1.3_Project_Listing'!$E$16:$E$829,'N1.3_Project_Listing'!$E420, 'N1.3_Project_Listing'!$A$16:$A$829,ET_Risk_SC_Summation[[#Headers],[400kV OHL Fittings]])</f>
        <v>0</v>
      </c>
      <c r="BN420" s="176" cm="1">
        <f t="array" ref="BN420">SUMIFS('N1.3_Project_Listing'!$P$16:$P$829, 'N1.3_Project_Listing'!$E$16:$E$829,'N1.3_Project_Listing'!$E420, 'N1.3_Project_Listing'!$A$16:$A$829,ET_Risk_SC_Summation[[#Headers],[400kV OHL Tower]])</f>
        <v>0</v>
      </c>
      <c r="BO420" s="177" t="str">
        <f>IF(SUM(ET_Risk_SC_Summation[[#This Row],[132kV Circuit Breaker]:[400kV OHL Tower]])=0, "n/a", INDEX(ET_Risk_SC_Summation[#Headers],1,MATCH(MAX(ET_Risk_SC_Summation[[#This Row],[132kV Circuit Breaker]:[400kV OHL Tower]]),ET_Risk_SC_Summation[[#This Row],[132kV Circuit Breaker]:[400kV OHL Tower]],0)))</f>
        <v>n/a</v>
      </c>
      <c r="BP420" s="177" t="str">
        <f>IFERROR(INDEX('N0.7_Lookup_References'!$G$77:$G$98,MATCH(ET_Risk_SC_Summation[[#This Row],[Mxx Category]],'N0.7_Lookup_References'!$F$77:$F$98,0)),"")</f>
        <v/>
      </c>
    </row>
    <row r="421" spans="1:68">
      <c r="A421" s="160" t="str">
        <f>IFERROR(INDEX(N1.2_Intervention_Types[NARM Asset Category],MATCH('N1.3_Project_Listing'!$C421,N1.2_Intervention_Types[Intervention Type ID],0),1),"")</f>
        <v/>
      </c>
      <c r="B421" s="160" t="str">
        <f>IF($D$2="GD",IFERROR(INDEX(N1.2_Intervention_Types[C&amp;V Asset Category (GD)],MATCH('N1.3_Project_Listing'!$C421,N1.2_Intervention_Types[Intervention Type ID],0),1),""),IFERROR(INDEX(N1.2_Intervention_Types[NARM Asset Category],MATCH('N1.3_Project_Listing'!$C421,N1.2_Intervention_Types[Intervention Type ID],0),1),""))</f>
        <v/>
      </c>
      <c r="C421" s="67" t="str">
        <f>IFERROR(INDEX(N1.2_Intervention_Types[Intervention Type ID],MATCH('N1.3_Project_Listing'!$I421,N1.2_Intervention_Types[Intervention Type],0),1),"")</f>
        <v/>
      </c>
      <c r="D421" s="160" t="str">
        <f>IFERROR(INDEX(N1.2_Intervention_Types[Intervention Category],MATCH('N1.3_Project_Listing'!$C421,N1.2_Intervention_Types[Intervention Type ID],0),1),"")</f>
        <v/>
      </c>
      <c r="E421" s="210"/>
      <c r="F421" s="236"/>
      <c r="G421" s="236"/>
      <c r="H421" s="236"/>
      <c r="I421" s="151"/>
      <c r="J421" s="139"/>
      <c r="K421" s="312"/>
      <c r="L421" s="312"/>
      <c r="M421" s="312"/>
      <c r="N421" s="343"/>
      <c r="O421" s="343"/>
      <c r="P421" s="344"/>
      <c r="Q421" s="63">
        <f t="shared" si="39"/>
        <v>0</v>
      </c>
      <c r="R421" s="368">
        <f>IF('N1.3_Project_Listing'!$D421="Replacement",SUM('N1.3_Project_Listing'!$K421:$L421)/2,'N1.3_Project_Listing'!$M421)</f>
        <v>0</v>
      </c>
      <c r="S421" s="67" t="str">
        <f>IFERROR(INDEX('N0.7_Lookup_References'!$C$13:$C$72,MATCH($A421,'N0.7_Lookup_References'!$B$13:$B$72,0)),"")</f>
        <v/>
      </c>
      <c r="T421" s="338" t="str">
        <f t="shared" si="40"/>
        <v/>
      </c>
      <c r="V421" s="11"/>
      <c r="W421" s="11"/>
      <c r="X421" s="11"/>
      <c r="Y421" s="11"/>
      <c r="Z421" s="11"/>
      <c r="AA421" s="11"/>
      <c r="AB421" s="11"/>
      <c r="AC421" s="11"/>
      <c r="AD421" s="11"/>
      <c r="AE421" s="11"/>
      <c r="AF421" s="11"/>
      <c r="AG421" s="11"/>
      <c r="AH421" s="11"/>
      <c r="AI421" s="11"/>
      <c r="AJ421" s="11"/>
      <c r="AK421" s="11"/>
      <c r="AL421" s="11"/>
      <c r="AM421" s="11"/>
      <c r="AN421" s="11"/>
      <c r="AO421" s="11"/>
      <c r="AP421" s="63">
        <f t="shared" si="36"/>
        <v>0</v>
      </c>
      <c r="AQ421" s="63">
        <f t="shared" si="37"/>
        <v>0</v>
      </c>
      <c r="AR421" s="63">
        <f t="shared" si="38"/>
        <v>0</v>
      </c>
      <c r="AT421" s="176" cm="1">
        <f t="array" ref="AT421">SUMIFS('N1.3_Project_Listing'!$P$16:$P$829, 'N1.3_Project_Listing'!$E$16:$E$829,'N1.3_Project_Listing'!$E421, 'N1.3_Project_Listing'!$A$16:$A$829,ET_Risk_SC_Summation[[#Headers],[132kV Circuit Breaker]])</f>
        <v>0</v>
      </c>
      <c r="AU421" s="176" cm="1">
        <f t="array" ref="AU421">SUMIFS('N1.3_Project_Listing'!$P$16:$P$829, 'N1.3_Project_Listing'!$E$16:$E$829,'N1.3_Project_Listing'!$E421, 'N1.3_Project_Listing'!$A$16:$A$829,ET_Risk_SC_Summation[[#Headers],[132kV Transformer]])</f>
        <v>0</v>
      </c>
      <c r="AV421" s="176" cm="1">
        <f t="array" ref="AV421">SUMIFS('N1.3_Project_Listing'!$P$16:$P$829, 'N1.3_Project_Listing'!$E$16:$E$829,'N1.3_Project_Listing'!$E421, 'N1.3_Project_Listing'!$A$16:$A$829,ET_Risk_SC_Summation[[#Headers],[132kV Reactor]])</f>
        <v>0</v>
      </c>
      <c r="AW421" s="176" cm="1">
        <f t="array" ref="AW421">SUMIFS('N1.3_Project_Listing'!$P$16:$P$829, 'N1.3_Project_Listing'!$E$16:$E$829,'N1.3_Project_Listing'!$E421, 'N1.3_Project_Listing'!$A$16:$A$829,ET_Risk_SC_Summation[[#Headers],[132kV Underground Cable]])</f>
        <v>0</v>
      </c>
      <c r="AX421" s="176" cm="1">
        <f t="array" ref="AX421">SUMIFS('N1.3_Project_Listing'!$P$16:$P$829, 'N1.3_Project_Listing'!$E$16:$E$829,'N1.3_Project_Listing'!$E421, 'N1.3_Project_Listing'!$A$16:$A$829,ET_Risk_SC_Summation[[#Headers],[132kV OHL Conductor]])</f>
        <v>0</v>
      </c>
      <c r="AY421" s="176" cm="1">
        <f t="array" ref="AY421">SUMIFS('N1.3_Project_Listing'!$P$16:$P$829, 'N1.3_Project_Listing'!$E$16:$E$829,'N1.3_Project_Listing'!$E421, 'N1.3_Project_Listing'!$A$16:$A$829,ET_Risk_SC_Summation[[#Headers],[132kV OHL Fittings]])</f>
        <v>0</v>
      </c>
      <c r="AZ421" s="176" cm="1">
        <f t="array" ref="AZ421">SUMIFS('N1.3_Project_Listing'!$P$16:$P$829, 'N1.3_Project_Listing'!$E$16:$E$829,'N1.3_Project_Listing'!$E421, 'N1.3_Project_Listing'!$A$16:$A$829,ET_Risk_SC_Summation[[#Headers],[132kV OHL Tower]])</f>
        <v>0</v>
      </c>
      <c r="BA421" s="176" cm="1">
        <f t="array" ref="BA421">SUMIFS('N1.3_Project_Listing'!$P$16:$P$829, 'N1.3_Project_Listing'!$E$16:$E$829,'N1.3_Project_Listing'!$E421, 'N1.3_Project_Listing'!$A$16:$A$829,ET_Risk_SC_Summation[[#Headers],[275kV Circuit Breaker]])</f>
        <v>0</v>
      </c>
      <c r="BB421" s="176" cm="1">
        <f t="array" ref="BB421">SUMIFS('N1.3_Project_Listing'!$P$16:$P$829, 'N1.3_Project_Listing'!$E$16:$E$829,'N1.3_Project_Listing'!$E421, 'N1.3_Project_Listing'!$A$16:$A$829,ET_Risk_SC_Summation[[#Headers],[275kV Transformer]])</f>
        <v>0</v>
      </c>
      <c r="BC421" s="176" cm="1">
        <f t="array" ref="BC421">SUMIFS('N1.3_Project_Listing'!$P$16:$P$829, 'N1.3_Project_Listing'!$E$16:$E$829,'N1.3_Project_Listing'!$E421, 'N1.3_Project_Listing'!$A$16:$A$829,ET_Risk_SC_Summation[[#Headers],[275kV Reactor]])</f>
        <v>0</v>
      </c>
      <c r="BD421" s="176" cm="1">
        <f t="array" ref="BD421">SUMIFS('N1.3_Project_Listing'!$P$16:$P$829, 'N1.3_Project_Listing'!$E$16:$E$829,'N1.3_Project_Listing'!$E421, 'N1.3_Project_Listing'!$A$16:$A$829,ET_Risk_SC_Summation[[#Headers],[275kV Underground Cable]])</f>
        <v>0</v>
      </c>
      <c r="BE421" s="176" cm="1">
        <f t="array" ref="BE421">SUMIFS('N1.3_Project_Listing'!$P$16:$P$829, 'N1.3_Project_Listing'!$E$16:$E$829,'N1.3_Project_Listing'!$E421, 'N1.3_Project_Listing'!$A$16:$A$829,ET_Risk_SC_Summation[[#Headers],[275kV OHL Conductor]])</f>
        <v>0</v>
      </c>
      <c r="BF421" s="176" cm="1">
        <f t="array" ref="BF421">SUMIFS('N1.3_Project_Listing'!$P$16:$P$829, 'N1.3_Project_Listing'!$E$16:$E$829,'N1.3_Project_Listing'!$E421, 'N1.3_Project_Listing'!$A$16:$A$829,ET_Risk_SC_Summation[[#Headers],[275kV OHL Fittings]])</f>
        <v>0</v>
      </c>
      <c r="BG421" s="176" cm="1">
        <f t="array" ref="BG421">SUMIFS('N1.3_Project_Listing'!$P$16:$P$829, 'N1.3_Project_Listing'!$E$16:$E$829,'N1.3_Project_Listing'!$E421, 'N1.3_Project_Listing'!$A$16:$A$829,ET_Risk_SC_Summation[[#Headers],[275kV OHL Tower]])</f>
        <v>0</v>
      </c>
      <c r="BH421" s="176" cm="1">
        <f t="array" ref="BH421">SUMIFS('N1.3_Project_Listing'!$P$16:$P$829, 'N1.3_Project_Listing'!$E$16:$E$829,'N1.3_Project_Listing'!$E421, 'N1.3_Project_Listing'!$A$16:$A$829,ET_Risk_SC_Summation[[#Headers],[400kV Circuit Breaker]])</f>
        <v>0</v>
      </c>
      <c r="BI421" s="176" cm="1">
        <f t="array" ref="BI421">SUMIFS('N1.3_Project_Listing'!$P$16:$P$829, 'N1.3_Project_Listing'!$E$16:$E$829,'N1.3_Project_Listing'!$E421, 'N1.3_Project_Listing'!$A$16:$A$829,ET_Risk_SC_Summation[[#Headers],[400kV Transformer]])</f>
        <v>0</v>
      </c>
      <c r="BJ421" s="176" cm="1">
        <f t="array" ref="BJ421">SUMIFS('N1.3_Project_Listing'!$P$16:$P$829, 'N1.3_Project_Listing'!$E$16:$E$829,'N1.3_Project_Listing'!$E421, 'N1.3_Project_Listing'!$A$16:$A$829,ET_Risk_SC_Summation[[#Headers],[400kV Reactor]])</f>
        <v>0</v>
      </c>
      <c r="BK421" s="176" cm="1">
        <f t="array" ref="BK421">SUMIFS('N1.3_Project_Listing'!$P$16:$P$829, 'N1.3_Project_Listing'!$E$16:$E$829,'N1.3_Project_Listing'!$E421, 'N1.3_Project_Listing'!$A$16:$A$829,ET_Risk_SC_Summation[[#Headers],[400kV Underground Cable]])</f>
        <v>0</v>
      </c>
      <c r="BL421" s="176" cm="1">
        <f t="array" ref="BL421">SUMIFS('N1.3_Project_Listing'!$P$16:$P$829, 'N1.3_Project_Listing'!$E$16:$E$829,'N1.3_Project_Listing'!$E421, 'N1.3_Project_Listing'!$A$16:$A$829,ET_Risk_SC_Summation[[#Headers],[400kV OHL Conductor]])</f>
        <v>0</v>
      </c>
      <c r="BM421" s="176" cm="1">
        <f t="array" ref="BM421">SUMIFS('N1.3_Project_Listing'!$P$16:$P$829, 'N1.3_Project_Listing'!$E$16:$E$829,'N1.3_Project_Listing'!$E421, 'N1.3_Project_Listing'!$A$16:$A$829,ET_Risk_SC_Summation[[#Headers],[400kV OHL Fittings]])</f>
        <v>0</v>
      </c>
      <c r="BN421" s="176" cm="1">
        <f t="array" ref="BN421">SUMIFS('N1.3_Project_Listing'!$P$16:$P$829, 'N1.3_Project_Listing'!$E$16:$E$829,'N1.3_Project_Listing'!$E421, 'N1.3_Project_Listing'!$A$16:$A$829,ET_Risk_SC_Summation[[#Headers],[400kV OHL Tower]])</f>
        <v>0</v>
      </c>
      <c r="BO421" s="177" t="str">
        <f>IF(SUM(ET_Risk_SC_Summation[[#This Row],[132kV Circuit Breaker]:[400kV OHL Tower]])=0, "n/a", INDEX(ET_Risk_SC_Summation[#Headers],1,MATCH(MAX(ET_Risk_SC_Summation[[#This Row],[132kV Circuit Breaker]:[400kV OHL Tower]]),ET_Risk_SC_Summation[[#This Row],[132kV Circuit Breaker]:[400kV OHL Tower]],0)))</f>
        <v>n/a</v>
      </c>
      <c r="BP421" s="177" t="str">
        <f>IFERROR(INDEX('N0.7_Lookup_References'!$G$77:$G$98,MATCH(ET_Risk_SC_Summation[[#This Row],[Mxx Category]],'N0.7_Lookup_References'!$F$77:$F$98,0)),"")</f>
        <v/>
      </c>
    </row>
    <row r="422" spans="1:68">
      <c r="A422" s="160" t="str">
        <f>IFERROR(INDEX(N1.2_Intervention_Types[NARM Asset Category],MATCH('N1.3_Project_Listing'!$C422,N1.2_Intervention_Types[Intervention Type ID],0),1),"")</f>
        <v/>
      </c>
      <c r="B422" s="160" t="str">
        <f>IF($D$2="GD",IFERROR(INDEX(N1.2_Intervention_Types[C&amp;V Asset Category (GD)],MATCH('N1.3_Project_Listing'!$C422,N1.2_Intervention_Types[Intervention Type ID],0),1),""),IFERROR(INDEX(N1.2_Intervention_Types[NARM Asset Category],MATCH('N1.3_Project_Listing'!$C422,N1.2_Intervention_Types[Intervention Type ID],0),1),""))</f>
        <v/>
      </c>
      <c r="C422" s="67" t="str">
        <f>IFERROR(INDEX(N1.2_Intervention_Types[Intervention Type ID],MATCH('N1.3_Project_Listing'!$I422,N1.2_Intervention_Types[Intervention Type],0),1),"")</f>
        <v/>
      </c>
      <c r="D422" s="160" t="str">
        <f>IFERROR(INDEX(N1.2_Intervention_Types[Intervention Category],MATCH('N1.3_Project_Listing'!$C422,N1.2_Intervention_Types[Intervention Type ID],0),1),"")</f>
        <v/>
      </c>
      <c r="E422" s="210"/>
      <c r="F422" s="236"/>
      <c r="G422" s="236"/>
      <c r="H422" s="236"/>
      <c r="I422" s="151"/>
      <c r="J422" s="139"/>
      <c r="K422" s="312"/>
      <c r="L422" s="312"/>
      <c r="M422" s="312"/>
      <c r="N422" s="343"/>
      <c r="O422" s="343"/>
      <c r="P422" s="344"/>
      <c r="Q422" s="63">
        <f t="shared" si="39"/>
        <v>0</v>
      </c>
      <c r="R422" s="368">
        <f>IF('N1.3_Project_Listing'!$D422="Replacement",SUM('N1.3_Project_Listing'!$K422:$L422)/2,'N1.3_Project_Listing'!$M422)</f>
        <v>0</v>
      </c>
      <c r="S422" s="67" t="str">
        <f>IFERROR(INDEX('N0.7_Lookup_References'!$C$13:$C$72,MATCH($A422,'N0.7_Lookup_References'!$B$13:$B$72,0)),"")</f>
        <v/>
      </c>
      <c r="T422" s="338" t="str">
        <f t="shared" si="40"/>
        <v/>
      </c>
      <c r="V422" s="11"/>
      <c r="W422" s="11"/>
      <c r="X422" s="11"/>
      <c r="Y422" s="11"/>
      <c r="Z422" s="11"/>
      <c r="AA422" s="11"/>
      <c r="AB422" s="11"/>
      <c r="AC422" s="11"/>
      <c r="AD422" s="11"/>
      <c r="AE422" s="11"/>
      <c r="AF422" s="11"/>
      <c r="AG422" s="11"/>
      <c r="AH422" s="11"/>
      <c r="AI422" s="11"/>
      <c r="AJ422" s="11"/>
      <c r="AK422" s="11"/>
      <c r="AL422" s="11"/>
      <c r="AM422" s="11"/>
      <c r="AN422" s="11"/>
      <c r="AO422" s="11"/>
      <c r="AP422" s="63">
        <f t="shared" si="36"/>
        <v>0</v>
      </c>
      <c r="AQ422" s="63">
        <f t="shared" si="37"/>
        <v>0</v>
      </c>
      <c r="AR422" s="63">
        <f t="shared" si="38"/>
        <v>0</v>
      </c>
      <c r="AT422" s="176" cm="1">
        <f t="array" ref="AT422">SUMIFS('N1.3_Project_Listing'!$P$16:$P$829, 'N1.3_Project_Listing'!$E$16:$E$829,'N1.3_Project_Listing'!$E422, 'N1.3_Project_Listing'!$A$16:$A$829,ET_Risk_SC_Summation[[#Headers],[132kV Circuit Breaker]])</f>
        <v>0</v>
      </c>
      <c r="AU422" s="176" cm="1">
        <f t="array" ref="AU422">SUMIFS('N1.3_Project_Listing'!$P$16:$P$829, 'N1.3_Project_Listing'!$E$16:$E$829,'N1.3_Project_Listing'!$E422, 'N1.3_Project_Listing'!$A$16:$A$829,ET_Risk_SC_Summation[[#Headers],[132kV Transformer]])</f>
        <v>0</v>
      </c>
      <c r="AV422" s="176" cm="1">
        <f t="array" ref="AV422">SUMIFS('N1.3_Project_Listing'!$P$16:$P$829, 'N1.3_Project_Listing'!$E$16:$E$829,'N1.3_Project_Listing'!$E422, 'N1.3_Project_Listing'!$A$16:$A$829,ET_Risk_SC_Summation[[#Headers],[132kV Reactor]])</f>
        <v>0</v>
      </c>
      <c r="AW422" s="176" cm="1">
        <f t="array" ref="AW422">SUMIFS('N1.3_Project_Listing'!$P$16:$P$829, 'N1.3_Project_Listing'!$E$16:$E$829,'N1.3_Project_Listing'!$E422, 'N1.3_Project_Listing'!$A$16:$A$829,ET_Risk_SC_Summation[[#Headers],[132kV Underground Cable]])</f>
        <v>0</v>
      </c>
      <c r="AX422" s="176" cm="1">
        <f t="array" ref="AX422">SUMIFS('N1.3_Project_Listing'!$P$16:$P$829, 'N1.3_Project_Listing'!$E$16:$E$829,'N1.3_Project_Listing'!$E422, 'N1.3_Project_Listing'!$A$16:$A$829,ET_Risk_SC_Summation[[#Headers],[132kV OHL Conductor]])</f>
        <v>0</v>
      </c>
      <c r="AY422" s="176" cm="1">
        <f t="array" ref="AY422">SUMIFS('N1.3_Project_Listing'!$P$16:$P$829, 'N1.3_Project_Listing'!$E$16:$E$829,'N1.3_Project_Listing'!$E422, 'N1.3_Project_Listing'!$A$16:$A$829,ET_Risk_SC_Summation[[#Headers],[132kV OHL Fittings]])</f>
        <v>0</v>
      </c>
      <c r="AZ422" s="176" cm="1">
        <f t="array" ref="AZ422">SUMIFS('N1.3_Project_Listing'!$P$16:$P$829, 'N1.3_Project_Listing'!$E$16:$E$829,'N1.3_Project_Listing'!$E422, 'N1.3_Project_Listing'!$A$16:$A$829,ET_Risk_SC_Summation[[#Headers],[132kV OHL Tower]])</f>
        <v>0</v>
      </c>
      <c r="BA422" s="176" cm="1">
        <f t="array" ref="BA422">SUMIFS('N1.3_Project_Listing'!$P$16:$P$829, 'N1.3_Project_Listing'!$E$16:$E$829,'N1.3_Project_Listing'!$E422, 'N1.3_Project_Listing'!$A$16:$A$829,ET_Risk_SC_Summation[[#Headers],[275kV Circuit Breaker]])</f>
        <v>0</v>
      </c>
      <c r="BB422" s="176" cm="1">
        <f t="array" ref="BB422">SUMIFS('N1.3_Project_Listing'!$P$16:$P$829, 'N1.3_Project_Listing'!$E$16:$E$829,'N1.3_Project_Listing'!$E422, 'N1.3_Project_Listing'!$A$16:$A$829,ET_Risk_SC_Summation[[#Headers],[275kV Transformer]])</f>
        <v>0</v>
      </c>
      <c r="BC422" s="176" cm="1">
        <f t="array" ref="BC422">SUMIFS('N1.3_Project_Listing'!$P$16:$P$829, 'N1.3_Project_Listing'!$E$16:$E$829,'N1.3_Project_Listing'!$E422, 'N1.3_Project_Listing'!$A$16:$A$829,ET_Risk_SC_Summation[[#Headers],[275kV Reactor]])</f>
        <v>0</v>
      </c>
      <c r="BD422" s="176" cm="1">
        <f t="array" ref="BD422">SUMIFS('N1.3_Project_Listing'!$P$16:$P$829, 'N1.3_Project_Listing'!$E$16:$E$829,'N1.3_Project_Listing'!$E422, 'N1.3_Project_Listing'!$A$16:$A$829,ET_Risk_SC_Summation[[#Headers],[275kV Underground Cable]])</f>
        <v>0</v>
      </c>
      <c r="BE422" s="176" cm="1">
        <f t="array" ref="BE422">SUMIFS('N1.3_Project_Listing'!$P$16:$P$829, 'N1.3_Project_Listing'!$E$16:$E$829,'N1.3_Project_Listing'!$E422, 'N1.3_Project_Listing'!$A$16:$A$829,ET_Risk_SC_Summation[[#Headers],[275kV OHL Conductor]])</f>
        <v>0</v>
      </c>
      <c r="BF422" s="176" cm="1">
        <f t="array" ref="BF422">SUMIFS('N1.3_Project_Listing'!$P$16:$P$829, 'N1.3_Project_Listing'!$E$16:$E$829,'N1.3_Project_Listing'!$E422, 'N1.3_Project_Listing'!$A$16:$A$829,ET_Risk_SC_Summation[[#Headers],[275kV OHL Fittings]])</f>
        <v>0</v>
      </c>
      <c r="BG422" s="176" cm="1">
        <f t="array" ref="BG422">SUMIFS('N1.3_Project_Listing'!$P$16:$P$829, 'N1.3_Project_Listing'!$E$16:$E$829,'N1.3_Project_Listing'!$E422, 'N1.3_Project_Listing'!$A$16:$A$829,ET_Risk_SC_Summation[[#Headers],[275kV OHL Tower]])</f>
        <v>0</v>
      </c>
      <c r="BH422" s="176" cm="1">
        <f t="array" ref="BH422">SUMIFS('N1.3_Project_Listing'!$P$16:$P$829, 'N1.3_Project_Listing'!$E$16:$E$829,'N1.3_Project_Listing'!$E422, 'N1.3_Project_Listing'!$A$16:$A$829,ET_Risk_SC_Summation[[#Headers],[400kV Circuit Breaker]])</f>
        <v>0</v>
      </c>
      <c r="BI422" s="176" cm="1">
        <f t="array" ref="BI422">SUMIFS('N1.3_Project_Listing'!$P$16:$P$829, 'N1.3_Project_Listing'!$E$16:$E$829,'N1.3_Project_Listing'!$E422, 'N1.3_Project_Listing'!$A$16:$A$829,ET_Risk_SC_Summation[[#Headers],[400kV Transformer]])</f>
        <v>0</v>
      </c>
      <c r="BJ422" s="176" cm="1">
        <f t="array" ref="BJ422">SUMIFS('N1.3_Project_Listing'!$P$16:$P$829, 'N1.3_Project_Listing'!$E$16:$E$829,'N1.3_Project_Listing'!$E422, 'N1.3_Project_Listing'!$A$16:$A$829,ET_Risk_SC_Summation[[#Headers],[400kV Reactor]])</f>
        <v>0</v>
      </c>
      <c r="BK422" s="176" cm="1">
        <f t="array" ref="BK422">SUMIFS('N1.3_Project_Listing'!$P$16:$P$829, 'N1.3_Project_Listing'!$E$16:$E$829,'N1.3_Project_Listing'!$E422, 'N1.3_Project_Listing'!$A$16:$A$829,ET_Risk_SC_Summation[[#Headers],[400kV Underground Cable]])</f>
        <v>0</v>
      </c>
      <c r="BL422" s="176" cm="1">
        <f t="array" ref="BL422">SUMIFS('N1.3_Project_Listing'!$P$16:$P$829, 'N1.3_Project_Listing'!$E$16:$E$829,'N1.3_Project_Listing'!$E422, 'N1.3_Project_Listing'!$A$16:$A$829,ET_Risk_SC_Summation[[#Headers],[400kV OHL Conductor]])</f>
        <v>0</v>
      </c>
      <c r="BM422" s="176" cm="1">
        <f t="array" ref="BM422">SUMIFS('N1.3_Project_Listing'!$P$16:$P$829, 'N1.3_Project_Listing'!$E$16:$E$829,'N1.3_Project_Listing'!$E422, 'N1.3_Project_Listing'!$A$16:$A$829,ET_Risk_SC_Summation[[#Headers],[400kV OHL Fittings]])</f>
        <v>0</v>
      </c>
      <c r="BN422" s="176" cm="1">
        <f t="array" ref="BN422">SUMIFS('N1.3_Project_Listing'!$P$16:$P$829, 'N1.3_Project_Listing'!$E$16:$E$829,'N1.3_Project_Listing'!$E422, 'N1.3_Project_Listing'!$A$16:$A$829,ET_Risk_SC_Summation[[#Headers],[400kV OHL Tower]])</f>
        <v>0</v>
      </c>
      <c r="BO422" s="177" t="str">
        <f>IF(SUM(ET_Risk_SC_Summation[[#This Row],[132kV Circuit Breaker]:[400kV OHL Tower]])=0, "n/a", INDEX(ET_Risk_SC_Summation[#Headers],1,MATCH(MAX(ET_Risk_SC_Summation[[#This Row],[132kV Circuit Breaker]:[400kV OHL Tower]]),ET_Risk_SC_Summation[[#This Row],[132kV Circuit Breaker]:[400kV OHL Tower]],0)))</f>
        <v>n/a</v>
      </c>
      <c r="BP422" s="177" t="str">
        <f>IFERROR(INDEX('N0.7_Lookup_References'!$G$77:$G$98,MATCH(ET_Risk_SC_Summation[[#This Row],[Mxx Category]],'N0.7_Lookup_References'!$F$77:$F$98,0)),"")</f>
        <v/>
      </c>
    </row>
    <row r="423" spans="1:68">
      <c r="A423" s="160" t="str">
        <f>IFERROR(INDEX(N1.2_Intervention_Types[NARM Asset Category],MATCH('N1.3_Project_Listing'!$C423,N1.2_Intervention_Types[Intervention Type ID],0),1),"")</f>
        <v/>
      </c>
      <c r="B423" s="160" t="str">
        <f>IF($D$2="GD",IFERROR(INDEX(N1.2_Intervention_Types[C&amp;V Asset Category (GD)],MATCH('N1.3_Project_Listing'!$C423,N1.2_Intervention_Types[Intervention Type ID],0),1),""),IFERROR(INDEX(N1.2_Intervention_Types[NARM Asset Category],MATCH('N1.3_Project_Listing'!$C423,N1.2_Intervention_Types[Intervention Type ID],0),1),""))</f>
        <v/>
      </c>
      <c r="C423" s="67" t="str">
        <f>IFERROR(INDEX(N1.2_Intervention_Types[Intervention Type ID],MATCH('N1.3_Project_Listing'!$I423,N1.2_Intervention_Types[Intervention Type],0),1),"")</f>
        <v/>
      </c>
      <c r="D423" s="160" t="str">
        <f>IFERROR(INDEX(N1.2_Intervention_Types[Intervention Category],MATCH('N1.3_Project_Listing'!$C423,N1.2_Intervention_Types[Intervention Type ID],0),1),"")</f>
        <v/>
      </c>
      <c r="E423" s="210"/>
      <c r="F423" s="236"/>
      <c r="G423" s="236"/>
      <c r="H423" s="236"/>
      <c r="I423" s="151"/>
      <c r="J423" s="139"/>
      <c r="K423" s="312"/>
      <c r="L423" s="312"/>
      <c r="M423" s="312"/>
      <c r="N423" s="343"/>
      <c r="O423" s="343"/>
      <c r="P423" s="344"/>
      <c r="Q423" s="63">
        <f t="shared" si="39"/>
        <v>0</v>
      </c>
      <c r="R423" s="368">
        <f>IF('N1.3_Project_Listing'!$D423="Replacement",SUM('N1.3_Project_Listing'!$K423:$L423)/2,'N1.3_Project_Listing'!$M423)</f>
        <v>0</v>
      </c>
      <c r="S423" s="67" t="str">
        <f>IFERROR(INDEX('N0.7_Lookup_References'!$C$13:$C$72,MATCH($A423,'N0.7_Lookup_References'!$B$13:$B$72,0)),"")</f>
        <v/>
      </c>
      <c r="T423" s="338" t="str">
        <f t="shared" si="40"/>
        <v/>
      </c>
      <c r="V423" s="11"/>
      <c r="W423" s="11"/>
      <c r="X423" s="11"/>
      <c r="Y423" s="11"/>
      <c r="Z423" s="11"/>
      <c r="AA423" s="11"/>
      <c r="AB423" s="11"/>
      <c r="AC423" s="11"/>
      <c r="AD423" s="11"/>
      <c r="AE423" s="11"/>
      <c r="AF423" s="11"/>
      <c r="AG423" s="11"/>
      <c r="AH423" s="11"/>
      <c r="AI423" s="11"/>
      <c r="AJ423" s="11"/>
      <c r="AK423" s="11"/>
      <c r="AL423" s="11"/>
      <c r="AM423" s="11"/>
      <c r="AN423" s="11"/>
      <c r="AO423" s="11"/>
      <c r="AP423" s="63">
        <f t="shared" si="36"/>
        <v>0</v>
      </c>
      <c r="AQ423" s="63">
        <f t="shared" si="37"/>
        <v>0</v>
      </c>
      <c r="AR423" s="63">
        <f t="shared" si="38"/>
        <v>0</v>
      </c>
      <c r="AT423" s="176" cm="1">
        <f t="array" ref="AT423">SUMIFS('N1.3_Project_Listing'!$P$16:$P$829, 'N1.3_Project_Listing'!$E$16:$E$829,'N1.3_Project_Listing'!$E423, 'N1.3_Project_Listing'!$A$16:$A$829,ET_Risk_SC_Summation[[#Headers],[132kV Circuit Breaker]])</f>
        <v>0</v>
      </c>
      <c r="AU423" s="176" cm="1">
        <f t="array" ref="AU423">SUMIFS('N1.3_Project_Listing'!$P$16:$P$829, 'N1.3_Project_Listing'!$E$16:$E$829,'N1.3_Project_Listing'!$E423, 'N1.3_Project_Listing'!$A$16:$A$829,ET_Risk_SC_Summation[[#Headers],[132kV Transformer]])</f>
        <v>0</v>
      </c>
      <c r="AV423" s="176" cm="1">
        <f t="array" ref="AV423">SUMIFS('N1.3_Project_Listing'!$P$16:$P$829, 'N1.3_Project_Listing'!$E$16:$E$829,'N1.3_Project_Listing'!$E423, 'N1.3_Project_Listing'!$A$16:$A$829,ET_Risk_SC_Summation[[#Headers],[132kV Reactor]])</f>
        <v>0</v>
      </c>
      <c r="AW423" s="176" cm="1">
        <f t="array" ref="AW423">SUMIFS('N1.3_Project_Listing'!$P$16:$P$829, 'N1.3_Project_Listing'!$E$16:$E$829,'N1.3_Project_Listing'!$E423, 'N1.3_Project_Listing'!$A$16:$A$829,ET_Risk_SC_Summation[[#Headers],[132kV Underground Cable]])</f>
        <v>0</v>
      </c>
      <c r="AX423" s="176" cm="1">
        <f t="array" ref="AX423">SUMIFS('N1.3_Project_Listing'!$P$16:$P$829, 'N1.3_Project_Listing'!$E$16:$E$829,'N1.3_Project_Listing'!$E423, 'N1.3_Project_Listing'!$A$16:$A$829,ET_Risk_SC_Summation[[#Headers],[132kV OHL Conductor]])</f>
        <v>0</v>
      </c>
      <c r="AY423" s="176" cm="1">
        <f t="array" ref="AY423">SUMIFS('N1.3_Project_Listing'!$P$16:$P$829, 'N1.3_Project_Listing'!$E$16:$E$829,'N1.3_Project_Listing'!$E423, 'N1.3_Project_Listing'!$A$16:$A$829,ET_Risk_SC_Summation[[#Headers],[132kV OHL Fittings]])</f>
        <v>0</v>
      </c>
      <c r="AZ423" s="176" cm="1">
        <f t="array" ref="AZ423">SUMIFS('N1.3_Project_Listing'!$P$16:$P$829, 'N1.3_Project_Listing'!$E$16:$E$829,'N1.3_Project_Listing'!$E423, 'N1.3_Project_Listing'!$A$16:$A$829,ET_Risk_SC_Summation[[#Headers],[132kV OHL Tower]])</f>
        <v>0</v>
      </c>
      <c r="BA423" s="176" cm="1">
        <f t="array" ref="BA423">SUMIFS('N1.3_Project_Listing'!$P$16:$P$829, 'N1.3_Project_Listing'!$E$16:$E$829,'N1.3_Project_Listing'!$E423, 'N1.3_Project_Listing'!$A$16:$A$829,ET_Risk_SC_Summation[[#Headers],[275kV Circuit Breaker]])</f>
        <v>0</v>
      </c>
      <c r="BB423" s="176" cm="1">
        <f t="array" ref="BB423">SUMIFS('N1.3_Project_Listing'!$P$16:$P$829, 'N1.3_Project_Listing'!$E$16:$E$829,'N1.3_Project_Listing'!$E423, 'N1.3_Project_Listing'!$A$16:$A$829,ET_Risk_SC_Summation[[#Headers],[275kV Transformer]])</f>
        <v>0</v>
      </c>
      <c r="BC423" s="176" cm="1">
        <f t="array" ref="BC423">SUMIFS('N1.3_Project_Listing'!$P$16:$P$829, 'N1.3_Project_Listing'!$E$16:$E$829,'N1.3_Project_Listing'!$E423, 'N1.3_Project_Listing'!$A$16:$A$829,ET_Risk_SC_Summation[[#Headers],[275kV Reactor]])</f>
        <v>0</v>
      </c>
      <c r="BD423" s="176" cm="1">
        <f t="array" ref="BD423">SUMIFS('N1.3_Project_Listing'!$P$16:$P$829, 'N1.3_Project_Listing'!$E$16:$E$829,'N1.3_Project_Listing'!$E423, 'N1.3_Project_Listing'!$A$16:$A$829,ET_Risk_SC_Summation[[#Headers],[275kV Underground Cable]])</f>
        <v>0</v>
      </c>
      <c r="BE423" s="176" cm="1">
        <f t="array" ref="BE423">SUMIFS('N1.3_Project_Listing'!$P$16:$P$829, 'N1.3_Project_Listing'!$E$16:$E$829,'N1.3_Project_Listing'!$E423, 'N1.3_Project_Listing'!$A$16:$A$829,ET_Risk_SC_Summation[[#Headers],[275kV OHL Conductor]])</f>
        <v>0</v>
      </c>
      <c r="BF423" s="176" cm="1">
        <f t="array" ref="BF423">SUMIFS('N1.3_Project_Listing'!$P$16:$P$829, 'N1.3_Project_Listing'!$E$16:$E$829,'N1.3_Project_Listing'!$E423, 'N1.3_Project_Listing'!$A$16:$A$829,ET_Risk_SC_Summation[[#Headers],[275kV OHL Fittings]])</f>
        <v>0</v>
      </c>
      <c r="BG423" s="176" cm="1">
        <f t="array" ref="BG423">SUMIFS('N1.3_Project_Listing'!$P$16:$P$829, 'N1.3_Project_Listing'!$E$16:$E$829,'N1.3_Project_Listing'!$E423, 'N1.3_Project_Listing'!$A$16:$A$829,ET_Risk_SC_Summation[[#Headers],[275kV OHL Tower]])</f>
        <v>0</v>
      </c>
      <c r="BH423" s="176" cm="1">
        <f t="array" ref="BH423">SUMIFS('N1.3_Project_Listing'!$P$16:$P$829, 'N1.3_Project_Listing'!$E$16:$E$829,'N1.3_Project_Listing'!$E423, 'N1.3_Project_Listing'!$A$16:$A$829,ET_Risk_SC_Summation[[#Headers],[400kV Circuit Breaker]])</f>
        <v>0</v>
      </c>
      <c r="BI423" s="176" cm="1">
        <f t="array" ref="BI423">SUMIFS('N1.3_Project_Listing'!$P$16:$P$829, 'N1.3_Project_Listing'!$E$16:$E$829,'N1.3_Project_Listing'!$E423, 'N1.3_Project_Listing'!$A$16:$A$829,ET_Risk_SC_Summation[[#Headers],[400kV Transformer]])</f>
        <v>0</v>
      </c>
      <c r="BJ423" s="176" cm="1">
        <f t="array" ref="BJ423">SUMIFS('N1.3_Project_Listing'!$P$16:$P$829, 'N1.3_Project_Listing'!$E$16:$E$829,'N1.3_Project_Listing'!$E423, 'N1.3_Project_Listing'!$A$16:$A$829,ET_Risk_SC_Summation[[#Headers],[400kV Reactor]])</f>
        <v>0</v>
      </c>
      <c r="BK423" s="176" cm="1">
        <f t="array" ref="BK423">SUMIFS('N1.3_Project_Listing'!$P$16:$P$829, 'N1.3_Project_Listing'!$E$16:$E$829,'N1.3_Project_Listing'!$E423, 'N1.3_Project_Listing'!$A$16:$A$829,ET_Risk_SC_Summation[[#Headers],[400kV Underground Cable]])</f>
        <v>0</v>
      </c>
      <c r="BL423" s="176" cm="1">
        <f t="array" ref="BL423">SUMIFS('N1.3_Project_Listing'!$P$16:$P$829, 'N1.3_Project_Listing'!$E$16:$E$829,'N1.3_Project_Listing'!$E423, 'N1.3_Project_Listing'!$A$16:$A$829,ET_Risk_SC_Summation[[#Headers],[400kV OHL Conductor]])</f>
        <v>0</v>
      </c>
      <c r="BM423" s="176" cm="1">
        <f t="array" ref="BM423">SUMIFS('N1.3_Project_Listing'!$P$16:$P$829, 'N1.3_Project_Listing'!$E$16:$E$829,'N1.3_Project_Listing'!$E423, 'N1.3_Project_Listing'!$A$16:$A$829,ET_Risk_SC_Summation[[#Headers],[400kV OHL Fittings]])</f>
        <v>0</v>
      </c>
      <c r="BN423" s="176" cm="1">
        <f t="array" ref="BN423">SUMIFS('N1.3_Project_Listing'!$P$16:$P$829, 'N1.3_Project_Listing'!$E$16:$E$829,'N1.3_Project_Listing'!$E423, 'N1.3_Project_Listing'!$A$16:$A$829,ET_Risk_SC_Summation[[#Headers],[400kV OHL Tower]])</f>
        <v>0</v>
      </c>
      <c r="BO423" s="177" t="str">
        <f>IF(SUM(ET_Risk_SC_Summation[[#This Row],[132kV Circuit Breaker]:[400kV OHL Tower]])=0, "n/a", INDEX(ET_Risk_SC_Summation[#Headers],1,MATCH(MAX(ET_Risk_SC_Summation[[#This Row],[132kV Circuit Breaker]:[400kV OHL Tower]]),ET_Risk_SC_Summation[[#This Row],[132kV Circuit Breaker]:[400kV OHL Tower]],0)))</f>
        <v>n/a</v>
      </c>
      <c r="BP423" s="177" t="str">
        <f>IFERROR(INDEX('N0.7_Lookup_References'!$G$77:$G$98,MATCH(ET_Risk_SC_Summation[[#This Row],[Mxx Category]],'N0.7_Lookup_References'!$F$77:$F$98,0)),"")</f>
        <v/>
      </c>
    </row>
    <row r="424" spans="1:68">
      <c r="A424" s="160" t="str">
        <f>IFERROR(INDEX(N1.2_Intervention_Types[NARM Asset Category],MATCH('N1.3_Project_Listing'!$C424,N1.2_Intervention_Types[Intervention Type ID],0),1),"")</f>
        <v/>
      </c>
      <c r="B424" s="160" t="str">
        <f>IF($D$2="GD",IFERROR(INDEX(N1.2_Intervention_Types[C&amp;V Asset Category (GD)],MATCH('N1.3_Project_Listing'!$C424,N1.2_Intervention_Types[Intervention Type ID],0),1),""),IFERROR(INDEX(N1.2_Intervention_Types[NARM Asset Category],MATCH('N1.3_Project_Listing'!$C424,N1.2_Intervention_Types[Intervention Type ID],0),1),""))</f>
        <v/>
      </c>
      <c r="C424" s="67" t="str">
        <f>IFERROR(INDEX(N1.2_Intervention_Types[Intervention Type ID],MATCH('N1.3_Project_Listing'!$I424,N1.2_Intervention_Types[Intervention Type],0),1),"")</f>
        <v/>
      </c>
      <c r="D424" s="160" t="str">
        <f>IFERROR(INDEX(N1.2_Intervention_Types[Intervention Category],MATCH('N1.3_Project_Listing'!$C424,N1.2_Intervention_Types[Intervention Type ID],0),1),"")</f>
        <v/>
      </c>
      <c r="E424" s="210"/>
      <c r="F424" s="236"/>
      <c r="G424" s="236"/>
      <c r="H424" s="236"/>
      <c r="I424" s="151"/>
      <c r="J424" s="139"/>
      <c r="K424" s="312"/>
      <c r="L424" s="312"/>
      <c r="M424" s="312"/>
      <c r="N424" s="343"/>
      <c r="O424" s="343"/>
      <c r="P424" s="344"/>
      <c r="Q424" s="63">
        <f t="shared" si="39"/>
        <v>0</v>
      </c>
      <c r="R424" s="368">
        <f>IF('N1.3_Project_Listing'!$D424="Replacement",SUM('N1.3_Project_Listing'!$K424:$L424)/2,'N1.3_Project_Listing'!$M424)</f>
        <v>0</v>
      </c>
      <c r="S424" s="67" t="str">
        <f>IFERROR(INDEX('N0.7_Lookup_References'!$C$13:$C$72,MATCH($A424,'N0.7_Lookup_References'!$B$13:$B$72,0)),"")</f>
        <v/>
      </c>
      <c r="T424" s="338" t="str">
        <f t="shared" si="40"/>
        <v/>
      </c>
      <c r="V424" s="11"/>
      <c r="W424" s="11"/>
      <c r="X424" s="11"/>
      <c r="Y424" s="11"/>
      <c r="Z424" s="11"/>
      <c r="AA424" s="11"/>
      <c r="AB424" s="11"/>
      <c r="AC424" s="11"/>
      <c r="AD424" s="11"/>
      <c r="AE424" s="11"/>
      <c r="AF424" s="11"/>
      <c r="AG424" s="11"/>
      <c r="AH424" s="11"/>
      <c r="AI424" s="11"/>
      <c r="AJ424" s="11"/>
      <c r="AK424" s="11"/>
      <c r="AL424" s="11"/>
      <c r="AM424" s="11"/>
      <c r="AN424" s="11"/>
      <c r="AO424" s="11"/>
      <c r="AP424" s="63">
        <f t="shared" si="36"/>
        <v>0</v>
      </c>
      <c r="AQ424" s="63">
        <f t="shared" si="37"/>
        <v>0</v>
      </c>
      <c r="AR424" s="63">
        <f t="shared" si="38"/>
        <v>0</v>
      </c>
      <c r="AT424" s="176" cm="1">
        <f t="array" ref="AT424">SUMIFS('N1.3_Project_Listing'!$P$16:$P$829, 'N1.3_Project_Listing'!$E$16:$E$829,'N1.3_Project_Listing'!$E424, 'N1.3_Project_Listing'!$A$16:$A$829,ET_Risk_SC_Summation[[#Headers],[132kV Circuit Breaker]])</f>
        <v>0</v>
      </c>
      <c r="AU424" s="176" cm="1">
        <f t="array" ref="AU424">SUMIFS('N1.3_Project_Listing'!$P$16:$P$829, 'N1.3_Project_Listing'!$E$16:$E$829,'N1.3_Project_Listing'!$E424, 'N1.3_Project_Listing'!$A$16:$A$829,ET_Risk_SC_Summation[[#Headers],[132kV Transformer]])</f>
        <v>0</v>
      </c>
      <c r="AV424" s="176" cm="1">
        <f t="array" ref="AV424">SUMIFS('N1.3_Project_Listing'!$P$16:$P$829, 'N1.3_Project_Listing'!$E$16:$E$829,'N1.3_Project_Listing'!$E424, 'N1.3_Project_Listing'!$A$16:$A$829,ET_Risk_SC_Summation[[#Headers],[132kV Reactor]])</f>
        <v>0</v>
      </c>
      <c r="AW424" s="176" cm="1">
        <f t="array" ref="AW424">SUMIFS('N1.3_Project_Listing'!$P$16:$P$829, 'N1.3_Project_Listing'!$E$16:$E$829,'N1.3_Project_Listing'!$E424, 'N1.3_Project_Listing'!$A$16:$A$829,ET_Risk_SC_Summation[[#Headers],[132kV Underground Cable]])</f>
        <v>0</v>
      </c>
      <c r="AX424" s="176" cm="1">
        <f t="array" ref="AX424">SUMIFS('N1.3_Project_Listing'!$P$16:$P$829, 'N1.3_Project_Listing'!$E$16:$E$829,'N1.3_Project_Listing'!$E424, 'N1.3_Project_Listing'!$A$16:$A$829,ET_Risk_SC_Summation[[#Headers],[132kV OHL Conductor]])</f>
        <v>0</v>
      </c>
      <c r="AY424" s="176" cm="1">
        <f t="array" ref="AY424">SUMIFS('N1.3_Project_Listing'!$P$16:$P$829, 'N1.3_Project_Listing'!$E$16:$E$829,'N1.3_Project_Listing'!$E424, 'N1.3_Project_Listing'!$A$16:$A$829,ET_Risk_SC_Summation[[#Headers],[132kV OHL Fittings]])</f>
        <v>0</v>
      </c>
      <c r="AZ424" s="176" cm="1">
        <f t="array" ref="AZ424">SUMIFS('N1.3_Project_Listing'!$P$16:$P$829, 'N1.3_Project_Listing'!$E$16:$E$829,'N1.3_Project_Listing'!$E424, 'N1.3_Project_Listing'!$A$16:$A$829,ET_Risk_SC_Summation[[#Headers],[132kV OHL Tower]])</f>
        <v>0</v>
      </c>
      <c r="BA424" s="176" cm="1">
        <f t="array" ref="BA424">SUMIFS('N1.3_Project_Listing'!$P$16:$P$829, 'N1.3_Project_Listing'!$E$16:$E$829,'N1.3_Project_Listing'!$E424, 'N1.3_Project_Listing'!$A$16:$A$829,ET_Risk_SC_Summation[[#Headers],[275kV Circuit Breaker]])</f>
        <v>0</v>
      </c>
      <c r="BB424" s="176" cm="1">
        <f t="array" ref="BB424">SUMIFS('N1.3_Project_Listing'!$P$16:$P$829, 'N1.3_Project_Listing'!$E$16:$E$829,'N1.3_Project_Listing'!$E424, 'N1.3_Project_Listing'!$A$16:$A$829,ET_Risk_SC_Summation[[#Headers],[275kV Transformer]])</f>
        <v>0</v>
      </c>
      <c r="BC424" s="176" cm="1">
        <f t="array" ref="BC424">SUMIFS('N1.3_Project_Listing'!$P$16:$P$829, 'N1.3_Project_Listing'!$E$16:$E$829,'N1.3_Project_Listing'!$E424, 'N1.3_Project_Listing'!$A$16:$A$829,ET_Risk_SC_Summation[[#Headers],[275kV Reactor]])</f>
        <v>0</v>
      </c>
      <c r="BD424" s="176" cm="1">
        <f t="array" ref="BD424">SUMIFS('N1.3_Project_Listing'!$P$16:$P$829, 'N1.3_Project_Listing'!$E$16:$E$829,'N1.3_Project_Listing'!$E424, 'N1.3_Project_Listing'!$A$16:$A$829,ET_Risk_SC_Summation[[#Headers],[275kV Underground Cable]])</f>
        <v>0</v>
      </c>
      <c r="BE424" s="176" cm="1">
        <f t="array" ref="BE424">SUMIFS('N1.3_Project_Listing'!$P$16:$P$829, 'N1.3_Project_Listing'!$E$16:$E$829,'N1.3_Project_Listing'!$E424, 'N1.3_Project_Listing'!$A$16:$A$829,ET_Risk_SC_Summation[[#Headers],[275kV OHL Conductor]])</f>
        <v>0</v>
      </c>
      <c r="BF424" s="176" cm="1">
        <f t="array" ref="BF424">SUMIFS('N1.3_Project_Listing'!$P$16:$P$829, 'N1.3_Project_Listing'!$E$16:$E$829,'N1.3_Project_Listing'!$E424, 'N1.3_Project_Listing'!$A$16:$A$829,ET_Risk_SC_Summation[[#Headers],[275kV OHL Fittings]])</f>
        <v>0</v>
      </c>
      <c r="BG424" s="176" cm="1">
        <f t="array" ref="BG424">SUMIFS('N1.3_Project_Listing'!$P$16:$P$829, 'N1.3_Project_Listing'!$E$16:$E$829,'N1.3_Project_Listing'!$E424, 'N1.3_Project_Listing'!$A$16:$A$829,ET_Risk_SC_Summation[[#Headers],[275kV OHL Tower]])</f>
        <v>0</v>
      </c>
      <c r="BH424" s="176" cm="1">
        <f t="array" ref="BH424">SUMIFS('N1.3_Project_Listing'!$P$16:$P$829, 'N1.3_Project_Listing'!$E$16:$E$829,'N1.3_Project_Listing'!$E424, 'N1.3_Project_Listing'!$A$16:$A$829,ET_Risk_SC_Summation[[#Headers],[400kV Circuit Breaker]])</f>
        <v>0</v>
      </c>
      <c r="BI424" s="176" cm="1">
        <f t="array" ref="BI424">SUMIFS('N1.3_Project_Listing'!$P$16:$P$829, 'N1.3_Project_Listing'!$E$16:$E$829,'N1.3_Project_Listing'!$E424, 'N1.3_Project_Listing'!$A$16:$A$829,ET_Risk_SC_Summation[[#Headers],[400kV Transformer]])</f>
        <v>0</v>
      </c>
      <c r="BJ424" s="176" cm="1">
        <f t="array" ref="BJ424">SUMIFS('N1.3_Project_Listing'!$P$16:$P$829, 'N1.3_Project_Listing'!$E$16:$E$829,'N1.3_Project_Listing'!$E424, 'N1.3_Project_Listing'!$A$16:$A$829,ET_Risk_SC_Summation[[#Headers],[400kV Reactor]])</f>
        <v>0</v>
      </c>
      <c r="BK424" s="176" cm="1">
        <f t="array" ref="BK424">SUMIFS('N1.3_Project_Listing'!$P$16:$P$829, 'N1.3_Project_Listing'!$E$16:$E$829,'N1.3_Project_Listing'!$E424, 'N1.3_Project_Listing'!$A$16:$A$829,ET_Risk_SC_Summation[[#Headers],[400kV Underground Cable]])</f>
        <v>0</v>
      </c>
      <c r="BL424" s="176" cm="1">
        <f t="array" ref="BL424">SUMIFS('N1.3_Project_Listing'!$P$16:$P$829, 'N1.3_Project_Listing'!$E$16:$E$829,'N1.3_Project_Listing'!$E424, 'N1.3_Project_Listing'!$A$16:$A$829,ET_Risk_SC_Summation[[#Headers],[400kV OHL Conductor]])</f>
        <v>0</v>
      </c>
      <c r="BM424" s="176" cm="1">
        <f t="array" ref="BM424">SUMIFS('N1.3_Project_Listing'!$P$16:$P$829, 'N1.3_Project_Listing'!$E$16:$E$829,'N1.3_Project_Listing'!$E424, 'N1.3_Project_Listing'!$A$16:$A$829,ET_Risk_SC_Summation[[#Headers],[400kV OHL Fittings]])</f>
        <v>0</v>
      </c>
      <c r="BN424" s="176" cm="1">
        <f t="array" ref="BN424">SUMIFS('N1.3_Project_Listing'!$P$16:$P$829, 'N1.3_Project_Listing'!$E$16:$E$829,'N1.3_Project_Listing'!$E424, 'N1.3_Project_Listing'!$A$16:$A$829,ET_Risk_SC_Summation[[#Headers],[400kV OHL Tower]])</f>
        <v>0</v>
      </c>
      <c r="BO424" s="177" t="str">
        <f>IF(SUM(ET_Risk_SC_Summation[[#This Row],[132kV Circuit Breaker]:[400kV OHL Tower]])=0, "n/a", INDEX(ET_Risk_SC_Summation[#Headers],1,MATCH(MAX(ET_Risk_SC_Summation[[#This Row],[132kV Circuit Breaker]:[400kV OHL Tower]]),ET_Risk_SC_Summation[[#This Row],[132kV Circuit Breaker]:[400kV OHL Tower]],0)))</f>
        <v>n/a</v>
      </c>
      <c r="BP424" s="177" t="str">
        <f>IFERROR(INDEX('N0.7_Lookup_References'!$G$77:$G$98,MATCH(ET_Risk_SC_Summation[[#This Row],[Mxx Category]],'N0.7_Lookup_References'!$F$77:$F$98,0)),"")</f>
        <v/>
      </c>
    </row>
    <row r="425" spans="1:68">
      <c r="A425" s="160" t="str">
        <f>IFERROR(INDEX(N1.2_Intervention_Types[NARM Asset Category],MATCH('N1.3_Project_Listing'!$C425,N1.2_Intervention_Types[Intervention Type ID],0),1),"")</f>
        <v/>
      </c>
      <c r="B425" s="160" t="str">
        <f>IF($D$2="GD",IFERROR(INDEX(N1.2_Intervention_Types[C&amp;V Asset Category (GD)],MATCH('N1.3_Project_Listing'!$C425,N1.2_Intervention_Types[Intervention Type ID],0),1),""),IFERROR(INDEX(N1.2_Intervention_Types[NARM Asset Category],MATCH('N1.3_Project_Listing'!$C425,N1.2_Intervention_Types[Intervention Type ID],0),1),""))</f>
        <v/>
      </c>
      <c r="C425" s="67" t="str">
        <f>IFERROR(INDEX(N1.2_Intervention_Types[Intervention Type ID],MATCH('N1.3_Project_Listing'!$I425,N1.2_Intervention_Types[Intervention Type],0),1),"")</f>
        <v/>
      </c>
      <c r="D425" s="160" t="str">
        <f>IFERROR(INDEX(N1.2_Intervention_Types[Intervention Category],MATCH('N1.3_Project_Listing'!$C425,N1.2_Intervention_Types[Intervention Type ID],0),1),"")</f>
        <v/>
      </c>
      <c r="E425" s="210"/>
      <c r="F425" s="236"/>
      <c r="G425" s="236"/>
      <c r="H425" s="236"/>
      <c r="I425" s="151"/>
      <c r="J425" s="139"/>
      <c r="K425" s="312"/>
      <c r="L425" s="312"/>
      <c r="M425" s="312"/>
      <c r="N425" s="343"/>
      <c r="O425" s="343"/>
      <c r="P425" s="344"/>
      <c r="Q425" s="63">
        <f t="shared" si="39"/>
        <v>0</v>
      </c>
      <c r="R425" s="368">
        <f>IF('N1.3_Project_Listing'!$D425="Replacement",SUM('N1.3_Project_Listing'!$K425:$L425)/2,'N1.3_Project_Listing'!$M425)</f>
        <v>0</v>
      </c>
      <c r="S425" s="67" t="str">
        <f>IFERROR(INDEX('N0.7_Lookup_References'!$C$13:$C$72,MATCH($A425,'N0.7_Lookup_References'!$B$13:$B$72,0)),"")</f>
        <v/>
      </c>
      <c r="T425" s="338" t="str">
        <f t="shared" si="40"/>
        <v/>
      </c>
      <c r="V425" s="11"/>
      <c r="W425" s="11"/>
      <c r="X425" s="11"/>
      <c r="Y425" s="11"/>
      <c r="Z425" s="11"/>
      <c r="AA425" s="11"/>
      <c r="AB425" s="11"/>
      <c r="AC425" s="11"/>
      <c r="AD425" s="11"/>
      <c r="AE425" s="11"/>
      <c r="AF425" s="11"/>
      <c r="AG425" s="11"/>
      <c r="AH425" s="11"/>
      <c r="AI425" s="11"/>
      <c r="AJ425" s="11"/>
      <c r="AK425" s="11"/>
      <c r="AL425" s="11"/>
      <c r="AM425" s="11"/>
      <c r="AN425" s="11"/>
      <c r="AO425" s="11"/>
      <c r="AP425" s="63">
        <f t="shared" si="36"/>
        <v>0</v>
      </c>
      <c r="AQ425" s="63">
        <f t="shared" si="37"/>
        <v>0</v>
      </c>
      <c r="AR425" s="63">
        <f t="shared" si="38"/>
        <v>0</v>
      </c>
      <c r="AT425" s="176" cm="1">
        <f t="array" ref="AT425">SUMIFS('N1.3_Project_Listing'!$P$16:$P$829, 'N1.3_Project_Listing'!$E$16:$E$829,'N1.3_Project_Listing'!$E425, 'N1.3_Project_Listing'!$A$16:$A$829,ET_Risk_SC_Summation[[#Headers],[132kV Circuit Breaker]])</f>
        <v>0</v>
      </c>
      <c r="AU425" s="176" cm="1">
        <f t="array" ref="AU425">SUMIFS('N1.3_Project_Listing'!$P$16:$P$829, 'N1.3_Project_Listing'!$E$16:$E$829,'N1.3_Project_Listing'!$E425, 'N1.3_Project_Listing'!$A$16:$A$829,ET_Risk_SC_Summation[[#Headers],[132kV Transformer]])</f>
        <v>0</v>
      </c>
      <c r="AV425" s="176" cm="1">
        <f t="array" ref="AV425">SUMIFS('N1.3_Project_Listing'!$P$16:$P$829, 'N1.3_Project_Listing'!$E$16:$E$829,'N1.3_Project_Listing'!$E425, 'N1.3_Project_Listing'!$A$16:$A$829,ET_Risk_SC_Summation[[#Headers],[132kV Reactor]])</f>
        <v>0</v>
      </c>
      <c r="AW425" s="176" cm="1">
        <f t="array" ref="AW425">SUMIFS('N1.3_Project_Listing'!$P$16:$P$829, 'N1.3_Project_Listing'!$E$16:$E$829,'N1.3_Project_Listing'!$E425, 'N1.3_Project_Listing'!$A$16:$A$829,ET_Risk_SC_Summation[[#Headers],[132kV Underground Cable]])</f>
        <v>0</v>
      </c>
      <c r="AX425" s="176" cm="1">
        <f t="array" ref="AX425">SUMIFS('N1.3_Project_Listing'!$P$16:$P$829, 'N1.3_Project_Listing'!$E$16:$E$829,'N1.3_Project_Listing'!$E425, 'N1.3_Project_Listing'!$A$16:$A$829,ET_Risk_SC_Summation[[#Headers],[132kV OHL Conductor]])</f>
        <v>0</v>
      </c>
      <c r="AY425" s="176" cm="1">
        <f t="array" ref="AY425">SUMIFS('N1.3_Project_Listing'!$P$16:$P$829, 'N1.3_Project_Listing'!$E$16:$E$829,'N1.3_Project_Listing'!$E425, 'N1.3_Project_Listing'!$A$16:$A$829,ET_Risk_SC_Summation[[#Headers],[132kV OHL Fittings]])</f>
        <v>0</v>
      </c>
      <c r="AZ425" s="176" cm="1">
        <f t="array" ref="AZ425">SUMIFS('N1.3_Project_Listing'!$P$16:$P$829, 'N1.3_Project_Listing'!$E$16:$E$829,'N1.3_Project_Listing'!$E425, 'N1.3_Project_Listing'!$A$16:$A$829,ET_Risk_SC_Summation[[#Headers],[132kV OHL Tower]])</f>
        <v>0</v>
      </c>
      <c r="BA425" s="176" cm="1">
        <f t="array" ref="BA425">SUMIFS('N1.3_Project_Listing'!$P$16:$P$829, 'N1.3_Project_Listing'!$E$16:$E$829,'N1.3_Project_Listing'!$E425, 'N1.3_Project_Listing'!$A$16:$A$829,ET_Risk_SC_Summation[[#Headers],[275kV Circuit Breaker]])</f>
        <v>0</v>
      </c>
      <c r="BB425" s="176" cm="1">
        <f t="array" ref="BB425">SUMIFS('N1.3_Project_Listing'!$P$16:$P$829, 'N1.3_Project_Listing'!$E$16:$E$829,'N1.3_Project_Listing'!$E425, 'N1.3_Project_Listing'!$A$16:$A$829,ET_Risk_SC_Summation[[#Headers],[275kV Transformer]])</f>
        <v>0</v>
      </c>
      <c r="BC425" s="176" cm="1">
        <f t="array" ref="BC425">SUMIFS('N1.3_Project_Listing'!$P$16:$P$829, 'N1.3_Project_Listing'!$E$16:$E$829,'N1.3_Project_Listing'!$E425, 'N1.3_Project_Listing'!$A$16:$A$829,ET_Risk_SC_Summation[[#Headers],[275kV Reactor]])</f>
        <v>0</v>
      </c>
      <c r="BD425" s="176" cm="1">
        <f t="array" ref="BD425">SUMIFS('N1.3_Project_Listing'!$P$16:$P$829, 'N1.3_Project_Listing'!$E$16:$E$829,'N1.3_Project_Listing'!$E425, 'N1.3_Project_Listing'!$A$16:$A$829,ET_Risk_SC_Summation[[#Headers],[275kV Underground Cable]])</f>
        <v>0</v>
      </c>
      <c r="BE425" s="176" cm="1">
        <f t="array" ref="BE425">SUMIFS('N1.3_Project_Listing'!$P$16:$P$829, 'N1.3_Project_Listing'!$E$16:$E$829,'N1.3_Project_Listing'!$E425, 'N1.3_Project_Listing'!$A$16:$A$829,ET_Risk_SC_Summation[[#Headers],[275kV OHL Conductor]])</f>
        <v>0</v>
      </c>
      <c r="BF425" s="176" cm="1">
        <f t="array" ref="BF425">SUMIFS('N1.3_Project_Listing'!$P$16:$P$829, 'N1.3_Project_Listing'!$E$16:$E$829,'N1.3_Project_Listing'!$E425, 'N1.3_Project_Listing'!$A$16:$A$829,ET_Risk_SC_Summation[[#Headers],[275kV OHL Fittings]])</f>
        <v>0</v>
      </c>
      <c r="BG425" s="176" cm="1">
        <f t="array" ref="BG425">SUMIFS('N1.3_Project_Listing'!$P$16:$P$829, 'N1.3_Project_Listing'!$E$16:$E$829,'N1.3_Project_Listing'!$E425, 'N1.3_Project_Listing'!$A$16:$A$829,ET_Risk_SC_Summation[[#Headers],[275kV OHL Tower]])</f>
        <v>0</v>
      </c>
      <c r="BH425" s="176" cm="1">
        <f t="array" ref="BH425">SUMIFS('N1.3_Project_Listing'!$P$16:$P$829, 'N1.3_Project_Listing'!$E$16:$E$829,'N1.3_Project_Listing'!$E425, 'N1.3_Project_Listing'!$A$16:$A$829,ET_Risk_SC_Summation[[#Headers],[400kV Circuit Breaker]])</f>
        <v>0</v>
      </c>
      <c r="BI425" s="176" cm="1">
        <f t="array" ref="BI425">SUMIFS('N1.3_Project_Listing'!$P$16:$P$829, 'N1.3_Project_Listing'!$E$16:$E$829,'N1.3_Project_Listing'!$E425, 'N1.3_Project_Listing'!$A$16:$A$829,ET_Risk_SC_Summation[[#Headers],[400kV Transformer]])</f>
        <v>0</v>
      </c>
      <c r="BJ425" s="176" cm="1">
        <f t="array" ref="BJ425">SUMIFS('N1.3_Project_Listing'!$P$16:$P$829, 'N1.3_Project_Listing'!$E$16:$E$829,'N1.3_Project_Listing'!$E425, 'N1.3_Project_Listing'!$A$16:$A$829,ET_Risk_SC_Summation[[#Headers],[400kV Reactor]])</f>
        <v>0</v>
      </c>
      <c r="BK425" s="176" cm="1">
        <f t="array" ref="BK425">SUMIFS('N1.3_Project_Listing'!$P$16:$P$829, 'N1.3_Project_Listing'!$E$16:$E$829,'N1.3_Project_Listing'!$E425, 'N1.3_Project_Listing'!$A$16:$A$829,ET_Risk_SC_Summation[[#Headers],[400kV Underground Cable]])</f>
        <v>0</v>
      </c>
      <c r="BL425" s="176" cm="1">
        <f t="array" ref="BL425">SUMIFS('N1.3_Project_Listing'!$P$16:$P$829, 'N1.3_Project_Listing'!$E$16:$E$829,'N1.3_Project_Listing'!$E425, 'N1.3_Project_Listing'!$A$16:$A$829,ET_Risk_SC_Summation[[#Headers],[400kV OHL Conductor]])</f>
        <v>0</v>
      </c>
      <c r="BM425" s="176" cm="1">
        <f t="array" ref="BM425">SUMIFS('N1.3_Project_Listing'!$P$16:$P$829, 'N1.3_Project_Listing'!$E$16:$E$829,'N1.3_Project_Listing'!$E425, 'N1.3_Project_Listing'!$A$16:$A$829,ET_Risk_SC_Summation[[#Headers],[400kV OHL Fittings]])</f>
        <v>0</v>
      </c>
      <c r="BN425" s="176" cm="1">
        <f t="array" ref="BN425">SUMIFS('N1.3_Project_Listing'!$P$16:$P$829, 'N1.3_Project_Listing'!$E$16:$E$829,'N1.3_Project_Listing'!$E425, 'N1.3_Project_Listing'!$A$16:$A$829,ET_Risk_SC_Summation[[#Headers],[400kV OHL Tower]])</f>
        <v>0</v>
      </c>
      <c r="BO425" s="177" t="str">
        <f>IF(SUM(ET_Risk_SC_Summation[[#This Row],[132kV Circuit Breaker]:[400kV OHL Tower]])=0, "n/a", INDEX(ET_Risk_SC_Summation[#Headers],1,MATCH(MAX(ET_Risk_SC_Summation[[#This Row],[132kV Circuit Breaker]:[400kV OHL Tower]]),ET_Risk_SC_Summation[[#This Row],[132kV Circuit Breaker]:[400kV OHL Tower]],0)))</f>
        <v>n/a</v>
      </c>
      <c r="BP425" s="177" t="str">
        <f>IFERROR(INDEX('N0.7_Lookup_References'!$G$77:$G$98,MATCH(ET_Risk_SC_Summation[[#This Row],[Mxx Category]],'N0.7_Lookup_References'!$F$77:$F$98,0)),"")</f>
        <v/>
      </c>
    </row>
    <row r="426" spans="1:68">
      <c r="A426" s="160" t="str">
        <f>IFERROR(INDEX(N1.2_Intervention_Types[NARM Asset Category],MATCH('N1.3_Project_Listing'!$C426,N1.2_Intervention_Types[Intervention Type ID],0),1),"")</f>
        <v/>
      </c>
      <c r="B426" s="160" t="str">
        <f>IF($D$2="GD",IFERROR(INDEX(N1.2_Intervention_Types[C&amp;V Asset Category (GD)],MATCH('N1.3_Project_Listing'!$C426,N1.2_Intervention_Types[Intervention Type ID],0),1),""),IFERROR(INDEX(N1.2_Intervention_Types[NARM Asset Category],MATCH('N1.3_Project_Listing'!$C426,N1.2_Intervention_Types[Intervention Type ID],0),1),""))</f>
        <v/>
      </c>
      <c r="C426" s="67" t="str">
        <f>IFERROR(INDEX(N1.2_Intervention_Types[Intervention Type ID],MATCH('N1.3_Project_Listing'!$I426,N1.2_Intervention_Types[Intervention Type],0),1),"")</f>
        <v/>
      </c>
      <c r="D426" s="160" t="str">
        <f>IFERROR(INDEX(N1.2_Intervention_Types[Intervention Category],MATCH('N1.3_Project_Listing'!$C426,N1.2_Intervention_Types[Intervention Type ID],0),1),"")</f>
        <v/>
      </c>
      <c r="E426" s="210"/>
      <c r="F426" s="236"/>
      <c r="G426" s="236"/>
      <c r="H426" s="236"/>
      <c r="I426" s="151"/>
      <c r="J426" s="139"/>
      <c r="K426" s="312"/>
      <c r="L426" s="312"/>
      <c r="M426" s="312"/>
      <c r="N426" s="343"/>
      <c r="O426" s="343"/>
      <c r="P426" s="344"/>
      <c r="Q426" s="63">
        <f t="shared" si="39"/>
        <v>0</v>
      </c>
      <c r="R426" s="368">
        <f>IF('N1.3_Project_Listing'!$D426="Replacement",SUM('N1.3_Project_Listing'!$K426:$L426)/2,'N1.3_Project_Listing'!$M426)</f>
        <v>0</v>
      </c>
      <c r="S426" s="67" t="str">
        <f>IFERROR(INDEX('N0.7_Lookup_References'!$C$13:$C$72,MATCH($A426,'N0.7_Lookup_References'!$B$13:$B$72,0)),"")</f>
        <v/>
      </c>
      <c r="T426" s="338" t="str">
        <f t="shared" si="40"/>
        <v/>
      </c>
      <c r="V426" s="11"/>
      <c r="W426" s="11"/>
      <c r="X426" s="11"/>
      <c r="Y426" s="11"/>
      <c r="Z426" s="11"/>
      <c r="AA426" s="11"/>
      <c r="AB426" s="11"/>
      <c r="AC426" s="11"/>
      <c r="AD426" s="11"/>
      <c r="AE426" s="11"/>
      <c r="AF426" s="11"/>
      <c r="AG426" s="11"/>
      <c r="AH426" s="11"/>
      <c r="AI426" s="11"/>
      <c r="AJ426" s="11"/>
      <c r="AK426" s="11"/>
      <c r="AL426" s="11"/>
      <c r="AM426" s="11"/>
      <c r="AN426" s="11"/>
      <c r="AO426" s="11"/>
      <c r="AP426" s="63">
        <f t="shared" si="36"/>
        <v>0</v>
      </c>
      <c r="AQ426" s="63">
        <f t="shared" si="37"/>
        <v>0</v>
      </c>
      <c r="AR426" s="63">
        <f t="shared" si="38"/>
        <v>0</v>
      </c>
      <c r="AT426" s="176" cm="1">
        <f t="array" ref="AT426">SUMIFS('N1.3_Project_Listing'!$P$16:$P$829, 'N1.3_Project_Listing'!$E$16:$E$829,'N1.3_Project_Listing'!$E426, 'N1.3_Project_Listing'!$A$16:$A$829,ET_Risk_SC_Summation[[#Headers],[132kV Circuit Breaker]])</f>
        <v>0</v>
      </c>
      <c r="AU426" s="176" cm="1">
        <f t="array" ref="AU426">SUMIFS('N1.3_Project_Listing'!$P$16:$P$829, 'N1.3_Project_Listing'!$E$16:$E$829,'N1.3_Project_Listing'!$E426, 'N1.3_Project_Listing'!$A$16:$A$829,ET_Risk_SC_Summation[[#Headers],[132kV Transformer]])</f>
        <v>0</v>
      </c>
      <c r="AV426" s="176" cm="1">
        <f t="array" ref="AV426">SUMIFS('N1.3_Project_Listing'!$P$16:$P$829, 'N1.3_Project_Listing'!$E$16:$E$829,'N1.3_Project_Listing'!$E426, 'N1.3_Project_Listing'!$A$16:$A$829,ET_Risk_SC_Summation[[#Headers],[132kV Reactor]])</f>
        <v>0</v>
      </c>
      <c r="AW426" s="176" cm="1">
        <f t="array" ref="AW426">SUMIFS('N1.3_Project_Listing'!$P$16:$P$829, 'N1.3_Project_Listing'!$E$16:$E$829,'N1.3_Project_Listing'!$E426, 'N1.3_Project_Listing'!$A$16:$A$829,ET_Risk_SC_Summation[[#Headers],[132kV Underground Cable]])</f>
        <v>0</v>
      </c>
      <c r="AX426" s="176" cm="1">
        <f t="array" ref="AX426">SUMIFS('N1.3_Project_Listing'!$P$16:$P$829, 'N1.3_Project_Listing'!$E$16:$E$829,'N1.3_Project_Listing'!$E426, 'N1.3_Project_Listing'!$A$16:$A$829,ET_Risk_SC_Summation[[#Headers],[132kV OHL Conductor]])</f>
        <v>0</v>
      </c>
      <c r="AY426" s="176" cm="1">
        <f t="array" ref="AY426">SUMIFS('N1.3_Project_Listing'!$P$16:$P$829, 'N1.3_Project_Listing'!$E$16:$E$829,'N1.3_Project_Listing'!$E426, 'N1.3_Project_Listing'!$A$16:$A$829,ET_Risk_SC_Summation[[#Headers],[132kV OHL Fittings]])</f>
        <v>0</v>
      </c>
      <c r="AZ426" s="176" cm="1">
        <f t="array" ref="AZ426">SUMIFS('N1.3_Project_Listing'!$P$16:$P$829, 'N1.3_Project_Listing'!$E$16:$E$829,'N1.3_Project_Listing'!$E426, 'N1.3_Project_Listing'!$A$16:$A$829,ET_Risk_SC_Summation[[#Headers],[132kV OHL Tower]])</f>
        <v>0</v>
      </c>
      <c r="BA426" s="176" cm="1">
        <f t="array" ref="BA426">SUMIFS('N1.3_Project_Listing'!$P$16:$P$829, 'N1.3_Project_Listing'!$E$16:$E$829,'N1.3_Project_Listing'!$E426, 'N1.3_Project_Listing'!$A$16:$A$829,ET_Risk_SC_Summation[[#Headers],[275kV Circuit Breaker]])</f>
        <v>0</v>
      </c>
      <c r="BB426" s="176" cm="1">
        <f t="array" ref="BB426">SUMIFS('N1.3_Project_Listing'!$P$16:$P$829, 'N1.3_Project_Listing'!$E$16:$E$829,'N1.3_Project_Listing'!$E426, 'N1.3_Project_Listing'!$A$16:$A$829,ET_Risk_SC_Summation[[#Headers],[275kV Transformer]])</f>
        <v>0</v>
      </c>
      <c r="BC426" s="176" cm="1">
        <f t="array" ref="BC426">SUMIFS('N1.3_Project_Listing'!$P$16:$P$829, 'N1.3_Project_Listing'!$E$16:$E$829,'N1.3_Project_Listing'!$E426, 'N1.3_Project_Listing'!$A$16:$A$829,ET_Risk_SC_Summation[[#Headers],[275kV Reactor]])</f>
        <v>0</v>
      </c>
      <c r="BD426" s="176" cm="1">
        <f t="array" ref="BD426">SUMIFS('N1.3_Project_Listing'!$P$16:$P$829, 'N1.3_Project_Listing'!$E$16:$E$829,'N1.3_Project_Listing'!$E426, 'N1.3_Project_Listing'!$A$16:$A$829,ET_Risk_SC_Summation[[#Headers],[275kV Underground Cable]])</f>
        <v>0</v>
      </c>
      <c r="BE426" s="176" cm="1">
        <f t="array" ref="BE426">SUMIFS('N1.3_Project_Listing'!$P$16:$P$829, 'N1.3_Project_Listing'!$E$16:$E$829,'N1.3_Project_Listing'!$E426, 'N1.3_Project_Listing'!$A$16:$A$829,ET_Risk_SC_Summation[[#Headers],[275kV OHL Conductor]])</f>
        <v>0</v>
      </c>
      <c r="BF426" s="176" cm="1">
        <f t="array" ref="BF426">SUMIFS('N1.3_Project_Listing'!$P$16:$P$829, 'N1.3_Project_Listing'!$E$16:$E$829,'N1.3_Project_Listing'!$E426, 'N1.3_Project_Listing'!$A$16:$A$829,ET_Risk_SC_Summation[[#Headers],[275kV OHL Fittings]])</f>
        <v>0</v>
      </c>
      <c r="BG426" s="176" cm="1">
        <f t="array" ref="BG426">SUMIFS('N1.3_Project_Listing'!$P$16:$P$829, 'N1.3_Project_Listing'!$E$16:$E$829,'N1.3_Project_Listing'!$E426, 'N1.3_Project_Listing'!$A$16:$A$829,ET_Risk_SC_Summation[[#Headers],[275kV OHL Tower]])</f>
        <v>0</v>
      </c>
      <c r="BH426" s="176" cm="1">
        <f t="array" ref="BH426">SUMIFS('N1.3_Project_Listing'!$P$16:$P$829, 'N1.3_Project_Listing'!$E$16:$E$829,'N1.3_Project_Listing'!$E426, 'N1.3_Project_Listing'!$A$16:$A$829,ET_Risk_SC_Summation[[#Headers],[400kV Circuit Breaker]])</f>
        <v>0</v>
      </c>
      <c r="BI426" s="176" cm="1">
        <f t="array" ref="BI426">SUMIFS('N1.3_Project_Listing'!$P$16:$P$829, 'N1.3_Project_Listing'!$E$16:$E$829,'N1.3_Project_Listing'!$E426, 'N1.3_Project_Listing'!$A$16:$A$829,ET_Risk_SC_Summation[[#Headers],[400kV Transformer]])</f>
        <v>0</v>
      </c>
      <c r="BJ426" s="176" cm="1">
        <f t="array" ref="BJ426">SUMIFS('N1.3_Project_Listing'!$P$16:$P$829, 'N1.3_Project_Listing'!$E$16:$E$829,'N1.3_Project_Listing'!$E426, 'N1.3_Project_Listing'!$A$16:$A$829,ET_Risk_SC_Summation[[#Headers],[400kV Reactor]])</f>
        <v>0</v>
      </c>
      <c r="BK426" s="176" cm="1">
        <f t="array" ref="BK426">SUMIFS('N1.3_Project_Listing'!$P$16:$P$829, 'N1.3_Project_Listing'!$E$16:$E$829,'N1.3_Project_Listing'!$E426, 'N1.3_Project_Listing'!$A$16:$A$829,ET_Risk_SC_Summation[[#Headers],[400kV Underground Cable]])</f>
        <v>0</v>
      </c>
      <c r="BL426" s="176" cm="1">
        <f t="array" ref="BL426">SUMIFS('N1.3_Project_Listing'!$P$16:$P$829, 'N1.3_Project_Listing'!$E$16:$E$829,'N1.3_Project_Listing'!$E426, 'N1.3_Project_Listing'!$A$16:$A$829,ET_Risk_SC_Summation[[#Headers],[400kV OHL Conductor]])</f>
        <v>0</v>
      </c>
      <c r="BM426" s="176" cm="1">
        <f t="array" ref="BM426">SUMIFS('N1.3_Project_Listing'!$P$16:$P$829, 'N1.3_Project_Listing'!$E$16:$E$829,'N1.3_Project_Listing'!$E426, 'N1.3_Project_Listing'!$A$16:$A$829,ET_Risk_SC_Summation[[#Headers],[400kV OHL Fittings]])</f>
        <v>0</v>
      </c>
      <c r="BN426" s="176" cm="1">
        <f t="array" ref="BN426">SUMIFS('N1.3_Project_Listing'!$P$16:$P$829, 'N1.3_Project_Listing'!$E$16:$E$829,'N1.3_Project_Listing'!$E426, 'N1.3_Project_Listing'!$A$16:$A$829,ET_Risk_SC_Summation[[#Headers],[400kV OHL Tower]])</f>
        <v>0</v>
      </c>
      <c r="BO426" s="177" t="str">
        <f>IF(SUM(ET_Risk_SC_Summation[[#This Row],[132kV Circuit Breaker]:[400kV OHL Tower]])=0, "n/a", INDEX(ET_Risk_SC_Summation[#Headers],1,MATCH(MAX(ET_Risk_SC_Summation[[#This Row],[132kV Circuit Breaker]:[400kV OHL Tower]]),ET_Risk_SC_Summation[[#This Row],[132kV Circuit Breaker]:[400kV OHL Tower]],0)))</f>
        <v>n/a</v>
      </c>
      <c r="BP426" s="177" t="str">
        <f>IFERROR(INDEX('N0.7_Lookup_References'!$G$77:$G$98,MATCH(ET_Risk_SC_Summation[[#This Row],[Mxx Category]],'N0.7_Lookup_References'!$F$77:$F$98,0)),"")</f>
        <v/>
      </c>
    </row>
    <row r="427" spans="1:68">
      <c r="A427" s="160" t="str">
        <f>IFERROR(INDEX(N1.2_Intervention_Types[NARM Asset Category],MATCH('N1.3_Project_Listing'!$C427,N1.2_Intervention_Types[Intervention Type ID],0),1),"")</f>
        <v/>
      </c>
      <c r="B427" s="160" t="str">
        <f>IF($D$2="GD",IFERROR(INDEX(N1.2_Intervention_Types[C&amp;V Asset Category (GD)],MATCH('N1.3_Project_Listing'!$C427,N1.2_Intervention_Types[Intervention Type ID],0),1),""),IFERROR(INDEX(N1.2_Intervention_Types[NARM Asset Category],MATCH('N1.3_Project_Listing'!$C427,N1.2_Intervention_Types[Intervention Type ID],0),1),""))</f>
        <v/>
      </c>
      <c r="C427" s="67" t="str">
        <f>IFERROR(INDEX(N1.2_Intervention_Types[Intervention Type ID],MATCH('N1.3_Project_Listing'!$I427,N1.2_Intervention_Types[Intervention Type],0),1),"")</f>
        <v/>
      </c>
      <c r="D427" s="160" t="str">
        <f>IFERROR(INDEX(N1.2_Intervention_Types[Intervention Category],MATCH('N1.3_Project_Listing'!$C427,N1.2_Intervention_Types[Intervention Type ID],0),1),"")</f>
        <v/>
      </c>
      <c r="E427" s="210"/>
      <c r="F427" s="236"/>
      <c r="G427" s="236"/>
      <c r="H427" s="236"/>
      <c r="I427" s="151"/>
      <c r="J427" s="139"/>
      <c r="K427" s="312"/>
      <c r="L427" s="312"/>
      <c r="M427" s="312"/>
      <c r="N427" s="343"/>
      <c r="O427" s="343"/>
      <c r="P427" s="344"/>
      <c r="Q427" s="63">
        <f t="shared" si="39"/>
        <v>0</v>
      </c>
      <c r="R427" s="368">
        <f>IF('N1.3_Project_Listing'!$D427="Replacement",SUM('N1.3_Project_Listing'!$K427:$L427)/2,'N1.3_Project_Listing'!$M427)</f>
        <v>0</v>
      </c>
      <c r="S427" s="67" t="str">
        <f>IFERROR(INDEX('N0.7_Lookup_References'!$C$13:$C$72,MATCH($A427,'N0.7_Lookup_References'!$B$13:$B$72,0)),"")</f>
        <v/>
      </c>
      <c r="T427" s="338" t="str">
        <f t="shared" si="40"/>
        <v/>
      </c>
      <c r="V427" s="11"/>
      <c r="W427" s="11"/>
      <c r="X427" s="11"/>
      <c r="Y427" s="11"/>
      <c r="Z427" s="11"/>
      <c r="AA427" s="11"/>
      <c r="AB427" s="11"/>
      <c r="AC427" s="11"/>
      <c r="AD427" s="11"/>
      <c r="AE427" s="11"/>
      <c r="AF427" s="11"/>
      <c r="AG427" s="11"/>
      <c r="AH427" s="11"/>
      <c r="AI427" s="11"/>
      <c r="AJ427" s="11"/>
      <c r="AK427" s="11"/>
      <c r="AL427" s="11"/>
      <c r="AM427" s="11"/>
      <c r="AN427" s="11"/>
      <c r="AO427" s="11"/>
      <c r="AP427" s="63">
        <f t="shared" si="36"/>
        <v>0</v>
      </c>
      <c r="AQ427" s="63">
        <f t="shared" si="37"/>
        <v>0</v>
      </c>
      <c r="AR427" s="63">
        <f t="shared" si="38"/>
        <v>0</v>
      </c>
      <c r="AT427" s="176" cm="1">
        <f t="array" ref="AT427">SUMIFS('N1.3_Project_Listing'!$P$16:$P$829, 'N1.3_Project_Listing'!$E$16:$E$829,'N1.3_Project_Listing'!$E427, 'N1.3_Project_Listing'!$A$16:$A$829,ET_Risk_SC_Summation[[#Headers],[132kV Circuit Breaker]])</f>
        <v>0</v>
      </c>
      <c r="AU427" s="176" cm="1">
        <f t="array" ref="AU427">SUMIFS('N1.3_Project_Listing'!$P$16:$P$829, 'N1.3_Project_Listing'!$E$16:$E$829,'N1.3_Project_Listing'!$E427, 'N1.3_Project_Listing'!$A$16:$A$829,ET_Risk_SC_Summation[[#Headers],[132kV Transformer]])</f>
        <v>0</v>
      </c>
      <c r="AV427" s="176" cm="1">
        <f t="array" ref="AV427">SUMIFS('N1.3_Project_Listing'!$P$16:$P$829, 'N1.3_Project_Listing'!$E$16:$E$829,'N1.3_Project_Listing'!$E427, 'N1.3_Project_Listing'!$A$16:$A$829,ET_Risk_SC_Summation[[#Headers],[132kV Reactor]])</f>
        <v>0</v>
      </c>
      <c r="AW427" s="176" cm="1">
        <f t="array" ref="AW427">SUMIFS('N1.3_Project_Listing'!$P$16:$P$829, 'N1.3_Project_Listing'!$E$16:$E$829,'N1.3_Project_Listing'!$E427, 'N1.3_Project_Listing'!$A$16:$A$829,ET_Risk_SC_Summation[[#Headers],[132kV Underground Cable]])</f>
        <v>0</v>
      </c>
      <c r="AX427" s="176" cm="1">
        <f t="array" ref="AX427">SUMIFS('N1.3_Project_Listing'!$P$16:$P$829, 'N1.3_Project_Listing'!$E$16:$E$829,'N1.3_Project_Listing'!$E427, 'N1.3_Project_Listing'!$A$16:$A$829,ET_Risk_SC_Summation[[#Headers],[132kV OHL Conductor]])</f>
        <v>0</v>
      </c>
      <c r="AY427" s="176" cm="1">
        <f t="array" ref="AY427">SUMIFS('N1.3_Project_Listing'!$P$16:$P$829, 'N1.3_Project_Listing'!$E$16:$E$829,'N1.3_Project_Listing'!$E427, 'N1.3_Project_Listing'!$A$16:$A$829,ET_Risk_SC_Summation[[#Headers],[132kV OHL Fittings]])</f>
        <v>0</v>
      </c>
      <c r="AZ427" s="176" cm="1">
        <f t="array" ref="AZ427">SUMIFS('N1.3_Project_Listing'!$P$16:$P$829, 'N1.3_Project_Listing'!$E$16:$E$829,'N1.3_Project_Listing'!$E427, 'N1.3_Project_Listing'!$A$16:$A$829,ET_Risk_SC_Summation[[#Headers],[132kV OHL Tower]])</f>
        <v>0</v>
      </c>
      <c r="BA427" s="176" cm="1">
        <f t="array" ref="BA427">SUMIFS('N1.3_Project_Listing'!$P$16:$P$829, 'N1.3_Project_Listing'!$E$16:$E$829,'N1.3_Project_Listing'!$E427, 'N1.3_Project_Listing'!$A$16:$A$829,ET_Risk_SC_Summation[[#Headers],[275kV Circuit Breaker]])</f>
        <v>0</v>
      </c>
      <c r="BB427" s="176" cm="1">
        <f t="array" ref="BB427">SUMIFS('N1.3_Project_Listing'!$P$16:$P$829, 'N1.3_Project_Listing'!$E$16:$E$829,'N1.3_Project_Listing'!$E427, 'N1.3_Project_Listing'!$A$16:$A$829,ET_Risk_SC_Summation[[#Headers],[275kV Transformer]])</f>
        <v>0</v>
      </c>
      <c r="BC427" s="176" cm="1">
        <f t="array" ref="BC427">SUMIFS('N1.3_Project_Listing'!$P$16:$P$829, 'N1.3_Project_Listing'!$E$16:$E$829,'N1.3_Project_Listing'!$E427, 'N1.3_Project_Listing'!$A$16:$A$829,ET_Risk_SC_Summation[[#Headers],[275kV Reactor]])</f>
        <v>0</v>
      </c>
      <c r="BD427" s="176" cm="1">
        <f t="array" ref="BD427">SUMIFS('N1.3_Project_Listing'!$P$16:$P$829, 'N1.3_Project_Listing'!$E$16:$E$829,'N1.3_Project_Listing'!$E427, 'N1.3_Project_Listing'!$A$16:$A$829,ET_Risk_SC_Summation[[#Headers],[275kV Underground Cable]])</f>
        <v>0</v>
      </c>
      <c r="BE427" s="176" cm="1">
        <f t="array" ref="BE427">SUMIFS('N1.3_Project_Listing'!$P$16:$P$829, 'N1.3_Project_Listing'!$E$16:$E$829,'N1.3_Project_Listing'!$E427, 'N1.3_Project_Listing'!$A$16:$A$829,ET_Risk_SC_Summation[[#Headers],[275kV OHL Conductor]])</f>
        <v>0</v>
      </c>
      <c r="BF427" s="176" cm="1">
        <f t="array" ref="BF427">SUMIFS('N1.3_Project_Listing'!$P$16:$P$829, 'N1.3_Project_Listing'!$E$16:$E$829,'N1.3_Project_Listing'!$E427, 'N1.3_Project_Listing'!$A$16:$A$829,ET_Risk_SC_Summation[[#Headers],[275kV OHL Fittings]])</f>
        <v>0</v>
      </c>
      <c r="BG427" s="176" cm="1">
        <f t="array" ref="BG427">SUMIFS('N1.3_Project_Listing'!$P$16:$P$829, 'N1.3_Project_Listing'!$E$16:$E$829,'N1.3_Project_Listing'!$E427, 'N1.3_Project_Listing'!$A$16:$A$829,ET_Risk_SC_Summation[[#Headers],[275kV OHL Tower]])</f>
        <v>0</v>
      </c>
      <c r="BH427" s="176" cm="1">
        <f t="array" ref="BH427">SUMIFS('N1.3_Project_Listing'!$P$16:$P$829, 'N1.3_Project_Listing'!$E$16:$E$829,'N1.3_Project_Listing'!$E427, 'N1.3_Project_Listing'!$A$16:$A$829,ET_Risk_SC_Summation[[#Headers],[400kV Circuit Breaker]])</f>
        <v>0</v>
      </c>
      <c r="BI427" s="176" cm="1">
        <f t="array" ref="BI427">SUMIFS('N1.3_Project_Listing'!$P$16:$P$829, 'N1.3_Project_Listing'!$E$16:$E$829,'N1.3_Project_Listing'!$E427, 'N1.3_Project_Listing'!$A$16:$A$829,ET_Risk_SC_Summation[[#Headers],[400kV Transformer]])</f>
        <v>0</v>
      </c>
      <c r="BJ427" s="176" cm="1">
        <f t="array" ref="BJ427">SUMIFS('N1.3_Project_Listing'!$P$16:$P$829, 'N1.3_Project_Listing'!$E$16:$E$829,'N1.3_Project_Listing'!$E427, 'N1.3_Project_Listing'!$A$16:$A$829,ET_Risk_SC_Summation[[#Headers],[400kV Reactor]])</f>
        <v>0</v>
      </c>
      <c r="BK427" s="176" cm="1">
        <f t="array" ref="BK427">SUMIFS('N1.3_Project_Listing'!$P$16:$P$829, 'N1.3_Project_Listing'!$E$16:$E$829,'N1.3_Project_Listing'!$E427, 'N1.3_Project_Listing'!$A$16:$A$829,ET_Risk_SC_Summation[[#Headers],[400kV Underground Cable]])</f>
        <v>0</v>
      </c>
      <c r="BL427" s="176" cm="1">
        <f t="array" ref="BL427">SUMIFS('N1.3_Project_Listing'!$P$16:$P$829, 'N1.3_Project_Listing'!$E$16:$E$829,'N1.3_Project_Listing'!$E427, 'N1.3_Project_Listing'!$A$16:$A$829,ET_Risk_SC_Summation[[#Headers],[400kV OHL Conductor]])</f>
        <v>0</v>
      </c>
      <c r="BM427" s="176" cm="1">
        <f t="array" ref="BM427">SUMIFS('N1.3_Project_Listing'!$P$16:$P$829, 'N1.3_Project_Listing'!$E$16:$E$829,'N1.3_Project_Listing'!$E427, 'N1.3_Project_Listing'!$A$16:$A$829,ET_Risk_SC_Summation[[#Headers],[400kV OHL Fittings]])</f>
        <v>0</v>
      </c>
      <c r="BN427" s="176" cm="1">
        <f t="array" ref="BN427">SUMIFS('N1.3_Project_Listing'!$P$16:$P$829, 'N1.3_Project_Listing'!$E$16:$E$829,'N1.3_Project_Listing'!$E427, 'N1.3_Project_Listing'!$A$16:$A$829,ET_Risk_SC_Summation[[#Headers],[400kV OHL Tower]])</f>
        <v>0</v>
      </c>
      <c r="BO427" s="177" t="str">
        <f>IF(SUM(ET_Risk_SC_Summation[[#This Row],[132kV Circuit Breaker]:[400kV OHL Tower]])=0, "n/a", INDEX(ET_Risk_SC_Summation[#Headers],1,MATCH(MAX(ET_Risk_SC_Summation[[#This Row],[132kV Circuit Breaker]:[400kV OHL Tower]]),ET_Risk_SC_Summation[[#This Row],[132kV Circuit Breaker]:[400kV OHL Tower]],0)))</f>
        <v>n/a</v>
      </c>
      <c r="BP427" s="177" t="str">
        <f>IFERROR(INDEX('N0.7_Lookup_References'!$G$77:$G$98,MATCH(ET_Risk_SC_Summation[[#This Row],[Mxx Category]],'N0.7_Lookup_References'!$F$77:$F$98,0)),"")</f>
        <v/>
      </c>
    </row>
    <row r="428" spans="1:68">
      <c r="A428" s="160" t="str">
        <f>IFERROR(INDEX(N1.2_Intervention_Types[NARM Asset Category],MATCH('N1.3_Project_Listing'!$C428,N1.2_Intervention_Types[Intervention Type ID],0),1),"")</f>
        <v/>
      </c>
      <c r="B428" s="160" t="str">
        <f>IF($D$2="GD",IFERROR(INDEX(N1.2_Intervention_Types[C&amp;V Asset Category (GD)],MATCH('N1.3_Project_Listing'!$C428,N1.2_Intervention_Types[Intervention Type ID],0),1),""),IFERROR(INDEX(N1.2_Intervention_Types[NARM Asset Category],MATCH('N1.3_Project_Listing'!$C428,N1.2_Intervention_Types[Intervention Type ID],0),1),""))</f>
        <v/>
      </c>
      <c r="C428" s="67" t="str">
        <f>IFERROR(INDEX(N1.2_Intervention_Types[Intervention Type ID],MATCH('N1.3_Project_Listing'!$I428,N1.2_Intervention_Types[Intervention Type],0),1),"")</f>
        <v/>
      </c>
      <c r="D428" s="160" t="str">
        <f>IFERROR(INDEX(N1.2_Intervention_Types[Intervention Category],MATCH('N1.3_Project_Listing'!$C428,N1.2_Intervention_Types[Intervention Type ID],0),1),"")</f>
        <v/>
      </c>
      <c r="E428" s="210"/>
      <c r="F428" s="236"/>
      <c r="G428" s="236"/>
      <c r="H428" s="236"/>
      <c r="I428" s="151"/>
      <c r="J428" s="139"/>
      <c r="K428" s="312"/>
      <c r="L428" s="312"/>
      <c r="M428" s="312"/>
      <c r="N428" s="343"/>
      <c r="O428" s="343"/>
      <c r="P428" s="344"/>
      <c r="Q428" s="63">
        <f t="shared" si="39"/>
        <v>0</v>
      </c>
      <c r="R428" s="368">
        <f>IF('N1.3_Project_Listing'!$D428="Replacement",SUM('N1.3_Project_Listing'!$K428:$L428)/2,'N1.3_Project_Listing'!$M428)</f>
        <v>0</v>
      </c>
      <c r="S428" s="67" t="str">
        <f>IFERROR(INDEX('N0.7_Lookup_References'!$C$13:$C$72,MATCH($A428,'N0.7_Lookup_References'!$B$13:$B$72,0)),"")</f>
        <v/>
      </c>
      <c r="T428" s="338" t="str">
        <f t="shared" si="40"/>
        <v/>
      </c>
      <c r="V428" s="11"/>
      <c r="W428" s="11"/>
      <c r="X428" s="11"/>
      <c r="Y428" s="11"/>
      <c r="Z428" s="11"/>
      <c r="AA428" s="11"/>
      <c r="AB428" s="11"/>
      <c r="AC428" s="11"/>
      <c r="AD428" s="11"/>
      <c r="AE428" s="11"/>
      <c r="AF428" s="11"/>
      <c r="AG428" s="11"/>
      <c r="AH428" s="11"/>
      <c r="AI428" s="11"/>
      <c r="AJ428" s="11"/>
      <c r="AK428" s="11"/>
      <c r="AL428" s="11"/>
      <c r="AM428" s="11"/>
      <c r="AN428" s="11"/>
      <c r="AO428" s="11"/>
      <c r="AP428" s="63">
        <f t="shared" si="36"/>
        <v>0</v>
      </c>
      <c r="AQ428" s="63">
        <f t="shared" si="37"/>
        <v>0</v>
      </c>
      <c r="AR428" s="63">
        <f t="shared" si="38"/>
        <v>0</v>
      </c>
      <c r="AT428" s="176" cm="1">
        <f t="array" ref="AT428">SUMIFS('N1.3_Project_Listing'!$P$16:$P$829, 'N1.3_Project_Listing'!$E$16:$E$829,'N1.3_Project_Listing'!$E428, 'N1.3_Project_Listing'!$A$16:$A$829,ET_Risk_SC_Summation[[#Headers],[132kV Circuit Breaker]])</f>
        <v>0</v>
      </c>
      <c r="AU428" s="176" cm="1">
        <f t="array" ref="AU428">SUMIFS('N1.3_Project_Listing'!$P$16:$P$829, 'N1.3_Project_Listing'!$E$16:$E$829,'N1.3_Project_Listing'!$E428, 'N1.3_Project_Listing'!$A$16:$A$829,ET_Risk_SC_Summation[[#Headers],[132kV Transformer]])</f>
        <v>0</v>
      </c>
      <c r="AV428" s="176" cm="1">
        <f t="array" ref="AV428">SUMIFS('N1.3_Project_Listing'!$P$16:$P$829, 'N1.3_Project_Listing'!$E$16:$E$829,'N1.3_Project_Listing'!$E428, 'N1.3_Project_Listing'!$A$16:$A$829,ET_Risk_SC_Summation[[#Headers],[132kV Reactor]])</f>
        <v>0</v>
      </c>
      <c r="AW428" s="176" cm="1">
        <f t="array" ref="AW428">SUMIFS('N1.3_Project_Listing'!$P$16:$P$829, 'N1.3_Project_Listing'!$E$16:$E$829,'N1.3_Project_Listing'!$E428, 'N1.3_Project_Listing'!$A$16:$A$829,ET_Risk_SC_Summation[[#Headers],[132kV Underground Cable]])</f>
        <v>0</v>
      </c>
      <c r="AX428" s="176" cm="1">
        <f t="array" ref="AX428">SUMIFS('N1.3_Project_Listing'!$P$16:$P$829, 'N1.3_Project_Listing'!$E$16:$E$829,'N1.3_Project_Listing'!$E428, 'N1.3_Project_Listing'!$A$16:$A$829,ET_Risk_SC_Summation[[#Headers],[132kV OHL Conductor]])</f>
        <v>0</v>
      </c>
      <c r="AY428" s="176" cm="1">
        <f t="array" ref="AY428">SUMIFS('N1.3_Project_Listing'!$P$16:$P$829, 'N1.3_Project_Listing'!$E$16:$E$829,'N1.3_Project_Listing'!$E428, 'N1.3_Project_Listing'!$A$16:$A$829,ET_Risk_SC_Summation[[#Headers],[132kV OHL Fittings]])</f>
        <v>0</v>
      </c>
      <c r="AZ428" s="176" cm="1">
        <f t="array" ref="AZ428">SUMIFS('N1.3_Project_Listing'!$P$16:$P$829, 'N1.3_Project_Listing'!$E$16:$E$829,'N1.3_Project_Listing'!$E428, 'N1.3_Project_Listing'!$A$16:$A$829,ET_Risk_SC_Summation[[#Headers],[132kV OHL Tower]])</f>
        <v>0</v>
      </c>
      <c r="BA428" s="176" cm="1">
        <f t="array" ref="BA428">SUMIFS('N1.3_Project_Listing'!$P$16:$P$829, 'N1.3_Project_Listing'!$E$16:$E$829,'N1.3_Project_Listing'!$E428, 'N1.3_Project_Listing'!$A$16:$A$829,ET_Risk_SC_Summation[[#Headers],[275kV Circuit Breaker]])</f>
        <v>0</v>
      </c>
      <c r="BB428" s="176" cm="1">
        <f t="array" ref="BB428">SUMIFS('N1.3_Project_Listing'!$P$16:$P$829, 'N1.3_Project_Listing'!$E$16:$E$829,'N1.3_Project_Listing'!$E428, 'N1.3_Project_Listing'!$A$16:$A$829,ET_Risk_SC_Summation[[#Headers],[275kV Transformer]])</f>
        <v>0</v>
      </c>
      <c r="BC428" s="176" cm="1">
        <f t="array" ref="BC428">SUMIFS('N1.3_Project_Listing'!$P$16:$P$829, 'N1.3_Project_Listing'!$E$16:$E$829,'N1.3_Project_Listing'!$E428, 'N1.3_Project_Listing'!$A$16:$A$829,ET_Risk_SC_Summation[[#Headers],[275kV Reactor]])</f>
        <v>0</v>
      </c>
      <c r="BD428" s="176" cm="1">
        <f t="array" ref="BD428">SUMIFS('N1.3_Project_Listing'!$P$16:$P$829, 'N1.3_Project_Listing'!$E$16:$E$829,'N1.3_Project_Listing'!$E428, 'N1.3_Project_Listing'!$A$16:$A$829,ET_Risk_SC_Summation[[#Headers],[275kV Underground Cable]])</f>
        <v>0</v>
      </c>
      <c r="BE428" s="176" cm="1">
        <f t="array" ref="BE428">SUMIFS('N1.3_Project_Listing'!$P$16:$P$829, 'N1.3_Project_Listing'!$E$16:$E$829,'N1.3_Project_Listing'!$E428, 'N1.3_Project_Listing'!$A$16:$A$829,ET_Risk_SC_Summation[[#Headers],[275kV OHL Conductor]])</f>
        <v>0</v>
      </c>
      <c r="BF428" s="176" cm="1">
        <f t="array" ref="BF428">SUMIFS('N1.3_Project_Listing'!$P$16:$P$829, 'N1.3_Project_Listing'!$E$16:$E$829,'N1.3_Project_Listing'!$E428, 'N1.3_Project_Listing'!$A$16:$A$829,ET_Risk_SC_Summation[[#Headers],[275kV OHL Fittings]])</f>
        <v>0</v>
      </c>
      <c r="BG428" s="176" cm="1">
        <f t="array" ref="BG428">SUMIFS('N1.3_Project_Listing'!$P$16:$P$829, 'N1.3_Project_Listing'!$E$16:$E$829,'N1.3_Project_Listing'!$E428, 'N1.3_Project_Listing'!$A$16:$A$829,ET_Risk_SC_Summation[[#Headers],[275kV OHL Tower]])</f>
        <v>0</v>
      </c>
      <c r="BH428" s="176" cm="1">
        <f t="array" ref="BH428">SUMIFS('N1.3_Project_Listing'!$P$16:$P$829, 'N1.3_Project_Listing'!$E$16:$E$829,'N1.3_Project_Listing'!$E428, 'N1.3_Project_Listing'!$A$16:$A$829,ET_Risk_SC_Summation[[#Headers],[400kV Circuit Breaker]])</f>
        <v>0</v>
      </c>
      <c r="BI428" s="176" cm="1">
        <f t="array" ref="BI428">SUMIFS('N1.3_Project_Listing'!$P$16:$P$829, 'N1.3_Project_Listing'!$E$16:$E$829,'N1.3_Project_Listing'!$E428, 'N1.3_Project_Listing'!$A$16:$A$829,ET_Risk_SC_Summation[[#Headers],[400kV Transformer]])</f>
        <v>0</v>
      </c>
      <c r="BJ428" s="176" cm="1">
        <f t="array" ref="BJ428">SUMIFS('N1.3_Project_Listing'!$P$16:$P$829, 'N1.3_Project_Listing'!$E$16:$E$829,'N1.3_Project_Listing'!$E428, 'N1.3_Project_Listing'!$A$16:$A$829,ET_Risk_SC_Summation[[#Headers],[400kV Reactor]])</f>
        <v>0</v>
      </c>
      <c r="BK428" s="176" cm="1">
        <f t="array" ref="BK428">SUMIFS('N1.3_Project_Listing'!$P$16:$P$829, 'N1.3_Project_Listing'!$E$16:$E$829,'N1.3_Project_Listing'!$E428, 'N1.3_Project_Listing'!$A$16:$A$829,ET_Risk_SC_Summation[[#Headers],[400kV Underground Cable]])</f>
        <v>0</v>
      </c>
      <c r="BL428" s="176" cm="1">
        <f t="array" ref="BL428">SUMIFS('N1.3_Project_Listing'!$P$16:$P$829, 'N1.3_Project_Listing'!$E$16:$E$829,'N1.3_Project_Listing'!$E428, 'N1.3_Project_Listing'!$A$16:$A$829,ET_Risk_SC_Summation[[#Headers],[400kV OHL Conductor]])</f>
        <v>0</v>
      </c>
      <c r="BM428" s="176" cm="1">
        <f t="array" ref="BM428">SUMIFS('N1.3_Project_Listing'!$P$16:$P$829, 'N1.3_Project_Listing'!$E$16:$E$829,'N1.3_Project_Listing'!$E428, 'N1.3_Project_Listing'!$A$16:$A$829,ET_Risk_SC_Summation[[#Headers],[400kV OHL Fittings]])</f>
        <v>0</v>
      </c>
      <c r="BN428" s="176" cm="1">
        <f t="array" ref="BN428">SUMIFS('N1.3_Project_Listing'!$P$16:$P$829, 'N1.3_Project_Listing'!$E$16:$E$829,'N1.3_Project_Listing'!$E428, 'N1.3_Project_Listing'!$A$16:$A$829,ET_Risk_SC_Summation[[#Headers],[400kV OHL Tower]])</f>
        <v>0</v>
      </c>
      <c r="BO428" s="177" t="str">
        <f>IF(SUM(ET_Risk_SC_Summation[[#This Row],[132kV Circuit Breaker]:[400kV OHL Tower]])=0, "n/a", INDEX(ET_Risk_SC_Summation[#Headers],1,MATCH(MAX(ET_Risk_SC_Summation[[#This Row],[132kV Circuit Breaker]:[400kV OHL Tower]]),ET_Risk_SC_Summation[[#This Row],[132kV Circuit Breaker]:[400kV OHL Tower]],0)))</f>
        <v>n/a</v>
      </c>
      <c r="BP428" s="177" t="str">
        <f>IFERROR(INDEX('N0.7_Lookup_References'!$G$77:$G$98,MATCH(ET_Risk_SC_Summation[[#This Row],[Mxx Category]],'N0.7_Lookup_References'!$F$77:$F$98,0)),"")</f>
        <v/>
      </c>
    </row>
    <row r="429" spans="1:68">
      <c r="A429" s="160" t="str">
        <f>IFERROR(INDEX(N1.2_Intervention_Types[NARM Asset Category],MATCH('N1.3_Project_Listing'!$C429,N1.2_Intervention_Types[Intervention Type ID],0),1),"")</f>
        <v/>
      </c>
      <c r="B429" s="160" t="str">
        <f>IF($D$2="GD",IFERROR(INDEX(N1.2_Intervention_Types[C&amp;V Asset Category (GD)],MATCH('N1.3_Project_Listing'!$C429,N1.2_Intervention_Types[Intervention Type ID],0),1),""),IFERROR(INDEX(N1.2_Intervention_Types[NARM Asset Category],MATCH('N1.3_Project_Listing'!$C429,N1.2_Intervention_Types[Intervention Type ID],0),1),""))</f>
        <v/>
      </c>
      <c r="C429" s="67" t="str">
        <f>IFERROR(INDEX(N1.2_Intervention_Types[Intervention Type ID],MATCH('N1.3_Project_Listing'!$I429,N1.2_Intervention_Types[Intervention Type],0),1),"")</f>
        <v/>
      </c>
      <c r="D429" s="160" t="str">
        <f>IFERROR(INDEX(N1.2_Intervention_Types[Intervention Category],MATCH('N1.3_Project_Listing'!$C429,N1.2_Intervention_Types[Intervention Type ID],0),1),"")</f>
        <v/>
      </c>
      <c r="E429" s="210"/>
      <c r="F429" s="236"/>
      <c r="G429" s="236"/>
      <c r="H429" s="236"/>
      <c r="I429" s="151"/>
      <c r="J429" s="139"/>
      <c r="K429" s="312"/>
      <c r="L429" s="312"/>
      <c r="M429" s="312"/>
      <c r="N429" s="343"/>
      <c r="O429" s="343"/>
      <c r="P429" s="344"/>
      <c r="Q429" s="63">
        <f t="shared" si="39"/>
        <v>0</v>
      </c>
      <c r="R429" s="368">
        <f>IF('N1.3_Project_Listing'!$D429="Replacement",SUM('N1.3_Project_Listing'!$K429:$L429)/2,'N1.3_Project_Listing'!$M429)</f>
        <v>0</v>
      </c>
      <c r="S429" s="67" t="str">
        <f>IFERROR(INDEX('N0.7_Lookup_References'!$C$13:$C$72,MATCH($A429,'N0.7_Lookup_References'!$B$13:$B$72,0)),"")</f>
        <v/>
      </c>
      <c r="T429" s="338" t="str">
        <f t="shared" si="40"/>
        <v/>
      </c>
      <c r="V429" s="11"/>
      <c r="W429" s="11"/>
      <c r="X429" s="11"/>
      <c r="Y429" s="11"/>
      <c r="Z429" s="11"/>
      <c r="AA429" s="11"/>
      <c r="AB429" s="11"/>
      <c r="AC429" s="11"/>
      <c r="AD429" s="11"/>
      <c r="AE429" s="11"/>
      <c r="AF429" s="11"/>
      <c r="AG429" s="11"/>
      <c r="AH429" s="11"/>
      <c r="AI429" s="11"/>
      <c r="AJ429" s="11"/>
      <c r="AK429" s="11"/>
      <c r="AL429" s="11"/>
      <c r="AM429" s="11"/>
      <c r="AN429" s="11"/>
      <c r="AO429" s="11"/>
      <c r="AP429" s="63">
        <f t="shared" si="36"/>
        <v>0</v>
      </c>
      <c r="AQ429" s="63">
        <f t="shared" si="37"/>
        <v>0</v>
      </c>
      <c r="AR429" s="63">
        <f t="shared" si="38"/>
        <v>0</v>
      </c>
      <c r="AT429" s="176" cm="1">
        <f t="array" ref="AT429">SUMIFS('N1.3_Project_Listing'!$P$16:$P$829, 'N1.3_Project_Listing'!$E$16:$E$829,'N1.3_Project_Listing'!$E429, 'N1.3_Project_Listing'!$A$16:$A$829,ET_Risk_SC_Summation[[#Headers],[132kV Circuit Breaker]])</f>
        <v>0</v>
      </c>
      <c r="AU429" s="176" cm="1">
        <f t="array" ref="AU429">SUMIFS('N1.3_Project_Listing'!$P$16:$P$829, 'N1.3_Project_Listing'!$E$16:$E$829,'N1.3_Project_Listing'!$E429, 'N1.3_Project_Listing'!$A$16:$A$829,ET_Risk_SC_Summation[[#Headers],[132kV Transformer]])</f>
        <v>0</v>
      </c>
      <c r="AV429" s="176" cm="1">
        <f t="array" ref="AV429">SUMIFS('N1.3_Project_Listing'!$P$16:$P$829, 'N1.3_Project_Listing'!$E$16:$E$829,'N1.3_Project_Listing'!$E429, 'N1.3_Project_Listing'!$A$16:$A$829,ET_Risk_SC_Summation[[#Headers],[132kV Reactor]])</f>
        <v>0</v>
      </c>
      <c r="AW429" s="176" cm="1">
        <f t="array" ref="AW429">SUMIFS('N1.3_Project_Listing'!$P$16:$P$829, 'N1.3_Project_Listing'!$E$16:$E$829,'N1.3_Project_Listing'!$E429, 'N1.3_Project_Listing'!$A$16:$A$829,ET_Risk_SC_Summation[[#Headers],[132kV Underground Cable]])</f>
        <v>0</v>
      </c>
      <c r="AX429" s="176" cm="1">
        <f t="array" ref="AX429">SUMIFS('N1.3_Project_Listing'!$P$16:$P$829, 'N1.3_Project_Listing'!$E$16:$E$829,'N1.3_Project_Listing'!$E429, 'N1.3_Project_Listing'!$A$16:$A$829,ET_Risk_SC_Summation[[#Headers],[132kV OHL Conductor]])</f>
        <v>0</v>
      </c>
      <c r="AY429" s="176" cm="1">
        <f t="array" ref="AY429">SUMIFS('N1.3_Project_Listing'!$P$16:$P$829, 'N1.3_Project_Listing'!$E$16:$E$829,'N1.3_Project_Listing'!$E429, 'N1.3_Project_Listing'!$A$16:$A$829,ET_Risk_SC_Summation[[#Headers],[132kV OHL Fittings]])</f>
        <v>0</v>
      </c>
      <c r="AZ429" s="176" cm="1">
        <f t="array" ref="AZ429">SUMIFS('N1.3_Project_Listing'!$P$16:$P$829, 'N1.3_Project_Listing'!$E$16:$E$829,'N1.3_Project_Listing'!$E429, 'N1.3_Project_Listing'!$A$16:$A$829,ET_Risk_SC_Summation[[#Headers],[132kV OHL Tower]])</f>
        <v>0</v>
      </c>
      <c r="BA429" s="176" cm="1">
        <f t="array" ref="BA429">SUMIFS('N1.3_Project_Listing'!$P$16:$P$829, 'N1.3_Project_Listing'!$E$16:$E$829,'N1.3_Project_Listing'!$E429, 'N1.3_Project_Listing'!$A$16:$A$829,ET_Risk_SC_Summation[[#Headers],[275kV Circuit Breaker]])</f>
        <v>0</v>
      </c>
      <c r="BB429" s="176" cm="1">
        <f t="array" ref="BB429">SUMIFS('N1.3_Project_Listing'!$P$16:$P$829, 'N1.3_Project_Listing'!$E$16:$E$829,'N1.3_Project_Listing'!$E429, 'N1.3_Project_Listing'!$A$16:$A$829,ET_Risk_SC_Summation[[#Headers],[275kV Transformer]])</f>
        <v>0</v>
      </c>
      <c r="BC429" s="176" cm="1">
        <f t="array" ref="BC429">SUMIFS('N1.3_Project_Listing'!$P$16:$P$829, 'N1.3_Project_Listing'!$E$16:$E$829,'N1.3_Project_Listing'!$E429, 'N1.3_Project_Listing'!$A$16:$A$829,ET_Risk_SC_Summation[[#Headers],[275kV Reactor]])</f>
        <v>0</v>
      </c>
      <c r="BD429" s="176" cm="1">
        <f t="array" ref="BD429">SUMIFS('N1.3_Project_Listing'!$P$16:$P$829, 'N1.3_Project_Listing'!$E$16:$E$829,'N1.3_Project_Listing'!$E429, 'N1.3_Project_Listing'!$A$16:$A$829,ET_Risk_SC_Summation[[#Headers],[275kV Underground Cable]])</f>
        <v>0</v>
      </c>
      <c r="BE429" s="176" cm="1">
        <f t="array" ref="BE429">SUMIFS('N1.3_Project_Listing'!$P$16:$P$829, 'N1.3_Project_Listing'!$E$16:$E$829,'N1.3_Project_Listing'!$E429, 'N1.3_Project_Listing'!$A$16:$A$829,ET_Risk_SC_Summation[[#Headers],[275kV OHL Conductor]])</f>
        <v>0</v>
      </c>
      <c r="BF429" s="176" cm="1">
        <f t="array" ref="BF429">SUMIFS('N1.3_Project_Listing'!$P$16:$P$829, 'N1.3_Project_Listing'!$E$16:$E$829,'N1.3_Project_Listing'!$E429, 'N1.3_Project_Listing'!$A$16:$A$829,ET_Risk_SC_Summation[[#Headers],[275kV OHL Fittings]])</f>
        <v>0</v>
      </c>
      <c r="BG429" s="176" cm="1">
        <f t="array" ref="BG429">SUMIFS('N1.3_Project_Listing'!$P$16:$P$829, 'N1.3_Project_Listing'!$E$16:$E$829,'N1.3_Project_Listing'!$E429, 'N1.3_Project_Listing'!$A$16:$A$829,ET_Risk_SC_Summation[[#Headers],[275kV OHL Tower]])</f>
        <v>0</v>
      </c>
      <c r="BH429" s="176" cm="1">
        <f t="array" ref="BH429">SUMIFS('N1.3_Project_Listing'!$P$16:$P$829, 'N1.3_Project_Listing'!$E$16:$E$829,'N1.3_Project_Listing'!$E429, 'N1.3_Project_Listing'!$A$16:$A$829,ET_Risk_SC_Summation[[#Headers],[400kV Circuit Breaker]])</f>
        <v>0</v>
      </c>
      <c r="BI429" s="176" cm="1">
        <f t="array" ref="BI429">SUMIFS('N1.3_Project_Listing'!$P$16:$P$829, 'N1.3_Project_Listing'!$E$16:$E$829,'N1.3_Project_Listing'!$E429, 'N1.3_Project_Listing'!$A$16:$A$829,ET_Risk_SC_Summation[[#Headers],[400kV Transformer]])</f>
        <v>0</v>
      </c>
      <c r="BJ429" s="176" cm="1">
        <f t="array" ref="BJ429">SUMIFS('N1.3_Project_Listing'!$P$16:$P$829, 'N1.3_Project_Listing'!$E$16:$E$829,'N1.3_Project_Listing'!$E429, 'N1.3_Project_Listing'!$A$16:$A$829,ET_Risk_SC_Summation[[#Headers],[400kV Reactor]])</f>
        <v>0</v>
      </c>
      <c r="BK429" s="176" cm="1">
        <f t="array" ref="BK429">SUMIFS('N1.3_Project_Listing'!$P$16:$P$829, 'N1.3_Project_Listing'!$E$16:$E$829,'N1.3_Project_Listing'!$E429, 'N1.3_Project_Listing'!$A$16:$A$829,ET_Risk_SC_Summation[[#Headers],[400kV Underground Cable]])</f>
        <v>0</v>
      </c>
      <c r="BL429" s="176" cm="1">
        <f t="array" ref="BL429">SUMIFS('N1.3_Project_Listing'!$P$16:$P$829, 'N1.3_Project_Listing'!$E$16:$E$829,'N1.3_Project_Listing'!$E429, 'N1.3_Project_Listing'!$A$16:$A$829,ET_Risk_SC_Summation[[#Headers],[400kV OHL Conductor]])</f>
        <v>0</v>
      </c>
      <c r="BM429" s="176" cm="1">
        <f t="array" ref="BM429">SUMIFS('N1.3_Project_Listing'!$P$16:$P$829, 'N1.3_Project_Listing'!$E$16:$E$829,'N1.3_Project_Listing'!$E429, 'N1.3_Project_Listing'!$A$16:$A$829,ET_Risk_SC_Summation[[#Headers],[400kV OHL Fittings]])</f>
        <v>0</v>
      </c>
      <c r="BN429" s="176" cm="1">
        <f t="array" ref="BN429">SUMIFS('N1.3_Project_Listing'!$P$16:$P$829, 'N1.3_Project_Listing'!$E$16:$E$829,'N1.3_Project_Listing'!$E429, 'N1.3_Project_Listing'!$A$16:$A$829,ET_Risk_SC_Summation[[#Headers],[400kV OHL Tower]])</f>
        <v>0</v>
      </c>
      <c r="BO429" s="177" t="str">
        <f>IF(SUM(ET_Risk_SC_Summation[[#This Row],[132kV Circuit Breaker]:[400kV OHL Tower]])=0, "n/a", INDEX(ET_Risk_SC_Summation[#Headers],1,MATCH(MAX(ET_Risk_SC_Summation[[#This Row],[132kV Circuit Breaker]:[400kV OHL Tower]]),ET_Risk_SC_Summation[[#This Row],[132kV Circuit Breaker]:[400kV OHL Tower]],0)))</f>
        <v>n/a</v>
      </c>
      <c r="BP429" s="177" t="str">
        <f>IFERROR(INDEX('N0.7_Lookup_References'!$G$77:$G$98,MATCH(ET_Risk_SC_Summation[[#This Row],[Mxx Category]],'N0.7_Lookup_References'!$F$77:$F$98,0)),"")</f>
        <v/>
      </c>
    </row>
    <row r="430" spans="1:68">
      <c r="A430" s="160" t="str">
        <f>IFERROR(INDEX(N1.2_Intervention_Types[NARM Asset Category],MATCH('N1.3_Project_Listing'!$C430,N1.2_Intervention_Types[Intervention Type ID],0),1),"")</f>
        <v/>
      </c>
      <c r="B430" s="160" t="str">
        <f>IF($D$2="GD",IFERROR(INDEX(N1.2_Intervention_Types[C&amp;V Asset Category (GD)],MATCH('N1.3_Project_Listing'!$C430,N1.2_Intervention_Types[Intervention Type ID],0),1),""),IFERROR(INDEX(N1.2_Intervention_Types[NARM Asset Category],MATCH('N1.3_Project_Listing'!$C430,N1.2_Intervention_Types[Intervention Type ID],0),1),""))</f>
        <v/>
      </c>
      <c r="C430" s="67" t="str">
        <f>IFERROR(INDEX(N1.2_Intervention_Types[Intervention Type ID],MATCH('N1.3_Project_Listing'!$I430,N1.2_Intervention_Types[Intervention Type],0),1),"")</f>
        <v/>
      </c>
      <c r="D430" s="160" t="str">
        <f>IFERROR(INDEX(N1.2_Intervention_Types[Intervention Category],MATCH('N1.3_Project_Listing'!$C430,N1.2_Intervention_Types[Intervention Type ID],0),1),"")</f>
        <v/>
      </c>
      <c r="E430" s="210"/>
      <c r="F430" s="236"/>
      <c r="G430" s="236"/>
      <c r="H430" s="236"/>
      <c r="I430" s="151"/>
      <c r="J430" s="139"/>
      <c r="K430" s="312"/>
      <c r="L430" s="312"/>
      <c r="M430" s="312"/>
      <c r="N430" s="343"/>
      <c r="O430" s="343"/>
      <c r="P430" s="344"/>
      <c r="Q430" s="63">
        <f t="shared" si="39"/>
        <v>0</v>
      </c>
      <c r="R430" s="368">
        <f>IF('N1.3_Project_Listing'!$D430="Replacement",SUM('N1.3_Project_Listing'!$K430:$L430)/2,'N1.3_Project_Listing'!$M430)</f>
        <v>0</v>
      </c>
      <c r="S430" s="67" t="str">
        <f>IFERROR(INDEX('N0.7_Lookup_References'!$C$13:$C$72,MATCH($A430,'N0.7_Lookup_References'!$B$13:$B$72,0)),"")</f>
        <v/>
      </c>
      <c r="T430" s="338" t="str">
        <f t="shared" si="40"/>
        <v/>
      </c>
      <c r="V430" s="11"/>
      <c r="W430" s="11"/>
      <c r="X430" s="11"/>
      <c r="Y430" s="11"/>
      <c r="Z430" s="11"/>
      <c r="AA430" s="11"/>
      <c r="AB430" s="11"/>
      <c r="AC430" s="11"/>
      <c r="AD430" s="11"/>
      <c r="AE430" s="11"/>
      <c r="AF430" s="11"/>
      <c r="AG430" s="11"/>
      <c r="AH430" s="11"/>
      <c r="AI430" s="11"/>
      <c r="AJ430" s="11"/>
      <c r="AK430" s="11"/>
      <c r="AL430" s="11"/>
      <c r="AM430" s="11"/>
      <c r="AN430" s="11"/>
      <c r="AO430" s="11"/>
      <c r="AP430" s="63">
        <f t="shared" si="36"/>
        <v>0</v>
      </c>
      <c r="AQ430" s="63">
        <f t="shared" si="37"/>
        <v>0</v>
      </c>
      <c r="AR430" s="63">
        <f t="shared" si="38"/>
        <v>0</v>
      </c>
      <c r="AT430" s="176" cm="1">
        <f t="array" ref="AT430">SUMIFS('N1.3_Project_Listing'!$P$16:$P$829, 'N1.3_Project_Listing'!$E$16:$E$829,'N1.3_Project_Listing'!$E430, 'N1.3_Project_Listing'!$A$16:$A$829,ET_Risk_SC_Summation[[#Headers],[132kV Circuit Breaker]])</f>
        <v>0</v>
      </c>
      <c r="AU430" s="176" cm="1">
        <f t="array" ref="AU430">SUMIFS('N1.3_Project_Listing'!$P$16:$P$829, 'N1.3_Project_Listing'!$E$16:$E$829,'N1.3_Project_Listing'!$E430, 'N1.3_Project_Listing'!$A$16:$A$829,ET_Risk_SC_Summation[[#Headers],[132kV Transformer]])</f>
        <v>0</v>
      </c>
      <c r="AV430" s="176" cm="1">
        <f t="array" ref="AV430">SUMIFS('N1.3_Project_Listing'!$P$16:$P$829, 'N1.3_Project_Listing'!$E$16:$E$829,'N1.3_Project_Listing'!$E430, 'N1.3_Project_Listing'!$A$16:$A$829,ET_Risk_SC_Summation[[#Headers],[132kV Reactor]])</f>
        <v>0</v>
      </c>
      <c r="AW430" s="176" cm="1">
        <f t="array" ref="AW430">SUMIFS('N1.3_Project_Listing'!$P$16:$P$829, 'N1.3_Project_Listing'!$E$16:$E$829,'N1.3_Project_Listing'!$E430, 'N1.3_Project_Listing'!$A$16:$A$829,ET_Risk_SC_Summation[[#Headers],[132kV Underground Cable]])</f>
        <v>0</v>
      </c>
      <c r="AX430" s="176" cm="1">
        <f t="array" ref="AX430">SUMIFS('N1.3_Project_Listing'!$P$16:$P$829, 'N1.3_Project_Listing'!$E$16:$E$829,'N1.3_Project_Listing'!$E430, 'N1.3_Project_Listing'!$A$16:$A$829,ET_Risk_SC_Summation[[#Headers],[132kV OHL Conductor]])</f>
        <v>0</v>
      </c>
      <c r="AY430" s="176" cm="1">
        <f t="array" ref="AY430">SUMIFS('N1.3_Project_Listing'!$P$16:$P$829, 'N1.3_Project_Listing'!$E$16:$E$829,'N1.3_Project_Listing'!$E430, 'N1.3_Project_Listing'!$A$16:$A$829,ET_Risk_SC_Summation[[#Headers],[132kV OHL Fittings]])</f>
        <v>0</v>
      </c>
      <c r="AZ430" s="176" cm="1">
        <f t="array" ref="AZ430">SUMIFS('N1.3_Project_Listing'!$P$16:$P$829, 'N1.3_Project_Listing'!$E$16:$E$829,'N1.3_Project_Listing'!$E430, 'N1.3_Project_Listing'!$A$16:$A$829,ET_Risk_SC_Summation[[#Headers],[132kV OHL Tower]])</f>
        <v>0</v>
      </c>
      <c r="BA430" s="176" cm="1">
        <f t="array" ref="BA430">SUMIFS('N1.3_Project_Listing'!$P$16:$P$829, 'N1.3_Project_Listing'!$E$16:$E$829,'N1.3_Project_Listing'!$E430, 'N1.3_Project_Listing'!$A$16:$A$829,ET_Risk_SC_Summation[[#Headers],[275kV Circuit Breaker]])</f>
        <v>0</v>
      </c>
      <c r="BB430" s="176" cm="1">
        <f t="array" ref="BB430">SUMIFS('N1.3_Project_Listing'!$P$16:$P$829, 'N1.3_Project_Listing'!$E$16:$E$829,'N1.3_Project_Listing'!$E430, 'N1.3_Project_Listing'!$A$16:$A$829,ET_Risk_SC_Summation[[#Headers],[275kV Transformer]])</f>
        <v>0</v>
      </c>
      <c r="BC430" s="176" cm="1">
        <f t="array" ref="BC430">SUMIFS('N1.3_Project_Listing'!$P$16:$P$829, 'N1.3_Project_Listing'!$E$16:$E$829,'N1.3_Project_Listing'!$E430, 'N1.3_Project_Listing'!$A$16:$A$829,ET_Risk_SC_Summation[[#Headers],[275kV Reactor]])</f>
        <v>0</v>
      </c>
      <c r="BD430" s="176" cm="1">
        <f t="array" ref="BD430">SUMIFS('N1.3_Project_Listing'!$P$16:$P$829, 'N1.3_Project_Listing'!$E$16:$E$829,'N1.3_Project_Listing'!$E430, 'N1.3_Project_Listing'!$A$16:$A$829,ET_Risk_SC_Summation[[#Headers],[275kV Underground Cable]])</f>
        <v>0</v>
      </c>
      <c r="BE430" s="176" cm="1">
        <f t="array" ref="BE430">SUMIFS('N1.3_Project_Listing'!$P$16:$P$829, 'N1.3_Project_Listing'!$E$16:$E$829,'N1.3_Project_Listing'!$E430, 'N1.3_Project_Listing'!$A$16:$A$829,ET_Risk_SC_Summation[[#Headers],[275kV OHL Conductor]])</f>
        <v>0</v>
      </c>
      <c r="BF430" s="176" cm="1">
        <f t="array" ref="BF430">SUMIFS('N1.3_Project_Listing'!$P$16:$P$829, 'N1.3_Project_Listing'!$E$16:$E$829,'N1.3_Project_Listing'!$E430, 'N1.3_Project_Listing'!$A$16:$A$829,ET_Risk_SC_Summation[[#Headers],[275kV OHL Fittings]])</f>
        <v>0</v>
      </c>
      <c r="BG430" s="176" cm="1">
        <f t="array" ref="BG430">SUMIFS('N1.3_Project_Listing'!$P$16:$P$829, 'N1.3_Project_Listing'!$E$16:$E$829,'N1.3_Project_Listing'!$E430, 'N1.3_Project_Listing'!$A$16:$A$829,ET_Risk_SC_Summation[[#Headers],[275kV OHL Tower]])</f>
        <v>0</v>
      </c>
      <c r="BH430" s="176" cm="1">
        <f t="array" ref="BH430">SUMIFS('N1.3_Project_Listing'!$P$16:$P$829, 'N1.3_Project_Listing'!$E$16:$E$829,'N1.3_Project_Listing'!$E430, 'N1.3_Project_Listing'!$A$16:$A$829,ET_Risk_SC_Summation[[#Headers],[400kV Circuit Breaker]])</f>
        <v>0</v>
      </c>
      <c r="BI430" s="176" cm="1">
        <f t="array" ref="BI430">SUMIFS('N1.3_Project_Listing'!$P$16:$P$829, 'N1.3_Project_Listing'!$E$16:$E$829,'N1.3_Project_Listing'!$E430, 'N1.3_Project_Listing'!$A$16:$A$829,ET_Risk_SC_Summation[[#Headers],[400kV Transformer]])</f>
        <v>0</v>
      </c>
      <c r="BJ430" s="176" cm="1">
        <f t="array" ref="BJ430">SUMIFS('N1.3_Project_Listing'!$P$16:$P$829, 'N1.3_Project_Listing'!$E$16:$E$829,'N1.3_Project_Listing'!$E430, 'N1.3_Project_Listing'!$A$16:$A$829,ET_Risk_SC_Summation[[#Headers],[400kV Reactor]])</f>
        <v>0</v>
      </c>
      <c r="BK430" s="176" cm="1">
        <f t="array" ref="BK430">SUMIFS('N1.3_Project_Listing'!$P$16:$P$829, 'N1.3_Project_Listing'!$E$16:$E$829,'N1.3_Project_Listing'!$E430, 'N1.3_Project_Listing'!$A$16:$A$829,ET_Risk_SC_Summation[[#Headers],[400kV Underground Cable]])</f>
        <v>0</v>
      </c>
      <c r="BL430" s="176" cm="1">
        <f t="array" ref="BL430">SUMIFS('N1.3_Project_Listing'!$P$16:$P$829, 'N1.3_Project_Listing'!$E$16:$E$829,'N1.3_Project_Listing'!$E430, 'N1.3_Project_Listing'!$A$16:$A$829,ET_Risk_SC_Summation[[#Headers],[400kV OHL Conductor]])</f>
        <v>0</v>
      </c>
      <c r="BM430" s="176" cm="1">
        <f t="array" ref="BM430">SUMIFS('N1.3_Project_Listing'!$P$16:$P$829, 'N1.3_Project_Listing'!$E$16:$E$829,'N1.3_Project_Listing'!$E430, 'N1.3_Project_Listing'!$A$16:$A$829,ET_Risk_SC_Summation[[#Headers],[400kV OHL Fittings]])</f>
        <v>0</v>
      </c>
      <c r="BN430" s="176" cm="1">
        <f t="array" ref="BN430">SUMIFS('N1.3_Project_Listing'!$P$16:$P$829, 'N1.3_Project_Listing'!$E$16:$E$829,'N1.3_Project_Listing'!$E430, 'N1.3_Project_Listing'!$A$16:$A$829,ET_Risk_SC_Summation[[#Headers],[400kV OHL Tower]])</f>
        <v>0</v>
      </c>
      <c r="BO430" s="177" t="str">
        <f>IF(SUM(ET_Risk_SC_Summation[[#This Row],[132kV Circuit Breaker]:[400kV OHL Tower]])=0, "n/a", INDEX(ET_Risk_SC_Summation[#Headers],1,MATCH(MAX(ET_Risk_SC_Summation[[#This Row],[132kV Circuit Breaker]:[400kV OHL Tower]]),ET_Risk_SC_Summation[[#This Row],[132kV Circuit Breaker]:[400kV OHL Tower]],0)))</f>
        <v>n/a</v>
      </c>
      <c r="BP430" s="177" t="str">
        <f>IFERROR(INDEX('N0.7_Lookup_References'!$G$77:$G$98,MATCH(ET_Risk_SC_Summation[[#This Row],[Mxx Category]],'N0.7_Lookup_References'!$F$77:$F$98,0)),"")</f>
        <v/>
      </c>
    </row>
    <row r="431" spans="1:68">
      <c r="A431" s="160" t="str">
        <f>IFERROR(INDEX(N1.2_Intervention_Types[NARM Asset Category],MATCH('N1.3_Project_Listing'!$C431,N1.2_Intervention_Types[Intervention Type ID],0),1),"")</f>
        <v/>
      </c>
      <c r="B431" s="160" t="str">
        <f>IF($D$2="GD",IFERROR(INDEX(N1.2_Intervention_Types[C&amp;V Asset Category (GD)],MATCH('N1.3_Project_Listing'!$C431,N1.2_Intervention_Types[Intervention Type ID],0),1),""),IFERROR(INDEX(N1.2_Intervention_Types[NARM Asset Category],MATCH('N1.3_Project_Listing'!$C431,N1.2_Intervention_Types[Intervention Type ID],0),1),""))</f>
        <v/>
      </c>
      <c r="C431" s="67" t="str">
        <f>IFERROR(INDEX(N1.2_Intervention_Types[Intervention Type ID],MATCH('N1.3_Project_Listing'!$I431,N1.2_Intervention_Types[Intervention Type],0),1),"")</f>
        <v/>
      </c>
      <c r="D431" s="160" t="str">
        <f>IFERROR(INDEX(N1.2_Intervention_Types[Intervention Category],MATCH('N1.3_Project_Listing'!$C431,N1.2_Intervention_Types[Intervention Type ID],0),1),"")</f>
        <v/>
      </c>
      <c r="E431" s="210"/>
      <c r="F431" s="236"/>
      <c r="G431" s="236"/>
      <c r="H431" s="236"/>
      <c r="I431" s="151"/>
      <c r="J431" s="139"/>
      <c r="K431" s="312"/>
      <c r="L431" s="312"/>
      <c r="M431" s="312"/>
      <c r="N431" s="343"/>
      <c r="O431" s="343"/>
      <c r="P431" s="344"/>
      <c r="Q431" s="63">
        <f t="shared" si="39"/>
        <v>0</v>
      </c>
      <c r="R431" s="368">
        <f>IF('N1.3_Project_Listing'!$D431="Replacement",SUM('N1.3_Project_Listing'!$K431:$L431)/2,'N1.3_Project_Listing'!$M431)</f>
        <v>0</v>
      </c>
      <c r="S431" s="67" t="str">
        <f>IFERROR(INDEX('N0.7_Lookup_References'!$C$13:$C$72,MATCH($A431,'N0.7_Lookup_References'!$B$13:$B$72,0)),"")</f>
        <v/>
      </c>
      <c r="T431" s="338" t="str">
        <f t="shared" si="40"/>
        <v/>
      </c>
      <c r="V431" s="11"/>
      <c r="W431" s="11"/>
      <c r="X431" s="11"/>
      <c r="Y431" s="11"/>
      <c r="Z431" s="11"/>
      <c r="AA431" s="11"/>
      <c r="AB431" s="11"/>
      <c r="AC431" s="11"/>
      <c r="AD431" s="11"/>
      <c r="AE431" s="11"/>
      <c r="AF431" s="11"/>
      <c r="AG431" s="11"/>
      <c r="AH431" s="11"/>
      <c r="AI431" s="11"/>
      <c r="AJ431" s="11"/>
      <c r="AK431" s="11"/>
      <c r="AL431" s="11"/>
      <c r="AM431" s="11"/>
      <c r="AN431" s="11"/>
      <c r="AO431" s="11"/>
      <c r="AP431" s="63">
        <f t="shared" si="36"/>
        <v>0</v>
      </c>
      <c r="AQ431" s="63">
        <f t="shared" si="37"/>
        <v>0</v>
      </c>
      <c r="AR431" s="63">
        <f t="shared" si="38"/>
        <v>0</v>
      </c>
      <c r="AT431" s="176" cm="1">
        <f t="array" ref="AT431">SUMIFS('N1.3_Project_Listing'!$P$16:$P$829, 'N1.3_Project_Listing'!$E$16:$E$829,'N1.3_Project_Listing'!$E431, 'N1.3_Project_Listing'!$A$16:$A$829,ET_Risk_SC_Summation[[#Headers],[132kV Circuit Breaker]])</f>
        <v>0</v>
      </c>
      <c r="AU431" s="176" cm="1">
        <f t="array" ref="AU431">SUMIFS('N1.3_Project_Listing'!$P$16:$P$829, 'N1.3_Project_Listing'!$E$16:$E$829,'N1.3_Project_Listing'!$E431, 'N1.3_Project_Listing'!$A$16:$A$829,ET_Risk_SC_Summation[[#Headers],[132kV Transformer]])</f>
        <v>0</v>
      </c>
      <c r="AV431" s="176" cm="1">
        <f t="array" ref="AV431">SUMIFS('N1.3_Project_Listing'!$P$16:$P$829, 'N1.3_Project_Listing'!$E$16:$E$829,'N1.3_Project_Listing'!$E431, 'N1.3_Project_Listing'!$A$16:$A$829,ET_Risk_SC_Summation[[#Headers],[132kV Reactor]])</f>
        <v>0</v>
      </c>
      <c r="AW431" s="176" cm="1">
        <f t="array" ref="AW431">SUMIFS('N1.3_Project_Listing'!$P$16:$P$829, 'N1.3_Project_Listing'!$E$16:$E$829,'N1.3_Project_Listing'!$E431, 'N1.3_Project_Listing'!$A$16:$A$829,ET_Risk_SC_Summation[[#Headers],[132kV Underground Cable]])</f>
        <v>0</v>
      </c>
      <c r="AX431" s="176" cm="1">
        <f t="array" ref="AX431">SUMIFS('N1.3_Project_Listing'!$P$16:$P$829, 'N1.3_Project_Listing'!$E$16:$E$829,'N1.3_Project_Listing'!$E431, 'N1.3_Project_Listing'!$A$16:$A$829,ET_Risk_SC_Summation[[#Headers],[132kV OHL Conductor]])</f>
        <v>0</v>
      </c>
      <c r="AY431" s="176" cm="1">
        <f t="array" ref="AY431">SUMIFS('N1.3_Project_Listing'!$P$16:$P$829, 'N1.3_Project_Listing'!$E$16:$E$829,'N1.3_Project_Listing'!$E431, 'N1.3_Project_Listing'!$A$16:$A$829,ET_Risk_SC_Summation[[#Headers],[132kV OHL Fittings]])</f>
        <v>0</v>
      </c>
      <c r="AZ431" s="176" cm="1">
        <f t="array" ref="AZ431">SUMIFS('N1.3_Project_Listing'!$P$16:$P$829, 'N1.3_Project_Listing'!$E$16:$E$829,'N1.3_Project_Listing'!$E431, 'N1.3_Project_Listing'!$A$16:$A$829,ET_Risk_SC_Summation[[#Headers],[132kV OHL Tower]])</f>
        <v>0</v>
      </c>
      <c r="BA431" s="176" cm="1">
        <f t="array" ref="BA431">SUMIFS('N1.3_Project_Listing'!$P$16:$P$829, 'N1.3_Project_Listing'!$E$16:$E$829,'N1.3_Project_Listing'!$E431, 'N1.3_Project_Listing'!$A$16:$A$829,ET_Risk_SC_Summation[[#Headers],[275kV Circuit Breaker]])</f>
        <v>0</v>
      </c>
      <c r="BB431" s="176" cm="1">
        <f t="array" ref="BB431">SUMIFS('N1.3_Project_Listing'!$P$16:$P$829, 'N1.3_Project_Listing'!$E$16:$E$829,'N1.3_Project_Listing'!$E431, 'N1.3_Project_Listing'!$A$16:$A$829,ET_Risk_SC_Summation[[#Headers],[275kV Transformer]])</f>
        <v>0</v>
      </c>
      <c r="BC431" s="176" cm="1">
        <f t="array" ref="BC431">SUMIFS('N1.3_Project_Listing'!$P$16:$P$829, 'N1.3_Project_Listing'!$E$16:$E$829,'N1.3_Project_Listing'!$E431, 'N1.3_Project_Listing'!$A$16:$A$829,ET_Risk_SC_Summation[[#Headers],[275kV Reactor]])</f>
        <v>0</v>
      </c>
      <c r="BD431" s="176" cm="1">
        <f t="array" ref="BD431">SUMIFS('N1.3_Project_Listing'!$P$16:$P$829, 'N1.3_Project_Listing'!$E$16:$E$829,'N1.3_Project_Listing'!$E431, 'N1.3_Project_Listing'!$A$16:$A$829,ET_Risk_SC_Summation[[#Headers],[275kV Underground Cable]])</f>
        <v>0</v>
      </c>
      <c r="BE431" s="176" cm="1">
        <f t="array" ref="BE431">SUMIFS('N1.3_Project_Listing'!$P$16:$P$829, 'N1.3_Project_Listing'!$E$16:$E$829,'N1.3_Project_Listing'!$E431, 'N1.3_Project_Listing'!$A$16:$A$829,ET_Risk_SC_Summation[[#Headers],[275kV OHL Conductor]])</f>
        <v>0</v>
      </c>
      <c r="BF431" s="176" cm="1">
        <f t="array" ref="BF431">SUMIFS('N1.3_Project_Listing'!$P$16:$P$829, 'N1.3_Project_Listing'!$E$16:$E$829,'N1.3_Project_Listing'!$E431, 'N1.3_Project_Listing'!$A$16:$A$829,ET_Risk_SC_Summation[[#Headers],[275kV OHL Fittings]])</f>
        <v>0</v>
      </c>
      <c r="BG431" s="176" cm="1">
        <f t="array" ref="BG431">SUMIFS('N1.3_Project_Listing'!$P$16:$P$829, 'N1.3_Project_Listing'!$E$16:$E$829,'N1.3_Project_Listing'!$E431, 'N1.3_Project_Listing'!$A$16:$A$829,ET_Risk_SC_Summation[[#Headers],[275kV OHL Tower]])</f>
        <v>0</v>
      </c>
      <c r="BH431" s="176" cm="1">
        <f t="array" ref="BH431">SUMIFS('N1.3_Project_Listing'!$P$16:$P$829, 'N1.3_Project_Listing'!$E$16:$E$829,'N1.3_Project_Listing'!$E431, 'N1.3_Project_Listing'!$A$16:$A$829,ET_Risk_SC_Summation[[#Headers],[400kV Circuit Breaker]])</f>
        <v>0</v>
      </c>
      <c r="BI431" s="176" cm="1">
        <f t="array" ref="BI431">SUMIFS('N1.3_Project_Listing'!$P$16:$P$829, 'N1.3_Project_Listing'!$E$16:$E$829,'N1.3_Project_Listing'!$E431, 'N1.3_Project_Listing'!$A$16:$A$829,ET_Risk_SC_Summation[[#Headers],[400kV Transformer]])</f>
        <v>0</v>
      </c>
      <c r="BJ431" s="176" cm="1">
        <f t="array" ref="BJ431">SUMIFS('N1.3_Project_Listing'!$P$16:$P$829, 'N1.3_Project_Listing'!$E$16:$E$829,'N1.3_Project_Listing'!$E431, 'N1.3_Project_Listing'!$A$16:$A$829,ET_Risk_SC_Summation[[#Headers],[400kV Reactor]])</f>
        <v>0</v>
      </c>
      <c r="BK431" s="176" cm="1">
        <f t="array" ref="BK431">SUMIFS('N1.3_Project_Listing'!$P$16:$P$829, 'N1.3_Project_Listing'!$E$16:$E$829,'N1.3_Project_Listing'!$E431, 'N1.3_Project_Listing'!$A$16:$A$829,ET_Risk_SC_Summation[[#Headers],[400kV Underground Cable]])</f>
        <v>0</v>
      </c>
      <c r="BL431" s="176" cm="1">
        <f t="array" ref="BL431">SUMIFS('N1.3_Project_Listing'!$P$16:$P$829, 'N1.3_Project_Listing'!$E$16:$E$829,'N1.3_Project_Listing'!$E431, 'N1.3_Project_Listing'!$A$16:$A$829,ET_Risk_SC_Summation[[#Headers],[400kV OHL Conductor]])</f>
        <v>0</v>
      </c>
      <c r="BM431" s="176" cm="1">
        <f t="array" ref="BM431">SUMIFS('N1.3_Project_Listing'!$P$16:$P$829, 'N1.3_Project_Listing'!$E$16:$E$829,'N1.3_Project_Listing'!$E431, 'N1.3_Project_Listing'!$A$16:$A$829,ET_Risk_SC_Summation[[#Headers],[400kV OHL Fittings]])</f>
        <v>0</v>
      </c>
      <c r="BN431" s="176" cm="1">
        <f t="array" ref="BN431">SUMIFS('N1.3_Project_Listing'!$P$16:$P$829, 'N1.3_Project_Listing'!$E$16:$E$829,'N1.3_Project_Listing'!$E431, 'N1.3_Project_Listing'!$A$16:$A$829,ET_Risk_SC_Summation[[#Headers],[400kV OHL Tower]])</f>
        <v>0</v>
      </c>
      <c r="BO431" s="177" t="str">
        <f>IF(SUM(ET_Risk_SC_Summation[[#This Row],[132kV Circuit Breaker]:[400kV OHL Tower]])=0, "n/a", INDEX(ET_Risk_SC_Summation[#Headers],1,MATCH(MAX(ET_Risk_SC_Summation[[#This Row],[132kV Circuit Breaker]:[400kV OHL Tower]]),ET_Risk_SC_Summation[[#This Row],[132kV Circuit Breaker]:[400kV OHL Tower]],0)))</f>
        <v>n/a</v>
      </c>
      <c r="BP431" s="177" t="str">
        <f>IFERROR(INDEX('N0.7_Lookup_References'!$G$77:$G$98,MATCH(ET_Risk_SC_Summation[[#This Row],[Mxx Category]],'N0.7_Lookup_References'!$F$77:$F$98,0)),"")</f>
        <v/>
      </c>
    </row>
    <row r="432" spans="1:68">
      <c r="A432" s="160" t="str">
        <f>IFERROR(INDEX(N1.2_Intervention_Types[NARM Asset Category],MATCH('N1.3_Project_Listing'!$C432,N1.2_Intervention_Types[Intervention Type ID],0),1),"")</f>
        <v/>
      </c>
      <c r="B432" s="160" t="str">
        <f>IF($D$2="GD",IFERROR(INDEX(N1.2_Intervention_Types[C&amp;V Asset Category (GD)],MATCH('N1.3_Project_Listing'!$C432,N1.2_Intervention_Types[Intervention Type ID],0),1),""),IFERROR(INDEX(N1.2_Intervention_Types[NARM Asset Category],MATCH('N1.3_Project_Listing'!$C432,N1.2_Intervention_Types[Intervention Type ID],0),1),""))</f>
        <v/>
      </c>
      <c r="C432" s="67" t="str">
        <f>IFERROR(INDEX(N1.2_Intervention_Types[Intervention Type ID],MATCH('N1.3_Project_Listing'!$I432,N1.2_Intervention_Types[Intervention Type],0),1),"")</f>
        <v/>
      </c>
      <c r="D432" s="160" t="str">
        <f>IFERROR(INDEX(N1.2_Intervention_Types[Intervention Category],MATCH('N1.3_Project_Listing'!$C432,N1.2_Intervention_Types[Intervention Type ID],0),1),"")</f>
        <v/>
      </c>
      <c r="E432" s="210"/>
      <c r="F432" s="236"/>
      <c r="G432" s="236"/>
      <c r="H432" s="236"/>
      <c r="I432" s="151"/>
      <c r="J432" s="139"/>
      <c r="K432" s="312"/>
      <c r="L432" s="312"/>
      <c r="M432" s="312"/>
      <c r="N432" s="343"/>
      <c r="O432" s="343"/>
      <c r="P432" s="344"/>
      <c r="Q432" s="63">
        <f t="shared" si="39"/>
        <v>0</v>
      </c>
      <c r="R432" s="368">
        <f>IF('N1.3_Project_Listing'!$D432="Replacement",SUM('N1.3_Project_Listing'!$K432:$L432)/2,'N1.3_Project_Listing'!$M432)</f>
        <v>0</v>
      </c>
      <c r="S432" s="67" t="str">
        <f>IFERROR(INDEX('N0.7_Lookup_References'!$C$13:$C$72,MATCH($A432,'N0.7_Lookup_References'!$B$13:$B$72,0)),"")</f>
        <v/>
      </c>
      <c r="T432" s="338" t="str">
        <f t="shared" si="40"/>
        <v/>
      </c>
      <c r="V432" s="11"/>
      <c r="W432" s="11"/>
      <c r="X432" s="11"/>
      <c r="Y432" s="11"/>
      <c r="Z432" s="11"/>
      <c r="AA432" s="11"/>
      <c r="AB432" s="11"/>
      <c r="AC432" s="11"/>
      <c r="AD432" s="11"/>
      <c r="AE432" s="11"/>
      <c r="AF432" s="11"/>
      <c r="AG432" s="11"/>
      <c r="AH432" s="11"/>
      <c r="AI432" s="11"/>
      <c r="AJ432" s="11"/>
      <c r="AK432" s="11"/>
      <c r="AL432" s="11"/>
      <c r="AM432" s="11"/>
      <c r="AN432" s="11"/>
      <c r="AO432" s="11"/>
      <c r="AP432" s="63">
        <f t="shared" si="36"/>
        <v>0</v>
      </c>
      <c r="AQ432" s="63">
        <f t="shared" si="37"/>
        <v>0</v>
      </c>
      <c r="AR432" s="63">
        <f t="shared" si="38"/>
        <v>0</v>
      </c>
      <c r="AT432" s="176" cm="1">
        <f t="array" ref="AT432">SUMIFS('N1.3_Project_Listing'!$P$16:$P$829, 'N1.3_Project_Listing'!$E$16:$E$829,'N1.3_Project_Listing'!$E432, 'N1.3_Project_Listing'!$A$16:$A$829,ET_Risk_SC_Summation[[#Headers],[132kV Circuit Breaker]])</f>
        <v>0</v>
      </c>
      <c r="AU432" s="176" cm="1">
        <f t="array" ref="AU432">SUMIFS('N1.3_Project_Listing'!$P$16:$P$829, 'N1.3_Project_Listing'!$E$16:$E$829,'N1.3_Project_Listing'!$E432, 'N1.3_Project_Listing'!$A$16:$A$829,ET_Risk_SC_Summation[[#Headers],[132kV Transformer]])</f>
        <v>0</v>
      </c>
      <c r="AV432" s="176" cm="1">
        <f t="array" ref="AV432">SUMIFS('N1.3_Project_Listing'!$P$16:$P$829, 'N1.3_Project_Listing'!$E$16:$E$829,'N1.3_Project_Listing'!$E432, 'N1.3_Project_Listing'!$A$16:$A$829,ET_Risk_SC_Summation[[#Headers],[132kV Reactor]])</f>
        <v>0</v>
      </c>
      <c r="AW432" s="176" cm="1">
        <f t="array" ref="AW432">SUMIFS('N1.3_Project_Listing'!$P$16:$P$829, 'N1.3_Project_Listing'!$E$16:$E$829,'N1.3_Project_Listing'!$E432, 'N1.3_Project_Listing'!$A$16:$A$829,ET_Risk_SC_Summation[[#Headers],[132kV Underground Cable]])</f>
        <v>0</v>
      </c>
      <c r="AX432" s="176" cm="1">
        <f t="array" ref="AX432">SUMIFS('N1.3_Project_Listing'!$P$16:$P$829, 'N1.3_Project_Listing'!$E$16:$E$829,'N1.3_Project_Listing'!$E432, 'N1.3_Project_Listing'!$A$16:$A$829,ET_Risk_SC_Summation[[#Headers],[132kV OHL Conductor]])</f>
        <v>0</v>
      </c>
      <c r="AY432" s="176" cm="1">
        <f t="array" ref="AY432">SUMIFS('N1.3_Project_Listing'!$P$16:$P$829, 'N1.3_Project_Listing'!$E$16:$E$829,'N1.3_Project_Listing'!$E432, 'N1.3_Project_Listing'!$A$16:$A$829,ET_Risk_SC_Summation[[#Headers],[132kV OHL Fittings]])</f>
        <v>0</v>
      </c>
      <c r="AZ432" s="176" cm="1">
        <f t="array" ref="AZ432">SUMIFS('N1.3_Project_Listing'!$P$16:$P$829, 'N1.3_Project_Listing'!$E$16:$E$829,'N1.3_Project_Listing'!$E432, 'N1.3_Project_Listing'!$A$16:$A$829,ET_Risk_SC_Summation[[#Headers],[132kV OHL Tower]])</f>
        <v>0</v>
      </c>
      <c r="BA432" s="176" cm="1">
        <f t="array" ref="BA432">SUMIFS('N1.3_Project_Listing'!$P$16:$P$829, 'N1.3_Project_Listing'!$E$16:$E$829,'N1.3_Project_Listing'!$E432, 'N1.3_Project_Listing'!$A$16:$A$829,ET_Risk_SC_Summation[[#Headers],[275kV Circuit Breaker]])</f>
        <v>0</v>
      </c>
      <c r="BB432" s="176" cm="1">
        <f t="array" ref="BB432">SUMIFS('N1.3_Project_Listing'!$P$16:$P$829, 'N1.3_Project_Listing'!$E$16:$E$829,'N1.3_Project_Listing'!$E432, 'N1.3_Project_Listing'!$A$16:$A$829,ET_Risk_SC_Summation[[#Headers],[275kV Transformer]])</f>
        <v>0</v>
      </c>
      <c r="BC432" s="176" cm="1">
        <f t="array" ref="BC432">SUMIFS('N1.3_Project_Listing'!$P$16:$P$829, 'N1.3_Project_Listing'!$E$16:$E$829,'N1.3_Project_Listing'!$E432, 'N1.3_Project_Listing'!$A$16:$A$829,ET_Risk_SC_Summation[[#Headers],[275kV Reactor]])</f>
        <v>0</v>
      </c>
      <c r="BD432" s="176" cm="1">
        <f t="array" ref="BD432">SUMIFS('N1.3_Project_Listing'!$P$16:$P$829, 'N1.3_Project_Listing'!$E$16:$E$829,'N1.3_Project_Listing'!$E432, 'N1.3_Project_Listing'!$A$16:$A$829,ET_Risk_SC_Summation[[#Headers],[275kV Underground Cable]])</f>
        <v>0</v>
      </c>
      <c r="BE432" s="176" cm="1">
        <f t="array" ref="BE432">SUMIFS('N1.3_Project_Listing'!$P$16:$P$829, 'N1.3_Project_Listing'!$E$16:$E$829,'N1.3_Project_Listing'!$E432, 'N1.3_Project_Listing'!$A$16:$A$829,ET_Risk_SC_Summation[[#Headers],[275kV OHL Conductor]])</f>
        <v>0</v>
      </c>
      <c r="BF432" s="176" cm="1">
        <f t="array" ref="BF432">SUMIFS('N1.3_Project_Listing'!$P$16:$P$829, 'N1.3_Project_Listing'!$E$16:$E$829,'N1.3_Project_Listing'!$E432, 'N1.3_Project_Listing'!$A$16:$A$829,ET_Risk_SC_Summation[[#Headers],[275kV OHL Fittings]])</f>
        <v>0</v>
      </c>
      <c r="BG432" s="176" cm="1">
        <f t="array" ref="BG432">SUMIFS('N1.3_Project_Listing'!$P$16:$P$829, 'N1.3_Project_Listing'!$E$16:$E$829,'N1.3_Project_Listing'!$E432, 'N1.3_Project_Listing'!$A$16:$A$829,ET_Risk_SC_Summation[[#Headers],[275kV OHL Tower]])</f>
        <v>0</v>
      </c>
      <c r="BH432" s="176" cm="1">
        <f t="array" ref="BH432">SUMIFS('N1.3_Project_Listing'!$P$16:$P$829, 'N1.3_Project_Listing'!$E$16:$E$829,'N1.3_Project_Listing'!$E432, 'N1.3_Project_Listing'!$A$16:$A$829,ET_Risk_SC_Summation[[#Headers],[400kV Circuit Breaker]])</f>
        <v>0</v>
      </c>
      <c r="BI432" s="176" cm="1">
        <f t="array" ref="BI432">SUMIFS('N1.3_Project_Listing'!$P$16:$P$829, 'N1.3_Project_Listing'!$E$16:$E$829,'N1.3_Project_Listing'!$E432, 'N1.3_Project_Listing'!$A$16:$A$829,ET_Risk_SC_Summation[[#Headers],[400kV Transformer]])</f>
        <v>0</v>
      </c>
      <c r="BJ432" s="176" cm="1">
        <f t="array" ref="BJ432">SUMIFS('N1.3_Project_Listing'!$P$16:$P$829, 'N1.3_Project_Listing'!$E$16:$E$829,'N1.3_Project_Listing'!$E432, 'N1.3_Project_Listing'!$A$16:$A$829,ET_Risk_SC_Summation[[#Headers],[400kV Reactor]])</f>
        <v>0</v>
      </c>
      <c r="BK432" s="176" cm="1">
        <f t="array" ref="BK432">SUMIFS('N1.3_Project_Listing'!$P$16:$P$829, 'N1.3_Project_Listing'!$E$16:$E$829,'N1.3_Project_Listing'!$E432, 'N1.3_Project_Listing'!$A$16:$A$829,ET_Risk_SC_Summation[[#Headers],[400kV Underground Cable]])</f>
        <v>0</v>
      </c>
      <c r="BL432" s="176" cm="1">
        <f t="array" ref="BL432">SUMIFS('N1.3_Project_Listing'!$P$16:$P$829, 'N1.3_Project_Listing'!$E$16:$E$829,'N1.3_Project_Listing'!$E432, 'N1.3_Project_Listing'!$A$16:$A$829,ET_Risk_SC_Summation[[#Headers],[400kV OHL Conductor]])</f>
        <v>0</v>
      </c>
      <c r="BM432" s="176" cm="1">
        <f t="array" ref="BM432">SUMIFS('N1.3_Project_Listing'!$P$16:$P$829, 'N1.3_Project_Listing'!$E$16:$E$829,'N1.3_Project_Listing'!$E432, 'N1.3_Project_Listing'!$A$16:$A$829,ET_Risk_SC_Summation[[#Headers],[400kV OHL Fittings]])</f>
        <v>0</v>
      </c>
      <c r="BN432" s="176" cm="1">
        <f t="array" ref="BN432">SUMIFS('N1.3_Project_Listing'!$P$16:$P$829, 'N1.3_Project_Listing'!$E$16:$E$829,'N1.3_Project_Listing'!$E432, 'N1.3_Project_Listing'!$A$16:$A$829,ET_Risk_SC_Summation[[#Headers],[400kV OHL Tower]])</f>
        <v>0</v>
      </c>
      <c r="BO432" s="177" t="str">
        <f>IF(SUM(ET_Risk_SC_Summation[[#This Row],[132kV Circuit Breaker]:[400kV OHL Tower]])=0, "n/a", INDEX(ET_Risk_SC_Summation[#Headers],1,MATCH(MAX(ET_Risk_SC_Summation[[#This Row],[132kV Circuit Breaker]:[400kV OHL Tower]]),ET_Risk_SC_Summation[[#This Row],[132kV Circuit Breaker]:[400kV OHL Tower]],0)))</f>
        <v>n/a</v>
      </c>
      <c r="BP432" s="177" t="str">
        <f>IFERROR(INDEX('N0.7_Lookup_References'!$G$77:$G$98,MATCH(ET_Risk_SC_Summation[[#This Row],[Mxx Category]],'N0.7_Lookup_References'!$F$77:$F$98,0)),"")</f>
        <v/>
      </c>
    </row>
    <row r="433" spans="1:68">
      <c r="A433" s="160" t="str">
        <f>IFERROR(INDEX(N1.2_Intervention_Types[NARM Asset Category],MATCH('N1.3_Project_Listing'!$C433,N1.2_Intervention_Types[Intervention Type ID],0),1),"")</f>
        <v/>
      </c>
      <c r="B433" s="160" t="str">
        <f>IF($D$2="GD",IFERROR(INDEX(N1.2_Intervention_Types[C&amp;V Asset Category (GD)],MATCH('N1.3_Project_Listing'!$C433,N1.2_Intervention_Types[Intervention Type ID],0),1),""),IFERROR(INDEX(N1.2_Intervention_Types[NARM Asset Category],MATCH('N1.3_Project_Listing'!$C433,N1.2_Intervention_Types[Intervention Type ID],0),1),""))</f>
        <v/>
      </c>
      <c r="C433" s="67" t="str">
        <f>IFERROR(INDEX(N1.2_Intervention_Types[Intervention Type ID],MATCH('N1.3_Project_Listing'!$I433,N1.2_Intervention_Types[Intervention Type],0),1),"")</f>
        <v/>
      </c>
      <c r="D433" s="160" t="str">
        <f>IFERROR(INDEX(N1.2_Intervention_Types[Intervention Category],MATCH('N1.3_Project_Listing'!$C433,N1.2_Intervention_Types[Intervention Type ID],0),1),"")</f>
        <v/>
      </c>
      <c r="E433" s="210"/>
      <c r="F433" s="236"/>
      <c r="G433" s="236"/>
      <c r="H433" s="236"/>
      <c r="I433" s="151"/>
      <c r="J433" s="139"/>
      <c r="K433" s="312"/>
      <c r="L433" s="312"/>
      <c r="M433" s="312"/>
      <c r="N433" s="343"/>
      <c r="O433" s="343"/>
      <c r="P433" s="344"/>
      <c r="Q433" s="63">
        <f t="shared" si="39"/>
        <v>0</v>
      </c>
      <c r="R433" s="368">
        <f>IF('N1.3_Project_Listing'!$D433="Replacement",SUM('N1.3_Project_Listing'!$K433:$L433)/2,'N1.3_Project_Listing'!$M433)</f>
        <v>0</v>
      </c>
      <c r="S433" s="67" t="str">
        <f>IFERROR(INDEX('N0.7_Lookup_References'!$C$13:$C$72,MATCH($A433,'N0.7_Lookup_References'!$B$13:$B$72,0)),"")</f>
        <v/>
      </c>
      <c r="T433" s="338" t="str">
        <f t="shared" si="40"/>
        <v/>
      </c>
      <c r="V433" s="11"/>
      <c r="W433" s="11"/>
      <c r="X433" s="11"/>
      <c r="Y433" s="11"/>
      <c r="Z433" s="11"/>
      <c r="AA433" s="11"/>
      <c r="AB433" s="11"/>
      <c r="AC433" s="11"/>
      <c r="AD433" s="11"/>
      <c r="AE433" s="11"/>
      <c r="AF433" s="11"/>
      <c r="AG433" s="11"/>
      <c r="AH433" s="11"/>
      <c r="AI433" s="11"/>
      <c r="AJ433" s="11"/>
      <c r="AK433" s="11"/>
      <c r="AL433" s="11"/>
      <c r="AM433" s="11"/>
      <c r="AN433" s="11"/>
      <c r="AO433" s="11"/>
      <c r="AP433" s="63">
        <f t="shared" si="36"/>
        <v>0</v>
      </c>
      <c r="AQ433" s="63">
        <f t="shared" si="37"/>
        <v>0</v>
      </c>
      <c r="AR433" s="63">
        <f t="shared" si="38"/>
        <v>0</v>
      </c>
      <c r="AT433" s="176" cm="1">
        <f t="array" ref="AT433">SUMIFS('N1.3_Project_Listing'!$P$16:$P$829, 'N1.3_Project_Listing'!$E$16:$E$829,'N1.3_Project_Listing'!$E433, 'N1.3_Project_Listing'!$A$16:$A$829,ET_Risk_SC_Summation[[#Headers],[132kV Circuit Breaker]])</f>
        <v>0</v>
      </c>
      <c r="AU433" s="176" cm="1">
        <f t="array" ref="AU433">SUMIFS('N1.3_Project_Listing'!$P$16:$P$829, 'N1.3_Project_Listing'!$E$16:$E$829,'N1.3_Project_Listing'!$E433, 'N1.3_Project_Listing'!$A$16:$A$829,ET_Risk_SC_Summation[[#Headers],[132kV Transformer]])</f>
        <v>0</v>
      </c>
      <c r="AV433" s="176" cm="1">
        <f t="array" ref="AV433">SUMIFS('N1.3_Project_Listing'!$P$16:$P$829, 'N1.3_Project_Listing'!$E$16:$E$829,'N1.3_Project_Listing'!$E433, 'N1.3_Project_Listing'!$A$16:$A$829,ET_Risk_SC_Summation[[#Headers],[132kV Reactor]])</f>
        <v>0</v>
      </c>
      <c r="AW433" s="176" cm="1">
        <f t="array" ref="AW433">SUMIFS('N1.3_Project_Listing'!$P$16:$P$829, 'N1.3_Project_Listing'!$E$16:$E$829,'N1.3_Project_Listing'!$E433, 'N1.3_Project_Listing'!$A$16:$A$829,ET_Risk_SC_Summation[[#Headers],[132kV Underground Cable]])</f>
        <v>0</v>
      </c>
      <c r="AX433" s="176" cm="1">
        <f t="array" ref="AX433">SUMIFS('N1.3_Project_Listing'!$P$16:$P$829, 'N1.3_Project_Listing'!$E$16:$E$829,'N1.3_Project_Listing'!$E433, 'N1.3_Project_Listing'!$A$16:$A$829,ET_Risk_SC_Summation[[#Headers],[132kV OHL Conductor]])</f>
        <v>0</v>
      </c>
      <c r="AY433" s="176" cm="1">
        <f t="array" ref="AY433">SUMIFS('N1.3_Project_Listing'!$P$16:$P$829, 'N1.3_Project_Listing'!$E$16:$E$829,'N1.3_Project_Listing'!$E433, 'N1.3_Project_Listing'!$A$16:$A$829,ET_Risk_SC_Summation[[#Headers],[132kV OHL Fittings]])</f>
        <v>0</v>
      </c>
      <c r="AZ433" s="176" cm="1">
        <f t="array" ref="AZ433">SUMIFS('N1.3_Project_Listing'!$P$16:$P$829, 'N1.3_Project_Listing'!$E$16:$E$829,'N1.3_Project_Listing'!$E433, 'N1.3_Project_Listing'!$A$16:$A$829,ET_Risk_SC_Summation[[#Headers],[132kV OHL Tower]])</f>
        <v>0</v>
      </c>
      <c r="BA433" s="176" cm="1">
        <f t="array" ref="BA433">SUMIFS('N1.3_Project_Listing'!$P$16:$P$829, 'N1.3_Project_Listing'!$E$16:$E$829,'N1.3_Project_Listing'!$E433, 'N1.3_Project_Listing'!$A$16:$A$829,ET_Risk_SC_Summation[[#Headers],[275kV Circuit Breaker]])</f>
        <v>0</v>
      </c>
      <c r="BB433" s="176" cm="1">
        <f t="array" ref="BB433">SUMIFS('N1.3_Project_Listing'!$P$16:$P$829, 'N1.3_Project_Listing'!$E$16:$E$829,'N1.3_Project_Listing'!$E433, 'N1.3_Project_Listing'!$A$16:$A$829,ET_Risk_SC_Summation[[#Headers],[275kV Transformer]])</f>
        <v>0</v>
      </c>
      <c r="BC433" s="176" cm="1">
        <f t="array" ref="BC433">SUMIFS('N1.3_Project_Listing'!$P$16:$P$829, 'N1.3_Project_Listing'!$E$16:$E$829,'N1.3_Project_Listing'!$E433, 'N1.3_Project_Listing'!$A$16:$A$829,ET_Risk_SC_Summation[[#Headers],[275kV Reactor]])</f>
        <v>0</v>
      </c>
      <c r="BD433" s="176" cm="1">
        <f t="array" ref="BD433">SUMIFS('N1.3_Project_Listing'!$P$16:$P$829, 'N1.3_Project_Listing'!$E$16:$E$829,'N1.3_Project_Listing'!$E433, 'N1.3_Project_Listing'!$A$16:$A$829,ET_Risk_SC_Summation[[#Headers],[275kV Underground Cable]])</f>
        <v>0</v>
      </c>
      <c r="BE433" s="176" cm="1">
        <f t="array" ref="BE433">SUMIFS('N1.3_Project_Listing'!$P$16:$P$829, 'N1.3_Project_Listing'!$E$16:$E$829,'N1.3_Project_Listing'!$E433, 'N1.3_Project_Listing'!$A$16:$A$829,ET_Risk_SC_Summation[[#Headers],[275kV OHL Conductor]])</f>
        <v>0</v>
      </c>
      <c r="BF433" s="176" cm="1">
        <f t="array" ref="BF433">SUMIFS('N1.3_Project_Listing'!$P$16:$P$829, 'N1.3_Project_Listing'!$E$16:$E$829,'N1.3_Project_Listing'!$E433, 'N1.3_Project_Listing'!$A$16:$A$829,ET_Risk_SC_Summation[[#Headers],[275kV OHL Fittings]])</f>
        <v>0</v>
      </c>
      <c r="BG433" s="176" cm="1">
        <f t="array" ref="BG433">SUMIFS('N1.3_Project_Listing'!$P$16:$P$829, 'N1.3_Project_Listing'!$E$16:$E$829,'N1.3_Project_Listing'!$E433, 'N1.3_Project_Listing'!$A$16:$A$829,ET_Risk_SC_Summation[[#Headers],[275kV OHL Tower]])</f>
        <v>0</v>
      </c>
      <c r="BH433" s="176" cm="1">
        <f t="array" ref="BH433">SUMIFS('N1.3_Project_Listing'!$P$16:$P$829, 'N1.3_Project_Listing'!$E$16:$E$829,'N1.3_Project_Listing'!$E433, 'N1.3_Project_Listing'!$A$16:$A$829,ET_Risk_SC_Summation[[#Headers],[400kV Circuit Breaker]])</f>
        <v>0</v>
      </c>
      <c r="BI433" s="176" cm="1">
        <f t="array" ref="BI433">SUMIFS('N1.3_Project_Listing'!$P$16:$P$829, 'N1.3_Project_Listing'!$E$16:$E$829,'N1.3_Project_Listing'!$E433, 'N1.3_Project_Listing'!$A$16:$A$829,ET_Risk_SC_Summation[[#Headers],[400kV Transformer]])</f>
        <v>0</v>
      </c>
      <c r="BJ433" s="176" cm="1">
        <f t="array" ref="BJ433">SUMIFS('N1.3_Project_Listing'!$P$16:$P$829, 'N1.3_Project_Listing'!$E$16:$E$829,'N1.3_Project_Listing'!$E433, 'N1.3_Project_Listing'!$A$16:$A$829,ET_Risk_SC_Summation[[#Headers],[400kV Reactor]])</f>
        <v>0</v>
      </c>
      <c r="BK433" s="176" cm="1">
        <f t="array" ref="BK433">SUMIFS('N1.3_Project_Listing'!$P$16:$P$829, 'N1.3_Project_Listing'!$E$16:$E$829,'N1.3_Project_Listing'!$E433, 'N1.3_Project_Listing'!$A$16:$A$829,ET_Risk_SC_Summation[[#Headers],[400kV Underground Cable]])</f>
        <v>0</v>
      </c>
      <c r="BL433" s="176" cm="1">
        <f t="array" ref="BL433">SUMIFS('N1.3_Project_Listing'!$P$16:$P$829, 'N1.3_Project_Listing'!$E$16:$E$829,'N1.3_Project_Listing'!$E433, 'N1.3_Project_Listing'!$A$16:$A$829,ET_Risk_SC_Summation[[#Headers],[400kV OHL Conductor]])</f>
        <v>0</v>
      </c>
      <c r="BM433" s="176" cm="1">
        <f t="array" ref="BM433">SUMIFS('N1.3_Project_Listing'!$P$16:$P$829, 'N1.3_Project_Listing'!$E$16:$E$829,'N1.3_Project_Listing'!$E433, 'N1.3_Project_Listing'!$A$16:$A$829,ET_Risk_SC_Summation[[#Headers],[400kV OHL Fittings]])</f>
        <v>0</v>
      </c>
      <c r="BN433" s="176" cm="1">
        <f t="array" ref="BN433">SUMIFS('N1.3_Project_Listing'!$P$16:$P$829, 'N1.3_Project_Listing'!$E$16:$E$829,'N1.3_Project_Listing'!$E433, 'N1.3_Project_Listing'!$A$16:$A$829,ET_Risk_SC_Summation[[#Headers],[400kV OHL Tower]])</f>
        <v>0</v>
      </c>
      <c r="BO433" s="177" t="str">
        <f>IF(SUM(ET_Risk_SC_Summation[[#This Row],[132kV Circuit Breaker]:[400kV OHL Tower]])=0, "n/a", INDEX(ET_Risk_SC_Summation[#Headers],1,MATCH(MAX(ET_Risk_SC_Summation[[#This Row],[132kV Circuit Breaker]:[400kV OHL Tower]]),ET_Risk_SC_Summation[[#This Row],[132kV Circuit Breaker]:[400kV OHL Tower]],0)))</f>
        <v>n/a</v>
      </c>
      <c r="BP433" s="177" t="str">
        <f>IFERROR(INDEX('N0.7_Lookup_References'!$G$77:$G$98,MATCH(ET_Risk_SC_Summation[[#This Row],[Mxx Category]],'N0.7_Lookup_References'!$F$77:$F$98,0)),"")</f>
        <v/>
      </c>
    </row>
    <row r="434" spans="1:68">
      <c r="A434" s="160" t="str">
        <f>IFERROR(INDEX(N1.2_Intervention_Types[NARM Asset Category],MATCH('N1.3_Project_Listing'!$C434,N1.2_Intervention_Types[Intervention Type ID],0),1),"")</f>
        <v/>
      </c>
      <c r="B434" s="160" t="str">
        <f>IF($D$2="GD",IFERROR(INDEX(N1.2_Intervention_Types[C&amp;V Asset Category (GD)],MATCH('N1.3_Project_Listing'!$C434,N1.2_Intervention_Types[Intervention Type ID],0),1),""),IFERROR(INDEX(N1.2_Intervention_Types[NARM Asset Category],MATCH('N1.3_Project_Listing'!$C434,N1.2_Intervention_Types[Intervention Type ID],0),1),""))</f>
        <v/>
      </c>
      <c r="C434" s="67" t="str">
        <f>IFERROR(INDEX(N1.2_Intervention_Types[Intervention Type ID],MATCH('N1.3_Project_Listing'!$I434,N1.2_Intervention_Types[Intervention Type],0),1),"")</f>
        <v/>
      </c>
      <c r="D434" s="160" t="str">
        <f>IFERROR(INDEX(N1.2_Intervention_Types[Intervention Category],MATCH('N1.3_Project_Listing'!$C434,N1.2_Intervention_Types[Intervention Type ID],0),1),"")</f>
        <v/>
      </c>
      <c r="E434" s="210"/>
      <c r="F434" s="236"/>
      <c r="G434" s="236"/>
      <c r="H434" s="236"/>
      <c r="I434" s="151"/>
      <c r="J434" s="139"/>
      <c r="K434" s="312"/>
      <c r="L434" s="312"/>
      <c r="M434" s="312"/>
      <c r="N434" s="343"/>
      <c r="O434" s="343"/>
      <c r="P434" s="344"/>
      <c r="Q434" s="63">
        <f t="shared" si="39"/>
        <v>0</v>
      </c>
      <c r="R434" s="368">
        <f>IF('N1.3_Project_Listing'!$D434="Replacement",SUM('N1.3_Project_Listing'!$K434:$L434)/2,'N1.3_Project_Listing'!$M434)</f>
        <v>0</v>
      </c>
      <c r="S434" s="67" t="str">
        <f>IFERROR(INDEX('N0.7_Lookup_References'!$C$13:$C$72,MATCH($A434,'N0.7_Lookup_References'!$B$13:$B$72,0)),"")</f>
        <v/>
      </c>
      <c r="T434" s="338" t="str">
        <f t="shared" si="40"/>
        <v/>
      </c>
      <c r="V434" s="11"/>
      <c r="W434" s="11"/>
      <c r="X434" s="11"/>
      <c r="Y434" s="11"/>
      <c r="Z434" s="11"/>
      <c r="AA434" s="11"/>
      <c r="AB434" s="11"/>
      <c r="AC434" s="11"/>
      <c r="AD434" s="11"/>
      <c r="AE434" s="11"/>
      <c r="AF434" s="11"/>
      <c r="AG434" s="11"/>
      <c r="AH434" s="11"/>
      <c r="AI434" s="11"/>
      <c r="AJ434" s="11"/>
      <c r="AK434" s="11"/>
      <c r="AL434" s="11"/>
      <c r="AM434" s="11"/>
      <c r="AN434" s="11"/>
      <c r="AO434" s="11"/>
      <c r="AP434" s="63">
        <f t="shared" si="36"/>
        <v>0</v>
      </c>
      <c r="AQ434" s="63">
        <f t="shared" si="37"/>
        <v>0</v>
      </c>
      <c r="AR434" s="63">
        <f t="shared" si="38"/>
        <v>0</v>
      </c>
      <c r="AT434" s="176" cm="1">
        <f t="array" ref="AT434">SUMIFS('N1.3_Project_Listing'!$P$16:$P$829, 'N1.3_Project_Listing'!$E$16:$E$829,'N1.3_Project_Listing'!$E434, 'N1.3_Project_Listing'!$A$16:$A$829,ET_Risk_SC_Summation[[#Headers],[132kV Circuit Breaker]])</f>
        <v>0</v>
      </c>
      <c r="AU434" s="176" cm="1">
        <f t="array" ref="AU434">SUMIFS('N1.3_Project_Listing'!$P$16:$P$829, 'N1.3_Project_Listing'!$E$16:$E$829,'N1.3_Project_Listing'!$E434, 'N1.3_Project_Listing'!$A$16:$A$829,ET_Risk_SC_Summation[[#Headers],[132kV Transformer]])</f>
        <v>0</v>
      </c>
      <c r="AV434" s="176" cm="1">
        <f t="array" ref="AV434">SUMIFS('N1.3_Project_Listing'!$P$16:$P$829, 'N1.3_Project_Listing'!$E$16:$E$829,'N1.3_Project_Listing'!$E434, 'N1.3_Project_Listing'!$A$16:$A$829,ET_Risk_SC_Summation[[#Headers],[132kV Reactor]])</f>
        <v>0</v>
      </c>
      <c r="AW434" s="176" cm="1">
        <f t="array" ref="AW434">SUMIFS('N1.3_Project_Listing'!$P$16:$P$829, 'N1.3_Project_Listing'!$E$16:$E$829,'N1.3_Project_Listing'!$E434, 'N1.3_Project_Listing'!$A$16:$A$829,ET_Risk_SC_Summation[[#Headers],[132kV Underground Cable]])</f>
        <v>0</v>
      </c>
      <c r="AX434" s="176" cm="1">
        <f t="array" ref="AX434">SUMIFS('N1.3_Project_Listing'!$P$16:$P$829, 'N1.3_Project_Listing'!$E$16:$E$829,'N1.3_Project_Listing'!$E434, 'N1.3_Project_Listing'!$A$16:$A$829,ET_Risk_SC_Summation[[#Headers],[132kV OHL Conductor]])</f>
        <v>0</v>
      </c>
      <c r="AY434" s="176" cm="1">
        <f t="array" ref="AY434">SUMIFS('N1.3_Project_Listing'!$P$16:$P$829, 'N1.3_Project_Listing'!$E$16:$E$829,'N1.3_Project_Listing'!$E434, 'N1.3_Project_Listing'!$A$16:$A$829,ET_Risk_SC_Summation[[#Headers],[132kV OHL Fittings]])</f>
        <v>0</v>
      </c>
      <c r="AZ434" s="176" cm="1">
        <f t="array" ref="AZ434">SUMIFS('N1.3_Project_Listing'!$P$16:$P$829, 'N1.3_Project_Listing'!$E$16:$E$829,'N1.3_Project_Listing'!$E434, 'N1.3_Project_Listing'!$A$16:$A$829,ET_Risk_SC_Summation[[#Headers],[132kV OHL Tower]])</f>
        <v>0</v>
      </c>
      <c r="BA434" s="176" cm="1">
        <f t="array" ref="BA434">SUMIFS('N1.3_Project_Listing'!$P$16:$P$829, 'N1.3_Project_Listing'!$E$16:$E$829,'N1.3_Project_Listing'!$E434, 'N1.3_Project_Listing'!$A$16:$A$829,ET_Risk_SC_Summation[[#Headers],[275kV Circuit Breaker]])</f>
        <v>0</v>
      </c>
      <c r="BB434" s="176" cm="1">
        <f t="array" ref="BB434">SUMIFS('N1.3_Project_Listing'!$P$16:$P$829, 'N1.3_Project_Listing'!$E$16:$E$829,'N1.3_Project_Listing'!$E434, 'N1.3_Project_Listing'!$A$16:$A$829,ET_Risk_SC_Summation[[#Headers],[275kV Transformer]])</f>
        <v>0</v>
      </c>
      <c r="BC434" s="176" cm="1">
        <f t="array" ref="BC434">SUMIFS('N1.3_Project_Listing'!$P$16:$P$829, 'N1.3_Project_Listing'!$E$16:$E$829,'N1.3_Project_Listing'!$E434, 'N1.3_Project_Listing'!$A$16:$A$829,ET_Risk_SC_Summation[[#Headers],[275kV Reactor]])</f>
        <v>0</v>
      </c>
      <c r="BD434" s="176" cm="1">
        <f t="array" ref="BD434">SUMIFS('N1.3_Project_Listing'!$P$16:$P$829, 'N1.3_Project_Listing'!$E$16:$E$829,'N1.3_Project_Listing'!$E434, 'N1.3_Project_Listing'!$A$16:$A$829,ET_Risk_SC_Summation[[#Headers],[275kV Underground Cable]])</f>
        <v>0</v>
      </c>
      <c r="BE434" s="176" cm="1">
        <f t="array" ref="BE434">SUMIFS('N1.3_Project_Listing'!$P$16:$P$829, 'N1.3_Project_Listing'!$E$16:$E$829,'N1.3_Project_Listing'!$E434, 'N1.3_Project_Listing'!$A$16:$A$829,ET_Risk_SC_Summation[[#Headers],[275kV OHL Conductor]])</f>
        <v>0</v>
      </c>
      <c r="BF434" s="176" cm="1">
        <f t="array" ref="BF434">SUMIFS('N1.3_Project_Listing'!$P$16:$P$829, 'N1.3_Project_Listing'!$E$16:$E$829,'N1.3_Project_Listing'!$E434, 'N1.3_Project_Listing'!$A$16:$A$829,ET_Risk_SC_Summation[[#Headers],[275kV OHL Fittings]])</f>
        <v>0</v>
      </c>
      <c r="BG434" s="176" cm="1">
        <f t="array" ref="BG434">SUMIFS('N1.3_Project_Listing'!$P$16:$P$829, 'N1.3_Project_Listing'!$E$16:$E$829,'N1.3_Project_Listing'!$E434, 'N1.3_Project_Listing'!$A$16:$A$829,ET_Risk_SC_Summation[[#Headers],[275kV OHL Tower]])</f>
        <v>0</v>
      </c>
      <c r="BH434" s="176" cm="1">
        <f t="array" ref="BH434">SUMIFS('N1.3_Project_Listing'!$P$16:$P$829, 'N1.3_Project_Listing'!$E$16:$E$829,'N1.3_Project_Listing'!$E434, 'N1.3_Project_Listing'!$A$16:$A$829,ET_Risk_SC_Summation[[#Headers],[400kV Circuit Breaker]])</f>
        <v>0</v>
      </c>
      <c r="BI434" s="176" cm="1">
        <f t="array" ref="BI434">SUMIFS('N1.3_Project_Listing'!$P$16:$P$829, 'N1.3_Project_Listing'!$E$16:$E$829,'N1.3_Project_Listing'!$E434, 'N1.3_Project_Listing'!$A$16:$A$829,ET_Risk_SC_Summation[[#Headers],[400kV Transformer]])</f>
        <v>0</v>
      </c>
      <c r="BJ434" s="176" cm="1">
        <f t="array" ref="BJ434">SUMIFS('N1.3_Project_Listing'!$P$16:$P$829, 'N1.3_Project_Listing'!$E$16:$E$829,'N1.3_Project_Listing'!$E434, 'N1.3_Project_Listing'!$A$16:$A$829,ET_Risk_SC_Summation[[#Headers],[400kV Reactor]])</f>
        <v>0</v>
      </c>
      <c r="BK434" s="176" cm="1">
        <f t="array" ref="BK434">SUMIFS('N1.3_Project_Listing'!$P$16:$P$829, 'N1.3_Project_Listing'!$E$16:$E$829,'N1.3_Project_Listing'!$E434, 'N1.3_Project_Listing'!$A$16:$A$829,ET_Risk_SC_Summation[[#Headers],[400kV Underground Cable]])</f>
        <v>0</v>
      </c>
      <c r="BL434" s="176" cm="1">
        <f t="array" ref="BL434">SUMIFS('N1.3_Project_Listing'!$P$16:$P$829, 'N1.3_Project_Listing'!$E$16:$E$829,'N1.3_Project_Listing'!$E434, 'N1.3_Project_Listing'!$A$16:$A$829,ET_Risk_SC_Summation[[#Headers],[400kV OHL Conductor]])</f>
        <v>0</v>
      </c>
      <c r="BM434" s="176" cm="1">
        <f t="array" ref="BM434">SUMIFS('N1.3_Project_Listing'!$P$16:$P$829, 'N1.3_Project_Listing'!$E$16:$E$829,'N1.3_Project_Listing'!$E434, 'N1.3_Project_Listing'!$A$16:$A$829,ET_Risk_SC_Summation[[#Headers],[400kV OHL Fittings]])</f>
        <v>0</v>
      </c>
      <c r="BN434" s="176" cm="1">
        <f t="array" ref="BN434">SUMIFS('N1.3_Project_Listing'!$P$16:$P$829, 'N1.3_Project_Listing'!$E$16:$E$829,'N1.3_Project_Listing'!$E434, 'N1.3_Project_Listing'!$A$16:$A$829,ET_Risk_SC_Summation[[#Headers],[400kV OHL Tower]])</f>
        <v>0</v>
      </c>
      <c r="BO434" s="177" t="str">
        <f>IF(SUM(ET_Risk_SC_Summation[[#This Row],[132kV Circuit Breaker]:[400kV OHL Tower]])=0, "n/a", INDEX(ET_Risk_SC_Summation[#Headers],1,MATCH(MAX(ET_Risk_SC_Summation[[#This Row],[132kV Circuit Breaker]:[400kV OHL Tower]]),ET_Risk_SC_Summation[[#This Row],[132kV Circuit Breaker]:[400kV OHL Tower]],0)))</f>
        <v>n/a</v>
      </c>
      <c r="BP434" s="177" t="str">
        <f>IFERROR(INDEX('N0.7_Lookup_References'!$G$77:$G$98,MATCH(ET_Risk_SC_Summation[[#This Row],[Mxx Category]],'N0.7_Lookup_References'!$F$77:$F$98,0)),"")</f>
        <v/>
      </c>
    </row>
    <row r="435" spans="1:68">
      <c r="A435" s="160" t="str">
        <f>IFERROR(INDEX(N1.2_Intervention_Types[NARM Asset Category],MATCH('N1.3_Project_Listing'!$C435,N1.2_Intervention_Types[Intervention Type ID],0),1),"")</f>
        <v/>
      </c>
      <c r="B435" s="160" t="str">
        <f>IF($D$2="GD",IFERROR(INDEX(N1.2_Intervention_Types[C&amp;V Asset Category (GD)],MATCH('N1.3_Project_Listing'!$C435,N1.2_Intervention_Types[Intervention Type ID],0),1),""),IFERROR(INDEX(N1.2_Intervention_Types[NARM Asset Category],MATCH('N1.3_Project_Listing'!$C435,N1.2_Intervention_Types[Intervention Type ID],0),1),""))</f>
        <v/>
      </c>
      <c r="C435" s="67" t="str">
        <f>IFERROR(INDEX(N1.2_Intervention_Types[Intervention Type ID],MATCH('N1.3_Project_Listing'!$I435,N1.2_Intervention_Types[Intervention Type],0),1),"")</f>
        <v/>
      </c>
      <c r="D435" s="160" t="str">
        <f>IFERROR(INDEX(N1.2_Intervention_Types[Intervention Category],MATCH('N1.3_Project_Listing'!$C435,N1.2_Intervention_Types[Intervention Type ID],0),1),"")</f>
        <v/>
      </c>
      <c r="E435" s="210"/>
      <c r="F435" s="236"/>
      <c r="G435" s="236"/>
      <c r="H435" s="236"/>
      <c r="I435" s="151"/>
      <c r="J435" s="139"/>
      <c r="K435" s="312"/>
      <c r="L435" s="312"/>
      <c r="M435" s="312"/>
      <c r="N435" s="343"/>
      <c r="O435" s="343"/>
      <c r="P435" s="344"/>
      <c r="Q435" s="63">
        <f t="shared" si="39"/>
        <v>0</v>
      </c>
      <c r="R435" s="368">
        <f>IF('N1.3_Project_Listing'!$D435="Replacement",SUM('N1.3_Project_Listing'!$K435:$L435)/2,'N1.3_Project_Listing'!$M435)</f>
        <v>0</v>
      </c>
      <c r="S435" s="67" t="str">
        <f>IFERROR(INDEX('N0.7_Lookup_References'!$C$13:$C$72,MATCH($A435,'N0.7_Lookup_References'!$B$13:$B$72,0)),"")</f>
        <v/>
      </c>
      <c r="T435" s="338" t="str">
        <f t="shared" si="40"/>
        <v/>
      </c>
      <c r="V435" s="11"/>
      <c r="W435" s="11"/>
      <c r="X435" s="11"/>
      <c r="Y435" s="11"/>
      <c r="Z435" s="11"/>
      <c r="AA435" s="11"/>
      <c r="AB435" s="11"/>
      <c r="AC435" s="11"/>
      <c r="AD435" s="11"/>
      <c r="AE435" s="11"/>
      <c r="AF435" s="11"/>
      <c r="AG435" s="11"/>
      <c r="AH435" s="11"/>
      <c r="AI435" s="11"/>
      <c r="AJ435" s="11"/>
      <c r="AK435" s="11"/>
      <c r="AL435" s="11"/>
      <c r="AM435" s="11"/>
      <c r="AN435" s="11"/>
      <c r="AO435" s="11"/>
      <c r="AP435" s="63">
        <f t="shared" si="36"/>
        <v>0</v>
      </c>
      <c r="AQ435" s="63">
        <f t="shared" si="37"/>
        <v>0</v>
      </c>
      <c r="AR435" s="63">
        <f t="shared" si="38"/>
        <v>0</v>
      </c>
      <c r="AT435" s="176" cm="1">
        <f t="array" ref="AT435">SUMIFS('N1.3_Project_Listing'!$P$16:$P$829, 'N1.3_Project_Listing'!$E$16:$E$829,'N1.3_Project_Listing'!$E435, 'N1.3_Project_Listing'!$A$16:$A$829,ET_Risk_SC_Summation[[#Headers],[132kV Circuit Breaker]])</f>
        <v>0</v>
      </c>
      <c r="AU435" s="176" cm="1">
        <f t="array" ref="AU435">SUMIFS('N1.3_Project_Listing'!$P$16:$P$829, 'N1.3_Project_Listing'!$E$16:$E$829,'N1.3_Project_Listing'!$E435, 'N1.3_Project_Listing'!$A$16:$A$829,ET_Risk_SC_Summation[[#Headers],[132kV Transformer]])</f>
        <v>0</v>
      </c>
      <c r="AV435" s="176" cm="1">
        <f t="array" ref="AV435">SUMIFS('N1.3_Project_Listing'!$P$16:$P$829, 'N1.3_Project_Listing'!$E$16:$E$829,'N1.3_Project_Listing'!$E435, 'N1.3_Project_Listing'!$A$16:$A$829,ET_Risk_SC_Summation[[#Headers],[132kV Reactor]])</f>
        <v>0</v>
      </c>
      <c r="AW435" s="176" cm="1">
        <f t="array" ref="AW435">SUMIFS('N1.3_Project_Listing'!$P$16:$P$829, 'N1.3_Project_Listing'!$E$16:$E$829,'N1.3_Project_Listing'!$E435, 'N1.3_Project_Listing'!$A$16:$A$829,ET_Risk_SC_Summation[[#Headers],[132kV Underground Cable]])</f>
        <v>0</v>
      </c>
      <c r="AX435" s="176" cm="1">
        <f t="array" ref="AX435">SUMIFS('N1.3_Project_Listing'!$P$16:$P$829, 'N1.3_Project_Listing'!$E$16:$E$829,'N1.3_Project_Listing'!$E435, 'N1.3_Project_Listing'!$A$16:$A$829,ET_Risk_SC_Summation[[#Headers],[132kV OHL Conductor]])</f>
        <v>0</v>
      </c>
      <c r="AY435" s="176" cm="1">
        <f t="array" ref="AY435">SUMIFS('N1.3_Project_Listing'!$P$16:$P$829, 'N1.3_Project_Listing'!$E$16:$E$829,'N1.3_Project_Listing'!$E435, 'N1.3_Project_Listing'!$A$16:$A$829,ET_Risk_SC_Summation[[#Headers],[132kV OHL Fittings]])</f>
        <v>0</v>
      </c>
      <c r="AZ435" s="176" cm="1">
        <f t="array" ref="AZ435">SUMIFS('N1.3_Project_Listing'!$P$16:$P$829, 'N1.3_Project_Listing'!$E$16:$E$829,'N1.3_Project_Listing'!$E435, 'N1.3_Project_Listing'!$A$16:$A$829,ET_Risk_SC_Summation[[#Headers],[132kV OHL Tower]])</f>
        <v>0</v>
      </c>
      <c r="BA435" s="176" cm="1">
        <f t="array" ref="BA435">SUMIFS('N1.3_Project_Listing'!$P$16:$P$829, 'N1.3_Project_Listing'!$E$16:$E$829,'N1.3_Project_Listing'!$E435, 'N1.3_Project_Listing'!$A$16:$A$829,ET_Risk_SC_Summation[[#Headers],[275kV Circuit Breaker]])</f>
        <v>0</v>
      </c>
      <c r="BB435" s="176" cm="1">
        <f t="array" ref="BB435">SUMIFS('N1.3_Project_Listing'!$P$16:$P$829, 'N1.3_Project_Listing'!$E$16:$E$829,'N1.3_Project_Listing'!$E435, 'N1.3_Project_Listing'!$A$16:$A$829,ET_Risk_SC_Summation[[#Headers],[275kV Transformer]])</f>
        <v>0</v>
      </c>
      <c r="BC435" s="176" cm="1">
        <f t="array" ref="BC435">SUMIFS('N1.3_Project_Listing'!$P$16:$P$829, 'N1.3_Project_Listing'!$E$16:$E$829,'N1.3_Project_Listing'!$E435, 'N1.3_Project_Listing'!$A$16:$A$829,ET_Risk_SC_Summation[[#Headers],[275kV Reactor]])</f>
        <v>0</v>
      </c>
      <c r="BD435" s="176" cm="1">
        <f t="array" ref="BD435">SUMIFS('N1.3_Project_Listing'!$P$16:$P$829, 'N1.3_Project_Listing'!$E$16:$E$829,'N1.3_Project_Listing'!$E435, 'N1.3_Project_Listing'!$A$16:$A$829,ET_Risk_SC_Summation[[#Headers],[275kV Underground Cable]])</f>
        <v>0</v>
      </c>
      <c r="BE435" s="176" cm="1">
        <f t="array" ref="BE435">SUMIFS('N1.3_Project_Listing'!$P$16:$P$829, 'N1.3_Project_Listing'!$E$16:$E$829,'N1.3_Project_Listing'!$E435, 'N1.3_Project_Listing'!$A$16:$A$829,ET_Risk_SC_Summation[[#Headers],[275kV OHL Conductor]])</f>
        <v>0</v>
      </c>
      <c r="BF435" s="176" cm="1">
        <f t="array" ref="BF435">SUMIFS('N1.3_Project_Listing'!$P$16:$P$829, 'N1.3_Project_Listing'!$E$16:$E$829,'N1.3_Project_Listing'!$E435, 'N1.3_Project_Listing'!$A$16:$A$829,ET_Risk_SC_Summation[[#Headers],[275kV OHL Fittings]])</f>
        <v>0</v>
      </c>
      <c r="BG435" s="176" cm="1">
        <f t="array" ref="BG435">SUMIFS('N1.3_Project_Listing'!$P$16:$P$829, 'N1.3_Project_Listing'!$E$16:$E$829,'N1.3_Project_Listing'!$E435, 'N1.3_Project_Listing'!$A$16:$A$829,ET_Risk_SC_Summation[[#Headers],[275kV OHL Tower]])</f>
        <v>0</v>
      </c>
      <c r="BH435" s="176" cm="1">
        <f t="array" ref="BH435">SUMIFS('N1.3_Project_Listing'!$P$16:$P$829, 'N1.3_Project_Listing'!$E$16:$E$829,'N1.3_Project_Listing'!$E435, 'N1.3_Project_Listing'!$A$16:$A$829,ET_Risk_SC_Summation[[#Headers],[400kV Circuit Breaker]])</f>
        <v>0</v>
      </c>
      <c r="BI435" s="176" cm="1">
        <f t="array" ref="BI435">SUMIFS('N1.3_Project_Listing'!$P$16:$P$829, 'N1.3_Project_Listing'!$E$16:$E$829,'N1.3_Project_Listing'!$E435, 'N1.3_Project_Listing'!$A$16:$A$829,ET_Risk_SC_Summation[[#Headers],[400kV Transformer]])</f>
        <v>0</v>
      </c>
      <c r="BJ435" s="176" cm="1">
        <f t="array" ref="BJ435">SUMIFS('N1.3_Project_Listing'!$P$16:$P$829, 'N1.3_Project_Listing'!$E$16:$E$829,'N1.3_Project_Listing'!$E435, 'N1.3_Project_Listing'!$A$16:$A$829,ET_Risk_SC_Summation[[#Headers],[400kV Reactor]])</f>
        <v>0</v>
      </c>
      <c r="BK435" s="176" cm="1">
        <f t="array" ref="BK435">SUMIFS('N1.3_Project_Listing'!$P$16:$P$829, 'N1.3_Project_Listing'!$E$16:$E$829,'N1.3_Project_Listing'!$E435, 'N1.3_Project_Listing'!$A$16:$A$829,ET_Risk_SC_Summation[[#Headers],[400kV Underground Cable]])</f>
        <v>0</v>
      </c>
      <c r="BL435" s="176" cm="1">
        <f t="array" ref="BL435">SUMIFS('N1.3_Project_Listing'!$P$16:$P$829, 'N1.3_Project_Listing'!$E$16:$E$829,'N1.3_Project_Listing'!$E435, 'N1.3_Project_Listing'!$A$16:$A$829,ET_Risk_SC_Summation[[#Headers],[400kV OHL Conductor]])</f>
        <v>0</v>
      </c>
      <c r="BM435" s="176" cm="1">
        <f t="array" ref="BM435">SUMIFS('N1.3_Project_Listing'!$P$16:$P$829, 'N1.3_Project_Listing'!$E$16:$E$829,'N1.3_Project_Listing'!$E435, 'N1.3_Project_Listing'!$A$16:$A$829,ET_Risk_SC_Summation[[#Headers],[400kV OHL Fittings]])</f>
        <v>0</v>
      </c>
      <c r="BN435" s="176" cm="1">
        <f t="array" ref="BN435">SUMIFS('N1.3_Project_Listing'!$P$16:$P$829, 'N1.3_Project_Listing'!$E$16:$E$829,'N1.3_Project_Listing'!$E435, 'N1.3_Project_Listing'!$A$16:$A$829,ET_Risk_SC_Summation[[#Headers],[400kV OHL Tower]])</f>
        <v>0</v>
      </c>
      <c r="BO435" s="177" t="str">
        <f>IF(SUM(ET_Risk_SC_Summation[[#This Row],[132kV Circuit Breaker]:[400kV OHL Tower]])=0, "n/a", INDEX(ET_Risk_SC_Summation[#Headers],1,MATCH(MAX(ET_Risk_SC_Summation[[#This Row],[132kV Circuit Breaker]:[400kV OHL Tower]]),ET_Risk_SC_Summation[[#This Row],[132kV Circuit Breaker]:[400kV OHL Tower]],0)))</f>
        <v>n/a</v>
      </c>
      <c r="BP435" s="177" t="str">
        <f>IFERROR(INDEX('N0.7_Lookup_References'!$G$77:$G$98,MATCH(ET_Risk_SC_Summation[[#This Row],[Mxx Category]],'N0.7_Lookup_References'!$F$77:$F$98,0)),"")</f>
        <v/>
      </c>
    </row>
    <row r="436" spans="1:68">
      <c r="A436" s="160" t="str">
        <f>IFERROR(INDEX(N1.2_Intervention_Types[NARM Asset Category],MATCH('N1.3_Project_Listing'!$C436,N1.2_Intervention_Types[Intervention Type ID],0),1),"")</f>
        <v/>
      </c>
      <c r="B436" s="160" t="str">
        <f>IF($D$2="GD",IFERROR(INDEX(N1.2_Intervention_Types[C&amp;V Asset Category (GD)],MATCH('N1.3_Project_Listing'!$C436,N1.2_Intervention_Types[Intervention Type ID],0),1),""),IFERROR(INDEX(N1.2_Intervention_Types[NARM Asset Category],MATCH('N1.3_Project_Listing'!$C436,N1.2_Intervention_Types[Intervention Type ID],0),1),""))</f>
        <v/>
      </c>
      <c r="C436" s="67" t="str">
        <f>IFERROR(INDEX(N1.2_Intervention_Types[Intervention Type ID],MATCH('N1.3_Project_Listing'!$I436,N1.2_Intervention_Types[Intervention Type],0),1),"")</f>
        <v/>
      </c>
      <c r="D436" s="160" t="str">
        <f>IFERROR(INDEX(N1.2_Intervention_Types[Intervention Category],MATCH('N1.3_Project_Listing'!$C436,N1.2_Intervention_Types[Intervention Type ID],0),1),"")</f>
        <v/>
      </c>
      <c r="E436" s="210"/>
      <c r="F436" s="236"/>
      <c r="G436" s="236"/>
      <c r="H436" s="236"/>
      <c r="I436" s="151"/>
      <c r="J436" s="139"/>
      <c r="K436" s="312"/>
      <c r="L436" s="312"/>
      <c r="M436" s="312"/>
      <c r="N436" s="343"/>
      <c r="O436" s="343"/>
      <c r="P436" s="344"/>
      <c r="Q436" s="63">
        <f t="shared" si="39"/>
        <v>0</v>
      </c>
      <c r="R436" s="368">
        <f>IF('N1.3_Project_Listing'!$D436="Replacement",SUM('N1.3_Project_Listing'!$K436:$L436)/2,'N1.3_Project_Listing'!$M436)</f>
        <v>0</v>
      </c>
      <c r="S436" s="67" t="str">
        <f>IFERROR(INDEX('N0.7_Lookup_References'!$C$13:$C$72,MATCH($A436,'N0.7_Lookup_References'!$B$13:$B$72,0)),"")</f>
        <v/>
      </c>
      <c r="T436" s="338" t="str">
        <f t="shared" si="40"/>
        <v/>
      </c>
      <c r="V436" s="11"/>
      <c r="W436" s="11"/>
      <c r="X436" s="11"/>
      <c r="Y436" s="11"/>
      <c r="Z436" s="11"/>
      <c r="AA436" s="11"/>
      <c r="AB436" s="11"/>
      <c r="AC436" s="11"/>
      <c r="AD436" s="11"/>
      <c r="AE436" s="11"/>
      <c r="AF436" s="11"/>
      <c r="AG436" s="11"/>
      <c r="AH436" s="11"/>
      <c r="AI436" s="11"/>
      <c r="AJ436" s="11"/>
      <c r="AK436" s="11"/>
      <c r="AL436" s="11"/>
      <c r="AM436" s="11"/>
      <c r="AN436" s="11"/>
      <c r="AO436" s="11"/>
      <c r="AP436" s="63">
        <f t="shared" si="36"/>
        <v>0</v>
      </c>
      <c r="AQ436" s="63">
        <f t="shared" si="37"/>
        <v>0</v>
      </c>
      <c r="AR436" s="63">
        <f t="shared" si="38"/>
        <v>0</v>
      </c>
      <c r="AT436" s="176" cm="1">
        <f t="array" ref="AT436">SUMIFS('N1.3_Project_Listing'!$P$16:$P$829, 'N1.3_Project_Listing'!$E$16:$E$829,'N1.3_Project_Listing'!$E436, 'N1.3_Project_Listing'!$A$16:$A$829,ET_Risk_SC_Summation[[#Headers],[132kV Circuit Breaker]])</f>
        <v>0</v>
      </c>
      <c r="AU436" s="176" cm="1">
        <f t="array" ref="AU436">SUMIFS('N1.3_Project_Listing'!$P$16:$P$829, 'N1.3_Project_Listing'!$E$16:$E$829,'N1.3_Project_Listing'!$E436, 'N1.3_Project_Listing'!$A$16:$A$829,ET_Risk_SC_Summation[[#Headers],[132kV Transformer]])</f>
        <v>0</v>
      </c>
      <c r="AV436" s="176" cm="1">
        <f t="array" ref="AV436">SUMIFS('N1.3_Project_Listing'!$P$16:$P$829, 'N1.3_Project_Listing'!$E$16:$E$829,'N1.3_Project_Listing'!$E436, 'N1.3_Project_Listing'!$A$16:$A$829,ET_Risk_SC_Summation[[#Headers],[132kV Reactor]])</f>
        <v>0</v>
      </c>
      <c r="AW436" s="176" cm="1">
        <f t="array" ref="AW436">SUMIFS('N1.3_Project_Listing'!$P$16:$P$829, 'N1.3_Project_Listing'!$E$16:$E$829,'N1.3_Project_Listing'!$E436, 'N1.3_Project_Listing'!$A$16:$A$829,ET_Risk_SC_Summation[[#Headers],[132kV Underground Cable]])</f>
        <v>0</v>
      </c>
      <c r="AX436" s="176" cm="1">
        <f t="array" ref="AX436">SUMIFS('N1.3_Project_Listing'!$P$16:$P$829, 'N1.3_Project_Listing'!$E$16:$E$829,'N1.3_Project_Listing'!$E436, 'N1.3_Project_Listing'!$A$16:$A$829,ET_Risk_SC_Summation[[#Headers],[132kV OHL Conductor]])</f>
        <v>0</v>
      </c>
      <c r="AY436" s="176" cm="1">
        <f t="array" ref="AY436">SUMIFS('N1.3_Project_Listing'!$P$16:$P$829, 'N1.3_Project_Listing'!$E$16:$E$829,'N1.3_Project_Listing'!$E436, 'N1.3_Project_Listing'!$A$16:$A$829,ET_Risk_SC_Summation[[#Headers],[132kV OHL Fittings]])</f>
        <v>0</v>
      </c>
      <c r="AZ436" s="176" cm="1">
        <f t="array" ref="AZ436">SUMIFS('N1.3_Project_Listing'!$P$16:$P$829, 'N1.3_Project_Listing'!$E$16:$E$829,'N1.3_Project_Listing'!$E436, 'N1.3_Project_Listing'!$A$16:$A$829,ET_Risk_SC_Summation[[#Headers],[132kV OHL Tower]])</f>
        <v>0</v>
      </c>
      <c r="BA436" s="176" cm="1">
        <f t="array" ref="BA436">SUMIFS('N1.3_Project_Listing'!$P$16:$P$829, 'N1.3_Project_Listing'!$E$16:$E$829,'N1.3_Project_Listing'!$E436, 'N1.3_Project_Listing'!$A$16:$A$829,ET_Risk_SC_Summation[[#Headers],[275kV Circuit Breaker]])</f>
        <v>0</v>
      </c>
      <c r="BB436" s="176" cm="1">
        <f t="array" ref="BB436">SUMIFS('N1.3_Project_Listing'!$P$16:$P$829, 'N1.3_Project_Listing'!$E$16:$E$829,'N1.3_Project_Listing'!$E436, 'N1.3_Project_Listing'!$A$16:$A$829,ET_Risk_SC_Summation[[#Headers],[275kV Transformer]])</f>
        <v>0</v>
      </c>
      <c r="BC436" s="176" cm="1">
        <f t="array" ref="BC436">SUMIFS('N1.3_Project_Listing'!$P$16:$P$829, 'N1.3_Project_Listing'!$E$16:$E$829,'N1.3_Project_Listing'!$E436, 'N1.3_Project_Listing'!$A$16:$A$829,ET_Risk_SC_Summation[[#Headers],[275kV Reactor]])</f>
        <v>0</v>
      </c>
      <c r="BD436" s="176" cm="1">
        <f t="array" ref="BD436">SUMIFS('N1.3_Project_Listing'!$P$16:$P$829, 'N1.3_Project_Listing'!$E$16:$E$829,'N1.3_Project_Listing'!$E436, 'N1.3_Project_Listing'!$A$16:$A$829,ET_Risk_SC_Summation[[#Headers],[275kV Underground Cable]])</f>
        <v>0</v>
      </c>
      <c r="BE436" s="176" cm="1">
        <f t="array" ref="BE436">SUMIFS('N1.3_Project_Listing'!$P$16:$P$829, 'N1.3_Project_Listing'!$E$16:$E$829,'N1.3_Project_Listing'!$E436, 'N1.3_Project_Listing'!$A$16:$A$829,ET_Risk_SC_Summation[[#Headers],[275kV OHL Conductor]])</f>
        <v>0</v>
      </c>
      <c r="BF436" s="176" cm="1">
        <f t="array" ref="BF436">SUMIFS('N1.3_Project_Listing'!$P$16:$P$829, 'N1.3_Project_Listing'!$E$16:$E$829,'N1.3_Project_Listing'!$E436, 'N1.3_Project_Listing'!$A$16:$A$829,ET_Risk_SC_Summation[[#Headers],[275kV OHL Fittings]])</f>
        <v>0</v>
      </c>
      <c r="BG436" s="176" cm="1">
        <f t="array" ref="BG436">SUMIFS('N1.3_Project_Listing'!$P$16:$P$829, 'N1.3_Project_Listing'!$E$16:$E$829,'N1.3_Project_Listing'!$E436, 'N1.3_Project_Listing'!$A$16:$A$829,ET_Risk_SC_Summation[[#Headers],[275kV OHL Tower]])</f>
        <v>0</v>
      </c>
      <c r="BH436" s="176" cm="1">
        <f t="array" ref="BH436">SUMIFS('N1.3_Project_Listing'!$P$16:$P$829, 'N1.3_Project_Listing'!$E$16:$E$829,'N1.3_Project_Listing'!$E436, 'N1.3_Project_Listing'!$A$16:$A$829,ET_Risk_SC_Summation[[#Headers],[400kV Circuit Breaker]])</f>
        <v>0</v>
      </c>
      <c r="BI436" s="176" cm="1">
        <f t="array" ref="BI436">SUMIFS('N1.3_Project_Listing'!$P$16:$P$829, 'N1.3_Project_Listing'!$E$16:$E$829,'N1.3_Project_Listing'!$E436, 'N1.3_Project_Listing'!$A$16:$A$829,ET_Risk_SC_Summation[[#Headers],[400kV Transformer]])</f>
        <v>0</v>
      </c>
      <c r="BJ436" s="176" cm="1">
        <f t="array" ref="BJ436">SUMIFS('N1.3_Project_Listing'!$P$16:$P$829, 'N1.3_Project_Listing'!$E$16:$E$829,'N1.3_Project_Listing'!$E436, 'N1.3_Project_Listing'!$A$16:$A$829,ET_Risk_SC_Summation[[#Headers],[400kV Reactor]])</f>
        <v>0</v>
      </c>
      <c r="BK436" s="176" cm="1">
        <f t="array" ref="BK436">SUMIFS('N1.3_Project_Listing'!$P$16:$P$829, 'N1.3_Project_Listing'!$E$16:$E$829,'N1.3_Project_Listing'!$E436, 'N1.3_Project_Listing'!$A$16:$A$829,ET_Risk_SC_Summation[[#Headers],[400kV Underground Cable]])</f>
        <v>0</v>
      </c>
      <c r="BL436" s="176" cm="1">
        <f t="array" ref="BL436">SUMIFS('N1.3_Project_Listing'!$P$16:$P$829, 'N1.3_Project_Listing'!$E$16:$E$829,'N1.3_Project_Listing'!$E436, 'N1.3_Project_Listing'!$A$16:$A$829,ET_Risk_SC_Summation[[#Headers],[400kV OHL Conductor]])</f>
        <v>0</v>
      </c>
      <c r="BM436" s="176" cm="1">
        <f t="array" ref="BM436">SUMIFS('N1.3_Project_Listing'!$P$16:$P$829, 'N1.3_Project_Listing'!$E$16:$E$829,'N1.3_Project_Listing'!$E436, 'N1.3_Project_Listing'!$A$16:$A$829,ET_Risk_SC_Summation[[#Headers],[400kV OHL Fittings]])</f>
        <v>0</v>
      </c>
      <c r="BN436" s="176" cm="1">
        <f t="array" ref="BN436">SUMIFS('N1.3_Project_Listing'!$P$16:$P$829, 'N1.3_Project_Listing'!$E$16:$E$829,'N1.3_Project_Listing'!$E436, 'N1.3_Project_Listing'!$A$16:$A$829,ET_Risk_SC_Summation[[#Headers],[400kV OHL Tower]])</f>
        <v>0</v>
      </c>
      <c r="BO436" s="177" t="str">
        <f>IF(SUM(ET_Risk_SC_Summation[[#This Row],[132kV Circuit Breaker]:[400kV OHL Tower]])=0, "n/a", INDEX(ET_Risk_SC_Summation[#Headers],1,MATCH(MAX(ET_Risk_SC_Summation[[#This Row],[132kV Circuit Breaker]:[400kV OHL Tower]]),ET_Risk_SC_Summation[[#This Row],[132kV Circuit Breaker]:[400kV OHL Tower]],0)))</f>
        <v>n/a</v>
      </c>
      <c r="BP436" s="177" t="str">
        <f>IFERROR(INDEX('N0.7_Lookup_References'!$G$77:$G$98,MATCH(ET_Risk_SC_Summation[[#This Row],[Mxx Category]],'N0.7_Lookup_References'!$F$77:$F$98,0)),"")</f>
        <v/>
      </c>
    </row>
    <row r="437" spans="1:68">
      <c r="A437" s="160" t="str">
        <f>IFERROR(INDEX(N1.2_Intervention_Types[NARM Asset Category],MATCH('N1.3_Project_Listing'!$C437,N1.2_Intervention_Types[Intervention Type ID],0),1),"")</f>
        <v/>
      </c>
      <c r="B437" s="160" t="str">
        <f>IF($D$2="GD",IFERROR(INDEX(N1.2_Intervention_Types[C&amp;V Asset Category (GD)],MATCH('N1.3_Project_Listing'!$C437,N1.2_Intervention_Types[Intervention Type ID],0),1),""),IFERROR(INDEX(N1.2_Intervention_Types[NARM Asset Category],MATCH('N1.3_Project_Listing'!$C437,N1.2_Intervention_Types[Intervention Type ID],0),1),""))</f>
        <v/>
      </c>
      <c r="C437" s="67" t="str">
        <f>IFERROR(INDEX(N1.2_Intervention_Types[Intervention Type ID],MATCH('N1.3_Project_Listing'!$I437,N1.2_Intervention_Types[Intervention Type],0),1),"")</f>
        <v/>
      </c>
      <c r="D437" s="160" t="str">
        <f>IFERROR(INDEX(N1.2_Intervention_Types[Intervention Category],MATCH('N1.3_Project_Listing'!$C437,N1.2_Intervention_Types[Intervention Type ID],0),1),"")</f>
        <v/>
      </c>
      <c r="E437" s="210"/>
      <c r="F437" s="236"/>
      <c r="G437" s="236"/>
      <c r="H437" s="236"/>
      <c r="I437" s="151"/>
      <c r="J437" s="139"/>
      <c r="K437" s="312"/>
      <c r="L437" s="312"/>
      <c r="M437" s="312"/>
      <c r="N437" s="343"/>
      <c r="O437" s="343"/>
      <c r="P437" s="344"/>
      <c r="Q437" s="63">
        <f t="shared" si="39"/>
        <v>0</v>
      </c>
      <c r="R437" s="368">
        <f>IF('N1.3_Project_Listing'!$D437="Replacement",SUM('N1.3_Project_Listing'!$K437:$L437)/2,'N1.3_Project_Listing'!$M437)</f>
        <v>0</v>
      </c>
      <c r="S437" s="67" t="str">
        <f>IFERROR(INDEX('N0.7_Lookup_References'!$C$13:$C$72,MATCH($A437,'N0.7_Lookup_References'!$B$13:$B$72,0)),"")</f>
        <v/>
      </c>
      <c r="T437" s="338" t="str">
        <f t="shared" si="40"/>
        <v/>
      </c>
      <c r="V437" s="11"/>
      <c r="W437" s="11"/>
      <c r="X437" s="11"/>
      <c r="Y437" s="11"/>
      <c r="Z437" s="11"/>
      <c r="AA437" s="11"/>
      <c r="AB437" s="11"/>
      <c r="AC437" s="11"/>
      <c r="AD437" s="11"/>
      <c r="AE437" s="11"/>
      <c r="AF437" s="11"/>
      <c r="AG437" s="11"/>
      <c r="AH437" s="11"/>
      <c r="AI437" s="11"/>
      <c r="AJ437" s="11"/>
      <c r="AK437" s="11"/>
      <c r="AL437" s="11"/>
      <c r="AM437" s="11"/>
      <c r="AN437" s="11"/>
      <c r="AO437" s="11"/>
      <c r="AP437" s="63">
        <f t="shared" si="36"/>
        <v>0</v>
      </c>
      <c r="AQ437" s="63">
        <f t="shared" si="37"/>
        <v>0</v>
      </c>
      <c r="AR437" s="63">
        <f t="shared" si="38"/>
        <v>0</v>
      </c>
      <c r="AT437" s="176" cm="1">
        <f t="array" ref="AT437">SUMIFS('N1.3_Project_Listing'!$P$16:$P$829, 'N1.3_Project_Listing'!$E$16:$E$829,'N1.3_Project_Listing'!$E437, 'N1.3_Project_Listing'!$A$16:$A$829,ET_Risk_SC_Summation[[#Headers],[132kV Circuit Breaker]])</f>
        <v>0</v>
      </c>
      <c r="AU437" s="176" cm="1">
        <f t="array" ref="AU437">SUMIFS('N1.3_Project_Listing'!$P$16:$P$829, 'N1.3_Project_Listing'!$E$16:$E$829,'N1.3_Project_Listing'!$E437, 'N1.3_Project_Listing'!$A$16:$A$829,ET_Risk_SC_Summation[[#Headers],[132kV Transformer]])</f>
        <v>0</v>
      </c>
      <c r="AV437" s="176" cm="1">
        <f t="array" ref="AV437">SUMIFS('N1.3_Project_Listing'!$P$16:$P$829, 'N1.3_Project_Listing'!$E$16:$E$829,'N1.3_Project_Listing'!$E437, 'N1.3_Project_Listing'!$A$16:$A$829,ET_Risk_SC_Summation[[#Headers],[132kV Reactor]])</f>
        <v>0</v>
      </c>
      <c r="AW437" s="176" cm="1">
        <f t="array" ref="AW437">SUMIFS('N1.3_Project_Listing'!$P$16:$P$829, 'N1.3_Project_Listing'!$E$16:$E$829,'N1.3_Project_Listing'!$E437, 'N1.3_Project_Listing'!$A$16:$A$829,ET_Risk_SC_Summation[[#Headers],[132kV Underground Cable]])</f>
        <v>0</v>
      </c>
      <c r="AX437" s="176" cm="1">
        <f t="array" ref="AX437">SUMIFS('N1.3_Project_Listing'!$P$16:$P$829, 'N1.3_Project_Listing'!$E$16:$E$829,'N1.3_Project_Listing'!$E437, 'N1.3_Project_Listing'!$A$16:$A$829,ET_Risk_SC_Summation[[#Headers],[132kV OHL Conductor]])</f>
        <v>0</v>
      </c>
      <c r="AY437" s="176" cm="1">
        <f t="array" ref="AY437">SUMIFS('N1.3_Project_Listing'!$P$16:$P$829, 'N1.3_Project_Listing'!$E$16:$E$829,'N1.3_Project_Listing'!$E437, 'N1.3_Project_Listing'!$A$16:$A$829,ET_Risk_SC_Summation[[#Headers],[132kV OHL Fittings]])</f>
        <v>0</v>
      </c>
      <c r="AZ437" s="176" cm="1">
        <f t="array" ref="AZ437">SUMIFS('N1.3_Project_Listing'!$P$16:$P$829, 'N1.3_Project_Listing'!$E$16:$E$829,'N1.3_Project_Listing'!$E437, 'N1.3_Project_Listing'!$A$16:$A$829,ET_Risk_SC_Summation[[#Headers],[132kV OHL Tower]])</f>
        <v>0</v>
      </c>
      <c r="BA437" s="176" cm="1">
        <f t="array" ref="BA437">SUMIFS('N1.3_Project_Listing'!$P$16:$P$829, 'N1.3_Project_Listing'!$E$16:$E$829,'N1.3_Project_Listing'!$E437, 'N1.3_Project_Listing'!$A$16:$A$829,ET_Risk_SC_Summation[[#Headers],[275kV Circuit Breaker]])</f>
        <v>0</v>
      </c>
      <c r="BB437" s="176" cm="1">
        <f t="array" ref="BB437">SUMIFS('N1.3_Project_Listing'!$P$16:$P$829, 'N1.3_Project_Listing'!$E$16:$E$829,'N1.3_Project_Listing'!$E437, 'N1.3_Project_Listing'!$A$16:$A$829,ET_Risk_SC_Summation[[#Headers],[275kV Transformer]])</f>
        <v>0</v>
      </c>
      <c r="BC437" s="176" cm="1">
        <f t="array" ref="BC437">SUMIFS('N1.3_Project_Listing'!$P$16:$P$829, 'N1.3_Project_Listing'!$E$16:$E$829,'N1.3_Project_Listing'!$E437, 'N1.3_Project_Listing'!$A$16:$A$829,ET_Risk_SC_Summation[[#Headers],[275kV Reactor]])</f>
        <v>0</v>
      </c>
      <c r="BD437" s="176" cm="1">
        <f t="array" ref="BD437">SUMIFS('N1.3_Project_Listing'!$P$16:$P$829, 'N1.3_Project_Listing'!$E$16:$E$829,'N1.3_Project_Listing'!$E437, 'N1.3_Project_Listing'!$A$16:$A$829,ET_Risk_SC_Summation[[#Headers],[275kV Underground Cable]])</f>
        <v>0</v>
      </c>
      <c r="BE437" s="176" cm="1">
        <f t="array" ref="BE437">SUMIFS('N1.3_Project_Listing'!$P$16:$P$829, 'N1.3_Project_Listing'!$E$16:$E$829,'N1.3_Project_Listing'!$E437, 'N1.3_Project_Listing'!$A$16:$A$829,ET_Risk_SC_Summation[[#Headers],[275kV OHL Conductor]])</f>
        <v>0</v>
      </c>
      <c r="BF437" s="176" cm="1">
        <f t="array" ref="BF437">SUMIFS('N1.3_Project_Listing'!$P$16:$P$829, 'N1.3_Project_Listing'!$E$16:$E$829,'N1.3_Project_Listing'!$E437, 'N1.3_Project_Listing'!$A$16:$A$829,ET_Risk_SC_Summation[[#Headers],[275kV OHL Fittings]])</f>
        <v>0</v>
      </c>
      <c r="BG437" s="176" cm="1">
        <f t="array" ref="BG437">SUMIFS('N1.3_Project_Listing'!$P$16:$P$829, 'N1.3_Project_Listing'!$E$16:$E$829,'N1.3_Project_Listing'!$E437, 'N1.3_Project_Listing'!$A$16:$A$829,ET_Risk_SC_Summation[[#Headers],[275kV OHL Tower]])</f>
        <v>0</v>
      </c>
      <c r="BH437" s="176" cm="1">
        <f t="array" ref="BH437">SUMIFS('N1.3_Project_Listing'!$P$16:$P$829, 'N1.3_Project_Listing'!$E$16:$E$829,'N1.3_Project_Listing'!$E437, 'N1.3_Project_Listing'!$A$16:$A$829,ET_Risk_SC_Summation[[#Headers],[400kV Circuit Breaker]])</f>
        <v>0</v>
      </c>
      <c r="BI437" s="176" cm="1">
        <f t="array" ref="BI437">SUMIFS('N1.3_Project_Listing'!$P$16:$P$829, 'N1.3_Project_Listing'!$E$16:$E$829,'N1.3_Project_Listing'!$E437, 'N1.3_Project_Listing'!$A$16:$A$829,ET_Risk_SC_Summation[[#Headers],[400kV Transformer]])</f>
        <v>0</v>
      </c>
      <c r="BJ437" s="176" cm="1">
        <f t="array" ref="BJ437">SUMIFS('N1.3_Project_Listing'!$P$16:$P$829, 'N1.3_Project_Listing'!$E$16:$E$829,'N1.3_Project_Listing'!$E437, 'N1.3_Project_Listing'!$A$16:$A$829,ET_Risk_SC_Summation[[#Headers],[400kV Reactor]])</f>
        <v>0</v>
      </c>
      <c r="BK437" s="176" cm="1">
        <f t="array" ref="BK437">SUMIFS('N1.3_Project_Listing'!$P$16:$P$829, 'N1.3_Project_Listing'!$E$16:$E$829,'N1.3_Project_Listing'!$E437, 'N1.3_Project_Listing'!$A$16:$A$829,ET_Risk_SC_Summation[[#Headers],[400kV Underground Cable]])</f>
        <v>0</v>
      </c>
      <c r="BL437" s="176" cm="1">
        <f t="array" ref="BL437">SUMIFS('N1.3_Project_Listing'!$P$16:$P$829, 'N1.3_Project_Listing'!$E$16:$E$829,'N1.3_Project_Listing'!$E437, 'N1.3_Project_Listing'!$A$16:$A$829,ET_Risk_SC_Summation[[#Headers],[400kV OHL Conductor]])</f>
        <v>0</v>
      </c>
      <c r="BM437" s="176" cm="1">
        <f t="array" ref="BM437">SUMIFS('N1.3_Project_Listing'!$P$16:$P$829, 'N1.3_Project_Listing'!$E$16:$E$829,'N1.3_Project_Listing'!$E437, 'N1.3_Project_Listing'!$A$16:$A$829,ET_Risk_SC_Summation[[#Headers],[400kV OHL Fittings]])</f>
        <v>0</v>
      </c>
      <c r="BN437" s="176" cm="1">
        <f t="array" ref="BN437">SUMIFS('N1.3_Project_Listing'!$P$16:$P$829, 'N1.3_Project_Listing'!$E$16:$E$829,'N1.3_Project_Listing'!$E437, 'N1.3_Project_Listing'!$A$16:$A$829,ET_Risk_SC_Summation[[#Headers],[400kV OHL Tower]])</f>
        <v>0</v>
      </c>
      <c r="BO437" s="177" t="str">
        <f>IF(SUM(ET_Risk_SC_Summation[[#This Row],[132kV Circuit Breaker]:[400kV OHL Tower]])=0, "n/a", INDEX(ET_Risk_SC_Summation[#Headers],1,MATCH(MAX(ET_Risk_SC_Summation[[#This Row],[132kV Circuit Breaker]:[400kV OHL Tower]]),ET_Risk_SC_Summation[[#This Row],[132kV Circuit Breaker]:[400kV OHL Tower]],0)))</f>
        <v>n/a</v>
      </c>
      <c r="BP437" s="177" t="str">
        <f>IFERROR(INDEX('N0.7_Lookup_References'!$G$77:$G$98,MATCH(ET_Risk_SC_Summation[[#This Row],[Mxx Category]],'N0.7_Lookup_References'!$F$77:$F$98,0)),"")</f>
        <v/>
      </c>
    </row>
    <row r="438" spans="1:68">
      <c r="A438" s="160" t="str">
        <f>IFERROR(INDEX(N1.2_Intervention_Types[NARM Asset Category],MATCH('N1.3_Project_Listing'!$C438,N1.2_Intervention_Types[Intervention Type ID],0),1),"")</f>
        <v/>
      </c>
      <c r="B438" s="160" t="str">
        <f>IF($D$2="GD",IFERROR(INDEX(N1.2_Intervention_Types[C&amp;V Asset Category (GD)],MATCH('N1.3_Project_Listing'!$C438,N1.2_Intervention_Types[Intervention Type ID],0),1),""),IFERROR(INDEX(N1.2_Intervention_Types[NARM Asset Category],MATCH('N1.3_Project_Listing'!$C438,N1.2_Intervention_Types[Intervention Type ID],0),1),""))</f>
        <v/>
      </c>
      <c r="C438" s="67" t="str">
        <f>IFERROR(INDEX(N1.2_Intervention_Types[Intervention Type ID],MATCH('N1.3_Project_Listing'!$I438,N1.2_Intervention_Types[Intervention Type],0),1),"")</f>
        <v/>
      </c>
      <c r="D438" s="160" t="str">
        <f>IFERROR(INDEX(N1.2_Intervention_Types[Intervention Category],MATCH('N1.3_Project_Listing'!$C438,N1.2_Intervention_Types[Intervention Type ID],0),1),"")</f>
        <v/>
      </c>
      <c r="E438" s="210"/>
      <c r="F438" s="236"/>
      <c r="G438" s="236"/>
      <c r="H438" s="236"/>
      <c r="I438" s="151"/>
      <c r="J438" s="139"/>
      <c r="K438" s="312"/>
      <c r="L438" s="312"/>
      <c r="M438" s="312"/>
      <c r="N438" s="343"/>
      <c r="O438" s="343"/>
      <c r="P438" s="344"/>
      <c r="Q438" s="63">
        <f t="shared" si="39"/>
        <v>0</v>
      </c>
      <c r="R438" s="368">
        <f>IF('N1.3_Project_Listing'!$D438="Replacement",SUM('N1.3_Project_Listing'!$K438:$L438)/2,'N1.3_Project_Listing'!$M438)</f>
        <v>0</v>
      </c>
      <c r="S438" s="67" t="str">
        <f>IFERROR(INDEX('N0.7_Lookup_References'!$C$13:$C$72,MATCH($A438,'N0.7_Lookup_References'!$B$13:$B$72,0)),"")</f>
        <v/>
      </c>
      <c r="T438" s="338" t="str">
        <f t="shared" si="40"/>
        <v/>
      </c>
      <c r="V438" s="11"/>
      <c r="W438" s="11"/>
      <c r="X438" s="11"/>
      <c r="Y438" s="11"/>
      <c r="Z438" s="11"/>
      <c r="AA438" s="11"/>
      <c r="AB438" s="11"/>
      <c r="AC438" s="11"/>
      <c r="AD438" s="11"/>
      <c r="AE438" s="11"/>
      <c r="AF438" s="11"/>
      <c r="AG438" s="11"/>
      <c r="AH438" s="11"/>
      <c r="AI438" s="11"/>
      <c r="AJ438" s="11"/>
      <c r="AK438" s="11"/>
      <c r="AL438" s="11"/>
      <c r="AM438" s="11"/>
      <c r="AN438" s="11"/>
      <c r="AO438" s="11"/>
      <c r="AP438" s="63">
        <f t="shared" si="36"/>
        <v>0</v>
      </c>
      <c r="AQ438" s="63">
        <f t="shared" si="37"/>
        <v>0</v>
      </c>
      <c r="AR438" s="63">
        <f t="shared" si="38"/>
        <v>0</v>
      </c>
      <c r="AT438" s="176" cm="1">
        <f t="array" ref="AT438">SUMIFS('N1.3_Project_Listing'!$P$16:$P$829, 'N1.3_Project_Listing'!$E$16:$E$829,'N1.3_Project_Listing'!$E438, 'N1.3_Project_Listing'!$A$16:$A$829,ET_Risk_SC_Summation[[#Headers],[132kV Circuit Breaker]])</f>
        <v>0</v>
      </c>
      <c r="AU438" s="176" cm="1">
        <f t="array" ref="AU438">SUMIFS('N1.3_Project_Listing'!$P$16:$P$829, 'N1.3_Project_Listing'!$E$16:$E$829,'N1.3_Project_Listing'!$E438, 'N1.3_Project_Listing'!$A$16:$A$829,ET_Risk_SC_Summation[[#Headers],[132kV Transformer]])</f>
        <v>0</v>
      </c>
      <c r="AV438" s="176" cm="1">
        <f t="array" ref="AV438">SUMIFS('N1.3_Project_Listing'!$P$16:$P$829, 'N1.3_Project_Listing'!$E$16:$E$829,'N1.3_Project_Listing'!$E438, 'N1.3_Project_Listing'!$A$16:$A$829,ET_Risk_SC_Summation[[#Headers],[132kV Reactor]])</f>
        <v>0</v>
      </c>
      <c r="AW438" s="176" cm="1">
        <f t="array" ref="AW438">SUMIFS('N1.3_Project_Listing'!$P$16:$P$829, 'N1.3_Project_Listing'!$E$16:$E$829,'N1.3_Project_Listing'!$E438, 'N1.3_Project_Listing'!$A$16:$A$829,ET_Risk_SC_Summation[[#Headers],[132kV Underground Cable]])</f>
        <v>0</v>
      </c>
      <c r="AX438" s="176" cm="1">
        <f t="array" ref="AX438">SUMIFS('N1.3_Project_Listing'!$P$16:$P$829, 'N1.3_Project_Listing'!$E$16:$E$829,'N1.3_Project_Listing'!$E438, 'N1.3_Project_Listing'!$A$16:$A$829,ET_Risk_SC_Summation[[#Headers],[132kV OHL Conductor]])</f>
        <v>0</v>
      </c>
      <c r="AY438" s="176" cm="1">
        <f t="array" ref="AY438">SUMIFS('N1.3_Project_Listing'!$P$16:$P$829, 'N1.3_Project_Listing'!$E$16:$E$829,'N1.3_Project_Listing'!$E438, 'N1.3_Project_Listing'!$A$16:$A$829,ET_Risk_SC_Summation[[#Headers],[132kV OHL Fittings]])</f>
        <v>0</v>
      </c>
      <c r="AZ438" s="176" cm="1">
        <f t="array" ref="AZ438">SUMIFS('N1.3_Project_Listing'!$P$16:$P$829, 'N1.3_Project_Listing'!$E$16:$E$829,'N1.3_Project_Listing'!$E438, 'N1.3_Project_Listing'!$A$16:$A$829,ET_Risk_SC_Summation[[#Headers],[132kV OHL Tower]])</f>
        <v>0</v>
      </c>
      <c r="BA438" s="176" cm="1">
        <f t="array" ref="BA438">SUMIFS('N1.3_Project_Listing'!$P$16:$P$829, 'N1.3_Project_Listing'!$E$16:$E$829,'N1.3_Project_Listing'!$E438, 'N1.3_Project_Listing'!$A$16:$A$829,ET_Risk_SC_Summation[[#Headers],[275kV Circuit Breaker]])</f>
        <v>0</v>
      </c>
      <c r="BB438" s="176" cm="1">
        <f t="array" ref="BB438">SUMIFS('N1.3_Project_Listing'!$P$16:$P$829, 'N1.3_Project_Listing'!$E$16:$E$829,'N1.3_Project_Listing'!$E438, 'N1.3_Project_Listing'!$A$16:$A$829,ET_Risk_SC_Summation[[#Headers],[275kV Transformer]])</f>
        <v>0</v>
      </c>
      <c r="BC438" s="176" cm="1">
        <f t="array" ref="BC438">SUMIFS('N1.3_Project_Listing'!$P$16:$P$829, 'N1.3_Project_Listing'!$E$16:$E$829,'N1.3_Project_Listing'!$E438, 'N1.3_Project_Listing'!$A$16:$A$829,ET_Risk_SC_Summation[[#Headers],[275kV Reactor]])</f>
        <v>0</v>
      </c>
      <c r="BD438" s="176" cm="1">
        <f t="array" ref="BD438">SUMIFS('N1.3_Project_Listing'!$P$16:$P$829, 'N1.3_Project_Listing'!$E$16:$E$829,'N1.3_Project_Listing'!$E438, 'N1.3_Project_Listing'!$A$16:$A$829,ET_Risk_SC_Summation[[#Headers],[275kV Underground Cable]])</f>
        <v>0</v>
      </c>
      <c r="BE438" s="176" cm="1">
        <f t="array" ref="BE438">SUMIFS('N1.3_Project_Listing'!$P$16:$P$829, 'N1.3_Project_Listing'!$E$16:$E$829,'N1.3_Project_Listing'!$E438, 'N1.3_Project_Listing'!$A$16:$A$829,ET_Risk_SC_Summation[[#Headers],[275kV OHL Conductor]])</f>
        <v>0</v>
      </c>
      <c r="BF438" s="176" cm="1">
        <f t="array" ref="BF438">SUMIFS('N1.3_Project_Listing'!$P$16:$P$829, 'N1.3_Project_Listing'!$E$16:$E$829,'N1.3_Project_Listing'!$E438, 'N1.3_Project_Listing'!$A$16:$A$829,ET_Risk_SC_Summation[[#Headers],[275kV OHL Fittings]])</f>
        <v>0</v>
      </c>
      <c r="BG438" s="176" cm="1">
        <f t="array" ref="BG438">SUMIFS('N1.3_Project_Listing'!$P$16:$P$829, 'N1.3_Project_Listing'!$E$16:$E$829,'N1.3_Project_Listing'!$E438, 'N1.3_Project_Listing'!$A$16:$A$829,ET_Risk_SC_Summation[[#Headers],[275kV OHL Tower]])</f>
        <v>0</v>
      </c>
      <c r="BH438" s="176" cm="1">
        <f t="array" ref="BH438">SUMIFS('N1.3_Project_Listing'!$P$16:$P$829, 'N1.3_Project_Listing'!$E$16:$E$829,'N1.3_Project_Listing'!$E438, 'N1.3_Project_Listing'!$A$16:$A$829,ET_Risk_SC_Summation[[#Headers],[400kV Circuit Breaker]])</f>
        <v>0</v>
      </c>
      <c r="BI438" s="176" cm="1">
        <f t="array" ref="BI438">SUMIFS('N1.3_Project_Listing'!$P$16:$P$829, 'N1.3_Project_Listing'!$E$16:$E$829,'N1.3_Project_Listing'!$E438, 'N1.3_Project_Listing'!$A$16:$A$829,ET_Risk_SC_Summation[[#Headers],[400kV Transformer]])</f>
        <v>0</v>
      </c>
      <c r="BJ438" s="176" cm="1">
        <f t="array" ref="BJ438">SUMIFS('N1.3_Project_Listing'!$P$16:$P$829, 'N1.3_Project_Listing'!$E$16:$E$829,'N1.3_Project_Listing'!$E438, 'N1.3_Project_Listing'!$A$16:$A$829,ET_Risk_SC_Summation[[#Headers],[400kV Reactor]])</f>
        <v>0</v>
      </c>
      <c r="BK438" s="176" cm="1">
        <f t="array" ref="BK438">SUMIFS('N1.3_Project_Listing'!$P$16:$P$829, 'N1.3_Project_Listing'!$E$16:$E$829,'N1.3_Project_Listing'!$E438, 'N1.3_Project_Listing'!$A$16:$A$829,ET_Risk_SC_Summation[[#Headers],[400kV Underground Cable]])</f>
        <v>0</v>
      </c>
      <c r="BL438" s="176" cm="1">
        <f t="array" ref="BL438">SUMIFS('N1.3_Project_Listing'!$P$16:$P$829, 'N1.3_Project_Listing'!$E$16:$E$829,'N1.3_Project_Listing'!$E438, 'N1.3_Project_Listing'!$A$16:$A$829,ET_Risk_SC_Summation[[#Headers],[400kV OHL Conductor]])</f>
        <v>0</v>
      </c>
      <c r="BM438" s="176" cm="1">
        <f t="array" ref="BM438">SUMIFS('N1.3_Project_Listing'!$P$16:$P$829, 'N1.3_Project_Listing'!$E$16:$E$829,'N1.3_Project_Listing'!$E438, 'N1.3_Project_Listing'!$A$16:$A$829,ET_Risk_SC_Summation[[#Headers],[400kV OHL Fittings]])</f>
        <v>0</v>
      </c>
      <c r="BN438" s="176" cm="1">
        <f t="array" ref="BN438">SUMIFS('N1.3_Project_Listing'!$P$16:$P$829, 'N1.3_Project_Listing'!$E$16:$E$829,'N1.3_Project_Listing'!$E438, 'N1.3_Project_Listing'!$A$16:$A$829,ET_Risk_SC_Summation[[#Headers],[400kV OHL Tower]])</f>
        <v>0</v>
      </c>
      <c r="BO438" s="177" t="str">
        <f>IF(SUM(ET_Risk_SC_Summation[[#This Row],[132kV Circuit Breaker]:[400kV OHL Tower]])=0, "n/a", INDEX(ET_Risk_SC_Summation[#Headers],1,MATCH(MAX(ET_Risk_SC_Summation[[#This Row],[132kV Circuit Breaker]:[400kV OHL Tower]]),ET_Risk_SC_Summation[[#This Row],[132kV Circuit Breaker]:[400kV OHL Tower]],0)))</f>
        <v>n/a</v>
      </c>
      <c r="BP438" s="177" t="str">
        <f>IFERROR(INDEX('N0.7_Lookup_References'!$G$77:$G$98,MATCH(ET_Risk_SC_Summation[[#This Row],[Mxx Category]],'N0.7_Lookup_References'!$F$77:$F$98,0)),"")</f>
        <v/>
      </c>
    </row>
    <row r="439" spans="1:68">
      <c r="A439" s="160" t="str">
        <f>IFERROR(INDEX(N1.2_Intervention_Types[NARM Asset Category],MATCH('N1.3_Project_Listing'!$C439,N1.2_Intervention_Types[Intervention Type ID],0),1),"")</f>
        <v/>
      </c>
      <c r="B439" s="160" t="str">
        <f>IF($D$2="GD",IFERROR(INDEX(N1.2_Intervention_Types[C&amp;V Asset Category (GD)],MATCH('N1.3_Project_Listing'!$C439,N1.2_Intervention_Types[Intervention Type ID],0),1),""),IFERROR(INDEX(N1.2_Intervention_Types[NARM Asset Category],MATCH('N1.3_Project_Listing'!$C439,N1.2_Intervention_Types[Intervention Type ID],0),1),""))</f>
        <v/>
      </c>
      <c r="C439" s="67" t="str">
        <f>IFERROR(INDEX(N1.2_Intervention_Types[Intervention Type ID],MATCH('N1.3_Project_Listing'!$I439,N1.2_Intervention_Types[Intervention Type],0),1),"")</f>
        <v/>
      </c>
      <c r="D439" s="160" t="str">
        <f>IFERROR(INDEX(N1.2_Intervention_Types[Intervention Category],MATCH('N1.3_Project_Listing'!$C439,N1.2_Intervention_Types[Intervention Type ID],0),1),"")</f>
        <v/>
      </c>
      <c r="E439" s="210"/>
      <c r="F439" s="236"/>
      <c r="G439" s="236"/>
      <c r="H439" s="236"/>
      <c r="I439" s="151"/>
      <c r="J439" s="139"/>
      <c r="K439" s="312"/>
      <c r="L439" s="312"/>
      <c r="M439" s="312"/>
      <c r="N439" s="343"/>
      <c r="O439" s="343"/>
      <c r="P439" s="344"/>
      <c r="Q439" s="63">
        <f t="shared" si="39"/>
        <v>0</v>
      </c>
      <c r="R439" s="368">
        <f>IF('N1.3_Project_Listing'!$D439="Replacement",SUM('N1.3_Project_Listing'!$K439:$L439)/2,'N1.3_Project_Listing'!$M439)</f>
        <v>0</v>
      </c>
      <c r="S439" s="67" t="str">
        <f>IFERROR(INDEX('N0.7_Lookup_References'!$C$13:$C$72,MATCH($A439,'N0.7_Lookup_References'!$B$13:$B$72,0)),"")</f>
        <v/>
      </c>
      <c r="T439" s="338" t="str">
        <f t="shared" si="40"/>
        <v/>
      </c>
      <c r="V439" s="11"/>
      <c r="W439" s="11"/>
      <c r="X439" s="11"/>
      <c r="Y439" s="11"/>
      <c r="Z439" s="11"/>
      <c r="AA439" s="11"/>
      <c r="AB439" s="11"/>
      <c r="AC439" s="11"/>
      <c r="AD439" s="11"/>
      <c r="AE439" s="11"/>
      <c r="AF439" s="11"/>
      <c r="AG439" s="11"/>
      <c r="AH439" s="11"/>
      <c r="AI439" s="11"/>
      <c r="AJ439" s="11"/>
      <c r="AK439" s="11"/>
      <c r="AL439" s="11"/>
      <c r="AM439" s="11"/>
      <c r="AN439" s="11"/>
      <c r="AO439" s="11"/>
      <c r="AP439" s="63">
        <f t="shared" si="36"/>
        <v>0</v>
      </c>
      <c r="AQ439" s="63">
        <f t="shared" si="37"/>
        <v>0</v>
      </c>
      <c r="AR439" s="63">
        <f t="shared" si="38"/>
        <v>0</v>
      </c>
      <c r="AT439" s="176" cm="1">
        <f t="array" ref="AT439">SUMIFS('N1.3_Project_Listing'!$P$16:$P$829, 'N1.3_Project_Listing'!$E$16:$E$829,'N1.3_Project_Listing'!$E439, 'N1.3_Project_Listing'!$A$16:$A$829,ET_Risk_SC_Summation[[#Headers],[132kV Circuit Breaker]])</f>
        <v>0</v>
      </c>
      <c r="AU439" s="176" cm="1">
        <f t="array" ref="AU439">SUMIFS('N1.3_Project_Listing'!$P$16:$P$829, 'N1.3_Project_Listing'!$E$16:$E$829,'N1.3_Project_Listing'!$E439, 'N1.3_Project_Listing'!$A$16:$A$829,ET_Risk_SC_Summation[[#Headers],[132kV Transformer]])</f>
        <v>0</v>
      </c>
      <c r="AV439" s="176" cm="1">
        <f t="array" ref="AV439">SUMIFS('N1.3_Project_Listing'!$P$16:$P$829, 'N1.3_Project_Listing'!$E$16:$E$829,'N1.3_Project_Listing'!$E439, 'N1.3_Project_Listing'!$A$16:$A$829,ET_Risk_SC_Summation[[#Headers],[132kV Reactor]])</f>
        <v>0</v>
      </c>
      <c r="AW439" s="176" cm="1">
        <f t="array" ref="AW439">SUMIFS('N1.3_Project_Listing'!$P$16:$P$829, 'N1.3_Project_Listing'!$E$16:$E$829,'N1.3_Project_Listing'!$E439, 'N1.3_Project_Listing'!$A$16:$A$829,ET_Risk_SC_Summation[[#Headers],[132kV Underground Cable]])</f>
        <v>0</v>
      </c>
      <c r="AX439" s="176" cm="1">
        <f t="array" ref="AX439">SUMIFS('N1.3_Project_Listing'!$P$16:$P$829, 'N1.3_Project_Listing'!$E$16:$E$829,'N1.3_Project_Listing'!$E439, 'N1.3_Project_Listing'!$A$16:$A$829,ET_Risk_SC_Summation[[#Headers],[132kV OHL Conductor]])</f>
        <v>0</v>
      </c>
      <c r="AY439" s="176" cm="1">
        <f t="array" ref="AY439">SUMIFS('N1.3_Project_Listing'!$P$16:$P$829, 'N1.3_Project_Listing'!$E$16:$E$829,'N1.3_Project_Listing'!$E439, 'N1.3_Project_Listing'!$A$16:$A$829,ET_Risk_SC_Summation[[#Headers],[132kV OHL Fittings]])</f>
        <v>0</v>
      </c>
      <c r="AZ439" s="176" cm="1">
        <f t="array" ref="AZ439">SUMIFS('N1.3_Project_Listing'!$P$16:$P$829, 'N1.3_Project_Listing'!$E$16:$E$829,'N1.3_Project_Listing'!$E439, 'N1.3_Project_Listing'!$A$16:$A$829,ET_Risk_SC_Summation[[#Headers],[132kV OHL Tower]])</f>
        <v>0</v>
      </c>
      <c r="BA439" s="176" cm="1">
        <f t="array" ref="BA439">SUMIFS('N1.3_Project_Listing'!$P$16:$P$829, 'N1.3_Project_Listing'!$E$16:$E$829,'N1.3_Project_Listing'!$E439, 'N1.3_Project_Listing'!$A$16:$A$829,ET_Risk_SC_Summation[[#Headers],[275kV Circuit Breaker]])</f>
        <v>0</v>
      </c>
      <c r="BB439" s="176" cm="1">
        <f t="array" ref="BB439">SUMIFS('N1.3_Project_Listing'!$P$16:$P$829, 'N1.3_Project_Listing'!$E$16:$E$829,'N1.3_Project_Listing'!$E439, 'N1.3_Project_Listing'!$A$16:$A$829,ET_Risk_SC_Summation[[#Headers],[275kV Transformer]])</f>
        <v>0</v>
      </c>
      <c r="BC439" s="176" cm="1">
        <f t="array" ref="BC439">SUMIFS('N1.3_Project_Listing'!$P$16:$P$829, 'N1.3_Project_Listing'!$E$16:$E$829,'N1.3_Project_Listing'!$E439, 'N1.3_Project_Listing'!$A$16:$A$829,ET_Risk_SC_Summation[[#Headers],[275kV Reactor]])</f>
        <v>0</v>
      </c>
      <c r="BD439" s="176" cm="1">
        <f t="array" ref="BD439">SUMIFS('N1.3_Project_Listing'!$P$16:$P$829, 'N1.3_Project_Listing'!$E$16:$E$829,'N1.3_Project_Listing'!$E439, 'N1.3_Project_Listing'!$A$16:$A$829,ET_Risk_SC_Summation[[#Headers],[275kV Underground Cable]])</f>
        <v>0</v>
      </c>
      <c r="BE439" s="176" cm="1">
        <f t="array" ref="BE439">SUMIFS('N1.3_Project_Listing'!$P$16:$P$829, 'N1.3_Project_Listing'!$E$16:$E$829,'N1.3_Project_Listing'!$E439, 'N1.3_Project_Listing'!$A$16:$A$829,ET_Risk_SC_Summation[[#Headers],[275kV OHL Conductor]])</f>
        <v>0</v>
      </c>
      <c r="BF439" s="176" cm="1">
        <f t="array" ref="BF439">SUMIFS('N1.3_Project_Listing'!$P$16:$P$829, 'N1.3_Project_Listing'!$E$16:$E$829,'N1.3_Project_Listing'!$E439, 'N1.3_Project_Listing'!$A$16:$A$829,ET_Risk_SC_Summation[[#Headers],[275kV OHL Fittings]])</f>
        <v>0</v>
      </c>
      <c r="BG439" s="176" cm="1">
        <f t="array" ref="BG439">SUMIFS('N1.3_Project_Listing'!$P$16:$P$829, 'N1.3_Project_Listing'!$E$16:$E$829,'N1.3_Project_Listing'!$E439, 'N1.3_Project_Listing'!$A$16:$A$829,ET_Risk_SC_Summation[[#Headers],[275kV OHL Tower]])</f>
        <v>0</v>
      </c>
      <c r="BH439" s="176" cm="1">
        <f t="array" ref="BH439">SUMIFS('N1.3_Project_Listing'!$P$16:$P$829, 'N1.3_Project_Listing'!$E$16:$E$829,'N1.3_Project_Listing'!$E439, 'N1.3_Project_Listing'!$A$16:$A$829,ET_Risk_SC_Summation[[#Headers],[400kV Circuit Breaker]])</f>
        <v>0</v>
      </c>
      <c r="BI439" s="176" cm="1">
        <f t="array" ref="BI439">SUMIFS('N1.3_Project_Listing'!$P$16:$P$829, 'N1.3_Project_Listing'!$E$16:$E$829,'N1.3_Project_Listing'!$E439, 'N1.3_Project_Listing'!$A$16:$A$829,ET_Risk_SC_Summation[[#Headers],[400kV Transformer]])</f>
        <v>0</v>
      </c>
      <c r="BJ439" s="176" cm="1">
        <f t="array" ref="BJ439">SUMIFS('N1.3_Project_Listing'!$P$16:$P$829, 'N1.3_Project_Listing'!$E$16:$E$829,'N1.3_Project_Listing'!$E439, 'N1.3_Project_Listing'!$A$16:$A$829,ET_Risk_SC_Summation[[#Headers],[400kV Reactor]])</f>
        <v>0</v>
      </c>
      <c r="BK439" s="176" cm="1">
        <f t="array" ref="BK439">SUMIFS('N1.3_Project_Listing'!$P$16:$P$829, 'N1.3_Project_Listing'!$E$16:$E$829,'N1.3_Project_Listing'!$E439, 'N1.3_Project_Listing'!$A$16:$A$829,ET_Risk_SC_Summation[[#Headers],[400kV Underground Cable]])</f>
        <v>0</v>
      </c>
      <c r="BL439" s="176" cm="1">
        <f t="array" ref="BL439">SUMIFS('N1.3_Project_Listing'!$P$16:$P$829, 'N1.3_Project_Listing'!$E$16:$E$829,'N1.3_Project_Listing'!$E439, 'N1.3_Project_Listing'!$A$16:$A$829,ET_Risk_SC_Summation[[#Headers],[400kV OHL Conductor]])</f>
        <v>0</v>
      </c>
      <c r="BM439" s="176" cm="1">
        <f t="array" ref="BM439">SUMIFS('N1.3_Project_Listing'!$P$16:$P$829, 'N1.3_Project_Listing'!$E$16:$E$829,'N1.3_Project_Listing'!$E439, 'N1.3_Project_Listing'!$A$16:$A$829,ET_Risk_SC_Summation[[#Headers],[400kV OHL Fittings]])</f>
        <v>0</v>
      </c>
      <c r="BN439" s="176" cm="1">
        <f t="array" ref="BN439">SUMIFS('N1.3_Project_Listing'!$P$16:$P$829, 'N1.3_Project_Listing'!$E$16:$E$829,'N1.3_Project_Listing'!$E439, 'N1.3_Project_Listing'!$A$16:$A$829,ET_Risk_SC_Summation[[#Headers],[400kV OHL Tower]])</f>
        <v>0</v>
      </c>
      <c r="BO439" s="177" t="str">
        <f>IF(SUM(ET_Risk_SC_Summation[[#This Row],[132kV Circuit Breaker]:[400kV OHL Tower]])=0, "n/a", INDEX(ET_Risk_SC_Summation[#Headers],1,MATCH(MAX(ET_Risk_SC_Summation[[#This Row],[132kV Circuit Breaker]:[400kV OHL Tower]]),ET_Risk_SC_Summation[[#This Row],[132kV Circuit Breaker]:[400kV OHL Tower]],0)))</f>
        <v>n/a</v>
      </c>
      <c r="BP439" s="177" t="str">
        <f>IFERROR(INDEX('N0.7_Lookup_References'!$G$77:$G$98,MATCH(ET_Risk_SC_Summation[[#This Row],[Mxx Category]],'N0.7_Lookup_References'!$F$77:$F$98,0)),"")</f>
        <v/>
      </c>
    </row>
    <row r="440" spans="1:68">
      <c r="A440" s="160" t="str">
        <f>IFERROR(INDEX(N1.2_Intervention_Types[NARM Asset Category],MATCH('N1.3_Project_Listing'!$C440,N1.2_Intervention_Types[Intervention Type ID],0),1),"")</f>
        <v/>
      </c>
      <c r="B440" s="160" t="str">
        <f>IF($D$2="GD",IFERROR(INDEX(N1.2_Intervention_Types[C&amp;V Asset Category (GD)],MATCH('N1.3_Project_Listing'!$C440,N1.2_Intervention_Types[Intervention Type ID],0),1),""),IFERROR(INDEX(N1.2_Intervention_Types[NARM Asset Category],MATCH('N1.3_Project_Listing'!$C440,N1.2_Intervention_Types[Intervention Type ID],0),1),""))</f>
        <v/>
      </c>
      <c r="C440" s="67" t="str">
        <f>IFERROR(INDEX(N1.2_Intervention_Types[Intervention Type ID],MATCH('N1.3_Project_Listing'!$I440,N1.2_Intervention_Types[Intervention Type],0),1),"")</f>
        <v/>
      </c>
      <c r="D440" s="160" t="str">
        <f>IFERROR(INDEX(N1.2_Intervention_Types[Intervention Category],MATCH('N1.3_Project_Listing'!$C440,N1.2_Intervention_Types[Intervention Type ID],0),1),"")</f>
        <v/>
      </c>
      <c r="E440" s="210"/>
      <c r="F440" s="236"/>
      <c r="G440" s="236"/>
      <c r="H440" s="236"/>
      <c r="I440" s="151"/>
      <c r="J440" s="139"/>
      <c r="K440" s="312"/>
      <c r="L440" s="312"/>
      <c r="M440" s="312"/>
      <c r="N440" s="343"/>
      <c r="O440" s="343"/>
      <c r="P440" s="344"/>
      <c r="Q440" s="63">
        <f t="shared" si="39"/>
        <v>0</v>
      </c>
      <c r="R440" s="368">
        <f>IF('N1.3_Project_Listing'!$D440="Replacement",SUM('N1.3_Project_Listing'!$K440:$L440)/2,'N1.3_Project_Listing'!$M440)</f>
        <v>0</v>
      </c>
      <c r="S440" s="67" t="str">
        <f>IFERROR(INDEX('N0.7_Lookup_References'!$C$13:$C$72,MATCH($A440,'N0.7_Lookup_References'!$B$13:$B$72,0)),"")</f>
        <v/>
      </c>
      <c r="T440" s="338" t="str">
        <f t="shared" si="40"/>
        <v/>
      </c>
      <c r="V440" s="11"/>
      <c r="W440" s="11"/>
      <c r="X440" s="11"/>
      <c r="Y440" s="11"/>
      <c r="Z440" s="11"/>
      <c r="AA440" s="11"/>
      <c r="AB440" s="11"/>
      <c r="AC440" s="11"/>
      <c r="AD440" s="11"/>
      <c r="AE440" s="11"/>
      <c r="AF440" s="11"/>
      <c r="AG440" s="11"/>
      <c r="AH440" s="11"/>
      <c r="AI440" s="11"/>
      <c r="AJ440" s="11"/>
      <c r="AK440" s="11"/>
      <c r="AL440" s="11"/>
      <c r="AM440" s="11"/>
      <c r="AN440" s="11"/>
      <c r="AO440" s="11"/>
      <c r="AP440" s="63">
        <f t="shared" si="36"/>
        <v>0</v>
      </c>
      <c r="AQ440" s="63">
        <f t="shared" si="37"/>
        <v>0</v>
      </c>
      <c r="AR440" s="63">
        <f t="shared" si="38"/>
        <v>0</v>
      </c>
      <c r="AT440" s="176" cm="1">
        <f t="array" ref="AT440">SUMIFS('N1.3_Project_Listing'!$P$16:$P$829, 'N1.3_Project_Listing'!$E$16:$E$829,'N1.3_Project_Listing'!$E440, 'N1.3_Project_Listing'!$A$16:$A$829,ET_Risk_SC_Summation[[#Headers],[132kV Circuit Breaker]])</f>
        <v>0</v>
      </c>
      <c r="AU440" s="176" cm="1">
        <f t="array" ref="AU440">SUMIFS('N1.3_Project_Listing'!$P$16:$P$829, 'N1.3_Project_Listing'!$E$16:$E$829,'N1.3_Project_Listing'!$E440, 'N1.3_Project_Listing'!$A$16:$A$829,ET_Risk_SC_Summation[[#Headers],[132kV Transformer]])</f>
        <v>0</v>
      </c>
      <c r="AV440" s="176" cm="1">
        <f t="array" ref="AV440">SUMIFS('N1.3_Project_Listing'!$P$16:$P$829, 'N1.3_Project_Listing'!$E$16:$E$829,'N1.3_Project_Listing'!$E440, 'N1.3_Project_Listing'!$A$16:$A$829,ET_Risk_SC_Summation[[#Headers],[132kV Reactor]])</f>
        <v>0</v>
      </c>
      <c r="AW440" s="176" cm="1">
        <f t="array" ref="AW440">SUMIFS('N1.3_Project_Listing'!$P$16:$P$829, 'N1.3_Project_Listing'!$E$16:$E$829,'N1.3_Project_Listing'!$E440, 'N1.3_Project_Listing'!$A$16:$A$829,ET_Risk_SC_Summation[[#Headers],[132kV Underground Cable]])</f>
        <v>0</v>
      </c>
      <c r="AX440" s="176" cm="1">
        <f t="array" ref="AX440">SUMIFS('N1.3_Project_Listing'!$P$16:$P$829, 'N1.3_Project_Listing'!$E$16:$E$829,'N1.3_Project_Listing'!$E440, 'N1.3_Project_Listing'!$A$16:$A$829,ET_Risk_SC_Summation[[#Headers],[132kV OHL Conductor]])</f>
        <v>0</v>
      </c>
      <c r="AY440" s="176" cm="1">
        <f t="array" ref="AY440">SUMIFS('N1.3_Project_Listing'!$P$16:$P$829, 'N1.3_Project_Listing'!$E$16:$E$829,'N1.3_Project_Listing'!$E440, 'N1.3_Project_Listing'!$A$16:$A$829,ET_Risk_SC_Summation[[#Headers],[132kV OHL Fittings]])</f>
        <v>0</v>
      </c>
      <c r="AZ440" s="176" cm="1">
        <f t="array" ref="AZ440">SUMIFS('N1.3_Project_Listing'!$P$16:$P$829, 'N1.3_Project_Listing'!$E$16:$E$829,'N1.3_Project_Listing'!$E440, 'N1.3_Project_Listing'!$A$16:$A$829,ET_Risk_SC_Summation[[#Headers],[132kV OHL Tower]])</f>
        <v>0</v>
      </c>
      <c r="BA440" s="176" cm="1">
        <f t="array" ref="BA440">SUMIFS('N1.3_Project_Listing'!$P$16:$P$829, 'N1.3_Project_Listing'!$E$16:$E$829,'N1.3_Project_Listing'!$E440, 'N1.3_Project_Listing'!$A$16:$A$829,ET_Risk_SC_Summation[[#Headers],[275kV Circuit Breaker]])</f>
        <v>0</v>
      </c>
      <c r="BB440" s="176" cm="1">
        <f t="array" ref="BB440">SUMIFS('N1.3_Project_Listing'!$P$16:$P$829, 'N1.3_Project_Listing'!$E$16:$E$829,'N1.3_Project_Listing'!$E440, 'N1.3_Project_Listing'!$A$16:$A$829,ET_Risk_SC_Summation[[#Headers],[275kV Transformer]])</f>
        <v>0</v>
      </c>
      <c r="BC440" s="176" cm="1">
        <f t="array" ref="BC440">SUMIFS('N1.3_Project_Listing'!$P$16:$P$829, 'N1.3_Project_Listing'!$E$16:$E$829,'N1.3_Project_Listing'!$E440, 'N1.3_Project_Listing'!$A$16:$A$829,ET_Risk_SC_Summation[[#Headers],[275kV Reactor]])</f>
        <v>0</v>
      </c>
      <c r="BD440" s="176" cm="1">
        <f t="array" ref="BD440">SUMIFS('N1.3_Project_Listing'!$P$16:$P$829, 'N1.3_Project_Listing'!$E$16:$E$829,'N1.3_Project_Listing'!$E440, 'N1.3_Project_Listing'!$A$16:$A$829,ET_Risk_SC_Summation[[#Headers],[275kV Underground Cable]])</f>
        <v>0</v>
      </c>
      <c r="BE440" s="176" cm="1">
        <f t="array" ref="BE440">SUMIFS('N1.3_Project_Listing'!$P$16:$P$829, 'N1.3_Project_Listing'!$E$16:$E$829,'N1.3_Project_Listing'!$E440, 'N1.3_Project_Listing'!$A$16:$A$829,ET_Risk_SC_Summation[[#Headers],[275kV OHL Conductor]])</f>
        <v>0</v>
      </c>
      <c r="BF440" s="176" cm="1">
        <f t="array" ref="BF440">SUMIFS('N1.3_Project_Listing'!$P$16:$P$829, 'N1.3_Project_Listing'!$E$16:$E$829,'N1.3_Project_Listing'!$E440, 'N1.3_Project_Listing'!$A$16:$A$829,ET_Risk_SC_Summation[[#Headers],[275kV OHL Fittings]])</f>
        <v>0</v>
      </c>
      <c r="BG440" s="176" cm="1">
        <f t="array" ref="BG440">SUMIFS('N1.3_Project_Listing'!$P$16:$P$829, 'N1.3_Project_Listing'!$E$16:$E$829,'N1.3_Project_Listing'!$E440, 'N1.3_Project_Listing'!$A$16:$A$829,ET_Risk_SC_Summation[[#Headers],[275kV OHL Tower]])</f>
        <v>0</v>
      </c>
      <c r="BH440" s="176" cm="1">
        <f t="array" ref="BH440">SUMIFS('N1.3_Project_Listing'!$P$16:$P$829, 'N1.3_Project_Listing'!$E$16:$E$829,'N1.3_Project_Listing'!$E440, 'N1.3_Project_Listing'!$A$16:$A$829,ET_Risk_SC_Summation[[#Headers],[400kV Circuit Breaker]])</f>
        <v>0</v>
      </c>
      <c r="BI440" s="176" cm="1">
        <f t="array" ref="BI440">SUMIFS('N1.3_Project_Listing'!$P$16:$P$829, 'N1.3_Project_Listing'!$E$16:$E$829,'N1.3_Project_Listing'!$E440, 'N1.3_Project_Listing'!$A$16:$A$829,ET_Risk_SC_Summation[[#Headers],[400kV Transformer]])</f>
        <v>0</v>
      </c>
      <c r="BJ440" s="176" cm="1">
        <f t="array" ref="BJ440">SUMIFS('N1.3_Project_Listing'!$P$16:$P$829, 'N1.3_Project_Listing'!$E$16:$E$829,'N1.3_Project_Listing'!$E440, 'N1.3_Project_Listing'!$A$16:$A$829,ET_Risk_SC_Summation[[#Headers],[400kV Reactor]])</f>
        <v>0</v>
      </c>
      <c r="BK440" s="176" cm="1">
        <f t="array" ref="BK440">SUMIFS('N1.3_Project_Listing'!$P$16:$P$829, 'N1.3_Project_Listing'!$E$16:$E$829,'N1.3_Project_Listing'!$E440, 'N1.3_Project_Listing'!$A$16:$A$829,ET_Risk_SC_Summation[[#Headers],[400kV Underground Cable]])</f>
        <v>0</v>
      </c>
      <c r="BL440" s="176" cm="1">
        <f t="array" ref="BL440">SUMIFS('N1.3_Project_Listing'!$P$16:$P$829, 'N1.3_Project_Listing'!$E$16:$E$829,'N1.3_Project_Listing'!$E440, 'N1.3_Project_Listing'!$A$16:$A$829,ET_Risk_SC_Summation[[#Headers],[400kV OHL Conductor]])</f>
        <v>0</v>
      </c>
      <c r="BM440" s="176" cm="1">
        <f t="array" ref="BM440">SUMIFS('N1.3_Project_Listing'!$P$16:$P$829, 'N1.3_Project_Listing'!$E$16:$E$829,'N1.3_Project_Listing'!$E440, 'N1.3_Project_Listing'!$A$16:$A$829,ET_Risk_SC_Summation[[#Headers],[400kV OHL Fittings]])</f>
        <v>0</v>
      </c>
      <c r="BN440" s="176" cm="1">
        <f t="array" ref="BN440">SUMIFS('N1.3_Project_Listing'!$P$16:$P$829, 'N1.3_Project_Listing'!$E$16:$E$829,'N1.3_Project_Listing'!$E440, 'N1.3_Project_Listing'!$A$16:$A$829,ET_Risk_SC_Summation[[#Headers],[400kV OHL Tower]])</f>
        <v>0</v>
      </c>
      <c r="BO440" s="177" t="str">
        <f>IF(SUM(ET_Risk_SC_Summation[[#This Row],[132kV Circuit Breaker]:[400kV OHL Tower]])=0, "n/a", INDEX(ET_Risk_SC_Summation[#Headers],1,MATCH(MAX(ET_Risk_SC_Summation[[#This Row],[132kV Circuit Breaker]:[400kV OHL Tower]]),ET_Risk_SC_Summation[[#This Row],[132kV Circuit Breaker]:[400kV OHL Tower]],0)))</f>
        <v>n/a</v>
      </c>
      <c r="BP440" s="177" t="str">
        <f>IFERROR(INDEX('N0.7_Lookup_References'!$G$77:$G$98,MATCH(ET_Risk_SC_Summation[[#This Row],[Mxx Category]],'N0.7_Lookup_References'!$F$77:$F$98,0)),"")</f>
        <v/>
      </c>
    </row>
    <row r="441" spans="1:68">
      <c r="A441" s="160" t="str">
        <f>IFERROR(INDEX(N1.2_Intervention_Types[NARM Asset Category],MATCH('N1.3_Project_Listing'!$C441,N1.2_Intervention_Types[Intervention Type ID],0),1),"")</f>
        <v/>
      </c>
      <c r="B441" s="160" t="str">
        <f>IF($D$2="GD",IFERROR(INDEX(N1.2_Intervention_Types[C&amp;V Asset Category (GD)],MATCH('N1.3_Project_Listing'!$C441,N1.2_Intervention_Types[Intervention Type ID],0),1),""),IFERROR(INDEX(N1.2_Intervention_Types[NARM Asset Category],MATCH('N1.3_Project_Listing'!$C441,N1.2_Intervention_Types[Intervention Type ID],0),1),""))</f>
        <v/>
      </c>
      <c r="C441" s="67" t="str">
        <f>IFERROR(INDEX(N1.2_Intervention_Types[Intervention Type ID],MATCH('N1.3_Project_Listing'!$I441,N1.2_Intervention_Types[Intervention Type],0),1),"")</f>
        <v/>
      </c>
      <c r="D441" s="160" t="str">
        <f>IFERROR(INDEX(N1.2_Intervention_Types[Intervention Category],MATCH('N1.3_Project_Listing'!$C441,N1.2_Intervention_Types[Intervention Type ID],0),1),"")</f>
        <v/>
      </c>
      <c r="E441" s="210"/>
      <c r="F441" s="236"/>
      <c r="G441" s="236"/>
      <c r="H441" s="236"/>
      <c r="I441" s="151"/>
      <c r="J441" s="139"/>
      <c r="K441" s="312"/>
      <c r="L441" s="312"/>
      <c r="M441" s="312"/>
      <c r="N441" s="343"/>
      <c r="O441" s="343"/>
      <c r="P441" s="344"/>
      <c r="Q441" s="63">
        <f t="shared" si="39"/>
        <v>0</v>
      </c>
      <c r="R441" s="368">
        <f>IF('N1.3_Project_Listing'!$D441="Replacement",SUM('N1.3_Project_Listing'!$K441:$L441)/2,'N1.3_Project_Listing'!$M441)</f>
        <v>0</v>
      </c>
      <c r="S441" s="67" t="str">
        <f>IFERROR(INDEX('N0.7_Lookup_References'!$C$13:$C$72,MATCH($A441,'N0.7_Lookup_References'!$B$13:$B$72,0)),"")</f>
        <v/>
      </c>
      <c r="T441" s="338" t="str">
        <f t="shared" si="40"/>
        <v/>
      </c>
      <c r="V441" s="11"/>
      <c r="W441" s="11"/>
      <c r="X441" s="11"/>
      <c r="Y441" s="11"/>
      <c r="Z441" s="11"/>
      <c r="AA441" s="11"/>
      <c r="AB441" s="11"/>
      <c r="AC441" s="11"/>
      <c r="AD441" s="11"/>
      <c r="AE441" s="11"/>
      <c r="AF441" s="11"/>
      <c r="AG441" s="11"/>
      <c r="AH441" s="11"/>
      <c r="AI441" s="11"/>
      <c r="AJ441" s="11"/>
      <c r="AK441" s="11"/>
      <c r="AL441" s="11"/>
      <c r="AM441" s="11"/>
      <c r="AN441" s="11"/>
      <c r="AO441" s="11"/>
      <c r="AP441" s="63">
        <f t="shared" si="36"/>
        <v>0</v>
      </c>
      <c r="AQ441" s="63">
        <f t="shared" si="37"/>
        <v>0</v>
      </c>
      <c r="AR441" s="63">
        <f t="shared" si="38"/>
        <v>0</v>
      </c>
      <c r="AT441" s="176" cm="1">
        <f t="array" ref="AT441">SUMIFS('N1.3_Project_Listing'!$P$16:$P$829, 'N1.3_Project_Listing'!$E$16:$E$829,'N1.3_Project_Listing'!$E441, 'N1.3_Project_Listing'!$A$16:$A$829,ET_Risk_SC_Summation[[#Headers],[132kV Circuit Breaker]])</f>
        <v>0</v>
      </c>
      <c r="AU441" s="176" cm="1">
        <f t="array" ref="AU441">SUMIFS('N1.3_Project_Listing'!$P$16:$P$829, 'N1.3_Project_Listing'!$E$16:$E$829,'N1.3_Project_Listing'!$E441, 'N1.3_Project_Listing'!$A$16:$A$829,ET_Risk_SC_Summation[[#Headers],[132kV Transformer]])</f>
        <v>0</v>
      </c>
      <c r="AV441" s="176" cm="1">
        <f t="array" ref="AV441">SUMIFS('N1.3_Project_Listing'!$P$16:$P$829, 'N1.3_Project_Listing'!$E$16:$E$829,'N1.3_Project_Listing'!$E441, 'N1.3_Project_Listing'!$A$16:$A$829,ET_Risk_SC_Summation[[#Headers],[132kV Reactor]])</f>
        <v>0</v>
      </c>
      <c r="AW441" s="176" cm="1">
        <f t="array" ref="AW441">SUMIFS('N1.3_Project_Listing'!$P$16:$P$829, 'N1.3_Project_Listing'!$E$16:$E$829,'N1.3_Project_Listing'!$E441, 'N1.3_Project_Listing'!$A$16:$A$829,ET_Risk_SC_Summation[[#Headers],[132kV Underground Cable]])</f>
        <v>0</v>
      </c>
      <c r="AX441" s="176" cm="1">
        <f t="array" ref="AX441">SUMIFS('N1.3_Project_Listing'!$P$16:$P$829, 'N1.3_Project_Listing'!$E$16:$E$829,'N1.3_Project_Listing'!$E441, 'N1.3_Project_Listing'!$A$16:$A$829,ET_Risk_SC_Summation[[#Headers],[132kV OHL Conductor]])</f>
        <v>0</v>
      </c>
      <c r="AY441" s="176" cm="1">
        <f t="array" ref="AY441">SUMIFS('N1.3_Project_Listing'!$P$16:$P$829, 'N1.3_Project_Listing'!$E$16:$E$829,'N1.3_Project_Listing'!$E441, 'N1.3_Project_Listing'!$A$16:$A$829,ET_Risk_SC_Summation[[#Headers],[132kV OHL Fittings]])</f>
        <v>0</v>
      </c>
      <c r="AZ441" s="176" cm="1">
        <f t="array" ref="AZ441">SUMIFS('N1.3_Project_Listing'!$P$16:$P$829, 'N1.3_Project_Listing'!$E$16:$E$829,'N1.3_Project_Listing'!$E441, 'N1.3_Project_Listing'!$A$16:$A$829,ET_Risk_SC_Summation[[#Headers],[132kV OHL Tower]])</f>
        <v>0</v>
      </c>
      <c r="BA441" s="176" cm="1">
        <f t="array" ref="BA441">SUMIFS('N1.3_Project_Listing'!$P$16:$P$829, 'N1.3_Project_Listing'!$E$16:$E$829,'N1.3_Project_Listing'!$E441, 'N1.3_Project_Listing'!$A$16:$A$829,ET_Risk_SC_Summation[[#Headers],[275kV Circuit Breaker]])</f>
        <v>0</v>
      </c>
      <c r="BB441" s="176" cm="1">
        <f t="array" ref="BB441">SUMIFS('N1.3_Project_Listing'!$P$16:$P$829, 'N1.3_Project_Listing'!$E$16:$E$829,'N1.3_Project_Listing'!$E441, 'N1.3_Project_Listing'!$A$16:$A$829,ET_Risk_SC_Summation[[#Headers],[275kV Transformer]])</f>
        <v>0</v>
      </c>
      <c r="BC441" s="176" cm="1">
        <f t="array" ref="BC441">SUMIFS('N1.3_Project_Listing'!$P$16:$P$829, 'N1.3_Project_Listing'!$E$16:$E$829,'N1.3_Project_Listing'!$E441, 'N1.3_Project_Listing'!$A$16:$A$829,ET_Risk_SC_Summation[[#Headers],[275kV Reactor]])</f>
        <v>0</v>
      </c>
      <c r="BD441" s="176" cm="1">
        <f t="array" ref="BD441">SUMIFS('N1.3_Project_Listing'!$P$16:$P$829, 'N1.3_Project_Listing'!$E$16:$E$829,'N1.3_Project_Listing'!$E441, 'N1.3_Project_Listing'!$A$16:$A$829,ET_Risk_SC_Summation[[#Headers],[275kV Underground Cable]])</f>
        <v>0</v>
      </c>
      <c r="BE441" s="176" cm="1">
        <f t="array" ref="BE441">SUMIFS('N1.3_Project_Listing'!$P$16:$P$829, 'N1.3_Project_Listing'!$E$16:$E$829,'N1.3_Project_Listing'!$E441, 'N1.3_Project_Listing'!$A$16:$A$829,ET_Risk_SC_Summation[[#Headers],[275kV OHL Conductor]])</f>
        <v>0</v>
      </c>
      <c r="BF441" s="176" cm="1">
        <f t="array" ref="BF441">SUMIFS('N1.3_Project_Listing'!$P$16:$P$829, 'N1.3_Project_Listing'!$E$16:$E$829,'N1.3_Project_Listing'!$E441, 'N1.3_Project_Listing'!$A$16:$A$829,ET_Risk_SC_Summation[[#Headers],[275kV OHL Fittings]])</f>
        <v>0</v>
      </c>
      <c r="BG441" s="176" cm="1">
        <f t="array" ref="BG441">SUMIFS('N1.3_Project_Listing'!$P$16:$P$829, 'N1.3_Project_Listing'!$E$16:$E$829,'N1.3_Project_Listing'!$E441, 'N1.3_Project_Listing'!$A$16:$A$829,ET_Risk_SC_Summation[[#Headers],[275kV OHL Tower]])</f>
        <v>0</v>
      </c>
      <c r="BH441" s="176" cm="1">
        <f t="array" ref="BH441">SUMIFS('N1.3_Project_Listing'!$P$16:$P$829, 'N1.3_Project_Listing'!$E$16:$E$829,'N1.3_Project_Listing'!$E441, 'N1.3_Project_Listing'!$A$16:$A$829,ET_Risk_SC_Summation[[#Headers],[400kV Circuit Breaker]])</f>
        <v>0</v>
      </c>
      <c r="BI441" s="176" cm="1">
        <f t="array" ref="BI441">SUMIFS('N1.3_Project_Listing'!$P$16:$P$829, 'N1.3_Project_Listing'!$E$16:$E$829,'N1.3_Project_Listing'!$E441, 'N1.3_Project_Listing'!$A$16:$A$829,ET_Risk_SC_Summation[[#Headers],[400kV Transformer]])</f>
        <v>0</v>
      </c>
      <c r="BJ441" s="176" cm="1">
        <f t="array" ref="BJ441">SUMIFS('N1.3_Project_Listing'!$P$16:$P$829, 'N1.3_Project_Listing'!$E$16:$E$829,'N1.3_Project_Listing'!$E441, 'N1.3_Project_Listing'!$A$16:$A$829,ET_Risk_SC_Summation[[#Headers],[400kV Reactor]])</f>
        <v>0</v>
      </c>
      <c r="BK441" s="176" cm="1">
        <f t="array" ref="BK441">SUMIFS('N1.3_Project_Listing'!$P$16:$P$829, 'N1.3_Project_Listing'!$E$16:$E$829,'N1.3_Project_Listing'!$E441, 'N1.3_Project_Listing'!$A$16:$A$829,ET_Risk_SC_Summation[[#Headers],[400kV Underground Cable]])</f>
        <v>0</v>
      </c>
      <c r="BL441" s="176" cm="1">
        <f t="array" ref="BL441">SUMIFS('N1.3_Project_Listing'!$P$16:$P$829, 'N1.3_Project_Listing'!$E$16:$E$829,'N1.3_Project_Listing'!$E441, 'N1.3_Project_Listing'!$A$16:$A$829,ET_Risk_SC_Summation[[#Headers],[400kV OHL Conductor]])</f>
        <v>0</v>
      </c>
      <c r="BM441" s="176" cm="1">
        <f t="array" ref="BM441">SUMIFS('N1.3_Project_Listing'!$P$16:$P$829, 'N1.3_Project_Listing'!$E$16:$E$829,'N1.3_Project_Listing'!$E441, 'N1.3_Project_Listing'!$A$16:$A$829,ET_Risk_SC_Summation[[#Headers],[400kV OHL Fittings]])</f>
        <v>0</v>
      </c>
      <c r="BN441" s="176" cm="1">
        <f t="array" ref="BN441">SUMIFS('N1.3_Project_Listing'!$P$16:$P$829, 'N1.3_Project_Listing'!$E$16:$E$829,'N1.3_Project_Listing'!$E441, 'N1.3_Project_Listing'!$A$16:$A$829,ET_Risk_SC_Summation[[#Headers],[400kV OHL Tower]])</f>
        <v>0</v>
      </c>
      <c r="BO441" s="177" t="str">
        <f>IF(SUM(ET_Risk_SC_Summation[[#This Row],[132kV Circuit Breaker]:[400kV OHL Tower]])=0, "n/a", INDEX(ET_Risk_SC_Summation[#Headers],1,MATCH(MAX(ET_Risk_SC_Summation[[#This Row],[132kV Circuit Breaker]:[400kV OHL Tower]]),ET_Risk_SC_Summation[[#This Row],[132kV Circuit Breaker]:[400kV OHL Tower]],0)))</f>
        <v>n/a</v>
      </c>
      <c r="BP441" s="177" t="str">
        <f>IFERROR(INDEX('N0.7_Lookup_References'!$G$77:$G$98,MATCH(ET_Risk_SC_Summation[[#This Row],[Mxx Category]],'N0.7_Lookup_References'!$F$77:$F$98,0)),"")</f>
        <v/>
      </c>
    </row>
    <row r="442" spans="1:68">
      <c r="A442" s="160" t="str">
        <f>IFERROR(INDEX(N1.2_Intervention_Types[NARM Asset Category],MATCH('N1.3_Project_Listing'!$C442,N1.2_Intervention_Types[Intervention Type ID],0),1),"")</f>
        <v/>
      </c>
      <c r="B442" s="160" t="str">
        <f>IF($D$2="GD",IFERROR(INDEX(N1.2_Intervention_Types[C&amp;V Asset Category (GD)],MATCH('N1.3_Project_Listing'!$C442,N1.2_Intervention_Types[Intervention Type ID],0),1),""),IFERROR(INDEX(N1.2_Intervention_Types[NARM Asset Category],MATCH('N1.3_Project_Listing'!$C442,N1.2_Intervention_Types[Intervention Type ID],0),1),""))</f>
        <v/>
      </c>
      <c r="C442" s="67" t="str">
        <f>IFERROR(INDEX(N1.2_Intervention_Types[Intervention Type ID],MATCH('N1.3_Project_Listing'!$I442,N1.2_Intervention_Types[Intervention Type],0),1),"")</f>
        <v/>
      </c>
      <c r="D442" s="160" t="str">
        <f>IFERROR(INDEX(N1.2_Intervention_Types[Intervention Category],MATCH('N1.3_Project_Listing'!$C442,N1.2_Intervention_Types[Intervention Type ID],0),1),"")</f>
        <v/>
      </c>
      <c r="E442" s="210"/>
      <c r="F442" s="236"/>
      <c r="G442" s="236"/>
      <c r="H442" s="236"/>
      <c r="I442" s="151"/>
      <c r="J442" s="139"/>
      <c r="K442" s="312"/>
      <c r="L442" s="312"/>
      <c r="M442" s="312"/>
      <c r="N442" s="343"/>
      <c r="O442" s="343"/>
      <c r="P442" s="344"/>
      <c r="Q442" s="63">
        <f t="shared" si="39"/>
        <v>0</v>
      </c>
      <c r="R442" s="368">
        <f>IF('N1.3_Project_Listing'!$D442="Replacement",SUM('N1.3_Project_Listing'!$K442:$L442)/2,'N1.3_Project_Listing'!$M442)</f>
        <v>0</v>
      </c>
      <c r="S442" s="67" t="str">
        <f>IFERROR(INDEX('N0.7_Lookup_References'!$C$13:$C$72,MATCH($A442,'N0.7_Lookup_References'!$B$13:$B$72,0)),"")</f>
        <v/>
      </c>
      <c r="T442" s="338" t="str">
        <f t="shared" si="40"/>
        <v/>
      </c>
      <c r="V442" s="11"/>
      <c r="W442" s="11"/>
      <c r="X442" s="11"/>
      <c r="Y442" s="11"/>
      <c r="Z442" s="11"/>
      <c r="AA442" s="11"/>
      <c r="AB442" s="11"/>
      <c r="AC442" s="11"/>
      <c r="AD442" s="11"/>
      <c r="AE442" s="11"/>
      <c r="AF442" s="11"/>
      <c r="AG442" s="11"/>
      <c r="AH442" s="11"/>
      <c r="AI442" s="11"/>
      <c r="AJ442" s="11"/>
      <c r="AK442" s="11"/>
      <c r="AL442" s="11"/>
      <c r="AM442" s="11"/>
      <c r="AN442" s="11"/>
      <c r="AO442" s="11"/>
      <c r="AP442" s="63">
        <f t="shared" si="36"/>
        <v>0</v>
      </c>
      <c r="AQ442" s="63">
        <f t="shared" si="37"/>
        <v>0</v>
      </c>
      <c r="AR442" s="63">
        <f t="shared" si="38"/>
        <v>0</v>
      </c>
      <c r="AT442" s="176" cm="1">
        <f t="array" ref="AT442">SUMIFS('N1.3_Project_Listing'!$P$16:$P$829, 'N1.3_Project_Listing'!$E$16:$E$829,'N1.3_Project_Listing'!$E442, 'N1.3_Project_Listing'!$A$16:$A$829,ET_Risk_SC_Summation[[#Headers],[132kV Circuit Breaker]])</f>
        <v>0</v>
      </c>
      <c r="AU442" s="176" cm="1">
        <f t="array" ref="AU442">SUMIFS('N1.3_Project_Listing'!$P$16:$P$829, 'N1.3_Project_Listing'!$E$16:$E$829,'N1.3_Project_Listing'!$E442, 'N1.3_Project_Listing'!$A$16:$A$829,ET_Risk_SC_Summation[[#Headers],[132kV Transformer]])</f>
        <v>0</v>
      </c>
      <c r="AV442" s="176" cm="1">
        <f t="array" ref="AV442">SUMIFS('N1.3_Project_Listing'!$P$16:$P$829, 'N1.3_Project_Listing'!$E$16:$E$829,'N1.3_Project_Listing'!$E442, 'N1.3_Project_Listing'!$A$16:$A$829,ET_Risk_SC_Summation[[#Headers],[132kV Reactor]])</f>
        <v>0</v>
      </c>
      <c r="AW442" s="176" cm="1">
        <f t="array" ref="AW442">SUMIFS('N1.3_Project_Listing'!$P$16:$P$829, 'N1.3_Project_Listing'!$E$16:$E$829,'N1.3_Project_Listing'!$E442, 'N1.3_Project_Listing'!$A$16:$A$829,ET_Risk_SC_Summation[[#Headers],[132kV Underground Cable]])</f>
        <v>0</v>
      </c>
      <c r="AX442" s="176" cm="1">
        <f t="array" ref="AX442">SUMIFS('N1.3_Project_Listing'!$P$16:$P$829, 'N1.3_Project_Listing'!$E$16:$E$829,'N1.3_Project_Listing'!$E442, 'N1.3_Project_Listing'!$A$16:$A$829,ET_Risk_SC_Summation[[#Headers],[132kV OHL Conductor]])</f>
        <v>0</v>
      </c>
      <c r="AY442" s="176" cm="1">
        <f t="array" ref="AY442">SUMIFS('N1.3_Project_Listing'!$P$16:$P$829, 'N1.3_Project_Listing'!$E$16:$E$829,'N1.3_Project_Listing'!$E442, 'N1.3_Project_Listing'!$A$16:$A$829,ET_Risk_SC_Summation[[#Headers],[132kV OHL Fittings]])</f>
        <v>0</v>
      </c>
      <c r="AZ442" s="176" cm="1">
        <f t="array" ref="AZ442">SUMIFS('N1.3_Project_Listing'!$P$16:$P$829, 'N1.3_Project_Listing'!$E$16:$E$829,'N1.3_Project_Listing'!$E442, 'N1.3_Project_Listing'!$A$16:$A$829,ET_Risk_SC_Summation[[#Headers],[132kV OHL Tower]])</f>
        <v>0</v>
      </c>
      <c r="BA442" s="176" cm="1">
        <f t="array" ref="BA442">SUMIFS('N1.3_Project_Listing'!$P$16:$P$829, 'N1.3_Project_Listing'!$E$16:$E$829,'N1.3_Project_Listing'!$E442, 'N1.3_Project_Listing'!$A$16:$A$829,ET_Risk_SC_Summation[[#Headers],[275kV Circuit Breaker]])</f>
        <v>0</v>
      </c>
      <c r="BB442" s="176" cm="1">
        <f t="array" ref="BB442">SUMIFS('N1.3_Project_Listing'!$P$16:$P$829, 'N1.3_Project_Listing'!$E$16:$E$829,'N1.3_Project_Listing'!$E442, 'N1.3_Project_Listing'!$A$16:$A$829,ET_Risk_SC_Summation[[#Headers],[275kV Transformer]])</f>
        <v>0</v>
      </c>
      <c r="BC442" s="176" cm="1">
        <f t="array" ref="BC442">SUMIFS('N1.3_Project_Listing'!$P$16:$P$829, 'N1.3_Project_Listing'!$E$16:$E$829,'N1.3_Project_Listing'!$E442, 'N1.3_Project_Listing'!$A$16:$A$829,ET_Risk_SC_Summation[[#Headers],[275kV Reactor]])</f>
        <v>0</v>
      </c>
      <c r="BD442" s="176" cm="1">
        <f t="array" ref="BD442">SUMIFS('N1.3_Project_Listing'!$P$16:$P$829, 'N1.3_Project_Listing'!$E$16:$E$829,'N1.3_Project_Listing'!$E442, 'N1.3_Project_Listing'!$A$16:$A$829,ET_Risk_SC_Summation[[#Headers],[275kV Underground Cable]])</f>
        <v>0</v>
      </c>
      <c r="BE442" s="176" cm="1">
        <f t="array" ref="BE442">SUMIFS('N1.3_Project_Listing'!$P$16:$P$829, 'N1.3_Project_Listing'!$E$16:$E$829,'N1.3_Project_Listing'!$E442, 'N1.3_Project_Listing'!$A$16:$A$829,ET_Risk_SC_Summation[[#Headers],[275kV OHL Conductor]])</f>
        <v>0</v>
      </c>
      <c r="BF442" s="176" cm="1">
        <f t="array" ref="BF442">SUMIFS('N1.3_Project_Listing'!$P$16:$P$829, 'N1.3_Project_Listing'!$E$16:$E$829,'N1.3_Project_Listing'!$E442, 'N1.3_Project_Listing'!$A$16:$A$829,ET_Risk_SC_Summation[[#Headers],[275kV OHL Fittings]])</f>
        <v>0</v>
      </c>
      <c r="BG442" s="176" cm="1">
        <f t="array" ref="BG442">SUMIFS('N1.3_Project_Listing'!$P$16:$P$829, 'N1.3_Project_Listing'!$E$16:$E$829,'N1.3_Project_Listing'!$E442, 'N1.3_Project_Listing'!$A$16:$A$829,ET_Risk_SC_Summation[[#Headers],[275kV OHL Tower]])</f>
        <v>0</v>
      </c>
      <c r="BH442" s="176" cm="1">
        <f t="array" ref="BH442">SUMIFS('N1.3_Project_Listing'!$P$16:$P$829, 'N1.3_Project_Listing'!$E$16:$E$829,'N1.3_Project_Listing'!$E442, 'N1.3_Project_Listing'!$A$16:$A$829,ET_Risk_SC_Summation[[#Headers],[400kV Circuit Breaker]])</f>
        <v>0</v>
      </c>
      <c r="BI442" s="176" cm="1">
        <f t="array" ref="BI442">SUMIFS('N1.3_Project_Listing'!$P$16:$P$829, 'N1.3_Project_Listing'!$E$16:$E$829,'N1.3_Project_Listing'!$E442, 'N1.3_Project_Listing'!$A$16:$A$829,ET_Risk_SC_Summation[[#Headers],[400kV Transformer]])</f>
        <v>0</v>
      </c>
      <c r="BJ442" s="176" cm="1">
        <f t="array" ref="BJ442">SUMIFS('N1.3_Project_Listing'!$P$16:$P$829, 'N1.3_Project_Listing'!$E$16:$E$829,'N1.3_Project_Listing'!$E442, 'N1.3_Project_Listing'!$A$16:$A$829,ET_Risk_SC_Summation[[#Headers],[400kV Reactor]])</f>
        <v>0</v>
      </c>
      <c r="BK442" s="176" cm="1">
        <f t="array" ref="BK442">SUMIFS('N1.3_Project_Listing'!$P$16:$P$829, 'N1.3_Project_Listing'!$E$16:$E$829,'N1.3_Project_Listing'!$E442, 'N1.3_Project_Listing'!$A$16:$A$829,ET_Risk_SC_Summation[[#Headers],[400kV Underground Cable]])</f>
        <v>0</v>
      </c>
      <c r="BL442" s="176" cm="1">
        <f t="array" ref="BL442">SUMIFS('N1.3_Project_Listing'!$P$16:$P$829, 'N1.3_Project_Listing'!$E$16:$E$829,'N1.3_Project_Listing'!$E442, 'N1.3_Project_Listing'!$A$16:$A$829,ET_Risk_SC_Summation[[#Headers],[400kV OHL Conductor]])</f>
        <v>0</v>
      </c>
      <c r="BM442" s="176" cm="1">
        <f t="array" ref="BM442">SUMIFS('N1.3_Project_Listing'!$P$16:$P$829, 'N1.3_Project_Listing'!$E$16:$E$829,'N1.3_Project_Listing'!$E442, 'N1.3_Project_Listing'!$A$16:$A$829,ET_Risk_SC_Summation[[#Headers],[400kV OHL Fittings]])</f>
        <v>0</v>
      </c>
      <c r="BN442" s="176" cm="1">
        <f t="array" ref="BN442">SUMIFS('N1.3_Project_Listing'!$P$16:$P$829, 'N1.3_Project_Listing'!$E$16:$E$829,'N1.3_Project_Listing'!$E442, 'N1.3_Project_Listing'!$A$16:$A$829,ET_Risk_SC_Summation[[#Headers],[400kV OHL Tower]])</f>
        <v>0</v>
      </c>
      <c r="BO442" s="177" t="str">
        <f>IF(SUM(ET_Risk_SC_Summation[[#This Row],[132kV Circuit Breaker]:[400kV OHL Tower]])=0, "n/a", INDEX(ET_Risk_SC_Summation[#Headers],1,MATCH(MAX(ET_Risk_SC_Summation[[#This Row],[132kV Circuit Breaker]:[400kV OHL Tower]]),ET_Risk_SC_Summation[[#This Row],[132kV Circuit Breaker]:[400kV OHL Tower]],0)))</f>
        <v>n/a</v>
      </c>
      <c r="BP442" s="177" t="str">
        <f>IFERROR(INDEX('N0.7_Lookup_References'!$G$77:$G$98,MATCH(ET_Risk_SC_Summation[[#This Row],[Mxx Category]],'N0.7_Lookup_References'!$F$77:$F$98,0)),"")</f>
        <v/>
      </c>
    </row>
    <row r="443" spans="1:68">
      <c r="A443" s="160" t="str">
        <f>IFERROR(INDEX(N1.2_Intervention_Types[NARM Asset Category],MATCH('N1.3_Project_Listing'!$C443,N1.2_Intervention_Types[Intervention Type ID],0),1),"")</f>
        <v/>
      </c>
      <c r="B443" s="160" t="str">
        <f>IF($D$2="GD",IFERROR(INDEX(N1.2_Intervention_Types[C&amp;V Asset Category (GD)],MATCH('N1.3_Project_Listing'!$C443,N1.2_Intervention_Types[Intervention Type ID],0),1),""),IFERROR(INDEX(N1.2_Intervention_Types[NARM Asset Category],MATCH('N1.3_Project_Listing'!$C443,N1.2_Intervention_Types[Intervention Type ID],0),1),""))</f>
        <v/>
      </c>
      <c r="C443" s="67" t="str">
        <f>IFERROR(INDEX(N1.2_Intervention_Types[Intervention Type ID],MATCH('N1.3_Project_Listing'!$I443,N1.2_Intervention_Types[Intervention Type],0),1),"")</f>
        <v/>
      </c>
      <c r="D443" s="160" t="str">
        <f>IFERROR(INDEX(N1.2_Intervention_Types[Intervention Category],MATCH('N1.3_Project_Listing'!$C443,N1.2_Intervention_Types[Intervention Type ID],0),1),"")</f>
        <v/>
      </c>
      <c r="E443" s="210"/>
      <c r="F443" s="236"/>
      <c r="G443" s="236"/>
      <c r="H443" s="236"/>
      <c r="I443" s="151"/>
      <c r="J443" s="139"/>
      <c r="K443" s="312"/>
      <c r="L443" s="312"/>
      <c r="M443" s="312"/>
      <c r="N443" s="343"/>
      <c r="O443" s="343"/>
      <c r="P443" s="344"/>
      <c r="Q443" s="63">
        <f t="shared" si="39"/>
        <v>0</v>
      </c>
      <c r="R443" s="368">
        <f>IF('N1.3_Project_Listing'!$D443="Replacement",SUM('N1.3_Project_Listing'!$K443:$L443)/2,'N1.3_Project_Listing'!$M443)</f>
        <v>0</v>
      </c>
      <c r="S443" s="67" t="str">
        <f>IFERROR(INDEX('N0.7_Lookup_References'!$C$13:$C$72,MATCH($A443,'N0.7_Lookup_References'!$B$13:$B$72,0)),"")</f>
        <v/>
      </c>
      <c r="T443" s="338" t="str">
        <f t="shared" si="40"/>
        <v/>
      </c>
      <c r="V443" s="11"/>
      <c r="W443" s="11"/>
      <c r="X443" s="11"/>
      <c r="Y443" s="11"/>
      <c r="Z443" s="11"/>
      <c r="AA443" s="11"/>
      <c r="AB443" s="11"/>
      <c r="AC443" s="11"/>
      <c r="AD443" s="11"/>
      <c r="AE443" s="11"/>
      <c r="AF443" s="11"/>
      <c r="AG443" s="11"/>
      <c r="AH443" s="11"/>
      <c r="AI443" s="11"/>
      <c r="AJ443" s="11"/>
      <c r="AK443" s="11"/>
      <c r="AL443" s="11"/>
      <c r="AM443" s="11"/>
      <c r="AN443" s="11"/>
      <c r="AO443" s="11"/>
      <c r="AP443" s="63">
        <f t="shared" si="36"/>
        <v>0</v>
      </c>
      <c r="AQ443" s="63">
        <f t="shared" si="37"/>
        <v>0</v>
      </c>
      <c r="AR443" s="63">
        <f t="shared" si="38"/>
        <v>0</v>
      </c>
      <c r="AT443" s="176" cm="1">
        <f t="array" ref="AT443">SUMIFS('N1.3_Project_Listing'!$P$16:$P$829, 'N1.3_Project_Listing'!$E$16:$E$829,'N1.3_Project_Listing'!$E443, 'N1.3_Project_Listing'!$A$16:$A$829,ET_Risk_SC_Summation[[#Headers],[132kV Circuit Breaker]])</f>
        <v>0</v>
      </c>
      <c r="AU443" s="176" cm="1">
        <f t="array" ref="AU443">SUMIFS('N1.3_Project_Listing'!$P$16:$P$829, 'N1.3_Project_Listing'!$E$16:$E$829,'N1.3_Project_Listing'!$E443, 'N1.3_Project_Listing'!$A$16:$A$829,ET_Risk_SC_Summation[[#Headers],[132kV Transformer]])</f>
        <v>0</v>
      </c>
      <c r="AV443" s="176" cm="1">
        <f t="array" ref="AV443">SUMIFS('N1.3_Project_Listing'!$P$16:$P$829, 'N1.3_Project_Listing'!$E$16:$E$829,'N1.3_Project_Listing'!$E443, 'N1.3_Project_Listing'!$A$16:$A$829,ET_Risk_SC_Summation[[#Headers],[132kV Reactor]])</f>
        <v>0</v>
      </c>
      <c r="AW443" s="176" cm="1">
        <f t="array" ref="AW443">SUMIFS('N1.3_Project_Listing'!$P$16:$P$829, 'N1.3_Project_Listing'!$E$16:$E$829,'N1.3_Project_Listing'!$E443, 'N1.3_Project_Listing'!$A$16:$A$829,ET_Risk_SC_Summation[[#Headers],[132kV Underground Cable]])</f>
        <v>0</v>
      </c>
      <c r="AX443" s="176" cm="1">
        <f t="array" ref="AX443">SUMIFS('N1.3_Project_Listing'!$P$16:$P$829, 'N1.3_Project_Listing'!$E$16:$E$829,'N1.3_Project_Listing'!$E443, 'N1.3_Project_Listing'!$A$16:$A$829,ET_Risk_SC_Summation[[#Headers],[132kV OHL Conductor]])</f>
        <v>0</v>
      </c>
      <c r="AY443" s="176" cm="1">
        <f t="array" ref="AY443">SUMIFS('N1.3_Project_Listing'!$P$16:$P$829, 'N1.3_Project_Listing'!$E$16:$E$829,'N1.3_Project_Listing'!$E443, 'N1.3_Project_Listing'!$A$16:$A$829,ET_Risk_SC_Summation[[#Headers],[132kV OHL Fittings]])</f>
        <v>0</v>
      </c>
      <c r="AZ443" s="176" cm="1">
        <f t="array" ref="AZ443">SUMIFS('N1.3_Project_Listing'!$P$16:$P$829, 'N1.3_Project_Listing'!$E$16:$E$829,'N1.3_Project_Listing'!$E443, 'N1.3_Project_Listing'!$A$16:$A$829,ET_Risk_SC_Summation[[#Headers],[132kV OHL Tower]])</f>
        <v>0</v>
      </c>
      <c r="BA443" s="176" cm="1">
        <f t="array" ref="BA443">SUMIFS('N1.3_Project_Listing'!$P$16:$P$829, 'N1.3_Project_Listing'!$E$16:$E$829,'N1.3_Project_Listing'!$E443, 'N1.3_Project_Listing'!$A$16:$A$829,ET_Risk_SC_Summation[[#Headers],[275kV Circuit Breaker]])</f>
        <v>0</v>
      </c>
      <c r="BB443" s="176" cm="1">
        <f t="array" ref="BB443">SUMIFS('N1.3_Project_Listing'!$P$16:$P$829, 'N1.3_Project_Listing'!$E$16:$E$829,'N1.3_Project_Listing'!$E443, 'N1.3_Project_Listing'!$A$16:$A$829,ET_Risk_SC_Summation[[#Headers],[275kV Transformer]])</f>
        <v>0</v>
      </c>
      <c r="BC443" s="176" cm="1">
        <f t="array" ref="BC443">SUMIFS('N1.3_Project_Listing'!$P$16:$P$829, 'N1.3_Project_Listing'!$E$16:$E$829,'N1.3_Project_Listing'!$E443, 'N1.3_Project_Listing'!$A$16:$A$829,ET_Risk_SC_Summation[[#Headers],[275kV Reactor]])</f>
        <v>0</v>
      </c>
      <c r="BD443" s="176" cm="1">
        <f t="array" ref="BD443">SUMIFS('N1.3_Project_Listing'!$P$16:$P$829, 'N1.3_Project_Listing'!$E$16:$E$829,'N1.3_Project_Listing'!$E443, 'N1.3_Project_Listing'!$A$16:$A$829,ET_Risk_SC_Summation[[#Headers],[275kV Underground Cable]])</f>
        <v>0</v>
      </c>
      <c r="BE443" s="176" cm="1">
        <f t="array" ref="BE443">SUMIFS('N1.3_Project_Listing'!$P$16:$P$829, 'N1.3_Project_Listing'!$E$16:$E$829,'N1.3_Project_Listing'!$E443, 'N1.3_Project_Listing'!$A$16:$A$829,ET_Risk_SC_Summation[[#Headers],[275kV OHL Conductor]])</f>
        <v>0</v>
      </c>
      <c r="BF443" s="176" cm="1">
        <f t="array" ref="BF443">SUMIFS('N1.3_Project_Listing'!$P$16:$P$829, 'N1.3_Project_Listing'!$E$16:$E$829,'N1.3_Project_Listing'!$E443, 'N1.3_Project_Listing'!$A$16:$A$829,ET_Risk_SC_Summation[[#Headers],[275kV OHL Fittings]])</f>
        <v>0</v>
      </c>
      <c r="BG443" s="176" cm="1">
        <f t="array" ref="BG443">SUMIFS('N1.3_Project_Listing'!$P$16:$P$829, 'N1.3_Project_Listing'!$E$16:$E$829,'N1.3_Project_Listing'!$E443, 'N1.3_Project_Listing'!$A$16:$A$829,ET_Risk_SC_Summation[[#Headers],[275kV OHL Tower]])</f>
        <v>0</v>
      </c>
      <c r="BH443" s="176" cm="1">
        <f t="array" ref="BH443">SUMIFS('N1.3_Project_Listing'!$P$16:$P$829, 'N1.3_Project_Listing'!$E$16:$E$829,'N1.3_Project_Listing'!$E443, 'N1.3_Project_Listing'!$A$16:$A$829,ET_Risk_SC_Summation[[#Headers],[400kV Circuit Breaker]])</f>
        <v>0</v>
      </c>
      <c r="BI443" s="176" cm="1">
        <f t="array" ref="BI443">SUMIFS('N1.3_Project_Listing'!$P$16:$P$829, 'N1.3_Project_Listing'!$E$16:$E$829,'N1.3_Project_Listing'!$E443, 'N1.3_Project_Listing'!$A$16:$A$829,ET_Risk_SC_Summation[[#Headers],[400kV Transformer]])</f>
        <v>0</v>
      </c>
      <c r="BJ443" s="176" cm="1">
        <f t="array" ref="BJ443">SUMIFS('N1.3_Project_Listing'!$P$16:$P$829, 'N1.3_Project_Listing'!$E$16:$E$829,'N1.3_Project_Listing'!$E443, 'N1.3_Project_Listing'!$A$16:$A$829,ET_Risk_SC_Summation[[#Headers],[400kV Reactor]])</f>
        <v>0</v>
      </c>
      <c r="BK443" s="176" cm="1">
        <f t="array" ref="BK443">SUMIFS('N1.3_Project_Listing'!$P$16:$P$829, 'N1.3_Project_Listing'!$E$16:$E$829,'N1.3_Project_Listing'!$E443, 'N1.3_Project_Listing'!$A$16:$A$829,ET_Risk_SC_Summation[[#Headers],[400kV Underground Cable]])</f>
        <v>0</v>
      </c>
      <c r="BL443" s="176" cm="1">
        <f t="array" ref="BL443">SUMIFS('N1.3_Project_Listing'!$P$16:$P$829, 'N1.3_Project_Listing'!$E$16:$E$829,'N1.3_Project_Listing'!$E443, 'N1.3_Project_Listing'!$A$16:$A$829,ET_Risk_SC_Summation[[#Headers],[400kV OHL Conductor]])</f>
        <v>0</v>
      </c>
      <c r="BM443" s="176" cm="1">
        <f t="array" ref="BM443">SUMIFS('N1.3_Project_Listing'!$P$16:$P$829, 'N1.3_Project_Listing'!$E$16:$E$829,'N1.3_Project_Listing'!$E443, 'N1.3_Project_Listing'!$A$16:$A$829,ET_Risk_SC_Summation[[#Headers],[400kV OHL Fittings]])</f>
        <v>0</v>
      </c>
      <c r="BN443" s="176" cm="1">
        <f t="array" ref="BN443">SUMIFS('N1.3_Project_Listing'!$P$16:$P$829, 'N1.3_Project_Listing'!$E$16:$E$829,'N1.3_Project_Listing'!$E443, 'N1.3_Project_Listing'!$A$16:$A$829,ET_Risk_SC_Summation[[#Headers],[400kV OHL Tower]])</f>
        <v>0</v>
      </c>
      <c r="BO443" s="177" t="str">
        <f>IF(SUM(ET_Risk_SC_Summation[[#This Row],[132kV Circuit Breaker]:[400kV OHL Tower]])=0, "n/a", INDEX(ET_Risk_SC_Summation[#Headers],1,MATCH(MAX(ET_Risk_SC_Summation[[#This Row],[132kV Circuit Breaker]:[400kV OHL Tower]]),ET_Risk_SC_Summation[[#This Row],[132kV Circuit Breaker]:[400kV OHL Tower]],0)))</f>
        <v>n/a</v>
      </c>
      <c r="BP443" s="177" t="str">
        <f>IFERROR(INDEX('N0.7_Lookup_References'!$G$77:$G$98,MATCH(ET_Risk_SC_Summation[[#This Row],[Mxx Category]],'N0.7_Lookup_References'!$F$77:$F$98,0)),"")</f>
        <v/>
      </c>
    </row>
    <row r="444" spans="1:68">
      <c r="A444" s="160" t="str">
        <f>IFERROR(INDEX(N1.2_Intervention_Types[NARM Asset Category],MATCH('N1.3_Project_Listing'!$C444,N1.2_Intervention_Types[Intervention Type ID],0),1),"")</f>
        <v/>
      </c>
      <c r="B444" s="160" t="str">
        <f>IF($D$2="GD",IFERROR(INDEX(N1.2_Intervention_Types[C&amp;V Asset Category (GD)],MATCH('N1.3_Project_Listing'!$C444,N1.2_Intervention_Types[Intervention Type ID],0),1),""),IFERROR(INDEX(N1.2_Intervention_Types[NARM Asset Category],MATCH('N1.3_Project_Listing'!$C444,N1.2_Intervention_Types[Intervention Type ID],0),1),""))</f>
        <v/>
      </c>
      <c r="C444" s="67" t="str">
        <f>IFERROR(INDEX(N1.2_Intervention_Types[Intervention Type ID],MATCH('N1.3_Project_Listing'!$I444,N1.2_Intervention_Types[Intervention Type],0),1),"")</f>
        <v/>
      </c>
      <c r="D444" s="160" t="str">
        <f>IFERROR(INDEX(N1.2_Intervention_Types[Intervention Category],MATCH('N1.3_Project_Listing'!$C444,N1.2_Intervention_Types[Intervention Type ID],0),1),"")</f>
        <v/>
      </c>
      <c r="E444" s="210"/>
      <c r="F444" s="236"/>
      <c r="G444" s="236"/>
      <c r="H444" s="236"/>
      <c r="I444" s="151"/>
      <c r="J444" s="139"/>
      <c r="K444" s="312"/>
      <c r="L444" s="312"/>
      <c r="M444" s="312"/>
      <c r="N444" s="343"/>
      <c r="O444" s="343"/>
      <c r="P444" s="344"/>
      <c r="Q444" s="63">
        <f t="shared" si="39"/>
        <v>0</v>
      </c>
      <c r="R444" s="368">
        <f>IF('N1.3_Project_Listing'!$D444="Replacement",SUM('N1.3_Project_Listing'!$K444:$L444)/2,'N1.3_Project_Listing'!$M444)</f>
        <v>0</v>
      </c>
      <c r="S444" s="67" t="str">
        <f>IFERROR(INDEX('N0.7_Lookup_References'!$C$13:$C$72,MATCH($A444,'N0.7_Lookup_References'!$B$13:$B$72,0)),"")</f>
        <v/>
      </c>
      <c r="T444" s="338" t="str">
        <f t="shared" si="40"/>
        <v/>
      </c>
      <c r="V444" s="11"/>
      <c r="W444" s="11"/>
      <c r="X444" s="11"/>
      <c r="Y444" s="11"/>
      <c r="Z444" s="11"/>
      <c r="AA444" s="11"/>
      <c r="AB444" s="11"/>
      <c r="AC444" s="11"/>
      <c r="AD444" s="11"/>
      <c r="AE444" s="11"/>
      <c r="AF444" s="11"/>
      <c r="AG444" s="11"/>
      <c r="AH444" s="11"/>
      <c r="AI444" s="11"/>
      <c r="AJ444" s="11"/>
      <c r="AK444" s="11"/>
      <c r="AL444" s="11"/>
      <c r="AM444" s="11"/>
      <c r="AN444" s="11"/>
      <c r="AO444" s="11"/>
      <c r="AP444" s="63">
        <f t="shared" si="36"/>
        <v>0</v>
      </c>
      <c r="AQ444" s="63">
        <f t="shared" si="37"/>
        <v>0</v>
      </c>
      <c r="AR444" s="63">
        <f t="shared" si="38"/>
        <v>0</v>
      </c>
      <c r="AT444" s="176" cm="1">
        <f t="array" ref="AT444">SUMIFS('N1.3_Project_Listing'!$P$16:$P$829, 'N1.3_Project_Listing'!$E$16:$E$829,'N1.3_Project_Listing'!$E444, 'N1.3_Project_Listing'!$A$16:$A$829,ET_Risk_SC_Summation[[#Headers],[132kV Circuit Breaker]])</f>
        <v>0</v>
      </c>
      <c r="AU444" s="176" cm="1">
        <f t="array" ref="AU444">SUMIFS('N1.3_Project_Listing'!$P$16:$P$829, 'N1.3_Project_Listing'!$E$16:$E$829,'N1.3_Project_Listing'!$E444, 'N1.3_Project_Listing'!$A$16:$A$829,ET_Risk_SC_Summation[[#Headers],[132kV Transformer]])</f>
        <v>0</v>
      </c>
      <c r="AV444" s="176" cm="1">
        <f t="array" ref="AV444">SUMIFS('N1.3_Project_Listing'!$P$16:$P$829, 'N1.3_Project_Listing'!$E$16:$E$829,'N1.3_Project_Listing'!$E444, 'N1.3_Project_Listing'!$A$16:$A$829,ET_Risk_SC_Summation[[#Headers],[132kV Reactor]])</f>
        <v>0</v>
      </c>
      <c r="AW444" s="176" cm="1">
        <f t="array" ref="AW444">SUMIFS('N1.3_Project_Listing'!$P$16:$P$829, 'N1.3_Project_Listing'!$E$16:$E$829,'N1.3_Project_Listing'!$E444, 'N1.3_Project_Listing'!$A$16:$A$829,ET_Risk_SC_Summation[[#Headers],[132kV Underground Cable]])</f>
        <v>0</v>
      </c>
      <c r="AX444" s="176" cm="1">
        <f t="array" ref="AX444">SUMIFS('N1.3_Project_Listing'!$P$16:$P$829, 'N1.3_Project_Listing'!$E$16:$E$829,'N1.3_Project_Listing'!$E444, 'N1.3_Project_Listing'!$A$16:$A$829,ET_Risk_SC_Summation[[#Headers],[132kV OHL Conductor]])</f>
        <v>0</v>
      </c>
      <c r="AY444" s="176" cm="1">
        <f t="array" ref="AY444">SUMIFS('N1.3_Project_Listing'!$P$16:$P$829, 'N1.3_Project_Listing'!$E$16:$E$829,'N1.3_Project_Listing'!$E444, 'N1.3_Project_Listing'!$A$16:$A$829,ET_Risk_SC_Summation[[#Headers],[132kV OHL Fittings]])</f>
        <v>0</v>
      </c>
      <c r="AZ444" s="176" cm="1">
        <f t="array" ref="AZ444">SUMIFS('N1.3_Project_Listing'!$P$16:$P$829, 'N1.3_Project_Listing'!$E$16:$E$829,'N1.3_Project_Listing'!$E444, 'N1.3_Project_Listing'!$A$16:$A$829,ET_Risk_SC_Summation[[#Headers],[132kV OHL Tower]])</f>
        <v>0</v>
      </c>
      <c r="BA444" s="176" cm="1">
        <f t="array" ref="BA444">SUMIFS('N1.3_Project_Listing'!$P$16:$P$829, 'N1.3_Project_Listing'!$E$16:$E$829,'N1.3_Project_Listing'!$E444, 'N1.3_Project_Listing'!$A$16:$A$829,ET_Risk_SC_Summation[[#Headers],[275kV Circuit Breaker]])</f>
        <v>0</v>
      </c>
      <c r="BB444" s="176" cm="1">
        <f t="array" ref="BB444">SUMIFS('N1.3_Project_Listing'!$P$16:$P$829, 'N1.3_Project_Listing'!$E$16:$E$829,'N1.3_Project_Listing'!$E444, 'N1.3_Project_Listing'!$A$16:$A$829,ET_Risk_SC_Summation[[#Headers],[275kV Transformer]])</f>
        <v>0</v>
      </c>
      <c r="BC444" s="176" cm="1">
        <f t="array" ref="BC444">SUMIFS('N1.3_Project_Listing'!$P$16:$P$829, 'N1.3_Project_Listing'!$E$16:$E$829,'N1.3_Project_Listing'!$E444, 'N1.3_Project_Listing'!$A$16:$A$829,ET_Risk_SC_Summation[[#Headers],[275kV Reactor]])</f>
        <v>0</v>
      </c>
      <c r="BD444" s="176" cm="1">
        <f t="array" ref="BD444">SUMIFS('N1.3_Project_Listing'!$P$16:$P$829, 'N1.3_Project_Listing'!$E$16:$E$829,'N1.3_Project_Listing'!$E444, 'N1.3_Project_Listing'!$A$16:$A$829,ET_Risk_SC_Summation[[#Headers],[275kV Underground Cable]])</f>
        <v>0</v>
      </c>
      <c r="BE444" s="176" cm="1">
        <f t="array" ref="BE444">SUMIFS('N1.3_Project_Listing'!$P$16:$P$829, 'N1.3_Project_Listing'!$E$16:$E$829,'N1.3_Project_Listing'!$E444, 'N1.3_Project_Listing'!$A$16:$A$829,ET_Risk_SC_Summation[[#Headers],[275kV OHL Conductor]])</f>
        <v>0</v>
      </c>
      <c r="BF444" s="176" cm="1">
        <f t="array" ref="BF444">SUMIFS('N1.3_Project_Listing'!$P$16:$P$829, 'N1.3_Project_Listing'!$E$16:$E$829,'N1.3_Project_Listing'!$E444, 'N1.3_Project_Listing'!$A$16:$A$829,ET_Risk_SC_Summation[[#Headers],[275kV OHL Fittings]])</f>
        <v>0</v>
      </c>
      <c r="BG444" s="176" cm="1">
        <f t="array" ref="BG444">SUMIFS('N1.3_Project_Listing'!$P$16:$P$829, 'N1.3_Project_Listing'!$E$16:$E$829,'N1.3_Project_Listing'!$E444, 'N1.3_Project_Listing'!$A$16:$A$829,ET_Risk_SC_Summation[[#Headers],[275kV OHL Tower]])</f>
        <v>0</v>
      </c>
      <c r="BH444" s="176" cm="1">
        <f t="array" ref="BH444">SUMIFS('N1.3_Project_Listing'!$P$16:$P$829, 'N1.3_Project_Listing'!$E$16:$E$829,'N1.3_Project_Listing'!$E444, 'N1.3_Project_Listing'!$A$16:$A$829,ET_Risk_SC_Summation[[#Headers],[400kV Circuit Breaker]])</f>
        <v>0</v>
      </c>
      <c r="BI444" s="176" cm="1">
        <f t="array" ref="BI444">SUMIFS('N1.3_Project_Listing'!$P$16:$P$829, 'N1.3_Project_Listing'!$E$16:$E$829,'N1.3_Project_Listing'!$E444, 'N1.3_Project_Listing'!$A$16:$A$829,ET_Risk_SC_Summation[[#Headers],[400kV Transformer]])</f>
        <v>0</v>
      </c>
      <c r="BJ444" s="176" cm="1">
        <f t="array" ref="BJ444">SUMIFS('N1.3_Project_Listing'!$P$16:$P$829, 'N1.3_Project_Listing'!$E$16:$E$829,'N1.3_Project_Listing'!$E444, 'N1.3_Project_Listing'!$A$16:$A$829,ET_Risk_SC_Summation[[#Headers],[400kV Reactor]])</f>
        <v>0</v>
      </c>
      <c r="BK444" s="176" cm="1">
        <f t="array" ref="BK444">SUMIFS('N1.3_Project_Listing'!$P$16:$P$829, 'N1.3_Project_Listing'!$E$16:$E$829,'N1.3_Project_Listing'!$E444, 'N1.3_Project_Listing'!$A$16:$A$829,ET_Risk_SC_Summation[[#Headers],[400kV Underground Cable]])</f>
        <v>0</v>
      </c>
      <c r="BL444" s="176" cm="1">
        <f t="array" ref="BL444">SUMIFS('N1.3_Project_Listing'!$P$16:$P$829, 'N1.3_Project_Listing'!$E$16:$E$829,'N1.3_Project_Listing'!$E444, 'N1.3_Project_Listing'!$A$16:$A$829,ET_Risk_SC_Summation[[#Headers],[400kV OHL Conductor]])</f>
        <v>0</v>
      </c>
      <c r="BM444" s="176" cm="1">
        <f t="array" ref="BM444">SUMIFS('N1.3_Project_Listing'!$P$16:$P$829, 'N1.3_Project_Listing'!$E$16:$E$829,'N1.3_Project_Listing'!$E444, 'N1.3_Project_Listing'!$A$16:$A$829,ET_Risk_SC_Summation[[#Headers],[400kV OHL Fittings]])</f>
        <v>0</v>
      </c>
      <c r="BN444" s="176" cm="1">
        <f t="array" ref="BN444">SUMIFS('N1.3_Project_Listing'!$P$16:$P$829, 'N1.3_Project_Listing'!$E$16:$E$829,'N1.3_Project_Listing'!$E444, 'N1.3_Project_Listing'!$A$16:$A$829,ET_Risk_SC_Summation[[#Headers],[400kV OHL Tower]])</f>
        <v>0</v>
      </c>
      <c r="BO444" s="177" t="str">
        <f>IF(SUM(ET_Risk_SC_Summation[[#This Row],[132kV Circuit Breaker]:[400kV OHL Tower]])=0, "n/a", INDEX(ET_Risk_SC_Summation[#Headers],1,MATCH(MAX(ET_Risk_SC_Summation[[#This Row],[132kV Circuit Breaker]:[400kV OHL Tower]]),ET_Risk_SC_Summation[[#This Row],[132kV Circuit Breaker]:[400kV OHL Tower]],0)))</f>
        <v>n/a</v>
      </c>
      <c r="BP444" s="177" t="str">
        <f>IFERROR(INDEX('N0.7_Lookup_References'!$G$77:$G$98,MATCH(ET_Risk_SC_Summation[[#This Row],[Mxx Category]],'N0.7_Lookup_References'!$F$77:$F$98,0)),"")</f>
        <v/>
      </c>
    </row>
    <row r="445" spans="1:68">
      <c r="A445" s="160" t="str">
        <f>IFERROR(INDEX(N1.2_Intervention_Types[NARM Asset Category],MATCH('N1.3_Project_Listing'!$C445,N1.2_Intervention_Types[Intervention Type ID],0),1),"")</f>
        <v/>
      </c>
      <c r="B445" s="160" t="str">
        <f>IF($D$2="GD",IFERROR(INDEX(N1.2_Intervention_Types[C&amp;V Asset Category (GD)],MATCH('N1.3_Project_Listing'!$C445,N1.2_Intervention_Types[Intervention Type ID],0),1),""),IFERROR(INDEX(N1.2_Intervention_Types[NARM Asset Category],MATCH('N1.3_Project_Listing'!$C445,N1.2_Intervention_Types[Intervention Type ID],0),1),""))</f>
        <v/>
      </c>
      <c r="C445" s="67" t="str">
        <f>IFERROR(INDEX(N1.2_Intervention_Types[Intervention Type ID],MATCH('N1.3_Project_Listing'!$I445,N1.2_Intervention_Types[Intervention Type],0),1),"")</f>
        <v/>
      </c>
      <c r="D445" s="160" t="str">
        <f>IFERROR(INDEX(N1.2_Intervention_Types[Intervention Category],MATCH('N1.3_Project_Listing'!$C445,N1.2_Intervention_Types[Intervention Type ID],0),1),"")</f>
        <v/>
      </c>
      <c r="E445" s="210"/>
      <c r="F445" s="236"/>
      <c r="G445" s="236"/>
      <c r="H445" s="236"/>
      <c r="I445" s="151"/>
      <c r="J445" s="139"/>
      <c r="K445" s="312"/>
      <c r="L445" s="312"/>
      <c r="M445" s="312"/>
      <c r="N445" s="343"/>
      <c r="O445" s="343"/>
      <c r="P445" s="344"/>
      <c r="Q445" s="63">
        <f t="shared" si="39"/>
        <v>0</v>
      </c>
      <c r="R445" s="368">
        <f>IF('N1.3_Project_Listing'!$D445="Replacement",SUM('N1.3_Project_Listing'!$K445:$L445)/2,'N1.3_Project_Listing'!$M445)</f>
        <v>0</v>
      </c>
      <c r="S445" s="67" t="str">
        <f>IFERROR(INDEX('N0.7_Lookup_References'!$C$13:$C$72,MATCH($A445,'N0.7_Lookup_References'!$B$13:$B$72,0)),"")</f>
        <v/>
      </c>
      <c r="T445" s="338" t="str">
        <f t="shared" si="40"/>
        <v/>
      </c>
      <c r="V445" s="11"/>
      <c r="W445" s="11"/>
      <c r="X445" s="11"/>
      <c r="Y445" s="11"/>
      <c r="Z445" s="11"/>
      <c r="AA445" s="11"/>
      <c r="AB445" s="11"/>
      <c r="AC445" s="11"/>
      <c r="AD445" s="11"/>
      <c r="AE445" s="11"/>
      <c r="AF445" s="11"/>
      <c r="AG445" s="11"/>
      <c r="AH445" s="11"/>
      <c r="AI445" s="11"/>
      <c r="AJ445" s="11"/>
      <c r="AK445" s="11"/>
      <c r="AL445" s="11"/>
      <c r="AM445" s="11"/>
      <c r="AN445" s="11"/>
      <c r="AO445" s="11"/>
      <c r="AP445" s="63">
        <f t="shared" si="36"/>
        <v>0</v>
      </c>
      <c r="AQ445" s="63">
        <f t="shared" si="37"/>
        <v>0</v>
      </c>
      <c r="AR445" s="63">
        <f t="shared" si="38"/>
        <v>0</v>
      </c>
      <c r="AT445" s="176" cm="1">
        <f t="array" ref="AT445">SUMIFS('N1.3_Project_Listing'!$P$16:$P$829, 'N1.3_Project_Listing'!$E$16:$E$829,'N1.3_Project_Listing'!$E445, 'N1.3_Project_Listing'!$A$16:$A$829,ET_Risk_SC_Summation[[#Headers],[132kV Circuit Breaker]])</f>
        <v>0</v>
      </c>
      <c r="AU445" s="176" cm="1">
        <f t="array" ref="AU445">SUMIFS('N1.3_Project_Listing'!$P$16:$P$829, 'N1.3_Project_Listing'!$E$16:$E$829,'N1.3_Project_Listing'!$E445, 'N1.3_Project_Listing'!$A$16:$A$829,ET_Risk_SC_Summation[[#Headers],[132kV Transformer]])</f>
        <v>0</v>
      </c>
      <c r="AV445" s="176" cm="1">
        <f t="array" ref="AV445">SUMIFS('N1.3_Project_Listing'!$P$16:$P$829, 'N1.3_Project_Listing'!$E$16:$E$829,'N1.3_Project_Listing'!$E445, 'N1.3_Project_Listing'!$A$16:$A$829,ET_Risk_SC_Summation[[#Headers],[132kV Reactor]])</f>
        <v>0</v>
      </c>
      <c r="AW445" s="176" cm="1">
        <f t="array" ref="AW445">SUMIFS('N1.3_Project_Listing'!$P$16:$P$829, 'N1.3_Project_Listing'!$E$16:$E$829,'N1.3_Project_Listing'!$E445, 'N1.3_Project_Listing'!$A$16:$A$829,ET_Risk_SC_Summation[[#Headers],[132kV Underground Cable]])</f>
        <v>0</v>
      </c>
      <c r="AX445" s="176" cm="1">
        <f t="array" ref="AX445">SUMIFS('N1.3_Project_Listing'!$P$16:$P$829, 'N1.3_Project_Listing'!$E$16:$E$829,'N1.3_Project_Listing'!$E445, 'N1.3_Project_Listing'!$A$16:$A$829,ET_Risk_SC_Summation[[#Headers],[132kV OHL Conductor]])</f>
        <v>0</v>
      </c>
      <c r="AY445" s="176" cm="1">
        <f t="array" ref="AY445">SUMIFS('N1.3_Project_Listing'!$P$16:$P$829, 'N1.3_Project_Listing'!$E$16:$E$829,'N1.3_Project_Listing'!$E445, 'N1.3_Project_Listing'!$A$16:$A$829,ET_Risk_SC_Summation[[#Headers],[132kV OHL Fittings]])</f>
        <v>0</v>
      </c>
      <c r="AZ445" s="176" cm="1">
        <f t="array" ref="AZ445">SUMIFS('N1.3_Project_Listing'!$P$16:$P$829, 'N1.3_Project_Listing'!$E$16:$E$829,'N1.3_Project_Listing'!$E445, 'N1.3_Project_Listing'!$A$16:$A$829,ET_Risk_SC_Summation[[#Headers],[132kV OHL Tower]])</f>
        <v>0</v>
      </c>
      <c r="BA445" s="176" cm="1">
        <f t="array" ref="BA445">SUMIFS('N1.3_Project_Listing'!$P$16:$P$829, 'N1.3_Project_Listing'!$E$16:$E$829,'N1.3_Project_Listing'!$E445, 'N1.3_Project_Listing'!$A$16:$A$829,ET_Risk_SC_Summation[[#Headers],[275kV Circuit Breaker]])</f>
        <v>0</v>
      </c>
      <c r="BB445" s="176" cm="1">
        <f t="array" ref="BB445">SUMIFS('N1.3_Project_Listing'!$P$16:$P$829, 'N1.3_Project_Listing'!$E$16:$E$829,'N1.3_Project_Listing'!$E445, 'N1.3_Project_Listing'!$A$16:$A$829,ET_Risk_SC_Summation[[#Headers],[275kV Transformer]])</f>
        <v>0</v>
      </c>
      <c r="BC445" s="176" cm="1">
        <f t="array" ref="BC445">SUMIFS('N1.3_Project_Listing'!$P$16:$P$829, 'N1.3_Project_Listing'!$E$16:$E$829,'N1.3_Project_Listing'!$E445, 'N1.3_Project_Listing'!$A$16:$A$829,ET_Risk_SC_Summation[[#Headers],[275kV Reactor]])</f>
        <v>0</v>
      </c>
      <c r="BD445" s="176" cm="1">
        <f t="array" ref="BD445">SUMIFS('N1.3_Project_Listing'!$P$16:$P$829, 'N1.3_Project_Listing'!$E$16:$E$829,'N1.3_Project_Listing'!$E445, 'N1.3_Project_Listing'!$A$16:$A$829,ET_Risk_SC_Summation[[#Headers],[275kV Underground Cable]])</f>
        <v>0</v>
      </c>
      <c r="BE445" s="176" cm="1">
        <f t="array" ref="BE445">SUMIFS('N1.3_Project_Listing'!$P$16:$P$829, 'N1.3_Project_Listing'!$E$16:$E$829,'N1.3_Project_Listing'!$E445, 'N1.3_Project_Listing'!$A$16:$A$829,ET_Risk_SC_Summation[[#Headers],[275kV OHL Conductor]])</f>
        <v>0</v>
      </c>
      <c r="BF445" s="176" cm="1">
        <f t="array" ref="BF445">SUMIFS('N1.3_Project_Listing'!$P$16:$P$829, 'N1.3_Project_Listing'!$E$16:$E$829,'N1.3_Project_Listing'!$E445, 'N1.3_Project_Listing'!$A$16:$A$829,ET_Risk_SC_Summation[[#Headers],[275kV OHL Fittings]])</f>
        <v>0</v>
      </c>
      <c r="BG445" s="176" cm="1">
        <f t="array" ref="BG445">SUMIFS('N1.3_Project_Listing'!$P$16:$P$829, 'N1.3_Project_Listing'!$E$16:$E$829,'N1.3_Project_Listing'!$E445, 'N1.3_Project_Listing'!$A$16:$A$829,ET_Risk_SC_Summation[[#Headers],[275kV OHL Tower]])</f>
        <v>0</v>
      </c>
      <c r="BH445" s="176" cm="1">
        <f t="array" ref="BH445">SUMIFS('N1.3_Project_Listing'!$P$16:$P$829, 'N1.3_Project_Listing'!$E$16:$E$829,'N1.3_Project_Listing'!$E445, 'N1.3_Project_Listing'!$A$16:$A$829,ET_Risk_SC_Summation[[#Headers],[400kV Circuit Breaker]])</f>
        <v>0</v>
      </c>
      <c r="BI445" s="176" cm="1">
        <f t="array" ref="BI445">SUMIFS('N1.3_Project_Listing'!$P$16:$P$829, 'N1.3_Project_Listing'!$E$16:$E$829,'N1.3_Project_Listing'!$E445, 'N1.3_Project_Listing'!$A$16:$A$829,ET_Risk_SC_Summation[[#Headers],[400kV Transformer]])</f>
        <v>0</v>
      </c>
      <c r="BJ445" s="176" cm="1">
        <f t="array" ref="BJ445">SUMIFS('N1.3_Project_Listing'!$P$16:$P$829, 'N1.3_Project_Listing'!$E$16:$E$829,'N1.3_Project_Listing'!$E445, 'N1.3_Project_Listing'!$A$16:$A$829,ET_Risk_SC_Summation[[#Headers],[400kV Reactor]])</f>
        <v>0</v>
      </c>
      <c r="BK445" s="176" cm="1">
        <f t="array" ref="BK445">SUMIFS('N1.3_Project_Listing'!$P$16:$P$829, 'N1.3_Project_Listing'!$E$16:$E$829,'N1.3_Project_Listing'!$E445, 'N1.3_Project_Listing'!$A$16:$A$829,ET_Risk_SC_Summation[[#Headers],[400kV Underground Cable]])</f>
        <v>0</v>
      </c>
      <c r="BL445" s="176" cm="1">
        <f t="array" ref="BL445">SUMIFS('N1.3_Project_Listing'!$P$16:$P$829, 'N1.3_Project_Listing'!$E$16:$E$829,'N1.3_Project_Listing'!$E445, 'N1.3_Project_Listing'!$A$16:$A$829,ET_Risk_SC_Summation[[#Headers],[400kV OHL Conductor]])</f>
        <v>0</v>
      </c>
      <c r="BM445" s="176" cm="1">
        <f t="array" ref="BM445">SUMIFS('N1.3_Project_Listing'!$P$16:$P$829, 'N1.3_Project_Listing'!$E$16:$E$829,'N1.3_Project_Listing'!$E445, 'N1.3_Project_Listing'!$A$16:$A$829,ET_Risk_SC_Summation[[#Headers],[400kV OHL Fittings]])</f>
        <v>0</v>
      </c>
      <c r="BN445" s="176" cm="1">
        <f t="array" ref="BN445">SUMIFS('N1.3_Project_Listing'!$P$16:$P$829, 'N1.3_Project_Listing'!$E$16:$E$829,'N1.3_Project_Listing'!$E445, 'N1.3_Project_Listing'!$A$16:$A$829,ET_Risk_SC_Summation[[#Headers],[400kV OHL Tower]])</f>
        <v>0</v>
      </c>
      <c r="BO445" s="177" t="str">
        <f>IF(SUM(ET_Risk_SC_Summation[[#This Row],[132kV Circuit Breaker]:[400kV OHL Tower]])=0, "n/a", INDEX(ET_Risk_SC_Summation[#Headers],1,MATCH(MAX(ET_Risk_SC_Summation[[#This Row],[132kV Circuit Breaker]:[400kV OHL Tower]]),ET_Risk_SC_Summation[[#This Row],[132kV Circuit Breaker]:[400kV OHL Tower]],0)))</f>
        <v>n/a</v>
      </c>
      <c r="BP445" s="177" t="str">
        <f>IFERROR(INDEX('N0.7_Lookup_References'!$G$77:$G$98,MATCH(ET_Risk_SC_Summation[[#This Row],[Mxx Category]],'N0.7_Lookup_References'!$F$77:$F$98,0)),"")</f>
        <v/>
      </c>
    </row>
    <row r="446" spans="1:68">
      <c r="A446" s="160" t="str">
        <f>IFERROR(INDEX(N1.2_Intervention_Types[NARM Asset Category],MATCH('N1.3_Project_Listing'!$C446,N1.2_Intervention_Types[Intervention Type ID],0),1),"")</f>
        <v/>
      </c>
      <c r="B446" s="160" t="str">
        <f>IF($D$2="GD",IFERROR(INDEX(N1.2_Intervention_Types[C&amp;V Asset Category (GD)],MATCH('N1.3_Project_Listing'!$C446,N1.2_Intervention_Types[Intervention Type ID],0),1),""),IFERROR(INDEX(N1.2_Intervention_Types[NARM Asset Category],MATCH('N1.3_Project_Listing'!$C446,N1.2_Intervention_Types[Intervention Type ID],0),1),""))</f>
        <v/>
      </c>
      <c r="C446" s="67" t="str">
        <f>IFERROR(INDEX(N1.2_Intervention_Types[Intervention Type ID],MATCH('N1.3_Project_Listing'!$I446,N1.2_Intervention_Types[Intervention Type],0),1),"")</f>
        <v/>
      </c>
      <c r="D446" s="160" t="str">
        <f>IFERROR(INDEX(N1.2_Intervention_Types[Intervention Category],MATCH('N1.3_Project_Listing'!$C446,N1.2_Intervention_Types[Intervention Type ID],0),1),"")</f>
        <v/>
      </c>
      <c r="E446" s="210"/>
      <c r="F446" s="236"/>
      <c r="G446" s="236"/>
      <c r="H446" s="236"/>
      <c r="I446" s="151"/>
      <c r="J446" s="139"/>
      <c r="K446" s="312"/>
      <c r="L446" s="312"/>
      <c r="M446" s="312"/>
      <c r="N446" s="343"/>
      <c r="O446" s="343"/>
      <c r="P446" s="344"/>
      <c r="Q446" s="63">
        <f t="shared" si="39"/>
        <v>0</v>
      </c>
      <c r="R446" s="368">
        <f>IF('N1.3_Project_Listing'!$D446="Replacement",SUM('N1.3_Project_Listing'!$K446:$L446)/2,'N1.3_Project_Listing'!$M446)</f>
        <v>0</v>
      </c>
      <c r="S446" s="67" t="str">
        <f>IFERROR(INDEX('N0.7_Lookup_References'!$C$13:$C$72,MATCH($A446,'N0.7_Lookup_References'!$B$13:$B$72,0)),"")</f>
        <v/>
      </c>
      <c r="T446" s="338" t="str">
        <f t="shared" si="40"/>
        <v/>
      </c>
      <c r="V446" s="11"/>
      <c r="W446" s="11"/>
      <c r="X446" s="11"/>
      <c r="Y446" s="11"/>
      <c r="Z446" s="11"/>
      <c r="AA446" s="11"/>
      <c r="AB446" s="11"/>
      <c r="AC446" s="11"/>
      <c r="AD446" s="11"/>
      <c r="AE446" s="11"/>
      <c r="AF446" s="11"/>
      <c r="AG446" s="11"/>
      <c r="AH446" s="11"/>
      <c r="AI446" s="11"/>
      <c r="AJ446" s="11"/>
      <c r="AK446" s="11"/>
      <c r="AL446" s="11"/>
      <c r="AM446" s="11"/>
      <c r="AN446" s="11"/>
      <c r="AO446" s="11"/>
      <c r="AP446" s="63">
        <f t="shared" si="36"/>
        <v>0</v>
      </c>
      <c r="AQ446" s="63">
        <f t="shared" si="37"/>
        <v>0</v>
      </c>
      <c r="AR446" s="63">
        <f t="shared" si="38"/>
        <v>0</v>
      </c>
      <c r="AT446" s="176" cm="1">
        <f t="array" ref="AT446">SUMIFS('N1.3_Project_Listing'!$P$16:$P$829, 'N1.3_Project_Listing'!$E$16:$E$829,'N1.3_Project_Listing'!$E446, 'N1.3_Project_Listing'!$A$16:$A$829,ET_Risk_SC_Summation[[#Headers],[132kV Circuit Breaker]])</f>
        <v>0</v>
      </c>
      <c r="AU446" s="176" cm="1">
        <f t="array" ref="AU446">SUMIFS('N1.3_Project_Listing'!$P$16:$P$829, 'N1.3_Project_Listing'!$E$16:$E$829,'N1.3_Project_Listing'!$E446, 'N1.3_Project_Listing'!$A$16:$A$829,ET_Risk_SC_Summation[[#Headers],[132kV Transformer]])</f>
        <v>0</v>
      </c>
      <c r="AV446" s="176" cm="1">
        <f t="array" ref="AV446">SUMIFS('N1.3_Project_Listing'!$P$16:$P$829, 'N1.3_Project_Listing'!$E$16:$E$829,'N1.3_Project_Listing'!$E446, 'N1.3_Project_Listing'!$A$16:$A$829,ET_Risk_SC_Summation[[#Headers],[132kV Reactor]])</f>
        <v>0</v>
      </c>
      <c r="AW446" s="176" cm="1">
        <f t="array" ref="AW446">SUMIFS('N1.3_Project_Listing'!$P$16:$P$829, 'N1.3_Project_Listing'!$E$16:$E$829,'N1.3_Project_Listing'!$E446, 'N1.3_Project_Listing'!$A$16:$A$829,ET_Risk_SC_Summation[[#Headers],[132kV Underground Cable]])</f>
        <v>0</v>
      </c>
      <c r="AX446" s="176" cm="1">
        <f t="array" ref="AX446">SUMIFS('N1.3_Project_Listing'!$P$16:$P$829, 'N1.3_Project_Listing'!$E$16:$E$829,'N1.3_Project_Listing'!$E446, 'N1.3_Project_Listing'!$A$16:$A$829,ET_Risk_SC_Summation[[#Headers],[132kV OHL Conductor]])</f>
        <v>0</v>
      </c>
      <c r="AY446" s="176" cm="1">
        <f t="array" ref="AY446">SUMIFS('N1.3_Project_Listing'!$P$16:$P$829, 'N1.3_Project_Listing'!$E$16:$E$829,'N1.3_Project_Listing'!$E446, 'N1.3_Project_Listing'!$A$16:$A$829,ET_Risk_SC_Summation[[#Headers],[132kV OHL Fittings]])</f>
        <v>0</v>
      </c>
      <c r="AZ446" s="176" cm="1">
        <f t="array" ref="AZ446">SUMIFS('N1.3_Project_Listing'!$P$16:$P$829, 'N1.3_Project_Listing'!$E$16:$E$829,'N1.3_Project_Listing'!$E446, 'N1.3_Project_Listing'!$A$16:$A$829,ET_Risk_SC_Summation[[#Headers],[132kV OHL Tower]])</f>
        <v>0</v>
      </c>
      <c r="BA446" s="176" cm="1">
        <f t="array" ref="BA446">SUMIFS('N1.3_Project_Listing'!$P$16:$P$829, 'N1.3_Project_Listing'!$E$16:$E$829,'N1.3_Project_Listing'!$E446, 'N1.3_Project_Listing'!$A$16:$A$829,ET_Risk_SC_Summation[[#Headers],[275kV Circuit Breaker]])</f>
        <v>0</v>
      </c>
      <c r="BB446" s="176" cm="1">
        <f t="array" ref="BB446">SUMIFS('N1.3_Project_Listing'!$P$16:$P$829, 'N1.3_Project_Listing'!$E$16:$E$829,'N1.3_Project_Listing'!$E446, 'N1.3_Project_Listing'!$A$16:$A$829,ET_Risk_SC_Summation[[#Headers],[275kV Transformer]])</f>
        <v>0</v>
      </c>
      <c r="BC446" s="176" cm="1">
        <f t="array" ref="BC446">SUMIFS('N1.3_Project_Listing'!$P$16:$P$829, 'N1.3_Project_Listing'!$E$16:$E$829,'N1.3_Project_Listing'!$E446, 'N1.3_Project_Listing'!$A$16:$A$829,ET_Risk_SC_Summation[[#Headers],[275kV Reactor]])</f>
        <v>0</v>
      </c>
      <c r="BD446" s="176" cm="1">
        <f t="array" ref="BD446">SUMIFS('N1.3_Project_Listing'!$P$16:$P$829, 'N1.3_Project_Listing'!$E$16:$E$829,'N1.3_Project_Listing'!$E446, 'N1.3_Project_Listing'!$A$16:$A$829,ET_Risk_SC_Summation[[#Headers],[275kV Underground Cable]])</f>
        <v>0</v>
      </c>
      <c r="BE446" s="176" cm="1">
        <f t="array" ref="BE446">SUMIFS('N1.3_Project_Listing'!$P$16:$P$829, 'N1.3_Project_Listing'!$E$16:$E$829,'N1.3_Project_Listing'!$E446, 'N1.3_Project_Listing'!$A$16:$A$829,ET_Risk_SC_Summation[[#Headers],[275kV OHL Conductor]])</f>
        <v>0</v>
      </c>
      <c r="BF446" s="176" cm="1">
        <f t="array" ref="BF446">SUMIFS('N1.3_Project_Listing'!$P$16:$P$829, 'N1.3_Project_Listing'!$E$16:$E$829,'N1.3_Project_Listing'!$E446, 'N1.3_Project_Listing'!$A$16:$A$829,ET_Risk_SC_Summation[[#Headers],[275kV OHL Fittings]])</f>
        <v>0</v>
      </c>
      <c r="BG446" s="176" cm="1">
        <f t="array" ref="BG446">SUMIFS('N1.3_Project_Listing'!$P$16:$P$829, 'N1.3_Project_Listing'!$E$16:$E$829,'N1.3_Project_Listing'!$E446, 'N1.3_Project_Listing'!$A$16:$A$829,ET_Risk_SC_Summation[[#Headers],[275kV OHL Tower]])</f>
        <v>0</v>
      </c>
      <c r="BH446" s="176" cm="1">
        <f t="array" ref="BH446">SUMIFS('N1.3_Project_Listing'!$P$16:$P$829, 'N1.3_Project_Listing'!$E$16:$E$829,'N1.3_Project_Listing'!$E446, 'N1.3_Project_Listing'!$A$16:$A$829,ET_Risk_SC_Summation[[#Headers],[400kV Circuit Breaker]])</f>
        <v>0</v>
      </c>
      <c r="BI446" s="176" cm="1">
        <f t="array" ref="BI446">SUMIFS('N1.3_Project_Listing'!$P$16:$P$829, 'N1.3_Project_Listing'!$E$16:$E$829,'N1.3_Project_Listing'!$E446, 'N1.3_Project_Listing'!$A$16:$A$829,ET_Risk_SC_Summation[[#Headers],[400kV Transformer]])</f>
        <v>0</v>
      </c>
      <c r="BJ446" s="176" cm="1">
        <f t="array" ref="BJ446">SUMIFS('N1.3_Project_Listing'!$P$16:$P$829, 'N1.3_Project_Listing'!$E$16:$E$829,'N1.3_Project_Listing'!$E446, 'N1.3_Project_Listing'!$A$16:$A$829,ET_Risk_SC_Summation[[#Headers],[400kV Reactor]])</f>
        <v>0</v>
      </c>
      <c r="BK446" s="176" cm="1">
        <f t="array" ref="BK446">SUMIFS('N1.3_Project_Listing'!$P$16:$P$829, 'N1.3_Project_Listing'!$E$16:$E$829,'N1.3_Project_Listing'!$E446, 'N1.3_Project_Listing'!$A$16:$A$829,ET_Risk_SC_Summation[[#Headers],[400kV Underground Cable]])</f>
        <v>0</v>
      </c>
      <c r="BL446" s="176" cm="1">
        <f t="array" ref="BL446">SUMIFS('N1.3_Project_Listing'!$P$16:$P$829, 'N1.3_Project_Listing'!$E$16:$E$829,'N1.3_Project_Listing'!$E446, 'N1.3_Project_Listing'!$A$16:$A$829,ET_Risk_SC_Summation[[#Headers],[400kV OHL Conductor]])</f>
        <v>0</v>
      </c>
      <c r="BM446" s="176" cm="1">
        <f t="array" ref="BM446">SUMIFS('N1.3_Project_Listing'!$P$16:$P$829, 'N1.3_Project_Listing'!$E$16:$E$829,'N1.3_Project_Listing'!$E446, 'N1.3_Project_Listing'!$A$16:$A$829,ET_Risk_SC_Summation[[#Headers],[400kV OHL Fittings]])</f>
        <v>0</v>
      </c>
      <c r="BN446" s="176" cm="1">
        <f t="array" ref="BN446">SUMIFS('N1.3_Project_Listing'!$P$16:$P$829, 'N1.3_Project_Listing'!$E$16:$E$829,'N1.3_Project_Listing'!$E446, 'N1.3_Project_Listing'!$A$16:$A$829,ET_Risk_SC_Summation[[#Headers],[400kV OHL Tower]])</f>
        <v>0</v>
      </c>
      <c r="BO446" s="177" t="str">
        <f>IF(SUM(ET_Risk_SC_Summation[[#This Row],[132kV Circuit Breaker]:[400kV OHL Tower]])=0, "n/a", INDEX(ET_Risk_SC_Summation[#Headers],1,MATCH(MAX(ET_Risk_SC_Summation[[#This Row],[132kV Circuit Breaker]:[400kV OHL Tower]]),ET_Risk_SC_Summation[[#This Row],[132kV Circuit Breaker]:[400kV OHL Tower]],0)))</f>
        <v>n/a</v>
      </c>
      <c r="BP446" s="177" t="str">
        <f>IFERROR(INDEX('N0.7_Lookup_References'!$G$77:$G$98,MATCH(ET_Risk_SC_Summation[[#This Row],[Mxx Category]],'N0.7_Lookup_References'!$F$77:$F$98,0)),"")</f>
        <v/>
      </c>
    </row>
    <row r="447" spans="1:68">
      <c r="A447" s="160" t="str">
        <f>IFERROR(INDEX(N1.2_Intervention_Types[NARM Asset Category],MATCH('N1.3_Project_Listing'!$C447,N1.2_Intervention_Types[Intervention Type ID],0),1),"")</f>
        <v/>
      </c>
      <c r="B447" s="160" t="str">
        <f>IF($D$2="GD",IFERROR(INDEX(N1.2_Intervention_Types[C&amp;V Asset Category (GD)],MATCH('N1.3_Project_Listing'!$C447,N1.2_Intervention_Types[Intervention Type ID],0),1),""),IFERROR(INDEX(N1.2_Intervention_Types[NARM Asset Category],MATCH('N1.3_Project_Listing'!$C447,N1.2_Intervention_Types[Intervention Type ID],0),1),""))</f>
        <v/>
      </c>
      <c r="C447" s="67" t="str">
        <f>IFERROR(INDEX(N1.2_Intervention_Types[Intervention Type ID],MATCH('N1.3_Project_Listing'!$I447,N1.2_Intervention_Types[Intervention Type],0),1),"")</f>
        <v/>
      </c>
      <c r="D447" s="160" t="str">
        <f>IFERROR(INDEX(N1.2_Intervention_Types[Intervention Category],MATCH('N1.3_Project_Listing'!$C447,N1.2_Intervention_Types[Intervention Type ID],0),1),"")</f>
        <v/>
      </c>
      <c r="E447" s="210"/>
      <c r="F447" s="236"/>
      <c r="G447" s="236"/>
      <c r="H447" s="236"/>
      <c r="I447" s="151"/>
      <c r="J447" s="139"/>
      <c r="K447" s="312"/>
      <c r="L447" s="312"/>
      <c r="M447" s="312"/>
      <c r="N447" s="343"/>
      <c r="O447" s="343"/>
      <c r="P447" s="344"/>
      <c r="Q447" s="63">
        <f t="shared" si="39"/>
        <v>0</v>
      </c>
      <c r="R447" s="368">
        <f>IF('N1.3_Project_Listing'!$D447="Replacement",SUM('N1.3_Project_Listing'!$K447:$L447)/2,'N1.3_Project_Listing'!$M447)</f>
        <v>0</v>
      </c>
      <c r="S447" s="67" t="str">
        <f>IFERROR(INDEX('N0.7_Lookup_References'!$C$13:$C$72,MATCH($A447,'N0.7_Lookup_References'!$B$13:$B$72,0)),"")</f>
        <v/>
      </c>
      <c r="T447" s="338" t="str">
        <f t="shared" si="40"/>
        <v/>
      </c>
      <c r="V447" s="11"/>
      <c r="W447" s="11"/>
      <c r="X447" s="11"/>
      <c r="Y447" s="11"/>
      <c r="Z447" s="11"/>
      <c r="AA447" s="11"/>
      <c r="AB447" s="11"/>
      <c r="AC447" s="11"/>
      <c r="AD447" s="11"/>
      <c r="AE447" s="11"/>
      <c r="AF447" s="11"/>
      <c r="AG447" s="11"/>
      <c r="AH447" s="11"/>
      <c r="AI447" s="11"/>
      <c r="AJ447" s="11"/>
      <c r="AK447" s="11"/>
      <c r="AL447" s="11"/>
      <c r="AM447" s="11"/>
      <c r="AN447" s="11"/>
      <c r="AO447" s="11"/>
      <c r="AP447" s="63">
        <f t="shared" si="36"/>
        <v>0</v>
      </c>
      <c r="AQ447" s="63">
        <f t="shared" si="37"/>
        <v>0</v>
      </c>
      <c r="AR447" s="63">
        <f t="shared" si="38"/>
        <v>0</v>
      </c>
      <c r="AT447" s="176" cm="1">
        <f t="array" ref="AT447">SUMIFS('N1.3_Project_Listing'!$P$16:$P$829, 'N1.3_Project_Listing'!$E$16:$E$829,'N1.3_Project_Listing'!$E447, 'N1.3_Project_Listing'!$A$16:$A$829,ET_Risk_SC_Summation[[#Headers],[132kV Circuit Breaker]])</f>
        <v>0</v>
      </c>
      <c r="AU447" s="176" cm="1">
        <f t="array" ref="AU447">SUMIFS('N1.3_Project_Listing'!$P$16:$P$829, 'N1.3_Project_Listing'!$E$16:$E$829,'N1.3_Project_Listing'!$E447, 'N1.3_Project_Listing'!$A$16:$A$829,ET_Risk_SC_Summation[[#Headers],[132kV Transformer]])</f>
        <v>0</v>
      </c>
      <c r="AV447" s="176" cm="1">
        <f t="array" ref="AV447">SUMIFS('N1.3_Project_Listing'!$P$16:$P$829, 'N1.3_Project_Listing'!$E$16:$E$829,'N1.3_Project_Listing'!$E447, 'N1.3_Project_Listing'!$A$16:$A$829,ET_Risk_SC_Summation[[#Headers],[132kV Reactor]])</f>
        <v>0</v>
      </c>
      <c r="AW447" s="176" cm="1">
        <f t="array" ref="AW447">SUMIFS('N1.3_Project_Listing'!$P$16:$P$829, 'N1.3_Project_Listing'!$E$16:$E$829,'N1.3_Project_Listing'!$E447, 'N1.3_Project_Listing'!$A$16:$A$829,ET_Risk_SC_Summation[[#Headers],[132kV Underground Cable]])</f>
        <v>0</v>
      </c>
      <c r="AX447" s="176" cm="1">
        <f t="array" ref="AX447">SUMIFS('N1.3_Project_Listing'!$P$16:$P$829, 'N1.3_Project_Listing'!$E$16:$E$829,'N1.3_Project_Listing'!$E447, 'N1.3_Project_Listing'!$A$16:$A$829,ET_Risk_SC_Summation[[#Headers],[132kV OHL Conductor]])</f>
        <v>0</v>
      </c>
      <c r="AY447" s="176" cm="1">
        <f t="array" ref="AY447">SUMIFS('N1.3_Project_Listing'!$P$16:$P$829, 'N1.3_Project_Listing'!$E$16:$E$829,'N1.3_Project_Listing'!$E447, 'N1.3_Project_Listing'!$A$16:$A$829,ET_Risk_SC_Summation[[#Headers],[132kV OHL Fittings]])</f>
        <v>0</v>
      </c>
      <c r="AZ447" s="176" cm="1">
        <f t="array" ref="AZ447">SUMIFS('N1.3_Project_Listing'!$P$16:$P$829, 'N1.3_Project_Listing'!$E$16:$E$829,'N1.3_Project_Listing'!$E447, 'N1.3_Project_Listing'!$A$16:$A$829,ET_Risk_SC_Summation[[#Headers],[132kV OHL Tower]])</f>
        <v>0</v>
      </c>
      <c r="BA447" s="176" cm="1">
        <f t="array" ref="BA447">SUMIFS('N1.3_Project_Listing'!$P$16:$P$829, 'N1.3_Project_Listing'!$E$16:$E$829,'N1.3_Project_Listing'!$E447, 'N1.3_Project_Listing'!$A$16:$A$829,ET_Risk_SC_Summation[[#Headers],[275kV Circuit Breaker]])</f>
        <v>0</v>
      </c>
      <c r="BB447" s="176" cm="1">
        <f t="array" ref="BB447">SUMIFS('N1.3_Project_Listing'!$P$16:$P$829, 'N1.3_Project_Listing'!$E$16:$E$829,'N1.3_Project_Listing'!$E447, 'N1.3_Project_Listing'!$A$16:$A$829,ET_Risk_SC_Summation[[#Headers],[275kV Transformer]])</f>
        <v>0</v>
      </c>
      <c r="BC447" s="176" cm="1">
        <f t="array" ref="BC447">SUMIFS('N1.3_Project_Listing'!$P$16:$P$829, 'N1.3_Project_Listing'!$E$16:$E$829,'N1.3_Project_Listing'!$E447, 'N1.3_Project_Listing'!$A$16:$A$829,ET_Risk_SC_Summation[[#Headers],[275kV Reactor]])</f>
        <v>0</v>
      </c>
      <c r="BD447" s="176" cm="1">
        <f t="array" ref="BD447">SUMIFS('N1.3_Project_Listing'!$P$16:$P$829, 'N1.3_Project_Listing'!$E$16:$E$829,'N1.3_Project_Listing'!$E447, 'N1.3_Project_Listing'!$A$16:$A$829,ET_Risk_SC_Summation[[#Headers],[275kV Underground Cable]])</f>
        <v>0</v>
      </c>
      <c r="BE447" s="176" cm="1">
        <f t="array" ref="BE447">SUMIFS('N1.3_Project_Listing'!$P$16:$P$829, 'N1.3_Project_Listing'!$E$16:$E$829,'N1.3_Project_Listing'!$E447, 'N1.3_Project_Listing'!$A$16:$A$829,ET_Risk_SC_Summation[[#Headers],[275kV OHL Conductor]])</f>
        <v>0</v>
      </c>
      <c r="BF447" s="176" cm="1">
        <f t="array" ref="BF447">SUMIFS('N1.3_Project_Listing'!$P$16:$P$829, 'N1.3_Project_Listing'!$E$16:$E$829,'N1.3_Project_Listing'!$E447, 'N1.3_Project_Listing'!$A$16:$A$829,ET_Risk_SC_Summation[[#Headers],[275kV OHL Fittings]])</f>
        <v>0</v>
      </c>
      <c r="BG447" s="176" cm="1">
        <f t="array" ref="BG447">SUMIFS('N1.3_Project_Listing'!$P$16:$P$829, 'N1.3_Project_Listing'!$E$16:$E$829,'N1.3_Project_Listing'!$E447, 'N1.3_Project_Listing'!$A$16:$A$829,ET_Risk_SC_Summation[[#Headers],[275kV OHL Tower]])</f>
        <v>0</v>
      </c>
      <c r="BH447" s="176" cm="1">
        <f t="array" ref="BH447">SUMIFS('N1.3_Project_Listing'!$P$16:$P$829, 'N1.3_Project_Listing'!$E$16:$E$829,'N1.3_Project_Listing'!$E447, 'N1.3_Project_Listing'!$A$16:$A$829,ET_Risk_SC_Summation[[#Headers],[400kV Circuit Breaker]])</f>
        <v>0</v>
      </c>
      <c r="BI447" s="176" cm="1">
        <f t="array" ref="BI447">SUMIFS('N1.3_Project_Listing'!$P$16:$P$829, 'N1.3_Project_Listing'!$E$16:$E$829,'N1.3_Project_Listing'!$E447, 'N1.3_Project_Listing'!$A$16:$A$829,ET_Risk_SC_Summation[[#Headers],[400kV Transformer]])</f>
        <v>0</v>
      </c>
      <c r="BJ447" s="176" cm="1">
        <f t="array" ref="BJ447">SUMIFS('N1.3_Project_Listing'!$P$16:$P$829, 'N1.3_Project_Listing'!$E$16:$E$829,'N1.3_Project_Listing'!$E447, 'N1.3_Project_Listing'!$A$16:$A$829,ET_Risk_SC_Summation[[#Headers],[400kV Reactor]])</f>
        <v>0</v>
      </c>
      <c r="BK447" s="176" cm="1">
        <f t="array" ref="BK447">SUMIFS('N1.3_Project_Listing'!$P$16:$P$829, 'N1.3_Project_Listing'!$E$16:$E$829,'N1.3_Project_Listing'!$E447, 'N1.3_Project_Listing'!$A$16:$A$829,ET_Risk_SC_Summation[[#Headers],[400kV Underground Cable]])</f>
        <v>0</v>
      </c>
      <c r="BL447" s="176" cm="1">
        <f t="array" ref="BL447">SUMIFS('N1.3_Project_Listing'!$P$16:$P$829, 'N1.3_Project_Listing'!$E$16:$E$829,'N1.3_Project_Listing'!$E447, 'N1.3_Project_Listing'!$A$16:$A$829,ET_Risk_SC_Summation[[#Headers],[400kV OHL Conductor]])</f>
        <v>0</v>
      </c>
      <c r="BM447" s="176" cm="1">
        <f t="array" ref="BM447">SUMIFS('N1.3_Project_Listing'!$P$16:$P$829, 'N1.3_Project_Listing'!$E$16:$E$829,'N1.3_Project_Listing'!$E447, 'N1.3_Project_Listing'!$A$16:$A$829,ET_Risk_SC_Summation[[#Headers],[400kV OHL Fittings]])</f>
        <v>0</v>
      </c>
      <c r="BN447" s="176" cm="1">
        <f t="array" ref="BN447">SUMIFS('N1.3_Project_Listing'!$P$16:$P$829, 'N1.3_Project_Listing'!$E$16:$E$829,'N1.3_Project_Listing'!$E447, 'N1.3_Project_Listing'!$A$16:$A$829,ET_Risk_SC_Summation[[#Headers],[400kV OHL Tower]])</f>
        <v>0</v>
      </c>
      <c r="BO447" s="177" t="str">
        <f>IF(SUM(ET_Risk_SC_Summation[[#This Row],[132kV Circuit Breaker]:[400kV OHL Tower]])=0, "n/a", INDEX(ET_Risk_SC_Summation[#Headers],1,MATCH(MAX(ET_Risk_SC_Summation[[#This Row],[132kV Circuit Breaker]:[400kV OHL Tower]]),ET_Risk_SC_Summation[[#This Row],[132kV Circuit Breaker]:[400kV OHL Tower]],0)))</f>
        <v>n/a</v>
      </c>
      <c r="BP447" s="177" t="str">
        <f>IFERROR(INDEX('N0.7_Lookup_References'!$G$77:$G$98,MATCH(ET_Risk_SC_Summation[[#This Row],[Mxx Category]],'N0.7_Lookup_References'!$F$77:$F$98,0)),"")</f>
        <v/>
      </c>
    </row>
    <row r="448" spans="1:68">
      <c r="A448" s="160" t="str">
        <f>IFERROR(INDEX(N1.2_Intervention_Types[NARM Asset Category],MATCH('N1.3_Project_Listing'!$C448,N1.2_Intervention_Types[Intervention Type ID],0),1),"")</f>
        <v/>
      </c>
      <c r="B448" s="160" t="str">
        <f>IF($D$2="GD",IFERROR(INDEX(N1.2_Intervention_Types[C&amp;V Asset Category (GD)],MATCH('N1.3_Project_Listing'!$C448,N1.2_Intervention_Types[Intervention Type ID],0),1),""),IFERROR(INDEX(N1.2_Intervention_Types[NARM Asset Category],MATCH('N1.3_Project_Listing'!$C448,N1.2_Intervention_Types[Intervention Type ID],0),1),""))</f>
        <v/>
      </c>
      <c r="C448" s="67" t="str">
        <f>IFERROR(INDEX(N1.2_Intervention_Types[Intervention Type ID],MATCH('N1.3_Project_Listing'!$I448,N1.2_Intervention_Types[Intervention Type],0),1),"")</f>
        <v/>
      </c>
      <c r="D448" s="160" t="str">
        <f>IFERROR(INDEX(N1.2_Intervention_Types[Intervention Category],MATCH('N1.3_Project_Listing'!$C448,N1.2_Intervention_Types[Intervention Type ID],0),1),"")</f>
        <v/>
      </c>
      <c r="E448" s="210"/>
      <c r="F448" s="236"/>
      <c r="G448" s="236"/>
      <c r="H448" s="236"/>
      <c r="I448" s="151"/>
      <c r="J448" s="139"/>
      <c r="K448" s="312"/>
      <c r="L448" s="312"/>
      <c r="M448" s="312"/>
      <c r="N448" s="343"/>
      <c r="O448" s="343"/>
      <c r="P448" s="344"/>
      <c r="Q448" s="63">
        <f t="shared" si="39"/>
        <v>0</v>
      </c>
      <c r="R448" s="368">
        <f>IF('N1.3_Project_Listing'!$D448="Replacement",SUM('N1.3_Project_Listing'!$K448:$L448)/2,'N1.3_Project_Listing'!$M448)</f>
        <v>0</v>
      </c>
      <c r="S448" s="67" t="str">
        <f>IFERROR(INDEX('N0.7_Lookup_References'!$C$13:$C$72,MATCH($A448,'N0.7_Lookup_References'!$B$13:$B$72,0)),"")</f>
        <v/>
      </c>
      <c r="T448" s="338" t="str">
        <f t="shared" si="40"/>
        <v/>
      </c>
      <c r="V448" s="11"/>
      <c r="W448" s="11"/>
      <c r="X448" s="11"/>
      <c r="Y448" s="11"/>
      <c r="Z448" s="11"/>
      <c r="AA448" s="11"/>
      <c r="AB448" s="11"/>
      <c r="AC448" s="11"/>
      <c r="AD448" s="11"/>
      <c r="AE448" s="11"/>
      <c r="AF448" s="11"/>
      <c r="AG448" s="11"/>
      <c r="AH448" s="11"/>
      <c r="AI448" s="11"/>
      <c r="AJ448" s="11"/>
      <c r="AK448" s="11"/>
      <c r="AL448" s="11"/>
      <c r="AM448" s="11"/>
      <c r="AN448" s="11"/>
      <c r="AO448" s="11"/>
      <c r="AP448" s="63">
        <f t="shared" si="36"/>
        <v>0</v>
      </c>
      <c r="AQ448" s="63">
        <f t="shared" si="37"/>
        <v>0</v>
      </c>
      <c r="AR448" s="63">
        <f t="shared" si="38"/>
        <v>0</v>
      </c>
      <c r="AT448" s="176" cm="1">
        <f t="array" ref="AT448">SUMIFS('N1.3_Project_Listing'!$P$16:$P$829, 'N1.3_Project_Listing'!$E$16:$E$829,'N1.3_Project_Listing'!$E448, 'N1.3_Project_Listing'!$A$16:$A$829,ET_Risk_SC_Summation[[#Headers],[132kV Circuit Breaker]])</f>
        <v>0</v>
      </c>
      <c r="AU448" s="176" cm="1">
        <f t="array" ref="AU448">SUMIFS('N1.3_Project_Listing'!$P$16:$P$829, 'N1.3_Project_Listing'!$E$16:$E$829,'N1.3_Project_Listing'!$E448, 'N1.3_Project_Listing'!$A$16:$A$829,ET_Risk_SC_Summation[[#Headers],[132kV Transformer]])</f>
        <v>0</v>
      </c>
      <c r="AV448" s="176" cm="1">
        <f t="array" ref="AV448">SUMIFS('N1.3_Project_Listing'!$P$16:$P$829, 'N1.3_Project_Listing'!$E$16:$E$829,'N1.3_Project_Listing'!$E448, 'N1.3_Project_Listing'!$A$16:$A$829,ET_Risk_SC_Summation[[#Headers],[132kV Reactor]])</f>
        <v>0</v>
      </c>
      <c r="AW448" s="176" cm="1">
        <f t="array" ref="AW448">SUMIFS('N1.3_Project_Listing'!$P$16:$P$829, 'N1.3_Project_Listing'!$E$16:$E$829,'N1.3_Project_Listing'!$E448, 'N1.3_Project_Listing'!$A$16:$A$829,ET_Risk_SC_Summation[[#Headers],[132kV Underground Cable]])</f>
        <v>0</v>
      </c>
      <c r="AX448" s="176" cm="1">
        <f t="array" ref="AX448">SUMIFS('N1.3_Project_Listing'!$P$16:$P$829, 'N1.3_Project_Listing'!$E$16:$E$829,'N1.3_Project_Listing'!$E448, 'N1.3_Project_Listing'!$A$16:$A$829,ET_Risk_SC_Summation[[#Headers],[132kV OHL Conductor]])</f>
        <v>0</v>
      </c>
      <c r="AY448" s="176" cm="1">
        <f t="array" ref="AY448">SUMIFS('N1.3_Project_Listing'!$P$16:$P$829, 'N1.3_Project_Listing'!$E$16:$E$829,'N1.3_Project_Listing'!$E448, 'N1.3_Project_Listing'!$A$16:$A$829,ET_Risk_SC_Summation[[#Headers],[132kV OHL Fittings]])</f>
        <v>0</v>
      </c>
      <c r="AZ448" s="176" cm="1">
        <f t="array" ref="AZ448">SUMIFS('N1.3_Project_Listing'!$P$16:$P$829, 'N1.3_Project_Listing'!$E$16:$E$829,'N1.3_Project_Listing'!$E448, 'N1.3_Project_Listing'!$A$16:$A$829,ET_Risk_SC_Summation[[#Headers],[132kV OHL Tower]])</f>
        <v>0</v>
      </c>
      <c r="BA448" s="176" cm="1">
        <f t="array" ref="BA448">SUMIFS('N1.3_Project_Listing'!$P$16:$P$829, 'N1.3_Project_Listing'!$E$16:$E$829,'N1.3_Project_Listing'!$E448, 'N1.3_Project_Listing'!$A$16:$A$829,ET_Risk_SC_Summation[[#Headers],[275kV Circuit Breaker]])</f>
        <v>0</v>
      </c>
      <c r="BB448" s="176" cm="1">
        <f t="array" ref="BB448">SUMIFS('N1.3_Project_Listing'!$P$16:$P$829, 'N1.3_Project_Listing'!$E$16:$E$829,'N1.3_Project_Listing'!$E448, 'N1.3_Project_Listing'!$A$16:$A$829,ET_Risk_SC_Summation[[#Headers],[275kV Transformer]])</f>
        <v>0</v>
      </c>
      <c r="BC448" s="176" cm="1">
        <f t="array" ref="BC448">SUMIFS('N1.3_Project_Listing'!$P$16:$P$829, 'N1.3_Project_Listing'!$E$16:$E$829,'N1.3_Project_Listing'!$E448, 'N1.3_Project_Listing'!$A$16:$A$829,ET_Risk_SC_Summation[[#Headers],[275kV Reactor]])</f>
        <v>0</v>
      </c>
      <c r="BD448" s="176" cm="1">
        <f t="array" ref="BD448">SUMIFS('N1.3_Project_Listing'!$P$16:$P$829, 'N1.3_Project_Listing'!$E$16:$E$829,'N1.3_Project_Listing'!$E448, 'N1.3_Project_Listing'!$A$16:$A$829,ET_Risk_SC_Summation[[#Headers],[275kV Underground Cable]])</f>
        <v>0</v>
      </c>
      <c r="BE448" s="176" cm="1">
        <f t="array" ref="BE448">SUMIFS('N1.3_Project_Listing'!$P$16:$P$829, 'N1.3_Project_Listing'!$E$16:$E$829,'N1.3_Project_Listing'!$E448, 'N1.3_Project_Listing'!$A$16:$A$829,ET_Risk_SC_Summation[[#Headers],[275kV OHL Conductor]])</f>
        <v>0</v>
      </c>
      <c r="BF448" s="176" cm="1">
        <f t="array" ref="BF448">SUMIFS('N1.3_Project_Listing'!$P$16:$P$829, 'N1.3_Project_Listing'!$E$16:$E$829,'N1.3_Project_Listing'!$E448, 'N1.3_Project_Listing'!$A$16:$A$829,ET_Risk_SC_Summation[[#Headers],[275kV OHL Fittings]])</f>
        <v>0</v>
      </c>
      <c r="BG448" s="176" cm="1">
        <f t="array" ref="BG448">SUMIFS('N1.3_Project_Listing'!$P$16:$P$829, 'N1.3_Project_Listing'!$E$16:$E$829,'N1.3_Project_Listing'!$E448, 'N1.3_Project_Listing'!$A$16:$A$829,ET_Risk_SC_Summation[[#Headers],[275kV OHL Tower]])</f>
        <v>0</v>
      </c>
      <c r="BH448" s="176" cm="1">
        <f t="array" ref="BH448">SUMIFS('N1.3_Project_Listing'!$P$16:$P$829, 'N1.3_Project_Listing'!$E$16:$E$829,'N1.3_Project_Listing'!$E448, 'N1.3_Project_Listing'!$A$16:$A$829,ET_Risk_SC_Summation[[#Headers],[400kV Circuit Breaker]])</f>
        <v>0</v>
      </c>
      <c r="BI448" s="176" cm="1">
        <f t="array" ref="BI448">SUMIFS('N1.3_Project_Listing'!$P$16:$P$829, 'N1.3_Project_Listing'!$E$16:$E$829,'N1.3_Project_Listing'!$E448, 'N1.3_Project_Listing'!$A$16:$A$829,ET_Risk_SC_Summation[[#Headers],[400kV Transformer]])</f>
        <v>0</v>
      </c>
      <c r="BJ448" s="176" cm="1">
        <f t="array" ref="BJ448">SUMIFS('N1.3_Project_Listing'!$P$16:$P$829, 'N1.3_Project_Listing'!$E$16:$E$829,'N1.3_Project_Listing'!$E448, 'N1.3_Project_Listing'!$A$16:$A$829,ET_Risk_SC_Summation[[#Headers],[400kV Reactor]])</f>
        <v>0</v>
      </c>
      <c r="BK448" s="176" cm="1">
        <f t="array" ref="BK448">SUMIFS('N1.3_Project_Listing'!$P$16:$P$829, 'N1.3_Project_Listing'!$E$16:$E$829,'N1.3_Project_Listing'!$E448, 'N1.3_Project_Listing'!$A$16:$A$829,ET_Risk_SC_Summation[[#Headers],[400kV Underground Cable]])</f>
        <v>0</v>
      </c>
      <c r="BL448" s="176" cm="1">
        <f t="array" ref="BL448">SUMIFS('N1.3_Project_Listing'!$P$16:$P$829, 'N1.3_Project_Listing'!$E$16:$E$829,'N1.3_Project_Listing'!$E448, 'N1.3_Project_Listing'!$A$16:$A$829,ET_Risk_SC_Summation[[#Headers],[400kV OHL Conductor]])</f>
        <v>0</v>
      </c>
      <c r="BM448" s="176" cm="1">
        <f t="array" ref="BM448">SUMIFS('N1.3_Project_Listing'!$P$16:$P$829, 'N1.3_Project_Listing'!$E$16:$E$829,'N1.3_Project_Listing'!$E448, 'N1.3_Project_Listing'!$A$16:$A$829,ET_Risk_SC_Summation[[#Headers],[400kV OHL Fittings]])</f>
        <v>0</v>
      </c>
      <c r="BN448" s="176" cm="1">
        <f t="array" ref="BN448">SUMIFS('N1.3_Project_Listing'!$P$16:$P$829, 'N1.3_Project_Listing'!$E$16:$E$829,'N1.3_Project_Listing'!$E448, 'N1.3_Project_Listing'!$A$16:$A$829,ET_Risk_SC_Summation[[#Headers],[400kV OHL Tower]])</f>
        <v>0</v>
      </c>
      <c r="BO448" s="177" t="str">
        <f>IF(SUM(ET_Risk_SC_Summation[[#This Row],[132kV Circuit Breaker]:[400kV OHL Tower]])=0, "n/a", INDEX(ET_Risk_SC_Summation[#Headers],1,MATCH(MAX(ET_Risk_SC_Summation[[#This Row],[132kV Circuit Breaker]:[400kV OHL Tower]]),ET_Risk_SC_Summation[[#This Row],[132kV Circuit Breaker]:[400kV OHL Tower]],0)))</f>
        <v>n/a</v>
      </c>
      <c r="BP448" s="177" t="str">
        <f>IFERROR(INDEX('N0.7_Lookup_References'!$G$77:$G$98,MATCH(ET_Risk_SC_Summation[[#This Row],[Mxx Category]],'N0.7_Lookup_References'!$F$77:$F$98,0)),"")</f>
        <v/>
      </c>
    </row>
    <row r="449" spans="1:68">
      <c r="A449" s="160" t="str">
        <f>IFERROR(INDEX(N1.2_Intervention_Types[NARM Asset Category],MATCH('N1.3_Project_Listing'!$C449,N1.2_Intervention_Types[Intervention Type ID],0),1),"")</f>
        <v/>
      </c>
      <c r="B449" s="160" t="str">
        <f>IF($D$2="GD",IFERROR(INDEX(N1.2_Intervention_Types[C&amp;V Asset Category (GD)],MATCH('N1.3_Project_Listing'!$C449,N1.2_Intervention_Types[Intervention Type ID],0),1),""),IFERROR(INDEX(N1.2_Intervention_Types[NARM Asset Category],MATCH('N1.3_Project_Listing'!$C449,N1.2_Intervention_Types[Intervention Type ID],0),1),""))</f>
        <v/>
      </c>
      <c r="C449" s="67" t="str">
        <f>IFERROR(INDEX(N1.2_Intervention_Types[Intervention Type ID],MATCH('N1.3_Project_Listing'!$I449,N1.2_Intervention_Types[Intervention Type],0),1),"")</f>
        <v/>
      </c>
      <c r="D449" s="160" t="str">
        <f>IFERROR(INDEX(N1.2_Intervention_Types[Intervention Category],MATCH('N1.3_Project_Listing'!$C449,N1.2_Intervention_Types[Intervention Type ID],0),1),"")</f>
        <v/>
      </c>
      <c r="E449" s="210"/>
      <c r="F449" s="236"/>
      <c r="G449" s="236"/>
      <c r="H449" s="236"/>
      <c r="I449" s="151"/>
      <c r="J449" s="139"/>
      <c r="K449" s="312"/>
      <c r="L449" s="312"/>
      <c r="M449" s="312"/>
      <c r="N449" s="343"/>
      <c r="O449" s="343"/>
      <c r="P449" s="344"/>
      <c r="Q449" s="63">
        <f t="shared" si="39"/>
        <v>0</v>
      </c>
      <c r="R449" s="368">
        <f>IF('N1.3_Project_Listing'!$D449="Replacement",SUM('N1.3_Project_Listing'!$K449:$L449)/2,'N1.3_Project_Listing'!$M449)</f>
        <v>0</v>
      </c>
      <c r="S449" s="67" t="str">
        <f>IFERROR(INDEX('N0.7_Lookup_References'!$C$13:$C$72,MATCH($A449,'N0.7_Lookup_References'!$B$13:$B$72,0)),"")</f>
        <v/>
      </c>
      <c r="T449" s="338" t="str">
        <f t="shared" si="40"/>
        <v/>
      </c>
      <c r="V449" s="11"/>
      <c r="W449" s="11"/>
      <c r="X449" s="11"/>
      <c r="Y449" s="11"/>
      <c r="Z449" s="11"/>
      <c r="AA449" s="11"/>
      <c r="AB449" s="11"/>
      <c r="AC449" s="11"/>
      <c r="AD449" s="11"/>
      <c r="AE449" s="11"/>
      <c r="AF449" s="11"/>
      <c r="AG449" s="11"/>
      <c r="AH449" s="11"/>
      <c r="AI449" s="11"/>
      <c r="AJ449" s="11"/>
      <c r="AK449" s="11"/>
      <c r="AL449" s="11"/>
      <c r="AM449" s="11"/>
      <c r="AN449" s="11"/>
      <c r="AO449" s="11"/>
      <c r="AP449" s="63">
        <f t="shared" si="36"/>
        <v>0</v>
      </c>
      <c r="AQ449" s="63">
        <f t="shared" si="37"/>
        <v>0</v>
      </c>
      <c r="AR449" s="63">
        <f t="shared" si="38"/>
        <v>0</v>
      </c>
      <c r="AT449" s="176" cm="1">
        <f t="array" ref="AT449">SUMIFS('N1.3_Project_Listing'!$P$16:$P$829, 'N1.3_Project_Listing'!$E$16:$E$829,'N1.3_Project_Listing'!$E449, 'N1.3_Project_Listing'!$A$16:$A$829,ET_Risk_SC_Summation[[#Headers],[132kV Circuit Breaker]])</f>
        <v>0</v>
      </c>
      <c r="AU449" s="176" cm="1">
        <f t="array" ref="AU449">SUMIFS('N1.3_Project_Listing'!$P$16:$P$829, 'N1.3_Project_Listing'!$E$16:$E$829,'N1.3_Project_Listing'!$E449, 'N1.3_Project_Listing'!$A$16:$A$829,ET_Risk_SC_Summation[[#Headers],[132kV Transformer]])</f>
        <v>0</v>
      </c>
      <c r="AV449" s="176" cm="1">
        <f t="array" ref="AV449">SUMIFS('N1.3_Project_Listing'!$P$16:$P$829, 'N1.3_Project_Listing'!$E$16:$E$829,'N1.3_Project_Listing'!$E449, 'N1.3_Project_Listing'!$A$16:$A$829,ET_Risk_SC_Summation[[#Headers],[132kV Reactor]])</f>
        <v>0</v>
      </c>
      <c r="AW449" s="176" cm="1">
        <f t="array" ref="AW449">SUMIFS('N1.3_Project_Listing'!$P$16:$P$829, 'N1.3_Project_Listing'!$E$16:$E$829,'N1.3_Project_Listing'!$E449, 'N1.3_Project_Listing'!$A$16:$A$829,ET_Risk_SC_Summation[[#Headers],[132kV Underground Cable]])</f>
        <v>0</v>
      </c>
      <c r="AX449" s="176" cm="1">
        <f t="array" ref="AX449">SUMIFS('N1.3_Project_Listing'!$P$16:$P$829, 'N1.3_Project_Listing'!$E$16:$E$829,'N1.3_Project_Listing'!$E449, 'N1.3_Project_Listing'!$A$16:$A$829,ET_Risk_SC_Summation[[#Headers],[132kV OHL Conductor]])</f>
        <v>0</v>
      </c>
      <c r="AY449" s="176" cm="1">
        <f t="array" ref="AY449">SUMIFS('N1.3_Project_Listing'!$P$16:$P$829, 'N1.3_Project_Listing'!$E$16:$E$829,'N1.3_Project_Listing'!$E449, 'N1.3_Project_Listing'!$A$16:$A$829,ET_Risk_SC_Summation[[#Headers],[132kV OHL Fittings]])</f>
        <v>0</v>
      </c>
      <c r="AZ449" s="176" cm="1">
        <f t="array" ref="AZ449">SUMIFS('N1.3_Project_Listing'!$P$16:$P$829, 'N1.3_Project_Listing'!$E$16:$E$829,'N1.3_Project_Listing'!$E449, 'N1.3_Project_Listing'!$A$16:$A$829,ET_Risk_SC_Summation[[#Headers],[132kV OHL Tower]])</f>
        <v>0</v>
      </c>
      <c r="BA449" s="176" cm="1">
        <f t="array" ref="BA449">SUMIFS('N1.3_Project_Listing'!$P$16:$P$829, 'N1.3_Project_Listing'!$E$16:$E$829,'N1.3_Project_Listing'!$E449, 'N1.3_Project_Listing'!$A$16:$A$829,ET_Risk_SC_Summation[[#Headers],[275kV Circuit Breaker]])</f>
        <v>0</v>
      </c>
      <c r="BB449" s="176" cm="1">
        <f t="array" ref="BB449">SUMIFS('N1.3_Project_Listing'!$P$16:$P$829, 'N1.3_Project_Listing'!$E$16:$E$829,'N1.3_Project_Listing'!$E449, 'N1.3_Project_Listing'!$A$16:$A$829,ET_Risk_SC_Summation[[#Headers],[275kV Transformer]])</f>
        <v>0</v>
      </c>
      <c r="BC449" s="176" cm="1">
        <f t="array" ref="BC449">SUMIFS('N1.3_Project_Listing'!$P$16:$P$829, 'N1.3_Project_Listing'!$E$16:$E$829,'N1.3_Project_Listing'!$E449, 'N1.3_Project_Listing'!$A$16:$A$829,ET_Risk_SC_Summation[[#Headers],[275kV Reactor]])</f>
        <v>0</v>
      </c>
      <c r="BD449" s="176" cm="1">
        <f t="array" ref="BD449">SUMIFS('N1.3_Project_Listing'!$P$16:$P$829, 'N1.3_Project_Listing'!$E$16:$E$829,'N1.3_Project_Listing'!$E449, 'N1.3_Project_Listing'!$A$16:$A$829,ET_Risk_SC_Summation[[#Headers],[275kV Underground Cable]])</f>
        <v>0</v>
      </c>
      <c r="BE449" s="176" cm="1">
        <f t="array" ref="BE449">SUMIFS('N1.3_Project_Listing'!$P$16:$P$829, 'N1.3_Project_Listing'!$E$16:$E$829,'N1.3_Project_Listing'!$E449, 'N1.3_Project_Listing'!$A$16:$A$829,ET_Risk_SC_Summation[[#Headers],[275kV OHL Conductor]])</f>
        <v>0</v>
      </c>
      <c r="BF449" s="176" cm="1">
        <f t="array" ref="BF449">SUMIFS('N1.3_Project_Listing'!$P$16:$P$829, 'N1.3_Project_Listing'!$E$16:$E$829,'N1.3_Project_Listing'!$E449, 'N1.3_Project_Listing'!$A$16:$A$829,ET_Risk_SC_Summation[[#Headers],[275kV OHL Fittings]])</f>
        <v>0</v>
      </c>
      <c r="BG449" s="176" cm="1">
        <f t="array" ref="BG449">SUMIFS('N1.3_Project_Listing'!$P$16:$P$829, 'N1.3_Project_Listing'!$E$16:$E$829,'N1.3_Project_Listing'!$E449, 'N1.3_Project_Listing'!$A$16:$A$829,ET_Risk_SC_Summation[[#Headers],[275kV OHL Tower]])</f>
        <v>0</v>
      </c>
      <c r="BH449" s="176" cm="1">
        <f t="array" ref="BH449">SUMIFS('N1.3_Project_Listing'!$P$16:$P$829, 'N1.3_Project_Listing'!$E$16:$E$829,'N1.3_Project_Listing'!$E449, 'N1.3_Project_Listing'!$A$16:$A$829,ET_Risk_SC_Summation[[#Headers],[400kV Circuit Breaker]])</f>
        <v>0</v>
      </c>
      <c r="BI449" s="176" cm="1">
        <f t="array" ref="BI449">SUMIFS('N1.3_Project_Listing'!$P$16:$P$829, 'N1.3_Project_Listing'!$E$16:$E$829,'N1.3_Project_Listing'!$E449, 'N1.3_Project_Listing'!$A$16:$A$829,ET_Risk_SC_Summation[[#Headers],[400kV Transformer]])</f>
        <v>0</v>
      </c>
      <c r="BJ449" s="176" cm="1">
        <f t="array" ref="BJ449">SUMIFS('N1.3_Project_Listing'!$P$16:$P$829, 'N1.3_Project_Listing'!$E$16:$E$829,'N1.3_Project_Listing'!$E449, 'N1.3_Project_Listing'!$A$16:$A$829,ET_Risk_SC_Summation[[#Headers],[400kV Reactor]])</f>
        <v>0</v>
      </c>
      <c r="BK449" s="176" cm="1">
        <f t="array" ref="BK449">SUMIFS('N1.3_Project_Listing'!$P$16:$P$829, 'N1.3_Project_Listing'!$E$16:$E$829,'N1.3_Project_Listing'!$E449, 'N1.3_Project_Listing'!$A$16:$A$829,ET_Risk_SC_Summation[[#Headers],[400kV Underground Cable]])</f>
        <v>0</v>
      </c>
      <c r="BL449" s="176" cm="1">
        <f t="array" ref="BL449">SUMIFS('N1.3_Project_Listing'!$P$16:$P$829, 'N1.3_Project_Listing'!$E$16:$E$829,'N1.3_Project_Listing'!$E449, 'N1.3_Project_Listing'!$A$16:$A$829,ET_Risk_SC_Summation[[#Headers],[400kV OHL Conductor]])</f>
        <v>0</v>
      </c>
      <c r="BM449" s="176" cm="1">
        <f t="array" ref="BM449">SUMIFS('N1.3_Project_Listing'!$P$16:$P$829, 'N1.3_Project_Listing'!$E$16:$E$829,'N1.3_Project_Listing'!$E449, 'N1.3_Project_Listing'!$A$16:$A$829,ET_Risk_SC_Summation[[#Headers],[400kV OHL Fittings]])</f>
        <v>0</v>
      </c>
      <c r="BN449" s="176" cm="1">
        <f t="array" ref="BN449">SUMIFS('N1.3_Project_Listing'!$P$16:$P$829, 'N1.3_Project_Listing'!$E$16:$E$829,'N1.3_Project_Listing'!$E449, 'N1.3_Project_Listing'!$A$16:$A$829,ET_Risk_SC_Summation[[#Headers],[400kV OHL Tower]])</f>
        <v>0</v>
      </c>
      <c r="BO449" s="177" t="str">
        <f>IF(SUM(ET_Risk_SC_Summation[[#This Row],[132kV Circuit Breaker]:[400kV OHL Tower]])=0, "n/a", INDEX(ET_Risk_SC_Summation[#Headers],1,MATCH(MAX(ET_Risk_SC_Summation[[#This Row],[132kV Circuit Breaker]:[400kV OHL Tower]]),ET_Risk_SC_Summation[[#This Row],[132kV Circuit Breaker]:[400kV OHL Tower]],0)))</f>
        <v>n/a</v>
      </c>
      <c r="BP449" s="177" t="str">
        <f>IFERROR(INDEX('N0.7_Lookup_References'!$G$77:$G$98,MATCH(ET_Risk_SC_Summation[[#This Row],[Mxx Category]],'N0.7_Lookup_References'!$F$77:$F$98,0)),"")</f>
        <v/>
      </c>
    </row>
    <row r="450" spans="1:68">
      <c r="A450" s="160" t="str">
        <f>IFERROR(INDEX(N1.2_Intervention_Types[NARM Asset Category],MATCH('N1.3_Project_Listing'!$C450,N1.2_Intervention_Types[Intervention Type ID],0),1),"")</f>
        <v/>
      </c>
      <c r="B450" s="160" t="str">
        <f>IF($D$2="GD",IFERROR(INDEX(N1.2_Intervention_Types[C&amp;V Asset Category (GD)],MATCH('N1.3_Project_Listing'!$C450,N1.2_Intervention_Types[Intervention Type ID],0),1),""),IFERROR(INDEX(N1.2_Intervention_Types[NARM Asset Category],MATCH('N1.3_Project_Listing'!$C450,N1.2_Intervention_Types[Intervention Type ID],0),1),""))</f>
        <v/>
      </c>
      <c r="C450" s="67" t="str">
        <f>IFERROR(INDEX(N1.2_Intervention_Types[Intervention Type ID],MATCH('N1.3_Project_Listing'!$I450,N1.2_Intervention_Types[Intervention Type],0),1),"")</f>
        <v/>
      </c>
      <c r="D450" s="160" t="str">
        <f>IFERROR(INDEX(N1.2_Intervention_Types[Intervention Category],MATCH('N1.3_Project_Listing'!$C450,N1.2_Intervention_Types[Intervention Type ID],0),1),"")</f>
        <v/>
      </c>
      <c r="E450" s="210"/>
      <c r="F450" s="236"/>
      <c r="G450" s="236"/>
      <c r="H450" s="236"/>
      <c r="I450" s="151"/>
      <c r="J450" s="139"/>
      <c r="K450" s="312"/>
      <c r="L450" s="312"/>
      <c r="M450" s="312"/>
      <c r="N450" s="343"/>
      <c r="O450" s="343"/>
      <c r="P450" s="344"/>
      <c r="Q450" s="63">
        <f t="shared" si="39"/>
        <v>0</v>
      </c>
      <c r="R450" s="368">
        <f>IF('N1.3_Project_Listing'!$D450="Replacement",SUM('N1.3_Project_Listing'!$K450:$L450)/2,'N1.3_Project_Listing'!$M450)</f>
        <v>0</v>
      </c>
      <c r="S450" s="67" t="str">
        <f>IFERROR(INDEX('N0.7_Lookup_References'!$C$13:$C$72,MATCH($A450,'N0.7_Lookup_References'!$B$13:$B$72,0)),"")</f>
        <v/>
      </c>
      <c r="T450" s="338" t="str">
        <f t="shared" si="40"/>
        <v/>
      </c>
      <c r="V450" s="11"/>
      <c r="W450" s="11"/>
      <c r="X450" s="11"/>
      <c r="Y450" s="11"/>
      <c r="Z450" s="11"/>
      <c r="AA450" s="11"/>
      <c r="AB450" s="11"/>
      <c r="AC450" s="11"/>
      <c r="AD450" s="11"/>
      <c r="AE450" s="11"/>
      <c r="AF450" s="11"/>
      <c r="AG450" s="11"/>
      <c r="AH450" s="11"/>
      <c r="AI450" s="11"/>
      <c r="AJ450" s="11"/>
      <c r="AK450" s="11"/>
      <c r="AL450" s="11"/>
      <c r="AM450" s="11"/>
      <c r="AN450" s="11"/>
      <c r="AO450" s="11"/>
      <c r="AP450" s="63">
        <f t="shared" si="36"/>
        <v>0</v>
      </c>
      <c r="AQ450" s="63">
        <f t="shared" si="37"/>
        <v>0</v>
      </c>
      <c r="AR450" s="63">
        <f t="shared" si="38"/>
        <v>0</v>
      </c>
      <c r="AT450" s="176" cm="1">
        <f t="array" ref="AT450">SUMIFS('N1.3_Project_Listing'!$P$16:$P$829, 'N1.3_Project_Listing'!$E$16:$E$829,'N1.3_Project_Listing'!$E450, 'N1.3_Project_Listing'!$A$16:$A$829,ET_Risk_SC_Summation[[#Headers],[132kV Circuit Breaker]])</f>
        <v>0</v>
      </c>
      <c r="AU450" s="176" cm="1">
        <f t="array" ref="AU450">SUMIFS('N1.3_Project_Listing'!$P$16:$P$829, 'N1.3_Project_Listing'!$E$16:$E$829,'N1.3_Project_Listing'!$E450, 'N1.3_Project_Listing'!$A$16:$A$829,ET_Risk_SC_Summation[[#Headers],[132kV Transformer]])</f>
        <v>0</v>
      </c>
      <c r="AV450" s="176" cm="1">
        <f t="array" ref="AV450">SUMIFS('N1.3_Project_Listing'!$P$16:$P$829, 'N1.3_Project_Listing'!$E$16:$E$829,'N1.3_Project_Listing'!$E450, 'N1.3_Project_Listing'!$A$16:$A$829,ET_Risk_SC_Summation[[#Headers],[132kV Reactor]])</f>
        <v>0</v>
      </c>
      <c r="AW450" s="176" cm="1">
        <f t="array" ref="AW450">SUMIFS('N1.3_Project_Listing'!$P$16:$P$829, 'N1.3_Project_Listing'!$E$16:$E$829,'N1.3_Project_Listing'!$E450, 'N1.3_Project_Listing'!$A$16:$A$829,ET_Risk_SC_Summation[[#Headers],[132kV Underground Cable]])</f>
        <v>0</v>
      </c>
      <c r="AX450" s="176" cm="1">
        <f t="array" ref="AX450">SUMIFS('N1.3_Project_Listing'!$P$16:$P$829, 'N1.3_Project_Listing'!$E$16:$E$829,'N1.3_Project_Listing'!$E450, 'N1.3_Project_Listing'!$A$16:$A$829,ET_Risk_SC_Summation[[#Headers],[132kV OHL Conductor]])</f>
        <v>0</v>
      </c>
      <c r="AY450" s="176" cm="1">
        <f t="array" ref="AY450">SUMIFS('N1.3_Project_Listing'!$P$16:$P$829, 'N1.3_Project_Listing'!$E$16:$E$829,'N1.3_Project_Listing'!$E450, 'N1.3_Project_Listing'!$A$16:$A$829,ET_Risk_SC_Summation[[#Headers],[132kV OHL Fittings]])</f>
        <v>0</v>
      </c>
      <c r="AZ450" s="176" cm="1">
        <f t="array" ref="AZ450">SUMIFS('N1.3_Project_Listing'!$P$16:$P$829, 'N1.3_Project_Listing'!$E$16:$E$829,'N1.3_Project_Listing'!$E450, 'N1.3_Project_Listing'!$A$16:$A$829,ET_Risk_SC_Summation[[#Headers],[132kV OHL Tower]])</f>
        <v>0</v>
      </c>
      <c r="BA450" s="176" cm="1">
        <f t="array" ref="BA450">SUMIFS('N1.3_Project_Listing'!$P$16:$P$829, 'N1.3_Project_Listing'!$E$16:$E$829,'N1.3_Project_Listing'!$E450, 'N1.3_Project_Listing'!$A$16:$A$829,ET_Risk_SC_Summation[[#Headers],[275kV Circuit Breaker]])</f>
        <v>0</v>
      </c>
      <c r="BB450" s="176" cm="1">
        <f t="array" ref="BB450">SUMIFS('N1.3_Project_Listing'!$P$16:$P$829, 'N1.3_Project_Listing'!$E$16:$E$829,'N1.3_Project_Listing'!$E450, 'N1.3_Project_Listing'!$A$16:$A$829,ET_Risk_SC_Summation[[#Headers],[275kV Transformer]])</f>
        <v>0</v>
      </c>
      <c r="BC450" s="176" cm="1">
        <f t="array" ref="BC450">SUMIFS('N1.3_Project_Listing'!$P$16:$P$829, 'N1.3_Project_Listing'!$E$16:$E$829,'N1.3_Project_Listing'!$E450, 'N1.3_Project_Listing'!$A$16:$A$829,ET_Risk_SC_Summation[[#Headers],[275kV Reactor]])</f>
        <v>0</v>
      </c>
      <c r="BD450" s="176" cm="1">
        <f t="array" ref="BD450">SUMIFS('N1.3_Project_Listing'!$P$16:$P$829, 'N1.3_Project_Listing'!$E$16:$E$829,'N1.3_Project_Listing'!$E450, 'N1.3_Project_Listing'!$A$16:$A$829,ET_Risk_SC_Summation[[#Headers],[275kV Underground Cable]])</f>
        <v>0</v>
      </c>
      <c r="BE450" s="176" cm="1">
        <f t="array" ref="BE450">SUMIFS('N1.3_Project_Listing'!$P$16:$P$829, 'N1.3_Project_Listing'!$E$16:$E$829,'N1.3_Project_Listing'!$E450, 'N1.3_Project_Listing'!$A$16:$A$829,ET_Risk_SC_Summation[[#Headers],[275kV OHL Conductor]])</f>
        <v>0</v>
      </c>
      <c r="BF450" s="176" cm="1">
        <f t="array" ref="BF450">SUMIFS('N1.3_Project_Listing'!$P$16:$P$829, 'N1.3_Project_Listing'!$E$16:$E$829,'N1.3_Project_Listing'!$E450, 'N1.3_Project_Listing'!$A$16:$A$829,ET_Risk_SC_Summation[[#Headers],[275kV OHL Fittings]])</f>
        <v>0</v>
      </c>
      <c r="BG450" s="176" cm="1">
        <f t="array" ref="BG450">SUMIFS('N1.3_Project_Listing'!$P$16:$P$829, 'N1.3_Project_Listing'!$E$16:$E$829,'N1.3_Project_Listing'!$E450, 'N1.3_Project_Listing'!$A$16:$A$829,ET_Risk_SC_Summation[[#Headers],[275kV OHL Tower]])</f>
        <v>0</v>
      </c>
      <c r="BH450" s="176" cm="1">
        <f t="array" ref="BH450">SUMIFS('N1.3_Project_Listing'!$P$16:$P$829, 'N1.3_Project_Listing'!$E$16:$E$829,'N1.3_Project_Listing'!$E450, 'N1.3_Project_Listing'!$A$16:$A$829,ET_Risk_SC_Summation[[#Headers],[400kV Circuit Breaker]])</f>
        <v>0</v>
      </c>
      <c r="BI450" s="176" cm="1">
        <f t="array" ref="BI450">SUMIFS('N1.3_Project_Listing'!$P$16:$P$829, 'N1.3_Project_Listing'!$E$16:$E$829,'N1.3_Project_Listing'!$E450, 'N1.3_Project_Listing'!$A$16:$A$829,ET_Risk_SC_Summation[[#Headers],[400kV Transformer]])</f>
        <v>0</v>
      </c>
      <c r="BJ450" s="176" cm="1">
        <f t="array" ref="BJ450">SUMIFS('N1.3_Project_Listing'!$P$16:$P$829, 'N1.3_Project_Listing'!$E$16:$E$829,'N1.3_Project_Listing'!$E450, 'N1.3_Project_Listing'!$A$16:$A$829,ET_Risk_SC_Summation[[#Headers],[400kV Reactor]])</f>
        <v>0</v>
      </c>
      <c r="BK450" s="176" cm="1">
        <f t="array" ref="BK450">SUMIFS('N1.3_Project_Listing'!$P$16:$P$829, 'N1.3_Project_Listing'!$E$16:$E$829,'N1.3_Project_Listing'!$E450, 'N1.3_Project_Listing'!$A$16:$A$829,ET_Risk_SC_Summation[[#Headers],[400kV Underground Cable]])</f>
        <v>0</v>
      </c>
      <c r="BL450" s="176" cm="1">
        <f t="array" ref="BL450">SUMIFS('N1.3_Project_Listing'!$P$16:$P$829, 'N1.3_Project_Listing'!$E$16:$E$829,'N1.3_Project_Listing'!$E450, 'N1.3_Project_Listing'!$A$16:$A$829,ET_Risk_SC_Summation[[#Headers],[400kV OHL Conductor]])</f>
        <v>0</v>
      </c>
      <c r="BM450" s="176" cm="1">
        <f t="array" ref="BM450">SUMIFS('N1.3_Project_Listing'!$P$16:$P$829, 'N1.3_Project_Listing'!$E$16:$E$829,'N1.3_Project_Listing'!$E450, 'N1.3_Project_Listing'!$A$16:$A$829,ET_Risk_SC_Summation[[#Headers],[400kV OHL Fittings]])</f>
        <v>0</v>
      </c>
      <c r="BN450" s="176" cm="1">
        <f t="array" ref="BN450">SUMIFS('N1.3_Project_Listing'!$P$16:$P$829, 'N1.3_Project_Listing'!$E$16:$E$829,'N1.3_Project_Listing'!$E450, 'N1.3_Project_Listing'!$A$16:$A$829,ET_Risk_SC_Summation[[#Headers],[400kV OHL Tower]])</f>
        <v>0</v>
      </c>
      <c r="BO450" s="177" t="str">
        <f>IF(SUM(ET_Risk_SC_Summation[[#This Row],[132kV Circuit Breaker]:[400kV OHL Tower]])=0, "n/a", INDEX(ET_Risk_SC_Summation[#Headers],1,MATCH(MAX(ET_Risk_SC_Summation[[#This Row],[132kV Circuit Breaker]:[400kV OHL Tower]]),ET_Risk_SC_Summation[[#This Row],[132kV Circuit Breaker]:[400kV OHL Tower]],0)))</f>
        <v>n/a</v>
      </c>
      <c r="BP450" s="177" t="str">
        <f>IFERROR(INDEX('N0.7_Lookup_References'!$G$77:$G$98,MATCH(ET_Risk_SC_Summation[[#This Row],[Mxx Category]],'N0.7_Lookup_References'!$F$77:$F$98,0)),"")</f>
        <v/>
      </c>
    </row>
    <row r="451" spans="1:68">
      <c r="A451" s="160" t="str">
        <f>IFERROR(INDEX(N1.2_Intervention_Types[NARM Asset Category],MATCH('N1.3_Project_Listing'!$C451,N1.2_Intervention_Types[Intervention Type ID],0),1),"")</f>
        <v/>
      </c>
      <c r="B451" s="160" t="str">
        <f>IF($D$2="GD",IFERROR(INDEX(N1.2_Intervention_Types[C&amp;V Asset Category (GD)],MATCH('N1.3_Project_Listing'!$C451,N1.2_Intervention_Types[Intervention Type ID],0),1),""),IFERROR(INDEX(N1.2_Intervention_Types[NARM Asset Category],MATCH('N1.3_Project_Listing'!$C451,N1.2_Intervention_Types[Intervention Type ID],0),1),""))</f>
        <v/>
      </c>
      <c r="C451" s="67" t="str">
        <f>IFERROR(INDEX(N1.2_Intervention_Types[Intervention Type ID],MATCH('N1.3_Project_Listing'!$I451,N1.2_Intervention_Types[Intervention Type],0),1),"")</f>
        <v/>
      </c>
      <c r="D451" s="160" t="str">
        <f>IFERROR(INDEX(N1.2_Intervention_Types[Intervention Category],MATCH('N1.3_Project_Listing'!$C451,N1.2_Intervention_Types[Intervention Type ID],0),1),"")</f>
        <v/>
      </c>
      <c r="E451" s="210"/>
      <c r="F451" s="236"/>
      <c r="G451" s="236"/>
      <c r="H451" s="236"/>
      <c r="I451" s="151"/>
      <c r="J451" s="139"/>
      <c r="K451" s="312"/>
      <c r="L451" s="312"/>
      <c r="M451" s="312"/>
      <c r="N451" s="343"/>
      <c r="O451" s="343"/>
      <c r="P451" s="344"/>
      <c r="Q451" s="63">
        <f t="shared" si="39"/>
        <v>0</v>
      </c>
      <c r="R451" s="368">
        <f>IF('N1.3_Project_Listing'!$D451="Replacement",SUM('N1.3_Project_Listing'!$K451:$L451)/2,'N1.3_Project_Listing'!$M451)</f>
        <v>0</v>
      </c>
      <c r="S451" s="67" t="str">
        <f>IFERROR(INDEX('N0.7_Lookup_References'!$C$13:$C$72,MATCH($A451,'N0.7_Lookup_References'!$B$13:$B$72,0)),"")</f>
        <v/>
      </c>
      <c r="T451" s="338" t="str">
        <f t="shared" si="40"/>
        <v/>
      </c>
      <c r="V451" s="11"/>
      <c r="W451" s="11"/>
      <c r="X451" s="11"/>
      <c r="Y451" s="11"/>
      <c r="Z451" s="11"/>
      <c r="AA451" s="11"/>
      <c r="AB451" s="11"/>
      <c r="AC451" s="11"/>
      <c r="AD451" s="11"/>
      <c r="AE451" s="11"/>
      <c r="AF451" s="11"/>
      <c r="AG451" s="11"/>
      <c r="AH451" s="11"/>
      <c r="AI451" s="11"/>
      <c r="AJ451" s="11"/>
      <c r="AK451" s="11"/>
      <c r="AL451" s="11"/>
      <c r="AM451" s="11"/>
      <c r="AN451" s="11"/>
      <c r="AO451" s="11"/>
      <c r="AP451" s="63">
        <f t="shared" si="36"/>
        <v>0</v>
      </c>
      <c r="AQ451" s="63">
        <f t="shared" si="37"/>
        <v>0</v>
      </c>
      <c r="AR451" s="63">
        <f t="shared" si="38"/>
        <v>0</v>
      </c>
      <c r="AT451" s="176" cm="1">
        <f t="array" ref="AT451">SUMIFS('N1.3_Project_Listing'!$P$16:$P$829, 'N1.3_Project_Listing'!$E$16:$E$829,'N1.3_Project_Listing'!$E451, 'N1.3_Project_Listing'!$A$16:$A$829,ET_Risk_SC_Summation[[#Headers],[132kV Circuit Breaker]])</f>
        <v>0</v>
      </c>
      <c r="AU451" s="176" cm="1">
        <f t="array" ref="AU451">SUMIFS('N1.3_Project_Listing'!$P$16:$P$829, 'N1.3_Project_Listing'!$E$16:$E$829,'N1.3_Project_Listing'!$E451, 'N1.3_Project_Listing'!$A$16:$A$829,ET_Risk_SC_Summation[[#Headers],[132kV Transformer]])</f>
        <v>0</v>
      </c>
      <c r="AV451" s="176" cm="1">
        <f t="array" ref="AV451">SUMIFS('N1.3_Project_Listing'!$P$16:$P$829, 'N1.3_Project_Listing'!$E$16:$E$829,'N1.3_Project_Listing'!$E451, 'N1.3_Project_Listing'!$A$16:$A$829,ET_Risk_SC_Summation[[#Headers],[132kV Reactor]])</f>
        <v>0</v>
      </c>
      <c r="AW451" s="176" cm="1">
        <f t="array" ref="AW451">SUMIFS('N1.3_Project_Listing'!$P$16:$P$829, 'N1.3_Project_Listing'!$E$16:$E$829,'N1.3_Project_Listing'!$E451, 'N1.3_Project_Listing'!$A$16:$A$829,ET_Risk_SC_Summation[[#Headers],[132kV Underground Cable]])</f>
        <v>0</v>
      </c>
      <c r="AX451" s="176" cm="1">
        <f t="array" ref="AX451">SUMIFS('N1.3_Project_Listing'!$P$16:$P$829, 'N1.3_Project_Listing'!$E$16:$E$829,'N1.3_Project_Listing'!$E451, 'N1.3_Project_Listing'!$A$16:$A$829,ET_Risk_SC_Summation[[#Headers],[132kV OHL Conductor]])</f>
        <v>0</v>
      </c>
      <c r="AY451" s="176" cm="1">
        <f t="array" ref="AY451">SUMIFS('N1.3_Project_Listing'!$P$16:$P$829, 'N1.3_Project_Listing'!$E$16:$E$829,'N1.3_Project_Listing'!$E451, 'N1.3_Project_Listing'!$A$16:$A$829,ET_Risk_SC_Summation[[#Headers],[132kV OHL Fittings]])</f>
        <v>0</v>
      </c>
      <c r="AZ451" s="176" cm="1">
        <f t="array" ref="AZ451">SUMIFS('N1.3_Project_Listing'!$P$16:$P$829, 'N1.3_Project_Listing'!$E$16:$E$829,'N1.3_Project_Listing'!$E451, 'N1.3_Project_Listing'!$A$16:$A$829,ET_Risk_SC_Summation[[#Headers],[132kV OHL Tower]])</f>
        <v>0</v>
      </c>
      <c r="BA451" s="176" cm="1">
        <f t="array" ref="BA451">SUMIFS('N1.3_Project_Listing'!$P$16:$P$829, 'N1.3_Project_Listing'!$E$16:$E$829,'N1.3_Project_Listing'!$E451, 'N1.3_Project_Listing'!$A$16:$A$829,ET_Risk_SC_Summation[[#Headers],[275kV Circuit Breaker]])</f>
        <v>0</v>
      </c>
      <c r="BB451" s="176" cm="1">
        <f t="array" ref="BB451">SUMIFS('N1.3_Project_Listing'!$P$16:$P$829, 'N1.3_Project_Listing'!$E$16:$E$829,'N1.3_Project_Listing'!$E451, 'N1.3_Project_Listing'!$A$16:$A$829,ET_Risk_SC_Summation[[#Headers],[275kV Transformer]])</f>
        <v>0</v>
      </c>
      <c r="BC451" s="176" cm="1">
        <f t="array" ref="BC451">SUMIFS('N1.3_Project_Listing'!$P$16:$P$829, 'N1.3_Project_Listing'!$E$16:$E$829,'N1.3_Project_Listing'!$E451, 'N1.3_Project_Listing'!$A$16:$A$829,ET_Risk_SC_Summation[[#Headers],[275kV Reactor]])</f>
        <v>0</v>
      </c>
      <c r="BD451" s="176" cm="1">
        <f t="array" ref="BD451">SUMIFS('N1.3_Project_Listing'!$P$16:$P$829, 'N1.3_Project_Listing'!$E$16:$E$829,'N1.3_Project_Listing'!$E451, 'N1.3_Project_Listing'!$A$16:$A$829,ET_Risk_SC_Summation[[#Headers],[275kV Underground Cable]])</f>
        <v>0</v>
      </c>
      <c r="BE451" s="176" cm="1">
        <f t="array" ref="BE451">SUMIFS('N1.3_Project_Listing'!$P$16:$P$829, 'N1.3_Project_Listing'!$E$16:$E$829,'N1.3_Project_Listing'!$E451, 'N1.3_Project_Listing'!$A$16:$A$829,ET_Risk_SC_Summation[[#Headers],[275kV OHL Conductor]])</f>
        <v>0</v>
      </c>
      <c r="BF451" s="176" cm="1">
        <f t="array" ref="BF451">SUMIFS('N1.3_Project_Listing'!$P$16:$P$829, 'N1.3_Project_Listing'!$E$16:$E$829,'N1.3_Project_Listing'!$E451, 'N1.3_Project_Listing'!$A$16:$A$829,ET_Risk_SC_Summation[[#Headers],[275kV OHL Fittings]])</f>
        <v>0</v>
      </c>
      <c r="BG451" s="176" cm="1">
        <f t="array" ref="BG451">SUMIFS('N1.3_Project_Listing'!$P$16:$P$829, 'N1.3_Project_Listing'!$E$16:$E$829,'N1.3_Project_Listing'!$E451, 'N1.3_Project_Listing'!$A$16:$A$829,ET_Risk_SC_Summation[[#Headers],[275kV OHL Tower]])</f>
        <v>0</v>
      </c>
      <c r="BH451" s="176" cm="1">
        <f t="array" ref="BH451">SUMIFS('N1.3_Project_Listing'!$P$16:$P$829, 'N1.3_Project_Listing'!$E$16:$E$829,'N1.3_Project_Listing'!$E451, 'N1.3_Project_Listing'!$A$16:$A$829,ET_Risk_SC_Summation[[#Headers],[400kV Circuit Breaker]])</f>
        <v>0</v>
      </c>
      <c r="BI451" s="176" cm="1">
        <f t="array" ref="BI451">SUMIFS('N1.3_Project_Listing'!$P$16:$P$829, 'N1.3_Project_Listing'!$E$16:$E$829,'N1.3_Project_Listing'!$E451, 'N1.3_Project_Listing'!$A$16:$A$829,ET_Risk_SC_Summation[[#Headers],[400kV Transformer]])</f>
        <v>0</v>
      </c>
      <c r="BJ451" s="176" cm="1">
        <f t="array" ref="BJ451">SUMIFS('N1.3_Project_Listing'!$P$16:$P$829, 'N1.3_Project_Listing'!$E$16:$E$829,'N1.3_Project_Listing'!$E451, 'N1.3_Project_Listing'!$A$16:$A$829,ET_Risk_SC_Summation[[#Headers],[400kV Reactor]])</f>
        <v>0</v>
      </c>
      <c r="BK451" s="176" cm="1">
        <f t="array" ref="BK451">SUMIFS('N1.3_Project_Listing'!$P$16:$P$829, 'N1.3_Project_Listing'!$E$16:$E$829,'N1.3_Project_Listing'!$E451, 'N1.3_Project_Listing'!$A$16:$A$829,ET_Risk_SC_Summation[[#Headers],[400kV Underground Cable]])</f>
        <v>0</v>
      </c>
      <c r="BL451" s="176" cm="1">
        <f t="array" ref="BL451">SUMIFS('N1.3_Project_Listing'!$P$16:$P$829, 'N1.3_Project_Listing'!$E$16:$E$829,'N1.3_Project_Listing'!$E451, 'N1.3_Project_Listing'!$A$16:$A$829,ET_Risk_SC_Summation[[#Headers],[400kV OHL Conductor]])</f>
        <v>0</v>
      </c>
      <c r="BM451" s="176" cm="1">
        <f t="array" ref="BM451">SUMIFS('N1.3_Project_Listing'!$P$16:$P$829, 'N1.3_Project_Listing'!$E$16:$E$829,'N1.3_Project_Listing'!$E451, 'N1.3_Project_Listing'!$A$16:$A$829,ET_Risk_SC_Summation[[#Headers],[400kV OHL Fittings]])</f>
        <v>0</v>
      </c>
      <c r="BN451" s="176" cm="1">
        <f t="array" ref="BN451">SUMIFS('N1.3_Project_Listing'!$P$16:$P$829, 'N1.3_Project_Listing'!$E$16:$E$829,'N1.3_Project_Listing'!$E451, 'N1.3_Project_Listing'!$A$16:$A$829,ET_Risk_SC_Summation[[#Headers],[400kV OHL Tower]])</f>
        <v>0</v>
      </c>
      <c r="BO451" s="177" t="str">
        <f>IF(SUM(ET_Risk_SC_Summation[[#This Row],[132kV Circuit Breaker]:[400kV OHL Tower]])=0, "n/a", INDEX(ET_Risk_SC_Summation[#Headers],1,MATCH(MAX(ET_Risk_SC_Summation[[#This Row],[132kV Circuit Breaker]:[400kV OHL Tower]]),ET_Risk_SC_Summation[[#This Row],[132kV Circuit Breaker]:[400kV OHL Tower]],0)))</f>
        <v>n/a</v>
      </c>
      <c r="BP451" s="177" t="str">
        <f>IFERROR(INDEX('N0.7_Lookup_References'!$G$77:$G$98,MATCH(ET_Risk_SC_Summation[[#This Row],[Mxx Category]],'N0.7_Lookup_References'!$F$77:$F$98,0)),"")</f>
        <v/>
      </c>
    </row>
    <row r="452" spans="1:68">
      <c r="A452" s="160" t="str">
        <f>IFERROR(INDEX(N1.2_Intervention_Types[NARM Asset Category],MATCH('N1.3_Project_Listing'!$C452,N1.2_Intervention_Types[Intervention Type ID],0),1),"")</f>
        <v/>
      </c>
      <c r="B452" s="160" t="str">
        <f>IF($D$2="GD",IFERROR(INDEX(N1.2_Intervention_Types[C&amp;V Asset Category (GD)],MATCH('N1.3_Project_Listing'!$C452,N1.2_Intervention_Types[Intervention Type ID],0),1),""),IFERROR(INDEX(N1.2_Intervention_Types[NARM Asset Category],MATCH('N1.3_Project_Listing'!$C452,N1.2_Intervention_Types[Intervention Type ID],0),1),""))</f>
        <v/>
      </c>
      <c r="C452" s="67" t="str">
        <f>IFERROR(INDEX(N1.2_Intervention_Types[Intervention Type ID],MATCH('N1.3_Project_Listing'!$I452,N1.2_Intervention_Types[Intervention Type],0),1),"")</f>
        <v/>
      </c>
      <c r="D452" s="160" t="str">
        <f>IFERROR(INDEX(N1.2_Intervention_Types[Intervention Category],MATCH('N1.3_Project_Listing'!$C452,N1.2_Intervention_Types[Intervention Type ID],0),1),"")</f>
        <v/>
      </c>
      <c r="E452" s="210"/>
      <c r="F452" s="236"/>
      <c r="G452" s="236"/>
      <c r="H452" s="236"/>
      <c r="I452" s="151"/>
      <c r="J452" s="139"/>
      <c r="K452" s="312"/>
      <c r="L452" s="312"/>
      <c r="M452" s="312"/>
      <c r="N452" s="343"/>
      <c r="O452" s="343"/>
      <c r="P452" s="344"/>
      <c r="Q452" s="63">
        <f t="shared" si="39"/>
        <v>0</v>
      </c>
      <c r="R452" s="368">
        <f>IF('N1.3_Project_Listing'!$D452="Replacement",SUM('N1.3_Project_Listing'!$K452:$L452)/2,'N1.3_Project_Listing'!$M452)</f>
        <v>0</v>
      </c>
      <c r="S452" s="67" t="str">
        <f>IFERROR(INDEX('N0.7_Lookup_References'!$C$13:$C$72,MATCH($A452,'N0.7_Lookup_References'!$B$13:$B$72,0)),"")</f>
        <v/>
      </c>
      <c r="T452" s="338" t="str">
        <f t="shared" si="40"/>
        <v/>
      </c>
      <c r="V452" s="11"/>
      <c r="W452" s="11"/>
      <c r="X452" s="11"/>
      <c r="Y452" s="11"/>
      <c r="Z452" s="11"/>
      <c r="AA452" s="11"/>
      <c r="AB452" s="11"/>
      <c r="AC452" s="11"/>
      <c r="AD452" s="11"/>
      <c r="AE452" s="11"/>
      <c r="AF452" s="11"/>
      <c r="AG452" s="11"/>
      <c r="AH452" s="11"/>
      <c r="AI452" s="11"/>
      <c r="AJ452" s="11"/>
      <c r="AK452" s="11"/>
      <c r="AL452" s="11"/>
      <c r="AM452" s="11"/>
      <c r="AN452" s="11"/>
      <c r="AO452" s="11"/>
      <c r="AP452" s="63">
        <f t="shared" ref="AP452:AP515" si="41">SUM(V452:AE452)</f>
        <v>0</v>
      </c>
      <c r="AQ452" s="63">
        <f t="shared" ref="AQ452:AQ515" si="42">SUM(AF452:AO452)</f>
        <v>0</v>
      </c>
      <c r="AR452" s="63">
        <f t="shared" ref="AR452:AR515" si="43">AQ452-AP452</f>
        <v>0</v>
      </c>
      <c r="AT452" s="176" cm="1">
        <f t="array" ref="AT452">SUMIFS('N1.3_Project_Listing'!$P$16:$P$829, 'N1.3_Project_Listing'!$E$16:$E$829,'N1.3_Project_Listing'!$E452, 'N1.3_Project_Listing'!$A$16:$A$829,ET_Risk_SC_Summation[[#Headers],[132kV Circuit Breaker]])</f>
        <v>0</v>
      </c>
      <c r="AU452" s="176" cm="1">
        <f t="array" ref="AU452">SUMIFS('N1.3_Project_Listing'!$P$16:$P$829, 'N1.3_Project_Listing'!$E$16:$E$829,'N1.3_Project_Listing'!$E452, 'N1.3_Project_Listing'!$A$16:$A$829,ET_Risk_SC_Summation[[#Headers],[132kV Transformer]])</f>
        <v>0</v>
      </c>
      <c r="AV452" s="176" cm="1">
        <f t="array" ref="AV452">SUMIFS('N1.3_Project_Listing'!$P$16:$P$829, 'N1.3_Project_Listing'!$E$16:$E$829,'N1.3_Project_Listing'!$E452, 'N1.3_Project_Listing'!$A$16:$A$829,ET_Risk_SC_Summation[[#Headers],[132kV Reactor]])</f>
        <v>0</v>
      </c>
      <c r="AW452" s="176" cm="1">
        <f t="array" ref="AW452">SUMIFS('N1.3_Project_Listing'!$P$16:$P$829, 'N1.3_Project_Listing'!$E$16:$E$829,'N1.3_Project_Listing'!$E452, 'N1.3_Project_Listing'!$A$16:$A$829,ET_Risk_SC_Summation[[#Headers],[132kV Underground Cable]])</f>
        <v>0</v>
      </c>
      <c r="AX452" s="176" cm="1">
        <f t="array" ref="AX452">SUMIFS('N1.3_Project_Listing'!$P$16:$P$829, 'N1.3_Project_Listing'!$E$16:$E$829,'N1.3_Project_Listing'!$E452, 'N1.3_Project_Listing'!$A$16:$A$829,ET_Risk_SC_Summation[[#Headers],[132kV OHL Conductor]])</f>
        <v>0</v>
      </c>
      <c r="AY452" s="176" cm="1">
        <f t="array" ref="AY452">SUMIFS('N1.3_Project_Listing'!$P$16:$P$829, 'N1.3_Project_Listing'!$E$16:$E$829,'N1.3_Project_Listing'!$E452, 'N1.3_Project_Listing'!$A$16:$A$829,ET_Risk_SC_Summation[[#Headers],[132kV OHL Fittings]])</f>
        <v>0</v>
      </c>
      <c r="AZ452" s="176" cm="1">
        <f t="array" ref="AZ452">SUMIFS('N1.3_Project_Listing'!$P$16:$P$829, 'N1.3_Project_Listing'!$E$16:$E$829,'N1.3_Project_Listing'!$E452, 'N1.3_Project_Listing'!$A$16:$A$829,ET_Risk_SC_Summation[[#Headers],[132kV OHL Tower]])</f>
        <v>0</v>
      </c>
      <c r="BA452" s="176" cm="1">
        <f t="array" ref="BA452">SUMIFS('N1.3_Project_Listing'!$P$16:$P$829, 'N1.3_Project_Listing'!$E$16:$E$829,'N1.3_Project_Listing'!$E452, 'N1.3_Project_Listing'!$A$16:$A$829,ET_Risk_SC_Summation[[#Headers],[275kV Circuit Breaker]])</f>
        <v>0</v>
      </c>
      <c r="BB452" s="176" cm="1">
        <f t="array" ref="BB452">SUMIFS('N1.3_Project_Listing'!$P$16:$P$829, 'N1.3_Project_Listing'!$E$16:$E$829,'N1.3_Project_Listing'!$E452, 'N1.3_Project_Listing'!$A$16:$A$829,ET_Risk_SC_Summation[[#Headers],[275kV Transformer]])</f>
        <v>0</v>
      </c>
      <c r="BC452" s="176" cm="1">
        <f t="array" ref="BC452">SUMIFS('N1.3_Project_Listing'!$P$16:$P$829, 'N1.3_Project_Listing'!$E$16:$E$829,'N1.3_Project_Listing'!$E452, 'N1.3_Project_Listing'!$A$16:$A$829,ET_Risk_SC_Summation[[#Headers],[275kV Reactor]])</f>
        <v>0</v>
      </c>
      <c r="BD452" s="176" cm="1">
        <f t="array" ref="BD452">SUMIFS('N1.3_Project_Listing'!$P$16:$P$829, 'N1.3_Project_Listing'!$E$16:$E$829,'N1.3_Project_Listing'!$E452, 'N1.3_Project_Listing'!$A$16:$A$829,ET_Risk_SC_Summation[[#Headers],[275kV Underground Cable]])</f>
        <v>0</v>
      </c>
      <c r="BE452" s="176" cm="1">
        <f t="array" ref="BE452">SUMIFS('N1.3_Project_Listing'!$P$16:$P$829, 'N1.3_Project_Listing'!$E$16:$E$829,'N1.3_Project_Listing'!$E452, 'N1.3_Project_Listing'!$A$16:$A$829,ET_Risk_SC_Summation[[#Headers],[275kV OHL Conductor]])</f>
        <v>0</v>
      </c>
      <c r="BF452" s="176" cm="1">
        <f t="array" ref="BF452">SUMIFS('N1.3_Project_Listing'!$P$16:$P$829, 'N1.3_Project_Listing'!$E$16:$E$829,'N1.3_Project_Listing'!$E452, 'N1.3_Project_Listing'!$A$16:$A$829,ET_Risk_SC_Summation[[#Headers],[275kV OHL Fittings]])</f>
        <v>0</v>
      </c>
      <c r="BG452" s="176" cm="1">
        <f t="array" ref="BG452">SUMIFS('N1.3_Project_Listing'!$P$16:$P$829, 'N1.3_Project_Listing'!$E$16:$E$829,'N1.3_Project_Listing'!$E452, 'N1.3_Project_Listing'!$A$16:$A$829,ET_Risk_SC_Summation[[#Headers],[275kV OHL Tower]])</f>
        <v>0</v>
      </c>
      <c r="BH452" s="176" cm="1">
        <f t="array" ref="BH452">SUMIFS('N1.3_Project_Listing'!$P$16:$P$829, 'N1.3_Project_Listing'!$E$16:$E$829,'N1.3_Project_Listing'!$E452, 'N1.3_Project_Listing'!$A$16:$A$829,ET_Risk_SC_Summation[[#Headers],[400kV Circuit Breaker]])</f>
        <v>0</v>
      </c>
      <c r="BI452" s="176" cm="1">
        <f t="array" ref="BI452">SUMIFS('N1.3_Project_Listing'!$P$16:$P$829, 'N1.3_Project_Listing'!$E$16:$E$829,'N1.3_Project_Listing'!$E452, 'N1.3_Project_Listing'!$A$16:$A$829,ET_Risk_SC_Summation[[#Headers],[400kV Transformer]])</f>
        <v>0</v>
      </c>
      <c r="BJ452" s="176" cm="1">
        <f t="array" ref="BJ452">SUMIFS('N1.3_Project_Listing'!$P$16:$P$829, 'N1.3_Project_Listing'!$E$16:$E$829,'N1.3_Project_Listing'!$E452, 'N1.3_Project_Listing'!$A$16:$A$829,ET_Risk_SC_Summation[[#Headers],[400kV Reactor]])</f>
        <v>0</v>
      </c>
      <c r="BK452" s="176" cm="1">
        <f t="array" ref="BK452">SUMIFS('N1.3_Project_Listing'!$P$16:$P$829, 'N1.3_Project_Listing'!$E$16:$E$829,'N1.3_Project_Listing'!$E452, 'N1.3_Project_Listing'!$A$16:$A$829,ET_Risk_SC_Summation[[#Headers],[400kV Underground Cable]])</f>
        <v>0</v>
      </c>
      <c r="BL452" s="176" cm="1">
        <f t="array" ref="BL452">SUMIFS('N1.3_Project_Listing'!$P$16:$P$829, 'N1.3_Project_Listing'!$E$16:$E$829,'N1.3_Project_Listing'!$E452, 'N1.3_Project_Listing'!$A$16:$A$829,ET_Risk_SC_Summation[[#Headers],[400kV OHL Conductor]])</f>
        <v>0</v>
      </c>
      <c r="BM452" s="176" cm="1">
        <f t="array" ref="BM452">SUMIFS('N1.3_Project_Listing'!$P$16:$P$829, 'N1.3_Project_Listing'!$E$16:$E$829,'N1.3_Project_Listing'!$E452, 'N1.3_Project_Listing'!$A$16:$A$829,ET_Risk_SC_Summation[[#Headers],[400kV OHL Fittings]])</f>
        <v>0</v>
      </c>
      <c r="BN452" s="176" cm="1">
        <f t="array" ref="BN452">SUMIFS('N1.3_Project_Listing'!$P$16:$P$829, 'N1.3_Project_Listing'!$E$16:$E$829,'N1.3_Project_Listing'!$E452, 'N1.3_Project_Listing'!$A$16:$A$829,ET_Risk_SC_Summation[[#Headers],[400kV OHL Tower]])</f>
        <v>0</v>
      </c>
      <c r="BO452" s="177" t="str">
        <f>IF(SUM(ET_Risk_SC_Summation[[#This Row],[132kV Circuit Breaker]:[400kV OHL Tower]])=0, "n/a", INDEX(ET_Risk_SC_Summation[#Headers],1,MATCH(MAX(ET_Risk_SC_Summation[[#This Row],[132kV Circuit Breaker]:[400kV OHL Tower]]),ET_Risk_SC_Summation[[#This Row],[132kV Circuit Breaker]:[400kV OHL Tower]],0)))</f>
        <v>n/a</v>
      </c>
      <c r="BP452" s="177" t="str">
        <f>IFERROR(INDEX('N0.7_Lookup_References'!$G$77:$G$98,MATCH(ET_Risk_SC_Summation[[#This Row],[Mxx Category]],'N0.7_Lookup_References'!$F$77:$F$98,0)),"")</f>
        <v/>
      </c>
    </row>
    <row r="453" spans="1:68">
      <c r="A453" s="160" t="str">
        <f>IFERROR(INDEX(N1.2_Intervention_Types[NARM Asset Category],MATCH('N1.3_Project_Listing'!$C453,N1.2_Intervention_Types[Intervention Type ID],0),1),"")</f>
        <v/>
      </c>
      <c r="B453" s="160" t="str">
        <f>IF($D$2="GD",IFERROR(INDEX(N1.2_Intervention_Types[C&amp;V Asset Category (GD)],MATCH('N1.3_Project_Listing'!$C453,N1.2_Intervention_Types[Intervention Type ID],0),1),""),IFERROR(INDEX(N1.2_Intervention_Types[NARM Asset Category],MATCH('N1.3_Project_Listing'!$C453,N1.2_Intervention_Types[Intervention Type ID],0),1),""))</f>
        <v/>
      </c>
      <c r="C453" s="67" t="str">
        <f>IFERROR(INDEX(N1.2_Intervention_Types[Intervention Type ID],MATCH('N1.3_Project_Listing'!$I453,N1.2_Intervention_Types[Intervention Type],0),1),"")</f>
        <v/>
      </c>
      <c r="D453" s="160" t="str">
        <f>IFERROR(INDEX(N1.2_Intervention_Types[Intervention Category],MATCH('N1.3_Project_Listing'!$C453,N1.2_Intervention_Types[Intervention Type ID],0),1),"")</f>
        <v/>
      </c>
      <c r="E453" s="210"/>
      <c r="F453" s="236"/>
      <c r="G453" s="236"/>
      <c r="H453" s="236"/>
      <c r="I453" s="151"/>
      <c r="J453" s="139"/>
      <c r="K453" s="312"/>
      <c r="L453" s="312"/>
      <c r="M453" s="312"/>
      <c r="N453" s="343"/>
      <c r="O453" s="343"/>
      <c r="P453" s="344"/>
      <c r="Q453" s="63">
        <f t="shared" si="39"/>
        <v>0</v>
      </c>
      <c r="R453" s="368">
        <f>IF('N1.3_Project_Listing'!$D453="Replacement",SUM('N1.3_Project_Listing'!$K453:$L453)/2,'N1.3_Project_Listing'!$M453)</f>
        <v>0</v>
      </c>
      <c r="S453" s="67" t="str">
        <f>IFERROR(INDEX('N0.7_Lookup_References'!$C$13:$C$72,MATCH($A453,'N0.7_Lookup_References'!$B$13:$B$72,0)),"")</f>
        <v/>
      </c>
      <c r="T453" s="338" t="str">
        <f t="shared" si="40"/>
        <v/>
      </c>
      <c r="V453" s="11"/>
      <c r="W453" s="11"/>
      <c r="X453" s="11"/>
      <c r="Y453" s="11"/>
      <c r="Z453" s="11"/>
      <c r="AA453" s="11"/>
      <c r="AB453" s="11"/>
      <c r="AC453" s="11"/>
      <c r="AD453" s="11"/>
      <c r="AE453" s="11"/>
      <c r="AF453" s="11"/>
      <c r="AG453" s="11"/>
      <c r="AH453" s="11"/>
      <c r="AI453" s="11"/>
      <c r="AJ453" s="11"/>
      <c r="AK453" s="11"/>
      <c r="AL453" s="11"/>
      <c r="AM453" s="11"/>
      <c r="AN453" s="11"/>
      <c r="AO453" s="11"/>
      <c r="AP453" s="63">
        <f t="shared" si="41"/>
        <v>0</v>
      </c>
      <c r="AQ453" s="63">
        <f t="shared" si="42"/>
        <v>0</v>
      </c>
      <c r="AR453" s="63">
        <f t="shared" si="43"/>
        <v>0</v>
      </c>
      <c r="AT453" s="176" cm="1">
        <f t="array" ref="AT453">SUMIFS('N1.3_Project_Listing'!$P$16:$P$829, 'N1.3_Project_Listing'!$E$16:$E$829,'N1.3_Project_Listing'!$E453, 'N1.3_Project_Listing'!$A$16:$A$829,ET_Risk_SC_Summation[[#Headers],[132kV Circuit Breaker]])</f>
        <v>0</v>
      </c>
      <c r="AU453" s="176" cm="1">
        <f t="array" ref="AU453">SUMIFS('N1.3_Project_Listing'!$P$16:$P$829, 'N1.3_Project_Listing'!$E$16:$E$829,'N1.3_Project_Listing'!$E453, 'N1.3_Project_Listing'!$A$16:$A$829,ET_Risk_SC_Summation[[#Headers],[132kV Transformer]])</f>
        <v>0</v>
      </c>
      <c r="AV453" s="176" cm="1">
        <f t="array" ref="AV453">SUMIFS('N1.3_Project_Listing'!$P$16:$P$829, 'N1.3_Project_Listing'!$E$16:$E$829,'N1.3_Project_Listing'!$E453, 'N1.3_Project_Listing'!$A$16:$A$829,ET_Risk_SC_Summation[[#Headers],[132kV Reactor]])</f>
        <v>0</v>
      </c>
      <c r="AW453" s="176" cm="1">
        <f t="array" ref="AW453">SUMIFS('N1.3_Project_Listing'!$P$16:$P$829, 'N1.3_Project_Listing'!$E$16:$E$829,'N1.3_Project_Listing'!$E453, 'N1.3_Project_Listing'!$A$16:$A$829,ET_Risk_SC_Summation[[#Headers],[132kV Underground Cable]])</f>
        <v>0</v>
      </c>
      <c r="AX453" s="176" cm="1">
        <f t="array" ref="AX453">SUMIFS('N1.3_Project_Listing'!$P$16:$P$829, 'N1.3_Project_Listing'!$E$16:$E$829,'N1.3_Project_Listing'!$E453, 'N1.3_Project_Listing'!$A$16:$A$829,ET_Risk_SC_Summation[[#Headers],[132kV OHL Conductor]])</f>
        <v>0</v>
      </c>
      <c r="AY453" s="176" cm="1">
        <f t="array" ref="AY453">SUMIFS('N1.3_Project_Listing'!$P$16:$P$829, 'N1.3_Project_Listing'!$E$16:$E$829,'N1.3_Project_Listing'!$E453, 'N1.3_Project_Listing'!$A$16:$A$829,ET_Risk_SC_Summation[[#Headers],[132kV OHL Fittings]])</f>
        <v>0</v>
      </c>
      <c r="AZ453" s="176" cm="1">
        <f t="array" ref="AZ453">SUMIFS('N1.3_Project_Listing'!$P$16:$P$829, 'N1.3_Project_Listing'!$E$16:$E$829,'N1.3_Project_Listing'!$E453, 'N1.3_Project_Listing'!$A$16:$A$829,ET_Risk_SC_Summation[[#Headers],[132kV OHL Tower]])</f>
        <v>0</v>
      </c>
      <c r="BA453" s="176" cm="1">
        <f t="array" ref="BA453">SUMIFS('N1.3_Project_Listing'!$P$16:$P$829, 'N1.3_Project_Listing'!$E$16:$E$829,'N1.3_Project_Listing'!$E453, 'N1.3_Project_Listing'!$A$16:$A$829,ET_Risk_SC_Summation[[#Headers],[275kV Circuit Breaker]])</f>
        <v>0</v>
      </c>
      <c r="BB453" s="176" cm="1">
        <f t="array" ref="BB453">SUMIFS('N1.3_Project_Listing'!$P$16:$P$829, 'N1.3_Project_Listing'!$E$16:$E$829,'N1.3_Project_Listing'!$E453, 'N1.3_Project_Listing'!$A$16:$A$829,ET_Risk_SC_Summation[[#Headers],[275kV Transformer]])</f>
        <v>0</v>
      </c>
      <c r="BC453" s="176" cm="1">
        <f t="array" ref="BC453">SUMIFS('N1.3_Project_Listing'!$P$16:$P$829, 'N1.3_Project_Listing'!$E$16:$E$829,'N1.3_Project_Listing'!$E453, 'N1.3_Project_Listing'!$A$16:$A$829,ET_Risk_SC_Summation[[#Headers],[275kV Reactor]])</f>
        <v>0</v>
      </c>
      <c r="BD453" s="176" cm="1">
        <f t="array" ref="BD453">SUMIFS('N1.3_Project_Listing'!$P$16:$P$829, 'N1.3_Project_Listing'!$E$16:$E$829,'N1.3_Project_Listing'!$E453, 'N1.3_Project_Listing'!$A$16:$A$829,ET_Risk_SC_Summation[[#Headers],[275kV Underground Cable]])</f>
        <v>0</v>
      </c>
      <c r="BE453" s="176" cm="1">
        <f t="array" ref="BE453">SUMIFS('N1.3_Project_Listing'!$P$16:$P$829, 'N1.3_Project_Listing'!$E$16:$E$829,'N1.3_Project_Listing'!$E453, 'N1.3_Project_Listing'!$A$16:$A$829,ET_Risk_SC_Summation[[#Headers],[275kV OHL Conductor]])</f>
        <v>0</v>
      </c>
      <c r="BF453" s="176" cm="1">
        <f t="array" ref="BF453">SUMIFS('N1.3_Project_Listing'!$P$16:$P$829, 'N1.3_Project_Listing'!$E$16:$E$829,'N1.3_Project_Listing'!$E453, 'N1.3_Project_Listing'!$A$16:$A$829,ET_Risk_SC_Summation[[#Headers],[275kV OHL Fittings]])</f>
        <v>0</v>
      </c>
      <c r="BG453" s="176" cm="1">
        <f t="array" ref="BG453">SUMIFS('N1.3_Project_Listing'!$P$16:$P$829, 'N1.3_Project_Listing'!$E$16:$E$829,'N1.3_Project_Listing'!$E453, 'N1.3_Project_Listing'!$A$16:$A$829,ET_Risk_SC_Summation[[#Headers],[275kV OHL Tower]])</f>
        <v>0</v>
      </c>
      <c r="BH453" s="176" cm="1">
        <f t="array" ref="BH453">SUMIFS('N1.3_Project_Listing'!$P$16:$P$829, 'N1.3_Project_Listing'!$E$16:$E$829,'N1.3_Project_Listing'!$E453, 'N1.3_Project_Listing'!$A$16:$A$829,ET_Risk_SC_Summation[[#Headers],[400kV Circuit Breaker]])</f>
        <v>0</v>
      </c>
      <c r="BI453" s="176" cm="1">
        <f t="array" ref="BI453">SUMIFS('N1.3_Project_Listing'!$P$16:$P$829, 'N1.3_Project_Listing'!$E$16:$E$829,'N1.3_Project_Listing'!$E453, 'N1.3_Project_Listing'!$A$16:$A$829,ET_Risk_SC_Summation[[#Headers],[400kV Transformer]])</f>
        <v>0</v>
      </c>
      <c r="BJ453" s="176" cm="1">
        <f t="array" ref="BJ453">SUMIFS('N1.3_Project_Listing'!$P$16:$P$829, 'N1.3_Project_Listing'!$E$16:$E$829,'N1.3_Project_Listing'!$E453, 'N1.3_Project_Listing'!$A$16:$A$829,ET_Risk_SC_Summation[[#Headers],[400kV Reactor]])</f>
        <v>0</v>
      </c>
      <c r="BK453" s="176" cm="1">
        <f t="array" ref="BK453">SUMIFS('N1.3_Project_Listing'!$P$16:$P$829, 'N1.3_Project_Listing'!$E$16:$E$829,'N1.3_Project_Listing'!$E453, 'N1.3_Project_Listing'!$A$16:$A$829,ET_Risk_SC_Summation[[#Headers],[400kV Underground Cable]])</f>
        <v>0</v>
      </c>
      <c r="BL453" s="176" cm="1">
        <f t="array" ref="BL453">SUMIFS('N1.3_Project_Listing'!$P$16:$P$829, 'N1.3_Project_Listing'!$E$16:$E$829,'N1.3_Project_Listing'!$E453, 'N1.3_Project_Listing'!$A$16:$A$829,ET_Risk_SC_Summation[[#Headers],[400kV OHL Conductor]])</f>
        <v>0</v>
      </c>
      <c r="BM453" s="176" cm="1">
        <f t="array" ref="BM453">SUMIFS('N1.3_Project_Listing'!$P$16:$P$829, 'N1.3_Project_Listing'!$E$16:$E$829,'N1.3_Project_Listing'!$E453, 'N1.3_Project_Listing'!$A$16:$A$829,ET_Risk_SC_Summation[[#Headers],[400kV OHL Fittings]])</f>
        <v>0</v>
      </c>
      <c r="BN453" s="176" cm="1">
        <f t="array" ref="BN453">SUMIFS('N1.3_Project_Listing'!$P$16:$P$829, 'N1.3_Project_Listing'!$E$16:$E$829,'N1.3_Project_Listing'!$E453, 'N1.3_Project_Listing'!$A$16:$A$829,ET_Risk_SC_Summation[[#Headers],[400kV OHL Tower]])</f>
        <v>0</v>
      </c>
      <c r="BO453" s="177" t="str">
        <f>IF(SUM(ET_Risk_SC_Summation[[#This Row],[132kV Circuit Breaker]:[400kV OHL Tower]])=0, "n/a", INDEX(ET_Risk_SC_Summation[#Headers],1,MATCH(MAX(ET_Risk_SC_Summation[[#This Row],[132kV Circuit Breaker]:[400kV OHL Tower]]),ET_Risk_SC_Summation[[#This Row],[132kV Circuit Breaker]:[400kV OHL Tower]],0)))</f>
        <v>n/a</v>
      </c>
      <c r="BP453" s="177" t="str">
        <f>IFERROR(INDEX('N0.7_Lookup_References'!$G$77:$G$98,MATCH(ET_Risk_SC_Summation[[#This Row],[Mxx Category]],'N0.7_Lookup_References'!$F$77:$F$98,0)),"")</f>
        <v/>
      </c>
    </row>
    <row r="454" spans="1:68">
      <c r="A454" s="160" t="str">
        <f>IFERROR(INDEX(N1.2_Intervention_Types[NARM Asset Category],MATCH('N1.3_Project_Listing'!$C454,N1.2_Intervention_Types[Intervention Type ID],0),1),"")</f>
        <v/>
      </c>
      <c r="B454" s="160" t="str">
        <f>IF($D$2="GD",IFERROR(INDEX(N1.2_Intervention_Types[C&amp;V Asset Category (GD)],MATCH('N1.3_Project_Listing'!$C454,N1.2_Intervention_Types[Intervention Type ID],0),1),""),IFERROR(INDEX(N1.2_Intervention_Types[NARM Asset Category],MATCH('N1.3_Project_Listing'!$C454,N1.2_Intervention_Types[Intervention Type ID],0),1),""))</f>
        <v/>
      </c>
      <c r="C454" s="67" t="str">
        <f>IFERROR(INDEX(N1.2_Intervention_Types[Intervention Type ID],MATCH('N1.3_Project_Listing'!$I454,N1.2_Intervention_Types[Intervention Type],0),1),"")</f>
        <v/>
      </c>
      <c r="D454" s="160" t="str">
        <f>IFERROR(INDEX(N1.2_Intervention_Types[Intervention Category],MATCH('N1.3_Project_Listing'!$C454,N1.2_Intervention_Types[Intervention Type ID],0),1),"")</f>
        <v/>
      </c>
      <c r="E454" s="210"/>
      <c r="F454" s="236"/>
      <c r="G454" s="236"/>
      <c r="H454" s="236"/>
      <c r="I454" s="151"/>
      <c r="J454" s="139"/>
      <c r="K454" s="312"/>
      <c r="L454" s="312"/>
      <c r="M454" s="312"/>
      <c r="N454" s="343"/>
      <c r="O454" s="343"/>
      <c r="P454" s="344"/>
      <c r="Q454" s="63">
        <f t="shared" si="39"/>
        <v>0</v>
      </c>
      <c r="R454" s="368">
        <f>IF('N1.3_Project_Listing'!$D454="Replacement",SUM('N1.3_Project_Listing'!$K454:$L454)/2,'N1.3_Project_Listing'!$M454)</f>
        <v>0</v>
      </c>
      <c r="S454" s="67" t="str">
        <f>IFERROR(INDEX('N0.7_Lookup_References'!$C$13:$C$72,MATCH($A454,'N0.7_Lookup_References'!$B$13:$B$72,0)),"")</f>
        <v/>
      </c>
      <c r="T454" s="338" t="str">
        <f t="shared" si="40"/>
        <v/>
      </c>
      <c r="V454" s="11"/>
      <c r="W454" s="11"/>
      <c r="X454" s="11"/>
      <c r="Y454" s="11"/>
      <c r="Z454" s="11"/>
      <c r="AA454" s="11"/>
      <c r="AB454" s="11"/>
      <c r="AC454" s="11"/>
      <c r="AD454" s="11"/>
      <c r="AE454" s="11"/>
      <c r="AF454" s="11"/>
      <c r="AG454" s="11"/>
      <c r="AH454" s="11"/>
      <c r="AI454" s="11"/>
      <c r="AJ454" s="11"/>
      <c r="AK454" s="11"/>
      <c r="AL454" s="11"/>
      <c r="AM454" s="11"/>
      <c r="AN454" s="11"/>
      <c r="AO454" s="11"/>
      <c r="AP454" s="63">
        <f t="shared" si="41"/>
        <v>0</v>
      </c>
      <c r="AQ454" s="63">
        <f t="shared" si="42"/>
        <v>0</v>
      </c>
      <c r="AR454" s="63">
        <f t="shared" si="43"/>
        <v>0</v>
      </c>
      <c r="AT454" s="176" cm="1">
        <f t="array" ref="AT454">SUMIFS('N1.3_Project_Listing'!$P$16:$P$829, 'N1.3_Project_Listing'!$E$16:$E$829,'N1.3_Project_Listing'!$E454, 'N1.3_Project_Listing'!$A$16:$A$829,ET_Risk_SC_Summation[[#Headers],[132kV Circuit Breaker]])</f>
        <v>0</v>
      </c>
      <c r="AU454" s="176" cm="1">
        <f t="array" ref="AU454">SUMIFS('N1.3_Project_Listing'!$P$16:$P$829, 'N1.3_Project_Listing'!$E$16:$E$829,'N1.3_Project_Listing'!$E454, 'N1.3_Project_Listing'!$A$16:$A$829,ET_Risk_SC_Summation[[#Headers],[132kV Transformer]])</f>
        <v>0</v>
      </c>
      <c r="AV454" s="176" cm="1">
        <f t="array" ref="AV454">SUMIFS('N1.3_Project_Listing'!$P$16:$P$829, 'N1.3_Project_Listing'!$E$16:$E$829,'N1.3_Project_Listing'!$E454, 'N1.3_Project_Listing'!$A$16:$A$829,ET_Risk_SC_Summation[[#Headers],[132kV Reactor]])</f>
        <v>0</v>
      </c>
      <c r="AW454" s="176" cm="1">
        <f t="array" ref="AW454">SUMIFS('N1.3_Project_Listing'!$P$16:$P$829, 'N1.3_Project_Listing'!$E$16:$E$829,'N1.3_Project_Listing'!$E454, 'N1.3_Project_Listing'!$A$16:$A$829,ET_Risk_SC_Summation[[#Headers],[132kV Underground Cable]])</f>
        <v>0</v>
      </c>
      <c r="AX454" s="176" cm="1">
        <f t="array" ref="AX454">SUMIFS('N1.3_Project_Listing'!$P$16:$P$829, 'N1.3_Project_Listing'!$E$16:$E$829,'N1.3_Project_Listing'!$E454, 'N1.3_Project_Listing'!$A$16:$A$829,ET_Risk_SC_Summation[[#Headers],[132kV OHL Conductor]])</f>
        <v>0</v>
      </c>
      <c r="AY454" s="176" cm="1">
        <f t="array" ref="AY454">SUMIFS('N1.3_Project_Listing'!$P$16:$P$829, 'N1.3_Project_Listing'!$E$16:$E$829,'N1.3_Project_Listing'!$E454, 'N1.3_Project_Listing'!$A$16:$A$829,ET_Risk_SC_Summation[[#Headers],[132kV OHL Fittings]])</f>
        <v>0</v>
      </c>
      <c r="AZ454" s="176" cm="1">
        <f t="array" ref="AZ454">SUMIFS('N1.3_Project_Listing'!$P$16:$P$829, 'N1.3_Project_Listing'!$E$16:$E$829,'N1.3_Project_Listing'!$E454, 'N1.3_Project_Listing'!$A$16:$A$829,ET_Risk_SC_Summation[[#Headers],[132kV OHL Tower]])</f>
        <v>0</v>
      </c>
      <c r="BA454" s="176" cm="1">
        <f t="array" ref="BA454">SUMIFS('N1.3_Project_Listing'!$P$16:$P$829, 'N1.3_Project_Listing'!$E$16:$E$829,'N1.3_Project_Listing'!$E454, 'N1.3_Project_Listing'!$A$16:$A$829,ET_Risk_SC_Summation[[#Headers],[275kV Circuit Breaker]])</f>
        <v>0</v>
      </c>
      <c r="BB454" s="176" cm="1">
        <f t="array" ref="BB454">SUMIFS('N1.3_Project_Listing'!$P$16:$P$829, 'N1.3_Project_Listing'!$E$16:$E$829,'N1.3_Project_Listing'!$E454, 'N1.3_Project_Listing'!$A$16:$A$829,ET_Risk_SC_Summation[[#Headers],[275kV Transformer]])</f>
        <v>0</v>
      </c>
      <c r="BC454" s="176" cm="1">
        <f t="array" ref="BC454">SUMIFS('N1.3_Project_Listing'!$P$16:$P$829, 'N1.3_Project_Listing'!$E$16:$E$829,'N1.3_Project_Listing'!$E454, 'N1.3_Project_Listing'!$A$16:$A$829,ET_Risk_SC_Summation[[#Headers],[275kV Reactor]])</f>
        <v>0</v>
      </c>
      <c r="BD454" s="176" cm="1">
        <f t="array" ref="BD454">SUMIFS('N1.3_Project_Listing'!$P$16:$P$829, 'N1.3_Project_Listing'!$E$16:$E$829,'N1.3_Project_Listing'!$E454, 'N1.3_Project_Listing'!$A$16:$A$829,ET_Risk_SC_Summation[[#Headers],[275kV Underground Cable]])</f>
        <v>0</v>
      </c>
      <c r="BE454" s="176" cm="1">
        <f t="array" ref="BE454">SUMIFS('N1.3_Project_Listing'!$P$16:$P$829, 'N1.3_Project_Listing'!$E$16:$E$829,'N1.3_Project_Listing'!$E454, 'N1.3_Project_Listing'!$A$16:$A$829,ET_Risk_SC_Summation[[#Headers],[275kV OHL Conductor]])</f>
        <v>0</v>
      </c>
      <c r="BF454" s="176" cm="1">
        <f t="array" ref="BF454">SUMIFS('N1.3_Project_Listing'!$P$16:$P$829, 'N1.3_Project_Listing'!$E$16:$E$829,'N1.3_Project_Listing'!$E454, 'N1.3_Project_Listing'!$A$16:$A$829,ET_Risk_SC_Summation[[#Headers],[275kV OHL Fittings]])</f>
        <v>0</v>
      </c>
      <c r="BG454" s="176" cm="1">
        <f t="array" ref="BG454">SUMIFS('N1.3_Project_Listing'!$P$16:$P$829, 'N1.3_Project_Listing'!$E$16:$E$829,'N1.3_Project_Listing'!$E454, 'N1.3_Project_Listing'!$A$16:$A$829,ET_Risk_SC_Summation[[#Headers],[275kV OHL Tower]])</f>
        <v>0</v>
      </c>
      <c r="BH454" s="176" cm="1">
        <f t="array" ref="BH454">SUMIFS('N1.3_Project_Listing'!$P$16:$P$829, 'N1.3_Project_Listing'!$E$16:$E$829,'N1.3_Project_Listing'!$E454, 'N1.3_Project_Listing'!$A$16:$A$829,ET_Risk_SC_Summation[[#Headers],[400kV Circuit Breaker]])</f>
        <v>0</v>
      </c>
      <c r="BI454" s="176" cm="1">
        <f t="array" ref="BI454">SUMIFS('N1.3_Project_Listing'!$P$16:$P$829, 'N1.3_Project_Listing'!$E$16:$E$829,'N1.3_Project_Listing'!$E454, 'N1.3_Project_Listing'!$A$16:$A$829,ET_Risk_SC_Summation[[#Headers],[400kV Transformer]])</f>
        <v>0</v>
      </c>
      <c r="BJ454" s="176" cm="1">
        <f t="array" ref="BJ454">SUMIFS('N1.3_Project_Listing'!$P$16:$P$829, 'N1.3_Project_Listing'!$E$16:$E$829,'N1.3_Project_Listing'!$E454, 'N1.3_Project_Listing'!$A$16:$A$829,ET_Risk_SC_Summation[[#Headers],[400kV Reactor]])</f>
        <v>0</v>
      </c>
      <c r="BK454" s="176" cm="1">
        <f t="array" ref="BK454">SUMIFS('N1.3_Project_Listing'!$P$16:$P$829, 'N1.3_Project_Listing'!$E$16:$E$829,'N1.3_Project_Listing'!$E454, 'N1.3_Project_Listing'!$A$16:$A$829,ET_Risk_SC_Summation[[#Headers],[400kV Underground Cable]])</f>
        <v>0</v>
      </c>
      <c r="BL454" s="176" cm="1">
        <f t="array" ref="BL454">SUMIFS('N1.3_Project_Listing'!$P$16:$P$829, 'N1.3_Project_Listing'!$E$16:$E$829,'N1.3_Project_Listing'!$E454, 'N1.3_Project_Listing'!$A$16:$A$829,ET_Risk_SC_Summation[[#Headers],[400kV OHL Conductor]])</f>
        <v>0</v>
      </c>
      <c r="BM454" s="176" cm="1">
        <f t="array" ref="BM454">SUMIFS('N1.3_Project_Listing'!$P$16:$P$829, 'N1.3_Project_Listing'!$E$16:$E$829,'N1.3_Project_Listing'!$E454, 'N1.3_Project_Listing'!$A$16:$A$829,ET_Risk_SC_Summation[[#Headers],[400kV OHL Fittings]])</f>
        <v>0</v>
      </c>
      <c r="BN454" s="176" cm="1">
        <f t="array" ref="BN454">SUMIFS('N1.3_Project_Listing'!$P$16:$P$829, 'N1.3_Project_Listing'!$E$16:$E$829,'N1.3_Project_Listing'!$E454, 'N1.3_Project_Listing'!$A$16:$A$829,ET_Risk_SC_Summation[[#Headers],[400kV OHL Tower]])</f>
        <v>0</v>
      </c>
      <c r="BO454" s="177" t="str">
        <f>IF(SUM(ET_Risk_SC_Summation[[#This Row],[132kV Circuit Breaker]:[400kV OHL Tower]])=0, "n/a", INDEX(ET_Risk_SC_Summation[#Headers],1,MATCH(MAX(ET_Risk_SC_Summation[[#This Row],[132kV Circuit Breaker]:[400kV OHL Tower]]),ET_Risk_SC_Summation[[#This Row],[132kV Circuit Breaker]:[400kV OHL Tower]],0)))</f>
        <v>n/a</v>
      </c>
      <c r="BP454" s="177" t="str">
        <f>IFERROR(INDEX('N0.7_Lookup_References'!$G$77:$G$98,MATCH(ET_Risk_SC_Summation[[#This Row],[Mxx Category]],'N0.7_Lookup_References'!$F$77:$F$98,0)),"")</f>
        <v/>
      </c>
    </row>
    <row r="455" spans="1:68">
      <c r="A455" s="160" t="str">
        <f>IFERROR(INDEX(N1.2_Intervention_Types[NARM Asset Category],MATCH('N1.3_Project_Listing'!$C455,N1.2_Intervention_Types[Intervention Type ID],0),1),"")</f>
        <v/>
      </c>
      <c r="B455" s="160" t="str">
        <f>IF($D$2="GD",IFERROR(INDEX(N1.2_Intervention_Types[C&amp;V Asset Category (GD)],MATCH('N1.3_Project_Listing'!$C455,N1.2_Intervention_Types[Intervention Type ID],0),1),""),IFERROR(INDEX(N1.2_Intervention_Types[NARM Asset Category],MATCH('N1.3_Project_Listing'!$C455,N1.2_Intervention_Types[Intervention Type ID],0),1),""))</f>
        <v/>
      </c>
      <c r="C455" s="67" t="str">
        <f>IFERROR(INDEX(N1.2_Intervention_Types[Intervention Type ID],MATCH('N1.3_Project_Listing'!$I455,N1.2_Intervention_Types[Intervention Type],0),1),"")</f>
        <v/>
      </c>
      <c r="D455" s="160" t="str">
        <f>IFERROR(INDEX(N1.2_Intervention_Types[Intervention Category],MATCH('N1.3_Project_Listing'!$C455,N1.2_Intervention_Types[Intervention Type ID],0),1),"")</f>
        <v/>
      </c>
      <c r="E455" s="210"/>
      <c r="F455" s="236"/>
      <c r="G455" s="236"/>
      <c r="H455" s="236"/>
      <c r="I455" s="151"/>
      <c r="J455" s="139"/>
      <c r="K455" s="312"/>
      <c r="L455" s="312"/>
      <c r="M455" s="312"/>
      <c r="N455" s="343"/>
      <c r="O455" s="343"/>
      <c r="P455" s="344"/>
      <c r="Q455" s="63">
        <f t="shared" si="39"/>
        <v>0</v>
      </c>
      <c r="R455" s="368">
        <f>IF('N1.3_Project_Listing'!$D455="Replacement",SUM('N1.3_Project_Listing'!$K455:$L455)/2,'N1.3_Project_Listing'!$M455)</f>
        <v>0</v>
      </c>
      <c r="S455" s="67" t="str">
        <f>IFERROR(INDEX('N0.7_Lookup_References'!$C$13:$C$72,MATCH($A455,'N0.7_Lookup_References'!$B$13:$B$72,0)),"")</f>
        <v/>
      </c>
      <c r="T455" s="338" t="str">
        <f t="shared" si="40"/>
        <v/>
      </c>
      <c r="V455" s="11"/>
      <c r="W455" s="11"/>
      <c r="X455" s="11"/>
      <c r="Y455" s="11"/>
      <c r="Z455" s="11"/>
      <c r="AA455" s="11"/>
      <c r="AB455" s="11"/>
      <c r="AC455" s="11"/>
      <c r="AD455" s="11"/>
      <c r="AE455" s="11"/>
      <c r="AF455" s="11"/>
      <c r="AG455" s="11"/>
      <c r="AH455" s="11"/>
      <c r="AI455" s="11"/>
      <c r="AJ455" s="11"/>
      <c r="AK455" s="11"/>
      <c r="AL455" s="11"/>
      <c r="AM455" s="11"/>
      <c r="AN455" s="11"/>
      <c r="AO455" s="11"/>
      <c r="AP455" s="63">
        <f t="shared" si="41"/>
        <v>0</v>
      </c>
      <c r="AQ455" s="63">
        <f t="shared" si="42"/>
        <v>0</v>
      </c>
      <c r="AR455" s="63">
        <f t="shared" si="43"/>
        <v>0</v>
      </c>
      <c r="AT455" s="176" cm="1">
        <f t="array" ref="AT455">SUMIFS('N1.3_Project_Listing'!$P$16:$P$829, 'N1.3_Project_Listing'!$E$16:$E$829,'N1.3_Project_Listing'!$E455, 'N1.3_Project_Listing'!$A$16:$A$829,ET_Risk_SC_Summation[[#Headers],[132kV Circuit Breaker]])</f>
        <v>0</v>
      </c>
      <c r="AU455" s="176" cm="1">
        <f t="array" ref="AU455">SUMIFS('N1.3_Project_Listing'!$P$16:$P$829, 'N1.3_Project_Listing'!$E$16:$E$829,'N1.3_Project_Listing'!$E455, 'N1.3_Project_Listing'!$A$16:$A$829,ET_Risk_SC_Summation[[#Headers],[132kV Transformer]])</f>
        <v>0</v>
      </c>
      <c r="AV455" s="176" cm="1">
        <f t="array" ref="AV455">SUMIFS('N1.3_Project_Listing'!$P$16:$P$829, 'N1.3_Project_Listing'!$E$16:$E$829,'N1.3_Project_Listing'!$E455, 'N1.3_Project_Listing'!$A$16:$A$829,ET_Risk_SC_Summation[[#Headers],[132kV Reactor]])</f>
        <v>0</v>
      </c>
      <c r="AW455" s="176" cm="1">
        <f t="array" ref="AW455">SUMIFS('N1.3_Project_Listing'!$P$16:$P$829, 'N1.3_Project_Listing'!$E$16:$E$829,'N1.3_Project_Listing'!$E455, 'N1.3_Project_Listing'!$A$16:$A$829,ET_Risk_SC_Summation[[#Headers],[132kV Underground Cable]])</f>
        <v>0</v>
      </c>
      <c r="AX455" s="176" cm="1">
        <f t="array" ref="AX455">SUMIFS('N1.3_Project_Listing'!$P$16:$P$829, 'N1.3_Project_Listing'!$E$16:$E$829,'N1.3_Project_Listing'!$E455, 'N1.3_Project_Listing'!$A$16:$A$829,ET_Risk_SC_Summation[[#Headers],[132kV OHL Conductor]])</f>
        <v>0</v>
      </c>
      <c r="AY455" s="176" cm="1">
        <f t="array" ref="AY455">SUMIFS('N1.3_Project_Listing'!$P$16:$P$829, 'N1.3_Project_Listing'!$E$16:$E$829,'N1.3_Project_Listing'!$E455, 'N1.3_Project_Listing'!$A$16:$A$829,ET_Risk_SC_Summation[[#Headers],[132kV OHL Fittings]])</f>
        <v>0</v>
      </c>
      <c r="AZ455" s="176" cm="1">
        <f t="array" ref="AZ455">SUMIFS('N1.3_Project_Listing'!$P$16:$P$829, 'N1.3_Project_Listing'!$E$16:$E$829,'N1.3_Project_Listing'!$E455, 'N1.3_Project_Listing'!$A$16:$A$829,ET_Risk_SC_Summation[[#Headers],[132kV OHL Tower]])</f>
        <v>0</v>
      </c>
      <c r="BA455" s="176" cm="1">
        <f t="array" ref="BA455">SUMIFS('N1.3_Project_Listing'!$P$16:$P$829, 'N1.3_Project_Listing'!$E$16:$E$829,'N1.3_Project_Listing'!$E455, 'N1.3_Project_Listing'!$A$16:$A$829,ET_Risk_SC_Summation[[#Headers],[275kV Circuit Breaker]])</f>
        <v>0</v>
      </c>
      <c r="BB455" s="176" cm="1">
        <f t="array" ref="BB455">SUMIFS('N1.3_Project_Listing'!$P$16:$P$829, 'N1.3_Project_Listing'!$E$16:$E$829,'N1.3_Project_Listing'!$E455, 'N1.3_Project_Listing'!$A$16:$A$829,ET_Risk_SC_Summation[[#Headers],[275kV Transformer]])</f>
        <v>0</v>
      </c>
      <c r="BC455" s="176" cm="1">
        <f t="array" ref="BC455">SUMIFS('N1.3_Project_Listing'!$P$16:$P$829, 'N1.3_Project_Listing'!$E$16:$E$829,'N1.3_Project_Listing'!$E455, 'N1.3_Project_Listing'!$A$16:$A$829,ET_Risk_SC_Summation[[#Headers],[275kV Reactor]])</f>
        <v>0</v>
      </c>
      <c r="BD455" s="176" cm="1">
        <f t="array" ref="BD455">SUMIFS('N1.3_Project_Listing'!$P$16:$P$829, 'N1.3_Project_Listing'!$E$16:$E$829,'N1.3_Project_Listing'!$E455, 'N1.3_Project_Listing'!$A$16:$A$829,ET_Risk_SC_Summation[[#Headers],[275kV Underground Cable]])</f>
        <v>0</v>
      </c>
      <c r="BE455" s="176" cm="1">
        <f t="array" ref="BE455">SUMIFS('N1.3_Project_Listing'!$P$16:$P$829, 'N1.3_Project_Listing'!$E$16:$E$829,'N1.3_Project_Listing'!$E455, 'N1.3_Project_Listing'!$A$16:$A$829,ET_Risk_SC_Summation[[#Headers],[275kV OHL Conductor]])</f>
        <v>0</v>
      </c>
      <c r="BF455" s="176" cm="1">
        <f t="array" ref="BF455">SUMIFS('N1.3_Project_Listing'!$P$16:$P$829, 'N1.3_Project_Listing'!$E$16:$E$829,'N1.3_Project_Listing'!$E455, 'N1.3_Project_Listing'!$A$16:$A$829,ET_Risk_SC_Summation[[#Headers],[275kV OHL Fittings]])</f>
        <v>0</v>
      </c>
      <c r="BG455" s="176" cm="1">
        <f t="array" ref="BG455">SUMIFS('N1.3_Project_Listing'!$P$16:$P$829, 'N1.3_Project_Listing'!$E$16:$E$829,'N1.3_Project_Listing'!$E455, 'N1.3_Project_Listing'!$A$16:$A$829,ET_Risk_SC_Summation[[#Headers],[275kV OHL Tower]])</f>
        <v>0</v>
      </c>
      <c r="BH455" s="176" cm="1">
        <f t="array" ref="BH455">SUMIFS('N1.3_Project_Listing'!$P$16:$P$829, 'N1.3_Project_Listing'!$E$16:$E$829,'N1.3_Project_Listing'!$E455, 'N1.3_Project_Listing'!$A$16:$A$829,ET_Risk_SC_Summation[[#Headers],[400kV Circuit Breaker]])</f>
        <v>0</v>
      </c>
      <c r="BI455" s="176" cm="1">
        <f t="array" ref="BI455">SUMIFS('N1.3_Project_Listing'!$P$16:$P$829, 'N1.3_Project_Listing'!$E$16:$E$829,'N1.3_Project_Listing'!$E455, 'N1.3_Project_Listing'!$A$16:$A$829,ET_Risk_SC_Summation[[#Headers],[400kV Transformer]])</f>
        <v>0</v>
      </c>
      <c r="BJ455" s="176" cm="1">
        <f t="array" ref="BJ455">SUMIFS('N1.3_Project_Listing'!$P$16:$P$829, 'N1.3_Project_Listing'!$E$16:$E$829,'N1.3_Project_Listing'!$E455, 'N1.3_Project_Listing'!$A$16:$A$829,ET_Risk_SC_Summation[[#Headers],[400kV Reactor]])</f>
        <v>0</v>
      </c>
      <c r="BK455" s="176" cm="1">
        <f t="array" ref="BK455">SUMIFS('N1.3_Project_Listing'!$P$16:$P$829, 'N1.3_Project_Listing'!$E$16:$E$829,'N1.3_Project_Listing'!$E455, 'N1.3_Project_Listing'!$A$16:$A$829,ET_Risk_SC_Summation[[#Headers],[400kV Underground Cable]])</f>
        <v>0</v>
      </c>
      <c r="BL455" s="176" cm="1">
        <f t="array" ref="BL455">SUMIFS('N1.3_Project_Listing'!$P$16:$P$829, 'N1.3_Project_Listing'!$E$16:$E$829,'N1.3_Project_Listing'!$E455, 'N1.3_Project_Listing'!$A$16:$A$829,ET_Risk_SC_Summation[[#Headers],[400kV OHL Conductor]])</f>
        <v>0</v>
      </c>
      <c r="BM455" s="176" cm="1">
        <f t="array" ref="BM455">SUMIFS('N1.3_Project_Listing'!$P$16:$P$829, 'N1.3_Project_Listing'!$E$16:$E$829,'N1.3_Project_Listing'!$E455, 'N1.3_Project_Listing'!$A$16:$A$829,ET_Risk_SC_Summation[[#Headers],[400kV OHL Fittings]])</f>
        <v>0</v>
      </c>
      <c r="BN455" s="176" cm="1">
        <f t="array" ref="BN455">SUMIFS('N1.3_Project_Listing'!$P$16:$P$829, 'N1.3_Project_Listing'!$E$16:$E$829,'N1.3_Project_Listing'!$E455, 'N1.3_Project_Listing'!$A$16:$A$829,ET_Risk_SC_Summation[[#Headers],[400kV OHL Tower]])</f>
        <v>0</v>
      </c>
      <c r="BO455" s="177" t="str">
        <f>IF(SUM(ET_Risk_SC_Summation[[#This Row],[132kV Circuit Breaker]:[400kV OHL Tower]])=0, "n/a", INDEX(ET_Risk_SC_Summation[#Headers],1,MATCH(MAX(ET_Risk_SC_Summation[[#This Row],[132kV Circuit Breaker]:[400kV OHL Tower]]),ET_Risk_SC_Summation[[#This Row],[132kV Circuit Breaker]:[400kV OHL Tower]],0)))</f>
        <v>n/a</v>
      </c>
      <c r="BP455" s="177" t="str">
        <f>IFERROR(INDEX('N0.7_Lookup_References'!$G$77:$G$98,MATCH(ET_Risk_SC_Summation[[#This Row],[Mxx Category]],'N0.7_Lookup_References'!$F$77:$F$98,0)),"")</f>
        <v/>
      </c>
    </row>
    <row r="456" spans="1:68">
      <c r="A456" s="160" t="str">
        <f>IFERROR(INDEX(N1.2_Intervention_Types[NARM Asset Category],MATCH('N1.3_Project_Listing'!$C456,N1.2_Intervention_Types[Intervention Type ID],0),1),"")</f>
        <v/>
      </c>
      <c r="B456" s="160" t="str">
        <f>IF($D$2="GD",IFERROR(INDEX(N1.2_Intervention_Types[C&amp;V Asset Category (GD)],MATCH('N1.3_Project_Listing'!$C456,N1.2_Intervention_Types[Intervention Type ID],0),1),""),IFERROR(INDEX(N1.2_Intervention_Types[NARM Asset Category],MATCH('N1.3_Project_Listing'!$C456,N1.2_Intervention_Types[Intervention Type ID],0),1),""))</f>
        <v/>
      </c>
      <c r="C456" s="67" t="str">
        <f>IFERROR(INDEX(N1.2_Intervention_Types[Intervention Type ID],MATCH('N1.3_Project_Listing'!$I456,N1.2_Intervention_Types[Intervention Type],0),1),"")</f>
        <v/>
      </c>
      <c r="D456" s="160" t="str">
        <f>IFERROR(INDEX(N1.2_Intervention_Types[Intervention Category],MATCH('N1.3_Project_Listing'!$C456,N1.2_Intervention_Types[Intervention Type ID],0),1),"")</f>
        <v/>
      </c>
      <c r="E456" s="210"/>
      <c r="F456" s="236"/>
      <c r="G456" s="236"/>
      <c r="H456" s="236"/>
      <c r="I456" s="151"/>
      <c r="J456" s="139"/>
      <c r="K456" s="312"/>
      <c r="L456" s="312"/>
      <c r="M456" s="312"/>
      <c r="N456" s="343"/>
      <c r="O456" s="343"/>
      <c r="P456" s="344"/>
      <c r="Q456" s="63">
        <f t="shared" si="39"/>
        <v>0</v>
      </c>
      <c r="R456" s="368">
        <f>IF('N1.3_Project_Listing'!$D456="Replacement",SUM('N1.3_Project_Listing'!$K456:$L456)/2,'N1.3_Project_Listing'!$M456)</f>
        <v>0</v>
      </c>
      <c r="S456" s="67" t="str">
        <f>IFERROR(INDEX('N0.7_Lookup_References'!$C$13:$C$72,MATCH($A456,'N0.7_Lookup_References'!$B$13:$B$72,0)),"")</f>
        <v/>
      </c>
      <c r="T456" s="338" t="str">
        <f t="shared" si="40"/>
        <v/>
      </c>
      <c r="V456" s="11"/>
      <c r="W456" s="11"/>
      <c r="X456" s="11"/>
      <c r="Y456" s="11"/>
      <c r="Z456" s="11"/>
      <c r="AA456" s="11"/>
      <c r="AB456" s="11"/>
      <c r="AC456" s="11"/>
      <c r="AD456" s="11"/>
      <c r="AE456" s="11"/>
      <c r="AF456" s="11"/>
      <c r="AG456" s="11"/>
      <c r="AH456" s="11"/>
      <c r="AI456" s="11"/>
      <c r="AJ456" s="11"/>
      <c r="AK456" s="11"/>
      <c r="AL456" s="11"/>
      <c r="AM456" s="11"/>
      <c r="AN456" s="11"/>
      <c r="AO456" s="11"/>
      <c r="AP456" s="63">
        <f t="shared" si="41"/>
        <v>0</v>
      </c>
      <c r="AQ456" s="63">
        <f t="shared" si="42"/>
        <v>0</v>
      </c>
      <c r="AR456" s="63">
        <f t="shared" si="43"/>
        <v>0</v>
      </c>
      <c r="AT456" s="176" cm="1">
        <f t="array" ref="AT456">SUMIFS('N1.3_Project_Listing'!$P$16:$P$829, 'N1.3_Project_Listing'!$E$16:$E$829,'N1.3_Project_Listing'!$E456, 'N1.3_Project_Listing'!$A$16:$A$829,ET_Risk_SC_Summation[[#Headers],[132kV Circuit Breaker]])</f>
        <v>0</v>
      </c>
      <c r="AU456" s="176" cm="1">
        <f t="array" ref="AU456">SUMIFS('N1.3_Project_Listing'!$P$16:$P$829, 'N1.3_Project_Listing'!$E$16:$E$829,'N1.3_Project_Listing'!$E456, 'N1.3_Project_Listing'!$A$16:$A$829,ET_Risk_SC_Summation[[#Headers],[132kV Transformer]])</f>
        <v>0</v>
      </c>
      <c r="AV456" s="176" cm="1">
        <f t="array" ref="AV456">SUMIFS('N1.3_Project_Listing'!$P$16:$P$829, 'N1.3_Project_Listing'!$E$16:$E$829,'N1.3_Project_Listing'!$E456, 'N1.3_Project_Listing'!$A$16:$A$829,ET_Risk_SC_Summation[[#Headers],[132kV Reactor]])</f>
        <v>0</v>
      </c>
      <c r="AW456" s="176" cm="1">
        <f t="array" ref="AW456">SUMIFS('N1.3_Project_Listing'!$P$16:$P$829, 'N1.3_Project_Listing'!$E$16:$E$829,'N1.3_Project_Listing'!$E456, 'N1.3_Project_Listing'!$A$16:$A$829,ET_Risk_SC_Summation[[#Headers],[132kV Underground Cable]])</f>
        <v>0</v>
      </c>
      <c r="AX456" s="176" cm="1">
        <f t="array" ref="AX456">SUMIFS('N1.3_Project_Listing'!$P$16:$P$829, 'N1.3_Project_Listing'!$E$16:$E$829,'N1.3_Project_Listing'!$E456, 'N1.3_Project_Listing'!$A$16:$A$829,ET_Risk_SC_Summation[[#Headers],[132kV OHL Conductor]])</f>
        <v>0</v>
      </c>
      <c r="AY456" s="176" cm="1">
        <f t="array" ref="AY456">SUMIFS('N1.3_Project_Listing'!$P$16:$P$829, 'N1.3_Project_Listing'!$E$16:$E$829,'N1.3_Project_Listing'!$E456, 'N1.3_Project_Listing'!$A$16:$A$829,ET_Risk_SC_Summation[[#Headers],[132kV OHL Fittings]])</f>
        <v>0</v>
      </c>
      <c r="AZ456" s="176" cm="1">
        <f t="array" ref="AZ456">SUMIFS('N1.3_Project_Listing'!$P$16:$P$829, 'N1.3_Project_Listing'!$E$16:$E$829,'N1.3_Project_Listing'!$E456, 'N1.3_Project_Listing'!$A$16:$A$829,ET_Risk_SC_Summation[[#Headers],[132kV OHL Tower]])</f>
        <v>0</v>
      </c>
      <c r="BA456" s="176" cm="1">
        <f t="array" ref="BA456">SUMIFS('N1.3_Project_Listing'!$P$16:$P$829, 'N1.3_Project_Listing'!$E$16:$E$829,'N1.3_Project_Listing'!$E456, 'N1.3_Project_Listing'!$A$16:$A$829,ET_Risk_SC_Summation[[#Headers],[275kV Circuit Breaker]])</f>
        <v>0</v>
      </c>
      <c r="BB456" s="176" cm="1">
        <f t="array" ref="BB456">SUMIFS('N1.3_Project_Listing'!$P$16:$P$829, 'N1.3_Project_Listing'!$E$16:$E$829,'N1.3_Project_Listing'!$E456, 'N1.3_Project_Listing'!$A$16:$A$829,ET_Risk_SC_Summation[[#Headers],[275kV Transformer]])</f>
        <v>0</v>
      </c>
      <c r="BC456" s="176" cm="1">
        <f t="array" ref="BC456">SUMIFS('N1.3_Project_Listing'!$P$16:$P$829, 'N1.3_Project_Listing'!$E$16:$E$829,'N1.3_Project_Listing'!$E456, 'N1.3_Project_Listing'!$A$16:$A$829,ET_Risk_SC_Summation[[#Headers],[275kV Reactor]])</f>
        <v>0</v>
      </c>
      <c r="BD456" s="176" cm="1">
        <f t="array" ref="BD456">SUMIFS('N1.3_Project_Listing'!$P$16:$P$829, 'N1.3_Project_Listing'!$E$16:$E$829,'N1.3_Project_Listing'!$E456, 'N1.3_Project_Listing'!$A$16:$A$829,ET_Risk_SC_Summation[[#Headers],[275kV Underground Cable]])</f>
        <v>0</v>
      </c>
      <c r="BE456" s="176" cm="1">
        <f t="array" ref="BE456">SUMIFS('N1.3_Project_Listing'!$P$16:$P$829, 'N1.3_Project_Listing'!$E$16:$E$829,'N1.3_Project_Listing'!$E456, 'N1.3_Project_Listing'!$A$16:$A$829,ET_Risk_SC_Summation[[#Headers],[275kV OHL Conductor]])</f>
        <v>0</v>
      </c>
      <c r="BF456" s="176" cm="1">
        <f t="array" ref="BF456">SUMIFS('N1.3_Project_Listing'!$P$16:$P$829, 'N1.3_Project_Listing'!$E$16:$E$829,'N1.3_Project_Listing'!$E456, 'N1.3_Project_Listing'!$A$16:$A$829,ET_Risk_SC_Summation[[#Headers],[275kV OHL Fittings]])</f>
        <v>0</v>
      </c>
      <c r="BG456" s="176" cm="1">
        <f t="array" ref="BG456">SUMIFS('N1.3_Project_Listing'!$P$16:$P$829, 'N1.3_Project_Listing'!$E$16:$E$829,'N1.3_Project_Listing'!$E456, 'N1.3_Project_Listing'!$A$16:$A$829,ET_Risk_SC_Summation[[#Headers],[275kV OHL Tower]])</f>
        <v>0</v>
      </c>
      <c r="BH456" s="176" cm="1">
        <f t="array" ref="BH456">SUMIFS('N1.3_Project_Listing'!$P$16:$P$829, 'N1.3_Project_Listing'!$E$16:$E$829,'N1.3_Project_Listing'!$E456, 'N1.3_Project_Listing'!$A$16:$A$829,ET_Risk_SC_Summation[[#Headers],[400kV Circuit Breaker]])</f>
        <v>0</v>
      </c>
      <c r="BI456" s="176" cm="1">
        <f t="array" ref="BI456">SUMIFS('N1.3_Project_Listing'!$P$16:$P$829, 'N1.3_Project_Listing'!$E$16:$E$829,'N1.3_Project_Listing'!$E456, 'N1.3_Project_Listing'!$A$16:$A$829,ET_Risk_SC_Summation[[#Headers],[400kV Transformer]])</f>
        <v>0</v>
      </c>
      <c r="BJ456" s="176" cm="1">
        <f t="array" ref="BJ456">SUMIFS('N1.3_Project_Listing'!$P$16:$P$829, 'N1.3_Project_Listing'!$E$16:$E$829,'N1.3_Project_Listing'!$E456, 'N1.3_Project_Listing'!$A$16:$A$829,ET_Risk_SC_Summation[[#Headers],[400kV Reactor]])</f>
        <v>0</v>
      </c>
      <c r="BK456" s="176" cm="1">
        <f t="array" ref="BK456">SUMIFS('N1.3_Project_Listing'!$P$16:$P$829, 'N1.3_Project_Listing'!$E$16:$E$829,'N1.3_Project_Listing'!$E456, 'N1.3_Project_Listing'!$A$16:$A$829,ET_Risk_SC_Summation[[#Headers],[400kV Underground Cable]])</f>
        <v>0</v>
      </c>
      <c r="BL456" s="176" cm="1">
        <f t="array" ref="BL456">SUMIFS('N1.3_Project_Listing'!$P$16:$P$829, 'N1.3_Project_Listing'!$E$16:$E$829,'N1.3_Project_Listing'!$E456, 'N1.3_Project_Listing'!$A$16:$A$829,ET_Risk_SC_Summation[[#Headers],[400kV OHL Conductor]])</f>
        <v>0</v>
      </c>
      <c r="BM456" s="176" cm="1">
        <f t="array" ref="BM456">SUMIFS('N1.3_Project_Listing'!$P$16:$P$829, 'N1.3_Project_Listing'!$E$16:$E$829,'N1.3_Project_Listing'!$E456, 'N1.3_Project_Listing'!$A$16:$A$829,ET_Risk_SC_Summation[[#Headers],[400kV OHL Fittings]])</f>
        <v>0</v>
      </c>
      <c r="BN456" s="176" cm="1">
        <f t="array" ref="BN456">SUMIFS('N1.3_Project_Listing'!$P$16:$P$829, 'N1.3_Project_Listing'!$E$16:$E$829,'N1.3_Project_Listing'!$E456, 'N1.3_Project_Listing'!$A$16:$A$829,ET_Risk_SC_Summation[[#Headers],[400kV OHL Tower]])</f>
        <v>0</v>
      </c>
      <c r="BO456" s="177" t="str">
        <f>IF(SUM(ET_Risk_SC_Summation[[#This Row],[132kV Circuit Breaker]:[400kV OHL Tower]])=0, "n/a", INDEX(ET_Risk_SC_Summation[#Headers],1,MATCH(MAX(ET_Risk_SC_Summation[[#This Row],[132kV Circuit Breaker]:[400kV OHL Tower]]),ET_Risk_SC_Summation[[#This Row],[132kV Circuit Breaker]:[400kV OHL Tower]],0)))</f>
        <v>n/a</v>
      </c>
      <c r="BP456" s="177" t="str">
        <f>IFERROR(INDEX('N0.7_Lookup_References'!$G$77:$G$98,MATCH(ET_Risk_SC_Summation[[#This Row],[Mxx Category]],'N0.7_Lookup_References'!$F$77:$F$98,0)),"")</f>
        <v/>
      </c>
    </row>
    <row r="457" spans="1:68">
      <c r="A457" s="160" t="str">
        <f>IFERROR(INDEX(N1.2_Intervention_Types[NARM Asset Category],MATCH('N1.3_Project_Listing'!$C457,N1.2_Intervention_Types[Intervention Type ID],0),1),"")</f>
        <v/>
      </c>
      <c r="B457" s="160" t="str">
        <f>IF($D$2="GD",IFERROR(INDEX(N1.2_Intervention_Types[C&amp;V Asset Category (GD)],MATCH('N1.3_Project_Listing'!$C457,N1.2_Intervention_Types[Intervention Type ID],0),1),""),IFERROR(INDEX(N1.2_Intervention_Types[NARM Asset Category],MATCH('N1.3_Project_Listing'!$C457,N1.2_Intervention_Types[Intervention Type ID],0),1),""))</f>
        <v/>
      </c>
      <c r="C457" s="67" t="str">
        <f>IFERROR(INDEX(N1.2_Intervention_Types[Intervention Type ID],MATCH('N1.3_Project_Listing'!$I457,N1.2_Intervention_Types[Intervention Type],0),1),"")</f>
        <v/>
      </c>
      <c r="D457" s="160" t="str">
        <f>IFERROR(INDEX(N1.2_Intervention_Types[Intervention Category],MATCH('N1.3_Project_Listing'!$C457,N1.2_Intervention_Types[Intervention Type ID],0),1),"")</f>
        <v/>
      </c>
      <c r="E457" s="210"/>
      <c r="F457" s="236"/>
      <c r="G457" s="236"/>
      <c r="H457" s="236"/>
      <c r="I457" s="151"/>
      <c r="J457" s="139"/>
      <c r="K457" s="312"/>
      <c r="L457" s="312"/>
      <c r="M457" s="312"/>
      <c r="N457" s="343"/>
      <c r="O457" s="343"/>
      <c r="P457" s="344"/>
      <c r="Q457" s="63">
        <f t="shared" si="39"/>
        <v>0</v>
      </c>
      <c r="R457" s="368">
        <f>IF('N1.3_Project_Listing'!$D457="Replacement",SUM('N1.3_Project_Listing'!$K457:$L457)/2,'N1.3_Project_Listing'!$M457)</f>
        <v>0</v>
      </c>
      <c r="S457" s="67" t="str">
        <f>IFERROR(INDEX('N0.7_Lookup_References'!$C$13:$C$72,MATCH($A457,'N0.7_Lookup_References'!$B$13:$B$72,0)),"")</f>
        <v/>
      </c>
      <c r="T457" s="338" t="str">
        <f t="shared" si="40"/>
        <v/>
      </c>
      <c r="V457" s="11"/>
      <c r="W457" s="11"/>
      <c r="X457" s="11"/>
      <c r="Y457" s="11"/>
      <c r="Z457" s="11"/>
      <c r="AA457" s="11"/>
      <c r="AB457" s="11"/>
      <c r="AC457" s="11"/>
      <c r="AD457" s="11"/>
      <c r="AE457" s="11"/>
      <c r="AF457" s="11"/>
      <c r="AG457" s="11"/>
      <c r="AH457" s="11"/>
      <c r="AI457" s="11"/>
      <c r="AJ457" s="11"/>
      <c r="AK457" s="11"/>
      <c r="AL457" s="11"/>
      <c r="AM457" s="11"/>
      <c r="AN457" s="11"/>
      <c r="AO457" s="11"/>
      <c r="AP457" s="63">
        <f t="shared" si="41"/>
        <v>0</v>
      </c>
      <c r="AQ457" s="63">
        <f t="shared" si="42"/>
        <v>0</v>
      </c>
      <c r="AR457" s="63">
        <f t="shared" si="43"/>
        <v>0</v>
      </c>
      <c r="AT457" s="176" cm="1">
        <f t="array" ref="AT457">SUMIFS('N1.3_Project_Listing'!$P$16:$P$829, 'N1.3_Project_Listing'!$E$16:$E$829,'N1.3_Project_Listing'!$E457, 'N1.3_Project_Listing'!$A$16:$A$829,ET_Risk_SC_Summation[[#Headers],[132kV Circuit Breaker]])</f>
        <v>0</v>
      </c>
      <c r="AU457" s="176" cm="1">
        <f t="array" ref="AU457">SUMIFS('N1.3_Project_Listing'!$P$16:$P$829, 'N1.3_Project_Listing'!$E$16:$E$829,'N1.3_Project_Listing'!$E457, 'N1.3_Project_Listing'!$A$16:$A$829,ET_Risk_SC_Summation[[#Headers],[132kV Transformer]])</f>
        <v>0</v>
      </c>
      <c r="AV457" s="176" cm="1">
        <f t="array" ref="AV457">SUMIFS('N1.3_Project_Listing'!$P$16:$P$829, 'N1.3_Project_Listing'!$E$16:$E$829,'N1.3_Project_Listing'!$E457, 'N1.3_Project_Listing'!$A$16:$A$829,ET_Risk_SC_Summation[[#Headers],[132kV Reactor]])</f>
        <v>0</v>
      </c>
      <c r="AW457" s="176" cm="1">
        <f t="array" ref="AW457">SUMIFS('N1.3_Project_Listing'!$P$16:$P$829, 'N1.3_Project_Listing'!$E$16:$E$829,'N1.3_Project_Listing'!$E457, 'N1.3_Project_Listing'!$A$16:$A$829,ET_Risk_SC_Summation[[#Headers],[132kV Underground Cable]])</f>
        <v>0</v>
      </c>
      <c r="AX457" s="176" cm="1">
        <f t="array" ref="AX457">SUMIFS('N1.3_Project_Listing'!$P$16:$P$829, 'N1.3_Project_Listing'!$E$16:$E$829,'N1.3_Project_Listing'!$E457, 'N1.3_Project_Listing'!$A$16:$A$829,ET_Risk_SC_Summation[[#Headers],[132kV OHL Conductor]])</f>
        <v>0</v>
      </c>
      <c r="AY457" s="176" cm="1">
        <f t="array" ref="AY457">SUMIFS('N1.3_Project_Listing'!$P$16:$P$829, 'N1.3_Project_Listing'!$E$16:$E$829,'N1.3_Project_Listing'!$E457, 'N1.3_Project_Listing'!$A$16:$A$829,ET_Risk_SC_Summation[[#Headers],[132kV OHL Fittings]])</f>
        <v>0</v>
      </c>
      <c r="AZ457" s="176" cm="1">
        <f t="array" ref="AZ457">SUMIFS('N1.3_Project_Listing'!$P$16:$P$829, 'N1.3_Project_Listing'!$E$16:$E$829,'N1.3_Project_Listing'!$E457, 'N1.3_Project_Listing'!$A$16:$A$829,ET_Risk_SC_Summation[[#Headers],[132kV OHL Tower]])</f>
        <v>0</v>
      </c>
      <c r="BA457" s="176" cm="1">
        <f t="array" ref="BA457">SUMIFS('N1.3_Project_Listing'!$P$16:$P$829, 'N1.3_Project_Listing'!$E$16:$E$829,'N1.3_Project_Listing'!$E457, 'N1.3_Project_Listing'!$A$16:$A$829,ET_Risk_SC_Summation[[#Headers],[275kV Circuit Breaker]])</f>
        <v>0</v>
      </c>
      <c r="BB457" s="176" cm="1">
        <f t="array" ref="BB457">SUMIFS('N1.3_Project_Listing'!$P$16:$P$829, 'N1.3_Project_Listing'!$E$16:$E$829,'N1.3_Project_Listing'!$E457, 'N1.3_Project_Listing'!$A$16:$A$829,ET_Risk_SC_Summation[[#Headers],[275kV Transformer]])</f>
        <v>0</v>
      </c>
      <c r="BC457" s="176" cm="1">
        <f t="array" ref="BC457">SUMIFS('N1.3_Project_Listing'!$P$16:$P$829, 'N1.3_Project_Listing'!$E$16:$E$829,'N1.3_Project_Listing'!$E457, 'N1.3_Project_Listing'!$A$16:$A$829,ET_Risk_SC_Summation[[#Headers],[275kV Reactor]])</f>
        <v>0</v>
      </c>
      <c r="BD457" s="176" cm="1">
        <f t="array" ref="BD457">SUMIFS('N1.3_Project_Listing'!$P$16:$P$829, 'N1.3_Project_Listing'!$E$16:$E$829,'N1.3_Project_Listing'!$E457, 'N1.3_Project_Listing'!$A$16:$A$829,ET_Risk_SC_Summation[[#Headers],[275kV Underground Cable]])</f>
        <v>0</v>
      </c>
      <c r="BE457" s="176" cm="1">
        <f t="array" ref="BE457">SUMIFS('N1.3_Project_Listing'!$P$16:$P$829, 'N1.3_Project_Listing'!$E$16:$E$829,'N1.3_Project_Listing'!$E457, 'N1.3_Project_Listing'!$A$16:$A$829,ET_Risk_SC_Summation[[#Headers],[275kV OHL Conductor]])</f>
        <v>0</v>
      </c>
      <c r="BF457" s="176" cm="1">
        <f t="array" ref="BF457">SUMIFS('N1.3_Project_Listing'!$P$16:$P$829, 'N1.3_Project_Listing'!$E$16:$E$829,'N1.3_Project_Listing'!$E457, 'N1.3_Project_Listing'!$A$16:$A$829,ET_Risk_SC_Summation[[#Headers],[275kV OHL Fittings]])</f>
        <v>0</v>
      </c>
      <c r="BG457" s="176" cm="1">
        <f t="array" ref="BG457">SUMIFS('N1.3_Project_Listing'!$P$16:$P$829, 'N1.3_Project_Listing'!$E$16:$E$829,'N1.3_Project_Listing'!$E457, 'N1.3_Project_Listing'!$A$16:$A$829,ET_Risk_SC_Summation[[#Headers],[275kV OHL Tower]])</f>
        <v>0</v>
      </c>
      <c r="BH457" s="176" cm="1">
        <f t="array" ref="BH457">SUMIFS('N1.3_Project_Listing'!$P$16:$P$829, 'N1.3_Project_Listing'!$E$16:$E$829,'N1.3_Project_Listing'!$E457, 'N1.3_Project_Listing'!$A$16:$A$829,ET_Risk_SC_Summation[[#Headers],[400kV Circuit Breaker]])</f>
        <v>0</v>
      </c>
      <c r="BI457" s="176" cm="1">
        <f t="array" ref="BI457">SUMIFS('N1.3_Project_Listing'!$P$16:$P$829, 'N1.3_Project_Listing'!$E$16:$E$829,'N1.3_Project_Listing'!$E457, 'N1.3_Project_Listing'!$A$16:$A$829,ET_Risk_SC_Summation[[#Headers],[400kV Transformer]])</f>
        <v>0</v>
      </c>
      <c r="BJ457" s="176" cm="1">
        <f t="array" ref="BJ457">SUMIFS('N1.3_Project_Listing'!$P$16:$P$829, 'N1.3_Project_Listing'!$E$16:$E$829,'N1.3_Project_Listing'!$E457, 'N1.3_Project_Listing'!$A$16:$A$829,ET_Risk_SC_Summation[[#Headers],[400kV Reactor]])</f>
        <v>0</v>
      </c>
      <c r="BK457" s="176" cm="1">
        <f t="array" ref="BK457">SUMIFS('N1.3_Project_Listing'!$P$16:$P$829, 'N1.3_Project_Listing'!$E$16:$E$829,'N1.3_Project_Listing'!$E457, 'N1.3_Project_Listing'!$A$16:$A$829,ET_Risk_SC_Summation[[#Headers],[400kV Underground Cable]])</f>
        <v>0</v>
      </c>
      <c r="BL457" s="176" cm="1">
        <f t="array" ref="BL457">SUMIFS('N1.3_Project_Listing'!$P$16:$P$829, 'N1.3_Project_Listing'!$E$16:$E$829,'N1.3_Project_Listing'!$E457, 'N1.3_Project_Listing'!$A$16:$A$829,ET_Risk_SC_Summation[[#Headers],[400kV OHL Conductor]])</f>
        <v>0</v>
      </c>
      <c r="BM457" s="176" cm="1">
        <f t="array" ref="BM457">SUMIFS('N1.3_Project_Listing'!$P$16:$P$829, 'N1.3_Project_Listing'!$E$16:$E$829,'N1.3_Project_Listing'!$E457, 'N1.3_Project_Listing'!$A$16:$A$829,ET_Risk_SC_Summation[[#Headers],[400kV OHL Fittings]])</f>
        <v>0</v>
      </c>
      <c r="BN457" s="176" cm="1">
        <f t="array" ref="BN457">SUMIFS('N1.3_Project_Listing'!$P$16:$P$829, 'N1.3_Project_Listing'!$E$16:$E$829,'N1.3_Project_Listing'!$E457, 'N1.3_Project_Listing'!$A$16:$A$829,ET_Risk_SC_Summation[[#Headers],[400kV OHL Tower]])</f>
        <v>0</v>
      </c>
      <c r="BO457" s="177" t="str">
        <f>IF(SUM(ET_Risk_SC_Summation[[#This Row],[132kV Circuit Breaker]:[400kV OHL Tower]])=0, "n/a", INDEX(ET_Risk_SC_Summation[#Headers],1,MATCH(MAX(ET_Risk_SC_Summation[[#This Row],[132kV Circuit Breaker]:[400kV OHL Tower]]),ET_Risk_SC_Summation[[#This Row],[132kV Circuit Breaker]:[400kV OHL Tower]],0)))</f>
        <v>n/a</v>
      </c>
      <c r="BP457" s="177" t="str">
        <f>IFERROR(INDEX('N0.7_Lookup_References'!$G$77:$G$98,MATCH(ET_Risk_SC_Summation[[#This Row],[Mxx Category]],'N0.7_Lookup_References'!$F$77:$F$98,0)),"")</f>
        <v/>
      </c>
    </row>
    <row r="458" spans="1:68">
      <c r="A458" s="160" t="str">
        <f>IFERROR(INDEX(N1.2_Intervention_Types[NARM Asset Category],MATCH('N1.3_Project_Listing'!$C458,N1.2_Intervention_Types[Intervention Type ID],0),1),"")</f>
        <v/>
      </c>
      <c r="B458" s="160" t="str">
        <f>IF($D$2="GD",IFERROR(INDEX(N1.2_Intervention_Types[C&amp;V Asset Category (GD)],MATCH('N1.3_Project_Listing'!$C458,N1.2_Intervention_Types[Intervention Type ID],0),1),""),IFERROR(INDEX(N1.2_Intervention_Types[NARM Asset Category],MATCH('N1.3_Project_Listing'!$C458,N1.2_Intervention_Types[Intervention Type ID],0),1),""))</f>
        <v/>
      </c>
      <c r="C458" s="67" t="str">
        <f>IFERROR(INDEX(N1.2_Intervention_Types[Intervention Type ID],MATCH('N1.3_Project_Listing'!$I458,N1.2_Intervention_Types[Intervention Type],0),1),"")</f>
        <v/>
      </c>
      <c r="D458" s="160" t="str">
        <f>IFERROR(INDEX(N1.2_Intervention_Types[Intervention Category],MATCH('N1.3_Project_Listing'!$C458,N1.2_Intervention_Types[Intervention Type ID],0),1),"")</f>
        <v/>
      </c>
      <c r="E458" s="210"/>
      <c r="F458" s="236"/>
      <c r="G458" s="236"/>
      <c r="H458" s="236"/>
      <c r="I458" s="151"/>
      <c r="J458" s="139"/>
      <c r="K458" s="312"/>
      <c r="L458" s="312"/>
      <c r="M458" s="312"/>
      <c r="N458" s="343"/>
      <c r="O458" s="343"/>
      <c r="P458" s="344"/>
      <c r="Q458" s="63">
        <f t="shared" si="39"/>
        <v>0</v>
      </c>
      <c r="R458" s="368">
        <f>IF('N1.3_Project_Listing'!$D458="Replacement",SUM('N1.3_Project_Listing'!$K458:$L458)/2,'N1.3_Project_Listing'!$M458)</f>
        <v>0</v>
      </c>
      <c r="S458" s="67" t="str">
        <f>IFERROR(INDEX('N0.7_Lookup_References'!$C$13:$C$72,MATCH($A458,'N0.7_Lookup_References'!$B$13:$B$72,0)),"")</f>
        <v/>
      </c>
      <c r="T458" s="338" t="str">
        <f t="shared" si="40"/>
        <v/>
      </c>
      <c r="V458" s="11"/>
      <c r="W458" s="11"/>
      <c r="X458" s="11"/>
      <c r="Y458" s="11"/>
      <c r="Z458" s="11"/>
      <c r="AA458" s="11"/>
      <c r="AB458" s="11"/>
      <c r="AC458" s="11"/>
      <c r="AD458" s="11"/>
      <c r="AE458" s="11"/>
      <c r="AF458" s="11"/>
      <c r="AG458" s="11"/>
      <c r="AH458" s="11"/>
      <c r="AI458" s="11"/>
      <c r="AJ458" s="11"/>
      <c r="AK458" s="11"/>
      <c r="AL458" s="11"/>
      <c r="AM458" s="11"/>
      <c r="AN458" s="11"/>
      <c r="AO458" s="11"/>
      <c r="AP458" s="63">
        <f t="shared" si="41"/>
        <v>0</v>
      </c>
      <c r="AQ458" s="63">
        <f t="shared" si="42"/>
        <v>0</v>
      </c>
      <c r="AR458" s="63">
        <f t="shared" si="43"/>
        <v>0</v>
      </c>
      <c r="AT458" s="176" cm="1">
        <f t="array" ref="AT458">SUMIFS('N1.3_Project_Listing'!$P$16:$P$829, 'N1.3_Project_Listing'!$E$16:$E$829,'N1.3_Project_Listing'!$E458, 'N1.3_Project_Listing'!$A$16:$A$829,ET_Risk_SC_Summation[[#Headers],[132kV Circuit Breaker]])</f>
        <v>0</v>
      </c>
      <c r="AU458" s="176" cm="1">
        <f t="array" ref="AU458">SUMIFS('N1.3_Project_Listing'!$P$16:$P$829, 'N1.3_Project_Listing'!$E$16:$E$829,'N1.3_Project_Listing'!$E458, 'N1.3_Project_Listing'!$A$16:$A$829,ET_Risk_SC_Summation[[#Headers],[132kV Transformer]])</f>
        <v>0</v>
      </c>
      <c r="AV458" s="176" cm="1">
        <f t="array" ref="AV458">SUMIFS('N1.3_Project_Listing'!$P$16:$P$829, 'N1.3_Project_Listing'!$E$16:$E$829,'N1.3_Project_Listing'!$E458, 'N1.3_Project_Listing'!$A$16:$A$829,ET_Risk_SC_Summation[[#Headers],[132kV Reactor]])</f>
        <v>0</v>
      </c>
      <c r="AW458" s="176" cm="1">
        <f t="array" ref="AW458">SUMIFS('N1.3_Project_Listing'!$P$16:$P$829, 'N1.3_Project_Listing'!$E$16:$E$829,'N1.3_Project_Listing'!$E458, 'N1.3_Project_Listing'!$A$16:$A$829,ET_Risk_SC_Summation[[#Headers],[132kV Underground Cable]])</f>
        <v>0</v>
      </c>
      <c r="AX458" s="176" cm="1">
        <f t="array" ref="AX458">SUMIFS('N1.3_Project_Listing'!$P$16:$P$829, 'N1.3_Project_Listing'!$E$16:$E$829,'N1.3_Project_Listing'!$E458, 'N1.3_Project_Listing'!$A$16:$A$829,ET_Risk_SC_Summation[[#Headers],[132kV OHL Conductor]])</f>
        <v>0</v>
      </c>
      <c r="AY458" s="176" cm="1">
        <f t="array" ref="AY458">SUMIFS('N1.3_Project_Listing'!$P$16:$P$829, 'N1.3_Project_Listing'!$E$16:$E$829,'N1.3_Project_Listing'!$E458, 'N1.3_Project_Listing'!$A$16:$A$829,ET_Risk_SC_Summation[[#Headers],[132kV OHL Fittings]])</f>
        <v>0</v>
      </c>
      <c r="AZ458" s="176" cm="1">
        <f t="array" ref="AZ458">SUMIFS('N1.3_Project_Listing'!$P$16:$P$829, 'N1.3_Project_Listing'!$E$16:$E$829,'N1.3_Project_Listing'!$E458, 'N1.3_Project_Listing'!$A$16:$A$829,ET_Risk_SC_Summation[[#Headers],[132kV OHL Tower]])</f>
        <v>0</v>
      </c>
      <c r="BA458" s="176" cm="1">
        <f t="array" ref="BA458">SUMIFS('N1.3_Project_Listing'!$P$16:$P$829, 'N1.3_Project_Listing'!$E$16:$E$829,'N1.3_Project_Listing'!$E458, 'N1.3_Project_Listing'!$A$16:$A$829,ET_Risk_SC_Summation[[#Headers],[275kV Circuit Breaker]])</f>
        <v>0</v>
      </c>
      <c r="BB458" s="176" cm="1">
        <f t="array" ref="BB458">SUMIFS('N1.3_Project_Listing'!$P$16:$P$829, 'N1.3_Project_Listing'!$E$16:$E$829,'N1.3_Project_Listing'!$E458, 'N1.3_Project_Listing'!$A$16:$A$829,ET_Risk_SC_Summation[[#Headers],[275kV Transformer]])</f>
        <v>0</v>
      </c>
      <c r="BC458" s="176" cm="1">
        <f t="array" ref="BC458">SUMIFS('N1.3_Project_Listing'!$P$16:$P$829, 'N1.3_Project_Listing'!$E$16:$E$829,'N1.3_Project_Listing'!$E458, 'N1.3_Project_Listing'!$A$16:$A$829,ET_Risk_SC_Summation[[#Headers],[275kV Reactor]])</f>
        <v>0</v>
      </c>
      <c r="BD458" s="176" cm="1">
        <f t="array" ref="BD458">SUMIFS('N1.3_Project_Listing'!$P$16:$P$829, 'N1.3_Project_Listing'!$E$16:$E$829,'N1.3_Project_Listing'!$E458, 'N1.3_Project_Listing'!$A$16:$A$829,ET_Risk_SC_Summation[[#Headers],[275kV Underground Cable]])</f>
        <v>0</v>
      </c>
      <c r="BE458" s="176" cm="1">
        <f t="array" ref="BE458">SUMIFS('N1.3_Project_Listing'!$P$16:$P$829, 'N1.3_Project_Listing'!$E$16:$E$829,'N1.3_Project_Listing'!$E458, 'N1.3_Project_Listing'!$A$16:$A$829,ET_Risk_SC_Summation[[#Headers],[275kV OHL Conductor]])</f>
        <v>0</v>
      </c>
      <c r="BF458" s="176" cm="1">
        <f t="array" ref="BF458">SUMIFS('N1.3_Project_Listing'!$P$16:$P$829, 'N1.3_Project_Listing'!$E$16:$E$829,'N1.3_Project_Listing'!$E458, 'N1.3_Project_Listing'!$A$16:$A$829,ET_Risk_SC_Summation[[#Headers],[275kV OHL Fittings]])</f>
        <v>0</v>
      </c>
      <c r="BG458" s="176" cm="1">
        <f t="array" ref="BG458">SUMIFS('N1.3_Project_Listing'!$P$16:$P$829, 'N1.3_Project_Listing'!$E$16:$E$829,'N1.3_Project_Listing'!$E458, 'N1.3_Project_Listing'!$A$16:$A$829,ET_Risk_SC_Summation[[#Headers],[275kV OHL Tower]])</f>
        <v>0</v>
      </c>
      <c r="BH458" s="176" cm="1">
        <f t="array" ref="BH458">SUMIFS('N1.3_Project_Listing'!$P$16:$P$829, 'N1.3_Project_Listing'!$E$16:$E$829,'N1.3_Project_Listing'!$E458, 'N1.3_Project_Listing'!$A$16:$A$829,ET_Risk_SC_Summation[[#Headers],[400kV Circuit Breaker]])</f>
        <v>0</v>
      </c>
      <c r="BI458" s="176" cm="1">
        <f t="array" ref="BI458">SUMIFS('N1.3_Project_Listing'!$P$16:$P$829, 'N1.3_Project_Listing'!$E$16:$E$829,'N1.3_Project_Listing'!$E458, 'N1.3_Project_Listing'!$A$16:$A$829,ET_Risk_SC_Summation[[#Headers],[400kV Transformer]])</f>
        <v>0</v>
      </c>
      <c r="BJ458" s="176" cm="1">
        <f t="array" ref="BJ458">SUMIFS('N1.3_Project_Listing'!$P$16:$P$829, 'N1.3_Project_Listing'!$E$16:$E$829,'N1.3_Project_Listing'!$E458, 'N1.3_Project_Listing'!$A$16:$A$829,ET_Risk_SC_Summation[[#Headers],[400kV Reactor]])</f>
        <v>0</v>
      </c>
      <c r="BK458" s="176" cm="1">
        <f t="array" ref="BK458">SUMIFS('N1.3_Project_Listing'!$P$16:$P$829, 'N1.3_Project_Listing'!$E$16:$E$829,'N1.3_Project_Listing'!$E458, 'N1.3_Project_Listing'!$A$16:$A$829,ET_Risk_SC_Summation[[#Headers],[400kV Underground Cable]])</f>
        <v>0</v>
      </c>
      <c r="BL458" s="176" cm="1">
        <f t="array" ref="BL458">SUMIFS('N1.3_Project_Listing'!$P$16:$P$829, 'N1.3_Project_Listing'!$E$16:$E$829,'N1.3_Project_Listing'!$E458, 'N1.3_Project_Listing'!$A$16:$A$829,ET_Risk_SC_Summation[[#Headers],[400kV OHL Conductor]])</f>
        <v>0</v>
      </c>
      <c r="BM458" s="176" cm="1">
        <f t="array" ref="BM458">SUMIFS('N1.3_Project_Listing'!$P$16:$P$829, 'N1.3_Project_Listing'!$E$16:$E$829,'N1.3_Project_Listing'!$E458, 'N1.3_Project_Listing'!$A$16:$A$829,ET_Risk_SC_Summation[[#Headers],[400kV OHL Fittings]])</f>
        <v>0</v>
      </c>
      <c r="BN458" s="176" cm="1">
        <f t="array" ref="BN458">SUMIFS('N1.3_Project_Listing'!$P$16:$P$829, 'N1.3_Project_Listing'!$E$16:$E$829,'N1.3_Project_Listing'!$E458, 'N1.3_Project_Listing'!$A$16:$A$829,ET_Risk_SC_Summation[[#Headers],[400kV OHL Tower]])</f>
        <v>0</v>
      </c>
      <c r="BO458" s="177" t="str">
        <f>IF(SUM(ET_Risk_SC_Summation[[#This Row],[132kV Circuit Breaker]:[400kV OHL Tower]])=0, "n/a", INDEX(ET_Risk_SC_Summation[#Headers],1,MATCH(MAX(ET_Risk_SC_Summation[[#This Row],[132kV Circuit Breaker]:[400kV OHL Tower]]),ET_Risk_SC_Summation[[#This Row],[132kV Circuit Breaker]:[400kV OHL Tower]],0)))</f>
        <v>n/a</v>
      </c>
      <c r="BP458" s="177" t="str">
        <f>IFERROR(INDEX('N0.7_Lookup_References'!$G$77:$G$98,MATCH(ET_Risk_SC_Summation[[#This Row],[Mxx Category]],'N0.7_Lookup_References'!$F$77:$F$98,0)),"")</f>
        <v/>
      </c>
    </row>
    <row r="459" spans="1:68">
      <c r="A459" s="160" t="str">
        <f>IFERROR(INDEX(N1.2_Intervention_Types[NARM Asset Category],MATCH('N1.3_Project_Listing'!$C459,N1.2_Intervention_Types[Intervention Type ID],0),1),"")</f>
        <v/>
      </c>
      <c r="B459" s="160" t="str">
        <f>IF($D$2="GD",IFERROR(INDEX(N1.2_Intervention_Types[C&amp;V Asset Category (GD)],MATCH('N1.3_Project_Listing'!$C459,N1.2_Intervention_Types[Intervention Type ID],0),1),""),IFERROR(INDEX(N1.2_Intervention_Types[NARM Asset Category],MATCH('N1.3_Project_Listing'!$C459,N1.2_Intervention_Types[Intervention Type ID],0),1),""))</f>
        <v/>
      </c>
      <c r="C459" s="67" t="str">
        <f>IFERROR(INDEX(N1.2_Intervention_Types[Intervention Type ID],MATCH('N1.3_Project_Listing'!$I459,N1.2_Intervention_Types[Intervention Type],0),1),"")</f>
        <v/>
      </c>
      <c r="D459" s="160" t="str">
        <f>IFERROR(INDEX(N1.2_Intervention_Types[Intervention Category],MATCH('N1.3_Project_Listing'!$C459,N1.2_Intervention_Types[Intervention Type ID],0),1),"")</f>
        <v/>
      </c>
      <c r="E459" s="210"/>
      <c r="F459" s="236"/>
      <c r="G459" s="236"/>
      <c r="H459" s="236"/>
      <c r="I459" s="151"/>
      <c r="J459" s="139"/>
      <c r="K459" s="312"/>
      <c r="L459" s="312"/>
      <c r="M459" s="312"/>
      <c r="N459" s="343"/>
      <c r="O459" s="343"/>
      <c r="P459" s="344"/>
      <c r="Q459" s="63">
        <f t="shared" si="39"/>
        <v>0</v>
      </c>
      <c r="R459" s="368">
        <f>IF('N1.3_Project_Listing'!$D459="Replacement",SUM('N1.3_Project_Listing'!$K459:$L459)/2,'N1.3_Project_Listing'!$M459)</f>
        <v>0</v>
      </c>
      <c r="S459" s="67" t="str">
        <f>IFERROR(INDEX('N0.7_Lookup_References'!$C$13:$C$72,MATCH($A459,'N0.7_Lookup_References'!$B$13:$B$72,0)),"")</f>
        <v/>
      </c>
      <c r="T459" s="338" t="str">
        <f t="shared" si="40"/>
        <v/>
      </c>
      <c r="V459" s="11"/>
      <c r="W459" s="11"/>
      <c r="X459" s="11"/>
      <c r="Y459" s="11"/>
      <c r="Z459" s="11"/>
      <c r="AA459" s="11"/>
      <c r="AB459" s="11"/>
      <c r="AC459" s="11"/>
      <c r="AD459" s="11"/>
      <c r="AE459" s="11"/>
      <c r="AF459" s="11"/>
      <c r="AG459" s="11"/>
      <c r="AH459" s="11"/>
      <c r="AI459" s="11"/>
      <c r="AJ459" s="11"/>
      <c r="AK459" s="11"/>
      <c r="AL459" s="11"/>
      <c r="AM459" s="11"/>
      <c r="AN459" s="11"/>
      <c r="AO459" s="11"/>
      <c r="AP459" s="63">
        <f t="shared" si="41"/>
        <v>0</v>
      </c>
      <c r="AQ459" s="63">
        <f t="shared" si="42"/>
        <v>0</v>
      </c>
      <c r="AR459" s="63">
        <f t="shared" si="43"/>
        <v>0</v>
      </c>
      <c r="AT459" s="176" cm="1">
        <f t="array" ref="AT459">SUMIFS('N1.3_Project_Listing'!$P$16:$P$829, 'N1.3_Project_Listing'!$E$16:$E$829,'N1.3_Project_Listing'!$E459, 'N1.3_Project_Listing'!$A$16:$A$829,ET_Risk_SC_Summation[[#Headers],[132kV Circuit Breaker]])</f>
        <v>0</v>
      </c>
      <c r="AU459" s="176" cm="1">
        <f t="array" ref="AU459">SUMIFS('N1.3_Project_Listing'!$P$16:$P$829, 'N1.3_Project_Listing'!$E$16:$E$829,'N1.3_Project_Listing'!$E459, 'N1.3_Project_Listing'!$A$16:$A$829,ET_Risk_SC_Summation[[#Headers],[132kV Transformer]])</f>
        <v>0</v>
      </c>
      <c r="AV459" s="176" cm="1">
        <f t="array" ref="AV459">SUMIFS('N1.3_Project_Listing'!$P$16:$P$829, 'N1.3_Project_Listing'!$E$16:$E$829,'N1.3_Project_Listing'!$E459, 'N1.3_Project_Listing'!$A$16:$A$829,ET_Risk_SC_Summation[[#Headers],[132kV Reactor]])</f>
        <v>0</v>
      </c>
      <c r="AW459" s="176" cm="1">
        <f t="array" ref="AW459">SUMIFS('N1.3_Project_Listing'!$P$16:$P$829, 'N1.3_Project_Listing'!$E$16:$E$829,'N1.3_Project_Listing'!$E459, 'N1.3_Project_Listing'!$A$16:$A$829,ET_Risk_SC_Summation[[#Headers],[132kV Underground Cable]])</f>
        <v>0</v>
      </c>
      <c r="AX459" s="176" cm="1">
        <f t="array" ref="AX459">SUMIFS('N1.3_Project_Listing'!$P$16:$P$829, 'N1.3_Project_Listing'!$E$16:$E$829,'N1.3_Project_Listing'!$E459, 'N1.3_Project_Listing'!$A$16:$A$829,ET_Risk_SC_Summation[[#Headers],[132kV OHL Conductor]])</f>
        <v>0</v>
      </c>
      <c r="AY459" s="176" cm="1">
        <f t="array" ref="AY459">SUMIFS('N1.3_Project_Listing'!$P$16:$P$829, 'N1.3_Project_Listing'!$E$16:$E$829,'N1.3_Project_Listing'!$E459, 'N1.3_Project_Listing'!$A$16:$A$829,ET_Risk_SC_Summation[[#Headers],[132kV OHL Fittings]])</f>
        <v>0</v>
      </c>
      <c r="AZ459" s="176" cm="1">
        <f t="array" ref="AZ459">SUMIFS('N1.3_Project_Listing'!$P$16:$P$829, 'N1.3_Project_Listing'!$E$16:$E$829,'N1.3_Project_Listing'!$E459, 'N1.3_Project_Listing'!$A$16:$A$829,ET_Risk_SC_Summation[[#Headers],[132kV OHL Tower]])</f>
        <v>0</v>
      </c>
      <c r="BA459" s="176" cm="1">
        <f t="array" ref="BA459">SUMIFS('N1.3_Project_Listing'!$P$16:$P$829, 'N1.3_Project_Listing'!$E$16:$E$829,'N1.3_Project_Listing'!$E459, 'N1.3_Project_Listing'!$A$16:$A$829,ET_Risk_SC_Summation[[#Headers],[275kV Circuit Breaker]])</f>
        <v>0</v>
      </c>
      <c r="BB459" s="176" cm="1">
        <f t="array" ref="BB459">SUMIFS('N1.3_Project_Listing'!$P$16:$P$829, 'N1.3_Project_Listing'!$E$16:$E$829,'N1.3_Project_Listing'!$E459, 'N1.3_Project_Listing'!$A$16:$A$829,ET_Risk_SC_Summation[[#Headers],[275kV Transformer]])</f>
        <v>0</v>
      </c>
      <c r="BC459" s="176" cm="1">
        <f t="array" ref="BC459">SUMIFS('N1.3_Project_Listing'!$P$16:$P$829, 'N1.3_Project_Listing'!$E$16:$E$829,'N1.3_Project_Listing'!$E459, 'N1.3_Project_Listing'!$A$16:$A$829,ET_Risk_SC_Summation[[#Headers],[275kV Reactor]])</f>
        <v>0</v>
      </c>
      <c r="BD459" s="176" cm="1">
        <f t="array" ref="BD459">SUMIFS('N1.3_Project_Listing'!$P$16:$P$829, 'N1.3_Project_Listing'!$E$16:$E$829,'N1.3_Project_Listing'!$E459, 'N1.3_Project_Listing'!$A$16:$A$829,ET_Risk_SC_Summation[[#Headers],[275kV Underground Cable]])</f>
        <v>0</v>
      </c>
      <c r="BE459" s="176" cm="1">
        <f t="array" ref="BE459">SUMIFS('N1.3_Project_Listing'!$P$16:$P$829, 'N1.3_Project_Listing'!$E$16:$E$829,'N1.3_Project_Listing'!$E459, 'N1.3_Project_Listing'!$A$16:$A$829,ET_Risk_SC_Summation[[#Headers],[275kV OHL Conductor]])</f>
        <v>0</v>
      </c>
      <c r="BF459" s="176" cm="1">
        <f t="array" ref="BF459">SUMIFS('N1.3_Project_Listing'!$P$16:$P$829, 'N1.3_Project_Listing'!$E$16:$E$829,'N1.3_Project_Listing'!$E459, 'N1.3_Project_Listing'!$A$16:$A$829,ET_Risk_SC_Summation[[#Headers],[275kV OHL Fittings]])</f>
        <v>0</v>
      </c>
      <c r="BG459" s="176" cm="1">
        <f t="array" ref="BG459">SUMIFS('N1.3_Project_Listing'!$P$16:$P$829, 'N1.3_Project_Listing'!$E$16:$E$829,'N1.3_Project_Listing'!$E459, 'N1.3_Project_Listing'!$A$16:$A$829,ET_Risk_SC_Summation[[#Headers],[275kV OHL Tower]])</f>
        <v>0</v>
      </c>
      <c r="BH459" s="176" cm="1">
        <f t="array" ref="BH459">SUMIFS('N1.3_Project_Listing'!$P$16:$P$829, 'N1.3_Project_Listing'!$E$16:$E$829,'N1.3_Project_Listing'!$E459, 'N1.3_Project_Listing'!$A$16:$A$829,ET_Risk_SC_Summation[[#Headers],[400kV Circuit Breaker]])</f>
        <v>0</v>
      </c>
      <c r="BI459" s="176" cm="1">
        <f t="array" ref="BI459">SUMIFS('N1.3_Project_Listing'!$P$16:$P$829, 'N1.3_Project_Listing'!$E$16:$E$829,'N1.3_Project_Listing'!$E459, 'N1.3_Project_Listing'!$A$16:$A$829,ET_Risk_SC_Summation[[#Headers],[400kV Transformer]])</f>
        <v>0</v>
      </c>
      <c r="BJ459" s="176" cm="1">
        <f t="array" ref="BJ459">SUMIFS('N1.3_Project_Listing'!$P$16:$P$829, 'N1.3_Project_Listing'!$E$16:$E$829,'N1.3_Project_Listing'!$E459, 'N1.3_Project_Listing'!$A$16:$A$829,ET_Risk_SC_Summation[[#Headers],[400kV Reactor]])</f>
        <v>0</v>
      </c>
      <c r="BK459" s="176" cm="1">
        <f t="array" ref="BK459">SUMIFS('N1.3_Project_Listing'!$P$16:$P$829, 'N1.3_Project_Listing'!$E$16:$E$829,'N1.3_Project_Listing'!$E459, 'N1.3_Project_Listing'!$A$16:$A$829,ET_Risk_SC_Summation[[#Headers],[400kV Underground Cable]])</f>
        <v>0</v>
      </c>
      <c r="BL459" s="176" cm="1">
        <f t="array" ref="BL459">SUMIFS('N1.3_Project_Listing'!$P$16:$P$829, 'N1.3_Project_Listing'!$E$16:$E$829,'N1.3_Project_Listing'!$E459, 'N1.3_Project_Listing'!$A$16:$A$829,ET_Risk_SC_Summation[[#Headers],[400kV OHL Conductor]])</f>
        <v>0</v>
      </c>
      <c r="BM459" s="176" cm="1">
        <f t="array" ref="BM459">SUMIFS('N1.3_Project_Listing'!$P$16:$P$829, 'N1.3_Project_Listing'!$E$16:$E$829,'N1.3_Project_Listing'!$E459, 'N1.3_Project_Listing'!$A$16:$A$829,ET_Risk_SC_Summation[[#Headers],[400kV OHL Fittings]])</f>
        <v>0</v>
      </c>
      <c r="BN459" s="176" cm="1">
        <f t="array" ref="BN459">SUMIFS('N1.3_Project_Listing'!$P$16:$P$829, 'N1.3_Project_Listing'!$E$16:$E$829,'N1.3_Project_Listing'!$E459, 'N1.3_Project_Listing'!$A$16:$A$829,ET_Risk_SC_Summation[[#Headers],[400kV OHL Tower]])</f>
        <v>0</v>
      </c>
      <c r="BO459" s="177" t="str">
        <f>IF(SUM(ET_Risk_SC_Summation[[#This Row],[132kV Circuit Breaker]:[400kV OHL Tower]])=0, "n/a", INDEX(ET_Risk_SC_Summation[#Headers],1,MATCH(MAX(ET_Risk_SC_Summation[[#This Row],[132kV Circuit Breaker]:[400kV OHL Tower]]),ET_Risk_SC_Summation[[#This Row],[132kV Circuit Breaker]:[400kV OHL Tower]],0)))</f>
        <v>n/a</v>
      </c>
      <c r="BP459" s="177" t="str">
        <f>IFERROR(INDEX('N0.7_Lookup_References'!$G$77:$G$98,MATCH(ET_Risk_SC_Summation[[#This Row],[Mxx Category]],'N0.7_Lookup_References'!$F$77:$F$98,0)),"")</f>
        <v/>
      </c>
    </row>
    <row r="460" spans="1:68">
      <c r="A460" s="160" t="str">
        <f>IFERROR(INDEX(N1.2_Intervention_Types[NARM Asset Category],MATCH('N1.3_Project_Listing'!$C460,N1.2_Intervention_Types[Intervention Type ID],0),1),"")</f>
        <v/>
      </c>
      <c r="B460" s="160" t="str">
        <f>IF($D$2="GD",IFERROR(INDEX(N1.2_Intervention_Types[C&amp;V Asset Category (GD)],MATCH('N1.3_Project_Listing'!$C460,N1.2_Intervention_Types[Intervention Type ID],0),1),""),IFERROR(INDEX(N1.2_Intervention_Types[NARM Asset Category],MATCH('N1.3_Project_Listing'!$C460,N1.2_Intervention_Types[Intervention Type ID],0),1),""))</f>
        <v/>
      </c>
      <c r="C460" s="67" t="str">
        <f>IFERROR(INDEX(N1.2_Intervention_Types[Intervention Type ID],MATCH('N1.3_Project_Listing'!$I460,N1.2_Intervention_Types[Intervention Type],0),1),"")</f>
        <v/>
      </c>
      <c r="D460" s="160" t="str">
        <f>IFERROR(INDEX(N1.2_Intervention_Types[Intervention Category],MATCH('N1.3_Project_Listing'!$C460,N1.2_Intervention_Types[Intervention Type ID],0),1),"")</f>
        <v/>
      </c>
      <c r="E460" s="210"/>
      <c r="F460" s="236"/>
      <c r="G460" s="236"/>
      <c r="H460" s="236"/>
      <c r="I460" s="151"/>
      <c r="J460" s="139"/>
      <c r="K460" s="312"/>
      <c r="L460" s="312"/>
      <c r="M460" s="312"/>
      <c r="N460" s="343"/>
      <c r="O460" s="343"/>
      <c r="P460" s="344"/>
      <c r="Q460" s="63">
        <f t="shared" si="39"/>
        <v>0</v>
      </c>
      <c r="R460" s="368">
        <f>IF('N1.3_Project_Listing'!$D460="Replacement",SUM('N1.3_Project_Listing'!$K460:$L460)/2,'N1.3_Project_Listing'!$M460)</f>
        <v>0</v>
      </c>
      <c r="S460" s="67" t="str">
        <f>IFERROR(INDEX('N0.7_Lookup_References'!$C$13:$C$72,MATCH($A460,'N0.7_Lookup_References'!$B$13:$B$72,0)),"")</f>
        <v/>
      </c>
      <c r="T460" s="338" t="str">
        <f t="shared" si="40"/>
        <v/>
      </c>
      <c r="V460" s="11"/>
      <c r="W460" s="11"/>
      <c r="X460" s="11"/>
      <c r="Y460" s="11"/>
      <c r="Z460" s="11"/>
      <c r="AA460" s="11"/>
      <c r="AB460" s="11"/>
      <c r="AC460" s="11"/>
      <c r="AD460" s="11"/>
      <c r="AE460" s="11"/>
      <c r="AF460" s="11"/>
      <c r="AG460" s="11"/>
      <c r="AH460" s="11"/>
      <c r="AI460" s="11"/>
      <c r="AJ460" s="11"/>
      <c r="AK460" s="11"/>
      <c r="AL460" s="11"/>
      <c r="AM460" s="11"/>
      <c r="AN460" s="11"/>
      <c r="AO460" s="11"/>
      <c r="AP460" s="63">
        <f t="shared" si="41"/>
        <v>0</v>
      </c>
      <c r="AQ460" s="63">
        <f t="shared" si="42"/>
        <v>0</v>
      </c>
      <c r="AR460" s="63">
        <f t="shared" si="43"/>
        <v>0</v>
      </c>
      <c r="AT460" s="176" cm="1">
        <f t="array" ref="AT460">SUMIFS('N1.3_Project_Listing'!$P$16:$P$829, 'N1.3_Project_Listing'!$E$16:$E$829,'N1.3_Project_Listing'!$E460, 'N1.3_Project_Listing'!$A$16:$A$829,ET_Risk_SC_Summation[[#Headers],[132kV Circuit Breaker]])</f>
        <v>0</v>
      </c>
      <c r="AU460" s="176" cm="1">
        <f t="array" ref="AU460">SUMIFS('N1.3_Project_Listing'!$P$16:$P$829, 'N1.3_Project_Listing'!$E$16:$E$829,'N1.3_Project_Listing'!$E460, 'N1.3_Project_Listing'!$A$16:$A$829,ET_Risk_SC_Summation[[#Headers],[132kV Transformer]])</f>
        <v>0</v>
      </c>
      <c r="AV460" s="176" cm="1">
        <f t="array" ref="AV460">SUMIFS('N1.3_Project_Listing'!$P$16:$P$829, 'N1.3_Project_Listing'!$E$16:$E$829,'N1.3_Project_Listing'!$E460, 'N1.3_Project_Listing'!$A$16:$A$829,ET_Risk_SC_Summation[[#Headers],[132kV Reactor]])</f>
        <v>0</v>
      </c>
      <c r="AW460" s="176" cm="1">
        <f t="array" ref="AW460">SUMIFS('N1.3_Project_Listing'!$P$16:$P$829, 'N1.3_Project_Listing'!$E$16:$E$829,'N1.3_Project_Listing'!$E460, 'N1.3_Project_Listing'!$A$16:$A$829,ET_Risk_SC_Summation[[#Headers],[132kV Underground Cable]])</f>
        <v>0</v>
      </c>
      <c r="AX460" s="176" cm="1">
        <f t="array" ref="AX460">SUMIFS('N1.3_Project_Listing'!$P$16:$P$829, 'N1.3_Project_Listing'!$E$16:$E$829,'N1.3_Project_Listing'!$E460, 'N1.3_Project_Listing'!$A$16:$A$829,ET_Risk_SC_Summation[[#Headers],[132kV OHL Conductor]])</f>
        <v>0</v>
      </c>
      <c r="AY460" s="176" cm="1">
        <f t="array" ref="AY460">SUMIFS('N1.3_Project_Listing'!$P$16:$P$829, 'N1.3_Project_Listing'!$E$16:$E$829,'N1.3_Project_Listing'!$E460, 'N1.3_Project_Listing'!$A$16:$A$829,ET_Risk_SC_Summation[[#Headers],[132kV OHL Fittings]])</f>
        <v>0</v>
      </c>
      <c r="AZ460" s="176" cm="1">
        <f t="array" ref="AZ460">SUMIFS('N1.3_Project_Listing'!$P$16:$P$829, 'N1.3_Project_Listing'!$E$16:$E$829,'N1.3_Project_Listing'!$E460, 'N1.3_Project_Listing'!$A$16:$A$829,ET_Risk_SC_Summation[[#Headers],[132kV OHL Tower]])</f>
        <v>0</v>
      </c>
      <c r="BA460" s="176" cm="1">
        <f t="array" ref="BA460">SUMIFS('N1.3_Project_Listing'!$P$16:$P$829, 'N1.3_Project_Listing'!$E$16:$E$829,'N1.3_Project_Listing'!$E460, 'N1.3_Project_Listing'!$A$16:$A$829,ET_Risk_SC_Summation[[#Headers],[275kV Circuit Breaker]])</f>
        <v>0</v>
      </c>
      <c r="BB460" s="176" cm="1">
        <f t="array" ref="BB460">SUMIFS('N1.3_Project_Listing'!$P$16:$P$829, 'N1.3_Project_Listing'!$E$16:$E$829,'N1.3_Project_Listing'!$E460, 'N1.3_Project_Listing'!$A$16:$A$829,ET_Risk_SC_Summation[[#Headers],[275kV Transformer]])</f>
        <v>0</v>
      </c>
      <c r="BC460" s="176" cm="1">
        <f t="array" ref="BC460">SUMIFS('N1.3_Project_Listing'!$P$16:$P$829, 'N1.3_Project_Listing'!$E$16:$E$829,'N1.3_Project_Listing'!$E460, 'N1.3_Project_Listing'!$A$16:$A$829,ET_Risk_SC_Summation[[#Headers],[275kV Reactor]])</f>
        <v>0</v>
      </c>
      <c r="BD460" s="176" cm="1">
        <f t="array" ref="BD460">SUMIFS('N1.3_Project_Listing'!$P$16:$P$829, 'N1.3_Project_Listing'!$E$16:$E$829,'N1.3_Project_Listing'!$E460, 'N1.3_Project_Listing'!$A$16:$A$829,ET_Risk_SC_Summation[[#Headers],[275kV Underground Cable]])</f>
        <v>0</v>
      </c>
      <c r="BE460" s="176" cm="1">
        <f t="array" ref="BE460">SUMIFS('N1.3_Project_Listing'!$P$16:$P$829, 'N1.3_Project_Listing'!$E$16:$E$829,'N1.3_Project_Listing'!$E460, 'N1.3_Project_Listing'!$A$16:$A$829,ET_Risk_SC_Summation[[#Headers],[275kV OHL Conductor]])</f>
        <v>0</v>
      </c>
      <c r="BF460" s="176" cm="1">
        <f t="array" ref="BF460">SUMIFS('N1.3_Project_Listing'!$P$16:$P$829, 'N1.3_Project_Listing'!$E$16:$E$829,'N1.3_Project_Listing'!$E460, 'N1.3_Project_Listing'!$A$16:$A$829,ET_Risk_SC_Summation[[#Headers],[275kV OHL Fittings]])</f>
        <v>0</v>
      </c>
      <c r="BG460" s="176" cm="1">
        <f t="array" ref="BG460">SUMIFS('N1.3_Project_Listing'!$P$16:$P$829, 'N1.3_Project_Listing'!$E$16:$E$829,'N1.3_Project_Listing'!$E460, 'N1.3_Project_Listing'!$A$16:$A$829,ET_Risk_SC_Summation[[#Headers],[275kV OHL Tower]])</f>
        <v>0</v>
      </c>
      <c r="BH460" s="176" cm="1">
        <f t="array" ref="BH460">SUMIFS('N1.3_Project_Listing'!$P$16:$P$829, 'N1.3_Project_Listing'!$E$16:$E$829,'N1.3_Project_Listing'!$E460, 'N1.3_Project_Listing'!$A$16:$A$829,ET_Risk_SC_Summation[[#Headers],[400kV Circuit Breaker]])</f>
        <v>0</v>
      </c>
      <c r="BI460" s="176" cm="1">
        <f t="array" ref="BI460">SUMIFS('N1.3_Project_Listing'!$P$16:$P$829, 'N1.3_Project_Listing'!$E$16:$E$829,'N1.3_Project_Listing'!$E460, 'N1.3_Project_Listing'!$A$16:$A$829,ET_Risk_SC_Summation[[#Headers],[400kV Transformer]])</f>
        <v>0</v>
      </c>
      <c r="BJ460" s="176" cm="1">
        <f t="array" ref="BJ460">SUMIFS('N1.3_Project_Listing'!$P$16:$P$829, 'N1.3_Project_Listing'!$E$16:$E$829,'N1.3_Project_Listing'!$E460, 'N1.3_Project_Listing'!$A$16:$A$829,ET_Risk_SC_Summation[[#Headers],[400kV Reactor]])</f>
        <v>0</v>
      </c>
      <c r="BK460" s="176" cm="1">
        <f t="array" ref="BK460">SUMIFS('N1.3_Project_Listing'!$P$16:$P$829, 'N1.3_Project_Listing'!$E$16:$E$829,'N1.3_Project_Listing'!$E460, 'N1.3_Project_Listing'!$A$16:$A$829,ET_Risk_SC_Summation[[#Headers],[400kV Underground Cable]])</f>
        <v>0</v>
      </c>
      <c r="BL460" s="176" cm="1">
        <f t="array" ref="BL460">SUMIFS('N1.3_Project_Listing'!$P$16:$P$829, 'N1.3_Project_Listing'!$E$16:$E$829,'N1.3_Project_Listing'!$E460, 'N1.3_Project_Listing'!$A$16:$A$829,ET_Risk_SC_Summation[[#Headers],[400kV OHL Conductor]])</f>
        <v>0</v>
      </c>
      <c r="BM460" s="176" cm="1">
        <f t="array" ref="BM460">SUMIFS('N1.3_Project_Listing'!$P$16:$P$829, 'N1.3_Project_Listing'!$E$16:$E$829,'N1.3_Project_Listing'!$E460, 'N1.3_Project_Listing'!$A$16:$A$829,ET_Risk_SC_Summation[[#Headers],[400kV OHL Fittings]])</f>
        <v>0</v>
      </c>
      <c r="BN460" s="176" cm="1">
        <f t="array" ref="BN460">SUMIFS('N1.3_Project_Listing'!$P$16:$P$829, 'N1.3_Project_Listing'!$E$16:$E$829,'N1.3_Project_Listing'!$E460, 'N1.3_Project_Listing'!$A$16:$A$829,ET_Risk_SC_Summation[[#Headers],[400kV OHL Tower]])</f>
        <v>0</v>
      </c>
      <c r="BO460" s="177" t="str">
        <f>IF(SUM(ET_Risk_SC_Summation[[#This Row],[132kV Circuit Breaker]:[400kV OHL Tower]])=0, "n/a", INDEX(ET_Risk_SC_Summation[#Headers],1,MATCH(MAX(ET_Risk_SC_Summation[[#This Row],[132kV Circuit Breaker]:[400kV OHL Tower]]),ET_Risk_SC_Summation[[#This Row],[132kV Circuit Breaker]:[400kV OHL Tower]],0)))</f>
        <v>n/a</v>
      </c>
      <c r="BP460" s="177" t="str">
        <f>IFERROR(INDEX('N0.7_Lookup_References'!$G$77:$G$98,MATCH(ET_Risk_SC_Summation[[#This Row],[Mxx Category]],'N0.7_Lookup_References'!$F$77:$F$98,0)),"")</f>
        <v/>
      </c>
    </row>
    <row r="461" spans="1:68">
      <c r="A461" s="160" t="str">
        <f>IFERROR(INDEX(N1.2_Intervention_Types[NARM Asset Category],MATCH('N1.3_Project_Listing'!$C461,N1.2_Intervention_Types[Intervention Type ID],0),1),"")</f>
        <v/>
      </c>
      <c r="B461" s="160" t="str">
        <f>IF($D$2="GD",IFERROR(INDEX(N1.2_Intervention_Types[C&amp;V Asset Category (GD)],MATCH('N1.3_Project_Listing'!$C461,N1.2_Intervention_Types[Intervention Type ID],0),1),""),IFERROR(INDEX(N1.2_Intervention_Types[NARM Asset Category],MATCH('N1.3_Project_Listing'!$C461,N1.2_Intervention_Types[Intervention Type ID],0),1),""))</f>
        <v/>
      </c>
      <c r="C461" s="67" t="str">
        <f>IFERROR(INDEX(N1.2_Intervention_Types[Intervention Type ID],MATCH('N1.3_Project_Listing'!$I461,N1.2_Intervention_Types[Intervention Type],0),1),"")</f>
        <v/>
      </c>
      <c r="D461" s="160" t="str">
        <f>IFERROR(INDEX(N1.2_Intervention_Types[Intervention Category],MATCH('N1.3_Project_Listing'!$C461,N1.2_Intervention_Types[Intervention Type ID],0),1),"")</f>
        <v/>
      </c>
      <c r="E461" s="210"/>
      <c r="F461" s="236"/>
      <c r="G461" s="236"/>
      <c r="H461" s="236"/>
      <c r="I461" s="151"/>
      <c r="J461" s="139"/>
      <c r="K461" s="312"/>
      <c r="L461" s="312"/>
      <c r="M461" s="312"/>
      <c r="N461" s="343"/>
      <c r="O461" s="343"/>
      <c r="P461" s="344"/>
      <c r="Q461" s="63">
        <f t="shared" si="39"/>
        <v>0</v>
      </c>
      <c r="R461" s="368">
        <f>IF('N1.3_Project_Listing'!$D461="Replacement",SUM('N1.3_Project_Listing'!$K461:$L461)/2,'N1.3_Project_Listing'!$M461)</f>
        <v>0</v>
      </c>
      <c r="S461" s="67" t="str">
        <f>IFERROR(INDEX('N0.7_Lookup_References'!$C$13:$C$72,MATCH($A461,'N0.7_Lookup_References'!$B$13:$B$72,0)),"")</f>
        <v/>
      </c>
      <c r="T461" s="338" t="str">
        <f t="shared" si="40"/>
        <v/>
      </c>
      <c r="V461" s="11"/>
      <c r="W461" s="11"/>
      <c r="X461" s="11"/>
      <c r="Y461" s="11"/>
      <c r="Z461" s="11"/>
      <c r="AA461" s="11"/>
      <c r="AB461" s="11"/>
      <c r="AC461" s="11"/>
      <c r="AD461" s="11"/>
      <c r="AE461" s="11"/>
      <c r="AF461" s="11"/>
      <c r="AG461" s="11"/>
      <c r="AH461" s="11"/>
      <c r="AI461" s="11"/>
      <c r="AJ461" s="11"/>
      <c r="AK461" s="11"/>
      <c r="AL461" s="11"/>
      <c r="AM461" s="11"/>
      <c r="AN461" s="11"/>
      <c r="AO461" s="11"/>
      <c r="AP461" s="63">
        <f t="shared" si="41"/>
        <v>0</v>
      </c>
      <c r="AQ461" s="63">
        <f t="shared" si="42"/>
        <v>0</v>
      </c>
      <c r="AR461" s="63">
        <f t="shared" si="43"/>
        <v>0</v>
      </c>
      <c r="AT461" s="176" cm="1">
        <f t="array" ref="AT461">SUMIFS('N1.3_Project_Listing'!$P$16:$P$829, 'N1.3_Project_Listing'!$E$16:$E$829,'N1.3_Project_Listing'!$E461, 'N1.3_Project_Listing'!$A$16:$A$829,ET_Risk_SC_Summation[[#Headers],[132kV Circuit Breaker]])</f>
        <v>0</v>
      </c>
      <c r="AU461" s="176" cm="1">
        <f t="array" ref="AU461">SUMIFS('N1.3_Project_Listing'!$P$16:$P$829, 'N1.3_Project_Listing'!$E$16:$E$829,'N1.3_Project_Listing'!$E461, 'N1.3_Project_Listing'!$A$16:$A$829,ET_Risk_SC_Summation[[#Headers],[132kV Transformer]])</f>
        <v>0</v>
      </c>
      <c r="AV461" s="176" cm="1">
        <f t="array" ref="AV461">SUMIFS('N1.3_Project_Listing'!$P$16:$P$829, 'N1.3_Project_Listing'!$E$16:$E$829,'N1.3_Project_Listing'!$E461, 'N1.3_Project_Listing'!$A$16:$A$829,ET_Risk_SC_Summation[[#Headers],[132kV Reactor]])</f>
        <v>0</v>
      </c>
      <c r="AW461" s="176" cm="1">
        <f t="array" ref="AW461">SUMIFS('N1.3_Project_Listing'!$P$16:$P$829, 'N1.3_Project_Listing'!$E$16:$E$829,'N1.3_Project_Listing'!$E461, 'N1.3_Project_Listing'!$A$16:$A$829,ET_Risk_SC_Summation[[#Headers],[132kV Underground Cable]])</f>
        <v>0</v>
      </c>
      <c r="AX461" s="176" cm="1">
        <f t="array" ref="AX461">SUMIFS('N1.3_Project_Listing'!$P$16:$P$829, 'N1.3_Project_Listing'!$E$16:$E$829,'N1.3_Project_Listing'!$E461, 'N1.3_Project_Listing'!$A$16:$A$829,ET_Risk_SC_Summation[[#Headers],[132kV OHL Conductor]])</f>
        <v>0</v>
      </c>
      <c r="AY461" s="176" cm="1">
        <f t="array" ref="AY461">SUMIFS('N1.3_Project_Listing'!$P$16:$P$829, 'N1.3_Project_Listing'!$E$16:$E$829,'N1.3_Project_Listing'!$E461, 'N1.3_Project_Listing'!$A$16:$A$829,ET_Risk_SC_Summation[[#Headers],[132kV OHL Fittings]])</f>
        <v>0</v>
      </c>
      <c r="AZ461" s="176" cm="1">
        <f t="array" ref="AZ461">SUMIFS('N1.3_Project_Listing'!$P$16:$P$829, 'N1.3_Project_Listing'!$E$16:$E$829,'N1.3_Project_Listing'!$E461, 'N1.3_Project_Listing'!$A$16:$A$829,ET_Risk_SC_Summation[[#Headers],[132kV OHL Tower]])</f>
        <v>0</v>
      </c>
      <c r="BA461" s="176" cm="1">
        <f t="array" ref="BA461">SUMIFS('N1.3_Project_Listing'!$P$16:$P$829, 'N1.3_Project_Listing'!$E$16:$E$829,'N1.3_Project_Listing'!$E461, 'N1.3_Project_Listing'!$A$16:$A$829,ET_Risk_SC_Summation[[#Headers],[275kV Circuit Breaker]])</f>
        <v>0</v>
      </c>
      <c r="BB461" s="176" cm="1">
        <f t="array" ref="BB461">SUMIFS('N1.3_Project_Listing'!$P$16:$P$829, 'N1.3_Project_Listing'!$E$16:$E$829,'N1.3_Project_Listing'!$E461, 'N1.3_Project_Listing'!$A$16:$A$829,ET_Risk_SC_Summation[[#Headers],[275kV Transformer]])</f>
        <v>0</v>
      </c>
      <c r="BC461" s="176" cm="1">
        <f t="array" ref="BC461">SUMIFS('N1.3_Project_Listing'!$P$16:$P$829, 'N1.3_Project_Listing'!$E$16:$E$829,'N1.3_Project_Listing'!$E461, 'N1.3_Project_Listing'!$A$16:$A$829,ET_Risk_SC_Summation[[#Headers],[275kV Reactor]])</f>
        <v>0</v>
      </c>
      <c r="BD461" s="176" cm="1">
        <f t="array" ref="BD461">SUMIFS('N1.3_Project_Listing'!$P$16:$P$829, 'N1.3_Project_Listing'!$E$16:$E$829,'N1.3_Project_Listing'!$E461, 'N1.3_Project_Listing'!$A$16:$A$829,ET_Risk_SC_Summation[[#Headers],[275kV Underground Cable]])</f>
        <v>0</v>
      </c>
      <c r="BE461" s="176" cm="1">
        <f t="array" ref="BE461">SUMIFS('N1.3_Project_Listing'!$P$16:$P$829, 'N1.3_Project_Listing'!$E$16:$E$829,'N1.3_Project_Listing'!$E461, 'N1.3_Project_Listing'!$A$16:$A$829,ET_Risk_SC_Summation[[#Headers],[275kV OHL Conductor]])</f>
        <v>0</v>
      </c>
      <c r="BF461" s="176" cm="1">
        <f t="array" ref="BF461">SUMIFS('N1.3_Project_Listing'!$P$16:$P$829, 'N1.3_Project_Listing'!$E$16:$E$829,'N1.3_Project_Listing'!$E461, 'N1.3_Project_Listing'!$A$16:$A$829,ET_Risk_SC_Summation[[#Headers],[275kV OHL Fittings]])</f>
        <v>0</v>
      </c>
      <c r="BG461" s="176" cm="1">
        <f t="array" ref="BG461">SUMIFS('N1.3_Project_Listing'!$P$16:$P$829, 'N1.3_Project_Listing'!$E$16:$E$829,'N1.3_Project_Listing'!$E461, 'N1.3_Project_Listing'!$A$16:$A$829,ET_Risk_SC_Summation[[#Headers],[275kV OHL Tower]])</f>
        <v>0</v>
      </c>
      <c r="BH461" s="176" cm="1">
        <f t="array" ref="BH461">SUMIFS('N1.3_Project_Listing'!$P$16:$P$829, 'N1.3_Project_Listing'!$E$16:$E$829,'N1.3_Project_Listing'!$E461, 'N1.3_Project_Listing'!$A$16:$A$829,ET_Risk_SC_Summation[[#Headers],[400kV Circuit Breaker]])</f>
        <v>0</v>
      </c>
      <c r="BI461" s="176" cm="1">
        <f t="array" ref="BI461">SUMIFS('N1.3_Project_Listing'!$P$16:$P$829, 'N1.3_Project_Listing'!$E$16:$E$829,'N1.3_Project_Listing'!$E461, 'N1.3_Project_Listing'!$A$16:$A$829,ET_Risk_SC_Summation[[#Headers],[400kV Transformer]])</f>
        <v>0</v>
      </c>
      <c r="BJ461" s="176" cm="1">
        <f t="array" ref="BJ461">SUMIFS('N1.3_Project_Listing'!$P$16:$P$829, 'N1.3_Project_Listing'!$E$16:$E$829,'N1.3_Project_Listing'!$E461, 'N1.3_Project_Listing'!$A$16:$A$829,ET_Risk_SC_Summation[[#Headers],[400kV Reactor]])</f>
        <v>0</v>
      </c>
      <c r="BK461" s="176" cm="1">
        <f t="array" ref="BK461">SUMIFS('N1.3_Project_Listing'!$P$16:$P$829, 'N1.3_Project_Listing'!$E$16:$E$829,'N1.3_Project_Listing'!$E461, 'N1.3_Project_Listing'!$A$16:$A$829,ET_Risk_SC_Summation[[#Headers],[400kV Underground Cable]])</f>
        <v>0</v>
      </c>
      <c r="BL461" s="176" cm="1">
        <f t="array" ref="BL461">SUMIFS('N1.3_Project_Listing'!$P$16:$P$829, 'N1.3_Project_Listing'!$E$16:$E$829,'N1.3_Project_Listing'!$E461, 'N1.3_Project_Listing'!$A$16:$A$829,ET_Risk_SC_Summation[[#Headers],[400kV OHL Conductor]])</f>
        <v>0</v>
      </c>
      <c r="BM461" s="176" cm="1">
        <f t="array" ref="BM461">SUMIFS('N1.3_Project_Listing'!$P$16:$P$829, 'N1.3_Project_Listing'!$E$16:$E$829,'N1.3_Project_Listing'!$E461, 'N1.3_Project_Listing'!$A$16:$A$829,ET_Risk_SC_Summation[[#Headers],[400kV OHL Fittings]])</f>
        <v>0</v>
      </c>
      <c r="BN461" s="176" cm="1">
        <f t="array" ref="BN461">SUMIFS('N1.3_Project_Listing'!$P$16:$P$829, 'N1.3_Project_Listing'!$E$16:$E$829,'N1.3_Project_Listing'!$E461, 'N1.3_Project_Listing'!$A$16:$A$829,ET_Risk_SC_Summation[[#Headers],[400kV OHL Tower]])</f>
        <v>0</v>
      </c>
      <c r="BO461" s="177" t="str">
        <f>IF(SUM(ET_Risk_SC_Summation[[#This Row],[132kV Circuit Breaker]:[400kV OHL Tower]])=0, "n/a", INDEX(ET_Risk_SC_Summation[#Headers],1,MATCH(MAX(ET_Risk_SC_Summation[[#This Row],[132kV Circuit Breaker]:[400kV OHL Tower]]),ET_Risk_SC_Summation[[#This Row],[132kV Circuit Breaker]:[400kV OHL Tower]],0)))</f>
        <v>n/a</v>
      </c>
      <c r="BP461" s="177" t="str">
        <f>IFERROR(INDEX('N0.7_Lookup_References'!$G$77:$G$98,MATCH(ET_Risk_SC_Summation[[#This Row],[Mxx Category]],'N0.7_Lookup_References'!$F$77:$F$98,0)),"")</f>
        <v/>
      </c>
    </row>
    <row r="462" spans="1:68">
      <c r="A462" s="160" t="str">
        <f>IFERROR(INDEX(N1.2_Intervention_Types[NARM Asset Category],MATCH('N1.3_Project_Listing'!$C462,N1.2_Intervention_Types[Intervention Type ID],0),1),"")</f>
        <v/>
      </c>
      <c r="B462" s="160" t="str">
        <f>IF($D$2="GD",IFERROR(INDEX(N1.2_Intervention_Types[C&amp;V Asset Category (GD)],MATCH('N1.3_Project_Listing'!$C462,N1.2_Intervention_Types[Intervention Type ID],0),1),""),IFERROR(INDEX(N1.2_Intervention_Types[NARM Asset Category],MATCH('N1.3_Project_Listing'!$C462,N1.2_Intervention_Types[Intervention Type ID],0),1),""))</f>
        <v/>
      </c>
      <c r="C462" s="67" t="str">
        <f>IFERROR(INDEX(N1.2_Intervention_Types[Intervention Type ID],MATCH('N1.3_Project_Listing'!$I462,N1.2_Intervention_Types[Intervention Type],0),1),"")</f>
        <v/>
      </c>
      <c r="D462" s="160" t="str">
        <f>IFERROR(INDEX(N1.2_Intervention_Types[Intervention Category],MATCH('N1.3_Project_Listing'!$C462,N1.2_Intervention_Types[Intervention Type ID],0),1),"")</f>
        <v/>
      </c>
      <c r="E462" s="210"/>
      <c r="F462" s="236"/>
      <c r="G462" s="236"/>
      <c r="H462" s="236"/>
      <c r="I462" s="151"/>
      <c r="J462" s="139"/>
      <c r="K462" s="312"/>
      <c r="L462" s="312"/>
      <c r="M462" s="312"/>
      <c r="N462" s="343"/>
      <c r="O462" s="343"/>
      <c r="P462" s="344"/>
      <c r="Q462" s="63">
        <f t="shared" si="39"/>
        <v>0</v>
      </c>
      <c r="R462" s="368">
        <f>IF('N1.3_Project_Listing'!$D462="Replacement",SUM('N1.3_Project_Listing'!$K462:$L462)/2,'N1.3_Project_Listing'!$M462)</f>
        <v>0</v>
      </c>
      <c r="S462" s="67" t="str">
        <f>IFERROR(INDEX('N0.7_Lookup_References'!$C$13:$C$72,MATCH($A462,'N0.7_Lookup_References'!$B$13:$B$72,0)),"")</f>
        <v/>
      </c>
      <c r="T462" s="338" t="str">
        <f t="shared" si="40"/>
        <v/>
      </c>
      <c r="V462" s="11"/>
      <c r="W462" s="11"/>
      <c r="X462" s="11"/>
      <c r="Y462" s="11"/>
      <c r="Z462" s="11"/>
      <c r="AA462" s="11"/>
      <c r="AB462" s="11"/>
      <c r="AC462" s="11"/>
      <c r="AD462" s="11"/>
      <c r="AE462" s="11"/>
      <c r="AF462" s="11"/>
      <c r="AG462" s="11"/>
      <c r="AH462" s="11"/>
      <c r="AI462" s="11"/>
      <c r="AJ462" s="11"/>
      <c r="AK462" s="11"/>
      <c r="AL462" s="11"/>
      <c r="AM462" s="11"/>
      <c r="AN462" s="11"/>
      <c r="AO462" s="11"/>
      <c r="AP462" s="63">
        <f t="shared" si="41"/>
        <v>0</v>
      </c>
      <c r="AQ462" s="63">
        <f t="shared" si="42"/>
        <v>0</v>
      </c>
      <c r="AR462" s="63">
        <f t="shared" si="43"/>
        <v>0</v>
      </c>
      <c r="AT462" s="176" cm="1">
        <f t="array" ref="AT462">SUMIFS('N1.3_Project_Listing'!$P$16:$P$829, 'N1.3_Project_Listing'!$E$16:$E$829,'N1.3_Project_Listing'!$E462, 'N1.3_Project_Listing'!$A$16:$A$829,ET_Risk_SC_Summation[[#Headers],[132kV Circuit Breaker]])</f>
        <v>0</v>
      </c>
      <c r="AU462" s="176" cm="1">
        <f t="array" ref="AU462">SUMIFS('N1.3_Project_Listing'!$P$16:$P$829, 'N1.3_Project_Listing'!$E$16:$E$829,'N1.3_Project_Listing'!$E462, 'N1.3_Project_Listing'!$A$16:$A$829,ET_Risk_SC_Summation[[#Headers],[132kV Transformer]])</f>
        <v>0</v>
      </c>
      <c r="AV462" s="176" cm="1">
        <f t="array" ref="AV462">SUMIFS('N1.3_Project_Listing'!$P$16:$P$829, 'N1.3_Project_Listing'!$E$16:$E$829,'N1.3_Project_Listing'!$E462, 'N1.3_Project_Listing'!$A$16:$A$829,ET_Risk_SC_Summation[[#Headers],[132kV Reactor]])</f>
        <v>0</v>
      </c>
      <c r="AW462" s="176" cm="1">
        <f t="array" ref="AW462">SUMIFS('N1.3_Project_Listing'!$P$16:$P$829, 'N1.3_Project_Listing'!$E$16:$E$829,'N1.3_Project_Listing'!$E462, 'N1.3_Project_Listing'!$A$16:$A$829,ET_Risk_SC_Summation[[#Headers],[132kV Underground Cable]])</f>
        <v>0</v>
      </c>
      <c r="AX462" s="176" cm="1">
        <f t="array" ref="AX462">SUMIFS('N1.3_Project_Listing'!$P$16:$P$829, 'N1.3_Project_Listing'!$E$16:$E$829,'N1.3_Project_Listing'!$E462, 'N1.3_Project_Listing'!$A$16:$A$829,ET_Risk_SC_Summation[[#Headers],[132kV OHL Conductor]])</f>
        <v>0</v>
      </c>
      <c r="AY462" s="176" cm="1">
        <f t="array" ref="AY462">SUMIFS('N1.3_Project_Listing'!$P$16:$P$829, 'N1.3_Project_Listing'!$E$16:$E$829,'N1.3_Project_Listing'!$E462, 'N1.3_Project_Listing'!$A$16:$A$829,ET_Risk_SC_Summation[[#Headers],[132kV OHL Fittings]])</f>
        <v>0</v>
      </c>
      <c r="AZ462" s="176" cm="1">
        <f t="array" ref="AZ462">SUMIFS('N1.3_Project_Listing'!$P$16:$P$829, 'N1.3_Project_Listing'!$E$16:$E$829,'N1.3_Project_Listing'!$E462, 'N1.3_Project_Listing'!$A$16:$A$829,ET_Risk_SC_Summation[[#Headers],[132kV OHL Tower]])</f>
        <v>0</v>
      </c>
      <c r="BA462" s="176" cm="1">
        <f t="array" ref="BA462">SUMIFS('N1.3_Project_Listing'!$P$16:$P$829, 'N1.3_Project_Listing'!$E$16:$E$829,'N1.3_Project_Listing'!$E462, 'N1.3_Project_Listing'!$A$16:$A$829,ET_Risk_SC_Summation[[#Headers],[275kV Circuit Breaker]])</f>
        <v>0</v>
      </c>
      <c r="BB462" s="176" cm="1">
        <f t="array" ref="BB462">SUMIFS('N1.3_Project_Listing'!$P$16:$P$829, 'N1.3_Project_Listing'!$E$16:$E$829,'N1.3_Project_Listing'!$E462, 'N1.3_Project_Listing'!$A$16:$A$829,ET_Risk_SC_Summation[[#Headers],[275kV Transformer]])</f>
        <v>0</v>
      </c>
      <c r="BC462" s="176" cm="1">
        <f t="array" ref="BC462">SUMIFS('N1.3_Project_Listing'!$P$16:$P$829, 'N1.3_Project_Listing'!$E$16:$E$829,'N1.3_Project_Listing'!$E462, 'N1.3_Project_Listing'!$A$16:$A$829,ET_Risk_SC_Summation[[#Headers],[275kV Reactor]])</f>
        <v>0</v>
      </c>
      <c r="BD462" s="176" cm="1">
        <f t="array" ref="BD462">SUMIFS('N1.3_Project_Listing'!$P$16:$P$829, 'N1.3_Project_Listing'!$E$16:$E$829,'N1.3_Project_Listing'!$E462, 'N1.3_Project_Listing'!$A$16:$A$829,ET_Risk_SC_Summation[[#Headers],[275kV Underground Cable]])</f>
        <v>0</v>
      </c>
      <c r="BE462" s="176" cm="1">
        <f t="array" ref="BE462">SUMIFS('N1.3_Project_Listing'!$P$16:$P$829, 'N1.3_Project_Listing'!$E$16:$E$829,'N1.3_Project_Listing'!$E462, 'N1.3_Project_Listing'!$A$16:$A$829,ET_Risk_SC_Summation[[#Headers],[275kV OHL Conductor]])</f>
        <v>0</v>
      </c>
      <c r="BF462" s="176" cm="1">
        <f t="array" ref="BF462">SUMIFS('N1.3_Project_Listing'!$P$16:$P$829, 'N1.3_Project_Listing'!$E$16:$E$829,'N1.3_Project_Listing'!$E462, 'N1.3_Project_Listing'!$A$16:$A$829,ET_Risk_SC_Summation[[#Headers],[275kV OHL Fittings]])</f>
        <v>0</v>
      </c>
      <c r="BG462" s="176" cm="1">
        <f t="array" ref="BG462">SUMIFS('N1.3_Project_Listing'!$P$16:$P$829, 'N1.3_Project_Listing'!$E$16:$E$829,'N1.3_Project_Listing'!$E462, 'N1.3_Project_Listing'!$A$16:$A$829,ET_Risk_SC_Summation[[#Headers],[275kV OHL Tower]])</f>
        <v>0</v>
      </c>
      <c r="BH462" s="176" cm="1">
        <f t="array" ref="BH462">SUMIFS('N1.3_Project_Listing'!$P$16:$P$829, 'N1.3_Project_Listing'!$E$16:$E$829,'N1.3_Project_Listing'!$E462, 'N1.3_Project_Listing'!$A$16:$A$829,ET_Risk_SC_Summation[[#Headers],[400kV Circuit Breaker]])</f>
        <v>0</v>
      </c>
      <c r="BI462" s="176" cm="1">
        <f t="array" ref="BI462">SUMIFS('N1.3_Project_Listing'!$P$16:$P$829, 'N1.3_Project_Listing'!$E$16:$E$829,'N1.3_Project_Listing'!$E462, 'N1.3_Project_Listing'!$A$16:$A$829,ET_Risk_SC_Summation[[#Headers],[400kV Transformer]])</f>
        <v>0</v>
      </c>
      <c r="BJ462" s="176" cm="1">
        <f t="array" ref="BJ462">SUMIFS('N1.3_Project_Listing'!$P$16:$P$829, 'N1.3_Project_Listing'!$E$16:$E$829,'N1.3_Project_Listing'!$E462, 'N1.3_Project_Listing'!$A$16:$A$829,ET_Risk_SC_Summation[[#Headers],[400kV Reactor]])</f>
        <v>0</v>
      </c>
      <c r="BK462" s="176" cm="1">
        <f t="array" ref="BK462">SUMIFS('N1.3_Project_Listing'!$P$16:$P$829, 'N1.3_Project_Listing'!$E$16:$E$829,'N1.3_Project_Listing'!$E462, 'N1.3_Project_Listing'!$A$16:$A$829,ET_Risk_SC_Summation[[#Headers],[400kV Underground Cable]])</f>
        <v>0</v>
      </c>
      <c r="BL462" s="176" cm="1">
        <f t="array" ref="BL462">SUMIFS('N1.3_Project_Listing'!$P$16:$P$829, 'N1.3_Project_Listing'!$E$16:$E$829,'N1.3_Project_Listing'!$E462, 'N1.3_Project_Listing'!$A$16:$A$829,ET_Risk_SC_Summation[[#Headers],[400kV OHL Conductor]])</f>
        <v>0</v>
      </c>
      <c r="BM462" s="176" cm="1">
        <f t="array" ref="BM462">SUMIFS('N1.3_Project_Listing'!$P$16:$P$829, 'N1.3_Project_Listing'!$E$16:$E$829,'N1.3_Project_Listing'!$E462, 'N1.3_Project_Listing'!$A$16:$A$829,ET_Risk_SC_Summation[[#Headers],[400kV OHL Fittings]])</f>
        <v>0</v>
      </c>
      <c r="BN462" s="176" cm="1">
        <f t="array" ref="BN462">SUMIFS('N1.3_Project_Listing'!$P$16:$P$829, 'N1.3_Project_Listing'!$E$16:$E$829,'N1.3_Project_Listing'!$E462, 'N1.3_Project_Listing'!$A$16:$A$829,ET_Risk_SC_Summation[[#Headers],[400kV OHL Tower]])</f>
        <v>0</v>
      </c>
      <c r="BO462" s="177" t="str">
        <f>IF(SUM(ET_Risk_SC_Summation[[#This Row],[132kV Circuit Breaker]:[400kV OHL Tower]])=0, "n/a", INDEX(ET_Risk_SC_Summation[#Headers],1,MATCH(MAX(ET_Risk_SC_Summation[[#This Row],[132kV Circuit Breaker]:[400kV OHL Tower]]),ET_Risk_SC_Summation[[#This Row],[132kV Circuit Breaker]:[400kV OHL Tower]],0)))</f>
        <v>n/a</v>
      </c>
      <c r="BP462" s="177" t="str">
        <f>IFERROR(INDEX('N0.7_Lookup_References'!$G$77:$G$98,MATCH(ET_Risk_SC_Summation[[#This Row],[Mxx Category]],'N0.7_Lookup_References'!$F$77:$F$98,0)),"")</f>
        <v/>
      </c>
    </row>
    <row r="463" spans="1:68">
      <c r="A463" s="160" t="str">
        <f>IFERROR(INDEX(N1.2_Intervention_Types[NARM Asset Category],MATCH('N1.3_Project_Listing'!$C463,N1.2_Intervention_Types[Intervention Type ID],0),1),"")</f>
        <v/>
      </c>
      <c r="B463" s="160" t="str">
        <f>IF($D$2="GD",IFERROR(INDEX(N1.2_Intervention_Types[C&amp;V Asset Category (GD)],MATCH('N1.3_Project_Listing'!$C463,N1.2_Intervention_Types[Intervention Type ID],0),1),""),IFERROR(INDEX(N1.2_Intervention_Types[NARM Asset Category],MATCH('N1.3_Project_Listing'!$C463,N1.2_Intervention_Types[Intervention Type ID],0),1),""))</f>
        <v/>
      </c>
      <c r="C463" s="67" t="str">
        <f>IFERROR(INDEX(N1.2_Intervention_Types[Intervention Type ID],MATCH('N1.3_Project_Listing'!$I463,N1.2_Intervention_Types[Intervention Type],0),1),"")</f>
        <v/>
      </c>
      <c r="D463" s="160" t="str">
        <f>IFERROR(INDEX(N1.2_Intervention_Types[Intervention Category],MATCH('N1.3_Project_Listing'!$C463,N1.2_Intervention_Types[Intervention Type ID],0),1),"")</f>
        <v/>
      </c>
      <c r="E463" s="210"/>
      <c r="F463" s="236"/>
      <c r="G463" s="236"/>
      <c r="H463" s="236"/>
      <c r="I463" s="151"/>
      <c r="J463" s="139"/>
      <c r="K463" s="312"/>
      <c r="L463" s="312"/>
      <c r="M463" s="312"/>
      <c r="N463" s="343"/>
      <c r="O463" s="343"/>
      <c r="P463" s="344"/>
      <c r="Q463" s="63">
        <f t="shared" si="39"/>
        <v>0</v>
      </c>
      <c r="R463" s="368">
        <f>IF('N1.3_Project_Listing'!$D463="Replacement",SUM('N1.3_Project_Listing'!$K463:$L463)/2,'N1.3_Project_Listing'!$M463)</f>
        <v>0</v>
      </c>
      <c r="S463" s="67" t="str">
        <f>IFERROR(INDEX('N0.7_Lookup_References'!$C$13:$C$72,MATCH($A463,'N0.7_Lookup_References'!$B$13:$B$72,0)),"")</f>
        <v/>
      </c>
      <c r="T463" s="338" t="str">
        <f t="shared" si="40"/>
        <v/>
      </c>
      <c r="V463" s="11"/>
      <c r="W463" s="11"/>
      <c r="X463" s="11"/>
      <c r="Y463" s="11"/>
      <c r="Z463" s="11"/>
      <c r="AA463" s="11"/>
      <c r="AB463" s="11"/>
      <c r="AC463" s="11"/>
      <c r="AD463" s="11"/>
      <c r="AE463" s="11"/>
      <c r="AF463" s="11"/>
      <c r="AG463" s="11"/>
      <c r="AH463" s="11"/>
      <c r="AI463" s="11"/>
      <c r="AJ463" s="11"/>
      <c r="AK463" s="11"/>
      <c r="AL463" s="11"/>
      <c r="AM463" s="11"/>
      <c r="AN463" s="11"/>
      <c r="AO463" s="11"/>
      <c r="AP463" s="63">
        <f t="shared" si="41"/>
        <v>0</v>
      </c>
      <c r="AQ463" s="63">
        <f t="shared" si="42"/>
        <v>0</v>
      </c>
      <c r="AR463" s="63">
        <f t="shared" si="43"/>
        <v>0</v>
      </c>
      <c r="AT463" s="176" cm="1">
        <f t="array" ref="AT463">SUMIFS('N1.3_Project_Listing'!$P$16:$P$829, 'N1.3_Project_Listing'!$E$16:$E$829,'N1.3_Project_Listing'!$E463, 'N1.3_Project_Listing'!$A$16:$A$829,ET_Risk_SC_Summation[[#Headers],[132kV Circuit Breaker]])</f>
        <v>0</v>
      </c>
      <c r="AU463" s="176" cm="1">
        <f t="array" ref="AU463">SUMIFS('N1.3_Project_Listing'!$P$16:$P$829, 'N1.3_Project_Listing'!$E$16:$E$829,'N1.3_Project_Listing'!$E463, 'N1.3_Project_Listing'!$A$16:$A$829,ET_Risk_SC_Summation[[#Headers],[132kV Transformer]])</f>
        <v>0</v>
      </c>
      <c r="AV463" s="176" cm="1">
        <f t="array" ref="AV463">SUMIFS('N1.3_Project_Listing'!$P$16:$P$829, 'N1.3_Project_Listing'!$E$16:$E$829,'N1.3_Project_Listing'!$E463, 'N1.3_Project_Listing'!$A$16:$A$829,ET_Risk_SC_Summation[[#Headers],[132kV Reactor]])</f>
        <v>0</v>
      </c>
      <c r="AW463" s="176" cm="1">
        <f t="array" ref="AW463">SUMIFS('N1.3_Project_Listing'!$P$16:$P$829, 'N1.3_Project_Listing'!$E$16:$E$829,'N1.3_Project_Listing'!$E463, 'N1.3_Project_Listing'!$A$16:$A$829,ET_Risk_SC_Summation[[#Headers],[132kV Underground Cable]])</f>
        <v>0</v>
      </c>
      <c r="AX463" s="176" cm="1">
        <f t="array" ref="AX463">SUMIFS('N1.3_Project_Listing'!$P$16:$P$829, 'N1.3_Project_Listing'!$E$16:$E$829,'N1.3_Project_Listing'!$E463, 'N1.3_Project_Listing'!$A$16:$A$829,ET_Risk_SC_Summation[[#Headers],[132kV OHL Conductor]])</f>
        <v>0</v>
      </c>
      <c r="AY463" s="176" cm="1">
        <f t="array" ref="AY463">SUMIFS('N1.3_Project_Listing'!$P$16:$P$829, 'N1.3_Project_Listing'!$E$16:$E$829,'N1.3_Project_Listing'!$E463, 'N1.3_Project_Listing'!$A$16:$A$829,ET_Risk_SC_Summation[[#Headers],[132kV OHL Fittings]])</f>
        <v>0</v>
      </c>
      <c r="AZ463" s="176" cm="1">
        <f t="array" ref="AZ463">SUMIFS('N1.3_Project_Listing'!$P$16:$P$829, 'N1.3_Project_Listing'!$E$16:$E$829,'N1.3_Project_Listing'!$E463, 'N1.3_Project_Listing'!$A$16:$A$829,ET_Risk_SC_Summation[[#Headers],[132kV OHL Tower]])</f>
        <v>0</v>
      </c>
      <c r="BA463" s="176" cm="1">
        <f t="array" ref="BA463">SUMIFS('N1.3_Project_Listing'!$P$16:$P$829, 'N1.3_Project_Listing'!$E$16:$E$829,'N1.3_Project_Listing'!$E463, 'N1.3_Project_Listing'!$A$16:$A$829,ET_Risk_SC_Summation[[#Headers],[275kV Circuit Breaker]])</f>
        <v>0</v>
      </c>
      <c r="BB463" s="176" cm="1">
        <f t="array" ref="BB463">SUMIFS('N1.3_Project_Listing'!$P$16:$P$829, 'N1.3_Project_Listing'!$E$16:$E$829,'N1.3_Project_Listing'!$E463, 'N1.3_Project_Listing'!$A$16:$A$829,ET_Risk_SC_Summation[[#Headers],[275kV Transformer]])</f>
        <v>0</v>
      </c>
      <c r="BC463" s="176" cm="1">
        <f t="array" ref="BC463">SUMIFS('N1.3_Project_Listing'!$P$16:$P$829, 'N1.3_Project_Listing'!$E$16:$E$829,'N1.3_Project_Listing'!$E463, 'N1.3_Project_Listing'!$A$16:$A$829,ET_Risk_SC_Summation[[#Headers],[275kV Reactor]])</f>
        <v>0</v>
      </c>
      <c r="BD463" s="176" cm="1">
        <f t="array" ref="BD463">SUMIFS('N1.3_Project_Listing'!$P$16:$P$829, 'N1.3_Project_Listing'!$E$16:$E$829,'N1.3_Project_Listing'!$E463, 'N1.3_Project_Listing'!$A$16:$A$829,ET_Risk_SC_Summation[[#Headers],[275kV Underground Cable]])</f>
        <v>0</v>
      </c>
      <c r="BE463" s="176" cm="1">
        <f t="array" ref="BE463">SUMIFS('N1.3_Project_Listing'!$P$16:$P$829, 'N1.3_Project_Listing'!$E$16:$E$829,'N1.3_Project_Listing'!$E463, 'N1.3_Project_Listing'!$A$16:$A$829,ET_Risk_SC_Summation[[#Headers],[275kV OHL Conductor]])</f>
        <v>0</v>
      </c>
      <c r="BF463" s="176" cm="1">
        <f t="array" ref="BF463">SUMIFS('N1.3_Project_Listing'!$P$16:$P$829, 'N1.3_Project_Listing'!$E$16:$E$829,'N1.3_Project_Listing'!$E463, 'N1.3_Project_Listing'!$A$16:$A$829,ET_Risk_SC_Summation[[#Headers],[275kV OHL Fittings]])</f>
        <v>0</v>
      </c>
      <c r="BG463" s="176" cm="1">
        <f t="array" ref="BG463">SUMIFS('N1.3_Project_Listing'!$P$16:$P$829, 'N1.3_Project_Listing'!$E$16:$E$829,'N1.3_Project_Listing'!$E463, 'N1.3_Project_Listing'!$A$16:$A$829,ET_Risk_SC_Summation[[#Headers],[275kV OHL Tower]])</f>
        <v>0</v>
      </c>
      <c r="BH463" s="176" cm="1">
        <f t="array" ref="BH463">SUMIFS('N1.3_Project_Listing'!$P$16:$P$829, 'N1.3_Project_Listing'!$E$16:$E$829,'N1.3_Project_Listing'!$E463, 'N1.3_Project_Listing'!$A$16:$A$829,ET_Risk_SC_Summation[[#Headers],[400kV Circuit Breaker]])</f>
        <v>0</v>
      </c>
      <c r="BI463" s="176" cm="1">
        <f t="array" ref="BI463">SUMIFS('N1.3_Project_Listing'!$P$16:$P$829, 'N1.3_Project_Listing'!$E$16:$E$829,'N1.3_Project_Listing'!$E463, 'N1.3_Project_Listing'!$A$16:$A$829,ET_Risk_SC_Summation[[#Headers],[400kV Transformer]])</f>
        <v>0</v>
      </c>
      <c r="BJ463" s="176" cm="1">
        <f t="array" ref="BJ463">SUMIFS('N1.3_Project_Listing'!$P$16:$P$829, 'N1.3_Project_Listing'!$E$16:$E$829,'N1.3_Project_Listing'!$E463, 'N1.3_Project_Listing'!$A$16:$A$829,ET_Risk_SC_Summation[[#Headers],[400kV Reactor]])</f>
        <v>0</v>
      </c>
      <c r="BK463" s="176" cm="1">
        <f t="array" ref="BK463">SUMIFS('N1.3_Project_Listing'!$P$16:$P$829, 'N1.3_Project_Listing'!$E$16:$E$829,'N1.3_Project_Listing'!$E463, 'N1.3_Project_Listing'!$A$16:$A$829,ET_Risk_SC_Summation[[#Headers],[400kV Underground Cable]])</f>
        <v>0</v>
      </c>
      <c r="BL463" s="176" cm="1">
        <f t="array" ref="BL463">SUMIFS('N1.3_Project_Listing'!$P$16:$P$829, 'N1.3_Project_Listing'!$E$16:$E$829,'N1.3_Project_Listing'!$E463, 'N1.3_Project_Listing'!$A$16:$A$829,ET_Risk_SC_Summation[[#Headers],[400kV OHL Conductor]])</f>
        <v>0</v>
      </c>
      <c r="BM463" s="176" cm="1">
        <f t="array" ref="BM463">SUMIFS('N1.3_Project_Listing'!$P$16:$P$829, 'N1.3_Project_Listing'!$E$16:$E$829,'N1.3_Project_Listing'!$E463, 'N1.3_Project_Listing'!$A$16:$A$829,ET_Risk_SC_Summation[[#Headers],[400kV OHL Fittings]])</f>
        <v>0</v>
      </c>
      <c r="BN463" s="176" cm="1">
        <f t="array" ref="BN463">SUMIFS('N1.3_Project_Listing'!$P$16:$P$829, 'N1.3_Project_Listing'!$E$16:$E$829,'N1.3_Project_Listing'!$E463, 'N1.3_Project_Listing'!$A$16:$A$829,ET_Risk_SC_Summation[[#Headers],[400kV OHL Tower]])</f>
        <v>0</v>
      </c>
      <c r="BO463" s="177" t="str">
        <f>IF(SUM(ET_Risk_SC_Summation[[#This Row],[132kV Circuit Breaker]:[400kV OHL Tower]])=0, "n/a", INDEX(ET_Risk_SC_Summation[#Headers],1,MATCH(MAX(ET_Risk_SC_Summation[[#This Row],[132kV Circuit Breaker]:[400kV OHL Tower]]),ET_Risk_SC_Summation[[#This Row],[132kV Circuit Breaker]:[400kV OHL Tower]],0)))</f>
        <v>n/a</v>
      </c>
      <c r="BP463" s="177" t="str">
        <f>IFERROR(INDEX('N0.7_Lookup_References'!$G$77:$G$98,MATCH(ET_Risk_SC_Summation[[#This Row],[Mxx Category]],'N0.7_Lookup_References'!$F$77:$F$98,0)),"")</f>
        <v/>
      </c>
    </row>
    <row r="464" spans="1:68">
      <c r="A464" s="160" t="str">
        <f>IFERROR(INDEX(N1.2_Intervention_Types[NARM Asset Category],MATCH('N1.3_Project_Listing'!$C464,N1.2_Intervention_Types[Intervention Type ID],0),1),"")</f>
        <v/>
      </c>
      <c r="B464" s="160" t="str">
        <f>IF($D$2="GD",IFERROR(INDEX(N1.2_Intervention_Types[C&amp;V Asset Category (GD)],MATCH('N1.3_Project_Listing'!$C464,N1.2_Intervention_Types[Intervention Type ID],0),1),""),IFERROR(INDEX(N1.2_Intervention_Types[NARM Asset Category],MATCH('N1.3_Project_Listing'!$C464,N1.2_Intervention_Types[Intervention Type ID],0),1),""))</f>
        <v/>
      </c>
      <c r="C464" s="67" t="str">
        <f>IFERROR(INDEX(N1.2_Intervention_Types[Intervention Type ID],MATCH('N1.3_Project_Listing'!$I464,N1.2_Intervention_Types[Intervention Type],0),1),"")</f>
        <v/>
      </c>
      <c r="D464" s="160" t="str">
        <f>IFERROR(INDEX(N1.2_Intervention_Types[Intervention Category],MATCH('N1.3_Project_Listing'!$C464,N1.2_Intervention_Types[Intervention Type ID],0),1),"")</f>
        <v/>
      </c>
      <c r="E464" s="210"/>
      <c r="F464" s="236"/>
      <c r="G464" s="236"/>
      <c r="H464" s="236"/>
      <c r="I464" s="151"/>
      <c r="J464" s="139"/>
      <c r="K464" s="312"/>
      <c r="L464" s="312"/>
      <c r="M464" s="312"/>
      <c r="N464" s="343"/>
      <c r="O464" s="343"/>
      <c r="P464" s="344"/>
      <c r="Q464" s="63">
        <f t="shared" ref="Q464:Q527" si="44">N464-O464</f>
        <v>0</v>
      </c>
      <c r="R464" s="368">
        <f>IF('N1.3_Project_Listing'!$D464="Replacement",SUM('N1.3_Project_Listing'!$K464:$L464)/2,'N1.3_Project_Listing'!$M464)</f>
        <v>0</v>
      </c>
      <c r="S464" s="67" t="str">
        <f>IFERROR(INDEX('N0.7_Lookup_References'!$C$13:$C$72,MATCH($A464,'N0.7_Lookup_References'!$B$13:$B$72,0)),"")</f>
        <v/>
      </c>
      <c r="T464" s="338" t="str">
        <f t="shared" si="40"/>
        <v/>
      </c>
      <c r="V464" s="11"/>
      <c r="W464" s="11"/>
      <c r="X464" s="11"/>
      <c r="Y464" s="11"/>
      <c r="Z464" s="11"/>
      <c r="AA464" s="11"/>
      <c r="AB464" s="11"/>
      <c r="AC464" s="11"/>
      <c r="AD464" s="11"/>
      <c r="AE464" s="11"/>
      <c r="AF464" s="11"/>
      <c r="AG464" s="11"/>
      <c r="AH464" s="11"/>
      <c r="AI464" s="11"/>
      <c r="AJ464" s="11"/>
      <c r="AK464" s="11"/>
      <c r="AL464" s="11"/>
      <c r="AM464" s="11"/>
      <c r="AN464" s="11"/>
      <c r="AO464" s="11"/>
      <c r="AP464" s="63">
        <f t="shared" si="41"/>
        <v>0</v>
      </c>
      <c r="AQ464" s="63">
        <f t="shared" si="42"/>
        <v>0</v>
      </c>
      <c r="AR464" s="63">
        <f t="shared" si="43"/>
        <v>0</v>
      </c>
      <c r="AT464" s="176" cm="1">
        <f t="array" ref="AT464">SUMIFS('N1.3_Project_Listing'!$P$16:$P$829, 'N1.3_Project_Listing'!$E$16:$E$829,'N1.3_Project_Listing'!$E464, 'N1.3_Project_Listing'!$A$16:$A$829,ET_Risk_SC_Summation[[#Headers],[132kV Circuit Breaker]])</f>
        <v>0</v>
      </c>
      <c r="AU464" s="176" cm="1">
        <f t="array" ref="AU464">SUMIFS('N1.3_Project_Listing'!$P$16:$P$829, 'N1.3_Project_Listing'!$E$16:$E$829,'N1.3_Project_Listing'!$E464, 'N1.3_Project_Listing'!$A$16:$A$829,ET_Risk_SC_Summation[[#Headers],[132kV Transformer]])</f>
        <v>0</v>
      </c>
      <c r="AV464" s="176" cm="1">
        <f t="array" ref="AV464">SUMIFS('N1.3_Project_Listing'!$P$16:$P$829, 'N1.3_Project_Listing'!$E$16:$E$829,'N1.3_Project_Listing'!$E464, 'N1.3_Project_Listing'!$A$16:$A$829,ET_Risk_SC_Summation[[#Headers],[132kV Reactor]])</f>
        <v>0</v>
      </c>
      <c r="AW464" s="176" cm="1">
        <f t="array" ref="AW464">SUMIFS('N1.3_Project_Listing'!$P$16:$P$829, 'N1.3_Project_Listing'!$E$16:$E$829,'N1.3_Project_Listing'!$E464, 'N1.3_Project_Listing'!$A$16:$A$829,ET_Risk_SC_Summation[[#Headers],[132kV Underground Cable]])</f>
        <v>0</v>
      </c>
      <c r="AX464" s="176" cm="1">
        <f t="array" ref="AX464">SUMIFS('N1.3_Project_Listing'!$P$16:$P$829, 'N1.3_Project_Listing'!$E$16:$E$829,'N1.3_Project_Listing'!$E464, 'N1.3_Project_Listing'!$A$16:$A$829,ET_Risk_SC_Summation[[#Headers],[132kV OHL Conductor]])</f>
        <v>0</v>
      </c>
      <c r="AY464" s="176" cm="1">
        <f t="array" ref="AY464">SUMIFS('N1.3_Project_Listing'!$P$16:$P$829, 'N1.3_Project_Listing'!$E$16:$E$829,'N1.3_Project_Listing'!$E464, 'N1.3_Project_Listing'!$A$16:$A$829,ET_Risk_SC_Summation[[#Headers],[132kV OHL Fittings]])</f>
        <v>0</v>
      </c>
      <c r="AZ464" s="176" cm="1">
        <f t="array" ref="AZ464">SUMIFS('N1.3_Project_Listing'!$P$16:$P$829, 'N1.3_Project_Listing'!$E$16:$E$829,'N1.3_Project_Listing'!$E464, 'N1.3_Project_Listing'!$A$16:$A$829,ET_Risk_SC_Summation[[#Headers],[132kV OHL Tower]])</f>
        <v>0</v>
      </c>
      <c r="BA464" s="176" cm="1">
        <f t="array" ref="BA464">SUMIFS('N1.3_Project_Listing'!$P$16:$P$829, 'N1.3_Project_Listing'!$E$16:$E$829,'N1.3_Project_Listing'!$E464, 'N1.3_Project_Listing'!$A$16:$A$829,ET_Risk_SC_Summation[[#Headers],[275kV Circuit Breaker]])</f>
        <v>0</v>
      </c>
      <c r="BB464" s="176" cm="1">
        <f t="array" ref="BB464">SUMIFS('N1.3_Project_Listing'!$P$16:$P$829, 'N1.3_Project_Listing'!$E$16:$E$829,'N1.3_Project_Listing'!$E464, 'N1.3_Project_Listing'!$A$16:$A$829,ET_Risk_SC_Summation[[#Headers],[275kV Transformer]])</f>
        <v>0</v>
      </c>
      <c r="BC464" s="176" cm="1">
        <f t="array" ref="BC464">SUMIFS('N1.3_Project_Listing'!$P$16:$P$829, 'N1.3_Project_Listing'!$E$16:$E$829,'N1.3_Project_Listing'!$E464, 'N1.3_Project_Listing'!$A$16:$A$829,ET_Risk_SC_Summation[[#Headers],[275kV Reactor]])</f>
        <v>0</v>
      </c>
      <c r="BD464" s="176" cm="1">
        <f t="array" ref="BD464">SUMIFS('N1.3_Project_Listing'!$P$16:$P$829, 'N1.3_Project_Listing'!$E$16:$E$829,'N1.3_Project_Listing'!$E464, 'N1.3_Project_Listing'!$A$16:$A$829,ET_Risk_SC_Summation[[#Headers],[275kV Underground Cable]])</f>
        <v>0</v>
      </c>
      <c r="BE464" s="176" cm="1">
        <f t="array" ref="BE464">SUMIFS('N1.3_Project_Listing'!$P$16:$P$829, 'N1.3_Project_Listing'!$E$16:$E$829,'N1.3_Project_Listing'!$E464, 'N1.3_Project_Listing'!$A$16:$A$829,ET_Risk_SC_Summation[[#Headers],[275kV OHL Conductor]])</f>
        <v>0</v>
      </c>
      <c r="BF464" s="176" cm="1">
        <f t="array" ref="BF464">SUMIFS('N1.3_Project_Listing'!$P$16:$P$829, 'N1.3_Project_Listing'!$E$16:$E$829,'N1.3_Project_Listing'!$E464, 'N1.3_Project_Listing'!$A$16:$A$829,ET_Risk_SC_Summation[[#Headers],[275kV OHL Fittings]])</f>
        <v>0</v>
      </c>
      <c r="BG464" s="176" cm="1">
        <f t="array" ref="BG464">SUMIFS('N1.3_Project_Listing'!$P$16:$P$829, 'N1.3_Project_Listing'!$E$16:$E$829,'N1.3_Project_Listing'!$E464, 'N1.3_Project_Listing'!$A$16:$A$829,ET_Risk_SC_Summation[[#Headers],[275kV OHL Tower]])</f>
        <v>0</v>
      </c>
      <c r="BH464" s="176" cm="1">
        <f t="array" ref="BH464">SUMIFS('N1.3_Project_Listing'!$P$16:$P$829, 'N1.3_Project_Listing'!$E$16:$E$829,'N1.3_Project_Listing'!$E464, 'N1.3_Project_Listing'!$A$16:$A$829,ET_Risk_SC_Summation[[#Headers],[400kV Circuit Breaker]])</f>
        <v>0</v>
      </c>
      <c r="BI464" s="176" cm="1">
        <f t="array" ref="BI464">SUMIFS('N1.3_Project_Listing'!$P$16:$P$829, 'N1.3_Project_Listing'!$E$16:$E$829,'N1.3_Project_Listing'!$E464, 'N1.3_Project_Listing'!$A$16:$A$829,ET_Risk_SC_Summation[[#Headers],[400kV Transformer]])</f>
        <v>0</v>
      </c>
      <c r="BJ464" s="176" cm="1">
        <f t="array" ref="BJ464">SUMIFS('N1.3_Project_Listing'!$P$16:$P$829, 'N1.3_Project_Listing'!$E$16:$E$829,'N1.3_Project_Listing'!$E464, 'N1.3_Project_Listing'!$A$16:$A$829,ET_Risk_SC_Summation[[#Headers],[400kV Reactor]])</f>
        <v>0</v>
      </c>
      <c r="BK464" s="176" cm="1">
        <f t="array" ref="BK464">SUMIFS('N1.3_Project_Listing'!$P$16:$P$829, 'N1.3_Project_Listing'!$E$16:$E$829,'N1.3_Project_Listing'!$E464, 'N1.3_Project_Listing'!$A$16:$A$829,ET_Risk_SC_Summation[[#Headers],[400kV Underground Cable]])</f>
        <v>0</v>
      </c>
      <c r="BL464" s="176" cm="1">
        <f t="array" ref="BL464">SUMIFS('N1.3_Project_Listing'!$P$16:$P$829, 'N1.3_Project_Listing'!$E$16:$E$829,'N1.3_Project_Listing'!$E464, 'N1.3_Project_Listing'!$A$16:$A$829,ET_Risk_SC_Summation[[#Headers],[400kV OHL Conductor]])</f>
        <v>0</v>
      </c>
      <c r="BM464" s="176" cm="1">
        <f t="array" ref="BM464">SUMIFS('N1.3_Project_Listing'!$P$16:$P$829, 'N1.3_Project_Listing'!$E$16:$E$829,'N1.3_Project_Listing'!$E464, 'N1.3_Project_Listing'!$A$16:$A$829,ET_Risk_SC_Summation[[#Headers],[400kV OHL Fittings]])</f>
        <v>0</v>
      </c>
      <c r="BN464" s="176" cm="1">
        <f t="array" ref="BN464">SUMIFS('N1.3_Project_Listing'!$P$16:$P$829, 'N1.3_Project_Listing'!$E$16:$E$829,'N1.3_Project_Listing'!$E464, 'N1.3_Project_Listing'!$A$16:$A$829,ET_Risk_SC_Summation[[#Headers],[400kV OHL Tower]])</f>
        <v>0</v>
      </c>
      <c r="BO464" s="177" t="str">
        <f>IF(SUM(ET_Risk_SC_Summation[[#This Row],[132kV Circuit Breaker]:[400kV OHL Tower]])=0, "n/a", INDEX(ET_Risk_SC_Summation[#Headers],1,MATCH(MAX(ET_Risk_SC_Summation[[#This Row],[132kV Circuit Breaker]:[400kV OHL Tower]]),ET_Risk_SC_Summation[[#This Row],[132kV Circuit Breaker]:[400kV OHL Tower]],0)))</f>
        <v>n/a</v>
      </c>
      <c r="BP464" s="177" t="str">
        <f>IFERROR(INDEX('N0.7_Lookup_References'!$G$77:$G$98,MATCH(ET_Risk_SC_Summation[[#This Row],[Mxx Category]],'N0.7_Lookup_References'!$F$77:$F$98,0)),"")</f>
        <v/>
      </c>
    </row>
    <row r="465" spans="1:68">
      <c r="A465" s="160" t="str">
        <f>IFERROR(INDEX(N1.2_Intervention_Types[NARM Asset Category],MATCH('N1.3_Project_Listing'!$C465,N1.2_Intervention_Types[Intervention Type ID],0),1),"")</f>
        <v/>
      </c>
      <c r="B465" s="160" t="str">
        <f>IF($D$2="GD",IFERROR(INDEX(N1.2_Intervention_Types[C&amp;V Asset Category (GD)],MATCH('N1.3_Project_Listing'!$C465,N1.2_Intervention_Types[Intervention Type ID],0),1),""),IFERROR(INDEX(N1.2_Intervention_Types[NARM Asset Category],MATCH('N1.3_Project_Listing'!$C465,N1.2_Intervention_Types[Intervention Type ID],0),1),""))</f>
        <v/>
      </c>
      <c r="C465" s="67" t="str">
        <f>IFERROR(INDEX(N1.2_Intervention_Types[Intervention Type ID],MATCH('N1.3_Project_Listing'!$I465,N1.2_Intervention_Types[Intervention Type],0),1),"")</f>
        <v/>
      </c>
      <c r="D465" s="160" t="str">
        <f>IFERROR(INDEX(N1.2_Intervention_Types[Intervention Category],MATCH('N1.3_Project_Listing'!$C465,N1.2_Intervention_Types[Intervention Type ID],0),1),"")</f>
        <v/>
      </c>
      <c r="E465" s="210"/>
      <c r="F465" s="236"/>
      <c r="G465" s="236"/>
      <c r="H465" s="236"/>
      <c r="I465" s="151"/>
      <c r="J465" s="139"/>
      <c r="K465" s="312"/>
      <c r="L465" s="312"/>
      <c r="M465" s="312"/>
      <c r="N465" s="343"/>
      <c r="O465" s="343"/>
      <c r="P465" s="344"/>
      <c r="Q465" s="63">
        <f t="shared" si="44"/>
        <v>0</v>
      </c>
      <c r="R465" s="368">
        <f>IF('N1.3_Project_Listing'!$D465="Replacement",SUM('N1.3_Project_Listing'!$K465:$L465)/2,'N1.3_Project_Listing'!$M465)</f>
        <v>0</v>
      </c>
      <c r="S465" s="67" t="str">
        <f>IFERROR(INDEX('N0.7_Lookup_References'!$C$13:$C$72,MATCH($A465,'N0.7_Lookup_References'!$B$13:$B$72,0)),"")</f>
        <v/>
      </c>
      <c r="T465" s="338" t="str">
        <f t="shared" ref="T465:T528" si="45">IF(D465="Replacement",IF(K465-L465&lt;0.1, "","Difference"), "")</f>
        <v/>
      </c>
      <c r="V465" s="11"/>
      <c r="W465" s="11"/>
      <c r="X465" s="11"/>
      <c r="Y465" s="11"/>
      <c r="Z465" s="11"/>
      <c r="AA465" s="11"/>
      <c r="AB465" s="11"/>
      <c r="AC465" s="11"/>
      <c r="AD465" s="11"/>
      <c r="AE465" s="11"/>
      <c r="AF465" s="11"/>
      <c r="AG465" s="11"/>
      <c r="AH465" s="11"/>
      <c r="AI465" s="11"/>
      <c r="AJ465" s="11"/>
      <c r="AK465" s="11"/>
      <c r="AL465" s="11"/>
      <c r="AM465" s="11"/>
      <c r="AN465" s="11"/>
      <c r="AO465" s="11"/>
      <c r="AP465" s="63">
        <f t="shared" si="41"/>
        <v>0</v>
      </c>
      <c r="AQ465" s="63">
        <f t="shared" si="42"/>
        <v>0</v>
      </c>
      <c r="AR465" s="63">
        <f t="shared" si="43"/>
        <v>0</v>
      </c>
      <c r="AT465" s="176" cm="1">
        <f t="array" ref="AT465">SUMIFS('N1.3_Project_Listing'!$P$16:$P$829, 'N1.3_Project_Listing'!$E$16:$E$829,'N1.3_Project_Listing'!$E465, 'N1.3_Project_Listing'!$A$16:$A$829,ET_Risk_SC_Summation[[#Headers],[132kV Circuit Breaker]])</f>
        <v>0</v>
      </c>
      <c r="AU465" s="176" cm="1">
        <f t="array" ref="AU465">SUMIFS('N1.3_Project_Listing'!$P$16:$P$829, 'N1.3_Project_Listing'!$E$16:$E$829,'N1.3_Project_Listing'!$E465, 'N1.3_Project_Listing'!$A$16:$A$829,ET_Risk_SC_Summation[[#Headers],[132kV Transformer]])</f>
        <v>0</v>
      </c>
      <c r="AV465" s="176" cm="1">
        <f t="array" ref="AV465">SUMIFS('N1.3_Project_Listing'!$P$16:$P$829, 'N1.3_Project_Listing'!$E$16:$E$829,'N1.3_Project_Listing'!$E465, 'N1.3_Project_Listing'!$A$16:$A$829,ET_Risk_SC_Summation[[#Headers],[132kV Reactor]])</f>
        <v>0</v>
      </c>
      <c r="AW465" s="176" cm="1">
        <f t="array" ref="AW465">SUMIFS('N1.3_Project_Listing'!$P$16:$P$829, 'N1.3_Project_Listing'!$E$16:$E$829,'N1.3_Project_Listing'!$E465, 'N1.3_Project_Listing'!$A$16:$A$829,ET_Risk_SC_Summation[[#Headers],[132kV Underground Cable]])</f>
        <v>0</v>
      </c>
      <c r="AX465" s="176" cm="1">
        <f t="array" ref="AX465">SUMIFS('N1.3_Project_Listing'!$P$16:$P$829, 'N1.3_Project_Listing'!$E$16:$E$829,'N1.3_Project_Listing'!$E465, 'N1.3_Project_Listing'!$A$16:$A$829,ET_Risk_SC_Summation[[#Headers],[132kV OHL Conductor]])</f>
        <v>0</v>
      </c>
      <c r="AY465" s="176" cm="1">
        <f t="array" ref="AY465">SUMIFS('N1.3_Project_Listing'!$P$16:$P$829, 'N1.3_Project_Listing'!$E$16:$E$829,'N1.3_Project_Listing'!$E465, 'N1.3_Project_Listing'!$A$16:$A$829,ET_Risk_SC_Summation[[#Headers],[132kV OHL Fittings]])</f>
        <v>0</v>
      </c>
      <c r="AZ465" s="176" cm="1">
        <f t="array" ref="AZ465">SUMIFS('N1.3_Project_Listing'!$P$16:$P$829, 'N1.3_Project_Listing'!$E$16:$E$829,'N1.3_Project_Listing'!$E465, 'N1.3_Project_Listing'!$A$16:$A$829,ET_Risk_SC_Summation[[#Headers],[132kV OHL Tower]])</f>
        <v>0</v>
      </c>
      <c r="BA465" s="176" cm="1">
        <f t="array" ref="BA465">SUMIFS('N1.3_Project_Listing'!$P$16:$P$829, 'N1.3_Project_Listing'!$E$16:$E$829,'N1.3_Project_Listing'!$E465, 'N1.3_Project_Listing'!$A$16:$A$829,ET_Risk_SC_Summation[[#Headers],[275kV Circuit Breaker]])</f>
        <v>0</v>
      </c>
      <c r="BB465" s="176" cm="1">
        <f t="array" ref="BB465">SUMIFS('N1.3_Project_Listing'!$P$16:$P$829, 'N1.3_Project_Listing'!$E$16:$E$829,'N1.3_Project_Listing'!$E465, 'N1.3_Project_Listing'!$A$16:$A$829,ET_Risk_SC_Summation[[#Headers],[275kV Transformer]])</f>
        <v>0</v>
      </c>
      <c r="BC465" s="176" cm="1">
        <f t="array" ref="BC465">SUMIFS('N1.3_Project_Listing'!$P$16:$P$829, 'N1.3_Project_Listing'!$E$16:$E$829,'N1.3_Project_Listing'!$E465, 'N1.3_Project_Listing'!$A$16:$A$829,ET_Risk_SC_Summation[[#Headers],[275kV Reactor]])</f>
        <v>0</v>
      </c>
      <c r="BD465" s="176" cm="1">
        <f t="array" ref="BD465">SUMIFS('N1.3_Project_Listing'!$P$16:$P$829, 'N1.3_Project_Listing'!$E$16:$E$829,'N1.3_Project_Listing'!$E465, 'N1.3_Project_Listing'!$A$16:$A$829,ET_Risk_SC_Summation[[#Headers],[275kV Underground Cable]])</f>
        <v>0</v>
      </c>
      <c r="BE465" s="176" cm="1">
        <f t="array" ref="BE465">SUMIFS('N1.3_Project_Listing'!$P$16:$P$829, 'N1.3_Project_Listing'!$E$16:$E$829,'N1.3_Project_Listing'!$E465, 'N1.3_Project_Listing'!$A$16:$A$829,ET_Risk_SC_Summation[[#Headers],[275kV OHL Conductor]])</f>
        <v>0</v>
      </c>
      <c r="BF465" s="176" cm="1">
        <f t="array" ref="BF465">SUMIFS('N1.3_Project_Listing'!$P$16:$P$829, 'N1.3_Project_Listing'!$E$16:$E$829,'N1.3_Project_Listing'!$E465, 'N1.3_Project_Listing'!$A$16:$A$829,ET_Risk_SC_Summation[[#Headers],[275kV OHL Fittings]])</f>
        <v>0</v>
      </c>
      <c r="BG465" s="176" cm="1">
        <f t="array" ref="BG465">SUMIFS('N1.3_Project_Listing'!$P$16:$P$829, 'N1.3_Project_Listing'!$E$16:$E$829,'N1.3_Project_Listing'!$E465, 'N1.3_Project_Listing'!$A$16:$A$829,ET_Risk_SC_Summation[[#Headers],[275kV OHL Tower]])</f>
        <v>0</v>
      </c>
      <c r="BH465" s="176" cm="1">
        <f t="array" ref="BH465">SUMIFS('N1.3_Project_Listing'!$P$16:$P$829, 'N1.3_Project_Listing'!$E$16:$E$829,'N1.3_Project_Listing'!$E465, 'N1.3_Project_Listing'!$A$16:$A$829,ET_Risk_SC_Summation[[#Headers],[400kV Circuit Breaker]])</f>
        <v>0</v>
      </c>
      <c r="BI465" s="176" cm="1">
        <f t="array" ref="BI465">SUMIFS('N1.3_Project_Listing'!$P$16:$P$829, 'N1.3_Project_Listing'!$E$16:$E$829,'N1.3_Project_Listing'!$E465, 'N1.3_Project_Listing'!$A$16:$A$829,ET_Risk_SC_Summation[[#Headers],[400kV Transformer]])</f>
        <v>0</v>
      </c>
      <c r="BJ465" s="176" cm="1">
        <f t="array" ref="BJ465">SUMIFS('N1.3_Project_Listing'!$P$16:$P$829, 'N1.3_Project_Listing'!$E$16:$E$829,'N1.3_Project_Listing'!$E465, 'N1.3_Project_Listing'!$A$16:$A$829,ET_Risk_SC_Summation[[#Headers],[400kV Reactor]])</f>
        <v>0</v>
      </c>
      <c r="BK465" s="176" cm="1">
        <f t="array" ref="BK465">SUMIFS('N1.3_Project_Listing'!$P$16:$P$829, 'N1.3_Project_Listing'!$E$16:$E$829,'N1.3_Project_Listing'!$E465, 'N1.3_Project_Listing'!$A$16:$A$829,ET_Risk_SC_Summation[[#Headers],[400kV Underground Cable]])</f>
        <v>0</v>
      </c>
      <c r="BL465" s="176" cm="1">
        <f t="array" ref="BL465">SUMIFS('N1.3_Project_Listing'!$P$16:$P$829, 'N1.3_Project_Listing'!$E$16:$E$829,'N1.3_Project_Listing'!$E465, 'N1.3_Project_Listing'!$A$16:$A$829,ET_Risk_SC_Summation[[#Headers],[400kV OHL Conductor]])</f>
        <v>0</v>
      </c>
      <c r="BM465" s="176" cm="1">
        <f t="array" ref="BM465">SUMIFS('N1.3_Project_Listing'!$P$16:$P$829, 'N1.3_Project_Listing'!$E$16:$E$829,'N1.3_Project_Listing'!$E465, 'N1.3_Project_Listing'!$A$16:$A$829,ET_Risk_SC_Summation[[#Headers],[400kV OHL Fittings]])</f>
        <v>0</v>
      </c>
      <c r="BN465" s="176" cm="1">
        <f t="array" ref="BN465">SUMIFS('N1.3_Project_Listing'!$P$16:$P$829, 'N1.3_Project_Listing'!$E$16:$E$829,'N1.3_Project_Listing'!$E465, 'N1.3_Project_Listing'!$A$16:$A$829,ET_Risk_SC_Summation[[#Headers],[400kV OHL Tower]])</f>
        <v>0</v>
      </c>
      <c r="BO465" s="177" t="str">
        <f>IF(SUM(ET_Risk_SC_Summation[[#This Row],[132kV Circuit Breaker]:[400kV OHL Tower]])=0, "n/a", INDEX(ET_Risk_SC_Summation[#Headers],1,MATCH(MAX(ET_Risk_SC_Summation[[#This Row],[132kV Circuit Breaker]:[400kV OHL Tower]]),ET_Risk_SC_Summation[[#This Row],[132kV Circuit Breaker]:[400kV OHL Tower]],0)))</f>
        <v>n/a</v>
      </c>
      <c r="BP465" s="177" t="str">
        <f>IFERROR(INDEX('N0.7_Lookup_References'!$G$77:$G$98,MATCH(ET_Risk_SC_Summation[[#This Row],[Mxx Category]],'N0.7_Lookup_References'!$F$77:$F$98,0)),"")</f>
        <v/>
      </c>
    </row>
    <row r="466" spans="1:68">
      <c r="A466" s="160" t="str">
        <f>IFERROR(INDEX(N1.2_Intervention_Types[NARM Asset Category],MATCH('N1.3_Project_Listing'!$C466,N1.2_Intervention_Types[Intervention Type ID],0),1),"")</f>
        <v/>
      </c>
      <c r="B466" s="160" t="str">
        <f>IF($D$2="GD",IFERROR(INDEX(N1.2_Intervention_Types[C&amp;V Asset Category (GD)],MATCH('N1.3_Project_Listing'!$C466,N1.2_Intervention_Types[Intervention Type ID],0),1),""),IFERROR(INDEX(N1.2_Intervention_Types[NARM Asset Category],MATCH('N1.3_Project_Listing'!$C466,N1.2_Intervention_Types[Intervention Type ID],0),1),""))</f>
        <v/>
      </c>
      <c r="C466" s="67" t="str">
        <f>IFERROR(INDEX(N1.2_Intervention_Types[Intervention Type ID],MATCH('N1.3_Project_Listing'!$I466,N1.2_Intervention_Types[Intervention Type],0),1),"")</f>
        <v/>
      </c>
      <c r="D466" s="160" t="str">
        <f>IFERROR(INDEX(N1.2_Intervention_Types[Intervention Category],MATCH('N1.3_Project_Listing'!$C466,N1.2_Intervention_Types[Intervention Type ID],0),1),"")</f>
        <v/>
      </c>
      <c r="E466" s="210"/>
      <c r="F466" s="236"/>
      <c r="G466" s="236"/>
      <c r="H466" s="236"/>
      <c r="I466" s="151"/>
      <c r="J466" s="139"/>
      <c r="K466" s="312"/>
      <c r="L466" s="312"/>
      <c r="M466" s="312"/>
      <c r="N466" s="343"/>
      <c r="O466" s="343"/>
      <c r="P466" s="344"/>
      <c r="Q466" s="63">
        <f t="shared" si="44"/>
        <v>0</v>
      </c>
      <c r="R466" s="368">
        <f>IF('N1.3_Project_Listing'!$D466="Replacement",SUM('N1.3_Project_Listing'!$K466:$L466)/2,'N1.3_Project_Listing'!$M466)</f>
        <v>0</v>
      </c>
      <c r="S466" s="67" t="str">
        <f>IFERROR(INDEX('N0.7_Lookup_References'!$C$13:$C$72,MATCH($A466,'N0.7_Lookup_References'!$B$13:$B$72,0)),"")</f>
        <v/>
      </c>
      <c r="T466" s="338" t="str">
        <f t="shared" si="45"/>
        <v/>
      </c>
      <c r="V466" s="11"/>
      <c r="W466" s="11"/>
      <c r="X466" s="11"/>
      <c r="Y466" s="11"/>
      <c r="Z466" s="11"/>
      <c r="AA466" s="11"/>
      <c r="AB466" s="11"/>
      <c r="AC466" s="11"/>
      <c r="AD466" s="11"/>
      <c r="AE466" s="11"/>
      <c r="AF466" s="11"/>
      <c r="AG466" s="11"/>
      <c r="AH466" s="11"/>
      <c r="AI466" s="11"/>
      <c r="AJ466" s="11"/>
      <c r="AK466" s="11"/>
      <c r="AL466" s="11"/>
      <c r="AM466" s="11"/>
      <c r="AN466" s="11"/>
      <c r="AO466" s="11"/>
      <c r="AP466" s="63">
        <f t="shared" si="41"/>
        <v>0</v>
      </c>
      <c r="AQ466" s="63">
        <f t="shared" si="42"/>
        <v>0</v>
      </c>
      <c r="AR466" s="63">
        <f t="shared" si="43"/>
        <v>0</v>
      </c>
      <c r="AT466" s="176" cm="1">
        <f t="array" ref="AT466">SUMIFS('N1.3_Project_Listing'!$P$16:$P$829, 'N1.3_Project_Listing'!$E$16:$E$829,'N1.3_Project_Listing'!$E466, 'N1.3_Project_Listing'!$A$16:$A$829,ET_Risk_SC_Summation[[#Headers],[132kV Circuit Breaker]])</f>
        <v>0</v>
      </c>
      <c r="AU466" s="176" cm="1">
        <f t="array" ref="AU466">SUMIFS('N1.3_Project_Listing'!$P$16:$P$829, 'N1.3_Project_Listing'!$E$16:$E$829,'N1.3_Project_Listing'!$E466, 'N1.3_Project_Listing'!$A$16:$A$829,ET_Risk_SC_Summation[[#Headers],[132kV Transformer]])</f>
        <v>0</v>
      </c>
      <c r="AV466" s="176" cm="1">
        <f t="array" ref="AV466">SUMIFS('N1.3_Project_Listing'!$P$16:$P$829, 'N1.3_Project_Listing'!$E$16:$E$829,'N1.3_Project_Listing'!$E466, 'N1.3_Project_Listing'!$A$16:$A$829,ET_Risk_SC_Summation[[#Headers],[132kV Reactor]])</f>
        <v>0</v>
      </c>
      <c r="AW466" s="176" cm="1">
        <f t="array" ref="AW466">SUMIFS('N1.3_Project_Listing'!$P$16:$P$829, 'N1.3_Project_Listing'!$E$16:$E$829,'N1.3_Project_Listing'!$E466, 'N1.3_Project_Listing'!$A$16:$A$829,ET_Risk_SC_Summation[[#Headers],[132kV Underground Cable]])</f>
        <v>0</v>
      </c>
      <c r="AX466" s="176" cm="1">
        <f t="array" ref="AX466">SUMIFS('N1.3_Project_Listing'!$P$16:$P$829, 'N1.3_Project_Listing'!$E$16:$E$829,'N1.3_Project_Listing'!$E466, 'N1.3_Project_Listing'!$A$16:$A$829,ET_Risk_SC_Summation[[#Headers],[132kV OHL Conductor]])</f>
        <v>0</v>
      </c>
      <c r="AY466" s="176" cm="1">
        <f t="array" ref="AY466">SUMIFS('N1.3_Project_Listing'!$P$16:$P$829, 'N1.3_Project_Listing'!$E$16:$E$829,'N1.3_Project_Listing'!$E466, 'N1.3_Project_Listing'!$A$16:$A$829,ET_Risk_SC_Summation[[#Headers],[132kV OHL Fittings]])</f>
        <v>0</v>
      </c>
      <c r="AZ466" s="176" cm="1">
        <f t="array" ref="AZ466">SUMIFS('N1.3_Project_Listing'!$P$16:$P$829, 'N1.3_Project_Listing'!$E$16:$E$829,'N1.3_Project_Listing'!$E466, 'N1.3_Project_Listing'!$A$16:$A$829,ET_Risk_SC_Summation[[#Headers],[132kV OHL Tower]])</f>
        <v>0</v>
      </c>
      <c r="BA466" s="176" cm="1">
        <f t="array" ref="BA466">SUMIFS('N1.3_Project_Listing'!$P$16:$P$829, 'N1.3_Project_Listing'!$E$16:$E$829,'N1.3_Project_Listing'!$E466, 'N1.3_Project_Listing'!$A$16:$A$829,ET_Risk_SC_Summation[[#Headers],[275kV Circuit Breaker]])</f>
        <v>0</v>
      </c>
      <c r="BB466" s="176" cm="1">
        <f t="array" ref="BB466">SUMIFS('N1.3_Project_Listing'!$P$16:$P$829, 'N1.3_Project_Listing'!$E$16:$E$829,'N1.3_Project_Listing'!$E466, 'N1.3_Project_Listing'!$A$16:$A$829,ET_Risk_SC_Summation[[#Headers],[275kV Transformer]])</f>
        <v>0</v>
      </c>
      <c r="BC466" s="176" cm="1">
        <f t="array" ref="BC466">SUMIFS('N1.3_Project_Listing'!$P$16:$P$829, 'N1.3_Project_Listing'!$E$16:$E$829,'N1.3_Project_Listing'!$E466, 'N1.3_Project_Listing'!$A$16:$A$829,ET_Risk_SC_Summation[[#Headers],[275kV Reactor]])</f>
        <v>0</v>
      </c>
      <c r="BD466" s="176" cm="1">
        <f t="array" ref="BD466">SUMIFS('N1.3_Project_Listing'!$P$16:$P$829, 'N1.3_Project_Listing'!$E$16:$E$829,'N1.3_Project_Listing'!$E466, 'N1.3_Project_Listing'!$A$16:$A$829,ET_Risk_SC_Summation[[#Headers],[275kV Underground Cable]])</f>
        <v>0</v>
      </c>
      <c r="BE466" s="176" cm="1">
        <f t="array" ref="BE466">SUMIFS('N1.3_Project_Listing'!$P$16:$P$829, 'N1.3_Project_Listing'!$E$16:$E$829,'N1.3_Project_Listing'!$E466, 'N1.3_Project_Listing'!$A$16:$A$829,ET_Risk_SC_Summation[[#Headers],[275kV OHL Conductor]])</f>
        <v>0</v>
      </c>
      <c r="BF466" s="176" cm="1">
        <f t="array" ref="BF466">SUMIFS('N1.3_Project_Listing'!$P$16:$P$829, 'N1.3_Project_Listing'!$E$16:$E$829,'N1.3_Project_Listing'!$E466, 'N1.3_Project_Listing'!$A$16:$A$829,ET_Risk_SC_Summation[[#Headers],[275kV OHL Fittings]])</f>
        <v>0</v>
      </c>
      <c r="BG466" s="176" cm="1">
        <f t="array" ref="BG466">SUMIFS('N1.3_Project_Listing'!$P$16:$P$829, 'N1.3_Project_Listing'!$E$16:$E$829,'N1.3_Project_Listing'!$E466, 'N1.3_Project_Listing'!$A$16:$A$829,ET_Risk_SC_Summation[[#Headers],[275kV OHL Tower]])</f>
        <v>0</v>
      </c>
      <c r="BH466" s="176" cm="1">
        <f t="array" ref="BH466">SUMIFS('N1.3_Project_Listing'!$P$16:$P$829, 'N1.3_Project_Listing'!$E$16:$E$829,'N1.3_Project_Listing'!$E466, 'N1.3_Project_Listing'!$A$16:$A$829,ET_Risk_SC_Summation[[#Headers],[400kV Circuit Breaker]])</f>
        <v>0</v>
      </c>
      <c r="BI466" s="176" cm="1">
        <f t="array" ref="BI466">SUMIFS('N1.3_Project_Listing'!$P$16:$P$829, 'N1.3_Project_Listing'!$E$16:$E$829,'N1.3_Project_Listing'!$E466, 'N1.3_Project_Listing'!$A$16:$A$829,ET_Risk_SC_Summation[[#Headers],[400kV Transformer]])</f>
        <v>0</v>
      </c>
      <c r="BJ466" s="176" cm="1">
        <f t="array" ref="BJ466">SUMIFS('N1.3_Project_Listing'!$P$16:$P$829, 'N1.3_Project_Listing'!$E$16:$E$829,'N1.3_Project_Listing'!$E466, 'N1.3_Project_Listing'!$A$16:$A$829,ET_Risk_SC_Summation[[#Headers],[400kV Reactor]])</f>
        <v>0</v>
      </c>
      <c r="BK466" s="176" cm="1">
        <f t="array" ref="BK466">SUMIFS('N1.3_Project_Listing'!$P$16:$P$829, 'N1.3_Project_Listing'!$E$16:$E$829,'N1.3_Project_Listing'!$E466, 'N1.3_Project_Listing'!$A$16:$A$829,ET_Risk_SC_Summation[[#Headers],[400kV Underground Cable]])</f>
        <v>0</v>
      </c>
      <c r="BL466" s="176" cm="1">
        <f t="array" ref="BL466">SUMIFS('N1.3_Project_Listing'!$P$16:$P$829, 'N1.3_Project_Listing'!$E$16:$E$829,'N1.3_Project_Listing'!$E466, 'N1.3_Project_Listing'!$A$16:$A$829,ET_Risk_SC_Summation[[#Headers],[400kV OHL Conductor]])</f>
        <v>0</v>
      </c>
      <c r="BM466" s="176" cm="1">
        <f t="array" ref="BM466">SUMIFS('N1.3_Project_Listing'!$P$16:$P$829, 'N1.3_Project_Listing'!$E$16:$E$829,'N1.3_Project_Listing'!$E466, 'N1.3_Project_Listing'!$A$16:$A$829,ET_Risk_SC_Summation[[#Headers],[400kV OHL Fittings]])</f>
        <v>0</v>
      </c>
      <c r="BN466" s="176" cm="1">
        <f t="array" ref="BN466">SUMIFS('N1.3_Project_Listing'!$P$16:$P$829, 'N1.3_Project_Listing'!$E$16:$E$829,'N1.3_Project_Listing'!$E466, 'N1.3_Project_Listing'!$A$16:$A$829,ET_Risk_SC_Summation[[#Headers],[400kV OHL Tower]])</f>
        <v>0</v>
      </c>
      <c r="BO466" s="177" t="str">
        <f>IF(SUM(ET_Risk_SC_Summation[[#This Row],[132kV Circuit Breaker]:[400kV OHL Tower]])=0, "n/a", INDEX(ET_Risk_SC_Summation[#Headers],1,MATCH(MAX(ET_Risk_SC_Summation[[#This Row],[132kV Circuit Breaker]:[400kV OHL Tower]]),ET_Risk_SC_Summation[[#This Row],[132kV Circuit Breaker]:[400kV OHL Tower]],0)))</f>
        <v>n/a</v>
      </c>
      <c r="BP466" s="177" t="str">
        <f>IFERROR(INDEX('N0.7_Lookup_References'!$G$77:$G$98,MATCH(ET_Risk_SC_Summation[[#This Row],[Mxx Category]],'N0.7_Lookup_References'!$F$77:$F$98,0)),"")</f>
        <v/>
      </c>
    </row>
    <row r="467" spans="1:68">
      <c r="A467" s="160" t="str">
        <f>IFERROR(INDEX(N1.2_Intervention_Types[NARM Asset Category],MATCH('N1.3_Project_Listing'!$C467,N1.2_Intervention_Types[Intervention Type ID],0),1),"")</f>
        <v/>
      </c>
      <c r="B467" s="160" t="str">
        <f>IF($D$2="GD",IFERROR(INDEX(N1.2_Intervention_Types[C&amp;V Asset Category (GD)],MATCH('N1.3_Project_Listing'!$C467,N1.2_Intervention_Types[Intervention Type ID],0),1),""),IFERROR(INDEX(N1.2_Intervention_Types[NARM Asset Category],MATCH('N1.3_Project_Listing'!$C467,N1.2_Intervention_Types[Intervention Type ID],0),1),""))</f>
        <v/>
      </c>
      <c r="C467" s="67" t="str">
        <f>IFERROR(INDEX(N1.2_Intervention_Types[Intervention Type ID],MATCH('N1.3_Project_Listing'!$I467,N1.2_Intervention_Types[Intervention Type],0),1),"")</f>
        <v/>
      </c>
      <c r="D467" s="160" t="str">
        <f>IFERROR(INDEX(N1.2_Intervention_Types[Intervention Category],MATCH('N1.3_Project_Listing'!$C467,N1.2_Intervention_Types[Intervention Type ID],0),1),"")</f>
        <v/>
      </c>
      <c r="E467" s="210"/>
      <c r="F467" s="236"/>
      <c r="G467" s="236"/>
      <c r="H467" s="236"/>
      <c r="I467" s="151"/>
      <c r="J467" s="139"/>
      <c r="K467" s="312"/>
      <c r="L467" s="312"/>
      <c r="M467" s="312"/>
      <c r="N467" s="343"/>
      <c r="O467" s="343"/>
      <c r="P467" s="344"/>
      <c r="Q467" s="63">
        <f t="shared" si="44"/>
        <v>0</v>
      </c>
      <c r="R467" s="368">
        <f>IF('N1.3_Project_Listing'!$D467="Replacement",SUM('N1.3_Project_Listing'!$K467:$L467)/2,'N1.3_Project_Listing'!$M467)</f>
        <v>0</v>
      </c>
      <c r="S467" s="67" t="str">
        <f>IFERROR(INDEX('N0.7_Lookup_References'!$C$13:$C$72,MATCH($A467,'N0.7_Lookup_References'!$B$13:$B$72,0)),"")</f>
        <v/>
      </c>
      <c r="T467" s="338" t="str">
        <f t="shared" si="45"/>
        <v/>
      </c>
      <c r="V467" s="11"/>
      <c r="W467" s="11"/>
      <c r="X467" s="11"/>
      <c r="Y467" s="11"/>
      <c r="Z467" s="11"/>
      <c r="AA467" s="11"/>
      <c r="AB467" s="11"/>
      <c r="AC467" s="11"/>
      <c r="AD467" s="11"/>
      <c r="AE467" s="11"/>
      <c r="AF467" s="11"/>
      <c r="AG467" s="11"/>
      <c r="AH467" s="11"/>
      <c r="AI467" s="11"/>
      <c r="AJ467" s="11"/>
      <c r="AK467" s="11"/>
      <c r="AL467" s="11"/>
      <c r="AM467" s="11"/>
      <c r="AN467" s="11"/>
      <c r="AO467" s="11"/>
      <c r="AP467" s="63">
        <f t="shared" si="41"/>
        <v>0</v>
      </c>
      <c r="AQ467" s="63">
        <f t="shared" si="42"/>
        <v>0</v>
      </c>
      <c r="AR467" s="63">
        <f t="shared" si="43"/>
        <v>0</v>
      </c>
      <c r="AT467" s="176" cm="1">
        <f t="array" ref="AT467">SUMIFS('N1.3_Project_Listing'!$P$16:$P$829, 'N1.3_Project_Listing'!$E$16:$E$829,'N1.3_Project_Listing'!$E467, 'N1.3_Project_Listing'!$A$16:$A$829,ET_Risk_SC_Summation[[#Headers],[132kV Circuit Breaker]])</f>
        <v>0</v>
      </c>
      <c r="AU467" s="176" cm="1">
        <f t="array" ref="AU467">SUMIFS('N1.3_Project_Listing'!$P$16:$P$829, 'N1.3_Project_Listing'!$E$16:$E$829,'N1.3_Project_Listing'!$E467, 'N1.3_Project_Listing'!$A$16:$A$829,ET_Risk_SC_Summation[[#Headers],[132kV Transformer]])</f>
        <v>0</v>
      </c>
      <c r="AV467" s="176" cm="1">
        <f t="array" ref="AV467">SUMIFS('N1.3_Project_Listing'!$P$16:$P$829, 'N1.3_Project_Listing'!$E$16:$E$829,'N1.3_Project_Listing'!$E467, 'N1.3_Project_Listing'!$A$16:$A$829,ET_Risk_SC_Summation[[#Headers],[132kV Reactor]])</f>
        <v>0</v>
      </c>
      <c r="AW467" s="176" cm="1">
        <f t="array" ref="AW467">SUMIFS('N1.3_Project_Listing'!$P$16:$P$829, 'N1.3_Project_Listing'!$E$16:$E$829,'N1.3_Project_Listing'!$E467, 'N1.3_Project_Listing'!$A$16:$A$829,ET_Risk_SC_Summation[[#Headers],[132kV Underground Cable]])</f>
        <v>0</v>
      </c>
      <c r="AX467" s="176" cm="1">
        <f t="array" ref="AX467">SUMIFS('N1.3_Project_Listing'!$P$16:$P$829, 'N1.3_Project_Listing'!$E$16:$E$829,'N1.3_Project_Listing'!$E467, 'N1.3_Project_Listing'!$A$16:$A$829,ET_Risk_SC_Summation[[#Headers],[132kV OHL Conductor]])</f>
        <v>0</v>
      </c>
      <c r="AY467" s="176" cm="1">
        <f t="array" ref="AY467">SUMIFS('N1.3_Project_Listing'!$P$16:$P$829, 'N1.3_Project_Listing'!$E$16:$E$829,'N1.3_Project_Listing'!$E467, 'N1.3_Project_Listing'!$A$16:$A$829,ET_Risk_SC_Summation[[#Headers],[132kV OHL Fittings]])</f>
        <v>0</v>
      </c>
      <c r="AZ467" s="176" cm="1">
        <f t="array" ref="AZ467">SUMIFS('N1.3_Project_Listing'!$P$16:$P$829, 'N1.3_Project_Listing'!$E$16:$E$829,'N1.3_Project_Listing'!$E467, 'N1.3_Project_Listing'!$A$16:$A$829,ET_Risk_SC_Summation[[#Headers],[132kV OHL Tower]])</f>
        <v>0</v>
      </c>
      <c r="BA467" s="176" cm="1">
        <f t="array" ref="BA467">SUMIFS('N1.3_Project_Listing'!$P$16:$P$829, 'N1.3_Project_Listing'!$E$16:$E$829,'N1.3_Project_Listing'!$E467, 'N1.3_Project_Listing'!$A$16:$A$829,ET_Risk_SC_Summation[[#Headers],[275kV Circuit Breaker]])</f>
        <v>0</v>
      </c>
      <c r="BB467" s="176" cm="1">
        <f t="array" ref="BB467">SUMIFS('N1.3_Project_Listing'!$P$16:$P$829, 'N1.3_Project_Listing'!$E$16:$E$829,'N1.3_Project_Listing'!$E467, 'N1.3_Project_Listing'!$A$16:$A$829,ET_Risk_SC_Summation[[#Headers],[275kV Transformer]])</f>
        <v>0</v>
      </c>
      <c r="BC467" s="176" cm="1">
        <f t="array" ref="BC467">SUMIFS('N1.3_Project_Listing'!$P$16:$P$829, 'N1.3_Project_Listing'!$E$16:$E$829,'N1.3_Project_Listing'!$E467, 'N1.3_Project_Listing'!$A$16:$A$829,ET_Risk_SC_Summation[[#Headers],[275kV Reactor]])</f>
        <v>0</v>
      </c>
      <c r="BD467" s="176" cm="1">
        <f t="array" ref="BD467">SUMIFS('N1.3_Project_Listing'!$P$16:$P$829, 'N1.3_Project_Listing'!$E$16:$E$829,'N1.3_Project_Listing'!$E467, 'N1.3_Project_Listing'!$A$16:$A$829,ET_Risk_SC_Summation[[#Headers],[275kV Underground Cable]])</f>
        <v>0</v>
      </c>
      <c r="BE467" s="176" cm="1">
        <f t="array" ref="BE467">SUMIFS('N1.3_Project_Listing'!$P$16:$P$829, 'N1.3_Project_Listing'!$E$16:$E$829,'N1.3_Project_Listing'!$E467, 'N1.3_Project_Listing'!$A$16:$A$829,ET_Risk_SC_Summation[[#Headers],[275kV OHL Conductor]])</f>
        <v>0</v>
      </c>
      <c r="BF467" s="176" cm="1">
        <f t="array" ref="BF467">SUMIFS('N1.3_Project_Listing'!$P$16:$P$829, 'N1.3_Project_Listing'!$E$16:$E$829,'N1.3_Project_Listing'!$E467, 'N1.3_Project_Listing'!$A$16:$A$829,ET_Risk_SC_Summation[[#Headers],[275kV OHL Fittings]])</f>
        <v>0</v>
      </c>
      <c r="BG467" s="176" cm="1">
        <f t="array" ref="BG467">SUMIFS('N1.3_Project_Listing'!$P$16:$P$829, 'N1.3_Project_Listing'!$E$16:$E$829,'N1.3_Project_Listing'!$E467, 'N1.3_Project_Listing'!$A$16:$A$829,ET_Risk_SC_Summation[[#Headers],[275kV OHL Tower]])</f>
        <v>0</v>
      </c>
      <c r="BH467" s="176" cm="1">
        <f t="array" ref="BH467">SUMIFS('N1.3_Project_Listing'!$P$16:$P$829, 'N1.3_Project_Listing'!$E$16:$E$829,'N1.3_Project_Listing'!$E467, 'N1.3_Project_Listing'!$A$16:$A$829,ET_Risk_SC_Summation[[#Headers],[400kV Circuit Breaker]])</f>
        <v>0</v>
      </c>
      <c r="BI467" s="176" cm="1">
        <f t="array" ref="BI467">SUMIFS('N1.3_Project_Listing'!$P$16:$P$829, 'N1.3_Project_Listing'!$E$16:$E$829,'N1.3_Project_Listing'!$E467, 'N1.3_Project_Listing'!$A$16:$A$829,ET_Risk_SC_Summation[[#Headers],[400kV Transformer]])</f>
        <v>0</v>
      </c>
      <c r="BJ467" s="176" cm="1">
        <f t="array" ref="BJ467">SUMIFS('N1.3_Project_Listing'!$P$16:$P$829, 'N1.3_Project_Listing'!$E$16:$E$829,'N1.3_Project_Listing'!$E467, 'N1.3_Project_Listing'!$A$16:$A$829,ET_Risk_SC_Summation[[#Headers],[400kV Reactor]])</f>
        <v>0</v>
      </c>
      <c r="BK467" s="176" cm="1">
        <f t="array" ref="BK467">SUMIFS('N1.3_Project_Listing'!$P$16:$P$829, 'N1.3_Project_Listing'!$E$16:$E$829,'N1.3_Project_Listing'!$E467, 'N1.3_Project_Listing'!$A$16:$A$829,ET_Risk_SC_Summation[[#Headers],[400kV Underground Cable]])</f>
        <v>0</v>
      </c>
      <c r="BL467" s="176" cm="1">
        <f t="array" ref="BL467">SUMIFS('N1.3_Project_Listing'!$P$16:$P$829, 'N1.3_Project_Listing'!$E$16:$E$829,'N1.3_Project_Listing'!$E467, 'N1.3_Project_Listing'!$A$16:$A$829,ET_Risk_SC_Summation[[#Headers],[400kV OHL Conductor]])</f>
        <v>0</v>
      </c>
      <c r="BM467" s="176" cm="1">
        <f t="array" ref="BM467">SUMIFS('N1.3_Project_Listing'!$P$16:$P$829, 'N1.3_Project_Listing'!$E$16:$E$829,'N1.3_Project_Listing'!$E467, 'N1.3_Project_Listing'!$A$16:$A$829,ET_Risk_SC_Summation[[#Headers],[400kV OHL Fittings]])</f>
        <v>0</v>
      </c>
      <c r="BN467" s="176" cm="1">
        <f t="array" ref="BN467">SUMIFS('N1.3_Project_Listing'!$P$16:$P$829, 'N1.3_Project_Listing'!$E$16:$E$829,'N1.3_Project_Listing'!$E467, 'N1.3_Project_Listing'!$A$16:$A$829,ET_Risk_SC_Summation[[#Headers],[400kV OHL Tower]])</f>
        <v>0</v>
      </c>
      <c r="BO467" s="177" t="str">
        <f>IF(SUM(ET_Risk_SC_Summation[[#This Row],[132kV Circuit Breaker]:[400kV OHL Tower]])=0, "n/a", INDEX(ET_Risk_SC_Summation[#Headers],1,MATCH(MAX(ET_Risk_SC_Summation[[#This Row],[132kV Circuit Breaker]:[400kV OHL Tower]]),ET_Risk_SC_Summation[[#This Row],[132kV Circuit Breaker]:[400kV OHL Tower]],0)))</f>
        <v>n/a</v>
      </c>
      <c r="BP467" s="177" t="str">
        <f>IFERROR(INDEX('N0.7_Lookup_References'!$G$77:$G$98,MATCH(ET_Risk_SC_Summation[[#This Row],[Mxx Category]],'N0.7_Lookup_References'!$F$77:$F$98,0)),"")</f>
        <v/>
      </c>
    </row>
    <row r="468" spans="1:68">
      <c r="A468" s="160" t="str">
        <f>IFERROR(INDEX(N1.2_Intervention_Types[NARM Asset Category],MATCH('N1.3_Project_Listing'!$C468,N1.2_Intervention_Types[Intervention Type ID],0),1),"")</f>
        <v/>
      </c>
      <c r="B468" s="160" t="str">
        <f>IF($D$2="GD",IFERROR(INDEX(N1.2_Intervention_Types[C&amp;V Asset Category (GD)],MATCH('N1.3_Project_Listing'!$C468,N1.2_Intervention_Types[Intervention Type ID],0),1),""),IFERROR(INDEX(N1.2_Intervention_Types[NARM Asset Category],MATCH('N1.3_Project_Listing'!$C468,N1.2_Intervention_Types[Intervention Type ID],0),1),""))</f>
        <v/>
      </c>
      <c r="C468" s="67" t="str">
        <f>IFERROR(INDEX(N1.2_Intervention_Types[Intervention Type ID],MATCH('N1.3_Project_Listing'!$I468,N1.2_Intervention_Types[Intervention Type],0),1),"")</f>
        <v/>
      </c>
      <c r="D468" s="160" t="str">
        <f>IFERROR(INDEX(N1.2_Intervention_Types[Intervention Category],MATCH('N1.3_Project_Listing'!$C468,N1.2_Intervention_Types[Intervention Type ID],0),1),"")</f>
        <v/>
      </c>
      <c r="E468" s="210"/>
      <c r="F468" s="236"/>
      <c r="G468" s="236"/>
      <c r="H468" s="236"/>
      <c r="I468" s="151"/>
      <c r="J468" s="139"/>
      <c r="K468" s="312"/>
      <c r="L468" s="312"/>
      <c r="M468" s="312"/>
      <c r="N468" s="343"/>
      <c r="O468" s="343"/>
      <c r="P468" s="344"/>
      <c r="Q468" s="63">
        <f t="shared" si="44"/>
        <v>0</v>
      </c>
      <c r="R468" s="368">
        <f>IF('N1.3_Project_Listing'!$D468="Replacement",SUM('N1.3_Project_Listing'!$K468:$L468)/2,'N1.3_Project_Listing'!$M468)</f>
        <v>0</v>
      </c>
      <c r="S468" s="67" t="str">
        <f>IFERROR(INDEX('N0.7_Lookup_References'!$C$13:$C$72,MATCH($A468,'N0.7_Lookup_References'!$B$13:$B$72,0)),"")</f>
        <v/>
      </c>
      <c r="T468" s="338" t="str">
        <f t="shared" si="45"/>
        <v/>
      </c>
      <c r="V468" s="11"/>
      <c r="W468" s="11"/>
      <c r="X468" s="11"/>
      <c r="Y468" s="11"/>
      <c r="Z468" s="11"/>
      <c r="AA468" s="11"/>
      <c r="AB468" s="11"/>
      <c r="AC468" s="11"/>
      <c r="AD468" s="11"/>
      <c r="AE468" s="11"/>
      <c r="AF468" s="11"/>
      <c r="AG468" s="11"/>
      <c r="AH468" s="11"/>
      <c r="AI468" s="11"/>
      <c r="AJ468" s="11"/>
      <c r="AK468" s="11"/>
      <c r="AL468" s="11"/>
      <c r="AM468" s="11"/>
      <c r="AN468" s="11"/>
      <c r="AO468" s="11"/>
      <c r="AP468" s="63">
        <f t="shared" si="41"/>
        <v>0</v>
      </c>
      <c r="AQ468" s="63">
        <f t="shared" si="42"/>
        <v>0</v>
      </c>
      <c r="AR468" s="63">
        <f t="shared" si="43"/>
        <v>0</v>
      </c>
      <c r="AT468" s="176" cm="1">
        <f t="array" ref="AT468">SUMIFS('N1.3_Project_Listing'!$P$16:$P$829, 'N1.3_Project_Listing'!$E$16:$E$829,'N1.3_Project_Listing'!$E468, 'N1.3_Project_Listing'!$A$16:$A$829,ET_Risk_SC_Summation[[#Headers],[132kV Circuit Breaker]])</f>
        <v>0</v>
      </c>
      <c r="AU468" s="176" cm="1">
        <f t="array" ref="AU468">SUMIFS('N1.3_Project_Listing'!$P$16:$P$829, 'N1.3_Project_Listing'!$E$16:$E$829,'N1.3_Project_Listing'!$E468, 'N1.3_Project_Listing'!$A$16:$A$829,ET_Risk_SC_Summation[[#Headers],[132kV Transformer]])</f>
        <v>0</v>
      </c>
      <c r="AV468" s="176" cm="1">
        <f t="array" ref="AV468">SUMIFS('N1.3_Project_Listing'!$P$16:$P$829, 'N1.3_Project_Listing'!$E$16:$E$829,'N1.3_Project_Listing'!$E468, 'N1.3_Project_Listing'!$A$16:$A$829,ET_Risk_SC_Summation[[#Headers],[132kV Reactor]])</f>
        <v>0</v>
      </c>
      <c r="AW468" s="176" cm="1">
        <f t="array" ref="AW468">SUMIFS('N1.3_Project_Listing'!$P$16:$P$829, 'N1.3_Project_Listing'!$E$16:$E$829,'N1.3_Project_Listing'!$E468, 'N1.3_Project_Listing'!$A$16:$A$829,ET_Risk_SC_Summation[[#Headers],[132kV Underground Cable]])</f>
        <v>0</v>
      </c>
      <c r="AX468" s="176" cm="1">
        <f t="array" ref="AX468">SUMIFS('N1.3_Project_Listing'!$P$16:$P$829, 'N1.3_Project_Listing'!$E$16:$E$829,'N1.3_Project_Listing'!$E468, 'N1.3_Project_Listing'!$A$16:$A$829,ET_Risk_SC_Summation[[#Headers],[132kV OHL Conductor]])</f>
        <v>0</v>
      </c>
      <c r="AY468" s="176" cm="1">
        <f t="array" ref="AY468">SUMIFS('N1.3_Project_Listing'!$P$16:$P$829, 'N1.3_Project_Listing'!$E$16:$E$829,'N1.3_Project_Listing'!$E468, 'N1.3_Project_Listing'!$A$16:$A$829,ET_Risk_SC_Summation[[#Headers],[132kV OHL Fittings]])</f>
        <v>0</v>
      </c>
      <c r="AZ468" s="176" cm="1">
        <f t="array" ref="AZ468">SUMIFS('N1.3_Project_Listing'!$P$16:$P$829, 'N1.3_Project_Listing'!$E$16:$E$829,'N1.3_Project_Listing'!$E468, 'N1.3_Project_Listing'!$A$16:$A$829,ET_Risk_SC_Summation[[#Headers],[132kV OHL Tower]])</f>
        <v>0</v>
      </c>
      <c r="BA468" s="176" cm="1">
        <f t="array" ref="BA468">SUMIFS('N1.3_Project_Listing'!$P$16:$P$829, 'N1.3_Project_Listing'!$E$16:$E$829,'N1.3_Project_Listing'!$E468, 'N1.3_Project_Listing'!$A$16:$A$829,ET_Risk_SC_Summation[[#Headers],[275kV Circuit Breaker]])</f>
        <v>0</v>
      </c>
      <c r="BB468" s="176" cm="1">
        <f t="array" ref="BB468">SUMIFS('N1.3_Project_Listing'!$P$16:$P$829, 'N1.3_Project_Listing'!$E$16:$E$829,'N1.3_Project_Listing'!$E468, 'N1.3_Project_Listing'!$A$16:$A$829,ET_Risk_SC_Summation[[#Headers],[275kV Transformer]])</f>
        <v>0</v>
      </c>
      <c r="BC468" s="176" cm="1">
        <f t="array" ref="BC468">SUMIFS('N1.3_Project_Listing'!$P$16:$P$829, 'N1.3_Project_Listing'!$E$16:$E$829,'N1.3_Project_Listing'!$E468, 'N1.3_Project_Listing'!$A$16:$A$829,ET_Risk_SC_Summation[[#Headers],[275kV Reactor]])</f>
        <v>0</v>
      </c>
      <c r="BD468" s="176" cm="1">
        <f t="array" ref="BD468">SUMIFS('N1.3_Project_Listing'!$P$16:$P$829, 'N1.3_Project_Listing'!$E$16:$E$829,'N1.3_Project_Listing'!$E468, 'N1.3_Project_Listing'!$A$16:$A$829,ET_Risk_SC_Summation[[#Headers],[275kV Underground Cable]])</f>
        <v>0</v>
      </c>
      <c r="BE468" s="176" cm="1">
        <f t="array" ref="BE468">SUMIFS('N1.3_Project_Listing'!$P$16:$P$829, 'N1.3_Project_Listing'!$E$16:$E$829,'N1.3_Project_Listing'!$E468, 'N1.3_Project_Listing'!$A$16:$A$829,ET_Risk_SC_Summation[[#Headers],[275kV OHL Conductor]])</f>
        <v>0</v>
      </c>
      <c r="BF468" s="176" cm="1">
        <f t="array" ref="BF468">SUMIFS('N1.3_Project_Listing'!$P$16:$P$829, 'N1.3_Project_Listing'!$E$16:$E$829,'N1.3_Project_Listing'!$E468, 'N1.3_Project_Listing'!$A$16:$A$829,ET_Risk_SC_Summation[[#Headers],[275kV OHL Fittings]])</f>
        <v>0</v>
      </c>
      <c r="BG468" s="176" cm="1">
        <f t="array" ref="BG468">SUMIFS('N1.3_Project_Listing'!$P$16:$P$829, 'N1.3_Project_Listing'!$E$16:$E$829,'N1.3_Project_Listing'!$E468, 'N1.3_Project_Listing'!$A$16:$A$829,ET_Risk_SC_Summation[[#Headers],[275kV OHL Tower]])</f>
        <v>0</v>
      </c>
      <c r="BH468" s="176" cm="1">
        <f t="array" ref="BH468">SUMIFS('N1.3_Project_Listing'!$P$16:$P$829, 'N1.3_Project_Listing'!$E$16:$E$829,'N1.3_Project_Listing'!$E468, 'N1.3_Project_Listing'!$A$16:$A$829,ET_Risk_SC_Summation[[#Headers],[400kV Circuit Breaker]])</f>
        <v>0</v>
      </c>
      <c r="BI468" s="176" cm="1">
        <f t="array" ref="BI468">SUMIFS('N1.3_Project_Listing'!$P$16:$P$829, 'N1.3_Project_Listing'!$E$16:$E$829,'N1.3_Project_Listing'!$E468, 'N1.3_Project_Listing'!$A$16:$A$829,ET_Risk_SC_Summation[[#Headers],[400kV Transformer]])</f>
        <v>0</v>
      </c>
      <c r="BJ468" s="176" cm="1">
        <f t="array" ref="BJ468">SUMIFS('N1.3_Project_Listing'!$P$16:$P$829, 'N1.3_Project_Listing'!$E$16:$E$829,'N1.3_Project_Listing'!$E468, 'N1.3_Project_Listing'!$A$16:$A$829,ET_Risk_SC_Summation[[#Headers],[400kV Reactor]])</f>
        <v>0</v>
      </c>
      <c r="BK468" s="176" cm="1">
        <f t="array" ref="BK468">SUMIFS('N1.3_Project_Listing'!$P$16:$P$829, 'N1.3_Project_Listing'!$E$16:$E$829,'N1.3_Project_Listing'!$E468, 'N1.3_Project_Listing'!$A$16:$A$829,ET_Risk_SC_Summation[[#Headers],[400kV Underground Cable]])</f>
        <v>0</v>
      </c>
      <c r="BL468" s="176" cm="1">
        <f t="array" ref="BL468">SUMIFS('N1.3_Project_Listing'!$P$16:$P$829, 'N1.3_Project_Listing'!$E$16:$E$829,'N1.3_Project_Listing'!$E468, 'N1.3_Project_Listing'!$A$16:$A$829,ET_Risk_SC_Summation[[#Headers],[400kV OHL Conductor]])</f>
        <v>0</v>
      </c>
      <c r="BM468" s="176" cm="1">
        <f t="array" ref="BM468">SUMIFS('N1.3_Project_Listing'!$P$16:$P$829, 'N1.3_Project_Listing'!$E$16:$E$829,'N1.3_Project_Listing'!$E468, 'N1.3_Project_Listing'!$A$16:$A$829,ET_Risk_SC_Summation[[#Headers],[400kV OHL Fittings]])</f>
        <v>0</v>
      </c>
      <c r="BN468" s="176" cm="1">
        <f t="array" ref="BN468">SUMIFS('N1.3_Project_Listing'!$P$16:$P$829, 'N1.3_Project_Listing'!$E$16:$E$829,'N1.3_Project_Listing'!$E468, 'N1.3_Project_Listing'!$A$16:$A$829,ET_Risk_SC_Summation[[#Headers],[400kV OHL Tower]])</f>
        <v>0</v>
      </c>
      <c r="BO468" s="177" t="str">
        <f>IF(SUM(ET_Risk_SC_Summation[[#This Row],[132kV Circuit Breaker]:[400kV OHL Tower]])=0, "n/a", INDEX(ET_Risk_SC_Summation[#Headers],1,MATCH(MAX(ET_Risk_SC_Summation[[#This Row],[132kV Circuit Breaker]:[400kV OHL Tower]]),ET_Risk_SC_Summation[[#This Row],[132kV Circuit Breaker]:[400kV OHL Tower]],0)))</f>
        <v>n/a</v>
      </c>
      <c r="BP468" s="177" t="str">
        <f>IFERROR(INDEX('N0.7_Lookup_References'!$G$77:$G$98,MATCH(ET_Risk_SC_Summation[[#This Row],[Mxx Category]],'N0.7_Lookup_References'!$F$77:$F$98,0)),"")</f>
        <v/>
      </c>
    </row>
    <row r="469" spans="1:68">
      <c r="A469" s="160" t="str">
        <f>IFERROR(INDEX(N1.2_Intervention_Types[NARM Asset Category],MATCH('N1.3_Project_Listing'!$C469,N1.2_Intervention_Types[Intervention Type ID],0),1),"")</f>
        <v/>
      </c>
      <c r="B469" s="160" t="str">
        <f>IF($D$2="GD",IFERROR(INDEX(N1.2_Intervention_Types[C&amp;V Asset Category (GD)],MATCH('N1.3_Project_Listing'!$C469,N1.2_Intervention_Types[Intervention Type ID],0),1),""),IFERROR(INDEX(N1.2_Intervention_Types[NARM Asset Category],MATCH('N1.3_Project_Listing'!$C469,N1.2_Intervention_Types[Intervention Type ID],0),1),""))</f>
        <v/>
      </c>
      <c r="C469" s="67" t="str">
        <f>IFERROR(INDEX(N1.2_Intervention_Types[Intervention Type ID],MATCH('N1.3_Project_Listing'!$I469,N1.2_Intervention_Types[Intervention Type],0),1),"")</f>
        <v/>
      </c>
      <c r="D469" s="160" t="str">
        <f>IFERROR(INDEX(N1.2_Intervention_Types[Intervention Category],MATCH('N1.3_Project_Listing'!$C469,N1.2_Intervention_Types[Intervention Type ID],0),1),"")</f>
        <v/>
      </c>
      <c r="E469" s="210"/>
      <c r="F469" s="236"/>
      <c r="G469" s="236"/>
      <c r="H469" s="236"/>
      <c r="I469" s="151"/>
      <c r="J469" s="139"/>
      <c r="K469" s="312"/>
      <c r="L469" s="312"/>
      <c r="M469" s="312"/>
      <c r="N469" s="343"/>
      <c r="O469" s="343"/>
      <c r="P469" s="344"/>
      <c r="Q469" s="63">
        <f t="shared" si="44"/>
        <v>0</v>
      </c>
      <c r="R469" s="368">
        <f>IF('N1.3_Project_Listing'!$D469="Replacement",SUM('N1.3_Project_Listing'!$K469:$L469)/2,'N1.3_Project_Listing'!$M469)</f>
        <v>0</v>
      </c>
      <c r="S469" s="67" t="str">
        <f>IFERROR(INDEX('N0.7_Lookup_References'!$C$13:$C$72,MATCH($A469,'N0.7_Lookup_References'!$B$13:$B$72,0)),"")</f>
        <v/>
      </c>
      <c r="T469" s="338" t="str">
        <f t="shared" si="45"/>
        <v/>
      </c>
      <c r="V469" s="11"/>
      <c r="W469" s="11"/>
      <c r="X469" s="11"/>
      <c r="Y469" s="11"/>
      <c r="Z469" s="11"/>
      <c r="AA469" s="11"/>
      <c r="AB469" s="11"/>
      <c r="AC469" s="11"/>
      <c r="AD469" s="11"/>
      <c r="AE469" s="11"/>
      <c r="AF469" s="11"/>
      <c r="AG469" s="11"/>
      <c r="AH469" s="11"/>
      <c r="AI469" s="11"/>
      <c r="AJ469" s="11"/>
      <c r="AK469" s="11"/>
      <c r="AL469" s="11"/>
      <c r="AM469" s="11"/>
      <c r="AN469" s="11"/>
      <c r="AO469" s="11"/>
      <c r="AP469" s="63">
        <f t="shared" si="41"/>
        <v>0</v>
      </c>
      <c r="AQ469" s="63">
        <f t="shared" si="42"/>
        <v>0</v>
      </c>
      <c r="AR469" s="63">
        <f t="shared" si="43"/>
        <v>0</v>
      </c>
      <c r="AT469" s="176" cm="1">
        <f t="array" ref="AT469">SUMIFS('N1.3_Project_Listing'!$P$16:$P$829, 'N1.3_Project_Listing'!$E$16:$E$829,'N1.3_Project_Listing'!$E469, 'N1.3_Project_Listing'!$A$16:$A$829,ET_Risk_SC_Summation[[#Headers],[132kV Circuit Breaker]])</f>
        <v>0</v>
      </c>
      <c r="AU469" s="176" cm="1">
        <f t="array" ref="AU469">SUMIFS('N1.3_Project_Listing'!$P$16:$P$829, 'N1.3_Project_Listing'!$E$16:$E$829,'N1.3_Project_Listing'!$E469, 'N1.3_Project_Listing'!$A$16:$A$829,ET_Risk_SC_Summation[[#Headers],[132kV Transformer]])</f>
        <v>0</v>
      </c>
      <c r="AV469" s="176" cm="1">
        <f t="array" ref="AV469">SUMIFS('N1.3_Project_Listing'!$P$16:$P$829, 'N1.3_Project_Listing'!$E$16:$E$829,'N1.3_Project_Listing'!$E469, 'N1.3_Project_Listing'!$A$16:$A$829,ET_Risk_SC_Summation[[#Headers],[132kV Reactor]])</f>
        <v>0</v>
      </c>
      <c r="AW469" s="176" cm="1">
        <f t="array" ref="AW469">SUMIFS('N1.3_Project_Listing'!$P$16:$P$829, 'N1.3_Project_Listing'!$E$16:$E$829,'N1.3_Project_Listing'!$E469, 'N1.3_Project_Listing'!$A$16:$A$829,ET_Risk_SC_Summation[[#Headers],[132kV Underground Cable]])</f>
        <v>0</v>
      </c>
      <c r="AX469" s="176" cm="1">
        <f t="array" ref="AX469">SUMIFS('N1.3_Project_Listing'!$P$16:$P$829, 'N1.3_Project_Listing'!$E$16:$E$829,'N1.3_Project_Listing'!$E469, 'N1.3_Project_Listing'!$A$16:$A$829,ET_Risk_SC_Summation[[#Headers],[132kV OHL Conductor]])</f>
        <v>0</v>
      </c>
      <c r="AY469" s="176" cm="1">
        <f t="array" ref="AY469">SUMIFS('N1.3_Project_Listing'!$P$16:$P$829, 'N1.3_Project_Listing'!$E$16:$E$829,'N1.3_Project_Listing'!$E469, 'N1.3_Project_Listing'!$A$16:$A$829,ET_Risk_SC_Summation[[#Headers],[132kV OHL Fittings]])</f>
        <v>0</v>
      </c>
      <c r="AZ469" s="176" cm="1">
        <f t="array" ref="AZ469">SUMIFS('N1.3_Project_Listing'!$P$16:$P$829, 'N1.3_Project_Listing'!$E$16:$E$829,'N1.3_Project_Listing'!$E469, 'N1.3_Project_Listing'!$A$16:$A$829,ET_Risk_SC_Summation[[#Headers],[132kV OHL Tower]])</f>
        <v>0</v>
      </c>
      <c r="BA469" s="176" cm="1">
        <f t="array" ref="BA469">SUMIFS('N1.3_Project_Listing'!$P$16:$P$829, 'N1.3_Project_Listing'!$E$16:$E$829,'N1.3_Project_Listing'!$E469, 'N1.3_Project_Listing'!$A$16:$A$829,ET_Risk_SC_Summation[[#Headers],[275kV Circuit Breaker]])</f>
        <v>0</v>
      </c>
      <c r="BB469" s="176" cm="1">
        <f t="array" ref="BB469">SUMIFS('N1.3_Project_Listing'!$P$16:$P$829, 'N1.3_Project_Listing'!$E$16:$E$829,'N1.3_Project_Listing'!$E469, 'N1.3_Project_Listing'!$A$16:$A$829,ET_Risk_SC_Summation[[#Headers],[275kV Transformer]])</f>
        <v>0</v>
      </c>
      <c r="BC469" s="176" cm="1">
        <f t="array" ref="BC469">SUMIFS('N1.3_Project_Listing'!$P$16:$P$829, 'N1.3_Project_Listing'!$E$16:$E$829,'N1.3_Project_Listing'!$E469, 'N1.3_Project_Listing'!$A$16:$A$829,ET_Risk_SC_Summation[[#Headers],[275kV Reactor]])</f>
        <v>0</v>
      </c>
      <c r="BD469" s="176" cm="1">
        <f t="array" ref="BD469">SUMIFS('N1.3_Project_Listing'!$P$16:$P$829, 'N1.3_Project_Listing'!$E$16:$E$829,'N1.3_Project_Listing'!$E469, 'N1.3_Project_Listing'!$A$16:$A$829,ET_Risk_SC_Summation[[#Headers],[275kV Underground Cable]])</f>
        <v>0</v>
      </c>
      <c r="BE469" s="176" cm="1">
        <f t="array" ref="BE469">SUMIFS('N1.3_Project_Listing'!$P$16:$P$829, 'N1.3_Project_Listing'!$E$16:$E$829,'N1.3_Project_Listing'!$E469, 'N1.3_Project_Listing'!$A$16:$A$829,ET_Risk_SC_Summation[[#Headers],[275kV OHL Conductor]])</f>
        <v>0</v>
      </c>
      <c r="BF469" s="176" cm="1">
        <f t="array" ref="BF469">SUMIFS('N1.3_Project_Listing'!$P$16:$P$829, 'N1.3_Project_Listing'!$E$16:$E$829,'N1.3_Project_Listing'!$E469, 'N1.3_Project_Listing'!$A$16:$A$829,ET_Risk_SC_Summation[[#Headers],[275kV OHL Fittings]])</f>
        <v>0</v>
      </c>
      <c r="BG469" s="176" cm="1">
        <f t="array" ref="BG469">SUMIFS('N1.3_Project_Listing'!$P$16:$P$829, 'N1.3_Project_Listing'!$E$16:$E$829,'N1.3_Project_Listing'!$E469, 'N1.3_Project_Listing'!$A$16:$A$829,ET_Risk_SC_Summation[[#Headers],[275kV OHL Tower]])</f>
        <v>0</v>
      </c>
      <c r="BH469" s="176" cm="1">
        <f t="array" ref="BH469">SUMIFS('N1.3_Project_Listing'!$P$16:$P$829, 'N1.3_Project_Listing'!$E$16:$E$829,'N1.3_Project_Listing'!$E469, 'N1.3_Project_Listing'!$A$16:$A$829,ET_Risk_SC_Summation[[#Headers],[400kV Circuit Breaker]])</f>
        <v>0</v>
      </c>
      <c r="BI469" s="176" cm="1">
        <f t="array" ref="BI469">SUMIFS('N1.3_Project_Listing'!$P$16:$P$829, 'N1.3_Project_Listing'!$E$16:$E$829,'N1.3_Project_Listing'!$E469, 'N1.3_Project_Listing'!$A$16:$A$829,ET_Risk_SC_Summation[[#Headers],[400kV Transformer]])</f>
        <v>0</v>
      </c>
      <c r="BJ469" s="176" cm="1">
        <f t="array" ref="BJ469">SUMIFS('N1.3_Project_Listing'!$P$16:$P$829, 'N1.3_Project_Listing'!$E$16:$E$829,'N1.3_Project_Listing'!$E469, 'N1.3_Project_Listing'!$A$16:$A$829,ET_Risk_SC_Summation[[#Headers],[400kV Reactor]])</f>
        <v>0</v>
      </c>
      <c r="BK469" s="176" cm="1">
        <f t="array" ref="BK469">SUMIFS('N1.3_Project_Listing'!$P$16:$P$829, 'N1.3_Project_Listing'!$E$16:$E$829,'N1.3_Project_Listing'!$E469, 'N1.3_Project_Listing'!$A$16:$A$829,ET_Risk_SC_Summation[[#Headers],[400kV Underground Cable]])</f>
        <v>0</v>
      </c>
      <c r="BL469" s="176" cm="1">
        <f t="array" ref="BL469">SUMIFS('N1.3_Project_Listing'!$P$16:$P$829, 'N1.3_Project_Listing'!$E$16:$E$829,'N1.3_Project_Listing'!$E469, 'N1.3_Project_Listing'!$A$16:$A$829,ET_Risk_SC_Summation[[#Headers],[400kV OHL Conductor]])</f>
        <v>0</v>
      </c>
      <c r="BM469" s="176" cm="1">
        <f t="array" ref="BM469">SUMIFS('N1.3_Project_Listing'!$P$16:$P$829, 'N1.3_Project_Listing'!$E$16:$E$829,'N1.3_Project_Listing'!$E469, 'N1.3_Project_Listing'!$A$16:$A$829,ET_Risk_SC_Summation[[#Headers],[400kV OHL Fittings]])</f>
        <v>0</v>
      </c>
      <c r="BN469" s="176" cm="1">
        <f t="array" ref="BN469">SUMIFS('N1.3_Project_Listing'!$P$16:$P$829, 'N1.3_Project_Listing'!$E$16:$E$829,'N1.3_Project_Listing'!$E469, 'N1.3_Project_Listing'!$A$16:$A$829,ET_Risk_SC_Summation[[#Headers],[400kV OHL Tower]])</f>
        <v>0</v>
      </c>
      <c r="BO469" s="177" t="str">
        <f>IF(SUM(ET_Risk_SC_Summation[[#This Row],[132kV Circuit Breaker]:[400kV OHL Tower]])=0, "n/a", INDEX(ET_Risk_SC_Summation[#Headers],1,MATCH(MAX(ET_Risk_SC_Summation[[#This Row],[132kV Circuit Breaker]:[400kV OHL Tower]]),ET_Risk_SC_Summation[[#This Row],[132kV Circuit Breaker]:[400kV OHL Tower]],0)))</f>
        <v>n/a</v>
      </c>
      <c r="BP469" s="177" t="str">
        <f>IFERROR(INDEX('N0.7_Lookup_References'!$G$77:$G$98,MATCH(ET_Risk_SC_Summation[[#This Row],[Mxx Category]],'N0.7_Lookup_References'!$F$77:$F$98,0)),"")</f>
        <v/>
      </c>
    </row>
    <row r="470" spans="1:68">
      <c r="A470" s="160" t="str">
        <f>IFERROR(INDEX(N1.2_Intervention_Types[NARM Asset Category],MATCH('N1.3_Project_Listing'!$C470,N1.2_Intervention_Types[Intervention Type ID],0),1),"")</f>
        <v/>
      </c>
      <c r="B470" s="160" t="str">
        <f>IF($D$2="GD",IFERROR(INDEX(N1.2_Intervention_Types[C&amp;V Asset Category (GD)],MATCH('N1.3_Project_Listing'!$C470,N1.2_Intervention_Types[Intervention Type ID],0),1),""),IFERROR(INDEX(N1.2_Intervention_Types[NARM Asset Category],MATCH('N1.3_Project_Listing'!$C470,N1.2_Intervention_Types[Intervention Type ID],0),1),""))</f>
        <v/>
      </c>
      <c r="C470" s="67" t="str">
        <f>IFERROR(INDEX(N1.2_Intervention_Types[Intervention Type ID],MATCH('N1.3_Project_Listing'!$I470,N1.2_Intervention_Types[Intervention Type],0),1),"")</f>
        <v/>
      </c>
      <c r="D470" s="160" t="str">
        <f>IFERROR(INDEX(N1.2_Intervention_Types[Intervention Category],MATCH('N1.3_Project_Listing'!$C470,N1.2_Intervention_Types[Intervention Type ID],0),1),"")</f>
        <v/>
      </c>
      <c r="E470" s="210"/>
      <c r="F470" s="236"/>
      <c r="G470" s="236"/>
      <c r="H470" s="236"/>
      <c r="I470" s="151"/>
      <c r="J470" s="139"/>
      <c r="K470" s="312"/>
      <c r="L470" s="312"/>
      <c r="M470" s="312"/>
      <c r="N470" s="343"/>
      <c r="O470" s="343"/>
      <c r="P470" s="344"/>
      <c r="Q470" s="63">
        <f t="shared" si="44"/>
        <v>0</v>
      </c>
      <c r="R470" s="368">
        <f>IF('N1.3_Project_Listing'!$D470="Replacement",SUM('N1.3_Project_Listing'!$K470:$L470)/2,'N1.3_Project_Listing'!$M470)</f>
        <v>0</v>
      </c>
      <c r="S470" s="67" t="str">
        <f>IFERROR(INDEX('N0.7_Lookup_References'!$C$13:$C$72,MATCH($A470,'N0.7_Lookup_References'!$B$13:$B$72,0)),"")</f>
        <v/>
      </c>
      <c r="T470" s="338" t="str">
        <f t="shared" si="45"/>
        <v/>
      </c>
      <c r="V470" s="11"/>
      <c r="W470" s="11"/>
      <c r="X470" s="11"/>
      <c r="Y470" s="11"/>
      <c r="Z470" s="11"/>
      <c r="AA470" s="11"/>
      <c r="AB470" s="11"/>
      <c r="AC470" s="11"/>
      <c r="AD470" s="11"/>
      <c r="AE470" s="11"/>
      <c r="AF470" s="11"/>
      <c r="AG470" s="11"/>
      <c r="AH470" s="11"/>
      <c r="AI470" s="11"/>
      <c r="AJ470" s="11"/>
      <c r="AK470" s="11"/>
      <c r="AL470" s="11"/>
      <c r="AM470" s="11"/>
      <c r="AN470" s="11"/>
      <c r="AO470" s="11"/>
      <c r="AP470" s="63">
        <f t="shared" si="41"/>
        <v>0</v>
      </c>
      <c r="AQ470" s="63">
        <f t="shared" si="42"/>
        <v>0</v>
      </c>
      <c r="AR470" s="63">
        <f t="shared" si="43"/>
        <v>0</v>
      </c>
      <c r="AT470" s="176" cm="1">
        <f t="array" ref="AT470">SUMIFS('N1.3_Project_Listing'!$P$16:$P$829, 'N1.3_Project_Listing'!$E$16:$E$829,'N1.3_Project_Listing'!$E470, 'N1.3_Project_Listing'!$A$16:$A$829,ET_Risk_SC_Summation[[#Headers],[132kV Circuit Breaker]])</f>
        <v>0</v>
      </c>
      <c r="AU470" s="176" cm="1">
        <f t="array" ref="AU470">SUMIFS('N1.3_Project_Listing'!$P$16:$P$829, 'N1.3_Project_Listing'!$E$16:$E$829,'N1.3_Project_Listing'!$E470, 'N1.3_Project_Listing'!$A$16:$A$829,ET_Risk_SC_Summation[[#Headers],[132kV Transformer]])</f>
        <v>0</v>
      </c>
      <c r="AV470" s="176" cm="1">
        <f t="array" ref="AV470">SUMIFS('N1.3_Project_Listing'!$P$16:$P$829, 'N1.3_Project_Listing'!$E$16:$E$829,'N1.3_Project_Listing'!$E470, 'N1.3_Project_Listing'!$A$16:$A$829,ET_Risk_SC_Summation[[#Headers],[132kV Reactor]])</f>
        <v>0</v>
      </c>
      <c r="AW470" s="176" cm="1">
        <f t="array" ref="AW470">SUMIFS('N1.3_Project_Listing'!$P$16:$P$829, 'N1.3_Project_Listing'!$E$16:$E$829,'N1.3_Project_Listing'!$E470, 'N1.3_Project_Listing'!$A$16:$A$829,ET_Risk_SC_Summation[[#Headers],[132kV Underground Cable]])</f>
        <v>0</v>
      </c>
      <c r="AX470" s="176" cm="1">
        <f t="array" ref="AX470">SUMIFS('N1.3_Project_Listing'!$P$16:$P$829, 'N1.3_Project_Listing'!$E$16:$E$829,'N1.3_Project_Listing'!$E470, 'N1.3_Project_Listing'!$A$16:$A$829,ET_Risk_SC_Summation[[#Headers],[132kV OHL Conductor]])</f>
        <v>0</v>
      </c>
      <c r="AY470" s="176" cm="1">
        <f t="array" ref="AY470">SUMIFS('N1.3_Project_Listing'!$P$16:$P$829, 'N1.3_Project_Listing'!$E$16:$E$829,'N1.3_Project_Listing'!$E470, 'N1.3_Project_Listing'!$A$16:$A$829,ET_Risk_SC_Summation[[#Headers],[132kV OHL Fittings]])</f>
        <v>0</v>
      </c>
      <c r="AZ470" s="176" cm="1">
        <f t="array" ref="AZ470">SUMIFS('N1.3_Project_Listing'!$P$16:$P$829, 'N1.3_Project_Listing'!$E$16:$E$829,'N1.3_Project_Listing'!$E470, 'N1.3_Project_Listing'!$A$16:$A$829,ET_Risk_SC_Summation[[#Headers],[132kV OHL Tower]])</f>
        <v>0</v>
      </c>
      <c r="BA470" s="176" cm="1">
        <f t="array" ref="BA470">SUMIFS('N1.3_Project_Listing'!$P$16:$P$829, 'N1.3_Project_Listing'!$E$16:$E$829,'N1.3_Project_Listing'!$E470, 'N1.3_Project_Listing'!$A$16:$A$829,ET_Risk_SC_Summation[[#Headers],[275kV Circuit Breaker]])</f>
        <v>0</v>
      </c>
      <c r="BB470" s="176" cm="1">
        <f t="array" ref="BB470">SUMIFS('N1.3_Project_Listing'!$P$16:$P$829, 'N1.3_Project_Listing'!$E$16:$E$829,'N1.3_Project_Listing'!$E470, 'N1.3_Project_Listing'!$A$16:$A$829,ET_Risk_SC_Summation[[#Headers],[275kV Transformer]])</f>
        <v>0</v>
      </c>
      <c r="BC470" s="176" cm="1">
        <f t="array" ref="BC470">SUMIFS('N1.3_Project_Listing'!$P$16:$P$829, 'N1.3_Project_Listing'!$E$16:$E$829,'N1.3_Project_Listing'!$E470, 'N1.3_Project_Listing'!$A$16:$A$829,ET_Risk_SC_Summation[[#Headers],[275kV Reactor]])</f>
        <v>0</v>
      </c>
      <c r="BD470" s="176" cm="1">
        <f t="array" ref="BD470">SUMIFS('N1.3_Project_Listing'!$P$16:$P$829, 'N1.3_Project_Listing'!$E$16:$E$829,'N1.3_Project_Listing'!$E470, 'N1.3_Project_Listing'!$A$16:$A$829,ET_Risk_SC_Summation[[#Headers],[275kV Underground Cable]])</f>
        <v>0</v>
      </c>
      <c r="BE470" s="176" cm="1">
        <f t="array" ref="BE470">SUMIFS('N1.3_Project_Listing'!$P$16:$P$829, 'N1.3_Project_Listing'!$E$16:$E$829,'N1.3_Project_Listing'!$E470, 'N1.3_Project_Listing'!$A$16:$A$829,ET_Risk_SC_Summation[[#Headers],[275kV OHL Conductor]])</f>
        <v>0</v>
      </c>
      <c r="BF470" s="176" cm="1">
        <f t="array" ref="BF470">SUMIFS('N1.3_Project_Listing'!$P$16:$P$829, 'N1.3_Project_Listing'!$E$16:$E$829,'N1.3_Project_Listing'!$E470, 'N1.3_Project_Listing'!$A$16:$A$829,ET_Risk_SC_Summation[[#Headers],[275kV OHL Fittings]])</f>
        <v>0</v>
      </c>
      <c r="BG470" s="176" cm="1">
        <f t="array" ref="BG470">SUMIFS('N1.3_Project_Listing'!$P$16:$P$829, 'N1.3_Project_Listing'!$E$16:$E$829,'N1.3_Project_Listing'!$E470, 'N1.3_Project_Listing'!$A$16:$A$829,ET_Risk_SC_Summation[[#Headers],[275kV OHL Tower]])</f>
        <v>0</v>
      </c>
      <c r="BH470" s="176" cm="1">
        <f t="array" ref="BH470">SUMIFS('N1.3_Project_Listing'!$P$16:$P$829, 'N1.3_Project_Listing'!$E$16:$E$829,'N1.3_Project_Listing'!$E470, 'N1.3_Project_Listing'!$A$16:$A$829,ET_Risk_SC_Summation[[#Headers],[400kV Circuit Breaker]])</f>
        <v>0</v>
      </c>
      <c r="BI470" s="176" cm="1">
        <f t="array" ref="BI470">SUMIFS('N1.3_Project_Listing'!$P$16:$P$829, 'N1.3_Project_Listing'!$E$16:$E$829,'N1.3_Project_Listing'!$E470, 'N1.3_Project_Listing'!$A$16:$A$829,ET_Risk_SC_Summation[[#Headers],[400kV Transformer]])</f>
        <v>0</v>
      </c>
      <c r="BJ470" s="176" cm="1">
        <f t="array" ref="BJ470">SUMIFS('N1.3_Project_Listing'!$P$16:$P$829, 'N1.3_Project_Listing'!$E$16:$E$829,'N1.3_Project_Listing'!$E470, 'N1.3_Project_Listing'!$A$16:$A$829,ET_Risk_SC_Summation[[#Headers],[400kV Reactor]])</f>
        <v>0</v>
      </c>
      <c r="BK470" s="176" cm="1">
        <f t="array" ref="BK470">SUMIFS('N1.3_Project_Listing'!$P$16:$P$829, 'N1.3_Project_Listing'!$E$16:$E$829,'N1.3_Project_Listing'!$E470, 'N1.3_Project_Listing'!$A$16:$A$829,ET_Risk_SC_Summation[[#Headers],[400kV Underground Cable]])</f>
        <v>0</v>
      </c>
      <c r="BL470" s="176" cm="1">
        <f t="array" ref="BL470">SUMIFS('N1.3_Project_Listing'!$P$16:$P$829, 'N1.3_Project_Listing'!$E$16:$E$829,'N1.3_Project_Listing'!$E470, 'N1.3_Project_Listing'!$A$16:$A$829,ET_Risk_SC_Summation[[#Headers],[400kV OHL Conductor]])</f>
        <v>0</v>
      </c>
      <c r="BM470" s="176" cm="1">
        <f t="array" ref="BM470">SUMIFS('N1.3_Project_Listing'!$P$16:$P$829, 'N1.3_Project_Listing'!$E$16:$E$829,'N1.3_Project_Listing'!$E470, 'N1.3_Project_Listing'!$A$16:$A$829,ET_Risk_SC_Summation[[#Headers],[400kV OHL Fittings]])</f>
        <v>0</v>
      </c>
      <c r="BN470" s="176" cm="1">
        <f t="array" ref="BN470">SUMIFS('N1.3_Project_Listing'!$P$16:$P$829, 'N1.3_Project_Listing'!$E$16:$E$829,'N1.3_Project_Listing'!$E470, 'N1.3_Project_Listing'!$A$16:$A$829,ET_Risk_SC_Summation[[#Headers],[400kV OHL Tower]])</f>
        <v>0</v>
      </c>
      <c r="BO470" s="177" t="str">
        <f>IF(SUM(ET_Risk_SC_Summation[[#This Row],[132kV Circuit Breaker]:[400kV OHL Tower]])=0, "n/a", INDEX(ET_Risk_SC_Summation[#Headers],1,MATCH(MAX(ET_Risk_SC_Summation[[#This Row],[132kV Circuit Breaker]:[400kV OHL Tower]]),ET_Risk_SC_Summation[[#This Row],[132kV Circuit Breaker]:[400kV OHL Tower]],0)))</f>
        <v>n/a</v>
      </c>
      <c r="BP470" s="177" t="str">
        <f>IFERROR(INDEX('N0.7_Lookup_References'!$G$77:$G$98,MATCH(ET_Risk_SC_Summation[[#This Row],[Mxx Category]],'N0.7_Lookup_References'!$F$77:$F$98,0)),"")</f>
        <v/>
      </c>
    </row>
    <row r="471" spans="1:68">
      <c r="A471" s="160" t="str">
        <f>IFERROR(INDEX(N1.2_Intervention_Types[NARM Asset Category],MATCH('N1.3_Project_Listing'!$C471,N1.2_Intervention_Types[Intervention Type ID],0),1),"")</f>
        <v/>
      </c>
      <c r="B471" s="160" t="str">
        <f>IF($D$2="GD",IFERROR(INDEX(N1.2_Intervention_Types[C&amp;V Asset Category (GD)],MATCH('N1.3_Project_Listing'!$C471,N1.2_Intervention_Types[Intervention Type ID],0),1),""),IFERROR(INDEX(N1.2_Intervention_Types[NARM Asset Category],MATCH('N1.3_Project_Listing'!$C471,N1.2_Intervention_Types[Intervention Type ID],0),1),""))</f>
        <v/>
      </c>
      <c r="C471" s="67" t="str">
        <f>IFERROR(INDEX(N1.2_Intervention_Types[Intervention Type ID],MATCH('N1.3_Project_Listing'!$I471,N1.2_Intervention_Types[Intervention Type],0),1),"")</f>
        <v/>
      </c>
      <c r="D471" s="160" t="str">
        <f>IFERROR(INDEX(N1.2_Intervention_Types[Intervention Category],MATCH('N1.3_Project_Listing'!$C471,N1.2_Intervention_Types[Intervention Type ID],0),1),"")</f>
        <v/>
      </c>
      <c r="E471" s="210"/>
      <c r="F471" s="236"/>
      <c r="G471" s="236"/>
      <c r="H471" s="236"/>
      <c r="I471" s="151"/>
      <c r="J471" s="139"/>
      <c r="K471" s="312"/>
      <c r="L471" s="312"/>
      <c r="M471" s="312"/>
      <c r="N471" s="343"/>
      <c r="O471" s="343"/>
      <c r="P471" s="344"/>
      <c r="Q471" s="63">
        <f t="shared" si="44"/>
        <v>0</v>
      </c>
      <c r="R471" s="368">
        <f>IF('N1.3_Project_Listing'!$D471="Replacement",SUM('N1.3_Project_Listing'!$K471:$L471)/2,'N1.3_Project_Listing'!$M471)</f>
        <v>0</v>
      </c>
      <c r="S471" s="67" t="str">
        <f>IFERROR(INDEX('N0.7_Lookup_References'!$C$13:$C$72,MATCH($A471,'N0.7_Lookup_References'!$B$13:$B$72,0)),"")</f>
        <v/>
      </c>
      <c r="T471" s="338" t="str">
        <f t="shared" si="45"/>
        <v/>
      </c>
      <c r="V471" s="11"/>
      <c r="W471" s="11"/>
      <c r="X471" s="11"/>
      <c r="Y471" s="11"/>
      <c r="Z471" s="11"/>
      <c r="AA471" s="11"/>
      <c r="AB471" s="11"/>
      <c r="AC471" s="11"/>
      <c r="AD471" s="11"/>
      <c r="AE471" s="11"/>
      <c r="AF471" s="11"/>
      <c r="AG471" s="11"/>
      <c r="AH471" s="11"/>
      <c r="AI471" s="11"/>
      <c r="AJ471" s="11"/>
      <c r="AK471" s="11"/>
      <c r="AL471" s="11"/>
      <c r="AM471" s="11"/>
      <c r="AN471" s="11"/>
      <c r="AO471" s="11"/>
      <c r="AP471" s="63">
        <f t="shared" si="41"/>
        <v>0</v>
      </c>
      <c r="AQ471" s="63">
        <f t="shared" si="42"/>
        <v>0</v>
      </c>
      <c r="AR471" s="63">
        <f t="shared" si="43"/>
        <v>0</v>
      </c>
      <c r="AT471" s="176" cm="1">
        <f t="array" ref="AT471">SUMIFS('N1.3_Project_Listing'!$P$16:$P$829, 'N1.3_Project_Listing'!$E$16:$E$829,'N1.3_Project_Listing'!$E471, 'N1.3_Project_Listing'!$A$16:$A$829,ET_Risk_SC_Summation[[#Headers],[132kV Circuit Breaker]])</f>
        <v>0</v>
      </c>
      <c r="AU471" s="176" cm="1">
        <f t="array" ref="AU471">SUMIFS('N1.3_Project_Listing'!$P$16:$P$829, 'N1.3_Project_Listing'!$E$16:$E$829,'N1.3_Project_Listing'!$E471, 'N1.3_Project_Listing'!$A$16:$A$829,ET_Risk_SC_Summation[[#Headers],[132kV Transformer]])</f>
        <v>0</v>
      </c>
      <c r="AV471" s="176" cm="1">
        <f t="array" ref="AV471">SUMIFS('N1.3_Project_Listing'!$P$16:$P$829, 'N1.3_Project_Listing'!$E$16:$E$829,'N1.3_Project_Listing'!$E471, 'N1.3_Project_Listing'!$A$16:$A$829,ET_Risk_SC_Summation[[#Headers],[132kV Reactor]])</f>
        <v>0</v>
      </c>
      <c r="AW471" s="176" cm="1">
        <f t="array" ref="AW471">SUMIFS('N1.3_Project_Listing'!$P$16:$P$829, 'N1.3_Project_Listing'!$E$16:$E$829,'N1.3_Project_Listing'!$E471, 'N1.3_Project_Listing'!$A$16:$A$829,ET_Risk_SC_Summation[[#Headers],[132kV Underground Cable]])</f>
        <v>0</v>
      </c>
      <c r="AX471" s="176" cm="1">
        <f t="array" ref="AX471">SUMIFS('N1.3_Project_Listing'!$P$16:$P$829, 'N1.3_Project_Listing'!$E$16:$E$829,'N1.3_Project_Listing'!$E471, 'N1.3_Project_Listing'!$A$16:$A$829,ET_Risk_SC_Summation[[#Headers],[132kV OHL Conductor]])</f>
        <v>0</v>
      </c>
      <c r="AY471" s="176" cm="1">
        <f t="array" ref="AY471">SUMIFS('N1.3_Project_Listing'!$P$16:$P$829, 'N1.3_Project_Listing'!$E$16:$E$829,'N1.3_Project_Listing'!$E471, 'N1.3_Project_Listing'!$A$16:$A$829,ET_Risk_SC_Summation[[#Headers],[132kV OHL Fittings]])</f>
        <v>0</v>
      </c>
      <c r="AZ471" s="176" cm="1">
        <f t="array" ref="AZ471">SUMIFS('N1.3_Project_Listing'!$P$16:$P$829, 'N1.3_Project_Listing'!$E$16:$E$829,'N1.3_Project_Listing'!$E471, 'N1.3_Project_Listing'!$A$16:$A$829,ET_Risk_SC_Summation[[#Headers],[132kV OHL Tower]])</f>
        <v>0</v>
      </c>
      <c r="BA471" s="176" cm="1">
        <f t="array" ref="BA471">SUMIFS('N1.3_Project_Listing'!$P$16:$P$829, 'N1.3_Project_Listing'!$E$16:$E$829,'N1.3_Project_Listing'!$E471, 'N1.3_Project_Listing'!$A$16:$A$829,ET_Risk_SC_Summation[[#Headers],[275kV Circuit Breaker]])</f>
        <v>0</v>
      </c>
      <c r="BB471" s="176" cm="1">
        <f t="array" ref="BB471">SUMIFS('N1.3_Project_Listing'!$P$16:$P$829, 'N1.3_Project_Listing'!$E$16:$E$829,'N1.3_Project_Listing'!$E471, 'N1.3_Project_Listing'!$A$16:$A$829,ET_Risk_SC_Summation[[#Headers],[275kV Transformer]])</f>
        <v>0</v>
      </c>
      <c r="BC471" s="176" cm="1">
        <f t="array" ref="BC471">SUMIFS('N1.3_Project_Listing'!$P$16:$P$829, 'N1.3_Project_Listing'!$E$16:$E$829,'N1.3_Project_Listing'!$E471, 'N1.3_Project_Listing'!$A$16:$A$829,ET_Risk_SC_Summation[[#Headers],[275kV Reactor]])</f>
        <v>0</v>
      </c>
      <c r="BD471" s="176" cm="1">
        <f t="array" ref="BD471">SUMIFS('N1.3_Project_Listing'!$P$16:$P$829, 'N1.3_Project_Listing'!$E$16:$E$829,'N1.3_Project_Listing'!$E471, 'N1.3_Project_Listing'!$A$16:$A$829,ET_Risk_SC_Summation[[#Headers],[275kV Underground Cable]])</f>
        <v>0</v>
      </c>
      <c r="BE471" s="176" cm="1">
        <f t="array" ref="BE471">SUMIFS('N1.3_Project_Listing'!$P$16:$P$829, 'N1.3_Project_Listing'!$E$16:$E$829,'N1.3_Project_Listing'!$E471, 'N1.3_Project_Listing'!$A$16:$A$829,ET_Risk_SC_Summation[[#Headers],[275kV OHL Conductor]])</f>
        <v>0</v>
      </c>
      <c r="BF471" s="176" cm="1">
        <f t="array" ref="BF471">SUMIFS('N1.3_Project_Listing'!$P$16:$P$829, 'N1.3_Project_Listing'!$E$16:$E$829,'N1.3_Project_Listing'!$E471, 'N1.3_Project_Listing'!$A$16:$A$829,ET_Risk_SC_Summation[[#Headers],[275kV OHL Fittings]])</f>
        <v>0</v>
      </c>
      <c r="BG471" s="176" cm="1">
        <f t="array" ref="BG471">SUMIFS('N1.3_Project_Listing'!$P$16:$P$829, 'N1.3_Project_Listing'!$E$16:$E$829,'N1.3_Project_Listing'!$E471, 'N1.3_Project_Listing'!$A$16:$A$829,ET_Risk_SC_Summation[[#Headers],[275kV OHL Tower]])</f>
        <v>0</v>
      </c>
      <c r="BH471" s="176" cm="1">
        <f t="array" ref="BH471">SUMIFS('N1.3_Project_Listing'!$P$16:$P$829, 'N1.3_Project_Listing'!$E$16:$E$829,'N1.3_Project_Listing'!$E471, 'N1.3_Project_Listing'!$A$16:$A$829,ET_Risk_SC_Summation[[#Headers],[400kV Circuit Breaker]])</f>
        <v>0</v>
      </c>
      <c r="BI471" s="176" cm="1">
        <f t="array" ref="BI471">SUMIFS('N1.3_Project_Listing'!$P$16:$P$829, 'N1.3_Project_Listing'!$E$16:$E$829,'N1.3_Project_Listing'!$E471, 'N1.3_Project_Listing'!$A$16:$A$829,ET_Risk_SC_Summation[[#Headers],[400kV Transformer]])</f>
        <v>0</v>
      </c>
      <c r="BJ471" s="176" cm="1">
        <f t="array" ref="BJ471">SUMIFS('N1.3_Project_Listing'!$P$16:$P$829, 'N1.3_Project_Listing'!$E$16:$E$829,'N1.3_Project_Listing'!$E471, 'N1.3_Project_Listing'!$A$16:$A$829,ET_Risk_SC_Summation[[#Headers],[400kV Reactor]])</f>
        <v>0</v>
      </c>
      <c r="BK471" s="176" cm="1">
        <f t="array" ref="BK471">SUMIFS('N1.3_Project_Listing'!$P$16:$P$829, 'N1.3_Project_Listing'!$E$16:$E$829,'N1.3_Project_Listing'!$E471, 'N1.3_Project_Listing'!$A$16:$A$829,ET_Risk_SC_Summation[[#Headers],[400kV Underground Cable]])</f>
        <v>0</v>
      </c>
      <c r="BL471" s="176" cm="1">
        <f t="array" ref="BL471">SUMIFS('N1.3_Project_Listing'!$P$16:$P$829, 'N1.3_Project_Listing'!$E$16:$E$829,'N1.3_Project_Listing'!$E471, 'N1.3_Project_Listing'!$A$16:$A$829,ET_Risk_SC_Summation[[#Headers],[400kV OHL Conductor]])</f>
        <v>0</v>
      </c>
      <c r="BM471" s="176" cm="1">
        <f t="array" ref="BM471">SUMIFS('N1.3_Project_Listing'!$P$16:$P$829, 'N1.3_Project_Listing'!$E$16:$E$829,'N1.3_Project_Listing'!$E471, 'N1.3_Project_Listing'!$A$16:$A$829,ET_Risk_SC_Summation[[#Headers],[400kV OHL Fittings]])</f>
        <v>0</v>
      </c>
      <c r="BN471" s="176" cm="1">
        <f t="array" ref="BN471">SUMIFS('N1.3_Project_Listing'!$P$16:$P$829, 'N1.3_Project_Listing'!$E$16:$E$829,'N1.3_Project_Listing'!$E471, 'N1.3_Project_Listing'!$A$16:$A$829,ET_Risk_SC_Summation[[#Headers],[400kV OHL Tower]])</f>
        <v>0</v>
      </c>
      <c r="BO471" s="177" t="str">
        <f>IF(SUM(ET_Risk_SC_Summation[[#This Row],[132kV Circuit Breaker]:[400kV OHL Tower]])=0, "n/a", INDEX(ET_Risk_SC_Summation[#Headers],1,MATCH(MAX(ET_Risk_SC_Summation[[#This Row],[132kV Circuit Breaker]:[400kV OHL Tower]]),ET_Risk_SC_Summation[[#This Row],[132kV Circuit Breaker]:[400kV OHL Tower]],0)))</f>
        <v>n/a</v>
      </c>
      <c r="BP471" s="177" t="str">
        <f>IFERROR(INDEX('N0.7_Lookup_References'!$G$77:$G$98,MATCH(ET_Risk_SC_Summation[[#This Row],[Mxx Category]],'N0.7_Lookup_References'!$F$77:$F$98,0)),"")</f>
        <v/>
      </c>
    </row>
    <row r="472" spans="1:68">
      <c r="A472" s="160" t="str">
        <f>IFERROR(INDEX(N1.2_Intervention_Types[NARM Asset Category],MATCH('N1.3_Project_Listing'!$C472,N1.2_Intervention_Types[Intervention Type ID],0),1),"")</f>
        <v/>
      </c>
      <c r="B472" s="160" t="str">
        <f>IF($D$2="GD",IFERROR(INDEX(N1.2_Intervention_Types[C&amp;V Asset Category (GD)],MATCH('N1.3_Project_Listing'!$C472,N1.2_Intervention_Types[Intervention Type ID],0),1),""),IFERROR(INDEX(N1.2_Intervention_Types[NARM Asset Category],MATCH('N1.3_Project_Listing'!$C472,N1.2_Intervention_Types[Intervention Type ID],0),1),""))</f>
        <v/>
      </c>
      <c r="C472" s="67" t="str">
        <f>IFERROR(INDEX(N1.2_Intervention_Types[Intervention Type ID],MATCH('N1.3_Project_Listing'!$I472,N1.2_Intervention_Types[Intervention Type],0),1),"")</f>
        <v/>
      </c>
      <c r="D472" s="160" t="str">
        <f>IFERROR(INDEX(N1.2_Intervention_Types[Intervention Category],MATCH('N1.3_Project_Listing'!$C472,N1.2_Intervention_Types[Intervention Type ID],0),1),"")</f>
        <v/>
      </c>
      <c r="E472" s="210"/>
      <c r="F472" s="236"/>
      <c r="G472" s="236"/>
      <c r="H472" s="236"/>
      <c r="I472" s="151"/>
      <c r="J472" s="139"/>
      <c r="K472" s="312"/>
      <c r="L472" s="312"/>
      <c r="M472" s="312"/>
      <c r="N472" s="343"/>
      <c r="O472" s="343"/>
      <c r="P472" s="344"/>
      <c r="Q472" s="63">
        <f t="shared" si="44"/>
        <v>0</v>
      </c>
      <c r="R472" s="368">
        <f>IF('N1.3_Project_Listing'!$D472="Replacement",SUM('N1.3_Project_Listing'!$K472:$L472)/2,'N1.3_Project_Listing'!$M472)</f>
        <v>0</v>
      </c>
      <c r="S472" s="67" t="str">
        <f>IFERROR(INDEX('N0.7_Lookup_References'!$C$13:$C$72,MATCH($A472,'N0.7_Lookup_References'!$B$13:$B$72,0)),"")</f>
        <v/>
      </c>
      <c r="T472" s="338" t="str">
        <f t="shared" si="45"/>
        <v/>
      </c>
      <c r="V472" s="11"/>
      <c r="W472" s="11"/>
      <c r="X472" s="11"/>
      <c r="Y472" s="11"/>
      <c r="Z472" s="11"/>
      <c r="AA472" s="11"/>
      <c r="AB472" s="11"/>
      <c r="AC472" s="11"/>
      <c r="AD472" s="11"/>
      <c r="AE472" s="11"/>
      <c r="AF472" s="11"/>
      <c r="AG472" s="11"/>
      <c r="AH472" s="11"/>
      <c r="AI472" s="11"/>
      <c r="AJ472" s="11"/>
      <c r="AK472" s="11"/>
      <c r="AL472" s="11"/>
      <c r="AM472" s="11"/>
      <c r="AN472" s="11"/>
      <c r="AO472" s="11"/>
      <c r="AP472" s="63">
        <f t="shared" si="41"/>
        <v>0</v>
      </c>
      <c r="AQ472" s="63">
        <f t="shared" si="42"/>
        <v>0</v>
      </c>
      <c r="AR472" s="63">
        <f t="shared" si="43"/>
        <v>0</v>
      </c>
      <c r="AT472" s="176" cm="1">
        <f t="array" ref="AT472">SUMIFS('N1.3_Project_Listing'!$P$16:$P$829, 'N1.3_Project_Listing'!$E$16:$E$829,'N1.3_Project_Listing'!$E472, 'N1.3_Project_Listing'!$A$16:$A$829,ET_Risk_SC_Summation[[#Headers],[132kV Circuit Breaker]])</f>
        <v>0</v>
      </c>
      <c r="AU472" s="176" cm="1">
        <f t="array" ref="AU472">SUMIFS('N1.3_Project_Listing'!$P$16:$P$829, 'N1.3_Project_Listing'!$E$16:$E$829,'N1.3_Project_Listing'!$E472, 'N1.3_Project_Listing'!$A$16:$A$829,ET_Risk_SC_Summation[[#Headers],[132kV Transformer]])</f>
        <v>0</v>
      </c>
      <c r="AV472" s="176" cm="1">
        <f t="array" ref="AV472">SUMIFS('N1.3_Project_Listing'!$P$16:$P$829, 'N1.3_Project_Listing'!$E$16:$E$829,'N1.3_Project_Listing'!$E472, 'N1.3_Project_Listing'!$A$16:$A$829,ET_Risk_SC_Summation[[#Headers],[132kV Reactor]])</f>
        <v>0</v>
      </c>
      <c r="AW472" s="176" cm="1">
        <f t="array" ref="AW472">SUMIFS('N1.3_Project_Listing'!$P$16:$P$829, 'N1.3_Project_Listing'!$E$16:$E$829,'N1.3_Project_Listing'!$E472, 'N1.3_Project_Listing'!$A$16:$A$829,ET_Risk_SC_Summation[[#Headers],[132kV Underground Cable]])</f>
        <v>0</v>
      </c>
      <c r="AX472" s="176" cm="1">
        <f t="array" ref="AX472">SUMIFS('N1.3_Project_Listing'!$P$16:$P$829, 'N1.3_Project_Listing'!$E$16:$E$829,'N1.3_Project_Listing'!$E472, 'N1.3_Project_Listing'!$A$16:$A$829,ET_Risk_SC_Summation[[#Headers],[132kV OHL Conductor]])</f>
        <v>0</v>
      </c>
      <c r="AY472" s="176" cm="1">
        <f t="array" ref="AY472">SUMIFS('N1.3_Project_Listing'!$P$16:$P$829, 'N1.3_Project_Listing'!$E$16:$E$829,'N1.3_Project_Listing'!$E472, 'N1.3_Project_Listing'!$A$16:$A$829,ET_Risk_SC_Summation[[#Headers],[132kV OHL Fittings]])</f>
        <v>0</v>
      </c>
      <c r="AZ472" s="176" cm="1">
        <f t="array" ref="AZ472">SUMIFS('N1.3_Project_Listing'!$P$16:$P$829, 'N1.3_Project_Listing'!$E$16:$E$829,'N1.3_Project_Listing'!$E472, 'N1.3_Project_Listing'!$A$16:$A$829,ET_Risk_SC_Summation[[#Headers],[132kV OHL Tower]])</f>
        <v>0</v>
      </c>
      <c r="BA472" s="176" cm="1">
        <f t="array" ref="BA472">SUMIFS('N1.3_Project_Listing'!$P$16:$P$829, 'N1.3_Project_Listing'!$E$16:$E$829,'N1.3_Project_Listing'!$E472, 'N1.3_Project_Listing'!$A$16:$A$829,ET_Risk_SC_Summation[[#Headers],[275kV Circuit Breaker]])</f>
        <v>0</v>
      </c>
      <c r="BB472" s="176" cm="1">
        <f t="array" ref="BB472">SUMIFS('N1.3_Project_Listing'!$P$16:$P$829, 'N1.3_Project_Listing'!$E$16:$E$829,'N1.3_Project_Listing'!$E472, 'N1.3_Project_Listing'!$A$16:$A$829,ET_Risk_SC_Summation[[#Headers],[275kV Transformer]])</f>
        <v>0</v>
      </c>
      <c r="BC472" s="176" cm="1">
        <f t="array" ref="BC472">SUMIFS('N1.3_Project_Listing'!$P$16:$P$829, 'N1.3_Project_Listing'!$E$16:$E$829,'N1.3_Project_Listing'!$E472, 'N1.3_Project_Listing'!$A$16:$A$829,ET_Risk_SC_Summation[[#Headers],[275kV Reactor]])</f>
        <v>0</v>
      </c>
      <c r="BD472" s="176" cm="1">
        <f t="array" ref="BD472">SUMIFS('N1.3_Project_Listing'!$P$16:$P$829, 'N1.3_Project_Listing'!$E$16:$E$829,'N1.3_Project_Listing'!$E472, 'N1.3_Project_Listing'!$A$16:$A$829,ET_Risk_SC_Summation[[#Headers],[275kV Underground Cable]])</f>
        <v>0</v>
      </c>
      <c r="BE472" s="176" cm="1">
        <f t="array" ref="BE472">SUMIFS('N1.3_Project_Listing'!$P$16:$P$829, 'N1.3_Project_Listing'!$E$16:$E$829,'N1.3_Project_Listing'!$E472, 'N1.3_Project_Listing'!$A$16:$A$829,ET_Risk_SC_Summation[[#Headers],[275kV OHL Conductor]])</f>
        <v>0</v>
      </c>
      <c r="BF472" s="176" cm="1">
        <f t="array" ref="BF472">SUMIFS('N1.3_Project_Listing'!$P$16:$P$829, 'N1.3_Project_Listing'!$E$16:$E$829,'N1.3_Project_Listing'!$E472, 'N1.3_Project_Listing'!$A$16:$A$829,ET_Risk_SC_Summation[[#Headers],[275kV OHL Fittings]])</f>
        <v>0</v>
      </c>
      <c r="BG472" s="176" cm="1">
        <f t="array" ref="BG472">SUMIFS('N1.3_Project_Listing'!$P$16:$P$829, 'N1.3_Project_Listing'!$E$16:$E$829,'N1.3_Project_Listing'!$E472, 'N1.3_Project_Listing'!$A$16:$A$829,ET_Risk_SC_Summation[[#Headers],[275kV OHL Tower]])</f>
        <v>0</v>
      </c>
      <c r="BH472" s="176" cm="1">
        <f t="array" ref="BH472">SUMIFS('N1.3_Project_Listing'!$P$16:$P$829, 'N1.3_Project_Listing'!$E$16:$E$829,'N1.3_Project_Listing'!$E472, 'N1.3_Project_Listing'!$A$16:$A$829,ET_Risk_SC_Summation[[#Headers],[400kV Circuit Breaker]])</f>
        <v>0</v>
      </c>
      <c r="BI472" s="176" cm="1">
        <f t="array" ref="BI472">SUMIFS('N1.3_Project_Listing'!$P$16:$P$829, 'N1.3_Project_Listing'!$E$16:$E$829,'N1.3_Project_Listing'!$E472, 'N1.3_Project_Listing'!$A$16:$A$829,ET_Risk_SC_Summation[[#Headers],[400kV Transformer]])</f>
        <v>0</v>
      </c>
      <c r="BJ472" s="176" cm="1">
        <f t="array" ref="BJ472">SUMIFS('N1.3_Project_Listing'!$P$16:$P$829, 'N1.3_Project_Listing'!$E$16:$E$829,'N1.3_Project_Listing'!$E472, 'N1.3_Project_Listing'!$A$16:$A$829,ET_Risk_SC_Summation[[#Headers],[400kV Reactor]])</f>
        <v>0</v>
      </c>
      <c r="BK472" s="176" cm="1">
        <f t="array" ref="BK472">SUMIFS('N1.3_Project_Listing'!$P$16:$P$829, 'N1.3_Project_Listing'!$E$16:$E$829,'N1.3_Project_Listing'!$E472, 'N1.3_Project_Listing'!$A$16:$A$829,ET_Risk_SC_Summation[[#Headers],[400kV Underground Cable]])</f>
        <v>0</v>
      </c>
      <c r="BL472" s="176" cm="1">
        <f t="array" ref="BL472">SUMIFS('N1.3_Project_Listing'!$P$16:$P$829, 'N1.3_Project_Listing'!$E$16:$E$829,'N1.3_Project_Listing'!$E472, 'N1.3_Project_Listing'!$A$16:$A$829,ET_Risk_SC_Summation[[#Headers],[400kV OHL Conductor]])</f>
        <v>0</v>
      </c>
      <c r="BM472" s="176" cm="1">
        <f t="array" ref="BM472">SUMIFS('N1.3_Project_Listing'!$P$16:$P$829, 'N1.3_Project_Listing'!$E$16:$E$829,'N1.3_Project_Listing'!$E472, 'N1.3_Project_Listing'!$A$16:$A$829,ET_Risk_SC_Summation[[#Headers],[400kV OHL Fittings]])</f>
        <v>0</v>
      </c>
      <c r="BN472" s="176" cm="1">
        <f t="array" ref="BN472">SUMIFS('N1.3_Project_Listing'!$P$16:$P$829, 'N1.3_Project_Listing'!$E$16:$E$829,'N1.3_Project_Listing'!$E472, 'N1.3_Project_Listing'!$A$16:$A$829,ET_Risk_SC_Summation[[#Headers],[400kV OHL Tower]])</f>
        <v>0</v>
      </c>
      <c r="BO472" s="177" t="str">
        <f>IF(SUM(ET_Risk_SC_Summation[[#This Row],[132kV Circuit Breaker]:[400kV OHL Tower]])=0, "n/a", INDEX(ET_Risk_SC_Summation[#Headers],1,MATCH(MAX(ET_Risk_SC_Summation[[#This Row],[132kV Circuit Breaker]:[400kV OHL Tower]]),ET_Risk_SC_Summation[[#This Row],[132kV Circuit Breaker]:[400kV OHL Tower]],0)))</f>
        <v>n/a</v>
      </c>
      <c r="BP472" s="177" t="str">
        <f>IFERROR(INDEX('N0.7_Lookup_References'!$G$77:$G$98,MATCH(ET_Risk_SC_Summation[[#This Row],[Mxx Category]],'N0.7_Lookup_References'!$F$77:$F$98,0)),"")</f>
        <v/>
      </c>
    </row>
    <row r="473" spans="1:68">
      <c r="A473" s="160" t="str">
        <f>IFERROR(INDEX(N1.2_Intervention_Types[NARM Asset Category],MATCH('N1.3_Project_Listing'!$C473,N1.2_Intervention_Types[Intervention Type ID],0),1),"")</f>
        <v/>
      </c>
      <c r="B473" s="160" t="str">
        <f>IF($D$2="GD",IFERROR(INDEX(N1.2_Intervention_Types[C&amp;V Asset Category (GD)],MATCH('N1.3_Project_Listing'!$C473,N1.2_Intervention_Types[Intervention Type ID],0),1),""),IFERROR(INDEX(N1.2_Intervention_Types[NARM Asset Category],MATCH('N1.3_Project_Listing'!$C473,N1.2_Intervention_Types[Intervention Type ID],0),1),""))</f>
        <v/>
      </c>
      <c r="C473" s="67" t="str">
        <f>IFERROR(INDEX(N1.2_Intervention_Types[Intervention Type ID],MATCH('N1.3_Project_Listing'!$I473,N1.2_Intervention_Types[Intervention Type],0),1),"")</f>
        <v/>
      </c>
      <c r="D473" s="160" t="str">
        <f>IFERROR(INDEX(N1.2_Intervention_Types[Intervention Category],MATCH('N1.3_Project_Listing'!$C473,N1.2_Intervention_Types[Intervention Type ID],0),1),"")</f>
        <v/>
      </c>
      <c r="E473" s="210"/>
      <c r="F473" s="236"/>
      <c r="G473" s="236"/>
      <c r="H473" s="236"/>
      <c r="I473" s="151"/>
      <c r="J473" s="139"/>
      <c r="K473" s="312"/>
      <c r="L473" s="312"/>
      <c r="M473" s="312"/>
      <c r="N473" s="343"/>
      <c r="O473" s="343"/>
      <c r="P473" s="344"/>
      <c r="Q473" s="63">
        <f t="shared" si="44"/>
        <v>0</v>
      </c>
      <c r="R473" s="368">
        <f>IF('N1.3_Project_Listing'!$D473="Replacement",SUM('N1.3_Project_Listing'!$K473:$L473)/2,'N1.3_Project_Listing'!$M473)</f>
        <v>0</v>
      </c>
      <c r="S473" s="67" t="str">
        <f>IFERROR(INDEX('N0.7_Lookup_References'!$C$13:$C$72,MATCH($A473,'N0.7_Lookup_References'!$B$13:$B$72,0)),"")</f>
        <v/>
      </c>
      <c r="T473" s="338" t="str">
        <f t="shared" si="45"/>
        <v/>
      </c>
      <c r="V473" s="11"/>
      <c r="W473" s="11"/>
      <c r="X473" s="11"/>
      <c r="Y473" s="11"/>
      <c r="Z473" s="11"/>
      <c r="AA473" s="11"/>
      <c r="AB473" s="11"/>
      <c r="AC473" s="11"/>
      <c r="AD473" s="11"/>
      <c r="AE473" s="11"/>
      <c r="AF473" s="11"/>
      <c r="AG473" s="11"/>
      <c r="AH473" s="11"/>
      <c r="AI473" s="11"/>
      <c r="AJ473" s="11"/>
      <c r="AK473" s="11"/>
      <c r="AL473" s="11"/>
      <c r="AM473" s="11"/>
      <c r="AN473" s="11"/>
      <c r="AO473" s="11"/>
      <c r="AP473" s="63">
        <f t="shared" si="41"/>
        <v>0</v>
      </c>
      <c r="AQ473" s="63">
        <f t="shared" si="42"/>
        <v>0</v>
      </c>
      <c r="AR473" s="63">
        <f t="shared" si="43"/>
        <v>0</v>
      </c>
      <c r="AT473" s="176" cm="1">
        <f t="array" ref="AT473">SUMIFS('N1.3_Project_Listing'!$P$16:$P$829, 'N1.3_Project_Listing'!$E$16:$E$829,'N1.3_Project_Listing'!$E473, 'N1.3_Project_Listing'!$A$16:$A$829,ET_Risk_SC_Summation[[#Headers],[132kV Circuit Breaker]])</f>
        <v>0</v>
      </c>
      <c r="AU473" s="176" cm="1">
        <f t="array" ref="AU473">SUMIFS('N1.3_Project_Listing'!$P$16:$P$829, 'N1.3_Project_Listing'!$E$16:$E$829,'N1.3_Project_Listing'!$E473, 'N1.3_Project_Listing'!$A$16:$A$829,ET_Risk_SC_Summation[[#Headers],[132kV Transformer]])</f>
        <v>0</v>
      </c>
      <c r="AV473" s="176" cm="1">
        <f t="array" ref="AV473">SUMIFS('N1.3_Project_Listing'!$P$16:$P$829, 'N1.3_Project_Listing'!$E$16:$E$829,'N1.3_Project_Listing'!$E473, 'N1.3_Project_Listing'!$A$16:$A$829,ET_Risk_SC_Summation[[#Headers],[132kV Reactor]])</f>
        <v>0</v>
      </c>
      <c r="AW473" s="176" cm="1">
        <f t="array" ref="AW473">SUMIFS('N1.3_Project_Listing'!$P$16:$P$829, 'N1.3_Project_Listing'!$E$16:$E$829,'N1.3_Project_Listing'!$E473, 'N1.3_Project_Listing'!$A$16:$A$829,ET_Risk_SC_Summation[[#Headers],[132kV Underground Cable]])</f>
        <v>0</v>
      </c>
      <c r="AX473" s="176" cm="1">
        <f t="array" ref="AX473">SUMIFS('N1.3_Project_Listing'!$P$16:$P$829, 'N1.3_Project_Listing'!$E$16:$E$829,'N1.3_Project_Listing'!$E473, 'N1.3_Project_Listing'!$A$16:$A$829,ET_Risk_SC_Summation[[#Headers],[132kV OHL Conductor]])</f>
        <v>0</v>
      </c>
      <c r="AY473" s="176" cm="1">
        <f t="array" ref="AY473">SUMIFS('N1.3_Project_Listing'!$P$16:$P$829, 'N1.3_Project_Listing'!$E$16:$E$829,'N1.3_Project_Listing'!$E473, 'N1.3_Project_Listing'!$A$16:$A$829,ET_Risk_SC_Summation[[#Headers],[132kV OHL Fittings]])</f>
        <v>0</v>
      </c>
      <c r="AZ473" s="176" cm="1">
        <f t="array" ref="AZ473">SUMIFS('N1.3_Project_Listing'!$P$16:$P$829, 'N1.3_Project_Listing'!$E$16:$E$829,'N1.3_Project_Listing'!$E473, 'N1.3_Project_Listing'!$A$16:$A$829,ET_Risk_SC_Summation[[#Headers],[132kV OHL Tower]])</f>
        <v>0</v>
      </c>
      <c r="BA473" s="176" cm="1">
        <f t="array" ref="BA473">SUMIFS('N1.3_Project_Listing'!$P$16:$P$829, 'N1.3_Project_Listing'!$E$16:$E$829,'N1.3_Project_Listing'!$E473, 'N1.3_Project_Listing'!$A$16:$A$829,ET_Risk_SC_Summation[[#Headers],[275kV Circuit Breaker]])</f>
        <v>0</v>
      </c>
      <c r="BB473" s="176" cm="1">
        <f t="array" ref="BB473">SUMIFS('N1.3_Project_Listing'!$P$16:$P$829, 'N1.3_Project_Listing'!$E$16:$E$829,'N1.3_Project_Listing'!$E473, 'N1.3_Project_Listing'!$A$16:$A$829,ET_Risk_SC_Summation[[#Headers],[275kV Transformer]])</f>
        <v>0</v>
      </c>
      <c r="BC473" s="176" cm="1">
        <f t="array" ref="BC473">SUMIFS('N1.3_Project_Listing'!$P$16:$P$829, 'N1.3_Project_Listing'!$E$16:$E$829,'N1.3_Project_Listing'!$E473, 'N1.3_Project_Listing'!$A$16:$A$829,ET_Risk_SC_Summation[[#Headers],[275kV Reactor]])</f>
        <v>0</v>
      </c>
      <c r="BD473" s="176" cm="1">
        <f t="array" ref="BD473">SUMIFS('N1.3_Project_Listing'!$P$16:$P$829, 'N1.3_Project_Listing'!$E$16:$E$829,'N1.3_Project_Listing'!$E473, 'N1.3_Project_Listing'!$A$16:$A$829,ET_Risk_SC_Summation[[#Headers],[275kV Underground Cable]])</f>
        <v>0</v>
      </c>
      <c r="BE473" s="176" cm="1">
        <f t="array" ref="BE473">SUMIFS('N1.3_Project_Listing'!$P$16:$P$829, 'N1.3_Project_Listing'!$E$16:$E$829,'N1.3_Project_Listing'!$E473, 'N1.3_Project_Listing'!$A$16:$A$829,ET_Risk_SC_Summation[[#Headers],[275kV OHL Conductor]])</f>
        <v>0</v>
      </c>
      <c r="BF473" s="176" cm="1">
        <f t="array" ref="BF473">SUMIFS('N1.3_Project_Listing'!$P$16:$P$829, 'N1.3_Project_Listing'!$E$16:$E$829,'N1.3_Project_Listing'!$E473, 'N1.3_Project_Listing'!$A$16:$A$829,ET_Risk_SC_Summation[[#Headers],[275kV OHL Fittings]])</f>
        <v>0</v>
      </c>
      <c r="BG473" s="176" cm="1">
        <f t="array" ref="BG473">SUMIFS('N1.3_Project_Listing'!$P$16:$P$829, 'N1.3_Project_Listing'!$E$16:$E$829,'N1.3_Project_Listing'!$E473, 'N1.3_Project_Listing'!$A$16:$A$829,ET_Risk_SC_Summation[[#Headers],[275kV OHL Tower]])</f>
        <v>0</v>
      </c>
      <c r="BH473" s="176" cm="1">
        <f t="array" ref="BH473">SUMIFS('N1.3_Project_Listing'!$P$16:$P$829, 'N1.3_Project_Listing'!$E$16:$E$829,'N1.3_Project_Listing'!$E473, 'N1.3_Project_Listing'!$A$16:$A$829,ET_Risk_SC_Summation[[#Headers],[400kV Circuit Breaker]])</f>
        <v>0</v>
      </c>
      <c r="BI473" s="176" cm="1">
        <f t="array" ref="BI473">SUMIFS('N1.3_Project_Listing'!$P$16:$P$829, 'N1.3_Project_Listing'!$E$16:$E$829,'N1.3_Project_Listing'!$E473, 'N1.3_Project_Listing'!$A$16:$A$829,ET_Risk_SC_Summation[[#Headers],[400kV Transformer]])</f>
        <v>0</v>
      </c>
      <c r="BJ473" s="176" cm="1">
        <f t="array" ref="BJ473">SUMIFS('N1.3_Project_Listing'!$P$16:$P$829, 'N1.3_Project_Listing'!$E$16:$E$829,'N1.3_Project_Listing'!$E473, 'N1.3_Project_Listing'!$A$16:$A$829,ET_Risk_SC_Summation[[#Headers],[400kV Reactor]])</f>
        <v>0</v>
      </c>
      <c r="BK473" s="176" cm="1">
        <f t="array" ref="BK473">SUMIFS('N1.3_Project_Listing'!$P$16:$P$829, 'N1.3_Project_Listing'!$E$16:$E$829,'N1.3_Project_Listing'!$E473, 'N1.3_Project_Listing'!$A$16:$A$829,ET_Risk_SC_Summation[[#Headers],[400kV Underground Cable]])</f>
        <v>0</v>
      </c>
      <c r="BL473" s="176" cm="1">
        <f t="array" ref="BL473">SUMIFS('N1.3_Project_Listing'!$P$16:$P$829, 'N1.3_Project_Listing'!$E$16:$E$829,'N1.3_Project_Listing'!$E473, 'N1.3_Project_Listing'!$A$16:$A$829,ET_Risk_SC_Summation[[#Headers],[400kV OHL Conductor]])</f>
        <v>0</v>
      </c>
      <c r="BM473" s="176" cm="1">
        <f t="array" ref="BM473">SUMIFS('N1.3_Project_Listing'!$P$16:$P$829, 'N1.3_Project_Listing'!$E$16:$E$829,'N1.3_Project_Listing'!$E473, 'N1.3_Project_Listing'!$A$16:$A$829,ET_Risk_SC_Summation[[#Headers],[400kV OHL Fittings]])</f>
        <v>0</v>
      </c>
      <c r="BN473" s="176" cm="1">
        <f t="array" ref="BN473">SUMIFS('N1.3_Project_Listing'!$P$16:$P$829, 'N1.3_Project_Listing'!$E$16:$E$829,'N1.3_Project_Listing'!$E473, 'N1.3_Project_Listing'!$A$16:$A$829,ET_Risk_SC_Summation[[#Headers],[400kV OHL Tower]])</f>
        <v>0</v>
      </c>
      <c r="BO473" s="177" t="str">
        <f>IF(SUM(ET_Risk_SC_Summation[[#This Row],[132kV Circuit Breaker]:[400kV OHL Tower]])=0, "n/a", INDEX(ET_Risk_SC_Summation[#Headers],1,MATCH(MAX(ET_Risk_SC_Summation[[#This Row],[132kV Circuit Breaker]:[400kV OHL Tower]]),ET_Risk_SC_Summation[[#This Row],[132kV Circuit Breaker]:[400kV OHL Tower]],0)))</f>
        <v>n/a</v>
      </c>
      <c r="BP473" s="177" t="str">
        <f>IFERROR(INDEX('N0.7_Lookup_References'!$G$77:$G$98,MATCH(ET_Risk_SC_Summation[[#This Row],[Mxx Category]],'N0.7_Lookup_References'!$F$77:$F$98,0)),"")</f>
        <v/>
      </c>
    </row>
    <row r="474" spans="1:68">
      <c r="A474" s="160" t="str">
        <f>IFERROR(INDEX(N1.2_Intervention_Types[NARM Asset Category],MATCH('N1.3_Project_Listing'!$C474,N1.2_Intervention_Types[Intervention Type ID],0),1),"")</f>
        <v/>
      </c>
      <c r="B474" s="160" t="str">
        <f>IF($D$2="GD",IFERROR(INDEX(N1.2_Intervention_Types[C&amp;V Asset Category (GD)],MATCH('N1.3_Project_Listing'!$C474,N1.2_Intervention_Types[Intervention Type ID],0),1),""),IFERROR(INDEX(N1.2_Intervention_Types[NARM Asset Category],MATCH('N1.3_Project_Listing'!$C474,N1.2_Intervention_Types[Intervention Type ID],0),1),""))</f>
        <v/>
      </c>
      <c r="C474" s="67" t="str">
        <f>IFERROR(INDEX(N1.2_Intervention_Types[Intervention Type ID],MATCH('N1.3_Project_Listing'!$I474,N1.2_Intervention_Types[Intervention Type],0),1),"")</f>
        <v/>
      </c>
      <c r="D474" s="160" t="str">
        <f>IFERROR(INDEX(N1.2_Intervention_Types[Intervention Category],MATCH('N1.3_Project_Listing'!$C474,N1.2_Intervention_Types[Intervention Type ID],0),1),"")</f>
        <v/>
      </c>
      <c r="E474" s="210"/>
      <c r="F474" s="236"/>
      <c r="G474" s="236"/>
      <c r="H474" s="236"/>
      <c r="I474" s="151"/>
      <c r="J474" s="139"/>
      <c r="K474" s="312"/>
      <c r="L474" s="312"/>
      <c r="M474" s="312"/>
      <c r="N474" s="343"/>
      <c r="O474" s="343"/>
      <c r="P474" s="344"/>
      <c r="Q474" s="63">
        <f t="shared" si="44"/>
        <v>0</v>
      </c>
      <c r="R474" s="368">
        <f>IF('N1.3_Project_Listing'!$D474="Replacement",SUM('N1.3_Project_Listing'!$K474:$L474)/2,'N1.3_Project_Listing'!$M474)</f>
        <v>0</v>
      </c>
      <c r="S474" s="67" t="str">
        <f>IFERROR(INDEX('N0.7_Lookup_References'!$C$13:$C$72,MATCH($A474,'N0.7_Lookup_References'!$B$13:$B$72,0)),"")</f>
        <v/>
      </c>
      <c r="T474" s="338" t="str">
        <f t="shared" si="45"/>
        <v/>
      </c>
      <c r="V474" s="11"/>
      <c r="W474" s="11"/>
      <c r="X474" s="11"/>
      <c r="Y474" s="11"/>
      <c r="Z474" s="11"/>
      <c r="AA474" s="11"/>
      <c r="AB474" s="11"/>
      <c r="AC474" s="11"/>
      <c r="AD474" s="11"/>
      <c r="AE474" s="11"/>
      <c r="AF474" s="11"/>
      <c r="AG474" s="11"/>
      <c r="AH474" s="11"/>
      <c r="AI474" s="11"/>
      <c r="AJ474" s="11"/>
      <c r="AK474" s="11"/>
      <c r="AL474" s="11"/>
      <c r="AM474" s="11"/>
      <c r="AN474" s="11"/>
      <c r="AO474" s="11"/>
      <c r="AP474" s="63">
        <f t="shared" si="41"/>
        <v>0</v>
      </c>
      <c r="AQ474" s="63">
        <f t="shared" si="42"/>
        <v>0</v>
      </c>
      <c r="AR474" s="63">
        <f t="shared" si="43"/>
        <v>0</v>
      </c>
      <c r="AT474" s="176" cm="1">
        <f t="array" ref="AT474">SUMIFS('N1.3_Project_Listing'!$P$16:$P$829, 'N1.3_Project_Listing'!$E$16:$E$829,'N1.3_Project_Listing'!$E474, 'N1.3_Project_Listing'!$A$16:$A$829,ET_Risk_SC_Summation[[#Headers],[132kV Circuit Breaker]])</f>
        <v>0</v>
      </c>
      <c r="AU474" s="176" cm="1">
        <f t="array" ref="AU474">SUMIFS('N1.3_Project_Listing'!$P$16:$P$829, 'N1.3_Project_Listing'!$E$16:$E$829,'N1.3_Project_Listing'!$E474, 'N1.3_Project_Listing'!$A$16:$A$829,ET_Risk_SC_Summation[[#Headers],[132kV Transformer]])</f>
        <v>0</v>
      </c>
      <c r="AV474" s="176" cm="1">
        <f t="array" ref="AV474">SUMIFS('N1.3_Project_Listing'!$P$16:$P$829, 'N1.3_Project_Listing'!$E$16:$E$829,'N1.3_Project_Listing'!$E474, 'N1.3_Project_Listing'!$A$16:$A$829,ET_Risk_SC_Summation[[#Headers],[132kV Reactor]])</f>
        <v>0</v>
      </c>
      <c r="AW474" s="176" cm="1">
        <f t="array" ref="AW474">SUMIFS('N1.3_Project_Listing'!$P$16:$P$829, 'N1.3_Project_Listing'!$E$16:$E$829,'N1.3_Project_Listing'!$E474, 'N1.3_Project_Listing'!$A$16:$A$829,ET_Risk_SC_Summation[[#Headers],[132kV Underground Cable]])</f>
        <v>0</v>
      </c>
      <c r="AX474" s="176" cm="1">
        <f t="array" ref="AX474">SUMIFS('N1.3_Project_Listing'!$P$16:$P$829, 'N1.3_Project_Listing'!$E$16:$E$829,'N1.3_Project_Listing'!$E474, 'N1.3_Project_Listing'!$A$16:$A$829,ET_Risk_SC_Summation[[#Headers],[132kV OHL Conductor]])</f>
        <v>0</v>
      </c>
      <c r="AY474" s="176" cm="1">
        <f t="array" ref="AY474">SUMIFS('N1.3_Project_Listing'!$P$16:$P$829, 'N1.3_Project_Listing'!$E$16:$E$829,'N1.3_Project_Listing'!$E474, 'N1.3_Project_Listing'!$A$16:$A$829,ET_Risk_SC_Summation[[#Headers],[132kV OHL Fittings]])</f>
        <v>0</v>
      </c>
      <c r="AZ474" s="176" cm="1">
        <f t="array" ref="AZ474">SUMIFS('N1.3_Project_Listing'!$P$16:$P$829, 'N1.3_Project_Listing'!$E$16:$E$829,'N1.3_Project_Listing'!$E474, 'N1.3_Project_Listing'!$A$16:$A$829,ET_Risk_SC_Summation[[#Headers],[132kV OHL Tower]])</f>
        <v>0</v>
      </c>
      <c r="BA474" s="176" cm="1">
        <f t="array" ref="BA474">SUMIFS('N1.3_Project_Listing'!$P$16:$P$829, 'N1.3_Project_Listing'!$E$16:$E$829,'N1.3_Project_Listing'!$E474, 'N1.3_Project_Listing'!$A$16:$A$829,ET_Risk_SC_Summation[[#Headers],[275kV Circuit Breaker]])</f>
        <v>0</v>
      </c>
      <c r="BB474" s="176" cm="1">
        <f t="array" ref="BB474">SUMIFS('N1.3_Project_Listing'!$P$16:$P$829, 'N1.3_Project_Listing'!$E$16:$E$829,'N1.3_Project_Listing'!$E474, 'N1.3_Project_Listing'!$A$16:$A$829,ET_Risk_SC_Summation[[#Headers],[275kV Transformer]])</f>
        <v>0</v>
      </c>
      <c r="BC474" s="176" cm="1">
        <f t="array" ref="BC474">SUMIFS('N1.3_Project_Listing'!$P$16:$P$829, 'N1.3_Project_Listing'!$E$16:$E$829,'N1.3_Project_Listing'!$E474, 'N1.3_Project_Listing'!$A$16:$A$829,ET_Risk_SC_Summation[[#Headers],[275kV Reactor]])</f>
        <v>0</v>
      </c>
      <c r="BD474" s="176" cm="1">
        <f t="array" ref="BD474">SUMIFS('N1.3_Project_Listing'!$P$16:$P$829, 'N1.3_Project_Listing'!$E$16:$E$829,'N1.3_Project_Listing'!$E474, 'N1.3_Project_Listing'!$A$16:$A$829,ET_Risk_SC_Summation[[#Headers],[275kV Underground Cable]])</f>
        <v>0</v>
      </c>
      <c r="BE474" s="176" cm="1">
        <f t="array" ref="BE474">SUMIFS('N1.3_Project_Listing'!$P$16:$P$829, 'N1.3_Project_Listing'!$E$16:$E$829,'N1.3_Project_Listing'!$E474, 'N1.3_Project_Listing'!$A$16:$A$829,ET_Risk_SC_Summation[[#Headers],[275kV OHL Conductor]])</f>
        <v>0</v>
      </c>
      <c r="BF474" s="176" cm="1">
        <f t="array" ref="BF474">SUMIFS('N1.3_Project_Listing'!$P$16:$P$829, 'N1.3_Project_Listing'!$E$16:$E$829,'N1.3_Project_Listing'!$E474, 'N1.3_Project_Listing'!$A$16:$A$829,ET_Risk_SC_Summation[[#Headers],[275kV OHL Fittings]])</f>
        <v>0</v>
      </c>
      <c r="BG474" s="176" cm="1">
        <f t="array" ref="BG474">SUMIFS('N1.3_Project_Listing'!$P$16:$P$829, 'N1.3_Project_Listing'!$E$16:$E$829,'N1.3_Project_Listing'!$E474, 'N1.3_Project_Listing'!$A$16:$A$829,ET_Risk_SC_Summation[[#Headers],[275kV OHL Tower]])</f>
        <v>0</v>
      </c>
      <c r="BH474" s="176" cm="1">
        <f t="array" ref="BH474">SUMIFS('N1.3_Project_Listing'!$P$16:$P$829, 'N1.3_Project_Listing'!$E$16:$E$829,'N1.3_Project_Listing'!$E474, 'N1.3_Project_Listing'!$A$16:$A$829,ET_Risk_SC_Summation[[#Headers],[400kV Circuit Breaker]])</f>
        <v>0</v>
      </c>
      <c r="BI474" s="176" cm="1">
        <f t="array" ref="BI474">SUMIFS('N1.3_Project_Listing'!$P$16:$P$829, 'N1.3_Project_Listing'!$E$16:$E$829,'N1.3_Project_Listing'!$E474, 'N1.3_Project_Listing'!$A$16:$A$829,ET_Risk_SC_Summation[[#Headers],[400kV Transformer]])</f>
        <v>0</v>
      </c>
      <c r="BJ474" s="176" cm="1">
        <f t="array" ref="BJ474">SUMIFS('N1.3_Project_Listing'!$P$16:$P$829, 'N1.3_Project_Listing'!$E$16:$E$829,'N1.3_Project_Listing'!$E474, 'N1.3_Project_Listing'!$A$16:$A$829,ET_Risk_SC_Summation[[#Headers],[400kV Reactor]])</f>
        <v>0</v>
      </c>
      <c r="BK474" s="176" cm="1">
        <f t="array" ref="BK474">SUMIFS('N1.3_Project_Listing'!$P$16:$P$829, 'N1.3_Project_Listing'!$E$16:$E$829,'N1.3_Project_Listing'!$E474, 'N1.3_Project_Listing'!$A$16:$A$829,ET_Risk_SC_Summation[[#Headers],[400kV Underground Cable]])</f>
        <v>0</v>
      </c>
      <c r="BL474" s="176" cm="1">
        <f t="array" ref="BL474">SUMIFS('N1.3_Project_Listing'!$P$16:$P$829, 'N1.3_Project_Listing'!$E$16:$E$829,'N1.3_Project_Listing'!$E474, 'N1.3_Project_Listing'!$A$16:$A$829,ET_Risk_SC_Summation[[#Headers],[400kV OHL Conductor]])</f>
        <v>0</v>
      </c>
      <c r="BM474" s="176" cm="1">
        <f t="array" ref="BM474">SUMIFS('N1.3_Project_Listing'!$P$16:$P$829, 'N1.3_Project_Listing'!$E$16:$E$829,'N1.3_Project_Listing'!$E474, 'N1.3_Project_Listing'!$A$16:$A$829,ET_Risk_SC_Summation[[#Headers],[400kV OHL Fittings]])</f>
        <v>0</v>
      </c>
      <c r="BN474" s="176" cm="1">
        <f t="array" ref="BN474">SUMIFS('N1.3_Project_Listing'!$P$16:$P$829, 'N1.3_Project_Listing'!$E$16:$E$829,'N1.3_Project_Listing'!$E474, 'N1.3_Project_Listing'!$A$16:$A$829,ET_Risk_SC_Summation[[#Headers],[400kV OHL Tower]])</f>
        <v>0</v>
      </c>
      <c r="BO474" s="177" t="str">
        <f>IF(SUM(ET_Risk_SC_Summation[[#This Row],[132kV Circuit Breaker]:[400kV OHL Tower]])=0, "n/a", INDEX(ET_Risk_SC_Summation[#Headers],1,MATCH(MAX(ET_Risk_SC_Summation[[#This Row],[132kV Circuit Breaker]:[400kV OHL Tower]]),ET_Risk_SC_Summation[[#This Row],[132kV Circuit Breaker]:[400kV OHL Tower]],0)))</f>
        <v>n/a</v>
      </c>
      <c r="BP474" s="177" t="str">
        <f>IFERROR(INDEX('N0.7_Lookup_References'!$G$77:$G$98,MATCH(ET_Risk_SC_Summation[[#This Row],[Mxx Category]],'N0.7_Lookup_References'!$F$77:$F$98,0)),"")</f>
        <v/>
      </c>
    </row>
    <row r="475" spans="1:68">
      <c r="A475" s="160" t="str">
        <f>IFERROR(INDEX(N1.2_Intervention_Types[NARM Asset Category],MATCH('N1.3_Project_Listing'!$C475,N1.2_Intervention_Types[Intervention Type ID],0),1),"")</f>
        <v/>
      </c>
      <c r="B475" s="160" t="str">
        <f>IF($D$2="GD",IFERROR(INDEX(N1.2_Intervention_Types[C&amp;V Asset Category (GD)],MATCH('N1.3_Project_Listing'!$C475,N1.2_Intervention_Types[Intervention Type ID],0),1),""),IFERROR(INDEX(N1.2_Intervention_Types[NARM Asset Category],MATCH('N1.3_Project_Listing'!$C475,N1.2_Intervention_Types[Intervention Type ID],0),1),""))</f>
        <v/>
      </c>
      <c r="C475" s="67" t="str">
        <f>IFERROR(INDEX(N1.2_Intervention_Types[Intervention Type ID],MATCH('N1.3_Project_Listing'!$I475,N1.2_Intervention_Types[Intervention Type],0),1),"")</f>
        <v/>
      </c>
      <c r="D475" s="160" t="str">
        <f>IFERROR(INDEX(N1.2_Intervention_Types[Intervention Category],MATCH('N1.3_Project_Listing'!$C475,N1.2_Intervention_Types[Intervention Type ID],0),1),"")</f>
        <v/>
      </c>
      <c r="E475" s="210"/>
      <c r="F475" s="236"/>
      <c r="G475" s="236"/>
      <c r="H475" s="236"/>
      <c r="I475" s="151"/>
      <c r="J475" s="139"/>
      <c r="K475" s="312"/>
      <c r="L475" s="312"/>
      <c r="M475" s="312"/>
      <c r="N475" s="343"/>
      <c r="O475" s="343"/>
      <c r="P475" s="344"/>
      <c r="Q475" s="63">
        <f t="shared" si="44"/>
        <v>0</v>
      </c>
      <c r="R475" s="368">
        <f>IF('N1.3_Project_Listing'!$D475="Replacement",SUM('N1.3_Project_Listing'!$K475:$L475)/2,'N1.3_Project_Listing'!$M475)</f>
        <v>0</v>
      </c>
      <c r="S475" s="67" t="str">
        <f>IFERROR(INDEX('N0.7_Lookup_References'!$C$13:$C$72,MATCH($A475,'N0.7_Lookup_References'!$B$13:$B$72,0)),"")</f>
        <v/>
      </c>
      <c r="T475" s="338" t="str">
        <f t="shared" si="45"/>
        <v/>
      </c>
      <c r="V475" s="11"/>
      <c r="W475" s="11"/>
      <c r="X475" s="11"/>
      <c r="Y475" s="11"/>
      <c r="Z475" s="11"/>
      <c r="AA475" s="11"/>
      <c r="AB475" s="11"/>
      <c r="AC475" s="11"/>
      <c r="AD475" s="11"/>
      <c r="AE475" s="11"/>
      <c r="AF475" s="11"/>
      <c r="AG475" s="11"/>
      <c r="AH475" s="11"/>
      <c r="AI475" s="11"/>
      <c r="AJ475" s="11"/>
      <c r="AK475" s="11"/>
      <c r="AL475" s="11"/>
      <c r="AM475" s="11"/>
      <c r="AN475" s="11"/>
      <c r="AO475" s="11"/>
      <c r="AP475" s="63">
        <f t="shared" si="41"/>
        <v>0</v>
      </c>
      <c r="AQ475" s="63">
        <f t="shared" si="42"/>
        <v>0</v>
      </c>
      <c r="AR475" s="63">
        <f t="shared" si="43"/>
        <v>0</v>
      </c>
      <c r="AT475" s="176" cm="1">
        <f t="array" ref="AT475">SUMIFS('N1.3_Project_Listing'!$P$16:$P$829, 'N1.3_Project_Listing'!$E$16:$E$829,'N1.3_Project_Listing'!$E475, 'N1.3_Project_Listing'!$A$16:$A$829,ET_Risk_SC_Summation[[#Headers],[132kV Circuit Breaker]])</f>
        <v>0</v>
      </c>
      <c r="AU475" s="176" cm="1">
        <f t="array" ref="AU475">SUMIFS('N1.3_Project_Listing'!$P$16:$P$829, 'N1.3_Project_Listing'!$E$16:$E$829,'N1.3_Project_Listing'!$E475, 'N1.3_Project_Listing'!$A$16:$A$829,ET_Risk_SC_Summation[[#Headers],[132kV Transformer]])</f>
        <v>0</v>
      </c>
      <c r="AV475" s="176" cm="1">
        <f t="array" ref="AV475">SUMIFS('N1.3_Project_Listing'!$P$16:$P$829, 'N1.3_Project_Listing'!$E$16:$E$829,'N1.3_Project_Listing'!$E475, 'N1.3_Project_Listing'!$A$16:$A$829,ET_Risk_SC_Summation[[#Headers],[132kV Reactor]])</f>
        <v>0</v>
      </c>
      <c r="AW475" s="176" cm="1">
        <f t="array" ref="AW475">SUMIFS('N1.3_Project_Listing'!$P$16:$P$829, 'N1.3_Project_Listing'!$E$16:$E$829,'N1.3_Project_Listing'!$E475, 'N1.3_Project_Listing'!$A$16:$A$829,ET_Risk_SC_Summation[[#Headers],[132kV Underground Cable]])</f>
        <v>0</v>
      </c>
      <c r="AX475" s="176" cm="1">
        <f t="array" ref="AX475">SUMIFS('N1.3_Project_Listing'!$P$16:$P$829, 'N1.3_Project_Listing'!$E$16:$E$829,'N1.3_Project_Listing'!$E475, 'N1.3_Project_Listing'!$A$16:$A$829,ET_Risk_SC_Summation[[#Headers],[132kV OHL Conductor]])</f>
        <v>0</v>
      </c>
      <c r="AY475" s="176" cm="1">
        <f t="array" ref="AY475">SUMIFS('N1.3_Project_Listing'!$P$16:$P$829, 'N1.3_Project_Listing'!$E$16:$E$829,'N1.3_Project_Listing'!$E475, 'N1.3_Project_Listing'!$A$16:$A$829,ET_Risk_SC_Summation[[#Headers],[132kV OHL Fittings]])</f>
        <v>0</v>
      </c>
      <c r="AZ475" s="176" cm="1">
        <f t="array" ref="AZ475">SUMIFS('N1.3_Project_Listing'!$P$16:$P$829, 'N1.3_Project_Listing'!$E$16:$E$829,'N1.3_Project_Listing'!$E475, 'N1.3_Project_Listing'!$A$16:$A$829,ET_Risk_SC_Summation[[#Headers],[132kV OHL Tower]])</f>
        <v>0</v>
      </c>
      <c r="BA475" s="176" cm="1">
        <f t="array" ref="BA475">SUMIFS('N1.3_Project_Listing'!$P$16:$P$829, 'N1.3_Project_Listing'!$E$16:$E$829,'N1.3_Project_Listing'!$E475, 'N1.3_Project_Listing'!$A$16:$A$829,ET_Risk_SC_Summation[[#Headers],[275kV Circuit Breaker]])</f>
        <v>0</v>
      </c>
      <c r="BB475" s="176" cm="1">
        <f t="array" ref="BB475">SUMIFS('N1.3_Project_Listing'!$P$16:$P$829, 'N1.3_Project_Listing'!$E$16:$E$829,'N1.3_Project_Listing'!$E475, 'N1.3_Project_Listing'!$A$16:$A$829,ET_Risk_SC_Summation[[#Headers],[275kV Transformer]])</f>
        <v>0</v>
      </c>
      <c r="BC475" s="176" cm="1">
        <f t="array" ref="BC475">SUMIFS('N1.3_Project_Listing'!$P$16:$P$829, 'N1.3_Project_Listing'!$E$16:$E$829,'N1.3_Project_Listing'!$E475, 'N1.3_Project_Listing'!$A$16:$A$829,ET_Risk_SC_Summation[[#Headers],[275kV Reactor]])</f>
        <v>0</v>
      </c>
      <c r="BD475" s="176" cm="1">
        <f t="array" ref="BD475">SUMIFS('N1.3_Project_Listing'!$P$16:$P$829, 'N1.3_Project_Listing'!$E$16:$E$829,'N1.3_Project_Listing'!$E475, 'N1.3_Project_Listing'!$A$16:$A$829,ET_Risk_SC_Summation[[#Headers],[275kV Underground Cable]])</f>
        <v>0</v>
      </c>
      <c r="BE475" s="176" cm="1">
        <f t="array" ref="BE475">SUMIFS('N1.3_Project_Listing'!$P$16:$P$829, 'N1.3_Project_Listing'!$E$16:$E$829,'N1.3_Project_Listing'!$E475, 'N1.3_Project_Listing'!$A$16:$A$829,ET_Risk_SC_Summation[[#Headers],[275kV OHL Conductor]])</f>
        <v>0</v>
      </c>
      <c r="BF475" s="176" cm="1">
        <f t="array" ref="BF475">SUMIFS('N1.3_Project_Listing'!$P$16:$P$829, 'N1.3_Project_Listing'!$E$16:$E$829,'N1.3_Project_Listing'!$E475, 'N1.3_Project_Listing'!$A$16:$A$829,ET_Risk_SC_Summation[[#Headers],[275kV OHL Fittings]])</f>
        <v>0</v>
      </c>
      <c r="BG475" s="176" cm="1">
        <f t="array" ref="BG475">SUMIFS('N1.3_Project_Listing'!$P$16:$P$829, 'N1.3_Project_Listing'!$E$16:$E$829,'N1.3_Project_Listing'!$E475, 'N1.3_Project_Listing'!$A$16:$A$829,ET_Risk_SC_Summation[[#Headers],[275kV OHL Tower]])</f>
        <v>0</v>
      </c>
      <c r="BH475" s="176" cm="1">
        <f t="array" ref="BH475">SUMIFS('N1.3_Project_Listing'!$P$16:$P$829, 'N1.3_Project_Listing'!$E$16:$E$829,'N1.3_Project_Listing'!$E475, 'N1.3_Project_Listing'!$A$16:$A$829,ET_Risk_SC_Summation[[#Headers],[400kV Circuit Breaker]])</f>
        <v>0</v>
      </c>
      <c r="BI475" s="176" cm="1">
        <f t="array" ref="BI475">SUMIFS('N1.3_Project_Listing'!$P$16:$P$829, 'N1.3_Project_Listing'!$E$16:$E$829,'N1.3_Project_Listing'!$E475, 'N1.3_Project_Listing'!$A$16:$A$829,ET_Risk_SC_Summation[[#Headers],[400kV Transformer]])</f>
        <v>0</v>
      </c>
      <c r="BJ475" s="176" cm="1">
        <f t="array" ref="BJ475">SUMIFS('N1.3_Project_Listing'!$P$16:$P$829, 'N1.3_Project_Listing'!$E$16:$E$829,'N1.3_Project_Listing'!$E475, 'N1.3_Project_Listing'!$A$16:$A$829,ET_Risk_SC_Summation[[#Headers],[400kV Reactor]])</f>
        <v>0</v>
      </c>
      <c r="BK475" s="176" cm="1">
        <f t="array" ref="BK475">SUMIFS('N1.3_Project_Listing'!$P$16:$P$829, 'N1.3_Project_Listing'!$E$16:$E$829,'N1.3_Project_Listing'!$E475, 'N1.3_Project_Listing'!$A$16:$A$829,ET_Risk_SC_Summation[[#Headers],[400kV Underground Cable]])</f>
        <v>0</v>
      </c>
      <c r="BL475" s="176" cm="1">
        <f t="array" ref="BL475">SUMIFS('N1.3_Project_Listing'!$P$16:$P$829, 'N1.3_Project_Listing'!$E$16:$E$829,'N1.3_Project_Listing'!$E475, 'N1.3_Project_Listing'!$A$16:$A$829,ET_Risk_SC_Summation[[#Headers],[400kV OHL Conductor]])</f>
        <v>0</v>
      </c>
      <c r="BM475" s="176" cm="1">
        <f t="array" ref="BM475">SUMIFS('N1.3_Project_Listing'!$P$16:$P$829, 'N1.3_Project_Listing'!$E$16:$E$829,'N1.3_Project_Listing'!$E475, 'N1.3_Project_Listing'!$A$16:$A$829,ET_Risk_SC_Summation[[#Headers],[400kV OHL Fittings]])</f>
        <v>0</v>
      </c>
      <c r="BN475" s="176" cm="1">
        <f t="array" ref="BN475">SUMIFS('N1.3_Project_Listing'!$P$16:$P$829, 'N1.3_Project_Listing'!$E$16:$E$829,'N1.3_Project_Listing'!$E475, 'N1.3_Project_Listing'!$A$16:$A$829,ET_Risk_SC_Summation[[#Headers],[400kV OHL Tower]])</f>
        <v>0</v>
      </c>
      <c r="BO475" s="177" t="str">
        <f>IF(SUM(ET_Risk_SC_Summation[[#This Row],[132kV Circuit Breaker]:[400kV OHL Tower]])=0, "n/a", INDEX(ET_Risk_SC_Summation[#Headers],1,MATCH(MAX(ET_Risk_SC_Summation[[#This Row],[132kV Circuit Breaker]:[400kV OHL Tower]]),ET_Risk_SC_Summation[[#This Row],[132kV Circuit Breaker]:[400kV OHL Tower]],0)))</f>
        <v>n/a</v>
      </c>
      <c r="BP475" s="177" t="str">
        <f>IFERROR(INDEX('N0.7_Lookup_References'!$G$77:$G$98,MATCH(ET_Risk_SC_Summation[[#This Row],[Mxx Category]],'N0.7_Lookup_References'!$F$77:$F$98,0)),"")</f>
        <v/>
      </c>
    </row>
    <row r="476" spans="1:68">
      <c r="A476" s="160" t="str">
        <f>IFERROR(INDEX(N1.2_Intervention_Types[NARM Asset Category],MATCH('N1.3_Project_Listing'!$C476,N1.2_Intervention_Types[Intervention Type ID],0),1),"")</f>
        <v/>
      </c>
      <c r="B476" s="160" t="str">
        <f>IF($D$2="GD",IFERROR(INDEX(N1.2_Intervention_Types[C&amp;V Asset Category (GD)],MATCH('N1.3_Project_Listing'!$C476,N1.2_Intervention_Types[Intervention Type ID],0),1),""),IFERROR(INDEX(N1.2_Intervention_Types[NARM Asset Category],MATCH('N1.3_Project_Listing'!$C476,N1.2_Intervention_Types[Intervention Type ID],0),1),""))</f>
        <v/>
      </c>
      <c r="C476" s="67" t="str">
        <f>IFERROR(INDEX(N1.2_Intervention_Types[Intervention Type ID],MATCH('N1.3_Project_Listing'!$I476,N1.2_Intervention_Types[Intervention Type],0),1),"")</f>
        <v/>
      </c>
      <c r="D476" s="160" t="str">
        <f>IFERROR(INDEX(N1.2_Intervention_Types[Intervention Category],MATCH('N1.3_Project_Listing'!$C476,N1.2_Intervention_Types[Intervention Type ID],0),1),"")</f>
        <v/>
      </c>
      <c r="E476" s="210"/>
      <c r="F476" s="236"/>
      <c r="G476" s="236"/>
      <c r="H476" s="236"/>
      <c r="I476" s="151"/>
      <c r="J476" s="139"/>
      <c r="K476" s="312"/>
      <c r="L476" s="312"/>
      <c r="M476" s="312"/>
      <c r="N476" s="343"/>
      <c r="O476" s="343"/>
      <c r="P476" s="344"/>
      <c r="Q476" s="63">
        <f t="shared" si="44"/>
        <v>0</v>
      </c>
      <c r="R476" s="368">
        <f>IF('N1.3_Project_Listing'!$D476="Replacement",SUM('N1.3_Project_Listing'!$K476:$L476)/2,'N1.3_Project_Listing'!$M476)</f>
        <v>0</v>
      </c>
      <c r="S476" s="67" t="str">
        <f>IFERROR(INDEX('N0.7_Lookup_References'!$C$13:$C$72,MATCH($A476,'N0.7_Lookup_References'!$B$13:$B$72,0)),"")</f>
        <v/>
      </c>
      <c r="T476" s="338" t="str">
        <f t="shared" si="45"/>
        <v/>
      </c>
      <c r="V476" s="11"/>
      <c r="W476" s="11"/>
      <c r="X476" s="11"/>
      <c r="Y476" s="11"/>
      <c r="Z476" s="11"/>
      <c r="AA476" s="11"/>
      <c r="AB476" s="11"/>
      <c r="AC476" s="11"/>
      <c r="AD476" s="11"/>
      <c r="AE476" s="11"/>
      <c r="AF476" s="11"/>
      <c r="AG476" s="11"/>
      <c r="AH476" s="11"/>
      <c r="AI476" s="11"/>
      <c r="AJ476" s="11"/>
      <c r="AK476" s="11"/>
      <c r="AL476" s="11"/>
      <c r="AM476" s="11"/>
      <c r="AN476" s="11"/>
      <c r="AO476" s="11"/>
      <c r="AP476" s="63">
        <f t="shared" si="41"/>
        <v>0</v>
      </c>
      <c r="AQ476" s="63">
        <f t="shared" si="42"/>
        <v>0</v>
      </c>
      <c r="AR476" s="63">
        <f t="shared" si="43"/>
        <v>0</v>
      </c>
      <c r="AT476" s="176" cm="1">
        <f t="array" ref="AT476">SUMIFS('N1.3_Project_Listing'!$P$16:$P$829, 'N1.3_Project_Listing'!$E$16:$E$829,'N1.3_Project_Listing'!$E476, 'N1.3_Project_Listing'!$A$16:$A$829,ET_Risk_SC_Summation[[#Headers],[132kV Circuit Breaker]])</f>
        <v>0</v>
      </c>
      <c r="AU476" s="176" cm="1">
        <f t="array" ref="AU476">SUMIFS('N1.3_Project_Listing'!$P$16:$P$829, 'N1.3_Project_Listing'!$E$16:$E$829,'N1.3_Project_Listing'!$E476, 'N1.3_Project_Listing'!$A$16:$A$829,ET_Risk_SC_Summation[[#Headers],[132kV Transformer]])</f>
        <v>0</v>
      </c>
      <c r="AV476" s="176" cm="1">
        <f t="array" ref="AV476">SUMIFS('N1.3_Project_Listing'!$P$16:$P$829, 'N1.3_Project_Listing'!$E$16:$E$829,'N1.3_Project_Listing'!$E476, 'N1.3_Project_Listing'!$A$16:$A$829,ET_Risk_SC_Summation[[#Headers],[132kV Reactor]])</f>
        <v>0</v>
      </c>
      <c r="AW476" s="176" cm="1">
        <f t="array" ref="AW476">SUMIFS('N1.3_Project_Listing'!$P$16:$P$829, 'N1.3_Project_Listing'!$E$16:$E$829,'N1.3_Project_Listing'!$E476, 'N1.3_Project_Listing'!$A$16:$A$829,ET_Risk_SC_Summation[[#Headers],[132kV Underground Cable]])</f>
        <v>0</v>
      </c>
      <c r="AX476" s="176" cm="1">
        <f t="array" ref="AX476">SUMIFS('N1.3_Project_Listing'!$P$16:$P$829, 'N1.3_Project_Listing'!$E$16:$E$829,'N1.3_Project_Listing'!$E476, 'N1.3_Project_Listing'!$A$16:$A$829,ET_Risk_SC_Summation[[#Headers],[132kV OHL Conductor]])</f>
        <v>0</v>
      </c>
      <c r="AY476" s="176" cm="1">
        <f t="array" ref="AY476">SUMIFS('N1.3_Project_Listing'!$P$16:$P$829, 'N1.3_Project_Listing'!$E$16:$E$829,'N1.3_Project_Listing'!$E476, 'N1.3_Project_Listing'!$A$16:$A$829,ET_Risk_SC_Summation[[#Headers],[132kV OHL Fittings]])</f>
        <v>0</v>
      </c>
      <c r="AZ476" s="176" cm="1">
        <f t="array" ref="AZ476">SUMIFS('N1.3_Project_Listing'!$P$16:$P$829, 'N1.3_Project_Listing'!$E$16:$E$829,'N1.3_Project_Listing'!$E476, 'N1.3_Project_Listing'!$A$16:$A$829,ET_Risk_SC_Summation[[#Headers],[132kV OHL Tower]])</f>
        <v>0</v>
      </c>
      <c r="BA476" s="176" cm="1">
        <f t="array" ref="BA476">SUMIFS('N1.3_Project_Listing'!$P$16:$P$829, 'N1.3_Project_Listing'!$E$16:$E$829,'N1.3_Project_Listing'!$E476, 'N1.3_Project_Listing'!$A$16:$A$829,ET_Risk_SC_Summation[[#Headers],[275kV Circuit Breaker]])</f>
        <v>0</v>
      </c>
      <c r="BB476" s="176" cm="1">
        <f t="array" ref="BB476">SUMIFS('N1.3_Project_Listing'!$P$16:$P$829, 'N1.3_Project_Listing'!$E$16:$E$829,'N1.3_Project_Listing'!$E476, 'N1.3_Project_Listing'!$A$16:$A$829,ET_Risk_SC_Summation[[#Headers],[275kV Transformer]])</f>
        <v>0</v>
      </c>
      <c r="BC476" s="176" cm="1">
        <f t="array" ref="BC476">SUMIFS('N1.3_Project_Listing'!$P$16:$P$829, 'N1.3_Project_Listing'!$E$16:$E$829,'N1.3_Project_Listing'!$E476, 'N1.3_Project_Listing'!$A$16:$A$829,ET_Risk_SC_Summation[[#Headers],[275kV Reactor]])</f>
        <v>0</v>
      </c>
      <c r="BD476" s="176" cm="1">
        <f t="array" ref="BD476">SUMIFS('N1.3_Project_Listing'!$P$16:$P$829, 'N1.3_Project_Listing'!$E$16:$E$829,'N1.3_Project_Listing'!$E476, 'N1.3_Project_Listing'!$A$16:$A$829,ET_Risk_SC_Summation[[#Headers],[275kV Underground Cable]])</f>
        <v>0</v>
      </c>
      <c r="BE476" s="176" cm="1">
        <f t="array" ref="BE476">SUMIFS('N1.3_Project_Listing'!$P$16:$P$829, 'N1.3_Project_Listing'!$E$16:$E$829,'N1.3_Project_Listing'!$E476, 'N1.3_Project_Listing'!$A$16:$A$829,ET_Risk_SC_Summation[[#Headers],[275kV OHL Conductor]])</f>
        <v>0</v>
      </c>
      <c r="BF476" s="176" cm="1">
        <f t="array" ref="BF476">SUMIFS('N1.3_Project_Listing'!$P$16:$P$829, 'N1.3_Project_Listing'!$E$16:$E$829,'N1.3_Project_Listing'!$E476, 'N1.3_Project_Listing'!$A$16:$A$829,ET_Risk_SC_Summation[[#Headers],[275kV OHL Fittings]])</f>
        <v>0</v>
      </c>
      <c r="BG476" s="176" cm="1">
        <f t="array" ref="BG476">SUMIFS('N1.3_Project_Listing'!$P$16:$P$829, 'N1.3_Project_Listing'!$E$16:$E$829,'N1.3_Project_Listing'!$E476, 'N1.3_Project_Listing'!$A$16:$A$829,ET_Risk_SC_Summation[[#Headers],[275kV OHL Tower]])</f>
        <v>0</v>
      </c>
      <c r="BH476" s="176" cm="1">
        <f t="array" ref="BH476">SUMIFS('N1.3_Project_Listing'!$P$16:$P$829, 'N1.3_Project_Listing'!$E$16:$E$829,'N1.3_Project_Listing'!$E476, 'N1.3_Project_Listing'!$A$16:$A$829,ET_Risk_SC_Summation[[#Headers],[400kV Circuit Breaker]])</f>
        <v>0</v>
      </c>
      <c r="BI476" s="176" cm="1">
        <f t="array" ref="BI476">SUMIFS('N1.3_Project_Listing'!$P$16:$P$829, 'N1.3_Project_Listing'!$E$16:$E$829,'N1.3_Project_Listing'!$E476, 'N1.3_Project_Listing'!$A$16:$A$829,ET_Risk_SC_Summation[[#Headers],[400kV Transformer]])</f>
        <v>0</v>
      </c>
      <c r="BJ476" s="176" cm="1">
        <f t="array" ref="BJ476">SUMIFS('N1.3_Project_Listing'!$P$16:$P$829, 'N1.3_Project_Listing'!$E$16:$E$829,'N1.3_Project_Listing'!$E476, 'N1.3_Project_Listing'!$A$16:$A$829,ET_Risk_SC_Summation[[#Headers],[400kV Reactor]])</f>
        <v>0</v>
      </c>
      <c r="BK476" s="176" cm="1">
        <f t="array" ref="BK476">SUMIFS('N1.3_Project_Listing'!$P$16:$P$829, 'N1.3_Project_Listing'!$E$16:$E$829,'N1.3_Project_Listing'!$E476, 'N1.3_Project_Listing'!$A$16:$A$829,ET_Risk_SC_Summation[[#Headers],[400kV Underground Cable]])</f>
        <v>0</v>
      </c>
      <c r="BL476" s="176" cm="1">
        <f t="array" ref="BL476">SUMIFS('N1.3_Project_Listing'!$P$16:$P$829, 'N1.3_Project_Listing'!$E$16:$E$829,'N1.3_Project_Listing'!$E476, 'N1.3_Project_Listing'!$A$16:$A$829,ET_Risk_SC_Summation[[#Headers],[400kV OHL Conductor]])</f>
        <v>0</v>
      </c>
      <c r="BM476" s="176" cm="1">
        <f t="array" ref="BM476">SUMIFS('N1.3_Project_Listing'!$P$16:$P$829, 'N1.3_Project_Listing'!$E$16:$E$829,'N1.3_Project_Listing'!$E476, 'N1.3_Project_Listing'!$A$16:$A$829,ET_Risk_SC_Summation[[#Headers],[400kV OHL Fittings]])</f>
        <v>0</v>
      </c>
      <c r="BN476" s="176" cm="1">
        <f t="array" ref="BN476">SUMIFS('N1.3_Project_Listing'!$P$16:$P$829, 'N1.3_Project_Listing'!$E$16:$E$829,'N1.3_Project_Listing'!$E476, 'N1.3_Project_Listing'!$A$16:$A$829,ET_Risk_SC_Summation[[#Headers],[400kV OHL Tower]])</f>
        <v>0</v>
      </c>
      <c r="BO476" s="177" t="str">
        <f>IF(SUM(ET_Risk_SC_Summation[[#This Row],[132kV Circuit Breaker]:[400kV OHL Tower]])=0, "n/a", INDEX(ET_Risk_SC_Summation[#Headers],1,MATCH(MAX(ET_Risk_SC_Summation[[#This Row],[132kV Circuit Breaker]:[400kV OHL Tower]]),ET_Risk_SC_Summation[[#This Row],[132kV Circuit Breaker]:[400kV OHL Tower]],0)))</f>
        <v>n/a</v>
      </c>
      <c r="BP476" s="177" t="str">
        <f>IFERROR(INDEX('N0.7_Lookup_References'!$G$77:$G$98,MATCH(ET_Risk_SC_Summation[[#This Row],[Mxx Category]],'N0.7_Lookup_References'!$F$77:$F$98,0)),"")</f>
        <v/>
      </c>
    </row>
    <row r="477" spans="1:68">
      <c r="A477" s="160" t="str">
        <f>IFERROR(INDEX(N1.2_Intervention_Types[NARM Asset Category],MATCH('N1.3_Project_Listing'!$C477,N1.2_Intervention_Types[Intervention Type ID],0),1),"")</f>
        <v/>
      </c>
      <c r="B477" s="160" t="str">
        <f>IF($D$2="GD",IFERROR(INDEX(N1.2_Intervention_Types[C&amp;V Asset Category (GD)],MATCH('N1.3_Project_Listing'!$C477,N1.2_Intervention_Types[Intervention Type ID],0),1),""),IFERROR(INDEX(N1.2_Intervention_Types[NARM Asset Category],MATCH('N1.3_Project_Listing'!$C477,N1.2_Intervention_Types[Intervention Type ID],0),1),""))</f>
        <v/>
      </c>
      <c r="C477" s="67" t="str">
        <f>IFERROR(INDEX(N1.2_Intervention_Types[Intervention Type ID],MATCH('N1.3_Project_Listing'!$I477,N1.2_Intervention_Types[Intervention Type],0),1),"")</f>
        <v/>
      </c>
      <c r="D477" s="160" t="str">
        <f>IFERROR(INDEX(N1.2_Intervention_Types[Intervention Category],MATCH('N1.3_Project_Listing'!$C477,N1.2_Intervention_Types[Intervention Type ID],0),1),"")</f>
        <v/>
      </c>
      <c r="E477" s="210"/>
      <c r="F477" s="236"/>
      <c r="G477" s="236"/>
      <c r="H477" s="236"/>
      <c r="I477" s="151"/>
      <c r="J477" s="139"/>
      <c r="K477" s="312"/>
      <c r="L477" s="312"/>
      <c r="M477" s="312"/>
      <c r="N477" s="343"/>
      <c r="O477" s="343"/>
      <c r="P477" s="344"/>
      <c r="Q477" s="63">
        <f t="shared" si="44"/>
        <v>0</v>
      </c>
      <c r="R477" s="368">
        <f>IF('N1.3_Project_Listing'!$D477="Replacement",SUM('N1.3_Project_Listing'!$K477:$L477)/2,'N1.3_Project_Listing'!$M477)</f>
        <v>0</v>
      </c>
      <c r="S477" s="67" t="str">
        <f>IFERROR(INDEX('N0.7_Lookup_References'!$C$13:$C$72,MATCH($A477,'N0.7_Lookup_References'!$B$13:$B$72,0)),"")</f>
        <v/>
      </c>
      <c r="T477" s="338" t="str">
        <f t="shared" si="45"/>
        <v/>
      </c>
      <c r="V477" s="11"/>
      <c r="W477" s="11"/>
      <c r="X477" s="11"/>
      <c r="Y477" s="11"/>
      <c r="Z477" s="11"/>
      <c r="AA477" s="11"/>
      <c r="AB477" s="11"/>
      <c r="AC477" s="11"/>
      <c r="AD477" s="11"/>
      <c r="AE477" s="11"/>
      <c r="AF477" s="11"/>
      <c r="AG477" s="11"/>
      <c r="AH477" s="11"/>
      <c r="AI477" s="11"/>
      <c r="AJ477" s="11"/>
      <c r="AK477" s="11"/>
      <c r="AL477" s="11"/>
      <c r="AM477" s="11"/>
      <c r="AN477" s="11"/>
      <c r="AO477" s="11"/>
      <c r="AP477" s="63">
        <f t="shared" si="41"/>
        <v>0</v>
      </c>
      <c r="AQ477" s="63">
        <f t="shared" si="42"/>
        <v>0</v>
      </c>
      <c r="AR477" s="63">
        <f t="shared" si="43"/>
        <v>0</v>
      </c>
      <c r="AT477" s="176" cm="1">
        <f t="array" ref="AT477">SUMIFS('N1.3_Project_Listing'!$P$16:$P$829, 'N1.3_Project_Listing'!$E$16:$E$829,'N1.3_Project_Listing'!$E477, 'N1.3_Project_Listing'!$A$16:$A$829,ET_Risk_SC_Summation[[#Headers],[132kV Circuit Breaker]])</f>
        <v>0</v>
      </c>
      <c r="AU477" s="176" cm="1">
        <f t="array" ref="AU477">SUMIFS('N1.3_Project_Listing'!$P$16:$P$829, 'N1.3_Project_Listing'!$E$16:$E$829,'N1.3_Project_Listing'!$E477, 'N1.3_Project_Listing'!$A$16:$A$829,ET_Risk_SC_Summation[[#Headers],[132kV Transformer]])</f>
        <v>0</v>
      </c>
      <c r="AV477" s="176" cm="1">
        <f t="array" ref="AV477">SUMIFS('N1.3_Project_Listing'!$P$16:$P$829, 'N1.3_Project_Listing'!$E$16:$E$829,'N1.3_Project_Listing'!$E477, 'N1.3_Project_Listing'!$A$16:$A$829,ET_Risk_SC_Summation[[#Headers],[132kV Reactor]])</f>
        <v>0</v>
      </c>
      <c r="AW477" s="176" cm="1">
        <f t="array" ref="AW477">SUMIFS('N1.3_Project_Listing'!$P$16:$P$829, 'N1.3_Project_Listing'!$E$16:$E$829,'N1.3_Project_Listing'!$E477, 'N1.3_Project_Listing'!$A$16:$A$829,ET_Risk_SC_Summation[[#Headers],[132kV Underground Cable]])</f>
        <v>0</v>
      </c>
      <c r="AX477" s="176" cm="1">
        <f t="array" ref="AX477">SUMIFS('N1.3_Project_Listing'!$P$16:$P$829, 'N1.3_Project_Listing'!$E$16:$E$829,'N1.3_Project_Listing'!$E477, 'N1.3_Project_Listing'!$A$16:$A$829,ET_Risk_SC_Summation[[#Headers],[132kV OHL Conductor]])</f>
        <v>0</v>
      </c>
      <c r="AY477" s="176" cm="1">
        <f t="array" ref="AY477">SUMIFS('N1.3_Project_Listing'!$P$16:$P$829, 'N1.3_Project_Listing'!$E$16:$E$829,'N1.3_Project_Listing'!$E477, 'N1.3_Project_Listing'!$A$16:$A$829,ET_Risk_SC_Summation[[#Headers],[132kV OHL Fittings]])</f>
        <v>0</v>
      </c>
      <c r="AZ477" s="176" cm="1">
        <f t="array" ref="AZ477">SUMIFS('N1.3_Project_Listing'!$P$16:$P$829, 'N1.3_Project_Listing'!$E$16:$E$829,'N1.3_Project_Listing'!$E477, 'N1.3_Project_Listing'!$A$16:$A$829,ET_Risk_SC_Summation[[#Headers],[132kV OHL Tower]])</f>
        <v>0</v>
      </c>
      <c r="BA477" s="176" cm="1">
        <f t="array" ref="BA477">SUMIFS('N1.3_Project_Listing'!$P$16:$P$829, 'N1.3_Project_Listing'!$E$16:$E$829,'N1.3_Project_Listing'!$E477, 'N1.3_Project_Listing'!$A$16:$A$829,ET_Risk_SC_Summation[[#Headers],[275kV Circuit Breaker]])</f>
        <v>0</v>
      </c>
      <c r="BB477" s="176" cm="1">
        <f t="array" ref="BB477">SUMIFS('N1.3_Project_Listing'!$P$16:$P$829, 'N1.3_Project_Listing'!$E$16:$E$829,'N1.3_Project_Listing'!$E477, 'N1.3_Project_Listing'!$A$16:$A$829,ET_Risk_SC_Summation[[#Headers],[275kV Transformer]])</f>
        <v>0</v>
      </c>
      <c r="BC477" s="176" cm="1">
        <f t="array" ref="BC477">SUMIFS('N1.3_Project_Listing'!$P$16:$P$829, 'N1.3_Project_Listing'!$E$16:$E$829,'N1.3_Project_Listing'!$E477, 'N1.3_Project_Listing'!$A$16:$A$829,ET_Risk_SC_Summation[[#Headers],[275kV Reactor]])</f>
        <v>0</v>
      </c>
      <c r="BD477" s="176" cm="1">
        <f t="array" ref="BD477">SUMIFS('N1.3_Project_Listing'!$P$16:$P$829, 'N1.3_Project_Listing'!$E$16:$E$829,'N1.3_Project_Listing'!$E477, 'N1.3_Project_Listing'!$A$16:$A$829,ET_Risk_SC_Summation[[#Headers],[275kV Underground Cable]])</f>
        <v>0</v>
      </c>
      <c r="BE477" s="176" cm="1">
        <f t="array" ref="BE477">SUMIFS('N1.3_Project_Listing'!$P$16:$P$829, 'N1.3_Project_Listing'!$E$16:$E$829,'N1.3_Project_Listing'!$E477, 'N1.3_Project_Listing'!$A$16:$A$829,ET_Risk_SC_Summation[[#Headers],[275kV OHL Conductor]])</f>
        <v>0</v>
      </c>
      <c r="BF477" s="176" cm="1">
        <f t="array" ref="BF477">SUMIFS('N1.3_Project_Listing'!$P$16:$P$829, 'N1.3_Project_Listing'!$E$16:$E$829,'N1.3_Project_Listing'!$E477, 'N1.3_Project_Listing'!$A$16:$A$829,ET_Risk_SC_Summation[[#Headers],[275kV OHL Fittings]])</f>
        <v>0</v>
      </c>
      <c r="BG477" s="176" cm="1">
        <f t="array" ref="BG477">SUMIFS('N1.3_Project_Listing'!$P$16:$P$829, 'N1.3_Project_Listing'!$E$16:$E$829,'N1.3_Project_Listing'!$E477, 'N1.3_Project_Listing'!$A$16:$A$829,ET_Risk_SC_Summation[[#Headers],[275kV OHL Tower]])</f>
        <v>0</v>
      </c>
      <c r="BH477" s="176" cm="1">
        <f t="array" ref="BH477">SUMIFS('N1.3_Project_Listing'!$P$16:$P$829, 'N1.3_Project_Listing'!$E$16:$E$829,'N1.3_Project_Listing'!$E477, 'N1.3_Project_Listing'!$A$16:$A$829,ET_Risk_SC_Summation[[#Headers],[400kV Circuit Breaker]])</f>
        <v>0</v>
      </c>
      <c r="BI477" s="176" cm="1">
        <f t="array" ref="BI477">SUMIFS('N1.3_Project_Listing'!$P$16:$P$829, 'N1.3_Project_Listing'!$E$16:$E$829,'N1.3_Project_Listing'!$E477, 'N1.3_Project_Listing'!$A$16:$A$829,ET_Risk_SC_Summation[[#Headers],[400kV Transformer]])</f>
        <v>0</v>
      </c>
      <c r="BJ477" s="176" cm="1">
        <f t="array" ref="BJ477">SUMIFS('N1.3_Project_Listing'!$P$16:$P$829, 'N1.3_Project_Listing'!$E$16:$E$829,'N1.3_Project_Listing'!$E477, 'N1.3_Project_Listing'!$A$16:$A$829,ET_Risk_SC_Summation[[#Headers],[400kV Reactor]])</f>
        <v>0</v>
      </c>
      <c r="BK477" s="176" cm="1">
        <f t="array" ref="BK477">SUMIFS('N1.3_Project_Listing'!$P$16:$P$829, 'N1.3_Project_Listing'!$E$16:$E$829,'N1.3_Project_Listing'!$E477, 'N1.3_Project_Listing'!$A$16:$A$829,ET_Risk_SC_Summation[[#Headers],[400kV Underground Cable]])</f>
        <v>0</v>
      </c>
      <c r="BL477" s="176" cm="1">
        <f t="array" ref="BL477">SUMIFS('N1.3_Project_Listing'!$P$16:$P$829, 'N1.3_Project_Listing'!$E$16:$E$829,'N1.3_Project_Listing'!$E477, 'N1.3_Project_Listing'!$A$16:$A$829,ET_Risk_SC_Summation[[#Headers],[400kV OHL Conductor]])</f>
        <v>0</v>
      </c>
      <c r="BM477" s="176" cm="1">
        <f t="array" ref="BM477">SUMIFS('N1.3_Project_Listing'!$P$16:$P$829, 'N1.3_Project_Listing'!$E$16:$E$829,'N1.3_Project_Listing'!$E477, 'N1.3_Project_Listing'!$A$16:$A$829,ET_Risk_SC_Summation[[#Headers],[400kV OHL Fittings]])</f>
        <v>0</v>
      </c>
      <c r="BN477" s="176" cm="1">
        <f t="array" ref="BN477">SUMIFS('N1.3_Project_Listing'!$P$16:$P$829, 'N1.3_Project_Listing'!$E$16:$E$829,'N1.3_Project_Listing'!$E477, 'N1.3_Project_Listing'!$A$16:$A$829,ET_Risk_SC_Summation[[#Headers],[400kV OHL Tower]])</f>
        <v>0</v>
      </c>
      <c r="BO477" s="177" t="str">
        <f>IF(SUM(ET_Risk_SC_Summation[[#This Row],[132kV Circuit Breaker]:[400kV OHL Tower]])=0, "n/a", INDEX(ET_Risk_SC_Summation[#Headers],1,MATCH(MAX(ET_Risk_SC_Summation[[#This Row],[132kV Circuit Breaker]:[400kV OHL Tower]]),ET_Risk_SC_Summation[[#This Row],[132kV Circuit Breaker]:[400kV OHL Tower]],0)))</f>
        <v>n/a</v>
      </c>
      <c r="BP477" s="177" t="str">
        <f>IFERROR(INDEX('N0.7_Lookup_References'!$G$77:$G$98,MATCH(ET_Risk_SC_Summation[[#This Row],[Mxx Category]],'N0.7_Lookup_References'!$F$77:$F$98,0)),"")</f>
        <v/>
      </c>
    </row>
    <row r="478" spans="1:68">
      <c r="A478" s="160" t="str">
        <f>IFERROR(INDEX(N1.2_Intervention_Types[NARM Asset Category],MATCH('N1.3_Project_Listing'!$C478,N1.2_Intervention_Types[Intervention Type ID],0),1),"")</f>
        <v/>
      </c>
      <c r="B478" s="160" t="str">
        <f>IF($D$2="GD",IFERROR(INDEX(N1.2_Intervention_Types[C&amp;V Asset Category (GD)],MATCH('N1.3_Project_Listing'!$C478,N1.2_Intervention_Types[Intervention Type ID],0),1),""),IFERROR(INDEX(N1.2_Intervention_Types[NARM Asset Category],MATCH('N1.3_Project_Listing'!$C478,N1.2_Intervention_Types[Intervention Type ID],0),1),""))</f>
        <v/>
      </c>
      <c r="C478" s="67" t="str">
        <f>IFERROR(INDEX(N1.2_Intervention_Types[Intervention Type ID],MATCH('N1.3_Project_Listing'!$I478,N1.2_Intervention_Types[Intervention Type],0),1),"")</f>
        <v/>
      </c>
      <c r="D478" s="160" t="str">
        <f>IFERROR(INDEX(N1.2_Intervention_Types[Intervention Category],MATCH('N1.3_Project_Listing'!$C478,N1.2_Intervention_Types[Intervention Type ID],0),1),"")</f>
        <v/>
      </c>
      <c r="E478" s="210"/>
      <c r="F478" s="236"/>
      <c r="G478" s="236"/>
      <c r="H478" s="236"/>
      <c r="I478" s="151"/>
      <c r="J478" s="139"/>
      <c r="K478" s="312"/>
      <c r="L478" s="312"/>
      <c r="M478" s="312"/>
      <c r="N478" s="343"/>
      <c r="O478" s="343"/>
      <c r="P478" s="344"/>
      <c r="Q478" s="63">
        <f t="shared" si="44"/>
        <v>0</v>
      </c>
      <c r="R478" s="368">
        <f>IF('N1.3_Project_Listing'!$D478="Replacement",SUM('N1.3_Project_Listing'!$K478:$L478)/2,'N1.3_Project_Listing'!$M478)</f>
        <v>0</v>
      </c>
      <c r="S478" s="67" t="str">
        <f>IFERROR(INDEX('N0.7_Lookup_References'!$C$13:$C$72,MATCH($A478,'N0.7_Lookup_References'!$B$13:$B$72,0)),"")</f>
        <v/>
      </c>
      <c r="T478" s="338" t="str">
        <f t="shared" si="45"/>
        <v/>
      </c>
      <c r="V478" s="11"/>
      <c r="W478" s="11"/>
      <c r="X478" s="11"/>
      <c r="Y478" s="11"/>
      <c r="Z478" s="11"/>
      <c r="AA478" s="11"/>
      <c r="AB478" s="11"/>
      <c r="AC478" s="11"/>
      <c r="AD478" s="11"/>
      <c r="AE478" s="11"/>
      <c r="AF478" s="11"/>
      <c r="AG478" s="11"/>
      <c r="AH478" s="11"/>
      <c r="AI478" s="11"/>
      <c r="AJ478" s="11"/>
      <c r="AK478" s="11"/>
      <c r="AL478" s="11"/>
      <c r="AM478" s="11"/>
      <c r="AN478" s="11"/>
      <c r="AO478" s="11"/>
      <c r="AP478" s="63">
        <f t="shared" si="41"/>
        <v>0</v>
      </c>
      <c r="AQ478" s="63">
        <f t="shared" si="42"/>
        <v>0</v>
      </c>
      <c r="AR478" s="63">
        <f t="shared" si="43"/>
        <v>0</v>
      </c>
      <c r="AT478" s="176" cm="1">
        <f t="array" ref="AT478">SUMIFS('N1.3_Project_Listing'!$P$16:$P$829, 'N1.3_Project_Listing'!$E$16:$E$829,'N1.3_Project_Listing'!$E478, 'N1.3_Project_Listing'!$A$16:$A$829,ET_Risk_SC_Summation[[#Headers],[132kV Circuit Breaker]])</f>
        <v>0</v>
      </c>
      <c r="AU478" s="176" cm="1">
        <f t="array" ref="AU478">SUMIFS('N1.3_Project_Listing'!$P$16:$P$829, 'N1.3_Project_Listing'!$E$16:$E$829,'N1.3_Project_Listing'!$E478, 'N1.3_Project_Listing'!$A$16:$A$829,ET_Risk_SC_Summation[[#Headers],[132kV Transformer]])</f>
        <v>0</v>
      </c>
      <c r="AV478" s="176" cm="1">
        <f t="array" ref="AV478">SUMIFS('N1.3_Project_Listing'!$P$16:$P$829, 'N1.3_Project_Listing'!$E$16:$E$829,'N1.3_Project_Listing'!$E478, 'N1.3_Project_Listing'!$A$16:$A$829,ET_Risk_SC_Summation[[#Headers],[132kV Reactor]])</f>
        <v>0</v>
      </c>
      <c r="AW478" s="176" cm="1">
        <f t="array" ref="AW478">SUMIFS('N1.3_Project_Listing'!$P$16:$P$829, 'N1.3_Project_Listing'!$E$16:$E$829,'N1.3_Project_Listing'!$E478, 'N1.3_Project_Listing'!$A$16:$A$829,ET_Risk_SC_Summation[[#Headers],[132kV Underground Cable]])</f>
        <v>0</v>
      </c>
      <c r="AX478" s="176" cm="1">
        <f t="array" ref="AX478">SUMIFS('N1.3_Project_Listing'!$P$16:$P$829, 'N1.3_Project_Listing'!$E$16:$E$829,'N1.3_Project_Listing'!$E478, 'N1.3_Project_Listing'!$A$16:$A$829,ET_Risk_SC_Summation[[#Headers],[132kV OHL Conductor]])</f>
        <v>0</v>
      </c>
      <c r="AY478" s="176" cm="1">
        <f t="array" ref="AY478">SUMIFS('N1.3_Project_Listing'!$P$16:$P$829, 'N1.3_Project_Listing'!$E$16:$E$829,'N1.3_Project_Listing'!$E478, 'N1.3_Project_Listing'!$A$16:$A$829,ET_Risk_SC_Summation[[#Headers],[132kV OHL Fittings]])</f>
        <v>0</v>
      </c>
      <c r="AZ478" s="176" cm="1">
        <f t="array" ref="AZ478">SUMIFS('N1.3_Project_Listing'!$P$16:$P$829, 'N1.3_Project_Listing'!$E$16:$E$829,'N1.3_Project_Listing'!$E478, 'N1.3_Project_Listing'!$A$16:$A$829,ET_Risk_SC_Summation[[#Headers],[132kV OHL Tower]])</f>
        <v>0</v>
      </c>
      <c r="BA478" s="176" cm="1">
        <f t="array" ref="BA478">SUMIFS('N1.3_Project_Listing'!$P$16:$P$829, 'N1.3_Project_Listing'!$E$16:$E$829,'N1.3_Project_Listing'!$E478, 'N1.3_Project_Listing'!$A$16:$A$829,ET_Risk_SC_Summation[[#Headers],[275kV Circuit Breaker]])</f>
        <v>0</v>
      </c>
      <c r="BB478" s="176" cm="1">
        <f t="array" ref="BB478">SUMIFS('N1.3_Project_Listing'!$P$16:$P$829, 'N1.3_Project_Listing'!$E$16:$E$829,'N1.3_Project_Listing'!$E478, 'N1.3_Project_Listing'!$A$16:$A$829,ET_Risk_SC_Summation[[#Headers],[275kV Transformer]])</f>
        <v>0</v>
      </c>
      <c r="BC478" s="176" cm="1">
        <f t="array" ref="BC478">SUMIFS('N1.3_Project_Listing'!$P$16:$P$829, 'N1.3_Project_Listing'!$E$16:$E$829,'N1.3_Project_Listing'!$E478, 'N1.3_Project_Listing'!$A$16:$A$829,ET_Risk_SC_Summation[[#Headers],[275kV Reactor]])</f>
        <v>0</v>
      </c>
      <c r="BD478" s="176" cm="1">
        <f t="array" ref="BD478">SUMIFS('N1.3_Project_Listing'!$P$16:$P$829, 'N1.3_Project_Listing'!$E$16:$E$829,'N1.3_Project_Listing'!$E478, 'N1.3_Project_Listing'!$A$16:$A$829,ET_Risk_SC_Summation[[#Headers],[275kV Underground Cable]])</f>
        <v>0</v>
      </c>
      <c r="BE478" s="176" cm="1">
        <f t="array" ref="BE478">SUMIFS('N1.3_Project_Listing'!$P$16:$P$829, 'N1.3_Project_Listing'!$E$16:$E$829,'N1.3_Project_Listing'!$E478, 'N1.3_Project_Listing'!$A$16:$A$829,ET_Risk_SC_Summation[[#Headers],[275kV OHL Conductor]])</f>
        <v>0</v>
      </c>
      <c r="BF478" s="176" cm="1">
        <f t="array" ref="BF478">SUMIFS('N1.3_Project_Listing'!$P$16:$P$829, 'N1.3_Project_Listing'!$E$16:$E$829,'N1.3_Project_Listing'!$E478, 'N1.3_Project_Listing'!$A$16:$A$829,ET_Risk_SC_Summation[[#Headers],[275kV OHL Fittings]])</f>
        <v>0</v>
      </c>
      <c r="BG478" s="176" cm="1">
        <f t="array" ref="BG478">SUMIFS('N1.3_Project_Listing'!$P$16:$P$829, 'N1.3_Project_Listing'!$E$16:$E$829,'N1.3_Project_Listing'!$E478, 'N1.3_Project_Listing'!$A$16:$A$829,ET_Risk_SC_Summation[[#Headers],[275kV OHL Tower]])</f>
        <v>0</v>
      </c>
      <c r="BH478" s="176" cm="1">
        <f t="array" ref="BH478">SUMIFS('N1.3_Project_Listing'!$P$16:$P$829, 'N1.3_Project_Listing'!$E$16:$E$829,'N1.3_Project_Listing'!$E478, 'N1.3_Project_Listing'!$A$16:$A$829,ET_Risk_SC_Summation[[#Headers],[400kV Circuit Breaker]])</f>
        <v>0</v>
      </c>
      <c r="BI478" s="176" cm="1">
        <f t="array" ref="BI478">SUMIFS('N1.3_Project_Listing'!$P$16:$P$829, 'N1.3_Project_Listing'!$E$16:$E$829,'N1.3_Project_Listing'!$E478, 'N1.3_Project_Listing'!$A$16:$A$829,ET_Risk_SC_Summation[[#Headers],[400kV Transformer]])</f>
        <v>0</v>
      </c>
      <c r="BJ478" s="176" cm="1">
        <f t="array" ref="BJ478">SUMIFS('N1.3_Project_Listing'!$P$16:$P$829, 'N1.3_Project_Listing'!$E$16:$E$829,'N1.3_Project_Listing'!$E478, 'N1.3_Project_Listing'!$A$16:$A$829,ET_Risk_SC_Summation[[#Headers],[400kV Reactor]])</f>
        <v>0</v>
      </c>
      <c r="BK478" s="176" cm="1">
        <f t="array" ref="BK478">SUMIFS('N1.3_Project_Listing'!$P$16:$P$829, 'N1.3_Project_Listing'!$E$16:$E$829,'N1.3_Project_Listing'!$E478, 'N1.3_Project_Listing'!$A$16:$A$829,ET_Risk_SC_Summation[[#Headers],[400kV Underground Cable]])</f>
        <v>0</v>
      </c>
      <c r="BL478" s="176" cm="1">
        <f t="array" ref="BL478">SUMIFS('N1.3_Project_Listing'!$P$16:$P$829, 'N1.3_Project_Listing'!$E$16:$E$829,'N1.3_Project_Listing'!$E478, 'N1.3_Project_Listing'!$A$16:$A$829,ET_Risk_SC_Summation[[#Headers],[400kV OHL Conductor]])</f>
        <v>0</v>
      </c>
      <c r="BM478" s="176" cm="1">
        <f t="array" ref="BM478">SUMIFS('N1.3_Project_Listing'!$P$16:$P$829, 'N1.3_Project_Listing'!$E$16:$E$829,'N1.3_Project_Listing'!$E478, 'N1.3_Project_Listing'!$A$16:$A$829,ET_Risk_SC_Summation[[#Headers],[400kV OHL Fittings]])</f>
        <v>0</v>
      </c>
      <c r="BN478" s="176" cm="1">
        <f t="array" ref="BN478">SUMIFS('N1.3_Project_Listing'!$P$16:$P$829, 'N1.3_Project_Listing'!$E$16:$E$829,'N1.3_Project_Listing'!$E478, 'N1.3_Project_Listing'!$A$16:$A$829,ET_Risk_SC_Summation[[#Headers],[400kV OHL Tower]])</f>
        <v>0</v>
      </c>
      <c r="BO478" s="177" t="str">
        <f>IF(SUM(ET_Risk_SC_Summation[[#This Row],[132kV Circuit Breaker]:[400kV OHL Tower]])=0, "n/a", INDEX(ET_Risk_SC_Summation[#Headers],1,MATCH(MAX(ET_Risk_SC_Summation[[#This Row],[132kV Circuit Breaker]:[400kV OHL Tower]]),ET_Risk_SC_Summation[[#This Row],[132kV Circuit Breaker]:[400kV OHL Tower]],0)))</f>
        <v>n/a</v>
      </c>
      <c r="BP478" s="177" t="str">
        <f>IFERROR(INDEX('N0.7_Lookup_References'!$G$77:$G$98,MATCH(ET_Risk_SC_Summation[[#This Row],[Mxx Category]],'N0.7_Lookup_References'!$F$77:$F$98,0)),"")</f>
        <v/>
      </c>
    </row>
    <row r="479" spans="1:68">
      <c r="A479" s="160" t="str">
        <f>IFERROR(INDEX(N1.2_Intervention_Types[NARM Asset Category],MATCH('N1.3_Project_Listing'!$C479,N1.2_Intervention_Types[Intervention Type ID],0),1),"")</f>
        <v/>
      </c>
      <c r="B479" s="160" t="str">
        <f>IF($D$2="GD",IFERROR(INDEX(N1.2_Intervention_Types[C&amp;V Asset Category (GD)],MATCH('N1.3_Project_Listing'!$C479,N1.2_Intervention_Types[Intervention Type ID],0),1),""),IFERROR(INDEX(N1.2_Intervention_Types[NARM Asset Category],MATCH('N1.3_Project_Listing'!$C479,N1.2_Intervention_Types[Intervention Type ID],0),1),""))</f>
        <v/>
      </c>
      <c r="C479" s="67" t="str">
        <f>IFERROR(INDEX(N1.2_Intervention_Types[Intervention Type ID],MATCH('N1.3_Project_Listing'!$I479,N1.2_Intervention_Types[Intervention Type],0),1),"")</f>
        <v/>
      </c>
      <c r="D479" s="160" t="str">
        <f>IFERROR(INDEX(N1.2_Intervention_Types[Intervention Category],MATCH('N1.3_Project_Listing'!$C479,N1.2_Intervention_Types[Intervention Type ID],0),1),"")</f>
        <v/>
      </c>
      <c r="E479" s="210"/>
      <c r="F479" s="236"/>
      <c r="G479" s="236"/>
      <c r="H479" s="236"/>
      <c r="I479" s="151"/>
      <c r="J479" s="139"/>
      <c r="K479" s="312"/>
      <c r="L479" s="312"/>
      <c r="M479" s="312"/>
      <c r="N479" s="343"/>
      <c r="O479" s="343"/>
      <c r="P479" s="344"/>
      <c r="Q479" s="63">
        <f t="shared" si="44"/>
        <v>0</v>
      </c>
      <c r="R479" s="368">
        <f>IF('N1.3_Project_Listing'!$D479="Replacement",SUM('N1.3_Project_Listing'!$K479:$L479)/2,'N1.3_Project_Listing'!$M479)</f>
        <v>0</v>
      </c>
      <c r="S479" s="67" t="str">
        <f>IFERROR(INDEX('N0.7_Lookup_References'!$C$13:$C$72,MATCH($A479,'N0.7_Lookup_References'!$B$13:$B$72,0)),"")</f>
        <v/>
      </c>
      <c r="T479" s="338" t="str">
        <f t="shared" si="45"/>
        <v/>
      </c>
      <c r="V479" s="11"/>
      <c r="W479" s="11"/>
      <c r="X479" s="11"/>
      <c r="Y479" s="11"/>
      <c r="Z479" s="11"/>
      <c r="AA479" s="11"/>
      <c r="AB479" s="11"/>
      <c r="AC479" s="11"/>
      <c r="AD479" s="11"/>
      <c r="AE479" s="11"/>
      <c r="AF479" s="11"/>
      <c r="AG479" s="11"/>
      <c r="AH479" s="11"/>
      <c r="AI479" s="11"/>
      <c r="AJ479" s="11"/>
      <c r="AK479" s="11"/>
      <c r="AL479" s="11"/>
      <c r="AM479" s="11"/>
      <c r="AN479" s="11"/>
      <c r="AO479" s="11"/>
      <c r="AP479" s="63">
        <f t="shared" si="41"/>
        <v>0</v>
      </c>
      <c r="AQ479" s="63">
        <f t="shared" si="42"/>
        <v>0</v>
      </c>
      <c r="AR479" s="63">
        <f t="shared" si="43"/>
        <v>0</v>
      </c>
      <c r="AT479" s="176" cm="1">
        <f t="array" ref="AT479">SUMIFS('N1.3_Project_Listing'!$P$16:$P$829, 'N1.3_Project_Listing'!$E$16:$E$829,'N1.3_Project_Listing'!$E479, 'N1.3_Project_Listing'!$A$16:$A$829,ET_Risk_SC_Summation[[#Headers],[132kV Circuit Breaker]])</f>
        <v>0</v>
      </c>
      <c r="AU479" s="176" cm="1">
        <f t="array" ref="AU479">SUMIFS('N1.3_Project_Listing'!$P$16:$P$829, 'N1.3_Project_Listing'!$E$16:$E$829,'N1.3_Project_Listing'!$E479, 'N1.3_Project_Listing'!$A$16:$A$829,ET_Risk_SC_Summation[[#Headers],[132kV Transformer]])</f>
        <v>0</v>
      </c>
      <c r="AV479" s="176" cm="1">
        <f t="array" ref="AV479">SUMIFS('N1.3_Project_Listing'!$P$16:$P$829, 'N1.3_Project_Listing'!$E$16:$E$829,'N1.3_Project_Listing'!$E479, 'N1.3_Project_Listing'!$A$16:$A$829,ET_Risk_SC_Summation[[#Headers],[132kV Reactor]])</f>
        <v>0</v>
      </c>
      <c r="AW479" s="176" cm="1">
        <f t="array" ref="AW479">SUMIFS('N1.3_Project_Listing'!$P$16:$P$829, 'N1.3_Project_Listing'!$E$16:$E$829,'N1.3_Project_Listing'!$E479, 'N1.3_Project_Listing'!$A$16:$A$829,ET_Risk_SC_Summation[[#Headers],[132kV Underground Cable]])</f>
        <v>0</v>
      </c>
      <c r="AX479" s="176" cm="1">
        <f t="array" ref="AX479">SUMIFS('N1.3_Project_Listing'!$P$16:$P$829, 'N1.3_Project_Listing'!$E$16:$E$829,'N1.3_Project_Listing'!$E479, 'N1.3_Project_Listing'!$A$16:$A$829,ET_Risk_SC_Summation[[#Headers],[132kV OHL Conductor]])</f>
        <v>0</v>
      </c>
      <c r="AY479" s="176" cm="1">
        <f t="array" ref="AY479">SUMIFS('N1.3_Project_Listing'!$P$16:$P$829, 'N1.3_Project_Listing'!$E$16:$E$829,'N1.3_Project_Listing'!$E479, 'N1.3_Project_Listing'!$A$16:$A$829,ET_Risk_SC_Summation[[#Headers],[132kV OHL Fittings]])</f>
        <v>0</v>
      </c>
      <c r="AZ479" s="176" cm="1">
        <f t="array" ref="AZ479">SUMIFS('N1.3_Project_Listing'!$P$16:$P$829, 'N1.3_Project_Listing'!$E$16:$E$829,'N1.3_Project_Listing'!$E479, 'N1.3_Project_Listing'!$A$16:$A$829,ET_Risk_SC_Summation[[#Headers],[132kV OHL Tower]])</f>
        <v>0</v>
      </c>
      <c r="BA479" s="176" cm="1">
        <f t="array" ref="BA479">SUMIFS('N1.3_Project_Listing'!$P$16:$P$829, 'N1.3_Project_Listing'!$E$16:$E$829,'N1.3_Project_Listing'!$E479, 'N1.3_Project_Listing'!$A$16:$A$829,ET_Risk_SC_Summation[[#Headers],[275kV Circuit Breaker]])</f>
        <v>0</v>
      </c>
      <c r="BB479" s="176" cm="1">
        <f t="array" ref="BB479">SUMIFS('N1.3_Project_Listing'!$P$16:$P$829, 'N1.3_Project_Listing'!$E$16:$E$829,'N1.3_Project_Listing'!$E479, 'N1.3_Project_Listing'!$A$16:$A$829,ET_Risk_SC_Summation[[#Headers],[275kV Transformer]])</f>
        <v>0</v>
      </c>
      <c r="BC479" s="176" cm="1">
        <f t="array" ref="BC479">SUMIFS('N1.3_Project_Listing'!$P$16:$P$829, 'N1.3_Project_Listing'!$E$16:$E$829,'N1.3_Project_Listing'!$E479, 'N1.3_Project_Listing'!$A$16:$A$829,ET_Risk_SC_Summation[[#Headers],[275kV Reactor]])</f>
        <v>0</v>
      </c>
      <c r="BD479" s="176" cm="1">
        <f t="array" ref="BD479">SUMIFS('N1.3_Project_Listing'!$P$16:$P$829, 'N1.3_Project_Listing'!$E$16:$E$829,'N1.3_Project_Listing'!$E479, 'N1.3_Project_Listing'!$A$16:$A$829,ET_Risk_SC_Summation[[#Headers],[275kV Underground Cable]])</f>
        <v>0</v>
      </c>
      <c r="BE479" s="176" cm="1">
        <f t="array" ref="BE479">SUMIFS('N1.3_Project_Listing'!$P$16:$P$829, 'N1.3_Project_Listing'!$E$16:$E$829,'N1.3_Project_Listing'!$E479, 'N1.3_Project_Listing'!$A$16:$A$829,ET_Risk_SC_Summation[[#Headers],[275kV OHL Conductor]])</f>
        <v>0</v>
      </c>
      <c r="BF479" s="176" cm="1">
        <f t="array" ref="BF479">SUMIFS('N1.3_Project_Listing'!$P$16:$P$829, 'N1.3_Project_Listing'!$E$16:$E$829,'N1.3_Project_Listing'!$E479, 'N1.3_Project_Listing'!$A$16:$A$829,ET_Risk_SC_Summation[[#Headers],[275kV OHL Fittings]])</f>
        <v>0</v>
      </c>
      <c r="BG479" s="176" cm="1">
        <f t="array" ref="BG479">SUMIFS('N1.3_Project_Listing'!$P$16:$P$829, 'N1.3_Project_Listing'!$E$16:$E$829,'N1.3_Project_Listing'!$E479, 'N1.3_Project_Listing'!$A$16:$A$829,ET_Risk_SC_Summation[[#Headers],[275kV OHL Tower]])</f>
        <v>0</v>
      </c>
      <c r="BH479" s="176" cm="1">
        <f t="array" ref="BH479">SUMIFS('N1.3_Project_Listing'!$P$16:$P$829, 'N1.3_Project_Listing'!$E$16:$E$829,'N1.3_Project_Listing'!$E479, 'N1.3_Project_Listing'!$A$16:$A$829,ET_Risk_SC_Summation[[#Headers],[400kV Circuit Breaker]])</f>
        <v>0</v>
      </c>
      <c r="BI479" s="176" cm="1">
        <f t="array" ref="BI479">SUMIFS('N1.3_Project_Listing'!$P$16:$P$829, 'N1.3_Project_Listing'!$E$16:$E$829,'N1.3_Project_Listing'!$E479, 'N1.3_Project_Listing'!$A$16:$A$829,ET_Risk_SC_Summation[[#Headers],[400kV Transformer]])</f>
        <v>0</v>
      </c>
      <c r="BJ479" s="176" cm="1">
        <f t="array" ref="BJ479">SUMIFS('N1.3_Project_Listing'!$P$16:$P$829, 'N1.3_Project_Listing'!$E$16:$E$829,'N1.3_Project_Listing'!$E479, 'N1.3_Project_Listing'!$A$16:$A$829,ET_Risk_SC_Summation[[#Headers],[400kV Reactor]])</f>
        <v>0</v>
      </c>
      <c r="BK479" s="176" cm="1">
        <f t="array" ref="BK479">SUMIFS('N1.3_Project_Listing'!$P$16:$P$829, 'N1.3_Project_Listing'!$E$16:$E$829,'N1.3_Project_Listing'!$E479, 'N1.3_Project_Listing'!$A$16:$A$829,ET_Risk_SC_Summation[[#Headers],[400kV Underground Cable]])</f>
        <v>0</v>
      </c>
      <c r="BL479" s="176" cm="1">
        <f t="array" ref="BL479">SUMIFS('N1.3_Project_Listing'!$P$16:$P$829, 'N1.3_Project_Listing'!$E$16:$E$829,'N1.3_Project_Listing'!$E479, 'N1.3_Project_Listing'!$A$16:$A$829,ET_Risk_SC_Summation[[#Headers],[400kV OHL Conductor]])</f>
        <v>0</v>
      </c>
      <c r="BM479" s="176" cm="1">
        <f t="array" ref="BM479">SUMIFS('N1.3_Project_Listing'!$P$16:$P$829, 'N1.3_Project_Listing'!$E$16:$E$829,'N1.3_Project_Listing'!$E479, 'N1.3_Project_Listing'!$A$16:$A$829,ET_Risk_SC_Summation[[#Headers],[400kV OHL Fittings]])</f>
        <v>0</v>
      </c>
      <c r="BN479" s="176" cm="1">
        <f t="array" ref="BN479">SUMIFS('N1.3_Project_Listing'!$P$16:$P$829, 'N1.3_Project_Listing'!$E$16:$E$829,'N1.3_Project_Listing'!$E479, 'N1.3_Project_Listing'!$A$16:$A$829,ET_Risk_SC_Summation[[#Headers],[400kV OHL Tower]])</f>
        <v>0</v>
      </c>
      <c r="BO479" s="177" t="str">
        <f>IF(SUM(ET_Risk_SC_Summation[[#This Row],[132kV Circuit Breaker]:[400kV OHL Tower]])=0, "n/a", INDEX(ET_Risk_SC_Summation[#Headers],1,MATCH(MAX(ET_Risk_SC_Summation[[#This Row],[132kV Circuit Breaker]:[400kV OHL Tower]]),ET_Risk_SC_Summation[[#This Row],[132kV Circuit Breaker]:[400kV OHL Tower]],0)))</f>
        <v>n/a</v>
      </c>
      <c r="BP479" s="177" t="str">
        <f>IFERROR(INDEX('N0.7_Lookup_References'!$G$77:$G$98,MATCH(ET_Risk_SC_Summation[[#This Row],[Mxx Category]],'N0.7_Lookup_References'!$F$77:$F$98,0)),"")</f>
        <v/>
      </c>
    </row>
    <row r="480" spans="1:68">
      <c r="A480" s="160" t="str">
        <f>IFERROR(INDEX(N1.2_Intervention_Types[NARM Asset Category],MATCH('N1.3_Project_Listing'!$C480,N1.2_Intervention_Types[Intervention Type ID],0),1),"")</f>
        <v/>
      </c>
      <c r="B480" s="160" t="str">
        <f>IF($D$2="GD",IFERROR(INDEX(N1.2_Intervention_Types[C&amp;V Asset Category (GD)],MATCH('N1.3_Project_Listing'!$C480,N1.2_Intervention_Types[Intervention Type ID],0),1),""),IFERROR(INDEX(N1.2_Intervention_Types[NARM Asset Category],MATCH('N1.3_Project_Listing'!$C480,N1.2_Intervention_Types[Intervention Type ID],0),1),""))</f>
        <v/>
      </c>
      <c r="C480" s="67" t="str">
        <f>IFERROR(INDEX(N1.2_Intervention_Types[Intervention Type ID],MATCH('N1.3_Project_Listing'!$I480,N1.2_Intervention_Types[Intervention Type],0),1),"")</f>
        <v/>
      </c>
      <c r="D480" s="160" t="str">
        <f>IFERROR(INDEX(N1.2_Intervention_Types[Intervention Category],MATCH('N1.3_Project_Listing'!$C480,N1.2_Intervention_Types[Intervention Type ID],0),1),"")</f>
        <v/>
      </c>
      <c r="E480" s="210"/>
      <c r="F480" s="236"/>
      <c r="G480" s="236"/>
      <c r="H480" s="236"/>
      <c r="I480" s="151"/>
      <c r="J480" s="139"/>
      <c r="K480" s="312"/>
      <c r="L480" s="312"/>
      <c r="M480" s="312"/>
      <c r="N480" s="343"/>
      <c r="O480" s="343"/>
      <c r="P480" s="344"/>
      <c r="Q480" s="63">
        <f t="shared" si="44"/>
        <v>0</v>
      </c>
      <c r="R480" s="368">
        <f>IF('N1.3_Project_Listing'!$D480="Replacement",SUM('N1.3_Project_Listing'!$K480:$L480)/2,'N1.3_Project_Listing'!$M480)</f>
        <v>0</v>
      </c>
      <c r="S480" s="67" t="str">
        <f>IFERROR(INDEX('N0.7_Lookup_References'!$C$13:$C$72,MATCH($A480,'N0.7_Lookup_References'!$B$13:$B$72,0)),"")</f>
        <v/>
      </c>
      <c r="T480" s="338" t="str">
        <f t="shared" si="45"/>
        <v/>
      </c>
      <c r="V480" s="11"/>
      <c r="W480" s="11"/>
      <c r="X480" s="11"/>
      <c r="Y480" s="11"/>
      <c r="Z480" s="11"/>
      <c r="AA480" s="11"/>
      <c r="AB480" s="11"/>
      <c r="AC480" s="11"/>
      <c r="AD480" s="11"/>
      <c r="AE480" s="11"/>
      <c r="AF480" s="11"/>
      <c r="AG480" s="11"/>
      <c r="AH480" s="11"/>
      <c r="AI480" s="11"/>
      <c r="AJ480" s="11"/>
      <c r="AK480" s="11"/>
      <c r="AL480" s="11"/>
      <c r="AM480" s="11"/>
      <c r="AN480" s="11"/>
      <c r="AO480" s="11"/>
      <c r="AP480" s="63">
        <f t="shared" si="41"/>
        <v>0</v>
      </c>
      <c r="AQ480" s="63">
        <f t="shared" si="42"/>
        <v>0</v>
      </c>
      <c r="AR480" s="63">
        <f t="shared" si="43"/>
        <v>0</v>
      </c>
      <c r="AT480" s="176" cm="1">
        <f t="array" ref="AT480">SUMIFS('N1.3_Project_Listing'!$P$16:$P$829, 'N1.3_Project_Listing'!$E$16:$E$829,'N1.3_Project_Listing'!$E480, 'N1.3_Project_Listing'!$A$16:$A$829,ET_Risk_SC_Summation[[#Headers],[132kV Circuit Breaker]])</f>
        <v>0</v>
      </c>
      <c r="AU480" s="176" cm="1">
        <f t="array" ref="AU480">SUMIFS('N1.3_Project_Listing'!$P$16:$P$829, 'N1.3_Project_Listing'!$E$16:$E$829,'N1.3_Project_Listing'!$E480, 'N1.3_Project_Listing'!$A$16:$A$829,ET_Risk_SC_Summation[[#Headers],[132kV Transformer]])</f>
        <v>0</v>
      </c>
      <c r="AV480" s="176" cm="1">
        <f t="array" ref="AV480">SUMIFS('N1.3_Project_Listing'!$P$16:$P$829, 'N1.3_Project_Listing'!$E$16:$E$829,'N1.3_Project_Listing'!$E480, 'N1.3_Project_Listing'!$A$16:$A$829,ET_Risk_SC_Summation[[#Headers],[132kV Reactor]])</f>
        <v>0</v>
      </c>
      <c r="AW480" s="176" cm="1">
        <f t="array" ref="AW480">SUMIFS('N1.3_Project_Listing'!$P$16:$P$829, 'N1.3_Project_Listing'!$E$16:$E$829,'N1.3_Project_Listing'!$E480, 'N1.3_Project_Listing'!$A$16:$A$829,ET_Risk_SC_Summation[[#Headers],[132kV Underground Cable]])</f>
        <v>0</v>
      </c>
      <c r="AX480" s="176" cm="1">
        <f t="array" ref="AX480">SUMIFS('N1.3_Project_Listing'!$P$16:$P$829, 'N1.3_Project_Listing'!$E$16:$E$829,'N1.3_Project_Listing'!$E480, 'N1.3_Project_Listing'!$A$16:$A$829,ET_Risk_SC_Summation[[#Headers],[132kV OHL Conductor]])</f>
        <v>0</v>
      </c>
      <c r="AY480" s="176" cm="1">
        <f t="array" ref="AY480">SUMIFS('N1.3_Project_Listing'!$P$16:$P$829, 'N1.3_Project_Listing'!$E$16:$E$829,'N1.3_Project_Listing'!$E480, 'N1.3_Project_Listing'!$A$16:$A$829,ET_Risk_SC_Summation[[#Headers],[132kV OHL Fittings]])</f>
        <v>0</v>
      </c>
      <c r="AZ480" s="176" cm="1">
        <f t="array" ref="AZ480">SUMIFS('N1.3_Project_Listing'!$P$16:$P$829, 'N1.3_Project_Listing'!$E$16:$E$829,'N1.3_Project_Listing'!$E480, 'N1.3_Project_Listing'!$A$16:$A$829,ET_Risk_SC_Summation[[#Headers],[132kV OHL Tower]])</f>
        <v>0</v>
      </c>
      <c r="BA480" s="176" cm="1">
        <f t="array" ref="BA480">SUMIFS('N1.3_Project_Listing'!$P$16:$P$829, 'N1.3_Project_Listing'!$E$16:$E$829,'N1.3_Project_Listing'!$E480, 'N1.3_Project_Listing'!$A$16:$A$829,ET_Risk_SC_Summation[[#Headers],[275kV Circuit Breaker]])</f>
        <v>0</v>
      </c>
      <c r="BB480" s="176" cm="1">
        <f t="array" ref="BB480">SUMIFS('N1.3_Project_Listing'!$P$16:$P$829, 'N1.3_Project_Listing'!$E$16:$E$829,'N1.3_Project_Listing'!$E480, 'N1.3_Project_Listing'!$A$16:$A$829,ET_Risk_SC_Summation[[#Headers],[275kV Transformer]])</f>
        <v>0</v>
      </c>
      <c r="BC480" s="176" cm="1">
        <f t="array" ref="BC480">SUMIFS('N1.3_Project_Listing'!$P$16:$P$829, 'N1.3_Project_Listing'!$E$16:$E$829,'N1.3_Project_Listing'!$E480, 'N1.3_Project_Listing'!$A$16:$A$829,ET_Risk_SC_Summation[[#Headers],[275kV Reactor]])</f>
        <v>0</v>
      </c>
      <c r="BD480" s="176" cm="1">
        <f t="array" ref="BD480">SUMIFS('N1.3_Project_Listing'!$P$16:$P$829, 'N1.3_Project_Listing'!$E$16:$E$829,'N1.3_Project_Listing'!$E480, 'N1.3_Project_Listing'!$A$16:$A$829,ET_Risk_SC_Summation[[#Headers],[275kV Underground Cable]])</f>
        <v>0</v>
      </c>
      <c r="BE480" s="176" cm="1">
        <f t="array" ref="BE480">SUMIFS('N1.3_Project_Listing'!$P$16:$P$829, 'N1.3_Project_Listing'!$E$16:$E$829,'N1.3_Project_Listing'!$E480, 'N1.3_Project_Listing'!$A$16:$A$829,ET_Risk_SC_Summation[[#Headers],[275kV OHL Conductor]])</f>
        <v>0</v>
      </c>
      <c r="BF480" s="176" cm="1">
        <f t="array" ref="BF480">SUMIFS('N1.3_Project_Listing'!$P$16:$P$829, 'N1.3_Project_Listing'!$E$16:$E$829,'N1.3_Project_Listing'!$E480, 'N1.3_Project_Listing'!$A$16:$A$829,ET_Risk_SC_Summation[[#Headers],[275kV OHL Fittings]])</f>
        <v>0</v>
      </c>
      <c r="BG480" s="176" cm="1">
        <f t="array" ref="BG480">SUMIFS('N1.3_Project_Listing'!$P$16:$P$829, 'N1.3_Project_Listing'!$E$16:$E$829,'N1.3_Project_Listing'!$E480, 'N1.3_Project_Listing'!$A$16:$A$829,ET_Risk_SC_Summation[[#Headers],[275kV OHL Tower]])</f>
        <v>0</v>
      </c>
      <c r="BH480" s="176" cm="1">
        <f t="array" ref="BH480">SUMIFS('N1.3_Project_Listing'!$P$16:$P$829, 'N1.3_Project_Listing'!$E$16:$E$829,'N1.3_Project_Listing'!$E480, 'N1.3_Project_Listing'!$A$16:$A$829,ET_Risk_SC_Summation[[#Headers],[400kV Circuit Breaker]])</f>
        <v>0</v>
      </c>
      <c r="BI480" s="176" cm="1">
        <f t="array" ref="BI480">SUMIFS('N1.3_Project_Listing'!$P$16:$P$829, 'N1.3_Project_Listing'!$E$16:$E$829,'N1.3_Project_Listing'!$E480, 'N1.3_Project_Listing'!$A$16:$A$829,ET_Risk_SC_Summation[[#Headers],[400kV Transformer]])</f>
        <v>0</v>
      </c>
      <c r="BJ480" s="176" cm="1">
        <f t="array" ref="BJ480">SUMIFS('N1.3_Project_Listing'!$P$16:$P$829, 'N1.3_Project_Listing'!$E$16:$E$829,'N1.3_Project_Listing'!$E480, 'N1.3_Project_Listing'!$A$16:$A$829,ET_Risk_SC_Summation[[#Headers],[400kV Reactor]])</f>
        <v>0</v>
      </c>
      <c r="BK480" s="176" cm="1">
        <f t="array" ref="BK480">SUMIFS('N1.3_Project_Listing'!$P$16:$P$829, 'N1.3_Project_Listing'!$E$16:$E$829,'N1.3_Project_Listing'!$E480, 'N1.3_Project_Listing'!$A$16:$A$829,ET_Risk_SC_Summation[[#Headers],[400kV Underground Cable]])</f>
        <v>0</v>
      </c>
      <c r="BL480" s="176" cm="1">
        <f t="array" ref="BL480">SUMIFS('N1.3_Project_Listing'!$P$16:$P$829, 'N1.3_Project_Listing'!$E$16:$E$829,'N1.3_Project_Listing'!$E480, 'N1.3_Project_Listing'!$A$16:$A$829,ET_Risk_SC_Summation[[#Headers],[400kV OHL Conductor]])</f>
        <v>0</v>
      </c>
      <c r="BM480" s="176" cm="1">
        <f t="array" ref="BM480">SUMIFS('N1.3_Project_Listing'!$P$16:$P$829, 'N1.3_Project_Listing'!$E$16:$E$829,'N1.3_Project_Listing'!$E480, 'N1.3_Project_Listing'!$A$16:$A$829,ET_Risk_SC_Summation[[#Headers],[400kV OHL Fittings]])</f>
        <v>0</v>
      </c>
      <c r="BN480" s="176" cm="1">
        <f t="array" ref="BN480">SUMIFS('N1.3_Project_Listing'!$P$16:$P$829, 'N1.3_Project_Listing'!$E$16:$E$829,'N1.3_Project_Listing'!$E480, 'N1.3_Project_Listing'!$A$16:$A$829,ET_Risk_SC_Summation[[#Headers],[400kV OHL Tower]])</f>
        <v>0</v>
      </c>
      <c r="BO480" s="177" t="str">
        <f>IF(SUM(ET_Risk_SC_Summation[[#This Row],[132kV Circuit Breaker]:[400kV OHL Tower]])=0, "n/a", INDEX(ET_Risk_SC_Summation[#Headers],1,MATCH(MAX(ET_Risk_SC_Summation[[#This Row],[132kV Circuit Breaker]:[400kV OHL Tower]]),ET_Risk_SC_Summation[[#This Row],[132kV Circuit Breaker]:[400kV OHL Tower]],0)))</f>
        <v>n/a</v>
      </c>
      <c r="BP480" s="177" t="str">
        <f>IFERROR(INDEX('N0.7_Lookup_References'!$G$77:$G$98,MATCH(ET_Risk_SC_Summation[[#This Row],[Mxx Category]],'N0.7_Lookup_References'!$F$77:$F$98,0)),"")</f>
        <v/>
      </c>
    </row>
    <row r="481" spans="1:68">
      <c r="A481" s="160" t="str">
        <f>IFERROR(INDEX(N1.2_Intervention_Types[NARM Asset Category],MATCH('N1.3_Project_Listing'!$C481,N1.2_Intervention_Types[Intervention Type ID],0),1),"")</f>
        <v/>
      </c>
      <c r="B481" s="160" t="str">
        <f>IF($D$2="GD",IFERROR(INDEX(N1.2_Intervention_Types[C&amp;V Asset Category (GD)],MATCH('N1.3_Project_Listing'!$C481,N1.2_Intervention_Types[Intervention Type ID],0),1),""),IFERROR(INDEX(N1.2_Intervention_Types[NARM Asset Category],MATCH('N1.3_Project_Listing'!$C481,N1.2_Intervention_Types[Intervention Type ID],0),1),""))</f>
        <v/>
      </c>
      <c r="C481" s="67" t="str">
        <f>IFERROR(INDEX(N1.2_Intervention_Types[Intervention Type ID],MATCH('N1.3_Project_Listing'!$I481,N1.2_Intervention_Types[Intervention Type],0),1),"")</f>
        <v/>
      </c>
      <c r="D481" s="160" t="str">
        <f>IFERROR(INDEX(N1.2_Intervention_Types[Intervention Category],MATCH('N1.3_Project_Listing'!$C481,N1.2_Intervention_Types[Intervention Type ID],0),1),"")</f>
        <v/>
      </c>
      <c r="E481" s="210"/>
      <c r="F481" s="236"/>
      <c r="G481" s="236"/>
      <c r="H481" s="236"/>
      <c r="I481" s="151"/>
      <c r="J481" s="139"/>
      <c r="K481" s="312"/>
      <c r="L481" s="312"/>
      <c r="M481" s="312"/>
      <c r="N481" s="343"/>
      <c r="O481" s="343"/>
      <c r="P481" s="344"/>
      <c r="Q481" s="63">
        <f t="shared" si="44"/>
        <v>0</v>
      </c>
      <c r="R481" s="368">
        <f>IF('N1.3_Project_Listing'!$D481="Replacement",SUM('N1.3_Project_Listing'!$K481:$L481)/2,'N1.3_Project_Listing'!$M481)</f>
        <v>0</v>
      </c>
      <c r="S481" s="67" t="str">
        <f>IFERROR(INDEX('N0.7_Lookup_References'!$C$13:$C$72,MATCH($A481,'N0.7_Lookup_References'!$B$13:$B$72,0)),"")</f>
        <v/>
      </c>
      <c r="T481" s="338" t="str">
        <f t="shared" si="45"/>
        <v/>
      </c>
      <c r="V481" s="11"/>
      <c r="W481" s="11"/>
      <c r="X481" s="11"/>
      <c r="Y481" s="11"/>
      <c r="Z481" s="11"/>
      <c r="AA481" s="11"/>
      <c r="AB481" s="11"/>
      <c r="AC481" s="11"/>
      <c r="AD481" s="11"/>
      <c r="AE481" s="11"/>
      <c r="AF481" s="11"/>
      <c r="AG481" s="11"/>
      <c r="AH481" s="11"/>
      <c r="AI481" s="11"/>
      <c r="AJ481" s="11"/>
      <c r="AK481" s="11"/>
      <c r="AL481" s="11"/>
      <c r="AM481" s="11"/>
      <c r="AN481" s="11"/>
      <c r="AO481" s="11"/>
      <c r="AP481" s="63">
        <f t="shared" si="41"/>
        <v>0</v>
      </c>
      <c r="AQ481" s="63">
        <f t="shared" si="42"/>
        <v>0</v>
      </c>
      <c r="AR481" s="63">
        <f t="shared" si="43"/>
        <v>0</v>
      </c>
      <c r="AT481" s="176" cm="1">
        <f t="array" ref="AT481">SUMIFS('N1.3_Project_Listing'!$P$16:$P$829, 'N1.3_Project_Listing'!$E$16:$E$829,'N1.3_Project_Listing'!$E481, 'N1.3_Project_Listing'!$A$16:$A$829,ET_Risk_SC_Summation[[#Headers],[132kV Circuit Breaker]])</f>
        <v>0</v>
      </c>
      <c r="AU481" s="176" cm="1">
        <f t="array" ref="AU481">SUMIFS('N1.3_Project_Listing'!$P$16:$P$829, 'N1.3_Project_Listing'!$E$16:$E$829,'N1.3_Project_Listing'!$E481, 'N1.3_Project_Listing'!$A$16:$A$829,ET_Risk_SC_Summation[[#Headers],[132kV Transformer]])</f>
        <v>0</v>
      </c>
      <c r="AV481" s="176" cm="1">
        <f t="array" ref="AV481">SUMIFS('N1.3_Project_Listing'!$P$16:$P$829, 'N1.3_Project_Listing'!$E$16:$E$829,'N1.3_Project_Listing'!$E481, 'N1.3_Project_Listing'!$A$16:$A$829,ET_Risk_SC_Summation[[#Headers],[132kV Reactor]])</f>
        <v>0</v>
      </c>
      <c r="AW481" s="176" cm="1">
        <f t="array" ref="AW481">SUMIFS('N1.3_Project_Listing'!$P$16:$P$829, 'N1.3_Project_Listing'!$E$16:$E$829,'N1.3_Project_Listing'!$E481, 'N1.3_Project_Listing'!$A$16:$A$829,ET_Risk_SC_Summation[[#Headers],[132kV Underground Cable]])</f>
        <v>0</v>
      </c>
      <c r="AX481" s="176" cm="1">
        <f t="array" ref="AX481">SUMIFS('N1.3_Project_Listing'!$P$16:$P$829, 'N1.3_Project_Listing'!$E$16:$E$829,'N1.3_Project_Listing'!$E481, 'N1.3_Project_Listing'!$A$16:$A$829,ET_Risk_SC_Summation[[#Headers],[132kV OHL Conductor]])</f>
        <v>0</v>
      </c>
      <c r="AY481" s="176" cm="1">
        <f t="array" ref="AY481">SUMIFS('N1.3_Project_Listing'!$P$16:$P$829, 'N1.3_Project_Listing'!$E$16:$E$829,'N1.3_Project_Listing'!$E481, 'N1.3_Project_Listing'!$A$16:$A$829,ET_Risk_SC_Summation[[#Headers],[132kV OHL Fittings]])</f>
        <v>0</v>
      </c>
      <c r="AZ481" s="176" cm="1">
        <f t="array" ref="AZ481">SUMIFS('N1.3_Project_Listing'!$P$16:$P$829, 'N1.3_Project_Listing'!$E$16:$E$829,'N1.3_Project_Listing'!$E481, 'N1.3_Project_Listing'!$A$16:$A$829,ET_Risk_SC_Summation[[#Headers],[132kV OHL Tower]])</f>
        <v>0</v>
      </c>
      <c r="BA481" s="176" cm="1">
        <f t="array" ref="BA481">SUMIFS('N1.3_Project_Listing'!$P$16:$P$829, 'N1.3_Project_Listing'!$E$16:$E$829,'N1.3_Project_Listing'!$E481, 'N1.3_Project_Listing'!$A$16:$A$829,ET_Risk_SC_Summation[[#Headers],[275kV Circuit Breaker]])</f>
        <v>0</v>
      </c>
      <c r="BB481" s="176" cm="1">
        <f t="array" ref="BB481">SUMIFS('N1.3_Project_Listing'!$P$16:$P$829, 'N1.3_Project_Listing'!$E$16:$E$829,'N1.3_Project_Listing'!$E481, 'N1.3_Project_Listing'!$A$16:$A$829,ET_Risk_SC_Summation[[#Headers],[275kV Transformer]])</f>
        <v>0</v>
      </c>
      <c r="BC481" s="176" cm="1">
        <f t="array" ref="BC481">SUMIFS('N1.3_Project_Listing'!$P$16:$P$829, 'N1.3_Project_Listing'!$E$16:$E$829,'N1.3_Project_Listing'!$E481, 'N1.3_Project_Listing'!$A$16:$A$829,ET_Risk_SC_Summation[[#Headers],[275kV Reactor]])</f>
        <v>0</v>
      </c>
      <c r="BD481" s="176" cm="1">
        <f t="array" ref="BD481">SUMIFS('N1.3_Project_Listing'!$P$16:$P$829, 'N1.3_Project_Listing'!$E$16:$E$829,'N1.3_Project_Listing'!$E481, 'N1.3_Project_Listing'!$A$16:$A$829,ET_Risk_SC_Summation[[#Headers],[275kV Underground Cable]])</f>
        <v>0</v>
      </c>
      <c r="BE481" s="176" cm="1">
        <f t="array" ref="BE481">SUMIFS('N1.3_Project_Listing'!$P$16:$P$829, 'N1.3_Project_Listing'!$E$16:$E$829,'N1.3_Project_Listing'!$E481, 'N1.3_Project_Listing'!$A$16:$A$829,ET_Risk_SC_Summation[[#Headers],[275kV OHL Conductor]])</f>
        <v>0</v>
      </c>
      <c r="BF481" s="176" cm="1">
        <f t="array" ref="BF481">SUMIFS('N1.3_Project_Listing'!$P$16:$P$829, 'N1.3_Project_Listing'!$E$16:$E$829,'N1.3_Project_Listing'!$E481, 'N1.3_Project_Listing'!$A$16:$A$829,ET_Risk_SC_Summation[[#Headers],[275kV OHL Fittings]])</f>
        <v>0</v>
      </c>
      <c r="BG481" s="176" cm="1">
        <f t="array" ref="BG481">SUMIFS('N1.3_Project_Listing'!$P$16:$P$829, 'N1.3_Project_Listing'!$E$16:$E$829,'N1.3_Project_Listing'!$E481, 'N1.3_Project_Listing'!$A$16:$A$829,ET_Risk_SC_Summation[[#Headers],[275kV OHL Tower]])</f>
        <v>0</v>
      </c>
      <c r="BH481" s="176" cm="1">
        <f t="array" ref="BH481">SUMIFS('N1.3_Project_Listing'!$P$16:$P$829, 'N1.3_Project_Listing'!$E$16:$E$829,'N1.3_Project_Listing'!$E481, 'N1.3_Project_Listing'!$A$16:$A$829,ET_Risk_SC_Summation[[#Headers],[400kV Circuit Breaker]])</f>
        <v>0</v>
      </c>
      <c r="BI481" s="176" cm="1">
        <f t="array" ref="BI481">SUMIFS('N1.3_Project_Listing'!$P$16:$P$829, 'N1.3_Project_Listing'!$E$16:$E$829,'N1.3_Project_Listing'!$E481, 'N1.3_Project_Listing'!$A$16:$A$829,ET_Risk_SC_Summation[[#Headers],[400kV Transformer]])</f>
        <v>0</v>
      </c>
      <c r="BJ481" s="176" cm="1">
        <f t="array" ref="BJ481">SUMIFS('N1.3_Project_Listing'!$P$16:$P$829, 'N1.3_Project_Listing'!$E$16:$E$829,'N1.3_Project_Listing'!$E481, 'N1.3_Project_Listing'!$A$16:$A$829,ET_Risk_SC_Summation[[#Headers],[400kV Reactor]])</f>
        <v>0</v>
      </c>
      <c r="BK481" s="176" cm="1">
        <f t="array" ref="BK481">SUMIFS('N1.3_Project_Listing'!$P$16:$P$829, 'N1.3_Project_Listing'!$E$16:$E$829,'N1.3_Project_Listing'!$E481, 'N1.3_Project_Listing'!$A$16:$A$829,ET_Risk_SC_Summation[[#Headers],[400kV Underground Cable]])</f>
        <v>0</v>
      </c>
      <c r="BL481" s="176" cm="1">
        <f t="array" ref="BL481">SUMIFS('N1.3_Project_Listing'!$P$16:$P$829, 'N1.3_Project_Listing'!$E$16:$E$829,'N1.3_Project_Listing'!$E481, 'N1.3_Project_Listing'!$A$16:$A$829,ET_Risk_SC_Summation[[#Headers],[400kV OHL Conductor]])</f>
        <v>0</v>
      </c>
      <c r="BM481" s="176" cm="1">
        <f t="array" ref="BM481">SUMIFS('N1.3_Project_Listing'!$P$16:$P$829, 'N1.3_Project_Listing'!$E$16:$E$829,'N1.3_Project_Listing'!$E481, 'N1.3_Project_Listing'!$A$16:$A$829,ET_Risk_SC_Summation[[#Headers],[400kV OHL Fittings]])</f>
        <v>0</v>
      </c>
      <c r="BN481" s="176" cm="1">
        <f t="array" ref="BN481">SUMIFS('N1.3_Project_Listing'!$P$16:$P$829, 'N1.3_Project_Listing'!$E$16:$E$829,'N1.3_Project_Listing'!$E481, 'N1.3_Project_Listing'!$A$16:$A$829,ET_Risk_SC_Summation[[#Headers],[400kV OHL Tower]])</f>
        <v>0</v>
      </c>
      <c r="BO481" s="177" t="str">
        <f>IF(SUM(ET_Risk_SC_Summation[[#This Row],[132kV Circuit Breaker]:[400kV OHL Tower]])=0, "n/a", INDEX(ET_Risk_SC_Summation[#Headers],1,MATCH(MAX(ET_Risk_SC_Summation[[#This Row],[132kV Circuit Breaker]:[400kV OHL Tower]]),ET_Risk_SC_Summation[[#This Row],[132kV Circuit Breaker]:[400kV OHL Tower]],0)))</f>
        <v>n/a</v>
      </c>
      <c r="BP481" s="177" t="str">
        <f>IFERROR(INDEX('N0.7_Lookup_References'!$G$77:$G$98,MATCH(ET_Risk_SC_Summation[[#This Row],[Mxx Category]],'N0.7_Lookup_References'!$F$77:$F$98,0)),"")</f>
        <v/>
      </c>
    </row>
    <row r="482" spans="1:68">
      <c r="A482" s="160" t="str">
        <f>IFERROR(INDEX(N1.2_Intervention_Types[NARM Asset Category],MATCH('N1.3_Project_Listing'!$C482,N1.2_Intervention_Types[Intervention Type ID],0),1),"")</f>
        <v/>
      </c>
      <c r="B482" s="160" t="str">
        <f>IF($D$2="GD",IFERROR(INDEX(N1.2_Intervention_Types[C&amp;V Asset Category (GD)],MATCH('N1.3_Project_Listing'!$C482,N1.2_Intervention_Types[Intervention Type ID],0),1),""),IFERROR(INDEX(N1.2_Intervention_Types[NARM Asset Category],MATCH('N1.3_Project_Listing'!$C482,N1.2_Intervention_Types[Intervention Type ID],0),1),""))</f>
        <v/>
      </c>
      <c r="C482" s="67" t="str">
        <f>IFERROR(INDEX(N1.2_Intervention_Types[Intervention Type ID],MATCH('N1.3_Project_Listing'!$I482,N1.2_Intervention_Types[Intervention Type],0),1),"")</f>
        <v/>
      </c>
      <c r="D482" s="160" t="str">
        <f>IFERROR(INDEX(N1.2_Intervention_Types[Intervention Category],MATCH('N1.3_Project_Listing'!$C482,N1.2_Intervention_Types[Intervention Type ID],0),1),"")</f>
        <v/>
      </c>
      <c r="E482" s="210"/>
      <c r="F482" s="236"/>
      <c r="G482" s="236"/>
      <c r="H482" s="236"/>
      <c r="I482" s="151"/>
      <c r="J482" s="139"/>
      <c r="K482" s="312"/>
      <c r="L482" s="312"/>
      <c r="M482" s="312"/>
      <c r="N482" s="343"/>
      <c r="O482" s="343"/>
      <c r="P482" s="344"/>
      <c r="Q482" s="63">
        <f t="shared" si="44"/>
        <v>0</v>
      </c>
      <c r="R482" s="368">
        <f>IF('N1.3_Project_Listing'!$D482="Replacement",SUM('N1.3_Project_Listing'!$K482:$L482)/2,'N1.3_Project_Listing'!$M482)</f>
        <v>0</v>
      </c>
      <c r="S482" s="67" t="str">
        <f>IFERROR(INDEX('N0.7_Lookup_References'!$C$13:$C$72,MATCH($A482,'N0.7_Lookup_References'!$B$13:$B$72,0)),"")</f>
        <v/>
      </c>
      <c r="T482" s="338" t="str">
        <f t="shared" si="45"/>
        <v/>
      </c>
      <c r="V482" s="11"/>
      <c r="W482" s="11"/>
      <c r="X482" s="11"/>
      <c r="Y482" s="11"/>
      <c r="Z482" s="11"/>
      <c r="AA482" s="11"/>
      <c r="AB482" s="11"/>
      <c r="AC482" s="11"/>
      <c r="AD482" s="11"/>
      <c r="AE482" s="11"/>
      <c r="AF482" s="11"/>
      <c r="AG482" s="11"/>
      <c r="AH482" s="11"/>
      <c r="AI482" s="11"/>
      <c r="AJ482" s="11"/>
      <c r="AK482" s="11"/>
      <c r="AL482" s="11"/>
      <c r="AM482" s="11"/>
      <c r="AN482" s="11"/>
      <c r="AO482" s="11"/>
      <c r="AP482" s="63">
        <f t="shared" si="41"/>
        <v>0</v>
      </c>
      <c r="AQ482" s="63">
        <f t="shared" si="42"/>
        <v>0</v>
      </c>
      <c r="AR482" s="63">
        <f t="shared" si="43"/>
        <v>0</v>
      </c>
      <c r="AT482" s="176" cm="1">
        <f t="array" ref="AT482">SUMIFS('N1.3_Project_Listing'!$P$16:$P$829, 'N1.3_Project_Listing'!$E$16:$E$829,'N1.3_Project_Listing'!$E482, 'N1.3_Project_Listing'!$A$16:$A$829,ET_Risk_SC_Summation[[#Headers],[132kV Circuit Breaker]])</f>
        <v>0</v>
      </c>
      <c r="AU482" s="176" cm="1">
        <f t="array" ref="AU482">SUMIFS('N1.3_Project_Listing'!$P$16:$P$829, 'N1.3_Project_Listing'!$E$16:$E$829,'N1.3_Project_Listing'!$E482, 'N1.3_Project_Listing'!$A$16:$A$829,ET_Risk_SC_Summation[[#Headers],[132kV Transformer]])</f>
        <v>0</v>
      </c>
      <c r="AV482" s="176" cm="1">
        <f t="array" ref="AV482">SUMIFS('N1.3_Project_Listing'!$P$16:$P$829, 'N1.3_Project_Listing'!$E$16:$E$829,'N1.3_Project_Listing'!$E482, 'N1.3_Project_Listing'!$A$16:$A$829,ET_Risk_SC_Summation[[#Headers],[132kV Reactor]])</f>
        <v>0</v>
      </c>
      <c r="AW482" s="176" cm="1">
        <f t="array" ref="AW482">SUMIFS('N1.3_Project_Listing'!$P$16:$P$829, 'N1.3_Project_Listing'!$E$16:$E$829,'N1.3_Project_Listing'!$E482, 'N1.3_Project_Listing'!$A$16:$A$829,ET_Risk_SC_Summation[[#Headers],[132kV Underground Cable]])</f>
        <v>0</v>
      </c>
      <c r="AX482" s="176" cm="1">
        <f t="array" ref="AX482">SUMIFS('N1.3_Project_Listing'!$P$16:$P$829, 'N1.3_Project_Listing'!$E$16:$E$829,'N1.3_Project_Listing'!$E482, 'N1.3_Project_Listing'!$A$16:$A$829,ET_Risk_SC_Summation[[#Headers],[132kV OHL Conductor]])</f>
        <v>0</v>
      </c>
      <c r="AY482" s="176" cm="1">
        <f t="array" ref="AY482">SUMIFS('N1.3_Project_Listing'!$P$16:$P$829, 'N1.3_Project_Listing'!$E$16:$E$829,'N1.3_Project_Listing'!$E482, 'N1.3_Project_Listing'!$A$16:$A$829,ET_Risk_SC_Summation[[#Headers],[132kV OHL Fittings]])</f>
        <v>0</v>
      </c>
      <c r="AZ482" s="176" cm="1">
        <f t="array" ref="AZ482">SUMIFS('N1.3_Project_Listing'!$P$16:$P$829, 'N1.3_Project_Listing'!$E$16:$E$829,'N1.3_Project_Listing'!$E482, 'N1.3_Project_Listing'!$A$16:$A$829,ET_Risk_SC_Summation[[#Headers],[132kV OHL Tower]])</f>
        <v>0</v>
      </c>
      <c r="BA482" s="176" cm="1">
        <f t="array" ref="BA482">SUMIFS('N1.3_Project_Listing'!$P$16:$P$829, 'N1.3_Project_Listing'!$E$16:$E$829,'N1.3_Project_Listing'!$E482, 'N1.3_Project_Listing'!$A$16:$A$829,ET_Risk_SC_Summation[[#Headers],[275kV Circuit Breaker]])</f>
        <v>0</v>
      </c>
      <c r="BB482" s="176" cm="1">
        <f t="array" ref="BB482">SUMIFS('N1.3_Project_Listing'!$P$16:$P$829, 'N1.3_Project_Listing'!$E$16:$E$829,'N1.3_Project_Listing'!$E482, 'N1.3_Project_Listing'!$A$16:$A$829,ET_Risk_SC_Summation[[#Headers],[275kV Transformer]])</f>
        <v>0</v>
      </c>
      <c r="BC482" s="176" cm="1">
        <f t="array" ref="BC482">SUMIFS('N1.3_Project_Listing'!$P$16:$P$829, 'N1.3_Project_Listing'!$E$16:$E$829,'N1.3_Project_Listing'!$E482, 'N1.3_Project_Listing'!$A$16:$A$829,ET_Risk_SC_Summation[[#Headers],[275kV Reactor]])</f>
        <v>0</v>
      </c>
      <c r="BD482" s="176" cm="1">
        <f t="array" ref="BD482">SUMIFS('N1.3_Project_Listing'!$P$16:$P$829, 'N1.3_Project_Listing'!$E$16:$E$829,'N1.3_Project_Listing'!$E482, 'N1.3_Project_Listing'!$A$16:$A$829,ET_Risk_SC_Summation[[#Headers],[275kV Underground Cable]])</f>
        <v>0</v>
      </c>
      <c r="BE482" s="176" cm="1">
        <f t="array" ref="BE482">SUMIFS('N1.3_Project_Listing'!$P$16:$P$829, 'N1.3_Project_Listing'!$E$16:$E$829,'N1.3_Project_Listing'!$E482, 'N1.3_Project_Listing'!$A$16:$A$829,ET_Risk_SC_Summation[[#Headers],[275kV OHL Conductor]])</f>
        <v>0</v>
      </c>
      <c r="BF482" s="176" cm="1">
        <f t="array" ref="BF482">SUMIFS('N1.3_Project_Listing'!$P$16:$P$829, 'N1.3_Project_Listing'!$E$16:$E$829,'N1.3_Project_Listing'!$E482, 'N1.3_Project_Listing'!$A$16:$A$829,ET_Risk_SC_Summation[[#Headers],[275kV OHL Fittings]])</f>
        <v>0</v>
      </c>
      <c r="BG482" s="176" cm="1">
        <f t="array" ref="BG482">SUMIFS('N1.3_Project_Listing'!$P$16:$P$829, 'N1.3_Project_Listing'!$E$16:$E$829,'N1.3_Project_Listing'!$E482, 'N1.3_Project_Listing'!$A$16:$A$829,ET_Risk_SC_Summation[[#Headers],[275kV OHL Tower]])</f>
        <v>0</v>
      </c>
      <c r="BH482" s="176" cm="1">
        <f t="array" ref="BH482">SUMIFS('N1.3_Project_Listing'!$P$16:$P$829, 'N1.3_Project_Listing'!$E$16:$E$829,'N1.3_Project_Listing'!$E482, 'N1.3_Project_Listing'!$A$16:$A$829,ET_Risk_SC_Summation[[#Headers],[400kV Circuit Breaker]])</f>
        <v>0</v>
      </c>
      <c r="BI482" s="176" cm="1">
        <f t="array" ref="BI482">SUMIFS('N1.3_Project_Listing'!$P$16:$P$829, 'N1.3_Project_Listing'!$E$16:$E$829,'N1.3_Project_Listing'!$E482, 'N1.3_Project_Listing'!$A$16:$A$829,ET_Risk_SC_Summation[[#Headers],[400kV Transformer]])</f>
        <v>0</v>
      </c>
      <c r="BJ482" s="176" cm="1">
        <f t="array" ref="BJ482">SUMIFS('N1.3_Project_Listing'!$P$16:$P$829, 'N1.3_Project_Listing'!$E$16:$E$829,'N1.3_Project_Listing'!$E482, 'N1.3_Project_Listing'!$A$16:$A$829,ET_Risk_SC_Summation[[#Headers],[400kV Reactor]])</f>
        <v>0</v>
      </c>
      <c r="BK482" s="176" cm="1">
        <f t="array" ref="BK482">SUMIFS('N1.3_Project_Listing'!$P$16:$P$829, 'N1.3_Project_Listing'!$E$16:$E$829,'N1.3_Project_Listing'!$E482, 'N1.3_Project_Listing'!$A$16:$A$829,ET_Risk_SC_Summation[[#Headers],[400kV Underground Cable]])</f>
        <v>0</v>
      </c>
      <c r="BL482" s="176" cm="1">
        <f t="array" ref="BL482">SUMIFS('N1.3_Project_Listing'!$P$16:$P$829, 'N1.3_Project_Listing'!$E$16:$E$829,'N1.3_Project_Listing'!$E482, 'N1.3_Project_Listing'!$A$16:$A$829,ET_Risk_SC_Summation[[#Headers],[400kV OHL Conductor]])</f>
        <v>0</v>
      </c>
      <c r="BM482" s="176" cm="1">
        <f t="array" ref="BM482">SUMIFS('N1.3_Project_Listing'!$P$16:$P$829, 'N1.3_Project_Listing'!$E$16:$E$829,'N1.3_Project_Listing'!$E482, 'N1.3_Project_Listing'!$A$16:$A$829,ET_Risk_SC_Summation[[#Headers],[400kV OHL Fittings]])</f>
        <v>0</v>
      </c>
      <c r="BN482" s="176" cm="1">
        <f t="array" ref="BN482">SUMIFS('N1.3_Project_Listing'!$P$16:$P$829, 'N1.3_Project_Listing'!$E$16:$E$829,'N1.3_Project_Listing'!$E482, 'N1.3_Project_Listing'!$A$16:$A$829,ET_Risk_SC_Summation[[#Headers],[400kV OHL Tower]])</f>
        <v>0</v>
      </c>
      <c r="BO482" s="177" t="str">
        <f>IF(SUM(ET_Risk_SC_Summation[[#This Row],[132kV Circuit Breaker]:[400kV OHL Tower]])=0, "n/a", INDEX(ET_Risk_SC_Summation[#Headers],1,MATCH(MAX(ET_Risk_SC_Summation[[#This Row],[132kV Circuit Breaker]:[400kV OHL Tower]]),ET_Risk_SC_Summation[[#This Row],[132kV Circuit Breaker]:[400kV OHL Tower]],0)))</f>
        <v>n/a</v>
      </c>
      <c r="BP482" s="177" t="str">
        <f>IFERROR(INDEX('N0.7_Lookup_References'!$G$77:$G$98,MATCH(ET_Risk_SC_Summation[[#This Row],[Mxx Category]],'N0.7_Lookup_References'!$F$77:$F$98,0)),"")</f>
        <v/>
      </c>
    </row>
    <row r="483" spans="1:68">
      <c r="A483" s="160" t="str">
        <f>IFERROR(INDEX(N1.2_Intervention_Types[NARM Asset Category],MATCH('N1.3_Project_Listing'!$C483,N1.2_Intervention_Types[Intervention Type ID],0),1),"")</f>
        <v/>
      </c>
      <c r="B483" s="160" t="str">
        <f>IF($D$2="GD",IFERROR(INDEX(N1.2_Intervention_Types[C&amp;V Asset Category (GD)],MATCH('N1.3_Project_Listing'!$C483,N1.2_Intervention_Types[Intervention Type ID],0),1),""),IFERROR(INDEX(N1.2_Intervention_Types[NARM Asset Category],MATCH('N1.3_Project_Listing'!$C483,N1.2_Intervention_Types[Intervention Type ID],0),1),""))</f>
        <v/>
      </c>
      <c r="C483" s="67" t="str">
        <f>IFERROR(INDEX(N1.2_Intervention_Types[Intervention Type ID],MATCH('N1.3_Project_Listing'!$I483,N1.2_Intervention_Types[Intervention Type],0),1),"")</f>
        <v/>
      </c>
      <c r="D483" s="160" t="str">
        <f>IFERROR(INDEX(N1.2_Intervention_Types[Intervention Category],MATCH('N1.3_Project_Listing'!$C483,N1.2_Intervention_Types[Intervention Type ID],0),1),"")</f>
        <v/>
      </c>
      <c r="E483" s="210"/>
      <c r="F483" s="236"/>
      <c r="G483" s="236"/>
      <c r="H483" s="236"/>
      <c r="I483" s="151"/>
      <c r="J483" s="139"/>
      <c r="K483" s="312"/>
      <c r="L483" s="312"/>
      <c r="M483" s="312"/>
      <c r="N483" s="343"/>
      <c r="O483" s="343"/>
      <c r="P483" s="344"/>
      <c r="Q483" s="63">
        <f t="shared" si="44"/>
        <v>0</v>
      </c>
      <c r="R483" s="368">
        <f>IF('N1.3_Project_Listing'!$D483="Replacement",SUM('N1.3_Project_Listing'!$K483:$L483)/2,'N1.3_Project_Listing'!$M483)</f>
        <v>0</v>
      </c>
      <c r="S483" s="67" t="str">
        <f>IFERROR(INDEX('N0.7_Lookup_References'!$C$13:$C$72,MATCH($A483,'N0.7_Lookup_References'!$B$13:$B$72,0)),"")</f>
        <v/>
      </c>
      <c r="T483" s="338" t="str">
        <f t="shared" si="45"/>
        <v/>
      </c>
      <c r="V483" s="11"/>
      <c r="W483" s="11"/>
      <c r="X483" s="11"/>
      <c r="Y483" s="11"/>
      <c r="Z483" s="11"/>
      <c r="AA483" s="11"/>
      <c r="AB483" s="11"/>
      <c r="AC483" s="11"/>
      <c r="AD483" s="11"/>
      <c r="AE483" s="11"/>
      <c r="AF483" s="11"/>
      <c r="AG483" s="11"/>
      <c r="AH483" s="11"/>
      <c r="AI483" s="11"/>
      <c r="AJ483" s="11"/>
      <c r="AK483" s="11"/>
      <c r="AL483" s="11"/>
      <c r="AM483" s="11"/>
      <c r="AN483" s="11"/>
      <c r="AO483" s="11"/>
      <c r="AP483" s="63">
        <f t="shared" si="41"/>
        <v>0</v>
      </c>
      <c r="AQ483" s="63">
        <f t="shared" si="42"/>
        <v>0</v>
      </c>
      <c r="AR483" s="63">
        <f t="shared" si="43"/>
        <v>0</v>
      </c>
      <c r="AT483" s="176" cm="1">
        <f t="array" ref="AT483">SUMIFS('N1.3_Project_Listing'!$P$16:$P$829, 'N1.3_Project_Listing'!$E$16:$E$829,'N1.3_Project_Listing'!$E483, 'N1.3_Project_Listing'!$A$16:$A$829,ET_Risk_SC_Summation[[#Headers],[132kV Circuit Breaker]])</f>
        <v>0</v>
      </c>
      <c r="AU483" s="176" cm="1">
        <f t="array" ref="AU483">SUMIFS('N1.3_Project_Listing'!$P$16:$P$829, 'N1.3_Project_Listing'!$E$16:$E$829,'N1.3_Project_Listing'!$E483, 'N1.3_Project_Listing'!$A$16:$A$829,ET_Risk_SC_Summation[[#Headers],[132kV Transformer]])</f>
        <v>0</v>
      </c>
      <c r="AV483" s="176" cm="1">
        <f t="array" ref="AV483">SUMIFS('N1.3_Project_Listing'!$P$16:$P$829, 'N1.3_Project_Listing'!$E$16:$E$829,'N1.3_Project_Listing'!$E483, 'N1.3_Project_Listing'!$A$16:$A$829,ET_Risk_SC_Summation[[#Headers],[132kV Reactor]])</f>
        <v>0</v>
      </c>
      <c r="AW483" s="176" cm="1">
        <f t="array" ref="AW483">SUMIFS('N1.3_Project_Listing'!$P$16:$P$829, 'N1.3_Project_Listing'!$E$16:$E$829,'N1.3_Project_Listing'!$E483, 'N1.3_Project_Listing'!$A$16:$A$829,ET_Risk_SC_Summation[[#Headers],[132kV Underground Cable]])</f>
        <v>0</v>
      </c>
      <c r="AX483" s="176" cm="1">
        <f t="array" ref="AX483">SUMIFS('N1.3_Project_Listing'!$P$16:$P$829, 'N1.3_Project_Listing'!$E$16:$E$829,'N1.3_Project_Listing'!$E483, 'N1.3_Project_Listing'!$A$16:$A$829,ET_Risk_SC_Summation[[#Headers],[132kV OHL Conductor]])</f>
        <v>0</v>
      </c>
      <c r="AY483" s="176" cm="1">
        <f t="array" ref="AY483">SUMIFS('N1.3_Project_Listing'!$P$16:$P$829, 'N1.3_Project_Listing'!$E$16:$E$829,'N1.3_Project_Listing'!$E483, 'N1.3_Project_Listing'!$A$16:$A$829,ET_Risk_SC_Summation[[#Headers],[132kV OHL Fittings]])</f>
        <v>0</v>
      </c>
      <c r="AZ483" s="176" cm="1">
        <f t="array" ref="AZ483">SUMIFS('N1.3_Project_Listing'!$P$16:$P$829, 'N1.3_Project_Listing'!$E$16:$E$829,'N1.3_Project_Listing'!$E483, 'N1.3_Project_Listing'!$A$16:$A$829,ET_Risk_SC_Summation[[#Headers],[132kV OHL Tower]])</f>
        <v>0</v>
      </c>
      <c r="BA483" s="176" cm="1">
        <f t="array" ref="BA483">SUMIFS('N1.3_Project_Listing'!$P$16:$P$829, 'N1.3_Project_Listing'!$E$16:$E$829,'N1.3_Project_Listing'!$E483, 'N1.3_Project_Listing'!$A$16:$A$829,ET_Risk_SC_Summation[[#Headers],[275kV Circuit Breaker]])</f>
        <v>0</v>
      </c>
      <c r="BB483" s="176" cm="1">
        <f t="array" ref="BB483">SUMIFS('N1.3_Project_Listing'!$P$16:$P$829, 'N1.3_Project_Listing'!$E$16:$E$829,'N1.3_Project_Listing'!$E483, 'N1.3_Project_Listing'!$A$16:$A$829,ET_Risk_SC_Summation[[#Headers],[275kV Transformer]])</f>
        <v>0</v>
      </c>
      <c r="BC483" s="176" cm="1">
        <f t="array" ref="BC483">SUMIFS('N1.3_Project_Listing'!$P$16:$P$829, 'N1.3_Project_Listing'!$E$16:$E$829,'N1.3_Project_Listing'!$E483, 'N1.3_Project_Listing'!$A$16:$A$829,ET_Risk_SC_Summation[[#Headers],[275kV Reactor]])</f>
        <v>0</v>
      </c>
      <c r="BD483" s="176" cm="1">
        <f t="array" ref="BD483">SUMIFS('N1.3_Project_Listing'!$P$16:$P$829, 'N1.3_Project_Listing'!$E$16:$E$829,'N1.3_Project_Listing'!$E483, 'N1.3_Project_Listing'!$A$16:$A$829,ET_Risk_SC_Summation[[#Headers],[275kV Underground Cable]])</f>
        <v>0</v>
      </c>
      <c r="BE483" s="176" cm="1">
        <f t="array" ref="BE483">SUMIFS('N1.3_Project_Listing'!$P$16:$P$829, 'N1.3_Project_Listing'!$E$16:$E$829,'N1.3_Project_Listing'!$E483, 'N1.3_Project_Listing'!$A$16:$A$829,ET_Risk_SC_Summation[[#Headers],[275kV OHL Conductor]])</f>
        <v>0</v>
      </c>
      <c r="BF483" s="176" cm="1">
        <f t="array" ref="BF483">SUMIFS('N1.3_Project_Listing'!$P$16:$P$829, 'N1.3_Project_Listing'!$E$16:$E$829,'N1.3_Project_Listing'!$E483, 'N1.3_Project_Listing'!$A$16:$A$829,ET_Risk_SC_Summation[[#Headers],[275kV OHL Fittings]])</f>
        <v>0</v>
      </c>
      <c r="BG483" s="176" cm="1">
        <f t="array" ref="BG483">SUMIFS('N1.3_Project_Listing'!$P$16:$P$829, 'N1.3_Project_Listing'!$E$16:$E$829,'N1.3_Project_Listing'!$E483, 'N1.3_Project_Listing'!$A$16:$A$829,ET_Risk_SC_Summation[[#Headers],[275kV OHL Tower]])</f>
        <v>0</v>
      </c>
      <c r="BH483" s="176" cm="1">
        <f t="array" ref="BH483">SUMIFS('N1.3_Project_Listing'!$P$16:$P$829, 'N1.3_Project_Listing'!$E$16:$E$829,'N1.3_Project_Listing'!$E483, 'N1.3_Project_Listing'!$A$16:$A$829,ET_Risk_SC_Summation[[#Headers],[400kV Circuit Breaker]])</f>
        <v>0</v>
      </c>
      <c r="BI483" s="176" cm="1">
        <f t="array" ref="BI483">SUMIFS('N1.3_Project_Listing'!$P$16:$P$829, 'N1.3_Project_Listing'!$E$16:$E$829,'N1.3_Project_Listing'!$E483, 'N1.3_Project_Listing'!$A$16:$A$829,ET_Risk_SC_Summation[[#Headers],[400kV Transformer]])</f>
        <v>0</v>
      </c>
      <c r="BJ483" s="176" cm="1">
        <f t="array" ref="BJ483">SUMIFS('N1.3_Project_Listing'!$P$16:$P$829, 'N1.3_Project_Listing'!$E$16:$E$829,'N1.3_Project_Listing'!$E483, 'N1.3_Project_Listing'!$A$16:$A$829,ET_Risk_SC_Summation[[#Headers],[400kV Reactor]])</f>
        <v>0</v>
      </c>
      <c r="BK483" s="176" cm="1">
        <f t="array" ref="BK483">SUMIFS('N1.3_Project_Listing'!$P$16:$P$829, 'N1.3_Project_Listing'!$E$16:$E$829,'N1.3_Project_Listing'!$E483, 'N1.3_Project_Listing'!$A$16:$A$829,ET_Risk_SC_Summation[[#Headers],[400kV Underground Cable]])</f>
        <v>0</v>
      </c>
      <c r="BL483" s="176" cm="1">
        <f t="array" ref="BL483">SUMIFS('N1.3_Project_Listing'!$P$16:$P$829, 'N1.3_Project_Listing'!$E$16:$E$829,'N1.3_Project_Listing'!$E483, 'N1.3_Project_Listing'!$A$16:$A$829,ET_Risk_SC_Summation[[#Headers],[400kV OHL Conductor]])</f>
        <v>0</v>
      </c>
      <c r="BM483" s="176" cm="1">
        <f t="array" ref="BM483">SUMIFS('N1.3_Project_Listing'!$P$16:$P$829, 'N1.3_Project_Listing'!$E$16:$E$829,'N1.3_Project_Listing'!$E483, 'N1.3_Project_Listing'!$A$16:$A$829,ET_Risk_SC_Summation[[#Headers],[400kV OHL Fittings]])</f>
        <v>0</v>
      </c>
      <c r="BN483" s="176" cm="1">
        <f t="array" ref="BN483">SUMIFS('N1.3_Project_Listing'!$P$16:$P$829, 'N1.3_Project_Listing'!$E$16:$E$829,'N1.3_Project_Listing'!$E483, 'N1.3_Project_Listing'!$A$16:$A$829,ET_Risk_SC_Summation[[#Headers],[400kV OHL Tower]])</f>
        <v>0</v>
      </c>
      <c r="BO483" s="177" t="str">
        <f>IF(SUM(ET_Risk_SC_Summation[[#This Row],[132kV Circuit Breaker]:[400kV OHL Tower]])=0, "n/a", INDEX(ET_Risk_SC_Summation[#Headers],1,MATCH(MAX(ET_Risk_SC_Summation[[#This Row],[132kV Circuit Breaker]:[400kV OHL Tower]]),ET_Risk_SC_Summation[[#This Row],[132kV Circuit Breaker]:[400kV OHL Tower]],0)))</f>
        <v>n/a</v>
      </c>
      <c r="BP483" s="177" t="str">
        <f>IFERROR(INDEX('N0.7_Lookup_References'!$G$77:$G$98,MATCH(ET_Risk_SC_Summation[[#This Row],[Mxx Category]],'N0.7_Lookup_References'!$F$77:$F$98,0)),"")</f>
        <v/>
      </c>
    </row>
    <row r="484" spans="1:68">
      <c r="A484" s="160" t="str">
        <f>IFERROR(INDEX(N1.2_Intervention_Types[NARM Asset Category],MATCH('N1.3_Project_Listing'!$C484,N1.2_Intervention_Types[Intervention Type ID],0),1),"")</f>
        <v/>
      </c>
      <c r="B484" s="160" t="str">
        <f>IF($D$2="GD",IFERROR(INDEX(N1.2_Intervention_Types[C&amp;V Asset Category (GD)],MATCH('N1.3_Project_Listing'!$C484,N1.2_Intervention_Types[Intervention Type ID],0),1),""),IFERROR(INDEX(N1.2_Intervention_Types[NARM Asset Category],MATCH('N1.3_Project_Listing'!$C484,N1.2_Intervention_Types[Intervention Type ID],0),1),""))</f>
        <v/>
      </c>
      <c r="C484" s="67" t="str">
        <f>IFERROR(INDEX(N1.2_Intervention_Types[Intervention Type ID],MATCH('N1.3_Project_Listing'!$I484,N1.2_Intervention_Types[Intervention Type],0),1),"")</f>
        <v/>
      </c>
      <c r="D484" s="160" t="str">
        <f>IFERROR(INDEX(N1.2_Intervention_Types[Intervention Category],MATCH('N1.3_Project_Listing'!$C484,N1.2_Intervention_Types[Intervention Type ID],0),1),"")</f>
        <v/>
      </c>
      <c r="E484" s="210"/>
      <c r="F484" s="236"/>
      <c r="G484" s="236"/>
      <c r="H484" s="236"/>
      <c r="I484" s="151"/>
      <c r="J484" s="139"/>
      <c r="K484" s="312"/>
      <c r="L484" s="312"/>
      <c r="M484" s="312"/>
      <c r="N484" s="343"/>
      <c r="O484" s="343"/>
      <c r="P484" s="344"/>
      <c r="Q484" s="63">
        <f t="shared" si="44"/>
        <v>0</v>
      </c>
      <c r="R484" s="368">
        <f>IF('N1.3_Project_Listing'!$D484="Replacement",SUM('N1.3_Project_Listing'!$K484:$L484)/2,'N1.3_Project_Listing'!$M484)</f>
        <v>0</v>
      </c>
      <c r="S484" s="67" t="str">
        <f>IFERROR(INDEX('N0.7_Lookup_References'!$C$13:$C$72,MATCH($A484,'N0.7_Lookup_References'!$B$13:$B$72,0)),"")</f>
        <v/>
      </c>
      <c r="T484" s="338" t="str">
        <f t="shared" si="45"/>
        <v/>
      </c>
      <c r="V484" s="11"/>
      <c r="W484" s="11"/>
      <c r="X484" s="11"/>
      <c r="Y484" s="11"/>
      <c r="Z484" s="11"/>
      <c r="AA484" s="11"/>
      <c r="AB484" s="11"/>
      <c r="AC484" s="11"/>
      <c r="AD484" s="11"/>
      <c r="AE484" s="11"/>
      <c r="AF484" s="11"/>
      <c r="AG484" s="11"/>
      <c r="AH484" s="11"/>
      <c r="AI484" s="11"/>
      <c r="AJ484" s="11"/>
      <c r="AK484" s="11"/>
      <c r="AL484" s="11"/>
      <c r="AM484" s="11"/>
      <c r="AN484" s="11"/>
      <c r="AO484" s="11"/>
      <c r="AP484" s="63">
        <f t="shared" si="41"/>
        <v>0</v>
      </c>
      <c r="AQ484" s="63">
        <f t="shared" si="42"/>
        <v>0</v>
      </c>
      <c r="AR484" s="63">
        <f t="shared" si="43"/>
        <v>0</v>
      </c>
      <c r="AT484" s="176" cm="1">
        <f t="array" ref="AT484">SUMIFS('N1.3_Project_Listing'!$P$16:$P$829, 'N1.3_Project_Listing'!$E$16:$E$829,'N1.3_Project_Listing'!$E484, 'N1.3_Project_Listing'!$A$16:$A$829,ET_Risk_SC_Summation[[#Headers],[132kV Circuit Breaker]])</f>
        <v>0</v>
      </c>
      <c r="AU484" s="176" cm="1">
        <f t="array" ref="AU484">SUMIFS('N1.3_Project_Listing'!$P$16:$P$829, 'N1.3_Project_Listing'!$E$16:$E$829,'N1.3_Project_Listing'!$E484, 'N1.3_Project_Listing'!$A$16:$A$829,ET_Risk_SC_Summation[[#Headers],[132kV Transformer]])</f>
        <v>0</v>
      </c>
      <c r="AV484" s="176" cm="1">
        <f t="array" ref="AV484">SUMIFS('N1.3_Project_Listing'!$P$16:$P$829, 'N1.3_Project_Listing'!$E$16:$E$829,'N1.3_Project_Listing'!$E484, 'N1.3_Project_Listing'!$A$16:$A$829,ET_Risk_SC_Summation[[#Headers],[132kV Reactor]])</f>
        <v>0</v>
      </c>
      <c r="AW484" s="176" cm="1">
        <f t="array" ref="AW484">SUMIFS('N1.3_Project_Listing'!$P$16:$P$829, 'N1.3_Project_Listing'!$E$16:$E$829,'N1.3_Project_Listing'!$E484, 'N1.3_Project_Listing'!$A$16:$A$829,ET_Risk_SC_Summation[[#Headers],[132kV Underground Cable]])</f>
        <v>0</v>
      </c>
      <c r="AX484" s="176" cm="1">
        <f t="array" ref="AX484">SUMIFS('N1.3_Project_Listing'!$P$16:$P$829, 'N1.3_Project_Listing'!$E$16:$E$829,'N1.3_Project_Listing'!$E484, 'N1.3_Project_Listing'!$A$16:$A$829,ET_Risk_SC_Summation[[#Headers],[132kV OHL Conductor]])</f>
        <v>0</v>
      </c>
      <c r="AY484" s="176" cm="1">
        <f t="array" ref="AY484">SUMIFS('N1.3_Project_Listing'!$P$16:$P$829, 'N1.3_Project_Listing'!$E$16:$E$829,'N1.3_Project_Listing'!$E484, 'N1.3_Project_Listing'!$A$16:$A$829,ET_Risk_SC_Summation[[#Headers],[132kV OHL Fittings]])</f>
        <v>0</v>
      </c>
      <c r="AZ484" s="176" cm="1">
        <f t="array" ref="AZ484">SUMIFS('N1.3_Project_Listing'!$P$16:$P$829, 'N1.3_Project_Listing'!$E$16:$E$829,'N1.3_Project_Listing'!$E484, 'N1.3_Project_Listing'!$A$16:$A$829,ET_Risk_SC_Summation[[#Headers],[132kV OHL Tower]])</f>
        <v>0</v>
      </c>
      <c r="BA484" s="176" cm="1">
        <f t="array" ref="BA484">SUMIFS('N1.3_Project_Listing'!$P$16:$P$829, 'N1.3_Project_Listing'!$E$16:$E$829,'N1.3_Project_Listing'!$E484, 'N1.3_Project_Listing'!$A$16:$A$829,ET_Risk_SC_Summation[[#Headers],[275kV Circuit Breaker]])</f>
        <v>0</v>
      </c>
      <c r="BB484" s="176" cm="1">
        <f t="array" ref="BB484">SUMIFS('N1.3_Project_Listing'!$P$16:$P$829, 'N1.3_Project_Listing'!$E$16:$E$829,'N1.3_Project_Listing'!$E484, 'N1.3_Project_Listing'!$A$16:$A$829,ET_Risk_SC_Summation[[#Headers],[275kV Transformer]])</f>
        <v>0</v>
      </c>
      <c r="BC484" s="176" cm="1">
        <f t="array" ref="BC484">SUMIFS('N1.3_Project_Listing'!$P$16:$P$829, 'N1.3_Project_Listing'!$E$16:$E$829,'N1.3_Project_Listing'!$E484, 'N1.3_Project_Listing'!$A$16:$A$829,ET_Risk_SC_Summation[[#Headers],[275kV Reactor]])</f>
        <v>0</v>
      </c>
      <c r="BD484" s="176" cm="1">
        <f t="array" ref="BD484">SUMIFS('N1.3_Project_Listing'!$P$16:$P$829, 'N1.3_Project_Listing'!$E$16:$E$829,'N1.3_Project_Listing'!$E484, 'N1.3_Project_Listing'!$A$16:$A$829,ET_Risk_SC_Summation[[#Headers],[275kV Underground Cable]])</f>
        <v>0</v>
      </c>
      <c r="BE484" s="176" cm="1">
        <f t="array" ref="BE484">SUMIFS('N1.3_Project_Listing'!$P$16:$P$829, 'N1.3_Project_Listing'!$E$16:$E$829,'N1.3_Project_Listing'!$E484, 'N1.3_Project_Listing'!$A$16:$A$829,ET_Risk_SC_Summation[[#Headers],[275kV OHL Conductor]])</f>
        <v>0</v>
      </c>
      <c r="BF484" s="176" cm="1">
        <f t="array" ref="BF484">SUMIFS('N1.3_Project_Listing'!$P$16:$P$829, 'N1.3_Project_Listing'!$E$16:$E$829,'N1.3_Project_Listing'!$E484, 'N1.3_Project_Listing'!$A$16:$A$829,ET_Risk_SC_Summation[[#Headers],[275kV OHL Fittings]])</f>
        <v>0</v>
      </c>
      <c r="BG484" s="176" cm="1">
        <f t="array" ref="BG484">SUMIFS('N1.3_Project_Listing'!$P$16:$P$829, 'N1.3_Project_Listing'!$E$16:$E$829,'N1.3_Project_Listing'!$E484, 'N1.3_Project_Listing'!$A$16:$A$829,ET_Risk_SC_Summation[[#Headers],[275kV OHL Tower]])</f>
        <v>0</v>
      </c>
      <c r="BH484" s="176" cm="1">
        <f t="array" ref="BH484">SUMIFS('N1.3_Project_Listing'!$P$16:$P$829, 'N1.3_Project_Listing'!$E$16:$E$829,'N1.3_Project_Listing'!$E484, 'N1.3_Project_Listing'!$A$16:$A$829,ET_Risk_SC_Summation[[#Headers],[400kV Circuit Breaker]])</f>
        <v>0</v>
      </c>
      <c r="BI484" s="176" cm="1">
        <f t="array" ref="BI484">SUMIFS('N1.3_Project_Listing'!$P$16:$P$829, 'N1.3_Project_Listing'!$E$16:$E$829,'N1.3_Project_Listing'!$E484, 'N1.3_Project_Listing'!$A$16:$A$829,ET_Risk_SC_Summation[[#Headers],[400kV Transformer]])</f>
        <v>0</v>
      </c>
      <c r="BJ484" s="176" cm="1">
        <f t="array" ref="BJ484">SUMIFS('N1.3_Project_Listing'!$P$16:$P$829, 'N1.3_Project_Listing'!$E$16:$E$829,'N1.3_Project_Listing'!$E484, 'N1.3_Project_Listing'!$A$16:$A$829,ET_Risk_SC_Summation[[#Headers],[400kV Reactor]])</f>
        <v>0</v>
      </c>
      <c r="BK484" s="176" cm="1">
        <f t="array" ref="BK484">SUMIFS('N1.3_Project_Listing'!$P$16:$P$829, 'N1.3_Project_Listing'!$E$16:$E$829,'N1.3_Project_Listing'!$E484, 'N1.3_Project_Listing'!$A$16:$A$829,ET_Risk_SC_Summation[[#Headers],[400kV Underground Cable]])</f>
        <v>0</v>
      </c>
      <c r="BL484" s="176" cm="1">
        <f t="array" ref="BL484">SUMIFS('N1.3_Project_Listing'!$P$16:$P$829, 'N1.3_Project_Listing'!$E$16:$E$829,'N1.3_Project_Listing'!$E484, 'N1.3_Project_Listing'!$A$16:$A$829,ET_Risk_SC_Summation[[#Headers],[400kV OHL Conductor]])</f>
        <v>0</v>
      </c>
      <c r="BM484" s="176" cm="1">
        <f t="array" ref="BM484">SUMIFS('N1.3_Project_Listing'!$P$16:$P$829, 'N1.3_Project_Listing'!$E$16:$E$829,'N1.3_Project_Listing'!$E484, 'N1.3_Project_Listing'!$A$16:$A$829,ET_Risk_SC_Summation[[#Headers],[400kV OHL Fittings]])</f>
        <v>0</v>
      </c>
      <c r="BN484" s="176" cm="1">
        <f t="array" ref="BN484">SUMIFS('N1.3_Project_Listing'!$P$16:$P$829, 'N1.3_Project_Listing'!$E$16:$E$829,'N1.3_Project_Listing'!$E484, 'N1.3_Project_Listing'!$A$16:$A$829,ET_Risk_SC_Summation[[#Headers],[400kV OHL Tower]])</f>
        <v>0</v>
      </c>
      <c r="BO484" s="177" t="str">
        <f>IF(SUM(ET_Risk_SC_Summation[[#This Row],[132kV Circuit Breaker]:[400kV OHL Tower]])=0, "n/a", INDEX(ET_Risk_SC_Summation[#Headers],1,MATCH(MAX(ET_Risk_SC_Summation[[#This Row],[132kV Circuit Breaker]:[400kV OHL Tower]]),ET_Risk_SC_Summation[[#This Row],[132kV Circuit Breaker]:[400kV OHL Tower]],0)))</f>
        <v>n/a</v>
      </c>
      <c r="BP484" s="177" t="str">
        <f>IFERROR(INDEX('N0.7_Lookup_References'!$G$77:$G$98,MATCH(ET_Risk_SC_Summation[[#This Row],[Mxx Category]],'N0.7_Lookup_References'!$F$77:$F$98,0)),"")</f>
        <v/>
      </c>
    </row>
    <row r="485" spans="1:68">
      <c r="A485" s="160" t="str">
        <f>IFERROR(INDEX(N1.2_Intervention_Types[NARM Asset Category],MATCH('N1.3_Project_Listing'!$C485,N1.2_Intervention_Types[Intervention Type ID],0),1),"")</f>
        <v/>
      </c>
      <c r="B485" s="160" t="str">
        <f>IF($D$2="GD",IFERROR(INDEX(N1.2_Intervention_Types[C&amp;V Asset Category (GD)],MATCH('N1.3_Project_Listing'!$C485,N1.2_Intervention_Types[Intervention Type ID],0),1),""),IFERROR(INDEX(N1.2_Intervention_Types[NARM Asset Category],MATCH('N1.3_Project_Listing'!$C485,N1.2_Intervention_Types[Intervention Type ID],0),1),""))</f>
        <v/>
      </c>
      <c r="C485" s="67" t="str">
        <f>IFERROR(INDEX(N1.2_Intervention_Types[Intervention Type ID],MATCH('N1.3_Project_Listing'!$I485,N1.2_Intervention_Types[Intervention Type],0),1),"")</f>
        <v/>
      </c>
      <c r="D485" s="160" t="str">
        <f>IFERROR(INDEX(N1.2_Intervention_Types[Intervention Category],MATCH('N1.3_Project_Listing'!$C485,N1.2_Intervention_Types[Intervention Type ID],0),1),"")</f>
        <v/>
      </c>
      <c r="E485" s="210"/>
      <c r="F485" s="236"/>
      <c r="G485" s="236"/>
      <c r="H485" s="236"/>
      <c r="I485" s="151"/>
      <c r="J485" s="139"/>
      <c r="K485" s="312"/>
      <c r="L485" s="312"/>
      <c r="M485" s="312"/>
      <c r="N485" s="343"/>
      <c r="O485" s="343"/>
      <c r="P485" s="344"/>
      <c r="Q485" s="63">
        <f t="shared" si="44"/>
        <v>0</v>
      </c>
      <c r="R485" s="368">
        <f>IF('N1.3_Project_Listing'!$D485="Replacement",SUM('N1.3_Project_Listing'!$K485:$L485)/2,'N1.3_Project_Listing'!$M485)</f>
        <v>0</v>
      </c>
      <c r="S485" s="67" t="str">
        <f>IFERROR(INDEX('N0.7_Lookup_References'!$C$13:$C$72,MATCH($A485,'N0.7_Lookup_References'!$B$13:$B$72,0)),"")</f>
        <v/>
      </c>
      <c r="T485" s="338" t="str">
        <f t="shared" si="45"/>
        <v/>
      </c>
      <c r="V485" s="11"/>
      <c r="W485" s="11"/>
      <c r="X485" s="11"/>
      <c r="Y485" s="11"/>
      <c r="Z485" s="11"/>
      <c r="AA485" s="11"/>
      <c r="AB485" s="11"/>
      <c r="AC485" s="11"/>
      <c r="AD485" s="11"/>
      <c r="AE485" s="11"/>
      <c r="AF485" s="11"/>
      <c r="AG485" s="11"/>
      <c r="AH485" s="11"/>
      <c r="AI485" s="11"/>
      <c r="AJ485" s="11"/>
      <c r="AK485" s="11"/>
      <c r="AL485" s="11"/>
      <c r="AM485" s="11"/>
      <c r="AN485" s="11"/>
      <c r="AO485" s="11"/>
      <c r="AP485" s="63">
        <f t="shared" si="41"/>
        <v>0</v>
      </c>
      <c r="AQ485" s="63">
        <f t="shared" si="42"/>
        <v>0</v>
      </c>
      <c r="AR485" s="63">
        <f t="shared" si="43"/>
        <v>0</v>
      </c>
      <c r="AT485" s="176" cm="1">
        <f t="array" ref="AT485">SUMIFS('N1.3_Project_Listing'!$P$16:$P$829, 'N1.3_Project_Listing'!$E$16:$E$829,'N1.3_Project_Listing'!$E485, 'N1.3_Project_Listing'!$A$16:$A$829,ET_Risk_SC_Summation[[#Headers],[132kV Circuit Breaker]])</f>
        <v>0</v>
      </c>
      <c r="AU485" s="176" cm="1">
        <f t="array" ref="AU485">SUMIFS('N1.3_Project_Listing'!$P$16:$P$829, 'N1.3_Project_Listing'!$E$16:$E$829,'N1.3_Project_Listing'!$E485, 'N1.3_Project_Listing'!$A$16:$A$829,ET_Risk_SC_Summation[[#Headers],[132kV Transformer]])</f>
        <v>0</v>
      </c>
      <c r="AV485" s="176" cm="1">
        <f t="array" ref="AV485">SUMIFS('N1.3_Project_Listing'!$P$16:$P$829, 'N1.3_Project_Listing'!$E$16:$E$829,'N1.3_Project_Listing'!$E485, 'N1.3_Project_Listing'!$A$16:$A$829,ET_Risk_SC_Summation[[#Headers],[132kV Reactor]])</f>
        <v>0</v>
      </c>
      <c r="AW485" s="176" cm="1">
        <f t="array" ref="AW485">SUMIFS('N1.3_Project_Listing'!$P$16:$P$829, 'N1.3_Project_Listing'!$E$16:$E$829,'N1.3_Project_Listing'!$E485, 'N1.3_Project_Listing'!$A$16:$A$829,ET_Risk_SC_Summation[[#Headers],[132kV Underground Cable]])</f>
        <v>0</v>
      </c>
      <c r="AX485" s="176" cm="1">
        <f t="array" ref="AX485">SUMIFS('N1.3_Project_Listing'!$P$16:$P$829, 'N1.3_Project_Listing'!$E$16:$E$829,'N1.3_Project_Listing'!$E485, 'N1.3_Project_Listing'!$A$16:$A$829,ET_Risk_SC_Summation[[#Headers],[132kV OHL Conductor]])</f>
        <v>0</v>
      </c>
      <c r="AY485" s="176" cm="1">
        <f t="array" ref="AY485">SUMIFS('N1.3_Project_Listing'!$P$16:$P$829, 'N1.3_Project_Listing'!$E$16:$E$829,'N1.3_Project_Listing'!$E485, 'N1.3_Project_Listing'!$A$16:$A$829,ET_Risk_SC_Summation[[#Headers],[132kV OHL Fittings]])</f>
        <v>0</v>
      </c>
      <c r="AZ485" s="176" cm="1">
        <f t="array" ref="AZ485">SUMIFS('N1.3_Project_Listing'!$P$16:$P$829, 'N1.3_Project_Listing'!$E$16:$E$829,'N1.3_Project_Listing'!$E485, 'N1.3_Project_Listing'!$A$16:$A$829,ET_Risk_SC_Summation[[#Headers],[132kV OHL Tower]])</f>
        <v>0</v>
      </c>
      <c r="BA485" s="176" cm="1">
        <f t="array" ref="BA485">SUMIFS('N1.3_Project_Listing'!$P$16:$P$829, 'N1.3_Project_Listing'!$E$16:$E$829,'N1.3_Project_Listing'!$E485, 'N1.3_Project_Listing'!$A$16:$A$829,ET_Risk_SC_Summation[[#Headers],[275kV Circuit Breaker]])</f>
        <v>0</v>
      </c>
      <c r="BB485" s="176" cm="1">
        <f t="array" ref="BB485">SUMIFS('N1.3_Project_Listing'!$P$16:$P$829, 'N1.3_Project_Listing'!$E$16:$E$829,'N1.3_Project_Listing'!$E485, 'N1.3_Project_Listing'!$A$16:$A$829,ET_Risk_SC_Summation[[#Headers],[275kV Transformer]])</f>
        <v>0</v>
      </c>
      <c r="BC485" s="176" cm="1">
        <f t="array" ref="BC485">SUMIFS('N1.3_Project_Listing'!$P$16:$P$829, 'N1.3_Project_Listing'!$E$16:$E$829,'N1.3_Project_Listing'!$E485, 'N1.3_Project_Listing'!$A$16:$A$829,ET_Risk_SC_Summation[[#Headers],[275kV Reactor]])</f>
        <v>0</v>
      </c>
      <c r="BD485" s="176" cm="1">
        <f t="array" ref="BD485">SUMIFS('N1.3_Project_Listing'!$P$16:$P$829, 'N1.3_Project_Listing'!$E$16:$E$829,'N1.3_Project_Listing'!$E485, 'N1.3_Project_Listing'!$A$16:$A$829,ET_Risk_SC_Summation[[#Headers],[275kV Underground Cable]])</f>
        <v>0</v>
      </c>
      <c r="BE485" s="176" cm="1">
        <f t="array" ref="BE485">SUMIFS('N1.3_Project_Listing'!$P$16:$P$829, 'N1.3_Project_Listing'!$E$16:$E$829,'N1.3_Project_Listing'!$E485, 'N1.3_Project_Listing'!$A$16:$A$829,ET_Risk_SC_Summation[[#Headers],[275kV OHL Conductor]])</f>
        <v>0</v>
      </c>
      <c r="BF485" s="176" cm="1">
        <f t="array" ref="BF485">SUMIFS('N1.3_Project_Listing'!$P$16:$P$829, 'N1.3_Project_Listing'!$E$16:$E$829,'N1.3_Project_Listing'!$E485, 'N1.3_Project_Listing'!$A$16:$A$829,ET_Risk_SC_Summation[[#Headers],[275kV OHL Fittings]])</f>
        <v>0</v>
      </c>
      <c r="BG485" s="176" cm="1">
        <f t="array" ref="BG485">SUMIFS('N1.3_Project_Listing'!$P$16:$P$829, 'N1.3_Project_Listing'!$E$16:$E$829,'N1.3_Project_Listing'!$E485, 'N1.3_Project_Listing'!$A$16:$A$829,ET_Risk_SC_Summation[[#Headers],[275kV OHL Tower]])</f>
        <v>0</v>
      </c>
      <c r="BH485" s="176" cm="1">
        <f t="array" ref="BH485">SUMIFS('N1.3_Project_Listing'!$P$16:$P$829, 'N1.3_Project_Listing'!$E$16:$E$829,'N1.3_Project_Listing'!$E485, 'N1.3_Project_Listing'!$A$16:$A$829,ET_Risk_SC_Summation[[#Headers],[400kV Circuit Breaker]])</f>
        <v>0</v>
      </c>
      <c r="BI485" s="176" cm="1">
        <f t="array" ref="BI485">SUMIFS('N1.3_Project_Listing'!$P$16:$P$829, 'N1.3_Project_Listing'!$E$16:$E$829,'N1.3_Project_Listing'!$E485, 'N1.3_Project_Listing'!$A$16:$A$829,ET_Risk_SC_Summation[[#Headers],[400kV Transformer]])</f>
        <v>0</v>
      </c>
      <c r="BJ485" s="176" cm="1">
        <f t="array" ref="BJ485">SUMIFS('N1.3_Project_Listing'!$P$16:$P$829, 'N1.3_Project_Listing'!$E$16:$E$829,'N1.3_Project_Listing'!$E485, 'N1.3_Project_Listing'!$A$16:$A$829,ET_Risk_SC_Summation[[#Headers],[400kV Reactor]])</f>
        <v>0</v>
      </c>
      <c r="BK485" s="176" cm="1">
        <f t="array" ref="BK485">SUMIFS('N1.3_Project_Listing'!$P$16:$P$829, 'N1.3_Project_Listing'!$E$16:$E$829,'N1.3_Project_Listing'!$E485, 'N1.3_Project_Listing'!$A$16:$A$829,ET_Risk_SC_Summation[[#Headers],[400kV Underground Cable]])</f>
        <v>0</v>
      </c>
      <c r="BL485" s="176" cm="1">
        <f t="array" ref="BL485">SUMIFS('N1.3_Project_Listing'!$P$16:$P$829, 'N1.3_Project_Listing'!$E$16:$E$829,'N1.3_Project_Listing'!$E485, 'N1.3_Project_Listing'!$A$16:$A$829,ET_Risk_SC_Summation[[#Headers],[400kV OHL Conductor]])</f>
        <v>0</v>
      </c>
      <c r="BM485" s="176" cm="1">
        <f t="array" ref="BM485">SUMIFS('N1.3_Project_Listing'!$P$16:$P$829, 'N1.3_Project_Listing'!$E$16:$E$829,'N1.3_Project_Listing'!$E485, 'N1.3_Project_Listing'!$A$16:$A$829,ET_Risk_SC_Summation[[#Headers],[400kV OHL Fittings]])</f>
        <v>0</v>
      </c>
      <c r="BN485" s="176" cm="1">
        <f t="array" ref="BN485">SUMIFS('N1.3_Project_Listing'!$P$16:$P$829, 'N1.3_Project_Listing'!$E$16:$E$829,'N1.3_Project_Listing'!$E485, 'N1.3_Project_Listing'!$A$16:$A$829,ET_Risk_SC_Summation[[#Headers],[400kV OHL Tower]])</f>
        <v>0</v>
      </c>
      <c r="BO485" s="177" t="str">
        <f>IF(SUM(ET_Risk_SC_Summation[[#This Row],[132kV Circuit Breaker]:[400kV OHL Tower]])=0, "n/a", INDEX(ET_Risk_SC_Summation[#Headers],1,MATCH(MAX(ET_Risk_SC_Summation[[#This Row],[132kV Circuit Breaker]:[400kV OHL Tower]]),ET_Risk_SC_Summation[[#This Row],[132kV Circuit Breaker]:[400kV OHL Tower]],0)))</f>
        <v>n/a</v>
      </c>
      <c r="BP485" s="177" t="str">
        <f>IFERROR(INDEX('N0.7_Lookup_References'!$G$77:$G$98,MATCH(ET_Risk_SC_Summation[[#This Row],[Mxx Category]],'N0.7_Lookup_References'!$F$77:$F$98,0)),"")</f>
        <v/>
      </c>
    </row>
    <row r="486" spans="1:68">
      <c r="A486" s="160" t="str">
        <f>IFERROR(INDEX(N1.2_Intervention_Types[NARM Asset Category],MATCH('N1.3_Project_Listing'!$C486,N1.2_Intervention_Types[Intervention Type ID],0),1),"")</f>
        <v/>
      </c>
      <c r="B486" s="160" t="str">
        <f>IF($D$2="GD",IFERROR(INDEX(N1.2_Intervention_Types[C&amp;V Asset Category (GD)],MATCH('N1.3_Project_Listing'!$C486,N1.2_Intervention_Types[Intervention Type ID],0),1),""),IFERROR(INDEX(N1.2_Intervention_Types[NARM Asset Category],MATCH('N1.3_Project_Listing'!$C486,N1.2_Intervention_Types[Intervention Type ID],0),1),""))</f>
        <v/>
      </c>
      <c r="C486" s="67" t="str">
        <f>IFERROR(INDEX(N1.2_Intervention_Types[Intervention Type ID],MATCH('N1.3_Project_Listing'!$I486,N1.2_Intervention_Types[Intervention Type],0),1),"")</f>
        <v/>
      </c>
      <c r="D486" s="160" t="str">
        <f>IFERROR(INDEX(N1.2_Intervention_Types[Intervention Category],MATCH('N1.3_Project_Listing'!$C486,N1.2_Intervention_Types[Intervention Type ID],0),1),"")</f>
        <v/>
      </c>
      <c r="E486" s="210"/>
      <c r="F486" s="236"/>
      <c r="G486" s="236"/>
      <c r="H486" s="236"/>
      <c r="I486" s="151"/>
      <c r="J486" s="139"/>
      <c r="K486" s="117"/>
      <c r="L486" s="117"/>
      <c r="M486" s="117"/>
      <c r="N486" s="310"/>
      <c r="O486" s="310"/>
      <c r="P486" s="310"/>
      <c r="Q486" s="63">
        <f t="shared" si="44"/>
        <v>0</v>
      </c>
      <c r="R486" s="368">
        <f>IF('N1.3_Project_Listing'!$D486="Replacement",SUM('N1.3_Project_Listing'!$K486:$L486)/2,'N1.3_Project_Listing'!$M486)</f>
        <v>0</v>
      </c>
      <c r="S486" s="67" t="str">
        <f>IFERROR(INDEX('N0.7_Lookup_References'!$C$13:$C$72,MATCH($A486,'N0.7_Lookup_References'!$B$13:$B$72,0)),"")</f>
        <v/>
      </c>
      <c r="T486" s="338" t="str">
        <f t="shared" si="45"/>
        <v/>
      </c>
      <c r="V486" s="11"/>
      <c r="W486" s="11"/>
      <c r="X486" s="11"/>
      <c r="Y486" s="11"/>
      <c r="Z486" s="11"/>
      <c r="AA486" s="11"/>
      <c r="AB486" s="11"/>
      <c r="AC486" s="11"/>
      <c r="AD486" s="11"/>
      <c r="AE486" s="11"/>
      <c r="AF486" s="11"/>
      <c r="AG486" s="11"/>
      <c r="AH486" s="11"/>
      <c r="AI486" s="11"/>
      <c r="AJ486" s="11"/>
      <c r="AK486" s="11"/>
      <c r="AL486" s="11"/>
      <c r="AM486" s="11"/>
      <c r="AN486" s="11"/>
      <c r="AO486" s="11"/>
      <c r="AP486" s="63">
        <f t="shared" si="41"/>
        <v>0</v>
      </c>
      <c r="AQ486" s="63">
        <f t="shared" si="42"/>
        <v>0</v>
      </c>
      <c r="AR486" s="63">
        <f t="shared" si="43"/>
        <v>0</v>
      </c>
      <c r="AT486" s="176" cm="1">
        <f t="array" ref="AT486">SUMIFS('N1.3_Project_Listing'!$P$16:$P$829, 'N1.3_Project_Listing'!$E$16:$E$829,'N1.3_Project_Listing'!$E486, 'N1.3_Project_Listing'!$A$16:$A$829,ET_Risk_SC_Summation[[#Headers],[132kV Circuit Breaker]])</f>
        <v>0</v>
      </c>
      <c r="AU486" s="176" cm="1">
        <f t="array" ref="AU486">SUMIFS('N1.3_Project_Listing'!$P$16:$P$829, 'N1.3_Project_Listing'!$E$16:$E$829,'N1.3_Project_Listing'!$E486, 'N1.3_Project_Listing'!$A$16:$A$829,ET_Risk_SC_Summation[[#Headers],[132kV Transformer]])</f>
        <v>0</v>
      </c>
      <c r="AV486" s="176" cm="1">
        <f t="array" ref="AV486">SUMIFS('N1.3_Project_Listing'!$P$16:$P$829, 'N1.3_Project_Listing'!$E$16:$E$829,'N1.3_Project_Listing'!$E486, 'N1.3_Project_Listing'!$A$16:$A$829,ET_Risk_SC_Summation[[#Headers],[132kV Reactor]])</f>
        <v>0</v>
      </c>
      <c r="AW486" s="176" cm="1">
        <f t="array" ref="AW486">SUMIFS('N1.3_Project_Listing'!$P$16:$P$829, 'N1.3_Project_Listing'!$E$16:$E$829,'N1.3_Project_Listing'!$E486, 'N1.3_Project_Listing'!$A$16:$A$829,ET_Risk_SC_Summation[[#Headers],[132kV Underground Cable]])</f>
        <v>0</v>
      </c>
      <c r="AX486" s="176" cm="1">
        <f t="array" ref="AX486">SUMIFS('N1.3_Project_Listing'!$P$16:$P$829, 'N1.3_Project_Listing'!$E$16:$E$829,'N1.3_Project_Listing'!$E486, 'N1.3_Project_Listing'!$A$16:$A$829,ET_Risk_SC_Summation[[#Headers],[132kV OHL Conductor]])</f>
        <v>0</v>
      </c>
      <c r="AY486" s="176" cm="1">
        <f t="array" ref="AY486">SUMIFS('N1.3_Project_Listing'!$P$16:$P$829, 'N1.3_Project_Listing'!$E$16:$E$829,'N1.3_Project_Listing'!$E486, 'N1.3_Project_Listing'!$A$16:$A$829,ET_Risk_SC_Summation[[#Headers],[132kV OHL Fittings]])</f>
        <v>0</v>
      </c>
      <c r="AZ486" s="176" cm="1">
        <f t="array" ref="AZ486">SUMIFS('N1.3_Project_Listing'!$P$16:$P$829, 'N1.3_Project_Listing'!$E$16:$E$829,'N1.3_Project_Listing'!$E486, 'N1.3_Project_Listing'!$A$16:$A$829,ET_Risk_SC_Summation[[#Headers],[132kV OHL Tower]])</f>
        <v>0</v>
      </c>
      <c r="BA486" s="176" cm="1">
        <f t="array" ref="BA486">SUMIFS('N1.3_Project_Listing'!$P$16:$P$829, 'N1.3_Project_Listing'!$E$16:$E$829,'N1.3_Project_Listing'!$E486, 'N1.3_Project_Listing'!$A$16:$A$829,ET_Risk_SC_Summation[[#Headers],[275kV Circuit Breaker]])</f>
        <v>0</v>
      </c>
      <c r="BB486" s="176" cm="1">
        <f t="array" ref="BB486">SUMIFS('N1.3_Project_Listing'!$P$16:$P$829, 'N1.3_Project_Listing'!$E$16:$E$829,'N1.3_Project_Listing'!$E486, 'N1.3_Project_Listing'!$A$16:$A$829,ET_Risk_SC_Summation[[#Headers],[275kV Transformer]])</f>
        <v>0</v>
      </c>
      <c r="BC486" s="176" cm="1">
        <f t="array" ref="BC486">SUMIFS('N1.3_Project_Listing'!$P$16:$P$829, 'N1.3_Project_Listing'!$E$16:$E$829,'N1.3_Project_Listing'!$E486, 'N1.3_Project_Listing'!$A$16:$A$829,ET_Risk_SC_Summation[[#Headers],[275kV Reactor]])</f>
        <v>0</v>
      </c>
      <c r="BD486" s="176" cm="1">
        <f t="array" ref="BD486">SUMIFS('N1.3_Project_Listing'!$P$16:$P$829, 'N1.3_Project_Listing'!$E$16:$E$829,'N1.3_Project_Listing'!$E486, 'N1.3_Project_Listing'!$A$16:$A$829,ET_Risk_SC_Summation[[#Headers],[275kV Underground Cable]])</f>
        <v>0</v>
      </c>
      <c r="BE486" s="176" cm="1">
        <f t="array" ref="BE486">SUMIFS('N1.3_Project_Listing'!$P$16:$P$829, 'N1.3_Project_Listing'!$E$16:$E$829,'N1.3_Project_Listing'!$E486, 'N1.3_Project_Listing'!$A$16:$A$829,ET_Risk_SC_Summation[[#Headers],[275kV OHL Conductor]])</f>
        <v>0</v>
      </c>
      <c r="BF486" s="176" cm="1">
        <f t="array" ref="BF486">SUMIFS('N1.3_Project_Listing'!$P$16:$P$829, 'N1.3_Project_Listing'!$E$16:$E$829,'N1.3_Project_Listing'!$E486, 'N1.3_Project_Listing'!$A$16:$A$829,ET_Risk_SC_Summation[[#Headers],[275kV OHL Fittings]])</f>
        <v>0</v>
      </c>
      <c r="BG486" s="176" cm="1">
        <f t="array" ref="BG486">SUMIFS('N1.3_Project_Listing'!$P$16:$P$829, 'N1.3_Project_Listing'!$E$16:$E$829,'N1.3_Project_Listing'!$E486, 'N1.3_Project_Listing'!$A$16:$A$829,ET_Risk_SC_Summation[[#Headers],[275kV OHL Tower]])</f>
        <v>0</v>
      </c>
      <c r="BH486" s="176" cm="1">
        <f t="array" ref="BH486">SUMIFS('N1.3_Project_Listing'!$P$16:$P$829, 'N1.3_Project_Listing'!$E$16:$E$829,'N1.3_Project_Listing'!$E486, 'N1.3_Project_Listing'!$A$16:$A$829,ET_Risk_SC_Summation[[#Headers],[400kV Circuit Breaker]])</f>
        <v>0</v>
      </c>
      <c r="BI486" s="176" cm="1">
        <f t="array" ref="BI486">SUMIFS('N1.3_Project_Listing'!$P$16:$P$829, 'N1.3_Project_Listing'!$E$16:$E$829,'N1.3_Project_Listing'!$E486, 'N1.3_Project_Listing'!$A$16:$A$829,ET_Risk_SC_Summation[[#Headers],[400kV Transformer]])</f>
        <v>0</v>
      </c>
      <c r="BJ486" s="176" cm="1">
        <f t="array" ref="BJ486">SUMIFS('N1.3_Project_Listing'!$P$16:$P$829, 'N1.3_Project_Listing'!$E$16:$E$829,'N1.3_Project_Listing'!$E486, 'N1.3_Project_Listing'!$A$16:$A$829,ET_Risk_SC_Summation[[#Headers],[400kV Reactor]])</f>
        <v>0</v>
      </c>
      <c r="BK486" s="176" cm="1">
        <f t="array" ref="BK486">SUMIFS('N1.3_Project_Listing'!$P$16:$P$829, 'N1.3_Project_Listing'!$E$16:$E$829,'N1.3_Project_Listing'!$E486, 'N1.3_Project_Listing'!$A$16:$A$829,ET_Risk_SC_Summation[[#Headers],[400kV Underground Cable]])</f>
        <v>0</v>
      </c>
      <c r="BL486" s="176" cm="1">
        <f t="array" ref="BL486">SUMIFS('N1.3_Project_Listing'!$P$16:$P$829, 'N1.3_Project_Listing'!$E$16:$E$829,'N1.3_Project_Listing'!$E486, 'N1.3_Project_Listing'!$A$16:$A$829,ET_Risk_SC_Summation[[#Headers],[400kV OHL Conductor]])</f>
        <v>0</v>
      </c>
      <c r="BM486" s="176" cm="1">
        <f t="array" ref="BM486">SUMIFS('N1.3_Project_Listing'!$P$16:$P$829, 'N1.3_Project_Listing'!$E$16:$E$829,'N1.3_Project_Listing'!$E486, 'N1.3_Project_Listing'!$A$16:$A$829,ET_Risk_SC_Summation[[#Headers],[400kV OHL Fittings]])</f>
        <v>0</v>
      </c>
      <c r="BN486" s="176" cm="1">
        <f t="array" ref="BN486">SUMIFS('N1.3_Project_Listing'!$P$16:$P$829, 'N1.3_Project_Listing'!$E$16:$E$829,'N1.3_Project_Listing'!$E486, 'N1.3_Project_Listing'!$A$16:$A$829,ET_Risk_SC_Summation[[#Headers],[400kV OHL Tower]])</f>
        <v>0</v>
      </c>
      <c r="BO486" s="177" t="str">
        <f>IF(SUM(ET_Risk_SC_Summation[[#This Row],[132kV Circuit Breaker]:[400kV OHL Tower]])=0, "n/a", INDEX(ET_Risk_SC_Summation[#Headers],1,MATCH(MAX(ET_Risk_SC_Summation[[#This Row],[132kV Circuit Breaker]:[400kV OHL Tower]]),ET_Risk_SC_Summation[[#This Row],[132kV Circuit Breaker]:[400kV OHL Tower]],0)))</f>
        <v>n/a</v>
      </c>
      <c r="BP486" s="177" t="str">
        <f>IFERROR(INDEX('N0.7_Lookup_References'!$G$77:$G$98,MATCH(ET_Risk_SC_Summation[[#This Row],[Mxx Category]],'N0.7_Lookup_References'!$F$77:$F$98,0)),"")</f>
        <v/>
      </c>
    </row>
    <row r="487" spans="1:68">
      <c r="A487" s="160" t="str">
        <f>IFERROR(INDEX(N1.2_Intervention_Types[NARM Asset Category],MATCH('N1.3_Project_Listing'!$C487,N1.2_Intervention_Types[Intervention Type ID],0),1),"")</f>
        <v/>
      </c>
      <c r="B487" s="160" t="str">
        <f>IF($D$2="GD",IFERROR(INDEX(N1.2_Intervention_Types[C&amp;V Asset Category (GD)],MATCH('N1.3_Project_Listing'!$C487,N1.2_Intervention_Types[Intervention Type ID],0),1),""),IFERROR(INDEX(N1.2_Intervention_Types[NARM Asset Category],MATCH('N1.3_Project_Listing'!$C487,N1.2_Intervention_Types[Intervention Type ID],0),1),""))</f>
        <v/>
      </c>
      <c r="C487" s="67" t="str">
        <f>IFERROR(INDEX(N1.2_Intervention_Types[Intervention Type ID],MATCH('N1.3_Project_Listing'!$I487,N1.2_Intervention_Types[Intervention Type],0),1),"")</f>
        <v/>
      </c>
      <c r="D487" s="160" t="str">
        <f>IFERROR(INDEX(N1.2_Intervention_Types[Intervention Category],MATCH('N1.3_Project_Listing'!$C487,N1.2_Intervention_Types[Intervention Type ID],0),1),"")</f>
        <v/>
      </c>
      <c r="E487" s="210"/>
      <c r="F487" s="236"/>
      <c r="G487" s="236"/>
      <c r="H487" s="236"/>
      <c r="I487" s="151"/>
      <c r="J487" s="139"/>
      <c r="K487" s="117"/>
      <c r="L487" s="117"/>
      <c r="M487" s="117"/>
      <c r="N487" s="310"/>
      <c r="O487" s="310"/>
      <c r="P487" s="310"/>
      <c r="Q487" s="63">
        <f t="shared" si="44"/>
        <v>0</v>
      </c>
      <c r="R487" s="368">
        <f>IF('N1.3_Project_Listing'!$D487="Replacement",SUM('N1.3_Project_Listing'!$K487:$L487)/2,'N1.3_Project_Listing'!$M487)</f>
        <v>0</v>
      </c>
      <c r="S487" s="67" t="str">
        <f>IFERROR(INDEX('N0.7_Lookup_References'!$C$13:$C$72,MATCH($A487,'N0.7_Lookup_References'!$B$13:$B$72,0)),"")</f>
        <v/>
      </c>
      <c r="T487" s="338" t="str">
        <f t="shared" si="45"/>
        <v/>
      </c>
      <c r="V487" s="11"/>
      <c r="W487" s="11"/>
      <c r="X487" s="11"/>
      <c r="Y487" s="11"/>
      <c r="Z487" s="11"/>
      <c r="AA487" s="11"/>
      <c r="AB487" s="11"/>
      <c r="AC487" s="11"/>
      <c r="AD487" s="11"/>
      <c r="AE487" s="11"/>
      <c r="AF487" s="11"/>
      <c r="AG487" s="11"/>
      <c r="AH487" s="11"/>
      <c r="AI487" s="11"/>
      <c r="AJ487" s="11"/>
      <c r="AK487" s="11"/>
      <c r="AL487" s="11"/>
      <c r="AM487" s="11"/>
      <c r="AN487" s="11"/>
      <c r="AO487" s="11"/>
      <c r="AP487" s="63">
        <f t="shared" si="41"/>
        <v>0</v>
      </c>
      <c r="AQ487" s="63">
        <f t="shared" si="42"/>
        <v>0</v>
      </c>
      <c r="AR487" s="63">
        <f t="shared" si="43"/>
        <v>0</v>
      </c>
      <c r="AT487" s="176" cm="1">
        <f t="array" ref="AT487">SUMIFS('N1.3_Project_Listing'!$P$16:$P$829, 'N1.3_Project_Listing'!$E$16:$E$829,'N1.3_Project_Listing'!$E487, 'N1.3_Project_Listing'!$A$16:$A$829,ET_Risk_SC_Summation[[#Headers],[132kV Circuit Breaker]])</f>
        <v>0</v>
      </c>
      <c r="AU487" s="176" cm="1">
        <f t="array" ref="AU487">SUMIFS('N1.3_Project_Listing'!$P$16:$P$829, 'N1.3_Project_Listing'!$E$16:$E$829,'N1.3_Project_Listing'!$E487, 'N1.3_Project_Listing'!$A$16:$A$829,ET_Risk_SC_Summation[[#Headers],[132kV Transformer]])</f>
        <v>0</v>
      </c>
      <c r="AV487" s="176" cm="1">
        <f t="array" ref="AV487">SUMIFS('N1.3_Project_Listing'!$P$16:$P$829, 'N1.3_Project_Listing'!$E$16:$E$829,'N1.3_Project_Listing'!$E487, 'N1.3_Project_Listing'!$A$16:$A$829,ET_Risk_SC_Summation[[#Headers],[132kV Reactor]])</f>
        <v>0</v>
      </c>
      <c r="AW487" s="176" cm="1">
        <f t="array" ref="AW487">SUMIFS('N1.3_Project_Listing'!$P$16:$P$829, 'N1.3_Project_Listing'!$E$16:$E$829,'N1.3_Project_Listing'!$E487, 'N1.3_Project_Listing'!$A$16:$A$829,ET_Risk_SC_Summation[[#Headers],[132kV Underground Cable]])</f>
        <v>0</v>
      </c>
      <c r="AX487" s="176" cm="1">
        <f t="array" ref="AX487">SUMIFS('N1.3_Project_Listing'!$P$16:$P$829, 'N1.3_Project_Listing'!$E$16:$E$829,'N1.3_Project_Listing'!$E487, 'N1.3_Project_Listing'!$A$16:$A$829,ET_Risk_SC_Summation[[#Headers],[132kV OHL Conductor]])</f>
        <v>0</v>
      </c>
      <c r="AY487" s="176" cm="1">
        <f t="array" ref="AY487">SUMIFS('N1.3_Project_Listing'!$P$16:$P$829, 'N1.3_Project_Listing'!$E$16:$E$829,'N1.3_Project_Listing'!$E487, 'N1.3_Project_Listing'!$A$16:$A$829,ET_Risk_SC_Summation[[#Headers],[132kV OHL Fittings]])</f>
        <v>0</v>
      </c>
      <c r="AZ487" s="176" cm="1">
        <f t="array" ref="AZ487">SUMIFS('N1.3_Project_Listing'!$P$16:$P$829, 'N1.3_Project_Listing'!$E$16:$E$829,'N1.3_Project_Listing'!$E487, 'N1.3_Project_Listing'!$A$16:$A$829,ET_Risk_SC_Summation[[#Headers],[132kV OHL Tower]])</f>
        <v>0</v>
      </c>
      <c r="BA487" s="176" cm="1">
        <f t="array" ref="BA487">SUMIFS('N1.3_Project_Listing'!$P$16:$P$829, 'N1.3_Project_Listing'!$E$16:$E$829,'N1.3_Project_Listing'!$E487, 'N1.3_Project_Listing'!$A$16:$A$829,ET_Risk_SC_Summation[[#Headers],[275kV Circuit Breaker]])</f>
        <v>0</v>
      </c>
      <c r="BB487" s="176" cm="1">
        <f t="array" ref="BB487">SUMIFS('N1.3_Project_Listing'!$P$16:$P$829, 'N1.3_Project_Listing'!$E$16:$E$829,'N1.3_Project_Listing'!$E487, 'N1.3_Project_Listing'!$A$16:$A$829,ET_Risk_SC_Summation[[#Headers],[275kV Transformer]])</f>
        <v>0</v>
      </c>
      <c r="BC487" s="176" cm="1">
        <f t="array" ref="BC487">SUMIFS('N1.3_Project_Listing'!$P$16:$P$829, 'N1.3_Project_Listing'!$E$16:$E$829,'N1.3_Project_Listing'!$E487, 'N1.3_Project_Listing'!$A$16:$A$829,ET_Risk_SC_Summation[[#Headers],[275kV Reactor]])</f>
        <v>0</v>
      </c>
      <c r="BD487" s="176" cm="1">
        <f t="array" ref="BD487">SUMIFS('N1.3_Project_Listing'!$P$16:$P$829, 'N1.3_Project_Listing'!$E$16:$E$829,'N1.3_Project_Listing'!$E487, 'N1.3_Project_Listing'!$A$16:$A$829,ET_Risk_SC_Summation[[#Headers],[275kV Underground Cable]])</f>
        <v>0</v>
      </c>
      <c r="BE487" s="176" cm="1">
        <f t="array" ref="BE487">SUMIFS('N1.3_Project_Listing'!$P$16:$P$829, 'N1.3_Project_Listing'!$E$16:$E$829,'N1.3_Project_Listing'!$E487, 'N1.3_Project_Listing'!$A$16:$A$829,ET_Risk_SC_Summation[[#Headers],[275kV OHL Conductor]])</f>
        <v>0</v>
      </c>
      <c r="BF487" s="176" cm="1">
        <f t="array" ref="BF487">SUMIFS('N1.3_Project_Listing'!$P$16:$P$829, 'N1.3_Project_Listing'!$E$16:$E$829,'N1.3_Project_Listing'!$E487, 'N1.3_Project_Listing'!$A$16:$A$829,ET_Risk_SC_Summation[[#Headers],[275kV OHL Fittings]])</f>
        <v>0</v>
      </c>
      <c r="BG487" s="176" cm="1">
        <f t="array" ref="BG487">SUMIFS('N1.3_Project_Listing'!$P$16:$P$829, 'N1.3_Project_Listing'!$E$16:$E$829,'N1.3_Project_Listing'!$E487, 'N1.3_Project_Listing'!$A$16:$A$829,ET_Risk_SC_Summation[[#Headers],[275kV OHL Tower]])</f>
        <v>0</v>
      </c>
      <c r="BH487" s="176" cm="1">
        <f t="array" ref="BH487">SUMIFS('N1.3_Project_Listing'!$P$16:$P$829, 'N1.3_Project_Listing'!$E$16:$E$829,'N1.3_Project_Listing'!$E487, 'N1.3_Project_Listing'!$A$16:$A$829,ET_Risk_SC_Summation[[#Headers],[400kV Circuit Breaker]])</f>
        <v>0</v>
      </c>
      <c r="BI487" s="176" cm="1">
        <f t="array" ref="BI487">SUMIFS('N1.3_Project_Listing'!$P$16:$P$829, 'N1.3_Project_Listing'!$E$16:$E$829,'N1.3_Project_Listing'!$E487, 'N1.3_Project_Listing'!$A$16:$A$829,ET_Risk_SC_Summation[[#Headers],[400kV Transformer]])</f>
        <v>0</v>
      </c>
      <c r="BJ487" s="176" cm="1">
        <f t="array" ref="BJ487">SUMIFS('N1.3_Project_Listing'!$P$16:$P$829, 'N1.3_Project_Listing'!$E$16:$E$829,'N1.3_Project_Listing'!$E487, 'N1.3_Project_Listing'!$A$16:$A$829,ET_Risk_SC_Summation[[#Headers],[400kV Reactor]])</f>
        <v>0</v>
      </c>
      <c r="BK487" s="176" cm="1">
        <f t="array" ref="BK487">SUMIFS('N1.3_Project_Listing'!$P$16:$P$829, 'N1.3_Project_Listing'!$E$16:$E$829,'N1.3_Project_Listing'!$E487, 'N1.3_Project_Listing'!$A$16:$A$829,ET_Risk_SC_Summation[[#Headers],[400kV Underground Cable]])</f>
        <v>0</v>
      </c>
      <c r="BL487" s="176" cm="1">
        <f t="array" ref="BL487">SUMIFS('N1.3_Project_Listing'!$P$16:$P$829, 'N1.3_Project_Listing'!$E$16:$E$829,'N1.3_Project_Listing'!$E487, 'N1.3_Project_Listing'!$A$16:$A$829,ET_Risk_SC_Summation[[#Headers],[400kV OHL Conductor]])</f>
        <v>0</v>
      </c>
      <c r="BM487" s="176" cm="1">
        <f t="array" ref="BM487">SUMIFS('N1.3_Project_Listing'!$P$16:$P$829, 'N1.3_Project_Listing'!$E$16:$E$829,'N1.3_Project_Listing'!$E487, 'N1.3_Project_Listing'!$A$16:$A$829,ET_Risk_SC_Summation[[#Headers],[400kV OHL Fittings]])</f>
        <v>0</v>
      </c>
      <c r="BN487" s="176" cm="1">
        <f t="array" ref="BN487">SUMIFS('N1.3_Project_Listing'!$P$16:$P$829, 'N1.3_Project_Listing'!$E$16:$E$829,'N1.3_Project_Listing'!$E487, 'N1.3_Project_Listing'!$A$16:$A$829,ET_Risk_SC_Summation[[#Headers],[400kV OHL Tower]])</f>
        <v>0</v>
      </c>
      <c r="BO487" s="177" t="str">
        <f>IF(SUM(ET_Risk_SC_Summation[[#This Row],[132kV Circuit Breaker]:[400kV OHL Tower]])=0, "n/a", INDEX(ET_Risk_SC_Summation[#Headers],1,MATCH(MAX(ET_Risk_SC_Summation[[#This Row],[132kV Circuit Breaker]:[400kV OHL Tower]]),ET_Risk_SC_Summation[[#This Row],[132kV Circuit Breaker]:[400kV OHL Tower]],0)))</f>
        <v>n/a</v>
      </c>
      <c r="BP487" s="177" t="str">
        <f>IFERROR(INDEX('N0.7_Lookup_References'!$G$77:$G$98,MATCH(ET_Risk_SC_Summation[[#This Row],[Mxx Category]],'N0.7_Lookup_References'!$F$77:$F$98,0)),"")</f>
        <v/>
      </c>
    </row>
    <row r="488" spans="1:68">
      <c r="A488" s="160" t="str">
        <f>IFERROR(INDEX(N1.2_Intervention_Types[NARM Asset Category],MATCH('N1.3_Project_Listing'!$C488,N1.2_Intervention_Types[Intervention Type ID],0),1),"")</f>
        <v/>
      </c>
      <c r="B488" s="160" t="str">
        <f>IF($D$2="GD",IFERROR(INDEX(N1.2_Intervention_Types[C&amp;V Asset Category (GD)],MATCH('N1.3_Project_Listing'!$C488,N1.2_Intervention_Types[Intervention Type ID],0),1),""),IFERROR(INDEX(N1.2_Intervention_Types[NARM Asset Category],MATCH('N1.3_Project_Listing'!$C488,N1.2_Intervention_Types[Intervention Type ID],0),1),""))</f>
        <v/>
      </c>
      <c r="C488" s="67" t="str">
        <f>IFERROR(INDEX(N1.2_Intervention_Types[Intervention Type ID],MATCH('N1.3_Project_Listing'!$I488,N1.2_Intervention_Types[Intervention Type],0),1),"")</f>
        <v/>
      </c>
      <c r="D488" s="160" t="str">
        <f>IFERROR(INDEX(N1.2_Intervention_Types[Intervention Category],MATCH('N1.3_Project_Listing'!$C488,N1.2_Intervention_Types[Intervention Type ID],0),1),"")</f>
        <v/>
      </c>
      <c r="E488" s="210"/>
      <c r="F488" s="236"/>
      <c r="G488" s="236"/>
      <c r="H488" s="236"/>
      <c r="I488" s="151"/>
      <c r="J488" s="139"/>
      <c r="K488" s="117"/>
      <c r="L488" s="117"/>
      <c r="M488" s="117"/>
      <c r="N488" s="310"/>
      <c r="O488" s="310"/>
      <c r="P488" s="310"/>
      <c r="Q488" s="63">
        <f t="shared" si="44"/>
        <v>0</v>
      </c>
      <c r="R488" s="368">
        <f>IF('N1.3_Project_Listing'!$D488="Replacement",SUM('N1.3_Project_Listing'!$K488:$L488)/2,'N1.3_Project_Listing'!$M488)</f>
        <v>0</v>
      </c>
      <c r="S488" s="67" t="str">
        <f>IFERROR(INDEX('N0.7_Lookup_References'!$C$13:$C$72,MATCH($A488,'N0.7_Lookup_References'!$B$13:$B$72,0)),"")</f>
        <v/>
      </c>
      <c r="T488" s="338" t="str">
        <f t="shared" si="45"/>
        <v/>
      </c>
      <c r="V488" s="11"/>
      <c r="W488" s="11"/>
      <c r="X488" s="11"/>
      <c r="Y488" s="11"/>
      <c r="Z488" s="11"/>
      <c r="AA488" s="11"/>
      <c r="AB488" s="11"/>
      <c r="AC488" s="11"/>
      <c r="AD488" s="11"/>
      <c r="AE488" s="11"/>
      <c r="AF488" s="11"/>
      <c r="AG488" s="11"/>
      <c r="AH488" s="11"/>
      <c r="AI488" s="11"/>
      <c r="AJ488" s="11"/>
      <c r="AK488" s="11"/>
      <c r="AL488" s="11"/>
      <c r="AM488" s="11"/>
      <c r="AN488" s="11"/>
      <c r="AO488" s="11"/>
      <c r="AP488" s="63">
        <f t="shared" si="41"/>
        <v>0</v>
      </c>
      <c r="AQ488" s="63">
        <f t="shared" si="42"/>
        <v>0</v>
      </c>
      <c r="AR488" s="63">
        <f t="shared" si="43"/>
        <v>0</v>
      </c>
      <c r="AT488" s="176" cm="1">
        <f t="array" ref="AT488">SUMIFS('N1.3_Project_Listing'!$P$16:$P$829, 'N1.3_Project_Listing'!$E$16:$E$829,'N1.3_Project_Listing'!$E488, 'N1.3_Project_Listing'!$A$16:$A$829,ET_Risk_SC_Summation[[#Headers],[132kV Circuit Breaker]])</f>
        <v>0</v>
      </c>
      <c r="AU488" s="176" cm="1">
        <f t="array" ref="AU488">SUMIFS('N1.3_Project_Listing'!$P$16:$P$829, 'N1.3_Project_Listing'!$E$16:$E$829,'N1.3_Project_Listing'!$E488, 'N1.3_Project_Listing'!$A$16:$A$829,ET_Risk_SC_Summation[[#Headers],[132kV Transformer]])</f>
        <v>0</v>
      </c>
      <c r="AV488" s="176" cm="1">
        <f t="array" ref="AV488">SUMIFS('N1.3_Project_Listing'!$P$16:$P$829, 'N1.3_Project_Listing'!$E$16:$E$829,'N1.3_Project_Listing'!$E488, 'N1.3_Project_Listing'!$A$16:$A$829,ET_Risk_SC_Summation[[#Headers],[132kV Reactor]])</f>
        <v>0</v>
      </c>
      <c r="AW488" s="176" cm="1">
        <f t="array" ref="AW488">SUMIFS('N1.3_Project_Listing'!$P$16:$P$829, 'N1.3_Project_Listing'!$E$16:$E$829,'N1.3_Project_Listing'!$E488, 'N1.3_Project_Listing'!$A$16:$A$829,ET_Risk_SC_Summation[[#Headers],[132kV Underground Cable]])</f>
        <v>0</v>
      </c>
      <c r="AX488" s="176" cm="1">
        <f t="array" ref="AX488">SUMIFS('N1.3_Project_Listing'!$P$16:$P$829, 'N1.3_Project_Listing'!$E$16:$E$829,'N1.3_Project_Listing'!$E488, 'N1.3_Project_Listing'!$A$16:$A$829,ET_Risk_SC_Summation[[#Headers],[132kV OHL Conductor]])</f>
        <v>0</v>
      </c>
      <c r="AY488" s="176" cm="1">
        <f t="array" ref="AY488">SUMIFS('N1.3_Project_Listing'!$P$16:$P$829, 'N1.3_Project_Listing'!$E$16:$E$829,'N1.3_Project_Listing'!$E488, 'N1.3_Project_Listing'!$A$16:$A$829,ET_Risk_SC_Summation[[#Headers],[132kV OHL Fittings]])</f>
        <v>0</v>
      </c>
      <c r="AZ488" s="176" cm="1">
        <f t="array" ref="AZ488">SUMIFS('N1.3_Project_Listing'!$P$16:$P$829, 'N1.3_Project_Listing'!$E$16:$E$829,'N1.3_Project_Listing'!$E488, 'N1.3_Project_Listing'!$A$16:$A$829,ET_Risk_SC_Summation[[#Headers],[132kV OHL Tower]])</f>
        <v>0</v>
      </c>
      <c r="BA488" s="176" cm="1">
        <f t="array" ref="BA488">SUMIFS('N1.3_Project_Listing'!$P$16:$P$829, 'N1.3_Project_Listing'!$E$16:$E$829,'N1.3_Project_Listing'!$E488, 'N1.3_Project_Listing'!$A$16:$A$829,ET_Risk_SC_Summation[[#Headers],[275kV Circuit Breaker]])</f>
        <v>0</v>
      </c>
      <c r="BB488" s="176" cm="1">
        <f t="array" ref="BB488">SUMIFS('N1.3_Project_Listing'!$P$16:$P$829, 'N1.3_Project_Listing'!$E$16:$E$829,'N1.3_Project_Listing'!$E488, 'N1.3_Project_Listing'!$A$16:$A$829,ET_Risk_SC_Summation[[#Headers],[275kV Transformer]])</f>
        <v>0</v>
      </c>
      <c r="BC488" s="176" cm="1">
        <f t="array" ref="BC488">SUMIFS('N1.3_Project_Listing'!$P$16:$P$829, 'N1.3_Project_Listing'!$E$16:$E$829,'N1.3_Project_Listing'!$E488, 'N1.3_Project_Listing'!$A$16:$A$829,ET_Risk_SC_Summation[[#Headers],[275kV Reactor]])</f>
        <v>0</v>
      </c>
      <c r="BD488" s="176" cm="1">
        <f t="array" ref="BD488">SUMIFS('N1.3_Project_Listing'!$P$16:$P$829, 'N1.3_Project_Listing'!$E$16:$E$829,'N1.3_Project_Listing'!$E488, 'N1.3_Project_Listing'!$A$16:$A$829,ET_Risk_SC_Summation[[#Headers],[275kV Underground Cable]])</f>
        <v>0</v>
      </c>
      <c r="BE488" s="176" cm="1">
        <f t="array" ref="BE488">SUMIFS('N1.3_Project_Listing'!$P$16:$P$829, 'N1.3_Project_Listing'!$E$16:$E$829,'N1.3_Project_Listing'!$E488, 'N1.3_Project_Listing'!$A$16:$A$829,ET_Risk_SC_Summation[[#Headers],[275kV OHL Conductor]])</f>
        <v>0</v>
      </c>
      <c r="BF488" s="176" cm="1">
        <f t="array" ref="BF488">SUMIFS('N1.3_Project_Listing'!$P$16:$P$829, 'N1.3_Project_Listing'!$E$16:$E$829,'N1.3_Project_Listing'!$E488, 'N1.3_Project_Listing'!$A$16:$A$829,ET_Risk_SC_Summation[[#Headers],[275kV OHL Fittings]])</f>
        <v>0</v>
      </c>
      <c r="BG488" s="176" cm="1">
        <f t="array" ref="BG488">SUMIFS('N1.3_Project_Listing'!$P$16:$P$829, 'N1.3_Project_Listing'!$E$16:$E$829,'N1.3_Project_Listing'!$E488, 'N1.3_Project_Listing'!$A$16:$A$829,ET_Risk_SC_Summation[[#Headers],[275kV OHL Tower]])</f>
        <v>0</v>
      </c>
      <c r="BH488" s="176" cm="1">
        <f t="array" ref="BH488">SUMIFS('N1.3_Project_Listing'!$P$16:$P$829, 'N1.3_Project_Listing'!$E$16:$E$829,'N1.3_Project_Listing'!$E488, 'N1.3_Project_Listing'!$A$16:$A$829,ET_Risk_SC_Summation[[#Headers],[400kV Circuit Breaker]])</f>
        <v>0</v>
      </c>
      <c r="BI488" s="176" cm="1">
        <f t="array" ref="BI488">SUMIFS('N1.3_Project_Listing'!$P$16:$P$829, 'N1.3_Project_Listing'!$E$16:$E$829,'N1.3_Project_Listing'!$E488, 'N1.3_Project_Listing'!$A$16:$A$829,ET_Risk_SC_Summation[[#Headers],[400kV Transformer]])</f>
        <v>0</v>
      </c>
      <c r="BJ488" s="176" cm="1">
        <f t="array" ref="BJ488">SUMIFS('N1.3_Project_Listing'!$P$16:$P$829, 'N1.3_Project_Listing'!$E$16:$E$829,'N1.3_Project_Listing'!$E488, 'N1.3_Project_Listing'!$A$16:$A$829,ET_Risk_SC_Summation[[#Headers],[400kV Reactor]])</f>
        <v>0</v>
      </c>
      <c r="BK488" s="176" cm="1">
        <f t="array" ref="BK488">SUMIFS('N1.3_Project_Listing'!$P$16:$P$829, 'N1.3_Project_Listing'!$E$16:$E$829,'N1.3_Project_Listing'!$E488, 'N1.3_Project_Listing'!$A$16:$A$829,ET_Risk_SC_Summation[[#Headers],[400kV Underground Cable]])</f>
        <v>0</v>
      </c>
      <c r="BL488" s="176" cm="1">
        <f t="array" ref="BL488">SUMIFS('N1.3_Project_Listing'!$P$16:$P$829, 'N1.3_Project_Listing'!$E$16:$E$829,'N1.3_Project_Listing'!$E488, 'N1.3_Project_Listing'!$A$16:$A$829,ET_Risk_SC_Summation[[#Headers],[400kV OHL Conductor]])</f>
        <v>0</v>
      </c>
      <c r="BM488" s="176" cm="1">
        <f t="array" ref="BM488">SUMIFS('N1.3_Project_Listing'!$P$16:$P$829, 'N1.3_Project_Listing'!$E$16:$E$829,'N1.3_Project_Listing'!$E488, 'N1.3_Project_Listing'!$A$16:$A$829,ET_Risk_SC_Summation[[#Headers],[400kV OHL Fittings]])</f>
        <v>0</v>
      </c>
      <c r="BN488" s="176" cm="1">
        <f t="array" ref="BN488">SUMIFS('N1.3_Project_Listing'!$P$16:$P$829, 'N1.3_Project_Listing'!$E$16:$E$829,'N1.3_Project_Listing'!$E488, 'N1.3_Project_Listing'!$A$16:$A$829,ET_Risk_SC_Summation[[#Headers],[400kV OHL Tower]])</f>
        <v>0</v>
      </c>
      <c r="BO488" s="177" t="str">
        <f>IF(SUM(ET_Risk_SC_Summation[[#This Row],[132kV Circuit Breaker]:[400kV OHL Tower]])=0, "n/a", INDEX(ET_Risk_SC_Summation[#Headers],1,MATCH(MAX(ET_Risk_SC_Summation[[#This Row],[132kV Circuit Breaker]:[400kV OHL Tower]]),ET_Risk_SC_Summation[[#This Row],[132kV Circuit Breaker]:[400kV OHL Tower]],0)))</f>
        <v>n/a</v>
      </c>
      <c r="BP488" s="177" t="str">
        <f>IFERROR(INDEX('N0.7_Lookup_References'!$G$77:$G$98,MATCH(ET_Risk_SC_Summation[[#This Row],[Mxx Category]],'N0.7_Lookup_References'!$F$77:$F$98,0)),"")</f>
        <v/>
      </c>
    </row>
    <row r="489" spans="1:68">
      <c r="A489" s="160" t="str">
        <f>IFERROR(INDEX(N1.2_Intervention_Types[NARM Asset Category],MATCH('N1.3_Project_Listing'!$C489,N1.2_Intervention_Types[Intervention Type ID],0),1),"")</f>
        <v/>
      </c>
      <c r="B489" s="160" t="str">
        <f>IF($D$2="GD",IFERROR(INDEX(N1.2_Intervention_Types[C&amp;V Asset Category (GD)],MATCH('N1.3_Project_Listing'!$C489,N1.2_Intervention_Types[Intervention Type ID],0),1),""),IFERROR(INDEX(N1.2_Intervention_Types[NARM Asset Category],MATCH('N1.3_Project_Listing'!$C489,N1.2_Intervention_Types[Intervention Type ID],0),1),""))</f>
        <v/>
      </c>
      <c r="C489" s="67" t="str">
        <f>IFERROR(INDEX(N1.2_Intervention_Types[Intervention Type ID],MATCH('N1.3_Project_Listing'!$I489,N1.2_Intervention_Types[Intervention Type],0),1),"")</f>
        <v/>
      </c>
      <c r="D489" s="160" t="str">
        <f>IFERROR(INDEX(N1.2_Intervention_Types[Intervention Category],MATCH('N1.3_Project_Listing'!$C489,N1.2_Intervention_Types[Intervention Type ID],0),1),"")</f>
        <v/>
      </c>
      <c r="E489" s="210"/>
      <c r="F489" s="236"/>
      <c r="G489" s="236"/>
      <c r="H489" s="236"/>
      <c r="I489" s="151"/>
      <c r="J489" s="139"/>
      <c r="K489" s="117"/>
      <c r="L489" s="117"/>
      <c r="M489" s="117"/>
      <c r="N489" s="310"/>
      <c r="O489" s="310"/>
      <c r="P489" s="310"/>
      <c r="Q489" s="63">
        <f t="shared" si="44"/>
        <v>0</v>
      </c>
      <c r="R489" s="368">
        <f>IF('N1.3_Project_Listing'!$D489="Replacement",SUM('N1.3_Project_Listing'!$K489:$L489)/2,'N1.3_Project_Listing'!$M489)</f>
        <v>0</v>
      </c>
      <c r="S489" s="67" t="str">
        <f>IFERROR(INDEX('N0.7_Lookup_References'!$C$13:$C$72,MATCH($A489,'N0.7_Lookup_References'!$B$13:$B$72,0)),"")</f>
        <v/>
      </c>
      <c r="T489" s="338" t="str">
        <f t="shared" si="45"/>
        <v/>
      </c>
      <c r="V489" s="11"/>
      <c r="W489" s="11"/>
      <c r="X489" s="11"/>
      <c r="Y489" s="11"/>
      <c r="Z489" s="11"/>
      <c r="AA489" s="11"/>
      <c r="AB489" s="11"/>
      <c r="AC489" s="11"/>
      <c r="AD489" s="11"/>
      <c r="AE489" s="11"/>
      <c r="AF489" s="11"/>
      <c r="AG489" s="11"/>
      <c r="AH489" s="11"/>
      <c r="AI489" s="11"/>
      <c r="AJ489" s="11"/>
      <c r="AK489" s="11"/>
      <c r="AL489" s="11"/>
      <c r="AM489" s="11"/>
      <c r="AN489" s="11"/>
      <c r="AO489" s="11"/>
      <c r="AP489" s="63">
        <f t="shared" si="41"/>
        <v>0</v>
      </c>
      <c r="AQ489" s="63">
        <f t="shared" si="42"/>
        <v>0</v>
      </c>
      <c r="AR489" s="63">
        <f t="shared" si="43"/>
        <v>0</v>
      </c>
      <c r="AT489" s="176" cm="1">
        <f t="array" ref="AT489">SUMIFS('N1.3_Project_Listing'!$P$16:$P$829, 'N1.3_Project_Listing'!$E$16:$E$829,'N1.3_Project_Listing'!$E489, 'N1.3_Project_Listing'!$A$16:$A$829,ET_Risk_SC_Summation[[#Headers],[132kV Circuit Breaker]])</f>
        <v>0</v>
      </c>
      <c r="AU489" s="176" cm="1">
        <f t="array" ref="AU489">SUMIFS('N1.3_Project_Listing'!$P$16:$P$829, 'N1.3_Project_Listing'!$E$16:$E$829,'N1.3_Project_Listing'!$E489, 'N1.3_Project_Listing'!$A$16:$A$829,ET_Risk_SC_Summation[[#Headers],[132kV Transformer]])</f>
        <v>0</v>
      </c>
      <c r="AV489" s="176" cm="1">
        <f t="array" ref="AV489">SUMIFS('N1.3_Project_Listing'!$P$16:$P$829, 'N1.3_Project_Listing'!$E$16:$E$829,'N1.3_Project_Listing'!$E489, 'N1.3_Project_Listing'!$A$16:$A$829,ET_Risk_SC_Summation[[#Headers],[132kV Reactor]])</f>
        <v>0</v>
      </c>
      <c r="AW489" s="176" cm="1">
        <f t="array" ref="AW489">SUMIFS('N1.3_Project_Listing'!$P$16:$P$829, 'N1.3_Project_Listing'!$E$16:$E$829,'N1.3_Project_Listing'!$E489, 'N1.3_Project_Listing'!$A$16:$A$829,ET_Risk_SC_Summation[[#Headers],[132kV Underground Cable]])</f>
        <v>0</v>
      </c>
      <c r="AX489" s="176" cm="1">
        <f t="array" ref="AX489">SUMIFS('N1.3_Project_Listing'!$P$16:$P$829, 'N1.3_Project_Listing'!$E$16:$E$829,'N1.3_Project_Listing'!$E489, 'N1.3_Project_Listing'!$A$16:$A$829,ET_Risk_SC_Summation[[#Headers],[132kV OHL Conductor]])</f>
        <v>0</v>
      </c>
      <c r="AY489" s="176" cm="1">
        <f t="array" ref="AY489">SUMIFS('N1.3_Project_Listing'!$P$16:$P$829, 'N1.3_Project_Listing'!$E$16:$E$829,'N1.3_Project_Listing'!$E489, 'N1.3_Project_Listing'!$A$16:$A$829,ET_Risk_SC_Summation[[#Headers],[132kV OHL Fittings]])</f>
        <v>0</v>
      </c>
      <c r="AZ489" s="176" cm="1">
        <f t="array" ref="AZ489">SUMIFS('N1.3_Project_Listing'!$P$16:$P$829, 'N1.3_Project_Listing'!$E$16:$E$829,'N1.3_Project_Listing'!$E489, 'N1.3_Project_Listing'!$A$16:$A$829,ET_Risk_SC_Summation[[#Headers],[132kV OHL Tower]])</f>
        <v>0</v>
      </c>
      <c r="BA489" s="176" cm="1">
        <f t="array" ref="BA489">SUMIFS('N1.3_Project_Listing'!$P$16:$P$829, 'N1.3_Project_Listing'!$E$16:$E$829,'N1.3_Project_Listing'!$E489, 'N1.3_Project_Listing'!$A$16:$A$829,ET_Risk_SC_Summation[[#Headers],[275kV Circuit Breaker]])</f>
        <v>0</v>
      </c>
      <c r="BB489" s="176" cm="1">
        <f t="array" ref="BB489">SUMIFS('N1.3_Project_Listing'!$P$16:$P$829, 'N1.3_Project_Listing'!$E$16:$E$829,'N1.3_Project_Listing'!$E489, 'N1.3_Project_Listing'!$A$16:$A$829,ET_Risk_SC_Summation[[#Headers],[275kV Transformer]])</f>
        <v>0</v>
      </c>
      <c r="BC489" s="176" cm="1">
        <f t="array" ref="BC489">SUMIFS('N1.3_Project_Listing'!$P$16:$P$829, 'N1.3_Project_Listing'!$E$16:$E$829,'N1.3_Project_Listing'!$E489, 'N1.3_Project_Listing'!$A$16:$A$829,ET_Risk_SC_Summation[[#Headers],[275kV Reactor]])</f>
        <v>0</v>
      </c>
      <c r="BD489" s="176" cm="1">
        <f t="array" ref="BD489">SUMIFS('N1.3_Project_Listing'!$P$16:$P$829, 'N1.3_Project_Listing'!$E$16:$E$829,'N1.3_Project_Listing'!$E489, 'N1.3_Project_Listing'!$A$16:$A$829,ET_Risk_SC_Summation[[#Headers],[275kV Underground Cable]])</f>
        <v>0</v>
      </c>
      <c r="BE489" s="176" cm="1">
        <f t="array" ref="BE489">SUMIFS('N1.3_Project_Listing'!$P$16:$P$829, 'N1.3_Project_Listing'!$E$16:$E$829,'N1.3_Project_Listing'!$E489, 'N1.3_Project_Listing'!$A$16:$A$829,ET_Risk_SC_Summation[[#Headers],[275kV OHL Conductor]])</f>
        <v>0</v>
      </c>
      <c r="BF489" s="176" cm="1">
        <f t="array" ref="BF489">SUMIFS('N1.3_Project_Listing'!$P$16:$P$829, 'N1.3_Project_Listing'!$E$16:$E$829,'N1.3_Project_Listing'!$E489, 'N1.3_Project_Listing'!$A$16:$A$829,ET_Risk_SC_Summation[[#Headers],[275kV OHL Fittings]])</f>
        <v>0</v>
      </c>
      <c r="BG489" s="176" cm="1">
        <f t="array" ref="BG489">SUMIFS('N1.3_Project_Listing'!$P$16:$P$829, 'N1.3_Project_Listing'!$E$16:$E$829,'N1.3_Project_Listing'!$E489, 'N1.3_Project_Listing'!$A$16:$A$829,ET_Risk_SC_Summation[[#Headers],[275kV OHL Tower]])</f>
        <v>0</v>
      </c>
      <c r="BH489" s="176" cm="1">
        <f t="array" ref="BH489">SUMIFS('N1.3_Project_Listing'!$P$16:$P$829, 'N1.3_Project_Listing'!$E$16:$E$829,'N1.3_Project_Listing'!$E489, 'N1.3_Project_Listing'!$A$16:$A$829,ET_Risk_SC_Summation[[#Headers],[400kV Circuit Breaker]])</f>
        <v>0</v>
      </c>
      <c r="BI489" s="176" cm="1">
        <f t="array" ref="BI489">SUMIFS('N1.3_Project_Listing'!$P$16:$P$829, 'N1.3_Project_Listing'!$E$16:$E$829,'N1.3_Project_Listing'!$E489, 'N1.3_Project_Listing'!$A$16:$A$829,ET_Risk_SC_Summation[[#Headers],[400kV Transformer]])</f>
        <v>0</v>
      </c>
      <c r="BJ489" s="176" cm="1">
        <f t="array" ref="BJ489">SUMIFS('N1.3_Project_Listing'!$P$16:$P$829, 'N1.3_Project_Listing'!$E$16:$E$829,'N1.3_Project_Listing'!$E489, 'N1.3_Project_Listing'!$A$16:$A$829,ET_Risk_SC_Summation[[#Headers],[400kV Reactor]])</f>
        <v>0</v>
      </c>
      <c r="BK489" s="176" cm="1">
        <f t="array" ref="BK489">SUMIFS('N1.3_Project_Listing'!$P$16:$P$829, 'N1.3_Project_Listing'!$E$16:$E$829,'N1.3_Project_Listing'!$E489, 'N1.3_Project_Listing'!$A$16:$A$829,ET_Risk_SC_Summation[[#Headers],[400kV Underground Cable]])</f>
        <v>0</v>
      </c>
      <c r="BL489" s="176" cm="1">
        <f t="array" ref="BL489">SUMIFS('N1.3_Project_Listing'!$P$16:$P$829, 'N1.3_Project_Listing'!$E$16:$E$829,'N1.3_Project_Listing'!$E489, 'N1.3_Project_Listing'!$A$16:$A$829,ET_Risk_SC_Summation[[#Headers],[400kV OHL Conductor]])</f>
        <v>0</v>
      </c>
      <c r="BM489" s="176" cm="1">
        <f t="array" ref="BM489">SUMIFS('N1.3_Project_Listing'!$P$16:$P$829, 'N1.3_Project_Listing'!$E$16:$E$829,'N1.3_Project_Listing'!$E489, 'N1.3_Project_Listing'!$A$16:$A$829,ET_Risk_SC_Summation[[#Headers],[400kV OHL Fittings]])</f>
        <v>0</v>
      </c>
      <c r="BN489" s="176" cm="1">
        <f t="array" ref="BN489">SUMIFS('N1.3_Project_Listing'!$P$16:$P$829, 'N1.3_Project_Listing'!$E$16:$E$829,'N1.3_Project_Listing'!$E489, 'N1.3_Project_Listing'!$A$16:$A$829,ET_Risk_SC_Summation[[#Headers],[400kV OHL Tower]])</f>
        <v>0</v>
      </c>
      <c r="BO489" s="177" t="str">
        <f>IF(SUM(ET_Risk_SC_Summation[[#This Row],[132kV Circuit Breaker]:[400kV OHL Tower]])=0, "n/a", INDEX(ET_Risk_SC_Summation[#Headers],1,MATCH(MAX(ET_Risk_SC_Summation[[#This Row],[132kV Circuit Breaker]:[400kV OHL Tower]]),ET_Risk_SC_Summation[[#This Row],[132kV Circuit Breaker]:[400kV OHL Tower]],0)))</f>
        <v>n/a</v>
      </c>
      <c r="BP489" s="177" t="str">
        <f>IFERROR(INDEX('N0.7_Lookup_References'!$G$77:$G$98,MATCH(ET_Risk_SC_Summation[[#This Row],[Mxx Category]],'N0.7_Lookup_References'!$F$77:$F$98,0)),"")</f>
        <v/>
      </c>
    </row>
    <row r="490" spans="1:68">
      <c r="A490" s="160" t="str">
        <f>IFERROR(INDEX(N1.2_Intervention_Types[NARM Asset Category],MATCH('N1.3_Project_Listing'!$C490,N1.2_Intervention_Types[Intervention Type ID],0),1),"")</f>
        <v/>
      </c>
      <c r="B490" s="160" t="str">
        <f>IF($D$2="GD",IFERROR(INDEX(N1.2_Intervention_Types[C&amp;V Asset Category (GD)],MATCH('N1.3_Project_Listing'!$C490,N1.2_Intervention_Types[Intervention Type ID],0),1),""),IFERROR(INDEX(N1.2_Intervention_Types[NARM Asset Category],MATCH('N1.3_Project_Listing'!$C490,N1.2_Intervention_Types[Intervention Type ID],0),1),""))</f>
        <v/>
      </c>
      <c r="C490" s="67" t="str">
        <f>IFERROR(INDEX(N1.2_Intervention_Types[Intervention Type ID],MATCH('N1.3_Project_Listing'!$I490,N1.2_Intervention_Types[Intervention Type],0),1),"")</f>
        <v/>
      </c>
      <c r="D490" s="160" t="str">
        <f>IFERROR(INDEX(N1.2_Intervention_Types[Intervention Category],MATCH('N1.3_Project_Listing'!$C490,N1.2_Intervention_Types[Intervention Type ID],0),1),"")</f>
        <v/>
      </c>
      <c r="E490" s="210"/>
      <c r="F490" s="236"/>
      <c r="G490" s="236"/>
      <c r="H490" s="236"/>
      <c r="I490" s="151"/>
      <c r="J490" s="139"/>
      <c r="K490" s="117"/>
      <c r="L490" s="117"/>
      <c r="M490" s="117"/>
      <c r="N490" s="310"/>
      <c r="O490" s="310"/>
      <c r="P490" s="310"/>
      <c r="Q490" s="63">
        <f t="shared" si="44"/>
        <v>0</v>
      </c>
      <c r="R490" s="368">
        <f>IF('N1.3_Project_Listing'!$D490="Replacement",SUM('N1.3_Project_Listing'!$K490:$L490)/2,'N1.3_Project_Listing'!$M490)</f>
        <v>0</v>
      </c>
      <c r="S490" s="67" t="str">
        <f>IFERROR(INDEX('N0.7_Lookup_References'!$C$13:$C$72,MATCH($A490,'N0.7_Lookup_References'!$B$13:$B$72,0)),"")</f>
        <v/>
      </c>
      <c r="T490" s="338" t="str">
        <f t="shared" si="45"/>
        <v/>
      </c>
      <c r="V490" s="11"/>
      <c r="W490" s="11"/>
      <c r="X490" s="11"/>
      <c r="Y490" s="11"/>
      <c r="Z490" s="11"/>
      <c r="AA490" s="11"/>
      <c r="AB490" s="11"/>
      <c r="AC490" s="11"/>
      <c r="AD490" s="11"/>
      <c r="AE490" s="11"/>
      <c r="AF490" s="11"/>
      <c r="AG490" s="11"/>
      <c r="AH490" s="11"/>
      <c r="AI490" s="11"/>
      <c r="AJ490" s="11"/>
      <c r="AK490" s="11"/>
      <c r="AL490" s="11"/>
      <c r="AM490" s="11"/>
      <c r="AN490" s="11"/>
      <c r="AO490" s="11"/>
      <c r="AP490" s="63">
        <f t="shared" si="41"/>
        <v>0</v>
      </c>
      <c r="AQ490" s="63">
        <f t="shared" si="42"/>
        <v>0</v>
      </c>
      <c r="AR490" s="63">
        <f t="shared" si="43"/>
        <v>0</v>
      </c>
      <c r="AT490" s="176" cm="1">
        <f t="array" ref="AT490">SUMIFS('N1.3_Project_Listing'!$P$16:$P$829, 'N1.3_Project_Listing'!$E$16:$E$829,'N1.3_Project_Listing'!$E490, 'N1.3_Project_Listing'!$A$16:$A$829,ET_Risk_SC_Summation[[#Headers],[132kV Circuit Breaker]])</f>
        <v>0</v>
      </c>
      <c r="AU490" s="176" cm="1">
        <f t="array" ref="AU490">SUMIFS('N1.3_Project_Listing'!$P$16:$P$829, 'N1.3_Project_Listing'!$E$16:$E$829,'N1.3_Project_Listing'!$E490, 'N1.3_Project_Listing'!$A$16:$A$829,ET_Risk_SC_Summation[[#Headers],[132kV Transformer]])</f>
        <v>0</v>
      </c>
      <c r="AV490" s="176" cm="1">
        <f t="array" ref="AV490">SUMIFS('N1.3_Project_Listing'!$P$16:$P$829, 'N1.3_Project_Listing'!$E$16:$E$829,'N1.3_Project_Listing'!$E490, 'N1.3_Project_Listing'!$A$16:$A$829,ET_Risk_SC_Summation[[#Headers],[132kV Reactor]])</f>
        <v>0</v>
      </c>
      <c r="AW490" s="176" cm="1">
        <f t="array" ref="AW490">SUMIFS('N1.3_Project_Listing'!$P$16:$P$829, 'N1.3_Project_Listing'!$E$16:$E$829,'N1.3_Project_Listing'!$E490, 'N1.3_Project_Listing'!$A$16:$A$829,ET_Risk_SC_Summation[[#Headers],[132kV Underground Cable]])</f>
        <v>0</v>
      </c>
      <c r="AX490" s="176" cm="1">
        <f t="array" ref="AX490">SUMIFS('N1.3_Project_Listing'!$P$16:$P$829, 'N1.3_Project_Listing'!$E$16:$E$829,'N1.3_Project_Listing'!$E490, 'N1.3_Project_Listing'!$A$16:$A$829,ET_Risk_SC_Summation[[#Headers],[132kV OHL Conductor]])</f>
        <v>0</v>
      </c>
      <c r="AY490" s="176" cm="1">
        <f t="array" ref="AY490">SUMIFS('N1.3_Project_Listing'!$P$16:$P$829, 'N1.3_Project_Listing'!$E$16:$E$829,'N1.3_Project_Listing'!$E490, 'N1.3_Project_Listing'!$A$16:$A$829,ET_Risk_SC_Summation[[#Headers],[132kV OHL Fittings]])</f>
        <v>0</v>
      </c>
      <c r="AZ490" s="176" cm="1">
        <f t="array" ref="AZ490">SUMIFS('N1.3_Project_Listing'!$P$16:$P$829, 'N1.3_Project_Listing'!$E$16:$E$829,'N1.3_Project_Listing'!$E490, 'N1.3_Project_Listing'!$A$16:$A$829,ET_Risk_SC_Summation[[#Headers],[132kV OHL Tower]])</f>
        <v>0</v>
      </c>
      <c r="BA490" s="176" cm="1">
        <f t="array" ref="BA490">SUMIFS('N1.3_Project_Listing'!$P$16:$P$829, 'N1.3_Project_Listing'!$E$16:$E$829,'N1.3_Project_Listing'!$E490, 'N1.3_Project_Listing'!$A$16:$A$829,ET_Risk_SC_Summation[[#Headers],[275kV Circuit Breaker]])</f>
        <v>0</v>
      </c>
      <c r="BB490" s="176" cm="1">
        <f t="array" ref="BB490">SUMIFS('N1.3_Project_Listing'!$P$16:$P$829, 'N1.3_Project_Listing'!$E$16:$E$829,'N1.3_Project_Listing'!$E490, 'N1.3_Project_Listing'!$A$16:$A$829,ET_Risk_SC_Summation[[#Headers],[275kV Transformer]])</f>
        <v>0</v>
      </c>
      <c r="BC490" s="176" cm="1">
        <f t="array" ref="BC490">SUMIFS('N1.3_Project_Listing'!$P$16:$P$829, 'N1.3_Project_Listing'!$E$16:$E$829,'N1.3_Project_Listing'!$E490, 'N1.3_Project_Listing'!$A$16:$A$829,ET_Risk_SC_Summation[[#Headers],[275kV Reactor]])</f>
        <v>0</v>
      </c>
      <c r="BD490" s="176" cm="1">
        <f t="array" ref="BD490">SUMIFS('N1.3_Project_Listing'!$P$16:$P$829, 'N1.3_Project_Listing'!$E$16:$E$829,'N1.3_Project_Listing'!$E490, 'N1.3_Project_Listing'!$A$16:$A$829,ET_Risk_SC_Summation[[#Headers],[275kV Underground Cable]])</f>
        <v>0</v>
      </c>
      <c r="BE490" s="176" cm="1">
        <f t="array" ref="BE490">SUMIFS('N1.3_Project_Listing'!$P$16:$P$829, 'N1.3_Project_Listing'!$E$16:$E$829,'N1.3_Project_Listing'!$E490, 'N1.3_Project_Listing'!$A$16:$A$829,ET_Risk_SC_Summation[[#Headers],[275kV OHL Conductor]])</f>
        <v>0</v>
      </c>
      <c r="BF490" s="176" cm="1">
        <f t="array" ref="BF490">SUMIFS('N1.3_Project_Listing'!$P$16:$P$829, 'N1.3_Project_Listing'!$E$16:$E$829,'N1.3_Project_Listing'!$E490, 'N1.3_Project_Listing'!$A$16:$A$829,ET_Risk_SC_Summation[[#Headers],[275kV OHL Fittings]])</f>
        <v>0</v>
      </c>
      <c r="BG490" s="176" cm="1">
        <f t="array" ref="BG490">SUMIFS('N1.3_Project_Listing'!$P$16:$P$829, 'N1.3_Project_Listing'!$E$16:$E$829,'N1.3_Project_Listing'!$E490, 'N1.3_Project_Listing'!$A$16:$A$829,ET_Risk_SC_Summation[[#Headers],[275kV OHL Tower]])</f>
        <v>0</v>
      </c>
      <c r="BH490" s="176" cm="1">
        <f t="array" ref="BH490">SUMIFS('N1.3_Project_Listing'!$P$16:$P$829, 'N1.3_Project_Listing'!$E$16:$E$829,'N1.3_Project_Listing'!$E490, 'N1.3_Project_Listing'!$A$16:$A$829,ET_Risk_SC_Summation[[#Headers],[400kV Circuit Breaker]])</f>
        <v>0</v>
      </c>
      <c r="BI490" s="176" cm="1">
        <f t="array" ref="BI490">SUMIFS('N1.3_Project_Listing'!$P$16:$P$829, 'N1.3_Project_Listing'!$E$16:$E$829,'N1.3_Project_Listing'!$E490, 'N1.3_Project_Listing'!$A$16:$A$829,ET_Risk_SC_Summation[[#Headers],[400kV Transformer]])</f>
        <v>0</v>
      </c>
      <c r="BJ490" s="176" cm="1">
        <f t="array" ref="BJ490">SUMIFS('N1.3_Project_Listing'!$P$16:$P$829, 'N1.3_Project_Listing'!$E$16:$E$829,'N1.3_Project_Listing'!$E490, 'N1.3_Project_Listing'!$A$16:$A$829,ET_Risk_SC_Summation[[#Headers],[400kV Reactor]])</f>
        <v>0</v>
      </c>
      <c r="BK490" s="176" cm="1">
        <f t="array" ref="BK490">SUMIFS('N1.3_Project_Listing'!$P$16:$P$829, 'N1.3_Project_Listing'!$E$16:$E$829,'N1.3_Project_Listing'!$E490, 'N1.3_Project_Listing'!$A$16:$A$829,ET_Risk_SC_Summation[[#Headers],[400kV Underground Cable]])</f>
        <v>0</v>
      </c>
      <c r="BL490" s="176" cm="1">
        <f t="array" ref="BL490">SUMIFS('N1.3_Project_Listing'!$P$16:$P$829, 'N1.3_Project_Listing'!$E$16:$E$829,'N1.3_Project_Listing'!$E490, 'N1.3_Project_Listing'!$A$16:$A$829,ET_Risk_SC_Summation[[#Headers],[400kV OHL Conductor]])</f>
        <v>0</v>
      </c>
      <c r="BM490" s="176" cm="1">
        <f t="array" ref="BM490">SUMIFS('N1.3_Project_Listing'!$P$16:$P$829, 'N1.3_Project_Listing'!$E$16:$E$829,'N1.3_Project_Listing'!$E490, 'N1.3_Project_Listing'!$A$16:$A$829,ET_Risk_SC_Summation[[#Headers],[400kV OHL Fittings]])</f>
        <v>0</v>
      </c>
      <c r="BN490" s="176" cm="1">
        <f t="array" ref="BN490">SUMIFS('N1.3_Project_Listing'!$P$16:$P$829, 'N1.3_Project_Listing'!$E$16:$E$829,'N1.3_Project_Listing'!$E490, 'N1.3_Project_Listing'!$A$16:$A$829,ET_Risk_SC_Summation[[#Headers],[400kV OHL Tower]])</f>
        <v>0</v>
      </c>
      <c r="BO490" s="177" t="str">
        <f>IF(SUM(ET_Risk_SC_Summation[[#This Row],[132kV Circuit Breaker]:[400kV OHL Tower]])=0, "n/a", INDEX(ET_Risk_SC_Summation[#Headers],1,MATCH(MAX(ET_Risk_SC_Summation[[#This Row],[132kV Circuit Breaker]:[400kV OHL Tower]]),ET_Risk_SC_Summation[[#This Row],[132kV Circuit Breaker]:[400kV OHL Tower]],0)))</f>
        <v>n/a</v>
      </c>
      <c r="BP490" s="177" t="str">
        <f>IFERROR(INDEX('N0.7_Lookup_References'!$G$77:$G$98,MATCH(ET_Risk_SC_Summation[[#This Row],[Mxx Category]],'N0.7_Lookup_References'!$F$77:$F$98,0)),"")</f>
        <v/>
      </c>
    </row>
    <row r="491" spans="1:68">
      <c r="A491" s="160" t="str">
        <f>IFERROR(INDEX(N1.2_Intervention_Types[NARM Asset Category],MATCH('N1.3_Project_Listing'!$C491,N1.2_Intervention_Types[Intervention Type ID],0),1),"")</f>
        <v/>
      </c>
      <c r="B491" s="160" t="str">
        <f>IF($D$2="GD",IFERROR(INDEX(N1.2_Intervention_Types[C&amp;V Asset Category (GD)],MATCH('N1.3_Project_Listing'!$C491,N1.2_Intervention_Types[Intervention Type ID],0),1),""),IFERROR(INDEX(N1.2_Intervention_Types[NARM Asset Category],MATCH('N1.3_Project_Listing'!$C491,N1.2_Intervention_Types[Intervention Type ID],0),1),""))</f>
        <v/>
      </c>
      <c r="C491" s="67" t="str">
        <f>IFERROR(INDEX(N1.2_Intervention_Types[Intervention Type ID],MATCH('N1.3_Project_Listing'!$I491,N1.2_Intervention_Types[Intervention Type],0),1),"")</f>
        <v/>
      </c>
      <c r="D491" s="160" t="str">
        <f>IFERROR(INDEX(N1.2_Intervention_Types[Intervention Category],MATCH('N1.3_Project_Listing'!$C491,N1.2_Intervention_Types[Intervention Type ID],0),1),"")</f>
        <v/>
      </c>
      <c r="E491" s="210"/>
      <c r="F491" s="236"/>
      <c r="G491" s="236"/>
      <c r="H491" s="236"/>
      <c r="I491" s="151"/>
      <c r="J491" s="139"/>
      <c r="K491" s="117"/>
      <c r="L491" s="117"/>
      <c r="M491" s="117"/>
      <c r="N491" s="310"/>
      <c r="O491" s="310"/>
      <c r="P491" s="310"/>
      <c r="Q491" s="63">
        <f t="shared" si="44"/>
        <v>0</v>
      </c>
      <c r="R491" s="368">
        <f>IF('N1.3_Project_Listing'!$D491="Replacement",SUM('N1.3_Project_Listing'!$K491:$L491)/2,'N1.3_Project_Listing'!$M491)</f>
        <v>0</v>
      </c>
      <c r="S491" s="67" t="str">
        <f>IFERROR(INDEX('N0.7_Lookup_References'!$C$13:$C$72,MATCH($A491,'N0.7_Lookup_References'!$B$13:$B$72,0)),"")</f>
        <v/>
      </c>
      <c r="T491" s="338" t="str">
        <f t="shared" si="45"/>
        <v/>
      </c>
      <c r="V491" s="11"/>
      <c r="W491" s="11"/>
      <c r="X491" s="11"/>
      <c r="Y491" s="11"/>
      <c r="Z491" s="11"/>
      <c r="AA491" s="11"/>
      <c r="AB491" s="11"/>
      <c r="AC491" s="11"/>
      <c r="AD491" s="11"/>
      <c r="AE491" s="11"/>
      <c r="AF491" s="11"/>
      <c r="AG491" s="11"/>
      <c r="AH491" s="11"/>
      <c r="AI491" s="11"/>
      <c r="AJ491" s="11"/>
      <c r="AK491" s="11"/>
      <c r="AL491" s="11"/>
      <c r="AM491" s="11"/>
      <c r="AN491" s="11"/>
      <c r="AO491" s="11"/>
      <c r="AP491" s="63">
        <f t="shared" si="41"/>
        <v>0</v>
      </c>
      <c r="AQ491" s="63">
        <f t="shared" si="42"/>
        <v>0</v>
      </c>
      <c r="AR491" s="63">
        <f t="shared" si="43"/>
        <v>0</v>
      </c>
      <c r="AT491" s="176" cm="1">
        <f t="array" ref="AT491">SUMIFS('N1.3_Project_Listing'!$P$16:$P$829, 'N1.3_Project_Listing'!$E$16:$E$829,'N1.3_Project_Listing'!$E491, 'N1.3_Project_Listing'!$A$16:$A$829,ET_Risk_SC_Summation[[#Headers],[132kV Circuit Breaker]])</f>
        <v>0</v>
      </c>
      <c r="AU491" s="176" cm="1">
        <f t="array" ref="AU491">SUMIFS('N1.3_Project_Listing'!$P$16:$P$829, 'N1.3_Project_Listing'!$E$16:$E$829,'N1.3_Project_Listing'!$E491, 'N1.3_Project_Listing'!$A$16:$A$829,ET_Risk_SC_Summation[[#Headers],[132kV Transformer]])</f>
        <v>0</v>
      </c>
      <c r="AV491" s="176" cm="1">
        <f t="array" ref="AV491">SUMIFS('N1.3_Project_Listing'!$P$16:$P$829, 'N1.3_Project_Listing'!$E$16:$E$829,'N1.3_Project_Listing'!$E491, 'N1.3_Project_Listing'!$A$16:$A$829,ET_Risk_SC_Summation[[#Headers],[132kV Reactor]])</f>
        <v>0</v>
      </c>
      <c r="AW491" s="176" cm="1">
        <f t="array" ref="AW491">SUMIFS('N1.3_Project_Listing'!$P$16:$P$829, 'N1.3_Project_Listing'!$E$16:$E$829,'N1.3_Project_Listing'!$E491, 'N1.3_Project_Listing'!$A$16:$A$829,ET_Risk_SC_Summation[[#Headers],[132kV Underground Cable]])</f>
        <v>0</v>
      </c>
      <c r="AX491" s="176" cm="1">
        <f t="array" ref="AX491">SUMIFS('N1.3_Project_Listing'!$P$16:$P$829, 'N1.3_Project_Listing'!$E$16:$E$829,'N1.3_Project_Listing'!$E491, 'N1.3_Project_Listing'!$A$16:$A$829,ET_Risk_SC_Summation[[#Headers],[132kV OHL Conductor]])</f>
        <v>0</v>
      </c>
      <c r="AY491" s="176" cm="1">
        <f t="array" ref="AY491">SUMIFS('N1.3_Project_Listing'!$P$16:$P$829, 'N1.3_Project_Listing'!$E$16:$E$829,'N1.3_Project_Listing'!$E491, 'N1.3_Project_Listing'!$A$16:$A$829,ET_Risk_SC_Summation[[#Headers],[132kV OHL Fittings]])</f>
        <v>0</v>
      </c>
      <c r="AZ491" s="176" cm="1">
        <f t="array" ref="AZ491">SUMIFS('N1.3_Project_Listing'!$P$16:$P$829, 'N1.3_Project_Listing'!$E$16:$E$829,'N1.3_Project_Listing'!$E491, 'N1.3_Project_Listing'!$A$16:$A$829,ET_Risk_SC_Summation[[#Headers],[132kV OHL Tower]])</f>
        <v>0</v>
      </c>
      <c r="BA491" s="176" cm="1">
        <f t="array" ref="BA491">SUMIFS('N1.3_Project_Listing'!$P$16:$P$829, 'N1.3_Project_Listing'!$E$16:$E$829,'N1.3_Project_Listing'!$E491, 'N1.3_Project_Listing'!$A$16:$A$829,ET_Risk_SC_Summation[[#Headers],[275kV Circuit Breaker]])</f>
        <v>0</v>
      </c>
      <c r="BB491" s="176" cm="1">
        <f t="array" ref="BB491">SUMIFS('N1.3_Project_Listing'!$P$16:$P$829, 'N1.3_Project_Listing'!$E$16:$E$829,'N1.3_Project_Listing'!$E491, 'N1.3_Project_Listing'!$A$16:$A$829,ET_Risk_SC_Summation[[#Headers],[275kV Transformer]])</f>
        <v>0</v>
      </c>
      <c r="BC491" s="176" cm="1">
        <f t="array" ref="BC491">SUMIFS('N1.3_Project_Listing'!$P$16:$P$829, 'N1.3_Project_Listing'!$E$16:$E$829,'N1.3_Project_Listing'!$E491, 'N1.3_Project_Listing'!$A$16:$A$829,ET_Risk_SC_Summation[[#Headers],[275kV Reactor]])</f>
        <v>0</v>
      </c>
      <c r="BD491" s="176" cm="1">
        <f t="array" ref="BD491">SUMIFS('N1.3_Project_Listing'!$P$16:$P$829, 'N1.3_Project_Listing'!$E$16:$E$829,'N1.3_Project_Listing'!$E491, 'N1.3_Project_Listing'!$A$16:$A$829,ET_Risk_SC_Summation[[#Headers],[275kV Underground Cable]])</f>
        <v>0</v>
      </c>
      <c r="BE491" s="176" cm="1">
        <f t="array" ref="BE491">SUMIFS('N1.3_Project_Listing'!$P$16:$P$829, 'N1.3_Project_Listing'!$E$16:$E$829,'N1.3_Project_Listing'!$E491, 'N1.3_Project_Listing'!$A$16:$A$829,ET_Risk_SC_Summation[[#Headers],[275kV OHL Conductor]])</f>
        <v>0</v>
      </c>
      <c r="BF491" s="176" cm="1">
        <f t="array" ref="BF491">SUMIFS('N1.3_Project_Listing'!$P$16:$P$829, 'N1.3_Project_Listing'!$E$16:$E$829,'N1.3_Project_Listing'!$E491, 'N1.3_Project_Listing'!$A$16:$A$829,ET_Risk_SC_Summation[[#Headers],[275kV OHL Fittings]])</f>
        <v>0</v>
      </c>
      <c r="BG491" s="176" cm="1">
        <f t="array" ref="BG491">SUMIFS('N1.3_Project_Listing'!$P$16:$P$829, 'N1.3_Project_Listing'!$E$16:$E$829,'N1.3_Project_Listing'!$E491, 'N1.3_Project_Listing'!$A$16:$A$829,ET_Risk_SC_Summation[[#Headers],[275kV OHL Tower]])</f>
        <v>0</v>
      </c>
      <c r="BH491" s="176" cm="1">
        <f t="array" ref="BH491">SUMIFS('N1.3_Project_Listing'!$P$16:$P$829, 'N1.3_Project_Listing'!$E$16:$E$829,'N1.3_Project_Listing'!$E491, 'N1.3_Project_Listing'!$A$16:$A$829,ET_Risk_SC_Summation[[#Headers],[400kV Circuit Breaker]])</f>
        <v>0</v>
      </c>
      <c r="BI491" s="176" cm="1">
        <f t="array" ref="BI491">SUMIFS('N1.3_Project_Listing'!$P$16:$P$829, 'N1.3_Project_Listing'!$E$16:$E$829,'N1.3_Project_Listing'!$E491, 'N1.3_Project_Listing'!$A$16:$A$829,ET_Risk_SC_Summation[[#Headers],[400kV Transformer]])</f>
        <v>0</v>
      </c>
      <c r="BJ491" s="176" cm="1">
        <f t="array" ref="BJ491">SUMIFS('N1.3_Project_Listing'!$P$16:$P$829, 'N1.3_Project_Listing'!$E$16:$E$829,'N1.3_Project_Listing'!$E491, 'N1.3_Project_Listing'!$A$16:$A$829,ET_Risk_SC_Summation[[#Headers],[400kV Reactor]])</f>
        <v>0</v>
      </c>
      <c r="BK491" s="176" cm="1">
        <f t="array" ref="BK491">SUMIFS('N1.3_Project_Listing'!$P$16:$P$829, 'N1.3_Project_Listing'!$E$16:$E$829,'N1.3_Project_Listing'!$E491, 'N1.3_Project_Listing'!$A$16:$A$829,ET_Risk_SC_Summation[[#Headers],[400kV Underground Cable]])</f>
        <v>0</v>
      </c>
      <c r="BL491" s="176" cm="1">
        <f t="array" ref="BL491">SUMIFS('N1.3_Project_Listing'!$P$16:$P$829, 'N1.3_Project_Listing'!$E$16:$E$829,'N1.3_Project_Listing'!$E491, 'N1.3_Project_Listing'!$A$16:$A$829,ET_Risk_SC_Summation[[#Headers],[400kV OHL Conductor]])</f>
        <v>0</v>
      </c>
      <c r="BM491" s="176" cm="1">
        <f t="array" ref="BM491">SUMIFS('N1.3_Project_Listing'!$P$16:$P$829, 'N1.3_Project_Listing'!$E$16:$E$829,'N1.3_Project_Listing'!$E491, 'N1.3_Project_Listing'!$A$16:$A$829,ET_Risk_SC_Summation[[#Headers],[400kV OHL Fittings]])</f>
        <v>0</v>
      </c>
      <c r="BN491" s="176" cm="1">
        <f t="array" ref="BN491">SUMIFS('N1.3_Project_Listing'!$P$16:$P$829, 'N1.3_Project_Listing'!$E$16:$E$829,'N1.3_Project_Listing'!$E491, 'N1.3_Project_Listing'!$A$16:$A$829,ET_Risk_SC_Summation[[#Headers],[400kV OHL Tower]])</f>
        <v>0</v>
      </c>
      <c r="BO491" s="177" t="str">
        <f>IF(SUM(ET_Risk_SC_Summation[[#This Row],[132kV Circuit Breaker]:[400kV OHL Tower]])=0, "n/a", INDEX(ET_Risk_SC_Summation[#Headers],1,MATCH(MAX(ET_Risk_SC_Summation[[#This Row],[132kV Circuit Breaker]:[400kV OHL Tower]]),ET_Risk_SC_Summation[[#This Row],[132kV Circuit Breaker]:[400kV OHL Tower]],0)))</f>
        <v>n/a</v>
      </c>
      <c r="BP491" s="177" t="str">
        <f>IFERROR(INDEX('N0.7_Lookup_References'!$G$77:$G$98,MATCH(ET_Risk_SC_Summation[[#This Row],[Mxx Category]],'N0.7_Lookup_References'!$F$77:$F$98,0)),"")</f>
        <v/>
      </c>
    </row>
    <row r="492" spans="1:68">
      <c r="A492" s="160" t="str">
        <f>IFERROR(INDEX(N1.2_Intervention_Types[NARM Asset Category],MATCH('N1.3_Project_Listing'!$C492,N1.2_Intervention_Types[Intervention Type ID],0),1),"")</f>
        <v/>
      </c>
      <c r="B492" s="160" t="str">
        <f>IF($D$2="GD",IFERROR(INDEX(N1.2_Intervention_Types[C&amp;V Asset Category (GD)],MATCH('N1.3_Project_Listing'!$C492,N1.2_Intervention_Types[Intervention Type ID],0),1),""),IFERROR(INDEX(N1.2_Intervention_Types[NARM Asset Category],MATCH('N1.3_Project_Listing'!$C492,N1.2_Intervention_Types[Intervention Type ID],0),1),""))</f>
        <v/>
      </c>
      <c r="C492" s="67" t="str">
        <f>IFERROR(INDEX(N1.2_Intervention_Types[Intervention Type ID],MATCH('N1.3_Project_Listing'!$I492,N1.2_Intervention_Types[Intervention Type],0),1),"")</f>
        <v/>
      </c>
      <c r="D492" s="160" t="str">
        <f>IFERROR(INDEX(N1.2_Intervention_Types[Intervention Category],MATCH('N1.3_Project_Listing'!$C492,N1.2_Intervention_Types[Intervention Type ID],0),1),"")</f>
        <v/>
      </c>
      <c r="E492" s="210"/>
      <c r="F492" s="236"/>
      <c r="G492" s="236"/>
      <c r="H492" s="236"/>
      <c r="I492" s="151"/>
      <c r="J492" s="139"/>
      <c r="K492" s="117"/>
      <c r="L492" s="117"/>
      <c r="M492" s="117"/>
      <c r="N492" s="310"/>
      <c r="O492" s="310"/>
      <c r="P492" s="310"/>
      <c r="Q492" s="63">
        <f t="shared" si="44"/>
        <v>0</v>
      </c>
      <c r="R492" s="368">
        <f>IF('N1.3_Project_Listing'!$D492="Replacement",SUM('N1.3_Project_Listing'!$K492:$L492)/2,'N1.3_Project_Listing'!$M492)</f>
        <v>0</v>
      </c>
      <c r="S492" s="67" t="str">
        <f>IFERROR(INDEX('N0.7_Lookup_References'!$C$13:$C$72,MATCH($A492,'N0.7_Lookup_References'!$B$13:$B$72,0)),"")</f>
        <v/>
      </c>
      <c r="T492" s="338" t="str">
        <f t="shared" si="45"/>
        <v/>
      </c>
      <c r="V492" s="11"/>
      <c r="W492" s="11"/>
      <c r="X492" s="11"/>
      <c r="Y492" s="11"/>
      <c r="Z492" s="11"/>
      <c r="AA492" s="11"/>
      <c r="AB492" s="11"/>
      <c r="AC492" s="11"/>
      <c r="AD492" s="11"/>
      <c r="AE492" s="11"/>
      <c r="AF492" s="11"/>
      <c r="AG492" s="11"/>
      <c r="AH492" s="11"/>
      <c r="AI492" s="11"/>
      <c r="AJ492" s="11"/>
      <c r="AK492" s="11"/>
      <c r="AL492" s="11"/>
      <c r="AM492" s="11"/>
      <c r="AN492" s="11"/>
      <c r="AO492" s="11"/>
      <c r="AP492" s="63">
        <f t="shared" si="41"/>
        <v>0</v>
      </c>
      <c r="AQ492" s="63">
        <f t="shared" si="42"/>
        <v>0</v>
      </c>
      <c r="AR492" s="63">
        <f t="shared" si="43"/>
        <v>0</v>
      </c>
      <c r="AT492" s="176" cm="1">
        <f t="array" ref="AT492">SUMIFS('N1.3_Project_Listing'!$P$16:$P$829, 'N1.3_Project_Listing'!$E$16:$E$829,'N1.3_Project_Listing'!$E492, 'N1.3_Project_Listing'!$A$16:$A$829,ET_Risk_SC_Summation[[#Headers],[132kV Circuit Breaker]])</f>
        <v>0</v>
      </c>
      <c r="AU492" s="176" cm="1">
        <f t="array" ref="AU492">SUMIFS('N1.3_Project_Listing'!$P$16:$P$829, 'N1.3_Project_Listing'!$E$16:$E$829,'N1.3_Project_Listing'!$E492, 'N1.3_Project_Listing'!$A$16:$A$829,ET_Risk_SC_Summation[[#Headers],[132kV Transformer]])</f>
        <v>0</v>
      </c>
      <c r="AV492" s="176" cm="1">
        <f t="array" ref="AV492">SUMIFS('N1.3_Project_Listing'!$P$16:$P$829, 'N1.3_Project_Listing'!$E$16:$E$829,'N1.3_Project_Listing'!$E492, 'N1.3_Project_Listing'!$A$16:$A$829,ET_Risk_SC_Summation[[#Headers],[132kV Reactor]])</f>
        <v>0</v>
      </c>
      <c r="AW492" s="176" cm="1">
        <f t="array" ref="AW492">SUMIFS('N1.3_Project_Listing'!$P$16:$P$829, 'N1.3_Project_Listing'!$E$16:$E$829,'N1.3_Project_Listing'!$E492, 'N1.3_Project_Listing'!$A$16:$A$829,ET_Risk_SC_Summation[[#Headers],[132kV Underground Cable]])</f>
        <v>0</v>
      </c>
      <c r="AX492" s="176" cm="1">
        <f t="array" ref="AX492">SUMIFS('N1.3_Project_Listing'!$P$16:$P$829, 'N1.3_Project_Listing'!$E$16:$E$829,'N1.3_Project_Listing'!$E492, 'N1.3_Project_Listing'!$A$16:$A$829,ET_Risk_SC_Summation[[#Headers],[132kV OHL Conductor]])</f>
        <v>0</v>
      </c>
      <c r="AY492" s="176" cm="1">
        <f t="array" ref="AY492">SUMIFS('N1.3_Project_Listing'!$P$16:$P$829, 'N1.3_Project_Listing'!$E$16:$E$829,'N1.3_Project_Listing'!$E492, 'N1.3_Project_Listing'!$A$16:$A$829,ET_Risk_SC_Summation[[#Headers],[132kV OHL Fittings]])</f>
        <v>0</v>
      </c>
      <c r="AZ492" s="176" cm="1">
        <f t="array" ref="AZ492">SUMIFS('N1.3_Project_Listing'!$P$16:$P$829, 'N1.3_Project_Listing'!$E$16:$E$829,'N1.3_Project_Listing'!$E492, 'N1.3_Project_Listing'!$A$16:$A$829,ET_Risk_SC_Summation[[#Headers],[132kV OHL Tower]])</f>
        <v>0</v>
      </c>
      <c r="BA492" s="176" cm="1">
        <f t="array" ref="BA492">SUMIFS('N1.3_Project_Listing'!$P$16:$P$829, 'N1.3_Project_Listing'!$E$16:$E$829,'N1.3_Project_Listing'!$E492, 'N1.3_Project_Listing'!$A$16:$A$829,ET_Risk_SC_Summation[[#Headers],[275kV Circuit Breaker]])</f>
        <v>0</v>
      </c>
      <c r="BB492" s="176" cm="1">
        <f t="array" ref="BB492">SUMIFS('N1.3_Project_Listing'!$P$16:$P$829, 'N1.3_Project_Listing'!$E$16:$E$829,'N1.3_Project_Listing'!$E492, 'N1.3_Project_Listing'!$A$16:$A$829,ET_Risk_SC_Summation[[#Headers],[275kV Transformer]])</f>
        <v>0</v>
      </c>
      <c r="BC492" s="176" cm="1">
        <f t="array" ref="BC492">SUMIFS('N1.3_Project_Listing'!$P$16:$P$829, 'N1.3_Project_Listing'!$E$16:$E$829,'N1.3_Project_Listing'!$E492, 'N1.3_Project_Listing'!$A$16:$A$829,ET_Risk_SC_Summation[[#Headers],[275kV Reactor]])</f>
        <v>0</v>
      </c>
      <c r="BD492" s="176" cm="1">
        <f t="array" ref="BD492">SUMIFS('N1.3_Project_Listing'!$P$16:$P$829, 'N1.3_Project_Listing'!$E$16:$E$829,'N1.3_Project_Listing'!$E492, 'N1.3_Project_Listing'!$A$16:$A$829,ET_Risk_SC_Summation[[#Headers],[275kV Underground Cable]])</f>
        <v>0</v>
      </c>
      <c r="BE492" s="176" cm="1">
        <f t="array" ref="BE492">SUMIFS('N1.3_Project_Listing'!$P$16:$P$829, 'N1.3_Project_Listing'!$E$16:$E$829,'N1.3_Project_Listing'!$E492, 'N1.3_Project_Listing'!$A$16:$A$829,ET_Risk_SC_Summation[[#Headers],[275kV OHL Conductor]])</f>
        <v>0</v>
      </c>
      <c r="BF492" s="176" cm="1">
        <f t="array" ref="BF492">SUMIFS('N1.3_Project_Listing'!$P$16:$P$829, 'N1.3_Project_Listing'!$E$16:$E$829,'N1.3_Project_Listing'!$E492, 'N1.3_Project_Listing'!$A$16:$A$829,ET_Risk_SC_Summation[[#Headers],[275kV OHL Fittings]])</f>
        <v>0</v>
      </c>
      <c r="BG492" s="176" cm="1">
        <f t="array" ref="BG492">SUMIFS('N1.3_Project_Listing'!$P$16:$P$829, 'N1.3_Project_Listing'!$E$16:$E$829,'N1.3_Project_Listing'!$E492, 'N1.3_Project_Listing'!$A$16:$A$829,ET_Risk_SC_Summation[[#Headers],[275kV OHL Tower]])</f>
        <v>0</v>
      </c>
      <c r="BH492" s="176" cm="1">
        <f t="array" ref="BH492">SUMIFS('N1.3_Project_Listing'!$P$16:$P$829, 'N1.3_Project_Listing'!$E$16:$E$829,'N1.3_Project_Listing'!$E492, 'N1.3_Project_Listing'!$A$16:$A$829,ET_Risk_SC_Summation[[#Headers],[400kV Circuit Breaker]])</f>
        <v>0</v>
      </c>
      <c r="BI492" s="176" cm="1">
        <f t="array" ref="BI492">SUMIFS('N1.3_Project_Listing'!$P$16:$P$829, 'N1.3_Project_Listing'!$E$16:$E$829,'N1.3_Project_Listing'!$E492, 'N1.3_Project_Listing'!$A$16:$A$829,ET_Risk_SC_Summation[[#Headers],[400kV Transformer]])</f>
        <v>0</v>
      </c>
      <c r="BJ492" s="176" cm="1">
        <f t="array" ref="BJ492">SUMIFS('N1.3_Project_Listing'!$P$16:$P$829, 'N1.3_Project_Listing'!$E$16:$E$829,'N1.3_Project_Listing'!$E492, 'N1.3_Project_Listing'!$A$16:$A$829,ET_Risk_SC_Summation[[#Headers],[400kV Reactor]])</f>
        <v>0</v>
      </c>
      <c r="BK492" s="176" cm="1">
        <f t="array" ref="BK492">SUMIFS('N1.3_Project_Listing'!$P$16:$P$829, 'N1.3_Project_Listing'!$E$16:$E$829,'N1.3_Project_Listing'!$E492, 'N1.3_Project_Listing'!$A$16:$A$829,ET_Risk_SC_Summation[[#Headers],[400kV Underground Cable]])</f>
        <v>0</v>
      </c>
      <c r="BL492" s="176" cm="1">
        <f t="array" ref="BL492">SUMIFS('N1.3_Project_Listing'!$P$16:$P$829, 'N1.3_Project_Listing'!$E$16:$E$829,'N1.3_Project_Listing'!$E492, 'N1.3_Project_Listing'!$A$16:$A$829,ET_Risk_SC_Summation[[#Headers],[400kV OHL Conductor]])</f>
        <v>0</v>
      </c>
      <c r="BM492" s="176" cm="1">
        <f t="array" ref="BM492">SUMIFS('N1.3_Project_Listing'!$P$16:$P$829, 'N1.3_Project_Listing'!$E$16:$E$829,'N1.3_Project_Listing'!$E492, 'N1.3_Project_Listing'!$A$16:$A$829,ET_Risk_SC_Summation[[#Headers],[400kV OHL Fittings]])</f>
        <v>0</v>
      </c>
      <c r="BN492" s="176" cm="1">
        <f t="array" ref="BN492">SUMIFS('N1.3_Project_Listing'!$P$16:$P$829, 'N1.3_Project_Listing'!$E$16:$E$829,'N1.3_Project_Listing'!$E492, 'N1.3_Project_Listing'!$A$16:$A$829,ET_Risk_SC_Summation[[#Headers],[400kV OHL Tower]])</f>
        <v>0</v>
      </c>
      <c r="BO492" s="177" t="str">
        <f>IF(SUM(ET_Risk_SC_Summation[[#This Row],[132kV Circuit Breaker]:[400kV OHL Tower]])=0, "n/a", INDEX(ET_Risk_SC_Summation[#Headers],1,MATCH(MAX(ET_Risk_SC_Summation[[#This Row],[132kV Circuit Breaker]:[400kV OHL Tower]]),ET_Risk_SC_Summation[[#This Row],[132kV Circuit Breaker]:[400kV OHL Tower]],0)))</f>
        <v>n/a</v>
      </c>
      <c r="BP492" s="177" t="str">
        <f>IFERROR(INDEX('N0.7_Lookup_References'!$G$77:$G$98,MATCH(ET_Risk_SC_Summation[[#This Row],[Mxx Category]],'N0.7_Lookup_References'!$F$77:$F$98,0)),"")</f>
        <v/>
      </c>
    </row>
    <row r="493" spans="1:68">
      <c r="A493" s="160" t="str">
        <f>IFERROR(INDEX(N1.2_Intervention_Types[NARM Asset Category],MATCH('N1.3_Project_Listing'!$C493,N1.2_Intervention_Types[Intervention Type ID],0),1),"")</f>
        <v/>
      </c>
      <c r="B493" s="160" t="str">
        <f>IF($D$2="GD",IFERROR(INDEX(N1.2_Intervention_Types[C&amp;V Asset Category (GD)],MATCH('N1.3_Project_Listing'!$C493,N1.2_Intervention_Types[Intervention Type ID],0),1),""),IFERROR(INDEX(N1.2_Intervention_Types[NARM Asset Category],MATCH('N1.3_Project_Listing'!$C493,N1.2_Intervention_Types[Intervention Type ID],0),1),""))</f>
        <v/>
      </c>
      <c r="C493" s="67" t="str">
        <f>IFERROR(INDEX(N1.2_Intervention_Types[Intervention Type ID],MATCH('N1.3_Project_Listing'!$I493,N1.2_Intervention_Types[Intervention Type],0),1),"")</f>
        <v/>
      </c>
      <c r="D493" s="160" t="str">
        <f>IFERROR(INDEX(N1.2_Intervention_Types[Intervention Category],MATCH('N1.3_Project_Listing'!$C493,N1.2_Intervention_Types[Intervention Type ID],0),1),"")</f>
        <v/>
      </c>
      <c r="E493" s="210"/>
      <c r="F493" s="236"/>
      <c r="G493" s="236"/>
      <c r="H493" s="236"/>
      <c r="I493" s="151"/>
      <c r="J493" s="139"/>
      <c r="K493" s="117"/>
      <c r="L493" s="117"/>
      <c r="M493" s="117"/>
      <c r="N493" s="310"/>
      <c r="O493" s="310"/>
      <c r="P493" s="310"/>
      <c r="Q493" s="63">
        <f t="shared" si="44"/>
        <v>0</v>
      </c>
      <c r="R493" s="368">
        <f>IF('N1.3_Project_Listing'!$D493="Replacement",SUM('N1.3_Project_Listing'!$K493:$L493)/2,'N1.3_Project_Listing'!$M493)</f>
        <v>0</v>
      </c>
      <c r="S493" s="67" t="str">
        <f>IFERROR(INDEX('N0.7_Lookup_References'!$C$13:$C$72,MATCH($A493,'N0.7_Lookup_References'!$B$13:$B$72,0)),"")</f>
        <v/>
      </c>
      <c r="T493" s="338" t="str">
        <f t="shared" si="45"/>
        <v/>
      </c>
      <c r="V493" s="11"/>
      <c r="W493" s="11"/>
      <c r="X493" s="11"/>
      <c r="Y493" s="11"/>
      <c r="Z493" s="11"/>
      <c r="AA493" s="11"/>
      <c r="AB493" s="11"/>
      <c r="AC493" s="11"/>
      <c r="AD493" s="11"/>
      <c r="AE493" s="11"/>
      <c r="AF493" s="11"/>
      <c r="AG493" s="11"/>
      <c r="AH493" s="11"/>
      <c r="AI493" s="11"/>
      <c r="AJ493" s="11"/>
      <c r="AK493" s="11"/>
      <c r="AL493" s="11"/>
      <c r="AM493" s="11"/>
      <c r="AN493" s="11"/>
      <c r="AO493" s="11"/>
      <c r="AP493" s="63">
        <f t="shared" si="41"/>
        <v>0</v>
      </c>
      <c r="AQ493" s="63">
        <f t="shared" si="42"/>
        <v>0</v>
      </c>
      <c r="AR493" s="63">
        <f t="shared" si="43"/>
        <v>0</v>
      </c>
      <c r="AT493" s="176" cm="1">
        <f t="array" ref="AT493">SUMIFS('N1.3_Project_Listing'!$P$16:$P$829, 'N1.3_Project_Listing'!$E$16:$E$829,'N1.3_Project_Listing'!$E493, 'N1.3_Project_Listing'!$A$16:$A$829,ET_Risk_SC_Summation[[#Headers],[132kV Circuit Breaker]])</f>
        <v>0</v>
      </c>
      <c r="AU493" s="176" cm="1">
        <f t="array" ref="AU493">SUMIFS('N1.3_Project_Listing'!$P$16:$P$829, 'N1.3_Project_Listing'!$E$16:$E$829,'N1.3_Project_Listing'!$E493, 'N1.3_Project_Listing'!$A$16:$A$829,ET_Risk_SC_Summation[[#Headers],[132kV Transformer]])</f>
        <v>0</v>
      </c>
      <c r="AV493" s="176" cm="1">
        <f t="array" ref="AV493">SUMIFS('N1.3_Project_Listing'!$P$16:$P$829, 'N1.3_Project_Listing'!$E$16:$E$829,'N1.3_Project_Listing'!$E493, 'N1.3_Project_Listing'!$A$16:$A$829,ET_Risk_SC_Summation[[#Headers],[132kV Reactor]])</f>
        <v>0</v>
      </c>
      <c r="AW493" s="176" cm="1">
        <f t="array" ref="AW493">SUMIFS('N1.3_Project_Listing'!$P$16:$P$829, 'N1.3_Project_Listing'!$E$16:$E$829,'N1.3_Project_Listing'!$E493, 'N1.3_Project_Listing'!$A$16:$A$829,ET_Risk_SC_Summation[[#Headers],[132kV Underground Cable]])</f>
        <v>0</v>
      </c>
      <c r="AX493" s="176" cm="1">
        <f t="array" ref="AX493">SUMIFS('N1.3_Project_Listing'!$P$16:$P$829, 'N1.3_Project_Listing'!$E$16:$E$829,'N1.3_Project_Listing'!$E493, 'N1.3_Project_Listing'!$A$16:$A$829,ET_Risk_SC_Summation[[#Headers],[132kV OHL Conductor]])</f>
        <v>0</v>
      </c>
      <c r="AY493" s="176" cm="1">
        <f t="array" ref="AY493">SUMIFS('N1.3_Project_Listing'!$P$16:$P$829, 'N1.3_Project_Listing'!$E$16:$E$829,'N1.3_Project_Listing'!$E493, 'N1.3_Project_Listing'!$A$16:$A$829,ET_Risk_SC_Summation[[#Headers],[132kV OHL Fittings]])</f>
        <v>0</v>
      </c>
      <c r="AZ493" s="176" cm="1">
        <f t="array" ref="AZ493">SUMIFS('N1.3_Project_Listing'!$P$16:$P$829, 'N1.3_Project_Listing'!$E$16:$E$829,'N1.3_Project_Listing'!$E493, 'N1.3_Project_Listing'!$A$16:$A$829,ET_Risk_SC_Summation[[#Headers],[132kV OHL Tower]])</f>
        <v>0</v>
      </c>
      <c r="BA493" s="176" cm="1">
        <f t="array" ref="BA493">SUMIFS('N1.3_Project_Listing'!$P$16:$P$829, 'N1.3_Project_Listing'!$E$16:$E$829,'N1.3_Project_Listing'!$E493, 'N1.3_Project_Listing'!$A$16:$A$829,ET_Risk_SC_Summation[[#Headers],[275kV Circuit Breaker]])</f>
        <v>0</v>
      </c>
      <c r="BB493" s="176" cm="1">
        <f t="array" ref="BB493">SUMIFS('N1.3_Project_Listing'!$P$16:$P$829, 'N1.3_Project_Listing'!$E$16:$E$829,'N1.3_Project_Listing'!$E493, 'N1.3_Project_Listing'!$A$16:$A$829,ET_Risk_SC_Summation[[#Headers],[275kV Transformer]])</f>
        <v>0</v>
      </c>
      <c r="BC493" s="176" cm="1">
        <f t="array" ref="BC493">SUMIFS('N1.3_Project_Listing'!$P$16:$P$829, 'N1.3_Project_Listing'!$E$16:$E$829,'N1.3_Project_Listing'!$E493, 'N1.3_Project_Listing'!$A$16:$A$829,ET_Risk_SC_Summation[[#Headers],[275kV Reactor]])</f>
        <v>0</v>
      </c>
      <c r="BD493" s="176" cm="1">
        <f t="array" ref="BD493">SUMIFS('N1.3_Project_Listing'!$P$16:$P$829, 'N1.3_Project_Listing'!$E$16:$E$829,'N1.3_Project_Listing'!$E493, 'N1.3_Project_Listing'!$A$16:$A$829,ET_Risk_SC_Summation[[#Headers],[275kV Underground Cable]])</f>
        <v>0</v>
      </c>
      <c r="BE493" s="176" cm="1">
        <f t="array" ref="BE493">SUMIFS('N1.3_Project_Listing'!$P$16:$P$829, 'N1.3_Project_Listing'!$E$16:$E$829,'N1.3_Project_Listing'!$E493, 'N1.3_Project_Listing'!$A$16:$A$829,ET_Risk_SC_Summation[[#Headers],[275kV OHL Conductor]])</f>
        <v>0</v>
      </c>
      <c r="BF493" s="176" cm="1">
        <f t="array" ref="BF493">SUMIFS('N1.3_Project_Listing'!$P$16:$P$829, 'N1.3_Project_Listing'!$E$16:$E$829,'N1.3_Project_Listing'!$E493, 'N1.3_Project_Listing'!$A$16:$A$829,ET_Risk_SC_Summation[[#Headers],[275kV OHL Fittings]])</f>
        <v>0</v>
      </c>
      <c r="BG493" s="176" cm="1">
        <f t="array" ref="BG493">SUMIFS('N1.3_Project_Listing'!$P$16:$P$829, 'N1.3_Project_Listing'!$E$16:$E$829,'N1.3_Project_Listing'!$E493, 'N1.3_Project_Listing'!$A$16:$A$829,ET_Risk_SC_Summation[[#Headers],[275kV OHL Tower]])</f>
        <v>0</v>
      </c>
      <c r="BH493" s="176" cm="1">
        <f t="array" ref="BH493">SUMIFS('N1.3_Project_Listing'!$P$16:$P$829, 'N1.3_Project_Listing'!$E$16:$E$829,'N1.3_Project_Listing'!$E493, 'N1.3_Project_Listing'!$A$16:$A$829,ET_Risk_SC_Summation[[#Headers],[400kV Circuit Breaker]])</f>
        <v>0</v>
      </c>
      <c r="BI493" s="176" cm="1">
        <f t="array" ref="BI493">SUMIFS('N1.3_Project_Listing'!$P$16:$P$829, 'N1.3_Project_Listing'!$E$16:$E$829,'N1.3_Project_Listing'!$E493, 'N1.3_Project_Listing'!$A$16:$A$829,ET_Risk_SC_Summation[[#Headers],[400kV Transformer]])</f>
        <v>0</v>
      </c>
      <c r="BJ493" s="176" cm="1">
        <f t="array" ref="BJ493">SUMIFS('N1.3_Project_Listing'!$P$16:$P$829, 'N1.3_Project_Listing'!$E$16:$E$829,'N1.3_Project_Listing'!$E493, 'N1.3_Project_Listing'!$A$16:$A$829,ET_Risk_SC_Summation[[#Headers],[400kV Reactor]])</f>
        <v>0</v>
      </c>
      <c r="BK493" s="176" cm="1">
        <f t="array" ref="BK493">SUMIFS('N1.3_Project_Listing'!$P$16:$P$829, 'N1.3_Project_Listing'!$E$16:$E$829,'N1.3_Project_Listing'!$E493, 'N1.3_Project_Listing'!$A$16:$A$829,ET_Risk_SC_Summation[[#Headers],[400kV Underground Cable]])</f>
        <v>0</v>
      </c>
      <c r="BL493" s="176" cm="1">
        <f t="array" ref="BL493">SUMIFS('N1.3_Project_Listing'!$P$16:$P$829, 'N1.3_Project_Listing'!$E$16:$E$829,'N1.3_Project_Listing'!$E493, 'N1.3_Project_Listing'!$A$16:$A$829,ET_Risk_SC_Summation[[#Headers],[400kV OHL Conductor]])</f>
        <v>0</v>
      </c>
      <c r="BM493" s="176" cm="1">
        <f t="array" ref="BM493">SUMIFS('N1.3_Project_Listing'!$P$16:$P$829, 'N1.3_Project_Listing'!$E$16:$E$829,'N1.3_Project_Listing'!$E493, 'N1.3_Project_Listing'!$A$16:$A$829,ET_Risk_SC_Summation[[#Headers],[400kV OHL Fittings]])</f>
        <v>0</v>
      </c>
      <c r="BN493" s="176" cm="1">
        <f t="array" ref="BN493">SUMIFS('N1.3_Project_Listing'!$P$16:$P$829, 'N1.3_Project_Listing'!$E$16:$E$829,'N1.3_Project_Listing'!$E493, 'N1.3_Project_Listing'!$A$16:$A$829,ET_Risk_SC_Summation[[#Headers],[400kV OHL Tower]])</f>
        <v>0</v>
      </c>
      <c r="BO493" s="177" t="str">
        <f>IF(SUM(ET_Risk_SC_Summation[[#This Row],[132kV Circuit Breaker]:[400kV OHL Tower]])=0, "n/a", INDEX(ET_Risk_SC_Summation[#Headers],1,MATCH(MAX(ET_Risk_SC_Summation[[#This Row],[132kV Circuit Breaker]:[400kV OHL Tower]]),ET_Risk_SC_Summation[[#This Row],[132kV Circuit Breaker]:[400kV OHL Tower]],0)))</f>
        <v>n/a</v>
      </c>
      <c r="BP493" s="177" t="str">
        <f>IFERROR(INDEX('N0.7_Lookup_References'!$G$77:$G$98,MATCH(ET_Risk_SC_Summation[[#This Row],[Mxx Category]],'N0.7_Lookup_References'!$F$77:$F$98,0)),"")</f>
        <v/>
      </c>
    </row>
    <row r="494" spans="1:68">
      <c r="A494" s="160" t="str">
        <f>IFERROR(INDEX(N1.2_Intervention_Types[NARM Asset Category],MATCH('N1.3_Project_Listing'!$C494,N1.2_Intervention_Types[Intervention Type ID],0),1),"")</f>
        <v/>
      </c>
      <c r="B494" s="160" t="str">
        <f>IF($D$2="GD",IFERROR(INDEX(N1.2_Intervention_Types[C&amp;V Asset Category (GD)],MATCH('N1.3_Project_Listing'!$C494,N1.2_Intervention_Types[Intervention Type ID],0),1),""),IFERROR(INDEX(N1.2_Intervention_Types[NARM Asset Category],MATCH('N1.3_Project_Listing'!$C494,N1.2_Intervention_Types[Intervention Type ID],0),1),""))</f>
        <v/>
      </c>
      <c r="C494" s="67" t="str">
        <f>IFERROR(INDEX(N1.2_Intervention_Types[Intervention Type ID],MATCH('N1.3_Project_Listing'!$I494,N1.2_Intervention_Types[Intervention Type],0),1),"")</f>
        <v/>
      </c>
      <c r="D494" s="160" t="str">
        <f>IFERROR(INDEX(N1.2_Intervention_Types[Intervention Category],MATCH('N1.3_Project_Listing'!$C494,N1.2_Intervention_Types[Intervention Type ID],0),1),"")</f>
        <v/>
      </c>
      <c r="E494" s="210"/>
      <c r="F494" s="236"/>
      <c r="G494" s="236"/>
      <c r="H494" s="236"/>
      <c r="I494" s="151"/>
      <c r="J494" s="139"/>
      <c r="K494" s="117"/>
      <c r="L494" s="117"/>
      <c r="M494" s="117"/>
      <c r="N494" s="310"/>
      <c r="O494" s="310"/>
      <c r="P494" s="310"/>
      <c r="Q494" s="63">
        <f t="shared" si="44"/>
        <v>0</v>
      </c>
      <c r="R494" s="368">
        <f>IF('N1.3_Project_Listing'!$D494="Replacement",SUM('N1.3_Project_Listing'!$K494:$L494)/2,'N1.3_Project_Listing'!$M494)</f>
        <v>0</v>
      </c>
      <c r="S494" s="67" t="str">
        <f>IFERROR(INDEX('N0.7_Lookup_References'!$C$13:$C$72,MATCH($A494,'N0.7_Lookup_References'!$B$13:$B$72,0)),"")</f>
        <v/>
      </c>
      <c r="T494" s="338" t="str">
        <f t="shared" si="45"/>
        <v/>
      </c>
      <c r="V494" s="11"/>
      <c r="W494" s="11"/>
      <c r="X494" s="11"/>
      <c r="Y494" s="11"/>
      <c r="Z494" s="11"/>
      <c r="AA494" s="11"/>
      <c r="AB494" s="11"/>
      <c r="AC494" s="11"/>
      <c r="AD494" s="11"/>
      <c r="AE494" s="11"/>
      <c r="AF494" s="11"/>
      <c r="AG494" s="11"/>
      <c r="AH494" s="11"/>
      <c r="AI494" s="11"/>
      <c r="AJ494" s="11"/>
      <c r="AK494" s="11"/>
      <c r="AL494" s="11"/>
      <c r="AM494" s="11"/>
      <c r="AN494" s="11"/>
      <c r="AO494" s="11"/>
      <c r="AP494" s="63">
        <f t="shared" si="41"/>
        <v>0</v>
      </c>
      <c r="AQ494" s="63">
        <f t="shared" si="42"/>
        <v>0</v>
      </c>
      <c r="AR494" s="63">
        <f t="shared" si="43"/>
        <v>0</v>
      </c>
      <c r="AT494" s="176" cm="1">
        <f t="array" ref="AT494">SUMIFS('N1.3_Project_Listing'!$P$16:$P$829, 'N1.3_Project_Listing'!$E$16:$E$829,'N1.3_Project_Listing'!$E494, 'N1.3_Project_Listing'!$A$16:$A$829,ET_Risk_SC_Summation[[#Headers],[132kV Circuit Breaker]])</f>
        <v>0</v>
      </c>
      <c r="AU494" s="176" cm="1">
        <f t="array" ref="AU494">SUMIFS('N1.3_Project_Listing'!$P$16:$P$829, 'N1.3_Project_Listing'!$E$16:$E$829,'N1.3_Project_Listing'!$E494, 'N1.3_Project_Listing'!$A$16:$A$829,ET_Risk_SC_Summation[[#Headers],[132kV Transformer]])</f>
        <v>0</v>
      </c>
      <c r="AV494" s="176" cm="1">
        <f t="array" ref="AV494">SUMIFS('N1.3_Project_Listing'!$P$16:$P$829, 'N1.3_Project_Listing'!$E$16:$E$829,'N1.3_Project_Listing'!$E494, 'N1.3_Project_Listing'!$A$16:$A$829,ET_Risk_SC_Summation[[#Headers],[132kV Reactor]])</f>
        <v>0</v>
      </c>
      <c r="AW494" s="176" cm="1">
        <f t="array" ref="AW494">SUMIFS('N1.3_Project_Listing'!$P$16:$P$829, 'N1.3_Project_Listing'!$E$16:$E$829,'N1.3_Project_Listing'!$E494, 'N1.3_Project_Listing'!$A$16:$A$829,ET_Risk_SC_Summation[[#Headers],[132kV Underground Cable]])</f>
        <v>0</v>
      </c>
      <c r="AX494" s="176" cm="1">
        <f t="array" ref="AX494">SUMIFS('N1.3_Project_Listing'!$P$16:$P$829, 'N1.3_Project_Listing'!$E$16:$E$829,'N1.3_Project_Listing'!$E494, 'N1.3_Project_Listing'!$A$16:$A$829,ET_Risk_SC_Summation[[#Headers],[132kV OHL Conductor]])</f>
        <v>0</v>
      </c>
      <c r="AY494" s="176" cm="1">
        <f t="array" ref="AY494">SUMIFS('N1.3_Project_Listing'!$P$16:$P$829, 'N1.3_Project_Listing'!$E$16:$E$829,'N1.3_Project_Listing'!$E494, 'N1.3_Project_Listing'!$A$16:$A$829,ET_Risk_SC_Summation[[#Headers],[132kV OHL Fittings]])</f>
        <v>0</v>
      </c>
      <c r="AZ494" s="176" cm="1">
        <f t="array" ref="AZ494">SUMIFS('N1.3_Project_Listing'!$P$16:$P$829, 'N1.3_Project_Listing'!$E$16:$E$829,'N1.3_Project_Listing'!$E494, 'N1.3_Project_Listing'!$A$16:$A$829,ET_Risk_SC_Summation[[#Headers],[132kV OHL Tower]])</f>
        <v>0</v>
      </c>
      <c r="BA494" s="176" cm="1">
        <f t="array" ref="BA494">SUMIFS('N1.3_Project_Listing'!$P$16:$P$829, 'N1.3_Project_Listing'!$E$16:$E$829,'N1.3_Project_Listing'!$E494, 'N1.3_Project_Listing'!$A$16:$A$829,ET_Risk_SC_Summation[[#Headers],[275kV Circuit Breaker]])</f>
        <v>0</v>
      </c>
      <c r="BB494" s="176" cm="1">
        <f t="array" ref="BB494">SUMIFS('N1.3_Project_Listing'!$P$16:$P$829, 'N1.3_Project_Listing'!$E$16:$E$829,'N1.3_Project_Listing'!$E494, 'N1.3_Project_Listing'!$A$16:$A$829,ET_Risk_SC_Summation[[#Headers],[275kV Transformer]])</f>
        <v>0</v>
      </c>
      <c r="BC494" s="176" cm="1">
        <f t="array" ref="BC494">SUMIFS('N1.3_Project_Listing'!$P$16:$P$829, 'N1.3_Project_Listing'!$E$16:$E$829,'N1.3_Project_Listing'!$E494, 'N1.3_Project_Listing'!$A$16:$A$829,ET_Risk_SC_Summation[[#Headers],[275kV Reactor]])</f>
        <v>0</v>
      </c>
      <c r="BD494" s="176" cm="1">
        <f t="array" ref="BD494">SUMIFS('N1.3_Project_Listing'!$P$16:$P$829, 'N1.3_Project_Listing'!$E$16:$E$829,'N1.3_Project_Listing'!$E494, 'N1.3_Project_Listing'!$A$16:$A$829,ET_Risk_SC_Summation[[#Headers],[275kV Underground Cable]])</f>
        <v>0</v>
      </c>
      <c r="BE494" s="176" cm="1">
        <f t="array" ref="BE494">SUMIFS('N1.3_Project_Listing'!$P$16:$P$829, 'N1.3_Project_Listing'!$E$16:$E$829,'N1.3_Project_Listing'!$E494, 'N1.3_Project_Listing'!$A$16:$A$829,ET_Risk_SC_Summation[[#Headers],[275kV OHL Conductor]])</f>
        <v>0</v>
      </c>
      <c r="BF494" s="176" cm="1">
        <f t="array" ref="BF494">SUMIFS('N1.3_Project_Listing'!$P$16:$P$829, 'N1.3_Project_Listing'!$E$16:$E$829,'N1.3_Project_Listing'!$E494, 'N1.3_Project_Listing'!$A$16:$A$829,ET_Risk_SC_Summation[[#Headers],[275kV OHL Fittings]])</f>
        <v>0</v>
      </c>
      <c r="BG494" s="176" cm="1">
        <f t="array" ref="BG494">SUMIFS('N1.3_Project_Listing'!$P$16:$P$829, 'N1.3_Project_Listing'!$E$16:$E$829,'N1.3_Project_Listing'!$E494, 'N1.3_Project_Listing'!$A$16:$A$829,ET_Risk_SC_Summation[[#Headers],[275kV OHL Tower]])</f>
        <v>0</v>
      </c>
      <c r="BH494" s="176" cm="1">
        <f t="array" ref="BH494">SUMIFS('N1.3_Project_Listing'!$P$16:$P$829, 'N1.3_Project_Listing'!$E$16:$E$829,'N1.3_Project_Listing'!$E494, 'N1.3_Project_Listing'!$A$16:$A$829,ET_Risk_SC_Summation[[#Headers],[400kV Circuit Breaker]])</f>
        <v>0</v>
      </c>
      <c r="BI494" s="176" cm="1">
        <f t="array" ref="BI494">SUMIFS('N1.3_Project_Listing'!$P$16:$P$829, 'N1.3_Project_Listing'!$E$16:$E$829,'N1.3_Project_Listing'!$E494, 'N1.3_Project_Listing'!$A$16:$A$829,ET_Risk_SC_Summation[[#Headers],[400kV Transformer]])</f>
        <v>0</v>
      </c>
      <c r="BJ494" s="176" cm="1">
        <f t="array" ref="BJ494">SUMIFS('N1.3_Project_Listing'!$P$16:$P$829, 'N1.3_Project_Listing'!$E$16:$E$829,'N1.3_Project_Listing'!$E494, 'N1.3_Project_Listing'!$A$16:$A$829,ET_Risk_SC_Summation[[#Headers],[400kV Reactor]])</f>
        <v>0</v>
      </c>
      <c r="BK494" s="176" cm="1">
        <f t="array" ref="BK494">SUMIFS('N1.3_Project_Listing'!$P$16:$P$829, 'N1.3_Project_Listing'!$E$16:$E$829,'N1.3_Project_Listing'!$E494, 'N1.3_Project_Listing'!$A$16:$A$829,ET_Risk_SC_Summation[[#Headers],[400kV Underground Cable]])</f>
        <v>0</v>
      </c>
      <c r="BL494" s="176" cm="1">
        <f t="array" ref="BL494">SUMIFS('N1.3_Project_Listing'!$P$16:$P$829, 'N1.3_Project_Listing'!$E$16:$E$829,'N1.3_Project_Listing'!$E494, 'N1.3_Project_Listing'!$A$16:$A$829,ET_Risk_SC_Summation[[#Headers],[400kV OHL Conductor]])</f>
        <v>0</v>
      </c>
      <c r="BM494" s="176" cm="1">
        <f t="array" ref="BM494">SUMIFS('N1.3_Project_Listing'!$P$16:$P$829, 'N1.3_Project_Listing'!$E$16:$E$829,'N1.3_Project_Listing'!$E494, 'N1.3_Project_Listing'!$A$16:$A$829,ET_Risk_SC_Summation[[#Headers],[400kV OHL Fittings]])</f>
        <v>0</v>
      </c>
      <c r="BN494" s="176" cm="1">
        <f t="array" ref="BN494">SUMIFS('N1.3_Project_Listing'!$P$16:$P$829, 'N1.3_Project_Listing'!$E$16:$E$829,'N1.3_Project_Listing'!$E494, 'N1.3_Project_Listing'!$A$16:$A$829,ET_Risk_SC_Summation[[#Headers],[400kV OHL Tower]])</f>
        <v>0</v>
      </c>
      <c r="BO494" s="177" t="str">
        <f>IF(SUM(ET_Risk_SC_Summation[[#This Row],[132kV Circuit Breaker]:[400kV OHL Tower]])=0, "n/a", INDEX(ET_Risk_SC_Summation[#Headers],1,MATCH(MAX(ET_Risk_SC_Summation[[#This Row],[132kV Circuit Breaker]:[400kV OHL Tower]]),ET_Risk_SC_Summation[[#This Row],[132kV Circuit Breaker]:[400kV OHL Tower]],0)))</f>
        <v>n/a</v>
      </c>
      <c r="BP494" s="177" t="str">
        <f>IFERROR(INDEX('N0.7_Lookup_References'!$G$77:$G$98,MATCH(ET_Risk_SC_Summation[[#This Row],[Mxx Category]],'N0.7_Lookup_References'!$F$77:$F$98,0)),"")</f>
        <v/>
      </c>
    </row>
    <row r="495" spans="1:68">
      <c r="A495" s="160" t="str">
        <f>IFERROR(INDEX(N1.2_Intervention_Types[NARM Asset Category],MATCH('N1.3_Project_Listing'!$C495,N1.2_Intervention_Types[Intervention Type ID],0),1),"")</f>
        <v/>
      </c>
      <c r="B495" s="160" t="str">
        <f>IF($D$2="GD",IFERROR(INDEX(N1.2_Intervention_Types[C&amp;V Asset Category (GD)],MATCH('N1.3_Project_Listing'!$C495,N1.2_Intervention_Types[Intervention Type ID],0),1),""),IFERROR(INDEX(N1.2_Intervention_Types[NARM Asset Category],MATCH('N1.3_Project_Listing'!$C495,N1.2_Intervention_Types[Intervention Type ID],0),1),""))</f>
        <v/>
      </c>
      <c r="C495" s="67" t="str">
        <f>IFERROR(INDEX(N1.2_Intervention_Types[Intervention Type ID],MATCH('N1.3_Project_Listing'!$I495,N1.2_Intervention_Types[Intervention Type],0),1),"")</f>
        <v/>
      </c>
      <c r="D495" s="160" t="str">
        <f>IFERROR(INDEX(N1.2_Intervention_Types[Intervention Category],MATCH('N1.3_Project_Listing'!$C495,N1.2_Intervention_Types[Intervention Type ID],0),1),"")</f>
        <v/>
      </c>
      <c r="E495" s="210"/>
      <c r="F495" s="236"/>
      <c r="G495" s="236"/>
      <c r="H495" s="236"/>
      <c r="I495" s="151"/>
      <c r="J495" s="139"/>
      <c r="K495" s="117"/>
      <c r="L495" s="117"/>
      <c r="M495" s="117"/>
      <c r="N495" s="310"/>
      <c r="O495" s="310"/>
      <c r="P495" s="310"/>
      <c r="Q495" s="63">
        <f t="shared" si="44"/>
        <v>0</v>
      </c>
      <c r="R495" s="368">
        <f>IF('N1.3_Project_Listing'!$D495="Replacement",SUM('N1.3_Project_Listing'!$K495:$L495)/2,'N1.3_Project_Listing'!$M495)</f>
        <v>0</v>
      </c>
      <c r="S495" s="67" t="str">
        <f>IFERROR(INDEX('N0.7_Lookup_References'!$C$13:$C$72,MATCH($A495,'N0.7_Lookup_References'!$B$13:$B$72,0)),"")</f>
        <v/>
      </c>
      <c r="T495" s="338" t="str">
        <f t="shared" si="45"/>
        <v/>
      </c>
      <c r="V495" s="11"/>
      <c r="W495" s="11"/>
      <c r="X495" s="11"/>
      <c r="Y495" s="11"/>
      <c r="Z495" s="11"/>
      <c r="AA495" s="11"/>
      <c r="AB495" s="11"/>
      <c r="AC495" s="11"/>
      <c r="AD495" s="11"/>
      <c r="AE495" s="11"/>
      <c r="AF495" s="11"/>
      <c r="AG495" s="11"/>
      <c r="AH495" s="11"/>
      <c r="AI495" s="11"/>
      <c r="AJ495" s="11"/>
      <c r="AK495" s="11"/>
      <c r="AL495" s="11"/>
      <c r="AM495" s="11"/>
      <c r="AN495" s="11"/>
      <c r="AO495" s="11"/>
      <c r="AP495" s="63">
        <f t="shared" si="41"/>
        <v>0</v>
      </c>
      <c r="AQ495" s="63">
        <f t="shared" si="42"/>
        <v>0</v>
      </c>
      <c r="AR495" s="63">
        <f t="shared" si="43"/>
        <v>0</v>
      </c>
      <c r="AT495" s="176" cm="1">
        <f t="array" ref="AT495">SUMIFS('N1.3_Project_Listing'!$P$16:$P$829, 'N1.3_Project_Listing'!$E$16:$E$829,'N1.3_Project_Listing'!$E495, 'N1.3_Project_Listing'!$A$16:$A$829,ET_Risk_SC_Summation[[#Headers],[132kV Circuit Breaker]])</f>
        <v>0</v>
      </c>
      <c r="AU495" s="176" cm="1">
        <f t="array" ref="AU495">SUMIFS('N1.3_Project_Listing'!$P$16:$P$829, 'N1.3_Project_Listing'!$E$16:$E$829,'N1.3_Project_Listing'!$E495, 'N1.3_Project_Listing'!$A$16:$A$829,ET_Risk_SC_Summation[[#Headers],[132kV Transformer]])</f>
        <v>0</v>
      </c>
      <c r="AV495" s="176" cm="1">
        <f t="array" ref="AV495">SUMIFS('N1.3_Project_Listing'!$P$16:$P$829, 'N1.3_Project_Listing'!$E$16:$E$829,'N1.3_Project_Listing'!$E495, 'N1.3_Project_Listing'!$A$16:$A$829,ET_Risk_SC_Summation[[#Headers],[132kV Reactor]])</f>
        <v>0</v>
      </c>
      <c r="AW495" s="176" cm="1">
        <f t="array" ref="AW495">SUMIFS('N1.3_Project_Listing'!$P$16:$P$829, 'N1.3_Project_Listing'!$E$16:$E$829,'N1.3_Project_Listing'!$E495, 'N1.3_Project_Listing'!$A$16:$A$829,ET_Risk_SC_Summation[[#Headers],[132kV Underground Cable]])</f>
        <v>0</v>
      </c>
      <c r="AX495" s="176" cm="1">
        <f t="array" ref="AX495">SUMIFS('N1.3_Project_Listing'!$P$16:$P$829, 'N1.3_Project_Listing'!$E$16:$E$829,'N1.3_Project_Listing'!$E495, 'N1.3_Project_Listing'!$A$16:$A$829,ET_Risk_SC_Summation[[#Headers],[132kV OHL Conductor]])</f>
        <v>0</v>
      </c>
      <c r="AY495" s="176" cm="1">
        <f t="array" ref="AY495">SUMIFS('N1.3_Project_Listing'!$P$16:$P$829, 'N1.3_Project_Listing'!$E$16:$E$829,'N1.3_Project_Listing'!$E495, 'N1.3_Project_Listing'!$A$16:$A$829,ET_Risk_SC_Summation[[#Headers],[132kV OHL Fittings]])</f>
        <v>0</v>
      </c>
      <c r="AZ495" s="176" cm="1">
        <f t="array" ref="AZ495">SUMIFS('N1.3_Project_Listing'!$P$16:$P$829, 'N1.3_Project_Listing'!$E$16:$E$829,'N1.3_Project_Listing'!$E495, 'N1.3_Project_Listing'!$A$16:$A$829,ET_Risk_SC_Summation[[#Headers],[132kV OHL Tower]])</f>
        <v>0</v>
      </c>
      <c r="BA495" s="176" cm="1">
        <f t="array" ref="BA495">SUMIFS('N1.3_Project_Listing'!$P$16:$P$829, 'N1.3_Project_Listing'!$E$16:$E$829,'N1.3_Project_Listing'!$E495, 'N1.3_Project_Listing'!$A$16:$A$829,ET_Risk_SC_Summation[[#Headers],[275kV Circuit Breaker]])</f>
        <v>0</v>
      </c>
      <c r="BB495" s="176" cm="1">
        <f t="array" ref="BB495">SUMIFS('N1.3_Project_Listing'!$P$16:$P$829, 'N1.3_Project_Listing'!$E$16:$E$829,'N1.3_Project_Listing'!$E495, 'N1.3_Project_Listing'!$A$16:$A$829,ET_Risk_SC_Summation[[#Headers],[275kV Transformer]])</f>
        <v>0</v>
      </c>
      <c r="BC495" s="176" cm="1">
        <f t="array" ref="BC495">SUMIFS('N1.3_Project_Listing'!$P$16:$P$829, 'N1.3_Project_Listing'!$E$16:$E$829,'N1.3_Project_Listing'!$E495, 'N1.3_Project_Listing'!$A$16:$A$829,ET_Risk_SC_Summation[[#Headers],[275kV Reactor]])</f>
        <v>0</v>
      </c>
      <c r="BD495" s="176" cm="1">
        <f t="array" ref="BD495">SUMIFS('N1.3_Project_Listing'!$P$16:$P$829, 'N1.3_Project_Listing'!$E$16:$E$829,'N1.3_Project_Listing'!$E495, 'N1.3_Project_Listing'!$A$16:$A$829,ET_Risk_SC_Summation[[#Headers],[275kV Underground Cable]])</f>
        <v>0</v>
      </c>
      <c r="BE495" s="176" cm="1">
        <f t="array" ref="BE495">SUMIFS('N1.3_Project_Listing'!$P$16:$P$829, 'N1.3_Project_Listing'!$E$16:$E$829,'N1.3_Project_Listing'!$E495, 'N1.3_Project_Listing'!$A$16:$A$829,ET_Risk_SC_Summation[[#Headers],[275kV OHL Conductor]])</f>
        <v>0</v>
      </c>
      <c r="BF495" s="176" cm="1">
        <f t="array" ref="BF495">SUMIFS('N1.3_Project_Listing'!$P$16:$P$829, 'N1.3_Project_Listing'!$E$16:$E$829,'N1.3_Project_Listing'!$E495, 'N1.3_Project_Listing'!$A$16:$A$829,ET_Risk_SC_Summation[[#Headers],[275kV OHL Fittings]])</f>
        <v>0</v>
      </c>
      <c r="BG495" s="176" cm="1">
        <f t="array" ref="BG495">SUMIFS('N1.3_Project_Listing'!$P$16:$P$829, 'N1.3_Project_Listing'!$E$16:$E$829,'N1.3_Project_Listing'!$E495, 'N1.3_Project_Listing'!$A$16:$A$829,ET_Risk_SC_Summation[[#Headers],[275kV OHL Tower]])</f>
        <v>0</v>
      </c>
      <c r="BH495" s="176" cm="1">
        <f t="array" ref="BH495">SUMIFS('N1.3_Project_Listing'!$P$16:$P$829, 'N1.3_Project_Listing'!$E$16:$E$829,'N1.3_Project_Listing'!$E495, 'N1.3_Project_Listing'!$A$16:$A$829,ET_Risk_SC_Summation[[#Headers],[400kV Circuit Breaker]])</f>
        <v>0</v>
      </c>
      <c r="BI495" s="176" cm="1">
        <f t="array" ref="BI495">SUMIFS('N1.3_Project_Listing'!$P$16:$P$829, 'N1.3_Project_Listing'!$E$16:$E$829,'N1.3_Project_Listing'!$E495, 'N1.3_Project_Listing'!$A$16:$A$829,ET_Risk_SC_Summation[[#Headers],[400kV Transformer]])</f>
        <v>0</v>
      </c>
      <c r="BJ495" s="176" cm="1">
        <f t="array" ref="BJ495">SUMIFS('N1.3_Project_Listing'!$P$16:$P$829, 'N1.3_Project_Listing'!$E$16:$E$829,'N1.3_Project_Listing'!$E495, 'N1.3_Project_Listing'!$A$16:$A$829,ET_Risk_SC_Summation[[#Headers],[400kV Reactor]])</f>
        <v>0</v>
      </c>
      <c r="BK495" s="176" cm="1">
        <f t="array" ref="BK495">SUMIFS('N1.3_Project_Listing'!$P$16:$P$829, 'N1.3_Project_Listing'!$E$16:$E$829,'N1.3_Project_Listing'!$E495, 'N1.3_Project_Listing'!$A$16:$A$829,ET_Risk_SC_Summation[[#Headers],[400kV Underground Cable]])</f>
        <v>0</v>
      </c>
      <c r="BL495" s="176" cm="1">
        <f t="array" ref="BL495">SUMIFS('N1.3_Project_Listing'!$P$16:$P$829, 'N1.3_Project_Listing'!$E$16:$E$829,'N1.3_Project_Listing'!$E495, 'N1.3_Project_Listing'!$A$16:$A$829,ET_Risk_SC_Summation[[#Headers],[400kV OHL Conductor]])</f>
        <v>0</v>
      </c>
      <c r="BM495" s="176" cm="1">
        <f t="array" ref="BM495">SUMIFS('N1.3_Project_Listing'!$P$16:$P$829, 'N1.3_Project_Listing'!$E$16:$E$829,'N1.3_Project_Listing'!$E495, 'N1.3_Project_Listing'!$A$16:$A$829,ET_Risk_SC_Summation[[#Headers],[400kV OHL Fittings]])</f>
        <v>0</v>
      </c>
      <c r="BN495" s="176" cm="1">
        <f t="array" ref="BN495">SUMIFS('N1.3_Project_Listing'!$P$16:$P$829, 'N1.3_Project_Listing'!$E$16:$E$829,'N1.3_Project_Listing'!$E495, 'N1.3_Project_Listing'!$A$16:$A$829,ET_Risk_SC_Summation[[#Headers],[400kV OHL Tower]])</f>
        <v>0</v>
      </c>
      <c r="BO495" s="177" t="str">
        <f>IF(SUM(ET_Risk_SC_Summation[[#This Row],[132kV Circuit Breaker]:[400kV OHL Tower]])=0, "n/a", INDEX(ET_Risk_SC_Summation[#Headers],1,MATCH(MAX(ET_Risk_SC_Summation[[#This Row],[132kV Circuit Breaker]:[400kV OHL Tower]]),ET_Risk_SC_Summation[[#This Row],[132kV Circuit Breaker]:[400kV OHL Tower]],0)))</f>
        <v>n/a</v>
      </c>
      <c r="BP495" s="177" t="str">
        <f>IFERROR(INDEX('N0.7_Lookup_References'!$G$77:$G$98,MATCH(ET_Risk_SC_Summation[[#This Row],[Mxx Category]],'N0.7_Lookup_References'!$F$77:$F$98,0)),"")</f>
        <v/>
      </c>
    </row>
    <row r="496" spans="1:68">
      <c r="A496" s="160" t="str">
        <f>IFERROR(INDEX(N1.2_Intervention_Types[NARM Asset Category],MATCH('N1.3_Project_Listing'!$C496,N1.2_Intervention_Types[Intervention Type ID],0),1),"")</f>
        <v/>
      </c>
      <c r="B496" s="160" t="str">
        <f>IF($D$2="GD",IFERROR(INDEX(N1.2_Intervention_Types[C&amp;V Asset Category (GD)],MATCH('N1.3_Project_Listing'!$C496,N1.2_Intervention_Types[Intervention Type ID],0),1),""),IFERROR(INDEX(N1.2_Intervention_Types[NARM Asset Category],MATCH('N1.3_Project_Listing'!$C496,N1.2_Intervention_Types[Intervention Type ID],0),1),""))</f>
        <v/>
      </c>
      <c r="C496" s="67" t="str">
        <f>IFERROR(INDEX(N1.2_Intervention_Types[Intervention Type ID],MATCH('N1.3_Project_Listing'!$I496,N1.2_Intervention_Types[Intervention Type],0),1),"")</f>
        <v/>
      </c>
      <c r="D496" s="160" t="str">
        <f>IFERROR(INDEX(N1.2_Intervention_Types[Intervention Category],MATCH('N1.3_Project_Listing'!$C496,N1.2_Intervention_Types[Intervention Type ID],0),1),"")</f>
        <v/>
      </c>
      <c r="E496" s="210"/>
      <c r="F496" s="236"/>
      <c r="G496" s="236"/>
      <c r="H496" s="236"/>
      <c r="I496" s="151"/>
      <c r="J496" s="139"/>
      <c r="K496" s="117"/>
      <c r="L496" s="117"/>
      <c r="M496" s="117"/>
      <c r="N496" s="310"/>
      <c r="O496" s="310"/>
      <c r="P496" s="310"/>
      <c r="Q496" s="63">
        <f t="shared" si="44"/>
        <v>0</v>
      </c>
      <c r="R496" s="368">
        <f>IF('N1.3_Project_Listing'!$D496="Replacement",SUM('N1.3_Project_Listing'!$K496:$L496)/2,'N1.3_Project_Listing'!$M496)</f>
        <v>0</v>
      </c>
      <c r="S496" s="67" t="str">
        <f>IFERROR(INDEX('N0.7_Lookup_References'!$C$13:$C$72,MATCH($A496,'N0.7_Lookup_References'!$B$13:$B$72,0)),"")</f>
        <v/>
      </c>
      <c r="T496" s="338" t="str">
        <f t="shared" si="45"/>
        <v/>
      </c>
      <c r="V496" s="11"/>
      <c r="W496" s="11"/>
      <c r="X496" s="11"/>
      <c r="Y496" s="11"/>
      <c r="Z496" s="11"/>
      <c r="AA496" s="11"/>
      <c r="AB496" s="11"/>
      <c r="AC496" s="11"/>
      <c r="AD496" s="11"/>
      <c r="AE496" s="11"/>
      <c r="AF496" s="11"/>
      <c r="AG496" s="11"/>
      <c r="AH496" s="11"/>
      <c r="AI496" s="11"/>
      <c r="AJ496" s="11"/>
      <c r="AK496" s="11"/>
      <c r="AL496" s="11"/>
      <c r="AM496" s="11"/>
      <c r="AN496" s="11"/>
      <c r="AO496" s="11"/>
      <c r="AP496" s="63">
        <f t="shared" si="41"/>
        <v>0</v>
      </c>
      <c r="AQ496" s="63">
        <f t="shared" si="42"/>
        <v>0</v>
      </c>
      <c r="AR496" s="63">
        <f t="shared" si="43"/>
        <v>0</v>
      </c>
      <c r="AT496" s="176" cm="1">
        <f t="array" ref="AT496">SUMIFS('N1.3_Project_Listing'!$P$16:$P$829, 'N1.3_Project_Listing'!$E$16:$E$829,'N1.3_Project_Listing'!$E496, 'N1.3_Project_Listing'!$A$16:$A$829,ET_Risk_SC_Summation[[#Headers],[132kV Circuit Breaker]])</f>
        <v>0</v>
      </c>
      <c r="AU496" s="176" cm="1">
        <f t="array" ref="AU496">SUMIFS('N1.3_Project_Listing'!$P$16:$P$829, 'N1.3_Project_Listing'!$E$16:$E$829,'N1.3_Project_Listing'!$E496, 'N1.3_Project_Listing'!$A$16:$A$829,ET_Risk_SC_Summation[[#Headers],[132kV Transformer]])</f>
        <v>0</v>
      </c>
      <c r="AV496" s="176" cm="1">
        <f t="array" ref="AV496">SUMIFS('N1.3_Project_Listing'!$P$16:$P$829, 'N1.3_Project_Listing'!$E$16:$E$829,'N1.3_Project_Listing'!$E496, 'N1.3_Project_Listing'!$A$16:$A$829,ET_Risk_SC_Summation[[#Headers],[132kV Reactor]])</f>
        <v>0</v>
      </c>
      <c r="AW496" s="176" cm="1">
        <f t="array" ref="AW496">SUMIFS('N1.3_Project_Listing'!$P$16:$P$829, 'N1.3_Project_Listing'!$E$16:$E$829,'N1.3_Project_Listing'!$E496, 'N1.3_Project_Listing'!$A$16:$A$829,ET_Risk_SC_Summation[[#Headers],[132kV Underground Cable]])</f>
        <v>0</v>
      </c>
      <c r="AX496" s="176" cm="1">
        <f t="array" ref="AX496">SUMIFS('N1.3_Project_Listing'!$P$16:$P$829, 'N1.3_Project_Listing'!$E$16:$E$829,'N1.3_Project_Listing'!$E496, 'N1.3_Project_Listing'!$A$16:$A$829,ET_Risk_SC_Summation[[#Headers],[132kV OHL Conductor]])</f>
        <v>0</v>
      </c>
      <c r="AY496" s="176" cm="1">
        <f t="array" ref="AY496">SUMIFS('N1.3_Project_Listing'!$P$16:$P$829, 'N1.3_Project_Listing'!$E$16:$E$829,'N1.3_Project_Listing'!$E496, 'N1.3_Project_Listing'!$A$16:$A$829,ET_Risk_SC_Summation[[#Headers],[132kV OHL Fittings]])</f>
        <v>0</v>
      </c>
      <c r="AZ496" s="176" cm="1">
        <f t="array" ref="AZ496">SUMIFS('N1.3_Project_Listing'!$P$16:$P$829, 'N1.3_Project_Listing'!$E$16:$E$829,'N1.3_Project_Listing'!$E496, 'N1.3_Project_Listing'!$A$16:$A$829,ET_Risk_SC_Summation[[#Headers],[132kV OHL Tower]])</f>
        <v>0</v>
      </c>
      <c r="BA496" s="176" cm="1">
        <f t="array" ref="BA496">SUMIFS('N1.3_Project_Listing'!$P$16:$P$829, 'N1.3_Project_Listing'!$E$16:$E$829,'N1.3_Project_Listing'!$E496, 'N1.3_Project_Listing'!$A$16:$A$829,ET_Risk_SC_Summation[[#Headers],[275kV Circuit Breaker]])</f>
        <v>0</v>
      </c>
      <c r="BB496" s="176" cm="1">
        <f t="array" ref="BB496">SUMIFS('N1.3_Project_Listing'!$P$16:$P$829, 'N1.3_Project_Listing'!$E$16:$E$829,'N1.3_Project_Listing'!$E496, 'N1.3_Project_Listing'!$A$16:$A$829,ET_Risk_SC_Summation[[#Headers],[275kV Transformer]])</f>
        <v>0</v>
      </c>
      <c r="BC496" s="176" cm="1">
        <f t="array" ref="BC496">SUMIFS('N1.3_Project_Listing'!$P$16:$P$829, 'N1.3_Project_Listing'!$E$16:$E$829,'N1.3_Project_Listing'!$E496, 'N1.3_Project_Listing'!$A$16:$A$829,ET_Risk_SC_Summation[[#Headers],[275kV Reactor]])</f>
        <v>0</v>
      </c>
      <c r="BD496" s="176" cm="1">
        <f t="array" ref="BD496">SUMIFS('N1.3_Project_Listing'!$P$16:$P$829, 'N1.3_Project_Listing'!$E$16:$E$829,'N1.3_Project_Listing'!$E496, 'N1.3_Project_Listing'!$A$16:$A$829,ET_Risk_SC_Summation[[#Headers],[275kV Underground Cable]])</f>
        <v>0</v>
      </c>
      <c r="BE496" s="176" cm="1">
        <f t="array" ref="BE496">SUMIFS('N1.3_Project_Listing'!$P$16:$P$829, 'N1.3_Project_Listing'!$E$16:$E$829,'N1.3_Project_Listing'!$E496, 'N1.3_Project_Listing'!$A$16:$A$829,ET_Risk_SC_Summation[[#Headers],[275kV OHL Conductor]])</f>
        <v>0</v>
      </c>
      <c r="BF496" s="176" cm="1">
        <f t="array" ref="BF496">SUMIFS('N1.3_Project_Listing'!$P$16:$P$829, 'N1.3_Project_Listing'!$E$16:$E$829,'N1.3_Project_Listing'!$E496, 'N1.3_Project_Listing'!$A$16:$A$829,ET_Risk_SC_Summation[[#Headers],[275kV OHL Fittings]])</f>
        <v>0</v>
      </c>
      <c r="BG496" s="176" cm="1">
        <f t="array" ref="BG496">SUMIFS('N1.3_Project_Listing'!$P$16:$P$829, 'N1.3_Project_Listing'!$E$16:$E$829,'N1.3_Project_Listing'!$E496, 'N1.3_Project_Listing'!$A$16:$A$829,ET_Risk_SC_Summation[[#Headers],[275kV OHL Tower]])</f>
        <v>0</v>
      </c>
      <c r="BH496" s="176" cm="1">
        <f t="array" ref="BH496">SUMIFS('N1.3_Project_Listing'!$P$16:$P$829, 'N1.3_Project_Listing'!$E$16:$E$829,'N1.3_Project_Listing'!$E496, 'N1.3_Project_Listing'!$A$16:$A$829,ET_Risk_SC_Summation[[#Headers],[400kV Circuit Breaker]])</f>
        <v>0</v>
      </c>
      <c r="BI496" s="176" cm="1">
        <f t="array" ref="BI496">SUMIFS('N1.3_Project_Listing'!$P$16:$P$829, 'N1.3_Project_Listing'!$E$16:$E$829,'N1.3_Project_Listing'!$E496, 'N1.3_Project_Listing'!$A$16:$A$829,ET_Risk_SC_Summation[[#Headers],[400kV Transformer]])</f>
        <v>0</v>
      </c>
      <c r="BJ496" s="176" cm="1">
        <f t="array" ref="BJ496">SUMIFS('N1.3_Project_Listing'!$P$16:$P$829, 'N1.3_Project_Listing'!$E$16:$E$829,'N1.3_Project_Listing'!$E496, 'N1.3_Project_Listing'!$A$16:$A$829,ET_Risk_SC_Summation[[#Headers],[400kV Reactor]])</f>
        <v>0</v>
      </c>
      <c r="BK496" s="176" cm="1">
        <f t="array" ref="BK496">SUMIFS('N1.3_Project_Listing'!$P$16:$P$829, 'N1.3_Project_Listing'!$E$16:$E$829,'N1.3_Project_Listing'!$E496, 'N1.3_Project_Listing'!$A$16:$A$829,ET_Risk_SC_Summation[[#Headers],[400kV Underground Cable]])</f>
        <v>0</v>
      </c>
      <c r="BL496" s="176" cm="1">
        <f t="array" ref="BL496">SUMIFS('N1.3_Project_Listing'!$P$16:$P$829, 'N1.3_Project_Listing'!$E$16:$E$829,'N1.3_Project_Listing'!$E496, 'N1.3_Project_Listing'!$A$16:$A$829,ET_Risk_SC_Summation[[#Headers],[400kV OHL Conductor]])</f>
        <v>0</v>
      </c>
      <c r="BM496" s="176" cm="1">
        <f t="array" ref="BM496">SUMIFS('N1.3_Project_Listing'!$P$16:$P$829, 'N1.3_Project_Listing'!$E$16:$E$829,'N1.3_Project_Listing'!$E496, 'N1.3_Project_Listing'!$A$16:$A$829,ET_Risk_SC_Summation[[#Headers],[400kV OHL Fittings]])</f>
        <v>0</v>
      </c>
      <c r="BN496" s="176" cm="1">
        <f t="array" ref="BN496">SUMIFS('N1.3_Project_Listing'!$P$16:$P$829, 'N1.3_Project_Listing'!$E$16:$E$829,'N1.3_Project_Listing'!$E496, 'N1.3_Project_Listing'!$A$16:$A$829,ET_Risk_SC_Summation[[#Headers],[400kV OHL Tower]])</f>
        <v>0</v>
      </c>
      <c r="BO496" s="177" t="str">
        <f>IF(SUM(ET_Risk_SC_Summation[[#This Row],[132kV Circuit Breaker]:[400kV OHL Tower]])=0, "n/a", INDEX(ET_Risk_SC_Summation[#Headers],1,MATCH(MAX(ET_Risk_SC_Summation[[#This Row],[132kV Circuit Breaker]:[400kV OHL Tower]]),ET_Risk_SC_Summation[[#This Row],[132kV Circuit Breaker]:[400kV OHL Tower]],0)))</f>
        <v>n/a</v>
      </c>
      <c r="BP496" s="177" t="str">
        <f>IFERROR(INDEX('N0.7_Lookup_References'!$G$77:$G$98,MATCH(ET_Risk_SC_Summation[[#This Row],[Mxx Category]],'N0.7_Lookup_References'!$F$77:$F$98,0)),"")</f>
        <v/>
      </c>
    </row>
    <row r="497" spans="1:68">
      <c r="A497" s="160" t="str">
        <f>IFERROR(INDEX(N1.2_Intervention_Types[NARM Asset Category],MATCH('N1.3_Project_Listing'!$C497,N1.2_Intervention_Types[Intervention Type ID],0),1),"")</f>
        <v/>
      </c>
      <c r="B497" s="160" t="str">
        <f>IF($D$2="GD",IFERROR(INDEX(N1.2_Intervention_Types[C&amp;V Asset Category (GD)],MATCH('N1.3_Project_Listing'!$C497,N1.2_Intervention_Types[Intervention Type ID],0),1),""),IFERROR(INDEX(N1.2_Intervention_Types[NARM Asset Category],MATCH('N1.3_Project_Listing'!$C497,N1.2_Intervention_Types[Intervention Type ID],0),1),""))</f>
        <v/>
      </c>
      <c r="C497" s="67" t="str">
        <f>IFERROR(INDEX(N1.2_Intervention_Types[Intervention Type ID],MATCH('N1.3_Project_Listing'!$I497,N1.2_Intervention_Types[Intervention Type],0),1),"")</f>
        <v/>
      </c>
      <c r="D497" s="160" t="str">
        <f>IFERROR(INDEX(N1.2_Intervention_Types[Intervention Category],MATCH('N1.3_Project_Listing'!$C497,N1.2_Intervention_Types[Intervention Type ID],0),1),"")</f>
        <v/>
      </c>
      <c r="E497" s="210"/>
      <c r="F497" s="236"/>
      <c r="G497" s="236"/>
      <c r="H497" s="236"/>
      <c r="I497" s="151"/>
      <c r="J497" s="139"/>
      <c r="K497" s="117"/>
      <c r="L497" s="117"/>
      <c r="M497" s="117"/>
      <c r="N497" s="310"/>
      <c r="O497" s="310"/>
      <c r="P497" s="310"/>
      <c r="Q497" s="63">
        <f t="shared" si="44"/>
        <v>0</v>
      </c>
      <c r="R497" s="368">
        <f>IF('N1.3_Project_Listing'!$D497="Replacement",SUM('N1.3_Project_Listing'!$K497:$L497)/2,'N1.3_Project_Listing'!$M497)</f>
        <v>0</v>
      </c>
      <c r="S497" s="67" t="str">
        <f>IFERROR(INDEX('N0.7_Lookup_References'!$C$13:$C$72,MATCH($A497,'N0.7_Lookup_References'!$B$13:$B$72,0)),"")</f>
        <v/>
      </c>
      <c r="T497" s="338" t="str">
        <f t="shared" si="45"/>
        <v/>
      </c>
      <c r="V497" s="11"/>
      <c r="W497" s="11"/>
      <c r="X497" s="11"/>
      <c r="Y497" s="11"/>
      <c r="Z497" s="11"/>
      <c r="AA497" s="11"/>
      <c r="AB497" s="11"/>
      <c r="AC497" s="11"/>
      <c r="AD497" s="11"/>
      <c r="AE497" s="11"/>
      <c r="AF497" s="11"/>
      <c r="AG497" s="11"/>
      <c r="AH497" s="11"/>
      <c r="AI497" s="11"/>
      <c r="AJ497" s="11"/>
      <c r="AK497" s="11"/>
      <c r="AL497" s="11"/>
      <c r="AM497" s="11"/>
      <c r="AN497" s="11"/>
      <c r="AO497" s="11"/>
      <c r="AP497" s="63">
        <f t="shared" si="41"/>
        <v>0</v>
      </c>
      <c r="AQ497" s="63">
        <f t="shared" si="42"/>
        <v>0</v>
      </c>
      <c r="AR497" s="63">
        <f t="shared" si="43"/>
        <v>0</v>
      </c>
      <c r="AT497" s="176" cm="1">
        <f t="array" ref="AT497">SUMIFS('N1.3_Project_Listing'!$P$16:$P$829, 'N1.3_Project_Listing'!$E$16:$E$829,'N1.3_Project_Listing'!$E497, 'N1.3_Project_Listing'!$A$16:$A$829,ET_Risk_SC_Summation[[#Headers],[132kV Circuit Breaker]])</f>
        <v>0</v>
      </c>
      <c r="AU497" s="176" cm="1">
        <f t="array" ref="AU497">SUMIFS('N1.3_Project_Listing'!$P$16:$P$829, 'N1.3_Project_Listing'!$E$16:$E$829,'N1.3_Project_Listing'!$E497, 'N1.3_Project_Listing'!$A$16:$A$829,ET_Risk_SC_Summation[[#Headers],[132kV Transformer]])</f>
        <v>0</v>
      </c>
      <c r="AV497" s="176" cm="1">
        <f t="array" ref="AV497">SUMIFS('N1.3_Project_Listing'!$P$16:$P$829, 'N1.3_Project_Listing'!$E$16:$E$829,'N1.3_Project_Listing'!$E497, 'N1.3_Project_Listing'!$A$16:$A$829,ET_Risk_SC_Summation[[#Headers],[132kV Reactor]])</f>
        <v>0</v>
      </c>
      <c r="AW497" s="176" cm="1">
        <f t="array" ref="AW497">SUMIFS('N1.3_Project_Listing'!$P$16:$P$829, 'N1.3_Project_Listing'!$E$16:$E$829,'N1.3_Project_Listing'!$E497, 'N1.3_Project_Listing'!$A$16:$A$829,ET_Risk_SC_Summation[[#Headers],[132kV Underground Cable]])</f>
        <v>0</v>
      </c>
      <c r="AX497" s="176" cm="1">
        <f t="array" ref="AX497">SUMIFS('N1.3_Project_Listing'!$P$16:$P$829, 'N1.3_Project_Listing'!$E$16:$E$829,'N1.3_Project_Listing'!$E497, 'N1.3_Project_Listing'!$A$16:$A$829,ET_Risk_SC_Summation[[#Headers],[132kV OHL Conductor]])</f>
        <v>0</v>
      </c>
      <c r="AY497" s="176" cm="1">
        <f t="array" ref="AY497">SUMIFS('N1.3_Project_Listing'!$P$16:$P$829, 'N1.3_Project_Listing'!$E$16:$E$829,'N1.3_Project_Listing'!$E497, 'N1.3_Project_Listing'!$A$16:$A$829,ET_Risk_SC_Summation[[#Headers],[132kV OHL Fittings]])</f>
        <v>0</v>
      </c>
      <c r="AZ497" s="176" cm="1">
        <f t="array" ref="AZ497">SUMIFS('N1.3_Project_Listing'!$P$16:$P$829, 'N1.3_Project_Listing'!$E$16:$E$829,'N1.3_Project_Listing'!$E497, 'N1.3_Project_Listing'!$A$16:$A$829,ET_Risk_SC_Summation[[#Headers],[132kV OHL Tower]])</f>
        <v>0</v>
      </c>
      <c r="BA497" s="176" cm="1">
        <f t="array" ref="BA497">SUMIFS('N1.3_Project_Listing'!$P$16:$P$829, 'N1.3_Project_Listing'!$E$16:$E$829,'N1.3_Project_Listing'!$E497, 'N1.3_Project_Listing'!$A$16:$A$829,ET_Risk_SC_Summation[[#Headers],[275kV Circuit Breaker]])</f>
        <v>0</v>
      </c>
      <c r="BB497" s="176" cm="1">
        <f t="array" ref="BB497">SUMIFS('N1.3_Project_Listing'!$P$16:$P$829, 'N1.3_Project_Listing'!$E$16:$E$829,'N1.3_Project_Listing'!$E497, 'N1.3_Project_Listing'!$A$16:$A$829,ET_Risk_SC_Summation[[#Headers],[275kV Transformer]])</f>
        <v>0</v>
      </c>
      <c r="BC497" s="176" cm="1">
        <f t="array" ref="BC497">SUMIFS('N1.3_Project_Listing'!$P$16:$P$829, 'N1.3_Project_Listing'!$E$16:$E$829,'N1.3_Project_Listing'!$E497, 'N1.3_Project_Listing'!$A$16:$A$829,ET_Risk_SC_Summation[[#Headers],[275kV Reactor]])</f>
        <v>0</v>
      </c>
      <c r="BD497" s="176" cm="1">
        <f t="array" ref="BD497">SUMIFS('N1.3_Project_Listing'!$P$16:$P$829, 'N1.3_Project_Listing'!$E$16:$E$829,'N1.3_Project_Listing'!$E497, 'N1.3_Project_Listing'!$A$16:$A$829,ET_Risk_SC_Summation[[#Headers],[275kV Underground Cable]])</f>
        <v>0</v>
      </c>
      <c r="BE497" s="176" cm="1">
        <f t="array" ref="BE497">SUMIFS('N1.3_Project_Listing'!$P$16:$P$829, 'N1.3_Project_Listing'!$E$16:$E$829,'N1.3_Project_Listing'!$E497, 'N1.3_Project_Listing'!$A$16:$A$829,ET_Risk_SC_Summation[[#Headers],[275kV OHL Conductor]])</f>
        <v>0</v>
      </c>
      <c r="BF497" s="176" cm="1">
        <f t="array" ref="BF497">SUMIFS('N1.3_Project_Listing'!$P$16:$P$829, 'N1.3_Project_Listing'!$E$16:$E$829,'N1.3_Project_Listing'!$E497, 'N1.3_Project_Listing'!$A$16:$A$829,ET_Risk_SC_Summation[[#Headers],[275kV OHL Fittings]])</f>
        <v>0</v>
      </c>
      <c r="BG497" s="176" cm="1">
        <f t="array" ref="BG497">SUMIFS('N1.3_Project_Listing'!$P$16:$P$829, 'N1.3_Project_Listing'!$E$16:$E$829,'N1.3_Project_Listing'!$E497, 'N1.3_Project_Listing'!$A$16:$A$829,ET_Risk_SC_Summation[[#Headers],[275kV OHL Tower]])</f>
        <v>0</v>
      </c>
      <c r="BH497" s="176" cm="1">
        <f t="array" ref="BH497">SUMIFS('N1.3_Project_Listing'!$P$16:$P$829, 'N1.3_Project_Listing'!$E$16:$E$829,'N1.3_Project_Listing'!$E497, 'N1.3_Project_Listing'!$A$16:$A$829,ET_Risk_SC_Summation[[#Headers],[400kV Circuit Breaker]])</f>
        <v>0</v>
      </c>
      <c r="BI497" s="176" cm="1">
        <f t="array" ref="BI497">SUMIFS('N1.3_Project_Listing'!$P$16:$P$829, 'N1.3_Project_Listing'!$E$16:$E$829,'N1.3_Project_Listing'!$E497, 'N1.3_Project_Listing'!$A$16:$A$829,ET_Risk_SC_Summation[[#Headers],[400kV Transformer]])</f>
        <v>0</v>
      </c>
      <c r="BJ497" s="176" cm="1">
        <f t="array" ref="BJ497">SUMIFS('N1.3_Project_Listing'!$P$16:$P$829, 'N1.3_Project_Listing'!$E$16:$E$829,'N1.3_Project_Listing'!$E497, 'N1.3_Project_Listing'!$A$16:$A$829,ET_Risk_SC_Summation[[#Headers],[400kV Reactor]])</f>
        <v>0</v>
      </c>
      <c r="BK497" s="176" cm="1">
        <f t="array" ref="BK497">SUMIFS('N1.3_Project_Listing'!$P$16:$P$829, 'N1.3_Project_Listing'!$E$16:$E$829,'N1.3_Project_Listing'!$E497, 'N1.3_Project_Listing'!$A$16:$A$829,ET_Risk_SC_Summation[[#Headers],[400kV Underground Cable]])</f>
        <v>0</v>
      </c>
      <c r="BL497" s="176" cm="1">
        <f t="array" ref="BL497">SUMIFS('N1.3_Project_Listing'!$P$16:$P$829, 'N1.3_Project_Listing'!$E$16:$E$829,'N1.3_Project_Listing'!$E497, 'N1.3_Project_Listing'!$A$16:$A$829,ET_Risk_SC_Summation[[#Headers],[400kV OHL Conductor]])</f>
        <v>0</v>
      </c>
      <c r="BM497" s="176" cm="1">
        <f t="array" ref="BM497">SUMIFS('N1.3_Project_Listing'!$P$16:$P$829, 'N1.3_Project_Listing'!$E$16:$E$829,'N1.3_Project_Listing'!$E497, 'N1.3_Project_Listing'!$A$16:$A$829,ET_Risk_SC_Summation[[#Headers],[400kV OHL Fittings]])</f>
        <v>0</v>
      </c>
      <c r="BN497" s="176" cm="1">
        <f t="array" ref="BN497">SUMIFS('N1.3_Project_Listing'!$P$16:$P$829, 'N1.3_Project_Listing'!$E$16:$E$829,'N1.3_Project_Listing'!$E497, 'N1.3_Project_Listing'!$A$16:$A$829,ET_Risk_SC_Summation[[#Headers],[400kV OHL Tower]])</f>
        <v>0</v>
      </c>
      <c r="BO497" s="177" t="str">
        <f>IF(SUM(ET_Risk_SC_Summation[[#This Row],[132kV Circuit Breaker]:[400kV OHL Tower]])=0, "n/a", INDEX(ET_Risk_SC_Summation[#Headers],1,MATCH(MAX(ET_Risk_SC_Summation[[#This Row],[132kV Circuit Breaker]:[400kV OHL Tower]]),ET_Risk_SC_Summation[[#This Row],[132kV Circuit Breaker]:[400kV OHL Tower]],0)))</f>
        <v>n/a</v>
      </c>
      <c r="BP497" s="177" t="str">
        <f>IFERROR(INDEX('N0.7_Lookup_References'!$G$77:$G$98,MATCH(ET_Risk_SC_Summation[[#This Row],[Mxx Category]],'N0.7_Lookup_References'!$F$77:$F$98,0)),"")</f>
        <v/>
      </c>
    </row>
    <row r="498" spans="1:68">
      <c r="A498" s="160" t="str">
        <f>IFERROR(INDEX(N1.2_Intervention_Types[NARM Asset Category],MATCH('N1.3_Project_Listing'!$C498,N1.2_Intervention_Types[Intervention Type ID],0),1),"")</f>
        <v/>
      </c>
      <c r="B498" s="160" t="str">
        <f>IF($D$2="GD",IFERROR(INDEX(N1.2_Intervention_Types[C&amp;V Asset Category (GD)],MATCH('N1.3_Project_Listing'!$C498,N1.2_Intervention_Types[Intervention Type ID],0),1),""),IFERROR(INDEX(N1.2_Intervention_Types[NARM Asset Category],MATCH('N1.3_Project_Listing'!$C498,N1.2_Intervention_Types[Intervention Type ID],0),1),""))</f>
        <v/>
      </c>
      <c r="C498" s="67" t="str">
        <f>IFERROR(INDEX(N1.2_Intervention_Types[Intervention Type ID],MATCH('N1.3_Project_Listing'!$I498,N1.2_Intervention_Types[Intervention Type],0),1),"")</f>
        <v/>
      </c>
      <c r="D498" s="160" t="str">
        <f>IFERROR(INDEX(N1.2_Intervention_Types[Intervention Category],MATCH('N1.3_Project_Listing'!$C498,N1.2_Intervention_Types[Intervention Type ID],0),1),"")</f>
        <v/>
      </c>
      <c r="E498" s="210"/>
      <c r="F498" s="236"/>
      <c r="G498" s="236"/>
      <c r="H498" s="236"/>
      <c r="I498" s="151"/>
      <c r="J498" s="139"/>
      <c r="K498" s="117"/>
      <c r="L498" s="117"/>
      <c r="M498" s="117"/>
      <c r="N498" s="310"/>
      <c r="O498" s="310"/>
      <c r="P498" s="310"/>
      <c r="Q498" s="63">
        <f t="shared" si="44"/>
        <v>0</v>
      </c>
      <c r="R498" s="368">
        <f>IF('N1.3_Project_Listing'!$D498="Replacement",SUM('N1.3_Project_Listing'!$K498:$L498)/2,'N1.3_Project_Listing'!$M498)</f>
        <v>0</v>
      </c>
      <c r="S498" s="67" t="str">
        <f>IFERROR(INDEX('N0.7_Lookup_References'!$C$13:$C$72,MATCH($A498,'N0.7_Lookup_References'!$B$13:$B$72,0)),"")</f>
        <v/>
      </c>
      <c r="T498" s="338" t="str">
        <f t="shared" si="45"/>
        <v/>
      </c>
      <c r="V498" s="11"/>
      <c r="W498" s="11"/>
      <c r="X498" s="11"/>
      <c r="Y498" s="11"/>
      <c r="Z498" s="11"/>
      <c r="AA498" s="11"/>
      <c r="AB498" s="11"/>
      <c r="AC498" s="11"/>
      <c r="AD498" s="11"/>
      <c r="AE498" s="11"/>
      <c r="AF498" s="11"/>
      <c r="AG498" s="11"/>
      <c r="AH498" s="11"/>
      <c r="AI498" s="11"/>
      <c r="AJ498" s="11"/>
      <c r="AK498" s="11"/>
      <c r="AL498" s="11"/>
      <c r="AM498" s="11"/>
      <c r="AN498" s="11"/>
      <c r="AO498" s="11"/>
      <c r="AP498" s="63">
        <f t="shared" si="41"/>
        <v>0</v>
      </c>
      <c r="AQ498" s="63">
        <f t="shared" si="42"/>
        <v>0</v>
      </c>
      <c r="AR498" s="63">
        <f t="shared" si="43"/>
        <v>0</v>
      </c>
      <c r="AT498" s="176" cm="1">
        <f t="array" ref="AT498">SUMIFS('N1.3_Project_Listing'!$P$16:$P$829, 'N1.3_Project_Listing'!$E$16:$E$829,'N1.3_Project_Listing'!$E498, 'N1.3_Project_Listing'!$A$16:$A$829,ET_Risk_SC_Summation[[#Headers],[132kV Circuit Breaker]])</f>
        <v>0</v>
      </c>
      <c r="AU498" s="176" cm="1">
        <f t="array" ref="AU498">SUMIFS('N1.3_Project_Listing'!$P$16:$P$829, 'N1.3_Project_Listing'!$E$16:$E$829,'N1.3_Project_Listing'!$E498, 'N1.3_Project_Listing'!$A$16:$A$829,ET_Risk_SC_Summation[[#Headers],[132kV Transformer]])</f>
        <v>0</v>
      </c>
      <c r="AV498" s="176" cm="1">
        <f t="array" ref="AV498">SUMIFS('N1.3_Project_Listing'!$P$16:$P$829, 'N1.3_Project_Listing'!$E$16:$E$829,'N1.3_Project_Listing'!$E498, 'N1.3_Project_Listing'!$A$16:$A$829,ET_Risk_SC_Summation[[#Headers],[132kV Reactor]])</f>
        <v>0</v>
      </c>
      <c r="AW498" s="176" cm="1">
        <f t="array" ref="AW498">SUMIFS('N1.3_Project_Listing'!$P$16:$P$829, 'N1.3_Project_Listing'!$E$16:$E$829,'N1.3_Project_Listing'!$E498, 'N1.3_Project_Listing'!$A$16:$A$829,ET_Risk_SC_Summation[[#Headers],[132kV Underground Cable]])</f>
        <v>0</v>
      </c>
      <c r="AX498" s="176" cm="1">
        <f t="array" ref="AX498">SUMIFS('N1.3_Project_Listing'!$P$16:$P$829, 'N1.3_Project_Listing'!$E$16:$E$829,'N1.3_Project_Listing'!$E498, 'N1.3_Project_Listing'!$A$16:$A$829,ET_Risk_SC_Summation[[#Headers],[132kV OHL Conductor]])</f>
        <v>0</v>
      </c>
      <c r="AY498" s="176" cm="1">
        <f t="array" ref="AY498">SUMIFS('N1.3_Project_Listing'!$P$16:$P$829, 'N1.3_Project_Listing'!$E$16:$E$829,'N1.3_Project_Listing'!$E498, 'N1.3_Project_Listing'!$A$16:$A$829,ET_Risk_SC_Summation[[#Headers],[132kV OHL Fittings]])</f>
        <v>0</v>
      </c>
      <c r="AZ498" s="176" cm="1">
        <f t="array" ref="AZ498">SUMIFS('N1.3_Project_Listing'!$P$16:$P$829, 'N1.3_Project_Listing'!$E$16:$E$829,'N1.3_Project_Listing'!$E498, 'N1.3_Project_Listing'!$A$16:$A$829,ET_Risk_SC_Summation[[#Headers],[132kV OHL Tower]])</f>
        <v>0</v>
      </c>
      <c r="BA498" s="176" cm="1">
        <f t="array" ref="BA498">SUMIFS('N1.3_Project_Listing'!$P$16:$P$829, 'N1.3_Project_Listing'!$E$16:$E$829,'N1.3_Project_Listing'!$E498, 'N1.3_Project_Listing'!$A$16:$A$829,ET_Risk_SC_Summation[[#Headers],[275kV Circuit Breaker]])</f>
        <v>0</v>
      </c>
      <c r="BB498" s="176" cm="1">
        <f t="array" ref="BB498">SUMIFS('N1.3_Project_Listing'!$P$16:$P$829, 'N1.3_Project_Listing'!$E$16:$E$829,'N1.3_Project_Listing'!$E498, 'N1.3_Project_Listing'!$A$16:$A$829,ET_Risk_SC_Summation[[#Headers],[275kV Transformer]])</f>
        <v>0</v>
      </c>
      <c r="BC498" s="176" cm="1">
        <f t="array" ref="BC498">SUMIFS('N1.3_Project_Listing'!$P$16:$P$829, 'N1.3_Project_Listing'!$E$16:$E$829,'N1.3_Project_Listing'!$E498, 'N1.3_Project_Listing'!$A$16:$A$829,ET_Risk_SC_Summation[[#Headers],[275kV Reactor]])</f>
        <v>0</v>
      </c>
      <c r="BD498" s="176" cm="1">
        <f t="array" ref="BD498">SUMIFS('N1.3_Project_Listing'!$P$16:$P$829, 'N1.3_Project_Listing'!$E$16:$E$829,'N1.3_Project_Listing'!$E498, 'N1.3_Project_Listing'!$A$16:$A$829,ET_Risk_SC_Summation[[#Headers],[275kV Underground Cable]])</f>
        <v>0</v>
      </c>
      <c r="BE498" s="176" cm="1">
        <f t="array" ref="BE498">SUMIFS('N1.3_Project_Listing'!$P$16:$P$829, 'N1.3_Project_Listing'!$E$16:$E$829,'N1.3_Project_Listing'!$E498, 'N1.3_Project_Listing'!$A$16:$A$829,ET_Risk_SC_Summation[[#Headers],[275kV OHL Conductor]])</f>
        <v>0</v>
      </c>
      <c r="BF498" s="176" cm="1">
        <f t="array" ref="BF498">SUMIFS('N1.3_Project_Listing'!$P$16:$P$829, 'N1.3_Project_Listing'!$E$16:$E$829,'N1.3_Project_Listing'!$E498, 'N1.3_Project_Listing'!$A$16:$A$829,ET_Risk_SC_Summation[[#Headers],[275kV OHL Fittings]])</f>
        <v>0</v>
      </c>
      <c r="BG498" s="176" cm="1">
        <f t="array" ref="BG498">SUMIFS('N1.3_Project_Listing'!$P$16:$P$829, 'N1.3_Project_Listing'!$E$16:$E$829,'N1.3_Project_Listing'!$E498, 'N1.3_Project_Listing'!$A$16:$A$829,ET_Risk_SC_Summation[[#Headers],[275kV OHL Tower]])</f>
        <v>0</v>
      </c>
      <c r="BH498" s="176" cm="1">
        <f t="array" ref="BH498">SUMIFS('N1.3_Project_Listing'!$P$16:$P$829, 'N1.3_Project_Listing'!$E$16:$E$829,'N1.3_Project_Listing'!$E498, 'N1.3_Project_Listing'!$A$16:$A$829,ET_Risk_SC_Summation[[#Headers],[400kV Circuit Breaker]])</f>
        <v>0</v>
      </c>
      <c r="BI498" s="176" cm="1">
        <f t="array" ref="BI498">SUMIFS('N1.3_Project_Listing'!$P$16:$P$829, 'N1.3_Project_Listing'!$E$16:$E$829,'N1.3_Project_Listing'!$E498, 'N1.3_Project_Listing'!$A$16:$A$829,ET_Risk_SC_Summation[[#Headers],[400kV Transformer]])</f>
        <v>0</v>
      </c>
      <c r="BJ498" s="176" cm="1">
        <f t="array" ref="BJ498">SUMIFS('N1.3_Project_Listing'!$P$16:$P$829, 'N1.3_Project_Listing'!$E$16:$E$829,'N1.3_Project_Listing'!$E498, 'N1.3_Project_Listing'!$A$16:$A$829,ET_Risk_SC_Summation[[#Headers],[400kV Reactor]])</f>
        <v>0</v>
      </c>
      <c r="BK498" s="176" cm="1">
        <f t="array" ref="BK498">SUMIFS('N1.3_Project_Listing'!$P$16:$P$829, 'N1.3_Project_Listing'!$E$16:$E$829,'N1.3_Project_Listing'!$E498, 'N1.3_Project_Listing'!$A$16:$A$829,ET_Risk_SC_Summation[[#Headers],[400kV Underground Cable]])</f>
        <v>0</v>
      </c>
      <c r="BL498" s="176" cm="1">
        <f t="array" ref="BL498">SUMIFS('N1.3_Project_Listing'!$P$16:$P$829, 'N1.3_Project_Listing'!$E$16:$E$829,'N1.3_Project_Listing'!$E498, 'N1.3_Project_Listing'!$A$16:$A$829,ET_Risk_SC_Summation[[#Headers],[400kV OHL Conductor]])</f>
        <v>0</v>
      </c>
      <c r="BM498" s="176" cm="1">
        <f t="array" ref="BM498">SUMIFS('N1.3_Project_Listing'!$P$16:$P$829, 'N1.3_Project_Listing'!$E$16:$E$829,'N1.3_Project_Listing'!$E498, 'N1.3_Project_Listing'!$A$16:$A$829,ET_Risk_SC_Summation[[#Headers],[400kV OHL Fittings]])</f>
        <v>0</v>
      </c>
      <c r="BN498" s="176" cm="1">
        <f t="array" ref="BN498">SUMIFS('N1.3_Project_Listing'!$P$16:$P$829, 'N1.3_Project_Listing'!$E$16:$E$829,'N1.3_Project_Listing'!$E498, 'N1.3_Project_Listing'!$A$16:$A$829,ET_Risk_SC_Summation[[#Headers],[400kV OHL Tower]])</f>
        <v>0</v>
      </c>
      <c r="BO498" s="177" t="str">
        <f>IF(SUM(ET_Risk_SC_Summation[[#This Row],[132kV Circuit Breaker]:[400kV OHL Tower]])=0, "n/a", INDEX(ET_Risk_SC_Summation[#Headers],1,MATCH(MAX(ET_Risk_SC_Summation[[#This Row],[132kV Circuit Breaker]:[400kV OHL Tower]]),ET_Risk_SC_Summation[[#This Row],[132kV Circuit Breaker]:[400kV OHL Tower]],0)))</f>
        <v>n/a</v>
      </c>
      <c r="BP498" s="177" t="str">
        <f>IFERROR(INDEX('N0.7_Lookup_References'!$G$77:$G$98,MATCH(ET_Risk_SC_Summation[[#This Row],[Mxx Category]],'N0.7_Lookup_References'!$F$77:$F$98,0)),"")</f>
        <v/>
      </c>
    </row>
    <row r="499" spans="1:68">
      <c r="A499" s="160" t="str">
        <f>IFERROR(INDEX(N1.2_Intervention_Types[NARM Asset Category],MATCH('N1.3_Project_Listing'!$C499,N1.2_Intervention_Types[Intervention Type ID],0),1),"")</f>
        <v/>
      </c>
      <c r="B499" s="160" t="str">
        <f>IF($D$2="GD",IFERROR(INDEX(N1.2_Intervention_Types[C&amp;V Asset Category (GD)],MATCH('N1.3_Project_Listing'!$C499,N1.2_Intervention_Types[Intervention Type ID],0),1),""),IFERROR(INDEX(N1.2_Intervention_Types[NARM Asset Category],MATCH('N1.3_Project_Listing'!$C499,N1.2_Intervention_Types[Intervention Type ID],0),1),""))</f>
        <v/>
      </c>
      <c r="C499" s="67" t="str">
        <f>IFERROR(INDEX(N1.2_Intervention_Types[Intervention Type ID],MATCH('N1.3_Project_Listing'!$I499,N1.2_Intervention_Types[Intervention Type],0),1),"")</f>
        <v/>
      </c>
      <c r="D499" s="160" t="str">
        <f>IFERROR(INDEX(N1.2_Intervention_Types[Intervention Category],MATCH('N1.3_Project_Listing'!$C499,N1.2_Intervention_Types[Intervention Type ID],0),1),"")</f>
        <v/>
      </c>
      <c r="E499" s="210"/>
      <c r="F499" s="236"/>
      <c r="G499" s="236"/>
      <c r="H499" s="236"/>
      <c r="I499" s="151"/>
      <c r="J499" s="139"/>
      <c r="K499" s="117"/>
      <c r="L499" s="117"/>
      <c r="M499" s="117"/>
      <c r="N499" s="310"/>
      <c r="O499" s="310"/>
      <c r="P499" s="310"/>
      <c r="Q499" s="63">
        <f t="shared" si="44"/>
        <v>0</v>
      </c>
      <c r="R499" s="368">
        <f>IF('N1.3_Project_Listing'!$D499="Replacement",SUM('N1.3_Project_Listing'!$K499:$L499)/2,'N1.3_Project_Listing'!$M499)</f>
        <v>0</v>
      </c>
      <c r="S499" s="67" t="str">
        <f>IFERROR(INDEX('N0.7_Lookup_References'!$C$13:$C$72,MATCH($A499,'N0.7_Lookup_References'!$B$13:$B$72,0)),"")</f>
        <v/>
      </c>
      <c r="T499" s="338" t="str">
        <f t="shared" si="45"/>
        <v/>
      </c>
      <c r="V499" s="11"/>
      <c r="W499" s="11"/>
      <c r="X499" s="11"/>
      <c r="Y499" s="11"/>
      <c r="Z499" s="11"/>
      <c r="AA499" s="11"/>
      <c r="AB499" s="11"/>
      <c r="AC499" s="11"/>
      <c r="AD499" s="11"/>
      <c r="AE499" s="11"/>
      <c r="AF499" s="11"/>
      <c r="AG499" s="11"/>
      <c r="AH499" s="11"/>
      <c r="AI499" s="11"/>
      <c r="AJ499" s="11"/>
      <c r="AK499" s="11"/>
      <c r="AL499" s="11"/>
      <c r="AM499" s="11"/>
      <c r="AN499" s="11"/>
      <c r="AO499" s="11"/>
      <c r="AP499" s="63">
        <f t="shared" si="41"/>
        <v>0</v>
      </c>
      <c r="AQ499" s="63">
        <f t="shared" si="42"/>
        <v>0</v>
      </c>
      <c r="AR499" s="63">
        <f t="shared" si="43"/>
        <v>0</v>
      </c>
      <c r="AT499" s="176" cm="1">
        <f t="array" ref="AT499">SUMIFS('N1.3_Project_Listing'!$P$16:$P$829, 'N1.3_Project_Listing'!$E$16:$E$829,'N1.3_Project_Listing'!$E499, 'N1.3_Project_Listing'!$A$16:$A$829,ET_Risk_SC_Summation[[#Headers],[132kV Circuit Breaker]])</f>
        <v>0</v>
      </c>
      <c r="AU499" s="176" cm="1">
        <f t="array" ref="AU499">SUMIFS('N1.3_Project_Listing'!$P$16:$P$829, 'N1.3_Project_Listing'!$E$16:$E$829,'N1.3_Project_Listing'!$E499, 'N1.3_Project_Listing'!$A$16:$A$829,ET_Risk_SC_Summation[[#Headers],[132kV Transformer]])</f>
        <v>0</v>
      </c>
      <c r="AV499" s="176" cm="1">
        <f t="array" ref="AV499">SUMIFS('N1.3_Project_Listing'!$P$16:$P$829, 'N1.3_Project_Listing'!$E$16:$E$829,'N1.3_Project_Listing'!$E499, 'N1.3_Project_Listing'!$A$16:$A$829,ET_Risk_SC_Summation[[#Headers],[132kV Reactor]])</f>
        <v>0</v>
      </c>
      <c r="AW499" s="176" cm="1">
        <f t="array" ref="AW499">SUMIFS('N1.3_Project_Listing'!$P$16:$P$829, 'N1.3_Project_Listing'!$E$16:$E$829,'N1.3_Project_Listing'!$E499, 'N1.3_Project_Listing'!$A$16:$A$829,ET_Risk_SC_Summation[[#Headers],[132kV Underground Cable]])</f>
        <v>0</v>
      </c>
      <c r="AX499" s="176" cm="1">
        <f t="array" ref="AX499">SUMIFS('N1.3_Project_Listing'!$P$16:$P$829, 'N1.3_Project_Listing'!$E$16:$E$829,'N1.3_Project_Listing'!$E499, 'N1.3_Project_Listing'!$A$16:$A$829,ET_Risk_SC_Summation[[#Headers],[132kV OHL Conductor]])</f>
        <v>0</v>
      </c>
      <c r="AY499" s="176" cm="1">
        <f t="array" ref="AY499">SUMIFS('N1.3_Project_Listing'!$P$16:$P$829, 'N1.3_Project_Listing'!$E$16:$E$829,'N1.3_Project_Listing'!$E499, 'N1.3_Project_Listing'!$A$16:$A$829,ET_Risk_SC_Summation[[#Headers],[132kV OHL Fittings]])</f>
        <v>0</v>
      </c>
      <c r="AZ499" s="176" cm="1">
        <f t="array" ref="AZ499">SUMIFS('N1.3_Project_Listing'!$P$16:$P$829, 'N1.3_Project_Listing'!$E$16:$E$829,'N1.3_Project_Listing'!$E499, 'N1.3_Project_Listing'!$A$16:$A$829,ET_Risk_SC_Summation[[#Headers],[132kV OHL Tower]])</f>
        <v>0</v>
      </c>
      <c r="BA499" s="176" cm="1">
        <f t="array" ref="BA499">SUMIFS('N1.3_Project_Listing'!$P$16:$P$829, 'N1.3_Project_Listing'!$E$16:$E$829,'N1.3_Project_Listing'!$E499, 'N1.3_Project_Listing'!$A$16:$A$829,ET_Risk_SC_Summation[[#Headers],[275kV Circuit Breaker]])</f>
        <v>0</v>
      </c>
      <c r="BB499" s="176" cm="1">
        <f t="array" ref="BB499">SUMIFS('N1.3_Project_Listing'!$P$16:$P$829, 'N1.3_Project_Listing'!$E$16:$E$829,'N1.3_Project_Listing'!$E499, 'N1.3_Project_Listing'!$A$16:$A$829,ET_Risk_SC_Summation[[#Headers],[275kV Transformer]])</f>
        <v>0</v>
      </c>
      <c r="BC499" s="176" cm="1">
        <f t="array" ref="BC499">SUMIFS('N1.3_Project_Listing'!$P$16:$P$829, 'N1.3_Project_Listing'!$E$16:$E$829,'N1.3_Project_Listing'!$E499, 'N1.3_Project_Listing'!$A$16:$A$829,ET_Risk_SC_Summation[[#Headers],[275kV Reactor]])</f>
        <v>0</v>
      </c>
      <c r="BD499" s="176" cm="1">
        <f t="array" ref="BD499">SUMIFS('N1.3_Project_Listing'!$P$16:$P$829, 'N1.3_Project_Listing'!$E$16:$E$829,'N1.3_Project_Listing'!$E499, 'N1.3_Project_Listing'!$A$16:$A$829,ET_Risk_SC_Summation[[#Headers],[275kV Underground Cable]])</f>
        <v>0</v>
      </c>
      <c r="BE499" s="176" cm="1">
        <f t="array" ref="BE499">SUMIFS('N1.3_Project_Listing'!$P$16:$P$829, 'N1.3_Project_Listing'!$E$16:$E$829,'N1.3_Project_Listing'!$E499, 'N1.3_Project_Listing'!$A$16:$A$829,ET_Risk_SC_Summation[[#Headers],[275kV OHL Conductor]])</f>
        <v>0</v>
      </c>
      <c r="BF499" s="176" cm="1">
        <f t="array" ref="BF499">SUMIFS('N1.3_Project_Listing'!$P$16:$P$829, 'N1.3_Project_Listing'!$E$16:$E$829,'N1.3_Project_Listing'!$E499, 'N1.3_Project_Listing'!$A$16:$A$829,ET_Risk_SC_Summation[[#Headers],[275kV OHL Fittings]])</f>
        <v>0</v>
      </c>
      <c r="BG499" s="176" cm="1">
        <f t="array" ref="BG499">SUMIFS('N1.3_Project_Listing'!$P$16:$P$829, 'N1.3_Project_Listing'!$E$16:$E$829,'N1.3_Project_Listing'!$E499, 'N1.3_Project_Listing'!$A$16:$A$829,ET_Risk_SC_Summation[[#Headers],[275kV OHL Tower]])</f>
        <v>0</v>
      </c>
      <c r="BH499" s="176" cm="1">
        <f t="array" ref="BH499">SUMIFS('N1.3_Project_Listing'!$P$16:$P$829, 'N1.3_Project_Listing'!$E$16:$E$829,'N1.3_Project_Listing'!$E499, 'N1.3_Project_Listing'!$A$16:$A$829,ET_Risk_SC_Summation[[#Headers],[400kV Circuit Breaker]])</f>
        <v>0</v>
      </c>
      <c r="BI499" s="176" cm="1">
        <f t="array" ref="BI499">SUMIFS('N1.3_Project_Listing'!$P$16:$P$829, 'N1.3_Project_Listing'!$E$16:$E$829,'N1.3_Project_Listing'!$E499, 'N1.3_Project_Listing'!$A$16:$A$829,ET_Risk_SC_Summation[[#Headers],[400kV Transformer]])</f>
        <v>0</v>
      </c>
      <c r="BJ499" s="176" cm="1">
        <f t="array" ref="BJ499">SUMIFS('N1.3_Project_Listing'!$P$16:$P$829, 'N1.3_Project_Listing'!$E$16:$E$829,'N1.3_Project_Listing'!$E499, 'N1.3_Project_Listing'!$A$16:$A$829,ET_Risk_SC_Summation[[#Headers],[400kV Reactor]])</f>
        <v>0</v>
      </c>
      <c r="BK499" s="176" cm="1">
        <f t="array" ref="BK499">SUMIFS('N1.3_Project_Listing'!$P$16:$P$829, 'N1.3_Project_Listing'!$E$16:$E$829,'N1.3_Project_Listing'!$E499, 'N1.3_Project_Listing'!$A$16:$A$829,ET_Risk_SC_Summation[[#Headers],[400kV Underground Cable]])</f>
        <v>0</v>
      </c>
      <c r="BL499" s="176" cm="1">
        <f t="array" ref="BL499">SUMIFS('N1.3_Project_Listing'!$P$16:$P$829, 'N1.3_Project_Listing'!$E$16:$E$829,'N1.3_Project_Listing'!$E499, 'N1.3_Project_Listing'!$A$16:$A$829,ET_Risk_SC_Summation[[#Headers],[400kV OHL Conductor]])</f>
        <v>0</v>
      </c>
      <c r="BM499" s="176" cm="1">
        <f t="array" ref="BM499">SUMIFS('N1.3_Project_Listing'!$P$16:$P$829, 'N1.3_Project_Listing'!$E$16:$E$829,'N1.3_Project_Listing'!$E499, 'N1.3_Project_Listing'!$A$16:$A$829,ET_Risk_SC_Summation[[#Headers],[400kV OHL Fittings]])</f>
        <v>0</v>
      </c>
      <c r="BN499" s="176" cm="1">
        <f t="array" ref="BN499">SUMIFS('N1.3_Project_Listing'!$P$16:$P$829, 'N1.3_Project_Listing'!$E$16:$E$829,'N1.3_Project_Listing'!$E499, 'N1.3_Project_Listing'!$A$16:$A$829,ET_Risk_SC_Summation[[#Headers],[400kV OHL Tower]])</f>
        <v>0</v>
      </c>
      <c r="BO499" s="177" t="str">
        <f>IF(SUM(ET_Risk_SC_Summation[[#This Row],[132kV Circuit Breaker]:[400kV OHL Tower]])=0, "n/a", INDEX(ET_Risk_SC_Summation[#Headers],1,MATCH(MAX(ET_Risk_SC_Summation[[#This Row],[132kV Circuit Breaker]:[400kV OHL Tower]]),ET_Risk_SC_Summation[[#This Row],[132kV Circuit Breaker]:[400kV OHL Tower]],0)))</f>
        <v>n/a</v>
      </c>
      <c r="BP499" s="177" t="str">
        <f>IFERROR(INDEX('N0.7_Lookup_References'!$G$77:$G$98,MATCH(ET_Risk_SC_Summation[[#This Row],[Mxx Category]],'N0.7_Lookup_References'!$F$77:$F$98,0)),"")</f>
        <v/>
      </c>
    </row>
    <row r="500" spans="1:68">
      <c r="A500" s="160" t="str">
        <f>IFERROR(INDEX(N1.2_Intervention_Types[NARM Asset Category],MATCH('N1.3_Project_Listing'!$C500,N1.2_Intervention_Types[Intervention Type ID],0),1),"")</f>
        <v/>
      </c>
      <c r="B500" s="160" t="str">
        <f>IF($D$2="GD",IFERROR(INDEX(N1.2_Intervention_Types[C&amp;V Asset Category (GD)],MATCH('N1.3_Project_Listing'!$C500,N1.2_Intervention_Types[Intervention Type ID],0),1),""),IFERROR(INDEX(N1.2_Intervention_Types[NARM Asset Category],MATCH('N1.3_Project_Listing'!$C500,N1.2_Intervention_Types[Intervention Type ID],0),1),""))</f>
        <v/>
      </c>
      <c r="C500" s="67" t="str">
        <f>IFERROR(INDEX(N1.2_Intervention_Types[Intervention Type ID],MATCH('N1.3_Project_Listing'!$I500,N1.2_Intervention_Types[Intervention Type],0),1),"")</f>
        <v/>
      </c>
      <c r="D500" s="160" t="str">
        <f>IFERROR(INDEX(N1.2_Intervention_Types[Intervention Category],MATCH('N1.3_Project_Listing'!$C500,N1.2_Intervention_Types[Intervention Type ID],0),1),"")</f>
        <v/>
      </c>
      <c r="E500" s="210"/>
      <c r="F500" s="236"/>
      <c r="G500" s="236"/>
      <c r="H500" s="236"/>
      <c r="I500" s="151"/>
      <c r="J500" s="139"/>
      <c r="K500" s="117"/>
      <c r="L500" s="117"/>
      <c r="M500" s="117"/>
      <c r="N500" s="310"/>
      <c r="O500" s="310"/>
      <c r="P500" s="310"/>
      <c r="Q500" s="63">
        <f t="shared" si="44"/>
        <v>0</v>
      </c>
      <c r="R500" s="368">
        <f>IF('N1.3_Project_Listing'!$D500="Replacement",SUM('N1.3_Project_Listing'!$K500:$L500)/2,'N1.3_Project_Listing'!$M500)</f>
        <v>0</v>
      </c>
      <c r="S500" s="67" t="str">
        <f>IFERROR(INDEX('N0.7_Lookup_References'!$C$13:$C$72,MATCH($A500,'N0.7_Lookup_References'!$B$13:$B$72,0)),"")</f>
        <v/>
      </c>
      <c r="T500" s="338" t="str">
        <f t="shared" si="45"/>
        <v/>
      </c>
      <c r="V500" s="11"/>
      <c r="W500" s="11"/>
      <c r="X500" s="11"/>
      <c r="Y500" s="11"/>
      <c r="Z500" s="11"/>
      <c r="AA500" s="11"/>
      <c r="AB500" s="11"/>
      <c r="AC500" s="11"/>
      <c r="AD500" s="11"/>
      <c r="AE500" s="11"/>
      <c r="AF500" s="11"/>
      <c r="AG500" s="11"/>
      <c r="AH500" s="11"/>
      <c r="AI500" s="11"/>
      <c r="AJ500" s="11"/>
      <c r="AK500" s="11"/>
      <c r="AL500" s="11"/>
      <c r="AM500" s="11"/>
      <c r="AN500" s="11"/>
      <c r="AO500" s="11"/>
      <c r="AP500" s="63">
        <f t="shared" si="41"/>
        <v>0</v>
      </c>
      <c r="AQ500" s="63">
        <f t="shared" si="42"/>
        <v>0</v>
      </c>
      <c r="AR500" s="63">
        <f t="shared" si="43"/>
        <v>0</v>
      </c>
      <c r="AT500" s="176" cm="1">
        <f t="array" ref="AT500">SUMIFS('N1.3_Project_Listing'!$P$16:$P$829, 'N1.3_Project_Listing'!$E$16:$E$829,'N1.3_Project_Listing'!$E500, 'N1.3_Project_Listing'!$A$16:$A$829,ET_Risk_SC_Summation[[#Headers],[132kV Circuit Breaker]])</f>
        <v>0</v>
      </c>
      <c r="AU500" s="176" cm="1">
        <f t="array" ref="AU500">SUMIFS('N1.3_Project_Listing'!$P$16:$P$829, 'N1.3_Project_Listing'!$E$16:$E$829,'N1.3_Project_Listing'!$E500, 'N1.3_Project_Listing'!$A$16:$A$829,ET_Risk_SC_Summation[[#Headers],[132kV Transformer]])</f>
        <v>0</v>
      </c>
      <c r="AV500" s="176" cm="1">
        <f t="array" ref="AV500">SUMIFS('N1.3_Project_Listing'!$P$16:$P$829, 'N1.3_Project_Listing'!$E$16:$E$829,'N1.3_Project_Listing'!$E500, 'N1.3_Project_Listing'!$A$16:$A$829,ET_Risk_SC_Summation[[#Headers],[132kV Reactor]])</f>
        <v>0</v>
      </c>
      <c r="AW500" s="176" cm="1">
        <f t="array" ref="AW500">SUMIFS('N1.3_Project_Listing'!$P$16:$P$829, 'N1.3_Project_Listing'!$E$16:$E$829,'N1.3_Project_Listing'!$E500, 'N1.3_Project_Listing'!$A$16:$A$829,ET_Risk_SC_Summation[[#Headers],[132kV Underground Cable]])</f>
        <v>0</v>
      </c>
      <c r="AX500" s="176" cm="1">
        <f t="array" ref="AX500">SUMIFS('N1.3_Project_Listing'!$P$16:$P$829, 'N1.3_Project_Listing'!$E$16:$E$829,'N1.3_Project_Listing'!$E500, 'N1.3_Project_Listing'!$A$16:$A$829,ET_Risk_SC_Summation[[#Headers],[132kV OHL Conductor]])</f>
        <v>0</v>
      </c>
      <c r="AY500" s="176" cm="1">
        <f t="array" ref="AY500">SUMIFS('N1.3_Project_Listing'!$P$16:$P$829, 'N1.3_Project_Listing'!$E$16:$E$829,'N1.3_Project_Listing'!$E500, 'N1.3_Project_Listing'!$A$16:$A$829,ET_Risk_SC_Summation[[#Headers],[132kV OHL Fittings]])</f>
        <v>0</v>
      </c>
      <c r="AZ500" s="176" cm="1">
        <f t="array" ref="AZ500">SUMIFS('N1.3_Project_Listing'!$P$16:$P$829, 'N1.3_Project_Listing'!$E$16:$E$829,'N1.3_Project_Listing'!$E500, 'N1.3_Project_Listing'!$A$16:$A$829,ET_Risk_SC_Summation[[#Headers],[132kV OHL Tower]])</f>
        <v>0</v>
      </c>
      <c r="BA500" s="176" cm="1">
        <f t="array" ref="BA500">SUMIFS('N1.3_Project_Listing'!$P$16:$P$829, 'N1.3_Project_Listing'!$E$16:$E$829,'N1.3_Project_Listing'!$E500, 'N1.3_Project_Listing'!$A$16:$A$829,ET_Risk_SC_Summation[[#Headers],[275kV Circuit Breaker]])</f>
        <v>0</v>
      </c>
      <c r="BB500" s="176" cm="1">
        <f t="array" ref="BB500">SUMIFS('N1.3_Project_Listing'!$P$16:$P$829, 'N1.3_Project_Listing'!$E$16:$E$829,'N1.3_Project_Listing'!$E500, 'N1.3_Project_Listing'!$A$16:$A$829,ET_Risk_SC_Summation[[#Headers],[275kV Transformer]])</f>
        <v>0</v>
      </c>
      <c r="BC500" s="176" cm="1">
        <f t="array" ref="BC500">SUMIFS('N1.3_Project_Listing'!$P$16:$P$829, 'N1.3_Project_Listing'!$E$16:$E$829,'N1.3_Project_Listing'!$E500, 'N1.3_Project_Listing'!$A$16:$A$829,ET_Risk_SC_Summation[[#Headers],[275kV Reactor]])</f>
        <v>0</v>
      </c>
      <c r="BD500" s="176" cm="1">
        <f t="array" ref="BD500">SUMIFS('N1.3_Project_Listing'!$P$16:$P$829, 'N1.3_Project_Listing'!$E$16:$E$829,'N1.3_Project_Listing'!$E500, 'N1.3_Project_Listing'!$A$16:$A$829,ET_Risk_SC_Summation[[#Headers],[275kV Underground Cable]])</f>
        <v>0</v>
      </c>
      <c r="BE500" s="176" cm="1">
        <f t="array" ref="BE500">SUMIFS('N1.3_Project_Listing'!$P$16:$P$829, 'N1.3_Project_Listing'!$E$16:$E$829,'N1.3_Project_Listing'!$E500, 'N1.3_Project_Listing'!$A$16:$A$829,ET_Risk_SC_Summation[[#Headers],[275kV OHL Conductor]])</f>
        <v>0</v>
      </c>
      <c r="BF500" s="176" cm="1">
        <f t="array" ref="BF500">SUMIFS('N1.3_Project_Listing'!$P$16:$P$829, 'N1.3_Project_Listing'!$E$16:$E$829,'N1.3_Project_Listing'!$E500, 'N1.3_Project_Listing'!$A$16:$A$829,ET_Risk_SC_Summation[[#Headers],[275kV OHL Fittings]])</f>
        <v>0</v>
      </c>
      <c r="BG500" s="176" cm="1">
        <f t="array" ref="BG500">SUMIFS('N1.3_Project_Listing'!$P$16:$P$829, 'N1.3_Project_Listing'!$E$16:$E$829,'N1.3_Project_Listing'!$E500, 'N1.3_Project_Listing'!$A$16:$A$829,ET_Risk_SC_Summation[[#Headers],[275kV OHL Tower]])</f>
        <v>0</v>
      </c>
      <c r="BH500" s="176" cm="1">
        <f t="array" ref="BH500">SUMIFS('N1.3_Project_Listing'!$P$16:$P$829, 'N1.3_Project_Listing'!$E$16:$E$829,'N1.3_Project_Listing'!$E500, 'N1.3_Project_Listing'!$A$16:$A$829,ET_Risk_SC_Summation[[#Headers],[400kV Circuit Breaker]])</f>
        <v>0</v>
      </c>
      <c r="BI500" s="176" cm="1">
        <f t="array" ref="BI500">SUMIFS('N1.3_Project_Listing'!$P$16:$P$829, 'N1.3_Project_Listing'!$E$16:$E$829,'N1.3_Project_Listing'!$E500, 'N1.3_Project_Listing'!$A$16:$A$829,ET_Risk_SC_Summation[[#Headers],[400kV Transformer]])</f>
        <v>0</v>
      </c>
      <c r="BJ500" s="176" cm="1">
        <f t="array" ref="BJ500">SUMIFS('N1.3_Project_Listing'!$P$16:$P$829, 'N1.3_Project_Listing'!$E$16:$E$829,'N1.3_Project_Listing'!$E500, 'N1.3_Project_Listing'!$A$16:$A$829,ET_Risk_SC_Summation[[#Headers],[400kV Reactor]])</f>
        <v>0</v>
      </c>
      <c r="BK500" s="176" cm="1">
        <f t="array" ref="BK500">SUMIFS('N1.3_Project_Listing'!$P$16:$P$829, 'N1.3_Project_Listing'!$E$16:$E$829,'N1.3_Project_Listing'!$E500, 'N1.3_Project_Listing'!$A$16:$A$829,ET_Risk_SC_Summation[[#Headers],[400kV Underground Cable]])</f>
        <v>0</v>
      </c>
      <c r="BL500" s="176" cm="1">
        <f t="array" ref="BL500">SUMIFS('N1.3_Project_Listing'!$P$16:$P$829, 'N1.3_Project_Listing'!$E$16:$E$829,'N1.3_Project_Listing'!$E500, 'N1.3_Project_Listing'!$A$16:$A$829,ET_Risk_SC_Summation[[#Headers],[400kV OHL Conductor]])</f>
        <v>0</v>
      </c>
      <c r="BM500" s="176" cm="1">
        <f t="array" ref="BM500">SUMIFS('N1.3_Project_Listing'!$P$16:$P$829, 'N1.3_Project_Listing'!$E$16:$E$829,'N1.3_Project_Listing'!$E500, 'N1.3_Project_Listing'!$A$16:$A$829,ET_Risk_SC_Summation[[#Headers],[400kV OHL Fittings]])</f>
        <v>0</v>
      </c>
      <c r="BN500" s="176" cm="1">
        <f t="array" ref="BN500">SUMIFS('N1.3_Project_Listing'!$P$16:$P$829, 'N1.3_Project_Listing'!$E$16:$E$829,'N1.3_Project_Listing'!$E500, 'N1.3_Project_Listing'!$A$16:$A$829,ET_Risk_SC_Summation[[#Headers],[400kV OHL Tower]])</f>
        <v>0</v>
      </c>
      <c r="BO500" s="177" t="str">
        <f>IF(SUM(ET_Risk_SC_Summation[[#This Row],[132kV Circuit Breaker]:[400kV OHL Tower]])=0, "n/a", INDEX(ET_Risk_SC_Summation[#Headers],1,MATCH(MAX(ET_Risk_SC_Summation[[#This Row],[132kV Circuit Breaker]:[400kV OHL Tower]]),ET_Risk_SC_Summation[[#This Row],[132kV Circuit Breaker]:[400kV OHL Tower]],0)))</f>
        <v>n/a</v>
      </c>
      <c r="BP500" s="177" t="str">
        <f>IFERROR(INDEX('N0.7_Lookup_References'!$G$77:$G$98,MATCH(ET_Risk_SC_Summation[[#This Row],[Mxx Category]],'N0.7_Lookup_References'!$F$77:$F$98,0)),"")</f>
        <v/>
      </c>
    </row>
    <row r="501" spans="1:68">
      <c r="A501" s="160" t="str">
        <f>IFERROR(INDEX(N1.2_Intervention_Types[NARM Asset Category],MATCH('N1.3_Project_Listing'!$C501,N1.2_Intervention_Types[Intervention Type ID],0),1),"")</f>
        <v/>
      </c>
      <c r="B501" s="160" t="str">
        <f>IF($D$2="GD",IFERROR(INDEX(N1.2_Intervention_Types[C&amp;V Asset Category (GD)],MATCH('N1.3_Project_Listing'!$C501,N1.2_Intervention_Types[Intervention Type ID],0),1),""),IFERROR(INDEX(N1.2_Intervention_Types[NARM Asset Category],MATCH('N1.3_Project_Listing'!$C501,N1.2_Intervention_Types[Intervention Type ID],0),1),""))</f>
        <v/>
      </c>
      <c r="C501" s="67" t="str">
        <f>IFERROR(INDEX(N1.2_Intervention_Types[Intervention Type ID],MATCH('N1.3_Project_Listing'!$I501,N1.2_Intervention_Types[Intervention Type],0),1),"")</f>
        <v/>
      </c>
      <c r="D501" s="160" t="str">
        <f>IFERROR(INDEX(N1.2_Intervention_Types[Intervention Category],MATCH('N1.3_Project_Listing'!$C501,N1.2_Intervention_Types[Intervention Type ID],0),1),"")</f>
        <v/>
      </c>
      <c r="E501" s="210"/>
      <c r="F501" s="236"/>
      <c r="G501" s="236"/>
      <c r="H501" s="236"/>
      <c r="I501" s="151"/>
      <c r="J501" s="139"/>
      <c r="K501" s="117"/>
      <c r="L501" s="117"/>
      <c r="M501" s="117"/>
      <c r="N501" s="310"/>
      <c r="O501" s="310"/>
      <c r="P501" s="310"/>
      <c r="Q501" s="63">
        <f t="shared" si="44"/>
        <v>0</v>
      </c>
      <c r="R501" s="368">
        <f>IF('N1.3_Project_Listing'!$D501="Replacement",SUM('N1.3_Project_Listing'!$K501:$L501)/2,'N1.3_Project_Listing'!$M501)</f>
        <v>0</v>
      </c>
      <c r="S501" s="67" t="str">
        <f>IFERROR(INDEX('N0.7_Lookup_References'!$C$13:$C$72,MATCH($A501,'N0.7_Lookup_References'!$B$13:$B$72,0)),"")</f>
        <v/>
      </c>
      <c r="T501" s="338" t="str">
        <f t="shared" si="45"/>
        <v/>
      </c>
      <c r="V501" s="11"/>
      <c r="W501" s="11"/>
      <c r="X501" s="11"/>
      <c r="Y501" s="11"/>
      <c r="Z501" s="11"/>
      <c r="AA501" s="11"/>
      <c r="AB501" s="11"/>
      <c r="AC501" s="11"/>
      <c r="AD501" s="11"/>
      <c r="AE501" s="11"/>
      <c r="AF501" s="11"/>
      <c r="AG501" s="11"/>
      <c r="AH501" s="11"/>
      <c r="AI501" s="11"/>
      <c r="AJ501" s="11"/>
      <c r="AK501" s="11"/>
      <c r="AL501" s="11"/>
      <c r="AM501" s="11"/>
      <c r="AN501" s="11"/>
      <c r="AO501" s="11"/>
      <c r="AP501" s="63">
        <f t="shared" si="41"/>
        <v>0</v>
      </c>
      <c r="AQ501" s="63">
        <f t="shared" si="42"/>
        <v>0</v>
      </c>
      <c r="AR501" s="63">
        <f t="shared" si="43"/>
        <v>0</v>
      </c>
      <c r="AT501" s="176" cm="1">
        <f t="array" ref="AT501">SUMIFS('N1.3_Project_Listing'!$P$16:$P$829, 'N1.3_Project_Listing'!$E$16:$E$829,'N1.3_Project_Listing'!$E501, 'N1.3_Project_Listing'!$A$16:$A$829,ET_Risk_SC_Summation[[#Headers],[132kV Circuit Breaker]])</f>
        <v>0</v>
      </c>
      <c r="AU501" s="176" cm="1">
        <f t="array" ref="AU501">SUMIFS('N1.3_Project_Listing'!$P$16:$P$829, 'N1.3_Project_Listing'!$E$16:$E$829,'N1.3_Project_Listing'!$E501, 'N1.3_Project_Listing'!$A$16:$A$829,ET_Risk_SC_Summation[[#Headers],[132kV Transformer]])</f>
        <v>0</v>
      </c>
      <c r="AV501" s="176" cm="1">
        <f t="array" ref="AV501">SUMIFS('N1.3_Project_Listing'!$P$16:$P$829, 'N1.3_Project_Listing'!$E$16:$E$829,'N1.3_Project_Listing'!$E501, 'N1.3_Project_Listing'!$A$16:$A$829,ET_Risk_SC_Summation[[#Headers],[132kV Reactor]])</f>
        <v>0</v>
      </c>
      <c r="AW501" s="176" cm="1">
        <f t="array" ref="AW501">SUMIFS('N1.3_Project_Listing'!$P$16:$P$829, 'N1.3_Project_Listing'!$E$16:$E$829,'N1.3_Project_Listing'!$E501, 'N1.3_Project_Listing'!$A$16:$A$829,ET_Risk_SC_Summation[[#Headers],[132kV Underground Cable]])</f>
        <v>0</v>
      </c>
      <c r="AX501" s="176" cm="1">
        <f t="array" ref="AX501">SUMIFS('N1.3_Project_Listing'!$P$16:$P$829, 'N1.3_Project_Listing'!$E$16:$E$829,'N1.3_Project_Listing'!$E501, 'N1.3_Project_Listing'!$A$16:$A$829,ET_Risk_SC_Summation[[#Headers],[132kV OHL Conductor]])</f>
        <v>0</v>
      </c>
      <c r="AY501" s="176" cm="1">
        <f t="array" ref="AY501">SUMIFS('N1.3_Project_Listing'!$P$16:$P$829, 'N1.3_Project_Listing'!$E$16:$E$829,'N1.3_Project_Listing'!$E501, 'N1.3_Project_Listing'!$A$16:$A$829,ET_Risk_SC_Summation[[#Headers],[132kV OHL Fittings]])</f>
        <v>0</v>
      </c>
      <c r="AZ501" s="176" cm="1">
        <f t="array" ref="AZ501">SUMIFS('N1.3_Project_Listing'!$P$16:$P$829, 'N1.3_Project_Listing'!$E$16:$E$829,'N1.3_Project_Listing'!$E501, 'N1.3_Project_Listing'!$A$16:$A$829,ET_Risk_SC_Summation[[#Headers],[132kV OHL Tower]])</f>
        <v>0</v>
      </c>
      <c r="BA501" s="176" cm="1">
        <f t="array" ref="BA501">SUMIFS('N1.3_Project_Listing'!$P$16:$P$829, 'N1.3_Project_Listing'!$E$16:$E$829,'N1.3_Project_Listing'!$E501, 'N1.3_Project_Listing'!$A$16:$A$829,ET_Risk_SC_Summation[[#Headers],[275kV Circuit Breaker]])</f>
        <v>0</v>
      </c>
      <c r="BB501" s="176" cm="1">
        <f t="array" ref="BB501">SUMIFS('N1.3_Project_Listing'!$P$16:$P$829, 'N1.3_Project_Listing'!$E$16:$E$829,'N1.3_Project_Listing'!$E501, 'N1.3_Project_Listing'!$A$16:$A$829,ET_Risk_SC_Summation[[#Headers],[275kV Transformer]])</f>
        <v>0</v>
      </c>
      <c r="BC501" s="176" cm="1">
        <f t="array" ref="BC501">SUMIFS('N1.3_Project_Listing'!$P$16:$P$829, 'N1.3_Project_Listing'!$E$16:$E$829,'N1.3_Project_Listing'!$E501, 'N1.3_Project_Listing'!$A$16:$A$829,ET_Risk_SC_Summation[[#Headers],[275kV Reactor]])</f>
        <v>0</v>
      </c>
      <c r="BD501" s="176" cm="1">
        <f t="array" ref="BD501">SUMIFS('N1.3_Project_Listing'!$P$16:$P$829, 'N1.3_Project_Listing'!$E$16:$E$829,'N1.3_Project_Listing'!$E501, 'N1.3_Project_Listing'!$A$16:$A$829,ET_Risk_SC_Summation[[#Headers],[275kV Underground Cable]])</f>
        <v>0</v>
      </c>
      <c r="BE501" s="176" cm="1">
        <f t="array" ref="BE501">SUMIFS('N1.3_Project_Listing'!$P$16:$P$829, 'N1.3_Project_Listing'!$E$16:$E$829,'N1.3_Project_Listing'!$E501, 'N1.3_Project_Listing'!$A$16:$A$829,ET_Risk_SC_Summation[[#Headers],[275kV OHL Conductor]])</f>
        <v>0</v>
      </c>
      <c r="BF501" s="176" cm="1">
        <f t="array" ref="BF501">SUMIFS('N1.3_Project_Listing'!$P$16:$P$829, 'N1.3_Project_Listing'!$E$16:$E$829,'N1.3_Project_Listing'!$E501, 'N1.3_Project_Listing'!$A$16:$A$829,ET_Risk_SC_Summation[[#Headers],[275kV OHL Fittings]])</f>
        <v>0</v>
      </c>
      <c r="BG501" s="176" cm="1">
        <f t="array" ref="BG501">SUMIFS('N1.3_Project_Listing'!$P$16:$P$829, 'N1.3_Project_Listing'!$E$16:$E$829,'N1.3_Project_Listing'!$E501, 'N1.3_Project_Listing'!$A$16:$A$829,ET_Risk_SC_Summation[[#Headers],[275kV OHL Tower]])</f>
        <v>0</v>
      </c>
      <c r="BH501" s="176" cm="1">
        <f t="array" ref="BH501">SUMIFS('N1.3_Project_Listing'!$P$16:$P$829, 'N1.3_Project_Listing'!$E$16:$E$829,'N1.3_Project_Listing'!$E501, 'N1.3_Project_Listing'!$A$16:$A$829,ET_Risk_SC_Summation[[#Headers],[400kV Circuit Breaker]])</f>
        <v>0</v>
      </c>
      <c r="BI501" s="176" cm="1">
        <f t="array" ref="BI501">SUMIFS('N1.3_Project_Listing'!$P$16:$P$829, 'N1.3_Project_Listing'!$E$16:$E$829,'N1.3_Project_Listing'!$E501, 'N1.3_Project_Listing'!$A$16:$A$829,ET_Risk_SC_Summation[[#Headers],[400kV Transformer]])</f>
        <v>0</v>
      </c>
      <c r="BJ501" s="176" cm="1">
        <f t="array" ref="BJ501">SUMIFS('N1.3_Project_Listing'!$P$16:$P$829, 'N1.3_Project_Listing'!$E$16:$E$829,'N1.3_Project_Listing'!$E501, 'N1.3_Project_Listing'!$A$16:$A$829,ET_Risk_SC_Summation[[#Headers],[400kV Reactor]])</f>
        <v>0</v>
      </c>
      <c r="BK501" s="176" cm="1">
        <f t="array" ref="BK501">SUMIFS('N1.3_Project_Listing'!$P$16:$P$829, 'N1.3_Project_Listing'!$E$16:$E$829,'N1.3_Project_Listing'!$E501, 'N1.3_Project_Listing'!$A$16:$A$829,ET_Risk_SC_Summation[[#Headers],[400kV Underground Cable]])</f>
        <v>0</v>
      </c>
      <c r="BL501" s="176" cm="1">
        <f t="array" ref="BL501">SUMIFS('N1.3_Project_Listing'!$P$16:$P$829, 'N1.3_Project_Listing'!$E$16:$E$829,'N1.3_Project_Listing'!$E501, 'N1.3_Project_Listing'!$A$16:$A$829,ET_Risk_SC_Summation[[#Headers],[400kV OHL Conductor]])</f>
        <v>0</v>
      </c>
      <c r="BM501" s="176" cm="1">
        <f t="array" ref="BM501">SUMIFS('N1.3_Project_Listing'!$P$16:$P$829, 'N1.3_Project_Listing'!$E$16:$E$829,'N1.3_Project_Listing'!$E501, 'N1.3_Project_Listing'!$A$16:$A$829,ET_Risk_SC_Summation[[#Headers],[400kV OHL Fittings]])</f>
        <v>0</v>
      </c>
      <c r="BN501" s="176" cm="1">
        <f t="array" ref="BN501">SUMIFS('N1.3_Project_Listing'!$P$16:$P$829, 'N1.3_Project_Listing'!$E$16:$E$829,'N1.3_Project_Listing'!$E501, 'N1.3_Project_Listing'!$A$16:$A$829,ET_Risk_SC_Summation[[#Headers],[400kV OHL Tower]])</f>
        <v>0</v>
      </c>
      <c r="BO501" s="177" t="str">
        <f>IF(SUM(ET_Risk_SC_Summation[[#This Row],[132kV Circuit Breaker]:[400kV OHL Tower]])=0, "n/a", INDEX(ET_Risk_SC_Summation[#Headers],1,MATCH(MAX(ET_Risk_SC_Summation[[#This Row],[132kV Circuit Breaker]:[400kV OHL Tower]]),ET_Risk_SC_Summation[[#This Row],[132kV Circuit Breaker]:[400kV OHL Tower]],0)))</f>
        <v>n/a</v>
      </c>
      <c r="BP501" s="177" t="str">
        <f>IFERROR(INDEX('N0.7_Lookup_References'!$G$77:$G$98,MATCH(ET_Risk_SC_Summation[[#This Row],[Mxx Category]],'N0.7_Lookup_References'!$F$77:$F$98,0)),"")</f>
        <v/>
      </c>
    </row>
    <row r="502" spans="1:68">
      <c r="A502" s="160" t="str">
        <f>IFERROR(INDEX(N1.2_Intervention_Types[NARM Asset Category],MATCH('N1.3_Project_Listing'!$C502,N1.2_Intervention_Types[Intervention Type ID],0),1),"")</f>
        <v/>
      </c>
      <c r="B502" s="160" t="str">
        <f>IF($D$2="GD",IFERROR(INDEX(N1.2_Intervention_Types[C&amp;V Asset Category (GD)],MATCH('N1.3_Project_Listing'!$C502,N1.2_Intervention_Types[Intervention Type ID],0),1),""),IFERROR(INDEX(N1.2_Intervention_Types[NARM Asset Category],MATCH('N1.3_Project_Listing'!$C502,N1.2_Intervention_Types[Intervention Type ID],0),1),""))</f>
        <v/>
      </c>
      <c r="C502" s="67" t="str">
        <f>IFERROR(INDEX(N1.2_Intervention_Types[Intervention Type ID],MATCH('N1.3_Project_Listing'!$I502,N1.2_Intervention_Types[Intervention Type],0),1),"")</f>
        <v/>
      </c>
      <c r="D502" s="160" t="str">
        <f>IFERROR(INDEX(N1.2_Intervention_Types[Intervention Category],MATCH('N1.3_Project_Listing'!$C502,N1.2_Intervention_Types[Intervention Type ID],0),1),"")</f>
        <v/>
      </c>
      <c r="E502" s="210"/>
      <c r="F502" s="236"/>
      <c r="G502" s="236"/>
      <c r="H502" s="236"/>
      <c r="I502" s="151"/>
      <c r="J502" s="139"/>
      <c r="K502" s="117"/>
      <c r="L502" s="117"/>
      <c r="M502" s="117"/>
      <c r="N502" s="310"/>
      <c r="O502" s="310"/>
      <c r="P502" s="310"/>
      <c r="Q502" s="63">
        <f t="shared" si="44"/>
        <v>0</v>
      </c>
      <c r="R502" s="368">
        <f>IF('N1.3_Project_Listing'!$D502="Replacement",SUM('N1.3_Project_Listing'!$K502:$L502)/2,'N1.3_Project_Listing'!$M502)</f>
        <v>0</v>
      </c>
      <c r="S502" s="67" t="str">
        <f>IFERROR(INDEX('N0.7_Lookup_References'!$C$13:$C$72,MATCH($A502,'N0.7_Lookup_References'!$B$13:$B$72,0)),"")</f>
        <v/>
      </c>
      <c r="T502" s="338" t="str">
        <f t="shared" si="45"/>
        <v/>
      </c>
      <c r="V502" s="11"/>
      <c r="W502" s="11"/>
      <c r="X502" s="11"/>
      <c r="Y502" s="11"/>
      <c r="Z502" s="11"/>
      <c r="AA502" s="11"/>
      <c r="AB502" s="11"/>
      <c r="AC502" s="11"/>
      <c r="AD502" s="11"/>
      <c r="AE502" s="11"/>
      <c r="AF502" s="11"/>
      <c r="AG502" s="11"/>
      <c r="AH502" s="11"/>
      <c r="AI502" s="11"/>
      <c r="AJ502" s="11"/>
      <c r="AK502" s="11"/>
      <c r="AL502" s="11"/>
      <c r="AM502" s="11"/>
      <c r="AN502" s="11"/>
      <c r="AO502" s="11"/>
      <c r="AP502" s="63">
        <f t="shared" si="41"/>
        <v>0</v>
      </c>
      <c r="AQ502" s="63">
        <f t="shared" si="42"/>
        <v>0</v>
      </c>
      <c r="AR502" s="63">
        <f t="shared" si="43"/>
        <v>0</v>
      </c>
      <c r="AT502" s="176" cm="1">
        <f t="array" ref="AT502">SUMIFS('N1.3_Project_Listing'!$P$16:$P$829, 'N1.3_Project_Listing'!$E$16:$E$829,'N1.3_Project_Listing'!$E502, 'N1.3_Project_Listing'!$A$16:$A$829,ET_Risk_SC_Summation[[#Headers],[132kV Circuit Breaker]])</f>
        <v>0</v>
      </c>
      <c r="AU502" s="176" cm="1">
        <f t="array" ref="AU502">SUMIFS('N1.3_Project_Listing'!$P$16:$P$829, 'N1.3_Project_Listing'!$E$16:$E$829,'N1.3_Project_Listing'!$E502, 'N1.3_Project_Listing'!$A$16:$A$829,ET_Risk_SC_Summation[[#Headers],[132kV Transformer]])</f>
        <v>0</v>
      </c>
      <c r="AV502" s="176" cm="1">
        <f t="array" ref="AV502">SUMIFS('N1.3_Project_Listing'!$P$16:$P$829, 'N1.3_Project_Listing'!$E$16:$E$829,'N1.3_Project_Listing'!$E502, 'N1.3_Project_Listing'!$A$16:$A$829,ET_Risk_SC_Summation[[#Headers],[132kV Reactor]])</f>
        <v>0</v>
      </c>
      <c r="AW502" s="176" cm="1">
        <f t="array" ref="AW502">SUMIFS('N1.3_Project_Listing'!$P$16:$P$829, 'N1.3_Project_Listing'!$E$16:$E$829,'N1.3_Project_Listing'!$E502, 'N1.3_Project_Listing'!$A$16:$A$829,ET_Risk_SC_Summation[[#Headers],[132kV Underground Cable]])</f>
        <v>0</v>
      </c>
      <c r="AX502" s="176" cm="1">
        <f t="array" ref="AX502">SUMIFS('N1.3_Project_Listing'!$P$16:$P$829, 'N1.3_Project_Listing'!$E$16:$E$829,'N1.3_Project_Listing'!$E502, 'N1.3_Project_Listing'!$A$16:$A$829,ET_Risk_SC_Summation[[#Headers],[132kV OHL Conductor]])</f>
        <v>0</v>
      </c>
      <c r="AY502" s="176" cm="1">
        <f t="array" ref="AY502">SUMIFS('N1.3_Project_Listing'!$P$16:$P$829, 'N1.3_Project_Listing'!$E$16:$E$829,'N1.3_Project_Listing'!$E502, 'N1.3_Project_Listing'!$A$16:$A$829,ET_Risk_SC_Summation[[#Headers],[132kV OHL Fittings]])</f>
        <v>0</v>
      </c>
      <c r="AZ502" s="176" cm="1">
        <f t="array" ref="AZ502">SUMIFS('N1.3_Project_Listing'!$P$16:$P$829, 'N1.3_Project_Listing'!$E$16:$E$829,'N1.3_Project_Listing'!$E502, 'N1.3_Project_Listing'!$A$16:$A$829,ET_Risk_SC_Summation[[#Headers],[132kV OHL Tower]])</f>
        <v>0</v>
      </c>
      <c r="BA502" s="176" cm="1">
        <f t="array" ref="BA502">SUMIFS('N1.3_Project_Listing'!$P$16:$P$829, 'N1.3_Project_Listing'!$E$16:$E$829,'N1.3_Project_Listing'!$E502, 'N1.3_Project_Listing'!$A$16:$A$829,ET_Risk_SC_Summation[[#Headers],[275kV Circuit Breaker]])</f>
        <v>0</v>
      </c>
      <c r="BB502" s="176" cm="1">
        <f t="array" ref="BB502">SUMIFS('N1.3_Project_Listing'!$P$16:$P$829, 'N1.3_Project_Listing'!$E$16:$E$829,'N1.3_Project_Listing'!$E502, 'N1.3_Project_Listing'!$A$16:$A$829,ET_Risk_SC_Summation[[#Headers],[275kV Transformer]])</f>
        <v>0</v>
      </c>
      <c r="BC502" s="176" cm="1">
        <f t="array" ref="BC502">SUMIFS('N1.3_Project_Listing'!$P$16:$P$829, 'N1.3_Project_Listing'!$E$16:$E$829,'N1.3_Project_Listing'!$E502, 'N1.3_Project_Listing'!$A$16:$A$829,ET_Risk_SC_Summation[[#Headers],[275kV Reactor]])</f>
        <v>0</v>
      </c>
      <c r="BD502" s="176" cm="1">
        <f t="array" ref="BD502">SUMIFS('N1.3_Project_Listing'!$P$16:$P$829, 'N1.3_Project_Listing'!$E$16:$E$829,'N1.3_Project_Listing'!$E502, 'N1.3_Project_Listing'!$A$16:$A$829,ET_Risk_SC_Summation[[#Headers],[275kV Underground Cable]])</f>
        <v>0</v>
      </c>
      <c r="BE502" s="176" cm="1">
        <f t="array" ref="BE502">SUMIFS('N1.3_Project_Listing'!$P$16:$P$829, 'N1.3_Project_Listing'!$E$16:$E$829,'N1.3_Project_Listing'!$E502, 'N1.3_Project_Listing'!$A$16:$A$829,ET_Risk_SC_Summation[[#Headers],[275kV OHL Conductor]])</f>
        <v>0</v>
      </c>
      <c r="BF502" s="176" cm="1">
        <f t="array" ref="BF502">SUMIFS('N1.3_Project_Listing'!$P$16:$P$829, 'N1.3_Project_Listing'!$E$16:$E$829,'N1.3_Project_Listing'!$E502, 'N1.3_Project_Listing'!$A$16:$A$829,ET_Risk_SC_Summation[[#Headers],[275kV OHL Fittings]])</f>
        <v>0</v>
      </c>
      <c r="BG502" s="176" cm="1">
        <f t="array" ref="BG502">SUMIFS('N1.3_Project_Listing'!$P$16:$P$829, 'N1.3_Project_Listing'!$E$16:$E$829,'N1.3_Project_Listing'!$E502, 'N1.3_Project_Listing'!$A$16:$A$829,ET_Risk_SC_Summation[[#Headers],[275kV OHL Tower]])</f>
        <v>0</v>
      </c>
      <c r="BH502" s="176" cm="1">
        <f t="array" ref="BH502">SUMIFS('N1.3_Project_Listing'!$P$16:$P$829, 'N1.3_Project_Listing'!$E$16:$E$829,'N1.3_Project_Listing'!$E502, 'N1.3_Project_Listing'!$A$16:$A$829,ET_Risk_SC_Summation[[#Headers],[400kV Circuit Breaker]])</f>
        <v>0</v>
      </c>
      <c r="BI502" s="176" cm="1">
        <f t="array" ref="BI502">SUMIFS('N1.3_Project_Listing'!$P$16:$P$829, 'N1.3_Project_Listing'!$E$16:$E$829,'N1.3_Project_Listing'!$E502, 'N1.3_Project_Listing'!$A$16:$A$829,ET_Risk_SC_Summation[[#Headers],[400kV Transformer]])</f>
        <v>0</v>
      </c>
      <c r="BJ502" s="176" cm="1">
        <f t="array" ref="BJ502">SUMIFS('N1.3_Project_Listing'!$P$16:$P$829, 'N1.3_Project_Listing'!$E$16:$E$829,'N1.3_Project_Listing'!$E502, 'N1.3_Project_Listing'!$A$16:$A$829,ET_Risk_SC_Summation[[#Headers],[400kV Reactor]])</f>
        <v>0</v>
      </c>
      <c r="BK502" s="176" cm="1">
        <f t="array" ref="BK502">SUMIFS('N1.3_Project_Listing'!$P$16:$P$829, 'N1.3_Project_Listing'!$E$16:$E$829,'N1.3_Project_Listing'!$E502, 'N1.3_Project_Listing'!$A$16:$A$829,ET_Risk_SC_Summation[[#Headers],[400kV Underground Cable]])</f>
        <v>0</v>
      </c>
      <c r="BL502" s="176" cm="1">
        <f t="array" ref="BL502">SUMIFS('N1.3_Project_Listing'!$P$16:$P$829, 'N1.3_Project_Listing'!$E$16:$E$829,'N1.3_Project_Listing'!$E502, 'N1.3_Project_Listing'!$A$16:$A$829,ET_Risk_SC_Summation[[#Headers],[400kV OHL Conductor]])</f>
        <v>0</v>
      </c>
      <c r="BM502" s="176" cm="1">
        <f t="array" ref="BM502">SUMIFS('N1.3_Project_Listing'!$P$16:$P$829, 'N1.3_Project_Listing'!$E$16:$E$829,'N1.3_Project_Listing'!$E502, 'N1.3_Project_Listing'!$A$16:$A$829,ET_Risk_SC_Summation[[#Headers],[400kV OHL Fittings]])</f>
        <v>0</v>
      </c>
      <c r="BN502" s="176" cm="1">
        <f t="array" ref="BN502">SUMIFS('N1.3_Project_Listing'!$P$16:$P$829, 'N1.3_Project_Listing'!$E$16:$E$829,'N1.3_Project_Listing'!$E502, 'N1.3_Project_Listing'!$A$16:$A$829,ET_Risk_SC_Summation[[#Headers],[400kV OHL Tower]])</f>
        <v>0</v>
      </c>
      <c r="BO502" s="177" t="str">
        <f>IF(SUM(ET_Risk_SC_Summation[[#This Row],[132kV Circuit Breaker]:[400kV OHL Tower]])=0, "n/a", INDEX(ET_Risk_SC_Summation[#Headers],1,MATCH(MAX(ET_Risk_SC_Summation[[#This Row],[132kV Circuit Breaker]:[400kV OHL Tower]]),ET_Risk_SC_Summation[[#This Row],[132kV Circuit Breaker]:[400kV OHL Tower]],0)))</f>
        <v>n/a</v>
      </c>
      <c r="BP502" s="177" t="str">
        <f>IFERROR(INDEX('N0.7_Lookup_References'!$G$77:$G$98,MATCH(ET_Risk_SC_Summation[[#This Row],[Mxx Category]],'N0.7_Lookup_References'!$F$77:$F$98,0)),"")</f>
        <v/>
      </c>
    </row>
    <row r="503" spans="1:68">
      <c r="A503" s="160" t="str">
        <f>IFERROR(INDEX(N1.2_Intervention_Types[NARM Asset Category],MATCH('N1.3_Project_Listing'!$C503,N1.2_Intervention_Types[Intervention Type ID],0),1),"")</f>
        <v/>
      </c>
      <c r="B503" s="160" t="str">
        <f>IF($D$2="GD",IFERROR(INDEX(N1.2_Intervention_Types[C&amp;V Asset Category (GD)],MATCH('N1.3_Project_Listing'!$C503,N1.2_Intervention_Types[Intervention Type ID],0),1),""),IFERROR(INDEX(N1.2_Intervention_Types[NARM Asset Category],MATCH('N1.3_Project_Listing'!$C503,N1.2_Intervention_Types[Intervention Type ID],0),1),""))</f>
        <v/>
      </c>
      <c r="C503" s="67" t="str">
        <f>IFERROR(INDEX(N1.2_Intervention_Types[Intervention Type ID],MATCH('N1.3_Project_Listing'!$I503,N1.2_Intervention_Types[Intervention Type],0),1),"")</f>
        <v/>
      </c>
      <c r="D503" s="160" t="str">
        <f>IFERROR(INDEX(N1.2_Intervention_Types[Intervention Category],MATCH('N1.3_Project_Listing'!$C503,N1.2_Intervention_Types[Intervention Type ID],0),1),"")</f>
        <v/>
      </c>
      <c r="E503" s="210"/>
      <c r="F503" s="236"/>
      <c r="G503" s="236"/>
      <c r="H503" s="236"/>
      <c r="I503" s="151"/>
      <c r="J503" s="139"/>
      <c r="K503" s="117"/>
      <c r="L503" s="117"/>
      <c r="M503" s="117"/>
      <c r="N503" s="310"/>
      <c r="O503" s="310"/>
      <c r="P503" s="310"/>
      <c r="Q503" s="63">
        <f t="shared" si="44"/>
        <v>0</v>
      </c>
      <c r="R503" s="368">
        <f>IF('N1.3_Project_Listing'!$D503="Replacement",SUM('N1.3_Project_Listing'!$K503:$L503)/2,'N1.3_Project_Listing'!$M503)</f>
        <v>0</v>
      </c>
      <c r="S503" s="67" t="str">
        <f>IFERROR(INDEX('N0.7_Lookup_References'!$C$13:$C$72,MATCH($A503,'N0.7_Lookup_References'!$B$13:$B$72,0)),"")</f>
        <v/>
      </c>
      <c r="T503" s="338" t="str">
        <f t="shared" si="45"/>
        <v/>
      </c>
      <c r="V503" s="11"/>
      <c r="W503" s="11"/>
      <c r="X503" s="11"/>
      <c r="Y503" s="11"/>
      <c r="Z503" s="11"/>
      <c r="AA503" s="11"/>
      <c r="AB503" s="11"/>
      <c r="AC503" s="11"/>
      <c r="AD503" s="11"/>
      <c r="AE503" s="11"/>
      <c r="AF503" s="11"/>
      <c r="AG503" s="11"/>
      <c r="AH503" s="11"/>
      <c r="AI503" s="11"/>
      <c r="AJ503" s="11"/>
      <c r="AK503" s="11"/>
      <c r="AL503" s="11"/>
      <c r="AM503" s="11"/>
      <c r="AN503" s="11"/>
      <c r="AO503" s="11"/>
      <c r="AP503" s="63">
        <f t="shared" si="41"/>
        <v>0</v>
      </c>
      <c r="AQ503" s="63">
        <f t="shared" si="42"/>
        <v>0</v>
      </c>
      <c r="AR503" s="63">
        <f t="shared" si="43"/>
        <v>0</v>
      </c>
      <c r="AT503" s="176" cm="1">
        <f t="array" ref="AT503">SUMIFS('N1.3_Project_Listing'!$P$16:$P$829, 'N1.3_Project_Listing'!$E$16:$E$829,'N1.3_Project_Listing'!$E503, 'N1.3_Project_Listing'!$A$16:$A$829,ET_Risk_SC_Summation[[#Headers],[132kV Circuit Breaker]])</f>
        <v>0</v>
      </c>
      <c r="AU503" s="176" cm="1">
        <f t="array" ref="AU503">SUMIFS('N1.3_Project_Listing'!$P$16:$P$829, 'N1.3_Project_Listing'!$E$16:$E$829,'N1.3_Project_Listing'!$E503, 'N1.3_Project_Listing'!$A$16:$A$829,ET_Risk_SC_Summation[[#Headers],[132kV Transformer]])</f>
        <v>0</v>
      </c>
      <c r="AV503" s="176" cm="1">
        <f t="array" ref="AV503">SUMIFS('N1.3_Project_Listing'!$P$16:$P$829, 'N1.3_Project_Listing'!$E$16:$E$829,'N1.3_Project_Listing'!$E503, 'N1.3_Project_Listing'!$A$16:$A$829,ET_Risk_SC_Summation[[#Headers],[132kV Reactor]])</f>
        <v>0</v>
      </c>
      <c r="AW503" s="176" cm="1">
        <f t="array" ref="AW503">SUMIFS('N1.3_Project_Listing'!$P$16:$P$829, 'N1.3_Project_Listing'!$E$16:$E$829,'N1.3_Project_Listing'!$E503, 'N1.3_Project_Listing'!$A$16:$A$829,ET_Risk_SC_Summation[[#Headers],[132kV Underground Cable]])</f>
        <v>0</v>
      </c>
      <c r="AX503" s="176" cm="1">
        <f t="array" ref="AX503">SUMIFS('N1.3_Project_Listing'!$P$16:$P$829, 'N1.3_Project_Listing'!$E$16:$E$829,'N1.3_Project_Listing'!$E503, 'N1.3_Project_Listing'!$A$16:$A$829,ET_Risk_SC_Summation[[#Headers],[132kV OHL Conductor]])</f>
        <v>0</v>
      </c>
      <c r="AY503" s="176" cm="1">
        <f t="array" ref="AY503">SUMIFS('N1.3_Project_Listing'!$P$16:$P$829, 'N1.3_Project_Listing'!$E$16:$E$829,'N1.3_Project_Listing'!$E503, 'N1.3_Project_Listing'!$A$16:$A$829,ET_Risk_SC_Summation[[#Headers],[132kV OHL Fittings]])</f>
        <v>0</v>
      </c>
      <c r="AZ503" s="176" cm="1">
        <f t="array" ref="AZ503">SUMIFS('N1.3_Project_Listing'!$P$16:$P$829, 'N1.3_Project_Listing'!$E$16:$E$829,'N1.3_Project_Listing'!$E503, 'N1.3_Project_Listing'!$A$16:$A$829,ET_Risk_SC_Summation[[#Headers],[132kV OHL Tower]])</f>
        <v>0</v>
      </c>
      <c r="BA503" s="176" cm="1">
        <f t="array" ref="BA503">SUMIFS('N1.3_Project_Listing'!$P$16:$P$829, 'N1.3_Project_Listing'!$E$16:$E$829,'N1.3_Project_Listing'!$E503, 'N1.3_Project_Listing'!$A$16:$A$829,ET_Risk_SC_Summation[[#Headers],[275kV Circuit Breaker]])</f>
        <v>0</v>
      </c>
      <c r="BB503" s="176" cm="1">
        <f t="array" ref="BB503">SUMIFS('N1.3_Project_Listing'!$P$16:$P$829, 'N1.3_Project_Listing'!$E$16:$E$829,'N1.3_Project_Listing'!$E503, 'N1.3_Project_Listing'!$A$16:$A$829,ET_Risk_SC_Summation[[#Headers],[275kV Transformer]])</f>
        <v>0</v>
      </c>
      <c r="BC503" s="176" cm="1">
        <f t="array" ref="BC503">SUMIFS('N1.3_Project_Listing'!$P$16:$P$829, 'N1.3_Project_Listing'!$E$16:$E$829,'N1.3_Project_Listing'!$E503, 'N1.3_Project_Listing'!$A$16:$A$829,ET_Risk_SC_Summation[[#Headers],[275kV Reactor]])</f>
        <v>0</v>
      </c>
      <c r="BD503" s="176" cm="1">
        <f t="array" ref="BD503">SUMIFS('N1.3_Project_Listing'!$P$16:$P$829, 'N1.3_Project_Listing'!$E$16:$E$829,'N1.3_Project_Listing'!$E503, 'N1.3_Project_Listing'!$A$16:$A$829,ET_Risk_SC_Summation[[#Headers],[275kV Underground Cable]])</f>
        <v>0</v>
      </c>
      <c r="BE503" s="176" cm="1">
        <f t="array" ref="BE503">SUMIFS('N1.3_Project_Listing'!$P$16:$P$829, 'N1.3_Project_Listing'!$E$16:$E$829,'N1.3_Project_Listing'!$E503, 'N1.3_Project_Listing'!$A$16:$A$829,ET_Risk_SC_Summation[[#Headers],[275kV OHL Conductor]])</f>
        <v>0</v>
      </c>
      <c r="BF503" s="176" cm="1">
        <f t="array" ref="BF503">SUMIFS('N1.3_Project_Listing'!$P$16:$P$829, 'N1.3_Project_Listing'!$E$16:$E$829,'N1.3_Project_Listing'!$E503, 'N1.3_Project_Listing'!$A$16:$A$829,ET_Risk_SC_Summation[[#Headers],[275kV OHL Fittings]])</f>
        <v>0</v>
      </c>
      <c r="BG503" s="176" cm="1">
        <f t="array" ref="BG503">SUMIFS('N1.3_Project_Listing'!$P$16:$P$829, 'N1.3_Project_Listing'!$E$16:$E$829,'N1.3_Project_Listing'!$E503, 'N1.3_Project_Listing'!$A$16:$A$829,ET_Risk_SC_Summation[[#Headers],[275kV OHL Tower]])</f>
        <v>0</v>
      </c>
      <c r="BH503" s="176" cm="1">
        <f t="array" ref="BH503">SUMIFS('N1.3_Project_Listing'!$P$16:$P$829, 'N1.3_Project_Listing'!$E$16:$E$829,'N1.3_Project_Listing'!$E503, 'N1.3_Project_Listing'!$A$16:$A$829,ET_Risk_SC_Summation[[#Headers],[400kV Circuit Breaker]])</f>
        <v>0</v>
      </c>
      <c r="BI503" s="176" cm="1">
        <f t="array" ref="BI503">SUMIFS('N1.3_Project_Listing'!$P$16:$P$829, 'N1.3_Project_Listing'!$E$16:$E$829,'N1.3_Project_Listing'!$E503, 'N1.3_Project_Listing'!$A$16:$A$829,ET_Risk_SC_Summation[[#Headers],[400kV Transformer]])</f>
        <v>0</v>
      </c>
      <c r="BJ503" s="176" cm="1">
        <f t="array" ref="BJ503">SUMIFS('N1.3_Project_Listing'!$P$16:$P$829, 'N1.3_Project_Listing'!$E$16:$E$829,'N1.3_Project_Listing'!$E503, 'N1.3_Project_Listing'!$A$16:$A$829,ET_Risk_SC_Summation[[#Headers],[400kV Reactor]])</f>
        <v>0</v>
      </c>
      <c r="BK503" s="176" cm="1">
        <f t="array" ref="BK503">SUMIFS('N1.3_Project_Listing'!$P$16:$P$829, 'N1.3_Project_Listing'!$E$16:$E$829,'N1.3_Project_Listing'!$E503, 'N1.3_Project_Listing'!$A$16:$A$829,ET_Risk_SC_Summation[[#Headers],[400kV Underground Cable]])</f>
        <v>0</v>
      </c>
      <c r="BL503" s="176" cm="1">
        <f t="array" ref="BL503">SUMIFS('N1.3_Project_Listing'!$P$16:$P$829, 'N1.3_Project_Listing'!$E$16:$E$829,'N1.3_Project_Listing'!$E503, 'N1.3_Project_Listing'!$A$16:$A$829,ET_Risk_SC_Summation[[#Headers],[400kV OHL Conductor]])</f>
        <v>0</v>
      </c>
      <c r="BM503" s="176" cm="1">
        <f t="array" ref="BM503">SUMIFS('N1.3_Project_Listing'!$P$16:$P$829, 'N1.3_Project_Listing'!$E$16:$E$829,'N1.3_Project_Listing'!$E503, 'N1.3_Project_Listing'!$A$16:$A$829,ET_Risk_SC_Summation[[#Headers],[400kV OHL Fittings]])</f>
        <v>0</v>
      </c>
      <c r="BN503" s="176" cm="1">
        <f t="array" ref="BN503">SUMIFS('N1.3_Project_Listing'!$P$16:$P$829, 'N1.3_Project_Listing'!$E$16:$E$829,'N1.3_Project_Listing'!$E503, 'N1.3_Project_Listing'!$A$16:$A$829,ET_Risk_SC_Summation[[#Headers],[400kV OHL Tower]])</f>
        <v>0</v>
      </c>
      <c r="BO503" s="177" t="str">
        <f>IF(SUM(ET_Risk_SC_Summation[[#This Row],[132kV Circuit Breaker]:[400kV OHL Tower]])=0, "n/a", INDEX(ET_Risk_SC_Summation[#Headers],1,MATCH(MAX(ET_Risk_SC_Summation[[#This Row],[132kV Circuit Breaker]:[400kV OHL Tower]]),ET_Risk_SC_Summation[[#This Row],[132kV Circuit Breaker]:[400kV OHL Tower]],0)))</f>
        <v>n/a</v>
      </c>
      <c r="BP503" s="177" t="str">
        <f>IFERROR(INDEX('N0.7_Lookup_References'!$G$77:$G$98,MATCH(ET_Risk_SC_Summation[[#This Row],[Mxx Category]],'N0.7_Lookup_References'!$F$77:$F$98,0)),"")</f>
        <v/>
      </c>
    </row>
    <row r="504" spans="1:68">
      <c r="A504" s="160" t="str">
        <f>IFERROR(INDEX(N1.2_Intervention_Types[NARM Asset Category],MATCH('N1.3_Project_Listing'!$C504,N1.2_Intervention_Types[Intervention Type ID],0),1),"")</f>
        <v/>
      </c>
      <c r="B504" s="160" t="str">
        <f>IF($D$2="GD",IFERROR(INDEX(N1.2_Intervention_Types[C&amp;V Asset Category (GD)],MATCH('N1.3_Project_Listing'!$C504,N1.2_Intervention_Types[Intervention Type ID],0),1),""),IFERROR(INDEX(N1.2_Intervention_Types[NARM Asset Category],MATCH('N1.3_Project_Listing'!$C504,N1.2_Intervention_Types[Intervention Type ID],0),1),""))</f>
        <v/>
      </c>
      <c r="C504" s="67" t="str">
        <f>IFERROR(INDEX(N1.2_Intervention_Types[Intervention Type ID],MATCH('N1.3_Project_Listing'!$I504,N1.2_Intervention_Types[Intervention Type],0),1),"")</f>
        <v/>
      </c>
      <c r="D504" s="160" t="str">
        <f>IFERROR(INDEX(N1.2_Intervention_Types[Intervention Category],MATCH('N1.3_Project_Listing'!$C504,N1.2_Intervention_Types[Intervention Type ID],0),1),"")</f>
        <v/>
      </c>
      <c r="E504" s="210"/>
      <c r="F504" s="236"/>
      <c r="G504" s="236"/>
      <c r="H504" s="236"/>
      <c r="I504" s="151"/>
      <c r="J504" s="139"/>
      <c r="K504" s="117"/>
      <c r="L504" s="117"/>
      <c r="M504" s="117"/>
      <c r="N504" s="310"/>
      <c r="O504" s="310"/>
      <c r="P504" s="310"/>
      <c r="Q504" s="63">
        <f t="shared" si="44"/>
        <v>0</v>
      </c>
      <c r="R504" s="368">
        <f>IF('N1.3_Project_Listing'!$D504="Replacement",SUM('N1.3_Project_Listing'!$K504:$L504)/2,'N1.3_Project_Listing'!$M504)</f>
        <v>0</v>
      </c>
      <c r="S504" s="67" t="str">
        <f>IFERROR(INDEX('N0.7_Lookup_References'!$C$13:$C$72,MATCH($A504,'N0.7_Lookup_References'!$B$13:$B$72,0)),"")</f>
        <v/>
      </c>
      <c r="T504" s="338" t="str">
        <f t="shared" si="45"/>
        <v/>
      </c>
      <c r="V504" s="11"/>
      <c r="W504" s="11"/>
      <c r="X504" s="11"/>
      <c r="Y504" s="11"/>
      <c r="Z504" s="11"/>
      <c r="AA504" s="11"/>
      <c r="AB504" s="11"/>
      <c r="AC504" s="11"/>
      <c r="AD504" s="11"/>
      <c r="AE504" s="11"/>
      <c r="AF504" s="11"/>
      <c r="AG504" s="11"/>
      <c r="AH504" s="11"/>
      <c r="AI504" s="11"/>
      <c r="AJ504" s="11"/>
      <c r="AK504" s="11"/>
      <c r="AL504" s="11"/>
      <c r="AM504" s="11"/>
      <c r="AN504" s="11"/>
      <c r="AO504" s="11"/>
      <c r="AP504" s="63">
        <f t="shared" si="41"/>
        <v>0</v>
      </c>
      <c r="AQ504" s="63">
        <f t="shared" si="42"/>
        <v>0</v>
      </c>
      <c r="AR504" s="63">
        <f t="shared" si="43"/>
        <v>0</v>
      </c>
      <c r="AT504" s="176" cm="1">
        <f t="array" ref="AT504">SUMIFS('N1.3_Project_Listing'!$P$16:$P$829, 'N1.3_Project_Listing'!$E$16:$E$829,'N1.3_Project_Listing'!$E504, 'N1.3_Project_Listing'!$A$16:$A$829,ET_Risk_SC_Summation[[#Headers],[132kV Circuit Breaker]])</f>
        <v>0</v>
      </c>
      <c r="AU504" s="176" cm="1">
        <f t="array" ref="AU504">SUMIFS('N1.3_Project_Listing'!$P$16:$P$829, 'N1.3_Project_Listing'!$E$16:$E$829,'N1.3_Project_Listing'!$E504, 'N1.3_Project_Listing'!$A$16:$A$829,ET_Risk_SC_Summation[[#Headers],[132kV Transformer]])</f>
        <v>0</v>
      </c>
      <c r="AV504" s="176" cm="1">
        <f t="array" ref="AV504">SUMIFS('N1.3_Project_Listing'!$P$16:$P$829, 'N1.3_Project_Listing'!$E$16:$E$829,'N1.3_Project_Listing'!$E504, 'N1.3_Project_Listing'!$A$16:$A$829,ET_Risk_SC_Summation[[#Headers],[132kV Reactor]])</f>
        <v>0</v>
      </c>
      <c r="AW504" s="176" cm="1">
        <f t="array" ref="AW504">SUMIFS('N1.3_Project_Listing'!$P$16:$P$829, 'N1.3_Project_Listing'!$E$16:$E$829,'N1.3_Project_Listing'!$E504, 'N1.3_Project_Listing'!$A$16:$A$829,ET_Risk_SC_Summation[[#Headers],[132kV Underground Cable]])</f>
        <v>0</v>
      </c>
      <c r="AX504" s="176" cm="1">
        <f t="array" ref="AX504">SUMIFS('N1.3_Project_Listing'!$P$16:$P$829, 'N1.3_Project_Listing'!$E$16:$E$829,'N1.3_Project_Listing'!$E504, 'N1.3_Project_Listing'!$A$16:$A$829,ET_Risk_SC_Summation[[#Headers],[132kV OHL Conductor]])</f>
        <v>0</v>
      </c>
      <c r="AY504" s="176" cm="1">
        <f t="array" ref="AY504">SUMIFS('N1.3_Project_Listing'!$P$16:$P$829, 'N1.3_Project_Listing'!$E$16:$E$829,'N1.3_Project_Listing'!$E504, 'N1.3_Project_Listing'!$A$16:$A$829,ET_Risk_SC_Summation[[#Headers],[132kV OHL Fittings]])</f>
        <v>0</v>
      </c>
      <c r="AZ504" s="176" cm="1">
        <f t="array" ref="AZ504">SUMIFS('N1.3_Project_Listing'!$P$16:$P$829, 'N1.3_Project_Listing'!$E$16:$E$829,'N1.3_Project_Listing'!$E504, 'N1.3_Project_Listing'!$A$16:$A$829,ET_Risk_SC_Summation[[#Headers],[132kV OHL Tower]])</f>
        <v>0</v>
      </c>
      <c r="BA504" s="176" cm="1">
        <f t="array" ref="BA504">SUMIFS('N1.3_Project_Listing'!$P$16:$P$829, 'N1.3_Project_Listing'!$E$16:$E$829,'N1.3_Project_Listing'!$E504, 'N1.3_Project_Listing'!$A$16:$A$829,ET_Risk_SC_Summation[[#Headers],[275kV Circuit Breaker]])</f>
        <v>0</v>
      </c>
      <c r="BB504" s="176" cm="1">
        <f t="array" ref="BB504">SUMIFS('N1.3_Project_Listing'!$P$16:$P$829, 'N1.3_Project_Listing'!$E$16:$E$829,'N1.3_Project_Listing'!$E504, 'N1.3_Project_Listing'!$A$16:$A$829,ET_Risk_SC_Summation[[#Headers],[275kV Transformer]])</f>
        <v>0</v>
      </c>
      <c r="BC504" s="176" cm="1">
        <f t="array" ref="BC504">SUMIFS('N1.3_Project_Listing'!$P$16:$P$829, 'N1.3_Project_Listing'!$E$16:$E$829,'N1.3_Project_Listing'!$E504, 'N1.3_Project_Listing'!$A$16:$A$829,ET_Risk_SC_Summation[[#Headers],[275kV Reactor]])</f>
        <v>0</v>
      </c>
      <c r="BD504" s="176" cm="1">
        <f t="array" ref="BD504">SUMIFS('N1.3_Project_Listing'!$P$16:$P$829, 'N1.3_Project_Listing'!$E$16:$E$829,'N1.3_Project_Listing'!$E504, 'N1.3_Project_Listing'!$A$16:$A$829,ET_Risk_SC_Summation[[#Headers],[275kV Underground Cable]])</f>
        <v>0</v>
      </c>
      <c r="BE504" s="176" cm="1">
        <f t="array" ref="BE504">SUMIFS('N1.3_Project_Listing'!$P$16:$P$829, 'N1.3_Project_Listing'!$E$16:$E$829,'N1.3_Project_Listing'!$E504, 'N1.3_Project_Listing'!$A$16:$A$829,ET_Risk_SC_Summation[[#Headers],[275kV OHL Conductor]])</f>
        <v>0</v>
      </c>
      <c r="BF504" s="176" cm="1">
        <f t="array" ref="BF504">SUMIFS('N1.3_Project_Listing'!$P$16:$P$829, 'N1.3_Project_Listing'!$E$16:$E$829,'N1.3_Project_Listing'!$E504, 'N1.3_Project_Listing'!$A$16:$A$829,ET_Risk_SC_Summation[[#Headers],[275kV OHL Fittings]])</f>
        <v>0</v>
      </c>
      <c r="BG504" s="176" cm="1">
        <f t="array" ref="BG504">SUMIFS('N1.3_Project_Listing'!$P$16:$P$829, 'N1.3_Project_Listing'!$E$16:$E$829,'N1.3_Project_Listing'!$E504, 'N1.3_Project_Listing'!$A$16:$A$829,ET_Risk_SC_Summation[[#Headers],[275kV OHL Tower]])</f>
        <v>0</v>
      </c>
      <c r="BH504" s="176" cm="1">
        <f t="array" ref="BH504">SUMIFS('N1.3_Project_Listing'!$P$16:$P$829, 'N1.3_Project_Listing'!$E$16:$E$829,'N1.3_Project_Listing'!$E504, 'N1.3_Project_Listing'!$A$16:$A$829,ET_Risk_SC_Summation[[#Headers],[400kV Circuit Breaker]])</f>
        <v>0</v>
      </c>
      <c r="BI504" s="176" cm="1">
        <f t="array" ref="BI504">SUMIFS('N1.3_Project_Listing'!$P$16:$P$829, 'N1.3_Project_Listing'!$E$16:$E$829,'N1.3_Project_Listing'!$E504, 'N1.3_Project_Listing'!$A$16:$A$829,ET_Risk_SC_Summation[[#Headers],[400kV Transformer]])</f>
        <v>0</v>
      </c>
      <c r="BJ504" s="176" cm="1">
        <f t="array" ref="BJ504">SUMIFS('N1.3_Project_Listing'!$P$16:$P$829, 'N1.3_Project_Listing'!$E$16:$E$829,'N1.3_Project_Listing'!$E504, 'N1.3_Project_Listing'!$A$16:$A$829,ET_Risk_SC_Summation[[#Headers],[400kV Reactor]])</f>
        <v>0</v>
      </c>
      <c r="BK504" s="176" cm="1">
        <f t="array" ref="BK504">SUMIFS('N1.3_Project_Listing'!$P$16:$P$829, 'N1.3_Project_Listing'!$E$16:$E$829,'N1.3_Project_Listing'!$E504, 'N1.3_Project_Listing'!$A$16:$A$829,ET_Risk_SC_Summation[[#Headers],[400kV Underground Cable]])</f>
        <v>0</v>
      </c>
      <c r="BL504" s="176" cm="1">
        <f t="array" ref="BL504">SUMIFS('N1.3_Project_Listing'!$P$16:$P$829, 'N1.3_Project_Listing'!$E$16:$E$829,'N1.3_Project_Listing'!$E504, 'N1.3_Project_Listing'!$A$16:$A$829,ET_Risk_SC_Summation[[#Headers],[400kV OHL Conductor]])</f>
        <v>0</v>
      </c>
      <c r="BM504" s="176" cm="1">
        <f t="array" ref="BM504">SUMIFS('N1.3_Project_Listing'!$P$16:$P$829, 'N1.3_Project_Listing'!$E$16:$E$829,'N1.3_Project_Listing'!$E504, 'N1.3_Project_Listing'!$A$16:$A$829,ET_Risk_SC_Summation[[#Headers],[400kV OHL Fittings]])</f>
        <v>0</v>
      </c>
      <c r="BN504" s="176" cm="1">
        <f t="array" ref="BN504">SUMIFS('N1.3_Project_Listing'!$P$16:$P$829, 'N1.3_Project_Listing'!$E$16:$E$829,'N1.3_Project_Listing'!$E504, 'N1.3_Project_Listing'!$A$16:$A$829,ET_Risk_SC_Summation[[#Headers],[400kV OHL Tower]])</f>
        <v>0</v>
      </c>
      <c r="BO504" s="177" t="str">
        <f>IF(SUM(ET_Risk_SC_Summation[[#This Row],[132kV Circuit Breaker]:[400kV OHL Tower]])=0, "n/a", INDEX(ET_Risk_SC_Summation[#Headers],1,MATCH(MAX(ET_Risk_SC_Summation[[#This Row],[132kV Circuit Breaker]:[400kV OHL Tower]]),ET_Risk_SC_Summation[[#This Row],[132kV Circuit Breaker]:[400kV OHL Tower]],0)))</f>
        <v>n/a</v>
      </c>
      <c r="BP504" s="177" t="str">
        <f>IFERROR(INDEX('N0.7_Lookup_References'!$G$77:$G$98,MATCH(ET_Risk_SC_Summation[[#This Row],[Mxx Category]],'N0.7_Lookup_References'!$F$77:$F$98,0)),"")</f>
        <v/>
      </c>
    </row>
    <row r="505" spans="1:68">
      <c r="A505" s="160" t="str">
        <f>IFERROR(INDEX(N1.2_Intervention_Types[NARM Asset Category],MATCH('N1.3_Project_Listing'!$C505,N1.2_Intervention_Types[Intervention Type ID],0),1),"")</f>
        <v/>
      </c>
      <c r="B505" s="160" t="str">
        <f>IF($D$2="GD",IFERROR(INDEX(N1.2_Intervention_Types[C&amp;V Asset Category (GD)],MATCH('N1.3_Project_Listing'!$C505,N1.2_Intervention_Types[Intervention Type ID],0),1),""),IFERROR(INDEX(N1.2_Intervention_Types[NARM Asset Category],MATCH('N1.3_Project_Listing'!$C505,N1.2_Intervention_Types[Intervention Type ID],0),1),""))</f>
        <v/>
      </c>
      <c r="C505" s="67" t="str">
        <f>IFERROR(INDEX(N1.2_Intervention_Types[Intervention Type ID],MATCH('N1.3_Project_Listing'!$I505,N1.2_Intervention_Types[Intervention Type],0),1),"")</f>
        <v/>
      </c>
      <c r="D505" s="160" t="str">
        <f>IFERROR(INDEX(N1.2_Intervention_Types[Intervention Category],MATCH('N1.3_Project_Listing'!$C505,N1.2_Intervention_Types[Intervention Type ID],0),1),"")</f>
        <v/>
      </c>
      <c r="E505" s="210"/>
      <c r="F505" s="236"/>
      <c r="G505" s="236"/>
      <c r="H505" s="236"/>
      <c r="I505" s="151"/>
      <c r="J505" s="139"/>
      <c r="K505" s="117"/>
      <c r="L505" s="117"/>
      <c r="M505" s="117"/>
      <c r="N505" s="310"/>
      <c r="O505" s="310"/>
      <c r="P505" s="310"/>
      <c r="Q505" s="63">
        <f t="shared" si="44"/>
        <v>0</v>
      </c>
      <c r="R505" s="368">
        <f>IF('N1.3_Project_Listing'!$D505="Replacement",SUM('N1.3_Project_Listing'!$K505:$L505)/2,'N1.3_Project_Listing'!$M505)</f>
        <v>0</v>
      </c>
      <c r="S505" s="67" t="str">
        <f>IFERROR(INDEX('N0.7_Lookup_References'!$C$13:$C$72,MATCH($A505,'N0.7_Lookup_References'!$B$13:$B$72,0)),"")</f>
        <v/>
      </c>
      <c r="T505" s="338" t="str">
        <f t="shared" si="45"/>
        <v/>
      </c>
      <c r="V505" s="11"/>
      <c r="W505" s="11"/>
      <c r="X505" s="11"/>
      <c r="Y505" s="11"/>
      <c r="Z505" s="11"/>
      <c r="AA505" s="11"/>
      <c r="AB505" s="11"/>
      <c r="AC505" s="11"/>
      <c r="AD505" s="11"/>
      <c r="AE505" s="11"/>
      <c r="AF505" s="11"/>
      <c r="AG505" s="11"/>
      <c r="AH505" s="11"/>
      <c r="AI505" s="11"/>
      <c r="AJ505" s="11"/>
      <c r="AK505" s="11"/>
      <c r="AL505" s="11"/>
      <c r="AM505" s="11"/>
      <c r="AN505" s="11"/>
      <c r="AO505" s="11"/>
      <c r="AP505" s="63">
        <f t="shared" si="41"/>
        <v>0</v>
      </c>
      <c r="AQ505" s="63">
        <f t="shared" si="42"/>
        <v>0</v>
      </c>
      <c r="AR505" s="63">
        <f t="shared" si="43"/>
        <v>0</v>
      </c>
      <c r="AT505" s="176" cm="1">
        <f t="array" ref="AT505">SUMIFS('N1.3_Project_Listing'!$P$16:$P$829, 'N1.3_Project_Listing'!$E$16:$E$829,'N1.3_Project_Listing'!$E505, 'N1.3_Project_Listing'!$A$16:$A$829,ET_Risk_SC_Summation[[#Headers],[132kV Circuit Breaker]])</f>
        <v>0</v>
      </c>
      <c r="AU505" s="176" cm="1">
        <f t="array" ref="AU505">SUMIFS('N1.3_Project_Listing'!$P$16:$P$829, 'N1.3_Project_Listing'!$E$16:$E$829,'N1.3_Project_Listing'!$E505, 'N1.3_Project_Listing'!$A$16:$A$829,ET_Risk_SC_Summation[[#Headers],[132kV Transformer]])</f>
        <v>0</v>
      </c>
      <c r="AV505" s="176" cm="1">
        <f t="array" ref="AV505">SUMIFS('N1.3_Project_Listing'!$P$16:$P$829, 'N1.3_Project_Listing'!$E$16:$E$829,'N1.3_Project_Listing'!$E505, 'N1.3_Project_Listing'!$A$16:$A$829,ET_Risk_SC_Summation[[#Headers],[132kV Reactor]])</f>
        <v>0</v>
      </c>
      <c r="AW505" s="176" cm="1">
        <f t="array" ref="AW505">SUMIFS('N1.3_Project_Listing'!$P$16:$P$829, 'N1.3_Project_Listing'!$E$16:$E$829,'N1.3_Project_Listing'!$E505, 'N1.3_Project_Listing'!$A$16:$A$829,ET_Risk_SC_Summation[[#Headers],[132kV Underground Cable]])</f>
        <v>0</v>
      </c>
      <c r="AX505" s="176" cm="1">
        <f t="array" ref="AX505">SUMIFS('N1.3_Project_Listing'!$P$16:$P$829, 'N1.3_Project_Listing'!$E$16:$E$829,'N1.3_Project_Listing'!$E505, 'N1.3_Project_Listing'!$A$16:$A$829,ET_Risk_SC_Summation[[#Headers],[132kV OHL Conductor]])</f>
        <v>0</v>
      </c>
      <c r="AY505" s="176" cm="1">
        <f t="array" ref="AY505">SUMIFS('N1.3_Project_Listing'!$P$16:$P$829, 'N1.3_Project_Listing'!$E$16:$E$829,'N1.3_Project_Listing'!$E505, 'N1.3_Project_Listing'!$A$16:$A$829,ET_Risk_SC_Summation[[#Headers],[132kV OHL Fittings]])</f>
        <v>0</v>
      </c>
      <c r="AZ505" s="176" cm="1">
        <f t="array" ref="AZ505">SUMIFS('N1.3_Project_Listing'!$P$16:$P$829, 'N1.3_Project_Listing'!$E$16:$E$829,'N1.3_Project_Listing'!$E505, 'N1.3_Project_Listing'!$A$16:$A$829,ET_Risk_SC_Summation[[#Headers],[132kV OHL Tower]])</f>
        <v>0</v>
      </c>
      <c r="BA505" s="176" cm="1">
        <f t="array" ref="BA505">SUMIFS('N1.3_Project_Listing'!$P$16:$P$829, 'N1.3_Project_Listing'!$E$16:$E$829,'N1.3_Project_Listing'!$E505, 'N1.3_Project_Listing'!$A$16:$A$829,ET_Risk_SC_Summation[[#Headers],[275kV Circuit Breaker]])</f>
        <v>0</v>
      </c>
      <c r="BB505" s="176" cm="1">
        <f t="array" ref="BB505">SUMIFS('N1.3_Project_Listing'!$P$16:$P$829, 'N1.3_Project_Listing'!$E$16:$E$829,'N1.3_Project_Listing'!$E505, 'N1.3_Project_Listing'!$A$16:$A$829,ET_Risk_SC_Summation[[#Headers],[275kV Transformer]])</f>
        <v>0</v>
      </c>
      <c r="BC505" s="176" cm="1">
        <f t="array" ref="BC505">SUMIFS('N1.3_Project_Listing'!$P$16:$P$829, 'N1.3_Project_Listing'!$E$16:$E$829,'N1.3_Project_Listing'!$E505, 'N1.3_Project_Listing'!$A$16:$A$829,ET_Risk_SC_Summation[[#Headers],[275kV Reactor]])</f>
        <v>0</v>
      </c>
      <c r="BD505" s="176" cm="1">
        <f t="array" ref="BD505">SUMIFS('N1.3_Project_Listing'!$P$16:$P$829, 'N1.3_Project_Listing'!$E$16:$E$829,'N1.3_Project_Listing'!$E505, 'N1.3_Project_Listing'!$A$16:$A$829,ET_Risk_SC_Summation[[#Headers],[275kV Underground Cable]])</f>
        <v>0</v>
      </c>
      <c r="BE505" s="176" cm="1">
        <f t="array" ref="BE505">SUMIFS('N1.3_Project_Listing'!$P$16:$P$829, 'N1.3_Project_Listing'!$E$16:$E$829,'N1.3_Project_Listing'!$E505, 'N1.3_Project_Listing'!$A$16:$A$829,ET_Risk_SC_Summation[[#Headers],[275kV OHL Conductor]])</f>
        <v>0</v>
      </c>
      <c r="BF505" s="176" cm="1">
        <f t="array" ref="BF505">SUMIFS('N1.3_Project_Listing'!$P$16:$P$829, 'N1.3_Project_Listing'!$E$16:$E$829,'N1.3_Project_Listing'!$E505, 'N1.3_Project_Listing'!$A$16:$A$829,ET_Risk_SC_Summation[[#Headers],[275kV OHL Fittings]])</f>
        <v>0</v>
      </c>
      <c r="BG505" s="176" cm="1">
        <f t="array" ref="BG505">SUMIFS('N1.3_Project_Listing'!$P$16:$P$829, 'N1.3_Project_Listing'!$E$16:$E$829,'N1.3_Project_Listing'!$E505, 'N1.3_Project_Listing'!$A$16:$A$829,ET_Risk_SC_Summation[[#Headers],[275kV OHL Tower]])</f>
        <v>0</v>
      </c>
      <c r="BH505" s="176" cm="1">
        <f t="array" ref="BH505">SUMIFS('N1.3_Project_Listing'!$P$16:$P$829, 'N1.3_Project_Listing'!$E$16:$E$829,'N1.3_Project_Listing'!$E505, 'N1.3_Project_Listing'!$A$16:$A$829,ET_Risk_SC_Summation[[#Headers],[400kV Circuit Breaker]])</f>
        <v>0</v>
      </c>
      <c r="BI505" s="176" cm="1">
        <f t="array" ref="BI505">SUMIFS('N1.3_Project_Listing'!$P$16:$P$829, 'N1.3_Project_Listing'!$E$16:$E$829,'N1.3_Project_Listing'!$E505, 'N1.3_Project_Listing'!$A$16:$A$829,ET_Risk_SC_Summation[[#Headers],[400kV Transformer]])</f>
        <v>0</v>
      </c>
      <c r="BJ505" s="176" cm="1">
        <f t="array" ref="BJ505">SUMIFS('N1.3_Project_Listing'!$P$16:$P$829, 'N1.3_Project_Listing'!$E$16:$E$829,'N1.3_Project_Listing'!$E505, 'N1.3_Project_Listing'!$A$16:$A$829,ET_Risk_SC_Summation[[#Headers],[400kV Reactor]])</f>
        <v>0</v>
      </c>
      <c r="BK505" s="176" cm="1">
        <f t="array" ref="BK505">SUMIFS('N1.3_Project_Listing'!$P$16:$P$829, 'N1.3_Project_Listing'!$E$16:$E$829,'N1.3_Project_Listing'!$E505, 'N1.3_Project_Listing'!$A$16:$A$829,ET_Risk_SC_Summation[[#Headers],[400kV Underground Cable]])</f>
        <v>0</v>
      </c>
      <c r="BL505" s="176" cm="1">
        <f t="array" ref="BL505">SUMIFS('N1.3_Project_Listing'!$P$16:$P$829, 'N1.3_Project_Listing'!$E$16:$E$829,'N1.3_Project_Listing'!$E505, 'N1.3_Project_Listing'!$A$16:$A$829,ET_Risk_SC_Summation[[#Headers],[400kV OHL Conductor]])</f>
        <v>0</v>
      </c>
      <c r="BM505" s="176" cm="1">
        <f t="array" ref="BM505">SUMIFS('N1.3_Project_Listing'!$P$16:$P$829, 'N1.3_Project_Listing'!$E$16:$E$829,'N1.3_Project_Listing'!$E505, 'N1.3_Project_Listing'!$A$16:$A$829,ET_Risk_SC_Summation[[#Headers],[400kV OHL Fittings]])</f>
        <v>0</v>
      </c>
      <c r="BN505" s="176" cm="1">
        <f t="array" ref="BN505">SUMIFS('N1.3_Project_Listing'!$P$16:$P$829, 'N1.3_Project_Listing'!$E$16:$E$829,'N1.3_Project_Listing'!$E505, 'N1.3_Project_Listing'!$A$16:$A$829,ET_Risk_SC_Summation[[#Headers],[400kV OHL Tower]])</f>
        <v>0</v>
      </c>
      <c r="BO505" s="177" t="str">
        <f>IF(SUM(ET_Risk_SC_Summation[[#This Row],[132kV Circuit Breaker]:[400kV OHL Tower]])=0, "n/a", INDEX(ET_Risk_SC_Summation[#Headers],1,MATCH(MAX(ET_Risk_SC_Summation[[#This Row],[132kV Circuit Breaker]:[400kV OHL Tower]]),ET_Risk_SC_Summation[[#This Row],[132kV Circuit Breaker]:[400kV OHL Tower]],0)))</f>
        <v>n/a</v>
      </c>
      <c r="BP505" s="177" t="str">
        <f>IFERROR(INDEX('N0.7_Lookup_References'!$G$77:$G$98,MATCH(ET_Risk_SC_Summation[[#This Row],[Mxx Category]],'N0.7_Lookup_References'!$F$77:$F$98,0)),"")</f>
        <v/>
      </c>
    </row>
    <row r="506" spans="1:68">
      <c r="A506" s="160" t="str">
        <f>IFERROR(INDEX(N1.2_Intervention_Types[NARM Asset Category],MATCH('N1.3_Project_Listing'!$C506,N1.2_Intervention_Types[Intervention Type ID],0),1),"")</f>
        <v/>
      </c>
      <c r="B506" s="160" t="str">
        <f>IF($D$2="GD",IFERROR(INDEX(N1.2_Intervention_Types[C&amp;V Asset Category (GD)],MATCH('N1.3_Project_Listing'!$C506,N1.2_Intervention_Types[Intervention Type ID],0),1),""),IFERROR(INDEX(N1.2_Intervention_Types[NARM Asset Category],MATCH('N1.3_Project_Listing'!$C506,N1.2_Intervention_Types[Intervention Type ID],0),1),""))</f>
        <v/>
      </c>
      <c r="C506" s="67" t="str">
        <f>IFERROR(INDEX(N1.2_Intervention_Types[Intervention Type ID],MATCH('N1.3_Project_Listing'!$I506,N1.2_Intervention_Types[Intervention Type],0),1),"")</f>
        <v/>
      </c>
      <c r="D506" s="160" t="str">
        <f>IFERROR(INDEX(N1.2_Intervention_Types[Intervention Category],MATCH('N1.3_Project_Listing'!$C506,N1.2_Intervention_Types[Intervention Type ID],0),1),"")</f>
        <v/>
      </c>
      <c r="E506" s="210"/>
      <c r="F506" s="236"/>
      <c r="G506" s="236"/>
      <c r="H506" s="236"/>
      <c r="I506" s="151"/>
      <c r="J506" s="139"/>
      <c r="K506" s="117"/>
      <c r="L506" s="117"/>
      <c r="M506" s="117"/>
      <c r="N506" s="310"/>
      <c r="O506" s="310"/>
      <c r="P506" s="310"/>
      <c r="Q506" s="63">
        <f t="shared" si="44"/>
        <v>0</v>
      </c>
      <c r="R506" s="368">
        <f>IF('N1.3_Project_Listing'!$D506="Replacement",SUM('N1.3_Project_Listing'!$K506:$L506)/2,'N1.3_Project_Listing'!$M506)</f>
        <v>0</v>
      </c>
      <c r="S506" s="67" t="str">
        <f>IFERROR(INDEX('N0.7_Lookup_References'!$C$13:$C$72,MATCH($A506,'N0.7_Lookup_References'!$B$13:$B$72,0)),"")</f>
        <v/>
      </c>
      <c r="T506" s="338" t="str">
        <f t="shared" si="45"/>
        <v/>
      </c>
      <c r="V506" s="11"/>
      <c r="W506" s="11"/>
      <c r="X506" s="11"/>
      <c r="Y506" s="11"/>
      <c r="Z506" s="11"/>
      <c r="AA506" s="11"/>
      <c r="AB506" s="11"/>
      <c r="AC506" s="11"/>
      <c r="AD506" s="11"/>
      <c r="AE506" s="11"/>
      <c r="AF506" s="11"/>
      <c r="AG506" s="11"/>
      <c r="AH506" s="11"/>
      <c r="AI506" s="11"/>
      <c r="AJ506" s="11"/>
      <c r="AK506" s="11"/>
      <c r="AL506" s="11"/>
      <c r="AM506" s="11"/>
      <c r="AN506" s="11"/>
      <c r="AO506" s="11"/>
      <c r="AP506" s="63">
        <f t="shared" si="41"/>
        <v>0</v>
      </c>
      <c r="AQ506" s="63">
        <f t="shared" si="42"/>
        <v>0</v>
      </c>
      <c r="AR506" s="63">
        <f t="shared" si="43"/>
        <v>0</v>
      </c>
      <c r="AT506" s="176" cm="1">
        <f t="array" ref="AT506">SUMIFS('N1.3_Project_Listing'!$P$16:$P$829, 'N1.3_Project_Listing'!$E$16:$E$829,'N1.3_Project_Listing'!$E506, 'N1.3_Project_Listing'!$A$16:$A$829,ET_Risk_SC_Summation[[#Headers],[132kV Circuit Breaker]])</f>
        <v>0</v>
      </c>
      <c r="AU506" s="176" cm="1">
        <f t="array" ref="AU506">SUMIFS('N1.3_Project_Listing'!$P$16:$P$829, 'N1.3_Project_Listing'!$E$16:$E$829,'N1.3_Project_Listing'!$E506, 'N1.3_Project_Listing'!$A$16:$A$829,ET_Risk_SC_Summation[[#Headers],[132kV Transformer]])</f>
        <v>0</v>
      </c>
      <c r="AV506" s="176" cm="1">
        <f t="array" ref="AV506">SUMIFS('N1.3_Project_Listing'!$P$16:$P$829, 'N1.3_Project_Listing'!$E$16:$E$829,'N1.3_Project_Listing'!$E506, 'N1.3_Project_Listing'!$A$16:$A$829,ET_Risk_SC_Summation[[#Headers],[132kV Reactor]])</f>
        <v>0</v>
      </c>
      <c r="AW506" s="176" cm="1">
        <f t="array" ref="AW506">SUMIFS('N1.3_Project_Listing'!$P$16:$P$829, 'N1.3_Project_Listing'!$E$16:$E$829,'N1.3_Project_Listing'!$E506, 'N1.3_Project_Listing'!$A$16:$A$829,ET_Risk_SC_Summation[[#Headers],[132kV Underground Cable]])</f>
        <v>0</v>
      </c>
      <c r="AX506" s="176" cm="1">
        <f t="array" ref="AX506">SUMIFS('N1.3_Project_Listing'!$P$16:$P$829, 'N1.3_Project_Listing'!$E$16:$E$829,'N1.3_Project_Listing'!$E506, 'N1.3_Project_Listing'!$A$16:$A$829,ET_Risk_SC_Summation[[#Headers],[132kV OHL Conductor]])</f>
        <v>0</v>
      </c>
      <c r="AY506" s="176" cm="1">
        <f t="array" ref="AY506">SUMIFS('N1.3_Project_Listing'!$P$16:$P$829, 'N1.3_Project_Listing'!$E$16:$E$829,'N1.3_Project_Listing'!$E506, 'N1.3_Project_Listing'!$A$16:$A$829,ET_Risk_SC_Summation[[#Headers],[132kV OHL Fittings]])</f>
        <v>0</v>
      </c>
      <c r="AZ506" s="176" cm="1">
        <f t="array" ref="AZ506">SUMIFS('N1.3_Project_Listing'!$P$16:$P$829, 'N1.3_Project_Listing'!$E$16:$E$829,'N1.3_Project_Listing'!$E506, 'N1.3_Project_Listing'!$A$16:$A$829,ET_Risk_SC_Summation[[#Headers],[132kV OHL Tower]])</f>
        <v>0</v>
      </c>
      <c r="BA506" s="176" cm="1">
        <f t="array" ref="BA506">SUMIFS('N1.3_Project_Listing'!$P$16:$P$829, 'N1.3_Project_Listing'!$E$16:$E$829,'N1.3_Project_Listing'!$E506, 'N1.3_Project_Listing'!$A$16:$A$829,ET_Risk_SC_Summation[[#Headers],[275kV Circuit Breaker]])</f>
        <v>0</v>
      </c>
      <c r="BB506" s="176" cm="1">
        <f t="array" ref="BB506">SUMIFS('N1.3_Project_Listing'!$P$16:$P$829, 'N1.3_Project_Listing'!$E$16:$E$829,'N1.3_Project_Listing'!$E506, 'N1.3_Project_Listing'!$A$16:$A$829,ET_Risk_SC_Summation[[#Headers],[275kV Transformer]])</f>
        <v>0</v>
      </c>
      <c r="BC506" s="176" cm="1">
        <f t="array" ref="BC506">SUMIFS('N1.3_Project_Listing'!$P$16:$P$829, 'N1.3_Project_Listing'!$E$16:$E$829,'N1.3_Project_Listing'!$E506, 'N1.3_Project_Listing'!$A$16:$A$829,ET_Risk_SC_Summation[[#Headers],[275kV Reactor]])</f>
        <v>0</v>
      </c>
      <c r="BD506" s="176" cm="1">
        <f t="array" ref="BD506">SUMIFS('N1.3_Project_Listing'!$P$16:$P$829, 'N1.3_Project_Listing'!$E$16:$E$829,'N1.3_Project_Listing'!$E506, 'N1.3_Project_Listing'!$A$16:$A$829,ET_Risk_SC_Summation[[#Headers],[275kV Underground Cable]])</f>
        <v>0</v>
      </c>
      <c r="BE506" s="176" cm="1">
        <f t="array" ref="BE506">SUMIFS('N1.3_Project_Listing'!$P$16:$P$829, 'N1.3_Project_Listing'!$E$16:$E$829,'N1.3_Project_Listing'!$E506, 'N1.3_Project_Listing'!$A$16:$A$829,ET_Risk_SC_Summation[[#Headers],[275kV OHL Conductor]])</f>
        <v>0</v>
      </c>
      <c r="BF506" s="176" cm="1">
        <f t="array" ref="BF506">SUMIFS('N1.3_Project_Listing'!$P$16:$P$829, 'N1.3_Project_Listing'!$E$16:$E$829,'N1.3_Project_Listing'!$E506, 'N1.3_Project_Listing'!$A$16:$A$829,ET_Risk_SC_Summation[[#Headers],[275kV OHL Fittings]])</f>
        <v>0</v>
      </c>
      <c r="BG506" s="176" cm="1">
        <f t="array" ref="BG506">SUMIFS('N1.3_Project_Listing'!$P$16:$P$829, 'N1.3_Project_Listing'!$E$16:$E$829,'N1.3_Project_Listing'!$E506, 'N1.3_Project_Listing'!$A$16:$A$829,ET_Risk_SC_Summation[[#Headers],[275kV OHL Tower]])</f>
        <v>0</v>
      </c>
      <c r="BH506" s="176" cm="1">
        <f t="array" ref="BH506">SUMIFS('N1.3_Project_Listing'!$P$16:$P$829, 'N1.3_Project_Listing'!$E$16:$E$829,'N1.3_Project_Listing'!$E506, 'N1.3_Project_Listing'!$A$16:$A$829,ET_Risk_SC_Summation[[#Headers],[400kV Circuit Breaker]])</f>
        <v>0</v>
      </c>
      <c r="BI506" s="176" cm="1">
        <f t="array" ref="BI506">SUMIFS('N1.3_Project_Listing'!$P$16:$P$829, 'N1.3_Project_Listing'!$E$16:$E$829,'N1.3_Project_Listing'!$E506, 'N1.3_Project_Listing'!$A$16:$A$829,ET_Risk_SC_Summation[[#Headers],[400kV Transformer]])</f>
        <v>0</v>
      </c>
      <c r="BJ506" s="176" cm="1">
        <f t="array" ref="BJ506">SUMIFS('N1.3_Project_Listing'!$P$16:$P$829, 'N1.3_Project_Listing'!$E$16:$E$829,'N1.3_Project_Listing'!$E506, 'N1.3_Project_Listing'!$A$16:$A$829,ET_Risk_SC_Summation[[#Headers],[400kV Reactor]])</f>
        <v>0</v>
      </c>
      <c r="BK506" s="176" cm="1">
        <f t="array" ref="BK506">SUMIFS('N1.3_Project_Listing'!$P$16:$P$829, 'N1.3_Project_Listing'!$E$16:$E$829,'N1.3_Project_Listing'!$E506, 'N1.3_Project_Listing'!$A$16:$A$829,ET_Risk_SC_Summation[[#Headers],[400kV Underground Cable]])</f>
        <v>0</v>
      </c>
      <c r="BL506" s="176" cm="1">
        <f t="array" ref="BL506">SUMIFS('N1.3_Project_Listing'!$P$16:$P$829, 'N1.3_Project_Listing'!$E$16:$E$829,'N1.3_Project_Listing'!$E506, 'N1.3_Project_Listing'!$A$16:$A$829,ET_Risk_SC_Summation[[#Headers],[400kV OHL Conductor]])</f>
        <v>0</v>
      </c>
      <c r="BM506" s="176" cm="1">
        <f t="array" ref="BM506">SUMIFS('N1.3_Project_Listing'!$P$16:$P$829, 'N1.3_Project_Listing'!$E$16:$E$829,'N1.3_Project_Listing'!$E506, 'N1.3_Project_Listing'!$A$16:$A$829,ET_Risk_SC_Summation[[#Headers],[400kV OHL Fittings]])</f>
        <v>0</v>
      </c>
      <c r="BN506" s="176" cm="1">
        <f t="array" ref="BN506">SUMIFS('N1.3_Project_Listing'!$P$16:$P$829, 'N1.3_Project_Listing'!$E$16:$E$829,'N1.3_Project_Listing'!$E506, 'N1.3_Project_Listing'!$A$16:$A$829,ET_Risk_SC_Summation[[#Headers],[400kV OHL Tower]])</f>
        <v>0</v>
      </c>
      <c r="BO506" s="177" t="str">
        <f>IF(SUM(ET_Risk_SC_Summation[[#This Row],[132kV Circuit Breaker]:[400kV OHL Tower]])=0, "n/a", INDEX(ET_Risk_SC_Summation[#Headers],1,MATCH(MAX(ET_Risk_SC_Summation[[#This Row],[132kV Circuit Breaker]:[400kV OHL Tower]]),ET_Risk_SC_Summation[[#This Row],[132kV Circuit Breaker]:[400kV OHL Tower]],0)))</f>
        <v>n/a</v>
      </c>
      <c r="BP506" s="177" t="str">
        <f>IFERROR(INDEX('N0.7_Lookup_References'!$G$77:$G$98,MATCH(ET_Risk_SC_Summation[[#This Row],[Mxx Category]],'N0.7_Lookup_References'!$F$77:$F$98,0)),"")</f>
        <v/>
      </c>
    </row>
    <row r="507" spans="1:68">
      <c r="A507" s="160" t="str">
        <f>IFERROR(INDEX(N1.2_Intervention_Types[NARM Asset Category],MATCH('N1.3_Project_Listing'!$C507,N1.2_Intervention_Types[Intervention Type ID],0),1),"")</f>
        <v/>
      </c>
      <c r="B507" s="160" t="str">
        <f>IF($D$2="GD",IFERROR(INDEX(N1.2_Intervention_Types[C&amp;V Asset Category (GD)],MATCH('N1.3_Project_Listing'!$C507,N1.2_Intervention_Types[Intervention Type ID],0),1),""),IFERROR(INDEX(N1.2_Intervention_Types[NARM Asset Category],MATCH('N1.3_Project_Listing'!$C507,N1.2_Intervention_Types[Intervention Type ID],0),1),""))</f>
        <v/>
      </c>
      <c r="C507" s="67" t="str">
        <f>IFERROR(INDEX(N1.2_Intervention_Types[Intervention Type ID],MATCH('N1.3_Project_Listing'!$I507,N1.2_Intervention_Types[Intervention Type],0),1),"")</f>
        <v/>
      </c>
      <c r="D507" s="160" t="str">
        <f>IFERROR(INDEX(N1.2_Intervention_Types[Intervention Category],MATCH('N1.3_Project_Listing'!$C507,N1.2_Intervention_Types[Intervention Type ID],0),1),"")</f>
        <v/>
      </c>
      <c r="E507" s="210"/>
      <c r="F507" s="236"/>
      <c r="G507" s="236"/>
      <c r="H507" s="236"/>
      <c r="I507" s="151"/>
      <c r="J507" s="139"/>
      <c r="K507" s="117"/>
      <c r="L507" s="117"/>
      <c r="M507" s="117"/>
      <c r="N507" s="310"/>
      <c r="O507" s="310"/>
      <c r="P507" s="310"/>
      <c r="Q507" s="63">
        <f t="shared" si="44"/>
        <v>0</v>
      </c>
      <c r="R507" s="368">
        <f>IF('N1.3_Project_Listing'!$D507="Replacement",SUM('N1.3_Project_Listing'!$K507:$L507)/2,'N1.3_Project_Listing'!$M507)</f>
        <v>0</v>
      </c>
      <c r="S507" s="67" t="str">
        <f>IFERROR(INDEX('N0.7_Lookup_References'!$C$13:$C$72,MATCH($A507,'N0.7_Lookup_References'!$B$13:$B$72,0)),"")</f>
        <v/>
      </c>
      <c r="T507" s="338" t="str">
        <f t="shared" si="45"/>
        <v/>
      </c>
      <c r="V507" s="11"/>
      <c r="W507" s="11"/>
      <c r="X507" s="11"/>
      <c r="Y507" s="11"/>
      <c r="Z507" s="11"/>
      <c r="AA507" s="11"/>
      <c r="AB507" s="11"/>
      <c r="AC507" s="11"/>
      <c r="AD507" s="11"/>
      <c r="AE507" s="11"/>
      <c r="AF507" s="11"/>
      <c r="AG507" s="11"/>
      <c r="AH507" s="11"/>
      <c r="AI507" s="11"/>
      <c r="AJ507" s="11"/>
      <c r="AK507" s="11"/>
      <c r="AL507" s="11"/>
      <c r="AM507" s="11"/>
      <c r="AN507" s="11"/>
      <c r="AO507" s="11"/>
      <c r="AP507" s="63">
        <f t="shared" si="41"/>
        <v>0</v>
      </c>
      <c r="AQ507" s="63">
        <f t="shared" si="42"/>
        <v>0</v>
      </c>
      <c r="AR507" s="63">
        <f t="shared" si="43"/>
        <v>0</v>
      </c>
      <c r="AT507" s="176" cm="1">
        <f t="array" ref="AT507">SUMIFS('N1.3_Project_Listing'!$P$16:$P$829, 'N1.3_Project_Listing'!$E$16:$E$829,'N1.3_Project_Listing'!$E507, 'N1.3_Project_Listing'!$A$16:$A$829,ET_Risk_SC_Summation[[#Headers],[132kV Circuit Breaker]])</f>
        <v>0</v>
      </c>
      <c r="AU507" s="176" cm="1">
        <f t="array" ref="AU507">SUMIFS('N1.3_Project_Listing'!$P$16:$P$829, 'N1.3_Project_Listing'!$E$16:$E$829,'N1.3_Project_Listing'!$E507, 'N1.3_Project_Listing'!$A$16:$A$829,ET_Risk_SC_Summation[[#Headers],[132kV Transformer]])</f>
        <v>0</v>
      </c>
      <c r="AV507" s="176" cm="1">
        <f t="array" ref="AV507">SUMIFS('N1.3_Project_Listing'!$P$16:$P$829, 'N1.3_Project_Listing'!$E$16:$E$829,'N1.3_Project_Listing'!$E507, 'N1.3_Project_Listing'!$A$16:$A$829,ET_Risk_SC_Summation[[#Headers],[132kV Reactor]])</f>
        <v>0</v>
      </c>
      <c r="AW507" s="176" cm="1">
        <f t="array" ref="AW507">SUMIFS('N1.3_Project_Listing'!$P$16:$P$829, 'N1.3_Project_Listing'!$E$16:$E$829,'N1.3_Project_Listing'!$E507, 'N1.3_Project_Listing'!$A$16:$A$829,ET_Risk_SC_Summation[[#Headers],[132kV Underground Cable]])</f>
        <v>0</v>
      </c>
      <c r="AX507" s="176" cm="1">
        <f t="array" ref="AX507">SUMIFS('N1.3_Project_Listing'!$P$16:$P$829, 'N1.3_Project_Listing'!$E$16:$E$829,'N1.3_Project_Listing'!$E507, 'N1.3_Project_Listing'!$A$16:$A$829,ET_Risk_SC_Summation[[#Headers],[132kV OHL Conductor]])</f>
        <v>0</v>
      </c>
      <c r="AY507" s="176" cm="1">
        <f t="array" ref="AY507">SUMIFS('N1.3_Project_Listing'!$P$16:$P$829, 'N1.3_Project_Listing'!$E$16:$E$829,'N1.3_Project_Listing'!$E507, 'N1.3_Project_Listing'!$A$16:$A$829,ET_Risk_SC_Summation[[#Headers],[132kV OHL Fittings]])</f>
        <v>0</v>
      </c>
      <c r="AZ507" s="176" cm="1">
        <f t="array" ref="AZ507">SUMIFS('N1.3_Project_Listing'!$P$16:$P$829, 'N1.3_Project_Listing'!$E$16:$E$829,'N1.3_Project_Listing'!$E507, 'N1.3_Project_Listing'!$A$16:$A$829,ET_Risk_SC_Summation[[#Headers],[132kV OHL Tower]])</f>
        <v>0</v>
      </c>
      <c r="BA507" s="176" cm="1">
        <f t="array" ref="BA507">SUMIFS('N1.3_Project_Listing'!$P$16:$P$829, 'N1.3_Project_Listing'!$E$16:$E$829,'N1.3_Project_Listing'!$E507, 'N1.3_Project_Listing'!$A$16:$A$829,ET_Risk_SC_Summation[[#Headers],[275kV Circuit Breaker]])</f>
        <v>0</v>
      </c>
      <c r="BB507" s="176" cm="1">
        <f t="array" ref="BB507">SUMIFS('N1.3_Project_Listing'!$P$16:$P$829, 'N1.3_Project_Listing'!$E$16:$E$829,'N1.3_Project_Listing'!$E507, 'N1.3_Project_Listing'!$A$16:$A$829,ET_Risk_SC_Summation[[#Headers],[275kV Transformer]])</f>
        <v>0</v>
      </c>
      <c r="BC507" s="176" cm="1">
        <f t="array" ref="BC507">SUMIFS('N1.3_Project_Listing'!$P$16:$P$829, 'N1.3_Project_Listing'!$E$16:$E$829,'N1.3_Project_Listing'!$E507, 'N1.3_Project_Listing'!$A$16:$A$829,ET_Risk_SC_Summation[[#Headers],[275kV Reactor]])</f>
        <v>0</v>
      </c>
      <c r="BD507" s="176" cm="1">
        <f t="array" ref="BD507">SUMIFS('N1.3_Project_Listing'!$P$16:$P$829, 'N1.3_Project_Listing'!$E$16:$E$829,'N1.3_Project_Listing'!$E507, 'N1.3_Project_Listing'!$A$16:$A$829,ET_Risk_SC_Summation[[#Headers],[275kV Underground Cable]])</f>
        <v>0</v>
      </c>
      <c r="BE507" s="176" cm="1">
        <f t="array" ref="BE507">SUMIFS('N1.3_Project_Listing'!$P$16:$P$829, 'N1.3_Project_Listing'!$E$16:$E$829,'N1.3_Project_Listing'!$E507, 'N1.3_Project_Listing'!$A$16:$A$829,ET_Risk_SC_Summation[[#Headers],[275kV OHL Conductor]])</f>
        <v>0</v>
      </c>
      <c r="BF507" s="176" cm="1">
        <f t="array" ref="BF507">SUMIFS('N1.3_Project_Listing'!$P$16:$P$829, 'N1.3_Project_Listing'!$E$16:$E$829,'N1.3_Project_Listing'!$E507, 'N1.3_Project_Listing'!$A$16:$A$829,ET_Risk_SC_Summation[[#Headers],[275kV OHL Fittings]])</f>
        <v>0</v>
      </c>
      <c r="BG507" s="176" cm="1">
        <f t="array" ref="BG507">SUMIFS('N1.3_Project_Listing'!$P$16:$P$829, 'N1.3_Project_Listing'!$E$16:$E$829,'N1.3_Project_Listing'!$E507, 'N1.3_Project_Listing'!$A$16:$A$829,ET_Risk_SC_Summation[[#Headers],[275kV OHL Tower]])</f>
        <v>0</v>
      </c>
      <c r="BH507" s="176" cm="1">
        <f t="array" ref="BH507">SUMIFS('N1.3_Project_Listing'!$P$16:$P$829, 'N1.3_Project_Listing'!$E$16:$E$829,'N1.3_Project_Listing'!$E507, 'N1.3_Project_Listing'!$A$16:$A$829,ET_Risk_SC_Summation[[#Headers],[400kV Circuit Breaker]])</f>
        <v>0</v>
      </c>
      <c r="BI507" s="176" cm="1">
        <f t="array" ref="BI507">SUMIFS('N1.3_Project_Listing'!$P$16:$P$829, 'N1.3_Project_Listing'!$E$16:$E$829,'N1.3_Project_Listing'!$E507, 'N1.3_Project_Listing'!$A$16:$A$829,ET_Risk_SC_Summation[[#Headers],[400kV Transformer]])</f>
        <v>0</v>
      </c>
      <c r="BJ507" s="176" cm="1">
        <f t="array" ref="BJ507">SUMIFS('N1.3_Project_Listing'!$P$16:$P$829, 'N1.3_Project_Listing'!$E$16:$E$829,'N1.3_Project_Listing'!$E507, 'N1.3_Project_Listing'!$A$16:$A$829,ET_Risk_SC_Summation[[#Headers],[400kV Reactor]])</f>
        <v>0</v>
      </c>
      <c r="BK507" s="176" cm="1">
        <f t="array" ref="BK507">SUMIFS('N1.3_Project_Listing'!$P$16:$P$829, 'N1.3_Project_Listing'!$E$16:$E$829,'N1.3_Project_Listing'!$E507, 'N1.3_Project_Listing'!$A$16:$A$829,ET_Risk_SC_Summation[[#Headers],[400kV Underground Cable]])</f>
        <v>0</v>
      </c>
      <c r="BL507" s="176" cm="1">
        <f t="array" ref="BL507">SUMIFS('N1.3_Project_Listing'!$P$16:$P$829, 'N1.3_Project_Listing'!$E$16:$E$829,'N1.3_Project_Listing'!$E507, 'N1.3_Project_Listing'!$A$16:$A$829,ET_Risk_SC_Summation[[#Headers],[400kV OHL Conductor]])</f>
        <v>0</v>
      </c>
      <c r="BM507" s="176" cm="1">
        <f t="array" ref="BM507">SUMIFS('N1.3_Project_Listing'!$P$16:$P$829, 'N1.3_Project_Listing'!$E$16:$E$829,'N1.3_Project_Listing'!$E507, 'N1.3_Project_Listing'!$A$16:$A$829,ET_Risk_SC_Summation[[#Headers],[400kV OHL Fittings]])</f>
        <v>0</v>
      </c>
      <c r="BN507" s="176" cm="1">
        <f t="array" ref="BN507">SUMIFS('N1.3_Project_Listing'!$P$16:$P$829, 'N1.3_Project_Listing'!$E$16:$E$829,'N1.3_Project_Listing'!$E507, 'N1.3_Project_Listing'!$A$16:$A$829,ET_Risk_SC_Summation[[#Headers],[400kV OHL Tower]])</f>
        <v>0</v>
      </c>
      <c r="BO507" s="177" t="str">
        <f>IF(SUM(ET_Risk_SC_Summation[[#This Row],[132kV Circuit Breaker]:[400kV OHL Tower]])=0, "n/a", INDEX(ET_Risk_SC_Summation[#Headers],1,MATCH(MAX(ET_Risk_SC_Summation[[#This Row],[132kV Circuit Breaker]:[400kV OHL Tower]]),ET_Risk_SC_Summation[[#This Row],[132kV Circuit Breaker]:[400kV OHL Tower]],0)))</f>
        <v>n/a</v>
      </c>
      <c r="BP507" s="177" t="str">
        <f>IFERROR(INDEX('N0.7_Lookup_References'!$G$77:$G$98,MATCH(ET_Risk_SC_Summation[[#This Row],[Mxx Category]],'N0.7_Lookup_References'!$F$77:$F$98,0)),"")</f>
        <v/>
      </c>
    </row>
    <row r="508" spans="1:68">
      <c r="A508" s="160" t="str">
        <f>IFERROR(INDEX(N1.2_Intervention_Types[NARM Asset Category],MATCH('N1.3_Project_Listing'!$C508,N1.2_Intervention_Types[Intervention Type ID],0),1),"")</f>
        <v/>
      </c>
      <c r="B508" s="160" t="str">
        <f>IF($D$2="GD",IFERROR(INDEX(N1.2_Intervention_Types[C&amp;V Asset Category (GD)],MATCH('N1.3_Project_Listing'!$C508,N1.2_Intervention_Types[Intervention Type ID],0),1),""),IFERROR(INDEX(N1.2_Intervention_Types[NARM Asset Category],MATCH('N1.3_Project_Listing'!$C508,N1.2_Intervention_Types[Intervention Type ID],0),1),""))</f>
        <v/>
      </c>
      <c r="C508" s="67" t="str">
        <f>IFERROR(INDEX(N1.2_Intervention_Types[Intervention Type ID],MATCH('N1.3_Project_Listing'!$I508,N1.2_Intervention_Types[Intervention Type],0),1),"")</f>
        <v/>
      </c>
      <c r="D508" s="160" t="str">
        <f>IFERROR(INDEX(N1.2_Intervention_Types[Intervention Category],MATCH('N1.3_Project_Listing'!$C508,N1.2_Intervention_Types[Intervention Type ID],0),1),"")</f>
        <v/>
      </c>
      <c r="E508" s="210"/>
      <c r="F508" s="236"/>
      <c r="G508" s="236"/>
      <c r="H508" s="236"/>
      <c r="I508" s="151"/>
      <c r="J508" s="139"/>
      <c r="K508" s="117"/>
      <c r="L508" s="117"/>
      <c r="M508" s="117"/>
      <c r="N508" s="310"/>
      <c r="O508" s="310"/>
      <c r="P508" s="310"/>
      <c r="Q508" s="63">
        <f t="shared" si="44"/>
        <v>0</v>
      </c>
      <c r="R508" s="368">
        <f>IF('N1.3_Project_Listing'!$D508="Replacement",SUM('N1.3_Project_Listing'!$K508:$L508)/2,'N1.3_Project_Listing'!$M508)</f>
        <v>0</v>
      </c>
      <c r="S508" s="67" t="str">
        <f>IFERROR(INDEX('N0.7_Lookup_References'!$C$13:$C$72,MATCH($A508,'N0.7_Lookup_References'!$B$13:$B$72,0)),"")</f>
        <v/>
      </c>
      <c r="T508" s="338" t="str">
        <f t="shared" si="45"/>
        <v/>
      </c>
      <c r="V508" s="11"/>
      <c r="W508" s="11"/>
      <c r="X508" s="11"/>
      <c r="Y508" s="11"/>
      <c r="Z508" s="11"/>
      <c r="AA508" s="11"/>
      <c r="AB508" s="11"/>
      <c r="AC508" s="11"/>
      <c r="AD508" s="11"/>
      <c r="AE508" s="11"/>
      <c r="AF508" s="11"/>
      <c r="AG508" s="11"/>
      <c r="AH508" s="11"/>
      <c r="AI508" s="11"/>
      <c r="AJ508" s="11"/>
      <c r="AK508" s="11"/>
      <c r="AL508" s="11"/>
      <c r="AM508" s="11"/>
      <c r="AN508" s="11"/>
      <c r="AO508" s="11"/>
      <c r="AP508" s="63">
        <f t="shared" si="41"/>
        <v>0</v>
      </c>
      <c r="AQ508" s="63">
        <f t="shared" si="42"/>
        <v>0</v>
      </c>
      <c r="AR508" s="63">
        <f t="shared" si="43"/>
        <v>0</v>
      </c>
      <c r="AT508" s="176" cm="1">
        <f t="array" ref="AT508">SUMIFS('N1.3_Project_Listing'!$P$16:$P$829, 'N1.3_Project_Listing'!$E$16:$E$829,'N1.3_Project_Listing'!$E508, 'N1.3_Project_Listing'!$A$16:$A$829,ET_Risk_SC_Summation[[#Headers],[132kV Circuit Breaker]])</f>
        <v>0</v>
      </c>
      <c r="AU508" s="176" cm="1">
        <f t="array" ref="AU508">SUMIFS('N1.3_Project_Listing'!$P$16:$P$829, 'N1.3_Project_Listing'!$E$16:$E$829,'N1.3_Project_Listing'!$E508, 'N1.3_Project_Listing'!$A$16:$A$829,ET_Risk_SC_Summation[[#Headers],[132kV Transformer]])</f>
        <v>0</v>
      </c>
      <c r="AV508" s="176" cm="1">
        <f t="array" ref="AV508">SUMIFS('N1.3_Project_Listing'!$P$16:$P$829, 'N1.3_Project_Listing'!$E$16:$E$829,'N1.3_Project_Listing'!$E508, 'N1.3_Project_Listing'!$A$16:$A$829,ET_Risk_SC_Summation[[#Headers],[132kV Reactor]])</f>
        <v>0</v>
      </c>
      <c r="AW508" s="176" cm="1">
        <f t="array" ref="AW508">SUMIFS('N1.3_Project_Listing'!$P$16:$P$829, 'N1.3_Project_Listing'!$E$16:$E$829,'N1.3_Project_Listing'!$E508, 'N1.3_Project_Listing'!$A$16:$A$829,ET_Risk_SC_Summation[[#Headers],[132kV Underground Cable]])</f>
        <v>0</v>
      </c>
      <c r="AX508" s="176" cm="1">
        <f t="array" ref="AX508">SUMIFS('N1.3_Project_Listing'!$P$16:$P$829, 'N1.3_Project_Listing'!$E$16:$E$829,'N1.3_Project_Listing'!$E508, 'N1.3_Project_Listing'!$A$16:$A$829,ET_Risk_SC_Summation[[#Headers],[132kV OHL Conductor]])</f>
        <v>0</v>
      </c>
      <c r="AY508" s="176" cm="1">
        <f t="array" ref="AY508">SUMIFS('N1.3_Project_Listing'!$P$16:$P$829, 'N1.3_Project_Listing'!$E$16:$E$829,'N1.3_Project_Listing'!$E508, 'N1.3_Project_Listing'!$A$16:$A$829,ET_Risk_SC_Summation[[#Headers],[132kV OHL Fittings]])</f>
        <v>0</v>
      </c>
      <c r="AZ508" s="176" cm="1">
        <f t="array" ref="AZ508">SUMIFS('N1.3_Project_Listing'!$P$16:$P$829, 'N1.3_Project_Listing'!$E$16:$E$829,'N1.3_Project_Listing'!$E508, 'N1.3_Project_Listing'!$A$16:$A$829,ET_Risk_SC_Summation[[#Headers],[132kV OHL Tower]])</f>
        <v>0</v>
      </c>
      <c r="BA508" s="176" cm="1">
        <f t="array" ref="BA508">SUMIFS('N1.3_Project_Listing'!$P$16:$P$829, 'N1.3_Project_Listing'!$E$16:$E$829,'N1.3_Project_Listing'!$E508, 'N1.3_Project_Listing'!$A$16:$A$829,ET_Risk_SC_Summation[[#Headers],[275kV Circuit Breaker]])</f>
        <v>0</v>
      </c>
      <c r="BB508" s="176" cm="1">
        <f t="array" ref="BB508">SUMIFS('N1.3_Project_Listing'!$P$16:$P$829, 'N1.3_Project_Listing'!$E$16:$E$829,'N1.3_Project_Listing'!$E508, 'N1.3_Project_Listing'!$A$16:$A$829,ET_Risk_SC_Summation[[#Headers],[275kV Transformer]])</f>
        <v>0</v>
      </c>
      <c r="BC508" s="176" cm="1">
        <f t="array" ref="BC508">SUMIFS('N1.3_Project_Listing'!$P$16:$P$829, 'N1.3_Project_Listing'!$E$16:$E$829,'N1.3_Project_Listing'!$E508, 'N1.3_Project_Listing'!$A$16:$A$829,ET_Risk_SC_Summation[[#Headers],[275kV Reactor]])</f>
        <v>0</v>
      </c>
      <c r="BD508" s="176" cm="1">
        <f t="array" ref="BD508">SUMIFS('N1.3_Project_Listing'!$P$16:$P$829, 'N1.3_Project_Listing'!$E$16:$E$829,'N1.3_Project_Listing'!$E508, 'N1.3_Project_Listing'!$A$16:$A$829,ET_Risk_SC_Summation[[#Headers],[275kV Underground Cable]])</f>
        <v>0</v>
      </c>
      <c r="BE508" s="176" cm="1">
        <f t="array" ref="BE508">SUMIFS('N1.3_Project_Listing'!$P$16:$P$829, 'N1.3_Project_Listing'!$E$16:$E$829,'N1.3_Project_Listing'!$E508, 'N1.3_Project_Listing'!$A$16:$A$829,ET_Risk_SC_Summation[[#Headers],[275kV OHL Conductor]])</f>
        <v>0</v>
      </c>
      <c r="BF508" s="176" cm="1">
        <f t="array" ref="BF508">SUMIFS('N1.3_Project_Listing'!$P$16:$P$829, 'N1.3_Project_Listing'!$E$16:$E$829,'N1.3_Project_Listing'!$E508, 'N1.3_Project_Listing'!$A$16:$A$829,ET_Risk_SC_Summation[[#Headers],[275kV OHL Fittings]])</f>
        <v>0</v>
      </c>
      <c r="BG508" s="176" cm="1">
        <f t="array" ref="BG508">SUMIFS('N1.3_Project_Listing'!$P$16:$P$829, 'N1.3_Project_Listing'!$E$16:$E$829,'N1.3_Project_Listing'!$E508, 'N1.3_Project_Listing'!$A$16:$A$829,ET_Risk_SC_Summation[[#Headers],[275kV OHL Tower]])</f>
        <v>0</v>
      </c>
      <c r="BH508" s="176" cm="1">
        <f t="array" ref="BH508">SUMIFS('N1.3_Project_Listing'!$P$16:$P$829, 'N1.3_Project_Listing'!$E$16:$E$829,'N1.3_Project_Listing'!$E508, 'N1.3_Project_Listing'!$A$16:$A$829,ET_Risk_SC_Summation[[#Headers],[400kV Circuit Breaker]])</f>
        <v>0</v>
      </c>
      <c r="BI508" s="176" cm="1">
        <f t="array" ref="BI508">SUMIFS('N1.3_Project_Listing'!$P$16:$P$829, 'N1.3_Project_Listing'!$E$16:$E$829,'N1.3_Project_Listing'!$E508, 'N1.3_Project_Listing'!$A$16:$A$829,ET_Risk_SC_Summation[[#Headers],[400kV Transformer]])</f>
        <v>0</v>
      </c>
      <c r="BJ508" s="176" cm="1">
        <f t="array" ref="BJ508">SUMIFS('N1.3_Project_Listing'!$P$16:$P$829, 'N1.3_Project_Listing'!$E$16:$E$829,'N1.3_Project_Listing'!$E508, 'N1.3_Project_Listing'!$A$16:$A$829,ET_Risk_SC_Summation[[#Headers],[400kV Reactor]])</f>
        <v>0</v>
      </c>
      <c r="BK508" s="176" cm="1">
        <f t="array" ref="BK508">SUMIFS('N1.3_Project_Listing'!$P$16:$P$829, 'N1.3_Project_Listing'!$E$16:$E$829,'N1.3_Project_Listing'!$E508, 'N1.3_Project_Listing'!$A$16:$A$829,ET_Risk_SC_Summation[[#Headers],[400kV Underground Cable]])</f>
        <v>0</v>
      </c>
      <c r="BL508" s="176" cm="1">
        <f t="array" ref="BL508">SUMIFS('N1.3_Project_Listing'!$P$16:$P$829, 'N1.3_Project_Listing'!$E$16:$E$829,'N1.3_Project_Listing'!$E508, 'N1.3_Project_Listing'!$A$16:$A$829,ET_Risk_SC_Summation[[#Headers],[400kV OHL Conductor]])</f>
        <v>0</v>
      </c>
      <c r="BM508" s="176" cm="1">
        <f t="array" ref="BM508">SUMIFS('N1.3_Project_Listing'!$P$16:$P$829, 'N1.3_Project_Listing'!$E$16:$E$829,'N1.3_Project_Listing'!$E508, 'N1.3_Project_Listing'!$A$16:$A$829,ET_Risk_SC_Summation[[#Headers],[400kV OHL Fittings]])</f>
        <v>0</v>
      </c>
      <c r="BN508" s="176" cm="1">
        <f t="array" ref="BN508">SUMIFS('N1.3_Project_Listing'!$P$16:$P$829, 'N1.3_Project_Listing'!$E$16:$E$829,'N1.3_Project_Listing'!$E508, 'N1.3_Project_Listing'!$A$16:$A$829,ET_Risk_SC_Summation[[#Headers],[400kV OHL Tower]])</f>
        <v>0</v>
      </c>
      <c r="BO508" s="177" t="str">
        <f>IF(SUM(ET_Risk_SC_Summation[[#This Row],[132kV Circuit Breaker]:[400kV OHL Tower]])=0, "n/a", INDEX(ET_Risk_SC_Summation[#Headers],1,MATCH(MAX(ET_Risk_SC_Summation[[#This Row],[132kV Circuit Breaker]:[400kV OHL Tower]]),ET_Risk_SC_Summation[[#This Row],[132kV Circuit Breaker]:[400kV OHL Tower]],0)))</f>
        <v>n/a</v>
      </c>
      <c r="BP508" s="177" t="str">
        <f>IFERROR(INDEX('N0.7_Lookup_References'!$G$77:$G$98,MATCH(ET_Risk_SC_Summation[[#This Row],[Mxx Category]],'N0.7_Lookup_References'!$F$77:$F$98,0)),"")</f>
        <v/>
      </c>
    </row>
    <row r="509" spans="1:68">
      <c r="A509" s="160" t="str">
        <f>IFERROR(INDEX(N1.2_Intervention_Types[NARM Asset Category],MATCH('N1.3_Project_Listing'!$C509,N1.2_Intervention_Types[Intervention Type ID],0),1),"")</f>
        <v/>
      </c>
      <c r="B509" s="160" t="str">
        <f>IF($D$2="GD",IFERROR(INDEX(N1.2_Intervention_Types[C&amp;V Asset Category (GD)],MATCH('N1.3_Project_Listing'!$C509,N1.2_Intervention_Types[Intervention Type ID],0),1),""),IFERROR(INDEX(N1.2_Intervention_Types[NARM Asset Category],MATCH('N1.3_Project_Listing'!$C509,N1.2_Intervention_Types[Intervention Type ID],0),1),""))</f>
        <v/>
      </c>
      <c r="C509" s="67" t="str">
        <f>IFERROR(INDEX(N1.2_Intervention_Types[Intervention Type ID],MATCH('N1.3_Project_Listing'!$I509,N1.2_Intervention_Types[Intervention Type],0),1),"")</f>
        <v/>
      </c>
      <c r="D509" s="160" t="str">
        <f>IFERROR(INDEX(N1.2_Intervention_Types[Intervention Category],MATCH('N1.3_Project_Listing'!$C509,N1.2_Intervention_Types[Intervention Type ID],0),1),"")</f>
        <v/>
      </c>
      <c r="E509" s="210"/>
      <c r="F509" s="236"/>
      <c r="G509" s="236"/>
      <c r="H509" s="236"/>
      <c r="I509" s="151"/>
      <c r="J509" s="139"/>
      <c r="K509" s="117"/>
      <c r="L509" s="117"/>
      <c r="M509" s="117"/>
      <c r="N509" s="310"/>
      <c r="O509" s="310"/>
      <c r="P509" s="310"/>
      <c r="Q509" s="63">
        <f t="shared" si="44"/>
        <v>0</v>
      </c>
      <c r="R509" s="368">
        <f>IF('N1.3_Project_Listing'!$D509="Replacement",SUM('N1.3_Project_Listing'!$K509:$L509)/2,'N1.3_Project_Listing'!$M509)</f>
        <v>0</v>
      </c>
      <c r="S509" s="67" t="str">
        <f>IFERROR(INDEX('N0.7_Lookup_References'!$C$13:$C$72,MATCH($A509,'N0.7_Lookup_References'!$B$13:$B$72,0)),"")</f>
        <v/>
      </c>
      <c r="T509" s="338" t="str">
        <f t="shared" si="45"/>
        <v/>
      </c>
      <c r="V509" s="11"/>
      <c r="W509" s="11"/>
      <c r="X509" s="11"/>
      <c r="Y509" s="11"/>
      <c r="Z509" s="11"/>
      <c r="AA509" s="11"/>
      <c r="AB509" s="11"/>
      <c r="AC509" s="11"/>
      <c r="AD509" s="11"/>
      <c r="AE509" s="11"/>
      <c r="AF509" s="11"/>
      <c r="AG509" s="11"/>
      <c r="AH509" s="11"/>
      <c r="AI509" s="11"/>
      <c r="AJ509" s="11"/>
      <c r="AK509" s="11"/>
      <c r="AL509" s="11"/>
      <c r="AM509" s="11"/>
      <c r="AN509" s="11"/>
      <c r="AO509" s="11"/>
      <c r="AP509" s="63">
        <f t="shared" si="41"/>
        <v>0</v>
      </c>
      <c r="AQ509" s="63">
        <f t="shared" si="42"/>
        <v>0</v>
      </c>
      <c r="AR509" s="63">
        <f t="shared" si="43"/>
        <v>0</v>
      </c>
      <c r="AT509" s="176" cm="1">
        <f t="array" ref="AT509">SUMIFS('N1.3_Project_Listing'!$P$16:$P$829, 'N1.3_Project_Listing'!$E$16:$E$829,'N1.3_Project_Listing'!$E509, 'N1.3_Project_Listing'!$A$16:$A$829,ET_Risk_SC_Summation[[#Headers],[132kV Circuit Breaker]])</f>
        <v>0</v>
      </c>
      <c r="AU509" s="176" cm="1">
        <f t="array" ref="AU509">SUMIFS('N1.3_Project_Listing'!$P$16:$P$829, 'N1.3_Project_Listing'!$E$16:$E$829,'N1.3_Project_Listing'!$E509, 'N1.3_Project_Listing'!$A$16:$A$829,ET_Risk_SC_Summation[[#Headers],[132kV Transformer]])</f>
        <v>0</v>
      </c>
      <c r="AV509" s="176" cm="1">
        <f t="array" ref="AV509">SUMIFS('N1.3_Project_Listing'!$P$16:$P$829, 'N1.3_Project_Listing'!$E$16:$E$829,'N1.3_Project_Listing'!$E509, 'N1.3_Project_Listing'!$A$16:$A$829,ET_Risk_SC_Summation[[#Headers],[132kV Reactor]])</f>
        <v>0</v>
      </c>
      <c r="AW509" s="176" cm="1">
        <f t="array" ref="AW509">SUMIFS('N1.3_Project_Listing'!$P$16:$P$829, 'N1.3_Project_Listing'!$E$16:$E$829,'N1.3_Project_Listing'!$E509, 'N1.3_Project_Listing'!$A$16:$A$829,ET_Risk_SC_Summation[[#Headers],[132kV Underground Cable]])</f>
        <v>0</v>
      </c>
      <c r="AX509" s="176" cm="1">
        <f t="array" ref="AX509">SUMIFS('N1.3_Project_Listing'!$P$16:$P$829, 'N1.3_Project_Listing'!$E$16:$E$829,'N1.3_Project_Listing'!$E509, 'N1.3_Project_Listing'!$A$16:$A$829,ET_Risk_SC_Summation[[#Headers],[132kV OHL Conductor]])</f>
        <v>0</v>
      </c>
      <c r="AY509" s="176" cm="1">
        <f t="array" ref="AY509">SUMIFS('N1.3_Project_Listing'!$P$16:$P$829, 'N1.3_Project_Listing'!$E$16:$E$829,'N1.3_Project_Listing'!$E509, 'N1.3_Project_Listing'!$A$16:$A$829,ET_Risk_SC_Summation[[#Headers],[132kV OHL Fittings]])</f>
        <v>0</v>
      </c>
      <c r="AZ509" s="176" cm="1">
        <f t="array" ref="AZ509">SUMIFS('N1.3_Project_Listing'!$P$16:$P$829, 'N1.3_Project_Listing'!$E$16:$E$829,'N1.3_Project_Listing'!$E509, 'N1.3_Project_Listing'!$A$16:$A$829,ET_Risk_SC_Summation[[#Headers],[132kV OHL Tower]])</f>
        <v>0</v>
      </c>
      <c r="BA509" s="176" cm="1">
        <f t="array" ref="BA509">SUMIFS('N1.3_Project_Listing'!$P$16:$P$829, 'N1.3_Project_Listing'!$E$16:$E$829,'N1.3_Project_Listing'!$E509, 'N1.3_Project_Listing'!$A$16:$A$829,ET_Risk_SC_Summation[[#Headers],[275kV Circuit Breaker]])</f>
        <v>0</v>
      </c>
      <c r="BB509" s="176" cm="1">
        <f t="array" ref="BB509">SUMIFS('N1.3_Project_Listing'!$P$16:$P$829, 'N1.3_Project_Listing'!$E$16:$E$829,'N1.3_Project_Listing'!$E509, 'N1.3_Project_Listing'!$A$16:$A$829,ET_Risk_SC_Summation[[#Headers],[275kV Transformer]])</f>
        <v>0</v>
      </c>
      <c r="BC509" s="176" cm="1">
        <f t="array" ref="BC509">SUMIFS('N1.3_Project_Listing'!$P$16:$P$829, 'N1.3_Project_Listing'!$E$16:$E$829,'N1.3_Project_Listing'!$E509, 'N1.3_Project_Listing'!$A$16:$A$829,ET_Risk_SC_Summation[[#Headers],[275kV Reactor]])</f>
        <v>0</v>
      </c>
      <c r="BD509" s="176" cm="1">
        <f t="array" ref="BD509">SUMIFS('N1.3_Project_Listing'!$P$16:$P$829, 'N1.3_Project_Listing'!$E$16:$E$829,'N1.3_Project_Listing'!$E509, 'N1.3_Project_Listing'!$A$16:$A$829,ET_Risk_SC_Summation[[#Headers],[275kV Underground Cable]])</f>
        <v>0</v>
      </c>
      <c r="BE509" s="176" cm="1">
        <f t="array" ref="BE509">SUMIFS('N1.3_Project_Listing'!$P$16:$P$829, 'N1.3_Project_Listing'!$E$16:$E$829,'N1.3_Project_Listing'!$E509, 'N1.3_Project_Listing'!$A$16:$A$829,ET_Risk_SC_Summation[[#Headers],[275kV OHL Conductor]])</f>
        <v>0</v>
      </c>
      <c r="BF509" s="176" cm="1">
        <f t="array" ref="BF509">SUMIFS('N1.3_Project_Listing'!$P$16:$P$829, 'N1.3_Project_Listing'!$E$16:$E$829,'N1.3_Project_Listing'!$E509, 'N1.3_Project_Listing'!$A$16:$A$829,ET_Risk_SC_Summation[[#Headers],[275kV OHL Fittings]])</f>
        <v>0</v>
      </c>
      <c r="BG509" s="176" cm="1">
        <f t="array" ref="BG509">SUMIFS('N1.3_Project_Listing'!$P$16:$P$829, 'N1.3_Project_Listing'!$E$16:$E$829,'N1.3_Project_Listing'!$E509, 'N1.3_Project_Listing'!$A$16:$A$829,ET_Risk_SC_Summation[[#Headers],[275kV OHL Tower]])</f>
        <v>0</v>
      </c>
      <c r="BH509" s="176" cm="1">
        <f t="array" ref="BH509">SUMIFS('N1.3_Project_Listing'!$P$16:$P$829, 'N1.3_Project_Listing'!$E$16:$E$829,'N1.3_Project_Listing'!$E509, 'N1.3_Project_Listing'!$A$16:$A$829,ET_Risk_SC_Summation[[#Headers],[400kV Circuit Breaker]])</f>
        <v>0</v>
      </c>
      <c r="BI509" s="176" cm="1">
        <f t="array" ref="BI509">SUMIFS('N1.3_Project_Listing'!$P$16:$P$829, 'N1.3_Project_Listing'!$E$16:$E$829,'N1.3_Project_Listing'!$E509, 'N1.3_Project_Listing'!$A$16:$A$829,ET_Risk_SC_Summation[[#Headers],[400kV Transformer]])</f>
        <v>0</v>
      </c>
      <c r="BJ509" s="176" cm="1">
        <f t="array" ref="BJ509">SUMIFS('N1.3_Project_Listing'!$P$16:$P$829, 'N1.3_Project_Listing'!$E$16:$E$829,'N1.3_Project_Listing'!$E509, 'N1.3_Project_Listing'!$A$16:$A$829,ET_Risk_SC_Summation[[#Headers],[400kV Reactor]])</f>
        <v>0</v>
      </c>
      <c r="BK509" s="176" cm="1">
        <f t="array" ref="BK509">SUMIFS('N1.3_Project_Listing'!$P$16:$P$829, 'N1.3_Project_Listing'!$E$16:$E$829,'N1.3_Project_Listing'!$E509, 'N1.3_Project_Listing'!$A$16:$A$829,ET_Risk_SC_Summation[[#Headers],[400kV Underground Cable]])</f>
        <v>0</v>
      </c>
      <c r="BL509" s="176" cm="1">
        <f t="array" ref="BL509">SUMIFS('N1.3_Project_Listing'!$P$16:$P$829, 'N1.3_Project_Listing'!$E$16:$E$829,'N1.3_Project_Listing'!$E509, 'N1.3_Project_Listing'!$A$16:$A$829,ET_Risk_SC_Summation[[#Headers],[400kV OHL Conductor]])</f>
        <v>0</v>
      </c>
      <c r="BM509" s="176" cm="1">
        <f t="array" ref="BM509">SUMIFS('N1.3_Project_Listing'!$P$16:$P$829, 'N1.3_Project_Listing'!$E$16:$E$829,'N1.3_Project_Listing'!$E509, 'N1.3_Project_Listing'!$A$16:$A$829,ET_Risk_SC_Summation[[#Headers],[400kV OHL Fittings]])</f>
        <v>0</v>
      </c>
      <c r="BN509" s="176" cm="1">
        <f t="array" ref="BN509">SUMIFS('N1.3_Project_Listing'!$P$16:$P$829, 'N1.3_Project_Listing'!$E$16:$E$829,'N1.3_Project_Listing'!$E509, 'N1.3_Project_Listing'!$A$16:$A$829,ET_Risk_SC_Summation[[#Headers],[400kV OHL Tower]])</f>
        <v>0</v>
      </c>
      <c r="BO509" s="177" t="str">
        <f>IF(SUM(ET_Risk_SC_Summation[[#This Row],[132kV Circuit Breaker]:[400kV OHL Tower]])=0, "n/a", INDEX(ET_Risk_SC_Summation[#Headers],1,MATCH(MAX(ET_Risk_SC_Summation[[#This Row],[132kV Circuit Breaker]:[400kV OHL Tower]]),ET_Risk_SC_Summation[[#This Row],[132kV Circuit Breaker]:[400kV OHL Tower]],0)))</f>
        <v>n/a</v>
      </c>
      <c r="BP509" s="177" t="str">
        <f>IFERROR(INDEX('N0.7_Lookup_References'!$G$77:$G$98,MATCH(ET_Risk_SC_Summation[[#This Row],[Mxx Category]],'N0.7_Lookup_References'!$F$77:$F$98,0)),"")</f>
        <v/>
      </c>
    </row>
    <row r="510" spans="1:68">
      <c r="A510" s="160" t="str">
        <f>IFERROR(INDEX(N1.2_Intervention_Types[NARM Asset Category],MATCH('N1.3_Project_Listing'!$C510,N1.2_Intervention_Types[Intervention Type ID],0),1),"")</f>
        <v/>
      </c>
      <c r="B510" s="160" t="str">
        <f>IF($D$2="GD",IFERROR(INDEX(N1.2_Intervention_Types[C&amp;V Asset Category (GD)],MATCH('N1.3_Project_Listing'!$C510,N1.2_Intervention_Types[Intervention Type ID],0),1),""),IFERROR(INDEX(N1.2_Intervention_Types[NARM Asset Category],MATCH('N1.3_Project_Listing'!$C510,N1.2_Intervention_Types[Intervention Type ID],0),1),""))</f>
        <v/>
      </c>
      <c r="C510" s="67" t="str">
        <f>IFERROR(INDEX(N1.2_Intervention_Types[Intervention Type ID],MATCH('N1.3_Project_Listing'!$I510,N1.2_Intervention_Types[Intervention Type],0),1),"")</f>
        <v/>
      </c>
      <c r="D510" s="160" t="str">
        <f>IFERROR(INDEX(N1.2_Intervention_Types[Intervention Category],MATCH('N1.3_Project_Listing'!$C510,N1.2_Intervention_Types[Intervention Type ID],0),1),"")</f>
        <v/>
      </c>
      <c r="E510" s="210"/>
      <c r="F510" s="236"/>
      <c r="G510" s="236"/>
      <c r="H510" s="236"/>
      <c r="I510" s="151"/>
      <c r="J510" s="139"/>
      <c r="K510" s="117"/>
      <c r="L510" s="117"/>
      <c r="M510" s="117"/>
      <c r="N510" s="310"/>
      <c r="O510" s="310"/>
      <c r="P510" s="310"/>
      <c r="Q510" s="63">
        <f t="shared" si="44"/>
        <v>0</v>
      </c>
      <c r="R510" s="368">
        <f>IF('N1.3_Project_Listing'!$D510="Replacement",SUM('N1.3_Project_Listing'!$K510:$L510)/2,'N1.3_Project_Listing'!$M510)</f>
        <v>0</v>
      </c>
      <c r="S510" s="67" t="str">
        <f>IFERROR(INDEX('N0.7_Lookup_References'!$C$13:$C$72,MATCH($A510,'N0.7_Lookup_References'!$B$13:$B$72,0)),"")</f>
        <v/>
      </c>
      <c r="T510" s="338" t="str">
        <f t="shared" si="45"/>
        <v/>
      </c>
      <c r="V510" s="11"/>
      <c r="W510" s="11"/>
      <c r="X510" s="11"/>
      <c r="Y510" s="11"/>
      <c r="Z510" s="11"/>
      <c r="AA510" s="11"/>
      <c r="AB510" s="11"/>
      <c r="AC510" s="11"/>
      <c r="AD510" s="11"/>
      <c r="AE510" s="11"/>
      <c r="AF510" s="11"/>
      <c r="AG510" s="11"/>
      <c r="AH510" s="11"/>
      <c r="AI510" s="11"/>
      <c r="AJ510" s="11"/>
      <c r="AK510" s="11"/>
      <c r="AL510" s="11"/>
      <c r="AM510" s="11"/>
      <c r="AN510" s="11"/>
      <c r="AO510" s="11"/>
      <c r="AP510" s="63">
        <f t="shared" si="41"/>
        <v>0</v>
      </c>
      <c r="AQ510" s="63">
        <f t="shared" si="42"/>
        <v>0</v>
      </c>
      <c r="AR510" s="63">
        <f t="shared" si="43"/>
        <v>0</v>
      </c>
      <c r="AT510" s="176" cm="1">
        <f t="array" ref="AT510">SUMIFS('N1.3_Project_Listing'!$P$16:$P$829, 'N1.3_Project_Listing'!$E$16:$E$829,'N1.3_Project_Listing'!$E510, 'N1.3_Project_Listing'!$A$16:$A$829,ET_Risk_SC_Summation[[#Headers],[132kV Circuit Breaker]])</f>
        <v>0</v>
      </c>
      <c r="AU510" s="176" cm="1">
        <f t="array" ref="AU510">SUMIFS('N1.3_Project_Listing'!$P$16:$P$829, 'N1.3_Project_Listing'!$E$16:$E$829,'N1.3_Project_Listing'!$E510, 'N1.3_Project_Listing'!$A$16:$A$829,ET_Risk_SC_Summation[[#Headers],[132kV Transformer]])</f>
        <v>0</v>
      </c>
      <c r="AV510" s="176" cm="1">
        <f t="array" ref="AV510">SUMIFS('N1.3_Project_Listing'!$P$16:$P$829, 'N1.3_Project_Listing'!$E$16:$E$829,'N1.3_Project_Listing'!$E510, 'N1.3_Project_Listing'!$A$16:$A$829,ET_Risk_SC_Summation[[#Headers],[132kV Reactor]])</f>
        <v>0</v>
      </c>
      <c r="AW510" s="176" cm="1">
        <f t="array" ref="AW510">SUMIFS('N1.3_Project_Listing'!$P$16:$P$829, 'N1.3_Project_Listing'!$E$16:$E$829,'N1.3_Project_Listing'!$E510, 'N1.3_Project_Listing'!$A$16:$A$829,ET_Risk_SC_Summation[[#Headers],[132kV Underground Cable]])</f>
        <v>0</v>
      </c>
      <c r="AX510" s="176" cm="1">
        <f t="array" ref="AX510">SUMIFS('N1.3_Project_Listing'!$P$16:$P$829, 'N1.3_Project_Listing'!$E$16:$E$829,'N1.3_Project_Listing'!$E510, 'N1.3_Project_Listing'!$A$16:$A$829,ET_Risk_SC_Summation[[#Headers],[132kV OHL Conductor]])</f>
        <v>0</v>
      </c>
      <c r="AY510" s="176" cm="1">
        <f t="array" ref="AY510">SUMIFS('N1.3_Project_Listing'!$P$16:$P$829, 'N1.3_Project_Listing'!$E$16:$E$829,'N1.3_Project_Listing'!$E510, 'N1.3_Project_Listing'!$A$16:$A$829,ET_Risk_SC_Summation[[#Headers],[132kV OHL Fittings]])</f>
        <v>0</v>
      </c>
      <c r="AZ510" s="176" cm="1">
        <f t="array" ref="AZ510">SUMIFS('N1.3_Project_Listing'!$P$16:$P$829, 'N1.3_Project_Listing'!$E$16:$E$829,'N1.3_Project_Listing'!$E510, 'N1.3_Project_Listing'!$A$16:$A$829,ET_Risk_SC_Summation[[#Headers],[132kV OHL Tower]])</f>
        <v>0</v>
      </c>
      <c r="BA510" s="176" cm="1">
        <f t="array" ref="BA510">SUMIFS('N1.3_Project_Listing'!$P$16:$P$829, 'N1.3_Project_Listing'!$E$16:$E$829,'N1.3_Project_Listing'!$E510, 'N1.3_Project_Listing'!$A$16:$A$829,ET_Risk_SC_Summation[[#Headers],[275kV Circuit Breaker]])</f>
        <v>0</v>
      </c>
      <c r="BB510" s="176" cm="1">
        <f t="array" ref="BB510">SUMIFS('N1.3_Project_Listing'!$P$16:$P$829, 'N1.3_Project_Listing'!$E$16:$E$829,'N1.3_Project_Listing'!$E510, 'N1.3_Project_Listing'!$A$16:$A$829,ET_Risk_SC_Summation[[#Headers],[275kV Transformer]])</f>
        <v>0</v>
      </c>
      <c r="BC510" s="176" cm="1">
        <f t="array" ref="BC510">SUMIFS('N1.3_Project_Listing'!$P$16:$P$829, 'N1.3_Project_Listing'!$E$16:$E$829,'N1.3_Project_Listing'!$E510, 'N1.3_Project_Listing'!$A$16:$A$829,ET_Risk_SC_Summation[[#Headers],[275kV Reactor]])</f>
        <v>0</v>
      </c>
      <c r="BD510" s="176" cm="1">
        <f t="array" ref="BD510">SUMIFS('N1.3_Project_Listing'!$P$16:$P$829, 'N1.3_Project_Listing'!$E$16:$E$829,'N1.3_Project_Listing'!$E510, 'N1.3_Project_Listing'!$A$16:$A$829,ET_Risk_SC_Summation[[#Headers],[275kV Underground Cable]])</f>
        <v>0</v>
      </c>
      <c r="BE510" s="176" cm="1">
        <f t="array" ref="BE510">SUMIFS('N1.3_Project_Listing'!$P$16:$P$829, 'N1.3_Project_Listing'!$E$16:$E$829,'N1.3_Project_Listing'!$E510, 'N1.3_Project_Listing'!$A$16:$A$829,ET_Risk_SC_Summation[[#Headers],[275kV OHL Conductor]])</f>
        <v>0</v>
      </c>
      <c r="BF510" s="176" cm="1">
        <f t="array" ref="BF510">SUMIFS('N1.3_Project_Listing'!$P$16:$P$829, 'N1.3_Project_Listing'!$E$16:$E$829,'N1.3_Project_Listing'!$E510, 'N1.3_Project_Listing'!$A$16:$A$829,ET_Risk_SC_Summation[[#Headers],[275kV OHL Fittings]])</f>
        <v>0</v>
      </c>
      <c r="BG510" s="176" cm="1">
        <f t="array" ref="BG510">SUMIFS('N1.3_Project_Listing'!$P$16:$P$829, 'N1.3_Project_Listing'!$E$16:$E$829,'N1.3_Project_Listing'!$E510, 'N1.3_Project_Listing'!$A$16:$A$829,ET_Risk_SC_Summation[[#Headers],[275kV OHL Tower]])</f>
        <v>0</v>
      </c>
      <c r="BH510" s="176" cm="1">
        <f t="array" ref="BH510">SUMIFS('N1.3_Project_Listing'!$P$16:$P$829, 'N1.3_Project_Listing'!$E$16:$E$829,'N1.3_Project_Listing'!$E510, 'N1.3_Project_Listing'!$A$16:$A$829,ET_Risk_SC_Summation[[#Headers],[400kV Circuit Breaker]])</f>
        <v>0</v>
      </c>
      <c r="BI510" s="176" cm="1">
        <f t="array" ref="BI510">SUMIFS('N1.3_Project_Listing'!$P$16:$P$829, 'N1.3_Project_Listing'!$E$16:$E$829,'N1.3_Project_Listing'!$E510, 'N1.3_Project_Listing'!$A$16:$A$829,ET_Risk_SC_Summation[[#Headers],[400kV Transformer]])</f>
        <v>0</v>
      </c>
      <c r="BJ510" s="176" cm="1">
        <f t="array" ref="BJ510">SUMIFS('N1.3_Project_Listing'!$P$16:$P$829, 'N1.3_Project_Listing'!$E$16:$E$829,'N1.3_Project_Listing'!$E510, 'N1.3_Project_Listing'!$A$16:$A$829,ET_Risk_SC_Summation[[#Headers],[400kV Reactor]])</f>
        <v>0</v>
      </c>
      <c r="BK510" s="176" cm="1">
        <f t="array" ref="BK510">SUMIFS('N1.3_Project_Listing'!$P$16:$P$829, 'N1.3_Project_Listing'!$E$16:$E$829,'N1.3_Project_Listing'!$E510, 'N1.3_Project_Listing'!$A$16:$A$829,ET_Risk_SC_Summation[[#Headers],[400kV Underground Cable]])</f>
        <v>0</v>
      </c>
      <c r="BL510" s="176" cm="1">
        <f t="array" ref="BL510">SUMIFS('N1.3_Project_Listing'!$P$16:$P$829, 'N1.3_Project_Listing'!$E$16:$E$829,'N1.3_Project_Listing'!$E510, 'N1.3_Project_Listing'!$A$16:$A$829,ET_Risk_SC_Summation[[#Headers],[400kV OHL Conductor]])</f>
        <v>0</v>
      </c>
      <c r="BM510" s="176" cm="1">
        <f t="array" ref="BM510">SUMIFS('N1.3_Project_Listing'!$P$16:$P$829, 'N1.3_Project_Listing'!$E$16:$E$829,'N1.3_Project_Listing'!$E510, 'N1.3_Project_Listing'!$A$16:$A$829,ET_Risk_SC_Summation[[#Headers],[400kV OHL Fittings]])</f>
        <v>0</v>
      </c>
      <c r="BN510" s="176" cm="1">
        <f t="array" ref="BN510">SUMIFS('N1.3_Project_Listing'!$P$16:$P$829, 'N1.3_Project_Listing'!$E$16:$E$829,'N1.3_Project_Listing'!$E510, 'N1.3_Project_Listing'!$A$16:$A$829,ET_Risk_SC_Summation[[#Headers],[400kV OHL Tower]])</f>
        <v>0</v>
      </c>
      <c r="BO510" s="177" t="str">
        <f>IF(SUM(ET_Risk_SC_Summation[[#This Row],[132kV Circuit Breaker]:[400kV OHL Tower]])=0, "n/a", INDEX(ET_Risk_SC_Summation[#Headers],1,MATCH(MAX(ET_Risk_SC_Summation[[#This Row],[132kV Circuit Breaker]:[400kV OHL Tower]]),ET_Risk_SC_Summation[[#This Row],[132kV Circuit Breaker]:[400kV OHL Tower]],0)))</f>
        <v>n/a</v>
      </c>
      <c r="BP510" s="177" t="str">
        <f>IFERROR(INDEX('N0.7_Lookup_References'!$G$77:$G$98,MATCH(ET_Risk_SC_Summation[[#This Row],[Mxx Category]],'N0.7_Lookup_References'!$F$77:$F$98,0)),"")</f>
        <v/>
      </c>
    </row>
    <row r="511" spans="1:68">
      <c r="A511" s="160" t="str">
        <f>IFERROR(INDEX(N1.2_Intervention_Types[NARM Asset Category],MATCH('N1.3_Project_Listing'!$C511,N1.2_Intervention_Types[Intervention Type ID],0),1),"")</f>
        <v/>
      </c>
      <c r="B511" s="160" t="str">
        <f>IF($D$2="GD",IFERROR(INDEX(N1.2_Intervention_Types[C&amp;V Asset Category (GD)],MATCH('N1.3_Project_Listing'!$C511,N1.2_Intervention_Types[Intervention Type ID],0),1),""),IFERROR(INDEX(N1.2_Intervention_Types[NARM Asset Category],MATCH('N1.3_Project_Listing'!$C511,N1.2_Intervention_Types[Intervention Type ID],0),1),""))</f>
        <v/>
      </c>
      <c r="C511" s="67" t="str">
        <f>IFERROR(INDEX(N1.2_Intervention_Types[Intervention Type ID],MATCH('N1.3_Project_Listing'!$I511,N1.2_Intervention_Types[Intervention Type],0),1),"")</f>
        <v/>
      </c>
      <c r="D511" s="160" t="str">
        <f>IFERROR(INDEX(N1.2_Intervention_Types[Intervention Category],MATCH('N1.3_Project_Listing'!$C511,N1.2_Intervention_Types[Intervention Type ID],0),1),"")</f>
        <v/>
      </c>
      <c r="E511" s="210"/>
      <c r="F511" s="236"/>
      <c r="G511" s="236"/>
      <c r="H511" s="236"/>
      <c r="I511" s="151"/>
      <c r="J511" s="139"/>
      <c r="K511" s="117"/>
      <c r="L511" s="117"/>
      <c r="M511" s="117"/>
      <c r="N511" s="310"/>
      <c r="O511" s="310"/>
      <c r="P511" s="310"/>
      <c r="Q511" s="63">
        <f t="shared" si="44"/>
        <v>0</v>
      </c>
      <c r="R511" s="368">
        <f>IF('N1.3_Project_Listing'!$D511="Replacement",SUM('N1.3_Project_Listing'!$K511:$L511)/2,'N1.3_Project_Listing'!$M511)</f>
        <v>0</v>
      </c>
      <c r="S511" s="67" t="str">
        <f>IFERROR(INDEX('N0.7_Lookup_References'!$C$13:$C$72,MATCH($A511,'N0.7_Lookup_References'!$B$13:$B$72,0)),"")</f>
        <v/>
      </c>
      <c r="T511" s="338" t="str">
        <f t="shared" si="45"/>
        <v/>
      </c>
      <c r="V511" s="11"/>
      <c r="W511" s="11"/>
      <c r="X511" s="11"/>
      <c r="Y511" s="11"/>
      <c r="Z511" s="11"/>
      <c r="AA511" s="11"/>
      <c r="AB511" s="11"/>
      <c r="AC511" s="11"/>
      <c r="AD511" s="11"/>
      <c r="AE511" s="11"/>
      <c r="AF511" s="11"/>
      <c r="AG511" s="11"/>
      <c r="AH511" s="11"/>
      <c r="AI511" s="11"/>
      <c r="AJ511" s="11"/>
      <c r="AK511" s="11"/>
      <c r="AL511" s="11"/>
      <c r="AM511" s="11"/>
      <c r="AN511" s="11"/>
      <c r="AO511" s="11"/>
      <c r="AP511" s="63">
        <f t="shared" si="41"/>
        <v>0</v>
      </c>
      <c r="AQ511" s="63">
        <f t="shared" si="42"/>
        <v>0</v>
      </c>
      <c r="AR511" s="63">
        <f t="shared" si="43"/>
        <v>0</v>
      </c>
      <c r="AT511" s="176" cm="1">
        <f t="array" ref="AT511">SUMIFS('N1.3_Project_Listing'!$P$16:$P$829, 'N1.3_Project_Listing'!$E$16:$E$829,'N1.3_Project_Listing'!$E511, 'N1.3_Project_Listing'!$A$16:$A$829,ET_Risk_SC_Summation[[#Headers],[132kV Circuit Breaker]])</f>
        <v>0</v>
      </c>
      <c r="AU511" s="176" cm="1">
        <f t="array" ref="AU511">SUMIFS('N1.3_Project_Listing'!$P$16:$P$829, 'N1.3_Project_Listing'!$E$16:$E$829,'N1.3_Project_Listing'!$E511, 'N1.3_Project_Listing'!$A$16:$A$829,ET_Risk_SC_Summation[[#Headers],[132kV Transformer]])</f>
        <v>0</v>
      </c>
      <c r="AV511" s="176" cm="1">
        <f t="array" ref="AV511">SUMIFS('N1.3_Project_Listing'!$P$16:$P$829, 'N1.3_Project_Listing'!$E$16:$E$829,'N1.3_Project_Listing'!$E511, 'N1.3_Project_Listing'!$A$16:$A$829,ET_Risk_SC_Summation[[#Headers],[132kV Reactor]])</f>
        <v>0</v>
      </c>
      <c r="AW511" s="176" cm="1">
        <f t="array" ref="AW511">SUMIFS('N1.3_Project_Listing'!$P$16:$P$829, 'N1.3_Project_Listing'!$E$16:$E$829,'N1.3_Project_Listing'!$E511, 'N1.3_Project_Listing'!$A$16:$A$829,ET_Risk_SC_Summation[[#Headers],[132kV Underground Cable]])</f>
        <v>0</v>
      </c>
      <c r="AX511" s="176" cm="1">
        <f t="array" ref="AX511">SUMIFS('N1.3_Project_Listing'!$P$16:$P$829, 'N1.3_Project_Listing'!$E$16:$E$829,'N1.3_Project_Listing'!$E511, 'N1.3_Project_Listing'!$A$16:$A$829,ET_Risk_SC_Summation[[#Headers],[132kV OHL Conductor]])</f>
        <v>0</v>
      </c>
      <c r="AY511" s="176" cm="1">
        <f t="array" ref="AY511">SUMIFS('N1.3_Project_Listing'!$P$16:$P$829, 'N1.3_Project_Listing'!$E$16:$E$829,'N1.3_Project_Listing'!$E511, 'N1.3_Project_Listing'!$A$16:$A$829,ET_Risk_SC_Summation[[#Headers],[132kV OHL Fittings]])</f>
        <v>0</v>
      </c>
      <c r="AZ511" s="176" cm="1">
        <f t="array" ref="AZ511">SUMIFS('N1.3_Project_Listing'!$P$16:$P$829, 'N1.3_Project_Listing'!$E$16:$E$829,'N1.3_Project_Listing'!$E511, 'N1.3_Project_Listing'!$A$16:$A$829,ET_Risk_SC_Summation[[#Headers],[132kV OHL Tower]])</f>
        <v>0</v>
      </c>
      <c r="BA511" s="176" cm="1">
        <f t="array" ref="BA511">SUMIFS('N1.3_Project_Listing'!$P$16:$P$829, 'N1.3_Project_Listing'!$E$16:$E$829,'N1.3_Project_Listing'!$E511, 'N1.3_Project_Listing'!$A$16:$A$829,ET_Risk_SC_Summation[[#Headers],[275kV Circuit Breaker]])</f>
        <v>0</v>
      </c>
      <c r="BB511" s="176" cm="1">
        <f t="array" ref="BB511">SUMIFS('N1.3_Project_Listing'!$P$16:$P$829, 'N1.3_Project_Listing'!$E$16:$E$829,'N1.3_Project_Listing'!$E511, 'N1.3_Project_Listing'!$A$16:$A$829,ET_Risk_SC_Summation[[#Headers],[275kV Transformer]])</f>
        <v>0</v>
      </c>
      <c r="BC511" s="176" cm="1">
        <f t="array" ref="BC511">SUMIFS('N1.3_Project_Listing'!$P$16:$P$829, 'N1.3_Project_Listing'!$E$16:$E$829,'N1.3_Project_Listing'!$E511, 'N1.3_Project_Listing'!$A$16:$A$829,ET_Risk_SC_Summation[[#Headers],[275kV Reactor]])</f>
        <v>0</v>
      </c>
      <c r="BD511" s="176" cm="1">
        <f t="array" ref="BD511">SUMIFS('N1.3_Project_Listing'!$P$16:$P$829, 'N1.3_Project_Listing'!$E$16:$E$829,'N1.3_Project_Listing'!$E511, 'N1.3_Project_Listing'!$A$16:$A$829,ET_Risk_SC_Summation[[#Headers],[275kV Underground Cable]])</f>
        <v>0</v>
      </c>
      <c r="BE511" s="176" cm="1">
        <f t="array" ref="BE511">SUMIFS('N1.3_Project_Listing'!$P$16:$P$829, 'N1.3_Project_Listing'!$E$16:$E$829,'N1.3_Project_Listing'!$E511, 'N1.3_Project_Listing'!$A$16:$A$829,ET_Risk_SC_Summation[[#Headers],[275kV OHL Conductor]])</f>
        <v>0</v>
      </c>
      <c r="BF511" s="176" cm="1">
        <f t="array" ref="BF511">SUMIFS('N1.3_Project_Listing'!$P$16:$P$829, 'N1.3_Project_Listing'!$E$16:$E$829,'N1.3_Project_Listing'!$E511, 'N1.3_Project_Listing'!$A$16:$A$829,ET_Risk_SC_Summation[[#Headers],[275kV OHL Fittings]])</f>
        <v>0</v>
      </c>
      <c r="BG511" s="176" cm="1">
        <f t="array" ref="BG511">SUMIFS('N1.3_Project_Listing'!$P$16:$P$829, 'N1.3_Project_Listing'!$E$16:$E$829,'N1.3_Project_Listing'!$E511, 'N1.3_Project_Listing'!$A$16:$A$829,ET_Risk_SC_Summation[[#Headers],[275kV OHL Tower]])</f>
        <v>0</v>
      </c>
      <c r="BH511" s="176" cm="1">
        <f t="array" ref="BH511">SUMIFS('N1.3_Project_Listing'!$P$16:$P$829, 'N1.3_Project_Listing'!$E$16:$E$829,'N1.3_Project_Listing'!$E511, 'N1.3_Project_Listing'!$A$16:$A$829,ET_Risk_SC_Summation[[#Headers],[400kV Circuit Breaker]])</f>
        <v>0</v>
      </c>
      <c r="BI511" s="176" cm="1">
        <f t="array" ref="BI511">SUMIFS('N1.3_Project_Listing'!$P$16:$P$829, 'N1.3_Project_Listing'!$E$16:$E$829,'N1.3_Project_Listing'!$E511, 'N1.3_Project_Listing'!$A$16:$A$829,ET_Risk_SC_Summation[[#Headers],[400kV Transformer]])</f>
        <v>0</v>
      </c>
      <c r="BJ511" s="176" cm="1">
        <f t="array" ref="BJ511">SUMIFS('N1.3_Project_Listing'!$P$16:$P$829, 'N1.3_Project_Listing'!$E$16:$E$829,'N1.3_Project_Listing'!$E511, 'N1.3_Project_Listing'!$A$16:$A$829,ET_Risk_SC_Summation[[#Headers],[400kV Reactor]])</f>
        <v>0</v>
      </c>
      <c r="BK511" s="176" cm="1">
        <f t="array" ref="BK511">SUMIFS('N1.3_Project_Listing'!$P$16:$P$829, 'N1.3_Project_Listing'!$E$16:$E$829,'N1.3_Project_Listing'!$E511, 'N1.3_Project_Listing'!$A$16:$A$829,ET_Risk_SC_Summation[[#Headers],[400kV Underground Cable]])</f>
        <v>0</v>
      </c>
      <c r="BL511" s="176" cm="1">
        <f t="array" ref="BL511">SUMIFS('N1.3_Project_Listing'!$P$16:$P$829, 'N1.3_Project_Listing'!$E$16:$E$829,'N1.3_Project_Listing'!$E511, 'N1.3_Project_Listing'!$A$16:$A$829,ET_Risk_SC_Summation[[#Headers],[400kV OHL Conductor]])</f>
        <v>0</v>
      </c>
      <c r="BM511" s="176" cm="1">
        <f t="array" ref="BM511">SUMIFS('N1.3_Project_Listing'!$P$16:$P$829, 'N1.3_Project_Listing'!$E$16:$E$829,'N1.3_Project_Listing'!$E511, 'N1.3_Project_Listing'!$A$16:$A$829,ET_Risk_SC_Summation[[#Headers],[400kV OHL Fittings]])</f>
        <v>0</v>
      </c>
      <c r="BN511" s="176" cm="1">
        <f t="array" ref="BN511">SUMIFS('N1.3_Project_Listing'!$P$16:$P$829, 'N1.3_Project_Listing'!$E$16:$E$829,'N1.3_Project_Listing'!$E511, 'N1.3_Project_Listing'!$A$16:$A$829,ET_Risk_SC_Summation[[#Headers],[400kV OHL Tower]])</f>
        <v>0</v>
      </c>
      <c r="BO511" s="177" t="str">
        <f>IF(SUM(ET_Risk_SC_Summation[[#This Row],[132kV Circuit Breaker]:[400kV OHL Tower]])=0, "n/a", INDEX(ET_Risk_SC_Summation[#Headers],1,MATCH(MAX(ET_Risk_SC_Summation[[#This Row],[132kV Circuit Breaker]:[400kV OHL Tower]]),ET_Risk_SC_Summation[[#This Row],[132kV Circuit Breaker]:[400kV OHL Tower]],0)))</f>
        <v>n/a</v>
      </c>
      <c r="BP511" s="177" t="str">
        <f>IFERROR(INDEX('N0.7_Lookup_References'!$G$77:$G$98,MATCH(ET_Risk_SC_Summation[[#This Row],[Mxx Category]],'N0.7_Lookup_References'!$F$77:$F$98,0)),"")</f>
        <v/>
      </c>
    </row>
    <row r="512" spans="1:68">
      <c r="A512" s="160" t="str">
        <f>IFERROR(INDEX(N1.2_Intervention_Types[NARM Asset Category],MATCH('N1.3_Project_Listing'!$C512,N1.2_Intervention_Types[Intervention Type ID],0),1),"")</f>
        <v/>
      </c>
      <c r="B512" s="160" t="str">
        <f>IF($D$2="GD",IFERROR(INDEX(N1.2_Intervention_Types[C&amp;V Asset Category (GD)],MATCH('N1.3_Project_Listing'!$C512,N1.2_Intervention_Types[Intervention Type ID],0),1),""),IFERROR(INDEX(N1.2_Intervention_Types[NARM Asset Category],MATCH('N1.3_Project_Listing'!$C512,N1.2_Intervention_Types[Intervention Type ID],0),1),""))</f>
        <v/>
      </c>
      <c r="C512" s="67" t="str">
        <f>IFERROR(INDEX(N1.2_Intervention_Types[Intervention Type ID],MATCH('N1.3_Project_Listing'!$I512,N1.2_Intervention_Types[Intervention Type],0),1),"")</f>
        <v/>
      </c>
      <c r="D512" s="160" t="str">
        <f>IFERROR(INDEX(N1.2_Intervention_Types[Intervention Category],MATCH('N1.3_Project_Listing'!$C512,N1.2_Intervention_Types[Intervention Type ID],0),1),"")</f>
        <v/>
      </c>
      <c r="E512" s="210"/>
      <c r="F512" s="236"/>
      <c r="G512" s="236"/>
      <c r="H512" s="236"/>
      <c r="I512" s="151"/>
      <c r="J512" s="139"/>
      <c r="K512" s="117"/>
      <c r="L512" s="117"/>
      <c r="M512" s="117"/>
      <c r="N512" s="310"/>
      <c r="O512" s="310"/>
      <c r="P512" s="310"/>
      <c r="Q512" s="63">
        <f t="shared" si="44"/>
        <v>0</v>
      </c>
      <c r="R512" s="368">
        <f>IF('N1.3_Project_Listing'!$D512="Replacement",SUM('N1.3_Project_Listing'!$K512:$L512)/2,'N1.3_Project_Listing'!$M512)</f>
        <v>0</v>
      </c>
      <c r="S512" s="67" t="str">
        <f>IFERROR(INDEX('N0.7_Lookup_References'!$C$13:$C$72,MATCH($A512,'N0.7_Lookup_References'!$B$13:$B$72,0)),"")</f>
        <v/>
      </c>
      <c r="T512" s="338" t="str">
        <f t="shared" si="45"/>
        <v/>
      </c>
      <c r="V512" s="11"/>
      <c r="W512" s="11"/>
      <c r="X512" s="11"/>
      <c r="Y512" s="11"/>
      <c r="Z512" s="11"/>
      <c r="AA512" s="11"/>
      <c r="AB512" s="11"/>
      <c r="AC512" s="11"/>
      <c r="AD512" s="11"/>
      <c r="AE512" s="11"/>
      <c r="AF512" s="11"/>
      <c r="AG512" s="11"/>
      <c r="AH512" s="11"/>
      <c r="AI512" s="11"/>
      <c r="AJ512" s="11"/>
      <c r="AK512" s="11"/>
      <c r="AL512" s="11"/>
      <c r="AM512" s="11"/>
      <c r="AN512" s="11"/>
      <c r="AO512" s="11"/>
      <c r="AP512" s="63">
        <f t="shared" si="41"/>
        <v>0</v>
      </c>
      <c r="AQ512" s="63">
        <f t="shared" si="42"/>
        <v>0</v>
      </c>
      <c r="AR512" s="63">
        <f t="shared" si="43"/>
        <v>0</v>
      </c>
      <c r="AT512" s="176" cm="1">
        <f t="array" ref="AT512">SUMIFS('N1.3_Project_Listing'!$P$16:$P$829, 'N1.3_Project_Listing'!$E$16:$E$829,'N1.3_Project_Listing'!$E512, 'N1.3_Project_Listing'!$A$16:$A$829,ET_Risk_SC_Summation[[#Headers],[132kV Circuit Breaker]])</f>
        <v>0</v>
      </c>
      <c r="AU512" s="176" cm="1">
        <f t="array" ref="AU512">SUMIFS('N1.3_Project_Listing'!$P$16:$P$829, 'N1.3_Project_Listing'!$E$16:$E$829,'N1.3_Project_Listing'!$E512, 'N1.3_Project_Listing'!$A$16:$A$829,ET_Risk_SC_Summation[[#Headers],[132kV Transformer]])</f>
        <v>0</v>
      </c>
      <c r="AV512" s="176" cm="1">
        <f t="array" ref="AV512">SUMIFS('N1.3_Project_Listing'!$P$16:$P$829, 'N1.3_Project_Listing'!$E$16:$E$829,'N1.3_Project_Listing'!$E512, 'N1.3_Project_Listing'!$A$16:$A$829,ET_Risk_SC_Summation[[#Headers],[132kV Reactor]])</f>
        <v>0</v>
      </c>
      <c r="AW512" s="176" cm="1">
        <f t="array" ref="AW512">SUMIFS('N1.3_Project_Listing'!$P$16:$P$829, 'N1.3_Project_Listing'!$E$16:$E$829,'N1.3_Project_Listing'!$E512, 'N1.3_Project_Listing'!$A$16:$A$829,ET_Risk_SC_Summation[[#Headers],[132kV Underground Cable]])</f>
        <v>0</v>
      </c>
      <c r="AX512" s="176" cm="1">
        <f t="array" ref="AX512">SUMIFS('N1.3_Project_Listing'!$P$16:$P$829, 'N1.3_Project_Listing'!$E$16:$E$829,'N1.3_Project_Listing'!$E512, 'N1.3_Project_Listing'!$A$16:$A$829,ET_Risk_SC_Summation[[#Headers],[132kV OHL Conductor]])</f>
        <v>0</v>
      </c>
      <c r="AY512" s="176" cm="1">
        <f t="array" ref="AY512">SUMIFS('N1.3_Project_Listing'!$P$16:$P$829, 'N1.3_Project_Listing'!$E$16:$E$829,'N1.3_Project_Listing'!$E512, 'N1.3_Project_Listing'!$A$16:$A$829,ET_Risk_SC_Summation[[#Headers],[132kV OHL Fittings]])</f>
        <v>0</v>
      </c>
      <c r="AZ512" s="176" cm="1">
        <f t="array" ref="AZ512">SUMIFS('N1.3_Project_Listing'!$P$16:$P$829, 'N1.3_Project_Listing'!$E$16:$E$829,'N1.3_Project_Listing'!$E512, 'N1.3_Project_Listing'!$A$16:$A$829,ET_Risk_SC_Summation[[#Headers],[132kV OHL Tower]])</f>
        <v>0</v>
      </c>
      <c r="BA512" s="176" cm="1">
        <f t="array" ref="BA512">SUMIFS('N1.3_Project_Listing'!$P$16:$P$829, 'N1.3_Project_Listing'!$E$16:$E$829,'N1.3_Project_Listing'!$E512, 'N1.3_Project_Listing'!$A$16:$A$829,ET_Risk_SC_Summation[[#Headers],[275kV Circuit Breaker]])</f>
        <v>0</v>
      </c>
      <c r="BB512" s="176" cm="1">
        <f t="array" ref="BB512">SUMIFS('N1.3_Project_Listing'!$P$16:$P$829, 'N1.3_Project_Listing'!$E$16:$E$829,'N1.3_Project_Listing'!$E512, 'N1.3_Project_Listing'!$A$16:$A$829,ET_Risk_SC_Summation[[#Headers],[275kV Transformer]])</f>
        <v>0</v>
      </c>
      <c r="BC512" s="176" cm="1">
        <f t="array" ref="BC512">SUMIFS('N1.3_Project_Listing'!$P$16:$P$829, 'N1.3_Project_Listing'!$E$16:$E$829,'N1.3_Project_Listing'!$E512, 'N1.3_Project_Listing'!$A$16:$A$829,ET_Risk_SC_Summation[[#Headers],[275kV Reactor]])</f>
        <v>0</v>
      </c>
      <c r="BD512" s="176" cm="1">
        <f t="array" ref="BD512">SUMIFS('N1.3_Project_Listing'!$P$16:$P$829, 'N1.3_Project_Listing'!$E$16:$E$829,'N1.3_Project_Listing'!$E512, 'N1.3_Project_Listing'!$A$16:$A$829,ET_Risk_SC_Summation[[#Headers],[275kV Underground Cable]])</f>
        <v>0</v>
      </c>
      <c r="BE512" s="176" cm="1">
        <f t="array" ref="BE512">SUMIFS('N1.3_Project_Listing'!$P$16:$P$829, 'N1.3_Project_Listing'!$E$16:$E$829,'N1.3_Project_Listing'!$E512, 'N1.3_Project_Listing'!$A$16:$A$829,ET_Risk_SC_Summation[[#Headers],[275kV OHL Conductor]])</f>
        <v>0</v>
      </c>
      <c r="BF512" s="176" cm="1">
        <f t="array" ref="BF512">SUMIFS('N1.3_Project_Listing'!$P$16:$P$829, 'N1.3_Project_Listing'!$E$16:$E$829,'N1.3_Project_Listing'!$E512, 'N1.3_Project_Listing'!$A$16:$A$829,ET_Risk_SC_Summation[[#Headers],[275kV OHL Fittings]])</f>
        <v>0</v>
      </c>
      <c r="BG512" s="176" cm="1">
        <f t="array" ref="BG512">SUMIFS('N1.3_Project_Listing'!$P$16:$P$829, 'N1.3_Project_Listing'!$E$16:$E$829,'N1.3_Project_Listing'!$E512, 'N1.3_Project_Listing'!$A$16:$A$829,ET_Risk_SC_Summation[[#Headers],[275kV OHL Tower]])</f>
        <v>0</v>
      </c>
      <c r="BH512" s="176" cm="1">
        <f t="array" ref="BH512">SUMIFS('N1.3_Project_Listing'!$P$16:$P$829, 'N1.3_Project_Listing'!$E$16:$E$829,'N1.3_Project_Listing'!$E512, 'N1.3_Project_Listing'!$A$16:$A$829,ET_Risk_SC_Summation[[#Headers],[400kV Circuit Breaker]])</f>
        <v>0</v>
      </c>
      <c r="BI512" s="176" cm="1">
        <f t="array" ref="BI512">SUMIFS('N1.3_Project_Listing'!$P$16:$P$829, 'N1.3_Project_Listing'!$E$16:$E$829,'N1.3_Project_Listing'!$E512, 'N1.3_Project_Listing'!$A$16:$A$829,ET_Risk_SC_Summation[[#Headers],[400kV Transformer]])</f>
        <v>0</v>
      </c>
      <c r="BJ512" s="176" cm="1">
        <f t="array" ref="BJ512">SUMIFS('N1.3_Project_Listing'!$P$16:$P$829, 'N1.3_Project_Listing'!$E$16:$E$829,'N1.3_Project_Listing'!$E512, 'N1.3_Project_Listing'!$A$16:$A$829,ET_Risk_SC_Summation[[#Headers],[400kV Reactor]])</f>
        <v>0</v>
      </c>
      <c r="BK512" s="176" cm="1">
        <f t="array" ref="BK512">SUMIFS('N1.3_Project_Listing'!$P$16:$P$829, 'N1.3_Project_Listing'!$E$16:$E$829,'N1.3_Project_Listing'!$E512, 'N1.3_Project_Listing'!$A$16:$A$829,ET_Risk_SC_Summation[[#Headers],[400kV Underground Cable]])</f>
        <v>0</v>
      </c>
      <c r="BL512" s="176" cm="1">
        <f t="array" ref="BL512">SUMIFS('N1.3_Project_Listing'!$P$16:$P$829, 'N1.3_Project_Listing'!$E$16:$E$829,'N1.3_Project_Listing'!$E512, 'N1.3_Project_Listing'!$A$16:$A$829,ET_Risk_SC_Summation[[#Headers],[400kV OHL Conductor]])</f>
        <v>0</v>
      </c>
      <c r="BM512" s="176" cm="1">
        <f t="array" ref="BM512">SUMIFS('N1.3_Project_Listing'!$P$16:$P$829, 'N1.3_Project_Listing'!$E$16:$E$829,'N1.3_Project_Listing'!$E512, 'N1.3_Project_Listing'!$A$16:$A$829,ET_Risk_SC_Summation[[#Headers],[400kV OHL Fittings]])</f>
        <v>0</v>
      </c>
      <c r="BN512" s="176" cm="1">
        <f t="array" ref="BN512">SUMIFS('N1.3_Project_Listing'!$P$16:$P$829, 'N1.3_Project_Listing'!$E$16:$E$829,'N1.3_Project_Listing'!$E512, 'N1.3_Project_Listing'!$A$16:$A$829,ET_Risk_SC_Summation[[#Headers],[400kV OHL Tower]])</f>
        <v>0</v>
      </c>
      <c r="BO512" s="177" t="str">
        <f>IF(SUM(ET_Risk_SC_Summation[[#This Row],[132kV Circuit Breaker]:[400kV OHL Tower]])=0, "n/a", INDEX(ET_Risk_SC_Summation[#Headers],1,MATCH(MAX(ET_Risk_SC_Summation[[#This Row],[132kV Circuit Breaker]:[400kV OHL Tower]]),ET_Risk_SC_Summation[[#This Row],[132kV Circuit Breaker]:[400kV OHL Tower]],0)))</f>
        <v>n/a</v>
      </c>
      <c r="BP512" s="177" t="str">
        <f>IFERROR(INDEX('N0.7_Lookup_References'!$G$77:$G$98,MATCH(ET_Risk_SC_Summation[[#This Row],[Mxx Category]],'N0.7_Lookup_References'!$F$77:$F$98,0)),"")</f>
        <v/>
      </c>
    </row>
    <row r="513" spans="1:68">
      <c r="A513" s="160" t="str">
        <f>IFERROR(INDEX(N1.2_Intervention_Types[NARM Asset Category],MATCH('N1.3_Project_Listing'!$C513,N1.2_Intervention_Types[Intervention Type ID],0),1),"")</f>
        <v/>
      </c>
      <c r="B513" s="160" t="str">
        <f>IF($D$2="GD",IFERROR(INDEX(N1.2_Intervention_Types[C&amp;V Asset Category (GD)],MATCH('N1.3_Project_Listing'!$C513,N1.2_Intervention_Types[Intervention Type ID],0),1),""),IFERROR(INDEX(N1.2_Intervention_Types[NARM Asset Category],MATCH('N1.3_Project_Listing'!$C513,N1.2_Intervention_Types[Intervention Type ID],0),1),""))</f>
        <v/>
      </c>
      <c r="C513" s="67" t="str">
        <f>IFERROR(INDEX(N1.2_Intervention_Types[Intervention Type ID],MATCH('N1.3_Project_Listing'!$I513,N1.2_Intervention_Types[Intervention Type],0),1),"")</f>
        <v/>
      </c>
      <c r="D513" s="160" t="str">
        <f>IFERROR(INDEX(N1.2_Intervention_Types[Intervention Category],MATCH('N1.3_Project_Listing'!$C513,N1.2_Intervention_Types[Intervention Type ID],0),1),"")</f>
        <v/>
      </c>
      <c r="E513" s="210"/>
      <c r="F513" s="236"/>
      <c r="G513" s="236"/>
      <c r="H513" s="236"/>
      <c r="I513" s="151"/>
      <c r="J513" s="139"/>
      <c r="K513" s="117"/>
      <c r="L513" s="117"/>
      <c r="M513" s="117"/>
      <c r="N513" s="310"/>
      <c r="O513" s="310"/>
      <c r="P513" s="310"/>
      <c r="Q513" s="63">
        <f t="shared" si="44"/>
        <v>0</v>
      </c>
      <c r="R513" s="368">
        <f>IF('N1.3_Project_Listing'!$D513="Replacement",SUM('N1.3_Project_Listing'!$K513:$L513)/2,'N1.3_Project_Listing'!$M513)</f>
        <v>0</v>
      </c>
      <c r="S513" s="67" t="str">
        <f>IFERROR(INDEX('N0.7_Lookup_References'!$C$13:$C$72,MATCH($A513,'N0.7_Lookup_References'!$B$13:$B$72,0)),"")</f>
        <v/>
      </c>
      <c r="T513" s="338" t="str">
        <f t="shared" si="45"/>
        <v/>
      </c>
      <c r="V513" s="11"/>
      <c r="W513" s="11"/>
      <c r="X513" s="11"/>
      <c r="Y513" s="11"/>
      <c r="Z513" s="11"/>
      <c r="AA513" s="11"/>
      <c r="AB513" s="11"/>
      <c r="AC513" s="11"/>
      <c r="AD513" s="11"/>
      <c r="AE513" s="11"/>
      <c r="AF513" s="11"/>
      <c r="AG513" s="11"/>
      <c r="AH513" s="11"/>
      <c r="AI513" s="11"/>
      <c r="AJ513" s="11"/>
      <c r="AK513" s="11"/>
      <c r="AL513" s="11"/>
      <c r="AM513" s="11"/>
      <c r="AN513" s="11"/>
      <c r="AO513" s="11"/>
      <c r="AP513" s="63">
        <f t="shared" si="41"/>
        <v>0</v>
      </c>
      <c r="AQ513" s="63">
        <f t="shared" si="42"/>
        <v>0</v>
      </c>
      <c r="AR513" s="63">
        <f t="shared" si="43"/>
        <v>0</v>
      </c>
      <c r="AT513" s="176" cm="1">
        <f t="array" ref="AT513">SUMIFS('N1.3_Project_Listing'!$P$16:$P$829, 'N1.3_Project_Listing'!$E$16:$E$829,'N1.3_Project_Listing'!$E513, 'N1.3_Project_Listing'!$A$16:$A$829,ET_Risk_SC_Summation[[#Headers],[132kV Circuit Breaker]])</f>
        <v>0</v>
      </c>
      <c r="AU513" s="176" cm="1">
        <f t="array" ref="AU513">SUMIFS('N1.3_Project_Listing'!$P$16:$P$829, 'N1.3_Project_Listing'!$E$16:$E$829,'N1.3_Project_Listing'!$E513, 'N1.3_Project_Listing'!$A$16:$A$829,ET_Risk_SC_Summation[[#Headers],[132kV Transformer]])</f>
        <v>0</v>
      </c>
      <c r="AV513" s="176" cm="1">
        <f t="array" ref="AV513">SUMIFS('N1.3_Project_Listing'!$P$16:$P$829, 'N1.3_Project_Listing'!$E$16:$E$829,'N1.3_Project_Listing'!$E513, 'N1.3_Project_Listing'!$A$16:$A$829,ET_Risk_SC_Summation[[#Headers],[132kV Reactor]])</f>
        <v>0</v>
      </c>
      <c r="AW513" s="176" cm="1">
        <f t="array" ref="AW513">SUMIFS('N1.3_Project_Listing'!$P$16:$P$829, 'N1.3_Project_Listing'!$E$16:$E$829,'N1.3_Project_Listing'!$E513, 'N1.3_Project_Listing'!$A$16:$A$829,ET_Risk_SC_Summation[[#Headers],[132kV Underground Cable]])</f>
        <v>0</v>
      </c>
      <c r="AX513" s="176" cm="1">
        <f t="array" ref="AX513">SUMIFS('N1.3_Project_Listing'!$P$16:$P$829, 'N1.3_Project_Listing'!$E$16:$E$829,'N1.3_Project_Listing'!$E513, 'N1.3_Project_Listing'!$A$16:$A$829,ET_Risk_SC_Summation[[#Headers],[132kV OHL Conductor]])</f>
        <v>0</v>
      </c>
      <c r="AY513" s="176" cm="1">
        <f t="array" ref="AY513">SUMIFS('N1.3_Project_Listing'!$P$16:$P$829, 'N1.3_Project_Listing'!$E$16:$E$829,'N1.3_Project_Listing'!$E513, 'N1.3_Project_Listing'!$A$16:$A$829,ET_Risk_SC_Summation[[#Headers],[132kV OHL Fittings]])</f>
        <v>0</v>
      </c>
      <c r="AZ513" s="176" cm="1">
        <f t="array" ref="AZ513">SUMIFS('N1.3_Project_Listing'!$P$16:$P$829, 'N1.3_Project_Listing'!$E$16:$E$829,'N1.3_Project_Listing'!$E513, 'N1.3_Project_Listing'!$A$16:$A$829,ET_Risk_SC_Summation[[#Headers],[132kV OHL Tower]])</f>
        <v>0</v>
      </c>
      <c r="BA513" s="176" cm="1">
        <f t="array" ref="BA513">SUMIFS('N1.3_Project_Listing'!$P$16:$P$829, 'N1.3_Project_Listing'!$E$16:$E$829,'N1.3_Project_Listing'!$E513, 'N1.3_Project_Listing'!$A$16:$A$829,ET_Risk_SC_Summation[[#Headers],[275kV Circuit Breaker]])</f>
        <v>0</v>
      </c>
      <c r="BB513" s="176" cm="1">
        <f t="array" ref="BB513">SUMIFS('N1.3_Project_Listing'!$P$16:$P$829, 'N1.3_Project_Listing'!$E$16:$E$829,'N1.3_Project_Listing'!$E513, 'N1.3_Project_Listing'!$A$16:$A$829,ET_Risk_SC_Summation[[#Headers],[275kV Transformer]])</f>
        <v>0</v>
      </c>
      <c r="BC513" s="176" cm="1">
        <f t="array" ref="BC513">SUMIFS('N1.3_Project_Listing'!$P$16:$P$829, 'N1.3_Project_Listing'!$E$16:$E$829,'N1.3_Project_Listing'!$E513, 'N1.3_Project_Listing'!$A$16:$A$829,ET_Risk_SC_Summation[[#Headers],[275kV Reactor]])</f>
        <v>0</v>
      </c>
      <c r="BD513" s="176" cm="1">
        <f t="array" ref="BD513">SUMIFS('N1.3_Project_Listing'!$P$16:$P$829, 'N1.3_Project_Listing'!$E$16:$E$829,'N1.3_Project_Listing'!$E513, 'N1.3_Project_Listing'!$A$16:$A$829,ET_Risk_SC_Summation[[#Headers],[275kV Underground Cable]])</f>
        <v>0</v>
      </c>
      <c r="BE513" s="176" cm="1">
        <f t="array" ref="BE513">SUMIFS('N1.3_Project_Listing'!$P$16:$P$829, 'N1.3_Project_Listing'!$E$16:$E$829,'N1.3_Project_Listing'!$E513, 'N1.3_Project_Listing'!$A$16:$A$829,ET_Risk_SC_Summation[[#Headers],[275kV OHL Conductor]])</f>
        <v>0</v>
      </c>
      <c r="BF513" s="176" cm="1">
        <f t="array" ref="BF513">SUMIFS('N1.3_Project_Listing'!$P$16:$P$829, 'N1.3_Project_Listing'!$E$16:$E$829,'N1.3_Project_Listing'!$E513, 'N1.3_Project_Listing'!$A$16:$A$829,ET_Risk_SC_Summation[[#Headers],[275kV OHL Fittings]])</f>
        <v>0</v>
      </c>
      <c r="BG513" s="176" cm="1">
        <f t="array" ref="BG513">SUMIFS('N1.3_Project_Listing'!$P$16:$P$829, 'N1.3_Project_Listing'!$E$16:$E$829,'N1.3_Project_Listing'!$E513, 'N1.3_Project_Listing'!$A$16:$A$829,ET_Risk_SC_Summation[[#Headers],[275kV OHL Tower]])</f>
        <v>0</v>
      </c>
      <c r="BH513" s="176" cm="1">
        <f t="array" ref="BH513">SUMIFS('N1.3_Project_Listing'!$P$16:$P$829, 'N1.3_Project_Listing'!$E$16:$E$829,'N1.3_Project_Listing'!$E513, 'N1.3_Project_Listing'!$A$16:$A$829,ET_Risk_SC_Summation[[#Headers],[400kV Circuit Breaker]])</f>
        <v>0</v>
      </c>
      <c r="BI513" s="176" cm="1">
        <f t="array" ref="BI513">SUMIFS('N1.3_Project_Listing'!$P$16:$P$829, 'N1.3_Project_Listing'!$E$16:$E$829,'N1.3_Project_Listing'!$E513, 'N1.3_Project_Listing'!$A$16:$A$829,ET_Risk_SC_Summation[[#Headers],[400kV Transformer]])</f>
        <v>0</v>
      </c>
      <c r="BJ513" s="176" cm="1">
        <f t="array" ref="BJ513">SUMIFS('N1.3_Project_Listing'!$P$16:$P$829, 'N1.3_Project_Listing'!$E$16:$E$829,'N1.3_Project_Listing'!$E513, 'N1.3_Project_Listing'!$A$16:$A$829,ET_Risk_SC_Summation[[#Headers],[400kV Reactor]])</f>
        <v>0</v>
      </c>
      <c r="BK513" s="176" cm="1">
        <f t="array" ref="BK513">SUMIFS('N1.3_Project_Listing'!$P$16:$P$829, 'N1.3_Project_Listing'!$E$16:$E$829,'N1.3_Project_Listing'!$E513, 'N1.3_Project_Listing'!$A$16:$A$829,ET_Risk_SC_Summation[[#Headers],[400kV Underground Cable]])</f>
        <v>0</v>
      </c>
      <c r="BL513" s="176" cm="1">
        <f t="array" ref="BL513">SUMIFS('N1.3_Project_Listing'!$P$16:$P$829, 'N1.3_Project_Listing'!$E$16:$E$829,'N1.3_Project_Listing'!$E513, 'N1.3_Project_Listing'!$A$16:$A$829,ET_Risk_SC_Summation[[#Headers],[400kV OHL Conductor]])</f>
        <v>0</v>
      </c>
      <c r="BM513" s="176" cm="1">
        <f t="array" ref="BM513">SUMIFS('N1.3_Project_Listing'!$P$16:$P$829, 'N1.3_Project_Listing'!$E$16:$E$829,'N1.3_Project_Listing'!$E513, 'N1.3_Project_Listing'!$A$16:$A$829,ET_Risk_SC_Summation[[#Headers],[400kV OHL Fittings]])</f>
        <v>0</v>
      </c>
      <c r="BN513" s="176" cm="1">
        <f t="array" ref="BN513">SUMIFS('N1.3_Project_Listing'!$P$16:$P$829, 'N1.3_Project_Listing'!$E$16:$E$829,'N1.3_Project_Listing'!$E513, 'N1.3_Project_Listing'!$A$16:$A$829,ET_Risk_SC_Summation[[#Headers],[400kV OHL Tower]])</f>
        <v>0</v>
      </c>
      <c r="BO513" s="177" t="str">
        <f>IF(SUM(ET_Risk_SC_Summation[[#This Row],[132kV Circuit Breaker]:[400kV OHL Tower]])=0, "n/a", INDEX(ET_Risk_SC_Summation[#Headers],1,MATCH(MAX(ET_Risk_SC_Summation[[#This Row],[132kV Circuit Breaker]:[400kV OHL Tower]]),ET_Risk_SC_Summation[[#This Row],[132kV Circuit Breaker]:[400kV OHL Tower]],0)))</f>
        <v>n/a</v>
      </c>
      <c r="BP513" s="177" t="str">
        <f>IFERROR(INDEX('N0.7_Lookup_References'!$G$77:$G$98,MATCH(ET_Risk_SC_Summation[[#This Row],[Mxx Category]],'N0.7_Lookup_References'!$F$77:$F$98,0)),"")</f>
        <v/>
      </c>
    </row>
    <row r="514" spans="1:68">
      <c r="A514" s="160" t="str">
        <f>IFERROR(INDEX(N1.2_Intervention_Types[NARM Asset Category],MATCH('N1.3_Project_Listing'!$C514,N1.2_Intervention_Types[Intervention Type ID],0),1),"")</f>
        <v/>
      </c>
      <c r="B514" s="160" t="str">
        <f>IF($D$2="GD",IFERROR(INDEX(N1.2_Intervention_Types[C&amp;V Asset Category (GD)],MATCH('N1.3_Project_Listing'!$C514,N1.2_Intervention_Types[Intervention Type ID],0),1),""),IFERROR(INDEX(N1.2_Intervention_Types[NARM Asset Category],MATCH('N1.3_Project_Listing'!$C514,N1.2_Intervention_Types[Intervention Type ID],0),1),""))</f>
        <v/>
      </c>
      <c r="C514" s="67" t="str">
        <f>IFERROR(INDEX(N1.2_Intervention_Types[Intervention Type ID],MATCH('N1.3_Project_Listing'!$I514,N1.2_Intervention_Types[Intervention Type],0),1),"")</f>
        <v/>
      </c>
      <c r="D514" s="160" t="str">
        <f>IFERROR(INDEX(N1.2_Intervention_Types[Intervention Category],MATCH('N1.3_Project_Listing'!$C514,N1.2_Intervention_Types[Intervention Type ID],0),1),"")</f>
        <v/>
      </c>
      <c r="E514" s="210"/>
      <c r="F514" s="236"/>
      <c r="G514" s="236"/>
      <c r="H514" s="236"/>
      <c r="I514" s="151"/>
      <c r="J514" s="139"/>
      <c r="K514" s="117"/>
      <c r="L514" s="117"/>
      <c r="M514" s="117"/>
      <c r="N514" s="310"/>
      <c r="O514" s="310"/>
      <c r="P514" s="310"/>
      <c r="Q514" s="63">
        <f t="shared" si="44"/>
        <v>0</v>
      </c>
      <c r="R514" s="368">
        <f>IF('N1.3_Project_Listing'!$D514="Replacement",SUM('N1.3_Project_Listing'!$K514:$L514)/2,'N1.3_Project_Listing'!$M514)</f>
        <v>0</v>
      </c>
      <c r="S514" s="67" t="str">
        <f>IFERROR(INDEX('N0.7_Lookup_References'!$C$13:$C$72,MATCH($A514,'N0.7_Lookup_References'!$B$13:$B$72,0)),"")</f>
        <v/>
      </c>
      <c r="T514" s="338" t="str">
        <f t="shared" si="45"/>
        <v/>
      </c>
      <c r="V514" s="11"/>
      <c r="W514" s="11"/>
      <c r="X514" s="11"/>
      <c r="Y514" s="11"/>
      <c r="Z514" s="11"/>
      <c r="AA514" s="11"/>
      <c r="AB514" s="11"/>
      <c r="AC514" s="11"/>
      <c r="AD514" s="11"/>
      <c r="AE514" s="11"/>
      <c r="AF514" s="11"/>
      <c r="AG514" s="11"/>
      <c r="AH514" s="11"/>
      <c r="AI514" s="11"/>
      <c r="AJ514" s="11"/>
      <c r="AK514" s="11"/>
      <c r="AL514" s="11"/>
      <c r="AM514" s="11"/>
      <c r="AN514" s="11"/>
      <c r="AO514" s="11"/>
      <c r="AP514" s="63">
        <f t="shared" si="41"/>
        <v>0</v>
      </c>
      <c r="AQ514" s="63">
        <f t="shared" si="42"/>
        <v>0</v>
      </c>
      <c r="AR514" s="63">
        <f t="shared" si="43"/>
        <v>0</v>
      </c>
      <c r="AT514" s="176" cm="1">
        <f t="array" ref="AT514">SUMIFS('N1.3_Project_Listing'!$P$16:$P$829, 'N1.3_Project_Listing'!$E$16:$E$829,'N1.3_Project_Listing'!$E514, 'N1.3_Project_Listing'!$A$16:$A$829,ET_Risk_SC_Summation[[#Headers],[132kV Circuit Breaker]])</f>
        <v>0</v>
      </c>
      <c r="AU514" s="176" cm="1">
        <f t="array" ref="AU514">SUMIFS('N1.3_Project_Listing'!$P$16:$P$829, 'N1.3_Project_Listing'!$E$16:$E$829,'N1.3_Project_Listing'!$E514, 'N1.3_Project_Listing'!$A$16:$A$829,ET_Risk_SC_Summation[[#Headers],[132kV Transformer]])</f>
        <v>0</v>
      </c>
      <c r="AV514" s="176" cm="1">
        <f t="array" ref="AV514">SUMIFS('N1.3_Project_Listing'!$P$16:$P$829, 'N1.3_Project_Listing'!$E$16:$E$829,'N1.3_Project_Listing'!$E514, 'N1.3_Project_Listing'!$A$16:$A$829,ET_Risk_SC_Summation[[#Headers],[132kV Reactor]])</f>
        <v>0</v>
      </c>
      <c r="AW514" s="176" cm="1">
        <f t="array" ref="AW514">SUMIFS('N1.3_Project_Listing'!$P$16:$P$829, 'N1.3_Project_Listing'!$E$16:$E$829,'N1.3_Project_Listing'!$E514, 'N1.3_Project_Listing'!$A$16:$A$829,ET_Risk_SC_Summation[[#Headers],[132kV Underground Cable]])</f>
        <v>0</v>
      </c>
      <c r="AX514" s="176" cm="1">
        <f t="array" ref="AX514">SUMIFS('N1.3_Project_Listing'!$P$16:$P$829, 'N1.3_Project_Listing'!$E$16:$E$829,'N1.3_Project_Listing'!$E514, 'N1.3_Project_Listing'!$A$16:$A$829,ET_Risk_SC_Summation[[#Headers],[132kV OHL Conductor]])</f>
        <v>0</v>
      </c>
      <c r="AY514" s="176" cm="1">
        <f t="array" ref="AY514">SUMIFS('N1.3_Project_Listing'!$P$16:$P$829, 'N1.3_Project_Listing'!$E$16:$E$829,'N1.3_Project_Listing'!$E514, 'N1.3_Project_Listing'!$A$16:$A$829,ET_Risk_SC_Summation[[#Headers],[132kV OHL Fittings]])</f>
        <v>0</v>
      </c>
      <c r="AZ514" s="176" cm="1">
        <f t="array" ref="AZ514">SUMIFS('N1.3_Project_Listing'!$P$16:$P$829, 'N1.3_Project_Listing'!$E$16:$E$829,'N1.3_Project_Listing'!$E514, 'N1.3_Project_Listing'!$A$16:$A$829,ET_Risk_SC_Summation[[#Headers],[132kV OHL Tower]])</f>
        <v>0</v>
      </c>
      <c r="BA514" s="176" cm="1">
        <f t="array" ref="BA514">SUMIFS('N1.3_Project_Listing'!$P$16:$P$829, 'N1.3_Project_Listing'!$E$16:$E$829,'N1.3_Project_Listing'!$E514, 'N1.3_Project_Listing'!$A$16:$A$829,ET_Risk_SC_Summation[[#Headers],[275kV Circuit Breaker]])</f>
        <v>0</v>
      </c>
      <c r="BB514" s="176" cm="1">
        <f t="array" ref="BB514">SUMIFS('N1.3_Project_Listing'!$P$16:$P$829, 'N1.3_Project_Listing'!$E$16:$E$829,'N1.3_Project_Listing'!$E514, 'N1.3_Project_Listing'!$A$16:$A$829,ET_Risk_SC_Summation[[#Headers],[275kV Transformer]])</f>
        <v>0</v>
      </c>
      <c r="BC514" s="176" cm="1">
        <f t="array" ref="BC514">SUMIFS('N1.3_Project_Listing'!$P$16:$P$829, 'N1.3_Project_Listing'!$E$16:$E$829,'N1.3_Project_Listing'!$E514, 'N1.3_Project_Listing'!$A$16:$A$829,ET_Risk_SC_Summation[[#Headers],[275kV Reactor]])</f>
        <v>0</v>
      </c>
      <c r="BD514" s="176" cm="1">
        <f t="array" ref="BD514">SUMIFS('N1.3_Project_Listing'!$P$16:$P$829, 'N1.3_Project_Listing'!$E$16:$E$829,'N1.3_Project_Listing'!$E514, 'N1.3_Project_Listing'!$A$16:$A$829,ET_Risk_SC_Summation[[#Headers],[275kV Underground Cable]])</f>
        <v>0</v>
      </c>
      <c r="BE514" s="176" cm="1">
        <f t="array" ref="BE514">SUMIFS('N1.3_Project_Listing'!$P$16:$P$829, 'N1.3_Project_Listing'!$E$16:$E$829,'N1.3_Project_Listing'!$E514, 'N1.3_Project_Listing'!$A$16:$A$829,ET_Risk_SC_Summation[[#Headers],[275kV OHL Conductor]])</f>
        <v>0</v>
      </c>
      <c r="BF514" s="176" cm="1">
        <f t="array" ref="BF514">SUMIFS('N1.3_Project_Listing'!$P$16:$P$829, 'N1.3_Project_Listing'!$E$16:$E$829,'N1.3_Project_Listing'!$E514, 'N1.3_Project_Listing'!$A$16:$A$829,ET_Risk_SC_Summation[[#Headers],[275kV OHL Fittings]])</f>
        <v>0</v>
      </c>
      <c r="BG514" s="176" cm="1">
        <f t="array" ref="BG514">SUMIFS('N1.3_Project_Listing'!$P$16:$P$829, 'N1.3_Project_Listing'!$E$16:$E$829,'N1.3_Project_Listing'!$E514, 'N1.3_Project_Listing'!$A$16:$A$829,ET_Risk_SC_Summation[[#Headers],[275kV OHL Tower]])</f>
        <v>0</v>
      </c>
      <c r="BH514" s="176" cm="1">
        <f t="array" ref="BH514">SUMIFS('N1.3_Project_Listing'!$P$16:$P$829, 'N1.3_Project_Listing'!$E$16:$E$829,'N1.3_Project_Listing'!$E514, 'N1.3_Project_Listing'!$A$16:$A$829,ET_Risk_SC_Summation[[#Headers],[400kV Circuit Breaker]])</f>
        <v>0</v>
      </c>
      <c r="BI514" s="176" cm="1">
        <f t="array" ref="BI514">SUMIFS('N1.3_Project_Listing'!$P$16:$P$829, 'N1.3_Project_Listing'!$E$16:$E$829,'N1.3_Project_Listing'!$E514, 'N1.3_Project_Listing'!$A$16:$A$829,ET_Risk_SC_Summation[[#Headers],[400kV Transformer]])</f>
        <v>0</v>
      </c>
      <c r="BJ514" s="176" cm="1">
        <f t="array" ref="BJ514">SUMIFS('N1.3_Project_Listing'!$P$16:$P$829, 'N1.3_Project_Listing'!$E$16:$E$829,'N1.3_Project_Listing'!$E514, 'N1.3_Project_Listing'!$A$16:$A$829,ET_Risk_SC_Summation[[#Headers],[400kV Reactor]])</f>
        <v>0</v>
      </c>
      <c r="BK514" s="176" cm="1">
        <f t="array" ref="BK514">SUMIFS('N1.3_Project_Listing'!$P$16:$P$829, 'N1.3_Project_Listing'!$E$16:$E$829,'N1.3_Project_Listing'!$E514, 'N1.3_Project_Listing'!$A$16:$A$829,ET_Risk_SC_Summation[[#Headers],[400kV Underground Cable]])</f>
        <v>0</v>
      </c>
      <c r="BL514" s="176" cm="1">
        <f t="array" ref="BL514">SUMIFS('N1.3_Project_Listing'!$P$16:$P$829, 'N1.3_Project_Listing'!$E$16:$E$829,'N1.3_Project_Listing'!$E514, 'N1.3_Project_Listing'!$A$16:$A$829,ET_Risk_SC_Summation[[#Headers],[400kV OHL Conductor]])</f>
        <v>0</v>
      </c>
      <c r="BM514" s="176" cm="1">
        <f t="array" ref="BM514">SUMIFS('N1.3_Project_Listing'!$P$16:$P$829, 'N1.3_Project_Listing'!$E$16:$E$829,'N1.3_Project_Listing'!$E514, 'N1.3_Project_Listing'!$A$16:$A$829,ET_Risk_SC_Summation[[#Headers],[400kV OHL Fittings]])</f>
        <v>0</v>
      </c>
      <c r="BN514" s="176" cm="1">
        <f t="array" ref="BN514">SUMIFS('N1.3_Project_Listing'!$P$16:$P$829, 'N1.3_Project_Listing'!$E$16:$E$829,'N1.3_Project_Listing'!$E514, 'N1.3_Project_Listing'!$A$16:$A$829,ET_Risk_SC_Summation[[#Headers],[400kV OHL Tower]])</f>
        <v>0</v>
      </c>
      <c r="BO514" s="177" t="str">
        <f>IF(SUM(ET_Risk_SC_Summation[[#This Row],[132kV Circuit Breaker]:[400kV OHL Tower]])=0, "n/a", INDEX(ET_Risk_SC_Summation[#Headers],1,MATCH(MAX(ET_Risk_SC_Summation[[#This Row],[132kV Circuit Breaker]:[400kV OHL Tower]]),ET_Risk_SC_Summation[[#This Row],[132kV Circuit Breaker]:[400kV OHL Tower]],0)))</f>
        <v>n/a</v>
      </c>
      <c r="BP514" s="177" t="str">
        <f>IFERROR(INDEX('N0.7_Lookup_References'!$G$77:$G$98,MATCH(ET_Risk_SC_Summation[[#This Row],[Mxx Category]],'N0.7_Lookup_References'!$F$77:$F$98,0)),"")</f>
        <v/>
      </c>
    </row>
    <row r="515" spans="1:68">
      <c r="A515" s="160" t="str">
        <f>IFERROR(INDEX(N1.2_Intervention_Types[NARM Asset Category],MATCH('N1.3_Project_Listing'!$C515,N1.2_Intervention_Types[Intervention Type ID],0),1),"")</f>
        <v/>
      </c>
      <c r="B515" s="160" t="str">
        <f>IF($D$2="GD",IFERROR(INDEX(N1.2_Intervention_Types[C&amp;V Asset Category (GD)],MATCH('N1.3_Project_Listing'!$C515,N1.2_Intervention_Types[Intervention Type ID],0),1),""),IFERROR(INDEX(N1.2_Intervention_Types[NARM Asset Category],MATCH('N1.3_Project_Listing'!$C515,N1.2_Intervention_Types[Intervention Type ID],0),1),""))</f>
        <v/>
      </c>
      <c r="C515" s="67" t="str">
        <f>IFERROR(INDEX(N1.2_Intervention_Types[Intervention Type ID],MATCH('N1.3_Project_Listing'!$I515,N1.2_Intervention_Types[Intervention Type],0),1),"")</f>
        <v/>
      </c>
      <c r="D515" s="160" t="str">
        <f>IFERROR(INDEX(N1.2_Intervention_Types[Intervention Category],MATCH('N1.3_Project_Listing'!$C515,N1.2_Intervention_Types[Intervention Type ID],0),1),"")</f>
        <v/>
      </c>
      <c r="E515" s="210"/>
      <c r="F515" s="236"/>
      <c r="G515" s="236"/>
      <c r="H515" s="236"/>
      <c r="I515" s="151"/>
      <c r="J515" s="139"/>
      <c r="K515" s="117"/>
      <c r="L515" s="117"/>
      <c r="M515" s="117"/>
      <c r="N515" s="310"/>
      <c r="O515" s="310"/>
      <c r="P515" s="310"/>
      <c r="Q515" s="63">
        <f t="shared" si="44"/>
        <v>0</v>
      </c>
      <c r="R515" s="368">
        <f>IF('N1.3_Project_Listing'!$D515="Replacement",SUM('N1.3_Project_Listing'!$K515:$L515)/2,'N1.3_Project_Listing'!$M515)</f>
        <v>0</v>
      </c>
      <c r="S515" s="67" t="str">
        <f>IFERROR(INDEX('N0.7_Lookup_References'!$C$13:$C$72,MATCH($A515,'N0.7_Lookup_References'!$B$13:$B$72,0)),"")</f>
        <v/>
      </c>
      <c r="T515" s="338" t="str">
        <f t="shared" si="45"/>
        <v/>
      </c>
      <c r="V515" s="11"/>
      <c r="W515" s="11"/>
      <c r="X515" s="11"/>
      <c r="Y515" s="11"/>
      <c r="Z515" s="11"/>
      <c r="AA515" s="11"/>
      <c r="AB515" s="11"/>
      <c r="AC515" s="11"/>
      <c r="AD515" s="11"/>
      <c r="AE515" s="11"/>
      <c r="AF515" s="11"/>
      <c r="AG515" s="11"/>
      <c r="AH515" s="11"/>
      <c r="AI515" s="11"/>
      <c r="AJ515" s="11"/>
      <c r="AK515" s="11"/>
      <c r="AL515" s="11"/>
      <c r="AM515" s="11"/>
      <c r="AN515" s="11"/>
      <c r="AO515" s="11"/>
      <c r="AP515" s="63">
        <f t="shared" si="41"/>
        <v>0</v>
      </c>
      <c r="AQ515" s="63">
        <f t="shared" si="42"/>
        <v>0</v>
      </c>
      <c r="AR515" s="63">
        <f t="shared" si="43"/>
        <v>0</v>
      </c>
      <c r="AT515" s="176" cm="1">
        <f t="array" ref="AT515">SUMIFS('N1.3_Project_Listing'!$P$16:$P$829, 'N1.3_Project_Listing'!$E$16:$E$829,'N1.3_Project_Listing'!$E515, 'N1.3_Project_Listing'!$A$16:$A$829,ET_Risk_SC_Summation[[#Headers],[132kV Circuit Breaker]])</f>
        <v>0</v>
      </c>
      <c r="AU515" s="176" cm="1">
        <f t="array" ref="AU515">SUMIFS('N1.3_Project_Listing'!$P$16:$P$829, 'N1.3_Project_Listing'!$E$16:$E$829,'N1.3_Project_Listing'!$E515, 'N1.3_Project_Listing'!$A$16:$A$829,ET_Risk_SC_Summation[[#Headers],[132kV Transformer]])</f>
        <v>0</v>
      </c>
      <c r="AV515" s="176" cm="1">
        <f t="array" ref="AV515">SUMIFS('N1.3_Project_Listing'!$P$16:$P$829, 'N1.3_Project_Listing'!$E$16:$E$829,'N1.3_Project_Listing'!$E515, 'N1.3_Project_Listing'!$A$16:$A$829,ET_Risk_SC_Summation[[#Headers],[132kV Reactor]])</f>
        <v>0</v>
      </c>
      <c r="AW515" s="176" cm="1">
        <f t="array" ref="AW515">SUMIFS('N1.3_Project_Listing'!$P$16:$P$829, 'N1.3_Project_Listing'!$E$16:$E$829,'N1.3_Project_Listing'!$E515, 'N1.3_Project_Listing'!$A$16:$A$829,ET_Risk_SC_Summation[[#Headers],[132kV Underground Cable]])</f>
        <v>0</v>
      </c>
      <c r="AX515" s="176" cm="1">
        <f t="array" ref="AX515">SUMIFS('N1.3_Project_Listing'!$P$16:$P$829, 'N1.3_Project_Listing'!$E$16:$E$829,'N1.3_Project_Listing'!$E515, 'N1.3_Project_Listing'!$A$16:$A$829,ET_Risk_SC_Summation[[#Headers],[132kV OHL Conductor]])</f>
        <v>0</v>
      </c>
      <c r="AY515" s="176" cm="1">
        <f t="array" ref="AY515">SUMIFS('N1.3_Project_Listing'!$P$16:$P$829, 'N1.3_Project_Listing'!$E$16:$E$829,'N1.3_Project_Listing'!$E515, 'N1.3_Project_Listing'!$A$16:$A$829,ET_Risk_SC_Summation[[#Headers],[132kV OHL Fittings]])</f>
        <v>0</v>
      </c>
      <c r="AZ515" s="176" cm="1">
        <f t="array" ref="AZ515">SUMIFS('N1.3_Project_Listing'!$P$16:$P$829, 'N1.3_Project_Listing'!$E$16:$E$829,'N1.3_Project_Listing'!$E515, 'N1.3_Project_Listing'!$A$16:$A$829,ET_Risk_SC_Summation[[#Headers],[132kV OHL Tower]])</f>
        <v>0</v>
      </c>
      <c r="BA515" s="176" cm="1">
        <f t="array" ref="BA515">SUMIFS('N1.3_Project_Listing'!$P$16:$P$829, 'N1.3_Project_Listing'!$E$16:$E$829,'N1.3_Project_Listing'!$E515, 'N1.3_Project_Listing'!$A$16:$A$829,ET_Risk_SC_Summation[[#Headers],[275kV Circuit Breaker]])</f>
        <v>0</v>
      </c>
      <c r="BB515" s="176" cm="1">
        <f t="array" ref="BB515">SUMIFS('N1.3_Project_Listing'!$P$16:$P$829, 'N1.3_Project_Listing'!$E$16:$E$829,'N1.3_Project_Listing'!$E515, 'N1.3_Project_Listing'!$A$16:$A$829,ET_Risk_SC_Summation[[#Headers],[275kV Transformer]])</f>
        <v>0</v>
      </c>
      <c r="BC515" s="176" cm="1">
        <f t="array" ref="BC515">SUMIFS('N1.3_Project_Listing'!$P$16:$P$829, 'N1.3_Project_Listing'!$E$16:$E$829,'N1.3_Project_Listing'!$E515, 'N1.3_Project_Listing'!$A$16:$A$829,ET_Risk_SC_Summation[[#Headers],[275kV Reactor]])</f>
        <v>0</v>
      </c>
      <c r="BD515" s="176" cm="1">
        <f t="array" ref="BD515">SUMIFS('N1.3_Project_Listing'!$P$16:$P$829, 'N1.3_Project_Listing'!$E$16:$E$829,'N1.3_Project_Listing'!$E515, 'N1.3_Project_Listing'!$A$16:$A$829,ET_Risk_SC_Summation[[#Headers],[275kV Underground Cable]])</f>
        <v>0</v>
      </c>
      <c r="BE515" s="176" cm="1">
        <f t="array" ref="BE515">SUMIFS('N1.3_Project_Listing'!$P$16:$P$829, 'N1.3_Project_Listing'!$E$16:$E$829,'N1.3_Project_Listing'!$E515, 'N1.3_Project_Listing'!$A$16:$A$829,ET_Risk_SC_Summation[[#Headers],[275kV OHL Conductor]])</f>
        <v>0</v>
      </c>
      <c r="BF515" s="176" cm="1">
        <f t="array" ref="BF515">SUMIFS('N1.3_Project_Listing'!$P$16:$P$829, 'N1.3_Project_Listing'!$E$16:$E$829,'N1.3_Project_Listing'!$E515, 'N1.3_Project_Listing'!$A$16:$A$829,ET_Risk_SC_Summation[[#Headers],[275kV OHL Fittings]])</f>
        <v>0</v>
      </c>
      <c r="BG515" s="176" cm="1">
        <f t="array" ref="BG515">SUMIFS('N1.3_Project_Listing'!$P$16:$P$829, 'N1.3_Project_Listing'!$E$16:$E$829,'N1.3_Project_Listing'!$E515, 'N1.3_Project_Listing'!$A$16:$A$829,ET_Risk_SC_Summation[[#Headers],[275kV OHL Tower]])</f>
        <v>0</v>
      </c>
      <c r="BH515" s="176" cm="1">
        <f t="array" ref="BH515">SUMIFS('N1.3_Project_Listing'!$P$16:$P$829, 'N1.3_Project_Listing'!$E$16:$E$829,'N1.3_Project_Listing'!$E515, 'N1.3_Project_Listing'!$A$16:$A$829,ET_Risk_SC_Summation[[#Headers],[400kV Circuit Breaker]])</f>
        <v>0</v>
      </c>
      <c r="BI515" s="176" cm="1">
        <f t="array" ref="BI515">SUMIFS('N1.3_Project_Listing'!$P$16:$P$829, 'N1.3_Project_Listing'!$E$16:$E$829,'N1.3_Project_Listing'!$E515, 'N1.3_Project_Listing'!$A$16:$A$829,ET_Risk_SC_Summation[[#Headers],[400kV Transformer]])</f>
        <v>0</v>
      </c>
      <c r="BJ515" s="176" cm="1">
        <f t="array" ref="BJ515">SUMIFS('N1.3_Project_Listing'!$P$16:$P$829, 'N1.3_Project_Listing'!$E$16:$E$829,'N1.3_Project_Listing'!$E515, 'N1.3_Project_Listing'!$A$16:$A$829,ET_Risk_SC_Summation[[#Headers],[400kV Reactor]])</f>
        <v>0</v>
      </c>
      <c r="BK515" s="176" cm="1">
        <f t="array" ref="BK515">SUMIFS('N1.3_Project_Listing'!$P$16:$P$829, 'N1.3_Project_Listing'!$E$16:$E$829,'N1.3_Project_Listing'!$E515, 'N1.3_Project_Listing'!$A$16:$A$829,ET_Risk_SC_Summation[[#Headers],[400kV Underground Cable]])</f>
        <v>0</v>
      </c>
      <c r="BL515" s="176" cm="1">
        <f t="array" ref="BL515">SUMIFS('N1.3_Project_Listing'!$P$16:$P$829, 'N1.3_Project_Listing'!$E$16:$E$829,'N1.3_Project_Listing'!$E515, 'N1.3_Project_Listing'!$A$16:$A$829,ET_Risk_SC_Summation[[#Headers],[400kV OHL Conductor]])</f>
        <v>0</v>
      </c>
      <c r="BM515" s="176" cm="1">
        <f t="array" ref="BM515">SUMIFS('N1.3_Project_Listing'!$P$16:$P$829, 'N1.3_Project_Listing'!$E$16:$E$829,'N1.3_Project_Listing'!$E515, 'N1.3_Project_Listing'!$A$16:$A$829,ET_Risk_SC_Summation[[#Headers],[400kV OHL Fittings]])</f>
        <v>0</v>
      </c>
      <c r="BN515" s="176" cm="1">
        <f t="array" ref="BN515">SUMIFS('N1.3_Project_Listing'!$P$16:$P$829, 'N1.3_Project_Listing'!$E$16:$E$829,'N1.3_Project_Listing'!$E515, 'N1.3_Project_Listing'!$A$16:$A$829,ET_Risk_SC_Summation[[#Headers],[400kV OHL Tower]])</f>
        <v>0</v>
      </c>
      <c r="BO515" s="177" t="str">
        <f>IF(SUM(ET_Risk_SC_Summation[[#This Row],[132kV Circuit Breaker]:[400kV OHL Tower]])=0, "n/a", INDEX(ET_Risk_SC_Summation[#Headers],1,MATCH(MAX(ET_Risk_SC_Summation[[#This Row],[132kV Circuit Breaker]:[400kV OHL Tower]]),ET_Risk_SC_Summation[[#This Row],[132kV Circuit Breaker]:[400kV OHL Tower]],0)))</f>
        <v>n/a</v>
      </c>
      <c r="BP515" s="177" t="str">
        <f>IFERROR(INDEX('N0.7_Lookup_References'!$G$77:$G$98,MATCH(ET_Risk_SC_Summation[[#This Row],[Mxx Category]],'N0.7_Lookup_References'!$F$77:$F$98,0)),"")</f>
        <v/>
      </c>
    </row>
    <row r="516" spans="1:68">
      <c r="A516" s="160" t="str">
        <f>IFERROR(INDEX(N1.2_Intervention_Types[NARM Asset Category],MATCH('N1.3_Project_Listing'!$C516,N1.2_Intervention_Types[Intervention Type ID],0),1),"")</f>
        <v/>
      </c>
      <c r="B516" s="160" t="str">
        <f>IF($D$2="GD",IFERROR(INDEX(N1.2_Intervention_Types[C&amp;V Asset Category (GD)],MATCH('N1.3_Project_Listing'!$C516,N1.2_Intervention_Types[Intervention Type ID],0),1),""),IFERROR(INDEX(N1.2_Intervention_Types[NARM Asset Category],MATCH('N1.3_Project_Listing'!$C516,N1.2_Intervention_Types[Intervention Type ID],0),1),""))</f>
        <v/>
      </c>
      <c r="C516" s="67" t="str">
        <f>IFERROR(INDEX(N1.2_Intervention_Types[Intervention Type ID],MATCH('N1.3_Project_Listing'!$I516,N1.2_Intervention_Types[Intervention Type],0),1),"")</f>
        <v/>
      </c>
      <c r="D516" s="160" t="str">
        <f>IFERROR(INDEX(N1.2_Intervention_Types[Intervention Category],MATCH('N1.3_Project_Listing'!$C516,N1.2_Intervention_Types[Intervention Type ID],0),1),"")</f>
        <v/>
      </c>
      <c r="E516" s="210"/>
      <c r="F516" s="236"/>
      <c r="G516" s="236"/>
      <c r="H516" s="236"/>
      <c r="I516" s="151"/>
      <c r="J516" s="139"/>
      <c r="K516" s="117"/>
      <c r="L516" s="117"/>
      <c r="M516" s="117"/>
      <c r="N516" s="310"/>
      <c r="O516" s="310"/>
      <c r="P516" s="310"/>
      <c r="Q516" s="63">
        <f t="shared" si="44"/>
        <v>0</v>
      </c>
      <c r="R516" s="368">
        <f>IF('N1.3_Project_Listing'!$D516="Replacement",SUM('N1.3_Project_Listing'!$K516:$L516)/2,'N1.3_Project_Listing'!$M516)</f>
        <v>0</v>
      </c>
      <c r="S516" s="67" t="str">
        <f>IFERROR(INDEX('N0.7_Lookup_References'!$C$13:$C$72,MATCH($A516,'N0.7_Lookup_References'!$B$13:$B$72,0)),"")</f>
        <v/>
      </c>
      <c r="T516" s="338" t="str">
        <f t="shared" si="45"/>
        <v/>
      </c>
      <c r="V516" s="11"/>
      <c r="W516" s="11"/>
      <c r="X516" s="11"/>
      <c r="Y516" s="11"/>
      <c r="Z516" s="11"/>
      <c r="AA516" s="11"/>
      <c r="AB516" s="11"/>
      <c r="AC516" s="11"/>
      <c r="AD516" s="11"/>
      <c r="AE516" s="11"/>
      <c r="AF516" s="11"/>
      <c r="AG516" s="11"/>
      <c r="AH516" s="11"/>
      <c r="AI516" s="11"/>
      <c r="AJ516" s="11"/>
      <c r="AK516" s="11"/>
      <c r="AL516" s="11"/>
      <c r="AM516" s="11"/>
      <c r="AN516" s="11"/>
      <c r="AO516" s="11"/>
      <c r="AP516" s="63">
        <f t="shared" ref="AP516:AP579" si="46">SUM(V516:AE516)</f>
        <v>0</v>
      </c>
      <c r="AQ516" s="63">
        <f t="shared" ref="AQ516:AQ579" si="47">SUM(AF516:AO516)</f>
        <v>0</v>
      </c>
      <c r="AR516" s="63">
        <f t="shared" ref="AR516:AR579" si="48">AQ516-AP516</f>
        <v>0</v>
      </c>
      <c r="AT516" s="176" cm="1">
        <f t="array" ref="AT516">SUMIFS('N1.3_Project_Listing'!$P$16:$P$829, 'N1.3_Project_Listing'!$E$16:$E$829,'N1.3_Project_Listing'!$E516, 'N1.3_Project_Listing'!$A$16:$A$829,ET_Risk_SC_Summation[[#Headers],[132kV Circuit Breaker]])</f>
        <v>0</v>
      </c>
      <c r="AU516" s="176" cm="1">
        <f t="array" ref="AU516">SUMIFS('N1.3_Project_Listing'!$P$16:$P$829, 'N1.3_Project_Listing'!$E$16:$E$829,'N1.3_Project_Listing'!$E516, 'N1.3_Project_Listing'!$A$16:$A$829,ET_Risk_SC_Summation[[#Headers],[132kV Transformer]])</f>
        <v>0</v>
      </c>
      <c r="AV516" s="176" cm="1">
        <f t="array" ref="AV516">SUMIFS('N1.3_Project_Listing'!$P$16:$P$829, 'N1.3_Project_Listing'!$E$16:$E$829,'N1.3_Project_Listing'!$E516, 'N1.3_Project_Listing'!$A$16:$A$829,ET_Risk_SC_Summation[[#Headers],[132kV Reactor]])</f>
        <v>0</v>
      </c>
      <c r="AW516" s="176" cm="1">
        <f t="array" ref="AW516">SUMIFS('N1.3_Project_Listing'!$P$16:$P$829, 'N1.3_Project_Listing'!$E$16:$E$829,'N1.3_Project_Listing'!$E516, 'N1.3_Project_Listing'!$A$16:$A$829,ET_Risk_SC_Summation[[#Headers],[132kV Underground Cable]])</f>
        <v>0</v>
      </c>
      <c r="AX516" s="176" cm="1">
        <f t="array" ref="AX516">SUMIFS('N1.3_Project_Listing'!$P$16:$P$829, 'N1.3_Project_Listing'!$E$16:$E$829,'N1.3_Project_Listing'!$E516, 'N1.3_Project_Listing'!$A$16:$A$829,ET_Risk_SC_Summation[[#Headers],[132kV OHL Conductor]])</f>
        <v>0</v>
      </c>
      <c r="AY516" s="176" cm="1">
        <f t="array" ref="AY516">SUMIFS('N1.3_Project_Listing'!$P$16:$P$829, 'N1.3_Project_Listing'!$E$16:$E$829,'N1.3_Project_Listing'!$E516, 'N1.3_Project_Listing'!$A$16:$A$829,ET_Risk_SC_Summation[[#Headers],[132kV OHL Fittings]])</f>
        <v>0</v>
      </c>
      <c r="AZ516" s="176" cm="1">
        <f t="array" ref="AZ516">SUMIFS('N1.3_Project_Listing'!$P$16:$P$829, 'N1.3_Project_Listing'!$E$16:$E$829,'N1.3_Project_Listing'!$E516, 'N1.3_Project_Listing'!$A$16:$A$829,ET_Risk_SC_Summation[[#Headers],[132kV OHL Tower]])</f>
        <v>0</v>
      </c>
      <c r="BA516" s="176" cm="1">
        <f t="array" ref="BA516">SUMIFS('N1.3_Project_Listing'!$P$16:$P$829, 'N1.3_Project_Listing'!$E$16:$E$829,'N1.3_Project_Listing'!$E516, 'N1.3_Project_Listing'!$A$16:$A$829,ET_Risk_SC_Summation[[#Headers],[275kV Circuit Breaker]])</f>
        <v>0</v>
      </c>
      <c r="BB516" s="176" cm="1">
        <f t="array" ref="BB516">SUMIFS('N1.3_Project_Listing'!$P$16:$P$829, 'N1.3_Project_Listing'!$E$16:$E$829,'N1.3_Project_Listing'!$E516, 'N1.3_Project_Listing'!$A$16:$A$829,ET_Risk_SC_Summation[[#Headers],[275kV Transformer]])</f>
        <v>0</v>
      </c>
      <c r="BC516" s="176" cm="1">
        <f t="array" ref="BC516">SUMIFS('N1.3_Project_Listing'!$P$16:$P$829, 'N1.3_Project_Listing'!$E$16:$E$829,'N1.3_Project_Listing'!$E516, 'N1.3_Project_Listing'!$A$16:$A$829,ET_Risk_SC_Summation[[#Headers],[275kV Reactor]])</f>
        <v>0</v>
      </c>
      <c r="BD516" s="176" cm="1">
        <f t="array" ref="BD516">SUMIFS('N1.3_Project_Listing'!$P$16:$P$829, 'N1.3_Project_Listing'!$E$16:$E$829,'N1.3_Project_Listing'!$E516, 'N1.3_Project_Listing'!$A$16:$A$829,ET_Risk_SC_Summation[[#Headers],[275kV Underground Cable]])</f>
        <v>0</v>
      </c>
      <c r="BE516" s="176" cm="1">
        <f t="array" ref="BE516">SUMIFS('N1.3_Project_Listing'!$P$16:$P$829, 'N1.3_Project_Listing'!$E$16:$E$829,'N1.3_Project_Listing'!$E516, 'N1.3_Project_Listing'!$A$16:$A$829,ET_Risk_SC_Summation[[#Headers],[275kV OHL Conductor]])</f>
        <v>0</v>
      </c>
      <c r="BF516" s="176" cm="1">
        <f t="array" ref="BF516">SUMIFS('N1.3_Project_Listing'!$P$16:$P$829, 'N1.3_Project_Listing'!$E$16:$E$829,'N1.3_Project_Listing'!$E516, 'N1.3_Project_Listing'!$A$16:$A$829,ET_Risk_SC_Summation[[#Headers],[275kV OHL Fittings]])</f>
        <v>0</v>
      </c>
      <c r="BG516" s="176" cm="1">
        <f t="array" ref="BG516">SUMIFS('N1.3_Project_Listing'!$P$16:$P$829, 'N1.3_Project_Listing'!$E$16:$E$829,'N1.3_Project_Listing'!$E516, 'N1.3_Project_Listing'!$A$16:$A$829,ET_Risk_SC_Summation[[#Headers],[275kV OHL Tower]])</f>
        <v>0</v>
      </c>
      <c r="BH516" s="176" cm="1">
        <f t="array" ref="BH516">SUMIFS('N1.3_Project_Listing'!$P$16:$P$829, 'N1.3_Project_Listing'!$E$16:$E$829,'N1.3_Project_Listing'!$E516, 'N1.3_Project_Listing'!$A$16:$A$829,ET_Risk_SC_Summation[[#Headers],[400kV Circuit Breaker]])</f>
        <v>0</v>
      </c>
      <c r="BI516" s="176" cm="1">
        <f t="array" ref="BI516">SUMIFS('N1.3_Project_Listing'!$P$16:$P$829, 'N1.3_Project_Listing'!$E$16:$E$829,'N1.3_Project_Listing'!$E516, 'N1.3_Project_Listing'!$A$16:$A$829,ET_Risk_SC_Summation[[#Headers],[400kV Transformer]])</f>
        <v>0</v>
      </c>
      <c r="BJ516" s="176" cm="1">
        <f t="array" ref="BJ516">SUMIFS('N1.3_Project_Listing'!$P$16:$P$829, 'N1.3_Project_Listing'!$E$16:$E$829,'N1.3_Project_Listing'!$E516, 'N1.3_Project_Listing'!$A$16:$A$829,ET_Risk_SC_Summation[[#Headers],[400kV Reactor]])</f>
        <v>0</v>
      </c>
      <c r="BK516" s="176" cm="1">
        <f t="array" ref="BK516">SUMIFS('N1.3_Project_Listing'!$P$16:$P$829, 'N1.3_Project_Listing'!$E$16:$E$829,'N1.3_Project_Listing'!$E516, 'N1.3_Project_Listing'!$A$16:$A$829,ET_Risk_SC_Summation[[#Headers],[400kV Underground Cable]])</f>
        <v>0</v>
      </c>
      <c r="BL516" s="176" cm="1">
        <f t="array" ref="BL516">SUMIFS('N1.3_Project_Listing'!$P$16:$P$829, 'N1.3_Project_Listing'!$E$16:$E$829,'N1.3_Project_Listing'!$E516, 'N1.3_Project_Listing'!$A$16:$A$829,ET_Risk_SC_Summation[[#Headers],[400kV OHL Conductor]])</f>
        <v>0</v>
      </c>
      <c r="BM516" s="176" cm="1">
        <f t="array" ref="BM516">SUMIFS('N1.3_Project_Listing'!$P$16:$P$829, 'N1.3_Project_Listing'!$E$16:$E$829,'N1.3_Project_Listing'!$E516, 'N1.3_Project_Listing'!$A$16:$A$829,ET_Risk_SC_Summation[[#Headers],[400kV OHL Fittings]])</f>
        <v>0</v>
      </c>
      <c r="BN516" s="176" cm="1">
        <f t="array" ref="BN516">SUMIFS('N1.3_Project_Listing'!$P$16:$P$829, 'N1.3_Project_Listing'!$E$16:$E$829,'N1.3_Project_Listing'!$E516, 'N1.3_Project_Listing'!$A$16:$A$829,ET_Risk_SC_Summation[[#Headers],[400kV OHL Tower]])</f>
        <v>0</v>
      </c>
      <c r="BO516" s="177" t="str">
        <f>IF(SUM(ET_Risk_SC_Summation[[#This Row],[132kV Circuit Breaker]:[400kV OHL Tower]])=0, "n/a", INDEX(ET_Risk_SC_Summation[#Headers],1,MATCH(MAX(ET_Risk_SC_Summation[[#This Row],[132kV Circuit Breaker]:[400kV OHL Tower]]),ET_Risk_SC_Summation[[#This Row],[132kV Circuit Breaker]:[400kV OHL Tower]],0)))</f>
        <v>n/a</v>
      </c>
      <c r="BP516" s="177" t="str">
        <f>IFERROR(INDEX('N0.7_Lookup_References'!$G$77:$G$98,MATCH(ET_Risk_SC_Summation[[#This Row],[Mxx Category]],'N0.7_Lookup_References'!$F$77:$F$98,0)),"")</f>
        <v/>
      </c>
    </row>
    <row r="517" spans="1:68">
      <c r="A517" s="160" t="str">
        <f>IFERROR(INDEX(N1.2_Intervention_Types[NARM Asset Category],MATCH('N1.3_Project_Listing'!$C517,N1.2_Intervention_Types[Intervention Type ID],0),1),"")</f>
        <v/>
      </c>
      <c r="B517" s="160" t="str">
        <f>IF($D$2="GD",IFERROR(INDEX(N1.2_Intervention_Types[C&amp;V Asset Category (GD)],MATCH('N1.3_Project_Listing'!$C517,N1.2_Intervention_Types[Intervention Type ID],0),1),""),IFERROR(INDEX(N1.2_Intervention_Types[NARM Asset Category],MATCH('N1.3_Project_Listing'!$C517,N1.2_Intervention_Types[Intervention Type ID],0),1),""))</f>
        <v/>
      </c>
      <c r="C517" s="67" t="str">
        <f>IFERROR(INDEX(N1.2_Intervention_Types[Intervention Type ID],MATCH('N1.3_Project_Listing'!$I517,N1.2_Intervention_Types[Intervention Type],0),1),"")</f>
        <v/>
      </c>
      <c r="D517" s="160" t="str">
        <f>IFERROR(INDEX(N1.2_Intervention_Types[Intervention Category],MATCH('N1.3_Project_Listing'!$C517,N1.2_Intervention_Types[Intervention Type ID],0),1),"")</f>
        <v/>
      </c>
      <c r="E517" s="210"/>
      <c r="F517" s="236"/>
      <c r="G517" s="236"/>
      <c r="H517" s="236"/>
      <c r="I517" s="151"/>
      <c r="J517" s="139"/>
      <c r="K517" s="117"/>
      <c r="L517" s="117"/>
      <c r="M517" s="117"/>
      <c r="N517" s="310"/>
      <c r="O517" s="310"/>
      <c r="P517" s="310"/>
      <c r="Q517" s="63">
        <f t="shared" si="44"/>
        <v>0</v>
      </c>
      <c r="R517" s="368">
        <f>IF('N1.3_Project_Listing'!$D517="Replacement",SUM('N1.3_Project_Listing'!$K517:$L517)/2,'N1.3_Project_Listing'!$M517)</f>
        <v>0</v>
      </c>
      <c r="S517" s="67" t="str">
        <f>IFERROR(INDEX('N0.7_Lookup_References'!$C$13:$C$72,MATCH($A517,'N0.7_Lookup_References'!$B$13:$B$72,0)),"")</f>
        <v/>
      </c>
      <c r="T517" s="338" t="str">
        <f t="shared" si="45"/>
        <v/>
      </c>
      <c r="V517" s="11"/>
      <c r="W517" s="11"/>
      <c r="X517" s="11"/>
      <c r="Y517" s="11"/>
      <c r="Z517" s="11"/>
      <c r="AA517" s="11"/>
      <c r="AB517" s="11"/>
      <c r="AC517" s="11"/>
      <c r="AD517" s="11"/>
      <c r="AE517" s="11"/>
      <c r="AF517" s="11"/>
      <c r="AG517" s="11"/>
      <c r="AH517" s="11"/>
      <c r="AI517" s="11"/>
      <c r="AJ517" s="11"/>
      <c r="AK517" s="11"/>
      <c r="AL517" s="11"/>
      <c r="AM517" s="11"/>
      <c r="AN517" s="11"/>
      <c r="AO517" s="11"/>
      <c r="AP517" s="63">
        <f t="shared" si="46"/>
        <v>0</v>
      </c>
      <c r="AQ517" s="63">
        <f t="shared" si="47"/>
        <v>0</v>
      </c>
      <c r="AR517" s="63">
        <f t="shared" si="48"/>
        <v>0</v>
      </c>
      <c r="AT517" s="176" cm="1">
        <f t="array" ref="AT517">SUMIFS('N1.3_Project_Listing'!$P$16:$P$829, 'N1.3_Project_Listing'!$E$16:$E$829,'N1.3_Project_Listing'!$E517, 'N1.3_Project_Listing'!$A$16:$A$829,ET_Risk_SC_Summation[[#Headers],[132kV Circuit Breaker]])</f>
        <v>0</v>
      </c>
      <c r="AU517" s="176" cm="1">
        <f t="array" ref="AU517">SUMIFS('N1.3_Project_Listing'!$P$16:$P$829, 'N1.3_Project_Listing'!$E$16:$E$829,'N1.3_Project_Listing'!$E517, 'N1.3_Project_Listing'!$A$16:$A$829,ET_Risk_SC_Summation[[#Headers],[132kV Transformer]])</f>
        <v>0</v>
      </c>
      <c r="AV517" s="176" cm="1">
        <f t="array" ref="AV517">SUMIFS('N1.3_Project_Listing'!$P$16:$P$829, 'N1.3_Project_Listing'!$E$16:$E$829,'N1.3_Project_Listing'!$E517, 'N1.3_Project_Listing'!$A$16:$A$829,ET_Risk_SC_Summation[[#Headers],[132kV Reactor]])</f>
        <v>0</v>
      </c>
      <c r="AW517" s="176" cm="1">
        <f t="array" ref="AW517">SUMIFS('N1.3_Project_Listing'!$P$16:$P$829, 'N1.3_Project_Listing'!$E$16:$E$829,'N1.3_Project_Listing'!$E517, 'N1.3_Project_Listing'!$A$16:$A$829,ET_Risk_SC_Summation[[#Headers],[132kV Underground Cable]])</f>
        <v>0</v>
      </c>
      <c r="AX517" s="176" cm="1">
        <f t="array" ref="AX517">SUMIFS('N1.3_Project_Listing'!$P$16:$P$829, 'N1.3_Project_Listing'!$E$16:$E$829,'N1.3_Project_Listing'!$E517, 'N1.3_Project_Listing'!$A$16:$A$829,ET_Risk_SC_Summation[[#Headers],[132kV OHL Conductor]])</f>
        <v>0</v>
      </c>
      <c r="AY517" s="176" cm="1">
        <f t="array" ref="AY517">SUMIFS('N1.3_Project_Listing'!$P$16:$P$829, 'N1.3_Project_Listing'!$E$16:$E$829,'N1.3_Project_Listing'!$E517, 'N1.3_Project_Listing'!$A$16:$A$829,ET_Risk_SC_Summation[[#Headers],[132kV OHL Fittings]])</f>
        <v>0</v>
      </c>
      <c r="AZ517" s="176" cm="1">
        <f t="array" ref="AZ517">SUMIFS('N1.3_Project_Listing'!$P$16:$P$829, 'N1.3_Project_Listing'!$E$16:$E$829,'N1.3_Project_Listing'!$E517, 'N1.3_Project_Listing'!$A$16:$A$829,ET_Risk_SC_Summation[[#Headers],[132kV OHL Tower]])</f>
        <v>0</v>
      </c>
      <c r="BA517" s="176" cm="1">
        <f t="array" ref="BA517">SUMIFS('N1.3_Project_Listing'!$P$16:$P$829, 'N1.3_Project_Listing'!$E$16:$E$829,'N1.3_Project_Listing'!$E517, 'N1.3_Project_Listing'!$A$16:$A$829,ET_Risk_SC_Summation[[#Headers],[275kV Circuit Breaker]])</f>
        <v>0</v>
      </c>
      <c r="BB517" s="176" cm="1">
        <f t="array" ref="BB517">SUMIFS('N1.3_Project_Listing'!$P$16:$P$829, 'N1.3_Project_Listing'!$E$16:$E$829,'N1.3_Project_Listing'!$E517, 'N1.3_Project_Listing'!$A$16:$A$829,ET_Risk_SC_Summation[[#Headers],[275kV Transformer]])</f>
        <v>0</v>
      </c>
      <c r="BC517" s="176" cm="1">
        <f t="array" ref="BC517">SUMIFS('N1.3_Project_Listing'!$P$16:$P$829, 'N1.3_Project_Listing'!$E$16:$E$829,'N1.3_Project_Listing'!$E517, 'N1.3_Project_Listing'!$A$16:$A$829,ET_Risk_SC_Summation[[#Headers],[275kV Reactor]])</f>
        <v>0</v>
      </c>
      <c r="BD517" s="176" cm="1">
        <f t="array" ref="BD517">SUMIFS('N1.3_Project_Listing'!$P$16:$P$829, 'N1.3_Project_Listing'!$E$16:$E$829,'N1.3_Project_Listing'!$E517, 'N1.3_Project_Listing'!$A$16:$A$829,ET_Risk_SC_Summation[[#Headers],[275kV Underground Cable]])</f>
        <v>0</v>
      </c>
      <c r="BE517" s="176" cm="1">
        <f t="array" ref="BE517">SUMIFS('N1.3_Project_Listing'!$P$16:$P$829, 'N1.3_Project_Listing'!$E$16:$E$829,'N1.3_Project_Listing'!$E517, 'N1.3_Project_Listing'!$A$16:$A$829,ET_Risk_SC_Summation[[#Headers],[275kV OHL Conductor]])</f>
        <v>0</v>
      </c>
      <c r="BF517" s="176" cm="1">
        <f t="array" ref="BF517">SUMIFS('N1.3_Project_Listing'!$P$16:$P$829, 'N1.3_Project_Listing'!$E$16:$E$829,'N1.3_Project_Listing'!$E517, 'N1.3_Project_Listing'!$A$16:$A$829,ET_Risk_SC_Summation[[#Headers],[275kV OHL Fittings]])</f>
        <v>0</v>
      </c>
      <c r="BG517" s="176" cm="1">
        <f t="array" ref="BG517">SUMIFS('N1.3_Project_Listing'!$P$16:$P$829, 'N1.3_Project_Listing'!$E$16:$E$829,'N1.3_Project_Listing'!$E517, 'N1.3_Project_Listing'!$A$16:$A$829,ET_Risk_SC_Summation[[#Headers],[275kV OHL Tower]])</f>
        <v>0</v>
      </c>
      <c r="BH517" s="176" cm="1">
        <f t="array" ref="BH517">SUMIFS('N1.3_Project_Listing'!$P$16:$P$829, 'N1.3_Project_Listing'!$E$16:$E$829,'N1.3_Project_Listing'!$E517, 'N1.3_Project_Listing'!$A$16:$A$829,ET_Risk_SC_Summation[[#Headers],[400kV Circuit Breaker]])</f>
        <v>0</v>
      </c>
      <c r="BI517" s="176" cm="1">
        <f t="array" ref="BI517">SUMIFS('N1.3_Project_Listing'!$P$16:$P$829, 'N1.3_Project_Listing'!$E$16:$E$829,'N1.3_Project_Listing'!$E517, 'N1.3_Project_Listing'!$A$16:$A$829,ET_Risk_SC_Summation[[#Headers],[400kV Transformer]])</f>
        <v>0</v>
      </c>
      <c r="BJ517" s="176" cm="1">
        <f t="array" ref="BJ517">SUMIFS('N1.3_Project_Listing'!$P$16:$P$829, 'N1.3_Project_Listing'!$E$16:$E$829,'N1.3_Project_Listing'!$E517, 'N1.3_Project_Listing'!$A$16:$A$829,ET_Risk_SC_Summation[[#Headers],[400kV Reactor]])</f>
        <v>0</v>
      </c>
      <c r="BK517" s="176" cm="1">
        <f t="array" ref="BK517">SUMIFS('N1.3_Project_Listing'!$P$16:$P$829, 'N1.3_Project_Listing'!$E$16:$E$829,'N1.3_Project_Listing'!$E517, 'N1.3_Project_Listing'!$A$16:$A$829,ET_Risk_SC_Summation[[#Headers],[400kV Underground Cable]])</f>
        <v>0</v>
      </c>
      <c r="BL517" s="176" cm="1">
        <f t="array" ref="BL517">SUMIFS('N1.3_Project_Listing'!$P$16:$P$829, 'N1.3_Project_Listing'!$E$16:$E$829,'N1.3_Project_Listing'!$E517, 'N1.3_Project_Listing'!$A$16:$A$829,ET_Risk_SC_Summation[[#Headers],[400kV OHL Conductor]])</f>
        <v>0</v>
      </c>
      <c r="BM517" s="176" cm="1">
        <f t="array" ref="BM517">SUMIFS('N1.3_Project_Listing'!$P$16:$P$829, 'N1.3_Project_Listing'!$E$16:$E$829,'N1.3_Project_Listing'!$E517, 'N1.3_Project_Listing'!$A$16:$A$829,ET_Risk_SC_Summation[[#Headers],[400kV OHL Fittings]])</f>
        <v>0</v>
      </c>
      <c r="BN517" s="176" cm="1">
        <f t="array" ref="BN517">SUMIFS('N1.3_Project_Listing'!$P$16:$P$829, 'N1.3_Project_Listing'!$E$16:$E$829,'N1.3_Project_Listing'!$E517, 'N1.3_Project_Listing'!$A$16:$A$829,ET_Risk_SC_Summation[[#Headers],[400kV OHL Tower]])</f>
        <v>0</v>
      </c>
      <c r="BO517" s="177" t="str">
        <f>IF(SUM(ET_Risk_SC_Summation[[#This Row],[132kV Circuit Breaker]:[400kV OHL Tower]])=0, "n/a", INDEX(ET_Risk_SC_Summation[#Headers],1,MATCH(MAX(ET_Risk_SC_Summation[[#This Row],[132kV Circuit Breaker]:[400kV OHL Tower]]),ET_Risk_SC_Summation[[#This Row],[132kV Circuit Breaker]:[400kV OHL Tower]],0)))</f>
        <v>n/a</v>
      </c>
      <c r="BP517" s="177" t="str">
        <f>IFERROR(INDEX('N0.7_Lookup_References'!$G$77:$G$98,MATCH(ET_Risk_SC_Summation[[#This Row],[Mxx Category]],'N0.7_Lookup_References'!$F$77:$F$98,0)),"")</f>
        <v/>
      </c>
    </row>
    <row r="518" spans="1:68">
      <c r="A518" s="160" t="str">
        <f>IFERROR(INDEX(N1.2_Intervention_Types[NARM Asset Category],MATCH('N1.3_Project_Listing'!$C518,N1.2_Intervention_Types[Intervention Type ID],0),1),"")</f>
        <v/>
      </c>
      <c r="B518" s="160" t="str">
        <f>IF($D$2="GD",IFERROR(INDEX(N1.2_Intervention_Types[C&amp;V Asset Category (GD)],MATCH('N1.3_Project_Listing'!$C518,N1.2_Intervention_Types[Intervention Type ID],0),1),""),IFERROR(INDEX(N1.2_Intervention_Types[NARM Asset Category],MATCH('N1.3_Project_Listing'!$C518,N1.2_Intervention_Types[Intervention Type ID],0),1),""))</f>
        <v/>
      </c>
      <c r="C518" s="67" t="str">
        <f>IFERROR(INDEX(N1.2_Intervention_Types[Intervention Type ID],MATCH('N1.3_Project_Listing'!$I518,N1.2_Intervention_Types[Intervention Type],0),1),"")</f>
        <v/>
      </c>
      <c r="D518" s="160" t="str">
        <f>IFERROR(INDEX(N1.2_Intervention_Types[Intervention Category],MATCH('N1.3_Project_Listing'!$C518,N1.2_Intervention_Types[Intervention Type ID],0),1),"")</f>
        <v/>
      </c>
      <c r="E518" s="210"/>
      <c r="F518" s="236"/>
      <c r="G518" s="236"/>
      <c r="H518" s="236"/>
      <c r="I518" s="151"/>
      <c r="J518" s="139"/>
      <c r="K518" s="117"/>
      <c r="L518" s="117"/>
      <c r="M518" s="117"/>
      <c r="N518" s="310"/>
      <c r="O518" s="310"/>
      <c r="P518" s="310"/>
      <c r="Q518" s="63">
        <f t="shared" si="44"/>
        <v>0</v>
      </c>
      <c r="R518" s="368">
        <f>IF('N1.3_Project_Listing'!$D518="Replacement",SUM('N1.3_Project_Listing'!$K518:$L518)/2,'N1.3_Project_Listing'!$M518)</f>
        <v>0</v>
      </c>
      <c r="S518" s="67" t="str">
        <f>IFERROR(INDEX('N0.7_Lookup_References'!$C$13:$C$72,MATCH($A518,'N0.7_Lookup_References'!$B$13:$B$72,0)),"")</f>
        <v/>
      </c>
      <c r="T518" s="338" t="str">
        <f t="shared" si="45"/>
        <v/>
      </c>
      <c r="V518" s="11"/>
      <c r="W518" s="11"/>
      <c r="X518" s="11"/>
      <c r="Y518" s="11"/>
      <c r="Z518" s="11"/>
      <c r="AA518" s="11"/>
      <c r="AB518" s="11"/>
      <c r="AC518" s="11"/>
      <c r="AD518" s="11"/>
      <c r="AE518" s="11"/>
      <c r="AF518" s="11"/>
      <c r="AG518" s="11"/>
      <c r="AH518" s="11"/>
      <c r="AI518" s="11"/>
      <c r="AJ518" s="11"/>
      <c r="AK518" s="11"/>
      <c r="AL518" s="11"/>
      <c r="AM518" s="11"/>
      <c r="AN518" s="11"/>
      <c r="AO518" s="11"/>
      <c r="AP518" s="63">
        <f t="shared" si="46"/>
        <v>0</v>
      </c>
      <c r="AQ518" s="63">
        <f t="shared" si="47"/>
        <v>0</v>
      </c>
      <c r="AR518" s="63">
        <f t="shared" si="48"/>
        <v>0</v>
      </c>
      <c r="AT518" s="176" cm="1">
        <f t="array" ref="AT518">SUMIFS('N1.3_Project_Listing'!$P$16:$P$829, 'N1.3_Project_Listing'!$E$16:$E$829,'N1.3_Project_Listing'!$E518, 'N1.3_Project_Listing'!$A$16:$A$829,ET_Risk_SC_Summation[[#Headers],[132kV Circuit Breaker]])</f>
        <v>0</v>
      </c>
      <c r="AU518" s="176" cm="1">
        <f t="array" ref="AU518">SUMIFS('N1.3_Project_Listing'!$P$16:$P$829, 'N1.3_Project_Listing'!$E$16:$E$829,'N1.3_Project_Listing'!$E518, 'N1.3_Project_Listing'!$A$16:$A$829,ET_Risk_SC_Summation[[#Headers],[132kV Transformer]])</f>
        <v>0</v>
      </c>
      <c r="AV518" s="176" cm="1">
        <f t="array" ref="AV518">SUMIFS('N1.3_Project_Listing'!$P$16:$P$829, 'N1.3_Project_Listing'!$E$16:$E$829,'N1.3_Project_Listing'!$E518, 'N1.3_Project_Listing'!$A$16:$A$829,ET_Risk_SC_Summation[[#Headers],[132kV Reactor]])</f>
        <v>0</v>
      </c>
      <c r="AW518" s="176" cm="1">
        <f t="array" ref="AW518">SUMIFS('N1.3_Project_Listing'!$P$16:$P$829, 'N1.3_Project_Listing'!$E$16:$E$829,'N1.3_Project_Listing'!$E518, 'N1.3_Project_Listing'!$A$16:$A$829,ET_Risk_SC_Summation[[#Headers],[132kV Underground Cable]])</f>
        <v>0</v>
      </c>
      <c r="AX518" s="176" cm="1">
        <f t="array" ref="AX518">SUMIFS('N1.3_Project_Listing'!$P$16:$P$829, 'N1.3_Project_Listing'!$E$16:$E$829,'N1.3_Project_Listing'!$E518, 'N1.3_Project_Listing'!$A$16:$A$829,ET_Risk_SC_Summation[[#Headers],[132kV OHL Conductor]])</f>
        <v>0</v>
      </c>
      <c r="AY518" s="176" cm="1">
        <f t="array" ref="AY518">SUMIFS('N1.3_Project_Listing'!$P$16:$P$829, 'N1.3_Project_Listing'!$E$16:$E$829,'N1.3_Project_Listing'!$E518, 'N1.3_Project_Listing'!$A$16:$A$829,ET_Risk_SC_Summation[[#Headers],[132kV OHL Fittings]])</f>
        <v>0</v>
      </c>
      <c r="AZ518" s="176" cm="1">
        <f t="array" ref="AZ518">SUMIFS('N1.3_Project_Listing'!$P$16:$P$829, 'N1.3_Project_Listing'!$E$16:$E$829,'N1.3_Project_Listing'!$E518, 'N1.3_Project_Listing'!$A$16:$A$829,ET_Risk_SC_Summation[[#Headers],[132kV OHL Tower]])</f>
        <v>0</v>
      </c>
      <c r="BA518" s="176" cm="1">
        <f t="array" ref="BA518">SUMIFS('N1.3_Project_Listing'!$P$16:$P$829, 'N1.3_Project_Listing'!$E$16:$E$829,'N1.3_Project_Listing'!$E518, 'N1.3_Project_Listing'!$A$16:$A$829,ET_Risk_SC_Summation[[#Headers],[275kV Circuit Breaker]])</f>
        <v>0</v>
      </c>
      <c r="BB518" s="176" cm="1">
        <f t="array" ref="BB518">SUMIFS('N1.3_Project_Listing'!$P$16:$P$829, 'N1.3_Project_Listing'!$E$16:$E$829,'N1.3_Project_Listing'!$E518, 'N1.3_Project_Listing'!$A$16:$A$829,ET_Risk_SC_Summation[[#Headers],[275kV Transformer]])</f>
        <v>0</v>
      </c>
      <c r="BC518" s="176" cm="1">
        <f t="array" ref="BC518">SUMIFS('N1.3_Project_Listing'!$P$16:$P$829, 'N1.3_Project_Listing'!$E$16:$E$829,'N1.3_Project_Listing'!$E518, 'N1.3_Project_Listing'!$A$16:$A$829,ET_Risk_SC_Summation[[#Headers],[275kV Reactor]])</f>
        <v>0</v>
      </c>
      <c r="BD518" s="176" cm="1">
        <f t="array" ref="BD518">SUMIFS('N1.3_Project_Listing'!$P$16:$P$829, 'N1.3_Project_Listing'!$E$16:$E$829,'N1.3_Project_Listing'!$E518, 'N1.3_Project_Listing'!$A$16:$A$829,ET_Risk_SC_Summation[[#Headers],[275kV Underground Cable]])</f>
        <v>0</v>
      </c>
      <c r="BE518" s="176" cm="1">
        <f t="array" ref="BE518">SUMIFS('N1.3_Project_Listing'!$P$16:$P$829, 'N1.3_Project_Listing'!$E$16:$E$829,'N1.3_Project_Listing'!$E518, 'N1.3_Project_Listing'!$A$16:$A$829,ET_Risk_SC_Summation[[#Headers],[275kV OHL Conductor]])</f>
        <v>0</v>
      </c>
      <c r="BF518" s="176" cm="1">
        <f t="array" ref="BF518">SUMIFS('N1.3_Project_Listing'!$P$16:$P$829, 'N1.3_Project_Listing'!$E$16:$E$829,'N1.3_Project_Listing'!$E518, 'N1.3_Project_Listing'!$A$16:$A$829,ET_Risk_SC_Summation[[#Headers],[275kV OHL Fittings]])</f>
        <v>0</v>
      </c>
      <c r="BG518" s="176" cm="1">
        <f t="array" ref="BG518">SUMIFS('N1.3_Project_Listing'!$P$16:$P$829, 'N1.3_Project_Listing'!$E$16:$E$829,'N1.3_Project_Listing'!$E518, 'N1.3_Project_Listing'!$A$16:$A$829,ET_Risk_SC_Summation[[#Headers],[275kV OHL Tower]])</f>
        <v>0</v>
      </c>
      <c r="BH518" s="176" cm="1">
        <f t="array" ref="BH518">SUMIFS('N1.3_Project_Listing'!$P$16:$P$829, 'N1.3_Project_Listing'!$E$16:$E$829,'N1.3_Project_Listing'!$E518, 'N1.3_Project_Listing'!$A$16:$A$829,ET_Risk_SC_Summation[[#Headers],[400kV Circuit Breaker]])</f>
        <v>0</v>
      </c>
      <c r="BI518" s="176" cm="1">
        <f t="array" ref="BI518">SUMIFS('N1.3_Project_Listing'!$P$16:$P$829, 'N1.3_Project_Listing'!$E$16:$E$829,'N1.3_Project_Listing'!$E518, 'N1.3_Project_Listing'!$A$16:$A$829,ET_Risk_SC_Summation[[#Headers],[400kV Transformer]])</f>
        <v>0</v>
      </c>
      <c r="BJ518" s="176" cm="1">
        <f t="array" ref="BJ518">SUMIFS('N1.3_Project_Listing'!$P$16:$P$829, 'N1.3_Project_Listing'!$E$16:$E$829,'N1.3_Project_Listing'!$E518, 'N1.3_Project_Listing'!$A$16:$A$829,ET_Risk_SC_Summation[[#Headers],[400kV Reactor]])</f>
        <v>0</v>
      </c>
      <c r="BK518" s="176" cm="1">
        <f t="array" ref="BK518">SUMIFS('N1.3_Project_Listing'!$P$16:$P$829, 'N1.3_Project_Listing'!$E$16:$E$829,'N1.3_Project_Listing'!$E518, 'N1.3_Project_Listing'!$A$16:$A$829,ET_Risk_SC_Summation[[#Headers],[400kV Underground Cable]])</f>
        <v>0</v>
      </c>
      <c r="BL518" s="176" cm="1">
        <f t="array" ref="BL518">SUMIFS('N1.3_Project_Listing'!$P$16:$P$829, 'N1.3_Project_Listing'!$E$16:$E$829,'N1.3_Project_Listing'!$E518, 'N1.3_Project_Listing'!$A$16:$A$829,ET_Risk_SC_Summation[[#Headers],[400kV OHL Conductor]])</f>
        <v>0</v>
      </c>
      <c r="BM518" s="176" cm="1">
        <f t="array" ref="BM518">SUMIFS('N1.3_Project_Listing'!$P$16:$P$829, 'N1.3_Project_Listing'!$E$16:$E$829,'N1.3_Project_Listing'!$E518, 'N1.3_Project_Listing'!$A$16:$A$829,ET_Risk_SC_Summation[[#Headers],[400kV OHL Fittings]])</f>
        <v>0</v>
      </c>
      <c r="BN518" s="176" cm="1">
        <f t="array" ref="BN518">SUMIFS('N1.3_Project_Listing'!$P$16:$P$829, 'N1.3_Project_Listing'!$E$16:$E$829,'N1.3_Project_Listing'!$E518, 'N1.3_Project_Listing'!$A$16:$A$829,ET_Risk_SC_Summation[[#Headers],[400kV OHL Tower]])</f>
        <v>0</v>
      </c>
      <c r="BO518" s="177" t="str">
        <f>IF(SUM(ET_Risk_SC_Summation[[#This Row],[132kV Circuit Breaker]:[400kV OHL Tower]])=0, "n/a", INDEX(ET_Risk_SC_Summation[#Headers],1,MATCH(MAX(ET_Risk_SC_Summation[[#This Row],[132kV Circuit Breaker]:[400kV OHL Tower]]),ET_Risk_SC_Summation[[#This Row],[132kV Circuit Breaker]:[400kV OHL Tower]],0)))</f>
        <v>n/a</v>
      </c>
      <c r="BP518" s="177" t="str">
        <f>IFERROR(INDEX('N0.7_Lookup_References'!$G$77:$G$98,MATCH(ET_Risk_SC_Summation[[#This Row],[Mxx Category]],'N0.7_Lookup_References'!$F$77:$F$98,0)),"")</f>
        <v/>
      </c>
    </row>
    <row r="519" spans="1:68">
      <c r="A519" s="160" t="str">
        <f>IFERROR(INDEX(N1.2_Intervention_Types[NARM Asset Category],MATCH('N1.3_Project_Listing'!$C519,N1.2_Intervention_Types[Intervention Type ID],0),1),"")</f>
        <v/>
      </c>
      <c r="B519" s="160" t="str">
        <f>IF($D$2="GD",IFERROR(INDEX(N1.2_Intervention_Types[C&amp;V Asset Category (GD)],MATCH('N1.3_Project_Listing'!$C519,N1.2_Intervention_Types[Intervention Type ID],0),1),""),IFERROR(INDEX(N1.2_Intervention_Types[NARM Asset Category],MATCH('N1.3_Project_Listing'!$C519,N1.2_Intervention_Types[Intervention Type ID],0),1),""))</f>
        <v/>
      </c>
      <c r="C519" s="67" t="str">
        <f>IFERROR(INDEX(N1.2_Intervention_Types[Intervention Type ID],MATCH('N1.3_Project_Listing'!$I519,N1.2_Intervention_Types[Intervention Type],0),1),"")</f>
        <v/>
      </c>
      <c r="D519" s="160" t="str">
        <f>IFERROR(INDEX(N1.2_Intervention_Types[Intervention Category],MATCH('N1.3_Project_Listing'!$C519,N1.2_Intervention_Types[Intervention Type ID],0),1),"")</f>
        <v/>
      </c>
      <c r="E519" s="210"/>
      <c r="F519" s="236"/>
      <c r="G519" s="236"/>
      <c r="H519" s="236"/>
      <c r="I519" s="151"/>
      <c r="J519" s="139"/>
      <c r="K519" s="117"/>
      <c r="L519" s="117"/>
      <c r="M519" s="117"/>
      <c r="N519" s="310"/>
      <c r="O519" s="310"/>
      <c r="P519" s="310"/>
      <c r="Q519" s="63">
        <f t="shared" si="44"/>
        <v>0</v>
      </c>
      <c r="R519" s="368">
        <f>IF('N1.3_Project_Listing'!$D519="Replacement",SUM('N1.3_Project_Listing'!$K519:$L519)/2,'N1.3_Project_Listing'!$M519)</f>
        <v>0</v>
      </c>
      <c r="S519" s="67" t="str">
        <f>IFERROR(INDEX('N0.7_Lookup_References'!$C$13:$C$72,MATCH($A519,'N0.7_Lookup_References'!$B$13:$B$72,0)),"")</f>
        <v/>
      </c>
      <c r="T519" s="338" t="str">
        <f t="shared" si="45"/>
        <v/>
      </c>
      <c r="V519" s="11"/>
      <c r="W519" s="11"/>
      <c r="X519" s="11"/>
      <c r="Y519" s="11"/>
      <c r="Z519" s="11"/>
      <c r="AA519" s="11"/>
      <c r="AB519" s="11"/>
      <c r="AC519" s="11"/>
      <c r="AD519" s="11"/>
      <c r="AE519" s="11"/>
      <c r="AF519" s="11"/>
      <c r="AG519" s="11"/>
      <c r="AH519" s="11"/>
      <c r="AI519" s="11"/>
      <c r="AJ519" s="11"/>
      <c r="AK519" s="11"/>
      <c r="AL519" s="11"/>
      <c r="AM519" s="11"/>
      <c r="AN519" s="11"/>
      <c r="AO519" s="11"/>
      <c r="AP519" s="63">
        <f t="shared" si="46"/>
        <v>0</v>
      </c>
      <c r="AQ519" s="63">
        <f t="shared" si="47"/>
        <v>0</v>
      </c>
      <c r="AR519" s="63">
        <f t="shared" si="48"/>
        <v>0</v>
      </c>
      <c r="AT519" s="176" cm="1">
        <f t="array" ref="AT519">SUMIFS('N1.3_Project_Listing'!$P$16:$P$829, 'N1.3_Project_Listing'!$E$16:$E$829,'N1.3_Project_Listing'!$E519, 'N1.3_Project_Listing'!$A$16:$A$829,ET_Risk_SC_Summation[[#Headers],[132kV Circuit Breaker]])</f>
        <v>0</v>
      </c>
      <c r="AU519" s="176" cm="1">
        <f t="array" ref="AU519">SUMIFS('N1.3_Project_Listing'!$P$16:$P$829, 'N1.3_Project_Listing'!$E$16:$E$829,'N1.3_Project_Listing'!$E519, 'N1.3_Project_Listing'!$A$16:$A$829,ET_Risk_SC_Summation[[#Headers],[132kV Transformer]])</f>
        <v>0</v>
      </c>
      <c r="AV519" s="176" cm="1">
        <f t="array" ref="AV519">SUMIFS('N1.3_Project_Listing'!$P$16:$P$829, 'N1.3_Project_Listing'!$E$16:$E$829,'N1.3_Project_Listing'!$E519, 'N1.3_Project_Listing'!$A$16:$A$829,ET_Risk_SC_Summation[[#Headers],[132kV Reactor]])</f>
        <v>0</v>
      </c>
      <c r="AW519" s="176" cm="1">
        <f t="array" ref="AW519">SUMIFS('N1.3_Project_Listing'!$P$16:$P$829, 'N1.3_Project_Listing'!$E$16:$E$829,'N1.3_Project_Listing'!$E519, 'N1.3_Project_Listing'!$A$16:$A$829,ET_Risk_SC_Summation[[#Headers],[132kV Underground Cable]])</f>
        <v>0</v>
      </c>
      <c r="AX519" s="176" cm="1">
        <f t="array" ref="AX519">SUMIFS('N1.3_Project_Listing'!$P$16:$P$829, 'N1.3_Project_Listing'!$E$16:$E$829,'N1.3_Project_Listing'!$E519, 'N1.3_Project_Listing'!$A$16:$A$829,ET_Risk_SC_Summation[[#Headers],[132kV OHL Conductor]])</f>
        <v>0</v>
      </c>
      <c r="AY519" s="176" cm="1">
        <f t="array" ref="AY519">SUMIFS('N1.3_Project_Listing'!$P$16:$P$829, 'N1.3_Project_Listing'!$E$16:$E$829,'N1.3_Project_Listing'!$E519, 'N1.3_Project_Listing'!$A$16:$A$829,ET_Risk_SC_Summation[[#Headers],[132kV OHL Fittings]])</f>
        <v>0</v>
      </c>
      <c r="AZ519" s="176" cm="1">
        <f t="array" ref="AZ519">SUMIFS('N1.3_Project_Listing'!$P$16:$P$829, 'N1.3_Project_Listing'!$E$16:$E$829,'N1.3_Project_Listing'!$E519, 'N1.3_Project_Listing'!$A$16:$A$829,ET_Risk_SC_Summation[[#Headers],[132kV OHL Tower]])</f>
        <v>0</v>
      </c>
      <c r="BA519" s="176" cm="1">
        <f t="array" ref="BA519">SUMIFS('N1.3_Project_Listing'!$P$16:$P$829, 'N1.3_Project_Listing'!$E$16:$E$829,'N1.3_Project_Listing'!$E519, 'N1.3_Project_Listing'!$A$16:$A$829,ET_Risk_SC_Summation[[#Headers],[275kV Circuit Breaker]])</f>
        <v>0</v>
      </c>
      <c r="BB519" s="176" cm="1">
        <f t="array" ref="BB519">SUMIFS('N1.3_Project_Listing'!$P$16:$P$829, 'N1.3_Project_Listing'!$E$16:$E$829,'N1.3_Project_Listing'!$E519, 'N1.3_Project_Listing'!$A$16:$A$829,ET_Risk_SC_Summation[[#Headers],[275kV Transformer]])</f>
        <v>0</v>
      </c>
      <c r="BC519" s="176" cm="1">
        <f t="array" ref="BC519">SUMIFS('N1.3_Project_Listing'!$P$16:$P$829, 'N1.3_Project_Listing'!$E$16:$E$829,'N1.3_Project_Listing'!$E519, 'N1.3_Project_Listing'!$A$16:$A$829,ET_Risk_SC_Summation[[#Headers],[275kV Reactor]])</f>
        <v>0</v>
      </c>
      <c r="BD519" s="176" cm="1">
        <f t="array" ref="BD519">SUMIFS('N1.3_Project_Listing'!$P$16:$P$829, 'N1.3_Project_Listing'!$E$16:$E$829,'N1.3_Project_Listing'!$E519, 'N1.3_Project_Listing'!$A$16:$A$829,ET_Risk_SC_Summation[[#Headers],[275kV Underground Cable]])</f>
        <v>0</v>
      </c>
      <c r="BE519" s="176" cm="1">
        <f t="array" ref="BE519">SUMIFS('N1.3_Project_Listing'!$P$16:$P$829, 'N1.3_Project_Listing'!$E$16:$E$829,'N1.3_Project_Listing'!$E519, 'N1.3_Project_Listing'!$A$16:$A$829,ET_Risk_SC_Summation[[#Headers],[275kV OHL Conductor]])</f>
        <v>0</v>
      </c>
      <c r="BF519" s="176" cm="1">
        <f t="array" ref="BF519">SUMIFS('N1.3_Project_Listing'!$P$16:$P$829, 'N1.3_Project_Listing'!$E$16:$E$829,'N1.3_Project_Listing'!$E519, 'N1.3_Project_Listing'!$A$16:$A$829,ET_Risk_SC_Summation[[#Headers],[275kV OHL Fittings]])</f>
        <v>0</v>
      </c>
      <c r="BG519" s="176" cm="1">
        <f t="array" ref="BG519">SUMIFS('N1.3_Project_Listing'!$P$16:$P$829, 'N1.3_Project_Listing'!$E$16:$E$829,'N1.3_Project_Listing'!$E519, 'N1.3_Project_Listing'!$A$16:$A$829,ET_Risk_SC_Summation[[#Headers],[275kV OHL Tower]])</f>
        <v>0</v>
      </c>
      <c r="BH519" s="176" cm="1">
        <f t="array" ref="BH519">SUMIFS('N1.3_Project_Listing'!$P$16:$P$829, 'N1.3_Project_Listing'!$E$16:$E$829,'N1.3_Project_Listing'!$E519, 'N1.3_Project_Listing'!$A$16:$A$829,ET_Risk_SC_Summation[[#Headers],[400kV Circuit Breaker]])</f>
        <v>0</v>
      </c>
      <c r="BI519" s="176" cm="1">
        <f t="array" ref="BI519">SUMIFS('N1.3_Project_Listing'!$P$16:$P$829, 'N1.3_Project_Listing'!$E$16:$E$829,'N1.3_Project_Listing'!$E519, 'N1.3_Project_Listing'!$A$16:$A$829,ET_Risk_SC_Summation[[#Headers],[400kV Transformer]])</f>
        <v>0</v>
      </c>
      <c r="BJ519" s="176" cm="1">
        <f t="array" ref="BJ519">SUMIFS('N1.3_Project_Listing'!$P$16:$P$829, 'N1.3_Project_Listing'!$E$16:$E$829,'N1.3_Project_Listing'!$E519, 'N1.3_Project_Listing'!$A$16:$A$829,ET_Risk_SC_Summation[[#Headers],[400kV Reactor]])</f>
        <v>0</v>
      </c>
      <c r="BK519" s="176" cm="1">
        <f t="array" ref="BK519">SUMIFS('N1.3_Project_Listing'!$P$16:$P$829, 'N1.3_Project_Listing'!$E$16:$E$829,'N1.3_Project_Listing'!$E519, 'N1.3_Project_Listing'!$A$16:$A$829,ET_Risk_SC_Summation[[#Headers],[400kV Underground Cable]])</f>
        <v>0</v>
      </c>
      <c r="BL519" s="176" cm="1">
        <f t="array" ref="BL519">SUMIFS('N1.3_Project_Listing'!$P$16:$P$829, 'N1.3_Project_Listing'!$E$16:$E$829,'N1.3_Project_Listing'!$E519, 'N1.3_Project_Listing'!$A$16:$A$829,ET_Risk_SC_Summation[[#Headers],[400kV OHL Conductor]])</f>
        <v>0</v>
      </c>
      <c r="BM519" s="176" cm="1">
        <f t="array" ref="BM519">SUMIFS('N1.3_Project_Listing'!$P$16:$P$829, 'N1.3_Project_Listing'!$E$16:$E$829,'N1.3_Project_Listing'!$E519, 'N1.3_Project_Listing'!$A$16:$A$829,ET_Risk_SC_Summation[[#Headers],[400kV OHL Fittings]])</f>
        <v>0</v>
      </c>
      <c r="BN519" s="176" cm="1">
        <f t="array" ref="BN519">SUMIFS('N1.3_Project_Listing'!$P$16:$P$829, 'N1.3_Project_Listing'!$E$16:$E$829,'N1.3_Project_Listing'!$E519, 'N1.3_Project_Listing'!$A$16:$A$829,ET_Risk_SC_Summation[[#Headers],[400kV OHL Tower]])</f>
        <v>0</v>
      </c>
      <c r="BO519" s="177" t="str">
        <f>IF(SUM(ET_Risk_SC_Summation[[#This Row],[132kV Circuit Breaker]:[400kV OHL Tower]])=0, "n/a", INDEX(ET_Risk_SC_Summation[#Headers],1,MATCH(MAX(ET_Risk_SC_Summation[[#This Row],[132kV Circuit Breaker]:[400kV OHL Tower]]),ET_Risk_SC_Summation[[#This Row],[132kV Circuit Breaker]:[400kV OHL Tower]],0)))</f>
        <v>n/a</v>
      </c>
      <c r="BP519" s="177" t="str">
        <f>IFERROR(INDEX('N0.7_Lookup_References'!$G$77:$G$98,MATCH(ET_Risk_SC_Summation[[#This Row],[Mxx Category]],'N0.7_Lookup_References'!$F$77:$F$98,0)),"")</f>
        <v/>
      </c>
    </row>
    <row r="520" spans="1:68">
      <c r="A520" s="160" t="str">
        <f>IFERROR(INDEX(N1.2_Intervention_Types[NARM Asset Category],MATCH('N1.3_Project_Listing'!$C520,N1.2_Intervention_Types[Intervention Type ID],0),1),"")</f>
        <v/>
      </c>
      <c r="B520" s="160" t="str">
        <f>IF($D$2="GD",IFERROR(INDEX(N1.2_Intervention_Types[C&amp;V Asset Category (GD)],MATCH('N1.3_Project_Listing'!$C520,N1.2_Intervention_Types[Intervention Type ID],0),1),""),IFERROR(INDEX(N1.2_Intervention_Types[NARM Asset Category],MATCH('N1.3_Project_Listing'!$C520,N1.2_Intervention_Types[Intervention Type ID],0),1),""))</f>
        <v/>
      </c>
      <c r="C520" s="67" t="str">
        <f>IFERROR(INDEX(N1.2_Intervention_Types[Intervention Type ID],MATCH('N1.3_Project_Listing'!$I520,N1.2_Intervention_Types[Intervention Type],0),1),"")</f>
        <v/>
      </c>
      <c r="D520" s="160" t="str">
        <f>IFERROR(INDEX(N1.2_Intervention_Types[Intervention Category],MATCH('N1.3_Project_Listing'!$C520,N1.2_Intervention_Types[Intervention Type ID],0),1),"")</f>
        <v/>
      </c>
      <c r="E520" s="210"/>
      <c r="F520" s="236"/>
      <c r="G520" s="236"/>
      <c r="H520" s="236"/>
      <c r="I520" s="151"/>
      <c r="J520" s="139"/>
      <c r="K520" s="117"/>
      <c r="L520" s="117"/>
      <c r="M520" s="117"/>
      <c r="N520" s="310"/>
      <c r="O520" s="310"/>
      <c r="P520" s="310"/>
      <c r="Q520" s="63">
        <f t="shared" si="44"/>
        <v>0</v>
      </c>
      <c r="R520" s="368">
        <f>IF('N1.3_Project_Listing'!$D520="Replacement",SUM('N1.3_Project_Listing'!$K520:$L520)/2,'N1.3_Project_Listing'!$M520)</f>
        <v>0</v>
      </c>
      <c r="S520" s="67" t="str">
        <f>IFERROR(INDEX('N0.7_Lookup_References'!$C$13:$C$72,MATCH($A520,'N0.7_Lookup_References'!$B$13:$B$72,0)),"")</f>
        <v/>
      </c>
      <c r="T520" s="338" t="str">
        <f t="shared" si="45"/>
        <v/>
      </c>
      <c r="V520" s="11"/>
      <c r="W520" s="11"/>
      <c r="X520" s="11"/>
      <c r="Y520" s="11"/>
      <c r="Z520" s="11"/>
      <c r="AA520" s="11"/>
      <c r="AB520" s="11"/>
      <c r="AC520" s="11"/>
      <c r="AD520" s="11"/>
      <c r="AE520" s="11"/>
      <c r="AF520" s="11"/>
      <c r="AG520" s="11"/>
      <c r="AH520" s="11"/>
      <c r="AI520" s="11"/>
      <c r="AJ520" s="11"/>
      <c r="AK520" s="11"/>
      <c r="AL520" s="11"/>
      <c r="AM520" s="11"/>
      <c r="AN520" s="11"/>
      <c r="AO520" s="11"/>
      <c r="AP520" s="63">
        <f t="shared" si="46"/>
        <v>0</v>
      </c>
      <c r="AQ520" s="63">
        <f t="shared" si="47"/>
        <v>0</v>
      </c>
      <c r="AR520" s="63">
        <f t="shared" si="48"/>
        <v>0</v>
      </c>
      <c r="AT520" s="176" cm="1">
        <f t="array" ref="AT520">SUMIFS('N1.3_Project_Listing'!$P$16:$P$829, 'N1.3_Project_Listing'!$E$16:$E$829,'N1.3_Project_Listing'!$E520, 'N1.3_Project_Listing'!$A$16:$A$829,ET_Risk_SC_Summation[[#Headers],[132kV Circuit Breaker]])</f>
        <v>0</v>
      </c>
      <c r="AU520" s="176" cm="1">
        <f t="array" ref="AU520">SUMIFS('N1.3_Project_Listing'!$P$16:$P$829, 'N1.3_Project_Listing'!$E$16:$E$829,'N1.3_Project_Listing'!$E520, 'N1.3_Project_Listing'!$A$16:$A$829,ET_Risk_SC_Summation[[#Headers],[132kV Transformer]])</f>
        <v>0</v>
      </c>
      <c r="AV520" s="176" cm="1">
        <f t="array" ref="AV520">SUMIFS('N1.3_Project_Listing'!$P$16:$P$829, 'N1.3_Project_Listing'!$E$16:$E$829,'N1.3_Project_Listing'!$E520, 'N1.3_Project_Listing'!$A$16:$A$829,ET_Risk_SC_Summation[[#Headers],[132kV Reactor]])</f>
        <v>0</v>
      </c>
      <c r="AW520" s="176" cm="1">
        <f t="array" ref="AW520">SUMIFS('N1.3_Project_Listing'!$P$16:$P$829, 'N1.3_Project_Listing'!$E$16:$E$829,'N1.3_Project_Listing'!$E520, 'N1.3_Project_Listing'!$A$16:$A$829,ET_Risk_SC_Summation[[#Headers],[132kV Underground Cable]])</f>
        <v>0</v>
      </c>
      <c r="AX520" s="176" cm="1">
        <f t="array" ref="AX520">SUMIFS('N1.3_Project_Listing'!$P$16:$P$829, 'N1.3_Project_Listing'!$E$16:$E$829,'N1.3_Project_Listing'!$E520, 'N1.3_Project_Listing'!$A$16:$A$829,ET_Risk_SC_Summation[[#Headers],[132kV OHL Conductor]])</f>
        <v>0</v>
      </c>
      <c r="AY520" s="176" cm="1">
        <f t="array" ref="AY520">SUMIFS('N1.3_Project_Listing'!$P$16:$P$829, 'N1.3_Project_Listing'!$E$16:$E$829,'N1.3_Project_Listing'!$E520, 'N1.3_Project_Listing'!$A$16:$A$829,ET_Risk_SC_Summation[[#Headers],[132kV OHL Fittings]])</f>
        <v>0</v>
      </c>
      <c r="AZ520" s="176" cm="1">
        <f t="array" ref="AZ520">SUMIFS('N1.3_Project_Listing'!$P$16:$P$829, 'N1.3_Project_Listing'!$E$16:$E$829,'N1.3_Project_Listing'!$E520, 'N1.3_Project_Listing'!$A$16:$A$829,ET_Risk_SC_Summation[[#Headers],[132kV OHL Tower]])</f>
        <v>0</v>
      </c>
      <c r="BA520" s="176" cm="1">
        <f t="array" ref="BA520">SUMIFS('N1.3_Project_Listing'!$P$16:$P$829, 'N1.3_Project_Listing'!$E$16:$E$829,'N1.3_Project_Listing'!$E520, 'N1.3_Project_Listing'!$A$16:$A$829,ET_Risk_SC_Summation[[#Headers],[275kV Circuit Breaker]])</f>
        <v>0</v>
      </c>
      <c r="BB520" s="176" cm="1">
        <f t="array" ref="BB520">SUMIFS('N1.3_Project_Listing'!$P$16:$P$829, 'N1.3_Project_Listing'!$E$16:$E$829,'N1.3_Project_Listing'!$E520, 'N1.3_Project_Listing'!$A$16:$A$829,ET_Risk_SC_Summation[[#Headers],[275kV Transformer]])</f>
        <v>0</v>
      </c>
      <c r="BC520" s="176" cm="1">
        <f t="array" ref="BC520">SUMIFS('N1.3_Project_Listing'!$P$16:$P$829, 'N1.3_Project_Listing'!$E$16:$E$829,'N1.3_Project_Listing'!$E520, 'N1.3_Project_Listing'!$A$16:$A$829,ET_Risk_SC_Summation[[#Headers],[275kV Reactor]])</f>
        <v>0</v>
      </c>
      <c r="BD520" s="176" cm="1">
        <f t="array" ref="BD520">SUMIFS('N1.3_Project_Listing'!$P$16:$P$829, 'N1.3_Project_Listing'!$E$16:$E$829,'N1.3_Project_Listing'!$E520, 'N1.3_Project_Listing'!$A$16:$A$829,ET_Risk_SC_Summation[[#Headers],[275kV Underground Cable]])</f>
        <v>0</v>
      </c>
      <c r="BE520" s="176" cm="1">
        <f t="array" ref="BE520">SUMIFS('N1.3_Project_Listing'!$P$16:$P$829, 'N1.3_Project_Listing'!$E$16:$E$829,'N1.3_Project_Listing'!$E520, 'N1.3_Project_Listing'!$A$16:$A$829,ET_Risk_SC_Summation[[#Headers],[275kV OHL Conductor]])</f>
        <v>0</v>
      </c>
      <c r="BF520" s="176" cm="1">
        <f t="array" ref="BF520">SUMIFS('N1.3_Project_Listing'!$P$16:$P$829, 'N1.3_Project_Listing'!$E$16:$E$829,'N1.3_Project_Listing'!$E520, 'N1.3_Project_Listing'!$A$16:$A$829,ET_Risk_SC_Summation[[#Headers],[275kV OHL Fittings]])</f>
        <v>0</v>
      </c>
      <c r="BG520" s="176" cm="1">
        <f t="array" ref="BG520">SUMIFS('N1.3_Project_Listing'!$P$16:$P$829, 'N1.3_Project_Listing'!$E$16:$E$829,'N1.3_Project_Listing'!$E520, 'N1.3_Project_Listing'!$A$16:$A$829,ET_Risk_SC_Summation[[#Headers],[275kV OHL Tower]])</f>
        <v>0</v>
      </c>
      <c r="BH520" s="176" cm="1">
        <f t="array" ref="BH520">SUMIFS('N1.3_Project_Listing'!$P$16:$P$829, 'N1.3_Project_Listing'!$E$16:$E$829,'N1.3_Project_Listing'!$E520, 'N1.3_Project_Listing'!$A$16:$A$829,ET_Risk_SC_Summation[[#Headers],[400kV Circuit Breaker]])</f>
        <v>0</v>
      </c>
      <c r="BI520" s="176" cm="1">
        <f t="array" ref="BI520">SUMIFS('N1.3_Project_Listing'!$P$16:$P$829, 'N1.3_Project_Listing'!$E$16:$E$829,'N1.3_Project_Listing'!$E520, 'N1.3_Project_Listing'!$A$16:$A$829,ET_Risk_SC_Summation[[#Headers],[400kV Transformer]])</f>
        <v>0</v>
      </c>
      <c r="BJ520" s="176" cm="1">
        <f t="array" ref="BJ520">SUMIFS('N1.3_Project_Listing'!$P$16:$P$829, 'N1.3_Project_Listing'!$E$16:$E$829,'N1.3_Project_Listing'!$E520, 'N1.3_Project_Listing'!$A$16:$A$829,ET_Risk_SC_Summation[[#Headers],[400kV Reactor]])</f>
        <v>0</v>
      </c>
      <c r="BK520" s="176" cm="1">
        <f t="array" ref="BK520">SUMIFS('N1.3_Project_Listing'!$P$16:$P$829, 'N1.3_Project_Listing'!$E$16:$E$829,'N1.3_Project_Listing'!$E520, 'N1.3_Project_Listing'!$A$16:$A$829,ET_Risk_SC_Summation[[#Headers],[400kV Underground Cable]])</f>
        <v>0</v>
      </c>
      <c r="BL520" s="176" cm="1">
        <f t="array" ref="BL520">SUMIFS('N1.3_Project_Listing'!$P$16:$P$829, 'N1.3_Project_Listing'!$E$16:$E$829,'N1.3_Project_Listing'!$E520, 'N1.3_Project_Listing'!$A$16:$A$829,ET_Risk_SC_Summation[[#Headers],[400kV OHL Conductor]])</f>
        <v>0</v>
      </c>
      <c r="BM520" s="176" cm="1">
        <f t="array" ref="BM520">SUMIFS('N1.3_Project_Listing'!$P$16:$P$829, 'N1.3_Project_Listing'!$E$16:$E$829,'N1.3_Project_Listing'!$E520, 'N1.3_Project_Listing'!$A$16:$A$829,ET_Risk_SC_Summation[[#Headers],[400kV OHL Fittings]])</f>
        <v>0</v>
      </c>
      <c r="BN520" s="176" cm="1">
        <f t="array" ref="BN520">SUMIFS('N1.3_Project_Listing'!$P$16:$P$829, 'N1.3_Project_Listing'!$E$16:$E$829,'N1.3_Project_Listing'!$E520, 'N1.3_Project_Listing'!$A$16:$A$829,ET_Risk_SC_Summation[[#Headers],[400kV OHL Tower]])</f>
        <v>0</v>
      </c>
      <c r="BO520" s="177" t="str">
        <f>IF(SUM(ET_Risk_SC_Summation[[#This Row],[132kV Circuit Breaker]:[400kV OHL Tower]])=0, "n/a", INDEX(ET_Risk_SC_Summation[#Headers],1,MATCH(MAX(ET_Risk_SC_Summation[[#This Row],[132kV Circuit Breaker]:[400kV OHL Tower]]),ET_Risk_SC_Summation[[#This Row],[132kV Circuit Breaker]:[400kV OHL Tower]],0)))</f>
        <v>n/a</v>
      </c>
      <c r="BP520" s="177" t="str">
        <f>IFERROR(INDEX('N0.7_Lookup_References'!$G$77:$G$98,MATCH(ET_Risk_SC_Summation[[#This Row],[Mxx Category]],'N0.7_Lookup_References'!$F$77:$F$98,0)),"")</f>
        <v/>
      </c>
    </row>
    <row r="521" spans="1:68">
      <c r="A521" s="160" t="str">
        <f>IFERROR(INDEX(N1.2_Intervention_Types[NARM Asset Category],MATCH('N1.3_Project_Listing'!$C521,N1.2_Intervention_Types[Intervention Type ID],0),1),"")</f>
        <v/>
      </c>
      <c r="B521" s="160" t="str">
        <f>IF($D$2="GD",IFERROR(INDEX(N1.2_Intervention_Types[C&amp;V Asset Category (GD)],MATCH('N1.3_Project_Listing'!$C521,N1.2_Intervention_Types[Intervention Type ID],0),1),""),IFERROR(INDEX(N1.2_Intervention_Types[NARM Asset Category],MATCH('N1.3_Project_Listing'!$C521,N1.2_Intervention_Types[Intervention Type ID],0),1),""))</f>
        <v/>
      </c>
      <c r="C521" s="67" t="str">
        <f>IFERROR(INDEX(N1.2_Intervention_Types[Intervention Type ID],MATCH('N1.3_Project_Listing'!$I521,N1.2_Intervention_Types[Intervention Type],0),1),"")</f>
        <v/>
      </c>
      <c r="D521" s="160" t="str">
        <f>IFERROR(INDEX(N1.2_Intervention_Types[Intervention Category],MATCH('N1.3_Project_Listing'!$C521,N1.2_Intervention_Types[Intervention Type ID],0),1),"")</f>
        <v/>
      </c>
      <c r="E521" s="210"/>
      <c r="F521" s="236"/>
      <c r="G521" s="236"/>
      <c r="H521" s="236"/>
      <c r="I521" s="151"/>
      <c r="J521" s="139"/>
      <c r="K521" s="117"/>
      <c r="L521" s="117"/>
      <c r="M521" s="117"/>
      <c r="N521" s="310"/>
      <c r="O521" s="310"/>
      <c r="P521" s="310"/>
      <c r="Q521" s="63">
        <f t="shared" si="44"/>
        <v>0</v>
      </c>
      <c r="R521" s="368">
        <f>IF('N1.3_Project_Listing'!$D521="Replacement",SUM('N1.3_Project_Listing'!$K521:$L521)/2,'N1.3_Project_Listing'!$M521)</f>
        <v>0</v>
      </c>
      <c r="S521" s="67" t="str">
        <f>IFERROR(INDEX('N0.7_Lookup_References'!$C$13:$C$72,MATCH($A521,'N0.7_Lookup_References'!$B$13:$B$72,0)),"")</f>
        <v/>
      </c>
      <c r="T521" s="338" t="str">
        <f t="shared" si="45"/>
        <v/>
      </c>
      <c r="V521" s="11"/>
      <c r="W521" s="11"/>
      <c r="X521" s="11"/>
      <c r="Y521" s="11"/>
      <c r="Z521" s="11"/>
      <c r="AA521" s="11"/>
      <c r="AB521" s="11"/>
      <c r="AC521" s="11"/>
      <c r="AD521" s="11"/>
      <c r="AE521" s="11"/>
      <c r="AF521" s="11"/>
      <c r="AG521" s="11"/>
      <c r="AH521" s="11"/>
      <c r="AI521" s="11"/>
      <c r="AJ521" s="11"/>
      <c r="AK521" s="11"/>
      <c r="AL521" s="11"/>
      <c r="AM521" s="11"/>
      <c r="AN521" s="11"/>
      <c r="AO521" s="11"/>
      <c r="AP521" s="63">
        <f t="shared" si="46"/>
        <v>0</v>
      </c>
      <c r="AQ521" s="63">
        <f t="shared" si="47"/>
        <v>0</v>
      </c>
      <c r="AR521" s="63">
        <f t="shared" si="48"/>
        <v>0</v>
      </c>
      <c r="AT521" s="176" cm="1">
        <f t="array" ref="AT521">SUMIFS('N1.3_Project_Listing'!$P$16:$P$829, 'N1.3_Project_Listing'!$E$16:$E$829,'N1.3_Project_Listing'!$E521, 'N1.3_Project_Listing'!$A$16:$A$829,ET_Risk_SC_Summation[[#Headers],[132kV Circuit Breaker]])</f>
        <v>0</v>
      </c>
      <c r="AU521" s="176" cm="1">
        <f t="array" ref="AU521">SUMIFS('N1.3_Project_Listing'!$P$16:$P$829, 'N1.3_Project_Listing'!$E$16:$E$829,'N1.3_Project_Listing'!$E521, 'N1.3_Project_Listing'!$A$16:$A$829,ET_Risk_SC_Summation[[#Headers],[132kV Transformer]])</f>
        <v>0</v>
      </c>
      <c r="AV521" s="176" cm="1">
        <f t="array" ref="AV521">SUMIFS('N1.3_Project_Listing'!$P$16:$P$829, 'N1.3_Project_Listing'!$E$16:$E$829,'N1.3_Project_Listing'!$E521, 'N1.3_Project_Listing'!$A$16:$A$829,ET_Risk_SC_Summation[[#Headers],[132kV Reactor]])</f>
        <v>0</v>
      </c>
      <c r="AW521" s="176" cm="1">
        <f t="array" ref="AW521">SUMIFS('N1.3_Project_Listing'!$P$16:$P$829, 'N1.3_Project_Listing'!$E$16:$E$829,'N1.3_Project_Listing'!$E521, 'N1.3_Project_Listing'!$A$16:$A$829,ET_Risk_SC_Summation[[#Headers],[132kV Underground Cable]])</f>
        <v>0</v>
      </c>
      <c r="AX521" s="176" cm="1">
        <f t="array" ref="AX521">SUMIFS('N1.3_Project_Listing'!$P$16:$P$829, 'N1.3_Project_Listing'!$E$16:$E$829,'N1.3_Project_Listing'!$E521, 'N1.3_Project_Listing'!$A$16:$A$829,ET_Risk_SC_Summation[[#Headers],[132kV OHL Conductor]])</f>
        <v>0</v>
      </c>
      <c r="AY521" s="176" cm="1">
        <f t="array" ref="AY521">SUMIFS('N1.3_Project_Listing'!$P$16:$P$829, 'N1.3_Project_Listing'!$E$16:$E$829,'N1.3_Project_Listing'!$E521, 'N1.3_Project_Listing'!$A$16:$A$829,ET_Risk_SC_Summation[[#Headers],[132kV OHL Fittings]])</f>
        <v>0</v>
      </c>
      <c r="AZ521" s="176" cm="1">
        <f t="array" ref="AZ521">SUMIFS('N1.3_Project_Listing'!$P$16:$P$829, 'N1.3_Project_Listing'!$E$16:$E$829,'N1.3_Project_Listing'!$E521, 'N1.3_Project_Listing'!$A$16:$A$829,ET_Risk_SC_Summation[[#Headers],[132kV OHL Tower]])</f>
        <v>0</v>
      </c>
      <c r="BA521" s="176" cm="1">
        <f t="array" ref="BA521">SUMIFS('N1.3_Project_Listing'!$P$16:$P$829, 'N1.3_Project_Listing'!$E$16:$E$829,'N1.3_Project_Listing'!$E521, 'N1.3_Project_Listing'!$A$16:$A$829,ET_Risk_SC_Summation[[#Headers],[275kV Circuit Breaker]])</f>
        <v>0</v>
      </c>
      <c r="BB521" s="176" cm="1">
        <f t="array" ref="BB521">SUMIFS('N1.3_Project_Listing'!$P$16:$P$829, 'N1.3_Project_Listing'!$E$16:$E$829,'N1.3_Project_Listing'!$E521, 'N1.3_Project_Listing'!$A$16:$A$829,ET_Risk_SC_Summation[[#Headers],[275kV Transformer]])</f>
        <v>0</v>
      </c>
      <c r="BC521" s="176" cm="1">
        <f t="array" ref="BC521">SUMIFS('N1.3_Project_Listing'!$P$16:$P$829, 'N1.3_Project_Listing'!$E$16:$E$829,'N1.3_Project_Listing'!$E521, 'N1.3_Project_Listing'!$A$16:$A$829,ET_Risk_SC_Summation[[#Headers],[275kV Reactor]])</f>
        <v>0</v>
      </c>
      <c r="BD521" s="176" cm="1">
        <f t="array" ref="BD521">SUMIFS('N1.3_Project_Listing'!$P$16:$P$829, 'N1.3_Project_Listing'!$E$16:$E$829,'N1.3_Project_Listing'!$E521, 'N1.3_Project_Listing'!$A$16:$A$829,ET_Risk_SC_Summation[[#Headers],[275kV Underground Cable]])</f>
        <v>0</v>
      </c>
      <c r="BE521" s="176" cm="1">
        <f t="array" ref="BE521">SUMIFS('N1.3_Project_Listing'!$P$16:$P$829, 'N1.3_Project_Listing'!$E$16:$E$829,'N1.3_Project_Listing'!$E521, 'N1.3_Project_Listing'!$A$16:$A$829,ET_Risk_SC_Summation[[#Headers],[275kV OHL Conductor]])</f>
        <v>0</v>
      </c>
      <c r="BF521" s="176" cm="1">
        <f t="array" ref="BF521">SUMIFS('N1.3_Project_Listing'!$P$16:$P$829, 'N1.3_Project_Listing'!$E$16:$E$829,'N1.3_Project_Listing'!$E521, 'N1.3_Project_Listing'!$A$16:$A$829,ET_Risk_SC_Summation[[#Headers],[275kV OHL Fittings]])</f>
        <v>0</v>
      </c>
      <c r="BG521" s="176" cm="1">
        <f t="array" ref="BG521">SUMIFS('N1.3_Project_Listing'!$P$16:$P$829, 'N1.3_Project_Listing'!$E$16:$E$829,'N1.3_Project_Listing'!$E521, 'N1.3_Project_Listing'!$A$16:$A$829,ET_Risk_SC_Summation[[#Headers],[275kV OHL Tower]])</f>
        <v>0</v>
      </c>
      <c r="BH521" s="176" cm="1">
        <f t="array" ref="BH521">SUMIFS('N1.3_Project_Listing'!$P$16:$P$829, 'N1.3_Project_Listing'!$E$16:$E$829,'N1.3_Project_Listing'!$E521, 'N1.3_Project_Listing'!$A$16:$A$829,ET_Risk_SC_Summation[[#Headers],[400kV Circuit Breaker]])</f>
        <v>0</v>
      </c>
      <c r="BI521" s="176" cm="1">
        <f t="array" ref="BI521">SUMIFS('N1.3_Project_Listing'!$P$16:$P$829, 'N1.3_Project_Listing'!$E$16:$E$829,'N1.3_Project_Listing'!$E521, 'N1.3_Project_Listing'!$A$16:$A$829,ET_Risk_SC_Summation[[#Headers],[400kV Transformer]])</f>
        <v>0</v>
      </c>
      <c r="BJ521" s="176" cm="1">
        <f t="array" ref="BJ521">SUMIFS('N1.3_Project_Listing'!$P$16:$P$829, 'N1.3_Project_Listing'!$E$16:$E$829,'N1.3_Project_Listing'!$E521, 'N1.3_Project_Listing'!$A$16:$A$829,ET_Risk_SC_Summation[[#Headers],[400kV Reactor]])</f>
        <v>0</v>
      </c>
      <c r="BK521" s="176" cm="1">
        <f t="array" ref="BK521">SUMIFS('N1.3_Project_Listing'!$P$16:$P$829, 'N1.3_Project_Listing'!$E$16:$E$829,'N1.3_Project_Listing'!$E521, 'N1.3_Project_Listing'!$A$16:$A$829,ET_Risk_SC_Summation[[#Headers],[400kV Underground Cable]])</f>
        <v>0</v>
      </c>
      <c r="BL521" s="176" cm="1">
        <f t="array" ref="BL521">SUMIFS('N1.3_Project_Listing'!$P$16:$P$829, 'N1.3_Project_Listing'!$E$16:$E$829,'N1.3_Project_Listing'!$E521, 'N1.3_Project_Listing'!$A$16:$A$829,ET_Risk_SC_Summation[[#Headers],[400kV OHL Conductor]])</f>
        <v>0</v>
      </c>
      <c r="BM521" s="176" cm="1">
        <f t="array" ref="BM521">SUMIFS('N1.3_Project_Listing'!$P$16:$P$829, 'N1.3_Project_Listing'!$E$16:$E$829,'N1.3_Project_Listing'!$E521, 'N1.3_Project_Listing'!$A$16:$A$829,ET_Risk_SC_Summation[[#Headers],[400kV OHL Fittings]])</f>
        <v>0</v>
      </c>
      <c r="BN521" s="176" cm="1">
        <f t="array" ref="BN521">SUMIFS('N1.3_Project_Listing'!$P$16:$P$829, 'N1.3_Project_Listing'!$E$16:$E$829,'N1.3_Project_Listing'!$E521, 'N1.3_Project_Listing'!$A$16:$A$829,ET_Risk_SC_Summation[[#Headers],[400kV OHL Tower]])</f>
        <v>0</v>
      </c>
      <c r="BO521" s="177" t="str">
        <f>IF(SUM(ET_Risk_SC_Summation[[#This Row],[132kV Circuit Breaker]:[400kV OHL Tower]])=0, "n/a", INDEX(ET_Risk_SC_Summation[#Headers],1,MATCH(MAX(ET_Risk_SC_Summation[[#This Row],[132kV Circuit Breaker]:[400kV OHL Tower]]),ET_Risk_SC_Summation[[#This Row],[132kV Circuit Breaker]:[400kV OHL Tower]],0)))</f>
        <v>n/a</v>
      </c>
      <c r="BP521" s="177" t="str">
        <f>IFERROR(INDEX('N0.7_Lookup_References'!$G$77:$G$98,MATCH(ET_Risk_SC_Summation[[#This Row],[Mxx Category]],'N0.7_Lookup_References'!$F$77:$F$98,0)),"")</f>
        <v/>
      </c>
    </row>
    <row r="522" spans="1:68">
      <c r="A522" s="160" t="str">
        <f>IFERROR(INDEX(N1.2_Intervention_Types[NARM Asset Category],MATCH('N1.3_Project_Listing'!$C522,N1.2_Intervention_Types[Intervention Type ID],0),1),"")</f>
        <v/>
      </c>
      <c r="B522" s="160" t="str">
        <f>IF($D$2="GD",IFERROR(INDEX(N1.2_Intervention_Types[C&amp;V Asset Category (GD)],MATCH('N1.3_Project_Listing'!$C522,N1.2_Intervention_Types[Intervention Type ID],0),1),""),IFERROR(INDEX(N1.2_Intervention_Types[NARM Asset Category],MATCH('N1.3_Project_Listing'!$C522,N1.2_Intervention_Types[Intervention Type ID],0),1),""))</f>
        <v/>
      </c>
      <c r="C522" s="67" t="str">
        <f>IFERROR(INDEX(N1.2_Intervention_Types[Intervention Type ID],MATCH('N1.3_Project_Listing'!$I522,N1.2_Intervention_Types[Intervention Type],0),1),"")</f>
        <v/>
      </c>
      <c r="D522" s="160" t="str">
        <f>IFERROR(INDEX(N1.2_Intervention_Types[Intervention Category],MATCH('N1.3_Project_Listing'!$C522,N1.2_Intervention_Types[Intervention Type ID],0),1),"")</f>
        <v/>
      </c>
      <c r="E522" s="210"/>
      <c r="F522" s="236"/>
      <c r="G522" s="236"/>
      <c r="H522" s="236"/>
      <c r="I522" s="151"/>
      <c r="J522" s="139"/>
      <c r="K522" s="117"/>
      <c r="L522" s="117"/>
      <c r="M522" s="117"/>
      <c r="N522" s="310"/>
      <c r="O522" s="310"/>
      <c r="P522" s="310"/>
      <c r="Q522" s="63">
        <f t="shared" si="44"/>
        <v>0</v>
      </c>
      <c r="R522" s="368">
        <f>IF('N1.3_Project_Listing'!$D522="Replacement",SUM('N1.3_Project_Listing'!$K522:$L522)/2,'N1.3_Project_Listing'!$M522)</f>
        <v>0</v>
      </c>
      <c r="S522" s="67" t="str">
        <f>IFERROR(INDEX('N0.7_Lookup_References'!$C$13:$C$72,MATCH($A522,'N0.7_Lookup_References'!$B$13:$B$72,0)),"")</f>
        <v/>
      </c>
      <c r="T522" s="338" t="str">
        <f t="shared" si="45"/>
        <v/>
      </c>
      <c r="V522" s="11"/>
      <c r="W522" s="11"/>
      <c r="X522" s="11"/>
      <c r="Y522" s="11"/>
      <c r="Z522" s="11"/>
      <c r="AA522" s="11"/>
      <c r="AB522" s="11"/>
      <c r="AC522" s="11"/>
      <c r="AD522" s="11"/>
      <c r="AE522" s="11"/>
      <c r="AF522" s="11"/>
      <c r="AG522" s="11"/>
      <c r="AH522" s="11"/>
      <c r="AI522" s="11"/>
      <c r="AJ522" s="11"/>
      <c r="AK522" s="11"/>
      <c r="AL522" s="11"/>
      <c r="AM522" s="11"/>
      <c r="AN522" s="11"/>
      <c r="AO522" s="11"/>
      <c r="AP522" s="63">
        <f t="shared" si="46"/>
        <v>0</v>
      </c>
      <c r="AQ522" s="63">
        <f t="shared" si="47"/>
        <v>0</v>
      </c>
      <c r="AR522" s="63">
        <f t="shared" si="48"/>
        <v>0</v>
      </c>
      <c r="AT522" s="176" cm="1">
        <f t="array" ref="AT522">SUMIFS('N1.3_Project_Listing'!$P$16:$P$829, 'N1.3_Project_Listing'!$E$16:$E$829,'N1.3_Project_Listing'!$E522, 'N1.3_Project_Listing'!$A$16:$A$829,ET_Risk_SC_Summation[[#Headers],[132kV Circuit Breaker]])</f>
        <v>0</v>
      </c>
      <c r="AU522" s="176" cm="1">
        <f t="array" ref="AU522">SUMIFS('N1.3_Project_Listing'!$P$16:$P$829, 'N1.3_Project_Listing'!$E$16:$E$829,'N1.3_Project_Listing'!$E522, 'N1.3_Project_Listing'!$A$16:$A$829,ET_Risk_SC_Summation[[#Headers],[132kV Transformer]])</f>
        <v>0</v>
      </c>
      <c r="AV522" s="176" cm="1">
        <f t="array" ref="AV522">SUMIFS('N1.3_Project_Listing'!$P$16:$P$829, 'N1.3_Project_Listing'!$E$16:$E$829,'N1.3_Project_Listing'!$E522, 'N1.3_Project_Listing'!$A$16:$A$829,ET_Risk_SC_Summation[[#Headers],[132kV Reactor]])</f>
        <v>0</v>
      </c>
      <c r="AW522" s="176" cm="1">
        <f t="array" ref="AW522">SUMIFS('N1.3_Project_Listing'!$P$16:$P$829, 'N1.3_Project_Listing'!$E$16:$E$829,'N1.3_Project_Listing'!$E522, 'N1.3_Project_Listing'!$A$16:$A$829,ET_Risk_SC_Summation[[#Headers],[132kV Underground Cable]])</f>
        <v>0</v>
      </c>
      <c r="AX522" s="176" cm="1">
        <f t="array" ref="AX522">SUMIFS('N1.3_Project_Listing'!$P$16:$P$829, 'N1.3_Project_Listing'!$E$16:$E$829,'N1.3_Project_Listing'!$E522, 'N1.3_Project_Listing'!$A$16:$A$829,ET_Risk_SC_Summation[[#Headers],[132kV OHL Conductor]])</f>
        <v>0</v>
      </c>
      <c r="AY522" s="176" cm="1">
        <f t="array" ref="AY522">SUMIFS('N1.3_Project_Listing'!$P$16:$P$829, 'N1.3_Project_Listing'!$E$16:$E$829,'N1.3_Project_Listing'!$E522, 'N1.3_Project_Listing'!$A$16:$A$829,ET_Risk_SC_Summation[[#Headers],[132kV OHL Fittings]])</f>
        <v>0</v>
      </c>
      <c r="AZ522" s="176" cm="1">
        <f t="array" ref="AZ522">SUMIFS('N1.3_Project_Listing'!$P$16:$P$829, 'N1.3_Project_Listing'!$E$16:$E$829,'N1.3_Project_Listing'!$E522, 'N1.3_Project_Listing'!$A$16:$A$829,ET_Risk_SC_Summation[[#Headers],[132kV OHL Tower]])</f>
        <v>0</v>
      </c>
      <c r="BA522" s="176" cm="1">
        <f t="array" ref="BA522">SUMIFS('N1.3_Project_Listing'!$P$16:$P$829, 'N1.3_Project_Listing'!$E$16:$E$829,'N1.3_Project_Listing'!$E522, 'N1.3_Project_Listing'!$A$16:$A$829,ET_Risk_SC_Summation[[#Headers],[275kV Circuit Breaker]])</f>
        <v>0</v>
      </c>
      <c r="BB522" s="176" cm="1">
        <f t="array" ref="BB522">SUMIFS('N1.3_Project_Listing'!$P$16:$P$829, 'N1.3_Project_Listing'!$E$16:$E$829,'N1.3_Project_Listing'!$E522, 'N1.3_Project_Listing'!$A$16:$A$829,ET_Risk_SC_Summation[[#Headers],[275kV Transformer]])</f>
        <v>0</v>
      </c>
      <c r="BC522" s="176" cm="1">
        <f t="array" ref="BC522">SUMIFS('N1.3_Project_Listing'!$P$16:$P$829, 'N1.3_Project_Listing'!$E$16:$E$829,'N1.3_Project_Listing'!$E522, 'N1.3_Project_Listing'!$A$16:$A$829,ET_Risk_SC_Summation[[#Headers],[275kV Reactor]])</f>
        <v>0</v>
      </c>
      <c r="BD522" s="176" cm="1">
        <f t="array" ref="BD522">SUMIFS('N1.3_Project_Listing'!$P$16:$P$829, 'N1.3_Project_Listing'!$E$16:$E$829,'N1.3_Project_Listing'!$E522, 'N1.3_Project_Listing'!$A$16:$A$829,ET_Risk_SC_Summation[[#Headers],[275kV Underground Cable]])</f>
        <v>0</v>
      </c>
      <c r="BE522" s="176" cm="1">
        <f t="array" ref="BE522">SUMIFS('N1.3_Project_Listing'!$P$16:$P$829, 'N1.3_Project_Listing'!$E$16:$E$829,'N1.3_Project_Listing'!$E522, 'N1.3_Project_Listing'!$A$16:$A$829,ET_Risk_SC_Summation[[#Headers],[275kV OHL Conductor]])</f>
        <v>0</v>
      </c>
      <c r="BF522" s="176" cm="1">
        <f t="array" ref="BF522">SUMIFS('N1.3_Project_Listing'!$P$16:$P$829, 'N1.3_Project_Listing'!$E$16:$E$829,'N1.3_Project_Listing'!$E522, 'N1.3_Project_Listing'!$A$16:$A$829,ET_Risk_SC_Summation[[#Headers],[275kV OHL Fittings]])</f>
        <v>0</v>
      </c>
      <c r="BG522" s="176" cm="1">
        <f t="array" ref="BG522">SUMIFS('N1.3_Project_Listing'!$P$16:$P$829, 'N1.3_Project_Listing'!$E$16:$E$829,'N1.3_Project_Listing'!$E522, 'N1.3_Project_Listing'!$A$16:$A$829,ET_Risk_SC_Summation[[#Headers],[275kV OHL Tower]])</f>
        <v>0</v>
      </c>
      <c r="BH522" s="176" cm="1">
        <f t="array" ref="BH522">SUMIFS('N1.3_Project_Listing'!$P$16:$P$829, 'N1.3_Project_Listing'!$E$16:$E$829,'N1.3_Project_Listing'!$E522, 'N1.3_Project_Listing'!$A$16:$A$829,ET_Risk_SC_Summation[[#Headers],[400kV Circuit Breaker]])</f>
        <v>0</v>
      </c>
      <c r="BI522" s="176" cm="1">
        <f t="array" ref="BI522">SUMIFS('N1.3_Project_Listing'!$P$16:$P$829, 'N1.3_Project_Listing'!$E$16:$E$829,'N1.3_Project_Listing'!$E522, 'N1.3_Project_Listing'!$A$16:$A$829,ET_Risk_SC_Summation[[#Headers],[400kV Transformer]])</f>
        <v>0</v>
      </c>
      <c r="BJ522" s="176" cm="1">
        <f t="array" ref="BJ522">SUMIFS('N1.3_Project_Listing'!$P$16:$P$829, 'N1.3_Project_Listing'!$E$16:$E$829,'N1.3_Project_Listing'!$E522, 'N1.3_Project_Listing'!$A$16:$A$829,ET_Risk_SC_Summation[[#Headers],[400kV Reactor]])</f>
        <v>0</v>
      </c>
      <c r="BK522" s="176" cm="1">
        <f t="array" ref="BK522">SUMIFS('N1.3_Project_Listing'!$P$16:$P$829, 'N1.3_Project_Listing'!$E$16:$E$829,'N1.3_Project_Listing'!$E522, 'N1.3_Project_Listing'!$A$16:$A$829,ET_Risk_SC_Summation[[#Headers],[400kV Underground Cable]])</f>
        <v>0</v>
      </c>
      <c r="BL522" s="176" cm="1">
        <f t="array" ref="BL522">SUMIFS('N1.3_Project_Listing'!$P$16:$P$829, 'N1.3_Project_Listing'!$E$16:$E$829,'N1.3_Project_Listing'!$E522, 'N1.3_Project_Listing'!$A$16:$A$829,ET_Risk_SC_Summation[[#Headers],[400kV OHL Conductor]])</f>
        <v>0</v>
      </c>
      <c r="BM522" s="176" cm="1">
        <f t="array" ref="BM522">SUMIFS('N1.3_Project_Listing'!$P$16:$P$829, 'N1.3_Project_Listing'!$E$16:$E$829,'N1.3_Project_Listing'!$E522, 'N1.3_Project_Listing'!$A$16:$A$829,ET_Risk_SC_Summation[[#Headers],[400kV OHL Fittings]])</f>
        <v>0</v>
      </c>
      <c r="BN522" s="176" cm="1">
        <f t="array" ref="BN522">SUMIFS('N1.3_Project_Listing'!$P$16:$P$829, 'N1.3_Project_Listing'!$E$16:$E$829,'N1.3_Project_Listing'!$E522, 'N1.3_Project_Listing'!$A$16:$A$829,ET_Risk_SC_Summation[[#Headers],[400kV OHL Tower]])</f>
        <v>0</v>
      </c>
      <c r="BO522" s="177" t="str">
        <f>IF(SUM(ET_Risk_SC_Summation[[#This Row],[132kV Circuit Breaker]:[400kV OHL Tower]])=0, "n/a", INDEX(ET_Risk_SC_Summation[#Headers],1,MATCH(MAX(ET_Risk_SC_Summation[[#This Row],[132kV Circuit Breaker]:[400kV OHL Tower]]),ET_Risk_SC_Summation[[#This Row],[132kV Circuit Breaker]:[400kV OHL Tower]],0)))</f>
        <v>n/a</v>
      </c>
      <c r="BP522" s="177" t="str">
        <f>IFERROR(INDEX('N0.7_Lookup_References'!$G$77:$G$98,MATCH(ET_Risk_SC_Summation[[#This Row],[Mxx Category]],'N0.7_Lookup_References'!$F$77:$F$98,0)),"")</f>
        <v/>
      </c>
    </row>
    <row r="523" spans="1:68">
      <c r="A523" s="160" t="str">
        <f>IFERROR(INDEX(N1.2_Intervention_Types[NARM Asset Category],MATCH('N1.3_Project_Listing'!$C523,N1.2_Intervention_Types[Intervention Type ID],0),1),"")</f>
        <v/>
      </c>
      <c r="B523" s="160" t="str">
        <f>IF($D$2="GD",IFERROR(INDEX(N1.2_Intervention_Types[C&amp;V Asset Category (GD)],MATCH('N1.3_Project_Listing'!$C523,N1.2_Intervention_Types[Intervention Type ID],0),1),""),IFERROR(INDEX(N1.2_Intervention_Types[NARM Asset Category],MATCH('N1.3_Project_Listing'!$C523,N1.2_Intervention_Types[Intervention Type ID],0),1),""))</f>
        <v/>
      </c>
      <c r="C523" s="67" t="str">
        <f>IFERROR(INDEX(N1.2_Intervention_Types[Intervention Type ID],MATCH('N1.3_Project_Listing'!$I523,N1.2_Intervention_Types[Intervention Type],0),1),"")</f>
        <v/>
      </c>
      <c r="D523" s="160" t="str">
        <f>IFERROR(INDEX(N1.2_Intervention_Types[Intervention Category],MATCH('N1.3_Project_Listing'!$C523,N1.2_Intervention_Types[Intervention Type ID],0),1),"")</f>
        <v/>
      </c>
      <c r="E523" s="210"/>
      <c r="F523" s="236"/>
      <c r="G523" s="236"/>
      <c r="H523" s="236"/>
      <c r="I523" s="151"/>
      <c r="J523" s="139"/>
      <c r="K523" s="117"/>
      <c r="L523" s="117"/>
      <c r="M523" s="117"/>
      <c r="N523" s="310"/>
      <c r="O523" s="310"/>
      <c r="P523" s="310"/>
      <c r="Q523" s="63">
        <f t="shared" si="44"/>
        <v>0</v>
      </c>
      <c r="R523" s="368">
        <f>IF('N1.3_Project_Listing'!$D523="Replacement",SUM('N1.3_Project_Listing'!$K523:$L523)/2,'N1.3_Project_Listing'!$M523)</f>
        <v>0</v>
      </c>
      <c r="S523" s="67" t="str">
        <f>IFERROR(INDEX('N0.7_Lookup_References'!$C$13:$C$72,MATCH($A523,'N0.7_Lookup_References'!$B$13:$B$72,0)),"")</f>
        <v/>
      </c>
      <c r="T523" s="338" t="str">
        <f t="shared" si="45"/>
        <v/>
      </c>
      <c r="V523" s="11"/>
      <c r="W523" s="11"/>
      <c r="X523" s="11"/>
      <c r="Y523" s="11"/>
      <c r="Z523" s="11"/>
      <c r="AA523" s="11"/>
      <c r="AB523" s="11"/>
      <c r="AC523" s="11"/>
      <c r="AD523" s="11"/>
      <c r="AE523" s="11"/>
      <c r="AF523" s="11"/>
      <c r="AG523" s="11"/>
      <c r="AH523" s="11"/>
      <c r="AI523" s="11"/>
      <c r="AJ523" s="11"/>
      <c r="AK523" s="11"/>
      <c r="AL523" s="11"/>
      <c r="AM523" s="11"/>
      <c r="AN523" s="11"/>
      <c r="AO523" s="11"/>
      <c r="AP523" s="63">
        <f t="shared" si="46"/>
        <v>0</v>
      </c>
      <c r="AQ523" s="63">
        <f t="shared" si="47"/>
        <v>0</v>
      </c>
      <c r="AR523" s="63">
        <f t="shared" si="48"/>
        <v>0</v>
      </c>
      <c r="AT523" s="176" cm="1">
        <f t="array" ref="AT523">SUMIFS('N1.3_Project_Listing'!$P$16:$P$829, 'N1.3_Project_Listing'!$E$16:$E$829,'N1.3_Project_Listing'!$E523, 'N1.3_Project_Listing'!$A$16:$A$829,ET_Risk_SC_Summation[[#Headers],[132kV Circuit Breaker]])</f>
        <v>0</v>
      </c>
      <c r="AU523" s="176" cm="1">
        <f t="array" ref="AU523">SUMIFS('N1.3_Project_Listing'!$P$16:$P$829, 'N1.3_Project_Listing'!$E$16:$E$829,'N1.3_Project_Listing'!$E523, 'N1.3_Project_Listing'!$A$16:$A$829,ET_Risk_SC_Summation[[#Headers],[132kV Transformer]])</f>
        <v>0</v>
      </c>
      <c r="AV523" s="176" cm="1">
        <f t="array" ref="AV523">SUMIFS('N1.3_Project_Listing'!$P$16:$P$829, 'N1.3_Project_Listing'!$E$16:$E$829,'N1.3_Project_Listing'!$E523, 'N1.3_Project_Listing'!$A$16:$A$829,ET_Risk_SC_Summation[[#Headers],[132kV Reactor]])</f>
        <v>0</v>
      </c>
      <c r="AW523" s="176" cm="1">
        <f t="array" ref="AW523">SUMIFS('N1.3_Project_Listing'!$P$16:$P$829, 'N1.3_Project_Listing'!$E$16:$E$829,'N1.3_Project_Listing'!$E523, 'N1.3_Project_Listing'!$A$16:$A$829,ET_Risk_SC_Summation[[#Headers],[132kV Underground Cable]])</f>
        <v>0</v>
      </c>
      <c r="AX523" s="176" cm="1">
        <f t="array" ref="AX523">SUMIFS('N1.3_Project_Listing'!$P$16:$P$829, 'N1.3_Project_Listing'!$E$16:$E$829,'N1.3_Project_Listing'!$E523, 'N1.3_Project_Listing'!$A$16:$A$829,ET_Risk_SC_Summation[[#Headers],[132kV OHL Conductor]])</f>
        <v>0</v>
      </c>
      <c r="AY523" s="176" cm="1">
        <f t="array" ref="AY523">SUMIFS('N1.3_Project_Listing'!$P$16:$P$829, 'N1.3_Project_Listing'!$E$16:$E$829,'N1.3_Project_Listing'!$E523, 'N1.3_Project_Listing'!$A$16:$A$829,ET_Risk_SC_Summation[[#Headers],[132kV OHL Fittings]])</f>
        <v>0</v>
      </c>
      <c r="AZ523" s="176" cm="1">
        <f t="array" ref="AZ523">SUMIFS('N1.3_Project_Listing'!$P$16:$P$829, 'N1.3_Project_Listing'!$E$16:$E$829,'N1.3_Project_Listing'!$E523, 'N1.3_Project_Listing'!$A$16:$A$829,ET_Risk_SC_Summation[[#Headers],[132kV OHL Tower]])</f>
        <v>0</v>
      </c>
      <c r="BA523" s="176" cm="1">
        <f t="array" ref="BA523">SUMIFS('N1.3_Project_Listing'!$P$16:$P$829, 'N1.3_Project_Listing'!$E$16:$E$829,'N1.3_Project_Listing'!$E523, 'N1.3_Project_Listing'!$A$16:$A$829,ET_Risk_SC_Summation[[#Headers],[275kV Circuit Breaker]])</f>
        <v>0</v>
      </c>
      <c r="BB523" s="176" cm="1">
        <f t="array" ref="BB523">SUMIFS('N1.3_Project_Listing'!$P$16:$P$829, 'N1.3_Project_Listing'!$E$16:$E$829,'N1.3_Project_Listing'!$E523, 'N1.3_Project_Listing'!$A$16:$A$829,ET_Risk_SC_Summation[[#Headers],[275kV Transformer]])</f>
        <v>0</v>
      </c>
      <c r="BC523" s="176" cm="1">
        <f t="array" ref="BC523">SUMIFS('N1.3_Project_Listing'!$P$16:$P$829, 'N1.3_Project_Listing'!$E$16:$E$829,'N1.3_Project_Listing'!$E523, 'N1.3_Project_Listing'!$A$16:$A$829,ET_Risk_SC_Summation[[#Headers],[275kV Reactor]])</f>
        <v>0</v>
      </c>
      <c r="BD523" s="176" cm="1">
        <f t="array" ref="BD523">SUMIFS('N1.3_Project_Listing'!$P$16:$P$829, 'N1.3_Project_Listing'!$E$16:$E$829,'N1.3_Project_Listing'!$E523, 'N1.3_Project_Listing'!$A$16:$A$829,ET_Risk_SC_Summation[[#Headers],[275kV Underground Cable]])</f>
        <v>0</v>
      </c>
      <c r="BE523" s="176" cm="1">
        <f t="array" ref="BE523">SUMIFS('N1.3_Project_Listing'!$P$16:$P$829, 'N1.3_Project_Listing'!$E$16:$E$829,'N1.3_Project_Listing'!$E523, 'N1.3_Project_Listing'!$A$16:$A$829,ET_Risk_SC_Summation[[#Headers],[275kV OHL Conductor]])</f>
        <v>0</v>
      </c>
      <c r="BF523" s="176" cm="1">
        <f t="array" ref="BF523">SUMIFS('N1.3_Project_Listing'!$P$16:$P$829, 'N1.3_Project_Listing'!$E$16:$E$829,'N1.3_Project_Listing'!$E523, 'N1.3_Project_Listing'!$A$16:$A$829,ET_Risk_SC_Summation[[#Headers],[275kV OHL Fittings]])</f>
        <v>0</v>
      </c>
      <c r="BG523" s="176" cm="1">
        <f t="array" ref="BG523">SUMIFS('N1.3_Project_Listing'!$P$16:$P$829, 'N1.3_Project_Listing'!$E$16:$E$829,'N1.3_Project_Listing'!$E523, 'N1.3_Project_Listing'!$A$16:$A$829,ET_Risk_SC_Summation[[#Headers],[275kV OHL Tower]])</f>
        <v>0</v>
      </c>
      <c r="BH523" s="176" cm="1">
        <f t="array" ref="BH523">SUMIFS('N1.3_Project_Listing'!$P$16:$P$829, 'N1.3_Project_Listing'!$E$16:$E$829,'N1.3_Project_Listing'!$E523, 'N1.3_Project_Listing'!$A$16:$A$829,ET_Risk_SC_Summation[[#Headers],[400kV Circuit Breaker]])</f>
        <v>0</v>
      </c>
      <c r="BI523" s="176" cm="1">
        <f t="array" ref="BI523">SUMIFS('N1.3_Project_Listing'!$P$16:$P$829, 'N1.3_Project_Listing'!$E$16:$E$829,'N1.3_Project_Listing'!$E523, 'N1.3_Project_Listing'!$A$16:$A$829,ET_Risk_SC_Summation[[#Headers],[400kV Transformer]])</f>
        <v>0</v>
      </c>
      <c r="BJ523" s="176" cm="1">
        <f t="array" ref="BJ523">SUMIFS('N1.3_Project_Listing'!$P$16:$P$829, 'N1.3_Project_Listing'!$E$16:$E$829,'N1.3_Project_Listing'!$E523, 'N1.3_Project_Listing'!$A$16:$A$829,ET_Risk_SC_Summation[[#Headers],[400kV Reactor]])</f>
        <v>0</v>
      </c>
      <c r="BK523" s="176" cm="1">
        <f t="array" ref="BK523">SUMIFS('N1.3_Project_Listing'!$P$16:$P$829, 'N1.3_Project_Listing'!$E$16:$E$829,'N1.3_Project_Listing'!$E523, 'N1.3_Project_Listing'!$A$16:$A$829,ET_Risk_SC_Summation[[#Headers],[400kV Underground Cable]])</f>
        <v>0</v>
      </c>
      <c r="BL523" s="176" cm="1">
        <f t="array" ref="BL523">SUMIFS('N1.3_Project_Listing'!$P$16:$P$829, 'N1.3_Project_Listing'!$E$16:$E$829,'N1.3_Project_Listing'!$E523, 'N1.3_Project_Listing'!$A$16:$A$829,ET_Risk_SC_Summation[[#Headers],[400kV OHL Conductor]])</f>
        <v>0</v>
      </c>
      <c r="BM523" s="176" cm="1">
        <f t="array" ref="BM523">SUMIFS('N1.3_Project_Listing'!$P$16:$P$829, 'N1.3_Project_Listing'!$E$16:$E$829,'N1.3_Project_Listing'!$E523, 'N1.3_Project_Listing'!$A$16:$A$829,ET_Risk_SC_Summation[[#Headers],[400kV OHL Fittings]])</f>
        <v>0</v>
      </c>
      <c r="BN523" s="176" cm="1">
        <f t="array" ref="BN523">SUMIFS('N1.3_Project_Listing'!$P$16:$P$829, 'N1.3_Project_Listing'!$E$16:$E$829,'N1.3_Project_Listing'!$E523, 'N1.3_Project_Listing'!$A$16:$A$829,ET_Risk_SC_Summation[[#Headers],[400kV OHL Tower]])</f>
        <v>0</v>
      </c>
      <c r="BO523" s="177" t="str">
        <f>IF(SUM(ET_Risk_SC_Summation[[#This Row],[132kV Circuit Breaker]:[400kV OHL Tower]])=0, "n/a", INDEX(ET_Risk_SC_Summation[#Headers],1,MATCH(MAX(ET_Risk_SC_Summation[[#This Row],[132kV Circuit Breaker]:[400kV OHL Tower]]),ET_Risk_SC_Summation[[#This Row],[132kV Circuit Breaker]:[400kV OHL Tower]],0)))</f>
        <v>n/a</v>
      </c>
      <c r="BP523" s="177" t="str">
        <f>IFERROR(INDEX('N0.7_Lookup_References'!$G$77:$G$98,MATCH(ET_Risk_SC_Summation[[#This Row],[Mxx Category]],'N0.7_Lookup_References'!$F$77:$F$98,0)),"")</f>
        <v/>
      </c>
    </row>
    <row r="524" spans="1:68">
      <c r="A524" s="160" t="str">
        <f>IFERROR(INDEX(N1.2_Intervention_Types[NARM Asset Category],MATCH('N1.3_Project_Listing'!$C524,N1.2_Intervention_Types[Intervention Type ID],0),1),"")</f>
        <v/>
      </c>
      <c r="B524" s="160" t="str">
        <f>IF($D$2="GD",IFERROR(INDEX(N1.2_Intervention_Types[C&amp;V Asset Category (GD)],MATCH('N1.3_Project_Listing'!$C524,N1.2_Intervention_Types[Intervention Type ID],0),1),""),IFERROR(INDEX(N1.2_Intervention_Types[NARM Asset Category],MATCH('N1.3_Project_Listing'!$C524,N1.2_Intervention_Types[Intervention Type ID],0),1),""))</f>
        <v/>
      </c>
      <c r="C524" s="67" t="str">
        <f>IFERROR(INDEX(N1.2_Intervention_Types[Intervention Type ID],MATCH('N1.3_Project_Listing'!$I524,N1.2_Intervention_Types[Intervention Type],0),1),"")</f>
        <v/>
      </c>
      <c r="D524" s="160" t="str">
        <f>IFERROR(INDEX(N1.2_Intervention_Types[Intervention Category],MATCH('N1.3_Project_Listing'!$C524,N1.2_Intervention_Types[Intervention Type ID],0),1),"")</f>
        <v/>
      </c>
      <c r="E524" s="210"/>
      <c r="F524" s="236"/>
      <c r="G524" s="236"/>
      <c r="H524" s="236"/>
      <c r="I524" s="151"/>
      <c r="J524" s="139"/>
      <c r="K524" s="117"/>
      <c r="L524" s="117"/>
      <c r="M524" s="117"/>
      <c r="N524" s="310"/>
      <c r="O524" s="310"/>
      <c r="P524" s="310"/>
      <c r="Q524" s="63">
        <f t="shared" si="44"/>
        <v>0</v>
      </c>
      <c r="R524" s="368">
        <f>IF('N1.3_Project_Listing'!$D524="Replacement",SUM('N1.3_Project_Listing'!$K524:$L524)/2,'N1.3_Project_Listing'!$M524)</f>
        <v>0</v>
      </c>
      <c r="S524" s="67" t="str">
        <f>IFERROR(INDEX('N0.7_Lookup_References'!$C$13:$C$72,MATCH($A524,'N0.7_Lookup_References'!$B$13:$B$72,0)),"")</f>
        <v/>
      </c>
      <c r="T524" s="338" t="str">
        <f t="shared" si="45"/>
        <v/>
      </c>
      <c r="V524" s="11"/>
      <c r="W524" s="11"/>
      <c r="X524" s="11"/>
      <c r="Y524" s="11"/>
      <c r="Z524" s="11"/>
      <c r="AA524" s="11"/>
      <c r="AB524" s="11"/>
      <c r="AC524" s="11"/>
      <c r="AD524" s="11"/>
      <c r="AE524" s="11"/>
      <c r="AF524" s="11"/>
      <c r="AG524" s="11"/>
      <c r="AH524" s="11"/>
      <c r="AI524" s="11"/>
      <c r="AJ524" s="11"/>
      <c r="AK524" s="11"/>
      <c r="AL524" s="11"/>
      <c r="AM524" s="11"/>
      <c r="AN524" s="11"/>
      <c r="AO524" s="11"/>
      <c r="AP524" s="63">
        <f t="shared" si="46"/>
        <v>0</v>
      </c>
      <c r="AQ524" s="63">
        <f t="shared" si="47"/>
        <v>0</v>
      </c>
      <c r="AR524" s="63">
        <f t="shared" si="48"/>
        <v>0</v>
      </c>
      <c r="AT524" s="176" cm="1">
        <f t="array" ref="AT524">SUMIFS('N1.3_Project_Listing'!$P$16:$P$829, 'N1.3_Project_Listing'!$E$16:$E$829,'N1.3_Project_Listing'!$E524, 'N1.3_Project_Listing'!$A$16:$A$829,ET_Risk_SC_Summation[[#Headers],[132kV Circuit Breaker]])</f>
        <v>0</v>
      </c>
      <c r="AU524" s="176" cm="1">
        <f t="array" ref="AU524">SUMIFS('N1.3_Project_Listing'!$P$16:$P$829, 'N1.3_Project_Listing'!$E$16:$E$829,'N1.3_Project_Listing'!$E524, 'N1.3_Project_Listing'!$A$16:$A$829,ET_Risk_SC_Summation[[#Headers],[132kV Transformer]])</f>
        <v>0</v>
      </c>
      <c r="AV524" s="176" cm="1">
        <f t="array" ref="AV524">SUMIFS('N1.3_Project_Listing'!$P$16:$P$829, 'N1.3_Project_Listing'!$E$16:$E$829,'N1.3_Project_Listing'!$E524, 'N1.3_Project_Listing'!$A$16:$A$829,ET_Risk_SC_Summation[[#Headers],[132kV Reactor]])</f>
        <v>0</v>
      </c>
      <c r="AW524" s="176" cm="1">
        <f t="array" ref="AW524">SUMIFS('N1.3_Project_Listing'!$P$16:$P$829, 'N1.3_Project_Listing'!$E$16:$E$829,'N1.3_Project_Listing'!$E524, 'N1.3_Project_Listing'!$A$16:$A$829,ET_Risk_SC_Summation[[#Headers],[132kV Underground Cable]])</f>
        <v>0</v>
      </c>
      <c r="AX524" s="176" cm="1">
        <f t="array" ref="AX524">SUMIFS('N1.3_Project_Listing'!$P$16:$P$829, 'N1.3_Project_Listing'!$E$16:$E$829,'N1.3_Project_Listing'!$E524, 'N1.3_Project_Listing'!$A$16:$A$829,ET_Risk_SC_Summation[[#Headers],[132kV OHL Conductor]])</f>
        <v>0</v>
      </c>
      <c r="AY524" s="176" cm="1">
        <f t="array" ref="AY524">SUMIFS('N1.3_Project_Listing'!$P$16:$P$829, 'N1.3_Project_Listing'!$E$16:$E$829,'N1.3_Project_Listing'!$E524, 'N1.3_Project_Listing'!$A$16:$A$829,ET_Risk_SC_Summation[[#Headers],[132kV OHL Fittings]])</f>
        <v>0</v>
      </c>
      <c r="AZ524" s="176" cm="1">
        <f t="array" ref="AZ524">SUMIFS('N1.3_Project_Listing'!$P$16:$P$829, 'N1.3_Project_Listing'!$E$16:$E$829,'N1.3_Project_Listing'!$E524, 'N1.3_Project_Listing'!$A$16:$A$829,ET_Risk_SC_Summation[[#Headers],[132kV OHL Tower]])</f>
        <v>0</v>
      </c>
      <c r="BA524" s="176" cm="1">
        <f t="array" ref="BA524">SUMIFS('N1.3_Project_Listing'!$P$16:$P$829, 'N1.3_Project_Listing'!$E$16:$E$829,'N1.3_Project_Listing'!$E524, 'N1.3_Project_Listing'!$A$16:$A$829,ET_Risk_SC_Summation[[#Headers],[275kV Circuit Breaker]])</f>
        <v>0</v>
      </c>
      <c r="BB524" s="176" cm="1">
        <f t="array" ref="BB524">SUMIFS('N1.3_Project_Listing'!$P$16:$P$829, 'N1.3_Project_Listing'!$E$16:$E$829,'N1.3_Project_Listing'!$E524, 'N1.3_Project_Listing'!$A$16:$A$829,ET_Risk_SC_Summation[[#Headers],[275kV Transformer]])</f>
        <v>0</v>
      </c>
      <c r="BC524" s="176" cm="1">
        <f t="array" ref="BC524">SUMIFS('N1.3_Project_Listing'!$P$16:$P$829, 'N1.3_Project_Listing'!$E$16:$E$829,'N1.3_Project_Listing'!$E524, 'N1.3_Project_Listing'!$A$16:$A$829,ET_Risk_SC_Summation[[#Headers],[275kV Reactor]])</f>
        <v>0</v>
      </c>
      <c r="BD524" s="176" cm="1">
        <f t="array" ref="BD524">SUMIFS('N1.3_Project_Listing'!$P$16:$P$829, 'N1.3_Project_Listing'!$E$16:$E$829,'N1.3_Project_Listing'!$E524, 'N1.3_Project_Listing'!$A$16:$A$829,ET_Risk_SC_Summation[[#Headers],[275kV Underground Cable]])</f>
        <v>0</v>
      </c>
      <c r="BE524" s="176" cm="1">
        <f t="array" ref="BE524">SUMIFS('N1.3_Project_Listing'!$P$16:$P$829, 'N1.3_Project_Listing'!$E$16:$E$829,'N1.3_Project_Listing'!$E524, 'N1.3_Project_Listing'!$A$16:$A$829,ET_Risk_SC_Summation[[#Headers],[275kV OHL Conductor]])</f>
        <v>0</v>
      </c>
      <c r="BF524" s="176" cm="1">
        <f t="array" ref="BF524">SUMIFS('N1.3_Project_Listing'!$P$16:$P$829, 'N1.3_Project_Listing'!$E$16:$E$829,'N1.3_Project_Listing'!$E524, 'N1.3_Project_Listing'!$A$16:$A$829,ET_Risk_SC_Summation[[#Headers],[275kV OHL Fittings]])</f>
        <v>0</v>
      </c>
      <c r="BG524" s="176" cm="1">
        <f t="array" ref="BG524">SUMIFS('N1.3_Project_Listing'!$P$16:$P$829, 'N1.3_Project_Listing'!$E$16:$E$829,'N1.3_Project_Listing'!$E524, 'N1.3_Project_Listing'!$A$16:$A$829,ET_Risk_SC_Summation[[#Headers],[275kV OHL Tower]])</f>
        <v>0</v>
      </c>
      <c r="BH524" s="176" cm="1">
        <f t="array" ref="BH524">SUMIFS('N1.3_Project_Listing'!$P$16:$P$829, 'N1.3_Project_Listing'!$E$16:$E$829,'N1.3_Project_Listing'!$E524, 'N1.3_Project_Listing'!$A$16:$A$829,ET_Risk_SC_Summation[[#Headers],[400kV Circuit Breaker]])</f>
        <v>0</v>
      </c>
      <c r="BI524" s="176" cm="1">
        <f t="array" ref="BI524">SUMIFS('N1.3_Project_Listing'!$P$16:$P$829, 'N1.3_Project_Listing'!$E$16:$E$829,'N1.3_Project_Listing'!$E524, 'N1.3_Project_Listing'!$A$16:$A$829,ET_Risk_SC_Summation[[#Headers],[400kV Transformer]])</f>
        <v>0</v>
      </c>
      <c r="BJ524" s="176" cm="1">
        <f t="array" ref="BJ524">SUMIFS('N1.3_Project_Listing'!$P$16:$P$829, 'N1.3_Project_Listing'!$E$16:$E$829,'N1.3_Project_Listing'!$E524, 'N1.3_Project_Listing'!$A$16:$A$829,ET_Risk_SC_Summation[[#Headers],[400kV Reactor]])</f>
        <v>0</v>
      </c>
      <c r="BK524" s="176" cm="1">
        <f t="array" ref="BK524">SUMIFS('N1.3_Project_Listing'!$P$16:$P$829, 'N1.3_Project_Listing'!$E$16:$E$829,'N1.3_Project_Listing'!$E524, 'N1.3_Project_Listing'!$A$16:$A$829,ET_Risk_SC_Summation[[#Headers],[400kV Underground Cable]])</f>
        <v>0</v>
      </c>
      <c r="BL524" s="176" cm="1">
        <f t="array" ref="BL524">SUMIFS('N1.3_Project_Listing'!$P$16:$P$829, 'N1.3_Project_Listing'!$E$16:$E$829,'N1.3_Project_Listing'!$E524, 'N1.3_Project_Listing'!$A$16:$A$829,ET_Risk_SC_Summation[[#Headers],[400kV OHL Conductor]])</f>
        <v>0</v>
      </c>
      <c r="BM524" s="176" cm="1">
        <f t="array" ref="BM524">SUMIFS('N1.3_Project_Listing'!$P$16:$P$829, 'N1.3_Project_Listing'!$E$16:$E$829,'N1.3_Project_Listing'!$E524, 'N1.3_Project_Listing'!$A$16:$A$829,ET_Risk_SC_Summation[[#Headers],[400kV OHL Fittings]])</f>
        <v>0</v>
      </c>
      <c r="BN524" s="176" cm="1">
        <f t="array" ref="BN524">SUMIFS('N1.3_Project_Listing'!$P$16:$P$829, 'N1.3_Project_Listing'!$E$16:$E$829,'N1.3_Project_Listing'!$E524, 'N1.3_Project_Listing'!$A$16:$A$829,ET_Risk_SC_Summation[[#Headers],[400kV OHL Tower]])</f>
        <v>0</v>
      </c>
      <c r="BO524" s="177" t="str">
        <f>IF(SUM(ET_Risk_SC_Summation[[#This Row],[132kV Circuit Breaker]:[400kV OHL Tower]])=0, "n/a", INDEX(ET_Risk_SC_Summation[#Headers],1,MATCH(MAX(ET_Risk_SC_Summation[[#This Row],[132kV Circuit Breaker]:[400kV OHL Tower]]),ET_Risk_SC_Summation[[#This Row],[132kV Circuit Breaker]:[400kV OHL Tower]],0)))</f>
        <v>n/a</v>
      </c>
      <c r="BP524" s="177" t="str">
        <f>IFERROR(INDEX('N0.7_Lookup_References'!$G$77:$G$98,MATCH(ET_Risk_SC_Summation[[#This Row],[Mxx Category]],'N0.7_Lookup_References'!$F$77:$F$98,0)),"")</f>
        <v/>
      </c>
    </row>
    <row r="525" spans="1:68">
      <c r="A525" s="160" t="str">
        <f>IFERROR(INDEX(N1.2_Intervention_Types[NARM Asset Category],MATCH('N1.3_Project_Listing'!$C525,N1.2_Intervention_Types[Intervention Type ID],0),1),"")</f>
        <v/>
      </c>
      <c r="B525" s="160" t="str">
        <f>IF($D$2="GD",IFERROR(INDEX(N1.2_Intervention_Types[C&amp;V Asset Category (GD)],MATCH('N1.3_Project_Listing'!$C525,N1.2_Intervention_Types[Intervention Type ID],0),1),""),IFERROR(INDEX(N1.2_Intervention_Types[NARM Asset Category],MATCH('N1.3_Project_Listing'!$C525,N1.2_Intervention_Types[Intervention Type ID],0),1),""))</f>
        <v/>
      </c>
      <c r="C525" s="67" t="str">
        <f>IFERROR(INDEX(N1.2_Intervention_Types[Intervention Type ID],MATCH('N1.3_Project_Listing'!$I525,N1.2_Intervention_Types[Intervention Type],0),1),"")</f>
        <v/>
      </c>
      <c r="D525" s="160" t="str">
        <f>IFERROR(INDEX(N1.2_Intervention_Types[Intervention Category],MATCH('N1.3_Project_Listing'!$C525,N1.2_Intervention_Types[Intervention Type ID],0),1),"")</f>
        <v/>
      </c>
      <c r="E525" s="210"/>
      <c r="F525" s="236"/>
      <c r="G525" s="236"/>
      <c r="H525" s="236"/>
      <c r="I525" s="151"/>
      <c r="J525" s="139"/>
      <c r="K525" s="117"/>
      <c r="L525" s="117"/>
      <c r="M525" s="117"/>
      <c r="N525" s="310"/>
      <c r="O525" s="310"/>
      <c r="P525" s="310"/>
      <c r="Q525" s="63">
        <f t="shared" si="44"/>
        <v>0</v>
      </c>
      <c r="R525" s="368">
        <f>IF('N1.3_Project_Listing'!$D525="Replacement",SUM('N1.3_Project_Listing'!$K525:$L525)/2,'N1.3_Project_Listing'!$M525)</f>
        <v>0</v>
      </c>
      <c r="S525" s="67" t="str">
        <f>IFERROR(INDEX('N0.7_Lookup_References'!$C$13:$C$72,MATCH($A525,'N0.7_Lookup_References'!$B$13:$B$72,0)),"")</f>
        <v/>
      </c>
      <c r="T525" s="338" t="str">
        <f t="shared" si="45"/>
        <v/>
      </c>
      <c r="V525" s="11"/>
      <c r="W525" s="11"/>
      <c r="X525" s="11"/>
      <c r="Y525" s="11"/>
      <c r="Z525" s="11"/>
      <c r="AA525" s="11"/>
      <c r="AB525" s="11"/>
      <c r="AC525" s="11"/>
      <c r="AD525" s="11"/>
      <c r="AE525" s="11"/>
      <c r="AF525" s="11"/>
      <c r="AG525" s="11"/>
      <c r="AH525" s="11"/>
      <c r="AI525" s="11"/>
      <c r="AJ525" s="11"/>
      <c r="AK525" s="11"/>
      <c r="AL525" s="11"/>
      <c r="AM525" s="11"/>
      <c r="AN525" s="11"/>
      <c r="AO525" s="11"/>
      <c r="AP525" s="63">
        <f t="shared" si="46"/>
        <v>0</v>
      </c>
      <c r="AQ525" s="63">
        <f t="shared" si="47"/>
        <v>0</v>
      </c>
      <c r="AR525" s="63">
        <f t="shared" si="48"/>
        <v>0</v>
      </c>
      <c r="AT525" s="176" cm="1">
        <f t="array" ref="AT525">SUMIFS('N1.3_Project_Listing'!$P$16:$P$829, 'N1.3_Project_Listing'!$E$16:$E$829,'N1.3_Project_Listing'!$E525, 'N1.3_Project_Listing'!$A$16:$A$829,ET_Risk_SC_Summation[[#Headers],[132kV Circuit Breaker]])</f>
        <v>0</v>
      </c>
      <c r="AU525" s="176" cm="1">
        <f t="array" ref="AU525">SUMIFS('N1.3_Project_Listing'!$P$16:$P$829, 'N1.3_Project_Listing'!$E$16:$E$829,'N1.3_Project_Listing'!$E525, 'N1.3_Project_Listing'!$A$16:$A$829,ET_Risk_SC_Summation[[#Headers],[132kV Transformer]])</f>
        <v>0</v>
      </c>
      <c r="AV525" s="176" cm="1">
        <f t="array" ref="AV525">SUMIFS('N1.3_Project_Listing'!$P$16:$P$829, 'N1.3_Project_Listing'!$E$16:$E$829,'N1.3_Project_Listing'!$E525, 'N1.3_Project_Listing'!$A$16:$A$829,ET_Risk_SC_Summation[[#Headers],[132kV Reactor]])</f>
        <v>0</v>
      </c>
      <c r="AW525" s="176" cm="1">
        <f t="array" ref="AW525">SUMIFS('N1.3_Project_Listing'!$P$16:$P$829, 'N1.3_Project_Listing'!$E$16:$E$829,'N1.3_Project_Listing'!$E525, 'N1.3_Project_Listing'!$A$16:$A$829,ET_Risk_SC_Summation[[#Headers],[132kV Underground Cable]])</f>
        <v>0</v>
      </c>
      <c r="AX525" s="176" cm="1">
        <f t="array" ref="AX525">SUMIFS('N1.3_Project_Listing'!$P$16:$P$829, 'N1.3_Project_Listing'!$E$16:$E$829,'N1.3_Project_Listing'!$E525, 'N1.3_Project_Listing'!$A$16:$A$829,ET_Risk_SC_Summation[[#Headers],[132kV OHL Conductor]])</f>
        <v>0</v>
      </c>
      <c r="AY525" s="176" cm="1">
        <f t="array" ref="AY525">SUMIFS('N1.3_Project_Listing'!$P$16:$P$829, 'N1.3_Project_Listing'!$E$16:$E$829,'N1.3_Project_Listing'!$E525, 'N1.3_Project_Listing'!$A$16:$A$829,ET_Risk_SC_Summation[[#Headers],[132kV OHL Fittings]])</f>
        <v>0</v>
      </c>
      <c r="AZ525" s="176" cm="1">
        <f t="array" ref="AZ525">SUMIFS('N1.3_Project_Listing'!$P$16:$P$829, 'N1.3_Project_Listing'!$E$16:$E$829,'N1.3_Project_Listing'!$E525, 'N1.3_Project_Listing'!$A$16:$A$829,ET_Risk_SC_Summation[[#Headers],[132kV OHL Tower]])</f>
        <v>0</v>
      </c>
      <c r="BA525" s="176" cm="1">
        <f t="array" ref="BA525">SUMIFS('N1.3_Project_Listing'!$P$16:$P$829, 'N1.3_Project_Listing'!$E$16:$E$829,'N1.3_Project_Listing'!$E525, 'N1.3_Project_Listing'!$A$16:$A$829,ET_Risk_SC_Summation[[#Headers],[275kV Circuit Breaker]])</f>
        <v>0</v>
      </c>
      <c r="BB525" s="176" cm="1">
        <f t="array" ref="BB525">SUMIFS('N1.3_Project_Listing'!$P$16:$P$829, 'N1.3_Project_Listing'!$E$16:$E$829,'N1.3_Project_Listing'!$E525, 'N1.3_Project_Listing'!$A$16:$A$829,ET_Risk_SC_Summation[[#Headers],[275kV Transformer]])</f>
        <v>0</v>
      </c>
      <c r="BC525" s="176" cm="1">
        <f t="array" ref="BC525">SUMIFS('N1.3_Project_Listing'!$P$16:$P$829, 'N1.3_Project_Listing'!$E$16:$E$829,'N1.3_Project_Listing'!$E525, 'N1.3_Project_Listing'!$A$16:$A$829,ET_Risk_SC_Summation[[#Headers],[275kV Reactor]])</f>
        <v>0</v>
      </c>
      <c r="BD525" s="176" cm="1">
        <f t="array" ref="BD525">SUMIFS('N1.3_Project_Listing'!$P$16:$P$829, 'N1.3_Project_Listing'!$E$16:$E$829,'N1.3_Project_Listing'!$E525, 'N1.3_Project_Listing'!$A$16:$A$829,ET_Risk_SC_Summation[[#Headers],[275kV Underground Cable]])</f>
        <v>0</v>
      </c>
      <c r="BE525" s="176" cm="1">
        <f t="array" ref="BE525">SUMIFS('N1.3_Project_Listing'!$P$16:$P$829, 'N1.3_Project_Listing'!$E$16:$E$829,'N1.3_Project_Listing'!$E525, 'N1.3_Project_Listing'!$A$16:$A$829,ET_Risk_SC_Summation[[#Headers],[275kV OHL Conductor]])</f>
        <v>0</v>
      </c>
      <c r="BF525" s="176" cm="1">
        <f t="array" ref="BF525">SUMIFS('N1.3_Project_Listing'!$P$16:$P$829, 'N1.3_Project_Listing'!$E$16:$E$829,'N1.3_Project_Listing'!$E525, 'N1.3_Project_Listing'!$A$16:$A$829,ET_Risk_SC_Summation[[#Headers],[275kV OHL Fittings]])</f>
        <v>0</v>
      </c>
      <c r="BG525" s="176" cm="1">
        <f t="array" ref="BG525">SUMIFS('N1.3_Project_Listing'!$P$16:$P$829, 'N1.3_Project_Listing'!$E$16:$E$829,'N1.3_Project_Listing'!$E525, 'N1.3_Project_Listing'!$A$16:$A$829,ET_Risk_SC_Summation[[#Headers],[275kV OHL Tower]])</f>
        <v>0</v>
      </c>
      <c r="BH525" s="176" cm="1">
        <f t="array" ref="BH525">SUMIFS('N1.3_Project_Listing'!$P$16:$P$829, 'N1.3_Project_Listing'!$E$16:$E$829,'N1.3_Project_Listing'!$E525, 'N1.3_Project_Listing'!$A$16:$A$829,ET_Risk_SC_Summation[[#Headers],[400kV Circuit Breaker]])</f>
        <v>0</v>
      </c>
      <c r="BI525" s="176" cm="1">
        <f t="array" ref="BI525">SUMIFS('N1.3_Project_Listing'!$P$16:$P$829, 'N1.3_Project_Listing'!$E$16:$E$829,'N1.3_Project_Listing'!$E525, 'N1.3_Project_Listing'!$A$16:$A$829,ET_Risk_SC_Summation[[#Headers],[400kV Transformer]])</f>
        <v>0</v>
      </c>
      <c r="BJ525" s="176" cm="1">
        <f t="array" ref="BJ525">SUMIFS('N1.3_Project_Listing'!$P$16:$P$829, 'N1.3_Project_Listing'!$E$16:$E$829,'N1.3_Project_Listing'!$E525, 'N1.3_Project_Listing'!$A$16:$A$829,ET_Risk_SC_Summation[[#Headers],[400kV Reactor]])</f>
        <v>0</v>
      </c>
      <c r="BK525" s="176" cm="1">
        <f t="array" ref="BK525">SUMIFS('N1.3_Project_Listing'!$P$16:$P$829, 'N1.3_Project_Listing'!$E$16:$E$829,'N1.3_Project_Listing'!$E525, 'N1.3_Project_Listing'!$A$16:$A$829,ET_Risk_SC_Summation[[#Headers],[400kV Underground Cable]])</f>
        <v>0</v>
      </c>
      <c r="BL525" s="176" cm="1">
        <f t="array" ref="BL525">SUMIFS('N1.3_Project_Listing'!$P$16:$P$829, 'N1.3_Project_Listing'!$E$16:$E$829,'N1.3_Project_Listing'!$E525, 'N1.3_Project_Listing'!$A$16:$A$829,ET_Risk_SC_Summation[[#Headers],[400kV OHL Conductor]])</f>
        <v>0</v>
      </c>
      <c r="BM525" s="176" cm="1">
        <f t="array" ref="BM525">SUMIFS('N1.3_Project_Listing'!$P$16:$P$829, 'N1.3_Project_Listing'!$E$16:$E$829,'N1.3_Project_Listing'!$E525, 'N1.3_Project_Listing'!$A$16:$A$829,ET_Risk_SC_Summation[[#Headers],[400kV OHL Fittings]])</f>
        <v>0</v>
      </c>
      <c r="BN525" s="176" cm="1">
        <f t="array" ref="BN525">SUMIFS('N1.3_Project_Listing'!$P$16:$P$829, 'N1.3_Project_Listing'!$E$16:$E$829,'N1.3_Project_Listing'!$E525, 'N1.3_Project_Listing'!$A$16:$A$829,ET_Risk_SC_Summation[[#Headers],[400kV OHL Tower]])</f>
        <v>0</v>
      </c>
      <c r="BO525" s="177" t="str">
        <f>IF(SUM(ET_Risk_SC_Summation[[#This Row],[132kV Circuit Breaker]:[400kV OHL Tower]])=0, "n/a", INDEX(ET_Risk_SC_Summation[#Headers],1,MATCH(MAX(ET_Risk_SC_Summation[[#This Row],[132kV Circuit Breaker]:[400kV OHL Tower]]),ET_Risk_SC_Summation[[#This Row],[132kV Circuit Breaker]:[400kV OHL Tower]],0)))</f>
        <v>n/a</v>
      </c>
      <c r="BP525" s="177" t="str">
        <f>IFERROR(INDEX('N0.7_Lookup_References'!$G$77:$G$98,MATCH(ET_Risk_SC_Summation[[#This Row],[Mxx Category]],'N0.7_Lookup_References'!$F$77:$F$98,0)),"")</f>
        <v/>
      </c>
    </row>
    <row r="526" spans="1:68">
      <c r="A526" s="160" t="str">
        <f>IFERROR(INDEX(N1.2_Intervention_Types[NARM Asset Category],MATCH('N1.3_Project_Listing'!$C526,N1.2_Intervention_Types[Intervention Type ID],0),1),"")</f>
        <v/>
      </c>
      <c r="B526" s="160" t="str">
        <f>IF($D$2="GD",IFERROR(INDEX(N1.2_Intervention_Types[C&amp;V Asset Category (GD)],MATCH('N1.3_Project_Listing'!$C526,N1.2_Intervention_Types[Intervention Type ID],0),1),""),IFERROR(INDEX(N1.2_Intervention_Types[NARM Asset Category],MATCH('N1.3_Project_Listing'!$C526,N1.2_Intervention_Types[Intervention Type ID],0),1),""))</f>
        <v/>
      </c>
      <c r="C526" s="67" t="str">
        <f>IFERROR(INDEX(N1.2_Intervention_Types[Intervention Type ID],MATCH('N1.3_Project_Listing'!$I526,N1.2_Intervention_Types[Intervention Type],0),1),"")</f>
        <v/>
      </c>
      <c r="D526" s="160" t="str">
        <f>IFERROR(INDEX(N1.2_Intervention_Types[Intervention Category],MATCH('N1.3_Project_Listing'!$C526,N1.2_Intervention_Types[Intervention Type ID],0),1),"")</f>
        <v/>
      </c>
      <c r="E526" s="210"/>
      <c r="F526" s="236"/>
      <c r="G526" s="236"/>
      <c r="H526" s="236"/>
      <c r="I526" s="151"/>
      <c r="J526" s="139"/>
      <c r="K526" s="117"/>
      <c r="L526" s="117"/>
      <c r="M526" s="117"/>
      <c r="N526" s="310"/>
      <c r="O526" s="310"/>
      <c r="P526" s="310"/>
      <c r="Q526" s="63">
        <f t="shared" si="44"/>
        <v>0</v>
      </c>
      <c r="R526" s="368">
        <f>IF('N1.3_Project_Listing'!$D526="Replacement",SUM('N1.3_Project_Listing'!$K526:$L526)/2,'N1.3_Project_Listing'!$M526)</f>
        <v>0</v>
      </c>
      <c r="S526" s="67" t="str">
        <f>IFERROR(INDEX('N0.7_Lookup_References'!$C$13:$C$72,MATCH($A526,'N0.7_Lookup_References'!$B$13:$B$72,0)),"")</f>
        <v/>
      </c>
      <c r="T526" s="338" t="str">
        <f t="shared" si="45"/>
        <v/>
      </c>
      <c r="V526" s="11"/>
      <c r="W526" s="11"/>
      <c r="X526" s="11"/>
      <c r="Y526" s="11"/>
      <c r="Z526" s="11"/>
      <c r="AA526" s="11"/>
      <c r="AB526" s="11"/>
      <c r="AC526" s="11"/>
      <c r="AD526" s="11"/>
      <c r="AE526" s="11"/>
      <c r="AF526" s="11"/>
      <c r="AG526" s="11"/>
      <c r="AH526" s="11"/>
      <c r="AI526" s="11"/>
      <c r="AJ526" s="11"/>
      <c r="AK526" s="11"/>
      <c r="AL526" s="11"/>
      <c r="AM526" s="11"/>
      <c r="AN526" s="11"/>
      <c r="AO526" s="11"/>
      <c r="AP526" s="63">
        <f t="shared" si="46"/>
        <v>0</v>
      </c>
      <c r="AQ526" s="63">
        <f t="shared" si="47"/>
        <v>0</v>
      </c>
      <c r="AR526" s="63">
        <f t="shared" si="48"/>
        <v>0</v>
      </c>
      <c r="AT526" s="176" cm="1">
        <f t="array" ref="AT526">SUMIFS('N1.3_Project_Listing'!$P$16:$P$829, 'N1.3_Project_Listing'!$E$16:$E$829,'N1.3_Project_Listing'!$E526, 'N1.3_Project_Listing'!$A$16:$A$829,ET_Risk_SC_Summation[[#Headers],[132kV Circuit Breaker]])</f>
        <v>0</v>
      </c>
      <c r="AU526" s="176" cm="1">
        <f t="array" ref="AU526">SUMIFS('N1.3_Project_Listing'!$P$16:$P$829, 'N1.3_Project_Listing'!$E$16:$E$829,'N1.3_Project_Listing'!$E526, 'N1.3_Project_Listing'!$A$16:$A$829,ET_Risk_SC_Summation[[#Headers],[132kV Transformer]])</f>
        <v>0</v>
      </c>
      <c r="AV526" s="176" cm="1">
        <f t="array" ref="AV526">SUMIFS('N1.3_Project_Listing'!$P$16:$P$829, 'N1.3_Project_Listing'!$E$16:$E$829,'N1.3_Project_Listing'!$E526, 'N1.3_Project_Listing'!$A$16:$A$829,ET_Risk_SC_Summation[[#Headers],[132kV Reactor]])</f>
        <v>0</v>
      </c>
      <c r="AW526" s="176" cm="1">
        <f t="array" ref="AW526">SUMIFS('N1.3_Project_Listing'!$P$16:$P$829, 'N1.3_Project_Listing'!$E$16:$E$829,'N1.3_Project_Listing'!$E526, 'N1.3_Project_Listing'!$A$16:$A$829,ET_Risk_SC_Summation[[#Headers],[132kV Underground Cable]])</f>
        <v>0</v>
      </c>
      <c r="AX526" s="176" cm="1">
        <f t="array" ref="AX526">SUMIFS('N1.3_Project_Listing'!$P$16:$P$829, 'N1.3_Project_Listing'!$E$16:$E$829,'N1.3_Project_Listing'!$E526, 'N1.3_Project_Listing'!$A$16:$A$829,ET_Risk_SC_Summation[[#Headers],[132kV OHL Conductor]])</f>
        <v>0</v>
      </c>
      <c r="AY526" s="176" cm="1">
        <f t="array" ref="AY526">SUMIFS('N1.3_Project_Listing'!$P$16:$P$829, 'N1.3_Project_Listing'!$E$16:$E$829,'N1.3_Project_Listing'!$E526, 'N1.3_Project_Listing'!$A$16:$A$829,ET_Risk_SC_Summation[[#Headers],[132kV OHL Fittings]])</f>
        <v>0</v>
      </c>
      <c r="AZ526" s="176" cm="1">
        <f t="array" ref="AZ526">SUMIFS('N1.3_Project_Listing'!$P$16:$P$829, 'N1.3_Project_Listing'!$E$16:$E$829,'N1.3_Project_Listing'!$E526, 'N1.3_Project_Listing'!$A$16:$A$829,ET_Risk_SC_Summation[[#Headers],[132kV OHL Tower]])</f>
        <v>0</v>
      </c>
      <c r="BA526" s="176" cm="1">
        <f t="array" ref="BA526">SUMIFS('N1.3_Project_Listing'!$P$16:$P$829, 'N1.3_Project_Listing'!$E$16:$E$829,'N1.3_Project_Listing'!$E526, 'N1.3_Project_Listing'!$A$16:$A$829,ET_Risk_SC_Summation[[#Headers],[275kV Circuit Breaker]])</f>
        <v>0</v>
      </c>
      <c r="BB526" s="176" cm="1">
        <f t="array" ref="BB526">SUMIFS('N1.3_Project_Listing'!$P$16:$P$829, 'N1.3_Project_Listing'!$E$16:$E$829,'N1.3_Project_Listing'!$E526, 'N1.3_Project_Listing'!$A$16:$A$829,ET_Risk_SC_Summation[[#Headers],[275kV Transformer]])</f>
        <v>0</v>
      </c>
      <c r="BC526" s="176" cm="1">
        <f t="array" ref="BC526">SUMIFS('N1.3_Project_Listing'!$P$16:$P$829, 'N1.3_Project_Listing'!$E$16:$E$829,'N1.3_Project_Listing'!$E526, 'N1.3_Project_Listing'!$A$16:$A$829,ET_Risk_SC_Summation[[#Headers],[275kV Reactor]])</f>
        <v>0</v>
      </c>
      <c r="BD526" s="176" cm="1">
        <f t="array" ref="BD526">SUMIFS('N1.3_Project_Listing'!$P$16:$P$829, 'N1.3_Project_Listing'!$E$16:$E$829,'N1.3_Project_Listing'!$E526, 'N1.3_Project_Listing'!$A$16:$A$829,ET_Risk_SC_Summation[[#Headers],[275kV Underground Cable]])</f>
        <v>0</v>
      </c>
      <c r="BE526" s="176" cm="1">
        <f t="array" ref="BE526">SUMIFS('N1.3_Project_Listing'!$P$16:$P$829, 'N1.3_Project_Listing'!$E$16:$E$829,'N1.3_Project_Listing'!$E526, 'N1.3_Project_Listing'!$A$16:$A$829,ET_Risk_SC_Summation[[#Headers],[275kV OHL Conductor]])</f>
        <v>0</v>
      </c>
      <c r="BF526" s="176" cm="1">
        <f t="array" ref="BF526">SUMIFS('N1.3_Project_Listing'!$P$16:$P$829, 'N1.3_Project_Listing'!$E$16:$E$829,'N1.3_Project_Listing'!$E526, 'N1.3_Project_Listing'!$A$16:$A$829,ET_Risk_SC_Summation[[#Headers],[275kV OHL Fittings]])</f>
        <v>0</v>
      </c>
      <c r="BG526" s="176" cm="1">
        <f t="array" ref="BG526">SUMIFS('N1.3_Project_Listing'!$P$16:$P$829, 'N1.3_Project_Listing'!$E$16:$E$829,'N1.3_Project_Listing'!$E526, 'N1.3_Project_Listing'!$A$16:$A$829,ET_Risk_SC_Summation[[#Headers],[275kV OHL Tower]])</f>
        <v>0</v>
      </c>
      <c r="BH526" s="176" cm="1">
        <f t="array" ref="BH526">SUMIFS('N1.3_Project_Listing'!$P$16:$P$829, 'N1.3_Project_Listing'!$E$16:$E$829,'N1.3_Project_Listing'!$E526, 'N1.3_Project_Listing'!$A$16:$A$829,ET_Risk_SC_Summation[[#Headers],[400kV Circuit Breaker]])</f>
        <v>0</v>
      </c>
      <c r="BI526" s="176" cm="1">
        <f t="array" ref="BI526">SUMIFS('N1.3_Project_Listing'!$P$16:$P$829, 'N1.3_Project_Listing'!$E$16:$E$829,'N1.3_Project_Listing'!$E526, 'N1.3_Project_Listing'!$A$16:$A$829,ET_Risk_SC_Summation[[#Headers],[400kV Transformer]])</f>
        <v>0</v>
      </c>
      <c r="BJ526" s="176" cm="1">
        <f t="array" ref="BJ526">SUMIFS('N1.3_Project_Listing'!$P$16:$P$829, 'N1.3_Project_Listing'!$E$16:$E$829,'N1.3_Project_Listing'!$E526, 'N1.3_Project_Listing'!$A$16:$A$829,ET_Risk_SC_Summation[[#Headers],[400kV Reactor]])</f>
        <v>0</v>
      </c>
      <c r="BK526" s="176" cm="1">
        <f t="array" ref="BK526">SUMIFS('N1.3_Project_Listing'!$P$16:$P$829, 'N1.3_Project_Listing'!$E$16:$E$829,'N1.3_Project_Listing'!$E526, 'N1.3_Project_Listing'!$A$16:$A$829,ET_Risk_SC_Summation[[#Headers],[400kV Underground Cable]])</f>
        <v>0</v>
      </c>
      <c r="BL526" s="176" cm="1">
        <f t="array" ref="BL526">SUMIFS('N1.3_Project_Listing'!$P$16:$P$829, 'N1.3_Project_Listing'!$E$16:$E$829,'N1.3_Project_Listing'!$E526, 'N1.3_Project_Listing'!$A$16:$A$829,ET_Risk_SC_Summation[[#Headers],[400kV OHL Conductor]])</f>
        <v>0</v>
      </c>
      <c r="BM526" s="176" cm="1">
        <f t="array" ref="BM526">SUMIFS('N1.3_Project_Listing'!$P$16:$P$829, 'N1.3_Project_Listing'!$E$16:$E$829,'N1.3_Project_Listing'!$E526, 'N1.3_Project_Listing'!$A$16:$A$829,ET_Risk_SC_Summation[[#Headers],[400kV OHL Fittings]])</f>
        <v>0</v>
      </c>
      <c r="BN526" s="176" cm="1">
        <f t="array" ref="BN526">SUMIFS('N1.3_Project_Listing'!$P$16:$P$829, 'N1.3_Project_Listing'!$E$16:$E$829,'N1.3_Project_Listing'!$E526, 'N1.3_Project_Listing'!$A$16:$A$829,ET_Risk_SC_Summation[[#Headers],[400kV OHL Tower]])</f>
        <v>0</v>
      </c>
      <c r="BO526" s="177" t="str">
        <f>IF(SUM(ET_Risk_SC_Summation[[#This Row],[132kV Circuit Breaker]:[400kV OHL Tower]])=0, "n/a", INDEX(ET_Risk_SC_Summation[#Headers],1,MATCH(MAX(ET_Risk_SC_Summation[[#This Row],[132kV Circuit Breaker]:[400kV OHL Tower]]),ET_Risk_SC_Summation[[#This Row],[132kV Circuit Breaker]:[400kV OHL Tower]],0)))</f>
        <v>n/a</v>
      </c>
      <c r="BP526" s="177" t="str">
        <f>IFERROR(INDEX('N0.7_Lookup_References'!$G$77:$G$98,MATCH(ET_Risk_SC_Summation[[#This Row],[Mxx Category]],'N0.7_Lookup_References'!$F$77:$F$98,0)),"")</f>
        <v/>
      </c>
    </row>
    <row r="527" spans="1:68">
      <c r="A527" s="160" t="str">
        <f>IFERROR(INDEX(N1.2_Intervention_Types[NARM Asset Category],MATCH('N1.3_Project_Listing'!$C527,N1.2_Intervention_Types[Intervention Type ID],0),1),"")</f>
        <v/>
      </c>
      <c r="B527" s="160" t="str">
        <f>IF($D$2="GD",IFERROR(INDEX(N1.2_Intervention_Types[C&amp;V Asset Category (GD)],MATCH('N1.3_Project_Listing'!$C527,N1.2_Intervention_Types[Intervention Type ID],0),1),""),IFERROR(INDEX(N1.2_Intervention_Types[NARM Asset Category],MATCH('N1.3_Project_Listing'!$C527,N1.2_Intervention_Types[Intervention Type ID],0),1),""))</f>
        <v/>
      </c>
      <c r="C527" s="67" t="str">
        <f>IFERROR(INDEX(N1.2_Intervention_Types[Intervention Type ID],MATCH('N1.3_Project_Listing'!$I527,N1.2_Intervention_Types[Intervention Type],0),1),"")</f>
        <v/>
      </c>
      <c r="D527" s="160" t="str">
        <f>IFERROR(INDEX(N1.2_Intervention_Types[Intervention Category],MATCH('N1.3_Project_Listing'!$C527,N1.2_Intervention_Types[Intervention Type ID],0),1),"")</f>
        <v/>
      </c>
      <c r="E527" s="210"/>
      <c r="F527" s="236"/>
      <c r="G527" s="236"/>
      <c r="H527" s="236"/>
      <c r="I527" s="151"/>
      <c r="J527" s="139"/>
      <c r="K527" s="117"/>
      <c r="L527" s="117"/>
      <c r="M527" s="117"/>
      <c r="N527" s="310"/>
      <c r="O527" s="310"/>
      <c r="P527" s="310"/>
      <c r="Q527" s="63">
        <f t="shared" si="44"/>
        <v>0</v>
      </c>
      <c r="R527" s="368">
        <f>IF('N1.3_Project_Listing'!$D527="Replacement",SUM('N1.3_Project_Listing'!$K527:$L527)/2,'N1.3_Project_Listing'!$M527)</f>
        <v>0</v>
      </c>
      <c r="S527" s="67" t="str">
        <f>IFERROR(INDEX('N0.7_Lookup_References'!$C$13:$C$72,MATCH($A527,'N0.7_Lookup_References'!$B$13:$B$72,0)),"")</f>
        <v/>
      </c>
      <c r="T527" s="338" t="str">
        <f t="shared" si="45"/>
        <v/>
      </c>
      <c r="V527" s="11"/>
      <c r="W527" s="11"/>
      <c r="X527" s="11"/>
      <c r="Y527" s="11"/>
      <c r="Z527" s="11"/>
      <c r="AA527" s="11"/>
      <c r="AB527" s="11"/>
      <c r="AC527" s="11"/>
      <c r="AD527" s="11"/>
      <c r="AE527" s="11"/>
      <c r="AF527" s="11"/>
      <c r="AG527" s="11"/>
      <c r="AH527" s="11"/>
      <c r="AI527" s="11"/>
      <c r="AJ527" s="11"/>
      <c r="AK527" s="11"/>
      <c r="AL527" s="11"/>
      <c r="AM527" s="11"/>
      <c r="AN527" s="11"/>
      <c r="AO527" s="11"/>
      <c r="AP527" s="63">
        <f t="shared" si="46"/>
        <v>0</v>
      </c>
      <c r="AQ527" s="63">
        <f t="shared" si="47"/>
        <v>0</v>
      </c>
      <c r="AR527" s="63">
        <f t="shared" si="48"/>
        <v>0</v>
      </c>
      <c r="AT527" s="176" cm="1">
        <f t="array" ref="AT527">SUMIFS('N1.3_Project_Listing'!$P$16:$P$829, 'N1.3_Project_Listing'!$E$16:$E$829,'N1.3_Project_Listing'!$E527, 'N1.3_Project_Listing'!$A$16:$A$829,ET_Risk_SC_Summation[[#Headers],[132kV Circuit Breaker]])</f>
        <v>0</v>
      </c>
      <c r="AU527" s="176" cm="1">
        <f t="array" ref="AU527">SUMIFS('N1.3_Project_Listing'!$P$16:$P$829, 'N1.3_Project_Listing'!$E$16:$E$829,'N1.3_Project_Listing'!$E527, 'N1.3_Project_Listing'!$A$16:$A$829,ET_Risk_SC_Summation[[#Headers],[132kV Transformer]])</f>
        <v>0</v>
      </c>
      <c r="AV527" s="176" cm="1">
        <f t="array" ref="AV527">SUMIFS('N1.3_Project_Listing'!$P$16:$P$829, 'N1.3_Project_Listing'!$E$16:$E$829,'N1.3_Project_Listing'!$E527, 'N1.3_Project_Listing'!$A$16:$A$829,ET_Risk_SC_Summation[[#Headers],[132kV Reactor]])</f>
        <v>0</v>
      </c>
      <c r="AW527" s="176" cm="1">
        <f t="array" ref="AW527">SUMIFS('N1.3_Project_Listing'!$P$16:$P$829, 'N1.3_Project_Listing'!$E$16:$E$829,'N1.3_Project_Listing'!$E527, 'N1.3_Project_Listing'!$A$16:$A$829,ET_Risk_SC_Summation[[#Headers],[132kV Underground Cable]])</f>
        <v>0</v>
      </c>
      <c r="AX527" s="176" cm="1">
        <f t="array" ref="AX527">SUMIFS('N1.3_Project_Listing'!$P$16:$P$829, 'N1.3_Project_Listing'!$E$16:$E$829,'N1.3_Project_Listing'!$E527, 'N1.3_Project_Listing'!$A$16:$A$829,ET_Risk_SC_Summation[[#Headers],[132kV OHL Conductor]])</f>
        <v>0</v>
      </c>
      <c r="AY527" s="176" cm="1">
        <f t="array" ref="AY527">SUMIFS('N1.3_Project_Listing'!$P$16:$P$829, 'N1.3_Project_Listing'!$E$16:$E$829,'N1.3_Project_Listing'!$E527, 'N1.3_Project_Listing'!$A$16:$A$829,ET_Risk_SC_Summation[[#Headers],[132kV OHL Fittings]])</f>
        <v>0</v>
      </c>
      <c r="AZ527" s="176" cm="1">
        <f t="array" ref="AZ527">SUMIFS('N1.3_Project_Listing'!$P$16:$P$829, 'N1.3_Project_Listing'!$E$16:$E$829,'N1.3_Project_Listing'!$E527, 'N1.3_Project_Listing'!$A$16:$A$829,ET_Risk_SC_Summation[[#Headers],[132kV OHL Tower]])</f>
        <v>0</v>
      </c>
      <c r="BA527" s="176" cm="1">
        <f t="array" ref="BA527">SUMIFS('N1.3_Project_Listing'!$P$16:$P$829, 'N1.3_Project_Listing'!$E$16:$E$829,'N1.3_Project_Listing'!$E527, 'N1.3_Project_Listing'!$A$16:$A$829,ET_Risk_SC_Summation[[#Headers],[275kV Circuit Breaker]])</f>
        <v>0</v>
      </c>
      <c r="BB527" s="176" cm="1">
        <f t="array" ref="BB527">SUMIFS('N1.3_Project_Listing'!$P$16:$P$829, 'N1.3_Project_Listing'!$E$16:$E$829,'N1.3_Project_Listing'!$E527, 'N1.3_Project_Listing'!$A$16:$A$829,ET_Risk_SC_Summation[[#Headers],[275kV Transformer]])</f>
        <v>0</v>
      </c>
      <c r="BC527" s="176" cm="1">
        <f t="array" ref="BC527">SUMIFS('N1.3_Project_Listing'!$P$16:$P$829, 'N1.3_Project_Listing'!$E$16:$E$829,'N1.3_Project_Listing'!$E527, 'N1.3_Project_Listing'!$A$16:$A$829,ET_Risk_SC_Summation[[#Headers],[275kV Reactor]])</f>
        <v>0</v>
      </c>
      <c r="BD527" s="176" cm="1">
        <f t="array" ref="BD527">SUMIFS('N1.3_Project_Listing'!$P$16:$P$829, 'N1.3_Project_Listing'!$E$16:$E$829,'N1.3_Project_Listing'!$E527, 'N1.3_Project_Listing'!$A$16:$A$829,ET_Risk_SC_Summation[[#Headers],[275kV Underground Cable]])</f>
        <v>0</v>
      </c>
      <c r="BE527" s="176" cm="1">
        <f t="array" ref="BE527">SUMIFS('N1.3_Project_Listing'!$P$16:$P$829, 'N1.3_Project_Listing'!$E$16:$E$829,'N1.3_Project_Listing'!$E527, 'N1.3_Project_Listing'!$A$16:$A$829,ET_Risk_SC_Summation[[#Headers],[275kV OHL Conductor]])</f>
        <v>0</v>
      </c>
      <c r="BF527" s="176" cm="1">
        <f t="array" ref="BF527">SUMIFS('N1.3_Project_Listing'!$P$16:$P$829, 'N1.3_Project_Listing'!$E$16:$E$829,'N1.3_Project_Listing'!$E527, 'N1.3_Project_Listing'!$A$16:$A$829,ET_Risk_SC_Summation[[#Headers],[275kV OHL Fittings]])</f>
        <v>0</v>
      </c>
      <c r="BG527" s="176" cm="1">
        <f t="array" ref="BG527">SUMIFS('N1.3_Project_Listing'!$P$16:$P$829, 'N1.3_Project_Listing'!$E$16:$E$829,'N1.3_Project_Listing'!$E527, 'N1.3_Project_Listing'!$A$16:$A$829,ET_Risk_SC_Summation[[#Headers],[275kV OHL Tower]])</f>
        <v>0</v>
      </c>
      <c r="BH527" s="176" cm="1">
        <f t="array" ref="BH527">SUMIFS('N1.3_Project_Listing'!$P$16:$P$829, 'N1.3_Project_Listing'!$E$16:$E$829,'N1.3_Project_Listing'!$E527, 'N1.3_Project_Listing'!$A$16:$A$829,ET_Risk_SC_Summation[[#Headers],[400kV Circuit Breaker]])</f>
        <v>0</v>
      </c>
      <c r="BI527" s="176" cm="1">
        <f t="array" ref="BI527">SUMIFS('N1.3_Project_Listing'!$P$16:$P$829, 'N1.3_Project_Listing'!$E$16:$E$829,'N1.3_Project_Listing'!$E527, 'N1.3_Project_Listing'!$A$16:$A$829,ET_Risk_SC_Summation[[#Headers],[400kV Transformer]])</f>
        <v>0</v>
      </c>
      <c r="BJ527" s="176" cm="1">
        <f t="array" ref="BJ527">SUMIFS('N1.3_Project_Listing'!$P$16:$P$829, 'N1.3_Project_Listing'!$E$16:$E$829,'N1.3_Project_Listing'!$E527, 'N1.3_Project_Listing'!$A$16:$A$829,ET_Risk_SC_Summation[[#Headers],[400kV Reactor]])</f>
        <v>0</v>
      </c>
      <c r="BK527" s="176" cm="1">
        <f t="array" ref="BK527">SUMIFS('N1.3_Project_Listing'!$P$16:$P$829, 'N1.3_Project_Listing'!$E$16:$E$829,'N1.3_Project_Listing'!$E527, 'N1.3_Project_Listing'!$A$16:$A$829,ET_Risk_SC_Summation[[#Headers],[400kV Underground Cable]])</f>
        <v>0</v>
      </c>
      <c r="BL527" s="176" cm="1">
        <f t="array" ref="BL527">SUMIFS('N1.3_Project_Listing'!$P$16:$P$829, 'N1.3_Project_Listing'!$E$16:$E$829,'N1.3_Project_Listing'!$E527, 'N1.3_Project_Listing'!$A$16:$A$829,ET_Risk_SC_Summation[[#Headers],[400kV OHL Conductor]])</f>
        <v>0</v>
      </c>
      <c r="BM527" s="176" cm="1">
        <f t="array" ref="BM527">SUMIFS('N1.3_Project_Listing'!$P$16:$P$829, 'N1.3_Project_Listing'!$E$16:$E$829,'N1.3_Project_Listing'!$E527, 'N1.3_Project_Listing'!$A$16:$A$829,ET_Risk_SC_Summation[[#Headers],[400kV OHL Fittings]])</f>
        <v>0</v>
      </c>
      <c r="BN527" s="176" cm="1">
        <f t="array" ref="BN527">SUMIFS('N1.3_Project_Listing'!$P$16:$P$829, 'N1.3_Project_Listing'!$E$16:$E$829,'N1.3_Project_Listing'!$E527, 'N1.3_Project_Listing'!$A$16:$A$829,ET_Risk_SC_Summation[[#Headers],[400kV OHL Tower]])</f>
        <v>0</v>
      </c>
      <c r="BO527" s="177" t="str">
        <f>IF(SUM(ET_Risk_SC_Summation[[#This Row],[132kV Circuit Breaker]:[400kV OHL Tower]])=0, "n/a", INDEX(ET_Risk_SC_Summation[#Headers],1,MATCH(MAX(ET_Risk_SC_Summation[[#This Row],[132kV Circuit Breaker]:[400kV OHL Tower]]),ET_Risk_SC_Summation[[#This Row],[132kV Circuit Breaker]:[400kV OHL Tower]],0)))</f>
        <v>n/a</v>
      </c>
      <c r="BP527" s="177" t="str">
        <f>IFERROR(INDEX('N0.7_Lookup_References'!$G$77:$G$98,MATCH(ET_Risk_SC_Summation[[#This Row],[Mxx Category]],'N0.7_Lookup_References'!$F$77:$F$98,0)),"")</f>
        <v/>
      </c>
    </row>
    <row r="528" spans="1:68">
      <c r="A528" s="160" t="str">
        <f>IFERROR(INDEX(N1.2_Intervention_Types[NARM Asset Category],MATCH('N1.3_Project_Listing'!$C528,N1.2_Intervention_Types[Intervention Type ID],0),1),"")</f>
        <v/>
      </c>
      <c r="B528" s="160" t="str">
        <f>IF($D$2="GD",IFERROR(INDEX(N1.2_Intervention_Types[C&amp;V Asset Category (GD)],MATCH('N1.3_Project_Listing'!$C528,N1.2_Intervention_Types[Intervention Type ID],0),1),""),IFERROR(INDEX(N1.2_Intervention_Types[NARM Asset Category],MATCH('N1.3_Project_Listing'!$C528,N1.2_Intervention_Types[Intervention Type ID],0),1),""))</f>
        <v/>
      </c>
      <c r="C528" s="67" t="str">
        <f>IFERROR(INDEX(N1.2_Intervention_Types[Intervention Type ID],MATCH('N1.3_Project_Listing'!$I528,N1.2_Intervention_Types[Intervention Type],0),1),"")</f>
        <v/>
      </c>
      <c r="D528" s="160" t="str">
        <f>IFERROR(INDEX(N1.2_Intervention_Types[Intervention Category],MATCH('N1.3_Project_Listing'!$C528,N1.2_Intervention_Types[Intervention Type ID],0),1),"")</f>
        <v/>
      </c>
      <c r="E528" s="210"/>
      <c r="F528" s="236"/>
      <c r="G528" s="236"/>
      <c r="H528" s="236"/>
      <c r="I528" s="151"/>
      <c r="J528" s="139"/>
      <c r="K528" s="117"/>
      <c r="L528" s="117"/>
      <c r="M528" s="117"/>
      <c r="N528" s="310"/>
      <c r="O528" s="310"/>
      <c r="P528" s="310"/>
      <c r="Q528" s="63">
        <f t="shared" ref="Q528:Q591" si="49">N528-O528</f>
        <v>0</v>
      </c>
      <c r="R528" s="368">
        <f>IF('N1.3_Project_Listing'!$D528="Replacement",SUM('N1.3_Project_Listing'!$K528:$L528)/2,'N1.3_Project_Listing'!$M528)</f>
        <v>0</v>
      </c>
      <c r="S528" s="67" t="str">
        <f>IFERROR(INDEX('N0.7_Lookup_References'!$C$13:$C$72,MATCH($A528,'N0.7_Lookup_References'!$B$13:$B$72,0)),"")</f>
        <v/>
      </c>
      <c r="T528" s="338" t="str">
        <f t="shared" si="45"/>
        <v/>
      </c>
      <c r="V528" s="11"/>
      <c r="W528" s="11"/>
      <c r="X528" s="11"/>
      <c r="Y528" s="11"/>
      <c r="Z528" s="11"/>
      <c r="AA528" s="11"/>
      <c r="AB528" s="11"/>
      <c r="AC528" s="11"/>
      <c r="AD528" s="11"/>
      <c r="AE528" s="11"/>
      <c r="AF528" s="11"/>
      <c r="AG528" s="11"/>
      <c r="AH528" s="11"/>
      <c r="AI528" s="11"/>
      <c r="AJ528" s="11"/>
      <c r="AK528" s="11"/>
      <c r="AL528" s="11"/>
      <c r="AM528" s="11"/>
      <c r="AN528" s="11"/>
      <c r="AO528" s="11"/>
      <c r="AP528" s="63">
        <f t="shared" si="46"/>
        <v>0</v>
      </c>
      <c r="AQ528" s="63">
        <f t="shared" si="47"/>
        <v>0</v>
      </c>
      <c r="AR528" s="63">
        <f t="shared" si="48"/>
        <v>0</v>
      </c>
      <c r="AT528" s="176" cm="1">
        <f t="array" ref="AT528">SUMIFS('N1.3_Project_Listing'!$P$16:$P$829, 'N1.3_Project_Listing'!$E$16:$E$829,'N1.3_Project_Listing'!$E528, 'N1.3_Project_Listing'!$A$16:$A$829,ET_Risk_SC_Summation[[#Headers],[132kV Circuit Breaker]])</f>
        <v>0</v>
      </c>
      <c r="AU528" s="176" cm="1">
        <f t="array" ref="AU528">SUMIFS('N1.3_Project_Listing'!$P$16:$P$829, 'N1.3_Project_Listing'!$E$16:$E$829,'N1.3_Project_Listing'!$E528, 'N1.3_Project_Listing'!$A$16:$A$829,ET_Risk_SC_Summation[[#Headers],[132kV Transformer]])</f>
        <v>0</v>
      </c>
      <c r="AV528" s="176" cm="1">
        <f t="array" ref="AV528">SUMIFS('N1.3_Project_Listing'!$P$16:$P$829, 'N1.3_Project_Listing'!$E$16:$E$829,'N1.3_Project_Listing'!$E528, 'N1.3_Project_Listing'!$A$16:$A$829,ET_Risk_SC_Summation[[#Headers],[132kV Reactor]])</f>
        <v>0</v>
      </c>
      <c r="AW528" s="176" cm="1">
        <f t="array" ref="AW528">SUMIFS('N1.3_Project_Listing'!$P$16:$P$829, 'N1.3_Project_Listing'!$E$16:$E$829,'N1.3_Project_Listing'!$E528, 'N1.3_Project_Listing'!$A$16:$A$829,ET_Risk_SC_Summation[[#Headers],[132kV Underground Cable]])</f>
        <v>0</v>
      </c>
      <c r="AX528" s="176" cm="1">
        <f t="array" ref="AX528">SUMIFS('N1.3_Project_Listing'!$P$16:$P$829, 'N1.3_Project_Listing'!$E$16:$E$829,'N1.3_Project_Listing'!$E528, 'N1.3_Project_Listing'!$A$16:$A$829,ET_Risk_SC_Summation[[#Headers],[132kV OHL Conductor]])</f>
        <v>0</v>
      </c>
      <c r="AY528" s="176" cm="1">
        <f t="array" ref="AY528">SUMIFS('N1.3_Project_Listing'!$P$16:$P$829, 'N1.3_Project_Listing'!$E$16:$E$829,'N1.3_Project_Listing'!$E528, 'N1.3_Project_Listing'!$A$16:$A$829,ET_Risk_SC_Summation[[#Headers],[132kV OHL Fittings]])</f>
        <v>0</v>
      </c>
      <c r="AZ528" s="176" cm="1">
        <f t="array" ref="AZ528">SUMIFS('N1.3_Project_Listing'!$P$16:$P$829, 'N1.3_Project_Listing'!$E$16:$E$829,'N1.3_Project_Listing'!$E528, 'N1.3_Project_Listing'!$A$16:$A$829,ET_Risk_SC_Summation[[#Headers],[132kV OHL Tower]])</f>
        <v>0</v>
      </c>
      <c r="BA528" s="176" cm="1">
        <f t="array" ref="BA528">SUMIFS('N1.3_Project_Listing'!$P$16:$P$829, 'N1.3_Project_Listing'!$E$16:$E$829,'N1.3_Project_Listing'!$E528, 'N1.3_Project_Listing'!$A$16:$A$829,ET_Risk_SC_Summation[[#Headers],[275kV Circuit Breaker]])</f>
        <v>0</v>
      </c>
      <c r="BB528" s="176" cm="1">
        <f t="array" ref="BB528">SUMIFS('N1.3_Project_Listing'!$P$16:$P$829, 'N1.3_Project_Listing'!$E$16:$E$829,'N1.3_Project_Listing'!$E528, 'N1.3_Project_Listing'!$A$16:$A$829,ET_Risk_SC_Summation[[#Headers],[275kV Transformer]])</f>
        <v>0</v>
      </c>
      <c r="BC528" s="176" cm="1">
        <f t="array" ref="BC528">SUMIFS('N1.3_Project_Listing'!$P$16:$P$829, 'N1.3_Project_Listing'!$E$16:$E$829,'N1.3_Project_Listing'!$E528, 'N1.3_Project_Listing'!$A$16:$A$829,ET_Risk_SC_Summation[[#Headers],[275kV Reactor]])</f>
        <v>0</v>
      </c>
      <c r="BD528" s="176" cm="1">
        <f t="array" ref="BD528">SUMIFS('N1.3_Project_Listing'!$P$16:$P$829, 'N1.3_Project_Listing'!$E$16:$E$829,'N1.3_Project_Listing'!$E528, 'N1.3_Project_Listing'!$A$16:$A$829,ET_Risk_SC_Summation[[#Headers],[275kV Underground Cable]])</f>
        <v>0</v>
      </c>
      <c r="BE528" s="176" cm="1">
        <f t="array" ref="BE528">SUMIFS('N1.3_Project_Listing'!$P$16:$P$829, 'N1.3_Project_Listing'!$E$16:$E$829,'N1.3_Project_Listing'!$E528, 'N1.3_Project_Listing'!$A$16:$A$829,ET_Risk_SC_Summation[[#Headers],[275kV OHL Conductor]])</f>
        <v>0</v>
      </c>
      <c r="BF528" s="176" cm="1">
        <f t="array" ref="BF528">SUMIFS('N1.3_Project_Listing'!$P$16:$P$829, 'N1.3_Project_Listing'!$E$16:$E$829,'N1.3_Project_Listing'!$E528, 'N1.3_Project_Listing'!$A$16:$A$829,ET_Risk_SC_Summation[[#Headers],[275kV OHL Fittings]])</f>
        <v>0</v>
      </c>
      <c r="BG528" s="176" cm="1">
        <f t="array" ref="BG528">SUMIFS('N1.3_Project_Listing'!$P$16:$P$829, 'N1.3_Project_Listing'!$E$16:$E$829,'N1.3_Project_Listing'!$E528, 'N1.3_Project_Listing'!$A$16:$A$829,ET_Risk_SC_Summation[[#Headers],[275kV OHL Tower]])</f>
        <v>0</v>
      </c>
      <c r="BH528" s="176" cm="1">
        <f t="array" ref="BH528">SUMIFS('N1.3_Project_Listing'!$P$16:$P$829, 'N1.3_Project_Listing'!$E$16:$E$829,'N1.3_Project_Listing'!$E528, 'N1.3_Project_Listing'!$A$16:$A$829,ET_Risk_SC_Summation[[#Headers],[400kV Circuit Breaker]])</f>
        <v>0</v>
      </c>
      <c r="BI528" s="176" cm="1">
        <f t="array" ref="BI528">SUMIFS('N1.3_Project_Listing'!$P$16:$P$829, 'N1.3_Project_Listing'!$E$16:$E$829,'N1.3_Project_Listing'!$E528, 'N1.3_Project_Listing'!$A$16:$A$829,ET_Risk_SC_Summation[[#Headers],[400kV Transformer]])</f>
        <v>0</v>
      </c>
      <c r="BJ528" s="176" cm="1">
        <f t="array" ref="BJ528">SUMIFS('N1.3_Project_Listing'!$P$16:$P$829, 'N1.3_Project_Listing'!$E$16:$E$829,'N1.3_Project_Listing'!$E528, 'N1.3_Project_Listing'!$A$16:$A$829,ET_Risk_SC_Summation[[#Headers],[400kV Reactor]])</f>
        <v>0</v>
      </c>
      <c r="BK528" s="176" cm="1">
        <f t="array" ref="BK528">SUMIFS('N1.3_Project_Listing'!$P$16:$P$829, 'N1.3_Project_Listing'!$E$16:$E$829,'N1.3_Project_Listing'!$E528, 'N1.3_Project_Listing'!$A$16:$A$829,ET_Risk_SC_Summation[[#Headers],[400kV Underground Cable]])</f>
        <v>0</v>
      </c>
      <c r="BL528" s="176" cm="1">
        <f t="array" ref="BL528">SUMIFS('N1.3_Project_Listing'!$P$16:$P$829, 'N1.3_Project_Listing'!$E$16:$E$829,'N1.3_Project_Listing'!$E528, 'N1.3_Project_Listing'!$A$16:$A$829,ET_Risk_SC_Summation[[#Headers],[400kV OHL Conductor]])</f>
        <v>0</v>
      </c>
      <c r="BM528" s="176" cm="1">
        <f t="array" ref="BM528">SUMIFS('N1.3_Project_Listing'!$P$16:$P$829, 'N1.3_Project_Listing'!$E$16:$E$829,'N1.3_Project_Listing'!$E528, 'N1.3_Project_Listing'!$A$16:$A$829,ET_Risk_SC_Summation[[#Headers],[400kV OHL Fittings]])</f>
        <v>0</v>
      </c>
      <c r="BN528" s="176" cm="1">
        <f t="array" ref="BN528">SUMIFS('N1.3_Project_Listing'!$P$16:$P$829, 'N1.3_Project_Listing'!$E$16:$E$829,'N1.3_Project_Listing'!$E528, 'N1.3_Project_Listing'!$A$16:$A$829,ET_Risk_SC_Summation[[#Headers],[400kV OHL Tower]])</f>
        <v>0</v>
      </c>
      <c r="BO528" s="177" t="str">
        <f>IF(SUM(ET_Risk_SC_Summation[[#This Row],[132kV Circuit Breaker]:[400kV OHL Tower]])=0, "n/a", INDEX(ET_Risk_SC_Summation[#Headers],1,MATCH(MAX(ET_Risk_SC_Summation[[#This Row],[132kV Circuit Breaker]:[400kV OHL Tower]]),ET_Risk_SC_Summation[[#This Row],[132kV Circuit Breaker]:[400kV OHL Tower]],0)))</f>
        <v>n/a</v>
      </c>
      <c r="BP528" s="177" t="str">
        <f>IFERROR(INDEX('N0.7_Lookup_References'!$G$77:$G$98,MATCH(ET_Risk_SC_Summation[[#This Row],[Mxx Category]],'N0.7_Lookup_References'!$F$77:$F$98,0)),"")</f>
        <v/>
      </c>
    </row>
    <row r="529" spans="1:68">
      <c r="A529" s="160" t="str">
        <f>IFERROR(INDEX(N1.2_Intervention_Types[NARM Asset Category],MATCH('N1.3_Project_Listing'!$C529,N1.2_Intervention_Types[Intervention Type ID],0),1),"")</f>
        <v/>
      </c>
      <c r="B529" s="160" t="str">
        <f>IF($D$2="GD",IFERROR(INDEX(N1.2_Intervention_Types[C&amp;V Asset Category (GD)],MATCH('N1.3_Project_Listing'!$C529,N1.2_Intervention_Types[Intervention Type ID],0),1),""),IFERROR(INDEX(N1.2_Intervention_Types[NARM Asset Category],MATCH('N1.3_Project_Listing'!$C529,N1.2_Intervention_Types[Intervention Type ID],0),1),""))</f>
        <v/>
      </c>
      <c r="C529" s="67" t="str">
        <f>IFERROR(INDEX(N1.2_Intervention_Types[Intervention Type ID],MATCH('N1.3_Project_Listing'!$I529,N1.2_Intervention_Types[Intervention Type],0),1),"")</f>
        <v/>
      </c>
      <c r="D529" s="160" t="str">
        <f>IFERROR(INDEX(N1.2_Intervention_Types[Intervention Category],MATCH('N1.3_Project_Listing'!$C529,N1.2_Intervention_Types[Intervention Type ID],0),1),"")</f>
        <v/>
      </c>
      <c r="E529" s="210"/>
      <c r="F529" s="236"/>
      <c r="G529" s="236"/>
      <c r="H529" s="236"/>
      <c r="I529" s="151"/>
      <c r="J529" s="139"/>
      <c r="K529" s="117"/>
      <c r="L529" s="117"/>
      <c r="M529" s="117"/>
      <c r="N529" s="310"/>
      <c r="O529" s="310"/>
      <c r="P529" s="310"/>
      <c r="Q529" s="63">
        <f t="shared" si="49"/>
        <v>0</v>
      </c>
      <c r="R529" s="368">
        <f>IF('N1.3_Project_Listing'!$D529="Replacement",SUM('N1.3_Project_Listing'!$K529:$L529)/2,'N1.3_Project_Listing'!$M529)</f>
        <v>0</v>
      </c>
      <c r="S529" s="67" t="str">
        <f>IFERROR(INDEX('N0.7_Lookup_References'!$C$13:$C$72,MATCH($A529,'N0.7_Lookup_References'!$B$13:$B$72,0)),"")</f>
        <v/>
      </c>
      <c r="T529" s="338" t="str">
        <f t="shared" ref="T529:T592" si="50">IF(D529="Replacement",IF(K529-L529&lt;0.1, "","Difference"), "")</f>
        <v/>
      </c>
      <c r="V529" s="11"/>
      <c r="W529" s="11"/>
      <c r="X529" s="11"/>
      <c r="Y529" s="11"/>
      <c r="Z529" s="11"/>
      <c r="AA529" s="11"/>
      <c r="AB529" s="11"/>
      <c r="AC529" s="11"/>
      <c r="AD529" s="11"/>
      <c r="AE529" s="11"/>
      <c r="AF529" s="11"/>
      <c r="AG529" s="11"/>
      <c r="AH529" s="11"/>
      <c r="AI529" s="11"/>
      <c r="AJ529" s="11"/>
      <c r="AK529" s="11"/>
      <c r="AL529" s="11"/>
      <c r="AM529" s="11"/>
      <c r="AN529" s="11"/>
      <c r="AO529" s="11"/>
      <c r="AP529" s="63">
        <f t="shared" si="46"/>
        <v>0</v>
      </c>
      <c r="AQ529" s="63">
        <f t="shared" si="47"/>
        <v>0</v>
      </c>
      <c r="AR529" s="63">
        <f t="shared" si="48"/>
        <v>0</v>
      </c>
      <c r="AT529" s="176" cm="1">
        <f t="array" ref="AT529">SUMIFS('N1.3_Project_Listing'!$P$16:$P$829, 'N1.3_Project_Listing'!$E$16:$E$829,'N1.3_Project_Listing'!$E529, 'N1.3_Project_Listing'!$A$16:$A$829,ET_Risk_SC_Summation[[#Headers],[132kV Circuit Breaker]])</f>
        <v>0</v>
      </c>
      <c r="AU529" s="176" cm="1">
        <f t="array" ref="AU529">SUMIFS('N1.3_Project_Listing'!$P$16:$P$829, 'N1.3_Project_Listing'!$E$16:$E$829,'N1.3_Project_Listing'!$E529, 'N1.3_Project_Listing'!$A$16:$A$829,ET_Risk_SC_Summation[[#Headers],[132kV Transformer]])</f>
        <v>0</v>
      </c>
      <c r="AV529" s="176" cm="1">
        <f t="array" ref="AV529">SUMIFS('N1.3_Project_Listing'!$P$16:$P$829, 'N1.3_Project_Listing'!$E$16:$E$829,'N1.3_Project_Listing'!$E529, 'N1.3_Project_Listing'!$A$16:$A$829,ET_Risk_SC_Summation[[#Headers],[132kV Reactor]])</f>
        <v>0</v>
      </c>
      <c r="AW529" s="176" cm="1">
        <f t="array" ref="AW529">SUMIFS('N1.3_Project_Listing'!$P$16:$P$829, 'N1.3_Project_Listing'!$E$16:$E$829,'N1.3_Project_Listing'!$E529, 'N1.3_Project_Listing'!$A$16:$A$829,ET_Risk_SC_Summation[[#Headers],[132kV Underground Cable]])</f>
        <v>0</v>
      </c>
      <c r="AX529" s="176" cm="1">
        <f t="array" ref="AX529">SUMIFS('N1.3_Project_Listing'!$P$16:$P$829, 'N1.3_Project_Listing'!$E$16:$E$829,'N1.3_Project_Listing'!$E529, 'N1.3_Project_Listing'!$A$16:$A$829,ET_Risk_SC_Summation[[#Headers],[132kV OHL Conductor]])</f>
        <v>0</v>
      </c>
      <c r="AY529" s="176" cm="1">
        <f t="array" ref="AY529">SUMIFS('N1.3_Project_Listing'!$P$16:$P$829, 'N1.3_Project_Listing'!$E$16:$E$829,'N1.3_Project_Listing'!$E529, 'N1.3_Project_Listing'!$A$16:$A$829,ET_Risk_SC_Summation[[#Headers],[132kV OHL Fittings]])</f>
        <v>0</v>
      </c>
      <c r="AZ529" s="176" cm="1">
        <f t="array" ref="AZ529">SUMIFS('N1.3_Project_Listing'!$P$16:$P$829, 'N1.3_Project_Listing'!$E$16:$E$829,'N1.3_Project_Listing'!$E529, 'N1.3_Project_Listing'!$A$16:$A$829,ET_Risk_SC_Summation[[#Headers],[132kV OHL Tower]])</f>
        <v>0</v>
      </c>
      <c r="BA529" s="176" cm="1">
        <f t="array" ref="BA529">SUMIFS('N1.3_Project_Listing'!$P$16:$P$829, 'N1.3_Project_Listing'!$E$16:$E$829,'N1.3_Project_Listing'!$E529, 'N1.3_Project_Listing'!$A$16:$A$829,ET_Risk_SC_Summation[[#Headers],[275kV Circuit Breaker]])</f>
        <v>0</v>
      </c>
      <c r="BB529" s="176" cm="1">
        <f t="array" ref="BB529">SUMIFS('N1.3_Project_Listing'!$P$16:$P$829, 'N1.3_Project_Listing'!$E$16:$E$829,'N1.3_Project_Listing'!$E529, 'N1.3_Project_Listing'!$A$16:$A$829,ET_Risk_SC_Summation[[#Headers],[275kV Transformer]])</f>
        <v>0</v>
      </c>
      <c r="BC529" s="176" cm="1">
        <f t="array" ref="BC529">SUMIFS('N1.3_Project_Listing'!$P$16:$P$829, 'N1.3_Project_Listing'!$E$16:$E$829,'N1.3_Project_Listing'!$E529, 'N1.3_Project_Listing'!$A$16:$A$829,ET_Risk_SC_Summation[[#Headers],[275kV Reactor]])</f>
        <v>0</v>
      </c>
      <c r="BD529" s="176" cm="1">
        <f t="array" ref="BD529">SUMIFS('N1.3_Project_Listing'!$P$16:$P$829, 'N1.3_Project_Listing'!$E$16:$E$829,'N1.3_Project_Listing'!$E529, 'N1.3_Project_Listing'!$A$16:$A$829,ET_Risk_SC_Summation[[#Headers],[275kV Underground Cable]])</f>
        <v>0</v>
      </c>
      <c r="BE529" s="176" cm="1">
        <f t="array" ref="BE529">SUMIFS('N1.3_Project_Listing'!$P$16:$P$829, 'N1.3_Project_Listing'!$E$16:$E$829,'N1.3_Project_Listing'!$E529, 'N1.3_Project_Listing'!$A$16:$A$829,ET_Risk_SC_Summation[[#Headers],[275kV OHL Conductor]])</f>
        <v>0</v>
      </c>
      <c r="BF529" s="176" cm="1">
        <f t="array" ref="BF529">SUMIFS('N1.3_Project_Listing'!$P$16:$P$829, 'N1.3_Project_Listing'!$E$16:$E$829,'N1.3_Project_Listing'!$E529, 'N1.3_Project_Listing'!$A$16:$A$829,ET_Risk_SC_Summation[[#Headers],[275kV OHL Fittings]])</f>
        <v>0</v>
      </c>
      <c r="BG529" s="176" cm="1">
        <f t="array" ref="BG529">SUMIFS('N1.3_Project_Listing'!$P$16:$P$829, 'N1.3_Project_Listing'!$E$16:$E$829,'N1.3_Project_Listing'!$E529, 'N1.3_Project_Listing'!$A$16:$A$829,ET_Risk_SC_Summation[[#Headers],[275kV OHL Tower]])</f>
        <v>0</v>
      </c>
      <c r="BH529" s="176" cm="1">
        <f t="array" ref="BH529">SUMIFS('N1.3_Project_Listing'!$P$16:$P$829, 'N1.3_Project_Listing'!$E$16:$E$829,'N1.3_Project_Listing'!$E529, 'N1.3_Project_Listing'!$A$16:$A$829,ET_Risk_SC_Summation[[#Headers],[400kV Circuit Breaker]])</f>
        <v>0</v>
      </c>
      <c r="BI529" s="176" cm="1">
        <f t="array" ref="BI529">SUMIFS('N1.3_Project_Listing'!$P$16:$P$829, 'N1.3_Project_Listing'!$E$16:$E$829,'N1.3_Project_Listing'!$E529, 'N1.3_Project_Listing'!$A$16:$A$829,ET_Risk_SC_Summation[[#Headers],[400kV Transformer]])</f>
        <v>0</v>
      </c>
      <c r="BJ529" s="176" cm="1">
        <f t="array" ref="BJ529">SUMIFS('N1.3_Project_Listing'!$P$16:$P$829, 'N1.3_Project_Listing'!$E$16:$E$829,'N1.3_Project_Listing'!$E529, 'N1.3_Project_Listing'!$A$16:$A$829,ET_Risk_SC_Summation[[#Headers],[400kV Reactor]])</f>
        <v>0</v>
      </c>
      <c r="BK529" s="176" cm="1">
        <f t="array" ref="BK529">SUMIFS('N1.3_Project_Listing'!$P$16:$P$829, 'N1.3_Project_Listing'!$E$16:$E$829,'N1.3_Project_Listing'!$E529, 'N1.3_Project_Listing'!$A$16:$A$829,ET_Risk_SC_Summation[[#Headers],[400kV Underground Cable]])</f>
        <v>0</v>
      </c>
      <c r="BL529" s="176" cm="1">
        <f t="array" ref="BL529">SUMIFS('N1.3_Project_Listing'!$P$16:$P$829, 'N1.3_Project_Listing'!$E$16:$E$829,'N1.3_Project_Listing'!$E529, 'N1.3_Project_Listing'!$A$16:$A$829,ET_Risk_SC_Summation[[#Headers],[400kV OHL Conductor]])</f>
        <v>0</v>
      </c>
      <c r="BM529" s="176" cm="1">
        <f t="array" ref="BM529">SUMIFS('N1.3_Project_Listing'!$P$16:$P$829, 'N1.3_Project_Listing'!$E$16:$E$829,'N1.3_Project_Listing'!$E529, 'N1.3_Project_Listing'!$A$16:$A$829,ET_Risk_SC_Summation[[#Headers],[400kV OHL Fittings]])</f>
        <v>0</v>
      </c>
      <c r="BN529" s="176" cm="1">
        <f t="array" ref="BN529">SUMIFS('N1.3_Project_Listing'!$P$16:$P$829, 'N1.3_Project_Listing'!$E$16:$E$829,'N1.3_Project_Listing'!$E529, 'N1.3_Project_Listing'!$A$16:$A$829,ET_Risk_SC_Summation[[#Headers],[400kV OHL Tower]])</f>
        <v>0</v>
      </c>
      <c r="BO529" s="177" t="str">
        <f>IF(SUM(ET_Risk_SC_Summation[[#This Row],[132kV Circuit Breaker]:[400kV OHL Tower]])=0, "n/a", INDEX(ET_Risk_SC_Summation[#Headers],1,MATCH(MAX(ET_Risk_SC_Summation[[#This Row],[132kV Circuit Breaker]:[400kV OHL Tower]]),ET_Risk_SC_Summation[[#This Row],[132kV Circuit Breaker]:[400kV OHL Tower]],0)))</f>
        <v>n/a</v>
      </c>
      <c r="BP529" s="177" t="str">
        <f>IFERROR(INDEX('N0.7_Lookup_References'!$G$77:$G$98,MATCH(ET_Risk_SC_Summation[[#This Row],[Mxx Category]],'N0.7_Lookup_References'!$F$77:$F$98,0)),"")</f>
        <v/>
      </c>
    </row>
    <row r="530" spans="1:68">
      <c r="A530" s="160" t="str">
        <f>IFERROR(INDEX(N1.2_Intervention_Types[NARM Asset Category],MATCH('N1.3_Project_Listing'!$C530,N1.2_Intervention_Types[Intervention Type ID],0),1),"")</f>
        <v/>
      </c>
      <c r="B530" s="160" t="str">
        <f>IF($D$2="GD",IFERROR(INDEX(N1.2_Intervention_Types[C&amp;V Asset Category (GD)],MATCH('N1.3_Project_Listing'!$C530,N1.2_Intervention_Types[Intervention Type ID],0),1),""),IFERROR(INDEX(N1.2_Intervention_Types[NARM Asset Category],MATCH('N1.3_Project_Listing'!$C530,N1.2_Intervention_Types[Intervention Type ID],0),1),""))</f>
        <v/>
      </c>
      <c r="C530" s="67" t="str">
        <f>IFERROR(INDEX(N1.2_Intervention_Types[Intervention Type ID],MATCH('N1.3_Project_Listing'!$I530,N1.2_Intervention_Types[Intervention Type],0),1),"")</f>
        <v/>
      </c>
      <c r="D530" s="160" t="str">
        <f>IFERROR(INDEX(N1.2_Intervention_Types[Intervention Category],MATCH('N1.3_Project_Listing'!$C530,N1.2_Intervention_Types[Intervention Type ID],0),1),"")</f>
        <v/>
      </c>
      <c r="E530" s="210"/>
      <c r="F530" s="236"/>
      <c r="G530" s="236"/>
      <c r="H530" s="236"/>
      <c r="I530" s="151"/>
      <c r="J530" s="139"/>
      <c r="K530" s="117"/>
      <c r="L530" s="117"/>
      <c r="M530" s="117"/>
      <c r="N530" s="310"/>
      <c r="O530" s="310"/>
      <c r="P530" s="310"/>
      <c r="Q530" s="63">
        <f t="shared" si="49"/>
        <v>0</v>
      </c>
      <c r="R530" s="368">
        <f>IF('N1.3_Project_Listing'!$D530="Replacement",SUM('N1.3_Project_Listing'!$K530:$L530)/2,'N1.3_Project_Listing'!$M530)</f>
        <v>0</v>
      </c>
      <c r="S530" s="67" t="str">
        <f>IFERROR(INDEX('N0.7_Lookup_References'!$C$13:$C$72,MATCH($A530,'N0.7_Lookup_References'!$B$13:$B$72,0)),"")</f>
        <v/>
      </c>
      <c r="T530" s="338" t="str">
        <f t="shared" si="50"/>
        <v/>
      </c>
      <c r="V530" s="11"/>
      <c r="W530" s="11"/>
      <c r="X530" s="11"/>
      <c r="Y530" s="11"/>
      <c r="Z530" s="11"/>
      <c r="AA530" s="11"/>
      <c r="AB530" s="11"/>
      <c r="AC530" s="11"/>
      <c r="AD530" s="11"/>
      <c r="AE530" s="11"/>
      <c r="AF530" s="11"/>
      <c r="AG530" s="11"/>
      <c r="AH530" s="11"/>
      <c r="AI530" s="11"/>
      <c r="AJ530" s="11"/>
      <c r="AK530" s="11"/>
      <c r="AL530" s="11"/>
      <c r="AM530" s="11"/>
      <c r="AN530" s="11"/>
      <c r="AO530" s="11"/>
      <c r="AP530" s="63">
        <f t="shared" si="46"/>
        <v>0</v>
      </c>
      <c r="AQ530" s="63">
        <f t="shared" si="47"/>
        <v>0</v>
      </c>
      <c r="AR530" s="63">
        <f t="shared" si="48"/>
        <v>0</v>
      </c>
      <c r="AT530" s="176" cm="1">
        <f t="array" ref="AT530">SUMIFS('N1.3_Project_Listing'!$P$16:$P$829, 'N1.3_Project_Listing'!$E$16:$E$829,'N1.3_Project_Listing'!$E530, 'N1.3_Project_Listing'!$A$16:$A$829,ET_Risk_SC_Summation[[#Headers],[132kV Circuit Breaker]])</f>
        <v>0</v>
      </c>
      <c r="AU530" s="176" cm="1">
        <f t="array" ref="AU530">SUMIFS('N1.3_Project_Listing'!$P$16:$P$829, 'N1.3_Project_Listing'!$E$16:$E$829,'N1.3_Project_Listing'!$E530, 'N1.3_Project_Listing'!$A$16:$A$829,ET_Risk_SC_Summation[[#Headers],[132kV Transformer]])</f>
        <v>0</v>
      </c>
      <c r="AV530" s="176" cm="1">
        <f t="array" ref="AV530">SUMIFS('N1.3_Project_Listing'!$P$16:$P$829, 'N1.3_Project_Listing'!$E$16:$E$829,'N1.3_Project_Listing'!$E530, 'N1.3_Project_Listing'!$A$16:$A$829,ET_Risk_SC_Summation[[#Headers],[132kV Reactor]])</f>
        <v>0</v>
      </c>
      <c r="AW530" s="176" cm="1">
        <f t="array" ref="AW530">SUMIFS('N1.3_Project_Listing'!$P$16:$P$829, 'N1.3_Project_Listing'!$E$16:$E$829,'N1.3_Project_Listing'!$E530, 'N1.3_Project_Listing'!$A$16:$A$829,ET_Risk_SC_Summation[[#Headers],[132kV Underground Cable]])</f>
        <v>0</v>
      </c>
      <c r="AX530" s="176" cm="1">
        <f t="array" ref="AX530">SUMIFS('N1.3_Project_Listing'!$P$16:$P$829, 'N1.3_Project_Listing'!$E$16:$E$829,'N1.3_Project_Listing'!$E530, 'N1.3_Project_Listing'!$A$16:$A$829,ET_Risk_SC_Summation[[#Headers],[132kV OHL Conductor]])</f>
        <v>0</v>
      </c>
      <c r="AY530" s="176" cm="1">
        <f t="array" ref="AY530">SUMIFS('N1.3_Project_Listing'!$P$16:$P$829, 'N1.3_Project_Listing'!$E$16:$E$829,'N1.3_Project_Listing'!$E530, 'N1.3_Project_Listing'!$A$16:$A$829,ET_Risk_SC_Summation[[#Headers],[132kV OHL Fittings]])</f>
        <v>0</v>
      </c>
      <c r="AZ530" s="176" cm="1">
        <f t="array" ref="AZ530">SUMIFS('N1.3_Project_Listing'!$P$16:$P$829, 'N1.3_Project_Listing'!$E$16:$E$829,'N1.3_Project_Listing'!$E530, 'N1.3_Project_Listing'!$A$16:$A$829,ET_Risk_SC_Summation[[#Headers],[132kV OHL Tower]])</f>
        <v>0</v>
      </c>
      <c r="BA530" s="176" cm="1">
        <f t="array" ref="BA530">SUMIFS('N1.3_Project_Listing'!$P$16:$P$829, 'N1.3_Project_Listing'!$E$16:$E$829,'N1.3_Project_Listing'!$E530, 'N1.3_Project_Listing'!$A$16:$A$829,ET_Risk_SC_Summation[[#Headers],[275kV Circuit Breaker]])</f>
        <v>0</v>
      </c>
      <c r="BB530" s="176" cm="1">
        <f t="array" ref="BB530">SUMIFS('N1.3_Project_Listing'!$P$16:$P$829, 'N1.3_Project_Listing'!$E$16:$E$829,'N1.3_Project_Listing'!$E530, 'N1.3_Project_Listing'!$A$16:$A$829,ET_Risk_SC_Summation[[#Headers],[275kV Transformer]])</f>
        <v>0</v>
      </c>
      <c r="BC530" s="176" cm="1">
        <f t="array" ref="BC530">SUMIFS('N1.3_Project_Listing'!$P$16:$P$829, 'N1.3_Project_Listing'!$E$16:$E$829,'N1.3_Project_Listing'!$E530, 'N1.3_Project_Listing'!$A$16:$A$829,ET_Risk_SC_Summation[[#Headers],[275kV Reactor]])</f>
        <v>0</v>
      </c>
      <c r="BD530" s="176" cm="1">
        <f t="array" ref="BD530">SUMIFS('N1.3_Project_Listing'!$P$16:$P$829, 'N1.3_Project_Listing'!$E$16:$E$829,'N1.3_Project_Listing'!$E530, 'N1.3_Project_Listing'!$A$16:$A$829,ET_Risk_SC_Summation[[#Headers],[275kV Underground Cable]])</f>
        <v>0</v>
      </c>
      <c r="BE530" s="176" cm="1">
        <f t="array" ref="BE530">SUMIFS('N1.3_Project_Listing'!$P$16:$P$829, 'N1.3_Project_Listing'!$E$16:$E$829,'N1.3_Project_Listing'!$E530, 'N1.3_Project_Listing'!$A$16:$A$829,ET_Risk_SC_Summation[[#Headers],[275kV OHL Conductor]])</f>
        <v>0</v>
      </c>
      <c r="BF530" s="176" cm="1">
        <f t="array" ref="BF530">SUMIFS('N1.3_Project_Listing'!$P$16:$P$829, 'N1.3_Project_Listing'!$E$16:$E$829,'N1.3_Project_Listing'!$E530, 'N1.3_Project_Listing'!$A$16:$A$829,ET_Risk_SC_Summation[[#Headers],[275kV OHL Fittings]])</f>
        <v>0</v>
      </c>
      <c r="BG530" s="176" cm="1">
        <f t="array" ref="BG530">SUMIFS('N1.3_Project_Listing'!$P$16:$P$829, 'N1.3_Project_Listing'!$E$16:$E$829,'N1.3_Project_Listing'!$E530, 'N1.3_Project_Listing'!$A$16:$A$829,ET_Risk_SC_Summation[[#Headers],[275kV OHL Tower]])</f>
        <v>0</v>
      </c>
      <c r="BH530" s="176" cm="1">
        <f t="array" ref="BH530">SUMIFS('N1.3_Project_Listing'!$P$16:$P$829, 'N1.3_Project_Listing'!$E$16:$E$829,'N1.3_Project_Listing'!$E530, 'N1.3_Project_Listing'!$A$16:$A$829,ET_Risk_SC_Summation[[#Headers],[400kV Circuit Breaker]])</f>
        <v>0</v>
      </c>
      <c r="BI530" s="176" cm="1">
        <f t="array" ref="BI530">SUMIFS('N1.3_Project_Listing'!$P$16:$P$829, 'N1.3_Project_Listing'!$E$16:$E$829,'N1.3_Project_Listing'!$E530, 'N1.3_Project_Listing'!$A$16:$A$829,ET_Risk_SC_Summation[[#Headers],[400kV Transformer]])</f>
        <v>0</v>
      </c>
      <c r="BJ530" s="176" cm="1">
        <f t="array" ref="BJ530">SUMIFS('N1.3_Project_Listing'!$P$16:$P$829, 'N1.3_Project_Listing'!$E$16:$E$829,'N1.3_Project_Listing'!$E530, 'N1.3_Project_Listing'!$A$16:$A$829,ET_Risk_SC_Summation[[#Headers],[400kV Reactor]])</f>
        <v>0</v>
      </c>
      <c r="BK530" s="176" cm="1">
        <f t="array" ref="BK530">SUMIFS('N1.3_Project_Listing'!$P$16:$P$829, 'N1.3_Project_Listing'!$E$16:$E$829,'N1.3_Project_Listing'!$E530, 'N1.3_Project_Listing'!$A$16:$A$829,ET_Risk_SC_Summation[[#Headers],[400kV Underground Cable]])</f>
        <v>0</v>
      </c>
      <c r="BL530" s="176" cm="1">
        <f t="array" ref="BL530">SUMIFS('N1.3_Project_Listing'!$P$16:$P$829, 'N1.3_Project_Listing'!$E$16:$E$829,'N1.3_Project_Listing'!$E530, 'N1.3_Project_Listing'!$A$16:$A$829,ET_Risk_SC_Summation[[#Headers],[400kV OHL Conductor]])</f>
        <v>0</v>
      </c>
      <c r="BM530" s="176" cm="1">
        <f t="array" ref="BM530">SUMIFS('N1.3_Project_Listing'!$P$16:$P$829, 'N1.3_Project_Listing'!$E$16:$E$829,'N1.3_Project_Listing'!$E530, 'N1.3_Project_Listing'!$A$16:$A$829,ET_Risk_SC_Summation[[#Headers],[400kV OHL Fittings]])</f>
        <v>0</v>
      </c>
      <c r="BN530" s="176" cm="1">
        <f t="array" ref="BN530">SUMIFS('N1.3_Project_Listing'!$P$16:$P$829, 'N1.3_Project_Listing'!$E$16:$E$829,'N1.3_Project_Listing'!$E530, 'N1.3_Project_Listing'!$A$16:$A$829,ET_Risk_SC_Summation[[#Headers],[400kV OHL Tower]])</f>
        <v>0</v>
      </c>
      <c r="BO530" s="177" t="str">
        <f>IF(SUM(ET_Risk_SC_Summation[[#This Row],[132kV Circuit Breaker]:[400kV OHL Tower]])=0, "n/a", INDEX(ET_Risk_SC_Summation[#Headers],1,MATCH(MAX(ET_Risk_SC_Summation[[#This Row],[132kV Circuit Breaker]:[400kV OHL Tower]]),ET_Risk_SC_Summation[[#This Row],[132kV Circuit Breaker]:[400kV OHL Tower]],0)))</f>
        <v>n/a</v>
      </c>
      <c r="BP530" s="177" t="str">
        <f>IFERROR(INDEX('N0.7_Lookup_References'!$G$77:$G$98,MATCH(ET_Risk_SC_Summation[[#This Row],[Mxx Category]],'N0.7_Lookup_References'!$F$77:$F$98,0)),"")</f>
        <v/>
      </c>
    </row>
    <row r="531" spans="1:68">
      <c r="A531" s="160" t="str">
        <f>IFERROR(INDEX(N1.2_Intervention_Types[NARM Asset Category],MATCH('N1.3_Project_Listing'!$C531,N1.2_Intervention_Types[Intervention Type ID],0),1),"")</f>
        <v/>
      </c>
      <c r="B531" s="160" t="str">
        <f>IF($D$2="GD",IFERROR(INDEX(N1.2_Intervention_Types[C&amp;V Asset Category (GD)],MATCH('N1.3_Project_Listing'!$C531,N1.2_Intervention_Types[Intervention Type ID],0),1),""),IFERROR(INDEX(N1.2_Intervention_Types[NARM Asset Category],MATCH('N1.3_Project_Listing'!$C531,N1.2_Intervention_Types[Intervention Type ID],0),1),""))</f>
        <v/>
      </c>
      <c r="C531" s="67" t="str">
        <f>IFERROR(INDEX(N1.2_Intervention_Types[Intervention Type ID],MATCH('N1.3_Project_Listing'!$I531,N1.2_Intervention_Types[Intervention Type],0),1),"")</f>
        <v/>
      </c>
      <c r="D531" s="160" t="str">
        <f>IFERROR(INDEX(N1.2_Intervention_Types[Intervention Category],MATCH('N1.3_Project_Listing'!$C531,N1.2_Intervention_Types[Intervention Type ID],0),1),"")</f>
        <v/>
      </c>
      <c r="E531" s="210"/>
      <c r="F531" s="236"/>
      <c r="G531" s="236"/>
      <c r="H531" s="236"/>
      <c r="I531" s="151"/>
      <c r="J531" s="139"/>
      <c r="K531" s="117"/>
      <c r="L531" s="117"/>
      <c r="M531" s="117"/>
      <c r="N531" s="310"/>
      <c r="O531" s="310"/>
      <c r="P531" s="310"/>
      <c r="Q531" s="63">
        <f t="shared" si="49"/>
        <v>0</v>
      </c>
      <c r="R531" s="368">
        <f>IF('N1.3_Project_Listing'!$D531="Replacement",SUM('N1.3_Project_Listing'!$K531:$L531)/2,'N1.3_Project_Listing'!$M531)</f>
        <v>0</v>
      </c>
      <c r="S531" s="67" t="str">
        <f>IFERROR(INDEX('N0.7_Lookup_References'!$C$13:$C$72,MATCH($A531,'N0.7_Lookup_References'!$B$13:$B$72,0)),"")</f>
        <v/>
      </c>
      <c r="T531" s="338" t="str">
        <f t="shared" si="50"/>
        <v/>
      </c>
      <c r="V531" s="11"/>
      <c r="W531" s="11"/>
      <c r="X531" s="11"/>
      <c r="Y531" s="11"/>
      <c r="Z531" s="11"/>
      <c r="AA531" s="11"/>
      <c r="AB531" s="11"/>
      <c r="AC531" s="11"/>
      <c r="AD531" s="11"/>
      <c r="AE531" s="11"/>
      <c r="AF531" s="11"/>
      <c r="AG531" s="11"/>
      <c r="AH531" s="11"/>
      <c r="AI531" s="11"/>
      <c r="AJ531" s="11"/>
      <c r="AK531" s="11"/>
      <c r="AL531" s="11"/>
      <c r="AM531" s="11"/>
      <c r="AN531" s="11"/>
      <c r="AO531" s="11"/>
      <c r="AP531" s="63">
        <f t="shared" si="46"/>
        <v>0</v>
      </c>
      <c r="AQ531" s="63">
        <f t="shared" si="47"/>
        <v>0</v>
      </c>
      <c r="AR531" s="63">
        <f t="shared" si="48"/>
        <v>0</v>
      </c>
      <c r="AT531" s="176" cm="1">
        <f t="array" ref="AT531">SUMIFS('N1.3_Project_Listing'!$P$16:$P$829, 'N1.3_Project_Listing'!$E$16:$E$829,'N1.3_Project_Listing'!$E531, 'N1.3_Project_Listing'!$A$16:$A$829,ET_Risk_SC_Summation[[#Headers],[132kV Circuit Breaker]])</f>
        <v>0</v>
      </c>
      <c r="AU531" s="176" cm="1">
        <f t="array" ref="AU531">SUMIFS('N1.3_Project_Listing'!$P$16:$P$829, 'N1.3_Project_Listing'!$E$16:$E$829,'N1.3_Project_Listing'!$E531, 'N1.3_Project_Listing'!$A$16:$A$829,ET_Risk_SC_Summation[[#Headers],[132kV Transformer]])</f>
        <v>0</v>
      </c>
      <c r="AV531" s="176" cm="1">
        <f t="array" ref="AV531">SUMIFS('N1.3_Project_Listing'!$P$16:$P$829, 'N1.3_Project_Listing'!$E$16:$E$829,'N1.3_Project_Listing'!$E531, 'N1.3_Project_Listing'!$A$16:$A$829,ET_Risk_SC_Summation[[#Headers],[132kV Reactor]])</f>
        <v>0</v>
      </c>
      <c r="AW531" s="176" cm="1">
        <f t="array" ref="AW531">SUMIFS('N1.3_Project_Listing'!$P$16:$P$829, 'N1.3_Project_Listing'!$E$16:$E$829,'N1.3_Project_Listing'!$E531, 'N1.3_Project_Listing'!$A$16:$A$829,ET_Risk_SC_Summation[[#Headers],[132kV Underground Cable]])</f>
        <v>0</v>
      </c>
      <c r="AX531" s="176" cm="1">
        <f t="array" ref="AX531">SUMIFS('N1.3_Project_Listing'!$P$16:$P$829, 'N1.3_Project_Listing'!$E$16:$E$829,'N1.3_Project_Listing'!$E531, 'N1.3_Project_Listing'!$A$16:$A$829,ET_Risk_SC_Summation[[#Headers],[132kV OHL Conductor]])</f>
        <v>0</v>
      </c>
      <c r="AY531" s="176" cm="1">
        <f t="array" ref="AY531">SUMIFS('N1.3_Project_Listing'!$P$16:$P$829, 'N1.3_Project_Listing'!$E$16:$E$829,'N1.3_Project_Listing'!$E531, 'N1.3_Project_Listing'!$A$16:$A$829,ET_Risk_SC_Summation[[#Headers],[132kV OHL Fittings]])</f>
        <v>0</v>
      </c>
      <c r="AZ531" s="176" cm="1">
        <f t="array" ref="AZ531">SUMIFS('N1.3_Project_Listing'!$P$16:$P$829, 'N1.3_Project_Listing'!$E$16:$E$829,'N1.3_Project_Listing'!$E531, 'N1.3_Project_Listing'!$A$16:$A$829,ET_Risk_SC_Summation[[#Headers],[132kV OHL Tower]])</f>
        <v>0</v>
      </c>
      <c r="BA531" s="176" cm="1">
        <f t="array" ref="BA531">SUMIFS('N1.3_Project_Listing'!$P$16:$P$829, 'N1.3_Project_Listing'!$E$16:$E$829,'N1.3_Project_Listing'!$E531, 'N1.3_Project_Listing'!$A$16:$A$829,ET_Risk_SC_Summation[[#Headers],[275kV Circuit Breaker]])</f>
        <v>0</v>
      </c>
      <c r="BB531" s="176" cm="1">
        <f t="array" ref="BB531">SUMIFS('N1.3_Project_Listing'!$P$16:$P$829, 'N1.3_Project_Listing'!$E$16:$E$829,'N1.3_Project_Listing'!$E531, 'N1.3_Project_Listing'!$A$16:$A$829,ET_Risk_SC_Summation[[#Headers],[275kV Transformer]])</f>
        <v>0</v>
      </c>
      <c r="BC531" s="176" cm="1">
        <f t="array" ref="BC531">SUMIFS('N1.3_Project_Listing'!$P$16:$P$829, 'N1.3_Project_Listing'!$E$16:$E$829,'N1.3_Project_Listing'!$E531, 'N1.3_Project_Listing'!$A$16:$A$829,ET_Risk_SC_Summation[[#Headers],[275kV Reactor]])</f>
        <v>0</v>
      </c>
      <c r="BD531" s="176" cm="1">
        <f t="array" ref="BD531">SUMIFS('N1.3_Project_Listing'!$P$16:$P$829, 'N1.3_Project_Listing'!$E$16:$E$829,'N1.3_Project_Listing'!$E531, 'N1.3_Project_Listing'!$A$16:$A$829,ET_Risk_SC_Summation[[#Headers],[275kV Underground Cable]])</f>
        <v>0</v>
      </c>
      <c r="BE531" s="176" cm="1">
        <f t="array" ref="BE531">SUMIFS('N1.3_Project_Listing'!$P$16:$P$829, 'N1.3_Project_Listing'!$E$16:$E$829,'N1.3_Project_Listing'!$E531, 'N1.3_Project_Listing'!$A$16:$A$829,ET_Risk_SC_Summation[[#Headers],[275kV OHL Conductor]])</f>
        <v>0</v>
      </c>
      <c r="BF531" s="176" cm="1">
        <f t="array" ref="BF531">SUMIFS('N1.3_Project_Listing'!$P$16:$P$829, 'N1.3_Project_Listing'!$E$16:$E$829,'N1.3_Project_Listing'!$E531, 'N1.3_Project_Listing'!$A$16:$A$829,ET_Risk_SC_Summation[[#Headers],[275kV OHL Fittings]])</f>
        <v>0</v>
      </c>
      <c r="BG531" s="176" cm="1">
        <f t="array" ref="BG531">SUMIFS('N1.3_Project_Listing'!$P$16:$P$829, 'N1.3_Project_Listing'!$E$16:$E$829,'N1.3_Project_Listing'!$E531, 'N1.3_Project_Listing'!$A$16:$A$829,ET_Risk_SC_Summation[[#Headers],[275kV OHL Tower]])</f>
        <v>0</v>
      </c>
      <c r="BH531" s="176" cm="1">
        <f t="array" ref="BH531">SUMIFS('N1.3_Project_Listing'!$P$16:$P$829, 'N1.3_Project_Listing'!$E$16:$E$829,'N1.3_Project_Listing'!$E531, 'N1.3_Project_Listing'!$A$16:$A$829,ET_Risk_SC_Summation[[#Headers],[400kV Circuit Breaker]])</f>
        <v>0</v>
      </c>
      <c r="BI531" s="176" cm="1">
        <f t="array" ref="BI531">SUMIFS('N1.3_Project_Listing'!$P$16:$P$829, 'N1.3_Project_Listing'!$E$16:$E$829,'N1.3_Project_Listing'!$E531, 'N1.3_Project_Listing'!$A$16:$A$829,ET_Risk_SC_Summation[[#Headers],[400kV Transformer]])</f>
        <v>0</v>
      </c>
      <c r="BJ531" s="176" cm="1">
        <f t="array" ref="BJ531">SUMIFS('N1.3_Project_Listing'!$P$16:$P$829, 'N1.3_Project_Listing'!$E$16:$E$829,'N1.3_Project_Listing'!$E531, 'N1.3_Project_Listing'!$A$16:$A$829,ET_Risk_SC_Summation[[#Headers],[400kV Reactor]])</f>
        <v>0</v>
      </c>
      <c r="BK531" s="176" cm="1">
        <f t="array" ref="BK531">SUMIFS('N1.3_Project_Listing'!$P$16:$P$829, 'N1.3_Project_Listing'!$E$16:$E$829,'N1.3_Project_Listing'!$E531, 'N1.3_Project_Listing'!$A$16:$A$829,ET_Risk_SC_Summation[[#Headers],[400kV Underground Cable]])</f>
        <v>0</v>
      </c>
      <c r="BL531" s="176" cm="1">
        <f t="array" ref="BL531">SUMIFS('N1.3_Project_Listing'!$P$16:$P$829, 'N1.3_Project_Listing'!$E$16:$E$829,'N1.3_Project_Listing'!$E531, 'N1.3_Project_Listing'!$A$16:$A$829,ET_Risk_SC_Summation[[#Headers],[400kV OHL Conductor]])</f>
        <v>0</v>
      </c>
      <c r="BM531" s="176" cm="1">
        <f t="array" ref="BM531">SUMIFS('N1.3_Project_Listing'!$P$16:$P$829, 'N1.3_Project_Listing'!$E$16:$E$829,'N1.3_Project_Listing'!$E531, 'N1.3_Project_Listing'!$A$16:$A$829,ET_Risk_SC_Summation[[#Headers],[400kV OHL Fittings]])</f>
        <v>0</v>
      </c>
      <c r="BN531" s="176" cm="1">
        <f t="array" ref="BN531">SUMIFS('N1.3_Project_Listing'!$P$16:$P$829, 'N1.3_Project_Listing'!$E$16:$E$829,'N1.3_Project_Listing'!$E531, 'N1.3_Project_Listing'!$A$16:$A$829,ET_Risk_SC_Summation[[#Headers],[400kV OHL Tower]])</f>
        <v>0</v>
      </c>
      <c r="BO531" s="177" t="str">
        <f>IF(SUM(ET_Risk_SC_Summation[[#This Row],[132kV Circuit Breaker]:[400kV OHL Tower]])=0, "n/a", INDEX(ET_Risk_SC_Summation[#Headers],1,MATCH(MAX(ET_Risk_SC_Summation[[#This Row],[132kV Circuit Breaker]:[400kV OHL Tower]]),ET_Risk_SC_Summation[[#This Row],[132kV Circuit Breaker]:[400kV OHL Tower]],0)))</f>
        <v>n/a</v>
      </c>
      <c r="BP531" s="177" t="str">
        <f>IFERROR(INDEX('N0.7_Lookup_References'!$G$77:$G$98,MATCH(ET_Risk_SC_Summation[[#This Row],[Mxx Category]],'N0.7_Lookup_References'!$F$77:$F$98,0)),"")</f>
        <v/>
      </c>
    </row>
    <row r="532" spans="1:68">
      <c r="A532" s="160" t="str">
        <f>IFERROR(INDEX(N1.2_Intervention_Types[NARM Asset Category],MATCH('N1.3_Project_Listing'!$C532,N1.2_Intervention_Types[Intervention Type ID],0),1),"")</f>
        <v/>
      </c>
      <c r="B532" s="160" t="str">
        <f>IF($D$2="GD",IFERROR(INDEX(N1.2_Intervention_Types[C&amp;V Asset Category (GD)],MATCH('N1.3_Project_Listing'!$C532,N1.2_Intervention_Types[Intervention Type ID],0),1),""),IFERROR(INDEX(N1.2_Intervention_Types[NARM Asset Category],MATCH('N1.3_Project_Listing'!$C532,N1.2_Intervention_Types[Intervention Type ID],0),1),""))</f>
        <v/>
      </c>
      <c r="C532" s="67" t="str">
        <f>IFERROR(INDEX(N1.2_Intervention_Types[Intervention Type ID],MATCH('N1.3_Project_Listing'!$I532,N1.2_Intervention_Types[Intervention Type],0),1),"")</f>
        <v/>
      </c>
      <c r="D532" s="160" t="str">
        <f>IFERROR(INDEX(N1.2_Intervention_Types[Intervention Category],MATCH('N1.3_Project_Listing'!$C532,N1.2_Intervention_Types[Intervention Type ID],0),1),"")</f>
        <v/>
      </c>
      <c r="E532" s="210"/>
      <c r="F532" s="236"/>
      <c r="G532" s="236"/>
      <c r="H532" s="236"/>
      <c r="I532" s="151"/>
      <c r="J532" s="139"/>
      <c r="K532" s="117"/>
      <c r="L532" s="117"/>
      <c r="M532" s="117"/>
      <c r="N532" s="310"/>
      <c r="O532" s="310"/>
      <c r="P532" s="310"/>
      <c r="Q532" s="63">
        <f t="shared" si="49"/>
        <v>0</v>
      </c>
      <c r="R532" s="368">
        <f>IF('N1.3_Project_Listing'!$D532="Replacement",SUM('N1.3_Project_Listing'!$K532:$L532)/2,'N1.3_Project_Listing'!$M532)</f>
        <v>0</v>
      </c>
      <c r="S532" s="67" t="str">
        <f>IFERROR(INDEX('N0.7_Lookup_References'!$C$13:$C$72,MATCH($A532,'N0.7_Lookup_References'!$B$13:$B$72,0)),"")</f>
        <v/>
      </c>
      <c r="T532" s="338" t="str">
        <f t="shared" si="50"/>
        <v/>
      </c>
      <c r="V532" s="11"/>
      <c r="W532" s="11"/>
      <c r="X532" s="11"/>
      <c r="Y532" s="11"/>
      <c r="Z532" s="11"/>
      <c r="AA532" s="11"/>
      <c r="AB532" s="11"/>
      <c r="AC532" s="11"/>
      <c r="AD532" s="11"/>
      <c r="AE532" s="11"/>
      <c r="AF532" s="11"/>
      <c r="AG532" s="11"/>
      <c r="AH532" s="11"/>
      <c r="AI532" s="11"/>
      <c r="AJ532" s="11"/>
      <c r="AK532" s="11"/>
      <c r="AL532" s="11"/>
      <c r="AM532" s="11"/>
      <c r="AN532" s="11"/>
      <c r="AO532" s="11"/>
      <c r="AP532" s="63">
        <f t="shared" si="46"/>
        <v>0</v>
      </c>
      <c r="AQ532" s="63">
        <f t="shared" si="47"/>
        <v>0</v>
      </c>
      <c r="AR532" s="63">
        <f t="shared" si="48"/>
        <v>0</v>
      </c>
      <c r="AT532" s="176" cm="1">
        <f t="array" ref="AT532">SUMIFS('N1.3_Project_Listing'!$P$16:$P$829, 'N1.3_Project_Listing'!$E$16:$E$829,'N1.3_Project_Listing'!$E532, 'N1.3_Project_Listing'!$A$16:$A$829,ET_Risk_SC_Summation[[#Headers],[132kV Circuit Breaker]])</f>
        <v>0</v>
      </c>
      <c r="AU532" s="176" cm="1">
        <f t="array" ref="AU532">SUMIFS('N1.3_Project_Listing'!$P$16:$P$829, 'N1.3_Project_Listing'!$E$16:$E$829,'N1.3_Project_Listing'!$E532, 'N1.3_Project_Listing'!$A$16:$A$829,ET_Risk_SC_Summation[[#Headers],[132kV Transformer]])</f>
        <v>0</v>
      </c>
      <c r="AV532" s="176" cm="1">
        <f t="array" ref="AV532">SUMIFS('N1.3_Project_Listing'!$P$16:$P$829, 'N1.3_Project_Listing'!$E$16:$E$829,'N1.3_Project_Listing'!$E532, 'N1.3_Project_Listing'!$A$16:$A$829,ET_Risk_SC_Summation[[#Headers],[132kV Reactor]])</f>
        <v>0</v>
      </c>
      <c r="AW532" s="176" cm="1">
        <f t="array" ref="AW532">SUMIFS('N1.3_Project_Listing'!$P$16:$P$829, 'N1.3_Project_Listing'!$E$16:$E$829,'N1.3_Project_Listing'!$E532, 'N1.3_Project_Listing'!$A$16:$A$829,ET_Risk_SC_Summation[[#Headers],[132kV Underground Cable]])</f>
        <v>0</v>
      </c>
      <c r="AX532" s="176" cm="1">
        <f t="array" ref="AX532">SUMIFS('N1.3_Project_Listing'!$P$16:$P$829, 'N1.3_Project_Listing'!$E$16:$E$829,'N1.3_Project_Listing'!$E532, 'N1.3_Project_Listing'!$A$16:$A$829,ET_Risk_SC_Summation[[#Headers],[132kV OHL Conductor]])</f>
        <v>0</v>
      </c>
      <c r="AY532" s="176" cm="1">
        <f t="array" ref="AY532">SUMIFS('N1.3_Project_Listing'!$P$16:$P$829, 'N1.3_Project_Listing'!$E$16:$E$829,'N1.3_Project_Listing'!$E532, 'N1.3_Project_Listing'!$A$16:$A$829,ET_Risk_SC_Summation[[#Headers],[132kV OHL Fittings]])</f>
        <v>0</v>
      </c>
      <c r="AZ532" s="176" cm="1">
        <f t="array" ref="AZ532">SUMIFS('N1.3_Project_Listing'!$P$16:$P$829, 'N1.3_Project_Listing'!$E$16:$E$829,'N1.3_Project_Listing'!$E532, 'N1.3_Project_Listing'!$A$16:$A$829,ET_Risk_SC_Summation[[#Headers],[132kV OHL Tower]])</f>
        <v>0</v>
      </c>
      <c r="BA532" s="176" cm="1">
        <f t="array" ref="BA532">SUMIFS('N1.3_Project_Listing'!$P$16:$P$829, 'N1.3_Project_Listing'!$E$16:$E$829,'N1.3_Project_Listing'!$E532, 'N1.3_Project_Listing'!$A$16:$A$829,ET_Risk_SC_Summation[[#Headers],[275kV Circuit Breaker]])</f>
        <v>0</v>
      </c>
      <c r="BB532" s="176" cm="1">
        <f t="array" ref="BB532">SUMIFS('N1.3_Project_Listing'!$P$16:$P$829, 'N1.3_Project_Listing'!$E$16:$E$829,'N1.3_Project_Listing'!$E532, 'N1.3_Project_Listing'!$A$16:$A$829,ET_Risk_SC_Summation[[#Headers],[275kV Transformer]])</f>
        <v>0</v>
      </c>
      <c r="BC532" s="176" cm="1">
        <f t="array" ref="BC532">SUMIFS('N1.3_Project_Listing'!$P$16:$P$829, 'N1.3_Project_Listing'!$E$16:$E$829,'N1.3_Project_Listing'!$E532, 'N1.3_Project_Listing'!$A$16:$A$829,ET_Risk_SC_Summation[[#Headers],[275kV Reactor]])</f>
        <v>0</v>
      </c>
      <c r="BD532" s="176" cm="1">
        <f t="array" ref="BD532">SUMIFS('N1.3_Project_Listing'!$P$16:$P$829, 'N1.3_Project_Listing'!$E$16:$E$829,'N1.3_Project_Listing'!$E532, 'N1.3_Project_Listing'!$A$16:$A$829,ET_Risk_SC_Summation[[#Headers],[275kV Underground Cable]])</f>
        <v>0</v>
      </c>
      <c r="BE532" s="176" cm="1">
        <f t="array" ref="BE532">SUMIFS('N1.3_Project_Listing'!$P$16:$P$829, 'N1.3_Project_Listing'!$E$16:$E$829,'N1.3_Project_Listing'!$E532, 'N1.3_Project_Listing'!$A$16:$A$829,ET_Risk_SC_Summation[[#Headers],[275kV OHL Conductor]])</f>
        <v>0</v>
      </c>
      <c r="BF532" s="176" cm="1">
        <f t="array" ref="BF532">SUMIFS('N1.3_Project_Listing'!$P$16:$P$829, 'N1.3_Project_Listing'!$E$16:$E$829,'N1.3_Project_Listing'!$E532, 'N1.3_Project_Listing'!$A$16:$A$829,ET_Risk_SC_Summation[[#Headers],[275kV OHL Fittings]])</f>
        <v>0</v>
      </c>
      <c r="BG532" s="176" cm="1">
        <f t="array" ref="BG532">SUMIFS('N1.3_Project_Listing'!$P$16:$P$829, 'N1.3_Project_Listing'!$E$16:$E$829,'N1.3_Project_Listing'!$E532, 'N1.3_Project_Listing'!$A$16:$A$829,ET_Risk_SC_Summation[[#Headers],[275kV OHL Tower]])</f>
        <v>0</v>
      </c>
      <c r="BH532" s="176" cm="1">
        <f t="array" ref="BH532">SUMIFS('N1.3_Project_Listing'!$P$16:$P$829, 'N1.3_Project_Listing'!$E$16:$E$829,'N1.3_Project_Listing'!$E532, 'N1.3_Project_Listing'!$A$16:$A$829,ET_Risk_SC_Summation[[#Headers],[400kV Circuit Breaker]])</f>
        <v>0</v>
      </c>
      <c r="BI532" s="176" cm="1">
        <f t="array" ref="BI532">SUMIFS('N1.3_Project_Listing'!$P$16:$P$829, 'N1.3_Project_Listing'!$E$16:$E$829,'N1.3_Project_Listing'!$E532, 'N1.3_Project_Listing'!$A$16:$A$829,ET_Risk_SC_Summation[[#Headers],[400kV Transformer]])</f>
        <v>0</v>
      </c>
      <c r="BJ532" s="176" cm="1">
        <f t="array" ref="BJ532">SUMIFS('N1.3_Project_Listing'!$P$16:$P$829, 'N1.3_Project_Listing'!$E$16:$E$829,'N1.3_Project_Listing'!$E532, 'N1.3_Project_Listing'!$A$16:$A$829,ET_Risk_SC_Summation[[#Headers],[400kV Reactor]])</f>
        <v>0</v>
      </c>
      <c r="BK532" s="176" cm="1">
        <f t="array" ref="BK532">SUMIFS('N1.3_Project_Listing'!$P$16:$P$829, 'N1.3_Project_Listing'!$E$16:$E$829,'N1.3_Project_Listing'!$E532, 'N1.3_Project_Listing'!$A$16:$A$829,ET_Risk_SC_Summation[[#Headers],[400kV Underground Cable]])</f>
        <v>0</v>
      </c>
      <c r="BL532" s="176" cm="1">
        <f t="array" ref="BL532">SUMIFS('N1.3_Project_Listing'!$P$16:$P$829, 'N1.3_Project_Listing'!$E$16:$E$829,'N1.3_Project_Listing'!$E532, 'N1.3_Project_Listing'!$A$16:$A$829,ET_Risk_SC_Summation[[#Headers],[400kV OHL Conductor]])</f>
        <v>0</v>
      </c>
      <c r="BM532" s="176" cm="1">
        <f t="array" ref="BM532">SUMIFS('N1.3_Project_Listing'!$P$16:$P$829, 'N1.3_Project_Listing'!$E$16:$E$829,'N1.3_Project_Listing'!$E532, 'N1.3_Project_Listing'!$A$16:$A$829,ET_Risk_SC_Summation[[#Headers],[400kV OHL Fittings]])</f>
        <v>0</v>
      </c>
      <c r="BN532" s="176" cm="1">
        <f t="array" ref="BN532">SUMIFS('N1.3_Project_Listing'!$P$16:$P$829, 'N1.3_Project_Listing'!$E$16:$E$829,'N1.3_Project_Listing'!$E532, 'N1.3_Project_Listing'!$A$16:$A$829,ET_Risk_SC_Summation[[#Headers],[400kV OHL Tower]])</f>
        <v>0</v>
      </c>
      <c r="BO532" s="177" t="str">
        <f>IF(SUM(ET_Risk_SC_Summation[[#This Row],[132kV Circuit Breaker]:[400kV OHL Tower]])=0, "n/a", INDEX(ET_Risk_SC_Summation[#Headers],1,MATCH(MAX(ET_Risk_SC_Summation[[#This Row],[132kV Circuit Breaker]:[400kV OHL Tower]]),ET_Risk_SC_Summation[[#This Row],[132kV Circuit Breaker]:[400kV OHL Tower]],0)))</f>
        <v>n/a</v>
      </c>
      <c r="BP532" s="177" t="str">
        <f>IFERROR(INDEX('N0.7_Lookup_References'!$G$77:$G$98,MATCH(ET_Risk_SC_Summation[[#This Row],[Mxx Category]],'N0.7_Lookup_References'!$F$77:$F$98,0)),"")</f>
        <v/>
      </c>
    </row>
    <row r="533" spans="1:68">
      <c r="A533" s="160" t="str">
        <f>IFERROR(INDEX(N1.2_Intervention_Types[NARM Asset Category],MATCH('N1.3_Project_Listing'!$C533,N1.2_Intervention_Types[Intervention Type ID],0),1),"")</f>
        <v/>
      </c>
      <c r="B533" s="160" t="str">
        <f>IF($D$2="GD",IFERROR(INDEX(N1.2_Intervention_Types[C&amp;V Asset Category (GD)],MATCH('N1.3_Project_Listing'!$C533,N1.2_Intervention_Types[Intervention Type ID],0),1),""),IFERROR(INDEX(N1.2_Intervention_Types[NARM Asset Category],MATCH('N1.3_Project_Listing'!$C533,N1.2_Intervention_Types[Intervention Type ID],0),1),""))</f>
        <v/>
      </c>
      <c r="C533" s="67" t="str">
        <f>IFERROR(INDEX(N1.2_Intervention_Types[Intervention Type ID],MATCH('N1.3_Project_Listing'!$I533,N1.2_Intervention_Types[Intervention Type],0),1),"")</f>
        <v/>
      </c>
      <c r="D533" s="160" t="str">
        <f>IFERROR(INDEX(N1.2_Intervention_Types[Intervention Category],MATCH('N1.3_Project_Listing'!$C533,N1.2_Intervention_Types[Intervention Type ID],0),1),"")</f>
        <v/>
      </c>
      <c r="E533" s="210"/>
      <c r="F533" s="236"/>
      <c r="G533" s="236"/>
      <c r="H533" s="236"/>
      <c r="I533" s="151"/>
      <c r="J533" s="139"/>
      <c r="K533" s="117"/>
      <c r="L533" s="117"/>
      <c r="M533" s="117"/>
      <c r="N533" s="310"/>
      <c r="O533" s="310"/>
      <c r="P533" s="310"/>
      <c r="Q533" s="63">
        <f t="shared" si="49"/>
        <v>0</v>
      </c>
      <c r="R533" s="368">
        <f>IF('N1.3_Project_Listing'!$D533="Replacement",SUM('N1.3_Project_Listing'!$K533:$L533)/2,'N1.3_Project_Listing'!$M533)</f>
        <v>0</v>
      </c>
      <c r="S533" s="67" t="str">
        <f>IFERROR(INDEX('N0.7_Lookup_References'!$C$13:$C$72,MATCH($A533,'N0.7_Lookup_References'!$B$13:$B$72,0)),"")</f>
        <v/>
      </c>
      <c r="T533" s="338" t="str">
        <f t="shared" si="50"/>
        <v/>
      </c>
      <c r="V533" s="11"/>
      <c r="W533" s="11"/>
      <c r="X533" s="11"/>
      <c r="Y533" s="11"/>
      <c r="Z533" s="11"/>
      <c r="AA533" s="11"/>
      <c r="AB533" s="11"/>
      <c r="AC533" s="11"/>
      <c r="AD533" s="11"/>
      <c r="AE533" s="11"/>
      <c r="AF533" s="11"/>
      <c r="AG533" s="11"/>
      <c r="AH533" s="11"/>
      <c r="AI533" s="11"/>
      <c r="AJ533" s="11"/>
      <c r="AK533" s="11"/>
      <c r="AL533" s="11"/>
      <c r="AM533" s="11"/>
      <c r="AN533" s="11"/>
      <c r="AO533" s="11"/>
      <c r="AP533" s="63">
        <f t="shared" si="46"/>
        <v>0</v>
      </c>
      <c r="AQ533" s="63">
        <f t="shared" si="47"/>
        <v>0</v>
      </c>
      <c r="AR533" s="63">
        <f t="shared" si="48"/>
        <v>0</v>
      </c>
      <c r="AT533" s="176" cm="1">
        <f t="array" ref="AT533">SUMIFS('N1.3_Project_Listing'!$P$16:$P$829, 'N1.3_Project_Listing'!$E$16:$E$829,'N1.3_Project_Listing'!$E533, 'N1.3_Project_Listing'!$A$16:$A$829,ET_Risk_SC_Summation[[#Headers],[132kV Circuit Breaker]])</f>
        <v>0</v>
      </c>
      <c r="AU533" s="176" cm="1">
        <f t="array" ref="AU533">SUMIFS('N1.3_Project_Listing'!$P$16:$P$829, 'N1.3_Project_Listing'!$E$16:$E$829,'N1.3_Project_Listing'!$E533, 'N1.3_Project_Listing'!$A$16:$A$829,ET_Risk_SC_Summation[[#Headers],[132kV Transformer]])</f>
        <v>0</v>
      </c>
      <c r="AV533" s="176" cm="1">
        <f t="array" ref="AV533">SUMIFS('N1.3_Project_Listing'!$P$16:$P$829, 'N1.3_Project_Listing'!$E$16:$E$829,'N1.3_Project_Listing'!$E533, 'N1.3_Project_Listing'!$A$16:$A$829,ET_Risk_SC_Summation[[#Headers],[132kV Reactor]])</f>
        <v>0</v>
      </c>
      <c r="AW533" s="176" cm="1">
        <f t="array" ref="AW533">SUMIFS('N1.3_Project_Listing'!$P$16:$P$829, 'N1.3_Project_Listing'!$E$16:$E$829,'N1.3_Project_Listing'!$E533, 'N1.3_Project_Listing'!$A$16:$A$829,ET_Risk_SC_Summation[[#Headers],[132kV Underground Cable]])</f>
        <v>0</v>
      </c>
      <c r="AX533" s="176" cm="1">
        <f t="array" ref="AX533">SUMIFS('N1.3_Project_Listing'!$P$16:$P$829, 'N1.3_Project_Listing'!$E$16:$E$829,'N1.3_Project_Listing'!$E533, 'N1.3_Project_Listing'!$A$16:$A$829,ET_Risk_SC_Summation[[#Headers],[132kV OHL Conductor]])</f>
        <v>0</v>
      </c>
      <c r="AY533" s="176" cm="1">
        <f t="array" ref="AY533">SUMIFS('N1.3_Project_Listing'!$P$16:$P$829, 'N1.3_Project_Listing'!$E$16:$E$829,'N1.3_Project_Listing'!$E533, 'N1.3_Project_Listing'!$A$16:$A$829,ET_Risk_SC_Summation[[#Headers],[132kV OHL Fittings]])</f>
        <v>0</v>
      </c>
      <c r="AZ533" s="176" cm="1">
        <f t="array" ref="AZ533">SUMIFS('N1.3_Project_Listing'!$P$16:$P$829, 'N1.3_Project_Listing'!$E$16:$E$829,'N1.3_Project_Listing'!$E533, 'N1.3_Project_Listing'!$A$16:$A$829,ET_Risk_SC_Summation[[#Headers],[132kV OHL Tower]])</f>
        <v>0</v>
      </c>
      <c r="BA533" s="176" cm="1">
        <f t="array" ref="BA533">SUMIFS('N1.3_Project_Listing'!$P$16:$P$829, 'N1.3_Project_Listing'!$E$16:$E$829,'N1.3_Project_Listing'!$E533, 'N1.3_Project_Listing'!$A$16:$A$829,ET_Risk_SC_Summation[[#Headers],[275kV Circuit Breaker]])</f>
        <v>0</v>
      </c>
      <c r="BB533" s="176" cm="1">
        <f t="array" ref="BB533">SUMIFS('N1.3_Project_Listing'!$P$16:$P$829, 'N1.3_Project_Listing'!$E$16:$E$829,'N1.3_Project_Listing'!$E533, 'N1.3_Project_Listing'!$A$16:$A$829,ET_Risk_SC_Summation[[#Headers],[275kV Transformer]])</f>
        <v>0</v>
      </c>
      <c r="BC533" s="176" cm="1">
        <f t="array" ref="BC533">SUMIFS('N1.3_Project_Listing'!$P$16:$P$829, 'N1.3_Project_Listing'!$E$16:$E$829,'N1.3_Project_Listing'!$E533, 'N1.3_Project_Listing'!$A$16:$A$829,ET_Risk_SC_Summation[[#Headers],[275kV Reactor]])</f>
        <v>0</v>
      </c>
      <c r="BD533" s="176" cm="1">
        <f t="array" ref="BD533">SUMIFS('N1.3_Project_Listing'!$P$16:$P$829, 'N1.3_Project_Listing'!$E$16:$E$829,'N1.3_Project_Listing'!$E533, 'N1.3_Project_Listing'!$A$16:$A$829,ET_Risk_SC_Summation[[#Headers],[275kV Underground Cable]])</f>
        <v>0</v>
      </c>
      <c r="BE533" s="176" cm="1">
        <f t="array" ref="BE533">SUMIFS('N1.3_Project_Listing'!$P$16:$P$829, 'N1.3_Project_Listing'!$E$16:$E$829,'N1.3_Project_Listing'!$E533, 'N1.3_Project_Listing'!$A$16:$A$829,ET_Risk_SC_Summation[[#Headers],[275kV OHL Conductor]])</f>
        <v>0</v>
      </c>
      <c r="BF533" s="176" cm="1">
        <f t="array" ref="BF533">SUMIFS('N1.3_Project_Listing'!$P$16:$P$829, 'N1.3_Project_Listing'!$E$16:$E$829,'N1.3_Project_Listing'!$E533, 'N1.3_Project_Listing'!$A$16:$A$829,ET_Risk_SC_Summation[[#Headers],[275kV OHL Fittings]])</f>
        <v>0</v>
      </c>
      <c r="BG533" s="176" cm="1">
        <f t="array" ref="BG533">SUMIFS('N1.3_Project_Listing'!$P$16:$P$829, 'N1.3_Project_Listing'!$E$16:$E$829,'N1.3_Project_Listing'!$E533, 'N1.3_Project_Listing'!$A$16:$A$829,ET_Risk_SC_Summation[[#Headers],[275kV OHL Tower]])</f>
        <v>0</v>
      </c>
      <c r="BH533" s="176" cm="1">
        <f t="array" ref="BH533">SUMIFS('N1.3_Project_Listing'!$P$16:$P$829, 'N1.3_Project_Listing'!$E$16:$E$829,'N1.3_Project_Listing'!$E533, 'N1.3_Project_Listing'!$A$16:$A$829,ET_Risk_SC_Summation[[#Headers],[400kV Circuit Breaker]])</f>
        <v>0</v>
      </c>
      <c r="BI533" s="176" cm="1">
        <f t="array" ref="BI533">SUMIFS('N1.3_Project_Listing'!$P$16:$P$829, 'N1.3_Project_Listing'!$E$16:$E$829,'N1.3_Project_Listing'!$E533, 'N1.3_Project_Listing'!$A$16:$A$829,ET_Risk_SC_Summation[[#Headers],[400kV Transformer]])</f>
        <v>0</v>
      </c>
      <c r="BJ533" s="176" cm="1">
        <f t="array" ref="BJ533">SUMIFS('N1.3_Project_Listing'!$P$16:$P$829, 'N1.3_Project_Listing'!$E$16:$E$829,'N1.3_Project_Listing'!$E533, 'N1.3_Project_Listing'!$A$16:$A$829,ET_Risk_SC_Summation[[#Headers],[400kV Reactor]])</f>
        <v>0</v>
      </c>
      <c r="BK533" s="176" cm="1">
        <f t="array" ref="BK533">SUMIFS('N1.3_Project_Listing'!$P$16:$P$829, 'N1.3_Project_Listing'!$E$16:$E$829,'N1.3_Project_Listing'!$E533, 'N1.3_Project_Listing'!$A$16:$A$829,ET_Risk_SC_Summation[[#Headers],[400kV Underground Cable]])</f>
        <v>0</v>
      </c>
      <c r="BL533" s="176" cm="1">
        <f t="array" ref="BL533">SUMIFS('N1.3_Project_Listing'!$P$16:$P$829, 'N1.3_Project_Listing'!$E$16:$E$829,'N1.3_Project_Listing'!$E533, 'N1.3_Project_Listing'!$A$16:$A$829,ET_Risk_SC_Summation[[#Headers],[400kV OHL Conductor]])</f>
        <v>0</v>
      </c>
      <c r="BM533" s="176" cm="1">
        <f t="array" ref="BM533">SUMIFS('N1.3_Project_Listing'!$P$16:$P$829, 'N1.3_Project_Listing'!$E$16:$E$829,'N1.3_Project_Listing'!$E533, 'N1.3_Project_Listing'!$A$16:$A$829,ET_Risk_SC_Summation[[#Headers],[400kV OHL Fittings]])</f>
        <v>0</v>
      </c>
      <c r="BN533" s="176" cm="1">
        <f t="array" ref="BN533">SUMIFS('N1.3_Project_Listing'!$P$16:$P$829, 'N1.3_Project_Listing'!$E$16:$E$829,'N1.3_Project_Listing'!$E533, 'N1.3_Project_Listing'!$A$16:$A$829,ET_Risk_SC_Summation[[#Headers],[400kV OHL Tower]])</f>
        <v>0</v>
      </c>
      <c r="BO533" s="177" t="str">
        <f>IF(SUM(ET_Risk_SC_Summation[[#This Row],[132kV Circuit Breaker]:[400kV OHL Tower]])=0, "n/a", INDEX(ET_Risk_SC_Summation[#Headers],1,MATCH(MAX(ET_Risk_SC_Summation[[#This Row],[132kV Circuit Breaker]:[400kV OHL Tower]]),ET_Risk_SC_Summation[[#This Row],[132kV Circuit Breaker]:[400kV OHL Tower]],0)))</f>
        <v>n/a</v>
      </c>
      <c r="BP533" s="177" t="str">
        <f>IFERROR(INDEX('N0.7_Lookup_References'!$G$77:$G$98,MATCH(ET_Risk_SC_Summation[[#This Row],[Mxx Category]],'N0.7_Lookup_References'!$F$77:$F$98,0)),"")</f>
        <v/>
      </c>
    </row>
    <row r="534" spans="1:68">
      <c r="A534" s="160" t="str">
        <f>IFERROR(INDEX(N1.2_Intervention_Types[NARM Asset Category],MATCH('N1.3_Project_Listing'!$C534,N1.2_Intervention_Types[Intervention Type ID],0),1),"")</f>
        <v/>
      </c>
      <c r="B534" s="160" t="str">
        <f>IF($D$2="GD",IFERROR(INDEX(N1.2_Intervention_Types[C&amp;V Asset Category (GD)],MATCH('N1.3_Project_Listing'!$C534,N1.2_Intervention_Types[Intervention Type ID],0),1),""),IFERROR(INDEX(N1.2_Intervention_Types[NARM Asset Category],MATCH('N1.3_Project_Listing'!$C534,N1.2_Intervention_Types[Intervention Type ID],0),1),""))</f>
        <v/>
      </c>
      <c r="C534" s="67" t="str">
        <f>IFERROR(INDEX(N1.2_Intervention_Types[Intervention Type ID],MATCH('N1.3_Project_Listing'!$I534,N1.2_Intervention_Types[Intervention Type],0),1),"")</f>
        <v/>
      </c>
      <c r="D534" s="160" t="str">
        <f>IFERROR(INDEX(N1.2_Intervention_Types[Intervention Category],MATCH('N1.3_Project_Listing'!$C534,N1.2_Intervention_Types[Intervention Type ID],0),1),"")</f>
        <v/>
      </c>
      <c r="E534" s="210"/>
      <c r="F534" s="236"/>
      <c r="G534" s="236"/>
      <c r="H534" s="236"/>
      <c r="I534" s="151"/>
      <c r="J534" s="139"/>
      <c r="K534" s="117"/>
      <c r="L534" s="117"/>
      <c r="M534" s="117"/>
      <c r="N534" s="310"/>
      <c r="O534" s="310"/>
      <c r="P534" s="310"/>
      <c r="Q534" s="63">
        <f t="shared" si="49"/>
        <v>0</v>
      </c>
      <c r="R534" s="368">
        <f>IF('N1.3_Project_Listing'!$D534="Replacement",SUM('N1.3_Project_Listing'!$K534:$L534)/2,'N1.3_Project_Listing'!$M534)</f>
        <v>0</v>
      </c>
      <c r="S534" s="67" t="str">
        <f>IFERROR(INDEX('N0.7_Lookup_References'!$C$13:$C$72,MATCH($A534,'N0.7_Lookup_References'!$B$13:$B$72,0)),"")</f>
        <v/>
      </c>
      <c r="T534" s="338" t="str">
        <f t="shared" si="50"/>
        <v/>
      </c>
      <c r="V534" s="11"/>
      <c r="W534" s="11"/>
      <c r="X534" s="11"/>
      <c r="Y534" s="11"/>
      <c r="Z534" s="11"/>
      <c r="AA534" s="11"/>
      <c r="AB534" s="11"/>
      <c r="AC534" s="11"/>
      <c r="AD534" s="11"/>
      <c r="AE534" s="11"/>
      <c r="AF534" s="11"/>
      <c r="AG534" s="11"/>
      <c r="AH534" s="11"/>
      <c r="AI534" s="11"/>
      <c r="AJ534" s="11"/>
      <c r="AK534" s="11"/>
      <c r="AL534" s="11"/>
      <c r="AM534" s="11"/>
      <c r="AN534" s="11"/>
      <c r="AO534" s="11"/>
      <c r="AP534" s="63">
        <f t="shared" si="46"/>
        <v>0</v>
      </c>
      <c r="AQ534" s="63">
        <f t="shared" si="47"/>
        <v>0</v>
      </c>
      <c r="AR534" s="63">
        <f t="shared" si="48"/>
        <v>0</v>
      </c>
      <c r="AT534" s="176" cm="1">
        <f t="array" ref="AT534">SUMIFS('N1.3_Project_Listing'!$P$16:$P$829, 'N1.3_Project_Listing'!$E$16:$E$829,'N1.3_Project_Listing'!$E534, 'N1.3_Project_Listing'!$A$16:$A$829,ET_Risk_SC_Summation[[#Headers],[132kV Circuit Breaker]])</f>
        <v>0</v>
      </c>
      <c r="AU534" s="176" cm="1">
        <f t="array" ref="AU534">SUMIFS('N1.3_Project_Listing'!$P$16:$P$829, 'N1.3_Project_Listing'!$E$16:$E$829,'N1.3_Project_Listing'!$E534, 'N1.3_Project_Listing'!$A$16:$A$829,ET_Risk_SC_Summation[[#Headers],[132kV Transformer]])</f>
        <v>0</v>
      </c>
      <c r="AV534" s="176" cm="1">
        <f t="array" ref="AV534">SUMIFS('N1.3_Project_Listing'!$P$16:$P$829, 'N1.3_Project_Listing'!$E$16:$E$829,'N1.3_Project_Listing'!$E534, 'N1.3_Project_Listing'!$A$16:$A$829,ET_Risk_SC_Summation[[#Headers],[132kV Reactor]])</f>
        <v>0</v>
      </c>
      <c r="AW534" s="176" cm="1">
        <f t="array" ref="AW534">SUMIFS('N1.3_Project_Listing'!$P$16:$P$829, 'N1.3_Project_Listing'!$E$16:$E$829,'N1.3_Project_Listing'!$E534, 'N1.3_Project_Listing'!$A$16:$A$829,ET_Risk_SC_Summation[[#Headers],[132kV Underground Cable]])</f>
        <v>0</v>
      </c>
      <c r="AX534" s="176" cm="1">
        <f t="array" ref="AX534">SUMIFS('N1.3_Project_Listing'!$P$16:$P$829, 'N1.3_Project_Listing'!$E$16:$E$829,'N1.3_Project_Listing'!$E534, 'N1.3_Project_Listing'!$A$16:$A$829,ET_Risk_SC_Summation[[#Headers],[132kV OHL Conductor]])</f>
        <v>0</v>
      </c>
      <c r="AY534" s="176" cm="1">
        <f t="array" ref="AY534">SUMIFS('N1.3_Project_Listing'!$P$16:$P$829, 'N1.3_Project_Listing'!$E$16:$E$829,'N1.3_Project_Listing'!$E534, 'N1.3_Project_Listing'!$A$16:$A$829,ET_Risk_SC_Summation[[#Headers],[132kV OHL Fittings]])</f>
        <v>0</v>
      </c>
      <c r="AZ534" s="176" cm="1">
        <f t="array" ref="AZ534">SUMIFS('N1.3_Project_Listing'!$P$16:$P$829, 'N1.3_Project_Listing'!$E$16:$E$829,'N1.3_Project_Listing'!$E534, 'N1.3_Project_Listing'!$A$16:$A$829,ET_Risk_SC_Summation[[#Headers],[132kV OHL Tower]])</f>
        <v>0</v>
      </c>
      <c r="BA534" s="176" cm="1">
        <f t="array" ref="BA534">SUMIFS('N1.3_Project_Listing'!$P$16:$P$829, 'N1.3_Project_Listing'!$E$16:$E$829,'N1.3_Project_Listing'!$E534, 'N1.3_Project_Listing'!$A$16:$A$829,ET_Risk_SC_Summation[[#Headers],[275kV Circuit Breaker]])</f>
        <v>0</v>
      </c>
      <c r="BB534" s="176" cm="1">
        <f t="array" ref="BB534">SUMIFS('N1.3_Project_Listing'!$P$16:$P$829, 'N1.3_Project_Listing'!$E$16:$E$829,'N1.3_Project_Listing'!$E534, 'N1.3_Project_Listing'!$A$16:$A$829,ET_Risk_SC_Summation[[#Headers],[275kV Transformer]])</f>
        <v>0</v>
      </c>
      <c r="BC534" s="176" cm="1">
        <f t="array" ref="BC534">SUMIFS('N1.3_Project_Listing'!$P$16:$P$829, 'N1.3_Project_Listing'!$E$16:$E$829,'N1.3_Project_Listing'!$E534, 'N1.3_Project_Listing'!$A$16:$A$829,ET_Risk_SC_Summation[[#Headers],[275kV Reactor]])</f>
        <v>0</v>
      </c>
      <c r="BD534" s="176" cm="1">
        <f t="array" ref="BD534">SUMIFS('N1.3_Project_Listing'!$P$16:$P$829, 'N1.3_Project_Listing'!$E$16:$E$829,'N1.3_Project_Listing'!$E534, 'N1.3_Project_Listing'!$A$16:$A$829,ET_Risk_SC_Summation[[#Headers],[275kV Underground Cable]])</f>
        <v>0</v>
      </c>
      <c r="BE534" s="176" cm="1">
        <f t="array" ref="BE534">SUMIFS('N1.3_Project_Listing'!$P$16:$P$829, 'N1.3_Project_Listing'!$E$16:$E$829,'N1.3_Project_Listing'!$E534, 'N1.3_Project_Listing'!$A$16:$A$829,ET_Risk_SC_Summation[[#Headers],[275kV OHL Conductor]])</f>
        <v>0</v>
      </c>
      <c r="BF534" s="176" cm="1">
        <f t="array" ref="BF534">SUMIFS('N1.3_Project_Listing'!$P$16:$P$829, 'N1.3_Project_Listing'!$E$16:$E$829,'N1.3_Project_Listing'!$E534, 'N1.3_Project_Listing'!$A$16:$A$829,ET_Risk_SC_Summation[[#Headers],[275kV OHL Fittings]])</f>
        <v>0</v>
      </c>
      <c r="BG534" s="176" cm="1">
        <f t="array" ref="BG534">SUMIFS('N1.3_Project_Listing'!$P$16:$P$829, 'N1.3_Project_Listing'!$E$16:$E$829,'N1.3_Project_Listing'!$E534, 'N1.3_Project_Listing'!$A$16:$A$829,ET_Risk_SC_Summation[[#Headers],[275kV OHL Tower]])</f>
        <v>0</v>
      </c>
      <c r="BH534" s="176" cm="1">
        <f t="array" ref="BH534">SUMIFS('N1.3_Project_Listing'!$P$16:$P$829, 'N1.3_Project_Listing'!$E$16:$E$829,'N1.3_Project_Listing'!$E534, 'N1.3_Project_Listing'!$A$16:$A$829,ET_Risk_SC_Summation[[#Headers],[400kV Circuit Breaker]])</f>
        <v>0</v>
      </c>
      <c r="BI534" s="176" cm="1">
        <f t="array" ref="BI534">SUMIFS('N1.3_Project_Listing'!$P$16:$P$829, 'N1.3_Project_Listing'!$E$16:$E$829,'N1.3_Project_Listing'!$E534, 'N1.3_Project_Listing'!$A$16:$A$829,ET_Risk_SC_Summation[[#Headers],[400kV Transformer]])</f>
        <v>0</v>
      </c>
      <c r="BJ534" s="176" cm="1">
        <f t="array" ref="BJ534">SUMIFS('N1.3_Project_Listing'!$P$16:$P$829, 'N1.3_Project_Listing'!$E$16:$E$829,'N1.3_Project_Listing'!$E534, 'N1.3_Project_Listing'!$A$16:$A$829,ET_Risk_SC_Summation[[#Headers],[400kV Reactor]])</f>
        <v>0</v>
      </c>
      <c r="BK534" s="176" cm="1">
        <f t="array" ref="BK534">SUMIFS('N1.3_Project_Listing'!$P$16:$P$829, 'N1.3_Project_Listing'!$E$16:$E$829,'N1.3_Project_Listing'!$E534, 'N1.3_Project_Listing'!$A$16:$A$829,ET_Risk_SC_Summation[[#Headers],[400kV Underground Cable]])</f>
        <v>0</v>
      </c>
      <c r="BL534" s="176" cm="1">
        <f t="array" ref="BL534">SUMIFS('N1.3_Project_Listing'!$P$16:$P$829, 'N1.3_Project_Listing'!$E$16:$E$829,'N1.3_Project_Listing'!$E534, 'N1.3_Project_Listing'!$A$16:$A$829,ET_Risk_SC_Summation[[#Headers],[400kV OHL Conductor]])</f>
        <v>0</v>
      </c>
      <c r="BM534" s="176" cm="1">
        <f t="array" ref="BM534">SUMIFS('N1.3_Project_Listing'!$P$16:$P$829, 'N1.3_Project_Listing'!$E$16:$E$829,'N1.3_Project_Listing'!$E534, 'N1.3_Project_Listing'!$A$16:$A$829,ET_Risk_SC_Summation[[#Headers],[400kV OHL Fittings]])</f>
        <v>0</v>
      </c>
      <c r="BN534" s="176" cm="1">
        <f t="array" ref="BN534">SUMIFS('N1.3_Project_Listing'!$P$16:$P$829, 'N1.3_Project_Listing'!$E$16:$E$829,'N1.3_Project_Listing'!$E534, 'N1.3_Project_Listing'!$A$16:$A$829,ET_Risk_SC_Summation[[#Headers],[400kV OHL Tower]])</f>
        <v>0</v>
      </c>
      <c r="BO534" s="177" t="str">
        <f>IF(SUM(ET_Risk_SC_Summation[[#This Row],[132kV Circuit Breaker]:[400kV OHL Tower]])=0, "n/a", INDEX(ET_Risk_SC_Summation[#Headers],1,MATCH(MAX(ET_Risk_SC_Summation[[#This Row],[132kV Circuit Breaker]:[400kV OHL Tower]]),ET_Risk_SC_Summation[[#This Row],[132kV Circuit Breaker]:[400kV OHL Tower]],0)))</f>
        <v>n/a</v>
      </c>
      <c r="BP534" s="177" t="str">
        <f>IFERROR(INDEX('N0.7_Lookup_References'!$G$77:$G$98,MATCH(ET_Risk_SC_Summation[[#This Row],[Mxx Category]],'N0.7_Lookup_References'!$F$77:$F$98,0)),"")</f>
        <v/>
      </c>
    </row>
    <row r="535" spans="1:68">
      <c r="A535" s="160" t="str">
        <f>IFERROR(INDEX(N1.2_Intervention_Types[NARM Asset Category],MATCH('N1.3_Project_Listing'!$C535,N1.2_Intervention_Types[Intervention Type ID],0),1),"")</f>
        <v/>
      </c>
      <c r="B535" s="160" t="str">
        <f>IF($D$2="GD",IFERROR(INDEX(N1.2_Intervention_Types[C&amp;V Asset Category (GD)],MATCH('N1.3_Project_Listing'!$C535,N1.2_Intervention_Types[Intervention Type ID],0),1),""),IFERROR(INDEX(N1.2_Intervention_Types[NARM Asset Category],MATCH('N1.3_Project_Listing'!$C535,N1.2_Intervention_Types[Intervention Type ID],0),1),""))</f>
        <v/>
      </c>
      <c r="C535" s="67" t="str">
        <f>IFERROR(INDEX(N1.2_Intervention_Types[Intervention Type ID],MATCH('N1.3_Project_Listing'!$I535,N1.2_Intervention_Types[Intervention Type],0),1),"")</f>
        <v/>
      </c>
      <c r="D535" s="160" t="str">
        <f>IFERROR(INDEX(N1.2_Intervention_Types[Intervention Category],MATCH('N1.3_Project_Listing'!$C535,N1.2_Intervention_Types[Intervention Type ID],0),1),"")</f>
        <v/>
      </c>
      <c r="E535" s="210"/>
      <c r="F535" s="236"/>
      <c r="G535" s="236"/>
      <c r="H535" s="236"/>
      <c r="I535" s="151"/>
      <c r="J535" s="139"/>
      <c r="K535" s="117"/>
      <c r="L535" s="117"/>
      <c r="M535" s="117"/>
      <c r="N535" s="310"/>
      <c r="O535" s="310"/>
      <c r="P535" s="310"/>
      <c r="Q535" s="63">
        <f t="shared" si="49"/>
        <v>0</v>
      </c>
      <c r="R535" s="368">
        <f>IF('N1.3_Project_Listing'!$D535="Replacement",SUM('N1.3_Project_Listing'!$K535:$L535)/2,'N1.3_Project_Listing'!$M535)</f>
        <v>0</v>
      </c>
      <c r="S535" s="67" t="str">
        <f>IFERROR(INDEX('N0.7_Lookup_References'!$C$13:$C$72,MATCH($A535,'N0.7_Lookup_References'!$B$13:$B$72,0)),"")</f>
        <v/>
      </c>
      <c r="T535" s="338" t="str">
        <f t="shared" si="50"/>
        <v/>
      </c>
      <c r="V535" s="11"/>
      <c r="W535" s="11"/>
      <c r="X535" s="11"/>
      <c r="Y535" s="11"/>
      <c r="Z535" s="11"/>
      <c r="AA535" s="11"/>
      <c r="AB535" s="11"/>
      <c r="AC535" s="11"/>
      <c r="AD535" s="11"/>
      <c r="AE535" s="11"/>
      <c r="AF535" s="11"/>
      <c r="AG535" s="11"/>
      <c r="AH535" s="11"/>
      <c r="AI535" s="11"/>
      <c r="AJ535" s="11"/>
      <c r="AK535" s="11"/>
      <c r="AL535" s="11"/>
      <c r="AM535" s="11"/>
      <c r="AN535" s="11"/>
      <c r="AO535" s="11"/>
      <c r="AP535" s="63">
        <f t="shared" si="46"/>
        <v>0</v>
      </c>
      <c r="AQ535" s="63">
        <f t="shared" si="47"/>
        <v>0</v>
      </c>
      <c r="AR535" s="63">
        <f t="shared" si="48"/>
        <v>0</v>
      </c>
      <c r="AT535" s="176" cm="1">
        <f t="array" ref="AT535">SUMIFS('N1.3_Project_Listing'!$P$16:$P$829, 'N1.3_Project_Listing'!$E$16:$E$829,'N1.3_Project_Listing'!$E535, 'N1.3_Project_Listing'!$A$16:$A$829,ET_Risk_SC_Summation[[#Headers],[132kV Circuit Breaker]])</f>
        <v>0</v>
      </c>
      <c r="AU535" s="176" cm="1">
        <f t="array" ref="AU535">SUMIFS('N1.3_Project_Listing'!$P$16:$P$829, 'N1.3_Project_Listing'!$E$16:$E$829,'N1.3_Project_Listing'!$E535, 'N1.3_Project_Listing'!$A$16:$A$829,ET_Risk_SC_Summation[[#Headers],[132kV Transformer]])</f>
        <v>0</v>
      </c>
      <c r="AV535" s="176" cm="1">
        <f t="array" ref="AV535">SUMIFS('N1.3_Project_Listing'!$P$16:$P$829, 'N1.3_Project_Listing'!$E$16:$E$829,'N1.3_Project_Listing'!$E535, 'N1.3_Project_Listing'!$A$16:$A$829,ET_Risk_SC_Summation[[#Headers],[132kV Reactor]])</f>
        <v>0</v>
      </c>
      <c r="AW535" s="176" cm="1">
        <f t="array" ref="AW535">SUMIFS('N1.3_Project_Listing'!$P$16:$P$829, 'N1.3_Project_Listing'!$E$16:$E$829,'N1.3_Project_Listing'!$E535, 'N1.3_Project_Listing'!$A$16:$A$829,ET_Risk_SC_Summation[[#Headers],[132kV Underground Cable]])</f>
        <v>0</v>
      </c>
      <c r="AX535" s="176" cm="1">
        <f t="array" ref="AX535">SUMIFS('N1.3_Project_Listing'!$P$16:$P$829, 'N1.3_Project_Listing'!$E$16:$E$829,'N1.3_Project_Listing'!$E535, 'N1.3_Project_Listing'!$A$16:$A$829,ET_Risk_SC_Summation[[#Headers],[132kV OHL Conductor]])</f>
        <v>0</v>
      </c>
      <c r="AY535" s="176" cm="1">
        <f t="array" ref="AY535">SUMIFS('N1.3_Project_Listing'!$P$16:$P$829, 'N1.3_Project_Listing'!$E$16:$E$829,'N1.3_Project_Listing'!$E535, 'N1.3_Project_Listing'!$A$16:$A$829,ET_Risk_SC_Summation[[#Headers],[132kV OHL Fittings]])</f>
        <v>0</v>
      </c>
      <c r="AZ535" s="176" cm="1">
        <f t="array" ref="AZ535">SUMIFS('N1.3_Project_Listing'!$P$16:$P$829, 'N1.3_Project_Listing'!$E$16:$E$829,'N1.3_Project_Listing'!$E535, 'N1.3_Project_Listing'!$A$16:$A$829,ET_Risk_SC_Summation[[#Headers],[132kV OHL Tower]])</f>
        <v>0</v>
      </c>
      <c r="BA535" s="176" cm="1">
        <f t="array" ref="BA535">SUMIFS('N1.3_Project_Listing'!$P$16:$P$829, 'N1.3_Project_Listing'!$E$16:$E$829,'N1.3_Project_Listing'!$E535, 'N1.3_Project_Listing'!$A$16:$A$829,ET_Risk_SC_Summation[[#Headers],[275kV Circuit Breaker]])</f>
        <v>0</v>
      </c>
      <c r="BB535" s="176" cm="1">
        <f t="array" ref="BB535">SUMIFS('N1.3_Project_Listing'!$P$16:$P$829, 'N1.3_Project_Listing'!$E$16:$E$829,'N1.3_Project_Listing'!$E535, 'N1.3_Project_Listing'!$A$16:$A$829,ET_Risk_SC_Summation[[#Headers],[275kV Transformer]])</f>
        <v>0</v>
      </c>
      <c r="BC535" s="176" cm="1">
        <f t="array" ref="BC535">SUMIFS('N1.3_Project_Listing'!$P$16:$P$829, 'N1.3_Project_Listing'!$E$16:$E$829,'N1.3_Project_Listing'!$E535, 'N1.3_Project_Listing'!$A$16:$A$829,ET_Risk_SC_Summation[[#Headers],[275kV Reactor]])</f>
        <v>0</v>
      </c>
      <c r="BD535" s="176" cm="1">
        <f t="array" ref="BD535">SUMIFS('N1.3_Project_Listing'!$P$16:$P$829, 'N1.3_Project_Listing'!$E$16:$E$829,'N1.3_Project_Listing'!$E535, 'N1.3_Project_Listing'!$A$16:$A$829,ET_Risk_SC_Summation[[#Headers],[275kV Underground Cable]])</f>
        <v>0</v>
      </c>
      <c r="BE535" s="176" cm="1">
        <f t="array" ref="BE535">SUMIFS('N1.3_Project_Listing'!$P$16:$P$829, 'N1.3_Project_Listing'!$E$16:$E$829,'N1.3_Project_Listing'!$E535, 'N1.3_Project_Listing'!$A$16:$A$829,ET_Risk_SC_Summation[[#Headers],[275kV OHL Conductor]])</f>
        <v>0</v>
      </c>
      <c r="BF535" s="176" cm="1">
        <f t="array" ref="BF535">SUMIFS('N1.3_Project_Listing'!$P$16:$P$829, 'N1.3_Project_Listing'!$E$16:$E$829,'N1.3_Project_Listing'!$E535, 'N1.3_Project_Listing'!$A$16:$A$829,ET_Risk_SC_Summation[[#Headers],[275kV OHL Fittings]])</f>
        <v>0</v>
      </c>
      <c r="BG535" s="176" cm="1">
        <f t="array" ref="BG535">SUMIFS('N1.3_Project_Listing'!$P$16:$P$829, 'N1.3_Project_Listing'!$E$16:$E$829,'N1.3_Project_Listing'!$E535, 'N1.3_Project_Listing'!$A$16:$A$829,ET_Risk_SC_Summation[[#Headers],[275kV OHL Tower]])</f>
        <v>0</v>
      </c>
      <c r="BH535" s="176" cm="1">
        <f t="array" ref="BH535">SUMIFS('N1.3_Project_Listing'!$P$16:$P$829, 'N1.3_Project_Listing'!$E$16:$E$829,'N1.3_Project_Listing'!$E535, 'N1.3_Project_Listing'!$A$16:$A$829,ET_Risk_SC_Summation[[#Headers],[400kV Circuit Breaker]])</f>
        <v>0</v>
      </c>
      <c r="BI535" s="176" cm="1">
        <f t="array" ref="BI535">SUMIFS('N1.3_Project_Listing'!$P$16:$P$829, 'N1.3_Project_Listing'!$E$16:$E$829,'N1.3_Project_Listing'!$E535, 'N1.3_Project_Listing'!$A$16:$A$829,ET_Risk_SC_Summation[[#Headers],[400kV Transformer]])</f>
        <v>0</v>
      </c>
      <c r="BJ535" s="176" cm="1">
        <f t="array" ref="BJ535">SUMIFS('N1.3_Project_Listing'!$P$16:$P$829, 'N1.3_Project_Listing'!$E$16:$E$829,'N1.3_Project_Listing'!$E535, 'N1.3_Project_Listing'!$A$16:$A$829,ET_Risk_SC_Summation[[#Headers],[400kV Reactor]])</f>
        <v>0</v>
      </c>
      <c r="BK535" s="176" cm="1">
        <f t="array" ref="BK535">SUMIFS('N1.3_Project_Listing'!$P$16:$P$829, 'N1.3_Project_Listing'!$E$16:$E$829,'N1.3_Project_Listing'!$E535, 'N1.3_Project_Listing'!$A$16:$A$829,ET_Risk_SC_Summation[[#Headers],[400kV Underground Cable]])</f>
        <v>0</v>
      </c>
      <c r="BL535" s="176" cm="1">
        <f t="array" ref="BL535">SUMIFS('N1.3_Project_Listing'!$P$16:$P$829, 'N1.3_Project_Listing'!$E$16:$E$829,'N1.3_Project_Listing'!$E535, 'N1.3_Project_Listing'!$A$16:$A$829,ET_Risk_SC_Summation[[#Headers],[400kV OHL Conductor]])</f>
        <v>0</v>
      </c>
      <c r="BM535" s="176" cm="1">
        <f t="array" ref="BM535">SUMIFS('N1.3_Project_Listing'!$P$16:$P$829, 'N1.3_Project_Listing'!$E$16:$E$829,'N1.3_Project_Listing'!$E535, 'N1.3_Project_Listing'!$A$16:$A$829,ET_Risk_SC_Summation[[#Headers],[400kV OHL Fittings]])</f>
        <v>0</v>
      </c>
      <c r="BN535" s="176" cm="1">
        <f t="array" ref="BN535">SUMIFS('N1.3_Project_Listing'!$P$16:$P$829, 'N1.3_Project_Listing'!$E$16:$E$829,'N1.3_Project_Listing'!$E535, 'N1.3_Project_Listing'!$A$16:$A$829,ET_Risk_SC_Summation[[#Headers],[400kV OHL Tower]])</f>
        <v>0</v>
      </c>
      <c r="BO535" s="177" t="str">
        <f>IF(SUM(ET_Risk_SC_Summation[[#This Row],[132kV Circuit Breaker]:[400kV OHL Tower]])=0, "n/a", INDEX(ET_Risk_SC_Summation[#Headers],1,MATCH(MAX(ET_Risk_SC_Summation[[#This Row],[132kV Circuit Breaker]:[400kV OHL Tower]]),ET_Risk_SC_Summation[[#This Row],[132kV Circuit Breaker]:[400kV OHL Tower]],0)))</f>
        <v>n/a</v>
      </c>
      <c r="BP535" s="177" t="str">
        <f>IFERROR(INDEX('N0.7_Lookup_References'!$G$77:$G$98,MATCH(ET_Risk_SC_Summation[[#This Row],[Mxx Category]],'N0.7_Lookup_References'!$F$77:$F$98,0)),"")</f>
        <v/>
      </c>
    </row>
    <row r="536" spans="1:68">
      <c r="A536" s="160" t="str">
        <f>IFERROR(INDEX(N1.2_Intervention_Types[NARM Asset Category],MATCH('N1.3_Project_Listing'!$C536,N1.2_Intervention_Types[Intervention Type ID],0),1),"")</f>
        <v/>
      </c>
      <c r="B536" s="160" t="str">
        <f>IF($D$2="GD",IFERROR(INDEX(N1.2_Intervention_Types[C&amp;V Asset Category (GD)],MATCH('N1.3_Project_Listing'!$C536,N1.2_Intervention_Types[Intervention Type ID],0),1),""),IFERROR(INDEX(N1.2_Intervention_Types[NARM Asset Category],MATCH('N1.3_Project_Listing'!$C536,N1.2_Intervention_Types[Intervention Type ID],0),1),""))</f>
        <v/>
      </c>
      <c r="C536" s="67" t="str">
        <f>IFERROR(INDEX(N1.2_Intervention_Types[Intervention Type ID],MATCH('N1.3_Project_Listing'!$I536,N1.2_Intervention_Types[Intervention Type],0),1),"")</f>
        <v/>
      </c>
      <c r="D536" s="160" t="str">
        <f>IFERROR(INDEX(N1.2_Intervention_Types[Intervention Category],MATCH('N1.3_Project_Listing'!$C536,N1.2_Intervention_Types[Intervention Type ID],0),1),"")</f>
        <v/>
      </c>
      <c r="E536" s="210"/>
      <c r="F536" s="236"/>
      <c r="G536" s="236"/>
      <c r="H536" s="236"/>
      <c r="I536" s="151"/>
      <c r="J536" s="139"/>
      <c r="K536" s="117"/>
      <c r="L536" s="117"/>
      <c r="M536" s="117"/>
      <c r="N536" s="310"/>
      <c r="O536" s="310"/>
      <c r="P536" s="310"/>
      <c r="Q536" s="63">
        <f t="shared" si="49"/>
        <v>0</v>
      </c>
      <c r="R536" s="368">
        <f>IF('N1.3_Project_Listing'!$D536="Replacement",SUM('N1.3_Project_Listing'!$K536:$L536)/2,'N1.3_Project_Listing'!$M536)</f>
        <v>0</v>
      </c>
      <c r="S536" s="67" t="str">
        <f>IFERROR(INDEX('N0.7_Lookup_References'!$C$13:$C$72,MATCH($A536,'N0.7_Lookup_References'!$B$13:$B$72,0)),"")</f>
        <v/>
      </c>
      <c r="T536" s="338" t="str">
        <f t="shared" si="50"/>
        <v/>
      </c>
      <c r="V536" s="11"/>
      <c r="W536" s="11"/>
      <c r="X536" s="11"/>
      <c r="Y536" s="11"/>
      <c r="Z536" s="11"/>
      <c r="AA536" s="11"/>
      <c r="AB536" s="11"/>
      <c r="AC536" s="11"/>
      <c r="AD536" s="11"/>
      <c r="AE536" s="11"/>
      <c r="AF536" s="11"/>
      <c r="AG536" s="11"/>
      <c r="AH536" s="11"/>
      <c r="AI536" s="11"/>
      <c r="AJ536" s="11"/>
      <c r="AK536" s="11"/>
      <c r="AL536" s="11"/>
      <c r="AM536" s="11"/>
      <c r="AN536" s="11"/>
      <c r="AO536" s="11"/>
      <c r="AP536" s="63">
        <f t="shared" si="46"/>
        <v>0</v>
      </c>
      <c r="AQ536" s="63">
        <f t="shared" si="47"/>
        <v>0</v>
      </c>
      <c r="AR536" s="63">
        <f t="shared" si="48"/>
        <v>0</v>
      </c>
      <c r="AT536" s="176" cm="1">
        <f t="array" ref="AT536">SUMIFS('N1.3_Project_Listing'!$P$16:$P$829, 'N1.3_Project_Listing'!$E$16:$E$829,'N1.3_Project_Listing'!$E536, 'N1.3_Project_Listing'!$A$16:$A$829,ET_Risk_SC_Summation[[#Headers],[132kV Circuit Breaker]])</f>
        <v>0</v>
      </c>
      <c r="AU536" s="176" cm="1">
        <f t="array" ref="AU536">SUMIFS('N1.3_Project_Listing'!$P$16:$P$829, 'N1.3_Project_Listing'!$E$16:$E$829,'N1.3_Project_Listing'!$E536, 'N1.3_Project_Listing'!$A$16:$A$829,ET_Risk_SC_Summation[[#Headers],[132kV Transformer]])</f>
        <v>0</v>
      </c>
      <c r="AV536" s="176" cm="1">
        <f t="array" ref="AV536">SUMIFS('N1.3_Project_Listing'!$P$16:$P$829, 'N1.3_Project_Listing'!$E$16:$E$829,'N1.3_Project_Listing'!$E536, 'N1.3_Project_Listing'!$A$16:$A$829,ET_Risk_SC_Summation[[#Headers],[132kV Reactor]])</f>
        <v>0</v>
      </c>
      <c r="AW536" s="176" cm="1">
        <f t="array" ref="AW536">SUMIFS('N1.3_Project_Listing'!$P$16:$P$829, 'N1.3_Project_Listing'!$E$16:$E$829,'N1.3_Project_Listing'!$E536, 'N1.3_Project_Listing'!$A$16:$A$829,ET_Risk_SC_Summation[[#Headers],[132kV Underground Cable]])</f>
        <v>0</v>
      </c>
      <c r="AX536" s="176" cm="1">
        <f t="array" ref="AX536">SUMIFS('N1.3_Project_Listing'!$P$16:$P$829, 'N1.3_Project_Listing'!$E$16:$E$829,'N1.3_Project_Listing'!$E536, 'N1.3_Project_Listing'!$A$16:$A$829,ET_Risk_SC_Summation[[#Headers],[132kV OHL Conductor]])</f>
        <v>0</v>
      </c>
      <c r="AY536" s="176" cm="1">
        <f t="array" ref="AY536">SUMIFS('N1.3_Project_Listing'!$P$16:$P$829, 'N1.3_Project_Listing'!$E$16:$E$829,'N1.3_Project_Listing'!$E536, 'N1.3_Project_Listing'!$A$16:$A$829,ET_Risk_SC_Summation[[#Headers],[132kV OHL Fittings]])</f>
        <v>0</v>
      </c>
      <c r="AZ536" s="176" cm="1">
        <f t="array" ref="AZ536">SUMIFS('N1.3_Project_Listing'!$P$16:$P$829, 'N1.3_Project_Listing'!$E$16:$E$829,'N1.3_Project_Listing'!$E536, 'N1.3_Project_Listing'!$A$16:$A$829,ET_Risk_SC_Summation[[#Headers],[132kV OHL Tower]])</f>
        <v>0</v>
      </c>
      <c r="BA536" s="176" cm="1">
        <f t="array" ref="BA536">SUMIFS('N1.3_Project_Listing'!$P$16:$P$829, 'N1.3_Project_Listing'!$E$16:$E$829,'N1.3_Project_Listing'!$E536, 'N1.3_Project_Listing'!$A$16:$A$829,ET_Risk_SC_Summation[[#Headers],[275kV Circuit Breaker]])</f>
        <v>0</v>
      </c>
      <c r="BB536" s="176" cm="1">
        <f t="array" ref="BB536">SUMIFS('N1.3_Project_Listing'!$P$16:$P$829, 'N1.3_Project_Listing'!$E$16:$E$829,'N1.3_Project_Listing'!$E536, 'N1.3_Project_Listing'!$A$16:$A$829,ET_Risk_SC_Summation[[#Headers],[275kV Transformer]])</f>
        <v>0</v>
      </c>
      <c r="BC536" s="176" cm="1">
        <f t="array" ref="BC536">SUMIFS('N1.3_Project_Listing'!$P$16:$P$829, 'N1.3_Project_Listing'!$E$16:$E$829,'N1.3_Project_Listing'!$E536, 'N1.3_Project_Listing'!$A$16:$A$829,ET_Risk_SC_Summation[[#Headers],[275kV Reactor]])</f>
        <v>0</v>
      </c>
      <c r="BD536" s="176" cm="1">
        <f t="array" ref="BD536">SUMIFS('N1.3_Project_Listing'!$P$16:$P$829, 'N1.3_Project_Listing'!$E$16:$E$829,'N1.3_Project_Listing'!$E536, 'N1.3_Project_Listing'!$A$16:$A$829,ET_Risk_SC_Summation[[#Headers],[275kV Underground Cable]])</f>
        <v>0</v>
      </c>
      <c r="BE536" s="176" cm="1">
        <f t="array" ref="BE536">SUMIFS('N1.3_Project_Listing'!$P$16:$P$829, 'N1.3_Project_Listing'!$E$16:$E$829,'N1.3_Project_Listing'!$E536, 'N1.3_Project_Listing'!$A$16:$A$829,ET_Risk_SC_Summation[[#Headers],[275kV OHL Conductor]])</f>
        <v>0</v>
      </c>
      <c r="BF536" s="176" cm="1">
        <f t="array" ref="BF536">SUMIFS('N1.3_Project_Listing'!$P$16:$P$829, 'N1.3_Project_Listing'!$E$16:$E$829,'N1.3_Project_Listing'!$E536, 'N1.3_Project_Listing'!$A$16:$A$829,ET_Risk_SC_Summation[[#Headers],[275kV OHL Fittings]])</f>
        <v>0</v>
      </c>
      <c r="BG536" s="176" cm="1">
        <f t="array" ref="BG536">SUMIFS('N1.3_Project_Listing'!$P$16:$P$829, 'N1.3_Project_Listing'!$E$16:$E$829,'N1.3_Project_Listing'!$E536, 'N1.3_Project_Listing'!$A$16:$A$829,ET_Risk_SC_Summation[[#Headers],[275kV OHL Tower]])</f>
        <v>0</v>
      </c>
      <c r="BH536" s="176" cm="1">
        <f t="array" ref="BH536">SUMIFS('N1.3_Project_Listing'!$P$16:$P$829, 'N1.3_Project_Listing'!$E$16:$E$829,'N1.3_Project_Listing'!$E536, 'N1.3_Project_Listing'!$A$16:$A$829,ET_Risk_SC_Summation[[#Headers],[400kV Circuit Breaker]])</f>
        <v>0</v>
      </c>
      <c r="BI536" s="176" cm="1">
        <f t="array" ref="BI536">SUMIFS('N1.3_Project_Listing'!$P$16:$P$829, 'N1.3_Project_Listing'!$E$16:$E$829,'N1.3_Project_Listing'!$E536, 'N1.3_Project_Listing'!$A$16:$A$829,ET_Risk_SC_Summation[[#Headers],[400kV Transformer]])</f>
        <v>0</v>
      </c>
      <c r="BJ536" s="176" cm="1">
        <f t="array" ref="BJ536">SUMIFS('N1.3_Project_Listing'!$P$16:$P$829, 'N1.3_Project_Listing'!$E$16:$E$829,'N1.3_Project_Listing'!$E536, 'N1.3_Project_Listing'!$A$16:$A$829,ET_Risk_SC_Summation[[#Headers],[400kV Reactor]])</f>
        <v>0</v>
      </c>
      <c r="BK536" s="176" cm="1">
        <f t="array" ref="BK536">SUMIFS('N1.3_Project_Listing'!$P$16:$P$829, 'N1.3_Project_Listing'!$E$16:$E$829,'N1.3_Project_Listing'!$E536, 'N1.3_Project_Listing'!$A$16:$A$829,ET_Risk_SC_Summation[[#Headers],[400kV Underground Cable]])</f>
        <v>0</v>
      </c>
      <c r="BL536" s="176" cm="1">
        <f t="array" ref="BL536">SUMIFS('N1.3_Project_Listing'!$P$16:$P$829, 'N1.3_Project_Listing'!$E$16:$E$829,'N1.3_Project_Listing'!$E536, 'N1.3_Project_Listing'!$A$16:$A$829,ET_Risk_SC_Summation[[#Headers],[400kV OHL Conductor]])</f>
        <v>0</v>
      </c>
      <c r="BM536" s="176" cm="1">
        <f t="array" ref="BM536">SUMIFS('N1.3_Project_Listing'!$P$16:$P$829, 'N1.3_Project_Listing'!$E$16:$E$829,'N1.3_Project_Listing'!$E536, 'N1.3_Project_Listing'!$A$16:$A$829,ET_Risk_SC_Summation[[#Headers],[400kV OHL Fittings]])</f>
        <v>0</v>
      </c>
      <c r="BN536" s="176" cm="1">
        <f t="array" ref="BN536">SUMIFS('N1.3_Project_Listing'!$P$16:$P$829, 'N1.3_Project_Listing'!$E$16:$E$829,'N1.3_Project_Listing'!$E536, 'N1.3_Project_Listing'!$A$16:$A$829,ET_Risk_SC_Summation[[#Headers],[400kV OHL Tower]])</f>
        <v>0</v>
      </c>
      <c r="BO536" s="177" t="str">
        <f>IF(SUM(ET_Risk_SC_Summation[[#This Row],[132kV Circuit Breaker]:[400kV OHL Tower]])=0, "n/a", INDEX(ET_Risk_SC_Summation[#Headers],1,MATCH(MAX(ET_Risk_SC_Summation[[#This Row],[132kV Circuit Breaker]:[400kV OHL Tower]]),ET_Risk_SC_Summation[[#This Row],[132kV Circuit Breaker]:[400kV OHL Tower]],0)))</f>
        <v>n/a</v>
      </c>
      <c r="BP536" s="177" t="str">
        <f>IFERROR(INDEX('N0.7_Lookup_References'!$G$77:$G$98,MATCH(ET_Risk_SC_Summation[[#This Row],[Mxx Category]],'N0.7_Lookup_References'!$F$77:$F$98,0)),"")</f>
        <v/>
      </c>
    </row>
    <row r="537" spans="1:68">
      <c r="A537" s="160" t="str">
        <f>IFERROR(INDEX(N1.2_Intervention_Types[NARM Asset Category],MATCH('N1.3_Project_Listing'!$C537,N1.2_Intervention_Types[Intervention Type ID],0),1),"")</f>
        <v/>
      </c>
      <c r="B537" s="160" t="str">
        <f>IF($D$2="GD",IFERROR(INDEX(N1.2_Intervention_Types[C&amp;V Asset Category (GD)],MATCH('N1.3_Project_Listing'!$C537,N1.2_Intervention_Types[Intervention Type ID],0),1),""),IFERROR(INDEX(N1.2_Intervention_Types[NARM Asset Category],MATCH('N1.3_Project_Listing'!$C537,N1.2_Intervention_Types[Intervention Type ID],0),1),""))</f>
        <v/>
      </c>
      <c r="C537" s="67" t="str">
        <f>IFERROR(INDEX(N1.2_Intervention_Types[Intervention Type ID],MATCH('N1.3_Project_Listing'!$I537,N1.2_Intervention_Types[Intervention Type],0),1),"")</f>
        <v/>
      </c>
      <c r="D537" s="160" t="str">
        <f>IFERROR(INDEX(N1.2_Intervention_Types[Intervention Category],MATCH('N1.3_Project_Listing'!$C537,N1.2_Intervention_Types[Intervention Type ID],0),1),"")</f>
        <v/>
      </c>
      <c r="E537" s="210"/>
      <c r="F537" s="236"/>
      <c r="G537" s="236"/>
      <c r="H537" s="236"/>
      <c r="I537" s="151"/>
      <c r="J537" s="139"/>
      <c r="K537" s="117"/>
      <c r="L537" s="117"/>
      <c r="M537" s="117"/>
      <c r="N537" s="310"/>
      <c r="O537" s="310"/>
      <c r="P537" s="310"/>
      <c r="Q537" s="63">
        <f t="shared" si="49"/>
        <v>0</v>
      </c>
      <c r="R537" s="368">
        <f>IF('N1.3_Project_Listing'!$D537="Replacement",SUM('N1.3_Project_Listing'!$K537:$L537)/2,'N1.3_Project_Listing'!$M537)</f>
        <v>0</v>
      </c>
      <c r="S537" s="67" t="str">
        <f>IFERROR(INDEX('N0.7_Lookup_References'!$C$13:$C$72,MATCH($A537,'N0.7_Lookup_References'!$B$13:$B$72,0)),"")</f>
        <v/>
      </c>
      <c r="T537" s="338" t="str">
        <f t="shared" si="50"/>
        <v/>
      </c>
      <c r="V537" s="11"/>
      <c r="W537" s="11"/>
      <c r="X537" s="11"/>
      <c r="Y537" s="11"/>
      <c r="Z537" s="11"/>
      <c r="AA537" s="11"/>
      <c r="AB537" s="11"/>
      <c r="AC537" s="11"/>
      <c r="AD537" s="11"/>
      <c r="AE537" s="11"/>
      <c r="AF537" s="11"/>
      <c r="AG537" s="11"/>
      <c r="AH537" s="11"/>
      <c r="AI537" s="11"/>
      <c r="AJ537" s="11"/>
      <c r="AK537" s="11"/>
      <c r="AL537" s="11"/>
      <c r="AM537" s="11"/>
      <c r="AN537" s="11"/>
      <c r="AO537" s="11"/>
      <c r="AP537" s="63">
        <f t="shared" si="46"/>
        <v>0</v>
      </c>
      <c r="AQ537" s="63">
        <f t="shared" si="47"/>
        <v>0</v>
      </c>
      <c r="AR537" s="63">
        <f t="shared" si="48"/>
        <v>0</v>
      </c>
      <c r="AT537" s="176" cm="1">
        <f t="array" ref="AT537">SUMIFS('N1.3_Project_Listing'!$P$16:$P$829, 'N1.3_Project_Listing'!$E$16:$E$829,'N1.3_Project_Listing'!$E537, 'N1.3_Project_Listing'!$A$16:$A$829,ET_Risk_SC_Summation[[#Headers],[132kV Circuit Breaker]])</f>
        <v>0</v>
      </c>
      <c r="AU537" s="176" cm="1">
        <f t="array" ref="AU537">SUMIFS('N1.3_Project_Listing'!$P$16:$P$829, 'N1.3_Project_Listing'!$E$16:$E$829,'N1.3_Project_Listing'!$E537, 'N1.3_Project_Listing'!$A$16:$A$829,ET_Risk_SC_Summation[[#Headers],[132kV Transformer]])</f>
        <v>0</v>
      </c>
      <c r="AV537" s="176" cm="1">
        <f t="array" ref="AV537">SUMIFS('N1.3_Project_Listing'!$P$16:$P$829, 'N1.3_Project_Listing'!$E$16:$E$829,'N1.3_Project_Listing'!$E537, 'N1.3_Project_Listing'!$A$16:$A$829,ET_Risk_SC_Summation[[#Headers],[132kV Reactor]])</f>
        <v>0</v>
      </c>
      <c r="AW537" s="176" cm="1">
        <f t="array" ref="AW537">SUMIFS('N1.3_Project_Listing'!$P$16:$P$829, 'N1.3_Project_Listing'!$E$16:$E$829,'N1.3_Project_Listing'!$E537, 'N1.3_Project_Listing'!$A$16:$A$829,ET_Risk_SC_Summation[[#Headers],[132kV Underground Cable]])</f>
        <v>0</v>
      </c>
      <c r="AX537" s="176" cm="1">
        <f t="array" ref="AX537">SUMIFS('N1.3_Project_Listing'!$P$16:$P$829, 'N1.3_Project_Listing'!$E$16:$E$829,'N1.3_Project_Listing'!$E537, 'N1.3_Project_Listing'!$A$16:$A$829,ET_Risk_SC_Summation[[#Headers],[132kV OHL Conductor]])</f>
        <v>0</v>
      </c>
      <c r="AY537" s="176" cm="1">
        <f t="array" ref="AY537">SUMIFS('N1.3_Project_Listing'!$P$16:$P$829, 'N1.3_Project_Listing'!$E$16:$E$829,'N1.3_Project_Listing'!$E537, 'N1.3_Project_Listing'!$A$16:$A$829,ET_Risk_SC_Summation[[#Headers],[132kV OHL Fittings]])</f>
        <v>0</v>
      </c>
      <c r="AZ537" s="176" cm="1">
        <f t="array" ref="AZ537">SUMIFS('N1.3_Project_Listing'!$P$16:$P$829, 'N1.3_Project_Listing'!$E$16:$E$829,'N1.3_Project_Listing'!$E537, 'N1.3_Project_Listing'!$A$16:$A$829,ET_Risk_SC_Summation[[#Headers],[132kV OHL Tower]])</f>
        <v>0</v>
      </c>
      <c r="BA537" s="176" cm="1">
        <f t="array" ref="BA537">SUMIFS('N1.3_Project_Listing'!$P$16:$P$829, 'N1.3_Project_Listing'!$E$16:$E$829,'N1.3_Project_Listing'!$E537, 'N1.3_Project_Listing'!$A$16:$A$829,ET_Risk_SC_Summation[[#Headers],[275kV Circuit Breaker]])</f>
        <v>0</v>
      </c>
      <c r="BB537" s="176" cm="1">
        <f t="array" ref="BB537">SUMIFS('N1.3_Project_Listing'!$P$16:$P$829, 'N1.3_Project_Listing'!$E$16:$E$829,'N1.3_Project_Listing'!$E537, 'N1.3_Project_Listing'!$A$16:$A$829,ET_Risk_SC_Summation[[#Headers],[275kV Transformer]])</f>
        <v>0</v>
      </c>
      <c r="BC537" s="176" cm="1">
        <f t="array" ref="BC537">SUMIFS('N1.3_Project_Listing'!$P$16:$P$829, 'N1.3_Project_Listing'!$E$16:$E$829,'N1.3_Project_Listing'!$E537, 'N1.3_Project_Listing'!$A$16:$A$829,ET_Risk_SC_Summation[[#Headers],[275kV Reactor]])</f>
        <v>0</v>
      </c>
      <c r="BD537" s="176" cm="1">
        <f t="array" ref="BD537">SUMIFS('N1.3_Project_Listing'!$P$16:$P$829, 'N1.3_Project_Listing'!$E$16:$E$829,'N1.3_Project_Listing'!$E537, 'N1.3_Project_Listing'!$A$16:$A$829,ET_Risk_SC_Summation[[#Headers],[275kV Underground Cable]])</f>
        <v>0</v>
      </c>
      <c r="BE537" s="176" cm="1">
        <f t="array" ref="BE537">SUMIFS('N1.3_Project_Listing'!$P$16:$P$829, 'N1.3_Project_Listing'!$E$16:$E$829,'N1.3_Project_Listing'!$E537, 'N1.3_Project_Listing'!$A$16:$A$829,ET_Risk_SC_Summation[[#Headers],[275kV OHL Conductor]])</f>
        <v>0</v>
      </c>
      <c r="BF537" s="176" cm="1">
        <f t="array" ref="BF537">SUMIFS('N1.3_Project_Listing'!$P$16:$P$829, 'N1.3_Project_Listing'!$E$16:$E$829,'N1.3_Project_Listing'!$E537, 'N1.3_Project_Listing'!$A$16:$A$829,ET_Risk_SC_Summation[[#Headers],[275kV OHL Fittings]])</f>
        <v>0</v>
      </c>
      <c r="BG537" s="176" cm="1">
        <f t="array" ref="BG537">SUMIFS('N1.3_Project_Listing'!$P$16:$P$829, 'N1.3_Project_Listing'!$E$16:$E$829,'N1.3_Project_Listing'!$E537, 'N1.3_Project_Listing'!$A$16:$A$829,ET_Risk_SC_Summation[[#Headers],[275kV OHL Tower]])</f>
        <v>0</v>
      </c>
      <c r="BH537" s="176" cm="1">
        <f t="array" ref="BH537">SUMIFS('N1.3_Project_Listing'!$P$16:$P$829, 'N1.3_Project_Listing'!$E$16:$E$829,'N1.3_Project_Listing'!$E537, 'N1.3_Project_Listing'!$A$16:$A$829,ET_Risk_SC_Summation[[#Headers],[400kV Circuit Breaker]])</f>
        <v>0</v>
      </c>
      <c r="BI537" s="176" cm="1">
        <f t="array" ref="BI537">SUMIFS('N1.3_Project_Listing'!$P$16:$P$829, 'N1.3_Project_Listing'!$E$16:$E$829,'N1.3_Project_Listing'!$E537, 'N1.3_Project_Listing'!$A$16:$A$829,ET_Risk_SC_Summation[[#Headers],[400kV Transformer]])</f>
        <v>0</v>
      </c>
      <c r="BJ537" s="176" cm="1">
        <f t="array" ref="BJ537">SUMIFS('N1.3_Project_Listing'!$P$16:$P$829, 'N1.3_Project_Listing'!$E$16:$E$829,'N1.3_Project_Listing'!$E537, 'N1.3_Project_Listing'!$A$16:$A$829,ET_Risk_SC_Summation[[#Headers],[400kV Reactor]])</f>
        <v>0</v>
      </c>
      <c r="BK537" s="176" cm="1">
        <f t="array" ref="BK537">SUMIFS('N1.3_Project_Listing'!$P$16:$P$829, 'N1.3_Project_Listing'!$E$16:$E$829,'N1.3_Project_Listing'!$E537, 'N1.3_Project_Listing'!$A$16:$A$829,ET_Risk_SC_Summation[[#Headers],[400kV Underground Cable]])</f>
        <v>0</v>
      </c>
      <c r="BL537" s="176" cm="1">
        <f t="array" ref="BL537">SUMIFS('N1.3_Project_Listing'!$P$16:$P$829, 'N1.3_Project_Listing'!$E$16:$E$829,'N1.3_Project_Listing'!$E537, 'N1.3_Project_Listing'!$A$16:$A$829,ET_Risk_SC_Summation[[#Headers],[400kV OHL Conductor]])</f>
        <v>0</v>
      </c>
      <c r="BM537" s="176" cm="1">
        <f t="array" ref="BM537">SUMIFS('N1.3_Project_Listing'!$P$16:$P$829, 'N1.3_Project_Listing'!$E$16:$E$829,'N1.3_Project_Listing'!$E537, 'N1.3_Project_Listing'!$A$16:$A$829,ET_Risk_SC_Summation[[#Headers],[400kV OHL Fittings]])</f>
        <v>0</v>
      </c>
      <c r="BN537" s="176" cm="1">
        <f t="array" ref="BN537">SUMIFS('N1.3_Project_Listing'!$P$16:$P$829, 'N1.3_Project_Listing'!$E$16:$E$829,'N1.3_Project_Listing'!$E537, 'N1.3_Project_Listing'!$A$16:$A$829,ET_Risk_SC_Summation[[#Headers],[400kV OHL Tower]])</f>
        <v>0</v>
      </c>
      <c r="BO537" s="177" t="str">
        <f>IF(SUM(ET_Risk_SC_Summation[[#This Row],[132kV Circuit Breaker]:[400kV OHL Tower]])=0, "n/a", INDEX(ET_Risk_SC_Summation[#Headers],1,MATCH(MAX(ET_Risk_SC_Summation[[#This Row],[132kV Circuit Breaker]:[400kV OHL Tower]]),ET_Risk_SC_Summation[[#This Row],[132kV Circuit Breaker]:[400kV OHL Tower]],0)))</f>
        <v>n/a</v>
      </c>
      <c r="BP537" s="177" t="str">
        <f>IFERROR(INDEX('N0.7_Lookup_References'!$G$77:$G$98,MATCH(ET_Risk_SC_Summation[[#This Row],[Mxx Category]],'N0.7_Lookup_References'!$F$77:$F$98,0)),"")</f>
        <v/>
      </c>
    </row>
    <row r="538" spans="1:68">
      <c r="A538" s="160" t="str">
        <f>IFERROR(INDEX(N1.2_Intervention_Types[NARM Asset Category],MATCH('N1.3_Project_Listing'!$C538,N1.2_Intervention_Types[Intervention Type ID],0),1),"")</f>
        <v/>
      </c>
      <c r="B538" s="160" t="str">
        <f>IF($D$2="GD",IFERROR(INDEX(N1.2_Intervention_Types[C&amp;V Asset Category (GD)],MATCH('N1.3_Project_Listing'!$C538,N1.2_Intervention_Types[Intervention Type ID],0),1),""),IFERROR(INDEX(N1.2_Intervention_Types[NARM Asset Category],MATCH('N1.3_Project_Listing'!$C538,N1.2_Intervention_Types[Intervention Type ID],0),1),""))</f>
        <v/>
      </c>
      <c r="C538" s="67" t="str">
        <f>IFERROR(INDEX(N1.2_Intervention_Types[Intervention Type ID],MATCH('N1.3_Project_Listing'!$I538,N1.2_Intervention_Types[Intervention Type],0),1),"")</f>
        <v/>
      </c>
      <c r="D538" s="160" t="str">
        <f>IFERROR(INDEX(N1.2_Intervention_Types[Intervention Category],MATCH('N1.3_Project_Listing'!$C538,N1.2_Intervention_Types[Intervention Type ID],0),1),"")</f>
        <v/>
      </c>
      <c r="E538" s="210"/>
      <c r="F538" s="236"/>
      <c r="G538" s="236"/>
      <c r="H538" s="236"/>
      <c r="I538" s="151"/>
      <c r="J538" s="139"/>
      <c r="K538" s="117"/>
      <c r="L538" s="117"/>
      <c r="M538" s="117"/>
      <c r="N538" s="310"/>
      <c r="O538" s="310"/>
      <c r="P538" s="310"/>
      <c r="Q538" s="63">
        <f t="shared" si="49"/>
        <v>0</v>
      </c>
      <c r="R538" s="368">
        <f>IF('N1.3_Project_Listing'!$D538="Replacement",SUM('N1.3_Project_Listing'!$K538:$L538)/2,'N1.3_Project_Listing'!$M538)</f>
        <v>0</v>
      </c>
      <c r="S538" s="67" t="str">
        <f>IFERROR(INDEX('N0.7_Lookup_References'!$C$13:$C$72,MATCH($A538,'N0.7_Lookup_References'!$B$13:$B$72,0)),"")</f>
        <v/>
      </c>
      <c r="T538" s="338" t="str">
        <f t="shared" si="50"/>
        <v/>
      </c>
      <c r="V538" s="11"/>
      <c r="W538" s="11"/>
      <c r="X538" s="11"/>
      <c r="Y538" s="11"/>
      <c r="Z538" s="11"/>
      <c r="AA538" s="11"/>
      <c r="AB538" s="11"/>
      <c r="AC538" s="11"/>
      <c r="AD538" s="11"/>
      <c r="AE538" s="11"/>
      <c r="AF538" s="11"/>
      <c r="AG538" s="11"/>
      <c r="AH538" s="11"/>
      <c r="AI538" s="11"/>
      <c r="AJ538" s="11"/>
      <c r="AK538" s="11"/>
      <c r="AL538" s="11"/>
      <c r="AM538" s="11"/>
      <c r="AN538" s="11"/>
      <c r="AO538" s="11"/>
      <c r="AP538" s="63">
        <f t="shared" si="46"/>
        <v>0</v>
      </c>
      <c r="AQ538" s="63">
        <f t="shared" si="47"/>
        <v>0</v>
      </c>
      <c r="AR538" s="63">
        <f t="shared" si="48"/>
        <v>0</v>
      </c>
      <c r="AT538" s="176" cm="1">
        <f t="array" ref="AT538">SUMIFS('N1.3_Project_Listing'!$P$16:$P$829, 'N1.3_Project_Listing'!$E$16:$E$829,'N1.3_Project_Listing'!$E538, 'N1.3_Project_Listing'!$A$16:$A$829,ET_Risk_SC_Summation[[#Headers],[132kV Circuit Breaker]])</f>
        <v>0</v>
      </c>
      <c r="AU538" s="176" cm="1">
        <f t="array" ref="AU538">SUMIFS('N1.3_Project_Listing'!$P$16:$P$829, 'N1.3_Project_Listing'!$E$16:$E$829,'N1.3_Project_Listing'!$E538, 'N1.3_Project_Listing'!$A$16:$A$829,ET_Risk_SC_Summation[[#Headers],[132kV Transformer]])</f>
        <v>0</v>
      </c>
      <c r="AV538" s="176" cm="1">
        <f t="array" ref="AV538">SUMIFS('N1.3_Project_Listing'!$P$16:$P$829, 'N1.3_Project_Listing'!$E$16:$E$829,'N1.3_Project_Listing'!$E538, 'N1.3_Project_Listing'!$A$16:$A$829,ET_Risk_SC_Summation[[#Headers],[132kV Reactor]])</f>
        <v>0</v>
      </c>
      <c r="AW538" s="176" cm="1">
        <f t="array" ref="AW538">SUMIFS('N1.3_Project_Listing'!$P$16:$P$829, 'N1.3_Project_Listing'!$E$16:$E$829,'N1.3_Project_Listing'!$E538, 'N1.3_Project_Listing'!$A$16:$A$829,ET_Risk_SC_Summation[[#Headers],[132kV Underground Cable]])</f>
        <v>0</v>
      </c>
      <c r="AX538" s="176" cm="1">
        <f t="array" ref="AX538">SUMIFS('N1.3_Project_Listing'!$P$16:$P$829, 'N1.3_Project_Listing'!$E$16:$E$829,'N1.3_Project_Listing'!$E538, 'N1.3_Project_Listing'!$A$16:$A$829,ET_Risk_SC_Summation[[#Headers],[132kV OHL Conductor]])</f>
        <v>0</v>
      </c>
      <c r="AY538" s="176" cm="1">
        <f t="array" ref="AY538">SUMIFS('N1.3_Project_Listing'!$P$16:$P$829, 'N1.3_Project_Listing'!$E$16:$E$829,'N1.3_Project_Listing'!$E538, 'N1.3_Project_Listing'!$A$16:$A$829,ET_Risk_SC_Summation[[#Headers],[132kV OHL Fittings]])</f>
        <v>0</v>
      </c>
      <c r="AZ538" s="176" cm="1">
        <f t="array" ref="AZ538">SUMIFS('N1.3_Project_Listing'!$P$16:$P$829, 'N1.3_Project_Listing'!$E$16:$E$829,'N1.3_Project_Listing'!$E538, 'N1.3_Project_Listing'!$A$16:$A$829,ET_Risk_SC_Summation[[#Headers],[132kV OHL Tower]])</f>
        <v>0</v>
      </c>
      <c r="BA538" s="176" cm="1">
        <f t="array" ref="BA538">SUMIFS('N1.3_Project_Listing'!$P$16:$P$829, 'N1.3_Project_Listing'!$E$16:$E$829,'N1.3_Project_Listing'!$E538, 'N1.3_Project_Listing'!$A$16:$A$829,ET_Risk_SC_Summation[[#Headers],[275kV Circuit Breaker]])</f>
        <v>0</v>
      </c>
      <c r="BB538" s="176" cm="1">
        <f t="array" ref="BB538">SUMIFS('N1.3_Project_Listing'!$P$16:$P$829, 'N1.3_Project_Listing'!$E$16:$E$829,'N1.3_Project_Listing'!$E538, 'N1.3_Project_Listing'!$A$16:$A$829,ET_Risk_SC_Summation[[#Headers],[275kV Transformer]])</f>
        <v>0</v>
      </c>
      <c r="BC538" s="176" cm="1">
        <f t="array" ref="BC538">SUMIFS('N1.3_Project_Listing'!$P$16:$P$829, 'N1.3_Project_Listing'!$E$16:$E$829,'N1.3_Project_Listing'!$E538, 'N1.3_Project_Listing'!$A$16:$A$829,ET_Risk_SC_Summation[[#Headers],[275kV Reactor]])</f>
        <v>0</v>
      </c>
      <c r="BD538" s="176" cm="1">
        <f t="array" ref="BD538">SUMIFS('N1.3_Project_Listing'!$P$16:$P$829, 'N1.3_Project_Listing'!$E$16:$E$829,'N1.3_Project_Listing'!$E538, 'N1.3_Project_Listing'!$A$16:$A$829,ET_Risk_SC_Summation[[#Headers],[275kV Underground Cable]])</f>
        <v>0</v>
      </c>
      <c r="BE538" s="176" cm="1">
        <f t="array" ref="BE538">SUMIFS('N1.3_Project_Listing'!$P$16:$P$829, 'N1.3_Project_Listing'!$E$16:$E$829,'N1.3_Project_Listing'!$E538, 'N1.3_Project_Listing'!$A$16:$A$829,ET_Risk_SC_Summation[[#Headers],[275kV OHL Conductor]])</f>
        <v>0</v>
      </c>
      <c r="BF538" s="176" cm="1">
        <f t="array" ref="BF538">SUMIFS('N1.3_Project_Listing'!$P$16:$P$829, 'N1.3_Project_Listing'!$E$16:$E$829,'N1.3_Project_Listing'!$E538, 'N1.3_Project_Listing'!$A$16:$A$829,ET_Risk_SC_Summation[[#Headers],[275kV OHL Fittings]])</f>
        <v>0</v>
      </c>
      <c r="BG538" s="176" cm="1">
        <f t="array" ref="BG538">SUMIFS('N1.3_Project_Listing'!$P$16:$P$829, 'N1.3_Project_Listing'!$E$16:$E$829,'N1.3_Project_Listing'!$E538, 'N1.3_Project_Listing'!$A$16:$A$829,ET_Risk_SC_Summation[[#Headers],[275kV OHL Tower]])</f>
        <v>0</v>
      </c>
      <c r="BH538" s="176" cm="1">
        <f t="array" ref="BH538">SUMIFS('N1.3_Project_Listing'!$P$16:$P$829, 'N1.3_Project_Listing'!$E$16:$E$829,'N1.3_Project_Listing'!$E538, 'N1.3_Project_Listing'!$A$16:$A$829,ET_Risk_SC_Summation[[#Headers],[400kV Circuit Breaker]])</f>
        <v>0</v>
      </c>
      <c r="BI538" s="176" cm="1">
        <f t="array" ref="BI538">SUMIFS('N1.3_Project_Listing'!$P$16:$P$829, 'N1.3_Project_Listing'!$E$16:$E$829,'N1.3_Project_Listing'!$E538, 'N1.3_Project_Listing'!$A$16:$A$829,ET_Risk_SC_Summation[[#Headers],[400kV Transformer]])</f>
        <v>0</v>
      </c>
      <c r="BJ538" s="176" cm="1">
        <f t="array" ref="BJ538">SUMIFS('N1.3_Project_Listing'!$P$16:$P$829, 'N1.3_Project_Listing'!$E$16:$E$829,'N1.3_Project_Listing'!$E538, 'N1.3_Project_Listing'!$A$16:$A$829,ET_Risk_SC_Summation[[#Headers],[400kV Reactor]])</f>
        <v>0</v>
      </c>
      <c r="BK538" s="176" cm="1">
        <f t="array" ref="BK538">SUMIFS('N1.3_Project_Listing'!$P$16:$P$829, 'N1.3_Project_Listing'!$E$16:$E$829,'N1.3_Project_Listing'!$E538, 'N1.3_Project_Listing'!$A$16:$A$829,ET_Risk_SC_Summation[[#Headers],[400kV Underground Cable]])</f>
        <v>0</v>
      </c>
      <c r="BL538" s="176" cm="1">
        <f t="array" ref="BL538">SUMIFS('N1.3_Project_Listing'!$P$16:$P$829, 'N1.3_Project_Listing'!$E$16:$E$829,'N1.3_Project_Listing'!$E538, 'N1.3_Project_Listing'!$A$16:$A$829,ET_Risk_SC_Summation[[#Headers],[400kV OHL Conductor]])</f>
        <v>0</v>
      </c>
      <c r="BM538" s="176" cm="1">
        <f t="array" ref="BM538">SUMIFS('N1.3_Project_Listing'!$P$16:$P$829, 'N1.3_Project_Listing'!$E$16:$E$829,'N1.3_Project_Listing'!$E538, 'N1.3_Project_Listing'!$A$16:$A$829,ET_Risk_SC_Summation[[#Headers],[400kV OHL Fittings]])</f>
        <v>0</v>
      </c>
      <c r="BN538" s="176" cm="1">
        <f t="array" ref="BN538">SUMIFS('N1.3_Project_Listing'!$P$16:$P$829, 'N1.3_Project_Listing'!$E$16:$E$829,'N1.3_Project_Listing'!$E538, 'N1.3_Project_Listing'!$A$16:$A$829,ET_Risk_SC_Summation[[#Headers],[400kV OHL Tower]])</f>
        <v>0</v>
      </c>
      <c r="BO538" s="177" t="str">
        <f>IF(SUM(ET_Risk_SC_Summation[[#This Row],[132kV Circuit Breaker]:[400kV OHL Tower]])=0, "n/a", INDEX(ET_Risk_SC_Summation[#Headers],1,MATCH(MAX(ET_Risk_SC_Summation[[#This Row],[132kV Circuit Breaker]:[400kV OHL Tower]]),ET_Risk_SC_Summation[[#This Row],[132kV Circuit Breaker]:[400kV OHL Tower]],0)))</f>
        <v>n/a</v>
      </c>
      <c r="BP538" s="177" t="str">
        <f>IFERROR(INDEX('N0.7_Lookup_References'!$G$77:$G$98,MATCH(ET_Risk_SC_Summation[[#This Row],[Mxx Category]],'N0.7_Lookup_References'!$F$77:$F$98,0)),"")</f>
        <v/>
      </c>
    </row>
    <row r="539" spans="1:68">
      <c r="A539" s="160" t="str">
        <f>IFERROR(INDEX(N1.2_Intervention_Types[NARM Asset Category],MATCH('N1.3_Project_Listing'!$C539,N1.2_Intervention_Types[Intervention Type ID],0),1),"")</f>
        <v/>
      </c>
      <c r="B539" s="160" t="str">
        <f>IF($D$2="GD",IFERROR(INDEX(N1.2_Intervention_Types[C&amp;V Asset Category (GD)],MATCH('N1.3_Project_Listing'!$C539,N1.2_Intervention_Types[Intervention Type ID],0),1),""),IFERROR(INDEX(N1.2_Intervention_Types[NARM Asset Category],MATCH('N1.3_Project_Listing'!$C539,N1.2_Intervention_Types[Intervention Type ID],0),1),""))</f>
        <v/>
      </c>
      <c r="C539" s="67" t="str">
        <f>IFERROR(INDEX(N1.2_Intervention_Types[Intervention Type ID],MATCH('N1.3_Project_Listing'!$I539,N1.2_Intervention_Types[Intervention Type],0),1),"")</f>
        <v/>
      </c>
      <c r="D539" s="160" t="str">
        <f>IFERROR(INDEX(N1.2_Intervention_Types[Intervention Category],MATCH('N1.3_Project_Listing'!$C539,N1.2_Intervention_Types[Intervention Type ID],0),1),"")</f>
        <v/>
      </c>
      <c r="E539" s="210"/>
      <c r="F539" s="236"/>
      <c r="G539" s="236"/>
      <c r="H539" s="236"/>
      <c r="I539" s="151"/>
      <c r="J539" s="139"/>
      <c r="K539" s="117"/>
      <c r="L539" s="117"/>
      <c r="M539" s="117"/>
      <c r="N539" s="310"/>
      <c r="O539" s="310"/>
      <c r="P539" s="310"/>
      <c r="Q539" s="63">
        <f t="shared" si="49"/>
        <v>0</v>
      </c>
      <c r="R539" s="368">
        <f>IF('N1.3_Project_Listing'!$D539="Replacement",SUM('N1.3_Project_Listing'!$K539:$L539)/2,'N1.3_Project_Listing'!$M539)</f>
        <v>0</v>
      </c>
      <c r="S539" s="67" t="str">
        <f>IFERROR(INDEX('N0.7_Lookup_References'!$C$13:$C$72,MATCH($A539,'N0.7_Lookup_References'!$B$13:$B$72,0)),"")</f>
        <v/>
      </c>
      <c r="T539" s="338" t="str">
        <f t="shared" si="50"/>
        <v/>
      </c>
      <c r="V539" s="11"/>
      <c r="W539" s="11"/>
      <c r="X539" s="11"/>
      <c r="Y539" s="11"/>
      <c r="Z539" s="11"/>
      <c r="AA539" s="11"/>
      <c r="AB539" s="11"/>
      <c r="AC539" s="11"/>
      <c r="AD539" s="11"/>
      <c r="AE539" s="11"/>
      <c r="AF539" s="11"/>
      <c r="AG539" s="11"/>
      <c r="AH539" s="11"/>
      <c r="AI539" s="11"/>
      <c r="AJ539" s="11"/>
      <c r="AK539" s="11"/>
      <c r="AL539" s="11"/>
      <c r="AM539" s="11"/>
      <c r="AN539" s="11"/>
      <c r="AO539" s="11"/>
      <c r="AP539" s="63">
        <f t="shared" si="46"/>
        <v>0</v>
      </c>
      <c r="AQ539" s="63">
        <f t="shared" si="47"/>
        <v>0</v>
      </c>
      <c r="AR539" s="63">
        <f t="shared" si="48"/>
        <v>0</v>
      </c>
      <c r="AT539" s="176" cm="1">
        <f t="array" ref="AT539">SUMIFS('N1.3_Project_Listing'!$P$16:$P$829, 'N1.3_Project_Listing'!$E$16:$E$829,'N1.3_Project_Listing'!$E539, 'N1.3_Project_Listing'!$A$16:$A$829,ET_Risk_SC_Summation[[#Headers],[132kV Circuit Breaker]])</f>
        <v>0</v>
      </c>
      <c r="AU539" s="176" cm="1">
        <f t="array" ref="AU539">SUMIFS('N1.3_Project_Listing'!$P$16:$P$829, 'N1.3_Project_Listing'!$E$16:$E$829,'N1.3_Project_Listing'!$E539, 'N1.3_Project_Listing'!$A$16:$A$829,ET_Risk_SC_Summation[[#Headers],[132kV Transformer]])</f>
        <v>0</v>
      </c>
      <c r="AV539" s="176" cm="1">
        <f t="array" ref="AV539">SUMIFS('N1.3_Project_Listing'!$P$16:$P$829, 'N1.3_Project_Listing'!$E$16:$E$829,'N1.3_Project_Listing'!$E539, 'N1.3_Project_Listing'!$A$16:$A$829,ET_Risk_SC_Summation[[#Headers],[132kV Reactor]])</f>
        <v>0</v>
      </c>
      <c r="AW539" s="176" cm="1">
        <f t="array" ref="AW539">SUMIFS('N1.3_Project_Listing'!$P$16:$P$829, 'N1.3_Project_Listing'!$E$16:$E$829,'N1.3_Project_Listing'!$E539, 'N1.3_Project_Listing'!$A$16:$A$829,ET_Risk_SC_Summation[[#Headers],[132kV Underground Cable]])</f>
        <v>0</v>
      </c>
      <c r="AX539" s="176" cm="1">
        <f t="array" ref="AX539">SUMIFS('N1.3_Project_Listing'!$P$16:$P$829, 'N1.3_Project_Listing'!$E$16:$E$829,'N1.3_Project_Listing'!$E539, 'N1.3_Project_Listing'!$A$16:$A$829,ET_Risk_SC_Summation[[#Headers],[132kV OHL Conductor]])</f>
        <v>0</v>
      </c>
      <c r="AY539" s="176" cm="1">
        <f t="array" ref="AY539">SUMIFS('N1.3_Project_Listing'!$P$16:$P$829, 'N1.3_Project_Listing'!$E$16:$E$829,'N1.3_Project_Listing'!$E539, 'N1.3_Project_Listing'!$A$16:$A$829,ET_Risk_SC_Summation[[#Headers],[132kV OHL Fittings]])</f>
        <v>0</v>
      </c>
      <c r="AZ539" s="176" cm="1">
        <f t="array" ref="AZ539">SUMIFS('N1.3_Project_Listing'!$P$16:$P$829, 'N1.3_Project_Listing'!$E$16:$E$829,'N1.3_Project_Listing'!$E539, 'N1.3_Project_Listing'!$A$16:$A$829,ET_Risk_SC_Summation[[#Headers],[132kV OHL Tower]])</f>
        <v>0</v>
      </c>
      <c r="BA539" s="176" cm="1">
        <f t="array" ref="BA539">SUMIFS('N1.3_Project_Listing'!$P$16:$P$829, 'N1.3_Project_Listing'!$E$16:$E$829,'N1.3_Project_Listing'!$E539, 'N1.3_Project_Listing'!$A$16:$A$829,ET_Risk_SC_Summation[[#Headers],[275kV Circuit Breaker]])</f>
        <v>0</v>
      </c>
      <c r="BB539" s="176" cm="1">
        <f t="array" ref="BB539">SUMIFS('N1.3_Project_Listing'!$P$16:$P$829, 'N1.3_Project_Listing'!$E$16:$E$829,'N1.3_Project_Listing'!$E539, 'N1.3_Project_Listing'!$A$16:$A$829,ET_Risk_SC_Summation[[#Headers],[275kV Transformer]])</f>
        <v>0</v>
      </c>
      <c r="BC539" s="176" cm="1">
        <f t="array" ref="BC539">SUMIFS('N1.3_Project_Listing'!$P$16:$P$829, 'N1.3_Project_Listing'!$E$16:$E$829,'N1.3_Project_Listing'!$E539, 'N1.3_Project_Listing'!$A$16:$A$829,ET_Risk_SC_Summation[[#Headers],[275kV Reactor]])</f>
        <v>0</v>
      </c>
      <c r="BD539" s="176" cm="1">
        <f t="array" ref="BD539">SUMIFS('N1.3_Project_Listing'!$P$16:$P$829, 'N1.3_Project_Listing'!$E$16:$E$829,'N1.3_Project_Listing'!$E539, 'N1.3_Project_Listing'!$A$16:$A$829,ET_Risk_SC_Summation[[#Headers],[275kV Underground Cable]])</f>
        <v>0</v>
      </c>
      <c r="BE539" s="176" cm="1">
        <f t="array" ref="BE539">SUMIFS('N1.3_Project_Listing'!$P$16:$P$829, 'N1.3_Project_Listing'!$E$16:$E$829,'N1.3_Project_Listing'!$E539, 'N1.3_Project_Listing'!$A$16:$A$829,ET_Risk_SC_Summation[[#Headers],[275kV OHL Conductor]])</f>
        <v>0</v>
      </c>
      <c r="BF539" s="176" cm="1">
        <f t="array" ref="BF539">SUMIFS('N1.3_Project_Listing'!$P$16:$P$829, 'N1.3_Project_Listing'!$E$16:$E$829,'N1.3_Project_Listing'!$E539, 'N1.3_Project_Listing'!$A$16:$A$829,ET_Risk_SC_Summation[[#Headers],[275kV OHL Fittings]])</f>
        <v>0</v>
      </c>
      <c r="BG539" s="176" cm="1">
        <f t="array" ref="BG539">SUMIFS('N1.3_Project_Listing'!$P$16:$P$829, 'N1.3_Project_Listing'!$E$16:$E$829,'N1.3_Project_Listing'!$E539, 'N1.3_Project_Listing'!$A$16:$A$829,ET_Risk_SC_Summation[[#Headers],[275kV OHL Tower]])</f>
        <v>0</v>
      </c>
      <c r="BH539" s="176" cm="1">
        <f t="array" ref="BH539">SUMIFS('N1.3_Project_Listing'!$P$16:$P$829, 'N1.3_Project_Listing'!$E$16:$E$829,'N1.3_Project_Listing'!$E539, 'N1.3_Project_Listing'!$A$16:$A$829,ET_Risk_SC_Summation[[#Headers],[400kV Circuit Breaker]])</f>
        <v>0</v>
      </c>
      <c r="BI539" s="176" cm="1">
        <f t="array" ref="BI539">SUMIFS('N1.3_Project_Listing'!$P$16:$P$829, 'N1.3_Project_Listing'!$E$16:$E$829,'N1.3_Project_Listing'!$E539, 'N1.3_Project_Listing'!$A$16:$A$829,ET_Risk_SC_Summation[[#Headers],[400kV Transformer]])</f>
        <v>0</v>
      </c>
      <c r="BJ539" s="176" cm="1">
        <f t="array" ref="BJ539">SUMIFS('N1.3_Project_Listing'!$P$16:$P$829, 'N1.3_Project_Listing'!$E$16:$E$829,'N1.3_Project_Listing'!$E539, 'N1.3_Project_Listing'!$A$16:$A$829,ET_Risk_SC_Summation[[#Headers],[400kV Reactor]])</f>
        <v>0</v>
      </c>
      <c r="BK539" s="176" cm="1">
        <f t="array" ref="BK539">SUMIFS('N1.3_Project_Listing'!$P$16:$P$829, 'N1.3_Project_Listing'!$E$16:$E$829,'N1.3_Project_Listing'!$E539, 'N1.3_Project_Listing'!$A$16:$A$829,ET_Risk_SC_Summation[[#Headers],[400kV Underground Cable]])</f>
        <v>0</v>
      </c>
      <c r="BL539" s="176" cm="1">
        <f t="array" ref="BL539">SUMIFS('N1.3_Project_Listing'!$P$16:$P$829, 'N1.3_Project_Listing'!$E$16:$E$829,'N1.3_Project_Listing'!$E539, 'N1.3_Project_Listing'!$A$16:$A$829,ET_Risk_SC_Summation[[#Headers],[400kV OHL Conductor]])</f>
        <v>0</v>
      </c>
      <c r="BM539" s="176" cm="1">
        <f t="array" ref="BM539">SUMIFS('N1.3_Project_Listing'!$P$16:$P$829, 'N1.3_Project_Listing'!$E$16:$E$829,'N1.3_Project_Listing'!$E539, 'N1.3_Project_Listing'!$A$16:$A$829,ET_Risk_SC_Summation[[#Headers],[400kV OHL Fittings]])</f>
        <v>0</v>
      </c>
      <c r="BN539" s="176" cm="1">
        <f t="array" ref="BN539">SUMIFS('N1.3_Project_Listing'!$P$16:$P$829, 'N1.3_Project_Listing'!$E$16:$E$829,'N1.3_Project_Listing'!$E539, 'N1.3_Project_Listing'!$A$16:$A$829,ET_Risk_SC_Summation[[#Headers],[400kV OHL Tower]])</f>
        <v>0</v>
      </c>
      <c r="BO539" s="177" t="str">
        <f>IF(SUM(ET_Risk_SC_Summation[[#This Row],[132kV Circuit Breaker]:[400kV OHL Tower]])=0, "n/a", INDEX(ET_Risk_SC_Summation[#Headers],1,MATCH(MAX(ET_Risk_SC_Summation[[#This Row],[132kV Circuit Breaker]:[400kV OHL Tower]]),ET_Risk_SC_Summation[[#This Row],[132kV Circuit Breaker]:[400kV OHL Tower]],0)))</f>
        <v>n/a</v>
      </c>
      <c r="BP539" s="177" t="str">
        <f>IFERROR(INDEX('N0.7_Lookup_References'!$G$77:$G$98,MATCH(ET_Risk_SC_Summation[[#This Row],[Mxx Category]],'N0.7_Lookup_References'!$F$77:$F$98,0)),"")</f>
        <v/>
      </c>
    </row>
    <row r="540" spans="1:68">
      <c r="A540" s="160" t="str">
        <f>IFERROR(INDEX(N1.2_Intervention_Types[NARM Asset Category],MATCH('N1.3_Project_Listing'!$C540,N1.2_Intervention_Types[Intervention Type ID],0),1),"")</f>
        <v/>
      </c>
      <c r="B540" s="160" t="str">
        <f>IF($D$2="GD",IFERROR(INDEX(N1.2_Intervention_Types[C&amp;V Asset Category (GD)],MATCH('N1.3_Project_Listing'!$C540,N1.2_Intervention_Types[Intervention Type ID],0),1),""),IFERROR(INDEX(N1.2_Intervention_Types[NARM Asset Category],MATCH('N1.3_Project_Listing'!$C540,N1.2_Intervention_Types[Intervention Type ID],0),1),""))</f>
        <v/>
      </c>
      <c r="C540" s="67" t="str">
        <f>IFERROR(INDEX(N1.2_Intervention_Types[Intervention Type ID],MATCH('N1.3_Project_Listing'!$I540,N1.2_Intervention_Types[Intervention Type],0),1),"")</f>
        <v/>
      </c>
      <c r="D540" s="160" t="str">
        <f>IFERROR(INDEX(N1.2_Intervention_Types[Intervention Category],MATCH('N1.3_Project_Listing'!$C540,N1.2_Intervention_Types[Intervention Type ID],0),1),"")</f>
        <v/>
      </c>
      <c r="E540" s="210"/>
      <c r="F540" s="236"/>
      <c r="G540" s="236"/>
      <c r="H540" s="236"/>
      <c r="I540" s="151"/>
      <c r="J540" s="139"/>
      <c r="K540" s="117"/>
      <c r="L540" s="117"/>
      <c r="M540" s="117"/>
      <c r="N540" s="310"/>
      <c r="O540" s="310"/>
      <c r="P540" s="310"/>
      <c r="Q540" s="63">
        <f t="shared" si="49"/>
        <v>0</v>
      </c>
      <c r="R540" s="368">
        <f>IF('N1.3_Project_Listing'!$D540="Replacement",SUM('N1.3_Project_Listing'!$K540:$L540)/2,'N1.3_Project_Listing'!$M540)</f>
        <v>0</v>
      </c>
      <c r="S540" s="67" t="str">
        <f>IFERROR(INDEX('N0.7_Lookup_References'!$C$13:$C$72,MATCH($A540,'N0.7_Lookup_References'!$B$13:$B$72,0)),"")</f>
        <v/>
      </c>
      <c r="T540" s="338" t="str">
        <f t="shared" si="50"/>
        <v/>
      </c>
      <c r="V540" s="11"/>
      <c r="W540" s="11"/>
      <c r="X540" s="11"/>
      <c r="Y540" s="11"/>
      <c r="Z540" s="11"/>
      <c r="AA540" s="11"/>
      <c r="AB540" s="11"/>
      <c r="AC540" s="11"/>
      <c r="AD540" s="11"/>
      <c r="AE540" s="11"/>
      <c r="AF540" s="11"/>
      <c r="AG540" s="11"/>
      <c r="AH540" s="11"/>
      <c r="AI540" s="11"/>
      <c r="AJ540" s="11"/>
      <c r="AK540" s="11"/>
      <c r="AL540" s="11"/>
      <c r="AM540" s="11"/>
      <c r="AN540" s="11"/>
      <c r="AO540" s="11"/>
      <c r="AP540" s="63">
        <f t="shared" si="46"/>
        <v>0</v>
      </c>
      <c r="AQ540" s="63">
        <f t="shared" si="47"/>
        <v>0</v>
      </c>
      <c r="AR540" s="63">
        <f t="shared" si="48"/>
        <v>0</v>
      </c>
      <c r="AT540" s="176" cm="1">
        <f t="array" ref="AT540">SUMIFS('N1.3_Project_Listing'!$P$16:$P$829, 'N1.3_Project_Listing'!$E$16:$E$829,'N1.3_Project_Listing'!$E540, 'N1.3_Project_Listing'!$A$16:$A$829,ET_Risk_SC_Summation[[#Headers],[132kV Circuit Breaker]])</f>
        <v>0</v>
      </c>
      <c r="AU540" s="176" cm="1">
        <f t="array" ref="AU540">SUMIFS('N1.3_Project_Listing'!$P$16:$P$829, 'N1.3_Project_Listing'!$E$16:$E$829,'N1.3_Project_Listing'!$E540, 'N1.3_Project_Listing'!$A$16:$A$829,ET_Risk_SC_Summation[[#Headers],[132kV Transformer]])</f>
        <v>0</v>
      </c>
      <c r="AV540" s="176" cm="1">
        <f t="array" ref="AV540">SUMIFS('N1.3_Project_Listing'!$P$16:$P$829, 'N1.3_Project_Listing'!$E$16:$E$829,'N1.3_Project_Listing'!$E540, 'N1.3_Project_Listing'!$A$16:$A$829,ET_Risk_SC_Summation[[#Headers],[132kV Reactor]])</f>
        <v>0</v>
      </c>
      <c r="AW540" s="176" cm="1">
        <f t="array" ref="AW540">SUMIFS('N1.3_Project_Listing'!$P$16:$P$829, 'N1.3_Project_Listing'!$E$16:$E$829,'N1.3_Project_Listing'!$E540, 'N1.3_Project_Listing'!$A$16:$A$829,ET_Risk_SC_Summation[[#Headers],[132kV Underground Cable]])</f>
        <v>0</v>
      </c>
      <c r="AX540" s="176" cm="1">
        <f t="array" ref="AX540">SUMIFS('N1.3_Project_Listing'!$P$16:$P$829, 'N1.3_Project_Listing'!$E$16:$E$829,'N1.3_Project_Listing'!$E540, 'N1.3_Project_Listing'!$A$16:$A$829,ET_Risk_SC_Summation[[#Headers],[132kV OHL Conductor]])</f>
        <v>0</v>
      </c>
      <c r="AY540" s="176" cm="1">
        <f t="array" ref="AY540">SUMIFS('N1.3_Project_Listing'!$P$16:$P$829, 'N1.3_Project_Listing'!$E$16:$E$829,'N1.3_Project_Listing'!$E540, 'N1.3_Project_Listing'!$A$16:$A$829,ET_Risk_SC_Summation[[#Headers],[132kV OHL Fittings]])</f>
        <v>0</v>
      </c>
      <c r="AZ540" s="176" cm="1">
        <f t="array" ref="AZ540">SUMIFS('N1.3_Project_Listing'!$P$16:$P$829, 'N1.3_Project_Listing'!$E$16:$E$829,'N1.3_Project_Listing'!$E540, 'N1.3_Project_Listing'!$A$16:$A$829,ET_Risk_SC_Summation[[#Headers],[132kV OHL Tower]])</f>
        <v>0</v>
      </c>
      <c r="BA540" s="176" cm="1">
        <f t="array" ref="BA540">SUMIFS('N1.3_Project_Listing'!$P$16:$P$829, 'N1.3_Project_Listing'!$E$16:$E$829,'N1.3_Project_Listing'!$E540, 'N1.3_Project_Listing'!$A$16:$A$829,ET_Risk_SC_Summation[[#Headers],[275kV Circuit Breaker]])</f>
        <v>0</v>
      </c>
      <c r="BB540" s="176" cm="1">
        <f t="array" ref="BB540">SUMIFS('N1.3_Project_Listing'!$P$16:$P$829, 'N1.3_Project_Listing'!$E$16:$E$829,'N1.3_Project_Listing'!$E540, 'N1.3_Project_Listing'!$A$16:$A$829,ET_Risk_SC_Summation[[#Headers],[275kV Transformer]])</f>
        <v>0</v>
      </c>
      <c r="BC540" s="176" cm="1">
        <f t="array" ref="BC540">SUMIFS('N1.3_Project_Listing'!$P$16:$P$829, 'N1.3_Project_Listing'!$E$16:$E$829,'N1.3_Project_Listing'!$E540, 'N1.3_Project_Listing'!$A$16:$A$829,ET_Risk_SC_Summation[[#Headers],[275kV Reactor]])</f>
        <v>0</v>
      </c>
      <c r="BD540" s="176" cm="1">
        <f t="array" ref="BD540">SUMIFS('N1.3_Project_Listing'!$P$16:$P$829, 'N1.3_Project_Listing'!$E$16:$E$829,'N1.3_Project_Listing'!$E540, 'N1.3_Project_Listing'!$A$16:$A$829,ET_Risk_SC_Summation[[#Headers],[275kV Underground Cable]])</f>
        <v>0</v>
      </c>
      <c r="BE540" s="176" cm="1">
        <f t="array" ref="BE540">SUMIFS('N1.3_Project_Listing'!$P$16:$P$829, 'N1.3_Project_Listing'!$E$16:$E$829,'N1.3_Project_Listing'!$E540, 'N1.3_Project_Listing'!$A$16:$A$829,ET_Risk_SC_Summation[[#Headers],[275kV OHL Conductor]])</f>
        <v>0</v>
      </c>
      <c r="BF540" s="176" cm="1">
        <f t="array" ref="BF540">SUMIFS('N1.3_Project_Listing'!$P$16:$P$829, 'N1.3_Project_Listing'!$E$16:$E$829,'N1.3_Project_Listing'!$E540, 'N1.3_Project_Listing'!$A$16:$A$829,ET_Risk_SC_Summation[[#Headers],[275kV OHL Fittings]])</f>
        <v>0</v>
      </c>
      <c r="BG540" s="176" cm="1">
        <f t="array" ref="BG540">SUMIFS('N1.3_Project_Listing'!$P$16:$P$829, 'N1.3_Project_Listing'!$E$16:$E$829,'N1.3_Project_Listing'!$E540, 'N1.3_Project_Listing'!$A$16:$A$829,ET_Risk_SC_Summation[[#Headers],[275kV OHL Tower]])</f>
        <v>0</v>
      </c>
      <c r="BH540" s="176" cm="1">
        <f t="array" ref="BH540">SUMIFS('N1.3_Project_Listing'!$P$16:$P$829, 'N1.3_Project_Listing'!$E$16:$E$829,'N1.3_Project_Listing'!$E540, 'N1.3_Project_Listing'!$A$16:$A$829,ET_Risk_SC_Summation[[#Headers],[400kV Circuit Breaker]])</f>
        <v>0</v>
      </c>
      <c r="BI540" s="176" cm="1">
        <f t="array" ref="BI540">SUMIFS('N1.3_Project_Listing'!$P$16:$P$829, 'N1.3_Project_Listing'!$E$16:$E$829,'N1.3_Project_Listing'!$E540, 'N1.3_Project_Listing'!$A$16:$A$829,ET_Risk_SC_Summation[[#Headers],[400kV Transformer]])</f>
        <v>0</v>
      </c>
      <c r="BJ540" s="176" cm="1">
        <f t="array" ref="BJ540">SUMIFS('N1.3_Project_Listing'!$P$16:$P$829, 'N1.3_Project_Listing'!$E$16:$E$829,'N1.3_Project_Listing'!$E540, 'N1.3_Project_Listing'!$A$16:$A$829,ET_Risk_SC_Summation[[#Headers],[400kV Reactor]])</f>
        <v>0</v>
      </c>
      <c r="BK540" s="176" cm="1">
        <f t="array" ref="BK540">SUMIFS('N1.3_Project_Listing'!$P$16:$P$829, 'N1.3_Project_Listing'!$E$16:$E$829,'N1.3_Project_Listing'!$E540, 'N1.3_Project_Listing'!$A$16:$A$829,ET_Risk_SC_Summation[[#Headers],[400kV Underground Cable]])</f>
        <v>0</v>
      </c>
      <c r="BL540" s="176" cm="1">
        <f t="array" ref="BL540">SUMIFS('N1.3_Project_Listing'!$P$16:$P$829, 'N1.3_Project_Listing'!$E$16:$E$829,'N1.3_Project_Listing'!$E540, 'N1.3_Project_Listing'!$A$16:$A$829,ET_Risk_SC_Summation[[#Headers],[400kV OHL Conductor]])</f>
        <v>0</v>
      </c>
      <c r="BM540" s="176" cm="1">
        <f t="array" ref="BM540">SUMIFS('N1.3_Project_Listing'!$P$16:$P$829, 'N1.3_Project_Listing'!$E$16:$E$829,'N1.3_Project_Listing'!$E540, 'N1.3_Project_Listing'!$A$16:$A$829,ET_Risk_SC_Summation[[#Headers],[400kV OHL Fittings]])</f>
        <v>0</v>
      </c>
      <c r="BN540" s="176" cm="1">
        <f t="array" ref="BN540">SUMIFS('N1.3_Project_Listing'!$P$16:$P$829, 'N1.3_Project_Listing'!$E$16:$E$829,'N1.3_Project_Listing'!$E540, 'N1.3_Project_Listing'!$A$16:$A$829,ET_Risk_SC_Summation[[#Headers],[400kV OHL Tower]])</f>
        <v>0</v>
      </c>
      <c r="BO540" s="177" t="str">
        <f>IF(SUM(ET_Risk_SC_Summation[[#This Row],[132kV Circuit Breaker]:[400kV OHL Tower]])=0, "n/a", INDEX(ET_Risk_SC_Summation[#Headers],1,MATCH(MAX(ET_Risk_SC_Summation[[#This Row],[132kV Circuit Breaker]:[400kV OHL Tower]]),ET_Risk_SC_Summation[[#This Row],[132kV Circuit Breaker]:[400kV OHL Tower]],0)))</f>
        <v>n/a</v>
      </c>
      <c r="BP540" s="177" t="str">
        <f>IFERROR(INDEX('N0.7_Lookup_References'!$G$77:$G$98,MATCH(ET_Risk_SC_Summation[[#This Row],[Mxx Category]],'N0.7_Lookup_References'!$F$77:$F$98,0)),"")</f>
        <v/>
      </c>
    </row>
    <row r="541" spans="1:68">
      <c r="A541" s="160" t="str">
        <f>IFERROR(INDEX(N1.2_Intervention_Types[NARM Asset Category],MATCH('N1.3_Project_Listing'!$C541,N1.2_Intervention_Types[Intervention Type ID],0),1),"")</f>
        <v/>
      </c>
      <c r="B541" s="160" t="str">
        <f>IF($D$2="GD",IFERROR(INDEX(N1.2_Intervention_Types[C&amp;V Asset Category (GD)],MATCH('N1.3_Project_Listing'!$C541,N1.2_Intervention_Types[Intervention Type ID],0),1),""),IFERROR(INDEX(N1.2_Intervention_Types[NARM Asset Category],MATCH('N1.3_Project_Listing'!$C541,N1.2_Intervention_Types[Intervention Type ID],0),1),""))</f>
        <v/>
      </c>
      <c r="C541" s="67" t="str">
        <f>IFERROR(INDEX(N1.2_Intervention_Types[Intervention Type ID],MATCH('N1.3_Project_Listing'!$I541,N1.2_Intervention_Types[Intervention Type],0),1),"")</f>
        <v/>
      </c>
      <c r="D541" s="160" t="str">
        <f>IFERROR(INDEX(N1.2_Intervention_Types[Intervention Category],MATCH('N1.3_Project_Listing'!$C541,N1.2_Intervention_Types[Intervention Type ID],0),1),"")</f>
        <v/>
      </c>
      <c r="E541" s="210"/>
      <c r="F541" s="236"/>
      <c r="G541" s="236"/>
      <c r="H541" s="236"/>
      <c r="I541" s="151"/>
      <c r="J541" s="139"/>
      <c r="K541" s="117"/>
      <c r="L541" s="117"/>
      <c r="M541" s="117"/>
      <c r="N541" s="310"/>
      <c r="O541" s="310"/>
      <c r="P541" s="310"/>
      <c r="Q541" s="63">
        <f t="shared" si="49"/>
        <v>0</v>
      </c>
      <c r="R541" s="368">
        <f>IF('N1.3_Project_Listing'!$D541="Replacement",SUM('N1.3_Project_Listing'!$K541:$L541)/2,'N1.3_Project_Listing'!$M541)</f>
        <v>0</v>
      </c>
      <c r="S541" s="67" t="str">
        <f>IFERROR(INDEX('N0.7_Lookup_References'!$C$13:$C$72,MATCH($A541,'N0.7_Lookup_References'!$B$13:$B$72,0)),"")</f>
        <v/>
      </c>
      <c r="T541" s="338" t="str">
        <f t="shared" si="50"/>
        <v/>
      </c>
      <c r="V541" s="11"/>
      <c r="W541" s="11"/>
      <c r="X541" s="11"/>
      <c r="Y541" s="11"/>
      <c r="Z541" s="11"/>
      <c r="AA541" s="11"/>
      <c r="AB541" s="11"/>
      <c r="AC541" s="11"/>
      <c r="AD541" s="11"/>
      <c r="AE541" s="11"/>
      <c r="AF541" s="11"/>
      <c r="AG541" s="11"/>
      <c r="AH541" s="11"/>
      <c r="AI541" s="11"/>
      <c r="AJ541" s="11"/>
      <c r="AK541" s="11"/>
      <c r="AL541" s="11"/>
      <c r="AM541" s="11"/>
      <c r="AN541" s="11"/>
      <c r="AO541" s="11"/>
      <c r="AP541" s="63">
        <f t="shared" si="46"/>
        <v>0</v>
      </c>
      <c r="AQ541" s="63">
        <f t="shared" si="47"/>
        <v>0</v>
      </c>
      <c r="AR541" s="63">
        <f t="shared" si="48"/>
        <v>0</v>
      </c>
      <c r="AT541" s="176" cm="1">
        <f t="array" ref="AT541">SUMIFS('N1.3_Project_Listing'!$P$16:$P$829, 'N1.3_Project_Listing'!$E$16:$E$829,'N1.3_Project_Listing'!$E541, 'N1.3_Project_Listing'!$A$16:$A$829,ET_Risk_SC_Summation[[#Headers],[132kV Circuit Breaker]])</f>
        <v>0</v>
      </c>
      <c r="AU541" s="176" cm="1">
        <f t="array" ref="AU541">SUMIFS('N1.3_Project_Listing'!$P$16:$P$829, 'N1.3_Project_Listing'!$E$16:$E$829,'N1.3_Project_Listing'!$E541, 'N1.3_Project_Listing'!$A$16:$A$829,ET_Risk_SC_Summation[[#Headers],[132kV Transformer]])</f>
        <v>0</v>
      </c>
      <c r="AV541" s="176" cm="1">
        <f t="array" ref="AV541">SUMIFS('N1.3_Project_Listing'!$P$16:$P$829, 'N1.3_Project_Listing'!$E$16:$E$829,'N1.3_Project_Listing'!$E541, 'N1.3_Project_Listing'!$A$16:$A$829,ET_Risk_SC_Summation[[#Headers],[132kV Reactor]])</f>
        <v>0</v>
      </c>
      <c r="AW541" s="176" cm="1">
        <f t="array" ref="AW541">SUMIFS('N1.3_Project_Listing'!$P$16:$P$829, 'N1.3_Project_Listing'!$E$16:$E$829,'N1.3_Project_Listing'!$E541, 'N1.3_Project_Listing'!$A$16:$A$829,ET_Risk_SC_Summation[[#Headers],[132kV Underground Cable]])</f>
        <v>0</v>
      </c>
      <c r="AX541" s="176" cm="1">
        <f t="array" ref="AX541">SUMIFS('N1.3_Project_Listing'!$P$16:$P$829, 'N1.3_Project_Listing'!$E$16:$E$829,'N1.3_Project_Listing'!$E541, 'N1.3_Project_Listing'!$A$16:$A$829,ET_Risk_SC_Summation[[#Headers],[132kV OHL Conductor]])</f>
        <v>0</v>
      </c>
      <c r="AY541" s="176" cm="1">
        <f t="array" ref="AY541">SUMIFS('N1.3_Project_Listing'!$P$16:$P$829, 'N1.3_Project_Listing'!$E$16:$E$829,'N1.3_Project_Listing'!$E541, 'N1.3_Project_Listing'!$A$16:$A$829,ET_Risk_SC_Summation[[#Headers],[132kV OHL Fittings]])</f>
        <v>0</v>
      </c>
      <c r="AZ541" s="176" cm="1">
        <f t="array" ref="AZ541">SUMIFS('N1.3_Project_Listing'!$P$16:$P$829, 'N1.3_Project_Listing'!$E$16:$E$829,'N1.3_Project_Listing'!$E541, 'N1.3_Project_Listing'!$A$16:$A$829,ET_Risk_SC_Summation[[#Headers],[132kV OHL Tower]])</f>
        <v>0</v>
      </c>
      <c r="BA541" s="176" cm="1">
        <f t="array" ref="BA541">SUMIFS('N1.3_Project_Listing'!$P$16:$P$829, 'N1.3_Project_Listing'!$E$16:$E$829,'N1.3_Project_Listing'!$E541, 'N1.3_Project_Listing'!$A$16:$A$829,ET_Risk_SC_Summation[[#Headers],[275kV Circuit Breaker]])</f>
        <v>0</v>
      </c>
      <c r="BB541" s="176" cm="1">
        <f t="array" ref="BB541">SUMIFS('N1.3_Project_Listing'!$P$16:$P$829, 'N1.3_Project_Listing'!$E$16:$E$829,'N1.3_Project_Listing'!$E541, 'N1.3_Project_Listing'!$A$16:$A$829,ET_Risk_SC_Summation[[#Headers],[275kV Transformer]])</f>
        <v>0</v>
      </c>
      <c r="BC541" s="176" cm="1">
        <f t="array" ref="BC541">SUMIFS('N1.3_Project_Listing'!$P$16:$P$829, 'N1.3_Project_Listing'!$E$16:$E$829,'N1.3_Project_Listing'!$E541, 'N1.3_Project_Listing'!$A$16:$A$829,ET_Risk_SC_Summation[[#Headers],[275kV Reactor]])</f>
        <v>0</v>
      </c>
      <c r="BD541" s="176" cm="1">
        <f t="array" ref="BD541">SUMIFS('N1.3_Project_Listing'!$P$16:$P$829, 'N1.3_Project_Listing'!$E$16:$E$829,'N1.3_Project_Listing'!$E541, 'N1.3_Project_Listing'!$A$16:$A$829,ET_Risk_SC_Summation[[#Headers],[275kV Underground Cable]])</f>
        <v>0</v>
      </c>
      <c r="BE541" s="176" cm="1">
        <f t="array" ref="BE541">SUMIFS('N1.3_Project_Listing'!$P$16:$P$829, 'N1.3_Project_Listing'!$E$16:$E$829,'N1.3_Project_Listing'!$E541, 'N1.3_Project_Listing'!$A$16:$A$829,ET_Risk_SC_Summation[[#Headers],[275kV OHL Conductor]])</f>
        <v>0</v>
      </c>
      <c r="BF541" s="176" cm="1">
        <f t="array" ref="BF541">SUMIFS('N1.3_Project_Listing'!$P$16:$P$829, 'N1.3_Project_Listing'!$E$16:$E$829,'N1.3_Project_Listing'!$E541, 'N1.3_Project_Listing'!$A$16:$A$829,ET_Risk_SC_Summation[[#Headers],[275kV OHL Fittings]])</f>
        <v>0</v>
      </c>
      <c r="BG541" s="176" cm="1">
        <f t="array" ref="BG541">SUMIFS('N1.3_Project_Listing'!$P$16:$P$829, 'N1.3_Project_Listing'!$E$16:$E$829,'N1.3_Project_Listing'!$E541, 'N1.3_Project_Listing'!$A$16:$A$829,ET_Risk_SC_Summation[[#Headers],[275kV OHL Tower]])</f>
        <v>0</v>
      </c>
      <c r="BH541" s="176" cm="1">
        <f t="array" ref="BH541">SUMIFS('N1.3_Project_Listing'!$P$16:$P$829, 'N1.3_Project_Listing'!$E$16:$E$829,'N1.3_Project_Listing'!$E541, 'N1.3_Project_Listing'!$A$16:$A$829,ET_Risk_SC_Summation[[#Headers],[400kV Circuit Breaker]])</f>
        <v>0</v>
      </c>
      <c r="BI541" s="176" cm="1">
        <f t="array" ref="BI541">SUMIFS('N1.3_Project_Listing'!$P$16:$P$829, 'N1.3_Project_Listing'!$E$16:$E$829,'N1.3_Project_Listing'!$E541, 'N1.3_Project_Listing'!$A$16:$A$829,ET_Risk_SC_Summation[[#Headers],[400kV Transformer]])</f>
        <v>0</v>
      </c>
      <c r="BJ541" s="176" cm="1">
        <f t="array" ref="BJ541">SUMIFS('N1.3_Project_Listing'!$P$16:$P$829, 'N1.3_Project_Listing'!$E$16:$E$829,'N1.3_Project_Listing'!$E541, 'N1.3_Project_Listing'!$A$16:$A$829,ET_Risk_SC_Summation[[#Headers],[400kV Reactor]])</f>
        <v>0</v>
      </c>
      <c r="BK541" s="176" cm="1">
        <f t="array" ref="BK541">SUMIFS('N1.3_Project_Listing'!$P$16:$P$829, 'N1.3_Project_Listing'!$E$16:$E$829,'N1.3_Project_Listing'!$E541, 'N1.3_Project_Listing'!$A$16:$A$829,ET_Risk_SC_Summation[[#Headers],[400kV Underground Cable]])</f>
        <v>0</v>
      </c>
      <c r="BL541" s="176" cm="1">
        <f t="array" ref="BL541">SUMIFS('N1.3_Project_Listing'!$P$16:$P$829, 'N1.3_Project_Listing'!$E$16:$E$829,'N1.3_Project_Listing'!$E541, 'N1.3_Project_Listing'!$A$16:$A$829,ET_Risk_SC_Summation[[#Headers],[400kV OHL Conductor]])</f>
        <v>0</v>
      </c>
      <c r="BM541" s="176" cm="1">
        <f t="array" ref="BM541">SUMIFS('N1.3_Project_Listing'!$P$16:$P$829, 'N1.3_Project_Listing'!$E$16:$E$829,'N1.3_Project_Listing'!$E541, 'N1.3_Project_Listing'!$A$16:$A$829,ET_Risk_SC_Summation[[#Headers],[400kV OHL Fittings]])</f>
        <v>0</v>
      </c>
      <c r="BN541" s="176" cm="1">
        <f t="array" ref="BN541">SUMIFS('N1.3_Project_Listing'!$P$16:$P$829, 'N1.3_Project_Listing'!$E$16:$E$829,'N1.3_Project_Listing'!$E541, 'N1.3_Project_Listing'!$A$16:$A$829,ET_Risk_SC_Summation[[#Headers],[400kV OHL Tower]])</f>
        <v>0</v>
      </c>
      <c r="BO541" s="177" t="str">
        <f>IF(SUM(ET_Risk_SC_Summation[[#This Row],[132kV Circuit Breaker]:[400kV OHL Tower]])=0, "n/a", INDEX(ET_Risk_SC_Summation[#Headers],1,MATCH(MAX(ET_Risk_SC_Summation[[#This Row],[132kV Circuit Breaker]:[400kV OHL Tower]]),ET_Risk_SC_Summation[[#This Row],[132kV Circuit Breaker]:[400kV OHL Tower]],0)))</f>
        <v>n/a</v>
      </c>
      <c r="BP541" s="177" t="str">
        <f>IFERROR(INDEX('N0.7_Lookup_References'!$G$77:$G$98,MATCH(ET_Risk_SC_Summation[[#This Row],[Mxx Category]],'N0.7_Lookup_References'!$F$77:$F$98,0)),"")</f>
        <v/>
      </c>
    </row>
    <row r="542" spans="1:68">
      <c r="A542" s="160" t="str">
        <f>IFERROR(INDEX(N1.2_Intervention_Types[NARM Asset Category],MATCH('N1.3_Project_Listing'!$C542,N1.2_Intervention_Types[Intervention Type ID],0),1),"")</f>
        <v/>
      </c>
      <c r="B542" s="160" t="str">
        <f>IF($D$2="GD",IFERROR(INDEX(N1.2_Intervention_Types[C&amp;V Asset Category (GD)],MATCH('N1.3_Project_Listing'!$C542,N1.2_Intervention_Types[Intervention Type ID],0),1),""),IFERROR(INDEX(N1.2_Intervention_Types[NARM Asset Category],MATCH('N1.3_Project_Listing'!$C542,N1.2_Intervention_Types[Intervention Type ID],0),1),""))</f>
        <v/>
      </c>
      <c r="C542" s="67" t="str">
        <f>IFERROR(INDEX(N1.2_Intervention_Types[Intervention Type ID],MATCH('N1.3_Project_Listing'!$I542,N1.2_Intervention_Types[Intervention Type],0),1),"")</f>
        <v/>
      </c>
      <c r="D542" s="160" t="str">
        <f>IFERROR(INDEX(N1.2_Intervention_Types[Intervention Category],MATCH('N1.3_Project_Listing'!$C542,N1.2_Intervention_Types[Intervention Type ID],0),1),"")</f>
        <v/>
      </c>
      <c r="E542" s="210"/>
      <c r="F542" s="236"/>
      <c r="G542" s="236"/>
      <c r="H542" s="236"/>
      <c r="I542" s="151"/>
      <c r="J542" s="139"/>
      <c r="K542" s="117"/>
      <c r="L542" s="117"/>
      <c r="M542" s="117"/>
      <c r="N542" s="310"/>
      <c r="O542" s="310"/>
      <c r="P542" s="310"/>
      <c r="Q542" s="63">
        <f t="shared" si="49"/>
        <v>0</v>
      </c>
      <c r="R542" s="368">
        <f>IF('N1.3_Project_Listing'!$D542="Replacement",SUM('N1.3_Project_Listing'!$K542:$L542)/2,'N1.3_Project_Listing'!$M542)</f>
        <v>0</v>
      </c>
      <c r="S542" s="67" t="str">
        <f>IFERROR(INDEX('N0.7_Lookup_References'!$C$13:$C$72,MATCH($A542,'N0.7_Lookup_References'!$B$13:$B$72,0)),"")</f>
        <v/>
      </c>
      <c r="T542" s="338" t="str">
        <f t="shared" si="50"/>
        <v/>
      </c>
      <c r="V542" s="11"/>
      <c r="W542" s="11"/>
      <c r="X542" s="11"/>
      <c r="Y542" s="11"/>
      <c r="Z542" s="11"/>
      <c r="AA542" s="11"/>
      <c r="AB542" s="11"/>
      <c r="AC542" s="11"/>
      <c r="AD542" s="11"/>
      <c r="AE542" s="11"/>
      <c r="AF542" s="11"/>
      <c r="AG542" s="11"/>
      <c r="AH542" s="11"/>
      <c r="AI542" s="11"/>
      <c r="AJ542" s="11"/>
      <c r="AK542" s="11"/>
      <c r="AL542" s="11"/>
      <c r="AM542" s="11"/>
      <c r="AN542" s="11"/>
      <c r="AO542" s="11"/>
      <c r="AP542" s="63">
        <f t="shared" si="46"/>
        <v>0</v>
      </c>
      <c r="AQ542" s="63">
        <f t="shared" si="47"/>
        <v>0</v>
      </c>
      <c r="AR542" s="63">
        <f t="shared" si="48"/>
        <v>0</v>
      </c>
      <c r="AT542" s="176" cm="1">
        <f t="array" ref="AT542">SUMIFS('N1.3_Project_Listing'!$P$16:$P$829, 'N1.3_Project_Listing'!$E$16:$E$829,'N1.3_Project_Listing'!$E542, 'N1.3_Project_Listing'!$A$16:$A$829,ET_Risk_SC_Summation[[#Headers],[132kV Circuit Breaker]])</f>
        <v>0</v>
      </c>
      <c r="AU542" s="176" cm="1">
        <f t="array" ref="AU542">SUMIFS('N1.3_Project_Listing'!$P$16:$P$829, 'N1.3_Project_Listing'!$E$16:$E$829,'N1.3_Project_Listing'!$E542, 'N1.3_Project_Listing'!$A$16:$A$829,ET_Risk_SC_Summation[[#Headers],[132kV Transformer]])</f>
        <v>0</v>
      </c>
      <c r="AV542" s="176" cm="1">
        <f t="array" ref="AV542">SUMIFS('N1.3_Project_Listing'!$P$16:$P$829, 'N1.3_Project_Listing'!$E$16:$E$829,'N1.3_Project_Listing'!$E542, 'N1.3_Project_Listing'!$A$16:$A$829,ET_Risk_SC_Summation[[#Headers],[132kV Reactor]])</f>
        <v>0</v>
      </c>
      <c r="AW542" s="176" cm="1">
        <f t="array" ref="AW542">SUMIFS('N1.3_Project_Listing'!$P$16:$P$829, 'N1.3_Project_Listing'!$E$16:$E$829,'N1.3_Project_Listing'!$E542, 'N1.3_Project_Listing'!$A$16:$A$829,ET_Risk_SC_Summation[[#Headers],[132kV Underground Cable]])</f>
        <v>0</v>
      </c>
      <c r="AX542" s="176" cm="1">
        <f t="array" ref="AX542">SUMIFS('N1.3_Project_Listing'!$P$16:$P$829, 'N1.3_Project_Listing'!$E$16:$E$829,'N1.3_Project_Listing'!$E542, 'N1.3_Project_Listing'!$A$16:$A$829,ET_Risk_SC_Summation[[#Headers],[132kV OHL Conductor]])</f>
        <v>0</v>
      </c>
      <c r="AY542" s="176" cm="1">
        <f t="array" ref="AY542">SUMIFS('N1.3_Project_Listing'!$P$16:$P$829, 'N1.3_Project_Listing'!$E$16:$E$829,'N1.3_Project_Listing'!$E542, 'N1.3_Project_Listing'!$A$16:$A$829,ET_Risk_SC_Summation[[#Headers],[132kV OHL Fittings]])</f>
        <v>0</v>
      </c>
      <c r="AZ542" s="176" cm="1">
        <f t="array" ref="AZ542">SUMIFS('N1.3_Project_Listing'!$P$16:$P$829, 'N1.3_Project_Listing'!$E$16:$E$829,'N1.3_Project_Listing'!$E542, 'N1.3_Project_Listing'!$A$16:$A$829,ET_Risk_SC_Summation[[#Headers],[132kV OHL Tower]])</f>
        <v>0</v>
      </c>
      <c r="BA542" s="176" cm="1">
        <f t="array" ref="BA542">SUMIFS('N1.3_Project_Listing'!$P$16:$P$829, 'N1.3_Project_Listing'!$E$16:$E$829,'N1.3_Project_Listing'!$E542, 'N1.3_Project_Listing'!$A$16:$A$829,ET_Risk_SC_Summation[[#Headers],[275kV Circuit Breaker]])</f>
        <v>0</v>
      </c>
      <c r="BB542" s="176" cm="1">
        <f t="array" ref="BB542">SUMIFS('N1.3_Project_Listing'!$P$16:$P$829, 'N1.3_Project_Listing'!$E$16:$E$829,'N1.3_Project_Listing'!$E542, 'N1.3_Project_Listing'!$A$16:$A$829,ET_Risk_SC_Summation[[#Headers],[275kV Transformer]])</f>
        <v>0</v>
      </c>
      <c r="BC542" s="176" cm="1">
        <f t="array" ref="BC542">SUMIFS('N1.3_Project_Listing'!$P$16:$P$829, 'N1.3_Project_Listing'!$E$16:$E$829,'N1.3_Project_Listing'!$E542, 'N1.3_Project_Listing'!$A$16:$A$829,ET_Risk_SC_Summation[[#Headers],[275kV Reactor]])</f>
        <v>0</v>
      </c>
      <c r="BD542" s="176" cm="1">
        <f t="array" ref="BD542">SUMIFS('N1.3_Project_Listing'!$P$16:$P$829, 'N1.3_Project_Listing'!$E$16:$E$829,'N1.3_Project_Listing'!$E542, 'N1.3_Project_Listing'!$A$16:$A$829,ET_Risk_SC_Summation[[#Headers],[275kV Underground Cable]])</f>
        <v>0</v>
      </c>
      <c r="BE542" s="176" cm="1">
        <f t="array" ref="BE542">SUMIFS('N1.3_Project_Listing'!$P$16:$P$829, 'N1.3_Project_Listing'!$E$16:$E$829,'N1.3_Project_Listing'!$E542, 'N1.3_Project_Listing'!$A$16:$A$829,ET_Risk_SC_Summation[[#Headers],[275kV OHL Conductor]])</f>
        <v>0</v>
      </c>
      <c r="BF542" s="176" cm="1">
        <f t="array" ref="BF542">SUMIFS('N1.3_Project_Listing'!$P$16:$P$829, 'N1.3_Project_Listing'!$E$16:$E$829,'N1.3_Project_Listing'!$E542, 'N1.3_Project_Listing'!$A$16:$A$829,ET_Risk_SC_Summation[[#Headers],[275kV OHL Fittings]])</f>
        <v>0</v>
      </c>
      <c r="BG542" s="176" cm="1">
        <f t="array" ref="BG542">SUMIFS('N1.3_Project_Listing'!$P$16:$P$829, 'N1.3_Project_Listing'!$E$16:$E$829,'N1.3_Project_Listing'!$E542, 'N1.3_Project_Listing'!$A$16:$A$829,ET_Risk_SC_Summation[[#Headers],[275kV OHL Tower]])</f>
        <v>0</v>
      </c>
      <c r="BH542" s="176" cm="1">
        <f t="array" ref="BH542">SUMIFS('N1.3_Project_Listing'!$P$16:$P$829, 'N1.3_Project_Listing'!$E$16:$E$829,'N1.3_Project_Listing'!$E542, 'N1.3_Project_Listing'!$A$16:$A$829,ET_Risk_SC_Summation[[#Headers],[400kV Circuit Breaker]])</f>
        <v>0</v>
      </c>
      <c r="BI542" s="176" cm="1">
        <f t="array" ref="BI542">SUMIFS('N1.3_Project_Listing'!$P$16:$P$829, 'N1.3_Project_Listing'!$E$16:$E$829,'N1.3_Project_Listing'!$E542, 'N1.3_Project_Listing'!$A$16:$A$829,ET_Risk_SC_Summation[[#Headers],[400kV Transformer]])</f>
        <v>0</v>
      </c>
      <c r="BJ542" s="176" cm="1">
        <f t="array" ref="BJ542">SUMIFS('N1.3_Project_Listing'!$P$16:$P$829, 'N1.3_Project_Listing'!$E$16:$E$829,'N1.3_Project_Listing'!$E542, 'N1.3_Project_Listing'!$A$16:$A$829,ET_Risk_SC_Summation[[#Headers],[400kV Reactor]])</f>
        <v>0</v>
      </c>
      <c r="BK542" s="176" cm="1">
        <f t="array" ref="BK542">SUMIFS('N1.3_Project_Listing'!$P$16:$P$829, 'N1.3_Project_Listing'!$E$16:$E$829,'N1.3_Project_Listing'!$E542, 'N1.3_Project_Listing'!$A$16:$A$829,ET_Risk_SC_Summation[[#Headers],[400kV Underground Cable]])</f>
        <v>0</v>
      </c>
      <c r="BL542" s="176" cm="1">
        <f t="array" ref="BL542">SUMIFS('N1.3_Project_Listing'!$P$16:$P$829, 'N1.3_Project_Listing'!$E$16:$E$829,'N1.3_Project_Listing'!$E542, 'N1.3_Project_Listing'!$A$16:$A$829,ET_Risk_SC_Summation[[#Headers],[400kV OHL Conductor]])</f>
        <v>0</v>
      </c>
      <c r="BM542" s="176" cm="1">
        <f t="array" ref="BM542">SUMIFS('N1.3_Project_Listing'!$P$16:$P$829, 'N1.3_Project_Listing'!$E$16:$E$829,'N1.3_Project_Listing'!$E542, 'N1.3_Project_Listing'!$A$16:$A$829,ET_Risk_SC_Summation[[#Headers],[400kV OHL Fittings]])</f>
        <v>0</v>
      </c>
      <c r="BN542" s="176" cm="1">
        <f t="array" ref="BN542">SUMIFS('N1.3_Project_Listing'!$P$16:$P$829, 'N1.3_Project_Listing'!$E$16:$E$829,'N1.3_Project_Listing'!$E542, 'N1.3_Project_Listing'!$A$16:$A$829,ET_Risk_SC_Summation[[#Headers],[400kV OHL Tower]])</f>
        <v>0</v>
      </c>
      <c r="BO542" s="177" t="str">
        <f>IF(SUM(ET_Risk_SC_Summation[[#This Row],[132kV Circuit Breaker]:[400kV OHL Tower]])=0, "n/a", INDEX(ET_Risk_SC_Summation[#Headers],1,MATCH(MAX(ET_Risk_SC_Summation[[#This Row],[132kV Circuit Breaker]:[400kV OHL Tower]]),ET_Risk_SC_Summation[[#This Row],[132kV Circuit Breaker]:[400kV OHL Tower]],0)))</f>
        <v>n/a</v>
      </c>
      <c r="BP542" s="177" t="str">
        <f>IFERROR(INDEX('N0.7_Lookup_References'!$G$77:$G$98,MATCH(ET_Risk_SC_Summation[[#This Row],[Mxx Category]],'N0.7_Lookup_References'!$F$77:$F$98,0)),"")</f>
        <v/>
      </c>
    </row>
    <row r="543" spans="1:68">
      <c r="A543" s="160" t="str">
        <f>IFERROR(INDEX(N1.2_Intervention_Types[NARM Asset Category],MATCH('N1.3_Project_Listing'!$C543,N1.2_Intervention_Types[Intervention Type ID],0),1),"")</f>
        <v/>
      </c>
      <c r="B543" s="160" t="str">
        <f>IF($D$2="GD",IFERROR(INDEX(N1.2_Intervention_Types[C&amp;V Asset Category (GD)],MATCH('N1.3_Project_Listing'!$C543,N1.2_Intervention_Types[Intervention Type ID],0),1),""),IFERROR(INDEX(N1.2_Intervention_Types[NARM Asset Category],MATCH('N1.3_Project_Listing'!$C543,N1.2_Intervention_Types[Intervention Type ID],0),1),""))</f>
        <v/>
      </c>
      <c r="C543" s="67" t="str">
        <f>IFERROR(INDEX(N1.2_Intervention_Types[Intervention Type ID],MATCH('N1.3_Project_Listing'!$I543,N1.2_Intervention_Types[Intervention Type],0),1),"")</f>
        <v/>
      </c>
      <c r="D543" s="160" t="str">
        <f>IFERROR(INDEX(N1.2_Intervention_Types[Intervention Category],MATCH('N1.3_Project_Listing'!$C543,N1.2_Intervention_Types[Intervention Type ID],0),1),"")</f>
        <v/>
      </c>
      <c r="E543" s="210"/>
      <c r="F543" s="236"/>
      <c r="G543" s="236"/>
      <c r="H543" s="236"/>
      <c r="I543" s="151"/>
      <c r="J543" s="139"/>
      <c r="K543" s="117"/>
      <c r="L543" s="117"/>
      <c r="M543" s="117"/>
      <c r="N543" s="310"/>
      <c r="O543" s="310"/>
      <c r="P543" s="310"/>
      <c r="Q543" s="63">
        <f t="shared" si="49"/>
        <v>0</v>
      </c>
      <c r="R543" s="368">
        <f>IF('N1.3_Project_Listing'!$D543="Replacement",SUM('N1.3_Project_Listing'!$K543:$L543)/2,'N1.3_Project_Listing'!$M543)</f>
        <v>0</v>
      </c>
      <c r="S543" s="67" t="str">
        <f>IFERROR(INDEX('N0.7_Lookup_References'!$C$13:$C$72,MATCH($A543,'N0.7_Lookup_References'!$B$13:$B$72,0)),"")</f>
        <v/>
      </c>
      <c r="T543" s="338" t="str">
        <f t="shared" si="50"/>
        <v/>
      </c>
      <c r="V543" s="11"/>
      <c r="W543" s="11"/>
      <c r="X543" s="11"/>
      <c r="Y543" s="11"/>
      <c r="Z543" s="11"/>
      <c r="AA543" s="11"/>
      <c r="AB543" s="11"/>
      <c r="AC543" s="11"/>
      <c r="AD543" s="11"/>
      <c r="AE543" s="11"/>
      <c r="AF543" s="11"/>
      <c r="AG543" s="11"/>
      <c r="AH543" s="11"/>
      <c r="AI543" s="11"/>
      <c r="AJ543" s="11"/>
      <c r="AK543" s="11"/>
      <c r="AL543" s="11"/>
      <c r="AM543" s="11"/>
      <c r="AN543" s="11"/>
      <c r="AO543" s="11"/>
      <c r="AP543" s="63">
        <f t="shared" si="46"/>
        <v>0</v>
      </c>
      <c r="AQ543" s="63">
        <f t="shared" si="47"/>
        <v>0</v>
      </c>
      <c r="AR543" s="63">
        <f t="shared" si="48"/>
        <v>0</v>
      </c>
      <c r="AT543" s="176" cm="1">
        <f t="array" ref="AT543">SUMIFS('N1.3_Project_Listing'!$P$16:$P$829, 'N1.3_Project_Listing'!$E$16:$E$829,'N1.3_Project_Listing'!$E543, 'N1.3_Project_Listing'!$A$16:$A$829,ET_Risk_SC_Summation[[#Headers],[132kV Circuit Breaker]])</f>
        <v>0</v>
      </c>
      <c r="AU543" s="176" cm="1">
        <f t="array" ref="AU543">SUMIFS('N1.3_Project_Listing'!$P$16:$P$829, 'N1.3_Project_Listing'!$E$16:$E$829,'N1.3_Project_Listing'!$E543, 'N1.3_Project_Listing'!$A$16:$A$829,ET_Risk_SC_Summation[[#Headers],[132kV Transformer]])</f>
        <v>0</v>
      </c>
      <c r="AV543" s="176" cm="1">
        <f t="array" ref="AV543">SUMIFS('N1.3_Project_Listing'!$P$16:$P$829, 'N1.3_Project_Listing'!$E$16:$E$829,'N1.3_Project_Listing'!$E543, 'N1.3_Project_Listing'!$A$16:$A$829,ET_Risk_SC_Summation[[#Headers],[132kV Reactor]])</f>
        <v>0</v>
      </c>
      <c r="AW543" s="176" cm="1">
        <f t="array" ref="AW543">SUMIFS('N1.3_Project_Listing'!$P$16:$P$829, 'N1.3_Project_Listing'!$E$16:$E$829,'N1.3_Project_Listing'!$E543, 'N1.3_Project_Listing'!$A$16:$A$829,ET_Risk_SC_Summation[[#Headers],[132kV Underground Cable]])</f>
        <v>0</v>
      </c>
      <c r="AX543" s="176" cm="1">
        <f t="array" ref="AX543">SUMIFS('N1.3_Project_Listing'!$P$16:$P$829, 'N1.3_Project_Listing'!$E$16:$E$829,'N1.3_Project_Listing'!$E543, 'N1.3_Project_Listing'!$A$16:$A$829,ET_Risk_SC_Summation[[#Headers],[132kV OHL Conductor]])</f>
        <v>0</v>
      </c>
      <c r="AY543" s="176" cm="1">
        <f t="array" ref="AY543">SUMIFS('N1.3_Project_Listing'!$P$16:$P$829, 'N1.3_Project_Listing'!$E$16:$E$829,'N1.3_Project_Listing'!$E543, 'N1.3_Project_Listing'!$A$16:$A$829,ET_Risk_SC_Summation[[#Headers],[132kV OHL Fittings]])</f>
        <v>0</v>
      </c>
      <c r="AZ543" s="176" cm="1">
        <f t="array" ref="AZ543">SUMIFS('N1.3_Project_Listing'!$P$16:$P$829, 'N1.3_Project_Listing'!$E$16:$E$829,'N1.3_Project_Listing'!$E543, 'N1.3_Project_Listing'!$A$16:$A$829,ET_Risk_SC_Summation[[#Headers],[132kV OHL Tower]])</f>
        <v>0</v>
      </c>
      <c r="BA543" s="176" cm="1">
        <f t="array" ref="BA543">SUMIFS('N1.3_Project_Listing'!$P$16:$P$829, 'N1.3_Project_Listing'!$E$16:$E$829,'N1.3_Project_Listing'!$E543, 'N1.3_Project_Listing'!$A$16:$A$829,ET_Risk_SC_Summation[[#Headers],[275kV Circuit Breaker]])</f>
        <v>0</v>
      </c>
      <c r="BB543" s="176" cm="1">
        <f t="array" ref="BB543">SUMIFS('N1.3_Project_Listing'!$P$16:$P$829, 'N1.3_Project_Listing'!$E$16:$E$829,'N1.3_Project_Listing'!$E543, 'N1.3_Project_Listing'!$A$16:$A$829,ET_Risk_SC_Summation[[#Headers],[275kV Transformer]])</f>
        <v>0</v>
      </c>
      <c r="BC543" s="176" cm="1">
        <f t="array" ref="BC543">SUMIFS('N1.3_Project_Listing'!$P$16:$P$829, 'N1.3_Project_Listing'!$E$16:$E$829,'N1.3_Project_Listing'!$E543, 'N1.3_Project_Listing'!$A$16:$A$829,ET_Risk_SC_Summation[[#Headers],[275kV Reactor]])</f>
        <v>0</v>
      </c>
      <c r="BD543" s="176" cm="1">
        <f t="array" ref="BD543">SUMIFS('N1.3_Project_Listing'!$P$16:$P$829, 'N1.3_Project_Listing'!$E$16:$E$829,'N1.3_Project_Listing'!$E543, 'N1.3_Project_Listing'!$A$16:$A$829,ET_Risk_SC_Summation[[#Headers],[275kV Underground Cable]])</f>
        <v>0</v>
      </c>
      <c r="BE543" s="176" cm="1">
        <f t="array" ref="BE543">SUMIFS('N1.3_Project_Listing'!$P$16:$P$829, 'N1.3_Project_Listing'!$E$16:$E$829,'N1.3_Project_Listing'!$E543, 'N1.3_Project_Listing'!$A$16:$A$829,ET_Risk_SC_Summation[[#Headers],[275kV OHL Conductor]])</f>
        <v>0</v>
      </c>
      <c r="BF543" s="176" cm="1">
        <f t="array" ref="BF543">SUMIFS('N1.3_Project_Listing'!$P$16:$P$829, 'N1.3_Project_Listing'!$E$16:$E$829,'N1.3_Project_Listing'!$E543, 'N1.3_Project_Listing'!$A$16:$A$829,ET_Risk_SC_Summation[[#Headers],[275kV OHL Fittings]])</f>
        <v>0</v>
      </c>
      <c r="BG543" s="176" cm="1">
        <f t="array" ref="BG543">SUMIFS('N1.3_Project_Listing'!$P$16:$P$829, 'N1.3_Project_Listing'!$E$16:$E$829,'N1.3_Project_Listing'!$E543, 'N1.3_Project_Listing'!$A$16:$A$829,ET_Risk_SC_Summation[[#Headers],[275kV OHL Tower]])</f>
        <v>0</v>
      </c>
      <c r="BH543" s="176" cm="1">
        <f t="array" ref="BH543">SUMIFS('N1.3_Project_Listing'!$P$16:$P$829, 'N1.3_Project_Listing'!$E$16:$E$829,'N1.3_Project_Listing'!$E543, 'N1.3_Project_Listing'!$A$16:$A$829,ET_Risk_SC_Summation[[#Headers],[400kV Circuit Breaker]])</f>
        <v>0</v>
      </c>
      <c r="BI543" s="176" cm="1">
        <f t="array" ref="BI543">SUMIFS('N1.3_Project_Listing'!$P$16:$P$829, 'N1.3_Project_Listing'!$E$16:$E$829,'N1.3_Project_Listing'!$E543, 'N1.3_Project_Listing'!$A$16:$A$829,ET_Risk_SC_Summation[[#Headers],[400kV Transformer]])</f>
        <v>0</v>
      </c>
      <c r="BJ543" s="176" cm="1">
        <f t="array" ref="BJ543">SUMIFS('N1.3_Project_Listing'!$P$16:$P$829, 'N1.3_Project_Listing'!$E$16:$E$829,'N1.3_Project_Listing'!$E543, 'N1.3_Project_Listing'!$A$16:$A$829,ET_Risk_SC_Summation[[#Headers],[400kV Reactor]])</f>
        <v>0</v>
      </c>
      <c r="BK543" s="176" cm="1">
        <f t="array" ref="BK543">SUMIFS('N1.3_Project_Listing'!$P$16:$P$829, 'N1.3_Project_Listing'!$E$16:$E$829,'N1.3_Project_Listing'!$E543, 'N1.3_Project_Listing'!$A$16:$A$829,ET_Risk_SC_Summation[[#Headers],[400kV Underground Cable]])</f>
        <v>0</v>
      </c>
      <c r="BL543" s="176" cm="1">
        <f t="array" ref="BL543">SUMIFS('N1.3_Project_Listing'!$P$16:$P$829, 'N1.3_Project_Listing'!$E$16:$E$829,'N1.3_Project_Listing'!$E543, 'N1.3_Project_Listing'!$A$16:$A$829,ET_Risk_SC_Summation[[#Headers],[400kV OHL Conductor]])</f>
        <v>0</v>
      </c>
      <c r="BM543" s="176" cm="1">
        <f t="array" ref="BM543">SUMIFS('N1.3_Project_Listing'!$P$16:$P$829, 'N1.3_Project_Listing'!$E$16:$E$829,'N1.3_Project_Listing'!$E543, 'N1.3_Project_Listing'!$A$16:$A$829,ET_Risk_SC_Summation[[#Headers],[400kV OHL Fittings]])</f>
        <v>0</v>
      </c>
      <c r="BN543" s="176" cm="1">
        <f t="array" ref="BN543">SUMIFS('N1.3_Project_Listing'!$P$16:$P$829, 'N1.3_Project_Listing'!$E$16:$E$829,'N1.3_Project_Listing'!$E543, 'N1.3_Project_Listing'!$A$16:$A$829,ET_Risk_SC_Summation[[#Headers],[400kV OHL Tower]])</f>
        <v>0</v>
      </c>
      <c r="BO543" s="177" t="str">
        <f>IF(SUM(ET_Risk_SC_Summation[[#This Row],[132kV Circuit Breaker]:[400kV OHL Tower]])=0, "n/a", INDEX(ET_Risk_SC_Summation[#Headers],1,MATCH(MAX(ET_Risk_SC_Summation[[#This Row],[132kV Circuit Breaker]:[400kV OHL Tower]]),ET_Risk_SC_Summation[[#This Row],[132kV Circuit Breaker]:[400kV OHL Tower]],0)))</f>
        <v>n/a</v>
      </c>
      <c r="BP543" s="177" t="str">
        <f>IFERROR(INDEX('N0.7_Lookup_References'!$G$77:$G$98,MATCH(ET_Risk_SC_Summation[[#This Row],[Mxx Category]],'N0.7_Lookup_References'!$F$77:$F$98,0)),"")</f>
        <v/>
      </c>
    </row>
    <row r="544" spans="1:68">
      <c r="A544" s="160" t="str">
        <f>IFERROR(INDEX(N1.2_Intervention_Types[NARM Asset Category],MATCH('N1.3_Project_Listing'!$C544,N1.2_Intervention_Types[Intervention Type ID],0),1),"")</f>
        <v/>
      </c>
      <c r="B544" s="160" t="str">
        <f>IF($D$2="GD",IFERROR(INDEX(N1.2_Intervention_Types[C&amp;V Asset Category (GD)],MATCH('N1.3_Project_Listing'!$C544,N1.2_Intervention_Types[Intervention Type ID],0),1),""),IFERROR(INDEX(N1.2_Intervention_Types[NARM Asset Category],MATCH('N1.3_Project_Listing'!$C544,N1.2_Intervention_Types[Intervention Type ID],0),1),""))</f>
        <v/>
      </c>
      <c r="C544" s="67" t="str">
        <f>IFERROR(INDEX(N1.2_Intervention_Types[Intervention Type ID],MATCH('N1.3_Project_Listing'!$I544,N1.2_Intervention_Types[Intervention Type],0),1),"")</f>
        <v/>
      </c>
      <c r="D544" s="160" t="str">
        <f>IFERROR(INDEX(N1.2_Intervention_Types[Intervention Category],MATCH('N1.3_Project_Listing'!$C544,N1.2_Intervention_Types[Intervention Type ID],0),1),"")</f>
        <v/>
      </c>
      <c r="E544" s="210"/>
      <c r="F544" s="236"/>
      <c r="G544" s="236"/>
      <c r="H544" s="236"/>
      <c r="I544" s="151"/>
      <c r="J544" s="139"/>
      <c r="K544" s="117"/>
      <c r="L544" s="117"/>
      <c r="M544" s="117"/>
      <c r="N544" s="310"/>
      <c r="O544" s="310"/>
      <c r="P544" s="310"/>
      <c r="Q544" s="63">
        <f t="shared" si="49"/>
        <v>0</v>
      </c>
      <c r="R544" s="368">
        <f>IF('N1.3_Project_Listing'!$D544="Replacement",SUM('N1.3_Project_Listing'!$K544:$L544)/2,'N1.3_Project_Listing'!$M544)</f>
        <v>0</v>
      </c>
      <c r="S544" s="67" t="str">
        <f>IFERROR(INDEX('N0.7_Lookup_References'!$C$13:$C$72,MATCH($A544,'N0.7_Lookup_References'!$B$13:$B$72,0)),"")</f>
        <v/>
      </c>
      <c r="T544" s="338" t="str">
        <f t="shared" si="50"/>
        <v/>
      </c>
      <c r="V544" s="11"/>
      <c r="W544" s="11"/>
      <c r="X544" s="11"/>
      <c r="Y544" s="11"/>
      <c r="Z544" s="11"/>
      <c r="AA544" s="11"/>
      <c r="AB544" s="11"/>
      <c r="AC544" s="11"/>
      <c r="AD544" s="11"/>
      <c r="AE544" s="11"/>
      <c r="AF544" s="11"/>
      <c r="AG544" s="11"/>
      <c r="AH544" s="11"/>
      <c r="AI544" s="11"/>
      <c r="AJ544" s="11"/>
      <c r="AK544" s="11"/>
      <c r="AL544" s="11"/>
      <c r="AM544" s="11"/>
      <c r="AN544" s="11"/>
      <c r="AO544" s="11"/>
      <c r="AP544" s="63">
        <f t="shared" si="46"/>
        <v>0</v>
      </c>
      <c r="AQ544" s="63">
        <f t="shared" si="47"/>
        <v>0</v>
      </c>
      <c r="AR544" s="63">
        <f t="shared" si="48"/>
        <v>0</v>
      </c>
      <c r="AT544" s="176" cm="1">
        <f t="array" ref="AT544">SUMIFS('N1.3_Project_Listing'!$P$16:$P$829, 'N1.3_Project_Listing'!$E$16:$E$829,'N1.3_Project_Listing'!$E544, 'N1.3_Project_Listing'!$A$16:$A$829,ET_Risk_SC_Summation[[#Headers],[132kV Circuit Breaker]])</f>
        <v>0</v>
      </c>
      <c r="AU544" s="176" cm="1">
        <f t="array" ref="AU544">SUMIFS('N1.3_Project_Listing'!$P$16:$P$829, 'N1.3_Project_Listing'!$E$16:$E$829,'N1.3_Project_Listing'!$E544, 'N1.3_Project_Listing'!$A$16:$A$829,ET_Risk_SC_Summation[[#Headers],[132kV Transformer]])</f>
        <v>0</v>
      </c>
      <c r="AV544" s="176" cm="1">
        <f t="array" ref="AV544">SUMIFS('N1.3_Project_Listing'!$P$16:$P$829, 'N1.3_Project_Listing'!$E$16:$E$829,'N1.3_Project_Listing'!$E544, 'N1.3_Project_Listing'!$A$16:$A$829,ET_Risk_SC_Summation[[#Headers],[132kV Reactor]])</f>
        <v>0</v>
      </c>
      <c r="AW544" s="176" cm="1">
        <f t="array" ref="AW544">SUMIFS('N1.3_Project_Listing'!$P$16:$P$829, 'N1.3_Project_Listing'!$E$16:$E$829,'N1.3_Project_Listing'!$E544, 'N1.3_Project_Listing'!$A$16:$A$829,ET_Risk_SC_Summation[[#Headers],[132kV Underground Cable]])</f>
        <v>0</v>
      </c>
      <c r="AX544" s="176" cm="1">
        <f t="array" ref="AX544">SUMIFS('N1.3_Project_Listing'!$P$16:$P$829, 'N1.3_Project_Listing'!$E$16:$E$829,'N1.3_Project_Listing'!$E544, 'N1.3_Project_Listing'!$A$16:$A$829,ET_Risk_SC_Summation[[#Headers],[132kV OHL Conductor]])</f>
        <v>0</v>
      </c>
      <c r="AY544" s="176" cm="1">
        <f t="array" ref="AY544">SUMIFS('N1.3_Project_Listing'!$P$16:$P$829, 'N1.3_Project_Listing'!$E$16:$E$829,'N1.3_Project_Listing'!$E544, 'N1.3_Project_Listing'!$A$16:$A$829,ET_Risk_SC_Summation[[#Headers],[132kV OHL Fittings]])</f>
        <v>0</v>
      </c>
      <c r="AZ544" s="176" cm="1">
        <f t="array" ref="AZ544">SUMIFS('N1.3_Project_Listing'!$P$16:$P$829, 'N1.3_Project_Listing'!$E$16:$E$829,'N1.3_Project_Listing'!$E544, 'N1.3_Project_Listing'!$A$16:$A$829,ET_Risk_SC_Summation[[#Headers],[132kV OHL Tower]])</f>
        <v>0</v>
      </c>
      <c r="BA544" s="176" cm="1">
        <f t="array" ref="BA544">SUMIFS('N1.3_Project_Listing'!$P$16:$P$829, 'N1.3_Project_Listing'!$E$16:$E$829,'N1.3_Project_Listing'!$E544, 'N1.3_Project_Listing'!$A$16:$A$829,ET_Risk_SC_Summation[[#Headers],[275kV Circuit Breaker]])</f>
        <v>0</v>
      </c>
      <c r="BB544" s="176" cm="1">
        <f t="array" ref="BB544">SUMIFS('N1.3_Project_Listing'!$P$16:$P$829, 'N1.3_Project_Listing'!$E$16:$E$829,'N1.3_Project_Listing'!$E544, 'N1.3_Project_Listing'!$A$16:$A$829,ET_Risk_SC_Summation[[#Headers],[275kV Transformer]])</f>
        <v>0</v>
      </c>
      <c r="BC544" s="176" cm="1">
        <f t="array" ref="BC544">SUMIFS('N1.3_Project_Listing'!$P$16:$P$829, 'N1.3_Project_Listing'!$E$16:$E$829,'N1.3_Project_Listing'!$E544, 'N1.3_Project_Listing'!$A$16:$A$829,ET_Risk_SC_Summation[[#Headers],[275kV Reactor]])</f>
        <v>0</v>
      </c>
      <c r="BD544" s="176" cm="1">
        <f t="array" ref="BD544">SUMIFS('N1.3_Project_Listing'!$P$16:$P$829, 'N1.3_Project_Listing'!$E$16:$E$829,'N1.3_Project_Listing'!$E544, 'N1.3_Project_Listing'!$A$16:$A$829,ET_Risk_SC_Summation[[#Headers],[275kV Underground Cable]])</f>
        <v>0</v>
      </c>
      <c r="BE544" s="176" cm="1">
        <f t="array" ref="BE544">SUMIFS('N1.3_Project_Listing'!$P$16:$P$829, 'N1.3_Project_Listing'!$E$16:$E$829,'N1.3_Project_Listing'!$E544, 'N1.3_Project_Listing'!$A$16:$A$829,ET_Risk_SC_Summation[[#Headers],[275kV OHL Conductor]])</f>
        <v>0</v>
      </c>
      <c r="BF544" s="176" cm="1">
        <f t="array" ref="BF544">SUMIFS('N1.3_Project_Listing'!$P$16:$P$829, 'N1.3_Project_Listing'!$E$16:$E$829,'N1.3_Project_Listing'!$E544, 'N1.3_Project_Listing'!$A$16:$A$829,ET_Risk_SC_Summation[[#Headers],[275kV OHL Fittings]])</f>
        <v>0</v>
      </c>
      <c r="BG544" s="176" cm="1">
        <f t="array" ref="BG544">SUMIFS('N1.3_Project_Listing'!$P$16:$P$829, 'N1.3_Project_Listing'!$E$16:$E$829,'N1.3_Project_Listing'!$E544, 'N1.3_Project_Listing'!$A$16:$A$829,ET_Risk_SC_Summation[[#Headers],[275kV OHL Tower]])</f>
        <v>0</v>
      </c>
      <c r="BH544" s="176" cm="1">
        <f t="array" ref="BH544">SUMIFS('N1.3_Project_Listing'!$P$16:$P$829, 'N1.3_Project_Listing'!$E$16:$E$829,'N1.3_Project_Listing'!$E544, 'N1.3_Project_Listing'!$A$16:$A$829,ET_Risk_SC_Summation[[#Headers],[400kV Circuit Breaker]])</f>
        <v>0</v>
      </c>
      <c r="BI544" s="176" cm="1">
        <f t="array" ref="BI544">SUMIFS('N1.3_Project_Listing'!$P$16:$P$829, 'N1.3_Project_Listing'!$E$16:$E$829,'N1.3_Project_Listing'!$E544, 'N1.3_Project_Listing'!$A$16:$A$829,ET_Risk_SC_Summation[[#Headers],[400kV Transformer]])</f>
        <v>0</v>
      </c>
      <c r="BJ544" s="176" cm="1">
        <f t="array" ref="BJ544">SUMIFS('N1.3_Project_Listing'!$P$16:$P$829, 'N1.3_Project_Listing'!$E$16:$E$829,'N1.3_Project_Listing'!$E544, 'N1.3_Project_Listing'!$A$16:$A$829,ET_Risk_SC_Summation[[#Headers],[400kV Reactor]])</f>
        <v>0</v>
      </c>
      <c r="BK544" s="176" cm="1">
        <f t="array" ref="BK544">SUMIFS('N1.3_Project_Listing'!$P$16:$P$829, 'N1.3_Project_Listing'!$E$16:$E$829,'N1.3_Project_Listing'!$E544, 'N1.3_Project_Listing'!$A$16:$A$829,ET_Risk_SC_Summation[[#Headers],[400kV Underground Cable]])</f>
        <v>0</v>
      </c>
      <c r="BL544" s="176" cm="1">
        <f t="array" ref="BL544">SUMIFS('N1.3_Project_Listing'!$P$16:$P$829, 'N1.3_Project_Listing'!$E$16:$E$829,'N1.3_Project_Listing'!$E544, 'N1.3_Project_Listing'!$A$16:$A$829,ET_Risk_SC_Summation[[#Headers],[400kV OHL Conductor]])</f>
        <v>0</v>
      </c>
      <c r="BM544" s="176" cm="1">
        <f t="array" ref="BM544">SUMIFS('N1.3_Project_Listing'!$P$16:$P$829, 'N1.3_Project_Listing'!$E$16:$E$829,'N1.3_Project_Listing'!$E544, 'N1.3_Project_Listing'!$A$16:$A$829,ET_Risk_SC_Summation[[#Headers],[400kV OHL Fittings]])</f>
        <v>0</v>
      </c>
      <c r="BN544" s="176" cm="1">
        <f t="array" ref="BN544">SUMIFS('N1.3_Project_Listing'!$P$16:$P$829, 'N1.3_Project_Listing'!$E$16:$E$829,'N1.3_Project_Listing'!$E544, 'N1.3_Project_Listing'!$A$16:$A$829,ET_Risk_SC_Summation[[#Headers],[400kV OHL Tower]])</f>
        <v>0</v>
      </c>
      <c r="BO544" s="177" t="str">
        <f>IF(SUM(ET_Risk_SC_Summation[[#This Row],[132kV Circuit Breaker]:[400kV OHL Tower]])=0, "n/a", INDEX(ET_Risk_SC_Summation[#Headers],1,MATCH(MAX(ET_Risk_SC_Summation[[#This Row],[132kV Circuit Breaker]:[400kV OHL Tower]]),ET_Risk_SC_Summation[[#This Row],[132kV Circuit Breaker]:[400kV OHL Tower]],0)))</f>
        <v>n/a</v>
      </c>
      <c r="BP544" s="177" t="str">
        <f>IFERROR(INDEX('N0.7_Lookup_References'!$G$77:$G$98,MATCH(ET_Risk_SC_Summation[[#This Row],[Mxx Category]],'N0.7_Lookup_References'!$F$77:$F$98,0)),"")</f>
        <v/>
      </c>
    </row>
    <row r="545" spans="1:68">
      <c r="A545" s="160" t="str">
        <f>IFERROR(INDEX(N1.2_Intervention_Types[NARM Asset Category],MATCH('N1.3_Project_Listing'!$C545,N1.2_Intervention_Types[Intervention Type ID],0),1),"")</f>
        <v/>
      </c>
      <c r="B545" s="160" t="str">
        <f>IF($D$2="GD",IFERROR(INDEX(N1.2_Intervention_Types[C&amp;V Asset Category (GD)],MATCH('N1.3_Project_Listing'!$C545,N1.2_Intervention_Types[Intervention Type ID],0),1),""),IFERROR(INDEX(N1.2_Intervention_Types[NARM Asset Category],MATCH('N1.3_Project_Listing'!$C545,N1.2_Intervention_Types[Intervention Type ID],0),1),""))</f>
        <v/>
      </c>
      <c r="C545" s="67" t="str">
        <f>IFERROR(INDEX(N1.2_Intervention_Types[Intervention Type ID],MATCH('N1.3_Project_Listing'!$I545,N1.2_Intervention_Types[Intervention Type],0),1),"")</f>
        <v/>
      </c>
      <c r="D545" s="160" t="str">
        <f>IFERROR(INDEX(N1.2_Intervention_Types[Intervention Category],MATCH('N1.3_Project_Listing'!$C545,N1.2_Intervention_Types[Intervention Type ID],0),1),"")</f>
        <v/>
      </c>
      <c r="E545" s="210"/>
      <c r="F545" s="236"/>
      <c r="G545" s="236"/>
      <c r="H545" s="236"/>
      <c r="I545" s="151"/>
      <c r="J545" s="139"/>
      <c r="K545" s="117"/>
      <c r="L545" s="117"/>
      <c r="M545" s="117"/>
      <c r="N545" s="310"/>
      <c r="O545" s="310"/>
      <c r="P545" s="310"/>
      <c r="Q545" s="63">
        <f t="shared" si="49"/>
        <v>0</v>
      </c>
      <c r="R545" s="368">
        <f>IF('N1.3_Project_Listing'!$D545="Replacement",SUM('N1.3_Project_Listing'!$K545:$L545)/2,'N1.3_Project_Listing'!$M545)</f>
        <v>0</v>
      </c>
      <c r="S545" s="67" t="str">
        <f>IFERROR(INDEX('N0.7_Lookup_References'!$C$13:$C$72,MATCH($A545,'N0.7_Lookup_References'!$B$13:$B$72,0)),"")</f>
        <v/>
      </c>
      <c r="T545" s="338" t="str">
        <f t="shared" si="50"/>
        <v/>
      </c>
      <c r="V545" s="11"/>
      <c r="W545" s="11"/>
      <c r="X545" s="11"/>
      <c r="Y545" s="11"/>
      <c r="Z545" s="11"/>
      <c r="AA545" s="11"/>
      <c r="AB545" s="11"/>
      <c r="AC545" s="11"/>
      <c r="AD545" s="11"/>
      <c r="AE545" s="11"/>
      <c r="AF545" s="11"/>
      <c r="AG545" s="11"/>
      <c r="AH545" s="11"/>
      <c r="AI545" s="11"/>
      <c r="AJ545" s="11"/>
      <c r="AK545" s="11"/>
      <c r="AL545" s="11"/>
      <c r="AM545" s="11"/>
      <c r="AN545" s="11"/>
      <c r="AO545" s="11"/>
      <c r="AP545" s="63">
        <f t="shared" si="46"/>
        <v>0</v>
      </c>
      <c r="AQ545" s="63">
        <f t="shared" si="47"/>
        <v>0</v>
      </c>
      <c r="AR545" s="63">
        <f t="shared" si="48"/>
        <v>0</v>
      </c>
      <c r="AT545" s="176" cm="1">
        <f t="array" ref="AT545">SUMIFS('N1.3_Project_Listing'!$P$16:$P$829, 'N1.3_Project_Listing'!$E$16:$E$829,'N1.3_Project_Listing'!$E545, 'N1.3_Project_Listing'!$A$16:$A$829,ET_Risk_SC_Summation[[#Headers],[132kV Circuit Breaker]])</f>
        <v>0</v>
      </c>
      <c r="AU545" s="176" cm="1">
        <f t="array" ref="AU545">SUMIFS('N1.3_Project_Listing'!$P$16:$P$829, 'N1.3_Project_Listing'!$E$16:$E$829,'N1.3_Project_Listing'!$E545, 'N1.3_Project_Listing'!$A$16:$A$829,ET_Risk_SC_Summation[[#Headers],[132kV Transformer]])</f>
        <v>0</v>
      </c>
      <c r="AV545" s="176" cm="1">
        <f t="array" ref="AV545">SUMIFS('N1.3_Project_Listing'!$P$16:$P$829, 'N1.3_Project_Listing'!$E$16:$E$829,'N1.3_Project_Listing'!$E545, 'N1.3_Project_Listing'!$A$16:$A$829,ET_Risk_SC_Summation[[#Headers],[132kV Reactor]])</f>
        <v>0</v>
      </c>
      <c r="AW545" s="176" cm="1">
        <f t="array" ref="AW545">SUMIFS('N1.3_Project_Listing'!$P$16:$P$829, 'N1.3_Project_Listing'!$E$16:$E$829,'N1.3_Project_Listing'!$E545, 'N1.3_Project_Listing'!$A$16:$A$829,ET_Risk_SC_Summation[[#Headers],[132kV Underground Cable]])</f>
        <v>0</v>
      </c>
      <c r="AX545" s="176" cm="1">
        <f t="array" ref="AX545">SUMIFS('N1.3_Project_Listing'!$P$16:$P$829, 'N1.3_Project_Listing'!$E$16:$E$829,'N1.3_Project_Listing'!$E545, 'N1.3_Project_Listing'!$A$16:$A$829,ET_Risk_SC_Summation[[#Headers],[132kV OHL Conductor]])</f>
        <v>0</v>
      </c>
      <c r="AY545" s="176" cm="1">
        <f t="array" ref="AY545">SUMIFS('N1.3_Project_Listing'!$P$16:$P$829, 'N1.3_Project_Listing'!$E$16:$E$829,'N1.3_Project_Listing'!$E545, 'N1.3_Project_Listing'!$A$16:$A$829,ET_Risk_SC_Summation[[#Headers],[132kV OHL Fittings]])</f>
        <v>0</v>
      </c>
      <c r="AZ545" s="176" cm="1">
        <f t="array" ref="AZ545">SUMIFS('N1.3_Project_Listing'!$P$16:$P$829, 'N1.3_Project_Listing'!$E$16:$E$829,'N1.3_Project_Listing'!$E545, 'N1.3_Project_Listing'!$A$16:$A$829,ET_Risk_SC_Summation[[#Headers],[132kV OHL Tower]])</f>
        <v>0</v>
      </c>
      <c r="BA545" s="176" cm="1">
        <f t="array" ref="BA545">SUMIFS('N1.3_Project_Listing'!$P$16:$P$829, 'N1.3_Project_Listing'!$E$16:$E$829,'N1.3_Project_Listing'!$E545, 'N1.3_Project_Listing'!$A$16:$A$829,ET_Risk_SC_Summation[[#Headers],[275kV Circuit Breaker]])</f>
        <v>0</v>
      </c>
      <c r="BB545" s="176" cm="1">
        <f t="array" ref="BB545">SUMIFS('N1.3_Project_Listing'!$P$16:$P$829, 'N1.3_Project_Listing'!$E$16:$E$829,'N1.3_Project_Listing'!$E545, 'N1.3_Project_Listing'!$A$16:$A$829,ET_Risk_SC_Summation[[#Headers],[275kV Transformer]])</f>
        <v>0</v>
      </c>
      <c r="BC545" s="176" cm="1">
        <f t="array" ref="BC545">SUMIFS('N1.3_Project_Listing'!$P$16:$P$829, 'N1.3_Project_Listing'!$E$16:$E$829,'N1.3_Project_Listing'!$E545, 'N1.3_Project_Listing'!$A$16:$A$829,ET_Risk_SC_Summation[[#Headers],[275kV Reactor]])</f>
        <v>0</v>
      </c>
      <c r="BD545" s="176" cm="1">
        <f t="array" ref="BD545">SUMIFS('N1.3_Project_Listing'!$P$16:$P$829, 'N1.3_Project_Listing'!$E$16:$E$829,'N1.3_Project_Listing'!$E545, 'N1.3_Project_Listing'!$A$16:$A$829,ET_Risk_SC_Summation[[#Headers],[275kV Underground Cable]])</f>
        <v>0</v>
      </c>
      <c r="BE545" s="176" cm="1">
        <f t="array" ref="BE545">SUMIFS('N1.3_Project_Listing'!$P$16:$P$829, 'N1.3_Project_Listing'!$E$16:$E$829,'N1.3_Project_Listing'!$E545, 'N1.3_Project_Listing'!$A$16:$A$829,ET_Risk_SC_Summation[[#Headers],[275kV OHL Conductor]])</f>
        <v>0</v>
      </c>
      <c r="BF545" s="176" cm="1">
        <f t="array" ref="BF545">SUMIFS('N1.3_Project_Listing'!$P$16:$P$829, 'N1.3_Project_Listing'!$E$16:$E$829,'N1.3_Project_Listing'!$E545, 'N1.3_Project_Listing'!$A$16:$A$829,ET_Risk_SC_Summation[[#Headers],[275kV OHL Fittings]])</f>
        <v>0</v>
      </c>
      <c r="BG545" s="176" cm="1">
        <f t="array" ref="BG545">SUMIFS('N1.3_Project_Listing'!$P$16:$P$829, 'N1.3_Project_Listing'!$E$16:$E$829,'N1.3_Project_Listing'!$E545, 'N1.3_Project_Listing'!$A$16:$A$829,ET_Risk_SC_Summation[[#Headers],[275kV OHL Tower]])</f>
        <v>0</v>
      </c>
      <c r="BH545" s="176" cm="1">
        <f t="array" ref="BH545">SUMIFS('N1.3_Project_Listing'!$P$16:$P$829, 'N1.3_Project_Listing'!$E$16:$E$829,'N1.3_Project_Listing'!$E545, 'N1.3_Project_Listing'!$A$16:$A$829,ET_Risk_SC_Summation[[#Headers],[400kV Circuit Breaker]])</f>
        <v>0</v>
      </c>
      <c r="BI545" s="176" cm="1">
        <f t="array" ref="BI545">SUMIFS('N1.3_Project_Listing'!$P$16:$P$829, 'N1.3_Project_Listing'!$E$16:$E$829,'N1.3_Project_Listing'!$E545, 'N1.3_Project_Listing'!$A$16:$A$829,ET_Risk_SC_Summation[[#Headers],[400kV Transformer]])</f>
        <v>0</v>
      </c>
      <c r="BJ545" s="176" cm="1">
        <f t="array" ref="BJ545">SUMIFS('N1.3_Project_Listing'!$P$16:$P$829, 'N1.3_Project_Listing'!$E$16:$E$829,'N1.3_Project_Listing'!$E545, 'N1.3_Project_Listing'!$A$16:$A$829,ET_Risk_SC_Summation[[#Headers],[400kV Reactor]])</f>
        <v>0</v>
      </c>
      <c r="BK545" s="176" cm="1">
        <f t="array" ref="BK545">SUMIFS('N1.3_Project_Listing'!$P$16:$P$829, 'N1.3_Project_Listing'!$E$16:$E$829,'N1.3_Project_Listing'!$E545, 'N1.3_Project_Listing'!$A$16:$A$829,ET_Risk_SC_Summation[[#Headers],[400kV Underground Cable]])</f>
        <v>0</v>
      </c>
      <c r="BL545" s="176" cm="1">
        <f t="array" ref="BL545">SUMIFS('N1.3_Project_Listing'!$P$16:$P$829, 'N1.3_Project_Listing'!$E$16:$E$829,'N1.3_Project_Listing'!$E545, 'N1.3_Project_Listing'!$A$16:$A$829,ET_Risk_SC_Summation[[#Headers],[400kV OHL Conductor]])</f>
        <v>0</v>
      </c>
      <c r="BM545" s="176" cm="1">
        <f t="array" ref="BM545">SUMIFS('N1.3_Project_Listing'!$P$16:$P$829, 'N1.3_Project_Listing'!$E$16:$E$829,'N1.3_Project_Listing'!$E545, 'N1.3_Project_Listing'!$A$16:$A$829,ET_Risk_SC_Summation[[#Headers],[400kV OHL Fittings]])</f>
        <v>0</v>
      </c>
      <c r="BN545" s="176" cm="1">
        <f t="array" ref="BN545">SUMIFS('N1.3_Project_Listing'!$P$16:$P$829, 'N1.3_Project_Listing'!$E$16:$E$829,'N1.3_Project_Listing'!$E545, 'N1.3_Project_Listing'!$A$16:$A$829,ET_Risk_SC_Summation[[#Headers],[400kV OHL Tower]])</f>
        <v>0</v>
      </c>
      <c r="BO545" s="177" t="str">
        <f>IF(SUM(ET_Risk_SC_Summation[[#This Row],[132kV Circuit Breaker]:[400kV OHL Tower]])=0, "n/a", INDEX(ET_Risk_SC_Summation[#Headers],1,MATCH(MAX(ET_Risk_SC_Summation[[#This Row],[132kV Circuit Breaker]:[400kV OHL Tower]]),ET_Risk_SC_Summation[[#This Row],[132kV Circuit Breaker]:[400kV OHL Tower]],0)))</f>
        <v>n/a</v>
      </c>
      <c r="BP545" s="177" t="str">
        <f>IFERROR(INDEX('N0.7_Lookup_References'!$G$77:$G$98,MATCH(ET_Risk_SC_Summation[[#This Row],[Mxx Category]],'N0.7_Lookup_References'!$F$77:$F$98,0)),"")</f>
        <v/>
      </c>
    </row>
    <row r="546" spans="1:68">
      <c r="A546" s="160" t="str">
        <f>IFERROR(INDEX(N1.2_Intervention_Types[NARM Asset Category],MATCH('N1.3_Project_Listing'!$C546,N1.2_Intervention_Types[Intervention Type ID],0),1),"")</f>
        <v/>
      </c>
      <c r="B546" s="160" t="str">
        <f>IF($D$2="GD",IFERROR(INDEX(N1.2_Intervention_Types[C&amp;V Asset Category (GD)],MATCH('N1.3_Project_Listing'!$C546,N1.2_Intervention_Types[Intervention Type ID],0),1),""),IFERROR(INDEX(N1.2_Intervention_Types[NARM Asset Category],MATCH('N1.3_Project_Listing'!$C546,N1.2_Intervention_Types[Intervention Type ID],0),1),""))</f>
        <v/>
      </c>
      <c r="C546" s="67" t="str">
        <f>IFERROR(INDEX(N1.2_Intervention_Types[Intervention Type ID],MATCH('N1.3_Project_Listing'!$I546,N1.2_Intervention_Types[Intervention Type],0),1),"")</f>
        <v/>
      </c>
      <c r="D546" s="160" t="str">
        <f>IFERROR(INDEX(N1.2_Intervention_Types[Intervention Category],MATCH('N1.3_Project_Listing'!$C546,N1.2_Intervention_Types[Intervention Type ID],0),1),"")</f>
        <v/>
      </c>
      <c r="E546" s="210"/>
      <c r="F546" s="236"/>
      <c r="G546" s="236"/>
      <c r="H546" s="236"/>
      <c r="I546" s="151"/>
      <c r="J546" s="139"/>
      <c r="K546" s="117"/>
      <c r="L546" s="117"/>
      <c r="M546" s="117"/>
      <c r="N546" s="310"/>
      <c r="O546" s="310"/>
      <c r="P546" s="310"/>
      <c r="Q546" s="63">
        <f t="shared" si="49"/>
        <v>0</v>
      </c>
      <c r="R546" s="368">
        <f>IF('N1.3_Project_Listing'!$D546="Replacement",SUM('N1.3_Project_Listing'!$K546:$L546)/2,'N1.3_Project_Listing'!$M546)</f>
        <v>0</v>
      </c>
      <c r="S546" s="67" t="str">
        <f>IFERROR(INDEX('N0.7_Lookup_References'!$C$13:$C$72,MATCH($A546,'N0.7_Lookup_References'!$B$13:$B$72,0)),"")</f>
        <v/>
      </c>
      <c r="T546" s="338" t="str">
        <f t="shared" si="50"/>
        <v/>
      </c>
      <c r="V546" s="11"/>
      <c r="W546" s="11"/>
      <c r="X546" s="11"/>
      <c r="Y546" s="11"/>
      <c r="Z546" s="11"/>
      <c r="AA546" s="11"/>
      <c r="AB546" s="11"/>
      <c r="AC546" s="11"/>
      <c r="AD546" s="11"/>
      <c r="AE546" s="11"/>
      <c r="AF546" s="11"/>
      <c r="AG546" s="11"/>
      <c r="AH546" s="11"/>
      <c r="AI546" s="11"/>
      <c r="AJ546" s="11"/>
      <c r="AK546" s="11"/>
      <c r="AL546" s="11"/>
      <c r="AM546" s="11"/>
      <c r="AN546" s="11"/>
      <c r="AO546" s="11"/>
      <c r="AP546" s="63">
        <f t="shared" si="46"/>
        <v>0</v>
      </c>
      <c r="AQ546" s="63">
        <f t="shared" si="47"/>
        <v>0</v>
      </c>
      <c r="AR546" s="63">
        <f t="shared" si="48"/>
        <v>0</v>
      </c>
      <c r="AT546" s="176" cm="1">
        <f t="array" ref="AT546">SUMIFS('N1.3_Project_Listing'!$P$16:$P$829, 'N1.3_Project_Listing'!$E$16:$E$829,'N1.3_Project_Listing'!$E546, 'N1.3_Project_Listing'!$A$16:$A$829,ET_Risk_SC_Summation[[#Headers],[132kV Circuit Breaker]])</f>
        <v>0</v>
      </c>
      <c r="AU546" s="176" cm="1">
        <f t="array" ref="AU546">SUMIFS('N1.3_Project_Listing'!$P$16:$P$829, 'N1.3_Project_Listing'!$E$16:$E$829,'N1.3_Project_Listing'!$E546, 'N1.3_Project_Listing'!$A$16:$A$829,ET_Risk_SC_Summation[[#Headers],[132kV Transformer]])</f>
        <v>0</v>
      </c>
      <c r="AV546" s="176" cm="1">
        <f t="array" ref="AV546">SUMIFS('N1.3_Project_Listing'!$P$16:$P$829, 'N1.3_Project_Listing'!$E$16:$E$829,'N1.3_Project_Listing'!$E546, 'N1.3_Project_Listing'!$A$16:$A$829,ET_Risk_SC_Summation[[#Headers],[132kV Reactor]])</f>
        <v>0</v>
      </c>
      <c r="AW546" s="176" cm="1">
        <f t="array" ref="AW546">SUMIFS('N1.3_Project_Listing'!$P$16:$P$829, 'N1.3_Project_Listing'!$E$16:$E$829,'N1.3_Project_Listing'!$E546, 'N1.3_Project_Listing'!$A$16:$A$829,ET_Risk_SC_Summation[[#Headers],[132kV Underground Cable]])</f>
        <v>0</v>
      </c>
      <c r="AX546" s="176" cm="1">
        <f t="array" ref="AX546">SUMIFS('N1.3_Project_Listing'!$P$16:$P$829, 'N1.3_Project_Listing'!$E$16:$E$829,'N1.3_Project_Listing'!$E546, 'N1.3_Project_Listing'!$A$16:$A$829,ET_Risk_SC_Summation[[#Headers],[132kV OHL Conductor]])</f>
        <v>0</v>
      </c>
      <c r="AY546" s="176" cm="1">
        <f t="array" ref="AY546">SUMIFS('N1.3_Project_Listing'!$P$16:$P$829, 'N1.3_Project_Listing'!$E$16:$E$829,'N1.3_Project_Listing'!$E546, 'N1.3_Project_Listing'!$A$16:$A$829,ET_Risk_SC_Summation[[#Headers],[132kV OHL Fittings]])</f>
        <v>0</v>
      </c>
      <c r="AZ546" s="176" cm="1">
        <f t="array" ref="AZ546">SUMIFS('N1.3_Project_Listing'!$P$16:$P$829, 'N1.3_Project_Listing'!$E$16:$E$829,'N1.3_Project_Listing'!$E546, 'N1.3_Project_Listing'!$A$16:$A$829,ET_Risk_SC_Summation[[#Headers],[132kV OHL Tower]])</f>
        <v>0</v>
      </c>
      <c r="BA546" s="176" cm="1">
        <f t="array" ref="BA546">SUMIFS('N1.3_Project_Listing'!$P$16:$P$829, 'N1.3_Project_Listing'!$E$16:$E$829,'N1.3_Project_Listing'!$E546, 'N1.3_Project_Listing'!$A$16:$A$829,ET_Risk_SC_Summation[[#Headers],[275kV Circuit Breaker]])</f>
        <v>0</v>
      </c>
      <c r="BB546" s="176" cm="1">
        <f t="array" ref="BB546">SUMIFS('N1.3_Project_Listing'!$P$16:$P$829, 'N1.3_Project_Listing'!$E$16:$E$829,'N1.3_Project_Listing'!$E546, 'N1.3_Project_Listing'!$A$16:$A$829,ET_Risk_SC_Summation[[#Headers],[275kV Transformer]])</f>
        <v>0</v>
      </c>
      <c r="BC546" s="176" cm="1">
        <f t="array" ref="BC546">SUMIFS('N1.3_Project_Listing'!$P$16:$P$829, 'N1.3_Project_Listing'!$E$16:$E$829,'N1.3_Project_Listing'!$E546, 'N1.3_Project_Listing'!$A$16:$A$829,ET_Risk_SC_Summation[[#Headers],[275kV Reactor]])</f>
        <v>0</v>
      </c>
      <c r="BD546" s="176" cm="1">
        <f t="array" ref="BD546">SUMIFS('N1.3_Project_Listing'!$P$16:$P$829, 'N1.3_Project_Listing'!$E$16:$E$829,'N1.3_Project_Listing'!$E546, 'N1.3_Project_Listing'!$A$16:$A$829,ET_Risk_SC_Summation[[#Headers],[275kV Underground Cable]])</f>
        <v>0</v>
      </c>
      <c r="BE546" s="176" cm="1">
        <f t="array" ref="BE546">SUMIFS('N1.3_Project_Listing'!$P$16:$P$829, 'N1.3_Project_Listing'!$E$16:$E$829,'N1.3_Project_Listing'!$E546, 'N1.3_Project_Listing'!$A$16:$A$829,ET_Risk_SC_Summation[[#Headers],[275kV OHL Conductor]])</f>
        <v>0</v>
      </c>
      <c r="BF546" s="176" cm="1">
        <f t="array" ref="BF546">SUMIFS('N1.3_Project_Listing'!$P$16:$P$829, 'N1.3_Project_Listing'!$E$16:$E$829,'N1.3_Project_Listing'!$E546, 'N1.3_Project_Listing'!$A$16:$A$829,ET_Risk_SC_Summation[[#Headers],[275kV OHL Fittings]])</f>
        <v>0</v>
      </c>
      <c r="BG546" s="176" cm="1">
        <f t="array" ref="BG546">SUMIFS('N1.3_Project_Listing'!$P$16:$P$829, 'N1.3_Project_Listing'!$E$16:$E$829,'N1.3_Project_Listing'!$E546, 'N1.3_Project_Listing'!$A$16:$A$829,ET_Risk_SC_Summation[[#Headers],[275kV OHL Tower]])</f>
        <v>0</v>
      </c>
      <c r="BH546" s="176" cm="1">
        <f t="array" ref="BH546">SUMIFS('N1.3_Project_Listing'!$P$16:$P$829, 'N1.3_Project_Listing'!$E$16:$E$829,'N1.3_Project_Listing'!$E546, 'N1.3_Project_Listing'!$A$16:$A$829,ET_Risk_SC_Summation[[#Headers],[400kV Circuit Breaker]])</f>
        <v>0</v>
      </c>
      <c r="BI546" s="176" cm="1">
        <f t="array" ref="BI546">SUMIFS('N1.3_Project_Listing'!$P$16:$P$829, 'N1.3_Project_Listing'!$E$16:$E$829,'N1.3_Project_Listing'!$E546, 'N1.3_Project_Listing'!$A$16:$A$829,ET_Risk_SC_Summation[[#Headers],[400kV Transformer]])</f>
        <v>0</v>
      </c>
      <c r="BJ546" s="176" cm="1">
        <f t="array" ref="BJ546">SUMIFS('N1.3_Project_Listing'!$P$16:$P$829, 'N1.3_Project_Listing'!$E$16:$E$829,'N1.3_Project_Listing'!$E546, 'N1.3_Project_Listing'!$A$16:$A$829,ET_Risk_SC_Summation[[#Headers],[400kV Reactor]])</f>
        <v>0</v>
      </c>
      <c r="BK546" s="176" cm="1">
        <f t="array" ref="BK546">SUMIFS('N1.3_Project_Listing'!$P$16:$P$829, 'N1.3_Project_Listing'!$E$16:$E$829,'N1.3_Project_Listing'!$E546, 'N1.3_Project_Listing'!$A$16:$A$829,ET_Risk_SC_Summation[[#Headers],[400kV Underground Cable]])</f>
        <v>0</v>
      </c>
      <c r="BL546" s="176" cm="1">
        <f t="array" ref="BL546">SUMIFS('N1.3_Project_Listing'!$P$16:$P$829, 'N1.3_Project_Listing'!$E$16:$E$829,'N1.3_Project_Listing'!$E546, 'N1.3_Project_Listing'!$A$16:$A$829,ET_Risk_SC_Summation[[#Headers],[400kV OHL Conductor]])</f>
        <v>0</v>
      </c>
      <c r="BM546" s="176" cm="1">
        <f t="array" ref="BM546">SUMIFS('N1.3_Project_Listing'!$P$16:$P$829, 'N1.3_Project_Listing'!$E$16:$E$829,'N1.3_Project_Listing'!$E546, 'N1.3_Project_Listing'!$A$16:$A$829,ET_Risk_SC_Summation[[#Headers],[400kV OHL Fittings]])</f>
        <v>0</v>
      </c>
      <c r="BN546" s="176" cm="1">
        <f t="array" ref="BN546">SUMIFS('N1.3_Project_Listing'!$P$16:$P$829, 'N1.3_Project_Listing'!$E$16:$E$829,'N1.3_Project_Listing'!$E546, 'N1.3_Project_Listing'!$A$16:$A$829,ET_Risk_SC_Summation[[#Headers],[400kV OHL Tower]])</f>
        <v>0</v>
      </c>
      <c r="BO546" s="177" t="str">
        <f>IF(SUM(ET_Risk_SC_Summation[[#This Row],[132kV Circuit Breaker]:[400kV OHL Tower]])=0, "n/a", INDEX(ET_Risk_SC_Summation[#Headers],1,MATCH(MAX(ET_Risk_SC_Summation[[#This Row],[132kV Circuit Breaker]:[400kV OHL Tower]]),ET_Risk_SC_Summation[[#This Row],[132kV Circuit Breaker]:[400kV OHL Tower]],0)))</f>
        <v>n/a</v>
      </c>
      <c r="BP546" s="177" t="str">
        <f>IFERROR(INDEX('N0.7_Lookup_References'!$G$77:$G$98,MATCH(ET_Risk_SC_Summation[[#This Row],[Mxx Category]],'N0.7_Lookup_References'!$F$77:$F$98,0)),"")</f>
        <v/>
      </c>
    </row>
    <row r="547" spans="1:68">
      <c r="A547" s="160" t="str">
        <f>IFERROR(INDEX(N1.2_Intervention_Types[NARM Asset Category],MATCH('N1.3_Project_Listing'!$C547,N1.2_Intervention_Types[Intervention Type ID],0),1),"")</f>
        <v/>
      </c>
      <c r="B547" s="160" t="str">
        <f>IF($D$2="GD",IFERROR(INDEX(N1.2_Intervention_Types[C&amp;V Asset Category (GD)],MATCH('N1.3_Project_Listing'!$C547,N1.2_Intervention_Types[Intervention Type ID],0),1),""),IFERROR(INDEX(N1.2_Intervention_Types[NARM Asset Category],MATCH('N1.3_Project_Listing'!$C547,N1.2_Intervention_Types[Intervention Type ID],0),1),""))</f>
        <v/>
      </c>
      <c r="C547" s="67" t="str">
        <f>IFERROR(INDEX(N1.2_Intervention_Types[Intervention Type ID],MATCH('N1.3_Project_Listing'!$I547,N1.2_Intervention_Types[Intervention Type],0),1),"")</f>
        <v/>
      </c>
      <c r="D547" s="160" t="str">
        <f>IFERROR(INDEX(N1.2_Intervention_Types[Intervention Category],MATCH('N1.3_Project_Listing'!$C547,N1.2_Intervention_Types[Intervention Type ID],0),1),"")</f>
        <v/>
      </c>
      <c r="E547" s="210"/>
      <c r="F547" s="236"/>
      <c r="G547" s="236"/>
      <c r="H547" s="236"/>
      <c r="I547" s="151"/>
      <c r="J547" s="139"/>
      <c r="K547" s="117"/>
      <c r="L547" s="117"/>
      <c r="M547" s="117"/>
      <c r="N547" s="310"/>
      <c r="O547" s="310"/>
      <c r="P547" s="310"/>
      <c r="Q547" s="63">
        <f t="shared" si="49"/>
        <v>0</v>
      </c>
      <c r="R547" s="368">
        <f>IF('N1.3_Project_Listing'!$D547="Replacement",SUM('N1.3_Project_Listing'!$K547:$L547)/2,'N1.3_Project_Listing'!$M547)</f>
        <v>0</v>
      </c>
      <c r="S547" s="67" t="str">
        <f>IFERROR(INDEX('N0.7_Lookup_References'!$C$13:$C$72,MATCH($A547,'N0.7_Lookup_References'!$B$13:$B$72,0)),"")</f>
        <v/>
      </c>
      <c r="T547" s="338" t="str">
        <f t="shared" si="50"/>
        <v/>
      </c>
      <c r="V547" s="11"/>
      <c r="W547" s="11"/>
      <c r="X547" s="11"/>
      <c r="Y547" s="11"/>
      <c r="Z547" s="11"/>
      <c r="AA547" s="11"/>
      <c r="AB547" s="11"/>
      <c r="AC547" s="11"/>
      <c r="AD547" s="11"/>
      <c r="AE547" s="11"/>
      <c r="AF547" s="11"/>
      <c r="AG547" s="11"/>
      <c r="AH547" s="11"/>
      <c r="AI547" s="11"/>
      <c r="AJ547" s="11"/>
      <c r="AK547" s="11"/>
      <c r="AL547" s="11"/>
      <c r="AM547" s="11"/>
      <c r="AN547" s="11"/>
      <c r="AO547" s="11"/>
      <c r="AP547" s="63">
        <f t="shared" si="46"/>
        <v>0</v>
      </c>
      <c r="AQ547" s="63">
        <f t="shared" si="47"/>
        <v>0</v>
      </c>
      <c r="AR547" s="63">
        <f t="shared" si="48"/>
        <v>0</v>
      </c>
      <c r="AT547" s="176" cm="1">
        <f t="array" ref="AT547">SUMIFS('N1.3_Project_Listing'!$P$16:$P$829, 'N1.3_Project_Listing'!$E$16:$E$829,'N1.3_Project_Listing'!$E547, 'N1.3_Project_Listing'!$A$16:$A$829,ET_Risk_SC_Summation[[#Headers],[132kV Circuit Breaker]])</f>
        <v>0</v>
      </c>
      <c r="AU547" s="176" cm="1">
        <f t="array" ref="AU547">SUMIFS('N1.3_Project_Listing'!$P$16:$P$829, 'N1.3_Project_Listing'!$E$16:$E$829,'N1.3_Project_Listing'!$E547, 'N1.3_Project_Listing'!$A$16:$A$829,ET_Risk_SC_Summation[[#Headers],[132kV Transformer]])</f>
        <v>0</v>
      </c>
      <c r="AV547" s="176" cm="1">
        <f t="array" ref="AV547">SUMIFS('N1.3_Project_Listing'!$P$16:$P$829, 'N1.3_Project_Listing'!$E$16:$E$829,'N1.3_Project_Listing'!$E547, 'N1.3_Project_Listing'!$A$16:$A$829,ET_Risk_SC_Summation[[#Headers],[132kV Reactor]])</f>
        <v>0</v>
      </c>
      <c r="AW547" s="176" cm="1">
        <f t="array" ref="AW547">SUMIFS('N1.3_Project_Listing'!$P$16:$P$829, 'N1.3_Project_Listing'!$E$16:$E$829,'N1.3_Project_Listing'!$E547, 'N1.3_Project_Listing'!$A$16:$A$829,ET_Risk_SC_Summation[[#Headers],[132kV Underground Cable]])</f>
        <v>0</v>
      </c>
      <c r="AX547" s="176" cm="1">
        <f t="array" ref="AX547">SUMIFS('N1.3_Project_Listing'!$P$16:$P$829, 'N1.3_Project_Listing'!$E$16:$E$829,'N1.3_Project_Listing'!$E547, 'N1.3_Project_Listing'!$A$16:$A$829,ET_Risk_SC_Summation[[#Headers],[132kV OHL Conductor]])</f>
        <v>0</v>
      </c>
      <c r="AY547" s="176" cm="1">
        <f t="array" ref="AY547">SUMIFS('N1.3_Project_Listing'!$P$16:$P$829, 'N1.3_Project_Listing'!$E$16:$E$829,'N1.3_Project_Listing'!$E547, 'N1.3_Project_Listing'!$A$16:$A$829,ET_Risk_SC_Summation[[#Headers],[132kV OHL Fittings]])</f>
        <v>0</v>
      </c>
      <c r="AZ547" s="176" cm="1">
        <f t="array" ref="AZ547">SUMIFS('N1.3_Project_Listing'!$P$16:$P$829, 'N1.3_Project_Listing'!$E$16:$E$829,'N1.3_Project_Listing'!$E547, 'N1.3_Project_Listing'!$A$16:$A$829,ET_Risk_SC_Summation[[#Headers],[132kV OHL Tower]])</f>
        <v>0</v>
      </c>
      <c r="BA547" s="176" cm="1">
        <f t="array" ref="BA547">SUMIFS('N1.3_Project_Listing'!$P$16:$P$829, 'N1.3_Project_Listing'!$E$16:$E$829,'N1.3_Project_Listing'!$E547, 'N1.3_Project_Listing'!$A$16:$A$829,ET_Risk_SC_Summation[[#Headers],[275kV Circuit Breaker]])</f>
        <v>0</v>
      </c>
      <c r="BB547" s="176" cm="1">
        <f t="array" ref="BB547">SUMIFS('N1.3_Project_Listing'!$P$16:$P$829, 'N1.3_Project_Listing'!$E$16:$E$829,'N1.3_Project_Listing'!$E547, 'N1.3_Project_Listing'!$A$16:$A$829,ET_Risk_SC_Summation[[#Headers],[275kV Transformer]])</f>
        <v>0</v>
      </c>
      <c r="BC547" s="176" cm="1">
        <f t="array" ref="BC547">SUMIFS('N1.3_Project_Listing'!$P$16:$P$829, 'N1.3_Project_Listing'!$E$16:$E$829,'N1.3_Project_Listing'!$E547, 'N1.3_Project_Listing'!$A$16:$A$829,ET_Risk_SC_Summation[[#Headers],[275kV Reactor]])</f>
        <v>0</v>
      </c>
      <c r="BD547" s="176" cm="1">
        <f t="array" ref="BD547">SUMIFS('N1.3_Project_Listing'!$P$16:$P$829, 'N1.3_Project_Listing'!$E$16:$E$829,'N1.3_Project_Listing'!$E547, 'N1.3_Project_Listing'!$A$16:$A$829,ET_Risk_SC_Summation[[#Headers],[275kV Underground Cable]])</f>
        <v>0</v>
      </c>
      <c r="BE547" s="176" cm="1">
        <f t="array" ref="BE547">SUMIFS('N1.3_Project_Listing'!$P$16:$P$829, 'N1.3_Project_Listing'!$E$16:$E$829,'N1.3_Project_Listing'!$E547, 'N1.3_Project_Listing'!$A$16:$A$829,ET_Risk_SC_Summation[[#Headers],[275kV OHL Conductor]])</f>
        <v>0</v>
      </c>
      <c r="BF547" s="176" cm="1">
        <f t="array" ref="BF547">SUMIFS('N1.3_Project_Listing'!$P$16:$P$829, 'N1.3_Project_Listing'!$E$16:$E$829,'N1.3_Project_Listing'!$E547, 'N1.3_Project_Listing'!$A$16:$A$829,ET_Risk_SC_Summation[[#Headers],[275kV OHL Fittings]])</f>
        <v>0</v>
      </c>
      <c r="BG547" s="176" cm="1">
        <f t="array" ref="BG547">SUMIFS('N1.3_Project_Listing'!$P$16:$P$829, 'N1.3_Project_Listing'!$E$16:$E$829,'N1.3_Project_Listing'!$E547, 'N1.3_Project_Listing'!$A$16:$A$829,ET_Risk_SC_Summation[[#Headers],[275kV OHL Tower]])</f>
        <v>0</v>
      </c>
      <c r="BH547" s="176" cm="1">
        <f t="array" ref="BH547">SUMIFS('N1.3_Project_Listing'!$P$16:$P$829, 'N1.3_Project_Listing'!$E$16:$E$829,'N1.3_Project_Listing'!$E547, 'N1.3_Project_Listing'!$A$16:$A$829,ET_Risk_SC_Summation[[#Headers],[400kV Circuit Breaker]])</f>
        <v>0</v>
      </c>
      <c r="BI547" s="176" cm="1">
        <f t="array" ref="BI547">SUMIFS('N1.3_Project_Listing'!$P$16:$P$829, 'N1.3_Project_Listing'!$E$16:$E$829,'N1.3_Project_Listing'!$E547, 'N1.3_Project_Listing'!$A$16:$A$829,ET_Risk_SC_Summation[[#Headers],[400kV Transformer]])</f>
        <v>0</v>
      </c>
      <c r="BJ547" s="176" cm="1">
        <f t="array" ref="BJ547">SUMIFS('N1.3_Project_Listing'!$P$16:$P$829, 'N1.3_Project_Listing'!$E$16:$E$829,'N1.3_Project_Listing'!$E547, 'N1.3_Project_Listing'!$A$16:$A$829,ET_Risk_SC_Summation[[#Headers],[400kV Reactor]])</f>
        <v>0</v>
      </c>
      <c r="BK547" s="176" cm="1">
        <f t="array" ref="BK547">SUMIFS('N1.3_Project_Listing'!$P$16:$P$829, 'N1.3_Project_Listing'!$E$16:$E$829,'N1.3_Project_Listing'!$E547, 'N1.3_Project_Listing'!$A$16:$A$829,ET_Risk_SC_Summation[[#Headers],[400kV Underground Cable]])</f>
        <v>0</v>
      </c>
      <c r="BL547" s="176" cm="1">
        <f t="array" ref="BL547">SUMIFS('N1.3_Project_Listing'!$P$16:$P$829, 'N1.3_Project_Listing'!$E$16:$E$829,'N1.3_Project_Listing'!$E547, 'N1.3_Project_Listing'!$A$16:$A$829,ET_Risk_SC_Summation[[#Headers],[400kV OHL Conductor]])</f>
        <v>0</v>
      </c>
      <c r="BM547" s="176" cm="1">
        <f t="array" ref="BM547">SUMIFS('N1.3_Project_Listing'!$P$16:$P$829, 'N1.3_Project_Listing'!$E$16:$E$829,'N1.3_Project_Listing'!$E547, 'N1.3_Project_Listing'!$A$16:$A$829,ET_Risk_SC_Summation[[#Headers],[400kV OHL Fittings]])</f>
        <v>0</v>
      </c>
      <c r="BN547" s="176" cm="1">
        <f t="array" ref="BN547">SUMIFS('N1.3_Project_Listing'!$P$16:$P$829, 'N1.3_Project_Listing'!$E$16:$E$829,'N1.3_Project_Listing'!$E547, 'N1.3_Project_Listing'!$A$16:$A$829,ET_Risk_SC_Summation[[#Headers],[400kV OHL Tower]])</f>
        <v>0</v>
      </c>
      <c r="BO547" s="177" t="str">
        <f>IF(SUM(ET_Risk_SC_Summation[[#This Row],[132kV Circuit Breaker]:[400kV OHL Tower]])=0, "n/a", INDEX(ET_Risk_SC_Summation[#Headers],1,MATCH(MAX(ET_Risk_SC_Summation[[#This Row],[132kV Circuit Breaker]:[400kV OHL Tower]]),ET_Risk_SC_Summation[[#This Row],[132kV Circuit Breaker]:[400kV OHL Tower]],0)))</f>
        <v>n/a</v>
      </c>
      <c r="BP547" s="177" t="str">
        <f>IFERROR(INDEX('N0.7_Lookup_References'!$G$77:$G$98,MATCH(ET_Risk_SC_Summation[[#This Row],[Mxx Category]],'N0.7_Lookup_References'!$F$77:$F$98,0)),"")</f>
        <v/>
      </c>
    </row>
    <row r="548" spans="1:68">
      <c r="A548" s="160" t="str">
        <f>IFERROR(INDEX(N1.2_Intervention_Types[NARM Asset Category],MATCH('N1.3_Project_Listing'!$C548,N1.2_Intervention_Types[Intervention Type ID],0),1),"")</f>
        <v/>
      </c>
      <c r="B548" s="160" t="str">
        <f>IF($D$2="GD",IFERROR(INDEX(N1.2_Intervention_Types[C&amp;V Asset Category (GD)],MATCH('N1.3_Project_Listing'!$C548,N1.2_Intervention_Types[Intervention Type ID],0),1),""),IFERROR(INDEX(N1.2_Intervention_Types[NARM Asset Category],MATCH('N1.3_Project_Listing'!$C548,N1.2_Intervention_Types[Intervention Type ID],0),1),""))</f>
        <v/>
      </c>
      <c r="C548" s="67" t="str">
        <f>IFERROR(INDEX(N1.2_Intervention_Types[Intervention Type ID],MATCH('N1.3_Project_Listing'!$I548,N1.2_Intervention_Types[Intervention Type],0),1),"")</f>
        <v/>
      </c>
      <c r="D548" s="160" t="str">
        <f>IFERROR(INDEX(N1.2_Intervention_Types[Intervention Category],MATCH('N1.3_Project_Listing'!$C548,N1.2_Intervention_Types[Intervention Type ID],0),1),"")</f>
        <v/>
      </c>
      <c r="E548" s="210"/>
      <c r="F548" s="236"/>
      <c r="G548" s="236"/>
      <c r="H548" s="236"/>
      <c r="I548" s="151"/>
      <c r="J548" s="139"/>
      <c r="K548" s="117"/>
      <c r="L548" s="117"/>
      <c r="M548" s="117"/>
      <c r="N548" s="310"/>
      <c r="O548" s="310"/>
      <c r="P548" s="310"/>
      <c r="Q548" s="63">
        <f t="shared" si="49"/>
        <v>0</v>
      </c>
      <c r="R548" s="368">
        <f>IF('N1.3_Project_Listing'!$D548="Replacement",SUM('N1.3_Project_Listing'!$K548:$L548)/2,'N1.3_Project_Listing'!$M548)</f>
        <v>0</v>
      </c>
      <c r="S548" s="67" t="str">
        <f>IFERROR(INDEX('N0.7_Lookup_References'!$C$13:$C$72,MATCH($A548,'N0.7_Lookup_References'!$B$13:$B$72,0)),"")</f>
        <v/>
      </c>
      <c r="T548" s="338" t="str">
        <f t="shared" si="50"/>
        <v/>
      </c>
      <c r="V548" s="11"/>
      <c r="W548" s="11"/>
      <c r="X548" s="11"/>
      <c r="Y548" s="11"/>
      <c r="Z548" s="11"/>
      <c r="AA548" s="11"/>
      <c r="AB548" s="11"/>
      <c r="AC548" s="11"/>
      <c r="AD548" s="11"/>
      <c r="AE548" s="11"/>
      <c r="AF548" s="11"/>
      <c r="AG548" s="11"/>
      <c r="AH548" s="11"/>
      <c r="AI548" s="11"/>
      <c r="AJ548" s="11"/>
      <c r="AK548" s="11"/>
      <c r="AL548" s="11"/>
      <c r="AM548" s="11"/>
      <c r="AN548" s="11"/>
      <c r="AO548" s="11"/>
      <c r="AP548" s="63">
        <f t="shared" si="46"/>
        <v>0</v>
      </c>
      <c r="AQ548" s="63">
        <f t="shared" si="47"/>
        <v>0</v>
      </c>
      <c r="AR548" s="63">
        <f t="shared" si="48"/>
        <v>0</v>
      </c>
      <c r="AT548" s="176" cm="1">
        <f t="array" ref="AT548">SUMIFS('N1.3_Project_Listing'!$P$16:$P$829, 'N1.3_Project_Listing'!$E$16:$E$829,'N1.3_Project_Listing'!$E548, 'N1.3_Project_Listing'!$A$16:$A$829,ET_Risk_SC_Summation[[#Headers],[132kV Circuit Breaker]])</f>
        <v>0</v>
      </c>
      <c r="AU548" s="176" cm="1">
        <f t="array" ref="AU548">SUMIFS('N1.3_Project_Listing'!$P$16:$P$829, 'N1.3_Project_Listing'!$E$16:$E$829,'N1.3_Project_Listing'!$E548, 'N1.3_Project_Listing'!$A$16:$A$829,ET_Risk_SC_Summation[[#Headers],[132kV Transformer]])</f>
        <v>0</v>
      </c>
      <c r="AV548" s="176" cm="1">
        <f t="array" ref="AV548">SUMIFS('N1.3_Project_Listing'!$P$16:$P$829, 'N1.3_Project_Listing'!$E$16:$E$829,'N1.3_Project_Listing'!$E548, 'N1.3_Project_Listing'!$A$16:$A$829,ET_Risk_SC_Summation[[#Headers],[132kV Reactor]])</f>
        <v>0</v>
      </c>
      <c r="AW548" s="176" cm="1">
        <f t="array" ref="AW548">SUMIFS('N1.3_Project_Listing'!$P$16:$P$829, 'N1.3_Project_Listing'!$E$16:$E$829,'N1.3_Project_Listing'!$E548, 'N1.3_Project_Listing'!$A$16:$A$829,ET_Risk_SC_Summation[[#Headers],[132kV Underground Cable]])</f>
        <v>0</v>
      </c>
      <c r="AX548" s="176" cm="1">
        <f t="array" ref="AX548">SUMIFS('N1.3_Project_Listing'!$P$16:$P$829, 'N1.3_Project_Listing'!$E$16:$E$829,'N1.3_Project_Listing'!$E548, 'N1.3_Project_Listing'!$A$16:$A$829,ET_Risk_SC_Summation[[#Headers],[132kV OHL Conductor]])</f>
        <v>0</v>
      </c>
      <c r="AY548" s="176" cm="1">
        <f t="array" ref="AY548">SUMIFS('N1.3_Project_Listing'!$P$16:$P$829, 'N1.3_Project_Listing'!$E$16:$E$829,'N1.3_Project_Listing'!$E548, 'N1.3_Project_Listing'!$A$16:$A$829,ET_Risk_SC_Summation[[#Headers],[132kV OHL Fittings]])</f>
        <v>0</v>
      </c>
      <c r="AZ548" s="176" cm="1">
        <f t="array" ref="AZ548">SUMIFS('N1.3_Project_Listing'!$P$16:$P$829, 'N1.3_Project_Listing'!$E$16:$E$829,'N1.3_Project_Listing'!$E548, 'N1.3_Project_Listing'!$A$16:$A$829,ET_Risk_SC_Summation[[#Headers],[132kV OHL Tower]])</f>
        <v>0</v>
      </c>
      <c r="BA548" s="176" cm="1">
        <f t="array" ref="BA548">SUMIFS('N1.3_Project_Listing'!$P$16:$P$829, 'N1.3_Project_Listing'!$E$16:$E$829,'N1.3_Project_Listing'!$E548, 'N1.3_Project_Listing'!$A$16:$A$829,ET_Risk_SC_Summation[[#Headers],[275kV Circuit Breaker]])</f>
        <v>0</v>
      </c>
      <c r="BB548" s="176" cm="1">
        <f t="array" ref="BB548">SUMIFS('N1.3_Project_Listing'!$P$16:$P$829, 'N1.3_Project_Listing'!$E$16:$E$829,'N1.3_Project_Listing'!$E548, 'N1.3_Project_Listing'!$A$16:$A$829,ET_Risk_SC_Summation[[#Headers],[275kV Transformer]])</f>
        <v>0</v>
      </c>
      <c r="BC548" s="176" cm="1">
        <f t="array" ref="BC548">SUMIFS('N1.3_Project_Listing'!$P$16:$P$829, 'N1.3_Project_Listing'!$E$16:$E$829,'N1.3_Project_Listing'!$E548, 'N1.3_Project_Listing'!$A$16:$A$829,ET_Risk_SC_Summation[[#Headers],[275kV Reactor]])</f>
        <v>0</v>
      </c>
      <c r="BD548" s="176" cm="1">
        <f t="array" ref="BD548">SUMIFS('N1.3_Project_Listing'!$P$16:$P$829, 'N1.3_Project_Listing'!$E$16:$E$829,'N1.3_Project_Listing'!$E548, 'N1.3_Project_Listing'!$A$16:$A$829,ET_Risk_SC_Summation[[#Headers],[275kV Underground Cable]])</f>
        <v>0</v>
      </c>
      <c r="BE548" s="176" cm="1">
        <f t="array" ref="BE548">SUMIFS('N1.3_Project_Listing'!$P$16:$P$829, 'N1.3_Project_Listing'!$E$16:$E$829,'N1.3_Project_Listing'!$E548, 'N1.3_Project_Listing'!$A$16:$A$829,ET_Risk_SC_Summation[[#Headers],[275kV OHL Conductor]])</f>
        <v>0</v>
      </c>
      <c r="BF548" s="176" cm="1">
        <f t="array" ref="BF548">SUMIFS('N1.3_Project_Listing'!$P$16:$P$829, 'N1.3_Project_Listing'!$E$16:$E$829,'N1.3_Project_Listing'!$E548, 'N1.3_Project_Listing'!$A$16:$A$829,ET_Risk_SC_Summation[[#Headers],[275kV OHL Fittings]])</f>
        <v>0</v>
      </c>
      <c r="BG548" s="176" cm="1">
        <f t="array" ref="BG548">SUMIFS('N1.3_Project_Listing'!$P$16:$P$829, 'N1.3_Project_Listing'!$E$16:$E$829,'N1.3_Project_Listing'!$E548, 'N1.3_Project_Listing'!$A$16:$A$829,ET_Risk_SC_Summation[[#Headers],[275kV OHL Tower]])</f>
        <v>0</v>
      </c>
      <c r="BH548" s="176" cm="1">
        <f t="array" ref="BH548">SUMIFS('N1.3_Project_Listing'!$P$16:$P$829, 'N1.3_Project_Listing'!$E$16:$E$829,'N1.3_Project_Listing'!$E548, 'N1.3_Project_Listing'!$A$16:$A$829,ET_Risk_SC_Summation[[#Headers],[400kV Circuit Breaker]])</f>
        <v>0</v>
      </c>
      <c r="BI548" s="176" cm="1">
        <f t="array" ref="BI548">SUMIFS('N1.3_Project_Listing'!$P$16:$P$829, 'N1.3_Project_Listing'!$E$16:$E$829,'N1.3_Project_Listing'!$E548, 'N1.3_Project_Listing'!$A$16:$A$829,ET_Risk_SC_Summation[[#Headers],[400kV Transformer]])</f>
        <v>0</v>
      </c>
      <c r="BJ548" s="176" cm="1">
        <f t="array" ref="BJ548">SUMIFS('N1.3_Project_Listing'!$P$16:$P$829, 'N1.3_Project_Listing'!$E$16:$E$829,'N1.3_Project_Listing'!$E548, 'N1.3_Project_Listing'!$A$16:$A$829,ET_Risk_SC_Summation[[#Headers],[400kV Reactor]])</f>
        <v>0</v>
      </c>
      <c r="BK548" s="176" cm="1">
        <f t="array" ref="BK548">SUMIFS('N1.3_Project_Listing'!$P$16:$P$829, 'N1.3_Project_Listing'!$E$16:$E$829,'N1.3_Project_Listing'!$E548, 'N1.3_Project_Listing'!$A$16:$A$829,ET_Risk_SC_Summation[[#Headers],[400kV Underground Cable]])</f>
        <v>0</v>
      </c>
      <c r="BL548" s="176" cm="1">
        <f t="array" ref="BL548">SUMIFS('N1.3_Project_Listing'!$P$16:$P$829, 'N1.3_Project_Listing'!$E$16:$E$829,'N1.3_Project_Listing'!$E548, 'N1.3_Project_Listing'!$A$16:$A$829,ET_Risk_SC_Summation[[#Headers],[400kV OHL Conductor]])</f>
        <v>0</v>
      </c>
      <c r="BM548" s="176" cm="1">
        <f t="array" ref="BM548">SUMIFS('N1.3_Project_Listing'!$P$16:$P$829, 'N1.3_Project_Listing'!$E$16:$E$829,'N1.3_Project_Listing'!$E548, 'N1.3_Project_Listing'!$A$16:$A$829,ET_Risk_SC_Summation[[#Headers],[400kV OHL Fittings]])</f>
        <v>0</v>
      </c>
      <c r="BN548" s="176" cm="1">
        <f t="array" ref="BN548">SUMIFS('N1.3_Project_Listing'!$P$16:$P$829, 'N1.3_Project_Listing'!$E$16:$E$829,'N1.3_Project_Listing'!$E548, 'N1.3_Project_Listing'!$A$16:$A$829,ET_Risk_SC_Summation[[#Headers],[400kV OHL Tower]])</f>
        <v>0</v>
      </c>
      <c r="BO548" s="177" t="str">
        <f>IF(SUM(ET_Risk_SC_Summation[[#This Row],[132kV Circuit Breaker]:[400kV OHL Tower]])=0, "n/a", INDEX(ET_Risk_SC_Summation[#Headers],1,MATCH(MAX(ET_Risk_SC_Summation[[#This Row],[132kV Circuit Breaker]:[400kV OHL Tower]]),ET_Risk_SC_Summation[[#This Row],[132kV Circuit Breaker]:[400kV OHL Tower]],0)))</f>
        <v>n/a</v>
      </c>
      <c r="BP548" s="177" t="str">
        <f>IFERROR(INDEX('N0.7_Lookup_References'!$G$77:$G$98,MATCH(ET_Risk_SC_Summation[[#This Row],[Mxx Category]],'N0.7_Lookup_References'!$F$77:$F$98,0)),"")</f>
        <v/>
      </c>
    </row>
    <row r="549" spans="1:68">
      <c r="A549" s="160" t="str">
        <f>IFERROR(INDEX(N1.2_Intervention_Types[NARM Asset Category],MATCH('N1.3_Project_Listing'!$C549,N1.2_Intervention_Types[Intervention Type ID],0),1),"")</f>
        <v/>
      </c>
      <c r="B549" s="160" t="str">
        <f>IF($D$2="GD",IFERROR(INDEX(N1.2_Intervention_Types[C&amp;V Asset Category (GD)],MATCH('N1.3_Project_Listing'!$C549,N1.2_Intervention_Types[Intervention Type ID],0),1),""),IFERROR(INDEX(N1.2_Intervention_Types[NARM Asset Category],MATCH('N1.3_Project_Listing'!$C549,N1.2_Intervention_Types[Intervention Type ID],0),1),""))</f>
        <v/>
      </c>
      <c r="C549" s="67" t="str">
        <f>IFERROR(INDEX(N1.2_Intervention_Types[Intervention Type ID],MATCH('N1.3_Project_Listing'!$I549,N1.2_Intervention_Types[Intervention Type],0),1),"")</f>
        <v/>
      </c>
      <c r="D549" s="160" t="str">
        <f>IFERROR(INDEX(N1.2_Intervention_Types[Intervention Category],MATCH('N1.3_Project_Listing'!$C549,N1.2_Intervention_Types[Intervention Type ID],0),1),"")</f>
        <v/>
      </c>
      <c r="E549" s="210"/>
      <c r="F549" s="236"/>
      <c r="G549" s="236"/>
      <c r="H549" s="236"/>
      <c r="I549" s="151"/>
      <c r="J549" s="139"/>
      <c r="K549" s="117"/>
      <c r="L549" s="117"/>
      <c r="M549" s="117"/>
      <c r="N549" s="310"/>
      <c r="O549" s="310"/>
      <c r="P549" s="310"/>
      <c r="Q549" s="63">
        <f t="shared" si="49"/>
        <v>0</v>
      </c>
      <c r="R549" s="368">
        <f>IF('N1.3_Project_Listing'!$D549="Replacement",SUM('N1.3_Project_Listing'!$K549:$L549)/2,'N1.3_Project_Listing'!$M549)</f>
        <v>0</v>
      </c>
      <c r="S549" s="67" t="str">
        <f>IFERROR(INDEX('N0.7_Lookup_References'!$C$13:$C$72,MATCH($A549,'N0.7_Lookup_References'!$B$13:$B$72,0)),"")</f>
        <v/>
      </c>
      <c r="T549" s="338" t="str">
        <f t="shared" si="50"/>
        <v/>
      </c>
      <c r="V549" s="11"/>
      <c r="W549" s="11"/>
      <c r="X549" s="11"/>
      <c r="Y549" s="11"/>
      <c r="Z549" s="11"/>
      <c r="AA549" s="11"/>
      <c r="AB549" s="11"/>
      <c r="AC549" s="11"/>
      <c r="AD549" s="11"/>
      <c r="AE549" s="11"/>
      <c r="AF549" s="11"/>
      <c r="AG549" s="11"/>
      <c r="AH549" s="11"/>
      <c r="AI549" s="11"/>
      <c r="AJ549" s="11"/>
      <c r="AK549" s="11"/>
      <c r="AL549" s="11"/>
      <c r="AM549" s="11"/>
      <c r="AN549" s="11"/>
      <c r="AO549" s="11"/>
      <c r="AP549" s="63">
        <f t="shared" si="46"/>
        <v>0</v>
      </c>
      <c r="AQ549" s="63">
        <f t="shared" si="47"/>
        <v>0</v>
      </c>
      <c r="AR549" s="63">
        <f t="shared" si="48"/>
        <v>0</v>
      </c>
      <c r="AT549" s="176" cm="1">
        <f t="array" ref="AT549">SUMIFS('N1.3_Project_Listing'!$P$16:$P$829, 'N1.3_Project_Listing'!$E$16:$E$829,'N1.3_Project_Listing'!$E549, 'N1.3_Project_Listing'!$A$16:$A$829,ET_Risk_SC_Summation[[#Headers],[132kV Circuit Breaker]])</f>
        <v>0</v>
      </c>
      <c r="AU549" s="176" cm="1">
        <f t="array" ref="AU549">SUMIFS('N1.3_Project_Listing'!$P$16:$P$829, 'N1.3_Project_Listing'!$E$16:$E$829,'N1.3_Project_Listing'!$E549, 'N1.3_Project_Listing'!$A$16:$A$829,ET_Risk_SC_Summation[[#Headers],[132kV Transformer]])</f>
        <v>0</v>
      </c>
      <c r="AV549" s="176" cm="1">
        <f t="array" ref="AV549">SUMIFS('N1.3_Project_Listing'!$P$16:$P$829, 'N1.3_Project_Listing'!$E$16:$E$829,'N1.3_Project_Listing'!$E549, 'N1.3_Project_Listing'!$A$16:$A$829,ET_Risk_SC_Summation[[#Headers],[132kV Reactor]])</f>
        <v>0</v>
      </c>
      <c r="AW549" s="176" cm="1">
        <f t="array" ref="AW549">SUMIFS('N1.3_Project_Listing'!$P$16:$P$829, 'N1.3_Project_Listing'!$E$16:$E$829,'N1.3_Project_Listing'!$E549, 'N1.3_Project_Listing'!$A$16:$A$829,ET_Risk_SC_Summation[[#Headers],[132kV Underground Cable]])</f>
        <v>0</v>
      </c>
      <c r="AX549" s="176" cm="1">
        <f t="array" ref="AX549">SUMIFS('N1.3_Project_Listing'!$P$16:$P$829, 'N1.3_Project_Listing'!$E$16:$E$829,'N1.3_Project_Listing'!$E549, 'N1.3_Project_Listing'!$A$16:$A$829,ET_Risk_SC_Summation[[#Headers],[132kV OHL Conductor]])</f>
        <v>0</v>
      </c>
      <c r="AY549" s="176" cm="1">
        <f t="array" ref="AY549">SUMIFS('N1.3_Project_Listing'!$P$16:$P$829, 'N1.3_Project_Listing'!$E$16:$E$829,'N1.3_Project_Listing'!$E549, 'N1.3_Project_Listing'!$A$16:$A$829,ET_Risk_SC_Summation[[#Headers],[132kV OHL Fittings]])</f>
        <v>0</v>
      </c>
      <c r="AZ549" s="176" cm="1">
        <f t="array" ref="AZ549">SUMIFS('N1.3_Project_Listing'!$P$16:$P$829, 'N1.3_Project_Listing'!$E$16:$E$829,'N1.3_Project_Listing'!$E549, 'N1.3_Project_Listing'!$A$16:$A$829,ET_Risk_SC_Summation[[#Headers],[132kV OHL Tower]])</f>
        <v>0</v>
      </c>
      <c r="BA549" s="176" cm="1">
        <f t="array" ref="BA549">SUMIFS('N1.3_Project_Listing'!$P$16:$P$829, 'N1.3_Project_Listing'!$E$16:$E$829,'N1.3_Project_Listing'!$E549, 'N1.3_Project_Listing'!$A$16:$A$829,ET_Risk_SC_Summation[[#Headers],[275kV Circuit Breaker]])</f>
        <v>0</v>
      </c>
      <c r="BB549" s="176" cm="1">
        <f t="array" ref="BB549">SUMIFS('N1.3_Project_Listing'!$P$16:$P$829, 'N1.3_Project_Listing'!$E$16:$E$829,'N1.3_Project_Listing'!$E549, 'N1.3_Project_Listing'!$A$16:$A$829,ET_Risk_SC_Summation[[#Headers],[275kV Transformer]])</f>
        <v>0</v>
      </c>
      <c r="BC549" s="176" cm="1">
        <f t="array" ref="BC549">SUMIFS('N1.3_Project_Listing'!$P$16:$P$829, 'N1.3_Project_Listing'!$E$16:$E$829,'N1.3_Project_Listing'!$E549, 'N1.3_Project_Listing'!$A$16:$A$829,ET_Risk_SC_Summation[[#Headers],[275kV Reactor]])</f>
        <v>0</v>
      </c>
      <c r="BD549" s="176" cm="1">
        <f t="array" ref="BD549">SUMIFS('N1.3_Project_Listing'!$P$16:$P$829, 'N1.3_Project_Listing'!$E$16:$E$829,'N1.3_Project_Listing'!$E549, 'N1.3_Project_Listing'!$A$16:$A$829,ET_Risk_SC_Summation[[#Headers],[275kV Underground Cable]])</f>
        <v>0</v>
      </c>
      <c r="BE549" s="176" cm="1">
        <f t="array" ref="BE549">SUMIFS('N1.3_Project_Listing'!$P$16:$P$829, 'N1.3_Project_Listing'!$E$16:$E$829,'N1.3_Project_Listing'!$E549, 'N1.3_Project_Listing'!$A$16:$A$829,ET_Risk_SC_Summation[[#Headers],[275kV OHL Conductor]])</f>
        <v>0</v>
      </c>
      <c r="BF549" s="176" cm="1">
        <f t="array" ref="BF549">SUMIFS('N1.3_Project_Listing'!$P$16:$P$829, 'N1.3_Project_Listing'!$E$16:$E$829,'N1.3_Project_Listing'!$E549, 'N1.3_Project_Listing'!$A$16:$A$829,ET_Risk_SC_Summation[[#Headers],[275kV OHL Fittings]])</f>
        <v>0</v>
      </c>
      <c r="BG549" s="176" cm="1">
        <f t="array" ref="BG549">SUMIFS('N1.3_Project_Listing'!$P$16:$P$829, 'N1.3_Project_Listing'!$E$16:$E$829,'N1.3_Project_Listing'!$E549, 'N1.3_Project_Listing'!$A$16:$A$829,ET_Risk_SC_Summation[[#Headers],[275kV OHL Tower]])</f>
        <v>0</v>
      </c>
      <c r="BH549" s="176" cm="1">
        <f t="array" ref="BH549">SUMIFS('N1.3_Project_Listing'!$P$16:$P$829, 'N1.3_Project_Listing'!$E$16:$E$829,'N1.3_Project_Listing'!$E549, 'N1.3_Project_Listing'!$A$16:$A$829,ET_Risk_SC_Summation[[#Headers],[400kV Circuit Breaker]])</f>
        <v>0</v>
      </c>
      <c r="BI549" s="176" cm="1">
        <f t="array" ref="BI549">SUMIFS('N1.3_Project_Listing'!$P$16:$P$829, 'N1.3_Project_Listing'!$E$16:$E$829,'N1.3_Project_Listing'!$E549, 'N1.3_Project_Listing'!$A$16:$A$829,ET_Risk_SC_Summation[[#Headers],[400kV Transformer]])</f>
        <v>0</v>
      </c>
      <c r="BJ549" s="176" cm="1">
        <f t="array" ref="BJ549">SUMIFS('N1.3_Project_Listing'!$P$16:$P$829, 'N1.3_Project_Listing'!$E$16:$E$829,'N1.3_Project_Listing'!$E549, 'N1.3_Project_Listing'!$A$16:$A$829,ET_Risk_SC_Summation[[#Headers],[400kV Reactor]])</f>
        <v>0</v>
      </c>
      <c r="BK549" s="176" cm="1">
        <f t="array" ref="BK549">SUMIFS('N1.3_Project_Listing'!$P$16:$P$829, 'N1.3_Project_Listing'!$E$16:$E$829,'N1.3_Project_Listing'!$E549, 'N1.3_Project_Listing'!$A$16:$A$829,ET_Risk_SC_Summation[[#Headers],[400kV Underground Cable]])</f>
        <v>0</v>
      </c>
      <c r="BL549" s="176" cm="1">
        <f t="array" ref="BL549">SUMIFS('N1.3_Project_Listing'!$P$16:$P$829, 'N1.3_Project_Listing'!$E$16:$E$829,'N1.3_Project_Listing'!$E549, 'N1.3_Project_Listing'!$A$16:$A$829,ET_Risk_SC_Summation[[#Headers],[400kV OHL Conductor]])</f>
        <v>0</v>
      </c>
      <c r="BM549" s="176" cm="1">
        <f t="array" ref="BM549">SUMIFS('N1.3_Project_Listing'!$P$16:$P$829, 'N1.3_Project_Listing'!$E$16:$E$829,'N1.3_Project_Listing'!$E549, 'N1.3_Project_Listing'!$A$16:$A$829,ET_Risk_SC_Summation[[#Headers],[400kV OHL Fittings]])</f>
        <v>0</v>
      </c>
      <c r="BN549" s="176" cm="1">
        <f t="array" ref="BN549">SUMIFS('N1.3_Project_Listing'!$P$16:$P$829, 'N1.3_Project_Listing'!$E$16:$E$829,'N1.3_Project_Listing'!$E549, 'N1.3_Project_Listing'!$A$16:$A$829,ET_Risk_SC_Summation[[#Headers],[400kV OHL Tower]])</f>
        <v>0</v>
      </c>
      <c r="BO549" s="177" t="str">
        <f>IF(SUM(ET_Risk_SC_Summation[[#This Row],[132kV Circuit Breaker]:[400kV OHL Tower]])=0, "n/a", INDEX(ET_Risk_SC_Summation[#Headers],1,MATCH(MAX(ET_Risk_SC_Summation[[#This Row],[132kV Circuit Breaker]:[400kV OHL Tower]]),ET_Risk_SC_Summation[[#This Row],[132kV Circuit Breaker]:[400kV OHL Tower]],0)))</f>
        <v>n/a</v>
      </c>
      <c r="BP549" s="177" t="str">
        <f>IFERROR(INDEX('N0.7_Lookup_References'!$G$77:$G$98,MATCH(ET_Risk_SC_Summation[[#This Row],[Mxx Category]],'N0.7_Lookup_References'!$F$77:$F$98,0)),"")</f>
        <v/>
      </c>
    </row>
    <row r="550" spans="1:68">
      <c r="A550" s="160" t="str">
        <f>IFERROR(INDEX(N1.2_Intervention_Types[NARM Asset Category],MATCH('N1.3_Project_Listing'!$C550,N1.2_Intervention_Types[Intervention Type ID],0),1),"")</f>
        <v/>
      </c>
      <c r="B550" s="160" t="str">
        <f>IF($D$2="GD",IFERROR(INDEX(N1.2_Intervention_Types[C&amp;V Asset Category (GD)],MATCH('N1.3_Project_Listing'!$C550,N1.2_Intervention_Types[Intervention Type ID],0),1),""),IFERROR(INDEX(N1.2_Intervention_Types[NARM Asset Category],MATCH('N1.3_Project_Listing'!$C550,N1.2_Intervention_Types[Intervention Type ID],0),1),""))</f>
        <v/>
      </c>
      <c r="C550" s="67" t="str">
        <f>IFERROR(INDEX(N1.2_Intervention_Types[Intervention Type ID],MATCH('N1.3_Project_Listing'!$I550,N1.2_Intervention_Types[Intervention Type],0),1),"")</f>
        <v/>
      </c>
      <c r="D550" s="160" t="str">
        <f>IFERROR(INDEX(N1.2_Intervention_Types[Intervention Category],MATCH('N1.3_Project_Listing'!$C550,N1.2_Intervention_Types[Intervention Type ID],0),1),"")</f>
        <v/>
      </c>
      <c r="E550" s="210"/>
      <c r="F550" s="236"/>
      <c r="G550" s="236"/>
      <c r="H550" s="236"/>
      <c r="I550" s="151"/>
      <c r="J550" s="139"/>
      <c r="K550" s="117"/>
      <c r="L550" s="117"/>
      <c r="M550" s="117"/>
      <c r="N550" s="310"/>
      <c r="O550" s="310"/>
      <c r="P550" s="310"/>
      <c r="Q550" s="63">
        <f t="shared" si="49"/>
        <v>0</v>
      </c>
      <c r="R550" s="368">
        <f>IF('N1.3_Project_Listing'!$D550="Replacement",SUM('N1.3_Project_Listing'!$K550:$L550)/2,'N1.3_Project_Listing'!$M550)</f>
        <v>0</v>
      </c>
      <c r="S550" s="67" t="str">
        <f>IFERROR(INDEX('N0.7_Lookup_References'!$C$13:$C$72,MATCH($A550,'N0.7_Lookup_References'!$B$13:$B$72,0)),"")</f>
        <v/>
      </c>
      <c r="T550" s="338" t="str">
        <f t="shared" si="50"/>
        <v/>
      </c>
      <c r="V550" s="11"/>
      <c r="W550" s="11"/>
      <c r="X550" s="11"/>
      <c r="Y550" s="11"/>
      <c r="Z550" s="11"/>
      <c r="AA550" s="11"/>
      <c r="AB550" s="11"/>
      <c r="AC550" s="11"/>
      <c r="AD550" s="11"/>
      <c r="AE550" s="11"/>
      <c r="AF550" s="11"/>
      <c r="AG550" s="11"/>
      <c r="AH550" s="11"/>
      <c r="AI550" s="11"/>
      <c r="AJ550" s="11"/>
      <c r="AK550" s="11"/>
      <c r="AL550" s="11"/>
      <c r="AM550" s="11"/>
      <c r="AN550" s="11"/>
      <c r="AO550" s="11"/>
      <c r="AP550" s="63">
        <f t="shared" si="46"/>
        <v>0</v>
      </c>
      <c r="AQ550" s="63">
        <f t="shared" si="47"/>
        <v>0</v>
      </c>
      <c r="AR550" s="63">
        <f t="shared" si="48"/>
        <v>0</v>
      </c>
      <c r="AT550" s="176" cm="1">
        <f t="array" ref="AT550">SUMIFS('N1.3_Project_Listing'!$P$16:$P$829, 'N1.3_Project_Listing'!$E$16:$E$829,'N1.3_Project_Listing'!$E550, 'N1.3_Project_Listing'!$A$16:$A$829,ET_Risk_SC_Summation[[#Headers],[132kV Circuit Breaker]])</f>
        <v>0</v>
      </c>
      <c r="AU550" s="176" cm="1">
        <f t="array" ref="AU550">SUMIFS('N1.3_Project_Listing'!$P$16:$P$829, 'N1.3_Project_Listing'!$E$16:$E$829,'N1.3_Project_Listing'!$E550, 'N1.3_Project_Listing'!$A$16:$A$829,ET_Risk_SC_Summation[[#Headers],[132kV Transformer]])</f>
        <v>0</v>
      </c>
      <c r="AV550" s="176" cm="1">
        <f t="array" ref="AV550">SUMIFS('N1.3_Project_Listing'!$P$16:$P$829, 'N1.3_Project_Listing'!$E$16:$E$829,'N1.3_Project_Listing'!$E550, 'N1.3_Project_Listing'!$A$16:$A$829,ET_Risk_SC_Summation[[#Headers],[132kV Reactor]])</f>
        <v>0</v>
      </c>
      <c r="AW550" s="176" cm="1">
        <f t="array" ref="AW550">SUMIFS('N1.3_Project_Listing'!$P$16:$P$829, 'N1.3_Project_Listing'!$E$16:$E$829,'N1.3_Project_Listing'!$E550, 'N1.3_Project_Listing'!$A$16:$A$829,ET_Risk_SC_Summation[[#Headers],[132kV Underground Cable]])</f>
        <v>0</v>
      </c>
      <c r="AX550" s="176" cm="1">
        <f t="array" ref="AX550">SUMIFS('N1.3_Project_Listing'!$P$16:$P$829, 'N1.3_Project_Listing'!$E$16:$E$829,'N1.3_Project_Listing'!$E550, 'N1.3_Project_Listing'!$A$16:$A$829,ET_Risk_SC_Summation[[#Headers],[132kV OHL Conductor]])</f>
        <v>0</v>
      </c>
      <c r="AY550" s="176" cm="1">
        <f t="array" ref="AY550">SUMIFS('N1.3_Project_Listing'!$P$16:$P$829, 'N1.3_Project_Listing'!$E$16:$E$829,'N1.3_Project_Listing'!$E550, 'N1.3_Project_Listing'!$A$16:$A$829,ET_Risk_SC_Summation[[#Headers],[132kV OHL Fittings]])</f>
        <v>0</v>
      </c>
      <c r="AZ550" s="176" cm="1">
        <f t="array" ref="AZ550">SUMIFS('N1.3_Project_Listing'!$P$16:$P$829, 'N1.3_Project_Listing'!$E$16:$E$829,'N1.3_Project_Listing'!$E550, 'N1.3_Project_Listing'!$A$16:$A$829,ET_Risk_SC_Summation[[#Headers],[132kV OHL Tower]])</f>
        <v>0</v>
      </c>
      <c r="BA550" s="176" cm="1">
        <f t="array" ref="BA550">SUMIFS('N1.3_Project_Listing'!$P$16:$P$829, 'N1.3_Project_Listing'!$E$16:$E$829,'N1.3_Project_Listing'!$E550, 'N1.3_Project_Listing'!$A$16:$A$829,ET_Risk_SC_Summation[[#Headers],[275kV Circuit Breaker]])</f>
        <v>0</v>
      </c>
      <c r="BB550" s="176" cm="1">
        <f t="array" ref="BB550">SUMIFS('N1.3_Project_Listing'!$P$16:$P$829, 'N1.3_Project_Listing'!$E$16:$E$829,'N1.3_Project_Listing'!$E550, 'N1.3_Project_Listing'!$A$16:$A$829,ET_Risk_SC_Summation[[#Headers],[275kV Transformer]])</f>
        <v>0</v>
      </c>
      <c r="BC550" s="176" cm="1">
        <f t="array" ref="BC550">SUMIFS('N1.3_Project_Listing'!$P$16:$P$829, 'N1.3_Project_Listing'!$E$16:$E$829,'N1.3_Project_Listing'!$E550, 'N1.3_Project_Listing'!$A$16:$A$829,ET_Risk_SC_Summation[[#Headers],[275kV Reactor]])</f>
        <v>0</v>
      </c>
      <c r="BD550" s="176" cm="1">
        <f t="array" ref="BD550">SUMIFS('N1.3_Project_Listing'!$P$16:$P$829, 'N1.3_Project_Listing'!$E$16:$E$829,'N1.3_Project_Listing'!$E550, 'N1.3_Project_Listing'!$A$16:$A$829,ET_Risk_SC_Summation[[#Headers],[275kV Underground Cable]])</f>
        <v>0</v>
      </c>
      <c r="BE550" s="176" cm="1">
        <f t="array" ref="BE550">SUMIFS('N1.3_Project_Listing'!$P$16:$P$829, 'N1.3_Project_Listing'!$E$16:$E$829,'N1.3_Project_Listing'!$E550, 'N1.3_Project_Listing'!$A$16:$A$829,ET_Risk_SC_Summation[[#Headers],[275kV OHL Conductor]])</f>
        <v>0</v>
      </c>
      <c r="BF550" s="176" cm="1">
        <f t="array" ref="BF550">SUMIFS('N1.3_Project_Listing'!$P$16:$P$829, 'N1.3_Project_Listing'!$E$16:$E$829,'N1.3_Project_Listing'!$E550, 'N1.3_Project_Listing'!$A$16:$A$829,ET_Risk_SC_Summation[[#Headers],[275kV OHL Fittings]])</f>
        <v>0</v>
      </c>
      <c r="BG550" s="176" cm="1">
        <f t="array" ref="BG550">SUMIFS('N1.3_Project_Listing'!$P$16:$P$829, 'N1.3_Project_Listing'!$E$16:$E$829,'N1.3_Project_Listing'!$E550, 'N1.3_Project_Listing'!$A$16:$A$829,ET_Risk_SC_Summation[[#Headers],[275kV OHL Tower]])</f>
        <v>0</v>
      </c>
      <c r="BH550" s="176" cm="1">
        <f t="array" ref="BH550">SUMIFS('N1.3_Project_Listing'!$P$16:$P$829, 'N1.3_Project_Listing'!$E$16:$E$829,'N1.3_Project_Listing'!$E550, 'N1.3_Project_Listing'!$A$16:$A$829,ET_Risk_SC_Summation[[#Headers],[400kV Circuit Breaker]])</f>
        <v>0</v>
      </c>
      <c r="BI550" s="176" cm="1">
        <f t="array" ref="BI550">SUMIFS('N1.3_Project_Listing'!$P$16:$P$829, 'N1.3_Project_Listing'!$E$16:$E$829,'N1.3_Project_Listing'!$E550, 'N1.3_Project_Listing'!$A$16:$A$829,ET_Risk_SC_Summation[[#Headers],[400kV Transformer]])</f>
        <v>0</v>
      </c>
      <c r="BJ550" s="176" cm="1">
        <f t="array" ref="BJ550">SUMIFS('N1.3_Project_Listing'!$P$16:$P$829, 'N1.3_Project_Listing'!$E$16:$E$829,'N1.3_Project_Listing'!$E550, 'N1.3_Project_Listing'!$A$16:$A$829,ET_Risk_SC_Summation[[#Headers],[400kV Reactor]])</f>
        <v>0</v>
      </c>
      <c r="BK550" s="176" cm="1">
        <f t="array" ref="BK550">SUMIFS('N1.3_Project_Listing'!$P$16:$P$829, 'N1.3_Project_Listing'!$E$16:$E$829,'N1.3_Project_Listing'!$E550, 'N1.3_Project_Listing'!$A$16:$A$829,ET_Risk_SC_Summation[[#Headers],[400kV Underground Cable]])</f>
        <v>0</v>
      </c>
      <c r="BL550" s="176" cm="1">
        <f t="array" ref="BL550">SUMIFS('N1.3_Project_Listing'!$P$16:$P$829, 'N1.3_Project_Listing'!$E$16:$E$829,'N1.3_Project_Listing'!$E550, 'N1.3_Project_Listing'!$A$16:$A$829,ET_Risk_SC_Summation[[#Headers],[400kV OHL Conductor]])</f>
        <v>0</v>
      </c>
      <c r="BM550" s="176" cm="1">
        <f t="array" ref="BM550">SUMIFS('N1.3_Project_Listing'!$P$16:$P$829, 'N1.3_Project_Listing'!$E$16:$E$829,'N1.3_Project_Listing'!$E550, 'N1.3_Project_Listing'!$A$16:$A$829,ET_Risk_SC_Summation[[#Headers],[400kV OHL Fittings]])</f>
        <v>0</v>
      </c>
      <c r="BN550" s="176" cm="1">
        <f t="array" ref="BN550">SUMIFS('N1.3_Project_Listing'!$P$16:$P$829, 'N1.3_Project_Listing'!$E$16:$E$829,'N1.3_Project_Listing'!$E550, 'N1.3_Project_Listing'!$A$16:$A$829,ET_Risk_SC_Summation[[#Headers],[400kV OHL Tower]])</f>
        <v>0</v>
      </c>
      <c r="BO550" s="177" t="str">
        <f>IF(SUM(ET_Risk_SC_Summation[[#This Row],[132kV Circuit Breaker]:[400kV OHL Tower]])=0, "n/a", INDEX(ET_Risk_SC_Summation[#Headers],1,MATCH(MAX(ET_Risk_SC_Summation[[#This Row],[132kV Circuit Breaker]:[400kV OHL Tower]]),ET_Risk_SC_Summation[[#This Row],[132kV Circuit Breaker]:[400kV OHL Tower]],0)))</f>
        <v>n/a</v>
      </c>
      <c r="BP550" s="177" t="str">
        <f>IFERROR(INDEX('N0.7_Lookup_References'!$G$77:$G$98,MATCH(ET_Risk_SC_Summation[[#This Row],[Mxx Category]],'N0.7_Lookup_References'!$F$77:$F$98,0)),"")</f>
        <v/>
      </c>
    </row>
    <row r="551" spans="1:68">
      <c r="A551" s="160" t="str">
        <f>IFERROR(INDEX(N1.2_Intervention_Types[NARM Asset Category],MATCH('N1.3_Project_Listing'!$C551,N1.2_Intervention_Types[Intervention Type ID],0),1),"")</f>
        <v/>
      </c>
      <c r="B551" s="160" t="str">
        <f>IF($D$2="GD",IFERROR(INDEX(N1.2_Intervention_Types[C&amp;V Asset Category (GD)],MATCH('N1.3_Project_Listing'!$C551,N1.2_Intervention_Types[Intervention Type ID],0),1),""),IFERROR(INDEX(N1.2_Intervention_Types[NARM Asset Category],MATCH('N1.3_Project_Listing'!$C551,N1.2_Intervention_Types[Intervention Type ID],0),1),""))</f>
        <v/>
      </c>
      <c r="C551" s="67" t="str">
        <f>IFERROR(INDEX(N1.2_Intervention_Types[Intervention Type ID],MATCH('N1.3_Project_Listing'!$I551,N1.2_Intervention_Types[Intervention Type],0),1),"")</f>
        <v/>
      </c>
      <c r="D551" s="160" t="str">
        <f>IFERROR(INDEX(N1.2_Intervention_Types[Intervention Category],MATCH('N1.3_Project_Listing'!$C551,N1.2_Intervention_Types[Intervention Type ID],0),1),"")</f>
        <v/>
      </c>
      <c r="E551" s="210"/>
      <c r="F551" s="236"/>
      <c r="G551" s="236"/>
      <c r="H551" s="236"/>
      <c r="I551" s="151"/>
      <c r="J551" s="139"/>
      <c r="K551" s="117"/>
      <c r="L551" s="117"/>
      <c r="M551" s="117"/>
      <c r="N551" s="310"/>
      <c r="O551" s="310"/>
      <c r="P551" s="310"/>
      <c r="Q551" s="63">
        <f t="shared" si="49"/>
        <v>0</v>
      </c>
      <c r="R551" s="368">
        <f>IF('N1.3_Project_Listing'!$D551="Replacement",SUM('N1.3_Project_Listing'!$K551:$L551)/2,'N1.3_Project_Listing'!$M551)</f>
        <v>0</v>
      </c>
      <c r="S551" s="67" t="str">
        <f>IFERROR(INDEX('N0.7_Lookup_References'!$C$13:$C$72,MATCH($A551,'N0.7_Lookup_References'!$B$13:$B$72,0)),"")</f>
        <v/>
      </c>
      <c r="T551" s="338" t="str">
        <f t="shared" si="50"/>
        <v/>
      </c>
      <c r="V551" s="11"/>
      <c r="W551" s="11"/>
      <c r="X551" s="11"/>
      <c r="Y551" s="11"/>
      <c r="Z551" s="11"/>
      <c r="AA551" s="11"/>
      <c r="AB551" s="11"/>
      <c r="AC551" s="11"/>
      <c r="AD551" s="11"/>
      <c r="AE551" s="11"/>
      <c r="AF551" s="11"/>
      <c r="AG551" s="11"/>
      <c r="AH551" s="11"/>
      <c r="AI551" s="11"/>
      <c r="AJ551" s="11"/>
      <c r="AK551" s="11"/>
      <c r="AL551" s="11"/>
      <c r="AM551" s="11"/>
      <c r="AN551" s="11"/>
      <c r="AO551" s="11"/>
      <c r="AP551" s="63">
        <f t="shared" si="46"/>
        <v>0</v>
      </c>
      <c r="AQ551" s="63">
        <f t="shared" si="47"/>
        <v>0</v>
      </c>
      <c r="AR551" s="63">
        <f t="shared" si="48"/>
        <v>0</v>
      </c>
      <c r="AT551" s="176" cm="1">
        <f t="array" ref="AT551">SUMIFS('N1.3_Project_Listing'!$P$16:$P$829, 'N1.3_Project_Listing'!$E$16:$E$829,'N1.3_Project_Listing'!$E551, 'N1.3_Project_Listing'!$A$16:$A$829,ET_Risk_SC_Summation[[#Headers],[132kV Circuit Breaker]])</f>
        <v>0</v>
      </c>
      <c r="AU551" s="176" cm="1">
        <f t="array" ref="AU551">SUMIFS('N1.3_Project_Listing'!$P$16:$P$829, 'N1.3_Project_Listing'!$E$16:$E$829,'N1.3_Project_Listing'!$E551, 'N1.3_Project_Listing'!$A$16:$A$829,ET_Risk_SC_Summation[[#Headers],[132kV Transformer]])</f>
        <v>0</v>
      </c>
      <c r="AV551" s="176" cm="1">
        <f t="array" ref="AV551">SUMIFS('N1.3_Project_Listing'!$P$16:$P$829, 'N1.3_Project_Listing'!$E$16:$E$829,'N1.3_Project_Listing'!$E551, 'N1.3_Project_Listing'!$A$16:$A$829,ET_Risk_SC_Summation[[#Headers],[132kV Reactor]])</f>
        <v>0</v>
      </c>
      <c r="AW551" s="176" cm="1">
        <f t="array" ref="AW551">SUMIFS('N1.3_Project_Listing'!$P$16:$P$829, 'N1.3_Project_Listing'!$E$16:$E$829,'N1.3_Project_Listing'!$E551, 'N1.3_Project_Listing'!$A$16:$A$829,ET_Risk_SC_Summation[[#Headers],[132kV Underground Cable]])</f>
        <v>0</v>
      </c>
      <c r="AX551" s="176" cm="1">
        <f t="array" ref="AX551">SUMIFS('N1.3_Project_Listing'!$P$16:$P$829, 'N1.3_Project_Listing'!$E$16:$E$829,'N1.3_Project_Listing'!$E551, 'N1.3_Project_Listing'!$A$16:$A$829,ET_Risk_SC_Summation[[#Headers],[132kV OHL Conductor]])</f>
        <v>0</v>
      </c>
      <c r="AY551" s="176" cm="1">
        <f t="array" ref="AY551">SUMIFS('N1.3_Project_Listing'!$P$16:$P$829, 'N1.3_Project_Listing'!$E$16:$E$829,'N1.3_Project_Listing'!$E551, 'N1.3_Project_Listing'!$A$16:$A$829,ET_Risk_SC_Summation[[#Headers],[132kV OHL Fittings]])</f>
        <v>0</v>
      </c>
      <c r="AZ551" s="176" cm="1">
        <f t="array" ref="AZ551">SUMIFS('N1.3_Project_Listing'!$P$16:$P$829, 'N1.3_Project_Listing'!$E$16:$E$829,'N1.3_Project_Listing'!$E551, 'N1.3_Project_Listing'!$A$16:$A$829,ET_Risk_SC_Summation[[#Headers],[132kV OHL Tower]])</f>
        <v>0</v>
      </c>
      <c r="BA551" s="176" cm="1">
        <f t="array" ref="BA551">SUMIFS('N1.3_Project_Listing'!$P$16:$P$829, 'N1.3_Project_Listing'!$E$16:$E$829,'N1.3_Project_Listing'!$E551, 'N1.3_Project_Listing'!$A$16:$A$829,ET_Risk_SC_Summation[[#Headers],[275kV Circuit Breaker]])</f>
        <v>0</v>
      </c>
      <c r="BB551" s="176" cm="1">
        <f t="array" ref="BB551">SUMIFS('N1.3_Project_Listing'!$P$16:$P$829, 'N1.3_Project_Listing'!$E$16:$E$829,'N1.3_Project_Listing'!$E551, 'N1.3_Project_Listing'!$A$16:$A$829,ET_Risk_SC_Summation[[#Headers],[275kV Transformer]])</f>
        <v>0</v>
      </c>
      <c r="BC551" s="176" cm="1">
        <f t="array" ref="BC551">SUMIFS('N1.3_Project_Listing'!$P$16:$P$829, 'N1.3_Project_Listing'!$E$16:$E$829,'N1.3_Project_Listing'!$E551, 'N1.3_Project_Listing'!$A$16:$A$829,ET_Risk_SC_Summation[[#Headers],[275kV Reactor]])</f>
        <v>0</v>
      </c>
      <c r="BD551" s="176" cm="1">
        <f t="array" ref="BD551">SUMIFS('N1.3_Project_Listing'!$P$16:$P$829, 'N1.3_Project_Listing'!$E$16:$E$829,'N1.3_Project_Listing'!$E551, 'N1.3_Project_Listing'!$A$16:$A$829,ET_Risk_SC_Summation[[#Headers],[275kV Underground Cable]])</f>
        <v>0</v>
      </c>
      <c r="BE551" s="176" cm="1">
        <f t="array" ref="BE551">SUMIFS('N1.3_Project_Listing'!$P$16:$P$829, 'N1.3_Project_Listing'!$E$16:$E$829,'N1.3_Project_Listing'!$E551, 'N1.3_Project_Listing'!$A$16:$A$829,ET_Risk_SC_Summation[[#Headers],[275kV OHL Conductor]])</f>
        <v>0</v>
      </c>
      <c r="BF551" s="176" cm="1">
        <f t="array" ref="BF551">SUMIFS('N1.3_Project_Listing'!$P$16:$P$829, 'N1.3_Project_Listing'!$E$16:$E$829,'N1.3_Project_Listing'!$E551, 'N1.3_Project_Listing'!$A$16:$A$829,ET_Risk_SC_Summation[[#Headers],[275kV OHL Fittings]])</f>
        <v>0</v>
      </c>
      <c r="BG551" s="176" cm="1">
        <f t="array" ref="BG551">SUMIFS('N1.3_Project_Listing'!$P$16:$P$829, 'N1.3_Project_Listing'!$E$16:$E$829,'N1.3_Project_Listing'!$E551, 'N1.3_Project_Listing'!$A$16:$A$829,ET_Risk_SC_Summation[[#Headers],[275kV OHL Tower]])</f>
        <v>0</v>
      </c>
      <c r="BH551" s="176" cm="1">
        <f t="array" ref="BH551">SUMIFS('N1.3_Project_Listing'!$P$16:$P$829, 'N1.3_Project_Listing'!$E$16:$E$829,'N1.3_Project_Listing'!$E551, 'N1.3_Project_Listing'!$A$16:$A$829,ET_Risk_SC_Summation[[#Headers],[400kV Circuit Breaker]])</f>
        <v>0</v>
      </c>
      <c r="BI551" s="176" cm="1">
        <f t="array" ref="BI551">SUMIFS('N1.3_Project_Listing'!$P$16:$P$829, 'N1.3_Project_Listing'!$E$16:$E$829,'N1.3_Project_Listing'!$E551, 'N1.3_Project_Listing'!$A$16:$A$829,ET_Risk_SC_Summation[[#Headers],[400kV Transformer]])</f>
        <v>0</v>
      </c>
      <c r="BJ551" s="176" cm="1">
        <f t="array" ref="BJ551">SUMIFS('N1.3_Project_Listing'!$P$16:$P$829, 'N1.3_Project_Listing'!$E$16:$E$829,'N1.3_Project_Listing'!$E551, 'N1.3_Project_Listing'!$A$16:$A$829,ET_Risk_SC_Summation[[#Headers],[400kV Reactor]])</f>
        <v>0</v>
      </c>
      <c r="BK551" s="176" cm="1">
        <f t="array" ref="BK551">SUMIFS('N1.3_Project_Listing'!$P$16:$P$829, 'N1.3_Project_Listing'!$E$16:$E$829,'N1.3_Project_Listing'!$E551, 'N1.3_Project_Listing'!$A$16:$A$829,ET_Risk_SC_Summation[[#Headers],[400kV Underground Cable]])</f>
        <v>0</v>
      </c>
      <c r="BL551" s="176" cm="1">
        <f t="array" ref="BL551">SUMIFS('N1.3_Project_Listing'!$P$16:$P$829, 'N1.3_Project_Listing'!$E$16:$E$829,'N1.3_Project_Listing'!$E551, 'N1.3_Project_Listing'!$A$16:$A$829,ET_Risk_SC_Summation[[#Headers],[400kV OHL Conductor]])</f>
        <v>0</v>
      </c>
      <c r="BM551" s="176" cm="1">
        <f t="array" ref="BM551">SUMIFS('N1.3_Project_Listing'!$P$16:$P$829, 'N1.3_Project_Listing'!$E$16:$E$829,'N1.3_Project_Listing'!$E551, 'N1.3_Project_Listing'!$A$16:$A$829,ET_Risk_SC_Summation[[#Headers],[400kV OHL Fittings]])</f>
        <v>0</v>
      </c>
      <c r="BN551" s="176" cm="1">
        <f t="array" ref="BN551">SUMIFS('N1.3_Project_Listing'!$P$16:$P$829, 'N1.3_Project_Listing'!$E$16:$E$829,'N1.3_Project_Listing'!$E551, 'N1.3_Project_Listing'!$A$16:$A$829,ET_Risk_SC_Summation[[#Headers],[400kV OHL Tower]])</f>
        <v>0</v>
      </c>
      <c r="BO551" s="177" t="str">
        <f>IF(SUM(ET_Risk_SC_Summation[[#This Row],[132kV Circuit Breaker]:[400kV OHL Tower]])=0, "n/a", INDEX(ET_Risk_SC_Summation[#Headers],1,MATCH(MAX(ET_Risk_SC_Summation[[#This Row],[132kV Circuit Breaker]:[400kV OHL Tower]]),ET_Risk_SC_Summation[[#This Row],[132kV Circuit Breaker]:[400kV OHL Tower]],0)))</f>
        <v>n/a</v>
      </c>
      <c r="BP551" s="177" t="str">
        <f>IFERROR(INDEX('N0.7_Lookup_References'!$G$77:$G$98,MATCH(ET_Risk_SC_Summation[[#This Row],[Mxx Category]],'N0.7_Lookup_References'!$F$77:$F$98,0)),"")</f>
        <v/>
      </c>
    </row>
    <row r="552" spans="1:68">
      <c r="A552" s="160" t="str">
        <f>IFERROR(INDEX(N1.2_Intervention_Types[NARM Asset Category],MATCH('N1.3_Project_Listing'!$C552,N1.2_Intervention_Types[Intervention Type ID],0),1),"")</f>
        <v/>
      </c>
      <c r="B552" s="160" t="str">
        <f>IF($D$2="GD",IFERROR(INDEX(N1.2_Intervention_Types[C&amp;V Asset Category (GD)],MATCH('N1.3_Project_Listing'!$C552,N1.2_Intervention_Types[Intervention Type ID],0),1),""),IFERROR(INDEX(N1.2_Intervention_Types[NARM Asset Category],MATCH('N1.3_Project_Listing'!$C552,N1.2_Intervention_Types[Intervention Type ID],0),1),""))</f>
        <v/>
      </c>
      <c r="C552" s="67" t="str">
        <f>IFERROR(INDEX(N1.2_Intervention_Types[Intervention Type ID],MATCH('N1.3_Project_Listing'!$I552,N1.2_Intervention_Types[Intervention Type],0),1),"")</f>
        <v/>
      </c>
      <c r="D552" s="160" t="str">
        <f>IFERROR(INDEX(N1.2_Intervention_Types[Intervention Category],MATCH('N1.3_Project_Listing'!$C552,N1.2_Intervention_Types[Intervention Type ID],0),1),"")</f>
        <v/>
      </c>
      <c r="E552" s="210"/>
      <c r="F552" s="236"/>
      <c r="G552" s="236"/>
      <c r="H552" s="236"/>
      <c r="I552" s="151"/>
      <c r="J552" s="139"/>
      <c r="K552" s="117"/>
      <c r="L552" s="117"/>
      <c r="M552" s="117"/>
      <c r="N552" s="310"/>
      <c r="O552" s="310"/>
      <c r="P552" s="310"/>
      <c r="Q552" s="63">
        <f t="shared" si="49"/>
        <v>0</v>
      </c>
      <c r="R552" s="368">
        <f>IF('N1.3_Project_Listing'!$D552="Replacement",SUM('N1.3_Project_Listing'!$K552:$L552)/2,'N1.3_Project_Listing'!$M552)</f>
        <v>0</v>
      </c>
      <c r="S552" s="67" t="str">
        <f>IFERROR(INDEX('N0.7_Lookup_References'!$C$13:$C$72,MATCH($A552,'N0.7_Lookup_References'!$B$13:$B$72,0)),"")</f>
        <v/>
      </c>
      <c r="T552" s="338" t="str">
        <f t="shared" si="50"/>
        <v/>
      </c>
      <c r="V552" s="11"/>
      <c r="W552" s="11"/>
      <c r="X552" s="11"/>
      <c r="Y552" s="11"/>
      <c r="Z552" s="11"/>
      <c r="AA552" s="11"/>
      <c r="AB552" s="11"/>
      <c r="AC552" s="11"/>
      <c r="AD552" s="11"/>
      <c r="AE552" s="11"/>
      <c r="AF552" s="11"/>
      <c r="AG552" s="11"/>
      <c r="AH552" s="11"/>
      <c r="AI552" s="11"/>
      <c r="AJ552" s="11"/>
      <c r="AK552" s="11"/>
      <c r="AL552" s="11"/>
      <c r="AM552" s="11"/>
      <c r="AN552" s="11"/>
      <c r="AO552" s="11"/>
      <c r="AP552" s="63">
        <f t="shared" si="46"/>
        <v>0</v>
      </c>
      <c r="AQ552" s="63">
        <f t="shared" si="47"/>
        <v>0</v>
      </c>
      <c r="AR552" s="63">
        <f t="shared" si="48"/>
        <v>0</v>
      </c>
      <c r="AT552" s="176" cm="1">
        <f t="array" ref="AT552">SUMIFS('N1.3_Project_Listing'!$P$16:$P$829, 'N1.3_Project_Listing'!$E$16:$E$829,'N1.3_Project_Listing'!$E552, 'N1.3_Project_Listing'!$A$16:$A$829,ET_Risk_SC_Summation[[#Headers],[132kV Circuit Breaker]])</f>
        <v>0</v>
      </c>
      <c r="AU552" s="176" cm="1">
        <f t="array" ref="AU552">SUMIFS('N1.3_Project_Listing'!$P$16:$P$829, 'N1.3_Project_Listing'!$E$16:$E$829,'N1.3_Project_Listing'!$E552, 'N1.3_Project_Listing'!$A$16:$A$829,ET_Risk_SC_Summation[[#Headers],[132kV Transformer]])</f>
        <v>0</v>
      </c>
      <c r="AV552" s="176" cm="1">
        <f t="array" ref="AV552">SUMIFS('N1.3_Project_Listing'!$P$16:$P$829, 'N1.3_Project_Listing'!$E$16:$E$829,'N1.3_Project_Listing'!$E552, 'N1.3_Project_Listing'!$A$16:$A$829,ET_Risk_SC_Summation[[#Headers],[132kV Reactor]])</f>
        <v>0</v>
      </c>
      <c r="AW552" s="176" cm="1">
        <f t="array" ref="AW552">SUMIFS('N1.3_Project_Listing'!$P$16:$P$829, 'N1.3_Project_Listing'!$E$16:$E$829,'N1.3_Project_Listing'!$E552, 'N1.3_Project_Listing'!$A$16:$A$829,ET_Risk_SC_Summation[[#Headers],[132kV Underground Cable]])</f>
        <v>0</v>
      </c>
      <c r="AX552" s="176" cm="1">
        <f t="array" ref="AX552">SUMIFS('N1.3_Project_Listing'!$P$16:$P$829, 'N1.3_Project_Listing'!$E$16:$E$829,'N1.3_Project_Listing'!$E552, 'N1.3_Project_Listing'!$A$16:$A$829,ET_Risk_SC_Summation[[#Headers],[132kV OHL Conductor]])</f>
        <v>0</v>
      </c>
      <c r="AY552" s="176" cm="1">
        <f t="array" ref="AY552">SUMIFS('N1.3_Project_Listing'!$P$16:$P$829, 'N1.3_Project_Listing'!$E$16:$E$829,'N1.3_Project_Listing'!$E552, 'N1.3_Project_Listing'!$A$16:$A$829,ET_Risk_SC_Summation[[#Headers],[132kV OHL Fittings]])</f>
        <v>0</v>
      </c>
      <c r="AZ552" s="176" cm="1">
        <f t="array" ref="AZ552">SUMIFS('N1.3_Project_Listing'!$P$16:$P$829, 'N1.3_Project_Listing'!$E$16:$E$829,'N1.3_Project_Listing'!$E552, 'N1.3_Project_Listing'!$A$16:$A$829,ET_Risk_SC_Summation[[#Headers],[132kV OHL Tower]])</f>
        <v>0</v>
      </c>
      <c r="BA552" s="176" cm="1">
        <f t="array" ref="BA552">SUMIFS('N1.3_Project_Listing'!$P$16:$P$829, 'N1.3_Project_Listing'!$E$16:$E$829,'N1.3_Project_Listing'!$E552, 'N1.3_Project_Listing'!$A$16:$A$829,ET_Risk_SC_Summation[[#Headers],[275kV Circuit Breaker]])</f>
        <v>0</v>
      </c>
      <c r="BB552" s="176" cm="1">
        <f t="array" ref="BB552">SUMIFS('N1.3_Project_Listing'!$P$16:$P$829, 'N1.3_Project_Listing'!$E$16:$E$829,'N1.3_Project_Listing'!$E552, 'N1.3_Project_Listing'!$A$16:$A$829,ET_Risk_SC_Summation[[#Headers],[275kV Transformer]])</f>
        <v>0</v>
      </c>
      <c r="BC552" s="176" cm="1">
        <f t="array" ref="BC552">SUMIFS('N1.3_Project_Listing'!$P$16:$P$829, 'N1.3_Project_Listing'!$E$16:$E$829,'N1.3_Project_Listing'!$E552, 'N1.3_Project_Listing'!$A$16:$A$829,ET_Risk_SC_Summation[[#Headers],[275kV Reactor]])</f>
        <v>0</v>
      </c>
      <c r="BD552" s="176" cm="1">
        <f t="array" ref="BD552">SUMIFS('N1.3_Project_Listing'!$P$16:$P$829, 'N1.3_Project_Listing'!$E$16:$E$829,'N1.3_Project_Listing'!$E552, 'N1.3_Project_Listing'!$A$16:$A$829,ET_Risk_SC_Summation[[#Headers],[275kV Underground Cable]])</f>
        <v>0</v>
      </c>
      <c r="BE552" s="176" cm="1">
        <f t="array" ref="BE552">SUMIFS('N1.3_Project_Listing'!$P$16:$P$829, 'N1.3_Project_Listing'!$E$16:$E$829,'N1.3_Project_Listing'!$E552, 'N1.3_Project_Listing'!$A$16:$A$829,ET_Risk_SC_Summation[[#Headers],[275kV OHL Conductor]])</f>
        <v>0</v>
      </c>
      <c r="BF552" s="176" cm="1">
        <f t="array" ref="BF552">SUMIFS('N1.3_Project_Listing'!$P$16:$P$829, 'N1.3_Project_Listing'!$E$16:$E$829,'N1.3_Project_Listing'!$E552, 'N1.3_Project_Listing'!$A$16:$A$829,ET_Risk_SC_Summation[[#Headers],[275kV OHL Fittings]])</f>
        <v>0</v>
      </c>
      <c r="BG552" s="176" cm="1">
        <f t="array" ref="BG552">SUMIFS('N1.3_Project_Listing'!$P$16:$P$829, 'N1.3_Project_Listing'!$E$16:$E$829,'N1.3_Project_Listing'!$E552, 'N1.3_Project_Listing'!$A$16:$A$829,ET_Risk_SC_Summation[[#Headers],[275kV OHL Tower]])</f>
        <v>0</v>
      </c>
      <c r="BH552" s="176" cm="1">
        <f t="array" ref="BH552">SUMIFS('N1.3_Project_Listing'!$P$16:$P$829, 'N1.3_Project_Listing'!$E$16:$E$829,'N1.3_Project_Listing'!$E552, 'N1.3_Project_Listing'!$A$16:$A$829,ET_Risk_SC_Summation[[#Headers],[400kV Circuit Breaker]])</f>
        <v>0</v>
      </c>
      <c r="BI552" s="176" cm="1">
        <f t="array" ref="BI552">SUMIFS('N1.3_Project_Listing'!$P$16:$P$829, 'N1.3_Project_Listing'!$E$16:$E$829,'N1.3_Project_Listing'!$E552, 'N1.3_Project_Listing'!$A$16:$A$829,ET_Risk_SC_Summation[[#Headers],[400kV Transformer]])</f>
        <v>0</v>
      </c>
      <c r="BJ552" s="176" cm="1">
        <f t="array" ref="BJ552">SUMIFS('N1.3_Project_Listing'!$P$16:$P$829, 'N1.3_Project_Listing'!$E$16:$E$829,'N1.3_Project_Listing'!$E552, 'N1.3_Project_Listing'!$A$16:$A$829,ET_Risk_SC_Summation[[#Headers],[400kV Reactor]])</f>
        <v>0</v>
      </c>
      <c r="BK552" s="176" cm="1">
        <f t="array" ref="BK552">SUMIFS('N1.3_Project_Listing'!$P$16:$P$829, 'N1.3_Project_Listing'!$E$16:$E$829,'N1.3_Project_Listing'!$E552, 'N1.3_Project_Listing'!$A$16:$A$829,ET_Risk_SC_Summation[[#Headers],[400kV Underground Cable]])</f>
        <v>0</v>
      </c>
      <c r="BL552" s="176" cm="1">
        <f t="array" ref="BL552">SUMIFS('N1.3_Project_Listing'!$P$16:$P$829, 'N1.3_Project_Listing'!$E$16:$E$829,'N1.3_Project_Listing'!$E552, 'N1.3_Project_Listing'!$A$16:$A$829,ET_Risk_SC_Summation[[#Headers],[400kV OHL Conductor]])</f>
        <v>0</v>
      </c>
      <c r="BM552" s="176" cm="1">
        <f t="array" ref="BM552">SUMIFS('N1.3_Project_Listing'!$P$16:$P$829, 'N1.3_Project_Listing'!$E$16:$E$829,'N1.3_Project_Listing'!$E552, 'N1.3_Project_Listing'!$A$16:$A$829,ET_Risk_SC_Summation[[#Headers],[400kV OHL Fittings]])</f>
        <v>0</v>
      </c>
      <c r="BN552" s="176" cm="1">
        <f t="array" ref="BN552">SUMIFS('N1.3_Project_Listing'!$P$16:$P$829, 'N1.3_Project_Listing'!$E$16:$E$829,'N1.3_Project_Listing'!$E552, 'N1.3_Project_Listing'!$A$16:$A$829,ET_Risk_SC_Summation[[#Headers],[400kV OHL Tower]])</f>
        <v>0</v>
      </c>
      <c r="BO552" s="177" t="str">
        <f>IF(SUM(ET_Risk_SC_Summation[[#This Row],[132kV Circuit Breaker]:[400kV OHL Tower]])=0, "n/a", INDEX(ET_Risk_SC_Summation[#Headers],1,MATCH(MAX(ET_Risk_SC_Summation[[#This Row],[132kV Circuit Breaker]:[400kV OHL Tower]]),ET_Risk_SC_Summation[[#This Row],[132kV Circuit Breaker]:[400kV OHL Tower]],0)))</f>
        <v>n/a</v>
      </c>
      <c r="BP552" s="177" t="str">
        <f>IFERROR(INDEX('N0.7_Lookup_References'!$G$77:$G$98,MATCH(ET_Risk_SC_Summation[[#This Row],[Mxx Category]],'N0.7_Lookup_References'!$F$77:$F$98,0)),"")</f>
        <v/>
      </c>
    </row>
    <row r="553" spans="1:68">
      <c r="A553" s="160" t="str">
        <f>IFERROR(INDEX(N1.2_Intervention_Types[NARM Asset Category],MATCH('N1.3_Project_Listing'!$C553,N1.2_Intervention_Types[Intervention Type ID],0),1),"")</f>
        <v/>
      </c>
      <c r="B553" s="160" t="str">
        <f>IF($D$2="GD",IFERROR(INDEX(N1.2_Intervention_Types[C&amp;V Asset Category (GD)],MATCH('N1.3_Project_Listing'!$C553,N1.2_Intervention_Types[Intervention Type ID],0),1),""),IFERROR(INDEX(N1.2_Intervention_Types[NARM Asset Category],MATCH('N1.3_Project_Listing'!$C553,N1.2_Intervention_Types[Intervention Type ID],0),1),""))</f>
        <v/>
      </c>
      <c r="C553" s="67" t="str">
        <f>IFERROR(INDEX(N1.2_Intervention_Types[Intervention Type ID],MATCH('N1.3_Project_Listing'!$I553,N1.2_Intervention_Types[Intervention Type],0),1),"")</f>
        <v/>
      </c>
      <c r="D553" s="160" t="str">
        <f>IFERROR(INDEX(N1.2_Intervention_Types[Intervention Category],MATCH('N1.3_Project_Listing'!$C553,N1.2_Intervention_Types[Intervention Type ID],0),1),"")</f>
        <v/>
      </c>
      <c r="E553" s="210"/>
      <c r="F553" s="236"/>
      <c r="G553" s="236"/>
      <c r="H553" s="236"/>
      <c r="I553" s="151"/>
      <c r="J553" s="139"/>
      <c r="K553" s="117"/>
      <c r="L553" s="117"/>
      <c r="M553" s="117"/>
      <c r="N553" s="310"/>
      <c r="O553" s="310"/>
      <c r="P553" s="310"/>
      <c r="Q553" s="63">
        <f t="shared" si="49"/>
        <v>0</v>
      </c>
      <c r="R553" s="368">
        <f>IF('N1.3_Project_Listing'!$D553="Replacement",SUM('N1.3_Project_Listing'!$K553:$L553)/2,'N1.3_Project_Listing'!$M553)</f>
        <v>0</v>
      </c>
      <c r="S553" s="67" t="str">
        <f>IFERROR(INDEX('N0.7_Lookup_References'!$C$13:$C$72,MATCH($A553,'N0.7_Lookup_References'!$B$13:$B$72,0)),"")</f>
        <v/>
      </c>
      <c r="T553" s="338" t="str">
        <f t="shared" si="50"/>
        <v/>
      </c>
      <c r="V553" s="11"/>
      <c r="W553" s="11"/>
      <c r="X553" s="11"/>
      <c r="Y553" s="11"/>
      <c r="Z553" s="11"/>
      <c r="AA553" s="11"/>
      <c r="AB553" s="11"/>
      <c r="AC553" s="11"/>
      <c r="AD553" s="11"/>
      <c r="AE553" s="11"/>
      <c r="AF553" s="11"/>
      <c r="AG553" s="11"/>
      <c r="AH553" s="11"/>
      <c r="AI553" s="11"/>
      <c r="AJ553" s="11"/>
      <c r="AK553" s="11"/>
      <c r="AL553" s="11"/>
      <c r="AM553" s="11"/>
      <c r="AN553" s="11"/>
      <c r="AO553" s="11"/>
      <c r="AP553" s="63">
        <f t="shared" si="46"/>
        <v>0</v>
      </c>
      <c r="AQ553" s="63">
        <f t="shared" si="47"/>
        <v>0</v>
      </c>
      <c r="AR553" s="63">
        <f t="shared" si="48"/>
        <v>0</v>
      </c>
      <c r="AT553" s="176" cm="1">
        <f t="array" ref="AT553">SUMIFS('N1.3_Project_Listing'!$P$16:$P$829, 'N1.3_Project_Listing'!$E$16:$E$829,'N1.3_Project_Listing'!$E553, 'N1.3_Project_Listing'!$A$16:$A$829,ET_Risk_SC_Summation[[#Headers],[132kV Circuit Breaker]])</f>
        <v>0</v>
      </c>
      <c r="AU553" s="176" cm="1">
        <f t="array" ref="AU553">SUMIFS('N1.3_Project_Listing'!$P$16:$P$829, 'N1.3_Project_Listing'!$E$16:$E$829,'N1.3_Project_Listing'!$E553, 'N1.3_Project_Listing'!$A$16:$A$829,ET_Risk_SC_Summation[[#Headers],[132kV Transformer]])</f>
        <v>0</v>
      </c>
      <c r="AV553" s="176" cm="1">
        <f t="array" ref="AV553">SUMIFS('N1.3_Project_Listing'!$P$16:$P$829, 'N1.3_Project_Listing'!$E$16:$E$829,'N1.3_Project_Listing'!$E553, 'N1.3_Project_Listing'!$A$16:$A$829,ET_Risk_SC_Summation[[#Headers],[132kV Reactor]])</f>
        <v>0</v>
      </c>
      <c r="AW553" s="176" cm="1">
        <f t="array" ref="AW553">SUMIFS('N1.3_Project_Listing'!$P$16:$P$829, 'N1.3_Project_Listing'!$E$16:$E$829,'N1.3_Project_Listing'!$E553, 'N1.3_Project_Listing'!$A$16:$A$829,ET_Risk_SC_Summation[[#Headers],[132kV Underground Cable]])</f>
        <v>0</v>
      </c>
      <c r="AX553" s="176" cm="1">
        <f t="array" ref="AX553">SUMIFS('N1.3_Project_Listing'!$P$16:$P$829, 'N1.3_Project_Listing'!$E$16:$E$829,'N1.3_Project_Listing'!$E553, 'N1.3_Project_Listing'!$A$16:$A$829,ET_Risk_SC_Summation[[#Headers],[132kV OHL Conductor]])</f>
        <v>0</v>
      </c>
      <c r="AY553" s="176" cm="1">
        <f t="array" ref="AY553">SUMIFS('N1.3_Project_Listing'!$P$16:$P$829, 'N1.3_Project_Listing'!$E$16:$E$829,'N1.3_Project_Listing'!$E553, 'N1.3_Project_Listing'!$A$16:$A$829,ET_Risk_SC_Summation[[#Headers],[132kV OHL Fittings]])</f>
        <v>0</v>
      </c>
      <c r="AZ553" s="176" cm="1">
        <f t="array" ref="AZ553">SUMIFS('N1.3_Project_Listing'!$P$16:$P$829, 'N1.3_Project_Listing'!$E$16:$E$829,'N1.3_Project_Listing'!$E553, 'N1.3_Project_Listing'!$A$16:$A$829,ET_Risk_SC_Summation[[#Headers],[132kV OHL Tower]])</f>
        <v>0</v>
      </c>
      <c r="BA553" s="176" cm="1">
        <f t="array" ref="BA553">SUMIFS('N1.3_Project_Listing'!$P$16:$P$829, 'N1.3_Project_Listing'!$E$16:$E$829,'N1.3_Project_Listing'!$E553, 'N1.3_Project_Listing'!$A$16:$A$829,ET_Risk_SC_Summation[[#Headers],[275kV Circuit Breaker]])</f>
        <v>0</v>
      </c>
      <c r="BB553" s="176" cm="1">
        <f t="array" ref="BB553">SUMIFS('N1.3_Project_Listing'!$P$16:$P$829, 'N1.3_Project_Listing'!$E$16:$E$829,'N1.3_Project_Listing'!$E553, 'N1.3_Project_Listing'!$A$16:$A$829,ET_Risk_SC_Summation[[#Headers],[275kV Transformer]])</f>
        <v>0</v>
      </c>
      <c r="BC553" s="176" cm="1">
        <f t="array" ref="BC553">SUMIFS('N1.3_Project_Listing'!$P$16:$P$829, 'N1.3_Project_Listing'!$E$16:$E$829,'N1.3_Project_Listing'!$E553, 'N1.3_Project_Listing'!$A$16:$A$829,ET_Risk_SC_Summation[[#Headers],[275kV Reactor]])</f>
        <v>0</v>
      </c>
      <c r="BD553" s="176" cm="1">
        <f t="array" ref="BD553">SUMIFS('N1.3_Project_Listing'!$P$16:$P$829, 'N1.3_Project_Listing'!$E$16:$E$829,'N1.3_Project_Listing'!$E553, 'N1.3_Project_Listing'!$A$16:$A$829,ET_Risk_SC_Summation[[#Headers],[275kV Underground Cable]])</f>
        <v>0</v>
      </c>
      <c r="BE553" s="176" cm="1">
        <f t="array" ref="BE553">SUMIFS('N1.3_Project_Listing'!$P$16:$P$829, 'N1.3_Project_Listing'!$E$16:$E$829,'N1.3_Project_Listing'!$E553, 'N1.3_Project_Listing'!$A$16:$A$829,ET_Risk_SC_Summation[[#Headers],[275kV OHL Conductor]])</f>
        <v>0</v>
      </c>
      <c r="BF553" s="176" cm="1">
        <f t="array" ref="BF553">SUMIFS('N1.3_Project_Listing'!$P$16:$P$829, 'N1.3_Project_Listing'!$E$16:$E$829,'N1.3_Project_Listing'!$E553, 'N1.3_Project_Listing'!$A$16:$A$829,ET_Risk_SC_Summation[[#Headers],[275kV OHL Fittings]])</f>
        <v>0</v>
      </c>
      <c r="BG553" s="176" cm="1">
        <f t="array" ref="BG553">SUMIFS('N1.3_Project_Listing'!$P$16:$P$829, 'N1.3_Project_Listing'!$E$16:$E$829,'N1.3_Project_Listing'!$E553, 'N1.3_Project_Listing'!$A$16:$A$829,ET_Risk_SC_Summation[[#Headers],[275kV OHL Tower]])</f>
        <v>0</v>
      </c>
      <c r="BH553" s="176" cm="1">
        <f t="array" ref="BH553">SUMIFS('N1.3_Project_Listing'!$P$16:$P$829, 'N1.3_Project_Listing'!$E$16:$E$829,'N1.3_Project_Listing'!$E553, 'N1.3_Project_Listing'!$A$16:$A$829,ET_Risk_SC_Summation[[#Headers],[400kV Circuit Breaker]])</f>
        <v>0</v>
      </c>
      <c r="BI553" s="176" cm="1">
        <f t="array" ref="BI553">SUMIFS('N1.3_Project_Listing'!$P$16:$P$829, 'N1.3_Project_Listing'!$E$16:$E$829,'N1.3_Project_Listing'!$E553, 'N1.3_Project_Listing'!$A$16:$A$829,ET_Risk_SC_Summation[[#Headers],[400kV Transformer]])</f>
        <v>0</v>
      </c>
      <c r="BJ553" s="176" cm="1">
        <f t="array" ref="BJ553">SUMIFS('N1.3_Project_Listing'!$P$16:$P$829, 'N1.3_Project_Listing'!$E$16:$E$829,'N1.3_Project_Listing'!$E553, 'N1.3_Project_Listing'!$A$16:$A$829,ET_Risk_SC_Summation[[#Headers],[400kV Reactor]])</f>
        <v>0</v>
      </c>
      <c r="BK553" s="176" cm="1">
        <f t="array" ref="BK553">SUMIFS('N1.3_Project_Listing'!$P$16:$P$829, 'N1.3_Project_Listing'!$E$16:$E$829,'N1.3_Project_Listing'!$E553, 'N1.3_Project_Listing'!$A$16:$A$829,ET_Risk_SC_Summation[[#Headers],[400kV Underground Cable]])</f>
        <v>0</v>
      </c>
      <c r="BL553" s="176" cm="1">
        <f t="array" ref="BL553">SUMIFS('N1.3_Project_Listing'!$P$16:$P$829, 'N1.3_Project_Listing'!$E$16:$E$829,'N1.3_Project_Listing'!$E553, 'N1.3_Project_Listing'!$A$16:$A$829,ET_Risk_SC_Summation[[#Headers],[400kV OHL Conductor]])</f>
        <v>0</v>
      </c>
      <c r="BM553" s="176" cm="1">
        <f t="array" ref="BM553">SUMIFS('N1.3_Project_Listing'!$P$16:$P$829, 'N1.3_Project_Listing'!$E$16:$E$829,'N1.3_Project_Listing'!$E553, 'N1.3_Project_Listing'!$A$16:$A$829,ET_Risk_SC_Summation[[#Headers],[400kV OHL Fittings]])</f>
        <v>0</v>
      </c>
      <c r="BN553" s="176" cm="1">
        <f t="array" ref="BN553">SUMIFS('N1.3_Project_Listing'!$P$16:$P$829, 'N1.3_Project_Listing'!$E$16:$E$829,'N1.3_Project_Listing'!$E553, 'N1.3_Project_Listing'!$A$16:$A$829,ET_Risk_SC_Summation[[#Headers],[400kV OHL Tower]])</f>
        <v>0</v>
      </c>
      <c r="BO553" s="177" t="str">
        <f>IF(SUM(ET_Risk_SC_Summation[[#This Row],[132kV Circuit Breaker]:[400kV OHL Tower]])=0, "n/a", INDEX(ET_Risk_SC_Summation[#Headers],1,MATCH(MAX(ET_Risk_SC_Summation[[#This Row],[132kV Circuit Breaker]:[400kV OHL Tower]]),ET_Risk_SC_Summation[[#This Row],[132kV Circuit Breaker]:[400kV OHL Tower]],0)))</f>
        <v>n/a</v>
      </c>
      <c r="BP553" s="177" t="str">
        <f>IFERROR(INDEX('N0.7_Lookup_References'!$G$77:$G$98,MATCH(ET_Risk_SC_Summation[[#This Row],[Mxx Category]],'N0.7_Lookup_References'!$F$77:$F$98,0)),"")</f>
        <v/>
      </c>
    </row>
    <row r="554" spans="1:68">
      <c r="A554" s="160" t="str">
        <f>IFERROR(INDEX(N1.2_Intervention_Types[NARM Asset Category],MATCH('N1.3_Project_Listing'!$C554,N1.2_Intervention_Types[Intervention Type ID],0),1),"")</f>
        <v/>
      </c>
      <c r="B554" s="160" t="str">
        <f>IF($D$2="GD",IFERROR(INDEX(N1.2_Intervention_Types[C&amp;V Asset Category (GD)],MATCH('N1.3_Project_Listing'!$C554,N1.2_Intervention_Types[Intervention Type ID],0),1),""),IFERROR(INDEX(N1.2_Intervention_Types[NARM Asset Category],MATCH('N1.3_Project_Listing'!$C554,N1.2_Intervention_Types[Intervention Type ID],0),1),""))</f>
        <v/>
      </c>
      <c r="C554" s="67" t="str">
        <f>IFERROR(INDEX(N1.2_Intervention_Types[Intervention Type ID],MATCH('N1.3_Project_Listing'!$I554,N1.2_Intervention_Types[Intervention Type],0),1),"")</f>
        <v/>
      </c>
      <c r="D554" s="160" t="str">
        <f>IFERROR(INDEX(N1.2_Intervention_Types[Intervention Category],MATCH('N1.3_Project_Listing'!$C554,N1.2_Intervention_Types[Intervention Type ID],0),1),"")</f>
        <v/>
      </c>
      <c r="E554" s="210"/>
      <c r="F554" s="236"/>
      <c r="G554" s="236"/>
      <c r="H554" s="236"/>
      <c r="I554" s="151"/>
      <c r="J554" s="139"/>
      <c r="K554" s="117"/>
      <c r="L554" s="117"/>
      <c r="M554" s="117"/>
      <c r="N554" s="310"/>
      <c r="O554" s="310"/>
      <c r="P554" s="310"/>
      <c r="Q554" s="63">
        <f t="shared" si="49"/>
        <v>0</v>
      </c>
      <c r="R554" s="368">
        <f>IF('N1.3_Project_Listing'!$D554="Replacement",SUM('N1.3_Project_Listing'!$K554:$L554)/2,'N1.3_Project_Listing'!$M554)</f>
        <v>0</v>
      </c>
      <c r="S554" s="67" t="str">
        <f>IFERROR(INDEX('N0.7_Lookup_References'!$C$13:$C$72,MATCH($A554,'N0.7_Lookup_References'!$B$13:$B$72,0)),"")</f>
        <v/>
      </c>
      <c r="T554" s="338" t="str">
        <f t="shared" si="50"/>
        <v/>
      </c>
      <c r="V554" s="11"/>
      <c r="W554" s="11"/>
      <c r="X554" s="11"/>
      <c r="Y554" s="11"/>
      <c r="Z554" s="11"/>
      <c r="AA554" s="11"/>
      <c r="AB554" s="11"/>
      <c r="AC554" s="11"/>
      <c r="AD554" s="11"/>
      <c r="AE554" s="11"/>
      <c r="AF554" s="11"/>
      <c r="AG554" s="11"/>
      <c r="AH554" s="11"/>
      <c r="AI554" s="11"/>
      <c r="AJ554" s="11"/>
      <c r="AK554" s="11"/>
      <c r="AL554" s="11"/>
      <c r="AM554" s="11"/>
      <c r="AN554" s="11"/>
      <c r="AO554" s="11"/>
      <c r="AP554" s="63">
        <f t="shared" si="46"/>
        <v>0</v>
      </c>
      <c r="AQ554" s="63">
        <f t="shared" si="47"/>
        <v>0</v>
      </c>
      <c r="AR554" s="63">
        <f t="shared" si="48"/>
        <v>0</v>
      </c>
      <c r="AT554" s="176" cm="1">
        <f t="array" ref="AT554">SUMIFS('N1.3_Project_Listing'!$P$16:$P$829, 'N1.3_Project_Listing'!$E$16:$E$829,'N1.3_Project_Listing'!$E554, 'N1.3_Project_Listing'!$A$16:$A$829,ET_Risk_SC_Summation[[#Headers],[132kV Circuit Breaker]])</f>
        <v>0</v>
      </c>
      <c r="AU554" s="176" cm="1">
        <f t="array" ref="AU554">SUMIFS('N1.3_Project_Listing'!$P$16:$P$829, 'N1.3_Project_Listing'!$E$16:$E$829,'N1.3_Project_Listing'!$E554, 'N1.3_Project_Listing'!$A$16:$A$829,ET_Risk_SC_Summation[[#Headers],[132kV Transformer]])</f>
        <v>0</v>
      </c>
      <c r="AV554" s="176" cm="1">
        <f t="array" ref="AV554">SUMIFS('N1.3_Project_Listing'!$P$16:$P$829, 'N1.3_Project_Listing'!$E$16:$E$829,'N1.3_Project_Listing'!$E554, 'N1.3_Project_Listing'!$A$16:$A$829,ET_Risk_SC_Summation[[#Headers],[132kV Reactor]])</f>
        <v>0</v>
      </c>
      <c r="AW554" s="176" cm="1">
        <f t="array" ref="AW554">SUMIFS('N1.3_Project_Listing'!$P$16:$P$829, 'N1.3_Project_Listing'!$E$16:$E$829,'N1.3_Project_Listing'!$E554, 'N1.3_Project_Listing'!$A$16:$A$829,ET_Risk_SC_Summation[[#Headers],[132kV Underground Cable]])</f>
        <v>0</v>
      </c>
      <c r="AX554" s="176" cm="1">
        <f t="array" ref="AX554">SUMIFS('N1.3_Project_Listing'!$P$16:$P$829, 'N1.3_Project_Listing'!$E$16:$E$829,'N1.3_Project_Listing'!$E554, 'N1.3_Project_Listing'!$A$16:$A$829,ET_Risk_SC_Summation[[#Headers],[132kV OHL Conductor]])</f>
        <v>0</v>
      </c>
      <c r="AY554" s="176" cm="1">
        <f t="array" ref="AY554">SUMIFS('N1.3_Project_Listing'!$P$16:$P$829, 'N1.3_Project_Listing'!$E$16:$E$829,'N1.3_Project_Listing'!$E554, 'N1.3_Project_Listing'!$A$16:$A$829,ET_Risk_SC_Summation[[#Headers],[132kV OHL Fittings]])</f>
        <v>0</v>
      </c>
      <c r="AZ554" s="176" cm="1">
        <f t="array" ref="AZ554">SUMIFS('N1.3_Project_Listing'!$P$16:$P$829, 'N1.3_Project_Listing'!$E$16:$E$829,'N1.3_Project_Listing'!$E554, 'N1.3_Project_Listing'!$A$16:$A$829,ET_Risk_SC_Summation[[#Headers],[132kV OHL Tower]])</f>
        <v>0</v>
      </c>
      <c r="BA554" s="176" cm="1">
        <f t="array" ref="BA554">SUMIFS('N1.3_Project_Listing'!$P$16:$P$829, 'N1.3_Project_Listing'!$E$16:$E$829,'N1.3_Project_Listing'!$E554, 'N1.3_Project_Listing'!$A$16:$A$829,ET_Risk_SC_Summation[[#Headers],[275kV Circuit Breaker]])</f>
        <v>0</v>
      </c>
      <c r="BB554" s="176" cm="1">
        <f t="array" ref="BB554">SUMIFS('N1.3_Project_Listing'!$P$16:$P$829, 'N1.3_Project_Listing'!$E$16:$E$829,'N1.3_Project_Listing'!$E554, 'N1.3_Project_Listing'!$A$16:$A$829,ET_Risk_SC_Summation[[#Headers],[275kV Transformer]])</f>
        <v>0</v>
      </c>
      <c r="BC554" s="176" cm="1">
        <f t="array" ref="BC554">SUMIFS('N1.3_Project_Listing'!$P$16:$P$829, 'N1.3_Project_Listing'!$E$16:$E$829,'N1.3_Project_Listing'!$E554, 'N1.3_Project_Listing'!$A$16:$A$829,ET_Risk_SC_Summation[[#Headers],[275kV Reactor]])</f>
        <v>0</v>
      </c>
      <c r="BD554" s="176" cm="1">
        <f t="array" ref="BD554">SUMIFS('N1.3_Project_Listing'!$P$16:$P$829, 'N1.3_Project_Listing'!$E$16:$E$829,'N1.3_Project_Listing'!$E554, 'N1.3_Project_Listing'!$A$16:$A$829,ET_Risk_SC_Summation[[#Headers],[275kV Underground Cable]])</f>
        <v>0</v>
      </c>
      <c r="BE554" s="176" cm="1">
        <f t="array" ref="BE554">SUMIFS('N1.3_Project_Listing'!$P$16:$P$829, 'N1.3_Project_Listing'!$E$16:$E$829,'N1.3_Project_Listing'!$E554, 'N1.3_Project_Listing'!$A$16:$A$829,ET_Risk_SC_Summation[[#Headers],[275kV OHL Conductor]])</f>
        <v>0</v>
      </c>
      <c r="BF554" s="176" cm="1">
        <f t="array" ref="BF554">SUMIFS('N1.3_Project_Listing'!$P$16:$P$829, 'N1.3_Project_Listing'!$E$16:$E$829,'N1.3_Project_Listing'!$E554, 'N1.3_Project_Listing'!$A$16:$A$829,ET_Risk_SC_Summation[[#Headers],[275kV OHL Fittings]])</f>
        <v>0</v>
      </c>
      <c r="BG554" s="176" cm="1">
        <f t="array" ref="BG554">SUMIFS('N1.3_Project_Listing'!$P$16:$P$829, 'N1.3_Project_Listing'!$E$16:$E$829,'N1.3_Project_Listing'!$E554, 'N1.3_Project_Listing'!$A$16:$A$829,ET_Risk_SC_Summation[[#Headers],[275kV OHL Tower]])</f>
        <v>0</v>
      </c>
      <c r="BH554" s="176" cm="1">
        <f t="array" ref="BH554">SUMIFS('N1.3_Project_Listing'!$P$16:$P$829, 'N1.3_Project_Listing'!$E$16:$E$829,'N1.3_Project_Listing'!$E554, 'N1.3_Project_Listing'!$A$16:$A$829,ET_Risk_SC_Summation[[#Headers],[400kV Circuit Breaker]])</f>
        <v>0</v>
      </c>
      <c r="BI554" s="176" cm="1">
        <f t="array" ref="BI554">SUMIFS('N1.3_Project_Listing'!$P$16:$P$829, 'N1.3_Project_Listing'!$E$16:$E$829,'N1.3_Project_Listing'!$E554, 'N1.3_Project_Listing'!$A$16:$A$829,ET_Risk_SC_Summation[[#Headers],[400kV Transformer]])</f>
        <v>0</v>
      </c>
      <c r="BJ554" s="176" cm="1">
        <f t="array" ref="BJ554">SUMIFS('N1.3_Project_Listing'!$P$16:$P$829, 'N1.3_Project_Listing'!$E$16:$E$829,'N1.3_Project_Listing'!$E554, 'N1.3_Project_Listing'!$A$16:$A$829,ET_Risk_SC_Summation[[#Headers],[400kV Reactor]])</f>
        <v>0</v>
      </c>
      <c r="BK554" s="176" cm="1">
        <f t="array" ref="BK554">SUMIFS('N1.3_Project_Listing'!$P$16:$P$829, 'N1.3_Project_Listing'!$E$16:$E$829,'N1.3_Project_Listing'!$E554, 'N1.3_Project_Listing'!$A$16:$A$829,ET_Risk_SC_Summation[[#Headers],[400kV Underground Cable]])</f>
        <v>0</v>
      </c>
      <c r="BL554" s="176" cm="1">
        <f t="array" ref="BL554">SUMIFS('N1.3_Project_Listing'!$P$16:$P$829, 'N1.3_Project_Listing'!$E$16:$E$829,'N1.3_Project_Listing'!$E554, 'N1.3_Project_Listing'!$A$16:$A$829,ET_Risk_SC_Summation[[#Headers],[400kV OHL Conductor]])</f>
        <v>0</v>
      </c>
      <c r="BM554" s="176" cm="1">
        <f t="array" ref="BM554">SUMIFS('N1.3_Project_Listing'!$P$16:$P$829, 'N1.3_Project_Listing'!$E$16:$E$829,'N1.3_Project_Listing'!$E554, 'N1.3_Project_Listing'!$A$16:$A$829,ET_Risk_SC_Summation[[#Headers],[400kV OHL Fittings]])</f>
        <v>0</v>
      </c>
      <c r="BN554" s="176" cm="1">
        <f t="array" ref="BN554">SUMIFS('N1.3_Project_Listing'!$P$16:$P$829, 'N1.3_Project_Listing'!$E$16:$E$829,'N1.3_Project_Listing'!$E554, 'N1.3_Project_Listing'!$A$16:$A$829,ET_Risk_SC_Summation[[#Headers],[400kV OHL Tower]])</f>
        <v>0</v>
      </c>
      <c r="BO554" s="177" t="str">
        <f>IF(SUM(ET_Risk_SC_Summation[[#This Row],[132kV Circuit Breaker]:[400kV OHL Tower]])=0, "n/a", INDEX(ET_Risk_SC_Summation[#Headers],1,MATCH(MAX(ET_Risk_SC_Summation[[#This Row],[132kV Circuit Breaker]:[400kV OHL Tower]]),ET_Risk_SC_Summation[[#This Row],[132kV Circuit Breaker]:[400kV OHL Tower]],0)))</f>
        <v>n/a</v>
      </c>
      <c r="BP554" s="177" t="str">
        <f>IFERROR(INDEX('N0.7_Lookup_References'!$G$77:$G$98,MATCH(ET_Risk_SC_Summation[[#This Row],[Mxx Category]],'N0.7_Lookup_References'!$F$77:$F$98,0)),"")</f>
        <v/>
      </c>
    </row>
    <row r="555" spans="1:68">
      <c r="A555" s="160" t="str">
        <f>IFERROR(INDEX(N1.2_Intervention_Types[NARM Asset Category],MATCH('N1.3_Project_Listing'!$C555,N1.2_Intervention_Types[Intervention Type ID],0),1),"")</f>
        <v/>
      </c>
      <c r="B555" s="160" t="str">
        <f>IF($D$2="GD",IFERROR(INDEX(N1.2_Intervention_Types[C&amp;V Asset Category (GD)],MATCH('N1.3_Project_Listing'!$C555,N1.2_Intervention_Types[Intervention Type ID],0),1),""),IFERROR(INDEX(N1.2_Intervention_Types[NARM Asset Category],MATCH('N1.3_Project_Listing'!$C555,N1.2_Intervention_Types[Intervention Type ID],0),1),""))</f>
        <v/>
      </c>
      <c r="C555" s="67" t="str">
        <f>IFERROR(INDEX(N1.2_Intervention_Types[Intervention Type ID],MATCH('N1.3_Project_Listing'!$I555,N1.2_Intervention_Types[Intervention Type],0),1),"")</f>
        <v/>
      </c>
      <c r="D555" s="160" t="str">
        <f>IFERROR(INDEX(N1.2_Intervention_Types[Intervention Category],MATCH('N1.3_Project_Listing'!$C555,N1.2_Intervention_Types[Intervention Type ID],0),1),"")</f>
        <v/>
      </c>
      <c r="E555" s="210"/>
      <c r="F555" s="236"/>
      <c r="G555" s="236"/>
      <c r="H555" s="236"/>
      <c r="I555" s="151"/>
      <c r="J555" s="139"/>
      <c r="K555" s="117"/>
      <c r="L555" s="117"/>
      <c r="M555" s="117"/>
      <c r="N555" s="310"/>
      <c r="O555" s="310"/>
      <c r="P555" s="310"/>
      <c r="Q555" s="63">
        <f t="shared" si="49"/>
        <v>0</v>
      </c>
      <c r="R555" s="368">
        <f>IF('N1.3_Project_Listing'!$D555="Replacement",SUM('N1.3_Project_Listing'!$K555:$L555)/2,'N1.3_Project_Listing'!$M555)</f>
        <v>0</v>
      </c>
      <c r="S555" s="67" t="str">
        <f>IFERROR(INDEX('N0.7_Lookup_References'!$C$13:$C$72,MATCH($A555,'N0.7_Lookup_References'!$B$13:$B$72,0)),"")</f>
        <v/>
      </c>
      <c r="T555" s="338" t="str">
        <f t="shared" si="50"/>
        <v/>
      </c>
      <c r="V555" s="11"/>
      <c r="W555" s="11"/>
      <c r="X555" s="11"/>
      <c r="Y555" s="11"/>
      <c r="Z555" s="11"/>
      <c r="AA555" s="11"/>
      <c r="AB555" s="11"/>
      <c r="AC555" s="11"/>
      <c r="AD555" s="11"/>
      <c r="AE555" s="11"/>
      <c r="AF555" s="11"/>
      <c r="AG555" s="11"/>
      <c r="AH555" s="11"/>
      <c r="AI555" s="11"/>
      <c r="AJ555" s="11"/>
      <c r="AK555" s="11"/>
      <c r="AL555" s="11"/>
      <c r="AM555" s="11"/>
      <c r="AN555" s="11"/>
      <c r="AO555" s="11"/>
      <c r="AP555" s="63">
        <f t="shared" si="46"/>
        <v>0</v>
      </c>
      <c r="AQ555" s="63">
        <f t="shared" si="47"/>
        <v>0</v>
      </c>
      <c r="AR555" s="63">
        <f t="shared" si="48"/>
        <v>0</v>
      </c>
      <c r="AT555" s="176" cm="1">
        <f t="array" ref="AT555">SUMIFS('N1.3_Project_Listing'!$P$16:$P$829, 'N1.3_Project_Listing'!$E$16:$E$829,'N1.3_Project_Listing'!$E555, 'N1.3_Project_Listing'!$A$16:$A$829,ET_Risk_SC_Summation[[#Headers],[132kV Circuit Breaker]])</f>
        <v>0</v>
      </c>
      <c r="AU555" s="176" cm="1">
        <f t="array" ref="AU555">SUMIFS('N1.3_Project_Listing'!$P$16:$P$829, 'N1.3_Project_Listing'!$E$16:$E$829,'N1.3_Project_Listing'!$E555, 'N1.3_Project_Listing'!$A$16:$A$829,ET_Risk_SC_Summation[[#Headers],[132kV Transformer]])</f>
        <v>0</v>
      </c>
      <c r="AV555" s="176" cm="1">
        <f t="array" ref="AV555">SUMIFS('N1.3_Project_Listing'!$P$16:$P$829, 'N1.3_Project_Listing'!$E$16:$E$829,'N1.3_Project_Listing'!$E555, 'N1.3_Project_Listing'!$A$16:$A$829,ET_Risk_SC_Summation[[#Headers],[132kV Reactor]])</f>
        <v>0</v>
      </c>
      <c r="AW555" s="176" cm="1">
        <f t="array" ref="AW555">SUMIFS('N1.3_Project_Listing'!$P$16:$P$829, 'N1.3_Project_Listing'!$E$16:$E$829,'N1.3_Project_Listing'!$E555, 'N1.3_Project_Listing'!$A$16:$A$829,ET_Risk_SC_Summation[[#Headers],[132kV Underground Cable]])</f>
        <v>0</v>
      </c>
      <c r="AX555" s="176" cm="1">
        <f t="array" ref="AX555">SUMIFS('N1.3_Project_Listing'!$P$16:$P$829, 'N1.3_Project_Listing'!$E$16:$E$829,'N1.3_Project_Listing'!$E555, 'N1.3_Project_Listing'!$A$16:$A$829,ET_Risk_SC_Summation[[#Headers],[132kV OHL Conductor]])</f>
        <v>0</v>
      </c>
      <c r="AY555" s="176" cm="1">
        <f t="array" ref="AY555">SUMIFS('N1.3_Project_Listing'!$P$16:$P$829, 'N1.3_Project_Listing'!$E$16:$E$829,'N1.3_Project_Listing'!$E555, 'N1.3_Project_Listing'!$A$16:$A$829,ET_Risk_SC_Summation[[#Headers],[132kV OHL Fittings]])</f>
        <v>0</v>
      </c>
      <c r="AZ555" s="176" cm="1">
        <f t="array" ref="AZ555">SUMIFS('N1.3_Project_Listing'!$P$16:$P$829, 'N1.3_Project_Listing'!$E$16:$E$829,'N1.3_Project_Listing'!$E555, 'N1.3_Project_Listing'!$A$16:$A$829,ET_Risk_SC_Summation[[#Headers],[132kV OHL Tower]])</f>
        <v>0</v>
      </c>
      <c r="BA555" s="176" cm="1">
        <f t="array" ref="BA555">SUMIFS('N1.3_Project_Listing'!$P$16:$P$829, 'N1.3_Project_Listing'!$E$16:$E$829,'N1.3_Project_Listing'!$E555, 'N1.3_Project_Listing'!$A$16:$A$829,ET_Risk_SC_Summation[[#Headers],[275kV Circuit Breaker]])</f>
        <v>0</v>
      </c>
      <c r="BB555" s="176" cm="1">
        <f t="array" ref="BB555">SUMIFS('N1.3_Project_Listing'!$P$16:$P$829, 'N1.3_Project_Listing'!$E$16:$E$829,'N1.3_Project_Listing'!$E555, 'N1.3_Project_Listing'!$A$16:$A$829,ET_Risk_SC_Summation[[#Headers],[275kV Transformer]])</f>
        <v>0</v>
      </c>
      <c r="BC555" s="176" cm="1">
        <f t="array" ref="BC555">SUMIFS('N1.3_Project_Listing'!$P$16:$P$829, 'N1.3_Project_Listing'!$E$16:$E$829,'N1.3_Project_Listing'!$E555, 'N1.3_Project_Listing'!$A$16:$A$829,ET_Risk_SC_Summation[[#Headers],[275kV Reactor]])</f>
        <v>0</v>
      </c>
      <c r="BD555" s="176" cm="1">
        <f t="array" ref="BD555">SUMIFS('N1.3_Project_Listing'!$P$16:$P$829, 'N1.3_Project_Listing'!$E$16:$E$829,'N1.3_Project_Listing'!$E555, 'N1.3_Project_Listing'!$A$16:$A$829,ET_Risk_SC_Summation[[#Headers],[275kV Underground Cable]])</f>
        <v>0</v>
      </c>
      <c r="BE555" s="176" cm="1">
        <f t="array" ref="BE555">SUMIFS('N1.3_Project_Listing'!$P$16:$P$829, 'N1.3_Project_Listing'!$E$16:$E$829,'N1.3_Project_Listing'!$E555, 'N1.3_Project_Listing'!$A$16:$A$829,ET_Risk_SC_Summation[[#Headers],[275kV OHL Conductor]])</f>
        <v>0</v>
      </c>
      <c r="BF555" s="176" cm="1">
        <f t="array" ref="BF555">SUMIFS('N1.3_Project_Listing'!$P$16:$P$829, 'N1.3_Project_Listing'!$E$16:$E$829,'N1.3_Project_Listing'!$E555, 'N1.3_Project_Listing'!$A$16:$A$829,ET_Risk_SC_Summation[[#Headers],[275kV OHL Fittings]])</f>
        <v>0</v>
      </c>
      <c r="BG555" s="176" cm="1">
        <f t="array" ref="BG555">SUMIFS('N1.3_Project_Listing'!$P$16:$P$829, 'N1.3_Project_Listing'!$E$16:$E$829,'N1.3_Project_Listing'!$E555, 'N1.3_Project_Listing'!$A$16:$A$829,ET_Risk_SC_Summation[[#Headers],[275kV OHL Tower]])</f>
        <v>0</v>
      </c>
      <c r="BH555" s="176" cm="1">
        <f t="array" ref="BH555">SUMIFS('N1.3_Project_Listing'!$P$16:$P$829, 'N1.3_Project_Listing'!$E$16:$E$829,'N1.3_Project_Listing'!$E555, 'N1.3_Project_Listing'!$A$16:$A$829,ET_Risk_SC_Summation[[#Headers],[400kV Circuit Breaker]])</f>
        <v>0</v>
      </c>
      <c r="BI555" s="176" cm="1">
        <f t="array" ref="BI555">SUMIFS('N1.3_Project_Listing'!$P$16:$P$829, 'N1.3_Project_Listing'!$E$16:$E$829,'N1.3_Project_Listing'!$E555, 'N1.3_Project_Listing'!$A$16:$A$829,ET_Risk_SC_Summation[[#Headers],[400kV Transformer]])</f>
        <v>0</v>
      </c>
      <c r="BJ555" s="176" cm="1">
        <f t="array" ref="BJ555">SUMIFS('N1.3_Project_Listing'!$P$16:$P$829, 'N1.3_Project_Listing'!$E$16:$E$829,'N1.3_Project_Listing'!$E555, 'N1.3_Project_Listing'!$A$16:$A$829,ET_Risk_SC_Summation[[#Headers],[400kV Reactor]])</f>
        <v>0</v>
      </c>
      <c r="BK555" s="176" cm="1">
        <f t="array" ref="BK555">SUMIFS('N1.3_Project_Listing'!$P$16:$P$829, 'N1.3_Project_Listing'!$E$16:$E$829,'N1.3_Project_Listing'!$E555, 'N1.3_Project_Listing'!$A$16:$A$829,ET_Risk_SC_Summation[[#Headers],[400kV Underground Cable]])</f>
        <v>0</v>
      </c>
      <c r="BL555" s="176" cm="1">
        <f t="array" ref="BL555">SUMIFS('N1.3_Project_Listing'!$P$16:$P$829, 'N1.3_Project_Listing'!$E$16:$E$829,'N1.3_Project_Listing'!$E555, 'N1.3_Project_Listing'!$A$16:$A$829,ET_Risk_SC_Summation[[#Headers],[400kV OHL Conductor]])</f>
        <v>0</v>
      </c>
      <c r="BM555" s="176" cm="1">
        <f t="array" ref="BM555">SUMIFS('N1.3_Project_Listing'!$P$16:$P$829, 'N1.3_Project_Listing'!$E$16:$E$829,'N1.3_Project_Listing'!$E555, 'N1.3_Project_Listing'!$A$16:$A$829,ET_Risk_SC_Summation[[#Headers],[400kV OHL Fittings]])</f>
        <v>0</v>
      </c>
      <c r="BN555" s="176" cm="1">
        <f t="array" ref="BN555">SUMIFS('N1.3_Project_Listing'!$P$16:$P$829, 'N1.3_Project_Listing'!$E$16:$E$829,'N1.3_Project_Listing'!$E555, 'N1.3_Project_Listing'!$A$16:$A$829,ET_Risk_SC_Summation[[#Headers],[400kV OHL Tower]])</f>
        <v>0</v>
      </c>
      <c r="BO555" s="177" t="str">
        <f>IF(SUM(ET_Risk_SC_Summation[[#This Row],[132kV Circuit Breaker]:[400kV OHL Tower]])=0, "n/a", INDEX(ET_Risk_SC_Summation[#Headers],1,MATCH(MAX(ET_Risk_SC_Summation[[#This Row],[132kV Circuit Breaker]:[400kV OHL Tower]]),ET_Risk_SC_Summation[[#This Row],[132kV Circuit Breaker]:[400kV OHL Tower]],0)))</f>
        <v>n/a</v>
      </c>
      <c r="BP555" s="177" t="str">
        <f>IFERROR(INDEX('N0.7_Lookup_References'!$G$77:$G$98,MATCH(ET_Risk_SC_Summation[[#This Row],[Mxx Category]],'N0.7_Lookup_References'!$F$77:$F$98,0)),"")</f>
        <v/>
      </c>
    </row>
    <row r="556" spans="1:68">
      <c r="A556" s="160" t="str">
        <f>IFERROR(INDEX(N1.2_Intervention_Types[NARM Asset Category],MATCH('N1.3_Project_Listing'!$C556,N1.2_Intervention_Types[Intervention Type ID],0),1),"")</f>
        <v/>
      </c>
      <c r="B556" s="160" t="str">
        <f>IF($D$2="GD",IFERROR(INDEX(N1.2_Intervention_Types[C&amp;V Asset Category (GD)],MATCH('N1.3_Project_Listing'!$C556,N1.2_Intervention_Types[Intervention Type ID],0),1),""),IFERROR(INDEX(N1.2_Intervention_Types[NARM Asset Category],MATCH('N1.3_Project_Listing'!$C556,N1.2_Intervention_Types[Intervention Type ID],0),1),""))</f>
        <v/>
      </c>
      <c r="C556" s="67" t="str">
        <f>IFERROR(INDEX(N1.2_Intervention_Types[Intervention Type ID],MATCH('N1.3_Project_Listing'!$I556,N1.2_Intervention_Types[Intervention Type],0),1),"")</f>
        <v/>
      </c>
      <c r="D556" s="160" t="str">
        <f>IFERROR(INDEX(N1.2_Intervention_Types[Intervention Category],MATCH('N1.3_Project_Listing'!$C556,N1.2_Intervention_Types[Intervention Type ID],0),1),"")</f>
        <v/>
      </c>
      <c r="E556" s="210"/>
      <c r="F556" s="236"/>
      <c r="G556" s="236"/>
      <c r="H556" s="236"/>
      <c r="I556" s="151"/>
      <c r="J556" s="139"/>
      <c r="K556" s="117"/>
      <c r="L556" s="117"/>
      <c r="M556" s="117"/>
      <c r="N556" s="310"/>
      <c r="O556" s="310"/>
      <c r="P556" s="310"/>
      <c r="Q556" s="63">
        <f t="shared" si="49"/>
        <v>0</v>
      </c>
      <c r="R556" s="368">
        <f>IF('N1.3_Project_Listing'!$D556="Replacement",SUM('N1.3_Project_Listing'!$K556:$L556)/2,'N1.3_Project_Listing'!$M556)</f>
        <v>0</v>
      </c>
      <c r="S556" s="67" t="str">
        <f>IFERROR(INDEX('N0.7_Lookup_References'!$C$13:$C$72,MATCH($A556,'N0.7_Lookup_References'!$B$13:$B$72,0)),"")</f>
        <v/>
      </c>
      <c r="T556" s="338" t="str">
        <f t="shared" si="50"/>
        <v/>
      </c>
      <c r="V556" s="11"/>
      <c r="W556" s="11"/>
      <c r="X556" s="11"/>
      <c r="Y556" s="11"/>
      <c r="Z556" s="11"/>
      <c r="AA556" s="11"/>
      <c r="AB556" s="11"/>
      <c r="AC556" s="11"/>
      <c r="AD556" s="11"/>
      <c r="AE556" s="11"/>
      <c r="AF556" s="11"/>
      <c r="AG556" s="11"/>
      <c r="AH556" s="11"/>
      <c r="AI556" s="11"/>
      <c r="AJ556" s="11"/>
      <c r="AK556" s="11"/>
      <c r="AL556" s="11"/>
      <c r="AM556" s="11"/>
      <c r="AN556" s="11"/>
      <c r="AO556" s="11"/>
      <c r="AP556" s="63">
        <f t="shared" si="46"/>
        <v>0</v>
      </c>
      <c r="AQ556" s="63">
        <f t="shared" si="47"/>
        <v>0</v>
      </c>
      <c r="AR556" s="63">
        <f t="shared" si="48"/>
        <v>0</v>
      </c>
      <c r="AT556" s="176" cm="1">
        <f t="array" ref="AT556">SUMIFS('N1.3_Project_Listing'!$P$16:$P$829, 'N1.3_Project_Listing'!$E$16:$E$829,'N1.3_Project_Listing'!$E556, 'N1.3_Project_Listing'!$A$16:$A$829,ET_Risk_SC_Summation[[#Headers],[132kV Circuit Breaker]])</f>
        <v>0</v>
      </c>
      <c r="AU556" s="176" cm="1">
        <f t="array" ref="AU556">SUMIFS('N1.3_Project_Listing'!$P$16:$P$829, 'N1.3_Project_Listing'!$E$16:$E$829,'N1.3_Project_Listing'!$E556, 'N1.3_Project_Listing'!$A$16:$A$829,ET_Risk_SC_Summation[[#Headers],[132kV Transformer]])</f>
        <v>0</v>
      </c>
      <c r="AV556" s="176" cm="1">
        <f t="array" ref="AV556">SUMIFS('N1.3_Project_Listing'!$P$16:$P$829, 'N1.3_Project_Listing'!$E$16:$E$829,'N1.3_Project_Listing'!$E556, 'N1.3_Project_Listing'!$A$16:$A$829,ET_Risk_SC_Summation[[#Headers],[132kV Reactor]])</f>
        <v>0</v>
      </c>
      <c r="AW556" s="176" cm="1">
        <f t="array" ref="AW556">SUMIFS('N1.3_Project_Listing'!$P$16:$P$829, 'N1.3_Project_Listing'!$E$16:$E$829,'N1.3_Project_Listing'!$E556, 'N1.3_Project_Listing'!$A$16:$A$829,ET_Risk_SC_Summation[[#Headers],[132kV Underground Cable]])</f>
        <v>0</v>
      </c>
      <c r="AX556" s="176" cm="1">
        <f t="array" ref="AX556">SUMIFS('N1.3_Project_Listing'!$P$16:$P$829, 'N1.3_Project_Listing'!$E$16:$E$829,'N1.3_Project_Listing'!$E556, 'N1.3_Project_Listing'!$A$16:$A$829,ET_Risk_SC_Summation[[#Headers],[132kV OHL Conductor]])</f>
        <v>0</v>
      </c>
      <c r="AY556" s="176" cm="1">
        <f t="array" ref="AY556">SUMIFS('N1.3_Project_Listing'!$P$16:$P$829, 'N1.3_Project_Listing'!$E$16:$E$829,'N1.3_Project_Listing'!$E556, 'N1.3_Project_Listing'!$A$16:$A$829,ET_Risk_SC_Summation[[#Headers],[132kV OHL Fittings]])</f>
        <v>0</v>
      </c>
      <c r="AZ556" s="176" cm="1">
        <f t="array" ref="AZ556">SUMIFS('N1.3_Project_Listing'!$P$16:$P$829, 'N1.3_Project_Listing'!$E$16:$E$829,'N1.3_Project_Listing'!$E556, 'N1.3_Project_Listing'!$A$16:$A$829,ET_Risk_SC_Summation[[#Headers],[132kV OHL Tower]])</f>
        <v>0</v>
      </c>
      <c r="BA556" s="176" cm="1">
        <f t="array" ref="BA556">SUMIFS('N1.3_Project_Listing'!$P$16:$P$829, 'N1.3_Project_Listing'!$E$16:$E$829,'N1.3_Project_Listing'!$E556, 'N1.3_Project_Listing'!$A$16:$A$829,ET_Risk_SC_Summation[[#Headers],[275kV Circuit Breaker]])</f>
        <v>0</v>
      </c>
      <c r="BB556" s="176" cm="1">
        <f t="array" ref="BB556">SUMIFS('N1.3_Project_Listing'!$P$16:$P$829, 'N1.3_Project_Listing'!$E$16:$E$829,'N1.3_Project_Listing'!$E556, 'N1.3_Project_Listing'!$A$16:$A$829,ET_Risk_SC_Summation[[#Headers],[275kV Transformer]])</f>
        <v>0</v>
      </c>
      <c r="BC556" s="176" cm="1">
        <f t="array" ref="BC556">SUMIFS('N1.3_Project_Listing'!$P$16:$P$829, 'N1.3_Project_Listing'!$E$16:$E$829,'N1.3_Project_Listing'!$E556, 'N1.3_Project_Listing'!$A$16:$A$829,ET_Risk_SC_Summation[[#Headers],[275kV Reactor]])</f>
        <v>0</v>
      </c>
      <c r="BD556" s="176" cm="1">
        <f t="array" ref="BD556">SUMIFS('N1.3_Project_Listing'!$P$16:$P$829, 'N1.3_Project_Listing'!$E$16:$E$829,'N1.3_Project_Listing'!$E556, 'N1.3_Project_Listing'!$A$16:$A$829,ET_Risk_SC_Summation[[#Headers],[275kV Underground Cable]])</f>
        <v>0</v>
      </c>
      <c r="BE556" s="176" cm="1">
        <f t="array" ref="BE556">SUMIFS('N1.3_Project_Listing'!$P$16:$P$829, 'N1.3_Project_Listing'!$E$16:$E$829,'N1.3_Project_Listing'!$E556, 'N1.3_Project_Listing'!$A$16:$A$829,ET_Risk_SC_Summation[[#Headers],[275kV OHL Conductor]])</f>
        <v>0</v>
      </c>
      <c r="BF556" s="176" cm="1">
        <f t="array" ref="BF556">SUMIFS('N1.3_Project_Listing'!$P$16:$P$829, 'N1.3_Project_Listing'!$E$16:$E$829,'N1.3_Project_Listing'!$E556, 'N1.3_Project_Listing'!$A$16:$A$829,ET_Risk_SC_Summation[[#Headers],[275kV OHL Fittings]])</f>
        <v>0</v>
      </c>
      <c r="BG556" s="176" cm="1">
        <f t="array" ref="BG556">SUMIFS('N1.3_Project_Listing'!$P$16:$P$829, 'N1.3_Project_Listing'!$E$16:$E$829,'N1.3_Project_Listing'!$E556, 'N1.3_Project_Listing'!$A$16:$A$829,ET_Risk_SC_Summation[[#Headers],[275kV OHL Tower]])</f>
        <v>0</v>
      </c>
      <c r="BH556" s="176" cm="1">
        <f t="array" ref="BH556">SUMIFS('N1.3_Project_Listing'!$P$16:$P$829, 'N1.3_Project_Listing'!$E$16:$E$829,'N1.3_Project_Listing'!$E556, 'N1.3_Project_Listing'!$A$16:$A$829,ET_Risk_SC_Summation[[#Headers],[400kV Circuit Breaker]])</f>
        <v>0</v>
      </c>
      <c r="BI556" s="176" cm="1">
        <f t="array" ref="BI556">SUMIFS('N1.3_Project_Listing'!$P$16:$P$829, 'N1.3_Project_Listing'!$E$16:$E$829,'N1.3_Project_Listing'!$E556, 'N1.3_Project_Listing'!$A$16:$A$829,ET_Risk_SC_Summation[[#Headers],[400kV Transformer]])</f>
        <v>0</v>
      </c>
      <c r="BJ556" s="176" cm="1">
        <f t="array" ref="BJ556">SUMIFS('N1.3_Project_Listing'!$P$16:$P$829, 'N1.3_Project_Listing'!$E$16:$E$829,'N1.3_Project_Listing'!$E556, 'N1.3_Project_Listing'!$A$16:$A$829,ET_Risk_SC_Summation[[#Headers],[400kV Reactor]])</f>
        <v>0</v>
      </c>
      <c r="BK556" s="176" cm="1">
        <f t="array" ref="BK556">SUMIFS('N1.3_Project_Listing'!$P$16:$P$829, 'N1.3_Project_Listing'!$E$16:$E$829,'N1.3_Project_Listing'!$E556, 'N1.3_Project_Listing'!$A$16:$A$829,ET_Risk_SC_Summation[[#Headers],[400kV Underground Cable]])</f>
        <v>0</v>
      </c>
      <c r="BL556" s="176" cm="1">
        <f t="array" ref="BL556">SUMIFS('N1.3_Project_Listing'!$P$16:$P$829, 'N1.3_Project_Listing'!$E$16:$E$829,'N1.3_Project_Listing'!$E556, 'N1.3_Project_Listing'!$A$16:$A$829,ET_Risk_SC_Summation[[#Headers],[400kV OHL Conductor]])</f>
        <v>0</v>
      </c>
      <c r="BM556" s="176" cm="1">
        <f t="array" ref="BM556">SUMIFS('N1.3_Project_Listing'!$P$16:$P$829, 'N1.3_Project_Listing'!$E$16:$E$829,'N1.3_Project_Listing'!$E556, 'N1.3_Project_Listing'!$A$16:$A$829,ET_Risk_SC_Summation[[#Headers],[400kV OHL Fittings]])</f>
        <v>0</v>
      </c>
      <c r="BN556" s="176" cm="1">
        <f t="array" ref="BN556">SUMIFS('N1.3_Project_Listing'!$P$16:$P$829, 'N1.3_Project_Listing'!$E$16:$E$829,'N1.3_Project_Listing'!$E556, 'N1.3_Project_Listing'!$A$16:$A$829,ET_Risk_SC_Summation[[#Headers],[400kV OHL Tower]])</f>
        <v>0</v>
      </c>
      <c r="BO556" s="177" t="str">
        <f>IF(SUM(ET_Risk_SC_Summation[[#This Row],[132kV Circuit Breaker]:[400kV OHL Tower]])=0, "n/a", INDEX(ET_Risk_SC_Summation[#Headers],1,MATCH(MAX(ET_Risk_SC_Summation[[#This Row],[132kV Circuit Breaker]:[400kV OHL Tower]]),ET_Risk_SC_Summation[[#This Row],[132kV Circuit Breaker]:[400kV OHL Tower]],0)))</f>
        <v>n/a</v>
      </c>
      <c r="BP556" s="177" t="str">
        <f>IFERROR(INDEX('N0.7_Lookup_References'!$G$77:$G$98,MATCH(ET_Risk_SC_Summation[[#This Row],[Mxx Category]],'N0.7_Lookup_References'!$F$77:$F$98,0)),"")</f>
        <v/>
      </c>
    </row>
    <row r="557" spans="1:68">
      <c r="A557" s="160" t="str">
        <f>IFERROR(INDEX(N1.2_Intervention_Types[NARM Asset Category],MATCH('N1.3_Project_Listing'!$C557,N1.2_Intervention_Types[Intervention Type ID],0),1),"")</f>
        <v/>
      </c>
      <c r="B557" s="160" t="str">
        <f>IF($D$2="GD",IFERROR(INDEX(N1.2_Intervention_Types[C&amp;V Asset Category (GD)],MATCH('N1.3_Project_Listing'!$C557,N1.2_Intervention_Types[Intervention Type ID],0),1),""),IFERROR(INDEX(N1.2_Intervention_Types[NARM Asset Category],MATCH('N1.3_Project_Listing'!$C557,N1.2_Intervention_Types[Intervention Type ID],0),1),""))</f>
        <v/>
      </c>
      <c r="C557" s="67" t="str">
        <f>IFERROR(INDEX(N1.2_Intervention_Types[Intervention Type ID],MATCH('N1.3_Project_Listing'!$I557,N1.2_Intervention_Types[Intervention Type],0),1),"")</f>
        <v/>
      </c>
      <c r="D557" s="160" t="str">
        <f>IFERROR(INDEX(N1.2_Intervention_Types[Intervention Category],MATCH('N1.3_Project_Listing'!$C557,N1.2_Intervention_Types[Intervention Type ID],0),1),"")</f>
        <v/>
      </c>
      <c r="E557" s="210"/>
      <c r="F557" s="236"/>
      <c r="G557" s="236"/>
      <c r="H557" s="236"/>
      <c r="I557" s="151"/>
      <c r="J557" s="139"/>
      <c r="K557" s="117"/>
      <c r="L557" s="117"/>
      <c r="M557" s="117"/>
      <c r="N557" s="310"/>
      <c r="O557" s="310"/>
      <c r="P557" s="310"/>
      <c r="Q557" s="63">
        <f t="shared" si="49"/>
        <v>0</v>
      </c>
      <c r="R557" s="368">
        <f>IF('N1.3_Project_Listing'!$D557="Replacement",SUM('N1.3_Project_Listing'!$K557:$L557)/2,'N1.3_Project_Listing'!$M557)</f>
        <v>0</v>
      </c>
      <c r="S557" s="67" t="str">
        <f>IFERROR(INDEX('N0.7_Lookup_References'!$C$13:$C$72,MATCH($A557,'N0.7_Lookup_References'!$B$13:$B$72,0)),"")</f>
        <v/>
      </c>
      <c r="T557" s="338" t="str">
        <f t="shared" si="50"/>
        <v/>
      </c>
      <c r="V557" s="11"/>
      <c r="W557" s="11"/>
      <c r="X557" s="11"/>
      <c r="Y557" s="11"/>
      <c r="Z557" s="11"/>
      <c r="AA557" s="11"/>
      <c r="AB557" s="11"/>
      <c r="AC557" s="11"/>
      <c r="AD557" s="11"/>
      <c r="AE557" s="11"/>
      <c r="AF557" s="11"/>
      <c r="AG557" s="11"/>
      <c r="AH557" s="11"/>
      <c r="AI557" s="11"/>
      <c r="AJ557" s="11"/>
      <c r="AK557" s="11"/>
      <c r="AL557" s="11"/>
      <c r="AM557" s="11"/>
      <c r="AN557" s="11"/>
      <c r="AO557" s="11"/>
      <c r="AP557" s="63">
        <f t="shared" si="46"/>
        <v>0</v>
      </c>
      <c r="AQ557" s="63">
        <f t="shared" si="47"/>
        <v>0</v>
      </c>
      <c r="AR557" s="63">
        <f t="shared" si="48"/>
        <v>0</v>
      </c>
      <c r="AT557" s="176" cm="1">
        <f t="array" ref="AT557">SUMIFS('N1.3_Project_Listing'!$P$16:$P$829, 'N1.3_Project_Listing'!$E$16:$E$829,'N1.3_Project_Listing'!$E557, 'N1.3_Project_Listing'!$A$16:$A$829,ET_Risk_SC_Summation[[#Headers],[132kV Circuit Breaker]])</f>
        <v>0</v>
      </c>
      <c r="AU557" s="176" cm="1">
        <f t="array" ref="AU557">SUMIFS('N1.3_Project_Listing'!$P$16:$P$829, 'N1.3_Project_Listing'!$E$16:$E$829,'N1.3_Project_Listing'!$E557, 'N1.3_Project_Listing'!$A$16:$A$829,ET_Risk_SC_Summation[[#Headers],[132kV Transformer]])</f>
        <v>0</v>
      </c>
      <c r="AV557" s="176" cm="1">
        <f t="array" ref="AV557">SUMIFS('N1.3_Project_Listing'!$P$16:$P$829, 'N1.3_Project_Listing'!$E$16:$E$829,'N1.3_Project_Listing'!$E557, 'N1.3_Project_Listing'!$A$16:$A$829,ET_Risk_SC_Summation[[#Headers],[132kV Reactor]])</f>
        <v>0</v>
      </c>
      <c r="AW557" s="176" cm="1">
        <f t="array" ref="AW557">SUMIFS('N1.3_Project_Listing'!$P$16:$P$829, 'N1.3_Project_Listing'!$E$16:$E$829,'N1.3_Project_Listing'!$E557, 'N1.3_Project_Listing'!$A$16:$A$829,ET_Risk_SC_Summation[[#Headers],[132kV Underground Cable]])</f>
        <v>0</v>
      </c>
      <c r="AX557" s="176" cm="1">
        <f t="array" ref="AX557">SUMIFS('N1.3_Project_Listing'!$P$16:$P$829, 'N1.3_Project_Listing'!$E$16:$E$829,'N1.3_Project_Listing'!$E557, 'N1.3_Project_Listing'!$A$16:$A$829,ET_Risk_SC_Summation[[#Headers],[132kV OHL Conductor]])</f>
        <v>0</v>
      </c>
      <c r="AY557" s="176" cm="1">
        <f t="array" ref="AY557">SUMIFS('N1.3_Project_Listing'!$P$16:$P$829, 'N1.3_Project_Listing'!$E$16:$E$829,'N1.3_Project_Listing'!$E557, 'N1.3_Project_Listing'!$A$16:$A$829,ET_Risk_SC_Summation[[#Headers],[132kV OHL Fittings]])</f>
        <v>0</v>
      </c>
      <c r="AZ557" s="176" cm="1">
        <f t="array" ref="AZ557">SUMIFS('N1.3_Project_Listing'!$P$16:$P$829, 'N1.3_Project_Listing'!$E$16:$E$829,'N1.3_Project_Listing'!$E557, 'N1.3_Project_Listing'!$A$16:$A$829,ET_Risk_SC_Summation[[#Headers],[132kV OHL Tower]])</f>
        <v>0</v>
      </c>
      <c r="BA557" s="176" cm="1">
        <f t="array" ref="BA557">SUMIFS('N1.3_Project_Listing'!$P$16:$P$829, 'N1.3_Project_Listing'!$E$16:$E$829,'N1.3_Project_Listing'!$E557, 'N1.3_Project_Listing'!$A$16:$A$829,ET_Risk_SC_Summation[[#Headers],[275kV Circuit Breaker]])</f>
        <v>0</v>
      </c>
      <c r="BB557" s="176" cm="1">
        <f t="array" ref="BB557">SUMIFS('N1.3_Project_Listing'!$P$16:$P$829, 'N1.3_Project_Listing'!$E$16:$E$829,'N1.3_Project_Listing'!$E557, 'N1.3_Project_Listing'!$A$16:$A$829,ET_Risk_SC_Summation[[#Headers],[275kV Transformer]])</f>
        <v>0</v>
      </c>
      <c r="BC557" s="176" cm="1">
        <f t="array" ref="BC557">SUMIFS('N1.3_Project_Listing'!$P$16:$P$829, 'N1.3_Project_Listing'!$E$16:$E$829,'N1.3_Project_Listing'!$E557, 'N1.3_Project_Listing'!$A$16:$A$829,ET_Risk_SC_Summation[[#Headers],[275kV Reactor]])</f>
        <v>0</v>
      </c>
      <c r="BD557" s="176" cm="1">
        <f t="array" ref="BD557">SUMIFS('N1.3_Project_Listing'!$P$16:$P$829, 'N1.3_Project_Listing'!$E$16:$E$829,'N1.3_Project_Listing'!$E557, 'N1.3_Project_Listing'!$A$16:$A$829,ET_Risk_SC_Summation[[#Headers],[275kV Underground Cable]])</f>
        <v>0</v>
      </c>
      <c r="BE557" s="176" cm="1">
        <f t="array" ref="BE557">SUMIFS('N1.3_Project_Listing'!$P$16:$P$829, 'N1.3_Project_Listing'!$E$16:$E$829,'N1.3_Project_Listing'!$E557, 'N1.3_Project_Listing'!$A$16:$A$829,ET_Risk_SC_Summation[[#Headers],[275kV OHL Conductor]])</f>
        <v>0</v>
      </c>
      <c r="BF557" s="176" cm="1">
        <f t="array" ref="BF557">SUMIFS('N1.3_Project_Listing'!$P$16:$P$829, 'N1.3_Project_Listing'!$E$16:$E$829,'N1.3_Project_Listing'!$E557, 'N1.3_Project_Listing'!$A$16:$A$829,ET_Risk_SC_Summation[[#Headers],[275kV OHL Fittings]])</f>
        <v>0</v>
      </c>
      <c r="BG557" s="176" cm="1">
        <f t="array" ref="BG557">SUMIFS('N1.3_Project_Listing'!$P$16:$P$829, 'N1.3_Project_Listing'!$E$16:$E$829,'N1.3_Project_Listing'!$E557, 'N1.3_Project_Listing'!$A$16:$A$829,ET_Risk_SC_Summation[[#Headers],[275kV OHL Tower]])</f>
        <v>0</v>
      </c>
      <c r="BH557" s="176" cm="1">
        <f t="array" ref="BH557">SUMIFS('N1.3_Project_Listing'!$P$16:$P$829, 'N1.3_Project_Listing'!$E$16:$E$829,'N1.3_Project_Listing'!$E557, 'N1.3_Project_Listing'!$A$16:$A$829,ET_Risk_SC_Summation[[#Headers],[400kV Circuit Breaker]])</f>
        <v>0</v>
      </c>
      <c r="BI557" s="176" cm="1">
        <f t="array" ref="BI557">SUMIFS('N1.3_Project_Listing'!$P$16:$P$829, 'N1.3_Project_Listing'!$E$16:$E$829,'N1.3_Project_Listing'!$E557, 'N1.3_Project_Listing'!$A$16:$A$829,ET_Risk_SC_Summation[[#Headers],[400kV Transformer]])</f>
        <v>0</v>
      </c>
      <c r="BJ557" s="176" cm="1">
        <f t="array" ref="BJ557">SUMIFS('N1.3_Project_Listing'!$P$16:$P$829, 'N1.3_Project_Listing'!$E$16:$E$829,'N1.3_Project_Listing'!$E557, 'N1.3_Project_Listing'!$A$16:$A$829,ET_Risk_SC_Summation[[#Headers],[400kV Reactor]])</f>
        <v>0</v>
      </c>
      <c r="BK557" s="176" cm="1">
        <f t="array" ref="BK557">SUMIFS('N1.3_Project_Listing'!$P$16:$P$829, 'N1.3_Project_Listing'!$E$16:$E$829,'N1.3_Project_Listing'!$E557, 'N1.3_Project_Listing'!$A$16:$A$829,ET_Risk_SC_Summation[[#Headers],[400kV Underground Cable]])</f>
        <v>0</v>
      </c>
      <c r="BL557" s="176" cm="1">
        <f t="array" ref="BL557">SUMIFS('N1.3_Project_Listing'!$P$16:$P$829, 'N1.3_Project_Listing'!$E$16:$E$829,'N1.3_Project_Listing'!$E557, 'N1.3_Project_Listing'!$A$16:$A$829,ET_Risk_SC_Summation[[#Headers],[400kV OHL Conductor]])</f>
        <v>0</v>
      </c>
      <c r="BM557" s="176" cm="1">
        <f t="array" ref="BM557">SUMIFS('N1.3_Project_Listing'!$P$16:$P$829, 'N1.3_Project_Listing'!$E$16:$E$829,'N1.3_Project_Listing'!$E557, 'N1.3_Project_Listing'!$A$16:$A$829,ET_Risk_SC_Summation[[#Headers],[400kV OHL Fittings]])</f>
        <v>0</v>
      </c>
      <c r="BN557" s="176" cm="1">
        <f t="array" ref="BN557">SUMIFS('N1.3_Project_Listing'!$P$16:$P$829, 'N1.3_Project_Listing'!$E$16:$E$829,'N1.3_Project_Listing'!$E557, 'N1.3_Project_Listing'!$A$16:$A$829,ET_Risk_SC_Summation[[#Headers],[400kV OHL Tower]])</f>
        <v>0</v>
      </c>
      <c r="BO557" s="177" t="str">
        <f>IF(SUM(ET_Risk_SC_Summation[[#This Row],[132kV Circuit Breaker]:[400kV OHL Tower]])=0, "n/a", INDEX(ET_Risk_SC_Summation[#Headers],1,MATCH(MAX(ET_Risk_SC_Summation[[#This Row],[132kV Circuit Breaker]:[400kV OHL Tower]]),ET_Risk_SC_Summation[[#This Row],[132kV Circuit Breaker]:[400kV OHL Tower]],0)))</f>
        <v>n/a</v>
      </c>
      <c r="BP557" s="177" t="str">
        <f>IFERROR(INDEX('N0.7_Lookup_References'!$G$77:$G$98,MATCH(ET_Risk_SC_Summation[[#This Row],[Mxx Category]],'N0.7_Lookup_References'!$F$77:$F$98,0)),"")</f>
        <v/>
      </c>
    </row>
    <row r="558" spans="1:68">
      <c r="A558" s="160" t="str">
        <f>IFERROR(INDEX(N1.2_Intervention_Types[NARM Asset Category],MATCH('N1.3_Project_Listing'!$C558,N1.2_Intervention_Types[Intervention Type ID],0),1),"")</f>
        <v/>
      </c>
      <c r="B558" s="160" t="str">
        <f>IF($D$2="GD",IFERROR(INDEX(N1.2_Intervention_Types[C&amp;V Asset Category (GD)],MATCH('N1.3_Project_Listing'!$C558,N1.2_Intervention_Types[Intervention Type ID],0),1),""),IFERROR(INDEX(N1.2_Intervention_Types[NARM Asset Category],MATCH('N1.3_Project_Listing'!$C558,N1.2_Intervention_Types[Intervention Type ID],0),1),""))</f>
        <v/>
      </c>
      <c r="C558" s="67" t="str">
        <f>IFERROR(INDEX(N1.2_Intervention_Types[Intervention Type ID],MATCH('N1.3_Project_Listing'!$I558,N1.2_Intervention_Types[Intervention Type],0),1),"")</f>
        <v/>
      </c>
      <c r="D558" s="160" t="str">
        <f>IFERROR(INDEX(N1.2_Intervention_Types[Intervention Category],MATCH('N1.3_Project_Listing'!$C558,N1.2_Intervention_Types[Intervention Type ID],0),1),"")</f>
        <v/>
      </c>
      <c r="E558" s="210"/>
      <c r="F558" s="236"/>
      <c r="G558" s="236"/>
      <c r="H558" s="236"/>
      <c r="I558" s="151"/>
      <c r="J558" s="139"/>
      <c r="K558" s="117"/>
      <c r="L558" s="117"/>
      <c r="M558" s="117"/>
      <c r="N558" s="310"/>
      <c r="O558" s="310"/>
      <c r="P558" s="310"/>
      <c r="Q558" s="63">
        <f t="shared" si="49"/>
        <v>0</v>
      </c>
      <c r="R558" s="368">
        <f>IF('N1.3_Project_Listing'!$D558="Replacement",SUM('N1.3_Project_Listing'!$K558:$L558)/2,'N1.3_Project_Listing'!$M558)</f>
        <v>0</v>
      </c>
      <c r="S558" s="67" t="str">
        <f>IFERROR(INDEX('N0.7_Lookup_References'!$C$13:$C$72,MATCH($A558,'N0.7_Lookup_References'!$B$13:$B$72,0)),"")</f>
        <v/>
      </c>
      <c r="T558" s="338" t="str">
        <f t="shared" si="50"/>
        <v/>
      </c>
      <c r="V558" s="11"/>
      <c r="W558" s="11"/>
      <c r="X558" s="11"/>
      <c r="Y558" s="11"/>
      <c r="Z558" s="11"/>
      <c r="AA558" s="11"/>
      <c r="AB558" s="11"/>
      <c r="AC558" s="11"/>
      <c r="AD558" s="11"/>
      <c r="AE558" s="11"/>
      <c r="AF558" s="11"/>
      <c r="AG558" s="11"/>
      <c r="AH558" s="11"/>
      <c r="AI558" s="11"/>
      <c r="AJ558" s="11"/>
      <c r="AK558" s="11"/>
      <c r="AL558" s="11"/>
      <c r="AM558" s="11"/>
      <c r="AN558" s="11"/>
      <c r="AO558" s="11"/>
      <c r="AP558" s="63">
        <f t="shared" si="46"/>
        <v>0</v>
      </c>
      <c r="AQ558" s="63">
        <f t="shared" si="47"/>
        <v>0</v>
      </c>
      <c r="AR558" s="63">
        <f t="shared" si="48"/>
        <v>0</v>
      </c>
      <c r="AT558" s="176" cm="1">
        <f t="array" ref="AT558">SUMIFS('N1.3_Project_Listing'!$P$16:$P$829, 'N1.3_Project_Listing'!$E$16:$E$829,'N1.3_Project_Listing'!$E558, 'N1.3_Project_Listing'!$A$16:$A$829,ET_Risk_SC_Summation[[#Headers],[132kV Circuit Breaker]])</f>
        <v>0</v>
      </c>
      <c r="AU558" s="176" cm="1">
        <f t="array" ref="AU558">SUMIFS('N1.3_Project_Listing'!$P$16:$P$829, 'N1.3_Project_Listing'!$E$16:$E$829,'N1.3_Project_Listing'!$E558, 'N1.3_Project_Listing'!$A$16:$A$829,ET_Risk_SC_Summation[[#Headers],[132kV Transformer]])</f>
        <v>0</v>
      </c>
      <c r="AV558" s="176" cm="1">
        <f t="array" ref="AV558">SUMIFS('N1.3_Project_Listing'!$P$16:$P$829, 'N1.3_Project_Listing'!$E$16:$E$829,'N1.3_Project_Listing'!$E558, 'N1.3_Project_Listing'!$A$16:$A$829,ET_Risk_SC_Summation[[#Headers],[132kV Reactor]])</f>
        <v>0</v>
      </c>
      <c r="AW558" s="176" cm="1">
        <f t="array" ref="AW558">SUMIFS('N1.3_Project_Listing'!$P$16:$P$829, 'N1.3_Project_Listing'!$E$16:$E$829,'N1.3_Project_Listing'!$E558, 'N1.3_Project_Listing'!$A$16:$A$829,ET_Risk_SC_Summation[[#Headers],[132kV Underground Cable]])</f>
        <v>0</v>
      </c>
      <c r="AX558" s="176" cm="1">
        <f t="array" ref="AX558">SUMIFS('N1.3_Project_Listing'!$P$16:$P$829, 'N1.3_Project_Listing'!$E$16:$E$829,'N1.3_Project_Listing'!$E558, 'N1.3_Project_Listing'!$A$16:$A$829,ET_Risk_SC_Summation[[#Headers],[132kV OHL Conductor]])</f>
        <v>0</v>
      </c>
      <c r="AY558" s="176" cm="1">
        <f t="array" ref="AY558">SUMIFS('N1.3_Project_Listing'!$P$16:$P$829, 'N1.3_Project_Listing'!$E$16:$E$829,'N1.3_Project_Listing'!$E558, 'N1.3_Project_Listing'!$A$16:$A$829,ET_Risk_SC_Summation[[#Headers],[132kV OHL Fittings]])</f>
        <v>0</v>
      </c>
      <c r="AZ558" s="176" cm="1">
        <f t="array" ref="AZ558">SUMIFS('N1.3_Project_Listing'!$P$16:$P$829, 'N1.3_Project_Listing'!$E$16:$E$829,'N1.3_Project_Listing'!$E558, 'N1.3_Project_Listing'!$A$16:$A$829,ET_Risk_SC_Summation[[#Headers],[132kV OHL Tower]])</f>
        <v>0</v>
      </c>
      <c r="BA558" s="176" cm="1">
        <f t="array" ref="BA558">SUMIFS('N1.3_Project_Listing'!$P$16:$P$829, 'N1.3_Project_Listing'!$E$16:$E$829,'N1.3_Project_Listing'!$E558, 'N1.3_Project_Listing'!$A$16:$A$829,ET_Risk_SC_Summation[[#Headers],[275kV Circuit Breaker]])</f>
        <v>0</v>
      </c>
      <c r="BB558" s="176" cm="1">
        <f t="array" ref="BB558">SUMIFS('N1.3_Project_Listing'!$P$16:$P$829, 'N1.3_Project_Listing'!$E$16:$E$829,'N1.3_Project_Listing'!$E558, 'N1.3_Project_Listing'!$A$16:$A$829,ET_Risk_SC_Summation[[#Headers],[275kV Transformer]])</f>
        <v>0</v>
      </c>
      <c r="BC558" s="176" cm="1">
        <f t="array" ref="BC558">SUMIFS('N1.3_Project_Listing'!$P$16:$P$829, 'N1.3_Project_Listing'!$E$16:$E$829,'N1.3_Project_Listing'!$E558, 'N1.3_Project_Listing'!$A$16:$A$829,ET_Risk_SC_Summation[[#Headers],[275kV Reactor]])</f>
        <v>0</v>
      </c>
      <c r="BD558" s="176" cm="1">
        <f t="array" ref="BD558">SUMIFS('N1.3_Project_Listing'!$P$16:$P$829, 'N1.3_Project_Listing'!$E$16:$E$829,'N1.3_Project_Listing'!$E558, 'N1.3_Project_Listing'!$A$16:$A$829,ET_Risk_SC_Summation[[#Headers],[275kV Underground Cable]])</f>
        <v>0</v>
      </c>
      <c r="BE558" s="176" cm="1">
        <f t="array" ref="BE558">SUMIFS('N1.3_Project_Listing'!$P$16:$P$829, 'N1.3_Project_Listing'!$E$16:$E$829,'N1.3_Project_Listing'!$E558, 'N1.3_Project_Listing'!$A$16:$A$829,ET_Risk_SC_Summation[[#Headers],[275kV OHL Conductor]])</f>
        <v>0</v>
      </c>
      <c r="BF558" s="176" cm="1">
        <f t="array" ref="BF558">SUMIFS('N1.3_Project_Listing'!$P$16:$P$829, 'N1.3_Project_Listing'!$E$16:$E$829,'N1.3_Project_Listing'!$E558, 'N1.3_Project_Listing'!$A$16:$A$829,ET_Risk_SC_Summation[[#Headers],[275kV OHL Fittings]])</f>
        <v>0</v>
      </c>
      <c r="BG558" s="176" cm="1">
        <f t="array" ref="BG558">SUMIFS('N1.3_Project_Listing'!$P$16:$P$829, 'N1.3_Project_Listing'!$E$16:$E$829,'N1.3_Project_Listing'!$E558, 'N1.3_Project_Listing'!$A$16:$A$829,ET_Risk_SC_Summation[[#Headers],[275kV OHL Tower]])</f>
        <v>0</v>
      </c>
      <c r="BH558" s="176" cm="1">
        <f t="array" ref="BH558">SUMIFS('N1.3_Project_Listing'!$P$16:$P$829, 'N1.3_Project_Listing'!$E$16:$E$829,'N1.3_Project_Listing'!$E558, 'N1.3_Project_Listing'!$A$16:$A$829,ET_Risk_SC_Summation[[#Headers],[400kV Circuit Breaker]])</f>
        <v>0</v>
      </c>
      <c r="BI558" s="176" cm="1">
        <f t="array" ref="BI558">SUMIFS('N1.3_Project_Listing'!$P$16:$P$829, 'N1.3_Project_Listing'!$E$16:$E$829,'N1.3_Project_Listing'!$E558, 'N1.3_Project_Listing'!$A$16:$A$829,ET_Risk_SC_Summation[[#Headers],[400kV Transformer]])</f>
        <v>0</v>
      </c>
      <c r="BJ558" s="176" cm="1">
        <f t="array" ref="BJ558">SUMIFS('N1.3_Project_Listing'!$P$16:$P$829, 'N1.3_Project_Listing'!$E$16:$E$829,'N1.3_Project_Listing'!$E558, 'N1.3_Project_Listing'!$A$16:$A$829,ET_Risk_SC_Summation[[#Headers],[400kV Reactor]])</f>
        <v>0</v>
      </c>
      <c r="BK558" s="176" cm="1">
        <f t="array" ref="BK558">SUMIFS('N1.3_Project_Listing'!$P$16:$P$829, 'N1.3_Project_Listing'!$E$16:$E$829,'N1.3_Project_Listing'!$E558, 'N1.3_Project_Listing'!$A$16:$A$829,ET_Risk_SC_Summation[[#Headers],[400kV Underground Cable]])</f>
        <v>0</v>
      </c>
      <c r="BL558" s="176" cm="1">
        <f t="array" ref="BL558">SUMIFS('N1.3_Project_Listing'!$P$16:$P$829, 'N1.3_Project_Listing'!$E$16:$E$829,'N1.3_Project_Listing'!$E558, 'N1.3_Project_Listing'!$A$16:$A$829,ET_Risk_SC_Summation[[#Headers],[400kV OHL Conductor]])</f>
        <v>0</v>
      </c>
      <c r="BM558" s="176" cm="1">
        <f t="array" ref="BM558">SUMIFS('N1.3_Project_Listing'!$P$16:$P$829, 'N1.3_Project_Listing'!$E$16:$E$829,'N1.3_Project_Listing'!$E558, 'N1.3_Project_Listing'!$A$16:$A$829,ET_Risk_SC_Summation[[#Headers],[400kV OHL Fittings]])</f>
        <v>0</v>
      </c>
      <c r="BN558" s="176" cm="1">
        <f t="array" ref="BN558">SUMIFS('N1.3_Project_Listing'!$P$16:$P$829, 'N1.3_Project_Listing'!$E$16:$E$829,'N1.3_Project_Listing'!$E558, 'N1.3_Project_Listing'!$A$16:$A$829,ET_Risk_SC_Summation[[#Headers],[400kV OHL Tower]])</f>
        <v>0</v>
      </c>
      <c r="BO558" s="177" t="str">
        <f>IF(SUM(ET_Risk_SC_Summation[[#This Row],[132kV Circuit Breaker]:[400kV OHL Tower]])=0, "n/a", INDEX(ET_Risk_SC_Summation[#Headers],1,MATCH(MAX(ET_Risk_SC_Summation[[#This Row],[132kV Circuit Breaker]:[400kV OHL Tower]]),ET_Risk_SC_Summation[[#This Row],[132kV Circuit Breaker]:[400kV OHL Tower]],0)))</f>
        <v>n/a</v>
      </c>
      <c r="BP558" s="177" t="str">
        <f>IFERROR(INDEX('N0.7_Lookup_References'!$G$77:$G$98,MATCH(ET_Risk_SC_Summation[[#This Row],[Mxx Category]],'N0.7_Lookup_References'!$F$77:$F$98,0)),"")</f>
        <v/>
      </c>
    </row>
    <row r="559" spans="1:68">
      <c r="A559" s="160" t="str">
        <f>IFERROR(INDEX(N1.2_Intervention_Types[NARM Asset Category],MATCH('N1.3_Project_Listing'!$C559,N1.2_Intervention_Types[Intervention Type ID],0),1),"")</f>
        <v/>
      </c>
      <c r="B559" s="160" t="str">
        <f>IF($D$2="GD",IFERROR(INDEX(N1.2_Intervention_Types[C&amp;V Asset Category (GD)],MATCH('N1.3_Project_Listing'!$C559,N1.2_Intervention_Types[Intervention Type ID],0),1),""),IFERROR(INDEX(N1.2_Intervention_Types[NARM Asset Category],MATCH('N1.3_Project_Listing'!$C559,N1.2_Intervention_Types[Intervention Type ID],0),1),""))</f>
        <v/>
      </c>
      <c r="C559" s="67" t="str">
        <f>IFERROR(INDEX(N1.2_Intervention_Types[Intervention Type ID],MATCH('N1.3_Project_Listing'!$I559,N1.2_Intervention_Types[Intervention Type],0),1),"")</f>
        <v/>
      </c>
      <c r="D559" s="160" t="str">
        <f>IFERROR(INDEX(N1.2_Intervention_Types[Intervention Category],MATCH('N1.3_Project_Listing'!$C559,N1.2_Intervention_Types[Intervention Type ID],0),1),"")</f>
        <v/>
      </c>
      <c r="E559" s="210"/>
      <c r="F559" s="236"/>
      <c r="G559" s="236"/>
      <c r="H559" s="236"/>
      <c r="I559" s="151"/>
      <c r="J559" s="139"/>
      <c r="K559" s="117"/>
      <c r="L559" s="117"/>
      <c r="M559" s="117"/>
      <c r="N559" s="310"/>
      <c r="O559" s="310"/>
      <c r="P559" s="310"/>
      <c r="Q559" s="63">
        <f t="shared" si="49"/>
        <v>0</v>
      </c>
      <c r="R559" s="368">
        <f>IF('N1.3_Project_Listing'!$D559="Replacement",SUM('N1.3_Project_Listing'!$K559:$L559)/2,'N1.3_Project_Listing'!$M559)</f>
        <v>0</v>
      </c>
      <c r="S559" s="67" t="str">
        <f>IFERROR(INDEX('N0.7_Lookup_References'!$C$13:$C$72,MATCH($A559,'N0.7_Lookup_References'!$B$13:$B$72,0)),"")</f>
        <v/>
      </c>
      <c r="T559" s="338" t="str">
        <f t="shared" si="50"/>
        <v/>
      </c>
      <c r="V559" s="11"/>
      <c r="W559" s="11"/>
      <c r="X559" s="11"/>
      <c r="Y559" s="11"/>
      <c r="Z559" s="11"/>
      <c r="AA559" s="11"/>
      <c r="AB559" s="11"/>
      <c r="AC559" s="11"/>
      <c r="AD559" s="11"/>
      <c r="AE559" s="11"/>
      <c r="AF559" s="11"/>
      <c r="AG559" s="11"/>
      <c r="AH559" s="11"/>
      <c r="AI559" s="11"/>
      <c r="AJ559" s="11"/>
      <c r="AK559" s="11"/>
      <c r="AL559" s="11"/>
      <c r="AM559" s="11"/>
      <c r="AN559" s="11"/>
      <c r="AO559" s="11"/>
      <c r="AP559" s="63">
        <f t="shared" si="46"/>
        <v>0</v>
      </c>
      <c r="AQ559" s="63">
        <f t="shared" si="47"/>
        <v>0</v>
      </c>
      <c r="AR559" s="63">
        <f t="shared" si="48"/>
        <v>0</v>
      </c>
      <c r="AT559" s="176" cm="1">
        <f t="array" ref="AT559">SUMIFS('N1.3_Project_Listing'!$P$16:$P$829, 'N1.3_Project_Listing'!$E$16:$E$829,'N1.3_Project_Listing'!$E559, 'N1.3_Project_Listing'!$A$16:$A$829,ET_Risk_SC_Summation[[#Headers],[132kV Circuit Breaker]])</f>
        <v>0</v>
      </c>
      <c r="AU559" s="176" cm="1">
        <f t="array" ref="AU559">SUMIFS('N1.3_Project_Listing'!$P$16:$P$829, 'N1.3_Project_Listing'!$E$16:$E$829,'N1.3_Project_Listing'!$E559, 'N1.3_Project_Listing'!$A$16:$A$829,ET_Risk_SC_Summation[[#Headers],[132kV Transformer]])</f>
        <v>0</v>
      </c>
      <c r="AV559" s="176" cm="1">
        <f t="array" ref="AV559">SUMIFS('N1.3_Project_Listing'!$P$16:$P$829, 'N1.3_Project_Listing'!$E$16:$E$829,'N1.3_Project_Listing'!$E559, 'N1.3_Project_Listing'!$A$16:$A$829,ET_Risk_SC_Summation[[#Headers],[132kV Reactor]])</f>
        <v>0</v>
      </c>
      <c r="AW559" s="176" cm="1">
        <f t="array" ref="AW559">SUMIFS('N1.3_Project_Listing'!$P$16:$P$829, 'N1.3_Project_Listing'!$E$16:$E$829,'N1.3_Project_Listing'!$E559, 'N1.3_Project_Listing'!$A$16:$A$829,ET_Risk_SC_Summation[[#Headers],[132kV Underground Cable]])</f>
        <v>0</v>
      </c>
      <c r="AX559" s="176" cm="1">
        <f t="array" ref="AX559">SUMIFS('N1.3_Project_Listing'!$P$16:$P$829, 'N1.3_Project_Listing'!$E$16:$E$829,'N1.3_Project_Listing'!$E559, 'N1.3_Project_Listing'!$A$16:$A$829,ET_Risk_SC_Summation[[#Headers],[132kV OHL Conductor]])</f>
        <v>0</v>
      </c>
      <c r="AY559" s="176" cm="1">
        <f t="array" ref="AY559">SUMIFS('N1.3_Project_Listing'!$P$16:$P$829, 'N1.3_Project_Listing'!$E$16:$E$829,'N1.3_Project_Listing'!$E559, 'N1.3_Project_Listing'!$A$16:$A$829,ET_Risk_SC_Summation[[#Headers],[132kV OHL Fittings]])</f>
        <v>0</v>
      </c>
      <c r="AZ559" s="176" cm="1">
        <f t="array" ref="AZ559">SUMIFS('N1.3_Project_Listing'!$P$16:$P$829, 'N1.3_Project_Listing'!$E$16:$E$829,'N1.3_Project_Listing'!$E559, 'N1.3_Project_Listing'!$A$16:$A$829,ET_Risk_SC_Summation[[#Headers],[132kV OHL Tower]])</f>
        <v>0</v>
      </c>
      <c r="BA559" s="176" cm="1">
        <f t="array" ref="BA559">SUMIFS('N1.3_Project_Listing'!$P$16:$P$829, 'N1.3_Project_Listing'!$E$16:$E$829,'N1.3_Project_Listing'!$E559, 'N1.3_Project_Listing'!$A$16:$A$829,ET_Risk_SC_Summation[[#Headers],[275kV Circuit Breaker]])</f>
        <v>0</v>
      </c>
      <c r="BB559" s="176" cm="1">
        <f t="array" ref="BB559">SUMIFS('N1.3_Project_Listing'!$P$16:$P$829, 'N1.3_Project_Listing'!$E$16:$E$829,'N1.3_Project_Listing'!$E559, 'N1.3_Project_Listing'!$A$16:$A$829,ET_Risk_SC_Summation[[#Headers],[275kV Transformer]])</f>
        <v>0</v>
      </c>
      <c r="BC559" s="176" cm="1">
        <f t="array" ref="BC559">SUMIFS('N1.3_Project_Listing'!$P$16:$P$829, 'N1.3_Project_Listing'!$E$16:$E$829,'N1.3_Project_Listing'!$E559, 'N1.3_Project_Listing'!$A$16:$A$829,ET_Risk_SC_Summation[[#Headers],[275kV Reactor]])</f>
        <v>0</v>
      </c>
      <c r="BD559" s="176" cm="1">
        <f t="array" ref="BD559">SUMIFS('N1.3_Project_Listing'!$P$16:$P$829, 'N1.3_Project_Listing'!$E$16:$E$829,'N1.3_Project_Listing'!$E559, 'N1.3_Project_Listing'!$A$16:$A$829,ET_Risk_SC_Summation[[#Headers],[275kV Underground Cable]])</f>
        <v>0</v>
      </c>
      <c r="BE559" s="176" cm="1">
        <f t="array" ref="BE559">SUMIFS('N1.3_Project_Listing'!$P$16:$P$829, 'N1.3_Project_Listing'!$E$16:$E$829,'N1.3_Project_Listing'!$E559, 'N1.3_Project_Listing'!$A$16:$A$829,ET_Risk_SC_Summation[[#Headers],[275kV OHL Conductor]])</f>
        <v>0</v>
      </c>
      <c r="BF559" s="176" cm="1">
        <f t="array" ref="BF559">SUMIFS('N1.3_Project_Listing'!$P$16:$P$829, 'N1.3_Project_Listing'!$E$16:$E$829,'N1.3_Project_Listing'!$E559, 'N1.3_Project_Listing'!$A$16:$A$829,ET_Risk_SC_Summation[[#Headers],[275kV OHL Fittings]])</f>
        <v>0</v>
      </c>
      <c r="BG559" s="176" cm="1">
        <f t="array" ref="BG559">SUMIFS('N1.3_Project_Listing'!$P$16:$P$829, 'N1.3_Project_Listing'!$E$16:$E$829,'N1.3_Project_Listing'!$E559, 'N1.3_Project_Listing'!$A$16:$A$829,ET_Risk_SC_Summation[[#Headers],[275kV OHL Tower]])</f>
        <v>0</v>
      </c>
      <c r="BH559" s="176" cm="1">
        <f t="array" ref="BH559">SUMIFS('N1.3_Project_Listing'!$P$16:$P$829, 'N1.3_Project_Listing'!$E$16:$E$829,'N1.3_Project_Listing'!$E559, 'N1.3_Project_Listing'!$A$16:$A$829,ET_Risk_SC_Summation[[#Headers],[400kV Circuit Breaker]])</f>
        <v>0</v>
      </c>
      <c r="BI559" s="176" cm="1">
        <f t="array" ref="BI559">SUMIFS('N1.3_Project_Listing'!$P$16:$P$829, 'N1.3_Project_Listing'!$E$16:$E$829,'N1.3_Project_Listing'!$E559, 'N1.3_Project_Listing'!$A$16:$A$829,ET_Risk_SC_Summation[[#Headers],[400kV Transformer]])</f>
        <v>0</v>
      </c>
      <c r="BJ559" s="176" cm="1">
        <f t="array" ref="BJ559">SUMIFS('N1.3_Project_Listing'!$P$16:$P$829, 'N1.3_Project_Listing'!$E$16:$E$829,'N1.3_Project_Listing'!$E559, 'N1.3_Project_Listing'!$A$16:$A$829,ET_Risk_SC_Summation[[#Headers],[400kV Reactor]])</f>
        <v>0</v>
      </c>
      <c r="BK559" s="176" cm="1">
        <f t="array" ref="BK559">SUMIFS('N1.3_Project_Listing'!$P$16:$P$829, 'N1.3_Project_Listing'!$E$16:$E$829,'N1.3_Project_Listing'!$E559, 'N1.3_Project_Listing'!$A$16:$A$829,ET_Risk_SC_Summation[[#Headers],[400kV Underground Cable]])</f>
        <v>0</v>
      </c>
      <c r="BL559" s="176" cm="1">
        <f t="array" ref="BL559">SUMIFS('N1.3_Project_Listing'!$P$16:$P$829, 'N1.3_Project_Listing'!$E$16:$E$829,'N1.3_Project_Listing'!$E559, 'N1.3_Project_Listing'!$A$16:$A$829,ET_Risk_SC_Summation[[#Headers],[400kV OHL Conductor]])</f>
        <v>0</v>
      </c>
      <c r="BM559" s="176" cm="1">
        <f t="array" ref="BM559">SUMIFS('N1.3_Project_Listing'!$P$16:$P$829, 'N1.3_Project_Listing'!$E$16:$E$829,'N1.3_Project_Listing'!$E559, 'N1.3_Project_Listing'!$A$16:$A$829,ET_Risk_SC_Summation[[#Headers],[400kV OHL Fittings]])</f>
        <v>0</v>
      </c>
      <c r="BN559" s="176" cm="1">
        <f t="array" ref="BN559">SUMIFS('N1.3_Project_Listing'!$P$16:$P$829, 'N1.3_Project_Listing'!$E$16:$E$829,'N1.3_Project_Listing'!$E559, 'N1.3_Project_Listing'!$A$16:$A$829,ET_Risk_SC_Summation[[#Headers],[400kV OHL Tower]])</f>
        <v>0</v>
      </c>
      <c r="BO559" s="177" t="str">
        <f>IF(SUM(ET_Risk_SC_Summation[[#This Row],[132kV Circuit Breaker]:[400kV OHL Tower]])=0, "n/a", INDEX(ET_Risk_SC_Summation[#Headers],1,MATCH(MAX(ET_Risk_SC_Summation[[#This Row],[132kV Circuit Breaker]:[400kV OHL Tower]]),ET_Risk_SC_Summation[[#This Row],[132kV Circuit Breaker]:[400kV OHL Tower]],0)))</f>
        <v>n/a</v>
      </c>
      <c r="BP559" s="177" t="str">
        <f>IFERROR(INDEX('N0.7_Lookup_References'!$G$77:$G$98,MATCH(ET_Risk_SC_Summation[[#This Row],[Mxx Category]],'N0.7_Lookup_References'!$F$77:$F$98,0)),"")</f>
        <v/>
      </c>
    </row>
    <row r="560" spans="1:68">
      <c r="A560" s="160" t="str">
        <f>IFERROR(INDEX(N1.2_Intervention_Types[NARM Asset Category],MATCH('N1.3_Project_Listing'!$C560,N1.2_Intervention_Types[Intervention Type ID],0),1),"")</f>
        <v/>
      </c>
      <c r="B560" s="160" t="str">
        <f>IF($D$2="GD",IFERROR(INDEX(N1.2_Intervention_Types[C&amp;V Asset Category (GD)],MATCH('N1.3_Project_Listing'!$C560,N1.2_Intervention_Types[Intervention Type ID],0),1),""),IFERROR(INDEX(N1.2_Intervention_Types[NARM Asset Category],MATCH('N1.3_Project_Listing'!$C560,N1.2_Intervention_Types[Intervention Type ID],0),1),""))</f>
        <v/>
      </c>
      <c r="C560" s="67" t="str">
        <f>IFERROR(INDEX(N1.2_Intervention_Types[Intervention Type ID],MATCH('N1.3_Project_Listing'!$I560,N1.2_Intervention_Types[Intervention Type],0),1),"")</f>
        <v/>
      </c>
      <c r="D560" s="160" t="str">
        <f>IFERROR(INDEX(N1.2_Intervention_Types[Intervention Category],MATCH('N1.3_Project_Listing'!$C560,N1.2_Intervention_Types[Intervention Type ID],0),1),"")</f>
        <v/>
      </c>
      <c r="E560" s="210"/>
      <c r="F560" s="236"/>
      <c r="G560" s="236"/>
      <c r="H560" s="236"/>
      <c r="I560" s="151"/>
      <c r="J560" s="139"/>
      <c r="K560" s="117"/>
      <c r="L560" s="117"/>
      <c r="M560" s="117"/>
      <c r="N560" s="310"/>
      <c r="O560" s="310"/>
      <c r="P560" s="310"/>
      <c r="Q560" s="63">
        <f t="shared" si="49"/>
        <v>0</v>
      </c>
      <c r="R560" s="368">
        <f>IF('N1.3_Project_Listing'!$D560="Replacement",SUM('N1.3_Project_Listing'!$K560:$L560)/2,'N1.3_Project_Listing'!$M560)</f>
        <v>0</v>
      </c>
      <c r="S560" s="67" t="str">
        <f>IFERROR(INDEX('N0.7_Lookup_References'!$C$13:$C$72,MATCH($A560,'N0.7_Lookup_References'!$B$13:$B$72,0)),"")</f>
        <v/>
      </c>
      <c r="T560" s="338" t="str">
        <f t="shared" si="50"/>
        <v/>
      </c>
      <c r="V560" s="11"/>
      <c r="W560" s="11"/>
      <c r="X560" s="11"/>
      <c r="Y560" s="11"/>
      <c r="Z560" s="11"/>
      <c r="AA560" s="11"/>
      <c r="AB560" s="11"/>
      <c r="AC560" s="11"/>
      <c r="AD560" s="11"/>
      <c r="AE560" s="11"/>
      <c r="AF560" s="11"/>
      <c r="AG560" s="11"/>
      <c r="AH560" s="11"/>
      <c r="AI560" s="11"/>
      <c r="AJ560" s="11"/>
      <c r="AK560" s="11"/>
      <c r="AL560" s="11"/>
      <c r="AM560" s="11"/>
      <c r="AN560" s="11"/>
      <c r="AO560" s="11"/>
      <c r="AP560" s="63">
        <f t="shared" si="46"/>
        <v>0</v>
      </c>
      <c r="AQ560" s="63">
        <f t="shared" si="47"/>
        <v>0</v>
      </c>
      <c r="AR560" s="63">
        <f t="shared" si="48"/>
        <v>0</v>
      </c>
      <c r="AT560" s="176" cm="1">
        <f t="array" ref="AT560">SUMIFS('N1.3_Project_Listing'!$P$16:$P$829, 'N1.3_Project_Listing'!$E$16:$E$829,'N1.3_Project_Listing'!$E560, 'N1.3_Project_Listing'!$A$16:$A$829,ET_Risk_SC_Summation[[#Headers],[132kV Circuit Breaker]])</f>
        <v>0</v>
      </c>
      <c r="AU560" s="176" cm="1">
        <f t="array" ref="AU560">SUMIFS('N1.3_Project_Listing'!$P$16:$P$829, 'N1.3_Project_Listing'!$E$16:$E$829,'N1.3_Project_Listing'!$E560, 'N1.3_Project_Listing'!$A$16:$A$829,ET_Risk_SC_Summation[[#Headers],[132kV Transformer]])</f>
        <v>0</v>
      </c>
      <c r="AV560" s="176" cm="1">
        <f t="array" ref="AV560">SUMIFS('N1.3_Project_Listing'!$P$16:$P$829, 'N1.3_Project_Listing'!$E$16:$E$829,'N1.3_Project_Listing'!$E560, 'N1.3_Project_Listing'!$A$16:$A$829,ET_Risk_SC_Summation[[#Headers],[132kV Reactor]])</f>
        <v>0</v>
      </c>
      <c r="AW560" s="176" cm="1">
        <f t="array" ref="AW560">SUMIFS('N1.3_Project_Listing'!$P$16:$P$829, 'N1.3_Project_Listing'!$E$16:$E$829,'N1.3_Project_Listing'!$E560, 'N1.3_Project_Listing'!$A$16:$A$829,ET_Risk_SC_Summation[[#Headers],[132kV Underground Cable]])</f>
        <v>0</v>
      </c>
      <c r="AX560" s="176" cm="1">
        <f t="array" ref="AX560">SUMIFS('N1.3_Project_Listing'!$P$16:$P$829, 'N1.3_Project_Listing'!$E$16:$E$829,'N1.3_Project_Listing'!$E560, 'N1.3_Project_Listing'!$A$16:$A$829,ET_Risk_SC_Summation[[#Headers],[132kV OHL Conductor]])</f>
        <v>0</v>
      </c>
      <c r="AY560" s="176" cm="1">
        <f t="array" ref="AY560">SUMIFS('N1.3_Project_Listing'!$P$16:$P$829, 'N1.3_Project_Listing'!$E$16:$E$829,'N1.3_Project_Listing'!$E560, 'N1.3_Project_Listing'!$A$16:$A$829,ET_Risk_SC_Summation[[#Headers],[132kV OHL Fittings]])</f>
        <v>0</v>
      </c>
      <c r="AZ560" s="176" cm="1">
        <f t="array" ref="AZ560">SUMIFS('N1.3_Project_Listing'!$P$16:$P$829, 'N1.3_Project_Listing'!$E$16:$E$829,'N1.3_Project_Listing'!$E560, 'N1.3_Project_Listing'!$A$16:$A$829,ET_Risk_SC_Summation[[#Headers],[132kV OHL Tower]])</f>
        <v>0</v>
      </c>
      <c r="BA560" s="176" cm="1">
        <f t="array" ref="BA560">SUMIFS('N1.3_Project_Listing'!$P$16:$P$829, 'N1.3_Project_Listing'!$E$16:$E$829,'N1.3_Project_Listing'!$E560, 'N1.3_Project_Listing'!$A$16:$A$829,ET_Risk_SC_Summation[[#Headers],[275kV Circuit Breaker]])</f>
        <v>0</v>
      </c>
      <c r="BB560" s="176" cm="1">
        <f t="array" ref="BB560">SUMIFS('N1.3_Project_Listing'!$P$16:$P$829, 'N1.3_Project_Listing'!$E$16:$E$829,'N1.3_Project_Listing'!$E560, 'N1.3_Project_Listing'!$A$16:$A$829,ET_Risk_SC_Summation[[#Headers],[275kV Transformer]])</f>
        <v>0</v>
      </c>
      <c r="BC560" s="176" cm="1">
        <f t="array" ref="BC560">SUMIFS('N1.3_Project_Listing'!$P$16:$P$829, 'N1.3_Project_Listing'!$E$16:$E$829,'N1.3_Project_Listing'!$E560, 'N1.3_Project_Listing'!$A$16:$A$829,ET_Risk_SC_Summation[[#Headers],[275kV Reactor]])</f>
        <v>0</v>
      </c>
      <c r="BD560" s="176" cm="1">
        <f t="array" ref="BD560">SUMIFS('N1.3_Project_Listing'!$P$16:$P$829, 'N1.3_Project_Listing'!$E$16:$E$829,'N1.3_Project_Listing'!$E560, 'N1.3_Project_Listing'!$A$16:$A$829,ET_Risk_SC_Summation[[#Headers],[275kV Underground Cable]])</f>
        <v>0</v>
      </c>
      <c r="BE560" s="176" cm="1">
        <f t="array" ref="BE560">SUMIFS('N1.3_Project_Listing'!$P$16:$P$829, 'N1.3_Project_Listing'!$E$16:$E$829,'N1.3_Project_Listing'!$E560, 'N1.3_Project_Listing'!$A$16:$A$829,ET_Risk_SC_Summation[[#Headers],[275kV OHL Conductor]])</f>
        <v>0</v>
      </c>
      <c r="BF560" s="176" cm="1">
        <f t="array" ref="BF560">SUMIFS('N1.3_Project_Listing'!$P$16:$P$829, 'N1.3_Project_Listing'!$E$16:$E$829,'N1.3_Project_Listing'!$E560, 'N1.3_Project_Listing'!$A$16:$A$829,ET_Risk_SC_Summation[[#Headers],[275kV OHL Fittings]])</f>
        <v>0</v>
      </c>
      <c r="BG560" s="176" cm="1">
        <f t="array" ref="BG560">SUMIFS('N1.3_Project_Listing'!$P$16:$P$829, 'N1.3_Project_Listing'!$E$16:$E$829,'N1.3_Project_Listing'!$E560, 'N1.3_Project_Listing'!$A$16:$A$829,ET_Risk_SC_Summation[[#Headers],[275kV OHL Tower]])</f>
        <v>0</v>
      </c>
      <c r="BH560" s="176" cm="1">
        <f t="array" ref="BH560">SUMIFS('N1.3_Project_Listing'!$P$16:$P$829, 'N1.3_Project_Listing'!$E$16:$E$829,'N1.3_Project_Listing'!$E560, 'N1.3_Project_Listing'!$A$16:$A$829,ET_Risk_SC_Summation[[#Headers],[400kV Circuit Breaker]])</f>
        <v>0</v>
      </c>
      <c r="BI560" s="176" cm="1">
        <f t="array" ref="BI560">SUMIFS('N1.3_Project_Listing'!$P$16:$P$829, 'N1.3_Project_Listing'!$E$16:$E$829,'N1.3_Project_Listing'!$E560, 'N1.3_Project_Listing'!$A$16:$A$829,ET_Risk_SC_Summation[[#Headers],[400kV Transformer]])</f>
        <v>0</v>
      </c>
      <c r="BJ560" s="176" cm="1">
        <f t="array" ref="BJ560">SUMIFS('N1.3_Project_Listing'!$P$16:$P$829, 'N1.3_Project_Listing'!$E$16:$E$829,'N1.3_Project_Listing'!$E560, 'N1.3_Project_Listing'!$A$16:$A$829,ET_Risk_SC_Summation[[#Headers],[400kV Reactor]])</f>
        <v>0</v>
      </c>
      <c r="BK560" s="176" cm="1">
        <f t="array" ref="BK560">SUMIFS('N1.3_Project_Listing'!$P$16:$P$829, 'N1.3_Project_Listing'!$E$16:$E$829,'N1.3_Project_Listing'!$E560, 'N1.3_Project_Listing'!$A$16:$A$829,ET_Risk_SC_Summation[[#Headers],[400kV Underground Cable]])</f>
        <v>0</v>
      </c>
      <c r="BL560" s="176" cm="1">
        <f t="array" ref="BL560">SUMIFS('N1.3_Project_Listing'!$P$16:$P$829, 'N1.3_Project_Listing'!$E$16:$E$829,'N1.3_Project_Listing'!$E560, 'N1.3_Project_Listing'!$A$16:$A$829,ET_Risk_SC_Summation[[#Headers],[400kV OHL Conductor]])</f>
        <v>0</v>
      </c>
      <c r="BM560" s="176" cm="1">
        <f t="array" ref="BM560">SUMIFS('N1.3_Project_Listing'!$P$16:$P$829, 'N1.3_Project_Listing'!$E$16:$E$829,'N1.3_Project_Listing'!$E560, 'N1.3_Project_Listing'!$A$16:$A$829,ET_Risk_SC_Summation[[#Headers],[400kV OHL Fittings]])</f>
        <v>0</v>
      </c>
      <c r="BN560" s="176" cm="1">
        <f t="array" ref="BN560">SUMIFS('N1.3_Project_Listing'!$P$16:$P$829, 'N1.3_Project_Listing'!$E$16:$E$829,'N1.3_Project_Listing'!$E560, 'N1.3_Project_Listing'!$A$16:$A$829,ET_Risk_SC_Summation[[#Headers],[400kV OHL Tower]])</f>
        <v>0</v>
      </c>
      <c r="BO560" s="177" t="str">
        <f>IF(SUM(ET_Risk_SC_Summation[[#This Row],[132kV Circuit Breaker]:[400kV OHL Tower]])=0, "n/a", INDEX(ET_Risk_SC_Summation[#Headers],1,MATCH(MAX(ET_Risk_SC_Summation[[#This Row],[132kV Circuit Breaker]:[400kV OHL Tower]]),ET_Risk_SC_Summation[[#This Row],[132kV Circuit Breaker]:[400kV OHL Tower]],0)))</f>
        <v>n/a</v>
      </c>
      <c r="BP560" s="177" t="str">
        <f>IFERROR(INDEX('N0.7_Lookup_References'!$G$77:$G$98,MATCH(ET_Risk_SC_Summation[[#This Row],[Mxx Category]],'N0.7_Lookup_References'!$F$77:$F$98,0)),"")</f>
        <v/>
      </c>
    </row>
    <row r="561" spans="1:68">
      <c r="A561" s="160" t="str">
        <f>IFERROR(INDEX(N1.2_Intervention_Types[NARM Asset Category],MATCH('N1.3_Project_Listing'!$C561,N1.2_Intervention_Types[Intervention Type ID],0),1),"")</f>
        <v/>
      </c>
      <c r="B561" s="160" t="str">
        <f>IF($D$2="GD",IFERROR(INDEX(N1.2_Intervention_Types[C&amp;V Asset Category (GD)],MATCH('N1.3_Project_Listing'!$C561,N1.2_Intervention_Types[Intervention Type ID],0),1),""),IFERROR(INDEX(N1.2_Intervention_Types[NARM Asset Category],MATCH('N1.3_Project_Listing'!$C561,N1.2_Intervention_Types[Intervention Type ID],0),1),""))</f>
        <v/>
      </c>
      <c r="C561" s="67" t="str">
        <f>IFERROR(INDEX(N1.2_Intervention_Types[Intervention Type ID],MATCH('N1.3_Project_Listing'!$I561,N1.2_Intervention_Types[Intervention Type],0),1),"")</f>
        <v/>
      </c>
      <c r="D561" s="160" t="str">
        <f>IFERROR(INDEX(N1.2_Intervention_Types[Intervention Category],MATCH('N1.3_Project_Listing'!$C561,N1.2_Intervention_Types[Intervention Type ID],0),1),"")</f>
        <v/>
      </c>
      <c r="E561" s="210"/>
      <c r="F561" s="236"/>
      <c r="G561" s="236"/>
      <c r="H561" s="236"/>
      <c r="I561" s="151"/>
      <c r="J561" s="139"/>
      <c r="K561" s="117"/>
      <c r="L561" s="117"/>
      <c r="M561" s="117"/>
      <c r="N561" s="310"/>
      <c r="O561" s="310"/>
      <c r="P561" s="310"/>
      <c r="Q561" s="63">
        <f t="shared" si="49"/>
        <v>0</v>
      </c>
      <c r="R561" s="368">
        <f>IF('N1.3_Project_Listing'!$D561="Replacement",SUM('N1.3_Project_Listing'!$K561:$L561)/2,'N1.3_Project_Listing'!$M561)</f>
        <v>0</v>
      </c>
      <c r="S561" s="67" t="str">
        <f>IFERROR(INDEX('N0.7_Lookup_References'!$C$13:$C$72,MATCH($A561,'N0.7_Lookup_References'!$B$13:$B$72,0)),"")</f>
        <v/>
      </c>
      <c r="T561" s="338" t="str">
        <f t="shared" si="50"/>
        <v/>
      </c>
      <c r="V561" s="11"/>
      <c r="W561" s="11"/>
      <c r="X561" s="11"/>
      <c r="Y561" s="11"/>
      <c r="Z561" s="11"/>
      <c r="AA561" s="11"/>
      <c r="AB561" s="11"/>
      <c r="AC561" s="11"/>
      <c r="AD561" s="11"/>
      <c r="AE561" s="11"/>
      <c r="AF561" s="11"/>
      <c r="AG561" s="11"/>
      <c r="AH561" s="11"/>
      <c r="AI561" s="11"/>
      <c r="AJ561" s="11"/>
      <c r="AK561" s="11"/>
      <c r="AL561" s="11"/>
      <c r="AM561" s="11"/>
      <c r="AN561" s="11"/>
      <c r="AO561" s="11"/>
      <c r="AP561" s="63">
        <f t="shared" si="46"/>
        <v>0</v>
      </c>
      <c r="AQ561" s="63">
        <f t="shared" si="47"/>
        <v>0</v>
      </c>
      <c r="AR561" s="63">
        <f t="shared" si="48"/>
        <v>0</v>
      </c>
      <c r="AT561" s="176" cm="1">
        <f t="array" ref="AT561">SUMIFS('N1.3_Project_Listing'!$P$16:$P$829, 'N1.3_Project_Listing'!$E$16:$E$829,'N1.3_Project_Listing'!$E561, 'N1.3_Project_Listing'!$A$16:$A$829,ET_Risk_SC_Summation[[#Headers],[132kV Circuit Breaker]])</f>
        <v>0</v>
      </c>
      <c r="AU561" s="176" cm="1">
        <f t="array" ref="AU561">SUMIFS('N1.3_Project_Listing'!$P$16:$P$829, 'N1.3_Project_Listing'!$E$16:$E$829,'N1.3_Project_Listing'!$E561, 'N1.3_Project_Listing'!$A$16:$A$829,ET_Risk_SC_Summation[[#Headers],[132kV Transformer]])</f>
        <v>0</v>
      </c>
      <c r="AV561" s="176" cm="1">
        <f t="array" ref="AV561">SUMIFS('N1.3_Project_Listing'!$P$16:$P$829, 'N1.3_Project_Listing'!$E$16:$E$829,'N1.3_Project_Listing'!$E561, 'N1.3_Project_Listing'!$A$16:$A$829,ET_Risk_SC_Summation[[#Headers],[132kV Reactor]])</f>
        <v>0</v>
      </c>
      <c r="AW561" s="176" cm="1">
        <f t="array" ref="AW561">SUMIFS('N1.3_Project_Listing'!$P$16:$P$829, 'N1.3_Project_Listing'!$E$16:$E$829,'N1.3_Project_Listing'!$E561, 'N1.3_Project_Listing'!$A$16:$A$829,ET_Risk_SC_Summation[[#Headers],[132kV Underground Cable]])</f>
        <v>0</v>
      </c>
      <c r="AX561" s="176" cm="1">
        <f t="array" ref="AX561">SUMIFS('N1.3_Project_Listing'!$P$16:$P$829, 'N1.3_Project_Listing'!$E$16:$E$829,'N1.3_Project_Listing'!$E561, 'N1.3_Project_Listing'!$A$16:$A$829,ET_Risk_SC_Summation[[#Headers],[132kV OHL Conductor]])</f>
        <v>0</v>
      </c>
      <c r="AY561" s="176" cm="1">
        <f t="array" ref="AY561">SUMIFS('N1.3_Project_Listing'!$P$16:$P$829, 'N1.3_Project_Listing'!$E$16:$E$829,'N1.3_Project_Listing'!$E561, 'N1.3_Project_Listing'!$A$16:$A$829,ET_Risk_SC_Summation[[#Headers],[132kV OHL Fittings]])</f>
        <v>0</v>
      </c>
      <c r="AZ561" s="176" cm="1">
        <f t="array" ref="AZ561">SUMIFS('N1.3_Project_Listing'!$P$16:$P$829, 'N1.3_Project_Listing'!$E$16:$E$829,'N1.3_Project_Listing'!$E561, 'N1.3_Project_Listing'!$A$16:$A$829,ET_Risk_SC_Summation[[#Headers],[132kV OHL Tower]])</f>
        <v>0</v>
      </c>
      <c r="BA561" s="176" cm="1">
        <f t="array" ref="BA561">SUMIFS('N1.3_Project_Listing'!$P$16:$P$829, 'N1.3_Project_Listing'!$E$16:$E$829,'N1.3_Project_Listing'!$E561, 'N1.3_Project_Listing'!$A$16:$A$829,ET_Risk_SC_Summation[[#Headers],[275kV Circuit Breaker]])</f>
        <v>0</v>
      </c>
      <c r="BB561" s="176" cm="1">
        <f t="array" ref="BB561">SUMIFS('N1.3_Project_Listing'!$P$16:$P$829, 'N1.3_Project_Listing'!$E$16:$E$829,'N1.3_Project_Listing'!$E561, 'N1.3_Project_Listing'!$A$16:$A$829,ET_Risk_SC_Summation[[#Headers],[275kV Transformer]])</f>
        <v>0</v>
      </c>
      <c r="BC561" s="176" cm="1">
        <f t="array" ref="BC561">SUMIFS('N1.3_Project_Listing'!$P$16:$P$829, 'N1.3_Project_Listing'!$E$16:$E$829,'N1.3_Project_Listing'!$E561, 'N1.3_Project_Listing'!$A$16:$A$829,ET_Risk_SC_Summation[[#Headers],[275kV Reactor]])</f>
        <v>0</v>
      </c>
      <c r="BD561" s="176" cm="1">
        <f t="array" ref="BD561">SUMIFS('N1.3_Project_Listing'!$P$16:$P$829, 'N1.3_Project_Listing'!$E$16:$E$829,'N1.3_Project_Listing'!$E561, 'N1.3_Project_Listing'!$A$16:$A$829,ET_Risk_SC_Summation[[#Headers],[275kV Underground Cable]])</f>
        <v>0</v>
      </c>
      <c r="BE561" s="176" cm="1">
        <f t="array" ref="BE561">SUMIFS('N1.3_Project_Listing'!$P$16:$P$829, 'N1.3_Project_Listing'!$E$16:$E$829,'N1.3_Project_Listing'!$E561, 'N1.3_Project_Listing'!$A$16:$A$829,ET_Risk_SC_Summation[[#Headers],[275kV OHL Conductor]])</f>
        <v>0</v>
      </c>
      <c r="BF561" s="176" cm="1">
        <f t="array" ref="BF561">SUMIFS('N1.3_Project_Listing'!$P$16:$P$829, 'N1.3_Project_Listing'!$E$16:$E$829,'N1.3_Project_Listing'!$E561, 'N1.3_Project_Listing'!$A$16:$A$829,ET_Risk_SC_Summation[[#Headers],[275kV OHL Fittings]])</f>
        <v>0</v>
      </c>
      <c r="BG561" s="176" cm="1">
        <f t="array" ref="BG561">SUMIFS('N1.3_Project_Listing'!$P$16:$P$829, 'N1.3_Project_Listing'!$E$16:$E$829,'N1.3_Project_Listing'!$E561, 'N1.3_Project_Listing'!$A$16:$A$829,ET_Risk_SC_Summation[[#Headers],[275kV OHL Tower]])</f>
        <v>0</v>
      </c>
      <c r="BH561" s="176" cm="1">
        <f t="array" ref="BH561">SUMIFS('N1.3_Project_Listing'!$P$16:$P$829, 'N1.3_Project_Listing'!$E$16:$E$829,'N1.3_Project_Listing'!$E561, 'N1.3_Project_Listing'!$A$16:$A$829,ET_Risk_SC_Summation[[#Headers],[400kV Circuit Breaker]])</f>
        <v>0</v>
      </c>
      <c r="BI561" s="176" cm="1">
        <f t="array" ref="BI561">SUMIFS('N1.3_Project_Listing'!$P$16:$P$829, 'N1.3_Project_Listing'!$E$16:$E$829,'N1.3_Project_Listing'!$E561, 'N1.3_Project_Listing'!$A$16:$A$829,ET_Risk_SC_Summation[[#Headers],[400kV Transformer]])</f>
        <v>0</v>
      </c>
      <c r="BJ561" s="176" cm="1">
        <f t="array" ref="BJ561">SUMIFS('N1.3_Project_Listing'!$P$16:$P$829, 'N1.3_Project_Listing'!$E$16:$E$829,'N1.3_Project_Listing'!$E561, 'N1.3_Project_Listing'!$A$16:$A$829,ET_Risk_SC_Summation[[#Headers],[400kV Reactor]])</f>
        <v>0</v>
      </c>
      <c r="BK561" s="176" cm="1">
        <f t="array" ref="BK561">SUMIFS('N1.3_Project_Listing'!$P$16:$P$829, 'N1.3_Project_Listing'!$E$16:$E$829,'N1.3_Project_Listing'!$E561, 'N1.3_Project_Listing'!$A$16:$A$829,ET_Risk_SC_Summation[[#Headers],[400kV Underground Cable]])</f>
        <v>0</v>
      </c>
      <c r="BL561" s="176" cm="1">
        <f t="array" ref="BL561">SUMIFS('N1.3_Project_Listing'!$P$16:$P$829, 'N1.3_Project_Listing'!$E$16:$E$829,'N1.3_Project_Listing'!$E561, 'N1.3_Project_Listing'!$A$16:$A$829,ET_Risk_SC_Summation[[#Headers],[400kV OHL Conductor]])</f>
        <v>0</v>
      </c>
      <c r="BM561" s="176" cm="1">
        <f t="array" ref="BM561">SUMIFS('N1.3_Project_Listing'!$P$16:$P$829, 'N1.3_Project_Listing'!$E$16:$E$829,'N1.3_Project_Listing'!$E561, 'N1.3_Project_Listing'!$A$16:$A$829,ET_Risk_SC_Summation[[#Headers],[400kV OHL Fittings]])</f>
        <v>0</v>
      </c>
      <c r="BN561" s="176" cm="1">
        <f t="array" ref="BN561">SUMIFS('N1.3_Project_Listing'!$P$16:$P$829, 'N1.3_Project_Listing'!$E$16:$E$829,'N1.3_Project_Listing'!$E561, 'N1.3_Project_Listing'!$A$16:$A$829,ET_Risk_SC_Summation[[#Headers],[400kV OHL Tower]])</f>
        <v>0</v>
      </c>
      <c r="BO561" s="177" t="str">
        <f>IF(SUM(ET_Risk_SC_Summation[[#This Row],[132kV Circuit Breaker]:[400kV OHL Tower]])=0, "n/a", INDEX(ET_Risk_SC_Summation[#Headers],1,MATCH(MAX(ET_Risk_SC_Summation[[#This Row],[132kV Circuit Breaker]:[400kV OHL Tower]]),ET_Risk_SC_Summation[[#This Row],[132kV Circuit Breaker]:[400kV OHL Tower]],0)))</f>
        <v>n/a</v>
      </c>
      <c r="BP561" s="177" t="str">
        <f>IFERROR(INDEX('N0.7_Lookup_References'!$G$77:$G$98,MATCH(ET_Risk_SC_Summation[[#This Row],[Mxx Category]],'N0.7_Lookup_References'!$F$77:$F$98,0)),"")</f>
        <v/>
      </c>
    </row>
    <row r="562" spans="1:68">
      <c r="A562" s="160" t="str">
        <f>IFERROR(INDEX(N1.2_Intervention_Types[NARM Asset Category],MATCH('N1.3_Project_Listing'!$C562,N1.2_Intervention_Types[Intervention Type ID],0),1),"")</f>
        <v/>
      </c>
      <c r="B562" s="160" t="str">
        <f>IF($D$2="GD",IFERROR(INDEX(N1.2_Intervention_Types[C&amp;V Asset Category (GD)],MATCH('N1.3_Project_Listing'!$C562,N1.2_Intervention_Types[Intervention Type ID],0),1),""),IFERROR(INDEX(N1.2_Intervention_Types[NARM Asset Category],MATCH('N1.3_Project_Listing'!$C562,N1.2_Intervention_Types[Intervention Type ID],0),1),""))</f>
        <v/>
      </c>
      <c r="C562" s="67" t="str">
        <f>IFERROR(INDEX(N1.2_Intervention_Types[Intervention Type ID],MATCH('N1.3_Project_Listing'!$I562,N1.2_Intervention_Types[Intervention Type],0),1),"")</f>
        <v/>
      </c>
      <c r="D562" s="160" t="str">
        <f>IFERROR(INDEX(N1.2_Intervention_Types[Intervention Category],MATCH('N1.3_Project_Listing'!$C562,N1.2_Intervention_Types[Intervention Type ID],0),1),"")</f>
        <v/>
      </c>
      <c r="E562" s="210"/>
      <c r="F562" s="236"/>
      <c r="G562" s="236"/>
      <c r="H562" s="236"/>
      <c r="I562" s="151"/>
      <c r="J562" s="139"/>
      <c r="K562" s="117"/>
      <c r="L562" s="117"/>
      <c r="M562" s="117"/>
      <c r="N562" s="310"/>
      <c r="O562" s="310"/>
      <c r="P562" s="310"/>
      <c r="Q562" s="63">
        <f t="shared" si="49"/>
        <v>0</v>
      </c>
      <c r="R562" s="368">
        <f>IF('N1.3_Project_Listing'!$D562="Replacement",SUM('N1.3_Project_Listing'!$K562:$L562)/2,'N1.3_Project_Listing'!$M562)</f>
        <v>0</v>
      </c>
      <c r="S562" s="67" t="str">
        <f>IFERROR(INDEX('N0.7_Lookup_References'!$C$13:$C$72,MATCH($A562,'N0.7_Lookup_References'!$B$13:$B$72,0)),"")</f>
        <v/>
      </c>
      <c r="T562" s="338" t="str">
        <f t="shared" si="50"/>
        <v/>
      </c>
      <c r="V562" s="11"/>
      <c r="W562" s="11"/>
      <c r="X562" s="11"/>
      <c r="Y562" s="11"/>
      <c r="Z562" s="11"/>
      <c r="AA562" s="11"/>
      <c r="AB562" s="11"/>
      <c r="AC562" s="11"/>
      <c r="AD562" s="11"/>
      <c r="AE562" s="11"/>
      <c r="AF562" s="11"/>
      <c r="AG562" s="11"/>
      <c r="AH562" s="11"/>
      <c r="AI562" s="11"/>
      <c r="AJ562" s="11"/>
      <c r="AK562" s="11"/>
      <c r="AL562" s="11"/>
      <c r="AM562" s="11"/>
      <c r="AN562" s="11"/>
      <c r="AO562" s="11"/>
      <c r="AP562" s="63">
        <f t="shared" si="46"/>
        <v>0</v>
      </c>
      <c r="AQ562" s="63">
        <f t="shared" si="47"/>
        <v>0</v>
      </c>
      <c r="AR562" s="63">
        <f t="shared" si="48"/>
        <v>0</v>
      </c>
      <c r="AT562" s="176" cm="1">
        <f t="array" ref="AT562">SUMIFS('N1.3_Project_Listing'!$P$16:$P$829, 'N1.3_Project_Listing'!$E$16:$E$829,'N1.3_Project_Listing'!$E562, 'N1.3_Project_Listing'!$A$16:$A$829,ET_Risk_SC_Summation[[#Headers],[132kV Circuit Breaker]])</f>
        <v>0</v>
      </c>
      <c r="AU562" s="176" cm="1">
        <f t="array" ref="AU562">SUMIFS('N1.3_Project_Listing'!$P$16:$P$829, 'N1.3_Project_Listing'!$E$16:$E$829,'N1.3_Project_Listing'!$E562, 'N1.3_Project_Listing'!$A$16:$A$829,ET_Risk_SC_Summation[[#Headers],[132kV Transformer]])</f>
        <v>0</v>
      </c>
      <c r="AV562" s="176" cm="1">
        <f t="array" ref="AV562">SUMIFS('N1.3_Project_Listing'!$P$16:$P$829, 'N1.3_Project_Listing'!$E$16:$E$829,'N1.3_Project_Listing'!$E562, 'N1.3_Project_Listing'!$A$16:$A$829,ET_Risk_SC_Summation[[#Headers],[132kV Reactor]])</f>
        <v>0</v>
      </c>
      <c r="AW562" s="176" cm="1">
        <f t="array" ref="AW562">SUMIFS('N1.3_Project_Listing'!$P$16:$P$829, 'N1.3_Project_Listing'!$E$16:$E$829,'N1.3_Project_Listing'!$E562, 'N1.3_Project_Listing'!$A$16:$A$829,ET_Risk_SC_Summation[[#Headers],[132kV Underground Cable]])</f>
        <v>0</v>
      </c>
      <c r="AX562" s="176" cm="1">
        <f t="array" ref="AX562">SUMIFS('N1.3_Project_Listing'!$P$16:$P$829, 'N1.3_Project_Listing'!$E$16:$E$829,'N1.3_Project_Listing'!$E562, 'N1.3_Project_Listing'!$A$16:$A$829,ET_Risk_SC_Summation[[#Headers],[132kV OHL Conductor]])</f>
        <v>0</v>
      </c>
      <c r="AY562" s="176" cm="1">
        <f t="array" ref="AY562">SUMIFS('N1.3_Project_Listing'!$P$16:$P$829, 'N1.3_Project_Listing'!$E$16:$E$829,'N1.3_Project_Listing'!$E562, 'N1.3_Project_Listing'!$A$16:$A$829,ET_Risk_SC_Summation[[#Headers],[132kV OHL Fittings]])</f>
        <v>0</v>
      </c>
      <c r="AZ562" s="176" cm="1">
        <f t="array" ref="AZ562">SUMIFS('N1.3_Project_Listing'!$P$16:$P$829, 'N1.3_Project_Listing'!$E$16:$E$829,'N1.3_Project_Listing'!$E562, 'N1.3_Project_Listing'!$A$16:$A$829,ET_Risk_SC_Summation[[#Headers],[132kV OHL Tower]])</f>
        <v>0</v>
      </c>
      <c r="BA562" s="176" cm="1">
        <f t="array" ref="BA562">SUMIFS('N1.3_Project_Listing'!$P$16:$P$829, 'N1.3_Project_Listing'!$E$16:$E$829,'N1.3_Project_Listing'!$E562, 'N1.3_Project_Listing'!$A$16:$A$829,ET_Risk_SC_Summation[[#Headers],[275kV Circuit Breaker]])</f>
        <v>0</v>
      </c>
      <c r="BB562" s="176" cm="1">
        <f t="array" ref="BB562">SUMIFS('N1.3_Project_Listing'!$P$16:$P$829, 'N1.3_Project_Listing'!$E$16:$E$829,'N1.3_Project_Listing'!$E562, 'N1.3_Project_Listing'!$A$16:$A$829,ET_Risk_SC_Summation[[#Headers],[275kV Transformer]])</f>
        <v>0</v>
      </c>
      <c r="BC562" s="176" cm="1">
        <f t="array" ref="BC562">SUMIFS('N1.3_Project_Listing'!$P$16:$P$829, 'N1.3_Project_Listing'!$E$16:$E$829,'N1.3_Project_Listing'!$E562, 'N1.3_Project_Listing'!$A$16:$A$829,ET_Risk_SC_Summation[[#Headers],[275kV Reactor]])</f>
        <v>0</v>
      </c>
      <c r="BD562" s="176" cm="1">
        <f t="array" ref="BD562">SUMIFS('N1.3_Project_Listing'!$P$16:$P$829, 'N1.3_Project_Listing'!$E$16:$E$829,'N1.3_Project_Listing'!$E562, 'N1.3_Project_Listing'!$A$16:$A$829,ET_Risk_SC_Summation[[#Headers],[275kV Underground Cable]])</f>
        <v>0</v>
      </c>
      <c r="BE562" s="176" cm="1">
        <f t="array" ref="BE562">SUMIFS('N1.3_Project_Listing'!$P$16:$P$829, 'N1.3_Project_Listing'!$E$16:$E$829,'N1.3_Project_Listing'!$E562, 'N1.3_Project_Listing'!$A$16:$A$829,ET_Risk_SC_Summation[[#Headers],[275kV OHL Conductor]])</f>
        <v>0</v>
      </c>
      <c r="BF562" s="176" cm="1">
        <f t="array" ref="BF562">SUMIFS('N1.3_Project_Listing'!$P$16:$P$829, 'N1.3_Project_Listing'!$E$16:$E$829,'N1.3_Project_Listing'!$E562, 'N1.3_Project_Listing'!$A$16:$A$829,ET_Risk_SC_Summation[[#Headers],[275kV OHL Fittings]])</f>
        <v>0</v>
      </c>
      <c r="BG562" s="176" cm="1">
        <f t="array" ref="BG562">SUMIFS('N1.3_Project_Listing'!$P$16:$P$829, 'N1.3_Project_Listing'!$E$16:$E$829,'N1.3_Project_Listing'!$E562, 'N1.3_Project_Listing'!$A$16:$A$829,ET_Risk_SC_Summation[[#Headers],[275kV OHL Tower]])</f>
        <v>0</v>
      </c>
      <c r="BH562" s="176" cm="1">
        <f t="array" ref="BH562">SUMIFS('N1.3_Project_Listing'!$P$16:$P$829, 'N1.3_Project_Listing'!$E$16:$E$829,'N1.3_Project_Listing'!$E562, 'N1.3_Project_Listing'!$A$16:$A$829,ET_Risk_SC_Summation[[#Headers],[400kV Circuit Breaker]])</f>
        <v>0</v>
      </c>
      <c r="BI562" s="176" cm="1">
        <f t="array" ref="BI562">SUMIFS('N1.3_Project_Listing'!$P$16:$P$829, 'N1.3_Project_Listing'!$E$16:$E$829,'N1.3_Project_Listing'!$E562, 'N1.3_Project_Listing'!$A$16:$A$829,ET_Risk_SC_Summation[[#Headers],[400kV Transformer]])</f>
        <v>0</v>
      </c>
      <c r="BJ562" s="176" cm="1">
        <f t="array" ref="BJ562">SUMIFS('N1.3_Project_Listing'!$P$16:$P$829, 'N1.3_Project_Listing'!$E$16:$E$829,'N1.3_Project_Listing'!$E562, 'N1.3_Project_Listing'!$A$16:$A$829,ET_Risk_SC_Summation[[#Headers],[400kV Reactor]])</f>
        <v>0</v>
      </c>
      <c r="BK562" s="176" cm="1">
        <f t="array" ref="BK562">SUMIFS('N1.3_Project_Listing'!$P$16:$P$829, 'N1.3_Project_Listing'!$E$16:$E$829,'N1.3_Project_Listing'!$E562, 'N1.3_Project_Listing'!$A$16:$A$829,ET_Risk_SC_Summation[[#Headers],[400kV Underground Cable]])</f>
        <v>0</v>
      </c>
      <c r="BL562" s="176" cm="1">
        <f t="array" ref="BL562">SUMIFS('N1.3_Project_Listing'!$P$16:$P$829, 'N1.3_Project_Listing'!$E$16:$E$829,'N1.3_Project_Listing'!$E562, 'N1.3_Project_Listing'!$A$16:$A$829,ET_Risk_SC_Summation[[#Headers],[400kV OHL Conductor]])</f>
        <v>0</v>
      </c>
      <c r="BM562" s="176" cm="1">
        <f t="array" ref="BM562">SUMIFS('N1.3_Project_Listing'!$P$16:$P$829, 'N1.3_Project_Listing'!$E$16:$E$829,'N1.3_Project_Listing'!$E562, 'N1.3_Project_Listing'!$A$16:$A$829,ET_Risk_SC_Summation[[#Headers],[400kV OHL Fittings]])</f>
        <v>0</v>
      </c>
      <c r="BN562" s="176" cm="1">
        <f t="array" ref="BN562">SUMIFS('N1.3_Project_Listing'!$P$16:$P$829, 'N1.3_Project_Listing'!$E$16:$E$829,'N1.3_Project_Listing'!$E562, 'N1.3_Project_Listing'!$A$16:$A$829,ET_Risk_SC_Summation[[#Headers],[400kV OHL Tower]])</f>
        <v>0</v>
      </c>
      <c r="BO562" s="177" t="str">
        <f>IF(SUM(ET_Risk_SC_Summation[[#This Row],[132kV Circuit Breaker]:[400kV OHL Tower]])=0, "n/a", INDEX(ET_Risk_SC_Summation[#Headers],1,MATCH(MAX(ET_Risk_SC_Summation[[#This Row],[132kV Circuit Breaker]:[400kV OHL Tower]]),ET_Risk_SC_Summation[[#This Row],[132kV Circuit Breaker]:[400kV OHL Tower]],0)))</f>
        <v>n/a</v>
      </c>
      <c r="BP562" s="177" t="str">
        <f>IFERROR(INDEX('N0.7_Lookup_References'!$G$77:$G$98,MATCH(ET_Risk_SC_Summation[[#This Row],[Mxx Category]],'N0.7_Lookup_References'!$F$77:$F$98,0)),"")</f>
        <v/>
      </c>
    </row>
    <row r="563" spans="1:68">
      <c r="A563" s="160" t="str">
        <f>IFERROR(INDEX(N1.2_Intervention_Types[NARM Asset Category],MATCH('N1.3_Project_Listing'!$C563,N1.2_Intervention_Types[Intervention Type ID],0),1),"")</f>
        <v/>
      </c>
      <c r="B563" s="160" t="str">
        <f>IF($D$2="GD",IFERROR(INDEX(N1.2_Intervention_Types[C&amp;V Asset Category (GD)],MATCH('N1.3_Project_Listing'!$C563,N1.2_Intervention_Types[Intervention Type ID],0),1),""),IFERROR(INDEX(N1.2_Intervention_Types[NARM Asset Category],MATCH('N1.3_Project_Listing'!$C563,N1.2_Intervention_Types[Intervention Type ID],0),1),""))</f>
        <v/>
      </c>
      <c r="C563" s="67" t="str">
        <f>IFERROR(INDEX(N1.2_Intervention_Types[Intervention Type ID],MATCH('N1.3_Project_Listing'!$I563,N1.2_Intervention_Types[Intervention Type],0),1),"")</f>
        <v/>
      </c>
      <c r="D563" s="160" t="str">
        <f>IFERROR(INDEX(N1.2_Intervention_Types[Intervention Category],MATCH('N1.3_Project_Listing'!$C563,N1.2_Intervention_Types[Intervention Type ID],0),1),"")</f>
        <v/>
      </c>
      <c r="E563" s="210"/>
      <c r="F563" s="236"/>
      <c r="G563" s="236"/>
      <c r="H563" s="236"/>
      <c r="I563" s="151"/>
      <c r="J563" s="139"/>
      <c r="K563" s="117"/>
      <c r="L563" s="117"/>
      <c r="M563" s="117"/>
      <c r="N563" s="310"/>
      <c r="O563" s="310"/>
      <c r="P563" s="310"/>
      <c r="Q563" s="63">
        <f t="shared" si="49"/>
        <v>0</v>
      </c>
      <c r="R563" s="368">
        <f>IF('N1.3_Project_Listing'!$D563="Replacement",SUM('N1.3_Project_Listing'!$K563:$L563)/2,'N1.3_Project_Listing'!$M563)</f>
        <v>0</v>
      </c>
      <c r="S563" s="67" t="str">
        <f>IFERROR(INDEX('N0.7_Lookup_References'!$C$13:$C$72,MATCH($A563,'N0.7_Lookup_References'!$B$13:$B$72,0)),"")</f>
        <v/>
      </c>
      <c r="T563" s="338" t="str">
        <f t="shared" si="50"/>
        <v/>
      </c>
      <c r="V563" s="11"/>
      <c r="W563" s="11"/>
      <c r="X563" s="11"/>
      <c r="Y563" s="11"/>
      <c r="Z563" s="11"/>
      <c r="AA563" s="11"/>
      <c r="AB563" s="11"/>
      <c r="AC563" s="11"/>
      <c r="AD563" s="11"/>
      <c r="AE563" s="11"/>
      <c r="AF563" s="11"/>
      <c r="AG563" s="11"/>
      <c r="AH563" s="11"/>
      <c r="AI563" s="11"/>
      <c r="AJ563" s="11"/>
      <c r="AK563" s="11"/>
      <c r="AL563" s="11"/>
      <c r="AM563" s="11"/>
      <c r="AN563" s="11"/>
      <c r="AO563" s="11"/>
      <c r="AP563" s="63">
        <f t="shared" si="46"/>
        <v>0</v>
      </c>
      <c r="AQ563" s="63">
        <f t="shared" si="47"/>
        <v>0</v>
      </c>
      <c r="AR563" s="63">
        <f t="shared" si="48"/>
        <v>0</v>
      </c>
      <c r="AT563" s="176" cm="1">
        <f t="array" ref="AT563">SUMIFS('N1.3_Project_Listing'!$P$16:$P$829, 'N1.3_Project_Listing'!$E$16:$E$829,'N1.3_Project_Listing'!$E563, 'N1.3_Project_Listing'!$A$16:$A$829,ET_Risk_SC_Summation[[#Headers],[132kV Circuit Breaker]])</f>
        <v>0</v>
      </c>
      <c r="AU563" s="176" cm="1">
        <f t="array" ref="AU563">SUMIFS('N1.3_Project_Listing'!$P$16:$P$829, 'N1.3_Project_Listing'!$E$16:$E$829,'N1.3_Project_Listing'!$E563, 'N1.3_Project_Listing'!$A$16:$A$829,ET_Risk_SC_Summation[[#Headers],[132kV Transformer]])</f>
        <v>0</v>
      </c>
      <c r="AV563" s="176" cm="1">
        <f t="array" ref="AV563">SUMIFS('N1.3_Project_Listing'!$P$16:$P$829, 'N1.3_Project_Listing'!$E$16:$E$829,'N1.3_Project_Listing'!$E563, 'N1.3_Project_Listing'!$A$16:$A$829,ET_Risk_SC_Summation[[#Headers],[132kV Reactor]])</f>
        <v>0</v>
      </c>
      <c r="AW563" s="176" cm="1">
        <f t="array" ref="AW563">SUMIFS('N1.3_Project_Listing'!$P$16:$P$829, 'N1.3_Project_Listing'!$E$16:$E$829,'N1.3_Project_Listing'!$E563, 'N1.3_Project_Listing'!$A$16:$A$829,ET_Risk_SC_Summation[[#Headers],[132kV Underground Cable]])</f>
        <v>0</v>
      </c>
      <c r="AX563" s="176" cm="1">
        <f t="array" ref="AX563">SUMIFS('N1.3_Project_Listing'!$P$16:$P$829, 'N1.3_Project_Listing'!$E$16:$E$829,'N1.3_Project_Listing'!$E563, 'N1.3_Project_Listing'!$A$16:$A$829,ET_Risk_SC_Summation[[#Headers],[132kV OHL Conductor]])</f>
        <v>0</v>
      </c>
      <c r="AY563" s="176" cm="1">
        <f t="array" ref="AY563">SUMIFS('N1.3_Project_Listing'!$P$16:$P$829, 'N1.3_Project_Listing'!$E$16:$E$829,'N1.3_Project_Listing'!$E563, 'N1.3_Project_Listing'!$A$16:$A$829,ET_Risk_SC_Summation[[#Headers],[132kV OHL Fittings]])</f>
        <v>0</v>
      </c>
      <c r="AZ563" s="176" cm="1">
        <f t="array" ref="AZ563">SUMIFS('N1.3_Project_Listing'!$P$16:$P$829, 'N1.3_Project_Listing'!$E$16:$E$829,'N1.3_Project_Listing'!$E563, 'N1.3_Project_Listing'!$A$16:$A$829,ET_Risk_SC_Summation[[#Headers],[132kV OHL Tower]])</f>
        <v>0</v>
      </c>
      <c r="BA563" s="176" cm="1">
        <f t="array" ref="BA563">SUMIFS('N1.3_Project_Listing'!$P$16:$P$829, 'N1.3_Project_Listing'!$E$16:$E$829,'N1.3_Project_Listing'!$E563, 'N1.3_Project_Listing'!$A$16:$A$829,ET_Risk_SC_Summation[[#Headers],[275kV Circuit Breaker]])</f>
        <v>0</v>
      </c>
      <c r="BB563" s="176" cm="1">
        <f t="array" ref="BB563">SUMIFS('N1.3_Project_Listing'!$P$16:$P$829, 'N1.3_Project_Listing'!$E$16:$E$829,'N1.3_Project_Listing'!$E563, 'N1.3_Project_Listing'!$A$16:$A$829,ET_Risk_SC_Summation[[#Headers],[275kV Transformer]])</f>
        <v>0</v>
      </c>
      <c r="BC563" s="176" cm="1">
        <f t="array" ref="BC563">SUMIFS('N1.3_Project_Listing'!$P$16:$P$829, 'N1.3_Project_Listing'!$E$16:$E$829,'N1.3_Project_Listing'!$E563, 'N1.3_Project_Listing'!$A$16:$A$829,ET_Risk_SC_Summation[[#Headers],[275kV Reactor]])</f>
        <v>0</v>
      </c>
      <c r="BD563" s="176" cm="1">
        <f t="array" ref="BD563">SUMIFS('N1.3_Project_Listing'!$P$16:$P$829, 'N1.3_Project_Listing'!$E$16:$E$829,'N1.3_Project_Listing'!$E563, 'N1.3_Project_Listing'!$A$16:$A$829,ET_Risk_SC_Summation[[#Headers],[275kV Underground Cable]])</f>
        <v>0</v>
      </c>
      <c r="BE563" s="176" cm="1">
        <f t="array" ref="BE563">SUMIFS('N1.3_Project_Listing'!$P$16:$P$829, 'N1.3_Project_Listing'!$E$16:$E$829,'N1.3_Project_Listing'!$E563, 'N1.3_Project_Listing'!$A$16:$A$829,ET_Risk_SC_Summation[[#Headers],[275kV OHL Conductor]])</f>
        <v>0</v>
      </c>
      <c r="BF563" s="176" cm="1">
        <f t="array" ref="BF563">SUMIFS('N1.3_Project_Listing'!$P$16:$P$829, 'N1.3_Project_Listing'!$E$16:$E$829,'N1.3_Project_Listing'!$E563, 'N1.3_Project_Listing'!$A$16:$A$829,ET_Risk_SC_Summation[[#Headers],[275kV OHL Fittings]])</f>
        <v>0</v>
      </c>
      <c r="BG563" s="176" cm="1">
        <f t="array" ref="BG563">SUMIFS('N1.3_Project_Listing'!$P$16:$P$829, 'N1.3_Project_Listing'!$E$16:$E$829,'N1.3_Project_Listing'!$E563, 'N1.3_Project_Listing'!$A$16:$A$829,ET_Risk_SC_Summation[[#Headers],[275kV OHL Tower]])</f>
        <v>0</v>
      </c>
      <c r="BH563" s="176" cm="1">
        <f t="array" ref="BH563">SUMIFS('N1.3_Project_Listing'!$P$16:$P$829, 'N1.3_Project_Listing'!$E$16:$E$829,'N1.3_Project_Listing'!$E563, 'N1.3_Project_Listing'!$A$16:$A$829,ET_Risk_SC_Summation[[#Headers],[400kV Circuit Breaker]])</f>
        <v>0</v>
      </c>
      <c r="BI563" s="176" cm="1">
        <f t="array" ref="BI563">SUMIFS('N1.3_Project_Listing'!$P$16:$P$829, 'N1.3_Project_Listing'!$E$16:$E$829,'N1.3_Project_Listing'!$E563, 'N1.3_Project_Listing'!$A$16:$A$829,ET_Risk_SC_Summation[[#Headers],[400kV Transformer]])</f>
        <v>0</v>
      </c>
      <c r="BJ563" s="176" cm="1">
        <f t="array" ref="BJ563">SUMIFS('N1.3_Project_Listing'!$P$16:$P$829, 'N1.3_Project_Listing'!$E$16:$E$829,'N1.3_Project_Listing'!$E563, 'N1.3_Project_Listing'!$A$16:$A$829,ET_Risk_SC_Summation[[#Headers],[400kV Reactor]])</f>
        <v>0</v>
      </c>
      <c r="BK563" s="176" cm="1">
        <f t="array" ref="BK563">SUMIFS('N1.3_Project_Listing'!$P$16:$P$829, 'N1.3_Project_Listing'!$E$16:$E$829,'N1.3_Project_Listing'!$E563, 'N1.3_Project_Listing'!$A$16:$A$829,ET_Risk_SC_Summation[[#Headers],[400kV Underground Cable]])</f>
        <v>0</v>
      </c>
      <c r="BL563" s="176" cm="1">
        <f t="array" ref="BL563">SUMIFS('N1.3_Project_Listing'!$P$16:$P$829, 'N1.3_Project_Listing'!$E$16:$E$829,'N1.3_Project_Listing'!$E563, 'N1.3_Project_Listing'!$A$16:$A$829,ET_Risk_SC_Summation[[#Headers],[400kV OHL Conductor]])</f>
        <v>0</v>
      </c>
      <c r="BM563" s="176" cm="1">
        <f t="array" ref="BM563">SUMIFS('N1.3_Project_Listing'!$P$16:$P$829, 'N1.3_Project_Listing'!$E$16:$E$829,'N1.3_Project_Listing'!$E563, 'N1.3_Project_Listing'!$A$16:$A$829,ET_Risk_SC_Summation[[#Headers],[400kV OHL Fittings]])</f>
        <v>0</v>
      </c>
      <c r="BN563" s="176" cm="1">
        <f t="array" ref="BN563">SUMIFS('N1.3_Project_Listing'!$P$16:$P$829, 'N1.3_Project_Listing'!$E$16:$E$829,'N1.3_Project_Listing'!$E563, 'N1.3_Project_Listing'!$A$16:$A$829,ET_Risk_SC_Summation[[#Headers],[400kV OHL Tower]])</f>
        <v>0</v>
      </c>
      <c r="BO563" s="177" t="str">
        <f>IF(SUM(ET_Risk_SC_Summation[[#This Row],[132kV Circuit Breaker]:[400kV OHL Tower]])=0, "n/a", INDEX(ET_Risk_SC_Summation[#Headers],1,MATCH(MAX(ET_Risk_SC_Summation[[#This Row],[132kV Circuit Breaker]:[400kV OHL Tower]]),ET_Risk_SC_Summation[[#This Row],[132kV Circuit Breaker]:[400kV OHL Tower]],0)))</f>
        <v>n/a</v>
      </c>
      <c r="BP563" s="177" t="str">
        <f>IFERROR(INDEX('N0.7_Lookup_References'!$G$77:$G$98,MATCH(ET_Risk_SC_Summation[[#This Row],[Mxx Category]],'N0.7_Lookup_References'!$F$77:$F$98,0)),"")</f>
        <v/>
      </c>
    </row>
    <row r="564" spans="1:68">
      <c r="A564" s="160" t="str">
        <f>IFERROR(INDEX(N1.2_Intervention_Types[NARM Asset Category],MATCH('N1.3_Project_Listing'!$C564,N1.2_Intervention_Types[Intervention Type ID],0),1),"")</f>
        <v/>
      </c>
      <c r="B564" s="160" t="str">
        <f>IF($D$2="GD",IFERROR(INDEX(N1.2_Intervention_Types[C&amp;V Asset Category (GD)],MATCH('N1.3_Project_Listing'!$C564,N1.2_Intervention_Types[Intervention Type ID],0),1),""),IFERROR(INDEX(N1.2_Intervention_Types[NARM Asset Category],MATCH('N1.3_Project_Listing'!$C564,N1.2_Intervention_Types[Intervention Type ID],0),1),""))</f>
        <v/>
      </c>
      <c r="C564" s="67" t="str">
        <f>IFERROR(INDEX(N1.2_Intervention_Types[Intervention Type ID],MATCH('N1.3_Project_Listing'!$I564,N1.2_Intervention_Types[Intervention Type],0),1),"")</f>
        <v/>
      </c>
      <c r="D564" s="160" t="str">
        <f>IFERROR(INDEX(N1.2_Intervention_Types[Intervention Category],MATCH('N1.3_Project_Listing'!$C564,N1.2_Intervention_Types[Intervention Type ID],0),1),"")</f>
        <v/>
      </c>
      <c r="E564" s="210"/>
      <c r="F564" s="236"/>
      <c r="G564" s="236"/>
      <c r="H564" s="236"/>
      <c r="I564" s="151"/>
      <c r="J564" s="139"/>
      <c r="K564" s="117"/>
      <c r="L564" s="117"/>
      <c r="M564" s="117"/>
      <c r="N564" s="310"/>
      <c r="O564" s="310"/>
      <c r="P564" s="310"/>
      <c r="Q564" s="63">
        <f t="shared" si="49"/>
        <v>0</v>
      </c>
      <c r="R564" s="368">
        <f>IF('N1.3_Project_Listing'!$D564="Replacement",SUM('N1.3_Project_Listing'!$K564:$L564)/2,'N1.3_Project_Listing'!$M564)</f>
        <v>0</v>
      </c>
      <c r="S564" s="67" t="str">
        <f>IFERROR(INDEX('N0.7_Lookup_References'!$C$13:$C$72,MATCH($A564,'N0.7_Lookup_References'!$B$13:$B$72,0)),"")</f>
        <v/>
      </c>
      <c r="T564" s="338" t="str">
        <f t="shared" si="50"/>
        <v/>
      </c>
      <c r="V564" s="11"/>
      <c r="W564" s="11"/>
      <c r="X564" s="11"/>
      <c r="Y564" s="11"/>
      <c r="Z564" s="11"/>
      <c r="AA564" s="11"/>
      <c r="AB564" s="11"/>
      <c r="AC564" s="11"/>
      <c r="AD564" s="11"/>
      <c r="AE564" s="11"/>
      <c r="AF564" s="11"/>
      <c r="AG564" s="11"/>
      <c r="AH564" s="11"/>
      <c r="AI564" s="11"/>
      <c r="AJ564" s="11"/>
      <c r="AK564" s="11"/>
      <c r="AL564" s="11"/>
      <c r="AM564" s="11"/>
      <c r="AN564" s="11"/>
      <c r="AO564" s="11"/>
      <c r="AP564" s="63">
        <f t="shared" si="46"/>
        <v>0</v>
      </c>
      <c r="AQ564" s="63">
        <f t="shared" si="47"/>
        <v>0</v>
      </c>
      <c r="AR564" s="63">
        <f t="shared" si="48"/>
        <v>0</v>
      </c>
      <c r="AT564" s="176" cm="1">
        <f t="array" ref="AT564">SUMIFS('N1.3_Project_Listing'!$P$16:$P$829, 'N1.3_Project_Listing'!$E$16:$E$829,'N1.3_Project_Listing'!$E564, 'N1.3_Project_Listing'!$A$16:$A$829,ET_Risk_SC_Summation[[#Headers],[132kV Circuit Breaker]])</f>
        <v>0</v>
      </c>
      <c r="AU564" s="176" cm="1">
        <f t="array" ref="AU564">SUMIFS('N1.3_Project_Listing'!$P$16:$P$829, 'N1.3_Project_Listing'!$E$16:$E$829,'N1.3_Project_Listing'!$E564, 'N1.3_Project_Listing'!$A$16:$A$829,ET_Risk_SC_Summation[[#Headers],[132kV Transformer]])</f>
        <v>0</v>
      </c>
      <c r="AV564" s="176" cm="1">
        <f t="array" ref="AV564">SUMIFS('N1.3_Project_Listing'!$P$16:$P$829, 'N1.3_Project_Listing'!$E$16:$E$829,'N1.3_Project_Listing'!$E564, 'N1.3_Project_Listing'!$A$16:$A$829,ET_Risk_SC_Summation[[#Headers],[132kV Reactor]])</f>
        <v>0</v>
      </c>
      <c r="AW564" s="176" cm="1">
        <f t="array" ref="AW564">SUMIFS('N1.3_Project_Listing'!$P$16:$P$829, 'N1.3_Project_Listing'!$E$16:$E$829,'N1.3_Project_Listing'!$E564, 'N1.3_Project_Listing'!$A$16:$A$829,ET_Risk_SC_Summation[[#Headers],[132kV Underground Cable]])</f>
        <v>0</v>
      </c>
      <c r="AX564" s="176" cm="1">
        <f t="array" ref="AX564">SUMIFS('N1.3_Project_Listing'!$P$16:$P$829, 'N1.3_Project_Listing'!$E$16:$E$829,'N1.3_Project_Listing'!$E564, 'N1.3_Project_Listing'!$A$16:$A$829,ET_Risk_SC_Summation[[#Headers],[132kV OHL Conductor]])</f>
        <v>0</v>
      </c>
      <c r="AY564" s="176" cm="1">
        <f t="array" ref="AY564">SUMIFS('N1.3_Project_Listing'!$P$16:$P$829, 'N1.3_Project_Listing'!$E$16:$E$829,'N1.3_Project_Listing'!$E564, 'N1.3_Project_Listing'!$A$16:$A$829,ET_Risk_SC_Summation[[#Headers],[132kV OHL Fittings]])</f>
        <v>0</v>
      </c>
      <c r="AZ564" s="176" cm="1">
        <f t="array" ref="AZ564">SUMIFS('N1.3_Project_Listing'!$P$16:$P$829, 'N1.3_Project_Listing'!$E$16:$E$829,'N1.3_Project_Listing'!$E564, 'N1.3_Project_Listing'!$A$16:$A$829,ET_Risk_SC_Summation[[#Headers],[132kV OHL Tower]])</f>
        <v>0</v>
      </c>
      <c r="BA564" s="176" cm="1">
        <f t="array" ref="BA564">SUMIFS('N1.3_Project_Listing'!$P$16:$P$829, 'N1.3_Project_Listing'!$E$16:$E$829,'N1.3_Project_Listing'!$E564, 'N1.3_Project_Listing'!$A$16:$A$829,ET_Risk_SC_Summation[[#Headers],[275kV Circuit Breaker]])</f>
        <v>0</v>
      </c>
      <c r="BB564" s="176" cm="1">
        <f t="array" ref="BB564">SUMIFS('N1.3_Project_Listing'!$P$16:$P$829, 'N1.3_Project_Listing'!$E$16:$E$829,'N1.3_Project_Listing'!$E564, 'N1.3_Project_Listing'!$A$16:$A$829,ET_Risk_SC_Summation[[#Headers],[275kV Transformer]])</f>
        <v>0</v>
      </c>
      <c r="BC564" s="176" cm="1">
        <f t="array" ref="BC564">SUMIFS('N1.3_Project_Listing'!$P$16:$P$829, 'N1.3_Project_Listing'!$E$16:$E$829,'N1.3_Project_Listing'!$E564, 'N1.3_Project_Listing'!$A$16:$A$829,ET_Risk_SC_Summation[[#Headers],[275kV Reactor]])</f>
        <v>0</v>
      </c>
      <c r="BD564" s="176" cm="1">
        <f t="array" ref="BD564">SUMIFS('N1.3_Project_Listing'!$P$16:$P$829, 'N1.3_Project_Listing'!$E$16:$E$829,'N1.3_Project_Listing'!$E564, 'N1.3_Project_Listing'!$A$16:$A$829,ET_Risk_SC_Summation[[#Headers],[275kV Underground Cable]])</f>
        <v>0</v>
      </c>
      <c r="BE564" s="176" cm="1">
        <f t="array" ref="BE564">SUMIFS('N1.3_Project_Listing'!$P$16:$P$829, 'N1.3_Project_Listing'!$E$16:$E$829,'N1.3_Project_Listing'!$E564, 'N1.3_Project_Listing'!$A$16:$A$829,ET_Risk_SC_Summation[[#Headers],[275kV OHL Conductor]])</f>
        <v>0</v>
      </c>
      <c r="BF564" s="176" cm="1">
        <f t="array" ref="BF564">SUMIFS('N1.3_Project_Listing'!$P$16:$P$829, 'N1.3_Project_Listing'!$E$16:$E$829,'N1.3_Project_Listing'!$E564, 'N1.3_Project_Listing'!$A$16:$A$829,ET_Risk_SC_Summation[[#Headers],[275kV OHL Fittings]])</f>
        <v>0</v>
      </c>
      <c r="BG564" s="176" cm="1">
        <f t="array" ref="BG564">SUMIFS('N1.3_Project_Listing'!$P$16:$P$829, 'N1.3_Project_Listing'!$E$16:$E$829,'N1.3_Project_Listing'!$E564, 'N1.3_Project_Listing'!$A$16:$A$829,ET_Risk_SC_Summation[[#Headers],[275kV OHL Tower]])</f>
        <v>0</v>
      </c>
      <c r="BH564" s="176" cm="1">
        <f t="array" ref="BH564">SUMIFS('N1.3_Project_Listing'!$P$16:$P$829, 'N1.3_Project_Listing'!$E$16:$E$829,'N1.3_Project_Listing'!$E564, 'N1.3_Project_Listing'!$A$16:$A$829,ET_Risk_SC_Summation[[#Headers],[400kV Circuit Breaker]])</f>
        <v>0</v>
      </c>
      <c r="BI564" s="176" cm="1">
        <f t="array" ref="BI564">SUMIFS('N1.3_Project_Listing'!$P$16:$P$829, 'N1.3_Project_Listing'!$E$16:$E$829,'N1.3_Project_Listing'!$E564, 'N1.3_Project_Listing'!$A$16:$A$829,ET_Risk_SC_Summation[[#Headers],[400kV Transformer]])</f>
        <v>0</v>
      </c>
      <c r="BJ564" s="176" cm="1">
        <f t="array" ref="BJ564">SUMIFS('N1.3_Project_Listing'!$P$16:$P$829, 'N1.3_Project_Listing'!$E$16:$E$829,'N1.3_Project_Listing'!$E564, 'N1.3_Project_Listing'!$A$16:$A$829,ET_Risk_SC_Summation[[#Headers],[400kV Reactor]])</f>
        <v>0</v>
      </c>
      <c r="BK564" s="176" cm="1">
        <f t="array" ref="BK564">SUMIFS('N1.3_Project_Listing'!$P$16:$P$829, 'N1.3_Project_Listing'!$E$16:$E$829,'N1.3_Project_Listing'!$E564, 'N1.3_Project_Listing'!$A$16:$A$829,ET_Risk_SC_Summation[[#Headers],[400kV Underground Cable]])</f>
        <v>0</v>
      </c>
      <c r="BL564" s="176" cm="1">
        <f t="array" ref="BL564">SUMIFS('N1.3_Project_Listing'!$P$16:$P$829, 'N1.3_Project_Listing'!$E$16:$E$829,'N1.3_Project_Listing'!$E564, 'N1.3_Project_Listing'!$A$16:$A$829,ET_Risk_SC_Summation[[#Headers],[400kV OHL Conductor]])</f>
        <v>0</v>
      </c>
      <c r="BM564" s="176" cm="1">
        <f t="array" ref="BM564">SUMIFS('N1.3_Project_Listing'!$P$16:$P$829, 'N1.3_Project_Listing'!$E$16:$E$829,'N1.3_Project_Listing'!$E564, 'N1.3_Project_Listing'!$A$16:$A$829,ET_Risk_SC_Summation[[#Headers],[400kV OHL Fittings]])</f>
        <v>0</v>
      </c>
      <c r="BN564" s="176" cm="1">
        <f t="array" ref="BN564">SUMIFS('N1.3_Project_Listing'!$P$16:$P$829, 'N1.3_Project_Listing'!$E$16:$E$829,'N1.3_Project_Listing'!$E564, 'N1.3_Project_Listing'!$A$16:$A$829,ET_Risk_SC_Summation[[#Headers],[400kV OHL Tower]])</f>
        <v>0</v>
      </c>
      <c r="BO564" s="177" t="str">
        <f>IF(SUM(ET_Risk_SC_Summation[[#This Row],[132kV Circuit Breaker]:[400kV OHL Tower]])=0, "n/a", INDEX(ET_Risk_SC_Summation[#Headers],1,MATCH(MAX(ET_Risk_SC_Summation[[#This Row],[132kV Circuit Breaker]:[400kV OHL Tower]]),ET_Risk_SC_Summation[[#This Row],[132kV Circuit Breaker]:[400kV OHL Tower]],0)))</f>
        <v>n/a</v>
      </c>
      <c r="BP564" s="177" t="str">
        <f>IFERROR(INDEX('N0.7_Lookup_References'!$G$77:$G$98,MATCH(ET_Risk_SC_Summation[[#This Row],[Mxx Category]],'N0.7_Lookup_References'!$F$77:$F$98,0)),"")</f>
        <v/>
      </c>
    </row>
    <row r="565" spans="1:68">
      <c r="A565" s="160" t="str">
        <f>IFERROR(INDEX(N1.2_Intervention_Types[NARM Asset Category],MATCH('N1.3_Project_Listing'!$C565,N1.2_Intervention_Types[Intervention Type ID],0),1),"")</f>
        <v/>
      </c>
      <c r="B565" s="160" t="str">
        <f>IF($D$2="GD",IFERROR(INDEX(N1.2_Intervention_Types[C&amp;V Asset Category (GD)],MATCH('N1.3_Project_Listing'!$C565,N1.2_Intervention_Types[Intervention Type ID],0),1),""),IFERROR(INDEX(N1.2_Intervention_Types[NARM Asset Category],MATCH('N1.3_Project_Listing'!$C565,N1.2_Intervention_Types[Intervention Type ID],0),1),""))</f>
        <v/>
      </c>
      <c r="C565" s="67" t="str">
        <f>IFERROR(INDEX(N1.2_Intervention_Types[Intervention Type ID],MATCH('N1.3_Project_Listing'!$I565,N1.2_Intervention_Types[Intervention Type],0),1),"")</f>
        <v/>
      </c>
      <c r="D565" s="160" t="str">
        <f>IFERROR(INDEX(N1.2_Intervention_Types[Intervention Category],MATCH('N1.3_Project_Listing'!$C565,N1.2_Intervention_Types[Intervention Type ID],0),1),"")</f>
        <v/>
      </c>
      <c r="E565" s="210"/>
      <c r="F565" s="236"/>
      <c r="G565" s="236"/>
      <c r="H565" s="236"/>
      <c r="I565" s="151"/>
      <c r="J565" s="139"/>
      <c r="K565" s="117"/>
      <c r="L565" s="117"/>
      <c r="M565" s="117"/>
      <c r="N565" s="310"/>
      <c r="O565" s="310"/>
      <c r="P565" s="310"/>
      <c r="Q565" s="63">
        <f t="shared" si="49"/>
        <v>0</v>
      </c>
      <c r="R565" s="368">
        <f>IF('N1.3_Project_Listing'!$D565="Replacement",SUM('N1.3_Project_Listing'!$K565:$L565)/2,'N1.3_Project_Listing'!$M565)</f>
        <v>0</v>
      </c>
      <c r="S565" s="67" t="str">
        <f>IFERROR(INDEX('N0.7_Lookup_References'!$C$13:$C$72,MATCH($A565,'N0.7_Lookup_References'!$B$13:$B$72,0)),"")</f>
        <v/>
      </c>
      <c r="T565" s="338" t="str">
        <f t="shared" si="50"/>
        <v/>
      </c>
      <c r="V565" s="11"/>
      <c r="W565" s="11"/>
      <c r="X565" s="11"/>
      <c r="Y565" s="11"/>
      <c r="Z565" s="11"/>
      <c r="AA565" s="11"/>
      <c r="AB565" s="11"/>
      <c r="AC565" s="11"/>
      <c r="AD565" s="11"/>
      <c r="AE565" s="11"/>
      <c r="AF565" s="11"/>
      <c r="AG565" s="11"/>
      <c r="AH565" s="11"/>
      <c r="AI565" s="11"/>
      <c r="AJ565" s="11"/>
      <c r="AK565" s="11"/>
      <c r="AL565" s="11"/>
      <c r="AM565" s="11"/>
      <c r="AN565" s="11"/>
      <c r="AO565" s="11"/>
      <c r="AP565" s="63">
        <f t="shared" si="46"/>
        <v>0</v>
      </c>
      <c r="AQ565" s="63">
        <f t="shared" si="47"/>
        <v>0</v>
      </c>
      <c r="AR565" s="63">
        <f t="shared" si="48"/>
        <v>0</v>
      </c>
      <c r="AT565" s="176" cm="1">
        <f t="array" ref="AT565">SUMIFS('N1.3_Project_Listing'!$P$16:$P$829, 'N1.3_Project_Listing'!$E$16:$E$829,'N1.3_Project_Listing'!$E565, 'N1.3_Project_Listing'!$A$16:$A$829,ET_Risk_SC_Summation[[#Headers],[132kV Circuit Breaker]])</f>
        <v>0</v>
      </c>
      <c r="AU565" s="176" cm="1">
        <f t="array" ref="AU565">SUMIFS('N1.3_Project_Listing'!$P$16:$P$829, 'N1.3_Project_Listing'!$E$16:$E$829,'N1.3_Project_Listing'!$E565, 'N1.3_Project_Listing'!$A$16:$A$829,ET_Risk_SC_Summation[[#Headers],[132kV Transformer]])</f>
        <v>0</v>
      </c>
      <c r="AV565" s="176" cm="1">
        <f t="array" ref="AV565">SUMIFS('N1.3_Project_Listing'!$P$16:$P$829, 'N1.3_Project_Listing'!$E$16:$E$829,'N1.3_Project_Listing'!$E565, 'N1.3_Project_Listing'!$A$16:$A$829,ET_Risk_SC_Summation[[#Headers],[132kV Reactor]])</f>
        <v>0</v>
      </c>
      <c r="AW565" s="176" cm="1">
        <f t="array" ref="AW565">SUMIFS('N1.3_Project_Listing'!$P$16:$P$829, 'N1.3_Project_Listing'!$E$16:$E$829,'N1.3_Project_Listing'!$E565, 'N1.3_Project_Listing'!$A$16:$A$829,ET_Risk_SC_Summation[[#Headers],[132kV Underground Cable]])</f>
        <v>0</v>
      </c>
      <c r="AX565" s="176" cm="1">
        <f t="array" ref="AX565">SUMIFS('N1.3_Project_Listing'!$P$16:$P$829, 'N1.3_Project_Listing'!$E$16:$E$829,'N1.3_Project_Listing'!$E565, 'N1.3_Project_Listing'!$A$16:$A$829,ET_Risk_SC_Summation[[#Headers],[132kV OHL Conductor]])</f>
        <v>0</v>
      </c>
      <c r="AY565" s="176" cm="1">
        <f t="array" ref="AY565">SUMIFS('N1.3_Project_Listing'!$P$16:$P$829, 'N1.3_Project_Listing'!$E$16:$E$829,'N1.3_Project_Listing'!$E565, 'N1.3_Project_Listing'!$A$16:$A$829,ET_Risk_SC_Summation[[#Headers],[132kV OHL Fittings]])</f>
        <v>0</v>
      </c>
      <c r="AZ565" s="176" cm="1">
        <f t="array" ref="AZ565">SUMIFS('N1.3_Project_Listing'!$P$16:$P$829, 'N1.3_Project_Listing'!$E$16:$E$829,'N1.3_Project_Listing'!$E565, 'N1.3_Project_Listing'!$A$16:$A$829,ET_Risk_SC_Summation[[#Headers],[132kV OHL Tower]])</f>
        <v>0</v>
      </c>
      <c r="BA565" s="176" cm="1">
        <f t="array" ref="BA565">SUMIFS('N1.3_Project_Listing'!$P$16:$P$829, 'N1.3_Project_Listing'!$E$16:$E$829,'N1.3_Project_Listing'!$E565, 'N1.3_Project_Listing'!$A$16:$A$829,ET_Risk_SC_Summation[[#Headers],[275kV Circuit Breaker]])</f>
        <v>0</v>
      </c>
      <c r="BB565" s="176" cm="1">
        <f t="array" ref="BB565">SUMIFS('N1.3_Project_Listing'!$P$16:$P$829, 'N1.3_Project_Listing'!$E$16:$E$829,'N1.3_Project_Listing'!$E565, 'N1.3_Project_Listing'!$A$16:$A$829,ET_Risk_SC_Summation[[#Headers],[275kV Transformer]])</f>
        <v>0</v>
      </c>
      <c r="BC565" s="176" cm="1">
        <f t="array" ref="BC565">SUMIFS('N1.3_Project_Listing'!$P$16:$P$829, 'N1.3_Project_Listing'!$E$16:$E$829,'N1.3_Project_Listing'!$E565, 'N1.3_Project_Listing'!$A$16:$A$829,ET_Risk_SC_Summation[[#Headers],[275kV Reactor]])</f>
        <v>0</v>
      </c>
      <c r="BD565" s="176" cm="1">
        <f t="array" ref="BD565">SUMIFS('N1.3_Project_Listing'!$P$16:$P$829, 'N1.3_Project_Listing'!$E$16:$E$829,'N1.3_Project_Listing'!$E565, 'N1.3_Project_Listing'!$A$16:$A$829,ET_Risk_SC_Summation[[#Headers],[275kV Underground Cable]])</f>
        <v>0</v>
      </c>
      <c r="BE565" s="176" cm="1">
        <f t="array" ref="BE565">SUMIFS('N1.3_Project_Listing'!$P$16:$P$829, 'N1.3_Project_Listing'!$E$16:$E$829,'N1.3_Project_Listing'!$E565, 'N1.3_Project_Listing'!$A$16:$A$829,ET_Risk_SC_Summation[[#Headers],[275kV OHL Conductor]])</f>
        <v>0</v>
      </c>
      <c r="BF565" s="176" cm="1">
        <f t="array" ref="BF565">SUMIFS('N1.3_Project_Listing'!$P$16:$P$829, 'N1.3_Project_Listing'!$E$16:$E$829,'N1.3_Project_Listing'!$E565, 'N1.3_Project_Listing'!$A$16:$A$829,ET_Risk_SC_Summation[[#Headers],[275kV OHL Fittings]])</f>
        <v>0</v>
      </c>
      <c r="BG565" s="176" cm="1">
        <f t="array" ref="BG565">SUMIFS('N1.3_Project_Listing'!$P$16:$P$829, 'N1.3_Project_Listing'!$E$16:$E$829,'N1.3_Project_Listing'!$E565, 'N1.3_Project_Listing'!$A$16:$A$829,ET_Risk_SC_Summation[[#Headers],[275kV OHL Tower]])</f>
        <v>0</v>
      </c>
      <c r="BH565" s="176" cm="1">
        <f t="array" ref="BH565">SUMIFS('N1.3_Project_Listing'!$P$16:$P$829, 'N1.3_Project_Listing'!$E$16:$E$829,'N1.3_Project_Listing'!$E565, 'N1.3_Project_Listing'!$A$16:$A$829,ET_Risk_SC_Summation[[#Headers],[400kV Circuit Breaker]])</f>
        <v>0</v>
      </c>
      <c r="BI565" s="176" cm="1">
        <f t="array" ref="BI565">SUMIFS('N1.3_Project_Listing'!$P$16:$P$829, 'N1.3_Project_Listing'!$E$16:$E$829,'N1.3_Project_Listing'!$E565, 'N1.3_Project_Listing'!$A$16:$A$829,ET_Risk_SC_Summation[[#Headers],[400kV Transformer]])</f>
        <v>0</v>
      </c>
      <c r="BJ565" s="176" cm="1">
        <f t="array" ref="BJ565">SUMIFS('N1.3_Project_Listing'!$P$16:$P$829, 'N1.3_Project_Listing'!$E$16:$E$829,'N1.3_Project_Listing'!$E565, 'N1.3_Project_Listing'!$A$16:$A$829,ET_Risk_SC_Summation[[#Headers],[400kV Reactor]])</f>
        <v>0</v>
      </c>
      <c r="BK565" s="176" cm="1">
        <f t="array" ref="BK565">SUMIFS('N1.3_Project_Listing'!$P$16:$P$829, 'N1.3_Project_Listing'!$E$16:$E$829,'N1.3_Project_Listing'!$E565, 'N1.3_Project_Listing'!$A$16:$A$829,ET_Risk_SC_Summation[[#Headers],[400kV Underground Cable]])</f>
        <v>0</v>
      </c>
      <c r="BL565" s="176" cm="1">
        <f t="array" ref="BL565">SUMIFS('N1.3_Project_Listing'!$P$16:$P$829, 'N1.3_Project_Listing'!$E$16:$E$829,'N1.3_Project_Listing'!$E565, 'N1.3_Project_Listing'!$A$16:$A$829,ET_Risk_SC_Summation[[#Headers],[400kV OHL Conductor]])</f>
        <v>0</v>
      </c>
      <c r="BM565" s="176" cm="1">
        <f t="array" ref="BM565">SUMIFS('N1.3_Project_Listing'!$P$16:$P$829, 'N1.3_Project_Listing'!$E$16:$E$829,'N1.3_Project_Listing'!$E565, 'N1.3_Project_Listing'!$A$16:$A$829,ET_Risk_SC_Summation[[#Headers],[400kV OHL Fittings]])</f>
        <v>0</v>
      </c>
      <c r="BN565" s="176" cm="1">
        <f t="array" ref="BN565">SUMIFS('N1.3_Project_Listing'!$P$16:$P$829, 'N1.3_Project_Listing'!$E$16:$E$829,'N1.3_Project_Listing'!$E565, 'N1.3_Project_Listing'!$A$16:$A$829,ET_Risk_SC_Summation[[#Headers],[400kV OHL Tower]])</f>
        <v>0</v>
      </c>
      <c r="BO565" s="177" t="str">
        <f>IF(SUM(ET_Risk_SC_Summation[[#This Row],[132kV Circuit Breaker]:[400kV OHL Tower]])=0, "n/a", INDEX(ET_Risk_SC_Summation[#Headers],1,MATCH(MAX(ET_Risk_SC_Summation[[#This Row],[132kV Circuit Breaker]:[400kV OHL Tower]]),ET_Risk_SC_Summation[[#This Row],[132kV Circuit Breaker]:[400kV OHL Tower]],0)))</f>
        <v>n/a</v>
      </c>
      <c r="BP565" s="177" t="str">
        <f>IFERROR(INDEX('N0.7_Lookup_References'!$G$77:$G$98,MATCH(ET_Risk_SC_Summation[[#This Row],[Mxx Category]],'N0.7_Lookup_References'!$F$77:$F$98,0)),"")</f>
        <v/>
      </c>
    </row>
    <row r="566" spans="1:68">
      <c r="A566" s="160" t="str">
        <f>IFERROR(INDEX(N1.2_Intervention_Types[NARM Asset Category],MATCH('N1.3_Project_Listing'!$C566,N1.2_Intervention_Types[Intervention Type ID],0),1),"")</f>
        <v/>
      </c>
      <c r="B566" s="160" t="str">
        <f>IF($D$2="GD",IFERROR(INDEX(N1.2_Intervention_Types[C&amp;V Asset Category (GD)],MATCH('N1.3_Project_Listing'!$C566,N1.2_Intervention_Types[Intervention Type ID],0),1),""),IFERROR(INDEX(N1.2_Intervention_Types[NARM Asset Category],MATCH('N1.3_Project_Listing'!$C566,N1.2_Intervention_Types[Intervention Type ID],0),1),""))</f>
        <v/>
      </c>
      <c r="C566" s="67" t="str">
        <f>IFERROR(INDEX(N1.2_Intervention_Types[Intervention Type ID],MATCH('N1.3_Project_Listing'!$I566,N1.2_Intervention_Types[Intervention Type],0),1),"")</f>
        <v/>
      </c>
      <c r="D566" s="160" t="str">
        <f>IFERROR(INDEX(N1.2_Intervention_Types[Intervention Category],MATCH('N1.3_Project_Listing'!$C566,N1.2_Intervention_Types[Intervention Type ID],0),1),"")</f>
        <v/>
      </c>
      <c r="E566" s="210"/>
      <c r="F566" s="236"/>
      <c r="G566" s="236"/>
      <c r="H566" s="236"/>
      <c r="I566" s="151"/>
      <c r="J566" s="139"/>
      <c r="K566" s="117"/>
      <c r="L566" s="117"/>
      <c r="M566" s="117"/>
      <c r="N566" s="310"/>
      <c r="O566" s="310"/>
      <c r="P566" s="310"/>
      <c r="Q566" s="63">
        <f t="shared" si="49"/>
        <v>0</v>
      </c>
      <c r="R566" s="368">
        <f>IF('N1.3_Project_Listing'!$D566="Replacement",SUM('N1.3_Project_Listing'!$K566:$L566)/2,'N1.3_Project_Listing'!$M566)</f>
        <v>0</v>
      </c>
      <c r="S566" s="67" t="str">
        <f>IFERROR(INDEX('N0.7_Lookup_References'!$C$13:$C$72,MATCH($A566,'N0.7_Lookup_References'!$B$13:$B$72,0)),"")</f>
        <v/>
      </c>
      <c r="T566" s="338" t="str">
        <f t="shared" si="50"/>
        <v/>
      </c>
      <c r="V566" s="11"/>
      <c r="W566" s="11"/>
      <c r="X566" s="11"/>
      <c r="Y566" s="11"/>
      <c r="Z566" s="11"/>
      <c r="AA566" s="11"/>
      <c r="AB566" s="11"/>
      <c r="AC566" s="11"/>
      <c r="AD566" s="11"/>
      <c r="AE566" s="11"/>
      <c r="AF566" s="11"/>
      <c r="AG566" s="11"/>
      <c r="AH566" s="11"/>
      <c r="AI566" s="11"/>
      <c r="AJ566" s="11"/>
      <c r="AK566" s="11"/>
      <c r="AL566" s="11"/>
      <c r="AM566" s="11"/>
      <c r="AN566" s="11"/>
      <c r="AO566" s="11"/>
      <c r="AP566" s="63">
        <f t="shared" si="46"/>
        <v>0</v>
      </c>
      <c r="AQ566" s="63">
        <f t="shared" si="47"/>
        <v>0</v>
      </c>
      <c r="AR566" s="63">
        <f t="shared" si="48"/>
        <v>0</v>
      </c>
      <c r="AT566" s="176" cm="1">
        <f t="array" ref="AT566">SUMIFS('N1.3_Project_Listing'!$P$16:$P$829, 'N1.3_Project_Listing'!$E$16:$E$829,'N1.3_Project_Listing'!$E566, 'N1.3_Project_Listing'!$A$16:$A$829,ET_Risk_SC_Summation[[#Headers],[132kV Circuit Breaker]])</f>
        <v>0</v>
      </c>
      <c r="AU566" s="176" cm="1">
        <f t="array" ref="AU566">SUMIFS('N1.3_Project_Listing'!$P$16:$P$829, 'N1.3_Project_Listing'!$E$16:$E$829,'N1.3_Project_Listing'!$E566, 'N1.3_Project_Listing'!$A$16:$A$829,ET_Risk_SC_Summation[[#Headers],[132kV Transformer]])</f>
        <v>0</v>
      </c>
      <c r="AV566" s="176" cm="1">
        <f t="array" ref="AV566">SUMIFS('N1.3_Project_Listing'!$P$16:$P$829, 'N1.3_Project_Listing'!$E$16:$E$829,'N1.3_Project_Listing'!$E566, 'N1.3_Project_Listing'!$A$16:$A$829,ET_Risk_SC_Summation[[#Headers],[132kV Reactor]])</f>
        <v>0</v>
      </c>
      <c r="AW566" s="176" cm="1">
        <f t="array" ref="AW566">SUMIFS('N1.3_Project_Listing'!$P$16:$P$829, 'N1.3_Project_Listing'!$E$16:$E$829,'N1.3_Project_Listing'!$E566, 'N1.3_Project_Listing'!$A$16:$A$829,ET_Risk_SC_Summation[[#Headers],[132kV Underground Cable]])</f>
        <v>0</v>
      </c>
      <c r="AX566" s="176" cm="1">
        <f t="array" ref="AX566">SUMIFS('N1.3_Project_Listing'!$P$16:$P$829, 'N1.3_Project_Listing'!$E$16:$E$829,'N1.3_Project_Listing'!$E566, 'N1.3_Project_Listing'!$A$16:$A$829,ET_Risk_SC_Summation[[#Headers],[132kV OHL Conductor]])</f>
        <v>0</v>
      </c>
      <c r="AY566" s="176" cm="1">
        <f t="array" ref="AY566">SUMIFS('N1.3_Project_Listing'!$P$16:$P$829, 'N1.3_Project_Listing'!$E$16:$E$829,'N1.3_Project_Listing'!$E566, 'N1.3_Project_Listing'!$A$16:$A$829,ET_Risk_SC_Summation[[#Headers],[132kV OHL Fittings]])</f>
        <v>0</v>
      </c>
      <c r="AZ566" s="176" cm="1">
        <f t="array" ref="AZ566">SUMIFS('N1.3_Project_Listing'!$P$16:$P$829, 'N1.3_Project_Listing'!$E$16:$E$829,'N1.3_Project_Listing'!$E566, 'N1.3_Project_Listing'!$A$16:$A$829,ET_Risk_SC_Summation[[#Headers],[132kV OHL Tower]])</f>
        <v>0</v>
      </c>
      <c r="BA566" s="176" cm="1">
        <f t="array" ref="BA566">SUMIFS('N1.3_Project_Listing'!$P$16:$P$829, 'N1.3_Project_Listing'!$E$16:$E$829,'N1.3_Project_Listing'!$E566, 'N1.3_Project_Listing'!$A$16:$A$829,ET_Risk_SC_Summation[[#Headers],[275kV Circuit Breaker]])</f>
        <v>0</v>
      </c>
      <c r="BB566" s="176" cm="1">
        <f t="array" ref="BB566">SUMIFS('N1.3_Project_Listing'!$P$16:$P$829, 'N1.3_Project_Listing'!$E$16:$E$829,'N1.3_Project_Listing'!$E566, 'N1.3_Project_Listing'!$A$16:$A$829,ET_Risk_SC_Summation[[#Headers],[275kV Transformer]])</f>
        <v>0</v>
      </c>
      <c r="BC566" s="176" cm="1">
        <f t="array" ref="BC566">SUMIFS('N1.3_Project_Listing'!$P$16:$P$829, 'N1.3_Project_Listing'!$E$16:$E$829,'N1.3_Project_Listing'!$E566, 'N1.3_Project_Listing'!$A$16:$A$829,ET_Risk_SC_Summation[[#Headers],[275kV Reactor]])</f>
        <v>0</v>
      </c>
      <c r="BD566" s="176" cm="1">
        <f t="array" ref="BD566">SUMIFS('N1.3_Project_Listing'!$P$16:$P$829, 'N1.3_Project_Listing'!$E$16:$E$829,'N1.3_Project_Listing'!$E566, 'N1.3_Project_Listing'!$A$16:$A$829,ET_Risk_SC_Summation[[#Headers],[275kV Underground Cable]])</f>
        <v>0</v>
      </c>
      <c r="BE566" s="176" cm="1">
        <f t="array" ref="BE566">SUMIFS('N1.3_Project_Listing'!$P$16:$P$829, 'N1.3_Project_Listing'!$E$16:$E$829,'N1.3_Project_Listing'!$E566, 'N1.3_Project_Listing'!$A$16:$A$829,ET_Risk_SC_Summation[[#Headers],[275kV OHL Conductor]])</f>
        <v>0</v>
      </c>
      <c r="BF566" s="176" cm="1">
        <f t="array" ref="BF566">SUMIFS('N1.3_Project_Listing'!$P$16:$P$829, 'N1.3_Project_Listing'!$E$16:$E$829,'N1.3_Project_Listing'!$E566, 'N1.3_Project_Listing'!$A$16:$A$829,ET_Risk_SC_Summation[[#Headers],[275kV OHL Fittings]])</f>
        <v>0</v>
      </c>
      <c r="BG566" s="176" cm="1">
        <f t="array" ref="BG566">SUMIFS('N1.3_Project_Listing'!$P$16:$P$829, 'N1.3_Project_Listing'!$E$16:$E$829,'N1.3_Project_Listing'!$E566, 'N1.3_Project_Listing'!$A$16:$A$829,ET_Risk_SC_Summation[[#Headers],[275kV OHL Tower]])</f>
        <v>0</v>
      </c>
      <c r="BH566" s="176" cm="1">
        <f t="array" ref="BH566">SUMIFS('N1.3_Project_Listing'!$P$16:$P$829, 'N1.3_Project_Listing'!$E$16:$E$829,'N1.3_Project_Listing'!$E566, 'N1.3_Project_Listing'!$A$16:$A$829,ET_Risk_SC_Summation[[#Headers],[400kV Circuit Breaker]])</f>
        <v>0</v>
      </c>
      <c r="BI566" s="176" cm="1">
        <f t="array" ref="BI566">SUMIFS('N1.3_Project_Listing'!$P$16:$P$829, 'N1.3_Project_Listing'!$E$16:$E$829,'N1.3_Project_Listing'!$E566, 'N1.3_Project_Listing'!$A$16:$A$829,ET_Risk_SC_Summation[[#Headers],[400kV Transformer]])</f>
        <v>0</v>
      </c>
      <c r="BJ566" s="176" cm="1">
        <f t="array" ref="BJ566">SUMIFS('N1.3_Project_Listing'!$P$16:$P$829, 'N1.3_Project_Listing'!$E$16:$E$829,'N1.3_Project_Listing'!$E566, 'N1.3_Project_Listing'!$A$16:$A$829,ET_Risk_SC_Summation[[#Headers],[400kV Reactor]])</f>
        <v>0</v>
      </c>
      <c r="BK566" s="176" cm="1">
        <f t="array" ref="BK566">SUMIFS('N1.3_Project_Listing'!$P$16:$P$829, 'N1.3_Project_Listing'!$E$16:$E$829,'N1.3_Project_Listing'!$E566, 'N1.3_Project_Listing'!$A$16:$A$829,ET_Risk_SC_Summation[[#Headers],[400kV Underground Cable]])</f>
        <v>0</v>
      </c>
      <c r="BL566" s="176" cm="1">
        <f t="array" ref="BL566">SUMIFS('N1.3_Project_Listing'!$P$16:$P$829, 'N1.3_Project_Listing'!$E$16:$E$829,'N1.3_Project_Listing'!$E566, 'N1.3_Project_Listing'!$A$16:$A$829,ET_Risk_SC_Summation[[#Headers],[400kV OHL Conductor]])</f>
        <v>0</v>
      </c>
      <c r="BM566" s="176" cm="1">
        <f t="array" ref="BM566">SUMIFS('N1.3_Project_Listing'!$P$16:$P$829, 'N1.3_Project_Listing'!$E$16:$E$829,'N1.3_Project_Listing'!$E566, 'N1.3_Project_Listing'!$A$16:$A$829,ET_Risk_SC_Summation[[#Headers],[400kV OHL Fittings]])</f>
        <v>0</v>
      </c>
      <c r="BN566" s="176" cm="1">
        <f t="array" ref="BN566">SUMIFS('N1.3_Project_Listing'!$P$16:$P$829, 'N1.3_Project_Listing'!$E$16:$E$829,'N1.3_Project_Listing'!$E566, 'N1.3_Project_Listing'!$A$16:$A$829,ET_Risk_SC_Summation[[#Headers],[400kV OHL Tower]])</f>
        <v>0</v>
      </c>
      <c r="BO566" s="177" t="str">
        <f>IF(SUM(ET_Risk_SC_Summation[[#This Row],[132kV Circuit Breaker]:[400kV OHL Tower]])=0, "n/a", INDEX(ET_Risk_SC_Summation[#Headers],1,MATCH(MAX(ET_Risk_SC_Summation[[#This Row],[132kV Circuit Breaker]:[400kV OHL Tower]]),ET_Risk_SC_Summation[[#This Row],[132kV Circuit Breaker]:[400kV OHL Tower]],0)))</f>
        <v>n/a</v>
      </c>
      <c r="BP566" s="177" t="str">
        <f>IFERROR(INDEX('N0.7_Lookup_References'!$G$77:$G$98,MATCH(ET_Risk_SC_Summation[[#This Row],[Mxx Category]],'N0.7_Lookup_References'!$F$77:$F$98,0)),"")</f>
        <v/>
      </c>
    </row>
    <row r="567" spans="1:68">
      <c r="A567" s="160" t="str">
        <f>IFERROR(INDEX(N1.2_Intervention_Types[NARM Asset Category],MATCH('N1.3_Project_Listing'!$C567,N1.2_Intervention_Types[Intervention Type ID],0),1),"")</f>
        <v/>
      </c>
      <c r="B567" s="160" t="str">
        <f>IF($D$2="GD",IFERROR(INDEX(N1.2_Intervention_Types[C&amp;V Asset Category (GD)],MATCH('N1.3_Project_Listing'!$C567,N1.2_Intervention_Types[Intervention Type ID],0),1),""),IFERROR(INDEX(N1.2_Intervention_Types[NARM Asset Category],MATCH('N1.3_Project_Listing'!$C567,N1.2_Intervention_Types[Intervention Type ID],0),1),""))</f>
        <v/>
      </c>
      <c r="C567" s="67" t="str">
        <f>IFERROR(INDEX(N1.2_Intervention_Types[Intervention Type ID],MATCH('N1.3_Project_Listing'!$I567,N1.2_Intervention_Types[Intervention Type],0),1),"")</f>
        <v/>
      </c>
      <c r="D567" s="160" t="str">
        <f>IFERROR(INDEX(N1.2_Intervention_Types[Intervention Category],MATCH('N1.3_Project_Listing'!$C567,N1.2_Intervention_Types[Intervention Type ID],0),1),"")</f>
        <v/>
      </c>
      <c r="E567" s="210"/>
      <c r="F567" s="236"/>
      <c r="G567" s="236"/>
      <c r="H567" s="236"/>
      <c r="I567" s="151"/>
      <c r="J567" s="139"/>
      <c r="K567" s="117"/>
      <c r="L567" s="117"/>
      <c r="M567" s="117"/>
      <c r="N567" s="310"/>
      <c r="O567" s="310"/>
      <c r="P567" s="310"/>
      <c r="Q567" s="63">
        <f t="shared" si="49"/>
        <v>0</v>
      </c>
      <c r="R567" s="368">
        <f>IF('N1.3_Project_Listing'!$D567="Replacement",SUM('N1.3_Project_Listing'!$K567:$L567)/2,'N1.3_Project_Listing'!$M567)</f>
        <v>0</v>
      </c>
      <c r="S567" s="67" t="str">
        <f>IFERROR(INDEX('N0.7_Lookup_References'!$C$13:$C$72,MATCH($A567,'N0.7_Lookup_References'!$B$13:$B$72,0)),"")</f>
        <v/>
      </c>
      <c r="T567" s="338" t="str">
        <f t="shared" si="50"/>
        <v/>
      </c>
      <c r="V567" s="11"/>
      <c r="W567" s="11"/>
      <c r="X567" s="11"/>
      <c r="Y567" s="11"/>
      <c r="Z567" s="11"/>
      <c r="AA567" s="11"/>
      <c r="AB567" s="11"/>
      <c r="AC567" s="11"/>
      <c r="AD567" s="11"/>
      <c r="AE567" s="11"/>
      <c r="AF567" s="11"/>
      <c r="AG567" s="11"/>
      <c r="AH567" s="11"/>
      <c r="AI567" s="11"/>
      <c r="AJ567" s="11"/>
      <c r="AK567" s="11"/>
      <c r="AL567" s="11"/>
      <c r="AM567" s="11"/>
      <c r="AN567" s="11"/>
      <c r="AO567" s="11"/>
      <c r="AP567" s="63">
        <f t="shared" si="46"/>
        <v>0</v>
      </c>
      <c r="AQ567" s="63">
        <f t="shared" si="47"/>
        <v>0</v>
      </c>
      <c r="AR567" s="63">
        <f t="shared" si="48"/>
        <v>0</v>
      </c>
      <c r="AT567" s="176" cm="1">
        <f t="array" ref="AT567">SUMIFS('N1.3_Project_Listing'!$P$16:$P$829, 'N1.3_Project_Listing'!$E$16:$E$829,'N1.3_Project_Listing'!$E567, 'N1.3_Project_Listing'!$A$16:$A$829,ET_Risk_SC_Summation[[#Headers],[132kV Circuit Breaker]])</f>
        <v>0</v>
      </c>
      <c r="AU567" s="176" cm="1">
        <f t="array" ref="AU567">SUMIFS('N1.3_Project_Listing'!$P$16:$P$829, 'N1.3_Project_Listing'!$E$16:$E$829,'N1.3_Project_Listing'!$E567, 'N1.3_Project_Listing'!$A$16:$A$829,ET_Risk_SC_Summation[[#Headers],[132kV Transformer]])</f>
        <v>0</v>
      </c>
      <c r="AV567" s="176" cm="1">
        <f t="array" ref="AV567">SUMIFS('N1.3_Project_Listing'!$P$16:$P$829, 'N1.3_Project_Listing'!$E$16:$E$829,'N1.3_Project_Listing'!$E567, 'N1.3_Project_Listing'!$A$16:$A$829,ET_Risk_SC_Summation[[#Headers],[132kV Reactor]])</f>
        <v>0</v>
      </c>
      <c r="AW567" s="176" cm="1">
        <f t="array" ref="AW567">SUMIFS('N1.3_Project_Listing'!$P$16:$P$829, 'N1.3_Project_Listing'!$E$16:$E$829,'N1.3_Project_Listing'!$E567, 'N1.3_Project_Listing'!$A$16:$A$829,ET_Risk_SC_Summation[[#Headers],[132kV Underground Cable]])</f>
        <v>0</v>
      </c>
      <c r="AX567" s="176" cm="1">
        <f t="array" ref="AX567">SUMIFS('N1.3_Project_Listing'!$P$16:$P$829, 'N1.3_Project_Listing'!$E$16:$E$829,'N1.3_Project_Listing'!$E567, 'N1.3_Project_Listing'!$A$16:$A$829,ET_Risk_SC_Summation[[#Headers],[132kV OHL Conductor]])</f>
        <v>0</v>
      </c>
      <c r="AY567" s="176" cm="1">
        <f t="array" ref="AY567">SUMIFS('N1.3_Project_Listing'!$P$16:$P$829, 'N1.3_Project_Listing'!$E$16:$E$829,'N1.3_Project_Listing'!$E567, 'N1.3_Project_Listing'!$A$16:$A$829,ET_Risk_SC_Summation[[#Headers],[132kV OHL Fittings]])</f>
        <v>0</v>
      </c>
      <c r="AZ567" s="176" cm="1">
        <f t="array" ref="AZ567">SUMIFS('N1.3_Project_Listing'!$P$16:$P$829, 'N1.3_Project_Listing'!$E$16:$E$829,'N1.3_Project_Listing'!$E567, 'N1.3_Project_Listing'!$A$16:$A$829,ET_Risk_SC_Summation[[#Headers],[132kV OHL Tower]])</f>
        <v>0</v>
      </c>
      <c r="BA567" s="176" cm="1">
        <f t="array" ref="BA567">SUMIFS('N1.3_Project_Listing'!$P$16:$P$829, 'N1.3_Project_Listing'!$E$16:$E$829,'N1.3_Project_Listing'!$E567, 'N1.3_Project_Listing'!$A$16:$A$829,ET_Risk_SC_Summation[[#Headers],[275kV Circuit Breaker]])</f>
        <v>0</v>
      </c>
      <c r="BB567" s="176" cm="1">
        <f t="array" ref="BB567">SUMIFS('N1.3_Project_Listing'!$P$16:$P$829, 'N1.3_Project_Listing'!$E$16:$E$829,'N1.3_Project_Listing'!$E567, 'N1.3_Project_Listing'!$A$16:$A$829,ET_Risk_SC_Summation[[#Headers],[275kV Transformer]])</f>
        <v>0</v>
      </c>
      <c r="BC567" s="176" cm="1">
        <f t="array" ref="BC567">SUMIFS('N1.3_Project_Listing'!$P$16:$P$829, 'N1.3_Project_Listing'!$E$16:$E$829,'N1.3_Project_Listing'!$E567, 'N1.3_Project_Listing'!$A$16:$A$829,ET_Risk_SC_Summation[[#Headers],[275kV Reactor]])</f>
        <v>0</v>
      </c>
      <c r="BD567" s="176" cm="1">
        <f t="array" ref="BD567">SUMIFS('N1.3_Project_Listing'!$P$16:$P$829, 'N1.3_Project_Listing'!$E$16:$E$829,'N1.3_Project_Listing'!$E567, 'N1.3_Project_Listing'!$A$16:$A$829,ET_Risk_SC_Summation[[#Headers],[275kV Underground Cable]])</f>
        <v>0</v>
      </c>
      <c r="BE567" s="176" cm="1">
        <f t="array" ref="BE567">SUMIFS('N1.3_Project_Listing'!$P$16:$P$829, 'N1.3_Project_Listing'!$E$16:$E$829,'N1.3_Project_Listing'!$E567, 'N1.3_Project_Listing'!$A$16:$A$829,ET_Risk_SC_Summation[[#Headers],[275kV OHL Conductor]])</f>
        <v>0</v>
      </c>
      <c r="BF567" s="176" cm="1">
        <f t="array" ref="BF567">SUMIFS('N1.3_Project_Listing'!$P$16:$P$829, 'N1.3_Project_Listing'!$E$16:$E$829,'N1.3_Project_Listing'!$E567, 'N1.3_Project_Listing'!$A$16:$A$829,ET_Risk_SC_Summation[[#Headers],[275kV OHL Fittings]])</f>
        <v>0</v>
      </c>
      <c r="BG567" s="176" cm="1">
        <f t="array" ref="BG567">SUMIFS('N1.3_Project_Listing'!$P$16:$P$829, 'N1.3_Project_Listing'!$E$16:$E$829,'N1.3_Project_Listing'!$E567, 'N1.3_Project_Listing'!$A$16:$A$829,ET_Risk_SC_Summation[[#Headers],[275kV OHL Tower]])</f>
        <v>0</v>
      </c>
      <c r="BH567" s="176" cm="1">
        <f t="array" ref="BH567">SUMIFS('N1.3_Project_Listing'!$P$16:$P$829, 'N1.3_Project_Listing'!$E$16:$E$829,'N1.3_Project_Listing'!$E567, 'N1.3_Project_Listing'!$A$16:$A$829,ET_Risk_SC_Summation[[#Headers],[400kV Circuit Breaker]])</f>
        <v>0</v>
      </c>
      <c r="BI567" s="176" cm="1">
        <f t="array" ref="BI567">SUMIFS('N1.3_Project_Listing'!$P$16:$P$829, 'N1.3_Project_Listing'!$E$16:$E$829,'N1.3_Project_Listing'!$E567, 'N1.3_Project_Listing'!$A$16:$A$829,ET_Risk_SC_Summation[[#Headers],[400kV Transformer]])</f>
        <v>0</v>
      </c>
      <c r="BJ567" s="176" cm="1">
        <f t="array" ref="BJ567">SUMIFS('N1.3_Project_Listing'!$P$16:$P$829, 'N1.3_Project_Listing'!$E$16:$E$829,'N1.3_Project_Listing'!$E567, 'N1.3_Project_Listing'!$A$16:$A$829,ET_Risk_SC_Summation[[#Headers],[400kV Reactor]])</f>
        <v>0</v>
      </c>
      <c r="BK567" s="176" cm="1">
        <f t="array" ref="BK567">SUMIFS('N1.3_Project_Listing'!$P$16:$P$829, 'N1.3_Project_Listing'!$E$16:$E$829,'N1.3_Project_Listing'!$E567, 'N1.3_Project_Listing'!$A$16:$A$829,ET_Risk_SC_Summation[[#Headers],[400kV Underground Cable]])</f>
        <v>0</v>
      </c>
      <c r="BL567" s="176" cm="1">
        <f t="array" ref="BL567">SUMIFS('N1.3_Project_Listing'!$P$16:$P$829, 'N1.3_Project_Listing'!$E$16:$E$829,'N1.3_Project_Listing'!$E567, 'N1.3_Project_Listing'!$A$16:$A$829,ET_Risk_SC_Summation[[#Headers],[400kV OHL Conductor]])</f>
        <v>0</v>
      </c>
      <c r="BM567" s="176" cm="1">
        <f t="array" ref="BM567">SUMIFS('N1.3_Project_Listing'!$P$16:$P$829, 'N1.3_Project_Listing'!$E$16:$E$829,'N1.3_Project_Listing'!$E567, 'N1.3_Project_Listing'!$A$16:$A$829,ET_Risk_SC_Summation[[#Headers],[400kV OHL Fittings]])</f>
        <v>0</v>
      </c>
      <c r="BN567" s="176" cm="1">
        <f t="array" ref="BN567">SUMIFS('N1.3_Project_Listing'!$P$16:$P$829, 'N1.3_Project_Listing'!$E$16:$E$829,'N1.3_Project_Listing'!$E567, 'N1.3_Project_Listing'!$A$16:$A$829,ET_Risk_SC_Summation[[#Headers],[400kV OHL Tower]])</f>
        <v>0</v>
      </c>
      <c r="BO567" s="177" t="str">
        <f>IF(SUM(ET_Risk_SC_Summation[[#This Row],[132kV Circuit Breaker]:[400kV OHL Tower]])=0, "n/a", INDEX(ET_Risk_SC_Summation[#Headers],1,MATCH(MAX(ET_Risk_SC_Summation[[#This Row],[132kV Circuit Breaker]:[400kV OHL Tower]]),ET_Risk_SC_Summation[[#This Row],[132kV Circuit Breaker]:[400kV OHL Tower]],0)))</f>
        <v>n/a</v>
      </c>
      <c r="BP567" s="177" t="str">
        <f>IFERROR(INDEX('N0.7_Lookup_References'!$G$77:$G$98,MATCH(ET_Risk_SC_Summation[[#This Row],[Mxx Category]],'N0.7_Lookup_References'!$F$77:$F$98,0)),"")</f>
        <v/>
      </c>
    </row>
    <row r="568" spans="1:68">
      <c r="A568" s="160" t="str">
        <f>IFERROR(INDEX(N1.2_Intervention_Types[NARM Asset Category],MATCH('N1.3_Project_Listing'!$C568,N1.2_Intervention_Types[Intervention Type ID],0),1),"")</f>
        <v/>
      </c>
      <c r="B568" s="160" t="str">
        <f>IF($D$2="GD",IFERROR(INDEX(N1.2_Intervention_Types[C&amp;V Asset Category (GD)],MATCH('N1.3_Project_Listing'!$C568,N1.2_Intervention_Types[Intervention Type ID],0),1),""),IFERROR(INDEX(N1.2_Intervention_Types[NARM Asset Category],MATCH('N1.3_Project_Listing'!$C568,N1.2_Intervention_Types[Intervention Type ID],0),1),""))</f>
        <v/>
      </c>
      <c r="C568" s="67" t="str">
        <f>IFERROR(INDEX(N1.2_Intervention_Types[Intervention Type ID],MATCH('N1.3_Project_Listing'!$I568,N1.2_Intervention_Types[Intervention Type],0),1),"")</f>
        <v/>
      </c>
      <c r="D568" s="160" t="str">
        <f>IFERROR(INDEX(N1.2_Intervention_Types[Intervention Category],MATCH('N1.3_Project_Listing'!$C568,N1.2_Intervention_Types[Intervention Type ID],0),1),"")</f>
        <v/>
      </c>
      <c r="E568" s="210"/>
      <c r="F568" s="236"/>
      <c r="G568" s="236"/>
      <c r="H568" s="236"/>
      <c r="I568" s="151"/>
      <c r="J568" s="139"/>
      <c r="K568" s="117"/>
      <c r="L568" s="117"/>
      <c r="M568" s="117"/>
      <c r="N568" s="310"/>
      <c r="O568" s="310"/>
      <c r="P568" s="310"/>
      <c r="Q568" s="63">
        <f t="shared" si="49"/>
        <v>0</v>
      </c>
      <c r="R568" s="368">
        <f>IF('N1.3_Project_Listing'!$D568="Replacement",SUM('N1.3_Project_Listing'!$K568:$L568)/2,'N1.3_Project_Listing'!$M568)</f>
        <v>0</v>
      </c>
      <c r="S568" s="67" t="str">
        <f>IFERROR(INDEX('N0.7_Lookup_References'!$C$13:$C$72,MATCH($A568,'N0.7_Lookup_References'!$B$13:$B$72,0)),"")</f>
        <v/>
      </c>
      <c r="T568" s="338" t="str">
        <f t="shared" si="50"/>
        <v/>
      </c>
      <c r="V568" s="11"/>
      <c r="W568" s="11"/>
      <c r="X568" s="11"/>
      <c r="Y568" s="11"/>
      <c r="Z568" s="11"/>
      <c r="AA568" s="11"/>
      <c r="AB568" s="11"/>
      <c r="AC568" s="11"/>
      <c r="AD568" s="11"/>
      <c r="AE568" s="11"/>
      <c r="AF568" s="11"/>
      <c r="AG568" s="11"/>
      <c r="AH568" s="11"/>
      <c r="AI568" s="11"/>
      <c r="AJ568" s="11"/>
      <c r="AK568" s="11"/>
      <c r="AL568" s="11"/>
      <c r="AM568" s="11"/>
      <c r="AN568" s="11"/>
      <c r="AO568" s="11"/>
      <c r="AP568" s="63">
        <f t="shared" si="46"/>
        <v>0</v>
      </c>
      <c r="AQ568" s="63">
        <f t="shared" si="47"/>
        <v>0</v>
      </c>
      <c r="AR568" s="63">
        <f t="shared" si="48"/>
        <v>0</v>
      </c>
      <c r="AT568" s="176" cm="1">
        <f t="array" ref="AT568">SUMIFS('N1.3_Project_Listing'!$P$16:$P$829, 'N1.3_Project_Listing'!$E$16:$E$829,'N1.3_Project_Listing'!$E568, 'N1.3_Project_Listing'!$A$16:$A$829,ET_Risk_SC_Summation[[#Headers],[132kV Circuit Breaker]])</f>
        <v>0</v>
      </c>
      <c r="AU568" s="176" cm="1">
        <f t="array" ref="AU568">SUMIFS('N1.3_Project_Listing'!$P$16:$P$829, 'N1.3_Project_Listing'!$E$16:$E$829,'N1.3_Project_Listing'!$E568, 'N1.3_Project_Listing'!$A$16:$A$829,ET_Risk_SC_Summation[[#Headers],[132kV Transformer]])</f>
        <v>0</v>
      </c>
      <c r="AV568" s="176" cm="1">
        <f t="array" ref="AV568">SUMIFS('N1.3_Project_Listing'!$P$16:$P$829, 'N1.3_Project_Listing'!$E$16:$E$829,'N1.3_Project_Listing'!$E568, 'N1.3_Project_Listing'!$A$16:$A$829,ET_Risk_SC_Summation[[#Headers],[132kV Reactor]])</f>
        <v>0</v>
      </c>
      <c r="AW568" s="176" cm="1">
        <f t="array" ref="AW568">SUMIFS('N1.3_Project_Listing'!$P$16:$P$829, 'N1.3_Project_Listing'!$E$16:$E$829,'N1.3_Project_Listing'!$E568, 'N1.3_Project_Listing'!$A$16:$A$829,ET_Risk_SC_Summation[[#Headers],[132kV Underground Cable]])</f>
        <v>0</v>
      </c>
      <c r="AX568" s="176" cm="1">
        <f t="array" ref="AX568">SUMIFS('N1.3_Project_Listing'!$P$16:$P$829, 'N1.3_Project_Listing'!$E$16:$E$829,'N1.3_Project_Listing'!$E568, 'N1.3_Project_Listing'!$A$16:$A$829,ET_Risk_SC_Summation[[#Headers],[132kV OHL Conductor]])</f>
        <v>0</v>
      </c>
      <c r="AY568" s="176" cm="1">
        <f t="array" ref="AY568">SUMIFS('N1.3_Project_Listing'!$P$16:$P$829, 'N1.3_Project_Listing'!$E$16:$E$829,'N1.3_Project_Listing'!$E568, 'N1.3_Project_Listing'!$A$16:$A$829,ET_Risk_SC_Summation[[#Headers],[132kV OHL Fittings]])</f>
        <v>0</v>
      </c>
      <c r="AZ568" s="176" cm="1">
        <f t="array" ref="AZ568">SUMIFS('N1.3_Project_Listing'!$P$16:$P$829, 'N1.3_Project_Listing'!$E$16:$E$829,'N1.3_Project_Listing'!$E568, 'N1.3_Project_Listing'!$A$16:$A$829,ET_Risk_SC_Summation[[#Headers],[132kV OHL Tower]])</f>
        <v>0</v>
      </c>
      <c r="BA568" s="176" cm="1">
        <f t="array" ref="BA568">SUMIFS('N1.3_Project_Listing'!$P$16:$P$829, 'N1.3_Project_Listing'!$E$16:$E$829,'N1.3_Project_Listing'!$E568, 'N1.3_Project_Listing'!$A$16:$A$829,ET_Risk_SC_Summation[[#Headers],[275kV Circuit Breaker]])</f>
        <v>0</v>
      </c>
      <c r="BB568" s="176" cm="1">
        <f t="array" ref="BB568">SUMIFS('N1.3_Project_Listing'!$P$16:$P$829, 'N1.3_Project_Listing'!$E$16:$E$829,'N1.3_Project_Listing'!$E568, 'N1.3_Project_Listing'!$A$16:$A$829,ET_Risk_SC_Summation[[#Headers],[275kV Transformer]])</f>
        <v>0</v>
      </c>
      <c r="BC568" s="176" cm="1">
        <f t="array" ref="BC568">SUMIFS('N1.3_Project_Listing'!$P$16:$P$829, 'N1.3_Project_Listing'!$E$16:$E$829,'N1.3_Project_Listing'!$E568, 'N1.3_Project_Listing'!$A$16:$A$829,ET_Risk_SC_Summation[[#Headers],[275kV Reactor]])</f>
        <v>0</v>
      </c>
      <c r="BD568" s="176" cm="1">
        <f t="array" ref="BD568">SUMIFS('N1.3_Project_Listing'!$P$16:$P$829, 'N1.3_Project_Listing'!$E$16:$E$829,'N1.3_Project_Listing'!$E568, 'N1.3_Project_Listing'!$A$16:$A$829,ET_Risk_SC_Summation[[#Headers],[275kV Underground Cable]])</f>
        <v>0</v>
      </c>
      <c r="BE568" s="176" cm="1">
        <f t="array" ref="BE568">SUMIFS('N1.3_Project_Listing'!$P$16:$P$829, 'N1.3_Project_Listing'!$E$16:$E$829,'N1.3_Project_Listing'!$E568, 'N1.3_Project_Listing'!$A$16:$A$829,ET_Risk_SC_Summation[[#Headers],[275kV OHL Conductor]])</f>
        <v>0</v>
      </c>
      <c r="BF568" s="176" cm="1">
        <f t="array" ref="BF568">SUMIFS('N1.3_Project_Listing'!$P$16:$P$829, 'N1.3_Project_Listing'!$E$16:$E$829,'N1.3_Project_Listing'!$E568, 'N1.3_Project_Listing'!$A$16:$A$829,ET_Risk_SC_Summation[[#Headers],[275kV OHL Fittings]])</f>
        <v>0</v>
      </c>
      <c r="BG568" s="176" cm="1">
        <f t="array" ref="BG568">SUMIFS('N1.3_Project_Listing'!$P$16:$P$829, 'N1.3_Project_Listing'!$E$16:$E$829,'N1.3_Project_Listing'!$E568, 'N1.3_Project_Listing'!$A$16:$A$829,ET_Risk_SC_Summation[[#Headers],[275kV OHL Tower]])</f>
        <v>0</v>
      </c>
      <c r="BH568" s="176" cm="1">
        <f t="array" ref="BH568">SUMIFS('N1.3_Project_Listing'!$P$16:$P$829, 'N1.3_Project_Listing'!$E$16:$E$829,'N1.3_Project_Listing'!$E568, 'N1.3_Project_Listing'!$A$16:$A$829,ET_Risk_SC_Summation[[#Headers],[400kV Circuit Breaker]])</f>
        <v>0</v>
      </c>
      <c r="BI568" s="176" cm="1">
        <f t="array" ref="BI568">SUMIFS('N1.3_Project_Listing'!$P$16:$P$829, 'N1.3_Project_Listing'!$E$16:$E$829,'N1.3_Project_Listing'!$E568, 'N1.3_Project_Listing'!$A$16:$A$829,ET_Risk_SC_Summation[[#Headers],[400kV Transformer]])</f>
        <v>0</v>
      </c>
      <c r="BJ568" s="176" cm="1">
        <f t="array" ref="BJ568">SUMIFS('N1.3_Project_Listing'!$P$16:$P$829, 'N1.3_Project_Listing'!$E$16:$E$829,'N1.3_Project_Listing'!$E568, 'N1.3_Project_Listing'!$A$16:$A$829,ET_Risk_SC_Summation[[#Headers],[400kV Reactor]])</f>
        <v>0</v>
      </c>
      <c r="BK568" s="176" cm="1">
        <f t="array" ref="BK568">SUMIFS('N1.3_Project_Listing'!$P$16:$P$829, 'N1.3_Project_Listing'!$E$16:$E$829,'N1.3_Project_Listing'!$E568, 'N1.3_Project_Listing'!$A$16:$A$829,ET_Risk_SC_Summation[[#Headers],[400kV Underground Cable]])</f>
        <v>0</v>
      </c>
      <c r="BL568" s="176" cm="1">
        <f t="array" ref="BL568">SUMIFS('N1.3_Project_Listing'!$P$16:$P$829, 'N1.3_Project_Listing'!$E$16:$E$829,'N1.3_Project_Listing'!$E568, 'N1.3_Project_Listing'!$A$16:$A$829,ET_Risk_SC_Summation[[#Headers],[400kV OHL Conductor]])</f>
        <v>0</v>
      </c>
      <c r="BM568" s="176" cm="1">
        <f t="array" ref="BM568">SUMIFS('N1.3_Project_Listing'!$P$16:$P$829, 'N1.3_Project_Listing'!$E$16:$E$829,'N1.3_Project_Listing'!$E568, 'N1.3_Project_Listing'!$A$16:$A$829,ET_Risk_SC_Summation[[#Headers],[400kV OHL Fittings]])</f>
        <v>0</v>
      </c>
      <c r="BN568" s="176" cm="1">
        <f t="array" ref="BN568">SUMIFS('N1.3_Project_Listing'!$P$16:$P$829, 'N1.3_Project_Listing'!$E$16:$E$829,'N1.3_Project_Listing'!$E568, 'N1.3_Project_Listing'!$A$16:$A$829,ET_Risk_SC_Summation[[#Headers],[400kV OHL Tower]])</f>
        <v>0</v>
      </c>
      <c r="BO568" s="177" t="str">
        <f>IF(SUM(ET_Risk_SC_Summation[[#This Row],[132kV Circuit Breaker]:[400kV OHL Tower]])=0, "n/a", INDEX(ET_Risk_SC_Summation[#Headers],1,MATCH(MAX(ET_Risk_SC_Summation[[#This Row],[132kV Circuit Breaker]:[400kV OHL Tower]]),ET_Risk_SC_Summation[[#This Row],[132kV Circuit Breaker]:[400kV OHL Tower]],0)))</f>
        <v>n/a</v>
      </c>
      <c r="BP568" s="177" t="str">
        <f>IFERROR(INDEX('N0.7_Lookup_References'!$G$77:$G$98,MATCH(ET_Risk_SC_Summation[[#This Row],[Mxx Category]],'N0.7_Lookup_References'!$F$77:$F$98,0)),"")</f>
        <v/>
      </c>
    </row>
    <row r="569" spans="1:68">
      <c r="A569" s="160" t="str">
        <f>IFERROR(INDEX(N1.2_Intervention_Types[NARM Asset Category],MATCH('N1.3_Project_Listing'!$C569,N1.2_Intervention_Types[Intervention Type ID],0),1),"")</f>
        <v/>
      </c>
      <c r="B569" s="160" t="str">
        <f>IF($D$2="GD",IFERROR(INDEX(N1.2_Intervention_Types[C&amp;V Asset Category (GD)],MATCH('N1.3_Project_Listing'!$C569,N1.2_Intervention_Types[Intervention Type ID],0),1),""),IFERROR(INDEX(N1.2_Intervention_Types[NARM Asset Category],MATCH('N1.3_Project_Listing'!$C569,N1.2_Intervention_Types[Intervention Type ID],0),1),""))</f>
        <v/>
      </c>
      <c r="C569" s="67" t="str">
        <f>IFERROR(INDEX(N1.2_Intervention_Types[Intervention Type ID],MATCH('N1.3_Project_Listing'!$I569,N1.2_Intervention_Types[Intervention Type],0),1),"")</f>
        <v/>
      </c>
      <c r="D569" s="160" t="str">
        <f>IFERROR(INDEX(N1.2_Intervention_Types[Intervention Category],MATCH('N1.3_Project_Listing'!$C569,N1.2_Intervention_Types[Intervention Type ID],0),1),"")</f>
        <v/>
      </c>
      <c r="E569" s="210"/>
      <c r="F569" s="236"/>
      <c r="G569" s="236"/>
      <c r="H569" s="236"/>
      <c r="I569" s="151"/>
      <c r="J569" s="139"/>
      <c r="K569" s="117"/>
      <c r="L569" s="117"/>
      <c r="M569" s="117"/>
      <c r="N569" s="310"/>
      <c r="O569" s="310"/>
      <c r="P569" s="310"/>
      <c r="Q569" s="63">
        <f t="shared" si="49"/>
        <v>0</v>
      </c>
      <c r="R569" s="368">
        <f>IF('N1.3_Project_Listing'!$D569="Replacement",SUM('N1.3_Project_Listing'!$K569:$L569)/2,'N1.3_Project_Listing'!$M569)</f>
        <v>0</v>
      </c>
      <c r="S569" s="67" t="str">
        <f>IFERROR(INDEX('N0.7_Lookup_References'!$C$13:$C$72,MATCH($A569,'N0.7_Lookup_References'!$B$13:$B$72,0)),"")</f>
        <v/>
      </c>
      <c r="T569" s="338" t="str">
        <f t="shared" si="50"/>
        <v/>
      </c>
      <c r="V569" s="11"/>
      <c r="W569" s="11"/>
      <c r="X569" s="11"/>
      <c r="Y569" s="11"/>
      <c r="Z569" s="11"/>
      <c r="AA569" s="11"/>
      <c r="AB569" s="11"/>
      <c r="AC569" s="11"/>
      <c r="AD569" s="11"/>
      <c r="AE569" s="11"/>
      <c r="AF569" s="11"/>
      <c r="AG569" s="11"/>
      <c r="AH569" s="11"/>
      <c r="AI569" s="11"/>
      <c r="AJ569" s="11"/>
      <c r="AK569" s="11"/>
      <c r="AL569" s="11"/>
      <c r="AM569" s="11"/>
      <c r="AN569" s="11"/>
      <c r="AO569" s="11"/>
      <c r="AP569" s="63">
        <f t="shared" si="46"/>
        <v>0</v>
      </c>
      <c r="AQ569" s="63">
        <f t="shared" si="47"/>
        <v>0</v>
      </c>
      <c r="AR569" s="63">
        <f t="shared" si="48"/>
        <v>0</v>
      </c>
      <c r="AT569" s="176" cm="1">
        <f t="array" ref="AT569">SUMIFS('N1.3_Project_Listing'!$P$16:$P$829, 'N1.3_Project_Listing'!$E$16:$E$829,'N1.3_Project_Listing'!$E569, 'N1.3_Project_Listing'!$A$16:$A$829,ET_Risk_SC_Summation[[#Headers],[132kV Circuit Breaker]])</f>
        <v>0</v>
      </c>
      <c r="AU569" s="176" cm="1">
        <f t="array" ref="AU569">SUMIFS('N1.3_Project_Listing'!$P$16:$P$829, 'N1.3_Project_Listing'!$E$16:$E$829,'N1.3_Project_Listing'!$E569, 'N1.3_Project_Listing'!$A$16:$A$829,ET_Risk_SC_Summation[[#Headers],[132kV Transformer]])</f>
        <v>0</v>
      </c>
      <c r="AV569" s="176" cm="1">
        <f t="array" ref="AV569">SUMIFS('N1.3_Project_Listing'!$P$16:$P$829, 'N1.3_Project_Listing'!$E$16:$E$829,'N1.3_Project_Listing'!$E569, 'N1.3_Project_Listing'!$A$16:$A$829,ET_Risk_SC_Summation[[#Headers],[132kV Reactor]])</f>
        <v>0</v>
      </c>
      <c r="AW569" s="176" cm="1">
        <f t="array" ref="AW569">SUMIFS('N1.3_Project_Listing'!$P$16:$P$829, 'N1.3_Project_Listing'!$E$16:$E$829,'N1.3_Project_Listing'!$E569, 'N1.3_Project_Listing'!$A$16:$A$829,ET_Risk_SC_Summation[[#Headers],[132kV Underground Cable]])</f>
        <v>0</v>
      </c>
      <c r="AX569" s="176" cm="1">
        <f t="array" ref="AX569">SUMIFS('N1.3_Project_Listing'!$P$16:$P$829, 'N1.3_Project_Listing'!$E$16:$E$829,'N1.3_Project_Listing'!$E569, 'N1.3_Project_Listing'!$A$16:$A$829,ET_Risk_SC_Summation[[#Headers],[132kV OHL Conductor]])</f>
        <v>0</v>
      </c>
      <c r="AY569" s="176" cm="1">
        <f t="array" ref="AY569">SUMIFS('N1.3_Project_Listing'!$P$16:$P$829, 'N1.3_Project_Listing'!$E$16:$E$829,'N1.3_Project_Listing'!$E569, 'N1.3_Project_Listing'!$A$16:$A$829,ET_Risk_SC_Summation[[#Headers],[132kV OHL Fittings]])</f>
        <v>0</v>
      </c>
      <c r="AZ569" s="176" cm="1">
        <f t="array" ref="AZ569">SUMIFS('N1.3_Project_Listing'!$P$16:$P$829, 'N1.3_Project_Listing'!$E$16:$E$829,'N1.3_Project_Listing'!$E569, 'N1.3_Project_Listing'!$A$16:$A$829,ET_Risk_SC_Summation[[#Headers],[132kV OHL Tower]])</f>
        <v>0</v>
      </c>
      <c r="BA569" s="176" cm="1">
        <f t="array" ref="BA569">SUMIFS('N1.3_Project_Listing'!$P$16:$P$829, 'N1.3_Project_Listing'!$E$16:$E$829,'N1.3_Project_Listing'!$E569, 'N1.3_Project_Listing'!$A$16:$A$829,ET_Risk_SC_Summation[[#Headers],[275kV Circuit Breaker]])</f>
        <v>0</v>
      </c>
      <c r="BB569" s="176" cm="1">
        <f t="array" ref="BB569">SUMIFS('N1.3_Project_Listing'!$P$16:$P$829, 'N1.3_Project_Listing'!$E$16:$E$829,'N1.3_Project_Listing'!$E569, 'N1.3_Project_Listing'!$A$16:$A$829,ET_Risk_SC_Summation[[#Headers],[275kV Transformer]])</f>
        <v>0</v>
      </c>
      <c r="BC569" s="176" cm="1">
        <f t="array" ref="BC569">SUMIFS('N1.3_Project_Listing'!$P$16:$P$829, 'N1.3_Project_Listing'!$E$16:$E$829,'N1.3_Project_Listing'!$E569, 'N1.3_Project_Listing'!$A$16:$A$829,ET_Risk_SC_Summation[[#Headers],[275kV Reactor]])</f>
        <v>0</v>
      </c>
      <c r="BD569" s="176" cm="1">
        <f t="array" ref="BD569">SUMIFS('N1.3_Project_Listing'!$P$16:$P$829, 'N1.3_Project_Listing'!$E$16:$E$829,'N1.3_Project_Listing'!$E569, 'N1.3_Project_Listing'!$A$16:$A$829,ET_Risk_SC_Summation[[#Headers],[275kV Underground Cable]])</f>
        <v>0</v>
      </c>
      <c r="BE569" s="176" cm="1">
        <f t="array" ref="BE569">SUMIFS('N1.3_Project_Listing'!$P$16:$P$829, 'N1.3_Project_Listing'!$E$16:$E$829,'N1.3_Project_Listing'!$E569, 'N1.3_Project_Listing'!$A$16:$A$829,ET_Risk_SC_Summation[[#Headers],[275kV OHL Conductor]])</f>
        <v>0</v>
      </c>
      <c r="BF569" s="176" cm="1">
        <f t="array" ref="BF569">SUMIFS('N1.3_Project_Listing'!$P$16:$P$829, 'N1.3_Project_Listing'!$E$16:$E$829,'N1.3_Project_Listing'!$E569, 'N1.3_Project_Listing'!$A$16:$A$829,ET_Risk_SC_Summation[[#Headers],[275kV OHL Fittings]])</f>
        <v>0</v>
      </c>
      <c r="BG569" s="176" cm="1">
        <f t="array" ref="BG569">SUMIFS('N1.3_Project_Listing'!$P$16:$P$829, 'N1.3_Project_Listing'!$E$16:$E$829,'N1.3_Project_Listing'!$E569, 'N1.3_Project_Listing'!$A$16:$A$829,ET_Risk_SC_Summation[[#Headers],[275kV OHL Tower]])</f>
        <v>0</v>
      </c>
      <c r="BH569" s="176" cm="1">
        <f t="array" ref="BH569">SUMIFS('N1.3_Project_Listing'!$P$16:$P$829, 'N1.3_Project_Listing'!$E$16:$E$829,'N1.3_Project_Listing'!$E569, 'N1.3_Project_Listing'!$A$16:$A$829,ET_Risk_SC_Summation[[#Headers],[400kV Circuit Breaker]])</f>
        <v>0</v>
      </c>
      <c r="BI569" s="176" cm="1">
        <f t="array" ref="BI569">SUMIFS('N1.3_Project_Listing'!$P$16:$P$829, 'N1.3_Project_Listing'!$E$16:$E$829,'N1.3_Project_Listing'!$E569, 'N1.3_Project_Listing'!$A$16:$A$829,ET_Risk_SC_Summation[[#Headers],[400kV Transformer]])</f>
        <v>0</v>
      </c>
      <c r="BJ569" s="176" cm="1">
        <f t="array" ref="BJ569">SUMIFS('N1.3_Project_Listing'!$P$16:$P$829, 'N1.3_Project_Listing'!$E$16:$E$829,'N1.3_Project_Listing'!$E569, 'N1.3_Project_Listing'!$A$16:$A$829,ET_Risk_SC_Summation[[#Headers],[400kV Reactor]])</f>
        <v>0</v>
      </c>
      <c r="BK569" s="176" cm="1">
        <f t="array" ref="BK569">SUMIFS('N1.3_Project_Listing'!$P$16:$P$829, 'N1.3_Project_Listing'!$E$16:$E$829,'N1.3_Project_Listing'!$E569, 'N1.3_Project_Listing'!$A$16:$A$829,ET_Risk_SC_Summation[[#Headers],[400kV Underground Cable]])</f>
        <v>0</v>
      </c>
      <c r="BL569" s="176" cm="1">
        <f t="array" ref="BL569">SUMIFS('N1.3_Project_Listing'!$P$16:$P$829, 'N1.3_Project_Listing'!$E$16:$E$829,'N1.3_Project_Listing'!$E569, 'N1.3_Project_Listing'!$A$16:$A$829,ET_Risk_SC_Summation[[#Headers],[400kV OHL Conductor]])</f>
        <v>0</v>
      </c>
      <c r="BM569" s="176" cm="1">
        <f t="array" ref="BM569">SUMIFS('N1.3_Project_Listing'!$P$16:$P$829, 'N1.3_Project_Listing'!$E$16:$E$829,'N1.3_Project_Listing'!$E569, 'N1.3_Project_Listing'!$A$16:$A$829,ET_Risk_SC_Summation[[#Headers],[400kV OHL Fittings]])</f>
        <v>0</v>
      </c>
      <c r="BN569" s="176" cm="1">
        <f t="array" ref="BN569">SUMIFS('N1.3_Project_Listing'!$P$16:$P$829, 'N1.3_Project_Listing'!$E$16:$E$829,'N1.3_Project_Listing'!$E569, 'N1.3_Project_Listing'!$A$16:$A$829,ET_Risk_SC_Summation[[#Headers],[400kV OHL Tower]])</f>
        <v>0</v>
      </c>
      <c r="BO569" s="177" t="str">
        <f>IF(SUM(ET_Risk_SC_Summation[[#This Row],[132kV Circuit Breaker]:[400kV OHL Tower]])=0, "n/a", INDEX(ET_Risk_SC_Summation[#Headers],1,MATCH(MAX(ET_Risk_SC_Summation[[#This Row],[132kV Circuit Breaker]:[400kV OHL Tower]]),ET_Risk_SC_Summation[[#This Row],[132kV Circuit Breaker]:[400kV OHL Tower]],0)))</f>
        <v>n/a</v>
      </c>
      <c r="BP569" s="177" t="str">
        <f>IFERROR(INDEX('N0.7_Lookup_References'!$G$77:$G$98,MATCH(ET_Risk_SC_Summation[[#This Row],[Mxx Category]],'N0.7_Lookup_References'!$F$77:$F$98,0)),"")</f>
        <v/>
      </c>
    </row>
    <row r="570" spans="1:68">
      <c r="A570" s="160" t="str">
        <f>IFERROR(INDEX(N1.2_Intervention_Types[NARM Asset Category],MATCH('N1.3_Project_Listing'!$C570,N1.2_Intervention_Types[Intervention Type ID],0),1),"")</f>
        <v/>
      </c>
      <c r="B570" s="160" t="str">
        <f>IF($D$2="GD",IFERROR(INDEX(N1.2_Intervention_Types[C&amp;V Asset Category (GD)],MATCH('N1.3_Project_Listing'!$C570,N1.2_Intervention_Types[Intervention Type ID],0),1),""),IFERROR(INDEX(N1.2_Intervention_Types[NARM Asset Category],MATCH('N1.3_Project_Listing'!$C570,N1.2_Intervention_Types[Intervention Type ID],0),1),""))</f>
        <v/>
      </c>
      <c r="C570" s="67" t="str">
        <f>IFERROR(INDEX(N1.2_Intervention_Types[Intervention Type ID],MATCH('N1.3_Project_Listing'!$I570,N1.2_Intervention_Types[Intervention Type],0),1),"")</f>
        <v/>
      </c>
      <c r="D570" s="160" t="str">
        <f>IFERROR(INDEX(N1.2_Intervention_Types[Intervention Category],MATCH('N1.3_Project_Listing'!$C570,N1.2_Intervention_Types[Intervention Type ID],0),1),"")</f>
        <v/>
      </c>
      <c r="E570" s="210"/>
      <c r="F570" s="236"/>
      <c r="G570" s="236"/>
      <c r="H570" s="236"/>
      <c r="I570" s="151"/>
      <c r="J570" s="139"/>
      <c r="K570" s="117"/>
      <c r="L570" s="117"/>
      <c r="M570" s="117"/>
      <c r="N570" s="310"/>
      <c r="O570" s="310"/>
      <c r="P570" s="310"/>
      <c r="Q570" s="63">
        <f t="shared" si="49"/>
        <v>0</v>
      </c>
      <c r="R570" s="368">
        <f>IF('N1.3_Project_Listing'!$D570="Replacement",SUM('N1.3_Project_Listing'!$K570:$L570)/2,'N1.3_Project_Listing'!$M570)</f>
        <v>0</v>
      </c>
      <c r="S570" s="67" t="str">
        <f>IFERROR(INDEX('N0.7_Lookup_References'!$C$13:$C$72,MATCH($A570,'N0.7_Lookup_References'!$B$13:$B$72,0)),"")</f>
        <v/>
      </c>
      <c r="T570" s="338" t="str">
        <f t="shared" si="50"/>
        <v/>
      </c>
      <c r="V570" s="11"/>
      <c r="W570" s="11"/>
      <c r="X570" s="11"/>
      <c r="Y570" s="11"/>
      <c r="Z570" s="11"/>
      <c r="AA570" s="11"/>
      <c r="AB570" s="11"/>
      <c r="AC570" s="11"/>
      <c r="AD570" s="11"/>
      <c r="AE570" s="11"/>
      <c r="AF570" s="11"/>
      <c r="AG570" s="11"/>
      <c r="AH570" s="11"/>
      <c r="AI570" s="11"/>
      <c r="AJ570" s="11"/>
      <c r="AK570" s="11"/>
      <c r="AL570" s="11"/>
      <c r="AM570" s="11"/>
      <c r="AN570" s="11"/>
      <c r="AO570" s="11"/>
      <c r="AP570" s="63">
        <f t="shared" si="46"/>
        <v>0</v>
      </c>
      <c r="AQ570" s="63">
        <f t="shared" si="47"/>
        <v>0</v>
      </c>
      <c r="AR570" s="63">
        <f t="shared" si="48"/>
        <v>0</v>
      </c>
      <c r="AT570" s="176" cm="1">
        <f t="array" ref="AT570">SUMIFS('N1.3_Project_Listing'!$P$16:$P$829, 'N1.3_Project_Listing'!$E$16:$E$829,'N1.3_Project_Listing'!$E570, 'N1.3_Project_Listing'!$A$16:$A$829,ET_Risk_SC_Summation[[#Headers],[132kV Circuit Breaker]])</f>
        <v>0</v>
      </c>
      <c r="AU570" s="176" cm="1">
        <f t="array" ref="AU570">SUMIFS('N1.3_Project_Listing'!$P$16:$P$829, 'N1.3_Project_Listing'!$E$16:$E$829,'N1.3_Project_Listing'!$E570, 'N1.3_Project_Listing'!$A$16:$A$829,ET_Risk_SC_Summation[[#Headers],[132kV Transformer]])</f>
        <v>0</v>
      </c>
      <c r="AV570" s="176" cm="1">
        <f t="array" ref="AV570">SUMIFS('N1.3_Project_Listing'!$P$16:$P$829, 'N1.3_Project_Listing'!$E$16:$E$829,'N1.3_Project_Listing'!$E570, 'N1.3_Project_Listing'!$A$16:$A$829,ET_Risk_SC_Summation[[#Headers],[132kV Reactor]])</f>
        <v>0</v>
      </c>
      <c r="AW570" s="176" cm="1">
        <f t="array" ref="AW570">SUMIFS('N1.3_Project_Listing'!$P$16:$P$829, 'N1.3_Project_Listing'!$E$16:$E$829,'N1.3_Project_Listing'!$E570, 'N1.3_Project_Listing'!$A$16:$A$829,ET_Risk_SC_Summation[[#Headers],[132kV Underground Cable]])</f>
        <v>0</v>
      </c>
      <c r="AX570" s="176" cm="1">
        <f t="array" ref="AX570">SUMIFS('N1.3_Project_Listing'!$P$16:$P$829, 'N1.3_Project_Listing'!$E$16:$E$829,'N1.3_Project_Listing'!$E570, 'N1.3_Project_Listing'!$A$16:$A$829,ET_Risk_SC_Summation[[#Headers],[132kV OHL Conductor]])</f>
        <v>0</v>
      </c>
      <c r="AY570" s="176" cm="1">
        <f t="array" ref="AY570">SUMIFS('N1.3_Project_Listing'!$P$16:$P$829, 'N1.3_Project_Listing'!$E$16:$E$829,'N1.3_Project_Listing'!$E570, 'N1.3_Project_Listing'!$A$16:$A$829,ET_Risk_SC_Summation[[#Headers],[132kV OHL Fittings]])</f>
        <v>0</v>
      </c>
      <c r="AZ570" s="176" cm="1">
        <f t="array" ref="AZ570">SUMIFS('N1.3_Project_Listing'!$P$16:$P$829, 'N1.3_Project_Listing'!$E$16:$E$829,'N1.3_Project_Listing'!$E570, 'N1.3_Project_Listing'!$A$16:$A$829,ET_Risk_SC_Summation[[#Headers],[132kV OHL Tower]])</f>
        <v>0</v>
      </c>
      <c r="BA570" s="176" cm="1">
        <f t="array" ref="BA570">SUMIFS('N1.3_Project_Listing'!$P$16:$P$829, 'N1.3_Project_Listing'!$E$16:$E$829,'N1.3_Project_Listing'!$E570, 'N1.3_Project_Listing'!$A$16:$A$829,ET_Risk_SC_Summation[[#Headers],[275kV Circuit Breaker]])</f>
        <v>0</v>
      </c>
      <c r="BB570" s="176" cm="1">
        <f t="array" ref="BB570">SUMIFS('N1.3_Project_Listing'!$P$16:$P$829, 'N1.3_Project_Listing'!$E$16:$E$829,'N1.3_Project_Listing'!$E570, 'N1.3_Project_Listing'!$A$16:$A$829,ET_Risk_SC_Summation[[#Headers],[275kV Transformer]])</f>
        <v>0</v>
      </c>
      <c r="BC570" s="176" cm="1">
        <f t="array" ref="BC570">SUMIFS('N1.3_Project_Listing'!$P$16:$P$829, 'N1.3_Project_Listing'!$E$16:$E$829,'N1.3_Project_Listing'!$E570, 'N1.3_Project_Listing'!$A$16:$A$829,ET_Risk_SC_Summation[[#Headers],[275kV Reactor]])</f>
        <v>0</v>
      </c>
      <c r="BD570" s="176" cm="1">
        <f t="array" ref="BD570">SUMIFS('N1.3_Project_Listing'!$P$16:$P$829, 'N1.3_Project_Listing'!$E$16:$E$829,'N1.3_Project_Listing'!$E570, 'N1.3_Project_Listing'!$A$16:$A$829,ET_Risk_SC_Summation[[#Headers],[275kV Underground Cable]])</f>
        <v>0</v>
      </c>
      <c r="BE570" s="176" cm="1">
        <f t="array" ref="BE570">SUMIFS('N1.3_Project_Listing'!$P$16:$P$829, 'N1.3_Project_Listing'!$E$16:$E$829,'N1.3_Project_Listing'!$E570, 'N1.3_Project_Listing'!$A$16:$A$829,ET_Risk_SC_Summation[[#Headers],[275kV OHL Conductor]])</f>
        <v>0</v>
      </c>
      <c r="BF570" s="176" cm="1">
        <f t="array" ref="BF570">SUMIFS('N1.3_Project_Listing'!$P$16:$P$829, 'N1.3_Project_Listing'!$E$16:$E$829,'N1.3_Project_Listing'!$E570, 'N1.3_Project_Listing'!$A$16:$A$829,ET_Risk_SC_Summation[[#Headers],[275kV OHL Fittings]])</f>
        <v>0</v>
      </c>
      <c r="BG570" s="176" cm="1">
        <f t="array" ref="BG570">SUMIFS('N1.3_Project_Listing'!$P$16:$P$829, 'N1.3_Project_Listing'!$E$16:$E$829,'N1.3_Project_Listing'!$E570, 'N1.3_Project_Listing'!$A$16:$A$829,ET_Risk_SC_Summation[[#Headers],[275kV OHL Tower]])</f>
        <v>0</v>
      </c>
      <c r="BH570" s="176" cm="1">
        <f t="array" ref="BH570">SUMIFS('N1.3_Project_Listing'!$P$16:$P$829, 'N1.3_Project_Listing'!$E$16:$E$829,'N1.3_Project_Listing'!$E570, 'N1.3_Project_Listing'!$A$16:$A$829,ET_Risk_SC_Summation[[#Headers],[400kV Circuit Breaker]])</f>
        <v>0</v>
      </c>
      <c r="BI570" s="176" cm="1">
        <f t="array" ref="BI570">SUMIFS('N1.3_Project_Listing'!$P$16:$P$829, 'N1.3_Project_Listing'!$E$16:$E$829,'N1.3_Project_Listing'!$E570, 'N1.3_Project_Listing'!$A$16:$A$829,ET_Risk_SC_Summation[[#Headers],[400kV Transformer]])</f>
        <v>0</v>
      </c>
      <c r="BJ570" s="176" cm="1">
        <f t="array" ref="BJ570">SUMIFS('N1.3_Project_Listing'!$P$16:$P$829, 'N1.3_Project_Listing'!$E$16:$E$829,'N1.3_Project_Listing'!$E570, 'N1.3_Project_Listing'!$A$16:$A$829,ET_Risk_SC_Summation[[#Headers],[400kV Reactor]])</f>
        <v>0</v>
      </c>
      <c r="BK570" s="176" cm="1">
        <f t="array" ref="BK570">SUMIFS('N1.3_Project_Listing'!$P$16:$P$829, 'N1.3_Project_Listing'!$E$16:$E$829,'N1.3_Project_Listing'!$E570, 'N1.3_Project_Listing'!$A$16:$A$829,ET_Risk_SC_Summation[[#Headers],[400kV Underground Cable]])</f>
        <v>0</v>
      </c>
      <c r="BL570" s="176" cm="1">
        <f t="array" ref="BL570">SUMIFS('N1.3_Project_Listing'!$P$16:$P$829, 'N1.3_Project_Listing'!$E$16:$E$829,'N1.3_Project_Listing'!$E570, 'N1.3_Project_Listing'!$A$16:$A$829,ET_Risk_SC_Summation[[#Headers],[400kV OHL Conductor]])</f>
        <v>0</v>
      </c>
      <c r="BM570" s="176" cm="1">
        <f t="array" ref="BM570">SUMIFS('N1.3_Project_Listing'!$P$16:$P$829, 'N1.3_Project_Listing'!$E$16:$E$829,'N1.3_Project_Listing'!$E570, 'N1.3_Project_Listing'!$A$16:$A$829,ET_Risk_SC_Summation[[#Headers],[400kV OHL Fittings]])</f>
        <v>0</v>
      </c>
      <c r="BN570" s="176" cm="1">
        <f t="array" ref="BN570">SUMIFS('N1.3_Project_Listing'!$P$16:$P$829, 'N1.3_Project_Listing'!$E$16:$E$829,'N1.3_Project_Listing'!$E570, 'N1.3_Project_Listing'!$A$16:$A$829,ET_Risk_SC_Summation[[#Headers],[400kV OHL Tower]])</f>
        <v>0</v>
      </c>
      <c r="BO570" s="177" t="str">
        <f>IF(SUM(ET_Risk_SC_Summation[[#This Row],[132kV Circuit Breaker]:[400kV OHL Tower]])=0, "n/a", INDEX(ET_Risk_SC_Summation[#Headers],1,MATCH(MAX(ET_Risk_SC_Summation[[#This Row],[132kV Circuit Breaker]:[400kV OHL Tower]]),ET_Risk_SC_Summation[[#This Row],[132kV Circuit Breaker]:[400kV OHL Tower]],0)))</f>
        <v>n/a</v>
      </c>
      <c r="BP570" s="177" t="str">
        <f>IFERROR(INDEX('N0.7_Lookup_References'!$G$77:$G$98,MATCH(ET_Risk_SC_Summation[[#This Row],[Mxx Category]],'N0.7_Lookup_References'!$F$77:$F$98,0)),"")</f>
        <v/>
      </c>
    </row>
    <row r="571" spans="1:68">
      <c r="A571" s="160" t="str">
        <f>IFERROR(INDEX(N1.2_Intervention_Types[NARM Asset Category],MATCH('N1.3_Project_Listing'!$C571,N1.2_Intervention_Types[Intervention Type ID],0),1),"")</f>
        <v/>
      </c>
      <c r="B571" s="160" t="str">
        <f>IF($D$2="GD",IFERROR(INDEX(N1.2_Intervention_Types[C&amp;V Asset Category (GD)],MATCH('N1.3_Project_Listing'!$C571,N1.2_Intervention_Types[Intervention Type ID],0),1),""),IFERROR(INDEX(N1.2_Intervention_Types[NARM Asset Category],MATCH('N1.3_Project_Listing'!$C571,N1.2_Intervention_Types[Intervention Type ID],0),1),""))</f>
        <v/>
      </c>
      <c r="C571" s="67" t="str">
        <f>IFERROR(INDEX(N1.2_Intervention_Types[Intervention Type ID],MATCH('N1.3_Project_Listing'!$I571,N1.2_Intervention_Types[Intervention Type],0),1),"")</f>
        <v/>
      </c>
      <c r="D571" s="160" t="str">
        <f>IFERROR(INDEX(N1.2_Intervention_Types[Intervention Category],MATCH('N1.3_Project_Listing'!$C571,N1.2_Intervention_Types[Intervention Type ID],0),1),"")</f>
        <v/>
      </c>
      <c r="E571" s="210"/>
      <c r="F571" s="236"/>
      <c r="G571" s="236"/>
      <c r="H571" s="236"/>
      <c r="I571" s="151"/>
      <c r="J571" s="139"/>
      <c r="K571" s="117"/>
      <c r="L571" s="117"/>
      <c r="M571" s="117"/>
      <c r="N571" s="310"/>
      <c r="O571" s="310"/>
      <c r="P571" s="310"/>
      <c r="Q571" s="63">
        <f t="shared" si="49"/>
        <v>0</v>
      </c>
      <c r="R571" s="368">
        <f>IF('N1.3_Project_Listing'!$D571="Replacement",SUM('N1.3_Project_Listing'!$K571:$L571)/2,'N1.3_Project_Listing'!$M571)</f>
        <v>0</v>
      </c>
      <c r="S571" s="67" t="str">
        <f>IFERROR(INDEX('N0.7_Lookup_References'!$C$13:$C$72,MATCH($A571,'N0.7_Lookup_References'!$B$13:$B$72,0)),"")</f>
        <v/>
      </c>
      <c r="T571" s="338" t="str">
        <f t="shared" si="50"/>
        <v/>
      </c>
      <c r="V571" s="11"/>
      <c r="W571" s="11"/>
      <c r="X571" s="11"/>
      <c r="Y571" s="11"/>
      <c r="Z571" s="11"/>
      <c r="AA571" s="11"/>
      <c r="AB571" s="11"/>
      <c r="AC571" s="11"/>
      <c r="AD571" s="11"/>
      <c r="AE571" s="11"/>
      <c r="AF571" s="11"/>
      <c r="AG571" s="11"/>
      <c r="AH571" s="11"/>
      <c r="AI571" s="11"/>
      <c r="AJ571" s="11"/>
      <c r="AK571" s="11"/>
      <c r="AL571" s="11"/>
      <c r="AM571" s="11"/>
      <c r="AN571" s="11"/>
      <c r="AO571" s="11"/>
      <c r="AP571" s="63">
        <f t="shared" si="46"/>
        <v>0</v>
      </c>
      <c r="AQ571" s="63">
        <f t="shared" si="47"/>
        <v>0</v>
      </c>
      <c r="AR571" s="63">
        <f t="shared" si="48"/>
        <v>0</v>
      </c>
      <c r="AT571" s="176" cm="1">
        <f t="array" ref="AT571">SUMIFS('N1.3_Project_Listing'!$P$16:$P$829, 'N1.3_Project_Listing'!$E$16:$E$829,'N1.3_Project_Listing'!$E571, 'N1.3_Project_Listing'!$A$16:$A$829,ET_Risk_SC_Summation[[#Headers],[132kV Circuit Breaker]])</f>
        <v>0</v>
      </c>
      <c r="AU571" s="176" cm="1">
        <f t="array" ref="AU571">SUMIFS('N1.3_Project_Listing'!$P$16:$P$829, 'N1.3_Project_Listing'!$E$16:$E$829,'N1.3_Project_Listing'!$E571, 'N1.3_Project_Listing'!$A$16:$A$829,ET_Risk_SC_Summation[[#Headers],[132kV Transformer]])</f>
        <v>0</v>
      </c>
      <c r="AV571" s="176" cm="1">
        <f t="array" ref="AV571">SUMIFS('N1.3_Project_Listing'!$P$16:$P$829, 'N1.3_Project_Listing'!$E$16:$E$829,'N1.3_Project_Listing'!$E571, 'N1.3_Project_Listing'!$A$16:$A$829,ET_Risk_SC_Summation[[#Headers],[132kV Reactor]])</f>
        <v>0</v>
      </c>
      <c r="AW571" s="176" cm="1">
        <f t="array" ref="AW571">SUMIFS('N1.3_Project_Listing'!$P$16:$P$829, 'N1.3_Project_Listing'!$E$16:$E$829,'N1.3_Project_Listing'!$E571, 'N1.3_Project_Listing'!$A$16:$A$829,ET_Risk_SC_Summation[[#Headers],[132kV Underground Cable]])</f>
        <v>0</v>
      </c>
      <c r="AX571" s="176" cm="1">
        <f t="array" ref="AX571">SUMIFS('N1.3_Project_Listing'!$P$16:$P$829, 'N1.3_Project_Listing'!$E$16:$E$829,'N1.3_Project_Listing'!$E571, 'N1.3_Project_Listing'!$A$16:$A$829,ET_Risk_SC_Summation[[#Headers],[132kV OHL Conductor]])</f>
        <v>0</v>
      </c>
      <c r="AY571" s="176" cm="1">
        <f t="array" ref="AY571">SUMIFS('N1.3_Project_Listing'!$P$16:$P$829, 'N1.3_Project_Listing'!$E$16:$E$829,'N1.3_Project_Listing'!$E571, 'N1.3_Project_Listing'!$A$16:$A$829,ET_Risk_SC_Summation[[#Headers],[132kV OHL Fittings]])</f>
        <v>0</v>
      </c>
      <c r="AZ571" s="176" cm="1">
        <f t="array" ref="AZ571">SUMIFS('N1.3_Project_Listing'!$P$16:$P$829, 'N1.3_Project_Listing'!$E$16:$E$829,'N1.3_Project_Listing'!$E571, 'N1.3_Project_Listing'!$A$16:$A$829,ET_Risk_SC_Summation[[#Headers],[132kV OHL Tower]])</f>
        <v>0</v>
      </c>
      <c r="BA571" s="176" cm="1">
        <f t="array" ref="BA571">SUMIFS('N1.3_Project_Listing'!$P$16:$P$829, 'N1.3_Project_Listing'!$E$16:$E$829,'N1.3_Project_Listing'!$E571, 'N1.3_Project_Listing'!$A$16:$A$829,ET_Risk_SC_Summation[[#Headers],[275kV Circuit Breaker]])</f>
        <v>0</v>
      </c>
      <c r="BB571" s="176" cm="1">
        <f t="array" ref="BB571">SUMIFS('N1.3_Project_Listing'!$P$16:$P$829, 'N1.3_Project_Listing'!$E$16:$E$829,'N1.3_Project_Listing'!$E571, 'N1.3_Project_Listing'!$A$16:$A$829,ET_Risk_SC_Summation[[#Headers],[275kV Transformer]])</f>
        <v>0</v>
      </c>
      <c r="BC571" s="176" cm="1">
        <f t="array" ref="BC571">SUMIFS('N1.3_Project_Listing'!$P$16:$P$829, 'N1.3_Project_Listing'!$E$16:$E$829,'N1.3_Project_Listing'!$E571, 'N1.3_Project_Listing'!$A$16:$A$829,ET_Risk_SC_Summation[[#Headers],[275kV Reactor]])</f>
        <v>0</v>
      </c>
      <c r="BD571" s="176" cm="1">
        <f t="array" ref="BD571">SUMIFS('N1.3_Project_Listing'!$P$16:$P$829, 'N1.3_Project_Listing'!$E$16:$E$829,'N1.3_Project_Listing'!$E571, 'N1.3_Project_Listing'!$A$16:$A$829,ET_Risk_SC_Summation[[#Headers],[275kV Underground Cable]])</f>
        <v>0</v>
      </c>
      <c r="BE571" s="176" cm="1">
        <f t="array" ref="BE571">SUMIFS('N1.3_Project_Listing'!$P$16:$P$829, 'N1.3_Project_Listing'!$E$16:$E$829,'N1.3_Project_Listing'!$E571, 'N1.3_Project_Listing'!$A$16:$A$829,ET_Risk_SC_Summation[[#Headers],[275kV OHL Conductor]])</f>
        <v>0</v>
      </c>
      <c r="BF571" s="176" cm="1">
        <f t="array" ref="BF571">SUMIFS('N1.3_Project_Listing'!$P$16:$P$829, 'N1.3_Project_Listing'!$E$16:$E$829,'N1.3_Project_Listing'!$E571, 'N1.3_Project_Listing'!$A$16:$A$829,ET_Risk_SC_Summation[[#Headers],[275kV OHL Fittings]])</f>
        <v>0</v>
      </c>
      <c r="BG571" s="176" cm="1">
        <f t="array" ref="BG571">SUMIFS('N1.3_Project_Listing'!$P$16:$P$829, 'N1.3_Project_Listing'!$E$16:$E$829,'N1.3_Project_Listing'!$E571, 'N1.3_Project_Listing'!$A$16:$A$829,ET_Risk_SC_Summation[[#Headers],[275kV OHL Tower]])</f>
        <v>0</v>
      </c>
      <c r="BH571" s="176" cm="1">
        <f t="array" ref="BH571">SUMIFS('N1.3_Project_Listing'!$P$16:$P$829, 'N1.3_Project_Listing'!$E$16:$E$829,'N1.3_Project_Listing'!$E571, 'N1.3_Project_Listing'!$A$16:$A$829,ET_Risk_SC_Summation[[#Headers],[400kV Circuit Breaker]])</f>
        <v>0</v>
      </c>
      <c r="BI571" s="176" cm="1">
        <f t="array" ref="BI571">SUMIFS('N1.3_Project_Listing'!$P$16:$P$829, 'N1.3_Project_Listing'!$E$16:$E$829,'N1.3_Project_Listing'!$E571, 'N1.3_Project_Listing'!$A$16:$A$829,ET_Risk_SC_Summation[[#Headers],[400kV Transformer]])</f>
        <v>0</v>
      </c>
      <c r="BJ571" s="176" cm="1">
        <f t="array" ref="BJ571">SUMIFS('N1.3_Project_Listing'!$P$16:$P$829, 'N1.3_Project_Listing'!$E$16:$E$829,'N1.3_Project_Listing'!$E571, 'N1.3_Project_Listing'!$A$16:$A$829,ET_Risk_SC_Summation[[#Headers],[400kV Reactor]])</f>
        <v>0</v>
      </c>
      <c r="BK571" s="176" cm="1">
        <f t="array" ref="BK571">SUMIFS('N1.3_Project_Listing'!$P$16:$P$829, 'N1.3_Project_Listing'!$E$16:$E$829,'N1.3_Project_Listing'!$E571, 'N1.3_Project_Listing'!$A$16:$A$829,ET_Risk_SC_Summation[[#Headers],[400kV Underground Cable]])</f>
        <v>0</v>
      </c>
      <c r="BL571" s="176" cm="1">
        <f t="array" ref="BL571">SUMIFS('N1.3_Project_Listing'!$P$16:$P$829, 'N1.3_Project_Listing'!$E$16:$E$829,'N1.3_Project_Listing'!$E571, 'N1.3_Project_Listing'!$A$16:$A$829,ET_Risk_SC_Summation[[#Headers],[400kV OHL Conductor]])</f>
        <v>0</v>
      </c>
      <c r="BM571" s="176" cm="1">
        <f t="array" ref="BM571">SUMIFS('N1.3_Project_Listing'!$P$16:$P$829, 'N1.3_Project_Listing'!$E$16:$E$829,'N1.3_Project_Listing'!$E571, 'N1.3_Project_Listing'!$A$16:$A$829,ET_Risk_SC_Summation[[#Headers],[400kV OHL Fittings]])</f>
        <v>0</v>
      </c>
      <c r="BN571" s="176" cm="1">
        <f t="array" ref="BN571">SUMIFS('N1.3_Project_Listing'!$P$16:$P$829, 'N1.3_Project_Listing'!$E$16:$E$829,'N1.3_Project_Listing'!$E571, 'N1.3_Project_Listing'!$A$16:$A$829,ET_Risk_SC_Summation[[#Headers],[400kV OHL Tower]])</f>
        <v>0</v>
      </c>
      <c r="BO571" s="177" t="str">
        <f>IF(SUM(ET_Risk_SC_Summation[[#This Row],[132kV Circuit Breaker]:[400kV OHL Tower]])=0, "n/a", INDEX(ET_Risk_SC_Summation[#Headers],1,MATCH(MAX(ET_Risk_SC_Summation[[#This Row],[132kV Circuit Breaker]:[400kV OHL Tower]]),ET_Risk_SC_Summation[[#This Row],[132kV Circuit Breaker]:[400kV OHL Tower]],0)))</f>
        <v>n/a</v>
      </c>
      <c r="BP571" s="177" t="str">
        <f>IFERROR(INDEX('N0.7_Lookup_References'!$G$77:$G$98,MATCH(ET_Risk_SC_Summation[[#This Row],[Mxx Category]],'N0.7_Lookup_References'!$F$77:$F$98,0)),"")</f>
        <v/>
      </c>
    </row>
    <row r="572" spans="1:68">
      <c r="A572" s="160" t="str">
        <f>IFERROR(INDEX(N1.2_Intervention_Types[NARM Asset Category],MATCH('N1.3_Project_Listing'!$C572,N1.2_Intervention_Types[Intervention Type ID],0),1),"")</f>
        <v/>
      </c>
      <c r="B572" s="160" t="str">
        <f>IF($D$2="GD",IFERROR(INDEX(N1.2_Intervention_Types[C&amp;V Asset Category (GD)],MATCH('N1.3_Project_Listing'!$C572,N1.2_Intervention_Types[Intervention Type ID],0),1),""),IFERROR(INDEX(N1.2_Intervention_Types[NARM Asset Category],MATCH('N1.3_Project_Listing'!$C572,N1.2_Intervention_Types[Intervention Type ID],0),1),""))</f>
        <v/>
      </c>
      <c r="C572" s="67" t="str">
        <f>IFERROR(INDEX(N1.2_Intervention_Types[Intervention Type ID],MATCH('N1.3_Project_Listing'!$I572,N1.2_Intervention_Types[Intervention Type],0),1),"")</f>
        <v/>
      </c>
      <c r="D572" s="160" t="str">
        <f>IFERROR(INDEX(N1.2_Intervention_Types[Intervention Category],MATCH('N1.3_Project_Listing'!$C572,N1.2_Intervention_Types[Intervention Type ID],0),1),"")</f>
        <v/>
      </c>
      <c r="E572" s="210"/>
      <c r="F572" s="236"/>
      <c r="G572" s="236"/>
      <c r="H572" s="236"/>
      <c r="I572" s="151"/>
      <c r="J572" s="139"/>
      <c r="K572" s="117"/>
      <c r="L572" s="117"/>
      <c r="M572" s="117"/>
      <c r="N572" s="310"/>
      <c r="O572" s="310"/>
      <c r="P572" s="310"/>
      <c r="Q572" s="63">
        <f t="shared" si="49"/>
        <v>0</v>
      </c>
      <c r="R572" s="368">
        <f>IF('N1.3_Project_Listing'!$D572="Replacement",SUM('N1.3_Project_Listing'!$K572:$L572)/2,'N1.3_Project_Listing'!$M572)</f>
        <v>0</v>
      </c>
      <c r="S572" s="67" t="str">
        <f>IFERROR(INDEX('N0.7_Lookup_References'!$C$13:$C$72,MATCH($A572,'N0.7_Lookup_References'!$B$13:$B$72,0)),"")</f>
        <v/>
      </c>
      <c r="T572" s="338" t="str">
        <f t="shared" si="50"/>
        <v/>
      </c>
      <c r="V572" s="11"/>
      <c r="W572" s="11"/>
      <c r="X572" s="11"/>
      <c r="Y572" s="11"/>
      <c r="Z572" s="11"/>
      <c r="AA572" s="11"/>
      <c r="AB572" s="11"/>
      <c r="AC572" s="11"/>
      <c r="AD572" s="11"/>
      <c r="AE572" s="11"/>
      <c r="AF572" s="11"/>
      <c r="AG572" s="11"/>
      <c r="AH572" s="11"/>
      <c r="AI572" s="11"/>
      <c r="AJ572" s="11"/>
      <c r="AK572" s="11"/>
      <c r="AL572" s="11"/>
      <c r="AM572" s="11"/>
      <c r="AN572" s="11"/>
      <c r="AO572" s="11"/>
      <c r="AP572" s="63">
        <f t="shared" si="46"/>
        <v>0</v>
      </c>
      <c r="AQ572" s="63">
        <f t="shared" si="47"/>
        <v>0</v>
      </c>
      <c r="AR572" s="63">
        <f t="shared" si="48"/>
        <v>0</v>
      </c>
      <c r="AT572" s="176" cm="1">
        <f t="array" ref="AT572">SUMIFS('N1.3_Project_Listing'!$P$16:$P$829, 'N1.3_Project_Listing'!$E$16:$E$829,'N1.3_Project_Listing'!$E572, 'N1.3_Project_Listing'!$A$16:$A$829,ET_Risk_SC_Summation[[#Headers],[132kV Circuit Breaker]])</f>
        <v>0</v>
      </c>
      <c r="AU572" s="176" cm="1">
        <f t="array" ref="AU572">SUMIFS('N1.3_Project_Listing'!$P$16:$P$829, 'N1.3_Project_Listing'!$E$16:$E$829,'N1.3_Project_Listing'!$E572, 'N1.3_Project_Listing'!$A$16:$A$829,ET_Risk_SC_Summation[[#Headers],[132kV Transformer]])</f>
        <v>0</v>
      </c>
      <c r="AV572" s="176" cm="1">
        <f t="array" ref="AV572">SUMIFS('N1.3_Project_Listing'!$P$16:$P$829, 'N1.3_Project_Listing'!$E$16:$E$829,'N1.3_Project_Listing'!$E572, 'N1.3_Project_Listing'!$A$16:$A$829,ET_Risk_SC_Summation[[#Headers],[132kV Reactor]])</f>
        <v>0</v>
      </c>
      <c r="AW572" s="176" cm="1">
        <f t="array" ref="AW572">SUMIFS('N1.3_Project_Listing'!$P$16:$P$829, 'N1.3_Project_Listing'!$E$16:$E$829,'N1.3_Project_Listing'!$E572, 'N1.3_Project_Listing'!$A$16:$A$829,ET_Risk_SC_Summation[[#Headers],[132kV Underground Cable]])</f>
        <v>0</v>
      </c>
      <c r="AX572" s="176" cm="1">
        <f t="array" ref="AX572">SUMIFS('N1.3_Project_Listing'!$P$16:$P$829, 'N1.3_Project_Listing'!$E$16:$E$829,'N1.3_Project_Listing'!$E572, 'N1.3_Project_Listing'!$A$16:$A$829,ET_Risk_SC_Summation[[#Headers],[132kV OHL Conductor]])</f>
        <v>0</v>
      </c>
      <c r="AY572" s="176" cm="1">
        <f t="array" ref="AY572">SUMIFS('N1.3_Project_Listing'!$P$16:$P$829, 'N1.3_Project_Listing'!$E$16:$E$829,'N1.3_Project_Listing'!$E572, 'N1.3_Project_Listing'!$A$16:$A$829,ET_Risk_SC_Summation[[#Headers],[132kV OHL Fittings]])</f>
        <v>0</v>
      </c>
      <c r="AZ572" s="176" cm="1">
        <f t="array" ref="AZ572">SUMIFS('N1.3_Project_Listing'!$P$16:$P$829, 'N1.3_Project_Listing'!$E$16:$E$829,'N1.3_Project_Listing'!$E572, 'N1.3_Project_Listing'!$A$16:$A$829,ET_Risk_SC_Summation[[#Headers],[132kV OHL Tower]])</f>
        <v>0</v>
      </c>
      <c r="BA572" s="176" cm="1">
        <f t="array" ref="BA572">SUMIFS('N1.3_Project_Listing'!$P$16:$P$829, 'N1.3_Project_Listing'!$E$16:$E$829,'N1.3_Project_Listing'!$E572, 'N1.3_Project_Listing'!$A$16:$A$829,ET_Risk_SC_Summation[[#Headers],[275kV Circuit Breaker]])</f>
        <v>0</v>
      </c>
      <c r="BB572" s="176" cm="1">
        <f t="array" ref="BB572">SUMIFS('N1.3_Project_Listing'!$P$16:$P$829, 'N1.3_Project_Listing'!$E$16:$E$829,'N1.3_Project_Listing'!$E572, 'N1.3_Project_Listing'!$A$16:$A$829,ET_Risk_SC_Summation[[#Headers],[275kV Transformer]])</f>
        <v>0</v>
      </c>
      <c r="BC572" s="176" cm="1">
        <f t="array" ref="BC572">SUMIFS('N1.3_Project_Listing'!$P$16:$P$829, 'N1.3_Project_Listing'!$E$16:$E$829,'N1.3_Project_Listing'!$E572, 'N1.3_Project_Listing'!$A$16:$A$829,ET_Risk_SC_Summation[[#Headers],[275kV Reactor]])</f>
        <v>0</v>
      </c>
      <c r="BD572" s="176" cm="1">
        <f t="array" ref="BD572">SUMIFS('N1.3_Project_Listing'!$P$16:$P$829, 'N1.3_Project_Listing'!$E$16:$E$829,'N1.3_Project_Listing'!$E572, 'N1.3_Project_Listing'!$A$16:$A$829,ET_Risk_SC_Summation[[#Headers],[275kV Underground Cable]])</f>
        <v>0</v>
      </c>
      <c r="BE572" s="176" cm="1">
        <f t="array" ref="BE572">SUMIFS('N1.3_Project_Listing'!$P$16:$P$829, 'N1.3_Project_Listing'!$E$16:$E$829,'N1.3_Project_Listing'!$E572, 'N1.3_Project_Listing'!$A$16:$A$829,ET_Risk_SC_Summation[[#Headers],[275kV OHL Conductor]])</f>
        <v>0</v>
      </c>
      <c r="BF572" s="176" cm="1">
        <f t="array" ref="BF572">SUMIFS('N1.3_Project_Listing'!$P$16:$P$829, 'N1.3_Project_Listing'!$E$16:$E$829,'N1.3_Project_Listing'!$E572, 'N1.3_Project_Listing'!$A$16:$A$829,ET_Risk_SC_Summation[[#Headers],[275kV OHL Fittings]])</f>
        <v>0</v>
      </c>
      <c r="BG572" s="176" cm="1">
        <f t="array" ref="BG572">SUMIFS('N1.3_Project_Listing'!$P$16:$P$829, 'N1.3_Project_Listing'!$E$16:$E$829,'N1.3_Project_Listing'!$E572, 'N1.3_Project_Listing'!$A$16:$A$829,ET_Risk_SC_Summation[[#Headers],[275kV OHL Tower]])</f>
        <v>0</v>
      </c>
      <c r="BH572" s="176" cm="1">
        <f t="array" ref="BH572">SUMIFS('N1.3_Project_Listing'!$P$16:$P$829, 'N1.3_Project_Listing'!$E$16:$E$829,'N1.3_Project_Listing'!$E572, 'N1.3_Project_Listing'!$A$16:$A$829,ET_Risk_SC_Summation[[#Headers],[400kV Circuit Breaker]])</f>
        <v>0</v>
      </c>
      <c r="BI572" s="176" cm="1">
        <f t="array" ref="BI572">SUMIFS('N1.3_Project_Listing'!$P$16:$P$829, 'N1.3_Project_Listing'!$E$16:$E$829,'N1.3_Project_Listing'!$E572, 'N1.3_Project_Listing'!$A$16:$A$829,ET_Risk_SC_Summation[[#Headers],[400kV Transformer]])</f>
        <v>0</v>
      </c>
      <c r="BJ572" s="176" cm="1">
        <f t="array" ref="BJ572">SUMIFS('N1.3_Project_Listing'!$P$16:$P$829, 'N1.3_Project_Listing'!$E$16:$E$829,'N1.3_Project_Listing'!$E572, 'N1.3_Project_Listing'!$A$16:$A$829,ET_Risk_SC_Summation[[#Headers],[400kV Reactor]])</f>
        <v>0</v>
      </c>
      <c r="BK572" s="176" cm="1">
        <f t="array" ref="BK572">SUMIFS('N1.3_Project_Listing'!$P$16:$P$829, 'N1.3_Project_Listing'!$E$16:$E$829,'N1.3_Project_Listing'!$E572, 'N1.3_Project_Listing'!$A$16:$A$829,ET_Risk_SC_Summation[[#Headers],[400kV Underground Cable]])</f>
        <v>0</v>
      </c>
      <c r="BL572" s="176" cm="1">
        <f t="array" ref="BL572">SUMIFS('N1.3_Project_Listing'!$P$16:$P$829, 'N1.3_Project_Listing'!$E$16:$E$829,'N1.3_Project_Listing'!$E572, 'N1.3_Project_Listing'!$A$16:$A$829,ET_Risk_SC_Summation[[#Headers],[400kV OHL Conductor]])</f>
        <v>0</v>
      </c>
      <c r="BM572" s="176" cm="1">
        <f t="array" ref="BM572">SUMIFS('N1.3_Project_Listing'!$P$16:$P$829, 'N1.3_Project_Listing'!$E$16:$E$829,'N1.3_Project_Listing'!$E572, 'N1.3_Project_Listing'!$A$16:$A$829,ET_Risk_SC_Summation[[#Headers],[400kV OHL Fittings]])</f>
        <v>0</v>
      </c>
      <c r="BN572" s="176" cm="1">
        <f t="array" ref="BN572">SUMIFS('N1.3_Project_Listing'!$P$16:$P$829, 'N1.3_Project_Listing'!$E$16:$E$829,'N1.3_Project_Listing'!$E572, 'N1.3_Project_Listing'!$A$16:$A$829,ET_Risk_SC_Summation[[#Headers],[400kV OHL Tower]])</f>
        <v>0</v>
      </c>
      <c r="BO572" s="177" t="str">
        <f>IF(SUM(ET_Risk_SC_Summation[[#This Row],[132kV Circuit Breaker]:[400kV OHL Tower]])=0, "n/a", INDEX(ET_Risk_SC_Summation[#Headers],1,MATCH(MAX(ET_Risk_SC_Summation[[#This Row],[132kV Circuit Breaker]:[400kV OHL Tower]]),ET_Risk_SC_Summation[[#This Row],[132kV Circuit Breaker]:[400kV OHL Tower]],0)))</f>
        <v>n/a</v>
      </c>
      <c r="BP572" s="177" t="str">
        <f>IFERROR(INDEX('N0.7_Lookup_References'!$G$77:$G$98,MATCH(ET_Risk_SC_Summation[[#This Row],[Mxx Category]],'N0.7_Lookup_References'!$F$77:$F$98,0)),"")</f>
        <v/>
      </c>
    </row>
    <row r="573" spans="1:68">
      <c r="A573" s="160" t="str">
        <f>IFERROR(INDEX(N1.2_Intervention_Types[NARM Asset Category],MATCH('N1.3_Project_Listing'!$C573,N1.2_Intervention_Types[Intervention Type ID],0),1),"")</f>
        <v/>
      </c>
      <c r="B573" s="160" t="str">
        <f>IF($D$2="GD",IFERROR(INDEX(N1.2_Intervention_Types[C&amp;V Asset Category (GD)],MATCH('N1.3_Project_Listing'!$C573,N1.2_Intervention_Types[Intervention Type ID],0),1),""),IFERROR(INDEX(N1.2_Intervention_Types[NARM Asset Category],MATCH('N1.3_Project_Listing'!$C573,N1.2_Intervention_Types[Intervention Type ID],0),1),""))</f>
        <v/>
      </c>
      <c r="C573" s="67" t="str">
        <f>IFERROR(INDEX(N1.2_Intervention_Types[Intervention Type ID],MATCH('N1.3_Project_Listing'!$I573,N1.2_Intervention_Types[Intervention Type],0),1),"")</f>
        <v/>
      </c>
      <c r="D573" s="160" t="str">
        <f>IFERROR(INDEX(N1.2_Intervention_Types[Intervention Category],MATCH('N1.3_Project_Listing'!$C573,N1.2_Intervention_Types[Intervention Type ID],0),1),"")</f>
        <v/>
      </c>
      <c r="E573" s="210"/>
      <c r="F573" s="236"/>
      <c r="G573" s="236"/>
      <c r="H573" s="236"/>
      <c r="I573" s="151"/>
      <c r="J573" s="139"/>
      <c r="K573" s="117"/>
      <c r="L573" s="117"/>
      <c r="M573" s="117"/>
      <c r="N573" s="310"/>
      <c r="O573" s="310"/>
      <c r="P573" s="310"/>
      <c r="Q573" s="63">
        <f t="shared" si="49"/>
        <v>0</v>
      </c>
      <c r="R573" s="368">
        <f>IF('N1.3_Project_Listing'!$D573="Replacement",SUM('N1.3_Project_Listing'!$K573:$L573)/2,'N1.3_Project_Listing'!$M573)</f>
        <v>0</v>
      </c>
      <c r="S573" s="67" t="str">
        <f>IFERROR(INDEX('N0.7_Lookup_References'!$C$13:$C$72,MATCH($A573,'N0.7_Lookup_References'!$B$13:$B$72,0)),"")</f>
        <v/>
      </c>
      <c r="T573" s="338" t="str">
        <f t="shared" si="50"/>
        <v/>
      </c>
      <c r="V573" s="11"/>
      <c r="W573" s="11"/>
      <c r="X573" s="11"/>
      <c r="Y573" s="11"/>
      <c r="Z573" s="11"/>
      <c r="AA573" s="11"/>
      <c r="AB573" s="11"/>
      <c r="AC573" s="11"/>
      <c r="AD573" s="11"/>
      <c r="AE573" s="11"/>
      <c r="AF573" s="11"/>
      <c r="AG573" s="11"/>
      <c r="AH573" s="11"/>
      <c r="AI573" s="11"/>
      <c r="AJ573" s="11"/>
      <c r="AK573" s="11"/>
      <c r="AL573" s="11"/>
      <c r="AM573" s="11"/>
      <c r="AN573" s="11"/>
      <c r="AO573" s="11"/>
      <c r="AP573" s="63">
        <f t="shared" si="46"/>
        <v>0</v>
      </c>
      <c r="AQ573" s="63">
        <f t="shared" si="47"/>
        <v>0</v>
      </c>
      <c r="AR573" s="63">
        <f t="shared" si="48"/>
        <v>0</v>
      </c>
      <c r="AT573" s="176" cm="1">
        <f t="array" ref="AT573">SUMIFS('N1.3_Project_Listing'!$P$16:$P$829, 'N1.3_Project_Listing'!$E$16:$E$829,'N1.3_Project_Listing'!$E573, 'N1.3_Project_Listing'!$A$16:$A$829,ET_Risk_SC_Summation[[#Headers],[132kV Circuit Breaker]])</f>
        <v>0</v>
      </c>
      <c r="AU573" s="176" cm="1">
        <f t="array" ref="AU573">SUMIFS('N1.3_Project_Listing'!$P$16:$P$829, 'N1.3_Project_Listing'!$E$16:$E$829,'N1.3_Project_Listing'!$E573, 'N1.3_Project_Listing'!$A$16:$A$829,ET_Risk_SC_Summation[[#Headers],[132kV Transformer]])</f>
        <v>0</v>
      </c>
      <c r="AV573" s="176" cm="1">
        <f t="array" ref="AV573">SUMIFS('N1.3_Project_Listing'!$P$16:$P$829, 'N1.3_Project_Listing'!$E$16:$E$829,'N1.3_Project_Listing'!$E573, 'N1.3_Project_Listing'!$A$16:$A$829,ET_Risk_SC_Summation[[#Headers],[132kV Reactor]])</f>
        <v>0</v>
      </c>
      <c r="AW573" s="176" cm="1">
        <f t="array" ref="AW573">SUMIFS('N1.3_Project_Listing'!$P$16:$P$829, 'N1.3_Project_Listing'!$E$16:$E$829,'N1.3_Project_Listing'!$E573, 'N1.3_Project_Listing'!$A$16:$A$829,ET_Risk_SC_Summation[[#Headers],[132kV Underground Cable]])</f>
        <v>0</v>
      </c>
      <c r="AX573" s="176" cm="1">
        <f t="array" ref="AX573">SUMIFS('N1.3_Project_Listing'!$P$16:$P$829, 'N1.3_Project_Listing'!$E$16:$E$829,'N1.3_Project_Listing'!$E573, 'N1.3_Project_Listing'!$A$16:$A$829,ET_Risk_SC_Summation[[#Headers],[132kV OHL Conductor]])</f>
        <v>0</v>
      </c>
      <c r="AY573" s="176" cm="1">
        <f t="array" ref="AY573">SUMIFS('N1.3_Project_Listing'!$P$16:$P$829, 'N1.3_Project_Listing'!$E$16:$E$829,'N1.3_Project_Listing'!$E573, 'N1.3_Project_Listing'!$A$16:$A$829,ET_Risk_SC_Summation[[#Headers],[132kV OHL Fittings]])</f>
        <v>0</v>
      </c>
      <c r="AZ573" s="176" cm="1">
        <f t="array" ref="AZ573">SUMIFS('N1.3_Project_Listing'!$P$16:$P$829, 'N1.3_Project_Listing'!$E$16:$E$829,'N1.3_Project_Listing'!$E573, 'N1.3_Project_Listing'!$A$16:$A$829,ET_Risk_SC_Summation[[#Headers],[132kV OHL Tower]])</f>
        <v>0</v>
      </c>
      <c r="BA573" s="176" cm="1">
        <f t="array" ref="BA573">SUMIFS('N1.3_Project_Listing'!$P$16:$P$829, 'N1.3_Project_Listing'!$E$16:$E$829,'N1.3_Project_Listing'!$E573, 'N1.3_Project_Listing'!$A$16:$A$829,ET_Risk_SC_Summation[[#Headers],[275kV Circuit Breaker]])</f>
        <v>0</v>
      </c>
      <c r="BB573" s="176" cm="1">
        <f t="array" ref="BB573">SUMIFS('N1.3_Project_Listing'!$P$16:$P$829, 'N1.3_Project_Listing'!$E$16:$E$829,'N1.3_Project_Listing'!$E573, 'N1.3_Project_Listing'!$A$16:$A$829,ET_Risk_SC_Summation[[#Headers],[275kV Transformer]])</f>
        <v>0</v>
      </c>
      <c r="BC573" s="176" cm="1">
        <f t="array" ref="BC573">SUMIFS('N1.3_Project_Listing'!$P$16:$P$829, 'N1.3_Project_Listing'!$E$16:$E$829,'N1.3_Project_Listing'!$E573, 'N1.3_Project_Listing'!$A$16:$A$829,ET_Risk_SC_Summation[[#Headers],[275kV Reactor]])</f>
        <v>0</v>
      </c>
      <c r="BD573" s="176" cm="1">
        <f t="array" ref="BD573">SUMIFS('N1.3_Project_Listing'!$P$16:$P$829, 'N1.3_Project_Listing'!$E$16:$E$829,'N1.3_Project_Listing'!$E573, 'N1.3_Project_Listing'!$A$16:$A$829,ET_Risk_SC_Summation[[#Headers],[275kV Underground Cable]])</f>
        <v>0</v>
      </c>
      <c r="BE573" s="176" cm="1">
        <f t="array" ref="BE573">SUMIFS('N1.3_Project_Listing'!$P$16:$P$829, 'N1.3_Project_Listing'!$E$16:$E$829,'N1.3_Project_Listing'!$E573, 'N1.3_Project_Listing'!$A$16:$A$829,ET_Risk_SC_Summation[[#Headers],[275kV OHL Conductor]])</f>
        <v>0</v>
      </c>
      <c r="BF573" s="176" cm="1">
        <f t="array" ref="BF573">SUMIFS('N1.3_Project_Listing'!$P$16:$P$829, 'N1.3_Project_Listing'!$E$16:$E$829,'N1.3_Project_Listing'!$E573, 'N1.3_Project_Listing'!$A$16:$A$829,ET_Risk_SC_Summation[[#Headers],[275kV OHL Fittings]])</f>
        <v>0</v>
      </c>
      <c r="BG573" s="176" cm="1">
        <f t="array" ref="BG573">SUMIFS('N1.3_Project_Listing'!$P$16:$P$829, 'N1.3_Project_Listing'!$E$16:$E$829,'N1.3_Project_Listing'!$E573, 'N1.3_Project_Listing'!$A$16:$A$829,ET_Risk_SC_Summation[[#Headers],[275kV OHL Tower]])</f>
        <v>0</v>
      </c>
      <c r="BH573" s="176" cm="1">
        <f t="array" ref="BH573">SUMIFS('N1.3_Project_Listing'!$P$16:$P$829, 'N1.3_Project_Listing'!$E$16:$E$829,'N1.3_Project_Listing'!$E573, 'N1.3_Project_Listing'!$A$16:$A$829,ET_Risk_SC_Summation[[#Headers],[400kV Circuit Breaker]])</f>
        <v>0</v>
      </c>
      <c r="BI573" s="176" cm="1">
        <f t="array" ref="BI573">SUMIFS('N1.3_Project_Listing'!$P$16:$P$829, 'N1.3_Project_Listing'!$E$16:$E$829,'N1.3_Project_Listing'!$E573, 'N1.3_Project_Listing'!$A$16:$A$829,ET_Risk_SC_Summation[[#Headers],[400kV Transformer]])</f>
        <v>0</v>
      </c>
      <c r="BJ573" s="176" cm="1">
        <f t="array" ref="BJ573">SUMIFS('N1.3_Project_Listing'!$P$16:$P$829, 'N1.3_Project_Listing'!$E$16:$E$829,'N1.3_Project_Listing'!$E573, 'N1.3_Project_Listing'!$A$16:$A$829,ET_Risk_SC_Summation[[#Headers],[400kV Reactor]])</f>
        <v>0</v>
      </c>
      <c r="BK573" s="176" cm="1">
        <f t="array" ref="BK573">SUMIFS('N1.3_Project_Listing'!$P$16:$P$829, 'N1.3_Project_Listing'!$E$16:$E$829,'N1.3_Project_Listing'!$E573, 'N1.3_Project_Listing'!$A$16:$A$829,ET_Risk_SC_Summation[[#Headers],[400kV Underground Cable]])</f>
        <v>0</v>
      </c>
      <c r="BL573" s="176" cm="1">
        <f t="array" ref="BL573">SUMIFS('N1.3_Project_Listing'!$P$16:$P$829, 'N1.3_Project_Listing'!$E$16:$E$829,'N1.3_Project_Listing'!$E573, 'N1.3_Project_Listing'!$A$16:$A$829,ET_Risk_SC_Summation[[#Headers],[400kV OHL Conductor]])</f>
        <v>0</v>
      </c>
      <c r="BM573" s="176" cm="1">
        <f t="array" ref="BM573">SUMIFS('N1.3_Project_Listing'!$P$16:$P$829, 'N1.3_Project_Listing'!$E$16:$E$829,'N1.3_Project_Listing'!$E573, 'N1.3_Project_Listing'!$A$16:$A$829,ET_Risk_SC_Summation[[#Headers],[400kV OHL Fittings]])</f>
        <v>0</v>
      </c>
      <c r="BN573" s="176" cm="1">
        <f t="array" ref="BN573">SUMIFS('N1.3_Project_Listing'!$P$16:$P$829, 'N1.3_Project_Listing'!$E$16:$E$829,'N1.3_Project_Listing'!$E573, 'N1.3_Project_Listing'!$A$16:$A$829,ET_Risk_SC_Summation[[#Headers],[400kV OHL Tower]])</f>
        <v>0</v>
      </c>
      <c r="BO573" s="177" t="str">
        <f>IF(SUM(ET_Risk_SC_Summation[[#This Row],[132kV Circuit Breaker]:[400kV OHL Tower]])=0, "n/a", INDEX(ET_Risk_SC_Summation[#Headers],1,MATCH(MAX(ET_Risk_SC_Summation[[#This Row],[132kV Circuit Breaker]:[400kV OHL Tower]]),ET_Risk_SC_Summation[[#This Row],[132kV Circuit Breaker]:[400kV OHL Tower]],0)))</f>
        <v>n/a</v>
      </c>
      <c r="BP573" s="177" t="str">
        <f>IFERROR(INDEX('N0.7_Lookup_References'!$G$77:$G$98,MATCH(ET_Risk_SC_Summation[[#This Row],[Mxx Category]],'N0.7_Lookup_References'!$F$77:$F$98,0)),"")</f>
        <v/>
      </c>
    </row>
    <row r="574" spans="1:68">
      <c r="A574" s="160" t="str">
        <f>IFERROR(INDEX(N1.2_Intervention_Types[NARM Asset Category],MATCH('N1.3_Project_Listing'!$C574,N1.2_Intervention_Types[Intervention Type ID],0),1),"")</f>
        <v/>
      </c>
      <c r="B574" s="160" t="str">
        <f>IF($D$2="GD",IFERROR(INDEX(N1.2_Intervention_Types[C&amp;V Asset Category (GD)],MATCH('N1.3_Project_Listing'!$C574,N1.2_Intervention_Types[Intervention Type ID],0),1),""),IFERROR(INDEX(N1.2_Intervention_Types[NARM Asset Category],MATCH('N1.3_Project_Listing'!$C574,N1.2_Intervention_Types[Intervention Type ID],0),1),""))</f>
        <v/>
      </c>
      <c r="C574" s="67" t="str">
        <f>IFERROR(INDEX(N1.2_Intervention_Types[Intervention Type ID],MATCH('N1.3_Project_Listing'!$I574,N1.2_Intervention_Types[Intervention Type],0),1),"")</f>
        <v/>
      </c>
      <c r="D574" s="160" t="str">
        <f>IFERROR(INDEX(N1.2_Intervention_Types[Intervention Category],MATCH('N1.3_Project_Listing'!$C574,N1.2_Intervention_Types[Intervention Type ID],0),1),"")</f>
        <v/>
      </c>
      <c r="E574" s="210"/>
      <c r="F574" s="236"/>
      <c r="G574" s="236"/>
      <c r="H574" s="236"/>
      <c r="I574" s="151"/>
      <c r="J574" s="139"/>
      <c r="K574" s="117"/>
      <c r="L574" s="117"/>
      <c r="M574" s="117"/>
      <c r="N574" s="310"/>
      <c r="O574" s="310"/>
      <c r="P574" s="310"/>
      <c r="Q574" s="63">
        <f t="shared" si="49"/>
        <v>0</v>
      </c>
      <c r="R574" s="368">
        <f>IF('N1.3_Project_Listing'!$D574="Replacement",SUM('N1.3_Project_Listing'!$K574:$L574)/2,'N1.3_Project_Listing'!$M574)</f>
        <v>0</v>
      </c>
      <c r="S574" s="67" t="str">
        <f>IFERROR(INDEX('N0.7_Lookup_References'!$C$13:$C$72,MATCH($A574,'N0.7_Lookup_References'!$B$13:$B$72,0)),"")</f>
        <v/>
      </c>
      <c r="T574" s="338" t="str">
        <f t="shared" si="50"/>
        <v/>
      </c>
      <c r="V574" s="11"/>
      <c r="W574" s="11"/>
      <c r="X574" s="11"/>
      <c r="Y574" s="11"/>
      <c r="Z574" s="11"/>
      <c r="AA574" s="11"/>
      <c r="AB574" s="11"/>
      <c r="AC574" s="11"/>
      <c r="AD574" s="11"/>
      <c r="AE574" s="11"/>
      <c r="AF574" s="11"/>
      <c r="AG574" s="11"/>
      <c r="AH574" s="11"/>
      <c r="AI574" s="11"/>
      <c r="AJ574" s="11"/>
      <c r="AK574" s="11"/>
      <c r="AL574" s="11"/>
      <c r="AM574" s="11"/>
      <c r="AN574" s="11"/>
      <c r="AO574" s="11"/>
      <c r="AP574" s="63">
        <f t="shared" si="46"/>
        <v>0</v>
      </c>
      <c r="AQ574" s="63">
        <f t="shared" si="47"/>
        <v>0</v>
      </c>
      <c r="AR574" s="63">
        <f t="shared" si="48"/>
        <v>0</v>
      </c>
      <c r="AT574" s="176" cm="1">
        <f t="array" ref="AT574">SUMIFS('N1.3_Project_Listing'!$P$16:$P$829, 'N1.3_Project_Listing'!$E$16:$E$829,'N1.3_Project_Listing'!$E574, 'N1.3_Project_Listing'!$A$16:$A$829,ET_Risk_SC_Summation[[#Headers],[132kV Circuit Breaker]])</f>
        <v>0</v>
      </c>
      <c r="AU574" s="176" cm="1">
        <f t="array" ref="AU574">SUMIFS('N1.3_Project_Listing'!$P$16:$P$829, 'N1.3_Project_Listing'!$E$16:$E$829,'N1.3_Project_Listing'!$E574, 'N1.3_Project_Listing'!$A$16:$A$829,ET_Risk_SC_Summation[[#Headers],[132kV Transformer]])</f>
        <v>0</v>
      </c>
      <c r="AV574" s="176" cm="1">
        <f t="array" ref="AV574">SUMIFS('N1.3_Project_Listing'!$P$16:$P$829, 'N1.3_Project_Listing'!$E$16:$E$829,'N1.3_Project_Listing'!$E574, 'N1.3_Project_Listing'!$A$16:$A$829,ET_Risk_SC_Summation[[#Headers],[132kV Reactor]])</f>
        <v>0</v>
      </c>
      <c r="AW574" s="176" cm="1">
        <f t="array" ref="AW574">SUMIFS('N1.3_Project_Listing'!$P$16:$P$829, 'N1.3_Project_Listing'!$E$16:$E$829,'N1.3_Project_Listing'!$E574, 'N1.3_Project_Listing'!$A$16:$A$829,ET_Risk_SC_Summation[[#Headers],[132kV Underground Cable]])</f>
        <v>0</v>
      </c>
      <c r="AX574" s="176" cm="1">
        <f t="array" ref="AX574">SUMIFS('N1.3_Project_Listing'!$P$16:$P$829, 'N1.3_Project_Listing'!$E$16:$E$829,'N1.3_Project_Listing'!$E574, 'N1.3_Project_Listing'!$A$16:$A$829,ET_Risk_SC_Summation[[#Headers],[132kV OHL Conductor]])</f>
        <v>0</v>
      </c>
      <c r="AY574" s="176" cm="1">
        <f t="array" ref="AY574">SUMIFS('N1.3_Project_Listing'!$P$16:$P$829, 'N1.3_Project_Listing'!$E$16:$E$829,'N1.3_Project_Listing'!$E574, 'N1.3_Project_Listing'!$A$16:$A$829,ET_Risk_SC_Summation[[#Headers],[132kV OHL Fittings]])</f>
        <v>0</v>
      </c>
      <c r="AZ574" s="176" cm="1">
        <f t="array" ref="AZ574">SUMIFS('N1.3_Project_Listing'!$P$16:$P$829, 'N1.3_Project_Listing'!$E$16:$E$829,'N1.3_Project_Listing'!$E574, 'N1.3_Project_Listing'!$A$16:$A$829,ET_Risk_SC_Summation[[#Headers],[132kV OHL Tower]])</f>
        <v>0</v>
      </c>
      <c r="BA574" s="176" cm="1">
        <f t="array" ref="BA574">SUMIFS('N1.3_Project_Listing'!$P$16:$P$829, 'N1.3_Project_Listing'!$E$16:$E$829,'N1.3_Project_Listing'!$E574, 'N1.3_Project_Listing'!$A$16:$A$829,ET_Risk_SC_Summation[[#Headers],[275kV Circuit Breaker]])</f>
        <v>0</v>
      </c>
      <c r="BB574" s="176" cm="1">
        <f t="array" ref="BB574">SUMIFS('N1.3_Project_Listing'!$P$16:$P$829, 'N1.3_Project_Listing'!$E$16:$E$829,'N1.3_Project_Listing'!$E574, 'N1.3_Project_Listing'!$A$16:$A$829,ET_Risk_SC_Summation[[#Headers],[275kV Transformer]])</f>
        <v>0</v>
      </c>
      <c r="BC574" s="176" cm="1">
        <f t="array" ref="BC574">SUMIFS('N1.3_Project_Listing'!$P$16:$P$829, 'N1.3_Project_Listing'!$E$16:$E$829,'N1.3_Project_Listing'!$E574, 'N1.3_Project_Listing'!$A$16:$A$829,ET_Risk_SC_Summation[[#Headers],[275kV Reactor]])</f>
        <v>0</v>
      </c>
      <c r="BD574" s="176" cm="1">
        <f t="array" ref="BD574">SUMIFS('N1.3_Project_Listing'!$P$16:$P$829, 'N1.3_Project_Listing'!$E$16:$E$829,'N1.3_Project_Listing'!$E574, 'N1.3_Project_Listing'!$A$16:$A$829,ET_Risk_SC_Summation[[#Headers],[275kV Underground Cable]])</f>
        <v>0</v>
      </c>
      <c r="BE574" s="176" cm="1">
        <f t="array" ref="BE574">SUMIFS('N1.3_Project_Listing'!$P$16:$P$829, 'N1.3_Project_Listing'!$E$16:$E$829,'N1.3_Project_Listing'!$E574, 'N1.3_Project_Listing'!$A$16:$A$829,ET_Risk_SC_Summation[[#Headers],[275kV OHL Conductor]])</f>
        <v>0</v>
      </c>
      <c r="BF574" s="176" cm="1">
        <f t="array" ref="BF574">SUMIFS('N1.3_Project_Listing'!$P$16:$P$829, 'N1.3_Project_Listing'!$E$16:$E$829,'N1.3_Project_Listing'!$E574, 'N1.3_Project_Listing'!$A$16:$A$829,ET_Risk_SC_Summation[[#Headers],[275kV OHL Fittings]])</f>
        <v>0</v>
      </c>
      <c r="BG574" s="176" cm="1">
        <f t="array" ref="BG574">SUMIFS('N1.3_Project_Listing'!$P$16:$P$829, 'N1.3_Project_Listing'!$E$16:$E$829,'N1.3_Project_Listing'!$E574, 'N1.3_Project_Listing'!$A$16:$A$829,ET_Risk_SC_Summation[[#Headers],[275kV OHL Tower]])</f>
        <v>0</v>
      </c>
      <c r="BH574" s="176" cm="1">
        <f t="array" ref="BH574">SUMIFS('N1.3_Project_Listing'!$P$16:$P$829, 'N1.3_Project_Listing'!$E$16:$E$829,'N1.3_Project_Listing'!$E574, 'N1.3_Project_Listing'!$A$16:$A$829,ET_Risk_SC_Summation[[#Headers],[400kV Circuit Breaker]])</f>
        <v>0</v>
      </c>
      <c r="BI574" s="176" cm="1">
        <f t="array" ref="BI574">SUMIFS('N1.3_Project_Listing'!$P$16:$P$829, 'N1.3_Project_Listing'!$E$16:$E$829,'N1.3_Project_Listing'!$E574, 'N1.3_Project_Listing'!$A$16:$A$829,ET_Risk_SC_Summation[[#Headers],[400kV Transformer]])</f>
        <v>0</v>
      </c>
      <c r="BJ574" s="176" cm="1">
        <f t="array" ref="BJ574">SUMIFS('N1.3_Project_Listing'!$P$16:$P$829, 'N1.3_Project_Listing'!$E$16:$E$829,'N1.3_Project_Listing'!$E574, 'N1.3_Project_Listing'!$A$16:$A$829,ET_Risk_SC_Summation[[#Headers],[400kV Reactor]])</f>
        <v>0</v>
      </c>
      <c r="BK574" s="176" cm="1">
        <f t="array" ref="BK574">SUMIFS('N1.3_Project_Listing'!$P$16:$P$829, 'N1.3_Project_Listing'!$E$16:$E$829,'N1.3_Project_Listing'!$E574, 'N1.3_Project_Listing'!$A$16:$A$829,ET_Risk_SC_Summation[[#Headers],[400kV Underground Cable]])</f>
        <v>0</v>
      </c>
      <c r="BL574" s="176" cm="1">
        <f t="array" ref="BL574">SUMIFS('N1.3_Project_Listing'!$P$16:$P$829, 'N1.3_Project_Listing'!$E$16:$E$829,'N1.3_Project_Listing'!$E574, 'N1.3_Project_Listing'!$A$16:$A$829,ET_Risk_SC_Summation[[#Headers],[400kV OHL Conductor]])</f>
        <v>0</v>
      </c>
      <c r="BM574" s="176" cm="1">
        <f t="array" ref="BM574">SUMIFS('N1.3_Project_Listing'!$P$16:$P$829, 'N1.3_Project_Listing'!$E$16:$E$829,'N1.3_Project_Listing'!$E574, 'N1.3_Project_Listing'!$A$16:$A$829,ET_Risk_SC_Summation[[#Headers],[400kV OHL Fittings]])</f>
        <v>0</v>
      </c>
      <c r="BN574" s="176" cm="1">
        <f t="array" ref="BN574">SUMIFS('N1.3_Project_Listing'!$P$16:$P$829, 'N1.3_Project_Listing'!$E$16:$E$829,'N1.3_Project_Listing'!$E574, 'N1.3_Project_Listing'!$A$16:$A$829,ET_Risk_SC_Summation[[#Headers],[400kV OHL Tower]])</f>
        <v>0</v>
      </c>
      <c r="BO574" s="177" t="str">
        <f>IF(SUM(ET_Risk_SC_Summation[[#This Row],[132kV Circuit Breaker]:[400kV OHL Tower]])=0, "n/a", INDEX(ET_Risk_SC_Summation[#Headers],1,MATCH(MAX(ET_Risk_SC_Summation[[#This Row],[132kV Circuit Breaker]:[400kV OHL Tower]]),ET_Risk_SC_Summation[[#This Row],[132kV Circuit Breaker]:[400kV OHL Tower]],0)))</f>
        <v>n/a</v>
      </c>
      <c r="BP574" s="177" t="str">
        <f>IFERROR(INDEX('N0.7_Lookup_References'!$G$77:$G$98,MATCH(ET_Risk_SC_Summation[[#This Row],[Mxx Category]],'N0.7_Lookup_References'!$F$77:$F$98,0)),"")</f>
        <v/>
      </c>
    </row>
    <row r="575" spans="1:68">
      <c r="A575" s="160" t="str">
        <f>IFERROR(INDEX(N1.2_Intervention_Types[NARM Asset Category],MATCH('N1.3_Project_Listing'!$C575,N1.2_Intervention_Types[Intervention Type ID],0),1),"")</f>
        <v/>
      </c>
      <c r="B575" s="160" t="str">
        <f>IF($D$2="GD",IFERROR(INDEX(N1.2_Intervention_Types[C&amp;V Asset Category (GD)],MATCH('N1.3_Project_Listing'!$C575,N1.2_Intervention_Types[Intervention Type ID],0),1),""),IFERROR(INDEX(N1.2_Intervention_Types[NARM Asset Category],MATCH('N1.3_Project_Listing'!$C575,N1.2_Intervention_Types[Intervention Type ID],0),1),""))</f>
        <v/>
      </c>
      <c r="C575" s="67" t="str">
        <f>IFERROR(INDEX(N1.2_Intervention_Types[Intervention Type ID],MATCH('N1.3_Project_Listing'!$I575,N1.2_Intervention_Types[Intervention Type],0),1),"")</f>
        <v/>
      </c>
      <c r="D575" s="160" t="str">
        <f>IFERROR(INDEX(N1.2_Intervention_Types[Intervention Category],MATCH('N1.3_Project_Listing'!$C575,N1.2_Intervention_Types[Intervention Type ID],0),1),"")</f>
        <v/>
      </c>
      <c r="E575" s="210"/>
      <c r="F575" s="236"/>
      <c r="G575" s="236"/>
      <c r="H575" s="236"/>
      <c r="I575" s="151"/>
      <c r="J575" s="139"/>
      <c r="K575" s="117"/>
      <c r="L575" s="117"/>
      <c r="M575" s="117"/>
      <c r="N575" s="310"/>
      <c r="O575" s="310"/>
      <c r="P575" s="310"/>
      <c r="Q575" s="63">
        <f t="shared" si="49"/>
        <v>0</v>
      </c>
      <c r="R575" s="368">
        <f>IF('N1.3_Project_Listing'!$D575="Replacement",SUM('N1.3_Project_Listing'!$K575:$L575)/2,'N1.3_Project_Listing'!$M575)</f>
        <v>0</v>
      </c>
      <c r="S575" s="67" t="str">
        <f>IFERROR(INDEX('N0.7_Lookup_References'!$C$13:$C$72,MATCH($A575,'N0.7_Lookup_References'!$B$13:$B$72,0)),"")</f>
        <v/>
      </c>
      <c r="T575" s="338" t="str">
        <f t="shared" si="50"/>
        <v/>
      </c>
      <c r="V575" s="11"/>
      <c r="W575" s="11"/>
      <c r="X575" s="11"/>
      <c r="Y575" s="11"/>
      <c r="Z575" s="11"/>
      <c r="AA575" s="11"/>
      <c r="AB575" s="11"/>
      <c r="AC575" s="11"/>
      <c r="AD575" s="11"/>
      <c r="AE575" s="11"/>
      <c r="AF575" s="11"/>
      <c r="AG575" s="11"/>
      <c r="AH575" s="11"/>
      <c r="AI575" s="11"/>
      <c r="AJ575" s="11"/>
      <c r="AK575" s="11"/>
      <c r="AL575" s="11"/>
      <c r="AM575" s="11"/>
      <c r="AN575" s="11"/>
      <c r="AO575" s="11"/>
      <c r="AP575" s="63">
        <f t="shared" si="46"/>
        <v>0</v>
      </c>
      <c r="AQ575" s="63">
        <f t="shared" si="47"/>
        <v>0</v>
      </c>
      <c r="AR575" s="63">
        <f t="shared" si="48"/>
        <v>0</v>
      </c>
      <c r="AT575" s="176" cm="1">
        <f t="array" ref="AT575">SUMIFS('N1.3_Project_Listing'!$P$16:$P$829, 'N1.3_Project_Listing'!$E$16:$E$829,'N1.3_Project_Listing'!$E575, 'N1.3_Project_Listing'!$A$16:$A$829,ET_Risk_SC_Summation[[#Headers],[132kV Circuit Breaker]])</f>
        <v>0</v>
      </c>
      <c r="AU575" s="176" cm="1">
        <f t="array" ref="AU575">SUMIFS('N1.3_Project_Listing'!$P$16:$P$829, 'N1.3_Project_Listing'!$E$16:$E$829,'N1.3_Project_Listing'!$E575, 'N1.3_Project_Listing'!$A$16:$A$829,ET_Risk_SC_Summation[[#Headers],[132kV Transformer]])</f>
        <v>0</v>
      </c>
      <c r="AV575" s="176" cm="1">
        <f t="array" ref="AV575">SUMIFS('N1.3_Project_Listing'!$P$16:$P$829, 'N1.3_Project_Listing'!$E$16:$E$829,'N1.3_Project_Listing'!$E575, 'N1.3_Project_Listing'!$A$16:$A$829,ET_Risk_SC_Summation[[#Headers],[132kV Reactor]])</f>
        <v>0</v>
      </c>
      <c r="AW575" s="176" cm="1">
        <f t="array" ref="AW575">SUMIFS('N1.3_Project_Listing'!$P$16:$P$829, 'N1.3_Project_Listing'!$E$16:$E$829,'N1.3_Project_Listing'!$E575, 'N1.3_Project_Listing'!$A$16:$A$829,ET_Risk_SC_Summation[[#Headers],[132kV Underground Cable]])</f>
        <v>0</v>
      </c>
      <c r="AX575" s="176" cm="1">
        <f t="array" ref="AX575">SUMIFS('N1.3_Project_Listing'!$P$16:$P$829, 'N1.3_Project_Listing'!$E$16:$E$829,'N1.3_Project_Listing'!$E575, 'N1.3_Project_Listing'!$A$16:$A$829,ET_Risk_SC_Summation[[#Headers],[132kV OHL Conductor]])</f>
        <v>0</v>
      </c>
      <c r="AY575" s="176" cm="1">
        <f t="array" ref="AY575">SUMIFS('N1.3_Project_Listing'!$P$16:$P$829, 'N1.3_Project_Listing'!$E$16:$E$829,'N1.3_Project_Listing'!$E575, 'N1.3_Project_Listing'!$A$16:$A$829,ET_Risk_SC_Summation[[#Headers],[132kV OHL Fittings]])</f>
        <v>0</v>
      </c>
      <c r="AZ575" s="176" cm="1">
        <f t="array" ref="AZ575">SUMIFS('N1.3_Project_Listing'!$P$16:$P$829, 'N1.3_Project_Listing'!$E$16:$E$829,'N1.3_Project_Listing'!$E575, 'N1.3_Project_Listing'!$A$16:$A$829,ET_Risk_SC_Summation[[#Headers],[132kV OHL Tower]])</f>
        <v>0</v>
      </c>
      <c r="BA575" s="176" cm="1">
        <f t="array" ref="BA575">SUMIFS('N1.3_Project_Listing'!$P$16:$P$829, 'N1.3_Project_Listing'!$E$16:$E$829,'N1.3_Project_Listing'!$E575, 'N1.3_Project_Listing'!$A$16:$A$829,ET_Risk_SC_Summation[[#Headers],[275kV Circuit Breaker]])</f>
        <v>0</v>
      </c>
      <c r="BB575" s="176" cm="1">
        <f t="array" ref="BB575">SUMIFS('N1.3_Project_Listing'!$P$16:$P$829, 'N1.3_Project_Listing'!$E$16:$E$829,'N1.3_Project_Listing'!$E575, 'N1.3_Project_Listing'!$A$16:$A$829,ET_Risk_SC_Summation[[#Headers],[275kV Transformer]])</f>
        <v>0</v>
      </c>
      <c r="BC575" s="176" cm="1">
        <f t="array" ref="BC575">SUMIFS('N1.3_Project_Listing'!$P$16:$P$829, 'N1.3_Project_Listing'!$E$16:$E$829,'N1.3_Project_Listing'!$E575, 'N1.3_Project_Listing'!$A$16:$A$829,ET_Risk_SC_Summation[[#Headers],[275kV Reactor]])</f>
        <v>0</v>
      </c>
      <c r="BD575" s="176" cm="1">
        <f t="array" ref="BD575">SUMIFS('N1.3_Project_Listing'!$P$16:$P$829, 'N1.3_Project_Listing'!$E$16:$E$829,'N1.3_Project_Listing'!$E575, 'N1.3_Project_Listing'!$A$16:$A$829,ET_Risk_SC_Summation[[#Headers],[275kV Underground Cable]])</f>
        <v>0</v>
      </c>
      <c r="BE575" s="176" cm="1">
        <f t="array" ref="BE575">SUMIFS('N1.3_Project_Listing'!$P$16:$P$829, 'N1.3_Project_Listing'!$E$16:$E$829,'N1.3_Project_Listing'!$E575, 'N1.3_Project_Listing'!$A$16:$A$829,ET_Risk_SC_Summation[[#Headers],[275kV OHL Conductor]])</f>
        <v>0</v>
      </c>
      <c r="BF575" s="176" cm="1">
        <f t="array" ref="BF575">SUMIFS('N1.3_Project_Listing'!$P$16:$P$829, 'N1.3_Project_Listing'!$E$16:$E$829,'N1.3_Project_Listing'!$E575, 'N1.3_Project_Listing'!$A$16:$A$829,ET_Risk_SC_Summation[[#Headers],[275kV OHL Fittings]])</f>
        <v>0</v>
      </c>
      <c r="BG575" s="176" cm="1">
        <f t="array" ref="BG575">SUMIFS('N1.3_Project_Listing'!$P$16:$P$829, 'N1.3_Project_Listing'!$E$16:$E$829,'N1.3_Project_Listing'!$E575, 'N1.3_Project_Listing'!$A$16:$A$829,ET_Risk_SC_Summation[[#Headers],[275kV OHL Tower]])</f>
        <v>0</v>
      </c>
      <c r="BH575" s="176" cm="1">
        <f t="array" ref="BH575">SUMIFS('N1.3_Project_Listing'!$P$16:$P$829, 'N1.3_Project_Listing'!$E$16:$E$829,'N1.3_Project_Listing'!$E575, 'N1.3_Project_Listing'!$A$16:$A$829,ET_Risk_SC_Summation[[#Headers],[400kV Circuit Breaker]])</f>
        <v>0</v>
      </c>
      <c r="BI575" s="176" cm="1">
        <f t="array" ref="BI575">SUMIFS('N1.3_Project_Listing'!$P$16:$P$829, 'N1.3_Project_Listing'!$E$16:$E$829,'N1.3_Project_Listing'!$E575, 'N1.3_Project_Listing'!$A$16:$A$829,ET_Risk_SC_Summation[[#Headers],[400kV Transformer]])</f>
        <v>0</v>
      </c>
      <c r="BJ575" s="176" cm="1">
        <f t="array" ref="BJ575">SUMIFS('N1.3_Project_Listing'!$P$16:$P$829, 'N1.3_Project_Listing'!$E$16:$E$829,'N1.3_Project_Listing'!$E575, 'N1.3_Project_Listing'!$A$16:$A$829,ET_Risk_SC_Summation[[#Headers],[400kV Reactor]])</f>
        <v>0</v>
      </c>
      <c r="BK575" s="176" cm="1">
        <f t="array" ref="BK575">SUMIFS('N1.3_Project_Listing'!$P$16:$P$829, 'N1.3_Project_Listing'!$E$16:$E$829,'N1.3_Project_Listing'!$E575, 'N1.3_Project_Listing'!$A$16:$A$829,ET_Risk_SC_Summation[[#Headers],[400kV Underground Cable]])</f>
        <v>0</v>
      </c>
      <c r="BL575" s="176" cm="1">
        <f t="array" ref="BL575">SUMIFS('N1.3_Project_Listing'!$P$16:$P$829, 'N1.3_Project_Listing'!$E$16:$E$829,'N1.3_Project_Listing'!$E575, 'N1.3_Project_Listing'!$A$16:$A$829,ET_Risk_SC_Summation[[#Headers],[400kV OHL Conductor]])</f>
        <v>0</v>
      </c>
      <c r="BM575" s="176" cm="1">
        <f t="array" ref="BM575">SUMIFS('N1.3_Project_Listing'!$P$16:$P$829, 'N1.3_Project_Listing'!$E$16:$E$829,'N1.3_Project_Listing'!$E575, 'N1.3_Project_Listing'!$A$16:$A$829,ET_Risk_SC_Summation[[#Headers],[400kV OHL Fittings]])</f>
        <v>0</v>
      </c>
      <c r="BN575" s="176" cm="1">
        <f t="array" ref="BN575">SUMIFS('N1.3_Project_Listing'!$P$16:$P$829, 'N1.3_Project_Listing'!$E$16:$E$829,'N1.3_Project_Listing'!$E575, 'N1.3_Project_Listing'!$A$16:$A$829,ET_Risk_SC_Summation[[#Headers],[400kV OHL Tower]])</f>
        <v>0</v>
      </c>
      <c r="BO575" s="177" t="str">
        <f>IF(SUM(ET_Risk_SC_Summation[[#This Row],[132kV Circuit Breaker]:[400kV OHL Tower]])=0, "n/a", INDEX(ET_Risk_SC_Summation[#Headers],1,MATCH(MAX(ET_Risk_SC_Summation[[#This Row],[132kV Circuit Breaker]:[400kV OHL Tower]]),ET_Risk_SC_Summation[[#This Row],[132kV Circuit Breaker]:[400kV OHL Tower]],0)))</f>
        <v>n/a</v>
      </c>
      <c r="BP575" s="177" t="str">
        <f>IFERROR(INDEX('N0.7_Lookup_References'!$G$77:$G$98,MATCH(ET_Risk_SC_Summation[[#This Row],[Mxx Category]],'N0.7_Lookup_References'!$F$77:$F$98,0)),"")</f>
        <v/>
      </c>
    </row>
    <row r="576" spans="1:68">
      <c r="A576" s="160" t="str">
        <f>IFERROR(INDEX(N1.2_Intervention_Types[NARM Asset Category],MATCH('N1.3_Project_Listing'!$C576,N1.2_Intervention_Types[Intervention Type ID],0),1),"")</f>
        <v/>
      </c>
      <c r="B576" s="160" t="str">
        <f>IF($D$2="GD",IFERROR(INDEX(N1.2_Intervention_Types[C&amp;V Asset Category (GD)],MATCH('N1.3_Project_Listing'!$C576,N1.2_Intervention_Types[Intervention Type ID],0),1),""),IFERROR(INDEX(N1.2_Intervention_Types[NARM Asset Category],MATCH('N1.3_Project_Listing'!$C576,N1.2_Intervention_Types[Intervention Type ID],0),1),""))</f>
        <v/>
      </c>
      <c r="C576" s="67" t="str">
        <f>IFERROR(INDEX(N1.2_Intervention_Types[Intervention Type ID],MATCH('N1.3_Project_Listing'!$I576,N1.2_Intervention_Types[Intervention Type],0),1),"")</f>
        <v/>
      </c>
      <c r="D576" s="160" t="str">
        <f>IFERROR(INDEX(N1.2_Intervention_Types[Intervention Category],MATCH('N1.3_Project_Listing'!$C576,N1.2_Intervention_Types[Intervention Type ID],0),1),"")</f>
        <v/>
      </c>
      <c r="E576" s="210"/>
      <c r="F576" s="236"/>
      <c r="G576" s="236"/>
      <c r="H576" s="236"/>
      <c r="I576" s="151"/>
      <c r="J576" s="139"/>
      <c r="K576" s="117"/>
      <c r="L576" s="117"/>
      <c r="M576" s="117"/>
      <c r="N576" s="310"/>
      <c r="O576" s="310"/>
      <c r="P576" s="310"/>
      <c r="Q576" s="63">
        <f t="shared" si="49"/>
        <v>0</v>
      </c>
      <c r="R576" s="368">
        <f>IF('N1.3_Project_Listing'!$D576="Replacement",SUM('N1.3_Project_Listing'!$K576:$L576)/2,'N1.3_Project_Listing'!$M576)</f>
        <v>0</v>
      </c>
      <c r="S576" s="67" t="str">
        <f>IFERROR(INDEX('N0.7_Lookup_References'!$C$13:$C$72,MATCH($A576,'N0.7_Lookup_References'!$B$13:$B$72,0)),"")</f>
        <v/>
      </c>
      <c r="T576" s="338" t="str">
        <f t="shared" si="50"/>
        <v/>
      </c>
      <c r="V576" s="11"/>
      <c r="W576" s="11"/>
      <c r="X576" s="11"/>
      <c r="Y576" s="11"/>
      <c r="Z576" s="11"/>
      <c r="AA576" s="11"/>
      <c r="AB576" s="11"/>
      <c r="AC576" s="11"/>
      <c r="AD576" s="11"/>
      <c r="AE576" s="11"/>
      <c r="AF576" s="11"/>
      <c r="AG576" s="11"/>
      <c r="AH576" s="11"/>
      <c r="AI576" s="11"/>
      <c r="AJ576" s="11"/>
      <c r="AK576" s="11"/>
      <c r="AL576" s="11"/>
      <c r="AM576" s="11"/>
      <c r="AN576" s="11"/>
      <c r="AO576" s="11"/>
      <c r="AP576" s="63">
        <f t="shared" si="46"/>
        <v>0</v>
      </c>
      <c r="AQ576" s="63">
        <f t="shared" si="47"/>
        <v>0</v>
      </c>
      <c r="AR576" s="63">
        <f t="shared" si="48"/>
        <v>0</v>
      </c>
      <c r="AT576" s="176" cm="1">
        <f t="array" ref="AT576">SUMIFS('N1.3_Project_Listing'!$P$16:$P$829, 'N1.3_Project_Listing'!$E$16:$E$829,'N1.3_Project_Listing'!$E576, 'N1.3_Project_Listing'!$A$16:$A$829,ET_Risk_SC_Summation[[#Headers],[132kV Circuit Breaker]])</f>
        <v>0</v>
      </c>
      <c r="AU576" s="176" cm="1">
        <f t="array" ref="AU576">SUMIFS('N1.3_Project_Listing'!$P$16:$P$829, 'N1.3_Project_Listing'!$E$16:$E$829,'N1.3_Project_Listing'!$E576, 'N1.3_Project_Listing'!$A$16:$A$829,ET_Risk_SC_Summation[[#Headers],[132kV Transformer]])</f>
        <v>0</v>
      </c>
      <c r="AV576" s="176" cm="1">
        <f t="array" ref="AV576">SUMIFS('N1.3_Project_Listing'!$P$16:$P$829, 'N1.3_Project_Listing'!$E$16:$E$829,'N1.3_Project_Listing'!$E576, 'N1.3_Project_Listing'!$A$16:$A$829,ET_Risk_SC_Summation[[#Headers],[132kV Reactor]])</f>
        <v>0</v>
      </c>
      <c r="AW576" s="176" cm="1">
        <f t="array" ref="AW576">SUMIFS('N1.3_Project_Listing'!$P$16:$P$829, 'N1.3_Project_Listing'!$E$16:$E$829,'N1.3_Project_Listing'!$E576, 'N1.3_Project_Listing'!$A$16:$A$829,ET_Risk_SC_Summation[[#Headers],[132kV Underground Cable]])</f>
        <v>0</v>
      </c>
      <c r="AX576" s="176" cm="1">
        <f t="array" ref="AX576">SUMIFS('N1.3_Project_Listing'!$P$16:$P$829, 'N1.3_Project_Listing'!$E$16:$E$829,'N1.3_Project_Listing'!$E576, 'N1.3_Project_Listing'!$A$16:$A$829,ET_Risk_SC_Summation[[#Headers],[132kV OHL Conductor]])</f>
        <v>0</v>
      </c>
      <c r="AY576" s="176" cm="1">
        <f t="array" ref="AY576">SUMIFS('N1.3_Project_Listing'!$P$16:$P$829, 'N1.3_Project_Listing'!$E$16:$E$829,'N1.3_Project_Listing'!$E576, 'N1.3_Project_Listing'!$A$16:$A$829,ET_Risk_SC_Summation[[#Headers],[132kV OHL Fittings]])</f>
        <v>0</v>
      </c>
      <c r="AZ576" s="176" cm="1">
        <f t="array" ref="AZ576">SUMIFS('N1.3_Project_Listing'!$P$16:$P$829, 'N1.3_Project_Listing'!$E$16:$E$829,'N1.3_Project_Listing'!$E576, 'N1.3_Project_Listing'!$A$16:$A$829,ET_Risk_SC_Summation[[#Headers],[132kV OHL Tower]])</f>
        <v>0</v>
      </c>
      <c r="BA576" s="176" cm="1">
        <f t="array" ref="BA576">SUMIFS('N1.3_Project_Listing'!$P$16:$P$829, 'N1.3_Project_Listing'!$E$16:$E$829,'N1.3_Project_Listing'!$E576, 'N1.3_Project_Listing'!$A$16:$A$829,ET_Risk_SC_Summation[[#Headers],[275kV Circuit Breaker]])</f>
        <v>0</v>
      </c>
      <c r="BB576" s="176" cm="1">
        <f t="array" ref="BB576">SUMIFS('N1.3_Project_Listing'!$P$16:$P$829, 'N1.3_Project_Listing'!$E$16:$E$829,'N1.3_Project_Listing'!$E576, 'N1.3_Project_Listing'!$A$16:$A$829,ET_Risk_SC_Summation[[#Headers],[275kV Transformer]])</f>
        <v>0</v>
      </c>
      <c r="BC576" s="176" cm="1">
        <f t="array" ref="BC576">SUMIFS('N1.3_Project_Listing'!$P$16:$P$829, 'N1.3_Project_Listing'!$E$16:$E$829,'N1.3_Project_Listing'!$E576, 'N1.3_Project_Listing'!$A$16:$A$829,ET_Risk_SC_Summation[[#Headers],[275kV Reactor]])</f>
        <v>0</v>
      </c>
      <c r="BD576" s="176" cm="1">
        <f t="array" ref="BD576">SUMIFS('N1.3_Project_Listing'!$P$16:$P$829, 'N1.3_Project_Listing'!$E$16:$E$829,'N1.3_Project_Listing'!$E576, 'N1.3_Project_Listing'!$A$16:$A$829,ET_Risk_SC_Summation[[#Headers],[275kV Underground Cable]])</f>
        <v>0</v>
      </c>
      <c r="BE576" s="176" cm="1">
        <f t="array" ref="BE576">SUMIFS('N1.3_Project_Listing'!$P$16:$P$829, 'N1.3_Project_Listing'!$E$16:$E$829,'N1.3_Project_Listing'!$E576, 'N1.3_Project_Listing'!$A$16:$A$829,ET_Risk_SC_Summation[[#Headers],[275kV OHL Conductor]])</f>
        <v>0</v>
      </c>
      <c r="BF576" s="176" cm="1">
        <f t="array" ref="BF576">SUMIFS('N1.3_Project_Listing'!$P$16:$P$829, 'N1.3_Project_Listing'!$E$16:$E$829,'N1.3_Project_Listing'!$E576, 'N1.3_Project_Listing'!$A$16:$A$829,ET_Risk_SC_Summation[[#Headers],[275kV OHL Fittings]])</f>
        <v>0</v>
      </c>
      <c r="BG576" s="176" cm="1">
        <f t="array" ref="BG576">SUMIFS('N1.3_Project_Listing'!$P$16:$P$829, 'N1.3_Project_Listing'!$E$16:$E$829,'N1.3_Project_Listing'!$E576, 'N1.3_Project_Listing'!$A$16:$A$829,ET_Risk_SC_Summation[[#Headers],[275kV OHL Tower]])</f>
        <v>0</v>
      </c>
      <c r="BH576" s="176" cm="1">
        <f t="array" ref="BH576">SUMIFS('N1.3_Project_Listing'!$P$16:$P$829, 'N1.3_Project_Listing'!$E$16:$E$829,'N1.3_Project_Listing'!$E576, 'N1.3_Project_Listing'!$A$16:$A$829,ET_Risk_SC_Summation[[#Headers],[400kV Circuit Breaker]])</f>
        <v>0</v>
      </c>
      <c r="BI576" s="176" cm="1">
        <f t="array" ref="BI576">SUMIFS('N1.3_Project_Listing'!$P$16:$P$829, 'N1.3_Project_Listing'!$E$16:$E$829,'N1.3_Project_Listing'!$E576, 'N1.3_Project_Listing'!$A$16:$A$829,ET_Risk_SC_Summation[[#Headers],[400kV Transformer]])</f>
        <v>0</v>
      </c>
      <c r="BJ576" s="176" cm="1">
        <f t="array" ref="BJ576">SUMIFS('N1.3_Project_Listing'!$P$16:$P$829, 'N1.3_Project_Listing'!$E$16:$E$829,'N1.3_Project_Listing'!$E576, 'N1.3_Project_Listing'!$A$16:$A$829,ET_Risk_SC_Summation[[#Headers],[400kV Reactor]])</f>
        <v>0</v>
      </c>
      <c r="BK576" s="176" cm="1">
        <f t="array" ref="BK576">SUMIFS('N1.3_Project_Listing'!$P$16:$P$829, 'N1.3_Project_Listing'!$E$16:$E$829,'N1.3_Project_Listing'!$E576, 'N1.3_Project_Listing'!$A$16:$A$829,ET_Risk_SC_Summation[[#Headers],[400kV Underground Cable]])</f>
        <v>0</v>
      </c>
      <c r="BL576" s="176" cm="1">
        <f t="array" ref="BL576">SUMIFS('N1.3_Project_Listing'!$P$16:$P$829, 'N1.3_Project_Listing'!$E$16:$E$829,'N1.3_Project_Listing'!$E576, 'N1.3_Project_Listing'!$A$16:$A$829,ET_Risk_SC_Summation[[#Headers],[400kV OHL Conductor]])</f>
        <v>0</v>
      </c>
      <c r="BM576" s="176" cm="1">
        <f t="array" ref="BM576">SUMIFS('N1.3_Project_Listing'!$P$16:$P$829, 'N1.3_Project_Listing'!$E$16:$E$829,'N1.3_Project_Listing'!$E576, 'N1.3_Project_Listing'!$A$16:$A$829,ET_Risk_SC_Summation[[#Headers],[400kV OHL Fittings]])</f>
        <v>0</v>
      </c>
      <c r="BN576" s="176" cm="1">
        <f t="array" ref="BN576">SUMIFS('N1.3_Project_Listing'!$P$16:$P$829, 'N1.3_Project_Listing'!$E$16:$E$829,'N1.3_Project_Listing'!$E576, 'N1.3_Project_Listing'!$A$16:$A$829,ET_Risk_SC_Summation[[#Headers],[400kV OHL Tower]])</f>
        <v>0</v>
      </c>
      <c r="BO576" s="177" t="str">
        <f>IF(SUM(ET_Risk_SC_Summation[[#This Row],[132kV Circuit Breaker]:[400kV OHL Tower]])=0, "n/a", INDEX(ET_Risk_SC_Summation[#Headers],1,MATCH(MAX(ET_Risk_SC_Summation[[#This Row],[132kV Circuit Breaker]:[400kV OHL Tower]]),ET_Risk_SC_Summation[[#This Row],[132kV Circuit Breaker]:[400kV OHL Tower]],0)))</f>
        <v>n/a</v>
      </c>
      <c r="BP576" s="177" t="str">
        <f>IFERROR(INDEX('N0.7_Lookup_References'!$G$77:$G$98,MATCH(ET_Risk_SC_Summation[[#This Row],[Mxx Category]],'N0.7_Lookup_References'!$F$77:$F$98,0)),"")</f>
        <v/>
      </c>
    </row>
    <row r="577" spans="1:68">
      <c r="A577" s="160" t="str">
        <f>IFERROR(INDEX(N1.2_Intervention_Types[NARM Asset Category],MATCH('N1.3_Project_Listing'!$C577,N1.2_Intervention_Types[Intervention Type ID],0),1),"")</f>
        <v/>
      </c>
      <c r="B577" s="160" t="str">
        <f>IF($D$2="GD",IFERROR(INDEX(N1.2_Intervention_Types[C&amp;V Asset Category (GD)],MATCH('N1.3_Project_Listing'!$C577,N1.2_Intervention_Types[Intervention Type ID],0),1),""),IFERROR(INDEX(N1.2_Intervention_Types[NARM Asset Category],MATCH('N1.3_Project_Listing'!$C577,N1.2_Intervention_Types[Intervention Type ID],0),1),""))</f>
        <v/>
      </c>
      <c r="C577" s="67" t="str">
        <f>IFERROR(INDEX(N1.2_Intervention_Types[Intervention Type ID],MATCH('N1.3_Project_Listing'!$I577,N1.2_Intervention_Types[Intervention Type],0),1),"")</f>
        <v/>
      </c>
      <c r="D577" s="160" t="str">
        <f>IFERROR(INDEX(N1.2_Intervention_Types[Intervention Category],MATCH('N1.3_Project_Listing'!$C577,N1.2_Intervention_Types[Intervention Type ID],0),1),"")</f>
        <v/>
      </c>
      <c r="E577" s="210"/>
      <c r="F577" s="236"/>
      <c r="G577" s="236"/>
      <c r="H577" s="236"/>
      <c r="I577" s="151"/>
      <c r="J577" s="139"/>
      <c r="K577" s="117"/>
      <c r="L577" s="117"/>
      <c r="M577" s="117"/>
      <c r="N577" s="310"/>
      <c r="O577" s="310"/>
      <c r="P577" s="310"/>
      <c r="Q577" s="63">
        <f t="shared" si="49"/>
        <v>0</v>
      </c>
      <c r="R577" s="368">
        <f>IF('N1.3_Project_Listing'!$D577="Replacement",SUM('N1.3_Project_Listing'!$K577:$L577)/2,'N1.3_Project_Listing'!$M577)</f>
        <v>0</v>
      </c>
      <c r="S577" s="67" t="str">
        <f>IFERROR(INDEX('N0.7_Lookup_References'!$C$13:$C$72,MATCH($A577,'N0.7_Lookup_References'!$B$13:$B$72,0)),"")</f>
        <v/>
      </c>
      <c r="T577" s="338" t="str">
        <f t="shared" si="50"/>
        <v/>
      </c>
      <c r="V577" s="11"/>
      <c r="W577" s="11"/>
      <c r="X577" s="11"/>
      <c r="Y577" s="11"/>
      <c r="Z577" s="11"/>
      <c r="AA577" s="11"/>
      <c r="AB577" s="11"/>
      <c r="AC577" s="11"/>
      <c r="AD577" s="11"/>
      <c r="AE577" s="11"/>
      <c r="AF577" s="11"/>
      <c r="AG577" s="11"/>
      <c r="AH577" s="11"/>
      <c r="AI577" s="11"/>
      <c r="AJ577" s="11"/>
      <c r="AK577" s="11"/>
      <c r="AL577" s="11"/>
      <c r="AM577" s="11"/>
      <c r="AN577" s="11"/>
      <c r="AO577" s="11"/>
      <c r="AP577" s="63">
        <f t="shared" si="46"/>
        <v>0</v>
      </c>
      <c r="AQ577" s="63">
        <f t="shared" si="47"/>
        <v>0</v>
      </c>
      <c r="AR577" s="63">
        <f t="shared" si="48"/>
        <v>0</v>
      </c>
      <c r="AT577" s="176" cm="1">
        <f t="array" ref="AT577">SUMIFS('N1.3_Project_Listing'!$P$16:$P$829, 'N1.3_Project_Listing'!$E$16:$E$829,'N1.3_Project_Listing'!$E577, 'N1.3_Project_Listing'!$A$16:$A$829,ET_Risk_SC_Summation[[#Headers],[132kV Circuit Breaker]])</f>
        <v>0</v>
      </c>
      <c r="AU577" s="176" cm="1">
        <f t="array" ref="AU577">SUMIFS('N1.3_Project_Listing'!$P$16:$P$829, 'N1.3_Project_Listing'!$E$16:$E$829,'N1.3_Project_Listing'!$E577, 'N1.3_Project_Listing'!$A$16:$A$829,ET_Risk_SC_Summation[[#Headers],[132kV Transformer]])</f>
        <v>0</v>
      </c>
      <c r="AV577" s="176" cm="1">
        <f t="array" ref="AV577">SUMIFS('N1.3_Project_Listing'!$P$16:$P$829, 'N1.3_Project_Listing'!$E$16:$E$829,'N1.3_Project_Listing'!$E577, 'N1.3_Project_Listing'!$A$16:$A$829,ET_Risk_SC_Summation[[#Headers],[132kV Reactor]])</f>
        <v>0</v>
      </c>
      <c r="AW577" s="176" cm="1">
        <f t="array" ref="AW577">SUMIFS('N1.3_Project_Listing'!$P$16:$P$829, 'N1.3_Project_Listing'!$E$16:$E$829,'N1.3_Project_Listing'!$E577, 'N1.3_Project_Listing'!$A$16:$A$829,ET_Risk_SC_Summation[[#Headers],[132kV Underground Cable]])</f>
        <v>0</v>
      </c>
      <c r="AX577" s="176" cm="1">
        <f t="array" ref="AX577">SUMIFS('N1.3_Project_Listing'!$P$16:$P$829, 'N1.3_Project_Listing'!$E$16:$E$829,'N1.3_Project_Listing'!$E577, 'N1.3_Project_Listing'!$A$16:$A$829,ET_Risk_SC_Summation[[#Headers],[132kV OHL Conductor]])</f>
        <v>0</v>
      </c>
      <c r="AY577" s="176" cm="1">
        <f t="array" ref="AY577">SUMIFS('N1.3_Project_Listing'!$P$16:$P$829, 'N1.3_Project_Listing'!$E$16:$E$829,'N1.3_Project_Listing'!$E577, 'N1.3_Project_Listing'!$A$16:$A$829,ET_Risk_SC_Summation[[#Headers],[132kV OHL Fittings]])</f>
        <v>0</v>
      </c>
      <c r="AZ577" s="176" cm="1">
        <f t="array" ref="AZ577">SUMIFS('N1.3_Project_Listing'!$P$16:$P$829, 'N1.3_Project_Listing'!$E$16:$E$829,'N1.3_Project_Listing'!$E577, 'N1.3_Project_Listing'!$A$16:$A$829,ET_Risk_SC_Summation[[#Headers],[132kV OHL Tower]])</f>
        <v>0</v>
      </c>
      <c r="BA577" s="176" cm="1">
        <f t="array" ref="BA577">SUMIFS('N1.3_Project_Listing'!$P$16:$P$829, 'N1.3_Project_Listing'!$E$16:$E$829,'N1.3_Project_Listing'!$E577, 'N1.3_Project_Listing'!$A$16:$A$829,ET_Risk_SC_Summation[[#Headers],[275kV Circuit Breaker]])</f>
        <v>0</v>
      </c>
      <c r="BB577" s="176" cm="1">
        <f t="array" ref="BB577">SUMIFS('N1.3_Project_Listing'!$P$16:$P$829, 'N1.3_Project_Listing'!$E$16:$E$829,'N1.3_Project_Listing'!$E577, 'N1.3_Project_Listing'!$A$16:$A$829,ET_Risk_SC_Summation[[#Headers],[275kV Transformer]])</f>
        <v>0</v>
      </c>
      <c r="BC577" s="176" cm="1">
        <f t="array" ref="BC577">SUMIFS('N1.3_Project_Listing'!$P$16:$P$829, 'N1.3_Project_Listing'!$E$16:$E$829,'N1.3_Project_Listing'!$E577, 'N1.3_Project_Listing'!$A$16:$A$829,ET_Risk_SC_Summation[[#Headers],[275kV Reactor]])</f>
        <v>0</v>
      </c>
      <c r="BD577" s="176" cm="1">
        <f t="array" ref="BD577">SUMIFS('N1.3_Project_Listing'!$P$16:$P$829, 'N1.3_Project_Listing'!$E$16:$E$829,'N1.3_Project_Listing'!$E577, 'N1.3_Project_Listing'!$A$16:$A$829,ET_Risk_SC_Summation[[#Headers],[275kV Underground Cable]])</f>
        <v>0</v>
      </c>
      <c r="BE577" s="176" cm="1">
        <f t="array" ref="BE577">SUMIFS('N1.3_Project_Listing'!$P$16:$P$829, 'N1.3_Project_Listing'!$E$16:$E$829,'N1.3_Project_Listing'!$E577, 'N1.3_Project_Listing'!$A$16:$A$829,ET_Risk_SC_Summation[[#Headers],[275kV OHL Conductor]])</f>
        <v>0</v>
      </c>
      <c r="BF577" s="176" cm="1">
        <f t="array" ref="BF577">SUMIFS('N1.3_Project_Listing'!$P$16:$P$829, 'N1.3_Project_Listing'!$E$16:$E$829,'N1.3_Project_Listing'!$E577, 'N1.3_Project_Listing'!$A$16:$A$829,ET_Risk_SC_Summation[[#Headers],[275kV OHL Fittings]])</f>
        <v>0</v>
      </c>
      <c r="BG577" s="176" cm="1">
        <f t="array" ref="BG577">SUMIFS('N1.3_Project_Listing'!$P$16:$P$829, 'N1.3_Project_Listing'!$E$16:$E$829,'N1.3_Project_Listing'!$E577, 'N1.3_Project_Listing'!$A$16:$A$829,ET_Risk_SC_Summation[[#Headers],[275kV OHL Tower]])</f>
        <v>0</v>
      </c>
      <c r="BH577" s="176" cm="1">
        <f t="array" ref="BH577">SUMIFS('N1.3_Project_Listing'!$P$16:$P$829, 'N1.3_Project_Listing'!$E$16:$E$829,'N1.3_Project_Listing'!$E577, 'N1.3_Project_Listing'!$A$16:$A$829,ET_Risk_SC_Summation[[#Headers],[400kV Circuit Breaker]])</f>
        <v>0</v>
      </c>
      <c r="BI577" s="176" cm="1">
        <f t="array" ref="BI577">SUMIFS('N1.3_Project_Listing'!$P$16:$P$829, 'N1.3_Project_Listing'!$E$16:$E$829,'N1.3_Project_Listing'!$E577, 'N1.3_Project_Listing'!$A$16:$A$829,ET_Risk_SC_Summation[[#Headers],[400kV Transformer]])</f>
        <v>0</v>
      </c>
      <c r="BJ577" s="176" cm="1">
        <f t="array" ref="BJ577">SUMIFS('N1.3_Project_Listing'!$P$16:$P$829, 'N1.3_Project_Listing'!$E$16:$E$829,'N1.3_Project_Listing'!$E577, 'N1.3_Project_Listing'!$A$16:$A$829,ET_Risk_SC_Summation[[#Headers],[400kV Reactor]])</f>
        <v>0</v>
      </c>
      <c r="BK577" s="176" cm="1">
        <f t="array" ref="BK577">SUMIFS('N1.3_Project_Listing'!$P$16:$P$829, 'N1.3_Project_Listing'!$E$16:$E$829,'N1.3_Project_Listing'!$E577, 'N1.3_Project_Listing'!$A$16:$A$829,ET_Risk_SC_Summation[[#Headers],[400kV Underground Cable]])</f>
        <v>0</v>
      </c>
      <c r="BL577" s="176" cm="1">
        <f t="array" ref="BL577">SUMIFS('N1.3_Project_Listing'!$P$16:$P$829, 'N1.3_Project_Listing'!$E$16:$E$829,'N1.3_Project_Listing'!$E577, 'N1.3_Project_Listing'!$A$16:$A$829,ET_Risk_SC_Summation[[#Headers],[400kV OHL Conductor]])</f>
        <v>0</v>
      </c>
      <c r="BM577" s="176" cm="1">
        <f t="array" ref="BM577">SUMIFS('N1.3_Project_Listing'!$P$16:$P$829, 'N1.3_Project_Listing'!$E$16:$E$829,'N1.3_Project_Listing'!$E577, 'N1.3_Project_Listing'!$A$16:$A$829,ET_Risk_SC_Summation[[#Headers],[400kV OHL Fittings]])</f>
        <v>0</v>
      </c>
      <c r="BN577" s="176" cm="1">
        <f t="array" ref="BN577">SUMIFS('N1.3_Project_Listing'!$P$16:$P$829, 'N1.3_Project_Listing'!$E$16:$E$829,'N1.3_Project_Listing'!$E577, 'N1.3_Project_Listing'!$A$16:$A$829,ET_Risk_SC_Summation[[#Headers],[400kV OHL Tower]])</f>
        <v>0</v>
      </c>
      <c r="BO577" s="177" t="str">
        <f>IF(SUM(ET_Risk_SC_Summation[[#This Row],[132kV Circuit Breaker]:[400kV OHL Tower]])=0, "n/a", INDEX(ET_Risk_SC_Summation[#Headers],1,MATCH(MAX(ET_Risk_SC_Summation[[#This Row],[132kV Circuit Breaker]:[400kV OHL Tower]]),ET_Risk_SC_Summation[[#This Row],[132kV Circuit Breaker]:[400kV OHL Tower]],0)))</f>
        <v>n/a</v>
      </c>
      <c r="BP577" s="177" t="str">
        <f>IFERROR(INDEX('N0.7_Lookup_References'!$G$77:$G$98,MATCH(ET_Risk_SC_Summation[[#This Row],[Mxx Category]],'N0.7_Lookup_References'!$F$77:$F$98,0)),"")</f>
        <v/>
      </c>
    </row>
    <row r="578" spans="1:68">
      <c r="A578" s="160" t="str">
        <f>IFERROR(INDEX(N1.2_Intervention_Types[NARM Asset Category],MATCH('N1.3_Project_Listing'!$C578,N1.2_Intervention_Types[Intervention Type ID],0),1),"")</f>
        <v/>
      </c>
      <c r="B578" s="160" t="str">
        <f>IF($D$2="GD",IFERROR(INDEX(N1.2_Intervention_Types[C&amp;V Asset Category (GD)],MATCH('N1.3_Project_Listing'!$C578,N1.2_Intervention_Types[Intervention Type ID],0),1),""),IFERROR(INDEX(N1.2_Intervention_Types[NARM Asset Category],MATCH('N1.3_Project_Listing'!$C578,N1.2_Intervention_Types[Intervention Type ID],0),1),""))</f>
        <v/>
      </c>
      <c r="C578" s="67" t="str">
        <f>IFERROR(INDEX(N1.2_Intervention_Types[Intervention Type ID],MATCH('N1.3_Project_Listing'!$I578,N1.2_Intervention_Types[Intervention Type],0),1),"")</f>
        <v/>
      </c>
      <c r="D578" s="160" t="str">
        <f>IFERROR(INDEX(N1.2_Intervention_Types[Intervention Category],MATCH('N1.3_Project_Listing'!$C578,N1.2_Intervention_Types[Intervention Type ID],0),1),"")</f>
        <v/>
      </c>
      <c r="E578" s="210"/>
      <c r="F578" s="236"/>
      <c r="G578" s="236"/>
      <c r="H578" s="236"/>
      <c r="I578" s="151"/>
      <c r="J578" s="139"/>
      <c r="K578" s="117"/>
      <c r="L578" s="117"/>
      <c r="M578" s="117"/>
      <c r="N578" s="310"/>
      <c r="O578" s="310"/>
      <c r="P578" s="310"/>
      <c r="Q578" s="63">
        <f t="shared" si="49"/>
        <v>0</v>
      </c>
      <c r="R578" s="368">
        <f>IF('N1.3_Project_Listing'!$D578="Replacement",SUM('N1.3_Project_Listing'!$K578:$L578)/2,'N1.3_Project_Listing'!$M578)</f>
        <v>0</v>
      </c>
      <c r="S578" s="67" t="str">
        <f>IFERROR(INDEX('N0.7_Lookup_References'!$C$13:$C$72,MATCH($A578,'N0.7_Lookup_References'!$B$13:$B$72,0)),"")</f>
        <v/>
      </c>
      <c r="T578" s="338" t="str">
        <f t="shared" si="50"/>
        <v/>
      </c>
      <c r="V578" s="11"/>
      <c r="W578" s="11"/>
      <c r="X578" s="11"/>
      <c r="Y578" s="11"/>
      <c r="Z578" s="11"/>
      <c r="AA578" s="11"/>
      <c r="AB578" s="11"/>
      <c r="AC578" s="11"/>
      <c r="AD578" s="11"/>
      <c r="AE578" s="11"/>
      <c r="AF578" s="11"/>
      <c r="AG578" s="11"/>
      <c r="AH578" s="11"/>
      <c r="AI578" s="11"/>
      <c r="AJ578" s="11"/>
      <c r="AK578" s="11"/>
      <c r="AL578" s="11"/>
      <c r="AM578" s="11"/>
      <c r="AN578" s="11"/>
      <c r="AO578" s="11"/>
      <c r="AP578" s="63">
        <f t="shared" si="46"/>
        <v>0</v>
      </c>
      <c r="AQ578" s="63">
        <f t="shared" si="47"/>
        <v>0</v>
      </c>
      <c r="AR578" s="63">
        <f t="shared" si="48"/>
        <v>0</v>
      </c>
      <c r="AT578" s="176" cm="1">
        <f t="array" ref="AT578">SUMIFS('N1.3_Project_Listing'!$P$16:$P$829, 'N1.3_Project_Listing'!$E$16:$E$829,'N1.3_Project_Listing'!$E578, 'N1.3_Project_Listing'!$A$16:$A$829,ET_Risk_SC_Summation[[#Headers],[132kV Circuit Breaker]])</f>
        <v>0</v>
      </c>
      <c r="AU578" s="176" cm="1">
        <f t="array" ref="AU578">SUMIFS('N1.3_Project_Listing'!$P$16:$P$829, 'N1.3_Project_Listing'!$E$16:$E$829,'N1.3_Project_Listing'!$E578, 'N1.3_Project_Listing'!$A$16:$A$829,ET_Risk_SC_Summation[[#Headers],[132kV Transformer]])</f>
        <v>0</v>
      </c>
      <c r="AV578" s="176" cm="1">
        <f t="array" ref="AV578">SUMIFS('N1.3_Project_Listing'!$P$16:$P$829, 'N1.3_Project_Listing'!$E$16:$E$829,'N1.3_Project_Listing'!$E578, 'N1.3_Project_Listing'!$A$16:$A$829,ET_Risk_SC_Summation[[#Headers],[132kV Reactor]])</f>
        <v>0</v>
      </c>
      <c r="AW578" s="176" cm="1">
        <f t="array" ref="AW578">SUMIFS('N1.3_Project_Listing'!$P$16:$P$829, 'N1.3_Project_Listing'!$E$16:$E$829,'N1.3_Project_Listing'!$E578, 'N1.3_Project_Listing'!$A$16:$A$829,ET_Risk_SC_Summation[[#Headers],[132kV Underground Cable]])</f>
        <v>0</v>
      </c>
      <c r="AX578" s="176" cm="1">
        <f t="array" ref="AX578">SUMIFS('N1.3_Project_Listing'!$P$16:$P$829, 'N1.3_Project_Listing'!$E$16:$E$829,'N1.3_Project_Listing'!$E578, 'N1.3_Project_Listing'!$A$16:$A$829,ET_Risk_SC_Summation[[#Headers],[132kV OHL Conductor]])</f>
        <v>0</v>
      </c>
      <c r="AY578" s="176" cm="1">
        <f t="array" ref="AY578">SUMIFS('N1.3_Project_Listing'!$P$16:$P$829, 'N1.3_Project_Listing'!$E$16:$E$829,'N1.3_Project_Listing'!$E578, 'N1.3_Project_Listing'!$A$16:$A$829,ET_Risk_SC_Summation[[#Headers],[132kV OHL Fittings]])</f>
        <v>0</v>
      </c>
      <c r="AZ578" s="176" cm="1">
        <f t="array" ref="AZ578">SUMIFS('N1.3_Project_Listing'!$P$16:$P$829, 'N1.3_Project_Listing'!$E$16:$E$829,'N1.3_Project_Listing'!$E578, 'N1.3_Project_Listing'!$A$16:$A$829,ET_Risk_SC_Summation[[#Headers],[132kV OHL Tower]])</f>
        <v>0</v>
      </c>
      <c r="BA578" s="176" cm="1">
        <f t="array" ref="BA578">SUMIFS('N1.3_Project_Listing'!$P$16:$P$829, 'N1.3_Project_Listing'!$E$16:$E$829,'N1.3_Project_Listing'!$E578, 'N1.3_Project_Listing'!$A$16:$A$829,ET_Risk_SC_Summation[[#Headers],[275kV Circuit Breaker]])</f>
        <v>0</v>
      </c>
      <c r="BB578" s="176" cm="1">
        <f t="array" ref="BB578">SUMIFS('N1.3_Project_Listing'!$P$16:$P$829, 'N1.3_Project_Listing'!$E$16:$E$829,'N1.3_Project_Listing'!$E578, 'N1.3_Project_Listing'!$A$16:$A$829,ET_Risk_SC_Summation[[#Headers],[275kV Transformer]])</f>
        <v>0</v>
      </c>
      <c r="BC578" s="176" cm="1">
        <f t="array" ref="BC578">SUMIFS('N1.3_Project_Listing'!$P$16:$P$829, 'N1.3_Project_Listing'!$E$16:$E$829,'N1.3_Project_Listing'!$E578, 'N1.3_Project_Listing'!$A$16:$A$829,ET_Risk_SC_Summation[[#Headers],[275kV Reactor]])</f>
        <v>0</v>
      </c>
      <c r="BD578" s="176" cm="1">
        <f t="array" ref="BD578">SUMIFS('N1.3_Project_Listing'!$P$16:$P$829, 'N1.3_Project_Listing'!$E$16:$E$829,'N1.3_Project_Listing'!$E578, 'N1.3_Project_Listing'!$A$16:$A$829,ET_Risk_SC_Summation[[#Headers],[275kV Underground Cable]])</f>
        <v>0</v>
      </c>
      <c r="BE578" s="176" cm="1">
        <f t="array" ref="BE578">SUMIFS('N1.3_Project_Listing'!$P$16:$P$829, 'N1.3_Project_Listing'!$E$16:$E$829,'N1.3_Project_Listing'!$E578, 'N1.3_Project_Listing'!$A$16:$A$829,ET_Risk_SC_Summation[[#Headers],[275kV OHL Conductor]])</f>
        <v>0</v>
      </c>
      <c r="BF578" s="176" cm="1">
        <f t="array" ref="BF578">SUMIFS('N1.3_Project_Listing'!$P$16:$P$829, 'N1.3_Project_Listing'!$E$16:$E$829,'N1.3_Project_Listing'!$E578, 'N1.3_Project_Listing'!$A$16:$A$829,ET_Risk_SC_Summation[[#Headers],[275kV OHL Fittings]])</f>
        <v>0</v>
      </c>
      <c r="BG578" s="176" cm="1">
        <f t="array" ref="BG578">SUMIFS('N1.3_Project_Listing'!$P$16:$P$829, 'N1.3_Project_Listing'!$E$16:$E$829,'N1.3_Project_Listing'!$E578, 'N1.3_Project_Listing'!$A$16:$A$829,ET_Risk_SC_Summation[[#Headers],[275kV OHL Tower]])</f>
        <v>0</v>
      </c>
      <c r="BH578" s="176" cm="1">
        <f t="array" ref="BH578">SUMIFS('N1.3_Project_Listing'!$P$16:$P$829, 'N1.3_Project_Listing'!$E$16:$E$829,'N1.3_Project_Listing'!$E578, 'N1.3_Project_Listing'!$A$16:$A$829,ET_Risk_SC_Summation[[#Headers],[400kV Circuit Breaker]])</f>
        <v>0</v>
      </c>
      <c r="BI578" s="176" cm="1">
        <f t="array" ref="BI578">SUMIFS('N1.3_Project_Listing'!$P$16:$P$829, 'N1.3_Project_Listing'!$E$16:$E$829,'N1.3_Project_Listing'!$E578, 'N1.3_Project_Listing'!$A$16:$A$829,ET_Risk_SC_Summation[[#Headers],[400kV Transformer]])</f>
        <v>0</v>
      </c>
      <c r="BJ578" s="176" cm="1">
        <f t="array" ref="BJ578">SUMIFS('N1.3_Project_Listing'!$P$16:$P$829, 'N1.3_Project_Listing'!$E$16:$E$829,'N1.3_Project_Listing'!$E578, 'N1.3_Project_Listing'!$A$16:$A$829,ET_Risk_SC_Summation[[#Headers],[400kV Reactor]])</f>
        <v>0</v>
      </c>
      <c r="BK578" s="176" cm="1">
        <f t="array" ref="BK578">SUMIFS('N1.3_Project_Listing'!$P$16:$P$829, 'N1.3_Project_Listing'!$E$16:$E$829,'N1.3_Project_Listing'!$E578, 'N1.3_Project_Listing'!$A$16:$A$829,ET_Risk_SC_Summation[[#Headers],[400kV Underground Cable]])</f>
        <v>0</v>
      </c>
      <c r="BL578" s="176" cm="1">
        <f t="array" ref="BL578">SUMIFS('N1.3_Project_Listing'!$P$16:$P$829, 'N1.3_Project_Listing'!$E$16:$E$829,'N1.3_Project_Listing'!$E578, 'N1.3_Project_Listing'!$A$16:$A$829,ET_Risk_SC_Summation[[#Headers],[400kV OHL Conductor]])</f>
        <v>0</v>
      </c>
      <c r="BM578" s="176" cm="1">
        <f t="array" ref="BM578">SUMIFS('N1.3_Project_Listing'!$P$16:$P$829, 'N1.3_Project_Listing'!$E$16:$E$829,'N1.3_Project_Listing'!$E578, 'N1.3_Project_Listing'!$A$16:$A$829,ET_Risk_SC_Summation[[#Headers],[400kV OHL Fittings]])</f>
        <v>0</v>
      </c>
      <c r="BN578" s="176" cm="1">
        <f t="array" ref="BN578">SUMIFS('N1.3_Project_Listing'!$P$16:$P$829, 'N1.3_Project_Listing'!$E$16:$E$829,'N1.3_Project_Listing'!$E578, 'N1.3_Project_Listing'!$A$16:$A$829,ET_Risk_SC_Summation[[#Headers],[400kV OHL Tower]])</f>
        <v>0</v>
      </c>
      <c r="BO578" s="177" t="str">
        <f>IF(SUM(ET_Risk_SC_Summation[[#This Row],[132kV Circuit Breaker]:[400kV OHL Tower]])=0, "n/a", INDEX(ET_Risk_SC_Summation[#Headers],1,MATCH(MAX(ET_Risk_SC_Summation[[#This Row],[132kV Circuit Breaker]:[400kV OHL Tower]]),ET_Risk_SC_Summation[[#This Row],[132kV Circuit Breaker]:[400kV OHL Tower]],0)))</f>
        <v>n/a</v>
      </c>
      <c r="BP578" s="177" t="str">
        <f>IFERROR(INDEX('N0.7_Lookup_References'!$G$77:$G$98,MATCH(ET_Risk_SC_Summation[[#This Row],[Mxx Category]],'N0.7_Lookup_References'!$F$77:$F$98,0)),"")</f>
        <v/>
      </c>
    </row>
    <row r="579" spans="1:68">
      <c r="A579" s="160" t="str">
        <f>IFERROR(INDEX(N1.2_Intervention_Types[NARM Asset Category],MATCH('N1.3_Project_Listing'!$C579,N1.2_Intervention_Types[Intervention Type ID],0),1),"")</f>
        <v/>
      </c>
      <c r="B579" s="160" t="str">
        <f>IF($D$2="GD",IFERROR(INDEX(N1.2_Intervention_Types[C&amp;V Asset Category (GD)],MATCH('N1.3_Project_Listing'!$C579,N1.2_Intervention_Types[Intervention Type ID],0),1),""),IFERROR(INDEX(N1.2_Intervention_Types[NARM Asset Category],MATCH('N1.3_Project_Listing'!$C579,N1.2_Intervention_Types[Intervention Type ID],0),1),""))</f>
        <v/>
      </c>
      <c r="C579" s="67" t="str">
        <f>IFERROR(INDEX(N1.2_Intervention_Types[Intervention Type ID],MATCH('N1.3_Project_Listing'!$I579,N1.2_Intervention_Types[Intervention Type],0),1),"")</f>
        <v/>
      </c>
      <c r="D579" s="160" t="str">
        <f>IFERROR(INDEX(N1.2_Intervention_Types[Intervention Category],MATCH('N1.3_Project_Listing'!$C579,N1.2_Intervention_Types[Intervention Type ID],0),1),"")</f>
        <v/>
      </c>
      <c r="E579" s="210"/>
      <c r="F579" s="236"/>
      <c r="G579" s="236"/>
      <c r="H579" s="236"/>
      <c r="I579" s="151"/>
      <c r="J579" s="139"/>
      <c r="K579" s="117"/>
      <c r="L579" s="117"/>
      <c r="M579" s="117"/>
      <c r="N579" s="310"/>
      <c r="O579" s="310"/>
      <c r="P579" s="310"/>
      <c r="Q579" s="63">
        <f t="shared" si="49"/>
        <v>0</v>
      </c>
      <c r="R579" s="368">
        <f>IF('N1.3_Project_Listing'!$D579="Replacement",SUM('N1.3_Project_Listing'!$K579:$L579)/2,'N1.3_Project_Listing'!$M579)</f>
        <v>0</v>
      </c>
      <c r="S579" s="67" t="str">
        <f>IFERROR(INDEX('N0.7_Lookup_References'!$C$13:$C$72,MATCH($A579,'N0.7_Lookup_References'!$B$13:$B$72,0)),"")</f>
        <v/>
      </c>
      <c r="T579" s="338" t="str">
        <f t="shared" si="50"/>
        <v/>
      </c>
      <c r="V579" s="11"/>
      <c r="W579" s="11"/>
      <c r="X579" s="11"/>
      <c r="Y579" s="11"/>
      <c r="Z579" s="11"/>
      <c r="AA579" s="11"/>
      <c r="AB579" s="11"/>
      <c r="AC579" s="11"/>
      <c r="AD579" s="11"/>
      <c r="AE579" s="11"/>
      <c r="AF579" s="11"/>
      <c r="AG579" s="11"/>
      <c r="AH579" s="11"/>
      <c r="AI579" s="11"/>
      <c r="AJ579" s="11"/>
      <c r="AK579" s="11"/>
      <c r="AL579" s="11"/>
      <c r="AM579" s="11"/>
      <c r="AN579" s="11"/>
      <c r="AO579" s="11"/>
      <c r="AP579" s="63">
        <f t="shared" si="46"/>
        <v>0</v>
      </c>
      <c r="AQ579" s="63">
        <f t="shared" si="47"/>
        <v>0</v>
      </c>
      <c r="AR579" s="63">
        <f t="shared" si="48"/>
        <v>0</v>
      </c>
      <c r="AT579" s="176" cm="1">
        <f t="array" ref="AT579">SUMIFS('N1.3_Project_Listing'!$P$16:$P$829, 'N1.3_Project_Listing'!$E$16:$E$829,'N1.3_Project_Listing'!$E579, 'N1.3_Project_Listing'!$A$16:$A$829,ET_Risk_SC_Summation[[#Headers],[132kV Circuit Breaker]])</f>
        <v>0</v>
      </c>
      <c r="AU579" s="176" cm="1">
        <f t="array" ref="AU579">SUMIFS('N1.3_Project_Listing'!$P$16:$P$829, 'N1.3_Project_Listing'!$E$16:$E$829,'N1.3_Project_Listing'!$E579, 'N1.3_Project_Listing'!$A$16:$A$829,ET_Risk_SC_Summation[[#Headers],[132kV Transformer]])</f>
        <v>0</v>
      </c>
      <c r="AV579" s="176" cm="1">
        <f t="array" ref="AV579">SUMIFS('N1.3_Project_Listing'!$P$16:$P$829, 'N1.3_Project_Listing'!$E$16:$E$829,'N1.3_Project_Listing'!$E579, 'N1.3_Project_Listing'!$A$16:$A$829,ET_Risk_SC_Summation[[#Headers],[132kV Reactor]])</f>
        <v>0</v>
      </c>
      <c r="AW579" s="176" cm="1">
        <f t="array" ref="AW579">SUMIFS('N1.3_Project_Listing'!$P$16:$P$829, 'N1.3_Project_Listing'!$E$16:$E$829,'N1.3_Project_Listing'!$E579, 'N1.3_Project_Listing'!$A$16:$A$829,ET_Risk_SC_Summation[[#Headers],[132kV Underground Cable]])</f>
        <v>0</v>
      </c>
      <c r="AX579" s="176" cm="1">
        <f t="array" ref="AX579">SUMIFS('N1.3_Project_Listing'!$P$16:$P$829, 'N1.3_Project_Listing'!$E$16:$E$829,'N1.3_Project_Listing'!$E579, 'N1.3_Project_Listing'!$A$16:$A$829,ET_Risk_SC_Summation[[#Headers],[132kV OHL Conductor]])</f>
        <v>0</v>
      </c>
      <c r="AY579" s="176" cm="1">
        <f t="array" ref="AY579">SUMIFS('N1.3_Project_Listing'!$P$16:$P$829, 'N1.3_Project_Listing'!$E$16:$E$829,'N1.3_Project_Listing'!$E579, 'N1.3_Project_Listing'!$A$16:$A$829,ET_Risk_SC_Summation[[#Headers],[132kV OHL Fittings]])</f>
        <v>0</v>
      </c>
      <c r="AZ579" s="176" cm="1">
        <f t="array" ref="AZ579">SUMIFS('N1.3_Project_Listing'!$P$16:$P$829, 'N1.3_Project_Listing'!$E$16:$E$829,'N1.3_Project_Listing'!$E579, 'N1.3_Project_Listing'!$A$16:$A$829,ET_Risk_SC_Summation[[#Headers],[132kV OHL Tower]])</f>
        <v>0</v>
      </c>
      <c r="BA579" s="176" cm="1">
        <f t="array" ref="BA579">SUMIFS('N1.3_Project_Listing'!$P$16:$P$829, 'N1.3_Project_Listing'!$E$16:$E$829,'N1.3_Project_Listing'!$E579, 'N1.3_Project_Listing'!$A$16:$A$829,ET_Risk_SC_Summation[[#Headers],[275kV Circuit Breaker]])</f>
        <v>0</v>
      </c>
      <c r="BB579" s="176" cm="1">
        <f t="array" ref="BB579">SUMIFS('N1.3_Project_Listing'!$P$16:$P$829, 'N1.3_Project_Listing'!$E$16:$E$829,'N1.3_Project_Listing'!$E579, 'N1.3_Project_Listing'!$A$16:$A$829,ET_Risk_SC_Summation[[#Headers],[275kV Transformer]])</f>
        <v>0</v>
      </c>
      <c r="BC579" s="176" cm="1">
        <f t="array" ref="BC579">SUMIFS('N1.3_Project_Listing'!$P$16:$P$829, 'N1.3_Project_Listing'!$E$16:$E$829,'N1.3_Project_Listing'!$E579, 'N1.3_Project_Listing'!$A$16:$A$829,ET_Risk_SC_Summation[[#Headers],[275kV Reactor]])</f>
        <v>0</v>
      </c>
      <c r="BD579" s="176" cm="1">
        <f t="array" ref="BD579">SUMIFS('N1.3_Project_Listing'!$P$16:$P$829, 'N1.3_Project_Listing'!$E$16:$E$829,'N1.3_Project_Listing'!$E579, 'N1.3_Project_Listing'!$A$16:$A$829,ET_Risk_SC_Summation[[#Headers],[275kV Underground Cable]])</f>
        <v>0</v>
      </c>
      <c r="BE579" s="176" cm="1">
        <f t="array" ref="BE579">SUMIFS('N1.3_Project_Listing'!$P$16:$P$829, 'N1.3_Project_Listing'!$E$16:$E$829,'N1.3_Project_Listing'!$E579, 'N1.3_Project_Listing'!$A$16:$A$829,ET_Risk_SC_Summation[[#Headers],[275kV OHL Conductor]])</f>
        <v>0</v>
      </c>
      <c r="BF579" s="176" cm="1">
        <f t="array" ref="BF579">SUMIFS('N1.3_Project_Listing'!$P$16:$P$829, 'N1.3_Project_Listing'!$E$16:$E$829,'N1.3_Project_Listing'!$E579, 'N1.3_Project_Listing'!$A$16:$A$829,ET_Risk_SC_Summation[[#Headers],[275kV OHL Fittings]])</f>
        <v>0</v>
      </c>
      <c r="BG579" s="176" cm="1">
        <f t="array" ref="BG579">SUMIFS('N1.3_Project_Listing'!$P$16:$P$829, 'N1.3_Project_Listing'!$E$16:$E$829,'N1.3_Project_Listing'!$E579, 'N1.3_Project_Listing'!$A$16:$A$829,ET_Risk_SC_Summation[[#Headers],[275kV OHL Tower]])</f>
        <v>0</v>
      </c>
      <c r="BH579" s="176" cm="1">
        <f t="array" ref="BH579">SUMIFS('N1.3_Project_Listing'!$P$16:$P$829, 'N1.3_Project_Listing'!$E$16:$E$829,'N1.3_Project_Listing'!$E579, 'N1.3_Project_Listing'!$A$16:$A$829,ET_Risk_SC_Summation[[#Headers],[400kV Circuit Breaker]])</f>
        <v>0</v>
      </c>
      <c r="BI579" s="176" cm="1">
        <f t="array" ref="BI579">SUMIFS('N1.3_Project_Listing'!$P$16:$P$829, 'N1.3_Project_Listing'!$E$16:$E$829,'N1.3_Project_Listing'!$E579, 'N1.3_Project_Listing'!$A$16:$A$829,ET_Risk_SC_Summation[[#Headers],[400kV Transformer]])</f>
        <v>0</v>
      </c>
      <c r="BJ579" s="176" cm="1">
        <f t="array" ref="BJ579">SUMIFS('N1.3_Project_Listing'!$P$16:$P$829, 'N1.3_Project_Listing'!$E$16:$E$829,'N1.3_Project_Listing'!$E579, 'N1.3_Project_Listing'!$A$16:$A$829,ET_Risk_SC_Summation[[#Headers],[400kV Reactor]])</f>
        <v>0</v>
      </c>
      <c r="BK579" s="176" cm="1">
        <f t="array" ref="BK579">SUMIFS('N1.3_Project_Listing'!$P$16:$P$829, 'N1.3_Project_Listing'!$E$16:$E$829,'N1.3_Project_Listing'!$E579, 'N1.3_Project_Listing'!$A$16:$A$829,ET_Risk_SC_Summation[[#Headers],[400kV Underground Cable]])</f>
        <v>0</v>
      </c>
      <c r="BL579" s="176" cm="1">
        <f t="array" ref="BL579">SUMIFS('N1.3_Project_Listing'!$P$16:$P$829, 'N1.3_Project_Listing'!$E$16:$E$829,'N1.3_Project_Listing'!$E579, 'N1.3_Project_Listing'!$A$16:$A$829,ET_Risk_SC_Summation[[#Headers],[400kV OHL Conductor]])</f>
        <v>0</v>
      </c>
      <c r="BM579" s="176" cm="1">
        <f t="array" ref="BM579">SUMIFS('N1.3_Project_Listing'!$P$16:$P$829, 'N1.3_Project_Listing'!$E$16:$E$829,'N1.3_Project_Listing'!$E579, 'N1.3_Project_Listing'!$A$16:$A$829,ET_Risk_SC_Summation[[#Headers],[400kV OHL Fittings]])</f>
        <v>0</v>
      </c>
      <c r="BN579" s="176" cm="1">
        <f t="array" ref="BN579">SUMIFS('N1.3_Project_Listing'!$P$16:$P$829, 'N1.3_Project_Listing'!$E$16:$E$829,'N1.3_Project_Listing'!$E579, 'N1.3_Project_Listing'!$A$16:$A$829,ET_Risk_SC_Summation[[#Headers],[400kV OHL Tower]])</f>
        <v>0</v>
      </c>
      <c r="BO579" s="177" t="str">
        <f>IF(SUM(ET_Risk_SC_Summation[[#This Row],[132kV Circuit Breaker]:[400kV OHL Tower]])=0, "n/a", INDEX(ET_Risk_SC_Summation[#Headers],1,MATCH(MAX(ET_Risk_SC_Summation[[#This Row],[132kV Circuit Breaker]:[400kV OHL Tower]]),ET_Risk_SC_Summation[[#This Row],[132kV Circuit Breaker]:[400kV OHL Tower]],0)))</f>
        <v>n/a</v>
      </c>
      <c r="BP579" s="177" t="str">
        <f>IFERROR(INDEX('N0.7_Lookup_References'!$G$77:$G$98,MATCH(ET_Risk_SC_Summation[[#This Row],[Mxx Category]],'N0.7_Lookup_References'!$F$77:$F$98,0)),"")</f>
        <v/>
      </c>
    </row>
    <row r="580" spans="1:68">
      <c r="A580" s="160" t="str">
        <f>IFERROR(INDEX(N1.2_Intervention_Types[NARM Asset Category],MATCH('N1.3_Project_Listing'!$C580,N1.2_Intervention_Types[Intervention Type ID],0),1),"")</f>
        <v/>
      </c>
      <c r="B580" s="160" t="str">
        <f>IF($D$2="GD",IFERROR(INDEX(N1.2_Intervention_Types[C&amp;V Asset Category (GD)],MATCH('N1.3_Project_Listing'!$C580,N1.2_Intervention_Types[Intervention Type ID],0),1),""),IFERROR(INDEX(N1.2_Intervention_Types[NARM Asset Category],MATCH('N1.3_Project_Listing'!$C580,N1.2_Intervention_Types[Intervention Type ID],0),1),""))</f>
        <v/>
      </c>
      <c r="C580" s="67" t="str">
        <f>IFERROR(INDEX(N1.2_Intervention_Types[Intervention Type ID],MATCH('N1.3_Project_Listing'!$I580,N1.2_Intervention_Types[Intervention Type],0),1),"")</f>
        <v/>
      </c>
      <c r="D580" s="160" t="str">
        <f>IFERROR(INDEX(N1.2_Intervention_Types[Intervention Category],MATCH('N1.3_Project_Listing'!$C580,N1.2_Intervention_Types[Intervention Type ID],0),1),"")</f>
        <v/>
      </c>
      <c r="E580" s="210"/>
      <c r="F580" s="236"/>
      <c r="G580" s="236"/>
      <c r="H580" s="236"/>
      <c r="I580" s="151"/>
      <c r="J580" s="139"/>
      <c r="K580" s="117"/>
      <c r="L580" s="117"/>
      <c r="M580" s="117"/>
      <c r="N580" s="310"/>
      <c r="O580" s="310"/>
      <c r="P580" s="310"/>
      <c r="Q580" s="63">
        <f t="shared" si="49"/>
        <v>0</v>
      </c>
      <c r="R580" s="368">
        <f>IF('N1.3_Project_Listing'!$D580="Replacement",SUM('N1.3_Project_Listing'!$K580:$L580)/2,'N1.3_Project_Listing'!$M580)</f>
        <v>0</v>
      </c>
      <c r="S580" s="67" t="str">
        <f>IFERROR(INDEX('N0.7_Lookup_References'!$C$13:$C$72,MATCH($A580,'N0.7_Lookup_References'!$B$13:$B$72,0)),"")</f>
        <v/>
      </c>
      <c r="T580" s="338" t="str">
        <f t="shared" si="50"/>
        <v/>
      </c>
      <c r="V580" s="11"/>
      <c r="W580" s="11"/>
      <c r="X580" s="11"/>
      <c r="Y580" s="11"/>
      <c r="Z580" s="11"/>
      <c r="AA580" s="11"/>
      <c r="AB580" s="11"/>
      <c r="AC580" s="11"/>
      <c r="AD580" s="11"/>
      <c r="AE580" s="11"/>
      <c r="AF580" s="11"/>
      <c r="AG580" s="11"/>
      <c r="AH580" s="11"/>
      <c r="AI580" s="11"/>
      <c r="AJ580" s="11"/>
      <c r="AK580" s="11"/>
      <c r="AL580" s="11"/>
      <c r="AM580" s="11"/>
      <c r="AN580" s="11"/>
      <c r="AO580" s="11"/>
      <c r="AP580" s="63">
        <f t="shared" ref="AP580:AP643" si="51">SUM(V580:AE580)</f>
        <v>0</v>
      </c>
      <c r="AQ580" s="63">
        <f t="shared" ref="AQ580:AQ643" si="52">SUM(AF580:AO580)</f>
        <v>0</v>
      </c>
      <c r="AR580" s="63">
        <f t="shared" ref="AR580:AR643" si="53">AQ580-AP580</f>
        <v>0</v>
      </c>
      <c r="AT580" s="176" cm="1">
        <f t="array" ref="AT580">SUMIFS('N1.3_Project_Listing'!$P$16:$P$829, 'N1.3_Project_Listing'!$E$16:$E$829,'N1.3_Project_Listing'!$E580, 'N1.3_Project_Listing'!$A$16:$A$829,ET_Risk_SC_Summation[[#Headers],[132kV Circuit Breaker]])</f>
        <v>0</v>
      </c>
      <c r="AU580" s="176" cm="1">
        <f t="array" ref="AU580">SUMIFS('N1.3_Project_Listing'!$P$16:$P$829, 'N1.3_Project_Listing'!$E$16:$E$829,'N1.3_Project_Listing'!$E580, 'N1.3_Project_Listing'!$A$16:$A$829,ET_Risk_SC_Summation[[#Headers],[132kV Transformer]])</f>
        <v>0</v>
      </c>
      <c r="AV580" s="176" cm="1">
        <f t="array" ref="AV580">SUMIFS('N1.3_Project_Listing'!$P$16:$P$829, 'N1.3_Project_Listing'!$E$16:$E$829,'N1.3_Project_Listing'!$E580, 'N1.3_Project_Listing'!$A$16:$A$829,ET_Risk_SC_Summation[[#Headers],[132kV Reactor]])</f>
        <v>0</v>
      </c>
      <c r="AW580" s="176" cm="1">
        <f t="array" ref="AW580">SUMIFS('N1.3_Project_Listing'!$P$16:$P$829, 'N1.3_Project_Listing'!$E$16:$E$829,'N1.3_Project_Listing'!$E580, 'N1.3_Project_Listing'!$A$16:$A$829,ET_Risk_SC_Summation[[#Headers],[132kV Underground Cable]])</f>
        <v>0</v>
      </c>
      <c r="AX580" s="176" cm="1">
        <f t="array" ref="AX580">SUMIFS('N1.3_Project_Listing'!$P$16:$P$829, 'N1.3_Project_Listing'!$E$16:$E$829,'N1.3_Project_Listing'!$E580, 'N1.3_Project_Listing'!$A$16:$A$829,ET_Risk_SC_Summation[[#Headers],[132kV OHL Conductor]])</f>
        <v>0</v>
      </c>
      <c r="AY580" s="176" cm="1">
        <f t="array" ref="AY580">SUMIFS('N1.3_Project_Listing'!$P$16:$P$829, 'N1.3_Project_Listing'!$E$16:$E$829,'N1.3_Project_Listing'!$E580, 'N1.3_Project_Listing'!$A$16:$A$829,ET_Risk_SC_Summation[[#Headers],[132kV OHL Fittings]])</f>
        <v>0</v>
      </c>
      <c r="AZ580" s="176" cm="1">
        <f t="array" ref="AZ580">SUMIFS('N1.3_Project_Listing'!$P$16:$P$829, 'N1.3_Project_Listing'!$E$16:$E$829,'N1.3_Project_Listing'!$E580, 'N1.3_Project_Listing'!$A$16:$A$829,ET_Risk_SC_Summation[[#Headers],[132kV OHL Tower]])</f>
        <v>0</v>
      </c>
      <c r="BA580" s="176" cm="1">
        <f t="array" ref="BA580">SUMIFS('N1.3_Project_Listing'!$P$16:$P$829, 'N1.3_Project_Listing'!$E$16:$E$829,'N1.3_Project_Listing'!$E580, 'N1.3_Project_Listing'!$A$16:$A$829,ET_Risk_SC_Summation[[#Headers],[275kV Circuit Breaker]])</f>
        <v>0</v>
      </c>
      <c r="BB580" s="176" cm="1">
        <f t="array" ref="BB580">SUMIFS('N1.3_Project_Listing'!$P$16:$P$829, 'N1.3_Project_Listing'!$E$16:$E$829,'N1.3_Project_Listing'!$E580, 'N1.3_Project_Listing'!$A$16:$A$829,ET_Risk_SC_Summation[[#Headers],[275kV Transformer]])</f>
        <v>0</v>
      </c>
      <c r="BC580" s="176" cm="1">
        <f t="array" ref="BC580">SUMIFS('N1.3_Project_Listing'!$P$16:$P$829, 'N1.3_Project_Listing'!$E$16:$E$829,'N1.3_Project_Listing'!$E580, 'N1.3_Project_Listing'!$A$16:$A$829,ET_Risk_SC_Summation[[#Headers],[275kV Reactor]])</f>
        <v>0</v>
      </c>
      <c r="BD580" s="176" cm="1">
        <f t="array" ref="BD580">SUMIFS('N1.3_Project_Listing'!$P$16:$P$829, 'N1.3_Project_Listing'!$E$16:$E$829,'N1.3_Project_Listing'!$E580, 'N1.3_Project_Listing'!$A$16:$A$829,ET_Risk_SC_Summation[[#Headers],[275kV Underground Cable]])</f>
        <v>0</v>
      </c>
      <c r="BE580" s="176" cm="1">
        <f t="array" ref="BE580">SUMIFS('N1.3_Project_Listing'!$P$16:$P$829, 'N1.3_Project_Listing'!$E$16:$E$829,'N1.3_Project_Listing'!$E580, 'N1.3_Project_Listing'!$A$16:$A$829,ET_Risk_SC_Summation[[#Headers],[275kV OHL Conductor]])</f>
        <v>0</v>
      </c>
      <c r="BF580" s="176" cm="1">
        <f t="array" ref="BF580">SUMIFS('N1.3_Project_Listing'!$P$16:$P$829, 'N1.3_Project_Listing'!$E$16:$E$829,'N1.3_Project_Listing'!$E580, 'N1.3_Project_Listing'!$A$16:$A$829,ET_Risk_SC_Summation[[#Headers],[275kV OHL Fittings]])</f>
        <v>0</v>
      </c>
      <c r="BG580" s="176" cm="1">
        <f t="array" ref="BG580">SUMIFS('N1.3_Project_Listing'!$P$16:$P$829, 'N1.3_Project_Listing'!$E$16:$E$829,'N1.3_Project_Listing'!$E580, 'N1.3_Project_Listing'!$A$16:$A$829,ET_Risk_SC_Summation[[#Headers],[275kV OHL Tower]])</f>
        <v>0</v>
      </c>
      <c r="BH580" s="176" cm="1">
        <f t="array" ref="BH580">SUMIFS('N1.3_Project_Listing'!$P$16:$P$829, 'N1.3_Project_Listing'!$E$16:$E$829,'N1.3_Project_Listing'!$E580, 'N1.3_Project_Listing'!$A$16:$A$829,ET_Risk_SC_Summation[[#Headers],[400kV Circuit Breaker]])</f>
        <v>0</v>
      </c>
      <c r="BI580" s="176" cm="1">
        <f t="array" ref="BI580">SUMIFS('N1.3_Project_Listing'!$P$16:$P$829, 'N1.3_Project_Listing'!$E$16:$E$829,'N1.3_Project_Listing'!$E580, 'N1.3_Project_Listing'!$A$16:$A$829,ET_Risk_SC_Summation[[#Headers],[400kV Transformer]])</f>
        <v>0</v>
      </c>
      <c r="BJ580" s="176" cm="1">
        <f t="array" ref="BJ580">SUMIFS('N1.3_Project_Listing'!$P$16:$P$829, 'N1.3_Project_Listing'!$E$16:$E$829,'N1.3_Project_Listing'!$E580, 'N1.3_Project_Listing'!$A$16:$A$829,ET_Risk_SC_Summation[[#Headers],[400kV Reactor]])</f>
        <v>0</v>
      </c>
      <c r="BK580" s="176" cm="1">
        <f t="array" ref="BK580">SUMIFS('N1.3_Project_Listing'!$P$16:$P$829, 'N1.3_Project_Listing'!$E$16:$E$829,'N1.3_Project_Listing'!$E580, 'N1.3_Project_Listing'!$A$16:$A$829,ET_Risk_SC_Summation[[#Headers],[400kV Underground Cable]])</f>
        <v>0</v>
      </c>
      <c r="BL580" s="176" cm="1">
        <f t="array" ref="BL580">SUMIFS('N1.3_Project_Listing'!$P$16:$P$829, 'N1.3_Project_Listing'!$E$16:$E$829,'N1.3_Project_Listing'!$E580, 'N1.3_Project_Listing'!$A$16:$A$829,ET_Risk_SC_Summation[[#Headers],[400kV OHL Conductor]])</f>
        <v>0</v>
      </c>
      <c r="BM580" s="176" cm="1">
        <f t="array" ref="BM580">SUMIFS('N1.3_Project_Listing'!$P$16:$P$829, 'N1.3_Project_Listing'!$E$16:$E$829,'N1.3_Project_Listing'!$E580, 'N1.3_Project_Listing'!$A$16:$A$829,ET_Risk_SC_Summation[[#Headers],[400kV OHL Fittings]])</f>
        <v>0</v>
      </c>
      <c r="BN580" s="176" cm="1">
        <f t="array" ref="BN580">SUMIFS('N1.3_Project_Listing'!$P$16:$P$829, 'N1.3_Project_Listing'!$E$16:$E$829,'N1.3_Project_Listing'!$E580, 'N1.3_Project_Listing'!$A$16:$A$829,ET_Risk_SC_Summation[[#Headers],[400kV OHL Tower]])</f>
        <v>0</v>
      </c>
      <c r="BO580" s="177" t="str">
        <f>IF(SUM(ET_Risk_SC_Summation[[#This Row],[132kV Circuit Breaker]:[400kV OHL Tower]])=0, "n/a", INDEX(ET_Risk_SC_Summation[#Headers],1,MATCH(MAX(ET_Risk_SC_Summation[[#This Row],[132kV Circuit Breaker]:[400kV OHL Tower]]),ET_Risk_SC_Summation[[#This Row],[132kV Circuit Breaker]:[400kV OHL Tower]],0)))</f>
        <v>n/a</v>
      </c>
      <c r="BP580" s="177" t="str">
        <f>IFERROR(INDEX('N0.7_Lookup_References'!$G$77:$G$98,MATCH(ET_Risk_SC_Summation[[#This Row],[Mxx Category]],'N0.7_Lookup_References'!$F$77:$F$98,0)),"")</f>
        <v/>
      </c>
    </row>
    <row r="581" spans="1:68">
      <c r="A581" s="160" t="str">
        <f>IFERROR(INDEX(N1.2_Intervention_Types[NARM Asset Category],MATCH('N1.3_Project_Listing'!$C581,N1.2_Intervention_Types[Intervention Type ID],0),1),"")</f>
        <v/>
      </c>
      <c r="B581" s="160" t="str">
        <f>IF($D$2="GD",IFERROR(INDEX(N1.2_Intervention_Types[C&amp;V Asset Category (GD)],MATCH('N1.3_Project_Listing'!$C581,N1.2_Intervention_Types[Intervention Type ID],0),1),""),IFERROR(INDEX(N1.2_Intervention_Types[NARM Asset Category],MATCH('N1.3_Project_Listing'!$C581,N1.2_Intervention_Types[Intervention Type ID],0),1),""))</f>
        <v/>
      </c>
      <c r="C581" s="67" t="str">
        <f>IFERROR(INDEX(N1.2_Intervention_Types[Intervention Type ID],MATCH('N1.3_Project_Listing'!$I581,N1.2_Intervention_Types[Intervention Type],0),1),"")</f>
        <v/>
      </c>
      <c r="D581" s="160" t="str">
        <f>IFERROR(INDEX(N1.2_Intervention_Types[Intervention Category],MATCH('N1.3_Project_Listing'!$C581,N1.2_Intervention_Types[Intervention Type ID],0),1),"")</f>
        <v/>
      </c>
      <c r="E581" s="210"/>
      <c r="F581" s="236"/>
      <c r="G581" s="236"/>
      <c r="H581" s="236"/>
      <c r="I581" s="151"/>
      <c r="J581" s="139"/>
      <c r="K581" s="117"/>
      <c r="L581" s="117"/>
      <c r="M581" s="117"/>
      <c r="N581" s="310"/>
      <c r="O581" s="310"/>
      <c r="P581" s="310"/>
      <c r="Q581" s="63">
        <f t="shared" si="49"/>
        <v>0</v>
      </c>
      <c r="R581" s="368">
        <f>IF('N1.3_Project_Listing'!$D581="Replacement",SUM('N1.3_Project_Listing'!$K581:$L581)/2,'N1.3_Project_Listing'!$M581)</f>
        <v>0</v>
      </c>
      <c r="S581" s="67" t="str">
        <f>IFERROR(INDEX('N0.7_Lookup_References'!$C$13:$C$72,MATCH($A581,'N0.7_Lookup_References'!$B$13:$B$72,0)),"")</f>
        <v/>
      </c>
      <c r="T581" s="338" t="str">
        <f t="shared" si="50"/>
        <v/>
      </c>
      <c r="V581" s="11"/>
      <c r="W581" s="11"/>
      <c r="X581" s="11"/>
      <c r="Y581" s="11"/>
      <c r="Z581" s="11"/>
      <c r="AA581" s="11"/>
      <c r="AB581" s="11"/>
      <c r="AC581" s="11"/>
      <c r="AD581" s="11"/>
      <c r="AE581" s="11"/>
      <c r="AF581" s="11"/>
      <c r="AG581" s="11"/>
      <c r="AH581" s="11"/>
      <c r="AI581" s="11"/>
      <c r="AJ581" s="11"/>
      <c r="AK581" s="11"/>
      <c r="AL581" s="11"/>
      <c r="AM581" s="11"/>
      <c r="AN581" s="11"/>
      <c r="AO581" s="11"/>
      <c r="AP581" s="63">
        <f t="shared" si="51"/>
        <v>0</v>
      </c>
      <c r="AQ581" s="63">
        <f t="shared" si="52"/>
        <v>0</v>
      </c>
      <c r="AR581" s="63">
        <f t="shared" si="53"/>
        <v>0</v>
      </c>
      <c r="AT581" s="176" cm="1">
        <f t="array" ref="AT581">SUMIFS('N1.3_Project_Listing'!$P$16:$P$829, 'N1.3_Project_Listing'!$E$16:$E$829,'N1.3_Project_Listing'!$E581, 'N1.3_Project_Listing'!$A$16:$A$829,ET_Risk_SC_Summation[[#Headers],[132kV Circuit Breaker]])</f>
        <v>0</v>
      </c>
      <c r="AU581" s="176" cm="1">
        <f t="array" ref="AU581">SUMIFS('N1.3_Project_Listing'!$P$16:$P$829, 'N1.3_Project_Listing'!$E$16:$E$829,'N1.3_Project_Listing'!$E581, 'N1.3_Project_Listing'!$A$16:$A$829,ET_Risk_SC_Summation[[#Headers],[132kV Transformer]])</f>
        <v>0</v>
      </c>
      <c r="AV581" s="176" cm="1">
        <f t="array" ref="AV581">SUMIFS('N1.3_Project_Listing'!$P$16:$P$829, 'N1.3_Project_Listing'!$E$16:$E$829,'N1.3_Project_Listing'!$E581, 'N1.3_Project_Listing'!$A$16:$A$829,ET_Risk_SC_Summation[[#Headers],[132kV Reactor]])</f>
        <v>0</v>
      </c>
      <c r="AW581" s="176" cm="1">
        <f t="array" ref="AW581">SUMIFS('N1.3_Project_Listing'!$P$16:$P$829, 'N1.3_Project_Listing'!$E$16:$E$829,'N1.3_Project_Listing'!$E581, 'N1.3_Project_Listing'!$A$16:$A$829,ET_Risk_SC_Summation[[#Headers],[132kV Underground Cable]])</f>
        <v>0</v>
      </c>
      <c r="AX581" s="176" cm="1">
        <f t="array" ref="AX581">SUMIFS('N1.3_Project_Listing'!$P$16:$P$829, 'N1.3_Project_Listing'!$E$16:$E$829,'N1.3_Project_Listing'!$E581, 'N1.3_Project_Listing'!$A$16:$A$829,ET_Risk_SC_Summation[[#Headers],[132kV OHL Conductor]])</f>
        <v>0</v>
      </c>
      <c r="AY581" s="176" cm="1">
        <f t="array" ref="AY581">SUMIFS('N1.3_Project_Listing'!$P$16:$P$829, 'N1.3_Project_Listing'!$E$16:$E$829,'N1.3_Project_Listing'!$E581, 'N1.3_Project_Listing'!$A$16:$A$829,ET_Risk_SC_Summation[[#Headers],[132kV OHL Fittings]])</f>
        <v>0</v>
      </c>
      <c r="AZ581" s="176" cm="1">
        <f t="array" ref="AZ581">SUMIFS('N1.3_Project_Listing'!$P$16:$P$829, 'N1.3_Project_Listing'!$E$16:$E$829,'N1.3_Project_Listing'!$E581, 'N1.3_Project_Listing'!$A$16:$A$829,ET_Risk_SC_Summation[[#Headers],[132kV OHL Tower]])</f>
        <v>0</v>
      </c>
      <c r="BA581" s="176" cm="1">
        <f t="array" ref="BA581">SUMIFS('N1.3_Project_Listing'!$P$16:$P$829, 'N1.3_Project_Listing'!$E$16:$E$829,'N1.3_Project_Listing'!$E581, 'N1.3_Project_Listing'!$A$16:$A$829,ET_Risk_SC_Summation[[#Headers],[275kV Circuit Breaker]])</f>
        <v>0</v>
      </c>
      <c r="BB581" s="176" cm="1">
        <f t="array" ref="BB581">SUMIFS('N1.3_Project_Listing'!$P$16:$P$829, 'N1.3_Project_Listing'!$E$16:$E$829,'N1.3_Project_Listing'!$E581, 'N1.3_Project_Listing'!$A$16:$A$829,ET_Risk_SC_Summation[[#Headers],[275kV Transformer]])</f>
        <v>0</v>
      </c>
      <c r="BC581" s="176" cm="1">
        <f t="array" ref="BC581">SUMIFS('N1.3_Project_Listing'!$P$16:$P$829, 'N1.3_Project_Listing'!$E$16:$E$829,'N1.3_Project_Listing'!$E581, 'N1.3_Project_Listing'!$A$16:$A$829,ET_Risk_SC_Summation[[#Headers],[275kV Reactor]])</f>
        <v>0</v>
      </c>
      <c r="BD581" s="176" cm="1">
        <f t="array" ref="BD581">SUMIFS('N1.3_Project_Listing'!$P$16:$P$829, 'N1.3_Project_Listing'!$E$16:$E$829,'N1.3_Project_Listing'!$E581, 'N1.3_Project_Listing'!$A$16:$A$829,ET_Risk_SC_Summation[[#Headers],[275kV Underground Cable]])</f>
        <v>0</v>
      </c>
      <c r="BE581" s="176" cm="1">
        <f t="array" ref="BE581">SUMIFS('N1.3_Project_Listing'!$P$16:$P$829, 'N1.3_Project_Listing'!$E$16:$E$829,'N1.3_Project_Listing'!$E581, 'N1.3_Project_Listing'!$A$16:$A$829,ET_Risk_SC_Summation[[#Headers],[275kV OHL Conductor]])</f>
        <v>0</v>
      </c>
      <c r="BF581" s="176" cm="1">
        <f t="array" ref="BF581">SUMIFS('N1.3_Project_Listing'!$P$16:$P$829, 'N1.3_Project_Listing'!$E$16:$E$829,'N1.3_Project_Listing'!$E581, 'N1.3_Project_Listing'!$A$16:$A$829,ET_Risk_SC_Summation[[#Headers],[275kV OHL Fittings]])</f>
        <v>0</v>
      </c>
      <c r="BG581" s="176" cm="1">
        <f t="array" ref="BG581">SUMIFS('N1.3_Project_Listing'!$P$16:$P$829, 'N1.3_Project_Listing'!$E$16:$E$829,'N1.3_Project_Listing'!$E581, 'N1.3_Project_Listing'!$A$16:$A$829,ET_Risk_SC_Summation[[#Headers],[275kV OHL Tower]])</f>
        <v>0</v>
      </c>
      <c r="BH581" s="176" cm="1">
        <f t="array" ref="BH581">SUMIFS('N1.3_Project_Listing'!$P$16:$P$829, 'N1.3_Project_Listing'!$E$16:$E$829,'N1.3_Project_Listing'!$E581, 'N1.3_Project_Listing'!$A$16:$A$829,ET_Risk_SC_Summation[[#Headers],[400kV Circuit Breaker]])</f>
        <v>0</v>
      </c>
      <c r="BI581" s="176" cm="1">
        <f t="array" ref="BI581">SUMIFS('N1.3_Project_Listing'!$P$16:$P$829, 'N1.3_Project_Listing'!$E$16:$E$829,'N1.3_Project_Listing'!$E581, 'N1.3_Project_Listing'!$A$16:$A$829,ET_Risk_SC_Summation[[#Headers],[400kV Transformer]])</f>
        <v>0</v>
      </c>
      <c r="BJ581" s="176" cm="1">
        <f t="array" ref="BJ581">SUMIFS('N1.3_Project_Listing'!$P$16:$P$829, 'N1.3_Project_Listing'!$E$16:$E$829,'N1.3_Project_Listing'!$E581, 'N1.3_Project_Listing'!$A$16:$A$829,ET_Risk_SC_Summation[[#Headers],[400kV Reactor]])</f>
        <v>0</v>
      </c>
      <c r="BK581" s="176" cm="1">
        <f t="array" ref="BK581">SUMIFS('N1.3_Project_Listing'!$P$16:$P$829, 'N1.3_Project_Listing'!$E$16:$E$829,'N1.3_Project_Listing'!$E581, 'N1.3_Project_Listing'!$A$16:$A$829,ET_Risk_SC_Summation[[#Headers],[400kV Underground Cable]])</f>
        <v>0</v>
      </c>
      <c r="BL581" s="176" cm="1">
        <f t="array" ref="BL581">SUMIFS('N1.3_Project_Listing'!$P$16:$P$829, 'N1.3_Project_Listing'!$E$16:$E$829,'N1.3_Project_Listing'!$E581, 'N1.3_Project_Listing'!$A$16:$A$829,ET_Risk_SC_Summation[[#Headers],[400kV OHL Conductor]])</f>
        <v>0</v>
      </c>
      <c r="BM581" s="176" cm="1">
        <f t="array" ref="BM581">SUMIFS('N1.3_Project_Listing'!$P$16:$P$829, 'N1.3_Project_Listing'!$E$16:$E$829,'N1.3_Project_Listing'!$E581, 'N1.3_Project_Listing'!$A$16:$A$829,ET_Risk_SC_Summation[[#Headers],[400kV OHL Fittings]])</f>
        <v>0</v>
      </c>
      <c r="BN581" s="176" cm="1">
        <f t="array" ref="BN581">SUMIFS('N1.3_Project_Listing'!$P$16:$P$829, 'N1.3_Project_Listing'!$E$16:$E$829,'N1.3_Project_Listing'!$E581, 'N1.3_Project_Listing'!$A$16:$A$829,ET_Risk_SC_Summation[[#Headers],[400kV OHL Tower]])</f>
        <v>0</v>
      </c>
      <c r="BO581" s="177" t="str">
        <f>IF(SUM(ET_Risk_SC_Summation[[#This Row],[132kV Circuit Breaker]:[400kV OHL Tower]])=0, "n/a", INDEX(ET_Risk_SC_Summation[#Headers],1,MATCH(MAX(ET_Risk_SC_Summation[[#This Row],[132kV Circuit Breaker]:[400kV OHL Tower]]),ET_Risk_SC_Summation[[#This Row],[132kV Circuit Breaker]:[400kV OHL Tower]],0)))</f>
        <v>n/a</v>
      </c>
      <c r="BP581" s="177" t="str">
        <f>IFERROR(INDEX('N0.7_Lookup_References'!$G$77:$G$98,MATCH(ET_Risk_SC_Summation[[#This Row],[Mxx Category]],'N0.7_Lookup_References'!$F$77:$F$98,0)),"")</f>
        <v/>
      </c>
    </row>
    <row r="582" spans="1:68">
      <c r="A582" s="160" t="str">
        <f>IFERROR(INDEX(N1.2_Intervention_Types[NARM Asset Category],MATCH('N1.3_Project_Listing'!$C582,N1.2_Intervention_Types[Intervention Type ID],0),1),"")</f>
        <v/>
      </c>
      <c r="B582" s="160" t="str">
        <f>IF($D$2="GD",IFERROR(INDEX(N1.2_Intervention_Types[C&amp;V Asset Category (GD)],MATCH('N1.3_Project_Listing'!$C582,N1.2_Intervention_Types[Intervention Type ID],0),1),""),IFERROR(INDEX(N1.2_Intervention_Types[NARM Asset Category],MATCH('N1.3_Project_Listing'!$C582,N1.2_Intervention_Types[Intervention Type ID],0),1),""))</f>
        <v/>
      </c>
      <c r="C582" s="67" t="str">
        <f>IFERROR(INDEX(N1.2_Intervention_Types[Intervention Type ID],MATCH('N1.3_Project_Listing'!$I582,N1.2_Intervention_Types[Intervention Type],0),1),"")</f>
        <v/>
      </c>
      <c r="D582" s="160" t="str">
        <f>IFERROR(INDEX(N1.2_Intervention_Types[Intervention Category],MATCH('N1.3_Project_Listing'!$C582,N1.2_Intervention_Types[Intervention Type ID],0),1),"")</f>
        <v/>
      </c>
      <c r="E582" s="210"/>
      <c r="F582" s="236"/>
      <c r="G582" s="236"/>
      <c r="H582" s="236"/>
      <c r="I582" s="151"/>
      <c r="J582" s="139"/>
      <c r="K582" s="117"/>
      <c r="L582" s="117"/>
      <c r="M582" s="117"/>
      <c r="N582" s="310"/>
      <c r="O582" s="310"/>
      <c r="P582" s="310"/>
      <c r="Q582" s="63">
        <f t="shared" si="49"/>
        <v>0</v>
      </c>
      <c r="R582" s="368">
        <f>IF('N1.3_Project_Listing'!$D582="Replacement",SUM('N1.3_Project_Listing'!$K582:$L582)/2,'N1.3_Project_Listing'!$M582)</f>
        <v>0</v>
      </c>
      <c r="S582" s="67" t="str">
        <f>IFERROR(INDEX('N0.7_Lookup_References'!$C$13:$C$72,MATCH($A582,'N0.7_Lookup_References'!$B$13:$B$72,0)),"")</f>
        <v/>
      </c>
      <c r="T582" s="338" t="str">
        <f t="shared" si="50"/>
        <v/>
      </c>
      <c r="V582" s="11"/>
      <c r="W582" s="11"/>
      <c r="X582" s="11"/>
      <c r="Y582" s="11"/>
      <c r="Z582" s="11"/>
      <c r="AA582" s="11"/>
      <c r="AB582" s="11"/>
      <c r="AC582" s="11"/>
      <c r="AD582" s="11"/>
      <c r="AE582" s="11"/>
      <c r="AF582" s="11"/>
      <c r="AG582" s="11"/>
      <c r="AH582" s="11"/>
      <c r="AI582" s="11"/>
      <c r="AJ582" s="11"/>
      <c r="AK582" s="11"/>
      <c r="AL582" s="11"/>
      <c r="AM582" s="11"/>
      <c r="AN582" s="11"/>
      <c r="AO582" s="11"/>
      <c r="AP582" s="63">
        <f t="shared" si="51"/>
        <v>0</v>
      </c>
      <c r="AQ582" s="63">
        <f t="shared" si="52"/>
        <v>0</v>
      </c>
      <c r="AR582" s="63">
        <f t="shared" si="53"/>
        <v>0</v>
      </c>
      <c r="AT582" s="176" cm="1">
        <f t="array" ref="AT582">SUMIFS('N1.3_Project_Listing'!$P$16:$P$829, 'N1.3_Project_Listing'!$E$16:$E$829,'N1.3_Project_Listing'!$E582, 'N1.3_Project_Listing'!$A$16:$A$829,ET_Risk_SC_Summation[[#Headers],[132kV Circuit Breaker]])</f>
        <v>0</v>
      </c>
      <c r="AU582" s="176" cm="1">
        <f t="array" ref="AU582">SUMIFS('N1.3_Project_Listing'!$P$16:$P$829, 'N1.3_Project_Listing'!$E$16:$E$829,'N1.3_Project_Listing'!$E582, 'N1.3_Project_Listing'!$A$16:$A$829,ET_Risk_SC_Summation[[#Headers],[132kV Transformer]])</f>
        <v>0</v>
      </c>
      <c r="AV582" s="176" cm="1">
        <f t="array" ref="AV582">SUMIFS('N1.3_Project_Listing'!$P$16:$P$829, 'N1.3_Project_Listing'!$E$16:$E$829,'N1.3_Project_Listing'!$E582, 'N1.3_Project_Listing'!$A$16:$A$829,ET_Risk_SC_Summation[[#Headers],[132kV Reactor]])</f>
        <v>0</v>
      </c>
      <c r="AW582" s="176" cm="1">
        <f t="array" ref="AW582">SUMIFS('N1.3_Project_Listing'!$P$16:$P$829, 'N1.3_Project_Listing'!$E$16:$E$829,'N1.3_Project_Listing'!$E582, 'N1.3_Project_Listing'!$A$16:$A$829,ET_Risk_SC_Summation[[#Headers],[132kV Underground Cable]])</f>
        <v>0</v>
      </c>
      <c r="AX582" s="176" cm="1">
        <f t="array" ref="AX582">SUMIFS('N1.3_Project_Listing'!$P$16:$P$829, 'N1.3_Project_Listing'!$E$16:$E$829,'N1.3_Project_Listing'!$E582, 'N1.3_Project_Listing'!$A$16:$A$829,ET_Risk_SC_Summation[[#Headers],[132kV OHL Conductor]])</f>
        <v>0</v>
      </c>
      <c r="AY582" s="176" cm="1">
        <f t="array" ref="AY582">SUMIFS('N1.3_Project_Listing'!$P$16:$P$829, 'N1.3_Project_Listing'!$E$16:$E$829,'N1.3_Project_Listing'!$E582, 'N1.3_Project_Listing'!$A$16:$A$829,ET_Risk_SC_Summation[[#Headers],[132kV OHL Fittings]])</f>
        <v>0</v>
      </c>
      <c r="AZ582" s="176" cm="1">
        <f t="array" ref="AZ582">SUMIFS('N1.3_Project_Listing'!$P$16:$P$829, 'N1.3_Project_Listing'!$E$16:$E$829,'N1.3_Project_Listing'!$E582, 'N1.3_Project_Listing'!$A$16:$A$829,ET_Risk_SC_Summation[[#Headers],[132kV OHL Tower]])</f>
        <v>0</v>
      </c>
      <c r="BA582" s="176" cm="1">
        <f t="array" ref="BA582">SUMIFS('N1.3_Project_Listing'!$P$16:$P$829, 'N1.3_Project_Listing'!$E$16:$E$829,'N1.3_Project_Listing'!$E582, 'N1.3_Project_Listing'!$A$16:$A$829,ET_Risk_SC_Summation[[#Headers],[275kV Circuit Breaker]])</f>
        <v>0</v>
      </c>
      <c r="BB582" s="176" cm="1">
        <f t="array" ref="BB582">SUMIFS('N1.3_Project_Listing'!$P$16:$P$829, 'N1.3_Project_Listing'!$E$16:$E$829,'N1.3_Project_Listing'!$E582, 'N1.3_Project_Listing'!$A$16:$A$829,ET_Risk_SC_Summation[[#Headers],[275kV Transformer]])</f>
        <v>0</v>
      </c>
      <c r="BC582" s="176" cm="1">
        <f t="array" ref="BC582">SUMIFS('N1.3_Project_Listing'!$P$16:$P$829, 'N1.3_Project_Listing'!$E$16:$E$829,'N1.3_Project_Listing'!$E582, 'N1.3_Project_Listing'!$A$16:$A$829,ET_Risk_SC_Summation[[#Headers],[275kV Reactor]])</f>
        <v>0</v>
      </c>
      <c r="BD582" s="176" cm="1">
        <f t="array" ref="BD582">SUMIFS('N1.3_Project_Listing'!$P$16:$P$829, 'N1.3_Project_Listing'!$E$16:$E$829,'N1.3_Project_Listing'!$E582, 'N1.3_Project_Listing'!$A$16:$A$829,ET_Risk_SC_Summation[[#Headers],[275kV Underground Cable]])</f>
        <v>0</v>
      </c>
      <c r="BE582" s="176" cm="1">
        <f t="array" ref="BE582">SUMIFS('N1.3_Project_Listing'!$P$16:$P$829, 'N1.3_Project_Listing'!$E$16:$E$829,'N1.3_Project_Listing'!$E582, 'N1.3_Project_Listing'!$A$16:$A$829,ET_Risk_SC_Summation[[#Headers],[275kV OHL Conductor]])</f>
        <v>0</v>
      </c>
      <c r="BF582" s="176" cm="1">
        <f t="array" ref="BF582">SUMIFS('N1.3_Project_Listing'!$P$16:$P$829, 'N1.3_Project_Listing'!$E$16:$E$829,'N1.3_Project_Listing'!$E582, 'N1.3_Project_Listing'!$A$16:$A$829,ET_Risk_SC_Summation[[#Headers],[275kV OHL Fittings]])</f>
        <v>0</v>
      </c>
      <c r="BG582" s="176" cm="1">
        <f t="array" ref="BG582">SUMIFS('N1.3_Project_Listing'!$P$16:$P$829, 'N1.3_Project_Listing'!$E$16:$E$829,'N1.3_Project_Listing'!$E582, 'N1.3_Project_Listing'!$A$16:$A$829,ET_Risk_SC_Summation[[#Headers],[275kV OHL Tower]])</f>
        <v>0</v>
      </c>
      <c r="BH582" s="176" cm="1">
        <f t="array" ref="BH582">SUMIFS('N1.3_Project_Listing'!$P$16:$P$829, 'N1.3_Project_Listing'!$E$16:$E$829,'N1.3_Project_Listing'!$E582, 'N1.3_Project_Listing'!$A$16:$A$829,ET_Risk_SC_Summation[[#Headers],[400kV Circuit Breaker]])</f>
        <v>0</v>
      </c>
      <c r="BI582" s="176" cm="1">
        <f t="array" ref="BI582">SUMIFS('N1.3_Project_Listing'!$P$16:$P$829, 'N1.3_Project_Listing'!$E$16:$E$829,'N1.3_Project_Listing'!$E582, 'N1.3_Project_Listing'!$A$16:$A$829,ET_Risk_SC_Summation[[#Headers],[400kV Transformer]])</f>
        <v>0</v>
      </c>
      <c r="BJ582" s="176" cm="1">
        <f t="array" ref="BJ582">SUMIFS('N1.3_Project_Listing'!$P$16:$P$829, 'N1.3_Project_Listing'!$E$16:$E$829,'N1.3_Project_Listing'!$E582, 'N1.3_Project_Listing'!$A$16:$A$829,ET_Risk_SC_Summation[[#Headers],[400kV Reactor]])</f>
        <v>0</v>
      </c>
      <c r="BK582" s="176" cm="1">
        <f t="array" ref="BK582">SUMIFS('N1.3_Project_Listing'!$P$16:$P$829, 'N1.3_Project_Listing'!$E$16:$E$829,'N1.3_Project_Listing'!$E582, 'N1.3_Project_Listing'!$A$16:$A$829,ET_Risk_SC_Summation[[#Headers],[400kV Underground Cable]])</f>
        <v>0</v>
      </c>
      <c r="BL582" s="176" cm="1">
        <f t="array" ref="BL582">SUMIFS('N1.3_Project_Listing'!$P$16:$P$829, 'N1.3_Project_Listing'!$E$16:$E$829,'N1.3_Project_Listing'!$E582, 'N1.3_Project_Listing'!$A$16:$A$829,ET_Risk_SC_Summation[[#Headers],[400kV OHL Conductor]])</f>
        <v>0</v>
      </c>
      <c r="BM582" s="176" cm="1">
        <f t="array" ref="BM582">SUMIFS('N1.3_Project_Listing'!$P$16:$P$829, 'N1.3_Project_Listing'!$E$16:$E$829,'N1.3_Project_Listing'!$E582, 'N1.3_Project_Listing'!$A$16:$A$829,ET_Risk_SC_Summation[[#Headers],[400kV OHL Fittings]])</f>
        <v>0</v>
      </c>
      <c r="BN582" s="176" cm="1">
        <f t="array" ref="BN582">SUMIFS('N1.3_Project_Listing'!$P$16:$P$829, 'N1.3_Project_Listing'!$E$16:$E$829,'N1.3_Project_Listing'!$E582, 'N1.3_Project_Listing'!$A$16:$A$829,ET_Risk_SC_Summation[[#Headers],[400kV OHL Tower]])</f>
        <v>0</v>
      </c>
      <c r="BO582" s="177" t="str">
        <f>IF(SUM(ET_Risk_SC_Summation[[#This Row],[132kV Circuit Breaker]:[400kV OHL Tower]])=0, "n/a", INDEX(ET_Risk_SC_Summation[#Headers],1,MATCH(MAX(ET_Risk_SC_Summation[[#This Row],[132kV Circuit Breaker]:[400kV OHL Tower]]),ET_Risk_SC_Summation[[#This Row],[132kV Circuit Breaker]:[400kV OHL Tower]],0)))</f>
        <v>n/a</v>
      </c>
      <c r="BP582" s="177" t="str">
        <f>IFERROR(INDEX('N0.7_Lookup_References'!$G$77:$G$98,MATCH(ET_Risk_SC_Summation[[#This Row],[Mxx Category]],'N0.7_Lookup_References'!$F$77:$F$98,0)),"")</f>
        <v/>
      </c>
    </row>
    <row r="583" spans="1:68">
      <c r="A583" s="160" t="str">
        <f>IFERROR(INDEX(N1.2_Intervention_Types[NARM Asset Category],MATCH('N1.3_Project_Listing'!$C583,N1.2_Intervention_Types[Intervention Type ID],0),1),"")</f>
        <v/>
      </c>
      <c r="B583" s="160" t="str">
        <f>IF($D$2="GD",IFERROR(INDEX(N1.2_Intervention_Types[C&amp;V Asset Category (GD)],MATCH('N1.3_Project_Listing'!$C583,N1.2_Intervention_Types[Intervention Type ID],0),1),""),IFERROR(INDEX(N1.2_Intervention_Types[NARM Asset Category],MATCH('N1.3_Project_Listing'!$C583,N1.2_Intervention_Types[Intervention Type ID],0),1),""))</f>
        <v/>
      </c>
      <c r="C583" s="67" t="str">
        <f>IFERROR(INDEX(N1.2_Intervention_Types[Intervention Type ID],MATCH('N1.3_Project_Listing'!$I583,N1.2_Intervention_Types[Intervention Type],0),1),"")</f>
        <v/>
      </c>
      <c r="D583" s="160" t="str">
        <f>IFERROR(INDEX(N1.2_Intervention_Types[Intervention Category],MATCH('N1.3_Project_Listing'!$C583,N1.2_Intervention_Types[Intervention Type ID],0),1),"")</f>
        <v/>
      </c>
      <c r="E583" s="210"/>
      <c r="F583" s="236"/>
      <c r="G583" s="236"/>
      <c r="H583" s="236"/>
      <c r="I583" s="151"/>
      <c r="J583" s="139"/>
      <c r="K583" s="117"/>
      <c r="L583" s="117"/>
      <c r="M583" s="117"/>
      <c r="N583" s="310"/>
      <c r="O583" s="310"/>
      <c r="P583" s="310"/>
      <c r="Q583" s="63">
        <f t="shared" si="49"/>
        <v>0</v>
      </c>
      <c r="R583" s="368">
        <f>IF('N1.3_Project_Listing'!$D583="Replacement",SUM('N1.3_Project_Listing'!$K583:$L583)/2,'N1.3_Project_Listing'!$M583)</f>
        <v>0</v>
      </c>
      <c r="S583" s="67" t="str">
        <f>IFERROR(INDEX('N0.7_Lookup_References'!$C$13:$C$72,MATCH($A583,'N0.7_Lookup_References'!$B$13:$B$72,0)),"")</f>
        <v/>
      </c>
      <c r="T583" s="338" t="str">
        <f t="shared" si="50"/>
        <v/>
      </c>
      <c r="V583" s="11"/>
      <c r="W583" s="11"/>
      <c r="X583" s="11"/>
      <c r="Y583" s="11"/>
      <c r="Z583" s="11"/>
      <c r="AA583" s="11"/>
      <c r="AB583" s="11"/>
      <c r="AC583" s="11"/>
      <c r="AD583" s="11"/>
      <c r="AE583" s="11"/>
      <c r="AF583" s="11"/>
      <c r="AG583" s="11"/>
      <c r="AH583" s="11"/>
      <c r="AI583" s="11"/>
      <c r="AJ583" s="11"/>
      <c r="AK583" s="11"/>
      <c r="AL583" s="11"/>
      <c r="AM583" s="11"/>
      <c r="AN583" s="11"/>
      <c r="AO583" s="11"/>
      <c r="AP583" s="63">
        <f t="shared" si="51"/>
        <v>0</v>
      </c>
      <c r="AQ583" s="63">
        <f t="shared" si="52"/>
        <v>0</v>
      </c>
      <c r="AR583" s="63">
        <f t="shared" si="53"/>
        <v>0</v>
      </c>
      <c r="AT583" s="176" cm="1">
        <f t="array" ref="AT583">SUMIFS('N1.3_Project_Listing'!$P$16:$P$829, 'N1.3_Project_Listing'!$E$16:$E$829,'N1.3_Project_Listing'!$E583, 'N1.3_Project_Listing'!$A$16:$A$829,ET_Risk_SC_Summation[[#Headers],[132kV Circuit Breaker]])</f>
        <v>0</v>
      </c>
      <c r="AU583" s="176" cm="1">
        <f t="array" ref="AU583">SUMIFS('N1.3_Project_Listing'!$P$16:$P$829, 'N1.3_Project_Listing'!$E$16:$E$829,'N1.3_Project_Listing'!$E583, 'N1.3_Project_Listing'!$A$16:$A$829,ET_Risk_SC_Summation[[#Headers],[132kV Transformer]])</f>
        <v>0</v>
      </c>
      <c r="AV583" s="176" cm="1">
        <f t="array" ref="AV583">SUMIFS('N1.3_Project_Listing'!$P$16:$P$829, 'N1.3_Project_Listing'!$E$16:$E$829,'N1.3_Project_Listing'!$E583, 'N1.3_Project_Listing'!$A$16:$A$829,ET_Risk_SC_Summation[[#Headers],[132kV Reactor]])</f>
        <v>0</v>
      </c>
      <c r="AW583" s="176" cm="1">
        <f t="array" ref="AW583">SUMIFS('N1.3_Project_Listing'!$P$16:$P$829, 'N1.3_Project_Listing'!$E$16:$E$829,'N1.3_Project_Listing'!$E583, 'N1.3_Project_Listing'!$A$16:$A$829,ET_Risk_SC_Summation[[#Headers],[132kV Underground Cable]])</f>
        <v>0</v>
      </c>
      <c r="AX583" s="176" cm="1">
        <f t="array" ref="AX583">SUMIFS('N1.3_Project_Listing'!$P$16:$P$829, 'N1.3_Project_Listing'!$E$16:$E$829,'N1.3_Project_Listing'!$E583, 'N1.3_Project_Listing'!$A$16:$A$829,ET_Risk_SC_Summation[[#Headers],[132kV OHL Conductor]])</f>
        <v>0</v>
      </c>
      <c r="AY583" s="176" cm="1">
        <f t="array" ref="AY583">SUMIFS('N1.3_Project_Listing'!$P$16:$P$829, 'N1.3_Project_Listing'!$E$16:$E$829,'N1.3_Project_Listing'!$E583, 'N1.3_Project_Listing'!$A$16:$A$829,ET_Risk_SC_Summation[[#Headers],[132kV OHL Fittings]])</f>
        <v>0</v>
      </c>
      <c r="AZ583" s="176" cm="1">
        <f t="array" ref="AZ583">SUMIFS('N1.3_Project_Listing'!$P$16:$P$829, 'N1.3_Project_Listing'!$E$16:$E$829,'N1.3_Project_Listing'!$E583, 'N1.3_Project_Listing'!$A$16:$A$829,ET_Risk_SC_Summation[[#Headers],[132kV OHL Tower]])</f>
        <v>0</v>
      </c>
      <c r="BA583" s="176" cm="1">
        <f t="array" ref="BA583">SUMIFS('N1.3_Project_Listing'!$P$16:$P$829, 'N1.3_Project_Listing'!$E$16:$E$829,'N1.3_Project_Listing'!$E583, 'N1.3_Project_Listing'!$A$16:$A$829,ET_Risk_SC_Summation[[#Headers],[275kV Circuit Breaker]])</f>
        <v>0</v>
      </c>
      <c r="BB583" s="176" cm="1">
        <f t="array" ref="BB583">SUMIFS('N1.3_Project_Listing'!$P$16:$P$829, 'N1.3_Project_Listing'!$E$16:$E$829,'N1.3_Project_Listing'!$E583, 'N1.3_Project_Listing'!$A$16:$A$829,ET_Risk_SC_Summation[[#Headers],[275kV Transformer]])</f>
        <v>0</v>
      </c>
      <c r="BC583" s="176" cm="1">
        <f t="array" ref="BC583">SUMIFS('N1.3_Project_Listing'!$P$16:$P$829, 'N1.3_Project_Listing'!$E$16:$E$829,'N1.3_Project_Listing'!$E583, 'N1.3_Project_Listing'!$A$16:$A$829,ET_Risk_SC_Summation[[#Headers],[275kV Reactor]])</f>
        <v>0</v>
      </c>
      <c r="BD583" s="176" cm="1">
        <f t="array" ref="BD583">SUMIFS('N1.3_Project_Listing'!$P$16:$P$829, 'N1.3_Project_Listing'!$E$16:$E$829,'N1.3_Project_Listing'!$E583, 'N1.3_Project_Listing'!$A$16:$A$829,ET_Risk_SC_Summation[[#Headers],[275kV Underground Cable]])</f>
        <v>0</v>
      </c>
      <c r="BE583" s="176" cm="1">
        <f t="array" ref="BE583">SUMIFS('N1.3_Project_Listing'!$P$16:$P$829, 'N1.3_Project_Listing'!$E$16:$E$829,'N1.3_Project_Listing'!$E583, 'N1.3_Project_Listing'!$A$16:$A$829,ET_Risk_SC_Summation[[#Headers],[275kV OHL Conductor]])</f>
        <v>0</v>
      </c>
      <c r="BF583" s="176" cm="1">
        <f t="array" ref="BF583">SUMIFS('N1.3_Project_Listing'!$P$16:$P$829, 'N1.3_Project_Listing'!$E$16:$E$829,'N1.3_Project_Listing'!$E583, 'N1.3_Project_Listing'!$A$16:$A$829,ET_Risk_SC_Summation[[#Headers],[275kV OHL Fittings]])</f>
        <v>0</v>
      </c>
      <c r="BG583" s="176" cm="1">
        <f t="array" ref="BG583">SUMIFS('N1.3_Project_Listing'!$P$16:$P$829, 'N1.3_Project_Listing'!$E$16:$E$829,'N1.3_Project_Listing'!$E583, 'N1.3_Project_Listing'!$A$16:$A$829,ET_Risk_SC_Summation[[#Headers],[275kV OHL Tower]])</f>
        <v>0</v>
      </c>
      <c r="BH583" s="176" cm="1">
        <f t="array" ref="BH583">SUMIFS('N1.3_Project_Listing'!$P$16:$P$829, 'N1.3_Project_Listing'!$E$16:$E$829,'N1.3_Project_Listing'!$E583, 'N1.3_Project_Listing'!$A$16:$A$829,ET_Risk_SC_Summation[[#Headers],[400kV Circuit Breaker]])</f>
        <v>0</v>
      </c>
      <c r="BI583" s="176" cm="1">
        <f t="array" ref="BI583">SUMIFS('N1.3_Project_Listing'!$P$16:$P$829, 'N1.3_Project_Listing'!$E$16:$E$829,'N1.3_Project_Listing'!$E583, 'N1.3_Project_Listing'!$A$16:$A$829,ET_Risk_SC_Summation[[#Headers],[400kV Transformer]])</f>
        <v>0</v>
      </c>
      <c r="BJ583" s="176" cm="1">
        <f t="array" ref="BJ583">SUMIFS('N1.3_Project_Listing'!$P$16:$P$829, 'N1.3_Project_Listing'!$E$16:$E$829,'N1.3_Project_Listing'!$E583, 'N1.3_Project_Listing'!$A$16:$A$829,ET_Risk_SC_Summation[[#Headers],[400kV Reactor]])</f>
        <v>0</v>
      </c>
      <c r="BK583" s="176" cm="1">
        <f t="array" ref="BK583">SUMIFS('N1.3_Project_Listing'!$P$16:$P$829, 'N1.3_Project_Listing'!$E$16:$E$829,'N1.3_Project_Listing'!$E583, 'N1.3_Project_Listing'!$A$16:$A$829,ET_Risk_SC_Summation[[#Headers],[400kV Underground Cable]])</f>
        <v>0</v>
      </c>
      <c r="BL583" s="176" cm="1">
        <f t="array" ref="BL583">SUMIFS('N1.3_Project_Listing'!$P$16:$P$829, 'N1.3_Project_Listing'!$E$16:$E$829,'N1.3_Project_Listing'!$E583, 'N1.3_Project_Listing'!$A$16:$A$829,ET_Risk_SC_Summation[[#Headers],[400kV OHL Conductor]])</f>
        <v>0</v>
      </c>
      <c r="BM583" s="176" cm="1">
        <f t="array" ref="BM583">SUMIFS('N1.3_Project_Listing'!$P$16:$P$829, 'N1.3_Project_Listing'!$E$16:$E$829,'N1.3_Project_Listing'!$E583, 'N1.3_Project_Listing'!$A$16:$A$829,ET_Risk_SC_Summation[[#Headers],[400kV OHL Fittings]])</f>
        <v>0</v>
      </c>
      <c r="BN583" s="176" cm="1">
        <f t="array" ref="BN583">SUMIFS('N1.3_Project_Listing'!$P$16:$P$829, 'N1.3_Project_Listing'!$E$16:$E$829,'N1.3_Project_Listing'!$E583, 'N1.3_Project_Listing'!$A$16:$A$829,ET_Risk_SC_Summation[[#Headers],[400kV OHL Tower]])</f>
        <v>0</v>
      </c>
      <c r="BO583" s="177" t="str">
        <f>IF(SUM(ET_Risk_SC_Summation[[#This Row],[132kV Circuit Breaker]:[400kV OHL Tower]])=0, "n/a", INDEX(ET_Risk_SC_Summation[#Headers],1,MATCH(MAX(ET_Risk_SC_Summation[[#This Row],[132kV Circuit Breaker]:[400kV OHL Tower]]),ET_Risk_SC_Summation[[#This Row],[132kV Circuit Breaker]:[400kV OHL Tower]],0)))</f>
        <v>n/a</v>
      </c>
      <c r="BP583" s="177" t="str">
        <f>IFERROR(INDEX('N0.7_Lookup_References'!$G$77:$G$98,MATCH(ET_Risk_SC_Summation[[#This Row],[Mxx Category]],'N0.7_Lookup_References'!$F$77:$F$98,0)),"")</f>
        <v/>
      </c>
    </row>
    <row r="584" spans="1:68">
      <c r="A584" s="160" t="str">
        <f>IFERROR(INDEX(N1.2_Intervention_Types[NARM Asset Category],MATCH('N1.3_Project_Listing'!$C584,N1.2_Intervention_Types[Intervention Type ID],0),1),"")</f>
        <v/>
      </c>
      <c r="B584" s="160" t="str">
        <f>IF($D$2="GD",IFERROR(INDEX(N1.2_Intervention_Types[C&amp;V Asset Category (GD)],MATCH('N1.3_Project_Listing'!$C584,N1.2_Intervention_Types[Intervention Type ID],0),1),""),IFERROR(INDEX(N1.2_Intervention_Types[NARM Asset Category],MATCH('N1.3_Project_Listing'!$C584,N1.2_Intervention_Types[Intervention Type ID],0),1),""))</f>
        <v/>
      </c>
      <c r="C584" s="67" t="str">
        <f>IFERROR(INDEX(N1.2_Intervention_Types[Intervention Type ID],MATCH('N1.3_Project_Listing'!$I584,N1.2_Intervention_Types[Intervention Type],0),1),"")</f>
        <v/>
      </c>
      <c r="D584" s="160" t="str">
        <f>IFERROR(INDEX(N1.2_Intervention_Types[Intervention Category],MATCH('N1.3_Project_Listing'!$C584,N1.2_Intervention_Types[Intervention Type ID],0),1),"")</f>
        <v/>
      </c>
      <c r="E584" s="210"/>
      <c r="F584" s="236"/>
      <c r="G584" s="236"/>
      <c r="H584" s="236"/>
      <c r="I584" s="151"/>
      <c r="J584" s="139"/>
      <c r="K584" s="117"/>
      <c r="L584" s="117"/>
      <c r="M584" s="117"/>
      <c r="N584" s="310"/>
      <c r="O584" s="310"/>
      <c r="P584" s="310"/>
      <c r="Q584" s="63">
        <f t="shared" si="49"/>
        <v>0</v>
      </c>
      <c r="R584" s="368">
        <f>IF('N1.3_Project_Listing'!$D584="Replacement",SUM('N1.3_Project_Listing'!$K584:$L584)/2,'N1.3_Project_Listing'!$M584)</f>
        <v>0</v>
      </c>
      <c r="S584" s="67" t="str">
        <f>IFERROR(INDEX('N0.7_Lookup_References'!$C$13:$C$72,MATCH($A584,'N0.7_Lookup_References'!$B$13:$B$72,0)),"")</f>
        <v/>
      </c>
      <c r="T584" s="338" t="str">
        <f t="shared" si="50"/>
        <v/>
      </c>
      <c r="V584" s="11"/>
      <c r="W584" s="11"/>
      <c r="X584" s="11"/>
      <c r="Y584" s="11"/>
      <c r="Z584" s="11"/>
      <c r="AA584" s="11"/>
      <c r="AB584" s="11"/>
      <c r="AC584" s="11"/>
      <c r="AD584" s="11"/>
      <c r="AE584" s="11"/>
      <c r="AF584" s="11"/>
      <c r="AG584" s="11"/>
      <c r="AH584" s="11"/>
      <c r="AI584" s="11"/>
      <c r="AJ584" s="11"/>
      <c r="AK584" s="11"/>
      <c r="AL584" s="11"/>
      <c r="AM584" s="11"/>
      <c r="AN584" s="11"/>
      <c r="AO584" s="11"/>
      <c r="AP584" s="63">
        <f t="shared" si="51"/>
        <v>0</v>
      </c>
      <c r="AQ584" s="63">
        <f t="shared" si="52"/>
        <v>0</v>
      </c>
      <c r="AR584" s="63">
        <f t="shared" si="53"/>
        <v>0</v>
      </c>
      <c r="AT584" s="176" cm="1">
        <f t="array" ref="AT584">SUMIFS('N1.3_Project_Listing'!$P$16:$P$829, 'N1.3_Project_Listing'!$E$16:$E$829,'N1.3_Project_Listing'!$E584, 'N1.3_Project_Listing'!$A$16:$A$829,ET_Risk_SC_Summation[[#Headers],[132kV Circuit Breaker]])</f>
        <v>0</v>
      </c>
      <c r="AU584" s="176" cm="1">
        <f t="array" ref="AU584">SUMIFS('N1.3_Project_Listing'!$P$16:$P$829, 'N1.3_Project_Listing'!$E$16:$E$829,'N1.3_Project_Listing'!$E584, 'N1.3_Project_Listing'!$A$16:$A$829,ET_Risk_SC_Summation[[#Headers],[132kV Transformer]])</f>
        <v>0</v>
      </c>
      <c r="AV584" s="176" cm="1">
        <f t="array" ref="AV584">SUMIFS('N1.3_Project_Listing'!$P$16:$P$829, 'N1.3_Project_Listing'!$E$16:$E$829,'N1.3_Project_Listing'!$E584, 'N1.3_Project_Listing'!$A$16:$A$829,ET_Risk_SC_Summation[[#Headers],[132kV Reactor]])</f>
        <v>0</v>
      </c>
      <c r="AW584" s="176" cm="1">
        <f t="array" ref="AW584">SUMIFS('N1.3_Project_Listing'!$P$16:$P$829, 'N1.3_Project_Listing'!$E$16:$E$829,'N1.3_Project_Listing'!$E584, 'N1.3_Project_Listing'!$A$16:$A$829,ET_Risk_SC_Summation[[#Headers],[132kV Underground Cable]])</f>
        <v>0</v>
      </c>
      <c r="AX584" s="176" cm="1">
        <f t="array" ref="AX584">SUMIFS('N1.3_Project_Listing'!$P$16:$P$829, 'N1.3_Project_Listing'!$E$16:$E$829,'N1.3_Project_Listing'!$E584, 'N1.3_Project_Listing'!$A$16:$A$829,ET_Risk_SC_Summation[[#Headers],[132kV OHL Conductor]])</f>
        <v>0</v>
      </c>
      <c r="AY584" s="176" cm="1">
        <f t="array" ref="AY584">SUMIFS('N1.3_Project_Listing'!$P$16:$P$829, 'N1.3_Project_Listing'!$E$16:$E$829,'N1.3_Project_Listing'!$E584, 'N1.3_Project_Listing'!$A$16:$A$829,ET_Risk_SC_Summation[[#Headers],[132kV OHL Fittings]])</f>
        <v>0</v>
      </c>
      <c r="AZ584" s="176" cm="1">
        <f t="array" ref="AZ584">SUMIFS('N1.3_Project_Listing'!$P$16:$P$829, 'N1.3_Project_Listing'!$E$16:$E$829,'N1.3_Project_Listing'!$E584, 'N1.3_Project_Listing'!$A$16:$A$829,ET_Risk_SC_Summation[[#Headers],[132kV OHL Tower]])</f>
        <v>0</v>
      </c>
      <c r="BA584" s="176" cm="1">
        <f t="array" ref="BA584">SUMIFS('N1.3_Project_Listing'!$P$16:$P$829, 'N1.3_Project_Listing'!$E$16:$E$829,'N1.3_Project_Listing'!$E584, 'N1.3_Project_Listing'!$A$16:$A$829,ET_Risk_SC_Summation[[#Headers],[275kV Circuit Breaker]])</f>
        <v>0</v>
      </c>
      <c r="BB584" s="176" cm="1">
        <f t="array" ref="BB584">SUMIFS('N1.3_Project_Listing'!$P$16:$P$829, 'N1.3_Project_Listing'!$E$16:$E$829,'N1.3_Project_Listing'!$E584, 'N1.3_Project_Listing'!$A$16:$A$829,ET_Risk_SC_Summation[[#Headers],[275kV Transformer]])</f>
        <v>0</v>
      </c>
      <c r="BC584" s="176" cm="1">
        <f t="array" ref="BC584">SUMIFS('N1.3_Project_Listing'!$P$16:$P$829, 'N1.3_Project_Listing'!$E$16:$E$829,'N1.3_Project_Listing'!$E584, 'N1.3_Project_Listing'!$A$16:$A$829,ET_Risk_SC_Summation[[#Headers],[275kV Reactor]])</f>
        <v>0</v>
      </c>
      <c r="BD584" s="176" cm="1">
        <f t="array" ref="BD584">SUMIFS('N1.3_Project_Listing'!$P$16:$P$829, 'N1.3_Project_Listing'!$E$16:$E$829,'N1.3_Project_Listing'!$E584, 'N1.3_Project_Listing'!$A$16:$A$829,ET_Risk_SC_Summation[[#Headers],[275kV Underground Cable]])</f>
        <v>0</v>
      </c>
      <c r="BE584" s="176" cm="1">
        <f t="array" ref="BE584">SUMIFS('N1.3_Project_Listing'!$P$16:$P$829, 'N1.3_Project_Listing'!$E$16:$E$829,'N1.3_Project_Listing'!$E584, 'N1.3_Project_Listing'!$A$16:$A$829,ET_Risk_SC_Summation[[#Headers],[275kV OHL Conductor]])</f>
        <v>0</v>
      </c>
      <c r="BF584" s="176" cm="1">
        <f t="array" ref="BF584">SUMIFS('N1.3_Project_Listing'!$P$16:$P$829, 'N1.3_Project_Listing'!$E$16:$E$829,'N1.3_Project_Listing'!$E584, 'N1.3_Project_Listing'!$A$16:$A$829,ET_Risk_SC_Summation[[#Headers],[275kV OHL Fittings]])</f>
        <v>0</v>
      </c>
      <c r="BG584" s="176" cm="1">
        <f t="array" ref="BG584">SUMIFS('N1.3_Project_Listing'!$P$16:$P$829, 'N1.3_Project_Listing'!$E$16:$E$829,'N1.3_Project_Listing'!$E584, 'N1.3_Project_Listing'!$A$16:$A$829,ET_Risk_SC_Summation[[#Headers],[275kV OHL Tower]])</f>
        <v>0</v>
      </c>
      <c r="BH584" s="176" cm="1">
        <f t="array" ref="BH584">SUMIFS('N1.3_Project_Listing'!$P$16:$P$829, 'N1.3_Project_Listing'!$E$16:$E$829,'N1.3_Project_Listing'!$E584, 'N1.3_Project_Listing'!$A$16:$A$829,ET_Risk_SC_Summation[[#Headers],[400kV Circuit Breaker]])</f>
        <v>0</v>
      </c>
      <c r="BI584" s="176" cm="1">
        <f t="array" ref="BI584">SUMIFS('N1.3_Project_Listing'!$P$16:$P$829, 'N1.3_Project_Listing'!$E$16:$E$829,'N1.3_Project_Listing'!$E584, 'N1.3_Project_Listing'!$A$16:$A$829,ET_Risk_SC_Summation[[#Headers],[400kV Transformer]])</f>
        <v>0</v>
      </c>
      <c r="BJ584" s="176" cm="1">
        <f t="array" ref="BJ584">SUMIFS('N1.3_Project_Listing'!$P$16:$P$829, 'N1.3_Project_Listing'!$E$16:$E$829,'N1.3_Project_Listing'!$E584, 'N1.3_Project_Listing'!$A$16:$A$829,ET_Risk_SC_Summation[[#Headers],[400kV Reactor]])</f>
        <v>0</v>
      </c>
      <c r="BK584" s="176" cm="1">
        <f t="array" ref="BK584">SUMIFS('N1.3_Project_Listing'!$P$16:$P$829, 'N1.3_Project_Listing'!$E$16:$E$829,'N1.3_Project_Listing'!$E584, 'N1.3_Project_Listing'!$A$16:$A$829,ET_Risk_SC_Summation[[#Headers],[400kV Underground Cable]])</f>
        <v>0</v>
      </c>
      <c r="BL584" s="176" cm="1">
        <f t="array" ref="BL584">SUMIFS('N1.3_Project_Listing'!$P$16:$P$829, 'N1.3_Project_Listing'!$E$16:$E$829,'N1.3_Project_Listing'!$E584, 'N1.3_Project_Listing'!$A$16:$A$829,ET_Risk_SC_Summation[[#Headers],[400kV OHL Conductor]])</f>
        <v>0</v>
      </c>
      <c r="BM584" s="176" cm="1">
        <f t="array" ref="BM584">SUMIFS('N1.3_Project_Listing'!$P$16:$P$829, 'N1.3_Project_Listing'!$E$16:$E$829,'N1.3_Project_Listing'!$E584, 'N1.3_Project_Listing'!$A$16:$A$829,ET_Risk_SC_Summation[[#Headers],[400kV OHL Fittings]])</f>
        <v>0</v>
      </c>
      <c r="BN584" s="176" cm="1">
        <f t="array" ref="BN584">SUMIFS('N1.3_Project_Listing'!$P$16:$P$829, 'N1.3_Project_Listing'!$E$16:$E$829,'N1.3_Project_Listing'!$E584, 'N1.3_Project_Listing'!$A$16:$A$829,ET_Risk_SC_Summation[[#Headers],[400kV OHL Tower]])</f>
        <v>0</v>
      </c>
      <c r="BO584" s="177" t="str">
        <f>IF(SUM(ET_Risk_SC_Summation[[#This Row],[132kV Circuit Breaker]:[400kV OHL Tower]])=0, "n/a", INDEX(ET_Risk_SC_Summation[#Headers],1,MATCH(MAX(ET_Risk_SC_Summation[[#This Row],[132kV Circuit Breaker]:[400kV OHL Tower]]),ET_Risk_SC_Summation[[#This Row],[132kV Circuit Breaker]:[400kV OHL Tower]],0)))</f>
        <v>n/a</v>
      </c>
      <c r="BP584" s="177" t="str">
        <f>IFERROR(INDEX('N0.7_Lookup_References'!$G$77:$G$98,MATCH(ET_Risk_SC_Summation[[#This Row],[Mxx Category]],'N0.7_Lookup_References'!$F$77:$F$98,0)),"")</f>
        <v/>
      </c>
    </row>
    <row r="585" spans="1:68">
      <c r="A585" s="160" t="str">
        <f>IFERROR(INDEX(N1.2_Intervention_Types[NARM Asset Category],MATCH('N1.3_Project_Listing'!$C585,N1.2_Intervention_Types[Intervention Type ID],0),1),"")</f>
        <v/>
      </c>
      <c r="B585" s="160" t="str">
        <f>IF($D$2="GD",IFERROR(INDEX(N1.2_Intervention_Types[C&amp;V Asset Category (GD)],MATCH('N1.3_Project_Listing'!$C585,N1.2_Intervention_Types[Intervention Type ID],0),1),""),IFERROR(INDEX(N1.2_Intervention_Types[NARM Asset Category],MATCH('N1.3_Project_Listing'!$C585,N1.2_Intervention_Types[Intervention Type ID],0),1),""))</f>
        <v/>
      </c>
      <c r="C585" s="67" t="str">
        <f>IFERROR(INDEX(N1.2_Intervention_Types[Intervention Type ID],MATCH('N1.3_Project_Listing'!$I585,N1.2_Intervention_Types[Intervention Type],0),1),"")</f>
        <v/>
      </c>
      <c r="D585" s="160" t="str">
        <f>IFERROR(INDEX(N1.2_Intervention_Types[Intervention Category],MATCH('N1.3_Project_Listing'!$C585,N1.2_Intervention_Types[Intervention Type ID],0),1),"")</f>
        <v/>
      </c>
      <c r="E585" s="210"/>
      <c r="F585" s="236"/>
      <c r="G585" s="236"/>
      <c r="H585" s="236"/>
      <c r="I585" s="151"/>
      <c r="J585" s="139"/>
      <c r="K585" s="117"/>
      <c r="L585" s="117"/>
      <c r="M585" s="117"/>
      <c r="N585" s="310"/>
      <c r="O585" s="310"/>
      <c r="P585" s="310"/>
      <c r="Q585" s="63">
        <f t="shared" si="49"/>
        <v>0</v>
      </c>
      <c r="R585" s="368">
        <f>IF('N1.3_Project_Listing'!$D585="Replacement",SUM('N1.3_Project_Listing'!$K585:$L585)/2,'N1.3_Project_Listing'!$M585)</f>
        <v>0</v>
      </c>
      <c r="S585" s="67" t="str">
        <f>IFERROR(INDEX('N0.7_Lookup_References'!$C$13:$C$72,MATCH($A585,'N0.7_Lookup_References'!$B$13:$B$72,0)),"")</f>
        <v/>
      </c>
      <c r="T585" s="338" t="str">
        <f t="shared" si="50"/>
        <v/>
      </c>
      <c r="V585" s="11"/>
      <c r="W585" s="11"/>
      <c r="X585" s="11"/>
      <c r="Y585" s="11"/>
      <c r="Z585" s="11"/>
      <c r="AA585" s="11"/>
      <c r="AB585" s="11"/>
      <c r="AC585" s="11"/>
      <c r="AD585" s="11"/>
      <c r="AE585" s="11"/>
      <c r="AF585" s="11"/>
      <c r="AG585" s="11"/>
      <c r="AH585" s="11"/>
      <c r="AI585" s="11"/>
      <c r="AJ585" s="11"/>
      <c r="AK585" s="11"/>
      <c r="AL585" s="11"/>
      <c r="AM585" s="11"/>
      <c r="AN585" s="11"/>
      <c r="AO585" s="11"/>
      <c r="AP585" s="63">
        <f t="shared" si="51"/>
        <v>0</v>
      </c>
      <c r="AQ585" s="63">
        <f t="shared" si="52"/>
        <v>0</v>
      </c>
      <c r="AR585" s="63">
        <f t="shared" si="53"/>
        <v>0</v>
      </c>
      <c r="AT585" s="176" cm="1">
        <f t="array" ref="AT585">SUMIFS('N1.3_Project_Listing'!$P$16:$P$829, 'N1.3_Project_Listing'!$E$16:$E$829,'N1.3_Project_Listing'!$E585, 'N1.3_Project_Listing'!$A$16:$A$829,ET_Risk_SC_Summation[[#Headers],[132kV Circuit Breaker]])</f>
        <v>0</v>
      </c>
      <c r="AU585" s="176" cm="1">
        <f t="array" ref="AU585">SUMIFS('N1.3_Project_Listing'!$P$16:$P$829, 'N1.3_Project_Listing'!$E$16:$E$829,'N1.3_Project_Listing'!$E585, 'N1.3_Project_Listing'!$A$16:$A$829,ET_Risk_SC_Summation[[#Headers],[132kV Transformer]])</f>
        <v>0</v>
      </c>
      <c r="AV585" s="176" cm="1">
        <f t="array" ref="AV585">SUMIFS('N1.3_Project_Listing'!$P$16:$P$829, 'N1.3_Project_Listing'!$E$16:$E$829,'N1.3_Project_Listing'!$E585, 'N1.3_Project_Listing'!$A$16:$A$829,ET_Risk_SC_Summation[[#Headers],[132kV Reactor]])</f>
        <v>0</v>
      </c>
      <c r="AW585" s="176" cm="1">
        <f t="array" ref="AW585">SUMIFS('N1.3_Project_Listing'!$P$16:$P$829, 'N1.3_Project_Listing'!$E$16:$E$829,'N1.3_Project_Listing'!$E585, 'N1.3_Project_Listing'!$A$16:$A$829,ET_Risk_SC_Summation[[#Headers],[132kV Underground Cable]])</f>
        <v>0</v>
      </c>
      <c r="AX585" s="176" cm="1">
        <f t="array" ref="AX585">SUMIFS('N1.3_Project_Listing'!$P$16:$P$829, 'N1.3_Project_Listing'!$E$16:$E$829,'N1.3_Project_Listing'!$E585, 'N1.3_Project_Listing'!$A$16:$A$829,ET_Risk_SC_Summation[[#Headers],[132kV OHL Conductor]])</f>
        <v>0</v>
      </c>
      <c r="AY585" s="176" cm="1">
        <f t="array" ref="AY585">SUMIFS('N1.3_Project_Listing'!$P$16:$P$829, 'N1.3_Project_Listing'!$E$16:$E$829,'N1.3_Project_Listing'!$E585, 'N1.3_Project_Listing'!$A$16:$A$829,ET_Risk_SC_Summation[[#Headers],[132kV OHL Fittings]])</f>
        <v>0</v>
      </c>
      <c r="AZ585" s="176" cm="1">
        <f t="array" ref="AZ585">SUMIFS('N1.3_Project_Listing'!$P$16:$P$829, 'N1.3_Project_Listing'!$E$16:$E$829,'N1.3_Project_Listing'!$E585, 'N1.3_Project_Listing'!$A$16:$A$829,ET_Risk_SC_Summation[[#Headers],[132kV OHL Tower]])</f>
        <v>0</v>
      </c>
      <c r="BA585" s="176" cm="1">
        <f t="array" ref="BA585">SUMIFS('N1.3_Project_Listing'!$P$16:$P$829, 'N1.3_Project_Listing'!$E$16:$E$829,'N1.3_Project_Listing'!$E585, 'N1.3_Project_Listing'!$A$16:$A$829,ET_Risk_SC_Summation[[#Headers],[275kV Circuit Breaker]])</f>
        <v>0</v>
      </c>
      <c r="BB585" s="176" cm="1">
        <f t="array" ref="BB585">SUMIFS('N1.3_Project_Listing'!$P$16:$P$829, 'N1.3_Project_Listing'!$E$16:$E$829,'N1.3_Project_Listing'!$E585, 'N1.3_Project_Listing'!$A$16:$A$829,ET_Risk_SC_Summation[[#Headers],[275kV Transformer]])</f>
        <v>0</v>
      </c>
      <c r="BC585" s="176" cm="1">
        <f t="array" ref="BC585">SUMIFS('N1.3_Project_Listing'!$P$16:$P$829, 'N1.3_Project_Listing'!$E$16:$E$829,'N1.3_Project_Listing'!$E585, 'N1.3_Project_Listing'!$A$16:$A$829,ET_Risk_SC_Summation[[#Headers],[275kV Reactor]])</f>
        <v>0</v>
      </c>
      <c r="BD585" s="176" cm="1">
        <f t="array" ref="BD585">SUMIFS('N1.3_Project_Listing'!$P$16:$P$829, 'N1.3_Project_Listing'!$E$16:$E$829,'N1.3_Project_Listing'!$E585, 'N1.3_Project_Listing'!$A$16:$A$829,ET_Risk_SC_Summation[[#Headers],[275kV Underground Cable]])</f>
        <v>0</v>
      </c>
      <c r="BE585" s="176" cm="1">
        <f t="array" ref="BE585">SUMIFS('N1.3_Project_Listing'!$P$16:$P$829, 'N1.3_Project_Listing'!$E$16:$E$829,'N1.3_Project_Listing'!$E585, 'N1.3_Project_Listing'!$A$16:$A$829,ET_Risk_SC_Summation[[#Headers],[275kV OHL Conductor]])</f>
        <v>0</v>
      </c>
      <c r="BF585" s="176" cm="1">
        <f t="array" ref="BF585">SUMIFS('N1.3_Project_Listing'!$P$16:$P$829, 'N1.3_Project_Listing'!$E$16:$E$829,'N1.3_Project_Listing'!$E585, 'N1.3_Project_Listing'!$A$16:$A$829,ET_Risk_SC_Summation[[#Headers],[275kV OHL Fittings]])</f>
        <v>0</v>
      </c>
      <c r="BG585" s="176" cm="1">
        <f t="array" ref="BG585">SUMIFS('N1.3_Project_Listing'!$P$16:$P$829, 'N1.3_Project_Listing'!$E$16:$E$829,'N1.3_Project_Listing'!$E585, 'N1.3_Project_Listing'!$A$16:$A$829,ET_Risk_SC_Summation[[#Headers],[275kV OHL Tower]])</f>
        <v>0</v>
      </c>
      <c r="BH585" s="176" cm="1">
        <f t="array" ref="BH585">SUMIFS('N1.3_Project_Listing'!$P$16:$P$829, 'N1.3_Project_Listing'!$E$16:$E$829,'N1.3_Project_Listing'!$E585, 'N1.3_Project_Listing'!$A$16:$A$829,ET_Risk_SC_Summation[[#Headers],[400kV Circuit Breaker]])</f>
        <v>0</v>
      </c>
      <c r="BI585" s="176" cm="1">
        <f t="array" ref="BI585">SUMIFS('N1.3_Project_Listing'!$P$16:$P$829, 'N1.3_Project_Listing'!$E$16:$E$829,'N1.3_Project_Listing'!$E585, 'N1.3_Project_Listing'!$A$16:$A$829,ET_Risk_SC_Summation[[#Headers],[400kV Transformer]])</f>
        <v>0</v>
      </c>
      <c r="BJ585" s="176" cm="1">
        <f t="array" ref="BJ585">SUMIFS('N1.3_Project_Listing'!$P$16:$P$829, 'N1.3_Project_Listing'!$E$16:$E$829,'N1.3_Project_Listing'!$E585, 'N1.3_Project_Listing'!$A$16:$A$829,ET_Risk_SC_Summation[[#Headers],[400kV Reactor]])</f>
        <v>0</v>
      </c>
      <c r="BK585" s="176" cm="1">
        <f t="array" ref="BK585">SUMIFS('N1.3_Project_Listing'!$P$16:$P$829, 'N1.3_Project_Listing'!$E$16:$E$829,'N1.3_Project_Listing'!$E585, 'N1.3_Project_Listing'!$A$16:$A$829,ET_Risk_SC_Summation[[#Headers],[400kV Underground Cable]])</f>
        <v>0</v>
      </c>
      <c r="BL585" s="176" cm="1">
        <f t="array" ref="BL585">SUMIFS('N1.3_Project_Listing'!$P$16:$P$829, 'N1.3_Project_Listing'!$E$16:$E$829,'N1.3_Project_Listing'!$E585, 'N1.3_Project_Listing'!$A$16:$A$829,ET_Risk_SC_Summation[[#Headers],[400kV OHL Conductor]])</f>
        <v>0</v>
      </c>
      <c r="BM585" s="176" cm="1">
        <f t="array" ref="BM585">SUMIFS('N1.3_Project_Listing'!$P$16:$P$829, 'N1.3_Project_Listing'!$E$16:$E$829,'N1.3_Project_Listing'!$E585, 'N1.3_Project_Listing'!$A$16:$A$829,ET_Risk_SC_Summation[[#Headers],[400kV OHL Fittings]])</f>
        <v>0</v>
      </c>
      <c r="BN585" s="176" cm="1">
        <f t="array" ref="BN585">SUMIFS('N1.3_Project_Listing'!$P$16:$P$829, 'N1.3_Project_Listing'!$E$16:$E$829,'N1.3_Project_Listing'!$E585, 'N1.3_Project_Listing'!$A$16:$A$829,ET_Risk_SC_Summation[[#Headers],[400kV OHL Tower]])</f>
        <v>0</v>
      </c>
      <c r="BO585" s="177" t="str">
        <f>IF(SUM(ET_Risk_SC_Summation[[#This Row],[132kV Circuit Breaker]:[400kV OHL Tower]])=0, "n/a", INDEX(ET_Risk_SC_Summation[#Headers],1,MATCH(MAX(ET_Risk_SC_Summation[[#This Row],[132kV Circuit Breaker]:[400kV OHL Tower]]),ET_Risk_SC_Summation[[#This Row],[132kV Circuit Breaker]:[400kV OHL Tower]],0)))</f>
        <v>n/a</v>
      </c>
      <c r="BP585" s="177" t="str">
        <f>IFERROR(INDEX('N0.7_Lookup_References'!$G$77:$G$98,MATCH(ET_Risk_SC_Summation[[#This Row],[Mxx Category]],'N0.7_Lookup_References'!$F$77:$F$98,0)),"")</f>
        <v/>
      </c>
    </row>
    <row r="586" spans="1:68">
      <c r="A586" s="160" t="str">
        <f>IFERROR(INDEX(N1.2_Intervention_Types[NARM Asset Category],MATCH('N1.3_Project_Listing'!$C586,N1.2_Intervention_Types[Intervention Type ID],0),1),"")</f>
        <v/>
      </c>
      <c r="B586" s="160" t="str">
        <f>IF($D$2="GD",IFERROR(INDEX(N1.2_Intervention_Types[C&amp;V Asset Category (GD)],MATCH('N1.3_Project_Listing'!$C586,N1.2_Intervention_Types[Intervention Type ID],0),1),""),IFERROR(INDEX(N1.2_Intervention_Types[NARM Asset Category],MATCH('N1.3_Project_Listing'!$C586,N1.2_Intervention_Types[Intervention Type ID],0),1),""))</f>
        <v/>
      </c>
      <c r="C586" s="67" t="str">
        <f>IFERROR(INDEX(N1.2_Intervention_Types[Intervention Type ID],MATCH('N1.3_Project_Listing'!$I586,N1.2_Intervention_Types[Intervention Type],0),1),"")</f>
        <v/>
      </c>
      <c r="D586" s="160" t="str">
        <f>IFERROR(INDEX(N1.2_Intervention_Types[Intervention Category],MATCH('N1.3_Project_Listing'!$C586,N1.2_Intervention_Types[Intervention Type ID],0),1),"")</f>
        <v/>
      </c>
      <c r="E586" s="210"/>
      <c r="F586" s="236"/>
      <c r="G586" s="236"/>
      <c r="H586" s="236"/>
      <c r="I586" s="151"/>
      <c r="J586" s="139"/>
      <c r="K586" s="117"/>
      <c r="L586" s="117"/>
      <c r="M586" s="117"/>
      <c r="N586" s="310"/>
      <c r="O586" s="310"/>
      <c r="P586" s="310"/>
      <c r="Q586" s="63">
        <f t="shared" si="49"/>
        <v>0</v>
      </c>
      <c r="R586" s="368">
        <f>IF('N1.3_Project_Listing'!$D586="Replacement",SUM('N1.3_Project_Listing'!$K586:$L586)/2,'N1.3_Project_Listing'!$M586)</f>
        <v>0</v>
      </c>
      <c r="S586" s="67" t="str">
        <f>IFERROR(INDEX('N0.7_Lookup_References'!$C$13:$C$72,MATCH($A586,'N0.7_Lookup_References'!$B$13:$B$72,0)),"")</f>
        <v/>
      </c>
      <c r="T586" s="338" t="str">
        <f t="shared" si="50"/>
        <v/>
      </c>
      <c r="V586" s="11"/>
      <c r="W586" s="11"/>
      <c r="X586" s="11"/>
      <c r="Y586" s="11"/>
      <c r="Z586" s="11"/>
      <c r="AA586" s="11"/>
      <c r="AB586" s="11"/>
      <c r="AC586" s="11"/>
      <c r="AD586" s="11"/>
      <c r="AE586" s="11"/>
      <c r="AF586" s="11"/>
      <c r="AG586" s="11"/>
      <c r="AH586" s="11"/>
      <c r="AI586" s="11"/>
      <c r="AJ586" s="11"/>
      <c r="AK586" s="11"/>
      <c r="AL586" s="11"/>
      <c r="AM586" s="11"/>
      <c r="AN586" s="11"/>
      <c r="AO586" s="11"/>
      <c r="AP586" s="63">
        <f t="shared" si="51"/>
        <v>0</v>
      </c>
      <c r="AQ586" s="63">
        <f t="shared" si="52"/>
        <v>0</v>
      </c>
      <c r="AR586" s="63">
        <f t="shared" si="53"/>
        <v>0</v>
      </c>
      <c r="AT586" s="176" cm="1">
        <f t="array" ref="AT586">SUMIFS('N1.3_Project_Listing'!$P$16:$P$829, 'N1.3_Project_Listing'!$E$16:$E$829,'N1.3_Project_Listing'!$E586, 'N1.3_Project_Listing'!$A$16:$A$829,ET_Risk_SC_Summation[[#Headers],[132kV Circuit Breaker]])</f>
        <v>0</v>
      </c>
      <c r="AU586" s="176" cm="1">
        <f t="array" ref="AU586">SUMIFS('N1.3_Project_Listing'!$P$16:$P$829, 'N1.3_Project_Listing'!$E$16:$E$829,'N1.3_Project_Listing'!$E586, 'N1.3_Project_Listing'!$A$16:$A$829,ET_Risk_SC_Summation[[#Headers],[132kV Transformer]])</f>
        <v>0</v>
      </c>
      <c r="AV586" s="176" cm="1">
        <f t="array" ref="AV586">SUMIFS('N1.3_Project_Listing'!$P$16:$P$829, 'N1.3_Project_Listing'!$E$16:$E$829,'N1.3_Project_Listing'!$E586, 'N1.3_Project_Listing'!$A$16:$A$829,ET_Risk_SC_Summation[[#Headers],[132kV Reactor]])</f>
        <v>0</v>
      </c>
      <c r="AW586" s="176" cm="1">
        <f t="array" ref="AW586">SUMIFS('N1.3_Project_Listing'!$P$16:$P$829, 'N1.3_Project_Listing'!$E$16:$E$829,'N1.3_Project_Listing'!$E586, 'N1.3_Project_Listing'!$A$16:$A$829,ET_Risk_SC_Summation[[#Headers],[132kV Underground Cable]])</f>
        <v>0</v>
      </c>
      <c r="AX586" s="176" cm="1">
        <f t="array" ref="AX586">SUMIFS('N1.3_Project_Listing'!$P$16:$P$829, 'N1.3_Project_Listing'!$E$16:$E$829,'N1.3_Project_Listing'!$E586, 'N1.3_Project_Listing'!$A$16:$A$829,ET_Risk_SC_Summation[[#Headers],[132kV OHL Conductor]])</f>
        <v>0</v>
      </c>
      <c r="AY586" s="176" cm="1">
        <f t="array" ref="AY586">SUMIFS('N1.3_Project_Listing'!$P$16:$P$829, 'N1.3_Project_Listing'!$E$16:$E$829,'N1.3_Project_Listing'!$E586, 'N1.3_Project_Listing'!$A$16:$A$829,ET_Risk_SC_Summation[[#Headers],[132kV OHL Fittings]])</f>
        <v>0</v>
      </c>
      <c r="AZ586" s="176" cm="1">
        <f t="array" ref="AZ586">SUMIFS('N1.3_Project_Listing'!$P$16:$P$829, 'N1.3_Project_Listing'!$E$16:$E$829,'N1.3_Project_Listing'!$E586, 'N1.3_Project_Listing'!$A$16:$A$829,ET_Risk_SC_Summation[[#Headers],[132kV OHL Tower]])</f>
        <v>0</v>
      </c>
      <c r="BA586" s="176" cm="1">
        <f t="array" ref="BA586">SUMIFS('N1.3_Project_Listing'!$P$16:$P$829, 'N1.3_Project_Listing'!$E$16:$E$829,'N1.3_Project_Listing'!$E586, 'N1.3_Project_Listing'!$A$16:$A$829,ET_Risk_SC_Summation[[#Headers],[275kV Circuit Breaker]])</f>
        <v>0</v>
      </c>
      <c r="BB586" s="176" cm="1">
        <f t="array" ref="BB586">SUMIFS('N1.3_Project_Listing'!$P$16:$P$829, 'N1.3_Project_Listing'!$E$16:$E$829,'N1.3_Project_Listing'!$E586, 'N1.3_Project_Listing'!$A$16:$A$829,ET_Risk_SC_Summation[[#Headers],[275kV Transformer]])</f>
        <v>0</v>
      </c>
      <c r="BC586" s="176" cm="1">
        <f t="array" ref="BC586">SUMIFS('N1.3_Project_Listing'!$P$16:$P$829, 'N1.3_Project_Listing'!$E$16:$E$829,'N1.3_Project_Listing'!$E586, 'N1.3_Project_Listing'!$A$16:$A$829,ET_Risk_SC_Summation[[#Headers],[275kV Reactor]])</f>
        <v>0</v>
      </c>
      <c r="BD586" s="176" cm="1">
        <f t="array" ref="BD586">SUMIFS('N1.3_Project_Listing'!$P$16:$P$829, 'N1.3_Project_Listing'!$E$16:$E$829,'N1.3_Project_Listing'!$E586, 'N1.3_Project_Listing'!$A$16:$A$829,ET_Risk_SC_Summation[[#Headers],[275kV Underground Cable]])</f>
        <v>0</v>
      </c>
      <c r="BE586" s="176" cm="1">
        <f t="array" ref="BE586">SUMIFS('N1.3_Project_Listing'!$P$16:$P$829, 'N1.3_Project_Listing'!$E$16:$E$829,'N1.3_Project_Listing'!$E586, 'N1.3_Project_Listing'!$A$16:$A$829,ET_Risk_SC_Summation[[#Headers],[275kV OHL Conductor]])</f>
        <v>0</v>
      </c>
      <c r="BF586" s="176" cm="1">
        <f t="array" ref="BF586">SUMIFS('N1.3_Project_Listing'!$P$16:$P$829, 'N1.3_Project_Listing'!$E$16:$E$829,'N1.3_Project_Listing'!$E586, 'N1.3_Project_Listing'!$A$16:$A$829,ET_Risk_SC_Summation[[#Headers],[275kV OHL Fittings]])</f>
        <v>0</v>
      </c>
      <c r="BG586" s="176" cm="1">
        <f t="array" ref="BG586">SUMIFS('N1.3_Project_Listing'!$P$16:$P$829, 'N1.3_Project_Listing'!$E$16:$E$829,'N1.3_Project_Listing'!$E586, 'N1.3_Project_Listing'!$A$16:$A$829,ET_Risk_SC_Summation[[#Headers],[275kV OHL Tower]])</f>
        <v>0</v>
      </c>
      <c r="BH586" s="176" cm="1">
        <f t="array" ref="BH586">SUMIFS('N1.3_Project_Listing'!$P$16:$P$829, 'N1.3_Project_Listing'!$E$16:$E$829,'N1.3_Project_Listing'!$E586, 'N1.3_Project_Listing'!$A$16:$A$829,ET_Risk_SC_Summation[[#Headers],[400kV Circuit Breaker]])</f>
        <v>0</v>
      </c>
      <c r="BI586" s="176" cm="1">
        <f t="array" ref="BI586">SUMIFS('N1.3_Project_Listing'!$P$16:$P$829, 'N1.3_Project_Listing'!$E$16:$E$829,'N1.3_Project_Listing'!$E586, 'N1.3_Project_Listing'!$A$16:$A$829,ET_Risk_SC_Summation[[#Headers],[400kV Transformer]])</f>
        <v>0</v>
      </c>
      <c r="BJ586" s="176" cm="1">
        <f t="array" ref="BJ586">SUMIFS('N1.3_Project_Listing'!$P$16:$P$829, 'N1.3_Project_Listing'!$E$16:$E$829,'N1.3_Project_Listing'!$E586, 'N1.3_Project_Listing'!$A$16:$A$829,ET_Risk_SC_Summation[[#Headers],[400kV Reactor]])</f>
        <v>0</v>
      </c>
      <c r="BK586" s="176" cm="1">
        <f t="array" ref="BK586">SUMIFS('N1.3_Project_Listing'!$P$16:$P$829, 'N1.3_Project_Listing'!$E$16:$E$829,'N1.3_Project_Listing'!$E586, 'N1.3_Project_Listing'!$A$16:$A$829,ET_Risk_SC_Summation[[#Headers],[400kV Underground Cable]])</f>
        <v>0</v>
      </c>
      <c r="BL586" s="176" cm="1">
        <f t="array" ref="BL586">SUMIFS('N1.3_Project_Listing'!$P$16:$P$829, 'N1.3_Project_Listing'!$E$16:$E$829,'N1.3_Project_Listing'!$E586, 'N1.3_Project_Listing'!$A$16:$A$829,ET_Risk_SC_Summation[[#Headers],[400kV OHL Conductor]])</f>
        <v>0</v>
      </c>
      <c r="BM586" s="176" cm="1">
        <f t="array" ref="BM586">SUMIFS('N1.3_Project_Listing'!$P$16:$P$829, 'N1.3_Project_Listing'!$E$16:$E$829,'N1.3_Project_Listing'!$E586, 'N1.3_Project_Listing'!$A$16:$A$829,ET_Risk_SC_Summation[[#Headers],[400kV OHL Fittings]])</f>
        <v>0</v>
      </c>
      <c r="BN586" s="176" cm="1">
        <f t="array" ref="BN586">SUMIFS('N1.3_Project_Listing'!$P$16:$P$829, 'N1.3_Project_Listing'!$E$16:$E$829,'N1.3_Project_Listing'!$E586, 'N1.3_Project_Listing'!$A$16:$A$829,ET_Risk_SC_Summation[[#Headers],[400kV OHL Tower]])</f>
        <v>0</v>
      </c>
      <c r="BO586" s="177" t="str">
        <f>IF(SUM(ET_Risk_SC_Summation[[#This Row],[132kV Circuit Breaker]:[400kV OHL Tower]])=0, "n/a", INDEX(ET_Risk_SC_Summation[#Headers],1,MATCH(MAX(ET_Risk_SC_Summation[[#This Row],[132kV Circuit Breaker]:[400kV OHL Tower]]),ET_Risk_SC_Summation[[#This Row],[132kV Circuit Breaker]:[400kV OHL Tower]],0)))</f>
        <v>n/a</v>
      </c>
      <c r="BP586" s="177" t="str">
        <f>IFERROR(INDEX('N0.7_Lookup_References'!$G$77:$G$98,MATCH(ET_Risk_SC_Summation[[#This Row],[Mxx Category]],'N0.7_Lookup_References'!$F$77:$F$98,0)),"")</f>
        <v/>
      </c>
    </row>
    <row r="587" spans="1:68">
      <c r="A587" s="160" t="str">
        <f>IFERROR(INDEX(N1.2_Intervention_Types[NARM Asset Category],MATCH('N1.3_Project_Listing'!$C587,N1.2_Intervention_Types[Intervention Type ID],0),1),"")</f>
        <v/>
      </c>
      <c r="B587" s="160" t="str">
        <f>IF($D$2="GD",IFERROR(INDEX(N1.2_Intervention_Types[C&amp;V Asset Category (GD)],MATCH('N1.3_Project_Listing'!$C587,N1.2_Intervention_Types[Intervention Type ID],0),1),""),IFERROR(INDEX(N1.2_Intervention_Types[NARM Asset Category],MATCH('N1.3_Project_Listing'!$C587,N1.2_Intervention_Types[Intervention Type ID],0),1),""))</f>
        <v/>
      </c>
      <c r="C587" s="67" t="str">
        <f>IFERROR(INDEX(N1.2_Intervention_Types[Intervention Type ID],MATCH('N1.3_Project_Listing'!$I587,N1.2_Intervention_Types[Intervention Type],0),1),"")</f>
        <v/>
      </c>
      <c r="D587" s="160" t="str">
        <f>IFERROR(INDEX(N1.2_Intervention_Types[Intervention Category],MATCH('N1.3_Project_Listing'!$C587,N1.2_Intervention_Types[Intervention Type ID],0),1),"")</f>
        <v/>
      </c>
      <c r="E587" s="210"/>
      <c r="F587" s="236"/>
      <c r="G587" s="236"/>
      <c r="H587" s="236"/>
      <c r="I587" s="151"/>
      <c r="J587" s="139"/>
      <c r="K587" s="117"/>
      <c r="L587" s="117"/>
      <c r="M587" s="117"/>
      <c r="N587" s="310"/>
      <c r="O587" s="310"/>
      <c r="P587" s="310"/>
      <c r="Q587" s="63">
        <f t="shared" si="49"/>
        <v>0</v>
      </c>
      <c r="R587" s="368">
        <f>IF('N1.3_Project_Listing'!$D587="Replacement",SUM('N1.3_Project_Listing'!$K587:$L587)/2,'N1.3_Project_Listing'!$M587)</f>
        <v>0</v>
      </c>
      <c r="S587" s="67" t="str">
        <f>IFERROR(INDEX('N0.7_Lookup_References'!$C$13:$C$72,MATCH($A587,'N0.7_Lookup_References'!$B$13:$B$72,0)),"")</f>
        <v/>
      </c>
      <c r="T587" s="338" t="str">
        <f t="shared" si="50"/>
        <v/>
      </c>
      <c r="V587" s="11"/>
      <c r="W587" s="11"/>
      <c r="X587" s="11"/>
      <c r="Y587" s="11"/>
      <c r="Z587" s="11"/>
      <c r="AA587" s="11"/>
      <c r="AB587" s="11"/>
      <c r="AC587" s="11"/>
      <c r="AD587" s="11"/>
      <c r="AE587" s="11"/>
      <c r="AF587" s="11"/>
      <c r="AG587" s="11"/>
      <c r="AH587" s="11"/>
      <c r="AI587" s="11"/>
      <c r="AJ587" s="11"/>
      <c r="AK587" s="11"/>
      <c r="AL587" s="11"/>
      <c r="AM587" s="11"/>
      <c r="AN587" s="11"/>
      <c r="AO587" s="11"/>
      <c r="AP587" s="63">
        <f t="shared" si="51"/>
        <v>0</v>
      </c>
      <c r="AQ587" s="63">
        <f t="shared" si="52"/>
        <v>0</v>
      </c>
      <c r="AR587" s="63">
        <f t="shared" si="53"/>
        <v>0</v>
      </c>
      <c r="AT587" s="176" cm="1">
        <f t="array" ref="AT587">SUMIFS('N1.3_Project_Listing'!$P$16:$P$829, 'N1.3_Project_Listing'!$E$16:$E$829,'N1.3_Project_Listing'!$E587, 'N1.3_Project_Listing'!$A$16:$A$829,ET_Risk_SC_Summation[[#Headers],[132kV Circuit Breaker]])</f>
        <v>0</v>
      </c>
      <c r="AU587" s="176" cm="1">
        <f t="array" ref="AU587">SUMIFS('N1.3_Project_Listing'!$P$16:$P$829, 'N1.3_Project_Listing'!$E$16:$E$829,'N1.3_Project_Listing'!$E587, 'N1.3_Project_Listing'!$A$16:$A$829,ET_Risk_SC_Summation[[#Headers],[132kV Transformer]])</f>
        <v>0</v>
      </c>
      <c r="AV587" s="176" cm="1">
        <f t="array" ref="AV587">SUMIFS('N1.3_Project_Listing'!$P$16:$P$829, 'N1.3_Project_Listing'!$E$16:$E$829,'N1.3_Project_Listing'!$E587, 'N1.3_Project_Listing'!$A$16:$A$829,ET_Risk_SC_Summation[[#Headers],[132kV Reactor]])</f>
        <v>0</v>
      </c>
      <c r="AW587" s="176" cm="1">
        <f t="array" ref="AW587">SUMIFS('N1.3_Project_Listing'!$P$16:$P$829, 'N1.3_Project_Listing'!$E$16:$E$829,'N1.3_Project_Listing'!$E587, 'N1.3_Project_Listing'!$A$16:$A$829,ET_Risk_SC_Summation[[#Headers],[132kV Underground Cable]])</f>
        <v>0</v>
      </c>
      <c r="AX587" s="176" cm="1">
        <f t="array" ref="AX587">SUMIFS('N1.3_Project_Listing'!$P$16:$P$829, 'N1.3_Project_Listing'!$E$16:$E$829,'N1.3_Project_Listing'!$E587, 'N1.3_Project_Listing'!$A$16:$A$829,ET_Risk_SC_Summation[[#Headers],[132kV OHL Conductor]])</f>
        <v>0</v>
      </c>
      <c r="AY587" s="176" cm="1">
        <f t="array" ref="AY587">SUMIFS('N1.3_Project_Listing'!$P$16:$P$829, 'N1.3_Project_Listing'!$E$16:$E$829,'N1.3_Project_Listing'!$E587, 'N1.3_Project_Listing'!$A$16:$A$829,ET_Risk_SC_Summation[[#Headers],[132kV OHL Fittings]])</f>
        <v>0</v>
      </c>
      <c r="AZ587" s="176" cm="1">
        <f t="array" ref="AZ587">SUMIFS('N1.3_Project_Listing'!$P$16:$P$829, 'N1.3_Project_Listing'!$E$16:$E$829,'N1.3_Project_Listing'!$E587, 'N1.3_Project_Listing'!$A$16:$A$829,ET_Risk_SC_Summation[[#Headers],[132kV OHL Tower]])</f>
        <v>0</v>
      </c>
      <c r="BA587" s="176" cm="1">
        <f t="array" ref="BA587">SUMIFS('N1.3_Project_Listing'!$P$16:$P$829, 'N1.3_Project_Listing'!$E$16:$E$829,'N1.3_Project_Listing'!$E587, 'N1.3_Project_Listing'!$A$16:$A$829,ET_Risk_SC_Summation[[#Headers],[275kV Circuit Breaker]])</f>
        <v>0</v>
      </c>
      <c r="BB587" s="176" cm="1">
        <f t="array" ref="BB587">SUMIFS('N1.3_Project_Listing'!$P$16:$P$829, 'N1.3_Project_Listing'!$E$16:$E$829,'N1.3_Project_Listing'!$E587, 'N1.3_Project_Listing'!$A$16:$A$829,ET_Risk_SC_Summation[[#Headers],[275kV Transformer]])</f>
        <v>0</v>
      </c>
      <c r="BC587" s="176" cm="1">
        <f t="array" ref="BC587">SUMIFS('N1.3_Project_Listing'!$P$16:$P$829, 'N1.3_Project_Listing'!$E$16:$E$829,'N1.3_Project_Listing'!$E587, 'N1.3_Project_Listing'!$A$16:$A$829,ET_Risk_SC_Summation[[#Headers],[275kV Reactor]])</f>
        <v>0</v>
      </c>
      <c r="BD587" s="176" cm="1">
        <f t="array" ref="BD587">SUMIFS('N1.3_Project_Listing'!$P$16:$P$829, 'N1.3_Project_Listing'!$E$16:$E$829,'N1.3_Project_Listing'!$E587, 'N1.3_Project_Listing'!$A$16:$A$829,ET_Risk_SC_Summation[[#Headers],[275kV Underground Cable]])</f>
        <v>0</v>
      </c>
      <c r="BE587" s="176" cm="1">
        <f t="array" ref="BE587">SUMIFS('N1.3_Project_Listing'!$P$16:$P$829, 'N1.3_Project_Listing'!$E$16:$E$829,'N1.3_Project_Listing'!$E587, 'N1.3_Project_Listing'!$A$16:$A$829,ET_Risk_SC_Summation[[#Headers],[275kV OHL Conductor]])</f>
        <v>0</v>
      </c>
      <c r="BF587" s="176" cm="1">
        <f t="array" ref="BF587">SUMIFS('N1.3_Project_Listing'!$P$16:$P$829, 'N1.3_Project_Listing'!$E$16:$E$829,'N1.3_Project_Listing'!$E587, 'N1.3_Project_Listing'!$A$16:$A$829,ET_Risk_SC_Summation[[#Headers],[275kV OHL Fittings]])</f>
        <v>0</v>
      </c>
      <c r="BG587" s="176" cm="1">
        <f t="array" ref="BG587">SUMIFS('N1.3_Project_Listing'!$P$16:$P$829, 'N1.3_Project_Listing'!$E$16:$E$829,'N1.3_Project_Listing'!$E587, 'N1.3_Project_Listing'!$A$16:$A$829,ET_Risk_SC_Summation[[#Headers],[275kV OHL Tower]])</f>
        <v>0</v>
      </c>
      <c r="BH587" s="176" cm="1">
        <f t="array" ref="BH587">SUMIFS('N1.3_Project_Listing'!$P$16:$P$829, 'N1.3_Project_Listing'!$E$16:$E$829,'N1.3_Project_Listing'!$E587, 'N1.3_Project_Listing'!$A$16:$A$829,ET_Risk_SC_Summation[[#Headers],[400kV Circuit Breaker]])</f>
        <v>0</v>
      </c>
      <c r="BI587" s="176" cm="1">
        <f t="array" ref="BI587">SUMIFS('N1.3_Project_Listing'!$P$16:$P$829, 'N1.3_Project_Listing'!$E$16:$E$829,'N1.3_Project_Listing'!$E587, 'N1.3_Project_Listing'!$A$16:$A$829,ET_Risk_SC_Summation[[#Headers],[400kV Transformer]])</f>
        <v>0</v>
      </c>
      <c r="BJ587" s="176" cm="1">
        <f t="array" ref="BJ587">SUMIFS('N1.3_Project_Listing'!$P$16:$P$829, 'N1.3_Project_Listing'!$E$16:$E$829,'N1.3_Project_Listing'!$E587, 'N1.3_Project_Listing'!$A$16:$A$829,ET_Risk_SC_Summation[[#Headers],[400kV Reactor]])</f>
        <v>0</v>
      </c>
      <c r="BK587" s="176" cm="1">
        <f t="array" ref="BK587">SUMIFS('N1.3_Project_Listing'!$P$16:$P$829, 'N1.3_Project_Listing'!$E$16:$E$829,'N1.3_Project_Listing'!$E587, 'N1.3_Project_Listing'!$A$16:$A$829,ET_Risk_SC_Summation[[#Headers],[400kV Underground Cable]])</f>
        <v>0</v>
      </c>
      <c r="BL587" s="176" cm="1">
        <f t="array" ref="BL587">SUMIFS('N1.3_Project_Listing'!$P$16:$P$829, 'N1.3_Project_Listing'!$E$16:$E$829,'N1.3_Project_Listing'!$E587, 'N1.3_Project_Listing'!$A$16:$A$829,ET_Risk_SC_Summation[[#Headers],[400kV OHL Conductor]])</f>
        <v>0</v>
      </c>
      <c r="BM587" s="176" cm="1">
        <f t="array" ref="BM587">SUMIFS('N1.3_Project_Listing'!$P$16:$P$829, 'N1.3_Project_Listing'!$E$16:$E$829,'N1.3_Project_Listing'!$E587, 'N1.3_Project_Listing'!$A$16:$A$829,ET_Risk_SC_Summation[[#Headers],[400kV OHL Fittings]])</f>
        <v>0</v>
      </c>
      <c r="BN587" s="176" cm="1">
        <f t="array" ref="BN587">SUMIFS('N1.3_Project_Listing'!$P$16:$P$829, 'N1.3_Project_Listing'!$E$16:$E$829,'N1.3_Project_Listing'!$E587, 'N1.3_Project_Listing'!$A$16:$A$829,ET_Risk_SC_Summation[[#Headers],[400kV OHL Tower]])</f>
        <v>0</v>
      </c>
      <c r="BO587" s="177" t="str">
        <f>IF(SUM(ET_Risk_SC_Summation[[#This Row],[132kV Circuit Breaker]:[400kV OHL Tower]])=0, "n/a", INDEX(ET_Risk_SC_Summation[#Headers],1,MATCH(MAX(ET_Risk_SC_Summation[[#This Row],[132kV Circuit Breaker]:[400kV OHL Tower]]),ET_Risk_SC_Summation[[#This Row],[132kV Circuit Breaker]:[400kV OHL Tower]],0)))</f>
        <v>n/a</v>
      </c>
      <c r="BP587" s="177" t="str">
        <f>IFERROR(INDEX('N0.7_Lookup_References'!$G$77:$G$98,MATCH(ET_Risk_SC_Summation[[#This Row],[Mxx Category]],'N0.7_Lookup_References'!$F$77:$F$98,0)),"")</f>
        <v/>
      </c>
    </row>
    <row r="588" spans="1:68">
      <c r="A588" s="160" t="str">
        <f>IFERROR(INDEX(N1.2_Intervention_Types[NARM Asset Category],MATCH('N1.3_Project_Listing'!$C588,N1.2_Intervention_Types[Intervention Type ID],0),1),"")</f>
        <v/>
      </c>
      <c r="B588" s="160" t="str">
        <f>IF($D$2="GD",IFERROR(INDEX(N1.2_Intervention_Types[C&amp;V Asset Category (GD)],MATCH('N1.3_Project_Listing'!$C588,N1.2_Intervention_Types[Intervention Type ID],0),1),""),IFERROR(INDEX(N1.2_Intervention_Types[NARM Asset Category],MATCH('N1.3_Project_Listing'!$C588,N1.2_Intervention_Types[Intervention Type ID],0),1),""))</f>
        <v/>
      </c>
      <c r="C588" s="67" t="str">
        <f>IFERROR(INDEX(N1.2_Intervention_Types[Intervention Type ID],MATCH('N1.3_Project_Listing'!$I588,N1.2_Intervention_Types[Intervention Type],0),1),"")</f>
        <v/>
      </c>
      <c r="D588" s="160" t="str">
        <f>IFERROR(INDEX(N1.2_Intervention_Types[Intervention Category],MATCH('N1.3_Project_Listing'!$C588,N1.2_Intervention_Types[Intervention Type ID],0),1),"")</f>
        <v/>
      </c>
      <c r="E588" s="210"/>
      <c r="F588" s="236"/>
      <c r="G588" s="236"/>
      <c r="H588" s="236"/>
      <c r="I588" s="151"/>
      <c r="J588" s="139"/>
      <c r="K588" s="117"/>
      <c r="L588" s="117"/>
      <c r="M588" s="117"/>
      <c r="N588" s="310"/>
      <c r="O588" s="310"/>
      <c r="P588" s="310"/>
      <c r="Q588" s="63">
        <f t="shared" si="49"/>
        <v>0</v>
      </c>
      <c r="R588" s="368">
        <f>IF('N1.3_Project_Listing'!$D588="Replacement",SUM('N1.3_Project_Listing'!$K588:$L588)/2,'N1.3_Project_Listing'!$M588)</f>
        <v>0</v>
      </c>
      <c r="S588" s="67" t="str">
        <f>IFERROR(INDEX('N0.7_Lookup_References'!$C$13:$C$72,MATCH($A588,'N0.7_Lookup_References'!$B$13:$B$72,0)),"")</f>
        <v/>
      </c>
      <c r="T588" s="338" t="str">
        <f t="shared" si="50"/>
        <v/>
      </c>
      <c r="V588" s="11"/>
      <c r="W588" s="11"/>
      <c r="X588" s="11"/>
      <c r="Y588" s="11"/>
      <c r="Z588" s="11"/>
      <c r="AA588" s="11"/>
      <c r="AB588" s="11"/>
      <c r="AC588" s="11"/>
      <c r="AD588" s="11"/>
      <c r="AE588" s="11"/>
      <c r="AF588" s="11"/>
      <c r="AG588" s="11"/>
      <c r="AH588" s="11"/>
      <c r="AI588" s="11"/>
      <c r="AJ588" s="11"/>
      <c r="AK588" s="11"/>
      <c r="AL588" s="11"/>
      <c r="AM588" s="11"/>
      <c r="AN588" s="11"/>
      <c r="AO588" s="11"/>
      <c r="AP588" s="63">
        <f t="shared" si="51"/>
        <v>0</v>
      </c>
      <c r="AQ588" s="63">
        <f t="shared" si="52"/>
        <v>0</v>
      </c>
      <c r="AR588" s="63">
        <f t="shared" si="53"/>
        <v>0</v>
      </c>
      <c r="AT588" s="176" cm="1">
        <f t="array" ref="AT588">SUMIFS('N1.3_Project_Listing'!$P$16:$P$829, 'N1.3_Project_Listing'!$E$16:$E$829,'N1.3_Project_Listing'!$E588, 'N1.3_Project_Listing'!$A$16:$A$829,ET_Risk_SC_Summation[[#Headers],[132kV Circuit Breaker]])</f>
        <v>0</v>
      </c>
      <c r="AU588" s="176" cm="1">
        <f t="array" ref="AU588">SUMIFS('N1.3_Project_Listing'!$P$16:$P$829, 'N1.3_Project_Listing'!$E$16:$E$829,'N1.3_Project_Listing'!$E588, 'N1.3_Project_Listing'!$A$16:$A$829,ET_Risk_SC_Summation[[#Headers],[132kV Transformer]])</f>
        <v>0</v>
      </c>
      <c r="AV588" s="176" cm="1">
        <f t="array" ref="AV588">SUMIFS('N1.3_Project_Listing'!$P$16:$P$829, 'N1.3_Project_Listing'!$E$16:$E$829,'N1.3_Project_Listing'!$E588, 'N1.3_Project_Listing'!$A$16:$A$829,ET_Risk_SC_Summation[[#Headers],[132kV Reactor]])</f>
        <v>0</v>
      </c>
      <c r="AW588" s="176" cm="1">
        <f t="array" ref="AW588">SUMIFS('N1.3_Project_Listing'!$P$16:$P$829, 'N1.3_Project_Listing'!$E$16:$E$829,'N1.3_Project_Listing'!$E588, 'N1.3_Project_Listing'!$A$16:$A$829,ET_Risk_SC_Summation[[#Headers],[132kV Underground Cable]])</f>
        <v>0</v>
      </c>
      <c r="AX588" s="176" cm="1">
        <f t="array" ref="AX588">SUMIFS('N1.3_Project_Listing'!$P$16:$P$829, 'N1.3_Project_Listing'!$E$16:$E$829,'N1.3_Project_Listing'!$E588, 'N1.3_Project_Listing'!$A$16:$A$829,ET_Risk_SC_Summation[[#Headers],[132kV OHL Conductor]])</f>
        <v>0</v>
      </c>
      <c r="AY588" s="176" cm="1">
        <f t="array" ref="AY588">SUMIFS('N1.3_Project_Listing'!$P$16:$P$829, 'N1.3_Project_Listing'!$E$16:$E$829,'N1.3_Project_Listing'!$E588, 'N1.3_Project_Listing'!$A$16:$A$829,ET_Risk_SC_Summation[[#Headers],[132kV OHL Fittings]])</f>
        <v>0</v>
      </c>
      <c r="AZ588" s="176" cm="1">
        <f t="array" ref="AZ588">SUMIFS('N1.3_Project_Listing'!$P$16:$P$829, 'N1.3_Project_Listing'!$E$16:$E$829,'N1.3_Project_Listing'!$E588, 'N1.3_Project_Listing'!$A$16:$A$829,ET_Risk_SC_Summation[[#Headers],[132kV OHL Tower]])</f>
        <v>0</v>
      </c>
      <c r="BA588" s="176" cm="1">
        <f t="array" ref="BA588">SUMIFS('N1.3_Project_Listing'!$P$16:$P$829, 'N1.3_Project_Listing'!$E$16:$E$829,'N1.3_Project_Listing'!$E588, 'N1.3_Project_Listing'!$A$16:$A$829,ET_Risk_SC_Summation[[#Headers],[275kV Circuit Breaker]])</f>
        <v>0</v>
      </c>
      <c r="BB588" s="176" cm="1">
        <f t="array" ref="BB588">SUMIFS('N1.3_Project_Listing'!$P$16:$P$829, 'N1.3_Project_Listing'!$E$16:$E$829,'N1.3_Project_Listing'!$E588, 'N1.3_Project_Listing'!$A$16:$A$829,ET_Risk_SC_Summation[[#Headers],[275kV Transformer]])</f>
        <v>0</v>
      </c>
      <c r="BC588" s="176" cm="1">
        <f t="array" ref="BC588">SUMIFS('N1.3_Project_Listing'!$P$16:$P$829, 'N1.3_Project_Listing'!$E$16:$E$829,'N1.3_Project_Listing'!$E588, 'N1.3_Project_Listing'!$A$16:$A$829,ET_Risk_SC_Summation[[#Headers],[275kV Reactor]])</f>
        <v>0</v>
      </c>
      <c r="BD588" s="176" cm="1">
        <f t="array" ref="BD588">SUMIFS('N1.3_Project_Listing'!$P$16:$P$829, 'N1.3_Project_Listing'!$E$16:$E$829,'N1.3_Project_Listing'!$E588, 'N1.3_Project_Listing'!$A$16:$A$829,ET_Risk_SC_Summation[[#Headers],[275kV Underground Cable]])</f>
        <v>0</v>
      </c>
      <c r="BE588" s="176" cm="1">
        <f t="array" ref="BE588">SUMIFS('N1.3_Project_Listing'!$P$16:$P$829, 'N1.3_Project_Listing'!$E$16:$E$829,'N1.3_Project_Listing'!$E588, 'N1.3_Project_Listing'!$A$16:$A$829,ET_Risk_SC_Summation[[#Headers],[275kV OHL Conductor]])</f>
        <v>0</v>
      </c>
      <c r="BF588" s="176" cm="1">
        <f t="array" ref="BF588">SUMIFS('N1.3_Project_Listing'!$P$16:$P$829, 'N1.3_Project_Listing'!$E$16:$E$829,'N1.3_Project_Listing'!$E588, 'N1.3_Project_Listing'!$A$16:$A$829,ET_Risk_SC_Summation[[#Headers],[275kV OHL Fittings]])</f>
        <v>0</v>
      </c>
      <c r="BG588" s="176" cm="1">
        <f t="array" ref="BG588">SUMIFS('N1.3_Project_Listing'!$P$16:$P$829, 'N1.3_Project_Listing'!$E$16:$E$829,'N1.3_Project_Listing'!$E588, 'N1.3_Project_Listing'!$A$16:$A$829,ET_Risk_SC_Summation[[#Headers],[275kV OHL Tower]])</f>
        <v>0</v>
      </c>
      <c r="BH588" s="176" cm="1">
        <f t="array" ref="BH588">SUMIFS('N1.3_Project_Listing'!$P$16:$P$829, 'N1.3_Project_Listing'!$E$16:$E$829,'N1.3_Project_Listing'!$E588, 'N1.3_Project_Listing'!$A$16:$A$829,ET_Risk_SC_Summation[[#Headers],[400kV Circuit Breaker]])</f>
        <v>0</v>
      </c>
      <c r="BI588" s="176" cm="1">
        <f t="array" ref="BI588">SUMIFS('N1.3_Project_Listing'!$P$16:$P$829, 'N1.3_Project_Listing'!$E$16:$E$829,'N1.3_Project_Listing'!$E588, 'N1.3_Project_Listing'!$A$16:$A$829,ET_Risk_SC_Summation[[#Headers],[400kV Transformer]])</f>
        <v>0</v>
      </c>
      <c r="BJ588" s="176" cm="1">
        <f t="array" ref="BJ588">SUMIFS('N1.3_Project_Listing'!$P$16:$P$829, 'N1.3_Project_Listing'!$E$16:$E$829,'N1.3_Project_Listing'!$E588, 'N1.3_Project_Listing'!$A$16:$A$829,ET_Risk_SC_Summation[[#Headers],[400kV Reactor]])</f>
        <v>0</v>
      </c>
      <c r="BK588" s="176" cm="1">
        <f t="array" ref="BK588">SUMIFS('N1.3_Project_Listing'!$P$16:$P$829, 'N1.3_Project_Listing'!$E$16:$E$829,'N1.3_Project_Listing'!$E588, 'N1.3_Project_Listing'!$A$16:$A$829,ET_Risk_SC_Summation[[#Headers],[400kV Underground Cable]])</f>
        <v>0</v>
      </c>
      <c r="BL588" s="176" cm="1">
        <f t="array" ref="BL588">SUMIFS('N1.3_Project_Listing'!$P$16:$P$829, 'N1.3_Project_Listing'!$E$16:$E$829,'N1.3_Project_Listing'!$E588, 'N1.3_Project_Listing'!$A$16:$A$829,ET_Risk_SC_Summation[[#Headers],[400kV OHL Conductor]])</f>
        <v>0</v>
      </c>
      <c r="BM588" s="176" cm="1">
        <f t="array" ref="BM588">SUMIFS('N1.3_Project_Listing'!$P$16:$P$829, 'N1.3_Project_Listing'!$E$16:$E$829,'N1.3_Project_Listing'!$E588, 'N1.3_Project_Listing'!$A$16:$A$829,ET_Risk_SC_Summation[[#Headers],[400kV OHL Fittings]])</f>
        <v>0</v>
      </c>
      <c r="BN588" s="176" cm="1">
        <f t="array" ref="BN588">SUMIFS('N1.3_Project_Listing'!$P$16:$P$829, 'N1.3_Project_Listing'!$E$16:$E$829,'N1.3_Project_Listing'!$E588, 'N1.3_Project_Listing'!$A$16:$A$829,ET_Risk_SC_Summation[[#Headers],[400kV OHL Tower]])</f>
        <v>0</v>
      </c>
      <c r="BO588" s="177" t="str">
        <f>IF(SUM(ET_Risk_SC_Summation[[#This Row],[132kV Circuit Breaker]:[400kV OHL Tower]])=0, "n/a", INDEX(ET_Risk_SC_Summation[#Headers],1,MATCH(MAX(ET_Risk_SC_Summation[[#This Row],[132kV Circuit Breaker]:[400kV OHL Tower]]),ET_Risk_SC_Summation[[#This Row],[132kV Circuit Breaker]:[400kV OHL Tower]],0)))</f>
        <v>n/a</v>
      </c>
      <c r="BP588" s="177" t="str">
        <f>IFERROR(INDEX('N0.7_Lookup_References'!$G$77:$G$98,MATCH(ET_Risk_SC_Summation[[#This Row],[Mxx Category]],'N0.7_Lookup_References'!$F$77:$F$98,0)),"")</f>
        <v/>
      </c>
    </row>
    <row r="589" spans="1:68">
      <c r="A589" s="160" t="str">
        <f>IFERROR(INDEX(N1.2_Intervention_Types[NARM Asset Category],MATCH('N1.3_Project_Listing'!$C589,N1.2_Intervention_Types[Intervention Type ID],0),1),"")</f>
        <v/>
      </c>
      <c r="B589" s="160" t="str">
        <f>IF($D$2="GD",IFERROR(INDEX(N1.2_Intervention_Types[C&amp;V Asset Category (GD)],MATCH('N1.3_Project_Listing'!$C589,N1.2_Intervention_Types[Intervention Type ID],0),1),""),IFERROR(INDEX(N1.2_Intervention_Types[NARM Asset Category],MATCH('N1.3_Project_Listing'!$C589,N1.2_Intervention_Types[Intervention Type ID],0),1),""))</f>
        <v/>
      </c>
      <c r="C589" s="67" t="str">
        <f>IFERROR(INDEX(N1.2_Intervention_Types[Intervention Type ID],MATCH('N1.3_Project_Listing'!$I589,N1.2_Intervention_Types[Intervention Type],0),1),"")</f>
        <v/>
      </c>
      <c r="D589" s="160" t="str">
        <f>IFERROR(INDEX(N1.2_Intervention_Types[Intervention Category],MATCH('N1.3_Project_Listing'!$C589,N1.2_Intervention_Types[Intervention Type ID],0),1),"")</f>
        <v/>
      </c>
      <c r="E589" s="210"/>
      <c r="F589" s="236"/>
      <c r="G589" s="236"/>
      <c r="H589" s="236"/>
      <c r="I589" s="151"/>
      <c r="J589" s="139"/>
      <c r="K589" s="117"/>
      <c r="L589" s="117"/>
      <c r="M589" s="117"/>
      <c r="N589" s="310"/>
      <c r="O589" s="310"/>
      <c r="P589" s="310"/>
      <c r="Q589" s="63">
        <f t="shared" si="49"/>
        <v>0</v>
      </c>
      <c r="R589" s="368">
        <f>IF('N1.3_Project_Listing'!$D589="Replacement",SUM('N1.3_Project_Listing'!$K589:$L589)/2,'N1.3_Project_Listing'!$M589)</f>
        <v>0</v>
      </c>
      <c r="S589" s="67" t="str">
        <f>IFERROR(INDEX('N0.7_Lookup_References'!$C$13:$C$72,MATCH($A589,'N0.7_Lookup_References'!$B$13:$B$72,0)),"")</f>
        <v/>
      </c>
      <c r="T589" s="338" t="str">
        <f t="shared" si="50"/>
        <v/>
      </c>
      <c r="V589" s="11"/>
      <c r="W589" s="11"/>
      <c r="X589" s="11"/>
      <c r="Y589" s="11"/>
      <c r="Z589" s="11"/>
      <c r="AA589" s="11"/>
      <c r="AB589" s="11"/>
      <c r="AC589" s="11"/>
      <c r="AD589" s="11"/>
      <c r="AE589" s="11"/>
      <c r="AF589" s="11"/>
      <c r="AG589" s="11"/>
      <c r="AH589" s="11"/>
      <c r="AI589" s="11"/>
      <c r="AJ589" s="11"/>
      <c r="AK589" s="11"/>
      <c r="AL589" s="11"/>
      <c r="AM589" s="11"/>
      <c r="AN589" s="11"/>
      <c r="AO589" s="11"/>
      <c r="AP589" s="63">
        <f t="shared" si="51"/>
        <v>0</v>
      </c>
      <c r="AQ589" s="63">
        <f t="shared" si="52"/>
        <v>0</v>
      </c>
      <c r="AR589" s="63">
        <f t="shared" si="53"/>
        <v>0</v>
      </c>
      <c r="AT589" s="176" cm="1">
        <f t="array" ref="AT589">SUMIFS('N1.3_Project_Listing'!$P$16:$P$829, 'N1.3_Project_Listing'!$E$16:$E$829,'N1.3_Project_Listing'!$E589, 'N1.3_Project_Listing'!$A$16:$A$829,ET_Risk_SC_Summation[[#Headers],[132kV Circuit Breaker]])</f>
        <v>0</v>
      </c>
      <c r="AU589" s="176" cm="1">
        <f t="array" ref="AU589">SUMIFS('N1.3_Project_Listing'!$P$16:$P$829, 'N1.3_Project_Listing'!$E$16:$E$829,'N1.3_Project_Listing'!$E589, 'N1.3_Project_Listing'!$A$16:$A$829,ET_Risk_SC_Summation[[#Headers],[132kV Transformer]])</f>
        <v>0</v>
      </c>
      <c r="AV589" s="176" cm="1">
        <f t="array" ref="AV589">SUMIFS('N1.3_Project_Listing'!$P$16:$P$829, 'N1.3_Project_Listing'!$E$16:$E$829,'N1.3_Project_Listing'!$E589, 'N1.3_Project_Listing'!$A$16:$A$829,ET_Risk_SC_Summation[[#Headers],[132kV Reactor]])</f>
        <v>0</v>
      </c>
      <c r="AW589" s="176" cm="1">
        <f t="array" ref="AW589">SUMIFS('N1.3_Project_Listing'!$P$16:$P$829, 'N1.3_Project_Listing'!$E$16:$E$829,'N1.3_Project_Listing'!$E589, 'N1.3_Project_Listing'!$A$16:$A$829,ET_Risk_SC_Summation[[#Headers],[132kV Underground Cable]])</f>
        <v>0</v>
      </c>
      <c r="AX589" s="176" cm="1">
        <f t="array" ref="AX589">SUMIFS('N1.3_Project_Listing'!$P$16:$P$829, 'N1.3_Project_Listing'!$E$16:$E$829,'N1.3_Project_Listing'!$E589, 'N1.3_Project_Listing'!$A$16:$A$829,ET_Risk_SC_Summation[[#Headers],[132kV OHL Conductor]])</f>
        <v>0</v>
      </c>
      <c r="AY589" s="176" cm="1">
        <f t="array" ref="AY589">SUMIFS('N1.3_Project_Listing'!$P$16:$P$829, 'N1.3_Project_Listing'!$E$16:$E$829,'N1.3_Project_Listing'!$E589, 'N1.3_Project_Listing'!$A$16:$A$829,ET_Risk_SC_Summation[[#Headers],[132kV OHL Fittings]])</f>
        <v>0</v>
      </c>
      <c r="AZ589" s="176" cm="1">
        <f t="array" ref="AZ589">SUMIFS('N1.3_Project_Listing'!$P$16:$P$829, 'N1.3_Project_Listing'!$E$16:$E$829,'N1.3_Project_Listing'!$E589, 'N1.3_Project_Listing'!$A$16:$A$829,ET_Risk_SC_Summation[[#Headers],[132kV OHL Tower]])</f>
        <v>0</v>
      </c>
      <c r="BA589" s="176" cm="1">
        <f t="array" ref="BA589">SUMIFS('N1.3_Project_Listing'!$P$16:$P$829, 'N1.3_Project_Listing'!$E$16:$E$829,'N1.3_Project_Listing'!$E589, 'N1.3_Project_Listing'!$A$16:$A$829,ET_Risk_SC_Summation[[#Headers],[275kV Circuit Breaker]])</f>
        <v>0</v>
      </c>
      <c r="BB589" s="176" cm="1">
        <f t="array" ref="BB589">SUMIFS('N1.3_Project_Listing'!$P$16:$P$829, 'N1.3_Project_Listing'!$E$16:$E$829,'N1.3_Project_Listing'!$E589, 'N1.3_Project_Listing'!$A$16:$A$829,ET_Risk_SC_Summation[[#Headers],[275kV Transformer]])</f>
        <v>0</v>
      </c>
      <c r="BC589" s="176" cm="1">
        <f t="array" ref="BC589">SUMIFS('N1.3_Project_Listing'!$P$16:$P$829, 'N1.3_Project_Listing'!$E$16:$E$829,'N1.3_Project_Listing'!$E589, 'N1.3_Project_Listing'!$A$16:$A$829,ET_Risk_SC_Summation[[#Headers],[275kV Reactor]])</f>
        <v>0</v>
      </c>
      <c r="BD589" s="176" cm="1">
        <f t="array" ref="BD589">SUMIFS('N1.3_Project_Listing'!$P$16:$P$829, 'N1.3_Project_Listing'!$E$16:$E$829,'N1.3_Project_Listing'!$E589, 'N1.3_Project_Listing'!$A$16:$A$829,ET_Risk_SC_Summation[[#Headers],[275kV Underground Cable]])</f>
        <v>0</v>
      </c>
      <c r="BE589" s="176" cm="1">
        <f t="array" ref="BE589">SUMIFS('N1.3_Project_Listing'!$P$16:$P$829, 'N1.3_Project_Listing'!$E$16:$E$829,'N1.3_Project_Listing'!$E589, 'N1.3_Project_Listing'!$A$16:$A$829,ET_Risk_SC_Summation[[#Headers],[275kV OHL Conductor]])</f>
        <v>0</v>
      </c>
      <c r="BF589" s="176" cm="1">
        <f t="array" ref="BF589">SUMIFS('N1.3_Project_Listing'!$P$16:$P$829, 'N1.3_Project_Listing'!$E$16:$E$829,'N1.3_Project_Listing'!$E589, 'N1.3_Project_Listing'!$A$16:$A$829,ET_Risk_SC_Summation[[#Headers],[275kV OHL Fittings]])</f>
        <v>0</v>
      </c>
      <c r="BG589" s="176" cm="1">
        <f t="array" ref="BG589">SUMIFS('N1.3_Project_Listing'!$P$16:$P$829, 'N1.3_Project_Listing'!$E$16:$E$829,'N1.3_Project_Listing'!$E589, 'N1.3_Project_Listing'!$A$16:$A$829,ET_Risk_SC_Summation[[#Headers],[275kV OHL Tower]])</f>
        <v>0</v>
      </c>
      <c r="BH589" s="176" cm="1">
        <f t="array" ref="BH589">SUMIFS('N1.3_Project_Listing'!$P$16:$P$829, 'N1.3_Project_Listing'!$E$16:$E$829,'N1.3_Project_Listing'!$E589, 'N1.3_Project_Listing'!$A$16:$A$829,ET_Risk_SC_Summation[[#Headers],[400kV Circuit Breaker]])</f>
        <v>0</v>
      </c>
      <c r="BI589" s="176" cm="1">
        <f t="array" ref="BI589">SUMIFS('N1.3_Project_Listing'!$P$16:$P$829, 'N1.3_Project_Listing'!$E$16:$E$829,'N1.3_Project_Listing'!$E589, 'N1.3_Project_Listing'!$A$16:$A$829,ET_Risk_SC_Summation[[#Headers],[400kV Transformer]])</f>
        <v>0</v>
      </c>
      <c r="BJ589" s="176" cm="1">
        <f t="array" ref="BJ589">SUMIFS('N1.3_Project_Listing'!$P$16:$P$829, 'N1.3_Project_Listing'!$E$16:$E$829,'N1.3_Project_Listing'!$E589, 'N1.3_Project_Listing'!$A$16:$A$829,ET_Risk_SC_Summation[[#Headers],[400kV Reactor]])</f>
        <v>0</v>
      </c>
      <c r="BK589" s="176" cm="1">
        <f t="array" ref="BK589">SUMIFS('N1.3_Project_Listing'!$P$16:$P$829, 'N1.3_Project_Listing'!$E$16:$E$829,'N1.3_Project_Listing'!$E589, 'N1.3_Project_Listing'!$A$16:$A$829,ET_Risk_SC_Summation[[#Headers],[400kV Underground Cable]])</f>
        <v>0</v>
      </c>
      <c r="BL589" s="176" cm="1">
        <f t="array" ref="BL589">SUMIFS('N1.3_Project_Listing'!$P$16:$P$829, 'N1.3_Project_Listing'!$E$16:$E$829,'N1.3_Project_Listing'!$E589, 'N1.3_Project_Listing'!$A$16:$A$829,ET_Risk_SC_Summation[[#Headers],[400kV OHL Conductor]])</f>
        <v>0</v>
      </c>
      <c r="BM589" s="176" cm="1">
        <f t="array" ref="BM589">SUMIFS('N1.3_Project_Listing'!$P$16:$P$829, 'N1.3_Project_Listing'!$E$16:$E$829,'N1.3_Project_Listing'!$E589, 'N1.3_Project_Listing'!$A$16:$A$829,ET_Risk_SC_Summation[[#Headers],[400kV OHL Fittings]])</f>
        <v>0</v>
      </c>
      <c r="BN589" s="176" cm="1">
        <f t="array" ref="BN589">SUMIFS('N1.3_Project_Listing'!$P$16:$P$829, 'N1.3_Project_Listing'!$E$16:$E$829,'N1.3_Project_Listing'!$E589, 'N1.3_Project_Listing'!$A$16:$A$829,ET_Risk_SC_Summation[[#Headers],[400kV OHL Tower]])</f>
        <v>0</v>
      </c>
      <c r="BO589" s="177" t="str">
        <f>IF(SUM(ET_Risk_SC_Summation[[#This Row],[132kV Circuit Breaker]:[400kV OHL Tower]])=0, "n/a", INDEX(ET_Risk_SC_Summation[#Headers],1,MATCH(MAX(ET_Risk_SC_Summation[[#This Row],[132kV Circuit Breaker]:[400kV OHL Tower]]),ET_Risk_SC_Summation[[#This Row],[132kV Circuit Breaker]:[400kV OHL Tower]],0)))</f>
        <v>n/a</v>
      </c>
      <c r="BP589" s="177" t="str">
        <f>IFERROR(INDEX('N0.7_Lookup_References'!$G$77:$G$98,MATCH(ET_Risk_SC_Summation[[#This Row],[Mxx Category]],'N0.7_Lookup_References'!$F$77:$F$98,0)),"")</f>
        <v/>
      </c>
    </row>
    <row r="590" spans="1:68">
      <c r="A590" s="160" t="str">
        <f>IFERROR(INDEX(N1.2_Intervention_Types[NARM Asset Category],MATCH('N1.3_Project_Listing'!$C590,N1.2_Intervention_Types[Intervention Type ID],0),1),"")</f>
        <v/>
      </c>
      <c r="B590" s="160" t="str">
        <f>IF($D$2="GD",IFERROR(INDEX(N1.2_Intervention_Types[C&amp;V Asset Category (GD)],MATCH('N1.3_Project_Listing'!$C590,N1.2_Intervention_Types[Intervention Type ID],0),1),""),IFERROR(INDEX(N1.2_Intervention_Types[NARM Asset Category],MATCH('N1.3_Project_Listing'!$C590,N1.2_Intervention_Types[Intervention Type ID],0),1),""))</f>
        <v/>
      </c>
      <c r="C590" s="67" t="str">
        <f>IFERROR(INDEX(N1.2_Intervention_Types[Intervention Type ID],MATCH('N1.3_Project_Listing'!$I590,N1.2_Intervention_Types[Intervention Type],0),1),"")</f>
        <v/>
      </c>
      <c r="D590" s="160" t="str">
        <f>IFERROR(INDEX(N1.2_Intervention_Types[Intervention Category],MATCH('N1.3_Project_Listing'!$C590,N1.2_Intervention_Types[Intervention Type ID],0),1),"")</f>
        <v/>
      </c>
      <c r="E590" s="210"/>
      <c r="F590" s="236"/>
      <c r="G590" s="236"/>
      <c r="H590" s="236"/>
      <c r="I590" s="151"/>
      <c r="J590" s="139"/>
      <c r="K590" s="117"/>
      <c r="L590" s="117"/>
      <c r="M590" s="117"/>
      <c r="N590" s="310"/>
      <c r="O590" s="310"/>
      <c r="P590" s="310"/>
      <c r="Q590" s="63">
        <f t="shared" si="49"/>
        <v>0</v>
      </c>
      <c r="R590" s="368">
        <f>IF('N1.3_Project_Listing'!$D590="Replacement",SUM('N1.3_Project_Listing'!$K590:$L590)/2,'N1.3_Project_Listing'!$M590)</f>
        <v>0</v>
      </c>
      <c r="S590" s="67" t="str">
        <f>IFERROR(INDEX('N0.7_Lookup_References'!$C$13:$C$72,MATCH($A590,'N0.7_Lookup_References'!$B$13:$B$72,0)),"")</f>
        <v/>
      </c>
      <c r="T590" s="338" t="str">
        <f t="shared" si="50"/>
        <v/>
      </c>
      <c r="V590" s="11"/>
      <c r="W590" s="11"/>
      <c r="X590" s="11"/>
      <c r="Y590" s="11"/>
      <c r="Z590" s="11"/>
      <c r="AA590" s="11"/>
      <c r="AB590" s="11"/>
      <c r="AC590" s="11"/>
      <c r="AD590" s="11"/>
      <c r="AE590" s="11"/>
      <c r="AF590" s="11"/>
      <c r="AG590" s="11"/>
      <c r="AH590" s="11"/>
      <c r="AI590" s="11"/>
      <c r="AJ590" s="11"/>
      <c r="AK590" s="11"/>
      <c r="AL590" s="11"/>
      <c r="AM590" s="11"/>
      <c r="AN590" s="11"/>
      <c r="AO590" s="11"/>
      <c r="AP590" s="63">
        <f t="shared" si="51"/>
        <v>0</v>
      </c>
      <c r="AQ590" s="63">
        <f t="shared" si="52"/>
        <v>0</v>
      </c>
      <c r="AR590" s="63">
        <f t="shared" si="53"/>
        <v>0</v>
      </c>
      <c r="AT590" s="176" cm="1">
        <f t="array" ref="AT590">SUMIFS('N1.3_Project_Listing'!$P$16:$P$829, 'N1.3_Project_Listing'!$E$16:$E$829,'N1.3_Project_Listing'!$E590, 'N1.3_Project_Listing'!$A$16:$A$829,ET_Risk_SC_Summation[[#Headers],[132kV Circuit Breaker]])</f>
        <v>0</v>
      </c>
      <c r="AU590" s="176" cm="1">
        <f t="array" ref="AU590">SUMIFS('N1.3_Project_Listing'!$P$16:$P$829, 'N1.3_Project_Listing'!$E$16:$E$829,'N1.3_Project_Listing'!$E590, 'N1.3_Project_Listing'!$A$16:$A$829,ET_Risk_SC_Summation[[#Headers],[132kV Transformer]])</f>
        <v>0</v>
      </c>
      <c r="AV590" s="176" cm="1">
        <f t="array" ref="AV590">SUMIFS('N1.3_Project_Listing'!$P$16:$P$829, 'N1.3_Project_Listing'!$E$16:$E$829,'N1.3_Project_Listing'!$E590, 'N1.3_Project_Listing'!$A$16:$A$829,ET_Risk_SC_Summation[[#Headers],[132kV Reactor]])</f>
        <v>0</v>
      </c>
      <c r="AW590" s="176" cm="1">
        <f t="array" ref="AW590">SUMIFS('N1.3_Project_Listing'!$P$16:$P$829, 'N1.3_Project_Listing'!$E$16:$E$829,'N1.3_Project_Listing'!$E590, 'N1.3_Project_Listing'!$A$16:$A$829,ET_Risk_SC_Summation[[#Headers],[132kV Underground Cable]])</f>
        <v>0</v>
      </c>
      <c r="AX590" s="176" cm="1">
        <f t="array" ref="AX590">SUMIFS('N1.3_Project_Listing'!$P$16:$P$829, 'N1.3_Project_Listing'!$E$16:$E$829,'N1.3_Project_Listing'!$E590, 'N1.3_Project_Listing'!$A$16:$A$829,ET_Risk_SC_Summation[[#Headers],[132kV OHL Conductor]])</f>
        <v>0</v>
      </c>
      <c r="AY590" s="176" cm="1">
        <f t="array" ref="AY590">SUMIFS('N1.3_Project_Listing'!$P$16:$P$829, 'N1.3_Project_Listing'!$E$16:$E$829,'N1.3_Project_Listing'!$E590, 'N1.3_Project_Listing'!$A$16:$A$829,ET_Risk_SC_Summation[[#Headers],[132kV OHL Fittings]])</f>
        <v>0</v>
      </c>
      <c r="AZ590" s="176" cm="1">
        <f t="array" ref="AZ590">SUMIFS('N1.3_Project_Listing'!$P$16:$P$829, 'N1.3_Project_Listing'!$E$16:$E$829,'N1.3_Project_Listing'!$E590, 'N1.3_Project_Listing'!$A$16:$A$829,ET_Risk_SC_Summation[[#Headers],[132kV OHL Tower]])</f>
        <v>0</v>
      </c>
      <c r="BA590" s="176" cm="1">
        <f t="array" ref="BA590">SUMIFS('N1.3_Project_Listing'!$P$16:$P$829, 'N1.3_Project_Listing'!$E$16:$E$829,'N1.3_Project_Listing'!$E590, 'N1.3_Project_Listing'!$A$16:$A$829,ET_Risk_SC_Summation[[#Headers],[275kV Circuit Breaker]])</f>
        <v>0</v>
      </c>
      <c r="BB590" s="176" cm="1">
        <f t="array" ref="BB590">SUMIFS('N1.3_Project_Listing'!$P$16:$P$829, 'N1.3_Project_Listing'!$E$16:$E$829,'N1.3_Project_Listing'!$E590, 'N1.3_Project_Listing'!$A$16:$A$829,ET_Risk_SC_Summation[[#Headers],[275kV Transformer]])</f>
        <v>0</v>
      </c>
      <c r="BC590" s="176" cm="1">
        <f t="array" ref="BC590">SUMIFS('N1.3_Project_Listing'!$P$16:$P$829, 'N1.3_Project_Listing'!$E$16:$E$829,'N1.3_Project_Listing'!$E590, 'N1.3_Project_Listing'!$A$16:$A$829,ET_Risk_SC_Summation[[#Headers],[275kV Reactor]])</f>
        <v>0</v>
      </c>
      <c r="BD590" s="176" cm="1">
        <f t="array" ref="BD590">SUMIFS('N1.3_Project_Listing'!$P$16:$P$829, 'N1.3_Project_Listing'!$E$16:$E$829,'N1.3_Project_Listing'!$E590, 'N1.3_Project_Listing'!$A$16:$A$829,ET_Risk_SC_Summation[[#Headers],[275kV Underground Cable]])</f>
        <v>0</v>
      </c>
      <c r="BE590" s="176" cm="1">
        <f t="array" ref="BE590">SUMIFS('N1.3_Project_Listing'!$P$16:$P$829, 'N1.3_Project_Listing'!$E$16:$E$829,'N1.3_Project_Listing'!$E590, 'N1.3_Project_Listing'!$A$16:$A$829,ET_Risk_SC_Summation[[#Headers],[275kV OHL Conductor]])</f>
        <v>0</v>
      </c>
      <c r="BF590" s="176" cm="1">
        <f t="array" ref="BF590">SUMIFS('N1.3_Project_Listing'!$P$16:$P$829, 'N1.3_Project_Listing'!$E$16:$E$829,'N1.3_Project_Listing'!$E590, 'N1.3_Project_Listing'!$A$16:$A$829,ET_Risk_SC_Summation[[#Headers],[275kV OHL Fittings]])</f>
        <v>0</v>
      </c>
      <c r="BG590" s="176" cm="1">
        <f t="array" ref="BG590">SUMIFS('N1.3_Project_Listing'!$P$16:$P$829, 'N1.3_Project_Listing'!$E$16:$E$829,'N1.3_Project_Listing'!$E590, 'N1.3_Project_Listing'!$A$16:$A$829,ET_Risk_SC_Summation[[#Headers],[275kV OHL Tower]])</f>
        <v>0</v>
      </c>
      <c r="BH590" s="176" cm="1">
        <f t="array" ref="BH590">SUMIFS('N1.3_Project_Listing'!$P$16:$P$829, 'N1.3_Project_Listing'!$E$16:$E$829,'N1.3_Project_Listing'!$E590, 'N1.3_Project_Listing'!$A$16:$A$829,ET_Risk_SC_Summation[[#Headers],[400kV Circuit Breaker]])</f>
        <v>0</v>
      </c>
      <c r="BI590" s="176" cm="1">
        <f t="array" ref="BI590">SUMIFS('N1.3_Project_Listing'!$P$16:$P$829, 'N1.3_Project_Listing'!$E$16:$E$829,'N1.3_Project_Listing'!$E590, 'N1.3_Project_Listing'!$A$16:$A$829,ET_Risk_SC_Summation[[#Headers],[400kV Transformer]])</f>
        <v>0</v>
      </c>
      <c r="BJ590" s="176" cm="1">
        <f t="array" ref="BJ590">SUMIFS('N1.3_Project_Listing'!$P$16:$P$829, 'N1.3_Project_Listing'!$E$16:$E$829,'N1.3_Project_Listing'!$E590, 'N1.3_Project_Listing'!$A$16:$A$829,ET_Risk_SC_Summation[[#Headers],[400kV Reactor]])</f>
        <v>0</v>
      </c>
      <c r="BK590" s="176" cm="1">
        <f t="array" ref="BK590">SUMIFS('N1.3_Project_Listing'!$P$16:$P$829, 'N1.3_Project_Listing'!$E$16:$E$829,'N1.3_Project_Listing'!$E590, 'N1.3_Project_Listing'!$A$16:$A$829,ET_Risk_SC_Summation[[#Headers],[400kV Underground Cable]])</f>
        <v>0</v>
      </c>
      <c r="BL590" s="176" cm="1">
        <f t="array" ref="BL590">SUMIFS('N1.3_Project_Listing'!$P$16:$P$829, 'N1.3_Project_Listing'!$E$16:$E$829,'N1.3_Project_Listing'!$E590, 'N1.3_Project_Listing'!$A$16:$A$829,ET_Risk_SC_Summation[[#Headers],[400kV OHL Conductor]])</f>
        <v>0</v>
      </c>
      <c r="BM590" s="176" cm="1">
        <f t="array" ref="BM590">SUMIFS('N1.3_Project_Listing'!$P$16:$P$829, 'N1.3_Project_Listing'!$E$16:$E$829,'N1.3_Project_Listing'!$E590, 'N1.3_Project_Listing'!$A$16:$A$829,ET_Risk_SC_Summation[[#Headers],[400kV OHL Fittings]])</f>
        <v>0</v>
      </c>
      <c r="BN590" s="176" cm="1">
        <f t="array" ref="BN590">SUMIFS('N1.3_Project_Listing'!$P$16:$P$829, 'N1.3_Project_Listing'!$E$16:$E$829,'N1.3_Project_Listing'!$E590, 'N1.3_Project_Listing'!$A$16:$A$829,ET_Risk_SC_Summation[[#Headers],[400kV OHL Tower]])</f>
        <v>0</v>
      </c>
      <c r="BO590" s="177" t="str">
        <f>IF(SUM(ET_Risk_SC_Summation[[#This Row],[132kV Circuit Breaker]:[400kV OHL Tower]])=0, "n/a", INDEX(ET_Risk_SC_Summation[#Headers],1,MATCH(MAX(ET_Risk_SC_Summation[[#This Row],[132kV Circuit Breaker]:[400kV OHL Tower]]),ET_Risk_SC_Summation[[#This Row],[132kV Circuit Breaker]:[400kV OHL Tower]],0)))</f>
        <v>n/a</v>
      </c>
      <c r="BP590" s="177" t="str">
        <f>IFERROR(INDEX('N0.7_Lookup_References'!$G$77:$G$98,MATCH(ET_Risk_SC_Summation[[#This Row],[Mxx Category]],'N0.7_Lookup_References'!$F$77:$F$98,0)),"")</f>
        <v/>
      </c>
    </row>
    <row r="591" spans="1:68">
      <c r="A591" s="160" t="str">
        <f>IFERROR(INDEX(N1.2_Intervention_Types[NARM Asset Category],MATCH('N1.3_Project_Listing'!$C591,N1.2_Intervention_Types[Intervention Type ID],0),1),"")</f>
        <v/>
      </c>
      <c r="B591" s="160" t="str">
        <f>IF($D$2="GD",IFERROR(INDEX(N1.2_Intervention_Types[C&amp;V Asset Category (GD)],MATCH('N1.3_Project_Listing'!$C591,N1.2_Intervention_Types[Intervention Type ID],0),1),""),IFERROR(INDEX(N1.2_Intervention_Types[NARM Asset Category],MATCH('N1.3_Project_Listing'!$C591,N1.2_Intervention_Types[Intervention Type ID],0),1),""))</f>
        <v/>
      </c>
      <c r="C591" s="67" t="str">
        <f>IFERROR(INDEX(N1.2_Intervention_Types[Intervention Type ID],MATCH('N1.3_Project_Listing'!$I591,N1.2_Intervention_Types[Intervention Type],0),1),"")</f>
        <v/>
      </c>
      <c r="D591" s="160" t="str">
        <f>IFERROR(INDEX(N1.2_Intervention_Types[Intervention Category],MATCH('N1.3_Project_Listing'!$C591,N1.2_Intervention_Types[Intervention Type ID],0),1),"")</f>
        <v/>
      </c>
      <c r="E591" s="210"/>
      <c r="F591" s="236"/>
      <c r="G591" s="236"/>
      <c r="H591" s="236"/>
      <c r="I591" s="151"/>
      <c r="J591" s="139"/>
      <c r="K591" s="117"/>
      <c r="L591" s="117"/>
      <c r="M591" s="117"/>
      <c r="N591" s="310"/>
      <c r="O591" s="310"/>
      <c r="P591" s="310"/>
      <c r="Q591" s="63">
        <f t="shared" si="49"/>
        <v>0</v>
      </c>
      <c r="R591" s="368">
        <f>IF('N1.3_Project_Listing'!$D591="Replacement",SUM('N1.3_Project_Listing'!$K591:$L591)/2,'N1.3_Project_Listing'!$M591)</f>
        <v>0</v>
      </c>
      <c r="S591" s="67" t="str">
        <f>IFERROR(INDEX('N0.7_Lookup_References'!$C$13:$C$72,MATCH($A591,'N0.7_Lookup_References'!$B$13:$B$72,0)),"")</f>
        <v/>
      </c>
      <c r="T591" s="338" t="str">
        <f t="shared" si="50"/>
        <v/>
      </c>
      <c r="V591" s="11"/>
      <c r="W591" s="11"/>
      <c r="X591" s="11"/>
      <c r="Y591" s="11"/>
      <c r="Z591" s="11"/>
      <c r="AA591" s="11"/>
      <c r="AB591" s="11"/>
      <c r="AC591" s="11"/>
      <c r="AD591" s="11"/>
      <c r="AE591" s="11"/>
      <c r="AF591" s="11"/>
      <c r="AG591" s="11"/>
      <c r="AH591" s="11"/>
      <c r="AI591" s="11"/>
      <c r="AJ591" s="11"/>
      <c r="AK591" s="11"/>
      <c r="AL591" s="11"/>
      <c r="AM591" s="11"/>
      <c r="AN591" s="11"/>
      <c r="AO591" s="11"/>
      <c r="AP591" s="63">
        <f t="shared" si="51"/>
        <v>0</v>
      </c>
      <c r="AQ591" s="63">
        <f t="shared" si="52"/>
        <v>0</v>
      </c>
      <c r="AR591" s="63">
        <f t="shared" si="53"/>
        <v>0</v>
      </c>
      <c r="AT591" s="176" cm="1">
        <f t="array" ref="AT591">SUMIFS('N1.3_Project_Listing'!$P$16:$P$829, 'N1.3_Project_Listing'!$E$16:$E$829,'N1.3_Project_Listing'!$E591, 'N1.3_Project_Listing'!$A$16:$A$829,ET_Risk_SC_Summation[[#Headers],[132kV Circuit Breaker]])</f>
        <v>0</v>
      </c>
      <c r="AU591" s="176" cm="1">
        <f t="array" ref="AU591">SUMIFS('N1.3_Project_Listing'!$P$16:$P$829, 'N1.3_Project_Listing'!$E$16:$E$829,'N1.3_Project_Listing'!$E591, 'N1.3_Project_Listing'!$A$16:$A$829,ET_Risk_SC_Summation[[#Headers],[132kV Transformer]])</f>
        <v>0</v>
      </c>
      <c r="AV591" s="176" cm="1">
        <f t="array" ref="AV591">SUMIFS('N1.3_Project_Listing'!$P$16:$P$829, 'N1.3_Project_Listing'!$E$16:$E$829,'N1.3_Project_Listing'!$E591, 'N1.3_Project_Listing'!$A$16:$A$829,ET_Risk_SC_Summation[[#Headers],[132kV Reactor]])</f>
        <v>0</v>
      </c>
      <c r="AW591" s="176" cm="1">
        <f t="array" ref="AW591">SUMIFS('N1.3_Project_Listing'!$P$16:$P$829, 'N1.3_Project_Listing'!$E$16:$E$829,'N1.3_Project_Listing'!$E591, 'N1.3_Project_Listing'!$A$16:$A$829,ET_Risk_SC_Summation[[#Headers],[132kV Underground Cable]])</f>
        <v>0</v>
      </c>
      <c r="AX591" s="176" cm="1">
        <f t="array" ref="AX591">SUMIFS('N1.3_Project_Listing'!$P$16:$P$829, 'N1.3_Project_Listing'!$E$16:$E$829,'N1.3_Project_Listing'!$E591, 'N1.3_Project_Listing'!$A$16:$A$829,ET_Risk_SC_Summation[[#Headers],[132kV OHL Conductor]])</f>
        <v>0</v>
      </c>
      <c r="AY591" s="176" cm="1">
        <f t="array" ref="AY591">SUMIFS('N1.3_Project_Listing'!$P$16:$P$829, 'N1.3_Project_Listing'!$E$16:$E$829,'N1.3_Project_Listing'!$E591, 'N1.3_Project_Listing'!$A$16:$A$829,ET_Risk_SC_Summation[[#Headers],[132kV OHL Fittings]])</f>
        <v>0</v>
      </c>
      <c r="AZ591" s="176" cm="1">
        <f t="array" ref="AZ591">SUMIFS('N1.3_Project_Listing'!$P$16:$P$829, 'N1.3_Project_Listing'!$E$16:$E$829,'N1.3_Project_Listing'!$E591, 'N1.3_Project_Listing'!$A$16:$A$829,ET_Risk_SC_Summation[[#Headers],[132kV OHL Tower]])</f>
        <v>0</v>
      </c>
      <c r="BA591" s="176" cm="1">
        <f t="array" ref="BA591">SUMIFS('N1.3_Project_Listing'!$P$16:$P$829, 'N1.3_Project_Listing'!$E$16:$E$829,'N1.3_Project_Listing'!$E591, 'N1.3_Project_Listing'!$A$16:$A$829,ET_Risk_SC_Summation[[#Headers],[275kV Circuit Breaker]])</f>
        <v>0</v>
      </c>
      <c r="BB591" s="176" cm="1">
        <f t="array" ref="BB591">SUMIFS('N1.3_Project_Listing'!$P$16:$P$829, 'N1.3_Project_Listing'!$E$16:$E$829,'N1.3_Project_Listing'!$E591, 'N1.3_Project_Listing'!$A$16:$A$829,ET_Risk_SC_Summation[[#Headers],[275kV Transformer]])</f>
        <v>0</v>
      </c>
      <c r="BC591" s="176" cm="1">
        <f t="array" ref="BC591">SUMIFS('N1.3_Project_Listing'!$P$16:$P$829, 'N1.3_Project_Listing'!$E$16:$E$829,'N1.3_Project_Listing'!$E591, 'N1.3_Project_Listing'!$A$16:$A$829,ET_Risk_SC_Summation[[#Headers],[275kV Reactor]])</f>
        <v>0</v>
      </c>
      <c r="BD591" s="176" cm="1">
        <f t="array" ref="BD591">SUMIFS('N1.3_Project_Listing'!$P$16:$P$829, 'N1.3_Project_Listing'!$E$16:$E$829,'N1.3_Project_Listing'!$E591, 'N1.3_Project_Listing'!$A$16:$A$829,ET_Risk_SC_Summation[[#Headers],[275kV Underground Cable]])</f>
        <v>0</v>
      </c>
      <c r="BE591" s="176" cm="1">
        <f t="array" ref="BE591">SUMIFS('N1.3_Project_Listing'!$P$16:$P$829, 'N1.3_Project_Listing'!$E$16:$E$829,'N1.3_Project_Listing'!$E591, 'N1.3_Project_Listing'!$A$16:$A$829,ET_Risk_SC_Summation[[#Headers],[275kV OHL Conductor]])</f>
        <v>0</v>
      </c>
      <c r="BF591" s="176" cm="1">
        <f t="array" ref="BF591">SUMIFS('N1.3_Project_Listing'!$P$16:$P$829, 'N1.3_Project_Listing'!$E$16:$E$829,'N1.3_Project_Listing'!$E591, 'N1.3_Project_Listing'!$A$16:$A$829,ET_Risk_SC_Summation[[#Headers],[275kV OHL Fittings]])</f>
        <v>0</v>
      </c>
      <c r="BG591" s="176" cm="1">
        <f t="array" ref="BG591">SUMIFS('N1.3_Project_Listing'!$P$16:$P$829, 'N1.3_Project_Listing'!$E$16:$E$829,'N1.3_Project_Listing'!$E591, 'N1.3_Project_Listing'!$A$16:$A$829,ET_Risk_SC_Summation[[#Headers],[275kV OHL Tower]])</f>
        <v>0</v>
      </c>
      <c r="BH591" s="176" cm="1">
        <f t="array" ref="BH591">SUMIFS('N1.3_Project_Listing'!$P$16:$P$829, 'N1.3_Project_Listing'!$E$16:$E$829,'N1.3_Project_Listing'!$E591, 'N1.3_Project_Listing'!$A$16:$A$829,ET_Risk_SC_Summation[[#Headers],[400kV Circuit Breaker]])</f>
        <v>0</v>
      </c>
      <c r="BI591" s="176" cm="1">
        <f t="array" ref="BI591">SUMIFS('N1.3_Project_Listing'!$P$16:$P$829, 'N1.3_Project_Listing'!$E$16:$E$829,'N1.3_Project_Listing'!$E591, 'N1.3_Project_Listing'!$A$16:$A$829,ET_Risk_SC_Summation[[#Headers],[400kV Transformer]])</f>
        <v>0</v>
      </c>
      <c r="BJ591" s="176" cm="1">
        <f t="array" ref="BJ591">SUMIFS('N1.3_Project_Listing'!$P$16:$P$829, 'N1.3_Project_Listing'!$E$16:$E$829,'N1.3_Project_Listing'!$E591, 'N1.3_Project_Listing'!$A$16:$A$829,ET_Risk_SC_Summation[[#Headers],[400kV Reactor]])</f>
        <v>0</v>
      </c>
      <c r="BK591" s="176" cm="1">
        <f t="array" ref="BK591">SUMIFS('N1.3_Project_Listing'!$P$16:$P$829, 'N1.3_Project_Listing'!$E$16:$E$829,'N1.3_Project_Listing'!$E591, 'N1.3_Project_Listing'!$A$16:$A$829,ET_Risk_SC_Summation[[#Headers],[400kV Underground Cable]])</f>
        <v>0</v>
      </c>
      <c r="BL591" s="176" cm="1">
        <f t="array" ref="BL591">SUMIFS('N1.3_Project_Listing'!$P$16:$P$829, 'N1.3_Project_Listing'!$E$16:$E$829,'N1.3_Project_Listing'!$E591, 'N1.3_Project_Listing'!$A$16:$A$829,ET_Risk_SC_Summation[[#Headers],[400kV OHL Conductor]])</f>
        <v>0</v>
      </c>
      <c r="BM591" s="176" cm="1">
        <f t="array" ref="BM591">SUMIFS('N1.3_Project_Listing'!$P$16:$P$829, 'N1.3_Project_Listing'!$E$16:$E$829,'N1.3_Project_Listing'!$E591, 'N1.3_Project_Listing'!$A$16:$A$829,ET_Risk_SC_Summation[[#Headers],[400kV OHL Fittings]])</f>
        <v>0</v>
      </c>
      <c r="BN591" s="176" cm="1">
        <f t="array" ref="BN591">SUMIFS('N1.3_Project_Listing'!$P$16:$P$829, 'N1.3_Project_Listing'!$E$16:$E$829,'N1.3_Project_Listing'!$E591, 'N1.3_Project_Listing'!$A$16:$A$829,ET_Risk_SC_Summation[[#Headers],[400kV OHL Tower]])</f>
        <v>0</v>
      </c>
      <c r="BO591" s="177" t="str">
        <f>IF(SUM(ET_Risk_SC_Summation[[#This Row],[132kV Circuit Breaker]:[400kV OHL Tower]])=0, "n/a", INDEX(ET_Risk_SC_Summation[#Headers],1,MATCH(MAX(ET_Risk_SC_Summation[[#This Row],[132kV Circuit Breaker]:[400kV OHL Tower]]),ET_Risk_SC_Summation[[#This Row],[132kV Circuit Breaker]:[400kV OHL Tower]],0)))</f>
        <v>n/a</v>
      </c>
      <c r="BP591" s="177" t="str">
        <f>IFERROR(INDEX('N0.7_Lookup_References'!$G$77:$G$98,MATCH(ET_Risk_SC_Summation[[#This Row],[Mxx Category]],'N0.7_Lookup_References'!$F$77:$F$98,0)),"")</f>
        <v/>
      </c>
    </row>
    <row r="592" spans="1:68">
      <c r="A592" s="160" t="str">
        <f>IFERROR(INDEX(N1.2_Intervention_Types[NARM Asset Category],MATCH('N1.3_Project_Listing'!$C592,N1.2_Intervention_Types[Intervention Type ID],0),1),"")</f>
        <v/>
      </c>
      <c r="B592" s="160" t="str">
        <f>IF($D$2="GD",IFERROR(INDEX(N1.2_Intervention_Types[C&amp;V Asset Category (GD)],MATCH('N1.3_Project_Listing'!$C592,N1.2_Intervention_Types[Intervention Type ID],0),1),""),IFERROR(INDEX(N1.2_Intervention_Types[NARM Asset Category],MATCH('N1.3_Project_Listing'!$C592,N1.2_Intervention_Types[Intervention Type ID],0),1),""))</f>
        <v/>
      </c>
      <c r="C592" s="67" t="str">
        <f>IFERROR(INDEX(N1.2_Intervention_Types[Intervention Type ID],MATCH('N1.3_Project_Listing'!$I592,N1.2_Intervention_Types[Intervention Type],0),1),"")</f>
        <v/>
      </c>
      <c r="D592" s="160" t="str">
        <f>IFERROR(INDEX(N1.2_Intervention_Types[Intervention Category],MATCH('N1.3_Project_Listing'!$C592,N1.2_Intervention_Types[Intervention Type ID],0),1),"")</f>
        <v/>
      </c>
      <c r="E592" s="210"/>
      <c r="F592" s="236"/>
      <c r="G592" s="236"/>
      <c r="H592" s="236"/>
      <c r="I592" s="151"/>
      <c r="J592" s="139"/>
      <c r="K592" s="117"/>
      <c r="L592" s="117"/>
      <c r="M592" s="117"/>
      <c r="N592" s="310"/>
      <c r="O592" s="310"/>
      <c r="P592" s="310"/>
      <c r="Q592" s="63">
        <f t="shared" ref="Q592:Q655" si="54">N592-O592</f>
        <v>0</v>
      </c>
      <c r="R592" s="368">
        <f>IF('N1.3_Project_Listing'!$D592="Replacement",SUM('N1.3_Project_Listing'!$K592:$L592)/2,'N1.3_Project_Listing'!$M592)</f>
        <v>0</v>
      </c>
      <c r="S592" s="67" t="str">
        <f>IFERROR(INDEX('N0.7_Lookup_References'!$C$13:$C$72,MATCH($A592,'N0.7_Lookup_References'!$B$13:$B$72,0)),"")</f>
        <v/>
      </c>
      <c r="T592" s="338" t="str">
        <f t="shared" si="50"/>
        <v/>
      </c>
      <c r="V592" s="11"/>
      <c r="W592" s="11"/>
      <c r="X592" s="11"/>
      <c r="Y592" s="11"/>
      <c r="Z592" s="11"/>
      <c r="AA592" s="11"/>
      <c r="AB592" s="11"/>
      <c r="AC592" s="11"/>
      <c r="AD592" s="11"/>
      <c r="AE592" s="11"/>
      <c r="AF592" s="11"/>
      <c r="AG592" s="11"/>
      <c r="AH592" s="11"/>
      <c r="AI592" s="11"/>
      <c r="AJ592" s="11"/>
      <c r="AK592" s="11"/>
      <c r="AL592" s="11"/>
      <c r="AM592" s="11"/>
      <c r="AN592" s="11"/>
      <c r="AO592" s="11"/>
      <c r="AP592" s="63">
        <f t="shared" si="51"/>
        <v>0</v>
      </c>
      <c r="AQ592" s="63">
        <f t="shared" si="52"/>
        <v>0</v>
      </c>
      <c r="AR592" s="63">
        <f t="shared" si="53"/>
        <v>0</v>
      </c>
      <c r="AT592" s="176" cm="1">
        <f t="array" ref="AT592">SUMIFS('N1.3_Project_Listing'!$P$16:$P$829, 'N1.3_Project_Listing'!$E$16:$E$829,'N1.3_Project_Listing'!$E592, 'N1.3_Project_Listing'!$A$16:$A$829,ET_Risk_SC_Summation[[#Headers],[132kV Circuit Breaker]])</f>
        <v>0</v>
      </c>
      <c r="AU592" s="176" cm="1">
        <f t="array" ref="AU592">SUMIFS('N1.3_Project_Listing'!$P$16:$P$829, 'N1.3_Project_Listing'!$E$16:$E$829,'N1.3_Project_Listing'!$E592, 'N1.3_Project_Listing'!$A$16:$A$829,ET_Risk_SC_Summation[[#Headers],[132kV Transformer]])</f>
        <v>0</v>
      </c>
      <c r="AV592" s="176" cm="1">
        <f t="array" ref="AV592">SUMIFS('N1.3_Project_Listing'!$P$16:$P$829, 'N1.3_Project_Listing'!$E$16:$E$829,'N1.3_Project_Listing'!$E592, 'N1.3_Project_Listing'!$A$16:$A$829,ET_Risk_SC_Summation[[#Headers],[132kV Reactor]])</f>
        <v>0</v>
      </c>
      <c r="AW592" s="176" cm="1">
        <f t="array" ref="AW592">SUMIFS('N1.3_Project_Listing'!$P$16:$P$829, 'N1.3_Project_Listing'!$E$16:$E$829,'N1.3_Project_Listing'!$E592, 'N1.3_Project_Listing'!$A$16:$A$829,ET_Risk_SC_Summation[[#Headers],[132kV Underground Cable]])</f>
        <v>0</v>
      </c>
      <c r="AX592" s="176" cm="1">
        <f t="array" ref="AX592">SUMIFS('N1.3_Project_Listing'!$P$16:$P$829, 'N1.3_Project_Listing'!$E$16:$E$829,'N1.3_Project_Listing'!$E592, 'N1.3_Project_Listing'!$A$16:$A$829,ET_Risk_SC_Summation[[#Headers],[132kV OHL Conductor]])</f>
        <v>0</v>
      </c>
      <c r="AY592" s="176" cm="1">
        <f t="array" ref="AY592">SUMIFS('N1.3_Project_Listing'!$P$16:$P$829, 'N1.3_Project_Listing'!$E$16:$E$829,'N1.3_Project_Listing'!$E592, 'N1.3_Project_Listing'!$A$16:$A$829,ET_Risk_SC_Summation[[#Headers],[132kV OHL Fittings]])</f>
        <v>0</v>
      </c>
      <c r="AZ592" s="176" cm="1">
        <f t="array" ref="AZ592">SUMIFS('N1.3_Project_Listing'!$P$16:$P$829, 'N1.3_Project_Listing'!$E$16:$E$829,'N1.3_Project_Listing'!$E592, 'N1.3_Project_Listing'!$A$16:$A$829,ET_Risk_SC_Summation[[#Headers],[132kV OHL Tower]])</f>
        <v>0</v>
      </c>
      <c r="BA592" s="176" cm="1">
        <f t="array" ref="BA592">SUMIFS('N1.3_Project_Listing'!$P$16:$P$829, 'N1.3_Project_Listing'!$E$16:$E$829,'N1.3_Project_Listing'!$E592, 'N1.3_Project_Listing'!$A$16:$A$829,ET_Risk_SC_Summation[[#Headers],[275kV Circuit Breaker]])</f>
        <v>0</v>
      </c>
      <c r="BB592" s="176" cm="1">
        <f t="array" ref="BB592">SUMIFS('N1.3_Project_Listing'!$P$16:$P$829, 'N1.3_Project_Listing'!$E$16:$E$829,'N1.3_Project_Listing'!$E592, 'N1.3_Project_Listing'!$A$16:$A$829,ET_Risk_SC_Summation[[#Headers],[275kV Transformer]])</f>
        <v>0</v>
      </c>
      <c r="BC592" s="176" cm="1">
        <f t="array" ref="BC592">SUMIFS('N1.3_Project_Listing'!$P$16:$P$829, 'N1.3_Project_Listing'!$E$16:$E$829,'N1.3_Project_Listing'!$E592, 'N1.3_Project_Listing'!$A$16:$A$829,ET_Risk_SC_Summation[[#Headers],[275kV Reactor]])</f>
        <v>0</v>
      </c>
      <c r="BD592" s="176" cm="1">
        <f t="array" ref="BD592">SUMIFS('N1.3_Project_Listing'!$P$16:$P$829, 'N1.3_Project_Listing'!$E$16:$E$829,'N1.3_Project_Listing'!$E592, 'N1.3_Project_Listing'!$A$16:$A$829,ET_Risk_SC_Summation[[#Headers],[275kV Underground Cable]])</f>
        <v>0</v>
      </c>
      <c r="BE592" s="176" cm="1">
        <f t="array" ref="BE592">SUMIFS('N1.3_Project_Listing'!$P$16:$P$829, 'N1.3_Project_Listing'!$E$16:$E$829,'N1.3_Project_Listing'!$E592, 'N1.3_Project_Listing'!$A$16:$A$829,ET_Risk_SC_Summation[[#Headers],[275kV OHL Conductor]])</f>
        <v>0</v>
      </c>
      <c r="BF592" s="176" cm="1">
        <f t="array" ref="BF592">SUMIFS('N1.3_Project_Listing'!$P$16:$P$829, 'N1.3_Project_Listing'!$E$16:$E$829,'N1.3_Project_Listing'!$E592, 'N1.3_Project_Listing'!$A$16:$A$829,ET_Risk_SC_Summation[[#Headers],[275kV OHL Fittings]])</f>
        <v>0</v>
      </c>
      <c r="BG592" s="176" cm="1">
        <f t="array" ref="BG592">SUMIFS('N1.3_Project_Listing'!$P$16:$P$829, 'N1.3_Project_Listing'!$E$16:$E$829,'N1.3_Project_Listing'!$E592, 'N1.3_Project_Listing'!$A$16:$A$829,ET_Risk_SC_Summation[[#Headers],[275kV OHL Tower]])</f>
        <v>0</v>
      </c>
      <c r="BH592" s="176" cm="1">
        <f t="array" ref="BH592">SUMIFS('N1.3_Project_Listing'!$P$16:$P$829, 'N1.3_Project_Listing'!$E$16:$E$829,'N1.3_Project_Listing'!$E592, 'N1.3_Project_Listing'!$A$16:$A$829,ET_Risk_SC_Summation[[#Headers],[400kV Circuit Breaker]])</f>
        <v>0</v>
      </c>
      <c r="BI592" s="176" cm="1">
        <f t="array" ref="BI592">SUMIFS('N1.3_Project_Listing'!$P$16:$P$829, 'N1.3_Project_Listing'!$E$16:$E$829,'N1.3_Project_Listing'!$E592, 'N1.3_Project_Listing'!$A$16:$A$829,ET_Risk_SC_Summation[[#Headers],[400kV Transformer]])</f>
        <v>0</v>
      </c>
      <c r="BJ592" s="176" cm="1">
        <f t="array" ref="BJ592">SUMIFS('N1.3_Project_Listing'!$P$16:$P$829, 'N1.3_Project_Listing'!$E$16:$E$829,'N1.3_Project_Listing'!$E592, 'N1.3_Project_Listing'!$A$16:$A$829,ET_Risk_SC_Summation[[#Headers],[400kV Reactor]])</f>
        <v>0</v>
      </c>
      <c r="BK592" s="176" cm="1">
        <f t="array" ref="BK592">SUMIFS('N1.3_Project_Listing'!$P$16:$P$829, 'N1.3_Project_Listing'!$E$16:$E$829,'N1.3_Project_Listing'!$E592, 'N1.3_Project_Listing'!$A$16:$A$829,ET_Risk_SC_Summation[[#Headers],[400kV Underground Cable]])</f>
        <v>0</v>
      </c>
      <c r="BL592" s="176" cm="1">
        <f t="array" ref="BL592">SUMIFS('N1.3_Project_Listing'!$P$16:$P$829, 'N1.3_Project_Listing'!$E$16:$E$829,'N1.3_Project_Listing'!$E592, 'N1.3_Project_Listing'!$A$16:$A$829,ET_Risk_SC_Summation[[#Headers],[400kV OHL Conductor]])</f>
        <v>0</v>
      </c>
      <c r="BM592" s="176" cm="1">
        <f t="array" ref="BM592">SUMIFS('N1.3_Project_Listing'!$P$16:$P$829, 'N1.3_Project_Listing'!$E$16:$E$829,'N1.3_Project_Listing'!$E592, 'N1.3_Project_Listing'!$A$16:$A$829,ET_Risk_SC_Summation[[#Headers],[400kV OHL Fittings]])</f>
        <v>0</v>
      </c>
      <c r="BN592" s="176" cm="1">
        <f t="array" ref="BN592">SUMIFS('N1.3_Project_Listing'!$P$16:$P$829, 'N1.3_Project_Listing'!$E$16:$E$829,'N1.3_Project_Listing'!$E592, 'N1.3_Project_Listing'!$A$16:$A$829,ET_Risk_SC_Summation[[#Headers],[400kV OHL Tower]])</f>
        <v>0</v>
      </c>
      <c r="BO592" s="177" t="str">
        <f>IF(SUM(ET_Risk_SC_Summation[[#This Row],[132kV Circuit Breaker]:[400kV OHL Tower]])=0, "n/a", INDEX(ET_Risk_SC_Summation[#Headers],1,MATCH(MAX(ET_Risk_SC_Summation[[#This Row],[132kV Circuit Breaker]:[400kV OHL Tower]]),ET_Risk_SC_Summation[[#This Row],[132kV Circuit Breaker]:[400kV OHL Tower]],0)))</f>
        <v>n/a</v>
      </c>
      <c r="BP592" s="177" t="str">
        <f>IFERROR(INDEX('N0.7_Lookup_References'!$G$77:$G$98,MATCH(ET_Risk_SC_Summation[[#This Row],[Mxx Category]],'N0.7_Lookup_References'!$F$77:$F$98,0)),"")</f>
        <v/>
      </c>
    </row>
    <row r="593" spans="1:68">
      <c r="A593" s="160" t="str">
        <f>IFERROR(INDEX(N1.2_Intervention_Types[NARM Asset Category],MATCH('N1.3_Project_Listing'!$C593,N1.2_Intervention_Types[Intervention Type ID],0),1),"")</f>
        <v/>
      </c>
      <c r="B593" s="160" t="str">
        <f>IF($D$2="GD",IFERROR(INDEX(N1.2_Intervention_Types[C&amp;V Asset Category (GD)],MATCH('N1.3_Project_Listing'!$C593,N1.2_Intervention_Types[Intervention Type ID],0),1),""),IFERROR(INDEX(N1.2_Intervention_Types[NARM Asset Category],MATCH('N1.3_Project_Listing'!$C593,N1.2_Intervention_Types[Intervention Type ID],0),1),""))</f>
        <v/>
      </c>
      <c r="C593" s="67" t="str">
        <f>IFERROR(INDEX(N1.2_Intervention_Types[Intervention Type ID],MATCH('N1.3_Project_Listing'!$I593,N1.2_Intervention_Types[Intervention Type],0),1),"")</f>
        <v/>
      </c>
      <c r="D593" s="160" t="str">
        <f>IFERROR(INDEX(N1.2_Intervention_Types[Intervention Category],MATCH('N1.3_Project_Listing'!$C593,N1.2_Intervention_Types[Intervention Type ID],0),1),"")</f>
        <v/>
      </c>
      <c r="E593" s="210"/>
      <c r="F593" s="236"/>
      <c r="G593" s="236"/>
      <c r="H593" s="236"/>
      <c r="I593" s="151"/>
      <c r="J593" s="139"/>
      <c r="K593" s="117"/>
      <c r="L593" s="117"/>
      <c r="M593" s="117"/>
      <c r="N593" s="310"/>
      <c r="O593" s="310"/>
      <c r="P593" s="310"/>
      <c r="Q593" s="63">
        <f t="shared" si="54"/>
        <v>0</v>
      </c>
      <c r="R593" s="368">
        <f>IF('N1.3_Project_Listing'!$D593="Replacement",SUM('N1.3_Project_Listing'!$K593:$L593)/2,'N1.3_Project_Listing'!$M593)</f>
        <v>0</v>
      </c>
      <c r="S593" s="67" t="str">
        <f>IFERROR(INDEX('N0.7_Lookup_References'!$C$13:$C$72,MATCH($A593,'N0.7_Lookup_References'!$B$13:$B$72,0)),"")</f>
        <v/>
      </c>
      <c r="T593" s="338" t="str">
        <f t="shared" ref="T593:T656" si="55">IF(D593="Replacement",IF(K593-L593&lt;0.1, "","Difference"), "")</f>
        <v/>
      </c>
      <c r="V593" s="11"/>
      <c r="W593" s="11"/>
      <c r="X593" s="11"/>
      <c r="Y593" s="11"/>
      <c r="Z593" s="11"/>
      <c r="AA593" s="11"/>
      <c r="AB593" s="11"/>
      <c r="AC593" s="11"/>
      <c r="AD593" s="11"/>
      <c r="AE593" s="11"/>
      <c r="AF593" s="11"/>
      <c r="AG593" s="11"/>
      <c r="AH593" s="11"/>
      <c r="AI593" s="11"/>
      <c r="AJ593" s="11"/>
      <c r="AK593" s="11"/>
      <c r="AL593" s="11"/>
      <c r="AM593" s="11"/>
      <c r="AN593" s="11"/>
      <c r="AO593" s="11"/>
      <c r="AP593" s="63">
        <f t="shared" si="51"/>
        <v>0</v>
      </c>
      <c r="AQ593" s="63">
        <f t="shared" si="52"/>
        <v>0</v>
      </c>
      <c r="AR593" s="63">
        <f t="shared" si="53"/>
        <v>0</v>
      </c>
      <c r="AT593" s="176" cm="1">
        <f t="array" ref="AT593">SUMIFS('N1.3_Project_Listing'!$P$16:$P$829, 'N1.3_Project_Listing'!$E$16:$E$829,'N1.3_Project_Listing'!$E593, 'N1.3_Project_Listing'!$A$16:$A$829,ET_Risk_SC_Summation[[#Headers],[132kV Circuit Breaker]])</f>
        <v>0</v>
      </c>
      <c r="AU593" s="176" cm="1">
        <f t="array" ref="AU593">SUMIFS('N1.3_Project_Listing'!$P$16:$P$829, 'N1.3_Project_Listing'!$E$16:$E$829,'N1.3_Project_Listing'!$E593, 'N1.3_Project_Listing'!$A$16:$A$829,ET_Risk_SC_Summation[[#Headers],[132kV Transformer]])</f>
        <v>0</v>
      </c>
      <c r="AV593" s="176" cm="1">
        <f t="array" ref="AV593">SUMIFS('N1.3_Project_Listing'!$P$16:$P$829, 'N1.3_Project_Listing'!$E$16:$E$829,'N1.3_Project_Listing'!$E593, 'N1.3_Project_Listing'!$A$16:$A$829,ET_Risk_SC_Summation[[#Headers],[132kV Reactor]])</f>
        <v>0</v>
      </c>
      <c r="AW593" s="176" cm="1">
        <f t="array" ref="AW593">SUMIFS('N1.3_Project_Listing'!$P$16:$P$829, 'N1.3_Project_Listing'!$E$16:$E$829,'N1.3_Project_Listing'!$E593, 'N1.3_Project_Listing'!$A$16:$A$829,ET_Risk_SC_Summation[[#Headers],[132kV Underground Cable]])</f>
        <v>0</v>
      </c>
      <c r="AX593" s="176" cm="1">
        <f t="array" ref="AX593">SUMIFS('N1.3_Project_Listing'!$P$16:$P$829, 'N1.3_Project_Listing'!$E$16:$E$829,'N1.3_Project_Listing'!$E593, 'N1.3_Project_Listing'!$A$16:$A$829,ET_Risk_SC_Summation[[#Headers],[132kV OHL Conductor]])</f>
        <v>0</v>
      </c>
      <c r="AY593" s="176" cm="1">
        <f t="array" ref="AY593">SUMIFS('N1.3_Project_Listing'!$P$16:$P$829, 'N1.3_Project_Listing'!$E$16:$E$829,'N1.3_Project_Listing'!$E593, 'N1.3_Project_Listing'!$A$16:$A$829,ET_Risk_SC_Summation[[#Headers],[132kV OHL Fittings]])</f>
        <v>0</v>
      </c>
      <c r="AZ593" s="176" cm="1">
        <f t="array" ref="AZ593">SUMIFS('N1.3_Project_Listing'!$P$16:$P$829, 'N1.3_Project_Listing'!$E$16:$E$829,'N1.3_Project_Listing'!$E593, 'N1.3_Project_Listing'!$A$16:$A$829,ET_Risk_SC_Summation[[#Headers],[132kV OHL Tower]])</f>
        <v>0</v>
      </c>
      <c r="BA593" s="176" cm="1">
        <f t="array" ref="BA593">SUMIFS('N1.3_Project_Listing'!$P$16:$P$829, 'N1.3_Project_Listing'!$E$16:$E$829,'N1.3_Project_Listing'!$E593, 'N1.3_Project_Listing'!$A$16:$A$829,ET_Risk_SC_Summation[[#Headers],[275kV Circuit Breaker]])</f>
        <v>0</v>
      </c>
      <c r="BB593" s="176" cm="1">
        <f t="array" ref="BB593">SUMIFS('N1.3_Project_Listing'!$P$16:$P$829, 'N1.3_Project_Listing'!$E$16:$E$829,'N1.3_Project_Listing'!$E593, 'N1.3_Project_Listing'!$A$16:$A$829,ET_Risk_SC_Summation[[#Headers],[275kV Transformer]])</f>
        <v>0</v>
      </c>
      <c r="BC593" s="176" cm="1">
        <f t="array" ref="BC593">SUMIFS('N1.3_Project_Listing'!$P$16:$P$829, 'N1.3_Project_Listing'!$E$16:$E$829,'N1.3_Project_Listing'!$E593, 'N1.3_Project_Listing'!$A$16:$A$829,ET_Risk_SC_Summation[[#Headers],[275kV Reactor]])</f>
        <v>0</v>
      </c>
      <c r="BD593" s="176" cm="1">
        <f t="array" ref="BD593">SUMIFS('N1.3_Project_Listing'!$P$16:$P$829, 'N1.3_Project_Listing'!$E$16:$E$829,'N1.3_Project_Listing'!$E593, 'N1.3_Project_Listing'!$A$16:$A$829,ET_Risk_SC_Summation[[#Headers],[275kV Underground Cable]])</f>
        <v>0</v>
      </c>
      <c r="BE593" s="176" cm="1">
        <f t="array" ref="BE593">SUMIFS('N1.3_Project_Listing'!$P$16:$P$829, 'N1.3_Project_Listing'!$E$16:$E$829,'N1.3_Project_Listing'!$E593, 'N1.3_Project_Listing'!$A$16:$A$829,ET_Risk_SC_Summation[[#Headers],[275kV OHL Conductor]])</f>
        <v>0</v>
      </c>
      <c r="BF593" s="176" cm="1">
        <f t="array" ref="BF593">SUMIFS('N1.3_Project_Listing'!$P$16:$P$829, 'N1.3_Project_Listing'!$E$16:$E$829,'N1.3_Project_Listing'!$E593, 'N1.3_Project_Listing'!$A$16:$A$829,ET_Risk_SC_Summation[[#Headers],[275kV OHL Fittings]])</f>
        <v>0</v>
      </c>
      <c r="BG593" s="176" cm="1">
        <f t="array" ref="BG593">SUMIFS('N1.3_Project_Listing'!$P$16:$P$829, 'N1.3_Project_Listing'!$E$16:$E$829,'N1.3_Project_Listing'!$E593, 'N1.3_Project_Listing'!$A$16:$A$829,ET_Risk_SC_Summation[[#Headers],[275kV OHL Tower]])</f>
        <v>0</v>
      </c>
      <c r="BH593" s="176" cm="1">
        <f t="array" ref="BH593">SUMIFS('N1.3_Project_Listing'!$P$16:$P$829, 'N1.3_Project_Listing'!$E$16:$E$829,'N1.3_Project_Listing'!$E593, 'N1.3_Project_Listing'!$A$16:$A$829,ET_Risk_SC_Summation[[#Headers],[400kV Circuit Breaker]])</f>
        <v>0</v>
      </c>
      <c r="BI593" s="176" cm="1">
        <f t="array" ref="BI593">SUMIFS('N1.3_Project_Listing'!$P$16:$P$829, 'N1.3_Project_Listing'!$E$16:$E$829,'N1.3_Project_Listing'!$E593, 'N1.3_Project_Listing'!$A$16:$A$829,ET_Risk_SC_Summation[[#Headers],[400kV Transformer]])</f>
        <v>0</v>
      </c>
      <c r="BJ593" s="176" cm="1">
        <f t="array" ref="BJ593">SUMIFS('N1.3_Project_Listing'!$P$16:$P$829, 'N1.3_Project_Listing'!$E$16:$E$829,'N1.3_Project_Listing'!$E593, 'N1.3_Project_Listing'!$A$16:$A$829,ET_Risk_SC_Summation[[#Headers],[400kV Reactor]])</f>
        <v>0</v>
      </c>
      <c r="BK593" s="176" cm="1">
        <f t="array" ref="BK593">SUMIFS('N1.3_Project_Listing'!$P$16:$P$829, 'N1.3_Project_Listing'!$E$16:$E$829,'N1.3_Project_Listing'!$E593, 'N1.3_Project_Listing'!$A$16:$A$829,ET_Risk_SC_Summation[[#Headers],[400kV Underground Cable]])</f>
        <v>0</v>
      </c>
      <c r="BL593" s="176" cm="1">
        <f t="array" ref="BL593">SUMIFS('N1.3_Project_Listing'!$P$16:$P$829, 'N1.3_Project_Listing'!$E$16:$E$829,'N1.3_Project_Listing'!$E593, 'N1.3_Project_Listing'!$A$16:$A$829,ET_Risk_SC_Summation[[#Headers],[400kV OHL Conductor]])</f>
        <v>0</v>
      </c>
      <c r="BM593" s="176" cm="1">
        <f t="array" ref="BM593">SUMIFS('N1.3_Project_Listing'!$P$16:$P$829, 'N1.3_Project_Listing'!$E$16:$E$829,'N1.3_Project_Listing'!$E593, 'N1.3_Project_Listing'!$A$16:$A$829,ET_Risk_SC_Summation[[#Headers],[400kV OHL Fittings]])</f>
        <v>0</v>
      </c>
      <c r="BN593" s="176" cm="1">
        <f t="array" ref="BN593">SUMIFS('N1.3_Project_Listing'!$P$16:$P$829, 'N1.3_Project_Listing'!$E$16:$E$829,'N1.3_Project_Listing'!$E593, 'N1.3_Project_Listing'!$A$16:$A$829,ET_Risk_SC_Summation[[#Headers],[400kV OHL Tower]])</f>
        <v>0</v>
      </c>
      <c r="BO593" s="177" t="str">
        <f>IF(SUM(ET_Risk_SC_Summation[[#This Row],[132kV Circuit Breaker]:[400kV OHL Tower]])=0, "n/a", INDEX(ET_Risk_SC_Summation[#Headers],1,MATCH(MAX(ET_Risk_SC_Summation[[#This Row],[132kV Circuit Breaker]:[400kV OHL Tower]]),ET_Risk_SC_Summation[[#This Row],[132kV Circuit Breaker]:[400kV OHL Tower]],0)))</f>
        <v>n/a</v>
      </c>
      <c r="BP593" s="177" t="str">
        <f>IFERROR(INDEX('N0.7_Lookup_References'!$G$77:$G$98,MATCH(ET_Risk_SC_Summation[[#This Row],[Mxx Category]],'N0.7_Lookup_References'!$F$77:$F$98,0)),"")</f>
        <v/>
      </c>
    </row>
    <row r="594" spans="1:68">
      <c r="A594" s="160" t="str">
        <f>IFERROR(INDEX(N1.2_Intervention_Types[NARM Asset Category],MATCH('N1.3_Project_Listing'!$C594,N1.2_Intervention_Types[Intervention Type ID],0),1),"")</f>
        <v/>
      </c>
      <c r="B594" s="160" t="str">
        <f>IF($D$2="GD",IFERROR(INDEX(N1.2_Intervention_Types[C&amp;V Asset Category (GD)],MATCH('N1.3_Project_Listing'!$C594,N1.2_Intervention_Types[Intervention Type ID],0),1),""),IFERROR(INDEX(N1.2_Intervention_Types[NARM Asset Category],MATCH('N1.3_Project_Listing'!$C594,N1.2_Intervention_Types[Intervention Type ID],0),1),""))</f>
        <v/>
      </c>
      <c r="C594" s="67" t="str">
        <f>IFERROR(INDEX(N1.2_Intervention_Types[Intervention Type ID],MATCH('N1.3_Project_Listing'!$I594,N1.2_Intervention_Types[Intervention Type],0),1),"")</f>
        <v/>
      </c>
      <c r="D594" s="160" t="str">
        <f>IFERROR(INDEX(N1.2_Intervention_Types[Intervention Category],MATCH('N1.3_Project_Listing'!$C594,N1.2_Intervention_Types[Intervention Type ID],0),1),"")</f>
        <v/>
      </c>
      <c r="E594" s="210"/>
      <c r="F594" s="236"/>
      <c r="G594" s="236"/>
      <c r="H594" s="236"/>
      <c r="I594" s="151"/>
      <c r="J594" s="139"/>
      <c r="K594" s="117"/>
      <c r="L594" s="117"/>
      <c r="M594" s="117"/>
      <c r="N594" s="310"/>
      <c r="O594" s="310"/>
      <c r="P594" s="310"/>
      <c r="Q594" s="63">
        <f t="shared" si="54"/>
        <v>0</v>
      </c>
      <c r="R594" s="368">
        <f>IF('N1.3_Project_Listing'!$D594="Replacement",SUM('N1.3_Project_Listing'!$K594:$L594)/2,'N1.3_Project_Listing'!$M594)</f>
        <v>0</v>
      </c>
      <c r="S594" s="67" t="str">
        <f>IFERROR(INDEX('N0.7_Lookup_References'!$C$13:$C$72,MATCH($A594,'N0.7_Lookup_References'!$B$13:$B$72,0)),"")</f>
        <v/>
      </c>
      <c r="T594" s="338" t="str">
        <f t="shared" si="55"/>
        <v/>
      </c>
      <c r="V594" s="11"/>
      <c r="W594" s="11"/>
      <c r="X594" s="11"/>
      <c r="Y594" s="11"/>
      <c r="Z594" s="11"/>
      <c r="AA594" s="11"/>
      <c r="AB594" s="11"/>
      <c r="AC594" s="11"/>
      <c r="AD594" s="11"/>
      <c r="AE594" s="11"/>
      <c r="AF594" s="11"/>
      <c r="AG594" s="11"/>
      <c r="AH594" s="11"/>
      <c r="AI594" s="11"/>
      <c r="AJ594" s="11"/>
      <c r="AK594" s="11"/>
      <c r="AL594" s="11"/>
      <c r="AM594" s="11"/>
      <c r="AN594" s="11"/>
      <c r="AO594" s="11"/>
      <c r="AP594" s="63">
        <f t="shared" si="51"/>
        <v>0</v>
      </c>
      <c r="AQ594" s="63">
        <f t="shared" si="52"/>
        <v>0</v>
      </c>
      <c r="AR594" s="63">
        <f t="shared" si="53"/>
        <v>0</v>
      </c>
      <c r="AT594" s="176" cm="1">
        <f t="array" ref="AT594">SUMIFS('N1.3_Project_Listing'!$P$16:$P$829, 'N1.3_Project_Listing'!$E$16:$E$829,'N1.3_Project_Listing'!$E594, 'N1.3_Project_Listing'!$A$16:$A$829,ET_Risk_SC_Summation[[#Headers],[132kV Circuit Breaker]])</f>
        <v>0</v>
      </c>
      <c r="AU594" s="176" cm="1">
        <f t="array" ref="AU594">SUMIFS('N1.3_Project_Listing'!$P$16:$P$829, 'N1.3_Project_Listing'!$E$16:$E$829,'N1.3_Project_Listing'!$E594, 'N1.3_Project_Listing'!$A$16:$A$829,ET_Risk_SC_Summation[[#Headers],[132kV Transformer]])</f>
        <v>0</v>
      </c>
      <c r="AV594" s="176" cm="1">
        <f t="array" ref="AV594">SUMIFS('N1.3_Project_Listing'!$P$16:$P$829, 'N1.3_Project_Listing'!$E$16:$E$829,'N1.3_Project_Listing'!$E594, 'N1.3_Project_Listing'!$A$16:$A$829,ET_Risk_SC_Summation[[#Headers],[132kV Reactor]])</f>
        <v>0</v>
      </c>
      <c r="AW594" s="176" cm="1">
        <f t="array" ref="AW594">SUMIFS('N1.3_Project_Listing'!$P$16:$P$829, 'N1.3_Project_Listing'!$E$16:$E$829,'N1.3_Project_Listing'!$E594, 'N1.3_Project_Listing'!$A$16:$A$829,ET_Risk_SC_Summation[[#Headers],[132kV Underground Cable]])</f>
        <v>0</v>
      </c>
      <c r="AX594" s="176" cm="1">
        <f t="array" ref="AX594">SUMIFS('N1.3_Project_Listing'!$P$16:$P$829, 'N1.3_Project_Listing'!$E$16:$E$829,'N1.3_Project_Listing'!$E594, 'N1.3_Project_Listing'!$A$16:$A$829,ET_Risk_SC_Summation[[#Headers],[132kV OHL Conductor]])</f>
        <v>0</v>
      </c>
      <c r="AY594" s="176" cm="1">
        <f t="array" ref="AY594">SUMIFS('N1.3_Project_Listing'!$P$16:$P$829, 'N1.3_Project_Listing'!$E$16:$E$829,'N1.3_Project_Listing'!$E594, 'N1.3_Project_Listing'!$A$16:$A$829,ET_Risk_SC_Summation[[#Headers],[132kV OHL Fittings]])</f>
        <v>0</v>
      </c>
      <c r="AZ594" s="176" cm="1">
        <f t="array" ref="AZ594">SUMIFS('N1.3_Project_Listing'!$P$16:$P$829, 'N1.3_Project_Listing'!$E$16:$E$829,'N1.3_Project_Listing'!$E594, 'N1.3_Project_Listing'!$A$16:$A$829,ET_Risk_SC_Summation[[#Headers],[132kV OHL Tower]])</f>
        <v>0</v>
      </c>
      <c r="BA594" s="176" cm="1">
        <f t="array" ref="BA594">SUMIFS('N1.3_Project_Listing'!$P$16:$P$829, 'N1.3_Project_Listing'!$E$16:$E$829,'N1.3_Project_Listing'!$E594, 'N1.3_Project_Listing'!$A$16:$A$829,ET_Risk_SC_Summation[[#Headers],[275kV Circuit Breaker]])</f>
        <v>0</v>
      </c>
      <c r="BB594" s="176" cm="1">
        <f t="array" ref="BB594">SUMIFS('N1.3_Project_Listing'!$P$16:$P$829, 'N1.3_Project_Listing'!$E$16:$E$829,'N1.3_Project_Listing'!$E594, 'N1.3_Project_Listing'!$A$16:$A$829,ET_Risk_SC_Summation[[#Headers],[275kV Transformer]])</f>
        <v>0</v>
      </c>
      <c r="BC594" s="176" cm="1">
        <f t="array" ref="BC594">SUMIFS('N1.3_Project_Listing'!$P$16:$P$829, 'N1.3_Project_Listing'!$E$16:$E$829,'N1.3_Project_Listing'!$E594, 'N1.3_Project_Listing'!$A$16:$A$829,ET_Risk_SC_Summation[[#Headers],[275kV Reactor]])</f>
        <v>0</v>
      </c>
      <c r="BD594" s="176" cm="1">
        <f t="array" ref="BD594">SUMIFS('N1.3_Project_Listing'!$P$16:$P$829, 'N1.3_Project_Listing'!$E$16:$E$829,'N1.3_Project_Listing'!$E594, 'N1.3_Project_Listing'!$A$16:$A$829,ET_Risk_SC_Summation[[#Headers],[275kV Underground Cable]])</f>
        <v>0</v>
      </c>
      <c r="BE594" s="176" cm="1">
        <f t="array" ref="BE594">SUMIFS('N1.3_Project_Listing'!$P$16:$P$829, 'N1.3_Project_Listing'!$E$16:$E$829,'N1.3_Project_Listing'!$E594, 'N1.3_Project_Listing'!$A$16:$A$829,ET_Risk_SC_Summation[[#Headers],[275kV OHL Conductor]])</f>
        <v>0</v>
      </c>
      <c r="BF594" s="176" cm="1">
        <f t="array" ref="BF594">SUMIFS('N1.3_Project_Listing'!$P$16:$P$829, 'N1.3_Project_Listing'!$E$16:$E$829,'N1.3_Project_Listing'!$E594, 'N1.3_Project_Listing'!$A$16:$A$829,ET_Risk_SC_Summation[[#Headers],[275kV OHL Fittings]])</f>
        <v>0</v>
      </c>
      <c r="BG594" s="176" cm="1">
        <f t="array" ref="BG594">SUMIFS('N1.3_Project_Listing'!$P$16:$P$829, 'N1.3_Project_Listing'!$E$16:$E$829,'N1.3_Project_Listing'!$E594, 'N1.3_Project_Listing'!$A$16:$A$829,ET_Risk_SC_Summation[[#Headers],[275kV OHL Tower]])</f>
        <v>0</v>
      </c>
      <c r="BH594" s="176" cm="1">
        <f t="array" ref="BH594">SUMIFS('N1.3_Project_Listing'!$P$16:$P$829, 'N1.3_Project_Listing'!$E$16:$E$829,'N1.3_Project_Listing'!$E594, 'N1.3_Project_Listing'!$A$16:$A$829,ET_Risk_SC_Summation[[#Headers],[400kV Circuit Breaker]])</f>
        <v>0</v>
      </c>
      <c r="BI594" s="176" cm="1">
        <f t="array" ref="BI594">SUMIFS('N1.3_Project_Listing'!$P$16:$P$829, 'N1.3_Project_Listing'!$E$16:$E$829,'N1.3_Project_Listing'!$E594, 'N1.3_Project_Listing'!$A$16:$A$829,ET_Risk_SC_Summation[[#Headers],[400kV Transformer]])</f>
        <v>0</v>
      </c>
      <c r="BJ594" s="176" cm="1">
        <f t="array" ref="BJ594">SUMIFS('N1.3_Project_Listing'!$P$16:$P$829, 'N1.3_Project_Listing'!$E$16:$E$829,'N1.3_Project_Listing'!$E594, 'N1.3_Project_Listing'!$A$16:$A$829,ET_Risk_SC_Summation[[#Headers],[400kV Reactor]])</f>
        <v>0</v>
      </c>
      <c r="BK594" s="176" cm="1">
        <f t="array" ref="BK594">SUMIFS('N1.3_Project_Listing'!$P$16:$P$829, 'N1.3_Project_Listing'!$E$16:$E$829,'N1.3_Project_Listing'!$E594, 'N1.3_Project_Listing'!$A$16:$A$829,ET_Risk_SC_Summation[[#Headers],[400kV Underground Cable]])</f>
        <v>0</v>
      </c>
      <c r="BL594" s="176" cm="1">
        <f t="array" ref="BL594">SUMIFS('N1.3_Project_Listing'!$P$16:$P$829, 'N1.3_Project_Listing'!$E$16:$E$829,'N1.3_Project_Listing'!$E594, 'N1.3_Project_Listing'!$A$16:$A$829,ET_Risk_SC_Summation[[#Headers],[400kV OHL Conductor]])</f>
        <v>0</v>
      </c>
      <c r="BM594" s="176" cm="1">
        <f t="array" ref="BM594">SUMIFS('N1.3_Project_Listing'!$P$16:$P$829, 'N1.3_Project_Listing'!$E$16:$E$829,'N1.3_Project_Listing'!$E594, 'N1.3_Project_Listing'!$A$16:$A$829,ET_Risk_SC_Summation[[#Headers],[400kV OHL Fittings]])</f>
        <v>0</v>
      </c>
      <c r="BN594" s="176" cm="1">
        <f t="array" ref="BN594">SUMIFS('N1.3_Project_Listing'!$P$16:$P$829, 'N1.3_Project_Listing'!$E$16:$E$829,'N1.3_Project_Listing'!$E594, 'N1.3_Project_Listing'!$A$16:$A$829,ET_Risk_SC_Summation[[#Headers],[400kV OHL Tower]])</f>
        <v>0</v>
      </c>
      <c r="BO594" s="177" t="str">
        <f>IF(SUM(ET_Risk_SC_Summation[[#This Row],[132kV Circuit Breaker]:[400kV OHL Tower]])=0, "n/a", INDEX(ET_Risk_SC_Summation[#Headers],1,MATCH(MAX(ET_Risk_SC_Summation[[#This Row],[132kV Circuit Breaker]:[400kV OHL Tower]]),ET_Risk_SC_Summation[[#This Row],[132kV Circuit Breaker]:[400kV OHL Tower]],0)))</f>
        <v>n/a</v>
      </c>
      <c r="BP594" s="177" t="str">
        <f>IFERROR(INDEX('N0.7_Lookup_References'!$G$77:$G$98,MATCH(ET_Risk_SC_Summation[[#This Row],[Mxx Category]],'N0.7_Lookup_References'!$F$77:$F$98,0)),"")</f>
        <v/>
      </c>
    </row>
    <row r="595" spans="1:68">
      <c r="A595" s="160" t="str">
        <f>IFERROR(INDEX(N1.2_Intervention_Types[NARM Asset Category],MATCH('N1.3_Project_Listing'!$C595,N1.2_Intervention_Types[Intervention Type ID],0),1),"")</f>
        <v/>
      </c>
      <c r="B595" s="160" t="str">
        <f>IF($D$2="GD",IFERROR(INDEX(N1.2_Intervention_Types[C&amp;V Asset Category (GD)],MATCH('N1.3_Project_Listing'!$C595,N1.2_Intervention_Types[Intervention Type ID],0),1),""),IFERROR(INDEX(N1.2_Intervention_Types[NARM Asset Category],MATCH('N1.3_Project_Listing'!$C595,N1.2_Intervention_Types[Intervention Type ID],0),1),""))</f>
        <v/>
      </c>
      <c r="C595" s="67" t="str">
        <f>IFERROR(INDEX(N1.2_Intervention_Types[Intervention Type ID],MATCH('N1.3_Project_Listing'!$I595,N1.2_Intervention_Types[Intervention Type],0),1),"")</f>
        <v/>
      </c>
      <c r="D595" s="160" t="str">
        <f>IFERROR(INDEX(N1.2_Intervention_Types[Intervention Category],MATCH('N1.3_Project_Listing'!$C595,N1.2_Intervention_Types[Intervention Type ID],0),1),"")</f>
        <v/>
      </c>
      <c r="E595" s="210"/>
      <c r="F595" s="236"/>
      <c r="G595" s="236"/>
      <c r="H595" s="236"/>
      <c r="I595" s="151"/>
      <c r="J595" s="139"/>
      <c r="K595" s="117"/>
      <c r="L595" s="117"/>
      <c r="M595" s="117"/>
      <c r="N595" s="310"/>
      <c r="O595" s="310"/>
      <c r="P595" s="310"/>
      <c r="Q595" s="63">
        <f t="shared" si="54"/>
        <v>0</v>
      </c>
      <c r="R595" s="368">
        <f>IF('N1.3_Project_Listing'!$D595="Replacement",SUM('N1.3_Project_Listing'!$K595:$L595)/2,'N1.3_Project_Listing'!$M595)</f>
        <v>0</v>
      </c>
      <c r="S595" s="67" t="str">
        <f>IFERROR(INDEX('N0.7_Lookup_References'!$C$13:$C$72,MATCH($A595,'N0.7_Lookup_References'!$B$13:$B$72,0)),"")</f>
        <v/>
      </c>
      <c r="T595" s="338" t="str">
        <f t="shared" si="55"/>
        <v/>
      </c>
      <c r="V595" s="11"/>
      <c r="W595" s="11"/>
      <c r="X595" s="11"/>
      <c r="Y595" s="11"/>
      <c r="Z595" s="11"/>
      <c r="AA595" s="11"/>
      <c r="AB595" s="11"/>
      <c r="AC595" s="11"/>
      <c r="AD595" s="11"/>
      <c r="AE595" s="11"/>
      <c r="AF595" s="11"/>
      <c r="AG595" s="11"/>
      <c r="AH595" s="11"/>
      <c r="AI595" s="11"/>
      <c r="AJ595" s="11"/>
      <c r="AK595" s="11"/>
      <c r="AL595" s="11"/>
      <c r="AM595" s="11"/>
      <c r="AN595" s="11"/>
      <c r="AO595" s="11"/>
      <c r="AP595" s="63">
        <f t="shared" si="51"/>
        <v>0</v>
      </c>
      <c r="AQ595" s="63">
        <f t="shared" si="52"/>
        <v>0</v>
      </c>
      <c r="AR595" s="63">
        <f t="shared" si="53"/>
        <v>0</v>
      </c>
      <c r="AT595" s="176" cm="1">
        <f t="array" ref="AT595">SUMIFS('N1.3_Project_Listing'!$P$16:$P$829, 'N1.3_Project_Listing'!$E$16:$E$829,'N1.3_Project_Listing'!$E595, 'N1.3_Project_Listing'!$A$16:$A$829,ET_Risk_SC_Summation[[#Headers],[132kV Circuit Breaker]])</f>
        <v>0</v>
      </c>
      <c r="AU595" s="176" cm="1">
        <f t="array" ref="AU595">SUMIFS('N1.3_Project_Listing'!$P$16:$P$829, 'N1.3_Project_Listing'!$E$16:$E$829,'N1.3_Project_Listing'!$E595, 'N1.3_Project_Listing'!$A$16:$A$829,ET_Risk_SC_Summation[[#Headers],[132kV Transformer]])</f>
        <v>0</v>
      </c>
      <c r="AV595" s="176" cm="1">
        <f t="array" ref="AV595">SUMIFS('N1.3_Project_Listing'!$P$16:$P$829, 'N1.3_Project_Listing'!$E$16:$E$829,'N1.3_Project_Listing'!$E595, 'N1.3_Project_Listing'!$A$16:$A$829,ET_Risk_SC_Summation[[#Headers],[132kV Reactor]])</f>
        <v>0</v>
      </c>
      <c r="AW595" s="176" cm="1">
        <f t="array" ref="AW595">SUMIFS('N1.3_Project_Listing'!$P$16:$P$829, 'N1.3_Project_Listing'!$E$16:$E$829,'N1.3_Project_Listing'!$E595, 'N1.3_Project_Listing'!$A$16:$A$829,ET_Risk_SC_Summation[[#Headers],[132kV Underground Cable]])</f>
        <v>0</v>
      </c>
      <c r="AX595" s="176" cm="1">
        <f t="array" ref="AX595">SUMIFS('N1.3_Project_Listing'!$P$16:$P$829, 'N1.3_Project_Listing'!$E$16:$E$829,'N1.3_Project_Listing'!$E595, 'N1.3_Project_Listing'!$A$16:$A$829,ET_Risk_SC_Summation[[#Headers],[132kV OHL Conductor]])</f>
        <v>0</v>
      </c>
      <c r="AY595" s="176" cm="1">
        <f t="array" ref="AY595">SUMIFS('N1.3_Project_Listing'!$P$16:$P$829, 'N1.3_Project_Listing'!$E$16:$E$829,'N1.3_Project_Listing'!$E595, 'N1.3_Project_Listing'!$A$16:$A$829,ET_Risk_SC_Summation[[#Headers],[132kV OHL Fittings]])</f>
        <v>0</v>
      </c>
      <c r="AZ595" s="176" cm="1">
        <f t="array" ref="AZ595">SUMIFS('N1.3_Project_Listing'!$P$16:$P$829, 'N1.3_Project_Listing'!$E$16:$E$829,'N1.3_Project_Listing'!$E595, 'N1.3_Project_Listing'!$A$16:$A$829,ET_Risk_SC_Summation[[#Headers],[132kV OHL Tower]])</f>
        <v>0</v>
      </c>
      <c r="BA595" s="176" cm="1">
        <f t="array" ref="BA595">SUMIFS('N1.3_Project_Listing'!$P$16:$P$829, 'N1.3_Project_Listing'!$E$16:$E$829,'N1.3_Project_Listing'!$E595, 'N1.3_Project_Listing'!$A$16:$A$829,ET_Risk_SC_Summation[[#Headers],[275kV Circuit Breaker]])</f>
        <v>0</v>
      </c>
      <c r="BB595" s="176" cm="1">
        <f t="array" ref="BB595">SUMIFS('N1.3_Project_Listing'!$P$16:$P$829, 'N1.3_Project_Listing'!$E$16:$E$829,'N1.3_Project_Listing'!$E595, 'N1.3_Project_Listing'!$A$16:$A$829,ET_Risk_SC_Summation[[#Headers],[275kV Transformer]])</f>
        <v>0</v>
      </c>
      <c r="BC595" s="176" cm="1">
        <f t="array" ref="BC595">SUMIFS('N1.3_Project_Listing'!$P$16:$P$829, 'N1.3_Project_Listing'!$E$16:$E$829,'N1.3_Project_Listing'!$E595, 'N1.3_Project_Listing'!$A$16:$A$829,ET_Risk_SC_Summation[[#Headers],[275kV Reactor]])</f>
        <v>0</v>
      </c>
      <c r="BD595" s="176" cm="1">
        <f t="array" ref="BD595">SUMIFS('N1.3_Project_Listing'!$P$16:$P$829, 'N1.3_Project_Listing'!$E$16:$E$829,'N1.3_Project_Listing'!$E595, 'N1.3_Project_Listing'!$A$16:$A$829,ET_Risk_SC_Summation[[#Headers],[275kV Underground Cable]])</f>
        <v>0</v>
      </c>
      <c r="BE595" s="176" cm="1">
        <f t="array" ref="BE595">SUMIFS('N1.3_Project_Listing'!$P$16:$P$829, 'N1.3_Project_Listing'!$E$16:$E$829,'N1.3_Project_Listing'!$E595, 'N1.3_Project_Listing'!$A$16:$A$829,ET_Risk_SC_Summation[[#Headers],[275kV OHL Conductor]])</f>
        <v>0</v>
      </c>
      <c r="BF595" s="176" cm="1">
        <f t="array" ref="BF595">SUMIFS('N1.3_Project_Listing'!$P$16:$P$829, 'N1.3_Project_Listing'!$E$16:$E$829,'N1.3_Project_Listing'!$E595, 'N1.3_Project_Listing'!$A$16:$A$829,ET_Risk_SC_Summation[[#Headers],[275kV OHL Fittings]])</f>
        <v>0</v>
      </c>
      <c r="BG595" s="176" cm="1">
        <f t="array" ref="BG595">SUMIFS('N1.3_Project_Listing'!$P$16:$P$829, 'N1.3_Project_Listing'!$E$16:$E$829,'N1.3_Project_Listing'!$E595, 'N1.3_Project_Listing'!$A$16:$A$829,ET_Risk_SC_Summation[[#Headers],[275kV OHL Tower]])</f>
        <v>0</v>
      </c>
      <c r="BH595" s="176" cm="1">
        <f t="array" ref="BH595">SUMIFS('N1.3_Project_Listing'!$P$16:$P$829, 'N1.3_Project_Listing'!$E$16:$E$829,'N1.3_Project_Listing'!$E595, 'N1.3_Project_Listing'!$A$16:$A$829,ET_Risk_SC_Summation[[#Headers],[400kV Circuit Breaker]])</f>
        <v>0</v>
      </c>
      <c r="BI595" s="176" cm="1">
        <f t="array" ref="BI595">SUMIFS('N1.3_Project_Listing'!$P$16:$P$829, 'N1.3_Project_Listing'!$E$16:$E$829,'N1.3_Project_Listing'!$E595, 'N1.3_Project_Listing'!$A$16:$A$829,ET_Risk_SC_Summation[[#Headers],[400kV Transformer]])</f>
        <v>0</v>
      </c>
      <c r="BJ595" s="176" cm="1">
        <f t="array" ref="BJ595">SUMIFS('N1.3_Project_Listing'!$P$16:$P$829, 'N1.3_Project_Listing'!$E$16:$E$829,'N1.3_Project_Listing'!$E595, 'N1.3_Project_Listing'!$A$16:$A$829,ET_Risk_SC_Summation[[#Headers],[400kV Reactor]])</f>
        <v>0</v>
      </c>
      <c r="BK595" s="176" cm="1">
        <f t="array" ref="BK595">SUMIFS('N1.3_Project_Listing'!$P$16:$P$829, 'N1.3_Project_Listing'!$E$16:$E$829,'N1.3_Project_Listing'!$E595, 'N1.3_Project_Listing'!$A$16:$A$829,ET_Risk_SC_Summation[[#Headers],[400kV Underground Cable]])</f>
        <v>0</v>
      </c>
      <c r="BL595" s="176" cm="1">
        <f t="array" ref="BL595">SUMIFS('N1.3_Project_Listing'!$P$16:$P$829, 'N1.3_Project_Listing'!$E$16:$E$829,'N1.3_Project_Listing'!$E595, 'N1.3_Project_Listing'!$A$16:$A$829,ET_Risk_SC_Summation[[#Headers],[400kV OHL Conductor]])</f>
        <v>0</v>
      </c>
      <c r="BM595" s="176" cm="1">
        <f t="array" ref="BM595">SUMIFS('N1.3_Project_Listing'!$P$16:$P$829, 'N1.3_Project_Listing'!$E$16:$E$829,'N1.3_Project_Listing'!$E595, 'N1.3_Project_Listing'!$A$16:$A$829,ET_Risk_SC_Summation[[#Headers],[400kV OHL Fittings]])</f>
        <v>0</v>
      </c>
      <c r="BN595" s="176" cm="1">
        <f t="array" ref="BN595">SUMIFS('N1.3_Project_Listing'!$P$16:$P$829, 'N1.3_Project_Listing'!$E$16:$E$829,'N1.3_Project_Listing'!$E595, 'N1.3_Project_Listing'!$A$16:$A$829,ET_Risk_SC_Summation[[#Headers],[400kV OHL Tower]])</f>
        <v>0</v>
      </c>
      <c r="BO595" s="177" t="str">
        <f>IF(SUM(ET_Risk_SC_Summation[[#This Row],[132kV Circuit Breaker]:[400kV OHL Tower]])=0, "n/a", INDEX(ET_Risk_SC_Summation[#Headers],1,MATCH(MAX(ET_Risk_SC_Summation[[#This Row],[132kV Circuit Breaker]:[400kV OHL Tower]]),ET_Risk_SC_Summation[[#This Row],[132kV Circuit Breaker]:[400kV OHL Tower]],0)))</f>
        <v>n/a</v>
      </c>
      <c r="BP595" s="177" t="str">
        <f>IFERROR(INDEX('N0.7_Lookup_References'!$G$77:$G$98,MATCH(ET_Risk_SC_Summation[[#This Row],[Mxx Category]],'N0.7_Lookup_References'!$F$77:$F$98,0)),"")</f>
        <v/>
      </c>
    </row>
    <row r="596" spans="1:68">
      <c r="A596" s="160" t="str">
        <f>IFERROR(INDEX(N1.2_Intervention_Types[NARM Asset Category],MATCH('N1.3_Project_Listing'!$C596,N1.2_Intervention_Types[Intervention Type ID],0),1),"")</f>
        <v/>
      </c>
      <c r="B596" s="160" t="str">
        <f>IF($D$2="GD",IFERROR(INDEX(N1.2_Intervention_Types[C&amp;V Asset Category (GD)],MATCH('N1.3_Project_Listing'!$C596,N1.2_Intervention_Types[Intervention Type ID],0),1),""),IFERROR(INDEX(N1.2_Intervention_Types[NARM Asset Category],MATCH('N1.3_Project_Listing'!$C596,N1.2_Intervention_Types[Intervention Type ID],0),1),""))</f>
        <v/>
      </c>
      <c r="C596" s="67" t="str">
        <f>IFERROR(INDEX(N1.2_Intervention_Types[Intervention Type ID],MATCH('N1.3_Project_Listing'!$I596,N1.2_Intervention_Types[Intervention Type],0),1),"")</f>
        <v/>
      </c>
      <c r="D596" s="160" t="str">
        <f>IFERROR(INDEX(N1.2_Intervention_Types[Intervention Category],MATCH('N1.3_Project_Listing'!$C596,N1.2_Intervention_Types[Intervention Type ID],0),1),"")</f>
        <v/>
      </c>
      <c r="E596" s="210"/>
      <c r="F596" s="236"/>
      <c r="G596" s="236"/>
      <c r="H596" s="236"/>
      <c r="I596" s="151"/>
      <c r="J596" s="139"/>
      <c r="K596" s="117"/>
      <c r="L596" s="117"/>
      <c r="M596" s="117"/>
      <c r="N596" s="310"/>
      <c r="O596" s="310"/>
      <c r="P596" s="310"/>
      <c r="Q596" s="63">
        <f t="shared" si="54"/>
        <v>0</v>
      </c>
      <c r="R596" s="368">
        <f>IF('N1.3_Project_Listing'!$D596="Replacement",SUM('N1.3_Project_Listing'!$K596:$L596)/2,'N1.3_Project_Listing'!$M596)</f>
        <v>0</v>
      </c>
      <c r="S596" s="67" t="str">
        <f>IFERROR(INDEX('N0.7_Lookup_References'!$C$13:$C$72,MATCH($A596,'N0.7_Lookup_References'!$B$13:$B$72,0)),"")</f>
        <v/>
      </c>
      <c r="T596" s="338" t="str">
        <f t="shared" si="55"/>
        <v/>
      </c>
      <c r="V596" s="11"/>
      <c r="W596" s="11"/>
      <c r="X596" s="11"/>
      <c r="Y596" s="11"/>
      <c r="Z596" s="11"/>
      <c r="AA596" s="11"/>
      <c r="AB596" s="11"/>
      <c r="AC596" s="11"/>
      <c r="AD596" s="11"/>
      <c r="AE596" s="11"/>
      <c r="AF596" s="11"/>
      <c r="AG596" s="11"/>
      <c r="AH596" s="11"/>
      <c r="AI596" s="11"/>
      <c r="AJ596" s="11"/>
      <c r="AK596" s="11"/>
      <c r="AL596" s="11"/>
      <c r="AM596" s="11"/>
      <c r="AN596" s="11"/>
      <c r="AO596" s="11"/>
      <c r="AP596" s="63">
        <f t="shared" si="51"/>
        <v>0</v>
      </c>
      <c r="AQ596" s="63">
        <f t="shared" si="52"/>
        <v>0</v>
      </c>
      <c r="AR596" s="63">
        <f t="shared" si="53"/>
        <v>0</v>
      </c>
      <c r="AT596" s="176" cm="1">
        <f t="array" ref="AT596">SUMIFS('N1.3_Project_Listing'!$P$16:$P$829, 'N1.3_Project_Listing'!$E$16:$E$829,'N1.3_Project_Listing'!$E596, 'N1.3_Project_Listing'!$A$16:$A$829,ET_Risk_SC_Summation[[#Headers],[132kV Circuit Breaker]])</f>
        <v>0</v>
      </c>
      <c r="AU596" s="176" cm="1">
        <f t="array" ref="AU596">SUMIFS('N1.3_Project_Listing'!$P$16:$P$829, 'N1.3_Project_Listing'!$E$16:$E$829,'N1.3_Project_Listing'!$E596, 'N1.3_Project_Listing'!$A$16:$A$829,ET_Risk_SC_Summation[[#Headers],[132kV Transformer]])</f>
        <v>0</v>
      </c>
      <c r="AV596" s="176" cm="1">
        <f t="array" ref="AV596">SUMIFS('N1.3_Project_Listing'!$P$16:$P$829, 'N1.3_Project_Listing'!$E$16:$E$829,'N1.3_Project_Listing'!$E596, 'N1.3_Project_Listing'!$A$16:$A$829,ET_Risk_SC_Summation[[#Headers],[132kV Reactor]])</f>
        <v>0</v>
      </c>
      <c r="AW596" s="176" cm="1">
        <f t="array" ref="AW596">SUMIFS('N1.3_Project_Listing'!$P$16:$P$829, 'N1.3_Project_Listing'!$E$16:$E$829,'N1.3_Project_Listing'!$E596, 'N1.3_Project_Listing'!$A$16:$A$829,ET_Risk_SC_Summation[[#Headers],[132kV Underground Cable]])</f>
        <v>0</v>
      </c>
      <c r="AX596" s="176" cm="1">
        <f t="array" ref="AX596">SUMIFS('N1.3_Project_Listing'!$P$16:$P$829, 'N1.3_Project_Listing'!$E$16:$E$829,'N1.3_Project_Listing'!$E596, 'N1.3_Project_Listing'!$A$16:$A$829,ET_Risk_SC_Summation[[#Headers],[132kV OHL Conductor]])</f>
        <v>0</v>
      </c>
      <c r="AY596" s="176" cm="1">
        <f t="array" ref="AY596">SUMIFS('N1.3_Project_Listing'!$P$16:$P$829, 'N1.3_Project_Listing'!$E$16:$E$829,'N1.3_Project_Listing'!$E596, 'N1.3_Project_Listing'!$A$16:$A$829,ET_Risk_SC_Summation[[#Headers],[132kV OHL Fittings]])</f>
        <v>0</v>
      </c>
      <c r="AZ596" s="176" cm="1">
        <f t="array" ref="AZ596">SUMIFS('N1.3_Project_Listing'!$P$16:$P$829, 'N1.3_Project_Listing'!$E$16:$E$829,'N1.3_Project_Listing'!$E596, 'N1.3_Project_Listing'!$A$16:$A$829,ET_Risk_SC_Summation[[#Headers],[132kV OHL Tower]])</f>
        <v>0</v>
      </c>
      <c r="BA596" s="176" cm="1">
        <f t="array" ref="BA596">SUMIFS('N1.3_Project_Listing'!$P$16:$P$829, 'N1.3_Project_Listing'!$E$16:$E$829,'N1.3_Project_Listing'!$E596, 'N1.3_Project_Listing'!$A$16:$A$829,ET_Risk_SC_Summation[[#Headers],[275kV Circuit Breaker]])</f>
        <v>0</v>
      </c>
      <c r="BB596" s="176" cm="1">
        <f t="array" ref="BB596">SUMIFS('N1.3_Project_Listing'!$P$16:$P$829, 'N1.3_Project_Listing'!$E$16:$E$829,'N1.3_Project_Listing'!$E596, 'N1.3_Project_Listing'!$A$16:$A$829,ET_Risk_SC_Summation[[#Headers],[275kV Transformer]])</f>
        <v>0</v>
      </c>
      <c r="BC596" s="176" cm="1">
        <f t="array" ref="BC596">SUMIFS('N1.3_Project_Listing'!$P$16:$P$829, 'N1.3_Project_Listing'!$E$16:$E$829,'N1.3_Project_Listing'!$E596, 'N1.3_Project_Listing'!$A$16:$A$829,ET_Risk_SC_Summation[[#Headers],[275kV Reactor]])</f>
        <v>0</v>
      </c>
      <c r="BD596" s="176" cm="1">
        <f t="array" ref="BD596">SUMIFS('N1.3_Project_Listing'!$P$16:$P$829, 'N1.3_Project_Listing'!$E$16:$E$829,'N1.3_Project_Listing'!$E596, 'N1.3_Project_Listing'!$A$16:$A$829,ET_Risk_SC_Summation[[#Headers],[275kV Underground Cable]])</f>
        <v>0</v>
      </c>
      <c r="BE596" s="176" cm="1">
        <f t="array" ref="BE596">SUMIFS('N1.3_Project_Listing'!$P$16:$P$829, 'N1.3_Project_Listing'!$E$16:$E$829,'N1.3_Project_Listing'!$E596, 'N1.3_Project_Listing'!$A$16:$A$829,ET_Risk_SC_Summation[[#Headers],[275kV OHL Conductor]])</f>
        <v>0</v>
      </c>
      <c r="BF596" s="176" cm="1">
        <f t="array" ref="BF596">SUMIFS('N1.3_Project_Listing'!$P$16:$P$829, 'N1.3_Project_Listing'!$E$16:$E$829,'N1.3_Project_Listing'!$E596, 'N1.3_Project_Listing'!$A$16:$A$829,ET_Risk_SC_Summation[[#Headers],[275kV OHL Fittings]])</f>
        <v>0</v>
      </c>
      <c r="BG596" s="176" cm="1">
        <f t="array" ref="BG596">SUMIFS('N1.3_Project_Listing'!$P$16:$P$829, 'N1.3_Project_Listing'!$E$16:$E$829,'N1.3_Project_Listing'!$E596, 'N1.3_Project_Listing'!$A$16:$A$829,ET_Risk_SC_Summation[[#Headers],[275kV OHL Tower]])</f>
        <v>0</v>
      </c>
      <c r="BH596" s="176" cm="1">
        <f t="array" ref="BH596">SUMIFS('N1.3_Project_Listing'!$P$16:$P$829, 'N1.3_Project_Listing'!$E$16:$E$829,'N1.3_Project_Listing'!$E596, 'N1.3_Project_Listing'!$A$16:$A$829,ET_Risk_SC_Summation[[#Headers],[400kV Circuit Breaker]])</f>
        <v>0</v>
      </c>
      <c r="BI596" s="176" cm="1">
        <f t="array" ref="BI596">SUMIFS('N1.3_Project_Listing'!$P$16:$P$829, 'N1.3_Project_Listing'!$E$16:$E$829,'N1.3_Project_Listing'!$E596, 'N1.3_Project_Listing'!$A$16:$A$829,ET_Risk_SC_Summation[[#Headers],[400kV Transformer]])</f>
        <v>0</v>
      </c>
      <c r="BJ596" s="176" cm="1">
        <f t="array" ref="BJ596">SUMIFS('N1.3_Project_Listing'!$P$16:$P$829, 'N1.3_Project_Listing'!$E$16:$E$829,'N1.3_Project_Listing'!$E596, 'N1.3_Project_Listing'!$A$16:$A$829,ET_Risk_SC_Summation[[#Headers],[400kV Reactor]])</f>
        <v>0</v>
      </c>
      <c r="BK596" s="176" cm="1">
        <f t="array" ref="BK596">SUMIFS('N1.3_Project_Listing'!$P$16:$P$829, 'N1.3_Project_Listing'!$E$16:$E$829,'N1.3_Project_Listing'!$E596, 'N1.3_Project_Listing'!$A$16:$A$829,ET_Risk_SC_Summation[[#Headers],[400kV Underground Cable]])</f>
        <v>0</v>
      </c>
      <c r="BL596" s="176" cm="1">
        <f t="array" ref="BL596">SUMIFS('N1.3_Project_Listing'!$P$16:$P$829, 'N1.3_Project_Listing'!$E$16:$E$829,'N1.3_Project_Listing'!$E596, 'N1.3_Project_Listing'!$A$16:$A$829,ET_Risk_SC_Summation[[#Headers],[400kV OHL Conductor]])</f>
        <v>0</v>
      </c>
      <c r="BM596" s="176" cm="1">
        <f t="array" ref="BM596">SUMIFS('N1.3_Project_Listing'!$P$16:$P$829, 'N1.3_Project_Listing'!$E$16:$E$829,'N1.3_Project_Listing'!$E596, 'N1.3_Project_Listing'!$A$16:$A$829,ET_Risk_SC_Summation[[#Headers],[400kV OHL Fittings]])</f>
        <v>0</v>
      </c>
      <c r="BN596" s="176" cm="1">
        <f t="array" ref="BN596">SUMIFS('N1.3_Project_Listing'!$P$16:$P$829, 'N1.3_Project_Listing'!$E$16:$E$829,'N1.3_Project_Listing'!$E596, 'N1.3_Project_Listing'!$A$16:$A$829,ET_Risk_SC_Summation[[#Headers],[400kV OHL Tower]])</f>
        <v>0</v>
      </c>
      <c r="BO596" s="177" t="str">
        <f>IF(SUM(ET_Risk_SC_Summation[[#This Row],[132kV Circuit Breaker]:[400kV OHL Tower]])=0, "n/a", INDEX(ET_Risk_SC_Summation[#Headers],1,MATCH(MAX(ET_Risk_SC_Summation[[#This Row],[132kV Circuit Breaker]:[400kV OHL Tower]]),ET_Risk_SC_Summation[[#This Row],[132kV Circuit Breaker]:[400kV OHL Tower]],0)))</f>
        <v>n/a</v>
      </c>
      <c r="BP596" s="177" t="str">
        <f>IFERROR(INDEX('N0.7_Lookup_References'!$G$77:$G$98,MATCH(ET_Risk_SC_Summation[[#This Row],[Mxx Category]],'N0.7_Lookup_References'!$F$77:$F$98,0)),"")</f>
        <v/>
      </c>
    </row>
    <row r="597" spans="1:68">
      <c r="A597" s="160" t="str">
        <f>IFERROR(INDEX(N1.2_Intervention_Types[NARM Asset Category],MATCH('N1.3_Project_Listing'!$C597,N1.2_Intervention_Types[Intervention Type ID],0),1),"")</f>
        <v/>
      </c>
      <c r="B597" s="160" t="str">
        <f>IF($D$2="GD",IFERROR(INDEX(N1.2_Intervention_Types[C&amp;V Asset Category (GD)],MATCH('N1.3_Project_Listing'!$C597,N1.2_Intervention_Types[Intervention Type ID],0),1),""),IFERROR(INDEX(N1.2_Intervention_Types[NARM Asset Category],MATCH('N1.3_Project_Listing'!$C597,N1.2_Intervention_Types[Intervention Type ID],0),1),""))</f>
        <v/>
      </c>
      <c r="C597" s="67" t="str">
        <f>IFERROR(INDEX(N1.2_Intervention_Types[Intervention Type ID],MATCH('N1.3_Project_Listing'!$I597,N1.2_Intervention_Types[Intervention Type],0),1),"")</f>
        <v/>
      </c>
      <c r="D597" s="160" t="str">
        <f>IFERROR(INDEX(N1.2_Intervention_Types[Intervention Category],MATCH('N1.3_Project_Listing'!$C597,N1.2_Intervention_Types[Intervention Type ID],0),1),"")</f>
        <v/>
      </c>
      <c r="E597" s="210"/>
      <c r="F597" s="236"/>
      <c r="G597" s="236"/>
      <c r="H597" s="236"/>
      <c r="I597" s="151"/>
      <c r="J597" s="139"/>
      <c r="K597" s="117"/>
      <c r="L597" s="117"/>
      <c r="M597" s="117"/>
      <c r="N597" s="310"/>
      <c r="O597" s="310"/>
      <c r="P597" s="310"/>
      <c r="Q597" s="63">
        <f t="shared" si="54"/>
        <v>0</v>
      </c>
      <c r="R597" s="368">
        <f>IF('N1.3_Project_Listing'!$D597="Replacement",SUM('N1.3_Project_Listing'!$K597:$L597)/2,'N1.3_Project_Listing'!$M597)</f>
        <v>0</v>
      </c>
      <c r="S597" s="67" t="str">
        <f>IFERROR(INDEX('N0.7_Lookup_References'!$C$13:$C$72,MATCH($A597,'N0.7_Lookup_References'!$B$13:$B$72,0)),"")</f>
        <v/>
      </c>
      <c r="T597" s="338" t="str">
        <f t="shared" si="55"/>
        <v/>
      </c>
      <c r="V597" s="11"/>
      <c r="W597" s="11"/>
      <c r="X597" s="11"/>
      <c r="Y597" s="11"/>
      <c r="Z597" s="11"/>
      <c r="AA597" s="11"/>
      <c r="AB597" s="11"/>
      <c r="AC597" s="11"/>
      <c r="AD597" s="11"/>
      <c r="AE597" s="11"/>
      <c r="AF597" s="11"/>
      <c r="AG597" s="11"/>
      <c r="AH597" s="11"/>
      <c r="AI597" s="11"/>
      <c r="AJ597" s="11"/>
      <c r="AK597" s="11"/>
      <c r="AL597" s="11"/>
      <c r="AM597" s="11"/>
      <c r="AN597" s="11"/>
      <c r="AO597" s="11"/>
      <c r="AP597" s="63">
        <f t="shared" si="51"/>
        <v>0</v>
      </c>
      <c r="AQ597" s="63">
        <f t="shared" si="52"/>
        <v>0</v>
      </c>
      <c r="AR597" s="63">
        <f t="shared" si="53"/>
        <v>0</v>
      </c>
      <c r="AT597" s="176" cm="1">
        <f t="array" ref="AT597">SUMIFS('N1.3_Project_Listing'!$P$16:$P$829, 'N1.3_Project_Listing'!$E$16:$E$829,'N1.3_Project_Listing'!$E597, 'N1.3_Project_Listing'!$A$16:$A$829,ET_Risk_SC_Summation[[#Headers],[132kV Circuit Breaker]])</f>
        <v>0</v>
      </c>
      <c r="AU597" s="176" cm="1">
        <f t="array" ref="AU597">SUMIFS('N1.3_Project_Listing'!$P$16:$P$829, 'N1.3_Project_Listing'!$E$16:$E$829,'N1.3_Project_Listing'!$E597, 'N1.3_Project_Listing'!$A$16:$A$829,ET_Risk_SC_Summation[[#Headers],[132kV Transformer]])</f>
        <v>0</v>
      </c>
      <c r="AV597" s="176" cm="1">
        <f t="array" ref="AV597">SUMIFS('N1.3_Project_Listing'!$P$16:$P$829, 'N1.3_Project_Listing'!$E$16:$E$829,'N1.3_Project_Listing'!$E597, 'N1.3_Project_Listing'!$A$16:$A$829,ET_Risk_SC_Summation[[#Headers],[132kV Reactor]])</f>
        <v>0</v>
      </c>
      <c r="AW597" s="176" cm="1">
        <f t="array" ref="AW597">SUMIFS('N1.3_Project_Listing'!$P$16:$P$829, 'N1.3_Project_Listing'!$E$16:$E$829,'N1.3_Project_Listing'!$E597, 'N1.3_Project_Listing'!$A$16:$A$829,ET_Risk_SC_Summation[[#Headers],[132kV Underground Cable]])</f>
        <v>0</v>
      </c>
      <c r="AX597" s="176" cm="1">
        <f t="array" ref="AX597">SUMIFS('N1.3_Project_Listing'!$P$16:$P$829, 'N1.3_Project_Listing'!$E$16:$E$829,'N1.3_Project_Listing'!$E597, 'N1.3_Project_Listing'!$A$16:$A$829,ET_Risk_SC_Summation[[#Headers],[132kV OHL Conductor]])</f>
        <v>0</v>
      </c>
      <c r="AY597" s="176" cm="1">
        <f t="array" ref="AY597">SUMIFS('N1.3_Project_Listing'!$P$16:$P$829, 'N1.3_Project_Listing'!$E$16:$E$829,'N1.3_Project_Listing'!$E597, 'N1.3_Project_Listing'!$A$16:$A$829,ET_Risk_SC_Summation[[#Headers],[132kV OHL Fittings]])</f>
        <v>0</v>
      </c>
      <c r="AZ597" s="176" cm="1">
        <f t="array" ref="AZ597">SUMIFS('N1.3_Project_Listing'!$P$16:$P$829, 'N1.3_Project_Listing'!$E$16:$E$829,'N1.3_Project_Listing'!$E597, 'N1.3_Project_Listing'!$A$16:$A$829,ET_Risk_SC_Summation[[#Headers],[132kV OHL Tower]])</f>
        <v>0</v>
      </c>
      <c r="BA597" s="176" cm="1">
        <f t="array" ref="BA597">SUMIFS('N1.3_Project_Listing'!$P$16:$P$829, 'N1.3_Project_Listing'!$E$16:$E$829,'N1.3_Project_Listing'!$E597, 'N1.3_Project_Listing'!$A$16:$A$829,ET_Risk_SC_Summation[[#Headers],[275kV Circuit Breaker]])</f>
        <v>0</v>
      </c>
      <c r="BB597" s="176" cm="1">
        <f t="array" ref="BB597">SUMIFS('N1.3_Project_Listing'!$P$16:$P$829, 'N1.3_Project_Listing'!$E$16:$E$829,'N1.3_Project_Listing'!$E597, 'N1.3_Project_Listing'!$A$16:$A$829,ET_Risk_SC_Summation[[#Headers],[275kV Transformer]])</f>
        <v>0</v>
      </c>
      <c r="BC597" s="176" cm="1">
        <f t="array" ref="BC597">SUMIFS('N1.3_Project_Listing'!$P$16:$P$829, 'N1.3_Project_Listing'!$E$16:$E$829,'N1.3_Project_Listing'!$E597, 'N1.3_Project_Listing'!$A$16:$A$829,ET_Risk_SC_Summation[[#Headers],[275kV Reactor]])</f>
        <v>0</v>
      </c>
      <c r="BD597" s="176" cm="1">
        <f t="array" ref="BD597">SUMIFS('N1.3_Project_Listing'!$P$16:$P$829, 'N1.3_Project_Listing'!$E$16:$E$829,'N1.3_Project_Listing'!$E597, 'N1.3_Project_Listing'!$A$16:$A$829,ET_Risk_SC_Summation[[#Headers],[275kV Underground Cable]])</f>
        <v>0</v>
      </c>
      <c r="BE597" s="176" cm="1">
        <f t="array" ref="BE597">SUMIFS('N1.3_Project_Listing'!$P$16:$P$829, 'N1.3_Project_Listing'!$E$16:$E$829,'N1.3_Project_Listing'!$E597, 'N1.3_Project_Listing'!$A$16:$A$829,ET_Risk_SC_Summation[[#Headers],[275kV OHL Conductor]])</f>
        <v>0</v>
      </c>
      <c r="BF597" s="176" cm="1">
        <f t="array" ref="BF597">SUMIFS('N1.3_Project_Listing'!$P$16:$P$829, 'N1.3_Project_Listing'!$E$16:$E$829,'N1.3_Project_Listing'!$E597, 'N1.3_Project_Listing'!$A$16:$A$829,ET_Risk_SC_Summation[[#Headers],[275kV OHL Fittings]])</f>
        <v>0</v>
      </c>
      <c r="BG597" s="176" cm="1">
        <f t="array" ref="BG597">SUMIFS('N1.3_Project_Listing'!$P$16:$P$829, 'N1.3_Project_Listing'!$E$16:$E$829,'N1.3_Project_Listing'!$E597, 'N1.3_Project_Listing'!$A$16:$A$829,ET_Risk_SC_Summation[[#Headers],[275kV OHL Tower]])</f>
        <v>0</v>
      </c>
      <c r="BH597" s="176" cm="1">
        <f t="array" ref="BH597">SUMIFS('N1.3_Project_Listing'!$P$16:$P$829, 'N1.3_Project_Listing'!$E$16:$E$829,'N1.3_Project_Listing'!$E597, 'N1.3_Project_Listing'!$A$16:$A$829,ET_Risk_SC_Summation[[#Headers],[400kV Circuit Breaker]])</f>
        <v>0</v>
      </c>
      <c r="BI597" s="176" cm="1">
        <f t="array" ref="BI597">SUMIFS('N1.3_Project_Listing'!$P$16:$P$829, 'N1.3_Project_Listing'!$E$16:$E$829,'N1.3_Project_Listing'!$E597, 'N1.3_Project_Listing'!$A$16:$A$829,ET_Risk_SC_Summation[[#Headers],[400kV Transformer]])</f>
        <v>0</v>
      </c>
      <c r="BJ597" s="176" cm="1">
        <f t="array" ref="BJ597">SUMIFS('N1.3_Project_Listing'!$P$16:$P$829, 'N1.3_Project_Listing'!$E$16:$E$829,'N1.3_Project_Listing'!$E597, 'N1.3_Project_Listing'!$A$16:$A$829,ET_Risk_SC_Summation[[#Headers],[400kV Reactor]])</f>
        <v>0</v>
      </c>
      <c r="BK597" s="176" cm="1">
        <f t="array" ref="BK597">SUMIFS('N1.3_Project_Listing'!$P$16:$P$829, 'N1.3_Project_Listing'!$E$16:$E$829,'N1.3_Project_Listing'!$E597, 'N1.3_Project_Listing'!$A$16:$A$829,ET_Risk_SC_Summation[[#Headers],[400kV Underground Cable]])</f>
        <v>0</v>
      </c>
      <c r="BL597" s="176" cm="1">
        <f t="array" ref="BL597">SUMIFS('N1.3_Project_Listing'!$P$16:$P$829, 'N1.3_Project_Listing'!$E$16:$E$829,'N1.3_Project_Listing'!$E597, 'N1.3_Project_Listing'!$A$16:$A$829,ET_Risk_SC_Summation[[#Headers],[400kV OHL Conductor]])</f>
        <v>0</v>
      </c>
      <c r="BM597" s="176" cm="1">
        <f t="array" ref="BM597">SUMIFS('N1.3_Project_Listing'!$P$16:$P$829, 'N1.3_Project_Listing'!$E$16:$E$829,'N1.3_Project_Listing'!$E597, 'N1.3_Project_Listing'!$A$16:$A$829,ET_Risk_SC_Summation[[#Headers],[400kV OHL Fittings]])</f>
        <v>0</v>
      </c>
      <c r="BN597" s="176" cm="1">
        <f t="array" ref="BN597">SUMIFS('N1.3_Project_Listing'!$P$16:$P$829, 'N1.3_Project_Listing'!$E$16:$E$829,'N1.3_Project_Listing'!$E597, 'N1.3_Project_Listing'!$A$16:$A$829,ET_Risk_SC_Summation[[#Headers],[400kV OHL Tower]])</f>
        <v>0</v>
      </c>
      <c r="BO597" s="177" t="str">
        <f>IF(SUM(ET_Risk_SC_Summation[[#This Row],[132kV Circuit Breaker]:[400kV OHL Tower]])=0, "n/a", INDEX(ET_Risk_SC_Summation[#Headers],1,MATCH(MAX(ET_Risk_SC_Summation[[#This Row],[132kV Circuit Breaker]:[400kV OHL Tower]]),ET_Risk_SC_Summation[[#This Row],[132kV Circuit Breaker]:[400kV OHL Tower]],0)))</f>
        <v>n/a</v>
      </c>
      <c r="BP597" s="177" t="str">
        <f>IFERROR(INDEX('N0.7_Lookup_References'!$G$77:$G$98,MATCH(ET_Risk_SC_Summation[[#This Row],[Mxx Category]],'N0.7_Lookup_References'!$F$77:$F$98,0)),"")</f>
        <v/>
      </c>
    </row>
    <row r="598" spans="1:68">
      <c r="A598" s="160" t="str">
        <f>IFERROR(INDEX(N1.2_Intervention_Types[NARM Asset Category],MATCH('N1.3_Project_Listing'!$C598,N1.2_Intervention_Types[Intervention Type ID],0),1),"")</f>
        <v/>
      </c>
      <c r="B598" s="160" t="str">
        <f>IF($D$2="GD",IFERROR(INDEX(N1.2_Intervention_Types[C&amp;V Asset Category (GD)],MATCH('N1.3_Project_Listing'!$C598,N1.2_Intervention_Types[Intervention Type ID],0),1),""),IFERROR(INDEX(N1.2_Intervention_Types[NARM Asset Category],MATCH('N1.3_Project_Listing'!$C598,N1.2_Intervention_Types[Intervention Type ID],0),1),""))</f>
        <v/>
      </c>
      <c r="C598" s="67" t="str">
        <f>IFERROR(INDEX(N1.2_Intervention_Types[Intervention Type ID],MATCH('N1.3_Project_Listing'!$I598,N1.2_Intervention_Types[Intervention Type],0),1),"")</f>
        <v/>
      </c>
      <c r="D598" s="160" t="str">
        <f>IFERROR(INDEX(N1.2_Intervention_Types[Intervention Category],MATCH('N1.3_Project_Listing'!$C598,N1.2_Intervention_Types[Intervention Type ID],0),1),"")</f>
        <v/>
      </c>
      <c r="E598" s="210"/>
      <c r="F598" s="236"/>
      <c r="G598" s="236"/>
      <c r="H598" s="236"/>
      <c r="I598" s="151"/>
      <c r="J598" s="139"/>
      <c r="K598" s="117"/>
      <c r="L598" s="117"/>
      <c r="M598" s="117"/>
      <c r="N598" s="310"/>
      <c r="O598" s="310"/>
      <c r="P598" s="310"/>
      <c r="Q598" s="63">
        <f t="shared" si="54"/>
        <v>0</v>
      </c>
      <c r="R598" s="368">
        <f>IF('N1.3_Project_Listing'!$D598="Replacement",SUM('N1.3_Project_Listing'!$K598:$L598)/2,'N1.3_Project_Listing'!$M598)</f>
        <v>0</v>
      </c>
      <c r="S598" s="67" t="str">
        <f>IFERROR(INDEX('N0.7_Lookup_References'!$C$13:$C$72,MATCH($A598,'N0.7_Lookup_References'!$B$13:$B$72,0)),"")</f>
        <v/>
      </c>
      <c r="T598" s="338" t="str">
        <f t="shared" si="55"/>
        <v/>
      </c>
      <c r="V598" s="11"/>
      <c r="W598" s="11"/>
      <c r="X598" s="11"/>
      <c r="Y598" s="11"/>
      <c r="Z598" s="11"/>
      <c r="AA598" s="11"/>
      <c r="AB598" s="11"/>
      <c r="AC598" s="11"/>
      <c r="AD598" s="11"/>
      <c r="AE598" s="11"/>
      <c r="AF598" s="11"/>
      <c r="AG598" s="11"/>
      <c r="AH598" s="11"/>
      <c r="AI598" s="11"/>
      <c r="AJ598" s="11"/>
      <c r="AK598" s="11"/>
      <c r="AL598" s="11"/>
      <c r="AM598" s="11"/>
      <c r="AN598" s="11"/>
      <c r="AO598" s="11"/>
      <c r="AP598" s="63">
        <f t="shared" si="51"/>
        <v>0</v>
      </c>
      <c r="AQ598" s="63">
        <f t="shared" si="52"/>
        <v>0</v>
      </c>
      <c r="AR598" s="63">
        <f t="shared" si="53"/>
        <v>0</v>
      </c>
      <c r="AT598" s="176" cm="1">
        <f t="array" ref="AT598">SUMIFS('N1.3_Project_Listing'!$P$16:$P$829, 'N1.3_Project_Listing'!$E$16:$E$829,'N1.3_Project_Listing'!$E598, 'N1.3_Project_Listing'!$A$16:$A$829,ET_Risk_SC_Summation[[#Headers],[132kV Circuit Breaker]])</f>
        <v>0</v>
      </c>
      <c r="AU598" s="176" cm="1">
        <f t="array" ref="AU598">SUMIFS('N1.3_Project_Listing'!$P$16:$P$829, 'N1.3_Project_Listing'!$E$16:$E$829,'N1.3_Project_Listing'!$E598, 'N1.3_Project_Listing'!$A$16:$A$829,ET_Risk_SC_Summation[[#Headers],[132kV Transformer]])</f>
        <v>0</v>
      </c>
      <c r="AV598" s="176" cm="1">
        <f t="array" ref="AV598">SUMIFS('N1.3_Project_Listing'!$P$16:$P$829, 'N1.3_Project_Listing'!$E$16:$E$829,'N1.3_Project_Listing'!$E598, 'N1.3_Project_Listing'!$A$16:$A$829,ET_Risk_SC_Summation[[#Headers],[132kV Reactor]])</f>
        <v>0</v>
      </c>
      <c r="AW598" s="176" cm="1">
        <f t="array" ref="AW598">SUMIFS('N1.3_Project_Listing'!$P$16:$P$829, 'N1.3_Project_Listing'!$E$16:$E$829,'N1.3_Project_Listing'!$E598, 'N1.3_Project_Listing'!$A$16:$A$829,ET_Risk_SC_Summation[[#Headers],[132kV Underground Cable]])</f>
        <v>0</v>
      </c>
      <c r="AX598" s="176" cm="1">
        <f t="array" ref="AX598">SUMIFS('N1.3_Project_Listing'!$P$16:$P$829, 'N1.3_Project_Listing'!$E$16:$E$829,'N1.3_Project_Listing'!$E598, 'N1.3_Project_Listing'!$A$16:$A$829,ET_Risk_SC_Summation[[#Headers],[132kV OHL Conductor]])</f>
        <v>0</v>
      </c>
      <c r="AY598" s="176" cm="1">
        <f t="array" ref="AY598">SUMIFS('N1.3_Project_Listing'!$P$16:$P$829, 'N1.3_Project_Listing'!$E$16:$E$829,'N1.3_Project_Listing'!$E598, 'N1.3_Project_Listing'!$A$16:$A$829,ET_Risk_SC_Summation[[#Headers],[132kV OHL Fittings]])</f>
        <v>0</v>
      </c>
      <c r="AZ598" s="176" cm="1">
        <f t="array" ref="AZ598">SUMIFS('N1.3_Project_Listing'!$P$16:$P$829, 'N1.3_Project_Listing'!$E$16:$E$829,'N1.3_Project_Listing'!$E598, 'N1.3_Project_Listing'!$A$16:$A$829,ET_Risk_SC_Summation[[#Headers],[132kV OHL Tower]])</f>
        <v>0</v>
      </c>
      <c r="BA598" s="176" cm="1">
        <f t="array" ref="BA598">SUMIFS('N1.3_Project_Listing'!$P$16:$P$829, 'N1.3_Project_Listing'!$E$16:$E$829,'N1.3_Project_Listing'!$E598, 'N1.3_Project_Listing'!$A$16:$A$829,ET_Risk_SC_Summation[[#Headers],[275kV Circuit Breaker]])</f>
        <v>0</v>
      </c>
      <c r="BB598" s="176" cm="1">
        <f t="array" ref="BB598">SUMIFS('N1.3_Project_Listing'!$P$16:$P$829, 'N1.3_Project_Listing'!$E$16:$E$829,'N1.3_Project_Listing'!$E598, 'N1.3_Project_Listing'!$A$16:$A$829,ET_Risk_SC_Summation[[#Headers],[275kV Transformer]])</f>
        <v>0</v>
      </c>
      <c r="BC598" s="176" cm="1">
        <f t="array" ref="BC598">SUMIFS('N1.3_Project_Listing'!$P$16:$P$829, 'N1.3_Project_Listing'!$E$16:$E$829,'N1.3_Project_Listing'!$E598, 'N1.3_Project_Listing'!$A$16:$A$829,ET_Risk_SC_Summation[[#Headers],[275kV Reactor]])</f>
        <v>0</v>
      </c>
      <c r="BD598" s="176" cm="1">
        <f t="array" ref="BD598">SUMIFS('N1.3_Project_Listing'!$P$16:$P$829, 'N1.3_Project_Listing'!$E$16:$E$829,'N1.3_Project_Listing'!$E598, 'N1.3_Project_Listing'!$A$16:$A$829,ET_Risk_SC_Summation[[#Headers],[275kV Underground Cable]])</f>
        <v>0</v>
      </c>
      <c r="BE598" s="176" cm="1">
        <f t="array" ref="BE598">SUMIFS('N1.3_Project_Listing'!$P$16:$P$829, 'N1.3_Project_Listing'!$E$16:$E$829,'N1.3_Project_Listing'!$E598, 'N1.3_Project_Listing'!$A$16:$A$829,ET_Risk_SC_Summation[[#Headers],[275kV OHL Conductor]])</f>
        <v>0</v>
      </c>
      <c r="BF598" s="176" cm="1">
        <f t="array" ref="BF598">SUMIFS('N1.3_Project_Listing'!$P$16:$P$829, 'N1.3_Project_Listing'!$E$16:$E$829,'N1.3_Project_Listing'!$E598, 'N1.3_Project_Listing'!$A$16:$A$829,ET_Risk_SC_Summation[[#Headers],[275kV OHL Fittings]])</f>
        <v>0</v>
      </c>
      <c r="BG598" s="176" cm="1">
        <f t="array" ref="BG598">SUMIFS('N1.3_Project_Listing'!$P$16:$P$829, 'N1.3_Project_Listing'!$E$16:$E$829,'N1.3_Project_Listing'!$E598, 'N1.3_Project_Listing'!$A$16:$A$829,ET_Risk_SC_Summation[[#Headers],[275kV OHL Tower]])</f>
        <v>0</v>
      </c>
      <c r="BH598" s="176" cm="1">
        <f t="array" ref="BH598">SUMIFS('N1.3_Project_Listing'!$P$16:$P$829, 'N1.3_Project_Listing'!$E$16:$E$829,'N1.3_Project_Listing'!$E598, 'N1.3_Project_Listing'!$A$16:$A$829,ET_Risk_SC_Summation[[#Headers],[400kV Circuit Breaker]])</f>
        <v>0</v>
      </c>
      <c r="BI598" s="176" cm="1">
        <f t="array" ref="BI598">SUMIFS('N1.3_Project_Listing'!$P$16:$P$829, 'N1.3_Project_Listing'!$E$16:$E$829,'N1.3_Project_Listing'!$E598, 'N1.3_Project_Listing'!$A$16:$A$829,ET_Risk_SC_Summation[[#Headers],[400kV Transformer]])</f>
        <v>0</v>
      </c>
      <c r="BJ598" s="176" cm="1">
        <f t="array" ref="BJ598">SUMIFS('N1.3_Project_Listing'!$P$16:$P$829, 'N1.3_Project_Listing'!$E$16:$E$829,'N1.3_Project_Listing'!$E598, 'N1.3_Project_Listing'!$A$16:$A$829,ET_Risk_SC_Summation[[#Headers],[400kV Reactor]])</f>
        <v>0</v>
      </c>
      <c r="BK598" s="176" cm="1">
        <f t="array" ref="BK598">SUMIFS('N1.3_Project_Listing'!$P$16:$P$829, 'N1.3_Project_Listing'!$E$16:$E$829,'N1.3_Project_Listing'!$E598, 'N1.3_Project_Listing'!$A$16:$A$829,ET_Risk_SC_Summation[[#Headers],[400kV Underground Cable]])</f>
        <v>0</v>
      </c>
      <c r="BL598" s="176" cm="1">
        <f t="array" ref="BL598">SUMIFS('N1.3_Project_Listing'!$P$16:$P$829, 'N1.3_Project_Listing'!$E$16:$E$829,'N1.3_Project_Listing'!$E598, 'N1.3_Project_Listing'!$A$16:$A$829,ET_Risk_SC_Summation[[#Headers],[400kV OHL Conductor]])</f>
        <v>0</v>
      </c>
      <c r="BM598" s="176" cm="1">
        <f t="array" ref="BM598">SUMIFS('N1.3_Project_Listing'!$P$16:$P$829, 'N1.3_Project_Listing'!$E$16:$E$829,'N1.3_Project_Listing'!$E598, 'N1.3_Project_Listing'!$A$16:$A$829,ET_Risk_SC_Summation[[#Headers],[400kV OHL Fittings]])</f>
        <v>0</v>
      </c>
      <c r="BN598" s="176" cm="1">
        <f t="array" ref="BN598">SUMIFS('N1.3_Project_Listing'!$P$16:$P$829, 'N1.3_Project_Listing'!$E$16:$E$829,'N1.3_Project_Listing'!$E598, 'N1.3_Project_Listing'!$A$16:$A$829,ET_Risk_SC_Summation[[#Headers],[400kV OHL Tower]])</f>
        <v>0</v>
      </c>
      <c r="BO598" s="177" t="str">
        <f>IF(SUM(ET_Risk_SC_Summation[[#This Row],[132kV Circuit Breaker]:[400kV OHL Tower]])=0, "n/a", INDEX(ET_Risk_SC_Summation[#Headers],1,MATCH(MAX(ET_Risk_SC_Summation[[#This Row],[132kV Circuit Breaker]:[400kV OHL Tower]]),ET_Risk_SC_Summation[[#This Row],[132kV Circuit Breaker]:[400kV OHL Tower]],0)))</f>
        <v>n/a</v>
      </c>
      <c r="BP598" s="177" t="str">
        <f>IFERROR(INDEX('N0.7_Lookup_References'!$G$77:$G$98,MATCH(ET_Risk_SC_Summation[[#This Row],[Mxx Category]],'N0.7_Lookup_References'!$F$77:$F$98,0)),"")</f>
        <v/>
      </c>
    </row>
    <row r="599" spans="1:68">
      <c r="A599" s="160" t="str">
        <f>IFERROR(INDEX(N1.2_Intervention_Types[NARM Asset Category],MATCH('N1.3_Project_Listing'!$C599,N1.2_Intervention_Types[Intervention Type ID],0),1),"")</f>
        <v/>
      </c>
      <c r="B599" s="160" t="str">
        <f>IF($D$2="GD",IFERROR(INDEX(N1.2_Intervention_Types[C&amp;V Asset Category (GD)],MATCH('N1.3_Project_Listing'!$C599,N1.2_Intervention_Types[Intervention Type ID],0),1),""),IFERROR(INDEX(N1.2_Intervention_Types[NARM Asset Category],MATCH('N1.3_Project_Listing'!$C599,N1.2_Intervention_Types[Intervention Type ID],0),1),""))</f>
        <v/>
      </c>
      <c r="C599" s="67" t="str">
        <f>IFERROR(INDEX(N1.2_Intervention_Types[Intervention Type ID],MATCH('N1.3_Project_Listing'!$I599,N1.2_Intervention_Types[Intervention Type],0),1),"")</f>
        <v/>
      </c>
      <c r="D599" s="160" t="str">
        <f>IFERROR(INDEX(N1.2_Intervention_Types[Intervention Category],MATCH('N1.3_Project_Listing'!$C599,N1.2_Intervention_Types[Intervention Type ID],0),1),"")</f>
        <v/>
      </c>
      <c r="E599" s="210"/>
      <c r="F599" s="236"/>
      <c r="G599" s="236"/>
      <c r="H599" s="236"/>
      <c r="I599" s="151"/>
      <c r="J599" s="139"/>
      <c r="K599" s="117"/>
      <c r="L599" s="117"/>
      <c r="M599" s="117"/>
      <c r="N599" s="310"/>
      <c r="O599" s="310"/>
      <c r="P599" s="310"/>
      <c r="Q599" s="63">
        <f t="shared" si="54"/>
        <v>0</v>
      </c>
      <c r="R599" s="368">
        <f>IF('N1.3_Project_Listing'!$D599="Replacement",SUM('N1.3_Project_Listing'!$K599:$L599)/2,'N1.3_Project_Listing'!$M599)</f>
        <v>0</v>
      </c>
      <c r="S599" s="67" t="str">
        <f>IFERROR(INDEX('N0.7_Lookup_References'!$C$13:$C$72,MATCH($A599,'N0.7_Lookup_References'!$B$13:$B$72,0)),"")</f>
        <v/>
      </c>
      <c r="T599" s="338" t="str">
        <f t="shared" si="55"/>
        <v/>
      </c>
      <c r="V599" s="11"/>
      <c r="W599" s="11"/>
      <c r="X599" s="11"/>
      <c r="Y599" s="11"/>
      <c r="Z599" s="11"/>
      <c r="AA599" s="11"/>
      <c r="AB599" s="11"/>
      <c r="AC599" s="11"/>
      <c r="AD599" s="11"/>
      <c r="AE599" s="11"/>
      <c r="AF599" s="11"/>
      <c r="AG599" s="11"/>
      <c r="AH599" s="11"/>
      <c r="AI599" s="11"/>
      <c r="AJ599" s="11"/>
      <c r="AK599" s="11"/>
      <c r="AL599" s="11"/>
      <c r="AM599" s="11"/>
      <c r="AN599" s="11"/>
      <c r="AO599" s="11"/>
      <c r="AP599" s="63">
        <f t="shared" si="51"/>
        <v>0</v>
      </c>
      <c r="AQ599" s="63">
        <f t="shared" si="52"/>
        <v>0</v>
      </c>
      <c r="AR599" s="63">
        <f t="shared" si="53"/>
        <v>0</v>
      </c>
      <c r="AT599" s="176" cm="1">
        <f t="array" ref="AT599">SUMIFS('N1.3_Project_Listing'!$P$16:$P$829, 'N1.3_Project_Listing'!$E$16:$E$829,'N1.3_Project_Listing'!$E599, 'N1.3_Project_Listing'!$A$16:$A$829,ET_Risk_SC_Summation[[#Headers],[132kV Circuit Breaker]])</f>
        <v>0</v>
      </c>
      <c r="AU599" s="176" cm="1">
        <f t="array" ref="AU599">SUMIFS('N1.3_Project_Listing'!$P$16:$P$829, 'N1.3_Project_Listing'!$E$16:$E$829,'N1.3_Project_Listing'!$E599, 'N1.3_Project_Listing'!$A$16:$A$829,ET_Risk_SC_Summation[[#Headers],[132kV Transformer]])</f>
        <v>0</v>
      </c>
      <c r="AV599" s="176" cm="1">
        <f t="array" ref="AV599">SUMIFS('N1.3_Project_Listing'!$P$16:$P$829, 'N1.3_Project_Listing'!$E$16:$E$829,'N1.3_Project_Listing'!$E599, 'N1.3_Project_Listing'!$A$16:$A$829,ET_Risk_SC_Summation[[#Headers],[132kV Reactor]])</f>
        <v>0</v>
      </c>
      <c r="AW599" s="176" cm="1">
        <f t="array" ref="AW599">SUMIFS('N1.3_Project_Listing'!$P$16:$P$829, 'N1.3_Project_Listing'!$E$16:$E$829,'N1.3_Project_Listing'!$E599, 'N1.3_Project_Listing'!$A$16:$A$829,ET_Risk_SC_Summation[[#Headers],[132kV Underground Cable]])</f>
        <v>0</v>
      </c>
      <c r="AX599" s="176" cm="1">
        <f t="array" ref="AX599">SUMIFS('N1.3_Project_Listing'!$P$16:$P$829, 'N1.3_Project_Listing'!$E$16:$E$829,'N1.3_Project_Listing'!$E599, 'N1.3_Project_Listing'!$A$16:$A$829,ET_Risk_SC_Summation[[#Headers],[132kV OHL Conductor]])</f>
        <v>0</v>
      </c>
      <c r="AY599" s="176" cm="1">
        <f t="array" ref="AY599">SUMIFS('N1.3_Project_Listing'!$P$16:$P$829, 'N1.3_Project_Listing'!$E$16:$E$829,'N1.3_Project_Listing'!$E599, 'N1.3_Project_Listing'!$A$16:$A$829,ET_Risk_SC_Summation[[#Headers],[132kV OHL Fittings]])</f>
        <v>0</v>
      </c>
      <c r="AZ599" s="176" cm="1">
        <f t="array" ref="AZ599">SUMIFS('N1.3_Project_Listing'!$P$16:$P$829, 'N1.3_Project_Listing'!$E$16:$E$829,'N1.3_Project_Listing'!$E599, 'N1.3_Project_Listing'!$A$16:$A$829,ET_Risk_SC_Summation[[#Headers],[132kV OHL Tower]])</f>
        <v>0</v>
      </c>
      <c r="BA599" s="176" cm="1">
        <f t="array" ref="BA599">SUMIFS('N1.3_Project_Listing'!$P$16:$P$829, 'N1.3_Project_Listing'!$E$16:$E$829,'N1.3_Project_Listing'!$E599, 'N1.3_Project_Listing'!$A$16:$A$829,ET_Risk_SC_Summation[[#Headers],[275kV Circuit Breaker]])</f>
        <v>0</v>
      </c>
      <c r="BB599" s="176" cm="1">
        <f t="array" ref="BB599">SUMIFS('N1.3_Project_Listing'!$P$16:$P$829, 'N1.3_Project_Listing'!$E$16:$E$829,'N1.3_Project_Listing'!$E599, 'N1.3_Project_Listing'!$A$16:$A$829,ET_Risk_SC_Summation[[#Headers],[275kV Transformer]])</f>
        <v>0</v>
      </c>
      <c r="BC599" s="176" cm="1">
        <f t="array" ref="BC599">SUMIFS('N1.3_Project_Listing'!$P$16:$P$829, 'N1.3_Project_Listing'!$E$16:$E$829,'N1.3_Project_Listing'!$E599, 'N1.3_Project_Listing'!$A$16:$A$829,ET_Risk_SC_Summation[[#Headers],[275kV Reactor]])</f>
        <v>0</v>
      </c>
      <c r="BD599" s="176" cm="1">
        <f t="array" ref="BD599">SUMIFS('N1.3_Project_Listing'!$P$16:$P$829, 'N1.3_Project_Listing'!$E$16:$E$829,'N1.3_Project_Listing'!$E599, 'N1.3_Project_Listing'!$A$16:$A$829,ET_Risk_SC_Summation[[#Headers],[275kV Underground Cable]])</f>
        <v>0</v>
      </c>
      <c r="BE599" s="176" cm="1">
        <f t="array" ref="BE599">SUMIFS('N1.3_Project_Listing'!$P$16:$P$829, 'N1.3_Project_Listing'!$E$16:$E$829,'N1.3_Project_Listing'!$E599, 'N1.3_Project_Listing'!$A$16:$A$829,ET_Risk_SC_Summation[[#Headers],[275kV OHL Conductor]])</f>
        <v>0</v>
      </c>
      <c r="BF599" s="176" cm="1">
        <f t="array" ref="BF599">SUMIFS('N1.3_Project_Listing'!$P$16:$P$829, 'N1.3_Project_Listing'!$E$16:$E$829,'N1.3_Project_Listing'!$E599, 'N1.3_Project_Listing'!$A$16:$A$829,ET_Risk_SC_Summation[[#Headers],[275kV OHL Fittings]])</f>
        <v>0</v>
      </c>
      <c r="BG599" s="176" cm="1">
        <f t="array" ref="BG599">SUMIFS('N1.3_Project_Listing'!$P$16:$P$829, 'N1.3_Project_Listing'!$E$16:$E$829,'N1.3_Project_Listing'!$E599, 'N1.3_Project_Listing'!$A$16:$A$829,ET_Risk_SC_Summation[[#Headers],[275kV OHL Tower]])</f>
        <v>0</v>
      </c>
      <c r="BH599" s="176" cm="1">
        <f t="array" ref="BH599">SUMIFS('N1.3_Project_Listing'!$P$16:$P$829, 'N1.3_Project_Listing'!$E$16:$E$829,'N1.3_Project_Listing'!$E599, 'N1.3_Project_Listing'!$A$16:$A$829,ET_Risk_SC_Summation[[#Headers],[400kV Circuit Breaker]])</f>
        <v>0</v>
      </c>
      <c r="BI599" s="176" cm="1">
        <f t="array" ref="BI599">SUMIFS('N1.3_Project_Listing'!$P$16:$P$829, 'N1.3_Project_Listing'!$E$16:$E$829,'N1.3_Project_Listing'!$E599, 'N1.3_Project_Listing'!$A$16:$A$829,ET_Risk_SC_Summation[[#Headers],[400kV Transformer]])</f>
        <v>0</v>
      </c>
      <c r="BJ599" s="176" cm="1">
        <f t="array" ref="BJ599">SUMIFS('N1.3_Project_Listing'!$P$16:$P$829, 'N1.3_Project_Listing'!$E$16:$E$829,'N1.3_Project_Listing'!$E599, 'N1.3_Project_Listing'!$A$16:$A$829,ET_Risk_SC_Summation[[#Headers],[400kV Reactor]])</f>
        <v>0</v>
      </c>
      <c r="BK599" s="176" cm="1">
        <f t="array" ref="BK599">SUMIFS('N1.3_Project_Listing'!$P$16:$P$829, 'N1.3_Project_Listing'!$E$16:$E$829,'N1.3_Project_Listing'!$E599, 'N1.3_Project_Listing'!$A$16:$A$829,ET_Risk_SC_Summation[[#Headers],[400kV Underground Cable]])</f>
        <v>0</v>
      </c>
      <c r="BL599" s="176" cm="1">
        <f t="array" ref="BL599">SUMIFS('N1.3_Project_Listing'!$P$16:$P$829, 'N1.3_Project_Listing'!$E$16:$E$829,'N1.3_Project_Listing'!$E599, 'N1.3_Project_Listing'!$A$16:$A$829,ET_Risk_SC_Summation[[#Headers],[400kV OHL Conductor]])</f>
        <v>0</v>
      </c>
      <c r="BM599" s="176" cm="1">
        <f t="array" ref="BM599">SUMIFS('N1.3_Project_Listing'!$P$16:$P$829, 'N1.3_Project_Listing'!$E$16:$E$829,'N1.3_Project_Listing'!$E599, 'N1.3_Project_Listing'!$A$16:$A$829,ET_Risk_SC_Summation[[#Headers],[400kV OHL Fittings]])</f>
        <v>0</v>
      </c>
      <c r="BN599" s="176" cm="1">
        <f t="array" ref="BN599">SUMIFS('N1.3_Project_Listing'!$P$16:$P$829, 'N1.3_Project_Listing'!$E$16:$E$829,'N1.3_Project_Listing'!$E599, 'N1.3_Project_Listing'!$A$16:$A$829,ET_Risk_SC_Summation[[#Headers],[400kV OHL Tower]])</f>
        <v>0</v>
      </c>
      <c r="BO599" s="177" t="str">
        <f>IF(SUM(ET_Risk_SC_Summation[[#This Row],[132kV Circuit Breaker]:[400kV OHL Tower]])=0, "n/a", INDEX(ET_Risk_SC_Summation[#Headers],1,MATCH(MAX(ET_Risk_SC_Summation[[#This Row],[132kV Circuit Breaker]:[400kV OHL Tower]]),ET_Risk_SC_Summation[[#This Row],[132kV Circuit Breaker]:[400kV OHL Tower]],0)))</f>
        <v>n/a</v>
      </c>
      <c r="BP599" s="177" t="str">
        <f>IFERROR(INDEX('N0.7_Lookup_References'!$G$77:$G$98,MATCH(ET_Risk_SC_Summation[[#This Row],[Mxx Category]],'N0.7_Lookup_References'!$F$77:$F$98,0)),"")</f>
        <v/>
      </c>
    </row>
    <row r="600" spans="1:68">
      <c r="A600" s="160" t="str">
        <f>IFERROR(INDEX(N1.2_Intervention_Types[NARM Asset Category],MATCH('N1.3_Project_Listing'!$C600,N1.2_Intervention_Types[Intervention Type ID],0),1),"")</f>
        <v/>
      </c>
      <c r="B600" s="160" t="str">
        <f>IF($D$2="GD",IFERROR(INDEX(N1.2_Intervention_Types[C&amp;V Asset Category (GD)],MATCH('N1.3_Project_Listing'!$C600,N1.2_Intervention_Types[Intervention Type ID],0),1),""),IFERROR(INDEX(N1.2_Intervention_Types[NARM Asset Category],MATCH('N1.3_Project_Listing'!$C600,N1.2_Intervention_Types[Intervention Type ID],0),1),""))</f>
        <v/>
      </c>
      <c r="C600" s="67" t="str">
        <f>IFERROR(INDEX(N1.2_Intervention_Types[Intervention Type ID],MATCH('N1.3_Project_Listing'!$I600,N1.2_Intervention_Types[Intervention Type],0),1),"")</f>
        <v/>
      </c>
      <c r="D600" s="160" t="str">
        <f>IFERROR(INDEX(N1.2_Intervention_Types[Intervention Category],MATCH('N1.3_Project_Listing'!$C600,N1.2_Intervention_Types[Intervention Type ID],0),1),"")</f>
        <v/>
      </c>
      <c r="E600" s="210"/>
      <c r="F600" s="236"/>
      <c r="G600" s="236"/>
      <c r="H600" s="236"/>
      <c r="I600" s="151"/>
      <c r="J600" s="139"/>
      <c r="K600" s="117"/>
      <c r="L600" s="117"/>
      <c r="M600" s="117"/>
      <c r="N600" s="310"/>
      <c r="O600" s="310"/>
      <c r="P600" s="310"/>
      <c r="Q600" s="63">
        <f t="shared" si="54"/>
        <v>0</v>
      </c>
      <c r="R600" s="368">
        <f>IF('N1.3_Project_Listing'!$D600="Replacement",SUM('N1.3_Project_Listing'!$K600:$L600)/2,'N1.3_Project_Listing'!$M600)</f>
        <v>0</v>
      </c>
      <c r="S600" s="67" t="str">
        <f>IFERROR(INDEX('N0.7_Lookup_References'!$C$13:$C$72,MATCH($A600,'N0.7_Lookup_References'!$B$13:$B$72,0)),"")</f>
        <v/>
      </c>
      <c r="T600" s="338" t="str">
        <f t="shared" si="55"/>
        <v/>
      </c>
      <c r="V600" s="11"/>
      <c r="W600" s="11"/>
      <c r="X600" s="11"/>
      <c r="Y600" s="11"/>
      <c r="Z600" s="11"/>
      <c r="AA600" s="11"/>
      <c r="AB600" s="11"/>
      <c r="AC600" s="11"/>
      <c r="AD600" s="11"/>
      <c r="AE600" s="11"/>
      <c r="AF600" s="11"/>
      <c r="AG600" s="11"/>
      <c r="AH600" s="11"/>
      <c r="AI600" s="11"/>
      <c r="AJ600" s="11"/>
      <c r="AK600" s="11"/>
      <c r="AL600" s="11"/>
      <c r="AM600" s="11"/>
      <c r="AN600" s="11"/>
      <c r="AO600" s="11"/>
      <c r="AP600" s="63">
        <f t="shared" si="51"/>
        <v>0</v>
      </c>
      <c r="AQ600" s="63">
        <f t="shared" si="52"/>
        <v>0</v>
      </c>
      <c r="AR600" s="63">
        <f t="shared" si="53"/>
        <v>0</v>
      </c>
      <c r="AT600" s="176" cm="1">
        <f t="array" ref="AT600">SUMIFS('N1.3_Project_Listing'!$P$16:$P$829, 'N1.3_Project_Listing'!$E$16:$E$829,'N1.3_Project_Listing'!$E600, 'N1.3_Project_Listing'!$A$16:$A$829,ET_Risk_SC_Summation[[#Headers],[132kV Circuit Breaker]])</f>
        <v>0</v>
      </c>
      <c r="AU600" s="176" cm="1">
        <f t="array" ref="AU600">SUMIFS('N1.3_Project_Listing'!$P$16:$P$829, 'N1.3_Project_Listing'!$E$16:$E$829,'N1.3_Project_Listing'!$E600, 'N1.3_Project_Listing'!$A$16:$A$829,ET_Risk_SC_Summation[[#Headers],[132kV Transformer]])</f>
        <v>0</v>
      </c>
      <c r="AV600" s="176" cm="1">
        <f t="array" ref="AV600">SUMIFS('N1.3_Project_Listing'!$P$16:$P$829, 'N1.3_Project_Listing'!$E$16:$E$829,'N1.3_Project_Listing'!$E600, 'N1.3_Project_Listing'!$A$16:$A$829,ET_Risk_SC_Summation[[#Headers],[132kV Reactor]])</f>
        <v>0</v>
      </c>
      <c r="AW600" s="176" cm="1">
        <f t="array" ref="AW600">SUMIFS('N1.3_Project_Listing'!$P$16:$P$829, 'N1.3_Project_Listing'!$E$16:$E$829,'N1.3_Project_Listing'!$E600, 'N1.3_Project_Listing'!$A$16:$A$829,ET_Risk_SC_Summation[[#Headers],[132kV Underground Cable]])</f>
        <v>0</v>
      </c>
      <c r="AX600" s="176" cm="1">
        <f t="array" ref="AX600">SUMIFS('N1.3_Project_Listing'!$P$16:$P$829, 'N1.3_Project_Listing'!$E$16:$E$829,'N1.3_Project_Listing'!$E600, 'N1.3_Project_Listing'!$A$16:$A$829,ET_Risk_SC_Summation[[#Headers],[132kV OHL Conductor]])</f>
        <v>0</v>
      </c>
      <c r="AY600" s="176" cm="1">
        <f t="array" ref="AY600">SUMIFS('N1.3_Project_Listing'!$P$16:$P$829, 'N1.3_Project_Listing'!$E$16:$E$829,'N1.3_Project_Listing'!$E600, 'N1.3_Project_Listing'!$A$16:$A$829,ET_Risk_SC_Summation[[#Headers],[132kV OHL Fittings]])</f>
        <v>0</v>
      </c>
      <c r="AZ600" s="176" cm="1">
        <f t="array" ref="AZ600">SUMIFS('N1.3_Project_Listing'!$P$16:$P$829, 'N1.3_Project_Listing'!$E$16:$E$829,'N1.3_Project_Listing'!$E600, 'N1.3_Project_Listing'!$A$16:$A$829,ET_Risk_SC_Summation[[#Headers],[132kV OHL Tower]])</f>
        <v>0</v>
      </c>
      <c r="BA600" s="176" cm="1">
        <f t="array" ref="BA600">SUMIFS('N1.3_Project_Listing'!$P$16:$P$829, 'N1.3_Project_Listing'!$E$16:$E$829,'N1.3_Project_Listing'!$E600, 'N1.3_Project_Listing'!$A$16:$A$829,ET_Risk_SC_Summation[[#Headers],[275kV Circuit Breaker]])</f>
        <v>0</v>
      </c>
      <c r="BB600" s="176" cm="1">
        <f t="array" ref="BB600">SUMIFS('N1.3_Project_Listing'!$P$16:$P$829, 'N1.3_Project_Listing'!$E$16:$E$829,'N1.3_Project_Listing'!$E600, 'N1.3_Project_Listing'!$A$16:$A$829,ET_Risk_SC_Summation[[#Headers],[275kV Transformer]])</f>
        <v>0</v>
      </c>
      <c r="BC600" s="176" cm="1">
        <f t="array" ref="BC600">SUMIFS('N1.3_Project_Listing'!$P$16:$P$829, 'N1.3_Project_Listing'!$E$16:$E$829,'N1.3_Project_Listing'!$E600, 'N1.3_Project_Listing'!$A$16:$A$829,ET_Risk_SC_Summation[[#Headers],[275kV Reactor]])</f>
        <v>0</v>
      </c>
      <c r="BD600" s="176" cm="1">
        <f t="array" ref="BD600">SUMIFS('N1.3_Project_Listing'!$P$16:$P$829, 'N1.3_Project_Listing'!$E$16:$E$829,'N1.3_Project_Listing'!$E600, 'N1.3_Project_Listing'!$A$16:$A$829,ET_Risk_SC_Summation[[#Headers],[275kV Underground Cable]])</f>
        <v>0</v>
      </c>
      <c r="BE600" s="176" cm="1">
        <f t="array" ref="BE600">SUMIFS('N1.3_Project_Listing'!$P$16:$P$829, 'N1.3_Project_Listing'!$E$16:$E$829,'N1.3_Project_Listing'!$E600, 'N1.3_Project_Listing'!$A$16:$A$829,ET_Risk_SC_Summation[[#Headers],[275kV OHL Conductor]])</f>
        <v>0</v>
      </c>
      <c r="BF600" s="176" cm="1">
        <f t="array" ref="BF600">SUMIFS('N1.3_Project_Listing'!$P$16:$P$829, 'N1.3_Project_Listing'!$E$16:$E$829,'N1.3_Project_Listing'!$E600, 'N1.3_Project_Listing'!$A$16:$A$829,ET_Risk_SC_Summation[[#Headers],[275kV OHL Fittings]])</f>
        <v>0</v>
      </c>
      <c r="BG600" s="176" cm="1">
        <f t="array" ref="BG600">SUMIFS('N1.3_Project_Listing'!$P$16:$P$829, 'N1.3_Project_Listing'!$E$16:$E$829,'N1.3_Project_Listing'!$E600, 'N1.3_Project_Listing'!$A$16:$A$829,ET_Risk_SC_Summation[[#Headers],[275kV OHL Tower]])</f>
        <v>0</v>
      </c>
      <c r="BH600" s="176" cm="1">
        <f t="array" ref="BH600">SUMIFS('N1.3_Project_Listing'!$P$16:$P$829, 'N1.3_Project_Listing'!$E$16:$E$829,'N1.3_Project_Listing'!$E600, 'N1.3_Project_Listing'!$A$16:$A$829,ET_Risk_SC_Summation[[#Headers],[400kV Circuit Breaker]])</f>
        <v>0</v>
      </c>
      <c r="BI600" s="176" cm="1">
        <f t="array" ref="BI600">SUMIFS('N1.3_Project_Listing'!$P$16:$P$829, 'N1.3_Project_Listing'!$E$16:$E$829,'N1.3_Project_Listing'!$E600, 'N1.3_Project_Listing'!$A$16:$A$829,ET_Risk_SC_Summation[[#Headers],[400kV Transformer]])</f>
        <v>0</v>
      </c>
      <c r="BJ600" s="176" cm="1">
        <f t="array" ref="BJ600">SUMIFS('N1.3_Project_Listing'!$P$16:$P$829, 'N1.3_Project_Listing'!$E$16:$E$829,'N1.3_Project_Listing'!$E600, 'N1.3_Project_Listing'!$A$16:$A$829,ET_Risk_SC_Summation[[#Headers],[400kV Reactor]])</f>
        <v>0</v>
      </c>
      <c r="BK600" s="176" cm="1">
        <f t="array" ref="BK600">SUMIFS('N1.3_Project_Listing'!$P$16:$P$829, 'N1.3_Project_Listing'!$E$16:$E$829,'N1.3_Project_Listing'!$E600, 'N1.3_Project_Listing'!$A$16:$A$829,ET_Risk_SC_Summation[[#Headers],[400kV Underground Cable]])</f>
        <v>0</v>
      </c>
      <c r="BL600" s="176" cm="1">
        <f t="array" ref="BL600">SUMIFS('N1.3_Project_Listing'!$P$16:$P$829, 'N1.3_Project_Listing'!$E$16:$E$829,'N1.3_Project_Listing'!$E600, 'N1.3_Project_Listing'!$A$16:$A$829,ET_Risk_SC_Summation[[#Headers],[400kV OHL Conductor]])</f>
        <v>0</v>
      </c>
      <c r="BM600" s="176" cm="1">
        <f t="array" ref="BM600">SUMIFS('N1.3_Project_Listing'!$P$16:$P$829, 'N1.3_Project_Listing'!$E$16:$E$829,'N1.3_Project_Listing'!$E600, 'N1.3_Project_Listing'!$A$16:$A$829,ET_Risk_SC_Summation[[#Headers],[400kV OHL Fittings]])</f>
        <v>0</v>
      </c>
      <c r="BN600" s="176" cm="1">
        <f t="array" ref="BN600">SUMIFS('N1.3_Project_Listing'!$P$16:$P$829, 'N1.3_Project_Listing'!$E$16:$E$829,'N1.3_Project_Listing'!$E600, 'N1.3_Project_Listing'!$A$16:$A$829,ET_Risk_SC_Summation[[#Headers],[400kV OHL Tower]])</f>
        <v>0</v>
      </c>
      <c r="BO600" s="177" t="str">
        <f>IF(SUM(ET_Risk_SC_Summation[[#This Row],[132kV Circuit Breaker]:[400kV OHL Tower]])=0, "n/a", INDEX(ET_Risk_SC_Summation[#Headers],1,MATCH(MAX(ET_Risk_SC_Summation[[#This Row],[132kV Circuit Breaker]:[400kV OHL Tower]]),ET_Risk_SC_Summation[[#This Row],[132kV Circuit Breaker]:[400kV OHL Tower]],0)))</f>
        <v>n/a</v>
      </c>
      <c r="BP600" s="177" t="str">
        <f>IFERROR(INDEX('N0.7_Lookup_References'!$G$77:$G$98,MATCH(ET_Risk_SC_Summation[[#This Row],[Mxx Category]],'N0.7_Lookup_References'!$F$77:$F$98,0)),"")</f>
        <v/>
      </c>
    </row>
    <row r="601" spans="1:68">
      <c r="A601" s="160" t="str">
        <f>IFERROR(INDEX(N1.2_Intervention_Types[NARM Asset Category],MATCH('N1.3_Project_Listing'!$C601,N1.2_Intervention_Types[Intervention Type ID],0),1),"")</f>
        <v/>
      </c>
      <c r="B601" s="160" t="str">
        <f>IF($D$2="GD",IFERROR(INDEX(N1.2_Intervention_Types[C&amp;V Asset Category (GD)],MATCH('N1.3_Project_Listing'!$C601,N1.2_Intervention_Types[Intervention Type ID],0),1),""),IFERROR(INDEX(N1.2_Intervention_Types[NARM Asset Category],MATCH('N1.3_Project_Listing'!$C601,N1.2_Intervention_Types[Intervention Type ID],0),1),""))</f>
        <v/>
      </c>
      <c r="C601" s="67" t="str">
        <f>IFERROR(INDEX(N1.2_Intervention_Types[Intervention Type ID],MATCH('N1.3_Project_Listing'!$I601,N1.2_Intervention_Types[Intervention Type],0),1),"")</f>
        <v/>
      </c>
      <c r="D601" s="160" t="str">
        <f>IFERROR(INDEX(N1.2_Intervention_Types[Intervention Category],MATCH('N1.3_Project_Listing'!$C601,N1.2_Intervention_Types[Intervention Type ID],0),1),"")</f>
        <v/>
      </c>
      <c r="E601" s="210"/>
      <c r="F601" s="236"/>
      <c r="G601" s="236"/>
      <c r="H601" s="236"/>
      <c r="I601" s="151"/>
      <c r="J601" s="139"/>
      <c r="K601" s="117"/>
      <c r="L601" s="117"/>
      <c r="M601" s="117"/>
      <c r="N601" s="310"/>
      <c r="O601" s="310"/>
      <c r="P601" s="310"/>
      <c r="Q601" s="63">
        <f t="shared" si="54"/>
        <v>0</v>
      </c>
      <c r="R601" s="368">
        <f>IF('N1.3_Project_Listing'!$D601="Replacement",SUM('N1.3_Project_Listing'!$K601:$L601)/2,'N1.3_Project_Listing'!$M601)</f>
        <v>0</v>
      </c>
      <c r="S601" s="67" t="str">
        <f>IFERROR(INDEX('N0.7_Lookup_References'!$C$13:$C$72,MATCH($A601,'N0.7_Lookup_References'!$B$13:$B$72,0)),"")</f>
        <v/>
      </c>
      <c r="T601" s="338" t="str">
        <f t="shared" si="55"/>
        <v/>
      </c>
      <c r="V601" s="11"/>
      <c r="W601" s="11"/>
      <c r="X601" s="11"/>
      <c r="Y601" s="11"/>
      <c r="Z601" s="11"/>
      <c r="AA601" s="11"/>
      <c r="AB601" s="11"/>
      <c r="AC601" s="11"/>
      <c r="AD601" s="11"/>
      <c r="AE601" s="11"/>
      <c r="AF601" s="11"/>
      <c r="AG601" s="11"/>
      <c r="AH601" s="11"/>
      <c r="AI601" s="11"/>
      <c r="AJ601" s="11"/>
      <c r="AK601" s="11"/>
      <c r="AL601" s="11"/>
      <c r="AM601" s="11"/>
      <c r="AN601" s="11"/>
      <c r="AO601" s="11"/>
      <c r="AP601" s="63">
        <f t="shared" si="51"/>
        <v>0</v>
      </c>
      <c r="AQ601" s="63">
        <f t="shared" si="52"/>
        <v>0</v>
      </c>
      <c r="AR601" s="63">
        <f t="shared" si="53"/>
        <v>0</v>
      </c>
      <c r="AT601" s="176" cm="1">
        <f t="array" ref="AT601">SUMIFS('N1.3_Project_Listing'!$P$16:$P$829, 'N1.3_Project_Listing'!$E$16:$E$829,'N1.3_Project_Listing'!$E601, 'N1.3_Project_Listing'!$A$16:$A$829,ET_Risk_SC_Summation[[#Headers],[132kV Circuit Breaker]])</f>
        <v>0</v>
      </c>
      <c r="AU601" s="176" cm="1">
        <f t="array" ref="AU601">SUMIFS('N1.3_Project_Listing'!$P$16:$P$829, 'N1.3_Project_Listing'!$E$16:$E$829,'N1.3_Project_Listing'!$E601, 'N1.3_Project_Listing'!$A$16:$A$829,ET_Risk_SC_Summation[[#Headers],[132kV Transformer]])</f>
        <v>0</v>
      </c>
      <c r="AV601" s="176" cm="1">
        <f t="array" ref="AV601">SUMIFS('N1.3_Project_Listing'!$P$16:$P$829, 'N1.3_Project_Listing'!$E$16:$E$829,'N1.3_Project_Listing'!$E601, 'N1.3_Project_Listing'!$A$16:$A$829,ET_Risk_SC_Summation[[#Headers],[132kV Reactor]])</f>
        <v>0</v>
      </c>
      <c r="AW601" s="176" cm="1">
        <f t="array" ref="AW601">SUMIFS('N1.3_Project_Listing'!$P$16:$P$829, 'N1.3_Project_Listing'!$E$16:$E$829,'N1.3_Project_Listing'!$E601, 'N1.3_Project_Listing'!$A$16:$A$829,ET_Risk_SC_Summation[[#Headers],[132kV Underground Cable]])</f>
        <v>0</v>
      </c>
      <c r="AX601" s="176" cm="1">
        <f t="array" ref="AX601">SUMIFS('N1.3_Project_Listing'!$P$16:$P$829, 'N1.3_Project_Listing'!$E$16:$E$829,'N1.3_Project_Listing'!$E601, 'N1.3_Project_Listing'!$A$16:$A$829,ET_Risk_SC_Summation[[#Headers],[132kV OHL Conductor]])</f>
        <v>0</v>
      </c>
      <c r="AY601" s="176" cm="1">
        <f t="array" ref="AY601">SUMIFS('N1.3_Project_Listing'!$P$16:$P$829, 'N1.3_Project_Listing'!$E$16:$E$829,'N1.3_Project_Listing'!$E601, 'N1.3_Project_Listing'!$A$16:$A$829,ET_Risk_SC_Summation[[#Headers],[132kV OHL Fittings]])</f>
        <v>0</v>
      </c>
      <c r="AZ601" s="176" cm="1">
        <f t="array" ref="AZ601">SUMIFS('N1.3_Project_Listing'!$P$16:$P$829, 'N1.3_Project_Listing'!$E$16:$E$829,'N1.3_Project_Listing'!$E601, 'N1.3_Project_Listing'!$A$16:$A$829,ET_Risk_SC_Summation[[#Headers],[132kV OHL Tower]])</f>
        <v>0</v>
      </c>
      <c r="BA601" s="176" cm="1">
        <f t="array" ref="BA601">SUMIFS('N1.3_Project_Listing'!$P$16:$P$829, 'N1.3_Project_Listing'!$E$16:$E$829,'N1.3_Project_Listing'!$E601, 'N1.3_Project_Listing'!$A$16:$A$829,ET_Risk_SC_Summation[[#Headers],[275kV Circuit Breaker]])</f>
        <v>0</v>
      </c>
      <c r="BB601" s="176" cm="1">
        <f t="array" ref="BB601">SUMIFS('N1.3_Project_Listing'!$P$16:$P$829, 'N1.3_Project_Listing'!$E$16:$E$829,'N1.3_Project_Listing'!$E601, 'N1.3_Project_Listing'!$A$16:$A$829,ET_Risk_SC_Summation[[#Headers],[275kV Transformer]])</f>
        <v>0</v>
      </c>
      <c r="BC601" s="176" cm="1">
        <f t="array" ref="BC601">SUMIFS('N1.3_Project_Listing'!$P$16:$P$829, 'N1.3_Project_Listing'!$E$16:$E$829,'N1.3_Project_Listing'!$E601, 'N1.3_Project_Listing'!$A$16:$A$829,ET_Risk_SC_Summation[[#Headers],[275kV Reactor]])</f>
        <v>0</v>
      </c>
      <c r="BD601" s="176" cm="1">
        <f t="array" ref="BD601">SUMIFS('N1.3_Project_Listing'!$P$16:$P$829, 'N1.3_Project_Listing'!$E$16:$E$829,'N1.3_Project_Listing'!$E601, 'N1.3_Project_Listing'!$A$16:$A$829,ET_Risk_SC_Summation[[#Headers],[275kV Underground Cable]])</f>
        <v>0</v>
      </c>
      <c r="BE601" s="176" cm="1">
        <f t="array" ref="BE601">SUMIFS('N1.3_Project_Listing'!$P$16:$P$829, 'N1.3_Project_Listing'!$E$16:$E$829,'N1.3_Project_Listing'!$E601, 'N1.3_Project_Listing'!$A$16:$A$829,ET_Risk_SC_Summation[[#Headers],[275kV OHL Conductor]])</f>
        <v>0</v>
      </c>
      <c r="BF601" s="176" cm="1">
        <f t="array" ref="BF601">SUMIFS('N1.3_Project_Listing'!$P$16:$P$829, 'N1.3_Project_Listing'!$E$16:$E$829,'N1.3_Project_Listing'!$E601, 'N1.3_Project_Listing'!$A$16:$A$829,ET_Risk_SC_Summation[[#Headers],[275kV OHL Fittings]])</f>
        <v>0</v>
      </c>
      <c r="BG601" s="176" cm="1">
        <f t="array" ref="BG601">SUMIFS('N1.3_Project_Listing'!$P$16:$P$829, 'N1.3_Project_Listing'!$E$16:$E$829,'N1.3_Project_Listing'!$E601, 'N1.3_Project_Listing'!$A$16:$A$829,ET_Risk_SC_Summation[[#Headers],[275kV OHL Tower]])</f>
        <v>0</v>
      </c>
      <c r="BH601" s="176" cm="1">
        <f t="array" ref="BH601">SUMIFS('N1.3_Project_Listing'!$P$16:$P$829, 'N1.3_Project_Listing'!$E$16:$E$829,'N1.3_Project_Listing'!$E601, 'N1.3_Project_Listing'!$A$16:$A$829,ET_Risk_SC_Summation[[#Headers],[400kV Circuit Breaker]])</f>
        <v>0</v>
      </c>
      <c r="BI601" s="176" cm="1">
        <f t="array" ref="BI601">SUMIFS('N1.3_Project_Listing'!$P$16:$P$829, 'N1.3_Project_Listing'!$E$16:$E$829,'N1.3_Project_Listing'!$E601, 'N1.3_Project_Listing'!$A$16:$A$829,ET_Risk_SC_Summation[[#Headers],[400kV Transformer]])</f>
        <v>0</v>
      </c>
      <c r="BJ601" s="176" cm="1">
        <f t="array" ref="BJ601">SUMIFS('N1.3_Project_Listing'!$P$16:$P$829, 'N1.3_Project_Listing'!$E$16:$E$829,'N1.3_Project_Listing'!$E601, 'N1.3_Project_Listing'!$A$16:$A$829,ET_Risk_SC_Summation[[#Headers],[400kV Reactor]])</f>
        <v>0</v>
      </c>
      <c r="BK601" s="176" cm="1">
        <f t="array" ref="BK601">SUMIFS('N1.3_Project_Listing'!$P$16:$P$829, 'N1.3_Project_Listing'!$E$16:$E$829,'N1.3_Project_Listing'!$E601, 'N1.3_Project_Listing'!$A$16:$A$829,ET_Risk_SC_Summation[[#Headers],[400kV Underground Cable]])</f>
        <v>0</v>
      </c>
      <c r="BL601" s="176" cm="1">
        <f t="array" ref="BL601">SUMIFS('N1.3_Project_Listing'!$P$16:$P$829, 'N1.3_Project_Listing'!$E$16:$E$829,'N1.3_Project_Listing'!$E601, 'N1.3_Project_Listing'!$A$16:$A$829,ET_Risk_SC_Summation[[#Headers],[400kV OHL Conductor]])</f>
        <v>0</v>
      </c>
      <c r="BM601" s="176" cm="1">
        <f t="array" ref="BM601">SUMIFS('N1.3_Project_Listing'!$P$16:$P$829, 'N1.3_Project_Listing'!$E$16:$E$829,'N1.3_Project_Listing'!$E601, 'N1.3_Project_Listing'!$A$16:$A$829,ET_Risk_SC_Summation[[#Headers],[400kV OHL Fittings]])</f>
        <v>0</v>
      </c>
      <c r="BN601" s="176" cm="1">
        <f t="array" ref="BN601">SUMIFS('N1.3_Project_Listing'!$P$16:$P$829, 'N1.3_Project_Listing'!$E$16:$E$829,'N1.3_Project_Listing'!$E601, 'N1.3_Project_Listing'!$A$16:$A$829,ET_Risk_SC_Summation[[#Headers],[400kV OHL Tower]])</f>
        <v>0</v>
      </c>
      <c r="BO601" s="177" t="str">
        <f>IF(SUM(ET_Risk_SC_Summation[[#This Row],[132kV Circuit Breaker]:[400kV OHL Tower]])=0, "n/a", INDEX(ET_Risk_SC_Summation[#Headers],1,MATCH(MAX(ET_Risk_SC_Summation[[#This Row],[132kV Circuit Breaker]:[400kV OHL Tower]]),ET_Risk_SC_Summation[[#This Row],[132kV Circuit Breaker]:[400kV OHL Tower]],0)))</f>
        <v>n/a</v>
      </c>
      <c r="BP601" s="177" t="str">
        <f>IFERROR(INDEX('N0.7_Lookup_References'!$G$77:$G$98,MATCH(ET_Risk_SC_Summation[[#This Row],[Mxx Category]],'N0.7_Lookup_References'!$F$77:$F$98,0)),"")</f>
        <v/>
      </c>
    </row>
    <row r="602" spans="1:68">
      <c r="A602" s="160" t="str">
        <f>IFERROR(INDEX(N1.2_Intervention_Types[NARM Asset Category],MATCH('N1.3_Project_Listing'!$C602,N1.2_Intervention_Types[Intervention Type ID],0),1),"")</f>
        <v/>
      </c>
      <c r="B602" s="160" t="str">
        <f>IF($D$2="GD",IFERROR(INDEX(N1.2_Intervention_Types[C&amp;V Asset Category (GD)],MATCH('N1.3_Project_Listing'!$C602,N1.2_Intervention_Types[Intervention Type ID],0),1),""),IFERROR(INDEX(N1.2_Intervention_Types[NARM Asset Category],MATCH('N1.3_Project_Listing'!$C602,N1.2_Intervention_Types[Intervention Type ID],0),1),""))</f>
        <v/>
      </c>
      <c r="C602" s="67" t="str">
        <f>IFERROR(INDEX(N1.2_Intervention_Types[Intervention Type ID],MATCH('N1.3_Project_Listing'!$I602,N1.2_Intervention_Types[Intervention Type],0),1),"")</f>
        <v/>
      </c>
      <c r="D602" s="160" t="str">
        <f>IFERROR(INDEX(N1.2_Intervention_Types[Intervention Category],MATCH('N1.3_Project_Listing'!$C602,N1.2_Intervention_Types[Intervention Type ID],0),1),"")</f>
        <v/>
      </c>
      <c r="E602" s="210"/>
      <c r="F602" s="236"/>
      <c r="G602" s="236"/>
      <c r="H602" s="236"/>
      <c r="I602" s="151"/>
      <c r="J602" s="139"/>
      <c r="K602" s="117"/>
      <c r="L602" s="117"/>
      <c r="M602" s="117"/>
      <c r="N602" s="310"/>
      <c r="O602" s="310"/>
      <c r="P602" s="310"/>
      <c r="Q602" s="63">
        <f t="shared" si="54"/>
        <v>0</v>
      </c>
      <c r="R602" s="368">
        <f>IF('N1.3_Project_Listing'!$D602="Replacement",SUM('N1.3_Project_Listing'!$K602:$L602)/2,'N1.3_Project_Listing'!$M602)</f>
        <v>0</v>
      </c>
      <c r="S602" s="67" t="str">
        <f>IFERROR(INDEX('N0.7_Lookup_References'!$C$13:$C$72,MATCH($A602,'N0.7_Lookup_References'!$B$13:$B$72,0)),"")</f>
        <v/>
      </c>
      <c r="T602" s="338" t="str">
        <f t="shared" si="55"/>
        <v/>
      </c>
      <c r="V602" s="11"/>
      <c r="W602" s="11"/>
      <c r="X602" s="11"/>
      <c r="Y602" s="11"/>
      <c r="Z602" s="11"/>
      <c r="AA602" s="11"/>
      <c r="AB602" s="11"/>
      <c r="AC602" s="11"/>
      <c r="AD602" s="11"/>
      <c r="AE602" s="11"/>
      <c r="AF602" s="11"/>
      <c r="AG602" s="11"/>
      <c r="AH602" s="11"/>
      <c r="AI602" s="11"/>
      <c r="AJ602" s="11"/>
      <c r="AK602" s="11"/>
      <c r="AL602" s="11"/>
      <c r="AM602" s="11"/>
      <c r="AN602" s="11"/>
      <c r="AO602" s="11"/>
      <c r="AP602" s="63">
        <f t="shared" si="51"/>
        <v>0</v>
      </c>
      <c r="AQ602" s="63">
        <f t="shared" si="52"/>
        <v>0</v>
      </c>
      <c r="AR602" s="63">
        <f t="shared" si="53"/>
        <v>0</v>
      </c>
      <c r="AT602" s="176" cm="1">
        <f t="array" ref="AT602">SUMIFS('N1.3_Project_Listing'!$P$16:$P$829, 'N1.3_Project_Listing'!$E$16:$E$829,'N1.3_Project_Listing'!$E602, 'N1.3_Project_Listing'!$A$16:$A$829,ET_Risk_SC_Summation[[#Headers],[132kV Circuit Breaker]])</f>
        <v>0</v>
      </c>
      <c r="AU602" s="176" cm="1">
        <f t="array" ref="AU602">SUMIFS('N1.3_Project_Listing'!$P$16:$P$829, 'N1.3_Project_Listing'!$E$16:$E$829,'N1.3_Project_Listing'!$E602, 'N1.3_Project_Listing'!$A$16:$A$829,ET_Risk_SC_Summation[[#Headers],[132kV Transformer]])</f>
        <v>0</v>
      </c>
      <c r="AV602" s="176" cm="1">
        <f t="array" ref="AV602">SUMIFS('N1.3_Project_Listing'!$P$16:$P$829, 'N1.3_Project_Listing'!$E$16:$E$829,'N1.3_Project_Listing'!$E602, 'N1.3_Project_Listing'!$A$16:$A$829,ET_Risk_SC_Summation[[#Headers],[132kV Reactor]])</f>
        <v>0</v>
      </c>
      <c r="AW602" s="176" cm="1">
        <f t="array" ref="AW602">SUMIFS('N1.3_Project_Listing'!$P$16:$P$829, 'N1.3_Project_Listing'!$E$16:$E$829,'N1.3_Project_Listing'!$E602, 'N1.3_Project_Listing'!$A$16:$A$829,ET_Risk_SC_Summation[[#Headers],[132kV Underground Cable]])</f>
        <v>0</v>
      </c>
      <c r="AX602" s="176" cm="1">
        <f t="array" ref="AX602">SUMIFS('N1.3_Project_Listing'!$P$16:$P$829, 'N1.3_Project_Listing'!$E$16:$E$829,'N1.3_Project_Listing'!$E602, 'N1.3_Project_Listing'!$A$16:$A$829,ET_Risk_SC_Summation[[#Headers],[132kV OHL Conductor]])</f>
        <v>0</v>
      </c>
      <c r="AY602" s="176" cm="1">
        <f t="array" ref="AY602">SUMIFS('N1.3_Project_Listing'!$P$16:$P$829, 'N1.3_Project_Listing'!$E$16:$E$829,'N1.3_Project_Listing'!$E602, 'N1.3_Project_Listing'!$A$16:$A$829,ET_Risk_SC_Summation[[#Headers],[132kV OHL Fittings]])</f>
        <v>0</v>
      </c>
      <c r="AZ602" s="176" cm="1">
        <f t="array" ref="AZ602">SUMIFS('N1.3_Project_Listing'!$P$16:$P$829, 'N1.3_Project_Listing'!$E$16:$E$829,'N1.3_Project_Listing'!$E602, 'N1.3_Project_Listing'!$A$16:$A$829,ET_Risk_SC_Summation[[#Headers],[132kV OHL Tower]])</f>
        <v>0</v>
      </c>
      <c r="BA602" s="176" cm="1">
        <f t="array" ref="BA602">SUMIFS('N1.3_Project_Listing'!$P$16:$P$829, 'N1.3_Project_Listing'!$E$16:$E$829,'N1.3_Project_Listing'!$E602, 'N1.3_Project_Listing'!$A$16:$A$829,ET_Risk_SC_Summation[[#Headers],[275kV Circuit Breaker]])</f>
        <v>0</v>
      </c>
      <c r="BB602" s="176" cm="1">
        <f t="array" ref="BB602">SUMIFS('N1.3_Project_Listing'!$P$16:$P$829, 'N1.3_Project_Listing'!$E$16:$E$829,'N1.3_Project_Listing'!$E602, 'N1.3_Project_Listing'!$A$16:$A$829,ET_Risk_SC_Summation[[#Headers],[275kV Transformer]])</f>
        <v>0</v>
      </c>
      <c r="BC602" s="176" cm="1">
        <f t="array" ref="BC602">SUMIFS('N1.3_Project_Listing'!$P$16:$P$829, 'N1.3_Project_Listing'!$E$16:$E$829,'N1.3_Project_Listing'!$E602, 'N1.3_Project_Listing'!$A$16:$A$829,ET_Risk_SC_Summation[[#Headers],[275kV Reactor]])</f>
        <v>0</v>
      </c>
      <c r="BD602" s="176" cm="1">
        <f t="array" ref="BD602">SUMIFS('N1.3_Project_Listing'!$P$16:$P$829, 'N1.3_Project_Listing'!$E$16:$E$829,'N1.3_Project_Listing'!$E602, 'N1.3_Project_Listing'!$A$16:$A$829,ET_Risk_SC_Summation[[#Headers],[275kV Underground Cable]])</f>
        <v>0</v>
      </c>
      <c r="BE602" s="176" cm="1">
        <f t="array" ref="BE602">SUMIFS('N1.3_Project_Listing'!$P$16:$P$829, 'N1.3_Project_Listing'!$E$16:$E$829,'N1.3_Project_Listing'!$E602, 'N1.3_Project_Listing'!$A$16:$A$829,ET_Risk_SC_Summation[[#Headers],[275kV OHL Conductor]])</f>
        <v>0</v>
      </c>
      <c r="BF602" s="176" cm="1">
        <f t="array" ref="BF602">SUMIFS('N1.3_Project_Listing'!$P$16:$P$829, 'N1.3_Project_Listing'!$E$16:$E$829,'N1.3_Project_Listing'!$E602, 'N1.3_Project_Listing'!$A$16:$A$829,ET_Risk_SC_Summation[[#Headers],[275kV OHL Fittings]])</f>
        <v>0</v>
      </c>
      <c r="BG602" s="176" cm="1">
        <f t="array" ref="BG602">SUMIFS('N1.3_Project_Listing'!$P$16:$P$829, 'N1.3_Project_Listing'!$E$16:$E$829,'N1.3_Project_Listing'!$E602, 'N1.3_Project_Listing'!$A$16:$A$829,ET_Risk_SC_Summation[[#Headers],[275kV OHL Tower]])</f>
        <v>0</v>
      </c>
      <c r="BH602" s="176" cm="1">
        <f t="array" ref="BH602">SUMIFS('N1.3_Project_Listing'!$P$16:$P$829, 'N1.3_Project_Listing'!$E$16:$E$829,'N1.3_Project_Listing'!$E602, 'N1.3_Project_Listing'!$A$16:$A$829,ET_Risk_SC_Summation[[#Headers],[400kV Circuit Breaker]])</f>
        <v>0</v>
      </c>
      <c r="BI602" s="176" cm="1">
        <f t="array" ref="BI602">SUMIFS('N1.3_Project_Listing'!$P$16:$P$829, 'N1.3_Project_Listing'!$E$16:$E$829,'N1.3_Project_Listing'!$E602, 'N1.3_Project_Listing'!$A$16:$A$829,ET_Risk_SC_Summation[[#Headers],[400kV Transformer]])</f>
        <v>0</v>
      </c>
      <c r="BJ602" s="176" cm="1">
        <f t="array" ref="BJ602">SUMIFS('N1.3_Project_Listing'!$P$16:$P$829, 'N1.3_Project_Listing'!$E$16:$E$829,'N1.3_Project_Listing'!$E602, 'N1.3_Project_Listing'!$A$16:$A$829,ET_Risk_SC_Summation[[#Headers],[400kV Reactor]])</f>
        <v>0</v>
      </c>
      <c r="BK602" s="176" cm="1">
        <f t="array" ref="BK602">SUMIFS('N1.3_Project_Listing'!$P$16:$P$829, 'N1.3_Project_Listing'!$E$16:$E$829,'N1.3_Project_Listing'!$E602, 'N1.3_Project_Listing'!$A$16:$A$829,ET_Risk_SC_Summation[[#Headers],[400kV Underground Cable]])</f>
        <v>0</v>
      </c>
      <c r="BL602" s="176" cm="1">
        <f t="array" ref="BL602">SUMIFS('N1.3_Project_Listing'!$P$16:$P$829, 'N1.3_Project_Listing'!$E$16:$E$829,'N1.3_Project_Listing'!$E602, 'N1.3_Project_Listing'!$A$16:$A$829,ET_Risk_SC_Summation[[#Headers],[400kV OHL Conductor]])</f>
        <v>0</v>
      </c>
      <c r="BM602" s="176" cm="1">
        <f t="array" ref="BM602">SUMIFS('N1.3_Project_Listing'!$P$16:$P$829, 'N1.3_Project_Listing'!$E$16:$E$829,'N1.3_Project_Listing'!$E602, 'N1.3_Project_Listing'!$A$16:$A$829,ET_Risk_SC_Summation[[#Headers],[400kV OHL Fittings]])</f>
        <v>0</v>
      </c>
      <c r="BN602" s="176" cm="1">
        <f t="array" ref="BN602">SUMIFS('N1.3_Project_Listing'!$P$16:$P$829, 'N1.3_Project_Listing'!$E$16:$E$829,'N1.3_Project_Listing'!$E602, 'N1.3_Project_Listing'!$A$16:$A$829,ET_Risk_SC_Summation[[#Headers],[400kV OHL Tower]])</f>
        <v>0</v>
      </c>
      <c r="BO602" s="177" t="str">
        <f>IF(SUM(ET_Risk_SC_Summation[[#This Row],[132kV Circuit Breaker]:[400kV OHL Tower]])=0, "n/a", INDEX(ET_Risk_SC_Summation[#Headers],1,MATCH(MAX(ET_Risk_SC_Summation[[#This Row],[132kV Circuit Breaker]:[400kV OHL Tower]]),ET_Risk_SC_Summation[[#This Row],[132kV Circuit Breaker]:[400kV OHL Tower]],0)))</f>
        <v>n/a</v>
      </c>
      <c r="BP602" s="177" t="str">
        <f>IFERROR(INDEX('N0.7_Lookup_References'!$G$77:$G$98,MATCH(ET_Risk_SC_Summation[[#This Row],[Mxx Category]],'N0.7_Lookup_References'!$F$77:$F$98,0)),"")</f>
        <v/>
      </c>
    </row>
    <row r="603" spans="1:68">
      <c r="A603" s="160" t="str">
        <f>IFERROR(INDEX(N1.2_Intervention_Types[NARM Asset Category],MATCH('N1.3_Project_Listing'!$C603,N1.2_Intervention_Types[Intervention Type ID],0),1),"")</f>
        <v/>
      </c>
      <c r="B603" s="160" t="str">
        <f>IF($D$2="GD",IFERROR(INDEX(N1.2_Intervention_Types[C&amp;V Asset Category (GD)],MATCH('N1.3_Project_Listing'!$C603,N1.2_Intervention_Types[Intervention Type ID],0),1),""),IFERROR(INDEX(N1.2_Intervention_Types[NARM Asset Category],MATCH('N1.3_Project_Listing'!$C603,N1.2_Intervention_Types[Intervention Type ID],0),1),""))</f>
        <v/>
      </c>
      <c r="C603" s="67" t="str">
        <f>IFERROR(INDEX(N1.2_Intervention_Types[Intervention Type ID],MATCH('N1.3_Project_Listing'!$I603,N1.2_Intervention_Types[Intervention Type],0),1),"")</f>
        <v/>
      </c>
      <c r="D603" s="160" t="str">
        <f>IFERROR(INDEX(N1.2_Intervention_Types[Intervention Category],MATCH('N1.3_Project_Listing'!$C603,N1.2_Intervention_Types[Intervention Type ID],0),1),"")</f>
        <v/>
      </c>
      <c r="E603" s="210"/>
      <c r="F603" s="236"/>
      <c r="G603" s="236"/>
      <c r="H603" s="236"/>
      <c r="I603" s="151"/>
      <c r="J603" s="139"/>
      <c r="K603" s="117"/>
      <c r="L603" s="117"/>
      <c r="M603" s="117"/>
      <c r="N603" s="310"/>
      <c r="O603" s="310"/>
      <c r="P603" s="310"/>
      <c r="Q603" s="63">
        <f t="shared" si="54"/>
        <v>0</v>
      </c>
      <c r="R603" s="368">
        <f>IF('N1.3_Project_Listing'!$D603="Replacement",SUM('N1.3_Project_Listing'!$K603:$L603)/2,'N1.3_Project_Listing'!$M603)</f>
        <v>0</v>
      </c>
      <c r="S603" s="67" t="str">
        <f>IFERROR(INDEX('N0.7_Lookup_References'!$C$13:$C$72,MATCH($A603,'N0.7_Lookup_References'!$B$13:$B$72,0)),"")</f>
        <v/>
      </c>
      <c r="T603" s="338" t="str">
        <f t="shared" si="55"/>
        <v/>
      </c>
      <c r="V603" s="11"/>
      <c r="W603" s="11"/>
      <c r="X603" s="11"/>
      <c r="Y603" s="11"/>
      <c r="Z603" s="11"/>
      <c r="AA603" s="11"/>
      <c r="AB603" s="11"/>
      <c r="AC603" s="11"/>
      <c r="AD603" s="11"/>
      <c r="AE603" s="11"/>
      <c r="AF603" s="11"/>
      <c r="AG603" s="11"/>
      <c r="AH603" s="11"/>
      <c r="AI603" s="11"/>
      <c r="AJ603" s="11"/>
      <c r="AK603" s="11"/>
      <c r="AL603" s="11"/>
      <c r="AM603" s="11"/>
      <c r="AN603" s="11"/>
      <c r="AO603" s="11"/>
      <c r="AP603" s="63">
        <f t="shared" si="51"/>
        <v>0</v>
      </c>
      <c r="AQ603" s="63">
        <f t="shared" si="52"/>
        <v>0</v>
      </c>
      <c r="AR603" s="63">
        <f t="shared" si="53"/>
        <v>0</v>
      </c>
      <c r="AT603" s="176" cm="1">
        <f t="array" ref="AT603">SUMIFS('N1.3_Project_Listing'!$P$16:$P$829, 'N1.3_Project_Listing'!$E$16:$E$829,'N1.3_Project_Listing'!$E603, 'N1.3_Project_Listing'!$A$16:$A$829,ET_Risk_SC_Summation[[#Headers],[132kV Circuit Breaker]])</f>
        <v>0</v>
      </c>
      <c r="AU603" s="176" cm="1">
        <f t="array" ref="AU603">SUMIFS('N1.3_Project_Listing'!$P$16:$P$829, 'N1.3_Project_Listing'!$E$16:$E$829,'N1.3_Project_Listing'!$E603, 'N1.3_Project_Listing'!$A$16:$A$829,ET_Risk_SC_Summation[[#Headers],[132kV Transformer]])</f>
        <v>0</v>
      </c>
      <c r="AV603" s="176" cm="1">
        <f t="array" ref="AV603">SUMIFS('N1.3_Project_Listing'!$P$16:$P$829, 'N1.3_Project_Listing'!$E$16:$E$829,'N1.3_Project_Listing'!$E603, 'N1.3_Project_Listing'!$A$16:$A$829,ET_Risk_SC_Summation[[#Headers],[132kV Reactor]])</f>
        <v>0</v>
      </c>
      <c r="AW603" s="176" cm="1">
        <f t="array" ref="AW603">SUMIFS('N1.3_Project_Listing'!$P$16:$P$829, 'N1.3_Project_Listing'!$E$16:$E$829,'N1.3_Project_Listing'!$E603, 'N1.3_Project_Listing'!$A$16:$A$829,ET_Risk_SC_Summation[[#Headers],[132kV Underground Cable]])</f>
        <v>0</v>
      </c>
      <c r="AX603" s="176" cm="1">
        <f t="array" ref="AX603">SUMIFS('N1.3_Project_Listing'!$P$16:$P$829, 'N1.3_Project_Listing'!$E$16:$E$829,'N1.3_Project_Listing'!$E603, 'N1.3_Project_Listing'!$A$16:$A$829,ET_Risk_SC_Summation[[#Headers],[132kV OHL Conductor]])</f>
        <v>0</v>
      </c>
      <c r="AY603" s="176" cm="1">
        <f t="array" ref="AY603">SUMIFS('N1.3_Project_Listing'!$P$16:$P$829, 'N1.3_Project_Listing'!$E$16:$E$829,'N1.3_Project_Listing'!$E603, 'N1.3_Project_Listing'!$A$16:$A$829,ET_Risk_SC_Summation[[#Headers],[132kV OHL Fittings]])</f>
        <v>0</v>
      </c>
      <c r="AZ603" s="176" cm="1">
        <f t="array" ref="AZ603">SUMIFS('N1.3_Project_Listing'!$P$16:$P$829, 'N1.3_Project_Listing'!$E$16:$E$829,'N1.3_Project_Listing'!$E603, 'N1.3_Project_Listing'!$A$16:$A$829,ET_Risk_SC_Summation[[#Headers],[132kV OHL Tower]])</f>
        <v>0</v>
      </c>
      <c r="BA603" s="176" cm="1">
        <f t="array" ref="BA603">SUMIFS('N1.3_Project_Listing'!$P$16:$P$829, 'N1.3_Project_Listing'!$E$16:$E$829,'N1.3_Project_Listing'!$E603, 'N1.3_Project_Listing'!$A$16:$A$829,ET_Risk_SC_Summation[[#Headers],[275kV Circuit Breaker]])</f>
        <v>0</v>
      </c>
      <c r="BB603" s="176" cm="1">
        <f t="array" ref="BB603">SUMIFS('N1.3_Project_Listing'!$P$16:$P$829, 'N1.3_Project_Listing'!$E$16:$E$829,'N1.3_Project_Listing'!$E603, 'N1.3_Project_Listing'!$A$16:$A$829,ET_Risk_SC_Summation[[#Headers],[275kV Transformer]])</f>
        <v>0</v>
      </c>
      <c r="BC603" s="176" cm="1">
        <f t="array" ref="BC603">SUMIFS('N1.3_Project_Listing'!$P$16:$P$829, 'N1.3_Project_Listing'!$E$16:$E$829,'N1.3_Project_Listing'!$E603, 'N1.3_Project_Listing'!$A$16:$A$829,ET_Risk_SC_Summation[[#Headers],[275kV Reactor]])</f>
        <v>0</v>
      </c>
      <c r="BD603" s="176" cm="1">
        <f t="array" ref="BD603">SUMIFS('N1.3_Project_Listing'!$P$16:$P$829, 'N1.3_Project_Listing'!$E$16:$E$829,'N1.3_Project_Listing'!$E603, 'N1.3_Project_Listing'!$A$16:$A$829,ET_Risk_SC_Summation[[#Headers],[275kV Underground Cable]])</f>
        <v>0</v>
      </c>
      <c r="BE603" s="176" cm="1">
        <f t="array" ref="BE603">SUMIFS('N1.3_Project_Listing'!$P$16:$P$829, 'N1.3_Project_Listing'!$E$16:$E$829,'N1.3_Project_Listing'!$E603, 'N1.3_Project_Listing'!$A$16:$A$829,ET_Risk_SC_Summation[[#Headers],[275kV OHL Conductor]])</f>
        <v>0</v>
      </c>
      <c r="BF603" s="176" cm="1">
        <f t="array" ref="BF603">SUMIFS('N1.3_Project_Listing'!$P$16:$P$829, 'N1.3_Project_Listing'!$E$16:$E$829,'N1.3_Project_Listing'!$E603, 'N1.3_Project_Listing'!$A$16:$A$829,ET_Risk_SC_Summation[[#Headers],[275kV OHL Fittings]])</f>
        <v>0</v>
      </c>
      <c r="BG603" s="176" cm="1">
        <f t="array" ref="BG603">SUMIFS('N1.3_Project_Listing'!$P$16:$P$829, 'N1.3_Project_Listing'!$E$16:$E$829,'N1.3_Project_Listing'!$E603, 'N1.3_Project_Listing'!$A$16:$A$829,ET_Risk_SC_Summation[[#Headers],[275kV OHL Tower]])</f>
        <v>0</v>
      </c>
      <c r="BH603" s="176" cm="1">
        <f t="array" ref="BH603">SUMIFS('N1.3_Project_Listing'!$P$16:$P$829, 'N1.3_Project_Listing'!$E$16:$E$829,'N1.3_Project_Listing'!$E603, 'N1.3_Project_Listing'!$A$16:$A$829,ET_Risk_SC_Summation[[#Headers],[400kV Circuit Breaker]])</f>
        <v>0</v>
      </c>
      <c r="BI603" s="176" cm="1">
        <f t="array" ref="BI603">SUMIFS('N1.3_Project_Listing'!$P$16:$P$829, 'N1.3_Project_Listing'!$E$16:$E$829,'N1.3_Project_Listing'!$E603, 'N1.3_Project_Listing'!$A$16:$A$829,ET_Risk_SC_Summation[[#Headers],[400kV Transformer]])</f>
        <v>0</v>
      </c>
      <c r="BJ603" s="176" cm="1">
        <f t="array" ref="BJ603">SUMIFS('N1.3_Project_Listing'!$P$16:$P$829, 'N1.3_Project_Listing'!$E$16:$E$829,'N1.3_Project_Listing'!$E603, 'N1.3_Project_Listing'!$A$16:$A$829,ET_Risk_SC_Summation[[#Headers],[400kV Reactor]])</f>
        <v>0</v>
      </c>
      <c r="BK603" s="176" cm="1">
        <f t="array" ref="BK603">SUMIFS('N1.3_Project_Listing'!$P$16:$P$829, 'N1.3_Project_Listing'!$E$16:$E$829,'N1.3_Project_Listing'!$E603, 'N1.3_Project_Listing'!$A$16:$A$829,ET_Risk_SC_Summation[[#Headers],[400kV Underground Cable]])</f>
        <v>0</v>
      </c>
      <c r="BL603" s="176" cm="1">
        <f t="array" ref="BL603">SUMIFS('N1.3_Project_Listing'!$P$16:$P$829, 'N1.3_Project_Listing'!$E$16:$E$829,'N1.3_Project_Listing'!$E603, 'N1.3_Project_Listing'!$A$16:$A$829,ET_Risk_SC_Summation[[#Headers],[400kV OHL Conductor]])</f>
        <v>0</v>
      </c>
      <c r="BM603" s="176" cm="1">
        <f t="array" ref="BM603">SUMIFS('N1.3_Project_Listing'!$P$16:$P$829, 'N1.3_Project_Listing'!$E$16:$E$829,'N1.3_Project_Listing'!$E603, 'N1.3_Project_Listing'!$A$16:$A$829,ET_Risk_SC_Summation[[#Headers],[400kV OHL Fittings]])</f>
        <v>0</v>
      </c>
      <c r="BN603" s="176" cm="1">
        <f t="array" ref="BN603">SUMIFS('N1.3_Project_Listing'!$P$16:$P$829, 'N1.3_Project_Listing'!$E$16:$E$829,'N1.3_Project_Listing'!$E603, 'N1.3_Project_Listing'!$A$16:$A$829,ET_Risk_SC_Summation[[#Headers],[400kV OHL Tower]])</f>
        <v>0</v>
      </c>
      <c r="BO603" s="177" t="str">
        <f>IF(SUM(ET_Risk_SC_Summation[[#This Row],[132kV Circuit Breaker]:[400kV OHL Tower]])=0, "n/a", INDEX(ET_Risk_SC_Summation[#Headers],1,MATCH(MAX(ET_Risk_SC_Summation[[#This Row],[132kV Circuit Breaker]:[400kV OHL Tower]]),ET_Risk_SC_Summation[[#This Row],[132kV Circuit Breaker]:[400kV OHL Tower]],0)))</f>
        <v>n/a</v>
      </c>
      <c r="BP603" s="177" t="str">
        <f>IFERROR(INDEX('N0.7_Lookup_References'!$G$77:$G$98,MATCH(ET_Risk_SC_Summation[[#This Row],[Mxx Category]],'N0.7_Lookup_References'!$F$77:$F$98,0)),"")</f>
        <v/>
      </c>
    </row>
    <row r="604" spans="1:68">
      <c r="A604" s="160" t="str">
        <f>IFERROR(INDEX(N1.2_Intervention_Types[NARM Asset Category],MATCH('N1.3_Project_Listing'!$C604,N1.2_Intervention_Types[Intervention Type ID],0),1),"")</f>
        <v/>
      </c>
      <c r="B604" s="160" t="str">
        <f>IF($D$2="GD",IFERROR(INDEX(N1.2_Intervention_Types[C&amp;V Asset Category (GD)],MATCH('N1.3_Project_Listing'!$C604,N1.2_Intervention_Types[Intervention Type ID],0),1),""),IFERROR(INDEX(N1.2_Intervention_Types[NARM Asset Category],MATCH('N1.3_Project_Listing'!$C604,N1.2_Intervention_Types[Intervention Type ID],0),1),""))</f>
        <v/>
      </c>
      <c r="C604" s="67" t="str">
        <f>IFERROR(INDEX(N1.2_Intervention_Types[Intervention Type ID],MATCH('N1.3_Project_Listing'!$I604,N1.2_Intervention_Types[Intervention Type],0),1),"")</f>
        <v/>
      </c>
      <c r="D604" s="160" t="str">
        <f>IFERROR(INDEX(N1.2_Intervention_Types[Intervention Category],MATCH('N1.3_Project_Listing'!$C604,N1.2_Intervention_Types[Intervention Type ID],0),1),"")</f>
        <v/>
      </c>
      <c r="E604" s="210"/>
      <c r="F604" s="236"/>
      <c r="G604" s="236"/>
      <c r="H604" s="236"/>
      <c r="I604" s="151"/>
      <c r="J604" s="139"/>
      <c r="K604" s="117"/>
      <c r="L604" s="117"/>
      <c r="M604" s="117"/>
      <c r="N604" s="310"/>
      <c r="O604" s="310"/>
      <c r="P604" s="310"/>
      <c r="Q604" s="63">
        <f t="shared" si="54"/>
        <v>0</v>
      </c>
      <c r="R604" s="368">
        <f>IF('N1.3_Project_Listing'!$D604="Replacement",SUM('N1.3_Project_Listing'!$K604:$L604)/2,'N1.3_Project_Listing'!$M604)</f>
        <v>0</v>
      </c>
      <c r="S604" s="67" t="str">
        <f>IFERROR(INDEX('N0.7_Lookup_References'!$C$13:$C$72,MATCH($A604,'N0.7_Lookup_References'!$B$13:$B$72,0)),"")</f>
        <v/>
      </c>
      <c r="T604" s="338" t="str">
        <f t="shared" si="55"/>
        <v/>
      </c>
      <c r="V604" s="11"/>
      <c r="W604" s="11"/>
      <c r="X604" s="11"/>
      <c r="Y604" s="11"/>
      <c r="Z604" s="11"/>
      <c r="AA604" s="11"/>
      <c r="AB604" s="11"/>
      <c r="AC604" s="11"/>
      <c r="AD604" s="11"/>
      <c r="AE604" s="11"/>
      <c r="AF604" s="11"/>
      <c r="AG604" s="11"/>
      <c r="AH604" s="11"/>
      <c r="AI604" s="11"/>
      <c r="AJ604" s="11"/>
      <c r="AK604" s="11"/>
      <c r="AL604" s="11"/>
      <c r="AM604" s="11"/>
      <c r="AN604" s="11"/>
      <c r="AO604" s="11"/>
      <c r="AP604" s="63">
        <f t="shared" si="51"/>
        <v>0</v>
      </c>
      <c r="AQ604" s="63">
        <f t="shared" si="52"/>
        <v>0</v>
      </c>
      <c r="AR604" s="63">
        <f t="shared" si="53"/>
        <v>0</v>
      </c>
      <c r="AT604" s="176" cm="1">
        <f t="array" ref="AT604">SUMIFS('N1.3_Project_Listing'!$P$16:$P$829, 'N1.3_Project_Listing'!$E$16:$E$829,'N1.3_Project_Listing'!$E604, 'N1.3_Project_Listing'!$A$16:$A$829,ET_Risk_SC_Summation[[#Headers],[132kV Circuit Breaker]])</f>
        <v>0</v>
      </c>
      <c r="AU604" s="176" cm="1">
        <f t="array" ref="AU604">SUMIFS('N1.3_Project_Listing'!$P$16:$P$829, 'N1.3_Project_Listing'!$E$16:$E$829,'N1.3_Project_Listing'!$E604, 'N1.3_Project_Listing'!$A$16:$A$829,ET_Risk_SC_Summation[[#Headers],[132kV Transformer]])</f>
        <v>0</v>
      </c>
      <c r="AV604" s="176" cm="1">
        <f t="array" ref="AV604">SUMIFS('N1.3_Project_Listing'!$P$16:$P$829, 'N1.3_Project_Listing'!$E$16:$E$829,'N1.3_Project_Listing'!$E604, 'N1.3_Project_Listing'!$A$16:$A$829,ET_Risk_SC_Summation[[#Headers],[132kV Reactor]])</f>
        <v>0</v>
      </c>
      <c r="AW604" s="176" cm="1">
        <f t="array" ref="AW604">SUMIFS('N1.3_Project_Listing'!$P$16:$P$829, 'N1.3_Project_Listing'!$E$16:$E$829,'N1.3_Project_Listing'!$E604, 'N1.3_Project_Listing'!$A$16:$A$829,ET_Risk_SC_Summation[[#Headers],[132kV Underground Cable]])</f>
        <v>0</v>
      </c>
      <c r="AX604" s="176" cm="1">
        <f t="array" ref="AX604">SUMIFS('N1.3_Project_Listing'!$P$16:$P$829, 'N1.3_Project_Listing'!$E$16:$E$829,'N1.3_Project_Listing'!$E604, 'N1.3_Project_Listing'!$A$16:$A$829,ET_Risk_SC_Summation[[#Headers],[132kV OHL Conductor]])</f>
        <v>0</v>
      </c>
      <c r="AY604" s="176" cm="1">
        <f t="array" ref="AY604">SUMIFS('N1.3_Project_Listing'!$P$16:$P$829, 'N1.3_Project_Listing'!$E$16:$E$829,'N1.3_Project_Listing'!$E604, 'N1.3_Project_Listing'!$A$16:$A$829,ET_Risk_SC_Summation[[#Headers],[132kV OHL Fittings]])</f>
        <v>0</v>
      </c>
      <c r="AZ604" s="176" cm="1">
        <f t="array" ref="AZ604">SUMIFS('N1.3_Project_Listing'!$P$16:$P$829, 'N1.3_Project_Listing'!$E$16:$E$829,'N1.3_Project_Listing'!$E604, 'N1.3_Project_Listing'!$A$16:$A$829,ET_Risk_SC_Summation[[#Headers],[132kV OHL Tower]])</f>
        <v>0</v>
      </c>
      <c r="BA604" s="176" cm="1">
        <f t="array" ref="BA604">SUMIFS('N1.3_Project_Listing'!$P$16:$P$829, 'N1.3_Project_Listing'!$E$16:$E$829,'N1.3_Project_Listing'!$E604, 'N1.3_Project_Listing'!$A$16:$A$829,ET_Risk_SC_Summation[[#Headers],[275kV Circuit Breaker]])</f>
        <v>0</v>
      </c>
      <c r="BB604" s="176" cm="1">
        <f t="array" ref="BB604">SUMIFS('N1.3_Project_Listing'!$P$16:$P$829, 'N1.3_Project_Listing'!$E$16:$E$829,'N1.3_Project_Listing'!$E604, 'N1.3_Project_Listing'!$A$16:$A$829,ET_Risk_SC_Summation[[#Headers],[275kV Transformer]])</f>
        <v>0</v>
      </c>
      <c r="BC604" s="176" cm="1">
        <f t="array" ref="BC604">SUMIFS('N1.3_Project_Listing'!$P$16:$P$829, 'N1.3_Project_Listing'!$E$16:$E$829,'N1.3_Project_Listing'!$E604, 'N1.3_Project_Listing'!$A$16:$A$829,ET_Risk_SC_Summation[[#Headers],[275kV Reactor]])</f>
        <v>0</v>
      </c>
      <c r="BD604" s="176" cm="1">
        <f t="array" ref="BD604">SUMIFS('N1.3_Project_Listing'!$P$16:$P$829, 'N1.3_Project_Listing'!$E$16:$E$829,'N1.3_Project_Listing'!$E604, 'N1.3_Project_Listing'!$A$16:$A$829,ET_Risk_SC_Summation[[#Headers],[275kV Underground Cable]])</f>
        <v>0</v>
      </c>
      <c r="BE604" s="176" cm="1">
        <f t="array" ref="BE604">SUMIFS('N1.3_Project_Listing'!$P$16:$P$829, 'N1.3_Project_Listing'!$E$16:$E$829,'N1.3_Project_Listing'!$E604, 'N1.3_Project_Listing'!$A$16:$A$829,ET_Risk_SC_Summation[[#Headers],[275kV OHL Conductor]])</f>
        <v>0</v>
      </c>
      <c r="BF604" s="176" cm="1">
        <f t="array" ref="BF604">SUMIFS('N1.3_Project_Listing'!$P$16:$P$829, 'N1.3_Project_Listing'!$E$16:$E$829,'N1.3_Project_Listing'!$E604, 'N1.3_Project_Listing'!$A$16:$A$829,ET_Risk_SC_Summation[[#Headers],[275kV OHL Fittings]])</f>
        <v>0</v>
      </c>
      <c r="BG604" s="176" cm="1">
        <f t="array" ref="BG604">SUMIFS('N1.3_Project_Listing'!$P$16:$P$829, 'N1.3_Project_Listing'!$E$16:$E$829,'N1.3_Project_Listing'!$E604, 'N1.3_Project_Listing'!$A$16:$A$829,ET_Risk_SC_Summation[[#Headers],[275kV OHL Tower]])</f>
        <v>0</v>
      </c>
      <c r="BH604" s="176" cm="1">
        <f t="array" ref="BH604">SUMIFS('N1.3_Project_Listing'!$P$16:$P$829, 'N1.3_Project_Listing'!$E$16:$E$829,'N1.3_Project_Listing'!$E604, 'N1.3_Project_Listing'!$A$16:$A$829,ET_Risk_SC_Summation[[#Headers],[400kV Circuit Breaker]])</f>
        <v>0</v>
      </c>
      <c r="BI604" s="176" cm="1">
        <f t="array" ref="BI604">SUMIFS('N1.3_Project_Listing'!$P$16:$P$829, 'N1.3_Project_Listing'!$E$16:$E$829,'N1.3_Project_Listing'!$E604, 'N1.3_Project_Listing'!$A$16:$A$829,ET_Risk_SC_Summation[[#Headers],[400kV Transformer]])</f>
        <v>0</v>
      </c>
      <c r="BJ604" s="176" cm="1">
        <f t="array" ref="BJ604">SUMIFS('N1.3_Project_Listing'!$P$16:$P$829, 'N1.3_Project_Listing'!$E$16:$E$829,'N1.3_Project_Listing'!$E604, 'N1.3_Project_Listing'!$A$16:$A$829,ET_Risk_SC_Summation[[#Headers],[400kV Reactor]])</f>
        <v>0</v>
      </c>
      <c r="BK604" s="176" cm="1">
        <f t="array" ref="BK604">SUMIFS('N1.3_Project_Listing'!$P$16:$P$829, 'N1.3_Project_Listing'!$E$16:$E$829,'N1.3_Project_Listing'!$E604, 'N1.3_Project_Listing'!$A$16:$A$829,ET_Risk_SC_Summation[[#Headers],[400kV Underground Cable]])</f>
        <v>0</v>
      </c>
      <c r="BL604" s="176" cm="1">
        <f t="array" ref="BL604">SUMIFS('N1.3_Project_Listing'!$P$16:$P$829, 'N1.3_Project_Listing'!$E$16:$E$829,'N1.3_Project_Listing'!$E604, 'N1.3_Project_Listing'!$A$16:$A$829,ET_Risk_SC_Summation[[#Headers],[400kV OHL Conductor]])</f>
        <v>0</v>
      </c>
      <c r="BM604" s="176" cm="1">
        <f t="array" ref="BM604">SUMIFS('N1.3_Project_Listing'!$P$16:$P$829, 'N1.3_Project_Listing'!$E$16:$E$829,'N1.3_Project_Listing'!$E604, 'N1.3_Project_Listing'!$A$16:$A$829,ET_Risk_SC_Summation[[#Headers],[400kV OHL Fittings]])</f>
        <v>0</v>
      </c>
      <c r="BN604" s="176" cm="1">
        <f t="array" ref="BN604">SUMIFS('N1.3_Project_Listing'!$P$16:$P$829, 'N1.3_Project_Listing'!$E$16:$E$829,'N1.3_Project_Listing'!$E604, 'N1.3_Project_Listing'!$A$16:$A$829,ET_Risk_SC_Summation[[#Headers],[400kV OHL Tower]])</f>
        <v>0</v>
      </c>
      <c r="BO604" s="177" t="str">
        <f>IF(SUM(ET_Risk_SC_Summation[[#This Row],[132kV Circuit Breaker]:[400kV OHL Tower]])=0, "n/a", INDEX(ET_Risk_SC_Summation[#Headers],1,MATCH(MAX(ET_Risk_SC_Summation[[#This Row],[132kV Circuit Breaker]:[400kV OHL Tower]]),ET_Risk_SC_Summation[[#This Row],[132kV Circuit Breaker]:[400kV OHL Tower]],0)))</f>
        <v>n/a</v>
      </c>
      <c r="BP604" s="177" t="str">
        <f>IFERROR(INDEX('N0.7_Lookup_References'!$G$77:$G$98,MATCH(ET_Risk_SC_Summation[[#This Row],[Mxx Category]],'N0.7_Lookup_References'!$F$77:$F$98,0)),"")</f>
        <v/>
      </c>
    </row>
    <row r="605" spans="1:68">
      <c r="A605" s="160" t="str">
        <f>IFERROR(INDEX(N1.2_Intervention_Types[NARM Asset Category],MATCH('N1.3_Project_Listing'!$C605,N1.2_Intervention_Types[Intervention Type ID],0),1),"")</f>
        <v/>
      </c>
      <c r="B605" s="160" t="str">
        <f>IF($D$2="GD",IFERROR(INDEX(N1.2_Intervention_Types[C&amp;V Asset Category (GD)],MATCH('N1.3_Project_Listing'!$C605,N1.2_Intervention_Types[Intervention Type ID],0),1),""),IFERROR(INDEX(N1.2_Intervention_Types[NARM Asset Category],MATCH('N1.3_Project_Listing'!$C605,N1.2_Intervention_Types[Intervention Type ID],0),1),""))</f>
        <v/>
      </c>
      <c r="C605" s="67" t="str">
        <f>IFERROR(INDEX(N1.2_Intervention_Types[Intervention Type ID],MATCH('N1.3_Project_Listing'!$I605,N1.2_Intervention_Types[Intervention Type],0),1),"")</f>
        <v/>
      </c>
      <c r="D605" s="160" t="str">
        <f>IFERROR(INDEX(N1.2_Intervention_Types[Intervention Category],MATCH('N1.3_Project_Listing'!$C605,N1.2_Intervention_Types[Intervention Type ID],0),1),"")</f>
        <v/>
      </c>
      <c r="E605" s="210"/>
      <c r="F605" s="236"/>
      <c r="G605" s="236"/>
      <c r="H605" s="236"/>
      <c r="I605" s="151"/>
      <c r="J605" s="139"/>
      <c r="K605" s="117"/>
      <c r="L605" s="117"/>
      <c r="M605" s="117"/>
      <c r="N605" s="310"/>
      <c r="O605" s="310"/>
      <c r="P605" s="310"/>
      <c r="Q605" s="63">
        <f t="shared" si="54"/>
        <v>0</v>
      </c>
      <c r="R605" s="368">
        <f>IF('N1.3_Project_Listing'!$D605="Replacement",SUM('N1.3_Project_Listing'!$K605:$L605)/2,'N1.3_Project_Listing'!$M605)</f>
        <v>0</v>
      </c>
      <c r="S605" s="67" t="str">
        <f>IFERROR(INDEX('N0.7_Lookup_References'!$C$13:$C$72,MATCH($A605,'N0.7_Lookup_References'!$B$13:$B$72,0)),"")</f>
        <v/>
      </c>
      <c r="T605" s="338" t="str">
        <f t="shared" si="55"/>
        <v/>
      </c>
      <c r="V605" s="11"/>
      <c r="W605" s="11"/>
      <c r="X605" s="11"/>
      <c r="Y605" s="11"/>
      <c r="Z605" s="11"/>
      <c r="AA605" s="11"/>
      <c r="AB605" s="11"/>
      <c r="AC605" s="11"/>
      <c r="AD605" s="11"/>
      <c r="AE605" s="11"/>
      <c r="AF605" s="11"/>
      <c r="AG605" s="11"/>
      <c r="AH605" s="11"/>
      <c r="AI605" s="11"/>
      <c r="AJ605" s="11"/>
      <c r="AK605" s="11"/>
      <c r="AL605" s="11"/>
      <c r="AM605" s="11"/>
      <c r="AN605" s="11"/>
      <c r="AO605" s="11"/>
      <c r="AP605" s="63">
        <f t="shared" si="51"/>
        <v>0</v>
      </c>
      <c r="AQ605" s="63">
        <f t="shared" si="52"/>
        <v>0</v>
      </c>
      <c r="AR605" s="63">
        <f t="shared" si="53"/>
        <v>0</v>
      </c>
      <c r="AT605" s="176" cm="1">
        <f t="array" ref="AT605">SUMIFS('N1.3_Project_Listing'!$P$16:$P$829, 'N1.3_Project_Listing'!$E$16:$E$829,'N1.3_Project_Listing'!$E605, 'N1.3_Project_Listing'!$A$16:$A$829,ET_Risk_SC_Summation[[#Headers],[132kV Circuit Breaker]])</f>
        <v>0</v>
      </c>
      <c r="AU605" s="176" cm="1">
        <f t="array" ref="AU605">SUMIFS('N1.3_Project_Listing'!$P$16:$P$829, 'N1.3_Project_Listing'!$E$16:$E$829,'N1.3_Project_Listing'!$E605, 'N1.3_Project_Listing'!$A$16:$A$829,ET_Risk_SC_Summation[[#Headers],[132kV Transformer]])</f>
        <v>0</v>
      </c>
      <c r="AV605" s="176" cm="1">
        <f t="array" ref="AV605">SUMIFS('N1.3_Project_Listing'!$P$16:$P$829, 'N1.3_Project_Listing'!$E$16:$E$829,'N1.3_Project_Listing'!$E605, 'N1.3_Project_Listing'!$A$16:$A$829,ET_Risk_SC_Summation[[#Headers],[132kV Reactor]])</f>
        <v>0</v>
      </c>
      <c r="AW605" s="176" cm="1">
        <f t="array" ref="AW605">SUMIFS('N1.3_Project_Listing'!$P$16:$P$829, 'N1.3_Project_Listing'!$E$16:$E$829,'N1.3_Project_Listing'!$E605, 'N1.3_Project_Listing'!$A$16:$A$829,ET_Risk_SC_Summation[[#Headers],[132kV Underground Cable]])</f>
        <v>0</v>
      </c>
      <c r="AX605" s="176" cm="1">
        <f t="array" ref="AX605">SUMIFS('N1.3_Project_Listing'!$P$16:$P$829, 'N1.3_Project_Listing'!$E$16:$E$829,'N1.3_Project_Listing'!$E605, 'N1.3_Project_Listing'!$A$16:$A$829,ET_Risk_SC_Summation[[#Headers],[132kV OHL Conductor]])</f>
        <v>0</v>
      </c>
      <c r="AY605" s="176" cm="1">
        <f t="array" ref="AY605">SUMIFS('N1.3_Project_Listing'!$P$16:$P$829, 'N1.3_Project_Listing'!$E$16:$E$829,'N1.3_Project_Listing'!$E605, 'N1.3_Project_Listing'!$A$16:$A$829,ET_Risk_SC_Summation[[#Headers],[132kV OHL Fittings]])</f>
        <v>0</v>
      </c>
      <c r="AZ605" s="176" cm="1">
        <f t="array" ref="AZ605">SUMIFS('N1.3_Project_Listing'!$P$16:$P$829, 'N1.3_Project_Listing'!$E$16:$E$829,'N1.3_Project_Listing'!$E605, 'N1.3_Project_Listing'!$A$16:$A$829,ET_Risk_SC_Summation[[#Headers],[132kV OHL Tower]])</f>
        <v>0</v>
      </c>
      <c r="BA605" s="176" cm="1">
        <f t="array" ref="BA605">SUMIFS('N1.3_Project_Listing'!$P$16:$P$829, 'N1.3_Project_Listing'!$E$16:$E$829,'N1.3_Project_Listing'!$E605, 'N1.3_Project_Listing'!$A$16:$A$829,ET_Risk_SC_Summation[[#Headers],[275kV Circuit Breaker]])</f>
        <v>0</v>
      </c>
      <c r="BB605" s="176" cm="1">
        <f t="array" ref="BB605">SUMIFS('N1.3_Project_Listing'!$P$16:$P$829, 'N1.3_Project_Listing'!$E$16:$E$829,'N1.3_Project_Listing'!$E605, 'N1.3_Project_Listing'!$A$16:$A$829,ET_Risk_SC_Summation[[#Headers],[275kV Transformer]])</f>
        <v>0</v>
      </c>
      <c r="BC605" s="176" cm="1">
        <f t="array" ref="BC605">SUMIFS('N1.3_Project_Listing'!$P$16:$P$829, 'N1.3_Project_Listing'!$E$16:$E$829,'N1.3_Project_Listing'!$E605, 'N1.3_Project_Listing'!$A$16:$A$829,ET_Risk_SC_Summation[[#Headers],[275kV Reactor]])</f>
        <v>0</v>
      </c>
      <c r="BD605" s="176" cm="1">
        <f t="array" ref="BD605">SUMIFS('N1.3_Project_Listing'!$P$16:$P$829, 'N1.3_Project_Listing'!$E$16:$E$829,'N1.3_Project_Listing'!$E605, 'N1.3_Project_Listing'!$A$16:$A$829,ET_Risk_SC_Summation[[#Headers],[275kV Underground Cable]])</f>
        <v>0</v>
      </c>
      <c r="BE605" s="176" cm="1">
        <f t="array" ref="BE605">SUMIFS('N1.3_Project_Listing'!$P$16:$P$829, 'N1.3_Project_Listing'!$E$16:$E$829,'N1.3_Project_Listing'!$E605, 'N1.3_Project_Listing'!$A$16:$A$829,ET_Risk_SC_Summation[[#Headers],[275kV OHL Conductor]])</f>
        <v>0</v>
      </c>
      <c r="BF605" s="176" cm="1">
        <f t="array" ref="BF605">SUMIFS('N1.3_Project_Listing'!$P$16:$P$829, 'N1.3_Project_Listing'!$E$16:$E$829,'N1.3_Project_Listing'!$E605, 'N1.3_Project_Listing'!$A$16:$A$829,ET_Risk_SC_Summation[[#Headers],[275kV OHL Fittings]])</f>
        <v>0</v>
      </c>
      <c r="BG605" s="176" cm="1">
        <f t="array" ref="BG605">SUMIFS('N1.3_Project_Listing'!$P$16:$P$829, 'N1.3_Project_Listing'!$E$16:$E$829,'N1.3_Project_Listing'!$E605, 'N1.3_Project_Listing'!$A$16:$A$829,ET_Risk_SC_Summation[[#Headers],[275kV OHL Tower]])</f>
        <v>0</v>
      </c>
      <c r="BH605" s="176" cm="1">
        <f t="array" ref="BH605">SUMIFS('N1.3_Project_Listing'!$P$16:$P$829, 'N1.3_Project_Listing'!$E$16:$E$829,'N1.3_Project_Listing'!$E605, 'N1.3_Project_Listing'!$A$16:$A$829,ET_Risk_SC_Summation[[#Headers],[400kV Circuit Breaker]])</f>
        <v>0</v>
      </c>
      <c r="BI605" s="176" cm="1">
        <f t="array" ref="BI605">SUMIFS('N1.3_Project_Listing'!$P$16:$P$829, 'N1.3_Project_Listing'!$E$16:$E$829,'N1.3_Project_Listing'!$E605, 'N1.3_Project_Listing'!$A$16:$A$829,ET_Risk_SC_Summation[[#Headers],[400kV Transformer]])</f>
        <v>0</v>
      </c>
      <c r="BJ605" s="176" cm="1">
        <f t="array" ref="BJ605">SUMIFS('N1.3_Project_Listing'!$P$16:$P$829, 'N1.3_Project_Listing'!$E$16:$E$829,'N1.3_Project_Listing'!$E605, 'N1.3_Project_Listing'!$A$16:$A$829,ET_Risk_SC_Summation[[#Headers],[400kV Reactor]])</f>
        <v>0</v>
      </c>
      <c r="BK605" s="176" cm="1">
        <f t="array" ref="BK605">SUMIFS('N1.3_Project_Listing'!$P$16:$P$829, 'N1.3_Project_Listing'!$E$16:$E$829,'N1.3_Project_Listing'!$E605, 'N1.3_Project_Listing'!$A$16:$A$829,ET_Risk_SC_Summation[[#Headers],[400kV Underground Cable]])</f>
        <v>0</v>
      </c>
      <c r="BL605" s="176" cm="1">
        <f t="array" ref="BL605">SUMIFS('N1.3_Project_Listing'!$P$16:$P$829, 'N1.3_Project_Listing'!$E$16:$E$829,'N1.3_Project_Listing'!$E605, 'N1.3_Project_Listing'!$A$16:$A$829,ET_Risk_SC_Summation[[#Headers],[400kV OHL Conductor]])</f>
        <v>0</v>
      </c>
      <c r="BM605" s="176" cm="1">
        <f t="array" ref="BM605">SUMIFS('N1.3_Project_Listing'!$P$16:$P$829, 'N1.3_Project_Listing'!$E$16:$E$829,'N1.3_Project_Listing'!$E605, 'N1.3_Project_Listing'!$A$16:$A$829,ET_Risk_SC_Summation[[#Headers],[400kV OHL Fittings]])</f>
        <v>0</v>
      </c>
      <c r="BN605" s="176" cm="1">
        <f t="array" ref="BN605">SUMIFS('N1.3_Project_Listing'!$P$16:$P$829, 'N1.3_Project_Listing'!$E$16:$E$829,'N1.3_Project_Listing'!$E605, 'N1.3_Project_Listing'!$A$16:$A$829,ET_Risk_SC_Summation[[#Headers],[400kV OHL Tower]])</f>
        <v>0</v>
      </c>
      <c r="BO605" s="177" t="str">
        <f>IF(SUM(ET_Risk_SC_Summation[[#This Row],[132kV Circuit Breaker]:[400kV OHL Tower]])=0, "n/a", INDEX(ET_Risk_SC_Summation[#Headers],1,MATCH(MAX(ET_Risk_SC_Summation[[#This Row],[132kV Circuit Breaker]:[400kV OHL Tower]]),ET_Risk_SC_Summation[[#This Row],[132kV Circuit Breaker]:[400kV OHL Tower]],0)))</f>
        <v>n/a</v>
      </c>
      <c r="BP605" s="177" t="str">
        <f>IFERROR(INDEX('N0.7_Lookup_References'!$G$77:$G$98,MATCH(ET_Risk_SC_Summation[[#This Row],[Mxx Category]],'N0.7_Lookup_References'!$F$77:$F$98,0)),"")</f>
        <v/>
      </c>
    </row>
    <row r="606" spans="1:68">
      <c r="A606" s="160" t="str">
        <f>IFERROR(INDEX(N1.2_Intervention_Types[NARM Asset Category],MATCH('N1.3_Project_Listing'!$C606,N1.2_Intervention_Types[Intervention Type ID],0),1),"")</f>
        <v/>
      </c>
      <c r="B606" s="160" t="str">
        <f>IF($D$2="GD",IFERROR(INDEX(N1.2_Intervention_Types[C&amp;V Asset Category (GD)],MATCH('N1.3_Project_Listing'!$C606,N1.2_Intervention_Types[Intervention Type ID],0),1),""),IFERROR(INDEX(N1.2_Intervention_Types[NARM Asset Category],MATCH('N1.3_Project_Listing'!$C606,N1.2_Intervention_Types[Intervention Type ID],0),1),""))</f>
        <v/>
      </c>
      <c r="C606" s="67" t="str">
        <f>IFERROR(INDEX(N1.2_Intervention_Types[Intervention Type ID],MATCH('N1.3_Project_Listing'!$I606,N1.2_Intervention_Types[Intervention Type],0),1),"")</f>
        <v/>
      </c>
      <c r="D606" s="160" t="str">
        <f>IFERROR(INDEX(N1.2_Intervention_Types[Intervention Category],MATCH('N1.3_Project_Listing'!$C606,N1.2_Intervention_Types[Intervention Type ID],0),1),"")</f>
        <v/>
      </c>
      <c r="E606" s="210"/>
      <c r="F606" s="236"/>
      <c r="G606" s="236"/>
      <c r="H606" s="236"/>
      <c r="I606" s="151"/>
      <c r="J606" s="139"/>
      <c r="K606" s="117"/>
      <c r="L606" s="117"/>
      <c r="M606" s="117"/>
      <c r="N606" s="310"/>
      <c r="O606" s="310"/>
      <c r="P606" s="310"/>
      <c r="Q606" s="63">
        <f t="shared" si="54"/>
        <v>0</v>
      </c>
      <c r="R606" s="368">
        <f>IF('N1.3_Project_Listing'!$D606="Replacement",SUM('N1.3_Project_Listing'!$K606:$L606)/2,'N1.3_Project_Listing'!$M606)</f>
        <v>0</v>
      </c>
      <c r="S606" s="67" t="str">
        <f>IFERROR(INDEX('N0.7_Lookup_References'!$C$13:$C$72,MATCH($A606,'N0.7_Lookup_References'!$B$13:$B$72,0)),"")</f>
        <v/>
      </c>
      <c r="T606" s="338" t="str">
        <f t="shared" si="55"/>
        <v/>
      </c>
      <c r="V606" s="11"/>
      <c r="W606" s="11"/>
      <c r="X606" s="11"/>
      <c r="Y606" s="11"/>
      <c r="Z606" s="11"/>
      <c r="AA606" s="11"/>
      <c r="AB606" s="11"/>
      <c r="AC606" s="11"/>
      <c r="AD606" s="11"/>
      <c r="AE606" s="11"/>
      <c r="AF606" s="11"/>
      <c r="AG606" s="11"/>
      <c r="AH606" s="11"/>
      <c r="AI606" s="11"/>
      <c r="AJ606" s="11"/>
      <c r="AK606" s="11"/>
      <c r="AL606" s="11"/>
      <c r="AM606" s="11"/>
      <c r="AN606" s="11"/>
      <c r="AO606" s="11"/>
      <c r="AP606" s="63">
        <f t="shared" si="51"/>
        <v>0</v>
      </c>
      <c r="AQ606" s="63">
        <f t="shared" si="52"/>
        <v>0</v>
      </c>
      <c r="AR606" s="63">
        <f t="shared" si="53"/>
        <v>0</v>
      </c>
      <c r="AT606" s="176" cm="1">
        <f t="array" ref="AT606">SUMIFS('N1.3_Project_Listing'!$P$16:$P$829, 'N1.3_Project_Listing'!$E$16:$E$829,'N1.3_Project_Listing'!$E606, 'N1.3_Project_Listing'!$A$16:$A$829,ET_Risk_SC_Summation[[#Headers],[132kV Circuit Breaker]])</f>
        <v>0</v>
      </c>
      <c r="AU606" s="176" cm="1">
        <f t="array" ref="AU606">SUMIFS('N1.3_Project_Listing'!$P$16:$P$829, 'N1.3_Project_Listing'!$E$16:$E$829,'N1.3_Project_Listing'!$E606, 'N1.3_Project_Listing'!$A$16:$A$829,ET_Risk_SC_Summation[[#Headers],[132kV Transformer]])</f>
        <v>0</v>
      </c>
      <c r="AV606" s="176" cm="1">
        <f t="array" ref="AV606">SUMIFS('N1.3_Project_Listing'!$P$16:$P$829, 'N1.3_Project_Listing'!$E$16:$E$829,'N1.3_Project_Listing'!$E606, 'N1.3_Project_Listing'!$A$16:$A$829,ET_Risk_SC_Summation[[#Headers],[132kV Reactor]])</f>
        <v>0</v>
      </c>
      <c r="AW606" s="176" cm="1">
        <f t="array" ref="AW606">SUMIFS('N1.3_Project_Listing'!$P$16:$P$829, 'N1.3_Project_Listing'!$E$16:$E$829,'N1.3_Project_Listing'!$E606, 'N1.3_Project_Listing'!$A$16:$A$829,ET_Risk_SC_Summation[[#Headers],[132kV Underground Cable]])</f>
        <v>0</v>
      </c>
      <c r="AX606" s="176" cm="1">
        <f t="array" ref="AX606">SUMIFS('N1.3_Project_Listing'!$P$16:$P$829, 'N1.3_Project_Listing'!$E$16:$E$829,'N1.3_Project_Listing'!$E606, 'N1.3_Project_Listing'!$A$16:$A$829,ET_Risk_SC_Summation[[#Headers],[132kV OHL Conductor]])</f>
        <v>0</v>
      </c>
      <c r="AY606" s="176" cm="1">
        <f t="array" ref="AY606">SUMIFS('N1.3_Project_Listing'!$P$16:$P$829, 'N1.3_Project_Listing'!$E$16:$E$829,'N1.3_Project_Listing'!$E606, 'N1.3_Project_Listing'!$A$16:$A$829,ET_Risk_SC_Summation[[#Headers],[132kV OHL Fittings]])</f>
        <v>0</v>
      </c>
      <c r="AZ606" s="176" cm="1">
        <f t="array" ref="AZ606">SUMIFS('N1.3_Project_Listing'!$P$16:$P$829, 'N1.3_Project_Listing'!$E$16:$E$829,'N1.3_Project_Listing'!$E606, 'N1.3_Project_Listing'!$A$16:$A$829,ET_Risk_SC_Summation[[#Headers],[132kV OHL Tower]])</f>
        <v>0</v>
      </c>
      <c r="BA606" s="176" cm="1">
        <f t="array" ref="BA606">SUMIFS('N1.3_Project_Listing'!$P$16:$P$829, 'N1.3_Project_Listing'!$E$16:$E$829,'N1.3_Project_Listing'!$E606, 'N1.3_Project_Listing'!$A$16:$A$829,ET_Risk_SC_Summation[[#Headers],[275kV Circuit Breaker]])</f>
        <v>0</v>
      </c>
      <c r="BB606" s="176" cm="1">
        <f t="array" ref="BB606">SUMIFS('N1.3_Project_Listing'!$P$16:$P$829, 'N1.3_Project_Listing'!$E$16:$E$829,'N1.3_Project_Listing'!$E606, 'N1.3_Project_Listing'!$A$16:$A$829,ET_Risk_SC_Summation[[#Headers],[275kV Transformer]])</f>
        <v>0</v>
      </c>
      <c r="BC606" s="176" cm="1">
        <f t="array" ref="BC606">SUMIFS('N1.3_Project_Listing'!$P$16:$P$829, 'N1.3_Project_Listing'!$E$16:$E$829,'N1.3_Project_Listing'!$E606, 'N1.3_Project_Listing'!$A$16:$A$829,ET_Risk_SC_Summation[[#Headers],[275kV Reactor]])</f>
        <v>0</v>
      </c>
      <c r="BD606" s="176" cm="1">
        <f t="array" ref="BD606">SUMIFS('N1.3_Project_Listing'!$P$16:$P$829, 'N1.3_Project_Listing'!$E$16:$E$829,'N1.3_Project_Listing'!$E606, 'N1.3_Project_Listing'!$A$16:$A$829,ET_Risk_SC_Summation[[#Headers],[275kV Underground Cable]])</f>
        <v>0</v>
      </c>
      <c r="BE606" s="176" cm="1">
        <f t="array" ref="BE606">SUMIFS('N1.3_Project_Listing'!$P$16:$P$829, 'N1.3_Project_Listing'!$E$16:$E$829,'N1.3_Project_Listing'!$E606, 'N1.3_Project_Listing'!$A$16:$A$829,ET_Risk_SC_Summation[[#Headers],[275kV OHL Conductor]])</f>
        <v>0</v>
      </c>
      <c r="BF606" s="176" cm="1">
        <f t="array" ref="BF606">SUMIFS('N1.3_Project_Listing'!$P$16:$P$829, 'N1.3_Project_Listing'!$E$16:$E$829,'N1.3_Project_Listing'!$E606, 'N1.3_Project_Listing'!$A$16:$A$829,ET_Risk_SC_Summation[[#Headers],[275kV OHL Fittings]])</f>
        <v>0</v>
      </c>
      <c r="BG606" s="176" cm="1">
        <f t="array" ref="BG606">SUMIFS('N1.3_Project_Listing'!$P$16:$P$829, 'N1.3_Project_Listing'!$E$16:$E$829,'N1.3_Project_Listing'!$E606, 'N1.3_Project_Listing'!$A$16:$A$829,ET_Risk_SC_Summation[[#Headers],[275kV OHL Tower]])</f>
        <v>0</v>
      </c>
      <c r="BH606" s="176" cm="1">
        <f t="array" ref="BH606">SUMIFS('N1.3_Project_Listing'!$P$16:$P$829, 'N1.3_Project_Listing'!$E$16:$E$829,'N1.3_Project_Listing'!$E606, 'N1.3_Project_Listing'!$A$16:$A$829,ET_Risk_SC_Summation[[#Headers],[400kV Circuit Breaker]])</f>
        <v>0</v>
      </c>
      <c r="BI606" s="176" cm="1">
        <f t="array" ref="BI606">SUMIFS('N1.3_Project_Listing'!$P$16:$P$829, 'N1.3_Project_Listing'!$E$16:$E$829,'N1.3_Project_Listing'!$E606, 'N1.3_Project_Listing'!$A$16:$A$829,ET_Risk_SC_Summation[[#Headers],[400kV Transformer]])</f>
        <v>0</v>
      </c>
      <c r="BJ606" s="176" cm="1">
        <f t="array" ref="BJ606">SUMIFS('N1.3_Project_Listing'!$P$16:$P$829, 'N1.3_Project_Listing'!$E$16:$E$829,'N1.3_Project_Listing'!$E606, 'N1.3_Project_Listing'!$A$16:$A$829,ET_Risk_SC_Summation[[#Headers],[400kV Reactor]])</f>
        <v>0</v>
      </c>
      <c r="BK606" s="176" cm="1">
        <f t="array" ref="BK606">SUMIFS('N1.3_Project_Listing'!$P$16:$P$829, 'N1.3_Project_Listing'!$E$16:$E$829,'N1.3_Project_Listing'!$E606, 'N1.3_Project_Listing'!$A$16:$A$829,ET_Risk_SC_Summation[[#Headers],[400kV Underground Cable]])</f>
        <v>0</v>
      </c>
      <c r="BL606" s="176" cm="1">
        <f t="array" ref="BL606">SUMIFS('N1.3_Project_Listing'!$P$16:$P$829, 'N1.3_Project_Listing'!$E$16:$E$829,'N1.3_Project_Listing'!$E606, 'N1.3_Project_Listing'!$A$16:$A$829,ET_Risk_SC_Summation[[#Headers],[400kV OHL Conductor]])</f>
        <v>0</v>
      </c>
      <c r="BM606" s="176" cm="1">
        <f t="array" ref="BM606">SUMIFS('N1.3_Project_Listing'!$P$16:$P$829, 'N1.3_Project_Listing'!$E$16:$E$829,'N1.3_Project_Listing'!$E606, 'N1.3_Project_Listing'!$A$16:$A$829,ET_Risk_SC_Summation[[#Headers],[400kV OHL Fittings]])</f>
        <v>0</v>
      </c>
      <c r="BN606" s="176" cm="1">
        <f t="array" ref="BN606">SUMIFS('N1.3_Project_Listing'!$P$16:$P$829, 'N1.3_Project_Listing'!$E$16:$E$829,'N1.3_Project_Listing'!$E606, 'N1.3_Project_Listing'!$A$16:$A$829,ET_Risk_SC_Summation[[#Headers],[400kV OHL Tower]])</f>
        <v>0</v>
      </c>
      <c r="BO606" s="177" t="str">
        <f>IF(SUM(ET_Risk_SC_Summation[[#This Row],[132kV Circuit Breaker]:[400kV OHL Tower]])=0, "n/a", INDEX(ET_Risk_SC_Summation[#Headers],1,MATCH(MAX(ET_Risk_SC_Summation[[#This Row],[132kV Circuit Breaker]:[400kV OHL Tower]]),ET_Risk_SC_Summation[[#This Row],[132kV Circuit Breaker]:[400kV OHL Tower]],0)))</f>
        <v>n/a</v>
      </c>
      <c r="BP606" s="177" t="str">
        <f>IFERROR(INDEX('N0.7_Lookup_References'!$G$77:$G$98,MATCH(ET_Risk_SC_Summation[[#This Row],[Mxx Category]],'N0.7_Lookup_References'!$F$77:$F$98,0)),"")</f>
        <v/>
      </c>
    </row>
    <row r="607" spans="1:68">
      <c r="A607" s="160" t="str">
        <f>IFERROR(INDEX(N1.2_Intervention_Types[NARM Asset Category],MATCH('N1.3_Project_Listing'!$C607,N1.2_Intervention_Types[Intervention Type ID],0),1),"")</f>
        <v/>
      </c>
      <c r="B607" s="160" t="str">
        <f>IF($D$2="GD",IFERROR(INDEX(N1.2_Intervention_Types[C&amp;V Asset Category (GD)],MATCH('N1.3_Project_Listing'!$C607,N1.2_Intervention_Types[Intervention Type ID],0),1),""),IFERROR(INDEX(N1.2_Intervention_Types[NARM Asset Category],MATCH('N1.3_Project_Listing'!$C607,N1.2_Intervention_Types[Intervention Type ID],0),1),""))</f>
        <v/>
      </c>
      <c r="C607" s="67" t="str">
        <f>IFERROR(INDEX(N1.2_Intervention_Types[Intervention Type ID],MATCH('N1.3_Project_Listing'!$I607,N1.2_Intervention_Types[Intervention Type],0),1),"")</f>
        <v/>
      </c>
      <c r="D607" s="160" t="str">
        <f>IFERROR(INDEX(N1.2_Intervention_Types[Intervention Category],MATCH('N1.3_Project_Listing'!$C607,N1.2_Intervention_Types[Intervention Type ID],0),1),"")</f>
        <v/>
      </c>
      <c r="E607" s="210"/>
      <c r="F607" s="236"/>
      <c r="G607" s="236"/>
      <c r="H607" s="236"/>
      <c r="I607" s="151"/>
      <c r="J607" s="139"/>
      <c r="K607" s="117"/>
      <c r="L607" s="117"/>
      <c r="M607" s="117"/>
      <c r="N607" s="310"/>
      <c r="O607" s="310"/>
      <c r="P607" s="310"/>
      <c r="Q607" s="63">
        <f t="shared" si="54"/>
        <v>0</v>
      </c>
      <c r="R607" s="368">
        <f>IF('N1.3_Project_Listing'!$D607="Replacement",SUM('N1.3_Project_Listing'!$K607:$L607)/2,'N1.3_Project_Listing'!$M607)</f>
        <v>0</v>
      </c>
      <c r="S607" s="67" t="str">
        <f>IFERROR(INDEX('N0.7_Lookup_References'!$C$13:$C$72,MATCH($A607,'N0.7_Lookup_References'!$B$13:$B$72,0)),"")</f>
        <v/>
      </c>
      <c r="T607" s="338" t="str">
        <f t="shared" si="55"/>
        <v/>
      </c>
      <c r="V607" s="11"/>
      <c r="W607" s="11"/>
      <c r="X607" s="11"/>
      <c r="Y607" s="11"/>
      <c r="Z607" s="11"/>
      <c r="AA607" s="11"/>
      <c r="AB607" s="11"/>
      <c r="AC607" s="11"/>
      <c r="AD607" s="11"/>
      <c r="AE607" s="11"/>
      <c r="AF607" s="11"/>
      <c r="AG607" s="11"/>
      <c r="AH607" s="11"/>
      <c r="AI607" s="11"/>
      <c r="AJ607" s="11"/>
      <c r="AK607" s="11"/>
      <c r="AL607" s="11"/>
      <c r="AM607" s="11"/>
      <c r="AN607" s="11"/>
      <c r="AO607" s="11"/>
      <c r="AP607" s="63">
        <f t="shared" si="51"/>
        <v>0</v>
      </c>
      <c r="AQ607" s="63">
        <f t="shared" si="52"/>
        <v>0</v>
      </c>
      <c r="AR607" s="63">
        <f t="shared" si="53"/>
        <v>0</v>
      </c>
      <c r="AT607" s="176" cm="1">
        <f t="array" ref="AT607">SUMIFS('N1.3_Project_Listing'!$P$16:$P$829, 'N1.3_Project_Listing'!$E$16:$E$829,'N1.3_Project_Listing'!$E607, 'N1.3_Project_Listing'!$A$16:$A$829,ET_Risk_SC_Summation[[#Headers],[132kV Circuit Breaker]])</f>
        <v>0</v>
      </c>
      <c r="AU607" s="176" cm="1">
        <f t="array" ref="AU607">SUMIFS('N1.3_Project_Listing'!$P$16:$P$829, 'N1.3_Project_Listing'!$E$16:$E$829,'N1.3_Project_Listing'!$E607, 'N1.3_Project_Listing'!$A$16:$A$829,ET_Risk_SC_Summation[[#Headers],[132kV Transformer]])</f>
        <v>0</v>
      </c>
      <c r="AV607" s="176" cm="1">
        <f t="array" ref="AV607">SUMIFS('N1.3_Project_Listing'!$P$16:$P$829, 'N1.3_Project_Listing'!$E$16:$E$829,'N1.3_Project_Listing'!$E607, 'N1.3_Project_Listing'!$A$16:$A$829,ET_Risk_SC_Summation[[#Headers],[132kV Reactor]])</f>
        <v>0</v>
      </c>
      <c r="AW607" s="176" cm="1">
        <f t="array" ref="AW607">SUMIFS('N1.3_Project_Listing'!$P$16:$P$829, 'N1.3_Project_Listing'!$E$16:$E$829,'N1.3_Project_Listing'!$E607, 'N1.3_Project_Listing'!$A$16:$A$829,ET_Risk_SC_Summation[[#Headers],[132kV Underground Cable]])</f>
        <v>0</v>
      </c>
      <c r="AX607" s="176" cm="1">
        <f t="array" ref="AX607">SUMIFS('N1.3_Project_Listing'!$P$16:$P$829, 'N1.3_Project_Listing'!$E$16:$E$829,'N1.3_Project_Listing'!$E607, 'N1.3_Project_Listing'!$A$16:$A$829,ET_Risk_SC_Summation[[#Headers],[132kV OHL Conductor]])</f>
        <v>0</v>
      </c>
      <c r="AY607" s="176" cm="1">
        <f t="array" ref="AY607">SUMIFS('N1.3_Project_Listing'!$P$16:$P$829, 'N1.3_Project_Listing'!$E$16:$E$829,'N1.3_Project_Listing'!$E607, 'N1.3_Project_Listing'!$A$16:$A$829,ET_Risk_SC_Summation[[#Headers],[132kV OHL Fittings]])</f>
        <v>0</v>
      </c>
      <c r="AZ607" s="176" cm="1">
        <f t="array" ref="AZ607">SUMIFS('N1.3_Project_Listing'!$P$16:$P$829, 'N1.3_Project_Listing'!$E$16:$E$829,'N1.3_Project_Listing'!$E607, 'N1.3_Project_Listing'!$A$16:$A$829,ET_Risk_SC_Summation[[#Headers],[132kV OHL Tower]])</f>
        <v>0</v>
      </c>
      <c r="BA607" s="176" cm="1">
        <f t="array" ref="BA607">SUMIFS('N1.3_Project_Listing'!$P$16:$P$829, 'N1.3_Project_Listing'!$E$16:$E$829,'N1.3_Project_Listing'!$E607, 'N1.3_Project_Listing'!$A$16:$A$829,ET_Risk_SC_Summation[[#Headers],[275kV Circuit Breaker]])</f>
        <v>0</v>
      </c>
      <c r="BB607" s="176" cm="1">
        <f t="array" ref="BB607">SUMIFS('N1.3_Project_Listing'!$P$16:$P$829, 'N1.3_Project_Listing'!$E$16:$E$829,'N1.3_Project_Listing'!$E607, 'N1.3_Project_Listing'!$A$16:$A$829,ET_Risk_SC_Summation[[#Headers],[275kV Transformer]])</f>
        <v>0</v>
      </c>
      <c r="BC607" s="176" cm="1">
        <f t="array" ref="BC607">SUMIFS('N1.3_Project_Listing'!$P$16:$P$829, 'N1.3_Project_Listing'!$E$16:$E$829,'N1.3_Project_Listing'!$E607, 'N1.3_Project_Listing'!$A$16:$A$829,ET_Risk_SC_Summation[[#Headers],[275kV Reactor]])</f>
        <v>0</v>
      </c>
      <c r="BD607" s="176" cm="1">
        <f t="array" ref="BD607">SUMIFS('N1.3_Project_Listing'!$P$16:$P$829, 'N1.3_Project_Listing'!$E$16:$E$829,'N1.3_Project_Listing'!$E607, 'N1.3_Project_Listing'!$A$16:$A$829,ET_Risk_SC_Summation[[#Headers],[275kV Underground Cable]])</f>
        <v>0</v>
      </c>
      <c r="BE607" s="176" cm="1">
        <f t="array" ref="BE607">SUMIFS('N1.3_Project_Listing'!$P$16:$P$829, 'N1.3_Project_Listing'!$E$16:$E$829,'N1.3_Project_Listing'!$E607, 'N1.3_Project_Listing'!$A$16:$A$829,ET_Risk_SC_Summation[[#Headers],[275kV OHL Conductor]])</f>
        <v>0</v>
      </c>
      <c r="BF607" s="176" cm="1">
        <f t="array" ref="BF607">SUMIFS('N1.3_Project_Listing'!$P$16:$P$829, 'N1.3_Project_Listing'!$E$16:$E$829,'N1.3_Project_Listing'!$E607, 'N1.3_Project_Listing'!$A$16:$A$829,ET_Risk_SC_Summation[[#Headers],[275kV OHL Fittings]])</f>
        <v>0</v>
      </c>
      <c r="BG607" s="176" cm="1">
        <f t="array" ref="BG607">SUMIFS('N1.3_Project_Listing'!$P$16:$P$829, 'N1.3_Project_Listing'!$E$16:$E$829,'N1.3_Project_Listing'!$E607, 'N1.3_Project_Listing'!$A$16:$A$829,ET_Risk_SC_Summation[[#Headers],[275kV OHL Tower]])</f>
        <v>0</v>
      </c>
      <c r="BH607" s="176" cm="1">
        <f t="array" ref="BH607">SUMIFS('N1.3_Project_Listing'!$P$16:$P$829, 'N1.3_Project_Listing'!$E$16:$E$829,'N1.3_Project_Listing'!$E607, 'N1.3_Project_Listing'!$A$16:$A$829,ET_Risk_SC_Summation[[#Headers],[400kV Circuit Breaker]])</f>
        <v>0</v>
      </c>
      <c r="BI607" s="176" cm="1">
        <f t="array" ref="BI607">SUMIFS('N1.3_Project_Listing'!$P$16:$P$829, 'N1.3_Project_Listing'!$E$16:$E$829,'N1.3_Project_Listing'!$E607, 'N1.3_Project_Listing'!$A$16:$A$829,ET_Risk_SC_Summation[[#Headers],[400kV Transformer]])</f>
        <v>0</v>
      </c>
      <c r="BJ607" s="176" cm="1">
        <f t="array" ref="BJ607">SUMIFS('N1.3_Project_Listing'!$P$16:$P$829, 'N1.3_Project_Listing'!$E$16:$E$829,'N1.3_Project_Listing'!$E607, 'N1.3_Project_Listing'!$A$16:$A$829,ET_Risk_SC_Summation[[#Headers],[400kV Reactor]])</f>
        <v>0</v>
      </c>
      <c r="BK607" s="176" cm="1">
        <f t="array" ref="BK607">SUMIFS('N1.3_Project_Listing'!$P$16:$P$829, 'N1.3_Project_Listing'!$E$16:$E$829,'N1.3_Project_Listing'!$E607, 'N1.3_Project_Listing'!$A$16:$A$829,ET_Risk_SC_Summation[[#Headers],[400kV Underground Cable]])</f>
        <v>0</v>
      </c>
      <c r="BL607" s="176" cm="1">
        <f t="array" ref="BL607">SUMIFS('N1.3_Project_Listing'!$P$16:$P$829, 'N1.3_Project_Listing'!$E$16:$E$829,'N1.3_Project_Listing'!$E607, 'N1.3_Project_Listing'!$A$16:$A$829,ET_Risk_SC_Summation[[#Headers],[400kV OHL Conductor]])</f>
        <v>0</v>
      </c>
      <c r="BM607" s="176" cm="1">
        <f t="array" ref="BM607">SUMIFS('N1.3_Project_Listing'!$P$16:$P$829, 'N1.3_Project_Listing'!$E$16:$E$829,'N1.3_Project_Listing'!$E607, 'N1.3_Project_Listing'!$A$16:$A$829,ET_Risk_SC_Summation[[#Headers],[400kV OHL Fittings]])</f>
        <v>0</v>
      </c>
      <c r="BN607" s="176" cm="1">
        <f t="array" ref="BN607">SUMIFS('N1.3_Project_Listing'!$P$16:$P$829, 'N1.3_Project_Listing'!$E$16:$E$829,'N1.3_Project_Listing'!$E607, 'N1.3_Project_Listing'!$A$16:$A$829,ET_Risk_SC_Summation[[#Headers],[400kV OHL Tower]])</f>
        <v>0</v>
      </c>
      <c r="BO607" s="177" t="str">
        <f>IF(SUM(ET_Risk_SC_Summation[[#This Row],[132kV Circuit Breaker]:[400kV OHL Tower]])=0, "n/a", INDEX(ET_Risk_SC_Summation[#Headers],1,MATCH(MAX(ET_Risk_SC_Summation[[#This Row],[132kV Circuit Breaker]:[400kV OHL Tower]]),ET_Risk_SC_Summation[[#This Row],[132kV Circuit Breaker]:[400kV OHL Tower]],0)))</f>
        <v>n/a</v>
      </c>
      <c r="BP607" s="177" t="str">
        <f>IFERROR(INDEX('N0.7_Lookup_References'!$G$77:$G$98,MATCH(ET_Risk_SC_Summation[[#This Row],[Mxx Category]],'N0.7_Lookup_References'!$F$77:$F$98,0)),"")</f>
        <v/>
      </c>
    </row>
    <row r="608" spans="1:68">
      <c r="A608" s="160" t="str">
        <f>IFERROR(INDEX(N1.2_Intervention_Types[NARM Asset Category],MATCH('N1.3_Project_Listing'!$C608,N1.2_Intervention_Types[Intervention Type ID],0),1),"")</f>
        <v/>
      </c>
      <c r="B608" s="160" t="str">
        <f>IF($D$2="GD",IFERROR(INDEX(N1.2_Intervention_Types[C&amp;V Asset Category (GD)],MATCH('N1.3_Project_Listing'!$C608,N1.2_Intervention_Types[Intervention Type ID],0),1),""),IFERROR(INDEX(N1.2_Intervention_Types[NARM Asset Category],MATCH('N1.3_Project_Listing'!$C608,N1.2_Intervention_Types[Intervention Type ID],0),1),""))</f>
        <v/>
      </c>
      <c r="C608" s="67" t="str">
        <f>IFERROR(INDEX(N1.2_Intervention_Types[Intervention Type ID],MATCH('N1.3_Project_Listing'!$I608,N1.2_Intervention_Types[Intervention Type],0),1),"")</f>
        <v/>
      </c>
      <c r="D608" s="160" t="str">
        <f>IFERROR(INDEX(N1.2_Intervention_Types[Intervention Category],MATCH('N1.3_Project_Listing'!$C608,N1.2_Intervention_Types[Intervention Type ID],0),1),"")</f>
        <v/>
      </c>
      <c r="E608" s="210"/>
      <c r="F608" s="236"/>
      <c r="G608" s="236"/>
      <c r="H608" s="236"/>
      <c r="I608" s="151"/>
      <c r="J608" s="139"/>
      <c r="K608" s="117"/>
      <c r="L608" s="117"/>
      <c r="M608" s="117"/>
      <c r="N608" s="310"/>
      <c r="O608" s="310"/>
      <c r="P608" s="310"/>
      <c r="Q608" s="63">
        <f t="shared" si="54"/>
        <v>0</v>
      </c>
      <c r="R608" s="368">
        <f>IF('N1.3_Project_Listing'!$D608="Replacement",SUM('N1.3_Project_Listing'!$K608:$L608)/2,'N1.3_Project_Listing'!$M608)</f>
        <v>0</v>
      </c>
      <c r="S608" s="67" t="str">
        <f>IFERROR(INDEX('N0.7_Lookup_References'!$C$13:$C$72,MATCH($A608,'N0.7_Lookup_References'!$B$13:$B$72,0)),"")</f>
        <v/>
      </c>
      <c r="T608" s="338" t="str">
        <f t="shared" si="55"/>
        <v/>
      </c>
      <c r="V608" s="11"/>
      <c r="W608" s="11"/>
      <c r="X608" s="11"/>
      <c r="Y608" s="11"/>
      <c r="Z608" s="11"/>
      <c r="AA608" s="11"/>
      <c r="AB608" s="11"/>
      <c r="AC608" s="11"/>
      <c r="AD608" s="11"/>
      <c r="AE608" s="11"/>
      <c r="AF608" s="11"/>
      <c r="AG608" s="11"/>
      <c r="AH608" s="11"/>
      <c r="AI608" s="11"/>
      <c r="AJ608" s="11"/>
      <c r="AK608" s="11"/>
      <c r="AL608" s="11"/>
      <c r="AM608" s="11"/>
      <c r="AN608" s="11"/>
      <c r="AO608" s="11"/>
      <c r="AP608" s="63">
        <f t="shared" si="51"/>
        <v>0</v>
      </c>
      <c r="AQ608" s="63">
        <f t="shared" si="52"/>
        <v>0</v>
      </c>
      <c r="AR608" s="63">
        <f t="shared" si="53"/>
        <v>0</v>
      </c>
      <c r="AT608" s="176" cm="1">
        <f t="array" ref="AT608">SUMIFS('N1.3_Project_Listing'!$P$16:$P$829, 'N1.3_Project_Listing'!$E$16:$E$829,'N1.3_Project_Listing'!$E608, 'N1.3_Project_Listing'!$A$16:$A$829,ET_Risk_SC_Summation[[#Headers],[132kV Circuit Breaker]])</f>
        <v>0</v>
      </c>
      <c r="AU608" s="176" cm="1">
        <f t="array" ref="AU608">SUMIFS('N1.3_Project_Listing'!$P$16:$P$829, 'N1.3_Project_Listing'!$E$16:$E$829,'N1.3_Project_Listing'!$E608, 'N1.3_Project_Listing'!$A$16:$A$829,ET_Risk_SC_Summation[[#Headers],[132kV Transformer]])</f>
        <v>0</v>
      </c>
      <c r="AV608" s="176" cm="1">
        <f t="array" ref="AV608">SUMIFS('N1.3_Project_Listing'!$P$16:$P$829, 'N1.3_Project_Listing'!$E$16:$E$829,'N1.3_Project_Listing'!$E608, 'N1.3_Project_Listing'!$A$16:$A$829,ET_Risk_SC_Summation[[#Headers],[132kV Reactor]])</f>
        <v>0</v>
      </c>
      <c r="AW608" s="176" cm="1">
        <f t="array" ref="AW608">SUMIFS('N1.3_Project_Listing'!$P$16:$P$829, 'N1.3_Project_Listing'!$E$16:$E$829,'N1.3_Project_Listing'!$E608, 'N1.3_Project_Listing'!$A$16:$A$829,ET_Risk_SC_Summation[[#Headers],[132kV Underground Cable]])</f>
        <v>0</v>
      </c>
      <c r="AX608" s="176" cm="1">
        <f t="array" ref="AX608">SUMIFS('N1.3_Project_Listing'!$P$16:$P$829, 'N1.3_Project_Listing'!$E$16:$E$829,'N1.3_Project_Listing'!$E608, 'N1.3_Project_Listing'!$A$16:$A$829,ET_Risk_SC_Summation[[#Headers],[132kV OHL Conductor]])</f>
        <v>0</v>
      </c>
      <c r="AY608" s="176" cm="1">
        <f t="array" ref="AY608">SUMIFS('N1.3_Project_Listing'!$P$16:$P$829, 'N1.3_Project_Listing'!$E$16:$E$829,'N1.3_Project_Listing'!$E608, 'N1.3_Project_Listing'!$A$16:$A$829,ET_Risk_SC_Summation[[#Headers],[132kV OHL Fittings]])</f>
        <v>0</v>
      </c>
      <c r="AZ608" s="176" cm="1">
        <f t="array" ref="AZ608">SUMIFS('N1.3_Project_Listing'!$P$16:$P$829, 'N1.3_Project_Listing'!$E$16:$E$829,'N1.3_Project_Listing'!$E608, 'N1.3_Project_Listing'!$A$16:$A$829,ET_Risk_SC_Summation[[#Headers],[132kV OHL Tower]])</f>
        <v>0</v>
      </c>
      <c r="BA608" s="176" cm="1">
        <f t="array" ref="BA608">SUMIFS('N1.3_Project_Listing'!$P$16:$P$829, 'N1.3_Project_Listing'!$E$16:$E$829,'N1.3_Project_Listing'!$E608, 'N1.3_Project_Listing'!$A$16:$A$829,ET_Risk_SC_Summation[[#Headers],[275kV Circuit Breaker]])</f>
        <v>0</v>
      </c>
      <c r="BB608" s="176" cm="1">
        <f t="array" ref="BB608">SUMIFS('N1.3_Project_Listing'!$P$16:$P$829, 'N1.3_Project_Listing'!$E$16:$E$829,'N1.3_Project_Listing'!$E608, 'N1.3_Project_Listing'!$A$16:$A$829,ET_Risk_SC_Summation[[#Headers],[275kV Transformer]])</f>
        <v>0</v>
      </c>
      <c r="BC608" s="176" cm="1">
        <f t="array" ref="BC608">SUMIFS('N1.3_Project_Listing'!$P$16:$P$829, 'N1.3_Project_Listing'!$E$16:$E$829,'N1.3_Project_Listing'!$E608, 'N1.3_Project_Listing'!$A$16:$A$829,ET_Risk_SC_Summation[[#Headers],[275kV Reactor]])</f>
        <v>0</v>
      </c>
      <c r="BD608" s="176" cm="1">
        <f t="array" ref="BD608">SUMIFS('N1.3_Project_Listing'!$P$16:$P$829, 'N1.3_Project_Listing'!$E$16:$E$829,'N1.3_Project_Listing'!$E608, 'N1.3_Project_Listing'!$A$16:$A$829,ET_Risk_SC_Summation[[#Headers],[275kV Underground Cable]])</f>
        <v>0</v>
      </c>
      <c r="BE608" s="176" cm="1">
        <f t="array" ref="BE608">SUMIFS('N1.3_Project_Listing'!$P$16:$P$829, 'N1.3_Project_Listing'!$E$16:$E$829,'N1.3_Project_Listing'!$E608, 'N1.3_Project_Listing'!$A$16:$A$829,ET_Risk_SC_Summation[[#Headers],[275kV OHL Conductor]])</f>
        <v>0</v>
      </c>
      <c r="BF608" s="176" cm="1">
        <f t="array" ref="BF608">SUMIFS('N1.3_Project_Listing'!$P$16:$P$829, 'N1.3_Project_Listing'!$E$16:$E$829,'N1.3_Project_Listing'!$E608, 'N1.3_Project_Listing'!$A$16:$A$829,ET_Risk_SC_Summation[[#Headers],[275kV OHL Fittings]])</f>
        <v>0</v>
      </c>
      <c r="BG608" s="176" cm="1">
        <f t="array" ref="BG608">SUMIFS('N1.3_Project_Listing'!$P$16:$P$829, 'N1.3_Project_Listing'!$E$16:$E$829,'N1.3_Project_Listing'!$E608, 'N1.3_Project_Listing'!$A$16:$A$829,ET_Risk_SC_Summation[[#Headers],[275kV OHL Tower]])</f>
        <v>0</v>
      </c>
      <c r="BH608" s="176" cm="1">
        <f t="array" ref="BH608">SUMIFS('N1.3_Project_Listing'!$P$16:$P$829, 'N1.3_Project_Listing'!$E$16:$E$829,'N1.3_Project_Listing'!$E608, 'N1.3_Project_Listing'!$A$16:$A$829,ET_Risk_SC_Summation[[#Headers],[400kV Circuit Breaker]])</f>
        <v>0</v>
      </c>
      <c r="BI608" s="176" cm="1">
        <f t="array" ref="BI608">SUMIFS('N1.3_Project_Listing'!$P$16:$P$829, 'N1.3_Project_Listing'!$E$16:$E$829,'N1.3_Project_Listing'!$E608, 'N1.3_Project_Listing'!$A$16:$A$829,ET_Risk_SC_Summation[[#Headers],[400kV Transformer]])</f>
        <v>0</v>
      </c>
      <c r="BJ608" s="176" cm="1">
        <f t="array" ref="BJ608">SUMIFS('N1.3_Project_Listing'!$P$16:$P$829, 'N1.3_Project_Listing'!$E$16:$E$829,'N1.3_Project_Listing'!$E608, 'N1.3_Project_Listing'!$A$16:$A$829,ET_Risk_SC_Summation[[#Headers],[400kV Reactor]])</f>
        <v>0</v>
      </c>
      <c r="BK608" s="176" cm="1">
        <f t="array" ref="BK608">SUMIFS('N1.3_Project_Listing'!$P$16:$P$829, 'N1.3_Project_Listing'!$E$16:$E$829,'N1.3_Project_Listing'!$E608, 'N1.3_Project_Listing'!$A$16:$A$829,ET_Risk_SC_Summation[[#Headers],[400kV Underground Cable]])</f>
        <v>0</v>
      </c>
      <c r="BL608" s="176" cm="1">
        <f t="array" ref="BL608">SUMIFS('N1.3_Project_Listing'!$P$16:$P$829, 'N1.3_Project_Listing'!$E$16:$E$829,'N1.3_Project_Listing'!$E608, 'N1.3_Project_Listing'!$A$16:$A$829,ET_Risk_SC_Summation[[#Headers],[400kV OHL Conductor]])</f>
        <v>0</v>
      </c>
      <c r="BM608" s="176" cm="1">
        <f t="array" ref="BM608">SUMIFS('N1.3_Project_Listing'!$P$16:$P$829, 'N1.3_Project_Listing'!$E$16:$E$829,'N1.3_Project_Listing'!$E608, 'N1.3_Project_Listing'!$A$16:$A$829,ET_Risk_SC_Summation[[#Headers],[400kV OHL Fittings]])</f>
        <v>0</v>
      </c>
      <c r="BN608" s="176" cm="1">
        <f t="array" ref="BN608">SUMIFS('N1.3_Project_Listing'!$P$16:$P$829, 'N1.3_Project_Listing'!$E$16:$E$829,'N1.3_Project_Listing'!$E608, 'N1.3_Project_Listing'!$A$16:$A$829,ET_Risk_SC_Summation[[#Headers],[400kV OHL Tower]])</f>
        <v>0</v>
      </c>
      <c r="BO608" s="177" t="str">
        <f>IF(SUM(ET_Risk_SC_Summation[[#This Row],[132kV Circuit Breaker]:[400kV OHL Tower]])=0, "n/a", INDEX(ET_Risk_SC_Summation[#Headers],1,MATCH(MAX(ET_Risk_SC_Summation[[#This Row],[132kV Circuit Breaker]:[400kV OHL Tower]]),ET_Risk_SC_Summation[[#This Row],[132kV Circuit Breaker]:[400kV OHL Tower]],0)))</f>
        <v>n/a</v>
      </c>
      <c r="BP608" s="177" t="str">
        <f>IFERROR(INDEX('N0.7_Lookup_References'!$G$77:$G$98,MATCH(ET_Risk_SC_Summation[[#This Row],[Mxx Category]],'N0.7_Lookup_References'!$F$77:$F$98,0)),"")</f>
        <v/>
      </c>
    </row>
    <row r="609" spans="1:68">
      <c r="A609" s="160" t="str">
        <f>IFERROR(INDEX(N1.2_Intervention_Types[NARM Asset Category],MATCH('N1.3_Project_Listing'!$C609,N1.2_Intervention_Types[Intervention Type ID],0),1),"")</f>
        <v/>
      </c>
      <c r="B609" s="160" t="str">
        <f>IF($D$2="GD",IFERROR(INDEX(N1.2_Intervention_Types[C&amp;V Asset Category (GD)],MATCH('N1.3_Project_Listing'!$C609,N1.2_Intervention_Types[Intervention Type ID],0),1),""),IFERROR(INDEX(N1.2_Intervention_Types[NARM Asset Category],MATCH('N1.3_Project_Listing'!$C609,N1.2_Intervention_Types[Intervention Type ID],0),1),""))</f>
        <v/>
      </c>
      <c r="C609" s="67" t="str">
        <f>IFERROR(INDEX(N1.2_Intervention_Types[Intervention Type ID],MATCH('N1.3_Project_Listing'!$I609,N1.2_Intervention_Types[Intervention Type],0),1),"")</f>
        <v/>
      </c>
      <c r="D609" s="160" t="str">
        <f>IFERROR(INDEX(N1.2_Intervention_Types[Intervention Category],MATCH('N1.3_Project_Listing'!$C609,N1.2_Intervention_Types[Intervention Type ID],0),1),"")</f>
        <v/>
      </c>
      <c r="E609" s="210"/>
      <c r="F609" s="236"/>
      <c r="G609" s="236"/>
      <c r="H609" s="236"/>
      <c r="I609" s="151"/>
      <c r="J609" s="139"/>
      <c r="K609" s="117"/>
      <c r="L609" s="117"/>
      <c r="M609" s="117"/>
      <c r="N609" s="310"/>
      <c r="O609" s="310"/>
      <c r="P609" s="310"/>
      <c r="Q609" s="63">
        <f t="shared" si="54"/>
        <v>0</v>
      </c>
      <c r="R609" s="368">
        <f>IF('N1.3_Project_Listing'!$D609="Replacement",SUM('N1.3_Project_Listing'!$K609:$L609)/2,'N1.3_Project_Listing'!$M609)</f>
        <v>0</v>
      </c>
      <c r="S609" s="67" t="str">
        <f>IFERROR(INDEX('N0.7_Lookup_References'!$C$13:$C$72,MATCH($A609,'N0.7_Lookup_References'!$B$13:$B$72,0)),"")</f>
        <v/>
      </c>
      <c r="T609" s="338" t="str">
        <f t="shared" si="55"/>
        <v/>
      </c>
      <c r="V609" s="11"/>
      <c r="W609" s="11"/>
      <c r="X609" s="11"/>
      <c r="Y609" s="11"/>
      <c r="Z609" s="11"/>
      <c r="AA609" s="11"/>
      <c r="AB609" s="11"/>
      <c r="AC609" s="11"/>
      <c r="AD609" s="11"/>
      <c r="AE609" s="11"/>
      <c r="AF609" s="11"/>
      <c r="AG609" s="11"/>
      <c r="AH609" s="11"/>
      <c r="AI609" s="11"/>
      <c r="AJ609" s="11"/>
      <c r="AK609" s="11"/>
      <c r="AL609" s="11"/>
      <c r="AM609" s="11"/>
      <c r="AN609" s="11"/>
      <c r="AO609" s="11"/>
      <c r="AP609" s="63">
        <f t="shared" si="51"/>
        <v>0</v>
      </c>
      <c r="AQ609" s="63">
        <f t="shared" si="52"/>
        <v>0</v>
      </c>
      <c r="AR609" s="63">
        <f t="shared" si="53"/>
        <v>0</v>
      </c>
      <c r="AT609" s="176" cm="1">
        <f t="array" ref="AT609">SUMIFS('N1.3_Project_Listing'!$P$16:$P$829, 'N1.3_Project_Listing'!$E$16:$E$829,'N1.3_Project_Listing'!$E609, 'N1.3_Project_Listing'!$A$16:$A$829,ET_Risk_SC_Summation[[#Headers],[132kV Circuit Breaker]])</f>
        <v>0</v>
      </c>
      <c r="AU609" s="176" cm="1">
        <f t="array" ref="AU609">SUMIFS('N1.3_Project_Listing'!$P$16:$P$829, 'N1.3_Project_Listing'!$E$16:$E$829,'N1.3_Project_Listing'!$E609, 'N1.3_Project_Listing'!$A$16:$A$829,ET_Risk_SC_Summation[[#Headers],[132kV Transformer]])</f>
        <v>0</v>
      </c>
      <c r="AV609" s="176" cm="1">
        <f t="array" ref="AV609">SUMIFS('N1.3_Project_Listing'!$P$16:$P$829, 'N1.3_Project_Listing'!$E$16:$E$829,'N1.3_Project_Listing'!$E609, 'N1.3_Project_Listing'!$A$16:$A$829,ET_Risk_SC_Summation[[#Headers],[132kV Reactor]])</f>
        <v>0</v>
      </c>
      <c r="AW609" s="176" cm="1">
        <f t="array" ref="AW609">SUMIFS('N1.3_Project_Listing'!$P$16:$P$829, 'N1.3_Project_Listing'!$E$16:$E$829,'N1.3_Project_Listing'!$E609, 'N1.3_Project_Listing'!$A$16:$A$829,ET_Risk_SC_Summation[[#Headers],[132kV Underground Cable]])</f>
        <v>0</v>
      </c>
      <c r="AX609" s="176" cm="1">
        <f t="array" ref="AX609">SUMIFS('N1.3_Project_Listing'!$P$16:$P$829, 'N1.3_Project_Listing'!$E$16:$E$829,'N1.3_Project_Listing'!$E609, 'N1.3_Project_Listing'!$A$16:$A$829,ET_Risk_SC_Summation[[#Headers],[132kV OHL Conductor]])</f>
        <v>0</v>
      </c>
      <c r="AY609" s="176" cm="1">
        <f t="array" ref="AY609">SUMIFS('N1.3_Project_Listing'!$P$16:$P$829, 'N1.3_Project_Listing'!$E$16:$E$829,'N1.3_Project_Listing'!$E609, 'N1.3_Project_Listing'!$A$16:$A$829,ET_Risk_SC_Summation[[#Headers],[132kV OHL Fittings]])</f>
        <v>0</v>
      </c>
      <c r="AZ609" s="176" cm="1">
        <f t="array" ref="AZ609">SUMIFS('N1.3_Project_Listing'!$P$16:$P$829, 'N1.3_Project_Listing'!$E$16:$E$829,'N1.3_Project_Listing'!$E609, 'N1.3_Project_Listing'!$A$16:$A$829,ET_Risk_SC_Summation[[#Headers],[132kV OHL Tower]])</f>
        <v>0</v>
      </c>
      <c r="BA609" s="176" cm="1">
        <f t="array" ref="BA609">SUMIFS('N1.3_Project_Listing'!$P$16:$P$829, 'N1.3_Project_Listing'!$E$16:$E$829,'N1.3_Project_Listing'!$E609, 'N1.3_Project_Listing'!$A$16:$A$829,ET_Risk_SC_Summation[[#Headers],[275kV Circuit Breaker]])</f>
        <v>0</v>
      </c>
      <c r="BB609" s="176" cm="1">
        <f t="array" ref="BB609">SUMIFS('N1.3_Project_Listing'!$P$16:$P$829, 'N1.3_Project_Listing'!$E$16:$E$829,'N1.3_Project_Listing'!$E609, 'N1.3_Project_Listing'!$A$16:$A$829,ET_Risk_SC_Summation[[#Headers],[275kV Transformer]])</f>
        <v>0</v>
      </c>
      <c r="BC609" s="176" cm="1">
        <f t="array" ref="BC609">SUMIFS('N1.3_Project_Listing'!$P$16:$P$829, 'N1.3_Project_Listing'!$E$16:$E$829,'N1.3_Project_Listing'!$E609, 'N1.3_Project_Listing'!$A$16:$A$829,ET_Risk_SC_Summation[[#Headers],[275kV Reactor]])</f>
        <v>0</v>
      </c>
      <c r="BD609" s="176" cm="1">
        <f t="array" ref="BD609">SUMIFS('N1.3_Project_Listing'!$P$16:$P$829, 'N1.3_Project_Listing'!$E$16:$E$829,'N1.3_Project_Listing'!$E609, 'N1.3_Project_Listing'!$A$16:$A$829,ET_Risk_SC_Summation[[#Headers],[275kV Underground Cable]])</f>
        <v>0</v>
      </c>
      <c r="BE609" s="176" cm="1">
        <f t="array" ref="BE609">SUMIFS('N1.3_Project_Listing'!$P$16:$P$829, 'N1.3_Project_Listing'!$E$16:$E$829,'N1.3_Project_Listing'!$E609, 'N1.3_Project_Listing'!$A$16:$A$829,ET_Risk_SC_Summation[[#Headers],[275kV OHL Conductor]])</f>
        <v>0</v>
      </c>
      <c r="BF609" s="176" cm="1">
        <f t="array" ref="BF609">SUMIFS('N1.3_Project_Listing'!$P$16:$P$829, 'N1.3_Project_Listing'!$E$16:$E$829,'N1.3_Project_Listing'!$E609, 'N1.3_Project_Listing'!$A$16:$A$829,ET_Risk_SC_Summation[[#Headers],[275kV OHL Fittings]])</f>
        <v>0</v>
      </c>
      <c r="BG609" s="176" cm="1">
        <f t="array" ref="BG609">SUMIFS('N1.3_Project_Listing'!$P$16:$P$829, 'N1.3_Project_Listing'!$E$16:$E$829,'N1.3_Project_Listing'!$E609, 'N1.3_Project_Listing'!$A$16:$A$829,ET_Risk_SC_Summation[[#Headers],[275kV OHL Tower]])</f>
        <v>0</v>
      </c>
      <c r="BH609" s="176" cm="1">
        <f t="array" ref="BH609">SUMIFS('N1.3_Project_Listing'!$P$16:$P$829, 'N1.3_Project_Listing'!$E$16:$E$829,'N1.3_Project_Listing'!$E609, 'N1.3_Project_Listing'!$A$16:$A$829,ET_Risk_SC_Summation[[#Headers],[400kV Circuit Breaker]])</f>
        <v>0</v>
      </c>
      <c r="BI609" s="176" cm="1">
        <f t="array" ref="BI609">SUMIFS('N1.3_Project_Listing'!$P$16:$P$829, 'N1.3_Project_Listing'!$E$16:$E$829,'N1.3_Project_Listing'!$E609, 'N1.3_Project_Listing'!$A$16:$A$829,ET_Risk_SC_Summation[[#Headers],[400kV Transformer]])</f>
        <v>0</v>
      </c>
      <c r="BJ609" s="176" cm="1">
        <f t="array" ref="BJ609">SUMIFS('N1.3_Project_Listing'!$P$16:$P$829, 'N1.3_Project_Listing'!$E$16:$E$829,'N1.3_Project_Listing'!$E609, 'N1.3_Project_Listing'!$A$16:$A$829,ET_Risk_SC_Summation[[#Headers],[400kV Reactor]])</f>
        <v>0</v>
      </c>
      <c r="BK609" s="176" cm="1">
        <f t="array" ref="BK609">SUMIFS('N1.3_Project_Listing'!$P$16:$P$829, 'N1.3_Project_Listing'!$E$16:$E$829,'N1.3_Project_Listing'!$E609, 'N1.3_Project_Listing'!$A$16:$A$829,ET_Risk_SC_Summation[[#Headers],[400kV Underground Cable]])</f>
        <v>0</v>
      </c>
      <c r="BL609" s="176" cm="1">
        <f t="array" ref="BL609">SUMIFS('N1.3_Project_Listing'!$P$16:$P$829, 'N1.3_Project_Listing'!$E$16:$E$829,'N1.3_Project_Listing'!$E609, 'N1.3_Project_Listing'!$A$16:$A$829,ET_Risk_SC_Summation[[#Headers],[400kV OHL Conductor]])</f>
        <v>0</v>
      </c>
      <c r="BM609" s="176" cm="1">
        <f t="array" ref="BM609">SUMIFS('N1.3_Project_Listing'!$P$16:$P$829, 'N1.3_Project_Listing'!$E$16:$E$829,'N1.3_Project_Listing'!$E609, 'N1.3_Project_Listing'!$A$16:$A$829,ET_Risk_SC_Summation[[#Headers],[400kV OHL Fittings]])</f>
        <v>0</v>
      </c>
      <c r="BN609" s="176" cm="1">
        <f t="array" ref="BN609">SUMIFS('N1.3_Project_Listing'!$P$16:$P$829, 'N1.3_Project_Listing'!$E$16:$E$829,'N1.3_Project_Listing'!$E609, 'N1.3_Project_Listing'!$A$16:$A$829,ET_Risk_SC_Summation[[#Headers],[400kV OHL Tower]])</f>
        <v>0</v>
      </c>
      <c r="BO609" s="177" t="str">
        <f>IF(SUM(ET_Risk_SC_Summation[[#This Row],[132kV Circuit Breaker]:[400kV OHL Tower]])=0, "n/a", INDEX(ET_Risk_SC_Summation[#Headers],1,MATCH(MAX(ET_Risk_SC_Summation[[#This Row],[132kV Circuit Breaker]:[400kV OHL Tower]]),ET_Risk_SC_Summation[[#This Row],[132kV Circuit Breaker]:[400kV OHL Tower]],0)))</f>
        <v>n/a</v>
      </c>
      <c r="BP609" s="177" t="str">
        <f>IFERROR(INDEX('N0.7_Lookup_References'!$G$77:$G$98,MATCH(ET_Risk_SC_Summation[[#This Row],[Mxx Category]],'N0.7_Lookup_References'!$F$77:$F$98,0)),"")</f>
        <v/>
      </c>
    </row>
    <row r="610" spans="1:68">
      <c r="A610" s="160" t="str">
        <f>IFERROR(INDEX(N1.2_Intervention_Types[NARM Asset Category],MATCH('N1.3_Project_Listing'!$C610,N1.2_Intervention_Types[Intervention Type ID],0),1),"")</f>
        <v/>
      </c>
      <c r="B610" s="160" t="str">
        <f>IF($D$2="GD",IFERROR(INDEX(N1.2_Intervention_Types[C&amp;V Asset Category (GD)],MATCH('N1.3_Project_Listing'!$C610,N1.2_Intervention_Types[Intervention Type ID],0),1),""),IFERROR(INDEX(N1.2_Intervention_Types[NARM Asset Category],MATCH('N1.3_Project_Listing'!$C610,N1.2_Intervention_Types[Intervention Type ID],0),1),""))</f>
        <v/>
      </c>
      <c r="C610" s="67" t="str">
        <f>IFERROR(INDEX(N1.2_Intervention_Types[Intervention Type ID],MATCH('N1.3_Project_Listing'!$I610,N1.2_Intervention_Types[Intervention Type],0),1),"")</f>
        <v/>
      </c>
      <c r="D610" s="160" t="str">
        <f>IFERROR(INDEX(N1.2_Intervention_Types[Intervention Category],MATCH('N1.3_Project_Listing'!$C610,N1.2_Intervention_Types[Intervention Type ID],0),1),"")</f>
        <v/>
      </c>
      <c r="E610" s="210"/>
      <c r="F610" s="236"/>
      <c r="G610" s="236"/>
      <c r="H610" s="236"/>
      <c r="I610" s="151"/>
      <c r="J610" s="139"/>
      <c r="K610" s="117"/>
      <c r="L610" s="117"/>
      <c r="M610" s="117"/>
      <c r="N610" s="310"/>
      <c r="O610" s="310"/>
      <c r="P610" s="310"/>
      <c r="Q610" s="63">
        <f t="shared" si="54"/>
        <v>0</v>
      </c>
      <c r="R610" s="368">
        <f>IF('N1.3_Project_Listing'!$D610="Replacement",SUM('N1.3_Project_Listing'!$K610:$L610)/2,'N1.3_Project_Listing'!$M610)</f>
        <v>0</v>
      </c>
      <c r="S610" s="67" t="str">
        <f>IFERROR(INDEX('N0.7_Lookup_References'!$C$13:$C$72,MATCH($A610,'N0.7_Lookup_References'!$B$13:$B$72,0)),"")</f>
        <v/>
      </c>
      <c r="T610" s="338" t="str">
        <f t="shared" si="55"/>
        <v/>
      </c>
      <c r="V610" s="11"/>
      <c r="W610" s="11"/>
      <c r="X610" s="11"/>
      <c r="Y610" s="11"/>
      <c r="Z610" s="11"/>
      <c r="AA610" s="11"/>
      <c r="AB610" s="11"/>
      <c r="AC610" s="11"/>
      <c r="AD610" s="11"/>
      <c r="AE610" s="11"/>
      <c r="AF610" s="11"/>
      <c r="AG610" s="11"/>
      <c r="AH610" s="11"/>
      <c r="AI610" s="11"/>
      <c r="AJ610" s="11"/>
      <c r="AK610" s="11"/>
      <c r="AL610" s="11"/>
      <c r="AM610" s="11"/>
      <c r="AN610" s="11"/>
      <c r="AO610" s="11"/>
      <c r="AP610" s="63">
        <f t="shared" si="51"/>
        <v>0</v>
      </c>
      <c r="AQ610" s="63">
        <f t="shared" si="52"/>
        <v>0</v>
      </c>
      <c r="AR610" s="63">
        <f t="shared" si="53"/>
        <v>0</v>
      </c>
      <c r="AT610" s="176" cm="1">
        <f t="array" ref="AT610">SUMIFS('N1.3_Project_Listing'!$P$16:$P$829, 'N1.3_Project_Listing'!$E$16:$E$829,'N1.3_Project_Listing'!$E610, 'N1.3_Project_Listing'!$A$16:$A$829,ET_Risk_SC_Summation[[#Headers],[132kV Circuit Breaker]])</f>
        <v>0</v>
      </c>
      <c r="AU610" s="176" cm="1">
        <f t="array" ref="AU610">SUMIFS('N1.3_Project_Listing'!$P$16:$P$829, 'N1.3_Project_Listing'!$E$16:$E$829,'N1.3_Project_Listing'!$E610, 'N1.3_Project_Listing'!$A$16:$A$829,ET_Risk_SC_Summation[[#Headers],[132kV Transformer]])</f>
        <v>0</v>
      </c>
      <c r="AV610" s="176" cm="1">
        <f t="array" ref="AV610">SUMIFS('N1.3_Project_Listing'!$P$16:$P$829, 'N1.3_Project_Listing'!$E$16:$E$829,'N1.3_Project_Listing'!$E610, 'N1.3_Project_Listing'!$A$16:$A$829,ET_Risk_SC_Summation[[#Headers],[132kV Reactor]])</f>
        <v>0</v>
      </c>
      <c r="AW610" s="176" cm="1">
        <f t="array" ref="AW610">SUMIFS('N1.3_Project_Listing'!$P$16:$P$829, 'N1.3_Project_Listing'!$E$16:$E$829,'N1.3_Project_Listing'!$E610, 'N1.3_Project_Listing'!$A$16:$A$829,ET_Risk_SC_Summation[[#Headers],[132kV Underground Cable]])</f>
        <v>0</v>
      </c>
      <c r="AX610" s="176" cm="1">
        <f t="array" ref="AX610">SUMIFS('N1.3_Project_Listing'!$P$16:$P$829, 'N1.3_Project_Listing'!$E$16:$E$829,'N1.3_Project_Listing'!$E610, 'N1.3_Project_Listing'!$A$16:$A$829,ET_Risk_SC_Summation[[#Headers],[132kV OHL Conductor]])</f>
        <v>0</v>
      </c>
      <c r="AY610" s="176" cm="1">
        <f t="array" ref="AY610">SUMIFS('N1.3_Project_Listing'!$P$16:$P$829, 'N1.3_Project_Listing'!$E$16:$E$829,'N1.3_Project_Listing'!$E610, 'N1.3_Project_Listing'!$A$16:$A$829,ET_Risk_SC_Summation[[#Headers],[132kV OHL Fittings]])</f>
        <v>0</v>
      </c>
      <c r="AZ610" s="176" cm="1">
        <f t="array" ref="AZ610">SUMIFS('N1.3_Project_Listing'!$P$16:$P$829, 'N1.3_Project_Listing'!$E$16:$E$829,'N1.3_Project_Listing'!$E610, 'N1.3_Project_Listing'!$A$16:$A$829,ET_Risk_SC_Summation[[#Headers],[132kV OHL Tower]])</f>
        <v>0</v>
      </c>
      <c r="BA610" s="176" cm="1">
        <f t="array" ref="BA610">SUMIFS('N1.3_Project_Listing'!$P$16:$P$829, 'N1.3_Project_Listing'!$E$16:$E$829,'N1.3_Project_Listing'!$E610, 'N1.3_Project_Listing'!$A$16:$A$829,ET_Risk_SC_Summation[[#Headers],[275kV Circuit Breaker]])</f>
        <v>0</v>
      </c>
      <c r="BB610" s="176" cm="1">
        <f t="array" ref="BB610">SUMIFS('N1.3_Project_Listing'!$P$16:$P$829, 'N1.3_Project_Listing'!$E$16:$E$829,'N1.3_Project_Listing'!$E610, 'N1.3_Project_Listing'!$A$16:$A$829,ET_Risk_SC_Summation[[#Headers],[275kV Transformer]])</f>
        <v>0</v>
      </c>
      <c r="BC610" s="176" cm="1">
        <f t="array" ref="BC610">SUMIFS('N1.3_Project_Listing'!$P$16:$P$829, 'N1.3_Project_Listing'!$E$16:$E$829,'N1.3_Project_Listing'!$E610, 'N1.3_Project_Listing'!$A$16:$A$829,ET_Risk_SC_Summation[[#Headers],[275kV Reactor]])</f>
        <v>0</v>
      </c>
      <c r="BD610" s="176" cm="1">
        <f t="array" ref="BD610">SUMIFS('N1.3_Project_Listing'!$P$16:$P$829, 'N1.3_Project_Listing'!$E$16:$E$829,'N1.3_Project_Listing'!$E610, 'N1.3_Project_Listing'!$A$16:$A$829,ET_Risk_SC_Summation[[#Headers],[275kV Underground Cable]])</f>
        <v>0</v>
      </c>
      <c r="BE610" s="176" cm="1">
        <f t="array" ref="BE610">SUMIFS('N1.3_Project_Listing'!$P$16:$P$829, 'N1.3_Project_Listing'!$E$16:$E$829,'N1.3_Project_Listing'!$E610, 'N1.3_Project_Listing'!$A$16:$A$829,ET_Risk_SC_Summation[[#Headers],[275kV OHL Conductor]])</f>
        <v>0</v>
      </c>
      <c r="BF610" s="176" cm="1">
        <f t="array" ref="BF610">SUMIFS('N1.3_Project_Listing'!$P$16:$P$829, 'N1.3_Project_Listing'!$E$16:$E$829,'N1.3_Project_Listing'!$E610, 'N1.3_Project_Listing'!$A$16:$A$829,ET_Risk_SC_Summation[[#Headers],[275kV OHL Fittings]])</f>
        <v>0</v>
      </c>
      <c r="BG610" s="176" cm="1">
        <f t="array" ref="BG610">SUMIFS('N1.3_Project_Listing'!$P$16:$P$829, 'N1.3_Project_Listing'!$E$16:$E$829,'N1.3_Project_Listing'!$E610, 'N1.3_Project_Listing'!$A$16:$A$829,ET_Risk_SC_Summation[[#Headers],[275kV OHL Tower]])</f>
        <v>0</v>
      </c>
      <c r="BH610" s="176" cm="1">
        <f t="array" ref="BH610">SUMIFS('N1.3_Project_Listing'!$P$16:$P$829, 'N1.3_Project_Listing'!$E$16:$E$829,'N1.3_Project_Listing'!$E610, 'N1.3_Project_Listing'!$A$16:$A$829,ET_Risk_SC_Summation[[#Headers],[400kV Circuit Breaker]])</f>
        <v>0</v>
      </c>
      <c r="BI610" s="176" cm="1">
        <f t="array" ref="BI610">SUMIFS('N1.3_Project_Listing'!$P$16:$P$829, 'N1.3_Project_Listing'!$E$16:$E$829,'N1.3_Project_Listing'!$E610, 'N1.3_Project_Listing'!$A$16:$A$829,ET_Risk_SC_Summation[[#Headers],[400kV Transformer]])</f>
        <v>0</v>
      </c>
      <c r="BJ610" s="176" cm="1">
        <f t="array" ref="BJ610">SUMIFS('N1.3_Project_Listing'!$P$16:$P$829, 'N1.3_Project_Listing'!$E$16:$E$829,'N1.3_Project_Listing'!$E610, 'N1.3_Project_Listing'!$A$16:$A$829,ET_Risk_SC_Summation[[#Headers],[400kV Reactor]])</f>
        <v>0</v>
      </c>
      <c r="BK610" s="176" cm="1">
        <f t="array" ref="BK610">SUMIFS('N1.3_Project_Listing'!$P$16:$P$829, 'N1.3_Project_Listing'!$E$16:$E$829,'N1.3_Project_Listing'!$E610, 'N1.3_Project_Listing'!$A$16:$A$829,ET_Risk_SC_Summation[[#Headers],[400kV Underground Cable]])</f>
        <v>0</v>
      </c>
      <c r="BL610" s="176" cm="1">
        <f t="array" ref="BL610">SUMIFS('N1.3_Project_Listing'!$P$16:$P$829, 'N1.3_Project_Listing'!$E$16:$E$829,'N1.3_Project_Listing'!$E610, 'N1.3_Project_Listing'!$A$16:$A$829,ET_Risk_SC_Summation[[#Headers],[400kV OHL Conductor]])</f>
        <v>0</v>
      </c>
      <c r="BM610" s="176" cm="1">
        <f t="array" ref="BM610">SUMIFS('N1.3_Project_Listing'!$P$16:$P$829, 'N1.3_Project_Listing'!$E$16:$E$829,'N1.3_Project_Listing'!$E610, 'N1.3_Project_Listing'!$A$16:$A$829,ET_Risk_SC_Summation[[#Headers],[400kV OHL Fittings]])</f>
        <v>0</v>
      </c>
      <c r="BN610" s="176" cm="1">
        <f t="array" ref="BN610">SUMIFS('N1.3_Project_Listing'!$P$16:$P$829, 'N1.3_Project_Listing'!$E$16:$E$829,'N1.3_Project_Listing'!$E610, 'N1.3_Project_Listing'!$A$16:$A$829,ET_Risk_SC_Summation[[#Headers],[400kV OHL Tower]])</f>
        <v>0</v>
      </c>
      <c r="BO610" s="177" t="str">
        <f>IF(SUM(ET_Risk_SC_Summation[[#This Row],[132kV Circuit Breaker]:[400kV OHL Tower]])=0, "n/a", INDEX(ET_Risk_SC_Summation[#Headers],1,MATCH(MAX(ET_Risk_SC_Summation[[#This Row],[132kV Circuit Breaker]:[400kV OHL Tower]]),ET_Risk_SC_Summation[[#This Row],[132kV Circuit Breaker]:[400kV OHL Tower]],0)))</f>
        <v>n/a</v>
      </c>
      <c r="BP610" s="177" t="str">
        <f>IFERROR(INDEX('N0.7_Lookup_References'!$G$77:$G$98,MATCH(ET_Risk_SC_Summation[[#This Row],[Mxx Category]],'N0.7_Lookup_References'!$F$77:$F$98,0)),"")</f>
        <v/>
      </c>
    </row>
    <row r="611" spans="1:68">
      <c r="A611" s="160" t="str">
        <f>IFERROR(INDEX(N1.2_Intervention_Types[NARM Asset Category],MATCH('N1.3_Project_Listing'!$C611,N1.2_Intervention_Types[Intervention Type ID],0),1),"")</f>
        <v/>
      </c>
      <c r="B611" s="160" t="str">
        <f>IF($D$2="GD",IFERROR(INDEX(N1.2_Intervention_Types[C&amp;V Asset Category (GD)],MATCH('N1.3_Project_Listing'!$C611,N1.2_Intervention_Types[Intervention Type ID],0),1),""),IFERROR(INDEX(N1.2_Intervention_Types[NARM Asset Category],MATCH('N1.3_Project_Listing'!$C611,N1.2_Intervention_Types[Intervention Type ID],0),1),""))</f>
        <v/>
      </c>
      <c r="C611" s="67" t="str">
        <f>IFERROR(INDEX(N1.2_Intervention_Types[Intervention Type ID],MATCH('N1.3_Project_Listing'!$I611,N1.2_Intervention_Types[Intervention Type],0),1),"")</f>
        <v/>
      </c>
      <c r="D611" s="160" t="str">
        <f>IFERROR(INDEX(N1.2_Intervention_Types[Intervention Category],MATCH('N1.3_Project_Listing'!$C611,N1.2_Intervention_Types[Intervention Type ID],0),1),"")</f>
        <v/>
      </c>
      <c r="E611" s="210"/>
      <c r="F611" s="236"/>
      <c r="G611" s="236"/>
      <c r="H611" s="236"/>
      <c r="I611" s="151"/>
      <c r="J611" s="139"/>
      <c r="K611" s="117"/>
      <c r="L611" s="117"/>
      <c r="M611" s="117"/>
      <c r="N611" s="11"/>
      <c r="O611" s="11"/>
      <c r="P611" s="11"/>
      <c r="Q611" s="63">
        <f t="shared" si="54"/>
        <v>0</v>
      </c>
      <c r="R611" s="368">
        <f>IF('N1.3_Project_Listing'!$D611="Replacement",SUM('N1.3_Project_Listing'!$K611:$L611)/2,'N1.3_Project_Listing'!$M611)</f>
        <v>0</v>
      </c>
      <c r="S611" s="67" t="str">
        <f>IFERROR(INDEX('N0.7_Lookup_References'!$C$13:$C$72,MATCH($A611,'N0.7_Lookup_References'!$B$13:$B$72,0)),"")</f>
        <v/>
      </c>
      <c r="T611" s="338" t="str">
        <f t="shared" si="55"/>
        <v/>
      </c>
      <c r="V611" s="11"/>
      <c r="W611" s="11"/>
      <c r="X611" s="11"/>
      <c r="Y611" s="11"/>
      <c r="Z611" s="11"/>
      <c r="AA611" s="11"/>
      <c r="AB611" s="11"/>
      <c r="AC611" s="11"/>
      <c r="AD611" s="11"/>
      <c r="AE611" s="11"/>
      <c r="AF611" s="11"/>
      <c r="AG611" s="11"/>
      <c r="AH611" s="11"/>
      <c r="AI611" s="11"/>
      <c r="AJ611" s="11"/>
      <c r="AK611" s="11"/>
      <c r="AL611" s="11"/>
      <c r="AM611" s="11"/>
      <c r="AN611" s="11"/>
      <c r="AO611" s="11"/>
      <c r="AP611" s="63">
        <f t="shared" si="51"/>
        <v>0</v>
      </c>
      <c r="AQ611" s="63">
        <f t="shared" si="52"/>
        <v>0</v>
      </c>
      <c r="AR611" s="63">
        <f t="shared" si="53"/>
        <v>0</v>
      </c>
      <c r="AT611" s="176" cm="1">
        <f t="array" ref="AT611">SUMIFS('N1.3_Project_Listing'!$P$16:$P$829, 'N1.3_Project_Listing'!$E$16:$E$829,'N1.3_Project_Listing'!$E611, 'N1.3_Project_Listing'!$A$16:$A$829,ET_Risk_SC_Summation[[#Headers],[132kV Circuit Breaker]])</f>
        <v>0</v>
      </c>
      <c r="AU611" s="176" cm="1">
        <f t="array" ref="AU611">SUMIFS('N1.3_Project_Listing'!$P$16:$P$829, 'N1.3_Project_Listing'!$E$16:$E$829,'N1.3_Project_Listing'!$E611, 'N1.3_Project_Listing'!$A$16:$A$829,ET_Risk_SC_Summation[[#Headers],[132kV Transformer]])</f>
        <v>0</v>
      </c>
      <c r="AV611" s="176" cm="1">
        <f t="array" ref="AV611">SUMIFS('N1.3_Project_Listing'!$P$16:$P$829, 'N1.3_Project_Listing'!$E$16:$E$829,'N1.3_Project_Listing'!$E611, 'N1.3_Project_Listing'!$A$16:$A$829,ET_Risk_SC_Summation[[#Headers],[132kV Reactor]])</f>
        <v>0</v>
      </c>
      <c r="AW611" s="176" cm="1">
        <f t="array" ref="AW611">SUMIFS('N1.3_Project_Listing'!$P$16:$P$829, 'N1.3_Project_Listing'!$E$16:$E$829,'N1.3_Project_Listing'!$E611, 'N1.3_Project_Listing'!$A$16:$A$829,ET_Risk_SC_Summation[[#Headers],[132kV Underground Cable]])</f>
        <v>0</v>
      </c>
      <c r="AX611" s="176" cm="1">
        <f t="array" ref="AX611">SUMIFS('N1.3_Project_Listing'!$P$16:$P$829, 'N1.3_Project_Listing'!$E$16:$E$829,'N1.3_Project_Listing'!$E611, 'N1.3_Project_Listing'!$A$16:$A$829,ET_Risk_SC_Summation[[#Headers],[132kV OHL Conductor]])</f>
        <v>0</v>
      </c>
      <c r="AY611" s="176" cm="1">
        <f t="array" ref="AY611">SUMIFS('N1.3_Project_Listing'!$P$16:$P$829, 'N1.3_Project_Listing'!$E$16:$E$829,'N1.3_Project_Listing'!$E611, 'N1.3_Project_Listing'!$A$16:$A$829,ET_Risk_SC_Summation[[#Headers],[132kV OHL Fittings]])</f>
        <v>0</v>
      </c>
      <c r="AZ611" s="176" cm="1">
        <f t="array" ref="AZ611">SUMIFS('N1.3_Project_Listing'!$P$16:$P$829, 'N1.3_Project_Listing'!$E$16:$E$829,'N1.3_Project_Listing'!$E611, 'N1.3_Project_Listing'!$A$16:$A$829,ET_Risk_SC_Summation[[#Headers],[132kV OHL Tower]])</f>
        <v>0</v>
      </c>
      <c r="BA611" s="176" cm="1">
        <f t="array" ref="BA611">SUMIFS('N1.3_Project_Listing'!$P$16:$P$829, 'N1.3_Project_Listing'!$E$16:$E$829,'N1.3_Project_Listing'!$E611, 'N1.3_Project_Listing'!$A$16:$A$829,ET_Risk_SC_Summation[[#Headers],[275kV Circuit Breaker]])</f>
        <v>0</v>
      </c>
      <c r="BB611" s="176" cm="1">
        <f t="array" ref="BB611">SUMIFS('N1.3_Project_Listing'!$P$16:$P$829, 'N1.3_Project_Listing'!$E$16:$E$829,'N1.3_Project_Listing'!$E611, 'N1.3_Project_Listing'!$A$16:$A$829,ET_Risk_SC_Summation[[#Headers],[275kV Transformer]])</f>
        <v>0</v>
      </c>
      <c r="BC611" s="176" cm="1">
        <f t="array" ref="BC611">SUMIFS('N1.3_Project_Listing'!$P$16:$P$829, 'N1.3_Project_Listing'!$E$16:$E$829,'N1.3_Project_Listing'!$E611, 'N1.3_Project_Listing'!$A$16:$A$829,ET_Risk_SC_Summation[[#Headers],[275kV Reactor]])</f>
        <v>0</v>
      </c>
      <c r="BD611" s="176" cm="1">
        <f t="array" ref="BD611">SUMIFS('N1.3_Project_Listing'!$P$16:$P$829, 'N1.3_Project_Listing'!$E$16:$E$829,'N1.3_Project_Listing'!$E611, 'N1.3_Project_Listing'!$A$16:$A$829,ET_Risk_SC_Summation[[#Headers],[275kV Underground Cable]])</f>
        <v>0</v>
      </c>
      <c r="BE611" s="176" cm="1">
        <f t="array" ref="BE611">SUMIFS('N1.3_Project_Listing'!$P$16:$P$829, 'N1.3_Project_Listing'!$E$16:$E$829,'N1.3_Project_Listing'!$E611, 'N1.3_Project_Listing'!$A$16:$A$829,ET_Risk_SC_Summation[[#Headers],[275kV OHL Conductor]])</f>
        <v>0</v>
      </c>
      <c r="BF611" s="176" cm="1">
        <f t="array" ref="BF611">SUMIFS('N1.3_Project_Listing'!$P$16:$P$829, 'N1.3_Project_Listing'!$E$16:$E$829,'N1.3_Project_Listing'!$E611, 'N1.3_Project_Listing'!$A$16:$A$829,ET_Risk_SC_Summation[[#Headers],[275kV OHL Fittings]])</f>
        <v>0</v>
      </c>
      <c r="BG611" s="176" cm="1">
        <f t="array" ref="BG611">SUMIFS('N1.3_Project_Listing'!$P$16:$P$829, 'N1.3_Project_Listing'!$E$16:$E$829,'N1.3_Project_Listing'!$E611, 'N1.3_Project_Listing'!$A$16:$A$829,ET_Risk_SC_Summation[[#Headers],[275kV OHL Tower]])</f>
        <v>0</v>
      </c>
      <c r="BH611" s="176" cm="1">
        <f t="array" ref="BH611">SUMIFS('N1.3_Project_Listing'!$P$16:$P$829, 'N1.3_Project_Listing'!$E$16:$E$829,'N1.3_Project_Listing'!$E611, 'N1.3_Project_Listing'!$A$16:$A$829,ET_Risk_SC_Summation[[#Headers],[400kV Circuit Breaker]])</f>
        <v>0</v>
      </c>
      <c r="BI611" s="176" cm="1">
        <f t="array" ref="BI611">SUMIFS('N1.3_Project_Listing'!$P$16:$P$829, 'N1.3_Project_Listing'!$E$16:$E$829,'N1.3_Project_Listing'!$E611, 'N1.3_Project_Listing'!$A$16:$A$829,ET_Risk_SC_Summation[[#Headers],[400kV Transformer]])</f>
        <v>0</v>
      </c>
      <c r="BJ611" s="176" cm="1">
        <f t="array" ref="BJ611">SUMIFS('N1.3_Project_Listing'!$P$16:$P$829, 'N1.3_Project_Listing'!$E$16:$E$829,'N1.3_Project_Listing'!$E611, 'N1.3_Project_Listing'!$A$16:$A$829,ET_Risk_SC_Summation[[#Headers],[400kV Reactor]])</f>
        <v>0</v>
      </c>
      <c r="BK611" s="176" cm="1">
        <f t="array" ref="BK611">SUMIFS('N1.3_Project_Listing'!$P$16:$P$829, 'N1.3_Project_Listing'!$E$16:$E$829,'N1.3_Project_Listing'!$E611, 'N1.3_Project_Listing'!$A$16:$A$829,ET_Risk_SC_Summation[[#Headers],[400kV Underground Cable]])</f>
        <v>0</v>
      </c>
      <c r="BL611" s="176" cm="1">
        <f t="array" ref="BL611">SUMIFS('N1.3_Project_Listing'!$P$16:$P$829, 'N1.3_Project_Listing'!$E$16:$E$829,'N1.3_Project_Listing'!$E611, 'N1.3_Project_Listing'!$A$16:$A$829,ET_Risk_SC_Summation[[#Headers],[400kV OHL Conductor]])</f>
        <v>0</v>
      </c>
      <c r="BM611" s="176" cm="1">
        <f t="array" ref="BM611">SUMIFS('N1.3_Project_Listing'!$P$16:$P$829, 'N1.3_Project_Listing'!$E$16:$E$829,'N1.3_Project_Listing'!$E611, 'N1.3_Project_Listing'!$A$16:$A$829,ET_Risk_SC_Summation[[#Headers],[400kV OHL Fittings]])</f>
        <v>0</v>
      </c>
      <c r="BN611" s="176" cm="1">
        <f t="array" ref="BN611">SUMIFS('N1.3_Project_Listing'!$P$16:$P$829, 'N1.3_Project_Listing'!$E$16:$E$829,'N1.3_Project_Listing'!$E611, 'N1.3_Project_Listing'!$A$16:$A$829,ET_Risk_SC_Summation[[#Headers],[400kV OHL Tower]])</f>
        <v>0</v>
      </c>
      <c r="BO611" s="177" t="str">
        <f>IF(SUM(ET_Risk_SC_Summation[[#This Row],[132kV Circuit Breaker]:[400kV OHL Tower]])=0, "n/a", INDEX(ET_Risk_SC_Summation[#Headers],1,MATCH(MAX(ET_Risk_SC_Summation[[#This Row],[132kV Circuit Breaker]:[400kV OHL Tower]]),ET_Risk_SC_Summation[[#This Row],[132kV Circuit Breaker]:[400kV OHL Tower]],0)))</f>
        <v>n/a</v>
      </c>
      <c r="BP611" s="177" t="str">
        <f>IFERROR(INDEX('N0.7_Lookup_References'!$G$77:$G$98,MATCH(ET_Risk_SC_Summation[[#This Row],[Mxx Category]],'N0.7_Lookup_References'!$F$77:$F$98,0)),"")</f>
        <v/>
      </c>
    </row>
    <row r="612" spans="1:68">
      <c r="A612" s="160" t="str">
        <f>IFERROR(INDEX(N1.2_Intervention_Types[NARM Asset Category],MATCH('N1.3_Project_Listing'!$C612,N1.2_Intervention_Types[Intervention Type ID],0),1),"")</f>
        <v/>
      </c>
      <c r="B612" s="160" t="str">
        <f>IF($D$2="GD",IFERROR(INDEX(N1.2_Intervention_Types[C&amp;V Asset Category (GD)],MATCH('N1.3_Project_Listing'!$C612,N1.2_Intervention_Types[Intervention Type ID],0),1),""),IFERROR(INDEX(N1.2_Intervention_Types[NARM Asset Category],MATCH('N1.3_Project_Listing'!$C612,N1.2_Intervention_Types[Intervention Type ID],0),1),""))</f>
        <v/>
      </c>
      <c r="C612" s="67" t="str">
        <f>IFERROR(INDEX(N1.2_Intervention_Types[Intervention Type ID],MATCH('N1.3_Project_Listing'!$I612,N1.2_Intervention_Types[Intervention Type],0),1),"")</f>
        <v/>
      </c>
      <c r="D612" s="160" t="str">
        <f>IFERROR(INDEX(N1.2_Intervention_Types[Intervention Category],MATCH('N1.3_Project_Listing'!$C612,N1.2_Intervention_Types[Intervention Type ID],0),1),"")</f>
        <v/>
      </c>
      <c r="E612" s="210"/>
      <c r="F612" s="236"/>
      <c r="G612" s="236"/>
      <c r="H612" s="236"/>
      <c r="I612" s="151"/>
      <c r="J612" s="139"/>
      <c r="K612" s="117"/>
      <c r="L612" s="117"/>
      <c r="M612" s="117"/>
      <c r="N612" s="11"/>
      <c r="O612" s="11"/>
      <c r="P612" s="11"/>
      <c r="Q612" s="63">
        <f t="shared" si="54"/>
        <v>0</v>
      </c>
      <c r="R612" s="368">
        <f>IF('N1.3_Project_Listing'!$D612="Replacement",SUM('N1.3_Project_Listing'!$K612:$L612)/2,'N1.3_Project_Listing'!$M612)</f>
        <v>0</v>
      </c>
      <c r="S612" s="67" t="str">
        <f>IFERROR(INDEX('N0.7_Lookup_References'!$C$13:$C$72,MATCH($A612,'N0.7_Lookup_References'!$B$13:$B$72,0)),"")</f>
        <v/>
      </c>
      <c r="T612" s="338" t="str">
        <f t="shared" si="55"/>
        <v/>
      </c>
      <c r="V612" s="11"/>
      <c r="W612" s="11"/>
      <c r="X612" s="11"/>
      <c r="Y612" s="11"/>
      <c r="Z612" s="11"/>
      <c r="AA612" s="11"/>
      <c r="AB612" s="11"/>
      <c r="AC612" s="11"/>
      <c r="AD612" s="11"/>
      <c r="AE612" s="11"/>
      <c r="AF612" s="11"/>
      <c r="AG612" s="11"/>
      <c r="AH612" s="11"/>
      <c r="AI612" s="11"/>
      <c r="AJ612" s="11"/>
      <c r="AK612" s="11"/>
      <c r="AL612" s="11"/>
      <c r="AM612" s="11"/>
      <c r="AN612" s="11"/>
      <c r="AO612" s="11"/>
      <c r="AP612" s="63">
        <f t="shared" si="51"/>
        <v>0</v>
      </c>
      <c r="AQ612" s="63">
        <f t="shared" si="52"/>
        <v>0</v>
      </c>
      <c r="AR612" s="63">
        <f t="shared" si="53"/>
        <v>0</v>
      </c>
      <c r="AT612" s="176" cm="1">
        <f t="array" ref="AT612">SUMIFS('N1.3_Project_Listing'!$P$16:$P$829, 'N1.3_Project_Listing'!$E$16:$E$829,'N1.3_Project_Listing'!$E612, 'N1.3_Project_Listing'!$A$16:$A$829,ET_Risk_SC_Summation[[#Headers],[132kV Circuit Breaker]])</f>
        <v>0</v>
      </c>
      <c r="AU612" s="176" cm="1">
        <f t="array" ref="AU612">SUMIFS('N1.3_Project_Listing'!$P$16:$P$829, 'N1.3_Project_Listing'!$E$16:$E$829,'N1.3_Project_Listing'!$E612, 'N1.3_Project_Listing'!$A$16:$A$829,ET_Risk_SC_Summation[[#Headers],[132kV Transformer]])</f>
        <v>0</v>
      </c>
      <c r="AV612" s="176" cm="1">
        <f t="array" ref="AV612">SUMIFS('N1.3_Project_Listing'!$P$16:$P$829, 'N1.3_Project_Listing'!$E$16:$E$829,'N1.3_Project_Listing'!$E612, 'N1.3_Project_Listing'!$A$16:$A$829,ET_Risk_SC_Summation[[#Headers],[132kV Reactor]])</f>
        <v>0</v>
      </c>
      <c r="AW612" s="176" cm="1">
        <f t="array" ref="AW612">SUMIFS('N1.3_Project_Listing'!$P$16:$P$829, 'N1.3_Project_Listing'!$E$16:$E$829,'N1.3_Project_Listing'!$E612, 'N1.3_Project_Listing'!$A$16:$A$829,ET_Risk_SC_Summation[[#Headers],[132kV Underground Cable]])</f>
        <v>0</v>
      </c>
      <c r="AX612" s="176" cm="1">
        <f t="array" ref="AX612">SUMIFS('N1.3_Project_Listing'!$P$16:$P$829, 'N1.3_Project_Listing'!$E$16:$E$829,'N1.3_Project_Listing'!$E612, 'N1.3_Project_Listing'!$A$16:$A$829,ET_Risk_SC_Summation[[#Headers],[132kV OHL Conductor]])</f>
        <v>0</v>
      </c>
      <c r="AY612" s="176" cm="1">
        <f t="array" ref="AY612">SUMIFS('N1.3_Project_Listing'!$P$16:$P$829, 'N1.3_Project_Listing'!$E$16:$E$829,'N1.3_Project_Listing'!$E612, 'N1.3_Project_Listing'!$A$16:$A$829,ET_Risk_SC_Summation[[#Headers],[132kV OHL Fittings]])</f>
        <v>0</v>
      </c>
      <c r="AZ612" s="176" cm="1">
        <f t="array" ref="AZ612">SUMIFS('N1.3_Project_Listing'!$P$16:$P$829, 'N1.3_Project_Listing'!$E$16:$E$829,'N1.3_Project_Listing'!$E612, 'N1.3_Project_Listing'!$A$16:$A$829,ET_Risk_SC_Summation[[#Headers],[132kV OHL Tower]])</f>
        <v>0</v>
      </c>
      <c r="BA612" s="176" cm="1">
        <f t="array" ref="BA612">SUMIFS('N1.3_Project_Listing'!$P$16:$P$829, 'N1.3_Project_Listing'!$E$16:$E$829,'N1.3_Project_Listing'!$E612, 'N1.3_Project_Listing'!$A$16:$A$829,ET_Risk_SC_Summation[[#Headers],[275kV Circuit Breaker]])</f>
        <v>0</v>
      </c>
      <c r="BB612" s="176" cm="1">
        <f t="array" ref="BB612">SUMIFS('N1.3_Project_Listing'!$P$16:$P$829, 'N1.3_Project_Listing'!$E$16:$E$829,'N1.3_Project_Listing'!$E612, 'N1.3_Project_Listing'!$A$16:$A$829,ET_Risk_SC_Summation[[#Headers],[275kV Transformer]])</f>
        <v>0</v>
      </c>
      <c r="BC612" s="176" cm="1">
        <f t="array" ref="BC612">SUMIFS('N1.3_Project_Listing'!$P$16:$P$829, 'N1.3_Project_Listing'!$E$16:$E$829,'N1.3_Project_Listing'!$E612, 'N1.3_Project_Listing'!$A$16:$A$829,ET_Risk_SC_Summation[[#Headers],[275kV Reactor]])</f>
        <v>0</v>
      </c>
      <c r="BD612" s="176" cm="1">
        <f t="array" ref="BD612">SUMIFS('N1.3_Project_Listing'!$P$16:$P$829, 'N1.3_Project_Listing'!$E$16:$E$829,'N1.3_Project_Listing'!$E612, 'N1.3_Project_Listing'!$A$16:$A$829,ET_Risk_SC_Summation[[#Headers],[275kV Underground Cable]])</f>
        <v>0</v>
      </c>
      <c r="BE612" s="176" cm="1">
        <f t="array" ref="BE612">SUMIFS('N1.3_Project_Listing'!$P$16:$P$829, 'N1.3_Project_Listing'!$E$16:$E$829,'N1.3_Project_Listing'!$E612, 'N1.3_Project_Listing'!$A$16:$A$829,ET_Risk_SC_Summation[[#Headers],[275kV OHL Conductor]])</f>
        <v>0</v>
      </c>
      <c r="BF612" s="176" cm="1">
        <f t="array" ref="BF612">SUMIFS('N1.3_Project_Listing'!$P$16:$P$829, 'N1.3_Project_Listing'!$E$16:$E$829,'N1.3_Project_Listing'!$E612, 'N1.3_Project_Listing'!$A$16:$A$829,ET_Risk_SC_Summation[[#Headers],[275kV OHL Fittings]])</f>
        <v>0</v>
      </c>
      <c r="BG612" s="176" cm="1">
        <f t="array" ref="BG612">SUMIFS('N1.3_Project_Listing'!$P$16:$P$829, 'N1.3_Project_Listing'!$E$16:$E$829,'N1.3_Project_Listing'!$E612, 'N1.3_Project_Listing'!$A$16:$A$829,ET_Risk_SC_Summation[[#Headers],[275kV OHL Tower]])</f>
        <v>0</v>
      </c>
      <c r="BH612" s="176" cm="1">
        <f t="array" ref="BH612">SUMIFS('N1.3_Project_Listing'!$P$16:$P$829, 'N1.3_Project_Listing'!$E$16:$E$829,'N1.3_Project_Listing'!$E612, 'N1.3_Project_Listing'!$A$16:$A$829,ET_Risk_SC_Summation[[#Headers],[400kV Circuit Breaker]])</f>
        <v>0</v>
      </c>
      <c r="BI612" s="176" cm="1">
        <f t="array" ref="BI612">SUMIFS('N1.3_Project_Listing'!$P$16:$P$829, 'N1.3_Project_Listing'!$E$16:$E$829,'N1.3_Project_Listing'!$E612, 'N1.3_Project_Listing'!$A$16:$A$829,ET_Risk_SC_Summation[[#Headers],[400kV Transformer]])</f>
        <v>0</v>
      </c>
      <c r="BJ612" s="176" cm="1">
        <f t="array" ref="BJ612">SUMIFS('N1.3_Project_Listing'!$P$16:$P$829, 'N1.3_Project_Listing'!$E$16:$E$829,'N1.3_Project_Listing'!$E612, 'N1.3_Project_Listing'!$A$16:$A$829,ET_Risk_SC_Summation[[#Headers],[400kV Reactor]])</f>
        <v>0</v>
      </c>
      <c r="BK612" s="176" cm="1">
        <f t="array" ref="BK612">SUMIFS('N1.3_Project_Listing'!$P$16:$P$829, 'N1.3_Project_Listing'!$E$16:$E$829,'N1.3_Project_Listing'!$E612, 'N1.3_Project_Listing'!$A$16:$A$829,ET_Risk_SC_Summation[[#Headers],[400kV Underground Cable]])</f>
        <v>0</v>
      </c>
      <c r="BL612" s="176" cm="1">
        <f t="array" ref="BL612">SUMIFS('N1.3_Project_Listing'!$P$16:$P$829, 'N1.3_Project_Listing'!$E$16:$E$829,'N1.3_Project_Listing'!$E612, 'N1.3_Project_Listing'!$A$16:$A$829,ET_Risk_SC_Summation[[#Headers],[400kV OHL Conductor]])</f>
        <v>0</v>
      </c>
      <c r="BM612" s="176" cm="1">
        <f t="array" ref="BM612">SUMIFS('N1.3_Project_Listing'!$P$16:$P$829, 'N1.3_Project_Listing'!$E$16:$E$829,'N1.3_Project_Listing'!$E612, 'N1.3_Project_Listing'!$A$16:$A$829,ET_Risk_SC_Summation[[#Headers],[400kV OHL Fittings]])</f>
        <v>0</v>
      </c>
      <c r="BN612" s="176" cm="1">
        <f t="array" ref="BN612">SUMIFS('N1.3_Project_Listing'!$P$16:$P$829, 'N1.3_Project_Listing'!$E$16:$E$829,'N1.3_Project_Listing'!$E612, 'N1.3_Project_Listing'!$A$16:$A$829,ET_Risk_SC_Summation[[#Headers],[400kV OHL Tower]])</f>
        <v>0</v>
      </c>
      <c r="BO612" s="177" t="str">
        <f>IF(SUM(ET_Risk_SC_Summation[[#This Row],[132kV Circuit Breaker]:[400kV OHL Tower]])=0, "n/a", INDEX(ET_Risk_SC_Summation[#Headers],1,MATCH(MAX(ET_Risk_SC_Summation[[#This Row],[132kV Circuit Breaker]:[400kV OHL Tower]]),ET_Risk_SC_Summation[[#This Row],[132kV Circuit Breaker]:[400kV OHL Tower]],0)))</f>
        <v>n/a</v>
      </c>
      <c r="BP612" s="177" t="str">
        <f>IFERROR(INDEX('N0.7_Lookup_References'!$G$77:$G$98,MATCH(ET_Risk_SC_Summation[[#This Row],[Mxx Category]],'N0.7_Lookup_References'!$F$77:$F$98,0)),"")</f>
        <v/>
      </c>
    </row>
    <row r="613" spans="1:68">
      <c r="A613" s="160" t="str">
        <f>IFERROR(INDEX(N1.2_Intervention_Types[NARM Asset Category],MATCH('N1.3_Project_Listing'!$C613,N1.2_Intervention_Types[Intervention Type ID],0),1),"")</f>
        <v/>
      </c>
      <c r="B613" s="160" t="str">
        <f>IF($D$2="GD",IFERROR(INDEX(N1.2_Intervention_Types[C&amp;V Asset Category (GD)],MATCH('N1.3_Project_Listing'!$C613,N1.2_Intervention_Types[Intervention Type ID],0),1),""),IFERROR(INDEX(N1.2_Intervention_Types[NARM Asset Category],MATCH('N1.3_Project_Listing'!$C613,N1.2_Intervention_Types[Intervention Type ID],0),1),""))</f>
        <v/>
      </c>
      <c r="C613" s="67" t="str">
        <f>IFERROR(INDEX(N1.2_Intervention_Types[Intervention Type ID],MATCH('N1.3_Project_Listing'!$I613,N1.2_Intervention_Types[Intervention Type],0),1),"")</f>
        <v/>
      </c>
      <c r="D613" s="160" t="str">
        <f>IFERROR(INDEX(N1.2_Intervention_Types[Intervention Category],MATCH('N1.3_Project_Listing'!$C613,N1.2_Intervention_Types[Intervention Type ID],0),1),"")</f>
        <v/>
      </c>
      <c r="E613" s="210"/>
      <c r="F613" s="236"/>
      <c r="G613" s="236"/>
      <c r="H613" s="236"/>
      <c r="I613" s="151"/>
      <c r="J613" s="139"/>
      <c r="K613" s="117"/>
      <c r="L613" s="117"/>
      <c r="M613" s="117"/>
      <c r="N613" s="11"/>
      <c r="O613" s="11"/>
      <c r="P613" s="11"/>
      <c r="Q613" s="63">
        <f t="shared" si="54"/>
        <v>0</v>
      </c>
      <c r="R613" s="368">
        <f>IF('N1.3_Project_Listing'!$D613="Replacement",SUM('N1.3_Project_Listing'!$K613:$L613)/2,'N1.3_Project_Listing'!$M613)</f>
        <v>0</v>
      </c>
      <c r="S613" s="67" t="str">
        <f>IFERROR(INDEX('N0.7_Lookup_References'!$C$13:$C$72,MATCH($A613,'N0.7_Lookup_References'!$B$13:$B$72,0)),"")</f>
        <v/>
      </c>
      <c r="T613" s="338" t="str">
        <f t="shared" si="55"/>
        <v/>
      </c>
      <c r="V613" s="11"/>
      <c r="W613" s="11"/>
      <c r="X613" s="11"/>
      <c r="Y613" s="11"/>
      <c r="Z613" s="11"/>
      <c r="AA613" s="11"/>
      <c r="AB613" s="11"/>
      <c r="AC613" s="11"/>
      <c r="AD613" s="11"/>
      <c r="AE613" s="11"/>
      <c r="AF613" s="11"/>
      <c r="AG613" s="11"/>
      <c r="AH613" s="11"/>
      <c r="AI613" s="11"/>
      <c r="AJ613" s="11"/>
      <c r="AK613" s="11"/>
      <c r="AL613" s="11"/>
      <c r="AM613" s="11"/>
      <c r="AN613" s="11"/>
      <c r="AO613" s="11"/>
      <c r="AP613" s="63">
        <f t="shared" si="51"/>
        <v>0</v>
      </c>
      <c r="AQ613" s="63">
        <f t="shared" si="52"/>
        <v>0</v>
      </c>
      <c r="AR613" s="63">
        <f t="shared" si="53"/>
        <v>0</v>
      </c>
      <c r="AT613" s="176" cm="1">
        <f t="array" ref="AT613">SUMIFS('N1.3_Project_Listing'!$P$16:$P$829, 'N1.3_Project_Listing'!$E$16:$E$829,'N1.3_Project_Listing'!$E613, 'N1.3_Project_Listing'!$A$16:$A$829,ET_Risk_SC_Summation[[#Headers],[132kV Circuit Breaker]])</f>
        <v>0</v>
      </c>
      <c r="AU613" s="176" cm="1">
        <f t="array" ref="AU613">SUMIFS('N1.3_Project_Listing'!$P$16:$P$829, 'N1.3_Project_Listing'!$E$16:$E$829,'N1.3_Project_Listing'!$E613, 'N1.3_Project_Listing'!$A$16:$A$829,ET_Risk_SC_Summation[[#Headers],[132kV Transformer]])</f>
        <v>0</v>
      </c>
      <c r="AV613" s="176" cm="1">
        <f t="array" ref="AV613">SUMIFS('N1.3_Project_Listing'!$P$16:$P$829, 'N1.3_Project_Listing'!$E$16:$E$829,'N1.3_Project_Listing'!$E613, 'N1.3_Project_Listing'!$A$16:$A$829,ET_Risk_SC_Summation[[#Headers],[132kV Reactor]])</f>
        <v>0</v>
      </c>
      <c r="AW613" s="176" cm="1">
        <f t="array" ref="AW613">SUMIFS('N1.3_Project_Listing'!$P$16:$P$829, 'N1.3_Project_Listing'!$E$16:$E$829,'N1.3_Project_Listing'!$E613, 'N1.3_Project_Listing'!$A$16:$A$829,ET_Risk_SC_Summation[[#Headers],[132kV Underground Cable]])</f>
        <v>0</v>
      </c>
      <c r="AX613" s="176" cm="1">
        <f t="array" ref="AX613">SUMIFS('N1.3_Project_Listing'!$P$16:$P$829, 'N1.3_Project_Listing'!$E$16:$E$829,'N1.3_Project_Listing'!$E613, 'N1.3_Project_Listing'!$A$16:$A$829,ET_Risk_SC_Summation[[#Headers],[132kV OHL Conductor]])</f>
        <v>0</v>
      </c>
      <c r="AY613" s="176" cm="1">
        <f t="array" ref="AY613">SUMIFS('N1.3_Project_Listing'!$P$16:$P$829, 'N1.3_Project_Listing'!$E$16:$E$829,'N1.3_Project_Listing'!$E613, 'N1.3_Project_Listing'!$A$16:$A$829,ET_Risk_SC_Summation[[#Headers],[132kV OHL Fittings]])</f>
        <v>0</v>
      </c>
      <c r="AZ613" s="176" cm="1">
        <f t="array" ref="AZ613">SUMIFS('N1.3_Project_Listing'!$P$16:$P$829, 'N1.3_Project_Listing'!$E$16:$E$829,'N1.3_Project_Listing'!$E613, 'N1.3_Project_Listing'!$A$16:$A$829,ET_Risk_SC_Summation[[#Headers],[132kV OHL Tower]])</f>
        <v>0</v>
      </c>
      <c r="BA613" s="176" cm="1">
        <f t="array" ref="BA613">SUMIFS('N1.3_Project_Listing'!$P$16:$P$829, 'N1.3_Project_Listing'!$E$16:$E$829,'N1.3_Project_Listing'!$E613, 'N1.3_Project_Listing'!$A$16:$A$829,ET_Risk_SC_Summation[[#Headers],[275kV Circuit Breaker]])</f>
        <v>0</v>
      </c>
      <c r="BB613" s="176" cm="1">
        <f t="array" ref="BB613">SUMIFS('N1.3_Project_Listing'!$P$16:$P$829, 'N1.3_Project_Listing'!$E$16:$E$829,'N1.3_Project_Listing'!$E613, 'N1.3_Project_Listing'!$A$16:$A$829,ET_Risk_SC_Summation[[#Headers],[275kV Transformer]])</f>
        <v>0</v>
      </c>
      <c r="BC613" s="176" cm="1">
        <f t="array" ref="BC613">SUMIFS('N1.3_Project_Listing'!$P$16:$P$829, 'N1.3_Project_Listing'!$E$16:$E$829,'N1.3_Project_Listing'!$E613, 'N1.3_Project_Listing'!$A$16:$A$829,ET_Risk_SC_Summation[[#Headers],[275kV Reactor]])</f>
        <v>0</v>
      </c>
      <c r="BD613" s="176" cm="1">
        <f t="array" ref="BD613">SUMIFS('N1.3_Project_Listing'!$P$16:$P$829, 'N1.3_Project_Listing'!$E$16:$E$829,'N1.3_Project_Listing'!$E613, 'N1.3_Project_Listing'!$A$16:$A$829,ET_Risk_SC_Summation[[#Headers],[275kV Underground Cable]])</f>
        <v>0</v>
      </c>
      <c r="BE613" s="176" cm="1">
        <f t="array" ref="BE613">SUMIFS('N1.3_Project_Listing'!$P$16:$P$829, 'N1.3_Project_Listing'!$E$16:$E$829,'N1.3_Project_Listing'!$E613, 'N1.3_Project_Listing'!$A$16:$A$829,ET_Risk_SC_Summation[[#Headers],[275kV OHL Conductor]])</f>
        <v>0</v>
      </c>
      <c r="BF613" s="176" cm="1">
        <f t="array" ref="BF613">SUMIFS('N1.3_Project_Listing'!$P$16:$P$829, 'N1.3_Project_Listing'!$E$16:$E$829,'N1.3_Project_Listing'!$E613, 'N1.3_Project_Listing'!$A$16:$A$829,ET_Risk_SC_Summation[[#Headers],[275kV OHL Fittings]])</f>
        <v>0</v>
      </c>
      <c r="BG613" s="176" cm="1">
        <f t="array" ref="BG613">SUMIFS('N1.3_Project_Listing'!$P$16:$P$829, 'N1.3_Project_Listing'!$E$16:$E$829,'N1.3_Project_Listing'!$E613, 'N1.3_Project_Listing'!$A$16:$A$829,ET_Risk_SC_Summation[[#Headers],[275kV OHL Tower]])</f>
        <v>0</v>
      </c>
      <c r="BH613" s="176" cm="1">
        <f t="array" ref="BH613">SUMIFS('N1.3_Project_Listing'!$P$16:$P$829, 'N1.3_Project_Listing'!$E$16:$E$829,'N1.3_Project_Listing'!$E613, 'N1.3_Project_Listing'!$A$16:$A$829,ET_Risk_SC_Summation[[#Headers],[400kV Circuit Breaker]])</f>
        <v>0</v>
      </c>
      <c r="BI613" s="176" cm="1">
        <f t="array" ref="BI613">SUMIFS('N1.3_Project_Listing'!$P$16:$P$829, 'N1.3_Project_Listing'!$E$16:$E$829,'N1.3_Project_Listing'!$E613, 'N1.3_Project_Listing'!$A$16:$A$829,ET_Risk_SC_Summation[[#Headers],[400kV Transformer]])</f>
        <v>0</v>
      </c>
      <c r="BJ613" s="176" cm="1">
        <f t="array" ref="BJ613">SUMIFS('N1.3_Project_Listing'!$P$16:$P$829, 'N1.3_Project_Listing'!$E$16:$E$829,'N1.3_Project_Listing'!$E613, 'N1.3_Project_Listing'!$A$16:$A$829,ET_Risk_SC_Summation[[#Headers],[400kV Reactor]])</f>
        <v>0</v>
      </c>
      <c r="BK613" s="176" cm="1">
        <f t="array" ref="BK613">SUMIFS('N1.3_Project_Listing'!$P$16:$P$829, 'N1.3_Project_Listing'!$E$16:$E$829,'N1.3_Project_Listing'!$E613, 'N1.3_Project_Listing'!$A$16:$A$829,ET_Risk_SC_Summation[[#Headers],[400kV Underground Cable]])</f>
        <v>0</v>
      </c>
      <c r="BL613" s="176" cm="1">
        <f t="array" ref="BL613">SUMIFS('N1.3_Project_Listing'!$P$16:$P$829, 'N1.3_Project_Listing'!$E$16:$E$829,'N1.3_Project_Listing'!$E613, 'N1.3_Project_Listing'!$A$16:$A$829,ET_Risk_SC_Summation[[#Headers],[400kV OHL Conductor]])</f>
        <v>0</v>
      </c>
      <c r="BM613" s="176" cm="1">
        <f t="array" ref="BM613">SUMIFS('N1.3_Project_Listing'!$P$16:$P$829, 'N1.3_Project_Listing'!$E$16:$E$829,'N1.3_Project_Listing'!$E613, 'N1.3_Project_Listing'!$A$16:$A$829,ET_Risk_SC_Summation[[#Headers],[400kV OHL Fittings]])</f>
        <v>0</v>
      </c>
      <c r="BN613" s="176" cm="1">
        <f t="array" ref="BN613">SUMIFS('N1.3_Project_Listing'!$P$16:$P$829, 'N1.3_Project_Listing'!$E$16:$E$829,'N1.3_Project_Listing'!$E613, 'N1.3_Project_Listing'!$A$16:$A$829,ET_Risk_SC_Summation[[#Headers],[400kV OHL Tower]])</f>
        <v>0</v>
      </c>
      <c r="BO613" s="177" t="str">
        <f>IF(SUM(ET_Risk_SC_Summation[[#This Row],[132kV Circuit Breaker]:[400kV OHL Tower]])=0, "n/a", INDEX(ET_Risk_SC_Summation[#Headers],1,MATCH(MAX(ET_Risk_SC_Summation[[#This Row],[132kV Circuit Breaker]:[400kV OHL Tower]]),ET_Risk_SC_Summation[[#This Row],[132kV Circuit Breaker]:[400kV OHL Tower]],0)))</f>
        <v>n/a</v>
      </c>
      <c r="BP613" s="177" t="str">
        <f>IFERROR(INDEX('N0.7_Lookup_References'!$G$77:$G$98,MATCH(ET_Risk_SC_Summation[[#This Row],[Mxx Category]],'N0.7_Lookup_References'!$F$77:$F$98,0)),"")</f>
        <v/>
      </c>
    </row>
    <row r="614" spans="1:68">
      <c r="A614" s="160" t="str">
        <f>IFERROR(INDEX(N1.2_Intervention_Types[NARM Asset Category],MATCH('N1.3_Project_Listing'!$C614,N1.2_Intervention_Types[Intervention Type ID],0),1),"")</f>
        <v/>
      </c>
      <c r="B614" s="160" t="str">
        <f>IF($D$2="GD",IFERROR(INDEX(N1.2_Intervention_Types[C&amp;V Asset Category (GD)],MATCH('N1.3_Project_Listing'!$C614,N1.2_Intervention_Types[Intervention Type ID],0),1),""),IFERROR(INDEX(N1.2_Intervention_Types[NARM Asset Category],MATCH('N1.3_Project_Listing'!$C614,N1.2_Intervention_Types[Intervention Type ID],0),1),""))</f>
        <v/>
      </c>
      <c r="C614" s="67" t="str">
        <f>IFERROR(INDEX(N1.2_Intervention_Types[Intervention Type ID],MATCH('N1.3_Project_Listing'!$I614,N1.2_Intervention_Types[Intervention Type],0),1),"")</f>
        <v/>
      </c>
      <c r="D614" s="160" t="str">
        <f>IFERROR(INDEX(N1.2_Intervention_Types[Intervention Category],MATCH('N1.3_Project_Listing'!$C614,N1.2_Intervention_Types[Intervention Type ID],0),1),"")</f>
        <v/>
      </c>
      <c r="E614" s="210"/>
      <c r="F614" s="236"/>
      <c r="G614" s="236"/>
      <c r="H614" s="236"/>
      <c r="I614" s="151"/>
      <c r="J614" s="139"/>
      <c r="K614" s="117"/>
      <c r="L614" s="117"/>
      <c r="M614" s="117"/>
      <c r="N614" s="11"/>
      <c r="O614" s="11"/>
      <c r="P614" s="11"/>
      <c r="Q614" s="63">
        <f t="shared" si="54"/>
        <v>0</v>
      </c>
      <c r="R614" s="368">
        <f>IF('N1.3_Project_Listing'!$D614="Replacement",SUM('N1.3_Project_Listing'!$K614:$L614)/2,'N1.3_Project_Listing'!$M614)</f>
        <v>0</v>
      </c>
      <c r="S614" s="67" t="str">
        <f>IFERROR(INDEX('N0.7_Lookup_References'!$C$13:$C$72,MATCH($A614,'N0.7_Lookup_References'!$B$13:$B$72,0)),"")</f>
        <v/>
      </c>
      <c r="T614" s="338" t="str">
        <f t="shared" si="55"/>
        <v/>
      </c>
      <c r="V614" s="11"/>
      <c r="W614" s="11"/>
      <c r="X614" s="11"/>
      <c r="Y614" s="11"/>
      <c r="Z614" s="11"/>
      <c r="AA614" s="11"/>
      <c r="AB614" s="11"/>
      <c r="AC614" s="11"/>
      <c r="AD614" s="11"/>
      <c r="AE614" s="11"/>
      <c r="AF614" s="11"/>
      <c r="AG614" s="11"/>
      <c r="AH614" s="11"/>
      <c r="AI614" s="11"/>
      <c r="AJ614" s="11"/>
      <c r="AK614" s="11"/>
      <c r="AL614" s="11"/>
      <c r="AM614" s="11"/>
      <c r="AN614" s="11"/>
      <c r="AO614" s="11"/>
      <c r="AP614" s="63">
        <f t="shared" si="51"/>
        <v>0</v>
      </c>
      <c r="AQ614" s="63">
        <f t="shared" si="52"/>
        <v>0</v>
      </c>
      <c r="AR614" s="63">
        <f t="shared" si="53"/>
        <v>0</v>
      </c>
      <c r="AT614" s="176" cm="1">
        <f t="array" ref="AT614">SUMIFS('N1.3_Project_Listing'!$P$16:$P$829, 'N1.3_Project_Listing'!$E$16:$E$829,'N1.3_Project_Listing'!$E614, 'N1.3_Project_Listing'!$A$16:$A$829,ET_Risk_SC_Summation[[#Headers],[132kV Circuit Breaker]])</f>
        <v>0</v>
      </c>
      <c r="AU614" s="176" cm="1">
        <f t="array" ref="AU614">SUMIFS('N1.3_Project_Listing'!$P$16:$P$829, 'N1.3_Project_Listing'!$E$16:$E$829,'N1.3_Project_Listing'!$E614, 'N1.3_Project_Listing'!$A$16:$A$829,ET_Risk_SC_Summation[[#Headers],[132kV Transformer]])</f>
        <v>0</v>
      </c>
      <c r="AV614" s="176" cm="1">
        <f t="array" ref="AV614">SUMIFS('N1.3_Project_Listing'!$P$16:$P$829, 'N1.3_Project_Listing'!$E$16:$E$829,'N1.3_Project_Listing'!$E614, 'N1.3_Project_Listing'!$A$16:$A$829,ET_Risk_SC_Summation[[#Headers],[132kV Reactor]])</f>
        <v>0</v>
      </c>
      <c r="AW614" s="176" cm="1">
        <f t="array" ref="AW614">SUMIFS('N1.3_Project_Listing'!$P$16:$P$829, 'N1.3_Project_Listing'!$E$16:$E$829,'N1.3_Project_Listing'!$E614, 'N1.3_Project_Listing'!$A$16:$A$829,ET_Risk_SC_Summation[[#Headers],[132kV Underground Cable]])</f>
        <v>0</v>
      </c>
      <c r="AX614" s="176" cm="1">
        <f t="array" ref="AX614">SUMIFS('N1.3_Project_Listing'!$P$16:$P$829, 'N1.3_Project_Listing'!$E$16:$E$829,'N1.3_Project_Listing'!$E614, 'N1.3_Project_Listing'!$A$16:$A$829,ET_Risk_SC_Summation[[#Headers],[132kV OHL Conductor]])</f>
        <v>0</v>
      </c>
      <c r="AY614" s="176" cm="1">
        <f t="array" ref="AY614">SUMIFS('N1.3_Project_Listing'!$P$16:$P$829, 'N1.3_Project_Listing'!$E$16:$E$829,'N1.3_Project_Listing'!$E614, 'N1.3_Project_Listing'!$A$16:$A$829,ET_Risk_SC_Summation[[#Headers],[132kV OHL Fittings]])</f>
        <v>0</v>
      </c>
      <c r="AZ614" s="176" cm="1">
        <f t="array" ref="AZ614">SUMIFS('N1.3_Project_Listing'!$P$16:$P$829, 'N1.3_Project_Listing'!$E$16:$E$829,'N1.3_Project_Listing'!$E614, 'N1.3_Project_Listing'!$A$16:$A$829,ET_Risk_SC_Summation[[#Headers],[132kV OHL Tower]])</f>
        <v>0</v>
      </c>
      <c r="BA614" s="176" cm="1">
        <f t="array" ref="BA614">SUMIFS('N1.3_Project_Listing'!$P$16:$P$829, 'N1.3_Project_Listing'!$E$16:$E$829,'N1.3_Project_Listing'!$E614, 'N1.3_Project_Listing'!$A$16:$A$829,ET_Risk_SC_Summation[[#Headers],[275kV Circuit Breaker]])</f>
        <v>0</v>
      </c>
      <c r="BB614" s="176" cm="1">
        <f t="array" ref="BB614">SUMIFS('N1.3_Project_Listing'!$P$16:$P$829, 'N1.3_Project_Listing'!$E$16:$E$829,'N1.3_Project_Listing'!$E614, 'N1.3_Project_Listing'!$A$16:$A$829,ET_Risk_SC_Summation[[#Headers],[275kV Transformer]])</f>
        <v>0</v>
      </c>
      <c r="BC614" s="176" cm="1">
        <f t="array" ref="BC614">SUMIFS('N1.3_Project_Listing'!$P$16:$P$829, 'N1.3_Project_Listing'!$E$16:$E$829,'N1.3_Project_Listing'!$E614, 'N1.3_Project_Listing'!$A$16:$A$829,ET_Risk_SC_Summation[[#Headers],[275kV Reactor]])</f>
        <v>0</v>
      </c>
      <c r="BD614" s="176" cm="1">
        <f t="array" ref="BD614">SUMIFS('N1.3_Project_Listing'!$P$16:$P$829, 'N1.3_Project_Listing'!$E$16:$E$829,'N1.3_Project_Listing'!$E614, 'N1.3_Project_Listing'!$A$16:$A$829,ET_Risk_SC_Summation[[#Headers],[275kV Underground Cable]])</f>
        <v>0</v>
      </c>
      <c r="BE614" s="176" cm="1">
        <f t="array" ref="BE614">SUMIFS('N1.3_Project_Listing'!$P$16:$P$829, 'N1.3_Project_Listing'!$E$16:$E$829,'N1.3_Project_Listing'!$E614, 'N1.3_Project_Listing'!$A$16:$A$829,ET_Risk_SC_Summation[[#Headers],[275kV OHL Conductor]])</f>
        <v>0</v>
      </c>
      <c r="BF614" s="176" cm="1">
        <f t="array" ref="BF614">SUMIFS('N1.3_Project_Listing'!$P$16:$P$829, 'N1.3_Project_Listing'!$E$16:$E$829,'N1.3_Project_Listing'!$E614, 'N1.3_Project_Listing'!$A$16:$A$829,ET_Risk_SC_Summation[[#Headers],[275kV OHL Fittings]])</f>
        <v>0</v>
      </c>
      <c r="BG614" s="176" cm="1">
        <f t="array" ref="BG614">SUMIFS('N1.3_Project_Listing'!$P$16:$P$829, 'N1.3_Project_Listing'!$E$16:$E$829,'N1.3_Project_Listing'!$E614, 'N1.3_Project_Listing'!$A$16:$A$829,ET_Risk_SC_Summation[[#Headers],[275kV OHL Tower]])</f>
        <v>0</v>
      </c>
      <c r="BH614" s="176" cm="1">
        <f t="array" ref="BH614">SUMIFS('N1.3_Project_Listing'!$P$16:$P$829, 'N1.3_Project_Listing'!$E$16:$E$829,'N1.3_Project_Listing'!$E614, 'N1.3_Project_Listing'!$A$16:$A$829,ET_Risk_SC_Summation[[#Headers],[400kV Circuit Breaker]])</f>
        <v>0</v>
      </c>
      <c r="BI614" s="176" cm="1">
        <f t="array" ref="BI614">SUMIFS('N1.3_Project_Listing'!$P$16:$P$829, 'N1.3_Project_Listing'!$E$16:$E$829,'N1.3_Project_Listing'!$E614, 'N1.3_Project_Listing'!$A$16:$A$829,ET_Risk_SC_Summation[[#Headers],[400kV Transformer]])</f>
        <v>0</v>
      </c>
      <c r="BJ614" s="176" cm="1">
        <f t="array" ref="BJ614">SUMIFS('N1.3_Project_Listing'!$P$16:$P$829, 'N1.3_Project_Listing'!$E$16:$E$829,'N1.3_Project_Listing'!$E614, 'N1.3_Project_Listing'!$A$16:$A$829,ET_Risk_SC_Summation[[#Headers],[400kV Reactor]])</f>
        <v>0</v>
      </c>
      <c r="BK614" s="176" cm="1">
        <f t="array" ref="BK614">SUMIFS('N1.3_Project_Listing'!$P$16:$P$829, 'N1.3_Project_Listing'!$E$16:$E$829,'N1.3_Project_Listing'!$E614, 'N1.3_Project_Listing'!$A$16:$A$829,ET_Risk_SC_Summation[[#Headers],[400kV Underground Cable]])</f>
        <v>0</v>
      </c>
      <c r="BL614" s="176" cm="1">
        <f t="array" ref="BL614">SUMIFS('N1.3_Project_Listing'!$P$16:$P$829, 'N1.3_Project_Listing'!$E$16:$E$829,'N1.3_Project_Listing'!$E614, 'N1.3_Project_Listing'!$A$16:$A$829,ET_Risk_SC_Summation[[#Headers],[400kV OHL Conductor]])</f>
        <v>0</v>
      </c>
      <c r="BM614" s="176" cm="1">
        <f t="array" ref="BM614">SUMIFS('N1.3_Project_Listing'!$P$16:$P$829, 'N1.3_Project_Listing'!$E$16:$E$829,'N1.3_Project_Listing'!$E614, 'N1.3_Project_Listing'!$A$16:$A$829,ET_Risk_SC_Summation[[#Headers],[400kV OHL Fittings]])</f>
        <v>0</v>
      </c>
      <c r="BN614" s="176" cm="1">
        <f t="array" ref="BN614">SUMIFS('N1.3_Project_Listing'!$P$16:$P$829, 'N1.3_Project_Listing'!$E$16:$E$829,'N1.3_Project_Listing'!$E614, 'N1.3_Project_Listing'!$A$16:$A$829,ET_Risk_SC_Summation[[#Headers],[400kV OHL Tower]])</f>
        <v>0</v>
      </c>
      <c r="BO614" s="177" t="str">
        <f>IF(SUM(ET_Risk_SC_Summation[[#This Row],[132kV Circuit Breaker]:[400kV OHL Tower]])=0, "n/a", INDEX(ET_Risk_SC_Summation[#Headers],1,MATCH(MAX(ET_Risk_SC_Summation[[#This Row],[132kV Circuit Breaker]:[400kV OHL Tower]]),ET_Risk_SC_Summation[[#This Row],[132kV Circuit Breaker]:[400kV OHL Tower]],0)))</f>
        <v>n/a</v>
      </c>
      <c r="BP614" s="177" t="str">
        <f>IFERROR(INDEX('N0.7_Lookup_References'!$G$77:$G$98,MATCH(ET_Risk_SC_Summation[[#This Row],[Mxx Category]],'N0.7_Lookup_References'!$F$77:$F$98,0)),"")</f>
        <v/>
      </c>
    </row>
    <row r="615" spans="1:68">
      <c r="A615" s="160" t="str">
        <f>IFERROR(INDEX(N1.2_Intervention_Types[NARM Asset Category],MATCH('N1.3_Project_Listing'!$C615,N1.2_Intervention_Types[Intervention Type ID],0),1),"")</f>
        <v/>
      </c>
      <c r="B615" s="160" t="str">
        <f>IF($D$2="GD",IFERROR(INDEX(N1.2_Intervention_Types[C&amp;V Asset Category (GD)],MATCH('N1.3_Project_Listing'!$C615,N1.2_Intervention_Types[Intervention Type ID],0),1),""),IFERROR(INDEX(N1.2_Intervention_Types[NARM Asset Category],MATCH('N1.3_Project_Listing'!$C615,N1.2_Intervention_Types[Intervention Type ID],0),1),""))</f>
        <v/>
      </c>
      <c r="C615" s="67" t="str">
        <f>IFERROR(INDEX(N1.2_Intervention_Types[Intervention Type ID],MATCH('N1.3_Project_Listing'!$I615,N1.2_Intervention_Types[Intervention Type],0),1),"")</f>
        <v/>
      </c>
      <c r="D615" s="160" t="str">
        <f>IFERROR(INDEX(N1.2_Intervention_Types[Intervention Category],MATCH('N1.3_Project_Listing'!$C615,N1.2_Intervention_Types[Intervention Type ID],0),1),"")</f>
        <v/>
      </c>
      <c r="E615" s="210"/>
      <c r="F615" s="236"/>
      <c r="G615" s="236"/>
      <c r="H615" s="236"/>
      <c r="I615" s="151"/>
      <c r="J615" s="139"/>
      <c r="K615" s="117"/>
      <c r="L615" s="117"/>
      <c r="M615" s="117"/>
      <c r="N615" s="11"/>
      <c r="O615" s="11"/>
      <c r="P615" s="11"/>
      <c r="Q615" s="63">
        <f t="shared" si="54"/>
        <v>0</v>
      </c>
      <c r="R615" s="368">
        <f>IF('N1.3_Project_Listing'!$D615="Replacement",SUM('N1.3_Project_Listing'!$K615:$L615)/2,'N1.3_Project_Listing'!$M615)</f>
        <v>0</v>
      </c>
      <c r="S615" s="67" t="str">
        <f>IFERROR(INDEX('N0.7_Lookup_References'!$C$13:$C$72,MATCH($A615,'N0.7_Lookup_References'!$B$13:$B$72,0)),"")</f>
        <v/>
      </c>
      <c r="T615" s="338" t="str">
        <f t="shared" si="55"/>
        <v/>
      </c>
      <c r="V615" s="11"/>
      <c r="W615" s="11"/>
      <c r="X615" s="11"/>
      <c r="Y615" s="11"/>
      <c r="Z615" s="11"/>
      <c r="AA615" s="11"/>
      <c r="AB615" s="11"/>
      <c r="AC615" s="11"/>
      <c r="AD615" s="11"/>
      <c r="AE615" s="11"/>
      <c r="AF615" s="11"/>
      <c r="AG615" s="11"/>
      <c r="AH615" s="11"/>
      <c r="AI615" s="11"/>
      <c r="AJ615" s="11"/>
      <c r="AK615" s="11"/>
      <c r="AL615" s="11"/>
      <c r="AM615" s="11"/>
      <c r="AN615" s="11"/>
      <c r="AO615" s="11"/>
      <c r="AP615" s="63">
        <f t="shared" si="51"/>
        <v>0</v>
      </c>
      <c r="AQ615" s="63">
        <f t="shared" si="52"/>
        <v>0</v>
      </c>
      <c r="AR615" s="63">
        <f t="shared" si="53"/>
        <v>0</v>
      </c>
      <c r="AT615" s="176" cm="1">
        <f t="array" ref="AT615">SUMIFS('N1.3_Project_Listing'!$P$16:$P$829, 'N1.3_Project_Listing'!$E$16:$E$829,'N1.3_Project_Listing'!$E615, 'N1.3_Project_Listing'!$A$16:$A$829,ET_Risk_SC_Summation[[#Headers],[132kV Circuit Breaker]])</f>
        <v>0</v>
      </c>
      <c r="AU615" s="176" cm="1">
        <f t="array" ref="AU615">SUMIFS('N1.3_Project_Listing'!$P$16:$P$829, 'N1.3_Project_Listing'!$E$16:$E$829,'N1.3_Project_Listing'!$E615, 'N1.3_Project_Listing'!$A$16:$A$829,ET_Risk_SC_Summation[[#Headers],[132kV Transformer]])</f>
        <v>0</v>
      </c>
      <c r="AV615" s="176" cm="1">
        <f t="array" ref="AV615">SUMIFS('N1.3_Project_Listing'!$P$16:$P$829, 'N1.3_Project_Listing'!$E$16:$E$829,'N1.3_Project_Listing'!$E615, 'N1.3_Project_Listing'!$A$16:$A$829,ET_Risk_SC_Summation[[#Headers],[132kV Reactor]])</f>
        <v>0</v>
      </c>
      <c r="AW615" s="176" cm="1">
        <f t="array" ref="AW615">SUMIFS('N1.3_Project_Listing'!$P$16:$P$829, 'N1.3_Project_Listing'!$E$16:$E$829,'N1.3_Project_Listing'!$E615, 'N1.3_Project_Listing'!$A$16:$A$829,ET_Risk_SC_Summation[[#Headers],[132kV Underground Cable]])</f>
        <v>0</v>
      </c>
      <c r="AX615" s="176" cm="1">
        <f t="array" ref="AX615">SUMIFS('N1.3_Project_Listing'!$P$16:$P$829, 'N1.3_Project_Listing'!$E$16:$E$829,'N1.3_Project_Listing'!$E615, 'N1.3_Project_Listing'!$A$16:$A$829,ET_Risk_SC_Summation[[#Headers],[132kV OHL Conductor]])</f>
        <v>0</v>
      </c>
      <c r="AY615" s="176" cm="1">
        <f t="array" ref="AY615">SUMIFS('N1.3_Project_Listing'!$P$16:$P$829, 'N1.3_Project_Listing'!$E$16:$E$829,'N1.3_Project_Listing'!$E615, 'N1.3_Project_Listing'!$A$16:$A$829,ET_Risk_SC_Summation[[#Headers],[132kV OHL Fittings]])</f>
        <v>0</v>
      </c>
      <c r="AZ615" s="176" cm="1">
        <f t="array" ref="AZ615">SUMIFS('N1.3_Project_Listing'!$P$16:$P$829, 'N1.3_Project_Listing'!$E$16:$E$829,'N1.3_Project_Listing'!$E615, 'N1.3_Project_Listing'!$A$16:$A$829,ET_Risk_SC_Summation[[#Headers],[132kV OHL Tower]])</f>
        <v>0</v>
      </c>
      <c r="BA615" s="176" cm="1">
        <f t="array" ref="BA615">SUMIFS('N1.3_Project_Listing'!$P$16:$P$829, 'N1.3_Project_Listing'!$E$16:$E$829,'N1.3_Project_Listing'!$E615, 'N1.3_Project_Listing'!$A$16:$A$829,ET_Risk_SC_Summation[[#Headers],[275kV Circuit Breaker]])</f>
        <v>0</v>
      </c>
      <c r="BB615" s="176" cm="1">
        <f t="array" ref="BB615">SUMIFS('N1.3_Project_Listing'!$P$16:$P$829, 'N1.3_Project_Listing'!$E$16:$E$829,'N1.3_Project_Listing'!$E615, 'N1.3_Project_Listing'!$A$16:$A$829,ET_Risk_SC_Summation[[#Headers],[275kV Transformer]])</f>
        <v>0</v>
      </c>
      <c r="BC615" s="176" cm="1">
        <f t="array" ref="BC615">SUMIFS('N1.3_Project_Listing'!$P$16:$P$829, 'N1.3_Project_Listing'!$E$16:$E$829,'N1.3_Project_Listing'!$E615, 'N1.3_Project_Listing'!$A$16:$A$829,ET_Risk_SC_Summation[[#Headers],[275kV Reactor]])</f>
        <v>0</v>
      </c>
      <c r="BD615" s="176" cm="1">
        <f t="array" ref="BD615">SUMIFS('N1.3_Project_Listing'!$P$16:$P$829, 'N1.3_Project_Listing'!$E$16:$E$829,'N1.3_Project_Listing'!$E615, 'N1.3_Project_Listing'!$A$16:$A$829,ET_Risk_SC_Summation[[#Headers],[275kV Underground Cable]])</f>
        <v>0</v>
      </c>
      <c r="BE615" s="176" cm="1">
        <f t="array" ref="BE615">SUMIFS('N1.3_Project_Listing'!$P$16:$P$829, 'N1.3_Project_Listing'!$E$16:$E$829,'N1.3_Project_Listing'!$E615, 'N1.3_Project_Listing'!$A$16:$A$829,ET_Risk_SC_Summation[[#Headers],[275kV OHL Conductor]])</f>
        <v>0</v>
      </c>
      <c r="BF615" s="176" cm="1">
        <f t="array" ref="BF615">SUMIFS('N1.3_Project_Listing'!$P$16:$P$829, 'N1.3_Project_Listing'!$E$16:$E$829,'N1.3_Project_Listing'!$E615, 'N1.3_Project_Listing'!$A$16:$A$829,ET_Risk_SC_Summation[[#Headers],[275kV OHL Fittings]])</f>
        <v>0</v>
      </c>
      <c r="BG615" s="176" cm="1">
        <f t="array" ref="BG615">SUMIFS('N1.3_Project_Listing'!$P$16:$P$829, 'N1.3_Project_Listing'!$E$16:$E$829,'N1.3_Project_Listing'!$E615, 'N1.3_Project_Listing'!$A$16:$A$829,ET_Risk_SC_Summation[[#Headers],[275kV OHL Tower]])</f>
        <v>0</v>
      </c>
      <c r="BH615" s="176" cm="1">
        <f t="array" ref="BH615">SUMIFS('N1.3_Project_Listing'!$P$16:$P$829, 'N1.3_Project_Listing'!$E$16:$E$829,'N1.3_Project_Listing'!$E615, 'N1.3_Project_Listing'!$A$16:$A$829,ET_Risk_SC_Summation[[#Headers],[400kV Circuit Breaker]])</f>
        <v>0</v>
      </c>
      <c r="BI615" s="176" cm="1">
        <f t="array" ref="BI615">SUMIFS('N1.3_Project_Listing'!$P$16:$P$829, 'N1.3_Project_Listing'!$E$16:$E$829,'N1.3_Project_Listing'!$E615, 'N1.3_Project_Listing'!$A$16:$A$829,ET_Risk_SC_Summation[[#Headers],[400kV Transformer]])</f>
        <v>0</v>
      </c>
      <c r="BJ615" s="176" cm="1">
        <f t="array" ref="BJ615">SUMIFS('N1.3_Project_Listing'!$P$16:$P$829, 'N1.3_Project_Listing'!$E$16:$E$829,'N1.3_Project_Listing'!$E615, 'N1.3_Project_Listing'!$A$16:$A$829,ET_Risk_SC_Summation[[#Headers],[400kV Reactor]])</f>
        <v>0</v>
      </c>
      <c r="BK615" s="176" cm="1">
        <f t="array" ref="BK615">SUMIFS('N1.3_Project_Listing'!$P$16:$P$829, 'N1.3_Project_Listing'!$E$16:$E$829,'N1.3_Project_Listing'!$E615, 'N1.3_Project_Listing'!$A$16:$A$829,ET_Risk_SC_Summation[[#Headers],[400kV Underground Cable]])</f>
        <v>0</v>
      </c>
      <c r="BL615" s="176" cm="1">
        <f t="array" ref="BL615">SUMIFS('N1.3_Project_Listing'!$P$16:$P$829, 'N1.3_Project_Listing'!$E$16:$E$829,'N1.3_Project_Listing'!$E615, 'N1.3_Project_Listing'!$A$16:$A$829,ET_Risk_SC_Summation[[#Headers],[400kV OHL Conductor]])</f>
        <v>0</v>
      </c>
      <c r="BM615" s="176" cm="1">
        <f t="array" ref="BM615">SUMIFS('N1.3_Project_Listing'!$P$16:$P$829, 'N1.3_Project_Listing'!$E$16:$E$829,'N1.3_Project_Listing'!$E615, 'N1.3_Project_Listing'!$A$16:$A$829,ET_Risk_SC_Summation[[#Headers],[400kV OHL Fittings]])</f>
        <v>0</v>
      </c>
      <c r="BN615" s="176" cm="1">
        <f t="array" ref="BN615">SUMIFS('N1.3_Project_Listing'!$P$16:$P$829, 'N1.3_Project_Listing'!$E$16:$E$829,'N1.3_Project_Listing'!$E615, 'N1.3_Project_Listing'!$A$16:$A$829,ET_Risk_SC_Summation[[#Headers],[400kV OHL Tower]])</f>
        <v>0</v>
      </c>
      <c r="BO615" s="177" t="str">
        <f>IF(SUM(ET_Risk_SC_Summation[[#This Row],[132kV Circuit Breaker]:[400kV OHL Tower]])=0, "n/a", INDEX(ET_Risk_SC_Summation[#Headers],1,MATCH(MAX(ET_Risk_SC_Summation[[#This Row],[132kV Circuit Breaker]:[400kV OHL Tower]]),ET_Risk_SC_Summation[[#This Row],[132kV Circuit Breaker]:[400kV OHL Tower]],0)))</f>
        <v>n/a</v>
      </c>
      <c r="BP615" s="177" t="str">
        <f>IFERROR(INDEX('N0.7_Lookup_References'!$G$77:$G$98,MATCH(ET_Risk_SC_Summation[[#This Row],[Mxx Category]],'N0.7_Lookup_References'!$F$77:$F$98,0)),"")</f>
        <v/>
      </c>
    </row>
    <row r="616" spans="1:68">
      <c r="A616" s="160" t="str">
        <f>IFERROR(INDEX(N1.2_Intervention_Types[NARM Asset Category],MATCH('N1.3_Project_Listing'!$C616,N1.2_Intervention_Types[Intervention Type ID],0),1),"")</f>
        <v/>
      </c>
      <c r="B616" s="160" t="str">
        <f>IF($D$2="GD",IFERROR(INDEX(N1.2_Intervention_Types[C&amp;V Asset Category (GD)],MATCH('N1.3_Project_Listing'!$C616,N1.2_Intervention_Types[Intervention Type ID],0),1),""),IFERROR(INDEX(N1.2_Intervention_Types[NARM Asset Category],MATCH('N1.3_Project_Listing'!$C616,N1.2_Intervention_Types[Intervention Type ID],0),1),""))</f>
        <v/>
      </c>
      <c r="C616" s="67" t="str">
        <f>IFERROR(INDEX(N1.2_Intervention_Types[Intervention Type ID],MATCH('N1.3_Project_Listing'!$I616,N1.2_Intervention_Types[Intervention Type],0),1),"")</f>
        <v/>
      </c>
      <c r="D616" s="160" t="str">
        <f>IFERROR(INDEX(N1.2_Intervention_Types[Intervention Category],MATCH('N1.3_Project_Listing'!$C616,N1.2_Intervention_Types[Intervention Type ID],0),1),"")</f>
        <v/>
      </c>
      <c r="E616" s="210"/>
      <c r="F616" s="236"/>
      <c r="G616" s="236"/>
      <c r="H616" s="236"/>
      <c r="I616" s="151"/>
      <c r="J616" s="139"/>
      <c r="K616" s="117"/>
      <c r="L616" s="117"/>
      <c r="M616" s="117"/>
      <c r="N616" s="11"/>
      <c r="O616" s="11"/>
      <c r="P616" s="11"/>
      <c r="Q616" s="63">
        <f t="shared" si="54"/>
        <v>0</v>
      </c>
      <c r="R616" s="368">
        <f>IF('N1.3_Project_Listing'!$D616="Replacement",SUM('N1.3_Project_Listing'!$K616:$L616)/2,'N1.3_Project_Listing'!$M616)</f>
        <v>0</v>
      </c>
      <c r="S616" s="67" t="str">
        <f>IFERROR(INDEX('N0.7_Lookup_References'!$C$13:$C$72,MATCH($A616,'N0.7_Lookup_References'!$B$13:$B$72,0)),"")</f>
        <v/>
      </c>
      <c r="T616" s="338" t="str">
        <f t="shared" si="55"/>
        <v/>
      </c>
      <c r="V616" s="11"/>
      <c r="W616" s="11"/>
      <c r="X616" s="11"/>
      <c r="Y616" s="11"/>
      <c r="Z616" s="11"/>
      <c r="AA616" s="11"/>
      <c r="AB616" s="11"/>
      <c r="AC616" s="11"/>
      <c r="AD616" s="11"/>
      <c r="AE616" s="11"/>
      <c r="AF616" s="11"/>
      <c r="AG616" s="11"/>
      <c r="AH616" s="11"/>
      <c r="AI616" s="11"/>
      <c r="AJ616" s="11"/>
      <c r="AK616" s="11"/>
      <c r="AL616" s="11"/>
      <c r="AM616" s="11"/>
      <c r="AN616" s="11"/>
      <c r="AO616" s="11"/>
      <c r="AP616" s="63">
        <f t="shared" si="51"/>
        <v>0</v>
      </c>
      <c r="AQ616" s="63">
        <f t="shared" si="52"/>
        <v>0</v>
      </c>
      <c r="AR616" s="63">
        <f t="shared" si="53"/>
        <v>0</v>
      </c>
      <c r="AT616" s="176" cm="1">
        <f t="array" ref="AT616">SUMIFS('N1.3_Project_Listing'!$P$16:$P$829, 'N1.3_Project_Listing'!$E$16:$E$829,'N1.3_Project_Listing'!$E616, 'N1.3_Project_Listing'!$A$16:$A$829,ET_Risk_SC_Summation[[#Headers],[132kV Circuit Breaker]])</f>
        <v>0</v>
      </c>
      <c r="AU616" s="176" cm="1">
        <f t="array" ref="AU616">SUMIFS('N1.3_Project_Listing'!$P$16:$P$829, 'N1.3_Project_Listing'!$E$16:$E$829,'N1.3_Project_Listing'!$E616, 'N1.3_Project_Listing'!$A$16:$A$829,ET_Risk_SC_Summation[[#Headers],[132kV Transformer]])</f>
        <v>0</v>
      </c>
      <c r="AV616" s="176" cm="1">
        <f t="array" ref="AV616">SUMIFS('N1.3_Project_Listing'!$P$16:$P$829, 'N1.3_Project_Listing'!$E$16:$E$829,'N1.3_Project_Listing'!$E616, 'N1.3_Project_Listing'!$A$16:$A$829,ET_Risk_SC_Summation[[#Headers],[132kV Reactor]])</f>
        <v>0</v>
      </c>
      <c r="AW616" s="176" cm="1">
        <f t="array" ref="AW616">SUMIFS('N1.3_Project_Listing'!$P$16:$P$829, 'N1.3_Project_Listing'!$E$16:$E$829,'N1.3_Project_Listing'!$E616, 'N1.3_Project_Listing'!$A$16:$A$829,ET_Risk_SC_Summation[[#Headers],[132kV Underground Cable]])</f>
        <v>0</v>
      </c>
      <c r="AX616" s="176" cm="1">
        <f t="array" ref="AX616">SUMIFS('N1.3_Project_Listing'!$P$16:$P$829, 'N1.3_Project_Listing'!$E$16:$E$829,'N1.3_Project_Listing'!$E616, 'N1.3_Project_Listing'!$A$16:$A$829,ET_Risk_SC_Summation[[#Headers],[132kV OHL Conductor]])</f>
        <v>0</v>
      </c>
      <c r="AY616" s="176" cm="1">
        <f t="array" ref="AY616">SUMIFS('N1.3_Project_Listing'!$P$16:$P$829, 'N1.3_Project_Listing'!$E$16:$E$829,'N1.3_Project_Listing'!$E616, 'N1.3_Project_Listing'!$A$16:$A$829,ET_Risk_SC_Summation[[#Headers],[132kV OHL Fittings]])</f>
        <v>0</v>
      </c>
      <c r="AZ616" s="176" cm="1">
        <f t="array" ref="AZ616">SUMIFS('N1.3_Project_Listing'!$P$16:$P$829, 'N1.3_Project_Listing'!$E$16:$E$829,'N1.3_Project_Listing'!$E616, 'N1.3_Project_Listing'!$A$16:$A$829,ET_Risk_SC_Summation[[#Headers],[132kV OHL Tower]])</f>
        <v>0</v>
      </c>
      <c r="BA616" s="176" cm="1">
        <f t="array" ref="BA616">SUMIFS('N1.3_Project_Listing'!$P$16:$P$829, 'N1.3_Project_Listing'!$E$16:$E$829,'N1.3_Project_Listing'!$E616, 'N1.3_Project_Listing'!$A$16:$A$829,ET_Risk_SC_Summation[[#Headers],[275kV Circuit Breaker]])</f>
        <v>0</v>
      </c>
      <c r="BB616" s="176" cm="1">
        <f t="array" ref="BB616">SUMIFS('N1.3_Project_Listing'!$P$16:$P$829, 'N1.3_Project_Listing'!$E$16:$E$829,'N1.3_Project_Listing'!$E616, 'N1.3_Project_Listing'!$A$16:$A$829,ET_Risk_SC_Summation[[#Headers],[275kV Transformer]])</f>
        <v>0</v>
      </c>
      <c r="BC616" s="176" cm="1">
        <f t="array" ref="BC616">SUMIFS('N1.3_Project_Listing'!$P$16:$P$829, 'N1.3_Project_Listing'!$E$16:$E$829,'N1.3_Project_Listing'!$E616, 'N1.3_Project_Listing'!$A$16:$A$829,ET_Risk_SC_Summation[[#Headers],[275kV Reactor]])</f>
        <v>0</v>
      </c>
      <c r="BD616" s="176" cm="1">
        <f t="array" ref="BD616">SUMIFS('N1.3_Project_Listing'!$P$16:$P$829, 'N1.3_Project_Listing'!$E$16:$E$829,'N1.3_Project_Listing'!$E616, 'N1.3_Project_Listing'!$A$16:$A$829,ET_Risk_SC_Summation[[#Headers],[275kV Underground Cable]])</f>
        <v>0</v>
      </c>
      <c r="BE616" s="176" cm="1">
        <f t="array" ref="BE616">SUMIFS('N1.3_Project_Listing'!$P$16:$P$829, 'N1.3_Project_Listing'!$E$16:$E$829,'N1.3_Project_Listing'!$E616, 'N1.3_Project_Listing'!$A$16:$A$829,ET_Risk_SC_Summation[[#Headers],[275kV OHL Conductor]])</f>
        <v>0</v>
      </c>
      <c r="BF616" s="176" cm="1">
        <f t="array" ref="BF616">SUMIFS('N1.3_Project_Listing'!$P$16:$P$829, 'N1.3_Project_Listing'!$E$16:$E$829,'N1.3_Project_Listing'!$E616, 'N1.3_Project_Listing'!$A$16:$A$829,ET_Risk_SC_Summation[[#Headers],[275kV OHL Fittings]])</f>
        <v>0</v>
      </c>
      <c r="BG616" s="176" cm="1">
        <f t="array" ref="BG616">SUMIFS('N1.3_Project_Listing'!$P$16:$P$829, 'N1.3_Project_Listing'!$E$16:$E$829,'N1.3_Project_Listing'!$E616, 'N1.3_Project_Listing'!$A$16:$A$829,ET_Risk_SC_Summation[[#Headers],[275kV OHL Tower]])</f>
        <v>0</v>
      </c>
      <c r="BH616" s="176" cm="1">
        <f t="array" ref="BH616">SUMIFS('N1.3_Project_Listing'!$P$16:$P$829, 'N1.3_Project_Listing'!$E$16:$E$829,'N1.3_Project_Listing'!$E616, 'N1.3_Project_Listing'!$A$16:$A$829,ET_Risk_SC_Summation[[#Headers],[400kV Circuit Breaker]])</f>
        <v>0</v>
      </c>
      <c r="BI616" s="176" cm="1">
        <f t="array" ref="BI616">SUMIFS('N1.3_Project_Listing'!$P$16:$P$829, 'N1.3_Project_Listing'!$E$16:$E$829,'N1.3_Project_Listing'!$E616, 'N1.3_Project_Listing'!$A$16:$A$829,ET_Risk_SC_Summation[[#Headers],[400kV Transformer]])</f>
        <v>0</v>
      </c>
      <c r="BJ616" s="176" cm="1">
        <f t="array" ref="BJ616">SUMIFS('N1.3_Project_Listing'!$P$16:$P$829, 'N1.3_Project_Listing'!$E$16:$E$829,'N1.3_Project_Listing'!$E616, 'N1.3_Project_Listing'!$A$16:$A$829,ET_Risk_SC_Summation[[#Headers],[400kV Reactor]])</f>
        <v>0</v>
      </c>
      <c r="BK616" s="176" cm="1">
        <f t="array" ref="BK616">SUMIFS('N1.3_Project_Listing'!$P$16:$P$829, 'N1.3_Project_Listing'!$E$16:$E$829,'N1.3_Project_Listing'!$E616, 'N1.3_Project_Listing'!$A$16:$A$829,ET_Risk_SC_Summation[[#Headers],[400kV Underground Cable]])</f>
        <v>0</v>
      </c>
      <c r="BL616" s="176" cm="1">
        <f t="array" ref="BL616">SUMIFS('N1.3_Project_Listing'!$P$16:$P$829, 'N1.3_Project_Listing'!$E$16:$E$829,'N1.3_Project_Listing'!$E616, 'N1.3_Project_Listing'!$A$16:$A$829,ET_Risk_SC_Summation[[#Headers],[400kV OHL Conductor]])</f>
        <v>0</v>
      </c>
      <c r="BM616" s="176" cm="1">
        <f t="array" ref="BM616">SUMIFS('N1.3_Project_Listing'!$P$16:$P$829, 'N1.3_Project_Listing'!$E$16:$E$829,'N1.3_Project_Listing'!$E616, 'N1.3_Project_Listing'!$A$16:$A$829,ET_Risk_SC_Summation[[#Headers],[400kV OHL Fittings]])</f>
        <v>0</v>
      </c>
      <c r="BN616" s="176" cm="1">
        <f t="array" ref="BN616">SUMIFS('N1.3_Project_Listing'!$P$16:$P$829, 'N1.3_Project_Listing'!$E$16:$E$829,'N1.3_Project_Listing'!$E616, 'N1.3_Project_Listing'!$A$16:$A$829,ET_Risk_SC_Summation[[#Headers],[400kV OHL Tower]])</f>
        <v>0</v>
      </c>
      <c r="BO616" s="177" t="str">
        <f>IF(SUM(ET_Risk_SC_Summation[[#This Row],[132kV Circuit Breaker]:[400kV OHL Tower]])=0, "n/a", INDEX(ET_Risk_SC_Summation[#Headers],1,MATCH(MAX(ET_Risk_SC_Summation[[#This Row],[132kV Circuit Breaker]:[400kV OHL Tower]]),ET_Risk_SC_Summation[[#This Row],[132kV Circuit Breaker]:[400kV OHL Tower]],0)))</f>
        <v>n/a</v>
      </c>
      <c r="BP616" s="177" t="str">
        <f>IFERROR(INDEX('N0.7_Lookup_References'!$G$77:$G$98,MATCH(ET_Risk_SC_Summation[[#This Row],[Mxx Category]],'N0.7_Lookup_References'!$F$77:$F$98,0)),"")</f>
        <v/>
      </c>
    </row>
    <row r="617" spans="1:68">
      <c r="A617" s="160" t="str">
        <f>IFERROR(INDEX(N1.2_Intervention_Types[NARM Asset Category],MATCH('N1.3_Project_Listing'!$C617,N1.2_Intervention_Types[Intervention Type ID],0),1),"")</f>
        <v/>
      </c>
      <c r="B617" s="160" t="str">
        <f>IF($D$2="GD",IFERROR(INDEX(N1.2_Intervention_Types[C&amp;V Asset Category (GD)],MATCH('N1.3_Project_Listing'!$C617,N1.2_Intervention_Types[Intervention Type ID],0),1),""),IFERROR(INDEX(N1.2_Intervention_Types[NARM Asset Category],MATCH('N1.3_Project_Listing'!$C617,N1.2_Intervention_Types[Intervention Type ID],0),1),""))</f>
        <v/>
      </c>
      <c r="C617" s="67" t="str">
        <f>IFERROR(INDEX(N1.2_Intervention_Types[Intervention Type ID],MATCH('N1.3_Project_Listing'!$I617,N1.2_Intervention_Types[Intervention Type],0),1),"")</f>
        <v/>
      </c>
      <c r="D617" s="160" t="str">
        <f>IFERROR(INDEX(N1.2_Intervention_Types[Intervention Category],MATCH('N1.3_Project_Listing'!$C617,N1.2_Intervention_Types[Intervention Type ID],0),1),"")</f>
        <v/>
      </c>
      <c r="E617" s="210"/>
      <c r="F617" s="236"/>
      <c r="G617" s="236"/>
      <c r="H617" s="236"/>
      <c r="I617" s="151"/>
      <c r="J617" s="139"/>
      <c r="K617" s="117"/>
      <c r="L617" s="117"/>
      <c r="M617" s="117"/>
      <c r="N617" s="11"/>
      <c r="O617" s="11"/>
      <c r="P617" s="11"/>
      <c r="Q617" s="63">
        <f t="shared" si="54"/>
        <v>0</v>
      </c>
      <c r="R617" s="368">
        <f>IF('N1.3_Project_Listing'!$D617="Replacement",SUM('N1.3_Project_Listing'!$K617:$L617)/2,'N1.3_Project_Listing'!$M617)</f>
        <v>0</v>
      </c>
      <c r="S617" s="67" t="str">
        <f>IFERROR(INDEX('N0.7_Lookup_References'!$C$13:$C$72,MATCH($A617,'N0.7_Lookup_References'!$B$13:$B$72,0)),"")</f>
        <v/>
      </c>
      <c r="T617" s="338" t="str">
        <f t="shared" si="55"/>
        <v/>
      </c>
      <c r="V617" s="11"/>
      <c r="W617" s="11"/>
      <c r="X617" s="11"/>
      <c r="Y617" s="11"/>
      <c r="Z617" s="11"/>
      <c r="AA617" s="11"/>
      <c r="AB617" s="11"/>
      <c r="AC617" s="11"/>
      <c r="AD617" s="11"/>
      <c r="AE617" s="11"/>
      <c r="AF617" s="11"/>
      <c r="AG617" s="11"/>
      <c r="AH617" s="11"/>
      <c r="AI617" s="11"/>
      <c r="AJ617" s="11"/>
      <c r="AK617" s="11"/>
      <c r="AL617" s="11"/>
      <c r="AM617" s="11"/>
      <c r="AN617" s="11"/>
      <c r="AO617" s="11"/>
      <c r="AP617" s="63">
        <f t="shared" si="51"/>
        <v>0</v>
      </c>
      <c r="AQ617" s="63">
        <f t="shared" si="52"/>
        <v>0</v>
      </c>
      <c r="AR617" s="63">
        <f t="shared" si="53"/>
        <v>0</v>
      </c>
      <c r="AT617" s="176" cm="1">
        <f t="array" ref="AT617">SUMIFS('N1.3_Project_Listing'!$P$16:$P$829, 'N1.3_Project_Listing'!$E$16:$E$829,'N1.3_Project_Listing'!$E617, 'N1.3_Project_Listing'!$A$16:$A$829,ET_Risk_SC_Summation[[#Headers],[132kV Circuit Breaker]])</f>
        <v>0</v>
      </c>
      <c r="AU617" s="176" cm="1">
        <f t="array" ref="AU617">SUMIFS('N1.3_Project_Listing'!$P$16:$P$829, 'N1.3_Project_Listing'!$E$16:$E$829,'N1.3_Project_Listing'!$E617, 'N1.3_Project_Listing'!$A$16:$A$829,ET_Risk_SC_Summation[[#Headers],[132kV Transformer]])</f>
        <v>0</v>
      </c>
      <c r="AV617" s="176" cm="1">
        <f t="array" ref="AV617">SUMIFS('N1.3_Project_Listing'!$P$16:$P$829, 'N1.3_Project_Listing'!$E$16:$E$829,'N1.3_Project_Listing'!$E617, 'N1.3_Project_Listing'!$A$16:$A$829,ET_Risk_SC_Summation[[#Headers],[132kV Reactor]])</f>
        <v>0</v>
      </c>
      <c r="AW617" s="176" cm="1">
        <f t="array" ref="AW617">SUMIFS('N1.3_Project_Listing'!$P$16:$P$829, 'N1.3_Project_Listing'!$E$16:$E$829,'N1.3_Project_Listing'!$E617, 'N1.3_Project_Listing'!$A$16:$A$829,ET_Risk_SC_Summation[[#Headers],[132kV Underground Cable]])</f>
        <v>0</v>
      </c>
      <c r="AX617" s="176" cm="1">
        <f t="array" ref="AX617">SUMIFS('N1.3_Project_Listing'!$P$16:$P$829, 'N1.3_Project_Listing'!$E$16:$E$829,'N1.3_Project_Listing'!$E617, 'N1.3_Project_Listing'!$A$16:$A$829,ET_Risk_SC_Summation[[#Headers],[132kV OHL Conductor]])</f>
        <v>0</v>
      </c>
      <c r="AY617" s="176" cm="1">
        <f t="array" ref="AY617">SUMIFS('N1.3_Project_Listing'!$P$16:$P$829, 'N1.3_Project_Listing'!$E$16:$E$829,'N1.3_Project_Listing'!$E617, 'N1.3_Project_Listing'!$A$16:$A$829,ET_Risk_SC_Summation[[#Headers],[132kV OHL Fittings]])</f>
        <v>0</v>
      </c>
      <c r="AZ617" s="176" cm="1">
        <f t="array" ref="AZ617">SUMIFS('N1.3_Project_Listing'!$P$16:$P$829, 'N1.3_Project_Listing'!$E$16:$E$829,'N1.3_Project_Listing'!$E617, 'N1.3_Project_Listing'!$A$16:$A$829,ET_Risk_SC_Summation[[#Headers],[132kV OHL Tower]])</f>
        <v>0</v>
      </c>
      <c r="BA617" s="176" cm="1">
        <f t="array" ref="BA617">SUMIFS('N1.3_Project_Listing'!$P$16:$P$829, 'N1.3_Project_Listing'!$E$16:$E$829,'N1.3_Project_Listing'!$E617, 'N1.3_Project_Listing'!$A$16:$A$829,ET_Risk_SC_Summation[[#Headers],[275kV Circuit Breaker]])</f>
        <v>0</v>
      </c>
      <c r="BB617" s="176" cm="1">
        <f t="array" ref="BB617">SUMIFS('N1.3_Project_Listing'!$P$16:$P$829, 'N1.3_Project_Listing'!$E$16:$E$829,'N1.3_Project_Listing'!$E617, 'N1.3_Project_Listing'!$A$16:$A$829,ET_Risk_SC_Summation[[#Headers],[275kV Transformer]])</f>
        <v>0</v>
      </c>
      <c r="BC617" s="176" cm="1">
        <f t="array" ref="BC617">SUMIFS('N1.3_Project_Listing'!$P$16:$P$829, 'N1.3_Project_Listing'!$E$16:$E$829,'N1.3_Project_Listing'!$E617, 'N1.3_Project_Listing'!$A$16:$A$829,ET_Risk_SC_Summation[[#Headers],[275kV Reactor]])</f>
        <v>0</v>
      </c>
      <c r="BD617" s="176" cm="1">
        <f t="array" ref="BD617">SUMIFS('N1.3_Project_Listing'!$P$16:$P$829, 'N1.3_Project_Listing'!$E$16:$E$829,'N1.3_Project_Listing'!$E617, 'N1.3_Project_Listing'!$A$16:$A$829,ET_Risk_SC_Summation[[#Headers],[275kV Underground Cable]])</f>
        <v>0</v>
      </c>
      <c r="BE617" s="176" cm="1">
        <f t="array" ref="BE617">SUMIFS('N1.3_Project_Listing'!$P$16:$P$829, 'N1.3_Project_Listing'!$E$16:$E$829,'N1.3_Project_Listing'!$E617, 'N1.3_Project_Listing'!$A$16:$A$829,ET_Risk_SC_Summation[[#Headers],[275kV OHL Conductor]])</f>
        <v>0</v>
      </c>
      <c r="BF617" s="176" cm="1">
        <f t="array" ref="BF617">SUMIFS('N1.3_Project_Listing'!$P$16:$P$829, 'N1.3_Project_Listing'!$E$16:$E$829,'N1.3_Project_Listing'!$E617, 'N1.3_Project_Listing'!$A$16:$A$829,ET_Risk_SC_Summation[[#Headers],[275kV OHL Fittings]])</f>
        <v>0</v>
      </c>
      <c r="BG617" s="176" cm="1">
        <f t="array" ref="BG617">SUMIFS('N1.3_Project_Listing'!$P$16:$P$829, 'N1.3_Project_Listing'!$E$16:$E$829,'N1.3_Project_Listing'!$E617, 'N1.3_Project_Listing'!$A$16:$A$829,ET_Risk_SC_Summation[[#Headers],[275kV OHL Tower]])</f>
        <v>0</v>
      </c>
      <c r="BH617" s="176" cm="1">
        <f t="array" ref="BH617">SUMIFS('N1.3_Project_Listing'!$P$16:$P$829, 'N1.3_Project_Listing'!$E$16:$E$829,'N1.3_Project_Listing'!$E617, 'N1.3_Project_Listing'!$A$16:$A$829,ET_Risk_SC_Summation[[#Headers],[400kV Circuit Breaker]])</f>
        <v>0</v>
      </c>
      <c r="BI617" s="176" cm="1">
        <f t="array" ref="BI617">SUMIFS('N1.3_Project_Listing'!$P$16:$P$829, 'N1.3_Project_Listing'!$E$16:$E$829,'N1.3_Project_Listing'!$E617, 'N1.3_Project_Listing'!$A$16:$A$829,ET_Risk_SC_Summation[[#Headers],[400kV Transformer]])</f>
        <v>0</v>
      </c>
      <c r="BJ617" s="176" cm="1">
        <f t="array" ref="BJ617">SUMIFS('N1.3_Project_Listing'!$P$16:$P$829, 'N1.3_Project_Listing'!$E$16:$E$829,'N1.3_Project_Listing'!$E617, 'N1.3_Project_Listing'!$A$16:$A$829,ET_Risk_SC_Summation[[#Headers],[400kV Reactor]])</f>
        <v>0</v>
      </c>
      <c r="BK617" s="176" cm="1">
        <f t="array" ref="BK617">SUMIFS('N1.3_Project_Listing'!$P$16:$P$829, 'N1.3_Project_Listing'!$E$16:$E$829,'N1.3_Project_Listing'!$E617, 'N1.3_Project_Listing'!$A$16:$A$829,ET_Risk_SC_Summation[[#Headers],[400kV Underground Cable]])</f>
        <v>0</v>
      </c>
      <c r="BL617" s="176" cm="1">
        <f t="array" ref="BL617">SUMIFS('N1.3_Project_Listing'!$P$16:$P$829, 'N1.3_Project_Listing'!$E$16:$E$829,'N1.3_Project_Listing'!$E617, 'N1.3_Project_Listing'!$A$16:$A$829,ET_Risk_SC_Summation[[#Headers],[400kV OHL Conductor]])</f>
        <v>0</v>
      </c>
      <c r="BM617" s="176" cm="1">
        <f t="array" ref="BM617">SUMIFS('N1.3_Project_Listing'!$P$16:$P$829, 'N1.3_Project_Listing'!$E$16:$E$829,'N1.3_Project_Listing'!$E617, 'N1.3_Project_Listing'!$A$16:$A$829,ET_Risk_SC_Summation[[#Headers],[400kV OHL Fittings]])</f>
        <v>0</v>
      </c>
      <c r="BN617" s="176" cm="1">
        <f t="array" ref="BN617">SUMIFS('N1.3_Project_Listing'!$P$16:$P$829, 'N1.3_Project_Listing'!$E$16:$E$829,'N1.3_Project_Listing'!$E617, 'N1.3_Project_Listing'!$A$16:$A$829,ET_Risk_SC_Summation[[#Headers],[400kV OHL Tower]])</f>
        <v>0</v>
      </c>
      <c r="BO617" s="177" t="str">
        <f>IF(SUM(ET_Risk_SC_Summation[[#This Row],[132kV Circuit Breaker]:[400kV OHL Tower]])=0, "n/a", INDEX(ET_Risk_SC_Summation[#Headers],1,MATCH(MAX(ET_Risk_SC_Summation[[#This Row],[132kV Circuit Breaker]:[400kV OHL Tower]]),ET_Risk_SC_Summation[[#This Row],[132kV Circuit Breaker]:[400kV OHL Tower]],0)))</f>
        <v>n/a</v>
      </c>
      <c r="BP617" s="177" t="str">
        <f>IFERROR(INDEX('N0.7_Lookup_References'!$G$77:$G$98,MATCH(ET_Risk_SC_Summation[[#This Row],[Mxx Category]],'N0.7_Lookup_References'!$F$77:$F$98,0)),"")</f>
        <v/>
      </c>
    </row>
    <row r="618" spans="1:68">
      <c r="A618" s="160" t="str">
        <f>IFERROR(INDEX(N1.2_Intervention_Types[NARM Asset Category],MATCH('N1.3_Project_Listing'!$C618,N1.2_Intervention_Types[Intervention Type ID],0),1),"")</f>
        <v/>
      </c>
      <c r="B618" s="160" t="str">
        <f>IF($D$2="GD",IFERROR(INDEX(N1.2_Intervention_Types[C&amp;V Asset Category (GD)],MATCH('N1.3_Project_Listing'!$C618,N1.2_Intervention_Types[Intervention Type ID],0),1),""),IFERROR(INDEX(N1.2_Intervention_Types[NARM Asset Category],MATCH('N1.3_Project_Listing'!$C618,N1.2_Intervention_Types[Intervention Type ID],0),1),""))</f>
        <v/>
      </c>
      <c r="C618" s="67" t="str">
        <f>IFERROR(INDEX(N1.2_Intervention_Types[Intervention Type ID],MATCH('N1.3_Project_Listing'!$I618,N1.2_Intervention_Types[Intervention Type],0),1),"")</f>
        <v/>
      </c>
      <c r="D618" s="160" t="str">
        <f>IFERROR(INDEX(N1.2_Intervention_Types[Intervention Category],MATCH('N1.3_Project_Listing'!$C618,N1.2_Intervention_Types[Intervention Type ID],0),1),"")</f>
        <v/>
      </c>
      <c r="E618" s="210"/>
      <c r="F618" s="236"/>
      <c r="G618" s="236"/>
      <c r="H618" s="236"/>
      <c r="I618" s="151"/>
      <c r="J618" s="139"/>
      <c r="K618" s="117"/>
      <c r="L618" s="117"/>
      <c r="M618" s="117"/>
      <c r="N618" s="11"/>
      <c r="O618" s="11"/>
      <c r="P618" s="11"/>
      <c r="Q618" s="63">
        <f t="shared" si="54"/>
        <v>0</v>
      </c>
      <c r="R618" s="368">
        <f>IF('N1.3_Project_Listing'!$D618="Replacement",SUM('N1.3_Project_Listing'!$K618:$L618)/2,'N1.3_Project_Listing'!$M618)</f>
        <v>0</v>
      </c>
      <c r="S618" s="67" t="str">
        <f>IFERROR(INDEX('N0.7_Lookup_References'!$C$13:$C$72,MATCH($A618,'N0.7_Lookup_References'!$B$13:$B$72,0)),"")</f>
        <v/>
      </c>
      <c r="T618" s="338" t="str">
        <f t="shared" si="55"/>
        <v/>
      </c>
      <c r="V618" s="11"/>
      <c r="W618" s="11"/>
      <c r="X618" s="11"/>
      <c r="Y618" s="11"/>
      <c r="Z618" s="11"/>
      <c r="AA618" s="11"/>
      <c r="AB618" s="11"/>
      <c r="AC618" s="11"/>
      <c r="AD618" s="11"/>
      <c r="AE618" s="11"/>
      <c r="AF618" s="11"/>
      <c r="AG618" s="11"/>
      <c r="AH618" s="11"/>
      <c r="AI618" s="11"/>
      <c r="AJ618" s="11"/>
      <c r="AK618" s="11"/>
      <c r="AL618" s="11"/>
      <c r="AM618" s="11"/>
      <c r="AN618" s="11"/>
      <c r="AO618" s="11"/>
      <c r="AP618" s="63">
        <f t="shared" si="51"/>
        <v>0</v>
      </c>
      <c r="AQ618" s="63">
        <f t="shared" si="52"/>
        <v>0</v>
      </c>
      <c r="AR618" s="63">
        <f t="shared" si="53"/>
        <v>0</v>
      </c>
      <c r="AT618" s="176" cm="1">
        <f t="array" ref="AT618">SUMIFS('N1.3_Project_Listing'!$P$16:$P$829, 'N1.3_Project_Listing'!$E$16:$E$829,'N1.3_Project_Listing'!$E618, 'N1.3_Project_Listing'!$A$16:$A$829,ET_Risk_SC_Summation[[#Headers],[132kV Circuit Breaker]])</f>
        <v>0</v>
      </c>
      <c r="AU618" s="176" cm="1">
        <f t="array" ref="AU618">SUMIFS('N1.3_Project_Listing'!$P$16:$P$829, 'N1.3_Project_Listing'!$E$16:$E$829,'N1.3_Project_Listing'!$E618, 'N1.3_Project_Listing'!$A$16:$A$829,ET_Risk_SC_Summation[[#Headers],[132kV Transformer]])</f>
        <v>0</v>
      </c>
      <c r="AV618" s="176" cm="1">
        <f t="array" ref="AV618">SUMIFS('N1.3_Project_Listing'!$P$16:$P$829, 'N1.3_Project_Listing'!$E$16:$E$829,'N1.3_Project_Listing'!$E618, 'N1.3_Project_Listing'!$A$16:$A$829,ET_Risk_SC_Summation[[#Headers],[132kV Reactor]])</f>
        <v>0</v>
      </c>
      <c r="AW618" s="176" cm="1">
        <f t="array" ref="AW618">SUMIFS('N1.3_Project_Listing'!$P$16:$P$829, 'N1.3_Project_Listing'!$E$16:$E$829,'N1.3_Project_Listing'!$E618, 'N1.3_Project_Listing'!$A$16:$A$829,ET_Risk_SC_Summation[[#Headers],[132kV Underground Cable]])</f>
        <v>0</v>
      </c>
      <c r="AX618" s="176" cm="1">
        <f t="array" ref="AX618">SUMIFS('N1.3_Project_Listing'!$P$16:$P$829, 'N1.3_Project_Listing'!$E$16:$E$829,'N1.3_Project_Listing'!$E618, 'N1.3_Project_Listing'!$A$16:$A$829,ET_Risk_SC_Summation[[#Headers],[132kV OHL Conductor]])</f>
        <v>0</v>
      </c>
      <c r="AY618" s="176" cm="1">
        <f t="array" ref="AY618">SUMIFS('N1.3_Project_Listing'!$P$16:$P$829, 'N1.3_Project_Listing'!$E$16:$E$829,'N1.3_Project_Listing'!$E618, 'N1.3_Project_Listing'!$A$16:$A$829,ET_Risk_SC_Summation[[#Headers],[132kV OHL Fittings]])</f>
        <v>0</v>
      </c>
      <c r="AZ618" s="176" cm="1">
        <f t="array" ref="AZ618">SUMIFS('N1.3_Project_Listing'!$P$16:$P$829, 'N1.3_Project_Listing'!$E$16:$E$829,'N1.3_Project_Listing'!$E618, 'N1.3_Project_Listing'!$A$16:$A$829,ET_Risk_SC_Summation[[#Headers],[132kV OHL Tower]])</f>
        <v>0</v>
      </c>
      <c r="BA618" s="176" cm="1">
        <f t="array" ref="BA618">SUMIFS('N1.3_Project_Listing'!$P$16:$P$829, 'N1.3_Project_Listing'!$E$16:$E$829,'N1.3_Project_Listing'!$E618, 'N1.3_Project_Listing'!$A$16:$A$829,ET_Risk_SC_Summation[[#Headers],[275kV Circuit Breaker]])</f>
        <v>0</v>
      </c>
      <c r="BB618" s="176" cm="1">
        <f t="array" ref="BB618">SUMIFS('N1.3_Project_Listing'!$P$16:$P$829, 'N1.3_Project_Listing'!$E$16:$E$829,'N1.3_Project_Listing'!$E618, 'N1.3_Project_Listing'!$A$16:$A$829,ET_Risk_SC_Summation[[#Headers],[275kV Transformer]])</f>
        <v>0</v>
      </c>
      <c r="BC618" s="176" cm="1">
        <f t="array" ref="BC618">SUMIFS('N1.3_Project_Listing'!$P$16:$P$829, 'N1.3_Project_Listing'!$E$16:$E$829,'N1.3_Project_Listing'!$E618, 'N1.3_Project_Listing'!$A$16:$A$829,ET_Risk_SC_Summation[[#Headers],[275kV Reactor]])</f>
        <v>0</v>
      </c>
      <c r="BD618" s="176" cm="1">
        <f t="array" ref="BD618">SUMIFS('N1.3_Project_Listing'!$P$16:$P$829, 'N1.3_Project_Listing'!$E$16:$E$829,'N1.3_Project_Listing'!$E618, 'N1.3_Project_Listing'!$A$16:$A$829,ET_Risk_SC_Summation[[#Headers],[275kV Underground Cable]])</f>
        <v>0</v>
      </c>
      <c r="BE618" s="176" cm="1">
        <f t="array" ref="BE618">SUMIFS('N1.3_Project_Listing'!$P$16:$P$829, 'N1.3_Project_Listing'!$E$16:$E$829,'N1.3_Project_Listing'!$E618, 'N1.3_Project_Listing'!$A$16:$A$829,ET_Risk_SC_Summation[[#Headers],[275kV OHL Conductor]])</f>
        <v>0</v>
      </c>
      <c r="BF618" s="176" cm="1">
        <f t="array" ref="BF618">SUMIFS('N1.3_Project_Listing'!$P$16:$P$829, 'N1.3_Project_Listing'!$E$16:$E$829,'N1.3_Project_Listing'!$E618, 'N1.3_Project_Listing'!$A$16:$A$829,ET_Risk_SC_Summation[[#Headers],[275kV OHL Fittings]])</f>
        <v>0</v>
      </c>
      <c r="BG618" s="176" cm="1">
        <f t="array" ref="BG618">SUMIFS('N1.3_Project_Listing'!$P$16:$P$829, 'N1.3_Project_Listing'!$E$16:$E$829,'N1.3_Project_Listing'!$E618, 'N1.3_Project_Listing'!$A$16:$A$829,ET_Risk_SC_Summation[[#Headers],[275kV OHL Tower]])</f>
        <v>0</v>
      </c>
      <c r="BH618" s="176" cm="1">
        <f t="array" ref="BH618">SUMIFS('N1.3_Project_Listing'!$P$16:$P$829, 'N1.3_Project_Listing'!$E$16:$E$829,'N1.3_Project_Listing'!$E618, 'N1.3_Project_Listing'!$A$16:$A$829,ET_Risk_SC_Summation[[#Headers],[400kV Circuit Breaker]])</f>
        <v>0</v>
      </c>
      <c r="BI618" s="176" cm="1">
        <f t="array" ref="BI618">SUMIFS('N1.3_Project_Listing'!$P$16:$P$829, 'N1.3_Project_Listing'!$E$16:$E$829,'N1.3_Project_Listing'!$E618, 'N1.3_Project_Listing'!$A$16:$A$829,ET_Risk_SC_Summation[[#Headers],[400kV Transformer]])</f>
        <v>0</v>
      </c>
      <c r="BJ618" s="176" cm="1">
        <f t="array" ref="BJ618">SUMIFS('N1.3_Project_Listing'!$P$16:$P$829, 'N1.3_Project_Listing'!$E$16:$E$829,'N1.3_Project_Listing'!$E618, 'N1.3_Project_Listing'!$A$16:$A$829,ET_Risk_SC_Summation[[#Headers],[400kV Reactor]])</f>
        <v>0</v>
      </c>
      <c r="BK618" s="176" cm="1">
        <f t="array" ref="BK618">SUMIFS('N1.3_Project_Listing'!$P$16:$P$829, 'N1.3_Project_Listing'!$E$16:$E$829,'N1.3_Project_Listing'!$E618, 'N1.3_Project_Listing'!$A$16:$A$829,ET_Risk_SC_Summation[[#Headers],[400kV Underground Cable]])</f>
        <v>0</v>
      </c>
      <c r="BL618" s="176" cm="1">
        <f t="array" ref="BL618">SUMIFS('N1.3_Project_Listing'!$P$16:$P$829, 'N1.3_Project_Listing'!$E$16:$E$829,'N1.3_Project_Listing'!$E618, 'N1.3_Project_Listing'!$A$16:$A$829,ET_Risk_SC_Summation[[#Headers],[400kV OHL Conductor]])</f>
        <v>0</v>
      </c>
      <c r="BM618" s="176" cm="1">
        <f t="array" ref="BM618">SUMIFS('N1.3_Project_Listing'!$P$16:$P$829, 'N1.3_Project_Listing'!$E$16:$E$829,'N1.3_Project_Listing'!$E618, 'N1.3_Project_Listing'!$A$16:$A$829,ET_Risk_SC_Summation[[#Headers],[400kV OHL Fittings]])</f>
        <v>0</v>
      </c>
      <c r="BN618" s="176" cm="1">
        <f t="array" ref="BN618">SUMIFS('N1.3_Project_Listing'!$P$16:$P$829, 'N1.3_Project_Listing'!$E$16:$E$829,'N1.3_Project_Listing'!$E618, 'N1.3_Project_Listing'!$A$16:$A$829,ET_Risk_SC_Summation[[#Headers],[400kV OHL Tower]])</f>
        <v>0</v>
      </c>
      <c r="BO618" s="177" t="str">
        <f>IF(SUM(ET_Risk_SC_Summation[[#This Row],[132kV Circuit Breaker]:[400kV OHL Tower]])=0, "n/a", INDEX(ET_Risk_SC_Summation[#Headers],1,MATCH(MAX(ET_Risk_SC_Summation[[#This Row],[132kV Circuit Breaker]:[400kV OHL Tower]]),ET_Risk_SC_Summation[[#This Row],[132kV Circuit Breaker]:[400kV OHL Tower]],0)))</f>
        <v>n/a</v>
      </c>
      <c r="BP618" s="177" t="str">
        <f>IFERROR(INDEX('N0.7_Lookup_References'!$G$77:$G$98,MATCH(ET_Risk_SC_Summation[[#This Row],[Mxx Category]],'N0.7_Lookup_References'!$F$77:$F$98,0)),"")</f>
        <v/>
      </c>
    </row>
    <row r="619" spans="1:68">
      <c r="A619" s="160" t="str">
        <f>IFERROR(INDEX(N1.2_Intervention_Types[NARM Asset Category],MATCH('N1.3_Project_Listing'!$C619,N1.2_Intervention_Types[Intervention Type ID],0),1),"")</f>
        <v/>
      </c>
      <c r="B619" s="160" t="str">
        <f>IF($D$2="GD",IFERROR(INDEX(N1.2_Intervention_Types[C&amp;V Asset Category (GD)],MATCH('N1.3_Project_Listing'!$C619,N1.2_Intervention_Types[Intervention Type ID],0),1),""),IFERROR(INDEX(N1.2_Intervention_Types[NARM Asset Category],MATCH('N1.3_Project_Listing'!$C619,N1.2_Intervention_Types[Intervention Type ID],0),1),""))</f>
        <v/>
      </c>
      <c r="C619" s="67" t="str">
        <f>IFERROR(INDEX(N1.2_Intervention_Types[Intervention Type ID],MATCH('N1.3_Project_Listing'!$I619,N1.2_Intervention_Types[Intervention Type],0),1),"")</f>
        <v/>
      </c>
      <c r="D619" s="160" t="str">
        <f>IFERROR(INDEX(N1.2_Intervention_Types[Intervention Category],MATCH('N1.3_Project_Listing'!$C619,N1.2_Intervention_Types[Intervention Type ID],0),1),"")</f>
        <v/>
      </c>
      <c r="E619" s="210"/>
      <c r="F619" s="236"/>
      <c r="G619" s="236"/>
      <c r="H619" s="236"/>
      <c r="I619" s="151"/>
      <c r="J619" s="139"/>
      <c r="K619" s="117"/>
      <c r="L619" s="117"/>
      <c r="M619" s="117"/>
      <c r="N619" s="11"/>
      <c r="O619" s="11"/>
      <c r="P619" s="11"/>
      <c r="Q619" s="63">
        <f t="shared" si="54"/>
        <v>0</v>
      </c>
      <c r="R619" s="368">
        <f>IF('N1.3_Project_Listing'!$D619="Replacement",SUM('N1.3_Project_Listing'!$K619:$L619)/2,'N1.3_Project_Listing'!$M619)</f>
        <v>0</v>
      </c>
      <c r="S619" s="67" t="str">
        <f>IFERROR(INDEX('N0.7_Lookup_References'!$C$13:$C$72,MATCH($A619,'N0.7_Lookup_References'!$B$13:$B$72,0)),"")</f>
        <v/>
      </c>
      <c r="T619" s="338" t="str">
        <f t="shared" si="55"/>
        <v/>
      </c>
      <c r="V619" s="11"/>
      <c r="W619" s="11"/>
      <c r="X619" s="11"/>
      <c r="Y619" s="11"/>
      <c r="Z619" s="11"/>
      <c r="AA619" s="11"/>
      <c r="AB619" s="11"/>
      <c r="AC619" s="11"/>
      <c r="AD619" s="11"/>
      <c r="AE619" s="11"/>
      <c r="AF619" s="11"/>
      <c r="AG619" s="11"/>
      <c r="AH619" s="11"/>
      <c r="AI619" s="11"/>
      <c r="AJ619" s="11"/>
      <c r="AK619" s="11"/>
      <c r="AL619" s="11"/>
      <c r="AM619" s="11"/>
      <c r="AN619" s="11"/>
      <c r="AO619" s="11"/>
      <c r="AP619" s="63">
        <f t="shared" si="51"/>
        <v>0</v>
      </c>
      <c r="AQ619" s="63">
        <f t="shared" si="52"/>
        <v>0</v>
      </c>
      <c r="AR619" s="63">
        <f t="shared" si="53"/>
        <v>0</v>
      </c>
      <c r="AT619" s="176" cm="1">
        <f t="array" ref="AT619">SUMIFS('N1.3_Project_Listing'!$P$16:$P$829, 'N1.3_Project_Listing'!$E$16:$E$829,'N1.3_Project_Listing'!$E619, 'N1.3_Project_Listing'!$A$16:$A$829,ET_Risk_SC_Summation[[#Headers],[132kV Circuit Breaker]])</f>
        <v>0</v>
      </c>
      <c r="AU619" s="176" cm="1">
        <f t="array" ref="AU619">SUMIFS('N1.3_Project_Listing'!$P$16:$P$829, 'N1.3_Project_Listing'!$E$16:$E$829,'N1.3_Project_Listing'!$E619, 'N1.3_Project_Listing'!$A$16:$A$829,ET_Risk_SC_Summation[[#Headers],[132kV Transformer]])</f>
        <v>0</v>
      </c>
      <c r="AV619" s="176" cm="1">
        <f t="array" ref="AV619">SUMIFS('N1.3_Project_Listing'!$P$16:$P$829, 'N1.3_Project_Listing'!$E$16:$E$829,'N1.3_Project_Listing'!$E619, 'N1.3_Project_Listing'!$A$16:$A$829,ET_Risk_SC_Summation[[#Headers],[132kV Reactor]])</f>
        <v>0</v>
      </c>
      <c r="AW619" s="176" cm="1">
        <f t="array" ref="AW619">SUMIFS('N1.3_Project_Listing'!$P$16:$P$829, 'N1.3_Project_Listing'!$E$16:$E$829,'N1.3_Project_Listing'!$E619, 'N1.3_Project_Listing'!$A$16:$A$829,ET_Risk_SC_Summation[[#Headers],[132kV Underground Cable]])</f>
        <v>0</v>
      </c>
      <c r="AX619" s="176" cm="1">
        <f t="array" ref="AX619">SUMIFS('N1.3_Project_Listing'!$P$16:$P$829, 'N1.3_Project_Listing'!$E$16:$E$829,'N1.3_Project_Listing'!$E619, 'N1.3_Project_Listing'!$A$16:$A$829,ET_Risk_SC_Summation[[#Headers],[132kV OHL Conductor]])</f>
        <v>0</v>
      </c>
      <c r="AY619" s="176" cm="1">
        <f t="array" ref="AY619">SUMIFS('N1.3_Project_Listing'!$P$16:$P$829, 'N1.3_Project_Listing'!$E$16:$E$829,'N1.3_Project_Listing'!$E619, 'N1.3_Project_Listing'!$A$16:$A$829,ET_Risk_SC_Summation[[#Headers],[132kV OHL Fittings]])</f>
        <v>0</v>
      </c>
      <c r="AZ619" s="176" cm="1">
        <f t="array" ref="AZ619">SUMIFS('N1.3_Project_Listing'!$P$16:$P$829, 'N1.3_Project_Listing'!$E$16:$E$829,'N1.3_Project_Listing'!$E619, 'N1.3_Project_Listing'!$A$16:$A$829,ET_Risk_SC_Summation[[#Headers],[132kV OHL Tower]])</f>
        <v>0</v>
      </c>
      <c r="BA619" s="176" cm="1">
        <f t="array" ref="BA619">SUMIFS('N1.3_Project_Listing'!$P$16:$P$829, 'N1.3_Project_Listing'!$E$16:$E$829,'N1.3_Project_Listing'!$E619, 'N1.3_Project_Listing'!$A$16:$A$829,ET_Risk_SC_Summation[[#Headers],[275kV Circuit Breaker]])</f>
        <v>0</v>
      </c>
      <c r="BB619" s="176" cm="1">
        <f t="array" ref="BB619">SUMIFS('N1.3_Project_Listing'!$P$16:$P$829, 'N1.3_Project_Listing'!$E$16:$E$829,'N1.3_Project_Listing'!$E619, 'N1.3_Project_Listing'!$A$16:$A$829,ET_Risk_SC_Summation[[#Headers],[275kV Transformer]])</f>
        <v>0</v>
      </c>
      <c r="BC619" s="176" cm="1">
        <f t="array" ref="BC619">SUMIFS('N1.3_Project_Listing'!$P$16:$P$829, 'N1.3_Project_Listing'!$E$16:$E$829,'N1.3_Project_Listing'!$E619, 'N1.3_Project_Listing'!$A$16:$A$829,ET_Risk_SC_Summation[[#Headers],[275kV Reactor]])</f>
        <v>0</v>
      </c>
      <c r="BD619" s="176" cm="1">
        <f t="array" ref="BD619">SUMIFS('N1.3_Project_Listing'!$P$16:$P$829, 'N1.3_Project_Listing'!$E$16:$E$829,'N1.3_Project_Listing'!$E619, 'N1.3_Project_Listing'!$A$16:$A$829,ET_Risk_SC_Summation[[#Headers],[275kV Underground Cable]])</f>
        <v>0</v>
      </c>
      <c r="BE619" s="176" cm="1">
        <f t="array" ref="BE619">SUMIFS('N1.3_Project_Listing'!$P$16:$P$829, 'N1.3_Project_Listing'!$E$16:$E$829,'N1.3_Project_Listing'!$E619, 'N1.3_Project_Listing'!$A$16:$A$829,ET_Risk_SC_Summation[[#Headers],[275kV OHL Conductor]])</f>
        <v>0</v>
      </c>
      <c r="BF619" s="176" cm="1">
        <f t="array" ref="BF619">SUMIFS('N1.3_Project_Listing'!$P$16:$P$829, 'N1.3_Project_Listing'!$E$16:$E$829,'N1.3_Project_Listing'!$E619, 'N1.3_Project_Listing'!$A$16:$A$829,ET_Risk_SC_Summation[[#Headers],[275kV OHL Fittings]])</f>
        <v>0</v>
      </c>
      <c r="BG619" s="176" cm="1">
        <f t="array" ref="BG619">SUMIFS('N1.3_Project_Listing'!$P$16:$P$829, 'N1.3_Project_Listing'!$E$16:$E$829,'N1.3_Project_Listing'!$E619, 'N1.3_Project_Listing'!$A$16:$A$829,ET_Risk_SC_Summation[[#Headers],[275kV OHL Tower]])</f>
        <v>0</v>
      </c>
      <c r="BH619" s="176" cm="1">
        <f t="array" ref="BH619">SUMIFS('N1.3_Project_Listing'!$P$16:$P$829, 'N1.3_Project_Listing'!$E$16:$E$829,'N1.3_Project_Listing'!$E619, 'N1.3_Project_Listing'!$A$16:$A$829,ET_Risk_SC_Summation[[#Headers],[400kV Circuit Breaker]])</f>
        <v>0</v>
      </c>
      <c r="BI619" s="176" cm="1">
        <f t="array" ref="BI619">SUMIFS('N1.3_Project_Listing'!$P$16:$P$829, 'N1.3_Project_Listing'!$E$16:$E$829,'N1.3_Project_Listing'!$E619, 'N1.3_Project_Listing'!$A$16:$A$829,ET_Risk_SC_Summation[[#Headers],[400kV Transformer]])</f>
        <v>0</v>
      </c>
      <c r="BJ619" s="176" cm="1">
        <f t="array" ref="BJ619">SUMIFS('N1.3_Project_Listing'!$P$16:$P$829, 'N1.3_Project_Listing'!$E$16:$E$829,'N1.3_Project_Listing'!$E619, 'N1.3_Project_Listing'!$A$16:$A$829,ET_Risk_SC_Summation[[#Headers],[400kV Reactor]])</f>
        <v>0</v>
      </c>
      <c r="BK619" s="176" cm="1">
        <f t="array" ref="BK619">SUMIFS('N1.3_Project_Listing'!$P$16:$P$829, 'N1.3_Project_Listing'!$E$16:$E$829,'N1.3_Project_Listing'!$E619, 'N1.3_Project_Listing'!$A$16:$A$829,ET_Risk_SC_Summation[[#Headers],[400kV Underground Cable]])</f>
        <v>0</v>
      </c>
      <c r="BL619" s="176" cm="1">
        <f t="array" ref="BL619">SUMIFS('N1.3_Project_Listing'!$P$16:$P$829, 'N1.3_Project_Listing'!$E$16:$E$829,'N1.3_Project_Listing'!$E619, 'N1.3_Project_Listing'!$A$16:$A$829,ET_Risk_SC_Summation[[#Headers],[400kV OHL Conductor]])</f>
        <v>0</v>
      </c>
      <c r="BM619" s="176" cm="1">
        <f t="array" ref="BM619">SUMIFS('N1.3_Project_Listing'!$P$16:$P$829, 'N1.3_Project_Listing'!$E$16:$E$829,'N1.3_Project_Listing'!$E619, 'N1.3_Project_Listing'!$A$16:$A$829,ET_Risk_SC_Summation[[#Headers],[400kV OHL Fittings]])</f>
        <v>0</v>
      </c>
      <c r="BN619" s="176" cm="1">
        <f t="array" ref="BN619">SUMIFS('N1.3_Project_Listing'!$P$16:$P$829, 'N1.3_Project_Listing'!$E$16:$E$829,'N1.3_Project_Listing'!$E619, 'N1.3_Project_Listing'!$A$16:$A$829,ET_Risk_SC_Summation[[#Headers],[400kV OHL Tower]])</f>
        <v>0</v>
      </c>
      <c r="BO619" s="177" t="str">
        <f>IF(SUM(ET_Risk_SC_Summation[[#This Row],[132kV Circuit Breaker]:[400kV OHL Tower]])=0, "n/a", INDEX(ET_Risk_SC_Summation[#Headers],1,MATCH(MAX(ET_Risk_SC_Summation[[#This Row],[132kV Circuit Breaker]:[400kV OHL Tower]]),ET_Risk_SC_Summation[[#This Row],[132kV Circuit Breaker]:[400kV OHL Tower]],0)))</f>
        <v>n/a</v>
      </c>
      <c r="BP619" s="177" t="str">
        <f>IFERROR(INDEX('N0.7_Lookup_References'!$G$77:$G$98,MATCH(ET_Risk_SC_Summation[[#This Row],[Mxx Category]],'N0.7_Lookup_References'!$F$77:$F$98,0)),"")</f>
        <v/>
      </c>
    </row>
    <row r="620" spans="1:68">
      <c r="A620" s="160" t="str">
        <f>IFERROR(INDEX(N1.2_Intervention_Types[NARM Asset Category],MATCH('N1.3_Project_Listing'!$C620,N1.2_Intervention_Types[Intervention Type ID],0),1),"")</f>
        <v/>
      </c>
      <c r="B620" s="160" t="str">
        <f>IF($D$2="GD",IFERROR(INDEX(N1.2_Intervention_Types[C&amp;V Asset Category (GD)],MATCH('N1.3_Project_Listing'!$C620,N1.2_Intervention_Types[Intervention Type ID],0),1),""),IFERROR(INDEX(N1.2_Intervention_Types[NARM Asset Category],MATCH('N1.3_Project_Listing'!$C620,N1.2_Intervention_Types[Intervention Type ID],0),1),""))</f>
        <v/>
      </c>
      <c r="C620" s="67" t="str">
        <f>IFERROR(INDEX(N1.2_Intervention_Types[Intervention Type ID],MATCH('N1.3_Project_Listing'!$I620,N1.2_Intervention_Types[Intervention Type],0),1),"")</f>
        <v/>
      </c>
      <c r="D620" s="160" t="str">
        <f>IFERROR(INDEX(N1.2_Intervention_Types[Intervention Category],MATCH('N1.3_Project_Listing'!$C620,N1.2_Intervention_Types[Intervention Type ID],0),1),"")</f>
        <v/>
      </c>
      <c r="E620" s="210"/>
      <c r="F620" s="236"/>
      <c r="G620" s="236"/>
      <c r="H620" s="236"/>
      <c r="I620" s="151"/>
      <c r="J620" s="139"/>
      <c r="K620" s="117"/>
      <c r="L620" s="117"/>
      <c r="M620" s="117"/>
      <c r="N620" s="11"/>
      <c r="O620" s="11"/>
      <c r="P620" s="11"/>
      <c r="Q620" s="63">
        <f t="shared" si="54"/>
        <v>0</v>
      </c>
      <c r="R620" s="368">
        <f>IF('N1.3_Project_Listing'!$D620="Replacement",SUM('N1.3_Project_Listing'!$K620:$L620)/2,'N1.3_Project_Listing'!$M620)</f>
        <v>0</v>
      </c>
      <c r="S620" s="67" t="str">
        <f>IFERROR(INDEX('N0.7_Lookup_References'!$C$13:$C$72,MATCH($A620,'N0.7_Lookup_References'!$B$13:$B$72,0)),"")</f>
        <v/>
      </c>
      <c r="T620" s="338" t="str">
        <f t="shared" si="55"/>
        <v/>
      </c>
      <c r="V620" s="11"/>
      <c r="W620" s="11"/>
      <c r="X620" s="11"/>
      <c r="Y620" s="11"/>
      <c r="Z620" s="11"/>
      <c r="AA620" s="11"/>
      <c r="AB620" s="11"/>
      <c r="AC620" s="11"/>
      <c r="AD620" s="11"/>
      <c r="AE620" s="11"/>
      <c r="AF620" s="11"/>
      <c r="AG620" s="11"/>
      <c r="AH620" s="11"/>
      <c r="AI620" s="11"/>
      <c r="AJ620" s="11"/>
      <c r="AK620" s="11"/>
      <c r="AL620" s="11"/>
      <c r="AM620" s="11"/>
      <c r="AN620" s="11"/>
      <c r="AO620" s="11"/>
      <c r="AP620" s="63">
        <f t="shared" si="51"/>
        <v>0</v>
      </c>
      <c r="AQ620" s="63">
        <f t="shared" si="52"/>
        <v>0</v>
      </c>
      <c r="AR620" s="63">
        <f t="shared" si="53"/>
        <v>0</v>
      </c>
      <c r="AT620" s="176" cm="1">
        <f t="array" ref="AT620">SUMIFS('N1.3_Project_Listing'!$P$16:$P$829, 'N1.3_Project_Listing'!$E$16:$E$829,'N1.3_Project_Listing'!$E620, 'N1.3_Project_Listing'!$A$16:$A$829,ET_Risk_SC_Summation[[#Headers],[132kV Circuit Breaker]])</f>
        <v>0</v>
      </c>
      <c r="AU620" s="176" cm="1">
        <f t="array" ref="AU620">SUMIFS('N1.3_Project_Listing'!$P$16:$P$829, 'N1.3_Project_Listing'!$E$16:$E$829,'N1.3_Project_Listing'!$E620, 'N1.3_Project_Listing'!$A$16:$A$829,ET_Risk_SC_Summation[[#Headers],[132kV Transformer]])</f>
        <v>0</v>
      </c>
      <c r="AV620" s="176" cm="1">
        <f t="array" ref="AV620">SUMIFS('N1.3_Project_Listing'!$P$16:$P$829, 'N1.3_Project_Listing'!$E$16:$E$829,'N1.3_Project_Listing'!$E620, 'N1.3_Project_Listing'!$A$16:$A$829,ET_Risk_SC_Summation[[#Headers],[132kV Reactor]])</f>
        <v>0</v>
      </c>
      <c r="AW620" s="176" cm="1">
        <f t="array" ref="AW620">SUMIFS('N1.3_Project_Listing'!$P$16:$P$829, 'N1.3_Project_Listing'!$E$16:$E$829,'N1.3_Project_Listing'!$E620, 'N1.3_Project_Listing'!$A$16:$A$829,ET_Risk_SC_Summation[[#Headers],[132kV Underground Cable]])</f>
        <v>0</v>
      </c>
      <c r="AX620" s="176" cm="1">
        <f t="array" ref="AX620">SUMIFS('N1.3_Project_Listing'!$P$16:$P$829, 'N1.3_Project_Listing'!$E$16:$E$829,'N1.3_Project_Listing'!$E620, 'N1.3_Project_Listing'!$A$16:$A$829,ET_Risk_SC_Summation[[#Headers],[132kV OHL Conductor]])</f>
        <v>0</v>
      </c>
      <c r="AY620" s="176" cm="1">
        <f t="array" ref="AY620">SUMIFS('N1.3_Project_Listing'!$P$16:$P$829, 'N1.3_Project_Listing'!$E$16:$E$829,'N1.3_Project_Listing'!$E620, 'N1.3_Project_Listing'!$A$16:$A$829,ET_Risk_SC_Summation[[#Headers],[132kV OHL Fittings]])</f>
        <v>0</v>
      </c>
      <c r="AZ620" s="176" cm="1">
        <f t="array" ref="AZ620">SUMIFS('N1.3_Project_Listing'!$P$16:$P$829, 'N1.3_Project_Listing'!$E$16:$E$829,'N1.3_Project_Listing'!$E620, 'N1.3_Project_Listing'!$A$16:$A$829,ET_Risk_SC_Summation[[#Headers],[132kV OHL Tower]])</f>
        <v>0</v>
      </c>
      <c r="BA620" s="176" cm="1">
        <f t="array" ref="BA620">SUMIFS('N1.3_Project_Listing'!$P$16:$P$829, 'N1.3_Project_Listing'!$E$16:$E$829,'N1.3_Project_Listing'!$E620, 'N1.3_Project_Listing'!$A$16:$A$829,ET_Risk_SC_Summation[[#Headers],[275kV Circuit Breaker]])</f>
        <v>0</v>
      </c>
      <c r="BB620" s="176" cm="1">
        <f t="array" ref="BB620">SUMIFS('N1.3_Project_Listing'!$P$16:$P$829, 'N1.3_Project_Listing'!$E$16:$E$829,'N1.3_Project_Listing'!$E620, 'N1.3_Project_Listing'!$A$16:$A$829,ET_Risk_SC_Summation[[#Headers],[275kV Transformer]])</f>
        <v>0</v>
      </c>
      <c r="BC620" s="176" cm="1">
        <f t="array" ref="BC620">SUMIFS('N1.3_Project_Listing'!$P$16:$P$829, 'N1.3_Project_Listing'!$E$16:$E$829,'N1.3_Project_Listing'!$E620, 'N1.3_Project_Listing'!$A$16:$A$829,ET_Risk_SC_Summation[[#Headers],[275kV Reactor]])</f>
        <v>0</v>
      </c>
      <c r="BD620" s="176" cm="1">
        <f t="array" ref="BD620">SUMIFS('N1.3_Project_Listing'!$P$16:$P$829, 'N1.3_Project_Listing'!$E$16:$E$829,'N1.3_Project_Listing'!$E620, 'N1.3_Project_Listing'!$A$16:$A$829,ET_Risk_SC_Summation[[#Headers],[275kV Underground Cable]])</f>
        <v>0</v>
      </c>
      <c r="BE620" s="176" cm="1">
        <f t="array" ref="BE620">SUMIFS('N1.3_Project_Listing'!$P$16:$P$829, 'N1.3_Project_Listing'!$E$16:$E$829,'N1.3_Project_Listing'!$E620, 'N1.3_Project_Listing'!$A$16:$A$829,ET_Risk_SC_Summation[[#Headers],[275kV OHL Conductor]])</f>
        <v>0</v>
      </c>
      <c r="BF620" s="176" cm="1">
        <f t="array" ref="BF620">SUMIFS('N1.3_Project_Listing'!$P$16:$P$829, 'N1.3_Project_Listing'!$E$16:$E$829,'N1.3_Project_Listing'!$E620, 'N1.3_Project_Listing'!$A$16:$A$829,ET_Risk_SC_Summation[[#Headers],[275kV OHL Fittings]])</f>
        <v>0</v>
      </c>
      <c r="BG620" s="176" cm="1">
        <f t="array" ref="BG620">SUMIFS('N1.3_Project_Listing'!$P$16:$P$829, 'N1.3_Project_Listing'!$E$16:$E$829,'N1.3_Project_Listing'!$E620, 'N1.3_Project_Listing'!$A$16:$A$829,ET_Risk_SC_Summation[[#Headers],[275kV OHL Tower]])</f>
        <v>0</v>
      </c>
      <c r="BH620" s="176" cm="1">
        <f t="array" ref="BH620">SUMIFS('N1.3_Project_Listing'!$P$16:$P$829, 'N1.3_Project_Listing'!$E$16:$E$829,'N1.3_Project_Listing'!$E620, 'N1.3_Project_Listing'!$A$16:$A$829,ET_Risk_SC_Summation[[#Headers],[400kV Circuit Breaker]])</f>
        <v>0</v>
      </c>
      <c r="BI620" s="176" cm="1">
        <f t="array" ref="BI620">SUMIFS('N1.3_Project_Listing'!$P$16:$P$829, 'N1.3_Project_Listing'!$E$16:$E$829,'N1.3_Project_Listing'!$E620, 'N1.3_Project_Listing'!$A$16:$A$829,ET_Risk_SC_Summation[[#Headers],[400kV Transformer]])</f>
        <v>0</v>
      </c>
      <c r="BJ620" s="176" cm="1">
        <f t="array" ref="BJ620">SUMIFS('N1.3_Project_Listing'!$P$16:$P$829, 'N1.3_Project_Listing'!$E$16:$E$829,'N1.3_Project_Listing'!$E620, 'N1.3_Project_Listing'!$A$16:$A$829,ET_Risk_SC_Summation[[#Headers],[400kV Reactor]])</f>
        <v>0</v>
      </c>
      <c r="BK620" s="176" cm="1">
        <f t="array" ref="BK620">SUMIFS('N1.3_Project_Listing'!$P$16:$P$829, 'N1.3_Project_Listing'!$E$16:$E$829,'N1.3_Project_Listing'!$E620, 'N1.3_Project_Listing'!$A$16:$A$829,ET_Risk_SC_Summation[[#Headers],[400kV Underground Cable]])</f>
        <v>0</v>
      </c>
      <c r="BL620" s="176" cm="1">
        <f t="array" ref="BL620">SUMIFS('N1.3_Project_Listing'!$P$16:$P$829, 'N1.3_Project_Listing'!$E$16:$E$829,'N1.3_Project_Listing'!$E620, 'N1.3_Project_Listing'!$A$16:$A$829,ET_Risk_SC_Summation[[#Headers],[400kV OHL Conductor]])</f>
        <v>0</v>
      </c>
      <c r="BM620" s="176" cm="1">
        <f t="array" ref="BM620">SUMIFS('N1.3_Project_Listing'!$P$16:$P$829, 'N1.3_Project_Listing'!$E$16:$E$829,'N1.3_Project_Listing'!$E620, 'N1.3_Project_Listing'!$A$16:$A$829,ET_Risk_SC_Summation[[#Headers],[400kV OHL Fittings]])</f>
        <v>0</v>
      </c>
      <c r="BN620" s="176" cm="1">
        <f t="array" ref="BN620">SUMIFS('N1.3_Project_Listing'!$P$16:$P$829, 'N1.3_Project_Listing'!$E$16:$E$829,'N1.3_Project_Listing'!$E620, 'N1.3_Project_Listing'!$A$16:$A$829,ET_Risk_SC_Summation[[#Headers],[400kV OHL Tower]])</f>
        <v>0</v>
      </c>
      <c r="BO620" s="177" t="str">
        <f>IF(SUM(ET_Risk_SC_Summation[[#This Row],[132kV Circuit Breaker]:[400kV OHL Tower]])=0, "n/a", INDEX(ET_Risk_SC_Summation[#Headers],1,MATCH(MAX(ET_Risk_SC_Summation[[#This Row],[132kV Circuit Breaker]:[400kV OHL Tower]]),ET_Risk_SC_Summation[[#This Row],[132kV Circuit Breaker]:[400kV OHL Tower]],0)))</f>
        <v>n/a</v>
      </c>
      <c r="BP620" s="177" t="str">
        <f>IFERROR(INDEX('N0.7_Lookup_References'!$G$77:$G$98,MATCH(ET_Risk_SC_Summation[[#This Row],[Mxx Category]],'N0.7_Lookup_References'!$F$77:$F$98,0)),"")</f>
        <v/>
      </c>
    </row>
    <row r="621" spans="1:68">
      <c r="A621" s="160" t="str">
        <f>IFERROR(INDEX(N1.2_Intervention_Types[NARM Asset Category],MATCH('N1.3_Project_Listing'!$C621,N1.2_Intervention_Types[Intervention Type ID],0),1),"")</f>
        <v/>
      </c>
      <c r="B621" s="160" t="str">
        <f>IF($D$2="GD",IFERROR(INDEX(N1.2_Intervention_Types[C&amp;V Asset Category (GD)],MATCH('N1.3_Project_Listing'!$C621,N1.2_Intervention_Types[Intervention Type ID],0),1),""),IFERROR(INDEX(N1.2_Intervention_Types[NARM Asset Category],MATCH('N1.3_Project_Listing'!$C621,N1.2_Intervention_Types[Intervention Type ID],0),1),""))</f>
        <v/>
      </c>
      <c r="C621" s="67" t="str">
        <f>IFERROR(INDEX(N1.2_Intervention_Types[Intervention Type ID],MATCH('N1.3_Project_Listing'!$I621,N1.2_Intervention_Types[Intervention Type],0),1),"")</f>
        <v/>
      </c>
      <c r="D621" s="160" t="str">
        <f>IFERROR(INDEX(N1.2_Intervention_Types[Intervention Category],MATCH('N1.3_Project_Listing'!$C621,N1.2_Intervention_Types[Intervention Type ID],0),1),"")</f>
        <v/>
      </c>
      <c r="E621" s="210"/>
      <c r="F621" s="236"/>
      <c r="G621" s="236"/>
      <c r="H621" s="236"/>
      <c r="I621" s="151"/>
      <c r="J621" s="139"/>
      <c r="K621" s="117"/>
      <c r="L621" s="117"/>
      <c r="M621" s="117"/>
      <c r="N621" s="11"/>
      <c r="O621" s="11"/>
      <c r="P621" s="11"/>
      <c r="Q621" s="63">
        <f t="shared" si="54"/>
        <v>0</v>
      </c>
      <c r="R621" s="368">
        <f>IF('N1.3_Project_Listing'!$D621="Replacement",SUM('N1.3_Project_Listing'!$K621:$L621)/2,'N1.3_Project_Listing'!$M621)</f>
        <v>0</v>
      </c>
      <c r="S621" s="67" t="str">
        <f>IFERROR(INDEX('N0.7_Lookup_References'!$C$13:$C$72,MATCH($A621,'N0.7_Lookup_References'!$B$13:$B$72,0)),"")</f>
        <v/>
      </c>
      <c r="T621" s="338" t="str">
        <f t="shared" si="55"/>
        <v/>
      </c>
      <c r="V621" s="11"/>
      <c r="W621" s="11"/>
      <c r="X621" s="11"/>
      <c r="Y621" s="11"/>
      <c r="Z621" s="11"/>
      <c r="AA621" s="11"/>
      <c r="AB621" s="11"/>
      <c r="AC621" s="11"/>
      <c r="AD621" s="11"/>
      <c r="AE621" s="11"/>
      <c r="AF621" s="11"/>
      <c r="AG621" s="11"/>
      <c r="AH621" s="11"/>
      <c r="AI621" s="11"/>
      <c r="AJ621" s="11"/>
      <c r="AK621" s="11"/>
      <c r="AL621" s="11"/>
      <c r="AM621" s="11"/>
      <c r="AN621" s="11"/>
      <c r="AO621" s="11"/>
      <c r="AP621" s="63">
        <f t="shared" si="51"/>
        <v>0</v>
      </c>
      <c r="AQ621" s="63">
        <f t="shared" si="52"/>
        <v>0</v>
      </c>
      <c r="AR621" s="63">
        <f t="shared" si="53"/>
        <v>0</v>
      </c>
      <c r="AT621" s="176" cm="1">
        <f t="array" ref="AT621">SUMIFS('N1.3_Project_Listing'!$P$16:$P$829, 'N1.3_Project_Listing'!$E$16:$E$829,'N1.3_Project_Listing'!$E621, 'N1.3_Project_Listing'!$A$16:$A$829,ET_Risk_SC_Summation[[#Headers],[132kV Circuit Breaker]])</f>
        <v>0</v>
      </c>
      <c r="AU621" s="176" cm="1">
        <f t="array" ref="AU621">SUMIFS('N1.3_Project_Listing'!$P$16:$P$829, 'N1.3_Project_Listing'!$E$16:$E$829,'N1.3_Project_Listing'!$E621, 'N1.3_Project_Listing'!$A$16:$A$829,ET_Risk_SC_Summation[[#Headers],[132kV Transformer]])</f>
        <v>0</v>
      </c>
      <c r="AV621" s="176" cm="1">
        <f t="array" ref="AV621">SUMIFS('N1.3_Project_Listing'!$P$16:$P$829, 'N1.3_Project_Listing'!$E$16:$E$829,'N1.3_Project_Listing'!$E621, 'N1.3_Project_Listing'!$A$16:$A$829,ET_Risk_SC_Summation[[#Headers],[132kV Reactor]])</f>
        <v>0</v>
      </c>
      <c r="AW621" s="176" cm="1">
        <f t="array" ref="AW621">SUMIFS('N1.3_Project_Listing'!$P$16:$P$829, 'N1.3_Project_Listing'!$E$16:$E$829,'N1.3_Project_Listing'!$E621, 'N1.3_Project_Listing'!$A$16:$A$829,ET_Risk_SC_Summation[[#Headers],[132kV Underground Cable]])</f>
        <v>0</v>
      </c>
      <c r="AX621" s="176" cm="1">
        <f t="array" ref="AX621">SUMIFS('N1.3_Project_Listing'!$P$16:$P$829, 'N1.3_Project_Listing'!$E$16:$E$829,'N1.3_Project_Listing'!$E621, 'N1.3_Project_Listing'!$A$16:$A$829,ET_Risk_SC_Summation[[#Headers],[132kV OHL Conductor]])</f>
        <v>0</v>
      </c>
      <c r="AY621" s="176" cm="1">
        <f t="array" ref="AY621">SUMIFS('N1.3_Project_Listing'!$P$16:$P$829, 'N1.3_Project_Listing'!$E$16:$E$829,'N1.3_Project_Listing'!$E621, 'N1.3_Project_Listing'!$A$16:$A$829,ET_Risk_SC_Summation[[#Headers],[132kV OHL Fittings]])</f>
        <v>0</v>
      </c>
      <c r="AZ621" s="176" cm="1">
        <f t="array" ref="AZ621">SUMIFS('N1.3_Project_Listing'!$P$16:$P$829, 'N1.3_Project_Listing'!$E$16:$E$829,'N1.3_Project_Listing'!$E621, 'N1.3_Project_Listing'!$A$16:$A$829,ET_Risk_SC_Summation[[#Headers],[132kV OHL Tower]])</f>
        <v>0</v>
      </c>
      <c r="BA621" s="176" cm="1">
        <f t="array" ref="BA621">SUMIFS('N1.3_Project_Listing'!$P$16:$P$829, 'N1.3_Project_Listing'!$E$16:$E$829,'N1.3_Project_Listing'!$E621, 'N1.3_Project_Listing'!$A$16:$A$829,ET_Risk_SC_Summation[[#Headers],[275kV Circuit Breaker]])</f>
        <v>0</v>
      </c>
      <c r="BB621" s="176" cm="1">
        <f t="array" ref="BB621">SUMIFS('N1.3_Project_Listing'!$P$16:$P$829, 'N1.3_Project_Listing'!$E$16:$E$829,'N1.3_Project_Listing'!$E621, 'N1.3_Project_Listing'!$A$16:$A$829,ET_Risk_SC_Summation[[#Headers],[275kV Transformer]])</f>
        <v>0</v>
      </c>
      <c r="BC621" s="176" cm="1">
        <f t="array" ref="BC621">SUMIFS('N1.3_Project_Listing'!$P$16:$P$829, 'N1.3_Project_Listing'!$E$16:$E$829,'N1.3_Project_Listing'!$E621, 'N1.3_Project_Listing'!$A$16:$A$829,ET_Risk_SC_Summation[[#Headers],[275kV Reactor]])</f>
        <v>0</v>
      </c>
      <c r="BD621" s="176" cm="1">
        <f t="array" ref="BD621">SUMIFS('N1.3_Project_Listing'!$P$16:$P$829, 'N1.3_Project_Listing'!$E$16:$E$829,'N1.3_Project_Listing'!$E621, 'N1.3_Project_Listing'!$A$16:$A$829,ET_Risk_SC_Summation[[#Headers],[275kV Underground Cable]])</f>
        <v>0</v>
      </c>
      <c r="BE621" s="176" cm="1">
        <f t="array" ref="BE621">SUMIFS('N1.3_Project_Listing'!$P$16:$P$829, 'N1.3_Project_Listing'!$E$16:$E$829,'N1.3_Project_Listing'!$E621, 'N1.3_Project_Listing'!$A$16:$A$829,ET_Risk_SC_Summation[[#Headers],[275kV OHL Conductor]])</f>
        <v>0</v>
      </c>
      <c r="BF621" s="176" cm="1">
        <f t="array" ref="BF621">SUMIFS('N1.3_Project_Listing'!$P$16:$P$829, 'N1.3_Project_Listing'!$E$16:$E$829,'N1.3_Project_Listing'!$E621, 'N1.3_Project_Listing'!$A$16:$A$829,ET_Risk_SC_Summation[[#Headers],[275kV OHL Fittings]])</f>
        <v>0</v>
      </c>
      <c r="BG621" s="176" cm="1">
        <f t="array" ref="BG621">SUMIFS('N1.3_Project_Listing'!$P$16:$P$829, 'N1.3_Project_Listing'!$E$16:$E$829,'N1.3_Project_Listing'!$E621, 'N1.3_Project_Listing'!$A$16:$A$829,ET_Risk_SC_Summation[[#Headers],[275kV OHL Tower]])</f>
        <v>0</v>
      </c>
      <c r="BH621" s="176" cm="1">
        <f t="array" ref="BH621">SUMIFS('N1.3_Project_Listing'!$P$16:$P$829, 'N1.3_Project_Listing'!$E$16:$E$829,'N1.3_Project_Listing'!$E621, 'N1.3_Project_Listing'!$A$16:$A$829,ET_Risk_SC_Summation[[#Headers],[400kV Circuit Breaker]])</f>
        <v>0</v>
      </c>
      <c r="BI621" s="176" cm="1">
        <f t="array" ref="BI621">SUMIFS('N1.3_Project_Listing'!$P$16:$P$829, 'N1.3_Project_Listing'!$E$16:$E$829,'N1.3_Project_Listing'!$E621, 'N1.3_Project_Listing'!$A$16:$A$829,ET_Risk_SC_Summation[[#Headers],[400kV Transformer]])</f>
        <v>0</v>
      </c>
      <c r="BJ621" s="176" cm="1">
        <f t="array" ref="BJ621">SUMIFS('N1.3_Project_Listing'!$P$16:$P$829, 'N1.3_Project_Listing'!$E$16:$E$829,'N1.3_Project_Listing'!$E621, 'N1.3_Project_Listing'!$A$16:$A$829,ET_Risk_SC_Summation[[#Headers],[400kV Reactor]])</f>
        <v>0</v>
      </c>
      <c r="BK621" s="176" cm="1">
        <f t="array" ref="BK621">SUMIFS('N1.3_Project_Listing'!$P$16:$P$829, 'N1.3_Project_Listing'!$E$16:$E$829,'N1.3_Project_Listing'!$E621, 'N1.3_Project_Listing'!$A$16:$A$829,ET_Risk_SC_Summation[[#Headers],[400kV Underground Cable]])</f>
        <v>0</v>
      </c>
      <c r="BL621" s="176" cm="1">
        <f t="array" ref="BL621">SUMIFS('N1.3_Project_Listing'!$P$16:$P$829, 'N1.3_Project_Listing'!$E$16:$E$829,'N1.3_Project_Listing'!$E621, 'N1.3_Project_Listing'!$A$16:$A$829,ET_Risk_SC_Summation[[#Headers],[400kV OHL Conductor]])</f>
        <v>0</v>
      </c>
      <c r="BM621" s="176" cm="1">
        <f t="array" ref="BM621">SUMIFS('N1.3_Project_Listing'!$P$16:$P$829, 'N1.3_Project_Listing'!$E$16:$E$829,'N1.3_Project_Listing'!$E621, 'N1.3_Project_Listing'!$A$16:$A$829,ET_Risk_SC_Summation[[#Headers],[400kV OHL Fittings]])</f>
        <v>0</v>
      </c>
      <c r="BN621" s="176" cm="1">
        <f t="array" ref="BN621">SUMIFS('N1.3_Project_Listing'!$P$16:$P$829, 'N1.3_Project_Listing'!$E$16:$E$829,'N1.3_Project_Listing'!$E621, 'N1.3_Project_Listing'!$A$16:$A$829,ET_Risk_SC_Summation[[#Headers],[400kV OHL Tower]])</f>
        <v>0</v>
      </c>
      <c r="BO621" s="177" t="str">
        <f>IF(SUM(ET_Risk_SC_Summation[[#This Row],[132kV Circuit Breaker]:[400kV OHL Tower]])=0, "n/a", INDEX(ET_Risk_SC_Summation[#Headers],1,MATCH(MAX(ET_Risk_SC_Summation[[#This Row],[132kV Circuit Breaker]:[400kV OHL Tower]]),ET_Risk_SC_Summation[[#This Row],[132kV Circuit Breaker]:[400kV OHL Tower]],0)))</f>
        <v>n/a</v>
      </c>
      <c r="BP621" s="177" t="str">
        <f>IFERROR(INDEX('N0.7_Lookup_References'!$G$77:$G$98,MATCH(ET_Risk_SC_Summation[[#This Row],[Mxx Category]],'N0.7_Lookup_References'!$F$77:$F$98,0)),"")</f>
        <v/>
      </c>
    </row>
    <row r="622" spans="1:68">
      <c r="A622" s="160" t="str">
        <f>IFERROR(INDEX(N1.2_Intervention_Types[NARM Asset Category],MATCH('N1.3_Project_Listing'!$C622,N1.2_Intervention_Types[Intervention Type ID],0),1),"")</f>
        <v/>
      </c>
      <c r="B622" s="160" t="str">
        <f>IF($D$2="GD",IFERROR(INDEX(N1.2_Intervention_Types[C&amp;V Asset Category (GD)],MATCH('N1.3_Project_Listing'!$C622,N1.2_Intervention_Types[Intervention Type ID],0),1),""),IFERROR(INDEX(N1.2_Intervention_Types[NARM Asset Category],MATCH('N1.3_Project_Listing'!$C622,N1.2_Intervention_Types[Intervention Type ID],0),1),""))</f>
        <v/>
      </c>
      <c r="C622" s="67" t="str">
        <f>IFERROR(INDEX(N1.2_Intervention_Types[Intervention Type ID],MATCH('N1.3_Project_Listing'!$I622,N1.2_Intervention_Types[Intervention Type],0),1),"")</f>
        <v/>
      </c>
      <c r="D622" s="160" t="str">
        <f>IFERROR(INDEX(N1.2_Intervention_Types[Intervention Category],MATCH('N1.3_Project_Listing'!$C622,N1.2_Intervention_Types[Intervention Type ID],0),1),"")</f>
        <v/>
      </c>
      <c r="E622" s="210"/>
      <c r="F622" s="236"/>
      <c r="G622" s="236"/>
      <c r="H622" s="236"/>
      <c r="I622" s="151"/>
      <c r="J622" s="139"/>
      <c r="K622" s="117"/>
      <c r="L622" s="117"/>
      <c r="M622" s="117"/>
      <c r="N622" s="11"/>
      <c r="O622" s="11"/>
      <c r="P622" s="11"/>
      <c r="Q622" s="63">
        <f t="shared" si="54"/>
        <v>0</v>
      </c>
      <c r="R622" s="368">
        <f>IF('N1.3_Project_Listing'!$D622="Replacement",SUM('N1.3_Project_Listing'!$K622:$L622)/2,'N1.3_Project_Listing'!$M622)</f>
        <v>0</v>
      </c>
      <c r="S622" s="67" t="str">
        <f>IFERROR(INDEX('N0.7_Lookup_References'!$C$13:$C$72,MATCH($A622,'N0.7_Lookup_References'!$B$13:$B$72,0)),"")</f>
        <v/>
      </c>
      <c r="T622" s="338" t="str">
        <f t="shared" si="55"/>
        <v/>
      </c>
      <c r="V622" s="11"/>
      <c r="W622" s="11"/>
      <c r="X622" s="11"/>
      <c r="Y622" s="11"/>
      <c r="Z622" s="11"/>
      <c r="AA622" s="11"/>
      <c r="AB622" s="11"/>
      <c r="AC622" s="11"/>
      <c r="AD622" s="11"/>
      <c r="AE622" s="11"/>
      <c r="AF622" s="11"/>
      <c r="AG622" s="11"/>
      <c r="AH622" s="11"/>
      <c r="AI622" s="11"/>
      <c r="AJ622" s="11"/>
      <c r="AK622" s="11"/>
      <c r="AL622" s="11"/>
      <c r="AM622" s="11"/>
      <c r="AN622" s="11"/>
      <c r="AO622" s="11"/>
      <c r="AP622" s="63">
        <f t="shared" si="51"/>
        <v>0</v>
      </c>
      <c r="AQ622" s="63">
        <f t="shared" si="52"/>
        <v>0</v>
      </c>
      <c r="AR622" s="63">
        <f t="shared" si="53"/>
        <v>0</v>
      </c>
      <c r="AT622" s="176" cm="1">
        <f t="array" ref="AT622">SUMIFS('N1.3_Project_Listing'!$P$16:$P$829, 'N1.3_Project_Listing'!$E$16:$E$829,'N1.3_Project_Listing'!$E622, 'N1.3_Project_Listing'!$A$16:$A$829,ET_Risk_SC_Summation[[#Headers],[132kV Circuit Breaker]])</f>
        <v>0</v>
      </c>
      <c r="AU622" s="176" cm="1">
        <f t="array" ref="AU622">SUMIFS('N1.3_Project_Listing'!$P$16:$P$829, 'N1.3_Project_Listing'!$E$16:$E$829,'N1.3_Project_Listing'!$E622, 'N1.3_Project_Listing'!$A$16:$A$829,ET_Risk_SC_Summation[[#Headers],[132kV Transformer]])</f>
        <v>0</v>
      </c>
      <c r="AV622" s="176" cm="1">
        <f t="array" ref="AV622">SUMIFS('N1.3_Project_Listing'!$P$16:$P$829, 'N1.3_Project_Listing'!$E$16:$E$829,'N1.3_Project_Listing'!$E622, 'N1.3_Project_Listing'!$A$16:$A$829,ET_Risk_SC_Summation[[#Headers],[132kV Reactor]])</f>
        <v>0</v>
      </c>
      <c r="AW622" s="176" cm="1">
        <f t="array" ref="AW622">SUMIFS('N1.3_Project_Listing'!$P$16:$P$829, 'N1.3_Project_Listing'!$E$16:$E$829,'N1.3_Project_Listing'!$E622, 'N1.3_Project_Listing'!$A$16:$A$829,ET_Risk_SC_Summation[[#Headers],[132kV Underground Cable]])</f>
        <v>0</v>
      </c>
      <c r="AX622" s="176" cm="1">
        <f t="array" ref="AX622">SUMIFS('N1.3_Project_Listing'!$P$16:$P$829, 'N1.3_Project_Listing'!$E$16:$E$829,'N1.3_Project_Listing'!$E622, 'N1.3_Project_Listing'!$A$16:$A$829,ET_Risk_SC_Summation[[#Headers],[132kV OHL Conductor]])</f>
        <v>0</v>
      </c>
      <c r="AY622" s="176" cm="1">
        <f t="array" ref="AY622">SUMIFS('N1.3_Project_Listing'!$P$16:$P$829, 'N1.3_Project_Listing'!$E$16:$E$829,'N1.3_Project_Listing'!$E622, 'N1.3_Project_Listing'!$A$16:$A$829,ET_Risk_SC_Summation[[#Headers],[132kV OHL Fittings]])</f>
        <v>0</v>
      </c>
      <c r="AZ622" s="176" cm="1">
        <f t="array" ref="AZ622">SUMIFS('N1.3_Project_Listing'!$P$16:$P$829, 'N1.3_Project_Listing'!$E$16:$E$829,'N1.3_Project_Listing'!$E622, 'N1.3_Project_Listing'!$A$16:$A$829,ET_Risk_SC_Summation[[#Headers],[132kV OHL Tower]])</f>
        <v>0</v>
      </c>
      <c r="BA622" s="176" cm="1">
        <f t="array" ref="BA622">SUMIFS('N1.3_Project_Listing'!$P$16:$P$829, 'N1.3_Project_Listing'!$E$16:$E$829,'N1.3_Project_Listing'!$E622, 'N1.3_Project_Listing'!$A$16:$A$829,ET_Risk_SC_Summation[[#Headers],[275kV Circuit Breaker]])</f>
        <v>0</v>
      </c>
      <c r="BB622" s="176" cm="1">
        <f t="array" ref="BB622">SUMIFS('N1.3_Project_Listing'!$P$16:$P$829, 'N1.3_Project_Listing'!$E$16:$E$829,'N1.3_Project_Listing'!$E622, 'N1.3_Project_Listing'!$A$16:$A$829,ET_Risk_SC_Summation[[#Headers],[275kV Transformer]])</f>
        <v>0</v>
      </c>
      <c r="BC622" s="176" cm="1">
        <f t="array" ref="BC622">SUMIFS('N1.3_Project_Listing'!$P$16:$P$829, 'N1.3_Project_Listing'!$E$16:$E$829,'N1.3_Project_Listing'!$E622, 'N1.3_Project_Listing'!$A$16:$A$829,ET_Risk_SC_Summation[[#Headers],[275kV Reactor]])</f>
        <v>0</v>
      </c>
      <c r="BD622" s="176" cm="1">
        <f t="array" ref="BD622">SUMIFS('N1.3_Project_Listing'!$P$16:$P$829, 'N1.3_Project_Listing'!$E$16:$E$829,'N1.3_Project_Listing'!$E622, 'N1.3_Project_Listing'!$A$16:$A$829,ET_Risk_SC_Summation[[#Headers],[275kV Underground Cable]])</f>
        <v>0</v>
      </c>
      <c r="BE622" s="176" cm="1">
        <f t="array" ref="BE622">SUMIFS('N1.3_Project_Listing'!$P$16:$P$829, 'N1.3_Project_Listing'!$E$16:$E$829,'N1.3_Project_Listing'!$E622, 'N1.3_Project_Listing'!$A$16:$A$829,ET_Risk_SC_Summation[[#Headers],[275kV OHL Conductor]])</f>
        <v>0</v>
      </c>
      <c r="BF622" s="176" cm="1">
        <f t="array" ref="BF622">SUMIFS('N1.3_Project_Listing'!$P$16:$P$829, 'N1.3_Project_Listing'!$E$16:$E$829,'N1.3_Project_Listing'!$E622, 'N1.3_Project_Listing'!$A$16:$A$829,ET_Risk_SC_Summation[[#Headers],[275kV OHL Fittings]])</f>
        <v>0</v>
      </c>
      <c r="BG622" s="176" cm="1">
        <f t="array" ref="BG622">SUMIFS('N1.3_Project_Listing'!$P$16:$P$829, 'N1.3_Project_Listing'!$E$16:$E$829,'N1.3_Project_Listing'!$E622, 'N1.3_Project_Listing'!$A$16:$A$829,ET_Risk_SC_Summation[[#Headers],[275kV OHL Tower]])</f>
        <v>0</v>
      </c>
      <c r="BH622" s="176" cm="1">
        <f t="array" ref="BH622">SUMIFS('N1.3_Project_Listing'!$P$16:$P$829, 'N1.3_Project_Listing'!$E$16:$E$829,'N1.3_Project_Listing'!$E622, 'N1.3_Project_Listing'!$A$16:$A$829,ET_Risk_SC_Summation[[#Headers],[400kV Circuit Breaker]])</f>
        <v>0</v>
      </c>
      <c r="BI622" s="176" cm="1">
        <f t="array" ref="BI622">SUMIFS('N1.3_Project_Listing'!$P$16:$P$829, 'N1.3_Project_Listing'!$E$16:$E$829,'N1.3_Project_Listing'!$E622, 'N1.3_Project_Listing'!$A$16:$A$829,ET_Risk_SC_Summation[[#Headers],[400kV Transformer]])</f>
        <v>0</v>
      </c>
      <c r="BJ622" s="176" cm="1">
        <f t="array" ref="BJ622">SUMIFS('N1.3_Project_Listing'!$P$16:$P$829, 'N1.3_Project_Listing'!$E$16:$E$829,'N1.3_Project_Listing'!$E622, 'N1.3_Project_Listing'!$A$16:$A$829,ET_Risk_SC_Summation[[#Headers],[400kV Reactor]])</f>
        <v>0</v>
      </c>
      <c r="BK622" s="176" cm="1">
        <f t="array" ref="BK622">SUMIFS('N1.3_Project_Listing'!$P$16:$P$829, 'N1.3_Project_Listing'!$E$16:$E$829,'N1.3_Project_Listing'!$E622, 'N1.3_Project_Listing'!$A$16:$A$829,ET_Risk_SC_Summation[[#Headers],[400kV Underground Cable]])</f>
        <v>0</v>
      </c>
      <c r="BL622" s="176" cm="1">
        <f t="array" ref="BL622">SUMIFS('N1.3_Project_Listing'!$P$16:$P$829, 'N1.3_Project_Listing'!$E$16:$E$829,'N1.3_Project_Listing'!$E622, 'N1.3_Project_Listing'!$A$16:$A$829,ET_Risk_SC_Summation[[#Headers],[400kV OHL Conductor]])</f>
        <v>0</v>
      </c>
      <c r="BM622" s="176" cm="1">
        <f t="array" ref="BM622">SUMIFS('N1.3_Project_Listing'!$P$16:$P$829, 'N1.3_Project_Listing'!$E$16:$E$829,'N1.3_Project_Listing'!$E622, 'N1.3_Project_Listing'!$A$16:$A$829,ET_Risk_SC_Summation[[#Headers],[400kV OHL Fittings]])</f>
        <v>0</v>
      </c>
      <c r="BN622" s="176" cm="1">
        <f t="array" ref="BN622">SUMIFS('N1.3_Project_Listing'!$P$16:$P$829, 'N1.3_Project_Listing'!$E$16:$E$829,'N1.3_Project_Listing'!$E622, 'N1.3_Project_Listing'!$A$16:$A$829,ET_Risk_SC_Summation[[#Headers],[400kV OHL Tower]])</f>
        <v>0</v>
      </c>
      <c r="BO622" s="177" t="str">
        <f>IF(SUM(ET_Risk_SC_Summation[[#This Row],[132kV Circuit Breaker]:[400kV OHL Tower]])=0, "n/a", INDEX(ET_Risk_SC_Summation[#Headers],1,MATCH(MAX(ET_Risk_SC_Summation[[#This Row],[132kV Circuit Breaker]:[400kV OHL Tower]]),ET_Risk_SC_Summation[[#This Row],[132kV Circuit Breaker]:[400kV OHL Tower]],0)))</f>
        <v>n/a</v>
      </c>
      <c r="BP622" s="177" t="str">
        <f>IFERROR(INDEX('N0.7_Lookup_References'!$G$77:$G$98,MATCH(ET_Risk_SC_Summation[[#This Row],[Mxx Category]],'N0.7_Lookup_References'!$F$77:$F$98,0)),"")</f>
        <v/>
      </c>
    </row>
    <row r="623" spans="1:68">
      <c r="A623" s="160" t="str">
        <f>IFERROR(INDEX(N1.2_Intervention_Types[NARM Asset Category],MATCH('N1.3_Project_Listing'!$C623,N1.2_Intervention_Types[Intervention Type ID],0),1),"")</f>
        <v/>
      </c>
      <c r="B623" s="160" t="str">
        <f>IF($D$2="GD",IFERROR(INDEX(N1.2_Intervention_Types[C&amp;V Asset Category (GD)],MATCH('N1.3_Project_Listing'!$C623,N1.2_Intervention_Types[Intervention Type ID],0),1),""),IFERROR(INDEX(N1.2_Intervention_Types[NARM Asset Category],MATCH('N1.3_Project_Listing'!$C623,N1.2_Intervention_Types[Intervention Type ID],0),1),""))</f>
        <v/>
      </c>
      <c r="C623" s="67" t="str">
        <f>IFERROR(INDEX(N1.2_Intervention_Types[Intervention Type ID],MATCH('N1.3_Project_Listing'!$I623,N1.2_Intervention_Types[Intervention Type],0),1),"")</f>
        <v/>
      </c>
      <c r="D623" s="160" t="str">
        <f>IFERROR(INDEX(N1.2_Intervention_Types[Intervention Category],MATCH('N1.3_Project_Listing'!$C623,N1.2_Intervention_Types[Intervention Type ID],0),1),"")</f>
        <v/>
      </c>
      <c r="E623" s="210"/>
      <c r="F623" s="236"/>
      <c r="G623" s="236"/>
      <c r="H623" s="236"/>
      <c r="I623" s="151"/>
      <c r="J623" s="139"/>
      <c r="K623" s="117"/>
      <c r="L623" s="117"/>
      <c r="M623" s="117"/>
      <c r="N623" s="11"/>
      <c r="O623" s="11"/>
      <c r="P623" s="11"/>
      <c r="Q623" s="63">
        <f t="shared" si="54"/>
        <v>0</v>
      </c>
      <c r="R623" s="368">
        <f>IF('N1.3_Project_Listing'!$D623="Replacement",SUM('N1.3_Project_Listing'!$K623:$L623)/2,'N1.3_Project_Listing'!$M623)</f>
        <v>0</v>
      </c>
      <c r="S623" s="67" t="str">
        <f>IFERROR(INDEX('N0.7_Lookup_References'!$C$13:$C$72,MATCH($A623,'N0.7_Lookup_References'!$B$13:$B$72,0)),"")</f>
        <v/>
      </c>
      <c r="T623" s="338" t="str">
        <f t="shared" si="55"/>
        <v/>
      </c>
      <c r="V623" s="11"/>
      <c r="W623" s="11"/>
      <c r="X623" s="11"/>
      <c r="Y623" s="11"/>
      <c r="Z623" s="11"/>
      <c r="AA623" s="11"/>
      <c r="AB623" s="11"/>
      <c r="AC623" s="11"/>
      <c r="AD623" s="11"/>
      <c r="AE623" s="11"/>
      <c r="AF623" s="11"/>
      <c r="AG623" s="11"/>
      <c r="AH623" s="11"/>
      <c r="AI623" s="11"/>
      <c r="AJ623" s="11"/>
      <c r="AK623" s="11"/>
      <c r="AL623" s="11"/>
      <c r="AM623" s="11"/>
      <c r="AN623" s="11"/>
      <c r="AO623" s="11"/>
      <c r="AP623" s="63">
        <f t="shared" si="51"/>
        <v>0</v>
      </c>
      <c r="AQ623" s="63">
        <f t="shared" si="52"/>
        <v>0</v>
      </c>
      <c r="AR623" s="63">
        <f t="shared" si="53"/>
        <v>0</v>
      </c>
      <c r="AT623" s="176" cm="1">
        <f t="array" ref="AT623">SUMIFS('N1.3_Project_Listing'!$P$16:$P$829, 'N1.3_Project_Listing'!$E$16:$E$829,'N1.3_Project_Listing'!$E623, 'N1.3_Project_Listing'!$A$16:$A$829,ET_Risk_SC_Summation[[#Headers],[132kV Circuit Breaker]])</f>
        <v>0</v>
      </c>
      <c r="AU623" s="176" cm="1">
        <f t="array" ref="AU623">SUMIFS('N1.3_Project_Listing'!$P$16:$P$829, 'N1.3_Project_Listing'!$E$16:$E$829,'N1.3_Project_Listing'!$E623, 'N1.3_Project_Listing'!$A$16:$A$829,ET_Risk_SC_Summation[[#Headers],[132kV Transformer]])</f>
        <v>0</v>
      </c>
      <c r="AV623" s="176" cm="1">
        <f t="array" ref="AV623">SUMIFS('N1.3_Project_Listing'!$P$16:$P$829, 'N1.3_Project_Listing'!$E$16:$E$829,'N1.3_Project_Listing'!$E623, 'N1.3_Project_Listing'!$A$16:$A$829,ET_Risk_SC_Summation[[#Headers],[132kV Reactor]])</f>
        <v>0</v>
      </c>
      <c r="AW623" s="176" cm="1">
        <f t="array" ref="AW623">SUMIFS('N1.3_Project_Listing'!$P$16:$P$829, 'N1.3_Project_Listing'!$E$16:$E$829,'N1.3_Project_Listing'!$E623, 'N1.3_Project_Listing'!$A$16:$A$829,ET_Risk_SC_Summation[[#Headers],[132kV Underground Cable]])</f>
        <v>0</v>
      </c>
      <c r="AX623" s="176" cm="1">
        <f t="array" ref="AX623">SUMIFS('N1.3_Project_Listing'!$P$16:$P$829, 'N1.3_Project_Listing'!$E$16:$E$829,'N1.3_Project_Listing'!$E623, 'N1.3_Project_Listing'!$A$16:$A$829,ET_Risk_SC_Summation[[#Headers],[132kV OHL Conductor]])</f>
        <v>0</v>
      </c>
      <c r="AY623" s="176" cm="1">
        <f t="array" ref="AY623">SUMIFS('N1.3_Project_Listing'!$P$16:$P$829, 'N1.3_Project_Listing'!$E$16:$E$829,'N1.3_Project_Listing'!$E623, 'N1.3_Project_Listing'!$A$16:$A$829,ET_Risk_SC_Summation[[#Headers],[132kV OHL Fittings]])</f>
        <v>0</v>
      </c>
      <c r="AZ623" s="176" cm="1">
        <f t="array" ref="AZ623">SUMIFS('N1.3_Project_Listing'!$P$16:$P$829, 'N1.3_Project_Listing'!$E$16:$E$829,'N1.3_Project_Listing'!$E623, 'N1.3_Project_Listing'!$A$16:$A$829,ET_Risk_SC_Summation[[#Headers],[132kV OHL Tower]])</f>
        <v>0</v>
      </c>
      <c r="BA623" s="176" cm="1">
        <f t="array" ref="BA623">SUMIFS('N1.3_Project_Listing'!$P$16:$P$829, 'N1.3_Project_Listing'!$E$16:$E$829,'N1.3_Project_Listing'!$E623, 'N1.3_Project_Listing'!$A$16:$A$829,ET_Risk_SC_Summation[[#Headers],[275kV Circuit Breaker]])</f>
        <v>0</v>
      </c>
      <c r="BB623" s="176" cm="1">
        <f t="array" ref="BB623">SUMIFS('N1.3_Project_Listing'!$P$16:$P$829, 'N1.3_Project_Listing'!$E$16:$E$829,'N1.3_Project_Listing'!$E623, 'N1.3_Project_Listing'!$A$16:$A$829,ET_Risk_SC_Summation[[#Headers],[275kV Transformer]])</f>
        <v>0</v>
      </c>
      <c r="BC623" s="176" cm="1">
        <f t="array" ref="BC623">SUMIFS('N1.3_Project_Listing'!$P$16:$P$829, 'N1.3_Project_Listing'!$E$16:$E$829,'N1.3_Project_Listing'!$E623, 'N1.3_Project_Listing'!$A$16:$A$829,ET_Risk_SC_Summation[[#Headers],[275kV Reactor]])</f>
        <v>0</v>
      </c>
      <c r="BD623" s="176" cm="1">
        <f t="array" ref="BD623">SUMIFS('N1.3_Project_Listing'!$P$16:$P$829, 'N1.3_Project_Listing'!$E$16:$E$829,'N1.3_Project_Listing'!$E623, 'N1.3_Project_Listing'!$A$16:$A$829,ET_Risk_SC_Summation[[#Headers],[275kV Underground Cable]])</f>
        <v>0</v>
      </c>
      <c r="BE623" s="176" cm="1">
        <f t="array" ref="BE623">SUMIFS('N1.3_Project_Listing'!$P$16:$P$829, 'N1.3_Project_Listing'!$E$16:$E$829,'N1.3_Project_Listing'!$E623, 'N1.3_Project_Listing'!$A$16:$A$829,ET_Risk_SC_Summation[[#Headers],[275kV OHL Conductor]])</f>
        <v>0</v>
      </c>
      <c r="BF623" s="176" cm="1">
        <f t="array" ref="BF623">SUMIFS('N1.3_Project_Listing'!$P$16:$P$829, 'N1.3_Project_Listing'!$E$16:$E$829,'N1.3_Project_Listing'!$E623, 'N1.3_Project_Listing'!$A$16:$A$829,ET_Risk_SC_Summation[[#Headers],[275kV OHL Fittings]])</f>
        <v>0</v>
      </c>
      <c r="BG623" s="176" cm="1">
        <f t="array" ref="BG623">SUMIFS('N1.3_Project_Listing'!$P$16:$P$829, 'N1.3_Project_Listing'!$E$16:$E$829,'N1.3_Project_Listing'!$E623, 'N1.3_Project_Listing'!$A$16:$A$829,ET_Risk_SC_Summation[[#Headers],[275kV OHL Tower]])</f>
        <v>0</v>
      </c>
      <c r="BH623" s="176" cm="1">
        <f t="array" ref="BH623">SUMIFS('N1.3_Project_Listing'!$P$16:$P$829, 'N1.3_Project_Listing'!$E$16:$E$829,'N1.3_Project_Listing'!$E623, 'N1.3_Project_Listing'!$A$16:$A$829,ET_Risk_SC_Summation[[#Headers],[400kV Circuit Breaker]])</f>
        <v>0</v>
      </c>
      <c r="BI623" s="176" cm="1">
        <f t="array" ref="BI623">SUMIFS('N1.3_Project_Listing'!$P$16:$P$829, 'N1.3_Project_Listing'!$E$16:$E$829,'N1.3_Project_Listing'!$E623, 'N1.3_Project_Listing'!$A$16:$A$829,ET_Risk_SC_Summation[[#Headers],[400kV Transformer]])</f>
        <v>0</v>
      </c>
      <c r="BJ623" s="176" cm="1">
        <f t="array" ref="BJ623">SUMIFS('N1.3_Project_Listing'!$P$16:$P$829, 'N1.3_Project_Listing'!$E$16:$E$829,'N1.3_Project_Listing'!$E623, 'N1.3_Project_Listing'!$A$16:$A$829,ET_Risk_SC_Summation[[#Headers],[400kV Reactor]])</f>
        <v>0</v>
      </c>
      <c r="BK623" s="176" cm="1">
        <f t="array" ref="BK623">SUMIFS('N1.3_Project_Listing'!$P$16:$P$829, 'N1.3_Project_Listing'!$E$16:$E$829,'N1.3_Project_Listing'!$E623, 'N1.3_Project_Listing'!$A$16:$A$829,ET_Risk_SC_Summation[[#Headers],[400kV Underground Cable]])</f>
        <v>0</v>
      </c>
      <c r="BL623" s="176" cm="1">
        <f t="array" ref="BL623">SUMIFS('N1.3_Project_Listing'!$P$16:$P$829, 'N1.3_Project_Listing'!$E$16:$E$829,'N1.3_Project_Listing'!$E623, 'N1.3_Project_Listing'!$A$16:$A$829,ET_Risk_SC_Summation[[#Headers],[400kV OHL Conductor]])</f>
        <v>0</v>
      </c>
      <c r="BM623" s="176" cm="1">
        <f t="array" ref="BM623">SUMIFS('N1.3_Project_Listing'!$P$16:$P$829, 'N1.3_Project_Listing'!$E$16:$E$829,'N1.3_Project_Listing'!$E623, 'N1.3_Project_Listing'!$A$16:$A$829,ET_Risk_SC_Summation[[#Headers],[400kV OHL Fittings]])</f>
        <v>0</v>
      </c>
      <c r="BN623" s="176" cm="1">
        <f t="array" ref="BN623">SUMIFS('N1.3_Project_Listing'!$P$16:$P$829, 'N1.3_Project_Listing'!$E$16:$E$829,'N1.3_Project_Listing'!$E623, 'N1.3_Project_Listing'!$A$16:$A$829,ET_Risk_SC_Summation[[#Headers],[400kV OHL Tower]])</f>
        <v>0</v>
      </c>
      <c r="BO623" s="177" t="str">
        <f>IF(SUM(ET_Risk_SC_Summation[[#This Row],[132kV Circuit Breaker]:[400kV OHL Tower]])=0, "n/a", INDEX(ET_Risk_SC_Summation[#Headers],1,MATCH(MAX(ET_Risk_SC_Summation[[#This Row],[132kV Circuit Breaker]:[400kV OHL Tower]]),ET_Risk_SC_Summation[[#This Row],[132kV Circuit Breaker]:[400kV OHL Tower]],0)))</f>
        <v>n/a</v>
      </c>
      <c r="BP623" s="177" t="str">
        <f>IFERROR(INDEX('N0.7_Lookup_References'!$G$77:$G$98,MATCH(ET_Risk_SC_Summation[[#This Row],[Mxx Category]],'N0.7_Lookup_References'!$F$77:$F$98,0)),"")</f>
        <v/>
      </c>
    </row>
    <row r="624" spans="1:68">
      <c r="A624" s="160" t="str">
        <f>IFERROR(INDEX(N1.2_Intervention_Types[NARM Asset Category],MATCH('N1.3_Project_Listing'!$C624,N1.2_Intervention_Types[Intervention Type ID],0),1),"")</f>
        <v/>
      </c>
      <c r="B624" s="160" t="str">
        <f>IF($D$2="GD",IFERROR(INDEX(N1.2_Intervention_Types[C&amp;V Asset Category (GD)],MATCH('N1.3_Project_Listing'!$C624,N1.2_Intervention_Types[Intervention Type ID],0),1),""),IFERROR(INDEX(N1.2_Intervention_Types[NARM Asset Category],MATCH('N1.3_Project_Listing'!$C624,N1.2_Intervention_Types[Intervention Type ID],0),1),""))</f>
        <v/>
      </c>
      <c r="C624" s="67" t="str">
        <f>IFERROR(INDEX(N1.2_Intervention_Types[Intervention Type ID],MATCH('N1.3_Project_Listing'!$I624,N1.2_Intervention_Types[Intervention Type],0),1),"")</f>
        <v/>
      </c>
      <c r="D624" s="160" t="str">
        <f>IFERROR(INDEX(N1.2_Intervention_Types[Intervention Category],MATCH('N1.3_Project_Listing'!$C624,N1.2_Intervention_Types[Intervention Type ID],0),1),"")</f>
        <v/>
      </c>
      <c r="E624" s="210"/>
      <c r="F624" s="236"/>
      <c r="G624" s="236"/>
      <c r="H624" s="236"/>
      <c r="I624" s="151"/>
      <c r="J624" s="139"/>
      <c r="K624" s="117"/>
      <c r="L624" s="117"/>
      <c r="M624" s="117"/>
      <c r="N624" s="11"/>
      <c r="O624" s="11"/>
      <c r="P624" s="11"/>
      <c r="Q624" s="63">
        <f t="shared" si="54"/>
        <v>0</v>
      </c>
      <c r="R624" s="368">
        <f>IF('N1.3_Project_Listing'!$D624="Replacement",SUM('N1.3_Project_Listing'!$K624:$L624)/2,'N1.3_Project_Listing'!$M624)</f>
        <v>0</v>
      </c>
      <c r="S624" s="67" t="str">
        <f>IFERROR(INDEX('N0.7_Lookup_References'!$C$13:$C$72,MATCH($A624,'N0.7_Lookup_References'!$B$13:$B$72,0)),"")</f>
        <v/>
      </c>
      <c r="T624" s="338" t="str">
        <f t="shared" si="55"/>
        <v/>
      </c>
      <c r="V624" s="11"/>
      <c r="W624" s="11"/>
      <c r="X624" s="11"/>
      <c r="Y624" s="11"/>
      <c r="Z624" s="11"/>
      <c r="AA624" s="11"/>
      <c r="AB624" s="11"/>
      <c r="AC624" s="11"/>
      <c r="AD624" s="11"/>
      <c r="AE624" s="11"/>
      <c r="AF624" s="11"/>
      <c r="AG624" s="11"/>
      <c r="AH624" s="11"/>
      <c r="AI624" s="11"/>
      <c r="AJ624" s="11"/>
      <c r="AK624" s="11"/>
      <c r="AL624" s="11"/>
      <c r="AM624" s="11"/>
      <c r="AN624" s="11"/>
      <c r="AO624" s="11"/>
      <c r="AP624" s="63">
        <f t="shared" si="51"/>
        <v>0</v>
      </c>
      <c r="AQ624" s="63">
        <f t="shared" si="52"/>
        <v>0</v>
      </c>
      <c r="AR624" s="63">
        <f t="shared" si="53"/>
        <v>0</v>
      </c>
      <c r="AT624" s="176" cm="1">
        <f t="array" ref="AT624">SUMIFS('N1.3_Project_Listing'!$P$16:$P$829, 'N1.3_Project_Listing'!$E$16:$E$829,'N1.3_Project_Listing'!$E624, 'N1.3_Project_Listing'!$A$16:$A$829,ET_Risk_SC_Summation[[#Headers],[132kV Circuit Breaker]])</f>
        <v>0</v>
      </c>
      <c r="AU624" s="176" cm="1">
        <f t="array" ref="AU624">SUMIFS('N1.3_Project_Listing'!$P$16:$P$829, 'N1.3_Project_Listing'!$E$16:$E$829,'N1.3_Project_Listing'!$E624, 'N1.3_Project_Listing'!$A$16:$A$829,ET_Risk_SC_Summation[[#Headers],[132kV Transformer]])</f>
        <v>0</v>
      </c>
      <c r="AV624" s="176" cm="1">
        <f t="array" ref="AV624">SUMIFS('N1.3_Project_Listing'!$P$16:$P$829, 'N1.3_Project_Listing'!$E$16:$E$829,'N1.3_Project_Listing'!$E624, 'N1.3_Project_Listing'!$A$16:$A$829,ET_Risk_SC_Summation[[#Headers],[132kV Reactor]])</f>
        <v>0</v>
      </c>
      <c r="AW624" s="176" cm="1">
        <f t="array" ref="AW624">SUMIFS('N1.3_Project_Listing'!$P$16:$P$829, 'N1.3_Project_Listing'!$E$16:$E$829,'N1.3_Project_Listing'!$E624, 'N1.3_Project_Listing'!$A$16:$A$829,ET_Risk_SC_Summation[[#Headers],[132kV Underground Cable]])</f>
        <v>0</v>
      </c>
      <c r="AX624" s="176" cm="1">
        <f t="array" ref="AX624">SUMIFS('N1.3_Project_Listing'!$P$16:$P$829, 'N1.3_Project_Listing'!$E$16:$E$829,'N1.3_Project_Listing'!$E624, 'N1.3_Project_Listing'!$A$16:$A$829,ET_Risk_SC_Summation[[#Headers],[132kV OHL Conductor]])</f>
        <v>0</v>
      </c>
      <c r="AY624" s="176" cm="1">
        <f t="array" ref="AY624">SUMIFS('N1.3_Project_Listing'!$P$16:$P$829, 'N1.3_Project_Listing'!$E$16:$E$829,'N1.3_Project_Listing'!$E624, 'N1.3_Project_Listing'!$A$16:$A$829,ET_Risk_SC_Summation[[#Headers],[132kV OHL Fittings]])</f>
        <v>0</v>
      </c>
      <c r="AZ624" s="176" cm="1">
        <f t="array" ref="AZ624">SUMIFS('N1.3_Project_Listing'!$P$16:$P$829, 'N1.3_Project_Listing'!$E$16:$E$829,'N1.3_Project_Listing'!$E624, 'N1.3_Project_Listing'!$A$16:$A$829,ET_Risk_SC_Summation[[#Headers],[132kV OHL Tower]])</f>
        <v>0</v>
      </c>
      <c r="BA624" s="176" cm="1">
        <f t="array" ref="BA624">SUMIFS('N1.3_Project_Listing'!$P$16:$P$829, 'N1.3_Project_Listing'!$E$16:$E$829,'N1.3_Project_Listing'!$E624, 'N1.3_Project_Listing'!$A$16:$A$829,ET_Risk_SC_Summation[[#Headers],[275kV Circuit Breaker]])</f>
        <v>0</v>
      </c>
      <c r="BB624" s="176" cm="1">
        <f t="array" ref="BB624">SUMIFS('N1.3_Project_Listing'!$P$16:$P$829, 'N1.3_Project_Listing'!$E$16:$E$829,'N1.3_Project_Listing'!$E624, 'N1.3_Project_Listing'!$A$16:$A$829,ET_Risk_SC_Summation[[#Headers],[275kV Transformer]])</f>
        <v>0</v>
      </c>
      <c r="BC624" s="176" cm="1">
        <f t="array" ref="BC624">SUMIFS('N1.3_Project_Listing'!$P$16:$P$829, 'N1.3_Project_Listing'!$E$16:$E$829,'N1.3_Project_Listing'!$E624, 'N1.3_Project_Listing'!$A$16:$A$829,ET_Risk_SC_Summation[[#Headers],[275kV Reactor]])</f>
        <v>0</v>
      </c>
      <c r="BD624" s="176" cm="1">
        <f t="array" ref="BD624">SUMIFS('N1.3_Project_Listing'!$P$16:$P$829, 'N1.3_Project_Listing'!$E$16:$E$829,'N1.3_Project_Listing'!$E624, 'N1.3_Project_Listing'!$A$16:$A$829,ET_Risk_SC_Summation[[#Headers],[275kV Underground Cable]])</f>
        <v>0</v>
      </c>
      <c r="BE624" s="176" cm="1">
        <f t="array" ref="BE624">SUMIFS('N1.3_Project_Listing'!$P$16:$P$829, 'N1.3_Project_Listing'!$E$16:$E$829,'N1.3_Project_Listing'!$E624, 'N1.3_Project_Listing'!$A$16:$A$829,ET_Risk_SC_Summation[[#Headers],[275kV OHL Conductor]])</f>
        <v>0</v>
      </c>
      <c r="BF624" s="176" cm="1">
        <f t="array" ref="BF624">SUMIFS('N1.3_Project_Listing'!$P$16:$P$829, 'N1.3_Project_Listing'!$E$16:$E$829,'N1.3_Project_Listing'!$E624, 'N1.3_Project_Listing'!$A$16:$A$829,ET_Risk_SC_Summation[[#Headers],[275kV OHL Fittings]])</f>
        <v>0</v>
      </c>
      <c r="BG624" s="176" cm="1">
        <f t="array" ref="BG624">SUMIFS('N1.3_Project_Listing'!$P$16:$P$829, 'N1.3_Project_Listing'!$E$16:$E$829,'N1.3_Project_Listing'!$E624, 'N1.3_Project_Listing'!$A$16:$A$829,ET_Risk_SC_Summation[[#Headers],[275kV OHL Tower]])</f>
        <v>0</v>
      </c>
      <c r="BH624" s="176" cm="1">
        <f t="array" ref="BH624">SUMIFS('N1.3_Project_Listing'!$P$16:$P$829, 'N1.3_Project_Listing'!$E$16:$E$829,'N1.3_Project_Listing'!$E624, 'N1.3_Project_Listing'!$A$16:$A$829,ET_Risk_SC_Summation[[#Headers],[400kV Circuit Breaker]])</f>
        <v>0</v>
      </c>
      <c r="BI624" s="176" cm="1">
        <f t="array" ref="BI624">SUMIFS('N1.3_Project_Listing'!$P$16:$P$829, 'N1.3_Project_Listing'!$E$16:$E$829,'N1.3_Project_Listing'!$E624, 'N1.3_Project_Listing'!$A$16:$A$829,ET_Risk_SC_Summation[[#Headers],[400kV Transformer]])</f>
        <v>0</v>
      </c>
      <c r="BJ624" s="176" cm="1">
        <f t="array" ref="BJ624">SUMIFS('N1.3_Project_Listing'!$P$16:$P$829, 'N1.3_Project_Listing'!$E$16:$E$829,'N1.3_Project_Listing'!$E624, 'N1.3_Project_Listing'!$A$16:$A$829,ET_Risk_SC_Summation[[#Headers],[400kV Reactor]])</f>
        <v>0</v>
      </c>
      <c r="BK624" s="176" cm="1">
        <f t="array" ref="BK624">SUMIFS('N1.3_Project_Listing'!$P$16:$P$829, 'N1.3_Project_Listing'!$E$16:$E$829,'N1.3_Project_Listing'!$E624, 'N1.3_Project_Listing'!$A$16:$A$829,ET_Risk_SC_Summation[[#Headers],[400kV Underground Cable]])</f>
        <v>0</v>
      </c>
      <c r="BL624" s="176" cm="1">
        <f t="array" ref="BL624">SUMIFS('N1.3_Project_Listing'!$P$16:$P$829, 'N1.3_Project_Listing'!$E$16:$E$829,'N1.3_Project_Listing'!$E624, 'N1.3_Project_Listing'!$A$16:$A$829,ET_Risk_SC_Summation[[#Headers],[400kV OHL Conductor]])</f>
        <v>0</v>
      </c>
      <c r="BM624" s="176" cm="1">
        <f t="array" ref="BM624">SUMIFS('N1.3_Project_Listing'!$P$16:$P$829, 'N1.3_Project_Listing'!$E$16:$E$829,'N1.3_Project_Listing'!$E624, 'N1.3_Project_Listing'!$A$16:$A$829,ET_Risk_SC_Summation[[#Headers],[400kV OHL Fittings]])</f>
        <v>0</v>
      </c>
      <c r="BN624" s="176" cm="1">
        <f t="array" ref="BN624">SUMIFS('N1.3_Project_Listing'!$P$16:$P$829, 'N1.3_Project_Listing'!$E$16:$E$829,'N1.3_Project_Listing'!$E624, 'N1.3_Project_Listing'!$A$16:$A$829,ET_Risk_SC_Summation[[#Headers],[400kV OHL Tower]])</f>
        <v>0</v>
      </c>
      <c r="BO624" s="177" t="str">
        <f>IF(SUM(ET_Risk_SC_Summation[[#This Row],[132kV Circuit Breaker]:[400kV OHL Tower]])=0, "n/a", INDEX(ET_Risk_SC_Summation[#Headers],1,MATCH(MAX(ET_Risk_SC_Summation[[#This Row],[132kV Circuit Breaker]:[400kV OHL Tower]]),ET_Risk_SC_Summation[[#This Row],[132kV Circuit Breaker]:[400kV OHL Tower]],0)))</f>
        <v>n/a</v>
      </c>
      <c r="BP624" s="177" t="str">
        <f>IFERROR(INDEX('N0.7_Lookup_References'!$G$77:$G$98,MATCH(ET_Risk_SC_Summation[[#This Row],[Mxx Category]],'N0.7_Lookup_References'!$F$77:$F$98,0)),"")</f>
        <v/>
      </c>
    </row>
    <row r="625" spans="1:68">
      <c r="A625" s="160" t="str">
        <f>IFERROR(INDEX(N1.2_Intervention_Types[NARM Asset Category],MATCH('N1.3_Project_Listing'!$C625,N1.2_Intervention_Types[Intervention Type ID],0),1),"")</f>
        <v/>
      </c>
      <c r="B625" s="160" t="str">
        <f>IF($D$2="GD",IFERROR(INDEX(N1.2_Intervention_Types[C&amp;V Asset Category (GD)],MATCH('N1.3_Project_Listing'!$C625,N1.2_Intervention_Types[Intervention Type ID],0),1),""),IFERROR(INDEX(N1.2_Intervention_Types[NARM Asset Category],MATCH('N1.3_Project_Listing'!$C625,N1.2_Intervention_Types[Intervention Type ID],0),1),""))</f>
        <v/>
      </c>
      <c r="C625" s="67" t="str">
        <f>IFERROR(INDEX(N1.2_Intervention_Types[Intervention Type ID],MATCH('N1.3_Project_Listing'!$I625,N1.2_Intervention_Types[Intervention Type],0),1),"")</f>
        <v/>
      </c>
      <c r="D625" s="160" t="str">
        <f>IFERROR(INDEX(N1.2_Intervention_Types[Intervention Category],MATCH('N1.3_Project_Listing'!$C625,N1.2_Intervention_Types[Intervention Type ID],0),1),"")</f>
        <v/>
      </c>
      <c r="E625" s="210"/>
      <c r="F625" s="236"/>
      <c r="G625" s="236"/>
      <c r="H625" s="236"/>
      <c r="I625" s="151"/>
      <c r="J625" s="139"/>
      <c r="K625" s="117"/>
      <c r="L625" s="117"/>
      <c r="M625" s="117"/>
      <c r="N625" s="11"/>
      <c r="O625" s="11"/>
      <c r="P625" s="11"/>
      <c r="Q625" s="63">
        <f t="shared" si="54"/>
        <v>0</v>
      </c>
      <c r="R625" s="368">
        <f>IF('N1.3_Project_Listing'!$D625="Replacement",SUM('N1.3_Project_Listing'!$K625:$L625)/2,'N1.3_Project_Listing'!$M625)</f>
        <v>0</v>
      </c>
      <c r="S625" s="67" t="str">
        <f>IFERROR(INDEX('N0.7_Lookup_References'!$C$13:$C$72,MATCH($A625,'N0.7_Lookup_References'!$B$13:$B$72,0)),"")</f>
        <v/>
      </c>
      <c r="T625" s="338" t="str">
        <f t="shared" si="55"/>
        <v/>
      </c>
      <c r="V625" s="11"/>
      <c r="W625" s="11"/>
      <c r="X625" s="11"/>
      <c r="Y625" s="11"/>
      <c r="Z625" s="11"/>
      <c r="AA625" s="11"/>
      <c r="AB625" s="11"/>
      <c r="AC625" s="11"/>
      <c r="AD625" s="11"/>
      <c r="AE625" s="11"/>
      <c r="AF625" s="11"/>
      <c r="AG625" s="11"/>
      <c r="AH625" s="11"/>
      <c r="AI625" s="11"/>
      <c r="AJ625" s="11"/>
      <c r="AK625" s="11"/>
      <c r="AL625" s="11"/>
      <c r="AM625" s="11"/>
      <c r="AN625" s="11"/>
      <c r="AO625" s="11"/>
      <c r="AP625" s="63">
        <f t="shared" si="51"/>
        <v>0</v>
      </c>
      <c r="AQ625" s="63">
        <f t="shared" si="52"/>
        <v>0</v>
      </c>
      <c r="AR625" s="63">
        <f t="shared" si="53"/>
        <v>0</v>
      </c>
      <c r="AT625" s="176" cm="1">
        <f t="array" ref="AT625">SUMIFS('N1.3_Project_Listing'!$P$16:$P$829, 'N1.3_Project_Listing'!$E$16:$E$829,'N1.3_Project_Listing'!$E625, 'N1.3_Project_Listing'!$A$16:$A$829,ET_Risk_SC_Summation[[#Headers],[132kV Circuit Breaker]])</f>
        <v>0</v>
      </c>
      <c r="AU625" s="176" cm="1">
        <f t="array" ref="AU625">SUMIFS('N1.3_Project_Listing'!$P$16:$P$829, 'N1.3_Project_Listing'!$E$16:$E$829,'N1.3_Project_Listing'!$E625, 'N1.3_Project_Listing'!$A$16:$A$829,ET_Risk_SC_Summation[[#Headers],[132kV Transformer]])</f>
        <v>0</v>
      </c>
      <c r="AV625" s="176" cm="1">
        <f t="array" ref="AV625">SUMIFS('N1.3_Project_Listing'!$P$16:$P$829, 'N1.3_Project_Listing'!$E$16:$E$829,'N1.3_Project_Listing'!$E625, 'N1.3_Project_Listing'!$A$16:$A$829,ET_Risk_SC_Summation[[#Headers],[132kV Reactor]])</f>
        <v>0</v>
      </c>
      <c r="AW625" s="176" cm="1">
        <f t="array" ref="AW625">SUMIFS('N1.3_Project_Listing'!$P$16:$P$829, 'N1.3_Project_Listing'!$E$16:$E$829,'N1.3_Project_Listing'!$E625, 'N1.3_Project_Listing'!$A$16:$A$829,ET_Risk_SC_Summation[[#Headers],[132kV Underground Cable]])</f>
        <v>0</v>
      </c>
      <c r="AX625" s="176" cm="1">
        <f t="array" ref="AX625">SUMIFS('N1.3_Project_Listing'!$P$16:$P$829, 'N1.3_Project_Listing'!$E$16:$E$829,'N1.3_Project_Listing'!$E625, 'N1.3_Project_Listing'!$A$16:$A$829,ET_Risk_SC_Summation[[#Headers],[132kV OHL Conductor]])</f>
        <v>0</v>
      </c>
      <c r="AY625" s="176" cm="1">
        <f t="array" ref="AY625">SUMIFS('N1.3_Project_Listing'!$P$16:$P$829, 'N1.3_Project_Listing'!$E$16:$E$829,'N1.3_Project_Listing'!$E625, 'N1.3_Project_Listing'!$A$16:$A$829,ET_Risk_SC_Summation[[#Headers],[132kV OHL Fittings]])</f>
        <v>0</v>
      </c>
      <c r="AZ625" s="176" cm="1">
        <f t="array" ref="AZ625">SUMIFS('N1.3_Project_Listing'!$P$16:$P$829, 'N1.3_Project_Listing'!$E$16:$E$829,'N1.3_Project_Listing'!$E625, 'N1.3_Project_Listing'!$A$16:$A$829,ET_Risk_SC_Summation[[#Headers],[132kV OHL Tower]])</f>
        <v>0</v>
      </c>
      <c r="BA625" s="176" cm="1">
        <f t="array" ref="BA625">SUMIFS('N1.3_Project_Listing'!$P$16:$P$829, 'N1.3_Project_Listing'!$E$16:$E$829,'N1.3_Project_Listing'!$E625, 'N1.3_Project_Listing'!$A$16:$A$829,ET_Risk_SC_Summation[[#Headers],[275kV Circuit Breaker]])</f>
        <v>0</v>
      </c>
      <c r="BB625" s="176" cm="1">
        <f t="array" ref="BB625">SUMIFS('N1.3_Project_Listing'!$P$16:$P$829, 'N1.3_Project_Listing'!$E$16:$E$829,'N1.3_Project_Listing'!$E625, 'N1.3_Project_Listing'!$A$16:$A$829,ET_Risk_SC_Summation[[#Headers],[275kV Transformer]])</f>
        <v>0</v>
      </c>
      <c r="BC625" s="176" cm="1">
        <f t="array" ref="BC625">SUMIFS('N1.3_Project_Listing'!$P$16:$P$829, 'N1.3_Project_Listing'!$E$16:$E$829,'N1.3_Project_Listing'!$E625, 'N1.3_Project_Listing'!$A$16:$A$829,ET_Risk_SC_Summation[[#Headers],[275kV Reactor]])</f>
        <v>0</v>
      </c>
      <c r="BD625" s="176" cm="1">
        <f t="array" ref="BD625">SUMIFS('N1.3_Project_Listing'!$P$16:$P$829, 'N1.3_Project_Listing'!$E$16:$E$829,'N1.3_Project_Listing'!$E625, 'N1.3_Project_Listing'!$A$16:$A$829,ET_Risk_SC_Summation[[#Headers],[275kV Underground Cable]])</f>
        <v>0</v>
      </c>
      <c r="BE625" s="176" cm="1">
        <f t="array" ref="BE625">SUMIFS('N1.3_Project_Listing'!$P$16:$P$829, 'N1.3_Project_Listing'!$E$16:$E$829,'N1.3_Project_Listing'!$E625, 'N1.3_Project_Listing'!$A$16:$A$829,ET_Risk_SC_Summation[[#Headers],[275kV OHL Conductor]])</f>
        <v>0</v>
      </c>
      <c r="BF625" s="176" cm="1">
        <f t="array" ref="BF625">SUMIFS('N1.3_Project_Listing'!$P$16:$P$829, 'N1.3_Project_Listing'!$E$16:$E$829,'N1.3_Project_Listing'!$E625, 'N1.3_Project_Listing'!$A$16:$A$829,ET_Risk_SC_Summation[[#Headers],[275kV OHL Fittings]])</f>
        <v>0</v>
      </c>
      <c r="BG625" s="176" cm="1">
        <f t="array" ref="BG625">SUMIFS('N1.3_Project_Listing'!$P$16:$P$829, 'N1.3_Project_Listing'!$E$16:$E$829,'N1.3_Project_Listing'!$E625, 'N1.3_Project_Listing'!$A$16:$A$829,ET_Risk_SC_Summation[[#Headers],[275kV OHL Tower]])</f>
        <v>0</v>
      </c>
      <c r="BH625" s="176" cm="1">
        <f t="array" ref="BH625">SUMIFS('N1.3_Project_Listing'!$P$16:$P$829, 'N1.3_Project_Listing'!$E$16:$E$829,'N1.3_Project_Listing'!$E625, 'N1.3_Project_Listing'!$A$16:$A$829,ET_Risk_SC_Summation[[#Headers],[400kV Circuit Breaker]])</f>
        <v>0</v>
      </c>
      <c r="BI625" s="176" cm="1">
        <f t="array" ref="BI625">SUMIFS('N1.3_Project_Listing'!$P$16:$P$829, 'N1.3_Project_Listing'!$E$16:$E$829,'N1.3_Project_Listing'!$E625, 'N1.3_Project_Listing'!$A$16:$A$829,ET_Risk_SC_Summation[[#Headers],[400kV Transformer]])</f>
        <v>0</v>
      </c>
      <c r="BJ625" s="176" cm="1">
        <f t="array" ref="BJ625">SUMIFS('N1.3_Project_Listing'!$P$16:$P$829, 'N1.3_Project_Listing'!$E$16:$E$829,'N1.3_Project_Listing'!$E625, 'N1.3_Project_Listing'!$A$16:$A$829,ET_Risk_SC_Summation[[#Headers],[400kV Reactor]])</f>
        <v>0</v>
      </c>
      <c r="BK625" s="176" cm="1">
        <f t="array" ref="BK625">SUMIFS('N1.3_Project_Listing'!$P$16:$P$829, 'N1.3_Project_Listing'!$E$16:$E$829,'N1.3_Project_Listing'!$E625, 'N1.3_Project_Listing'!$A$16:$A$829,ET_Risk_SC_Summation[[#Headers],[400kV Underground Cable]])</f>
        <v>0</v>
      </c>
      <c r="BL625" s="176" cm="1">
        <f t="array" ref="BL625">SUMIFS('N1.3_Project_Listing'!$P$16:$P$829, 'N1.3_Project_Listing'!$E$16:$E$829,'N1.3_Project_Listing'!$E625, 'N1.3_Project_Listing'!$A$16:$A$829,ET_Risk_SC_Summation[[#Headers],[400kV OHL Conductor]])</f>
        <v>0</v>
      </c>
      <c r="BM625" s="176" cm="1">
        <f t="array" ref="BM625">SUMIFS('N1.3_Project_Listing'!$P$16:$P$829, 'N1.3_Project_Listing'!$E$16:$E$829,'N1.3_Project_Listing'!$E625, 'N1.3_Project_Listing'!$A$16:$A$829,ET_Risk_SC_Summation[[#Headers],[400kV OHL Fittings]])</f>
        <v>0</v>
      </c>
      <c r="BN625" s="176" cm="1">
        <f t="array" ref="BN625">SUMIFS('N1.3_Project_Listing'!$P$16:$P$829, 'N1.3_Project_Listing'!$E$16:$E$829,'N1.3_Project_Listing'!$E625, 'N1.3_Project_Listing'!$A$16:$A$829,ET_Risk_SC_Summation[[#Headers],[400kV OHL Tower]])</f>
        <v>0</v>
      </c>
      <c r="BO625" s="177" t="str">
        <f>IF(SUM(ET_Risk_SC_Summation[[#This Row],[132kV Circuit Breaker]:[400kV OHL Tower]])=0, "n/a", INDEX(ET_Risk_SC_Summation[#Headers],1,MATCH(MAX(ET_Risk_SC_Summation[[#This Row],[132kV Circuit Breaker]:[400kV OHL Tower]]),ET_Risk_SC_Summation[[#This Row],[132kV Circuit Breaker]:[400kV OHL Tower]],0)))</f>
        <v>n/a</v>
      </c>
      <c r="BP625" s="177" t="str">
        <f>IFERROR(INDEX('N0.7_Lookup_References'!$G$77:$G$98,MATCH(ET_Risk_SC_Summation[[#This Row],[Mxx Category]],'N0.7_Lookup_References'!$F$77:$F$98,0)),"")</f>
        <v/>
      </c>
    </row>
    <row r="626" spans="1:68">
      <c r="A626" s="160" t="str">
        <f>IFERROR(INDEX(N1.2_Intervention_Types[NARM Asset Category],MATCH('N1.3_Project_Listing'!$C626,N1.2_Intervention_Types[Intervention Type ID],0),1),"")</f>
        <v/>
      </c>
      <c r="B626" s="160" t="str">
        <f>IF($D$2="GD",IFERROR(INDEX(N1.2_Intervention_Types[C&amp;V Asset Category (GD)],MATCH('N1.3_Project_Listing'!$C626,N1.2_Intervention_Types[Intervention Type ID],0),1),""),IFERROR(INDEX(N1.2_Intervention_Types[NARM Asset Category],MATCH('N1.3_Project_Listing'!$C626,N1.2_Intervention_Types[Intervention Type ID],0),1),""))</f>
        <v/>
      </c>
      <c r="C626" s="67" t="str">
        <f>IFERROR(INDEX(N1.2_Intervention_Types[Intervention Type ID],MATCH('N1.3_Project_Listing'!$I626,N1.2_Intervention_Types[Intervention Type],0),1),"")</f>
        <v/>
      </c>
      <c r="D626" s="160" t="str">
        <f>IFERROR(INDEX(N1.2_Intervention_Types[Intervention Category],MATCH('N1.3_Project_Listing'!$C626,N1.2_Intervention_Types[Intervention Type ID],0),1),"")</f>
        <v/>
      </c>
      <c r="E626" s="210"/>
      <c r="F626" s="236"/>
      <c r="G626" s="236"/>
      <c r="H626" s="236"/>
      <c r="I626" s="151"/>
      <c r="J626" s="139"/>
      <c r="K626" s="117"/>
      <c r="L626" s="117"/>
      <c r="M626" s="117"/>
      <c r="N626" s="11"/>
      <c r="O626" s="11"/>
      <c r="P626" s="11"/>
      <c r="Q626" s="63">
        <f t="shared" si="54"/>
        <v>0</v>
      </c>
      <c r="R626" s="368">
        <f>IF('N1.3_Project_Listing'!$D626="Replacement",SUM('N1.3_Project_Listing'!$K626:$L626)/2,'N1.3_Project_Listing'!$M626)</f>
        <v>0</v>
      </c>
      <c r="S626" s="67" t="str">
        <f>IFERROR(INDEX('N0.7_Lookup_References'!$C$13:$C$72,MATCH($A626,'N0.7_Lookup_References'!$B$13:$B$72,0)),"")</f>
        <v/>
      </c>
      <c r="T626" s="338" t="str">
        <f t="shared" si="55"/>
        <v/>
      </c>
      <c r="V626" s="11"/>
      <c r="W626" s="11"/>
      <c r="X626" s="11"/>
      <c r="Y626" s="11"/>
      <c r="Z626" s="11"/>
      <c r="AA626" s="11"/>
      <c r="AB626" s="11"/>
      <c r="AC626" s="11"/>
      <c r="AD626" s="11"/>
      <c r="AE626" s="11"/>
      <c r="AF626" s="11"/>
      <c r="AG626" s="11"/>
      <c r="AH626" s="11"/>
      <c r="AI626" s="11"/>
      <c r="AJ626" s="11"/>
      <c r="AK626" s="11"/>
      <c r="AL626" s="11"/>
      <c r="AM626" s="11"/>
      <c r="AN626" s="11"/>
      <c r="AO626" s="11"/>
      <c r="AP626" s="63">
        <f t="shared" si="51"/>
        <v>0</v>
      </c>
      <c r="AQ626" s="63">
        <f t="shared" si="52"/>
        <v>0</v>
      </c>
      <c r="AR626" s="63">
        <f t="shared" si="53"/>
        <v>0</v>
      </c>
      <c r="AT626" s="176" cm="1">
        <f t="array" ref="AT626">SUMIFS('N1.3_Project_Listing'!$P$16:$P$829, 'N1.3_Project_Listing'!$E$16:$E$829,'N1.3_Project_Listing'!$E626, 'N1.3_Project_Listing'!$A$16:$A$829,ET_Risk_SC_Summation[[#Headers],[132kV Circuit Breaker]])</f>
        <v>0</v>
      </c>
      <c r="AU626" s="176" cm="1">
        <f t="array" ref="AU626">SUMIFS('N1.3_Project_Listing'!$P$16:$P$829, 'N1.3_Project_Listing'!$E$16:$E$829,'N1.3_Project_Listing'!$E626, 'N1.3_Project_Listing'!$A$16:$A$829,ET_Risk_SC_Summation[[#Headers],[132kV Transformer]])</f>
        <v>0</v>
      </c>
      <c r="AV626" s="176" cm="1">
        <f t="array" ref="AV626">SUMIFS('N1.3_Project_Listing'!$P$16:$P$829, 'N1.3_Project_Listing'!$E$16:$E$829,'N1.3_Project_Listing'!$E626, 'N1.3_Project_Listing'!$A$16:$A$829,ET_Risk_SC_Summation[[#Headers],[132kV Reactor]])</f>
        <v>0</v>
      </c>
      <c r="AW626" s="176" cm="1">
        <f t="array" ref="AW626">SUMIFS('N1.3_Project_Listing'!$P$16:$P$829, 'N1.3_Project_Listing'!$E$16:$E$829,'N1.3_Project_Listing'!$E626, 'N1.3_Project_Listing'!$A$16:$A$829,ET_Risk_SC_Summation[[#Headers],[132kV Underground Cable]])</f>
        <v>0</v>
      </c>
      <c r="AX626" s="176" cm="1">
        <f t="array" ref="AX626">SUMIFS('N1.3_Project_Listing'!$P$16:$P$829, 'N1.3_Project_Listing'!$E$16:$E$829,'N1.3_Project_Listing'!$E626, 'N1.3_Project_Listing'!$A$16:$A$829,ET_Risk_SC_Summation[[#Headers],[132kV OHL Conductor]])</f>
        <v>0</v>
      </c>
      <c r="AY626" s="176" cm="1">
        <f t="array" ref="AY626">SUMIFS('N1.3_Project_Listing'!$P$16:$P$829, 'N1.3_Project_Listing'!$E$16:$E$829,'N1.3_Project_Listing'!$E626, 'N1.3_Project_Listing'!$A$16:$A$829,ET_Risk_SC_Summation[[#Headers],[132kV OHL Fittings]])</f>
        <v>0</v>
      </c>
      <c r="AZ626" s="176" cm="1">
        <f t="array" ref="AZ626">SUMIFS('N1.3_Project_Listing'!$P$16:$P$829, 'N1.3_Project_Listing'!$E$16:$E$829,'N1.3_Project_Listing'!$E626, 'N1.3_Project_Listing'!$A$16:$A$829,ET_Risk_SC_Summation[[#Headers],[132kV OHL Tower]])</f>
        <v>0</v>
      </c>
      <c r="BA626" s="176" cm="1">
        <f t="array" ref="BA626">SUMIFS('N1.3_Project_Listing'!$P$16:$P$829, 'N1.3_Project_Listing'!$E$16:$E$829,'N1.3_Project_Listing'!$E626, 'N1.3_Project_Listing'!$A$16:$A$829,ET_Risk_SC_Summation[[#Headers],[275kV Circuit Breaker]])</f>
        <v>0</v>
      </c>
      <c r="BB626" s="176" cm="1">
        <f t="array" ref="BB626">SUMIFS('N1.3_Project_Listing'!$P$16:$P$829, 'N1.3_Project_Listing'!$E$16:$E$829,'N1.3_Project_Listing'!$E626, 'N1.3_Project_Listing'!$A$16:$A$829,ET_Risk_SC_Summation[[#Headers],[275kV Transformer]])</f>
        <v>0</v>
      </c>
      <c r="BC626" s="176" cm="1">
        <f t="array" ref="BC626">SUMIFS('N1.3_Project_Listing'!$P$16:$P$829, 'N1.3_Project_Listing'!$E$16:$E$829,'N1.3_Project_Listing'!$E626, 'N1.3_Project_Listing'!$A$16:$A$829,ET_Risk_SC_Summation[[#Headers],[275kV Reactor]])</f>
        <v>0</v>
      </c>
      <c r="BD626" s="176" cm="1">
        <f t="array" ref="BD626">SUMIFS('N1.3_Project_Listing'!$P$16:$P$829, 'N1.3_Project_Listing'!$E$16:$E$829,'N1.3_Project_Listing'!$E626, 'N1.3_Project_Listing'!$A$16:$A$829,ET_Risk_SC_Summation[[#Headers],[275kV Underground Cable]])</f>
        <v>0</v>
      </c>
      <c r="BE626" s="176" cm="1">
        <f t="array" ref="BE626">SUMIFS('N1.3_Project_Listing'!$P$16:$P$829, 'N1.3_Project_Listing'!$E$16:$E$829,'N1.3_Project_Listing'!$E626, 'N1.3_Project_Listing'!$A$16:$A$829,ET_Risk_SC_Summation[[#Headers],[275kV OHL Conductor]])</f>
        <v>0</v>
      </c>
      <c r="BF626" s="176" cm="1">
        <f t="array" ref="BF626">SUMIFS('N1.3_Project_Listing'!$P$16:$P$829, 'N1.3_Project_Listing'!$E$16:$E$829,'N1.3_Project_Listing'!$E626, 'N1.3_Project_Listing'!$A$16:$A$829,ET_Risk_SC_Summation[[#Headers],[275kV OHL Fittings]])</f>
        <v>0</v>
      </c>
      <c r="BG626" s="176" cm="1">
        <f t="array" ref="BG626">SUMIFS('N1.3_Project_Listing'!$P$16:$P$829, 'N1.3_Project_Listing'!$E$16:$E$829,'N1.3_Project_Listing'!$E626, 'N1.3_Project_Listing'!$A$16:$A$829,ET_Risk_SC_Summation[[#Headers],[275kV OHL Tower]])</f>
        <v>0</v>
      </c>
      <c r="BH626" s="176" cm="1">
        <f t="array" ref="BH626">SUMIFS('N1.3_Project_Listing'!$P$16:$P$829, 'N1.3_Project_Listing'!$E$16:$E$829,'N1.3_Project_Listing'!$E626, 'N1.3_Project_Listing'!$A$16:$A$829,ET_Risk_SC_Summation[[#Headers],[400kV Circuit Breaker]])</f>
        <v>0</v>
      </c>
      <c r="BI626" s="176" cm="1">
        <f t="array" ref="BI626">SUMIFS('N1.3_Project_Listing'!$P$16:$P$829, 'N1.3_Project_Listing'!$E$16:$E$829,'N1.3_Project_Listing'!$E626, 'N1.3_Project_Listing'!$A$16:$A$829,ET_Risk_SC_Summation[[#Headers],[400kV Transformer]])</f>
        <v>0</v>
      </c>
      <c r="BJ626" s="176" cm="1">
        <f t="array" ref="BJ626">SUMIFS('N1.3_Project_Listing'!$P$16:$P$829, 'N1.3_Project_Listing'!$E$16:$E$829,'N1.3_Project_Listing'!$E626, 'N1.3_Project_Listing'!$A$16:$A$829,ET_Risk_SC_Summation[[#Headers],[400kV Reactor]])</f>
        <v>0</v>
      </c>
      <c r="BK626" s="176" cm="1">
        <f t="array" ref="BK626">SUMIFS('N1.3_Project_Listing'!$P$16:$P$829, 'N1.3_Project_Listing'!$E$16:$E$829,'N1.3_Project_Listing'!$E626, 'N1.3_Project_Listing'!$A$16:$A$829,ET_Risk_SC_Summation[[#Headers],[400kV Underground Cable]])</f>
        <v>0</v>
      </c>
      <c r="BL626" s="176" cm="1">
        <f t="array" ref="BL626">SUMIFS('N1.3_Project_Listing'!$P$16:$P$829, 'N1.3_Project_Listing'!$E$16:$E$829,'N1.3_Project_Listing'!$E626, 'N1.3_Project_Listing'!$A$16:$A$829,ET_Risk_SC_Summation[[#Headers],[400kV OHL Conductor]])</f>
        <v>0</v>
      </c>
      <c r="BM626" s="176" cm="1">
        <f t="array" ref="BM626">SUMIFS('N1.3_Project_Listing'!$P$16:$P$829, 'N1.3_Project_Listing'!$E$16:$E$829,'N1.3_Project_Listing'!$E626, 'N1.3_Project_Listing'!$A$16:$A$829,ET_Risk_SC_Summation[[#Headers],[400kV OHL Fittings]])</f>
        <v>0</v>
      </c>
      <c r="BN626" s="176" cm="1">
        <f t="array" ref="BN626">SUMIFS('N1.3_Project_Listing'!$P$16:$P$829, 'N1.3_Project_Listing'!$E$16:$E$829,'N1.3_Project_Listing'!$E626, 'N1.3_Project_Listing'!$A$16:$A$829,ET_Risk_SC_Summation[[#Headers],[400kV OHL Tower]])</f>
        <v>0</v>
      </c>
      <c r="BO626" s="177" t="str">
        <f>IF(SUM(ET_Risk_SC_Summation[[#This Row],[132kV Circuit Breaker]:[400kV OHL Tower]])=0, "n/a", INDEX(ET_Risk_SC_Summation[#Headers],1,MATCH(MAX(ET_Risk_SC_Summation[[#This Row],[132kV Circuit Breaker]:[400kV OHL Tower]]),ET_Risk_SC_Summation[[#This Row],[132kV Circuit Breaker]:[400kV OHL Tower]],0)))</f>
        <v>n/a</v>
      </c>
      <c r="BP626" s="177" t="str">
        <f>IFERROR(INDEX('N0.7_Lookup_References'!$G$77:$G$98,MATCH(ET_Risk_SC_Summation[[#This Row],[Mxx Category]],'N0.7_Lookup_References'!$F$77:$F$98,0)),"")</f>
        <v/>
      </c>
    </row>
    <row r="627" spans="1:68">
      <c r="A627" s="160" t="str">
        <f>IFERROR(INDEX(N1.2_Intervention_Types[NARM Asset Category],MATCH('N1.3_Project_Listing'!$C627,N1.2_Intervention_Types[Intervention Type ID],0),1),"")</f>
        <v/>
      </c>
      <c r="B627" s="160" t="str">
        <f>IF($D$2="GD",IFERROR(INDEX(N1.2_Intervention_Types[C&amp;V Asset Category (GD)],MATCH('N1.3_Project_Listing'!$C627,N1.2_Intervention_Types[Intervention Type ID],0),1),""),IFERROR(INDEX(N1.2_Intervention_Types[NARM Asset Category],MATCH('N1.3_Project_Listing'!$C627,N1.2_Intervention_Types[Intervention Type ID],0),1),""))</f>
        <v/>
      </c>
      <c r="C627" s="67" t="str">
        <f>IFERROR(INDEX(N1.2_Intervention_Types[Intervention Type ID],MATCH('N1.3_Project_Listing'!$I627,N1.2_Intervention_Types[Intervention Type],0),1),"")</f>
        <v/>
      </c>
      <c r="D627" s="160" t="str">
        <f>IFERROR(INDEX(N1.2_Intervention_Types[Intervention Category],MATCH('N1.3_Project_Listing'!$C627,N1.2_Intervention_Types[Intervention Type ID],0),1),"")</f>
        <v/>
      </c>
      <c r="E627" s="210"/>
      <c r="F627" s="236"/>
      <c r="G627" s="236"/>
      <c r="H627" s="236"/>
      <c r="I627" s="151"/>
      <c r="J627" s="139"/>
      <c r="K627" s="117"/>
      <c r="L627" s="117"/>
      <c r="M627" s="117"/>
      <c r="N627" s="11"/>
      <c r="O627" s="11"/>
      <c r="P627" s="11"/>
      <c r="Q627" s="63">
        <f t="shared" si="54"/>
        <v>0</v>
      </c>
      <c r="R627" s="368">
        <f>IF('N1.3_Project_Listing'!$D627="Replacement",SUM('N1.3_Project_Listing'!$K627:$L627)/2,'N1.3_Project_Listing'!$M627)</f>
        <v>0</v>
      </c>
      <c r="S627" s="67" t="str">
        <f>IFERROR(INDEX('N0.7_Lookup_References'!$C$13:$C$72,MATCH($A627,'N0.7_Lookup_References'!$B$13:$B$72,0)),"")</f>
        <v/>
      </c>
      <c r="T627" s="338" t="str">
        <f t="shared" si="55"/>
        <v/>
      </c>
      <c r="V627" s="11"/>
      <c r="W627" s="11"/>
      <c r="X627" s="11"/>
      <c r="Y627" s="11"/>
      <c r="Z627" s="11"/>
      <c r="AA627" s="11"/>
      <c r="AB627" s="11"/>
      <c r="AC627" s="11"/>
      <c r="AD627" s="11"/>
      <c r="AE627" s="11"/>
      <c r="AF627" s="11"/>
      <c r="AG627" s="11"/>
      <c r="AH627" s="11"/>
      <c r="AI627" s="11"/>
      <c r="AJ627" s="11"/>
      <c r="AK627" s="11"/>
      <c r="AL627" s="11"/>
      <c r="AM627" s="11"/>
      <c r="AN627" s="11"/>
      <c r="AO627" s="11"/>
      <c r="AP627" s="63">
        <f t="shared" si="51"/>
        <v>0</v>
      </c>
      <c r="AQ627" s="63">
        <f t="shared" si="52"/>
        <v>0</v>
      </c>
      <c r="AR627" s="63">
        <f t="shared" si="53"/>
        <v>0</v>
      </c>
      <c r="AT627" s="176" cm="1">
        <f t="array" ref="AT627">SUMIFS('N1.3_Project_Listing'!$P$16:$P$829, 'N1.3_Project_Listing'!$E$16:$E$829,'N1.3_Project_Listing'!$E627, 'N1.3_Project_Listing'!$A$16:$A$829,ET_Risk_SC_Summation[[#Headers],[132kV Circuit Breaker]])</f>
        <v>0</v>
      </c>
      <c r="AU627" s="176" cm="1">
        <f t="array" ref="AU627">SUMIFS('N1.3_Project_Listing'!$P$16:$P$829, 'N1.3_Project_Listing'!$E$16:$E$829,'N1.3_Project_Listing'!$E627, 'N1.3_Project_Listing'!$A$16:$A$829,ET_Risk_SC_Summation[[#Headers],[132kV Transformer]])</f>
        <v>0</v>
      </c>
      <c r="AV627" s="176" cm="1">
        <f t="array" ref="AV627">SUMIFS('N1.3_Project_Listing'!$P$16:$P$829, 'N1.3_Project_Listing'!$E$16:$E$829,'N1.3_Project_Listing'!$E627, 'N1.3_Project_Listing'!$A$16:$A$829,ET_Risk_SC_Summation[[#Headers],[132kV Reactor]])</f>
        <v>0</v>
      </c>
      <c r="AW627" s="176" cm="1">
        <f t="array" ref="AW627">SUMIFS('N1.3_Project_Listing'!$P$16:$P$829, 'N1.3_Project_Listing'!$E$16:$E$829,'N1.3_Project_Listing'!$E627, 'N1.3_Project_Listing'!$A$16:$A$829,ET_Risk_SC_Summation[[#Headers],[132kV Underground Cable]])</f>
        <v>0</v>
      </c>
      <c r="AX627" s="176" cm="1">
        <f t="array" ref="AX627">SUMIFS('N1.3_Project_Listing'!$P$16:$P$829, 'N1.3_Project_Listing'!$E$16:$E$829,'N1.3_Project_Listing'!$E627, 'N1.3_Project_Listing'!$A$16:$A$829,ET_Risk_SC_Summation[[#Headers],[132kV OHL Conductor]])</f>
        <v>0</v>
      </c>
      <c r="AY627" s="176" cm="1">
        <f t="array" ref="AY627">SUMIFS('N1.3_Project_Listing'!$P$16:$P$829, 'N1.3_Project_Listing'!$E$16:$E$829,'N1.3_Project_Listing'!$E627, 'N1.3_Project_Listing'!$A$16:$A$829,ET_Risk_SC_Summation[[#Headers],[132kV OHL Fittings]])</f>
        <v>0</v>
      </c>
      <c r="AZ627" s="176" cm="1">
        <f t="array" ref="AZ627">SUMIFS('N1.3_Project_Listing'!$P$16:$P$829, 'N1.3_Project_Listing'!$E$16:$E$829,'N1.3_Project_Listing'!$E627, 'N1.3_Project_Listing'!$A$16:$A$829,ET_Risk_SC_Summation[[#Headers],[132kV OHL Tower]])</f>
        <v>0</v>
      </c>
      <c r="BA627" s="176" cm="1">
        <f t="array" ref="BA627">SUMIFS('N1.3_Project_Listing'!$P$16:$P$829, 'N1.3_Project_Listing'!$E$16:$E$829,'N1.3_Project_Listing'!$E627, 'N1.3_Project_Listing'!$A$16:$A$829,ET_Risk_SC_Summation[[#Headers],[275kV Circuit Breaker]])</f>
        <v>0</v>
      </c>
      <c r="BB627" s="176" cm="1">
        <f t="array" ref="BB627">SUMIFS('N1.3_Project_Listing'!$P$16:$P$829, 'N1.3_Project_Listing'!$E$16:$E$829,'N1.3_Project_Listing'!$E627, 'N1.3_Project_Listing'!$A$16:$A$829,ET_Risk_SC_Summation[[#Headers],[275kV Transformer]])</f>
        <v>0</v>
      </c>
      <c r="BC627" s="176" cm="1">
        <f t="array" ref="BC627">SUMIFS('N1.3_Project_Listing'!$P$16:$P$829, 'N1.3_Project_Listing'!$E$16:$E$829,'N1.3_Project_Listing'!$E627, 'N1.3_Project_Listing'!$A$16:$A$829,ET_Risk_SC_Summation[[#Headers],[275kV Reactor]])</f>
        <v>0</v>
      </c>
      <c r="BD627" s="176" cm="1">
        <f t="array" ref="BD627">SUMIFS('N1.3_Project_Listing'!$P$16:$P$829, 'N1.3_Project_Listing'!$E$16:$E$829,'N1.3_Project_Listing'!$E627, 'N1.3_Project_Listing'!$A$16:$A$829,ET_Risk_SC_Summation[[#Headers],[275kV Underground Cable]])</f>
        <v>0</v>
      </c>
      <c r="BE627" s="176" cm="1">
        <f t="array" ref="BE627">SUMIFS('N1.3_Project_Listing'!$P$16:$P$829, 'N1.3_Project_Listing'!$E$16:$E$829,'N1.3_Project_Listing'!$E627, 'N1.3_Project_Listing'!$A$16:$A$829,ET_Risk_SC_Summation[[#Headers],[275kV OHL Conductor]])</f>
        <v>0</v>
      </c>
      <c r="BF627" s="176" cm="1">
        <f t="array" ref="BF627">SUMIFS('N1.3_Project_Listing'!$P$16:$P$829, 'N1.3_Project_Listing'!$E$16:$E$829,'N1.3_Project_Listing'!$E627, 'N1.3_Project_Listing'!$A$16:$A$829,ET_Risk_SC_Summation[[#Headers],[275kV OHL Fittings]])</f>
        <v>0</v>
      </c>
      <c r="BG627" s="176" cm="1">
        <f t="array" ref="BG627">SUMIFS('N1.3_Project_Listing'!$P$16:$P$829, 'N1.3_Project_Listing'!$E$16:$E$829,'N1.3_Project_Listing'!$E627, 'N1.3_Project_Listing'!$A$16:$A$829,ET_Risk_SC_Summation[[#Headers],[275kV OHL Tower]])</f>
        <v>0</v>
      </c>
      <c r="BH627" s="176" cm="1">
        <f t="array" ref="BH627">SUMIFS('N1.3_Project_Listing'!$P$16:$P$829, 'N1.3_Project_Listing'!$E$16:$E$829,'N1.3_Project_Listing'!$E627, 'N1.3_Project_Listing'!$A$16:$A$829,ET_Risk_SC_Summation[[#Headers],[400kV Circuit Breaker]])</f>
        <v>0</v>
      </c>
      <c r="BI627" s="176" cm="1">
        <f t="array" ref="BI627">SUMIFS('N1.3_Project_Listing'!$P$16:$P$829, 'N1.3_Project_Listing'!$E$16:$E$829,'N1.3_Project_Listing'!$E627, 'N1.3_Project_Listing'!$A$16:$A$829,ET_Risk_SC_Summation[[#Headers],[400kV Transformer]])</f>
        <v>0</v>
      </c>
      <c r="BJ627" s="176" cm="1">
        <f t="array" ref="BJ627">SUMIFS('N1.3_Project_Listing'!$P$16:$P$829, 'N1.3_Project_Listing'!$E$16:$E$829,'N1.3_Project_Listing'!$E627, 'N1.3_Project_Listing'!$A$16:$A$829,ET_Risk_SC_Summation[[#Headers],[400kV Reactor]])</f>
        <v>0</v>
      </c>
      <c r="BK627" s="176" cm="1">
        <f t="array" ref="BK627">SUMIFS('N1.3_Project_Listing'!$P$16:$P$829, 'N1.3_Project_Listing'!$E$16:$E$829,'N1.3_Project_Listing'!$E627, 'N1.3_Project_Listing'!$A$16:$A$829,ET_Risk_SC_Summation[[#Headers],[400kV Underground Cable]])</f>
        <v>0</v>
      </c>
      <c r="BL627" s="176" cm="1">
        <f t="array" ref="BL627">SUMIFS('N1.3_Project_Listing'!$P$16:$P$829, 'N1.3_Project_Listing'!$E$16:$E$829,'N1.3_Project_Listing'!$E627, 'N1.3_Project_Listing'!$A$16:$A$829,ET_Risk_SC_Summation[[#Headers],[400kV OHL Conductor]])</f>
        <v>0</v>
      </c>
      <c r="BM627" s="176" cm="1">
        <f t="array" ref="BM627">SUMIFS('N1.3_Project_Listing'!$P$16:$P$829, 'N1.3_Project_Listing'!$E$16:$E$829,'N1.3_Project_Listing'!$E627, 'N1.3_Project_Listing'!$A$16:$A$829,ET_Risk_SC_Summation[[#Headers],[400kV OHL Fittings]])</f>
        <v>0</v>
      </c>
      <c r="BN627" s="176" cm="1">
        <f t="array" ref="BN627">SUMIFS('N1.3_Project_Listing'!$P$16:$P$829, 'N1.3_Project_Listing'!$E$16:$E$829,'N1.3_Project_Listing'!$E627, 'N1.3_Project_Listing'!$A$16:$A$829,ET_Risk_SC_Summation[[#Headers],[400kV OHL Tower]])</f>
        <v>0</v>
      </c>
      <c r="BO627" s="177" t="str">
        <f>IF(SUM(ET_Risk_SC_Summation[[#This Row],[132kV Circuit Breaker]:[400kV OHL Tower]])=0, "n/a", INDEX(ET_Risk_SC_Summation[#Headers],1,MATCH(MAX(ET_Risk_SC_Summation[[#This Row],[132kV Circuit Breaker]:[400kV OHL Tower]]),ET_Risk_SC_Summation[[#This Row],[132kV Circuit Breaker]:[400kV OHL Tower]],0)))</f>
        <v>n/a</v>
      </c>
      <c r="BP627" s="177" t="str">
        <f>IFERROR(INDEX('N0.7_Lookup_References'!$G$77:$G$98,MATCH(ET_Risk_SC_Summation[[#This Row],[Mxx Category]],'N0.7_Lookup_References'!$F$77:$F$98,0)),"")</f>
        <v/>
      </c>
    </row>
    <row r="628" spans="1:68">
      <c r="A628" s="160" t="str">
        <f>IFERROR(INDEX(N1.2_Intervention_Types[NARM Asset Category],MATCH('N1.3_Project_Listing'!$C628,N1.2_Intervention_Types[Intervention Type ID],0),1),"")</f>
        <v/>
      </c>
      <c r="B628" s="160" t="str">
        <f>IF($D$2="GD",IFERROR(INDEX(N1.2_Intervention_Types[C&amp;V Asset Category (GD)],MATCH('N1.3_Project_Listing'!$C628,N1.2_Intervention_Types[Intervention Type ID],0),1),""),IFERROR(INDEX(N1.2_Intervention_Types[NARM Asset Category],MATCH('N1.3_Project_Listing'!$C628,N1.2_Intervention_Types[Intervention Type ID],0),1),""))</f>
        <v/>
      </c>
      <c r="C628" s="67" t="str">
        <f>IFERROR(INDEX(N1.2_Intervention_Types[Intervention Type ID],MATCH('N1.3_Project_Listing'!$I628,N1.2_Intervention_Types[Intervention Type],0),1),"")</f>
        <v/>
      </c>
      <c r="D628" s="160" t="str">
        <f>IFERROR(INDEX(N1.2_Intervention_Types[Intervention Category],MATCH('N1.3_Project_Listing'!$C628,N1.2_Intervention_Types[Intervention Type ID],0),1),"")</f>
        <v/>
      </c>
      <c r="E628" s="210"/>
      <c r="F628" s="236"/>
      <c r="G628" s="236"/>
      <c r="H628" s="236"/>
      <c r="I628" s="151"/>
      <c r="J628" s="139"/>
      <c r="K628" s="117"/>
      <c r="L628" s="117"/>
      <c r="M628" s="117"/>
      <c r="N628" s="11"/>
      <c r="O628" s="11"/>
      <c r="P628" s="11"/>
      <c r="Q628" s="63">
        <f t="shared" si="54"/>
        <v>0</v>
      </c>
      <c r="R628" s="368">
        <f>IF('N1.3_Project_Listing'!$D628="Replacement",SUM('N1.3_Project_Listing'!$K628:$L628)/2,'N1.3_Project_Listing'!$M628)</f>
        <v>0</v>
      </c>
      <c r="S628" s="67" t="str">
        <f>IFERROR(INDEX('N0.7_Lookup_References'!$C$13:$C$72,MATCH($A628,'N0.7_Lookup_References'!$B$13:$B$72,0)),"")</f>
        <v/>
      </c>
      <c r="T628" s="338" t="str">
        <f t="shared" si="55"/>
        <v/>
      </c>
      <c r="V628" s="11"/>
      <c r="W628" s="11"/>
      <c r="X628" s="11"/>
      <c r="Y628" s="11"/>
      <c r="Z628" s="11"/>
      <c r="AA628" s="11"/>
      <c r="AB628" s="11"/>
      <c r="AC628" s="11"/>
      <c r="AD628" s="11"/>
      <c r="AE628" s="11"/>
      <c r="AF628" s="11"/>
      <c r="AG628" s="11"/>
      <c r="AH628" s="11"/>
      <c r="AI628" s="11"/>
      <c r="AJ628" s="11"/>
      <c r="AK628" s="11"/>
      <c r="AL628" s="11"/>
      <c r="AM628" s="11"/>
      <c r="AN628" s="11"/>
      <c r="AO628" s="11"/>
      <c r="AP628" s="63">
        <f t="shared" si="51"/>
        <v>0</v>
      </c>
      <c r="AQ628" s="63">
        <f t="shared" si="52"/>
        <v>0</v>
      </c>
      <c r="AR628" s="63">
        <f t="shared" si="53"/>
        <v>0</v>
      </c>
      <c r="AT628" s="176" cm="1">
        <f t="array" ref="AT628">SUMIFS('N1.3_Project_Listing'!$P$16:$P$829, 'N1.3_Project_Listing'!$E$16:$E$829,'N1.3_Project_Listing'!$E628, 'N1.3_Project_Listing'!$A$16:$A$829,ET_Risk_SC_Summation[[#Headers],[132kV Circuit Breaker]])</f>
        <v>0</v>
      </c>
      <c r="AU628" s="176" cm="1">
        <f t="array" ref="AU628">SUMIFS('N1.3_Project_Listing'!$P$16:$P$829, 'N1.3_Project_Listing'!$E$16:$E$829,'N1.3_Project_Listing'!$E628, 'N1.3_Project_Listing'!$A$16:$A$829,ET_Risk_SC_Summation[[#Headers],[132kV Transformer]])</f>
        <v>0</v>
      </c>
      <c r="AV628" s="176" cm="1">
        <f t="array" ref="AV628">SUMIFS('N1.3_Project_Listing'!$P$16:$P$829, 'N1.3_Project_Listing'!$E$16:$E$829,'N1.3_Project_Listing'!$E628, 'N1.3_Project_Listing'!$A$16:$A$829,ET_Risk_SC_Summation[[#Headers],[132kV Reactor]])</f>
        <v>0</v>
      </c>
      <c r="AW628" s="176" cm="1">
        <f t="array" ref="AW628">SUMIFS('N1.3_Project_Listing'!$P$16:$P$829, 'N1.3_Project_Listing'!$E$16:$E$829,'N1.3_Project_Listing'!$E628, 'N1.3_Project_Listing'!$A$16:$A$829,ET_Risk_SC_Summation[[#Headers],[132kV Underground Cable]])</f>
        <v>0</v>
      </c>
      <c r="AX628" s="176" cm="1">
        <f t="array" ref="AX628">SUMIFS('N1.3_Project_Listing'!$P$16:$P$829, 'N1.3_Project_Listing'!$E$16:$E$829,'N1.3_Project_Listing'!$E628, 'N1.3_Project_Listing'!$A$16:$A$829,ET_Risk_SC_Summation[[#Headers],[132kV OHL Conductor]])</f>
        <v>0</v>
      </c>
      <c r="AY628" s="176" cm="1">
        <f t="array" ref="AY628">SUMIFS('N1.3_Project_Listing'!$P$16:$P$829, 'N1.3_Project_Listing'!$E$16:$E$829,'N1.3_Project_Listing'!$E628, 'N1.3_Project_Listing'!$A$16:$A$829,ET_Risk_SC_Summation[[#Headers],[132kV OHL Fittings]])</f>
        <v>0</v>
      </c>
      <c r="AZ628" s="176" cm="1">
        <f t="array" ref="AZ628">SUMIFS('N1.3_Project_Listing'!$P$16:$P$829, 'N1.3_Project_Listing'!$E$16:$E$829,'N1.3_Project_Listing'!$E628, 'N1.3_Project_Listing'!$A$16:$A$829,ET_Risk_SC_Summation[[#Headers],[132kV OHL Tower]])</f>
        <v>0</v>
      </c>
      <c r="BA628" s="176" cm="1">
        <f t="array" ref="BA628">SUMIFS('N1.3_Project_Listing'!$P$16:$P$829, 'N1.3_Project_Listing'!$E$16:$E$829,'N1.3_Project_Listing'!$E628, 'N1.3_Project_Listing'!$A$16:$A$829,ET_Risk_SC_Summation[[#Headers],[275kV Circuit Breaker]])</f>
        <v>0</v>
      </c>
      <c r="BB628" s="176" cm="1">
        <f t="array" ref="BB628">SUMIFS('N1.3_Project_Listing'!$P$16:$P$829, 'N1.3_Project_Listing'!$E$16:$E$829,'N1.3_Project_Listing'!$E628, 'N1.3_Project_Listing'!$A$16:$A$829,ET_Risk_SC_Summation[[#Headers],[275kV Transformer]])</f>
        <v>0</v>
      </c>
      <c r="BC628" s="176" cm="1">
        <f t="array" ref="BC628">SUMIFS('N1.3_Project_Listing'!$P$16:$P$829, 'N1.3_Project_Listing'!$E$16:$E$829,'N1.3_Project_Listing'!$E628, 'N1.3_Project_Listing'!$A$16:$A$829,ET_Risk_SC_Summation[[#Headers],[275kV Reactor]])</f>
        <v>0</v>
      </c>
      <c r="BD628" s="176" cm="1">
        <f t="array" ref="BD628">SUMIFS('N1.3_Project_Listing'!$P$16:$P$829, 'N1.3_Project_Listing'!$E$16:$E$829,'N1.3_Project_Listing'!$E628, 'N1.3_Project_Listing'!$A$16:$A$829,ET_Risk_SC_Summation[[#Headers],[275kV Underground Cable]])</f>
        <v>0</v>
      </c>
      <c r="BE628" s="176" cm="1">
        <f t="array" ref="BE628">SUMIFS('N1.3_Project_Listing'!$P$16:$P$829, 'N1.3_Project_Listing'!$E$16:$E$829,'N1.3_Project_Listing'!$E628, 'N1.3_Project_Listing'!$A$16:$A$829,ET_Risk_SC_Summation[[#Headers],[275kV OHL Conductor]])</f>
        <v>0</v>
      </c>
      <c r="BF628" s="176" cm="1">
        <f t="array" ref="BF628">SUMIFS('N1.3_Project_Listing'!$P$16:$P$829, 'N1.3_Project_Listing'!$E$16:$E$829,'N1.3_Project_Listing'!$E628, 'N1.3_Project_Listing'!$A$16:$A$829,ET_Risk_SC_Summation[[#Headers],[275kV OHL Fittings]])</f>
        <v>0</v>
      </c>
      <c r="BG628" s="176" cm="1">
        <f t="array" ref="BG628">SUMIFS('N1.3_Project_Listing'!$P$16:$P$829, 'N1.3_Project_Listing'!$E$16:$E$829,'N1.3_Project_Listing'!$E628, 'N1.3_Project_Listing'!$A$16:$A$829,ET_Risk_SC_Summation[[#Headers],[275kV OHL Tower]])</f>
        <v>0</v>
      </c>
      <c r="BH628" s="176" cm="1">
        <f t="array" ref="BH628">SUMIFS('N1.3_Project_Listing'!$P$16:$P$829, 'N1.3_Project_Listing'!$E$16:$E$829,'N1.3_Project_Listing'!$E628, 'N1.3_Project_Listing'!$A$16:$A$829,ET_Risk_SC_Summation[[#Headers],[400kV Circuit Breaker]])</f>
        <v>0</v>
      </c>
      <c r="BI628" s="176" cm="1">
        <f t="array" ref="BI628">SUMIFS('N1.3_Project_Listing'!$P$16:$P$829, 'N1.3_Project_Listing'!$E$16:$E$829,'N1.3_Project_Listing'!$E628, 'N1.3_Project_Listing'!$A$16:$A$829,ET_Risk_SC_Summation[[#Headers],[400kV Transformer]])</f>
        <v>0</v>
      </c>
      <c r="BJ628" s="176" cm="1">
        <f t="array" ref="BJ628">SUMIFS('N1.3_Project_Listing'!$P$16:$P$829, 'N1.3_Project_Listing'!$E$16:$E$829,'N1.3_Project_Listing'!$E628, 'N1.3_Project_Listing'!$A$16:$A$829,ET_Risk_SC_Summation[[#Headers],[400kV Reactor]])</f>
        <v>0</v>
      </c>
      <c r="BK628" s="176" cm="1">
        <f t="array" ref="BK628">SUMIFS('N1.3_Project_Listing'!$P$16:$P$829, 'N1.3_Project_Listing'!$E$16:$E$829,'N1.3_Project_Listing'!$E628, 'N1.3_Project_Listing'!$A$16:$A$829,ET_Risk_SC_Summation[[#Headers],[400kV Underground Cable]])</f>
        <v>0</v>
      </c>
      <c r="BL628" s="176" cm="1">
        <f t="array" ref="BL628">SUMIFS('N1.3_Project_Listing'!$P$16:$P$829, 'N1.3_Project_Listing'!$E$16:$E$829,'N1.3_Project_Listing'!$E628, 'N1.3_Project_Listing'!$A$16:$A$829,ET_Risk_SC_Summation[[#Headers],[400kV OHL Conductor]])</f>
        <v>0</v>
      </c>
      <c r="BM628" s="176" cm="1">
        <f t="array" ref="BM628">SUMIFS('N1.3_Project_Listing'!$P$16:$P$829, 'N1.3_Project_Listing'!$E$16:$E$829,'N1.3_Project_Listing'!$E628, 'N1.3_Project_Listing'!$A$16:$A$829,ET_Risk_SC_Summation[[#Headers],[400kV OHL Fittings]])</f>
        <v>0</v>
      </c>
      <c r="BN628" s="176" cm="1">
        <f t="array" ref="BN628">SUMIFS('N1.3_Project_Listing'!$P$16:$P$829, 'N1.3_Project_Listing'!$E$16:$E$829,'N1.3_Project_Listing'!$E628, 'N1.3_Project_Listing'!$A$16:$A$829,ET_Risk_SC_Summation[[#Headers],[400kV OHL Tower]])</f>
        <v>0</v>
      </c>
      <c r="BO628" s="177" t="str">
        <f>IF(SUM(ET_Risk_SC_Summation[[#This Row],[132kV Circuit Breaker]:[400kV OHL Tower]])=0, "n/a", INDEX(ET_Risk_SC_Summation[#Headers],1,MATCH(MAX(ET_Risk_SC_Summation[[#This Row],[132kV Circuit Breaker]:[400kV OHL Tower]]),ET_Risk_SC_Summation[[#This Row],[132kV Circuit Breaker]:[400kV OHL Tower]],0)))</f>
        <v>n/a</v>
      </c>
      <c r="BP628" s="177" t="str">
        <f>IFERROR(INDEX('N0.7_Lookup_References'!$G$77:$G$98,MATCH(ET_Risk_SC_Summation[[#This Row],[Mxx Category]],'N0.7_Lookup_References'!$F$77:$F$98,0)),"")</f>
        <v/>
      </c>
    </row>
    <row r="629" spans="1:68">
      <c r="A629" s="160" t="str">
        <f>IFERROR(INDEX(N1.2_Intervention_Types[NARM Asset Category],MATCH('N1.3_Project_Listing'!$C629,N1.2_Intervention_Types[Intervention Type ID],0),1),"")</f>
        <v/>
      </c>
      <c r="B629" s="160" t="str">
        <f>IF($D$2="GD",IFERROR(INDEX(N1.2_Intervention_Types[C&amp;V Asset Category (GD)],MATCH('N1.3_Project_Listing'!$C629,N1.2_Intervention_Types[Intervention Type ID],0),1),""),IFERROR(INDEX(N1.2_Intervention_Types[NARM Asset Category],MATCH('N1.3_Project_Listing'!$C629,N1.2_Intervention_Types[Intervention Type ID],0),1),""))</f>
        <v/>
      </c>
      <c r="C629" s="67" t="str">
        <f>IFERROR(INDEX(N1.2_Intervention_Types[Intervention Type ID],MATCH('N1.3_Project_Listing'!$I629,N1.2_Intervention_Types[Intervention Type],0),1),"")</f>
        <v/>
      </c>
      <c r="D629" s="160" t="str">
        <f>IFERROR(INDEX(N1.2_Intervention_Types[Intervention Category],MATCH('N1.3_Project_Listing'!$C629,N1.2_Intervention_Types[Intervention Type ID],0),1),"")</f>
        <v/>
      </c>
      <c r="E629" s="210"/>
      <c r="F629" s="236"/>
      <c r="G629" s="236"/>
      <c r="H629" s="236"/>
      <c r="I629" s="151"/>
      <c r="J629" s="139"/>
      <c r="K629" s="117"/>
      <c r="L629" s="117"/>
      <c r="M629" s="117"/>
      <c r="N629" s="11"/>
      <c r="O629" s="11"/>
      <c r="P629" s="11"/>
      <c r="Q629" s="63">
        <f t="shared" si="54"/>
        <v>0</v>
      </c>
      <c r="R629" s="368">
        <f>IF('N1.3_Project_Listing'!$D629="Replacement",SUM('N1.3_Project_Listing'!$K629:$L629)/2,'N1.3_Project_Listing'!$M629)</f>
        <v>0</v>
      </c>
      <c r="S629" s="67" t="str">
        <f>IFERROR(INDEX('N0.7_Lookup_References'!$C$13:$C$72,MATCH($A629,'N0.7_Lookup_References'!$B$13:$B$72,0)),"")</f>
        <v/>
      </c>
      <c r="T629" s="338" t="str">
        <f t="shared" si="55"/>
        <v/>
      </c>
      <c r="V629" s="11"/>
      <c r="W629" s="11"/>
      <c r="X629" s="11"/>
      <c r="Y629" s="11"/>
      <c r="Z629" s="11"/>
      <c r="AA629" s="11"/>
      <c r="AB629" s="11"/>
      <c r="AC629" s="11"/>
      <c r="AD629" s="11"/>
      <c r="AE629" s="11"/>
      <c r="AF629" s="11"/>
      <c r="AG629" s="11"/>
      <c r="AH629" s="11"/>
      <c r="AI629" s="11"/>
      <c r="AJ629" s="11"/>
      <c r="AK629" s="11"/>
      <c r="AL629" s="11"/>
      <c r="AM629" s="11"/>
      <c r="AN629" s="11"/>
      <c r="AO629" s="11"/>
      <c r="AP629" s="63">
        <f t="shared" si="51"/>
        <v>0</v>
      </c>
      <c r="AQ629" s="63">
        <f t="shared" si="52"/>
        <v>0</v>
      </c>
      <c r="AR629" s="63">
        <f t="shared" si="53"/>
        <v>0</v>
      </c>
      <c r="AT629" s="176" cm="1">
        <f t="array" ref="AT629">SUMIFS('N1.3_Project_Listing'!$P$16:$P$829, 'N1.3_Project_Listing'!$E$16:$E$829,'N1.3_Project_Listing'!$E629, 'N1.3_Project_Listing'!$A$16:$A$829,ET_Risk_SC_Summation[[#Headers],[132kV Circuit Breaker]])</f>
        <v>0</v>
      </c>
      <c r="AU629" s="176" cm="1">
        <f t="array" ref="AU629">SUMIFS('N1.3_Project_Listing'!$P$16:$P$829, 'N1.3_Project_Listing'!$E$16:$E$829,'N1.3_Project_Listing'!$E629, 'N1.3_Project_Listing'!$A$16:$A$829,ET_Risk_SC_Summation[[#Headers],[132kV Transformer]])</f>
        <v>0</v>
      </c>
      <c r="AV629" s="176" cm="1">
        <f t="array" ref="AV629">SUMIFS('N1.3_Project_Listing'!$P$16:$P$829, 'N1.3_Project_Listing'!$E$16:$E$829,'N1.3_Project_Listing'!$E629, 'N1.3_Project_Listing'!$A$16:$A$829,ET_Risk_SC_Summation[[#Headers],[132kV Reactor]])</f>
        <v>0</v>
      </c>
      <c r="AW629" s="176" cm="1">
        <f t="array" ref="AW629">SUMIFS('N1.3_Project_Listing'!$P$16:$P$829, 'N1.3_Project_Listing'!$E$16:$E$829,'N1.3_Project_Listing'!$E629, 'N1.3_Project_Listing'!$A$16:$A$829,ET_Risk_SC_Summation[[#Headers],[132kV Underground Cable]])</f>
        <v>0</v>
      </c>
      <c r="AX629" s="176" cm="1">
        <f t="array" ref="AX629">SUMIFS('N1.3_Project_Listing'!$P$16:$P$829, 'N1.3_Project_Listing'!$E$16:$E$829,'N1.3_Project_Listing'!$E629, 'N1.3_Project_Listing'!$A$16:$A$829,ET_Risk_SC_Summation[[#Headers],[132kV OHL Conductor]])</f>
        <v>0</v>
      </c>
      <c r="AY629" s="176" cm="1">
        <f t="array" ref="AY629">SUMIFS('N1.3_Project_Listing'!$P$16:$P$829, 'N1.3_Project_Listing'!$E$16:$E$829,'N1.3_Project_Listing'!$E629, 'N1.3_Project_Listing'!$A$16:$A$829,ET_Risk_SC_Summation[[#Headers],[132kV OHL Fittings]])</f>
        <v>0</v>
      </c>
      <c r="AZ629" s="176" cm="1">
        <f t="array" ref="AZ629">SUMIFS('N1.3_Project_Listing'!$P$16:$P$829, 'N1.3_Project_Listing'!$E$16:$E$829,'N1.3_Project_Listing'!$E629, 'N1.3_Project_Listing'!$A$16:$A$829,ET_Risk_SC_Summation[[#Headers],[132kV OHL Tower]])</f>
        <v>0</v>
      </c>
      <c r="BA629" s="176" cm="1">
        <f t="array" ref="BA629">SUMIFS('N1.3_Project_Listing'!$P$16:$P$829, 'N1.3_Project_Listing'!$E$16:$E$829,'N1.3_Project_Listing'!$E629, 'N1.3_Project_Listing'!$A$16:$A$829,ET_Risk_SC_Summation[[#Headers],[275kV Circuit Breaker]])</f>
        <v>0</v>
      </c>
      <c r="BB629" s="176" cm="1">
        <f t="array" ref="BB629">SUMIFS('N1.3_Project_Listing'!$P$16:$P$829, 'N1.3_Project_Listing'!$E$16:$E$829,'N1.3_Project_Listing'!$E629, 'N1.3_Project_Listing'!$A$16:$A$829,ET_Risk_SC_Summation[[#Headers],[275kV Transformer]])</f>
        <v>0</v>
      </c>
      <c r="BC629" s="176" cm="1">
        <f t="array" ref="BC629">SUMIFS('N1.3_Project_Listing'!$P$16:$P$829, 'N1.3_Project_Listing'!$E$16:$E$829,'N1.3_Project_Listing'!$E629, 'N1.3_Project_Listing'!$A$16:$A$829,ET_Risk_SC_Summation[[#Headers],[275kV Reactor]])</f>
        <v>0</v>
      </c>
      <c r="BD629" s="176" cm="1">
        <f t="array" ref="BD629">SUMIFS('N1.3_Project_Listing'!$P$16:$P$829, 'N1.3_Project_Listing'!$E$16:$E$829,'N1.3_Project_Listing'!$E629, 'N1.3_Project_Listing'!$A$16:$A$829,ET_Risk_SC_Summation[[#Headers],[275kV Underground Cable]])</f>
        <v>0</v>
      </c>
      <c r="BE629" s="176" cm="1">
        <f t="array" ref="BE629">SUMIFS('N1.3_Project_Listing'!$P$16:$P$829, 'N1.3_Project_Listing'!$E$16:$E$829,'N1.3_Project_Listing'!$E629, 'N1.3_Project_Listing'!$A$16:$A$829,ET_Risk_SC_Summation[[#Headers],[275kV OHL Conductor]])</f>
        <v>0</v>
      </c>
      <c r="BF629" s="176" cm="1">
        <f t="array" ref="BF629">SUMIFS('N1.3_Project_Listing'!$P$16:$P$829, 'N1.3_Project_Listing'!$E$16:$E$829,'N1.3_Project_Listing'!$E629, 'N1.3_Project_Listing'!$A$16:$A$829,ET_Risk_SC_Summation[[#Headers],[275kV OHL Fittings]])</f>
        <v>0</v>
      </c>
      <c r="BG629" s="176" cm="1">
        <f t="array" ref="BG629">SUMIFS('N1.3_Project_Listing'!$P$16:$P$829, 'N1.3_Project_Listing'!$E$16:$E$829,'N1.3_Project_Listing'!$E629, 'N1.3_Project_Listing'!$A$16:$A$829,ET_Risk_SC_Summation[[#Headers],[275kV OHL Tower]])</f>
        <v>0</v>
      </c>
      <c r="BH629" s="176" cm="1">
        <f t="array" ref="BH629">SUMIFS('N1.3_Project_Listing'!$P$16:$P$829, 'N1.3_Project_Listing'!$E$16:$E$829,'N1.3_Project_Listing'!$E629, 'N1.3_Project_Listing'!$A$16:$A$829,ET_Risk_SC_Summation[[#Headers],[400kV Circuit Breaker]])</f>
        <v>0</v>
      </c>
      <c r="BI629" s="176" cm="1">
        <f t="array" ref="BI629">SUMIFS('N1.3_Project_Listing'!$P$16:$P$829, 'N1.3_Project_Listing'!$E$16:$E$829,'N1.3_Project_Listing'!$E629, 'N1.3_Project_Listing'!$A$16:$A$829,ET_Risk_SC_Summation[[#Headers],[400kV Transformer]])</f>
        <v>0</v>
      </c>
      <c r="BJ629" s="176" cm="1">
        <f t="array" ref="BJ629">SUMIFS('N1.3_Project_Listing'!$P$16:$P$829, 'N1.3_Project_Listing'!$E$16:$E$829,'N1.3_Project_Listing'!$E629, 'N1.3_Project_Listing'!$A$16:$A$829,ET_Risk_SC_Summation[[#Headers],[400kV Reactor]])</f>
        <v>0</v>
      </c>
      <c r="BK629" s="176" cm="1">
        <f t="array" ref="BK629">SUMIFS('N1.3_Project_Listing'!$P$16:$P$829, 'N1.3_Project_Listing'!$E$16:$E$829,'N1.3_Project_Listing'!$E629, 'N1.3_Project_Listing'!$A$16:$A$829,ET_Risk_SC_Summation[[#Headers],[400kV Underground Cable]])</f>
        <v>0</v>
      </c>
      <c r="BL629" s="176" cm="1">
        <f t="array" ref="BL629">SUMIFS('N1.3_Project_Listing'!$P$16:$P$829, 'N1.3_Project_Listing'!$E$16:$E$829,'N1.3_Project_Listing'!$E629, 'N1.3_Project_Listing'!$A$16:$A$829,ET_Risk_SC_Summation[[#Headers],[400kV OHL Conductor]])</f>
        <v>0</v>
      </c>
      <c r="BM629" s="176" cm="1">
        <f t="array" ref="BM629">SUMIFS('N1.3_Project_Listing'!$P$16:$P$829, 'N1.3_Project_Listing'!$E$16:$E$829,'N1.3_Project_Listing'!$E629, 'N1.3_Project_Listing'!$A$16:$A$829,ET_Risk_SC_Summation[[#Headers],[400kV OHL Fittings]])</f>
        <v>0</v>
      </c>
      <c r="BN629" s="176" cm="1">
        <f t="array" ref="BN629">SUMIFS('N1.3_Project_Listing'!$P$16:$P$829, 'N1.3_Project_Listing'!$E$16:$E$829,'N1.3_Project_Listing'!$E629, 'N1.3_Project_Listing'!$A$16:$A$829,ET_Risk_SC_Summation[[#Headers],[400kV OHL Tower]])</f>
        <v>0</v>
      </c>
      <c r="BO629" s="177" t="str">
        <f>IF(SUM(ET_Risk_SC_Summation[[#This Row],[132kV Circuit Breaker]:[400kV OHL Tower]])=0, "n/a", INDEX(ET_Risk_SC_Summation[#Headers],1,MATCH(MAX(ET_Risk_SC_Summation[[#This Row],[132kV Circuit Breaker]:[400kV OHL Tower]]),ET_Risk_SC_Summation[[#This Row],[132kV Circuit Breaker]:[400kV OHL Tower]],0)))</f>
        <v>n/a</v>
      </c>
      <c r="BP629" s="177" t="str">
        <f>IFERROR(INDEX('N0.7_Lookup_References'!$G$77:$G$98,MATCH(ET_Risk_SC_Summation[[#This Row],[Mxx Category]],'N0.7_Lookup_References'!$F$77:$F$98,0)),"")</f>
        <v/>
      </c>
    </row>
    <row r="630" spans="1:68">
      <c r="A630" s="160" t="str">
        <f>IFERROR(INDEX(N1.2_Intervention_Types[NARM Asset Category],MATCH('N1.3_Project_Listing'!$C630,N1.2_Intervention_Types[Intervention Type ID],0),1),"")</f>
        <v/>
      </c>
      <c r="B630" s="160" t="str">
        <f>IF($D$2="GD",IFERROR(INDEX(N1.2_Intervention_Types[C&amp;V Asset Category (GD)],MATCH('N1.3_Project_Listing'!$C630,N1.2_Intervention_Types[Intervention Type ID],0),1),""),IFERROR(INDEX(N1.2_Intervention_Types[NARM Asset Category],MATCH('N1.3_Project_Listing'!$C630,N1.2_Intervention_Types[Intervention Type ID],0),1),""))</f>
        <v/>
      </c>
      <c r="C630" s="67" t="str">
        <f>IFERROR(INDEX(N1.2_Intervention_Types[Intervention Type ID],MATCH('N1.3_Project_Listing'!$I630,N1.2_Intervention_Types[Intervention Type],0),1),"")</f>
        <v/>
      </c>
      <c r="D630" s="160" t="str">
        <f>IFERROR(INDEX(N1.2_Intervention_Types[Intervention Category],MATCH('N1.3_Project_Listing'!$C630,N1.2_Intervention_Types[Intervention Type ID],0),1),"")</f>
        <v/>
      </c>
      <c r="E630" s="210"/>
      <c r="F630" s="236"/>
      <c r="G630" s="236"/>
      <c r="H630" s="236"/>
      <c r="I630" s="151"/>
      <c r="J630" s="139"/>
      <c r="K630" s="117"/>
      <c r="L630" s="117"/>
      <c r="M630" s="117"/>
      <c r="N630" s="11"/>
      <c r="O630" s="11"/>
      <c r="P630" s="11"/>
      <c r="Q630" s="63">
        <f t="shared" si="54"/>
        <v>0</v>
      </c>
      <c r="R630" s="368">
        <f>IF('N1.3_Project_Listing'!$D630="Replacement",SUM('N1.3_Project_Listing'!$K630:$L630)/2,'N1.3_Project_Listing'!$M630)</f>
        <v>0</v>
      </c>
      <c r="S630" s="67" t="str">
        <f>IFERROR(INDEX('N0.7_Lookup_References'!$C$13:$C$72,MATCH($A630,'N0.7_Lookup_References'!$B$13:$B$72,0)),"")</f>
        <v/>
      </c>
      <c r="T630" s="338" t="str">
        <f t="shared" si="55"/>
        <v/>
      </c>
      <c r="V630" s="11"/>
      <c r="W630" s="11"/>
      <c r="X630" s="11"/>
      <c r="Y630" s="11"/>
      <c r="Z630" s="11"/>
      <c r="AA630" s="11"/>
      <c r="AB630" s="11"/>
      <c r="AC630" s="11"/>
      <c r="AD630" s="11"/>
      <c r="AE630" s="11"/>
      <c r="AF630" s="11"/>
      <c r="AG630" s="11"/>
      <c r="AH630" s="11"/>
      <c r="AI630" s="11"/>
      <c r="AJ630" s="11"/>
      <c r="AK630" s="11"/>
      <c r="AL630" s="11"/>
      <c r="AM630" s="11"/>
      <c r="AN630" s="11"/>
      <c r="AO630" s="11"/>
      <c r="AP630" s="63">
        <f t="shared" si="51"/>
        <v>0</v>
      </c>
      <c r="AQ630" s="63">
        <f t="shared" si="52"/>
        <v>0</v>
      </c>
      <c r="AR630" s="63">
        <f t="shared" si="53"/>
        <v>0</v>
      </c>
      <c r="AT630" s="176" cm="1">
        <f t="array" ref="AT630">SUMIFS('N1.3_Project_Listing'!$P$16:$P$829, 'N1.3_Project_Listing'!$E$16:$E$829,'N1.3_Project_Listing'!$E630, 'N1.3_Project_Listing'!$A$16:$A$829,ET_Risk_SC_Summation[[#Headers],[132kV Circuit Breaker]])</f>
        <v>0</v>
      </c>
      <c r="AU630" s="176" cm="1">
        <f t="array" ref="AU630">SUMIFS('N1.3_Project_Listing'!$P$16:$P$829, 'N1.3_Project_Listing'!$E$16:$E$829,'N1.3_Project_Listing'!$E630, 'N1.3_Project_Listing'!$A$16:$A$829,ET_Risk_SC_Summation[[#Headers],[132kV Transformer]])</f>
        <v>0</v>
      </c>
      <c r="AV630" s="176" cm="1">
        <f t="array" ref="AV630">SUMIFS('N1.3_Project_Listing'!$P$16:$P$829, 'N1.3_Project_Listing'!$E$16:$E$829,'N1.3_Project_Listing'!$E630, 'N1.3_Project_Listing'!$A$16:$A$829,ET_Risk_SC_Summation[[#Headers],[132kV Reactor]])</f>
        <v>0</v>
      </c>
      <c r="AW630" s="176" cm="1">
        <f t="array" ref="AW630">SUMIFS('N1.3_Project_Listing'!$P$16:$P$829, 'N1.3_Project_Listing'!$E$16:$E$829,'N1.3_Project_Listing'!$E630, 'N1.3_Project_Listing'!$A$16:$A$829,ET_Risk_SC_Summation[[#Headers],[132kV Underground Cable]])</f>
        <v>0</v>
      </c>
      <c r="AX630" s="176" cm="1">
        <f t="array" ref="AX630">SUMIFS('N1.3_Project_Listing'!$P$16:$P$829, 'N1.3_Project_Listing'!$E$16:$E$829,'N1.3_Project_Listing'!$E630, 'N1.3_Project_Listing'!$A$16:$A$829,ET_Risk_SC_Summation[[#Headers],[132kV OHL Conductor]])</f>
        <v>0</v>
      </c>
      <c r="AY630" s="176" cm="1">
        <f t="array" ref="AY630">SUMIFS('N1.3_Project_Listing'!$P$16:$P$829, 'N1.3_Project_Listing'!$E$16:$E$829,'N1.3_Project_Listing'!$E630, 'N1.3_Project_Listing'!$A$16:$A$829,ET_Risk_SC_Summation[[#Headers],[132kV OHL Fittings]])</f>
        <v>0</v>
      </c>
      <c r="AZ630" s="176" cm="1">
        <f t="array" ref="AZ630">SUMIFS('N1.3_Project_Listing'!$P$16:$P$829, 'N1.3_Project_Listing'!$E$16:$E$829,'N1.3_Project_Listing'!$E630, 'N1.3_Project_Listing'!$A$16:$A$829,ET_Risk_SC_Summation[[#Headers],[132kV OHL Tower]])</f>
        <v>0</v>
      </c>
      <c r="BA630" s="176" cm="1">
        <f t="array" ref="BA630">SUMIFS('N1.3_Project_Listing'!$P$16:$P$829, 'N1.3_Project_Listing'!$E$16:$E$829,'N1.3_Project_Listing'!$E630, 'N1.3_Project_Listing'!$A$16:$A$829,ET_Risk_SC_Summation[[#Headers],[275kV Circuit Breaker]])</f>
        <v>0</v>
      </c>
      <c r="BB630" s="176" cm="1">
        <f t="array" ref="BB630">SUMIFS('N1.3_Project_Listing'!$P$16:$P$829, 'N1.3_Project_Listing'!$E$16:$E$829,'N1.3_Project_Listing'!$E630, 'N1.3_Project_Listing'!$A$16:$A$829,ET_Risk_SC_Summation[[#Headers],[275kV Transformer]])</f>
        <v>0</v>
      </c>
      <c r="BC630" s="176" cm="1">
        <f t="array" ref="BC630">SUMIFS('N1.3_Project_Listing'!$P$16:$P$829, 'N1.3_Project_Listing'!$E$16:$E$829,'N1.3_Project_Listing'!$E630, 'N1.3_Project_Listing'!$A$16:$A$829,ET_Risk_SC_Summation[[#Headers],[275kV Reactor]])</f>
        <v>0</v>
      </c>
      <c r="BD630" s="176" cm="1">
        <f t="array" ref="BD630">SUMIFS('N1.3_Project_Listing'!$P$16:$P$829, 'N1.3_Project_Listing'!$E$16:$E$829,'N1.3_Project_Listing'!$E630, 'N1.3_Project_Listing'!$A$16:$A$829,ET_Risk_SC_Summation[[#Headers],[275kV Underground Cable]])</f>
        <v>0</v>
      </c>
      <c r="BE630" s="176" cm="1">
        <f t="array" ref="BE630">SUMIFS('N1.3_Project_Listing'!$P$16:$P$829, 'N1.3_Project_Listing'!$E$16:$E$829,'N1.3_Project_Listing'!$E630, 'N1.3_Project_Listing'!$A$16:$A$829,ET_Risk_SC_Summation[[#Headers],[275kV OHL Conductor]])</f>
        <v>0</v>
      </c>
      <c r="BF630" s="176" cm="1">
        <f t="array" ref="BF630">SUMIFS('N1.3_Project_Listing'!$P$16:$P$829, 'N1.3_Project_Listing'!$E$16:$E$829,'N1.3_Project_Listing'!$E630, 'N1.3_Project_Listing'!$A$16:$A$829,ET_Risk_SC_Summation[[#Headers],[275kV OHL Fittings]])</f>
        <v>0</v>
      </c>
      <c r="BG630" s="176" cm="1">
        <f t="array" ref="BG630">SUMIFS('N1.3_Project_Listing'!$P$16:$P$829, 'N1.3_Project_Listing'!$E$16:$E$829,'N1.3_Project_Listing'!$E630, 'N1.3_Project_Listing'!$A$16:$A$829,ET_Risk_SC_Summation[[#Headers],[275kV OHL Tower]])</f>
        <v>0</v>
      </c>
      <c r="BH630" s="176" cm="1">
        <f t="array" ref="BH630">SUMIFS('N1.3_Project_Listing'!$P$16:$P$829, 'N1.3_Project_Listing'!$E$16:$E$829,'N1.3_Project_Listing'!$E630, 'N1.3_Project_Listing'!$A$16:$A$829,ET_Risk_SC_Summation[[#Headers],[400kV Circuit Breaker]])</f>
        <v>0</v>
      </c>
      <c r="BI630" s="176" cm="1">
        <f t="array" ref="BI630">SUMIFS('N1.3_Project_Listing'!$P$16:$P$829, 'N1.3_Project_Listing'!$E$16:$E$829,'N1.3_Project_Listing'!$E630, 'N1.3_Project_Listing'!$A$16:$A$829,ET_Risk_SC_Summation[[#Headers],[400kV Transformer]])</f>
        <v>0</v>
      </c>
      <c r="BJ630" s="176" cm="1">
        <f t="array" ref="BJ630">SUMIFS('N1.3_Project_Listing'!$P$16:$P$829, 'N1.3_Project_Listing'!$E$16:$E$829,'N1.3_Project_Listing'!$E630, 'N1.3_Project_Listing'!$A$16:$A$829,ET_Risk_SC_Summation[[#Headers],[400kV Reactor]])</f>
        <v>0</v>
      </c>
      <c r="BK630" s="176" cm="1">
        <f t="array" ref="BK630">SUMIFS('N1.3_Project_Listing'!$P$16:$P$829, 'N1.3_Project_Listing'!$E$16:$E$829,'N1.3_Project_Listing'!$E630, 'N1.3_Project_Listing'!$A$16:$A$829,ET_Risk_SC_Summation[[#Headers],[400kV Underground Cable]])</f>
        <v>0</v>
      </c>
      <c r="BL630" s="176" cm="1">
        <f t="array" ref="BL630">SUMIFS('N1.3_Project_Listing'!$P$16:$P$829, 'N1.3_Project_Listing'!$E$16:$E$829,'N1.3_Project_Listing'!$E630, 'N1.3_Project_Listing'!$A$16:$A$829,ET_Risk_SC_Summation[[#Headers],[400kV OHL Conductor]])</f>
        <v>0</v>
      </c>
      <c r="BM630" s="176" cm="1">
        <f t="array" ref="BM630">SUMIFS('N1.3_Project_Listing'!$P$16:$P$829, 'N1.3_Project_Listing'!$E$16:$E$829,'N1.3_Project_Listing'!$E630, 'N1.3_Project_Listing'!$A$16:$A$829,ET_Risk_SC_Summation[[#Headers],[400kV OHL Fittings]])</f>
        <v>0</v>
      </c>
      <c r="BN630" s="176" cm="1">
        <f t="array" ref="BN630">SUMIFS('N1.3_Project_Listing'!$P$16:$P$829, 'N1.3_Project_Listing'!$E$16:$E$829,'N1.3_Project_Listing'!$E630, 'N1.3_Project_Listing'!$A$16:$A$829,ET_Risk_SC_Summation[[#Headers],[400kV OHL Tower]])</f>
        <v>0</v>
      </c>
      <c r="BO630" s="177" t="str">
        <f>IF(SUM(ET_Risk_SC_Summation[[#This Row],[132kV Circuit Breaker]:[400kV OHL Tower]])=0, "n/a", INDEX(ET_Risk_SC_Summation[#Headers],1,MATCH(MAX(ET_Risk_SC_Summation[[#This Row],[132kV Circuit Breaker]:[400kV OHL Tower]]),ET_Risk_SC_Summation[[#This Row],[132kV Circuit Breaker]:[400kV OHL Tower]],0)))</f>
        <v>n/a</v>
      </c>
      <c r="BP630" s="177" t="str">
        <f>IFERROR(INDEX('N0.7_Lookup_References'!$G$77:$G$98,MATCH(ET_Risk_SC_Summation[[#This Row],[Mxx Category]],'N0.7_Lookup_References'!$F$77:$F$98,0)),"")</f>
        <v/>
      </c>
    </row>
    <row r="631" spans="1:68">
      <c r="A631" s="160" t="str">
        <f>IFERROR(INDEX(N1.2_Intervention_Types[NARM Asset Category],MATCH('N1.3_Project_Listing'!$C631,N1.2_Intervention_Types[Intervention Type ID],0),1),"")</f>
        <v/>
      </c>
      <c r="B631" s="160" t="str">
        <f>IF($D$2="GD",IFERROR(INDEX(N1.2_Intervention_Types[C&amp;V Asset Category (GD)],MATCH('N1.3_Project_Listing'!$C631,N1.2_Intervention_Types[Intervention Type ID],0),1),""),IFERROR(INDEX(N1.2_Intervention_Types[NARM Asset Category],MATCH('N1.3_Project_Listing'!$C631,N1.2_Intervention_Types[Intervention Type ID],0),1),""))</f>
        <v/>
      </c>
      <c r="C631" s="67" t="str">
        <f>IFERROR(INDEX(N1.2_Intervention_Types[Intervention Type ID],MATCH('N1.3_Project_Listing'!$I631,N1.2_Intervention_Types[Intervention Type],0),1),"")</f>
        <v/>
      </c>
      <c r="D631" s="160" t="str">
        <f>IFERROR(INDEX(N1.2_Intervention_Types[Intervention Category],MATCH('N1.3_Project_Listing'!$C631,N1.2_Intervention_Types[Intervention Type ID],0),1),"")</f>
        <v/>
      </c>
      <c r="E631" s="210"/>
      <c r="F631" s="236"/>
      <c r="G631" s="236"/>
      <c r="H631" s="236"/>
      <c r="I631" s="151"/>
      <c r="J631" s="139"/>
      <c r="K631" s="117"/>
      <c r="L631" s="117"/>
      <c r="M631" s="117"/>
      <c r="N631" s="11"/>
      <c r="O631" s="11"/>
      <c r="P631" s="11"/>
      <c r="Q631" s="63">
        <f t="shared" si="54"/>
        <v>0</v>
      </c>
      <c r="R631" s="368">
        <f>IF('N1.3_Project_Listing'!$D631="Replacement",SUM('N1.3_Project_Listing'!$K631:$L631)/2,'N1.3_Project_Listing'!$M631)</f>
        <v>0</v>
      </c>
      <c r="S631" s="67" t="str">
        <f>IFERROR(INDEX('N0.7_Lookup_References'!$C$13:$C$72,MATCH($A631,'N0.7_Lookup_References'!$B$13:$B$72,0)),"")</f>
        <v/>
      </c>
      <c r="T631" s="338" t="str">
        <f t="shared" si="55"/>
        <v/>
      </c>
      <c r="V631" s="11"/>
      <c r="W631" s="11"/>
      <c r="X631" s="11"/>
      <c r="Y631" s="11"/>
      <c r="Z631" s="11"/>
      <c r="AA631" s="11"/>
      <c r="AB631" s="11"/>
      <c r="AC631" s="11"/>
      <c r="AD631" s="11"/>
      <c r="AE631" s="11"/>
      <c r="AF631" s="11"/>
      <c r="AG631" s="11"/>
      <c r="AH631" s="11"/>
      <c r="AI631" s="11"/>
      <c r="AJ631" s="11"/>
      <c r="AK631" s="11"/>
      <c r="AL631" s="11"/>
      <c r="AM631" s="11"/>
      <c r="AN631" s="11"/>
      <c r="AO631" s="11"/>
      <c r="AP631" s="63">
        <f t="shared" si="51"/>
        <v>0</v>
      </c>
      <c r="AQ631" s="63">
        <f t="shared" si="52"/>
        <v>0</v>
      </c>
      <c r="AR631" s="63">
        <f t="shared" si="53"/>
        <v>0</v>
      </c>
      <c r="AT631" s="176" cm="1">
        <f t="array" ref="AT631">SUMIFS('N1.3_Project_Listing'!$P$16:$P$829, 'N1.3_Project_Listing'!$E$16:$E$829,'N1.3_Project_Listing'!$E631, 'N1.3_Project_Listing'!$A$16:$A$829,ET_Risk_SC_Summation[[#Headers],[132kV Circuit Breaker]])</f>
        <v>0</v>
      </c>
      <c r="AU631" s="176" cm="1">
        <f t="array" ref="AU631">SUMIFS('N1.3_Project_Listing'!$P$16:$P$829, 'N1.3_Project_Listing'!$E$16:$E$829,'N1.3_Project_Listing'!$E631, 'N1.3_Project_Listing'!$A$16:$A$829,ET_Risk_SC_Summation[[#Headers],[132kV Transformer]])</f>
        <v>0</v>
      </c>
      <c r="AV631" s="176" cm="1">
        <f t="array" ref="AV631">SUMIFS('N1.3_Project_Listing'!$P$16:$P$829, 'N1.3_Project_Listing'!$E$16:$E$829,'N1.3_Project_Listing'!$E631, 'N1.3_Project_Listing'!$A$16:$A$829,ET_Risk_SC_Summation[[#Headers],[132kV Reactor]])</f>
        <v>0</v>
      </c>
      <c r="AW631" s="176" cm="1">
        <f t="array" ref="AW631">SUMIFS('N1.3_Project_Listing'!$P$16:$P$829, 'N1.3_Project_Listing'!$E$16:$E$829,'N1.3_Project_Listing'!$E631, 'N1.3_Project_Listing'!$A$16:$A$829,ET_Risk_SC_Summation[[#Headers],[132kV Underground Cable]])</f>
        <v>0</v>
      </c>
      <c r="AX631" s="176" cm="1">
        <f t="array" ref="AX631">SUMIFS('N1.3_Project_Listing'!$P$16:$P$829, 'N1.3_Project_Listing'!$E$16:$E$829,'N1.3_Project_Listing'!$E631, 'N1.3_Project_Listing'!$A$16:$A$829,ET_Risk_SC_Summation[[#Headers],[132kV OHL Conductor]])</f>
        <v>0</v>
      </c>
      <c r="AY631" s="176" cm="1">
        <f t="array" ref="AY631">SUMIFS('N1.3_Project_Listing'!$P$16:$P$829, 'N1.3_Project_Listing'!$E$16:$E$829,'N1.3_Project_Listing'!$E631, 'N1.3_Project_Listing'!$A$16:$A$829,ET_Risk_SC_Summation[[#Headers],[132kV OHL Fittings]])</f>
        <v>0</v>
      </c>
      <c r="AZ631" s="176" cm="1">
        <f t="array" ref="AZ631">SUMIFS('N1.3_Project_Listing'!$P$16:$P$829, 'N1.3_Project_Listing'!$E$16:$E$829,'N1.3_Project_Listing'!$E631, 'N1.3_Project_Listing'!$A$16:$A$829,ET_Risk_SC_Summation[[#Headers],[132kV OHL Tower]])</f>
        <v>0</v>
      </c>
      <c r="BA631" s="176" cm="1">
        <f t="array" ref="BA631">SUMIFS('N1.3_Project_Listing'!$P$16:$P$829, 'N1.3_Project_Listing'!$E$16:$E$829,'N1.3_Project_Listing'!$E631, 'N1.3_Project_Listing'!$A$16:$A$829,ET_Risk_SC_Summation[[#Headers],[275kV Circuit Breaker]])</f>
        <v>0</v>
      </c>
      <c r="BB631" s="176" cm="1">
        <f t="array" ref="BB631">SUMIFS('N1.3_Project_Listing'!$P$16:$P$829, 'N1.3_Project_Listing'!$E$16:$E$829,'N1.3_Project_Listing'!$E631, 'N1.3_Project_Listing'!$A$16:$A$829,ET_Risk_SC_Summation[[#Headers],[275kV Transformer]])</f>
        <v>0</v>
      </c>
      <c r="BC631" s="176" cm="1">
        <f t="array" ref="BC631">SUMIFS('N1.3_Project_Listing'!$P$16:$P$829, 'N1.3_Project_Listing'!$E$16:$E$829,'N1.3_Project_Listing'!$E631, 'N1.3_Project_Listing'!$A$16:$A$829,ET_Risk_SC_Summation[[#Headers],[275kV Reactor]])</f>
        <v>0</v>
      </c>
      <c r="BD631" s="176" cm="1">
        <f t="array" ref="BD631">SUMIFS('N1.3_Project_Listing'!$P$16:$P$829, 'N1.3_Project_Listing'!$E$16:$E$829,'N1.3_Project_Listing'!$E631, 'N1.3_Project_Listing'!$A$16:$A$829,ET_Risk_SC_Summation[[#Headers],[275kV Underground Cable]])</f>
        <v>0</v>
      </c>
      <c r="BE631" s="176" cm="1">
        <f t="array" ref="BE631">SUMIFS('N1.3_Project_Listing'!$P$16:$P$829, 'N1.3_Project_Listing'!$E$16:$E$829,'N1.3_Project_Listing'!$E631, 'N1.3_Project_Listing'!$A$16:$A$829,ET_Risk_SC_Summation[[#Headers],[275kV OHL Conductor]])</f>
        <v>0</v>
      </c>
      <c r="BF631" s="176" cm="1">
        <f t="array" ref="BF631">SUMIFS('N1.3_Project_Listing'!$P$16:$P$829, 'N1.3_Project_Listing'!$E$16:$E$829,'N1.3_Project_Listing'!$E631, 'N1.3_Project_Listing'!$A$16:$A$829,ET_Risk_SC_Summation[[#Headers],[275kV OHL Fittings]])</f>
        <v>0</v>
      </c>
      <c r="BG631" s="176" cm="1">
        <f t="array" ref="BG631">SUMIFS('N1.3_Project_Listing'!$P$16:$P$829, 'N1.3_Project_Listing'!$E$16:$E$829,'N1.3_Project_Listing'!$E631, 'N1.3_Project_Listing'!$A$16:$A$829,ET_Risk_SC_Summation[[#Headers],[275kV OHL Tower]])</f>
        <v>0</v>
      </c>
      <c r="BH631" s="176" cm="1">
        <f t="array" ref="BH631">SUMIFS('N1.3_Project_Listing'!$P$16:$P$829, 'N1.3_Project_Listing'!$E$16:$E$829,'N1.3_Project_Listing'!$E631, 'N1.3_Project_Listing'!$A$16:$A$829,ET_Risk_SC_Summation[[#Headers],[400kV Circuit Breaker]])</f>
        <v>0</v>
      </c>
      <c r="BI631" s="176" cm="1">
        <f t="array" ref="BI631">SUMIFS('N1.3_Project_Listing'!$P$16:$P$829, 'N1.3_Project_Listing'!$E$16:$E$829,'N1.3_Project_Listing'!$E631, 'N1.3_Project_Listing'!$A$16:$A$829,ET_Risk_SC_Summation[[#Headers],[400kV Transformer]])</f>
        <v>0</v>
      </c>
      <c r="BJ631" s="176" cm="1">
        <f t="array" ref="BJ631">SUMIFS('N1.3_Project_Listing'!$P$16:$P$829, 'N1.3_Project_Listing'!$E$16:$E$829,'N1.3_Project_Listing'!$E631, 'N1.3_Project_Listing'!$A$16:$A$829,ET_Risk_SC_Summation[[#Headers],[400kV Reactor]])</f>
        <v>0</v>
      </c>
      <c r="BK631" s="176" cm="1">
        <f t="array" ref="BK631">SUMIFS('N1.3_Project_Listing'!$P$16:$P$829, 'N1.3_Project_Listing'!$E$16:$E$829,'N1.3_Project_Listing'!$E631, 'N1.3_Project_Listing'!$A$16:$A$829,ET_Risk_SC_Summation[[#Headers],[400kV Underground Cable]])</f>
        <v>0</v>
      </c>
      <c r="BL631" s="176" cm="1">
        <f t="array" ref="BL631">SUMIFS('N1.3_Project_Listing'!$P$16:$P$829, 'N1.3_Project_Listing'!$E$16:$E$829,'N1.3_Project_Listing'!$E631, 'N1.3_Project_Listing'!$A$16:$A$829,ET_Risk_SC_Summation[[#Headers],[400kV OHL Conductor]])</f>
        <v>0</v>
      </c>
      <c r="BM631" s="176" cm="1">
        <f t="array" ref="BM631">SUMIFS('N1.3_Project_Listing'!$P$16:$P$829, 'N1.3_Project_Listing'!$E$16:$E$829,'N1.3_Project_Listing'!$E631, 'N1.3_Project_Listing'!$A$16:$A$829,ET_Risk_SC_Summation[[#Headers],[400kV OHL Fittings]])</f>
        <v>0</v>
      </c>
      <c r="BN631" s="176" cm="1">
        <f t="array" ref="BN631">SUMIFS('N1.3_Project_Listing'!$P$16:$P$829, 'N1.3_Project_Listing'!$E$16:$E$829,'N1.3_Project_Listing'!$E631, 'N1.3_Project_Listing'!$A$16:$A$829,ET_Risk_SC_Summation[[#Headers],[400kV OHL Tower]])</f>
        <v>0</v>
      </c>
      <c r="BO631" s="177" t="str">
        <f>IF(SUM(ET_Risk_SC_Summation[[#This Row],[132kV Circuit Breaker]:[400kV OHL Tower]])=0, "n/a", INDEX(ET_Risk_SC_Summation[#Headers],1,MATCH(MAX(ET_Risk_SC_Summation[[#This Row],[132kV Circuit Breaker]:[400kV OHL Tower]]),ET_Risk_SC_Summation[[#This Row],[132kV Circuit Breaker]:[400kV OHL Tower]],0)))</f>
        <v>n/a</v>
      </c>
      <c r="BP631" s="177" t="str">
        <f>IFERROR(INDEX('N0.7_Lookup_References'!$G$77:$G$98,MATCH(ET_Risk_SC_Summation[[#This Row],[Mxx Category]],'N0.7_Lookup_References'!$F$77:$F$98,0)),"")</f>
        <v/>
      </c>
    </row>
    <row r="632" spans="1:68">
      <c r="A632" s="160" t="str">
        <f>IFERROR(INDEX(N1.2_Intervention_Types[NARM Asset Category],MATCH('N1.3_Project_Listing'!$C632,N1.2_Intervention_Types[Intervention Type ID],0),1),"")</f>
        <v/>
      </c>
      <c r="B632" s="160" t="str">
        <f>IF($D$2="GD",IFERROR(INDEX(N1.2_Intervention_Types[C&amp;V Asset Category (GD)],MATCH('N1.3_Project_Listing'!$C632,N1.2_Intervention_Types[Intervention Type ID],0),1),""),IFERROR(INDEX(N1.2_Intervention_Types[NARM Asset Category],MATCH('N1.3_Project_Listing'!$C632,N1.2_Intervention_Types[Intervention Type ID],0),1),""))</f>
        <v/>
      </c>
      <c r="C632" s="67" t="str">
        <f>IFERROR(INDEX(N1.2_Intervention_Types[Intervention Type ID],MATCH('N1.3_Project_Listing'!$I632,N1.2_Intervention_Types[Intervention Type],0),1),"")</f>
        <v/>
      </c>
      <c r="D632" s="160" t="str">
        <f>IFERROR(INDEX(N1.2_Intervention_Types[Intervention Category],MATCH('N1.3_Project_Listing'!$C632,N1.2_Intervention_Types[Intervention Type ID],0),1),"")</f>
        <v/>
      </c>
      <c r="E632" s="210"/>
      <c r="F632" s="236"/>
      <c r="G632" s="236"/>
      <c r="H632" s="236"/>
      <c r="I632" s="151"/>
      <c r="J632" s="139"/>
      <c r="K632" s="117"/>
      <c r="L632" s="117"/>
      <c r="M632" s="117"/>
      <c r="N632" s="11"/>
      <c r="O632" s="11"/>
      <c r="P632" s="11"/>
      <c r="Q632" s="63">
        <f t="shared" si="54"/>
        <v>0</v>
      </c>
      <c r="R632" s="368">
        <f>IF('N1.3_Project_Listing'!$D632="Replacement",SUM('N1.3_Project_Listing'!$K632:$L632)/2,'N1.3_Project_Listing'!$M632)</f>
        <v>0</v>
      </c>
      <c r="S632" s="67" t="str">
        <f>IFERROR(INDEX('N0.7_Lookup_References'!$C$13:$C$72,MATCH($A632,'N0.7_Lookup_References'!$B$13:$B$72,0)),"")</f>
        <v/>
      </c>
      <c r="T632" s="338" t="str">
        <f t="shared" si="55"/>
        <v/>
      </c>
      <c r="V632" s="11"/>
      <c r="W632" s="11"/>
      <c r="X632" s="11"/>
      <c r="Y632" s="11"/>
      <c r="Z632" s="11"/>
      <c r="AA632" s="11"/>
      <c r="AB632" s="11"/>
      <c r="AC632" s="11"/>
      <c r="AD632" s="11"/>
      <c r="AE632" s="11"/>
      <c r="AF632" s="11"/>
      <c r="AG632" s="11"/>
      <c r="AH632" s="11"/>
      <c r="AI632" s="11"/>
      <c r="AJ632" s="11"/>
      <c r="AK632" s="11"/>
      <c r="AL632" s="11"/>
      <c r="AM632" s="11"/>
      <c r="AN632" s="11"/>
      <c r="AO632" s="11"/>
      <c r="AP632" s="63">
        <f t="shared" si="51"/>
        <v>0</v>
      </c>
      <c r="AQ632" s="63">
        <f t="shared" si="52"/>
        <v>0</v>
      </c>
      <c r="AR632" s="63">
        <f t="shared" si="53"/>
        <v>0</v>
      </c>
      <c r="AT632" s="176" cm="1">
        <f t="array" ref="AT632">SUMIFS('N1.3_Project_Listing'!$P$16:$P$829, 'N1.3_Project_Listing'!$E$16:$E$829,'N1.3_Project_Listing'!$E632, 'N1.3_Project_Listing'!$A$16:$A$829,ET_Risk_SC_Summation[[#Headers],[132kV Circuit Breaker]])</f>
        <v>0</v>
      </c>
      <c r="AU632" s="176" cm="1">
        <f t="array" ref="AU632">SUMIFS('N1.3_Project_Listing'!$P$16:$P$829, 'N1.3_Project_Listing'!$E$16:$E$829,'N1.3_Project_Listing'!$E632, 'N1.3_Project_Listing'!$A$16:$A$829,ET_Risk_SC_Summation[[#Headers],[132kV Transformer]])</f>
        <v>0</v>
      </c>
      <c r="AV632" s="176" cm="1">
        <f t="array" ref="AV632">SUMIFS('N1.3_Project_Listing'!$P$16:$P$829, 'N1.3_Project_Listing'!$E$16:$E$829,'N1.3_Project_Listing'!$E632, 'N1.3_Project_Listing'!$A$16:$A$829,ET_Risk_SC_Summation[[#Headers],[132kV Reactor]])</f>
        <v>0</v>
      </c>
      <c r="AW632" s="176" cm="1">
        <f t="array" ref="AW632">SUMIFS('N1.3_Project_Listing'!$P$16:$P$829, 'N1.3_Project_Listing'!$E$16:$E$829,'N1.3_Project_Listing'!$E632, 'N1.3_Project_Listing'!$A$16:$A$829,ET_Risk_SC_Summation[[#Headers],[132kV Underground Cable]])</f>
        <v>0</v>
      </c>
      <c r="AX632" s="176" cm="1">
        <f t="array" ref="AX632">SUMIFS('N1.3_Project_Listing'!$P$16:$P$829, 'N1.3_Project_Listing'!$E$16:$E$829,'N1.3_Project_Listing'!$E632, 'N1.3_Project_Listing'!$A$16:$A$829,ET_Risk_SC_Summation[[#Headers],[132kV OHL Conductor]])</f>
        <v>0</v>
      </c>
      <c r="AY632" s="176" cm="1">
        <f t="array" ref="AY632">SUMIFS('N1.3_Project_Listing'!$P$16:$P$829, 'N1.3_Project_Listing'!$E$16:$E$829,'N1.3_Project_Listing'!$E632, 'N1.3_Project_Listing'!$A$16:$A$829,ET_Risk_SC_Summation[[#Headers],[132kV OHL Fittings]])</f>
        <v>0</v>
      </c>
      <c r="AZ632" s="176" cm="1">
        <f t="array" ref="AZ632">SUMIFS('N1.3_Project_Listing'!$P$16:$P$829, 'N1.3_Project_Listing'!$E$16:$E$829,'N1.3_Project_Listing'!$E632, 'N1.3_Project_Listing'!$A$16:$A$829,ET_Risk_SC_Summation[[#Headers],[132kV OHL Tower]])</f>
        <v>0</v>
      </c>
      <c r="BA632" s="176" cm="1">
        <f t="array" ref="BA632">SUMIFS('N1.3_Project_Listing'!$P$16:$P$829, 'N1.3_Project_Listing'!$E$16:$E$829,'N1.3_Project_Listing'!$E632, 'N1.3_Project_Listing'!$A$16:$A$829,ET_Risk_SC_Summation[[#Headers],[275kV Circuit Breaker]])</f>
        <v>0</v>
      </c>
      <c r="BB632" s="176" cm="1">
        <f t="array" ref="BB632">SUMIFS('N1.3_Project_Listing'!$P$16:$P$829, 'N1.3_Project_Listing'!$E$16:$E$829,'N1.3_Project_Listing'!$E632, 'N1.3_Project_Listing'!$A$16:$A$829,ET_Risk_SC_Summation[[#Headers],[275kV Transformer]])</f>
        <v>0</v>
      </c>
      <c r="BC632" s="176" cm="1">
        <f t="array" ref="BC632">SUMIFS('N1.3_Project_Listing'!$P$16:$P$829, 'N1.3_Project_Listing'!$E$16:$E$829,'N1.3_Project_Listing'!$E632, 'N1.3_Project_Listing'!$A$16:$A$829,ET_Risk_SC_Summation[[#Headers],[275kV Reactor]])</f>
        <v>0</v>
      </c>
      <c r="BD632" s="176" cm="1">
        <f t="array" ref="BD632">SUMIFS('N1.3_Project_Listing'!$P$16:$P$829, 'N1.3_Project_Listing'!$E$16:$E$829,'N1.3_Project_Listing'!$E632, 'N1.3_Project_Listing'!$A$16:$A$829,ET_Risk_SC_Summation[[#Headers],[275kV Underground Cable]])</f>
        <v>0</v>
      </c>
      <c r="BE632" s="176" cm="1">
        <f t="array" ref="BE632">SUMIFS('N1.3_Project_Listing'!$P$16:$P$829, 'N1.3_Project_Listing'!$E$16:$E$829,'N1.3_Project_Listing'!$E632, 'N1.3_Project_Listing'!$A$16:$A$829,ET_Risk_SC_Summation[[#Headers],[275kV OHL Conductor]])</f>
        <v>0</v>
      </c>
      <c r="BF632" s="176" cm="1">
        <f t="array" ref="BF632">SUMIFS('N1.3_Project_Listing'!$P$16:$P$829, 'N1.3_Project_Listing'!$E$16:$E$829,'N1.3_Project_Listing'!$E632, 'N1.3_Project_Listing'!$A$16:$A$829,ET_Risk_SC_Summation[[#Headers],[275kV OHL Fittings]])</f>
        <v>0</v>
      </c>
      <c r="BG632" s="176" cm="1">
        <f t="array" ref="BG632">SUMIFS('N1.3_Project_Listing'!$P$16:$P$829, 'N1.3_Project_Listing'!$E$16:$E$829,'N1.3_Project_Listing'!$E632, 'N1.3_Project_Listing'!$A$16:$A$829,ET_Risk_SC_Summation[[#Headers],[275kV OHL Tower]])</f>
        <v>0</v>
      </c>
      <c r="BH632" s="176" cm="1">
        <f t="array" ref="BH632">SUMIFS('N1.3_Project_Listing'!$P$16:$P$829, 'N1.3_Project_Listing'!$E$16:$E$829,'N1.3_Project_Listing'!$E632, 'N1.3_Project_Listing'!$A$16:$A$829,ET_Risk_SC_Summation[[#Headers],[400kV Circuit Breaker]])</f>
        <v>0</v>
      </c>
      <c r="BI632" s="176" cm="1">
        <f t="array" ref="BI632">SUMIFS('N1.3_Project_Listing'!$P$16:$P$829, 'N1.3_Project_Listing'!$E$16:$E$829,'N1.3_Project_Listing'!$E632, 'N1.3_Project_Listing'!$A$16:$A$829,ET_Risk_SC_Summation[[#Headers],[400kV Transformer]])</f>
        <v>0</v>
      </c>
      <c r="BJ632" s="176" cm="1">
        <f t="array" ref="BJ632">SUMIFS('N1.3_Project_Listing'!$P$16:$P$829, 'N1.3_Project_Listing'!$E$16:$E$829,'N1.3_Project_Listing'!$E632, 'N1.3_Project_Listing'!$A$16:$A$829,ET_Risk_SC_Summation[[#Headers],[400kV Reactor]])</f>
        <v>0</v>
      </c>
      <c r="BK632" s="176" cm="1">
        <f t="array" ref="BK632">SUMIFS('N1.3_Project_Listing'!$P$16:$P$829, 'N1.3_Project_Listing'!$E$16:$E$829,'N1.3_Project_Listing'!$E632, 'N1.3_Project_Listing'!$A$16:$A$829,ET_Risk_SC_Summation[[#Headers],[400kV Underground Cable]])</f>
        <v>0</v>
      </c>
      <c r="BL632" s="176" cm="1">
        <f t="array" ref="BL632">SUMIFS('N1.3_Project_Listing'!$P$16:$P$829, 'N1.3_Project_Listing'!$E$16:$E$829,'N1.3_Project_Listing'!$E632, 'N1.3_Project_Listing'!$A$16:$A$829,ET_Risk_SC_Summation[[#Headers],[400kV OHL Conductor]])</f>
        <v>0</v>
      </c>
      <c r="BM632" s="176" cm="1">
        <f t="array" ref="BM632">SUMIFS('N1.3_Project_Listing'!$P$16:$P$829, 'N1.3_Project_Listing'!$E$16:$E$829,'N1.3_Project_Listing'!$E632, 'N1.3_Project_Listing'!$A$16:$A$829,ET_Risk_SC_Summation[[#Headers],[400kV OHL Fittings]])</f>
        <v>0</v>
      </c>
      <c r="BN632" s="176" cm="1">
        <f t="array" ref="BN632">SUMIFS('N1.3_Project_Listing'!$P$16:$P$829, 'N1.3_Project_Listing'!$E$16:$E$829,'N1.3_Project_Listing'!$E632, 'N1.3_Project_Listing'!$A$16:$A$829,ET_Risk_SC_Summation[[#Headers],[400kV OHL Tower]])</f>
        <v>0</v>
      </c>
      <c r="BO632" s="177" t="str">
        <f>IF(SUM(ET_Risk_SC_Summation[[#This Row],[132kV Circuit Breaker]:[400kV OHL Tower]])=0, "n/a", INDEX(ET_Risk_SC_Summation[#Headers],1,MATCH(MAX(ET_Risk_SC_Summation[[#This Row],[132kV Circuit Breaker]:[400kV OHL Tower]]),ET_Risk_SC_Summation[[#This Row],[132kV Circuit Breaker]:[400kV OHL Tower]],0)))</f>
        <v>n/a</v>
      </c>
      <c r="BP632" s="177" t="str">
        <f>IFERROR(INDEX('N0.7_Lookup_References'!$G$77:$G$98,MATCH(ET_Risk_SC_Summation[[#This Row],[Mxx Category]],'N0.7_Lookup_References'!$F$77:$F$98,0)),"")</f>
        <v/>
      </c>
    </row>
    <row r="633" spans="1:68">
      <c r="A633" s="160" t="str">
        <f>IFERROR(INDEX(N1.2_Intervention_Types[NARM Asset Category],MATCH('N1.3_Project_Listing'!$C633,N1.2_Intervention_Types[Intervention Type ID],0),1),"")</f>
        <v/>
      </c>
      <c r="B633" s="160" t="str">
        <f>IF($D$2="GD",IFERROR(INDEX(N1.2_Intervention_Types[C&amp;V Asset Category (GD)],MATCH('N1.3_Project_Listing'!$C633,N1.2_Intervention_Types[Intervention Type ID],0),1),""),IFERROR(INDEX(N1.2_Intervention_Types[NARM Asset Category],MATCH('N1.3_Project_Listing'!$C633,N1.2_Intervention_Types[Intervention Type ID],0),1),""))</f>
        <v/>
      </c>
      <c r="C633" s="67" t="str">
        <f>IFERROR(INDEX(N1.2_Intervention_Types[Intervention Type ID],MATCH('N1.3_Project_Listing'!$I633,N1.2_Intervention_Types[Intervention Type],0),1),"")</f>
        <v/>
      </c>
      <c r="D633" s="160" t="str">
        <f>IFERROR(INDEX(N1.2_Intervention_Types[Intervention Category],MATCH('N1.3_Project_Listing'!$C633,N1.2_Intervention_Types[Intervention Type ID],0),1),"")</f>
        <v/>
      </c>
      <c r="E633" s="210"/>
      <c r="F633" s="236"/>
      <c r="G633" s="236"/>
      <c r="H633" s="236"/>
      <c r="I633" s="151"/>
      <c r="J633" s="139"/>
      <c r="K633" s="117"/>
      <c r="L633" s="117"/>
      <c r="M633" s="117"/>
      <c r="N633" s="11"/>
      <c r="O633" s="11"/>
      <c r="P633" s="11"/>
      <c r="Q633" s="63">
        <f t="shared" si="54"/>
        <v>0</v>
      </c>
      <c r="R633" s="368">
        <f>IF('N1.3_Project_Listing'!$D633="Replacement",SUM('N1.3_Project_Listing'!$K633:$L633)/2,'N1.3_Project_Listing'!$M633)</f>
        <v>0</v>
      </c>
      <c r="S633" s="67" t="str">
        <f>IFERROR(INDEX('N0.7_Lookup_References'!$C$13:$C$72,MATCH($A633,'N0.7_Lookup_References'!$B$13:$B$72,0)),"")</f>
        <v/>
      </c>
      <c r="T633" s="338" t="str">
        <f t="shared" si="55"/>
        <v/>
      </c>
      <c r="V633" s="11"/>
      <c r="W633" s="11"/>
      <c r="X633" s="11"/>
      <c r="Y633" s="11"/>
      <c r="Z633" s="11"/>
      <c r="AA633" s="11"/>
      <c r="AB633" s="11"/>
      <c r="AC633" s="11"/>
      <c r="AD633" s="11"/>
      <c r="AE633" s="11"/>
      <c r="AF633" s="11"/>
      <c r="AG633" s="11"/>
      <c r="AH633" s="11"/>
      <c r="AI633" s="11"/>
      <c r="AJ633" s="11"/>
      <c r="AK633" s="11"/>
      <c r="AL633" s="11"/>
      <c r="AM633" s="11"/>
      <c r="AN633" s="11"/>
      <c r="AO633" s="11"/>
      <c r="AP633" s="63">
        <f t="shared" si="51"/>
        <v>0</v>
      </c>
      <c r="AQ633" s="63">
        <f t="shared" si="52"/>
        <v>0</v>
      </c>
      <c r="AR633" s="63">
        <f t="shared" si="53"/>
        <v>0</v>
      </c>
      <c r="AT633" s="176" cm="1">
        <f t="array" ref="AT633">SUMIFS('N1.3_Project_Listing'!$P$16:$P$829, 'N1.3_Project_Listing'!$E$16:$E$829,'N1.3_Project_Listing'!$E633, 'N1.3_Project_Listing'!$A$16:$A$829,ET_Risk_SC_Summation[[#Headers],[132kV Circuit Breaker]])</f>
        <v>0</v>
      </c>
      <c r="AU633" s="176" cm="1">
        <f t="array" ref="AU633">SUMIFS('N1.3_Project_Listing'!$P$16:$P$829, 'N1.3_Project_Listing'!$E$16:$E$829,'N1.3_Project_Listing'!$E633, 'N1.3_Project_Listing'!$A$16:$A$829,ET_Risk_SC_Summation[[#Headers],[132kV Transformer]])</f>
        <v>0</v>
      </c>
      <c r="AV633" s="176" cm="1">
        <f t="array" ref="AV633">SUMIFS('N1.3_Project_Listing'!$P$16:$P$829, 'N1.3_Project_Listing'!$E$16:$E$829,'N1.3_Project_Listing'!$E633, 'N1.3_Project_Listing'!$A$16:$A$829,ET_Risk_SC_Summation[[#Headers],[132kV Reactor]])</f>
        <v>0</v>
      </c>
      <c r="AW633" s="176" cm="1">
        <f t="array" ref="AW633">SUMIFS('N1.3_Project_Listing'!$P$16:$P$829, 'N1.3_Project_Listing'!$E$16:$E$829,'N1.3_Project_Listing'!$E633, 'N1.3_Project_Listing'!$A$16:$A$829,ET_Risk_SC_Summation[[#Headers],[132kV Underground Cable]])</f>
        <v>0</v>
      </c>
      <c r="AX633" s="176" cm="1">
        <f t="array" ref="AX633">SUMIFS('N1.3_Project_Listing'!$P$16:$P$829, 'N1.3_Project_Listing'!$E$16:$E$829,'N1.3_Project_Listing'!$E633, 'N1.3_Project_Listing'!$A$16:$A$829,ET_Risk_SC_Summation[[#Headers],[132kV OHL Conductor]])</f>
        <v>0</v>
      </c>
      <c r="AY633" s="176" cm="1">
        <f t="array" ref="AY633">SUMIFS('N1.3_Project_Listing'!$P$16:$P$829, 'N1.3_Project_Listing'!$E$16:$E$829,'N1.3_Project_Listing'!$E633, 'N1.3_Project_Listing'!$A$16:$A$829,ET_Risk_SC_Summation[[#Headers],[132kV OHL Fittings]])</f>
        <v>0</v>
      </c>
      <c r="AZ633" s="176" cm="1">
        <f t="array" ref="AZ633">SUMIFS('N1.3_Project_Listing'!$P$16:$P$829, 'N1.3_Project_Listing'!$E$16:$E$829,'N1.3_Project_Listing'!$E633, 'N1.3_Project_Listing'!$A$16:$A$829,ET_Risk_SC_Summation[[#Headers],[132kV OHL Tower]])</f>
        <v>0</v>
      </c>
      <c r="BA633" s="176" cm="1">
        <f t="array" ref="BA633">SUMIFS('N1.3_Project_Listing'!$P$16:$P$829, 'N1.3_Project_Listing'!$E$16:$E$829,'N1.3_Project_Listing'!$E633, 'N1.3_Project_Listing'!$A$16:$A$829,ET_Risk_SC_Summation[[#Headers],[275kV Circuit Breaker]])</f>
        <v>0</v>
      </c>
      <c r="BB633" s="176" cm="1">
        <f t="array" ref="BB633">SUMIFS('N1.3_Project_Listing'!$P$16:$P$829, 'N1.3_Project_Listing'!$E$16:$E$829,'N1.3_Project_Listing'!$E633, 'N1.3_Project_Listing'!$A$16:$A$829,ET_Risk_SC_Summation[[#Headers],[275kV Transformer]])</f>
        <v>0</v>
      </c>
      <c r="BC633" s="176" cm="1">
        <f t="array" ref="BC633">SUMIFS('N1.3_Project_Listing'!$P$16:$P$829, 'N1.3_Project_Listing'!$E$16:$E$829,'N1.3_Project_Listing'!$E633, 'N1.3_Project_Listing'!$A$16:$A$829,ET_Risk_SC_Summation[[#Headers],[275kV Reactor]])</f>
        <v>0</v>
      </c>
      <c r="BD633" s="176" cm="1">
        <f t="array" ref="BD633">SUMIFS('N1.3_Project_Listing'!$P$16:$P$829, 'N1.3_Project_Listing'!$E$16:$E$829,'N1.3_Project_Listing'!$E633, 'N1.3_Project_Listing'!$A$16:$A$829,ET_Risk_SC_Summation[[#Headers],[275kV Underground Cable]])</f>
        <v>0</v>
      </c>
      <c r="BE633" s="176" cm="1">
        <f t="array" ref="BE633">SUMIFS('N1.3_Project_Listing'!$P$16:$P$829, 'N1.3_Project_Listing'!$E$16:$E$829,'N1.3_Project_Listing'!$E633, 'N1.3_Project_Listing'!$A$16:$A$829,ET_Risk_SC_Summation[[#Headers],[275kV OHL Conductor]])</f>
        <v>0</v>
      </c>
      <c r="BF633" s="176" cm="1">
        <f t="array" ref="BF633">SUMIFS('N1.3_Project_Listing'!$P$16:$P$829, 'N1.3_Project_Listing'!$E$16:$E$829,'N1.3_Project_Listing'!$E633, 'N1.3_Project_Listing'!$A$16:$A$829,ET_Risk_SC_Summation[[#Headers],[275kV OHL Fittings]])</f>
        <v>0</v>
      </c>
      <c r="BG633" s="176" cm="1">
        <f t="array" ref="BG633">SUMIFS('N1.3_Project_Listing'!$P$16:$P$829, 'N1.3_Project_Listing'!$E$16:$E$829,'N1.3_Project_Listing'!$E633, 'N1.3_Project_Listing'!$A$16:$A$829,ET_Risk_SC_Summation[[#Headers],[275kV OHL Tower]])</f>
        <v>0</v>
      </c>
      <c r="BH633" s="176" cm="1">
        <f t="array" ref="BH633">SUMIFS('N1.3_Project_Listing'!$P$16:$P$829, 'N1.3_Project_Listing'!$E$16:$E$829,'N1.3_Project_Listing'!$E633, 'N1.3_Project_Listing'!$A$16:$A$829,ET_Risk_SC_Summation[[#Headers],[400kV Circuit Breaker]])</f>
        <v>0</v>
      </c>
      <c r="BI633" s="176" cm="1">
        <f t="array" ref="BI633">SUMIFS('N1.3_Project_Listing'!$P$16:$P$829, 'N1.3_Project_Listing'!$E$16:$E$829,'N1.3_Project_Listing'!$E633, 'N1.3_Project_Listing'!$A$16:$A$829,ET_Risk_SC_Summation[[#Headers],[400kV Transformer]])</f>
        <v>0</v>
      </c>
      <c r="BJ633" s="176" cm="1">
        <f t="array" ref="BJ633">SUMIFS('N1.3_Project_Listing'!$P$16:$P$829, 'N1.3_Project_Listing'!$E$16:$E$829,'N1.3_Project_Listing'!$E633, 'N1.3_Project_Listing'!$A$16:$A$829,ET_Risk_SC_Summation[[#Headers],[400kV Reactor]])</f>
        <v>0</v>
      </c>
      <c r="BK633" s="176" cm="1">
        <f t="array" ref="BK633">SUMIFS('N1.3_Project_Listing'!$P$16:$P$829, 'N1.3_Project_Listing'!$E$16:$E$829,'N1.3_Project_Listing'!$E633, 'N1.3_Project_Listing'!$A$16:$A$829,ET_Risk_SC_Summation[[#Headers],[400kV Underground Cable]])</f>
        <v>0</v>
      </c>
      <c r="BL633" s="176" cm="1">
        <f t="array" ref="BL633">SUMIFS('N1.3_Project_Listing'!$P$16:$P$829, 'N1.3_Project_Listing'!$E$16:$E$829,'N1.3_Project_Listing'!$E633, 'N1.3_Project_Listing'!$A$16:$A$829,ET_Risk_SC_Summation[[#Headers],[400kV OHL Conductor]])</f>
        <v>0</v>
      </c>
      <c r="BM633" s="176" cm="1">
        <f t="array" ref="BM633">SUMIFS('N1.3_Project_Listing'!$P$16:$P$829, 'N1.3_Project_Listing'!$E$16:$E$829,'N1.3_Project_Listing'!$E633, 'N1.3_Project_Listing'!$A$16:$A$829,ET_Risk_SC_Summation[[#Headers],[400kV OHL Fittings]])</f>
        <v>0</v>
      </c>
      <c r="BN633" s="176" cm="1">
        <f t="array" ref="BN633">SUMIFS('N1.3_Project_Listing'!$P$16:$P$829, 'N1.3_Project_Listing'!$E$16:$E$829,'N1.3_Project_Listing'!$E633, 'N1.3_Project_Listing'!$A$16:$A$829,ET_Risk_SC_Summation[[#Headers],[400kV OHL Tower]])</f>
        <v>0</v>
      </c>
      <c r="BO633" s="177" t="str">
        <f>IF(SUM(ET_Risk_SC_Summation[[#This Row],[132kV Circuit Breaker]:[400kV OHL Tower]])=0, "n/a", INDEX(ET_Risk_SC_Summation[#Headers],1,MATCH(MAX(ET_Risk_SC_Summation[[#This Row],[132kV Circuit Breaker]:[400kV OHL Tower]]),ET_Risk_SC_Summation[[#This Row],[132kV Circuit Breaker]:[400kV OHL Tower]],0)))</f>
        <v>n/a</v>
      </c>
      <c r="BP633" s="177" t="str">
        <f>IFERROR(INDEX('N0.7_Lookup_References'!$G$77:$G$98,MATCH(ET_Risk_SC_Summation[[#This Row],[Mxx Category]],'N0.7_Lookup_References'!$F$77:$F$98,0)),"")</f>
        <v/>
      </c>
    </row>
    <row r="634" spans="1:68">
      <c r="A634" s="160" t="str">
        <f>IFERROR(INDEX(N1.2_Intervention_Types[NARM Asset Category],MATCH('N1.3_Project_Listing'!$C634,N1.2_Intervention_Types[Intervention Type ID],0),1),"")</f>
        <v/>
      </c>
      <c r="B634" s="160" t="str">
        <f>IF($D$2="GD",IFERROR(INDEX(N1.2_Intervention_Types[C&amp;V Asset Category (GD)],MATCH('N1.3_Project_Listing'!$C634,N1.2_Intervention_Types[Intervention Type ID],0),1),""),IFERROR(INDEX(N1.2_Intervention_Types[NARM Asset Category],MATCH('N1.3_Project_Listing'!$C634,N1.2_Intervention_Types[Intervention Type ID],0),1),""))</f>
        <v/>
      </c>
      <c r="C634" s="67" t="str">
        <f>IFERROR(INDEX(N1.2_Intervention_Types[Intervention Type ID],MATCH('N1.3_Project_Listing'!$I634,N1.2_Intervention_Types[Intervention Type],0),1),"")</f>
        <v/>
      </c>
      <c r="D634" s="160" t="str">
        <f>IFERROR(INDEX(N1.2_Intervention_Types[Intervention Category],MATCH('N1.3_Project_Listing'!$C634,N1.2_Intervention_Types[Intervention Type ID],0),1),"")</f>
        <v/>
      </c>
      <c r="E634" s="210"/>
      <c r="F634" s="236"/>
      <c r="G634" s="236"/>
      <c r="H634" s="236"/>
      <c r="I634" s="151"/>
      <c r="J634" s="139"/>
      <c r="K634" s="117"/>
      <c r="L634" s="117"/>
      <c r="M634" s="117"/>
      <c r="N634" s="11"/>
      <c r="O634" s="11"/>
      <c r="P634" s="11"/>
      <c r="Q634" s="63">
        <f t="shared" si="54"/>
        <v>0</v>
      </c>
      <c r="R634" s="368">
        <f>IF('N1.3_Project_Listing'!$D634="Replacement",SUM('N1.3_Project_Listing'!$K634:$L634)/2,'N1.3_Project_Listing'!$M634)</f>
        <v>0</v>
      </c>
      <c r="S634" s="67" t="str">
        <f>IFERROR(INDEX('N0.7_Lookup_References'!$C$13:$C$72,MATCH($A634,'N0.7_Lookup_References'!$B$13:$B$72,0)),"")</f>
        <v/>
      </c>
      <c r="T634" s="338" t="str">
        <f t="shared" si="55"/>
        <v/>
      </c>
      <c r="V634" s="11"/>
      <c r="W634" s="11"/>
      <c r="X634" s="11"/>
      <c r="Y634" s="11"/>
      <c r="Z634" s="11"/>
      <c r="AA634" s="11"/>
      <c r="AB634" s="11"/>
      <c r="AC634" s="11"/>
      <c r="AD634" s="11"/>
      <c r="AE634" s="11"/>
      <c r="AF634" s="11"/>
      <c r="AG634" s="11"/>
      <c r="AH634" s="11"/>
      <c r="AI634" s="11"/>
      <c r="AJ634" s="11"/>
      <c r="AK634" s="11"/>
      <c r="AL634" s="11"/>
      <c r="AM634" s="11"/>
      <c r="AN634" s="11"/>
      <c r="AO634" s="11"/>
      <c r="AP634" s="63">
        <f t="shared" si="51"/>
        <v>0</v>
      </c>
      <c r="AQ634" s="63">
        <f t="shared" si="52"/>
        <v>0</v>
      </c>
      <c r="AR634" s="63">
        <f t="shared" si="53"/>
        <v>0</v>
      </c>
      <c r="AT634" s="176" cm="1">
        <f t="array" ref="AT634">SUMIFS('N1.3_Project_Listing'!$P$16:$P$829, 'N1.3_Project_Listing'!$E$16:$E$829,'N1.3_Project_Listing'!$E634, 'N1.3_Project_Listing'!$A$16:$A$829,ET_Risk_SC_Summation[[#Headers],[132kV Circuit Breaker]])</f>
        <v>0</v>
      </c>
      <c r="AU634" s="176" cm="1">
        <f t="array" ref="AU634">SUMIFS('N1.3_Project_Listing'!$P$16:$P$829, 'N1.3_Project_Listing'!$E$16:$E$829,'N1.3_Project_Listing'!$E634, 'N1.3_Project_Listing'!$A$16:$A$829,ET_Risk_SC_Summation[[#Headers],[132kV Transformer]])</f>
        <v>0</v>
      </c>
      <c r="AV634" s="176" cm="1">
        <f t="array" ref="AV634">SUMIFS('N1.3_Project_Listing'!$P$16:$P$829, 'N1.3_Project_Listing'!$E$16:$E$829,'N1.3_Project_Listing'!$E634, 'N1.3_Project_Listing'!$A$16:$A$829,ET_Risk_SC_Summation[[#Headers],[132kV Reactor]])</f>
        <v>0</v>
      </c>
      <c r="AW634" s="176" cm="1">
        <f t="array" ref="AW634">SUMIFS('N1.3_Project_Listing'!$P$16:$P$829, 'N1.3_Project_Listing'!$E$16:$E$829,'N1.3_Project_Listing'!$E634, 'N1.3_Project_Listing'!$A$16:$A$829,ET_Risk_SC_Summation[[#Headers],[132kV Underground Cable]])</f>
        <v>0</v>
      </c>
      <c r="AX634" s="176" cm="1">
        <f t="array" ref="AX634">SUMIFS('N1.3_Project_Listing'!$P$16:$P$829, 'N1.3_Project_Listing'!$E$16:$E$829,'N1.3_Project_Listing'!$E634, 'N1.3_Project_Listing'!$A$16:$A$829,ET_Risk_SC_Summation[[#Headers],[132kV OHL Conductor]])</f>
        <v>0</v>
      </c>
      <c r="AY634" s="176" cm="1">
        <f t="array" ref="AY634">SUMIFS('N1.3_Project_Listing'!$P$16:$P$829, 'N1.3_Project_Listing'!$E$16:$E$829,'N1.3_Project_Listing'!$E634, 'N1.3_Project_Listing'!$A$16:$A$829,ET_Risk_SC_Summation[[#Headers],[132kV OHL Fittings]])</f>
        <v>0</v>
      </c>
      <c r="AZ634" s="176" cm="1">
        <f t="array" ref="AZ634">SUMIFS('N1.3_Project_Listing'!$P$16:$P$829, 'N1.3_Project_Listing'!$E$16:$E$829,'N1.3_Project_Listing'!$E634, 'N1.3_Project_Listing'!$A$16:$A$829,ET_Risk_SC_Summation[[#Headers],[132kV OHL Tower]])</f>
        <v>0</v>
      </c>
      <c r="BA634" s="176" cm="1">
        <f t="array" ref="BA634">SUMIFS('N1.3_Project_Listing'!$P$16:$P$829, 'N1.3_Project_Listing'!$E$16:$E$829,'N1.3_Project_Listing'!$E634, 'N1.3_Project_Listing'!$A$16:$A$829,ET_Risk_SC_Summation[[#Headers],[275kV Circuit Breaker]])</f>
        <v>0</v>
      </c>
      <c r="BB634" s="176" cm="1">
        <f t="array" ref="BB634">SUMIFS('N1.3_Project_Listing'!$P$16:$P$829, 'N1.3_Project_Listing'!$E$16:$E$829,'N1.3_Project_Listing'!$E634, 'N1.3_Project_Listing'!$A$16:$A$829,ET_Risk_SC_Summation[[#Headers],[275kV Transformer]])</f>
        <v>0</v>
      </c>
      <c r="BC634" s="176" cm="1">
        <f t="array" ref="BC634">SUMIFS('N1.3_Project_Listing'!$P$16:$P$829, 'N1.3_Project_Listing'!$E$16:$E$829,'N1.3_Project_Listing'!$E634, 'N1.3_Project_Listing'!$A$16:$A$829,ET_Risk_SC_Summation[[#Headers],[275kV Reactor]])</f>
        <v>0</v>
      </c>
      <c r="BD634" s="176" cm="1">
        <f t="array" ref="BD634">SUMIFS('N1.3_Project_Listing'!$P$16:$P$829, 'N1.3_Project_Listing'!$E$16:$E$829,'N1.3_Project_Listing'!$E634, 'N1.3_Project_Listing'!$A$16:$A$829,ET_Risk_SC_Summation[[#Headers],[275kV Underground Cable]])</f>
        <v>0</v>
      </c>
      <c r="BE634" s="176" cm="1">
        <f t="array" ref="BE634">SUMIFS('N1.3_Project_Listing'!$P$16:$P$829, 'N1.3_Project_Listing'!$E$16:$E$829,'N1.3_Project_Listing'!$E634, 'N1.3_Project_Listing'!$A$16:$A$829,ET_Risk_SC_Summation[[#Headers],[275kV OHL Conductor]])</f>
        <v>0</v>
      </c>
      <c r="BF634" s="176" cm="1">
        <f t="array" ref="BF634">SUMIFS('N1.3_Project_Listing'!$P$16:$P$829, 'N1.3_Project_Listing'!$E$16:$E$829,'N1.3_Project_Listing'!$E634, 'N1.3_Project_Listing'!$A$16:$A$829,ET_Risk_SC_Summation[[#Headers],[275kV OHL Fittings]])</f>
        <v>0</v>
      </c>
      <c r="BG634" s="176" cm="1">
        <f t="array" ref="BG634">SUMIFS('N1.3_Project_Listing'!$P$16:$P$829, 'N1.3_Project_Listing'!$E$16:$E$829,'N1.3_Project_Listing'!$E634, 'N1.3_Project_Listing'!$A$16:$A$829,ET_Risk_SC_Summation[[#Headers],[275kV OHL Tower]])</f>
        <v>0</v>
      </c>
      <c r="BH634" s="176" cm="1">
        <f t="array" ref="BH634">SUMIFS('N1.3_Project_Listing'!$P$16:$P$829, 'N1.3_Project_Listing'!$E$16:$E$829,'N1.3_Project_Listing'!$E634, 'N1.3_Project_Listing'!$A$16:$A$829,ET_Risk_SC_Summation[[#Headers],[400kV Circuit Breaker]])</f>
        <v>0</v>
      </c>
      <c r="BI634" s="176" cm="1">
        <f t="array" ref="BI634">SUMIFS('N1.3_Project_Listing'!$P$16:$P$829, 'N1.3_Project_Listing'!$E$16:$E$829,'N1.3_Project_Listing'!$E634, 'N1.3_Project_Listing'!$A$16:$A$829,ET_Risk_SC_Summation[[#Headers],[400kV Transformer]])</f>
        <v>0</v>
      </c>
      <c r="BJ634" s="176" cm="1">
        <f t="array" ref="BJ634">SUMIFS('N1.3_Project_Listing'!$P$16:$P$829, 'N1.3_Project_Listing'!$E$16:$E$829,'N1.3_Project_Listing'!$E634, 'N1.3_Project_Listing'!$A$16:$A$829,ET_Risk_SC_Summation[[#Headers],[400kV Reactor]])</f>
        <v>0</v>
      </c>
      <c r="BK634" s="176" cm="1">
        <f t="array" ref="BK634">SUMIFS('N1.3_Project_Listing'!$P$16:$P$829, 'N1.3_Project_Listing'!$E$16:$E$829,'N1.3_Project_Listing'!$E634, 'N1.3_Project_Listing'!$A$16:$A$829,ET_Risk_SC_Summation[[#Headers],[400kV Underground Cable]])</f>
        <v>0</v>
      </c>
      <c r="BL634" s="176" cm="1">
        <f t="array" ref="BL634">SUMIFS('N1.3_Project_Listing'!$P$16:$P$829, 'N1.3_Project_Listing'!$E$16:$E$829,'N1.3_Project_Listing'!$E634, 'N1.3_Project_Listing'!$A$16:$A$829,ET_Risk_SC_Summation[[#Headers],[400kV OHL Conductor]])</f>
        <v>0</v>
      </c>
      <c r="BM634" s="176" cm="1">
        <f t="array" ref="BM634">SUMIFS('N1.3_Project_Listing'!$P$16:$P$829, 'N1.3_Project_Listing'!$E$16:$E$829,'N1.3_Project_Listing'!$E634, 'N1.3_Project_Listing'!$A$16:$A$829,ET_Risk_SC_Summation[[#Headers],[400kV OHL Fittings]])</f>
        <v>0</v>
      </c>
      <c r="BN634" s="176" cm="1">
        <f t="array" ref="BN634">SUMIFS('N1.3_Project_Listing'!$P$16:$P$829, 'N1.3_Project_Listing'!$E$16:$E$829,'N1.3_Project_Listing'!$E634, 'N1.3_Project_Listing'!$A$16:$A$829,ET_Risk_SC_Summation[[#Headers],[400kV OHL Tower]])</f>
        <v>0</v>
      </c>
      <c r="BO634" s="177" t="str">
        <f>IF(SUM(ET_Risk_SC_Summation[[#This Row],[132kV Circuit Breaker]:[400kV OHL Tower]])=0, "n/a", INDEX(ET_Risk_SC_Summation[#Headers],1,MATCH(MAX(ET_Risk_SC_Summation[[#This Row],[132kV Circuit Breaker]:[400kV OHL Tower]]),ET_Risk_SC_Summation[[#This Row],[132kV Circuit Breaker]:[400kV OHL Tower]],0)))</f>
        <v>n/a</v>
      </c>
      <c r="BP634" s="177" t="str">
        <f>IFERROR(INDEX('N0.7_Lookup_References'!$G$77:$G$98,MATCH(ET_Risk_SC_Summation[[#This Row],[Mxx Category]],'N0.7_Lookup_References'!$F$77:$F$98,0)),"")</f>
        <v/>
      </c>
    </row>
    <row r="635" spans="1:68">
      <c r="A635" s="160" t="str">
        <f>IFERROR(INDEX(N1.2_Intervention_Types[NARM Asset Category],MATCH('N1.3_Project_Listing'!$C635,N1.2_Intervention_Types[Intervention Type ID],0),1),"")</f>
        <v/>
      </c>
      <c r="B635" s="160" t="str">
        <f>IF($D$2="GD",IFERROR(INDEX(N1.2_Intervention_Types[C&amp;V Asset Category (GD)],MATCH('N1.3_Project_Listing'!$C635,N1.2_Intervention_Types[Intervention Type ID],0),1),""),IFERROR(INDEX(N1.2_Intervention_Types[NARM Asset Category],MATCH('N1.3_Project_Listing'!$C635,N1.2_Intervention_Types[Intervention Type ID],0),1),""))</f>
        <v/>
      </c>
      <c r="C635" s="67" t="str">
        <f>IFERROR(INDEX(N1.2_Intervention_Types[Intervention Type ID],MATCH('N1.3_Project_Listing'!$I635,N1.2_Intervention_Types[Intervention Type],0),1),"")</f>
        <v/>
      </c>
      <c r="D635" s="160" t="str">
        <f>IFERROR(INDEX(N1.2_Intervention_Types[Intervention Category],MATCH('N1.3_Project_Listing'!$C635,N1.2_Intervention_Types[Intervention Type ID],0),1),"")</f>
        <v/>
      </c>
      <c r="E635" s="210"/>
      <c r="F635" s="236"/>
      <c r="G635" s="236"/>
      <c r="H635" s="236"/>
      <c r="I635" s="151"/>
      <c r="J635" s="139"/>
      <c r="K635" s="117"/>
      <c r="L635" s="117"/>
      <c r="M635" s="117"/>
      <c r="N635" s="11"/>
      <c r="O635" s="11"/>
      <c r="P635" s="11"/>
      <c r="Q635" s="63">
        <f t="shared" si="54"/>
        <v>0</v>
      </c>
      <c r="R635" s="368">
        <f>IF('N1.3_Project_Listing'!$D635="Replacement",SUM('N1.3_Project_Listing'!$K635:$L635)/2,'N1.3_Project_Listing'!$M635)</f>
        <v>0</v>
      </c>
      <c r="S635" s="67" t="str">
        <f>IFERROR(INDEX('N0.7_Lookup_References'!$C$13:$C$72,MATCH($A635,'N0.7_Lookup_References'!$B$13:$B$72,0)),"")</f>
        <v/>
      </c>
      <c r="T635" s="338" t="str">
        <f t="shared" si="55"/>
        <v/>
      </c>
      <c r="V635" s="11"/>
      <c r="W635" s="11"/>
      <c r="X635" s="11"/>
      <c r="Y635" s="11"/>
      <c r="Z635" s="11"/>
      <c r="AA635" s="11"/>
      <c r="AB635" s="11"/>
      <c r="AC635" s="11"/>
      <c r="AD635" s="11"/>
      <c r="AE635" s="11"/>
      <c r="AF635" s="11"/>
      <c r="AG635" s="11"/>
      <c r="AH635" s="11"/>
      <c r="AI635" s="11"/>
      <c r="AJ635" s="11"/>
      <c r="AK635" s="11"/>
      <c r="AL635" s="11"/>
      <c r="AM635" s="11"/>
      <c r="AN635" s="11"/>
      <c r="AO635" s="11"/>
      <c r="AP635" s="63">
        <f t="shared" si="51"/>
        <v>0</v>
      </c>
      <c r="AQ635" s="63">
        <f t="shared" si="52"/>
        <v>0</v>
      </c>
      <c r="AR635" s="63">
        <f t="shared" si="53"/>
        <v>0</v>
      </c>
      <c r="AT635" s="176" cm="1">
        <f t="array" ref="AT635">SUMIFS('N1.3_Project_Listing'!$P$16:$P$829, 'N1.3_Project_Listing'!$E$16:$E$829,'N1.3_Project_Listing'!$E635, 'N1.3_Project_Listing'!$A$16:$A$829,ET_Risk_SC_Summation[[#Headers],[132kV Circuit Breaker]])</f>
        <v>0</v>
      </c>
      <c r="AU635" s="176" cm="1">
        <f t="array" ref="AU635">SUMIFS('N1.3_Project_Listing'!$P$16:$P$829, 'N1.3_Project_Listing'!$E$16:$E$829,'N1.3_Project_Listing'!$E635, 'N1.3_Project_Listing'!$A$16:$A$829,ET_Risk_SC_Summation[[#Headers],[132kV Transformer]])</f>
        <v>0</v>
      </c>
      <c r="AV635" s="176" cm="1">
        <f t="array" ref="AV635">SUMIFS('N1.3_Project_Listing'!$P$16:$P$829, 'N1.3_Project_Listing'!$E$16:$E$829,'N1.3_Project_Listing'!$E635, 'N1.3_Project_Listing'!$A$16:$A$829,ET_Risk_SC_Summation[[#Headers],[132kV Reactor]])</f>
        <v>0</v>
      </c>
      <c r="AW635" s="176" cm="1">
        <f t="array" ref="AW635">SUMIFS('N1.3_Project_Listing'!$P$16:$P$829, 'N1.3_Project_Listing'!$E$16:$E$829,'N1.3_Project_Listing'!$E635, 'N1.3_Project_Listing'!$A$16:$A$829,ET_Risk_SC_Summation[[#Headers],[132kV Underground Cable]])</f>
        <v>0</v>
      </c>
      <c r="AX635" s="176" cm="1">
        <f t="array" ref="AX635">SUMIFS('N1.3_Project_Listing'!$P$16:$P$829, 'N1.3_Project_Listing'!$E$16:$E$829,'N1.3_Project_Listing'!$E635, 'N1.3_Project_Listing'!$A$16:$A$829,ET_Risk_SC_Summation[[#Headers],[132kV OHL Conductor]])</f>
        <v>0</v>
      </c>
      <c r="AY635" s="176" cm="1">
        <f t="array" ref="AY635">SUMIFS('N1.3_Project_Listing'!$P$16:$P$829, 'N1.3_Project_Listing'!$E$16:$E$829,'N1.3_Project_Listing'!$E635, 'N1.3_Project_Listing'!$A$16:$A$829,ET_Risk_SC_Summation[[#Headers],[132kV OHL Fittings]])</f>
        <v>0</v>
      </c>
      <c r="AZ635" s="176" cm="1">
        <f t="array" ref="AZ635">SUMIFS('N1.3_Project_Listing'!$P$16:$P$829, 'N1.3_Project_Listing'!$E$16:$E$829,'N1.3_Project_Listing'!$E635, 'N1.3_Project_Listing'!$A$16:$A$829,ET_Risk_SC_Summation[[#Headers],[132kV OHL Tower]])</f>
        <v>0</v>
      </c>
      <c r="BA635" s="176" cm="1">
        <f t="array" ref="BA635">SUMIFS('N1.3_Project_Listing'!$P$16:$P$829, 'N1.3_Project_Listing'!$E$16:$E$829,'N1.3_Project_Listing'!$E635, 'N1.3_Project_Listing'!$A$16:$A$829,ET_Risk_SC_Summation[[#Headers],[275kV Circuit Breaker]])</f>
        <v>0</v>
      </c>
      <c r="BB635" s="176" cm="1">
        <f t="array" ref="BB635">SUMIFS('N1.3_Project_Listing'!$P$16:$P$829, 'N1.3_Project_Listing'!$E$16:$E$829,'N1.3_Project_Listing'!$E635, 'N1.3_Project_Listing'!$A$16:$A$829,ET_Risk_SC_Summation[[#Headers],[275kV Transformer]])</f>
        <v>0</v>
      </c>
      <c r="BC635" s="176" cm="1">
        <f t="array" ref="BC635">SUMIFS('N1.3_Project_Listing'!$P$16:$P$829, 'N1.3_Project_Listing'!$E$16:$E$829,'N1.3_Project_Listing'!$E635, 'N1.3_Project_Listing'!$A$16:$A$829,ET_Risk_SC_Summation[[#Headers],[275kV Reactor]])</f>
        <v>0</v>
      </c>
      <c r="BD635" s="176" cm="1">
        <f t="array" ref="BD635">SUMIFS('N1.3_Project_Listing'!$P$16:$P$829, 'N1.3_Project_Listing'!$E$16:$E$829,'N1.3_Project_Listing'!$E635, 'N1.3_Project_Listing'!$A$16:$A$829,ET_Risk_SC_Summation[[#Headers],[275kV Underground Cable]])</f>
        <v>0</v>
      </c>
      <c r="BE635" s="176" cm="1">
        <f t="array" ref="BE635">SUMIFS('N1.3_Project_Listing'!$P$16:$P$829, 'N1.3_Project_Listing'!$E$16:$E$829,'N1.3_Project_Listing'!$E635, 'N1.3_Project_Listing'!$A$16:$A$829,ET_Risk_SC_Summation[[#Headers],[275kV OHL Conductor]])</f>
        <v>0</v>
      </c>
      <c r="BF635" s="176" cm="1">
        <f t="array" ref="BF635">SUMIFS('N1.3_Project_Listing'!$P$16:$P$829, 'N1.3_Project_Listing'!$E$16:$E$829,'N1.3_Project_Listing'!$E635, 'N1.3_Project_Listing'!$A$16:$A$829,ET_Risk_SC_Summation[[#Headers],[275kV OHL Fittings]])</f>
        <v>0</v>
      </c>
      <c r="BG635" s="176" cm="1">
        <f t="array" ref="BG635">SUMIFS('N1.3_Project_Listing'!$P$16:$P$829, 'N1.3_Project_Listing'!$E$16:$E$829,'N1.3_Project_Listing'!$E635, 'N1.3_Project_Listing'!$A$16:$A$829,ET_Risk_SC_Summation[[#Headers],[275kV OHL Tower]])</f>
        <v>0</v>
      </c>
      <c r="BH635" s="176" cm="1">
        <f t="array" ref="BH635">SUMIFS('N1.3_Project_Listing'!$P$16:$P$829, 'N1.3_Project_Listing'!$E$16:$E$829,'N1.3_Project_Listing'!$E635, 'N1.3_Project_Listing'!$A$16:$A$829,ET_Risk_SC_Summation[[#Headers],[400kV Circuit Breaker]])</f>
        <v>0</v>
      </c>
      <c r="BI635" s="176" cm="1">
        <f t="array" ref="BI635">SUMIFS('N1.3_Project_Listing'!$P$16:$P$829, 'N1.3_Project_Listing'!$E$16:$E$829,'N1.3_Project_Listing'!$E635, 'N1.3_Project_Listing'!$A$16:$A$829,ET_Risk_SC_Summation[[#Headers],[400kV Transformer]])</f>
        <v>0</v>
      </c>
      <c r="BJ635" s="176" cm="1">
        <f t="array" ref="BJ635">SUMIFS('N1.3_Project_Listing'!$P$16:$P$829, 'N1.3_Project_Listing'!$E$16:$E$829,'N1.3_Project_Listing'!$E635, 'N1.3_Project_Listing'!$A$16:$A$829,ET_Risk_SC_Summation[[#Headers],[400kV Reactor]])</f>
        <v>0</v>
      </c>
      <c r="BK635" s="176" cm="1">
        <f t="array" ref="BK635">SUMIFS('N1.3_Project_Listing'!$P$16:$P$829, 'N1.3_Project_Listing'!$E$16:$E$829,'N1.3_Project_Listing'!$E635, 'N1.3_Project_Listing'!$A$16:$A$829,ET_Risk_SC_Summation[[#Headers],[400kV Underground Cable]])</f>
        <v>0</v>
      </c>
      <c r="BL635" s="176" cm="1">
        <f t="array" ref="BL635">SUMIFS('N1.3_Project_Listing'!$P$16:$P$829, 'N1.3_Project_Listing'!$E$16:$E$829,'N1.3_Project_Listing'!$E635, 'N1.3_Project_Listing'!$A$16:$A$829,ET_Risk_SC_Summation[[#Headers],[400kV OHL Conductor]])</f>
        <v>0</v>
      </c>
      <c r="BM635" s="176" cm="1">
        <f t="array" ref="BM635">SUMIFS('N1.3_Project_Listing'!$P$16:$P$829, 'N1.3_Project_Listing'!$E$16:$E$829,'N1.3_Project_Listing'!$E635, 'N1.3_Project_Listing'!$A$16:$A$829,ET_Risk_SC_Summation[[#Headers],[400kV OHL Fittings]])</f>
        <v>0</v>
      </c>
      <c r="BN635" s="176" cm="1">
        <f t="array" ref="BN635">SUMIFS('N1.3_Project_Listing'!$P$16:$P$829, 'N1.3_Project_Listing'!$E$16:$E$829,'N1.3_Project_Listing'!$E635, 'N1.3_Project_Listing'!$A$16:$A$829,ET_Risk_SC_Summation[[#Headers],[400kV OHL Tower]])</f>
        <v>0</v>
      </c>
      <c r="BO635" s="177" t="str">
        <f>IF(SUM(ET_Risk_SC_Summation[[#This Row],[132kV Circuit Breaker]:[400kV OHL Tower]])=0, "n/a", INDEX(ET_Risk_SC_Summation[#Headers],1,MATCH(MAX(ET_Risk_SC_Summation[[#This Row],[132kV Circuit Breaker]:[400kV OHL Tower]]),ET_Risk_SC_Summation[[#This Row],[132kV Circuit Breaker]:[400kV OHL Tower]],0)))</f>
        <v>n/a</v>
      </c>
      <c r="BP635" s="177" t="str">
        <f>IFERROR(INDEX('N0.7_Lookup_References'!$G$77:$G$98,MATCH(ET_Risk_SC_Summation[[#This Row],[Mxx Category]],'N0.7_Lookup_References'!$F$77:$F$98,0)),"")</f>
        <v/>
      </c>
    </row>
    <row r="636" spans="1:68">
      <c r="A636" s="160" t="str">
        <f>IFERROR(INDEX(N1.2_Intervention_Types[NARM Asset Category],MATCH('N1.3_Project_Listing'!$C636,N1.2_Intervention_Types[Intervention Type ID],0),1),"")</f>
        <v/>
      </c>
      <c r="B636" s="160" t="str">
        <f>IF($D$2="GD",IFERROR(INDEX(N1.2_Intervention_Types[C&amp;V Asset Category (GD)],MATCH('N1.3_Project_Listing'!$C636,N1.2_Intervention_Types[Intervention Type ID],0),1),""),IFERROR(INDEX(N1.2_Intervention_Types[NARM Asset Category],MATCH('N1.3_Project_Listing'!$C636,N1.2_Intervention_Types[Intervention Type ID],0),1),""))</f>
        <v/>
      </c>
      <c r="C636" s="67" t="str">
        <f>IFERROR(INDEX(N1.2_Intervention_Types[Intervention Type ID],MATCH('N1.3_Project_Listing'!$I636,N1.2_Intervention_Types[Intervention Type],0),1),"")</f>
        <v/>
      </c>
      <c r="D636" s="160" t="str">
        <f>IFERROR(INDEX(N1.2_Intervention_Types[Intervention Category],MATCH('N1.3_Project_Listing'!$C636,N1.2_Intervention_Types[Intervention Type ID],0),1),"")</f>
        <v/>
      </c>
      <c r="E636" s="210"/>
      <c r="F636" s="236"/>
      <c r="G636" s="236"/>
      <c r="H636" s="236"/>
      <c r="I636" s="151"/>
      <c r="J636" s="139"/>
      <c r="K636" s="117"/>
      <c r="L636" s="117"/>
      <c r="M636" s="117"/>
      <c r="N636" s="11"/>
      <c r="O636" s="11"/>
      <c r="P636" s="11"/>
      <c r="Q636" s="63">
        <f t="shared" si="54"/>
        <v>0</v>
      </c>
      <c r="R636" s="368">
        <f>IF('N1.3_Project_Listing'!$D636="Replacement",SUM('N1.3_Project_Listing'!$K636:$L636)/2,'N1.3_Project_Listing'!$M636)</f>
        <v>0</v>
      </c>
      <c r="S636" s="67" t="str">
        <f>IFERROR(INDEX('N0.7_Lookup_References'!$C$13:$C$72,MATCH($A636,'N0.7_Lookup_References'!$B$13:$B$72,0)),"")</f>
        <v/>
      </c>
      <c r="T636" s="338" t="str">
        <f t="shared" si="55"/>
        <v/>
      </c>
      <c r="V636" s="11"/>
      <c r="W636" s="11"/>
      <c r="X636" s="11"/>
      <c r="Y636" s="11"/>
      <c r="Z636" s="11"/>
      <c r="AA636" s="11"/>
      <c r="AB636" s="11"/>
      <c r="AC636" s="11"/>
      <c r="AD636" s="11"/>
      <c r="AE636" s="11"/>
      <c r="AF636" s="11"/>
      <c r="AG636" s="11"/>
      <c r="AH636" s="11"/>
      <c r="AI636" s="11"/>
      <c r="AJ636" s="11"/>
      <c r="AK636" s="11"/>
      <c r="AL636" s="11"/>
      <c r="AM636" s="11"/>
      <c r="AN636" s="11"/>
      <c r="AO636" s="11"/>
      <c r="AP636" s="63">
        <f t="shared" si="51"/>
        <v>0</v>
      </c>
      <c r="AQ636" s="63">
        <f t="shared" si="52"/>
        <v>0</v>
      </c>
      <c r="AR636" s="63">
        <f t="shared" si="53"/>
        <v>0</v>
      </c>
      <c r="AT636" s="176" cm="1">
        <f t="array" ref="AT636">SUMIFS('N1.3_Project_Listing'!$P$16:$P$829, 'N1.3_Project_Listing'!$E$16:$E$829,'N1.3_Project_Listing'!$E636, 'N1.3_Project_Listing'!$A$16:$A$829,ET_Risk_SC_Summation[[#Headers],[132kV Circuit Breaker]])</f>
        <v>0</v>
      </c>
      <c r="AU636" s="176" cm="1">
        <f t="array" ref="AU636">SUMIFS('N1.3_Project_Listing'!$P$16:$P$829, 'N1.3_Project_Listing'!$E$16:$E$829,'N1.3_Project_Listing'!$E636, 'N1.3_Project_Listing'!$A$16:$A$829,ET_Risk_SC_Summation[[#Headers],[132kV Transformer]])</f>
        <v>0</v>
      </c>
      <c r="AV636" s="176" cm="1">
        <f t="array" ref="AV636">SUMIFS('N1.3_Project_Listing'!$P$16:$P$829, 'N1.3_Project_Listing'!$E$16:$E$829,'N1.3_Project_Listing'!$E636, 'N1.3_Project_Listing'!$A$16:$A$829,ET_Risk_SC_Summation[[#Headers],[132kV Reactor]])</f>
        <v>0</v>
      </c>
      <c r="AW636" s="176" cm="1">
        <f t="array" ref="AW636">SUMIFS('N1.3_Project_Listing'!$P$16:$P$829, 'N1.3_Project_Listing'!$E$16:$E$829,'N1.3_Project_Listing'!$E636, 'N1.3_Project_Listing'!$A$16:$A$829,ET_Risk_SC_Summation[[#Headers],[132kV Underground Cable]])</f>
        <v>0</v>
      </c>
      <c r="AX636" s="176" cm="1">
        <f t="array" ref="AX636">SUMIFS('N1.3_Project_Listing'!$P$16:$P$829, 'N1.3_Project_Listing'!$E$16:$E$829,'N1.3_Project_Listing'!$E636, 'N1.3_Project_Listing'!$A$16:$A$829,ET_Risk_SC_Summation[[#Headers],[132kV OHL Conductor]])</f>
        <v>0</v>
      </c>
      <c r="AY636" s="176" cm="1">
        <f t="array" ref="AY636">SUMIFS('N1.3_Project_Listing'!$P$16:$P$829, 'N1.3_Project_Listing'!$E$16:$E$829,'N1.3_Project_Listing'!$E636, 'N1.3_Project_Listing'!$A$16:$A$829,ET_Risk_SC_Summation[[#Headers],[132kV OHL Fittings]])</f>
        <v>0</v>
      </c>
      <c r="AZ636" s="176" cm="1">
        <f t="array" ref="AZ636">SUMIFS('N1.3_Project_Listing'!$P$16:$P$829, 'N1.3_Project_Listing'!$E$16:$E$829,'N1.3_Project_Listing'!$E636, 'N1.3_Project_Listing'!$A$16:$A$829,ET_Risk_SC_Summation[[#Headers],[132kV OHL Tower]])</f>
        <v>0</v>
      </c>
      <c r="BA636" s="176" cm="1">
        <f t="array" ref="BA636">SUMIFS('N1.3_Project_Listing'!$P$16:$P$829, 'N1.3_Project_Listing'!$E$16:$E$829,'N1.3_Project_Listing'!$E636, 'N1.3_Project_Listing'!$A$16:$A$829,ET_Risk_SC_Summation[[#Headers],[275kV Circuit Breaker]])</f>
        <v>0</v>
      </c>
      <c r="BB636" s="176" cm="1">
        <f t="array" ref="BB636">SUMIFS('N1.3_Project_Listing'!$P$16:$P$829, 'N1.3_Project_Listing'!$E$16:$E$829,'N1.3_Project_Listing'!$E636, 'N1.3_Project_Listing'!$A$16:$A$829,ET_Risk_SC_Summation[[#Headers],[275kV Transformer]])</f>
        <v>0</v>
      </c>
      <c r="BC636" s="176" cm="1">
        <f t="array" ref="BC636">SUMIFS('N1.3_Project_Listing'!$P$16:$P$829, 'N1.3_Project_Listing'!$E$16:$E$829,'N1.3_Project_Listing'!$E636, 'N1.3_Project_Listing'!$A$16:$A$829,ET_Risk_SC_Summation[[#Headers],[275kV Reactor]])</f>
        <v>0</v>
      </c>
      <c r="BD636" s="176" cm="1">
        <f t="array" ref="BD636">SUMIFS('N1.3_Project_Listing'!$P$16:$P$829, 'N1.3_Project_Listing'!$E$16:$E$829,'N1.3_Project_Listing'!$E636, 'N1.3_Project_Listing'!$A$16:$A$829,ET_Risk_SC_Summation[[#Headers],[275kV Underground Cable]])</f>
        <v>0</v>
      </c>
      <c r="BE636" s="176" cm="1">
        <f t="array" ref="BE636">SUMIFS('N1.3_Project_Listing'!$P$16:$P$829, 'N1.3_Project_Listing'!$E$16:$E$829,'N1.3_Project_Listing'!$E636, 'N1.3_Project_Listing'!$A$16:$A$829,ET_Risk_SC_Summation[[#Headers],[275kV OHL Conductor]])</f>
        <v>0</v>
      </c>
      <c r="BF636" s="176" cm="1">
        <f t="array" ref="BF636">SUMIFS('N1.3_Project_Listing'!$P$16:$P$829, 'N1.3_Project_Listing'!$E$16:$E$829,'N1.3_Project_Listing'!$E636, 'N1.3_Project_Listing'!$A$16:$A$829,ET_Risk_SC_Summation[[#Headers],[275kV OHL Fittings]])</f>
        <v>0</v>
      </c>
      <c r="BG636" s="176" cm="1">
        <f t="array" ref="BG636">SUMIFS('N1.3_Project_Listing'!$P$16:$P$829, 'N1.3_Project_Listing'!$E$16:$E$829,'N1.3_Project_Listing'!$E636, 'N1.3_Project_Listing'!$A$16:$A$829,ET_Risk_SC_Summation[[#Headers],[275kV OHL Tower]])</f>
        <v>0</v>
      </c>
      <c r="BH636" s="176" cm="1">
        <f t="array" ref="BH636">SUMIFS('N1.3_Project_Listing'!$P$16:$P$829, 'N1.3_Project_Listing'!$E$16:$E$829,'N1.3_Project_Listing'!$E636, 'N1.3_Project_Listing'!$A$16:$A$829,ET_Risk_SC_Summation[[#Headers],[400kV Circuit Breaker]])</f>
        <v>0</v>
      </c>
      <c r="BI636" s="176" cm="1">
        <f t="array" ref="BI636">SUMIFS('N1.3_Project_Listing'!$P$16:$P$829, 'N1.3_Project_Listing'!$E$16:$E$829,'N1.3_Project_Listing'!$E636, 'N1.3_Project_Listing'!$A$16:$A$829,ET_Risk_SC_Summation[[#Headers],[400kV Transformer]])</f>
        <v>0</v>
      </c>
      <c r="BJ636" s="176" cm="1">
        <f t="array" ref="BJ636">SUMIFS('N1.3_Project_Listing'!$P$16:$P$829, 'N1.3_Project_Listing'!$E$16:$E$829,'N1.3_Project_Listing'!$E636, 'N1.3_Project_Listing'!$A$16:$A$829,ET_Risk_SC_Summation[[#Headers],[400kV Reactor]])</f>
        <v>0</v>
      </c>
      <c r="BK636" s="176" cm="1">
        <f t="array" ref="BK636">SUMIFS('N1.3_Project_Listing'!$P$16:$P$829, 'N1.3_Project_Listing'!$E$16:$E$829,'N1.3_Project_Listing'!$E636, 'N1.3_Project_Listing'!$A$16:$A$829,ET_Risk_SC_Summation[[#Headers],[400kV Underground Cable]])</f>
        <v>0</v>
      </c>
      <c r="BL636" s="176" cm="1">
        <f t="array" ref="BL636">SUMIFS('N1.3_Project_Listing'!$P$16:$P$829, 'N1.3_Project_Listing'!$E$16:$E$829,'N1.3_Project_Listing'!$E636, 'N1.3_Project_Listing'!$A$16:$A$829,ET_Risk_SC_Summation[[#Headers],[400kV OHL Conductor]])</f>
        <v>0</v>
      </c>
      <c r="BM636" s="176" cm="1">
        <f t="array" ref="BM636">SUMIFS('N1.3_Project_Listing'!$P$16:$P$829, 'N1.3_Project_Listing'!$E$16:$E$829,'N1.3_Project_Listing'!$E636, 'N1.3_Project_Listing'!$A$16:$A$829,ET_Risk_SC_Summation[[#Headers],[400kV OHL Fittings]])</f>
        <v>0</v>
      </c>
      <c r="BN636" s="176" cm="1">
        <f t="array" ref="BN636">SUMIFS('N1.3_Project_Listing'!$P$16:$P$829, 'N1.3_Project_Listing'!$E$16:$E$829,'N1.3_Project_Listing'!$E636, 'N1.3_Project_Listing'!$A$16:$A$829,ET_Risk_SC_Summation[[#Headers],[400kV OHL Tower]])</f>
        <v>0</v>
      </c>
      <c r="BO636" s="177" t="str">
        <f>IF(SUM(ET_Risk_SC_Summation[[#This Row],[132kV Circuit Breaker]:[400kV OHL Tower]])=0, "n/a", INDEX(ET_Risk_SC_Summation[#Headers],1,MATCH(MAX(ET_Risk_SC_Summation[[#This Row],[132kV Circuit Breaker]:[400kV OHL Tower]]),ET_Risk_SC_Summation[[#This Row],[132kV Circuit Breaker]:[400kV OHL Tower]],0)))</f>
        <v>n/a</v>
      </c>
      <c r="BP636" s="177" t="str">
        <f>IFERROR(INDEX('N0.7_Lookup_References'!$G$77:$G$98,MATCH(ET_Risk_SC_Summation[[#This Row],[Mxx Category]],'N0.7_Lookup_References'!$F$77:$F$98,0)),"")</f>
        <v/>
      </c>
    </row>
    <row r="637" spans="1:68">
      <c r="A637" s="160" t="str">
        <f>IFERROR(INDEX(N1.2_Intervention_Types[NARM Asset Category],MATCH('N1.3_Project_Listing'!$C637,N1.2_Intervention_Types[Intervention Type ID],0),1),"")</f>
        <v/>
      </c>
      <c r="B637" s="160" t="str">
        <f>IF($D$2="GD",IFERROR(INDEX(N1.2_Intervention_Types[C&amp;V Asset Category (GD)],MATCH('N1.3_Project_Listing'!$C637,N1.2_Intervention_Types[Intervention Type ID],0),1),""),IFERROR(INDEX(N1.2_Intervention_Types[NARM Asset Category],MATCH('N1.3_Project_Listing'!$C637,N1.2_Intervention_Types[Intervention Type ID],0),1),""))</f>
        <v/>
      </c>
      <c r="C637" s="67" t="str">
        <f>IFERROR(INDEX(N1.2_Intervention_Types[Intervention Type ID],MATCH('N1.3_Project_Listing'!$I637,N1.2_Intervention_Types[Intervention Type],0),1),"")</f>
        <v/>
      </c>
      <c r="D637" s="160" t="str">
        <f>IFERROR(INDEX(N1.2_Intervention_Types[Intervention Category],MATCH('N1.3_Project_Listing'!$C637,N1.2_Intervention_Types[Intervention Type ID],0),1),"")</f>
        <v/>
      </c>
      <c r="E637" s="210"/>
      <c r="F637" s="236"/>
      <c r="G637" s="236"/>
      <c r="H637" s="236"/>
      <c r="I637" s="151"/>
      <c r="J637" s="139"/>
      <c r="K637" s="117"/>
      <c r="L637" s="117"/>
      <c r="M637" s="117"/>
      <c r="N637" s="11"/>
      <c r="O637" s="11"/>
      <c r="P637" s="11"/>
      <c r="Q637" s="63">
        <f t="shared" si="54"/>
        <v>0</v>
      </c>
      <c r="R637" s="368">
        <f>IF('N1.3_Project_Listing'!$D637="Replacement",SUM('N1.3_Project_Listing'!$K637:$L637)/2,'N1.3_Project_Listing'!$M637)</f>
        <v>0</v>
      </c>
      <c r="S637" s="67" t="str">
        <f>IFERROR(INDEX('N0.7_Lookup_References'!$C$13:$C$72,MATCH($A637,'N0.7_Lookup_References'!$B$13:$B$72,0)),"")</f>
        <v/>
      </c>
      <c r="T637" s="338" t="str">
        <f t="shared" si="55"/>
        <v/>
      </c>
      <c r="V637" s="11"/>
      <c r="W637" s="11"/>
      <c r="X637" s="11"/>
      <c r="Y637" s="11"/>
      <c r="Z637" s="11"/>
      <c r="AA637" s="11"/>
      <c r="AB637" s="11"/>
      <c r="AC637" s="11"/>
      <c r="AD637" s="11"/>
      <c r="AE637" s="11"/>
      <c r="AF637" s="11"/>
      <c r="AG637" s="11"/>
      <c r="AH637" s="11"/>
      <c r="AI637" s="11"/>
      <c r="AJ637" s="11"/>
      <c r="AK637" s="11"/>
      <c r="AL637" s="11"/>
      <c r="AM637" s="11"/>
      <c r="AN637" s="11"/>
      <c r="AO637" s="11"/>
      <c r="AP637" s="63">
        <f t="shared" si="51"/>
        <v>0</v>
      </c>
      <c r="AQ637" s="63">
        <f t="shared" si="52"/>
        <v>0</v>
      </c>
      <c r="AR637" s="63">
        <f t="shared" si="53"/>
        <v>0</v>
      </c>
      <c r="AT637" s="176" cm="1">
        <f t="array" ref="AT637">SUMIFS('N1.3_Project_Listing'!$P$16:$P$829, 'N1.3_Project_Listing'!$E$16:$E$829,'N1.3_Project_Listing'!$E637, 'N1.3_Project_Listing'!$A$16:$A$829,ET_Risk_SC_Summation[[#Headers],[132kV Circuit Breaker]])</f>
        <v>0</v>
      </c>
      <c r="AU637" s="176" cm="1">
        <f t="array" ref="AU637">SUMIFS('N1.3_Project_Listing'!$P$16:$P$829, 'N1.3_Project_Listing'!$E$16:$E$829,'N1.3_Project_Listing'!$E637, 'N1.3_Project_Listing'!$A$16:$A$829,ET_Risk_SC_Summation[[#Headers],[132kV Transformer]])</f>
        <v>0</v>
      </c>
      <c r="AV637" s="176" cm="1">
        <f t="array" ref="AV637">SUMIFS('N1.3_Project_Listing'!$P$16:$P$829, 'N1.3_Project_Listing'!$E$16:$E$829,'N1.3_Project_Listing'!$E637, 'N1.3_Project_Listing'!$A$16:$A$829,ET_Risk_SC_Summation[[#Headers],[132kV Reactor]])</f>
        <v>0</v>
      </c>
      <c r="AW637" s="176" cm="1">
        <f t="array" ref="AW637">SUMIFS('N1.3_Project_Listing'!$P$16:$P$829, 'N1.3_Project_Listing'!$E$16:$E$829,'N1.3_Project_Listing'!$E637, 'N1.3_Project_Listing'!$A$16:$A$829,ET_Risk_SC_Summation[[#Headers],[132kV Underground Cable]])</f>
        <v>0</v>
      </c>
      <c r="AX637" s="176" cm="1">
        <f t="array" ref="AX637">SUMIFS('N1.3_Project_Listing'!$P$16:$P$829, 'N1.3_Project_Listing'!$E$16:$E$829,'N1.3_Project_Listing'!$E637, 'N1.3_Project_Listing'!$A$16:$A$829,ET_Risk_SC_Summation[[#Headers],[132kV OHL Conductor]])</f>
        <v>0</v>
      </c>
      <c r="AY637" s="176" cm="1">
        <f t="array" ref="AY637">SUMIFS('N1.3_Project_Listing'!$P$16:$P$829, 'N1.3_Project_Listing'!$E$16:$E$829,'N1.3_Project_Listing'!$E637, 'N1.3_Project_Listing'!$A$16:$A$829,ET_Risk_SC_Summation[[#Headers],[132kV OHL Fittings]])</f>
        <v>0</v>
      </c>
      <c r="AZ637" s="176" cm="1">
        <f t="array" ref="AZ637">SUMIFS('N1.3_Project_Listing'!$P$16:$P$829, 'N1.3_Project_Listing'!$E$16:$E$829,'N1.3_Project_Listing'!$E637, 'N1.3_Project_Listing'!$A$16:$A$829,ET_Risk_SC_Summation[[#Headers],[132kV OHL Tower]])</f>
        <v>0</v>
      </c>
      <c r="BA637" s="176" cm="1">
        <f t="array" ref="BA637">SUMIFS('N1.3_Project_Listing'!$P$16:$P$829, 'N1.3_Project_Listing'!$E$16:$E$829,'N1.3_Project_Listing'!$E637, 'N1.3_Project_Listing'!$A$16:$A$829,ET_Risk_SC_Summation[[#Headers],[275kV Circuit Breaker]])</f>
        <v>0</v>
      </c>
      <c r="BB637" s="176" cm="1">
        <f t="array" ref="BB637">SUMIFS('N1.3_Project_Listing'!$P$16:$P$829, 'N1.3_Project_Listing'!$E$16:$E$829,'N1.3_Project_Listing'!$E637, 'N1.3_Project_Listing'!$A$16:$A$829,ET_Risk_SC_Summation[[#Headers],[275kV Transformer]])</f>
        <v>0</v>
      </c>
      <c r="BC637" s="176" cm="1">
        <f t="array" ref="BC637">SUMIFS('N1.3_Project_Listing'!$P$16:$P$829, 'N1.3_Project_Listing'!$E$16:$E$829,'N1.3_Project_Listing'!$E637, 'N1.3_Project_Listing'!$A$16:$A$829,ET_Risk_SC_Summation[[#Headers],[275kV Reactor]])</f>
        <v>0</v>
      </c>
      <c r="BD637" s="176" cm="1">
        <f t="array" ref="BD637">SUMIFS('N1.3_Project_Listing'!$P$16:$P$829, 'N1.3_Project_Listing'!$E$16:$E$829,'N1.3_Project_Listing'!$E637, 'N1.3_Project_Listing'!$A$16:$A$829,ET_Risk_SC_Summation[[#Headers],[275kV Underground Cable]])</f>
        <v>0</v>
      </c>
      <c r="BE637" s="176" cm="1">
        <f t="array" ref="BE637">SUMIFS('N1.3_Project_Listing'!$P$16:$P$829, 'N1.3_Project_Listing'!$E$16:$E$829,'N1.3_Project_Listing'!$E637, 'N1.3_Project_Listing'!$A$16:$A$829,ET_Risk_SC_Summation[[#Headers],[275kV OHL Conductor]])</f>
        <v>0</v>
      </c>
      <c r="BF637" s="176" cm="1">
        <f t="array" ref="BF637">SUMIFS('N1.3_Project_Listing'!$P$16:$P$829, 'N1.3_Project_Listing'!$E$16:$E$829,'N1.3_Project_Listing'!$E637, 'N1.3_Project_Listing'!$A$16:$A$829,ET_Risk_SC_Summation[[#Headers],[275kV OHL Fittings]])</f>
        <v>0</v>
      </c>
      <c r="BG637" s="176" cm="1">
        <f t="array" ref="BG637">SUMIFS('N1.3_Project_Listing'!$P$16:$P$829, 'N1.3_Project_Listing'!$E$16:$E$829,'N1.3_Project_Listing'!$E637, 'N1.3_Project_Listing'!$A$16:$A$829,ET_Risk_SC_Summation[[#Headers],[275kV OHL Tower]])</f>
        <v>0</v>
      </c>
      <c r="BH637" s="176" cm="1">
        <f t="array" ref="BH637">SUMIFS('N1.3_Project_Listing'!$P$16:$P$829, 'N1.3_Project_Listing'!$E$16:$E$829,'N1.3_Project_Listing'!$E637, 'N1.3_Project_Listing'!$A$16:$A$829,ET_Risk_SC_Summation[[#Headers],[400kV Circuit Breaker]])</f>
        <v>0</v>
      </c>
      <c r="BI637" s="176" cm="1">
        <f t="array" ref="BI637">SUMIFS('N1.3_Project_Listing'!$P$16:$P$829, 'N1.3_Project_Listing'!$E$16:$E$829,'N1.3_Project_Listing'!$E637, 'N1.3_Project_Listing'!$A$16:$A$829,ET_Risk_SC_Summation[[#Headers],[400kV Transformer]])</f>
        <v>0</v>
      </c>
      <c r="BJ637" s="176" cm="1">
        <f t="array" ref="BJ637">SUMIFS('N1.3_Project_Listing'!$P$16:$P$829, 'N1.3_Project_Listing'!$E$16:$E$829,'N1.3_Project_Listing'!$E637, 'N1.3_Project_Listing'!$A$16:$A$829,ET_Risk_SC_Summation[[#Headers],[400kV Reactor]])</f>
        <v>0</v>
      </c>
      <c r="BK637" s="176" cm="1">
        <f t="array" ref="BK637">SUMIFS('N1.3_Project_Listing'!$P$16:$P$829, 'N1.3_Project_Listing'!$E$16:$E$829,'N1.3_Project_Listing'!$E637, 'N1.3_Project_Listing'!$A$16:$A$829,ET_Risk_SC_Summation[[#Headers],[400kV Underground Cable]])</f>
        <v>0</v>
      </c>
      <c r="BL637" s="176" cm="1">
        <f t="array" ref="BL637">SUMIFS('N1.3_Project_Listing'!$P$16:$P$829, 'N1.3_Project_Listing'!$E$16:$E$829,'N1.3_Project_Listing'!$E637, 'N1.3_Project_Listing'!$A$16:$A$829,ET_Risk_SC_Summation[[#Headers],[400kV OHL Conductor]])</f>
        <v>0</v>
      </c>
      <c r="BM637" s="176" cm="1">
        <f t="array" ref="BM637">SUMIFS('N1.3_Project_Listing'!$P$16:$P$829, 'N1.3_Project_Listing'!$E$16:$E$829,'N1.3_Project_Listing'!$E637, 'N1.3_Project_Listing'!$A$16:$A$829,ET_Risk_SC_Summation[[#Headers],[400kV OHL Fittings]])</f>
        <v>0</v>
      </c>
      <c r="BN637" s="176" cm="1">
        <f t="array" ref="BN637">SUMIFS('N1.3_Project_Listing'!$P$16:$P$829, 'N1.3_Project_Listing'!$E$16:$E$829,'N1.3_Project_Listing'!$E637, 'N1.3_Project_Listing'!$A$16:$A$829,ET_Risk_SC_Summation[[#Headers],[400kV OHL Tower]])</f>
        <v>0</v>
      </c>
      <c r="BO637" s="177" t="str">
        <f>IF(SUM(ET_Risk_SC_Summation[[#This Row],[132kV Circuit Breaker]:[400kV OHL Tower]])=0, "n/a", INDEX(ET_Risk_SC_Summation[#Headers],1,MATCH(MAX(ET_Risk_SC_Summation[[#This Row],[132kV Circuit Breaker]:[400kV OHL Tower]]),ET_Risk_SC_Summation[[#This Row],[132kV Circuit Breaker]:[400kV OHL Tower]],0)))</f>
        <v>n/a</v>
      </c>
      <c r="BP637" s="177" t="str">
        <f>IFERROR(INDEX('N0.7_Lookup_References'!$G$77:$G$98,MATCH(ET_Risk_SC_Summation[[#This Row],[Mxx Category]],'N0.7_Lookup_References'!$F$77:$F$98,0)),"")</f>
        <v/>
      </c>
    </row>
    <row r="638" spans="1:68">
      <c r="A638" s="160" t="str">
        <f>IFERROR(INDEX(N1.2_Intervention_Types[NARM Asset Category],MATCH('N1.3_Project_Listing'!$C638,N1.2_Intervention_Types[Intervention Type ID],0),1),"")</f>
        <v/>
      </c>
      <c r="B638" s="160" t="str">
        <f>IF($D$2="GD",IFERROR(INDEX(N1.2_Intervention_Types[C&amp;V Asset Category (GD)],MATCH('N1.3_Project_Listing'!$C638,N1.2_Intervention_Types[Intervention Type ID],0),1),""),IFERROR(INDEX(N1.2_Intervention_Types[NARM Asset Category],MATCH('N1.3_Project_Listing'!$C638,N1.2_Intervention_Types[Intervention Type ID],0),1),""))</f>
        <v/>
      </c>
      <c r="C638" s="67" t="str">
        <f>IFERROR(INDEX(N1.2_Intervention_Types[Intervention Type ID],MATCH('N1.3_Project_Listing'!$I638,N1.2_Intervention_Types[Intervention Type],0),1),"")</f>
        <v/>
      </c>
      <c r="D638" s="160" t="str">
        <f>IFERROR(INDEX(N1.2_Intervention_Types[Intervention Category],MATCH('N1.3_Project_Listing'!$C638,N1.2_Intervention_Types[Intervention Type ID],0),1),"")</f>
        <v/>
      </c>
      <c r="E638" s="210"/>
      <c r="F638" s="236"/>
      <c r="G638" s="236"/>
      <c r="H638" s="236"/>
      <c r="I638" s="151"/>
      <c r="J638" s="139"/>
      <c r="K638" s="117"/>
      <c r="L638" s="117"/>
      <c r="M638" s="117"/>
      <c r="N638" s="11"/>
      <c r="O638" s="11"/>
      <c r="P638" s="11"/>
      <c r="Q638" s="63">
        <f t="shared" si="54"/>
        <v>0</v>
      </c>
      <c r="R638" s="368">
        <f>IF('N1.3_Project_Listing'!$D638="Replacement",SUM('N1.3_Project_Listing'!$K638:$L638)/2,'N1.3_Project_Listing'!$M638)</f>
        <v>0</v>
      </c>
      <c r="S638" s="67" t="str">
        <f>IFERROR(INDEX('N0.7_Lookup_References'!$C$13:$C$72,MATCH($A638,'N0.7_Lookup_References'!$B$13:$B$72,0)),"")</f>
        <v/>
      </c>
      <c r="T638" s="338" t="str">
        <f t="shared" si="55"/>
        <v/>
      </c>
      <c r="V638" s="11"/>
      <c r="W638" s="11"/>
      <c r="X638" s="11"/>
      <c r="Y638" s="11"/>
      <c r="Z638" s="11"/>
      <c r="AA638" s="11"/>
      <c r="AB638" s="11"/>
      <c r="AC638" s="11"/>
      <c r="AD638" s="11"/>
      <c r="AE638" s="11"/>
      <c r="AF638" s="11"/>
      <c r="AG638" s="11"/>
      <c r="AH638" s="11"/>
      <c r="AI638" s="11"/>
      <c r="AJ638" s="11"/>
      <c r="AK638" s="11"/>
      <c r="AL638" s="11"/>
      <c r="AM638" s="11"/>
      <c r="AN638" s="11"/>
      <c r="AO638" s="11"/>
      <c r="AP638" s="63">
        <f t="shared" si="51"/>
        <v>0</v>
      </c>
      <c r="AQ638" s="63">
        <f t="shared" si="52"/>
        <v>0</v>
      </c>
      <c r="AR638" s="63">
        <f t="shared" si="53"/>
        <v>0</v>
      </c>
      <c r="AT638" s="176" cm="1">
        <f t="array" ref="AT638">SUMIFS('N1.3_Project_Listing'!$P$16:$P$829, 'N1.3_Project_Listing'!$E$16:$E$829,'N1.3_Project_Listing'!$E638, 'N1.3_Project_Listing'!$A$16:$A$829,ET_Risk_SC_Summation[[#Headers],[132kV Circuit Breaker]])</f>
        <v>0</v>
      </c>
      <c r="AU638" s="176" cm="1">
        <f t="array" ref="AU638">SUMIFS('N1.3_Project_Listing'!$P$16:$P$829, 'N1.3_Project_Listing'!$E$16:$E$829,'N1.3_Project_Listing'!$E638, 'N1.3_Project_Listing'!$A$16:$A$829,ET_Risk_SC_Summation[[#Headers],[132kV Transformer]])</f>
        <v>0</v>
      </c>
      <c r="AV638" s="176" cm="1">
        <f t="array" ref="AV638">SUMIFS('N1.3_Project_Listing'!$P$16:$P$829, 'N1.3_Project_Listing'!$E$16:$E$829,'N1.3_Project_Listing'!$E638, 'N1.3_Project_Listing'!$A$16:$A$829,ET_Risk_SC_Summation[[#Headers],[132kV Reactor]])</f>
        <v>0</v>
      </c>
      <c r="AW638" s="176" cm="1">
        <f t="array" ref="AW638">SUMIFS('N1.3_Project_Listing'!$P$16:$P$829, 'N1.3_Project_Listing'!$E$16:$E$829,'N1.3_Project_Listing'!$E638, 'N1.3_Project_Listing'!$A$16:$A$829,ET_Risk_SC_Summation[[#Headers],[132kV Underground Cable]])</f>
        <v>0</v>
      </c>
      <c r="AX638" s="176" cm="1">
        <f t="array" ref="AX638">SUMIFS('N1.3_Project_Listing'!$P$16:$P$829, 'N1.3_Project_Listing'!$E$16:$E$829,'N1.3_Project_Listing'!$E638, 'N1.3_Project_Listing'!$A$16:$A$829,ET_Risk_SC_Summation[[#Headers],[132kV OHL Conductor]])</f>
        <v>0</v>
      </c>
      <c r="AY638" s="176" cm="1">
        <f t="array" ref="AY638">SUMIFS('N1.3_Project_Listing'!$P$16:$P$829, 'N1.3_Project_Listing'!$E$16:$E$829,'N1.3_Project_Listing'!$E638, 'N1.3_Project_Listing'!$A$16:$A$829,ET_Risk_SC_Summation[[#Headers],[132kV OHL Fittings]])</f>
        <v>0</v>
      </c>
      <c r="AZ638" s="176" cm="1">
        <f t="array" ref="AZ638">SUMIFS('N1.3_Project_Listing'!$P$16:$P$829, 'N1.3_Project_Listing'!$E$16:$E$829,'N1.3_Project_Listing'!$E638, 'N1.3_Project_Listing'!$A$16:$A$829,ET_Risk_SC_Summation[[#Headers],[132kV OHL Tower]])</f>
        <v>0</v>
      </c>
      <c r="BA638" s="176" cm="1">
        <f t="array" ref="BA638">SUMIFS('N1.3_Project_Listing'!$P$16:$P$829, 'N1.3_Project_Listing'!$E$16:$E$829,'N1.3_Project_Listing'!$E638, 'N1.3_Project_Listing'!$A$16:$A$829,ET_Risk_SC_Summation[[#Headers],[275kV Circuit Breaker]])</f>
        <v>0</v>
      </c>
      <c r="BB638" s="176" cm="1">
        <f t="array" ref="BB638">SUMIFS('N1.3_Project_Listing'!$P$16:$P$829, 'N1.3_Project_Listing'!$E$16:$E$829,'N1.3_Project_Listing'!$E638, 'N1.3_Project_Listing'!$A$16:$A$829,ET_Risk_SC_Summation[[#Headers],[275kV Transformer]])</f>
        <v>0</v>
      </c>
      <c r="BC638" s="176" cm="1">
        <f t="array" ref="BC638">SUMIFS('N1.3_Project_Listing'!$P$16:$P$829, 'N1.3_Project_Listing'!$E$16:$E$829,'N1.3_Project_Listing'!$E638, 'N1.3_Project_Listing'!$A$16:$A$829,ET_Risk_SC_Summation[[#Headers],[275kV Reactor]])</f>
        <v>0</v>
      </c>
      <c r="BD638" s="176" cm="1">
        <f t="array" ref="BD638">SUMIFS('N1.3_Project_Listing'!$P$16:$P$829, 'N1.3_Project_Listing'!$E$16:$E$829,'N1.3_Project_Listing'!$E638, 'N1.3_Project_Listing'!$A$16:$A$829,ET_Risk_SC_Summation[[#Headers],[275kV Underground Cable]])</f>
        <v>0</v>
      </c>
      <c r="BE638" s="176" cm="1">
        <f t="array" ref="BE638">SUMIFS('N1.3_Project_Listing'!$P$16:$P$829, 'N1.3_Project_Listing'!$E$16:$E$829,'N1.3_Project_Listing'!$E638, 'N1.3_Project_Listing'!$A$16:$A$829,ET_Risk_SC_Summation[[#Headers],[275kV OHL Conductor]])</f>
        <v>0</v>
      </c>
      <c r="BF638" s="176" cm="1">
        <f t="array" ref="BF638">SUMIFS('N1.3_Project_Listing'!$P$16:$P$829, 'N1.3_Project_Listing'!$E$16:$E$829,'N1.3_Project_Listing'!$E638, 'N1.3_Project_Listing'!$A$16:$A$829,ET_Risk_SC_Summation[[#Headers],[275kV OHL Fittings]])</f>
        <v>0</v>
      </c>
      <c r="BG638" s="176" cm="1">
        <f t="array" ref="BG638">SUMIFS('N1.3_Project_Listing'!$P$16:$P$829, 'N1.3_Project_Listing'!$E$16:$E$829,'N1.3_Project_Listing'!$E638, 'N1.3_Project_Listing'!$A$16:$A$829,ET_Risk_SC_Summation[[#Headers],[275kV OHL Tower]])</f>
        <v>0</v>
      </c>
      <c r="BH638" s="176" cm="1">
        <f t="array" ref="BH638">SUMIFS('N1.3_Project_Listing'!$P$16:$P$829, 'N1.3_Project_Listing'!$E$16:$E$829,'N1.3_Project_Listing'!$E638, 'N1.3_Project_Listing'!$A$16:$A$829,ET_Risk_SC_Summation[[#Headers],[400kV Circuit Breaker]])</f>
        <v>0</v>
      </c>
      <c r="BI638" s="176" cm="1">
        <f t="array" ref="BI638">SUMIFS('N1.3_Project_Listing'!$P$16:$P$829, 'N1.3_Project_Listing'!$E$16:$E$829,'N1.3_Project_Listing'!$E638, 'N1.3_Project_Listing'!$A$16:$A$829,ET_Risk_SC_Summation[[#Headers],[400kV Transformer]])</f>
        <v>0</v>
      </c>
      <c r="BJ638" s="176" cm="1">
        <f t="array" ref="BJ638">SUMIFS('N1.3_Project_Listing'!$P$16:$P$829, 'N1.3_Project_Listing'!$E$16:$E$829,'N1.3_Project_Listing'!$E638, 'N1.3_Project_Listing'!$A$16:$A$829,ET_Risk_SC_Summation[[#Headers],[400kV Reactor]])</f>
        <v>0</v>
      </c>
      <c r="BK638" s="176" cm="1">
        <f t="array" ref="BK638">SUMIFS('N1.3_Project_Listing'!$P$16:$P$829, 'N1.3_Project_Listing'!$E$16:$E$829,'N1.3_Project_Listing'!$E638, 'N1.3_Project_Listing'!$A$16:$A$829,ET_Risk_SC_Summation[[#Headers],[400kV Underground Cable]])</f>
        <v>0</v>
      </c>
      <c r="BL638" s="176" cm="1">
        <f t="array" ref="BL638">SUMIFS('N1.3_Project_Listing'!$P$16:$P$829, 'N1.3_Project_Listing'!$E$16:$E$829,'N1.3_Project_Listing'!$E638, 'N1.3_Project_Listing'!$A$16:$A$829,ET_Risk_SC_Summation[[#Headers],[400kV OHL Conductor]])</f>
        <v>0</v>
      </c>
      <c r="BM638" s="176" cm="1">
        <f t="array" ref="BM638">SUMIFS('N1.3_Project_Listing'!$P$16:$P$829, 'N1.3_Project_Listing'!$E$16:$E$829,'N1.3_Project_Listing'!$E638, 'N1.3_Project_Listing'!$A$16:$A$829,ET_Risk_SC_Summation[[#Headers],[400kV OHL Fittings]])</f>
        <v>0</v>
      </c>
      <c r="BN638" s="176" cm="1">
        <f t="array" ref="BN638">SUMIFS('N1.3_Project_Listing'!$P$16:$P$829, 'N1.3_Project_Listing'!$E$16:$E$829,'N1.3_Project_Listing'!$E638, 'N1.3_Project_Listing'!$A$16:$A$829,ET_Risk_SC_Summation[[#Headers],[400kV OHL Tower]])</f>
        <v>0</v>
      </c>
      <c r="BO638" s="177" t="str">
        <f>IF(SUM(ET_Risk_SC_Summation[[#This Row],[132kV Circuit Breaker]:[400kV OHL Tower]])=0, "n/a", INDEX(ET_Risk_SC_Summation[#Headers],1,MATCH(MAX(ET_Risk_SC_Summation[[#This Row],[132kV Circuit Breaker]:[400kV OHL Tower]]),ET_Risk_SC_Summation[[#This Row],[132kV Circuit Breaker]:[400kV OHL Tower]],0)))</f>
        <v>n/a</v>
      </c>
      <c r="BP638" s="177" t="str">
        <f>IFERROR(INDEX('N0.7_Lookup_References'!$G$77:$G$98,MATCH(ET_Risk_SC_Summation[[#This Row],[Mxx Category]],'N0.7_Lookup_References'!$F$77:$F$98,0)),"")</f>
        <v/>
      </c>
    </row>
    <row r="639" spans="1:68">
      <c r="A639" s="160" t="str">
        <f>IFERROR(INDEX(N1.2_Intervention_Types[NARM Asset Category],MATCH('N1.3_Project_Listing'!$C639,N1.2_Intervention_Types[Intervention Type ID],0),1),"")</f>
        <v/>
      </c>
      <c r="B639" s="160" t="str">
        <f>IF($D$2="GD",IFERROR(INDEX(N1.2_Intervention_Types[C&amp;V Asset Category (GD)],MATCH('N1.3_Project_Listing'!$C639,N1.2_Intervention_Types[Intervention Type ID],0),1),""),IFERROR(INDEX(N1.2_Intervention_Types[NARM Asset Category],MATCH('N1.3_Project_Listing'!$C639,N1.2_Intervention_Types[Intervention Type ID],0),1),""))</f>
        <v/>
      </c>
      <c r="C639" s="67" t="str">
        <f>IFERROR(INDEX(N1.2_Intervention_Types[Intervention Type ID],MATCH('N1.3_Project_Listing'!$I639,N1.2_Intervention_Types[Intervention Type],0),1),"")</f>
        <v/>
      </c>
      <c r="D639" s="160" t="str">
        <f>IFERROR(INDEX(N1.2_Intervention_Types[Intervention Category],MATCH('N1.3_Project_Listing'!$C639,N1.2_Intervention_Types[Intervention Type ID],0),1),"")</f>
        <v/>
      </c>
      <c r="E639" s="210"/>
      <c r="F639" s="236"/>
      <c r="G639" s="236"/>
      <c r="H639" s="236"/>
      <c r="I639" s="151"/>
      <c r="J639" s="139"/>
      <c r="K639" s="117"/>
      <c r="L639" s="117"/>
      <c r="M639" s="117"/>
      <c r="N639" s="11"/>
      <c r="O639" s="11"/>
      <c r="P639" s="11"/>
      <c r="Q639" s="63">
        <f t="shared" si="54"/>
        <v>0</v>
      </c>
      <c r="R639" s="368">
        <f>IF('N1.3_Project_Listing'!$D639="Replacement",SUM('N1.3_Project_Listing'!$K639:$L639)/2,'N1.3_Project_Listing'!$M639)</f>
        <v>0</v>
      </c>
      <c r="S639" s="67" t="str">
        <f>IFERROR(INDEX('N0.7_Lookup_References'!$C$13:$C$72,MATCH($A639,'N0.7_Lookup_References'!$B$13:$B$72,0)),"")</f>
        <v/>
      </c>
      <c r="T639" s="338" t="str">
        <f t="shared" si="55"/>
        <v/>
      </c>
      <c r="V639" s="11"/>
      <c r="W639" s="11"/>
      <c r="X639" s="11"/>
      <c r="Y639" s="11"/>
      <c r="Z639" s="11"/>
      <c r="AA639" s="11"/>
      <c r="AB639" s="11"/>
      <c r="AC639" s="11"/>
      <c r="AD639" s="11"/>
      <c r="AE639" s="11"/>
      <c r="AF639" s="11"/>
      <c r="AG639" s="11"/>
      <c r="AH639" s="11"/>
      <c r="AI639" s="11"/>
      <c r="AJ639" s="11"/>
      <c r="AK639" s="11"/>
      <c r="AL639" s="11"/>
      <c r="AM639" s="11"/>
      <c r="AN639" s="11"/>
      <c r="AO639" s="11"/>
      <c r="AP639" s="63">
        <f t="shared" si="51"/>
        <v>0</v>
      </c>
      <c r="AQ639" s="63">
        <f t="shared" si="52"/>
        <v>0</v>
      </c>
      <c r="AR639" s="63">
        <f t="shared" si="53"/>
        <v>0</v>
      </c>
      <c r="AT639" s="176" cm="1">
        <f t="array" ref="AT639">SUMIFS('N1.3_Project_Listing'!$P$16:$P$829, 'N1.3_Project_Listing'!$E$16:$E$829,'N1.3_Project_Listing'!$E639, 'N1.3_Project_Listing'!$A$16:$A$829,ET_Risk_SC_Summation[[#Headers],[132kV Circuit Breaker]])</f>
        <v>0</v>
      </c>
      <c r="AU639" s="176" cm="1">
        <f t="array" ref="AU639">SUMIFS('N1.3_Project_Listing'!$P$16:$P$829, 'N1.3_Project_Listing'!$E$16:$E$829,'N1.3_Project_Listing'!$E639, 'N1.3_Project_Listing'!$A$16:$A$829,ET_Risk_SC_Summation[[#Headers],[132kV Transformer]])</f>
        <v>0</v>
      </c>
      <c r="AV639" s="176" cm="1">
        <f t="array" ref="AV639">SUMIFS('N1.3_Project_Listing'!$P$16:$P$829, 'N1.3_Project_Listing'!$E$16:$E$829,'N1.3_Project_Listing'!$E639, 'N1.3_Project_Listing'!$A$16:$A$829,ET_Risk_SC_Summation[[#Headers],[132kV Reactor]])</f>
        <v>0</v>
      </c>
      <c r="AW639" s="176" cm="1">
        <f t="array" ref="AW639">SUMIFS('N1.3_Project_Listing'!$P$16:$P$829, 'N1.3_Project_Listing'!$E$16:$E$829,'N1.3_Project_Listing'!$E639, 'N1.3_Project_Listing'!$A$16:$A$829,ET_Risk_SC_Summation[[#Headers],[132kV Underground Cable]])</f>
        <v>0</v>
      </c>
      <c r="AX639" s="176" cm="1">
        <f t="array" ref="AX639">SUMIFS('N1.3_Project_Listing'!$P$16:$P$829, 'N1.3_Project_Listing'!$E$16:$E$829,'N1.3_Project_Listing'!$E639, 'N1.3_Project_Listing'!$A$16:$A$829,ET_Risk_SC_Summation[[#Headers],[132kV OHL Conductor]])</f>
        <v>0</v>
      </c>
      <c r="AY639" s="176" cm="1">
        <f t="array" ref="AY639">SUMIFS('N1.3_Project_Listing'!$P$16:$P$829, 'N1.3_Project_Listing'!$E$16:$E$829,'N1.3_Project_Listing'!$E639, 'N1.3_Project_Listing'!$A$16:$A$829,ET_Risk_SC_Summation[[#Headers],[132kV OHL Fittings]])</f>
        <v>0</v>
      </c>
      <c r="AZ639" s="176" cm="1">
        <f t="array" ref="AZ639">SUMIFS('N1.3_Project_Listing'!$P$16:$P$829, 'N1.3_Project_Listing'!$E$16:$E$829,'N1.3_Project_Listing'!$E639, 'N1.3_Project_Listing'!$A$16:$A$829,ET_Risk_SC_Summation[[#Headers],[132kV OHL Tower]])</f>
        <v>0</v>
      </c>
      <c r="BA639" s="176" cm="1">
        <f t="array" ref="BA639">SUMIFS('N1.3_Project_Listing'!$P$16:$P$829, 'N1.3_Project_Listing'!$E$16:$E$829,'N1.3_Project_Listing'!$E639, 'N1.3_Project_Listing'!$A$16:$A$829,ET_Risk_SC_Summation[[#Headers],[275kV Circuit Breaker]])</f>
        <v>0</v>
      </c>
      <c r="BB639" s="176" cm="1">
        <f t="array" ref="BB639">SUMIFS('N1.3_Project_Listing'!$P$16:$P$829, 'N1.3_Project_Listing'!$E$16:$E$829,'N1.3_Project_Listing'!$E639, 'N1.3_Project_Listing'!$A$16:$A$829,ET_Risk_SC_Summation[[#Headers],[275kV Transformer]])</f>
        <v>0</v>
      </c>
      <c r="BC639" s="176" cm="1">
        <f t="array" ref="BC639">SUMIFS('N1.3_Project_Listing'!$P$16:$P$829, 'N1.3_Project_Listing'!$E$16:$E$829,'N1.3_Project_Listing'!$E639, 'N1.3_Project_Listing'!$A$16:$A$829,ET_Risk_SC_Summation[[#Headers],[275kV Reactor]])</f>
        <v>0</v>
      </c>
      <c r="BD639" s="176" cm="1">
        <f t="array" ref="BD639">SUMIFS('N1.3_Project_Listing'!$P$16:$P$829, 'N1.3_Project_Listing'!$E$16:$E$829,'N1.3_Project_Listing'!$E639, 'N1.3_Project_Listing'!$A$16:$A$829,ET_Risk_SC_Summation[[#Headers],[275kV Underground Cable]])</f>
        <v>0</v>
      </c>
      <c r="BE639" s="176" cm="1">
        <f t="array" ref="BE639">SUMIFS('N1.3_Project_Listing'!$P$16:$P$829, 'N1.3_Project_Listing'!$E$16:$E$829,'N1.3_Project_Listing'!$E639, 'N1.3_Project_Listing'!$A$16:$A$829,ET_Risk_SC_Summation[[#Headers],[275kV OHL Conductor]])</f>
        <v>0</v>
      </c>
      <c r="BF639" s="176" cm="1">
        <f t="array" ref="BF639">SUMIFS('N1.3_Project_Listing'!$P$16:$P$829, 'N1.3_Project_Listing'!$E$16:$E$829,'N1.3_Project_Listing'!$E639, 'N1.3_Project_Listing'!$A$16:$A$829,ET_Risk_SC_Summation[[#Headers],[275kV OHL Fittings]])</f>
        <v>0</v>
      </c>
      <c r="BG639" s="176" cm="1">
        <f t="array" ref="BG639">SUMIFS('N1.3_Project_Listing'!$P$16:$P$829, 'N1.3_Project_Listing'!$E$16:$E$829,'N1.3_Project_Listing'!$E639, 'N1.3_Project_Listing'!$A$16:$A$829,ET_Risk_SC_Summation[[#Headers],[275kV OHL Tower]])</f>
        <v>0</v>
      </c>
      <c r="BH639" s="176" cm="1">
        <f t="array" ref="BH639">SUMIFS('N1.3_Project_Listing'!$P$16:$P$829, 'N1.3_Project_Listing'!$E$16:$E$829,'N1.3_Project_Listing'!$E639, 'N1.3_Project_Listing'!$A$16:$A$829,ET_Risk_SC_Summation[[#Headers],[400kV Circuit Breaker]])</f>
        <v>0</v>
      </c>
      <c r="BI639" s="176" cm="1">
        <f t="array" ref="BI639">SUMIFS('N1.3_Project_Listing'!$P$16:$P$829, 'N1.3_Project_Listing'!$E$16:$E$829,'N1.3_Project_Listing'!$E639, 'N1.3_Project_Listing'!$A$16:$A$829,ET_Risk_SC_Summation[[#Headers],[400kV Transformer]])</f>
        <v>0</v>
      </c>
      <c r="BJ639" s="176" cm="1">
        <f t="array" ref="BJ639">SUMIFS('N1.3_Project_Listing'!$P$16:$P$829, 'N1.3_Project_Listing'!$E$16:$E$829,'N1.3_Project_Listing'!$E639, 'N1.3_Project_Listing'!$A$16:$A$829,ET_Risk_SC_Summation[[#Headers],[400kV Reactor]])</f>
        <v>0</v>
      </c>
      <c r="BK639" s="176" cm="1">
        <f t="array" ref="BK639">SUMIFS('N1.3_Project_Listing'!$P$16:$P$829, 'N1.3_Project_Listing'!$E$16:$E$829,'N1.3_Project_Listing'!$E639, 'N1.3_Project_Listing'!$A$16:$A$829,ET_Risk_SC_Summation[[#Headers],[400kV Underground Cable]])</f>
        <v>0</v>
      </c>
      <c r="BL639" s="176" cm="1">
        <f t="array" ref="BL639">SUMIFS('N1.3_Project_Listing'!$P$16:$P$829, 'N1.3_Project_Listing'!$E$16:$E$829,'N1.3_Project_Listing'!$E639, 'N1.3_Project_Listing'!$A$16:$A$829,ET_Risk_SC_Summation[[#Headers],[400kV OHL Conductor]])</f>
        <v>0</v>
      </c>
      <c r="BM639" s="176" cm="1">
        <f t="array" ref="BM639">SUMIFS('N1.3_Project_Listing'!$P$16:$P$829, 'N1.3_Project_Listing'!$E$16:$E$829,'N1.3_Project_Listing'!$E639, 'N1.3_Project_Listing'!$A$16:$A$829,ET_Risk_SC_Summation[[#Headers],[400kV OHL Fittings]])</f>
        <v>0</v>
      </c>
      <c r="BN639" s="176" cm="1">
        <f t="array" ref="BN639">SUMIFS('N1.3_Project_Listing'!$P$16:$P$829, 'N1.3_Project_Listing'!$E$16:$E$829,'N1.3_Project_Listing'!$E639, 'N1.3_Project_Listing'!$A$16:$A$829,ET_Risk_SC_Summation[[#Headers],[400kV OHL Tower]])</f>
        <v>0</v>
      </c>
      <c r="BO639" s="177" t="str">
        <f>IF(SUM(ET_Risk_SC_Summation[[#This Row],[132kV Circuit Breaker]:[400kV OHL Tower]])=0, "n/a", INDEX(ET_Risk_SC_Summation[#Headers],1,MATCH(MAX(ET_Risk_SC_Summation[[#This Row],[132kV Circuit Breaker]:[400kV OHL Tower]]),ET_Risk_SC_Summation[[#This Row],[132kV Circuit Breaker]:[400kV OHL Tower]],0)))</f>
        <v>n/a</v>
      </c>
      <c r="BP639" s="177" t="str">
        <f>IFERROR(INDEX('N0.7_Lookup_References'!$G$77:$G$98,MATCH(ET_Risk_SC_Summation[[#This Row],[Mxx Category]],'N0.7_Lookup_References'!$F$77:$F$98,0)),"")</f>
        <v/>
      </c>
    </row>
    <row r="640" spans="1:68">
      <c r="A640" s="160" t="str">
        <f>IFERROR(INDEX(N1.2_Intervention_Types[NARM Asset Category],MATCH('N1.3_Project_Listing'!$C640,N1.2_Intervention_Types[Intervention Type ID],0),1),"")</f>
        <v/>
      </c>
      <c r="B640" s="160" t="str">
        <f>IF($D$2="GD",IFERROR(INDEX(N1.2_Intervention_Types[C&amp;V Asset Category (GD)],MATCH('N1.3_Project_Listing'!$C640,N1.2_Intervention_Types[Intervention Type ID],0),1),""),IFERROR(INDEX(N1.2_Intervention_Types[NARM Asset Category],MATCH('N1.3_Project_Listing'!$C640,N1.2_Intervention_Types[Intervention Type ID],0),1),""))</f>
        <v/>
      </c>
      <c r="C640" s="67" t="str">
        <f>IFERROR(INDEX(N1.2_Intervention_Types[Intervention Type ID],MATCH('N1.3_Project_Listing'!$I640,N1.2_Intervention_Types[Intervention Type],0),1),"")</f>
        <v/>
      </c>
      <c r="D640" s="160" t="str">
        <f>IFERROR(INDEX(N1.2_Intervention_Types[Intervention Category],MATCH('N1.3_Project_Listing'!$C640,N1.2_Intervention_Types[Intervention Type ID],0),1),"")</f>
        <v/>
      </c>
      <c r="E640" s="210"/>
      <c r="F640" s="236"/>
      <c r="G640" s="236"/>
      <c r="H640" s="236"/>
      <c r="I640" s="151"/>
      <c r="J640" s="139"/>
      <c r="K640" s="117"/>
      <c r="L640" s="117"/>
      <c r="M640" s="117"/>
      <c r="N640" s="11"/>
      <c r="O640" s="11"/>
      <c r="P640" s="11"/>
      <c r="Q640" s="63">
        <f t="shared" si="54"/>
        <v>0</v>
      </c>
      <c r="R640" s="368">
        <f>IF('N1.3_Project_Listing'!$D640="Replacement",SUM('N1.3_Project_Listing'!$K640:$L640)/2,'N1.3_Project_Listing'!$M640)</f>
        <v>0</v>
      </c>
      <c r="S640" s="67" t="str">
        <f>IFERROR(INDEX('N0.7_Lookup_References'!$C$13:$C$72,MATCH($A640,'N0.7_Lookup_References'!$B$13:$B$72,0)),"")</f>
        <v/>
      </c>
      <c r="T640" s="338" t="str">
        <f t="shared" si="55"/>
        <v/>
      </c>
      <c r="V640" s="11"/>
      <c r="W640" s="11"/>
      <c r="X640" s="11"/>
      <c r="Y640" s="11"/>
      <c r="Z640" s="11"/>
      <c r="AA640" s="11"/>
      <c r="AB640" s="11"/>
      <c r="AC640" s="11"/>
      <c r="AD640" s="11"/>
      <c r="AE640" s="11"/>
      <c r="AF640" s="11"/>
      <c r="AG640" s="11"/>
      <c r="AH640" s="11"/>
      <c r="AI640" s="11"/>
      <c r="AJ640" s="11"/>
      <c r="AK640" s="11"/>
      <c r="AL640" s="11"/>
      <c r="AM640" s="11"/>
      <c r="AN640" s="11"/>
      <c r="AO640" s="11"/>
      <c r="AP640" s="63">
        <f t="shared" si="51"/>
        <v>0</v>
      </c>
      <c r="AQ640" s="63">
        <f t="shared" si="52"/>
        <v>0</v>
      </c>
      <c r="AR640" s="63">
        <f t="shared" si="53"/>
        <v>0</v>
      </c>
      <c r="AT640" s="176" cm="1">
        <f t="array" ref="AT640">SUMIFS('N1.3_Project_Listing'!$P$16:$P$829, 'N1.3_Project_Listing'!$E$16:$E$829,'N1.3_Project_Listing'!$E640, 'N1.3_Project_Listing'!$A$16:$A$829,ET_Risk_SC_Summation[[#Headers],[132kV Circuit Breaker]])</f>
        <v>0</v>
      </c>
      <c r="AU640" s="176" cm="1">
        <f t="array" ref="AU640">SUMIFS('N1.3_Project_Listing'!$P$16:$P$829, 'N1.3_Project_Listing'!$E$16:$E$829,'N1.3_Project_Listing'!$E640, 'N1.3_Project_Listing'!$A$16:$A$829,ET_Risk_SC_Summation[[#Headers],[132kV Transformer]])</f>
        <v>0</v>
      </c>
      <c r="AV640" s="176" cm="1">
        <f t="array" ref="AV640">SUMIFS('N1.3_Project_Listing'!$P$16:$P$829, 'N1.3_Project_Listing'!$E$16:$E$829,'N1.3_Project_Listing'!$E640, 'N1.3_Project_Listing'!$A$16:$A$829,ET_Risk_SC_Summation[[#Headers],[132kV Reactor]])</f>
        <v>0</v>
      </c>
      <c r="AW640" s="176" cm="1">
        <f t="array" ref="AW640">SUMIFS('N1.3_Project_Listing'!$P$16:$P$829, 'N1.3_Project_Listing'!$E$16:$E$829,'N1.3_Project_Listing'!$E640, 'N1.3_Project_Listing'!$A$16:$A$829,ET_Risk_SC_Summation[[#Headers],[132kV Underground Cable]])</f>
        <v>0</v>
      </c>
      <c r="AX640" s="176" cm="1">
        <f t="array" ref="AX640">SUMIFS('N1.3_Project_Listing'!$P$16:$P$829, 'N1.3_Project_Listing'!$E$16:$E$829,'N1.3_Project_Listing'!$E640, 'N1.3_Project_Listing'!$A$16:$A$829,ET_Risk_SC_Summation[[#Headers],[132kV OHL Conductor]])</f>
        <v>0</v>
      </c>
      <c r="AY640" s="176" cm="1">
        <f t="array" ref="AY640">SUMIFS('N1.3_Project_Listing'!$P$16:$P$829, 'N1.3_Project_Listing'!$E$16:$E$829,'N1.3_Project_Listing'!$E640, 'N1.3_Project_Listing'!$A$16:$A$829,ET_Risk_SC_Summation[[#Headers],[132kV OHL Fittings]])</f>
        <v>0</v>
      </c>
      <c r="AZ640" s="176" cm="1">
        <f t="array" ref="AZ640">SUMIFS('N1.3_Project_Listing'!$P$16:$P$829, 'N1.3_Project_Listing'!$E$16:$E$829,'N1.3_Project_Listing'!$E640, 'N1.3_Project_Listing'!$A$16:$A$829,ET_Risk_SC_Summation[[#Headers],[132kV OHL Tower]])</f>
        <v>0</v>
      </c>
      <c r="BA640" s="176" cm="1">
        <f t="array" ref="BA640">SUMIFS('N1.3_Project_Listing'!$P$16:$P$829, 'N1.3_Project_Listing'!$E$16:$E$829,'N1.3_Project_Listing'!$E640, 'N1.3_Project_Listing'!$A$16:$A$829,ET_Risk_SC_Summation[[#Headers],[275kV Circuit Breaker]])</f>
        <v>0</v>
      </c>
      <c r="BB640" s="176" cm="1">
        <f t="array" ref="BB640">SUMIFS('N1.3_Project_Listing'!$P$16:$P$829, 'N1.3_Project_Listing'!$E$16:$E$829,'N1.3_Project_Listing'!$E640, 'N1.3_Project_Listing'!$A$16:$A$829,ET_Risk_SC_Summation[[#Headers],[275kV Transformer]])</f>
        <v>0</v>
      </c>
      <c r="BC640" s="176" cm="1">
        <f t="array" ref="BC640">SUMIFS('N1.3_Project_Listing'!$P$16:$P$829, 'N1.3_Project_Listing'!$E$16:$E$829,'N1.3_Project_Listing'!$E640, 'N1.3_Project_Listing'!$A$16:$A$829,ET_Risk_SC_Summation[[#Headers],[275kV Reactor]])</f>
        <v>0</v>
      </c>
      <c r="BD640" s="176" cm="1">
        <f t="array" ref="BD640">SUMIFS('N1.3_Project_Listing'!$P$16:$P$829, 'N1.3_Project_Listing'!$E$16:$E$829,'N1.3_Project_Listing'!$E640, 'N1.3_Project_Listing'!$A$16:$A$829,ET_Risk_SC_Summation[[#Headers],[275kV Underground Cable]])</f>
        <v>0</v>
      </c>
      <c r="BE640" s="176" cm="1">
        <f t="array" ref="BE640">SUMIFS('N1.3_Project_Listing'!$P$16:$P$829, 'N1.3_Project_Listing'!$E$16:$E$829,'N1.3_Project_Listing'!$E640, 'N1.3_Project_Listing'!$A$16:$A$829,ET_Risk_SC_Summation[[#Headers],[275kV OHL Conductor]])</f>
        <v>0</v>
      </c>
      <c r="BF640" s="176" cm="1">
        <f t="array" ref="BF640">SUMIFS('N1.3_Project_Listing'!$P$16:$P$829, 'N1.3_Project_Listing'!$E$16:$E$829,'N1.3_Project_Listing'!$E640, 'N1.3_Project_Listing'!$A$16:$A$829,ET_Risk_SC_Summation[[#Headers],[275kV OHL Fittings]])</f>
        <v>0</v>
      </c>
      <c r="BG640" s="176" cm="1">
        <f t="array" ref="BG640">SUMIFS('N1.3_Project_Listing'!$P$16:$P$829, 'N1.3_Project_Listing'!$E$16:$E$829,'N1.3_Project_Listing'!$E640, 'N1.3_Project_Listing'!$A$16:$A$829,ET_Risk_SC_Summation[[#Headers],[275kV OHL Tower]])</f>
        <v>0</v>
      </c>
      <c r="BH640" s="176" cm="1">
        <f t="array" ref="BH640">SUMIFS('N1.3_Project_Listing'!$P$16:$P$829, 'N1.3_Project_Listing'!$E$16:$E$829,'N1.3_Project_Listing'!$E640, 'N1.3_Project_Listing'!$A$16:$A$829,ET_Risk_SC_Summation[[#Headers],[400kV Circuit Breaker]])</f>
        <v>0</v>
      </c>
      <c r="BI640" s="176" cm="1">
        <f t="array" ref="BI640">SUMIFS('N1.3_Project_Listing'!$P$16:$P$829, 'N1.3_Project_Listing'!$E$16:$E$829,'N1.3_Project_Listing'!$E640, 'N1.3_Project_Listing'!$A$16:$A$829,ET_Risk_SC_Summation[[#Headers],[400kV Transformer]])</f>
        <v>0</v>
      </c>
      <c r="BJ640" s="176" cm="1">
        <f t="array" ref="BJ640">SUMIFS('N1.3_Project_Listing'!$P$16:$P$829, 'N1.3_Project_Listing'!$E$16:$E$829,'N1.3_Project_Listing'!$E640, 'N1.3_Project_Listing'!$A$16:$A$829,ET_Risk_SC_Summation[[#Headers],[400kV Reactor]])</f>
        <v>0</v>
      </c>
      <c r="BK640" s="176" cm="1">
        <f t="array" ref="BK640">SUMIFS('N1.3_Project_Listing'!$P$16:$P$829, 'N1.3_Project_Listing'!$E$16:$E$829,'N1.3_Project_Listing'!$E640, 'N1.3_Project_Listing'!$A$16:$A$829,ET_Risk_SC_Summation[[#Headers],[400kV Underground Cable]])</f>
        <v>0</v>
      </c>
      <c r="BL640" s="176" cm="1">
        <f t="array" ref="BL640">SUMIFS('N1.3_Project_Listing'!$P$16:$P$829, 'N1.3_Project_Listing'!$E$16:$E$829,'N1.3_Project_Listing'!$E640, 'N1.3_Project_Listing'!$A$16:$A$829,ET_Risk_SC_Summation[[#Headers],[400kV OHL Conductor]])</f>
        <v>0</v>
      </c>
      <c r="BM640" s="176" cm="1">
        <f t="array" ref="BM640">SUMIFS('N1.3_Project_Listing'!$P$16:$P$829, 'N1.3_Project_Listing'!$E$16:$E$829,'N1.3_Project_Listing'!$E640, 'N1.3_Project_Listing'!$A$16:$A$829,ET_Risk_SC_Summation[[#Headers],[400kV OHL Fittings]])</f>
        <v>0</v>
      </c>
      <c r="BN640" s="176" cm="1">
        <f t="array" ref="BN640">SUMIFS('N1.3_Project_Listing'!$P$16:$P$829, 'N1.3_Project_Listing'!$E$16:$E$829,'N1.3_Project_Listing'!$E640, 'N1.3_Project_Listing'!$A$16:$A$829,ET_Risk_SC_Summation[[#Headers],[400kV OHL Tower]])</f>
        <v>0</v>
      </c>
      <c r="BO640" s="177" t="str">
        <f>IF(SUM(ET_Risk_SC_Summation[[#This Row],[132kV Circuit Breaker]:[400kV OHL Tower]])=0, "n/a", INDEX(ET_Risk_SC_Summation[#Headers],1,MATCH(MAX(ET_Risk_SC_Summation[[#This Row],[132kV Circuit Breaker]:[400kV OHL Tower]]),ET_Risk_SC_Summation[[#This Row],[132kV Circuit Breaker]:[400kV OHL Tower]],0)))</f>
        <v>n/a</v>
      </c>
      <c r="BP640" s="177" t="str">
        <f>IFERROR(INDEX('N0.7_Lookup_References'!$G$77:$G$98,MATCH(ET_Risk_SC_Summation[[#This Row],[Mxx Category]],'N0.7_Lookup_References'!$F$77:$F$98,0)),"")</f>
        <v/>
      </c>
    </row>
    <row r="641" spans="1:68">
      <c r="A641" s="160" t="str">
        <f>IFERROR(INDEX(N1.2_Intervention_Types[NARM Asset Category],MATCH('N1.3_Project_Listing'!$C641,N1.2_Intervention_Types[Intervention Type ID],0),1),"")</f>
        <v/>
      </c>
      <c r="B641" s="160" t="str">
        <f>IF($D$2="GD",IFERROR(INDEX(N1.2_Intervention_Types[C&amp;V Asset Category (GD)],MATCH('N1.3_Project_Listing'!$C641,N1.2_Intervention_Types[Intervention Type ID],0),1),""),IFERROR(INDEX(N1.2_Intervention_Types[NARM Asset Category],MATCH('N1.3_Project_Listing'!$C641,N1.2_Intervention_Types[Intervention Type ID],0),1),""))</f>
        <v/>
      </c>
      <c r="C641" s="67" t="str">
        <f>IFERROR(INDEX(N1.2_Intervention_Types[Intervention Type ID],MATCH('N1.3_Project_Listing'!$I641,N1.2_Intervention_Types[Intervention Type],0),1),"")</f>
        <v/>
      </c>
      <c r="D641" s="160" t="str">
        <f>IFERROR(INDEX(N1.2_Intervention_Types[Intervention Category],MATCH('N1.3_Project_Listing'!$C641,N1.2_Intervention_Types[Intervention Type ID],0),1),"")</f>
        <v/>
      </c>
      <c r="E641" s="210"/>
      <c r="F641" s="236"/>
      <c r="G641" s="236"/>
      <c r="H641" s="236"/>
      <c r="I641" s="151"/>
      <c r="J641" s="139"/>
      <c r="K641" s="117"/>
      <c r="L641" s="117"/>
      <c r="M641" s="117"/>
      <c r="N641" s="11"/>
      <c r="O641" s="11"/>
      <c r="P641" s="11"/>
      <c r="Q641" s="63">
        <f t="shared" si="54"/>
        <v>0</v>
      </c>
      <c r="R641" s="368">
        <f>IF('N1.3_Project_Listing'!$D641="Replacement",SUM('N1.3_Project_Listing'!$K641:$L641)/2,'N1.3_Project_Listing'!$M641)</f>
        <v>0</v>
      </c>
      <c r="S641" s="67" t="str">
        <f>IFERROR(INDEX('N0.7_Lookup_References'!$C$13:$C$72,MATCH($A641,'N0.7_Lookup_References'!$B$13:$B$72,0)),"")</f>
        <v/>
      </c>
      <c r="T641" s="338" t="str">
        <f t="shared" si="55"/>
        <v/>
      </c>
      <c r="V641" s="11"/>
      <c r="W641" s="11"/>
      <c r="X641" s="11"/>
      <c r="Y641" s="11"/>
      <c r="Z641" s="11"/>
      <c r="AA641" s="11"/>
      <c r="AB641" s="11"/>
      <c r="AC641" s="11"/>
      <c r="AD641" s="11"/>
      <c r="AE641" s="11"/>
      <c r="AF641" s="11"/>
      <c r="AG641" s="11"/>
      <c r="AH641" s="11"/>
      <c r="AI641" s="11"/>
      <c r="AJ641" s="11"/>
      <c r="AK641" s="11"/>
      <c r="AL641" s="11"/>
      <c r="AM641" s="11"/>
      <c r="AN641" s="11"/>
      <c r="AO641" s="11"/>
      <c r="AP641" s="63">
        <f t="shared" si="51"/>
        <v>0</v>
      </c>
      <c r="AQ641" s="63">
        <f t="shared" si="52"/>
        <v>0</v>
      </c>
      <c r="AR641" s="63">
        <f t="shared" si="53"/>
        <v>0</v>
      </c>
      <c r="AT641" s="176" cm="1">
        <f t="array" ref="AT641">SUMIFS('N1.3_Project_Listing'!$P$16:$P$829, 'N1.3_Project_Listing'!$E$16:$E$829,'N1.3_Project_Listing'!$E641, 'N1.3_Project_Listing'!$A$16:$A$829,ET_Risk_SC_Summation[[#Headers],[132kV Circuit Breaker]])</f>
        <v>0</v>
      </c>
      <c r="AU641" s="176" cm="1">
        <f t="array" ref="AU641">SUMIFS('N1.3_Project_Listing'!$P$16:$P$829, 'N1.3_Project_Listing'!$E$16:$E$829,'N1.3_Project_Listing'!$E641, 'N1.3_Project_Listing'!$A$16:$A$829,ET_Risk_SC_Summation[[#Headers],[132kV Transformer]])</f>
        <v>0</v>
      </c>
      <c r="AV641" s="176" cm="1">
        <f t="array" ref="AV641">SUMIFS('N1.3_Project_Listing'!$P$16:$P$829, 'N1.3_Project_Listing'!$E$16:$E$829,'N1.3_Project_Listing'!$E641, 'N1.3_Project_Listing'!$A$16:$A$829,ET_Risk_SC_Summation[[#Headers],[132kV Reactor]])</f>
        <v>0</v>
      </c>
      <c r="AW641" s="176" cm="1">
        <f t="array" ref="AW641">SUMIFS('N1.3_Project_Listing'!$P$16:$P$829, 'N1.3_Project_Listing'!$E$16:$E$829,'N1.3_Project_Listing'!$E641, 'N1.3_Project_Listing'!$A$16:$A$829,ET_Risk_SC_Summation[[#Headers],[132kV Underground Cable]])</f>
        <v>0</v>
      </c>
      <c r="AX641" s="176" cm="1">
        <f t="array" ref="AX641">SUMIFS('N1.3_Project_Listing'!$P$16:$P$829, 'N1.3_Project_Listing'!$E$16:$E$829,'N1.3_Project_Listing'!$E641, 'N1.3_Project_Listing'!$A$16:$A$829,ET_Risk_SC_Summation[[#Headers],[132kV OHL Conductor]])</f>
        <v>0</v>
      </c>
      <c r="AY641" s="176" cm="1">
        <f t="array" ref="AY641">SUMIFS('N1.3_Project_Listing'!$P$16:$P$829, 'N1.3_Project_Listing'!$E$16:$E$829,'N1.3_Project_Listing'!$E641, 'N1.3_Project_Listing'!$A$16:$A$829,ET_Risk_SC_Summation[[#Headers],[132kV OHL Fittings]])</f>
        <v>0</v>
      </c>
      <c r="AZ641" s="176" cm="1">
        <f t="array" ref="AZ641">SUMIFS('N1.3_Project_Listing'!$P$16:$P$829, 'N1.3_Project_Listing'!$E$16:$E$829,'N1.3_Project_Listing'!$E641, 'N1.3_Project_Listing'!$A$16:$A$829,ET_Risk_SC_Summation[[#Headers],[132kV OHL Tower]])</f>
        <v>0</v>
      </c>
      <c r="BA641" s="176" cm="1">
        <f t="array" ref="BA641">SUMIFS('N1.3_Project_Listing'!$P$16:$P$829, 'N1.3_Project_Listing'!$E$16:$E$829,'N1.3_Project_Listing'!$E641, 'N1.3_Project_Listing'!$A$16:$A$829,ET_Risk_SC_Summation[[#Headers],[275kV Circuit Breaker]])</f>
        <v>0</v>
      </c>
      <c r="BB641" s="176" cm="1">
        <f t="array" ref="BB641">SUMIFS('N1.3_Project_Listing'!$P$16:$P$829, 'N1.3_Project_Listing'!$E$16:$E$829,'N1.3_Project_Listing'!$E641, 'N1.3_Project_Listing'!$A$16:$A$829,ET_Risk_SC_Summation[[#Headers],[275kV Transformer]])</f>
        <v>0</v>
      </c>
      <c r="BC641" s="176" cm="1">
        <f t="array" ref="BC641">SUMIFS('N1.3_Project_Listing'!$P$16:$P$829, 'N1.3_Project_Listing'!$E$16:$E$829,'N1.3_Project_Listing'!$E641, 'N1.3_Project_Listing'!$A$16:$A$829,ET_Risk_SC_Summation[[#Headers],[275kV Reactor]])</f>
        <v>0</v>
      </c>
      <c r="BD641" s="176" cm="1">
        <f t="array" ref="BD641">SUMIFS('N1.3_Project_Listing'!$P$16:$P$829, 'N1.3_Project_Listing'!$E$16:$E$829,'N1.3_Project_Listing'!$E641, 'N1.3_Project_Listing'!$A$16:$A$829,ET_Risk_SC_Summation[[#Headers],[275kV Underground Cable]])</f>
        <v>0</v>
      </c>
      <c r="BE641" s="176" cm="1">
        <f t="array" ref="BE641">SUMIFS('N1.3_Project_Listing'!$P$16:$P$829, 'N1.3_Project_Listing'!$E$16:$E$829,'N1.3_Project_Listing'!$E641, 'N1.3_Project_Listing'!$A$16:$A$829,ET_Risk_SC_Summation[[#Headers],[275kV OHL Conductor]])</f>
        <v>0</v>
      </c>
      <c r="BF641" s="176" cm="1">
        <f t="array" ref="BF641">SUMIFS('N1.3_Project_Listing'!$P$16:$P$829, 'N1.3_Project_Listing'!$E$16:$E$829,'N1.3_Project_Listing'!$E641, 'N1.3_Project_Listing'!$A$16:$A$829,ET_Risk_SC_Summation[[#Headers],[275kV OHL Fittings]])</f>
        <v>0</v>
      </c>
      <c r="BG641" s="176" cm="1">
        <f t="array" ref="BG641">SUMIFS('N1.3_Project_Listing'!$P$16:$P$829, 'N1.3_Project_Listing'!$E$16:$E$829,'N1.3_Project_Listing'!$E641, 'N1.3_Project_Listing'!$A$16:$A$829,ET_Risk_SC_Summation[[#Headers],[275kV OHL Tower]])</f>
        <v>0</v>
      </c>
      <c r="BH641" s="176" cm="1">
        <f t="array" ref="BH641">SUMIFS('N1.3_Project_Listing'!$P$16:$P$829, 'N1.3_Project_Listing'!$E$16:$E$829,'N1.3_Project_Listing'!$E641, 'N1.3_Project_Listing'!$A$16:$A$829,ET_Risk_SC_Summation[[#Headers],[400kV Circuit Breaker]])</f>
        <v>0</v>
      </c>
      <c r="BI641" s="176" cm="1">
        <f t="array" ref="BI641">SUMIFS('N1.3_Project_Listing'!$P$16:$P$829, 'N1.3_Project_Listing'!$E$16:$E$829,'N1.3_Project_Listing'!$E641, 'N1.3_Project_Listing'!$A$16:$A$829,ET_Risk_SC_Summation[[#Headers],[400kV Transformer]])</f>
        <v>0</v>
      </c>
      <c r="BJ641" s="176" cm="1">
        <f t="array" ref="BJ641">SUMIFS('N1.3_Project_Listing'!$P$16:$P$829, 'N1.3_Project_Listing'!$E$16:$E$829,'N1.3_Project_Listing'!$E641, 'N1.3_Project_Listing'!$A$16:$A$829,ET_Risk_SC_Summation[[#Headers],[400kV Reactor]])</f>
        <v>0</v>
      </c>
      <c r="BK641" s="176" cm="1">
        <f t="array" ref="BK641">SUMIFS('N1.3_Project_Listing'!$P$16:$P$829, 'N1.3_Project_Listing'!$E$16:$E$829,'N1.3_Project_Listing'!$E641, 'N1.3_Project_Listing'!$A$16:$A$829,ET_Risk_SC_Summation[[#Headers],[400kV Underground Cable]])</f>
        <v>0</v>
      </c>
      <c r="BL641" s="176" cm="1">
        <f t="array" ref="BL641">SUMIFS('N1.3_Project_Listing'!$P$16:$P$829, 'N1.3_Project_Listing'!$E$16:$E$829,'N1.3_Project_Listing'!$E641, 'N1.3_Project_Listing'!$A$16:$A$829,ET_Risk_SC_Summation[[#Headers],[400kV OHL Conductor]])</f>
        <v>0</v>
      </c>
      <c r="BM641" s="176" cm="1">
        <f t="array" ref="BM641">SUMIFS('N1.3_Project_Listing'!$P$16:$P$829, 'N1.3_Project_Listing'!$E$16:$E$829,'N1.3_Project_Listing'!$E641, 'N1.3_Project_Listing'!$A$16:$A$829,ET_Risk_SC_Summation[[#Headers],[400kV OHL Fittings]])</f>
        <v>0</v>
      </c>
      <c r="BN641" s="176" cm="1">
        <f t="array" ref="BN641">SUMIFS('N1.3_Project_Listing'!$P$16:$P$829, 'N1.3_Project_Listing'!$E$16:$E$829,'N1.3_Project_Listing'!$E641, 'N1.3_Project_Listing'!$A$16:$A$829,ET_Risk_SC_Summation[[#Headers],[400kV OHL Tower]])</f>
        <v>0</v>
      </c>
      <c r="BO641" s="177" t="str">
        <f>IF(SUM(ET_Risk_SC_Summation[[#This Row],[132kV Circuit Breaker]:[400kV OHL Tower]])=0, "n/a", INDEX(ET_Risk_SC_Summation[#Headers],1,MATCH(MAX(ET_Risk_SC_Summation[[#This Row],[132kV Circuit Breaker]:[400kV OHL Tower]]),ET_Risk_SC_Summation[[#This Row],[132kV Circuit Breaker]:[400kV OHL Tower]],0)))</f>
        <v>n/a</v>
      </c>
      <c r="BP641" s="177" t="str">
        <f>IFERROR(INDEX('N0.7_Lookup_References'!$G$77:$G$98,MATCH(ET_Risk_SC_Summation[[#This Row],[Mxx Category]],'N0.7_Lookup_References'!$F$77:$F$98,0)),"")</f>
        <v/>
      </c>
    </row>
    <row r="642" spans="1:68">
      <c r="A642" s="160" t="str">
        <f>IFERROR(INDEX(N1.2_Intervention_Types[NARM Asset Category],MATCH('N1.3_Project_Listing'!$C642,N1.2_Intervention_Types[Intervention Type ID],0),1),"")</f>
        <v/>
      </c>
      <c r="B642" s="160" t="str">
        <f>IF($D$2="GD",IFERROR(INDEX(N1.2_Intervention_Types[C&amp;V Asset Category (GD)],MATCH('N1.3_Project_Listing'!$C642,N1.2_Intervention_Types[Intervention Type ID],0),1),""),IFERROR(INDEX(N1.2_Intervention_Types[NARM Asset Category],MATCH('N1.3_Project_Listing'!$C642,N1.2_Intervention_Types[Intervention Type ID],0),1),""))</f>
        <v/>
      </c>
      <c r="C642" s="67" t="str">
        <f>IFERROR(INDEX(N1.2_Intervention_Types[Intervention Type ID],MATCH('N1.3_Project_Listing'!$I642,N1.2_Intervention_Types[Intervention Type],0),1),"")</f>
        <v/>
      </c>
      <c r="D642" s="160" t="str">
        <f>IFERROR(INDEX(N1.2_Intervention_Types[Intervention Category],MATCH('N1.3_Project_Listing'!$C642,N1.2_Intervention_Types[Intervention Type ID],0),1),"")</f>
        <v/>
      </c>
      <c r="E642" s="210"/>
      <c r="F642" s="236"/>
      <c r="G642" s="236"/>
      <c r="H642" s="236"/>
      <c r="I642" s="151"/>
      <c r="J642" s="139"/>
      <c r="K642" s="117"/>
      <c r="L642" s="117"/>
      <c r="M642" s="117"/>
      <c r="N642" s="11"/>
      <c r="O642" s="11"/>
      <c r="P642" s="11"/>
      <c r="Q642" s="63">
        <f t="shared" si="54"/>
        <v>0</v>
      </c>
      <c r="R642" s="368">
        <f>IF('N1.3_Project_Listing'!$D642="Replacement",SUM('N1.3_Project_Listing'!$K642:$L642)/2,'N1.3_Project_Listing'!$M642)</f>
        <v>0</v>
      </c>
      <c r="S642" s="67" t="str">
        <f>IFERROR(INDEX('N0.7_Lookup_References'!$C$13:$C$72,MATCH($A642,'N0.7_Lookup_References'!$B$13:$B$72,0)),"")</f>
        <v/>
      </c>
      <c r="T642" s="338" t="str">
        <f t="shared" si="55"/>
        <v/>
      </c>
      <c r="V642" s="11"/>
      <c r="W642" s="11"/>
      <c r="X642" s="11"/>
      <c r="Y642" s="11"/>
      <c r="Z642" s="11"/>
      <c r="AA642" s="11"/>
      <c r="AB642" s="11"/>
      <c r="AC642" s="11"/>
      <c r="AD642" s="11"/>
      <c r="AE642" s="11"/>
      <c r="AF642" s="11"/>
      <c r="AG642" s="11"/>
      <c r="AH642" s="11"/>
      <c r="AI642" s="11"/>
      <c r="AJ642" s="11"/>
      <c r="AK642" s="11"/>
      <c r="AL642" s="11"/>
      <c r="AM642" s="11"/>
      <c r="AN642" s="11"/>
      <c r="AO642" s="11"/>
      <c r="AP642" s="63">
        <f t="shared" si="51"/>
        <v>0</v>
      </c>
      <c r="AQ642" s="63">
        <f t="shared" si="52"/>
        <v>0</v>
      </c>
      <c r="AR642" s="63">
        <f t="shared" si="53"/>
        <v>0</v>
      </c>
      <c r="AT642" s="176" cm="1">
        <f t="array" ref="AT642">SUMIFS('N1.3_Project_Listing'!$P$16:$P$829, 'N1.3_Project_Listing'!$E$16:$E$829,'N1.3_Project_Listing'!$E642, 'N1.3_Project_Listing'!$A$16:$A$829,ET_Risk_SC_Summation[[#Headers],[132kV Circuit Breaker]])</f>
        <v>0</v>
      </c>
      <c r="AU642" s="176" cm="1">
        <f t="array" ref="AU642">SUMIFS('N1.3_Project_Listing'!$P$16:$P$829, 'N1.3_Project_Listing'!$E$16:$E$829,'N1.3_Project_Listing'!$E642, 'N1.3_Project_Listing'!$A$16:$A$829,ET_Risk_SC_Summation[[#Headers],[132kV Transformer]])</f>
        <v>0</v>
      </c>
      <c r="AV642" s="176" cm="1">
        <f t="array" ref="AV642">SUMIFS('N1.3_Project_Listing'!$P$16:$P$829, 'N1.3_Project_Listing'!$E$16:$E$829,'N1.3_Project_Listing'!$E642, 'N1.3_Project_Listing'!$A$16:$A$829,ET_Risk_SC_Summation[[#Headers],[132kV Reactor]])</f>
        <v>0</v>
      </c>
      <c r="AW642" s="176" cm="1">
        <f t="array" ref="AW642">SUMIFS('N1.3_Project_Listing'!$P$16:$P$829, 'N1.3_Project_Listing'!$E$16:$E$829,'N1.3_Project_Listing'!$E642, 'N1.3_Project_Listing'!$A$16:$A$829,ET_Risk_SC_Summation[[#Headers],[132kV Underground Cable]])</f>
        <v>0</v>
      </c>
      <c r="AX642" s="176" cm="1">
        <f t="array" ref="AX642">SUMIFS('N1.3_Project_Listing'!$P$16:$P$829, 'N1.3_Project_Listing'!$E$16:$E$829,'N1.3_Project_Listing'!$E642, 'N1.3_Project_Listing'!$A$16:$A$829,ET_Risk_SC_Summation[[#Headers],[132kV OHL Conductor]])</f>
        <v>0</v>
      </c>
      <c r="AY642" s="176" cm="1">
        <f t="array" ref="AY642">SUMIFS('N1.3_Project_Listing'!$P$16:$P$829, 'N1.3_Project_Listing'!$E$16:$E$829,'N1.3_Project_Listing'!$E642, 'N1.3_Project_Listing'!$A$16:$A$829,ET_Risk_SC_Summation[[#Headers],[132kV OHL Fittings]])</f>
        <v>0</v>
      </c>
      <c r="AZ642" s="176" cm="1">
        <f t="array" ref="AZ642">SUMIFS('N1.3_Project_Listing'!$P$16:$P$829, 'N1.3_Project_Listing'!$E$16:$E$829,'N1.3_Project_Listing'!$E642, 'N1.3_Project_Listing'!$A$16:$A$829,ET_Risk_SC_Summation[[#Headers],[132kV OHL Tower]])</f>
        <v>0</v>
      </c>
      <c r="BA642" s="176" cm="1">
        <f t="array" ref="BA642">SUMIFS('N1.3_Project_Listing'!$P$16:$P$829, 'N1.3_Project_Listing'!$E$16:$E$829,'N1.3_Project_Listing'!$E642, 'N1.3_Project_Listing'!$A$16:$A$829,ET_Risk_SC_Summation[[#Headers],[275kV Circuit Breaker]])</f>
        <v>0</v>
      </c>
      <c r="BB642" s="176" cm="1">
        <f t="array" ref="BB642">SUMIFS('N1.3_Project_Listing'!$P$16:$P$829, 'N1.3_Project_Listing'!$E$16:$E$829,'N1.3_Project_Listing'!$E642, 'N1.3_Project_Listing'!$A$16:$A$829,ET_Risk_SC_Summation[[#Headers],[275kV Transformer]])</f>
        <v>0</v>
      </c>
      <c r="BC642" s="176" cm="1">
        <f t="array" ref="BC642">SUMIFS('N1.3_Project_Listing'!$P$16:$P$829, 'N1.3_Project_Listing'!$E$16:$E$829,'N1.3_Project_Listing'!$E642, 'N1.3_Project_Listing'!$A$16:$A$829,ET_Risk_SC_Summation[[#Headers],[275kV Reactor]])</f>
        <v>0</v>
      </c>
      <c r="BD642" s="176" cm="1">
        <f t="array" ref="BD642">SUMIFS('N1.3_Project_Listing'!$P$16:$P$829, 'N1.3_Project_Listing'!$E$16:$E$829,'N1.3_Project_Listing'!$E642, 'N1.3_Project_Listing'!$A$16:$A$829,ET_Risk_SC_Summation[[#Headers],[275kV Underground Cable]])</f>
        <v>0</v>
      </c>
      <c r="BE642" s="176" cm="1">
        <f t="array" ref="BE642">SUMIFS('N1.3_Project_Listing'!$P$16:$P$829, 'N1.3_Project_Listing'!$E$16:$E$829,'N1.3_Project_Listing'!$E642, 'N1.3_Project_Listing'!$A$16:$A$829,ET_Risk_SC_Summation[[#Headers],[275kV OHL Conductor]])</f>
        <v>0</v>
      </c>
      <c r="BF642" s="176" cm="1">
        <f t="array" ref="BF642">SUMIFS('N1.3_Project_Listing'!$P$16:$P$829, 'N1.3_Project_Listing'!$E$16:$E$829,'N1.3_Project_Listing'!$E642, 'N1.3_Project_Listing'!$A$16:$A$829,ET_Risk_SC_Summation[[#Headers],[275kV OHL Fittings]])</f>
        <v>0</v>
      </c>
      <c r="BG642" s="176" cm="1">
        <f t="array" ref="BG642">SUMIFS('N1.3_Project_Listing'!$P$16:$P$829, 'N1.3_Project_Listing'!$E$16:$E$829,'N1.3_Project_Listing'!$E642, 'N1.3_Project_Listing'!$A$16:$A$829,ET_Risk_SC_Summation[[#Headers],[275kV OHL Tower]])</f>
        <v>0</v>
      </c>
      <c r="BH642" s="176" cm="1">
        <f t="array" ref="BH642">SUMIFS('N1.3_Project_Listing'!$P$16:$P$829, 'N1.3_Project_Listing'!$E$16:$E$829,'N1.3_Project_Listing'!$E642, 'N1.3_Project_Listing'!$A$16:$A$829,ET_Risk_SC_Summation[[#Headers],[400kV Circuit Breaker]])</f>
        <v>0</v>
      </c>
      <c r="BI642" s="176" cm="1">
        <f t="array" ref="BI642">SUMIFS('N1.3_Project_Listing'!$P$16:$P$829, 'N1.3_Project_Listing'!$E$16:$E$829,'N1.3_Project_Listing'!$E642, 'N1.3_Project_Listing'!$A$16:$A$829,ET_Risk_SC_Summation[[#Headers],[400kV Transformer]])</f>
        <v>0</v>
      </c>
      <c r="BJ642" s="176" cm="1">
        <f t="array" ref="BJ642">SUMIFS('N1.3_Project_Listing'!$P$16:$P$829, 'N1.3_Project_Listing'!$E$16:$E$829,'N1.3_Project_Listing'!$E642, 'N1.3_Project_Listing'!$A$16:$A$829,ET_Risk_SC_Summation[[#Headers],[400kV Reactor]])</f>
        <v>0</v>
      </c>
      <c r="BK642" s="176" cm="1">
        <f t="array" ref="BK642">SUMIFS('N1.3_Project_Listing'!$P$16:$P$829, 'N1.3_Project_Listing'!$E$16:$E$829,'N1.3_Project_Listing'!$E642, 'N1.3_Project_Listing'!$A$16:$A$829,ET_Risk_SC_Summation[[#Headers],[400kV Underground Cable]])</f>
        <v>0</v>
      </c>
      <c r="BL642" s="176" cm="1">
        <f t="array" ref="BL642">SUMIFS('N1.3_Project_Listing'!$P$16:$P$829, 'N1.3_Project_Listing'!$E$16:$E$829,'N1.3_Project_Listing'!$E642, 'N1.3_Project_Listing'!$A$16:$A$829,ET_Risk_SC_Summation[[#Headers],[400kV OHL Conductor]])</f>
        <v>0</v>
      </c>
      <c r="BM642" s="176" cm="1">
        <f t="array" ref="BM642">SUMIFS('N1.3_Project_Listing'!$P$16:$P$829, 'N1.3_Project_Listing'!$E$16:$E$829,'N1.3_Project_Listing'!$E642, 'N1.3_Project_Listing'!$A$16:$A$829,ET_Risk_SC_Summation[[#Headers],[400kV OHL Fittings]])</f>
        <v>0</v>
      </c>
      <c r="BN642" s="176" cm="1">
        <f t="array" ref="BN642">SUMIFS('N1.3_Project_Listing'!$P$16:$P$829, 'N1.3_Project_Listing'!$E$16:$E$829,'N1.3_Project_Listing'!$E642, 'N1.3_Project_Listing'!$A$16:$A$829,ET_Risk_SC_Summation[[#Headers],[400kV OHL Tower]])</f>
        <v>0</v>
      </c>
      <c r="BO642" s="177" t="str">
        <f>IF(SUM(ET_Risk_SC_Summation[[#This Row],[132kV Circuit Breaker]:[400kV OHL Tower]])=0, "n/a", INDEX(ET_Risk_SC_Summation[#Headers],1,MATCH(MAX(ET_Risk_SC_Summation[[#This Row],[132kV Circuit Breaker]:[400kV OHL Tower]]),ET_Risk_SC_Summation[[#This Row],[132kV Circuit Breaker]:[400kV OHL Tower]],0)))</f>
        <v>n/a</v>
      </c>
      <c r="BP642" s="177" t="str">
        <f>IFERROR(INDEX('N0.7_Lookup_References'!$G$77:$G$98,MATCH(ET_Risk_SC_Summation[[#This Row],[Mxx Category]],'N0.7_Lookup_References'!$F$77:$F$98,0)),"")</f>
        <v/>
      </c>
    </row>
    <row r="643" spans="1:68">
      <c r="A643" s="160" t="str">
        <f>IFERROR(INDEX(N1.2_Intervention_Types[NARM Asset Category],MATCH('N1.3_Project_Listing'!$C643,N1.2_Intervention_Types[Intervention Type ID],0),1),"")</f>
        <v/>
      </c>
      <c r="B643" s="160" t="str">
        <f>IF($D$2="GD",IFERROR(INDEX(N1.2_Intervention_Types[C&amp;V Asset Category (GD)],MATCH('N1.3_Project_Listing'!$C643,N1.2_Intervention_Types[Intervention Type ID],0),1),""),IFERROR(INDEX(N1.2_Intervention_Types[NARM Asset Category],MATCH('N1.3_Project_Listing'!$C643,N1.2_Intervention_Types[Intervention Type ID],0),1),""))</f>
        <v/>
      </c>
      <c r="C643" s="67" t="str">
        <f>IFERROR(INDEX(N1.2_Intervention_Types[Intervention Type ID],MATCH('N1.3_Project_Listing'!$I643,N1.2_Intervention_Types[Intervention Type],0),1),"")</f>
        <v/>
      </c>
      <c r="D643" s="160" t="str">
        <f>IFERROR(INDEX(N1.2_Intervention_Types[Intervention Category],MATCH('N1.3_Project_Listing'!$C643,N1.2_Intervention_Types[Intervention Type ID],0),1),"")</f>
        <v/>
      </c>
      <c r="E643" s="210"/>
      <c r="F643" s="236"/>
      <c r="G643" s="236"/>
      <c r="H643" s="236"/>
      <c r="I643" s="151"/>
      <c r="J643" s="139"/>
      <c r="K643" s="117"/>
      <c r="L643" s="117"/>
      <c r="M643" s="117"/>
      <c r="N643" s="11"/>
      <c r="O643" s="11"/>
      <c r="P643" s="11"/>
      <c r="Q643" s="63">
        <f t="shared" si="54"/>
        <v>0</v>
      </c>
      <c r="R643" s="368">
        <f>IF('N1.3_Project_Listing'!$D643="Replacement",SUM('N1.3_Project_Listing'!$K643:$L643)/2,'N1.3_Project_Listing'!$M643)</f>
        <v>0</v>
      </c>
      <c r="S643" s="67" t="str">
        <f>IFERROR(INDEX('N0.7_Lookup_References'!$C$13:$C$72,MATCH($A643,'N0.7_Lookup_References'!$B$13:$B$72,0)),"")</f>
        <v/>
      </c>
      <c r="T643" s="338" t="str">
        <f t="shared" si="55"/>
        <v/>
      </c>
      <c r="V643" s="11"/>
      <c r="W643" s="11"/>
      <c r="X643" s="11"/>
      <c r="Y643" s="11"/>
      <c r="Z643" s="11"/>
      <c r="AA643" s="11"/>
      <c r="AB643" s="11"/>
      <c r="AC643" s="11"/>
      <c r="AD643" s="11"/>
      <c r="AE643" s="11"/>
      <c r="AF643" s="11"/>
      <c r="AG643" s="11"/>
      <c r="AH643" s="11"/>
      <c r="AI643" s="11"/>
      <c r="AJ643" s="11"/>
      <c r="AK643" s="11"/>
      <c r="AL643" s="11"/>
      <c r="AM643" s="11"/>
      <c r="AN643" s="11"/>
      <c r="AO643" s="11"/>
      <c r="AP643" s="63">
        <f t="shared" si="51"/>
        <v>0</v>
      </c>
      <c r="AQ643" s="63">
        <f t="shared" si="52"/>
        <v>0</v>
      </c>
      <c r="AR643" s="63">
        <f t="shared" si="53"/>
        <v>0</v>
      </c>
      <c r="AT643" s="176" cm="1">
        <f t="array" ref="AT643">SUMIFS('N1.3_Project_Listing'!$P$16:$P$829, 'N1.3_Project_Listing'!$E$16:$E$829,'N1.3_Project_Listing'!$E643, 'N1.3_Project_Listing'!$A$16:$A$829,ET_Risk_SC_Summation[[#Headers],[132kV Circuit Breaker]])</f>
        <v>0</v>
      </c>
      <c r="AU643" s="176" cm="1">
        <f t="array" ref="AU643">SUMIFS('N1.3_Project_Listing'!$P$16:$P$829, 'N1.3_Project_Listing'!$E$16:$E$829,'N1.3_Project_Listing'!$E643, 'N1.3_Project_Listing'!$A$16:$A$829,ET_Risk_SC_Summation[[#Headers],[132kV Transformer]])</f>
        <v>0</v>
      </c>
      <c r="AV643" s="176" cm="1">
        <f t="array" ref="AV643">SUMIFS('N1.3_Project_Listing'!$P$16:$P$829, 'N1.3_Project_Listing'!$E$16:$E$829,'N1.3_Project_Listing'!$E643, 'N1.3_Project_Listing'!$A$16:$A$829,ET_Risk_SC_Summation[[#Headers],[132kV Reactor]])</f>
        <v>0</v>
      </c>
      <c r="AW643" s="176" cm="1">
        <f t="array" ref="AW643">SUMIFS('N1.3_Project_Listing'!$P$16:$P$829, 'N1.3_Project_Listing'!$E$16:$E$829,'N1.3_Project_Listing'!$E643, 'N1.3_Project_Listing'!$A$16:$A$829,ET_Risk_SC_Summation[[#Headers],[132kV Underground Cable]])</f>
        <v>0</v>
      </c>
      <c r="AX643" s="176" cm="1">
        <f t="array" ref="AX643">SUMIFS('N1.3_Project_Listing'!$P$16:$P$829, 'N1.3_Project_Listing'!$E$16:$E$829,'N1.3_Project_Listing'!$E643, 'N1.3_Project_Listing'!$A$16:$A$829,ET_Risk_SC_Summation[[#Headers],[132kV OHL Conductor]])</f>
        <v>0</v>
      </c>
      <c r="AY643" s="176" cm="1">
        <f t="array" ref="AY643">SUMIFS('N1.3_Project_Listing'!$P$16:$P$829, 'N1.3_Project_Listing'!$E$16:$E$829,'N1.3_Project_Listing'!$E643, 'N1.3_Project_Listing'!$A$16:$A$829,ET_Risk_SC_Summation[[#Headers],[132kV OHL Fittings]])</f>
        <v>0</v>
      </c>
      <c r="AZ643" s="176" cm="1">
        <f t="array" ref="AZ643">SUMIFS('N1.3_Project_Listing'!$P$16:$P$829, 'N1.3_Project_Listing'!$E$16:$E$829,'N1.3_Project_Listing'!$E643, 'N1.3_Project_Listing'!$A$16:$A$829,ET_Risk_SC_Summation[[#Headers],[132kV OHL Tower]])</f>
        <v>0</v>
      </c>
      <c r="BA643" s="176" cm="1">
        <f t="array" ref="BA643">SUMIFS('N1.3_Project_Listing'!$P$16:$P$829, 'N1.3_Project_Listing'!$E$16:$E$829,'N1.3_Project_Listing'!$E643, 'N1.3_Project_Listing'!$A$16:$A$829,ET_Risk_SC_Summation[[#Headers],[275kV Circuit Breaker]])</f>
        <v>0</v>
      </c>
      <c r="BB643" s="176" cm="1">
        <f t="array" ref="BB643">SUMIFS('N1.3_Project_Listing'!$P$16:$P$829, 'N1.3_Project_Listing'!$E$16:$E$829,'N1.3_Project_Listing'!$E643, 'N1.3_Project_Listing'!$A$16:$A$829,ET_Risk_SC_Summation[[#Headers],[275kV Transformer]])</f>
        <v>0</v>
      </c>
      <c r="BC643" s="176" cm="1">
        <f t="array" ref="BC643">SUMIFS('N1.3_Project_Listing'!$P$16:$P$829, 'N1.3_Project_Listing'!$E$16:$E$829,'N1.3_Project_Listing'!$E643, 'N1.3_Project_Listing'!$A$16:$A$829,ET_Risk_SC_Summation[[#Headers],[275kV Reactor]])</f>
        <v>0</v>
      </c>
      <c r="BD643" s="176" cm="1">
        <f t="array" ref="BD643">SUMIFS('N1.3_Project_Listing'!$P$16:$P$829, 'N1.3_Project_Listing'!$E$16:$E$829,'N1.3_Project_Listing'!$E643, 'N1.3_Project_Listing'!$A$16:$A$829,ET_Risk_SC_Summation[[#Headers],[275kV Underground Cable]])</f>
        <v>0</v>
      </c>
      <c r="BE643" s="176" cm="1">
        <f t="array" ref="BE643">SUMIFS('N1.3_Project_Listing'!$P$16:$P$829, 'N1.3_Project_Listing'!$E$16:$E$829,'N1.3_Project_Listing'!$E643, 'N1.3_Project_Listing'!$A$16:$A$829,ET_Risk_SC_Summation[[#Headers],[275kV OHL Conductor]])</f>
        <v>0</v>
      </c>
      <c r="BF643" s="176" cm="1">
        <f t="array" ref="BF643">SUMIFS('N1.3_Project_Listing'!$P$16:$P$829, 'N1.3_Project_Listing'!$E$16:$E$829,'N1.3_Project_Listing'!$E643, 'N1.3_Project_Listing'!$A$16:$A$829,ET_Risk_SC_Summation[[#Headers],[275kV OHL Fittings]])</f>
        <v>0</v>
      </c>
      <c r="BG643" s="176" cm="1">
        <f t="array" ref="BG643">SUMIFS('N1.3_Project_Listing'!$P$16:$P$829, 'N1.3_Project_Listing'!$E$16:$E$829,'N1.3_Project_Listing'!$E643, 'N1.3_Project_Listing'!$A$16:$A$829,ET_Risk_SC_Summation[[#Headers],[275kV OHL Tower]])</f>
        <v>0</v>
      </c>
      <c r="BH643" s="176" cm="1">
        <f t="array" ref="BH643">SUMIFS('N1.3_Project_Listing'!$P$16:$P$829, 'N1.3_Project_Listing'!$E$16:$E$829,'N1.3_Project_Listing'!$E643, 'N1.3_Project_Listing'!$A$16:$A$829,ET_Risk_SC_Summation[[#Headers],[400kV Circuit Breaker]])</f>
        <v>0</v>
      </c>
      <c r="BI643" s="176" cm="1">
        <f t="array" ref="BI643">SUMIFS('N1.3_Project_Listing'!$P$16:$P$829, 'N1.3_Project_Listing'!$E$16:$E$829,'N1.3_Project_Listing'!$E643, 'N1.3_Project_Listing'!$A$16:$A$829,ET_Risk_SC_Summation[[#Headers],[400kV Transformer]])</f>
        <v>0</v>
      </c>
      <c r="BJ643" s="176" cm="1">
        <f t="array" ref="BJ643">SUMIFS('N1.3_Project_Listing'!$P$16:$P$829, 'N1.3_Project_Listing'!$E$16:$E$829,'N1.3_Project_Listing'!$E643, 'N1.3_Project_Listing'!$A$16:$A$829,ET_Risk_SC_Summation[[#Headers],[400kV Reactor]])</f>
        <v>0</v>
      </c>
      <c r="BK643" s="176" cm="1">
        <f t="array" ref="BK643">SUMIFS('N1.3_Project_Listing'!$P$16:$P$829, 'N1.3_Project_Listing'!$E$16:$E$829,'N1.3_Project_Listing'!$E643, 'N1.3_Project_Listing'!$A$16:$A$829,ET_Risk_SC_Summation[[#Headers],[400kV Underground Cable]])</f>
        <v>0</v>
      </c>
      <c r="BL643" s="176" cm="1">
        <f t="array" ref="BL643">SUMIFS('N1.3_Project_Listing'!$P$16:$P$829, 'N1.3_Project_Listing'!$E$16:$E$829,'N1.3_Project_Listing'!$E643, 'N1.3_Project_Listing'!$A$16:$A$829,ET_Risk_SC_Summation[[#Headers],[400kV OHL Conductor]])</f>
        <v>0</v>
      </c>
      <c r="BM643" s="176" cm="1">
        <f t="array" ref="BM643">SUMIFS('N1.3_Project_Listing'!$P$16:$P$829, 'N1.3_Project_Listing'!$E$16:$E$829,'N1.3_Project_Listing'!$E643, 'N1.3_Project_Listing'!$A$16:$A$829,ET_Risk_SC_Summation[[#Headers],[400kV OHL Fittings]])</f>
        <v>0</v>
      </c>
      <c r="BN643" s="176" cm="1">
        <f t="array" ref="BN643">SUMIFS('N1.3_Project_Listing'!$P$16:$P$829, 'N1.3_Project_Listing'!$E$16:$E$829,'N1.3_Project_Listing'!$E643, 'N1.3_Project_Listing'!$A$16:$A$829,ET_Risk_SC_Summation[[#Headers],[400kV OHL Tower]])</f>
        <v>0</v>
      </c>
      <c r="BO643" s="177" t="str">
        <f>IF(SUM(ET_Risk_SC_Summation[[#This Row],[132kV Circuit Breaker]:[400kV OHL Tower]])=0, "n/a", INDEX(ET_Risk_SC_Summation[#Headers],1,MATCH(MAX(ET_Risk_SC_Summation[[#This Row],[132kV Circuit Breaker]:[400kV OHL Tower]]),ET_Risk_SC_Summation[[#This Row],[132kV Circuit Breaker]:[400kV OHL Tower]],0)))</f>
        <v>n/a</v>
      </c>
      <c r="BP643" s="177" t="str">
        <f>IFERROR(INDEX('N0.7_Lookup_References'!$G$77:$G$98,MATCH(ET_Risk_SC_Summation[[#This Row],[Mxx Category]],'N0.7_Lookup_References'!$F$77:$F$98,0)),"")</f>
        <v/>
      </c>
    </row>
    <row r="644" spans="1:68">
      <c r="A644" s="160" t="str">
        <f>IFERROR(INDEX(N1.2_Intervention_Types[NARM Asset Category],MATCH('N1.3_Project_Listing'!$C644,N1.2_Intervention_Types[Intervention Type ID],0),1),"")</f>
        <v/>
      </c>
      <c r="B644" s="160" t="str">
        <f>IF($D$2="GD",IFERROR(INDEX(N1.2_Intervention_Types[C&amp;V Asset Category (GD)],MATCH('N1.3_Project_Listing'!$C644,N1.2_Intervention_Types[Intervention Type ID],0),1),""),IFERROR(INDEX(N1.2_Intervention_Types[NARM Asset Category],MATCH('N1.3_Project_Listing'!$C644,N1.2_Intervention_Types[Intervention Type ID],0),1),""))</f>
        <v/>
      </c>
      <c r="C644" s="67" t="str">
        <f>IFERROR(INDEX(N1.2_Intervention_Types[Intervention Type ID],MATCH('N1.3_Project_Listing'!$I644,N1.2_Intervention_Types[Intervention Type],0),1),"")</f>
        <v/>
      </c>
      <c r="D644" s="160" t="str">
        <f>IFERROR(INDEX(N1.2_Intervention_Types[Intervention Category],MATCH('N1.3_Project_Listing'!$C644,N1.2_Intervention_Types[Intervention Type ID],0),1),"")</f>
        <v/>
      </c>
      <c r="E644" s="210"/>
      <c r="F644" s="236"/>
      <c r="G644" s="236"/>
      <c r="H644" s="236"/>
      <c r="I644" s="151"/>
      <c r="J644" s="139"/>
      <c r="K644" s="117"/>
      <c r="L644" s="117"/>
      <c r="M644" s="117"/>
      <c r="N644" s="11"/>
      <c r="O644" s="11"/>
      <c r="P644" s="11"/>
      <c r="Q644" s="63">
        <f t="shared" si="54"/>
        <v>0</v>
      </c>
      <c r="R644" s="368">
        <f>IF('N1.3_Project_Listing'!$D644="Replacement",SUM('N1.3_Project_Listing'!$K644:$L644)/2,'N1.3_Project_Listing'!$M644)</f>
        <v>0</v>
      </c>
      <c r="S644" s="67" t="str">
        <f>IFERROR(INDEX('N0.7_Lookup_References'!$C$13:$C$72,MATCH($A644,'N0.7_Lookup_References'!$B$13:$B$72,0)),"")</f>
        <v/>
      </c>
      <c r="T644" s="338" t="str">
        <f t="shared" si="55"/>
        <v/>
      </c>
      <c r="V644" s="11"/>
      <c r="W644" s="11"/>
      <c r="X644" s="11"/>
      <c r="Y644" s="11"/>
      <c r="Z644" s="11"/>
      <c r="AA644" s="11"/>
      <c r="AB644" s="11"/>
      <c r="AC644" s="11"/>
      <c r="AD644" s="11"/>
      <c r="AE644" s="11"/>
      <c r="AF644" s="11"/>
      <c r="AG644" s="11"/>
      <c r="AH644" s="11"/>
      <c r="AI644" s="11"/>
      <c r="AJ644" s="11"/>
      <c r="AK644" s="11"/>
      <c r="AL644" s="11"/>
      <c r="AM644" s="11"/>
      <c r="AN644" s="11"/>
      <c r="AO644" s="11"/>
      <c r="AP644" s="63">
        <f t="shared" ref="AP644:AP707" si="56">SUM(V644:AE644)</f>
        <v>0</v>
      </c>
      <c r="AQ644" s="63">
        <f t="shared" ref="AQ644:AQ707" si="57">SUM(AF644:AO644)</f>
        <v>0</v>
      </c>
      <c r="AR644" s="63">
        <f t="shared" ref="AR644:AR707" si="58">AQ644-AP644</f>
        <v>0</v>
      </c>
      <c r="AT644" s="176" cm="1">
        <f t="array" ref="AT644">SUMIFS('N1.3_Project_Listing'!$P$16:$P$829, 'N1.3_Project_Listing'!$E$16:$E$829,'N1.3_Project_Listing'!$E644, 'N1.3_Project_Listing'!$A$16:$A$829,ET_Risk_SC_Summation[[#Headers],[132kV Circuit Breaker]])</f>
        <v>0</v>
      </c>
      <c r="AU644" s="176" cm="1">
        <f t="array" ref="AU644">SUMIFS('N1.3_Project_Listing'!$P$16:$P$829, 'N1.3_Project_Listing'!$E$16:$E$829,'N1.3_Project_Listing'!$E644, 'N1.3_Project_Listing'!$A$16:$A$829,ET_Risk_SC_Summation[[#Headers],[132kV Transformer]])</f>
        <v>0</v>
      </c>
      <c r="AV644" s="176" cm="1">
        <f t="array" ref="AV644">SUMIFS('N1.3_Project_Listing'!$P$16:$P$829, 'N1.3_Project_Listing'!$E$16:$E$829,'N1.3_Project_Listing'!$E644, 'N1.3_Project_Listing'!$A$16:$A$829,ET_Risk_SC_Summation[[#Headers],[132kV Reactor]])</f>
        <v>0</v>
      </c>
      <c r="AW644" s="176" cm="1">
        <f t="array" ref="AW644">SUMIFS('N1.3_Project_Listing'!$P$16:$P$829, 'N1.3_Project_Listing'!$E$16:$E$829,'N1.3_Project_Listing'!$E644, 'N1.3_Project_Listing'!$A$16:$A$829,ET_Risk_SC_Summation[[#Headers],[132kV Underground Cable]])</f>
        <v>0</v>
      </c>
      <c r="AX644" s="176" cm="1">
        <f t="array" ref="AX644">SUMIFS('N1.3_Project_Listing'!$P$16:$P$829, 'N1.3_Project_Listing'!$E$16:$E$829,'N1.3_Project_Listing'!$E644, 'N1.3_Project_Listing'!$A$16:$A$829,ET_Risk_SC_Summation[[#Headers],[132kV OHL Conductor]])</f>
        <v>0</v>
      </c>
      <c r="AY644" s="176" cm="1">
        <f t="array" ref="AY644">SUMIFS('N1.3_Project_Listing'!$P$16:$P$829, 'N1.3_Project_Listing'!$E$16:$E$829,'N1.3_Project_Listing'!$E644, 'N1.3_Project_Listing'!$A$16:$A$829,ET_Risk_SC_Summation[[#Headers],[132kV OHL Fittings]])</f>
        <v>0</v>
      </c>
      <c r="AZ644" s="176" cm="1">
        <f t="array" ref="AZ644">SUMIFS('N1.3_Project_Listing'!$P$16:$P$829, 'N1.3_Project_Listing'!$E$16:$E$829,'N1.3_Project_Listing'!$E644, 'N1.3_Project_Listing'!$A$16:$A$829,ET_Risk_SC_Summation[[#Headers],[132kV OHL Tower]])</f>
        <v>0</v>
      </c>
      <c r="BA644" s="176" cm="1">
        <f t="array" ref="BA644">SUMIFS('N1.3_Project_Listing'!$P$16:$P$829, 'N1.3_Project_Listing'!$E$16:$E$829,'N1.3_Project_Listing'!$E644, 'N1.3_Project_Listing'!$A$16:$A$829,ET_Risk_SC_Summation[[#Headers],[275kV Circuit Breaker]])</f>
        <v>0</v>
      </c>
      <c r="BB644" s="176" cm="1">
        <f t="array" ref="BB644">SUMIFS('N1.3_Project_Listing'!$P$16:$P$829, 'N1.3_Project_Listing'!$E$16:$E$829,'N1.3_Project_Listing'!$E644, 'N1.3_Project_Listing'!$A$16:$A$829,ET_Risk_SC_Summation[[#Headers],[275kV Transformer]])</f>
        <v>0</v>
      </c>
      <c r="BC644" s="176" cm="1">
        <f t="array" ref="BC644">SUMIFS('N1.3_Project_Listing'!$P$16:$P$829, 'N1.3_Project_Listing'!$E$16:$E$829,'N1.3_Project_Listing'!$E644, 'N1.3_Project_Listing'!$A$16:$A$829,ET_Risk_SC_Summation[[#Headers],[275kV Reactor]])</f>
        <v>0</v>
      </c>
      <c r="BD644" s="176" cm="1">
        <f t="array" ref="BD644">SUMIFS('N1.3_Project_Listing'!$P$16:$P$829, 'N1.3_Project_Listing'!$E$16:$E$829,'N1.3_Project_Listing'!$E644, 'N1.3_Project_Listing'!$A$16:$A$829,ET_Risk_SC_Summation[[#Headers],[275kV Underground Cable]])</f>
        <v>0</v>
      </c>
      <c r="BE644" s="176" cm="1">
        <f t="array" ref="BE644">SUMIFS('N1.3_Project_Listing'!$P$16:$P$829, 'N1.3_Project_Listing'!$E$16:$E$829,'N1.3_Project_Listing'!$E644, 'N1.3_Project_Listing'!$A$16:$A$829,ET_Risk_SC_Summation[[#Headers],[275kV OHL Conductor]])</f>
        <v>0</v>
      </c>
      <c r="BF644" s="176" cm="1">
        <f t="array" ref="BF644">SUMIFS('N1.3_Project_Listing'!$P$16:$P$829, 'N1.3_Project_Listing'!$E$16:$E$829,'N1.3_Project_Listing'!$E644, 'N1.3_Project_Listing'!$A$16:$A$829,ET_Risk_SC_Summation[[#Headers],[275kV OHL Fittings]])</f>
        <v>0</v>
      </c>
      <c r="BG644" s="176" cm="1">
        <f t="array" ref="BG644">SUMIFS('N1.3_Project_Listing'!$P$16:$P$829, 'N1.3_Project_Listing'!$E$16:$E$829,'N1.3_Project_Listing'!$E644, 'N1.3_Project_Listing'!$A$16:$A$829,ET_Risk_SC_Summation[[#Headers],[275kV OHL Tower]])</f>
        <v>0</v>
      </c>
      <c r="BH644" s="176" cm="1">
        <f t="array" ref="BH644">SUMIFS('N1.3_Project_Listing'!$P$16:$P$829, 'N1.3_Project_Listing'!$E$16:$E$829,'N1.3_Project_Listing'!$E644, 'N1.3_Project_Listing'!$A$16:$A$829,ET_Risk_SC_Summation[[#Headers],[400kV Circuit Breaker]])</f>
        <v>0</v>
      </c>
      <c r="BI644" s="176" cm="1">
        <f t="array" ref="BI644">SUMIFS('N1.3_Project_Listing'!$P$16:$P$829, 'N1.3_Project_Listing'!$E$16:$E$829,'N1.3_Project_Listing'!$E644, 'N1.3_Project_Listing'!$A$16:$A$829,ET_Risk_SC_Summation[[#Headers],[400kV Transformer]])</f>
        <v>0</v>
      </c>
      <c r="BJ644" s="176" cm="1">
        <f t="array" ref="BJ644">SUMIFS('N1.3_Project_Listing'!$P$16:$P$829, 'N1.3_Project_Listing'!$E$16:$E$829,'N1.3_Project_Listing'!$E644, 'N1.3_Project_Listing'!$A$16:$A$829,ET_Risk_SC_Summation[[#Headers],[400kV Reactor]])</f>
        <v>0</v>
      </c>
      <c r="BK644" s="176" cm="1">
        <f t="array" ref="BK644">SUMIFS('N1.3_Project_Listing'!$P$16:$P$829, 'N1.3_Project_Listing'!$E$16:$E$829,'N1.3_Project_Listing'!$E644, 'N1.3_Project_Listing'!$A$16:$A$829,ET_Risk_SC_Summation[[#Headers],[400kV Underground Cable]])</f>
        <v>0</v>
      </c>
      <c r="BL644" s="176" cm="1">
        <f t="array" ref="BL644">SUMIFS('N1.3_Project_Listing'!$P$16:$P$829, 'N1.3_Project_Listing'!$E$16:$E$829,'N1.3_Project_Listing'!$E644, 'N1.3_Project_Listing'!$A$16:$A$829,ET_Risk_SC_Summation[[#Headers],[400kV OHL Conductor]])</f>
        <v>0</v>
      </c>
      <c r="BM644" s="176" cm="1">
        <f t="array" ref="BM644">SUMIFS('N1.3_Project_Listing'!$P$16:$P$829, 'N1.3_Project_Listing'!$E$16:$E$829,'N1.3_Project_Listing'!$E644, 'N1.3_Project_Listing'!$A$16:$A$829,ET_Risk_SC_Summation[[#Headers],[400kV OHL Fittings]])</f>
        <v>0</v>
      </c>
      <c r="BN644" s="176" cm="1">
        <f t="array" ref="BN644">SUMIFS('N1.3_Project_Listing'!$P$16:$P$829, 'N1.3_Project_Listing'!$E$16:$E$829,'N1.3_Project_Listing'!$E644, 'N1.3_Project_Listing'!$A$16:$A$829,ET_Risk_SC_Summation[[#Headers],[400kV OHL Tower]])</f>
        <v>0</v>
      </c>
      <c r="BO644" s="177" t="str">
        <f>IF(SUM(ET_Risk_SC_Summation[[#This Row],[132kV Circuit Breaker]:[400kV OHL Tower]])=0, "n/a", INDEX(ET_Risk_SC_Summation[#Headers],1,MATCH(MAX(ET_Risk_SC_Summation[[#This Row],[132kV Circuit Breaker]:[400kV OHL Tower]]),ET_Risk_SC_Summation[[#This Row],[132kV Circuit Breaker]:[400kV OHL Tower]],0)))</f>
        <v>n/a</v>
      </c>
      <c r="BP644" s="177" t="str">
        <f>IFERROR(INDEX('N0.7_Lookup_References'!$G$77:$G$98,MATCH(ET_Risk_SC_Summation[[#This Row],[Mxx Category]],'N0.7_Lookup_References'!$F$77:$F$98,0)),"")</f>
        <v/>
      </c>
    </row>
    <row r="645" spans="1:68">
      <c r="A645" s="160" t="str">
        <f>IFERROR(INDEX(N1.2_Intervention_Types[NARM Asset Category],MATCH('N1.3_Project_Listing'!$C645,N1.2_Intervention_Types[Intervention Type ID],0),1),"")</f>
        <v/>
      </c>
      <c r="B645" s="160" t="str">
        <f>IF($D$2="GD",IFERROR(INDEX(N1.2_Intervention_Types[C&amp;V Asset Category (GD)],MATCH('N1.3_Project_Listing'!$C645,N1.2_Intervention_Types[Intervention Type ID],0),1),""),IFERROR(INDEX(N1.2_Intervention_Types[NARM Asset Category],MATCH('N1.3_Project_Listing'!$C645,N1.2_Intervention_Types[Intervention Type ID],0),1),""))</f>
        <v/>
      </c>
      <c r="C645" s="67" t="str">
        <f>IFERROR(INDEX(N1.2_Intervention_Types[Intervention Type ID],MATCH('N1.3_Project_Listing'!$I645,N1.2_Intervention_Types[Intervention Type],0),1),"")</f>
        <v/>
      </c>
      <c r="D645" s="160" t="str">
        <f>IFERROR(INDEX(N1.2_Intervention_Types[Intervention Category],MATCH('N1.3_Project_Listing'!$C645,N1.2_Intervention_Types[Intervention Type ID],0),1),"")</f>
        <v/>
      </c>
      <c r="E645" s="210"/>
      <c r="F645" s="236"/>
      <c r="G645" s="236"/>
      <c r="H645" s="236"/>
      <c r="I645" s="151"/>
      <c r="J645" s="139"/>
      <c r="K645" s="117"/>
      <c r="L645" s="117"/>
      <c r="M645" s="117"/>
      <c r="N645" s="11"/>
      <c r="O645" s="11"/>
      <c r="P645" s="11"/>
      <c r="Q645" s="63">
        <f t="shared" si="54"/>
        <v>0</v>
      </c>
      <c r="R645" s="368">
        <f>IF('N1.3_Project_Listing'!$D645="Replacement",SUM('N1.3_Project_Listing'!$K645:$L645)/2,'N1.3_Project_Listing'!$M645)</f>
        <v>0</v>
      </c>
      <c r="S645" s="67" t="str">
        <f>IFERROR(INDEX('N0.7_Lookup_References'!$C$13:$C$72,MATCH($A645,'N0.7_Lookup_References'!$B$13:$B$72,0)),"")</f>
        <v/>
      </c>
      <c r="T645" s="338" t="str">
        <f t="shared" si="55"/>
        <v/>
      </c>
      <c r="V645" s="11"/>
      <c r="W645" s="11"/>
      <c r="X645" s="11"/>
      <c r="Y645" s="11"/>
      <c r="Z645" s="11"/>
      <c r="AA645" s="11"/>
      <c r="AB645" s="11"/>
      <c r="AC645" s="11"/>
      <c r="AD645" s="11"/>
      <c r="AE645" s="11"/>
      <c r="AF645" s="11"/>
      <c r="AG645" s="11"/>
      <c r="AH645" s="11"/>
      <c r="AI645" s="11"/>
      <c r="AJ645" s="11"/>
      <c r="AK645" s="11"/>
      <c r="AL645" s="11"/>
      <c r="AM645" s="11"/>
      <c r="AN645" s="11"/>
      <c r="AO645" s="11"/>
      <c r="AP645" s="63">
        <f t="shared" si="56"/>
        <v>0</v>
      </c>
      <c r="AQ645" s="63">
        <f t="shared" si="57"/>
        <v>0</v>
      </c>
      <c r="AR645" s="63">
        <f t="shared" si="58"/>
        <v>0</v>
      </c>
      <c r="AT645" s="176" cm="1">
        <f t="array" ref="AT645">SUMIFS('N1.3_Project_Listing'!$P$16:$P$829, 'N1.3_Project_Listing'!$E$16:$E$829,'N1.3_Project_Listing'!$E645, 'N1.3_Project_Listing'!$A$16:$A$829,ET_Risk_SC_Summation[[#Headers],[132kV Circuit Breaker]])</f>
        <v>0</v>
      </c>
      <c r="AU645" s="176" cm="1">
        <f t="array" ref="AU645">SUMIFS('N1.3_Project_Listing'!$P$16:$P$829, 'N1.3_Project_Listing'!$E$16:$E$829,'N1.3_Project_Listing'!$E645, 'N1.3_Project_Listing'!$A$16:$A$829,ET_Risk_SC_Summation[[#Headers],[132kV Transformer]])</f>
        <v>0</v>
      </c>
      <c r="AV645" s="176" cm="1">
        <f t="array" ref="AV645">SUMIFS('N1.3_Project_Listing'!$P$16:$P$829, 'N1.3_Project_Listing'!$E$16:$E$829,'N1.3_Project_Listing'!$E645, 'N1.3_Project_Listing'!$A$16:$A$829,ET_Risk_SC_Summation[[#Headers],[132kV Reactor]])</f>
        <v>0</v>
      </c>
      <c r="AW645" s="176" cm="1">
        <f t="array" ref="AW645">SUMIFS('N1.3_Project_Listing'!$P$16:$P$829, 'N1.3_Project_Listing'!$E$16:$E$829,'N1.3_Project_Listing'!$E645, 'N1.3_Project_Listing'!$A$16:$A$829,ET_Risk_SC_Summation[[#Headers],[132kV Underground Cable]])</f>
        <v>0</v>
      </c>
      <c r="AX645" s="176" cm="1">
        <f t="array" ref="AX645">SUMIFS('N1.3_Project_Listing'!$P$16:$P$829, 'N1.3_Project_Listing'!$E$16:$E$829,'N1.3_Project_Listing'!$E645, 'N1.3_Project_Listing'!$A$16:$A$829,ET_Risk_SC_Summation[[#Headers],[132kV OHL Conductor]])</f>
        <v>0</v>
      </c>
      <c r="AY645" s="176" cm="1">
        <f t="array" ref="AY645">SUMIFS('N1.3_Project_Listing'!$P$16:$P$829, 'N1.3_Project_Listing'!$E$16:$E$829,'N1.3_Project_Listing'!$E645, 'N1.3_Project_Listing'!$A$16:$A$829,ET_Risk_SC_Summation[[#Headers],[132kV OHL Fittings]])</f>
        <v>0</v>
      </c>
      <c r="AZ645" s="176" cm="1">
        <f t="array" ref="AZ645">SUMIFS('N1.3_Project_Listing'!$P$16:$P$829, 'N1.3_Project_Listing'!$E$16:$E$829,'N1.3_Project_Listing'!$E645, 'N1.3_Project_Listing'!$A$16:$A$829,ET_Risk_SC_Summation[[#Headers],[132kV OHL Tower]])</f>
        <v>0</v>
      </c>
      <c r="BA645" s="176" cm="1">
        <f t="array" ref="BA645">SUMIFS('N1.3_Project_Listing'!$P$16:$P$829, 'N1.3_Project_Listing'!$E$16:$E$829,'N1.3_Project_Listing'!$E645, 'N1.3_Project_Listing'!$A$16:$A$829,ET_Risk_SC_Summation[[#Headers],[275kV Circuit Breaker]])</f>
        <v>0</v>
      </c>
      <c r="BB645" s="176" cm="1">
        <f t="array" ref="BB645">SUMIFS('N1.3_Project_Listing'!$P$16:$P$829, 'N1.3_Project_Listing'!$E$16:$E$829,'N1.3_Project_Listing'!$E645, 'N1.3_Project_Listing'!$A$16:$A$829,ET_Risk_SC_Summation[[#Headers],[275kV Transformer]])</f>
        <v>0</v>
      </c>
      <c r="BC645" s="176" cm="1">
        <f t="array" ref="BC645">SUMIFS('N1.3_Project_Listing'!$P$16:$P$829, 'N1.3_Project_Listing'!$E$16:$E$829,'N1.3_Project_Listing'!$E645, 'N1.3_Project_Listing'!$A$16:$A$829,ET_Risk_SC_Summation[[#Headers],[275kV Reactor]])</f>
        <v>0</v>
      </c>
      <c r="BD645" s="176" cm="1">
        <f t="array" ref="BD645">SUMIFS('N1.3_Project_Listing'!$P$16:$P$829, 'N1.3_Project_Listing'!$E$16:$E$829,'N1.3_Project_Listing'!$E645, 'N1.3_Project_Listing'!$A$16:$A$829,ET_Risk_SC_Summation[[#Headers],[275kV Underground Cable]])</f>
        <v>0</v>
      </c>
      <c r="BE645" s="176" cm="1">
        <f t="array" ref="BE645">SUMIFS('N1.3_Project_Listing'!$P$16:$P$829, 'N1.3_Project_Listing'!$E$16:$E$829,'N1.3_Project_Listing'!$E645, 'N1.3_Project_Listing'!$A$16:$A$829,ET_Risk_SC_Summation[[#Headers],[275kV OHL Conductor]])</f>
        <v>0</v>
      </c>
      <c r="BF645" s="176" cm="1">
        <f t="array" ref="BF645">SUMIFS('N1.3_Project_Listing'!$P$16:$P$829, 'N1.3_Project_Listing'!$E$16:$E$829,'N1.3_Project_Listing'!$E645, 'N1.3_Project_Listing'!$A$16:$A$829,ET_Risk_SC_Summation[[#Headers],[275kV OHL Fittings]])</f>
        <v>0</v>
      </c>
      <c r="BG645" s="176" cm="1">
        <f t="array" ref="BG645">SUMIFS('N1.3_Project_Listing'!$P$16:$P$829, 'N1.3_Project_Listing'!$E$16:$E$829,'N1.3_Project_Listing'!$E645, 'N1.3_Project_Listing'!$A$16:$A$829,ET_Risk_SC_Summation[[#Headers],[275kV OHL Tower]])</f>
        <v>0</v>
      </c>
      <c r="BH645" s="176" cm="1">
        <f t="array" ref="BH645">SUMIFS('N1.3_Project_Listing'!$P$16:$P$829, 'N1.3_Project_Listing'!$E$16:$E$829,'N1.3_Project_Listing'!$E645, 'N1.3_Project_Listing'!$A$16:$A$829,ET_Risk_SC_Summation[[#Headers],[400kV Circuit Breaker]])</f>
        <v>0</v>
      </c>
      <c r="BI645" s="176" cm="1">
        <f t="array" ref="BI645">SUMIFS('N1.3_Project_Listing'!$P$16:$P$829, 'N1.3_Project_Listing'!$E$16:$E$829,'N1.3_Project_Listing'!$E645, 'N1.3_Project_Listing'!$A$16:$A$829,ET_Risk_SC_Summation[[#Headers],[400kV Transformer]])</f>
        <v>0</v>
      </c>
      <c r="BJ645" s="176" cm="1">
        <f t="array" ref="BJ645">SUMIFS('N1.3_Project_Listing'!$P$16:$P$829, 'N1.3_Project_Listing'!$E$16:$E$829,'N1.3_Project_Listing'!$E645, 'N1.3_Project_Listing'!$A$16:$A$829,ET_Risk_SC_Summation[[#Headers],[400kV Reactor]])</f>
        <v>0</v>
      </c>
      <c r="BK645" s="176" cm="1">
        <f t="array" ref="BK645">SUMIFS('N1.3_Project_Listing'!$P$16:$P$829, 'N1.3_Project_Listing'!$E$16:$E$829,'N1.3_Project_Listing'!$E645, 'N1.3_Project_Listing'!$A$16:$A$829,ET_Risk_SC_Summation[[#Headers],[400kV Underground Cable]])</f>
        <v>0</v>
      </c>
      <c r="BL645" s="176" cm="1">
        <f t="array" ref="BL645">SUMIFS('N1.3_Project_Listing'!$P$16:$P$829, 'N1.3_Project_Listing'!$E$16:$E$829,'N1.3_Project_Listing'!$E645, 'N1.3_Project_Listing'!$A$16:$A$829,ET_Risk_SC_Summation[[#Headers],[400kV OHL Conductor]])</f>
        <v>0</v>
      </c>
      <c r="BM645" s="176" cm="1">
        <f t="array" ref="BM645">SUMIFS('N1.3_Project_Listing'!$P$16:$P$829, 'N1.3_Project_Listing'!$E$16:$E$829,'N1.3_Project_Listing'!$E645, 'N1.3_Project_Listing'!$A$16:$A$829,ET_Risk_SC_Summation[[#Headers],[400kV OHL Fittings]])</f>
        <v>0</v>
      </c>
      <c r="BN645" s="176" cm="1">
        <f t="array" ref="BN645">SUMIFS('N1.3_Project_Listing'!$P$16:$P$829, 'N1.3_Project_Listing'!$E$16:$E$829,'N1.3_Project_Listing'!$E645, 'N1.3_Project_Listing'!$A$16:$A$829,ET_Risk_SC_Summation[[#Headers],[400kV OHL Tower]])</f>
        <v>0</v>
      </c>
      <c r="BO645" s="177" t="str">
        <f>IF(SUM(ET_Risk_SC_Summation[[#This Row],[132kV Circuit Breaker]:[400kV OHL Tower]])=0, "n/a", INDEX(ET_Risk_SC_Summation[#Headers],1,MATCH(MAX(ET_Risk_SC_Summation[[#This Row],[132kV Circuit Breaker]:[400kV OHL Tower]]),ET_Risk_SC_Summation[[#This Row],[132kV Circuit Breaker]:[400kV OHL Tower]],0)))</f>
        <v>n/a</v>
      </c>
      <c r="BP645" s="177" t="str">
        <f>IFERROR(INDEX('N0.7_Lookup_References'!$G$77:$G$98,MATCH(ET_Risk_SC_Summation[[#This Row],[Mxx Category]],'N0.7_Lookup_References'!$F$77:$F$98,0)),"")</f>
        <v/>
      </c>
    </row>
    <row r="646" spans="1:68">
      <c r="A646" s="160" t="str">
        <f>IFERROR(INDEX(N1.2_Intervention_Types[NARM Asset Category],MATCH('N1.3_Project_Listing'!$C646,N1.2_Intervention_Types[Intervention Type ID],0),1),"")</f>
        <v/>
      </c>
      <c r="B646" s="160" t="str">
        <f>IF($D$2="GD",IFERROR(INDEX(N1.2_Intervention_Types[C&amp;V Asset Category (GD)],MATCH('N1.3_Project_Listing'!$C646,N1.2_Intervention_Types[Intervention Type ID],0),1),""),IFERROR(INDEX(N1.2_Intervention_Types[NARM Asset Category],MATCH('N1.3_Project_Listing'!$C646,N1.2_Intervention_Types[Intervention Type ID],0),1),""))</f>
        <v/>
      </c>
      <c r="C646" s="67" t="str">
        <f>IFERROR(INDEX(N1.2_Intervention_Types[Intervention Type ID],MATCH('N1.3_Project_Listing'!$I646,N1.2_Intervention_Types[Intervention Type],0),1),"")</f>
        <v/>
      </c>
      <c r="D646" s="160" t="str">
        <f>IFERROR(INDEX(N1.2_Intervention_Types[Intervention Category],MATCH('N1.3_Project_Listing'!$C646,N1.2_Intervention_Types[Intervention Type ID],0),1),"")</f>
        <v/>
      </c>
      <c r="E646" s="210"/>
      <c r="F646" s="236"/>
      <c r="G646" s="236"/>
      <c r="H646" s="236"/>
      <c r="I646" s="151"/>
      <c r="J646" s="139"/>
      <c r="K646" s="117"/>
      <c r="L646" s="117"/>
      <c r="M646" s="117"/>
      <c r="N646" s="11"/>
      <c r="O646" s="11"/>
      <c r="P646" s="11"/>
      <c r="Q646" s="63">
        <f t="shared" si="54"/>
        <v>0</v>
      </c>
      <c r="R646" s="368">
        <f>IF('N1.3_Project_Listing'!$D646="Replacement",SUM('N1.3_Project_Listing'!$K646:$L646)/2,'N1.3_Project_Listing'!$M646)</f>
        <v>0</v>
      </c>
      <c r="S646" s="67" t="str">
        <f>IFERROR(INDEX('N0.7_Lookup_References'!$C$13:$C$72,MATCH($A646,'N0.7_Lookup_References'!$B$13:$B$72,0)),"")</f>
        <v/>
      </c>
      <c r="T646" s="338" t="str">
        <f t="shared" si="55"/>
        <v/>
      </c>
      <c r="V646" s="11"/>
      <c r="W646" s="11"/>
      <c r="X646" s="11"/>
      <c r="Y646" s="11"/>
      <c r="Z646" s="11"/>
      <c r="AA646" s="11"/>
      <c r="AB646" s="11"/>
      <c r="AC646" s="11"/>
      <c r="AD646" s="11"/>
      <c r="AE646" s="11"/>
      <c r="AF646" s="11"/>
      <c r="AG646" s="11"/>
      <c r="AH646" s="11"/>
      <c r="AI646" s="11"/>
      <c r="AJ646" s="11"/>
      <c r="AK646" s="11"/>
      <c r="AL646" s="11"/>
      <c r="AM646" s="11"/>
      <c r="AN646" s="11"/>
      <c r="AO646" s="11"/>
      <c r="AP646" s="63">
        <f t="shared" si="56"/>
        <v>0</v>
      </c>
      <c r="AQ646" s="63">
        <f t="shared" si="57"/>
        <v>0</v>
      </c>
      <c r="AR646" s="63">
        <f t="shared" si="58"/>
        <v>0</v>
      </c>
      <c r="AT646" s="176" cm="1">
        <f t="array" ref="AT646">SUMIFS('N1.3_Project_Listing'!$P$16:$P$829, 'N1.3_Project_Listing'!$E$16:$E$829,'N1.3_Project_Listing'!$E646, 'N1.3_Project_Listing'!$A$16:$A$829,ET_Risk_SC_Summation[[#Headers],[132kV Circuit Breaker]])</f>
        <v>0</v>
      </c>
      <c r="AU646" s="176" cm="1">
        <f t="array" ref="AU646">SUMIFS('N1.3_Project_Listing'!$P$16:$P$829, 'N1.3_Project_Listing'!$E$16:$E$829,'N1.3_Project_Listing'!$E646, 'N1.3_Project_Listing'!$A$16:$A$829,ET_Risk_SC_Summation[[#Headers],[132kV Transformer]])</f>
        <v>0</v>
      </c>
      <c r="AV646" s="176" cm="1">
        <f t="array" ref="AV646">SUMIFS('N1.3_Project_Listing'!$P$16:$P$829, 'N1.3_Project_Listing'!$E$16:$E$829,'N1.3_Project_Listing'!$E646, 'N1.3_Project_Listing'!$A$16:$A$829,ET_Risk_SC_Summation[[#Headers],[132kV Reactor]])</f>
        <v>0</v>
      </c>
      <c r="AW646" s="176" cm="1">
        <f t="array" ref="AW646">SUMIFS('N1.3_Project_Listing'!$P$16:$P$829, 'N1.3_Project_Listing'!$E$16:$E$829,'N1.3_Project_Listing'!$E646, 'N1.3_Project_Listing'!$A$16:$A$829,ET_Risk_SC_Summation[[#Headers],[132kV Underground Cable]])</f>
        <v>0</v>
      </c>
      <c r="AX646" s="176" cm="1">
        <f t="array" ref="AX646">SUMIFS('N1.3_Project_Listing'!$P$16:$P$829, 'N1.3_Project_Listing'!$E$16:$E$829,'N1.3_Project_Listing'!$E646, 'N1.3_Project_Listing'!$A$16:$A$829,ET_Risk_SC_Summation[[#Headers],[132kV OHL Conductor]])</f>
        <v>0</v>
      </c>
      <c r="AY646" s="176" cm="1">
        <f t="array" ref="AY646">SUMIFS('N1.3_Project_Listing'!$P$16:$P$829, 'N1.3_Project_Listing'!$E$16:$E$829,'N1.3_Project_Listing'!$E646, 'N1.3_Project_Listing'!$A$16:$A$829,ET_Risk_SC_Summation[[#Headers],[132kV OHL Fittings]])</f>
        <v>0</v>
      </c>
      <c r="AZ646" s="176" cm="1">
        <f t="array" ref="AZ646">SUMIFS('N1.3_Project_Listing'!$P$16:$P$829, 'N1.3_Project_Listing'!$E$16:$E$829,'N1.3_Project_Listing'!$E646, 'N1.3_Project_Listing'!$A$16:$A$829,ET_Risk_SC_Summation[[#Headers],[132kV OHL Tower]])</f>
        <v>0</v>
      </c>
      <c r="BA646" s="176" cm="1">
        <f t="array" ref="BA646">SUMIFS('N1.3_Project_Listing'!$P$16:$P$829, 'N1.3_Project_Listing'!$E$16:$E$829,'N1.3_Project_Listing'!$E646, 'N1.3_Project_Listing'!$A$16:$A$829,ET_Risk_SC_Summation[[#Headers],[275kV Circuit Breaker]])</f>
        <v>0</v>
      </c>
      <c r="BB646" s="176" cm="1">
        <f t="array" ref="BB646">SUMIFS('N1.3_Project_Listing'!$P$16:$P$829, 'N1.3_Project_Listing'!$E$16:$E$829,'N1.3_Project_Listing'!$E646, 'N1.3_Project_Listing'!$A$16:$A$829,ET_Risk_SC_Summation[[#Headers],[275kV Transformer]])</f>
        <v>0</v>
      </c>
      <c r="BC646" s="176" cm="1">
        <f t="array" ref="BC646">SUMIFS('N1.3_Project_Listing'!$P$16:$P$829, 'N1.3_Project_Listing'!$E$16:$E$829,'N1.3_Project_Listing'!$E646, 'N1.3_Project_Listing'!$A$16:$A$829,ET_Risk_SC_Summation[[#Headers],[275kV Reactor]])</f>
        <v>0</v>
      </c>
      <c r="BD646" s="176" cm="1">
        <f t="array" ref="BD646">SUMIFS('N1.3_Project_Listing'!$P$16:$P$829, 'N1.3_Project_Listing'!$E$16:$E$829,'N1.3_Project_Listing'!$E646, 'N1.3_Project_Listing'!$A$16:$A$829,ET_Risk_SC_Summation[[#Headers],[275kV Underground Cable]])</f>
        <v>0</v>
      </c>
      <c r="BE646" s="176" cm="1">
        <f t="array" ref="BE646">SUMIFS('N1.3_Project_Listing'!$P$16:$P$829, 'N1.3_Project_Listing'!$E$16:$E$829,'N1.3_Project_Listing'!$E646, 'N1.3_Project_Listing'!$A$16:$A$829,ET_Risk_SC_Summation[[#Headers],[275kV OHL Conductor]])</f>
        <v>0</v>
      </c>
      <c r="BF646" s="176" cm="1">
        <f t="array" ref="BF646">SUMIFS('N1.3_Project_Listing'!$P$16:$P$829, 'N1.3_Project_Listing'!$E$16:$E$829,'N1.3_Project_Listing'!$E646, 'N1.3_Project_Listing'!$A$16:$A$829,ET_Risk_SC_Summation[[#Headers],[275kV OHL Fittings]])</f>
        <v>0</v>
      </c>
      <c r="BG646" s="176" cm="1">
        <f t="array" ref="BG646">SUMIFS('N1.3_Project_Listing'!$P$16:$P$829, 'N1.3_Project_Listing'!$E$16:$E$829,'N1.3_Project_Listing'!$E646, 'N1.3_Project_Listing'!$A$16:$A$829,ET_Risk_SC_Summation[[#Headers],[275kV OHL Tower]])</f>
        <v>0</v>
      </c>
      <c r="BH646" s="176" cm="1">
        <f t="array" ref="BH646">SUMIFS('N1.3_Project_Listing'!$P$16:$P$829, 'N1.3_Project_Listing'!$E$16:$E$829,'N1.3_Project_Listing'!$E646, 'N1.3_Project_Listing'!$A$16:$A$829,ET_Risk_SC_Summation[[#Headers],[400kV Circuit Breaker]])</f>
        <v>0</v>
      </c>
      <c r="BI646" s="176" cm="1">
        <f t="array" ref="BI646">SUMIFS('N1.3_Project_Listing'!$P$16:$P$829, 'N1.3_Project_Listing'!$E$16:$E$829,'N1.3_Project_Listing'!$E646, 'N1.3_Project_Listing'!$A$16:$A$829,ET_Risk_SC_Summation[[#Headers],[400kV Transformer]])</f>
        <v>0</v>
      </c>
      <c r="BJ646" s="176" cm="1">
        <f t="array" ref="BJ646">SUMIFS('N1.3_Project_Listing'!$P$16:$P$829, 'N1.3_Project_Listing'!$E$16:$E$829,'N1.3_Project_Listing'!$E646, 'N1.3_Project_Listing'!$A$16:$A$829,ET_Risk_SC_Summation[[#Headers],[400kV Reactor]])</f>
        <v>0</v>
      </c>
      <c r="BK646" s="176" cm="1">
        <f t="array" ref="BK646">SUMIFS('N1.3_Project_Listing'!$P$16:$P$829, 'N1.3_Project_Listing'!$E$16:$E$829,'N1.3_Project_Listing'!$E646, 'N1.3_Project_Listing'!$A$16:$A$829,ET_Risk_SC_Summation[[#Headers],[400kV Underground Cable]])</f>
        <v>0</v>
      </c>
      <c r="BL646" s="176" cm="1">
        <f t="array" ref="BL646">SUMIFS('N1.3_Project_Listing'!$P$16:$P$829, 'N1.3_Project_Listing'!$E$16:$E$829,'N1.3_Project_Listing'!$E646, 'N1.3_Project_Listing'!$A$16:$A$829,ET_Risk_SC_Summation[[#Headers],[400kV OHL Conductor]])</f>
        <v>0</v>
      </c>
      <c r="BM646" s="176" cm="1">
        <f t="array" ref="BM646">SUMIFS('N1.3_Project_Listing'!$P$16:$P$829, 'N1.3_Project_Listing'!$E$16:$E$829,'N1.3_Project_Listing'!$E646, 'N1.3_Project_Listing'!$A$16:$A$829,ET_Risk_SC_Summation[[#Headers],[400kV OHL Fittings]])</f>
        <v>0</v>
      </c>
      <c r="BN646" s="176" cm="1">
        <f t="array" ref="BN646">SUMIFS('N1.3_Project_Listing'!$P$16:$P$829, 'N1.3_Project_Listing'!$E$16:$E$829,'N1.3_Project_Listing'!$E646, 'N1.3_Project_Listing'!$A$16:$A$829,ET_Risk_SC_Summation[[#Headers],[400kV OHL Tower]])</f>
        <v>0</v>
      </c>
      <c r="BO646" s="177" t="str">
        <f>IF(SUM(ET_Risk_SC_Summation[[#This Row],[132kV Circuit Breaker]:[400kV OHL Tower]])=0, "n/a", INDEX(ET_Risk_SC_Summation[#Headers],1,MATCH(MAX(ET_Risk_SC_Summation[[#This Row],[132kV Circuit Breaker]:[400kV OHL Tower]]),ET_Risk_SC_Summation[[#This Row],[132kV Circuit Breaker]:[400kV OHL Tower]],0)))</f>
        <v>n/a</v>
      </c>
      <c r="BP646" s="177" t="str">
        <f>IFERROR(INDEX('N0.7_Lookup_References'!$G$77:$G$98,MATCH(ET_Risk_SC_Summation[[#This Row],[Mxx Category]],'N0.7_Lookup_References'!$F$77:$F$98,0)),"")</f>
        <v/>
      </c>
    </row>
    <row r="647" spans="1:68">
      <c r="A647" s="160" t="str">
        <f>IFERROR(INDEX(N1.2_Intervention_Types[NARM Asset Category],MATCH('N1.3_Project_Listing'!$C647,N1.2_Intervention_Types[Intervention Type ID],0),1),"")</f>
        <v/>
      </c>
      <c r="B647" s="160" t="str">
        <f>IF($D$2="GD",IFERROR(INDEX(N1.2_Intervention_Types[C&amp;V Asset Category (GD)],MATCH('N1.3_Project_Listing'!$C647,N1.2_Intervention_Types[Intervention Type ID],0),1),""),IFERROR(INDEX(N1.2_Intervention_Types[NARM Asset Category],MATCH('N1.3_Project_Listing'!$C647,N1.2_Intervention_Types[Intervention Type ID],0),1),""))</f>
        <v/>
      </c>
      <c r="C647" s="67" t="str">
        <f>IFERROR(INDEX(N1.2_Intervention_Types[Intervention Type ID],MATCH('N1.3_Project_Listing'!$I647,N1.2_Intervention_Types[Intervention Type],0),1),"")</f>
        <v/>
      </c>
      <c r="D647" s="160" t="str">
        <f>IFERROR(INDEX(N1.2_Intervention_Types[Intervention Category],MATCH('N1.3_Project_Listing'!$C647,N1.2_Intervention_Types[Intervention Type ID],0),1),"")</f>
        <v/>
      </c>
      <c r="E647" s="210"/>
      <c r="F647" s="236"/>
      <c r="G647" s="236"/>
      <c r="H647" s="236"/>
      <c r="I647" s="151"/>
      <c r="J647" s="139"/>
      <c r="K647" s="117"/>
      <c r="L647" s="117"/>
      <c r="M647" s="117"/>
      <c r="N647" s="11"/>
      <c r="O647" s="11"/>
      <c r="P647" s="11"/>
      <c r="Q647" s="63">
        <f t="shared" si="54"/>
        <v>0</v>
      </c>
      <c r="R647" s="368">
        <f>IF('N1.3_Project_Listing'!$D647="Replacement",SUM('N1.3_Project_Listing'!$K647:$L647)/2,'N1.3_Project_Listing'!$M647)</f>
        <v>0</v>
      </c>
      <c r="S647" s="67" t="str">
        <f>IFERROR(INDEX('N0.7_Lookup_References'!$C$13:$C$72,MATCH($A647,'N0.7_Lookup_References'!$B$13:$B$72,0)),"")</f>
        <v/>
      </c>
      <c r="T647" s="338" t="str">
        <f t="shared" si="55"/>
        <v/>
      </c>
      <c r="V647" s="11"/>
      <c r="W647" s="11"/>
      <c r="X647" s="11"/>
      <c r="Y647" s="11"/>
      <c r="Z647" s="11"/>
      <c r="AA647" s="11"/>
      <c r="AB647" s="11"/>
      <c r="AC647" s="11"/>
      <c r="AD647" s="11"/>
      <c r="AE647" s="11"/>
      <c r="AF647" s="11"/>
      <c r="AG647" s="11"/>
      <c r="AH647" s="11"/>
      <c r="AI647" s="11"/>
      <c r="AJ647" s="11"/>
      <c r="AK647" s="11"/>
      <c r="AL647" s="11"/>
      <c r="AM647" s="11"/>
      <c r="AN647" s="11"/>
      <c r="AO647" s="11"/>
      <c r="AP647" s="63">
        <f t="shared" si="56"/>
        <v>0</v>
      </c>
      <c r="AQ647" s="63">
        <f t="shared" si="57"/>
        <v>0</v>
      </c>
      <c r="AR647" s="63">
        <f t="shared" si="58"/>
        <v>0</v>
      </c>
      <c r="AT647" s="176" cm="1">
        <f t="array" ref="AT647">SUMIFS('N1.3_Project_Listing'!$P$16:$P$829, 'N1.3_Project_Listing'!$E$16:$E$829,'N1.3_Project_Listing'!$E647, 'N1.3_Project_Listing'!$A$16:$A$829,ET_Risk_SC_Summation[[#Headers],[132kV Circuit Breaker]])</f>
        <v>0</v>
      </c>
      <c r="AU647" s="176" cm="1">
        <f t="array" ref="AU647">SUMIFS('N1.3_Project_Listing'!$P$16:$P$829, 'N1.3_Project_Listing'!$E$16:$E$829,'N1.3_Project_Listing'!$E647, 'N1.3_Project_Listing'!$A$16:$A$829,ET_Risk_SC_Summation[[#Headers],[132kV Transformer]])</f>
        <v>0</v>
      </c>
      <c r="AV647" s="176" cm="1">
        <f t="array" ref="AV647">SUMIFS('N1.3_Project_Listing'!$P$16:$P$829, 'N1.3_Project_Listing'!$E$16:$E$829,'N1.3_Project_Listing'!$E647, 'N1.3_Project_Listing'!$A$16:$A$829,ET_Risk_SC_Summation[[#Headers],[132kV Reactor]])</f>
        <v>0</v>
      </c>
      <c r="AW647" s="176" cm="1">
        <f t="array" ref="AW647">SUMIFS('N1.3_Project_Listing'!$P$16:$P$829, 'N1.3_Project_Listing'!$E$16:$E$829,'N1.3_Project_Listing'!$E647, 'N1.3_Project_Listing'!$A$16:$A$829,ET_Risk_SC_Summation[[#Headers],[132kV Underground Cable]])</f>
        <v>0</v>
      </c>
      <c r="AX647" s="176" cm="1">
        <f t="array" ref="AX647">SUMIFS('N1.3_Project_Listing'!$P$16:$P$829, 'N1.3_Project_Listing'!$E$16:$E$829,'N1.3_Project_Listing'!$E647, 'N1.3_Project_Listing'!$A$16:$A$829,ET_Risk_SC_Summation[[#Headers],[132kV OHL Conductor]])</f>
        <v>0</v>
      </c>
      <c r="AY647" s="176" cm="1">
        <f t="array" ref="AY647">SUMIFS('N1.3_Project_Listing'!$P$16:$P$829, 'N1.3_Project_Listing'!$E$16:$E$829,'N1.3_Project_Listing'!$E647, 'N1.3_Project_Listing'!$A$16:$A$829,ET_Risk_SC_Summation[[#Headers],[132kV OHL Fittings]])</f>
        <v>0</v>
      </c>
      <c r="AZ647" s="176" cm="1">
        <f t="array" ref="AZ647">SUMIFS('N1.3_Project_Listing'!$P$16:$P$829, 'N1.3_Project_Listing'!$E$16:$E$829,'N1.3_Project_Listing'!$E647, 'N1.3_Project_Listing'!$A$16:$A$829,ET_Risk_SC_Summation[[#Headers],[132kV OHL Tower]])</f>
        <v>0</v>
      </c>
      <c r="BA647" s="176" cm="1">
        <f t="array" ref="BA647">SUMIFS('N1.3_Project_Listing'!$P$16:$P$829, 'N1.3_Project_Listing'!$E$16:$E$829,'N1.3_Project_Listing'!$E647, 'N1.3_Project_Listing'!$A$16:$A$829,ET_Risk_SC_Summation[[#Headers],[275kV Circuit Breaker]])</f>
        <v>0</v>
      </c>
      <c r="BB647" s="176" cm="1">
        <f t="array" ref="BB647">SUMIFS('N1.3_Project_Listing'!$P$16:$P$829, 'N1.3_Project_Listing'!$E$16:$E$829,'N1.3_Project_Listing'!$E647, 'N1.3_Project_Listing'!$A$16:$A$829,ET_Risk_SC_Summation[[#Headers],[275kV Transformer]])</f>
        <v>0</v>
      </c>
      <c r="BC647" s="176" cm="1">
        <f t="array" ref="BC647">SUMIFS('N1.3_Project_Listing'!$P$16:$P$829, 'N1.3_Project_Listing'!$E$16:$E$829,'N1.3_Project_Listing'!$E647, 'N1.3_Project_Listing'!$A$16:$A$829,ET_Risk_SC_Summation[[#Headers],[275kV Reactor]])</f>
        <v>0</v>
      </c>
      <c r="BD647" s="176" cm="1">
        <f t="array" ref="BD647">SUMIFS('N1.3_Project_Listing'!$P$16:$P$829, 'N1.3_Project_Listing'!$E$16:$E$829,'N1.3_Project_Listing'!$E647, 'N1.3_Project_Listing'!$A$16:$A$829,ET_Risk_SC_Summation[[#Headers],[275kV Underground Cable]])</f>
        <v>0</v>
      </c>
      <c r="BE647" s="176" cm="1">
        <f t="array" ref="BE647">SUMIFS('N1.3_Project_Listing'!$P$16:$P$829, 'N1.3_Project_Listing'!$E$16:$E$829,'N1.3_Project_Listing'!$E647, 'N1.3_Project_Listing'!$A$16:$A$829,ET_Risk_SC_Summation[[#Headers],[275kV OHL Conductor]])</f>
        <v>0</v>
      </c>
      <c r="BF647" s="176" cm="1">
        <f t="array" ref="BF647">SUMIFS('N1.3_Project_Listing'!$P$16:$P$829, 'N1.3_Project_Listing'!$E$16:$E$829,'N1.3_Project_Listing'!$E647, 'N1.3_Project_Listing'!$A$16:$A$829,ET_Risk_SC_Summation[[#Headers],[275kV OHL Fittings]])</f>
        <v>0</v>
      </c>
      <c r="BG647" s="176" cm="1">
        <f t="array" ref="BG647">SUMIFS('N1.3_Project_Listing'!$P$16:$P$829, 'N1.3_Project_Listing'!$E$16:$E$829,'N1.3_Project_Listing'!$E647, 'N1.3_Project_Listing'!$A$16:$A$829,ET_Risk_SC_Summation[[#Headers],[275kV OHL Tower]])</f>
        <v>0</v>
      </c>
      <c r="BH647" s="176" cm="1">
        <f t="array" ref="BH647">SUMIFS('N1.3_Project_Listing'!$P$16:$P$829, 'N1.3_Project_Listing'!$E$16:$E$829,'N1.3_Project_Listing'!$E647, 'N1.3_Project_Listing'!$A$16:$A$829,ET_Risk_SC_Summation[[#Headers],[400kV Circuit Breaker]])</f>
        <v>0</v>
      </c>
      <c r="BI647" s="176" cm="1">
        <f t="array" ref="BI647">SUMIFS('N1.3_Project_Listing'!$P$16:$P$829, 'N1.3_Project_Listing'!$E$16:$E$829,'N1.3_Project_Listing'!$E647, 'N1.3_Project_Listing'!$A$16:$A$829,ET_Risk_SC_Summation[[#Headers],[400kV Transformer]])</f>
        <v>0</v>
      </c>
      <c r="BJ647" s="176" cm="1">
        <f t="array" ref="BJ647">SUMIFS('N1.3_Project_Listing'!$P$16:$P$829, 'N1.3_Project_Listing'!$E$16:$E$829,'N1.3_Project_Listing'!$E647, 'N1.3_Project_Listing'!$A$16:$A$829,ET_Risk_SC_Summation[[#Headers],[400kV Reactor]])</f>
        <v>0</v>
      </c>
      <c r="BK647" s="176" cm="1">
        <f t="array" ref="BK647">SUMIFS('N1.3_Project_Listing'!$P$16:$P$829, 'N1.3_Project_Listing'!$E$16:$E$829,'N1.3_Project_Listing'!$E647, 'N1.3_Project_Listing'!$A$16:$A$829,ET_Risk_SC_Summation[[#Headers],[400kV Underground Cable]])</f>
        <v>0</v>
      </c>
      <c r="BL647" s="176" cm="1">
        <f t="array" ref="BL647">SUMIFS('N1.3_Project_Listing'!$P$16:$P$829, 'N1.3_Project_Listing'!$E$16:$E$829,'N1.3_Project_Listing'!$E647, 'N1.3_Project_Listing'!$A$16:$A$829,ET_Risk_SC_Summation[[#Headers],[400kV OHL Conductor]])</f>
        <v>0</v>
      </c>
      <c r="BM647" s="176" cm="1">
        <f t="array" ref="BM647">SUMIFS('N1.3_Project_Listing'!$P$16:$P$829, 'N1.3_Project_Listing'!$E$16:$E$829,'N1.3_Project_Listing'!$E647, 'N1.3_Project_Listing'!$A$16:$A$829,ET_Risk_SC_Summation[[#Headers],[400kV OHL Fittings]])</f>
        <v>0</v>
      </c>
      <c r="BN647" s="176" cm="1">
        <f t="array" ref="BN647">SUMIFS('N1.3_Project_Listing'!$P$16:$P$829, 'N1.3_Project_Listing'!$E$16:$E$829,'N1.3_Project_Listing'!$E647, 'N1.3_Project_Listing'!$A$16:$A$829,ET_Risk_SC_Summation[[#Headers],[400kV OHL Tower]])</f>
        <v>0</v>
      </c>
      <c r="BO647" s="177" t="str">
        <f>IF(SUM(ET_Risk_SC_Summation[[#This Row],[132kV Circuit Breaker]:[400kV OHL Tower]])=0, "n/a", INDEX(ET_Risk_SC_Summation[#Headers],1,MATCH(MAX(ET_Risk_SC_Summation[[#This Row],[132kV Circuit Breaker]:[400kV OHL Tower]]),ET_Risk_SC_Summation[[#This Row],[132kV Circuit Breaker]:[400kV OHL Tower]],0)))</f>
        <v>n/a</v>
      </c>
      <c r="BP647" s="177" t="str">
        <f>IFERROR(INDEX('N0.7_Lookup_References'!$G$77:$G$98,MATCH(ET_Risk_SC_Summation[[#This Row],[Mxx Category]],'N0.7_Lookup_References'!$F$77:$F$98,0)),"")</f>
        <v/>
      </c>
    </row>
    <row r="648" spans="1:68">
      <c r="A648" s="160" t="str">
        <f>IFERROR(INDEX(N1.2_Intervention_Types[NARM Asset Category],MATCH('N1.3_Project_Listing'!$C648,N1.2_Intervention_Types[Intervention Type ID],0),1),"")</f>
        <v/>
      </c>
      <c r="B648" s="160" t="str">
        <f>IF($D$2="GD",IFERROR(INDEX(N1.2_Intervention_Types[C&amp;V Asset Category (GD)],MATCH('N1.3_Project_Listing'!$C648,N1.2_Intervention_Types[Intervention Type ID],0),1),""),IFERROR(INDEX(N1.2_Intervention_Types[NARM Asset Category],MATCH('N1.3_Project_Listing'!$C648,N1.2_Intervention_Types[Intervention Type ID],0),1),""))</f>
        <v/>
      </c>
      <c r="C648" s="67" t="str">
        <f>IFERROR(INDEX(N1.2_Intervention_Types[Intervention Type ID],MATCH('N1.3_Project_Listing'!$I648,N1.2_Intervention_Types[Intervention Type],0),1),"")</f>
        <v/>
      </c>
      <c r="D648" s="160" t="str">
        <f>IFERROR(INDEX(N1.2_Intervention_Types[Intervention Category],MATCH('N1.3_Project_Listing'!$C648,N1.2_Intervention_Types[Intervention Type ID],0),1),"")</f>
        <v/>
      </c>
      <c r="E648" s="210"/>
      <c r="F648" s="236"/>
      <c r="G648" s="236"/>
      <c r="H648" s="236"/>
      <c r="I648" s="151"/>
      <c r="J648" s="139"/>
      <c r="K648" s="117"/>
      <c r="L648" s="117"/>
      <c r="M648" s="117"/>
      <c r="N648" s="11"/>
      <c r="O648" s="11"/>
      <c r="P648" s="11"/>
      <c r="Q648" s="63">
        <f t="shared" si="54"/>
        <v>0</v>
      </c>
      <c r="R648" s="368">
        <f>IF('N1.3_Project_Listing'!$D648="Replacement",SUM('N1.3_Project_Listing'!$K648:$L648)/2,'N1.3_Project_Listing'!$M648)</f>
        <v>0</v>
      </c>
      <c r="S648" s="67" t="str">
        <f>IFERROR(INDEX('N0.7_Lookup_References'!$C$13:$C$72,MATCH($A648,'N0.7_Lookup_References'!$B$13:$B$72,0)),"")</f>
        <v/>
      </c>
      <c r="T648" s="338" t="str">
        <f t="shared" si="55"/>
        <v/>
      </c>
      <c r="V648" s="11"/>
      <c r="W648" s="11"/>
      <c r="X648" s="11"/>
      <c r="Y648" s="11"/>
      <c r="Z648" s="11"/>
      <c r="AA648" s="11"/>
      <c r="AB648" s="11"/>
      <c r="AC648" s="11"/>
      <c r="AD648" s="11"/>
      <c r="AE648" s="11"/>
      <c r="AF648" s="11"/>
      <c r="AG648" s="11"/>
      <c r="AH648" s="11"/>
      <c r="AI648" s="11"/>
      <c r="AJ648" s="11"/>
      <c r="AK648" s="11"/>
      <c r="AL648" s="11"/>
      <c r="AM648" s="11"/>
      <c r="AN648" s="11"/>
      <c r="AO648" s="11"/>
      <c r="AP648" s="63">
        <f t="shared" si="56"/>
        <v>0</v>
      </c>
      <c r="AQ648" s="63">
        <f t="shared" si="57"/>
        <v>0</v>
      </c>
      <c r="AR648" s="63">
        <f t="shared" si="58"/>
        <v>0</v>
      </c>
      <c r="AT648" s="176" cm="1">
        <f t="array" ref="AT648">SUMIFS('N1.3_Project_Listing'!$P$16:$P$829, 'N1.3_Project_Listing'!$E$16:$E$829,'N1.3_Project_Listing'!$E648, 'N1.3_Project_Listing'!$A$16:$A$829,ET_Risk_SC_Summation[[#Headers],[132kV Circuit Breaker]])</f>
        <v>0</v>
      </c>
      <c r="AU648" s="176" cm="1">
        <f t="array" ref="AU648">SUMIFS('N1.3_Project_Listing'!$P$16:$P$829, 'N1.3_Project_Listing'!$E$16:$E$829,'N1.3_Project_Listing'!$E648, 'N1.3_Project_Listing'!$A$16:$A$829,ET_Risk_SC_Summation[[#Headers],[132kV Transformer]])</f>
        <v>0</v>
      </c>
      <c r="AV648" s="176" cm="1">
        <f t="array" ref="AV648">SUMIFS('N1.3_Project_Listing'!$P$16:$P$829, 'N1.3_Project_Listing'!$E$16:$E$829,'N1.3_Project_Listing'!$E648, 'N1.3_Project_Listing'!$A$16:$A$829,ET_Risk_SC_Summation[[#Headers],[132kV Reactor]])</f>
        <v>0</v>
      </c>
      <c r="AW648" s="176" cm="1">
        <f t="array" ref="AW648">SUMIFS('N1.3_Project_Listing'!$P$16:$P$829, 'N1.3_Project_Listing'!$E$16:$E$829,'N1.3_Project_Listing'!$E648, 'N1.3_Project_Listing'!$A$16:$A$829,ET_Risk_SC_Summation[[#Headers],[132kV Underground Cable]])</f>
        <v>0</v>
      </c>
      <c r="AX648" s="176" cm="1">
        <f t="array" ref="AX648">SUMIFS('N1.3_Project_Listing'!$P$16:$P$829, 'N1.3_Project_Listing'!$E$16:$E$829,'N1.3_Project_Listing'!$E648, 'N1.3_Project_Listing'!$A$16:$A$829,ET_Risk_SC_Summation[[#Headers],[132kV OHL Conductor]])</f>
        <v>0</v>
      </c>
      <c r="AY648" s="176" cm="1">
        <f t="array" ref="AY648">SUMIFS('N1.3_Project_Listing'!$P$16:$P$829, 'N1.3_Project_Listing'!$E$16:$E$829,'N1.3_Project_Listing'!$E648, 'N1.3_Project_Listing'!$A$16:$A$829,ET_Risk_SC_Summation[[#Headers],[132kV OHL Fittings]])</f>
        <v>0</v>
      </c>
      <c r="AZ648" s="176" cm="1">
        <f t="array" ref="AZ648">SUMIFS('N1.3_Project_Listing'!$P$16:$P$829, 'N1.3_Project_Listing'!$E$16:$E$829,'N1.3_Project_Listing'!$E648, 'N1.3_Project_Listing'!$A$16:$A$829,ET_Risk_SC_Summation[[#Headers],[132kV OHL Tower]])</f>
        <v>0</v>
      </c>
      <c r="BA648" s="176" cm="1">
        <f t="array" ref="BA648">SUMIFS('N1.3_Project_Listing'!$P$16:$P$829, 'N1.3_Project_Listing'!$E$16:$E$829,'N1.3_Project_Listing'!$E648, 'N1.3_Project_Listing'!$A$16:$A$829,ET_Risk_SC_Summation[[#Headers],[275kV Circuit Breaker]])</f>
        <v>0</v>
      </c>
      <c r="BB648" s="176" cm="1">
        <f t="array" ref="BB648">SUMIFS('N1.3_Project_Listing'!$P$16:$P$829, 'N1.3_Project_Listing'!$E$16:$E$829,'N1.3_Project_Listing'!$E648, 'N1.3_Project_Listing'!$A$16:$A$829,ET_Risk_SC_Summation[[#Headers],[275kV Transformer]])</f>
        <v>0</v>
      </c>
      <c r="BC648" s="176" cm="1">
        <f t="array" ref="BC648">SUMIFS('N1.3_Project_Listing'!$P$16:$P$829, 'N1.3_Project_Listing'!$E$16:$E$829,'N1.3_Project_Listing'!$E648, 'N1.3_Project_Listing'!$A$16:$A$829,ET_Risk_SC_Summation[[#Headers],[275kV Reactor]])</f>
        <v>0</v>
      </c>
      <c r="BD648" s="176" cm="1">
        <f t="array" ref="BD648">SUMIFS('N1.3_Project_Listing'!$P$16:$P$829, 'N1.3_Project_Listing'!$E$16:$E$829,'N1.3_Project_Listing'!$E648, 'N1.3_Project_Listing'!$A$16:$A$829,ET_Risk_SC_Summation[[#Headers],[275kV Underground Cable]])</f>
        <v>0</v>
      </c>
      <c r="BE648" s="176" cm="1">
        <f t="array" ref="BE648">SUMIFS('N1.3_Project_Listing'!$P$16:$P$829, 'N1.3_Project_Listing'!$E$16:$E$829,'N1.3_Project_Listing'!$E648, 'N1.3_Project_Listing'!$A$16:$A$829,ET_Risk_SC_Summation[[#Headers],[275kV OHL Conductor]])</f>
        <v>0</v>
      </c>
      <c r="BF648" s="176" cm="1">
        <f t="array" ref="BF648">SUMIFS('N1.3_Project_Listing'!$P$16:$P$829, 'N1.3_Project_Listing'!$E$16:$E$829,'N1.3_Project_Listing'!$E648, 'N1.3_Project_Listing'!$A$16:$A$829,ET_Risk_SC_Summation[[#Headers],[275kV OHL Fittings]])</f>
        <v>0</v>
      </c>
      <c r="BG648" s="176" cm="1">
        <f t="array" ref="BG648">SUMIFS('N1.3_Project_Listing'!$P$16:$P$829, 'N1.3_Project_Listing'!$E$16:$E$829,'N1.3_Project_Listing'!$E648, 'N1.3_Project_Listing'!$A$16:$A$829,ET_Risk_SC_Summation[[#Headers],[275kV OHL Tower]])</f>
        <v>0</v>
      </c>
      <c r="BH648" s="176" cm="1">
        <f t="array" ref="BH648">SUMIFS('N1.3_Project_Listing'!$P$16:$P$829, 'N1.3_Project_Listing'!$E$16:$E$829,'N1.3_Project_Listing'!$E648, 'N1.3_Project_Listing'!$A$16:$A$829,ET_Risk_SC_Summation[[#Headers],[400kV Circuit Breaker]])</f>
        <v>0</v>
      </c>
      <c r="BI648" s="176" cm="1">
        <f t="array" ref="BI648">SUMIFS('N1.3_Project_Listing'!$P$16:$P$829, 'N1.3_Project_Listing'!$E$16:$E$829,'N1.3_Project_Listing'!$E648, 'N1.3_Project_Listing'!$A$16:$A$829,ET_Risk_SC_Summation[[#Headers],[400kV Transformer]])</f>
        <v>0</v>
      </c>
      <c r="BJ648" s="176" cm="1">
        <f t="array" ref="BJ648">SUMIFS('N1.3_Project_Listing'!$P$16:$P$829, 'N1.3_Project_Listing'!$E$16:$E$829,'N1.3_Project_Listing'!$E648, 'N1.3_Project_Listing'!$A$16:$A$829,ET_Risk_SC_Summation[[#Headers],[400kV Reactor]])</f>
        <v>0</v>
      </c>
      <c r="BK648" s="176" cm="1">
        <f t="array" ref="BK648">SUMIFS('N1.3_Project_Listing'!$P$16:$P$829, 'N1.3_Project_Listing'!$E$16:$E$829,'N1.3_Project_Listing'!$E648, 'N1.3_Project_Listing'!$A$16:$A$829,ET_Risk_SC_Summation[[#Headers],[400kV Underground Cable]])</f>
        <v>0</v>
      </c>
      <c r="BL648" s="176" cm="1">
        <f t="array" ref="BL648">SUMIFS('N1.3_Project_Listing'!$P$16:$P$829, 'N1.3_Project_Listing'!$E$16:$E$829,'N1.3_Project_Listing'!$E648, 'N1.3_Project_Listing'!$A$16:$A$829,ET_Risk_SC_Summation[[#Headers],[400kV OHL Conductor]])</f>
        <v>0</v>
      </c>
      <c r="BM648" s="176" cm="1">
        <f t="array" ref="BM648">SUMIFS('N1.3_Project_Listing'!$P$16:$P$829, 'N1.3_Project_Listing'!$E$16:$E$829,'N1.3_Project_Listing'!$E648, 'N1.3_Project_Listing'!$A$16:$A$829,ET_Risk_SC_Summation[[#Headers],[400kV OHL Fittings]])</f>
        <v>0</v>
      </c>
      <c r="BN648" s="176" cm="1">
        <f t="array" ref="BN648">SUMIFS('N1.3_Project_Listing'!$P$16:$P$829, 'N1.3_Project_Listing'!$E$16:$E$829,'N1.3_Project_Listing'!$E648, 'N1.3_Project_Listing'!$A$16:$A$829,ET_Risk_SC_Summation[[#Headers],[400kV OHL Tower]])</f>
        <v>0</v>
      </c>
      <c r="BO648" s="177" t="str">
        <f>IF(SUM(ET_Risk_SC_Summation[[#This Row],[132kV Circuit Breaker]:[400kV OHL Tower]])=0, "n/a", INDEX(ET_Risk_SC_Summation[#Headers],1,MATCH(MAX(ET_Risk_SC_Summation[[#This Row],[132kV Circuit Breaker]:[400kV OHL Tower]]),ET_Risk_SC_Summation[[#This Row],[132kV Circuit Breaker]:[400kV OHL Tower]],0)))</f>
        <v>n/a</v>
      </c>
      <c r="BP648" s="177" t="str">
        <f>IFERROR(INDEX('N0.7_Lookup_References'!$G$77:$G$98,MATCH(ET_Risk_SC_Summation[[#This Row],[Mxx Category]],'N0.7_Lookup_References'!$F$77:$F$98,0)),"")</f>
        <v/>
      </c>
    </row>
    <row r="649" spans="1:68">
      <c r="A649" s="160" t="str">
        <f>IFERROR(INDEX(N1.2_Intervention_Types[NARM Asset Category],MATCH('N1.3_Project_Listing'!$C649,N1.2_Intervention_Types[Intervention Type ID],0),1),"")</f>
        <v/>
      </c>
      <c r="B649" s="160" t="str">
        <f>IF($D$2="GD",IFERROR(INDEX(N1.2_Intervention_Types[C&amp;V Asset Category (GD)],MATCH('N1.3_Project_Listing'!$C649,N1.2_Intervention_Types[Intervention Type ID],0),1),""),IFERROR(INDEX(N1.2_Intervention_Types[NARM Asset Category],MATCH('N1.3_Project_Listing'!$C649,N1.2_Intervention_Types[Intervention Type ID],0),1),""))</f>
        <v/>
      </c>
      <c r="C649" s="67" t="str">
        <f>IFERROR(INDEX(N1.2_Intervention_Types[Intervention Type ID],MATCH('N1.3_Project_Listing'!$I649,N1.2_Intervention_Types[Intervention Type],0),1),"")</f>
        <v/>
      </c>
      <c r="D649" s="160" t="str">
        <f>IFERROR(INDEX(N1.2_Intervention_Types[Intervention Category],MATCH('N1.3_Project_Listing'!$C649,N1.2_Intervention_Types[Intervention Type ID],0),1),"")</f>
        <v/>
      </c>
      <c r="E649" s="210"/>
      <c r="F649" s="236"/>
      <c r="G649" s="236"/>
      <c r="H649" s="236"/>
      <c r="I649" s="151"/>
      <c r="J649" s="139"/>
      <c r="K649" s="117"/>
      <c r="L649" s="117"/>
      <c r="M649" s="117"/>
      <c r="N649" s="11"/>
      <c r="O649" s="11"/>
      <c r="P649" s="11"/>
      <c r="Q649" s="63">
        <f t="shared" si="54"/>
        <v>0</v>
      </c>
      <c r="R649" s="368">
        <f>IF('N1.3_Project_Listing'!$D649="Replacement",SUM('N1.3_Project_Listing'!$K649:$L649)/2,'N1.3_Project_Listing'!$M649)</f>
        <v>0</v>
      </c>
      <c r="S649" s="67" t="str">
        <f>IFERROR(INDEX('N0.7_Lookup_References'!$C$13:$C$72,MATCH($A649,'N0.7_Lookup_References'!$B$13:$B$72,0)),"")</f>
        <v/>
      </c>
      <c r="T649" s="338" t="str">
        <f t="shared" si="55"/>
        <v/>
      </c>
      <c r="V649" s="11"/>
      <c r="W649" s="11"/>
      <c r="X649" s="11"/>
      <c r="Y649" s="11"/>
      <c r="Z649" s="11"/>
      <c r="AA649" s="11"/>
      <c r="AB649" s="11"/>
      <c r="AC649" s="11"/>
      <c r="AD649" s="11"/>
      <c r="AE649" s="11"/>
      <c r="AF649" s="11"/>
      <c r="AG649" s="11"/>
      <c r="AH649" s="11"/>
      <c r="AI649" s="11"/>
      <c r="AJ649" s="11"/>
      <c r="AK649" s="11"/>
      <c r="AL649" s="11"/>
      <c r="AM649" s="11"/>
      <c r="AN649" s="11"/>
      <c r="AO649" s="11"/>
      <c r="AP649" s="63">
        <f t="shared" si="56"/>
        <v>0</v>
      </c>
      <c r="AQ649" s="63">
        <f t="shared" si="57"/>
        <v>0</v>
      </c>
      <c r="AR649" s="63">
        <f t="shared" si="58"/>
        <v>0</v>
      </c>
      <c r="AT649" s="176" cm="1">
        <f t="array" ref="AT649">SUMIFS('N1.3_Project_Listing'!$P$16:$P$829, 'N1.3_Project_Listing'!$E$16:$E$829,'N1.3_Project_Listing'!$E649, 'N1.3_Project_Listing'!$A$16:$A$829,ET_Risk_SC_Summation[[#Headers],[132kV Circuit Breaker]])</f>
        <v>0</v>
      </c>
      <c r="AU649" s="176" cm="1">
        <f t="array" ref="AU649">SUMIFS('N1.3_Project_Listing'!$P$16:$P$829, 'N1.3_Project_Listing'!$E$16:$E$829,'N1.3_Project_Listing'!$E649, 'N1.3_Project_Listing'!$A$16:$A$829,ET_Risk_SC_Summation[[#Headers],[132kV Transformer]])</f>
        <v>0</v>
      </c>
      <c r="AV649" s="176" cm="1">
        <f t="array" ref="AV649">SUMIFS('N1.3_Project_Listing'!$P$16:$P$829, 'N1.3_Project_Listing'!$E$16:$E$829,'N1.3_Project_Listing'!$E649, 'N1.3_Project_Listing'!$A$16:$A$829,ET_Risk_SC_Summation[[#Headers],[132kV Reactor]])</f>
        <v>0</v>
      </c>
      <c r="AW649" s="176" cm="1">
        <f t="array" ref="AW649">SUMIFS('N1.3_Project_Listing'!$P$16:$P$829, 'N1.3_Project_Listing'!$E$16:$E$829,'N1.3_Project_Listing'!$E649, 'N1.3_Project_Listing'!$A$16:$A$829,ET_Risk_SC_Summation[[#Headers],[132kV Underground Cable]])</f>
        <v>0</v>
      </c>
      <c r="AX649" s="176" cm="1">
        <f t="array" ref="AX649">SUMIFS('N1.3_Project_Listing'!$P$16:$P$829, 'N1.3_Project_Listing'!$E$16:$E$829,'N1.3_Project_Listing'!$E649, 'N1.3_Project_Listing'!$A$16:$A$829,ET_Risk_SC_Summation[[#Headers],[132kV OHL Conductor]])</f>
        <v>0</v>
      </c>
      <c r="AY649" s="176" cm="1">
        <f t="array" ref="AY649">SUMIFS('N1.3_Project_Listing'!$P$16:$P$829, 'N1.3_Project_Listing'!$E$16:$E$829,'N1.3_Project_Listing'!$E649, 'N1.3_Project_Listing'!$A$16:$A$829,ET_Risk_SC_Summation[[#Headers],[132kV OHL Fittings]])</f>
        <v>0</v>
      </c>
      <c r="AZ649" s="176" cm="1">
        <f t="array" ref="AZ649">SUMIFS('N1.3_Project_Listing'!$P$16:$P$829, 'N1.3_Project_Listing'!$E$16:$E$829,'N1.3_Project_Listing'!$E649, 'N1.3_Project_Listing'!$A$16:$A$829,ET_Risk_SC_Summation[[#Headers],[132kV OHL Tower]])</f>
        <v>0</v>
      </c>
      <c r="BA649" s="176" cm="1">
        <f t="array" ref="BA649">SUMIFS('N1.3_Project_Listing'!$P$16:$P$829, 'N1.3_Project_Listing'!$E$16:$E$829,'N1.3_Project_Listing'!$E649, 'N1.3_Project_Listing'!$A$16:$A$829,ET_Risk_SC_Summation[[#Headers],[275kV Circuit Breaker]])</f>
        <v>0</v>
      </c>
      <c r="BB649" s="176" cm="1">
        <f t="array" ref="BB649">SUMIFS('N1.3_Project_Listing'!$P$16:$P$829, 'N1.3_Project_Listing'!$E$16:$E$829,'N1.3_Project_Listing'!$E649, 'N1.3_Project_Listing'!$A$16:$A$829,ET_Risk_SC_Summation[[#Headers],[275kV Transformer]])</f>
        <v>0</v>
      </c>
      <c r="BC649" s="176" cm="1">
        <f t="array" ref="BC649">SUMIFS('N1.3_Project_Listing'!$P$16:$P$829, 'N1.3_Project_Listing'!$E$16:$E$829,'N1.3_Project_Listing'!$E649, 'N1.3_Project_Listing'!$A$16:$A$829,ET_Risk_SC_Summation[[#Headers],[275kV Reactor]])</f>
        <v>0</v>
      </c>
      <c r="BD649" s="176" cm="1">
        <f t="array" ref="BD649">SUMIFS('N1.3_Project_Listing'!$P$16:$P$829, 'N1.3_Project_Listing'!$E$16:$E$829,'N1.3_Project_Listing'!$E649, 'N1.3_Project_Listing'!$A$16:$A$829,ET_Risk_SC_Summation[[#Headers],[275kV Underground Cable]])</f>
        <v>0</v>
      </c>
      <c r="BE649" s="176" cm="1">
        <f t="array" ref="BE649">SUMIFS('N1.3_Project_Listing'!$P$16:$P$829, 'N1.3_Project_Listing'!$E$16:$E$829,'N1.3_Project_Listing'!$E649, 'N1.3_Project_Listing'!$A$16:$A$829,ET_Risk_SC_Summation[[#Headers],[275kV OHL Conductor]])</f>
        <v>0</v>
      </c>
      <c r="BF649" s="176" cm="1">
        <f t="array" ref="BF649">SUMIFS('N1.3_Project_Listing'!$P$16:$P$829, 'N1.3_Project_Listing'!$E$16:$E$829,'N1.3_Project_Listing'!$E649, 'N1.3_Project_Listing'!$A$16:$A$829,ET_Risk_SC_Summation[[#Headers],[275kV OHL Fittings]])</f>
        <v>0</v>
      </c>
      <c r="BG649" s="176" cm="1">
        <f t="array" ref="BG649">SUMIFS('N1.3_Project_Listing'!$P$16:$P$829, 'N1.3_Project_Listing'!$E$16:$E$829,'N1.3_Project_Listing'!$E649, 'N1.3_Project_Listing'!$A$16:$A$829,ET_Risk_SC_Summation[[#Headers],[275kV OHL Tower]])</f>
        <v>0</v>
      </c>
      <c r="BH649" s="176" cm="1">
        <f t="array" ref="BH649">SUMIFS('N1.3_Project_Listing'!$P$16:$P$829, 'N1.3_Project_Listing'!$E$16:$E$829,'N1.3_Project_Listing'!$E649, 'N1.3_Project_Listing'!$A$16:$A$829,ET_Risk_SC_Summation[[#Headers],[400kV Circuit Breaker]])</f>
        <v>0</v>
      </c>
      <c r="BI649" s="176" cm="1">
        <f t="array" ref="BI649">SUMIFS('N1.3_Project_Listing'!$P$16:$P$829, 'N1.3_Project_Listing'!$E$16:$E$829,'N1.3_Project_Listing'!$E649, 'N1.3_Project_Listing'!$A$16:$A$829,ET_Risk_SC_Summation[[#Headers],[400kV Transformer]])</f>
        <v>0</v>
      </c>
      <c r="BJ649" s="176" cm="1">
        <f t="array" ref="BJ649">SUMIFS('N1.3_Project_Listing'!$P$16:$P$829, 'N1.3_Project_Listing'!$E$16:$E$829,'N1.3_Project_Listing'!$E649, 'N1.3_Project_Listing'!$A$16:$A$829,ET_Risk_SC_Summation[[#Headers],[400kV Reactor]])</f>
        <v>0</v>
      </c>
      <c r="BK649" s="176" cm="1">
        <f t="array" ref="BK649">SUMIFS('N1.3_Project_Listing'!$P$16:$P$829, 'N1.3_Project_Listing'!$E$16:$E$829,'N1.3_Project_Listing'!$E649, 'N1.3_Project_Listing'!$A$16:$A$829,ET_Risk_SC_Summation[[#Headers],[400kV Underground Cable]])</f>
        <v>0</v>
      </c>
      <c r="BL649" s="176" cm="1">
        <f t="array" ref="BL649">SUMIFS('N1.3_Project_Listing'!$P$16:$P$829, 'N1.3_Project_Listing'!$E$16:$E$829,'N1.3_Project_Listing'!$E649, 'N1.3_Project_Listing'!$A$16:$A$829,ET_Risk_SC_Summation[[#Headers],[400kV OHL Conductor]])</f>
        <v>0</v>
      </c>
      <c r="BM649" s="176" cm="1">
        <f t="array" ref="BM649">SUMIFS('N1.3_Project_Listing'!$P$16:$P$829, 'N1.3_Project_Listing'!$E$16:$E$829,'N1.3_Project_Listing'!$E649, 'N1.3_Project_Listing'!$A$16:$A$829,ET_Risk_SC_Summation[[#Headers],[400kV OHL Fittings]])</f>
        <v>0</v>
      </c>
      <c r="BN649" s="176" cm="1">
        <f t="array" ref="BN649">SUMIFS('N1.3_Project_Listing'!$P$16:$P$829, 'N1.3_Project_Listing'!$E$16:$E$829,'N1.3_Project_Listing'!$E649, 'N1.3_Project_Listing'!$A$16:$A$829,ET_Risk_SC_Summation[[#Headers],[400kV OHL Tower]])</f>
        <v>0</v>
      </c>
      <c r="BO649" s="177" t="str">
        <f>IF(SUM(ET_Risk_SC_Summation[[#This Row],[132kV Circuit Breaker]:[400kV OHL Tower]])=0, "n/a", INDEX(ET_Risk_SC_Summation[#Headers],1,MATCH(MAX(ET_Risk_SC_Summation[[#This Row],[132kV Circuit Breaker]:[400kV OHL Tower]]),ET_Risk_SC_Summation[[#This Row],[132kV Circuit Breaker]:[400kV OHL Tower]],0)))</f>
        <v>n/a</v>
      </c>
      <c r="BP649" s="177" t="str">
        <f>IFERROR(INDEX('N0.7_Lookup_References'!$G$77:$G$98,MATCH(ET_Risk_SC_Summation[[#This Row],[Mxx Category]],'N0.7_Lookup_References'!$F$77:$F$98,0)),"")</f>
        <v/>
      </c>
    </row>
    <row r="650" spans="1:68">
      <c r="A650" s="160" t="str">
        <f>IFERROR(INDEX(N1.2_Intervention_Types[NARM Asset Category],MATCH('N1.3_Project_Listing'!$C650,N1.2_Intervention_Types[Intervention Type ID],0),1),"")</f>
        <v/>
      </c>
      <c r="B650" s="160" t="str">
        <f>IF($D$2="GD",IFERROR(INDEX(N1.2_Intervention_Types[C&amp;V Asset Category (GD)],MATCH('N1.3_Project_Listing'!$C650,N1.2_Intervention_Types[Intervention Type ID],0),1),""),IFERROR(INDEX(N1.2_Intervention_Types[NARM Asset Category],MATCH('N1.3_Project_Listing'!$C650,N1.2_Intervention_Types[Intervention Type ID],0),1),""))</f>
        <v/>
      </c>
      <c r="C650" s="67" t="str">
        <f>IFERROR(INDEX(N1.2_Intervention_Types[Intervention Type ID],MATCH('N1.3_Project_Listing'!$I650,N1.2_Intervention_Types[Intervention Type],0),1),"")</f>
        <v/>
      </c>
      <c r="D650" s="160" t="str">
        <f>IFERROR(INDEX(N1.2_Intervention_Types[Intervention Category],MATCH('N1.3_Project_Listing'!$C650,N1.2_Intervention_Types[Intervention Type ID],0),1),"")</f>
        <v/>
      </c>
      <c r="E650" s="210"/>
      <c r="F650" s="236"/>
      <c r="G650" s="236"/>
      <c r="H650" s="236"/>
      <c r="I650" s="151"/>
      <c r="J650" s="139"/>
      <c r="K650" s="117"/>
      <c r="L650" s="117"/>
      <c r="M650" s="117"/>
      <c r="N650" s="11"/>
      <c r="O650" s="11"/>
      <c r="P650" s="11"/>
      <c r="Q650" s="63">
        <f t="shared" si="54"/>
        <v>0</v>
      </c>
      <c r="R650" s="368">
        <f>IF('N1.3_Project_Listing'!$D650="Replacement",SUM('N1.3_Project_Listing'!$K650:$L650)/2,'N1.3_Project_Listing'!$M650)</f>
        <v>0</v>
      </c>
      <c r="S650" s="67" t="str">
        <f>IFERROR(INDEX('N0.7_Lookup_References'!$C$13:$C$72,MATCH($A650,'N0.7_Lookup_References'!$B$13:$B$72,0)),"")</f>
        <v/>
      </c>
      <c r="T650" s="338" t="str">
        <f t="shared" si="55"/>
        <v/>
      </c>
      <c r="V650" s="11"/>
      <c r="W650" s="11"/>
      <c r="X650" s="11"/>
      <c r="Y650" s="11"/>
      <c r="Z650" s="11"/>
      <c r="AA650" s="11"/>
      <c r="AB650" s="11"/>
      <c r="AC650" s="11"/>
      <c r="AD650" s="11"/>
      <c r="AE650" s="11"/>
      <c r="AF650" s="11"/>
      <c r="AG650" s="11"/>
      <c r="AH650" s="11"/>
      <c r="AI650" s="11"/>
      <c r="AJ650" s="11"/>
      <c r="AK650" s="11"/>
      <c r="AL650" s="11"/>
      <c r="AM650" s="11"/>
      <c r="AN650" s="11"/>
      <c r="AO650" s="11"/>
      <c r="AP650" s="63">
        <f t="shared" si="56"/>
        <v>0</v>
      </c>
      <c r="AQ650" s="63">
        <f t="shared" si="57"/>
        <v>0</v>
      </c>
      <c r="AR650" s="63">
        <f t="shared" si="58"/>
        <v>0</v>
      </c>
      <c r="AT650" s="176" cm="1">
        <f t="array" ref="AT650">SUMIFS('N1.3_Project_Listing'!$P$16:$P$829, 'N1.3_Project_Listing'!$E$16:$E$829,'N1.3_Project_Listing'!$E650, 'N1.3_Project_Listing'!$A$16:$A$829,ET_Risk_SC_Summation[[#Headers],[132kV Circuit Breaker]])</f>
        <v>0</v>
      </c>
      <c r="AU650" s="176" cm="1">
        <f t="array" ref="AU650">SUMIFS('N1.3_Project_Listing'!$P$16:$P$829, 'N1.3_Project_Listing'!$E$16:$E$829,'N1.3_Project_Listing'!$E650, 'N1.3_Project_Listing'!$A$16:$A$829,ET_Risk_SC_Summation[[#Headers],[132kV Transformer]])</f>
        <v>0</v>
      </c>
      <c r="AV650" s="176" cm="1">
        <f t="array" ref="AV650">SUMIFS('N1.3_Project_Listing'!$P$16:$P$829, 'N1.3_Project_Listing'!$E$16:$E$829,'N1.3_Project_Listing'!$E650, 'N1.3_Project_Listing'!$A$16:$A$829,ET_Risk_SC_Summation[[#Headers],[132kV Reactor]])</f>
        <v>0</v>
      </c>
      <c r="AW650" s="176" cm="1">
        <f t="array" ref="AW650">SUMIFS('N1.3_Project_Listing'!$P$16:$P$829, 'N1.3_Project_Listing'!$E$16:$E$829,'N1.3_Project_Listing'!$E650, 'N1.3_Project_Listing'!$A$16:$A$829,ET_Risk_SC_Summation[[#Headers],[132kV Underground Cable]])</f>
        <v>0</v>
      </c>
      <c r="AX650" s="176" cm="1">
        <f t="array" ref="AX650">SUMIFS('N1.3_Project_Listing'!$P$16:$P$829, 'N1.3_Project_Listing'!$E$16:$E$829,'N1.3_Project_Listing'!$E650, 'N1.3_Project_Listing'!$A$16:$A$829,ET_Risk_SC_Summation[[#Headers],[132kV OHL Conductor]])</f>
        <v>0</v>
      </c>
      <c r="AY650" s="176" cm="1">
        <f t="array" ref="AY650">SUMIFS('N1.3_Project_Listing'!$P$16:$P$829, 'N1.3_Project_Listing'!$E$16:$E$829,'N1.3_Project_Listing'!$E650, 'N1.3_Project_Listing'!$A$16:$A$829,ET_Risk_SC_Summation[[#Headers],[132kV OHL Fittings]])</f>
        <v>0</v>
      </c>
      <c r="AZ650" s="176" cm="1">
        <f t="array" ref="AZ650">SUMIFS('N1.3_Project_Listing'!$P$16:$P$829, 'N1.3_Project_Listing'!$E$16:$E$829,'N1.3_Project_Listing'!$E650, 'N1.3_Project_Listing'!$A$16:$A$829,ET_Risk_SC_Summation[[#Headers],[132kV OHL Tower]])</f>
        <v>0</v>
      </c>
      <c r="BA650" s="176" cm="1">
        <f t="array" ref="BA650">SUMIFS('N1.3_Project_Listing'!$P$16:$P$829, 'N1.3_Project_Listing'!$E$16:$E$829,'N1.3_Project_Listing'!$E650, 'N1.3_Project_Listing'!$A$16:$A$829,ET_Risk_SC_Summation[[#Headers],[275kV Circuit Breaker]])</f>
        <v>0</v>
      </c>
      <c r="BB650" s="176" cm="1">
        <f t="array" ref="BB650">SUMIFS('N1.3_Project_Listing'!$P$16:$P$829, 'N1.3_Project_Listing'!$E$16:$E$829,'N1.3_Project_Listing'!$E650, 'N1.3_Project_Listing'!$A$16:$A$829,ET_Risk_SC_Summation[[#Headers],[275kV Transformer]])</f>
        <v>0</v>
      </c>
      <c r="BC650" s="176" cm="1">
        <f t="array" ref="BC650">SUMIFS('N1.3_Project_Listing'!$P$16:$P$829, 'N1.3_Project_Listing'!$E$16:$E$829,'N1.3_Project_Listing'!$E650, 'N1.3_Project_Listing'!$A$16:$A$829,ET_Risk_SC_Summation[[#Headers],[275kV Reactor]])</f>
        <v>0</v>
      </c>
      <c r="BD650" s="176" cm="1">
        <f t="array" ref="BD650">SUMIFS('N1.3_Project_Listing'!$P$16:$P$829, 'N1.3_Project_Listing'!$E$16:$E$829,'N1.3_Project_Listing'!$E650, 'N1.3_Project_Listing'!$A$16:$A$829,ET_Risk_SC_Summation[[#Headers],[275kV Underground Cable]])</f>
        <v>0</v>
      </c>
      <c r="BE650" s="176" cm="1">
        <f t="array" ref="BE650">SUMIFS('N1.3_Project_Listing'!$P$16:$P$829, 'N1.3_Project_Listing'!$E$16:$E$829,'N1.3_Project_Listing'!$E650, 'N1.3_Project_Listing'!$A$16:$A$829,ET_Risk_SC_Summation[[#Headers],[275kV OHL Conductor]])</f>
        <v>0</v>
      </c>
      <c r="BF650" s="176" cm="1">
        <f t="array" ref="BF650">SUMIFS('N1.3_Project_Listing'!$P$16:$P$829, 'N1.3_Project_Listing'!$E$16:$E$829,'N1.3_Project_Listing'!$E650, 'N1.3_Project_Listing'!$A$16:$A$829,ET_Risk_SC_Summation[[#Headers],[275kV OHL Fittings]])</f>
        <v>0</v>
      </c>
      <c r="BG650" s="176" cm="1">
        <f t="array" ref="BG650">SUMIFS('N1.3_Project_Listing'!$P$16:$P$829, 'N1.3_Project_Listing'!$E$16:$E$829,'N1.3_Project_Listing'!$E650, 'N1.3_Project_Listing'!$A$16:$A$829,ET_Risk_SC_Summation[[#Headers],[275kV OHL Tower]])</f>
        <v>0</v>
      </c>
      <c r="BH650" s="176" cm="1">
        <f t="array" ref="BH650">SUMIFS('N1.3_Project_Listing'!$P$16:$P$829, 'N1.3_Project_Listing'!$E$16:$E$829,'N1.3_Project_Listing'!$E650, 'N1.3_Project_Listing'!$A$16:$A$829,ET_Risk_SC_Summation[[#Headers],[400kV Circuit Breaker]])</f>
        <v>0</v>
      </c>
      <c r="BI650" s="176" cm="1">
        <f t="array" ref="BI650">SUMIFS('N1.3_Project_Listing'!$P$16:$P$829, 'N1.3_Project_Listing'!$E$16:$E$829,'N1.3_Project_Listing'!$E650, 'N1.3_Project_Listing'!$A$16:$A$829,ET_Risk_SC_Summation[[#Headers],[400kV Transformer]])</f>
        <v>0</v>
      </c>
      <c r="BJ650" s="176" cm="1">
        <f t="array" ref="BJ650">SUMIFS('N1.3_Project_Listing'!$P$16:$P$829, 'N1.3_Project_Listing'!$E$16:$E$829,'N1.3_Project_Listing'!$E650, 'N1.3_Project_Listing'!$A$16:$A$829,ET_Risk_SC_Summation[[#Headers],[400kV Reactor]])</f>
        <v>0</v>
      </c>
      <c r="BK650" s="176" cm="1">
        <f t="array" ref="BK650">SUMIFS('N1.3_Project_Listing'!$P$16:$P$829, 'N1.3_Project_Listing'!$E$16:$E$829,'N1.3_Project_Listing'!$E650, 'N1.3_Project_Listing'!$A$16:$A$829,ET_Risk_SC_Summation[[#Headers],[400kV Underground Cable]])</f>
        <v>0</v>
      </c>
      <c r="BL650" s="176" cm="1">
        <f t="array" ref="BL650">SUMIFS('N1.3_Project_Listing'!$P$16:$P$829, 'N1.3_Project_Listing'!$E$16:$E$829,'N1.3_Project_Listing'!$E650, 'N1.3_Project_Listing'!$A$16:$A$829,ET_Risk_SC_Summation[[#Headers],[400kV OHL Conductor]])</f>
        <v>0</v>
      </c>
      <c r="BM650" s="176" cm="1">
        <f t="array" ref="BM650">SUMIFS('N1.3_Project_Listing'!$P$16:$P$829, 'N1.3_Project_Listing'!$E$16:$E$829,'N1.3_Project_Listing'!$E650, 'N1.3_Project_Listing'!$A$16:$A$829,ET_Risk_SC_Summation[[#Headers],[400kV OHL Fittings]])</f>
        <v>0</v>
      </c>
      <c r="BN650" s="176" cm="1">
        <f t="array" ref="BN650">SUMIFS('N1.3_Project_Listing'!$P$16:$P$829, 'N1.3_Project_Listing'!$E$16:$E$829,'N1.3_Project_Listing'!$E650, 'N1.3_Project_Listing'!$A$16:$A$829,ET_Risk_SC_Summation[[#Headers],[400kV OHL Tower]])</f>
        <v>0</v>
      </c>
      <c r="BO650" s="177" t="str">
        <f>IF(SUM(ET_Risk_SC_Summation[[#This Row],[132kV Circuit Breaker]:[400kV OHL Tower]])=0, "n/a", INDEX(ET_Risk_SC_Summation[#Headers],1,MATCH(MAX(ET_Risk_SC_Summation[[#This Row],[132kV Circuit Breaker]:[400kV OHL Tower]]),ET_Risk_SC_Summation[[#This Row],[132kV Circuit Breaker]:[400kV OHL Tower]],0)))</f>
        <v>n/a</v>
      </c>
      <c r="BP650" s="177" t="str">
        <f>IFERROR(INDEX('N0.7_Lookup_References'!$G$77:$G$98,MATCH(ET_Risk_SC_Summation[[#This Row],[Mxx Category]],'N0.7_Lookup_References'!$F$77:$F$98,0)),"")</f>
        <v/>
      </c>
    </row>
    <row r="651" spans="1:68">
      <c r="A651" s="160" t="str">
        <f>IFERROR(INDEX(N1.2_Intervention_Types[NARM Asset Category],MATCH('N1.3_Project_Listing'!$C651,N1.2_Intervention_Types[Intervention Type ID],0),1),"")</f>
        <v/>
      </c>
      <c r="B651" s="160" t="str">
        <f>IF($D$2="GD",IFERROR(INDEX(N1.2_Intervention_Types[C&amp;V Asset Category (GD)],MATCH('N1.3_Project_Listing'!$C651,N1.2_Intervention_Types[Intervention Type ID],0),1),""),IFERROR(INDEX(N1.2_Intervention_Types[NARM Asset Category],MATCH('N1.3_Project_Listing'!$C651,N1.2_Intervention_Types[Intervention Type ID],0),1),""))</f>
        <v/>
      </c>
      <c r="C651" s="67" t="str">
        <f>IFERROR(INDEX(N1.2_Intervention_Types[Intervention Type ID],MATCH('N1.3_Project_Listing'!$I651,N1.2_Intervention_Types[Intervention Type],0),1),"")</f>
        <v/>
      </c>
      <c r="D651" s="160" t="str">
        <f>IFERROR(INDEX(N1.2_Intervention_Types[Intervention Category],MATCH('N1.3_Project_Listing'!$C651,N1.2_Intervention_Types[Intervention Type ID],0),1),"")</f>
        <v/>
      </c>
      <c r="E651" s="210"/>
      <c r="F651" s="236"/>
      <c r="G651" s="236"/>
      <c r="H651" s="236"/>
      <c r="I651" s="151"/>
      <c r="J651" s="139"/>
      <c r="K651" s="117"/>
      <c r="L651" s="117"/>
      <c r="M651" s="117"/>
      <c r="N651" s="11"/>
      <c r="O651" s="11"/>
      <c r="P651" s="11"/>
      <c r="Q651" s="63">
        <f t="shared" si="54"/>
        <v>0</v>
      </c>
      <c r="R651" s="368">
        <f>IF('N1.3_Project_Listing'!$D651="Replacement",SUM('N1.3_Project_Listing'!$K651:$L651)/2,'N1.3_Project_Listing'!$M651)</f>
        <v>0</v>
      </c>
      <c r="S651" s="67" t="str">
        <f>IFERROR(INDEX('N0.7_Lookup_References'!$C$13:$C$72,MATCH($A651,'N0.7_Lookup_References'!$B$13:$B$72,0)),"")</f>
        <v/>
      </c>
      <c r="T651" s="338" t="str">
        <f t="shared" si="55"/>
        <v/>
      </c>
      <c r="V651" s="11"/>
      <c r="W651" s="11"/>
      <c r="X651" s="11"/>
      <c r="Y651" s="11"/>
      <c r="Z651" s="11"/>
      <c r="AA651" s="11"/>
      <c r="AB651" s="11"/>
      <c r="AC651" s="11"/>
      <c r="AD651" s="11"/>
      <c r="AE651" s="11"/>
      <c r="AF651" s="11"/>
      <c r="AG651" s="11"/>
      <c r="AH651" s="11"/>
      <c r="AI651" s="11"/>
      <c r="AJ651" s="11"/>
      <c r="AK651" s="11"/>
      <c r="AL651" s="11"/>
      <c r="AM651" s="11"/>
      <c r="AN651" s="11"/>
      <c r="AO651" s="11"/>
      <c r="AP651" s="63">
        <f t="shared" si="56"/>
        <v>0</v>
      </c>
      <c r="AQ651" s="63">
        <f t="shared" si="57"/>
        <v>0</v>
      </c>
      <c r="AR651" s="63">
        <f t="shared" si="58"/>
        <v>0</v>
      </c>
      <c r="AT651" s="176" cm="1">
        <f t="array" ref="AT651">SUMIFS('N1.3_Project_Listing'!$P$16:$P$829, 'N1.3_Project_Listing'!$E$16:$E$829,'N1.3_Project_Listing'!$E651, 'N1.3_Project_Listing'!$A$16:$A$829,ET_Risk_SC_Summation[[#Headers],[132kV Circuit Breaker]])</f>
        <v>0</v>
      </c>
      <c r="AU651" s="176" cm="1">
        <f t="array" ref="AU651">SUMIFS('N1.3_Project_Listing'!$P$16:$P$829, 'N1.3_Project_Listing'!$E$16:$E$829,'N1.3_Project_Listing'!$E651, 'N1.3_Project_Listing'!$A$16:$A$829,ET_Risk_SC_Summation[[#Headers],[132kV Transformer]])</f>
        <v>0</v>
      </c>
      <c r="AV651" s="176" cm="1">
        <f t="array" ref="AV651">SUMIFS('N1.3_Project_Listing'!$P$16:$P$829, 'N1.3_Project_Listing'!$E$16:$E$829,'N1.3_Project_Listing'!$E651, 'N1.3_Project_Listing'!$A$16:$A$829,ET_Risk_SC_Summation[[#Headers],[132kV Reactor]])</f>
        <v>0</v>
      </c>
      <c r="AW651" s="176" cm="1">
        <f t="array" ref="AW651">SUMIFS('N1.3_Project_Listing'!$P$16:$P$829, 'N1.3_Project_Listing'!$E$16:$E$829,'N1.3_Project_Listing'!$E651, 'N1.3_Project_Listing'!$A$16:$A$829,ET_Risk_SC_Summation[[#Headers],[132kV Underground Cable]])</f>
        <v>0</v>
      </c>
      <c r="AX651" s="176" cm="1">
        <f t="array" ref="AX651">SUMIFS('N1.3_Project_Listing'!$P$16:$P$829, 'N1.3_Project_Listing'!$E$16:$E$829,'N1.3_Project_Listing'!$E651, 'N1.3_Project_Listing'!$A$16:$A$829,ET_Risk_SC_Summation[[#Headers],[132kV OHL Conductor]])</f>
        <v>0</v>
      </c>
      <c r="AY651" s="176" cm="1">
        <f t="array" ref="AY651">SUMIFS('N1.3_Project_Listing'!$P$16:$P$829, 'N1.3_Project_Listing'!$E$16:$E$829,'N1.3_Project_Listing'!$E651, 'N1.3_Project_Listing'!$A$16:$A$829,ET_Risk_SC_Summation[[#Headers],[132kV OHL Fittings]])</f>
        <v>0</v>
      </c>
      <c r="AZ651" s="176" cm="1">
        <f t="array" ref="AZ651">SUMIFS('N1.3_Project_Listing'!$P$16:$P$829, 'N1.3_Project_Listing'!$E$16:$E$829,'N1.3_Project_Listing'!$E651, 'N1.3_Project_Listing'!$A$16:$A$829,ET_Risk_SC_Summation[[#Headers],[132kV OHL Tower]])</f>
        <v>0</v>
      </c>
      <c r="BA651" s="176" cm="1">
        <f t="array" ref="BA651">SUMIFS('N1.3_Project_Listing'!$P$16:$P$829, 'N1.3_Project_Listing'!$E$16:$E$829,'N1.3_Project_Listing'!$E651, 'N1.3_Project_Listing'!$A$16:$A$829,ET_Risk_SC_Summation[[#Headers],[275kV Circuit Breaker]])</f>
        <v>0</v>
      </c>
      <c r="BB651" s="176" cm="1">
        <f t="array" ref="BB651">SUMIFS('N1.3_Project_Listing'!$P$16:$P$829, 'N1.3_Project_Listing'!$E$16:$E$829,'N1.3_Project_Listing'!$E651, 'N1.3_Project_Listing'!$A$16:$A$829,ET_Risk_SC_Summation[[#Headers],[275kV Transformer]])</f>
        <v>0</v>
      </c>
      <c r="BC651" s="176" cm="1">
        <f t="array" ref="BC651">SUMIFS('N1.3_Project_Listing'!$P$16:$P$829, 'N1.3_Project_Listing'!$E$16:$E$829,'N1.3_Project_Listing'!$E651, 'N1.3_Project_Listing'!$A$16:$A$829,ET_Risk_SC_Summation[[#Headers],[275kV Reactor]])</f>
        <v>0</v>
      </c>
      <c r="BD651" s="176" cm="1">
        <f t="array" ref="BD651">SUMIFS('N1.3_Project_Listing'!$P$16:$P$829, 'N1.3_Project_Listing'!$E$16:$E$829,'N1.3_Project_Listing'!$E651, 'N1.3_Project_Listing'!$A$16:$A$829,ET_Risk_SC_Summation[[#Headers],[275kV Underground Cable]])</f>
        <v>0</v>
      </c>
      <c r="BE651" s="176" cm="1">
        <f t="array" ref="BE651">SUMIFS('N1.3_Project_Listing'!$P$16:$P$829, 'N1.3_Project_Listing'!$E$16:$E$829,'N1.3_Project_Listing'!$E651, 'N1.3_Project_Listing'!$A$16:$A$829,ET_Risk_SC_Summation[[#Headers],[275kV OHL Conductor]])</f>
        <v>0</v>
      </c>
      <c r="BF651" s="176" cm="1">
        <f t="array" ref="BF651">SUMIFS('N1.3_Project_Listing'!$P$16:$P$829, 'N1.3_Project_Listing'!$E$16:$E$829,'N1.3_Project_Listing'!$E651, 'N1.3_Project_Listing'!$A$16:$A$829,ET_Risk_SC_Summation[[#Headers],[275kV OHL Fittings]])</f>
        <v>0</v>
      </c>
      <c r="BG651" s="176" cm="1">
        <f t="array" ref="BG651">SUMIFS('N1.3_Project_Listing'!$P$16:$P$829, 'N1.3_Project_Listing'!$E$16:$E$829,'N1.3_Project_Listing'!$E651, 'N1.3_Project_Listing'!$A$16:$A$829,ET_Risk_SC_Summation[[#Headers],[275kV OHL Tower]])</f>
        <v>0</v>
      </c>
      <c r="BH651" s="176" cm="1">
        <f t="array" ref="BH651">SUMIFS('N1.3_Project_Listing'!$P$16:$P$829, 'N1.3_Project_Listing'!$E$16:$E$829,'N1.3_Project_Listing'!$E651, 'N1.3_Project_Listing'!$A$16:$A$829,ET_Risk_SC_Summation[[#Headers],[400kV Circuit Breaker]])</f>
        <v>0</v>
      </c>
      <c r="BI651" s="176" cm="1">
        <f t="array" ref="BI651">SUMIFS('N1.3_Project_Listing'!$P$16:$P$829, 'N1.3_Project_Listing'!$E$16:$E$829,'N1.3_Project_Listing'!$E651, 'N1.3_Project_Listing'!$A$16:$A$829,ET_Risk_SC_Summation[[#Headers],[400kV Transformer]])</f>
        <v>0</v>
      </c>
      <c r="BJ651" s="176" cm="1">
        <f t="array" ref="BJ651">SUMIFS('N1.3_Project_Listing'!$P$16:$P$829, 'N1.3_Project_Listing'!$E$16:$E$829,'N1.3_Project_Listing'!$E651, 'N1.3_Project_Listing'!$A$16:$A$829,ET_Risk_SC_Summation[[#Headers],[400kV Reactor]])</f>
        <v>0</v>
      </c>
      <c r="BK651" s="176" cm="1">
        <f t="array" ref="BK651">SUMIFS('N1.3_Project_Listing'!$P$16:$P$829, 'N1.3_Project_Listing'!$E$16:$E$829,'N1.3_Project_Listing'!$E651, 'N1.3_Project_Listing'!$A$16:$A$829,ET_Risk_SC_Summation[[#Headers],[400kV Underground Cable]])</f>
        <v>0</v>
      </c>
      <c r="BL651" s="176" cm="1">
        <f t="array" ref="BL651">SUMIFS('N1.3_Project_Listing'!$P$16:$P$829, 'N1.3_Project_Listing'!$E$16:$E$829,'N1.3_Project_Listing'!$E651, 'N1.3_Project_Listing'!$A$16:$A$829,ET_Risk_SC_Summation[[#Headers],[400kV OHL Conductor]])</f>
        <v>0</v>
      </c>
      <c r="BM651" s="176" cm="1">
        <f t="array" ref="BM651">SUMIFS('N1.3_Project_Listing'!$P$16:$P$829, 'N1.3_Project_Listing'!$E$16:$E$829,'N1.3_Project_Listing'!$E651, 'N1.3_Project_Listing'!$A$16:$A$829,ET_Risk_SC_Summation[[#Headers],[400kV OHL Fittings]])</f>
        <v>0</v>
      </c>
      <c r="BN651" s="176" cm="1">
        <f t="array" ref="BN651">SUMIFS('N1.3_Project_Listing'!$P$16:$P$829, 'N1.3_Project_Listing'!$E$16:$E$829,'N1.3_Project_Listing'!$E651, 'N1.3_Project_Listing'!$A$16:$A$829,ET_Risk_SC_Summation[[#Headers],[400kV OHL Tower]])</f>
        <v>0</v>
      </c>
      <c r="BO651" s="177" t="str">
        <f>IF(SUM(ET_Risk_SC_Summation[[#This Row],[132kV Circuit Breaker]:[400kV OHL Tower]])=0, "n/a", INDEX(ET_Risk_SC_Summation[#Headers],1,MATCH(MAX(ET_Risk_SC_Summation[[#This Row],[132kV Circuit Breaker]:[400kV OHL Tower]]),ET_Risk_SC_Summation[[#This Row],[132kV Circuit Breaker]:[400kV OHL Tower]],0)))</f>
        <v>n/a</v>
      </c>
      <c r="BP651" s="177" t="str">
        <f>IFERROR(INDEX('N0.7_Lookup_References'!$G$77:$G$98,MATCH(ET_Risk_SC_Summation[[#This Row],[Mxx Category]],'N0.7_Lookup_References'!$F$77:$F$98,0)),"")</f>
        <v/>
      </c>
    </row>
    <row r="652" spans="1:68">
      <c r="A652" s="160" t="str">
        <f>IFERROR(INDEX(N1.2_Intervention_Types[NARM Asset Category],MATCH('N1.3_Project_Listing'!$C652,N1.2_Intervention_Types[Intervention Type ID],0),1),"")</f>
        <v/>
      </c>
      <c r="B652" s="160" t="str">
        <f>IF($D$2="GD",IFERROR(INDEX(N1.2_Intervention_Types[C&amp;V Asset Category (GD)],MATCH('N1.3_Project_Listing'!$C652,N1.2_Intervention_Types[Intervention Type ID],0),1),""),IFERROR(INDEX(N1.2_Intervention_Types[NARM Asset Category],MATCH('N1.3_Project_Listing'!$C652,N1.2_Intervention_Types[Intervention Type ID],0),1),""))</f>
        <v/>
      </c>
      <c r="C652" s="67" t="str">
        <f>IFERROR(INDEX(N1.2_Intervention_Types[Intervention Type ID],MATCH('N1.3_Project_Listing'!$I652,N1.2_Intervention_Types[Intervention Type],0),1),"")</f>
        <v/>
      </c>
      <c r="D652" s="160" t="str">
        <f>IFERROR(INDEX(N1.2_Intervention_Types[Intervention Category],MATCH('N1.3_Project_Listing'!$C652,N1.2_Intervention_Types[Intervention Type ID],0),1),"")</f>
        <v/>
      </c>
      <c r="E652" s="210"/>
      <c r="F652" s="236"/>
      <c r="G652" s="236"/>
      <c r="H652" s="236"/>
      <c r="I652" s="151"/>
      <c r="J652" s="139"/>
      <c r="K652" s="117"/>
      <c r="L652" s="117"/>
      <c r="M652" s="117"/>
      <c r="N652" s="11"/>
      <c r="O652" s="11"/>
      <c r="P652" s="11"/>
      <c r="Q652" s="63">
        <f t="shared" si="54"/>
        <v>0</v>
      </c>
      <c r="R652" s="368">
        <f>IF('N1.3_Project_Listing'!$D652="Replacement",SUM('N1.3_Project_Listing'!$K652:$L652)/2,'N1.3_Project_Listing'!$M652)</f>
        <v>0</v>
      </c>
      <c r="S652" s="67" t="str">
        <f>IFERROR(INDEX('N0.7_Lookup_References'!$C$13:$C$72,MATCH($A652,'N0.7_Lookup_References'!$B$13:$B$72,0)),"")</f>
        <v/>
      </c>
      <c r="T652" s="338" t="str">
        <f t="shared" si="55"/>
        <v/>
      </c>
      <c r="V652" s="11"/>
      <c r="W652" s="11"/>
      <c r="X652" s="11"/>
      <c r="Y652" s="11"/>
      <c r="Z652" s="11"/>
      <c r="AA652" s="11"/>
      <c r="AB652" s="11"/>
      <c r="AC652" s="11"/>
      <c r="AD652" s="11"/>
      <c r="AE652" s="11"/>
      <c r="AF652" s="11"/>
      <c r="AG652" s="11"/>
      <c r="AH652" s="11"/>
      <c r="AI652" s="11"/>
      <c r="AJ652" s="11"/>
      <c r="AK652" s="11"/>
      <c r="AL652" s="11"/>
      <c r="AM652" s="11"/>
      <c r="AN652" s="11"/>
      <c r="AO652" s="11"/>
      <c r="AP652" s="63">
        <f t="shared" si="56"/>
        <v>0</v>
      </c>
      <c r="AQ652" s="63">
        <f t="shared" si="57"/>
        <v>0</v>
      </c>
      <c r="AR652" s="63">
        <f t="shared" si="58"/>
        <v>0</v>
      </c>
      <c r="AT652" s="176" cm="1">
        <f t="array" ref="AT652">SUMIFS('N1.3_Project_Listing'!$P$16:$P$829, 'N1.3_Project_Listing'!$E$16:$E$829,'N1.3_Project_Listing'!$E652, 'N1.3_Project_Listing'!$A$16:$A$829,ET_Risk_SC_Summation[[#Headers],[132kV Circuit Breaker]])</f>
        <v>0</v>
      </c>
      <c r="AU652" s="176" cm="1">
        <f t="array" ref="AU652">SUMIFS('N1.3_Project_Listing'!$P$16:$P$829, 'N1.3_Project_Listing'!$E$16:$E$829,'N1.3_Project_Listing'!$E652, 'N1.3_Project_Listing'!$A$16:$A$829,ET_Risk_SC_Summation[[#Headers],[132kV Transformer]])</f>
        <v>0</v>
      </c>
      <c r="AV652" s="176" cm="1">
        <f t="array" ref="AV652">SUMIFS('N1.3_Project_Listing'!$P$16:$P$829, 'N1.3_Project_Listing'!$E$16:$E$829,'N1.3_Project_Listing'!$E652, 'N1.3_Project_Listing'!$A$16:$A$829,ET_Risk_SC_Summation[[#Headers],[132kV Reactor]])</f>
        <v>0</v>
      </c>
      <c r="AW652" s="176" cm="1">
        <f t="array" ref="AW652">SUMIFS('N1.3_Project_Listing'!$P$16:$P$829, 'N1.3_Project_Listing'!$E$16:$E$829,'N1.3_Project_Listing'!$E652, 'N1.3_Project_Listing'!$A$16:$A$829,ET_Risk_SC_Summation[[#Headers],[132kV Underground Cable]])</f>
        <v>0</v>
      </c>
      <c r="AX652" s="176" cm="1">
        <f t="array" ref="AX652">SUMIFS('N1.3_Project_Listing'!$P$16:$P$829, 'N1.3_Project_Listing'!$E$16:$E$829,'N1.3_Project_Listing'!$E652, 'N1.3_Project_Listing'!$A$16:$A$829,ET_Risk_SC_Summation[[#Headers],[132kV OHL Conductor]])</f>
        <v>0</v>
      </c>
      <c r="AY652" s="176" cm="1">
        <f t="array" ref="AY652">SUMIFS('N1.3_Project_Listing'!$P$16:$P$829, 'N1.3_Project_Listing'!$E$16:$E$829,'N1.3_Project_Listing'!$E652, 'N1.3_Project_Listing'!$A$16:$A$829,ET_Risk_SC_Summation[[#Headers],[132kV OHL Fittings]])</f>
        <v>0</v>
      </c>
      <c r="AZ652" s="176" cm="1">
        <f t="array" ref="AZ652">SUMIFS('N1.3_Project_Listing'!$P$16:$P$829, 'N1.3_Project_Listing'!$E$16:$E$829,'N1.3_Project_Listing'!$E652, 'N1.3_Project_Listing'!$A$16:$A$829,ET_Risk_SC_Summation[[#Headers],[132kV OHL Tower]])</f>
        <v>0</v>
      </c>
      <c r="BA652" s="176" cm="1">
        <f t="array" ref="BA652">SUMIFS('N1.3_Project_Listing'!$P$16:$P$829, 'N1.3_Project_Listing'!$E$16:$E$829,'N1.3_Project_Listing'!$E652, 'N1.3_Project_Listing'!$A$16:$A$829,ET_Risk_SC_Summation[[#Headers],[275kV Circuit Breaker]])</f>
        <v>0</v>
      </c>
      <c r="BB652" s="176" cm="1">
        <f t="array" ref="BB652">SUMIFS('N1.3_Project_Listing'!$P$16:$P$829, 'N1.3_Project_Listing'!$E$16:$E$829,'N1.3_Project_Listing'!$E652, 'N1.3_Project_Listing'!$A$16:$A$829,ET_Risk_SC_Summation[[#Headers],[275kV Transformer]])</f>
        <v>0</v>
      </c>
      <c r="BC652" s="176" cm="1">
        <f t="array" ref="BC652">SUMIFS('N1.3_Project_Listing'!$P$16:$P$829, 'N1.3_Project_Listing'!$E$16:$E$829,'N1.3_Project_Listing'!$E652, 'N1.3_Project_Listing'!$A$16:$A$829,ET_Risk_SC_Summation[[#Headers],[275kV Reactor]])</f>
        <v>0</v>
      </c>
      <c r="BD652" s="176" cm="1">
        <f t="array" ref="BD652">SUMIFS('N1.3_Project_Listing'!$P$16:$P$829, 'N1.3_Project_Listing'!$E$16:$E$829,'N1.3_Project_Listing'!$E652, 'N1.3_Project_Listing'!$A$16:$A$829,ET_Risk_SC_Summation[[#Headers],[275kV Underground Cable]])</f>
        <v>0</v>
      </c>
      <c r="BE652" s="176" cm="1">
        <f t="array" ref="BE652">SUMIFS('N1.3_Project_Listing'!$P$16:$P$829, 'N1.3_Project_Listing'!$E$16:$E$829,'N1.3_Project_Listing'!$E652, 'N1.3_Project_Listing'!$A$16:$A$829,ET_Risk_SC_Summation[[#Headers],[275kV OHL Conductor]])</f>
        <v>0</v>
      </c>
      <c r="BF652" s="176" cm="1">
        <f t="array" ref="BF652">SUMIFS('N1.3_Project_Listing'!$P$16:$P$829, 'N1.3_Project_Listing'!$E$16:$E$829,'N1.3_Project_Listing'!$E652, 'N1.3_Project_Listing'!$A$16:$A$829,ET_Risk_SC_Summation[[#Headers],[275kV OHL Fittings]])</f>
        <v>0</v>
      </c>
      <c r="BG652" s="176" cm="1">
        <f t="array" ref="BG652">SUMIFS('N1.3_Project_Listing'!$P$16:$P$829, 'N1.3_Project_Listing'!$E$16:$E$829,'N1.3_Project_Listing'!$E652, 'N1.3_Project_Listing'!$A$16:$A$829,ET_Risk_SC_Summation[[#Headers],[275kV OHL Tower]])</f>
        <v>0</v>
      </c>
      <c r="BH652" s="176" cm="1">
        <f t="array" ref="BH652">SUMIFS('N1.3_Project_Listing'!$P$16:$P$829, 'N1.3_Project_Listing'!$E$16:$E$829,'N1.3_Project_Listing'!$E652, 'N1.3_Project_Listing'!$A$16:$A$829,ET_Risk_SC_Summation[[#Headers],[400kV Circuit Breaker]])</f>
        <v>0</v>
      </c>
      <c r="BI652" s="176" cm="1">
        <f t="array" ref="BI652">SUMIFS('N1.3_Project_Listing'!$P$16:$P$829, 'N1.3_Project_Listing'!$E$16:$E$829,'N1.3_Project_Listing'!$E652, 'N1.3_Project_Listing'!$A$16:$A$829,ET_Risk_SC_Summation[[#Headers],[400kV Transformer]])</f>
        <v>0</v>
      </c>
      <c r="BJ652" s="176" cm="1">
        <f t="array" ref="BJ652">SUMIFS('N1.3_Project_Listing'!$P$16:$P$829, 'N1.3_Project_Listing'!$E$16:$E$829,'N1.3_Project_Listing'!$E652, 'N1.3_Project_Listing'!$A$16:$A$829,ET_Risk_SC_Summation[[#Headers],[400kV Reactor]])</f>
        <v>0</v>
      </c>
      <c r="BK652" s="176" cm="1">
        <f t="array" ref="BK652">SUMIFS('N1.3_Project_Listing'!$P$16:$P$829, 'N1.3_Project_Listing'!$E$16:$E$829,'N1.3_Project_Listing'!$E652, 'N1.3_Project_Listing'!$A$16:$A$829,ET_Risk_SC_Summation[[#Headers],[400kV Underground Cable]])</f>
        <v>0</v>
      </c>
      <c r="BL652" s="176" cm="1">
        <f t="array" ref="BL652">SUMIFS('N1.3_Project_Listing'!$P$16:$P$829, 'N1.3_Project_Listing'!$E$16:$E$829,'N1.3_Project_Listing'!$E652, 'N1.3_Project_Listing'!$A$16:$A$829,ET_Risk_SC_Summation[[#Headers],[400kV OHL Conductor]])</f>
        <v>0</v>
      </c>
      <c r="BM652" s="176" cm="1">
        <f t="array" ref="BM652">SUMIFS('N1.3_Project_Listing'!$P$16:$P$829, 'N1.3_Project_Listing'!$E$16:$E$829,'N1.3_Project_Listing'!$E652, 'N1.3_Project_Listing'!$A$16:$A$829,ET_Risk_SC_Summation[[#Headers],[400kV OHL Fittings]])</f>
        <v>0</v>
      </c>
      <c r="BN652" s="176" cm="1">
        <f t="array" ref="BN652">SUMIFS('N1.3_Project_Listing'!$P$16:$P$829, 'N1.3_Project_Listing'!$E$16:$E$829,'N1.3_Project_Listing'!$E652, 'N1.3_Project_Listing'!$A$16:$A$829,ET_Risk_SC_Summation[[#Headers],[400kV OHL Tower]])</f>
        <v>0</v>
      </c>
      <c r="BO652" s="177" t="str">
        <f>IF(SUM(ET_Risk_SC_Summation[[#This Row],[132kV Circuit Breaker]:[400kV OHL Tower]])=0, "n/a", INDEX(ET_Risk_SC_Summation[#Headers],1,MATCH(MAX(ET_Risk_SC_Summation[[#This Row],[132kV Circuit Breaker]:[400kV OHL Tower]]),ET_Risk_SC_Summation[[#This Row],[132kV Circuit Breaker]:[400kV OHL Tower]],0)))</f>
        <v>n/a</v>
      </c>
      <c r="BP652" s="177" t="str">
        <f>IFERROR(INDEX('N0.7_Lookup_References'!$G$77:$G$98,MATCH(ET_Risk_SC_Summation[[#This Row],[Mxx Category]],'N0.7_Lookup_References'!$F$77:$F$98,0)),"")</f>
        <v/>
      </c>
    </row>
    <row r="653" spans="1:68">
      <c r="A653" s="160" t="str">
        <f>IFERROR(INDEX(N1.2_Intervention_Types[NARM Asset Category],MATCH('N1.3_Project_Listing'!$C653,N1.2_Intervention_Types[Intervention Type ID],0),1),"")</f>
        <v/>
      </c>
      <c r="B653" s="160" t="str">
        <f>IF($D$2="GD",IFERROR(INDEX(N1.2_Intervention_Types[C&amp;V Asset Category (GD)],MATCH('N1.3_Project_Listing'!$C653,N1.2_Intervention_Types[Intervention Type ID],0),1),""),IFERROR(INDEX(N1.2_Intervention_Types[NARM Asset Category],MATCH('N1.3_Project_Listing'!$C653,N1.2_Intervention_Types[Intervention Type ID],0),1),""))</f>
        <v/>
      </c>
      <c r="C653" s="67" t="str">
        <f>IFERROR(INDEX(N1.2_Intervention_Types[Intervention Type ID],MATCH('N1.3_Project_Listing'!$I653,N1.2_Intervention_Types[Intervention Type],0),1),"")</f>
        <v/>
      </c>
      <c r="D653" s="160" t="str">
        <f>IFERROR(INDEX(N1.2_Intervention_Types[Intervention Category],MATCH('N1.3_Project_Listing'!$C653,N1.2_Intervention_Types[Intervention Type ID],0),1),"")</f>
        <v/>
      </c>
      <c r="E653" s="210"/>
      <c r="F653" s="236"/>
      <c r="G653" s="236"/>
      <c r="H653" s="236"/>
      <c r="I653" s="151"/>
      <c r="J653" s="139"/>
      <c r="K653" s="117"/>
      <c r="L653" s="117"/>
      <c r="M653" s="117"/>
      <c r="N653" s="11"/>
      <c r="O653" s="11"/>
      <c r="P653" s="11"/>
      <c r="Q653" s="63">
        <f t="shared" si="54"/>
        <v>0</v>
      </c>
      <c r="R653" s="368">
        <f>IF('N1.3_Project_Listing'!$D653="Replacement",SUM('N1.3_Project_Listing'!$K653:$L653)/2,'N1.3_Project_Listing'!$M653)</f>
        <v>0</v>
      </c>
      <c r="S653" s="67" t="str">
        <f>IFERROR(INDEX('N0.7_Lookup_References'!$C$13:$C$72,MATCH($A653,'N0.7_Lookup_References'!$B$13:$B$72,0)),"")</f>
        <v/>
      </c>
      <c r="T653" s="338" t="str">
        <f t="shared" si="55"/>
        <v/>
      </c>
      <c r="V653" s="11"/>
      <c r="W653" s="11"/>
      <c r="X653" s="11"/>
      <c r="Y653" s="11"/>
      <c r="Z653" s="11"/>
      <c r="AA653" s="11"/>
      <c r="AB653" s="11"/>
      <c r="AC653" s="11"/>
      <c r="AD653" s="11"/>
      <c r="AE653" s="11"/>
      <c r="AF653" s="11"/>
      <c r="AG653" s="11"/>
      <c r="AH653" s="11"/>
      <c r="AI653" s="11"/>
      <c r="AJ653" s="11"/>
      <c r="AK653" s="11"/>
      <c r="AL653" s="11"/>
      <c r="AM653" s="11"/>
      <c r="AN653" s="11"/>
      <c r="AO653" s="11"/>
      <c r="AP653" s="63">
        <f t="shared" si="56"/>
        <v>0</v>
      </c>
      <c r="AQ653" s="63">
        <f t="shared" si="57"/>
        <v>0</v>
      </c>
      <c r="AR653" s="63">
        <f t="shared" si="58"/>
        <v>0</v>
      </c>
      <c r="AT653" s="176" cm="1">
        <f t="array" ref="AT653">SUMIFS('N1.3_Project_Listing'!$P$16:$P$829, 'N1.3_Project_Listing'!$E$16:$E$829,'N1.3_Project_Listing'!$E653, 'N1.3_Project_Listing'!$A$16:$A$829,ET_Risk_SC_Summation[[#Headers],[132kV Circuit Breaker]])</f>
        <v>0</v>
      </c>
      <c r="AU653" s="176" cm="1">
        <f t="array" ref="AU653">SUMIFS('N1.3_Project_Listing'!$P$16:$P$829, 'N1.3_Project_Listing'!$E$16:$E$829,'N1.3_Project_Listing'!$E653, 'N1.3_Project_Listing'!$A$16:$A$829,ET_Risk_SC_Summation[[#Headers],[132kV Transformer]])</f>
        <v>0</v>
      </c>
      <c r="AV653" s="176" cm="1">
        <f t="array" ref="AV653">SUMIFS('N1.3_Project_Listing'!$P$16:$P$829, 'N1.3_Project_Listing'!$E$16:$E$829,'N1.3_Project_Listing'!$E653, 'N1.3_Project_Listing'!$A$16:$A$829,ET_Risk_SC_Summation[[#Headers],[132kV Reactor]])</f>
        <v>0</v>
      </c>
      <c r="AW653" s="176" cm="1">
        <f t="array" ref="AW653">SUMIFS('N1.3_Project_Listing'!$P$16:$P$829, 'N1.3_Project_Listing'!$E$16:$E$829,'N1.3_Project_Listing'!$E653, 'N1.3_Project_Listing'!$A$16:$A$829,ET_Risk_SC_Summation[[#Headers],[132kV Underground Cable]])</f>
        <v>0</v>
      </c>
      <c r="AX653" s="176" cm="1">
        <f t="array" ref="AX653">SUMIFS('N1.3_Project_Listing'!$P$16:$P$829, 'N1.3_Project_Listing'!$E$16:$E$829,'N1.3_Project_Listing'!$E653, 'N1.3_Project_Listing'!$A$16:$A$829,ET_Risk_SC_Summation[[#Headers],[132kV OHL Conductor]])</f>
        <v>0</v>
      </c>
      <c r="AY653" s="176" cm="1">
        <f t="array" ref="AY653">SUMIFS('N1.3_Project_Listing'!$P$16:$P$829, 'N1.3_Project_Listing'!$E$16:$E$829,'N1.3_Project_Listing'!$E653, 'N1.3_Project_Listing'!$A$16:$A$829,ET_Risk_SC_Summation[[#Headers],[132kV OHL Fittings]])</f>
        <v>0</v>
      </c>
      <c r="AZ653" s="176" cm="1">
        <f t="array" ref="AZ653">SUMIFS('N1.3_Project_Listing'!$P$16:$P$829, 'N1.3_Project_Listing'!$E$16:$E$829,'N1.3_Project_Listing'!$E653, 'N1.3_Project_Listing'!$A$16:$A$829,ET_Risk_SC_Summation[[#Headers],[132kV OHL Tower]])</f>
        <v>0</v>
      </c>
      <c r="BA653" s="176" cm="1">
        <f t="array" ref="BA653">SUMIFS('N1.3_Project_Listing'!$P$16:$P$829, 'N1.3_Project_Listing'!$E$16:$E$829,'N1.3_Project_Listing'!$E653, 'N1.3_Project_Listing'!$A$16:$A$829,ET_Risk_SC_Summation[[#Headers],[275kV Circuit Breaker]])</f>
        <v>0</v>
      </c>
      <c r="BB653" s="176" cm="1">
        <f t="array" ref="BB653">SUMIFS('N1.3_Project_Listing'!$P$16:$P$829, 'N1.3_Project_Listing'!$E$16:$E$829,'N1.3_Project_Listing'!$E653, 'N1.3_Project_Listing'!$A$16:$A$829,ET_Risk_SC_Summation[[#Headers],[275kV Transformer]])</f>
        <v>0</v>
      </c>
      <c r="BC653" s="176" cm="1">
        <f t="array" ref="BC653">SUMIFS('N1.3_Project_Listing'!$P$16:$P$829, 'N1.3_Project_Listing'!$E$16:$E$829,'N1.3_Project_Listing'!$E653, 'N1.3_Project_Listing'!$A$16:$A$829,ET_Risk_SC_Summation[[#Headers],[275kV Reactor]])</f>
        <v>0</v>
      </c>
      <c r="BD653" s="176" cm="1">
        <f t="array" ref="BD653">SUMIFS('N1.3_Project_Listing'!$P$16:$P$829, 'N1.3_Project_Listing'!$E$16:$E$829,'N1.3_Project_Listing'!$E653, 'N1.3_Project_Listing'!$A$16:$A$829,ET_Risk_SC_Summation[[#Headers],[275kV Underground Cable]])</f>
        <v>0</v>
      </c>
      <c r="BE653" s="176" cm="1">
        <f t="array" ref="BE653">SUMIFS('N1.3_Project_Listing'!$P$16:$P$829, 'N1.3_Project_Listing'!$E$16:$E$829,'N1.3_Project_Listing'!$E653, 'N1.3_Project_Listing'!$A$16:$A$829,ET_Risk_SC_Summation[[#Headers],[275kV OHL Conductor]])</f>
        <v>0</v>
      </c>
      <c r="BF653" s="176" cm="1">
        <f t="array" ref="BF653">SUMIFS('N1.3_Project_Listing'!$P$16:$P$829, 'N1.3_Project_Listing'!$E$16:$E$829,'N1.3_Project_Listing'!$E653, 'N1.3_Project_Listing'!$A$16:$A$829,ET_Risk_SC_Summation[[#Headers],[275kV OHL Fittings]])</f>
        <v>0</v>
      </c>
      <c r="BG653" s="176" cm="1">
        <f t="array" ref="BG653">SUMIFS('N1.3_Project_Listing'!$P$16:$P$829, 'N1.3_Project_Listing'!$E$16:$E$829,'N1.3_Project_Listing'!$E653, 'N1.3_Project_Listing'!$A$16:$A$829,ET_Risk_SC_Summation[[#Headers],[275kV OHL Tower]])</f>
        <v>0</v>
      </c>
      <c r="BH653" s="176" cm="1">
        <f t="array" ref="BH653">SUMIFS('N1.3_Project_Listing'!$P$16:$P$829, 'N1.3_Project_Listing'!$E$16:$E$829,'N1.3_Project_Listing'!$E653, 'N1.3_Project_Listing'!$A$16:$A$829,ET_Risk_SC_Summation[[#Headers],[400kV Circuit Breaker]])</f>
        <v>0</v>
      </c>
      <c r="BI653" s="176" cm="1">
        <f t="array" ref="BI653">SUMIFS('N1.3_Project_Listing'!$P$16:$P$829, 'N1.3_Project_Listing'!$E$16:$E$829,'N1.3_Project_Listing'!$E653, 'N1.3_Project_Listing'!$A$16:$A$829,ET_Risk_SC_Summation[[#Headers],[400kV Transformer]])</f>
        <v>0</v>
      </c>
      <c r="BJ653" s="176" cm="1">
        <f t="array" ref="BJ653">SUMIFS('N1.3_Project_Listing'!$P$16:$P$829, 'N1.3_Project_Listing'!$E$16:$E$829,'N1.3_Project_Listing'!$E653, 'N1.3_Project_Listing'!$A$16:$A$829,ET_Risk_SC_Summation[[#Headers],[400kV Reactor]])</f>
        <v>0</v>
      </c>
      <c r="BK653" s="176" cm="1">
        <f t="array" ref="BK653">SUMIFS('N1.3_Project_Listing'!$P$16:$P$829, 'N1.3_Project_Listing'!$E$16:$E$829,'N1.3_Project_Listing'!$E653, 'N1.3_Project_Listing'!$A$16:$A$829,ET_Risk_SC_Summation[[#Headers],[400kV Underground Cable]])</f>
        <v>0</v>
      </c>
      <c r="BL653" s="176" cm="1">
        <f t="array" ref="BL653">SUMIFS('N1.3_Project_Listing'!$P$16:$P$829, 'N1.3_Project_Listing'!$E$16:$E$829,'N1.3_Project_Listing'!$E653, 'N1.3_Project_Listing'!$A$16:$A$829,ET_Risk_SC_Summation[[#Headers],[400kV OHL Conductor]])</f>
        <v>0</v>
      </c>
      <c r="BM653" s="176" cm="1">
        <f t="array" ref="BM653">SUMIFS('N1.3_Project_Listing'!$P$16:$P$829, 'N1.3_Project_Listing'!$E$16:$E$829,'N1.3_Project_Listing'!$E653, 'N1.3_Project_Listing'!$A$16:$A$829,ET_Risk_SC_Summation[[#Headers],[400kV OHL Fittings]])</f>
        <v>0</v>
      </c>
      <c r="BN653" s="176" cm="1">
        <f t="array" ref="BN653">SUMIFS('N1.3_Project_Listing'!$P$16:$P$829, 'N1.3_Project_Listing'!$E$16:$E$829,'N1.3_Project_Listing'!$E653, 'N1.3_Project_Listing'!$A$16:$A$829,ET_Risk_SC_Summation[[#Headers],[400kV OHL Tower]])</f>
        <v>0</v>
      </c>
      <c r="BO653" s="177" t="str">
        <f>IF(SUM(ET_Risk_SC_Summation[[#This Row],[132kV Circuit Breaker]:[400kV OHL Tower]])=0, "n/a", INDEX(ET_Risk_SC_Summation[#Headers],1,MATCH(MAX(ET_Risk_SC_Summation[[#This Row],[132kV Circuit Breaker]:[400kV OHL Tower]]),ET_Risk_SC_Summation[[#This Row],[132kV Circuit Breaker]:[400kV OHL Tower]],0)))</f>
        <v>n/a</v>
      </c>
      <c r="BP653" s="177" t="str">
        <f>IFERROR(INDEX('N0.7_Lookup_References'!$G$77:$G$98,MATCH(ET_Risk_SC_Summation[[#This Row],[Mxx Category]],'N0.7_Lookup_References'!$F$77:$F$98,0)),"")</f>
        <v/>
      </c>
    </row>
    <row r="654" spans="1:68">
      <c r="A654" s="160" t="str">
        <f>IFERROR(INDEX(N1.2_Intervention_Types[NARM Asset Category],MATCH('N1.3_Project_Listing'!$C654,N1.2_Intervention_Types[Intervention Type ID],0),1),"")</f>
        <v/>
      </c>
      <c r="B654" s="160" t="str">
        <f>IF($D$2="GD",IFERROR(INDEX(N1.2_Intervention_Types[C&amp;V Asset Category (GD)],MATCH('N1.3_Project_Listing'!$C654,N1.2_Intervention_Types[Intervention Type ID],0),1),""),IFERROR(INDEX(N1.2_Intervention_Types[NARM Asset Category],MATCH('N1.3_Project_Listing'!$C654,N1.2_Intervention_Types[Intervention Type ID],0),1),""))</f>
        <v/>
      </c>
      <c r="C654" s="67" t="str">
        <f>IFERROR(INDEX(N1.2_Intervention_Types[Intervention Type ID],MATCH('N1.3_Project_Listing'!$I654,N1.2_Intervention_Types[Intervention Type],0),1),"")</f>
        <v/>
      </c>
      <c r="D654" s="160" t="str">
        <f>IFERROR(INDEX(N1.2_Intervention_Types[Intervention Category],MATCH('N1.3_Project_Listing'!$C654,N1.2_Intervention_Types[Intervention Type ID],0),1),"")</f>
        <v/>
      </c>
      <c r="E654" s="210"/>
      <c r="F654" s="236"/>
      <c r="G654" s="236"/>
      <c r="H654" s="236"/>
      <c r="I654" s="151"/>
      <c r="J654" s="139"/>
      <c r="K654" s="117"/>
      <c r="L654" s="117"/>
      <c r="M654" s="117"/>
      <c r="N654" s="11"/>
      <c r="O654" s="11"/>
      <c r="P654" s="11"/>
      <c r="Q654" s="63">
        <f t="shared" si="54"/>
        <v>0</v>
      </c>
      <c r="R654" s="368">
        <f>IF('N1.3_Project_Listing'!$D654="Replacement",SUM('N1.3_Project_Listing'!$K654:$L654)/2,'N1.3_Project_Listing'!$M654)</f>
        <v>0</v>
      </c>
      <c r="S654" s="67" t="str">
        <f>IFERROR(INDEX('N0.7_Lookup_References'!$C$13:$C$72,MATCH($A654,'N0.7_Lookup_References'!$B$13:$B$72,0)),"")</f>
        <v/>
      </c>
      <c r="T654" s="338" t="str">
        <f t="shared" si="55"/>
        <v/>
      </c>
      <c r="V654" s="11"/>
      <c r="W654" s="11"/>
      <c r="X654" s="11"/>
      <c r="Y654" s="11"/>
      <c r="Z654" s="11"/>
      <c r="AA654" s="11"/>
      <c r="AB654" s="11"/>
      <c r="AC654" s="11"/>
      <c r="AD654" s="11"/>
      <c r="AE654" s="11"/>
      <c r="AF654" s="11"/>
      <c r="AG654" s="11"/>
      <c r="AH654" s="11"/>
      <c r="AI654" s="11"/>
      <c r="AJ654" s="11"/>
      <c r="AK654" s="11"/>
      <c r="AL654" s="11"/>
      <c r="AM654" s="11"/>
      <c r="AN654" s="11"/>
      <c r="AO654" s="11"/>
      <c r="AP654" s="63">
        <f t="shared" si="56"/>
        <v>0</v>
      </c>
      <c r="AQ654" s="63">
        <f t="shared" si="57"/>
        <v>0</v>
      </c>
      <c r="AR654" s="63">
        <f t="shared" si="58"/>
        <v>0</v>
      </c>
      <c r="AT654" s="176" cm="1">
        <f t="array" ref="AT654">SUMIFS('N1.3_Project_Listing'!$P$16:$P$829, 'N1.3_Project_Listing'!$E$16:$E$829,'N1.3_Project_Listing'!$E654, 'N1.3_Project_Listing'!$A$16:$A$829,ET_Risk_SC_Summation[[#Headers],[132kV Circuit Breaker]])</f>
        <v>0</v>
      </c>
      <c r="AU654" s="176" cm="1">
        <f t="array" ref="AU654">SUMIFS('N1.3_Project_Listing'!$P$16:$P$829, 'N1.3_Project_Listing'!$E$16:$E$829,'N1.3_Project_Listing'!$E654, 'N1.3_Project_Listing'!$A$16:$A$829,ET_Risk_SC_Summation[[#Headers],[132kV Transformer]])</f>
        <v>0</v>
      </c>
      <c r="AV654" s="176" cm="1">
        <f t="array" ref="AV654">SUMIFS('N1.3_Project_Listing'!$P$16:$P$829, 'N1.3_Project_Listing'!$E$16:$E$829,'N1.3_Project_Listing'!$E654, 'N1.3_Project_Listing'!$A$16:$A$829,ET_Risk_SC_Summation[[#Headers],[132kV Reactor]])</f>
        <v>0</v>
      </c>
      <c r="AW654" s="176" cm="1">
        <f t="array" ref="AW654">SUMIFS('N1.3_Project_Listing'!$P$16:$P$829, 'N1.3_Project_Listing'!$E$16:$E$829,'N1.3_Project_Listing'!$E654, 'N1.3_Project_Listing'!$A$16:$A$829,ET_Risk_SC_Summation[[#Headers],[132kV Underground Cable]])</f>
        <v>0</v>
      </c>
      <c r="AX654" s="176" cm="1">
        <f t="array" ref="AX654">SUMIFS('N1.3_Project_Listing'!$P$16:$P$829, 'N1.3_Project_Listing'!$E$16:$E$829,'N1.3_Project_Listing'!$E654, 'N1.3_Project_Listing'!$A$16:$A$829,ET_Risk_SC_Summation[[#Headers],[132kV OHL Conductor]])</f>
        <v>0</v>
      </c>
      <c r="AY654" s="176" cm="1">
        <f t="array" ref="AY654">SUMIFS('N1.3_Project_Listing'!$P$16:$P$829, 'N1.3_Project_Listing'!$E$16:$E$829,'N1.3_Project_Listing'!$E654, 'N1.3_Project_Listing'!$A$16:$A$829,ET_Risk_SC_Summation[[#Headers],[132kV OHL Fittings]])</f>
        <v>0</v>
      </c>
      <c r="AZ654" s="176" cm="1">
        <f t="array" ref="AZ654">SUMIFS('N1.3_Project_Listing'!$P$16:$P$829, 'N1.3_Project_Listing'!$E$16:$E$829,'N1.3_Project_Listing'!$E654, 'N1.3_Project_Listing'!$A$16:$A$829,ET_Risk_SC_Summation[[#Headers],[132kV OHL Tower]])</f>
        <v>0</v>
      </c>
      <c r="BA654" s="176" cm="1">
        <f t="array" ref="BA654">SUMIFS('N1.3_Project_Listing'!$P$16:$P$829, 'N1.3_Project_Listing'!$E$16:$E$829,'N1.3_Project_Listing'!$E654, 'N1.3_Project_Listing'!$A$16:$A$829,ET_Risk_SC_Summation[[#Headers],[275kV Circuit Breaker]])</f>
        <v>0</v>
      </c>
      <c r="BB654" s="176" cm="1">
        <f t="array" ref="BB654">SUMIFS('N1.3_Project_Listing'!$P$16:$P$829, 'N1.3_Project_Listing'!$E$16:$E$829,'N1.3_Project_Listing'!$E654, 'N1.3_Project_Listing'!$A$16:$A$829,ET_Risk_SC_Summation[[#Headers],[275kV Transformer]])</f>
        <v>0</v>
      </c>
      <c r="BC654" s="176" cm="1">
        <f t="array" ref="BC654">SUMIFS('N1.3_Project_Listing'!$P$16:$P$829, 'N1.3_Project_Listing'!$E$16:$E$829,'N1.3_Project_Listing'!$E654, 'N1.3_Project_Listing'!$A$16:$A$829,ET_Risk_SC_Summation[[#Headers],[275kV Reactor]])</f>
        <v>0</v>
      </c>
      <c r="BD654" s="176" cm="1">
        <f t="array" ref="BD654">SUMIFS('N1.3_Project_Listing'!$P$16:$P$829, 'N1.3_Project_Listing'!$E$16:$E$829,'N1.3_Project_Listing'!$E654, 'N1.3_Project_Listing'!$A$16:$A$829,ET_Risk_SC_Summation[[#Headers],[275kV Underground Cable]])</f>
        <v>0</v>
      </c>
      <c r="BE654" s="176" cm="1">
        <f t="array" ref="BE654">SUMIFS('N1.3_Project_Listing'!$P$16:$P$829, 'N1.3_Project_Listing'!$E$16:$E$829,'N1.3_Project_Listing'!$E654, 'N1.3_Project_Listing'!$A$16:$A$829,ET_Risk_SC_Summation[[#Headers],[275kV OHL Conductor]])</f>
        <v>0</v>
      </c>
      <c r="BF654" s="176" cm="1">
        <f t="array" ref="BF654">SUMIFS('N1.3_Project_Listing'!$P$16:$P$829, 'N1.3_Project_Listing'!$E$16:$E$829,'N1.3_Project_Listing'!$E654, 'N1.3_Project_Listing'!$A$16:$A$829,ET_Risk_SC_Summation[[#Headers],[275kV OHL Fittings]])</f>
        <v>0</v>
      </c>
      <c r="BG654" s="176" cm="1">
        <f t="array" ref="BG654">SUMIFS('N1.3_Project_Listing'!$P$16:$P$829, 'N1.3_Project_Listing'!$E$16:$E$829,'N1.3_Project_Listing'!$E654, 'N1.3_Project_Listing'!$A$16:$A$829,ET_Risk_SC_Summation[[#Headers],[275kV OHL Tower]])</f>
        <v>0</v>
      </c>
      <c r="BH654" s="176" cm="1">
        <f t="array" ref="BH654">SUMIFS('N1.3_Project_Listing'!$P$16:$P$829, 'N1.3_Project_Listing'!$E$16:$E$829,'N1.3_Project_Listing'!$E654, 'N1.3_Project_Listing'!$A$16:$A$829,ET_Risk_SC_Summation[[#Headers],[400kV Circuit Breaker]])</f>
        <v>0</v>
      </c>
      <c r="BI654" s="176" cm="1">
        <f t="array" ref="BI654">SUMIFS('N1.3_Project_Listing'!$P$16:$P$829, 'N1.3_Project_Listing'!$E$16:$E$829,'N1.3_Project_Listing'!$E654, 'N1.3_Project_Listing'!$A$16:$A$829,ET_Risk_SC_Summation[[#Headers],[400kV Transformer]])</f>
        <v>0</v>
      </c>
      <c r="BJ654" s="176" cm="1">
        <f t="array" ref="BJ654">SUMIFS('N1.3_Project_Listing'!$P$16:$P$829, 'N1.3_Project_Listing'!$E$16:$E$829,'N1.3_Project_Listing'!$E654, 'N1.3_Project_Listing'!$A$16:$A$829,ET_Risk_SC_Summation[[#Headers],[400kV Reactor]])</f>
        <v>0</v>
      </c>
      <c r="BK654" s="176" cm="1">
        <f t="array" ref="BK654">SUMIFS('N1.3_Project_Listing'!$P$16:$P$829, 'N1.3_Project_Listing'!$E$16:$E$829,'N1.3_Project_Listing'!$E654, 'N1.3_Project_Listing'!$A$16:$A$829,ET_Risk_SC_Summation[[#Headers],[400kV Underground Cable]])</f>
        <v>0</v>
      </c>
      <c r="BL654" s="176" cm="1">
        <f t="array" ref="BL654">SUMIFS('N1.3_Project_Listing'!$P$16:$P$829, 'N1.3_Project_Listing'!$E$16:$E$829,'N1.3_Project_Listing'!$E654, 'N1.3_Project_Listing'!$A$16:$A$829,ET_Risk_SC_Summation[[#Headers],[400kV OHL Conductor]])</f>
        <v>0</v>
      </c>
      <c r="BM654" s="176" cm="1">
        <f t="array" ref="BM654">SUMIFS('N1.3_Project_Listing'!$P$16:$P$829, 'N1.3_Project_Listing'!$E$16:$E$829,'N1.3_Project_Listing'!$E654, 'N1.3_Project_Listing'!$A$16:$A$829,ET_Risk_SC_Summation[[#Headers],[400kV OHL Fittings]])</f>
        <v>0</v>
      </c>
      <c r="BN654" s="176" cm="1">
        <f t="array" ref="BN654">SUMIFS('N1.3_Project_Listing'!$P$16:$P$829, 'N1.3_Project_Listing'!$E$16:$E$829,'N1.3_Project_Listing'!$E654, 'N1.3_Project_Listing'!$A$16:$A$829,ET_Risk_SC_Summation[[#Headers],[400kV OHL Tower]])</f>
        <v>0</v>
      </c>
      <c r="BO654" s="177" t="str">
        <f>IF(SUM(ET_Risk_SC_Summation[[#This Row],[132kV Circuit Breaker]:[400kV OHL Tower]])=0, "n/a", INDEX(ET_Risk_SC_Summation[#Headers],1,MATCH(MAX(ET_Risk_SC_Summation[[#This Row],[132kV Circuit Breaker]:[400kV OHL Tower]]),ET_Risk_SC_Summation[[#This Row],[132kV Circuit Breaker]:[400kV OHL Tower]],0)))</f>
        <v>n/a</v>
      </c>
      <c r="BP654" s="177" t="str">
        <f>IFERROR(INDEX('N0.7_Lookup_References'!$G$77:$G$98,MATCH(ET_Risk_SC_Summation[[#This Row],[Mxx Category]],'N0.7_Lookup_References'!$F$77:$F$98,0)),"")</f>
        <v/>
      </c>
    </row>
    <row r="655" spans="1:68">
      <c r="A655" s="160" t="str">
        <f>IFERROR(INDEX(N1.2_Intervention_Types[NARM Asset Category],MATCH('N1.3_Project_Listing'!$C655,N1.2_Intervention_Types[Intervention Type ID],0),1),"")</f>
        <v/>
      </c>
      <c r="B655" s="160" t="str">
        <f>IF($D$2="GD",IFERROR(INDEX(N1.2_Intervention_Types[C&amp;V Asset Category (GD)],MATCH('N1.3_Project_Listing'!$C655,N1.2_Intervention_Types[Intervention Type ID],0),1),""),IFERROR(INDEX(N1.2_Intervention_Types[NARM Asset Category],MATCH('N1.3_Project_Listing'!$C655,N1.2_Intervention_Types[Intervention Type ID],0),1),""))</f>
        <v/>
      </c>
      <c r="C655" s="67" t="str">
        <f>IFERROR(INDEX(N1.2_Intervention_Types[Intervention Type ID],MATCH('N1.3_Project_Listing'!$I655,N1.2_Intervention_Types[Intervention Type],0),1),"")</f>
        <v/>
      </c>
      <c r="D655" s="160" t="str">
        <f>IFERROR(INDEX(N1.2_Intervention_Types[Intervention Category],MATCH('N1.3_Project_Listing'!$C655,N1.2_Intervention_Types[Intervention Type ID],0),1),"")</f>
        <v/>
      </c>
      <c r="E655" s="210"/>
      <c r="F655" s="236"/>
      <c r="G655" s="236"/>
      <c r="H655" s="236"/>
      <c r="I655" s="151"/>
      <c r="J655" s="139"/>
      <c r="K655" s="117"/>
      <c r="L655" s="117"/>
      <c r="M655" s="117"/>
      <c r="N655" s="11"/>
      <c r="O655" s="11"/>
      <c r="P655" s="11"/>
      <c r="Q655" s="63">
        <f t="shared" si="54"/>
        <v>0</v>
      </c>
      <c r="R655" s="368">
        <f>IF('N1.3_Project_Listing'!$D655="Replacement",SUM('N1.3_Project_Listing'!$K655:$L655)/2,'N1.3_Project_Listing'!$M655)</f>
        <v>0</v>
      </c>
      <c r="S655" s="67" t="str">
        <f>IFERROR(INDEX('N0.7_Lookup_References'!$C$13:$C$72,MATCH($A655,'N0.7_Lookup_References'!$B$13:$B$72,0)),"")</f>
        <v/>
      </c>
      <c r="T655" s="338" t="str">
        <f t="shared" si="55"/>
        <v/>
      </c>
      <c r="V655" s="11"/>
      <c r="W655" s="11"/>
      <c r="X655" s="11"/>
      <c r="Y655" s="11"/>
      <c r="Z655" s="11"/>
      <c r="AA655" s="11"/>
      <c r="AB655" s="11"/>
      <c r="AC655" s="11"/>
      <c r="AD655" s="11"/>
      <c r="AE655" s="11"/>
      <c r="AF655" s="11"/>
      <c r="AG655" s="11"/>
      <c r="AH655" s="11"/>
      <c r="AI655" s="11"/>
      <c r="AJ655" s="11"/>
      <c r="AK655" s="11"/>
      <c r="AL655" s="11"/>
      <c r="AM655" s="11"/>
      <c r="AN655" s="11"/>
      <c r="AO655" s="11"/>
      <c r="AP655" s="63">
        <f t="shared" si="56"/>
        <v>0</v>
      </c>
      <c r="AQ655" s="63">
        <f t="shared" si="57"/>
        <v>0</v>
      </c>
      <c r="AR655" s="63">
        <f t="shared" si="58"/>
        <v>0</v>
      </c>
      <c r="AT655" s="176" cm="1">
        <f t="array" ref="AT655">SUMIFS('N1.3_Project_Listing'!$P$16:$P$829, 'N1.3_Project_Listing'!$E$16:$E$829,'N1.3_Project_Listing'!$E655, 'N1.3_Project_Listing'!$A$16:$A$829,ET_Risk_SC_Summation[[#Headers],[132kV Circuit Breaker]])</f>
        <v>0</v>
      </c>
      <c r="AU655" s="176" cm="1">
        <f t="array" ref="AU655">SUMIFS('N1.3_Project_Listing'!$P$16:$P$829, 'N1.3_Project_Listing'!$E$16:$E$829,'N1.3_Project_Listing'!$E655, 'N1.3_Project_Listing'!$A$16:$A$829,ET_Risk_SC_Summation[[#Headers],[132kV Transformer]])</f>
        <v>0</v>
      </c>
      <c r="AV655" s="176" cm="1">
        <f t="array" ref="AV655">SUMIFS('N1.3_Project_Listing'!$P$16:$P$829, 'N1.3_Project_Listing'!$E$16:$E$829,'N1.3_Project_Listing'!$E655, 'N1.3_Project_Listing'!$A$16:$A$829,ET_Risk_SC_Summation[[#Headers],[132kV Reactor]])</f>
        <v>0</v>
      </c>
      <c r="AW655" s="176" cm="1">
        <f t="array" ref="AW655">SUMIFS('N1.3_Project_Listing'!$P$16:$P$829, 'N1.3_Project_Listing'!$E$16:$E$829,'N1.3_Project_Listing'!$E655, 'N1.3_Project_Listing'!$A$16:$A$829,ET_Risk_SC_Summation[[#Headers],[132kV Underground Cable]])</f>
        <v>0</v>
      </c>
      <c r="AX655" s="176" cm="1">
        <f t="array" ref="AX655">SUMIFS('N1.3_Project_Listing'!$P$16:$P$829, 'N1.3_Project_Listing'!$E$16:$E$829,'N1.3_Project_Listing'!$E655, 'N1.3_Project_Listing'!$A$16:$A$829,ET_Risk_SC_Summation[[#Headers],[132kV OHL Conductor]])</f>
        <v>0</v>
      </c>
      <c r="AY655" s="176" cm="1">
        <f t="array" ref="AY655">SUMIFS('N1.3_Project_Listing'!$P$16:$P$829, 'N1.3_Project_Listing'!$E$16:$E$829,'N1.3_Project_Listing'!$E655, 'N1.3_Project_Listing'!$A$16:$A$829,ET_Risk_SC_Summation[[#Headers],[132kV OHL Fittings]])</f>
        <v>0</v>
      </c>
      <c r="AZ655" s="176" cm="1">
        <f t="array" ref="AZ655">SUMIFS('N1.3_Project_Listing'!$P$16:$P$829, 'N1.3_Project_Listing'!$E$16:$E$829,'N1.3_Project_Listing'!$E655, 'N1.3_Project_Listing'!$A$16:$A$829,ET_Risk_SC_Summation[[#Headers],[132kV OHL Tower]])</f>
        <v>0</v>
      </c>
      <c r="BA655" s="176" cm="1">
        <f t="array" ref="BA655">SUMIFS('N1.3_Project_Listing'!$P$16:$P$829, 'N1.3_Project_Listing'!$E$16:$E$829,'N1.3_Project_Listing'!$E655, 'N1.3_Project_Listing'!$A$16:$A$829,ET_Risk_SC_Summation[[#Headers],[275kV Circuit Breaker]])</f>
        <v>0</v>
      </c>
      <c r="BB655" s="176" cm="1">
        <f t="array" ref="BB655">SUMIFS('N1.3_Project_Listing'!$P$16:$P$829, 'N1.3_Project_Listing'!$E$16:$E$829,'N1.3_Project_Listing'!$E655, 'N1.3_Project_Listing'!$A$16:$A$829,ET_Risk_SC_Summation[[#Headers],[275kV Transformer]])</f>
        <v>0</v>
      </c>
      <c r="BC655" s="176" cm="1">
        <f t="array" ref="BC655">SUMIFS('N1.3_Project_Listing'!$P$16:$P$829, 'N1.3_Project_Listing'!$E$16:$E$829,'N1.3_Project_Listing'!$E655, 'N1.3_Project_Listing'!$A$16:$A$829,ET_Risk_SC_Summation[[#Headers],[275kV Reactor]])</f>
        <v>0</v>
      </c>
      <c r="BD655" s="176" cm="1">
        <f t="array" ref="BD655">SUMIFS('N1.3_Project_Listing'!$P$16:$P$829, 'N1.3_Project_Listing'!$E$16:$E$829,'N1.3_Project_Listing'!$E655, 'N1.3_Project_Listing'!$A$16:$A$829,ET_Risk_SC_Summation[[#Headers],[275kV Underground Cable]])</f>
        <v>0</v>
      </c>
      <c r="BE655" s="176" cm="1">
        <f t="array" ref="BE655">SUMIFS('N1.3_Project_Listing'!$P$16:$P$829, 'N1.3_Project_Listing'!$E$16:$E$829,'N1.3_Project_Listing'!$E655, 'N1.3_Project_Listing'!$A$16:$A$829,ET_Risk_SC_Summation[[#Headers],[275kV OHL Conductor]])</f>
        <v>0</v>
      </c>
      <c r="BF655" s="176" cm="1">
        <f t="array" ref="BF655">SUMIFS('N1.3_Project_Listing'!$P$16:$P$829, 'N1.3_Project_Listing'!$E$16:$E$829,'N1.3_Project_Listing'!$E655, 'N1.3_Project_Listing'!$A$16:$A$829,ET_Risk_SC_Summation[[#Headers],[275kV OHL Fittings]])</f>
        <v>0</v>
      </c>
      <c r="BG655" s="176" cm="1">
        <f t="array" ref="BG655">SUMIFS('N1.3_Project_Listing'!$P$16:$P$829, 'N1.3_Project_Listing'!$E$16:$E$829,'N1.3_Project_Listing'!$E655, 'N1.3_Project_Listing'!$A$16:$A$829,ET_Risk_SC_Summation[[#Headers],[275kV OHL Tower]])</f>
        <v>0</v>
      </c>
      <c r="BH655" s="176" cm="1">
        <f t="array" ref="BH655">SUMIFS('N1.3_Project_Listing'!$P$16:$P$829, 'N1.3_Project_Listing'!$E$16:$E$829,'N1.3_Project_Listing'!$E655, 'N1.3_Project_Listing'!$A$16:$A$829,ET_Risk_SC_Summation[[#Headers],[400kV Circuit Breaker]])</f>
        <v>0</v>
      </c>
      <c r="BI655" s="176" cm="1">
        <f t="array" ref="BI655">SUMIFS('N1.3_Project_Listing'!$P$16:$P$829, 'N1.3_Project_Listing'!$E$16:$E$829,'N1.3_Project_Listing'!$E655, 'N1.3_Project_Listing'!$A$16:$A$829,ET_Risk_SC_Summation[[#Headers],[400kV Transformer]])</f>
        <v>0</v>
      </c>
      <c r="BJ655" s="176" cm="1">
        <f t="array" ref="BJ655">SUMIFS('N1.3_Project_Listing'!$P$16:$P$829, 'N1.3_Project_Listing'!$E$16:$E$829,'N1.3_Project_Listing'!$E655, 'N1.3_Project_Listing'!$A$16:$A$829,ET_Risk_SC_Summation[[#Headers],[400kV Reactor]])</f>
        <v>0</v>
      </c>
      <c r="BK655" s="176" cm="1">
        <f t="array" ref="BK655">SUMIFS('N1.3_Project_Listing'!$P$16:$P$829, 'N1.3_Project_Listing'!$E$16:$E$829,'N1.3_Project_Listing'!$E655, 'N1.3_Project_Listing'!$A$16:$A$829,ET_Risk_SC_Summation[[#Headers],[400kV Underground Cable]])</f>
        <v>0</v>
      </c>
      <c r="BL655" s="176" cm="1">
        <f t="array" ref="BL655">SUMIFS('N1.3_Project_Listing'!$P$16:$P$829, 'N1.3_Project_Listing'!$E$16:$E$829,'N1.3_Project_Listing'!$E655, 'N1.3_Project_Listing'!$A$16:$A$829,ET_Risk_SC_Summation[[#Headers],[400kV OHL Conductor]])</f>
        <v>0</v>
      </c>
      <c r="BM655" s="176" cm="1">
        <f t="array" ref="BM655">SUMIFS('N1.3_Project_Listing'!$P$16:$P$829, 'N1.3_Project_Listing'!$E$16:$E$829,'N1.3_Project_Listing'!$E655, 'N1.3_Project_Listing'!$A$16:$A$829,ET_Risk_SC_Summation[[#Headers],[400kV OHL Fittings]])</f>
        <v>0</v>
      </c>
      <c r="BN655" s="176" cm="1">
        <f t="array" ref="BN655">SUMIFS('N1.3_Project_Listing'!$P$16:$P$829, 'N1.3_Project_Listing'!$E$16:$E$829,'N1.3_Project_Listing'!$E655, 'N1.3_Project_Listing'!$A$16:$A$829,ET_Risk_SC_Summation[[#Headers],[400kV OHL Tower]])</f>
        <v>0</v>
      </c>
      <c r="BO655" s="177" t="str">
        <f>IF(SUM(ET_Risk_SC_Summation[[#This Row],[132kV Circuit Breaker]:[400kV OHL Tower]])=0, "n/a", INDEX(ET_Risk_SC_Summation[#Headers],1,MATCH(MAX(ET_Risk_SC_Summation[[#This Row],[132kV Circuit Breaker]:[400kV OHL Tower]]),ET_Risk_SC_Summation[[#This Row],[132kV Circuit Breaker]:[400kV OHL Tower]],0)))</f>
        <v>n/a</v>
      </c>
      <c r="BP655" s="177" t="str">
        <f>IFERROR(INDEX('N0.7_Lookup_References'!$G$77:$G$98,MATCH(ET_Risk_SC_Summation[[#This Row],[Mxx Category]],'N0.7_Lookup_References'!$F$77:$F$98,0)),"")</f>
        <v/>
      </c>
    </row>
    <row r="656" spans="1:68">
      <c r="A656" s="160" t="str">
        <f>IFERROR(INDEX(N1.2_Intervention_Types[NARM Asset Category],MATCH('N1.3_Project_Listing'!$C656,N1.2_Intervention_Types[Intervention Type ID],0),1),"")</f>
        <v/>
      </c>
      <c r="B656" s="160" t="str">
        <f>IF($D$2="GD",IFERROR(INDEX(N1.2_Intervention_Types[C&amp;V Asset Category (GD)],MATCH('N1.3_Project_Listing'!$C656,N1.2_Intervention_Types[Intervention Type ID],0),1),""),IFERROR(INDEX(N1.2_Intervention_Types[NARM Asset Category],MATCH('N1.3_Project_Listing'!$C656,N1.2_Intervention_Types[Intervention Type ID],0),1),""))</f>
        <v/>
      </c>
      <c r="C656" s="67" t="str">
        <f>IFERROR(INDEX(N1.2_Intervention_Types[Intervention Type ID],MATCH('N1.3_Project_Listing'!$I656,N1.2_Intervention_Types[Intervention Type],0),1),"")</f>
        <v/>
      </c>
      <c r="D656" s="160" t="str">
        <f>IFERROR(INDEX(N1.2_Intervention_Types[Intervention Category],MATCH('N1.3_Project_Listing'!$C656,N1.2_Intervention_Types[Intervention Type ID],0),1),"")</f>
        <v/>
      </c>
      <c r="E656" s="210"/>
      <c r="F656" s="236"/>
      <c r="G656" s="236"/>
      <c r="H656" s="236"/>
      <c r="I656" s="151"/>
      <c r="J656" s="139"/>
      <c r="K656" s="117"/>
      <c r="L656" s="117"/>
      <c r="M656" s="117"/>
      <c r="N656" s="11"/>
      <c r="O656" s="11"/>
      <c r="P656" s="11"/>
      <c r="Q656" s="63">
        <f t="shared" ref="Q656:Q719" si="59">N656-O656</f>
        <v>0</v>
      </c>
      <c r="R656" s="368">
        <f>IF('N1.3_Project_Listing'!$D656="Replacement",SUM('N1.3_Project_Listing'!$K656:$L656)/2,'N1.3_Project_Listing'!$M656)</f>
        <v>0</v>
      </c>
      <c r="S656" s="67" t="str">
        <f>IFERROR(INDEX('N0.7_Lookup_References'!$C$13:$C$72,MATCH($A656,'N0.7_Lookup_References'!$B$13:$B$72,0)),"")</f>
        <v/>
      </c>
      <c r="T656" s="338" t="str">
        <f t="shared" si="55"/>
        <v/>
      </c>
      <c r="V656" s="11"/>
      <c r="W656" s="11"/>
      <c r="X656" s="11"/>
      <c r="Y656" s="11"/>
      <c r="Z656" s="11"/>
      <c r="AA656" s="11"/>
      <c r="AB656" s="11"/>
      <c r="AC656" s="11"/>
      <c r="AD656" s="11"/>
      <c r="AE656" s="11"/>
      <c r="AF656" s="11"/>
      <c r="AG656" s="11"/>
      <c r="AH656" s="11"/>
      <c r="AI656" s="11"/>
      <c r="AJ656" s="11"/>
      <c r="AK656" s="11"/>
      <c r="AL656" s="11"/>
      <c r="AM656" s="11"/>
      <c r="AN656" s="11"/>
      <c r="AO656" s="11"/>
      <c r="AP656" s="63">
        <f t="shared" si="56"/>
        <v>0</v>
      </c>
      <c r="AQ656" s="63">
        <f t="shared" si="57"/>
        <v>0</v>
      </c>
      <c r="AR656" s="63">
        <f t="shared" si="58"/>
        <v>0</v>
      </c>
      <c r="AT656" s="176" cm="1">
        <f t="array" ref="AT656">SUMIFS('N1.3_Project_Listing'!$P$16:$P$829, 'N1.3_Project_Listing'!$E$16:$E$829,'N1.3_Project_Listing'!$E656, 'N1.3_Project_Listing'!$A$16:$A$829,ET_Risk_SC_Summation[[#Headers],[132kV Circuit Breaker]])</f>
        <v>0</v>
      </c>
      <c r="AU656" s="176" cm="1">
        <f t="array" ref="AU656">SUMIFS('N1.3_Project_Listing'!$P$16:$P$829, 'N1.3_Project_Listing'!$E$16:$E$829,'N1.3_Project_Listing'!$E656, 'N1.3_Project_Listing'!$A$16:$A$829,ET_Risk_SC_Summation[[#Headers],[132kV Transformer]])</f>
        <v>0</v>
      </c>
      <c r="AV656" s="176" cm="1">
        <f t="array" ref="AV656">SUMIFS('N1.3_Project_Listing'!$P$16:$P$829, 'N1.3_Project_Listing'!$E$16:$E$829,'N1.3_Project_Listing'!$E656, 'N1.3_Project_Listing'!$A$16:$A$829,ET_Risk_SC_Summation[[#Headers],[132kV Reactor]])</f>
        <v>0</v>
      </c>
      <c r="AW656" s="176" cm="1">
        <f t="array" ref="AW656">SUMIFS('N1.3_Project_Listing'!$P$16:$P$829, 'N1.3_Project_Listing'!$E$16:$E$829,'N1.3_Project_Listing'!$E656, 'N1.3_Project_Listing'!$A$16:$A$829,ET_Risk_SC_Summation[[#Headers],[132kV Underground Cable]])</f>
        <v>0</v>
      </c>
      <c r="AX656" s="176" cm="1">
        <f t="array" ref="AX656">SUMIFS('N1.3_Project_Listing'!$P$16:$P$829, 'N1.3_Project_Listing'!$E$16:$E$829,'N1.3_Project_Listing'!$E656, 'N1.3_Project_Listing'!$A$16:$A$829,ET_Risk_SC_Summation[[#Headers],[132kV OHL Conductor]])</f>
        <v>0</v>
      </c>
      <c r="AY656" s="176" cm="1">
        <f t="array" ref="AY656">SUMIFS('N1.3_Project_Listing'!$P$16:$P$829, 'N1.3_Project_Listing'!$E$16:$E$829,'N1.3_Project_Listing'!$E656, 'N1.3_Project_Listing'!$A$16:$A$829,ET_Risk_SC_Summation[[#Headers],[132kV OHL Fittings]])</f>
        <v>0</v>
      </c>
      <c r="AZ656" s="176" cm="1">
        <f t="array" ref="AZ656">SUMIFS('N1.3_Project_Listing'!$P$16:$P$829, 'N1.3_Project_Listing'!$E$16:$E$829,'N1.3_Project_Listing'!$E656, 'N1.3_Project_Listing'!$A$16:$A$829,ET_Risk_SC_Summation[[#Headers],[132kV OHL Tower]])</f>
        <v>0</v>
      </c>
      <c r="BA656" s="176" cm="1">
        <f t="array" ref="BA656">SUMIFS('N1.3_Project_Listing'!$P$16:$P$829, 'N1.3_Project_Listing'!$E$16:$E$829,'N1.3_Project_Listing'!$E656, 'N1.3_Project_Listing'!$A$16:$A$829,ET_Risk_SC_Summation[[#Headers],[275kV Circuit Breaker]])</f>
        <v>0</v>
      </c>
      <c r="BB656" s="176" cm="1">
        <f t="array" ref="BB656">SUMIFS('N1.3_Project_Listing'!$P$16:$P$829, 'N1.3_Project_Listing'!$E$16:$E$829,'N1.3_Project_Listing'!$E656, 'N1.3_Project_Listing'!$A$16:$A$829,ET_Risk_SC_Summation[[#Headers],[275kV Transformer]])</f>
        <v>0</v>
      </c>
      <c r="BC656" s="176" cm="1">
        <f t="array" ref="BC656">SUMIFS('N1.3_Project_Listing'!$P$16:$P$829, 'N1.3_Project_Listing'!$E$16:$E$829,'N1.3_Project_Listing'!$E656, 'N1.3_Project_Listing'!$A$16:$A$829,ET_Risk_SC_Summation[[#Headers],[275kV Reactor]])</f>
        <v>0</v>
      </c>
      <c r="BD656" s="176" cm="1">
        <f t="array" ref="BD656">SUMIFS('N1.3_Project_Listing'!$P$16:$P$829, 'N1.3_Project_Listing'!$E$16:$E$829,'N1.3_Project_Listing'!$E656, 'N1.3_Project_Listing'!$A$16:$A$829,ET_Risk_SC_Summation[[#Headers],[275kV Underground Cable]])</f>
        <v>0</v>
      </c>
      <c r="BE656" s="176" cm="1">
        <f t="array" ref="BE656">SUMIFS('N1.3_Project_Listing'!$P$16:$P$829, 'N1.3_Project_Listing'!$E$16:$E$829,'N1.3_Project_Listing'!$E656, 'N1.3_Project_Listing'!$A$16:$A$829,ET_Risk_SC_Summation[[#Headers],[275kV OHL Conductor]])</f>
        <v>0</v>
      </c>
      <c r="BF656" s="176" cm="1">
        <f t="array" ref="BF656">SUMIFS('N1.3_Project_Listing'!$P$16:$P$829, 'N1.3_Project_Listing'!$E$16:$E$829,'N1.3_Project_Listing'!$E656, 'N1.3_Project_Listing'!$A$16:$A$829,ET_Risk_SC_Summation[[#Headers],[275kV OHL Fittings]])</f>
        <v>0</v>
      </c>
      <c r="BG656" s="176" cm="1">
        <f t="array" ref="BG656">SUMIFS('N1.3_Project_Listing'!$P$16:$P$829, 'N1.3_Project_Listing'!$E$16:$E$829,'N1.3_Project_Listing'!$E656, 'N1.3_Project_Listing'!$A$16:$A$829,ET_Risk_SC_Summation[[#Headers],[275kV OHL Tower]])</f>
        <v>0</v>
      </c>
      <c r="BH656" s="176" cm="1">
        <f t="array" ref="BH656">SUMIFS('N1.3_Project_Listing'!$P$16:$P$829, 'N1.3_Project_Listing'!$E$16:$E$829,'N1.3_Project_Listing'!$E656, 'N1.3_Project_Listing'!$A$16:$A$829,ET_Risk_SC_Summation[[#Headers],[400kV Circuit Breaker]])</f>
        <v>0</v>
      </c>
      <c r="BI656" s="176" cm="1">
        <f t="array" ref="BI656">SUMIFS('N1.3_Project_Listing'!$P$16:$P$829, 'N1.3_Project_Listing'!$E$16:$E$829,'N1.3_Project_Listing'!$E656, 'N1.3_Project_Listing'!$A$16:$A$829,ET_Risk_SC_Summation[[#Headers],[400kV Transformer]])</f>
        <v>0</v>
      </c>
      <c r="BJ656" s="176" cm="1">
        <f t="array" ref="BJ656">SUMIFS('N1.3_Project_Listing'!$P$16:$P$829, 'N1.3_Project_Listing'!$E$16:$E$829,'N1.3_Project_Listing'!$E656, 'N1.3_Project_Listing'!$A$16:$A$829,ET_Risk_SC_Summation[[#Headers],[400kV Reactor]])</f>
        <v>0</v>
      </c>
      <c r="BK656" s="176" cm="1">
        <f t="array" ref="BK656">SUMIFS('N1.3_Project_Listing'!$P$16:$P$829, 'N1.3_Project_Listing'!$E$16:$E$829,'N1.3_Project_Listing'!$E656, 'N1.3_Project_Listing'!$A$16:$A$829,ET_Risk_SC_Summation[[#Headers],[400kV Underground Cable]])</f>
        <v>0</v>
      </c>
      <c r="BL656" s="176" cm="1">
        <f t="array" ref="BL656">SUMIFS('N1.3_Project_Listing'!$P$16:$P$829, 'N1.3_Project_Listing'!$E$16:$E$829,'N1.3_Project_Listing'!$E656, 'N1.3_Project_Listing'!$A$16:$A$829,ET_Risk_SC_Summation[[#Headers],[400kV OHL Conductor]])</f>
        <v>0</v>
      </c>
      <c r="BM656" s="176" cm="1">
        <f t="array" ref="BM656">SUMIFS('N1.3_Project_Listing'!$P$16:$P$829, 'N1.3_Project_Listing'!$E$16:$E$829,'N1.3_Project_Listing'!$E656, 'N1.3_Project_Listing'!$A$16:$A$829,ET_Risk_SC_Summation[[#Headers],[400kV OHL Fittings]])</f>
        <v>0</v>
      </c>
      <c r="BN656" s="176" cm="1">
        <f t="array" ref="BN656">SUMIFS('N1.3_Project_Listing'!$P$16:$P$829, 'N1.3_Project_Listing'!$E$16:$E$829,'N1.3_Project_Listing'!$E656, 'N1.3_Project_Listing'!$A$16:$A$829,ET_Risk_SC_Summation[[#Headers],[400kV OHL Tower]])</f>
        <v>0</v>
      </c>
      <c r="BO656" s="177" t="str">
        <f>IF(SUM(ET_Risk_SC_Summation[[#This Row],[132kV Circuit Breaker]:[400kV OHL Tower]])=0, "n/a", INDEX(ET_Risk_SC_Summation[#Headers],1,MATCH(MAX(ET_Risk_SC_Summation[[#This Row],[132kV Circuit Breaker]:[400kV OHL Tower]]),ET_Risk_SC_Summation[[#This Row],[132kV Circuit Breaker]:[400kV OHL Tower]],0)))</f>
        <v>n/a</v>
      </c>
      <c r="BP656" s="177" t="str">
        <f>IFERROR(INDEX('N0.7_Lookup_References'!$G$77:$G$98,MATCH(ET_Risk_SC_Summation[[#This Row],[Mxx Category]],'N0.7_Lookup_References'!$F$77:$F$98,0)),"")</f>
        <v/>
      </c>
    </row>
    <row r="657" spans="1:68">
      <c r="A657" s="160" t="str">
        <f>IFERROR(INDEX(N1.2_Intervention_Types[NARM Asset Category],MATCH('N1.3_Project_Listing'!$C657,N1.2_Intervention_Types[Intervention Type ID],0),1),"")</f>
        <v/>
      </c>
      <c r="B657" s="160" t="str">
        <f>IF($D$2="GD",IFERROR(INDEX(N1.2_Intervention_Types[C&amp;V Asset Category (GD)],MATCH('N1.3_Project_Listing'!$C657,N1.2_Intervention_Types[Intervention Type ID],0),1),""),IFERROR(INDEX(N1.2_Intervention_Types[NARM Asset Category],MATCH('N1.3_Project_Listing'!$C657,N1.2_Intervention_Types[Intervention Type ID],0),1),""))</f>
        <v/>
      </c>
      <c r="C657" s="67" t="str">
        <f>IFERROR(INDEX(N1.2_Intervention_Types[Intervention Type ID],MATCH('N1.3_Project_Listing'!$I657,N1.2_Intervention_Types[Intervention Type],0),1),"")</f>
        <v/>
      </c>
      <c r="D657" s="160" t="str">
        <f>IFERROR(INDEX(N1.2_Intervention_Types[Intervention Category],MATCH('N1.3_Project_Listing'!$C657,N1.2_Intervention_Types[Intervention Type ID],0),1),"")</f>
        <v/>
      </c>
      <c r="E657" s="210"/>
      <c r="F657" s="236"/>
      <c r="G657" s="236"/>
      <c r="H657" s="236"/>
      <c r="I657" s="151"/>
      <c r="J657" s="139"/>
      <c r="K657" s="117"/>
      <c r="L657" s="117"/>
      <c r="M657" s="117"/>
      <c r="N657" s="11"/>
      <c r="O657" s="11"/>
      <c r="P657" s="11"/>
      <c r="Q657" s="63">
        <f t="shared" si="59"/>
        <v>0</v>
      </c>
      <c r="R657" s="368">
        <f>IF('N1.3_Project_Listing'!$D657="Replacement",SUM('N1.3_Project_Listing'!$K657:$L657)/2,'N1.3_Project_Listing'!$M657)</f>
        <v>0</v>
      </c>
      <c r="S657" s="67" t="str">
        <f>IFERROR(INDEX('N0.7_Lookup_References'!$C$13:$C$72,MATCH($A657,'N0.7_Lookup_References'!$B$13:$B$72,0)),"")</f>
        <v/>
      </c>
      <c r="T657" s="338" t="str">
        <f t="shared" ref="T657:T720" si="60">IF(D657="Replacement",IF(K657-L657&lt;0.1, "","Difference"), "")</f>
        <v/>
      </c>
      <c r="V657" s="11"/>
      <c r="W657" s="11"/>
      <c r="X657" s="11"/>
      <c r="Y657" s="11"/>
      <c r="Z657" s="11"/>
      <c r="AA657" s="11"/>
      <c r="AB657" s="11"/>
      <c r="AC657" s="11"/>
      <c r="AD657" s="11"/>
      <c r="AE657" s="11"/>
      <c r="AF657" s="11"/>
      <c r="AG657" s="11"/>
      <c r="AH657" s="11"/>
      <c r="AI657" s="11"/>
      <c r="AJ657" s="11"/>
      <c r="AK657" s="11"/>
      <c r="AL657" s="11"/>
      <c r="AM657" s="11"/>
      <c r="AN657" s="11"/>
      <c r="AO657" s="11"/>
      <c r="AP657" s="63">
        <f t="shared" si="56"/>
        <v>0</v>
      </c>
      <c r="AQ657" s="63">
        <f t="shared" si="57"/>
        <v>0</v>
      </c>
      <c r="AR657" s="63">
        <f t="shared" si="58"/>
        <v>0</v>
      </c>
      <c r="AT657" s="176" cm="1">
        <f t="array" ref="AT657">SUMIFS('N1.3_Project_Listing'!$P$16:$P$829, 'N1.3_Project_Listing'!$E$16:$E$829,'N1.3_Project_Listing'!$E657, 'N1.3_Project_Listing'!$A$16:$A$829,ET_Risk_SC_Summation[[#Headers],[132kV Circuit Breaker]])</f>
        <v>0</v>
      </c>
      <c r="AU657" s="176" cm="1">
        <f t="array" ref="AU657">SUMIFS('N1.3_Project_Listing'!$P$16:$P$829, 'N1.3_Project_Listing'!$E$16:$E$829,'N1.3_Project_Listing'!$E657, 'N1.3_Project_Listing'!$A$16:$A$829,ET_Risk_SC_Summation[[#Headers],[132kV Transformer]])</f>
        <v>0</v>
      </c>
      <c r="AV657" s="176" cm="1">
        <f t="array" ref="AV657">SUMIFS('N1.3_Project_Listing'!$P$16:$P$829, 'N1.3_Project_Listing'!$E$16:$E$829,'N1.3_Project_Listing'!$E657, 'N1.3_Project_Listing'!$A$16:$A$829,ET_Risk_SC_Summation[[#Headers],[132kV Reactor]])</f>
        <v>0</v>
      </c>
      <c r="AW657" s="176" cm="1">
        <f t="array" ref="AW657">SUMIFS('N1.3_Project_Listing'!$P$16:$P$829, 'N1.3_Project_Listing'!$E$16:$E$829,'N1.3_Project_Listing'!$E657, 'N1.3_Project_Listing'!$A$16:$A$829,ET_Risk_SC_Summation[[#Headers],[132kV Underground Cable]])</f>
        <v>0</v>
      </c>
      <c r="AX657" s="176" cm="1">
        <f t="array" ref="AX657">SUMIFS('N1.3_Project_Listing'!$P$16:$P$829, 'N1.3_Project_Listing'!$E$16:$E$829,'N1.3_Project_Listing'!$E657, 'N1.3_Project_Listing'!$A$16:$A$829,ET_Risk_SC_Summation[[#Headers],[132kV OHL Conductor]])</f>
        <v>0</v>
      </c>
      <c r="AY657" s="176" cm="1">
        <f t="array" ref="AY657">SUMIFS('N1.3_Project_Listing'!$P$16:$P$829, 'N1.3_Project_Listing'!$E$16:$E$829,'N1.3_Project_Listing'!$E657, 'N1.3_Project_Listing'!$A$16:$A$829,ET_Risk_SC_Summation[[#Headers],[132kV OHL Fittings]])</f>
        <v>0</v>
      </c>
      <c r="AZ657" s="176" cm="1">
        <f t="array" ref="AZ657">SUMIFS('N1.3_Project_Listing'!$P$16:$P$829, 'N1.3_Project_Listing'!$E$16:$E$829,'N1.3_Project_Listing'!$E657, 'N1.3_Project_Listing'!$A$16:$A$829,ET_Risk_SC_Summation[[#Headers],[132kV OHL Tower]])</f>
        <v>0</v>
      </c>
      <c r="BA657" s="176" cm="1">
        <f t="array" ref="BA657">SUMIFS('N1.3_Project_Listing'!$P$16:$P$829, 'N1.3_Project_Listing'!$E$16:$E$829,'N1.3_Project_Listing'!$E657, 'N1.3_Project_Listing'!$A$16:$A$829,ET_Risk_SC_Summation[[#Headers],[275kV Circuit Breaker]])</f>
        <v>0</v>
      </c>
      <c r="BB657" s="176" cm="1">
        <f t="array" ref="BB657">SUMIFS('N1.3_Project_Listing'!$P$16:$P$829, 'N1.3_Project_Listing'!$E$16:$E$829,'N1.3_Project_Listing'!$E657, 'N1.3_Project_Listing'!$A$16:$A$829,ET_Risk_SC_Summation[[#Headers],[275kV Transformer]])</f>
        <v>0</v>
      </c>
      <c r="BC657" s="176" cm="1">
        <f t="array" ref="BC657">SUMIFS('N1.3_Project_Listing'!$P$16:$P$829, 'N1.3_Project_Listing'!$E$16:$E$829,'N1.3_Project_Listing'!$E657, 'N1.3_Project_Listing'!$A$16:$A$829,ET_Risk_SC_Summation[[#Headers],[275kV Reactor]])</f>
        <v>0</v>
      </c>
      <c r="BD657" s="176" cm="1">
        <f t="array" ref="BD657">SUMIFS('N1.3_Project_Listing'!$P$16:$P$829, 'N1.3_Project_Listing'!$E$16:$E$829,'N1.3_Project_Listing'!$E657, 'N1.3_Project_Listing'!$A$16:$A$829,ET_Risk_SC_Summation[[#Headers],[275kV Underground Cable]])</f>
        <v>0</v>
      </c>
      <c r="BE657" s="176" cm="1">
        <f t="array" ref="BE657">SUMIFS('N1.3_Project_Listing'!$P$16:$P$829, 'N1.3_Project_Listing'!$E$16:$E$829,'N1.3_Project_Listing'!$E657, 'N1.3_Project_Listing'!$A$16:$A$829,ET_Risk_SC_Summation[[#Headers],[275kV OHL Conductor]])</f>
        <v>0</v>
      </c>
      <c r="BF657" s="176" cm="1">
        <f t="array" ref="BF657">SUMIFS('N1.3_Project_Listing'!$P$16:$P$829, 'N1.3_Project_Listing'!$E$16:$E$829,'N1.3_Project_Listing'!$E657, 'N1.3_Project_Listing'!$A$16:$A$829,ET_Risk_SC_Summation[[#Headers],[275kV OHL Fittings]])</f>
        <v>0</v>
      </c>
      <c r="BG657" s="176" cm="1">
        <f t="array" ref="BG657">SUMIFS('N1.3_Project_Listing'!$P$16:$P$829, 'N1.3_Project_Listing'!$E$16:$E$829,'N1.3_Project_Listing'!$E657, 'N1.3_Project_Listing'!$A$16:$A$829,ET_Risk_SC_Summation[[#Headers],[275kV OHL Tower]])</f>
        <v>0</v>
      </c>
      <c r="BH657" s="176" cm="1">
        <f t="array" ref="BH657">SUMIFS('N1.3_Project_Listing'!$P$16:$P$829, 'N1.3_Project_Listing'!$E$16:$E$829,'N1.3_Project_Listing'!$E657, 'N1.3_Project_Listing'!$A$16:$A$829,ET_Risk_SC_Summation[[#Headers],[400kV Circuit Breaker]])</f>
        <v>0</v>
      </c>
      <c r="BI657" s="176" cm="1">
        <f t="array" ref="BI657">SUMIFS('N1.3_Project_Listing'!$P$16:$P$829, 'N1.3_Project_Listing'!$E$16:$E$829,'N1.3_Project_Listing'!$E657, 'N1.3_Project_Listing'!$A$16:$A$829,ET_Risk_SC_Summation[[#Headers],[400kV Transformer]])</f>
        <v>0</v>
      </c>
      <c r="BJ657" s="176" cm="1">
        <f t="array" ref="BJ657">SUMIFS('N1.3_Project_Listing'!$P$16:$P$829, 'N1.3_Project_Listing'!$E$16:$E$829,'N1.3_Project_Listing'!$E657, 'N1.3_Project_Listing'!$A$16:$A$829,ET_Risk_SC_Summation[[#Headers],[400kV Reactor]])</f>
        <v>0</v>
      </c>
      <c r="BK657" s="176" cm="1">
        <f t="array" ref="BK657">SUMIFS('N1.3_Project_Listing'!$P$16:$P$829, 'N1.3_Project_Listing'!$E$16:$E$829,'N1.3_Project_Listing'!$E657, 'N1.3_Project_Listing'!$A$16:$A$829,ET_Risk_SC_Summation[[#Headers],[400kV Underground Cable]])</f>
        <v>0</v>
      </c>
      <c r="BL657" s="176" cm="1">
        <f t="array" ref="BL657">SUMIFS('N1.3_Project_Listing'!$P$16:$P$829, 'N1.3_Project_Listing'!$E$16:$E$829,'N1.3_Project_Listing'!$E657, 'N1.3_Project_Listing'!$A$16:$A$829,ET_Risk_SC_Summation[[#Headers],[400kV OHL Conductor]])</f>
        <v>0</v>
      </c>
      <c r="BM657" s="176" cm="1">
        <f t="array" ref="BM657">SUMIFS('N1.3_Project_Listing'!$P$16:$P$829, 'N1.3_Project_Listing'!$E$16:$E$829,'N1.3_Project_Listing'!$E657, 'N1.3_Project_Listing'!$A$16:$A$829,ET_Risk_SC_Summation[[#Headers],[400kV OHL Fittings]])</f>
        <v>0</v>
      </c>
      <c r="BN657" s="176" cm="1">
        <f t="array" ref="BN657">SUMIFS('N1.3_Project_Listing'!$P$16:$P$829, 'N1.3_Project_Listing'!$E$16:$E$829,'N1.3_Project_Listing'!$E657, 'N1.3_Project_Listing'!$A$16:$A$829,ET_Risk_SC_Summation[[#Headers],[400kV OHL Tower]])</f>
        <v>0</v>
      </c>
      <c r="BO657" s="177" t="str">
        <f>IF(SUM(ET_Risk_SC_Summation[[#This Row],[132kV Circuit Breaker]:[400kV OHL Tower]])=0, "n/a", INDEX(ET_Risk_SC_Summation[#Headers],1,MATCH(MAX(ET_Risk_SC_Summation[[#This Row],[132kV Circuit Breaker]:[400kV OHL Tower]]),ET_Risk_SC_Summation[[#This Row],[132kV Circuit Breaker]:[400kV OHL Tower]],0)))</f>
        <v>n/a</v>
      </c>
      <c r="BP657" s="177" t="str">
        <f>IFERROR(INDEX('N0.7_Lookup_References'!$G$77:$G$98,MATCH(ET_Risk_SC_Summation[[#This Row],[Mxx Category]],'N0.7_Lookup_References'!$F$77:$F$98,0)),"")</f>
        <v/>
      </c>
    </row>
    <row r="658" spans="1:68">
      <c r="A658" s="160" t="str">
        <f>IFERROR(INDEX(N1.2_Intervention_Types[NARM Asset Category],MATCH('N1.3_Project_Listing'!$C658,N1.2_Intervention_Types[Intervention Type ID],0),1),"")</f>
        <v/>
      </c>
      <c r="B658" s="160" t="str">
        <f>IF($D$2="GD",IFERROR(INDEX(N1.2_Intervention_Types[C&amp;V Asset Category (GD)],MATCH('N1.3_Project_Listing'!$C658,N1.2_Intervention_Types[Intervention Type ID],0),1),""),IFERROR(INDEX(N1.2_Intervention_Types[NARM Asset Category],MATCH('N1.3_Project_Listing'!$C658,N1.2_Intervention_Types[Intervention Type ID],0),1),""))</f>
        <v/>
      </c>
      <c r="C658" s="67" t="str">
        <f>IFERROR(INDEX(N1.2_Intervention_Types[Intervention Type ID],MATCH('N1.3_Project_Listing'!$I658,N1.2_Intervention_Types[Intervention Type],0),1),"")</f>
        <v/>
      </c>
      <c r="D658" s="160" t="str">
        <f>IFERROR(INDEX(N1.2_Intervention_Types[Intervention Category],MATCH('N1.3_Project_Listing'!$C658,N1.2_Intervention_Types[Intervention Type ID],0),1),"")</f>
        <v/>
      </c>
      <c r="E658" s="210"/>
      <c r="F658" s="236"/>
      <c r="G658" s="236"/>
      <c r="H658" s="236"/>
      <c r="I658" s="151"/>
      <c r="J658" s="139"/>
      <c r="K658" s="117"/>
      <c r="L658" s="117"/>
      <c r="M658" s="117"/>
      <c r="N658" s="11"/>
      <c r="O658" s="11"/>
      <c r="P658" s="11"/>
      <c r="Q658" s="63">
        <f t="shared" si="59"/>
        <v>0</v>
      </c>
      <c r="R658" s="368">
        <f>IF('N1.3_Project_Listing'!$D658="Replacement",SUM('N1.3_Project_Listing'!$K658:$L658)/2,'N1.3_Project_Listing'!$M658)</f>
        <v>0</v>
      </c>
      <c r="S658" s="67" t="str">
        <f>IFERROR(INDEX('N0.7_Lookup_References'!$C$13:$C$72,MATCH($A658,'N0.7_Lookup_References'!$B$13:$B$72,0)),"")</f>
        <v/>
      </c>
      <c r="T658" s="338" t="str">
        <f t="shared" si="60"/>
        <v/>
      </c>
      <c r="V658" s="11"/>
      <c r="W658" s="11"/>
      <c r="X658" s="11"/>
      <c r="Y658" s="11"/>
      <c r="Z658" s="11"/>
      <c r="AA658" s="11"/>
      <c r="AB658" s="11"/>
      <c r="AC658" s="11"/>
      <c r="AD658" s="11"/>
      <c r="AE658" s="11"/>
      <c r="AF658" s="11"/>
      <c r="AG658" s="11"/>
      <c r="AH658" s="11"/>
      <c r="AI658" s="11"/>
      <c r="AJ658" s="11"/>
      <c r="AK658" s="11"/>
      <c r="AL658" s="11"/>
      <c r="AM658" s="11"/>
      <c r="AN658" s="11"/>
      <c r="AO658" s="11"/>
      <c r="AP658" s="63">
        <f t="shared" si="56"/>
        <v>0</v>
      </c>
      <c r="AQ658" s="63">
        <f t="shared" si="57"/>
        <v>0</v>
      </c>
      <c r="AR658" s="63">
        <f t="shared" si="58"/>
        <v>0</v>
      </c>
      <c r="AT658" s="176" cm="1">
        <f t="array" ref="AT658">SUMIFS('N1.3_Project_Listing'!$P$16:$P$829, 'N1.3_Project_Listing'!$E$16:$E$829,'N1.3_Project_Listing'!$E658, 'N1.3_Project_Listing'!$A$16:$A$829,ET_Risk_SC_Summation[[#Headers],[132kV Circuit Breaker]])</f>
        <v>0</v>
      </c>
      <c r="AU658" s="176" cm="1">
        <f t="array" ref="AU658">SUMIFS('N1.3_Project_Listing'!$P$16:$P$829, 'N1.3_Project_Listing'!$E$16:$E$829,'N1.3_Project_Listing'!$E658, 'N1.3_Project_Listing'!$A$16:$A$829,ET_Risk_SC_Summation[[#Headers],[132kV Transformer]])</f>
        <v>0</v>
      </c>
      <c r="AV658" s="176" cm="1">
        <f t="array" ref="AV658">SUMIFS('N1.3_Project_Listing'!$P$16:$P$829, 'N1.3_Project_Listing'!$E$16:$E$829,'N1.3_Project_Listing'!$E658, 'N1.3_Project_Listing'!$A$16:$A$829,ET_Risk_SC_Summation[[#Headers],[132kV Reactor]])</f>
        <v>0</v>
      </c>
      <c r="AW658" s="176" cm="1">
        <f t="array" ref="AW658">SUMIFS('N1.3_Project_Listing'!$P$16:$P$829, 'N1.3_Project_Listing'!$E$16:$E$829,'N1.3_Project_Listing'!$E658, 'N1.3_Project_Listing'!$A$16:$A$829,ET_Risk_SC_Summation[[#Headers],[132kV Underground Cable]])</f>
        <v>0</v>
      </c>
      <c r="AX658" s="176" cm="1">
        <f t="array" ref="AX658">SUMIFS('N1.3_Project_Listing'!$P$16:$P$829, 'N1.3_Project_Listing'!$E$16:$E$829,'N1.3_Project_Listing'!$E658, 'N1.3_Project_Listing'!$A$16:$A$829,ET_Risk_SC_Summation[[#Headers],[132kV OHL Conductor]])</f>
        <v>0</v>
      </c>
      <c r="AY658" s="176" cm="1">
        <f t="array" ref="AY658">SUMIFS('N1.3_Project_Listing'!$P$16:$P$829, 'N1.3_Project_Listing'!$E$16:$E$829,'N1.3_Project_Listing'!$E658, 'N1.3_Project_Listing'!$A$16:$A$829,ET_Risk_SC_Summation[[#Headers],[132kV OHL Fittings]])</f>
        <v>0</v>
      </c>
      <c r="AZ658" s="176" cm="1">
        <f t="array" ref="AZ658">SUMIFS('N1.3_Project_Listing'!$P$16:$P$829, 'N1.3_Project_Listing'!$E$16:$E$829,'N1.3_Project_Listing'!$E658, 'N1.3_Project_Listing'!$A$16:$A$829,ET_Risk_SC_Summation[[#Headers],[132kV OHL Tower]])</f>
        <v>0</v>
      </c>
      <c r="BA658" s="176" cm="1">
        <f t="array" ref="BA658">SUMIFS('N1.3_Project_Listing'!$P$16:$P$829, 'N1.3_Project_Listing'!$E$16:$E$829,'N1.3_Project_Listing'!$E658, 'N1.3_Project_Listing'!$A$16:$A$829,ET_Risk_SC_Summation[[#Headers],[275kV Circuit Breaker]])</f>
        <v>0</v>
      </c>
      <c r="BB658" s="176" cm="1">
        <f t="array" ref="BB658">SUMIFS('N1.3_Project_Listing'!$P$16:$P$829, 'N1.3_Project_Listing'!$E$16:$E$829,'N1.3_Project_Listing'!$E658, 'N1.3_Project_Listing'!$A$16:$A$829,ET_Risk_SC_Summation[[#Headers],[275kV Transformer]])</f>
        <v>0</v>
      </c>
      <c r="BC658" s="176" cm="1">
        <f t="array" ref="BC658">SUMIFS('N1.3_Project_Listing'!$P$16:$P$829, 'N1.3_Project_Listing'!$E$16:$E$829,'N1.3_Project_Listing'!$E658, 'N1.3_Project_Listing'!$A$16:$A$829,ET_Risk_SC_Summation[[#Headers],[275kV Reactor]])</f>
        <v>0</v>
      </c>
      <c r="BD658" s="176" cm="1">
        <f t="array" ref="BD658">SUMIFS('N1.3_Project_Listing'!$P$16:$P$829, 'N1.3_Project_Listing'!$E$16:$E$829,'N1.3_Project_Listing'!$E658, 'N1.3_Project_Listing'!$A$16:$A$829,ET_Risk_SC_Summation[[#Headers],[275kV Underground Cable]])</f>
        <v>0</v>
      </c>
      <c r="BE658" s="176" cm="1">
        <f t="array" ref="BE658">SUMIFS('N1.3_Project_Listing'!$P$16:$P$829, 'N1.3_Project_Listing'!$E$16:$E$829,'N1.3_Project_Listing'!$E658, 'N1.3_Project_Listing'!$A$16:$A$829,ET_Risk_SC_Summation[[#Headers],[275kV OHL Conductor]])</f>
        <v>0</v>
      </c>
      <c r="BF658" s="176" cm="1">
        <f t="array" ref="BF658">SUMIFS('N1.3_Project_Listing'!$P$16:$P$829, 'N1.3_Project_Listing'!$E$16:$E$829,'N1.3_Project_Listing'!$E658, 'N1.3_Project_Listing'!$A$16:$A$829,ET_Risk_SC_Summation[[#Headers],[275kV OHL Fittings]])</f>
        <v>0</v>
      </c>
      <c r="BG658" s="176" cm="1">
        <f t="array" ref="BG658">SUMIFS('N1.3_Project_Listing'!$P$16:$P$829, 'N1.3_Project_Listing'!$E$16:$E$829,'N1.3_Project_Listing'!$E658, 'N1.3_Project_Listing'!$A$16:$A$829,ET_Risk_SC_Summation[[#Headers],[275kV OHL Tower]])</f>
        <v>0</v>
      </c>
      <c r="BH658" s="176" cm="1">
        <f t="array" ref="BH658">SUMIFS('N1.3_Project_Listing'!$P$16:$P$829, 'N1.3_Project_Listing'!$E$16:$E$829,'N1.3_Project_Listing'!$E658, 'N1.3_Project_Listing'!$A$16:$A$829,ET_Risk_SC_Summation[[#Headers],[400kV Circuit Breaker]])</f>
        <v>0</v>
      </c>
      <c r="BI658" s="176" cm="1">
        <f t="array" ref="BI658">SUMIFS('N1.3_Project_Listing'!$P$16:$P$829, 'N1.3_Project_Listing'!$E$16:$E$829,'N1.3_Project_Listing'!$E658, 'N1.3_Project_Listing'!$A$16:$A$829,ET_Risk_SC_Summation[[#Headers],[400kV Transformer]])</f>
        <v>0</v>
      </c>
      <c r="BJ658" s="176" cm="1">
        <f t="array" ref="BJ658">SUMIFS('N1.3_Project_Listing'!$P$16:$P$829, 'N1.3_Project_Listing'!$E$16:$E$829,'N1.3_Project_Listing'!$E658, 'N1.3_Project_Listing'!$A$16:$A$829,ET_Risk_SC_Summation[[#Headers],[400kV Reactor]])</f>
        <v>0</v>
      </c>
      <c r="BK658" s="176" cm="1">
        <f t="array" ref="BK658">SUMIFS('N1.3_Project_Listing'!$P$16:$P$829, 'N1.3_Project_Listing'!$E$16:$E$829,'N1.3_Project_Listing'!$E658, 'N1.3_Project_Listing'!$A$16:$A$829,ET_Risk_SC_Summation[[#Headers],[400kV Underground Cable]])</f>
        <v>0</v>
      </c>
      <c r="BL658" s="176" cm="1">
        <f t="array" ref="BL658">SUMIFS('N1.3_Project_Listing'!$P$16:$P$829, 'N1.3_Project_Listing'!$E$16:$E$829,'N1.3_Project_Listing'!$E658, 'N1.3_Project_Listing'!$A$16:$A$829,ET_Risk_SC_Summation[[#Headers],[400kV OHL Conductor]])</f>
        <v>0</v>
      </c>
      <c r="BM658" s="176" cm="1">
        <f t="array" ref="BM658">SUMIFS('N1.3_Project_Listing'!$P$16:$P$829, 'N1.3_Project_Listing'!$E$16:$E$829,'N1.3_Project_Listing'!$E658, 'N1.3_Project_Listing'!$A$16:$A$829,ET_Risk_SC_Summation[[#Headers],[400kV OHL Fittings]])</f>
        <v>0</v>
      </c>
      <c r="BN658" s="176" cm="1">
        <f t="array" ref="BN658">SUMIFS('N1.3_Project_Listing'!$P$16:$P$829, 'N1.3_Project_Listing'!$E$16:$E$829,'N1.3_Project_Listing'!$E658, 'N1.3_Project_Listing'!$A$16:$A$829,ET_Risk_SC_Summation[[#Headers],[400kV OHL Tower]])</f>
        <v>0</v>
      </c>
      <c r="BO658" s="177" t="str">
        <f>IF(SUM(ET_Risk_SC_Summation[[#This Row],[132kV Circuit Breaker]:[400kV OHL Tower]])=0, "n/a", INDEX(ET_Risk_SC_Summation[#Headers],1,MATCH(MAX(ET_Risk_SC_Summation[[#This Row],[132kV Circuit Breaker]:[400kV OHL Tower]]),ET_Risk_SC_Summation[[#This Row],[132kV Circuit Breaker]:[400kV OHL Tower]],0)))</f>
        <v>n/a</v>
      </c>
      <c r="BP658" s="177" t="str">
        <f>IFERROR(INDEX('N0.7_Lookup_References'!$G$77:$G$98,MATCH(ET_Risk_SC_Summation[[#This Row],[Mxx Category]],'N0.7_Lookup_References'!$F$77:$F$98,0)),"")</f>
        <v/>
      </c>
    </row>
    <row r="659" spans="1:68">
      <c r="A659" s="160" t="str">
        <f>IFERROR(INDEX(N1.2_Intervention_Types[NARM Asset Category],MATCH('N1.3_Project_Listing'!$C659,N1.2_Intervention_Types[Intervention Type ID],0),1),"")</f>
        <v/>
      </c>
      <c r="B659" s="160" t="str">
        <f>IF($D$2="GD",IFERROR(INDEX(N1.2_Intervention_Types[C&amp;V Asset Category (GD)],MATCH('N1.3_Project_Listing'!$C659,N1.2_Intervention_Types[Intervention Type ID],0),1),""),IFERROR(INDEX(N1.2_Intervention_Types[NARM Asset Category],MATCH('N1.3_Project_Listing'!$C659,N1.2_Intervention_Types[Intervention Type ID],0),1),""))</f>
        <v/>
      </c>
      <c r="C659" s="67" t="str">
        <f>IFERROR(INDEX(N1.2_Intervention_Types[Intervention Type ID],MATCH('N1.3_Project_Listing'!$I659,N1.2_Intervention_Types[Intervention Type],0),1),"")</f>
        <v/>
      </c>
      <c r="D659" s="160" t="str">
        <f>IFERROR(INDEX(N1.2_Intervention_Types[Intervention Category],MATCH('N1.3_Project_Listing'!$C659,N1.2_Intervention_Types[Intervention Type ID],0),1),"")</f>
        <v/>
      </c>
      <c r="E659" s="210"/>
      <c r="F659" s="236"/>
      <c r="G659" s="236"/>
      <c r="H659" s="236"/>
      <c r="I659" s="151"/>
      <c r="J659" s="139"/>
      <c r="K659" s="117"/>
      <c r="L659" s="117"/>
      <c r="M659" s="117"/>
      <c r="N659" s="11"/>
      <c r="O659" s="11"/>
      <c r="P659" s="11"/>
      <c r="Q659" s="63">
        <f t="shared" si="59"/>
        <v>0</v>
      </c>
      <c r="R659" s="368">
        <f>IF('N1.3_Project_Listing'!$D659="Replacement",SUM('N1.3_Project_Listing'!$K659:$L659)/2,'N1.3_Project_Listing'!$M659)</f>
        <v>0</v>
      </c>
      <c r="S659" s="67" t="str">
        <f>IFERROR(INDEX('N0.7_Lookup_References'!$C$13:$C$72,MATCH($A659,'N0.7_Lookup_References'!$B$13:$B$72,0)),"")</f>
        <v/>
      </c>
      <c r="T659" s="338" t="str">
        <f t="shared" si="60"/>
        <v/>
      </c>
      <c r="V659" s="11"/>
      <c r="W659" s="11"/>
      <c r="X659" s="11"/>
      <c r="Y659" s="11"/>
      <c r="Z659" s="11"/>
      <c r="AA659" s="11"/>
      <c r="AB659" s="11"/>
      <c r="AC659" s="11"/>
      <c r="AD659" s="11"/>
      <c r="AE659" s="11"/>
      <c r="AF659" s="11"/>
      <c r="AG659" s="11"/>
      <c r="AH659" s="11"/>
      <c r="AI659" s="11"/>
      <c r="AJ659" s="11"/>
      <c r="AK659" s="11"/>
      <c r="AL659" s="11"/>
      <c r="AM659" s="11"/>
      <c r="AN659" s="11"/>
      <c r="AO659" s="11"/>
      <c r="AP659" s="63">
        <f t="shared" si="56"/>
        <v>0</v>
      </c>
      <c r="AQ659" s="63">
        <f t="shared" si="57"/>
        <v>0</v>
      </c>
      <c r="AR659" s="63">
        <f t="shared" si="58"/>
        <v>0</v>
      </c>
      <c r="AT659" s="176" cm="1">
        <f t="array" ref="AT659">SUMIFS('N1.3_Project_Listing'!$P$16:$P$829, 'N1.3_Project_Listing'!$E$16:$E$829,'N1.3_Project_Listing'!$E659, 'N1.3_Project_Listing'!$A$16:$A$829,ET_Risk_SC_Summation[[#Headers],[132kV Circuit Breaker]])</f>
        <v>0</v>
      </c>
      <c r="AU659" s="176" cm="1">
        <f t="array" ref="AU659">SUMIFS('N1.3_Project_Listing'!$P$16:$P$829, 'N1.3_Project_Listing'!$E$16:$E$829,'N1.3_Project_Listing'!$E659, 'N1.3_Project_Listing'!$A$16:$A$829,ET_Risk_SC_Summation[[#Headers],[132kV Transformer]])</f>
        <v>0</v>
      </c>
      <c r="AV659" s="176" cm="1">
        <f t="array" ref="AV659">SUMIFS('N1.3_Project_Listing'!$P$16:$P$829, 'N1.3_Project_Listing'!$E$16:$E$829,'N1.3_Project_Listing'!$E659, 'N1.3_Project_Listing'!$A$16:$A$829,ET_Risk_SC_Summation[[#Headers],[132kV Reactor]])</f>
        <v>0</v>
      </c>
      <c r="AW659" s="176" cm="1">
        <f t="array" ref="AW659">SUMIFS('N1.3_Project_Listing'!$P$16:$P$829, 'N1.3_Project_Listing'!$E$16:$E$829,'N1.3_Project_Listing'!$E659, 'N1.3_Project_Listing'!$A$16:$A$829,ET_Risk_SC_Summation[[#Headers],[132kV Underground Cable]])</f>
        <v>0</v>
      </c>
      <c r="AX659" s="176" cm="1">
        <f t="array" ref="AX659">SUMIFS('N1.3_Project_Listing'!$P$16:$P$829, 'N1.3_Project_Listing'!$E$16:$E$829,'N1.3_Project_Listing'!$E659, 'N1.3_Project_Listing'!$A$16:$A$829,ET_Risk_SC_Summation[[#Headers],[132kV OHL Conductor]])</f>
        <v>0</v>
      </c>
      <c r="AY659" s="176" cm="1">
        <f t="array" ref="AY659">SUMIFS('N1.3_Project_Listing'!$P$16:$P$829, 'N1.3_Project_Listing'!$E$16:$E$829,'N1.3_Project_Listing'!$E659, 'N1.3_Project_Listing'!$A$16:$A$829,ET_Risk_SC_Summation[[#Headers],[132kV OHL Fittings]])</f>
        <v>0</v>
      </c>
      <c r="AZ659" s="176" cm="1">
        <f t="array" ref="AZ659">SUMIFS('N1.3_Project_Listing'!$P$16:$P$829, 'N1.3_Project_Listing'!$E$16:$E$829,'N1.3_Project_Listing'!$E659, 'N1.3_Project_Listing'!$A$16:$A$829,ET_Risk_SC_Summation[[#Headers],[132kV OHL Tower]])</f>
        <v>0</v>
      </c>
      <c r="BA659" s="176" cm="1">
        <f t="array" ref="BA659">SUMIFS('N1.3_Project_Listing'!$P$16:$P$829, 'N1.3_Project_Listing'!$E$16:$E$829,'N1.3_Project_Listing'!$E659, 'N1.3_Project_Listing'!$A$16:$A$829,ET_Risk_SC_Summation[[#Headers],[275kV Circuit Breaker]])</f>
        <v>0</v>
      </c>
      <c r="BB659" s="176" cm="1">
        <f t="array" ref="BB659">SUMIFS('N1.3_Project_Listing'!$P$16:$P$829, 'N1.3_Project_Listing'!$E$16:$E$829,'N1.3_Project_Listing'!$E659, 'N1.3_Project_Listing'!$A$16:$A$829,ET_Risk_SC_Summation[[#Headers],[275kV Transformer]])</f>
        <v>0</v>
      </c>
      <c r="BC659" s="176" cm="1">
        <f t="array" ref="BC659">SUMIFS('N1.3_Project_Listing'!$P$16:$P$829, 'N1.3_Project_Listing'!$E$16:$E$829,'N1.3_Project_Listing'!$E659, 'N1.3_Project_Listing'!$A$16:$A$829,ET_Risk_SC_Summation[[#Headers],[275kV Reactor]])</f>
        <v>0</v>
      </c>
      <c r="BD659" s="176" cm="1">
        <f t="array" ref="BD659">SUMIFS('N1.3_Project_Listing'!$P$16:$P$829, 'N1.3_Project_Listing'!$E$16:$E$829,'N1.3_Project_Listing'!$E659, 'N1.3_Project_Listing'!$A$16:$A$829,ET_Risk_SC_Summation[[#Headers],[275kV Underground Cable]])</f>
        <v>0</v>
      </c>
      <c r="BE659" s="176" cm="1">
        <f t="array" ref="BE659">SUMIFS('N1.3_Project_Listing'!$P$16:$P$829, 'N1.3_Project_Listing'!$E$16:$E$829,'N1.3_Project_Listing'!$E659, 'N1.3_Project_Listing'!$A$16:$A$829,ET_Risk_SC_Summation[[#Headers],[275kV OHL Conductor]])</f>
        <v>0</v>
      </c>
      <c r="BF659" s="176" cm="1">
        <f t="array" ref="BF659">SUMIFS('N1.3_Project_Listing'!$P$16:$P$829, 'N1.3_Project_Listing'!$E$16:$E$829,'N1.3_Project_Listing'!$E659, 'N1.3_Project_Listing'!$A$16:$A$829,ET_Risk_SC_Summation[[#Headers],[275kV OHL Fittings]])</f>
        <v>0</v>
      </c>
      <c r="BG659" s="176" cm="1">
        <f t="array" ref="BG659">SUMIFS('N1.3_Project_Listing'!$P$16:$P$829, 'N1.3_Project_Listing'!$E$16:$E$829,'N1.3_Project_Listing'!$E659, 'N1.3_Project_Listing'!$A$16:$A$829,ET_Risk_SC_Summation[[#Headers],[275kV OHL Tower]])</f>
        <v>0</v>
      </c>
      <c r="BH659" s="176" cm="1">
        <f t="array" ref="BH659">SUMIFS('N1.3_Project_Listing'!$P$16:$P$829, 'N1.3_Project_Listing'!$E$16:$E$829,'N1.3_Project_Listing'!$E659, 'N1.3_Project_Listing'!$A$16:$A$829,ET_Risk_SC_Summation[[#Headers],[400kV Circuit Breaker]])</f>
        <v>0</v>
      </c>
      <c r="BI659" s="176" cm="1">
        <f t="array" ref="BI659">SUMIFS('N1.3_Project_Listing'!$P$16:$P$829, 'N1.3_Project_Listing'!$E$16:$E$829,'N1.3_Project_Listing'!$E659, 'N1.3_Project_Listing'!$A$16:$A$829,ET_Risk_SC_Summation[[#Headers],[400kV Transformer]])</f>
        <v>0</v>
      </c>
      <c r="BJ659" s="176" cm="1">
        <f t="array" ref="BJ659">SUMIFS('N1.3_Project_Listing'!$P$16:$P$829, 'N1.3_Project_Listing'!$E$16:$E$829,'N1.3_Project_Listing'!$E659, 'N1.3_Project_Listing'!$A$16:$A$829,ET_Risk_SC_Summation[[#Headers],[400kV Reactor]])</f>
        <v>0</v>
      </c>
      <c r="BK659" s="176" cm="1">
        <f t="array" ref="BK659">SUMIFS('N1.3_Project_Listing'!$P$16:$P$829, 'N1.3_Project_Listing'!$E$16:$E$829,'N1.3_Project_Listing'!$E659, 'N1.3_Project_Listing'!$A$16:$A$829,ET_Risk_SC_Summation[[#Headers],[400kV Underground Cable]])</f>
        <v>0</v>
      </c>
      <c r="BL659" s="176" cm="1">
        <f t="array" ref="BL659">SUMIFS('N1.3_Project_Listing'!$P$16:$P$829, 'N1.3_Project_Listing'!$E$16:$E$829,'N1.3_Project_Listing'!$E659, 'N1.3_Project_Listing'!$A$16:$A$829,ET_Risk_SC_Summation[[#Headers],[400kV OHL Conductor]])</f>
        <v>0</v>
      </c>
      <c r="BM659" s="176" cm="1">
        <f t="array" ref="BM659">SUMIFS('N1.3_Project_Listing'!$P$16:$P$829, 'N1.3_Project_Listing'!$E$16:$E$829,'N1.3_Project_Listing'!$E659, 'N1.3_Project_Listing'!$A$16:$A$829,ET_Risk_SC_Summation[[#Headers],[400kV OHL Fittings]])</f>
        <v>0</v>
      </c>
      <c r="BN659" s="176" cm="1">
        <f t="array" ref="BN659">SUMIFS('N1.3_Project_Listing'!$P$16:$P$829, 'N1.3_Project_Listing'!$E$16:$E$829,'N1.3_Project_Listing'!$E659, 'N1.3_Project_Listing'!$A$16:$A$829,ET_Risk_SC_Summation[[#Headers],[400kV OHL Tower]])</f>
        <v>0</v>
      </c>
      <c r="BO659" s="177" t="str">
        <f>IF(SUM(ET_Risk_SC_Summation[[#This Row],[132kV Circuit Breaker]:[400kV OHL Tower]])=0, "n/a", INDEX(ET_Risk_SC_Summation[#Headers],1,MATCH(MAX(ET_Risk_SC_Summation[[#This Row],[132kV Circuit Breaker]:[400kV OHL Tower]]),ET_Risk_SC_Summation[[#This Row],[132kV Circuit Breaker]:[400kV OHL Tower]],0)))</f>
        <v>n/a</v>
      </c>
      <c r="BP659" s="177" t="str">
        <f>IFERROR(INDEX('N0.7_Lookup_References'!$G$77:$G$98,MATCH(ET_Risk_SC_Summation[[#This Row],[Mxx Category]],'N0.7_Lookup_References'!$F$77:$F$98,0)),"")</f>
        <v/>
      </c>
    </row>
    <row r="660" spans="1:68">
      <c r="A660" s="160" t="str">
        <f>IFERROR(INDEX(N1.2_Intervention_Types[NARM Asset Category],MATCH('N1.3_Project_Listing'!$C660,N1.2_Intervention_Types[Intervention Type ID],0),1),"")</f>
        <v/>
      </c>
      <c r="B660" s="160" t="str">
        <f>IF($D$2="GD",IFERROR(INDEX(N1.2_Intervention_Types[C&amp;V Asset Category (GD)],MATCH('N1.3_Project_Listing'!$C660,N1.2_Intervention_Types[Intervention Type ID],0),1),""),IFERROR(INDEX(N1.2_Intervention_Types[NARM Asset Category],MATCH('N1.3_Project_Listing'!$C660,N1.2_Intervention_Types[Intervention Type ID],0),1),""))</f>
        <v/>
      </c>
      <c r="C660" s="67" t="str">
        <f>IFERROR(INDEX(N1.2_Intervention_Types[Intervention Type ID],MATCH('N1.3_Project_Listing'!$I660,N1.2_Intervention_Types[Intervention Type],0),1),"")</f>
        <v/>
      </c>
      <c r="D660" s="160" t="str">
        <f>IFERROR(INDEX(N1.2_Intervention_Types[Intervention Category],MATCH('N1.3_Project_Listing'!$C660,N1.2_Intervention_Types[Intervention Type ID],0),1),"")</f>
        <v/>
      </c>
      <c r="E660" s="210"/>
      <c r="F660" s="236"/>
      <c r="G660" s="236"/>
      <c r="H660" s="236"/>
      <c r="I660" s="151"/>
      <c r="J660" s="139"/>
      <c r="K660" s="117"/>
      <c r="L660" s="117"/>
      <c r="M660" s="117"/>
      <c r="N660" s="11"/>
      <c r="O660" s="11"/>
      <c r="P660" s="11"/>
      <c r="Q660" s="63">
        <f t="shared" si="59"/>
        <v>0</v>
      </c>
      <c r="R660" s="368">
        <f>IF('N1.3_Project_Listing'!$D660="Replacement",SUM('N1.3_Project_Listing'!$K660:$L660)/2,'N1.3_Project_Listing'!$M660)</f>
        <v>0</v>
      </c>
      <c r="S660" s="67" t="str">
        <f>IFERROR(INDEX('N0.7_Lookup_References'!$C$13:$C$72,MATCH($A660,'N0.7_Lookup_References'!$B$13:$B$72,0)),"")</f>
        <v/>
      </c>
      <c r="T660" s="338" t="str">
        <f t="shared" si="60"/>
        <v/>
      </c>
      <c r="V660" s="11"/>
      <c r="W660" s="11"/>
      <c r="X660" s="11"/>
      <c r="Y660" s="11"/>
      <c r="Z660" s="11"/>
      <c r="AA660" s="11"/>
      <c r="AB660" s="11"/>
      <c r="AC660" s="11"/>
      <c r="AD660" s="11"/>
      <c r="AE660" s="11"/>
      <c r="AF660" s="11"/>
      <c r="AG660" s="11"/>
      <c r="AH660" s="11"/>
      <c r="AI660" s="11"/>
      <c r="AJ660" s="11"/>
      <c r="AK660" s="11"/>
      <c r="AL660" s="11"/>
      <c r="AM660" s="11"/>
      <c r="AN660" s="11"/>
      <c r="AO660" s="11"/>
      <c r="AP660" s="63">
        <f t="shared" si="56"/>
        <v>0</v>
      </c>
      <c r="AQ660" s="63">
        <f t="shared" si="57"/>
        <v>0</v>
      </c>
      <c r="AR660" s="63">
        <f t="shared" si="58"/>
        <v>0</v>
      </c>
      <c r="AT660" s="176" cm="1">
        <f t="array" ref="AT660">SUMIFS('N1.3_Project_Listing'!$P$16:$P$829, 'N1.3_Project_Listing'!$E$16:$E$829,'N1.3_Project_Listing'!$E660, 'N1.3_Project_Listing'!$A$16:$A$829,ET_Risk_SC_Summation[[#Headers],[132kV Circuit Breaker]])</f>
        <v>0</v>
      </c>
      <c r="AU660" s="176" cm="1">
        <f t="array" ref="AU660">SUMIFS('N1.3_Project_Listing'!$P$16:$P$829, 'N1.3_Project_Listing'!$E$16:$E$829,'N1.3_Project_Listing'!$E660, 'N1.3_Project_Listing'!$A$16:$A$829,ET_Risk_SC_Summation[[#Headers],[132kV Transformer]])</f>
        <v>0</v>
      </c>
      <c r="AV660" s="176" cm="1">
        <f t="array" ref="AV660">SUMIFS('N1.3_Project_Listing'!$P$16:$P$829, 'N1.3_Project_Listing'!$E$16:$E$829,'N1.3_Project_Listing'!$E660, 'N1.3_Project_Listing'!$A$16:$A$829,ET_Risk_SC_Summation[[#Headers],[132kV Reactor]])</f>
        <v>0</v>
      </c>
      <c r="AW660" s="176" cm="1">
        <f t="array" ref="AW660">SUMIFS('N1.3_Project_Listing'!$P$16:$P$829, 'N1.3_Project_Listing'!$E$16:$E$829,'N1.3_Project_Listing'!$E660, 'N1.3_Project_Listing'!$A$16:$A$829,ET_Risk_SC_Summation[[#Headers],[132kV Underground Cable]])</f>
        <v>0</v>
      </c>
      <c r="AX660" s="176" cm="1">
        <f t="array" ref="AX660">SUMIFS('N1.3_Project_Listing'!$P$16:$P$829, 'N1.3_Project_Listing'!$E$16:$E$829,'N1.3_Project_Listing'!$E660, 'N1.3_Project_Listing'!$A$16:$A$829,ET_Risk_SC_Summation[[#Headers],[132kV OHL Conductor]])</f>
        <v>0</v>
      </c>
      <c r="AY660" s="176" cm="1">
        <f t="array" ref="AY660">SUMIFS('N1.3_Project_Listing'!$P$16:$P$829, 'N1.3_Project_Listing'!$E$16:$E$829,'N1.3_Project_Listing'!$E660, 'N1.3_Project_Listing'!$A$16:$A$829,ET_Risk_SC_Summation[[#Headers],[132kV OHL Fittings]])</f>
        <v>0</v>
      </c>
      <c r="AZ660" s="176" cm="1">
        <f t="array" ref="AZ660">SUMIFS('N1.3_Project_Listing'!$P$16:$P$829, 'N1.3_Project_Listing'!$E$16:$E$829,'N1.3_Project_Listing'!$E660, 'N1.3_Project_Listing'!$A$16:$A$829,ET_Risk_SC_Summation[[#Headers],[132kV OHL Tower]])</f>
        <v>0</v>
      </c>
      <c r="BA660" s="176" cm="1">
        <f t="array" ref="BA660">SUMIFS('N1.3_Project_Listing'!$P$16:$P$829, 'N1.3_Project_Listing'!$E$16:$E$829,'N1.3_Project_Listing'!$E660, 'N1.3_Project_Listing'!$A$16:$A$829,ET_Risk_SC_Summation[[#Headers],[275kV Circuit Breaker]])</f>
        <v>0</v>
      </c>
      <c r="BB660" s="176" cm="1">
        <f t="array" ref="BB660">SUMIFS('N1.3_Project_Listing'!$P$16:$P$829, 'N1.3_Project_Listing'!$E$16:$E$829,'N1.3_Project_Listing'!$E660, 'N1.3_Project_Listing'!$A$16:$A$829,ET_Risk_SC_Summation[[#Headers],[275kV Transformer]])</f>
        <v>0</v>
      </c>
      <c r="BC660" s="176" cm="1">
        <f t="array" ref="BC660">SUMIFS('N1.3_Project_Listing'!$P$16:$P$829, 'N1.3_Project_Listing'!$E$16:$E$829,'N1.3_Project_Listing'!$E660, 'N1.3_Project_Listing'!$A$16:$A$829,ET_Risk_SC_Summation[[#Headers],[275kV Reactor]])</f>
        <v>0</v>
      </c>
      <c r="BD660" s="176" cm="1">
        <f t="array" ref="BD660">SUMIFS('N1.3_Project_Listing'!$P$16:$P$829, 'N1.3_Project_Listing'!$E$16:$E$829,'N1.3_Project_Listing'!$E660, 'N1.3_Project_Listing'!$A$16:$A$829,ET_Risk_SC_Summation[[#Headers],[275kV Underground Cable]])</f>
        <v>0</v>
      </c>
      <c r="BE660" s="176" cm="1">
        <f t="array" ref="BE660">SUMIFS('N1.3_Project_Listing'!$P$16:$P$829, 'N1.3_Project_Listing'!$E$16:$E$829,'N1.3_Project_Listing'!$E660, 'N1.3_Project_Listing'!$A$16:$A$829,ET_Risk_SC_Summation[[#Headers],[275kV OHL Conductor]])</f>
        <v>0</v>
      </c>
      <c r="BF660" s="176" cm="1">
        <f t="array" ref="BF660">SUMIFS('N1.3_Project_Listing'!$P$16:$P$829, 'N1.3_Project_Listing'!$E$16:$E$829,'N1.3_Project_Listing'!$E660, 'N1.3_Project_Listing'!$A$16:$A$829,ET_Risk_SC_Summation[[#Headers],[275kV OHL Fittings]])</f>
        <v>0</v>
      </c>
      <c r="BG660" s="176" cm="1">
        <f t="array" ref="BG660">SUMIFS('N1.3_Project_Listing'!$P$16:$P$829, 'N1.3_Project_Listing'!$E$16:$E$829,'N1.3_Project_Listing'!$E660, 'N1.3_Project_Listing'!$A$16:$A$829,ET_Risk_SC_Summation[[#Headers],[275kV OHL Tower]])</f>
        <v>0</v>
      </c>
      <c r="BH660" s="176" cm="1">
        <f t="array" ref="BH660">SUMIFS('N1.3_Project_Listing'!$P$16:$P$829, 'N1.3_Project_Listing'!$E$16:$E$829,'N1.3_Project_Listing'!$E660, 'N1.3_Project_Listing'!$A$16:$A$829,ET_Risk_SC_Summation[[#Headers],[400kV Circuit Breaker]])</f>
        <v>0</v>
      </c>
      <c r="BI660" s="176" cm="1">
        <f t="array" ref="BI660">SUMIFS('N1.3_Project_Listing'!$P$16:$P$829, 'N1.3_Project_Listing'!$E$16:$E$829,'N1.3_Project_Listing'!$E660, 'N1.3_Project_Listing'!$A$16:$A$829,ET_Risk_SC_Summation[[#Headers],[400kV Transformer]])</f>
        <v>0</v>
      </c>
      <c r="BJ660" s="176" cm="1">
        <f t="array" ref="BJ660">SUMIFS('N1.3_Project_Listing'!$P$16:$P$829, 'N1.3_Project_Listing'!$E$16:$E$829,'N1.3_Project_Listing'!$E660, 'N1.3_Project_Listing'!$A$16:$A$829,ET_Risk_SC_Summation[[#Headers],[400kV Reactor]])</f>
        <v>0</v>
      </c>
      <c r="BK660" s="176" cm="1">
        <f t="array" ref="BK660">SUMIFS('N1.3_Project_Listing'!$P$16:$P$829, 'N1.3_Project_Listing'!$E$16:$E$829,'N1.3_Project_Listing'!$E660, 'N1.3_Project_Listing'!$A$16:$A$829,ET_Risk_SC_Summation[[#Headers],[400kV Underground Cable]])</f>
        <v>0</v>
      </c>
      <c r="BL660" s="176" cm="1">
        <f t="array" ref="BL660">SUMIFS('N1.3_Project_Listing'!$P$16:$P$829, 'N1.3_Project_Listing'!$E$16:$E$829,'N1.3_Project_Listing'!$E660, 'N1.3_Project_Listing'!$A$16:$A$829,ET_Risk_SC_Summation[[#Headers],[400kV OHL Conductor]])</f>
        <v>0</v>
      </c>
      <c r="BM660" s="176" cm="1">
        <f t="array" ref="BM660">SUMIFS('N1.3_Project_Listing'!$P$16:$P$829, 'N1.3_Project_Listing'!$E$16:$E$829,'N1.3_Project_Listing'!$E660, 'N1.3_Project_Listing'!$A$16:$A$829,ET_Risk_SC_Summation[[#Headers],[400kV OHL Fittings]])</f>
        <v>0</v>
      </c>
      <c r="BN660" s="176" cm="1">
        <f t="array" ref="BN660">SUMIFS('N1.3_Project_Listing'!$P$16:$P$829, 'N1.3_Project_Listing'!$E$16:$E$829,'N1.3_Project_Listing'!$E660, 'N1.3_Project_Listing'!$A$16:$A$829,ET_Risk_SC_Summation[[#Headers],[400kV OHL Tower]])</f>
        <v>0</v>
      </c>
      <c r="BO660" s="177" t="str">
        <f>IF(SUM(ET_Risk_SC_Summation[[#This Row],[132kV Circuit Breaker]:[400kV OHL Tower]])=0, "n/a", INDEX(ET_Risk_SC_Summation[#Headers],1,MATCH(MAX(ET_Risk_SC_Summation[[#This Row],[132kV Circuit Breaker]:[400kV OHL Tower]]),ET_Risk_SC_Summation[[#This Row],[132kV Circuit Breaker]:[400kV OHL Tower]],0)))</f>
        <v>n/a</v>
      </c>
      <c r="BP660" s="177" t="str">
        <f>IFERROR(INDEX('N0.7_Lookup_References'!$G$77:$G$98,MATCH(ET_Risk_SC_Summation[[#This Row],[Mxx Category]],'N0.7_Lookup_References'!$F$77:$F$98,0)),"")</f>
        <v/>
      </c>
    </row>
    <row r="661" spans="1:68">
      <c r="A661" s="160" t="str">
        <f>IFERROR(INDEX(N1.2_Intervention_Types[NARM Asset Category],MATCH('N1.3_Project_Listing'!$C661,N1.2_Intervention_Types[Intervention Type ID],0),1),"")</f>
        <v/>
      </c>
      <c r="B661" s="160" t="str">
        <f>IF($D$2="GD",IFERROR(INDEX(N1.2_Intervention_Types[C&amp;V Asset Category (GD)],MATCH('N1.3_Project_Listing'!$C661,N1.2_Intervention_Types[Intervention Type ID],0),1),""),IFERROR(INDEX(N1.2_Intervention_Types[NARM Asset Category],MATCH('N1.3_Project_Listing'!$C661,N1.2_Intervention_Types[Intervention Type ID],0),1),""))</f>
        <v/>
      </c>
      <c r="C661" s="67" t="str">
        <f>IFERROR(INDEX(N1.2_Intervention_Types[Intervention Type ID],MATCH('N1.3_Project_Listing'!$I661,N1.2_Intervention_Types[Intervention Type],0),1),"")</f>
        <v/>
      </c>
      <c r="D661" s="160" t="str">
        <f>IFERROR(INDEX(N1.2_Intervention_Types[Intervention Category],MATCH('N1.3_Project_Listing'!$C661,N1.2_Intervention_Types[Intervention Type ID],0),1),"")</f>
        <v/>
      </c>
      <c r="E661" s="210"/>
      <c r="F661" s="236"/>
      <c r="G661" s="236"/>
      <c r="H661" s="236"/>
      <c r="I661" s="151"/>
      <c r="J661" s="139"/>
      <c r="K661" s="117"/>
      <c r="L661" s="117"/>
      <c r="M661" s="117"/>
      <c r="N661" s="11"/>
      <c r="O661" s="11"/>
      <c r="P661" s="11"/>
      <c r="Q661" s="63">
        <f t="shared" si="59"/>
        <v>0</v>
      </c>
      <c r="R661" s="368">
        <f>IF('N1.3_Project_Listing'!$D661="Replacement",SUM('N1.3_Project_Listing'!$K661:$L661)/2,'N1.3_Project_Listing'!$M661)</f>
        <v>0</v>
      </c>
      <c r="S661" s="67" t="str">
        <f>IFERROR(INDEX('N0.7_Lookup_References'!$C$13:$C$72,MATCH($A661,'N0.7_Lookup_References'!$B$13:$B$72,0)),"")</f>
        <v/>
      </c>
      <c r="T661" s="338" t="str">
        <f t="shared" si="60"/>
        <v/>
      </c>
      <c r="V661" s="11"/>
      <c r="W661" s="11"/>
      <c r="X661" s="11"/>
      <c r="Y661" s="11"/>
      <c r="Z661" s="11"/>
      <c r="AA661" s="11"/>
      <c r="AB661" s="11"/>
      <c r="AC661" s="11"/>
      <c r="AD661" s="11"/>
      <c r="AE661" s="11"/>
      <c r="AF661" s="11"/>
      <c r="AG661" s="11"/>
      <c r="AH661" s="11"/>
      <c r="AI661" s="11"/>
      <c r="AJ661" s="11"/>
      <c r="AK661" s="11"/>
      <c r="AL661" s="11"/>
      <c r="AM661" s="11"/>
      <c r="AN661" s="11"/>
      <c r="AO661" s="11"/>
      <c r="AP661" s="63">
        <f t="shared" si="56"/>
        <v>0</v>
      </c>
      <c r="AQ661" s="63">
        <f t="shared" si="57"/>
        <v>0</v>
      </c>
      <c r="AR661" s="63">
        <f t="shared" si="58"/>
        <v>0</v>
      </c>
      <c r="AT661" s="176" cm="1">
        <f t="array" ref="AT661">SUMIFS('N1.3_Project_Listing'!$P$16:$P$829, 'N1.3_Project_Listing'!$E$16:$E$829,'N1.3_Project_Listing'!$E661, 'N1.3_Project_Listing'!$A$16:$A$829,ET_Risk_SC_Summation[[#Headers],[132kV Circuit Breaker]])</f>
        <v>0</v>
      </c>
      <c r="AU661" s="176" cm="1">
        <f t="array" ref="AU661">SUMIFS('N1.3_Project_Listing'!$P$16:$P$829, 'N1.3_Project_Listing'!$E$16:$E$829,'N1.3_Project_Listing'!$E661, 'N1.3_Project_Listing'!$A$16:$A$829,ET_Risk_SC_Summation[[#Headers],[132kV Transformer]])</f>
        <v>0</v>
      </c>
      <c r="AV661" s="176" cm="1">
        <f t="array" ref="AV661">SUMIFS('N1.3_Project_Listing'!$P$16:$P$829, 'N1.3_Project_Listing'!$E$16:$E$829,'N1.3_Project_Listing'!$E661, 'N1.3_Project_Listing'!$A$16:$A$829,ET_Risk_SC_Summation[[#Headers],[132kV Reactor]])</f>
        <v>0</v>
      </c>
      <c r="AW661" s="176" cm="1">
        <f t="array" ref="AW661">SUMIFS('N1.3_Project_Listing'!$P$16:$P$829, 'N1.3_Project_Listing'!$E$16:$E$829,'N1.3_Project_Listing'!$E661, 'N1.3_Project_Listing'!$A$16:$A$829,ET_Risk_SC_Summation[[#Headers],[132kV Underground Cable]])</f>
        <v>0</v>
      </c>
      <c r="AX661" s="176" cm="1">
        <f t="array" ref="AX661">SUMIFS('N1.3_Project_Listing'!$P$16:$P$829, 'N1.3_Project_Listing'!$E$16:$E$829,'N1.3_Project_Listing'!$E661, 'N1.3_Project_Listing'!$A$16:$A$829,ET_Risk_SC_Summation[[#Headers],[132kV OHL Conductor]])</f>
        <v>0</v>
      </c>
      <c r="AY661" s="176" cm="1">
        <f t="array" ref="AY661">SUMIFS('N1.3_Project_Listing'!$P$16:$P$829, 'N1.3_Project_Listing'!$E$16:$E$829,'N1.3_Project_Listing'!$E661, 'N1.3_Project_Listing'!$A$16:$A$829,ET_Risk_SC_Summation[[#Headers],[132kV OHL Fittings]])</f>
        <v>0</v>
      </c>
      <c r="AZ661" s="176" cm="1">
        <f t="array" ref="AZ661">SUMIFS('N1.3_Project_Listing'!$P$16:$P$829, 'N1.3_Project_Listing'!$E$16:$E$829,'N1.3_Project_Listing'!$E661, 'N1.3_Project_Listing'!$A$16:$A$829,ET_Risk_SC_Summation[[#Headers],[132kV OHL Tower]])</f>
        <v>0</v>
      </c>
      <c r="BA661" s="176" cm="1">
        <f t="array" ref="BA661">SUMIFS('N1.3_Project_Listing'!$P$16:$P$829, 'N1.3_Project_Listing'!$E$16:$E$829,'N1.3_Project_Listing'!$E661, 'N1.3_Project_Listing'!$A$16:$A$829,ET_Risk_SC_Summation[[#Headers],[275kV Circuit Breaker]])</f>
        <v>0</v>
      </c>
      <c r="BB661" s="176" cm="1">
        <f t="array" ref="BB661">SUMIFS('N1.3_Project_Listing'!$P$16:$P$829, 'N1.3_Project_Listing'!$E$16:$E$829,'N1.3_Project_Listing'!$E661, 'N1.3_Project_Listing'!$A$16:$A$829,ET_Risk_SC_Summation[[#Headers],[275kV Transformer]])</f>
        <v>0</v>
      </c>
      <c r="BC661" s="176" cm="1">
        <f t="array" ref="BC661">SUMIFS('N1.3_Project_Listing'!$P$16:$P$829, 'N1.3_Project_Listing'!$E$16:$E$829,'N1.3_Project_Listing'!$E661, 'N1.3_Project_Listing'!$A$16:$A$829,ET_Risk_SC_Summation[[#Headers],[275kV Reactor]])</f>
        <v>0</v>
      </c>
      <c r="BD661" s="176" cm="1">
        <f t="array" ref="BD661">SUMIFS('N1.3_Project_Listing'!$P$16:$P$829, 'N1.3_Project_Listing'!$E$16:$E$829,'N1.3_Project_Listing'!$E661, 'N1.3_Project_Listing'!$A$16:$A$829,ET_Risk_SC_Summation[[#Headers],[275kV Underground Cable]])</f>
        <v>0</v>
      </c>
      <c r="BE661" s="176" cm="1">
        <f t="array" ref="BE661">SUMIFS('N1.3_Project_Listing'!$P$16:$P$829, 'N1.3_Project_Listing'!$E$16:$E$829,'N1.3_Project_Listing'!$E661, 'N1.3_Project_Listing'!$A$16:$A$829,ET_Risk_SC_Summation[[#Headers],[275kV OHL Conductor]])</f>
        <v>0</v>
      </c>
      <c r="BF661" s="176" cm="1">
        <f t="array" ref="BF661">SUMIFS('N1.3_Project_Listing'!$P$16:$P$829, 'N1.3_Project_Listing'!$E$16:$E$829,'N1.3_Project_Listing'!$E661, 'N1.3_Project_Listing'!$A$16:$A$829,ET_Risk_SC_Summation[[#Headers],[275kV OHL Fittings]])</f>
        <v>0</v>
      </c>
      <c r="BG661" s="176" cm="1">
        <f t="array" ref="BG661">SUMIFS('N1.3_Project_Listing'!$P$16:$P$829, 'N1.3_Project_Listing'!$E$16:$E$829,'N1.3_Project_Listing'!$E661, 'N1.3_Project_Listing'!$A$16:$A$829,ET_Risk_SC_Summation[[#Headers],[275kV OHL Tower]])</f>
        <v>0</v>
      </c>
      <c r="BH661" s="176" cm="1">
        <f t="array" ref="BH661">SUMIFS('N1.3_Project_Listing'!$P$16:$P$829, 'N1.3_Project_Listing'!$E$16:$E$829,'N1.3_Project_Listing'!$E661, 'N1.3_Project_Listing'!$A$16:$A$829,ET_Risk_SC_Summation[[#Headers],[400kV Circuit Breaker]])</f>
        <v>0</v>
      </c>
      <c r="BI661" s="176" cm="1">
        <f t="array" ref="BI661">SUMIFS('N1.3_Project_Listing'!$P$16:$P$829, 'N1.3_Project_Listing'!$E$16:$E$829,'N1.3_Project_Listing'!$E661, 'N1.3_Project_Listing'!$A$16:$A$829,ET_Risk_SC_Summation[[#Headers],[400kV Transformer]])</f>
        <v>0</v>
      </c>
      <c r="BJ661" s="176" cm="1">
        <f t="array" ref="BJ661">SUMIFS('N1.3_Project_Listing'!$P$16:$P$829, 'N1.3_Project_Listing'!$E$16:$E$829,'N1.3_Project_Listing'!$E661, 'N1.3_Project_Listing'!$A$16:$A$829,ET_Risk_SC_Summation[[#Headers],[400kV Reactor]])</f>
        <v>0</v>
      </c>
      <c r="BK661" s="176" cm="1">
        <f t="array" ref="BK661">SUMIFS('N1.3_Project_Listing'!$P$16:$P$829, 'N1.3_Project_Listing'!$E$16:$E$829,'N1.3_Project_Listing'!$E661, 'N1.3_Project_Listing'!$A$16:$A$829,ET_Risk_SC_Summation[[#Headers],[400kV Underground Cable]])</f>
        <v>0</v>
      </c>
      <c r="BL661" s="176" cm="1">
        <f t="array" ref="BL661">SUMIFS('N1.3_Project_Listing'!$P$16:$P$829, 'N1.3_Project_Listing'!$E$16:$E$829,'N1.3_Project_Listing'!$E661, 'N1.3_Project_Listing'!$A$16:$A$829,ET_Risk_SC_Summation[[#Headers],[400kV OHL Conductor]])</f>
        <v>0</v>
      </c>
      <c r="BM661" s="176" cm="1">
        <f t="array" ref="BM661">SUMIFS('N1.3_Project_Listing'!$P$16:$P$829, 'N1.3_Project_Listing'!$E$16:$E$829,'N1.3_Project_Listing'!$E661, 'N1.3_Project_Listing'!$A$16:$A$829,ET_Risk_SC_Summation[[#Headers],[400kV OHL Fittings]])</f>
        <v>0</v>
      </c>
      <c r="BN661" s="176" cm="1">
        <f t="array" ref="BN661">SUMIFS('N1.3_Project_Listing'!$P$16:$P$829, 'N1.3_Project_Listing'!$E$16:$E$829,'N1.3_Project_Listing'!$E661, 'N1.3_Project_Listing'!$A$16:$A$829,ET_Risk_SC_Summation[[#Headers],[400kV OHL Tower]])</f>
        <v>0</v>
      </c>
      <c r="BO661" s="177" t="str">
        <f>IF(SUM(ET_Risk_SC_Summation[[#This Row],[132kV Circuit Breaker]:[400kV OHL Tower]])=0, "n/a", INDEX(ET_Risk_SC_Summation[#Headers],1,MATCH(MAX(ET_Risk_SC_Summation[[#This Row],[132kV Circuit Breaker]:[400kV OHL Tower]]),ET_Risk_SC_Summation[[#This Row],[132kV Circuit Breaker]:[400kV OHL Tower]],0)))</f>
        <v>n/a</v>
      </c>
      <c r="BP661" s="177" t="str">
        <f>IFERROR(INDEX('N0.7_Lookup_References'!$G$77:$G$98,MATCH(ET_Risk_SC_Summation[[#This Row],[Mxx Category]],'N0.7_Lookup_References'!$F$77:$F$98,0)),"")</f>
        <v/>
      </c>
    </row>
    <row r="662" spans="1:68">
      <c r="A662" s="160" t="str">
        <f>IFERROR(INDEX(N1.2_Intervention_Types[NARM Asset Category],MATCH('N1.3_Project_Listing'!$C662,N1.2_Intervention_Types[Intervention Type ID],0),1),"")</f>
        <v/>
      </c>
      <c r="B662" s="160" t="str">
        <f>IF($D$2="GD",IFERROR(INDEX(N1.2_Intervention_Types[C&amp;V Asset Category (GD)],MATCH('N1.3_Project_Listing'!$C662,N1.2_Intervention_Types[Intervention Type ID],0),1),""),IFERROR(INDEX(N1.2_Intervention_Types[NARM Asset Category],MATCH('N1.3_Project_Listing'!$C662,N1.2_Intervention_Types[Intervention Type ID],0),1),""))</f>
        <v/>
      </c>
      <c r="C662" s="67" t="str">
        <f>IFERROR(INDEX(N1.2_Intervention_Types[Intervention Type ID],MATCH('N1.3_Project_Listing'!$I662,N1.2_Intervention_Types[Intervention Type],0),1),"")</f>
        <v/>
      </c>
      <c r="D662" s="160" t="str">
        <f>IFERROR(INDEX(N1.2_Intervention_Types[Intervention Category],MATCH('N1.3_Project_Listing'!$C662,N1.2_Intervention_Types[Intervention Type ID],0),1),"")</f>
        <v/>
      </c>
      <c r="E662" s="210"/>
      <c r="F662" s="236"/>
      <c r="G662" s="236"/>
      <c r="H662" s="236"/>
      <c r="I662" s="151"/>
      <c r="J662" s="139"/>
      <c r="K662" s="117"/>
      <c r="L662" s="117"/>
      <c r="M662" s="117"/>
      <c r="N662" s="11"/>
      <c r="O662" s="11"/>
      <c r="P662" s="11"/>
      <c r="Q662" s="63">
        <f t="shared" si="59"/>
        <v>0</v>
      </c>
      <c r="R662" s="368">
        <f>IF('N1.3_Project_Listing'!$D662="Replacement",SUM('N1.3_Project_Listing'!$K662:$L662)/2,'N1.3_Project_Listing'!$M662)</f>
        <v>0</v>
      </c>
      <c r="S662" s="67" t="str">
        <f>IFERROR(INDEX('N0.7_Lookup_References'!$C$13:$C$72,MATCH($A662,'N0.7_Lookup_References'!$B$13:$B$72,0)),"")</f>
        <v/>
      </c>
      <c r="T662" s="338" t="str">
        <f t="shared" si="60"/>
        <v/>
      </c>
      <c r="V662" s="11"/>
      <c r="W662" s="11"/>
      <c r="X662" s="11"/>
      <c r="Y662" s="11"/>
      <c r="Z662" s="11"/>
      <c r="AA662" s="11"/>
      <c r="AB662" s="11"/>
      <c r="AC662" s="11"/>
      <c r="AD662" s="11"/>
      <c r="AE662" s="11"/>
      <c r="AF662" s="11"/>
      <c r="AG662" s="11"/>
      <c r="AH662" s="11"/>
      <c r="AI662" s="11"/>
      <c r="AJ662" s="11"/>
      <c r="AK662" s="11"/>
      <c r="AL662" s="11"/>
      <c r="AM662" s="11"/>
      <c r="AN662" s="11"/>
      <c r="AO662" s="11"/>
      <c r="AP662" s="63">
        <f t="shared" si="56"/>
        <v>0</v>
      </c>
      <c r="AQ662" s="63">
        <f t="shared" si="57"/>
        <v>0</v>
      </c>
      <c r="AR662" s="63">
        <f t="shared" si="58"/>
        <v>0</v>
      </c>
      <c r="AT662" s="176" cm="1">
        <f t="array" ref="AT662">SUMIFS('N1.3_Project_Listing'!$P$16:$P$829, 'N1.3_Project_Listing'!$E$16:$E$829,'N1.3_Project_Listing'!$E662, 'N1.3_Project_Listing'!$A$16:$A$829,ET_Risk_SC_Summation[[#Headers],[132kV Circuit Breaker]])</f>
        <v>0</v>
      </c>
      <c r="AU662" s="176" cm="1">
        <f t="array" ref="AU662">SUMIFS('N1.3_Project_Listing'!$P$16:$P$829, 'N1.3_Project_Listing'!$E$16:$E$829,'N1.3_Project_Listing'!$E662, 'N1.3_Project_Listing'!$A$16:$A$829,ET_Risk_SC_Summation[[#Headers],[132kV Transformer]])</f>
        <v>0</v>
      </c>
      <c r="AV662" s="176" cm="1">
        <f t="array" ref="AV662">SUMIFS('N1.3_Project_Listing'!$P$16:$P$829, 'N1.3_Project_Listing'!$E$16:$E$829,'N1.3_Project_Listing'!$E662, 'N1.3_Project_Listing'!$A$16:$A$829,ET_Risk_SC_Summation[[#Headers],[132kV Reactor]])</f>
        <v>0</v>
      </c>
      <c r="AW662" s="176" cm="1">
        <f t="array" ref="AW662">SUMIFS('N1.3_Project_Listing'!$P$16:$P$829, 'N1.3_Project_Listing'!$E$16:$E$829,'N1.3_Project_Listing'!$E662, 'N1.3_Project_Listing'!$A$16:$A$829,ET_Risk_SC_Summation[[#Headers],[132kV Underground Cable]])</f>
        <v>0</v>
      </c>
      <c r="AX662" s="176" cm="1">
        <f t="array" ref="AX662">SUMIFS('N1.3_Project_Listing'!$P$16:$P$829, 'N1.3_Project_Listing'!$E$16:$E$829,'N1.3_Project_Listing'!$E662, 'N1.3_Project_Listing'!$A$16:$A$829,ET_Risk_SC_Summation[[#Headers],[132kV OHL Conductor]])</f>
        <v>0</v>
      </c>
      <c r="AY662" s="176" cm="1">
        <f t="array" ref="AY662">SUMIFS('N1.3_Project_Listing'!$P$16:$P$829, 'N1.3_Project_Listing'!$E$16:$E$829,'N1.3_Project_Listing'!$E662, 'N1.3_Project_Listing'!$A$16:$A$829,ET_Risk_SC_Summation[[#Headers],[132kV OHL Fittings]])</f>
        <v>0</v>
      </c>
      <c r="AZ662" s="176" cm="1">
        <f t="array" ref="AZ662">SUMIFS('N1.3_Project_Listing'!$P$16:$P$829, 'N1.3_Project_Listing'!$E$16:$E$829,'N1.3_Project_Listing'!$E662, 'N1.3_Project_Listing'!$A$16:$A$829,ET_Risk_SC_Summation[[#Headers],[132kV OHL Tower]])</f>
        <v>0</v>
      </c>
      <c r="BA662" s="176" cm="1">
        <f t="array" ref="BA662">SUMIFS('N1.3_Project_Listing'!$P$16:$P$829, 'N1.3_Project_Listing'!$E$16:$E$829,'N1.3_Project_Listing'!$E662, 'N1.3_Project_Listing'!$A$16:$A$829,ET_Risk_SC_Summation[[#Headers],[275kV Circuit Breaker]])</f>
        <v>0</v>
      </c>
      <c r="BB662" s="176" cm="1">
        <f t="array" ref="BB662">SUMIFS('N1.3_Project_Listing'!$P$16:$P$829, 'N1.3_Project_Listing'!$E$16:$E$829,'N1.3_Project_Listing'!$E662, 'N1.3_Project_Listing'!$A$16:$A$829,ET_Risk_SC_Summation[[#Headers],[275kV Transformer]])</f>
        <v>0</v>
      </c>
      <c r="BC662" s="176" cm="1">
        <f t="array" ref="BC662">SUMIFS('N1.3_Project_Listing'!$P$16:$P$829, 'N1.3_Project_Listing'!$E$16:$E$829,'N1.3_Project_Listing'!$E662, 'N1.3_Project_Listing'!$A$16:$A$829,ET_Risk_SC_Summation[[#Headers],[275kV Reactor]])</f>
        <v>0</v>
      </c>
      <c r="BD662" s="176" cm="1">
        <f t="array" ref="BD662">SUMIFS('N1.3_Project_Listing'!$P$16:$P$829, 'N1.3_Project_Listing'!$E$16:$E$829,'N1.3_Project_Listing'!$E662, 'N1.3_Project_Listing'!$A$16:$A$829,ET_Risk_SC_Summation[[#Headers],[275kV Underground Cable]])</f>
        <v>0</v>
      </c>
      <c r="BE662" s="176" cm="1">
        <f t="array" ref="BE662">SUMIFS('N1.3_Project_Listing'!$P$16:$P$829, 'N1.3_Project_Listing'!$E$16:$E$829,'N1.3_Project_Listing'!$E662, 'N1.3_Project_Listing'!$A$16:$A$829,ET_Risk_SC_Summation[[#Headers],[275kV OHL Conductor]])</f>
        <v>0</v>
      </c>
      <c r="BF662" s="176" cm="1">
        <f t="array" ref="BF662">SUMIFS('N1.3_Project_Listing'!$P$16:$P$829, 'N1.3_Project_Listing'!$E$16:$E$829,'N1.3_Project_Listing'!$E662, 'N1.3_Project_Listing'!$A$16:$A$829,ET_Risk_SC_Summation[[#Headers],[275kV OHL Fittings]])</f>
        <v>0</v>
      </c>
      <c r="BG662" s="176" cm="1">
        <f t="array" ref="BG662">SUMIFS('N1.3_Project_Listing'!$P$16:$P$829, 'N1.3_Project_Listing'!$E$16:$E$829,'N1.3_Project_Listing'!$E662, 'N1.3_Project_Listing'!$A$16:$A$829,ET_Risk_SC_Summation[[#Headers],[275kV OHL Tower]])</f>
        <v>0</v>
      </c>
      <c r="BH662" s="176" cm="1">
        <f t="array" ref="BH662">SUMIFS('N1.3_Project_Listing'!$P$16:$P$829, 'N1.3_Project_Listing'!$E$16:$E$829,'N1.3_Project_Listing'!$E662, 'N1.3_Project_Listing'!$A$16:$A$829,ET_Risk_SC_Summation[[#Headers],[400kV Circuit Breaker]])</f>
        <v>0</v>
      </c>
      <c r="BI662" s="176" cm="1">
        <f t="array" ref="BI662">SUMIFS('N1.3_Project_Listing'!$P$16:$P$829, 'N1.3_Project_Listing'!$E$16:$E$829,'N1.3_Project_Listing'!$E662, 'N1.3_Project_Listing'!$A$16:$A$829,ET_Risk_SC_Summation[[#Headers],[400kV Transformer]])</f>
        <v>0</v>
      </c>
      <c r="BJ662" s="176" cm="1">
        <f t="array" ref="BJ662">SUMIFS('N1.3_Project_Listing'!$P$16:$P$829, 'N1.3_Project_Listing'!$E$16:$E$829,'N1.3_Project_Listing'!$E662, 'N1.3_Project_Listing'!$A$16:$A$829,ET_Risk_SC_Summation[[#Headers],[400kV Reactor]])</f>
        <v>0</v>
      </c>
      <c r="BK662" s="176" cm="1">
        <f t="array" ref="BK662">SUMIFS('N1.3_Project_Listing'!$P$16:$P$829, 'N1.3_Project_Listing'!$E$16:$E$829,'N1.3_Project_Listing'!$E662, 'N1.3_Project_Listing'!$A$16:$A$829,ET_Risk_SC_Summation[[#Headers],[400kV Underground Cable]])</f>
        <v>0</v>
      </c>
      <c r="BL662" s="176" cm="1">
        <f t="array" ref="BL662">SUMIFS('N1.3_Project_Listing'!$P$16:$P$829, 'N1.3_Project_Listing'!$E$16:$E$829,'N1.3_Project_Listing'!$E662, 'N1.3_Project_Listing'!$A$16:$A$829,ET_Risk_SC_Summation[[#Headers],[400kV OHL Conductor]])</f>
        <v>0</v>
      </c>
      <c r="BM662" s="176" cm="1">
        <f t="array" ref="BM662">SUMIFS('N1.3_Project_Listing'!$P$16:$P$829, 'N1.3_Project_Listing'!$E$16:$E$829,'N1.3_Project_Listing'!$E662, 'N1.3_Project_Listing'!$A$16:$A$829,ET_Risk_SC_Summation[[#Headers],[400kV OHL Fittings]])</f>
        <v>0</v>
      </c>
      <c r="BN662" s="176" cm="1">
        <f t="array" ref="BN662">SUMIFS('N1.3_Project_Listing'!$P$16:$P$829, 'N1.3_Project_Listing'!$E$16:$E$829,'N1.3_Project_Listing'!$E662, 'N1.3_Project_Listing'!$A$16:$A$829,ET_Risk_SC_Summation[[#Headers],[400kV OHL Tower]])</f>
        <v>0</v>
      </c>
      <c r="BO662" s="177" t="str">
        <f>IF(SUM(ET_Risk_SC_Summation[[#This Row],[132kV Circuit Breaker]:[400kV OHL Tower]])=0, "n/a", INDEX(ET_Risk_SC_Summation[#Headers],1,MATCH(MAX(ET_Risk_SC_Summation[[#This Row],[132kV Circuit Breaker]:[400kV OHL Tower]]),ET_Risk_SC_Summation[[#This Row],[132kV Circuit Breaker]:[400kV OHL Tower]],0)))</f>
        <v>n/a</v>
      </c>
      <c r="BP662" s="177" t="str">
        <f>IFERROR(INDEX('N0.7_Lookup_References'!$G$77:$G$98,MATCH(ET_Risk_SC_Summation[[#This Row],[Mxx Category]],'N0.7_Lookup_References'!$F$77:$F$98,0)),"")</f>
        <v/>
      </c>
    </row>
    <row r="663" spans="1:68">
      <c r="A663" s="160" t="str">
        <f>IFERROR(INDEX(N1.2_Intervention_Types[NARM Asset Category],MATCH('N1.3_Project_Listing'!$C663,N1.2_Intervention_Types[Intervention Type ID],0),1),"")</f>
        <v/>
      </c>
      <c r="B663" s="160" t="str">
        <f>IF($D$2="GD",IFERROR(INDEX(N1.2_Intervention_Types[C&amp;V Asset Category (GD)],MATCH('N1.3_Project_Listing'!$C663,N1.2_Intervention_Types[Intervention Type ID],0),1),""),IFERROR(INDEX(N1.2_Intervention_Types[NARM Asset Category],MATCH('N1.3_Project_Listing'!$C663,N1.2_Intervention_Types[Intervention Type ID],0),1),""))</f>
        <v/>
      </c>
      <c r="C663" s="67" t="str">
        <f>IFERROR(INDEX(N1.2_Intervention_Types[Intervention Type ID],MATCH('N1.3_Project_Listing'!$I663,N1.2_Intervention_Types[Intervention Type],0),1),"")</f>
        <v/>
      </c>
      <c r="D663" s="160" t="str">
        <f>IFERROR(INDEX(N1.2_Intervention_Types[Intervention Category],MATCH('N1.3_Project_Listing'!$C663,N1.2_Intervention_Types[Intervention Type ID],0),1),"")</f>
        <v/>
      </c>
      <c r="E663" s="210"/>
      <c r="F663" s="236"/>
      <c r="G663" s="236"/>
      <c r="H663" s="236"/>
      <c r="I663" s="151"/>
      <c r="J663" s="139"/>
      <c r="K663" s="117"/>
      <c r="L663" s="117"/>
      <c r="M663" s="117"/>
      <c r="N663" s="11"/>
      <c r="O663" s="11"/>
      <c r="P663" s="11"/>
      <c r="Q663" s="63">
        <f t="shared" si="59"/>
        <v>0</v>
      </c>
      <c r="R663" s="368">
        <f>IF('N1.3_Project_Listing'!$D663="Replacement",SUM('N1.3_Project_Listing'!$K663:$L663)/2,'N1.3_Project_Listing'!$M663)</f>
        <v>0</v>
      </c>
      <c r="S663" s="67" t="str">
        <f>IFERROR(INDEX('N0.7_Lookup_References'!$C$13:$C$72,MATCH($A663,'N0.7_Lookup_References'!$B$13:$B$72,0)),"")</f>
        <v/>
      </c>
      <c r="T663" s="338" t="str">
        <f t="shared" si="60"/>
        <v/>
      </c>
      <c r="V663" s="11"/>
      <c r="W663" s="11"/>
      <c r="X663" s="11"/>
      <c r="Y663" s="11"/>
      <c r="Z663" s="11"/>
      <c r="AA663" s="11"/>
      <c r="AB663" s="11"/>
      <c r="AC663" s="11"/>
      <c r="AD663" s="11"/>
      <c r="AE663" s="11"/>
      <c r="AF663" s="11"/>
      <c r="AG663" s="11"/>
      <c r="AH663" s="11"/>
      <c r="AI663" s="11"/>
      <c r="AJ663" s="11"/>
      <c r="AK663" s="11"/>
      <c r="AL663" s="11"/>
      <c r="AM663" s="11"/>
      <c r="AN663" s="11"/>
      <c r="AO663" s="11"/>
      <c r="AP663" s="63">
        <f t="shared" si="56"/>
        <v>0</v>
      </c>
      <c r="AQ663" s="63">
        <f t="shared" si="57"/>
        <v>0</v>
      </c>
      <c r="AR663" s="63">
        <f t="shared" si="58"/>
        <v>0</v>
      </c>
      <c r="AT663" s="176" cm="1">
        <f t="array" ref="AT663">SUMIFS('N1.3_Project_Listing'!$P$16:$P$829, 'N1.3_Project_Listing'!$E$16:$E$829,'N1.3_Project_Listing'!$E663, 'N1.3_Project_Listing'!$A$16:$A$829,ET_Risk_SC_Summation[[#Headers],[132kV Circuit Breaker]])</f>
        <v>0</v>
      </c>
      <c r="AU663" s="176" cm="1">
        <f t="array" ref="AU663">SUMIFS('N1.3_Project_Listing'!$P$16:$P$829, 'N1.3_Project_Listing'!$E$16:$E$829,'N1.3_Project_Listing'!$E663, 'N1.3_Project_Listing'!$A$16:$A$829,ET_Risk_SC_Summation[[#Headers],[132kV Transformer]])</f>
        <v>0</v>
      </c>
      <c r="AV663" s="176" cm="1">
        <f t="array" ref="AV663">SUMIFS('N1.3_Project_Listing'!$P$16:$P$829, 'N1.3_Project_Listing'!$E$16:$E$829,'N1.3_Project_Listing'!$E663, 'N1.3_Project_Listing'!$A$16:$A$829,ET_Risk_SC_Summation[[#Headers],[132kV Reactor]])</f>
        <v>0</v>
      </c>
      <c r="AW663" s="176" cm="1">
        <f t="array" ref="AW663">SUMIFS('N1.3_Project_Listing'!$P$16:$P$829, 'N1.3_Project_Listing'!$E$16:$E$829,'N1.3_Project_Listing'!$E663, 'N1.3_Project_Listing'!$A$16:$A$829,ET_Risk_SC_Summation[[#Headers],[132kV Underground Cable]])</f>
        <v>0</v>
      </c>
      <c r="AX663" s="176" cm="1">
        <f t="array" ref="AX663">SUMIFS('N1.3_Project_Listing'!$P$16:$P$829, 'N1.3_Project_Listing'!$E$16:$E$829,'N1.3_Project_Listing'!$E663, 'N1.3_Project_Listing'!$A$16:$A$829,ET_Risk_SC_Summation[[#Headers],[132kV OHL Conductor]])</f>
        <v>0</v>
      </c>
      <c r="AY663" s="176" cm="1">
        <f t="array" ref="AY663">SUMIFS('N1.3_Project_Listing'!$P$16:$P$829, 'N1.3_Project_Listing'!$E$16:$E$829,'N1.3_Project_Listing'!$E663, 'N1.3_Project_Listing'!$A$16:$A$829,ET_Risk_SC_Summation[[#Headers],[132kV OHL Fittings]])</f>
        <v>0</v>
      </c>
      <c r="AZ663" s="176" cm="1">
        <f t="array" ref="AZ663">SUMIFS('N1.3_Project_Listing'!$P$16:$P$829, 'N1.3_Project_Listing'!$E$16:$E$829,'N1.3_Project_Listing'!$E663, 'N1.3_Project_Listing'!$A$16:$A$829,ET_Risk_SC_Summation[[#Headers],[132kV OHL Tower]])</f>
        <v>0</v>
      </c>
      <c r="BA663" s="176" cm="1">
        <f t="array" ref="BA663">SUMIFS('N1.3_Project_Listing'!$P$16:$P$829, 'N1.3_Project_Listing'!$E$16:$E$829,'N1.3_Project_Listing'!$E663, 'N1.3_Project_Listing'!$A$16:$A$829,ET_Risk_SC_Summation[[#Headers],[275kV Circuit Breaker]])</f>
        <v>0</v>
      </c>
      <c r="BB663" s="176" cm="1">
        <f t="array" ref="BB663">SUMIFS('N1.3_Project_Listing'!$P$16:$P$829, 'N1.3_Project_Listing'!$E$16:$E$829,'N1.3_Project_Listing'!$E663, 'N1.3_Project_Listing'!$A$16:$A$829,ET_Risk_SC_Summation[[#Headers],[275kV Transformer]])</f>
        <v>0</v>
      </c>
      <c r="BC663" s="176" cm="1">
        <f t="array" ref="BC663">SUMIFS('N1.3_Project_Listing'!$P$16:$P$829, 'N1.3_Project_Listing'!$E$16:$E$829,'N1.3_Project_Listing'!$E663, 'N1.3_Project_Listing'!$A$16:$A$829,ET_Risk_SC_Summation[[#Headers],[275kV Reactor]])</f>
        <v>0</v>
      </c>
      <c r="BD663" s="176" cm="1">
        <f t="array" ref="BD663">SUMIFS('N1.3_Project_Listing'!$P$16:$P$829, 'N1.3_Project_Listing'!$E$16:$E$829,'N1.3_Project_Listing'!$E663, 'N1.3_Project_Listing'!$A$16:$A$829,ET_Risk_SC_Summation[[#Headers],[275kV Underground Cable]])</f>
        <v>0</v>
      </c>
      <c r="BE663" s="176" cm="1">
        <f t="array" ref="BE663">SUMIFS('N1.3_Project_Listing'!$P$16:$P$829, 'N1.3_Project_Listing'!$E$16:$E$829,'N1.3_Project_Listing'!$E663, 'N1.3_Project_Listing'!$A$16:$A$829,ET_Risk_SC_Summation[[#Headers],[275kV OHL Conductor]])</f>
        <v>0</v>
      </c>
      <c r="BF663" s="176" cm="1">
        <f t="array" ref="BF663">SUMIFS('N1.3_Project_Listing'!$P$16:$P$829, 'N1.3_Project_Listing'!$E$16:$E$829,'N1.3_Project_Listing'!$E663, 'N1.3_Project_Listing'!$A$16:$A$829,ET_Risk_SC_Summation[[#Headers],[275kV OHL Fittings]])</f>
        <v>0</v>
      </c>
      <c r="BG663" s="176" cm="1">
        <f t="array" ref="BG663">SUMIFS('N1.3_Project_Listing'!$P$16:$P$829, 'N1.3_Project_Listing'!$E$16:$E$829,'N1.3_Project_Listing'!$E663, 'N1.3_Project_Listing'!$A$16:$A$829,ET_Risk_SC_Summation[[#Headers],[275kV OHL Tower]])</f>
        <v>0</v>
      </c>
      <c r="BH663" s="176" cm="1">
        <f t="array" ref="BH663">SUMIFS('N1.3_Project_Listing'!$P$16:$P$829, 'N1.3_Project_Listing'!$E$16:$E$829,'N1.3_Project_Listing'!$E663, 'N1.3_Project_Listing'!$A$16:$A$829,ET_Risk_SC_Summation[[#Headers],[400kV Circuit Breaker]])</f>
        <v>0</v>
      </c>
      <c r="BI663" s="176" cm="1">
        <f t="array" ref="BI663">SUMIFS('N1.3_Project_Listing'!$P$16:$P$829, 'N1.3_Project_Listing'!$E$16:$E$829,'N1.3_Project_Listing'!$E663, 'N1.3_Project_Listing'!$A$16:$A$829,ET_Risk_SC_Summation[[#Headers],[400kV Transformer]])</f>
        <v>0</v>
      </c>
      <c r="BJ663" s="176" cm="1">
        <f t="array" ref="BJ663">SUMIFS('N1.3_Project_Listing'!$P$16:$P$829, 'N1.3_Project_Listing'!$E$16:$E$829,'N1.3_Project_Listing'!$E663, 'N1.3_Project_Listing'!$A$16:$A$829,ET_Risk_SC_Summation[[#Headers],[400kV Reactor]])</f>
        <v>0</v>
      </c>
      <c r="BK663" s="176" cm="1">
        <f t="array" ref="BK663">SUMIFS('N1.3_Project_Listing'!$P$16:$P$829, 'N1.3_Project_Listing'!$E$16:$E$829,'N1.3_Project_Listing'!$E663, 'N1.3_Project_Listing'!$A$16:$A$829,ET_Risk_SC_Summation[[#Headers],[400kV Underground Cable]])</f>
        <v>0</v>
      </c>
      <c r="BL663" s="176" cm="1">
        <f t="array" ref="BL663">SUMIFS('N1.3_Project_Listing'!$P$16:$P$829, 'N1.3_Project_Listing'!$E$16:$E$829,'N1.3_Project_Listing'!$E663, 'N1.3_Project_Listing'!$A$16:$A$829,ET_Risk_SC_Summation[[#Headers],[400kV OHL Conductor]])</f>
        <v>0</v>
      </c>
      <c r="BM663" s="176" cm="1">
        <f t="array" ref="BM663">SUMIFS('N1.3_Project_Listing'!$P$16:$P$829, 'N1.3_Project_Listing'!$E$16:$E$829,'N1.3_Project_Listing'!$E663, 'N1.3_Project_Listing'!$A$16:$A$829,ET_Risk_SC_Summation[[#Headers],[400kV OHL Fittings]])</f>
        <v>0</v>
      </c>
      <c r="BN663" s="176" cm="1">
        <f t="array" ref="BN663">SUMIFS('N1.3_Project_Listing'!$P$16:$P$829, 'N1.3_Project_Listing'!$E$16:$E$829,'N1.3_Project_Listing'!$E663, 'N1.3_Project_Listing'!$A$16:$A$829,ET_Risk_SC_Summation[[#Headers],[400kV OHL Tower]])</f>
        <v>0</v>
      </c>
      <c r="BO663" s="177" t="str">
        <f>IF(SUM(ET_Risk_SC_Summation[[#This Row],[132kV Circuit Breaker]:[400kV OHL Tower]])=0, "n/a", INDEX(ET_Risk_SC_Summation[#Headers],1,MATCH(MAX(ET_Risk_SC_Summation[[#This Row],[132kV Circuit Breaker]:[400kV OHL Tower]]),ET_Risk_SC_Summation[[#This Row],[132kV Circuit Breaker]:[400kV OHL Tower]],0)))</f>
        <v>n/a</v>
      </c>
      <c r="BP663" s="177" t="str">
        <f>IFERROR(INDEX('N0.7_Lookup_References'!$G$77:$G$98,MATCH(ET_Risk_SC_Summation[[#This Row],[Mxx Category]],'N0.7_Lookup_References'!$F$77:$F$98,0)),"")</f>
        <v/>
      </c>
    </row>
    <row r="664" spans="1:68">
      <c r="A664" s="160" t="str">
        <f>IFERROR(INDEX(N1.2_Intervention_Types[NARM Asset Category],MATCH('N1.3_Project_Listing'!$C664,N1.2_Intervention_Types[Intervention Type ID],0),1),"")</f>
        <v/>
      </c>
      <c r="B664" s="160" t="str">
        <f>IF($D$2="GD",IFERROR(INDEX(N1.2_Intervention_Types[C&amp;V Asset Category (GD)],MATCH('N1.3_Project_Listing'!$C664,N1.2_Intervention_Types[Intervention Type ID],0),1),""),IFERROR(INDEX(N1.2_Intervention_Types[NARM Asset Category],MATCH('N1.3_Project_Listing'!$C664,N1.2_Intervention_Types[Intervention Type ID],0),1),""))</f>
        <v/>
      </c>
      <c r="C664" s="67" t="str">
        <f>IFERROR(INDEX(N1.2_Intervention_Types[Intervention Type ID],MATCH('N1.3_Project_Listing'!$I664,N1.2_Intervention_Types[Intervention Type],0),1),"")</f>
        <v/>
      </c>
      <c r="D664" s="160" t="str">
        <f>IFERROR(INDEX(N1.2_Intervention_Types[Intervention Category],MATCH('N1.3_Project_Listing'!$C664,N1.2_Intervention_Types[Intervention Type ID],0),1),"")</f>
        <v/>
      </c>
      <c r="E664" s="210"/>
      <c r="F664" s="236"/>
      <c r="G664" s="236"/>
      <c r="H664" s="236"/>
      <c r="I664" s="151"/>
      <c r="J664" s="139"/>
      <c r="K664" s="117"/>
      <c r="L664" s="117"/>
      <c r="M664" s="117"/>
      <c r="N664" s="11"/>
      <c r="O664" s="11"/>
      <c r="P664" s="11"/>
      <c r="Q664" s="63">
        <f t="shared" si="59"/>
        <v>0</v>
      </c>
      <c r="R664" s="368">
        <f>IF('N1.3_Project_Listing'!$D664="Replacement",SUM('N1.3_Project_Listing'!$K664:$L664)/2,'N1.3_Project_Listing'!$M664)</f>
        <v>0</v>
      </c>
      <c r="S664" s="67" t="str">
        <f>IFERROR(INDEX('N0.7_Lookup_References'!$C$13:$C$72,MATCH($A664,'N0.7_Lookup_References'!$B$13:$B$72,0)),"")</f>
        <v/>
      </c>
      <c r="T664" s="338" t="str">
        <f t="shared" si="60"/>
        <v/>
      </c>
      <c r="V664" s="11"/>
      <c r="W664" s="11"/>
      <c r="X664" s="11"/>
      <c r="Y664" s="11"/>
      <c r="Z664" s="11"/>
      <c r="AA664" s="11"/>
      <c r="AB664" s="11"/>
      <c r="AC664" s="11"/>
      <c r="AD664" s="11"/>
      <c r="AE664" s="11"/>
      <c r="AF664" s="11"/>
      <c r="AG664" s="11"/>
      <c r="AH664" s="11"/>
      <c r="AI664" s="11"/>
      <c r="AJ664" s="11"/>
      <c r="AK664" s="11"/>
      <c r="AL664" s="11"/>
      <c r="AM664" s="11"/>
      <c r="AN664" s="11"/>
      <c r="AO664" s="11"/>
      <c r="AP664" s="63">
        <f t="shared" si="56"/>
        <v>0</v>
      </c>
      <c r="AQ664" s="63">
        <f t="shared" si="57"/>
        <v>0</v>
      </c>
      <c r="AR664" s="63">
        <f t="shared" si="58"/>
        <v>0</v>
      </c>
      <c r="AT664" s="176" cm="1">
        <f t="array" ref="AT664">SUMIFS('N1.3_Project_Listing'!$P$16:$P$829, 'N1.3_Project_Listing'!$E$16:$E$829,'N1.3_Project_Listing'!$E664, 'N1.3_Project_Listing'!$A$16:$A$829,ET_Risk_SC_Summation[[#Headers],[132kV Circuit Breaker]])</f>
        <v>0</v>
      </c>
      <c r="AU664" s="176" cm="1">
        <f t="array" ref="AU664">SUMIFS('N1.3_Project_Listing'!$P$16:$P$829, 'N1.3_Project_Listing'!$E$16:$E$829,'N1.3_Project_Listing'!$E664, 'N1.3_Project_Listing'!$A$16:$A$829,ET_Risk_SC_Summation[[#Headers],[132kV Transformer]])</f>
        <v>0</v>
      </c>
      <c r="AV664" s="176" cm="1">
        <f t="array" ref="AV664">SUMIFS('N1.3_Project_Listing'!$P$16:$P$829, 'N1.3_Project_Listing'!$E$16:$E$829,'N1.3_Project_Listing'!$E664, 'N1.3_Project_Listing'!$A$16:$A$829,ET_Risk_SC_Summation[[#Headers],[132kV Reactor]])</f>
        <v>0</v>
      </c>
      <c r="AW664" s="176" cm="1">
        <f t="array" ref="AW664">SUMIFS('N1.3_Project_Listing'!$P$16:$P$829, 'N1.3_Project_Listing'!$E$16:$E$829,'N1.3_Project_Listing'!$E664, 'N1.3_Project_Listing'!$A$16:$A$829,ET_Risk_SC_Summation[[#Headers],[132kV Underground Cable]])</f>
        <v>0</v>
      </c>
      <c r="AX664" s="176" cm="1">
        <f t="array" ref="AX664">SUMIFS('N1.3_Project_Listing'!$P$16:$P$829, 'N1.3_Project_Listing'!$E$16:$E$829,'N1.3_Project_Listing'!$E664, 'N1.3_Project_Listing'!$A$16:$A$829,ET_Risk_SC_Summation[[#Headers],[132kV OHL Conductor]])</f>
        <v>0</v>
      </c>
      <c r="AY664" s="176" cm="1">
        <f t="array" ref="AY664">SUMIFS('N1.3_Project_Listing'!$P$16:$P$829, 'N1.3_Project_Listing'!$E$16:$E$829,'N1.3_Project_Listing'!$E664, 'N1.3_Project_Listing'!$A$16:$A$829,ET_Risk_SC_Summation[[#Headers],[132kV OHL Fittings]])</f>
        <v>0</v>
      </c>
      <c r="AZ664" s="176" cm="1">
        <f t="array" ref="AZ664">SUMIFS('N1.3_Project_Listing'!$P$16:$P$829, 'N1.3_Project_Listing'!$E$16:$E$829,'N1.3_Project_Listing'!$E664, 'N1.3_Project_Listing'!$A$16:$A$829,ET_Risk_SC_Summation[[#Headers],[132kV OHL Tower]])</f>
        <v>0</v>
      </c>
      <c r="BA664" s="176" cm="1">
        <f t="array" ref="BA664">SUMIFS('N1.3_Project_Listing'!$P$16:$P$829, 'N1.3_Project_Listing'!$E$16:$E$829,'N1.3_Project_Listing'!$E664, 'N1.3_Project_Listing'!$A$16:$A$829,ET_Risk_SC_Summation[[#Headers],[275kV Circuit Breaker]])</f>
        <v>0</v>
      </c>
      <c r="BB664" s="176" cm="1">
        <f t="array" ref="BB664">SUMIFS('N1.3_Project_Listing'!$P$16:$P$829, 'N1.3_Project_Listing'!$E$16:$E$829,'N1.3_Project_Listing'!$E664, 'N1.3_Project_Listing'!$A$16:$A$829,ET_Risk_SC_Summation[[#Headers],[275kV Transformer]])</f>
        <v>0</v>
      </c>
      <c r="BC664" s="176" cm="1">
        <f t="array" ref="BC664">SUMIFS('N1.3_Project_Listing'!$P$16:$P$829, 'N1.3_Project_Listing'!$E$16:$E$829,'N1.3_Project_Listing'!$E664, 'N1.3_Project_Listing'!$A$16:$A$829,ET_Risk_SC_Summation[[#Headers],[275kV Reactor]])</f>
        <v>0</v>
      </c>
      <c r="BD664" s="176" cm="1">
        <f t="array" ref="BD664">SUMIFS('N1.3_Project_Listing'!$P$16:$P$829, 'N1.3_Project_Listing'!$E$16:$E$829,'N1.3_Project_Listing'!$E664, 'N1.3_Project_Listing'!$A$16:$A$829,ET_Risk_SC_Summation[[#Headers],[275kV Underground Cable]])</f>
        <v>0</v>
      </c>
      <c r="BE664" s="176" cm="1">
        <f t="array" ref="BE664">SUMIFS('N1.3_Project_Listing'!$P$16:$P$829, 'N1.3_Project_Listing'!$E$16:$E$829,'N1.3_Project_Listing'!$E664, 'N1.3_Project_Listing'!$A$16:$A$829,ET_Risk_SC_Summation[[#Headers],[275kV OHL Conductor]])</f>
        <v>0</v>
      </c>
      <c r="BF664" s="176" cm="1">
        <f t="array" ref="BF664">SUMIFS('N1.3_Project_Listing'!$P$16:$P$829, 'N1.3_Project_Listing'!$E$16:$E$829,'N1.3_Project_Listing'!$E664, 'N1.3_Project_Listing'!$A$16:$A$829,ET_Risk_SC_Summation[[#Headers],[275kV OHL Fittings]])</f>
        <v>0</v>
      </c>
      <c r="BG664" s="176" cm="1">
        <f t="array" ref="BG664">SUMIFS('N1.3_Project_Listing'!$P$16:$P$829, 'N1.3_Project_Listing'!$E$16:$E$829,'N1.3_Project_Listing'!$E664, 'N1.3_Project_Listing'!$A$16:$A$829,ET_Risk_SC_Summation[[#Headers],[275kV OHL Tower]])</f>
        <v>0</v>
      </c>
      <c r="BH664" s="176" cm="1">
        <f t="array" ref="BH664">SUMIFS('N1.3_Project_Listing'!$P$16:$P$829, 'N1.3_Project_Listing'!$E$16:$E$829,'N1.3_Project_Listing'!$E664, 'N1.3_Project_Listing'!$A$16:$A$829,ET_Risk_SC_Summation[[#Headers],[400kV Circuit Breaker]])</f>
        <v>0</v>
      </c>
      <c r="BI664" s="176" cm="1">
        <f t="array" ref="BI664">SUMIFS('N1.3_Project_Listing'!$P$16:$P$829, 'N1.3_Project_Listing'!$E$16:$E$829,'N1.3_Project_Listing'!$E664, 'N1.3_Project_Listing'!$A$16:$A$829,ET_Risk_SC_Summation[[#Headers],[400kV Transformer]])</f>
        <v>0</v>
      </c>
      <c r="BJ664" s="176" cm="1">
        <f t="array" ref="BJ664">SUMIFS('N1.3_Project_Listing'!$P$16:$P$829, 'N1.3_Project_Listing'!$E$16:$E$829,'N1.3_Project_Listing'!$E664, 'N1.3_Project_Listing'!$A$16:$A$829,ET_Risk_SC_Summation[[#Headers],[400kV Reactor]])</f>
        <v>0</v>
      </c>
      <c r="BK664" s="176" cm="1">
        <f t="array" ref="BK664">SUMIFS('N1.3_Project_Listing'!$P$16:$P$829, 'N1.3_Project_Listing'!$E$16:$E$829,'N1.3_Project_Listing'!$E664, 'N1.3_Project_Listing'!$A$16:$A$829,ET_Risk_SC_Summation[[#Headers],[400kV Underground Cable]])</f>
        <v>0</v>
      </c>
      <c r="BL664" s="176" cm="1">
        <f t="array" ref="BL664">SUMIFS('N1.3_Project_Listing'!$P$16:$P$829, 'N1.3_Project_Listing'!$E$16:$E$829,'N1.3_Project_Listing'!$E664, 'N1.3_Project_Listing'!$A$16:$A$829,ET_Risk_SC_Summation[[#Headers],[400kV OHL Conductor]])</f>
        <v>0</v>
      </c>
      <c r="BM664" s="176" cm="1">
        <f t="array" ref="BM664">SUMIFS('N1.3_Project_Listing'!$P$16:$P$829, 'N1.3_Project_Listing'!$E$16:$E$829,'N1.3_Project_Listing'!$E664, 'N1.3_Project_Listing'!$A$16:$A$829,ET_Risk_SC_Summation[[#Headers],[400kV OHL Fittings]])</f>
        <v>0</v>
      </c>
      <c r="BN664" s="176" cm="1">
        <f t="array" ref="BN664">SUMIFS('N1.3_Project_Listing'!$P$16:$P$829, 'N1.3_Project_Listing'!$E$16:$E$829,'N1.3_Project_Listing'!$E664, 'N1.3_Project_Listing'!$A$16:$A$829,ET_Risk_SC_Summation[[#Headers],[400kV OHL Tower]])</f>
        <v>0</v>
      </c>
      <c r="BO664" s="177" t="str">
        <f>IF(SUM(ET_Risk_SC_Summation[[#This Row],[132kV Circuit Breaker]:[400kV OHL Tower]])=0, "n/a", INDEX(ET_Risk_SC_Summation[#Headers],1,MATCH(MAX(ET_Risk_SC_Summation[[#This Row],[132kV Circuit Breaker]:[400kV OHL Tower]]),ET_Risk_SC_Summation[[#This Row],[132kV Circuit Breaker]:[400kV OHL Tower]],0)))</f>
        <v>n/a</v>
      </c>
      <c r="BP664" s="177" t="str">
        <f>IFERROR(INDEX('N0.7_Lookup_References'!$G$77:$G$98,MATCH(ET_Risk_SC_Summation[[#This Row],[Mxx Category]],'N0.7_Lookup_References'!$F$77:$F$98,0)),"")</f>
        <v/>
      </c>
    </row>
    <row r="665" spans="1:68">
      <c r="A665" s="160" t="str">
        <f>IFERROR(INDEX(N1.2_Intervention_Types[NARM Asset Category],MATCH('N1.3_Project_Listing'!$C665,N1.2_Intervention_Types[Intervention Type ID],0),1),"")</f>
        <v/>
      </c>
      <c r="B665" s="160" t="str">
        <f>IF($D$2="GD",IFERROR(INDEX(N1.2_Intervention_Types[C&amp;V Asset Category (GD)],MATCH('N1.3_Project_Listing'!$C665,N1.2_Intervention_Types[Intervention Type ID],0),1),""),IFERROR(INDEX(N1.2_Intervention_Types[NARM Asset Category],MATCH('N1.3_Project_Listing'!$C665,N1.2_Intervention_Types[Intervention Type ID],0),1),""))</f>
        <v/>
      </c>
      <c r="C665" s="67" t="str">
        <f>IFERROR(INDEX(N1.2_Intervention_Types[Intervention Type ID],MATCH('N1.3_Project_Listing'!$I665,N1.2_Intervention_Types[Intervention Type],0),1),"")</f>
        <v/>
      </c>
      <c r="D665" s="160" t="str">
        <f>IFERROR(INDEX(N1.2_Intervention_Types[Intervention Category],MATCH('N1.3_Project_Listing'!$C665,N1.2_Intervention_Types[Intervention Type ID],0),1),"")</f>
        <v/>
      </c>
      <c r="E665" s="210"/>
      <c r="F665" s="236"/>
      <c r="G665" s="236"/>
      <c r="H665" s="236"/>
      <c r="I665" s="151"/>
      <c r="J665" s="139"/>
      <c r="K665" s="117"/>
      <c r="L665" s="117"/>
      <c r="M665" s="117"/>
      <c r="N665" s="11"/>
      <c r="O665" s="11"/>
      <c r="P665" s="11"/>
      <c r="Q665" s="63">
        <f t="shared" si="59"/>
        <v>0</v>
      </c>
      <c r="R665" s="368">
        <f>IF('N1.3_Project_Listing'!$D665="Replacement",SUM('N1.3_Project_Listing'!$K665:$L665)/2,'N1.3_Project_Listing'!$M665)</f>
        <v>0</v>
      </c>
      <c r="S665" s="67" t="str">
        <f>IFERROR(INDEX('N0.7_Lookup_References'!$C$13:$C$72,MATCH($A665,'N0.7_Lookup_References'!$B$13:$B$72,0)),"")</f>
        <v/>
      </c>
      <c r="T665" s="338" t="str">
        <f t="shared" si="60"/>
        <v/>
      </c>
      <c r="V665" s="11"/>
      <c r="W665" s="11"/>
      <c r="X665" s="11"/>
      <c r="Y665" s="11"/>
      <c r="Z665" s="11"/>
      <c r="AA665" s="11"/>
      <c r="AB665" s="11"/>
      <c r="AC665" s="11"/>
      <c r="AD665" s="11"/>
      <c r="AE665" s="11"/>
      <c r="AF665" s="11"/>
      <c r="AG665" s="11"/>
      <c r="AH665" s="11"/>
      <c r="AI665" s="11"/>
      <c r="AJ665" s="11"/>
      <c r="AK665" s="11"/>
      <c r="AL665" s="11"/>
      <c r="AM665" s="11"/>
      <c r="AN665" s="11"/>
      <c r="AO665" s="11"/>
      <c r="AP665" s="63">
        <f t="shared" si="56"/>
        <v>0</v>
      </c>
      <c r="AQ665" s="63">
        <f t="shared" si="57"/>
        <v>0</v>
      </c>
      <c r="AR665" s="63">
        <f t="shared" si="58"/>
        <v>0</v>
      </c>
      <c r="AT665" s="176" cm="1">
        <f t="array" ref="AT665">SUMIFS('N1.3_Project_Listing'!$P$16:$P$829, 'N1.3_Project_Listing'!$E$16:$E$829,'N1.3_Project_Listing'!$E665, 'N1.3_Project_Listing'!$A$16:$A$829,ET_Risk_SC_Summation[[#Headers],[132kV Circuit Breaker]])</f>
        <v>0</v>
      </c>
      <c r="AU665" s="176" cm="1">
        <f t="array" ref="AU665">SUMIFS('N1.3_Project_Listing'!$P$16:$P$829, 'N1.3_Project_Listing'!$E$16:$E$829,'N1.3_Project_Listing'!$E665, 'N1.3_Project_Listing'!$A$16:$A$829,ET_Risk_SC_Summation[[#Headers],[132kV Transformer]])</f>
        <v>0</v>
      </c>
      <c r="AV665" s="176" cm="1">
        <f t="array" ref="AV665">SUMIFS('N1.3_Project_Listing'!$P$16:$P$829, 'N1.3_Project_Listing'!$E$16:$E$829,'N1.3_Project_Listing'!$E665, 'N1.3_Project_Listing'!$A$16:$A$829,ET_Risk_SC_Summation[[#Headers],[132kV Reactor]])</f>
        <v>0</v>
      </c>
      <c r="AW665" s="176" cm="1">
        <f t="array" ref="AW665">SUMIFS('N1.3_Project_Listing'!$P$16:$P$829, 'N1.3_Project_Listing'!$E$16:$E$829,'N1.3_Project_Listing'!$E665, 'N1.3_Project_Listing'!$A$16:$A$829,ET_Risk_SC_Summation[[#Headers],[132kV Underground Cable]])</f>
        <v>0</v>
      </c>
      <c r="AX665" s="176" cm="1">
        <f t="array" ref="AX665">SUMIFS('N1.3_Project_Listing'!$P$16:$P$829, 'N1.3_Project_Listing'!$E$16:$E$829,'N1.3_Project_Listing'!$E665, 'N1.3_Project_Listing'!$A$16:$A$829,ET_Risk_SC_Summation[[#Headers],[132kV OHL Conductor]])</f>
        <v>0</v>
      </c>
      <c r="AY665" s="176" cm="1">
        <f t="array" ref="AY665">SUMIFS('N1.3_Project_Listing'!$P$16:$P$829, 'N1.3_Project_Listing'!$E$16:$E$829,'N1.3_Project_Listing'!$E665, 'N1.3_Project_Listing'!$A$16:$A$829,ET_Risk_SC_Summation[[#Headers],[132kV OHL Fittings]])</f>
        <v>0</v>
      </c>
      <c r="AZ665" s="176" cm="1">
        <f t="array" ref="AZ665">SUMIFS('N1.3_Project_Listing'!$P$16:$P$829, 'N1.3_Project_Listing'!$E$16:$E$829,'N1.3_Project_Listing'!$E665, 'N1.3_Project_Listing'!$A$16:$A$829,ET_Risk_SC_Summation[[#Headers],[132kV OHL Tower]])</f>
        <v>0</v>
      </c>
      <c r="BA665" s="176" cm="1">
        <f t="array" ref="BA665">SUMIFS('N1.3_Project_Listing'!$P$16:$P$829, 'N1.3_Project_Listing'!$E$16:$E$829,'N1.3_Project_Listing'!$E665, 'N1.3_Project_Listing'!$A$16:$A$829,ET_Risk_SC_Summation[[#Headers],[275kV Circuit Breaker]])</f>
        <v>0</v>
      </c>
      <c r="BB665" s="176" cm="1">
        <f t="array" ref="BB665">SUMIFS('N1.3_Project_Listing'!$P$16:$P$829, 'N1.3_Project_Listing'!$E$16:$E$829,'N1.3_Project_Listing'!$E665, 'N1.3_Project_Listing'!$A$16:$A$829,ET_Risk_SC_Summation[[#Headers],[275kV Transformer]])</f>
        <v>0</v>
      </c>
      <c r="BC665" s="176" cm="1">
        <f t="array" ref="BC665">SUMIFS('N1.3_Project_Listing'!$P$16:$P$829, 'N1.3_Project_Listing'!$E$16:$E$829,'N1.3_Project_Listing'!$E665, 'N1.3_Project_Listing'!$A$16:$A$829,ET_Risk_SC_Summation[[#Headers],[275kV Reactor]])</f>
        <v>0</v>
      </c>
      <c r="BD665" s="176" cm="1">
        <f t="array" ref="BD665">SUMIFS('N1.3_Project_Listing'!$P$16:$P$829, 'N1.3_Project_Listing'!$E$16:$E$829,'N1.3_Project_Listing'!$E665, 'N1.3_Project_Listing'!$A$16:$A$829,ET_Risk_SC_Summation[[#Headers],[275kV Underground Cable]])</f>
        <v>0</v>
      </c>
      <c r="BE665" s="176" cm="1">
        <f t="array" ref="BE665">SUMIFS('N1.3_Project_Listing'!$P$16:$P$829, 'N1.3_Project_Listing'!$E$16:$E$829,'N1.3_Project_Listing'!$E665, 'N1.3_Project_Listing'!$A$16:$A$829,ET_Risk_SC_Summation[[#Headers],[275kV OHL Conductor]])</f>
        <v>0</v>
      </c>
      <c r="BF665" s="176" cm="1">
        <f t="array" ref="BF665">SUMIFS('N1.3_Project_Listing'!$P$16:$P$829, 'N1.3_Project_Listing'!$E$16:$E$829,'N1.3_Project_Listing'!$E665, 'N1.3_Project_Listing'!$A$16:$A$829,ET_Risk_SC_Summation[[#Headers],[275kV OHL Fittings]])</f>
        <v>0</v>
      </c>
      <c r="BG665" s="176" cm="1">
        <f t="array" ref="BG665">SUMIFS('N1.3_Project_Listing'!$P$16:$P$829, 'N1.3_Project_Listing'!$E$16:$E$829,'N1.3_Project_Listing'!$E665, 'N1.3_Project_Listing'!$A$16:$A$829,ET_Risk_SC_Summation[[#Headers],[275kV OHL Tower]])</f>
        <v>0</v>
      </c>
      <c r="BH665" s="176" cm="1">
        <f t="array" ref="BH665">SUMIFS('N1.3_Project_Listing'!$P$16:$P$829, 'N1.3_Project_Listing'!$E$16:$E$829,'N1.3_Project_Listing'!$E665, 'N1.3_Project_Listing'!$A$16:$A$829,ET_Risk_SC_Summation[[#Headers],[400kV Circuit Breaker]])</f>
        <v>0</v>
      </c>
      <c r="BI665" s="176" cm="1">
        <f t="array" ref="BI665">SUMIFS('N1.3_Project_Listing'!$P$16:$P$829, 'N1.3_Project_Listing'!$E$16:$E$829,'N1.3_Project_Listing'!$E665, 'N1.3_Project_Listing'!$A$16:$A$829,ET_Risk_SC_Summation[[#Headers],[400kV Transformer]])</f>
        <v>0</v>
      </c>
      <c r="BJ665" s="176" cm="1">
        <f t="array" ref="BJ665">SUMIFS('N1.3_Project_Listing'!$P$16:$P$829, 'N1.3_Project_Listing'!$E$16:$E$829,'N1.3_Project_Listing'!$E665, 'N1.3_Project_Listing'!$A$16:$A$829,ET_Risk_SC_Summation[[#Headers],[400kV Reactor]])</f>
        <v>0</v>
      </c>
      <c r="BK665" s="176" cm="1">
        <f t="array" ref="BK665">SUMIFS('N1.3_Project_Listing'!$P$16:$P$829, 'N1.3_Project_Listing'!$E$16:$E$829,'N1.3_Project_Listing'!$E665, 'N1.3_Project_Listing'!$A$16:$A$829,ET_Risk_SC_Summation[[#Headers],[400kV Underground Cable]])</f>
        <v>0</v>
      </c>
      <c r="BL665" s="176" cm="1">
        <f t="array" ref="BL665">SUMIFS('N1.3_Project_Listing'!$P$16:$P$829, 'N1.3_Project_Listing'!$E$16:$E$829,'N1.3_Project_Listing'!$E665, 'N1.3_Project_Listing'!$A$16:$A$829,ET_Risk_SC_Summation[[#Headers],[400kV OHL Conductor]])</f>
        <v>0</v>
      </c>
      <c r="BM665" s="176" cm="1">
        <f t="array" ref="BM665">SUMIFS('N1.3_Project_Listing'!$P$16:$P$829, 'N1.3_Project_Listing'!$E$16:$E$829,'N1.3_Project_Listing'!$E665, 'N1.3_Project_Listing'!$A$16:$A$829,ET_Risk_SC_Summation[[#Headers],[400kV OHL Fittings]])</f>
        <v>0</v>
      </c>
      <c r="BN665" s="176" cm="1">
        <f t="array" ref="BN665">SUMIFS('N1.3_Project_Listing'!$P$16:$P$829, 'N1.3_Project_Listing'!$E$16:$E$829,'N1.3_Project_Listing'!$E665, 'N1.3_Project_Listing'!$A$16:$A$829,ET_Risk_SC_Summation[[#Headers],[400kV OHL Tower]])</f>
        <v>0</v>
      </c>
      <c r="BO665" s="177" t="str">
        <f>IF(SUM(ET_Risk_SC_Summation[[#This Row],[132kV Circuit Breaker]:[400kV OHL Tower]])=0, "n/a", INDEX(ET_Risk_SC_Summation[#Headers],1,MATCH(MAX(ET_Risk_SC_Summation[[#This Row],[132kV Circuit Breaker]:[400kV OHL Tower]]),ET_Risk_SC_Summation[[#This Row],[132kV Circuit Breaker]:[400kV OHL Tower]],0)))</f>
        <v>n/a</v>
      </c>
      <c r="BP665" s="177" t="str">
        <f>IFERROR(INDEX('N0.7_Lookup_References'!$G$77:$G$98,MATCH(ET_Risk_SC_Summation[[#This Row],[Mxx Category]],'N0.7_Lookup_References'!$F$77:$F$98,0)),"")</f>
        <v/>
      </c>
    </row>
    <row r="666" spans="1:68">
      <c r="A666" s="160" t="str">
        <f>IFERROR(INDEX(N1.2_Intervention_Types[NARM Asset Category],MATCH('N1.3_Project_Listing'!$C666,N1.2_Intervention_Types[Intervention Type ID],0),1),"")</f>
        <v/>
      </c>
      <c r="B666" s="160" t="str">
        <f>IF($D$2="GD",IFERROR(INDEX(N1.2_Intervention_Types[C&amp;V Asset Category (GD)],MATCH('N1.3_Project_Listing'!$C666,N1.2_Intervention_Types[Intervention Type ID],0),1),""),IFERROR(INDEX(N1.2_Intervention_Types[NARM Asset Category],MATCH('N1.3_Project_Listing'!$C666,N1.2_Intervention_Types[Intervention Type ID],0),1),""))</f>
        <v/>
      </c>
      <c r="C666" s="67" t="str">
        <f>IFERROR(INDEX(N1.2_Intervention_Types[Intervention Type ID],MATCH('N1.3_Project_Listing'!$I666,N1.2_Intervention_Types[Intervention Type],0),1),"")</f>
        <v/>
      </c>
      <c r="D666" s="160" t="str">
        <f>IFERROR(INDEX(N1.2_Intervention_Types[Intervention Category],MATCH('N1.3_Project_Listing'!$C666,N1.2_Intervention_Types[Intervention Type ID],0),1),"")</f>
        <v/>
      </c>
      <c r="E666" s="210"/>
      <c r="F666" s="236"/>
      <c r="G666" s="236"/>
      <c r="H666" s="236"/>
      <c r="I666" s="151"/>
      <c r="J666" s="139"/>
      <c r="K666" s="117"/>
      <c r="L666" s="117"/>
      <c r="M666" s="117"/>
      <c r="N666" s="11"/>
      <c r="O666" s="11"/>
      <c r="P666" s="11"/>
      <c r="Q666" s="63">
        <f t="shared" si="59"/>
        <v>0</v>
      </c>
      <c r="R666" s="368">
        <f>IF('N1.3_Project_Listing'!$D666="Replacement",SUM('N1.3_Project_Listing'!$K666:$L666)/2,'N1.3_Project_Listing'!$M666)</f>
        <v>0</v>
      </c>
      <c r="S666" s="67" t="str">
        <f>IFERROR(INDEX('N0.7_Lookup_References'!$C$13:$C$72,MATCH($A666,'N0.7_Lookup_References'!$B$13:$B$72,0)),"")</f>
        <v/>
      </c>
      <c r="T666" s="338" t="str">
        <f t="shared" si="60"/>
        <v/>
      </c>
      <c r="V666" s="11"/>
      <c r="W666" s="11"/>
      <c r="X666" s="11"/>
      <c r="Y666" s="11"/>
      <c r="Z666" s="11"/>
      <c r="AA666" s="11"/>
      <c r="AB666" s="11"/>
      <c r="AC666" s="11"/>
      <c r="AD666" s="11"/>
      <c r="AE666" s="11"/>
      <c r="AF666" s="11"/>
      <c r="AG666" s="11"/>
      <c r="AH666" s="11"/>
      <c r="AI666" s="11"/>
      <c r="AJ666" s="11"/>
      <c r="AK666" s="11"/>
      <c r="AL666" s="11"/>
      <c r="AM666" s="11"/>
      <c r="AN666" s="11"/>
      <c r="AO666" s="11"/>
      <c r="AP666" s="63">
        <f t="shared" si="56"/>
        <v>0</v>
      </c>
      <c r="AQ666" s="63">
        <f t="shared" si="57"/>
        <v>0</v>
      </c>
      <c r="AR666" s="63">
        <f t="shared" si="58"/>
        <v>0</v>
      </c>
      <c r="AT666" s="176" cm="1">
        <f t="array" ref="AT666">SUMIFS('N1.3_Project_Listing'!$P$16:$P$829, 'N1.3_Project_Listing'!$E$16:$E$829,'N1.3_Project_Listing'!$E666, 'N1.3_Project_Listing'!$A$16:$A$829,ET_Risk_SC_Summation[[#Headers],[132kV Circuit Breaker]])</f>
        <v>0</v>
      </c>
      <c r="AU666" s="176" cm="1">
        <f t="array" ref="AU666">SUMIFS('N1.3_Project_Listing'!$P$16:$P$829, 'N1.3_Project_Listing'!$E$16:$E$829,'N1.3_Project_Listing'!$E666, 'N1.3_Project_Listing'!$A$16:$A$829,ET_Risk_SC_Summation[[#Headers],[132kV Transformer]])</f>
        <v>0</v>
      </c>
      <c r="AV666" s="176" cm="1">
        <f t="array" ref="AV666">SUMIFS('N1.3_Project_Listing'!$P$16:$P$829, 'N1.3_Project_Listing'!$E$16:$E$829,'N1.3_Project_Listing'!$E666, 'N1.3_Project_Listing'!$A$16:$A$829,ET_Risk_SC_Summation[[#Headers],[132kV Reactor]])</f>
        <v>0</v>
      </c>
      <c r="AW666" s="176" cm="1">
        <f t="array" ref="AW666">SUMIFS('N1.3_Project_Listing'!$P$16:$P$829, 'N1.3_Project_Listing'!$E$16:$E$829,'N1.3_Project_Listing'!$E666, 'N1.3_Project_Listing'!$A$16:$A$829,ET_Risk_SC_Summation[[#Headers],[132kV Underground Cable]])</f>
        <v>0</v>
      </c>
      <c r="AX666" s="176" cm="1">
        <f t="array" ref="AX666">SUMIFS('N1.3_Project_Listing'!$P$16:$P$829, 'N1.3_Project_Listing'!$E$16:$E$829,'N1.3_Project_Listing'!$E666, 'N1.3_Project_Listing'!$A$16:$A$829,ET_Risk_SC_Summation[[#Headers],[132kV OHL Conductor]])</f>
        <v>0</v>
      </c>
      <c r="AY666" s="176" cm="1">
        <f t="array" ref="AY666">SUMIFS('N1.3_Project_Listing'!$P$16:$P$829, 'N1.3_Project_Listing'!$E$16:$E$829,'N1.3_Project_Listing'!$E666, 'N1.3_Project_Listing'!$A$16:$A$829,ET_Risk_SC_Summation[[#Headers],[132kV OHL Fittings]])</f>
        <v>0</v>
      </c>
      <c r="AZ666" s="176" cm="1">
        <f t="array" ref="AZ666">SUMIFS('N1.3_Project_Listing'!$P$16:$P$829, 'N1.3_Project_Listing'!$E$16:$E$829,'N1.3_Project_Listing'!$E666, 'N1.3_Project_Listing'!$A$16:$A$829,ET_Risk_SC_Summation[[#Headers],[132kV OHL Tower]])</f>
        <v>0</v>
      </c>
      <c r="BA666" s="176" cm="1">
        <f t="array" ref="BA666">SUMIFS('N1.3_Project_Listing'!$P$16:$P$829, 'N1.3_Project_Listing'!$E$16:$E$829,'N1.3_Project_Listing'!$E666, 'N1.3_Project_Listing'!$A$16:$A$829,ET_Risk_SC_Summation[[#Headers],[275kV Circuit Breaker]])</f>
        <v>0</v>
      </c>
      <c r="BB666" s="176" cm="1">
        <f t="array" ref="BB666">SUMIFS('N1.3_Project_Listing'!$P$16:$P$829, 'N1.3_Project_Listing'!$E$16:$E$829,'N1.3_Project_Listing'!$E666, 'N1.3_Project_Listing'!$A$16:$A$829,ET_Risk_SC_Summation[[#Headers],[275kV Transformer]])</f>
        <v>0</v>
      </c>
      <c r="BC666" s="176" cm="1">
        <f t="array" ref="BC666">SUMIFS('N1.3_Project_Listing'!$P$16:$P$829, 'N1.3_Project_Listing'!$E$16:$E$829,'N1.3_Project_Listing'!$E666, 'N1.3_Project_Listing'!$A$16:$A$829,ET_Risk_SC_Summation[[#Headers],[275kV Reactor]])</f>
        <v>0</v>
      </c>
      <c r="BD666" s="176" cm="1">
        <f t="array" ref="BD666">SUMIFS('N1.3_Project_Listing'!$P$16:$P$829, 'N1.3_Project_Listing'!$E$16:$E$829,'N1.3_Project_Listing'!$E666, 'N1.3_Project_Listing'!$A$16:$A$829,ET_Risk_SC_Summation[[#Headers],[275kV Underground Cable]])</f>
        <v>0</v>
      </c>
      <c r="BE666" s="176" cm="1">
        <f t="array" ref="BE666">SUMIFS('N1.3_Project_Listing'!$P$16:$P$829, 'N1.3_Project_Listing'!$E$16:$E$829,'N1.3_Project_Listing'!$E666, 'N1.3_Project_Listing'!$A$16:$A$829,ET_Risk_SC_Summation[[#Headers],[275kV OHL Conductor]])</f>
        <v>0</v>
      </c>
      <c r="BF666" s="176" cm="1">
        <f t="array" ref="BF666">SUMIFS('N1.3_Project_Listing'!$P$16:$P$829, 'N1.3_Project_Listing'!$E$16:$E$829,'N1.3_Project_Listing'!$E666, 'N1.3_Project_Listing'!$A$16:$A$829,ET_Risk_SC_Summation[[#Headers],[275kV OHL Fittings]])</f>
        <v>0</v>
      </c>
      <c r="BG666" s="176" cm="1">
        <f t="array" ref="BG666">SUMIFS('N1.3_Project_Listing'!$P$16:$P$829, 'N1.3_Project_Listing'!$E$16:$E$829,'N1.3_Project_Listing'!$E666, 'N1.3_Project_Listing'!$A$16:$A$829,ET_Risk_SC_Summation[[#Headers],[275kV OHL Tower]])</f>
        <v>0</v>
      </c>
      <c r="BH666" s="176" cm="1">
        <f t="array" ref="BH666">SUMIFS('N1.3_Project_Listing'!$P$16:$P$829, 'N1.3_Project_Listing'!$E$16:$E$829,'N1.3_Project_Listing'!$E666, 'N1.3_Project_Listing'!$A$16:$A$829,ET_Risk_SC_Summation[[#Headers],[400kV Circuit Breaker]])</f>
        <v>0</v>
      </c>
      <c r="BI666" s="176" cm="1">
        <f t="array" ref="BI666">SUMIFS('N1.3_Project_Listing'!$P$16:$P$829, 'N1.3_Project_Listing'!$E$16:$E$829,'N1.3_Project_Listing'!$E666, 'N1.3_Project_Listing'!$A$16:$A$829,ET_Risk_SC_Summation[[#Headers],[400kV Transformer]])</f>
        <v>0</v>
      </c>
      <c r="BJ666" s="176" cm="1">
        <f t="array" ref="BJ666">SUMIFS('N1.3_Project_Listing'!$P$16:$P$829, 'N1.3_Project_Listing'!$E$16:$E$829,'N1.3_Project_Listing'!$E666, 'N1.3_Project_Listing'!$A$16:$A$829,ET_Risk_SC_Summation[[#Headers],[400kV Reactor]])</f>
        <v>0</v>
      </c>
      <c r="BK666" s="176" cm="1">
        <f t="array" ref="BK666">SUMIFS('N1.3_Project_Listing'!$P$16:$P$829, 'N1.3_Project_Listing'!$E$16:$E$829,'N1.3_Project_Listing'!$E666, 'N1.3_Project_Listing'!$A$16:$A$829,ET_Risk_SC_Summation[[#Headers],[400kV Underground Cable]])</f>
        <v>0</v>
      </c>
      <c r="BL666" s="176" cm="1">
        <f t="array" ref="BL666">SUMIFS('N1.3_Project_Listing'!$P$16:$P$829, 'N1.3_Project_Listing'!$E$16:$E$829,'N1.3_Project_Listing'!$E666, 'N1.3_Project_Listing'!$A$16:$A$829,ET_Risk_SC_Summation[[#Headers],[400kV OHL Conductor]])</f>
        <v>0</v>
      </c>
      <c r="BM666" s="176" cm="1">
        <f t="array" ref="BM666">SUMIFS('N1.3_Project_Listing'!$P$16:$P$829, 'N1.3_Project_Listing'!$E$16:$E$829,'N1.3_Project_Listing'!$E666, 'N1.3_Project_Listing'!$A$16:$A$829,ET_Risk_SC_Summation[[#Headers],[400kV OHL Fittings]])</f>
        <v>0</v>
      </c>
      <c r="BN666" s="176" cm="1">
        <f t="array" ref="BN666">SUMIFS('N1.3_Project_Listing'!$P$16:$P$829, 'N1.3_Project_Listing'!$E$16:$E$829,'N1.3_Project_Listing'!$E666, 'N1.3_Project_Listing'!$A$16:$A$829,ET_Risk_SC_Summation[[#Headers],[400kV OHL Tower]])</f>
        <v>0</v>
      </c>
      <c r="BO666" s="177" t="str">
        <f>IF(SUM(ET_Risk_SC_Summation[[#This Row],[132kV Circuit Breaker]:[400kV OHL Tower]])=0, "n/a", INDEX(ET_Risk_SC_Summation[#Headers],1,MATCH(MAX(ET_Risk_SC_Summation[[#This Row],[132kV Circuit Breaker]:[400kV OHL Tower]]),ET_Risk_SC_Summation[[#This Row],[132kV Circuit Breaker]:[400kV OHL Tower]],0)))</f>
        <v>n/a</v>
      </c>
      <c r="BP666" s="177" t="str">
        <f>IFERROR(INDEX('N0.7_Lookup_References'!$G$77:$G$98,MATCH(ET_Risk_SC_Summation[[#This Row],[Mxx Category]],'N0.7_Lookup_References'!$F$77:$F$98,0)),"")</f>
        <v/>
      </c>
    </row>
    <row r="667" spans="1:68">
      <c r="A667" s="160" t="str">
        <f>IFERROR(INDEX(N1.2_Intervention_Types[NARM Asset Category],MATCH('N1.3_Project_Listing'!$C667,N1.2_Intervention_Types[Intervention Type ID],0),1),"")</f>
        <v/>
      </c>
      <c r="B667" s="160" t="str">
        <f>IF($D$2="GD",IFERROR(INDEX(N1.2_Intervention_Types[C&amp;V Asset Category (GD)],MATCH('N1.3_Project_Listing'!$C667,N1.2_Intervention_Types[Intervention Type ID],0),1),""),IFERROR(INDEX(N1.2_Intervention_Types[NARM Asset Category],MATCH('N1.3_Project_Listing'!$C667,N1.2_Intervention_Types[Intervention Type ID],0),1),""))</f>
        <v/>
      </c>
      <c r="C667" s="67" t="str">
        <f>IFERROR(INDEX(N1.2_Intervention_Types[Intervention Type ID],MATCH('N1.3_Project_Listing'!$I667,N1.2_Intervention_Types[Intervention Type],0),1),"")</f>
        <v/>
      </c>
      <c r="D667" s="160" t="str">
        <f>IFERROR(INDEX(N1.2_Intervention_Types[Intervention Category],MATCH('N1.3_Project_Listing'!$C667,N1.2_Intervention_Types[Intervention Type ID],0),1),"")</f>
        <v/>
      </c>
      <c r="E667" s="210"/>
      <c r="F667" s="236"/>
      <c r="G667" s="236"/>
      <c r="H667" s="236"/>
      <c r="I667" s="151"/>
      <c r="J667" s="139"/>
      <c r="K667" s="117"/>
      <c r="L667" s="117"/>
      <c r="M667" s="117"/>
      <c r="N667" s="11"/>
      <c r="O667" s="11"/>
      <c r="P667" s="11"/>
      <c r="Q667" s="63">
        <f t="shared" si="59"/>
        <v>0</v>
      </c>
      <c r="R667" s="368">
        <f>IF('N1.3_Project_Listing'!$D667="Replacement",SUM('N1.3_Project_Listing'!$K667:$L667)/2,'N1.3_Project_Listing'!$M667)</f>
        <v>0</v>
      </c>
      <c r="S667" s="67" t="str">
        <f>IFERROR(INDEX('N0.7_Lookup_References'!$C$13:$C$72,MATCH($A667,'N0.7_Lookup_References'!$B$13:$B$72,0)),"")</f>
        <v/>
      </c>
      <c r="T667" s="338" t="str">
        <f t="shared" si="60"/>
        <v/>
      </c>
      <c r="V667" s="11"/>
      <c r="W667" s="11"/>
      <c r="X667" s="11"/>
      <c r="Y667" s="11"/>
      <c r="Z667" s="11"/>
      <c r="AA667" s="11"/>
      <c r="AB667" s="11"/>
      <c r="AC667" s="11"/>
      <c r="AD667" s="11"/>
      <c r="AE667" s="11"/>
      <c r="AF667" s="11"/>
      <c r="AG667" s="11"/>
      <c r="AH667" s="11"/>
      <c r="AI667" s="11"/>
      <c r="AJ667" s="11"/>
      <c r="AK667" s="11"/>
      <c r="AL667" s="11"/>
      <c r="AM667" s="11"/>
      <c r="AN667" s="11"/>
      <c r="AO667" s="11"/>
      <c r="AP667" s="63">
        <f t="shared" si="56"/>
        <v>0</v>
      </c>
      <c r="AQ667" s="63">
        <f t="shared" si="57"/>
        <v>0</v>
      </c>
      <c r="AR667" s="63">
        <f t="shared" si="58"/>
        <v>0</v>
      </c>
      <c r="AT667" s="176" cm="1">
        <f t="array" ref="AT667">SUMIFS('N1.3_Project_Listing'!$P$16:$P$829, 'N1.3_Project_Listing'!$E$16:$E$829,'N1.3_Project_Listing'!$E667, 'N1.3_Project_Listing'!$A$16:$A$829,ET_Risk_SC_Summation[[#Headers],[132kV Circuit Breaker]])</f>
        <v>0</v>
      </c>
      <c r="AU667" s="176" cm="1">
        <f t="array" ref="AU667">SUMIFS('N1.3_Project_Listing'!$P$16:$P$829, 'N1.3_Project_Listing'!$E$16:$E$829,'N1.3_Project_Listing'!$E667, 'N1.3_Project_Listing'!$A$16:$A$829,ET_Risk_SC_Summation[[#Headers],[132kV Transformer]])</f>
        <v>0</v>
      </c>
      <c r="AV667" s="176" cm="1">
        <f t="array" ref="AV667">SUMIFS('N1.3_Project_Listing'!$P$16:$P$829, 'N1.3_Project_Listing'!$E$16:$E$829,'N1.3_Project_Listing'!$E667, 'N1.3_Project_Listing'!$A$16:$A$829,ET_Risk_SC_Summation[[#Headers],[132kV Reactor]])</f>
        <v>0</v>
      </c>
      <c r="AW667" s="176" cm="1">
        <f t="array" ref="AW667">SUMIFS('N1.3_Project_Listing'!$P$16:$P$829, 'N1.3_Project_Listing'!$E$16:$E$829,'N1.3_Project_Listing'!$E667, 'N1.3_Project_Listing'!$A$16:$A$829,ET_Risk_SC_Summation[[#Headers],[132kV Underground Cable]])</f>
        <v>0</v>
      </c>
      <c r="AX667" s="176" cm="1">
        <f t="array" ref="AX667">SUMIFS('N1.3_Project_Listing'!$P$16:$P$829, 'N1.3_Project_Listing'!$E$16:$E$829,'N1.3_Project_Listing'!$E667, 'N1.3_Project_Listing'!$A$16:$A$829,ET_Risk_SC_Summation[[#Headers],[132kV OHL Conductor]])</f>
        <v>0</v>
      </c>
      <c r="AY667" s="176" cm="1">
        <f t="array" ref="AY667">SUMIFS('N1.3_Project_Listing'!$P$16:$P$829, 'N1.3_Project_Listing'!$E$16:$E$829,'N1.3_Project_Listing'!$E667, 'N1.3_Project_Listing'!$A$16:$A$829,ET_Risk_SC_Summation[[#Headers],[132kV OHL Fittings]])</f>
        <v>0</v>
      </c>
      <c r="AZ667" s="176" cm="1">
        <f t="array" ref="AZ667">SUMIFS('N1.3_Project_Listing'!$P$16:$P$829, 'N1.3_Project_Listing'!$E$16:$E$829,'N1.3_Project_Listing'!$E667, 'N1.3_Project_Listing'!$A$16:$A$829,ET_Risk_SC_Summation[[#Headers],[132kV OHL Tower]])</f>
        <v>0</v>
      </c>
      <c r="BA667" s="176" cm="1">
        <f t="array" ref="BA667">SUMIFS('N1.3_Project_Listing'!$P$16:$P$829, 'N1.3_Project_Listing'!$E$16:$E$829,'N1.3_Project_Listing'!$E667, 'N1.3_Project_Listing'!$A$16:$A$829,ET_Risk_SC_Summation[[#Headers],[275kV Circuit Breaker]])</f>
        <v>0</v>
      </c>
      <c r="BB667" s="176" cm="1">
        <f t="array" ref="BB667">SUMIFS('N1.3_Project_Listing'!$P$16:$P$829, 'N1.3_Project_Listing'!$E$16:$E$829,'N1.3_Project_Listing'!$E667, 'N1.3_Project_Listing'!$A$16:$A$829,ET_Risk_SC_Summation[[#Headers],[275kV Transformer]])</f>
        <v>0</v>
      </c>
      <c r="BC667" s="176" cm="1">
        <f t="array" ref="BC667">SUMIFS('N1.3_Project_Listing'!$P$16:$P$829, 'N1.3_Project_Listing'!$E$16:$E$829,'N1.3_Project_Listing'!$E667, 'N1.3_Project_Listing'!$A$16:$A$829,ET_Risk_SC_Summation[[#Headers],[275kV Reactor]])</f>
        <v>0</v>
      </c>
      <c r="BD667" s="176" cm="1">
        <f t="array" ref="BD667">SUMIFS('N1.3_Project_Listing'!$P$16:$P$829, 'N1.3_Project_Listing'!$E$16:$E$829,'N1.3_Project_Listing'!$E667, 'N1.3_Project_Listing'!$A$16:$A$829,ET_Risk_SC_Summation[[#Headers],[275kV Underground Cable]])</f>
        <v>0</v>
      </c>
      <c r="BE667" s="176" cm="1">
        <f t="array" ref="BE667">SUMIFS('N1.3_Project_Listing'!$P$16:$P$829, 'N1.3_Project_Listing'!$E$16:$E$829,'N1.3_Project_Listing'!$E667, 'N1.3_Project_Listing'!$A$16:$A$829,ET_Risk_SC_Summation[[#Headers],[275kV OHL Conductor]])</f>
        <v>0</v>
      </c>
      <c r="BF667" s="176" cm="1">
        <f t="array" ref="BF667">SUMIFS('N1.3_Project_Listing'!$P$16:$P$829, 'N1.3_Project_Listing'!$E$16:$E$829,'N1.3_Project_Listing'!$E667, 'N1.3_Project_Listing'!$A$16:$A$829,ET_Risk_SC_Summation[[#Headers],[275kV OHL Fittings]])</f>
        <v>0</v>
      </c>
      <c r="BG667" s="176" cm="1">
        <f t="array" ref="BG667">SUMIFS('N1.3_Project_Listing'!$P$16:$P$829, 'N1.3_Project_Listing'!$E$16:$E$829,'N1.3_Project_Listing'!$E667, 'N1.3_Project_Listing'!$A$16:$A$829,ET_Risk_SC_Summation[[#Headers],[275kV OHL Tower]])</f>
        <v>0</v>
      </c>
      <c r="BH667" s="176" cm="1">
        <f t="array" ref="BH667">SUMIFS('N1.3_Project_Listing'!$P$16:$P$829, 'N1.3_Project_Listing'!$E$16:$E$829,'N1.3_Project_Listing'!$E667, 'N1.3_Project_Listing'!$A$16:$A$829,ET_Risk_SC_Summation[[#Headers],[400kV Circuit Breaker]])</f>
        <v>0</v>
      </c>
      <c r="BI667" s="176" cm="1">
        <f t="array" ref="BI667">SUMIFS('N1.3_Project_Listing'!$P$16:$P$829, 'N1.3_Project_Listing'!$E$16:$E$829,'N1.3_Project_Listing'!$E667, 'N1.3_Project_Listing'!$A$16:$A$829,ET_Risk_SC_Summation[[#Headers],[400kV Transformer]])</f>
        <v>0</v>
      </c>
      <c r="BJ667" s="176" cm="1">
        <f t="array" ref="BJ667">SUMIFS('N1.3_Project_Listing'!$P$16:$P$829, 'N1.3_Project_Listing'!$E$16:$E$829,'N1.3_Project_Listing'!$E667, 'N1.3_Project_Listing'!$A$16:$A$829,ET_Risk_SC_Summation[[#Headers],[400kV Reactor]])</f>
        <v>0</v>
      </c>
      <c r="BK667" s="176" cm="1">
        <f t="array" ref="BK667">SUMIFS('N1.3_Project_Listing'!$P$16:$P$829, 'N1.3_Project_Listing'!$E$16:$E$829,'N1.3_Project_Listing'!$E667, 'N1.3_Project_Listing'!$A$16:$A$829,ET_Risk_SC_Summation[[#Headers],[400kV Underground Cable]])</f>
        <v>0</v>
      </c>
      <c r="BL667" s="176" cm="1">
        <f t="array" ref="BL667">SUMIFS('N1.3_Project_Listing'!$P$16:$P$829, 'N1.3_Project_Listing'!$E$16:$E$829,'N1.3_Project_Listing'!$E667, 'N1.3_Project_Listing'!$A$16:$A$829,ET_Risk_SC_Summation[[#Headers],[400kV OHL Conductor]])</f>
        <v>0</v>
      </c>
      <c r="BM667" s="176" cm="1">
        <f t="array" ref="BM667">SUMIFS('N1.3_Project_Listing'!$P$16:$P$829, 'N1.3_Project_Listing'!$E$16:$E$829,'N1.3_Project_Listing'!$E667, 'N1.3_Project_Listing'!$A$16:$A$829,ET_Risk_SC_Summation[[#Headers],[400kV OHL Fittings]])</f>
        <v>0</v>
      </c>
      <c r="BN667" s="176" cm="1">
        <f t="array" ref="BN667">SUMIFS('N1.3_Project_Listing'!$P$16:$P$829, 'N1.3_Project_Listing'!$E$16:$E$829,'N1.3_Project_Listing'!$E667, 'N1.3_Project_Listing'!$A$16:$A$829,ET_Risk_SC_Summation[[#Headers],[400kV OHL Tower]])</f>
        <v>0</v>
      </c>
      <c r="BO667" s="177" t="str">
        <f>IF(SUM(ET_Risk_SC_Summation[[#This Row],[132kV Circuit Breaker]:[400kV OHL Tower]])=0, "n/a", INDEX(ET_Risk_SC_Summation[#Headers],1,MATCH(MAX(ET_Risk_SC_Summation[[#This Row],[132kV Circuit Breaker]:[400kV OHL Tower]]),ET_Risk_SC_Summation[[#This Row],[132kV Circuit Breaker]:[400kV OHL Tower]],0)))</f>
        <v>n/a</v>
      </c>
      <c r="BP667" s="177" t="str">
        <f>IFERROR(INDEX('N0.7_Lookup_References'!$G$77:$G$98,MATCH(ET_Risk_SC_Summation[[#This Row],[Mxx Category]],'N0.7_Lookup_References'!$F$77:$F$98,0)),"")</f>
        <v/>
      </c>
    </row>
    <row r="668" spans="1:68">
      <c r="A668" s="160" t="str">
        <f>IFERROR(INDEX(N1.2_Intervention_Types[NARM Asset Category],MATCH('N1.3_Project_Listing'!$C668,N1.2_Intervention_Types[Intervention Type ID],0),1),"")</f>
        <v/>
      </c>
      <c r="B668" s="160" t="str">
        <f>IF($D$2="GD",IFERROR(INDEX(N1.2_Intervention_Types[C&amp;V Asset Category (GD)],MATCH('N1.3_Project_Listing'!$C668,N1.2_Intervention_Types[Intervention Type ID],0),1),""),IFERROR(INDEX(N1.2_Intervention_Types[NARM Asset Category],MATCH('N1.3_Project_Listing'!$C668,N1.2_Intervention_Types[Intervention Type ID],0),1),""))</f>
        <v/>
      </c>
      <c r="C668" s="67" t="str">
        <f>IFERROR(INDEX(N1.2_Intervention_Types[Intervention Type ID],MATCH('N1.3_Project_Listing'!$I668,N1.2_Intervention_Types[Intervention Type],0),1),"")</f>
        <v/>
      </c>
      <c r="D668" s="160" t="str">
        <f>IFERROR(INDEX(N1.2_Intervention_Types[Intervention Category],MATCH('N1.3_Project_Listing'!$C668,N1.2_Intervention_Types[Intervention Type ID],0),1),"")</f>
        <v/>
      </c>
      <c r="E668" s="210"/>
      <c r="F668" s="236"/>
      <c r="G668" s="236"/>
      <c r="H668" s="236"/>
      <c r="I668" s="151"/>
      <c r="J668" s="139"/>
      <c r="K668" s="117"/>
      <c r="L668" s="117"/>
      <c r="M668" s="117"/>
      <c r="N668" s="11"/>
      <c r="O668" s="11"/>
      <c r="P668" s="11"/>
      <c r="Q668" s="63">
        <f t="shared" si="59"/>
        <v>0</v>
      </c>
      <c r="R668" s="368">
        <f>IF('N1.3_Project_Listing'!$D668="Replacement",SUM('N1.3_Project_Listing'!$K668:$L668)/2,'N1.3_Project_Listing'!$M668)</f>
        <v>0</v>
      </c>
      <c r="S668" s="67" t="str">
        <f>IFERROR(INDEX('N0.7_Lookup_References'!$C$13:$C$72,MATCH($A668,'N0.7_Lookup_References'!$B$13:$B$72,0)),"")</f>
        <v/>
      </c>
      <c r="T668" s="338" t="str">
        <f t="shared" si="60"/>
        <v/>
      </c>
      <c r="V668" s="11"/>
      <c r="W668" s="11"/>
      <c r="X668" s="11"/>
      <c r="Y668" s="11"/>
      <c r="Z668" s="11"/>
      <c r="AA668" s="11"/>
      <c r="AB668" s="11"/>
      <c r="AC668" s="11"/>
      <c r="AD668" s="11"/>
      <c r="AE668" s="11"/>
      <c r="AF668" s="11"/>
      <c r="AG668" s="11"/>
      <c r="AH668" s="11"/>
      <c r="AI668" s="11"/>
      <c r="AJ668" s="11"/>
      <c r="AK668" s="11"/>
      <c r="AL668" s="11"/>
      <c r="AM668" s="11"/>
      <c r="AN668" s="11"/>
      <c r="AO668" s="11"/>
      <c r="AP668" s="63">
        <f t="shared" si="56"/>
        <v>0</v>
      </c>
      <c r="AQ668" s="63">
        <f t="shared" si="57"/>
        <v>0</v>
      </c>
      <c r="AR668" s="63">
        <f t="shared" si="58"/>
        <v>0</v>
      </c>
      <c r="AT668" s="176" cm="1">
        <f t="array" ref="AT668">SUMIFS('N1.3_Project_Listing'!$P$16:$P$829, 'N1.3_Project_Listing'!$E$16:$E$829,'N1.3_Project_Listing'!$E668, 'N1.3_Project_Listing'!$A$16:$A$829,ET_Risk_SC_Summation[[#Headers],[132kV Circuit Breaker]])</f>
        <v>0</v>
      </c>
      <c r="AU668" s="176" cm="1">
        <f t="array" ref="AU668">SUMIFS('N1.3_Project_Listing'!$P$16:$P$829, 'N1.3_Project_Listing'!$E$16:$E$829,'N1.3_Project_Listing'!$E668, 'N1.3_Project_Listing'!$A$16:$A$829,ET_Risk_SC_Summation[[#Headers],[132kV Transformer]])</f>
        <v>0</v>
      </c>
      <c r="AV668" s="176" cm="1">
        <f t="array" ref="AV668">SUMIFS('N1.3_Project_Listing'!$P$16:$P$829, 'N1.3_Project_Listing'!$E$16:$E$829,'N1.3_Project_Listing'!$E668, 'N1.3_Project_Listing'!$A$16:$A$829,ET_Risk_SC_Summation[[#Headers],[132kV Reactor]])</f>
        <v>0</v>
      </c>
      <c r="AW668" s="176" cm="1">
        <f t="array" ref="AW668">SUMIFS('N1.3_Project_Listing'!$P$16:$P$829, 'N1.3_Project_Listing'!$E$16:$E$829,'N1.3_Project_Listing'!$E668, 'N1.3_Project_Listing'!$A$16:$A$829,ET_Risk_SC_Summation[[#Headers],[132kV Underground Cable]])</f>
        <v>0</v>
      </c>
      <c r="AX668" s="176" cm="1">
        <f t="array" ref="AX668">SUMIFS('N1.3_Project_Listing'!$P$16:$P$829, 'N1.3_Project_Listing'!$E$16:$E$829,'N1.3_Project_Listing'!$E668, 'N1.3_Project_Listing'!$A$16:$A$829,ET_Risk_SC_Summation[[#Headers],[132kV OHL Conductor]])</f>
        <v>0</v>
      </c>
      <c r="AY668" s="176" cm="1">
        <f t="array" ref="AY668">SUMIFS('N1.3_Project_Listing'!$P$16:$P$829, 'N1.3_Project_Listing'!$E$16:$E$829,'N1.3_Project_Listing'!$E668, 'N1.3_Project_Listing'!$A$16:$A$829,ET_Risk_SC_Summation[[#Headers],[132kV OHL Fittings]])</f>
        <v>0</v>
      </c>
      <c r="AZ668" s="176" cm="1">
        <f t="array" ref="AZ668">SUMIFS('N1.3_Project_Listing'!$P$16:$P$829, 'N1.3_Project_Listing'!$E$16:$E$829,'N1.3_Project_Listing'!$E668, 'N1.3_Project_Listing'!$A$16:$A$829,ET_Risk_SC_Summation[[#Headers],[132kV OHL Tower]])</f>
        <v>0</v>
      </c>
      <c r="BA668" s="176" cm="1">
        <f t="array" ref="BA668">SUMIFS('N1.3_Project_Listing'!$P$16:$P$829, 'N1.3_Project_Listing'!$E$16:$E$829,'N1.3_Project_Listing'!$E668, 'N1.3_Project_Listing'!$A$16:$A$829,ET_Risk_SC_Summation[[#Headers],[275kV Circuit Breaker]])</f>
        <v>0</v>
      </c>
      <c r="BB668" s="176" cm="1">
        <f t="array" ref="BB668">SUMIFS('N1.3_Project_Listing'!$P$16:$P$829, 'N1.3_Project_Listing'!$E$16:$E$829,'N1.3_Project_Listing'!$E668, 'N1.3_Project_Listing'!$A$16:$A$829,ET_Risk_SC_Summation[[#Headers],[275kV Transformer]])</f>
        <v>0</v>
      </c>
      <c r="BC668" s="176" cm="1">
        <f t="array" ref="BC668">SUMIFS('N1.3_Project_Listing'!$P$16:$P$829, 'N1.3_Project_Listing'!$E$16:$E$829,'N1.3_Project_Listing'!$E668, 'N1.3_Project_Listing'!$A$16:$A$829,ET_Risk_SC_Summation[[#Headers],[275kV Reactor]])</f>
        <v>0</v>
      </c>
      <c r="BD668" s="176" cm="1">
        <f t="array" ref="BD668">SUMIFS('N1.3_Project_Listing'!$P$16:$P$829, 'N1.3_Project_Listing'!$E$16:$E$829,'N1.3_Project_Listing'!$E668, 'N1.3_Project_Listing'!$A$16:$A$829,ET_Risk_SC_Summation[[#Headers],[275kV Underground Cable]])</f>
        <v>0</v>
      </c>
      <c r="BE668" s="176" cm="1">
        <f t="array" ref="BE668">SUMIFS('N1.3_Project_Listing'!$P$16:$P$829, 'N1.3_Project_Listing'!$E$16:$E$829,'N1.3_Project_Listing'!$E668, 'N1.3_Project_Listing'!$A$16:$A$829,ET_Risk_SC_Summation[[#Headers],[275kV OHL Conductor]])</f>
        <v>0</v>
      </c>
      <c r="BF668" s="176" cm="1">
        <f t="array" ref="BF668">SUMIFS('N1.3_Project_Listing'!$P$16:$P$829, 'N1.3_Project_Listing'!$E$16:$E$829,'N1.3_Project_Listing'!$E668, 'N1.3_Project_Listing'!$A$16:$A$829,ET_Risk_SC_Summation[[#Headers],[275kV OHL Fittings]])</f>
        <v>0</v>
      </c>
      <c r="BG668" s="176" cm="1">
        <f t="array" ref="BG668">SUMIFS('N1.3_Project_Listing'!$P$16:$P$829, 'N1.3_Project_Listing'!$E$16:$E$829,'N1.3_Project_Listing'!$E668, 'N1.3_Project_Listing'!$A$16:$A$829,ET_Risk_SC_Summation[[#Headers],[275kV OHL Tower]])</f>
        <v>0</v>
      </c>
      <c r="BH668" s="176" cm="1">
        <f t="array" ref="BH668">SUMIFS('N1.3_Project_Listing'!$P$16:$P$829, 'N1.3_Project_Listing'!$E$16:$E$829,'N1.3_Project_Listing'!$E668, 'N1.3_Project_Listing'!$A$16:$A$829,ET_Risk_SC_Summation[[#Headers],[400kV Circuit Breaker]])</f>
        <v>0</v>
      </c>
      <c r="BI668" s="176" cm="1">
        <f t="array" ref="BI668">SUMIFS('N1.3_Project_Listing'!$P$16:$P$829, 'N1.3_Project_Listing'!$E$16:$E$829,'N1.3_Project_Listing'!$E668, 'N1.3_Project_Listing'!$A$16:$A$829,ET_Risk_SC_Summation[[#Headers],[400kV Transformer]])</f>
        <v>0</v>
      </c>
      <c r="BJ668" s="176" cm="1">
        <f t="array" ref="BJ668">SUMIFS('N1.3_Project_Listing'!$P$16:$P$829, 'N1.3_Project_Listing'!$E$16:$E$829,'N1.3_Project_Listing'!$E668, 'N1.3_Project_Listing'!$A$16:$A$829,ET_Risk_SC_Summation[[#Headers],[400kV Reactor]])</f>
        <v>0</v>
      </c>
      <c r="BK668" s="176" cm="1">
        <f t="array" ref="BK668">SUMIFS('N1.3_Project_Listing'!$P$16:$P$829, 'N1.3_Project_Listing'!$E$16:$E$829,'N1.3_Project_Listing'!$E668, 'N1.3_Project_Listing'!$A$16:$A$829,ET_Risk_SC_Summation[[#Headers],[400kV Underground Cable]])</f>
        <v>0</v>
      </c>
      <c r="BL668" s="176" cm="1">
        <f t="array" ref="BL668">SUMIFS('N1.3_Project_Listing'!$P$16:$P$829, 'N1.3_Project_Listing'!$E$16:$E$829,'N1.3_Project_Listing'!$E668, 'N1.3_Project_Listing'!$A$16:$A$829,ET_Risk_SC_Summation[[#Headers],[400kV OHL Conductor]])</f>
        <v>0</v>
      </c>
      <c r="BM668" s="176" cm="1">
        <f t="array" ref="BM668">SUMIFS('N1.3_Project_Listing'!$P$16:$P$829, 'N1.3_Project_Listing'!$E$16:$E$829,'N1.3_Project_Listing'!$E668, 'N1.3_Project_Listing'!$A$16:$A$829,ET_Risk_SC_Summation[[#Headers],[400kV OHL Fittings]])</f>
        <v>0</v>
      </c>
      <c r="BN668" s="176" cm="1">
        <f t="array" ref="BN668">SUMIFS('N1.3_Project_Listing'!$P$16:$P$829, 'N1.3_Project_Listing'!$E$16:$E$829,'N1.3_Project_Listing'!$E668, 'N1.3_Project_Listing'!$A$16:$A$829,ET_Risk_SC_Summation[[#Headers],[400kV OHL Tower]])</f>
        <v>0</v>
      </c>
      <c r="BO668" s="177" t="str">
        <f>IF(SUM(ET_Risk_SC_Summation[[#This Row],[132kV Circuit Breaker]:[400kV OHL Tower]])=0, "n/a", INDEX(ET_Risk_SC_Summation[#Headers],1,MATCH(MAX(ET_Risk_SC_Summation[[#This Row],[132kV Circuit Breaker]:[400kV OHL Tower]]),ET_Risk_SC_Summation[[#This Row],[132kV Circuit Breaker]:[400kV OHL Tower]],0)))</f>
        <v>n/a</v>
      </c>
      <c r="BP668" s="177" t="str">
        <f>IFERROR(INDEX('N0.7_Lookup_References'!$G$77:$G$98,MATCH(ET_Risk_SC_Summation[[#This Row],[Mxx Category]],'N0.7_Lookup_References'!$F$77:$F$98,0)),"")</f>
        <v/>
      </c>
    </row>
    <row r="669" spans="1:68">
      <c r="A669" s="160" t="str">
        <f>IFERROR(INDEX(N1.2_Intervention_Types[NARM Asset Category],MATCH('N1.3_Project_Listing'!$C669,N1.2_Intervention_Types[Intervention Type ID],0),1),"")</f>
        <v/>
      </c>
      <c r="B669" s="160" t="str">
        <f>IF($D$2="GD",IFERROR(INDEX(N1.2_Intervention_Types[C&amp;V Asset Category (GD)],MATCH('N1.3_Project_Listing'!$C669,N1.2_Intervention_Types[Intervention Type ID],0),1),""),IFERROR(INDEX(N1.2_Intervention_Types[NARM Asset Category],MATCH('N1.3_Project_Listing'!$C669,N1.2_Intervention_Types[Intervention Type ID],0),1),""))</f>
        <v/>
      </c>
      <c r="C669" s="67" t="str">
        <f>IFERROR(INDEX(N1.2_Intervention_Types[Intervention Type ID],MATCH('N1.3_Project_Listing'!$I669,N1.2_Intervention_Types[Intervention Type],0),1),"")</f>
        <v/>
      </c>
      <c r="D669" s="160" t="str">
        <f>IFERROR(INDEX(N1.2_Intervention_Types[Intervention Category],MATCH('N1.3_Project_Listing'!$C669,N1.2_Intervention_Types[Intervention Type ID],0),1),"")</f>
        <v/>
      </c>
      <c r="E669" s="210"/>
      <c r="F669" s="236"/>
      <c r="G669" s="236"/>
      <c r="H669" s="236"/>
      <c r="I669" s="151"/>
      <c r="J669" s="139"/>
      <c r="K669" s="117"/>
      <c r="L669" s="117"/>
      <c r="M669" s="117"/>
      <c r="N669" s="11"/>
      <c r="O669" s="11"/>
      <c r="P669" s="11"/>
      <c r="Q669" s="63">
        <f t="shared" si="59"/>
        <v>0</v>
      </c>
      <c r="R669" s="368">
        <f>IF('N1.3_Project_Listing'!$D669="Replacement",SUM('N1.3_Project_Listing'!$K669:$L669)/2,'N1.3_Project_Listing'!$M669)</f>
        <v>0</v>
      </c>
      <c r="S669" s="67" t="str">
        <f>IFERROR(INDEX('N0.7_Lookup_References'!$C$13:$C$72,MATCH($A669,'N0.7_Lookup_References'!$B$13:$B$72,0)),"")</f>
        <v/>
      </c>
      <c r="T669" s="338" t="str">
        <f t="shared" si="60"/>
        <v/>
      </c>
      <c r="V669" s="11"/>
      <c r="W669" s="11"/>
      <c r="X669" s="11"/>
      <c r="Y669" s="11"/>
      <c r="Z669" s="11"/>
      <c r="AA669" s="11"/>
      <c r="AB669" s="11"/>
      <c r="AC669" s="11"/>
      <c r="AD669" s="11"/>
      <c r="AE669" s="11"/>
      <c r="AF669" s="11"/>
      <c r="AG669" s="11"/>
      <c r="AH669" s="11"/>
      <c r="AI669" s="11"/>
      <c r="AJ669" s="11"/>
      <c r="AK669" s="11"/>
      <c r="AL669" s="11"/>
      <c r="AM669" s="11"/>
      <c r="AN669" s="11"/>
      <c r="AO669" s="11"/>
      <c r="AP669" s="63">
        <f t="shared" si="56"/>
        <v>0</v>
      </c>
      <c r="AQ669" s="63">
        <f t="shared" si="57"/>
        <v>0</v>
      </c>
      <c r="AR669" s="63">
        <f t="shared" si="58"/>
        <v>0</v>
      </c>
      <c r="AT669" s="176" cm="1">
        <f t="array" ref="AT669">SUMIFS('N1.3_Project_Listing'!$P$16:$P$829, 'N1.3_Project_Listing'!$E$16:$E$829,'N1.3_Project_Listing'!$E669, 'N1.3_Project_Listing'!$A$16:$A$829,ET_Risk_SC_Summation[[#Headers],[132kV Circuit Breaker]])</f>
        <v>0</v>
      </c>
      <c r="AU669" s="176" cm="1">
        <f t="array" ref="AU669">SUMIFS('N1.3_Project_Listing'!$P$16:$P$829, 'N1.3_Project_Listing'!$E$16:$E$829,'N1.3_Project_Listing'!$E669, 'N1.3_Project_Listing'!$A$16:$A$829,ET_Risk_SC_Summation[[#Headers],[132kV Transformer]])</f>
        <v>0</v>
      </c>
      <c r="AV669" s="176" cm="1">
        <f t="array" ref="AV669">SUMIFS('N1.3_Project_Listing'!$P$16:$P$829, 'N1.3_Project_Listing'!$E$16:$E$829,'N1.3_Project_Listing'!$E669, 'N1.3_Project_Listing'!$A$16:$A$829,ET_Risk_SC_Summation[[#Headers],[132kV Reactor]])</f>
        <v>0</v>
      </c>
      <c r="AW669" s="176" cm="1">
        <f t="array" ref="AW669">SUMIFS('N1.3_Project_Listing'!$P$16:$P$829, 'N1.3_Project_Listing'!$E$16:$E$829,'N1.3_Project_Listing'!$E669, 'N1.3_Project_Listing'!$A$16:$A$829,ET_Risk_SC_Summation[[#Headers],[132kV Underground Cable]])</f>
        <v>0</v>
      </c>
      <c r="AX669" s="176" cm="1">
        <f t="array" ref="AX669">SUMIFS('N1.3_Project_Listing'!$P$16:$P$829, 'N1.3_Project_Listing'!$E$16:$E$829,'N1.3_Project_Listing'!$E669, 'N1.3_Project_Listing'!$A$16:$A$829,ET_Risk_SC_Summation[[#Headers],[132kV OHL Conductor]])</f>
        <v>0</v>
      </c>
      <c r="AY669" s="176" cm="1">
        <f t="array" ref="AY669">SUMIFS('N1.3_Project_Listing'!$P$16:$P$829, 'N1.3_Project_Listing'!$E$16:$E$829,'N1.3_Project_Listing'!$E669, 'N1.3_Project_Listing'!$A$16:$A$829,ET_Risk_SC_Summation[[#Headers],[132kV OHL Fittings]])</f>
        <v>0</v>
      </c>
      <c r="AZ669" s="176" cm="1">
        <f t="array" ref="AZ669">SUMIFS('N1.3_Project_Listing'!$P$16:$P$829, 'N1.3_Project_Listing'!$E$16:$E$829,'N1.3_Project_Listing'!$E669, 'N1.3_Project_Listing'!$A$16:$A$829,ET_Risk_SC_Summation[[#Headers],[132kV OHL Tower]])</f>
        <v>0</v>
      </c>
      <c r="BA669" s="176" cm="1">
        <f t="array" ref="BA669">SUMIFS('N1.3_Project_Listing'!$P$16:$P$829, 'N1.3_Project_Listing'!$E$16:$E$829,'N1.3_Project_Listing'!$E669, 'N1.3_Project_Listing'!$A$16:$A$829,ET_Risk_SC_Summation[[#Headers],[275kV Circuit Breaker]])</f>
        <v>0</v>
      </c>
      <c r="BB669" s="176" cm="1">
        <f t="array" ref="BB669">SUMIFS('N1.3_Project_Listing'!$P$16:$P$829, 'N1.3_Project_Listing'!$E$16:$E$829,'N1.3_Project_Listing'!$E669, 'N1.3_Project_Listing'!$A$16:$A$829,ET_Risk_SC_Summation[[#Headers],[275kV Transformer]])</f>
        <v>0</v>
      </c>
      <c r="BC669" s="176" cm="1">
        <f t="array" ref="BC669">SUMIFS('N1.3_Project_Listing'!$P$16:$P$829, 'N1.3_Project_Listing'!$E$16:$E$829,'N1.3_Project_Listing'!$E669, 'N1.3_Project_Listing'!$A$16:$A$829,ET_Risk_SC_Summation[[#Headers],[275kV Reactor]])</f>
        <v>0</v>
      </c>
      <c r="BD669" s="176" cm="1">
        <f t="array" ref="BD669">SUMIFS('N1.3_Project_Listing'!$P$16:$P$829, 'N1.3_Project_Listing'!$E$16:$E$829,'N1.3_Project_Listing'!$E669, 'N1.3_Project_Listing'!$A$16:$A$829,ET_Risk_SC_Summation[[#Headers],[275kV Underground Cable]])</f>
        <v>0</v>
      </c>
      <c r="BE669" s="176" cm="1">
        <f t="array" ref="BE669">SUMIFS('N1.3_Project_Listing'!$P$16:$P$829, 'N1.3_Project_Listing'!$E$16:$E$829,'N1.3_Project_Listing'!$E669, 'N1.3_Project_Listing'!$A$16:$A$829,ET_Risk_SC_Summation[[#Headers],[275kV OHL Conductor]])</f>
        <v>0</v>
      </c>
      <c r="BF669" s="176" cm="1">
        <f t="array" ref="BF669">SUMIFS('N1.3_Project_Listing'!$P$16:$P$829, 'N1.3_Project_Listing'!$E$16:$E$829,'N1.3_Project_Listing'!$E669, 'N1.3_Project_Listing'!$A$16:$A$829,ET_Risk_SC_Summation[[#Headers],[275kV OHL Fittings]])</f>
        <v>0</v>
      </c>
      <c r="BG669" s="176" cm="1">
        <f t="array" ref="BG669">SUMIFS('N1.3_Project_Listing'!$P$16:$P$829, 'N1.3_Project_Listing'!$E$16:$E$829,'N1.3_Project_Listing'!$E669, 'N1.3_Project_Listing'!$A$16:$A$829,ET_Risk_SC_Summation[[#Headers],[275kV OHL Tower]])</f>
        <v>0</v>
      </c>
      <c r="BH669" s="176" cm="1">
        <f t="array" ref="BH669">SUMIFS('N1.3_Project_Listing'!$P$16:$P$829, 'N1.3_Project_Listing'!$E$16:$E$829,'N1.3_Project_Listing'!$E669, 'N1.3_Project_Listing'!$A$16:$A$829,ET_Risk_SC_Summation[[#Headers],[400kV Circuit Breaker]])</f>
        <v>0</v>
      </c>
      <c r="BI669" s="176" cm="1">
        <f t="array" ref="BI669">SUMIFS('N1.3_Project_Listing'!$P$16:$P$829, 'N1.3_Project_Listing'!$E$16:$E$829,'N1.3_Project_Listing'!$E669, 'N1.3_Project_Listing'!$A$16:$A$829,ET_Risk_SC_Summation[[#Headers],[400kV Transformer]])</f>
        <v>0</v>
      </c>
      <c r="BJ669" s="176" cm="1">
        <f t="array" ref="BJ669">SUMIFS('N1.3_Project_Listing'!$P$16:$P$829, 'N1.3_Project_Listing'!$E$16:$E$829,'N1.3_Project_Listing'!$E669, 'N1.3_Project_Listing'!$A$16:$A$829,ET_Risk_SC_Summation[[#Headers],[400kV Reactor]])</f>
        <v>0</v>
      </c>
      <c r="BK669" s="176" cm="1">
        <f t="array" ref="BK669">SUMIFS('N1.3_Project_Listing'!$P$16:$P$829, 'N1.3_Project_Listing'!$E$16:$E$829,'N1.3_Project_Listing'!$E669, 'N1.3_Project_Listing'!$A$16:$A$829,ET_Risk_SC_Summation[[#Headers],[400kV Underground Cable]])</f>
        <v>0</v>
      </c>
      <c r="BL669" s="176" cm="1">
        <f t="array" ref="BL669">SUMIFS('N1.3_Project_Listing'!$P$16:$P$829, 'N1.3_Project_Listing'!$E$16:$E$829,'N1.3_Project_Listing'!$E669, 'N1.3_Project_Listing'!$A$16:$A$829,ET_Risk_SC_Summation[[#Headers],[400kV OHL Conductor]])</f>
        <v>0</v>
      </c>
      <c r="BM669" s="176" cm="1">
        <f t="array" ref="BM669">SUMIFS('N1.3_Project_Listing'!$P$16:$P$829, 'N1.3_Project_Listing'!$E$16:$E$829,'N1.3_Project_Listing'!$E669, 'N1.3_Project_Listing'!$A$16:$A$829,ET_Risk_SC_Summation[[#Headers],[400kV OHL Fittings]])</f>
        <v>0</v>
      </c>
      <c r="BN669" s="176" cm="1">
        <f t="array" ref="BN669">SUMIFS('N1.3_Project_Listing'!$P$16:$P$829, 'N1.3_Project_Listing'!$E$16:$E$829,'N1.3_Project_Listing'!$E669, 'N1.3_Project_Listing'!$A$16:$A$829,ET_Risk_SC_Summation[[#Headers],[400kV OHL Tower]])</f>
        <v>0</v>
      </c>
      <c r="BO669" s="177" t="str">
        <f>IF(SUM(ET_Risk_SC_Summation[[#This Row],[132kV Circuit Breaker]:[400kV OHL Tower]])=0, "n/a", INDEX(ET_Risk_SC_Summation[#Headers],1,MATCH(MAX(ET_Risk_SC_Summation[[#This Row],[132kV Circuit Breaker]:[400kV OHL Tower]]),ET_Risk_SC_Summation[[#This Row],[132kV Circuit Breaker]:[400kV OHL Tower]],0)))</f>
        <v>n/a</v>
      </c>
      <c r="BP669" s="177" t="str">
        <f>IFERROR(INDEX('N0.7_Lookup_References'!$G$77:$G$98,MATCH(ET_Risk_SC_Summation[[#This Row],[Mxx Category]],'N0.7_Lookup_References'!$F$77:$F$98,0)),"")</f>
        <v/>
      </c>
    </row>
    <row r="670" spans="1:68">
      <c r="A670" s="160" t="str">
        <f>IFERROR(INDEX(N1.2_Intervention_Types[NARM Asset Category],MATCH('N1.3_Project_Listing'!$C670,N1.2_Intervention_Types[Intervention Type ID],0),1),"")</f>
        <v/>
      </c>
      <c r="B670" s="160" t="str">
        <f>IF($D$2="GD",IFERROR(INDEX(N1.2_Intervention_Types[C&amp;V Asset Category (GD)],MATCH('N1.3_Project_Listing'!$C670,N1.2_Intervention_Types[Intervention Type ID],0),1),""),IFERROR(INDEX(N1.2_Intervention_Types[NARM Asset Category],MATCH('N1.3_Project_Listing'!$C670,N1.2_Intervention_Types[Intervention Type ID],0),1),""))</f>
        <v/>
      </c>
      <c r="C670" s="67" t="str">
        <f>IFERROR(INDEX(N1.2_Intervention_Types[Intervention Type ID],MATCH('N1.3_Project_Listing'!$I670,N1.2_Intervention_Types[Intervention Type],0),1),"")</f>
        <v/>
      </c>
      <c r="D670" s="160" t="str">
        <f>IFERROR(INDEX(N1.2_Intervention_Types[Intervention Category],MATCH('N1.3_Project_Listing'!$C670,N1.2_Intervention_Types[Intervention Type ID],0),1),"")</f>
        <v/>
      </c>
      <c r="E670" s="210"/>
      <c r="F670" s="236"/>
      <c r="G670" s="236"/>
      <c r="H670" s="236"/>
      <c r="I670" s="151"/>
      <c r="J670" s="139"/>
      <c r="K670" s="117"/>
      <c r="L670" s="117"/>
      <c r="M670" s="117"/>
      <c r="N670" s="11"/>
      <c r="O670" s="11"/>
      <c r="P670" s="11"/>
      <c r="Q670" s="63">
        <f t="shared" si="59"/>
        <v>0</v>
      </c>
      <c r="R670" s="368">
        <f>IF('N1.3_Project_Listing'!$D670="Replacement",SUM('N1.3_Project_Listing'!$K670:$L670)/2,'N1.3_Project_Listing'!$M670)</f>
        <v>0</v>
      </c>
      <c r="S670" s="67" t="str">
        <f>IFERROR(INDEX('N0.7_Lookup_References'!$C$13:$C$72,MATCH($A670,'N0.7_Lookup_References'!$B$13:$B$72,0)),"")</f>
        <v/>
      </c>
      <c r="T670" s="338" t="str">
        <f t="shared" si="60"/>
        <v/>
      </c>
      <c r="V670" s="11"/>
      <c r="W670" s="11"/>
      <c r="X670" s="11"/>
      <c r="Y670" s="11"/>
      <c r="Z670" s="11"/>
      <c r="AA670" s="11"/>
      <c r="AB670" s="11"/>
      <c r="AC670" s="11"/>
      <c r="AD670" s="11"/>
      <c r="AE670" s="11"/>
      <c r="AF670" s="11"/>
      <c r="AG670" s="11"/>
      <c r="AH670" s="11"/>
      <c r="AI670" s="11"/>
      <c r="AJ670" s="11"/>
      <c r="AK670" s="11"/>
      <c r="AL670" s="11"/>
      <c r="AM670" s="11"/>
      <c r="AN670" s="11"/>
      <c r="AO670" s="11"/>
      <c r="AP670" s="63">
        <f t="shared" si="56"/>
        <v>0</v>
      </c>
      <c r="AQ670" s="63">
        <f t="shared" si="57"/>
        <v>0</v>
      </c>
      <c r="AR670" s="63">
        <f t="shared" si="58"/>
        <v>0</v>
      </c>
      <c r="AT670" s="176" cm="1">
        <f t="array" ref="AT670">SUMIFS('N1.3_Project_Listing'!$P$16:$P$829, 'N1.3_Project_Listing'!$E$16:$E$829,'N1.3_Project_Listing'!$E670, 'N1.3_Project_Listing'!$A$16:$A$829,ET_Risk_SC_Summation[[#Headers],[132kV Circuit Breaker]])</f>
        <v>0</v>
      </c>
      <c r="AU670" s="176" cm="1">
        <f t="array" ref="AU670">SUMIFS('N1.3_Project_Listing'!$P$16:$P$829, 'N1.3_Project_Listing'!$E$16:$E$829,'N1.3_Project_Listing'!$E670, 'N1.3_Project_Listing'!$A$16:$A$829,ET_Risk_SC_Summation[[#Headers],[132kV Transformer]])</f>
        <v>0</v>
      </c>
      <c r="AV670" s="176" cm="1">
        <f t="array" ref="AV670">SUMIFS('N1.3_Project_Listing'!$P$16:$P$829, 'N1.3_Project_Listing'!$E$16:$E$829,'N1.3_Project_Listing'!$E670, 'N1.3_Project_Listing'!$A$16:$A$829,ET_Risk_SC_Summation[[#Headers],[132kV Reactor]])</f>
        <v>0</v>
      </c>
      <c r="AW670" s="176" cm="1">
        <f t="array" ref="AW670">SUMIFS('N1.3_Project_Listing'!$P$16:$P$829, 'N1.3_Project_Listing'!$E$16:$E$829,'N1.3_Project_Listing'!$E670, 'N1.3_Project_Listing'!$A$16:$A$829,ET_Risk_SC_Summation[[#Headers],[132kV Underground Cable]])</f>
        <v>0</v>
      </c>
      <c r="AX670" s="176" cm="1">
        <f t="array" ref="AX670">SUMIFS('N1.3_Project_Listing'!$P$16:$P$829, 'N1.3_Project_Listing'!$E$16:$E$829,'N1.3_Project_Listing'!$E670, 'N1.3_Project_Listing'!$A$16:$A$829,ET_Risk_SC_Summation[[#Headers],[132kV OHL Conductor]])</f>
        <v>0</v>
      </c>
      <c r="AY670" s="176" cm="1">
        <f t="array" ref="AY670">SUMIFS('N1.3_Project_Listing'!$P$16:$P$829, 'N1.3_Project_Listing'!$E$16:$E$829,'N1.3_Project_Listing'!$E670, 'N1.3_Project_Listing'!$A$16:$A$829,ET_Risk_SC_Summation[[#Headers],[132kV OHL Fittings]])</f>
        <v>0</v>
      </c>
      <c r="AZ670" s="176" cm="1">
        <f t="array" ref="AZ670">SUMIFS('N1.3_Project_Listing'!$P$16:$P$829, 'N1.3_Project_Listing'!$E$16:$E$829,'N1.3_Project_Listing'!$E670, 'N1.3_Project_Listing'!$A$16:$A$829,ET_Risk_SC_Summation[[#Headers],[132kV OHL Tower]])</f>
        <v>0</v>
      </c>
      <c r="BA670" s="176" cm="1">
        <f t="array" ref="BA670">SUMIFS('N1.3_Project_Listing'!$P$16:$P$829, 'N1.3_Project_Listing'!$E$16:$E$829,'N1.3_Project_Listing'!$E670, 'N1.3_Project_Listing'!$A$16:$A$829,ET_Risk_SC_Summation[[#Headers],[275kV Circuit Breaker]])</f>
        <v>0</v>
      </c>
      <c r="BB670" s="176" cm="1">
        <f t="array" ref="BB670">SUMIFS('N1.3_Project_Listing'!$P$16:$P$829, 'N1.3_Project_Listing'!$E$16:$E$829,'N1.3_Project_Listing'!$E670, 'N1.3_Project_Listing'!$A$16:$A$829,ET_Risk_SC_Summation[[#Headers],[275kV Transformer]])</f>
        <v>0</v>
      </c>
      <c r="BC670" s="176" cm="1">
        <f t="array" ref="BC670">SUMIFS('N1.3_Project_Listing'!$P$16:$P$829, 'N1.3_Project_Listing'!$E$16:$E$829,'N1.3_Project_Listing'!$E670, 'N1.3_Project_Listing'!$A$16:$A$829,ET_Risk_SC_Summation[[#Headers],[275kV Reactor]])</f>
        <v>0</v>
      </c>
      <c r="BD670" s="176" cm="1">
        <f t="array" ref="BD670">SUMIFS('N1.3_Project_Listing'!$P$16:$P$829, 'N1.3_Project_Listing'!$E$16:$E$829,'N1.3_Project_Listing'!$E670, 'N1.3_Project_Listing'!$A$16:$A$829,ET_Risk_SC_Summation[[#Headers],[275kV Underground Cable]])</f>
        <v>0</v>
      </c>
      <c r="BE670" s="176" cm="1">
        <f t="array" ref="BE670">SUMIFS('N1.3_Project_Listing'!$P$16:$P$829, 'N1.3_Project_Listing'!$E$16:$E$829,'N1.3_Project_Listing'!$E670, 'N1.3_Project_Listing'!$A$16:$A$829,ET_Risk_SC_Summation[[#Headers],[275kV OHL Conductor]])</f>
        <v>0</v>
      </c>
      <c r="BF670" s="176" cm="1">
        <f t="array" ref="BF670">SUMIFS('N1.3_Project_Listing'!$P$16:$P$829, 'N1.3_Project_Listing'!$E$16:$E$829,'N1.3_Project_Listing'!$E670, 'N1.3_Project_Listing'!$A$16:$A$829,ET_Risk_SC_Summation[[#Headers],[275kV OHL Fittings]])</f>
        <v>0</v>
      </c>
      <c r="BG670" s="176" cm="1">
        <f t="array" ref="BG670">SUMIFS('N1.3_Project_Listing'!$P$16:$P$829, 'N1.3_Project_Listing'!$E$16:$E$829,'N1.3_Project_Listing'!$E670, 'N1.3_Project_Listing'!$A$16:$A$829,ET_Risk_SC_Summation[[#Headers],[275kV OHL Tower]])</f>
        <v>0</v>
      </c>
      <c r="BH670" s="176" cm="1">
        <f t="array" ref="BH670">SUMIFS('N1.3_Project_Listing'!$P$16:$P$829, 'N1.3_Project_Listing'!$E$16:$E$829,'N1.3_Project_Listing'!$E670, 'N1.3_Project_Listing'!$A$16:$A$829,ET_Risk_SC_Summation[[#Headers],[400kV Circuit Breaker]])</f>
        <v>0</v>
      </c>
      <c r="BI670" s="176" cm="1">
        <f t="array" ref="BI670">SUMIFS('N1.3_Project_Listing'!$P$16:$P$829, 'N1.3_Project_Listing'!$E$16:$E$829,'N1.3_Project_Listing'!$E670, 'N1.3_Project_Listing'!$A$16:$A$829,ET_Risk_SC_Summation[[#Headers],[400kV Transformer]])</f>
        <v>0</v>
      </c>
      <c r="BJ670" s="176" cm="1">
        <f t="array" ref="BJ670">SUMIFS('N1.3_Project_Listing'!$P$16:$P$829, 'N1.3_Project_Listing'!$E$16:$E$829,'N1.3_Project_Listing'!$E670, 'N1.3_Project_Listing'!$A$16:$A$829,ET_Risk_SC_Summation[[#Headers],[400kV Reactor]])</f>
        <v>0</v>
      </c>
      <c r="BK670" s="176" cm="1">
        <f t="array" ref="BK670">SUMIFS('N1.3_Project_Listing'!$P$16:$P$829, 'N1.3_Project_Listing'!$E$16:$E$829,'N1.3_Project_Listing'!$E670, 'N1.3_Project_Listing'!$A$16:$A$829,ET_Risk_SC_Summation[[#Headers],[400kV Underground Cable]])</f>
        <v>0</v>
      </c>
      <c r="BL670" s="176" cm="1">
        <f t="array" ref="BL670">SUMIFS('N1.3_Project_Listing'!$P$16:$P$829, 'N1.3_Project_Listing'!$E$16:$E$829,'N1.3_Project_Listing'!$E670, 'N1.3_Project_Listing'!$A$16:$A$829,ET_Risk_SC_Summation[[#Headers],[400kV OHL Conductor]])</f>
        <v>0</v>
      </c>
      <c r="BM670" s="176" cm="1">
        <f t="array" ref="BM670">SUMIFS('N1.3_Project_Listing'!$P$16:$P$829, 'N1.3_Project_Listing'!$E$16:$E$829,'N1.3_Project_Listing'!$E670, 'N1.3_Project_Listing'!$A$16:$A$829,ET_Risk_SC_Summation[[#Headers],[400kV OHL Fittings]])</f>
        <v>0</v>
      </c>
      <c r="BN670" s="176" cm="1">
        <f t="array" ref="BN670">SUMIFS('N1.3_Project_Listing'!$P$16:$P$829, 'N1.3_Project_Listing'!$E$16:$E$829,'N1.3_Project_Listing'!$E670, 'N1.3_Project_Listing'!$A$16:$A$829,ET_Risk_SC_Summation[[#Headers],[400kV OHL Tower]])</f>
        <v>0</v>
      </c>
      <c r="BO670" s="177" t="str">
        <f>IF(SUM(ET_Risk_SC_Summation[[#This Row],[132kV Circuit Breaker]:[400kV OHL Tower]])=0, "n/a", INDEX(ET_Risk_SC_Summation[#Headers],1,MATCH(MAX(ET_Risk_SC_Summation[[#This Row],[132kV Circuit Breaker]:[400kV OHL Tower]]),ET_Risk_SC_Summation[[#This Row],[132kV Circuit Breaker]:[400kV OHL Tower]],0)))</f>
        <v>n/a</v>
      </c>
      <c r="BP670" s="177" t="str">
        <f>IFERROR(INDEX('N0.7_Lookup_References'!$G$77:$G$98,MATCH(ET_Risk_SC_Summation[[#This Row],[Mxx Category]],'N0.7_Lookup_References'!$F$77:$F$98,0)),"")</f>
        <v/>
      </c>
    </row>
    <row r="671" spans="1:68">
      <c r="A671" s="160" t="str">
        <f>IFERROR(INDEX(N1.2_Intervention_Types[NARM Asset Category],MATCH('N1.3_Project_Listing'!$C671,N1.2_Intervention_Types[Intervention Type ID],0),1),"")</f>
        <v/>
      </c>
      <c r="B671" s="160" t="str">
        <f>IF($D$2="GD",IFERROR(INDEX(N1.2_Intervention_Types[C&amp;V Asset Category (GD)],MATCH('N1.3_Project_Listing'!$C671,N1.2_Intervention_Types[Intervention Type ID],0),1),""),IFERROR(INDEX(N1.2_Intervention_Types[NARM Asset Category],MATCH('N1.3_Project_Listing'!$C671,N1.2_Intervention_Types[Intervention Type ID],0),1),""))</f>
        <v/>
      </c>
      <c r="C671" s="67" t="str">
        <f>IFERROR(INDEX(N1.2_Intervention_Types[Intervention Type ID],MATCH('N1.3_Project_Listing'!$I671,N1.2_Intervention_Types[Intervention Type],0),1),"")</f>
        <v/>
      </c>
      <c r="D671" s="160" t="str">
        <f>IFERROR(INDEX(N1.2_Intervention_Types[Intervention Category],MATCH('N1.3_Project_Listing'!$C671,N1.2_Intervention_Types[Intervention Type ID],0),1),"")</f>
        <v/>
      </c>
      <c r="E671" s="210"/>
      <c r="F671" s="236"/>
      <c r="G671" s="236"/>
      <c r="H671" s="236"/>
      <c r="I671" s="151"/>
      <c r="J671" s="139"/>
      <c r="K671" s="117"/>
      <c r="L671" s="117"/>
      <c r="M671" s="117"/>
      <c r="N671" s="11"/>
      <c r="O671" s="11"/>
      <c r="P671" s="11"/>
      <c r="Q671" s="63">
        <f t="shared" si="59"/>
        <v>0</v>
      </c>
      <c r="R671" s="368">
        <f>IF('N1.3_Project_Listing'!$D671="Replacement",SUM('N1.3_Project_Listing'!$K671:$L671)/2,'N1.3_Project_Listing'!$M671)</f>
        <v>0</v>
      </c>
      <c r="S671" s="67" t="str">
        <f>IFERROR(INDEX('N0.7_Lookup_References'!$C$13:$C$72,MATCH($A671,'N0.7_Lookup_References'!$B$13:$B$72,0)),"")</f>
        <v/>
      </c>
      <c r="T671" s="338" t="str">
        <f t="shared" si="60"/>
        <v/>
      </c>
      <c r="V671" s="11"/>
      <c r="W671" s="11"/>
      <c r="X671" s="11"/>
      <c r="Y671" s="11"/>
      <c r="Z671" s="11"/>
      <c r="AA671" s="11"/>
      <c r="AB671" s="11"/>
      <c r="AC671" s="11"/>
      <c r="AD671" s="11"/>
      <c r="AE671" s="11"/>
      <c r="AF671" s="11"/>
      <c r="AG671" s="11"/>
      <c r="AH671" s="11"/>
      <c r="AI671" s="11"/>
      <c r="AJ671" s="11"/>
      <c r="AK671" s="11"/>
      <c r="AL671" s="11"/>
      <c r="AM671" s="11"/>
      <c r="AN671" s="11"/>
      <c r="AO671" s="11"/>
      <c r="AP671" s="63">
        <f t="shared" si="56"/>
        <v>0</v>
      </c>
      <c r="AQ671" s="63">
        <f t="shared" si="57"/>
        <v>0</v>
      </c>
      <c r="AR671" s="63">
        <f t="shared" si="58"/>
        <v>0</v>
      </c>
      <c r="AT671" s="176" cm="1">
        <f t="array" ref="AT671">SUMIFS('N1.3_Project_Listing'!$P$16:$P$829, 'N1.3_Project_Listing'!$E$16:$E$829,'N1.3_Project_Listing'!$E671, 'N1.3_Project_Listing'!$A$16:$A$829,ET_Risk_SC_Summation[[#Headers],[132kV Circuit Breaker]])</f>
        <v>0</v>
      </c>
      <c r="AU671" s="176" cm="1">
        <f t="array" ref="AU671">SUMIFS('N1.3_Project_Listing'!$P$16:$P$829, 'N1.3_Project_Listing'!$E$16:$E$829,'N1.3_Project_Listing'!$E671, 'N1.3_Project_Listing'!$A$16:$A$829,ET_Risk_SC_Summation[[#Headers],[132kV Transformer]])</f>
        <v>0</v>
      </c>
      <c r="AV671" s="176" cm="1">
        <f t="array" ref="AV671">SUMIFS('N1.3_Project_Listing'!$P$16:$P$829, 'N1.3_Project_Listing'!$E$16:$E$829,'N1.3_Project_Listing'!$E671, 'N1.3_Project_Listing'!$A$16:$A$829,ET_Risk_SC_Summation[[#Headers],[132kV Reactor]])</f>
        <v>0</v>
      </c>
      <c r="AW671" s="176" cm="1">
        <f t="array" ref="AW671">SUMIFS('N1.3_Project_Listing'!$P$16:$P$829, 'N1.3_Project_Listing'!$E$16:$E$829,'N1.3_Project_Listing'!$E671, 'N1.3_Project_Listing'!$A$16:$A$829,ET_Risk_SC_Summation[[#Headers],[132kV Underground Cable]])</f>
        <v>0</v>
      </c>
      <c r="AX671" s="176" cm="1">
        <f t="array" ref="AX671">SUMIFS('N1.3_Project_Listing'!$P$16:$P$829, 'N1.3_Project_Listing'!$E$16:$E$829,'N1.3_Project_Listing'!$E671, 'N1.3_Project_Listing'!$A$16:$A$829,ET_Risk_SC_Summation[[#Headers],[132kV OHL Conductor]])</f>
        <v>0</v>
      </c>
      <c r="AY671" s="176" cm="1">
        <f t="array" ref="AY671">SUMIFS('N1.3_Project_Listing'!$P$16:$P$829, 'N1.3_Project_Listing'!$E$16:$E$829,'N1.3_Project_Listing'!$E671, 'N1.3_Project_Listing'!$A$16:$A$829,ET_Risk_SC_Summation[[#Headers],[132kV OHL Fittings]])</f>
        <v>0</v>
      </c>
      <c r="AZ671" s="176" cm="1">
        <f t="array" ref="AZ671">SUMIFS('N1.3_Project_Listing'!$P$16:$P$829, 'N1.3_Project_Listing'!$E$16:$E$829,'N1.3_Project_Listing'!$E671, 'N1.3_Project_Listing'!$A$16:$A$829,ET_Risk_SC_Summation[[#Headers],[132kV OHL Tower]])</f>
        <v>0</v>
      </c>
      <c r="BA671" s="176" cm="1">
        <f t="array" ref="BA671">SUMIFS('N1.3_Project_Listing'!$P$16:$P$829, 'N1.3_Project_Listing'!$E$16:$E$829,'N1.3_Project_Listing'!$E671, 'N1.3_Project_Listing'!$A$16:$A$829,ET_Risk_SC_Summation[[#Headers],[275kV Circuit Breaker]])</f>
        <v>0</v>
      </c>
      <c r="BB671" s="176" cm="1">
        <f t="array" ref="BB671">SUMIFS('N1.3_Project_Listing'!$P$16:$P$829, 'N1.3_Project_Listing'!$E$16:$E$829,'N1.3_Project_Listing'!$E671, 'N1.3_Project_Listing'!$A$16:$A$829,ET_Risk_SC_Summation[[#Headers],[275kV Transformer]])</f>
        <v>0</v>
      </c>
      <c r="BC671" s="176" cm="1">
        <f t="array" ref="BC671">SUMIFS('N1.3_Project_Listing'!$P$16:$P$829, 'N1.3_Project_Listing'!$E$16:$E$829,'N1.3_Project_Listing'!$E671, 'N1.3_Project_Listing'!$A$16:$A$829,ET_Risk_SC_Summation[[#Headers],[275kV Reactor]])</f>
        <v>0</v>
      </c>
      <c r="BD671" s="176" cm="1">
        <f t="array" ref="BD671">SUMIFS('N1.3_Project_Listing'!$P$16:$P$829, 'N1.3_Project_Listing'!$E$16:$E$829,'N1.3_Project_Listing'!$E671, 'N1.3_Project_Listing'!$A$16:$A$829,ET_Risk_SC_Summation[[#Headers],[275kV Underground Cable]])</f>
        <v>0</v>
      </c>
      <c r="BE671" s="176" cm="1">
        <f t="array" ref="BE671">SUMIFS('N1.3_Project_Listing'!$P$16:$P$829, 'N1.3_Project_Listing'!$E$16:$E$829,'N1.3_Project_Listing'!$E671, 'N1.3_Project_Listing'!$A$16:$A$829,ET_Risk_SC_Summation[[#Headers],[275kV OHL Conductor]])</f>
        <v>0</v>
      </c>
      <c r="BF671" s="176" cm="1">
        <f t="array" ref="BF671">SUMIFS('N1.3_Project_Listing'!$P$16:$P$829, 'N1.3_Project_Listing'!$E$16:$E$829,'N1.3_Project_Listing'!$E671, 'N1.3_Project_Listing'!$A$16:$A$829,ET_Risk_SC_Summation[[#Headers],[275kV OHL Fittings]])</f>
        <v>0</v>
      </c>
      <c r="BG671" s="176" cm="1">
        <f t="array" ref="BG671">SUMIFS('N1.3_Project_Listing'!$P$16:$P$829, 'N1.3_Project_Listing'!$E$16:$E$829,'N1.3_Project_Listing'!$E671, 'N1.3_Project_Listing'!$A$16:$A$829,ET_Risk_SC_Summation[[#Headers],[275kV OHL Tower]])</f>
        <v>0</v>
      </c>
      <c r="BH671" s="176" cm="1">
        <f t="array" ref="BH671">SUMIFS('N1.3_Project_Listing'!$P$16:$P$829, 'N1.3_Project_Listing'!$E$16:$E$829,'N1.3_Project_Listing'!$E671, 'N1.3_Project_Listing'!$A$16:$A$829,ET_Risk_SC_Summation[[#Headers],[400kV Circuit Breaker]])</f>
        <v>0</v>
      </c>
      <c r="BI671" s="176" cm="1">
        <f t="array" ref="BI671">SUMIFS('N1.3_Project_Listing'!$P$16:$P$829, 'N1.3_Project_Listing'!$E$16:$E$829,'N1.3_Project_Listing'!$E671, 'N1.3_Project_Listing'!$A$16:$A$829,ET_Risk_SC_Summation[[#Headers],[400kV Transformer]])</f>
        <v>0</v>
      </c>
      <c r="BJ671" s="176" cm="1">
        <f t="array" ref="BJ671">SUMIFS('N1.3_Project_Listing'!$P$16:$P$829, 'N1.3_Project_Listing'!$E$16:$E$829,'N1.3_Project_Listing'!$E671, 'N1.3_Project_Listing'!$A$16:$A$829,ET_Risk_SC_Summation[[#Headers],[400kV Reactor]])</f>
        <v>0</v>
      </c>
      <c r="BK671" s="176" cm="1">
        <f t="array" ref="BK671">SUMIFS('N1.3_Project_Listing'!$P$16:$P$829, 'N1.3_Project_Listing'!$E$16:$E$829,'N1.3_Project_Listing'!$E671, 'N1.3_Project_Listing'!$A$16:$A$829,ET_Risk_SC_Summation[[#Headers],[400kV Underground Cable]])</f>
        <v>0</v>
      </c>
      <c r="BL671" s="176" cm="1">
        <f t="array" ref="BL671">SUMIFS('N1.3_Project_Listing'!$P$16:$P$829, 'N1.3_Project_Listing'!$E$16:$E$829,'N1.3_Project_Listing'!$E671, 'N1.3_Project_Listing'!$A$16:$A$829,ET_Risk_SC_Summation[[#Headers],[400kV OHL Conductor]])</f>
        <v>0</v>
      </c>
      <c r="BM671" s="176" cm="1">
        <f t="array" ref="BM671">SUMIFS('N1.3_Project_Listing'!$P$16:$P$829, 'N1.3_Project_Listing'!$E$16:$E$829,'N1.3_Project_Listing'!$E671, 'N1.3_Project_Listing'!$A$16:$A$829,ET_Risk_SC_Summation[[#Headers],[400kV OHL Fittings]])</f>
        <v>0</v>
      </c>
      <c r="BN671" s="176" cm="1">
        <f t="array" ref="BN671">SUMIFS('N1.3_Project_Listing'!$P$16:$P$829, 'N1.3_Project_Listing'!$E$16:$E$829,'N1.3_Project_Listing'!$E671, 'N1.3_Project_Listing'!$A$16:$A$829,ET_Risk_SC_Summation[[#Headers],[400kV OHL Tower]])</f>
        <v>0</v>
      </c>
      <c r="BO671" s="177" t="str">
        <f>IF(SUM(ET_Risk_SC_Summation[[#This Row],[132kV Circuit Breaker]:[400kV OHL Tower]])=0, "n/a", INDEX(ET_Risk_SC_Summation[#Headers],1,MATCH(MAX(ET_Risk_SC_Summation[[#This Row],[132kV Circuit Breaker]:[400kV OHL Tower]]),ET_Risk_SC_Summation[[#This Row],[132kV Circuit Breaker]:[400kV OHL Tower]],0)))</f>
        <v>n/a</v>
      </c>
      <c r="BP671" s="177" t="str">
        <f>IFERROR(INDEX('N0.7_Lookup_References'!$G$77:$G$98,MATCH(ET_Risk_SC_Summation[[#This Row],[Mxx Category]],'N0.7_Lookup_References'!$F$77:$F$98,0)),"")</f>
        <v/>
      </c>
    </row>
    <row r="672" spans="1:68">
      <c r="A672" s="160" t="str">
        <f>IFERROR(INDEX(N1.2_Intervention_Types[NARM Asset Category],MATCH('N1.3_Project_Listing'!$C672,N1.2_Intervention_Types[Intervention Type ID],0),1),"")</f>
        <v/>
      </c>
      <c r="B672" s="160" t="str">
        <f>IF($D$2="GD",IFERROR(INDEX(N1.2_Intervention_Types[C&amp;V Asset Category (GD)],MATCH('N1.3_Project_Listing'!$C672,N1.2_Intervention_Types[Intervention Type ID],0),1),""),IFERROR(INDEX(N1.2_Intervention_Types[NARM Asset Category],MATCH('N1.3_Project_Listing'!$C672,N1.2_Intervention_Types[Intervention Type ID],0),1),""))</f>
        <v/>
      </c>
      <c r="C672" s="67" t="str">
        <f>IFERROR(INDEX(N1.2_Intervention_Types[Intervention Type ID],MATCH('N1.3_Project_Listing'!$I672,N1.2_Intervention_Types[Intervention Type],0),1),"")</f>
        <v/>
      </c>
      <c r="D672" s="160" t="str">
        <f>IFERROR(INDEX(N1.2_Intervention_Types[Intervention Category],MATCH('N1.3_Project_Listing'!$C672,N1.2_Intervention_Types[Intervention Type ID],0),1),"")</f>
        <v/>
      </c>
      <c r="E672" s="210"/>
      <c r="F672" s="236"/>
      <c r="G672" s="236"/>
      <c r="H672" s="236"/>
      <c r="I672" s="151"/>
      <c r="J672" s="139"/>
      <c r="K672" s="117"/>
      <c r="L672" s="117"/>
      <c r="M672" s="117"/>
      <c r="N672" s="11"/>
      <c r="O672" s="11"/>
      <c r="P672" s="11"/>
      <c r="Q672" s="63">
        <f t="shared" si="59"/>
        <v>0</v>
      </c>
      <c r="R672" s="368">
        <f>IF('N1.3_Project_Listing'!$D672="Replacement",SUM('N1.3_Project_Listing'!$K672:$L672)/2,'N1.3_Project_Listing'!$M672)</f>
        <v>0</v>
      </c>
      <c r="S672" s="67" t="str">
        <f>IFERROR(INDEX('N0.7_Lookup_References'!$C$13:$C$72,MATCH($A672,'N0.7_Lookup_References'!$B$13:$B$72,0)),"")</f>
        <v/>
      </c>
      <c r="T672" s="338" t="str">
        <f t="shared" si="60"/>
        <v/>
      </c>
      <c r="V672" s="11"/>
      <c r="W672" s="11"/>
      <c r="X672" s="11"/>
      <c r="Y672" s="11"/>
      <c r="Z672" s="11"/>
      <c r="AA672" s="11"/>
      <c r="AB672" s="11"/>
      <c r="AC672" s="11"/>
      <c r="AD672" s="11"/>
      <c r="AE672" s="11"/>
      <c r="AF672" s="11"/>
      <c r="AG672" s="11"/>
      <c r="AH672" s="11"/>
      <c r="AI672" s="11"/>
      <c r="AJ672" s="11"/>
      <c r="AK672" s="11"/>
      <c r="AL672" s="11"/>
      <c r="AM672" s="11"/>
      <c r="AN672" s="11"/>
      <c r="AO672" s="11"/>
      <c r="AP672" s="63">
        <f t="shared" si="56"/>
        <v>0</v>
      </c>
      <c r="AQ672" s="63">
        <f t="shared" si="57"/>
        <v>0</v>
      </c>
      <c r="AR672" s="63">
        <f t="shared" si="58"/>
        <v>0</v>
      </c>
      <c r="AT672" s="176" cm="1">
        <f t="array" ref="AT672">SUMIFS('N1.3_Project_Listing'!$P$16:$P$829, 'N1.3_Project_Listing'!$E$16:$E$829,'N1.3_Project_Listing'!$E672, 'N1.3_Project_Listing'!$A$16:$A$829,ET_Risk_SC_Summation[[#Headers],[132kV Circuit Breaker]])</f>
        <v>0</v>
      </c>
      <c r="AU672" s="176" cm="1">
        <f t="array" ref="AU672">SUMIFS('N1.3_Project_Listing'!$P$16:$P$829, 'N1.3_Project_Listing'!$E$16:$E$829,'N1.3_Project_Listing'!$E672, 'N1.3_Project_Listing'!$A$16:$A$829,ET_Risk_SC_Summation[[#Headers],[132kV Transformer]])</f>
        <v>0</v>
      </c>
      <c r="AV672" s="176" cm="1">
        <f t="array" ref="AV672">SUMIFS('N1.3_Project_Listing'!$P$16:$P$829, 'N1.3_Project_Listing'!$E$16:$E$829,'N1.3_Project_Listing'!$E672, 'N1.3_Project_Listing'!$A$16:$A$829,ET_Risk_SC_Summation[[#Headers],[132kV Reactor]])</f>
        <v>0</v>
      </c>
      <c r="AW672" s="176" cm="1">
        <f t="array" ref="AW672">SUMIFS('N1.3_Project_Listing'!$P$16:$P$829, 'N1.3_Project_Listing'!$E$16:$E$829,'N1.3_Project_Listing'!$E672, 'N1.3_Project_Listing'!$A$16:$A$829,ET_Risk_SC_Summation[[#Headers],[132kV Underground Cable]])</f>
        <v>0</v>
      </c>
      <c r="AX672" s="176" cm="1">
        <f t="array" ref="AX672">SUMIFS('N1.3_Project_Listing'!$P$16:$P$829, 'N1.3_Project_Listing'!$E$16:$E$829,'N1.3_Project_Listing'!$E672, 'N1.3_Project_Listing'!$A$16:$A$829,ET_Risk_SC_Summation[[#Headers],[132kV OHL Conductor]])</f>
        <v>0</v>
      </c>
      <c r="AY672" s="176" cm="1">
        <f t="array" ref="AY672">SUMIFS('N1.3_Project_Listing'!$P$16:$P$829, 'N1.3_Project_Listing'!$E$16:$E$829,'N1.3_Project_Listing'!$E672, 'N1.3_Project_Listing'!$A$16:$A$829,ET_Risk_SC_Summation[[#Headers],[132kV OHL Fittings]])</f>
        <v>0</v>
      </c>
      <c r="AZ672" s="176" cm="1">
        <f t="array" ref="AZ672">SUMIFS('N1.3_Project_Listing'!$P$16:$P$829, 'N1.3_Project_Listing'!$E$16:$E$829,'N1.3_Project_Listing'!$E672, 'N1.3_Project_Listing'!$A$16:$A$829,ET_Risk_SC_Summation[[#Headers],[132kV OHL Tower]])</f>
        <v>0</v>
      </c>
      <c r="BA672" s="176" cm="1">
        <f t="array" ref="BA672">SUMIFS('N1.3_Project_Listing'!$P$16:$P$829, 'N1.3_Project_Listing'!$E$16:$E$829,'N1.3_Project_Listing'!$E672, 'N1.3_Project_Listing'!$A$16:$A$829,ET_Risk_SC_Summation[[#Headers],[275kV Circuit Breaker]])</f>
        <v>0</v>
      </c>
      <c r="BB672" s="176" cm="1">
        <f t="array" ref="BB672">SUMIFS('N1.3_Project_Listing'!$P$16:$P$829, 'N1.3_Project_Listing'!$E$16:$E$829,'N1.3_Project_Listing'!$E672, 'N1.3_Project_Listing'!$A$16:$A$829,ET_Risk_SC_Summation[[#Headers],[275kV Transformer]])</f>
        <v>0</v>
      </c>
      <c r="BC672" s="176" cm="1">
        <f t="array" ref="BC672">SUMIFS('N1.3_Project_Listing'!$P$16:$P$829, 'N1.3_Project_Listing'!$E$16:$E$829,'N1.3_Project_Listing'!$E672, 'N1.3_Project_Listing'!$A$16:$A$829,ET_Risk_SC_Summation[[#Headers],[275kV Reactor]])</f>
        <v>0</v>
      </c>
      <c r="BD672" s="176" cm="1">
        <f t="array" ref="BD672">SUMIFS('N1.3_Project_Listing'!$P$16:$P$829, 'N1.3_Project_Listing'!$E$16:$E$829,'N1.3_Project_Listing'!$E672, 'N1.3_Project_Listing'!$A$16:$A$829,ET_Risk_SC_Summation[[#Headers],[275kV Underground Cable]])</f>
        <v>0</v>
      </c>
      <c r="BE672" s="176" cm="1">
        <f t="array" ref="BE672">SUMIFS('N1.3_Project_Listing'!$P$16:$P$829, 'N1.3_Project_Listing'!$E$16:$E$829,'N1.3_Project_Listing'!$E672, 'N1.3_Project_Listing'!$A$16:$A$829,ET_Risk_SC_Summation[[#Headers],[275kV OHL Conductor]])</f>
        <v>0</v>
      </c>
      <c r="BF672" s="176" cm="1">
        <f t="array" ref="BF672">SUMIFS('N1.3_Project_Listing'!$P$16:$P$829, 'N1.3_Project_Listing'!$E$16:$E$829,'N1.3_Project_Listing'!$E672, 'N1.3_Project_Listing'!$A$16:$A$829,ET_Risk_SC_Summation[[#Headers],[275kV OHL Fittings]])</f>
        <v>0</v>
      </c>
      <c r="BG672" s="176" cm="1">
        <f t="array" ref="BG672">SUMIFS('N1.3_Project_Listing'!$P$16:$P$829, 'N1.3_Project_Listing'!$E$16:$E$829,'N1.3_Project_Listing'!$E672, 'N1.3_Project_Listing'!$A$16:$A$829,ET_Risk_SC_Summation[[#Headers],[275kV OHL Tower]])</f>
        <v>0</v>
      </c>
      <c r="BH672" s="176" cm="1">
        <f t="array" ref="BH672">SUMIFS('N1.3_Project_Listing'!$P$16:$P$829, 'N1.3_Project_Listing'!$E$16:$E$829,'N1.3_Project_Listing'!$E672, 'N1.3_Project_Listing'!$A$16:$A$829,ET_Risk_SC_Summation[[#Headers],[400kV Circuit Breaker]])</f>
        <v>0</v>
      </c>
      <c r="BI672" s="176" cm="1">
        <f t="array" ref="BI672">SUMIFS('N1.3_Project_Listing'!$P$16:$P$829, 'N1.3_Project_Listing'!$E$16:$E$829,'N1.3_Project_Listing'!$E672, 'N1.3_Project_Listing'!$A$16:$A$829,ET_Risk_SC_Summation[[#Headers],[400kV Transformer]])</f>
        <v>0</v>
      </c>
      <c r="BJ672" s="176" cm="1">
        <f t="array" ref="BJ672">SUMIFS('N1.3_Project_Listing'!$P$16:$P$829, 'N1.3_Project_Listing'!$E$16:$E$829,'N1.3_Project_Listing'!$E672, 'N1.3_Project_Listing'!$A$16:$A$829,ET_Risk_SC_Summation[[#Headers],[400kV Reactor]])</f>
        <v>0</v>
      </c>
      <c r="BK672" s="176" cm="1">
        <f t="array" ref="BK672">SUMIFS('N1.3_Project_Listing'!$P$16:$P$829, 'N1.3_Project_Listing'!$E$16:$E$829,'N1.3_Project_Listing'!$E672, 'N1.3_Project_Listing'!$A$16:$A$829,ET_Risk_SC_Summation[[#Headers],[400kV Underground Cable]])</f>
        <v>0</v>
      </c>
      <c r="BL672" s="176" cm="1">
        <f t="array" ref="BL672">SUMIFS('N1.3_Project_Listing'!$P$16:$P$829, 'N1.3_Project_Listing'!$E$16:$E$829,'N1.3_Project_Listing'!$E672, 'N1.3_Project_Listing'!$A$16:$A$829,ET_Risk_SC_Summation[[#Headers],[400kV OHL Conductor]])</f>
        <v>0</v>
      </c>
      <c r="BM672" s="176" cm="1">
        <f t="array" ref="BM672">SUMIFS('N1.3_Project_Listing'!$P$16:$P$829, 'N1.3_Project_Listing'!$E$16:$E$829,'N1.3_Project_Listing'!$E672, 'N1.3_Project_Listing'!$A$16:$A$829,ET_Risk_SC_Summation[[#Headers],[400kV OHL Fittings]])</f>
        <v>0</v>
      </c>
      <c r="BN672" s="176" cm="1">
        <f t="array" ref="BN672">SUMIFS('N1.3_Project_Listing'!$P$16:$P$829, 'N1.3_Project_Listing'!$E$16:$E$829,'N1.3_Project_Listing'!$E672, 'N1.3_Project_Listing'!$A$16:$A$829,ET_Risk_SC_Summation[[#Headers],[400kV OHL Tower]])</f>
        <v>0</v>
      </c>
      <c r="BO672" s="177" t="str">
        <f>IF(SUM(ET_Risk_SC_Summation[[#This Row],[132kV Circuit Breaker]:[400kV OHL Tower]])=0, "n/a", INDEX(ET_Risk_SC_Summation[#Headers],1,MATCH(MAX(ET_Risk_SC_Summation[[#This Row],[132kV Circuit Breaker]:[400kV OHL Tower]]),ET_Risk_SC_Summation[[#This Row],[132kV Circuit Breaker]:[400kV OHL Tower]],0)))</f>
        <v>n/a</v>
      </c>
      <c r="BP672" s="177" t="str">
        <f>IFERROR(INDEX('N0.7_Lookup_References'!$G$77:$G$98,MATCH(ET_Risk_SC_Summation[[#This Row],[Mxx Category]],'N0.7_Lookup_References'!$F$77:$F$98,0)),"")</f>
        <v/>
      </c>
    </row>
    <row r="673" spans="1:68">
      <c r="A673" s="160" t="str">
        <f>IFERROR(INDEX(N1.2_Intervention_Types[NARM Asset Category],MATCH('N1.3_Project_Listing'!$C673,N1.2_Intervention_Types[Intervention Type ID],0),1),"")</f>
        <v/>
      </c>
      <c r="B673" s="160" t="str">
        <f>IF($D$2="GD",IFERROR(INDEX(N1.2_Intervention_Types[C&amp;V Asset Category (GD)],MATCH('N1.3_Project_Listing'!$C673,N1.2_Intervention_Types[Intervention Type ID],0),1),""),IFERROR(INDEX(N1.2_Intervention_Types[NARM Asset Category],MATCH('N1.3_Project_Listing'!$C673,N1.2_Intervention_Types[Intervention Type ID],0),1),""))</f>
        <v/>
      </c>
      <c r="C673" s="67" t="str">
        <f>IFERROR(INDEX(N1.2_Intervention_Types[Intervention Type ID],MATCH('N1.3_Project_Listing'!$I673,N1.2_Intervention_Types[Intervention Type],0),1),"")</f>
        <v/>
      </c>
      <c r="D673" s="160" t="str">
        <f>IFERROR(INDEX(N1.2_Intervention_Types[Intervention Category],MATCH('N1.3_Project_Listing'!$C673,N1.2_Intervention_Types[Intervention Type ID],0),1),"")</f>
        <v/>
      </c>
      <c r="E673" s="210"/>
      <c r="F673" s="236"/>
      <c r="G673" s="236"/>
      <c r="H673" s="236"/>
      <c r="I673" s="151"/>
      <c r="J673" s="139"/>
      <c r="K673" s="117"/>
      <c r="L673" s="117"/>
      <c r="M673" s="117"/>
      <c r="N673" s="11"/>
      <c r="O673" s="11"/>
      <c r="P673" s="11"/>
      <c r="Q673" s="63">
        <f t="shared" si="59"/>
        <v>0</v>
      </c>
      <c r="R673" s="368">
        <f>IF('N1.3_Project_Listing'!$D673="Replacement",SUM('N1.3_Project_Listing'!$K673:$L673)/2,'N1.3_Project_Listing'!$M673)</f>
        <v>0</v>
      </c>
      <c r="S673" s="67" t="str">
        <f>IFERROR(INDEX('N0.7_Lookup_References'!$C$13:$C$72,MATCH($A673,'N0.7_Lookup_References'!$B$13:$B$72,0)),"")</f>
        <v/>
      </c>
      <c r="T673" s="338" t="str">
        <f t="shared" si="60"/>
        <v/>
      </c>
      <c r="V673" s="11"/>
      <c r="W673" s="11"/>
      <c r="X673" s="11"/>
      <c r="Y673" s="11"/>
      <c r="Z673" s="11"/>
      <c r="AA673" s="11"/>
      <c r="AB673" s="11"/>
      <c r="AC673" s="11"/>
      <c r="AD673" s="11"/>
      <c r="AE673" s="11"/>
      <c r="AF673" s="11"/>
      <c r="AG673" s="11"/>
      <c r="AH673" s="11"/>
      <c r="AI673" s="11"/>
      <c r="AJ673" s="11"/>
      <c r="AK673" s="11"/>
      <c r="AL673" s="11"/>
      <c r="AM673" s="11"/>
      <c r="AN673" s="11"/>
      <c r="AO673" s="11"/>
      <c r="AP673" s="63">
        <f t="shared" si="56"/>
        <v>0</v>
      </c>
      <c r="AQ673" s="63">
        <f t="shared" si="57"/>
        <v>0</v>
      </c>
      <c r="AR673" s="63">
        <f t="shared" si="58"/>
        <v>0</v>
      </c>
      <c r="AT673" s="176" cm="1">
        <f t="array" ref="AT673">SUMIFS('N1.3_Project_Listing'!$P$16:$P$829, 'N1.3_Project_Listing'!$E$16:$E$829,'N1.3_Project_Listing'!$E673, 'N1.3_Project_Listing'!$A$16:$A$829,ET_Risk_SC_Summation[[#Headers],[132kV Circuit Breaker]])</f>
        <v>0</v>
      </c>
      <c r="AU673" s="176" cm="1">
        <f t="array" ref="AU673">SUMIFS('N1.3_Project_Listing'!$P$16:$P$829, 'N1.3_Project_Listing'!$E$16:$E$829,'N1.3_Project_Listing'!$E673, 'N1.3_Project_Listing'!$A$16:$A$829,ET_Risk_SC_Summation[[#Headers],[132kV Transformer]])</f>
        <v>0</v>
      </c>
      <c r="AV673" s="176" cm="1">
        <f t="array" ref="AV673">SUMIFS('N1.3_Project_Listing'!$P$16:$P$829, 'N1.3_Project_Listing'!$E$16:$E$829,'N1.3_Project_Listing'!$E673, 'N1.3_Project_Listing'!$A$16:$A$829,ET_Risk_SC_Summation[[#Headers],[132kV Reactor]])</f>
        <v>0</v>
      </c>
      <c r="AW673" s="176" cm="1">
        <f t="array" ref="AW673">SUMIFS('N1.3_Project_Listing'!$P$16:$P$829, 'N1.3_Project_Listing'!$E$16:$E$829,'N1.3_Project_Listing'!$E673, 'N1.3_Project_Listing'!$A$16:$A$829,ET_Risk_SC_Summation[[#Headers],[132kV Underground Cable]])</f>
        <v>0</v>
      </c>
      <c r="AX673" s="176" cm="1">
        <f t="array" ref="AX673">SUMIFS('N1.3_Project_Listing'!$P$16:$P$829, 'N1.3_Project_Listing'!$E$16:$E$829,'N1.3_Project_Listing'!$E673, 'N1.3_Project_Listing'!$A$16:$A$829,ET_Risk_SC_Summation[[#Headers],[132kV OHL Conductor]])</f>
        <v>0</v>
      </c>
      <c r="AY673" s="176" cm="1">
        <f t="array" ref="AY673">SUMIFS('N1.3_Project_Listing'!$P$16:$P$829, 'N1.3_Project_Listing'!$E$16:$E$829,'N1.3_Project_Listing'!$E673, 'N1.3_Project_Listing'!$A$16:$A$829,ET_Risk_SC_Summation[[#Headers],[132kV OHL Fittings]])</f>
        <v>0</v>
      </c>
      <c r="AZ673" s="176" cm="1">
        <f t="array" ref="AZ673">SUMIFS('N1.3_Project_Listing'!$P$16:$P$829, 'N1.3_Project_Listing'!$E$16:$E$829,'N1.3_Project_Listing'!$E673, 'N1.3_Project_Listing'!$A$16:$A$829,ET_Risk_SC_Summation[[#Headers],[132kV OHL Tower]])</f>
        <v>0</v>
      </c>
      <c r="BA673" s="176" cm="1">
        <f t="array" ref="BA673">SUMIFS('N1.3_Project_Listing'!$P$16:$P$829, 'N1.3_Project_Listing'!$E$16:$E$829,'N1.3_Project_Listing'!$E673, 'N1.3_Project_Listing'!$A$16:$A$829,ET_Risk_SC_Summation[[#Headers],[275kV Circuit Breaker]])</f>
        <v>0</v>
      </c>
      <c r="BB673" s="176" cm="1">
        <f t="array" ref="BB673">SUMIFS('N1.3_Project_Listing'!$P$16:$P$829, 'N1.3_Project_Listing'!$E$16:$E$829,'N1.3_Project_Listing'!$E673, 'N1.3_Project_Listing'!$A$16:$A$829,ET_Risk_SC_Summation[[#Headers],[275kV Transformer]])</f>
        <v>0</v>
      </c>
      <c r="BC673" s="176" cm="1">
        <f t="array" ref="BC673">SUMIFS('N1.3_Project_Listing'!$P$16:$P$829, 'N1.3_Project_Listing'!$E$16:$E$829,'N1.3_Project_Listing'!$E673, 'N1.3_Project_Listing'!$A$16:$A$829,ET_Risk_SC_Summation[[#Headers],[275kV Reactor]])</f>
        <v>0</v>
      </c>
      <c r="BD673" s="176" cm="1">
        <f t="array" ref="BD673">SUMIFS('N1.3_Project_Listing'!$P$16:$P$829, 'N1.3_Project_Listing'!$E$16:$E$829,'N1.3_Project_Listing'!$E673, 'N1.3_Project_Listing'!$A$16:$A$829,ET_Risk_SC_Summation[[#Headers],[275kV Underground Cable]])</f>
        <v>0</v>
      </c>
      <c r="BE673" s="176" cm="1">
        <f t="array" ref="BE673">SUMIFS('N1.3_Project_Listing'!$P$16:$P$829, 'N1.3_Project_Listing'!$E$16:$E$829,'N1.3_Project_Listing'!$E673, 'N1.3_Project_Listing'!$A$16:$A$829,ET_Risk_SC_Summation[[#Headers],[275kV OHL Conductor]])</f>
        <v>0</v>
      </c>
      <c r="BF673" s="176" cm="1">
        <f t="array" ref="BF673">SUMIFS('N1.3_Project_Listing'!$P$16:$P$829, 'N1.3_Project_Listing'!$E$16:$E$829,'N1.3_Project_Listing'!$E673, 'N1.3_Project_Listing'!$A$16:$A$829,ET_Risk_SC_Summation[[#Headers],[275kV OHL Fittings]])</f>
        <v>0</v>
      </c>
      <c r="BG673" s="176" cm="1">
        <f t="array" ref="BG673">SUMIFS('N1.3_Project_Listing'!$P$16:$P$829, 'N1.3_Project_Listing'!$E$16:$E$829,'N1.3_Project_Listing'!$E673, 'N1.3_Project_Listing'!$A$16:$A$829,ET_Risk_SC_Summation[[#Headers],[275kV OHL Tower]])</f>
        <v>0</v>
      </c>
      <c r="BH673" s="176" cm="1">
        <f t="array" ref="BH673">SUMIFS('N1.3_Project_Listing'!$P$16:$P$829, 'N1.3_Project_Listing'!$E$16:$E$829,'N1.3_Project_Listing'!$E673, 'N1.3_Project_Listing'!$A$16:$A$829,ET_Risk_SC_Summation[[#Headers],[400kV Circuit Breaker]])</f>
        <v>0</v>
      </c>
      <c r="BI673" s="176" cm="1">
        <f t="array" ref="BI673">SUMIFS('N1.3_Project_Listing'!$P$16:$P$829, 'N1.3_Project_Listing'!$E$16:$E$829,'N1.3_Project_Listing'!$E673, 'N1.3_Project_Listing'!$A$16:$A$829,ET_Risk_SC_Summation[[#Headers],[400kV Transformer]])</f>
        <v>0</v>
      </c>
      <c r="BJ673" s="176" cm="1">
        <f t="array" ref="BJ673">SUMIFS('N1.3_Project_Listing'!$P$16:$P$829, 'N1.3_Project_Listing'!$E$16:$E$829,'N1.3_Project_Listing'!$E673, 'N1.3_Project_Listing'!$A$16:$A$829,ET_Risk_SC_Summation[[#Headers],[400kV Reactor]])</f>
        <v>0</v>
      </c>
      <c r="BK673" s="176" cm="1">
        <f t="array" ref="BK673">SUMIFS('N1.3_Project_Listing'!$P$16:$P$829, 'N1.3_Project_Listing'!$E$16:$E$829,'N1.3_Project_Listing'!$E673, 'N1.3_Project_Listing'!$A$16:$A$829,ET_Risk_SC_Summation[[#Headers],[400kV Underground Cable]])</f>
        <v>0</v>
      </c>
      <c r="BL673" s="176" cm="1">
        <f t="array" ref="BL673">SUMIFS('N1.3_Project_Listing'!$P$16:$P$829, 'N1.3_Project_Listing'!$E$16:$E$829,'N1.3_Project_Listing'!$E673, 'N1.3_Project_Listing'!$A$16:$A$829,ET_Risk_SC_Summation[[#Headers],[400kV OHL Conductor]])</f>
        <v>0</v>
      </c>
      <c r="BM673" s="176" cm="1">
        <f t="array" ref="BM673">SUMIFS('N1.3_Project_Listing'!$P$16:$P$829, 'N1.3_Project_Listing'!$E$16:$E$829,'N1.3_Project_Listing'!$E673, 'N1.3_Project_Listing'!$A$16:$A$829,ET_Risk_SC_Summation[[#Headers],[400kV OHL Fittings]])</f>
        <v>0</v>
      </c>
      <c r="BN673" s="176" cm="1">
        <f t="array" ref="BN673">SUMIFS('N1.3_Project_Listing'!$P$16:$P$829, 'N1.3_Project_Listing'!$E$16:$E$829,'N1.3_Project_Listing'!$E673, 'N1.3_Project_Listing'!$A$16:$A$829,ET_Risk_SC_Summation[[#Headers],[400kV OHL Tower]])</f>
        <v>0</v>
      </c>
      <c r="BO673" s="177" t="str">
        <f>IF(SUM(ET_Risk_SC_Summation[[#This Row],[132kV Circuit Breaker]:[400kV OHL Tower]])=0, "n/a", INDEX(ET_Risk_SC_Summation[#Headers],1,MATCH(MAX(ET_Risk_SC_Summation[[#This Row],[132kV Circuit Breaker]:[400kV OHL Tower]]),ET_Risk_SC_Summation[[#This Row],[132kV Circuit Breaker]:[400kV OHL Tower]],0)))</f>
        <v>n/a</v>
      </c>
      <c r="BP673" s="177" t="str">
        <f>IFERROR(INDEX('N0.7_Lookup_References'!$G$77:$G$98,MATCH(ET_Risk_SC_Summation[[#This Row],[Mxx Category]],'N0.7_Lookup_References'!$F$77:$F$98,0)),"")</f>
        <v/>
      </c>
    </row>
    <row r="674" spans="1:68">
      <c r="A674" s="160" t="str">
        <f>IFERROR(INDEX(N1.2_Intervention_Types[NARM Asset Category],MATCH('N1.3_Project_Listing'!$C674,N1.2_Intervention_Types[Intervention Type ID],0),1),"")</f>
        <v/>
      </c>
      <c r="B674" s="160" t="str">
        <f>IF($D$2="GD",IFERROR(INDEX(N1.2_Intervention_Types[C&amp;V Asset Category (GD)],MATCH('N1.3_Project_Listing'!$C674,N1.2_Intervention_Types[Intervention Type ID],0),1),""),IFERROR(INDEX(N1.2_Intervention_Types[NARM Asset Category],MATCH('N1.3_Project_Listing'!$C674,N1.2_Intervention_Types[Intervention Type ID],0),1),""))</f>
        <v/>
      </c>
      <c r="C674" s="67" t="str">
        <f>IFERROR(INDEX(N1.2_Intervention_Types[Intervention Type ID],MATCH('N1.3_Project_Listing'!$I674,N1.2_Intervention_Types[Intervention Type],0),1),"")</f>
        <v/>
      </c>
      <c r="D674" s="160" t="str">
        <f>IFERROR(INDEX(N1.2_Intervention_Types[Intervention Category],MATCH('N1.3_Project_Listing'!$C674,N1.2_Intervention_Types[Intervention Type ID],0),1),"")</f>
        <v/>
      </c>
      <c r="E674" s="210"/>
      <c r="F674" s="236"/>
      <c r="G674" s="236"/>
      <c r="H674" s="236"/>
      <c r="I674" s="151"/>
      <c r="J674" s="139"/>
      <c r="K674" s="117"/>
      <c r="L674" s="117"/>
      <c r="M674" s="117"/>
      <c r="N674" s="11"/>
      <c r="O674" s="11"/>
      <c r="P674" s="11"/>
      <c r="Q674" s="63">
        <f t="shared" si="59"/>
        <v>0</v>
      </c>
      <c r="R674" s="368">
        <f>IF('N1.3_Project_Listing'!$D674="Replacement",SUM('N1.3_Project_Listing'!$K674:$L674)/2,'N1.3_Project_Listing'!$M674)</f>
        <v>0</v>
      </c>
      <c r="S674" s="67" t="str">
        <f>IFERROR(INDEX('N0.7_Lookup_References'!$C$13:$C$72,MATCH($A674,'N0.7_Lookup_References'!$B$13:$B$72,0)),"")</f>
        <v/>
      </c>
      <c r="T674" s="338" t="str">
        <f t="shared" si="60"/>
        <v/>
      </c>
      <c r="V674" s="11"/>
      <c r="W674" s="11"/>
      <c r="X674" s="11"/>
      <c r="Y674" s="11"/>
      <c r="Z674" s="11"/>
      <c r="AA674" s="11"/>
      <c r="AB674" s="11"/>
      <c r="AC674" s="11"/>
      <c r="AD674" s="11"/>
      <c r="AE674" s="11"/>
      <c r="AF674" s="11"/>
      <c r="AG674" s="11"/>
      <c r="AH674" s="11"/>
      <c r="AI674" s="11"/>
      <c r="AJ674" s="11"/>
      <c r="AK674" s="11"/>
      <c r="AL674" s="11"/>
      <c r="AM674" s="11"/>
      <c r="AN674" s="11"/>
      <c r="AO674" s="11"/>
      <c r="AP674" s="63">
        <f t="shared" si="56"/>
        <v>0</v>
      </c>
      <c r="AQ674" s="63">
        <f t="shared" si="57"/>
        <v>0</v>
      </c>
      <c r="AR674" s="63">
        <f t="shared" si="58"/>
        <v>0</v>
      </c>
      <c r="AT674" s="176" cm="1">
        <f t="array" ref="AT674">SUMIFS('N1.3_Project_Listing'!$P$16:$P$829, 'N1.3_Project_Listing'!$E$16:$E$829,'N1.3_Project_Listing'!$E674, 'N1.3_Project_Listing'!$A$16:$A$829,ET_Risk_SC_Summation[[#Headers],[132kV Circuit Breaker]])</f>
        <v>0</v>
      </c>
      <c r="AU674" s="176" cm="1">
        <f t="array" ref="AU674">SUMIFS('N1.3_Project_Listing'!$P$16:$P$829, 'N1.3_Project_Listing'!$E$16:$E$829,'N1.3_Project_Listing'!$E674, 'N1.3_Project_Listing'!$A$16:$A$829,ET_Risk_SC_Summation[[#Headers],[132kV Transformer]])</f>
        <v>0</v>
      </c>
      <c r="AV674" s="176" cm="1">
        <f t="array" ref="AV674">SUMIFS('N1.3_Project_Listing'!$P$16:$P$829, 'N1.3_Project_Listing'!$E$16:$E$829,'N1.3_Project_Listing'!$E674, 'N1.3_Project_Listing'!$A$16:$A$829,ET_Risk_SC_Summation[[#Headers],[132kV Reactor]])</f>
        <v>0</v>
      </c>
      <c r="AW674" s="176" cm="1">
        <f t="array" ref="AW674">SUMIFS('N1.3_Project_Listing'!$P$16:$P$829, 'N1.3_Project_Listing'!$E$16:$E$829,'N1.3_Project_Listing'!$E674, 'N1.3_Project_Listing'!$A$16:$A$829,ET_Risk_SC_Summation[[#Headers],[132kV Underground Cable]])</f>
        <v>0</v>
      </c>
      <c r="AX674" s="176" cm="1">
        <f t="array" ref="AX674">SUMIFS('N1.3_Project_Listing'!$P$16:$P$829, 'N1.3_Project_Listing'!$E$16:$E$829,'N1.3_Project_Listing'!$E674, 'N1.3_Project_Listing'!$A$16:$A$829,ET_Risk_SC_Summation[[#Headers],[132kV OHL Conductor]])</f>
        <v>0</v>
      </c>
      <c r="AY674" s="176" cm="1">
        <f t="array" ref="AY674">SUMIFS('N1.3_Project_Listing'!$P$16:$P$829, 'N1.3_Project_Listing'!$E$16:$E$829,'N1.3_Project_Listing'!$E674, 'N1.3_Project_Listing'!$A$16:$A$829,ET_Risk_SC_Summation[[#Headers],[132kV OHL Fittings]])</f>
        <v>0</v>
      </c>
      <c r="AZ674" s="176" cm="1">
        <f t="array" ref="AZ674">SUMIFS('N1.3_Project_Listing'!$P$16:$P$829, 'N1.3_Project_Listing'!$E$16:$E$829,'N1.3_Project_Listing'!$E674, 'N1.3_Project_Listing'!$A$16:$A$829,ET_Risk_SC_Summation[[#Headers],[132kV OHL Tower]])</f>
        <v>0</v>
      </c>
      <c r="BA674" s="176" cm="1">
        <f t="array" ref="BA674">SUMIFS('N1.3_Project_Listing'!$P$16:$P$829, 'N1.3_Project_Listing'!$E$16:$E$829,'N1.3_Project_Listing'!$E674, 'N1.3_Project_Listing'!$A$16:$A$829,ET_Risk_SC_Summation[[#Headers],[275kV Circuit Breaker]])</f>
        <v>0</v>
      </c>
      <c r="BB674" s="176" cm="1">
        <f t="array" ref="BB674">SUMIFS('N1.3_Project_Listing'!$P$16:$P$829, 'N1.3_Project_Listing'!$E$16:$E$829,'N1.3_Project_Listing'!$E674, 'N1.3_Project_Listing'!$A$16:$A$829,ET_Risk_SC_Summation[[#Headers],[275kV Transformer]])</f>
        <v>0</v>
      </c>
      <c r="BC674" s="176" cm="1">
        <f t="array" ref="BC674">SUMIFS('N1.3_Project_Listing'!$P$16:$P$829, 'N1.3_Project_Listing'!$E$16:$E$829,'N1.3_Project_Listing'!$E674, 'N1.3_Project_Listing'!$A$16:$A$829,ET_Risk_SC_Summation[[#Headers],[275kV Reactor]])</f>
        <v>0</v>
      </c>
      <c r="BD674" s="176" cm="1">
        <f t="array" ref="BD674">SUMIFS('N1.3_Project_Listing'!$P$16:$P$829, 'N1.3_Project_Listing'!$E$16:$E$829,'N1.3_Project_Listing'!$E674, 'N1.3_Project_Listing'!$A$16:$A$829,ET_Risk_SC_Summation[[#Headers],[275kV Underground Cable]])</f>
        <v>0</v>
      </c>
      <c r="BE674" s="176" cm="1">
        <f t="array" ref="BE674">SUMIFS('N1.3_Project_Listing'!$P$16:$P$829, 'N1.3_Project_Listing'!$E$16:$E$829,'N1.3_Project_Listing'!$E674, 'N1.3_Project_Listing'!$A$16:$A$829,ET_Risk_SC_Summation[[#Headers],[275kV OHL Conductor]])</f>
        <v>0</v>
      </c>
      <c r="BF674" s="176" cm="1">
        <f t="array" ref="BF674">SUMIFS('N1.3_Project_Listing'!$P$16:$P$829, 'N1.3_Project_Listing'!$E$16:$E$829,'N1.3_Project_Listing'!$E674, 'N1.3_Project_Listing'!$A$16:$A$829,ET_Risk_SC_Summation[[#Headers],[275kV OHL Fittings]])</f>
        <v>0</v>
      </c>
      <c r="BG674" s="176" cm="1">
        <f t="array" ref="BG674">SUMIFS('N1.3_Project_Listing'!$P$16:$P$829, 'N1.3_Project_Listing'!$E$16:$E$829,'N1.3_Project_Listing'!$E674, 'N1.3_Project_Listing'!$A$16:$A$829,ET_Risk_SC_Summation[[#Headers],[275kV OHL Tower]])</f>
        <v>0</v>
      </c>
      <c r="BH674" s="176" cm="1">
        <f t="array" ref="BH674">SUMIFS('N1.3_Project_Listing'!$P$16:$P$829, 'N1.3_Project_Listing'!$E$16:$E$829,'N1.3_Project_Listing'!$E674, 'N1.3_Project_Listing'!$A$16:$A$829,ET_Risk_SC_Summation[[#Headers],[400kV Circuit Breaker]])</f>
        <v>0</v>
      </c>
      <c r="BI674" s="176" cm="1">
        <f t="array" ref="BI674">SUMIFS('N1.3_Project_Listing'!$P$16:$P$829, 'N1.3_Project_Listing'!$E$16:$E$829,'N1.3_Project_Listing'!$E674, 'N1.3_Project_Listing'!$A$16:$A$829,ET_Risk_SC_Summation[[#Headers],[400kV Transformer]])</f>
        <v>0</v>
      </c>
      <c r="BJ674" s="176" cm="1">
        <f t="array" ref="BJ674">SUMIFS('N1.3_Project_Listing'!$P$16:$P$829, 'N1.3_Project_Listing'!$E$16:$E$829,'N1.3_Project_Listing'!$E674, 'N1.3_Project_Listing'!$A$16:$A$829,ET_Risk_SC_Summation[[#Headers],[400kV Reactor]])</f>
        <v>0</v>
      </c>
      <c r="BK674" s="176" cm="1">
        <f t="array" ref="BK674">SUMIFS('N1.3_Project_Listing'!$P$16:$P$829, 'N1.3_Project_Listing'!$E$16:$E$829,'N1.3_Project_Listing'!$E674, 'N1.3_Project_Listing'!$A$16:$A$829,ET_Risk_SC_Summation[[#Headers],[400kV Underground Cable]])</f>
        <v>0</v>
      </c>
      <c r="BL674" s="176" cm="1">
        <f t="array" ref="BL674">SUMIFS('N1.3_Project_Listing'!$P$16:$P$829, 'N1.3_Project_Listing'!$E$16:$E$829,'N1.3_Project_Listing'!$E674, 'N1.3_Project_Listing'!$A$16:$A$829,ET_Risk_SC_Summation[[#Headers],[400kV OHL Conductor]])</f>
        <v>0</v>
      </c>
      <c r="BM674" s="176" cm="1">
        <f t="array" ref="BM674">SUMIFS('N1.3_Project_Listing'!$P$16:$P$829, 'N1.3_Project_Listing'!$E$16:$E$829,'N1.3_Project_Listing'!$E674, 'N1.3_Project_Listing'!$A$16:$A$829,ET_Risk_SC_Summation[[#Headers],[400kV OHL Fittings]])</f>
        <v>0</v>
      </c>
      <c r="BN674" s="176" cm="1">
        <f t="array" ref="BN674">SUMIFS('N1.3_Project_Listing'!$P$16:$P$829, 'N1.3_Project_Listing'!$E$16:$E$829,'N1.3_Project_Listing'!$E674, 'N1.3_Project_Listing'!$A$16:$A$829,ET_Risk_SC_Summation[[#Headers],[400kV OHL Tower]])</f>
        <v>0</v>
      </c>
      <c r="BO674" s="177" t="str">
        <f>IF(SUM(ET_Risk_SC_Summation[[#This Row],[132kV Circuit Breaker]:[400kV OHL Tower]])=0, "n/a", INDEX(ET_Risk_SC_Summation[#Headers],1,MATCH(MAX(ET_Risk_SC_Summation[[#This Row],[132kV Circuit Breaker]:[400kV OHL Tower]]),ET_Risk_SC_Summation[[#This Row],[132kV Circuit Breaker]:[400kV OHL Tower]],0)))</f>
        <v>n/a</v>
      </c>
      <c r="BP674" s="177" t="str">
        <f>IFERROR(INDEX('N0.7_Lookup_References'!$G$77:$G$98,MATCH(ET_Risk_SC_Summation[[#This Row],[Mxx Category]],'N0.7_Lookup_References'!$F$77:$F$98,0)),"")</f>
        <v/>
      </c>
    </row>
    <row r="675" spans="1:68">
      <c r="A675" s="160" t="str">
        <f>IFERROR(INDEX(N1.2_Intervention_Types[NARM Asset Category],MATCH('N1.3_Project_Listing'!$C675,N1.2_Intervention_Types[Intervention Type ID],0),1),"")</f>
        <v/>
      </c>
      <c r="B675" s="160" t="str">
        <f>IF($D$2="GD",IFERROR(INDEX(N1.2_Intervention_Types[C&amp;V Asset Category (GD)],MATCH('N1.3_Project_Listing'!$C675,N1.2_Intervention_Types[Intervention Type ID],0),1),""),IFERROR(INDEX(N1.2_Intervention_Types[NARM Asset Category],MATCH('N1.3_Project_Listing'!$C675,N1.2_Intervention_Types[Intervention Type ID],0),1),""))</f>
        <v/>
      </c>
      <c r="C675" s="67" t="str">
        <f>IFERROR(INDEX(N1.2_Intervention_Types[Intervention Type ID],MATCH('N1.3_Project_Listing'!$I675,N1.2_Intervention_Types[Intervention Type],0),1),"")</f>
        <v/>
      </c>
      <c r="D675" s="160" t="str">
        <f>IFERROR(INDEX(N1.2_Intervention_Types[Intervention Category],MATCH('N1.3_Project_Listing'!$C675,N1.2_Intervention_Types[Intervention Type ID],0),1),"")</f>
        <v/>
      </c>
      <c r="E675" s="210"/>
      <c r="F675" s="236"/>
      <c r="G675" s="236"/>
      <c r="H675" s="236"/>
      <c r="I675" s="151"/>
      <c r="J675" s="139"/>
      <c r="K675" s="117"/>
      <c r="L675" s="117"/>
      <c r="M675" s="117"/>
      <c r="N675" s="11"/>
      <c r="O675" s="11"/>
      <c r="P675" s="11"/>
      <c r="Q675" s="63">
        <f t="shared" si="59"/>
        <v>0</v>
      </c>
      <c r="R675" s="368">
        <f>IF('N1.3_Project_Listing'!$D675="Replacement",SUM('N1.3_Project_Listing'!$K675:$L675)/2,'N1.3_Project_Listing'!$M675)</f>
        <v>0</v>
      </c>
      <c r="S675" s="67" t="str">
        <f>IFERROR(INDEX('N0.7_Lookup_References'!$C$13:$C$72,MATCH($A675,'N0.7_Lookup_References'!$B$13:$B$72,0)),"")</f>
        <v/>
      </c>
      <c r="T675" s="338" t="str">
        <f t="shared" si="60"/>
        <v/>
      </c>
      <c r="V675" s="11"/>
      <c r="W675" s="11"/>
      <c r="X675" s="11"/>
      <c r="Y675" s="11"/>
      <c r="Z675" s="11"/>
      <c r="AA675" s="11"/>
      <c r="AB675" s="11"/>
      <c r="AC675" s="11"/>
      <c r="AD675" s="11"/>
      <c r="AE675" s="11"/>
      <c r="AF675" s="11"/>
      <c r="AG675" s="11"/>
      <c r="AH675" s="11"/>
      <c r="AI675" s="11"/>
      <c r="AJ675" s="11"/>
      <c r="AK675" s="11"/>
      <c r="AL675" s="11"/>
      <c r="AM675" s="11"/>
      <c r="AN675" s="11"/>
      <c r="AO675" s="11"/>
      <c r="AP675" s="63">
        <f t="shared" si="56"/>
        <v>0</v>
      </c>
      <c r="AQ675" s="63">
        <f t="shared" si="57"/>
        <v>0</v>
      </c>
      <c r="AR675" s="63">
        <f t="shared" si="58"/>
        <v>0</v>
      </c>
      <c r="AT675" s="176" cm="1">
        <f t="array" ref="AT675">SUMIFS('N1.3_Project_Listing'!$P$16:$P$829, 'N1.3_Project_Listing'!$E$16:$E$829,'N1.3_Project_Listing'!$E675, 'N1.3_Project_Listing'!$A$16:$A$829,ET_Risk_SC_Summation[[#Headers],[132kV Circuit Breaker]])</f>
        <v>0</v>
      </c>
      <c r="AU675" s="176" cm="1">
        <f t="array" ref="AU675">SUMIFS('N1.3_Project_Listing'!$P$16:$P$829, 'N1.3_Project_Listing'!$E$16:$E$829,'N1.3_Project_Listing'!$E675, 'N1.3_Project_Listing'!$A$16:$A$829,ET_Risk_SC_Summation[[#Headers],[132kV Transformer]])</f>
        <v>0</v>
      </c>
      <c r="AV675" s="176" cm="1">
        <f t="array" ref="AV675">SUMIFS('N1.3_Project_Listing'!$P$16:$P$829, 'N1.3_Project_Listing'!$E$16:$E$829,'N1.3_Project_Listing'!$E675, 'N1.3_Project_Listing'!$A$16:$A$829,ET_Risk_SC_Summation[[#Headers],[132kV Reactor]])</f>
        <v>0</v>
      </c>
      <c r="AW675" s="176" cm="1">
        <f t="array" ref="AW675">SUMIFS('N1.3_Project_Listing'!$P$16:$P$829, 'N1.3_Project_Listing'!$E$16:$E$829,'N1.3_Project_Listing'!$E675, 'N1.3_Project_Listing'!$A$16:$A$829,ET_Risk_SC_Summation[[#Headers],[132kV Underground Cable]])</f>
        <v>0</v>
      </c>
      <c r="AX675" s="176" cm="1">
        <f t="array" ref="AX675">SUMIFS('N1.3_Project_Listing'!$P$16:$P$829, 'N1.3_Project_Listing'!$E$16:$E$829,'N1.3_Project_Listing'!$E675, 'N1.3_Project_Listing'!$A$16:$A$829,ET_Risk_SC_Summation[[#Headers],[132kV OHL Conductor]])</f>
        <v>0</v>
      </c>
      <c r="AY675" s="176" cm="1">
        <f t="array" ref="AY675">SUMIFS('N1.3_Project_Listing'!$P$16:$P$829, 'N1.3_Project_Listing'!$E$16:$E$829,'N1.3_Project_Listing'!$E675, 'N1.3_Project_Listing'!$A$16:$A$829,ET_Risk_SC_Summation[[#Headers],[132kV OHL Fittings]])</f>
        <v>0</v>
      </c>
      <c r="AZ675" s="176" cm="1">
        <f t="array" ref="AZ675">SUMIFS('N1.3_Project_Listing'!$P$16:$P$829, 'N1.3_Project_Listing'!$E$16:$E$829,'N1.3_Project_Listing'!$E675, 'N1.3_Project_Listing'!$A$16:$A$829,ET_Risk_SC_Summation[[#Headers],[132kV OHL Tower]])</f>
        <v>0</v>
      </c>
      <c r="BA675" s="176" cm="1">
        <f t="array" ref="BA675">SUMIFS('N1.3_Project_Listing'!$P$16:$P$829, 'N1.3_Project_Listing'!$E$16:$E$829,'N1.3_Project_Listing'!$E675, 'N1.3_Project_Listing'!$A$16:$A$829,ET_Risk_SC_Summation[[#Headers],[275kV Circuit Breaker]])</f>
        <v>0</v>
      </c>
      <c r="BB675" s="176" cm="1">
        <f t="array" ref="BB675">SUMIFS('N1.3_Project_Listing'!$P$16:$P$829, 'N1.3_Project_Listing'!$E$16:$E$829,'N1.3_Project_Listing'!$E675, 'N1.3_Project_Listing'!$A$16:$A$829,ET_Risk_SC_Summation[[#Headers],[275kV Transformer]])</f>
        <v>0</v>
      </c>
      <c r="BC675" s="176" cm="1">
        <f t="array" ref="BC675">SUMIFS('N1.3_Project_Listing'!$P$16:$P$829, 'N1.3_Project_Listing'!$E$16:$E$829,'N1.3_Project_Listing'!$E675, 'N1.3_Project_Listing'!$A$16:$A$829,ET_Risk_SC_Summation[[#Headers],[275kV Reactor]])</f>
        <v>0</v>
      </c>
      <c r="BD675" s="176" cm="1">
        <f t="array" ref="BD675">SUMIFS('N1.3_Project_Listing'!$P$16:$P$829, 'N1.3_Project_Listing'!$E$16:$E$829,'N1.3_Project_Listing'!$E675, 'N1.3_Project_Listing'!$A$16:$A$829,ET_Risk_SC_Summation[[#Headers],[275kV Underground Cable]])</f>
        <v>0</v>
      </c>
      <c r="BE675" s="176" cm="1">
        <f t="array" ref="BE675">SUMIFS('N1.3_Project_Listing'!$P$16:$P$829, 'N1.3_Project_Listing'!$E$16:$E$829,'N1.3_Project_Listing'!$E675, 'N1.3_Project_Listing'!$A$16:$A$829,ET_Risk_SC_Summation[[#Headers],[275kV OHL Conductor]])</f>
        <v>0</v>
      </c>
      <c r="BF675" s="176" cm="1">
        <f t="array" ref="BF675">SUMIFS('N1.3_Project_Listing'!$P$16:$P$829, 'N1.3_Project_Listing'!$E$16:$E$829,'N1.3_Project_Listing'!$E675, 'N1.3_Project_Listing'!$A$16:$A$829,ET_Risk_SC_Summation[[#Headers],[275kV OHL Fittings]])</f>
        <v>0</v>
      </c>
      <c r="BG675" s="176" cm="1">
        <f t="array" ref="BG675">SUMIFS('N1.3_Project_Listing'!$P$16:$P$829, 'N1.3_Project_Listing'!$E$16:$E$829,'N1.3_Project_Listing'!$E675, 'N1.3_Project_Listing'!$A$16:$A$829,ET_Risk_SC_Summation[[#Headers],[275kV OHL Tower]])</f>
        <v>0</v>
      </c>
      <c r="BH675" s="176" cm="1">
        <f t="array" ref="BH675">SUMIFS('N1.3_Project_Listing'!$P$16:$P$829, 'N1.3_Project_Listing'!$E$16:$E$829,'N1.3_Project_Listing'!$E675, 'N1.3_Project_Listing'!$A$16:$A$829,ET_Risk_SC_Summation[[#Headers],[400kV Circuit Breaker]])</f>
        <v>0</v>
      </c>
      <c r="BI675" s="176" cm="1">
        <f t="array" ref="BI675">SUMIFS('N1.3_Project_Listing'!$P$16:$P$829, 'N1.3_Project_Listing'!$E$16:$E$829,'N1.3_Project_Listing'!$E675, 'N1.3_Project_Listing'!$A$16:$A$829,ET_Risk_SC_Summation[[#Headers],[400kV Transformer]])</f>
        <v>0</v>
      </c>
      <c r="BJ675" s="176" cm="1">
        <f t="array" ref="BJ675">SUMIFS('N1.3_Project_Listing'!$P$16:$P$829, 'N1.3_Project_Listing'!$E$16:$E$829,'N1.3_Project_Listing'!$E675, 'N1.3_Project_Listing'!$A$16:$A$829,ET_Risk_SC_Summation[[#Headers],[400kV Reactor]])</f>
        <v>0</v>
      </c>
      <c r="BK675" s="176" cm="1">
        <f t="array" ref="BK675">SUMIFS('N1.3_Project_Listing'!$P$16:$P$829, 'N1.3_Project_Listing'!$E$16:$E$829,'N1.3_Project_Listing'!$E675, 'N1.3_Project_Listing'!$A$16:$A$829,ET_Risk_SC_Summation[[#Headers],[400kV Underground Cable]])</f>
        <v>0</v>
      </c>
      <c r="BL675" s="176" cm="1">
        <f t="array" ref="BL675">SUMIFS('N1.3_Project_Listing'!$P$16:$P$829, 'N1.3_Project_Listing'!$E$16:$E$829,'N1.3_Project_Listing'!$E675, 'N1.3_Project_Listing'!$A$16:$A$829,ET_Risk_SC_Summation[[#Headers],[400kV OHL Conductor]])</f>
        <v>0</v>
      </c>
      <c r="BM675" s="176" cm="1">
        <f t="array" ref="BM675">SUMIFS('N1.3_Project_Listing'!$P$16:$P$829, 'N1.3_Project_Listing'!$E$16:$E$829,'N1.3_Project_Listing'!$E675, 'N1.3_Project_Listing'!$A$16:$A$829,ET_Risk_SC_Summation[[#Headers],[400kV OHL Fittings]])</f>
        <v>0</v>
      </c>
      <c r="BN675" s="176" cm="1">
        <f t="array" ref="BN675">SUMIFS('N1.3_Project_Listing'!$P$16:$P$829, 'N1.3_Project_Listing'!$E$16:$E$829,'N1.3_Project_Listing'!$E675, 'N1.3_Project_Listing'!$A$16:$A$829,ET_Risk_SC_Summation[[#Headers],[400kV OHL Tower]])</f>
        <v>0</v>
      </c>
      <c r="BO675" s="177" t="str">
        <f>IF(SUM(ET_Risk_SC_Summation[[#This Row],[132kV Circuit Breaker]:[400kV OHL Tower]])=0, "n/a", INDEX(ET_Risk_SC_Summation[#Headers],1,MATCH(MAX(ET_Risk_SC_Summation[[#This Row],[132kV Circuit Breaker]:[400kV OHL Tower]]),ET_Risk_SC_Summation[[#This Row],[132kV Circuit Breaker]:[400kV OHL Tower]],0)))</f>
        <v>n/a</v>
      </c>
      <c r="BP675" s="177" t="str">
        <f>IFERROR(INDEX('N0.7_Lookup_References'!$G$77:$G$98,MATCH(ET_Risk_SC_Summation[[#This Row],[Mxx Category]],'N0.7_Lookup_References'!$F$77:$F$98,0)),"")</f>
        <v/>
      </c>
    </row>
    <row r="676" spans="1:68">
      <c r="A676" s="160" t="str">
        <f>IFERROR(INDEX(N1.2_Intervention_Types[NARM Asset Category],MATCH('N1.3_Project_Listing'!$C676,N1.2_Intervention_Types[Intervention Type ID],0),1),"")</f>
        <v/>
      </c>
      <c r="B676" s="160" t="str">
        <f>IF($D$2="GD",IFERROR(INDEX(N1.2_Intervention_Types[C&amp;V Asset Category (GD)],MATCH('N1.3_Project_Listing'!$C676,N1.2_Intervention_Types[Intervention Type ID],0),1),""),IFERROR(INDEX(N1.2_Intervention_Types[NARM Asset Category],MATCH('N1.3_Project_Listing'!$C676,N1.2_Intervention_Types[Intervention Type ID],0),1),""))</f>
        <v/>
      </c>
      <c r="C676" s="67" t="str">
        <f>IFERROR(INDEX(N1.2_Intervention_Types[Intervention Type ID],MATCH('N1.3_Project_Listing'!$I676,N1.2_Intervention_Types[Intervention Type],0),1),"")</f>
        <v/>
      </c>
      <c r="D676" s="160" t="str">
        <f>IFERROR(INDEX(N1.2_Intervention_Types[Intervention Category],MATCH('N1.3_Project_Listing'!$C676,N1.2_Intervention_Types[Intervention Type ID],0),1),"")</f>
        <v/>
      </c>
      <c r="E676" s="210"/>
      <c r="F676" s="236"/>
      <c r="G676" s="236"/>
      <c r="H676" s="236"/>
      <c r="I676" s="151"/>
      <c r="J676" s="139"/>
      <c r="K676" s="117"/>
      <c r="L676" s="117"/>
      <c r="M676" s="117"/>
      <c r="N676" s="11"/>
      <c r="O676" s="11"/>
      <c r="P676" s="11"/>
      <c r="Q676" s="63">
        <f t="shared" si="59"/>
        <v>0</v>
      </c>
      <c r="R676" s="368">
        <f>IF('N1.3_Project_Listing'!$D676="Replacement",SUM('N1.3_Project_Listing'!$K676:$L676)/2,'N1.3_Project_Listing'!$M676)</f>
        <v>0</v>
      </c>
      <c r="S676" s="67" t="str">
        <f>IFERROR(INDEX('N0.7_Lookup_References'!$C$13:$C$72,MATCH($A676,'N0.7_Lookup_References'!$B$13:$B$72,0)),"")</f>
        <v/>
      </c>
      <c r="T676" s="338" t="str">
        <f t="shared" si="60"/>
        <v/>
      </c>
      <c r="V676" s="11"/>
      <c r="W676" s="11"/>
      <c r="X676" s="11"/>
      <c r="Y676" s="11"/>
      <c r="Z676" s="11"/>
      <c r="AA676" s="11"/>
      <c r="AB676" s="11"/>
      <c r="AC676" s="11"/>
      <c r="AD676" s="11"/>
      <c r="AE676" s="11"/>
      <c r="AF676" s="11"/>
      <c r="AG676" s="11"/>
      <c r="AH676" s="11"/>
      <c r="AI676" s="11"/>
      <c r="AJ676" s="11"/>
      <c r="AK676" s="11"/>
      <c r="AL676" s="11"/>
      <c r="AM676" s="11"/>
      <c r="AN676" s="11"/>
      <c r="AO676" s="11"/>
      <c r="AP676" s="63">
        <f t="shared" si="56"/>
        <v>0</v>
      </c>
      <c r="AQ676" s="63">
        <f t="shared" si="57"/>
        <v>0</v>
      </c>
      <c r="AR676" s="63">
        <f t="shared" si="58"/>
        <v>0</v>
      </c>
      <c r="AT676" s="176" cm="1">
        <f t="array" ref="AT676">SUMIFS('N1.3_Project_Listing'!$P$16:$P$829, 'N1.3_Project_Listing'!$E$16:$E$829,'N1.3_Project_Listing'!$E676, 'N1.3_Project_Listing'!$A$16:$A$829,ET_Risk_SC_Summation[[#Headers],[132kV Circuit Breaker]])</f>
        <v>0</v>
      </c>
      <c r="AU676" s="176" cm="1">
        <f t="array" ref="AU676">SUMIFS('N1.3_Project_Listing'!$P$16:$P$829, 'N1.3_Project_Listing'!$E$16:$E$829,'N1.3_Project_Listing'!$E676, 'N1.3_Project_Listing'!$A$16:$A$829,ET_Risk_SC_Summation[[#Headers],[132kV Transformer]])</f>
        <v>0</v>
      </c>
      <c r="AV676" s="176" cm="1">
        <f t="array" ref="AV676">SUMIFS('N1.3_Project_Listing'!$P$16:$P$829, 'N1.3_Project_Listing'!$E$16:$E$829,'N1.3_Project_Listing'!$E676, 'N1.3_Project_Listing'!$A$16:$A$829,ET_Risk_SC_Summation[[#Headers],[132kV Reactor]])</f>
        <v>0</v>
      </c>
      <c r="AW676" s="176" cm="1">
        <f t="array" ref="AW676">SUMIFS('N1.3_Project_Listing'!$P$16:$P$829, 'N1.3_Project_Listing'!$E$16:$E$829,'N1.3_Project_Listing'!$E676, 'N1.3_Project_Listing'!$A$16:$A$829,ET_Risk_SC_Summation[[#Headers],[132kV Underground Cable]])</f>
        <v>0</v>
      </c>
      <c r="AX676" s="176" cm="1">
        <f t="array" ref="AX676">SUMIFS('N1.3_Project_Listing'!$P$16:$P$829, 'N1.3_Project_Listing'!$E$16:$E$829,'N1.3_Project_Listing'!$E676, 'N1.3_Project_Listing'!$A$16:$A$829,ET_Risk_SC_Summation[[#Headers],[132kV OHL Conductor]])</f>
        <v>0</v>
      </c>
      <c r="AY676" s="176" cm="1">
        <f t="array" ref="AY676">SUMIFS('N1.3_Project_Listing'!$P$16:$P$829, 'N1.3_Project_Listing'!$E$16:$E$829,'N1.3_Project_Listing'!$E676, 'N1.3_Project_Listing'!$A$16:$A$829,ET_Risk_SC_Summation[[#Headers],[132kV OHL Fittings]])</f>
        <v>0</v>
      </c>
      <c r="AZ676" s="176" cm="1">
        <f t="array" ref="AZ676">SUMIFS('N1.3_Project_Listing'!$P$16:$P$829, 'N1.3_Project_Listing'!$E$16:$E$829,'N1.3_Project_Listing'!$E676, 'N1.3_Project_Listing'!$A$16:$A$829,ET_Risk_SC_Summation[[#Headers],[132kV OHL Tower]])</f>
        <v>0</v>
      </c>
      <c r="BA676" s="176" cm="1">
        <f t="array" ref="BA676">SUMIFS('N1.3_Project_Listing'!$P$16:$P$829, 'N1.3_Project_Listing'!$E$16:$E$829,'N1.3_Project_Listing'!$E676, 'N1.3_Project_Listing'!$A$16:$A$829,ET_Risk_SC_Summation[[#Headers],[275kV Circuit Breaker]])</f>
        <v>0</v>
      </c>
      <c r="BB676" s="176" cm="1">
        <f t="array" ref="BB676">SUMIFS('N1.3_Project_Listing'!$P$16:$P$829, 'N1.3_Project_Listing'!$E$16:$E$829,'N1.3_Project_Listing'!$E676, 'N1.3_Project_Listing'!$A$16:$A$829,ET_Risk_SC_Summation[[#Headers],[275kV Transformer]])</f>
        <v>0</v>
      </c>
      <c r="BC676" s="176" cm="1">
        <f t="array" ref="BC676">SUMIFS('N1.3_Project_Listing'!$P$16:$P$829, 'N1.3_Project_Listing'!$E$16:$E$829,'N1.3_Project_Listing'!$E676, 'N1.3_Project_Listing'!$A$16:$A$829,ET_Risk_SC_Summation[[#Headers],[275kV Reactor]])</f>
        <v>0</v>
      </c>
      <c r="BD676" s="176" cm="1">
        <f t="array" ref="BD676">SUMIFS('N1.3_Project_Listing'!$P$16:$P$829, 'N1.3_Project_Listing'!$E$16:$E$829,'N1.3_Project_Listing'!$E676, 'N1.3_Project_Listing'!$A$16:$A$829,ET_Risk_SC_Summation[[#Headers],[275kV Underground Cable]])</f>
        <v>0</v>
      </c>
      <c r="BE676" s="176" cm="1">
        <f t="array" ref="BE676">SUMIFS('N1.3_Project_Listing'!$P$16:$P$829, 'N1.3_Project_Listing'!$E$16:$E$829,'N1.3_Project_Listing'!$E676, 'N1.3_Project_Listing'!$A$16:$A$829,ET_Risk_SC_Summation[[#Headers],[275kV OHL Conductor]])</f>
        <v>0</v>
      </c>
      <c r="BF676" s="176" cm="1">
        <f t="array" ref="BF676">SUMIFS('N1.3_Project_Listing'!$P$16:$P$829, 'N1.3_Project_Listing'!$E$16:$E$829,'N1.3_Project_Listing'!$E676, 'N1.3_Project_Listing'!$A$16:$A$829,ET_Risk_SC_Summation[[#Headers],[275kV OHL Fittings]])</f>
        <v>0</v>
      </c>
      <c r="BG676" s="176" cm="1">
        <f t="array" ref="BG676">SUMIFS('N1.3_Project_Listing'!$P$16:$P$829, 'N1.3_Project_Listing'!$E$16:$E$829,'N1.3_Project_Listing'!$E676, 'N1.3_Project_Listing'!$A$16:$A$829,ET_Risk_SC_Summation[[#Headers],[275kV OHL Tower]])</f>
        <v>0</v>
      </c>
      <c r="BH676" s="176" cm="1">
        <f t="array" ref="BH676">SUMIFS('N1.3_Project_Listing'!$P$16:$P$829, 'N1.3_Project_Listing'!$E$16:$E$829,'N1.3_Project_Listing'!$E676, 'N1.3_Project_Listing'!$A$16:$A$829,ET_Risk_SC_Summation[[#Headers],[400kV Circuit Breaker]])</f>
        <v>0</v>
      </c>
      <c r="BI676" s="176" cm="1">
        <f t="array" ref="BI676">SUMIFS('N1.3_Project_Listing'!$P$16:$P$829, 'N1.3_Project_Listing'!$E$16:$E$829,'N1.3_Project_Listing'!$E676, 'N1.3_Project_Listing'!$A$16:$A$829,ET_Risk_SC_Summation[[#Headers],[400kV Transformer]])</f>
        <v>0</v>
      </c>
      <c r="BJ676" s="176" cm="1">
        <f t="array" ref="BJ676">SUMIFS('N1.3_Project_Listing'!$P$16:$P$829, 'N1.3_Project_Listing'!$E$16:$E$829,'N1.3_Project_Listing'!$E676, 'N1.3_Project_Listing'!$A$16:$A$829,ET_Risk_SC_Summation[[#Headers],[400kV Reactor]])</f>
        <v>0</v>
      </c>
      <c r="BK676" s="176" cm="1">
        <f t="array" ref="BK676">SUMIFS('N1.3_Project_Listing'!$P$16:$P$829, 'N1.3_Project_Listing'!$E$16:$E$829,'N1.3_Project_Listing'!$E676, 'N1.3_Project_Listing'!$A$16:$A$829,ET_Risk_SC_Summation[[#Headers],[400kV Underground Cable]])</f>
        <v>0</v>
      </c>
      <c r="BL676" s="176" cm="1">
        <f t="array" ref="BL676">SUMIFS('N1.3_Project_Listing'!$P$16:$P$829, 'N1.3_Project_Listing'!$E$16:$E$829,'N1.3_Project_Listing'!$E676, 'N1.3_Project_Listing'!$A$16:$A$829,ET_Risk_SC_Summation[[#Headers],[400kV OHL Conductor]])</f>
        <v>0</v>
      </c>
      <c r="BM676" s="176" cm="1">
        <f t="array" ref="BM676">SUMIFS('N1.3_Project_Listing'!$P$16:$P$829, 'N1.3_Project_Listing'!$E$16:$E$829,'N1.3_Project_Listing'!$E676, 'N1.3_Project_Listing'!$A$16:$A$829,ET_Risk_SC_Summation[[#Headers],[400kV OHL Fittings]])</f>
        <v>0</v>
      </c>
      <c r="BN676" s="176" cm="1">
        <f t="array" ref="BN676">SUMIFS('N1.3_Project_Listing'!$P$16:$P$829, 'N1.3_Project_Listing'!$E$16:$E$829,'N1.3_Project_Listing'!$E676, 'N1.3_Project_Listing'!$A$16:$A$829,ET_Risk_SC_Summation[[#Headers],[400kV OHL Tower]])</f>
        <v>0</v>
      </c>
      <c r="BO676" s="177" t="str">
        <f>IF(SUM(ET_Risk_SC_Summation[[#This Row],[132kV Circuit Breaker]:[400kV OHL Tower]])=0, "n/a", INDEX(ET_Risk_SC_Summation[#Headers],1,MATCH(MAX(ET_Risk_SC_Summation[[#This Row],[132kV Circuit Breaker]:[400kV OHL Tower]]),ET_Risk_SC_Summation[[#This Row],[132kV Circuit Breaker]:[400kV OHL Tower]],0)))</f>
        <v>n/a</v>
      </c>
      <c r="BP676" s="177" t="str">
        <f>IFERROR(INDEX('N0.7_Lookup_References'!$G$77:$G$98,MATCH(ET_Risk_SC_Summation[[#This Row],[Mxx Category]],'N0.7_Lookup_References'!$F$77:$F$98,0)),"")</f>
        <v/>
      </c>
    </row>
    <row r="677" spans="1:68">
      <c r="A677" s="160" t="str">
        <f>IFERROR(INDEX(N1.2_Intervention_Types[NARM Asset Category],MATCH('N1.3_Project_Listing'!$C677,N1.2_Intervention_Types[Intervention Type ID],0),1),"")</f>
        <v/>
      </c>
      <c r="B677" s="160" t="str">
        <f>IF($D$2="GD",IFERROR(INDEX(N1.2_Intervention_Types[C&amp;V Asset Category (GD)],MATCH('N1.3_Project_Listing'!$C677,N1.2_Intervention_Types[Intervention Type ID],0),1),""),IFERROR(INDEX(N1.2_Intervention_Types[NARM Asset Category],MATCH('N1.3_Project_Listing'!$C677,N1.2_Intervention_Types[Intervention Type ID],0),1),""))</f>
        <v/>
      </c>
      <c r="C677" s="67" t="str">
        <f>IFERROR(INDEX(N1.2_Intervention_Types[Intervention Type ID],MATCH('N1.3_Project_Listing'!$I677,N1.2_Intervention_Types[Intervention Type],0),1),"")</f>
        <v/>
      </c>
      <c r="D677" s="160" t="str">
        <f>IFERROR(INDEX(N1.2_Intervention_Types[Intervention Category],MATCH('N1.3_Project_Listing'!$C677,N1.2_Intervention_Types[Intervention Type ID],0),1),"")</f>
        <v/>
      </c>
      <c r="E677" s="210"/>
      <c r="F677" s="236"/>
      <c r="G677" s="236"/>
      <c r="H677" s="236"/>
      <c r="I677" s="151"/>
      <c r="J677" s="139"/>
      <c r="K677" s="117"/>
      <c r="L677" s="117"/>
      <c r="M677" s="117"/>
      <c r="N677" s="11"/>
      <c r="O677" s="11"/>
      <c r="P677" s="11"/>
      <c r="Q677" s="63">
        <f t="shared" si="59"/>
        <v>0</v>
      </c>
      <c r="R677" s="368">
        <f>IF('N1.3_Project_Listing'!$D677="Replacement",SUM('N1.3_Project_Listing'!$K677:$L677)/2,'N1.3_Project_Listing'!$M677)</f>
        <v>0</v>
      </c>
      <c r="S677" s="67" t="str">
        <f>IFERROR(INDEX('N0.7_Lookup_References'!$C$13:$C$72,MATCH($A677,'N0.7_Lookup_References'!$B$13:$B$72,0)),"")</f>
        <v/>
      </c>
      <c r="T677" s="338" t="str">
        <f t="shared" si="60"/>
        <v/>
      </c>
      <c r="V677" s="11"/>
      <c r="W677" s="11"/>
      <c r="X677" s="11"/>
      <c r="Y677" s="11"/>
      <c r="Z677" s="11"/>
      <c r="AA677" s="11"/>
      <c r="AB677" s="11"/>
      <c r="AC677" s="11"/>
      <c r="AD677" s="11"/>
      <c r="AE677" s="11"/>
      <c r="AF677" s="11"/>
      <c r="AG677" s="11"/>
      <c r="AH677" s="11"/>
      <c r="AI677" s="11"/>
      <c r="AJ677" s="11"/>
      <c r="AK677" s="11"/>
      <c r="AL677" s="11"/>
      <c r="AM677" s="11"/>
      <c r="AN677" s="11"/>
      <c r="AO677" s="11"/>
      <c r="AP677" s="63">
        <f t="shared" si="56"/>
        <v>0</v>
      </c>
      <c r="AQ677" s="63">
        <f t="shared" si="57"/>
        <v>0</v>
      </c>
      <c r="AR677" s="63">
        <f t="shared" si="58"/>
        <v>0</v>
      </c>
      <c r="AT677" s="176" cm="1">
        <f t="array" ref="AT677">SUMIFS('N1.3_Project_Listing'!$P$16:$P$829, 'N1.3_Project_Listing'!$E$16:$E$829,'N1.3_Project_Listing'!$E677, 'N1.3_Project_Listing'!$A$16:$A$829,ET_Risk_SC_Summation[[#Headers],[132kV Circuit Breaker]])</f>
        <v>0</v>
      </c>
      <c r="AU677" s="176" cm="1">
        <f t="array" ref="AU677">SUMIFS('N1.3_Project_Listing'!$P$16:$P$829, 'N1.3_Project_Listing'!$E$16:$E$829,'N1.3_Project_Listing'!$E677, 'N1.3_Project_Listing'!$A$16:$A$829,ET_Risk_SC_Summation[[#Headers],[132kV Transformer]])</f>
        <v>0</v>
      </c>
      <c r="AV677" s="176" cm="1">
        <f t="array" ref="AV677">SUMIFS('N1.3_Project_Listing'!$P$16:$P$829, 'N1.3_Project_Listing'!$E$16:$E$829,'N1.3_Project_Listing'!$E677, 'N1.3_Project_Listing'!$A$16:$A$829,ET_Risk_SC_Summation[[#Headers],[132kV Reactor]])</f>
        <v>0</v>
      </c>
      <c r="AW677" s="176" cm="1">
        <f t="array" ref="AW677">SUMIFS('N1.3_Project_Listing'!$P$16:$P$829, 'N1.3_Project_Listing'!$E$16:$E$829,'N1.3_Project_Listing'!$E677, 'N1.3_Project_Listing'!$A$16:$A$829,ET_Risk_SC_Summation[[#Headers],[132kV Underground Cable]])</f>
        <v>0</v>
      </c>
      <c r="AX677" s="176" cm="1">
        <f t="array" ref="AX677">SUMIFS('N1.3_Project_Listing'!$P$16:$P$829, 'N1.3_Project_Listing'!$E$16:$E$829,'N1.3_Project_Listing'!$E677, 'N1.3_Project_Listing'!$A$16:$A$829,ET_Risk_SC_Summation[[#Headers],[132kV OHL Conductor]])</f>
        <v>0</v>
      </c>
      <c r="AY677" s="176" cm="1">
        <f t="array" ref="AY677">SUMIFS('N1.3_Project_Listing'!$P$16:$P$829, 'N1.3_Project_Listing'!$E$16:$E$829,'N1.3_Project_Listing'!$E677, 'N1.3_Project_Listing'!$A$16:$A$829,ET_Risk_SC_Summation[[#Headers],[132kV OHL Fittings]])</f>
        <v>0</v>
      </c>
      <c r="AZ677" s="176" cm="1">
        <f t="array" ref="AZ677">SUMIFS('N1.3_Project_Listing'!$P$16:$P$829, 'N1.3_Project_Listing'!$E$16:$E$829,'N1.3_Project_Listing'!$E677, 'N1.3_Project_Listing'!$A$16:$A$829,ET_Risk_SC_Summation[[#Headers],[132kV OHL Tower]])</f>
        <v>0</v>
      </c>
      <c r="BA677" s="176" cm="1">
        <f t="array" ref="BA677">SUMIFS('N1.3_Project_Listing'!$P$16:$P$829, 'N1.3_Project_Listing'!$E$16:$E$829,'N1.3_Project_Listing'!$E677, 'N1.3_Project_Listing'!$A$16:$A$829,ET_Risk_SC_Summation[[#Headers],[275kV Circuit Breaker]])</f>
        <v>0</v>
      </c>
      <c r="BB677" s="176" cm="1">
        <f t="array" ref="BB677">SUMIFS('N1.3_Project_Listing'!$P$16:$P$829, 'N1.3_Project_Listing'!$E$16:$E$829,'N1.3_Project_Listing'!$E677, 'N1.3_Project_Listing'!$A$16:$A$829,ET_Risk_SC_Summation[[#Headers],[275kV Transformer]])</f>
        <v>0</v>
      </c>
      <c r="BC677" s="176" cm="1">
        <f t="array" ref="BC677">SUMIFS('N1.3_Project_Listing'!$P$16:$P$829, 'N1.3_Project_Listing'!$E$16:$E$829,'N1.3_Project_Listing'!$E677, 'N1.3_Project_Listing'!$A$16:$A$829,ET_Risk_SC_Summation[[#Headers],[275kV Reactor]])</f>
        <v>0</v>
      </c>
      <c r="BD677" s="176" cm="1">
        <f t="array" ref="BD677">SUMIFS('N1.3_Project_Listing'!$P$16:$P$829, 'N1.3_Project_Listing'!$E$16:$E$829,'N1.3_Project_Listing'!$E677, 'N1.3_Project_Listing'!$A$16:$A$829,ET_Risk_SC_Summation[[#Headers],[275kV Underground Cable]])</f>
        <v>0</v>
      </c>
      <c r="BE677" s="176" cm="1">
        <f t="array" ref="BE677">SUMIFS('N1.3_Project_Listing'!$P$16:$P$829, 'N1.3_Project_Listing'!$E$16:$E$829,'N1.3_Project_Listing'!$E677, 'N1.3_Project_Listing'!$A$16:$A$829,ET_Risk_SC_Summation[[#Headers],[275kV OHL Conductor]])</f>
        <v>0</v>
      </c>
      <c r="BF677" s="176" cm="1">
        <f t="array" ref="BF677">SUMIFS('N1.3_Project_Listing'!$P$16:$P$829, 'N1.3_Project_Listing'!$E$16:$E$829,'N1.3_Project_Listing'!$E677, 'N1.3_Project_Listing'!$A$16:$A$829,ET_Risk_SC_Summation[[#Headers],[275kV OHL Fittings]])</f>
        <v>0</v>
      </c>
      <c r="BG677" s="176" cm="1">
        <f t="array" ref="BG677">SUMIFS('N1.3_Project_Listing'!$P$16:$P$829, 'N1.3_Project_Listing'!$E$16:$E$829,'N1.3_Project_Listing'!$E677, 'N1.3_Project_Listing'!$A$16:$A$829,ET_Risk_SC_Summation[[#Headers],[275kV OHL Tower]])</f>
        <v>0</v>
      </c>
      <c r="BH677" s="176" cm="1">
        <f t="array" ref="BH677">SUMIFS('N1.3_Project_Listing'!$P$16:$P$829, 'N1.3_Project_Listing'!$E$16:$E$829,'N1.3_Project_Listing'!$E677, 'N1.3_Project_Listing'!$A$16:$A$829,ET_Risk_SC_Summation[[#Headers],[400kV Circuit Breaker]])</f>
        <v>0</v>
      </c>
      <c r="BI677" s="176" cm="1">
        <f t="array" ref="BI677">SUMIFS('N1.3_Project_Listing'!$P$16:$P$829, 'N1.3_Project_Listing'!$E$16:$E$829,'N1.3_Project_Listing'!$E677, 'N1.3_Project_Listing'!$A$16:$A$829,ET_Risk_SC_Summation[[#Headers],[400kV Transformer]])</f>
        <v>0</v>
      </c>
      <c r="BJ677" s="176" cm="1">
        <f t="array" ref="BJ677">SUMIFS('N1.3_Project_Listing'!$P$16:$P$829, 'N1.3_Project_Listing'!$E$16:$E$829,'N1.3_Project_Listing'!$E677, 'N1.3_Project_Listing'!$A$16:$A$829,ET_Risk_SC_Summation[[#Headers],[400kV Reactor]])</f>
        <v>0</v>
      </c>
      <c r="BK677" s="176" cm="1">
        <f t="array" ref="BK677">SUMIFS('N1.3_Project_Listing'!$P$16:$P$829, 'N1.3_Project_Listing'!$E$16:$E$829,'N1.3_Project_Listing'!$E677, 'N1.3_Project_Listing'!$A$16:$A$829,ET_Risk_SC_Summation[[#Headers],[400kV Underground Cable]])</f>
        <v>0</v>
      </c>
      <c r="BL677" s="176" cm="1">
        <f t="array" ref="BL677">SUMIFS('N1.3_Project_Listing'!$P$16:$P$829, 'N1.3_Project_Listing'!$E$16:$E$829,'N1.3_Project_Listing'!$E677, 'N1.3_Project_Listing'!$A$16:$A$829,ET_Risk_SC_Summation[[#Headers],[400kV OHL Conductor]])</f>
        <v>0</v>
      </c>
      <c r="BM677" s="176" cm="1">
        <f t="array" ref="BM677">SUMIFS('N1.3_Project_Listing'!$P$16:$P$829, 'N1.3_Project_Listing'!$E$16:$E$829,'N1.3_Project_Listing'!$E677, 'N1.3_Project_Listing'!$A$16:$A$829,ET_Risk_SC_Summation[[#Headers],[400kV OHL Fittings]])</f>
        <v>0</v>
      </c>
      <c r="BN677" s="176" cm="1">
        <f t="array" ref="BN677">SUMIFS('N1.3_Project_Listing'!$P$16:$P$829, 'N1.3_Project_Listing'!$E$16:$E$829,'N1.3_Project_Listing'!$E677, 'N1.3_Project_Listing'!$A$16:$A$829,ET_Risk_SC_Summation[[#Headers],[400kV OHL Tower]])</f>
        <v>0</v>
      </c>
      <c r="BO677" s="177" t="str">
        <f>IF(SUM(ET_Risk_SC_Summation[[#This Row],[132kV Circuit Breaker]:[400kV OHL Tower]])=0, "n/a", INDEX(ET_Risk_SC_Summation[#Headers],1,MATCH(MAX(ET_Risk_SC_Summation[[#This Row],[132kV Circuit Breaker]:[400kV OHL Tower]]),ET_Risk_SC_Summation[[#This Row],[132kV Circuit Breaker]:[400kV OHL Tower]],0)))</f>
        <v>n/a</v>
      </c>
      <c r="BP677" s="177" t="str">
        <f>IFERROR(INDEX('N0.7_Lookup_References'!$G$77:$G$98,MATCH(ET_Risk_SC_Summation[[#This Row],[Mxx Category]],'N0.7_Lookup_References'!$F$77:$F$98,0)),"")</f>
        <v/>
      </c>
    </row>
    <row r="678" spans="1:68">
      <c r="A678" s="160" t="str">
        <f>IFERROR(INDEX(N1.2_Intervention_Types[NARM Asset Category],MATCH('N1.3_Project_Listing'!$C678,N1.2_Intervention_Types[Intervention Type ID],0),1),"")</f>
        <v/>
      </c>
      <c r="B678" s="160" t="str">
        <f>IF($D$2="GD",IFERROR(INDEX(N1.2_Intervention_Types[C&amp;V Asset Category (GD)],MATCH('N1.3_Project_Listing'!$C678,N1.2_Intervention_Types[Intervention Type ID],0),1),""),IFERROR(INDEX(N1.2_Intervention_Types[NARM Asset Category],MATCH('N1.3_Project_Listing'!$C678,N1.2_Intervention_Types[Intervention Type ID],0),1),""))</f>
        <v/>
      </c>
      <c r="C678" s="67" t="str">
        <f>IFERROR(INDEX(N1.2_Intervention_Types[Intervention Type ID],MATCH('N1.3_Project_Listing'!$I678,N1.2_Intervention_Types[Intervention Type],0),1),"")</f>
        <v/>
      </c>
      <c r="D678" s="160" t="str">
        <f>IFERROR(INDEX(N1.2_Intervention_Types[Intervention Category],MATCH('N1.3_Project_Listing'!$C678,N1.2_Intervention_Types[Intervention Type ID],0),1),"")</f>
        <v/>
      </c>
      <c r="E678" s="210"/>
      <c r="F678" s="236"/>
      <c r="G678" s="236"/>
      <c r="H678" s="236"/>
      <c r="I678" s="151"/>
      <c r="J678" s="139"/>
      <c r="K678" s="117"/>
      <c r="L678" s="117"/>
      <c r="M678" s="117"/>
      <c r="N678" s="11"/>
      <c r="O678" s="11"/>
      <c r="P678" s="11"/>
      <c r="Q678" s="63">
        <f t="shared" si="59"/>
        <v>0</v>
      </c>
      <c r="R678" s="368">
        <f>IF('N1.3_Project_Listing'!$D678="Replacement",SUM('N1.3_Project_Listing'!$K678:$L678)/2,'N1.3_Project_Listing'!$M678)</f>
        <v>0</v>
      </c>
      <c r="S678" s="67" t="str">
        <f>IFERROR(INDEX('N0.7_Lookup_References'!$C$13:$C$72,MATCH($A678,'N0.7_Lookup_References'!$B$13:$B$72,0)),"")</f>
        <v/>
      </c>
      <c r="T678" s="338" t="str">
        <f t="shared" si="60"/>
        <v/>
      </c>
      <c r="V678" s="11"/>
      <c r="W678" s="11"/>
      <c r="X678" s="11"/>
      <c r="Y678" s="11"/>
      <c r="Z678" s="11"/>
      <c r="AA678" s="11"/>
      <c r="AB678" s="11"/>
      <c r="AC678" s="11"/>
      <c r="AD678" s="11"/>
      <c r="AE678" s="11"/>
      <c r="AF678" s="11"/>
      <c r="AG678" s="11"/>
      <c r="AH678" s="11"/>
      <c r="AI678" s="11"/>
      <c r="AJ678" s="11"/>
      <c r="AK678" s="11"/>
      <c r="AL678" s="11"/>
      <c r="AM678" s="11"/>
      <c r="AN678" s="11"/>
      <c r="AO678" s="11"/>
      <c r="AP678" s="63">
        <f t="shared" si="56"/>
        <v>0</v>
      </c>
      <c r="AQ678" s="63">
        <f t="shared" si="57"/>
        <v>0</v>
      </c>
      <c r="AR678" s="63">
        <f t="shared" si="58"/>
        <v>0</v>
      </c>
      <c r="AT678" s="176" cm="1">
        <f t="array" ref="AT678">SUMIFS('N1.3_Project_Listing'!$P$16:$P$829, 'N1.3_Project_Listing'!$E$16:$E$829,'N1.3_Project_Listing'!$E678, 'N1.3_Project_Listing'!$A$16:$A$829,ET_Risk_SC_Summation[[#Headers],[132kV Circuit Breaker]])</f>
        <v>0</v>
      </c>
      <c r="AU678" s="176" cm="1">
        <f t="array" ref="AU678">SUMIFS('N1.3_Project_Listing'!$P$16:$P$829, 'N1.3_Project_Listing'!$E$16:$E$829,'N1.3_Project_Listing'!$E678, 'N1.3_Project_Listing'!$A$16:$A$829,ET_Risk_SC_Summation[[#Headers],[132kV Transformer]])</f>
        <v>0</v>
      </c>
      <c r="AV678" s="176" cm="1">
        <f t="array" ref="AV678">SUMIFS('N1.3_Project_Listing'!$P$16:$P$829, 'N1.3_Project_Listing'!$E$16:$E$829,'N1.3_Project_Listing'!$E678, 'N1.3_Project_Listing'!$A$16:$A$829,ET_Risk_SC_Summation[[#Headers],[132kV Reactor]])</f>
        <v>0</v>
      </c>
      <c r="AW678" s="176" cm="1">
        <f t="array" ref="AW678">SUMIFS('N1.3_Project_Listing'!$P$16:$P$829, 'N1.3_Project_Listing'!$E$16:$E$829,'N1.3_Project_Listing'!$E678, 'N1.3_Project_Listing'!$A$16:$A$829,ET_Risk_SC_Summation[[#Headers],[132kV Underground Cable]])</f>
        <v>0</v>
      </c>
      <c r="AX678" s="176" cm="1">
        <f t="array" ref="AX678">SUMIFS('N1.3_Project_Listing'!$P$16:$P$829, 'N1.3_Project_Listing'!$E$16:$E$829,'N1.3_Project_Listing'!$E678, 'N1.3_Project_Listing'!$A$16:$A$829,ET_Risk_SC_Summation[[#Headers],[132kV OHL Conductor]])</f>
        <v>0</v>
      </c>
      <c r="AY678" s="176" cm="1">
        <f t="array" ref="AY678">SUMIFS('N1.3_Project_Listing'!$P$16:$P$829, 'N1.3_Project_Listing'!$E$16:$E$829,'N1.3_Project_Listing'!$E678, 'N1.3_Project_Listing'!$A$16:$A$829,ET_Risk_SC_Summation[[#Headers],[132kV OHL Fittings]])</f>
        <v>0</v>
      </c>
      <c r="AZ678" s="176" cm="1">
        <f t="array" ref="AZ678">SUMIFS('N1.3_Project_Listing'!$P$16:$P$829, 'N1.3_Project_Listing'!$E$16:$E$829,'N1.3_Project_Listing'!$E678, 'N1.3_Project_Listing'!$A$16:$A$829,ET_Risk_SC_Summation[[#Headers],[132kV OHL Tower]])</f>
        <v>0</v>
      </c>
      <c r="BA678" s="176" cm="1">
        <f t="array" ref="BA678">SUMIFS('N1.3_Project_Listing'!$P$16:$P$829, 'N1.3_Project_Listing'!$E$16:$E$829,'N1.3_Project_Listing'!$E678, 'N1.3_Project_Listing'!$A$16:$A$829,ET_Risk_SC_Summation[[#Headers],[275kV Circuit Breaker]])</f>
        <v>0</v>
      </c>
      <c r="BB678" s="176" cm="1">
        <f t="array" ref="BB678">SUMIFS('N1.3_Project_Listing'!$P$16:$P$829, 'N1.3_Project_Listing'!$E$16:$E$829,'N1.3_Project_Listing'!$E678, 'N1.3_Project_Listing'!$A$16:$A$829,ET_Risk_SC_Summation[[#Headers],[275kV Transformer]])</f>
        <v>0</v>
      </c>
      <c r="BC678" s="176" cm="1">
        <f t="array" ref="BC678">SUMIFS('N1.3_Project_Listing'!$P$16:$P$829, 'N1.3_Project_Listing'!$E$16:$E$829,'N1.3_Project_Listing'!$E678, 'N1.3_Project_Listing'!$A$16:$A$829,ET_Risk_SC_Summation[[#Headers],[275kV Reactor]])</f>
        <v>0</v>
      </c>
      <c r="BD678" s="176" cm="1">
        <f t="array" ref="BD678">SUMIFS('N1.3_Project_Listing'!$P$16:$P$829, 'N1.3_Project_Listing'!$E$16:$E$829,'N1.3_Project_Listing'!$E678, 'N1.3_Project_Listing'!$A$16:$A$829,ET_Risk_SC_Summation[[#Headers],[275kV Underground Cable]])</f>
        <v>0</v>
      </c>
      <c r="BE678" s="176" cm="1">
        <f t="array" ref="BE678">SUMIFS('N1.3_Project_Listing'!$P$16:$P$829, 'N1.3_Project_Listing'!$E$16:$E$829,'N1.3_Project_Listing'!$E678, 'N1.3_Project_Listing'!$A$16:$A$829,ET_Risk_SC_Summation[[#Headers],[275kV OHL Conductor]])</f>
        <v>0</v>
      </c>
      <c r="BF678" s="176" cm="1">
        <f t="array" ref="BF678">SUMIFS('N1.3_Project_Listing'!$P$16:$P$829, 'N1.3_Project_Listing'!$E$16:$E$829,'N1.3_Project_Listing'!$E678, 'N1.3_Project_Listing'!$A$16:$A$829,ET_Risk_SC_Summation[[#Headers],[275kV OHL Fittings]])</f>
        <v>0</v>
      </c>
      <c r="BG678" s="176" cm="1">
        <f t="array" ref="BG678">SUMIFS('N1.3_Project_Listing'!$P$16:$P$829, 'N1.3_Project_Listing'!$E$16:$E$829,'N1.3_Project_Listing'!$E678, 'N1.3_Project_Listing'!$A$16:$A$829,ET_Risk_SC_Summation[[#Headers],[275kV OHL Tower]])</f>
        <v>0</v>
      </c>
      <c r="BH678" s="176" cm="1">
        <f t="array" ref="BH678">SUMIFS('N1.3_Project_Listing'!$P$16:$P$829, 'N1.3_Project_Listing'!$E$16:$E$829,'N1.3_Project_Listing'!$E678, 'N1.3_Project_Listing'!$A$16:$A$829,ET_Risk_SC_Summation[[#Headers],[400kV Circuit Breaker]])</f>
        <v>0</v>
      </c>
      <c r="BI678" s="176" cm="1">
        <f t="array" ref="BI678">SUMIFS('N1.3_Project_Listing'!$P$16:$P$829, 'N1.3_Project_Listing'!$E$16:$E$829,'N1.3_Project_Listing'!$E678, 'N1.3_Project_Listing'!$A$16:$A$829,ET_Risk_SC_Summation[[#Headers],[400kV Transformer]])</f>
        <v>0</v>
      </c>
      <c r="BJ678" s="176" cm="1">
        <f t="array" ref="BJ678">SUMIFS('N1.3_Project_Listing'!$P$16:$P$829, 'N1.3_Project_Listing'!$E$16:$E$829,'N1.3_Project_Listing'!$E678, 'N1.3_Project_Listing'!$A$16:$A$829,ET_Risk_SC_Summation[[#Headers],[400kV Reactor]])</f>
        <v>0</v>
      </c>
      <c r="BK678" s="176" cm="1">
        <f t="array" ref="BK678">SUMIFS('N1.3_Project_Listing'!$P$16:$P$829, 'N1.3_Project_Listing'!$E$16:$E$829,'N1.3_Project_Listing'!$E678, 'N1.3_Project_Listing'!$A$16:$A$829,ET_Risk_SC_Summation[[#Headers],[400kV Underground Cable]])</f>
        <v>0</v>
      </c>
      <c r="BL678" s="176" cm="1">
        <f t="array" ref="BL678">SUMIFS('N1.3_Project_Listing'!$P$16:$P$829, 'N1.3_Project_Listing'!$E$16:$E$829,'N1.3_Project_Listing'!$E678, 'N1.3_Project_Listing'!$A$16:$A$829,ET_Risk_SC_Summation[[#Headers],[400kV OHL Conductor]])</f>
        <v>0</v>
      </c>
      <c r="BM678" s="176" cm="1">
        <f t="array" ref="BM678">SUMIFS('N1.3_Project_Listing'!$P$16:$P$829, 'N1.3_Project_Listing'!$E$16:$E$829,'N1.3_Project_Listing'!$E678, 'N1.3_Project_Listing'!$A$16:$A$829,ET_Risk_SC_Summation[[#Headers],[400kV OHL Fittings]])</f>
        <v>0</v>
      </c>
      <c r="BN678" s="176" cm="1">
        <f t="array" ref="BN678">SUMIFS('N1.3_Project_Listing'!$P$16:$P$829, 'N1.3_Project_Listing'!$E$16:$E$829,'N1.3_Project_Listing'!$E678, 'N1.3_Project_Listing'!$A$16:$A$829,ET_Risk_SC_Summation[[#Headers],[400kV OHL Tower]])</f>
        <v>0</v>
      </c>
      <c r="BO678" s="177" t="str">
        <f>IF(SUM(ET_Risk_SC_Summation[[#This Row],[132kV Circuit Breaker]:[400kV OHL Tower]])=0, "n/a", INDEX(ET_Risk_SC_Summation[#Headers],1,MATCH(MAX(ET_Risk_SC_Summation[[#This Row],[132kV Circuit Breaker]:[400kV OHL Tower]]),ET_Risk_SC_Summation[[#This Row],[132kV Circuit Breaker]:[400kV OHL Tower]],0)))</f>
        <v>n/a</v>
      </c>
      <c r="BP678" s="177" t="str">
        <f>IFERROR(INDEX('N0.7_Lookup_References'!$G$77:$G$98,MATCH(ET_Risk_SC_Summation[[#This Row],[Mxx Category]],'N0.7_Lookup_References'!$F$77:$F$98,0)),"")</f>
        <v/>
      </c>
    </row>
    <row r="679" spans="1:68">
      <c r="A679" s="160" t="str">
        <f>IFERROR(INDEX(N1.2_Intervention_Types[NARM Asset Category],MATCH('N1.3_Project_Listing'!$C679,N1.2_Intervention_Types[Intervention Type ID],0),1),"")</f>
        <v/>
      </c>
      <c r="B679" s="160" t="str">
        <f>IF($D$2="GD",IFERROR(INDEX(N1.2_Intervention_Types[C&amp;V Asset Category (GD)],MATCH('N1.3_Project_Listing'!$C679,N1.2_Intervention_Types[Intervention Type ID],0),1),""),IFERROR(INDEX(N1.2_Intervention_Types[NARM Asset Category],MATCH('N1.3_Project_Listing'!$C679,N1.2_Intervention_Types[Intervention Type ID],0),1),""))</f>
        <v/>
      </c>
      <c r="C679" s="67" t="str">
        <f>IFERROR(INDEX(N1.2_Intervention_Types[Intervention Type ID],MATCH('N1.3_Project_Listing'!$I679,N1.2_Intervention_Types[Intervention Type],0),1),"")</f>
        <v/>
      </c>
      <c r="D679" s="160" t="str">
        <f>IFERROR(INDEX(N1.2_Intervention_Types[Intervention Category],MATCH('N1.3_Project_Listing'!$C679,N1.2_Intervention_Types[Intervention Type ID],0),1),"")</f>
        <v/>
      </c>
      <c r="E679" s="210"/>
      <c r="F679" s="236"/>
      <c r="G679" s="236"/>
      <c r="H679" s="236"/>
      <c r="I679" s="151"/>
      <c r="J679" s="139"/>
      <c r="K679" s="117"/>
      <c r="L679" s="117"/>
      <c r="M679" s="117"/>
      <c r="N679" s="11"/>
      <c r="O679" s="11"/>
      <c r="P679" s="11"/>
      <c r="Q679" s="63">
        <f t="shared" si="59"/>
        <v>0</v>
      </c>
      <c r="R679" s="368">
        <f>IF('N1.3_Project_Listing'!$D679="Replacement",SUM('N1.3_Project_Listing'!$K679:$L679)/2,'N1.3_Project_Listing'!$M679)</f>
        <v>0</v>
      </c>
      <c r="S679" s="67" t="str">
        <f>IFERROR(INDEX('N0.7_Lookup_References'!$C$13:$C$72,MATCH($A679,'N0.7_Lookup_References'!$B$13:$B$72,0)),"")</f>
        <v/>
      </c>
      <c r="T679" s="338" t="str">
        <f t="shared" si="60"/>
        <v/>
      </c>
      <c r="V679" s="11"/>
      <c r="W679" s="11"/>
      <c r="X679" s="11"/>
      <c r="Y679" s="11"/>
      <c r="Z679" s="11"/>
      <c r="AA679" s="11"/>
      <c r="AB679" s="11"/>
      <c r="AC679" s="11"/>
      <c r="AD679" s="11"/>
      <c r="AE679" s="11"/>
      <c r="AF679" s="11"/>
      <c r="AG679" s="11"/>
      <c r="AH679" s="11"/>
      <c r="AI679" s="11"/>
      <c r="AJ679" s="11"/>
      <c r="AK679" s="11"/>
      <c r="AL679" s="11"/>
      <c r="AM679" s="11"/>
      <c r="AN679" s="11"/>
      <c r="AO679" s="11"/>
      <c r="AP679" s="63">
        <f t="shared" si="56"/>
        <v>0</v>
      </c>
      <c r="AQ679" s="63">
        <f t="shared" si="57"/>
        <v>0</v>
      </c>
      <c r="AR679" s="63">
        <f t="shared" si="58"/>
        <v>0</v>
      </c>
      <c r="AT679" s="176" cm="1">
        <f t="array" ref="AT679">SUMIFS('N1.3_Project_Listing'!$P$16:$P$829, 'N1.3_Project_Listing'!$E$16:$E$829,'N1.3_Project_Listing'!$E679, 'N1.3_Project_Listing'!$A$16:$A$829,ET_Risk_SC_Summation[[#Headers],[132kV Circuit Breaker]])</f>
        <v>0</v>
      </c>
      <c r="AU679" s="176" cm="1">
        <f t="array" ref="AU679">SUMIFS('N1.3_Project_Listing'!$P$16:$P$829, 'N1.3_Project_Listing'!$E$16:$E$829,'N1.3_Project_Listing'!$E679, 'N1.3_Project_Listing'!$A$16:$A$829,ET_Risk_SC_Summation[[#Headers],[132kV Transformer]])</f>
        <v>0</v>
      </c>
      <c r="AV679" s="176" cm="1">
        <f t="array" ref="AV679">SUMIFS('N1.3_Project_Listing'!$P$16:$P$829, 'N1.3_Project_Listing'!$E$16:$E$829,'N1.3_Project_Listing'!$E679, 'N1.3_Project_Listing'!$A$16:$A$829,ET_Risk_SC_Summation[[#Headers],[132kV Reactor]])</f>
        <v>0</v>
      </c>
      <c r="AW679" s="176" cm="1">
        <f t="array" ref="AW679">SUMIFS('N1.3_Project_Listing'!$P$16:$P$829, 'N1.3_Project_Listing'!$E$16:$E$829,'N1.3_Project_Listing'!$E679, 'N1.3_Project_Listing'!$A$16:$A$829,ET_Risk_SC_Summation[[#Headers],[132kV Underground Cable]])</f>
        <v>0</v>
      </c>
      <c r="AX679" s="176" cm="1">
        <f t="array" ref="AX679">SUMIFS('N1.3_Project_Listing'!$P$16:$P$829, 'N1.3_Project_Listing'!$E$16:$E$829,'N1.3_Project_Listing'!$E679, 'N1.3_Project_Listing'!$A$16:$A$829,ET_Risk_SC_Summation[[#Headers],[132kV OHL Conductor]])</f>
        <v>0</v>
      </c>
      <c r="AY679" s="176" cm="1">
        <f t="array" ref="AY679">SUMIFS('N1.3_Project_Listing'!$P$16:$P$829, 'N1.3_Project_Listing'!$E$16:$E$829,'N1.3_Project_Listing'!$E679, 'N1.3_Project_Listing'!$A$16:$A$829,ET_Risk_SC_Summation[[#Headers],[132kV OHL Fittings]])</f>
        <v>0</v>
      </c>
      <c r="AZ679" s="176" cm="1">
        <f t="array" ref="AZ679">SUMIFS('N1.3_Project_Listing'!$P$16:$P$829, 'N1.3_Project_Listing'!$E$16:$E$829,'N1.3_Project_Listing'!$E679, 'N1.3_Project_Listing'!$A$16:$A$829,ET_Risk_SC_Summation[[#Headers],[132kV OHL Tower]])</f>
        <v>0</v>
      </c>
      <c r="BA679" s="176" cm="1">
        <f t="array" ref="BA679">SUMIFS('N1.3_Project_Listing'!$P$16:$P$829, 'N1.3_Project_Listing'!$E$16:$E$829,'N1.3_Project_Listing'!$E679, 'N1.3_Project_Listing'!$A$16:$A$829,ET_Risk_SC_Summation[[#Headers],[275kV Circuit Breaker]])</f>
        <v>0</v>
      </c>
      <c r="BB679" s="176" cm="1">
        <f t="array" ref="BB679">SUMIFS('N1.3_Project_Listing'!$P$16:$P$829, 'N1.3_Project_Listing'!$E$16:$E$829,'N1.3_Project_Listing'!$E679, 'N1.3_Project_Listing'!$A$16:$A$829,ET_Risk_SC_Summation[[#Headers],[275kV Transformer]])</f>
        <v>0</v>
      </c>
      <c r="BC679" s="176" cm="1">
        <f t="array" ref="BC679">SUMIFS('N1.3_Project_Listing'!$P$16:$P$829, 'N1.3_Project_Listing'!$E$16:$E$829,'N1.3_Project_Listing'!$E679, 'N1.3_Project_Listing'!$A$16:$A$829,ET_Risk_SC_Summation[[#Headers],[275kV Reactor]])</f>
        <v>0</v>
      </c>
      <c r="BD679" s="176" cm="1">
        <f t="array" ref="BD679">SUMIFS('N1.3_Project_Listing'!$P$16:$P$829, 'N1.3_Project_Listing'!$E$16:$E$829,'N1.3_Project_Listing'!$E679, 'N1.3_Project_Listing'!$A$16:$A$829,ET_Risk_SC_Summation[[#Headers],[275kV Underground Cable]])</f>
        <v>0</v>
      </c>
      <c r="BE679" s="176" cm="1">
        <f t="array" ref="BE679">SUMIFS('N1.3_Project_Listing'!$P$16:$P$829, 'N1.3_Project_Listing'!$E$16:$E$829,'N1.3_Project_Listing'!$E679, 'N1.3_Project_Listing'!$A$16:$A$829,ET_Risk_SC_Summation[[#Headers],[275kV OHL Conductor]])</f>
        <v>0</v>
      </c>
      <c r="BF679" s="176" cm="1">
        <f t="array" ref="BF679">SUMIFS('N1.3_Project_Listing'!$P$16:$P$829, 'N1.3_Project_Listing'!$E$16:$E$829,'N1.3_Project_Listing'!$E679, 'N1.3_Project_Listing'!$A$16:$A$829,ET_Risk_SC_Summation[[#Headers],[275kV OHL Fittings]])</f>
        <v>0</v>
      </c>
      <c r="BG679" s="176" cm="1">
        <f t="array" ref="BG679">SUMIFS('N1.3_Project_Listing'!$P$16:$P$829, 'N1.3_Project_Listing'!$E$16:$E$829,'N1.3_Project_Listing'!$E679, 'N1.3_Project_Listing'!$A$16:$A$829,ET_Risk_SC_Summation[[#Headers],[275kV OHL Tower]])</f>
        <v>0</v>
      </c>
      <c r="BH679" s="176" cm="1">
        <f t="array" ref="BH679">SUMIFS('N1.3_Project_Listing'!$P$16:$P$829, 'N1.3_Project_Listing'!$E$16:$E$829,'N1.3_Project_Listing'!$E679, 'N1.3_Project_Listing'!$A$16:$A$829,ET_Risk_SC_Summation[[#Headers],[400kV Circuit Breaker]])</f>
        <v>0</v>
      </c>
      <c r="BI679" s="176" cm="1">
        <f t="array" ref="BI679">SUMIFS('N1.3_Project_Listing'!$P$16:$P$829, 'N1.3_Project_Listing'!$E$16:$E$829,'N1.3_Project_Listing'!$E679, 'N1.3_Project_Listing'!$A$16:$A$829,ET_Risk_SC_Summation[[#Headers],[400kV Transformer]])</f>
        <v>0</v>
      </c>
      <c r="BJ679" s="176" cm="1">
        <f t="array" ref="BJ679">SUMIFS('N1.3_Project_Listing'!$P$16:$P$829, 'N1.3_Project_Listing'!$E$16:$E$829,'N1.3_Project_Listing'!$E679, 'N1.3_Project_Listing'!$A$16:$A$829,ET_Risk_SC_Summation[[#Headers],[400kV Reactor]])</f>
        <v>0</v>
      </c>
      <c r="BK679" s="176" cm="1">
        <f t="array" ref="BK679">SUMIFS('N1.3_Project_Listing'!$P$16:$P$829, 'N1.3_Project_Listing'!$E$16:$E$829,'N1.3_Project_Listing'!$E679, 'N1.3_Project_Listing'!$A$16:$A$829,ET_Risk_SC_Summation[[#Headers],[400kV Underground Cable]])</f>
        <v>0</v>
      </c>
      <c r="BL679" s="176" cm="1">
        <f t="array" ref="BL679">SUMIFS('N1.3_Project_Listing'!$P$16:$P$829, 'N1.3_Project_Listing'!$E$16:$E$829,'N1.3_Project_Listing'!$E679, 'N1.3_Project_Listing'!$A$16:$A$829,ET_Risk_SC_Summation[[#Headers],[400kV OHL Conductor]])</f>
        <v>0</v>
      </c>
      <c r="BM679" s="176" cm="1">
        <f t="array" ref="BM679">SUMIFS('N1.3_Project_Listing'!$P$16:$P$829, 'N1.3_Project_Listing'!$E$16:$E$829,'N1.3_Project_Listing'!$E679, 'N1.3_Project_Listing'!$A$16:$A$829,ET_Risk_SC_Summation[[#Headers],[400kV OHL Fittings]])</f>
        <v>0</v>
      </c>
      <c r="BN679" s="176" cm="1">
        <f t="array" ref="BN679">SUMIFS('N1.3_Project_Listing'!$P$16:$P$829, 'N1.3_Project_Listing'!$E$16:$E$829,'N1.3_Project_Listing'!$E679, 'N1.3_Project_Listing'!$A$16:$A$829,ET_Risk_SC_Summation[[#Headers],[400kV OHL Tower]])</f>
        <v>0</v>
      </c>
      <c r="BO679" s="177" t="str">
        <f>IF(SUM(ET_Risk_SC_Summation[[#This Row],[132kV Circuit Breaker]:[400kV OHL Tower]])=0, "n/a", INDEX(ET_Risk_SC_Summation[#Headers],1,MATCH(MAX(ET_Risk_SC_Summation[[#This Row],[132kV Circuit Breaker]:[400kV OHL Tower]]),ET_Risk_SC_Summation[[#This Row],[132kV Circuit Breaker]:[400kV OHL Tower]],0)))</f>
        <v>n/a</v>
      </c>
      <c r="BP679" s="177" t="str">
        <f>IFERROR(INDEX('N0.7_Lookup_References'!$G$77:$G$98,MATCH(ET_Risk_SC_Summation[[#This Row],[Mxx Category]],'N0.7_Lookup_References'!$F$77:$F$98,0)),"")</f>
        <v/>
      </c>
    </row>
    <row r="680" spans="1:68">
      <c r="A680" s="160" t="str">
        <f>IFERROR(INDEX(N1.2_Intervention_Types[NARM Asset Category],MATCH('N1.3_Project_Listing'!$C680,N1.2_Intervention_Types[Intervention Type ID],0),1),"")</f>
        <v/>
      </c>
      <c r="B680" s="160" t="str">
        <f>IF($D$2="GD",IFERROR(INDEX(N1.2_Intervention_Types[C&amp;V Asset Category (GD)],MATCH('N1.3_Project_Listing'!$C680,N1.2_Intervention_Types[Intervention Type ID],0),1),""),IFERROR(INDEX(N1.2_Intervention_Types[NARM Asset Category],MATCH('N1.3_Project_Listing'!$C680,N1.2_Intervention_Types[Intervention Type ID],0),1),""))</f>
        <v/>
      </c>
      <c r="C680" s="67" t="str">
        <f>IFERROR(INDEX(N1.2_Intervention_Types[Intervention Type ID],MATCH('N1.3_Project_Listing'!$I680,N1.2_Intervention_Types[Intervention Type],0),1),"")</f>
        <v/>
      </c>
      <c r="D680" s="160" t="str">
        <f>IFERROR(INDEX(N1.2_Intervention_Types[Intervention Category],MATCH('N1.3_Project_Listing'!$C680,N1.2_Intervention_Types[Intervention Type ID],0),1),"")</f>
        <v/>
      </c>
      <c r="E680" s="210"/>
      <c r="F680" s="236"/>
      <c r="G680" s="236"/>
      <c r="H680" s="236"/>
      <c r="I680" s="151"/>
      <c r="J680" s="139"/>
      <c r="K680" s="117"/>
      <c r="L680" s="117"/>
      <c r="M680" s="117"/>
      <c r="N680" s="11"/>
      <c r="O680" s="11"/>
      <c r="P680" s="11"/>
      <c r="Q680" s="63">
        <f t="shared" si="59"/>
        <v>0</v>
      </c>
      <c r="R680" s="368">
        <f>IF('N1.3_Project_Listing'!$D680="Replacement",SUM('N1.3_Project_Listing'!$K680:$L680)/2,'N1.3_Project_Listing'!$M680)</f>
        <v>0</v>
      </c>
      <c r="S680" s="67" t="str">
        <f>IFERROR(INDEX('N0.7_Lookup_References'!$C$13:$C$72,MATCH($A680,'N0.7_Lookup_References'!$B$13:$B$72,0)),"")</f>
        <v/>
      </c>
      <c r="T680" s="338" t="str">
        <f t="shared" si="60"/>
        <v/>
      </c>
      <c r="V680" s="11"/>
      <c r="W680" s="11"/>
      <c r="X680" s="11"/>
      <c r="Y680" s="11"/>
      <c r="Z680" s="11"/>
      <c r="AA680" s="11"/>
      <c r="AB680" s="11"/>
      <c r="AC680" s="11"/>
      <c r="AD680" s="11"/>
      <c r="AE680" s="11"/>
      <c r="AF680" s="11"/>
      <c r="AG680" s="11"/>
      <c r="AH680" s="11"/>
      <c r="AI680" s="11"/>
      <c r="AJ680" s="11"/>
      <c r="AK680" s="11"/>
      <c r="AL680" s="11"/>
      <c r="AM680" s="11"/>
      <c r="AN680" s="11"/>
      <c r="AO680" s="11"/>
      <c r="AP680" s="63">
        <f t="shared" si="56"/>
        <v>0</v>
      </c>
      <c r="AQ680" s="63">
        <f t="shared" si="57"/>
        <v>0</v>
      </c>
      <c r="AR680" s="63">
        <f t="shared" si="58"/>
        <v>0</v>
      </c>
      <c r="AT680" s="176" cm="1">
        <f t="array" ref="AT680">SUMIFS('N1.3_Project_Listing'!$P$16:$P$829, 'N1.3_Project_Listing'!$E$16:$E$829,'N1.3_Project_Listing'!$E680, 'N1.3_Project_Listing'!$A$16:$A$829,ET_Risk_SC_Summation[[#Headers],[132kV Circuit Breaker]])</f>
        <v>0</v>
      </c>
      <c r="AU680" s="176" cm="1">
        <f t="array" ref="AU680">SUMIFS('N1.3_Project_Listing'!$P$16:$P$829, 'N1.3_Project_Listing'!$E$16:$E$829,'N1.3_Project_Listing'!$E680, 'N1.3_Project_Listing'!$A$16:$A$829,ET_Risk_SC_Summation[[#Headers],[132kV Transformer]])</f>
        <v>0</v>
      </c>
      <c r="AV680" s="176" cm="1">
        <f t="array" ref="AV680">SUMIFS('N1.3_Project_Listing'!$P$16:$P$829, 'N1.3_Project_Listing'!$E$16:$E$829,'N1.3_Project_Listing'!$E680, 'N1.3_Project_Listing'!$A$16:$A$829,ET_Risk_SC_Summation[[#Headers],[132kV Reactor]])</f>
        <v>0</v>
      </c>
      <c r="AW680" s="176" cm="1">
        <f t="array" ref="AW680">SUMIFS('N1.3_Project_Listing'!$P$16:$P$829, 'N1.3_Project_Listing'!$E$16:$E$829,'N1.3_Project_Listing'!$E680, 'N1.3_Project_Listing'!$A$16:$A$829,ET_Risk_SC_Summation[[#Headers],[132kV Underground Cable]])</f>
        <v>0</v>
      </c>
      <c r="AX680" s="176" cm="1">
        <f t="array" ref="AX680">SUMIFS('N1.3_Project_Listing'!$P$16:$P$829, 'N1.3_Project_Listing'!$E$16:$E$829,'N1.3_Project_Listing'!$E680, 'N1.3_Project_Listing'!$A$16:$A$829,ET_Risk_SC_Summation[[#Headers],[132kV OHL Conductor]])</f>
        <v>0</v>
      </c>
      <c r="AY680" s="176" cm="1">
        <f t="array" ref="AY680">SUMIFS('N1.3_Project_Listing'!$P$16:$P$829, 'N1.3_Project_Listing'!$E$16:$E$829,'N1.3_Project_Listing'!$E680, 'N1.3_Project_Listing'!$A$16:$A$829,ET_Risk_SC_Summation[[#Headers],[132kV OHL Fittings]])</f>
        <v>0</v>
      </c>
      <c r="AZ680" s="176" cm="1">
        <f t="array" ref="AZ680">SUMIFS('N1.3_Project_Listing'!$P$16:$P$829, 'N1.3_Project_Listing'!$E$16:$E$829,'N1.3_Project_Listing'!$E680, 'N1.3_Project_Listing'!$A$16:$A$829,ET_Risk_SC_Summation[[#Headers],[132kV OHL Tower]])</f>
        <v>0</v>
      </c>
      <c r="BA680" s="176" cm="1">
        <f t="array" ref="BA680">SUMIFS('N1.3_Project_Listing'!$P$16:$P$829, 'N1.3_Project_Listing'!$E$16:$E$829,'N1.3_Project_Listing'!$E680, 'N1.3_Project_Listing'!$A$16:$A$829,ET_Risk_SC_Summation[[#Headers],[275kV Circuit Breaker]])</f>
        <v>0</v>
      </c>
      <c r="BB680" s="176" cm="1">
        <f t="array" ref="BB680">SUMIFS('N1.3_Project_Listing'!$P$16:$P$829, 'N1.3_Project_Listing'!$E$16:$E$829,'N1.3_Project_Listing'!$E680, 'N1.3_Project_Listing'!$A$16:$A$829,ET_Risk_SC_Summation[[#Headers],[275kV Transformer]])</f>
        <v>0</v>
      </c>
      <c r="BC680" s="176" cm="1">
        <f t="array" ref="BC680">SUMIFS('N1.3_Project_Listing'!$P$16:$P$829, 'N1.3_Project_Listing'!$E$16:$E$829,'N1.3_Project_Listing'!$E680, 'N1.3_Project_Listing'!$A$16:$A$829,ET_Risk_SC_Summation[[#Headers],[275kV Reactor]])</f>
        <v>0</v>
      </c>
      <c r="BD680" s="176" cm="1">
        <f t="array" ref="BD680">SUMIFS('N1.3_Project_Listing'!$P$16:$P$829, 'N1.3_Project_Listing'!$E$16:$E$829,'N1.3_Project_Listing'!$E680, 'N1.3_Project_Listing'!$A$16:$A$829,ET_Risk_SC_Summation[[#Headers],[275kV Underground Cable]])</f>
        <v>0</v>
      </c>
      <c r="BE680" s="176" cm="1">
        <f t="array" ref="BE680">SUMIFS('N1.3_Project_Listing'!$P$16:$P$829, 'N1.3_Project_Listing'!$E$16:$E$829,'N1.3_Project_Listing'!$E680, 'N1.3_Project_Listing'!$A$16:$A$829,ET_Risk_SC_Summation[[#Headers],[275kV OHL Conductor]])</f>
        <v>0</v>
      </c>
      <c r="BF680" s="176" cm="1">
        <f t="array" ref="BF680">SUMIFS('N1.3_Project_Listing'!$P$16:$P$829, 'N1.3_Project_Listing'!$E$16:$E$829,'N1.3_Project_Listing'!$E680, 'N1.3_Project_Listing'!$A$16:$A$829,ET_Risk_SC_Summation[[#Headers],[275kV OHL Fittings]])</f>
        <v>0</v>
      </c>
      <c r="BG680" s="176" cm="1">
        <f t="array" ref="BG680">SUMIFS('N1.3_Project_Listing'!$P$16:$P$829, 'N1.3_Project_Listing'!$E$16:$E$829,'N1.3_Project_Listing'!$E680, 'N1.3_Project_Listing'!$A$16:$A$829,ET_Risk_SC_Summation[[#Headers],[275kV OHL Tower]])</f>
        <v>0</v>
      </c>
      <c r="BH680" s="176" cm="1">
        <f t="array" ref="BH680">SUMIFS('N1.3_Project_Listing'!$P$16:$P$829, 'N1.3_Project_Listing'!$E$16:$E$829,'N1.3_Project_Listing'!$E680, 'N1.3_Project_Listing'!$A$16:$A$829,ET_Risk_SC_Summation[[#Headers],[400kV Circuit Breaker]])</f>
        <v>0</v>
      </c>
      <c r="BI680" s="176" cm="1">
        <f t="array" ref="BI680">SUMIFS('N1.3_Project_Listing'!$P$16:$P$829, 'N1.3_Project_Listing'!$E$16:$E$829,'N1.3_Project_Listing'!$E680, 'N1.3_Project_Listing'!$A$16:$A$829,ET_Risk_SC_Summation[[#Headers],[400kV Transformer]])</f>
        <v>0</v>
      </c>
      <c r="BJ680" s="176" cm="1">
        <f t="array" ref="BJ680">SUMIFS('N1.3_Project_Listing'!$P$16:$P$829, 'N1.3_Project_Listing'!$E$16:$E$829,'N1.3_Project_Listing'!$E680, 'N1.3_Project_Listing'!$A$16:$A$829,ET_Risk_SC_Summation[[#Headers],[400kV Reactor]])</f>
        <v>0</v>
      </c>
      <c r="BK680" s="176" cm="1">
        <f t="array" ref="BK680">SUMIFS('N1.3_Project_Listing'!$P$16:$P$829, 'N1.3_Project_Listing'!$E$16:$E$829,'N1.3_Project_Listing'!$E680, 'N1.3_Project_Listing'!$A$16:$A$829,ET_Risk_SC_Summation[[#Headers],[400kV Underground Cable]])</f>
        <v>0</v>
      </c>
      <c r="BL680" s="176" cm="1">
        <f t="array" ref="BL680">SUMIFS('N1.3_Project_Listing'!$P$16:$P$829, 'N1.3_Project_Listing'!$E$16:$E$829,'N1.3_Project_Listing'!$E680, 'N1.3_Project_Listing'!$A$16:$A$829,ET_Risk_SC_Summation[[#Headers],[400kV OHL Conductor]])</f>
        <v>0</v>
      </c>
      <c r="BM680" s="176" cm="1">
        <f t="array" ref="BM680">SUMIFS('N1.3_Project_Listing'!$P$16:$P$829, 'N1.3_Project_Listing'!$E$16:$E$829,'N1.3_Project_Listing'!$E680, 'N1.3_Project_Listing'!$A$16:$A$829,ET_Risk_SC_Summation[[#Headers],[400kV OHL Fittings]])</f>
        <v>0</v>
      </c>
      <c r="BN680" s="176" cm="1">
        <f t="array" ref="BN680">SUMIFS('N1.3_Project_Listing'!$P$16:$P$829, 'N1.3_Project_Listing'!$E$16:$E$829,'N1.3_Project_Listing'!$E680, 'N1.3_Project_Listing'!$A$16:$A$829,ET_Risk_SC_Summation[[#Headers],[400kV OHL Tower]])</f>
        <v>0</v>
      </c>
      <c r="BO680" s="177" t="str">
        <f>IF(SUM(ET_Risk_SC_Summation[[#This Row],[132kV Circuit Breaker]:[400kV OHL Tower]])=0, "n/a", INDEX(ET_Risk_SC_Summation[#Headers],1,MATCH(MAX(ET_Risk_SC_Summation[[#This Row],[132kV Circuit Breaker]:[400kV OHL Tower]]),ET_Risk_SC_Summation[[#This Row],[132kV Circuit Breaker]:[400kV OHL Tower]],0)))</f>
        <v>n/a</v>
      </c>
      <c r="BP680" s="177" t="str">
        <f>IFERROR(INDEX('N0.7_Lookup_References'!$G$77:$G$98,MATCH(ET_Risk_SC_Summation[[#This Row],[Mxx Category]],'N0.7_Lookup_References'!$F$77:$F$98,0)),"")</f>
        <v/>
      </c>
    </row>
    <row r="681" spans="1:68">
      <c r="A681" s="160" t="str">
        <f>IFERROR(INDEX(N1.2_Intervention_Types[NARM Asset Category],MATCH('N1.3_Project_Listing'!$C681,N1.2_Intervention_Types[Intervention Type ID],0),1),"")</f>
        <v/>
      </c>
      <c r="B681" s="160" t="str">
        <f>IF($D$2="GD",IFERROR(INDEX(N1.2_Intervention_Types[C&amp;V Asset Category (GD)],MATCH('N1.3_Project_Listing'!$C681,N1.2_Intervention_Types[Intervention Type ID],0),1),""),IFERROR(INDEX(N1.2_Intervention_Types[NARM Asset Category],MATCH('N1.3_Project_Listing'!$C681,N1.2_Intervention_Types[Intervention Type ID],0),1),""))</f>
        <v/>
      </c>
      <c r="C681" s="67" t="str">
        <f>IFERROR(INDEX(N1.2_Intervention_Types[Intervention Type ID],MATCH('N1.3_Project_Listing'!$I681,N1.2_Intervention_Types[Intervention Type],0),1),"")</f>
        <v/>
      </c>
      <c r="D681" s="160" t="str">
        <f>IFERROR(INDEX(N1.2_Intervention_Types[Intervention Category],MATCH('N1.3_Project_Listing'!$C681,N1.2_Intervention_Types[Intervention Type ID],0),1),"")</f>
        <v/>
      </c>
      <c r="E681" s="210"/>
      <c r="F681" s="236"/>
      <c r="G681" s="236"/>
      <c r="H681" s="236"/>
      <c r="I681" s="151"/>
      <c r="J681" s="139"/>
      <c r="K681" s="117"/>
      <c r="L681" s="117"/>
      <c r="M681" s="117"/>
      <c r="N681" s="11"/>
      <c r="O681" s="11"/>
      <c r="P681" s="11"/>
      <c r="Q681" s="63">
        <f t="shared" si="59"/>
        <v>0</v>
      </c>
      <c r="R681" s="368">
        <f>IF('N1.3_Project_Listing'!$D681="Replacement",SUM('N1.3_Project_Listing'!$K681:$L681)/2,'N1.3_Project_Listing'!$M681)</f>
        <v>0</v>
      </c>
      <c r="S681" s="67" t="str">
        <f>IFERROR(INDEX('N0.7_Lookup_References'!$C$13:$C$72,MATCH($A681,'N0.7_Lookup_References'!$B$13:$B$72,0)),"")</f>
        <v/>
      </c>
      <c r="T681" s="338" t="str">
        <f t="shared" si="60"/>
        <v/>
      </c>
      <c r="V681" s="11"/>
      <c r="W681" s="11"/>
      <c r="X681" s="11"/>
      <c r="Y681" s="11"/>
      <c r="Z681" s="11"/>
      <c r="AA681" s="11"/>
      <c r="AB681" s="11"/>
      <c r="AC681" s="11"/>
      <c r="AD681" s="11"/>
      <c r="AE681" s="11"/>
      <c r="AF681" s="11"/>
      <c r="AG681" s="11"/>
      <c r="AH681" s="11"/>
      <c r="AI681" s="11"/>
      <c r="AJ681" s="11"/>
      <c r="AK681" s="11"/>
      <c r="AL681" s="11"/>
      <c r="AM681" s="11"/>
      <c r="AN681" s="11"/>
      <c r="AO681" s="11"/>
      <c r="AP681" s="63">
        <f t="shared" si="56"/>
        <v>0</v>
      </c>
      <c r="AQ681" s="63">
        <f t="shared" si="57"/>
        <v>0</v>
      </c>
      <c r="AR681" s="63">
        <f t="shared" si="58"/>
        <v>0</v>
      </c>
      <c r="AT681" s="176" cm="1">
        <f t="array" ref="AT681">SUMIFS('N1.3_Project_Listing'!$P$16:$P$829, 'N1.3_Project_Listing'!$E$16:$E$829,'N1.3_Project_Listing'!$E681, 'N1.3_Project_Listing'!$A$16:$A$829,ET_Risk_SC_Summation[[#Headers],[132kV Circuit Breaker]])</f>
        <v>0</v>
      </c>
      <c r="AU681" s="176" cm="1">
        <f t="array" ref="AU681">SUMIFS('N1.3_Project_Listing'!$P$16:$P$829, 'N1.3_Project_Listing'!$E$16:$E$829,'N1.3_Project_Listing'!$E681, 'N1.3_Project_Listing'!$A$16:$A$829,ET_Risk_SC_Summation[[#Headers],[132kV Transformer]])</f>
        <v>0</v>
      </c>
      <c r="AV681" s="176" cm="1">
        <f t="array" ref="AV681">SUMIFS('N1.3_Project_Listing'!$P$16:$P$829, 'N1.3_Project_Listing'!$E$16:$E$829,'N1.3_Project_Listing'!$E681, 'N1.3_Project_Listing'!$A$16:$A$829,ET_Risk_SC_Summation[[#Headers],[132kV Reactor]])</f>
        <v>0</v>
      </c>
      <c r="AW681" s="176" cm="1">
        <f t="array" ref="AW681">SUMIFS('N1.3_Project_Listing'!$P$16:$P$829, 'N1.3_Project_Listing'!$E$16:$E$829,'N1.3_Project_Listing'!$E681, 'N1.3_Project_Listing'!$A$16:$A$829,ET_Risk_SC_Summation[[#Headers],[132kV Underground Cable]])</f>
        <v>0</v>
      </c>
      <c r="AX681" s="176" cm="1">
        <f t="array" ref="AX681">SUMIFS('N1.3_Project_Listing'!$P$16:$P$829, 'N1.3_Project_Listing'!$E$16:$E$829,'N1.3_Project_Listing'!$E681, 'N1.3_Project_Listing'!$A$16:$A$829,ET_Risk_SC_Summation[[#Headers],[132kV OHL Conductor]])</f>
        <v>0</v>
      </c>
      <c r="AY681" s="176" cm="1">
        <f t="array" ref="AY681">SUMIFS('N1.3_Project_Listing'!$P$16:$P$829, 'N1.3_Project_Listing'!$E$16:$E$829,'N1.3_Project_Listing'!$E681, 'N1.3_Project_Listing'!$A$16:$A$829,ET_Risk_SC_Summation[[#Headers],[132kV OHL Fittings]])</f>
        <v>0</v>
      </c>
      <c r="AZ681" s="176" cm="1">
        <f t="array" ref="AZ681">SUMIFS('N1.3_Project_Listing'!$P$16:$P$829, 'N1.3_Project_Listing'!$E$16:$E$829,'N1.3_Project_Listing'!$E681, 'N1.3_Project_Listing'!$A$16:$A$829,ET_Risk_SC_Summation[[#Headers],[132kV OHL Tower]])</f>
        <v>0</v>
      </c>
      <c r="BA681" s="176" cm="1">
        <f t="array" ref="BA681">SUMIFS('N1.3_Project_Listing'!$P$16:$P$829, 'N1.3_Project_Listing'!$E$16:$E$829,'N1.3_Project_Listing'!$E681, 'N1.3_Project_Listing'!$A$16:$A$829,ET_Risk_SC_Summation[[#Headers],[275kV Circuit Breaker]])</f>
        <v>0</v>
      </c>
      <c r="BB681" s="176" cm="1">
        <f t="array" ref="BB681">SUMIFS('N1.3_Project_Listing'!$P$16:$P$829, 'N1.3_Project_Listing'!$E$16:$E$829,'N1.3_Project_Listing'!$E681, 'N1.3_Project_Listing'!$A$16:$A$829,ET_Risk_SC_Summation[[#Headers],[275kV Transformer]])</f>
        <v>0</v>
      </c>
      <c r="BC681" s="176" cm="1">
        <f t="array" ref="BC681">SUMIFS('N1.3_Project_Listing'!$P$16:$P$829, 'N1.3_Project_Listing'!$E$16:$E$829,'N1.3_Project_Listing'!$E681, 'N1.3_Project_Listing'!$A$16:$A$829,ET_Risk_SC_Summation[[#Headers],[275kV Reactor]])</f>
        <v>0</v>
      </c>
      <c r="BD681" s="176" cm="1">
        <f t="array" ref="BD681">SUMIFS('N1.3_Project_Listing'!$P$16:$P$829, 'N1.3_Project_Listing'!$E$16:$E$829,'N1.3_Project_Listing'!$E681, 'N1.3_Project_Listing'!$A$16:$A$829,ET_Risk_SC_Summation[[#Headers],[275kV Underground Cable]])</f>
        <v>0</v>
      </c>
      <c r="BE681" s="176" cm="1">
        <f t="array" ref="BE681">SUMIFS('N1.3_Project_Listing'!$P$16:$P$829, 'N1.3_Project_Listing'!$E$16:$E$829,'N1.3_Project_Listing'!$E681, 'N1.3_Project_Listing'!$A$16:$A$829,ET_Risk_SC_Summation[[#Headers],[275kV OHL Conductor]])</f>
        <v>0</v>
      </c>
      <c r="BF681" s="176" cm="1">
        <f t="array" ref="BF681">SUMIFS('N1.3_Project_Listing'!$P$16:$P$829, 'N1.3_Project_Listing'!$E$16:$E$829,'N1.3_Project_Listing'!$E681, 'N1.3_Project_Listing'!$A$16:$A$829,ET_Risk_SC_Summation[[#Headers],[275kV OHL Fittings]])</f>
        <v>0</v>
      </c>
      <c r="BG681" s="176" cm="1">
        <f t="array" ref="BG681">SUMIFS('N1.3_Project_Listing'!$P$16:$P$829, 'N1.3_Project_Listing'!$E$16:$E$829,'N1.3_Project_Listing'!$E681, 'N1.3_Project_Listing'!$A$16:$A$829,ET_Risk_SC_Summation[[#Headers],[275kV OHL Tower]])</f>
        <v>0</v>
      </c>
      <c r="BH681" s="176" cm="1">
        <f t="array" ref="BH681">SUMIFS('N1.3_Project_Listing'!$P$16:$P$829, 'N1.3_Project_Listing'!$E$16:$E$829,'N1.3_Project_Listing'!$E681, 'N1.3_Project_Listing'!$A$16:$A$829,ET_Risk_SC_Summation[[#Headers],[400kV Circuit Breaker]])</f>
        <v>0</v>
      </c>
      <c r="BI681" s="176" cm="1">
        <f t="array" ref="BI681">SUMIFS('N1.3_Project_Listing'!$P$16:$P$829, 'N1.3_Project_Listing'!$E$16:$E$829,'N1.3_Project_Listing'!$E681, 'N1.3_Project_Listing'!$A$16:$A$829,ET_Risk_SC_Summation[[#Headers],[400kV Transformer]])</f>
        <v>0</v>
      </c>
      <c r="BJ681" s="176" cm="1">
        <f t="array" ref="BJ681">SUMIFS('N1.3_Project_Listing'!$P$16:$P$829, 'N1.3_Project_Listing'!$E$16:$E$829,'N1.3_Project_Listing'!$E681, 'N1.3_Project_Listing'!$A$16:$A$829,ET_Risk_SC_Summation[[#Headers],[400kV Reactor]])</f>
        <v>0</v>
      </c>
      <c r="BK681" s="176" cm="1">
        <f t="array" ref="BK681">SUMIFS('N1.3_Project_Listing'!$P$16:$P$829, 'N1.3_Project_Listing'!$E$16:$E$829,'N1.3_Project_Listing'!$E681, 'N1.3_Project_Listing'!$A$16:$A$829,ET_Risk_SC_Summation[[#Headers],[400kV Underground Cable]])</f>
        <v>0</v>
      </c>
      <c r="BL681" s="176" cm="1">
        <f t="array" ref="BL681">SUMIFS('N1.3_Project_Listing'!$P$16:$P$829, 'N1.3_Project_Listing'!$E$16:$E$829,'N1.3_Project_Listing'!$E681, 'N1.3_Project_Listing'!$A$16:$A$829,ET_Risk_SC_Summation[[#Headers],[400kV OHL Conductor]])</f>
        <v>0</v>
      </c>
      <c r="BM681" s="176" cm="1">
        <f t="array" ref="BM681">SUMIFS('N1.3_Project_Listing'!$P$16:$P$829, 'N1.3_Project_Listing'!$E$16:$E$829,'N1.3_Project_Listing'!$E681, 'N1.3_Project_Listing'!$A$16:$A$829,ET_Risk_SC_Summation[[#Headers],[400kV OHL Fittings]])</f>
        <v>0</v>
      </c>
      <c r="BN681" s="176" cm="1">
        <f t="array" ref="BN681">SUMIFS('N1.3_Project_Listing'!$P$16:$P$829, 'N1.3_Project_Listing'!$E$16:$E$829,'N1.3_Project_Listing'!$E681, 'N1.3_Project_Listing'!$A$16:$A$829,ET_Risk_SC_Summation[[#Headers],[400kV OHL Tower]])</f>
        <v>0</v>
      </c>
      <c r="BO681" s="177" t="str">
        <f>IF(SUM(ET_Risk_SC_Summation[[#This Row],[132kV Circuit Breaker]:[400kV OHL Tower]])=0, "n/a", INDEX(ET_Risk_SC_Summation[#Headers],1,MATCH(MAX(ET_Risk_SC_Summation[[#This Row],[132kV Circuit Breaker]:[400kV OHL Tower]]),ET_Risk_SC_Summation[[#This Row],[132kV Circuit Breaker]:[400kV OHL Tower]],0)))</f>
        <v>n/a</v>
      </c>
      <c r="BP681" s="177" t="str">
        <f>IFERROR(INDEX('N0.7_Lookup_References'!$G$77:$G$98,MATCH(ET_Risk_SC_Summation[[#This Row],[Mxx Category]],'N0.7_Lookup_References'!$F$77:$F$98,0)),"")</f>
        <v/>
      </c>
    </row>
    <row r="682" spans="1:68">
      <c r="A682" s="160" t="str">
        <f>IFERROR(INDEX(N1.2_Intervention_Types[NARM Asset Category],MATCH('N1.3_Project_Listing'!$C682,N1.2_Intervention_Types[Intervention Type ID],0),1),"")</f>
        <v/>
      </c>
      <c r="B682" s="160" t="str">
        <f>IF($D$2="GD",IFERROR(INDEX(N1.2_Intervention_Types[C&amp;V Asset Category (GD)],MATCH('N1.3_Project_Listing'!$C682,N1.2_Intervention_Types[Intervention Type ID],0),1),""),IFERROR(INDEX(N1.2_Intervention_Types[NARM Asset Category],MATCH('N1.3_Project_Listing'!$C682,N1.2_Intervention_Types[Intervention Type ID],0),1),""))</f>
        <v/>
      </c>
      <c r="C682" s="67" t="str">
        <f>IFERROR(INDEX(N1.2_Intervention_Types[Intervention Type ID],MATCH('N1.3_Project_Listing'!$I682,N1.2_Intervention_Types[Intervention Type],0),1),"")</f>
        <v/>
      </c>
      <c r="D682" s="160" t="str">
        <f>IFERROR(INDEX(N1.2_Intervention_Types[Intervention Category],MATCH('N1.3_Project_Listing'!$C682,N1.2_Intervention_Types[Intervention Type ID],0),1),"")</f>
        <v/>
      </c>
      <c r="E682" s="210"/>
      <c r="F682" s="236"/>
      <c r="G682" s="236"/>
      <c r="H682" s="236"/>
      <c r="I682" s="151"/>
      <c r="J682" s="139"/>
      <c r="K682" s="117"/>
      <c r="L682" s="117"/>
      <c r="M682" s="117"/>
      <c r="N682" s="11"/>
      <c r="O682" s="11"/>
      <c r="P682" s="11"/>
      <c r="Q682" s="63">
        <f t="shared" si="59"/>
        <v>0</v>
      </c>
      <c r="R682" s="368">
        <f>IF('N1.3_Project_Listing'!$D682="Replacement",SUM('N1.3_Project_Listing'!$K682:$L682)/2,'N1.3_Project_Listing'!$M682)</f>
        <v>0</v>
      </c>
      <c r="S682" s="67" t="str">
        <f>IFERROR(INDEX('N0.7_Lookup_References'!$C$13:$C$72,MATCH($A682,'N0.7_Lookup_References'!$B$13:$B$72,0)),"")</f>
        <v/>
      </c>
      <c r="T682" s="338" t="str">
        <f t="shared" si="60"/>
        <v/>
      </c>
      <c r="V682" s="11"/>
      <c r="W682" s="11"/>
      <c r="X682" s="11"/>
      <c r="Y682" s="11"/>
      <c r="Z682" s="11"/>
      <c r="AA682" s="11"/>
      <c r="AB682" s="11"/>
      <c r="AC682" s="11"/>
      <c r="AD682" s="11"/>
      <c r="AE682" s="11"/>
      <c r="AF682" s="11"/>
      <c r="AG682" s="11"/>
      <c r="AH682" s="11"/>
      <c r="AI682" s="11"/>
      <c r="AJ682" s="11"/>
      <c r="AK682" s="11"/>
      <c r="AL682" s="11"/>
      <c r="AM682" s="11"/>
      <c r="AN682" s="11"/>
      <c r="AO682" s="11"/>
      <c r="AP682" s="63">
        <f t="shared" si="56"/>
        <v>0</v>
      </c>
      <c r="AQ682" s="63">
        <f t="shared" si="57"/>
        <v>0</v>
      </c>
      <c r="AR682" s="63">
        <f t="shared" si="58"/>
        <v>0</v>
      </c>
      <c r="AT682" s="176" cm="1">
        <f t="array" ref="AT682">SUMIFS('N1.3_Project_Listing'!$P$16:$P$829, 'N1.3_Project_Listing'!$E$16:$E$829,'N1.3_Project_Listing'!$E682, 'N1.3_Project_Listing'!$A$16:$A$829,ET_Risk_SC_Summation[[#Headers],[132kV Circuit Breaker]])</f>
        <v>0</v>
      </c>
      <c r="AU682" s="176" cm="1">
        <f t="array" ref="AU682">SUMIFS('N1.3_Project_Listing'!$P$16:$P$829, 'N1.3_Project_Listing'!$E$16:$E$829,'N1.3_Project_Listing'!$E682, 'N1.3_Project_Listing'!$A$16:$A$829,ET_Risk_SC_Summation[[#Headers],[132kV Transformer]])</f>
        <v>0</v>
      </c>
      <c r="AV682" s="176" cm="1">
        <f t="array" ref="AV682">SUMIFS('N1.3_Project_Listing'!$P$16:$P$829, 'N1.3_Project_Listing'!$E$16:$E$829,'N1.3_Project_Listing'!$E682, 'N1.3_Project_Listing'!$A$16:$A$829,ET_Risk_SC_Summation[[#Headers],[132kV Reactor]])</f>
        <v>0</v>
      </c>
      <c r="AW682" s="176" cm="1">
        <f t="array" ref="AW682">SUMIFS('N1.3_Project_Listing'!$P$16:$P$829, 'N1.3_Project_Listing'!$E$16:$E$829,'N1.3_Project_Listing'!$E682, 'N1.3_Project_Listing'!$A$16:$A$829,ET_Risk_SC_Summation[[#Headers],[132kV Underground Cable]])</f>
        <v>0</v>
      </c>
      <c r="AX682" s="176" cm="1">
        <f t="array" ref="AX682">SUMIFS('N1.3_Project_Listing'!$P$16:$P$829, 'N1.3_Project_Listing'!$E$16:$E$829,'N1.3_Project_Listing'!$E682, 'N1.3_Project_Listing'!$A$16:$A$829,ET_Risk_SC_Summation[[#Headers],[132kV OHL Conductor]])</f>
        <v>0</v>
      </c>
      <c r="AY682" s="176" cm="1">
        <f t="array" ref="AY682">SUMIFS('N1.3_Project_Listing'!$P$16:$P$829, 'N1.3_Project_Listing'!$E$16:$E$829,'N1.3_Project_Listing'!$E682, 'N1.3_Project_Listing'!$A$16:$A$829,ET_Risk_SC_Summation[[#Headers],[132kV OHL Fittings]])</f>
        <v>0</v>
      </c>
      <c r="AZ682" s="176" cm="1">
        <f t="array" ref="AZ682">SUMIFS('N1.3_Project_Listing'!$P$16:$P$829, 'N1.3_Project_Listing'!$E$16:$E$829,'N1.3_Project_Listing'!$E682, 'N1.3_Project_Listing'!$A$16:$A$829,ET_Risk_SC_Summation[[#Headers],[132kV OHL Tower]])</f>
        <v>0</v>
      </c>
      <c r="BA682" s="176" cm="1">
        <f t="array" ref="BA682">SUMIFS('N1.3_Project_Listing'!$P$16:$P$829, 'N1.3_Project_Listing'!$E$16:$E$829,'N1.3_Project_Listing'!$E682, 'N1.3_Project_Listing'!$A$16:$A$829,ET_Risk_SC_Summation[[#Headers],[275kV Circuit Breaker]])</f>
        <v>0</v>
      </c>
      <c r="BB682" s="176" cm="1">
        <f t="array" ref="BB682">SUMIFS('N1.3_Project_Listing'!$P$16:$P$829, 'N1.3_Project_Listing'!$E$16:$E$829,'N1.3_Project_Listing'!$E682, 'N1.3_Project_Listing'!$A$16:$A$829,ET_Risk_SC_Summation[[#Headers],[275kV Transformer]])</f>
        <v>0</v>
      </c>
      <c r="BC682" s="176" cm="1">
        <f t="array" ref="BC682">SUMIFS('N1.3_Project_Listing'!$P$16:$P$829, 'N1.3_Project_Listing'!$E$16:$E$829,'N1.3_Project_Listing'!$E682, 'N1.3_Project_Listing'!$A$16:$A$829,ET_Risk_SC_Summation[[#Headers],[275kV Reactor]])</f>
        <v>0</v>
      </c>
      <c r="BD682" s="176" cm="1">
        <f t="array" ref="BD682">SUMIFS('N1.3_Project_Listing'!$P$16:$P$829, 'N1.3_Project_Listing'!$E$16:$E$829,'N1.3_Project_Listing'!$E682, 'N1.3_Project_Listing'!$A$16:$A$829,ET_Risk_SC_Summation[[#Headers],[275kV Underground Cable]])</f>
        <v>0</v>
      </c>
      <c r="BE682" s="176" cm="1">
        <f t="array" ref="BE682">SUMIFS('N1.3_Project_Listing'!$P$16:$P$829, 'N1.3_Project_Listing'!$E$16:$E$829,'N1.3_Project_Listing'!$E682, 'N1.3_Project_Listing'!$A$16:$A$829,ET_Risk_SC_Summation[[#Headers],[275kV OHL Conductor]])</f>
        <v>0</v>
      </c>
      <c r="BF682" s="176" cm="1">
        <f t="array" ref="BF682">SUMIFS('N1.3_Project_Listing'!$P$16:$P$829, 'N1.3_Project_Listing'!$E$16:$E$829,'N1.3_Project_Listing'!$E682, 'N1.3_Project_Listing'!$A$16:$A$829,ET_Risk_SC_Summation[[#Headers],[275kV OHL Fittings]])</f>
        <v>0</v>
      </c>
      <c r="BG682" s="176" cm="1">
        <f t="array" ref="BG682">SUMIFS('N1.3_Project_Listing'!$P$16:$P$829, 'N1.3_Project_Listing'!$E$16:$E$829,'N1.3_Project_Listing'!$E682, 'N1.3_Project_Listing'!$A$16:$A$829,ET_Risk_SC_Summation[[#Headers],[275kV OHL Tower]])</f>
        <v>0</v>
      </c>
      <c r="BH682" s="176" cm="1">
        <f t="array" ref="BH682">SUMIFS('N1.3_Project_Listing'!$P$16:$P$829, 'N1.3_Project_Listing'!$E$16:$E$829,'N1.3_Project_Listing'!$E682, 'N1.3_Project_Listing'!$A$16:$A$829,ET_Risk_SC_Summation[[#Headers],[400kV Circuit Breaker]])</f>
        <v>0</v>
      </c>
      <c r="BI682" s="176" cm="1">
        <f t="array" ref="BI682">SUMIFS('N1.3_Project_Listing'!$P$16:$P$829, 'N1.3_Project_Listing'!$E$16:$E$829,'N1.3_Project_Listing'!$E682, 'N1.3_Project_Listing'!$A$16:$A$829,ET_Risk_SC_Summation[[#Headers],[400kV Transformer]])</f>
        <v>0</v>
      </c>
      <c r="BJ682" s="176" cm="1">
        <f t="array" ref="BJ682">SUMIFS('N1.3_Project_Listing'!$P$16:$P$829, 'N1.3_Project_Listing'!$E$16:$E$829,'N1.3_Project_Listing'!$E682, 'N1.3_Project_Listing'!$A$16:$A$829,ET_Risk_SC_Summation[[#Headers],[400kV Reactor]])</f>
        <v>0</v>
      </c>
      <c r="BK682" s="176" cm="1">
        <f t="array" ref="BK682">SUMIFS('N1.3_Project_Listing'!$P$16:$P$829, 'N1.3_Project_Listing'!$E$16:$E$829,'N1.3_Project_Listing'!$E682, 'N1.3_Project_Listing'!$A$16:$A$829,ET_Risk_SC_Summation[[#Headers],[400kV Underground Cable]])</f>
        <v>0</v>
      </c>
      <c r="BL682" s="176" cm="1">
        <f t="array" ref="BL682">SUMIFS('N1.3_Project_Listing'!$P$16:$P$829, 'N1.3_Project_Listing'!$E$16:$E$829,'N1.3_Project_Listing'!$E682, 'N1.3_Project_Listing'!$A$16:$A$829,ET_Risk_SC_Summation[[#Headers],[400kV OHL Conductor]])</f>
        <v>0</v>
      </c>
      <c r="BM682" s="176" cm="1">
        <f t="array" ref="BM682">SUMIFS('N1.3_Project_Listing'!$P$16:$P$829, 'N1.3_Project_Listing'!$E$16:$E$829,'N1.3_Project_Listing'!$E682, 'N1.3_Project_Listing'!$A$16:$A$829,ET_Risk_SC_Summation[[#Headers],[400kV OHL Fittings]])</f>
        <v>0</v>
      </c>
      <c r="BN682" s="176" cm="1">
        <f t="array" ref="BN682">SUMIFS('N1.3_Project_Listing'!$P$16:$P$829, 'N1.3_Project_Listing'!$E$16:$E$829,'N1.3_Project_Listing'!$E682, 'N1.3_Project_Listing'!$A$16:$A$829,ET_Risk_SC_Summation[[#Headers],[400kV OHL Tower]])</f>
        <v>0</v>
      </c>
      <c r="BO682" s="177" t="str">
        <f>IF(SUM(ET_Risk_SC_Summation[[#This Row],[132kV Circuit Breaker]:[400kV OHL Tower]])=0, "n/a", INDEX(ET_Risk_SC_Summation[#Headers],1,MATCH(MAX(ET_Risk_SC_Summation[[#This Row],[132kV Circuit Breaker]:[400kV OHL Tower]]),ET_Risk_SC_Summation[[#This Row],[132kV Circuit Breaker]:[400kV OHL Tower]],0)))</f>
        <v>n/a</v>
      </c>
      <c r="BP682" s="177" t="str">
        <f>IFERROR(INDEX('N0.7_Lookup_References'!$G$77:$G$98,MATCH(ET_Risk_SC_Summation[[#This Row],[Mxx Category]],'N0.7_Lookup_References'!$F$77:$F$98,0)),"")</f>
        <v/>
      </c>
    </row>
    <row r="683" spans="1:68">
      <c r="A683" s="160" t="str">
        <f>IFERROR(INDEX(N1.2_Intervention_Types[NARM Asset Category],MATCH('N1.3_Project_Listing'!$C683,N1.2_Intervention_Types[Intervention Type ID],0),1),"")</f>
        <v/>
      </c>
      <c r="B683" s="160" t="str">
        <f>IF($D$2="GD",IFERROR(INDEX(N1.2_Intervention_Types[C&amp;V Asset Category (GD)],MATCH('N1.3_Project_Listing'!$C683,N1.2_Intervention_Types[Intervention Type ID],0),1),""),IFERROR(INDEX(N1.2_Intervention_Types[NARM Asset Category],MATCH('N1.3_Project_Listing'!$C683,N1.2_Intervention_Types[Intervention Type ID],0),1),""))</f>
        <v/>
      </c>
      <c r="C683" s="67" t="str">
        <f>IFERROR(INDEX(N1.2_Intervention_Types[Intervention Type ID],MATCH('N1.3_Project_Listing'!$I683,N1.2_Intervention_Types[Intervention Type],0),1),"")</f>
        <v/>
      </c>
      <c r="D683" s="160" t="str">
        <f>IFERROR(INDEX(N1.2_Intervention_Types[Intervention Category],MATCH('N1.3_Project_Listing'!$C683,N1.2_Intervention_Types[Intervention Type ID],0),1),"")</f>
        <v/>
      </c>
      <c r="E683" s="210"/>
      <c r="F683" s="236"/>
      <c r="G683" s="236"/>
      <c r="H683" s="236"/>
      <c r="I683" s="151"/>
      <c r="J683" s="139"/>
      <c r="K683" s="117"/>
      <c r="L683" s="117"/>
      <c r="M683" s="117"/>
      <c r="N683" s="11"/>
      <c r="O683" s="11"/>
      <c r="P683" s="11"/>
      <c r="Q683" s="63">
        <f t="shared" si="59"/>
        <v>0</v>
      </c>
      <c r="R683" s="368">
        <f>IF('N1.3_Project_Listing'!$D683="Replacement",SUM('N1.3_Project_Listing'!$K683:$L683)/2,'N1.3_Project_Listing'!$M683)</f>
        <v>0</v>
      </c>
      <c r="S683" s="67" t="str">
        <f>IFERROR(INDEX('N0.7_Lookup_References'!$C$13:$C$72,MATCH($A683,'N0.7_Lookup_References'!$B$13:$B$72,0)),"")</f>
        <v/>
      </c>
      <c r="T683" s="338" t="str">
        <f t="shared" si="60"/>
        <v/>
      </c>
      <c r="V683" s="11"/>
      <c r="W683" s="11"/>
      <c r="X683" s="11"/>
      <c r="Y683" s="11"/>
      <c r="Z683" s="11"/>
      <c r="AA683" s="11"/>
      <c r="AB683" s="11"/>
      <c r="AC683" s="11"/>
      <c r="AD683" s="11"/>
      <c r="AE683" s="11"/>
      <c r="AF683" s="11"/>
      <c r="AG683" s="11"/>
      <c r="AH683" s="11"/>
      <c r="AI683" s="11"/>
      <c r="AJ683" s="11"/>
      <c r="AK683" s="11"/>
      <c r="AL683" s="11"/>
      <c r="AM683" s="11"/>
      <c r="AN683" s="11"/>
      <c r="AO683" s="11"/>
      <c r="AP683" s="63">
        <f t="shared" si="56"/>
        <v>0</v>
      </c>
      <c r="AQ683" s="63">
        <f t="shared" si="57"/>
        <v>0</v>
      </c>
      <c r="AR683" s="63">
        <f t="shared" si="58"/>
        <v>0</v>
      </c>
      <c r="AT683" s="176" cm="1">
        <f t="array" ref="AT683">SUMIFS('N1.3_Project_Listing'!$P$16:$P$829, 'N1.3_Project_Listing'!$E$16:$E$829,'N1.3_Project_Listing'!$E683, 'N1.3_Project_Listing'!$A$16:$A$829,ET_Risk_SC_Summation[[#Headers],[132kV Circuit Breaker]])</f>
        <v>0</v>
      </c>
      <c r="AU683" s="176" cm="1">
        <f t="array" ref="AU683">SUMIFS('N1.3_Project_Listing'!$P$16:$P$829, 'N1.3_Project_Listing'!$E$16:$E$829,'N1.3_Project_Listing'!$E683, 'N1.3_Project_Listing'!$A$16:$A$829,ET_Risk_SC_Summation[[#Headers],[132kV Transformer]])</f>
        <v>0</v>
      </c>
      <c r="AV683" s="176" cm="1">
        <f t="array" ref="AV683">SUMIFS('N1.3_Project_Listing'!$P$16:$P$829, 'N1.3_Project_Listing'!$E$16:$E$829,'N1.3_Project_Listing'!$E683, 'N1.3_Project_Listing'!$A$16:$A$829,ET_Risk_SC_Summation[[#Headers],[132kV Reactor]])</f>
        <v>0</v>
      </c>
      <c r="AW683" s="176" cm="1">
        <f t="array" ref="AW683">SUMIFS('N1.3_Project_Listing'!$P$16:$P$829, 'N1.3_Project_Listing'!$E$16:$E$829,'N1.3_Project_Listing'!$E683, 'N1.3_Project_Listing'!$A$16:$A$829,ET_Risk_SC_Summation[[#Headers],[132kV Underground Cable]])</f>
        <v>0</v>
      </c>
      <c r="AX683" s="176" cm="1">
        <f t="array" ref="AX683">SUMIFS('N1.3_Project_Listing'!$P$16:$P$829, 'N1.3_Project_Listing'!$E$16:$E$829,'N1.3_Project_Listing'!$E683, 'N1.3_Project_Listing'!$A$16:$A$829,ET_Risk_SC_Summation[[#Headers],[132kV OHL Conductor]])</f>
        <v>0</v>
      </c>
      <c r="AY683" s="176" cm="1">
        <f t="array" ref="AY683">SUMIFS('N1.3_Project_Listing'!$P$16:$P$829, 'N1.3_Project_Listing'!$E$16:$E$829,'N1.3_Project_Listing'!$E683, 'N1.3_Project_Listing'!$A$16:$A$829,ET_Risk_SC_Summation[[#Headers],[132kV OHL Fittings]])</f>
        <v>0</v>
      </c>
      <c r="AZ683" s="176" cm="1">
        <f t="array" ref="AZ683">SUMIFS('N1.3_Project_Listing'!$P$16:$P$829, 'N1.3_Project_Listing'!$E$16:$E$829,'N1.3_Project_Listing'!$E683, 'N1.3_Project_Listing'!$A$16:$A$829,ET_Risk_SC_Summation[[#Headers],[132kV OHL Tower]])</f>
        <v>0</v>
      </c>
      <c r="BA683" s="176" cm="1">
        <f t="array" ref="BA683">SUMIFS('N1.3_Project_Listing'!$P$16:$P$829, 'N1.3_Project_Listing'!$E$16:$E$829,'N1.3_Project_Listing'!$E683, 'N1.3_Project_Listing'!$A$16:$A$829,ET_Risk_SC_Summation[[#Headers],[275kV Circuit Breaker]])</f>
        <v>0</v>
      </c>
      <c r="BB683" s="176" cm="1">
        <f t="array" ref="BB683">SUMIFS('N1.3_Project_Listing'!$P$16:$P$829, 'N1.3_Project_Listing'!$E$16:$E$829,'N1.3_Project_Listing'!$E683, 'N1.3_Project_Listing'!$A$16:$A$829,ET_Risk_SC_Summation[[#Headers],[275kV Transformer]])</f>
        <v>0</v>
      </c>
      <c r="BC683" s="176" cm="1">
        <f t="array" ref="BC683">SUMIFS('N1.3_Project_Listing'!$P$16:$P$829, 'N1.3_Project_Listing'!$E$16:$E$829,'N1.3_Project_Listing'!$E683, 'N1.3_Project_Listing'!$A$16:$A$829,ET_Risk_SC_Summation[[#Headers],[275kV Reactor]])</f>
        <v>0</v>
      </c>
      <c r="BD683" s="176" cm="1">
        <f t="array" ref="BD683">SUMIFS('N1.3_Project_Listing'!$P$16:$P$829, 'N1.3_Project_Listing'!$E$16:$E$829,'N1.3_Project_Listing'!$E683, 'N1.3_Project_Listing'!$A$16:$A$829,ET_Risk_SC_Summation[[#Headers],[275kV Underground Cable]])</f>
        <v>0</v>
      </c>
      <c r="BE683" s="176" cm="1">
        <f t="array" ref="BE683">SUMIFS('N1.3_Project_Listing'!$P$16:$P$829, 'N1.3_Project_Listing'!$E$16:$E$829,'N1.3_Project_Listing'!$E683, 'N1.3_Project_Listing'!$A$16:$A$829,ET_Risk_SC_Summation[[#Headers],[275kV OHL Conductor]])</f>
        <v>0</v>
      </c>
      <c r="BF683" s="176" cm="1">
        <f t="array" ref="BF683">SUMIFS('N1.3_Project_Listing'!$P$16:$P$829, 'N1.3_Project_Listing'!$E$16:$E$829,'N1.3_Project_Listing'!$E683, 'N1.3_Project_Listing'!$A$16:$A$829,ET_Risk_SC_Summation[[#Headers],[275kV OHL Fittings]])</f>
        <v>0</v>
      </c>
      <c r="BG683" s="176" cm="1">
        <f t="array" ref="BG683">SUMIFS('N1.3_Project_Listing'!$P$16:$P$829, 'N1.3_Project_Listing'!$E$16:$E$829,'N1.3_Project_Listing'!$E683, 'N1.3_Project_Listing'!$A$16:$A$829,ET_Risk_SC_Summation[[#Headers],[275kV OHL Tower]])</f>
        <v>0</v>
      </c>
      <c r="BH683" s="176" cm="1">
        <f t="array" ref="BH683">SUMIFS('N1.3_Project_Listing'!$P$16:$P$829, 'N1.3_Project_Listing'!$E$16:$E$829,'N1.3_Project_Listing'!$E683, 'N1.3_Project_Listing'!$A$16:$A$829,ET_Risk_SC_Summation[[#Headers],[400kV Circuit Breaker]])</f>
        <v>0</v>
      </c>
      <c r="BI683" s="176" cm="1">
        <f t="array" ref="BI683">SUMIFS('N1.3_Project_Listing'!$P$16:$P$829, 'N1.3_Project_Listing'!$E$16:$E$829,'N1.3_Project_Listing'!$E683, 'N1.3_Project_Listing'!$A$16:$A$829,ET_Risk_SC_Summation[[#Headers],[400kV Transformer]])</f>
        <v>0</v>
      </c>
      <c r="BJ683" s="176" cm="1">
        <f t="array" ref="BJ683">SUMIFS('N1.3_Project_Listing'!$P$16:$P$829, 'N1.3_Project_Listing'!$E$16:$E$829,'N1.3_Project_Listing'!$E683, 'N1.3_Project_Listing'!$A$16:$A$829,ET_Risk_SC_Summation[[#Headers],[400kV Reactor]])</f>
        <v>0</v>
      </c>
      <c r="BK683" s="176" cm="1">
        <f t="array" ref="BK683">SUMIFS('N1.3_Project_Listing'!$P$16:$P$829, 'N1.3_Project_Listing'!$E$16:$E$829,'N1.3_Project_Listing'!$E683, 'N1.3_Project_Listing'!$A$16:$A$829,ET_Risk_SC_Summation[[#Headers],[400kV Underground Cable]])</f>
        <v>0</v>
      </c>
      <c r="BL683" s="176" cm="1">
        <f t="array" ref="BL683">SUMIFS('N1.3_Project_Listing'!$P$16:$P$829, 'N1.3_Project_Listing'!$E$16:$E$829,'N1.3_Project_Listing'!$E683, 'N1.3_Project_Listing'!$A$16:$A$829,ET_Risk_SC_Summation[[#Headers],[400kV OHL Conductor]])</f>
        <v>0</v>
      </c>
      <c r="BM683" s="176" cm="1">
        <f t="array" ref="BM683">SUMIFS('N1.3_Project_Listing'!$P$16:$P$829, 'N1.3_Project_Listing'!$E$16:$E$829,'N1.3_Project_Listing'!$E683, 'N1.3_Project_Listing'!$A$16:$A$829,ET_Risk_SC_Summation[[#Headers],[400kV OHL Fittings]])</f>
        <v>0</v>
      </c>
      <c r="BN683" s="176" cm="1">
        <f t="array" ref="BN683">SUMIFS('N1.3_Project_Listing'!$P$16:$P$829, 'N1.3_Project_Listing'!$E$16:$E$829,'N1.3_Project_Listing'!$E683, 'N1.3_Project_Listing'!$A$16:$A$829,ET_Risk_SC_Summation[[#Headers],[400kV OHL Tower]])</f>
        <v>0</v>
      </c>
      <c r="BO683" s="177" t="str">
        <f>IF(SUM(ET_Risk_SC_Summation[[#This Row],[132kV Circuit Breaker]:[400kV OHL Tower]])=0, "n/a", INDEX(ET_Risk_SC_Summation[#Headers],1,MATCH(MAX(ET_Risk_SC_Summation[[#This Row],[132kV Circuit Breaker]:[400kV OHL Tower]]),ET_Risk_SC_Summation[[#This Row],[132kV Circuit Breaker]:[400kV OHL Tower]],0)))</f>
        <v>n/a</v>
      </c>
      <c r="BP683" s="177" t="str">
        <f>IFERROR(INDEX('N0.7_Lookup_References'!$G$77:$G$98,MATCH(ET_Risk_SC_Summation[[#This Row],[Mxx Category]],'N0.7_Lookup_References'!$F$77:$F$98,0)),"")</f>
        <v/>
      </c>
    </row>
    <row r="684" spans="1:68">
      <c r="A684" s="160" t="str">
        <f>IFERROR(INDEX(N1.2_Intervention_Types[NARM Asset Category],MATCH('N1.3_Project_Listing'!$C684,N1.2_Intervention_Types[Intervention Type ID],0),1),"")</f>
        <v/>
      </c>
      <c r="B684" s="160" t="str">
        <f>IF($D$2="GD",IFERROR(INDEX(N1.2_Intervention_Types[C&amp;V Asset Category (GD)],MATCH('N1.3_Project_Listing'!$C684,N1.2_Intervention_Types[Intervention Type ID],0),1),""),IFERROR(INDEX(N1.2_Intervention_Types[NARM Asset Category],MATCH('N1.3_Project_Listing'!$C684,N1.2_Intervention_Types[Intervention Type ID],0),1),""))</f>
        <v/>
      </c>
      <c r="C684" s="67" t="str">
        <f>IFERROR(INDEX(N1.2_Intervention_Types[Intervention Type ID],MATCH('N1.3_Project_Listing'!$I684,N1.2_Intervention_Types[Intervention Type],0),1),"")</f>
        <v/>
      </c>
      <c r="D684" s="160" t="str">
        <f>IFERROR(INDEX(N1.2_Intervention_Types[Intervention Category],MATCH('N1.3_Project_Listing'!$C684,N1.2_Intervention_Types[Intervention Type ID],0),1),"")</f>
        <v/>
      </c>
      <c r="E684" s="210"/>
      <c r="F684" s="236"/>
      <c r="G684" s="236"/>
      <c r="H684" s="236"/>
      <c r="I684" s="151"/>
      <c r="J684" s="139"/>
      <c r="K684" s="117"/>
      <c r="L684" s="117"/>
      <c r="M684" s="117"/>
      <c r="N684" s="11"/>
      <c r="O684" s="11"/>
      <c r="P684" s="11"/>
      <c r="Q684" s="63">
        <f t="shared" si="59"/>
        <v>0</v>
      </c>
      <c r="R684" s="368">
        <f>IF('N1.3_Project_Listing'!$D684="Replacement",SUM('N1.3_Project_Listing'!$K684:$L684)/2,'N1.3_Project_Listing'!$M684)</f>
        <v>0</v>
      </c>
      <c r="S684" s="67" t="str">
        <f>IFERROR(INDEX('N0.7_Lookup_References'!$C$13:$C$72,MATCH($A684,'N0.7_Lookup_References'!$B$13:$B$72,0)),"")</f>
        <v/>
      </c>
      <c r="T684" s="338" t="str">
        <f t="shared" si="60"/>
        <v/>
      </c>
      <c r="V684" s="11"/>
      <c r="W684" s="11"/>
      <c r="X684" s="11"/>
      <c r="Y684" s="11"/>
      <c r="Z684" s="11"/>
      <c r="AA684" s="11"/>
      <c r="AB684" s="11"/>
      <c r="AC684" s="11"/>
      <c r="AD684" s="11"/>
      <c r="AE684" s="11"/>
      <c r="AF684" s="11"/>
      <c r="AG684" s="11"/>
      <c r="AH684" s="11"/>
      <c r="AI684" s="11"/>
      <c r="AJ684" s="11"/>
      <c r="AK684" s="11"/>
      <c r="AL684" s="11"/>
      <c r="AM684" s="11"/>
      <c r="AN684" s="11"/>
      <c r="AO684" s="11"/>
      <c r="AP684" s="63">
        <f t="shared" si="56"/>
        <v>0</v>
      </c>
      <c r="AQ684" s="63">
        <f t="shared" si="57"/>
        <v>0</v>
      </c>
      <c r="AR684" s="63">
        <f t="shared" si="58"/>
        <v>0</v>
      </c>
      <c r="AT684" s="176" cm="1">
        <f t="array" ref="AT684">SUMIFS('N1.3_Project_Listing'!$P$16:$P$829, 'N1.3_Project_Listing'!$E$16:$E$829,'N1.3_Project_Listing'!$E684, 'N1.3_Project_Listing'!$A$16:$A$829,ET_Risk_SC_Summation[[#Headers],[132kV Circuit Breaker]])</f>
        <v>0</v>
      </c>
      <c r="AU684" s="176" cm="1">
        <f t="array" ref="AU684">SUMIFS('N1.3_Project_Listing'!$P$16:$P$829, 'N1.3_Project_Listing'!$E$16:$E$829,'N1.3_Project_Listing'!$E684, 'N1.3_Project_Listing'!$A$16:$A$829,ET_Risk_SC_Summation[[#Headers],[132kV Transformer]])</f>
        <v>0</v>
      </c>
      <c r="AV684" s="176" cm="1">
        <f t="array" ref="AV684">SUMIFS('N1.3_Project_Listing'!$P$16:$P$829, 'N1.3_Project_Listing'!$E$16:$E$829,'N1.3_Project_Listing'!$E684, 'N1.3_Project_Listing'!$A$16:$A$829,ET_Risk_SC_Summation[[#Headers],[132kV Reactor]])</f>
        <v>0</v>
      </c>
      <c r="AW684" s="176" cm="1">
        <f t="array" ref="AW684">SUMIFS('N1.3_Project_Listing'!$P$16:$P$829, 'N1.3_Project_Listing'!$E$16:$E$829,'N1.3_Project_Listing'!$E684, 'N1.3_Project_Listing'!$A$16:$A$829,ET_Risk_SC_Summation[[#Headers],[132kV Underground Cable]])</f>
        <v>0</v>
      </c>
      <c r="AX684" s="176" cm="1">
        <f t="array" ref="AX684">SUMIFS('N1.3_Project_Listing'!$P$16:$P$829, 'N1.3_Project_Listing'!$E$16:$E$829,'N1.3_Project_Listing'!$E684, 'N1.3_Project_Listing'!$A$16:$A$829,ET_Risk_SC_Summation[[#Headers],[132kV OHL Conductor]])</f>
        <v>0</v>
      </c>
      <c r="AY684" s="176" cm="1">
        <f t="array" ref="AY684">SUMIFS('N1.3_Project_Listing'!$P$16:$P$829, 'N1.3_Project_Listing'!$E$16:$E$829,'N1.3_Project_Listing'!$E684, 'N1.3_Project_Listing'!$A$16:$A$829,ET_Risk_SC_Summation[[#Headers],[132kV OHL Fittings]])</f>
        <v>0</v>
      </c>
      <c r="AZ684" s="176" cm="1">
        <f t="array" ref="AZ684">SUMIFS('N1.3_Project_Listing'!$P$16:$P$829, 'N1.3_Project_Listing'!$E$16:$E$829,'N1.3_Project_Listing'!$E684, 'N1.3_Project_Listing'!$A$16:$A$829,ET_Risk_SC_Summation[[#Headers],[132kV OHL Tower]])</f>
        <v>0</v>
      </c>
      <c r="BA684" s="176" cm="1">
        <f t="array" ref="BA684">SUMIFS('N1.3_Project_Listing'!$P$16:$P$829, 'N1.3_Project_Listing'!$E$16:$E$829,'N1.3_Project_Listing'!$E684, 'N1.3_Project_Listing'!$A$16:$A$829,ET_Risk_SC_Summation[[#Headers],[275kV Circuit Breaker]])</f>
        <v>0</v>
      </c>
      <c r="BB684" s="176" cm="1">
        <f t="array" ref="BB684">SUMIFS('N1.3_Project_Listing'!$P$16:$P$829, 'N1.3_Project_Listing'!$E$16:$E$829,'N1.3_Project_Listing'!$E684, 'N1.3_Project_Listing'!$A$16:$A$829,ET_Risk_SC_Summation[[#Headers],[275kV Transformer]])</f>
        <v>0</v>
      </c>
      <c r="BC684" s="176" cm="1">
        <f t="array" ref="BC684">SUMIFS('N1.3_Project_Listing'!$P$16:$P$829, 'N1.3_Project_Listing'!$E$16:$E$829,'N1.3_Project_Listing'!$E684, 'N1.3_Project_Listing'!$A$16:$A$829,ET_Risk_SC_Summation[[#Headers],[275kV Reactor]])</f>
        <v>0</v>
      </c>
      <c r="BD684" s="176" cm="1">
        <f t="array" ref="BD684">SUMIFS('N1.3_Project_Listing'!$P$16:$P$829, 'N1.3_Project_Listing'!$E$16:$E$829,'N1.3_Project_Listing'!$E684, 'N1.3_Project_Listing'!$A$16:$A$829,ET_Risk_SC_Summation[[#Headers],[275kV Underground Cable]])</f>
        <v>0</v>
      </c>
      <c r="BE684" s="176" cm="1">
        <f t="array" ref="BE684">SUMIFS('N1.3_Project_Listing'!$P$16:$P$829, 'N1.3_Project_Listing'!$E$16:$E$829,'N1.3_Project_Listing'!$E684, 'N1.3_Project_Listing'!$A$16:$A$829,ET_Risk_SC_Summation[[#Headers],[275kV OHL Conductor]])</f>
        <v>0</v>
      </c>
      <c r="BF684" s="176" cm="1">
        <f t="array" ref="BF684">SUMIFS('N1.3_Project_Listing'!$P$16:$P$829, 'N1.3_Project_Listing'!$E$16:$E$829,'N1.3_Project_Listing'!$E684, 'N1.3_Project_Listing'!$A$16:$A$829,ET_Risk_SC_Summation[[#Headers],[275kV OHL Fittings]])</f>
        <v>0</v>
      </c>
      <c r="BG684" s="176" cm="1">
        <f t="array" ref="BG684">SUMIFS('N1.3_Project_Listing'!$P$16:$P$829, 'N1.3_Project_Listing'!$E$16:$E$829,'N1.3_Project_Listing'!$E684, 'N1.3_Project_Listing'!$A$16:$A$829,ET_Risk_SC_Summation[[#Headers],[275kV OHL Tower]])</f>
        <v>0</v>
      </c>
      <c r="BH684" s="176" cm="1">
        <f t="array" ref="BH684">SUMIFS('N1.3_Project_Listing'!$P$16:$P$829, 'N1.3_Project_Listing'!$E$16:$E$829,'N1.3_Project_Listing'!$E684, 'N1.3_Project_Listing'!$A$16:$A$829,ET_Risk_SC_Summation[[#Headers],[400kV Circuit Breaker]])</f>
        <v>0</v>
      </c>
      <c r="BI684" s="176" cm="1">
        <f t="array" ref="BI684">SUMIFS('N1.3_Project_Listing'!$P$16:$P$829, 'N1.3_Project_Listing'!$E$16:$E$829,'N1.3_Project_Listing'!$E684, 'N1.3_Project_Listing'!$A$16:$A$829,ET_Risk_SC_Summation[[#Headers],[400kV Transformer]])</f>
        <v>0</v>
      </c>
      <c r="BJ684" s="176" cm="1">
        <f t="array" ref="BJ684">SUMIFS('N1.3_Project_Listing'!$P$16:$P$829, 'N1.3_Project_Listing'!$E$16:$E$829,'N1.3_Project_Listing'!$E684, 'N1.3_Project_Listing'!$A$16:$A$829,ET_Risk_SC_Summation[[#Headers],[400kV Reactor]])</f>
        <v>0</v>
      </c>
      <c r="BK684" s="176" cm="1">
        <f t="array" ref="BK684">SUMIFS('N1.3_Project_Listing'!$P$16:$P$829, 'N1.3_Project_Listing'!$E$16:$E$829,'N1.3_Project_Listing'!$E684, 'N1.3_Project_Listing'!$A$16:$A$829,ET_Risk_SC_Summation[[#Headers],[400kV Underground Cable]])</f>
        <v>0</v>
      </c>
      <c r="BL684" s="176" cm="1">
        <f t="array" ref="BL684">SUMIFS('N1.3_Project_Listing'!$P$16:$P$829, 'N1.3_Project_Listing'!$E$16:$E$829,'N1.3_Project_Listing'!$E684, 'N1.3_Project_Listing'!$A$16:$A$829,ET_Risk_SC_Summation[[#Headers],[400kV OHL Conductor]])</f>
        <v>0</v>
      </c>
      <c r="BM684" s="176" cm="1">
        <f t="array" ref="BM684">SUMIFS('N1.3_Project_Listing'!$P$16:$P$829, 'N1.3_Project_Listing'!$E$16:$E$829,'N1.3_Project_Listing'!$E684, 'N1.3_Project_Listing'!$A$16:$A$829,ET_Risk_SC_Summation[[#Headers],[400kV OHL Fittings]])</f>
        <v>0</v>
      </c>
      <c r="BN684" s="176" cm="1">
        <f t="array" ref="BN684">SUMIFS('N1.3_Project_Listing'!$P$16:$P$829, 'N1.3_Project_Listing'!$E$16:$E$829,'N1.3_Project_Listing'!$E684, 'N1.3_Project_Listing'!$A$16:$A$829,ET_Risk_SC_Summation[[#Headers],[400kV OHL Tower]])</f>
        <v>0</v>
      </c>
      <c r="BO684" s="177" t="str">
        <f>IF(SUM(ET_Risk_SC_Summation[[#This Row],[132kV Circuit Breaker]:[400kV OHL Tower]])=0, "n/a", INDEX(ET_Risk_SC_Summation[#Headers],1,MATCH(MAX(ET_Risk_SC_Summation[[#This Row],[132kV Circuit Breaker]:[400kV OHL Tower]]),ET_Risk_SC_Summation[[#This Row],[132kV Circuit Breaker]:[400kV OHL Tower]],0)))</f>
        <v>n/a</v>
      </c>
      <c r="BP684" s="177" t="str">
        <f>IFERROR(INDEX('N0.7_Lookup_References'!$G$77:$G$98,MATCH(ET_Risk_SC_Summation[[#This Row],[Mxx Category]],'N0.7_Lookup_References'!$F$77:$F$98,0)),"")</f>
        <v/>
      </c>
    </row>
    <row r="685" spans="1:68">
      <c r="A685" s="160" t="str">
        <f>IFERROR(INDEX(N1.2_Intervention_Types[NARM Asset Category],MATCH('N1.3_Project_Listing'!$C685,N1.2_Intervention_Types[Intervention Type ID],0),1),"")</f>
        <v/>
      </c>
      <c r="B685" s="160" t="str">
        <f>IF($D$2="GD",IFERROR(INDEX(N1.2_Intervention_Types[C&amp;V Asset Category (GD)],MATCH('N1.3_Project_Listing'!$C685,N1.2_Intervention_Types[Intervention Type ID],0),1),""),IFERROR(INDEX(N1.2_Intervention_Types[NARM Asset Category],MATCH('N1.3_Project_Listing'!$C685,N1.2_Intervention_Types[Intervention Type ID],0),1),""))</f>
        <v/>
      </c>
      <c r="C685" s="67" t="str">
        <f>IFERROR(INDEX(N1.2_Intervention_Types[Intervention Type ID],MATCH('N1.3_Project_Listing'!$I685,N1.2_Intervention_Types[Intervention Type],0),1),"")</f>
        <v/>
      </c>
      <c r="D685" s="160" t="str">
        <f>IFERROR(INDEX(N1.2_Intervention_Types[Intervention Category],MATCH('N1.3_Project_Listing'!$C685,N1.2_Intervention_Types[Intervention Type ID],0),1),"")</f>
        <v/>
      </c>
      <c r="E685" s="210"/>
      <c r="F685" s="236"/>
      <c r="G685" s="236"/>
      <c r="H685" s="236"/>
      <c r="I685" s="151"/>
      <c r="J685" s="139"/>
      <c r="K685" s="117"/>
      <c r="L685" s="117"/>
      <c r="M685" s="117"/>
      <c r="N685" s="11"/>
      <c r="O685" s="11"/>
      <c r="P685" s="11"/>
      <c r="Q685" s="63">
        <f t="shared" si="59"/>
        <v>0</v>
      </c>
      <c r="R685" s="368">
        <f>IF('N1.3_Project_Listing'!$D685="Replacement",SUM('N1.3_Project_Listing'!$K685:$L685)/2,'N1.3_Project_Listing'!$M685)</f>
        <v>0</v>
      </c>
      <c r="S685" s="67" t="str">
        <f>IFERROR(INDEX('N0.7_Lookup_References'!$C$13:$C$72,MATCH($A685,'N0.7_Lookup_References'!$B$13:$B$72,0)),"")</f>
        <v/>
      </c>
      <c r="T685" s="338" t="str">
        <f t="shared" si="60"/>
        <v/>
      </c>
      <c r="V685" s="11"/>
      <c r="W685" s="11"/>
      <c r="X685" s="11"/>
      <c r="Y685" s="11"/>
      <c r="Z685" s="11"/>
      <c r="AA685" s="11"/>
      <c r="AB685" s="11"/>
      <c r="AC685" s="11"/>
      <c r="AD685" s="11"/>
      <c r="AE685" s="11"/>
      <c r="AF685" s="11"/>
      <c r="AG685" s="11"/>
      <c r="AH685" s="11"/>
      <c r="AI685" s="11"/>
      <c r="AJ685" s="11"/>
      <c r="AK685" s="11"/>
      <c r="AL685" s="11"/>
      <c r="AM685" s="11"/>
      <c r="AN685" s="11"/>
      <c r="AO685" s="11"/>
      <c r="AP685" s="63">
        <f t="shared" si="56"/>
        <v>0</v>
      </c>
      <c r="AQ685" s="63">
        <f t="shared" si="57"/>
        <v>0</v>
      </c>
      <c r="AR685" s="63">
        <f t="shared" si="58"/>
        <v>0</v>
      </c>
      <c r="AT685" s="176" cm="1">
        <f t="array" ref="AT685">SUMIFS('N1.3_Project_Listing'!$P$16:$P$829, 'N1.3_Project_Listing'!$E$16:$E$829,'N1.3_Project_Listing'!$E685, 'N1.3_Project_Listing'!$A$16:$A$829,ET_Risk_SC_Summation[[#Headers],[132kV Circuit Breaker]])</f>
        <v>0</v>
      </c>
      <c r="AU685" s="176" cm="1">
        <f t="array" ref="AU685">SUMIFS('N1.3_Project_Listing'!$P$16:$P$829, 'N1.3_Project_Listing'!$E$16:$E$829,'N1.3_Project_Listing'!$E685, 'N1.3_Project_Listing'!$A$16:$A$829,ET_Risk_SC_Summation[[#Headers],[132kV Transformer]])</f>
        <v>0</v>
      </c>
      <c r="AV685" s="176" cm="1">
        <f t="array" ref="AV685">SUMIFS('N1.3_Project_Listing'!$P$16:$P$829, 'N1.3_Project_Listing'!$E$16:$E$829,'N1.3_Project_Listing'!$E685, 'N1.3_Project_Listing'!$A$16:$A$829,ET_Risk_SC_Summation[[#Headers],[132kV Reactor]])</f>
        <v>0</v>
      </c>
      <c r="AW685" s="176" cm="1">
        <f t="array" ref="AW685">SUMIFS('N1.3_Project_Listing'!$P$16:$P$829, 'N1.3_Project_Listing'!$E$16:$E$829,'N1.3_Project_Listing'!$E685, 'N1.3_Project_Listing'!$A$16:$A$829,ET_Risk_SC_Summation[[#Headers],[132kV Underground Cable]])</f>
        <v>0</v>
      </c>
      <c r="AX685" s="176" cm="1">
        <f t="array" ref="AX685">SUMIFS('N1.3_Project_Listing'!$P$16:$P$829, 'N1.3_Project_Listing'!$E$16:$E$829,'N1.3_Project_Listing'!$E685, 'N1.3_Project_Listing'!$A$16:$A$829,ET_Risk_SC_Summation[[#Headers],[132kV OHL Conductor]])</f>
        <v>0</v>
      </c>
      <c r="AY685" s="176" cm="1">
        <f t="array" ref="AY685">SUMIFS('N1.3_Project_Listing'!$P$16:$P$829, 'N1.3_Project_Listing'!$E$16:$E$829,'N1.3_Project_Listing'!$E685, 'N1.3_Project_Listing'!$A$16:$A$829,ET_Risk_SC_Summation[[#Headers],[132kV OHL Fittings]])</f>
        <v>0</v>
      </c>
      <c r="AZ685" s="176" cm="1">
        <f t="array" ref="AZ685">SUMIFS('N1.3_Project_Listing'!$P$16:$P$829, 'N1.3_Project_Listing'!$E$16:$E$829,'N1.3_Project_Listing'!$E685, 'N1.3_Project_Listing'!$A$16:$A$829,ET_Risk_SC_Summation[[#Headers],[132kV OHL Tower]])</f>
        <v>0</v>
      </c>
      <c r="BA685" s="176" cm="1">
        <f t="array" ref="BA685">SUMIFS('N1.3_Project_Listing'!$P$16:$P$829, 'N1.3_Project_Listing'!$E$16:$E$829,'N1.3_Project_Listing'!$E685, 'N1.3_Project_Listing'!$A$16:$A$829,ET_Risk_SC_Summation[[#Headers],[275kV Circuit Breaker]])</f>
        <v>0</v>
      </c>
      <c r="BB685" s="176" cm="1">
        <f t="array" ref="BB685">SUMIFS('N1.3_Project_Listing'!$P$16:$P$829, 'N1.3_Project_Listing'!$E$16:$E$829,'N1.3_Project_Listing'!$E685, 'N1.3_Project_Listing'!$A$16:$A$829,ET_Risk_SC_Summation[[#Headers],[275kV Transformer]])</f>
        <v>0</v>
      </c>
      <c r="BC685" s="176" cm="1">
        <f t="array" ref="BC685">SUMIFS('N1.3_Project_Listing'!$P$16:$P$829, 'N1.3_Project_Listing'!$E$16:$E$829,'N1.3_Project_Listing'!$E685, 'N1.3_Project_Listing'!$A$16:$A$829,ET_Risk_SC_Summation[[#Headers],[275kV Reactor]])</f>
        <v>0</v>
      </c>
      <c r="BD685" s="176" cm="1">
        <f t="array" ref="BD685">SUMIFS('N1.3_Project_Listing'!$P$16:$P$829, 'N1.3_Project_Listing'!$E$16:$E$829,'N1.3_Project_Listing'!$E685, 'N1.3_Project_Listing'!$A$16:$A$829,ET_Risk_SC_Summation[[#Headers],[275kV Underground Cable]])</f>
        <v>0</v>
      </c>
      <c r="BE685" s="176" cm="1">
        <f t="array" ref="BE685">SUMIFS('N1.3_Project_Listing'!$P$16:$P$829, 'N1.3_Project_Listing'!$E$16:$E$829,'N1.3_Project_Listing'!$E685, 'N1.3_Project_Listing'!$A$16:$A$829,ET_Risk_SC_Summation[[#Headers],[275kV OHL Conductor]])</f>
        <v>0</v>
      </c>
      <c r="BF685" s="176" cm="1">
        <f t="array" ref="BF685">SUMIFS('N1.3_Project_Listing'!$P$16:$P$829, 'N1.3_Project_Listing'!$E$16:$E$829,'N1.3_Project_Listing'!$E685, 'N1.3_Project_Listing'!$A$16:$A$829,ET_Risk_SC_Summation[[#Headers],[275kV OHL Fittings]])</f>
        <v>0</v>
      </c>
      <c r="BG685" s="176" cm="1">
        <f t="array" ref="BG685">SUMIFS('N1.3_Project_Listing'!$P$16:$P$829, 'N1.3_Project_Listing'!$E$16:$E$829,'N1.3_Project_Listing'!$E685, 'N1.3_Project_Listing'!$A$16:$A$829,ET_Risk_SC_Summation[[#Headers],[275kV OHL Tower]])</f>
        <v>0</v>
      </c>
      <c r="BH685" s="176" cm="1">
        <f t="array" ref="BH685">SUMIFS('N1.3_Project_Listing'!$P$16:$P$829, 'N1.3_Project_Listing'!$E$16:$E$829,'N1.3_Project_Listing'!$E685, 'N1.3_Project_Listing'!$A$16:$A$829,ET_Risk_SC_Summation[[#Headers],[400kV Circuit Breaker]])</f>
        <v>0</v>
      </c>
      <c r="BI685" s="176" cm="1">
        <f t="array" ref="BI685">SUMIFS('N1.3_Project_Listing'!$P$16:$P$829, 'N1.3_Project_Listing'!$E$16:$E$829,'N1.3_Project_Listing'!$E685, 'N1.3_Project_Listing'!$A$16:$A$829,ET_Risk_SC_Summation[[#Headers],[400kV Transformer]])</f>
        <v>0</v>
      </c>
      <c r="BJ685" s="176" cm="1">
        <f t="array" ref="BJ685">SUMIFS('N1.3_Project_Listing'!$P$16:$P$829, 'N1.3_Project_Listing'!$E$16:$E$829,'N1.3_Project_Listing'!$E685, 'N1.3_Project_Listing'!$A$16:$A$829,ET_Risk_SC_Summation[[#Headers],[400kV Reactor]])</f>
        <v>0</v>
      </c>
      <c r="BK685" s="176" cm="1">
        <f t="array" ref="BK685">SUMIFS('N1.3_Project_Listing'!$P$16:$P$829, 'N1.3_Project_Listing'!$E$16:$E$829,'N1.3_Project_Listing'!$E685, 'N1.3_Project_Listing'!$A$16:$A$829,ET_Risk_SC_Summation[[#Headers],[400kV Underground Cable]])</f>
        <v>0</v>
      </c>
      <c r="BL685" s="176" cm="1">
        <f t="array" ref="BL685">SUMIFS('N1.3_Project_Listing'!$P$16:$P$829, 'N1.3_Project_Listing'!$E$16:$E$829,'N1.3_Project_Listing'!$E685, 'N1.3_Project_Listing'!$A$16:$A$829,ET_Risk_SC_Summation[[#Headers],[400kV OHL Conductor]])</f>
        <v>0</v>
      </c>
      <c r="BM685" s="176" cm="1">
        <f t="array" ref="BM685">SUMIFS('N1.3_Project_Listing'!$P$16:$P$829, 'N1.3_Project_Listing'!$E$16:$E$829,'N1.3_Project_Listing'!$E685, 'N1.3_Project_Listing'!$A$16:$A$829,ET_Risk_SC_Summation[[#Headers],[400kV OHL Fittings]])</f>
        <v>0</v>
      </c>
      <c r="BN685" s="176" cm="1">
        <f t="array" ref="BN685">SUMIFS('N1.3_Project_Listing'!$P$16:$P$829, 'N1.3_Project_Listing'!$E$16:$E$829,'N1.3_Project_Listing'!$E685, 'N1.3_Project_Listing'!$A$16:$A$829,ET_Risk_SC_Summation[[#Headers],[400kV OHL Tower]])</f>
        <v>0</v>
      </c>
      <c r="BO685" s="177" t="str">
        <f>IF(SUM(ET_Risk_SC_Summation[[#This Row],[132kV Circuit Breaker]:[400kV OHL Tower]])=0, "n/a", INDEX(ET_Risk_SC_Summation[#Headers],1,MATCH(MAX(ET_Risk_SC_Summation[[#This Row],[132kV Circuit Breaker]:[400kV OHL Tower]]),ET_Risk_SC_Summation[[#This Row],[132kV Circuit Breaker]:[400kV OHL Tower]],0)))</f>
        <v>n/a</v>
      </c>
      <c r="BP685" s="177" t="str">
        <f>IFERROR(INDEX('N0.7_Lookup_References'!$G$77:$G$98,MATCH(ET_Risk_SC_Summation[[#This Row],[Mxx Category]],'N0.7_Lookup_References'!$F$77:$F$98,0)),"")</f>
        <v/>
      </c>
    </row>
    <row r="686" spans="1:68">
      <c r="A686" s="160" t="str">
        <f>IFERROR(INDEX(N1.2_Intervention_Types[NARM Asset Category],MATCH('N1.3_Project_Listing'!$C686,N1.2_Intervention_Types[Intervention Type ID],0),1),"")</f>
        <v/>
      </c>
      <c r="B686" s="160" t="str">
        <f>IF($D$2="GD",IFERROR(INDEX(N1.2_Intervention_Types[C&amp;V Asset Category (GD)],MATCH('N1.3_Project_Listing'!$C686,N1.2_Intervention_Types[Intervention Type ID],0),1),""),IFERROR(INDEX(N1.2_Intervention_Types[NARM Asset Category],MATCH('N1.3_Project_Listing'!$C686,N1.2_Intervention_Types[Intervention Type ID],0),1),""))</f>
        <v/>
      </c>
      <c r="C686" s="67" t="str">
        <f>IFERROR(INDEX(N1.2_Intervention_Types[Intervention Type ID],MATCH('N1.3_Project_Listing'!$I686,N1.2_Intervention_Types[Intervention Type],0),1),"")</f>
        <v/>
      </c>
      <c r="D686" s="160" t="str">
        <f>IFERROR(INDEX(N1.2_Intervention_Types[Intervention Category],MATCH('N1.3_Project_Listing'!$C686,N1.2_Intervention_Types[Intervention Type ID],0),1),"")</f>
        <v/>
      </c>
      <c r="E686" s="210"/>
      <c r="F686" s="236"/>
      <c r="G686" s="236"/>
      <c r="H686" s="236"/>
      <c r="I686" s="151"/>
      <c r="J686" s="139"/>
      <c r="K686" s="117"/>
      <c r="L686" s="117"/>
      <c r="M686" s="117"/>
      <c r="N686" s="11"/>
      <c r="O686" s="11"/>
      <c r="P686" s="11"/>
      <c r="Q686" s="63">
        <f t="shared" si="59"/>
        <v>0</v>
      </c>
      <c r="R686" s="368">
        <f>IF('N1.3_Project_Listing'!$D686="Replacement",SUM('N1.3_Project_Listing'!$K686:$L686)/2,'N1.3_Project_Listing'!$M686)</f>
        <v>0</v>
      </c>
      <c r="S686" s="67" t="str">
        <f>IFERROR(INDEX('N0.7_Lookup_References'!$C$13:$C$72,MATCH($A686,'N0.7_Lookup_References'!$B$13:$B$72,0)),"")</f>
        <v/>
      </c>
      <c r="T686" s="338" t="str">
        <f t="shared" si="60"/>
        <v/>
      </c>
      <c r="V686" s="11"/>
      <c r="W686" s="11"/>
      <c r="X686" s="11"/>
      <c r="Y686" s="11"/>
      <c r="Z686" s="11"/>
      <c r="AA686" s="11"/>
      <c r="AB686" s="11"/>
      <c r="AC686" s="11"/>
      <c r="AD686" s="11"/>
      <c r="AE686" s="11"/>
      <c r="AF686" s="11"/>
      <c r="AG686" s="11"/>
      <c r="AH686" s="11"/>
      <c r="AI686" s="11"/>
      <c r="AJ686" s="11"/>
      <c r="AK686" s="11"/>
      <c r="AL686" s="11"/>
      <c r="AM686" s="11"/>
      <c r="AN686" s="11"/>
      <c r="AO686" s="11"/>
      <c r="AP686" s="63">
        <f t="shared" si="56"/>
        <v>0</v>
      </c>
      <c r="AQ686" s="63">
        <f t="shared" si="57"/>
        <v>0</v>
      </c>
      <c r="AR686" s="63">
        <f t="shared" si="58"/>
        <v>0</v>
      </c>
      <c r="AT686" s="176" cm="1">
        <f t="array" ref="AT686">SUMIFS('N1.3_Project_Listing'!$P$16:$P$829, 'N1.3_Project_Listing'!$E$16:$E$829,'N1.3_Project_Listing'!$E686, 'N1.3_Project_Listing'!$A$16:$A$829,ET_Risk_SC_Summation[[#Headers],[132kV Circuit Breaker]])</f>
        <v>0</v>
      </c>
      <c r="AU686" s="176" cm="1">
        <f t="array" ref="AU686">SUMIFS('N1.3_Project_Listing'!$P$16:$P$829, 'N1.3_Project_Listing'!$E$16:$E$829,'N1.3_Project_Listing'!$E686, 'N1.3_Project_Listing'!$A$16:$A$829,ET_Risk_SC_Summation[[#Headers],[132kV Transformer]])</f>
        <v>0</v>
      </c>
      <c r="AV686" s="176" cm="1">
        <f t="array" ref="AV686">SUMIFS('N1.3_Project_Listing'!$P$16:$P$829, 'N1.3_Project_Listing'!$E$16:$E$829,'N1.3_Project_Listing'!$E686, 'N1.3_Project_Listing'!$A$16:$A$829,ET_Risk_SC_Summation[[#Headers],[132kV Reactor]])</f>
        <v>0</v>
      </c>
      <c r="AW686" s="176" cm="1">
        <f t="array" ref="AW686">SUMIFS('N1.3_Project_Listing'!$P$16:$P$829, 'N1.3_Project_Listing'!$E$16:$E$829,'N1.3_Project_Listing'!$E686, 'N1.3_Project_Listing'!$A$16:$A$829,ET_Risk_SC_Summation[[#Headers],[132kV Underground Cable]])</f>
        <v>0</v>
      </c>
      <c r="AX686" s="176" cm="1">
        <f t="array" ref="AX686">SUMIFS('N1.3_Project_Listing'!$P$16:$P$829, 'N1.3_Project_Listing'!$E$16:$E$829,'N1.3_Project_Listing'!$E686, 'N1.3_Project_Listing'!$A$16:$A$829,ET_Risk_SC_Summation[[#Headers],[132kV OHL Conductor]])</f>
        <v>0</v>
      </c>
      <c r="AY686" s="176" cm="1">
        <f t="array" ref="AY686">SUMIFS('N1.3_Project_Listing'!$P$16:$P$829, 'N1.3_Project_Listing'!$E$16:$E$829,'N1.3_Project_Listing'!$E686, 'N1.3_Project_Listing'!$A$16:$A$829,ET_Risk_SC_Summation[[#Headers],[132kV OHL Fittings]])</f>
        <v>0</v>
      </c>
      <c r="AZ686" s="176" cm="1">
        <f t="array" ref="AZ686">SUMIFS('N1.3_Project_Listing'!$P$16:$P$829, 'N1.3_Project_Listing'!$E$16:$E$829,'N1.3_Project_Listing'!$E686, 'N1.3_Project_Listing'!$A$16:$A$829,ET_Risk_SC_Summation[[#Headers],[132kV OHL Tower]])</f>
        <v>0</v>
      </c>
      <c r="BA686" s="176" cm="1">
        <f t="array" ref="BA686">SUMIFS('N1.3_Project_Listing'!$P$16:$P$829, 'N1.3_Project_Listing'!$E$16:$E$829,'N1.3_Project_Listing'!$E686, 'N1.3_Project_Listing'!$A$16:$A$829,ET_Risk_SC_Summation[[#Headers],[275kV Circuit Breaker]])</f>
        <v>0</v>
      </c>
      <c r="BB686" s="176" cm="1">
        <f t="array" ref="BB686">SUMIFS('N1.3_Project_Listing'!$P$16:$P$829, 'N1.3_Project_Listing'!$E$16:$E$829,'N1.3_Project_Listing'!$E686, 'N1.3_Project_Listing'!$A$16:$A$829,ET_Risk_SC_Summation[[#Headers],[275kV Transformer]])</f>
        <v>0</v>
      </c>
      <c r="BC686" s="176" cm="1">
        <f t="array" ref="BC686">SUMIFS('N1.3_Project_Listing'!$P$16:$P$829, 'N1.3_Project_Listing'!$E$16:$E$829,'N1.3_Project_Listing'!$E686, 'N1.3_Project_Listing'!$A$16:$A$829,ET_Risk_SC_Summation[[#Headers],[275kV Reactor]])</f>
        <v>0</v>
      </c>
      <c r="BD686" s="176" cm="1">
        <f t="array" ref="BD686">SUMIFS('N1.3_Project_Listing'!$P$16:$P$829, 'N1.3_Project_Listing'!$E$16:$E$829,'N1.3_Project_Listing'!$E686, 'N1.3_Project_Listing'!$A$16:$A$829,ET_Risk_SC_Summation[[#Headers],[275kV Underground Cable]])</f>
        <v>0</v>
      </c>
      <c r="BE686" s="176" cm="1">
        <f t="array" ref="BE686">SUMIFS('N1.3_Project_Listing'!$P$16:$P$829, 'N1.3_Project_Listing'!$E$16:$E$829,'N1.3_Project_Listing'!$E686, 'N1.3_Project_Listing'!$A$16:$A$829,ET_Risk_SC_Summation[[#Headers],[275kV OHL Conductor]])</f>
        <v>0</v>
      </c>
      <c r="BF686" s="176" cm="1">
        <f t="array" ref="BF686">SUMIFS('N1.3_Project_Listing'!$P$16:$P$829, 'N1.3_Project_Listing'!$E$16:$E$829,'N1.3_Project_Listing'!$E686, 'N1.3_Project_Listing'!$A$16:$A$829,ET_Risk_SC_Summation[[#Headers],[275kV OHL Fittings]])</f>
        <v>0</v>
      </c>
      <c r="BG686" s="176" cm="1">
        <f t="array" ref="BG686">SUMIFS('N1.3_Project_Listing'!$P$16:$P$829, 'N1.3_Project_Listing'!$E$16:$E$829,'N1.3_Project_Listing'!$E686, 'N1.3_Project_Listing'!$A$16:$A$829,ET_Risk_SC_Summation[[#Headers],[275kV OHL Tower]])</f>
        <v>0</v>
      </c>
      <c r="BH686" s="176" cm="1">
        <f t="array" ref="BH686">SUMIFS('N1.3_Project_Listing'!$P$16:$P$829, 'N1.3_Project_Listing'!$E$16:$E$829,'N1.3_Project_Listing'!$E686, 'N1.3_Project_Listing'!$A$16:$A$829,ET_Risk_SC_Summation[[#Headers],[400kV Circuit Breaker]])</f>
        <v>0</v>
      </c>
      <c r="BI686" s="176" cm="1">
        <f t="array" ref="BI686">SUMIFS('N1.3_Project_Listing'!$P$16:$P$829, 'N1.3_Project_Listing'!$E$16:$E$829,'N1.3_Project_Listing'!$E686, 'N1.3_Project_Listing'!$A$16:$A$829,ET_Risk_SC_Summation[[#Headers],[400kV Transformer]])</f>
        <v>0</v>
      </c>
      <c r="BJ686" s="176" cm="1">
        <f t="array" ref="BJ686">SUMIFS('N1.3_Project_Listing'!$P$16:$P$829, 'N1.3_Project_Listing'!$E$16:$E$829,'N1.3_Project_Listing'!$E686, 'N1.3_Project_Listing'!$A$16:$A$829,ET_Risk_SC_Summation[[#Headers],[400kV Reactor]])</f>
        <v>0</v>
      </c>
      <c r="BK686" s="176" cm="1">
        <f t="array" ref="BK686">SUMIFS('N1.3_Project_Listing'!$P$16:$P$829, 'N1.3_Project_Listing'!$E$16:$E$829,'N1.3_Project_Listing'!$E686, 'N1.3_Project_Listing'!$A$16:$A$829,ET_Risk_SC_Summation[[#Headers],[400kV Underground Cable]])</f>
        <v>0</v>
      </c>
      <c r="BL686" s="176" cm="1">
        <f t="array" ref="BL686">SUMIFS('N1.3_Project_Listing'!$P$16:$P$829, 'N1.3_Project_Listing'!$E$16:$E$829,'N1.3_Project_Listing'!$E686, 'N1.3_Project_Listing'!$A$16:$A$829,ET_Risk_SC_Summation[[#Headers],[400kV OHL Conductor]])</f>
        <v>0</v>
      </c>
      <c r="BM686" s="176" cm="1">
        <f t="array" ref="BM686">SUMIFS('N1.3_Project_Listing'!$P$16:$P$829, 'N1.3_Project_Listing'!$E$16:$E$829,'N1.3_Project_Listing'!$E686, 'N1.3_Project_Listing'!$A$16:$A$829,ET_Risk_SC_Summation[[#Headers],[400kV OHL Fittings]])</f>
        <v>0</v>
      </c>
      <c r="BN686" s="176" cm="1">
        <f t="array" ref="BN686">SUMIFS('N1.3_Project_Listing'!$P$16:$P$829, 'N1.3_Project_Listing'!$E$16:$E$829,'N1.3_Project_Listing'!$E686, 'N1.3_Project_Listing'!$A$16:$A$829,ET_Risk_SC_Summation[[#Headers],[400kV OHL Tower]])</f>
        <v>0</v>
      </c>
      <c r="BO686" s="177" t="str">
        <f>IF(SUM(ET_Risk_SC_Summation[[#This Row],[132kV Circuit Breaker]:[400kV OHL Tower]])=0, "n/a", INDEX(ET_Risk_SC_Summation[#Headers],1,MATCH(MAX(ET_Risk_SC_Summation[[#This Row],[132kV Circuit Breaker]:[400kV OHL Tower]]),ET_Risk_SC_Summation[[#This Row],[132kV Circuit Breaker]:[400kV OHL Tower]],0)))</f>
        <v>n/a</v>
      </c>
      <c r="BP686" s="177" t="str">
        <f>IFERROR(INDEX('N0.7_Lookup_References'!$G$77:$G$98,MATCH(ET_Risk_SC_Summation[[#This Row],[Mxx Category]],'N0.7_Lookup_References'!$F$77:$F$98,0)),"")</f>
        <v/>
      </c>
    </row>
    <row r="687" spans="1:68">
      <c r="A687" s="160" t="str">
        <f>IFERROR(INDEX(N1.2_Intervention_Types[NARM Asset Category],MATCH('N1.3_Project_Listing'!$C687,N1.2_Intervention_Types[Intervention Type ID],0),1),"")</f>
        <v/>
      </c>
      <c r="B687" s="160" t="str">
        <f>IF($D$2="GD",IFERROR(INDEX(N1.2_Intervention_Types[C&amp;V Asset Category (GD)],MATCH('N1.3_Project_Listing'!$C687,N1.2_Intervention_Types[Intervention Type ID],0),1),""),IFERROR(INDEX(N1.2_Intervention_Types[NARM Asset Category],MATCH('N1.3_Project_Listing'!$C687,N1.2_Intervention_Types[Intervention Type ID],0),1),""))</f>
        <v/>
      </c>
      <c r="C687" s="67" t="str">
        <f>IFERROR(INDEX(N1.2_Intervention_Types[Intervention Type ID],MATCH('N1.3_Project_Listing'!$I687,N1.2_Intervention_Types[Intervention Type],0),1),"")</f>
        <v/>
      </c>
      <c r="D687" s="160" t="str">
        <f>IFERROR(INDEX(N1.2_Intervention_Types[Intervention Category],MATCH('N1.3_Project_Listing'!$C687,N1.2_Intervention_Types[Intervention Type ID],0),1),"")</f>
        <v/>
      </c>
      <c r="E687" s="210"/>
      <c r="F687" s="236"/>
      <c r="G687" s="236"/>
      <c r="H687" s="236"/>
      <c r="I687" s="151"/>
      <c r="J687" s="139"/>
      <c r="K687" s="117"/>
      <c r="L687" s="117"/>
      <c r="M687" s="117"/>
      <c r="N687" s="11"/>
      <c r="O687" s="11"/>
      <c r="P687" s="11"/>
      <c r="Q687" s="63">
        <f t="shared" si="59"/>
        <v>0</v>
      </c>
      <c r="R687" s="368">
        <f>IF('N1.3_Project_Listing'!$D687="Replacement",SUM('N1.3_Project_Listing'!$K687:$L687)/2,'N1.3_Project_Listing'!$M687)</f>
        <v>0</v>
      </c>
      <c r="S687" s="67" t="str">
        <f>IFERROR(INDEX('N0.7_Lookup_References'!$C$13:$C$72,MATCH($A687,'N0.7_Lookup_References'!$B$13:$B$72,0)),"")</f>
        <v/>
      </c>
      <c r="T687" s="338" t="str">
        <f t="shared" si="60"/>
        <v/>
      </c>
      <c r="V687" s="11"/>
      <c r="W687" s="11"/>
      <c r="X687" s="11"/>
      <c r="Y687" s="11"/>
      <c r="Z687" s="11"/>
      <c r="AA687" s="11"/>
      <c r="AB687" s="11"/>
      <c r="AC687" s="11"/>
      <c r="AD687" s="11"/>
      <c r="AE687" s="11"/>
      <c r="AF687" s="11"/>
      <c r="AG687" s="11"/>
      <c r="AH687" s="11"/>
      <c r="AI687" s="11"/>
      <c r="AJ687" s="11"/>
      <c r="AK687" s="11"/>
      <c r="AL687" s="11"/>
      <c r="AM687" s="11"/>
      <c r="AN687" s="11"/>
      <c r="AO687" s="11"/>
      <c r="AP687" s="63">
        <f t="shared" si="56"/>
        <v>0</v>
      </c>
      <c r="AQ687" s="63">
        <f t="shared" si="57"/>
        <v>0</v>
      </c>
      <c r="AR687" s="63">
        <f t="shared" si="58"/>
        <v>0</v>
      </c>
      <c r="AT687" s="176" cm="1">
        <f t="array" ref="AT687">SUMIFS('N1.3_Project_Listing'!$P$16:$P$829, 'N1.3_Project_Listing'!$E$16:$E$829,'N1.3_Project_Listing'!$E687, 'N1.3_Project_Listing'!$A$16:$A$829,ET_Risk_SC_Summation[[#Headers],[132kV Circuit Breaker]])</f>
        <v>0</v>
      </c>
      <c r="AU687" s="176" cm="1">
        <f t="array" ref="AU687">SUMIFS('N1.3_Project_Listing'!$P$16:$P$829, 'N1.3_Project_Listing'!$E$16:$E$829,'N1.3_Project_Listing'!$E687, 'N1.3_Project_Listing'!$A$16:$A$829,ET_Risk_SC_Summation[[#Headers],[132kV Transformer]])</f>
        <v>0</v>
      </c>
      <c r="AV687" s="176" cm="1">
        <f t="array" ref="AV687">SUMIFS('N1.3_Project_Listing'!$P$16:$P$829, 'N1.3_Project_Listing'!$E$16:$E$829,'N1.3_Project_Listing'!$E687, 'N1.3_Project_Listing'!$A$16:$A$829,ET_Risk_SC_Summation[[#Headers],[132kV Reactor]])</f>
        <v>0</v>
      </c>
      <c r="AW687" s="176" cm="1">
        <f t="array" ref="AW687">SUMIFS('N1.3_Project_Listing'!$P$16:$P$829, 'N1.3_Project_Listing'!$E$16:$E$829,'N1.3_Project_Listing'!$E687, 'N1.3_Project_Listing'!$A$16:$A$829,ET_Risk_SC_Summation[[#Headers],[132kV Underground Cable]])</f>
        <v>0</v>
      </c>
      <c r="AX687" s="176" cm="1">
        <f t="array" ref="AX687">SUMIFS('N1.3_Project_Listing'!$P$16:$P$829, 'N1.3_Project_Listing'!$E$16:$E$829,'N1.3_Project_Listing'!$E687, 'N1.3_Project_Listing'!$A$16:$A$829,ET_Risk_SC_Summation[[#Headers],[132kV OHL Conductor]])</f>
        <v>0</v>
      </c>
      <c r="AY687" s="176" cm="1">
        <f t="array" ref="AY687">SUMIFS('N1.3_Project_Listing'!$P$16:$P$829, 'N1.3_Project_Listing'!$E$16:$E$829,'N1.3_Project_Listing'!$E687, 'N1.3_Project_Listing'!$A$16:$A$829,ET_Risk_SC_Summation[[#Headers],[132kV OHL Fittings]])</f>
        <v>0</v>
      </c>
      <c r="AZ687" s="176" cm="1">
        <f t="array" ref="AZ687">SUMIFS('N1.3_Project_Listing'!$P$16:$P$829, 'N1.3_Project_Listing'!$E$16:$E$829,'N1.3_Project_Listing'!$E687, 'N1.3_Project_Listing'!$A$16:$A$829,ET_Risk_SC_Summation[[#Headers],[132kV OHL Tower]])</f>
        <v>0</v>
      </c>
      <c r="BA687" s="176" cm="1">
        <f t="array" ref="BA687">SUMIFS('N1.3_Project_Listing'!$P$16:$P$829, 'N1.3_Project_Listing'!$E$16:$E$829,'N1.3_Project_Listing'!$E687, 'N1.3_Project_Listing'!$A$16:$A$829,ET_Risk_SC_Summation[[#Headers],[275kV Circuit Breaker]])</f>
        <v>0</v>
      </c>
      <c r="BB687" s="176" cm="1">
        <f t="array" ref="BB687">SUMIFS('N1.3_Project_Listing'!$P$16:$P$829, 'N1.3_Project_Listing'!$E$16:$E$829,'N1.3_Project_Listing'!$E687, 'N1.3_Project_Listing'!$A$16:$A$829,ET_Risk_SC_Summation[[#Headers],[275kV Transformer]])</f>
        <v>0</v>
      </c>
      <c r="BC687" s="176" cm="1">
        <f t="array" ref="BC687">SUMIFS('N1.3_Project_Listing'!$P$16:$P$829, 'N1.3_Project_Listing'!$E$16:$E$829,'N1.3_Project_Listing'!$E687, 'N1.3_Project_Listing'!$A$16:$A$829,ET_Risk_SC_Summation[[#Headers],[275kV Reactor]])</f>
        <v>0</v>
      </c>
      <c r="BD687" s="176" cm="1">
        <f t="array" ref="BD687">SUMIFS('N1.3_Project_Listing'!$P$16:$P$829, 'N1.3_Project_Listing'!$E$16:$E$829,'N1.3_Project_Listing'!$E687, 'N1.3_Project_Listing'!$A$16:$A$829,ET_Risk_SC_Summation[[#Headers],[275kV Underground Cable]])</f>
        <v>0</v>
      </c>
      <c r="BE687" s="176" cm="1">
        <f t="array" ref="BE687">SUMIFS('N1.3_Project_Listing'!$P$16:$P$829, 'N1.3_Project_Listing'!$E$16:$E$829,'N1.3_Project_Listing'!$E687, 'N1.3_Project_Listing'!$A$16:$A$829,ET_Risk_SC_Summation[[#Headers],[275kV OHL Conductor]])</f>
        <v>0</v>
      </c>
      <c r="BF687" s="176" cm="1">
        <f t="array" ref="BF687">SUMIFS('N1.3_Project_Listing'!$P$16:$P$829, 'N1.3_Project_Listing'!$E$16:$E$829,'N1.3_Project_Listing'!$E687, 'N1.3_Project_Listing'!$A$16:$A$829,ET_Risk_SC_Summation[[#Headers],[275kV OHL Fittings]])</f>
        <v>0</v>
      </c>
      <c r="BG687" s="176" cm="1">
        <f t="array" ref="BG687">SUMIFS('N1.3_Project_Listing'!$P$16:$P$829, 'N1.3_Project_Listing'!$E$16:$E$829,'N1.3_Project_Listing'!$E687, 'N1.3_Project_Listing'!$A$16:$A$829,ET_Risk_SC_Summation[[#Headers],[275kV OHL Tower]])</f>
        <v>0</v>
      </c>
      <c r="BH687" s="176" cm="1">
        <f t="array" ref="BH687">SUMIFS('N1.3_Project_Listing'!$P$16:$P$829, 'N1.3_Project_Listing'!$E$16:$E$829,'N1.3_Project_Listing'!$E687, 'N1.3_Project_Listing'!$A$16:$A$829,ET_Risk_SC_Summation[[#Headers],[400kV Circuit Breaker]])</f>
        <v>0</v>
      </c>
      <c r="BI687" s="176" cm="1">
        <f t="array" ref="BI687">SUMIFS('N1.3_Project_Listing'!$P$16:$P$829, 'N1.3_Project_Listing'!$E$16:$E$829,'N1.3_Project_Listing'!$E687, 'N1.3_Project_Listing'!$A$16:$A$829,ET_Risk_SC_Summation[[#Headers],[400kV Transformer]])</f>
        <v>0</v>
      </c>
      <c r="BJ687" s="176" cm="1">
        <f t="array" ref="BJ687">SUMIFS('N1.3_Project_Listing'!$P$16:$P$829, 'N1.3_Project_Listing'!$E$16:$E$829,'N1.3_Project_Listing'!$E687, 'N1.3_Project_Listing'!$A$16:$A$829,ET_Risk_SC_Summation[[#Headers],[400kV Reactor]])</f>
        <v>0</v>
      </c>
      <c r="BK687" s="176" cm="1">
        <f t="array" ref="BK687">SUMIFS('N1.3_Project_Listing'!$P$16:$P$829, 'N1.3_Project_Listing'!$E$16:$E$829,'N1.3_Project_Listing'!$E687, 'N1.3_Project_Listing'!$A$16:$A$829,ET_Risk_SC_Summation[[#Headers],[400kV Underground Cable]])</f>
        <v>0</v>
      </c>
      <c r="BL687" s="176" cm="1">
        <f t="array" ref="BL687">SUMIFS('N1.3_Project_Listing'!$P$16:$P$829, 'N1.3_Project_Listing'!$E$16:$E$829,'N1.3_Project_Listing'!$E687, 'N1.3_Project_Listing'!$A$16:$A$829,ET_Risk_SC_Summation[[#Headers],[400kV OHL Conductor]])</f>
        <v>0</v>
      </c>
      <c r="BM687" s="176" cm="1">
        <f t="array" ref="BM687">SUMIFS('N1.3_Project_Listing'!$P$16:$P$829, 'N1.3_Project_Listing'!$E$16:$E$829,'N1.3_Project_Listing'!$E687, 'N1.3_Project_Listing'!$A$16:$A$829,ET_Risk_SC_Summation[[#Headers],[400kV OHL Fittings]])</f>
        <v>0</v>
      </c>
      <c r="BN687" s="176" cm="1">
        <f t="array" ref="BN687">SUMIFS('N1.3_Project_Listing'!$P$16:$P$829, 'N1.3_Project_Listing'!$E$16:$E$829,'N1.3_Project_Listing'!$E687, 'N1.3_Project_Listing'!$A$16:$A$829,ET_Risk_SC_Summation[[#Headers],[400kV OHL Tower]])</f>
        <v>0</v>
      </c>
      <c r="BO687" s="177" t="str">
        <f>IF(SUM(ET_Risk_SC_Summation[[#This Row],[132kV Circuit Breaker]:[400kV OHL Tower]])=0, "n/a", INDEX(ET_Risk_SC_Summation[#Headers],1,MATCH(MAX(ET_Risk_SC_Summation[[#This Row],[132kV Circuit Breaker]:[400kV OHL Tower]]),ET_Risk_SC_Summation[[#This Row],[132kV Circuit Breaker]:[400kV OHL Tower]],0)))</f>
        <v>n/a</v>
      </c>
      <c r="BP687" s="177" t="str">
        <f>IFERROR(INDEX('N0.7_Lookup_References'!$G$77:$G$98,MATCH(ET_Risk_SC_Summation[[#This Row],[Mxx Category]],'N0.7_Lookup_References'!$F$77:$F$98,0)),"")</f>
        <v/>
      </c>
    </row>
    <row r="688" spans="1:68">
      <c r="A688" s="160" t="str">
        <f>IFERROR(INDEX(N1.2_Intervention_Types[NARM Asset Category],MATCH('N1.3_Project_Listing'!$C688,N1.2_Intervention_Types[Intervention Type ID],0),1),"")</f>
        <v/>
      </c>
      <c r="B688" s="160" t="str">
        <f>IF($D$2="GD",IFERROR(INDEX(N1.2_Intervention_Types[C&amp;V Asset Category (GD)],MATCH('N1.3_Project_Listing'!$C688,N1.2_Intervention_Types[Intervention Type ID],0),1),""),IFERROR(INDEX(N1.2_Intervention_Types[NARM Asset Category],MATCH('N1.3_Project_Listing'!$C688,N1.2_Intervention_Types[Intervention Type ID],0),1),""))</f>
        <v/>
      </c>
      <c r="C688" s="67" t="str">
        <f>IFERROR(INDEX(N1.2_Intervention_Types[Intervention Type ID],MATCH('N1.3_Project_Listing'!$I688,N1.2_Intervention_Types[Intervention Type],0),1),"")</f>
        <v/>
      </c>
      <c r="D688" s="160" t="str">
        <f>IFERROR(INDEX(N1.2_Intervention_Types[Intervention Category],MATCH('N1.3_Project_Listing'!$C688,N1.2_Intervention_Types[Intervention Type ID],0),1),"")</f>
        <v/>
      </c>
      <c r="E688" s="210"/>
      <c r="F688" s="236"/>
      <c r="G688" s="236"/>
      <c r="H688" s="236"/>
      <c r="I688" s="151"/>
      <c r="J688" s="139"/>
      <c r="K688" s="117"/>
      <c r="L688" s="117"/>
      <c r="M688" s="117"/>
      <c r="N688" s="11"/>
      <c r="O688" s="11"/>
      <c r="P688" s="11"/>
      <c r="Q688" s="63">
        <f t="shared" si="59"/>
        <v>0</v>
      </c>
      <c r="R688" s="368">
        <f>IF('N1.3_Project_Listing'!$D688="Replacement",SUM('N1.3_Project_Listing'!$K688:$L688)/2,'N1.3_Project_Listing'!$M688)</f>
        <v>0</v>
      </c>
      <c r="S688" s="67" t="str">
        <f>IFERROR(INDEX('N0.7_Lookup_References'!$C$13:$C$72,MATCH($A688,'N0.7_Lookup_References'!$B$13:$B$72,0)),"")</f>
        <v/>
      </c>
      <c r="T688" s="338" t="str">
        <f t="shared" si="60"/>
        <v/>
      </c>
      <c r="V688" s="11"/>
      <c r="W688" s="11"/>
      <c r="X688" s="11"/>
      <c r="Y688" s="11"/>
      <c r="Z688" s="11"/>
      <c r="AA688" s="11"/>
      <c r="AB688" s="11"/>
      <c r="AC688" s="11"/>
      <c r="AD688" s="11"/>
      <c r="AE688" s="11"/>
      <c r="AF688" s="11"/>
      <c r="AG688" s="11"/>
      <c r="AH688" s="11"/>
      <c r="AI688" s="11"/>
      <c r="AJ688" s="11"/>
      <c r="AK688" s="11"/>
      <c r="AL688" s="11"/>
      <c r="AM688" s="11"/>
      <c r="AN688" s="11"/>
      <c r="AO688" s="11"/>
      <c r="AP688" s="63">
        <f t="shared" si="56"/>
        <v>0</v>
      </c>
      <c r="AQ688" s="63">
        <f t="shared" si="57"/>
        <v>0</v>
      </c>
      <c r="AR688" s="63">
        <f t="shared" si="58"/>
        <v>0</v>
      </c>
      <c r="AT688" s="176" cm="1">
        <f t="array" ref="AT688">SUMIFS('N1.3_Project_Listing'!$P$16:$P$829, 'N1.3_Project_Listing'!$E$16:$E$829,'N1.3_Project_Listing'!$E688, 'N1.3_Project_Listing'!$A$16:$A$829,ET_Risk_SC_Summation[[#Headers],[132kV Circuit Breaker]])</f>
        <v>0</v>
      </c>
      <c r="AU688" s="176" cm="1">
        <f t="array" ref="AU688">SUMIFS('N1.3_Project_Listing'!$P$16:$P$829, 'N1.3_Project_Listing'!$E$16:$E$829,'N1.3_Project_Listing'!$E688, 'N1.3_Project_Listing'!$A$16:$A$829,ET_Risk_SC_Summation[[#Headers],[132kV Transformer]])</f>
        <v>0</v>
      </c>
      <c r="AV688" s="176" cm="1">
        <f t="array" ref="AV688">SUMIFS('N1.3_Project_Listing'!$P$16:$P$829, 'N1.3_Project_Listing'!$E$16:$E$829,'N1.3_Project_Listing'!$E688, 'N1.3_Project_Listing'!$A$16:$A$829,ET_Risk_SC_Summation[[#Headers],[132kV Reactor]])</f>
        <v>0</v>
      </c>
      <c r="AW688" s="176" cm="1">
        <f t="array" ref="AW688">SUMIFS('N1.3_Project_Listing'!$P$16:$P$829, 'N1.3_Project_Listing'!$E$16:$E$829,'N1.3_Project_Listing'!$E688, 'N1.3_Project_Listing'!$A$16:$A$829,ET_Risk_SC_Summation[[#Headers],[132kV Underground Cable]])</f>
        <v>0</v>
      </c>
      <c r="AX688" s="176" cm="1">
        <f t="array" ref="AX688">SUMIFS('N1.3_Project_Listing'!$P$16:$P$829, 'N1.3_Project_Listing'!$E$16:$E$829,'N1.3_Project_Listing'!$E688, 'N1.3_Project_Listing'!$A$16:$A$829,ET_Risk_SC_Summation[[#Headers],[132kV OHL Conductor]])</f>
        <v>0</v>
      </c>
      <c r="AY688" s="176" cm="1">
        <f t="array" ref="AY688">SUMIFS('N1.3_Project_Listing'!$P$16:$P$829, 'N1.3_Project_Listing'!$E$16:$E$829,'N1.3_Project_Listing'!$E688, 'N1.3_Project_Listing'!$A$16:$A$829,ET_Risk_SC_Summation[[#Headers],[132kV OHL Fittings]])</f>
        <v>0</v>
      </c>
      <c r="AZ688" s="176" cm="1">
        <f t="array" ref="AZ688">SUMIFS('N1.3_Project_Listing'!$P$16:$P$829, 'N1.3_Project_Listing'!$E$16:$E$829,'N1.3_Project_Listing'!$E688, 'N1.3_Project_Listing'!$A$16:$A$829,ET_Risk_SC_Summation[[#Headers],[132kV OHL Tower]])</f>
        <v>0</v>
      </c>
      <c r="BA688" s="176" cm="1">
        <f t="array" ref="BA688">SUMIFS('N1.3_Project_Listing'!$P$16:$P$829, 'N1.3_Project_Listing'!$E$16:$E$829,'N1.3_Project_Listing'!$E688, 'N1.3_Project_Listing'!$A$16:$A$829,ET_Risk_SC_Summation[[#Headers],[275kV Circuit Breaker]])</f>
        <v>0</v>
      </c>
      <c r="BB688" s="176" cm="1">
        <f t="array" ref="BB688">SUMIFS('N1.3_Project_Listing'!$P$16:$P$829, 'N1.3_Project_Listing'!$E$16:$E$829,'N1.3_Project_Listing'!$E688, 'N1.3_Project_Listing'!$A$16:$A$829,ET_Risk_SC_Summation[[#Headers],[275kV Transformer]])</f>
        <v>0</v>
      </c>
      <c r="BC688" s="176" cm="1">
        <f t="array" ref="BC688">SUMIFS('N1.3_Project_Listing'!$P$16:$P$829, 'N1.3_Project_Listing'!$E$16:$E$829,'N1.3_Project_Listing'!$E688, 'N1.3_Project_Listing'!$A$16:$A$829,ET_Risk_SC_Summation[[#Headers],[275kV Reactor]])</f>
        <v>0</v>
      </c>
      <c r="BD688" s="176" cm="1">
        <f t="array" ref="BD688">SUMIFS('N1.3_Project_Listing'!$P$16:$P$829, 'N1.3_Project_Listing'!$E$16:$E$829,'N1.3_Project_Listing'!$E688, 'N1.3_Project_Listing'!$A$16:$A$829,ET_Risk_SC_Summation[[#Headers],[275kV Underground Cable]])</f>
        <v>0</v>
      </c>
      <c r="BE688" s="176" cm="1">
        <f t="array" ref="BE688">SUMIFS('N1.3_Project_Listing'!$P$16:$P$829, 'N1.3_Project_Listing'!$E$16:$E$829,'N1.3_Project_Listing'!$E688, 'N1.3_Project_Listing'!$A$16:$A$829,ET_Risk_SC_Summation[[#Headers],[275kV OHL Conductor]])</f>
        <v>0</v>
      </c>
      <c r="BF688" s="176" cm="1">
        <f t="array" ref="BF688">SUMIFS('N1.3_Project_Listing'!$P$16:$P$829, 'N1.3_Project_Listing'!$E$16:$E$829,'N1.3_Project_Listing'!$E688, 'N1.3_Project_Listing'!$A$16:$A$829,ET_Risk_SC_Summation[[#Headers],[275kV OHL Fittings]])</f>
        <v>0</v>
      </c>
      <c r="BG688" s="176" cm="1">
        <f t="array" ref="BG688">SUMIFS('N1.3_Project_Listing'!$P$16:$P$829, 'N1.3_Project_Listing'!$E$16:$E$829,'N1.3_Project_Listing'!$E688, 'N1.3_Project_Listing'!$A$16:$A$829,ET_Risk_SC_Summation[[#Headers],[275kV OHL Tower]])</f>
        <v>0</v>
      </c>
      <c r="BH688" s="176" cm="1">
        <f t="array" ref="BH688">SUMIFS('N1.3_Project_Listing'!$P$16:$P$829, 'N1.3_Project_Listing'!$E$16:$E$829,'N1.3_Project_Listing'!$E688, 'N1.3_Project_Listing'!$A$16:$A$829,ET_Risk_SC_Summation[[#Headers],[400kV Circuit Breaker]])</f>
        <v>0</v>
      </c>
      <c r="BI688" s="176" cm="1">
        <f t="array" ref="BI688">SUMIFS('N1.3_Project_Listing'!$P$16:$P$829, 'N1.3_Project_Listing'!$E$16:$E$829,'N1.3_Project_Listing'!$E688, 'N1.3_Project_Listing'!$A$16:$A$829,ET_Risk_SC_Summation[[#Headers],[400kV Transformer]])</f>
        <v>0</v>
      </c>
      <c r="BJ688" s="176" cm="1">
        <f t="array" ref="BJ688">SUMIFS('N1.3_Project_Listing'!$P$16:$P$829, 'N1.3_Project_Listing'!$E$16:$E$829,'N1.3_Project_Listing'!$E688, 'N1.3_Project_Listing'!$A$16:$A$829,ET_Risk_SC_Summation[[#Headers],[400kV Reactor]])</f>
        <v>0</v>
      </c>
      <c r="BK688" s="176" cm="1">
        <f t="array" ref="BK688">SUMIFS('N1.3_Project_Listing'!$P$16:$P$829, 'N1.3_Project_Listing'!$E$16:$E$829,'N1.3_Project_Listing'!$E688, 'N1.3_Project_Listing'!$A$16:$A$829,ET_Risk_SC_Summation[[#Headers],[400kV Underground Cable]])</f>
        <v>0</v>
      </c>
      <c r="BL688" s="176" cm="1">
        <f t="array" ref="BL688">SUMIFS('N1.3_Project_Listing'!$P$16:$P$829, 'N1.3_Project_Listing'!$E$16:$E$829,'N1.3_Project_Listing'!$E688, 'N1.3_Project_Listing'!$A$16:$A$829,ET_Risk_SC_Summation[[#Headers],[400kV OHL Conductor]])</f>
        <v>0</v>
      </c>
      <c r="BM688" s="176" cm="1">
        <f t="array" ref="BM688">SUMIFS('N1.3_Project_Listing'!$P$16:$P$829, 'N1.3_Project_Listing'!$E$16:$E$829,'N1.3_Project_Listing'!$E688, 'N1.3_Project_Listing'!$A$16:$A$829,ET_Risk_SC_Summation[[#Headers],[400kV OHL Fittings]])</f>
        <v>0</v>
      </c>
      <c r="BN688" s="176" cm="1">
        <f t="array" ref="BN688">SUMIFS('N1.3_Project_Listing'!$P$16:$P$829, 'N1.3_Project_Listing'!$E$16:$E$829,'N1.3_Project_Listing'!$E688, 'N1.3_Project_Listing'!$A$16:$A$829,ET_Risk_SC_Summation[[#Headers],[400kV OHL Tower]])</f>
        <v>0</v>
      </c>
      <c r="BO688" s="177" t="str">
        <f>IF(SUM(ET_Risk_SC_Summation[[#This Row],[132kV Circuit Breaker]:[400kV OHL Tower]])=0, "n/a", INDEX(ET_Risk_SC_Summation[#Headers],1,MATCH(MAX(ET_Risk_SC_Summation[[#This Row],[132kV Circuit Breaker]:[400kV OHL Tower]]),ET_Risk_SC_Summation[[#This Row],[132kV Circuit Breaker]:[400kV OHL Tower]],0)))</f>
        <v>n/a</v>
      </c>
      <c r="BP688" s="177" t="str">
        <f>IFERROR(INDEX('N0.7_Lookup_References'!$G$77:$G$98,MATCH(ET_Risk_SC_Summation[[#This Row],[Mxx Category]],'N0.7_Lookup_References'!$F$77:$F$98,0)),"")</f>
        <v/>
      </c>
    </row>
    <row r="689" spans="1:68">
      <c r="A689" s="160" t="str">
        <f>IFERROR(INDEX(N1.2_Intervention_Types[NARM Asset Category],MATCH('N1.3_Project_Listing'!$C689,N1.2_Intervention_Types[Intervention Type ID],0),1),"")</f>
        <v/>
      </c>
      <c r="B689" s="160" t="str">
        <f>IF($D$2="GD",IFERROR(INDEX(N1.2_Intervention_Types[C&amp;V Asset Category (GD)],MATCH('N1.3_Project_Listing'!$C689,N1.2_Intervention_Types[Intervention Type ID],0),1),""),IFERROR(INDEX(N1.2_Intervention_Types[NARM Asset Category],MATCH('N1.3_Project_Listing'!$C689,N1.2_Intervention_Types[Intervention Type ID],0),1),""))</f>
        <v/>
      </c>
      <c r="C689" s="67" t="str">
        <f>IFERROR(INDEX(N1.2_Intervention_Types[Intervention Type ID],MATCH('N1.3_Project_Listing'!$I689,N1.2_Intervention_Types[Intervention Type],0),1),"")</f>
        <v/>
      </c>
      <c r="D689" s="160" t="str">
        <f>IFERROR(INDEX(N1.2_Intervention_Types[Intervention Category],MATCH('N1.3_Project_Listing'!$C689,N1.2_Intervention_Types[Intervention Type ID],0),1),"")</f>
        <v/>
      </c>
      <c r="E689" s="210"/>
      <c r="F689" s="236"/>
      <c r="G689" s="236"/>
      <c r="H689" s="236"/>
      <c r="I689" s="151"/>
      <c r="J689" s="139"/>
      <c r="K689" s="117"/>
      <c r="L689" s="117"/>
      <c r="M689" s="117"/>
      <c r="N689" s="11"/>
      <c r="O689" s="11"/>
      <c r="P689" s="11"/>
      <c r="Q689" s="63">
        <f t="shared" si="59"/>
        <v>0</v>
      </c>
      <c r="R689" s="368">
        <f>IF('N1.3_Project_Listing'!$D689="Replacement",SUM('N1.3_Project_Listing'!$K689:$L689)/2,'N1.3_Project_Listing'!$M689)</f>
        <v>0</v>
      </c>
      <c r="S689" s="67" t="str">
        <f>IFERROR(INDEX('N0.7_Lookup_References'!$C$13:$C$72,MATCH($A689,'N0.7_Lookup_References'!$B$13:$B$72,0)),"")</f>
        <v/>
      </c>
      <c r="T689" s="338" t="str">
        <f t="shared" si="60"/>
        <v/>
      </c>
      <c r="V689" s="11"/>
      <c r="W689" s="11"/>
      <c r="X689" s="11"/>
      <c r="Y689" s="11"/>
      <c r="Z689" s="11"/>
      <c r="AA689" s="11"/>
      <c r="AB689" s="11"/>
      <c r="AC689" s="11"/>
      <c r="AD689" s="11"/>
      <c r="AE689" s="11"/>
      <c r="AF689" s="11"/>
      <c r="AG689" s="11"/>
      <c r="AH689" s="11"/>
      <c r="AI689" s="11"/>
      <c r="AJ689" s="11"/>
      <c r="AK689" s="11"/>
      <c r="AL689" s="11"/>
      <c r="AM689" s="11"/>
      <c r="AN689" s="11"/>
      <c r="AO689" s="11"/>
      <c r="AP689" s="63">
        <f t="shared" si="56"/>
        <v>0</v>
      </c>
      <c r="AQ689" s="63">
        <f t="shared" si="57"/>
        <v>0</v>
      </c>
      <c r="AR689" s="63">
        <f t="shared" si="58"/>
        <v>0</v>
      </c>
      <c r="AT689" s="176" cm="1">
        <f t="array" ref="AT689">SUMIFS('N1.3_Project_Listing'!$P$16:$P$829, 'N1.3_Project_Listing'!$E$16:$E$829,'N1.3_Project_Listing'!$E689, 'N1.3_Project_Listing'!$A$16:$A$829,ET_Risk_SC_Summation[[#Headers],[132kV Circuit Breaker]])</f>
        <v>0</v>
      </c>
      <c r="AU689" s="176" cm="1">
        <f t="array" ref="AU689">SUMIFS('N1.3_Project_Listing'!$P$16:$P$829, 'N1.3_Project_Listing'!$E$16:$E$829,'N1.3_Project_Listing'!$E689, 'N1.3_Project_Listing'!$A$16:$A$829,ET_Risk_SC_Summation[[#Headers],[132kV Transformer]])</f>
        <v>0</v>
      </c>
      <c r="AV689" s="176" cm="1">
        <f t="array" ref="AV689">SUMIFS('N1.3_Project_Listing'!$P$16:$P$829, 'N1.3_Project_Listing'!$E$16:$E$829,'N1.3_Project_Listing'!$E689, 'N1.3_Project_Listing'!$A$16:$A$829,ET_Risk_SC_Summation[[#Headers],[132kV Reactor]])</f>
        <v>0</v>
      </c>
      <c r="AW689" s="176" cm="1">
        <f t="array" ref="AW689">SUMIFS('N1.3_Project_Listing'!$P$16:$P$829, 'N1.3_Project_Listing'!$E$16:$E$829,'N1.3_Project_Listing'!$E689, 'N1.3_Project_Listing'!$A$16:$A$829,ET_Risk_SC_Summation[[#Headers],[132kV Underground Cable]])</f>
        <v>0</v>
      </c>
      <c r="AX689" s="176" cm="1">
        <f t="array" ref="AX689">SUMIFS('N1.3_Project_Listing'!$P$16:$P$829, 'N1.3_Project_Listing'!$E$16:$E$829,'N1.3_Project_Listing'!$E689, 'N1.3_Project_Listing'!$A$16:$A$829,ET_Risk_SC_Summation[[#Headers],[132kV OHL Conductor]])</f>
        <v>0</v>
      </c>
      <c r="AY689" s="176" cm="1">
        <f t="array" ref="AY689">SUMIFS('N1.3_Project_Listing'!$P$16:$P$829, 'N1.3_Project_Listing'!$E$16:$E$829,'N1.3_Project_Listing'!$E689, 'N1.3_Project_Listing'!$A$16:$A$829,ET_Risk_SC_Summation[[#Headers],[132kV OHL Fittings]])</f>
        <v>0</v>
      </c>
      <c r="AZ689" s="176" cm="1">
        <f t="array" ref="AZ689">SUMIFS('N1.3_Project_Listing'!$P$16:$P$829, 'N1.3_Project_Listing'!$E$16:$E$829,'N1.3_Project_Listing'!$E689, 'N1.3_Project_Listing'!$A$16:$A$829,ET_Risk_SC_Summation[[#Headers],[132kV OHL Tower]])</f>
        <v>0</v>
      </c>
      <c r="BA689" s="176" cm="1">
        <f t="array" ref="BA689">SUMIFS('N1.3_Project_Listing'!$P$16:$P$829, 'N1.3_Project_Listing'!$E$16:$E$829,'N1.3_Project_Listing'!$E689, 'N1.3_Project_Listing'!$A$16:$A$829,ET_Risk_SC_Summation[[#Headers],[275kV Circuit Breaker]])</f>
        <v>0</v>
      </c>
      <c r="BB689" s="176" cm="1">
        <f t="array" ref="BB689">SUMIFS('N1.3_Project_Listing'!$P$16:$P$829, 'N1.3_Project_Listing'!$E$16:$E$829,'N1.3_Project_Listing'!$E689, 'N1.3_Project_Listing'!$A$16:$A$829,ET_Risk_SC_Summation[[#Headers],[275kV Transformer]])</f>
        <v>0</v>
      </c>
      <c r="BC689" s="176" cm="1">
        <f t="array" ref="BC689">SUMIFS('N1.3_Project_Listing'!$P$16:$P$829, 'N1.3_Project_Listing'!$E$16:$E$829,'N1.3_Project_Listing'!$E689, 'N1.3_Project_Listing'!$A$16:$A$829,ET_Risk_SC_Summation[[#Headers],[275kV Reactor]])</f>
        <v>0</v>
      </c>
      <c r="BD689" s="176" cm="1">
        <f t="array" ref="BD689">SUMIFS('N1.3_Project_Listing'!$P$16:$P$829, 'N1.3_Project_Listing'!$E$16:$E$829,'N1.3_Project_Listing'!$E689, 'N1.3_Project_Listing'!$A$16:$A$829,ET_Risk_SC_Summation[[#Headers],[275kV Underground Cable]])</f>
        <v>0</v>
      </c>
      <c r="BE689" s="176" cm="1">
        <f t="array" ref="BE689">SUMIFS('N1.3_Project_Listing'!$P$16:$P$829, 'N1.3_Project_Listing'!$E$16:$E$829,'N1.3_Project_Listing'!$E689, 'N1.3_Project_Listing'!$A$16:$A$829,ET_Risk_SC_Summation[[#Headers],[275kV OHL Conductor]])</f>
        <v>0</v>
      </c>
      <c r="BF689" s="176" cm="1">
        <f t="array" ref="BF689">SUMIFS('N1.3_Project_Listing'!$P$16:$P$829, 'N1.3_Project_Listing'!$E$16:$E$829,'N1.3_Project_Listing'!$E689, 'N1.3_Project_Listing'!$A$16:$A$829,ET_Risk_SC_Summation[[#Headers],[275kV OHL Fittings]])</f>
        <v>0</v>
      </c>
      <c r="BG689" s="176" cm="1">
        <f t="array" ref="BG689">SUMIFS('N1.3_Project_Listing'!$P$16:$P$829, 'N1.3_Project_Listing'!$E$16:$E$829,'N1.3_Project_Listing'!$E689, 'N1.3_Project_Listing'!$A$16:$A$829,ET_Risk_SC_Summation[[#Headers],[275kV OHL Tower]])</f>
        <v>0</v>
      </c>
      <c r="BH689" s="176" cm="1">
        <f t="array" ref="BH689">SUMIFS('N1.3_Project_Listing'!$P$16:$P$829, 'N1.3_Project_Listing'!$E$16:$E$829,'N1.3_Project_Listing'!$E689, 'N1.3_Project_Listing'!$A$16:$A$829,ET_Risk_SC_Summation[[#Headers],[400kV Circuit Breaker]])</f>
        <v>0</v>
      </c>
      <c r="BI689" s="176" cm="1">
        <f t="array" ref="BI689">SUMIFS('N1.3_Project_Listing'!$P$16:$P$829, 'N1.3_Project_Listing'!$E$16:$E$829,'N1.3_Project_Listing'!$E689, 'N1.3_Project_Listing'!$A$16:$A$829,ET_Risk_SC_Summation[[#Headers],[400kV Transformer]])</f>
        <v>0</v>
      </c>
      <c r="BJ689" s="176" cm="1">
        <f t="array" ref="BJ689">SUMIFS('N1.3_Project_Listing'!$P$16:$P$829, 'N1.3_Project_Listing'!$E$16:$E$829,'N1.3_Project_Listing'!$E689, 'N1.3_Project_Listing'!$A$16:$A$829,ET_Risk_SC_Summation[[#Headers],[400kV Reactor]])</f>
        <v>0</v>
      </c>
      <c r="BK689" s="176" cm="1">
        <f t="array" ref="BK689">SUMIFS('N1.3_Project_Listing'!$P$16:$P$829, 'N1.3_Project_Listing'!$E$16:$E$829,'N1.3_Project_Listing'!$E689, 'N1.3_Project_Listing'!$A$16:$A$829,ET_Risk_SC_Summation[[#Headers],[400kV Underground Cable]])</f>
        <v>0</v>
      </c>
      <c r="BL689" s="176" cm="1">
        <f t="array" ref="BL689">SUMIFS('N1.3_Project_Listing'!$P$16:$P$829, 'N1.3_Project_Listing'!$E$16:$E$829,'N1.3_Project_Listing'!$E689, 'N1.3_Project_Listing'!$A$16:$A$829,ET_Risk_SC_Summation[[#Headers],[400kV OHL Conductor]])</f>
        <v>0</v>
      </c>
      <c r="BM689" s="176" cm="1">
        <f t="array" ref="BM689">SUMIFS('N1.3_Project_Listing'!$P$16:$P$829, 'N1.3_Project_Listing'!$E$16:$E$829,'N1.3_Project_Listing'!$E689, 'N1.3_Project_Listing'!$A$16:$A$829,ET_Risk_SC_Summation[[#Headers],[400kV OHL Fittings]])</f>
        <v>0</v>
      </c>
      <c r="BN689" s="176" cm="1">
        <f t="array" ref="BN689">SUMIFS('N1.3_Project_Listing'!$P$16:$P$829, 'N1.3_Project_Listing'!$E$16:$E$829,'N1.3_Project_Listing'!$E689, 'N1.3_Project_Listing'!$A$16:$A$829,ET_Risk_SC_Summation[[#Headers],[400kV OHL Tower]])</f>
        <v>0</v>
      </c>
      <c r="BO689" s="177" t="str">
        <f>IF(SUM(ET_Risk_SC_Summation[[#This Row],[132kV Circuit Breaker]:[400kV OHL Tower]])=0, "n/a", INDEX(ET_Risk_SC_Summation[#Headers],1,MATCH(MAX(ET_Risk_SC_Summation[[#This Row],[132kV Circuit Breaker]:[400kV OHL Tower]]),ET_Risk_SC_Summation[[#This Row],[132kV Circuit Breaker]:[400kV OHL Tower]],0)))</f>
        <v>n/a</v>
      </c>
      <c r="BP689" s="177" t="str">
        <f>IFERROR(INDEX('N0.7_Lookup_References'!$G$77:$G$98,MATCH(ET_Risk_SC_Summation[[#This Row],[Mxx Category]],'N0.7_Lookup_References'!$F$77:$F$98,0)),"")</f>
        <v/>
      </c>
    </row>
    <row r="690" spans="1:68">
      <c r="A690" s="160" t="str">
        <f>IFERROR(INDEX(N1.2_Intervention_Types[NARM Asset Category],MATCH('N1.3_Project_Listing'!$C690,N1.2_Intervention_Types[Intervention Type ID],0),1),"")</f>
        <v/>
      </c>
      <c r="B690" s="160" t="str">
        <f>IF($D$2="GD",IFERROR(INDEX(N1.2_Intervention_Types[C&amp;V Asset Category (GD)],MATCH('N1.3_Project_Listing'!$C690,N1.2_Intervention_Types[Intervention Type ID],0),1),""),IFERROR(INDEX(N1.2_Intervention_Types[NARM Asset Category],MATCH('N1.3_Project_Listing'!$C690,N1.2_Intervention_Types[Intervention Type ID],0),1),""))</f>
        <v/>
      </c>
      <c r="C690" s="67" t="str">
        <f>IFERROR(INDEX(N1.2_Intervention_Types[Intervention Type ID],MATCH('N1.3_Project_Listing'!$I690,N1.2_Intervention_Types[Intervention Type],0),1),"")</f>
        <v/>
      </c>
      <c r="D690" s="160" t="str">
        <f>IFERROR(INDEX(N1.2_Intervention_Types[Intervention Category],MATCH('N1.3_Project_Listing'!$C690,N1.2_Intervention_Types[Intervention Type ID],0),1),"")</f>
        <v/>
      </c>
      <c r="E690" s="210"/>
      <c r="F690" s="236"/>
      <c r="G690" s="236"/>
      <c r="H690" s="236"/>
      <c r="I690" s="151"/>
      <c r="J690" s="139"/>
      <c r="K690" s="117"/>
      <c r="L690" s="117"/>
      <c r="M690" s="117"/>
      <c r="N690" s="11"/>
      <c r="O690" s="11"/>
      <c r="P690" s="11"/>
      <c r="Q690" s="63">
        <f t="shared" si="59"/>
        <v>0</v>
      </c>
      <c r="R690" s="368">
        <f>IF('N1.3_Project_Listing'!$D690="Replacement",SUM('N1.3_Project_Listing'!$K690:$L690)/2,'N1.3_Project_Listing'!$M690)</f>
        <v>0</v>
      </c>
      <c r="S690" s="67" t="str">
        <f>IFERROR(INDEX('N0.7_Lookup_References'!$C$13:$C$72,MATCH($A690,'N0.7_Lookup_References'!$B$13:$B$72,0)),"")</f>
        <v/>
      </c>
      <c r="T690" s="338" t="str">
        <f t="shared" si="60"/>
        <v/>
      </c>
      <c r="V690" s="11"/>
      <c r="W690" s="11"/>
      <c r="X690" s="11"/>
      <c r="Y690" s="11"/>
      <c r="Z690" s="11"/>
      <c r="AA690" s="11"/>
      <c r="AB690" s="11"/>
      <c r="AC690" s="11"/>
      <c r="AD690" s="11"/>
      <c r="AE690" s="11"/>
      <c r="AF690" s="11"/>
      <c r="AG690" s="11"/>
      <c r="AH690" s="11"/>
      <c r="AI690" s="11"/>
      <c r="AJ690" s="11"/>
      <c r="AK690" s="11"/>
      <c r="AL690" s="11"/>
      <c r="AM690" s="11"/>
      <c r="AN690" s="11"/>
      <c r="AO690" s="11"/>
      <c r="AP690" s="63">
        <f t="shared" si="56"/>
        <v>0</v>
      </c>
      <c r="AQ690" s="63">
        <f t="shared" si="57"/>
        <v>0</v>
      </c>
      <c r="AR690" s="63">
        <f t="shared" si="58"/>
        <v>0</v>
      </c>
      <c r="AT690" s="176" cm="1">
        <f t="array" ref="AT690">SUMIFS('N1.3_Project_Listing'!$P$16:$P$829, 'N1.3_Project_Listing'!$E$16:$E$829,'N1.3_Project_Listing'!$E690, 'N1.3_Project_Listing'!$A$16:$A$829,ET_Risk_SC_Summation[[#Headers],[132kV Circuit Breaker]])</f>
        <v>0</v>
      </c>
      <c r="AU690" s="176" cm="1">
        <f t="array" ref="AU690">SUMIFS('N1.3_Project_Listing'!$P$16:$P$829, 'N1.3_Project_Listing'!$E$16:$E$829,'N1.3_Project_Listing'!$E690, 'N1.3_Project_Listing'!$A$16:$A$829,ET_Risk_SC_Summation[[#Headers],[132kV Transformer]])</f>
        <v>0</v>
      </c>
      <c r="AV690" s="176" cm="1">
        <f t="array" ref="AV690">SUMIFS('N1.3_Project_Listing'!$P$16:$P$829, 'N1.3_Project_Listing'!$E$16:$E$829,'N1.3_Project_Listing'!$E690, 'N1.3_Project_Listing'!$A$16:$A$829,ET_Risk_SC_Summation[[#Headers],[132kV Reactor]])</f>
        <v>0</v>
      </c>
      <c r="AW690" s="176" cm="1">
        <f t="array" ref="AW690">SUMIFS('N1.3_Project_Listing'!$P$16:$P$829, 'N1.3_Project_Listing'!$E$16:$E$829,'N1.3_Project_Listing'!$E690, 'N1.3_Project_Listing'!$A$16:$A$829,ET_Risk_SC_Summation[[#Headers],[132kV Underground Cable]])</f>
        <v>0</v>
      </c>
      <c r="AX690" s="176" cm="1">
        <f t="array" ref="AX690">SUMIFS('N1.3_Project_Listing'!$P$16:$P$829, 'N1.3_Project_Listing'!$E$16:$E$829,'N1.3_Project_Listing'!$E690, 'N1.3_Project_Listing'!$A$16:$A$829,ET_Risk_SC_Summation[[#Headers],[132kV OHL Conductor]])</f>
        <v>0</v>
      </c>
      <c r="AY690" s="176" cm="1">
        <f t="array" ref="AY690">SUMIFS('N1.3_Project_Listing'!$P$16:$P$829, 'N1.3_Project_Listing'!$E$16:$E$829,'N1.3_Project_Listing'!$E690, 'N1.3_Project_Listing'!$A$16:$A$829,ET_Risk_SC_Summation[[#Headers],[132kV OHL Fittings]])</f>
        <v>0</v>
      </c>
      <c r="AZ690" s="176" cm="1">
        <f t="array" ref="AZ690">SUMIFS('N1.3_Project_Listing'!$P$16:$P$829, 'N1.3_Project_Listing'!$E$16:$E$829,'N1.3_Project_Listing'!$E690, 'N1.3_Project_Listing'!$A$16:$A$829,ET_Risk_SC_Summation[[#Headers],[132kV OHL Tower]])</f>
        <v>0</v>
      </c>
      <c r="BA690" s="176" cm="1">
        <f t="array" ref="BA690">SUMIFS('N1.3_Project_Listing'!$P$16:$P$829, 'N1.3_Project_Listing'!$E$16:$E$829,'N1.3_Project_Listing'!$E690, 'N1.3_Project_Listing'!$A$16:$A$829,ET_Risk_SC_Summation[[#Headers],[275kV Circuit Breaker]])</f>
        <v>0</v>
      </c>
      <c r="BB690" s="176" cm="1">
        <f t="array" ref="BB690">SUMIFS('N1.3_Project_Listing'!$P$16:$P$829, 'N1.3_Project_Listing'!$E$16:$E$829,'N1.3_Project_Listing'!$E690, 'N1.3_Project_Listing'!$A$16:$A$829,ET_Risk_SC_Summation[[#Headers],[275kV Transformer]])</f>
        <v>0</v>
      </c>
      <c r="BC690" s="176" cm="1">
        <f t="array" ref="BC690">SUMIFS('N1.3_Project_Listing'!$P$16:$P$829, 'N1.3_Project_Listing'!$E$16:$E$829,'N1.3_Project_Listing'!$E690, 'N1.3_Project_Listing'!$A$16:$A$829,ET_Risk_SC_Summation[[#Headers],[275kV Reactor]])</f>
        <v>0</v>
      </c>
      <c r="BD690" s="176" cm="1">
        <f t="array" ref="BD690">SUMIFS('N1.3_Project_Listing'!$P$16:$P$829, 'N1.3_Project_Listing'!$E$16:$E$829,'N1.3_Project_Listing'!$E690, 'N1.3_Project_Listing'!$A$16:$A$829,ET_Risk_SC_Summation[[#Headers],[275kV Underground Cable]])</f>
        <v>0</v>
      </c>
      <c r="BE690" s="176" cm="1">
        <f t="array" ref="BE690">SUMIFS('N1.3_Project_Listing'!$P$16:$P$829, 'N1.3_Project_Listing'!$E$16:$E$829,'N1.3_Project_Listing'!$E690, 'N1.3_Project_Listing'!$A$16:$A$829,ET_Risk_SC_Summation[[#Headers],[275kV OHL Conductor]])</f>
        <v>0</v>
      </c>
      <c r="BF690" s="176" cm="1">
        <f t="array" ref="BF690">SUMIFS('N1.3_Project_Listing'!$P$16:$P$829, 'N1.3_Project_Listing'!$E$16:$E$829,'N1.3_Project_Listing'!$E690, 'N1.3_Project_Listing'!$A$16:$A$829,ET_Risk_SC_Summation[[#Headers],[275kV OHL Fittings]])</f>
        <v>0</v>
      </c>
      <c r="BG690" s="176" cm="1">
        <f t="array" ref="BG690">SUMIFS('N1.3_Project_Listing'!$P$16:$P$829, 'N1.3_Project_Listing'!$E$16:$E$829,'N1.3_Project_Listing'!$E690, 'N1.3_Project_Listing'!$A$16:$A$829,ET_Risk_SC_Summation[[#Headers],[275kV OHL Tower]])</f>
        <v>0</v>
      </c>
      <c r="BH690" s="176" cm="1">
        <f t="array" ref="BH690">SUMIFS('N1.3_Project_Listing'!$P$16:$P$829, 'N1.3_Project_Listing'!$E$16:$E$829,'N1.3_Project_Listing'!$E690, 'N1.3_Project_Listing'!$A$16:$A$829,ET_Risk_SC_Summation[[#Headers],[400kV Circuit Breaker]])</f>
        <v>0</v>
      </c>
      <c r="BI690" s="176" cm="1">
        <f t="array" ref="BI690">SUMIFS('N1.3_Project_Listing'!$P$16:$P$829, 'N1.3_Project_Listing'!$E$16:$E$829,'N1.3_Project_Listing'!$E690, 'N1.3_Project_Listing'!$A$16:$A$829,ET_Risk_SC_Summation[[#Headers],[400kV Transformer]])</f>
        <v>0</v>
      </c>
      <c r="BJ690" s="176" cm="1">
        <f t="array" ref="BJ690">SUMIFS('N1.3_Project_Listing'!$P$16:$P$829, 'N1.3_Project_Listing'!$E$16:$E$829,'N1.3_Project_Listing'!$E690, 'N1.3_Project_Listing'!$A$16:$A$829,ET_Risk_SC_Summation[[#Headers],[400kV Reactor]])</f>
        <v>0</v>
      </c>
      <c r="BK690" s="176" cm="1">
        <f t="array" ref="BK690">SUMIFS('N1.3_Project_Listing'!$P$16:$P$829, 'N1.3_Project_Listing'!$E$16:$E$829,'N1.3_Project_Listing'!$E690, 'N1.3_Project_Listing'!$A$16:$A$829,ET_Risk_SC_Summation[[#Headers],[400kV Underground Cable]])</f>
        <v>0</v>
      </c>
      <c r="BL690" s="176" cm="1">
        <f t="array" ref="BL690">SUMIFS('N1.3_Project_Listing'!$P$16:$P$829, 'N1.3_Project_Listing'!$E$16:$E$829,'N1.3_Project_Listing'!$E690, 'N1.3_Project_Listing'!$A$16:$A$829,ET_Risk_SC_Summation[[#Headers],[400kV OHL Conductor]])</f>
        <v>0</v>
      </c>
      <c r="BM690" s="176" cm="1">
        <f t="array" ref="BM690">SUMIFS('N1.3_Project_Listing'!$P$16:$P$829, 'N1.3_Project_Listing'!$E$16:$E$829,'N1.3_Project_Listing'!$E690, 'N1.3_Project_Listing'!$A$16:$A$829,ET_Risk_SC_Summation[[#Headers],[400kV OHL Fittings]])</f>
        <v>0</v>
      </c>
      <c r="BN690" s="176" cm="1">
        <f t="array" ref="BN690">SUMIFS('N1.3_Project_Listing'!$P$16:$P$829, 'N1.3_Project_Listing'!$E$16:$E$829,'N1.3_Project_Listing'!$E690, 'N1.3_Project_Listing'!$A$16:$A$829,ET_Risk_SC_Summation[[#Headers],[400kV OHL Tower]])</f>
        <v>0</v>
      </c>
      <c r="BO690" s="177" t="str">
        <f>IF(SUM(ET_Risk_SC_Summation[[#This Row],[132kV Circuit Breaker]:[400kV OHL Tower]])=0, "n/a", INDEX(ET_Risk_SC_Summation[#Headers],1,MATCH(MAX(ET_Risk_SC_Summation[[#This Row],[132kV Circuit Breaker]:[400kV OHL Tower]]),ET_Risk_SC_Summation[[#This Row],[132kV Circuit Breaker]:[400kV OHL Tower]],0)))</f>
        <v>n/a</v>
      </c>
      <c r="BP690" s="177" t="str">
        <f>IFERROR(INDEX('N0.7_Lookup_References'!$G$77:$G$98,MATCH(ET_Risk_SC_Summation[[#This Row],[Mxx Category]],'N0.7_Lookup_References'!$F$77:$F$98,0)),"")</f>
        <v/>
      </c>
    </row>
    <row r="691" spans="1:68">
      <c r="A691" s="160" t="str">
        <f>IFERROR(INDEX(N1.2_Intervention_Types[NARM Asset Category],MATCH('N1.3_Project_Listing'!$C691,N1.2_Intervention_Types[Intervention Type ID],0),1),"")</f>
        <v/>
      </c>
      <c r="B691" s="160" t="str">
        <f>IF($D$2="GD",IFERROR(INDEX(N1.2_Intervention_Types[C&amp;V Asset Category (GD)],MATCH('N1.3_Project_Listing'!$C691,N1.2_Intervention_Types[Intervention Type ID],0),1),""),IFERROR(INDEX(N1.2_Intervention_Types[NARM Asset Category],MATCH('N1.3_Project_Listing'!$C691,N1.2_Intervention_Types[Intervention Type ID],0),1),""))</f>
        <v/>
      </c>
      <c r="C691" s="67" t="str">
        <f>IFERROR(INDEX(N1.2_Intervention_Types[Intervention Type ID],MATCH('N1.3_Project_Listing'!$I691,N1.2_Intervention_Types[Intervention Type],0),1),"")</f>
        <v/>
      </c>
      <c r="D691" s="160" t="str">
        <f>IFERROR(INDEX(N1.2_Intervention_Types[Intervention Category],MATCH('N1.3_Project_Listing'!$C691,N1.2_Intervention_Types[Intervention Type ID],0),1),"")</f>
        <v/>
      </c>
      <c r="E691" s="210"/>
      <c r="F691" s="236"/>
      <c r="G691" s="236"/>
      <c r="H691" s="236"/>
      <c r="I691" s="151"/>
      <c r="J691" s="139"/>
      <c r="K691" s="117"/>
      <c r="L691" s="117"/>
      <c r="M691" s="117"/>
      <c r="N691" s="11"/>
      <c r="O691" s="11"/>
      <c r="P691" s="11"/>
      <c r="Q691" s="63">
        <f t="shared" si="59"/>
        <v>0</v>
      </c>
      <c r="R691" s="368">
        <f>IF('N1.3_Project_Listing'!$D691="Replacement",SUM('N1.3_Project_Listing'!$K691:$L691)/2,'N1.3_Project_Listing'!$M691)</f>
        <v>0</v>
      </c>
      <c r="S691" s="67" t="str">
        <f>IFERROR(INDEX('N0.7_Lookup_References'!$C$13:$C$72,MATCH($A691,'N0.7_Lookup_References'!$B$13:$B$72,0)),"")</f>
        <v/>
      </c>
      <c r="T691" s="338" t="str">
        <f t="shared" si="60"/>
        <v/>
      </c>
      <c r="V691" s="11"/>
      <c r="W691" s="11"/>
      <c r="X691" s="11"/>
      <c r="Y691" s="11"/>
      <c r="Z691" s="11"/>
      <c r="AA691" s="11"/>
      <c r="AB691" s="11"/>
      <c r="AC691" s="11"/>
      <c r="AD691" s="11"/>
      <c r="AE691" s="11"/>
      <c r="AF691" s="11"/>
      <c r="AG691" s="11"/>
      <c r="AH691" s="11"/>
      <c r="AI691" s="11"/>
      <c r="AJ691" s="11"/>
      <c r="AK691" s="11"/>
      <c r="AL691" s="11"/>
      <c r="AM691" s="11"/>
      <c r="AN691" s="11"/>
      <c r="AO691" s="11"/>
      <c r="AP691" s="63">
        <f t="shared" si="56"/>
        <v>0</v>
      </c>
      <c r="AQ691" s="63">
        <f t="shared" si="57"/>
        <v>0</v>
      </c>
      <c r="AR691" s="63">
        <f t="shared" si="58"/>
        <v>0</v>
      </c>
      <c r="AT691" s="176" cm="1">
        <f t="array" ref="AT691">SUMIFS('N1.3_Project_Listing'!$P$16:$P$829, 'N1.3_Project_Listing'!$E$16:$E$829,'N1.3_Project_Listing'!$E691, 'N1.3_Project_Listing'!$A$16:$A$829,ET_Risk_SC_Summation[[#Headers],[132kV Circuit Breaker]])</f>
        <v>0</v>
      </c>
      <c r="AU691" s="176" cm="1">
        <f t="array" ref="AU691">SUMIFS('N1.3_Project_Listing'!$P$16:$P$829, 'N1.3_Project_Listing'!$E$16:$E$829,'N1.3_Project_Listing'!$E691, 'N1.3_Project_Listing'!$A$16:$A$829,ET_Risk_SC_Summation[[#Headers],[132kV Transformer]])</f>
        <v>0</v>
      </c>
      <c r="AV691" s="176" cm="1">
        <f t="array" ref="AV691">SUMIFS('N1.3_Project_Listing'!$P$16:$P$829, 'N1.3_Project_Listing'!$E$16:$E$829,'N1.3_Project_Listing'!$E691, 'N1.3_Project_Listing'!$A$16:$A$829,ET_Risk_SC_Summation[[#Headers],[132kV Reactor]])</f>
        <v>0</v>
      </c>
      <c r="AW691" s="176" cm="1">
        <f t="array" ref="AW691">SUMIFS('N1.3_Project_Listing'!$P$16:$P$829, 'N1.3_Project_Listing'!$E$16:$E$829,'N1.3_Project_Listing'!$E691, 'N1.3_Project_Listing'!$A$16:$A$829,ET_Risk_SC_Summation[[#Headers],[132kV Underground Cable]])</f>
        <v>0</v>
      </c>
      <c r="AX691" s="176" cm="1">
        <f t="array" ref="AX691">SUMIFS('N1.3_Project_Listing'!$P$16:$P$829, 'N1.3_Project_Listing'!$E$16:$E$829,'N1.3_Project_Listing'!$E691, 'N1.3_Project_Listing'!$A$16:$A$829,ET_Risk_SC_Summation[[#Headers],[132kV OHL Conductor]])</f>
        <v>0</v>
      </c>
      <c r="AY691" s="176" cm="1">
        <f t="array" ref="AY691">SUMIFS('N1.3_Project_Listing'!$P$16:$P$829, 'N1.3_Project_Listing'!$E$16:$E$829,'N1.3_Project_Listing'!$E691, 'N1.3_Project_Listing'!$A$16:$A$829,ET_Risk_SC_Summation[[#Headers],[132kV OHL Fittings]])</f>
        <v>0</v>
      </c>
      <c r="AZ691" s="176" cm="1">
        <f t="array" ref="AZ691">SUMIFS('N1.3_Project_Listing'!$P$16:$P$829, 'N1.3_Project_Listing'!$E$16:$E$829,'N1.3_Project_Listing'!$E691, 'N1.3_Project_Listing'!$A$16:$A$829,ET_Risk_SC_Summation[[#Headers],[132kV OHL Tower]])</f>
        <v>0</v>
      </c>
      <c r="BA691" s="176" cm="1">
        <f t="array" ref="BA691">SUMIFS('N1.3_Project_Listing'!$P$16:$P$829, 'N1.3_Project_Listing'!$E$16:$E$829,'N1.3_Project_Listing'!$E691, 'N1.3_Project_Listing'!$A$16:$A$829,ET_Risk_SC_Summation[[#Headers],[275kV Circuit Breaker]])</f>
        <v>0</v>
      </c>
      <c r="BB691" s="176" cm="1">
        <f t="array" ref="BB691">SUMIFS('N1.3_Project_Listing'!$P$16:$P$829, 'N1.3_Project_Listing'!$E$16:$E$829,'N1.3_Project_Listing'!$E691, 'N1.3_Project_Listing'!$A$16:$A$829,ET_Risk_SC_Summation[[#Headers],[275kV Transformer]])</f>
        <v>0</v>
      </c>
      <c r="BC691" s="176" cm="1">
        <f t="array" ref="BC691">SUMIFS('N1.3_Project_Listing'!$P$16:$P$829, 'N1.3_Project_Listing'!$E$16:$E$829,'N1.3_Project_Listing'!$E691, 'N1.3_Project_Listing'!$A$16:$A$829,ET_Risk_SC_Summation[[#Headers],[275kV Reactor]])</f>
        <v>0</v>
      </c>
      <c r="BD691" s="176" cm="1">
        <f t="array" ref="BD691">SUMIFS('N1.3_Project_Listing'!$P$16:$P$829, 'N1.3_Project_Listing'!$E$16:$E$829,'N1.3_Project_Listing'!$E691, 'N1.3_Project_Listing'!$A$16:$A$829,ET_Risk_SC_Summation[[#Headers],[275kV Underground Cable]])</f>
        <v>0</v>
      </c>
      <c r="BE691" s="176" cm="1">
        <f t="array" ref="BE691">SUMIFS('N1.3_Project_Listing'!$P$16:$P$829, 'N1.3_Project_Listing'!$E$16:$E$829,'N1.3_Project_Listing'!$E691, 'N1.3_Project_Listing'!$A$16:$A$829,ET_Risk_SC_Summation[[#Headers],[275kV OHL Conductor]])</f>
        <v>0</v>
      </c>
      <c r="BF691" s="176" cm="1">
        <f t="array" ref="BF691">SUMIFS('N1.3_Project_Listing'!$P$16:$P$829, 'N1.3_Project_Listing'!$E$16:$E$829,'N1.3_Project_Listing'!$E691, 'N1.3_Project_Listing'!$A$16:$A$829,ET_Risk_SC_Summation[[#Headers],[275kV OHL Fittings]])</f>
        <v>0</v>
      </c>
      <c r="BG691" s="176" cm="1">
        <f t="array" ref="BG691">SUMIFS('N1.3_Project_Listing'!$P$16:$P$829, 'N1.3_Project_Listing'!$E$16:$E$829,'N1.3_Project_Listing'!$E691, 'N1.3_Project_Listing'!$A$16:$A$829,ET_Risk_SC_Summation[[#Headers],[275kV OHL Tower]])</f>
        <v>0</v>
      </c>
      <c r="BH691" s="176" cm="1">
        <f t="array" ref="BH691">SUMIFS('N1.3_Project_Listing'!$P$16:$P$829, 'N1.3_Project_Listing'!$E$16:$E$829,'N1.3_Project_Listing'!$E691, 'N1.3_Project_Listing'!$A$16:$A$829,ET_Risk_SC_Summation[[#Headers],[400kV Circuit Breaker]])</f>
        <v>0</v>
      </c>
      <c r="BI691" s="176" cm="1">
        <f t="array" ref="BI691">SUMIFS('N1.3_Project_Listing'!$P$16:$P$829, 'N1.3_Project_Listing'!$E$16:$E$829,'N1.3_Project_Listing'!$E691, 'N1.3_Project_Listing'!$A$16:$A$829,ET_Risk_SC_Summation[[#Headers],[400kV Transformer]])</f>
        <v>0</v>
      </c>
      <c r="BJ691" s="176" cm="1">
        <f t="array" ref="BJ691">SUMIFS('N1.3_Project_Listing'!$P$16:$P$829, 'N1.3_Project_Listing'!$E$16:$E$829,'N1.3_Project_Listing'!$E691, 'N1.3_Project_Listing'!$A$16:$A$829,ET_Risk_SC_Summation[[#Headers],[400kV Reactor]])</f>
        <v>0</v>
      </c>
      <c r="BK691" s="176" cm="1">
        <f t="array" ref="BK691">SUMIFS('N1.3_Project_Listing'!$P$16:$P$829, 'N1.3_Project_Listing'!$E$16:$E$829,'N1.3_Project_Listing'!$E691, 'N1.3_Project_Listing'!$A$16:$A$829,ET_Risk_SC_Summation[[#Headers],[400kV Underground Cable]])</f>
        <v>0</v>
      </c>
      <c r="BL691" s="176" cm="1">
        <f t="array" ref="BL691">SUMIFS('N1.3_Project_Listing'!$P$16:$P$829, 'N1.3_Project_Listing'!$E$16:$E$829,'N1.3_Project_Listing'!$E691, 'N1.3_Project_Listing'!$A$16:$A$829,ET_Risk_SC_Summation[[#Headers],[400kV OHL Conductor]])</f>
        <v>0</v>
      </c>
      <c r="BM691" s="176" cm="1">
        <f t="array" ref="BM691">SUMIFS('N1.3_Project_Listing'!$P$16:$P$829, 'N1.3_Project_Listing'!$E$16:$E$829,'N1.3_Project_Listing'!$E691, 'N1.3_Project_Listing'!$A$16:$A$829,ET_Risk_SC_Summation[[#Headers],[400kV OHL Fittings]])</f>
        <v>0</v>
      </c>
      <c r="BN691" s="176" cm="1">
        <f t="array" ref="BN691">SUMIFS('N1.3_Project_Listing'!$P$16:$P$829, 'N1.3_Project_Listing'!$E$16:$E$829,'N1.3_Project_Listing'!$E691, 'N1.3_Project_Listing'!$A$16:$A$829,ET_Risk_SC_Summation[[#Headers],[400kV OHL Tower]])</f>
        <v>0</v>
      </c>
      <c r="BO691" s="177" t="str">
        <f>IF(SUM(ET_Risk_SC_Summation[[#This Row],[132kV Circuit Breaker]:[400kV OHL Tower]])=0, "n/a", INDEX(ET_Risk_SC_Summation[#Headers],1,MATCH(MAX(ET_Risk_SC_Summation[[#This Row],[132kV Circuit Breaker]:[400kV OHL Tower]]),ET_Risk_SC_Summation[[#This Row],[132kV Circuit Breaker]:[400kV OHL Tower]],0)))</f>
        <v>n/a</v>
      </c>
      <c r="BP691" s="177" t="str">
        <f>IFERROR(INDEX('N0.7_Lookup_References'!$G$77:$G$98,MATCH(ET_Risk_SC_Summation[[#This Row],[Mxx Category]],'N0.7_Lookup_References'!$F$77:$F$98,0)),"")</f>
        <v/>
      </c>
    </row>
    <row r="692" spans="1:68">
      <c r="A692" s="160" t="str">
        <f>IFERROR(INDEX(N1.2_Intervention_Types[NARM Asset Category],MATCH('N1.3_Project_Listing'!$C692,N1.2_Intervention_Types[Intervention Type ID],0),1),"")</f>
        <v/>
      </c>
      <c r="B692" s="160" t="str">
        <f>IF($D$2="GD",IFERROR(INDEX(N1.2_Intervention_Types[C&amp;V Asset Category (GD)],MATCH('N1.3_Project_Listing'!$C692,N1.2_Intervention_Types[Intervention Type ID],0),1),""),IFERROR(INDEX(N1.2_Intervention_Types[NARM Asset Category],MATCH('N1.3_Project_Listing'!$C692,N1.2_Intervention_Types[Intervention Type ID],0),1),""))</f>
        <v/>
      </c>
      <c r="C692" s="67" t="str">
        <f>IFERROR(INDEX(N1.2_Intervention_Types[Intervention Type ID],MATCH('N1.3_Project_Listing'!$I692,N1.2_Intervention_Types[Intervention Type],0),1),"")</f>
        <v/>
      </c>
      <c r="D692" s="160" t="str">
        <f>IFERROR(INDEX(N1.2_Intervention_Types[Intervention Category],MATCH('N1.3_Project_Listing'!$C692,N1.2_Intervention_Types[Intervention Type ID],0),1),"")</f>
        <v/>
      </c>
      <c r="E692" s="210"/>
      <c r="F692" s="236"/>
      <c r="G692" s="236"/>
      <c r="H692" s="236"/>
      <c r="I692" s="151"/>
      <c r="J692" s="139"/>
      <c r="K692" s="117"/>
      <c r="L692" s="117"/>
      <c r="M692" s="117"/>
      <c r="N692" s="11"/>
      <c r="O692" s="11"/>
      <c r="P692" s="11"/>
      <c r="Q692" s="63">
        <f t="shared" si="59"/>
        <v>0</v>
      </c>
      <c r="R692" s="368">
        <f>IF('N1.3_Project_Listing'!$D692="Replacement",SUM('N1.3_Project_Listing'!$K692:$L692)/2,'N1.3_Project_Listing'!$M692)</f>
        <v>0</v>
      </c>
      <c r="S692" s="67" t="str">
        <f>IFERROR(INDEX('N0.7_Lookup_References'!$C$13:$C$72,MATCH($A692,'N0.7_Lookup_References'!$B$13:$B$72,0)),"")</f>
        <v/>
      </c>
      <c r="T692" s="338" t="str">
        <f t="shared" si="60"/>
        <v/>
      </c>
      <c r="V692" s="11"/>
      <c r="W692" s="11"/>
      <c r="X692" s="11"/>
      <c r="Y692" s="11"/>
      <c r="Z692" s="11"/>
      <c r="AA692" s="11"/>
      <c r="AB692" s="11"/>
      <c r="AC692" s="11"/>
      <c r="AD692" s="11"/>
      <c r="AE692" s="11"/>
      <c r="AF692" s="11"/>
      <c r="AG692" s="11"/>
      <c r="AH692" s="11"/>
      <c r="AI692" s="11"/>
      <c r="AJ692" s="11"/>
      <c r="AK692" s="11"/>
      <c r="AL692" s="11"/>
      <c r="AM692" s="11"/>
      <c r="AN692" s="11"/>
      <c r="AO692" s="11"/>
      <c r="AP692" s="63">
        <f t="shared" si="56"/>
        <v>0</v>
      </c>
      <c r="AQ692" s="63">
        <f t="shared" si="57"/>
        <v>0</v>
      </c>
      <c r="AR692" s="63">
        <f t="shared" si="58"/>
        <v>0</v>
      </c>
      <c r="AT692" s="176" cm="1">
        <f t="array" ref="AT692">SUMIFS('N1.3_Project_Listing'!$P$16:$P$829, 'N1.3_Project_Listing'!$E$16:$E$829,'N1.3_Project_Listing'!$E692, 'N1.3_Project_Listing'!$A$16:$A$829,ET_Risk_SC_Summation[[#Headers],[132kV Circuit Breaker]])</f>
        <v>0</v>
      </c>
      <c r="AU692" s="176" cm="1">
        <f t="array" ref="AU692">SUMIFS('N1.3_Project_Listing'!$P$16:$P$829, 'N1.3_Project_Listing'!$E$16:$E$829,'N1.3_Project_Listing'!$E692, 'N1.3_Project_Listing'!$A$16:$A$829,ET_Risk_SC_Summation[[#Headers],[132kV Transformer]])</f>
        <v>0</v>
      </c>
      <c r="AV692" s="176" cm="1">
        <f t="array" ref="AV692">SUMIFS('N1.3_Project_Listing'!$P$16:$P$829, 'N1.3_Project_Listing'!$E$16:$E$829,'N1.3_Project_Listing'!$E692, 'N1.3_Project_Listing'!$A$16:$A$829,ET_Risk_SC_Summation[[#Headers],[132kV Reactor]])</f>
        <v>0</v>
      </c>
      <c r="AW692" s="176" cm="1">
        <f t="array" ref="AW692">SUMIFS('N1.3_Project_Listing'!$P$16:$P$829, 'N1.3_Project_Listing'!$E$16:$E$829,'N1.3_Project_Listing'!$E692, 'N1.3_Project_Listing'!$A$16:$A$829,ET_Risk_SC_Summation[[#Headers],[132kV Underground Cable]])</f>
        <v>0</v>
      </c>
      <c r="AX692" s="176" cm="1">
        <f t="array" ref="AX692">SUMIFS('N1.3_Project_Listing'!$P$16:$P$829, 'N1.3_Project_Listing'!$E$16:$E$829,'N1.3_Project_Listing'!$E692, 'N1.3_Project_Listing'!$A$16:$A$829,ET_Risk_SC_Summation[[#Headers],[132kV OHL Conductor]])</f>
        <v>0</v>
      </c>
      <c r="AY692" s="176" cm="1">
        <f t="array" ref="AY692">SUMIFS('N1.3_Project_Listing'!$P$16:$P$829, 'N1.3_Project_Listing'!$E$16:$E$829,'N1.3_Project_Listing'!$E692, 'N1.3_Project_Listing'!$A$16:$A$829,ET_Risk_SC_Summation[[#Headers],[132kV OHL Fittings]])</f>
        <v>0</v>
      </c>
      <c r="AZ692" s="176" cm="1">
        <f t="array" ref="AZ692">SUMIFS('N1.3_Project_Listing'!$P$16:$P$829, 'N1.3_Project_Listing'!$E$16:$E$829,'N1.3_Project_Listing'!$E692, 'N1.3_Project_Listing'!$A$16:$A$829,ET_Risk_SC_Summation[[#Headers],[132kV OHL Tower]])</f>
        <v>0</v>
      </c>
      <c r="BA692" s="176" cm="1">
        <f t="array" ref="BA692">SUMIFS('N1.3_Project_Listing'!$P$16:$P$829, 'N1.3_Project_Listing'!$E$16:$E$829,'N1.3_Project_Listing'!$E692, 'N1.3_Project_Listing'!$A$16:$A$829,ET_Risk_SC_Summation[[#Headers],[275kV Circuit Breaker]])</f>
        <v>0</v>
      </c>
      <c r="BB692" s="176" cm="1">
        <f t="array" ref="BB692">SUMIFS('N1.3_Project_Listing'!$P$16:$P$829, 'N1.3_Project_Listing'!$E$16:$E$829,'N1.3_Project_Listing'!$E692, 'N1.3_Project_Listing'!$A$16:$A$829,ET_Risk_SC_Summation[[#Headers],[275kV Transformer]])</f>
        <v>0</v>
      </c>
      <c r="BC692" s="176" cm="1">
        <f t="array" ref="BC692">SUMIFS('N1.3_Project_Listing'!$P$16:$P$829, 'N1.3_Project_Listing'!$E$16:$E$829,'N1.3_Project_Listing'!$E692, 'N1.3_Project_Listing'!$A$16:$A$829,ET_Risk_SC_Summation[[#Headers],[275kV Reactor]])</f>
        <v>0</v>
      </c>
      <c r="BD692" s="176" cm="1">
        <f t="array" ref="BD692">SUMIFS('N1.3_Project_Listing'!$P$16:$P$829, 'N1.3_Project_Listing'!$E$16:$E$829,'N1.3_Project_Listing'!$E692, 'N1.3_Project_Listing'!$A$16:$A$829,ET_Risk_SC_Summation[[#Headers],[275kV Underground Cable]])</f>
        <v>0</v>
      </c>
      <c r="BE692" s="176" cm="1">
        <f t="array" ref="BE692">SUMIFS('N1.3_Project_Listing'!$P$16:$P$829, 'N1.3_Project_Listing'!$E$16:$E$829,'N1.3_Project_Listing'!$E692, 'N1.3_Project_Listing'!$A$16:$A$829,ET_Risk_SC_Summation[[#Headers],[275kV OHL Conductor]])</f>
        <v>0</v>
      </c>
      <c r="BF692" s="176" cm="1">
        <f t="array" ref="BF692">SUMIFS('N1.3_Project_Listing'!$P$16:$P$829, 'N1.3_Project_Listing'!$E$16:$E$829,'N1.3_Project_Listing'!$E692, 'N1.3_Project_Listing'!$A$16:$A$829,ET_Risk_SC_Summation[[#Headers],[275kV OHL Fittings]])</f>
        <v>0</v>
      </c>
      <c r="BG692" s="176" cm="1">
        <f t="array" ref="BG692">SUMIFS('N1.3_Project_Listing'!$P$16:$P$829, 'N1.3_Project_Listing'!$E$16:$E$829,'N1.3_Project_Listing'!$E692, 'N1.3_Project_Listing'!$A$16:$A$829,ET_Risk_SC_Summation[[#Headers],[275kV OHL Tower]])</f>
        <v>0</v>
      </c>
      <c r="BH692" s="176" cm="1">
        <f t="array" ref="BH692">SUMIFS('N1.3_Project_Listing'!$P$16:$P$829, 'N1.3_Project_Listing'!$E$16:$E$829,'N1.3_Project_Listing'!$E692, 'N1.3_Project_Listing'!$A$16:$A$829,ET_Risk_SC_Summation[[#Headers],[400kV Circuit Breaker]])</f>
        <v>0</v>
      </c>
      <c r="BI692" s="176" cm="1">
        <f t="array" ref="BI692">SUMIFS('N1.3_Project_Listing'!$P$16:$P$829, 'N1.3_Project_Listing'!$E$16:$E$829,'N1.3_Project_Listing'!$E692, 'N1.3_Project_Listing'!$A$16:$A$829,ET_Risk_SC_Summation[[#Headers],[400kV Transformer]])</f>
        <v>0</v>
      </c>
      <c r="BJ692" s="176" cm="1">
        <f t="array" ref="BJ692">SUMIFS('N1.3_Project_Listing'!$P$16:$P$829, 'N1.3_Project_Listing'!$E$16:$E$829,'N1.3_Project_Listing'!$E692, 'N1.3_Project_Listing'!$A$16:$A$829,ET_Risk_SC_Summation[[#Headers],[400kV Reactor]])</f>
        <v>0</v>
      </c>
      <c r="BK692" s="176" cm="1">
        <f t="array" ref="BK692">SUMIFS('N1.3_Project_Listing'!$P$16:$P$829, 'N1.3_Project_Listing'!$E$16:$E$829,'N1.3_Project_Listing'!$E692, 'N1.3_Project_Listing'!$A$16:$A$829,ET_Risk_SC_Summation[[#Headers],[400kV Underground Cable]])</f>
        <v>0</v>
      </c>
      <c r="BL692" s="176" cm="1">
        <f t="array" ref="BL692">SUMIFS('N1.3_Project_Listing'!$P$16:$P$829, 'N1.3_Project_Listing'!$E$16:$E$829,'N1.3_Project_Listing'!$E692, 'N1.3_Project_Listing'!$A$16:$A$829,ET_Risk_SC_Summation[[#Headers],[400kV OHL Conductor]])</f>
        <v>0</v>
      </c>
      <c r="BM692" s="176" cm="1">
        <f t="array" ref="BM692">SUMIFS('N1.3_Project_Listing'!$P$16:$P$829, 'N1.3_Project_Listing'!$E$16:$E$829,'N1.3_Project_Listing'!$E692, 'N1.3_Project_Listing'!$A$16:$A$829,ET_Risk_SC_Summation[[#Headers],[400kV OHL Fittings]])</f>
        <v>0</v>
      </c>
      <c r="BN692" s="176" cm="1">
        <f t="array" ref="BN692">SUMIFS('N1.3_Project_Listing'!$P$16:$P$829, 'N1.3_Project_Listing'!$E$16:$E$829,'N1.3_Project_Listing'!$E692, 'N1.3_Project_Listing'!$A$16:$A$829,ET_Risk_SC_Summation[[#Headers],[400kV OHL Tower]])</f>
        <v>0</v>
      </c>
      <c r="BO692" s="177" t="str">
        <f>IF(SUM(ET_Risk_SC_Summation[[#This Row],[132kV Circuit Breaker]:[400kV OHL Tower]])=0, "n/a", INDEX(ET_Risk_SC_Summation[#Headers],1,MATCH(MAX(ET_Risk_SC_Summation[[#This Row],[132kV Circuit Breaker]:[400kV OHL Tower]]),ET_Risk_SC_Summation[[#This Row],[132kV Circuit Breaker]:[400kV OHL Tower]],0)))</f>
        <v>n/a</v>
      </c>
      <c r="BP692" s="177" t="str">
        <f>IFERROR(INDEX('N0.7_Lookup_References'!$G$77:$G$98,MATCH(ET_Risk_SC_Summation[[#This Row],[Mxx Category]],'N0.7_Lookup_References'!$F$77:$F$98,0)),"")</f>
        <v/>
      </c>
    </row>
    <row r="693" spans="1:68">
      <c r="A693" s="160" t="str">
        <f>IFERROR(INDEX(N1.2_Intervention_Types[NARM Asset Category],MATCH('N1.3_Project_Listing'!$C693,N1.2_Intervention_Types[Intervention Type ID],0),1),"")</f>
        <v/>
      </c>
      <c r="B693" s="160" t="str">
        <f>IF($D$2="GD",IFERROR(INDEX(N1.2_Intervention_Types[C&amp;V Asset Category (GD)],MATCH('N1.3_Project_Listing'!$C693,N1.2_Intervention_Types[Intervention Type ID],0),1),""),IFERROR(INDEX(N1.2_Intervention_Types[NARM Asset Category],MATCH('N1.3_Project_Listing'!$C693,N1.2_Intervention_Types[Intervention Type ID],0),1),""))</f>
        <v/>
      </c>
      <c r="C693" s="67" t="str">
        <f>IFERROR(INDEX(N1.2_Intervention_Types[Intervention Type ID],MATCH('N1.3_Project_Listing'!$I693,N1.2_Intervention_Types[Intervention Type],0),1),"")</f>
        <v/>
      </c>
      <c r="D693" s="160" t="str">
        <f>IFERROR(INDEX(N1.2_Intervention_Types[Intervention Category],MATCH('N1.3_Project_Listing'!$C693,N1.2_Intervention_Types[Intervention Type ID],0),1),"")</f>
        <v/>
      </c>
      <c r="E693" s="210"/>
      <c r="F693" s="236"/>
      <c r="G693" s="236"/>
      <c r="H693" s="236"/>
      <c r="I693" s="151"/>
      <c r="J693" s="139"/>
      <c r="K693" s="117"/>
      <c r="L693" s="117"/>
      <c r="M693" s="117"/>
      <c r="N693" s="11"/>
      <c r="O693" s="11"/>
      <c r="P693" s="11"/>
      <c r="Q693" s="63">
        <f t="shared" si="59"/>
        <v>0</v>
      </c>
      <c r="R693" s="368">
        <f>IF('N1.3_Project_Listing'!$D693="Replacement",SUM('N1.3_Project_Listing'!$K693:$L693)/2,'N1.3_Project_Listing'!$M693)</f>
        <v>0</v>
      </c>
      <c r="S693" s="67" t="str">
        <f>IFERROR(INDEX('N0.7_Lookup_References'!$C$13:$C$72,MATCH($A693,'N0.7_Lookup_References'!$B$13:$B$72,0)),"")</f>
        <v/>
      </c>
      <c r="T693" s="338" t="str">
        <f t="shared" si="60"/>
        <v/>
      </c>
      <c r="V693" s="11"/>
      <c r="W693" s="11"/>
      <c r="X693" s="11"/>
      <c r="Y693" s="11"/>
      <c r="Z693" s="11"/>
      <c r="AA693" s="11"/>
      <c r="AB693" s="11"/>
      <c r="AC693" s="11"/>
      <c r="AD693" s="11"/>
      <c r="AE693" s="11"/>
      <c r="AF693" s="11"/>
      <c r="AG693" s="11"/>
      <c r="AH693" s="11"/>
      <c r="AI693" s="11"/>
      <c r="AJ693" s="11"/>
      <c r="AK693" s="11"/>
      <c r="AL693" s="11"/>
      <c r="AM693" s="11"/>
      <c r="AN693" s="11"/>
      <c r="AO693" s="11"/>
      <c r="AP693" s="63">
        <f t="shared" si="56"/>
        <v>0</v>
      </c>
      <c r="AQ693" s="63">
        <f t="shared" si="57"/>
        <v>0</v>
      </c>
      <c r="AR693" s="63">
        <f t="shared" si="58"/>
        <v>0</v>
      </c>
      <c r="AT693" s="176" cm="1">
        <f t="array" ref="AT693">SUMIFS('N1.3_Project_Listing'!$P$16:$P$829, 'N1.3_Project_Listing'!$E$16:$E$829,'N1.3_Project_Listing'!$E693, 'N1.3_Project_Listing'!$A$16:$A$829,ET_Risk_SC_Summation[[#Headers],[132kV Circuit Breaker]])</f>
        <v>0</v>
      </c>
      <c r="AU693" s="176" cm="1">
        <f t="array" ref="AU693">SUMIFS('N1.3_Project_Listing'!$P$16:$P$829, 'N1.3_Project_Listing'!$E$16:$E$829,'N1.3_Project_Listing'!$E693, 'N1.3_Project_Listing'!$A$16:$A$829,ET_Risk_SC_Summation[[#Headers],[132kV Transformer]])</f>
        <v>0</v>
      </c>
      <c r="AV693" s="176" cm="1">
        <f t="array" ref="AV693">SUMIFS('N1.3_Project_Listing'!$P$16:$P$829, 'N1.3_Project_Listing'!$E$16:$E$829,'N1.3_Project_Listing'!$E693, 'N1.3_Project_Listing'!$A$16:$A$829,ET_Risk_SC_Summation[[#Headers],[132kV Reactor]])</f>
        <v>0</v>
      </c>
      <c r="AW693" s="176" cm="1">
        <f t="array" ref="AW693">SUMIFS('N1.3_Project_Listing'!$P$16:$P$829, 'N1.3_Project_Listing'!$E$16:$E$829,'N1.3_Project_Listing'!$E693, 'N1.3_Project_Listing'!$A$16:$A$829,ET_Risk_SC_Summation[[#Headers],[132kV Underground Cable]])</f>
        <v>0</v>
      </c>
      <c r="AX693" s="176" cm="1">
        <f t="array" ref="AX693">SUMIFS('N1.3_Project_Listing'!$P$16:$P$829, 'N1.3_Project_Listing'!$E$16:$E$829,'N1.3_Project_Listing'!$E693, 'N1.3_Project_Listing'!$A$16:$A$829,ET_Risk_SC_Summation[[#Headers],[132kV OHL Conductor]])</f>
        <v>0</v>
      </c>
      <c r="AY693" s="176" cm="1">
        <f t="array" ref="AY693">SUMIFS('N1.3_Project_Listing'!$P$16:$P$829, 'N1.3_Project_Listing'!$E$16:$E$829,'N1.3_Project_Listing'!$E693, 'N1.3_Project_Listing'!$A$16:$A$829,ET_Risk_SC_Summation[[#Headers],[132kV OHL Fittings]])</f>
        <v>0</v>
      </c>
      <c r="AZ693" s="176" cm="1">
        <f t="array" ref="AZ693">SUMIFS('N1.3_Project_Listing'!$P$16:$P$829, 'N1.3_Project_Listing'!$E$16:$E$829,'N1.3_Project_Listing'!$E693, 'N1.3_Project_Listing'!$A$16:$A$829,ET_Risk_SC_Summation[[#Headers],[132kV OHL Tower]])</f>
        <v>0</v>
      </c>
      <c r="BA693" s="176" cm="1">
        <f t="array" ref="BA693">SUMIFS('N1.3_Project_Listing'!$P$16:$P$829, 'N1.3_Project_Listing'!$E$16:$E$829,'N1.3_Project_Listing'!$E693, 'N1.3_Project_Listing'!$A$16:$A$829,ET_Risk_SC_Summation[[#Headers],[275kV Circuit Breaker]])</f>
        <v>0</v>
      </c>
      <c r="BB693" s="176" cm="1">
        <f t="array" ref="BB693">SUMIFS('N1.3_Project_Listing'!$P$16:$P$829, 'N1.3_Project_Listing'!$E$16:$E$829,'N1.3_Project_Listing'!$E693, 'N1.3_Project_Listing'!$A$16:$A$829,ET_Risk_SC_Summation[[#Headers],[275kV Transformer]])</f>
        <v>0</v>
      </c>
      <c r="BC693" s="176" cm="1">
        <f t="array" ref="BC693">SUMIFS('N1.3_Project_Listing'!$P$16:$P$829, 'N1.3_Project_Listing'!$E$16:$E$829,'N1.3_Project_Listing'!$E693, 'N1.3_Project_Listing'!$A$16:$A$829,ET_Risk_SC_Summation[[#Headers],[275kV Reactor]])</f>
        <v>0</v>
      </c>
      <c r="BD693" s="176" cm="1">
        <f t="array" ref="BD693">SUMIFS('N1.3_Project_Listing'!$P$16:$P$829, 'N1.3_Project_Listing'!$E$16:$E$829,'N1.3_Project_Listing'!$E693, 'N1.3_Project_Listing'!$A$16:$A$829,ET_Risk_SC_Summation[[#Headers],[275kV Underground Cable]])</f>
        <v>0</v>
      </c>
      <c r="BE693" s="176" cm="1">
        <f t="array" ref="BE693">SUMIFS('N1.3_Project_Listing'!$P$16:$P$829, 'N1.3_Project_Listing'!$E$16:$E$829,'N1.3_Project_Listing'!$E693, 'N1.3_Project_Listing'!$A$16:$A$829,ET_Risk_SC_Summation[[#Headers],[275kV OHL Conductor]])</f>
        <v>0</v>
      </c>
      <c r="BF693" s="176" cm="1">
        <f t="array" ref="BF693">SUMIFS('N1.3_Project_Listing'!$P$16:$P$829, 'N1.3_Project_Listing'!$E$16:$E$829,'N1.3_Project_Listing'!$E693, 'N1.3_Project_Listing'!$A$16:$A$829,ET_Risk_SC_Summation[[#Headers],[275kV OHL Fittings]])</f>
        <v>0</v>
      </c>
      <c r="BG693" s="176" cm="1">
        <f t="array" ref="BG693">SUMIFS('N1.3_Project_Listing'!$P$16:$P$829, 'N1.3_Project_Listing'!$E$16:$E$829,'N1.3_Project_Listing'!$E693, 'N1.3_Project_Listing'!$A$16:$A$829,ET_Risk_SC_Summation[[#Headers],[275kV OHL Tower]])</f>
        <v>0</v>
      </c>
      <c r="BH693" s="176" cm="1">
        <f t="array" ref="BH693">SUMIFS('N1.3_Project_Listing'!$P$16:$P$829, 'N1.3_Project_Listing'!$E$16:$E$829,'N1.3_Project_Listing'!$E693, 'N1.3_Project_Listing'!$A$16:$A$829,ET_Risk_SC_Summation[[#Headers],[400kV Circuit Breaker]])</f>
        <v>0</v>
      </c>
      <c r="BI693" s="176" cm="1">
        <f t="array" ref="BI693">SUMIFS('N1.3_Project_Listing'!$P$16:$P$829, 'N1.3_Project_Listing'!$E$16:$E$829,'N1.3_Project_Listing'!$E693, 'N1.3_Project_Listing'!$A$16:$A$829,ET_Risk_SC_Summation[[#Headers],[400kV Transformer]])</f>
        <v>0</v>
      </c>
      <c r="BJ693" s="176" cm="1">
        <f t="array" ref="BJ693">SUMIFS('N1.3_Project_Listing'!$P$16:$P$829, 'N1.3_Project_Listing'!$E$16:$E$829,'N1.3_Project_Listing'!$E693, 'N1.3_Project_Listing'!$A$16:$A$829,ET_Risk_SC_Summation[[#Headers],[400kV Reactor]])</f>
        <v>0</v>
      </c>
      <c r="BK693" s="176" cm="1">
        <f t="array" ref="BK693">SUMIFS('N1.3_Project_Listing'!$P$16:$P$829, 'N1.3_Project_Listing'!$E$16:$E$829,'N1.3_Project_Listing'!$E693, 'N1.3_Project_Listing'!$A$16:$A$829,ET_Risk_SC_Summation[[#Headers],[400kV Underground Cable]])</f>
        <v>0</v>
      </c>
      <c r="BL693" s="176" cm="1">
        <f t="array" ref="BL693">SUMIFS('N1.3_Project_Listing'!$P$16:$P$829, 'N1.3_Project_Listing'!$E$16:$E$829,'N1.3_Project_Listing'!$E693, 'N1.3_Project_Listing'!$A$16:$A$829,ET_Risk_SC_Summation[[#Headers],[400kV OHL Conductor]])</f>
        <v>0</v>
      </c>
      <c r="BM693" s="176" cm="1">
        <f t="array" ref="BM693">SUMIFS('N1.3_Project_Listing'!$P$16:$P$829, 'N1.3_Project_Listing'!$E$16:$E$829,'N1.3_Project_Listing'!$E693, 'N1.3_Project_Listing'!$A$16:$A$829,ET_Risk_SC_Summation[[#Headers],[400kV OHL Fittings]])</f>
        <v>0</v>
      </c>
      <c r="BN693" s="176" cm="1">
        <f t="array" ref="BN693">SUMIFS('N1.3_Project_Listing'!$P$16:$P$829, 'N1.3_Project_Listing'!$E$16:$E$829,'N1.3_Project_Listing'!$E693, 'N1.3_Project_Listing'!$A$16:$A$829,ET_Risk_SC_Summation[[#Headers],[400kV OHL Tower]])</f>
        <v>0</v>
      </c>
      <c r="BO693" s="177" t="str">
        <f>IF(SUM(ET_Risk_SC_Summation[[#This Row],[132kV Circuit Breaker]:[400kV OHL Tower]])=0, "n/a", INDEX(ET_Risk_SC_Summation[#Headers],1,MATCH(MAX(ET_Risk_SC_Summation[[#This Row],[132kV Circuit Breaker]:[400kV OHL Tower]]),ET_Risk_SC_Summation[[#This Row],[132kV Circuit Breaker]:[400kV OHL Tower]],0)))</f>
        <v>n/a</v>
      </c>
      <c r="BP693" s="177" t="str">
        <f>IFERROR(INDEX('N0.7_Lookup_References'!$G$77:$G$98,MATCH(ET_Risk_SC_Summation[[#This Row],[Mxx Category]],'N0.7_Lookup_References'!$F$77:$F$98,0)),"")</f>
        <v/>
      </c>
    </row>
    <row r="694" spans="1:68">
      <c r="A694" s="160" t="str">
        <f>IFERROR(INDEX(N1.2_Intervention_Types[NARM Asset Category],MATCH('N1.3_Project_Listing'!$C694,N1.2_Intervention_Types[Intervention Type ID],0),1),"")</f>
        <v/>
      </c>
      <c r="B694" s="160" t="str">
        <f>IF($D$2="GD",IFERROR(INDEX(N1.2_Intervention_Types[C&amp;V Asset Category (GD)],MATCH('N1.3_Project_Listing'!$C694,N1.2_Intervention_Types[Intervention Type ID],0),1),""),IFERROR(INDEX(N1.2_Intervention_Types[NARM Asset Category],MATCH('N1.3_Project_Listing'!$C694,N1.2_Intervention_Types[Intervention Type ID],0),1),""))</f>
        <v/>
      </c>
      <c r="C694" s="67" t="str">
        <f>IFERROR(INDEX(N1.2_Intervention_Types[Intervention Type ID],MATCH('N1.3_Project_Listing'!$I694,N1.2_Intervention_Types[Intervention Type],0),1),"")</f>
        <v/>
      </c>
      <c r="D694" s="160" t="str">
        <f>IFERROR(INDEX(N1.2_Intervention_Types[Intervention Category],MATCH('N1.3_Project_Listing'!$C694,N1.2_Intervention_Types[Intervention Type ID],0),1),"")</f>
        <v/>
      </c>
      <c r="E694" s="210"/>
      <c r="F694" s="236"/>
      <c r="G694" s="236"/>
      <c r="H694" s="236"/>
      <c r="I694" s="151"/>
      <c r="J694" s="139"/>
      <c r="K694" s="117"/>
      <c r="L694" s="117"/>
      <c r="M694" s="117"/>
      <c r="N694" s="11"/>
      <c r="O694" s="11"/>
      <c r="P694" s="11"/>
      <c r="Q694" s="63">
        <f t="shared" si="59"/>
        <v>0</v>
      </c>
      <c r="R694" s="368">
        <f>IF('N1.3_Project_Listing'!$D694="Replacement",SUM('N1.3_Project_Listing'!$K694:$L694)/2,'N1.3_Project_Listing'!$M694)</f>
        <v>0</v>
      </c>
      <c r="S694" s="67" t="str">
        <f>IFERROR(INDEX('N0.7_Lookup_References'!$C$13:$C$72,MATCH($A694,'N0.7_Lookup_References'!$B$13:$B$72,0)),"")</f>
        <v/>
      </c>
      <c r="T694" s="338" t="str">
        <f t="shared" si="60"/>
        <v/>
      </c>
      <c r="V694" s="11"/>
      <c r="W694" s="11"/>
      <c r="X694" s="11"/>
      <c r="Y694" s="11"/>
      <c r="Z694" s="11"/>
      <c r="AA694" s="11"/>
      <c r="AB694" s="11"/>
      <c r="AC694" s="11"/>
      <c r="AD694" s="11"/>
      <c r="AE694" s="11"/>
      <c r="AF694" s="11"/>
      <c r="AG694" s="11"/>
      <c r="AH694" s="11"/>
      <c r="AI694" s="11"/>
      <c r="AJ694" s="11"/>
      <c r="AK694" s="11"/>
      <c r="AL694" s="11"/>
      <c r="AM694" s="11"/>
      <c r="AN694" s="11"/>
      <c r="AO694" s="11"/>
      <c r="AP694" s="63">
        <f t="shared" si="56"/>
        <v>0</v>
      </c>
      <c r="AQ694" s="63">
        <f t="shared" si="57"/>
        <v>0</v>
      </c>
      <c r="AR694" s="63">
        <f t="shared" si="58"/>
        <v>0</v>
      </c>
      <c r="AT694" s="176" cm="1">
        <f t="array" ref="AT694">SUMIFS('N1.3_Project_Listing'!$P$16:$P$829, 'N1.3_Project_Listing'!$E$16:$E$829,'N1.3_Project_Listing'!$E694, 'N1.3_Project_Listing'!$A$16:$A$829,ET_Risk_SC_Summation[[#Headers],[132kV Circuit Breaker]])</f>
        <v>0</v>
      </c>
      <c r="AU694" s="176" cm="1">
        <f t="array" ref="AU694">SUMIFS('N1.3_Project_Listing'!$P$16:$P$829, 'N1.3_Project_Listing'!$E$16:$E$829,'N1.3_Project_Listing'!$E694, 'N1.3_Project_Listing'!$A$16:$A$829,ET_Risk_SC_Summation[[#Headers],[132kV Transformer]])</f>
        <v>0</v>
      </c>
      <c r="AV694" s="176" cm="1">
        <f t="array" ref="AV694">SUMIFS('N1.3_Project_Listing'!$P$16:$P$829, 'N1.3_Project_Listing'!$E$16:$E$829,'N1.3_Project_Listing'!$E694, 'N1.3_Project_Listing'!$A$16:$A$829,ET_Risk_SC_Summation[[#Headers],[132kV Reactor]])</f>
        <v>0</v>
      </c>
      <c r="AW694" s="176" cm="1">
        <f t="array" ref="AW694">SUMIFS('N1.3_Project_Listing'!$P$16:$P$829, 'N1.3_Project_Listing'!$E$16:$E$829,'N1.3_Project_Listing'!$E694, 'N1.3_Project_Listing'!$A$16:$A$829,ET_Risk_SC_Summation[[#Headers],[132kV Underground Cable]])</f>
        <v>0</v>
      </c>
      <c r="AX694" s="176" cm="1">
        <f t="array" ref="AX694">SUMIFS('N1.3_Project_Listing'!$P$16:$P$829, 'N1.3_Project_Listing'!$E$16:$E$829,'N1.3_Project_Listing'!$E694, 'N1.3_Project_Listing'!$A$16:$A$829,ET_Risk_SC_Summation[[#Headers],[132kV OHL Conductor]])</f>
        <v>0</v>
      </c>
      <c r="AY694" s="176" cm="1">
        <f t="array" ref="AY694">SUMIFS('N1.3_Project_Listing'!$P$16:$P$829, 'N1.3_Project_Listing'!$E$16:$E$829,'N1.3_Project_Listing'!$E694, 'N1.3_Project_Listing'!$A$16:$A$829,ET_Risk_SC_Summation[[#Headers],[132kV OHL Fittings]])</f>
        <v>0</v>
      </c>
      <c r="AZ694" s="176" cm="1">
        <f t="array" ref="AZ694">SUMIFS('N1.3_Project_Listing'!$P$16:$P$829, 'N1.3_Project_Listing'!$E$16:$E$829,'N1.3_Project_Listing'!$E694, 'N1.3_Project_Listing'!$A$16:$A$829,ET_Risk_SC_Summation[[#Headers],[132kV OHL Tower]])</f>
        <v>0</v>
      </c>
      <c r="BA694" s="176" cm="1">
        <f t="array" ref="BA694">SUMIFS('N1.3_Project_Listing'!$P$16:$P$829, 'N1.3_Project_Listing'!$E$16:$E$829,'N1.3_Project_Listing'!$E694, 'N1.3_Project_Listing'!$A$16:$A$829,ET_Risk_SC_Summation[[#Headers],[275kV Circuit Breaker]])</f>
        <v>0</v>
      </c>
      <c r="BB694" s="176" cm="1">
        <f t="array" ref="BB694">SUMIFS('N1.3_Project_Listing'!$P$16:$P$829, 'N1.3_Project_Listing'!$E$16:$E$829,'N1.3_Project_Listing'!$E694, 'N1.3_Project_Listing'!$A$16:$A$829,ET_Risk_SC_Summation[[#Headers],[275kV Transformer]])</f>
        <v>0</v>
      </c>
      <c r="BC694" s="176" cm="1">
        <f t="array" ref="BC694">SUMIFS('N1.3_Project_Listing'!$P$16:$P$829, 'N1.3_Project_Listing'!$E$16:$E$829,'N1.3_Project_Listing'!$E694, 'N1.3_Project_Listing'!$A$16:$A$829,ET_Risk_SC_Summation[[#Headers],[275kV Reactor]])</f>
        <v>0</v>
      </c>
      <c r="BD694" s="176" cm="1">
        <f t="array" ref="BD694">SUMIFS('N1.3_Project_Listing'!$P$16:$P$829, 'N1.3_Project_Listing'!$E$16:$E$829,'N1.3_Project_Listing'!$E694, 'N1.3_Project_Listing'!$A$16:$A$829,ET_Risk_SC_Summation[[#Headers],[275kV Underground Cable]])</f>
        <v>0</v>
      </c>
      <c r="BE694" s="176" cm="1">
        <f t="array" ref="BE694">SUMIFS('N1.3_Project_Listing'!$P$16:$P$829, 'N1.3_Project_Listing'!$E$16:$E$829,'N1.3_Project_Listing'!$E694, 'N1.3_Project_Listing'!$A$16:$A$829,ET_Risk_SC_Summation[[#Headers],[275kV OHL Conductor]])</f>
        <v>0</v>
      </c>
      <c r="BF694" s="176" cm="1">
        <f t="array" ref="BF694">SUMIFS('N1.3_Project_Listing'!$P$16:$P$829, 'N1.3_Project_Listing'!$E$16:$E$829,'N1.3_Project_Listing'!$E694, 'N1.3_Project_Listing'!$A$16:$A$829,ET_Risk_SC_Summation[[#Headers],[275kV OHL Fittings]])</f>
        <v>0</v>
      </c>
      <c r="BG694" s="176" cm="1">
        <f t="array" ref="BG694">SUMIFS('N1.3_Project_Listing'!$P$16:$P$829, 'N1.3_Project_Listing'!$E$16:$E$829,'N1.3_Project_Listing'!$E694, 'N1.3_Project_Listing'!$A$16:$A$829,ET_Risk_SC_Summation[[#Headers],[275kV OHL Tower]])</f>
        <v>0</v>
      </c>
      <c r="BH694" s="176" cm="1">
        <f t="array" ref="BH694">SUMIFS('N1.3_Project_Listing'!$P$16:$P$829, 'N1.3_Project_Listing'!$E$16:$E$829,'N1.3_Project_Listing'!$E694, 'N1.3_Project_Listing'!$A$16:$A$829,ET_Risk_SC_Summation[[#Headers],[400kV Circuit Breaker]])</f>
        <v>0</v>
      </c>
      <c r="BI694" s="176" cm="1">
        <f t="array" ref="BI694">SUMIFS('N1.3_Project_Listing'!$P$16:$P$829, 'N1.3_Project_Listing'!$E$16:$E$829,'N1.3_Project_Listing'!$E694, 'N1.3_Project_Listing'!$A$16:$A$829,ET_Risk_SC_Summation[[#Headers],[400kV Transformer]])</f>
        <v>0</v>
      </c>
      <c r="BJ694" s="176" cm="1">
        <f t="array" ref="BJ694">SUMIFS('N1.3_Project_Listing'!$P$16:$P$829, 'N1.3_Project_Listing'!$E$16:$E$829,'N1.3_Project_Listing'!$E694, 'N1.3_Project_Listing'!$A$16:$A$829,ET_Risk_SC_Summation[[#Headers],[400kV Reactor]])</f>
        <v>0</v>
      </c>
      <c r="BK694" s="176" cm="1">
        <f t="array" ref="BK694">SUMIFS('N1.3_Project_Listing'!$P$16:$P$829, 'N1.3_Project_Listing'!$E$16:$E$829,'N1.3_Project_Listing'!$E694, 'N1.3_Project_Listing'!$A$16:$A$829,ET_Risk_SC_Summation[[#Headers],[400kV Underground Cable]])</f>
        <v>0</v>
      </c>
      <c r="BL694" s="176" cm="1">
        <f t="array" ref="BL694">SUMIFS('N1.3_Project_Listing'!$P$16:$P$829, 'N1.3_Project_Listing'!$E$16:$E$829,'N1.3_Project_Listing'!$E694, 'N1.3_Project_Listing'!$A$16:$A$829,ET_Risk_SC_Summation[[#Headers],[400kV OHL Conductor]])</f>
        <v>0</v>
      </c>
      <c r="BM694" s="176" cm="1">
        <f t="array" ref="BM694">SUMIFS('N1.3_Project_Listing'!$P$16:$P$829, 'N1.3_Project_Listing'!$E$16:$E$829,'N1.3_Project_Listing'!$E694, 'N1.3_Project_Listing'!$A$16:$A$829,ET_Risk_SC_Summation[[#Headers],[400kV OHL Fittings]])</f>
        <v>0</v>
      </c>
      <c r="BN694" s="176" cm="1">
        <f t="array" ref="BN694">SUMIFS('N1.3_Project_Listing'!$P$16:$P$829, 'N1.3_Project_Listing'!$E$16:$E$829,'N1.3_Project_Listing'!$E694, 'N1.3_Project_Listing'!$A$16:$A$829,ET_Risk_SC_Summation[[#Headers],[400kV OHL Tower]])</f>
        <v>0</v>
      </c>
      <c r="BO694" s="177" t="str">
        <f>IF(SUM(ET_Risk_SC_Summation[[#This Row],[132kV Circuit Breaker]:[400kV OHL Tower]])=0, "n/a", INDEX(ET_Risk_SC_Summation[#Headers],1,MATCH(MAX(ET_Risk_SC_Summation[[#This Row],[132kV Circuit Breaker]:[400kV OHL Tower]]),ET_Risk_SC_Summation[[#This Row],[132kV Circuit Breaker]:[400kV OHL Tower]],0)))</f>
        <v>n/a</v>
      </c>
      <c r="BP694" s="177" t="str">
        <f>IFERROR(INDEX('N0.7_Lookup_References'!$G$77:$G$98,MATCH(ET_Risk_SC_Summation[[#This Row],[Mxx Category]],'N0.7_Lookup_References'!$F$77:$F$98,0)),"")</f>
        <v/>
      </c>
    </row>
    <row r="695" spans="1:68">
      <c r="A695" s="160" t="str">
        <f>IFERROR(INDEX(N1.2_Intervention_Types[NARM Asset Category],MATCH('N1.3_Project_Listing'!$C695,N1.2_Intervention_Types[Intervention Type ID],0),1),"")</f>
        <v/>
      </c>
      <c r="B695" s="160" t="str">
        <f>IF($D$2="GD",IFERROR(INDEX(N1.2_Intervention_Types[C&amp;V Asset Category (GD)],MATCH('N1.3_Project_Listing'!$C695,N1.2_Intervention_Types[Intervention Type ID],0),1),""),IFERROR(INDEX(N1.2_Intervention_Types[NARM Asset Category],MATCH('N1.3_Project_Listing'!$C695,N1.2_Intervention_Types[Intervention Type ID],0),1),""))</f>
        <v/>
      </c>
      <c r="C695" s="67" t="str">
        <f>IFERROR(INDEX(N1.2_Intervention_Types[Intervention Type ID],MATCH('N1.3_Project_Listing'!$I695,N1.2_Intervention_Types[Intervention Type],0),1),"")</f>
        <v/>
      </c>
      <c r="D695" s="160" t="str">
        <f>IFERROR(INDEX(N1.2_Intervention_Types[Intervention Category],MATCH('N1.3_Project_Listing'!$C695,N1.2_Intervention_Types[Intervention Type ID],0),1),"")</f>
        <v/>
      </c>
      <c r="E695" s="210"/>
      <c r="F695" s="236"/>
      <c r="G695" s="236"/>
      <c r="H695" s="236"/>
      <c r="I695" s="151"/>
      <c r="J695" s="139"/>
      <c r="K695" s="117"/>
      <c r="L695" s="117"/>
      <c r="M695" s="117"/>
      <c r="N695" s="11"/>
      <c r="O695" s="11"/>
      <c r="P695" s="11"/>
      <c r="Q695" s="63">
        <f t="shared" si="59"/>
        <v>0</v>
      </c>
      <c r="R695" s="368">
        <f>IF('N1.3_Project_Listing'!$D695="Replacement",SUM('N1.3_Project_Listing'!$K695:$L695)/2,'N1.3_Project_Listing'!$M695)</f>
        <v>0</v>
      </c>
      <c r="S695" s="67" t="str">
        <f>IFERROR(INDEX('N0.7_Lookup_References'!$C$13:$C$72,MATCH($A695,'N0.7_Lookup_References'!$B$13:$B$72,0)),"")</f>
        <v/>
      </c>
      <c r="T695" s="338" t="str">
        <f t="shared" si="60"/>
        <v/>
      </c>
      <c r="V695" s="11"/>
      <c r="W695" s="11"/>
      <c r="X695" s="11"/>
      <c r="Y695" s="11"/>
      <c r="Z695" s="11"/>
      <c r="AA695" s="11"/>
      <c r="AB695" s="11"/>
      <c r="AC695" s="11"/>
      <c r="AD695" s="11"/>
      <c r="AE695" s="11"/>
      <c r="AF695" s="11"/>
      <c r="AG695" s="11"/>
      <c r="AH695" s="11"/>
      <c r="AI695" s="11"/>
      <c r="AJ695" s="11"/>
      <c r="AK695" s="11"/>
      <c r="AL695" s="11"/>
      <c r="AM695" s="11"/>
      <c r="AN695" s="11"/>
      <c r="AO695" s="11"/>
      <c r="AP695" s="63">
        <f t="shared" si="56"/>
        <v>0</v>
      </c>
      <c r="AQ695" s="63">
        <f t="shared" si="57"/>
        <v>0</v>
      </c>
      <c r="AR695" s="63">
        <f t="shared" si="58"/>
        <v>0</v>
      </c>
      <c r="AT695" s="176" cm="1">
        <f t="array" ref="AT695">SUMIFS('N1.3_Project_Listing'!$P$16:$P$829, 'N1.3_Project_Listing'!$E$16:$E$829,'N1.3_Project_Listing'!$E695, 'N1.3_Project_Listing'!$A$16:$A$829,ET_Risk_SC_Summation[[#Headers],[132kV Circuit Breaker]])</f>
        <v>0</v>
      </c>
      <c r="AU695" s="176" cm="1">
        <f t="array" ref="AU695">SUMIFS('N1.3_Project_Listing'!$P$16:$P$829, 'N1.3_Project_Listing'!$E$16:$E$829,'N1.3_Project_Listing'!$E695, 'N1.3_Project_Listing'!$A$16:$A$829,ET_Risk_SC_Summation[[#Headers],[132kV Transformer]])</f>
        <v>0</v>
      </c>
      <c r="AV695" s="176" cm="1">
        <f t="array" ref="AV695">SUMIFS('N1.3_Project_Listing'!$P$16:$P$829, 'N1.3_Project_Listing'!$E$16:$E$829,'N1.3_Project_Listing'!$E695, 'N1.3_Project_Listing'!$A$16:$A$829,ET_Risk_SC_Summation[[#Headers],[132kV Reactor]])</f>
        <v>0</v>
      </c>
      <c r="AW695" s="176" cm="1">
        <f t="array" ref="AW695">SUMIFS('N1.3_Project_Listing'!$P$16:$P$829, 'N1.3_Project_Listing'!$E$16:$E$829,'N1.3_Project_Listing'!$E695, 'N1.3_Project_Listing'!$A$16:$A$829,ET_Risk_SC_Summation[[#Headers],[132kV Underground Cable]])</f>
        <v>0</v>
      </c>
      <c r="AX695" s="176" cm="1">
        <f t="array" ref="AX695">SUMIFS('N1.3_Project_Listing'!$P$16:$P$829, 'N1.3_Project_Listing'!$E$16:$E$829,'N1.3_Project_Listing'!$E695, 'N1.3_Project_Listing'!$A$16:$A$829,ET_Risk_SC_Summation[[#Headers],[132kV OHL Conductor]])</f>
        <v>0</v>
      </c>
      <c r="AY695" s="176" cm="1">
        <f t="array" ref="AY695">SUMIFS('N1.3_Project_Listing'!$P$16:$P$829, 'N1.3_Project_Listing'!$E$16:$E$829,'N1.3_Project_Listing'!$E695, 'N1.3_Project_Listing'!$A$16:$A$829,ET_Risk_SC_Summation[[#Headers],[132kV OHL Fittings]])</f>
        <v>0</v>
      </c>
      <c r="AZ695" s="176" cm="1">
        <f t="array" ref="AZ695">SUMIFS('N1.3_Project_Listing'!$P$16:$P$829, 'N1.3_Project_Listing'!$E$16:$E$829,'N1.3_Project_Listing'!$E695, 'N1.3_Project_Listing'!$A$16:$A$829,ET_Risk_SC_Summation[[#Headers],[132kV OHL Tower]])</f>
        <v>0</v>
      </c>
      <c r="BA695" s="176" cm="1">
        <f t="array" ref="BA695">SUMIFS('N1.3_Project_Listing'!$P$16:$P$829, 'N1.3_Project_Listing'!$E$16:$E$829,'N1.3_Project_Listing'!$E695, 'N1.3_Project_Listing'!$A$16:$A$829,ET_Risk_SC_Summation[[#Headers],[275kV Circuit Breaker]])</f>
        <v>0</v>
      </c>
      <c r="BB695" s="176" cm="1">
        <f t="array" ref="BB695">SUMIFS('N1.3_Project_Listing'!$P$16:$P$829, 'N1.3_Project_Listing'!$E$16:$E$829,'N1.3_Project_Listing'!$E695, 'N1.3_Project_Listing'!$A$16:$A$829,ET_Risk_SC_Summation[[#Headers],[275kV Transformer]])</f>
        <v>0</v>
      </c>
      <c r="BC695" s="176" cm="1">
        <f t="array" ref="BC695">SUMIFS('N1.3_Project_Listing'!$P$16:$P$829, 'N1.3_Project_Listing'!$E$16:$E$829,'N1.3_Project_Listing'!$E695, 'N1.3_Project_Listing'!$A$16:$A$829,ET_Risk_SC_Summation[[#Headers],[275kV Reactor]])</f>
        <v>0</v>
      </c>
      <c r="BD695" s="176" cm="1">
        <f t="array" ref="BD695">SUMIFS('N1.3_Project_Listing'!$P$16:$P$829, 'N1.3_Project_Listing'!$E$16:$E$829,'N1.3_Project_Listing'!$E695, 'N1.3_Project_Listing'!$A$16:$A$829,ET_Risk_SC_Summation[[#Headers],[275kV Underground Cable]])</f>
        <v>0</v>
      </c>
      <c r="BE695" s="176" cm="1">
        <f t="array" ref="BE695">SUMIFS('N1.3_Project_Listing'!$P$16:$P$829, 'N1.3_Project_Listing'!$E$16:$E$829,'N1.3_Project_Listing'!$E695, 'N1.3_Project_Listing'!$A$16:$A$829,ET_Risk_SC_Summation[[#Headers],[275kV OHL Conductor]])</f>
        <v>0</v>
      </c>
      <c r="BF695" s="176" cm="1">
        <f t="array" ref="BF695">SUMIFS('N1.3_Project_Listing'!$P$16:$P$829, 'N1.3_Project_Listing'!$E$16:$E$829,'N1.3_Project_Listing'!$E695, 'N1.3_Project_Listing'!$A$16:$A$829,ET_Risk_SC_Summation[[#Headers],[275kV OHL Fittings]])</f>
        <v>0</v>
      </c>
      <c r="BG695" s="176" cm="1">
        <f t="array" ref="BG695">SUMIFS('N1.3_Project_Listing'!$P$16:$P$829, 'N1.3_Project_Listing'!$E$16:$E$829,'N1.3_Project_Listing'!$E695, 'N1.3_Project_Listing'!$A$16:$A$829,ET_Risk_SC_Summation[[#Headers],[275kV OHL Tower]])</f>
        <v>0</v>
      </c>
      <c r="BH695" s="176" cm="1">
        <f t="array" ref="BH695">SUMIFS('N1.3_Project_Listing'!$P$16:$P$829, 'N1.3_Project_Listing'!$E$16:$E$829,'N1.3_Project_Listing'!$E695, 'N1.3_Project_Listing'!$A$16:$A$829,ET_Risk_SC_Summation[[#Headers],[400kV Circuit Breaker]])</f>
        <v>0</v>
      </c>
      <c r="BI695" s="176" cm="1">
        <f t="array" ref="BI695">SUMIFS('N1.3_Project_Listing'!$P$16:$P$829, 'N1.3_Project_Listing'!$E$16:$E$829,'N1.3_Project_Listing'!$E695, 'N1.3_Project_Listing'!$A$16:$A$829,ET_Risk_SC_Summation[[#Headers],[400kV Transformer]])</f>
        <v>0</v>
      </c>
      <c r="BJ695" s="176" cm="1">
        <f t="array" ref="BJ695">SUMIFS('N1.3_Project_Listing'!$P$16:$P$829, 'N1.3_Project_Listing'!$E$16:$E$829,'N1.3_Project_Listing'!$E695, 'N1.3_Project_Listing'!$A$16:$A$829,ET_Risk_SC_Summation[[#Headers],[400kV Reactor]])</f>
        <v>0</v>
      </c>
      <c r="BK695" s="176" cm="1">
        <f t="array" ref="BK695">SUMIFS('N1.3_Project_Listing'!$P$16:$P$829, 'N1.3_Project_Listing'!$E$16:$E$829,'N1.3_Project_Listing'!$E695, 'N1.3_Project_Listing'!$A$16:$A$829,ET_Risk_SC_Summation[[#Headers],[400kV Underground Cable]])</f>
        <v>0</v>
      </c>
      <c r="BL695" s="176" cm="1">
        <f t="array" ref="BL695">SUMIFS('N1.3_Project_Listing'!$P$16:$P$829, 'N1.3_Project_Listing'!$E$16:$E$829,'N1.3_Project_Listing'!$E695, 'N1.3_Project_Listing'!$A$16:$A$829,ET_Risk_SC_Summation[[#Headers],[400kV OHL Conductor]])</f>
        <v>0</v>
      </c>
      <c r="BM695" s="176" cm="1">
        <f t="array" ref="BM695">SUMIFS('N1.3_Project_Listing'!$P$16:$P$829, 'N1.3_Project_Listing'!$E$16:$E$829,'N1.3_Project_Listing'!$E695, 'N1.3_Project_Listing'!$A$16:$A$829,ET_Risk_SC_Summation[[#Headers],[400kV OHL Fittings]])</f>
        <v>0</v>
      </c>
      <c r="BN695" s="176" cm="1">
        <f t="array" ref="BN695">SUMIFS('N1.3_Project_Listing'!$P$16:$P$829, 'N1.3_Project_Listing'!$E$16:$E$829,'N1.3_Project_Listing'!$E695, 'N1.3_Project_Listing'!$A$16:$A$829,ET_Risk_SC_Summation[[#Headers],[400kV OHL Tower]])</f>
        <v>0</v>
      </c>
      <c r="BO695" s="177" t="str">
        <f>IF(SUM(ET_Risk_SC_Summation[[#This Row],[132kV Circuit Breaker]:[400kV OHL Tower]])=0, "n/a", INDEX(ET_Risk_SC_Summation[#Headers],1,MATCH(MAX(ET_Risk_SC_Summation[[#This Row],[132kV Circuit Breaker]:[400kV OHL Tower]]),ET_Risk_SC_Summation[[#This Row],[132kV Circuit Breaker]:[400kV OHL Tower]],0)))</f>
        <v>n/a</v>
      </c>
      <c r="BP695" s="177" t="str">
        <f>IFERROR(INDEX('N0.7_Lookup_References'!$G$77:$G$98,MATCH(ET_Risk_SC_Summation[[#This Row],[Mxx Category]],'N0.7_Lookup_References'!$F$77:$F$98,0)),"")</f>
        <v/>
      </c>
    </row>
    <row r="696" spans="1:68">
      <c r="A696" s="160" t="str">
        <f>IFERROR(INDEX(N1.2_Intervention_Types[NARM Asset Category],MATCH('N1.3_Project_Listing'!$C696,N1.2_Intervention_Types[Intervention Type ID],0),1),"")</f>
        <v/>
      </c>
      <c r="B696" s="160" t="str">
        <f>IF($D$2="GD",IFERROR(INDEX(N1.2_Intervention_Types[C&amp;V Asset Category (GD)],MATCH('N1.3_Project_Listing'!$C696,N1.2_Intervention_Types[Intervention Type ID],0),1),""),IFERROR(INDEX(N1.2_Intervention_Types[NARM Asset Category],MATCH('N1.3_Project_Listing'!$C696,N1.2_Intervention_Types[Intervention Type ID],0),1),""))</f>
        <v/>
      </c>
      <c r="C696" s="67" t="str">
        <f>IFERROR(INDEX(N1.2_Intervention_Types[Intervention Type ID],MATCH('N1.3_Project_Listing'!$I696,N1.2_Intervention_Types[Intervention Type],0),1),"")</f>
        <v/>
      </c>
      <c r="D696" s="160" t="str">
        <f>IFERROR(INDEX(N1.2_Intervention_Types[Intervention Category],MATCH('N1.3_Project_Listing'!$C696,N1.2_Intervention_Types[Intervention Type ID],0),1),"")</f>
        <v/>
      </c>
      <c r="E696" s="210"/>
      <c r="F696" s="236"/>
      <c r="G696" s="236"/>
      <c r="H696" s="236"/>
      <c r="I696" s="151"/>
      <c r="J696" s="139"/>
      <c r="K696" s="117"/>
      <c r="L696" s="117"/>
      <c r="M696" s="117"/>
      <c r="N696" s="11"/>
      <c r="O696" s="11"/>
      <c r="P696" s="11"/>
      <c r="Q696" s="63">
        <f t="shared" si="59"/>
        <v>0</v>
      </c>
      <c r="R696" s="368">
        <f>IF('N1.3_Project_Listing'!$D696="Replacement",SUM('N1.3_Project_Listing'!$K696:$L696)/2,'N1.3_Project_Listing'!$M696)</f>
        <v>0</v>
      </c>
      <c r="S696" s="67" t="str">
        <f>IFERROR(INDEX('N0.7_Lookup_References'!$C$13:$C$72,MATCH($A696,'N0.7_Lookup_References'!$B$13:$B$72,0)),"")</f>
        <v/>
      </c>
      <c r="T696" s="338" t="str">
        <f t="shared" si="60"/>
        <v/>
      </c>
      <c r="V696" s="11"/>
      <c r="W696" s="11"/>
      <c r="X696" s="11"/>
      <c r="Y696" s="11"/>
      <c r="Z696" s="11"/>
      <c r="AA696" s="11"/>
      <c r="AB696" s="11"/>
      <c r="AC696" s="11"/>
      <c r="AD696" s="11"/>
      <c r="AE696" s="11"/>
      <c r="AF696" s="11"/>
      <c r="AG696" s="11"/>
      <c r="AH696" s="11"/>
      <c r="AI696" s="11"/>
      <c r="AJ696" s="11"/>
      <c r="AK696" s="11"/>
      <c r="AL696" s="11"/>
      <c r="AM696" s="11"/>
      <c r="AN696" s="11"/>
      <c r="AO696" s="11"/>
      <c r="AP696" s="63">
        <f t="shared" si="56"/>
        <v>0</v>
      </c>
      <c r="AQ696" s="63">
        <f t="shared" si="57"/>
        <v>0</v>
      </c>
      <c r="AR696" s="63">
        <f t="shared" si="58"/>
        <v>0</v>
      </c>
      <c r="AT696" s="176" cm="1">
        <f t="array" ref="AT696">SUMIFS('N1.3_Project_Listing'!$P$16:$P$829, 'N1.3_Project_Listing'!$E$16:$E$829,'N1.3_Project_Listing'!$E696, 'N1.3_Project_Listing'!$A$16:$A$829,ET_Risk_SC_Summation[[#Headers],[132kV Circuit Breaker]])</f>
        <v>0</v>
      </c>
      <c r="AU696" s="176" cm="1">
        <f t="array" ref="AU696">SUMIFS('N1.3_Project_Listing'!$P$16:$P$829, 'N1.3_Project_Listing'!$E$16:$E$829,'N1.3_Project_Listing'!$E696, 'N1.3_Project_Listing'!$A$16:$A$829,ET_Risk_SC_Summation[[#Headers],[132kV Transformer]])</f>
        <v>0</v>
      </c>
      <c r="AV696" s="176" cm="1">
        <f t="array" ref="AV696">SUMIFS('N1.3_Project_Listing'!$P$16:$P$829, 'N1.3_Project_Listing'!$E$16:$E$829,'N1.3_Project_Listing'!$E696, 'N1.3_Project_Listing'!$A$16:$A$829,ET_Risk_SC_Summation[[#Headers],[132kV Reactor]])</f>
        <v>0</v>
      </c>
      <c r="AW696" s="176" cm="1">
        <f t="array" ref="AW696">SUMIFS('N1.3_Project_Listing'!$P$16:$P$829, 'N1.3_Project_Listing'!$E$16:$E$829,'N1.3_Project_Listing'!$E696, 'N1.3_Project_Listing'!$A$16:$A$829,ET_Risk_SC_Summation[[#Headers],[132kV Underground Cable]])</f>
        <v>0</v>
      </c>
      <c r="AX696" s="176" cm="1">
        <f t="array" ref="AX696">SUMIFS('N1.3_Project_Listing'!$P$16:$P$829, 'N1.3_Project_Listing'!$E$16:$E$829,'N1.3_Project_Listing'!$E696, 'N1.3_Project_Listing'!$A$16:$A$829,ET_Risk_SC_Summation[[#Headers],[132kV OHL Conductor]])</f>
        <v>0</v>
      </c>
      <c r="AY696" s="176" cm="1">
        <f t="array" ref="AY696">SUMIFS('N1.3_Project_Listing'!$P$16:$P$829, 'N1.3_Project_Listing'!$E$16:$E$829,'N1.3_Project_Listing'!$E696, 'N1.3_Project_Listing'!$A$16:$A$829,ET_Risk_SC_Summation[[#Headers],[132kV OHL Fittings]])</f>
        <v>0</v>
      </c>
      <c r="AZ696" s="176" cm="1">
        <f t="array" ref="AZ696">SUMIFS('N1.3_Project_Listing'!$P$16:$P$829, 'N1.3_Project_Listing'!$E$16:$E$829,'N1.3_Project_Listing'!$E696, 'N1.3_Project_Listing'!$A$16:$A$829,ET_Risk_SC_Summation[[#Headers],[132kV OHL Tower]])</f>
        <v>0</v>
      </c>
      <c r="BA696" s="176" cm="1">
        <f t="array" ref="BA696">SUMIFS('N1.3_Project_Listing'!$P$16:$P$829, 'N1.3_Project_Listing'!$E$16:$E$829,'N1.3_Project_Listing'!$E696, 'N1.3_Project_Listing'!$A$16:$A$829,ET_Risk_SC_Summation[[#Headers],[275kV Circuit Breaker]])</f>
        <v>0</v>
      </c>
      <c r="BB696" s="176" cm="1">
        <f t="array" ref="BB696">SUMIFS('N1.3_Project_Listing'!$P$16:$P$829, 'N1.3_Project_Listing'!$E$16:$E$829,'N1.3_Project_Listing'!$E696, 'N1.3_Project_Listing'!$A$16:$A$829,ET_Risk_SC_Summation[[#Headers],[275kV Transformer]])</f>
        <v>0</v>
      </c>
      <c r="BC696" s="176" cm="1">
        <f t="array" ref="BC696">SUMIFS('N1.3_Project_Listing'!$P$16:$P$829, 'N1.3_Project_Listing'!$E$16:$E$829,'N1.3_Project_Listing'!$E696, 'N1.3_Project_Listing'!$A$16:$A$829,ET_Risk_SC_Summation[[#Headers],[275kV Reactor]])</f>
        <v>0</v>
      </c>
      <c r="BD696" s="176" cm="1">
        <f t="array" ref="BD696">SUMIFS('N1.3_Project_Listing'!$P$16:$P$829, 'N1.3_Project_Listing'!$E$16:$E$829,'N1.3_Project_Listing'!$E696, 'N1.3_Project_Listing'!$A$16:$A$829,ET_Risk_SC_Summation[[#Headers],[275kV Underground Cable]])</f>
        <v>0</v>
      </c>
      <c r="BE696" s="176" cm="1">
        <f t="array" ref="BE696">SUMIFS('N1.3_Project_Listing'!$P$16:$P$829, 'N1.3_Project_Listing'!$E$16:$E$829,'N1.3_Project_Listing'!$E696, 'N1.3_Project_Listing'!$A$16:$A$829,ET_Risk_SC_Summation[[#Headers],[275kV OHL Conductor]])</f>
        <v>0</v>
      </c>
      <c r="BF696" s="176" cm="1">
        <f t="array" ref="BF696">SUMIFS('N1.3_Project_Listing'!$P$16:$P$829, 'N1.3_Project_Listing'!$E$16:$E$829,'N1.3_Project_Listing'!$E696, 'N1.3_Project_Listing'!$A$16:$A$829,ET_Risk_SC_Summation[[#Headers],[275kV OHL Fittings]])</f>
        <v>0</v>
      </c>
      <c r="BG696" s="176" cm="1">
        <f t="array" ref="BG696">SUMIFS('N1.3_Project_Listing'!$P$16:$P$829, 'N1.3_Project_Listing'!$E$16:$E$829,'N1.3_Project_Listing'!$E696, 'N1.3_Project_Listing'!$A$16:$A$829,ET_Risk_SC_Summation[[#Headers],[275kV OHL Tower]])</f>
        <v>0</v>
      </c>
      <c r="BH696" s="176" cm="1">
        <f t="array" ref="BH696">SUMIFS('N1.3_Project_Listing'!$P$16:$P$829, 'N1.3_Project_Listing'!$E$16:$E$829,'N1.3_Project_Listing'!$E696, 'N1.3_Project_Listing'!$A$16:$A$829,ET_Risk_SC_Summation[[#Headers],[400kV Circuit Breaker]])</f>
        <v>0</v>
      </c>
      <c r="BI696" s="176" cm="1">
        <f t="array" ref="BI696">SUMIFS('N1.3_Project_Listing'!$P$16:$P$829, 'N1.3_Project_Listing'!$E$16:$E$829,'N1.3_Project_Listing'!$E696, 'N1.3_Project_Listing'!$A$16:$A$829,ET_Risk_SC_Summation[[#Headers],[400kV Transformer]])</f>
        <v>0</v>
      </c>
      <c r="BJ696" s="176" cm="1">
        <f t="array" ref="BJ696">SUMIFS('N1.3_Project_Listing'!$P$16:$P$829, 'N1.3_Project_Listing'!$E$16:$E$829,'N1.3_Project_Listing'!$E696, 'N1.3_Project_Listing'!$A$16:$A$829,ET_Risk_SC_Summation[[#Headers],[400kV Reactor]])</f>
        <v>0</v>
      </c>
      <c r="BK696" s="176" cm="1">
        <f t="array" ref="BK696">SUMIFS('N1.3_Project_Listing'!$P$16:$P$829, 'N1.3_Project_Listing'!$E$16:$E$829,'N1.3_Project_Listing'!$E696, 'N1.3_Project_Listing'!$A$16:$A$829,ET_Risk_SC_Summation[[#Headers],[400kV Underground Cable]])</f>
        <v>0</v>
      </c>
      <c r="BL696" s="176" cm="1">
        <f t="array" ref="BL696">SUMIFS('N1.3_Project_Listing'!$P$16:$P$829, 'N1.3_Project_Listing'!$E$16:$E$829,'N1.3_Project_Listing'!$E696, 'N1.3_Project_Listing'!$A$16:$A$829,ET_Risk_SC_Summation[[#Headers],[400kV OHL Conductor]])</f>
        <v>0</v>
      </c>
      <c r="BM696" s="176" cm="1">
        <f t="array" ref="BM696">SUMIFS('N1.3_Project_Listing'!$P$16:$P$829, 'N1.3_Project_Listing'!$E$16:$E$829,'N1.3_Project_Listing'!$E696, 'N1.3_Project_Listing'!$A$16:$A$829,ET_Risk_SC_Summation[[#Headers],[400kV OHL Fittings]])</f>
        <v>0</v>
      </c>
      <c r="BN696" s="176" cm="1">
        <f t="array" ref="BN696">SUMIFS('N1.3_Project_Listing'!$P$16:$P$829, 'N1.3_Project_Listing'!$E$16:$E$829,'N1.3_Project_Listing'!$E696, 'N1.3_Project_Listing'!$A$16:$A$829,ET_Risk_SC_Summation[[#Headers],[400kV OHL Tower]])</f>
        <v>0</v>
      </c>
      <c r="BO696" s="177" t="str">
        <f>IF(SUM(ET_Risk_SC_Summation[[#This Row],[132kV Circuit Breaker]:[400kV OHL Tower]])=0, "n/a", INDEX(ET_Risk_SC_Summation[#Headers],1,MATCH(MAX(ET_Risk_SC_Summation[[#This Row],[132kV Circuit Breaker]:[400kV OHL Tower]]),ET_Risk_SC_Summation[[#This Row],[132kV Circuit Breaker]:[400kV OHL Tower]],0)))</f>
        <v>n/a</v>
      </c>
      <c r="BP696" s="177" t="str">
        <f>IFERROR(INDEX('N0.7_Lookup_References'!$G$77:$G$98,MATCH(ET_Risk_SC_Summation[[#This Row],[Mxx Category]],'N0.7_Lookup_References'!$F$77:$F$98,0)),"")</f>
        <v/>
      </c>
    </row>
    <row r="697" spans="1:68">
      <c r="A697" s="160" t="str">
        <f>IFERROR(INDEX(N1.2_Intervention_Types[NARM Asset Category],MATCH('N1.3_Project_Listing'!$C697,N1.2_Intervention_Types[Intervention Type ID],0),1),"")</f>
        <v/>
      </c>
      <c r="B697" s="160" t="str">
        <f>IF($D$2="GD",IFERROR(INDEX(N1.2_Intervention_Types[C&amp;V Asset Category (GD)],MATCH('N1.3_Project_Listing'!$C697,N1.2_Intervention_Types[Intervention Type ID],0),1),""),IFERROR(INDEX(N1.2_Intervention_Types[NARM Asset Category],MATCH('N1.3_Project_Listing'!$C697,N1.2_Intervention_Types[Intervention Type ID],0),1),""))</f>
        <v/>
      </c>
      <c r="C697" s="67" t="str">
        <f>IFERROR(INDEX(N1.2_Intervention_Types[Intervention Type ID],MATCH('N1.3_Project_Listing'!$I697,N1.2_Intervention_Types[Intervention Type],0),1),"")</f>
        <v/>
      </c>
      <c r="D697" s="160" t="str">
        <f>IFERROR(INDEX(N1.2_Intervention_Types[Intervention Category],MATCH('N1.3_Project_Listing'!$C697,N1.2_Intervention_Types[Intervention Type ID],0),1),"")</f>
        <v/>
      </c>
      <c r="E697" s="210"/>
      <c r="F697" s="236"/>
      <c r="G697" s="236"/>
      <c r="H697" s="236"/>
      <c r="I697" s="151"/>
      <c r="J697" s="139"/>
      <c r="K697" s="117"/>
      <c r="L697" s="117"/>
      <c r="M697" s="117"/>
      <c r="N697" s="11"/>
      <c r="O697" s="11"/>
      <c r="P697" s="11"/>
      <c r="Q697" s="63">
        <f t="shared" si="59"/>
        <v>0</v>
      </c>
      <c r="R697" s="368">
        <f>IF('N1.3_Project_Listing'!$D697="Replacement",SUM('N1.3_Project_Listing'!$K697:$L697)/2,'N1.3_Project_Listing'!$M697)</f>
        <v>0</v>
      </c>
      <c r="S697" s="67" t="str">
        <f>IFERROR(INDEX('N0.7_Lookup_References'!$C$13:$C$72,MATCH($A697,'N0.7_Lookup_References'!$B$13:$B$72,0)),"")</f>
        <v/>
      </c>
      <c r="T697" s="338" t="str">
        <f t="shared" si="60"/>
        <v/>
      </c>
      <c r="V697" s="11"/>
      <c r="W697" s="11"/>
      <c r="X697" s="11"/>
      <c r="Y697" s="11"/>
      <c r="Z697" s="11"/>
      <c r="AA697" s="11"/>
      <c r="AB697" s="11"/>
      <c r="AC697" s="11"/>
      <c r="AD697" s="11"/>
      <c r="AE697" s="11"/>
      <c r="AF697" s="11"/>
      <c r="AG697" s="11"/>
      <c r="AH697" s="11"/>
      <c r="AI697" s="11"/>
      <c r="AJ697" s="11"/>
      <c r="AK697" s="11"/>
      <c r="AL697" s="11"/>
      <c r="AM697" s="11"/>
      <c r="AN697" s="11"/>
      <c r="AO697" s="11"/>
      <c r="AP697" s="63">
        <f t="shared" si="56"/>
        <v>0</v>
      </c>
      <c r="AQ697" s="63">
        <f t="shared" si="57"/>
        <v>0</v>
      </c>
      <c r="AR697" s="63">
        <f t="shared" si="58"/>
        <v>0</v>
      </c>
      <c r="AT697" s="176" cm="1">
        <f t="array" ref="AT697">SUMIFS('N1.3_Project_Listing'!$P$16:$P$829, 'N1.3_Project_Listing'!$E$16:$E$829,'N1.3_Project_Listing'!$E697, 'N1.3_Project_Listing'!$A$16:$A$829,ET_Risk_SC_Summation[[#Headers],[132kV Circuit Breaker]])</f>
        <v>0</v>
      </c>
      <c r="AU697" s="176" cm="1">
        <f t="array" ref="AU697">SUMIFS('N1.3_Project_Listing'!$P$16:$P$829, 'N1.3_Project_Listing'!$E$16:$E$829,'N1.3_Project_Listing'!$E697, 'N1.3_Project_Listing'!$A$16:$A$829,ET_Risk_SC_Summation[[#Headers],[132kV Transformer]])</f>
        <v>0</v>
      </c>
      <c r="AV697" s="176" cm="1">
        <f t="array" ref="AV697">SUMIFS('N1.3_Project_Listing'!$P$16:$P$829, 'N1.3_Project_Listing'!$E$16:$E$829,'N1.3_Project_Listing'!$E697, 'N1.3_Project_Listing'!$A$16:$A$829,ET_Risk_SC_Summation[[#Headers],[132kV Reactor]])</f>
        <v>0</v>
      </c>
      <c r="AW697" s="176" cm="1">
        <f t="array" ref="AW697">SUMIFS('N1.3_Project_Listing'!$P$16:$P$829, 'N1.3_Project_Listing'!$E$16:$E$829,'N1.3_Project_Listing'!$E697, 'N1.3_Project_Listing'!$A$16:$A$829,ET_Risk_SC_Summation[[#Headers],[132kV Underground Cable]])</f>
        <v>0</v>
      </c>
      <c r="AX697" s="176" cm="1">
        <f t="array" ref="AX697">SUMIFS('N1.3_Project_Listing'!$P$16:$P$829, 'N1.3_Project_Listing'!$E$16:$E$829,'N1.3_Project_Listing'!$E697, 'N1.3_Project_Listing'!$A$16:$A$829,ET_Risk_SC_Summation[[#Headers],[132kV OHL Conductor]])</f>
        <v>0</v>
      </c>
      <c r="AY697" s="176" cm="1">
        <f t="array" ref="AY697">SUMIFS('N1.3_Project_Listing'!$P$16:$P$829, 'N1.3_Project_Listing'!$E$16:$E$829,'N1.3_Project_Listing'!$E697, 'N1.3_Project_Listing'!$A$16:$A$829,ET_Risk_SC_Summation[[#Headers],[132kV OHL Fittings]])</f>
        <v>0</v>
      </c>
      <c r="AZ697" s="176" cm="1">
        <f t="array" ref="AZ697">SUMIFS('N1.3_Project_Listing'!$P$16:$P$829, 'N1.3_Project_Listing'!$E$16:$E$829,'N1.3_Project_Listing'!$E697, 'N1.3_Project_Listing'!$A$16:$A$829,ET_Risk_SC_Summation[[#Headers],[132kV OHL Tower]])</f>
        <v>0</v>
      </c>
      <c r="BA697" s="176" cm="1">
        <f t="array" ref="BA697">SUMIFS('N1.3_Project_Listing'!$P$16:$P$829, 'N1.3_Project_Listing'!$E$16:$E$829,'N1.3_Project_Listing'!$E697, 'N1.3_Project_Listing'!$A$16:$A$829,ET_Risk_SC_Summation[[#Headers],[275kV Circuit Breaker]])</f>
        <v>0</v>
      </c>
      <c r="BB697" s="176" cm="1">
        <f t="array" ref="BB697">SUMIFS('N1.3_Project_Listing'!$P$16:$P$829, 'N1.3_Project_Listing'!$E$16:$E$829,'N1.3_Project_Listing'!$E697, 'N1.3_Project_Listing'!$A$16:$A$829,ET_Risk_SC_Summation[[#Headers],[275kV Transformer]])</f>
        <v>0</v>
      </c>
      <c r="BC697" s="176" cm="1">
        <f t="array" ref="BC697">SUMIFS('N1.3_Project_Listing'!$P$16:$P$829, 'N1.3_Project_Listing'!$E$16:$E$829,'N1.3_Project_Listing'!$E697, 'N1.3_Project_Listing'!$A$16:$A$829,ET_Risk_SC_Summation[[#Headers],[275kV Reactor]])</f>
        <v>0</v>
      </c>
      <c r="BD697" s="176" cm="1">
        <f t="array" ref="BD697">SUMIFS('N1.3_Project_Listing'!$P$16:$P$829, 'N1.3_Project_Listing'!$E$16:$E$829,'N1.3_Project_Listing'!$E697, 'N1.3_Project_Listing'!$A$16:$A$829,ET_Risk_SC_Summation[[#Headers],[275kV Underground Cable]])</f>
        <v>0</v>
      </c>
      <c r="BE697" s="176" cm="1">
        <f t="array" ref="BE697">SUMIFS('N1.3_Project_Listing'!$P$16:$P$829, 'N1.3_Project_Listing'!$E$16:$E$829,'N1.3_Project_Listing'!$E697, 'N1.3_Project_Listing'!$A$16:$A$829,ET_Risk_SC_Summation[[#Headers],[275kV OHL Conductor]])</f>
        <v>0</v>
      </c>
      <c r="BF697" s="176" cm="1">
        <f t="array" ref="BF697">SUMIFS('N1.3_Project_Listing'!$P$16:$P$829, 'N1.3_Project_Listing'!$E$16:$E$829,'N1.3_Project_Listing'!$E697, 'N1.3_Project_Listing'!$A$16:$A$829,ET_Risk_SC_Summation[[#Headers],[275kV OHL Fittings]])</f>
        <v>0</v>
      </c>
      <c r="BG697" s="176" cm="1">
        <f t="array" ref="BG697">SUMIFS('N1.3_Project_Listing'!$P$16:$P$829, 'N1.3_Project_Listing'!$E$16:$E$829,'N1.3_Project_Listing'!$E697, 'N1.3_Project_Listing'!$A$16:$A$829,ET_Risk_SC_Summation[[#Headers],[275kV OHL Tower]])</f>
        <v>0</v>
      </c>
      <c r="BH697" s="176" cm="1">
        <f t="array" ref="BH697">SUMIFS('N1.3_Project_Listing'!$P$16:$P$829, 'N1.3_Project_Listing'!$E$16:$E$829,'N1.3_Project_Listing'!$E697, 'N1.3_Project_Listing'!$A$16:$A$829,ET_Risk_SC_Summation[[#Headers],[400kV Circuit Breaker]])</f>
        <v>0</v>
      </c>
      <c r="BI697" s="176" cm="1">
        <f t="array" ref="BI697">SUMIFS('N1.3_Project_Listing'!$P$16:$P$829, 'N1.3_Project_Listing'!$E$16:$E$829,'N1.3_Project_Listing'!$E697, 'N1.3_Project_Listing'!$A$16:$A$829,ET_Risk_SC_Summation[[#Headers],[400kV Transformer]])</f>
        <v>0</v>
      </c>
      <c r="BJ697" s="176" cm="1">
        <f t="array" ref="BJ697">SUMIFS('N1.3_Project_Listing'!$P$16:$P$829, 'N1.3_Project_Listing'!$E$16:$E$829,'N1.3_Project_Listing'!$E697, 'N1.3_Project_Listing'!$A$16:$A$829,ET_Risk_SC_Summation[[#Headers],[400kV Reactor]])</f>
        <v>0</v>
      </c>
      <c r="BK697" s="176" cm="1">
        <f t="array" ref="BK697">SUMIFS('N1.3_Project_Listing'!$P$16:$P$829, 'N1.3_Project_Listing'!$E$16:$E$829,'N1.3_Project_Listing'!$E697, 'N1.3_Project_Listing'!$A$16:$A$829,ET_Risk_SC_Summation[[#Headers],[400kV Underground Cable]])</f>
        <v>0</v>
      </c>
      <c r="BL697" s="176" cm="1">
        <f t="array" ref="BL697">SUMIFS('N1.3_Project_Listing'!$P$16:$P$829, 'N1.3_Project_Listing'!$E$16:$E$829,'N1.3_Project_Listing'!$E697, 'N1.3_Project_Listing'!$A$16:$A$829,ET_Risk_SC_Summation[[#Headers],[400kV OHL Conductor]])</f>
        <v>0</v>
      </c>
      <c r="BM697" s="176" cm="1">
        <f t="array" ref="BM697">SUMIFS('N1.3_Project_Listing'!$P$16:$P$829, 'N1.3_Project_Listing'!$E$16:$E$829,'N1.3_Project_Listing'!$E697, 'N1.3_Project_Listing'!$A$16:$A$829,ET_Risk_SC_Summation[[#Headers],[400kV OHL Fittings]])</f>
        <v>0</v>
      </c>
      <c r="BN697" s="176" cm="1">
        <f t="array" ref="BN697">SUMIFS('N1.3_Project_Listing'!$P$16:$P$829, 'N1.3_Project_Listing'!$E$16:$E$829,'N1.3_Project_Listing'!$E697, 'N1.3_Project_Listing'!$A$16:$A$829,ET_Risk_SC_Summation[[#Headers],[400kV OHL Tower]])</f>
        <v>0</v>
      </c>
      <c r="BO697" s="177" t="str">
        <f>IF(SUM(ET_Risk_SC_Summation[[#This Row],[132kV Circuit Breaker]:[400kV OHL Tower]])=0, "n/a", INDEX(ET_Risk_SC_Summation[#Headers],1,MATCH(MAX(ET_Risk_SC_Summation[[#This Row],[132kV Circuit Breaker]:[400kV OHL Tower]]),ET_Risk_SC_Summation[[#This Row],[132kV Circuit Breaker]:[400kV OHL Tower]],0)))</f>
        <v>n/a</v>
      </c>
      <c r="BP697" s="177" t="str">
        <f>IFERROR(INDEX('N0.7_Lookup_References'!$G$77:$G$98,MATCH(ET_Risk_SC_Summation[[#This Row],[Mxx Category]],'N0.7_Lookup_References'!$F$77:$F$98,0)),"")</f>
        <v/>
      </c>
    </row>
    <row r="698" spans="1:68">
      <c r="A698" s="160" t="str">
        <f>IFERROR(INDEX(N1.2_Intervention_Types[NARM Asset Category],MATCH('N1.3_Project_Listing'!$C698,N1.2_Intervention_Types[Intervention Type ID],0),1),"")</f>
        <v/>
      </c>
      <c r="B698" s="160" t="str">
        <f>IF($D$2="GD",IFERROR(INDEX(N1.2_Intervention_Types[C&amp;V Asset Category (GD)],MATCH('N1.3_Project_Listing'!$C698,N1.2_Intervention_Types[Intervention Type ID],0),1),""),IFERROR(INDEX(N1.2_Intervention_Types[NARM Asset Category],MATCH('N1.3_Project_Listing'!$C698,N1.2_Intervention_Types[Intervention Type ID],0),1),""))</f>
        <v/>
      </c>
      <c r="C698" s="67" t="str">
        <f>IFERROR(INDEX(N1.2_Intervention_Types[Intervention Type ID],MATCH('N1.3_Project_Listing'!$I698,N1.2_Intervention_Types[Intervention Type],0),1),"")</f>
        <v/>
      </c>
      <c r="D698" s="160" t="str">
        <f>IFERROR(INDEX(N1.2_Intervention_Types[Intervention Category],MATCH('N1.3_Project_Listing'!$C698,N1.2_Intervention_Types[Intervention Type ID],0),1),"")</f>
        <v/>
      </c>
      <c r="E698" s="210"/>
      <c r="F698" s="236"/>
      <c r="G698" s="236"/>
      <c r="H698" s="236"/>
      <c r="I698" s="151"/>
      <c r="J698" s="139"/>
      <c r="K698" s="117"/>
      <c r="L698" s="117"/>
      <c r="M698" s="117"/>
      <c r="N698" s="11"/>
      <c r="O698" s="11"/>
      <c r="P698" s="11"/>
      <c r="Q698" s="63">
        <f t="shared" si="59"/>
        <v>0</v>
      </c>
      <c r="R698" s="368">
        <f>IF('N1.3_Project_Listing'!$D698="Replacement",SUM('N1.3_Project_Listing'!$K698:$L698)/2,'N1.3_Project_Listing'!$M698)</f>
        <v>0</v>
      </c>
      <c r="S698" s="67" t="str">
        <f>IFERROR(INDEX('N0.7_Lookup_References'!$C$13:$C$72,MATCH($A698,'N0.7_Lookup_References'!$B$13:$B$72,0)),"")</f>
        <v/>
      </c>
      <c r="T698" s="338" t="str">
        <f t="shared" si="60"/>
        <v/>
      </c>
      <c r="V698" s="11"/>
      <c r="W698" s="11"/>
      <c r="X698" s="11"/>
      <c r="Y698" s="11"/>
      <c r="Z698" s="11"/>
      <c r="AA698" s="11"/>
      <c r="AB698" s="11"/>
      <c r="AC698" s="11"/>
      <c r="AD698" s="11"/>
      <c r="AE698" s="11"/>
      <c r="AF698" s="11"/>
      <c r="AG698" s="11"/>
      <c r="AH698" s="11"/>
      <c r="AI698" s="11"/>
      <c r="AJ698" s="11"/>
      <c r="AK698" s="11"/>
      <c r="AL698" s="11"/>
      <c r="AM698" s="11"/>
      <c r="AN698" s="11"/>
      <c r="AO698" s="11"/>
      <c r="AP698" s="63">
        <f t="shared" si="56"/>
        <v>0</v>
      </c>
      <c r="AQ698" s="63">
        <f t="shared" si="57"/>
        <v>0</v>
      </c>
      <c r="AR698" s="63">
        <f t="shared" si="58"/>
        <v>0</v>
      </c>
      <c r="AT698" s="176" cm="1">
        <f t="array" ref="AT698">SUMIFS('N1.3_Project_Listing'!$P$16:$P$829, 'N1.3_Project_Listing'!$E$16:$E$829,'N1.3_Project_Listing'!$E698, 'N1.3_Project_Listing'!$A$16:$A$829,ET_Risk_SC_Summation[[#Headers],[132kV Circuit Breaker]])</f>
        <v>0</v>
      </c>
      <c r="AU698" s="176" cm="1">
        <f t="array" ref="AU698">SUMIFS('N1.3_Project_Listing'!$P$16:$P$829, 'N1.3_Project_Listing'!$E$16:$E$829,'N1.3_Project_Listing'!$E698, 'N1.3_Project_Listing'!$A$16:$A$829,ET_Risk_SC_Summation[[#Headers],[132kV Transformer]])</f>
        <v>0</v>
      </c>
      <c r="AV698" s="176" cm="1">
        <f t="array" ref="AV698">SUMIFS('N1.3_Project_Listing'!$P$16:$P$829, 'N1.3_Project_Listing'!$E$16:$E$829,'N1.3_Project_Listing'!$E698, 'N1.3_Project_Listing'!$A$16:$A$829,ET_Risk_SC_Summation[[#Headers],[132kV Reactor]])</f>
        <v>0</v>
      </c>
      <c r="AW698" s="176" cm="1">
        <f t="array" ref="AW698">SUMIFS('N1.3_Project_Listing'!$P$16:$P$829, 'N1.3_Project_Listing'!$E$16:$E$829,'N1.3_Project_Listing'!$E698, 'N1.3_Project_Listing'!$A$16:$A$829,ET_Risk_SC_Summation[[#Headers],[132kV Underground Cable]])</f>
        <v>0</v>
      </c>
      <c r="AX698" s="176" cm="1">
        <f t="array" ref="AX698">SUMIFS('N1.3_Project_Listing'!$P$16:$P$829, 'N1.3_Project_Listing'!$E$16:$E$829,'N1.3_Project_Listing'!$E698, 'N1.3_Project_Listing'!$A$16:$A$829,ET_Risk_SC_Summation[[#Headers],[132kV OHL Conductor]])</f>
        <v>0</v>
      </c>
      <c r="AY698" s="176" cm="1">
        <f t="array" ref="AY698">SUMIFS('N1.3_Project_Listing'!$P$16:$P$829, 'N1.3_Project_Listing'!$E$16:$E$829,'N1.3_Project_Listing'!$E698, 'N1.3_Project_Listing'!$A$16:$A$829,ET_Risk_SC_Summation[[#Headers],[132kV OHL Fittings]])</f>
        <v>0</v>
      </c>
      <c r="AZ698" s="176" cm="1">
        <f t="array" ref="AZ698">SUMIFS('N1.3_Project_Listing'!$P$16:$P$829, 'N1.3_Project_Listing'!$E$16:$E$829,'N1.3_Project_Listing'!$E698, 'N1.3_Project_Listing'!$A$16:$A$829,ET_Risk_SC_Summation[[#Headers],[132kV OHL Tower]])</f>
        <v>0</v>
      </c>
      <c r="BA698" s="176" cm="1">
        <f t="array" ref="BA698">SUMIFS('N1.3_Project_Listing'!$P$16:$P$829, 'N1.3_Project_Listing'!$E$16:$E$829,'N1.3_Project_Listing'!$E698, 'N1.3_Project_Listing'!$A$16:$A$829,ET_Risk_SC_Summation[[#Headers],[275kV Circuit Breaker]])</f>
        <v>0</v>
      </c>
      <c r="BB698" s="176" cm="1">
        <f t="array" ref="BB698">SUMIFS('N1.3_Project_Listing'!$P$16:$P$829, 'N1.3_Project_Listing'!$E$16:$E$829,'N1.3_Project_Listing'!$E698, 'N1.3_Project_Listing'!$A$16:$A$829,ET_Risk_SC_Summation[[#Headers],[275kV Transformer]])</f>
        <v>0</v>
      </c>
      <c r="BC698" s="176" cm="1">
        <f t="array" ref="BC698">SUMIFS('N1.3_Project_Listing'!$P$16:$P$829, 'N1.3_Project_Listing'!$E$16:$E$829,'N1.3_Project_Listing'!$E698, 'N1.3_Project_Listing'!$A$16:$A$829,ET_Risk_SC_Summation[[#Headers],[275kV Reactor]])</f>
        <v>0</v>
      </c>
      <c r="BD698" s="176" cm="1">
        <f t="array" ref="BD698">SUMIFS('N1.3_Project_Listing'!$P$16:$P$829, 'N1.3_Project_Listing'!$E$16:$E$829,'N1.3_Project_Listing'!$E698, 'N1.3_Project_Listing'!$A$16:$A$829,ET_Risk_SC_Summation[[#Headers],[275kV Underground Cable]])</f>
        <v>0</v>
      </c>
      <c r="BE698" s="176" cm="1">
        <f t="array" ref="BE698">SUMIFS('N1.3_Project_Listing'!$P$16:$P$829, 'N1.3_Project_Listing'!$E$16:$E$829,'N1.3_Project_Listing'!$E698, 'N1.3_Project_Listing'!$A$16:$A$829,ET_Risk_SC_Summation[[#Headers],[275kV OHL Conductor]])</f>
        <v>0</v>
      </c>
      <c r="BF698" s="176" cm="1">
        <f t="array" ref="BF698">SUMIFS('N1.3_Project_Listing'!$P$16:$P$829, 'N1.3_Project_Listing'!$E$16:$E$829,'N1.3_Project_Listing'!$E698, 'N1.3_Project_Listing'!$A$16:$A$829,ET_Risk_SC_Summation[[#Headers],[275kV OHL Fittings]])</f>
        <v>0</v>
      </c>
      <c r="BG698" s="176" cm="1">
        <f t="array" ref="BG698">SUMIFS('N1.3_Project_Listing'!$P$16:$P$829, 'N1.3_Project_Listing'!$E$16:$E$829,'N1.3_Project_Listing'!$E698, 'N1.3_Project_Listing'!$A$16:$A$829,ET_Risk_SC_Summation[[#Headers],[275kV OHL Tower]])</f>
        <v>0</v>
      </c>
      <c r="BH698" s="176" cm="1">
        <f t="array" ref="BH698">SUMIFS('N1.3_Project_Listing'!$P$16:$P$829, 'N1.3_Project_Listing'!$E$16:$E$829,'N1.3_Project_Listing'!$E698, 'N1.3_Project_Listing'!$A$16:$A$829,ET_Risk_SC_Summation[[#Headers],[400kV Circuit Breaker]])</f>
        <v>0</v>
      </c>
      <c r="BI698" s="176" cm="1">
        <f t="array" ref="BI698">SUMIFS('N1.3_Project_Listing'!$P$16:$P$829, 'N1.3_Project_Listing'!$E$16:$E$829,'N1.3_Project_Listing'!$E698, 'N1.3_Project_Listing'!$A$16:$A$829,ET_Risk_SC_Summation[[#Headers],[400kV Transformer]])</f>
        <v>0</v>
      </c>
      <c r="BJ698" s="176" cm="1">
        <f t="array" ref="BJ698">SUMIFS('N1.3_Project_Listing'!$P$16:$P$829, 'N1.3_Project_Listing'!$E$16:$E$829,'N1.3_Project_Listing'!$E698, 'N1.3_Project_Listing'!$A$16:$A$829,ET_Risk_SC_Summation[[#Headers],[400kV Reactor]])</f>
        <v>0</v>
      </c>
      <c r="BK698" s="176" cm="1">
        <f t="array" ref="BK698">SUMIFS('N1.3_Project_Listing'!$P$16:$P$829, 'N1.3_Project_Listing'!$E$16:$E$829,'N1.3_Project_Listing'!$E698, 'N1.3_Project_Listing'!$A$16:$A$829,ET_Risk_SC_Summation[[#Headers],[400kV Underground Cable]])</f>
        <v>0</v>
      </c>
      <c r="BL698" s="176" cm="1">
        <f t="array" ref="BL698">SUMIFS('N1.3_Project_Listing'!$P$16:$P$829, 'N1.3_Project_Listing'!$E$16:$E$829,'N1.3_Project_Listing'!$E698, 'N1.3_Project_Listing'!$A$16:$A$829,ET_Risk_SC_Summation[[#Headers],[400kV OHL Conductor]])</f>
        <v>0</v>
      </c>
      <c r="BM698" s="176" cm="1">
        <f t="array" ref="BM698">SUMIFS('N1.3_Project_Listing'!$P$16:$P$829, 'N1.3_Project_Listing'!$E$16:$E$829,'N1.3_Project_Listing'!$E698, 'N1.3_Project_Listing'!$A$16:$A$829,ET_Risk_SC_Summation[[#Headers],[400kV OHL Fittings]])</f>
        <v>0</v>
      </c>
      <c r="BN698" s="176" cm="1">
        <f t="array" ref="BN698">SUMIFS('N1.3_Project_Listing'!$P$16:$P$829, 'N1.3_Project_Listing'!$E$16:$E$829,'N1.3_Project_Listing'!$E698, 'N1.3_Project_Listing'!$A$16:$A$829,ET_Risk_SC_Summation[[#Headers],[400kV OHL Tower]])</f>
        <v>0</v>
      </c>
      <c r="BO698" s="177" t="str">
        <f>IF(SUM(ET_Risk_SC_Summation[[#This Row],[132kV Circuit Breaker]:[400kV OHL Tower]])=0, "n/a", INDEX(ET_Risk_SC_Summation[#Headers],1,MATCH(MAX(ET_Risk_SC_Summation[[#This Row],[132kV Circuit Breaker]:[400kV OHL Tower]]),ET_Risk_SC_Summation[[#This Row],[132kV Circuit Breaker]:[400kV OHL Tower]],0)))</f>
        <v>n/a</v>
      </c>
      <c r="BP698" s="177" t="str">
        <f>IFERROR(INDEX('N0.7_Lookup_References'!$G$77:$G$98,MATCH(ET_Risk_SC_Summation[[#This Row],[Mxx Category]],'N0.7_Lookup_References'!$F$77:$F$98,0)),"")</f>
        <v/>
      </c>
    </row>
    <row r="699" spans="1:68">
      <c r="A699" s="160" t="str">
        <f>IFERROR(INDEX(N1.2_Intervention_Types[NARM Asset Category],MATCH('N1.3_Project_Listing'!$C699,N1.2_Intervention_Types[Intervention Type ID],0),1),"")</f>
        <v/>
      </c>
      <c r="B699" s="160" t="str">
        <f>IF($D$2="GD",IFERROR(INDEX(N1.2_Intervention_Types[C&amp;V Asset Category (GD)],MATCH('N1.3_Project_Listing'!$C699,N1.2_Intervention_Types[Intervention Type ID],0),1),""),IFERROR(INDEX(N1.2_Intervention_Types[NARM Asset Category],MATCH('N1.3_Project_Listing'!$C699,N1.2_Intervention_Types[Intervention Type ID],0),1),""))</f>
        <v/>
      </c>
      <c r="C699" s="67" t="str">
        <f>IFERROR(INDEX(N1.2_Intervention_Types[Intervention Type ID],MATCH('N1.3_Project_Listing'!$I699,N1.2_Intervention_Types[Intervention Type],0),1),"")</f>
        <v/>
      </c>
      <c r="D699" s="160" t="str">
        <f>IFERROR(INDEX(N1.2_Intervention_Types[Intervention Category],MATCH('N1.3_Project_Listing'!$C699,N1.2_Intervention_Types[Intervention Type ID],0),1),"")</f>
        <v/>
      </c>
      <c r="E699" s="210"/>
      <c r="F699" s="236"/>
      <c r="G699" s="236"/>
      <c r="H699" s="236"/>
      <c r="I699" s="151"/>
      <c r="J699" s="139"/>
      <c r="K699" s="117"/>
      <c r="L699" s="117"/>
      <c r="M699" s="117"/>
      <c r="N699" s="11"/>
      <c r="O699" s="11"/>
      <c r="P699" s="11"/>
      <c r="Q699" s="63">
        <f t="shared" si="59"/>
        <v>0</v>
      </c>
      <c r="R699" s="368">
        <f>IF('N1.3_Project_Listing'!$D699="Replacement",SUM('N1.3_Project_Listing'!$K699:$L699)/2,'N1.3_Project_Listing'!$M699)</f>
        <v>0</v>
      </c>
      <c r="S699" s="67" t="str">
        <f>IFERROR(INDEX('N0.7_Lookup_References'!$C$13:$C$72,MATCH($A699,'N0.7_Lookup_References'!$B$13:$B$72,0)),"")</f>
        <v/>
      </c>
      <c r="T699" s="338" t="str">
        <f t="shared" si="60"/>
        <v/>
      </c>
      <c r="V699" s="11"/>
      <c r="W699" s="11"/>
      <c r="X699" s="11"/>
      <c r="Y699" s="11"/>
      <c r="Z699" s="11"/>
      <c r="AA699" s="11"/>
      <c r="AB699" s="11"/>
      <c r="AC699" s="11"/>
      <c r="AD699" s="11"/>
      <c r="AE699" s="11"/>
      <c r="AF699" s="11"/>
      <c r="AG699" s="11"/>
      <c r="AH699" s="11"/>
      <c r="AI699" s="11"/>
      <c r="AJ699" s="11"/>
      <c r="AK699" s="11"/>
      <c r="AL699" s="11"/>
      <c r="AM699" s="11"/>
      <c r="AN699" s="11"/>
      <c r="AO699" s="11"/>
      <c r="AP699" s="63">
        <f t="shared" si="56"/>
        <v>0</v>
      </c>
      <c r="AQ699" s="63">
        <f t="shared" si="57"/>
        <v>0</v>
      </c>
      <c r="AR699" s="63">
        <f t="shared" si="58"/>
        <v>0</v>
      </c>
      <c r="AT699" s="176" cm="1">
        <f t="array" ref="AT699">SUMIFS('N1.3_Project_Listing'!$P$16:$P$829, 'N1.3_Project_Listing'!$E$16:$E$829,'N1.3_Project_Listing'!$E699, 'N1.3_Project_Listing'!$A$16:$A$829,ET_Risk_SC_Summation[[#Headers],[132kV Circuit Breaker]])</f>
        <v>0</v>
      </c>
      <c r="AU699" s="176" cm="1">
        <f t="array" ref="AU699">SUMIFS('N1.3_Project_Listing'!$P$16:$P$829, 'N1.3_Project_Listing'!$E$16:$E$829,'N1.3_Project_Listing'!$E699, 'N1.3_Project_Listing'!$A$16:$A$829,ET_Risk_SC_Summation[[#Headers],[132kV Transformer]])</f>
        <v>0</v>
      </c>
      <c r="AV699" s="176" cm="1">
        <f t="array" ref="AV699">SUMIFS('N1.3_Project_Listing'!$P$16:$P$829, 'N1.3_Project_Listing'!$E$16:$E$829,'N1.3_Project_Listing'!$E699, 'N1.3_Project_Listing'!$A$16:$A$829,ET_Risk_SC_Summation[[#Headers],[132kV Reactor]])</f>
        <v>0</v>
      </c>
      <c r="AW699" s="176" cm="1">
        <f t="array" ref="AW699">SUMIFS('N1.3_Project_Listing'!$P$16:$P$829, 'N1.3_Project_Listing'!$E$16:$E$829,'N1.3_Project_Listing'!$E699, 'N1.3_Project_Listing'!$A$16:$A$829,ET_Risk_SC_Summation[[#Headers],[132kV Underground Cable]])</f>
        <v>0</v>
      </c>
      <c r="AX699" s="176" cm="1">
        <f t="array" ref="AX699">SUMIFS('N1.3_Project_Listing'!$P$16:$P$829, 'N1.3_Project_Listing'!$E$16:$E$829,'N1.3_Project_Listing'!$E699, 'N1.3_Project_Listing'!$A$16:$A$829,ET_Risk_SC_Summation[[#Headers],[132kV OHL Conductor]])</f>
        <v>0</v>
      </c>
      <c r="AY699" s="176" cm="1">
        <f t="array" ref="AY699">SUMIFS('N1.3_Project_Listing'!$P$16:$P$829, 'N1.3_Project_Listing'!$E$16:$E$829,'N1.3_Project_Listing'!$E699, 'N1.3_Project_Listing'!$A$16:$A$829,ET_Risk_SC_Summation[[#Headers],[132kV OHL Fittings]])</f>
        <v>0</v>
      </c>
      <c r="AZ699" s="176" cm="1">
        <f t="array" ref="AZ699">SUMIFS('N1.3_Project_Listing'!$P$16:$P$829, 'N1.3_Project_Listing'!$E$16:$E$829,'N1.3_Project_Listing'!$E699, 'N1.3_Project_Listing'!$A$16:$A$829,ET_Risk_SC_Summation[[#Headers],[132kV OHL Tower]])</f>
        <v>0</v>
      </c>
      <c r="BA699" s="176" cm="1">
        <f t="array" ref="BA699">SUMIFS('N1.3_Project_Listing'!$P$16:$P$829, 'N1.3_Project_Listing'!$E$16:$E$829,'N1.3_Project_Listing'!$E699, 'N1.3_Project_Listing'!$A$16:$A$829,ET_Risk_SC_Summation[[#Headers],[275kV Circuit Breaker]])</f>
        <v>0</v>
      </c>
      <c r="BB699" s="176" cm="1">
        <f t="array" ref="BB699">SUMIFS('N1.3_Project_Listing'!$P$16:$P$829, 'N1.3_Project_Listing'!$E$16:$E$829,'N1.3_Project_Listing'!$E699, 'N1.3_Project_Listing'!$A$16:$A$829,ET_Risk_SC_Summation[[#Headers],[275kV Transformer]])</f>
        <v>0</v>
      </c>
      <c r="BC699" s="176" cm="1">
        <f t="array" ref="BC699">SUMIFS('N1.3_Project_Listing'!$P$16:$P$829, 'N1.3_Project_Listing'!$E$16:$E$829,'N1.3_Project_Listing'!$E699, 'N1.3_Project_Listing'!$A$16:$A$829,ET_Risk_SC_Summation[[#Headers],[275kV Reactor]])</f>
        <v>0</v>
      </c>
      <c r="BD699" s="176" cm="1">
        <f t="array" ref="BD699">SUMIFS('N1.3_Project_Listing'!$P$16:$P$829, 'N1.3_Project_Listing'!$E$16:$E$829,'N1.3_Project_Listing'!$E699, 'N1.3_Project_Listing'!$A$16:$A$829,ET_Risk_SC_Summation[[#Headers],[275kV Underground Cable]])</f>
        <v>0</v>
      </c>
      <c r="BE699" s="176" cm="1">
        <f t="array" ref="BE699">SUMIFS('N1.3_Project_Listing'!$P$16:$P$829, 'N1.3_Project_Listing'!$E$16:$E$829,'N1.3_Project_Listing'!$E699, 'N1.3_Project_Listing'!$A$16:$A$829,ET_Risk_SC_Summation[[#Headers],[275kV OHL Conductor]])</f>
        <v>0</v>
      </c>
      <c r="BF699" s="176" cm="1">
        <f t="array" ref="BF699">SUMIFS('N1.3_Project_Listing'!$P$16:$P$829, 'N1.3_Project_Listing'!$E$16:$E$829,'N1.3_Project_Listing'!$E699, 'N1.3_Project_Listing'!$A$16:$A$829,ET_Risk_SC_Summation[[#Headers],[275kV OHL Fittings]])</f>
        <v>0</v>
      </c>
      <c r="BG699" s="176" cm="1">
        <f t="array" ref="BG699">SUMIFS('N1.3_Project_Listing'!$P$16:$P$829, 'N1.3_Project_Listing'!$E$16:$E$829,'N1.3_Project_Listing'!$E699, 'N1.3_Project_Listing'!$A$16:$A$829,ET_Risk_SC_Summation[[#Headers],[275kV OHL Tower]])</f>
        <v>0</v>
      </c>
      <c r="BH699" s="176" cm="1">
        <f t="array" ref="BH699">SUMIFS('N1.3_Project_Listing'!$P$16:$P$829, 'N1.3_Project_Listing'!$E$16:$E$829,'N1.3_Project_Listing'!$E699, 'N1.3_Project_Listing'!$A$16:$A$829,ET_Risk_SC_Summation[[#Headers],[400kV Circuit Breaker]])</f>
        <v>0</v>
      </c>
      <c r="BI699" s="176" cm="1">
        <f t="array" ref="BI699">SUMIFS('N1.3_Project_Listing'!$P$16:$P$829, 'N1.3_Project_Listing'!$E$16:$E$829,'N1.3_Project_Listing'!$E699, 'N1.3_Project_Listing'!$A$16:$A$829,ET_Risk_SC_Summation[[#Headers],[400kV Transformer]])</f>
        <v>0</v>
      </c>
      <c r="BJ699" s="176" cm="1">
        <f t="array" ref="BJ699">SUMIFS('N1.3_Project_Listing'!$P$16:$P$829, 'N1.3_Project_Listing'!$E$16:$E$829,'N1.3_Project_Listing'!$E699, 'N1.3_Project_Listing'!$A$16:$A$829,ET_Risk_SC_Summation[[#Headers],[400kV Reactor]])</f>
        <v>0</v>
      </c>
      <c r="BK699" s="176" cm="1">
        <f t="array" ref="BK699">SUMIFS('N1.3_Project_Listing'!$P$16:$P$829, 'N1.3_Project_Listing'!$E$16:$E$829,'N1.3_Project_Listing'!$E699, 'N1.3_Project_Listing'!$A$16:$A$829,ET_Risk_SC_Summation[[#Headers],[400kV Underground Cable]])</f>
        <v>0</v>
      </c>
      <c r="BL699" s="176" cm="1">
        <f t="array" ref="BL699">SUMIFS('N1.3_Project_Listing'!$P$16:$P$829, 'N1.3_Project_Listing'!$E$16:$E$829,'N1.3_Project_Listing'!$E699, 'N1.3_Project_Listing'!$A$16:$A$829,ET_Risk_SC_Summation[[#Headers],[400kV OHL Conductor]])</f>
        <v>0</v>
      </c>
      <c r="BM699" s="176" cm="1">
        <f t="array" ref="BM699">SUMIFS('N1.3_Project_Listing'!$P$16:$P$829, 'N1.3_Project_Listing'!$E$16:$E$829,'N1.3_Project_Listing'!$E699, 'N1.3_Project_Listing'!$A$16:$A$829,ET_Risk_SC_Summation[[#Headers],[400kV OHL Fittings]])</f>
        <v>0</v>
      </c>
      <c r="BN699" s="176" cm="1">
        <f t="array" ref="BN699">SUMIFS('N1.3_Project_Listing'!$P$16:$P$829, 'N1.3_Project_Listing'!$E$16:$E$829,'N1.3_Project_Listing'!$E699, 'N1.3_Project_Listing'!$A$16:$A$829,ET_Risk_SC_Summation[[#Headers],[400kV OHL Tower]])</f>
        <v>0</v>
      </c>
      <c r="BO699" s="177" t="str">
        <f>IF(SUM(ET_Risk_SC_Summation[[#This Row],[132kV Circuit Breaker]:[400kV OHL Tower]])=0, "n/a", INDEX(ET_Risk_SC_Summation[#Headers],1,MATCH(MAX(ET_Risk_SC_Summation[[#This Row],[132kV Circuit Breaker]:[400kV OHL Tower]]),ET_Risk_SC_Summation[[#This Row],[132kV Circuit Breaker]:[400kV OHL Tower]],0)))</f>
        <v>n/a</v>
      </c>
      <c r="BP699" s="177" t="str">
        <f>IFERROR(INDEX('N0.7_Lookup_References'!$G$77:$G$98,MATCH(ET_Risk_SC_Summation[[#This Row],[Mxx Category]],'N0.7_Lookup_References'!$F$77:$F$98,0)),"")</f>
        <v/>
      </c>
    </row>
    <row r="700" spans="1:68">
      <c r="A700" s="160" t="str">
        <f>IFERROR(INDEX(N1.2_Intervention_Types[NARM Asset Category],MATCH('N1.3_Project_Listing'!$C700,N1.2_Intervention_Types[Intervention Type ID],0),1),"")</f>
        <v/>
      </c>
      <c r="B700" s="160" t="str">
        <f>IF($D$2="GD",IFERROR(INDEX(N1.2_Intervention_Types[C&amp;V Asset Category (GD)],MATCH('N1.3_Project_Listing'!$C700,N1.2_Intervention_Types[Intervention Type ID],0),1),""),IFERROR(INDEX(N1.2_Intervention_Types[NARM Asset Category],MATCH('N1.3_Project_Listing'!$C700,N1.2_Intervention_Types[Intervention Type ID],0),1),""))</f>
        <v/>
      </c>
      <c r="C700" s="67" t="str">
        <f>IFERROR(INDEX(N1.2_Intervention_Types[Intervention Type ID],MATCH('N1.3_Project_Listing'!$I700,N1.2_Intervention_Types[Intervention Type],0),1),"")</f>
        <v/>
      </c>
      <c r="D700" s="160" t="str">
        <f>IFERROR(INDEX(N1.2_Intervention_Types[Intervention Category],MATCH('N1.3_Project_Listing'!$C700,N1.2_Intervention_Types[Intervention Type ID],0),1),"")</f>
        <v/>
      </c>
      <c r="E700" s="210"/>
      <c r="F700" s="236"/>
      <c r="G700" s="236"/>
      <c r="H700" s="236"/>
      <c r="I700" s="151"/>
      <c r="J700" s="139"/>
      <c r="K700" s="117"/>
      <c r="L700" s="117"/>
      <c r="M700" s="117"/>
      <c r="N700" s="11"/>
      <c r="O700" s="11"/>
      <c r="P700" s="11"/>
      <c r="Q700" s="63">
        <f t="shared" si="59"/>
        <v>0</v>
      </c>
      <c r="R700" s="368">
        <f>IF('N1.3_Project_Listing'!$D700="Replacement",SUM('N1.3_Project_Listing'!$K700:$L700)/2,'N1.3_Project_Listing'!$M700)</f>
        <v>0</v>
      </c>
      <c r="S700" s="67" t="str">
        <f>IFERROR(INDEX('N0.7_Lookup_References'!$C$13:$C$72,MATCH($A700,'N0.7_Lookup_References'!$B$13:$B$72,0)),"")</f>
        <v/>
      </c>
      <c r="T700" s="338" t="str">
        <f t="shared" si="60"/>
        <v/>
      </c>
      <c r="V700" s="11"/>
      <c r="W700" s="11"/>
      <c r="X700" s="11"/>
      <c r="Y700" s="11"/>
      <c r="Z700" s="11"/>
      <c r="AA700" s="11"/>
      <c r="AB700" s="11"/>
      <c r="AC700" s="11"/>
      <c r="AD700" s="11"/>
      <c r="AE700" s="11"/>
      <c r="AF700" s="11"/>
      <c r="AG700" s="11"/>
      <c r="AH700" s="11"/>
      <c r="AI700" s="11"/>
      <c r="AJ700" s="11"/>
      <c r="AK700" s="11"/>
      <c r="AL700" s="11"/>
      <c r="AM700" s="11"/>
      <c r="AN700" s="11"/>
      <c r="AO700" s="11"/>
      <c r="AP700" s="63">
        <f t="shared" si="56"/>
        <v>0</v>
      </c>
      <c r="AQ700" s="63">
        <f t="shared" si="57"/>
        <v>0</v>
      </c>
      <c r="AR700" s="63">
        <f t="shared" si="58"/>
        <v>0</v>
      </c>
      <c r="AT700" s="176" cm="1">
        <f t="array" ref="AT700">SUMIFS('N1.3_Project_Listing'!$P$16:$P$829, 'N1.3_Project_Listing'!$E$16:$E$829,'N1.3_Project_Listing'!$E700, 'N1.3_Project_Listing'!$A$16:$A$829,ET_Risk_SC_Summation[[#Headers],[132kV Circuit Breaker]])</f>
        <v>0</v>
      </c>
      <c r="AU700" s="176" cm="1">
        <f t="array" ref="AU700">SUMIFS('N1.3_Project_Listing'!$P$16:$P$829, 'N1.3_Project_Listing'!$E$16:$E$829,'N1.3_Project_Listing'!$E700, 'N1.3_Project_Listing'!$A$16:$A$829,ET_Risk_SC_Summation[[#Headers],[132kV Transformer]])</f>
        <v>0</v>
      </c>
      <c r="AV700" s="176" cm="1">
        <f t="array" ref="AV700">SUMIFS('N1.3_Project_Listing'!$P$16:$P$829, 'N1.3_Project_Listing'!$E$16:$E$829,'N1.3_Project_Listing'!$E700, 'N1.3_Project_Listing'!$A$16:$A$829,ET_Risk_SC_Summation[[#Headers],[132kV Reactor]])</f>
        <v>0</v>
      </c>
      <c r="AW700" s="176" cm="1">
        <f t="array" ref="AW700">SUMIFS('N1.3_Project_Listing'!$P$16:$P$829, 'N1.3_Project_Listing'!$E$16:$E$829,'N1.3_Project_Listing'!$E700, 'N1.3_Project_Listing'!$A$16:$A$829,ET_Risk_SC_Summation[[#Headers],[132kV Underground Cable]])</f>
        <v>0</v>
      </c>
      <c r="AX700" s="176" cm="1">
        <f t="array" ref="AX700">SUMIFS('N1.3_Project_Listing'!$P$16:$P$829, 'N1.3_Project_Listing'!$E$16:$E$829,'N1.3_Project_Listing'!$E700, 'N1.3_Project_Listing'!$A$16:$A$829,ET_Risk_SC_Summation[[#Headers],[132kV OHL Conductor]])</f>
        <v>0</v>
      </c>
      <c r="AY700" s="176" cm="1">
        <f t="array" ref="AY700">SUMIFS('N1.3_Project_Listing'!$P$16:$P$829, 'N1.3_Project_Listing'!$E$16:$E$829,'N1.3_Project_Listing'!$E700, 'N1.3_Project_Listing'!$A$16:$A$829,ET_Risk_SC_Summation[[#Headers],[132kV OHL Fittings]])</f>
        <v>0</v>
      </c>
      <c r="AZ700" s="176" cm="1">
        <f t="array" ref="AZ700">SUMIFS('N1.3_Project_Listing'!$P$16:$P$829, 'N1.3_Project_Listing'!$E$16:$E$829,'N1.3_Project_Listing'!$E700, 'N1.3_Project_Listing'!$A$16:$A$829,ET_Risk_SC_Summation[[#Headers],[132kV OHL Tower]])</f>
        <v>0</v>
      </c>
      <c r="BA700" s="176" cm="1">
        <f t="array" ref="BA700">SUMIFS('N1.3_Project_Listing'!$P$16:$P$829, 'N1.3_Project_Listing'!$E$16:$E$829,'N1.3_Project_Listing'!$E700, 'N1.3_Project_Listing'!$A$16:$A$829,ET_Risk_SC_Summation[[#Headers],[275kV Circuit Breaker]])</f>
        <v>0</v>
      </c>
      <c r="BB700" s="176" cm="1">
        <f t="array" ref="BB700">SUMIFS('N1.3_Project_Listing'!$P$16:$P$829, 'N1.3_Project_Listing'!$E$16:$E$829,'N1.3_Project_Listing'!$E700, 'N1.3_Project_Listing'!$A$16:$A$829,ET_Risk_SC_Summation[[#Headers],[275kV Transformer]])</f>
        <v>0</v>
      </c>
      <c r="BC700" s="176" cm="1">
        <f t="array" ref="BC700">SUMIFS('N1.3_Project_Listing'!$P$16:$P$829, 'N1.3_Project_Listing'!$E$16:$E$829,'N1.3_Project_Listing'!$E700, 'N1.3_Project_Listing'!$A$16:$A$829,ET_Risk_SC_Summation[[#Headers],[275kV Reactor]])</f>
        <v>0</v>
      </c>
      <c r="BD700" s="176" cm="1">
        <f t="array" ref="BD700">SUMIFS('N1.3_Project_Listing'!$P$16:$P$829, 'N1.3_Project_Listing'!$E$16:$E$829,'N1.3_Project_Listing'!$E700, 'N1.3_Project_Listing'!$A$16:$A$829,ET_Risk_SC_Summation[[#Headers],[275kV Underground Cable]])</f>
        <v>0</v>
      </c>
      <c r="BE700" s="176" cm="1">
        <f t="array" ref="BE700">SUMIFS('N1.3_Project_Listing'!$P$16:$P$829, 'N1.3_Project_Listing'!$E$16:$E$829,'N1.3_Project_Listing'!$E700, 'N1.3_Project_Listing'!$A$16:$A$829,ET_Risk_SC_Summation[[#Headers],[275kV OHL Conductor]])</f>
        <v>0</v>
      </c>
      <c r="BF700" s="176" cm="1">
        <f t="array" ref="BF700">SUMIFS('N1.3_Project_Listing'!$P$16:$P$829, 'N1.3_Project_Listing'!$E$16:$E$829,'N1.3_Project_Listing'!$E700, 'N1.3_Project_Listing'!$A$16:$A$829,ET_Risk_SC_Summation[[#Headers],[275kV OHL Fittings]])</f>
        <v>0</v>
      </c>
      <c r="BG700" s="176" cm="1">
        <f t="array" ref="BG700">SUMIFS('N1.3_Project_Listing'!$P$16:$P$829, 'N1.3_Project_Listing'!$E$16:$E$829,'N1.3_Project_Listing'!$E700, 'N1.3_Project_Listing'!$A$16:$A$829,ET_Risk_SC_Summation[[#Headers],[275kV OHL Tower]])</f>
        <v>0</v>
      </c>
      <c r="BH700" s="176" cm="1">
        <f t="array" ref="BH700">SUMIFS('N1.3_Project_Listing'!$P$16:$P$829, 'N1.3_Project_Listing'!$E$16:$E$829,'N1.3_Project_Listing'!$E700, 'N1.3_Project_Listing'!$A$16:$A$829,ET_Risk_SC_Summation[[#Headers],[400kV Circuit Breaker]])</f>
        <v>0</v>
      </c>
      <c r="BI700" s="176" cm="1">
        <f t="array" ref="BI700">SUMIFS('N1.3_Project_Listing'!$P$16:$P$829, 'N1.3_Project_Listing'!$E$16:$E$829,'N1.3_Project_Listing'!$E700, 'N1.3_Project_Listing'!$A$16:$A$829,ET_Risk_SC_Summation[[#Headers],[400kV Transformer]])</f>
        <v>0</v>
      </c>
      <c r="BJ700" s="176" cm="1">
        <f t="array" ref="BJ700">SUMIFS('N1.3_Project_Listing'!$P$16:$P$829, 'N1.3_Project_Listing'!$E$16:$E$829,'N1.3_Project_Listing'!$E700, 'N1.3_Project_Listing'!$A$16:$A$829,ET_Risk_SC_Summation[[#Headers],[400kV Reactor]])</f>
        <v>0</v>
      </c>
      <c r="BK700" s="176" cm="1">
        <f t="array" ref="BK700">SUMIFS('N1.3_Project_Listing'!$P$16:$P$829, 'N1.3_Project_Listing'!$E$16:$E$829,'N1.3_Project_Listing'!$E700, 'N1.3_Project_Listing'!$A$16:$A$829,ET_Risk_SC_Summation[[#Headers],[400kV Underground Cable]])</f>
        <v>0</v>
      </c>
      <c r="BL700" s="176" cm="1">
        <f t="array" ref="BL700">SUMIFS('N1.3_Project_Listing'!$P$16:$P$829, 'N1.3_Project_Listing'!$E$16:$E$829,'N1.3_Project_Listing'!$E700, 'N1.3_Project_Listing'!$A$16:$A$829,ET_Risk_SC_Summation[[#Headers],[400kV OHL Conductor]])</f>
        <v>0</v>
      </c>
      <c r="BM700" s="176" cm="1">
        <f t="array" ref="BM700">SUMIFS('N1.3_Project_Listing'!$P$16:$P$829, 'N1.3_Project_Listing'!$E$16:$E$829,'N1.3_Project_Listing'!$E700, 'N1.3_Project_Listing'!$A$16:$A$829,ET_Risk_SC_Summation[[#Headers],[400kV OHL Fittings]])</f>
        <v>0</v>
      </c>
      <c r="BN700" s="176" cm="1">
        <f t="array" ref="BN700">SUMIFS('N1.3_Project_Listing'!$P$16:$P$829, 'N1.3_Project_Listing'!$E$16:$E$829,'N1.3_Project_Listing'!$E700, 'N1.3_Project_Listing'!$A$16:$A$829,ET_Risk_SC_Summation[[#Headers],[400kV OHL Tower]])</f>
        <v>0</v>
      </c>
      <c r="BO700" s="177" t="str">
        <f>IF(SUM(ET_Risk_SC_Summation[[#This Row],[132kV Circuit Breaker]:[400kV OHL Tower]])=0, "n/a", INDEX(ET_Risk_SC_Summation[#Headers],1,MATCH(MAX(ET_Risk_SC_Summation[[#This Row],[132kV Circuit Breaker]:[400kV OHL Tower]]),ET_Risk_SC_Summation[[#This Row],[132kV Circuit Breaker]:[400kV OHL Tower]],0)))</f>
        <v>n/a</v>
      </c>
      <c r="BP700" s="177" t="str">
        <f>IFERROR(INDEX('N0.7_Lookup_References'!$G$77:$G$98,MATCH(ET_Risk_SC_Summation[[#This Row],[Mxx Category]],'N0.7_Lookup_References'!$F$77:$F$98,0)),"")</f>
        <v/>
      </c>
    </row>
    <row r="701" spans="1:68">
      <c r="A701" s="160" t="str">
        <f>IFERROR(INDEX(N1.2_Intervention_Types[NARM Asset Category],MATCH('N1.3_Project_Listing'!$C701,N1.2_Intervention_Types[Intervention Type ID],0),1),"")</f>
        <v/>
      </c>
      <c r="B701" s="160" t="str">
        <f>IF($D$2="GD",IFERROR(INDEX(N1.2_Intervention_Types[C&amp;V Asset Category (GD)],MATCH('N1.3_Project_Listing'!$C701,N1.2_Intervention_Types[Intervention Type ID],0),1),""),IFERROR(INDEX(N1.2_Intervention_Types[NARM Asset Category],MATCH('N1.3_Project_Listing'!$C701,N1.2_Intervention_Types[Intervention Type ID],0),1),""))</f>
        <v/>
      </c>
      <c r="C701" s="67" t="str">
        <f>IFERROR(INDEX(N1.2_Intervention_Types[Intervention Type ID],MATCH('N1.3_Project_Listing'!$I701,N1.2_Intervention_Types[Intervention Type],0),1),"")</f>
        <v/>
      </c>
      <c r="D701" s="160" t="str">
        <f>IFERROR(INDEX(N1.2_Intervention_Types[Intervention Category],MATCH('N1.3_Project_Listing'!$C701,N1.2_Intervention_Types[Intervention Type ID],0),1),"")</f>
        <v/>
      </c>
      <c r="E701" s="210"/>
      <c r="F701" s="236"/>
      <c r="G701" s="236"/>
      <c r="H701" s="236"/>
      <c r="I701" s="151"/>
      <c r="J701" s="139"/>
      <c r="K701" s="117"/>
      <c r="L701" s="117"/>
      <c r="M701" s="117"/>
      <c r="N701" s="11"/>
      <c r="O701" s="11"/>
      <c r="P701" s="11"/>
      <c r="Q701" s="63">
        <f t="shared" si="59"/>
        <v>0</v>
      </c>
      <c r="R701" s="368">
        <f>IF('N1.3_Project_Listing'!$D701="Replacement",SUM('N1.3_Project_Listing'!$K701:$L701)/2,'N1.3_Project_Listing'!$M701)</f>
        <v>0</v>
      </c>
      <c r="S701" s="67" t="str">
        <f>IFERROR(INDEX('N0.7_Lookup_References'!$C$13:$C$72,MATCH($A701,'N0.7_Lookup_References'!$B$13:$B$72,0)),"")</f>
        <v/>
      </c>
      <c r="T701" s="338" t="str">
        <f t="shared" si="60"/>
        <v/>
      </c>
      <c r="V701" s="11"/>
      <c r="W701" s="11"/>
      <c r="X701" s="11"/>
      <c r="Y701" s="11"/>
      <c r="Z701" s="11"/>
      <c r="AA701" s="11"/>
      <c r="AB701" s="11"/>
      <c r="AC701" s="11"/>
      <c r="AD701" s="11"/>
      <c r="AE701" s="11"/>
      <c r="AF701" s="11"/>
      <c r="AG701" s="11"/>
      <c r="AH701" s="11"/>
      <c r="AI701" s="11"/>
      <c r="AJ701" s="11"/>
      <c r="AK701" s="11"/>
      <c r="AL701" s="11"/>
      <c r="AM701" s="11"/>
      <c r="AN701" s="11"/>
      <c r="AO701" s="11"/>
      <c r="AP701" s="63">
        <f t="shared" si="56"/>
        <v>0</v>
      </c>
      <c r="AQ701" s="63">
        <f t="shared" si="57"/>
        <v>0</v>
      </c>
      <c r="AR701" s="63">
        <f t="shared" si="58"/>
        <v>0</v>
      </c>
      <c r="AT701" s="176" cm="1">
        <f t="array" ref="AT701">SUMIFS('N1.3_Project_Listing'!$P$16:$P$829, 'N1.3_Project_Listing'!$E$16:$E$829,'N1.3_Project_Listing'!$E701, 'N1.3_Project_Listing'!$A$16:$A$829,ET_Risk_SC_Summation[[#Headers],[132kV Circuit Breaker]])</f>
        <v>0</v>
      </c>
      <c r="AU701" s="176" cm="1">
        <f t="array" ref="AU701">SUMIFS('N1.3_Project_Listing'!$P$16:$P$829, 'N1.3_Project_Listing'!$E$16:$E$829,'N1.3_Project_Listing'!$E701, 'N1.3_Project_Listing'!$A$16:$A$829,ET_Risk_SC_Summation[[#Headers],[132kV Transformer]])</f>
        <v>0</v>
      </c>
      <c r="AV701" s="176" cm="1">
        <f t="array" ref="AV701">SUMIFS('N1.3_Project_Listing'!$P$16:$P$829, 'N1.3_Project_Listing'!$E$16:$E$829,'N1.3_Project_Listing'!$E701, 'N1.3_Project_Listing'!$A$16:$A$829,ET_Risk_SC_Summation[[#Headers],[132kV Reactor]])</f>
        <v>0</v>
      </c>
      <c r="AW701" s="176" cm="1">
        <f t="array" ref="AW701">SUMIFS('N1.3_Project_Listing'!$P$16:$P$829, 'N1.3_Project_Listing'!$E$16:$E$829,'N1.3_Project_Listing'!$E701, 'N1.3_Project_Listing'!$A$16:$A$829,ET_Risk_SC_Summation[[#Headers],[132kV Underground Cable]])</f>
        <v>0</v>
      </c>
      <c r="AX701" s="176" cm="1">
        <f t="array" ref="AX701">SUMIFS('N1.3_Project_Listing'!$P$16:$P$829, 'N1.3_Project_Listing'!$E$16:$E$829,'N1.3_Project_Listing'!$E701, 'N1.3_Project_Listing'!$A$16:$A$829,ET_Risk_SC_Summation[[#Headers],[132kV OHL Conductor]])</f>
        <v>0</v>
      </c>
      <c r="AY701" s="176" cm="1">
        <f t="array" ref="AY701">SUMIFS('N1.3_Project_Listing'!$P$16:$P$829, 'N1.3_Project_Listing'!$E$16:$E$829,'N1.3_Project_Listing'!$E701, 'N1.3_Project_Listing'!$A$16:$A$829,ET_Risk_SC_Summation[[#Headers],[132kV OHL Fittings]])</f>
        <v>0</v>
      </c>
      <c r="AZ701" s="176" cm="1">
        <f t="array" ref="AZ701">SUMIFS('N1.3_Project_Listing'!$P$16:$P$829, 'N1.3_Project_Listing'!$E$16:$E$829,'N1.3_Project_Listing'!$E701, 'N1.3_Project_Listing'!$A$16:$A$829,ET_Risk_SC_Summation[[#Headers],[132kV OHL Tower]])</f>
        <v>0</v>
      </c>
      <c r="BA701" s="176" cm="1">
        <f t="array" ref="BA701">SUMIFS('N1.3_Project_Listing'!$P$16:$P$829, 'N1.3_Project_Listing'!$E$16:$E$829,'N1.3_Project_Listing'!$E701, 'N1.3_Project_Listing'!$A$16:$A$829,ET_Risk_SC_Summation[[#Headers],[275kV Circuit Breaker]])</f>
        <v>0</v>
      </c>
      <c r="BB701" s="176" cm="1">
        <f t="array" ref="BB701">SUMIFS('N1.3_Project_Listing'!$P$16:$P$829, 'N1.3_Project_Listing'!$E$16:$E$829,'N1.3_Project_Listing'!$E701, 'N1.3_Project_Listing'!$A$16:$A$829,ET_Risk_SC_Summation[[#Headers],[275kV Transformer]])</f>
        <v>0</v>
      </c>
      <c r="BC701" s="176" cm="1">
        <f t="array" ref="BC701">SUMIFS('N1.3_Project_Listing'!$P$16:$P$829, 'N1.3_Project_Listing'!$E$16:$E$829,'N1.3_Project_Listing'!$E701, 'N1.3_Project_Listing'!$A$16:$A$829,ET_Risk_SC_Summation[[#Headers],[275kV Reactor]])</f>
        <v>0</v>
      </c>
      <c r="BD701" s="176" cm="1">
        <f t="array" ref="BD701">SUMIFS('N1.3_Project_Listing'!$P$16:$P$829, 'N1.3_Project_Listing'!$E$16:$E$829,'N1.3_Project_Listing'!$E701, 'N1.3_Project_Listing'!$A$16:$A$829,ET_Risk_SC_Summation[[#Headers],[275kV Underground Cable]])</f>
        <v>0</v>
      </c>
      <c r="BE701" s="176" cm="1">
        <f t="array" ref="BE701">SUMIFS('N1.3_Project_Listing'!$P$16:$P$829, 'N1.3_Project_Listing'!$E$16:$E$829,'N1.3_Project_Listing'!$E701, 'N1.3_Project_Listing'!$A$16:$A$829,ET_Risk_SC_Summation[[#Headers],[275kV OHL Conductor]])</f>
        <v>0</v>
      </c>
      <c r="BF701" s="176" cm="1">
        <f t="array" ref="BF701">SUMIFS('N1.3_Project_Listing'!$P$16:$P$829, 'N1.3_Project_Listing'!$E$16:$E$829,'N1.3_Project_Listing'!$E701, 'N1.3_Project_Listing'!$A$16:$A$829,ET_Risk_SC_Summation[[#Headers],[275kV OHL Fittings]])</f>
        <v>0</v>
      </c>
      <c r="BG701" s="176" cm="1">
        <f t="array" ref="BG701">SUMIFS('N1.3_Project_Listing'!$P$16:$P$829, 'N1.3_Project_Listing'!$E$16:$E$829,'N1.3_Project_Listing'!$E701, 'N1.3_Project_Listing'!$A$16:$A$829,ET_Risk_SC_Summation[[#Headers],[275kV OHL Tower]])</f>
        <v>0</v>
      </c>
      <c r="BH701" s="176" cm="1">
        <f t="array" ref="BH701">SUMIFS('N1.3_Project_Listing'!$P$16:$P$829, 'N1.3_Project_Listing'!$E$16:$E$829,'N1.3_Project_Listing'!$E701, 'N1.3_Project_Listing'!$A$16:$A$829,ET_Risk_SC_Summation[[#Headers],[400kV Circuit Breaker]])</f>
        <v>0</v>
      </c>
      <c r="BI701" s="176" cm="1">
        <f t="array" ref="BI701">SUMIFS('N1.3_Project_Listing'!$P$16:$P$829, 'N1.3_Project_Listing'!$E$16:$E$829,'N1.3_Project_Listing'!$E701, 'N1.3_Project_Listing'!$A$16:$A$829,ET_Risk_SC_Summation[[#Headers],[400kV Transformer]])</f>
        <v>0</v>
      </c>
      <c r="BJ701" s="176" cm="1">
        <f t="array" ref="BJ701">SUMIFS('N1.3_Project_Listing'!$P$16:$P$829, 'N1.3_Project_Listing'!$E$16:$E$829,'N1.3_Project_Listing'!$E701, 'N1.3_Project_Listing'!$A$16:$A$829,ET_Risk_SC_Summation[[#Headers],[400kV Reactor]])</f>
        <v>0</v>
      </c>
      <c r="BK701" s="176" cm="1">
        <f t="array" ref="BK701">SUMIFS('N1.3_Project_Listing'!$P$16:$P$829, 'N1.3_Project_Listing'!$E$16:$E$829,'N1.3_Project_Listing'!$E701, 'N1.3_Project_Listing'!$A$16:$A$829,ET_Risk_SC_Summation[[#Headers],[400kV Underground Cable]])</f>
        <v>0</v>
      </c>
      <c r="BL701" s="176" cm="1">
        <f t="array" ref="BL701">SUMIFS('N1.3_Project_Listing'!$P$16:$P$829, 'N1.3_Project_Listing'!$E$16:$E$829,'N1.3_Project_Listing'!$E701, 'N1.3_Project_Listing'!$A$16:$A$829,ET_Risk_SC_Summation[[#Headers],[400kV OHL Conductor]])</f>
        <v>0</v>
      </c>
      <c r="BM701" s="176" cm="1">
        <f t="array" ref="BM701">SUMIFS('N1.3_Project_Listing'!$P$16:$P$829, 'N1.3_Project_Listing'!$E$16:$E$829,'N1.3_Project_Listing'!$E701, 'N1.3_Project_Listing'!$A$16:$A$829,ET_Risk_SC_Summation[[#Headers],[400kV OHL Fittings]])</f>
        <v>0</v>
      </c>
      <c r="BN701" s="176" cm="1">
        <f t="array" ref="BN701">SUMIFS('N1.3_Project_Listing'!$P$16:$P$829, 'N1.3_Project_Listing'!$E$16:$E$829,'N1.3_Project_Listing'!$E701, 'N1.3_Project_Listing'!$A$16:$A$829,ET_Risk_SC_Summation[[#Headers],[400kV OHL Tower]])</f>
        <v>0</v>
      </c>
      <c r="BO701" s="177" t="str">
        <f>IF(SUM(ET_Risk_SC_Summation[[#This Row],[132kV Circuit Breaker]:[400kV OHL Tower]])=0, "n/a", INDEX(ET_Risk_SC_Summation[#Headers],1,MATCH(MAX(ET_Risk_SC_Summation[[#This Row],[132kV Circuit Breaker]:[400kV OHL Tower]]),ET_Risk_SC_Summation[[#This Row],[132kV Circuit Breaker]:[400kV OHL Tower]],0)))</f>
        <v>n/a</v>
      </c>
      <c r="BP701" s="177" t="str">
        <f>IFERROR(INDEX('N0.7_Lookup_References'!$G$77:$G$98,MATCH(ET_Risk_SC_Summation[[#This Row],[Mxx Category]],'N0.7_Lookup_References'!$F$77:$F$98,0)),"")</f>
        <v/>
      </c>
    </row>
    <row r="702" spans="1:68">
      <c r="A702" s="160" t="str">
        <f>IFERROR(INDEX(N1.2_Intervention_Types[NARM Asset Category],MATCH('N1.3_Project_Listing'!$C702,N1.2_Intervention_Types[Intervention Type ID],0),1),"")</f>
        <v/>
      </c>
      <c r="B702" s="160" t="str">
        <f>IF($D$2="GD",IFERROR(INDEX(N1.2_Intervention_Types[C&amp;V Asset Category (GD)],MATCH('N1.3_Project_Listing'!$C702,N1.2_Intervention_Types[Intervention Type ID],0),1),""),IFERROR(INDEX(N1.2_Intervention_Types[NARM Asset Category],MATCH('N1.3_Project_Listing'!$C702,N1.2_Intervention_Types[Intervention Type ID],0),1),""))</f>
        <v/>
      </c>
      <c r="C702" s="67" t="str">
        <f>IFERROR(INDEX(N1.2_Intervention_Types[Intervention Type ID],MATCH('N1.3_Project_Listing'!$I702,N1.2_Intervention_Types[Intervention Type],0),1),"")</f>
        <v/>
      </c>
      <c r="D702" s="160" t="str">
        <f>IFERROR(INDEX(N1.2_Intervention_Types[Intervention Category],MATCH('N1.3_Project_Listing'!$C702,N1.2_Intervention_Types[Intervention Type ID],0),1),"")</f>
        <v/>
      </c>
      <c r="E702" s="210"/>
      <c r="F702" s="236"/>
      <c r="G702" s="236"/>
      <c r="H702" s="236"/>
      <c r="I702" s="151"/>
      <c r="J702" s="139"/>
      <c r="K702" s="117"/>
      <c r="L702" s="117"/>
      <c r="M702" s="117"/>
      <c r="N702" s="11"/>
      <c r="O702" s="11"/>
      <c r="P702" s="11"/>
      <c r="Q702" s="63">
        <f t="shared" si="59"/>
        <v>0</v>
      </c>
      <c r="R702" s="368">
        <f>IF('N1.3_Project_Listing'!$D702="Replacement",SUM('N1.3_Project_Listing'!$K702:$L702)/2,'N1.3_Project_Listing'!$M702)</f>
        <v>0</v>
      </c>
      <c r="S702" s="67" t="str">
        <f>IFERROR(INDEX('N0.7_Lookup_References'!$C$13:$C$72,MATCH($A702,'N0.7_Lookup_References'!$B$13:$B$72,0)),"")</f>
        <v/>
      </c>
      <c r="T702" s="338" t="str">
        <f t="shared" si="60"/>
        <v/>
      </c>
      <c r="V702" s="11"/>
      <c r="W702" s="11"/>
      <c r="X702" s="11"/>
      <c r="Y702" s="11"/>
      <c r="Z702" s="11"/>
      <c r="AA702" s="11"/>
      <c r="AB702" s="11"/>
      <c r="AC702" s="11"/>
      <c r="AD702" s="11"/>
      <c r="AE702" s="11"/>
      <c r="AF702" s="11"/>
      <c r="AG702" s="11"/>
      <c r="AH702" s="11"/>
      <c r="AI702" s="11"/>
      <c r="AJ702" s="11"/>
      <c r="AK702" s="11"/>
      <c r="AL702" s="11"/>
      <c r="AM702" s="11"/>
      <c r="AN702" s="11"/>
      <c r="AO702" s="11"/>
      <c r="AP702" s="63">
        <f t="shared" si="56"/>
        <v>0</v>
      </c>
      <c r="AQ702" s="63">
        <f t="shared" si="57"/>
        <v>0</v>
      </c>
      <c r="AR702" s="63">
        <f t="shared" si="58"/>
        <v>0</v>
      </c>
      <c r="AT702" s="176" cm="1">
        <f t="array" ref="AT702">SUMIFS('N1.3_Project_Listing'!$P$16:$P$829, 'N1.3_Project_Listing'!$E$16:$E$829,'N1.3_Project_Listing'!$E702, 'N1.3_Project_Listing'!$A$16:$A$829,ET_Risk_SC_Summation[[#Headers],[132kV Circuit Breaker]])</f>
        <v>0</v>
      </c>
      <c r="AU702" s="176" cm="1">
        <f t="array" ref="AU702">SUMIFS('N1.3_Project_Listing'!$P$16:$P$829, 'N1.3_Project_Listing'!$E$16:$E$829,'N1.3_Project_Listing'!$E702, 'N1.3_Project_Listing'!$A$16:$A$829,ET_Risk_SC_Summation[[#Headers],[132kV Transformer]])</f>
        <v>0</v>
      </c>
      <c r="AV702" s="176" cm="1">
        <f t="array" ref="AV702">SUMIFS('N1.3_Project_Listing'!$P$16:$P$829, 'N1.3_Project_Listing'!$E$16:$E$829,'N1.3_Project_Listing'!$E702, 'N1.3_Project_Listing'!$A$16:$A$829,ET_Risk_SC_Summation[[#Headers],[132kV Reactor]])</f>
        <v>0</v>
      </c>
      <c r="AW702" s="176" cm="1">
        <f t="array" ref="AW702">SUMIFS('N1.3_Project_Listing'!$P$16:$P$829, 'N1.3_Project_Listing'!$E$16:$E$829,'N1.3_Project_Listing'!$E702, 'N1.3_Project_Listing'!$A$16:$A$829,ET_Risk_SC_Summation[[#Headers],[132kV Underground Cable]])</f>
        <v>0</v>
      </c>
      <c r="AX702" s="176" cm="1">
        <f t="array" ref="AX702">SUMIFS('N1.3_Project_Listing'!$P$16:$P$829, 'N1.3_Project_Listing'!$E$16:$E$829,'N1.3_Project_Listing'!$E702, 'N1.3_Project_Listing'!$A$16:$A$829,ET_Risk_SC_Summation[[#Headers],[132kV OHL Conductor]])</f>
        <v>0</v>
      </c>
      <c r="AY702" s="176" cm="1">
        <f t="array" ref="AY702">SUMIFS('N1.3_Project_Listing'!$P$16:$P$829, 'N1.3_Project_Listing'!$E$16:$E$829,'N1.3_Project_Listing'!$E702, 'N1.3_Project_Listing'!$A$16:$A$829,ET_Risk_SC_Summation[[#Headers],[132kV OHL Fittings]])</f>
        <v>0</v>
      </c>
      <c r="AZ702" s="176" cm="1">
        <f t="array" ref="AZ702">SUMIFS('N1.3_Project_Listing'!$P$16:$P$829, 'N1.3_Project_Listing'!$E$16:$E$829,'N1.3_Project_Listing'!$E702, 'N1.3_Project_Listing'!$A$16:$A$829,ET_Risk_SC_Summation[[#Headers],[132kV OHL Tower]])</f>
        <v>0</v>
      </c>
      <c r="BA702" s="176" cm="1">
        <f t="array" ref="BA702">SUMIFS('N1.3_Project_Listing'!$P$16:$P$829, 'N1.3_Project_Listing'!$E$16:$E$829,'N1.3_Project_Listing'!$E702, 'N1.3_Project_Listing'!$A$16:$A$829,ET_Risk_SC_Summation[[#Headers],[275kV Circuit Breaker]])</f>
        <v>0</v>
      </c>
      <c r="BB702" s="176" cm="1">
        <f t="array" ref="BB702">SUMIFS('N1.3_Project_Listing'!$P$16:$P$829, 'N1.3_Project_Listing'!$E$16:$E$829,'N1.3_Project_Listing'!$E702, 'N1.3_Project_Listing'!$A$16:$A$829,ET_Risk_SC_Summation[[#Headers],[275kV Transformer]])</f>
        <v>0</v>
      </c>
      <c r="BC702" s="176" cm="1">
        <f t="array" ref="BC702">SUMIFS('N1.3_Project_Listing'!$P$16:$P$829, 'N1.3_Project_Listing'!$E$16:$E$829,'N1.3_Project_Listing'!$E702, 'N1.3_Project_Listing'!$A$16:$A$829,ET_Risk_SC_Summation[[#Headers],[275kV Reactor]])</f>
        <v>0</v>
      </c>
      <c r="BD702" s="176" cm="1">
        <f t="array" ref="BD702">SUMIFS('N1.3_Project_Listing'!$P$16:$P$829, 'N1.3_Project_Listing'!$E$16:$E$829,'N1.3_Project_Listing'!$E702, 'N1.3_Project_Listing'!$A$16:$A$829,ET_Risk_SC_Summation[[#Headers],[275kV Underground Cable]])</f>
        <v>0</v>
      </c>
      <c r="BE702" s="176" cm="1">
        <f t="array" ref="BE702">SUMIFS('N1.3_Project_Listing'!$P$16:$P$829, 'N1.3_Project_Listing'!$E$16:$E$829,'N1.3_Project_Listing'!$E702, 'N1.3_Project_Listing'!$A$16:$A$829,ET_Risk_SC_Summation[[#Headers],[275kV OHL Conductor]])</f>
        <v>0</v>
      </c>
      <c r="BF702" s="176" cm="1">
        <f t="array" ref="BF702">SUMIFS('N1.3_Project_Listing'!$P$16:$P$829, 'N1.3_Project_Listing'!$E$16:$E$829,'N1.3_Project_Listing'!$E702, 'N1.3_Project_Listing'!$A$16:$A$829,ET_Risk_SC_Summation[[#Headers],[275kV OHL Fittings]])</f>
        <v>0</v>
      </c>
      <c r="BG702" s="176" cm="1">
        <f t="array" ref="BG702">SUMIFS('N1.3_Project_Listing'!$P$16:$P$829, 'N1.3_Project_Listing'!$E$16:$E$829,'N1.3_Project_Listing'!$E702, 'N1.3_Project_Listing'!$A$16:$A$829,ET_Risk_SC_Summation[[#Headers],[275kV OHL Tower]])</f>
        <v>0</v>
      </c>
      <c r="BH702" s="176" cm="1">
        <f t="array" ref="BH702">SUMIFS('N1.3_Project_Listing'!$P$16:$P$829, 'N1.3_Project_Listing'!$E$16:$E$829,'N1.3_Project_Listing'!$E702, 'N1.3_Project_Listing'!$A$16:$A$829,ET_Risk_SC_Summation[[#Headers],[400kV Circuit Breaker]])</f>
        <v>0</v>
      </c>
      <c r="BI702" s="176" cm="1">
        <f t="array" ref="BI702">SUMIFS('N1.3_Project_Listing'!$P$16:$P$829, 'N1.3_Project_Listing'!$E$16:$E$829,'N1.3_Project_Listing'!$E702, 'N1.3_Project_Listing'!$A$16:$A$829,ET_Risk_SC_Summation[[#Headers],[400kV Transformer]])</f>
        <v>0</v>
      </c>
      <c r="BJ702" s="176" cm="1">
        <f t="array" ref="BJ702">SUMIFS('N1.3_Project_Listing'!$P$16:$P$829, 'N1.3_Project_Listing'!$E$16:$E$829,'N1.3_Project_Listing'!$E702, 'N1.3_Project_Listing'!$A$16:$A$829,ET_Risk_SC_Summation[[#Headers],[400kV Reactor]])</f>
        <v>0</v>
      </c>
      <c r="BK702" s="176" cm="1">
        <f t="array" ref="BK702">SUMIFS('N1.3_Project_Listing'!$P$16:$P$829, 'N1.3_Project_Listing'!$E$16:$E$829,'N1.3_Project_Listing'!$E702, 'N1.3_Project_Listing'!$A$16:$A$829,ET_Risk_SC_Summation[[#Headers],[400kV Underground Cable]])</f>
        <v>0</v>
      </c>
      <c r="BL702" s="176" cm="1">
        <f t="array" ref="BL702">SUMIFS('N1.3_Project_Listing'!$P$16:$P$829, 'N1.3_Project_Listing'!$E$16:$E$829,'N1.3_Project_Listing'!$E702, 'N1.3_Project_Listing'!$A$16:$A$829,ET_Risk_SC_Summation[[#Headers],[400kV OHL Conductor]])</f>
        <v>0</v>
      </c>
      <c r="BM702" s="176" cm="1">
        <f t="array" ref="BM702">SUMIFS('N1.3_Project_Listing'!$P$16:$P$829, 'N1.3_Project_Listing'!$E$16:$E$829,'N1.3_Project_Listing'!$E702, 'N1.3_Project_Listing'!$A$16:$A$829,ET_Risk_SC_Summation[[#Headers],[400kV OHL Fittings]])</f>
        <v>0</v>
      </c>
      <c r="BN702" s="176" cm="1">
        <f t="array" ref="BN702">SUMIFS('N1.3_Project_Listing'!$P$16:$P$829, 'N1.3_Project_Listing'!$E$16:$E$829,'N1.3_Project_Listing'!$E702, 'N1.3_Project_Listing'!$A$16:$A$829,ET_Risk_SC_Summation[[#Headers],[400kV OHL Tower]])</f>
        <v>0</v>
      </c>
      <c r="BO702" s="177" t="str">
        <f>IF(SUM(ET_Risk_SC_Summation[[#This Row],[132kV Circuit Breaker]:[400kV OHL Tower]])=0, "n/a", INDEX(ET_Risk_SC_Summation[#Headers],1,MATCH(MAX(ET_Risk_SC_Summation[[#This Row],[132kV Circuit Breaker]:[400kV OHL Tower]]),ET_Risk_SC_Summation[[#This Row],[132kV Circuit Breaker]:[400kV OHL Tower]],0)))</f>
        <v>n/a</v>
      </c>
      <c r="BP702" s="177" t="str">
        <f>IFERROR(INDEX('N0.7_Lookup_References'!$G$77:$G$98,MATCH(ET_Risk_SC_Summation[[#This Row],[Mxx Category]],'N0.7_Lookup_References'!$F$77:$F$98,0)),"")</f>
        <v/>
      </c>
    </row>
    <row r="703" spans="1:68">
      <c r="A703" s="160" t="str">
        <f>IFERROR(INDEX(N1.2_Intervention_Types[NARM Asset Category],MATCH('N1.3_Project_Listing'!$C703,N1.2_Intervention_Types[Intervention Type ID],0),1),"")</f>
        <v/>
      </c>
      <c r="B703" s="160" t="str">
        <f>IF($D$2="GD",IFERROR(INDEX(N1.2_Intervention_Types[C&amp;V Asset Category (GD)],MATCH('N1.3_Project_Listing'!$C703,N1.2_Intervention_Types[Intervention Type ID],0),1),""),IFERROR(INDEX(N1.2_Intervention_Types[NARM Asset Category],MATCH('N1.3_Project_Listing'!$C703,N1.2_Intervention_Types[Intervention Type ID],0),1),""))</f>
        <v/>
      </c>
      <c r="C703" s="67" t="str">
        <f>IFERROR(INDEX(N1.2_Intervention_Types[Intervention Type ID],MATCH('N1.3_Project_Listing'!$I703,N1.2_Intervention_Types[Intervention Type],0),1),"")</f>
        <v/>
      </c>
      <c r="D703" s="160" t="str">
        <f>IFERROR(INDEX(N1.2_Intervention_Types[Intervention Category],MATCH('N1.3_Project_Listing'!$C703,N1.2_Intervention_Types[Intervention Type ID],0),1),"")</f>
        <v/>
      </c>
      <c r="E703" s="210"/>
      <c r="F703" s="236"/>
      <c r="G703" s="236"/>
      <c r="H703" s="236"/>
      <c r="I703" s="151"/>
      <c r="J703" s="139"/>
      <c r="K703" s="117"/>
      <c r="L703" s="117"/>
      <c r="M703" s="117"/>
      <c r="N703" s="11"/>
      <c r="O703" s="11"/>
      <c r="P703" s="11"/>
      <c r="Q703" s="63">
        <f t="shared" si="59"/>
        <v>0</v>
      </c>
      <c r="R703" s="368">
        <f>IF('N1.3_Project_Listing'!$D703="Replacement",SUM('N1.3_Project_Listing'!$K703:$L703)/2,'N1.3_Project_Listing'!$M703)</f>
        <v>0</v>
      </c>
      <c r="S703" s="67" t="str">
        <f>IFERROR(INDEX('N0.7_Lookup_References'!$C$13:$C$72,MATCH($A703,'N0.7_Lookup_References'!$B$13:$B$72,0)),"")</f>
        <v/>
      </c>
      <c r="T703" s="338" t="str">
        <f t="shared" si="60"/>
        <v/>
      </c>
      <c r="V703" s="11"/>
      <c r="W703" s="11"/>
      <c r="X703" s="11"/>
      <c r="Y703" s="11"/>
      <c r="Z703" s="11"/>
      <c r="AA703" s="11"/>
      <c r="AB703" s="11"/>
      <c r="AC703" s="11"/>
      <c r="AD703" s="11"/>
      <c r="AE703" s="11"/>
      <c r="AF703" s="11"/>
      <c r="AG703" s="11"/>
      <c r="AH703" s="11"/>
      <c r="AI703" s="11"/>
      <c r="AJ703" s="11"/>
      <c r="AK703" s="11"/>
      <c r="AL703" s="11"/>
      <c r="AM703" s="11"/>
      <c r="AN703" s="11"/>
      <c r="AO703" s="11"/>
      <c r="AP703" s="63">
        <f t="shared" si="56"/>
        <v>0</v>
      </c>
      <c r="AQ703" s="63">
        <f t="shared" si="57"/>
        <v>0</v>
      </c>
      <c r="AR703" s="63">
        <f t="shared" si="58"/>
        <v>0</v>
      </c>
      <c r="AT703" s="176" cm="1">
        <f t="array" ref="AT703">SUMIFS('N1.3_Project_Listing'!$P$16:$P$829, 'N1.3_Project_Listing'!$E$16:$E$829,'N1.3_Project_Listing'!$E703, 'N1.3_Project_Listing'!$A$16:$A$829,ET_Risk_SC_Summation[[#Headers],[132kV Circuit Breaker]])</f>
        <v>0</v>
      </c>
      <c r="AU703" s="176" cm="1">
        <f t="array" ref="AU703">SUMIFS('N1.3_Project_Listing'!$P$16:$P$829, 'N1.3_Project_Listing'!$E$16:$E$829,'N1.3_Project_Listing'!$E703, 'N1.3_Project_Listing'!$A$16:$A$829,ET_Risk_SC_Summation[[#Headers],[132kV Transformer]])</f>
        <v>0</v>
      </c>
      <c r="AV703" s="176" cm="1">
        <f t="array" ref="AV703">SUMIFS('N1.3_Project_Listing'!$P$16:$P$829, 'N1.3_Project_Listing'!$E$16:$E$829,'N1.3_Project_Listing'!$E703, 'N1.3_Project_Listing'!$A$16:$A$829,ET_Risk_SC_Summation[[#Headers],[132kV Reactor]])</f>
        <v>0</v>
      </c>
      <c r="AW703" s="176" cm="1">
        <f t="array" ref="AW703">SUMIFS('N1.3_Project_Listing'!$P$16:$P$829, 'N1.3_Project_Listing'!$E$16:$E$829,'N1.3_Project_Listing'!$E703, 'N1.3_Project_Listing'!$A$16:$A$829,ET_Risk_SC_Summation[[#Headers],[132kV Underground Cable]])</f>
        <v>0</v>
      </c>
      <c r="AX703" s="176" cm="1">
        <f t="array" ref="AX703">SUMIFS('N1.3_Project_Listing'!$P$16:$P$829, 'N1.3_Project_Listing'!$E$16:$E$829,'N1.3_Project_Listing'!$E703, 'N1.3_Project_Listing'!$A$16:$A$829,ET_Risk_SC_Summation[[#Headers],[132kV OHL Conductor]])</f>
        <v>0</v>
      </c>
      <c r="AY703" s="176" cm="1">
        <f t="array" ref="AY703">SUMIFS('N1.3_Project_Listing'!$P$16:$P$829, 'N1.3_Project_Listing'!$E$16:$E$829,'N1.3_Project_Listing'!$E703, 'N1.3_Project_Listing'!$A$16:$A$829,ET_Risk_SC_Summation[[#Headers],[132kV OHL Fittings]])</f>
        <v>0</v>
      </c>
      <c r="AZ703" s="176" cm="1">
        <f t="array" ref="AZ703">SUMIFS('N1.3_Project_Listing'!$P$16:$P$829, 'N1.3_Project_Listing'!$E$16:$E$829,'N1.3_Project_Listing'!$E703, 'N1.3_Project_Listing'!$A$16:$A$829,ET_Risk_SC_Summation[[#Headers],[132kV OHL Tower]])</f>
        <v>0</v>
      </c>
      <c r="BA703" s="176" cm="1">
        <f t="array" ref="BA703">SUMIFS('N1.3_Project_Listing'!$P$16:$P$829, 'N1.3_Project_Listing'!$E$16:$E$829,'N1.3_Project_Listing'!$E703, 'N1.3_Project_Listing'!$A$16:$A$829,ET_Risk_SC_Summation[[#Headers],[275kV Circuit Breaker]])</f>
        <v>0</v>
      </c>
      <c r="BB703" s="176" cm="1">
        <f t="array" ref="BB703">SUMIFS('N1.3_Project_Listing'!$P$16:$P$829, 'N1.3_Project_Listing'!$E$16:$E$829,'N1.3_Project_Listing'!$E703, 'N1.3_Project_Listing'!$A$16:$A$829,ET_Risk_SC_Summation[[#Headers],[275kV Transformer]])</f>
        <v>0</v>
      </c>
      <c r="BC703" s="176" cm="1">
        <f t="array" ref="BC703">SUMIFS('N1.3_Project_Listing'!$P$16:$P$829, 'N1.3_Project_Listing'!$E$16:$E$829,'N1.3_Project_Listing'!$E703, 'N1.3_Project_Listing'!$A$16:$A$829,ET_Risk_SC_Summation[[#Headers],[275kV Reactor]])</f>
        <v>0</v>
      </c>
      <c r="BD703" s="176" cm="1">
        <f t="array" ref="BD703">SUMIFS('N1.3_Project_Listing'!$P$16:$P$829, 'N1.3_Project_Listing'!$E$16:$E$829,'N1.3_Project_Listing'!$E703, 'N1.3_Project_Listing'!$A$16:$A$829,ET_Risk_SC_Summation[[#Headers],[275kV Underground Cable]])</f>
        <v>0</v>
      </c>
      <c r="BE703" s="176" cm="1">
        <f t="array" ref="BE703">SUMIFS('N1.3_Project_Listing'!$P$16:$P$829, 'N1.3_Project_Listing'!$E$16:$E$829,'N1.3_Project_Listing'!$E703, 'N1.3_Project_Listing'!$A$16:$A$829,ET_Risk_SC_Summation[[#Headers],[275kV OHL Conductor]])</f>
        <v>0</v>
      </c>
      <c r="BF703" s="176" cm="1">
        <f t="array" ref="BF703">SUMIFS('N1.3_Project_Listing'!$P$16:$P$829, 'N1.3_Project_Listing'!$E$16:$E$829,'N1.3_Project_Listing'!$E703, 'N1.3_Project_Listing'!$A$16:$A$829,ET_Risk_SC_Summation[[#Headers],[275kV OHL Fittings]])</f>
        <v>0</v>
      </c>
      <c r="BG703" s="176" cm="1">
        <f t="array" ref="BG703">SUMIFS('N1.3_Project_Listing'!$P$16:$P$829, 'N1.3_Project_Listing'!$E$16:$E$829,'N1.3_Project_Listing'!$E703, 'N1.3_Project_Listing'!$A$16:$A$829,ET_Risk_SC_Summation[[#Headers],[275kV OHL Tower]])</f>
        <v>0</v>
      </c>
      <c r="BH703" s="176" cm="1">
        <f t="array" ref="BH703">SUMIFS('N1.3_Project_Listing'!$P$16:$P$829, 'N1.3_Project_Listing'!$E$16:$E$829,'N1.3_Project_Listing'!$E703, 'N1.3_Project_Listing'!$A$16:$A$829,ET_Risk_SC_Summation[[#Headers],[400kV Circuit Breaker]])</f>
        <v>0</v>
      </c>
      <c r="BI703" s="176" cm="1">
        <f t="array" ref="BI703">SUMIFS('N1.3_Project_Listing'!$P$16:$P$829, 'N1.3_Project_Listing'!$E$16:$E$829,'N1.3_Project_Listing'!$E703, 'N1.3_Project_Listing'!$A$16:$A$829,ET_Risk_SC_Summation[[#Headers],[400kV Transformer]])</f>
        <v>0</v>
      </c>
      <c r="BJ703" s="176" cm="1">
        <f t="array" ref="BJ703">SUMIFS('N1.3_Project_Listing'!$P$16:$P$829, 'N1.3_Project_Listing'!$E$16:$E$829,'N1.3_Project_Listing'!$E703, 'N1.3_Project_Listing'!$A$16:$A$829,ET_Risk_SC_Summation[[#Headers],[400kV Reactor]])</f>
        <v>0</v>
      </c>
      <c r="BK703" s="176" cm="1">
        <f t="array" ref="BK703">SUMIFS('N1.3_Project_Listing'!$P$16:$P$829, 'N1.3_Project_Listing'!$E$16:$E$829,'N1.3_Project_Listing'!$E703, 'N1.3_Project_Listing'!$A$16:$A$829,ET_Risk_SC_Summation[[#Headers],[400kV Underground Cable]])</f>
        <v>0</v>
      </c>
      <c r="BL703" s="176" cm="1">
        <f t="array" ref="BL703">SUMIFS('N1.3_Project_Listing'!$P$16:$P$829, 'N1.3_Project_Listing'!$E$16:$E$829,'N1.3_Project_Listing'!$E703, 'N1.3_Project_Listing'!$A$16:$A$829,ET_Risk_SC_Summation[[#Headers],[400kV OHL Conductor]])</f>
        <v>0</v>
      </c>
      <c r="BM703" s="176" cm="1">
        <f t="array" ref="BM703">SUMIFS('N1.3_Project_Listing'!$P$16:$P$829, 'N1.3_Project_Listing'!$E$16:$E$829,'N1.3_Project_Listing'!$E703, 'N1.3_Project_Listing'!$A$16:$A$829,ET_Risk_SC_Summation[[#Headers],[400kV OHL Fittings]])</f>
        <v>0</v>
      </c>
      <c r="BN703" s="176" cm="1">
        <f t="array" ref="BN703">SUMIFS('N1.3_Project_Listing'!$P$16:$P$829, 'N1.3_Project_Listing'!$E$16:$E$829,'N1.3_Project_Listing'!$E703, 'N1.3_Project_Listing'!$A$16:$A$829,ET_Risk_SC_Summation[[#Headers],[400kV OHL Tower]])</f>
        <v>0</v>
      </c>
      <c r="BO703" s="177" t="str">
        <f>IF(SUM(ET_Risk_SC_Summation[[#This Row],[132kV Circuit Breaker]:[400kV OHL Tower]])=0, "n/a", INDEX(ET_Risk_SC_Summation[#Headers],1,MATCH(MAX(ET_Risk_SC_Summation[[#This Row],[132kV Circuit Breaker]:[400kV OHL Tower]]),ET_Risk_SC_Summation[[#This Row],[132kV Circuit Breaker]:[400kV OHL Tower]],0)))</f>
        <v>n/a</v>
      </c>
      <c r="BP703" s="177" t="str">
        <f>IFERROR(INDEX('N0.7_Lookup_References'!$G$77:$G$98,MATCH(ET_Risk_SC_Summation[[#This Row],[Mxx Category]],'N0.7_Lookup_References'!$F$77:$F$98,0)),"")</f>
        <v/>
      </c>
    </row>
    <row r="704" spans="1:68">
      <c r="A704" s="160" t="str">
        <f>IFERROR(INDEX(N1.2_Intervention_Types[NARM Asset Category],MATCH('N1.3_Project_Listing'!$C704,N1.2_Intervention_Types[Intervention Type ID],0),1),"")</f>
        <v/>
      </c>
      <c r="B704" s="160" t="str">
        <f>IF($D$2="GD",IFERROR(INDEX(N1.2_Intervention_Types[C&amp;V Asset Category (GD)],MATCH('N1.3_Project_Listing'!$C704,N1.2_Intervention_Types[Intervention Type ID],0),1),""),IFERROR(INDEX(N1.2_Intervention_Types[NARM Asset Category],MATCH('N1.3_Project_Listing'!$C704,N1.2_Intervention_Types[Intervention Type ID],0),1),""))</f>
        <v/>
      </c>
      <c r="C704" s="67" t="str">
        <f>IFERROR(INDEX(N1.2_Intervention_Types[Intervention Type ID],MATCH('N1.3_Project_Listing'!$I704,N1.2_Intervention_Types[Intervention Type],0),1),"")</f>
        <v/>
      </c>
      <c r="D704" s="160" t="str">
        <f>IFERROR(INDEX(N1.2_Intervention_Types[Intervention Category],MATCH('N1.3_Project_Listing'!$C704,N1.2_Intervention_Types[Intervention Type ID],0),1),"")</f>
        <v/>
      </c>
      <c r="E704" s="210"/>
      <c r="F704" s="236"/>
      <c r="G704" s="236"/>
      <c r="H704" s="236"/>
      <c r="I704" s="151"/>
      <c r="J704" s="139"/>
      <c r="K704" s="117"/>
      <c r="L704" s="117"/>
      <c r="M704" s="117"/>
      <c r="N704" s="11"/>
      <c r="O704" s="11"/>
      <c r="P704" s="11"/>
      <c r="Q704" s="63">
        <f t="shared" si="59"/>
        <v>0</v>
      </c>
      <c r="R704" s="368">
        <f>IF('N1.3_Project_Listing'!$D704="Replacement",SUM('N1.3_Project_Listing'!$K704:$L704)/2,'N1.3_Project_Listing'!$M704)</f>
        <v>0</v>
      </c>
      <c r="S704" s="67" t="str">
        <f>IFERROR(INDEX('N0.7_Lookup_References'!$C$13:$C$72,MATCH($A704,'N0.7_Lookup_References'!$B$13:$B$72,0)),"")</f>
        <v/>
      </c>
      <c r="T704" s="338" t="str">
        <f t="shared" si="60"/>
        <v/>
      </c>
      <c r="V704" s="11"/>
      <c r="W704" s="11"/>
      <c r="X704" s="11"/>
      <c r="Y704" s="11"/>
      <c r="Z704" s="11"/>
      <c r="AA704" s="11"/>
      <c r="AB704" s="11"/>
      <c r="AC704" s="11"/>
      <c r="AD704" s="11"/>
      <c r="AE704" s="11"/>
      <c r="AF704" s="11"/>
      <c r="AG704" s="11"/>
      <c r="AH704" s="11"/>
      <c r="AI704" s="11"/>
      <c r="AJ704" s="11"/>
      <c r="AK704" s="11"/>
      <c r="AL704" s="11"/>
      <c r="AM704" s="11"/>
      <c r="AN704" s="11"/>
      <c r="AO704" s="11"/>
      <c r="AP704" s="63">
        <f t="shared" si="56"/>
        <v>0</v>
      </c>
      <c r="AQ704" s="63">
        <f t="shared" si="57"/>
        <v>0</v>
      </c>
      <c r="AR704" s="63">
        <f t="shared" si="58"/>
        <v>0</v>
      </c>
      <c r="AT704" s="176" cm="1">
        <f t="array" ref="AT704">SUMIFS('N1.3_Project_Listing'!$P$16:$P$829, 'N1.3_Project_Listing'!$E$16:$E$829,'N1.3_Project_Listing'!$E704, 'N1.3_Project_Listing'!$A$16:$A$829,ET_Risk_SC_Summation[[#Headers],[132kV Circuit Breaker]])</f>
        <v>0</v>
      </c>
      <c r="AU704" s="176" cm="1">
        <f t="array" ref="AU704">SUMIFS('N1.3_Project_Listing'!$P$16:$P$829, 'N1.3_Project_Listing'!$E$16:$E$829,'N1.3_Project_Listing'!$E704, 'N1.3_Project_Listing'!$A$16:$A$829,ET_Risk_SC_Summation[[#Headers],[132kV Transformer]])</f>
        <v>0</v>
      </c>
      <c r="AV704" s="176" cm="1">
        <f t="array" ref="AV704">SUMIFS('N1.3_Project_Listing'!$P$16:$P$829, 'N1.3_Project_Listing'!$E$16:$E$829,'N1.3_Project_Listing'!$E704, 'N1.3_Project_Listing'!$A$16:$A$829,ET_Risk_SC_Summation[[#Headers],[132kV Reactor]])</f>
        <v>0</v>
      </c>
      <c r="AW704" s="176" cm="1">
        <f t="array" ref="AW704">SUMIFS('N1.3_Project_Listing'!$P$16:$P$829, 'N1.3_Project_Listing'!$E$16:$E$829,'N1.3_Project_Listing'!$E704, 'N1.3_Project_Listing'!$A$16:$A$829,ET_Risk_SC_Summation[[#Headers],[132kV Underground Cable]])</f>
        <v>0</v>
      </c>
      <c r="AX704" s="176" cm="1">
        <f t="array" ref="AX704">SUMIFS('N1.3_Project_Listing'!$P$16:$P$829, 'N1.3_Project_Listing'!$E$16:$E$829,'N1.3_Project_Listing'!$E704, 'N1.3_Project_Listing'!$A$16:$A$829,ET_Risk_SC_Summation[[#Headers],[132kV OHL Conductor]])</f>
        <v>0</v>
      </c>
      <c r="AY704" s="176" cm="1">
        <f t="array" ref="AY704">SUMIFS('N1.3_Project_Listing'!$P$16:$P$829, 'N1.3_Project_Listing'!$E$16:$E$829,'N1.3_Project_Listing'!$E704, 'N1.3_Project_Listing'!$A$16:$A$829,ET_Risk_SC_Summation[[#Headers],[132kV OHL Fittings]])</f>
        <v>0</v>
      </c>
      <c r="AZ704" s="176" cm="1">
        <f t="array" ref="AZ704">SUMIFS('N1.3_Project_Listing'!$P$16:$P$829, 'N1.3_Project_Listing'!$E$16:$E$829,'N1.3_Project_Listing'!$E704, 'N1.3_Project_Listing'!$A$16:$A$829,ET_Risk_SC_Summation[[#Headers],[132kV OHL Tower]])</f>
        <v>0</v>
      </c>
      <c r="BA704" s="176" cm="1">
        <f t="array" ref="BA704">SUMIFS('N1.3_Project_Listing'!$P$16:$P$829, 'N1.3_Project_Listing'!$E$16:$E$829,'N1.3_Project_Listing'!$E704, 'N1.3_Project_Listing'!$A$16:$A$829,ET_Risk_SC_Summation[[#Headers],[275kV Circuit Breaker]])</f>
        <v>0</v>
      </c>
      <c r="BB704" s="176" cm="1">
        <f t="array" ref="BB704">SUMIFS('N1.3_Project_Listing'!$P$16:$P$829, 'N1.3_Project_Listing'!$E$16:$E$829,'N1.3_Project_Listing'!$E704, 'N1.3_Project_Listing'!$A$16:$A$829,ET_Risk_SC_Summation[[#Headers],[275kV Transformer]])</f>
        <v>0</v>
      </c>
      <c r="BC704" s="176" cm="1">
        <f t="array" ref="BC704">SUMIFS('N1.3_Project_Listing'!$P$16:$P$829, 'N1.3_Project_Listing'!$E$16:$E$829,'N1.3_Project_Listing'!$E704, 'N1.3_Project_Listing'!$A$16:$A$829,ET_Risk_SC_Summation[[#Headers],[275kV Reactor]])</f>
        <v>0</v>
      </c>
      <c r="BD704" s="176" cm="1">
        <f t="array" ref="BD704">SUMIFS('N1.3_Project_Listing'!$P$16:$P$829, 'N1.3_Project_Listing'!$E$16:$E$829,'N1.3_Project_Listing'!$E704, 'N1.3_Project_Listing'!$A$16:$A$829,ET_Risk_SC_Summation[[#Headers],[275kV Underground Cable]])</f>
        <v>0</v>
      </c>
      <c r="BE704" s="176" cm="1">
        <f t="array" ref="BE704">SUMIFS('N1.3_Project_Listing'!$P$16:$P$829, 'N1.3_Project_Listing'!$E$16:$E$829,'N1.3_Project_Listing'!$E704, 'N1.3_Project_Listing'!$A$16:$A$829,ET_Risk_SC_Summation[[#Headers],[275kV OHL Conductor]])</f>
        <v>0</v>
      </c>
      <c r="BF704" s="176" cm="1">
        <f t="array" ref="BF704">SUMIFS('N1.3_Project_Listing'!$P$16:$P$829, 'N1.3_Project_Listing'!$E$16:$E$829,'N1.3_Project_Listing'!$E704, 'N1.3_Project_Listing'!$A$16:$A$829,ET_Risk_SC_Summation[[#Headers],[275kV OHL Fittings]])</f>
        <v>0</v>
      </c>
      <c r="BG704" s="176" cm="1">
        <f t="array" ref="BG704">SUMIFS('N1.3_Project_Listing'!$P$16:$P$829, 'N1.3_Project_Listing'!$E$16:$E$829,'N1.3_Project_Listing'!$E704, 'N1.3_Project_Listing'!$A$16:$A$829,ET_Risk_SC_Summation[[#Headers],[275kV OHL Tower]])</f>
        <v>0</v>
      </c>
      <c r="BH704" s="176" cm="1">
        <f t="array" ref="BH704">SUMIFS('N1.3_Project_Listing'!$P$16:$P$829, 'N1.3_Project_Listing'!$E$16:$E$829,'N1.3_Project_Listing'!$E704, 'N1.3_Project_Listing'!$A$16:$A$829,ET_Risk_SC_Summation[[#Headers],[400kV Circuit Breaker]])</f>
        <v>0</v>
      </c>
      <c r="BI704" s="176" cm="1">
        <f t="array" ref="BI704">SUMIFS('N1.3_Project_Listing'!$P$16:$P$829, 'N1.3_Project_Listing'!$E$16:$E$829,'N1.3_Project_Listing'!$E704, 'N1.3_Project_Listing'!$A$16:$A$829,ET_Risk_SC_Summation[[#Headers],[400kV Transformer]])</f>
        <v>0</v>
      </c>
      <c r="BJ704" s="176" cm="1">
        <f t="array" ref="BJ704">SUMIFS('N1.3_Project_Listing'!$P$16:$P$829, 'N1.3_Project_Listing'!$E$16:$E$829,'N1.3_Project_Listing'!$E704, 'N1.3_Project_Listing'!$A$16:$A$829,ET_Risk_SC_Summation[[#Headers],[400kV Reactor]])</f>
        <v>0</v>
      </c>
      <c r="BK704" s="176" cm="1">
        <f t="array" ref="BK704">SUMIFS('N1.3_Project_Listing'!$P$16:$P$829, 'N1.3_Project_Listing'!$E$16:$E$829,'N1.3_Project_Listing'!$E704, 'N1.3_Project_Listing'!$A$16:$A$829,ET_Risk_SC_Summation[[#Headers],[400kV Underground Cable]])</f>
        <v>0</v>
      </c>
      <c r="BL704" s="176" cm="1">
        <f t="array" ref="BL704">SUMIFS('N1.3_Project_Listing'!$P$16:$P$829, 'N1.3_Project_Listing'!$E$16:$E$829,'N1.3_Project_Listing'!$E704, 'N1.3_Project_Listing'!$A$16:$A$829,ET_Risk_SC_Summation[[#Headers],[400kV OHL Conductor]])</f>
        <v>0</v>
      </c>
      <c r="BM704" s="176" cm="1">
        <f t="array" ref="BM704">SUMIFS('N1.3_Project_Listing'!$P$16:$P$829, 'N1.3_Project_Listing'!$E$16:$E$829,'N1.3_Project_Listing'!$E704, 'N1.3_Project_Listing'!$A$16:$A$829,ET_Risk_SC_Summation[[#Headers],[400kV OHL Fittings]])</f>
        <v>0</v>
      </c>
      <c r="BN704" s="176" cm="1">
        <f t="array" ref="BN704">SUMIFS('N1.3_Project_Listing'!$P$16:$P$829, 'N1.3_Project_Listing'!$E$16:$E$829,'N1.3_Project_Listing'!$E704, 'N1.3_Project_Listing'!$A$16:$A$829,ET_Risk_SC_Summation[[#Headers],[400kV OHL Tower]])</f>
        <v>0</v>
      </c>
      <c r="BO704" s="177" t="str">
        <f>IF(SUM(ET_Risk_SC_Summation[[#This Row],[132kV Circuit Breaker]:[400kV OHL Tower]])=0, "n/a", INDEX(ET_Risk_SC_Summation[#Headers],1,MATCH(MAX(ET_Risk_SC_Summation[[#This Row],[132kV Circuit Breaker]:[400kV OHL Tower]]),ET_Risk_SC_Summation[[#This Row],[132kV Circuit Breaker]:[400kV OHL Tower]],0)))</f>
        <v>n/a</v>
      </c>
      <c r="BP704" s="177" t="str">
        <f>IFERROR(INDEX('N0.7_Lookup_References'!$G$77:$G$98,MATCH(ET_Risk_SC_Summation[[#This Row],[Mxx Category]],'N0.7_Lookup_References'!$F$77:$F$98,0)),"")</f>
        <v/>
      </c>
    </row>
    <row r="705" spans="1:68">
      <c r="A705" s="160" t="str">
        <f>IFERROR(INDEX(N1.2_Intervention_Types[NARM Asset Category],MATCH('N1.3_Project_Listing'!$C705,N1.2_Intervention_Types[Intervention Type ID],0),1),"")</f>
        <v/>
      </c>
      <c r="B705" s="160" t="str">
        <f>IF($D$2="GD",IFERROR(INDEX(N1.2_Intervention_Types[C&amp;V Asset Category (GD)],MATCH('N1.3_Project_Listing'!$C705,N1.2_Intervention_Types[Intervention Type ID],0),1),""),IFERROR(INDEX(N1.2_Intervention_Types[NARM Asset Category],MATCH('N1.3_Project_Listing'!$C705,N1.2_Intervention_Types[Intervention Type ID],0),1),""))</f>
        <v/>
      </c>
      <c r="C705" s="67" t="str">
        <f>IFERROR(INDEX(N1.2_Intervention_Types[Intervention Type ID],MATCH('N1.3_Project_Listing'!$I705,N1.2_Intervention_Types[Intervention Type],0),1),"")</f>
        <v/>
      </c>
      <c r="D705" s="160" t="str">
        <f>IFERROR(INDEX(N1.2_Intervention_Types[Intervention Category],MATCH('N1.3_Project_Listing'!$C705,N1.2_Intervention_Types[Intervention Type ID],0),1),"")</f>
        <v/>
      </c>
      <c r="E705" s="210"/>
      <c r="F705" s="236"/>
      <c r="G705" s="236"/>
      <c r="H705" s="236"/>
      <c r="I705" s="151"/>
      <c r="J705" s="139"/>
      <c r="K705" s="117"/>
      <c r="L705" s="117"/>
      <c r="M705" s="117"/>
      <c r="N705" s="11"/>
      <c r="O705" s="11"/>
      <c r="P705" s="11"/>
      <c r="Q705" s="63">
        <f t="shared" si="59"/>
        <v>0</v>
      </c>
      <c r="R705" s="368">
        <f>IF('N1.3_Project_Listing'!$D705="Replacement",SUM('N1.3_Project_Listing'!$K705:$L705)/2,'N1.3_Project_Listing'!$M705)</f>
        <v>0</v>
      </c>
      <c r="S705" s="67" t="str">
        <f>IFERROR(INDEX('N0.7_Lookup_References'!$C$13:$C$72,MATCH($A705,'N0.7_Lookup_References'!$B$13:$B$72,0)),"")</f>
        <v/>
      </c>
      <c r="T705" s="338" t="str">
        <f t="shared" si="60"/>
        <v/>
      </c>
      <c r="V705" s="11"/>
      <c r="W705" s="11"/>
      <c r="X705" s="11"/>
      <c r="Y705" s="11"/>
      <c r="Z705" s="11"/>
      <c r="AA705" s="11"/>
      <c r="AB705" s="11"/>
      <c r="AC705" s="11"/>
      <c r="AD705" s="11"/>
      <c r="AE705" s="11"/>
      <c r="AF705" s="11"/>
      <c r="AG705" s="11"/>
      <c r="AH705" s="11"/>
      <c r="AI705" s="11"/>
      <c r="AJ705" s="11"/>
      <c r="AK705" s="11"/>
      <c r="AL705" s="11"/>
      <c r="AM705" s="11"/>
      <c r="AN705" s="11"/>
      <c r="AO705" s="11"/>
      <c r="AP705" s="63">
        <f t="shared" si="56"/>
        <v>0</v>
      </c>
      <c r="AQ705" s="63">
        <f t="shared" si="57"/>
        <v>0</v>
      </c>
      <c r="AR705" s="63">
        <f t="shared" si="58"/>
        <v>0</v>
      </c>
      <c r="AT705" s="176" cm="1">
        <f t="array" ref="AT705">SUMIFS('N1.3_Project_Listing'!$P$16:$P$829, 'N1.3_Project_Listing'!$E$16:$E$829,'N1.3_Project_Listing'!$E705, 'N1.3_Project_Listing'!$A$16:$A$829,ET_Risk_SC_Summation[[#Headers],[132kV Circuit Breaker]])</f>
        <v>0</v>
      </c>
      <c r="AU705" s="176" cm="1">
        <f t="array" ref="AU705">SUMIFS('N1.3_Project_Listing'!$P$16:$P$829, 'N1.3_Project_Listing'!$E$16:$E$829,'N1.3_Project_Listing'!$E705, 'N1.3_Project_Listing'!$A$16:$A$829,ET_Risk_SC_Summation[[#Headers],[132kV Transformer]])</f>
        <v>0</v>
      </c>
      <c r="AV705" s="176" cm="1">
        <f t="array" ref="AV705">SUMIFS('N1.3_Project_Listing'!$P$16:$P$829, 'N1.3_Project_Listing'!$E$16:$E$829,'N1.3_Project_Listing'!$E705, 'N1.3_Project_Listing'!$A$16:$A$829,ET_Risk_SC_Summation[[#Headers],[132kV Reactor]])</f>
        <v>0</v>
      </c>
      <c r="AW705" s="176" cm="1">
        <f t="array" ref="AW705">SUMIFS('N1.3_Project_Listing'!$P$16:$P$829, 'N1.3_Project_Listing'!$E$16:$E$829,'N1.3_Project_Listing'!$E705, 'N1.3_Project_Listing'!$A$16:$A$829,ET_Risk_SC_Summation[[#Headers],[132kV Underground Cable]])</f>
        <v>0</v>
      </c>
      <c r="AX705" s="176" cm="1">
        <f t="array" ref="AX705">SUMIFS('N1.3_Project_Listing'!$P$16:$P$829, 'N1.3_Project_Listing'!$E$16:$E$829,'N1.3_Project_Listing'!$E705, 'N1.3_Project_Listing'!$A$16:$A$829,ET_Risk_SC_Summation[[#Headers],[132kV OHL Conductor]])</f>
        <v>0</v>
      </c>
      <c r="AY705" s="176" cm="1">
        <f t="array" ref="AY705">SUMIFS('N1.3_Project_Listing'!$P$16:$P$829, 'N1.3_Project_Listing'!$E$16:$E$829,'N1.3_Project_Listing'!$E705, 'N1.3_Project_Listing'!$A$16:$A$829,ET_Risk_SC_Summation[[#Headers],[132kV OHL Fittings]])</f>
        <v>0</v>
      </c>
      <c r="AZ705" s="176" cm="1">
        <f t="array" ref="AZ705">SUMIFS('N1.3_Project_Listing'!$P$16:$P$829, 'N1.3_Project_Listing'!$E$16:$E$829,'N1.3_Project_Listing'!$E705, 'N1.3_Project_Listing'!$A$16:$A$829,ET_Risk_SC_Summation[[#Headers],[132kV OHL Tower]])</f>
        <v>0</v>
      </c>
      <c r="BA705" s="176" cm="1">
        <f t="array" ref="BA705">SUMIFS('N1.3_Project_Listing'!$P$16:$P$829, 'N1.3_Project_Listing'!$E$16:$E$829,'N1.3_Project_Listing'!$E705, 'N1.3_Project_Listing'!$A$16:$A$829,ET_Risk_SC_Summation[[#Headers],[275kV Circuit Breaker]])</f>
        <v>0</v>
      </c>
      <c r="BB705" s="176" cm="1">
        <f t="array" ref="BB705">SUMIFS('N1.3_Project_Listing'!$P$16:$P$829, 'N1.3_Project_Listing'!$E$16:$E$829,'N1.3_Project_Listing'!$E705, 'N1.3_Project_Listing'!$A$16:$A$829,ET_Risk_SC_Summation[[#Headers],[275kV Transformer]])</f>
        <v>0</v>
      </c>
      <c r="BC705" s="176" cm="1">
        <f t="array" ref="BC705">SUMIFS('N1.3_Project_Listing'!$P$16:$P$829, 'N1.3_Project_Listing'!$E$16:$E$829,'N1.3_Project_Listing'!$E705, 'N1.3_Project_Listing'!$A$16:$A$829,ET_Risk_SC_Summation[[#Headers],[275kV Reactor]])</f>
        <v>0</v>
      </c>
      <c r="BD705" s="176" cm="1">
        <f t="array" ref="BD705">SUMIFS('N1.3_Project_Listing'!$P$16:$P$829, 'N1.3_Project_Listing'!$E$16:$E$829,'N1.3_Project_Listing'!$E705, 'N1.3_Project_Listing'!$A$16:$A$829,ET_Risk_SC_Summation[[#Headers],[275kV Underground Cable]])</f>
        <v>0</v>
      </c>
      <c r="BE705" s="176" cm="1">
        <f t="array" ref="BE705">SUMIFS('N1.3_Project_Listing'!$P$16:$P$829, 'N1.3_Project_Listing'!$E$16:$E$829,'N1.3_Project_Listing'!$E705, 'N1.3_Project_Listing'!$A$16:$A$829,ET_Risk_SC_Summation[[#Headers],[275kV OHL Conductor]])</f>
        <v>0</v>
      </c>
      <c r="BF705" s="176" cm="1">
        <f t="array" ref="BF705">SUMIFS('N1.3_Project_Listing'!$P$16:$P$829, 'N1.3_Project_Listing'!$E$16:$E$829,'N1.3_Project_Listing'!$E705, 'N1.3_Project_Listing'!$A$16:$A$829,ET_Risk_SC_Summation[[#Headers],[275kV OHL Fittings]])</f>
        <v>0</v>
      </c>
      <c r="BG705" s="176" cm="1">
        <f t="array" ref="BG705">SUMIFS('N1.3_Project_Listing'!$P$16:$P$829, 'N1.3_Project_Listing'!$E$16:$E$829,'N1.3_Project_Listing'!$E705, 'N1.3_Project_Listing'!$A$16:$A$829,ET_Risk_SC_Summation[[#Headers],[275kV OHL Tower]])</f>
        <v>0</v>
      </c>
      <c r="BH705" s="176" cm="1">
        <f t="array" ref="BH705">SUMIFS('N1.3_Project_Listing'!$P$16:$P$829, 'N1.3_Project_Listing'!$E$16:$E$829,'N1.3_Project_Listing'!$E705, 'N1.3_Project_Listing'!$A$16:$A$829,ET_Risk_SC_Summation[[#Headers],[400kV Circuit Breaker]])</f>
        <v>0</v>
      </c>
      <c r="BI705" s="176" cm="1">
        <f t="array" ref="BI705">SUMIFS('N1.3_Project_Listing'!$P$16:$P$829, 'N1.3_Project_Listing'!$E$16:$E$829,'N1.3_Project_Listing'!$E705, 'N1.3_Project_Listing'!$A$16:$A$829,ET_Risk_SC_Summation[[#Headers],[400kV Transformer]])</f>
        <v>0</v>
      </c>
      <c r="BJ705" s="176" cm="1">
        <f t="array" ref="BJ705">SUMIFS('N1.3_Project_Listing'!$P$16:$P$829, 'N1.3_Project_Listing'!$E$16:$E$829,'N1.3_Project_Listing'!$E705, 'N1.3_Project_Listing'!$A$16:$A$829,ET_Risk_SC_Summation[[#Headers],[400kV Reactor]])</f>
        <v>0</v>
      </c>
      <c r="BK705" s="176" cm="1">
        <f t="array" ref="BK705">SUMIFS('N1.3_Project_Listing'!$P$16:$P$829, 'N1.3_Project_Listing'!$E$16:$E$829,'N1.3_Project_Listing'!$E705, 'N1.3_Project_Listing'!$A$16:$A$829,ET_Risk_SC_Summation[[#Headers],[400kV Underground Cable]])</f>
        <v>0</v>
      </c>
      <c r="BL705" s="176" cm="1">
        <f t="array" ref="BL705">SUMIFS('N1.3_Project_Listing'!$P$16:$P$829, 'N1.3_Project_Listing'!$E$16:$E$829,'N1.3_Project_Listing'!$E705, 'N1.3_Project_Listing'!$A$16:$A$829,ET_Risk_SC_Summation[[#Headers],[400kV OHL Conductor]])</f>
        <v>0</v>
      </c>
      <c r="BM705" s="176" cm="1">
        <f t="array" ref="BM705">SUMIFS('N1.3_Project_Listing'!$P$16:$P$829, 'N1.3_Project_Listing'!$E$16:$E$829,'N1.3_Project_Listing'!$E705, 'N1.3_Project_Listing'!$A$16:$A$829,ET_Risk_SC_Summation[[#Headers],[400kV OHL Fittings]])</f>
        <v>0</v>
      </c>
      <c r="BN705" s="176" cm="1">
        <f t="array" ref="BN705">SUMIFS('N1.3_Project_Listing'!$P$16:$P$829, 'N1.3_Project_Listing'!$E$16:$E$829,'N1.3_Project_Listing'!$E705, 'N1.3_Project_Listing'!$A$16:$A$829,ET_Risk_SC_Summation[[#Headers],[400kV OHL Tower]])</f>
        <v>0</v>
      </c>
      <c r="BO705" s="177" t="str">
        <f>IF(SUM(ET_Risk_SC_Summation[[#This Row],[132kV Circuit Breaker]:[400kV OHL Tower]])=0, "n/a", INDEX(ET_Risk_SC_Summation[#Headers],1,MATCH(MAX(ET_Risk_SC_Summation[[#This Row],[132kV Circuit Breaker]:[400kV OHL Tower]]),ET_Risk_SC_Summation[[#This Row],[132kV Circuit Breaker]:[400kV OHL Tower]],0)))</f>
        <v>n/a</v>
      </c>
      <c r="BP705" s="177" t="str">
        <f>IFERROR(INDEX('N0.7_Lookup_References'!$G$77:$G$98,MATCH(ET_Risk_SC_Summation[[#This Row],[Mxx Category]],'N0.7_Lookup_References'!$F$77:$F$98,0)),"")</f>
        <v/>
      </c>
    </row>
    <row r="706" spans="1:68">
      <c r="A706" s="160" t="str">
        <f>IFERROR(INDEX(N1.2_Intervention_Types[NARM Asset Category],MATCH('N1.3_Project_Listing'!$C706,N1.2_Intervention_Types[Intervention Type ID],0),1),"")</f>
        <v/>
      </c>
      <c r="B706" s="160" t="str">
        <f>IF($D$2="GD",IFERROR(INDEX(N1.2_Intervention_Types[C&amp;V Asset Category (GD)],MATCH('N1.3_Project_Listing'!$C706,N1.2_Intervention_Types[Intervention Type ID],0),1),""),IFERROR(INDEX(N1.2_Intervention_Types[NARM Asset Category],MATCH('N1.3_Project_Listing'!$C706,N1.2_Intervention_Types[Intervention Type ID],0),1),""))</f>
        <v/>
      </c>
      <c r="C706" s="67" t="str">
        <f>IFERROR(INDEX(N1.2_Intervention_Types[Intervention Type ID],MATCH('N1.3_Project_Listing'!$I706,N1.2_Intervention_Types[Intervention Type],0),1),"")</f>
        <v/>
      </c>
      <c r="D706" s="160" t="str">
        <f>IFERROR(INDEX(N1.2_Intervention_Types[Intervention Category],MATCH('N1.3_Project_Listing'!$C706,N1.2_Intervention_Types[Intervention Type ID],0),1),"")</f>
        <v/>
      </c>
      <c r="E706" s="210"/>
      <c r="F706" s="236"/>
      <c r="G706" s="236"/>
      <c r="H706" s="236"/>
      <c r="I706" s="151"/>
      <c r="J706" s="139"/>
      <c r="K706" s="117"/>
      <c r="L706" s="117"/>
      <c r="M706" s="117"/>
      <c r="N706" s="11"/>
      <c r="O706" s="11"/>
      <c r="P706" s="11"/>
      <c r="Q706" s="63">
        <f t="shared" si="59"/>
        <v>0</v>
      </c>
      <c r="R706" s="368">
        <f>IF('N1.3_Project_Listing'!$D706="Replacement",SUM('N1.3_Project_Listing'!$K706:$L706)/2,'N1.3_Project_Listing'!$M706)</f>
        <v>0</v>
      </c>
      <c r="S706" s="67" t="str">
        <f>IFERROR(INDEX('N0.7_Lookup_References'!$C$13:$C$72,MATCH($A706,'N0.7_Lookup_References'!$B$13:$B$72,0)),"")</f>
        <v/>
      </c>
      <c r="T706" s="338" t="str">
        <f t="shared" si="60"/>
        <v/>
      </c>
      <c r="V706" s="11"/>
      <c r="W706" s="11"/>
      <c r="X706" s="11"/>
      <c r="Y706" s="11"/>
      <c r="Z706" s="11"/>
      <c r="AA706" s="11"/>
      <c r="AB706" s="11"/>
      <c r="AC706" s="11"/>
      <c r="AD706" s="11"/>
      <c r="AE706" s="11"/>
      <c r="AF706" s="11"/>
      <c r="AG706" s="11"/>
      <c r="AH706" s="11"/>
      <c r="AI706" s="11"/>
      <c r="AJ706" s="11"/>
      <c r="AK706" s="11"/>
      <c r="AL706" s="11"/>
      <c r="AM706" s="11"/>
      <c r="AN706" s="11"/>
      <c r="AO706" s="11"/>
      <c r="AP706" s="63">
        <f t="shared" si="56"/>
        <v>0</v>
      </c>
      <c r="AQ706" s="63">
        <f t="shared" si="57"/>
        <v>0</v>
      </c>
      <c r="AR706" s="63">
        <f t="shared" si="58"/>
        <v>0</v>
      </c>
      <c r="AT706" s="176" cm="1">
        <f t="array" ref="AT706">SUMIFS('N1.3_Project_Listing'!$P$16:$P$829, 'N1.3_Project_Listing'!$E$16:$E$829,'N1.3_Project_Listing'!$E706, 'N1.3_Project_Listing'!$A$16:$A$829,ET_Risk_SC_Summation[[#Headers],[132kV Circuit Breaker]])</f>
        <v>0</v>
      </c>
      <c r="AU706" s="176" cm="1">
        <f t="array" ref="AU706">SUMIFS('N1.3_Project_Listing'!$P$16:$P$829, 'N1.3_Project_Listing'!$E$16:$E$829,'N1.3_Project_Listing'!$E706, 'N1.3_Project_Listing'!$A$16:$A$829,ET_Risk_SC_Summation[[#Headers],[132kV Transformer]])</f>
        <v>0</v>
      </c>
      <c r="AV706" s="176" cm="1">
        <f t="array" ref="AV706">SUMIFS('N1.3_Project_Listing'!$P$16:$P$829, 'N1.3_Project_Listing'!$E$16:$E$829,'N1.3_Project_Listing'!$E706, 'N1.3_Project_Listing'!$A$16:$A$829,ET_Risk_SC_Summation[[#Headers],[132kV Reactor]])</f>
        <v>0</v>
      </c>
      <c r="AW706" s="176" cm="1">
        <f t="array" ref="AW706">SUMIFS('N1.3_Project_Listing'!$P$16:$P$829, 'N1.3_Project_Listing'!$E$16:$E$829,'N1.3_Project_Listing'!$E706, 'N1.3_Project_Listing'!$A$16:$A$829,ET_Risk_SC_Summation[[#Headers],[132kV Underground Cable]])</f>
        <v>0</v>
      </c>
      <c r="AX706" s="176" cm="1">
        <f t="array" ref="AX706">SUMIFS('N1.3_Project_Listing'!$P$16:$P$829, 'N1.3_Project_Listing'!$E$16:$E$829,'N1.3_Project_Listing'!$E706, 'N1.3_Project_Listing'!$A$16:$A$829,ET_Risk_SC_Summation[[#Headers],[132kV OHL Conductor]])</f>
        <v>0</v>
      </c>
      <c r="AY706" s="176" cm="1">
        <f t="array" ref="AY706">SUMIFS('N1.3_Project_Listing'!$P$16:$P$829, 'N1.3_Project_Listing'!$E$16:$E$829,'N1.3_Project_Listing'!$E706, 'N1.3_Project_Listing'!$A$16:$A$829,ET_Risk_SC_Summation[[#Headers],[132kV OHL Fittings]])</f>
        <v>0</v>
      </c>
      <c r="AZ706" s="176" cm="1">
        <f t="array" ref="AZ706">SUMIFS('N1.3_Project_Listing'!$P$16:$P$829, 'N1.3_Project_Listing'!$E$16:$E$829,'N1.3_Project_Listing'!$E706, 'N1.3_Project_Listing'!$A$16:$A$829,ET_Risk_SC_Summation[[#Headers],[132kV OHL Tower]])</f>
        <v>0</v>
      </c>
      <c r="BA706" s="176" cm="1">
        <f t="array" ref="BA706">SUMIFS('N1.3_Project_Listing'!$P$16:$P$829, 'N1.3_Project_Listing'!$E$16:$E$829,'N1.3_Project_Listing'!$E706, 'N1.3_Project_Listing'!$A$16:$A$829,ET_Risk_SC_Summation[[#Headers],[275kV Circuit Breaker]])</f>
        <v>0</v>
      </c>
      <c r="BB706" s="176" cm="1">
        <f t="array" ref="BB706">SUMIFS('N1.3_Project_Listing'!$P$16:$P$829, 'N1.3_Project_Listing'!$E$16:$E$829,'N1.3_Project_Listing'!$E706, 'N1.3_Project_Listing'!$A$16:$A$829,ET_Risk_SC_Summation[[#Headers],[275kV Transformer]])</f>
        <v>0</v>
      </c>
      <c r="BC706" s="176" cm="1">
        <f t="array" ref="BC706">SUMIFS('N1.3_Project_Listing'!$P$16:$P$829, 'N1.3_Project_Listing'!$E$16:$E$829,'N1.3_Project_Listing'!$E706, 'N1.3_Project_Listing'!$A$16:$A$829,ET_Risk_SC_Summation[[#Headers],[275kV Reactor]])</f>
        <v>0</v>
      </c>
      <c r="BD706" s="176" cm="1">
        <f t="array" ref="BD706">SUMIFS('N1.3_Project_Listing'!$P$16:$P$829, 'N1.3_Project_Listing'!$E$16:$E$829,'N1.3_Project_Listing'!$E706, 'N1.3_Project_Listing'!$A$16:$A$829,ET_Risk_SC_Summation[[#Headers],[275kV Underground Cable]])</f>
        <v>0</v>
      </c>
      <c r="BE706" s="176" cm="1">
        <f t="array" ref="BE706">SUMIFS('N1.3_Project_Listing'!$P$16:$P$829, 'N1.3_Project_Listing'!$E$16:$E$829,'N1.3_Project_Listing'!$E706, 'N1.3_Project_Listing'!$A$16:$A$829,ET_Risk_SC_Summation[[#Headers],[275kV OHL Conductor]])</f>
        <v>0</v>
      </c>
      <c r="BF706" s="176" cm="1">
        <f t="array" ref="BF706">SUMIFS('N1.3_Project_Listing'!$P$16:$P$829, 'N1.3_Project_Listing'!$E$16:$E$829,'N1.3_Project_Listing'!$E706, 'N1.3_Project_Listing'!$A$16:$A$829,ET_Risk_SC_Summation[[#Headers],[275kV OHL Fittings]])</f>
        <v>0</v>
      </c>
      <c r="BG706" s="176" cm="1">
        <f t="array" ref="BG706">SUMIFS('N1.3_Project_Listing'!$P$16:$P$829, 'N1.3_Project_Listing'!$E$16:$E$829,'N1.3_Project_Listing'!$E706, 'N1.3_Project_Listing'!$A$16:$A$829,ET_Risk_SC_Summation[[#Headers],[275kV OHL Tower]])</f>
        <v>0</v>
      </c>
      <c r="BH706" s="176" cm="1">
        <f t="array" ref="BH706">SUMIFS('N1.3_Project_Listing'!$P$16:$P$829, 'N1.3_Project_Listing'!$E$16:$E$829,'N1.3_Project_Listing'!$E706, 'N1.3_Project_Listing'!$A$16:$A$829,ET_Risk_SC_Summation[[#Headers],[400kV Circuit Breaker]])</f>
        <v>0</v>
      </c>
      <c r="BI706" s="176" cm="1">
        <f t="array" ref="BI706">SUMIFS('N1.3_Project_Listing'!$P$16:$P$829, 'N1.3_Project_Listing'!$E$16:$E$829,'N1.3_Project_Listing'!$E706, 'N1.3_Project_Listing'!$A$16:$A$829,ET_Risk_SC_Summation[[#Headers],[400kV Transformer]])</f>
        <v>0</v>
      </c>
      <c r="BJ706" s="176" cm="1">
        <f t="array" ref="BJ706">SUMIFS('N1.3_Project_Listing'!$P$16:$P$829, 'N1.3_Project_Listing'!$E$16:$E$829,'N1.3_Project_Listing'!$E706, 'N1.3_Project_Listing'!$A$16:$A$829,ET_Risk_SC_Summation[[#Headers],[400kV Reactor]])</f>
        <v>0</v>
      </c>
      <c r="BK706" s="176" cm="1">
        <f t="array" ref="BK706">SUMIFS('N1.3_Project_Listing'!$P$16:$P$829, 'N1.3_Project_Listing'!$E$16:$E$829,'N1.3_Project_Listing'!$E706, 'N1.3_Project_Listing'!$A$16:$A$829,ET_Risk_SC_Summation[[#Headers],[400kV Underground Cable]])</f>
        <v>0</v>
      </c>
      <c r="BL706" s="176" cm="1">
        <f t="array" ref="BL706">SUMIFS('N1.3_Project_Listing'!$P$16:$P$829, 'N1.3_Project_Listing'!$E$16:$E$829,'N1.3_Project_Listing'!$E706, 'N1.3_Project_Listing'!$A$16:$A$829,ET_Risk_SC_Summation[[#Headers],[400kV OHL Conductor]])</f>
        <v>0</v>
      </c>
      <c r="BM706" s="176" cm="1">
        <f t="array" ref="BM706">SUMIFS('N1.3_Project_Listing'!$P$16:$P$829, 'N1.3_Project_Listing'!$E$16:$E$829,'N1.3_Project_Listing'!$E706, 'N1.3_Project_Listing'!$A$16:$A$829,ET_Risk_SC_Summation[[#Headers],[400kV OHL Fittings]])</f>
        <v>0</v>
      </c>
      <c r="BN706" s="176" cm="1">
        <f t="array" ref="BN706">SUMIFS('N1.3_Project_Listing'!$P$16:$P$829, 'N1.3_Project_Listing'!$E$16:$E$829,'N1.3_Project_Listing'!$E706, 'N1.3_Project_Listing'!$A$16:$A$829,ET_Risk_SC_Summation[[#Headers],[400kV OHL Tower]])</f>
        <v>0</v>
      </c>
      <c r="BO706" s="177" t="str">
        <f>IF(SUM(ET_Risk_SC_Summation[[#This Row],[132kV Circuit Breaker]:[400kV OHL Tower]])=0, "n/a", INDEX(ET_Risk_SC_Summation[#Headers],1,MATCH(MAX(ET_Risk_SC_Summation[[#This Row],[132kV Circuit Breaker]:[400kV OHL Tower]]),ET_Risk_SC_Summation[[#This Row],[132kV Circuit Breaker]:[400kV OHL Tower]],0)))</f>
        <v>n/a</v>
      </c>
      <c r="BP706" s="177" t="str">
        <f>IFERROR(INDEX('N0.7_Lookup_References'!$G$77:$G$98,MATCH(ET_Risk_SC_Summation[[#This Row],[Mxx Category]],'N0.7_Lookup_References'!$F$77:$F$98,0)),"")</f>
        <v/>
      </c>
    </row>
    <row r="707" spans="1:68">
      <c r="A707" s="160" t="str">
        <f>IFERROR(INDEX(N1.2_Intervention_Types[NARM Asset Category],MATCH('N1.3_Project_Listing'!$C707,N1.2_Intervention_Types[Intervention Type ID],0),1),"")</f>
        <v/>
      </c>
      <c r="B707" s="160" t="str">
        <f>IF($D$2="GD",IFERROR(INDEX(N1.2_Intervention_Types[C&amp;V Asset Category (GD)],MATCH('N1.3_Project_Listing'!$C707,N1.2_Intervention_Types[Intervention Type ID],0),1),""),IFERROR(INDEX(N1.2_Intervention_Types[NARM Asset Category],MATCH('N1.3_Project_Listing'!$C707,N1.2_Intervention_Types[Intervention Type ID],0),1),""))</f>
        <v/>
      </c>
      <c r="C707" s="67" t="str">
        <f>IFERROR(INDEX(N1.2_Intervention_Types[Intervention Type ID],MATCH('N1.3_Project_Listing'!$I707,N1.2_Intervention_Types[Intervention Type],0),1),"")</f>
        <v/>
      </c>
      <c r="D707" s="160" t="str">
        <f>IFERROR(INDEX(N1.2_Intervention_Types[Intervention Category],MATCH('N1.3_Project_Listing'!$C707,N1.2_Intervention_Types[Intervention Type ID],0),1),"")</f>
        <v/>
      </c>
      <c r="E707" s="210"/>
      <c r="F707" s="236"/>
      <c r="G707" s="236"/>
      <c r="H707" s="236"/>
      <c r="I707" s="151"/>
      <c r="J707" s="139"/>
      <c r="K707" s="117"/>
      <c r="L707" s="117"/>
      <c r="M707" s="117"/>
      <c r="N707" s="11"/>
      <c r="O707" s="11"/>
      <c r="P707" s="11"/>
      <c r="Q707" s="63">
        <f t="shared" si="59"/>
        <v>0</v>
      </c>
      <c r="R707" s="368">
        <f>IF('N1.3_Project_Listing'!$D707="Replacement",SUM('N1.3_Project_Listing'!$K707:$L707)/2,'N1.3_Project_Listing'!$M707)</f>
        <v>0</v>
      </c>
      <c r="S707" s="67" t="str">
        <f>IFERROR(INDEX('N0.7_Lookup_References'!$C$13:$C$72,MATCH($A707,'N0.7_Lookup_References'!$B$13:$B$72,0)),"")</f>
        <v/>
      </c>
      <c r="T707" s="338" t="str">
        <f t="shared" si="60"/>
        <v/>
      </c>
      <c r="V707" s="11"/>
      <c r="W707" s="11"/>
      <c r="X707" s="11"/>
      <c r="Y707" s="11"/>
      <c r="Z707" s="11"/>
      <c r="AA707" s="11"/>
      <c r="AB707" s="11"/>
      <c r="AC707" s="11"/>
      <c r="AD707" s="11"/>
      <c r="AE707" s="11"/>
      <c r="AF707" s="11"/>
      <c r="AG707" s="11"/>
      <c r="AH707" s="11"/>
      <c r="AI707" s="11"/>
      <c r="AJ707" s="11"/>
      <c r="AK707" s="11"/>
      <c r="AL707" s="11"/>
      <c r="AM707" s="11"/>
      <c r="AN707" s="11"/>
      <c r="AO707" s="11"/>
      <c r="AP707" s="63">
        <f t="shared" si="56"/>
        <v>0</v>
      </c>
      <c r="AQ707" s="63">
        <f t="shared" si="57"/>
        <v>0</v>
      </c>
      <c r="AR707" s="63">
        <f t="shared" si="58"/>
        <v>0</v>
      </c>
      <c r="AT707" s="176" cm="1">
        <f t="array" ref="AT707">SUMIFS('N1.3_Project_Listing'!$P$16:$P$829, 'N1.3_Project_Listing'!$E$16:$E$829,'N1.3_Project_Listing'!$E707, 'N1.3_Project_Listing'!$A$16:$A$829,ET_Risk_SC_Summation[[#Headers],[132kV Circuit Breaker]])</f>
        <v>0</v>
      </c>
      <c r="AU707" s="176" cm="1">
        <f t="array" ref="AU707">SUMIFS('N1.3_Project_Listing'!$P$16:$P$829, 'N1.3_Project_Listing'!$E$16:$E$829,'N1.3_Project_Listing'!$E707, 'N1.3_Project_Listing'!$A$16:$A$829,ET_Risk_SC_Summation[[#Headers],[132kV Transformer]])</f>
        <v>0</v>
      </c>
      <c r="AV707" s="176" cm="1">
        <f t="array" ref="AV707">SUMIFS('N1.3_Project_Listing'!$P$16:$P$829, 'N1.3_Project_Listing'!$E$16:$E$829,'N1.3_Project_Listing'!$E707, 'N1.3_Project_Listing'!$A$16:$A$829,ET_Risk_SC_Summation[[#Headers],[132kV Reactor]])</f>
        <v>0</v>
      </c>
      <c r="AW707" s="176" cm="1">
        <f t="array" ref="AW707">SUMIFS('N1.3_Project_Listing'!$P$16:$P$829, 'N1.3_Project_Listing'!$E$16:$E$829,'N1.3_Project_Listing'!$E707, 'N1.3_Project_Listing'!$A$16:$A$829,ET_Risk_SC_Summation[[#Headers],[132kV Underground Cable]])</f>
        <v>0</v>
      </c>
      <c r="AX707" s="176" cm="1">
        <f t="array" ref="AX707">SUMIFS('N1.3_Project_Listing'!$P$16:$P$829, 'N1.3_Project_Listing'!$E$16:$E$829,'N1.3_Project_Listing'!$E707, 'N1.3_Project_Listing'!$A$16:$A$829,ET_Risk_SC_Summation[[#Headers],[132kV OHL Conductor]])</f>
        <v>0</v>
      </c>
      <c r="AY707" s="176" cm="1">
        <f t="array" ref="AY707">SUMIFS('N1.3_Project_Listing'!$P$16:$P$829, 'N1.3_Project_Listing'!$E$16:$E$829,'N1.3_Project_Listing'!$E707, 'N1.3_Project_Listing'!$A$16:$A$829,ET_Risk_SC_Summation[[#Headers],[132kV OHL Fittings]])</f>
        <v>0</v>
      </c>
      <c r="AZ707" s="176" cm="1">
        <f t="array" ref="AZ707">SUMIFS('N1.3_Project_Listing'!$P$16:$P$829, 'N1.3_Project_Listing'!$E$16:$E$829,'N1.3_Project_Listing'!$E707, 'N1.3_Project_Listing'!$A$16:$A$829,ET_Risk_SC_Summation[[#Headers],[132kV OHL Tower]])</f>
        <v>0</v>
      </c>
      <c r="BA707" s="176" cm="1">
        <f t="array" ref="BA707">SUMIFS('N1.3_Project_Listing'!$P$16:$P$829, 'N1.3_Project_Listing'!$E$16:$E$829,'N1.3_Project_Listing'!$E707, 'N1.3_Project_Listing'!$A$16:$A$829,ET_Risk_SC_Summation[[#Headers],[275kV Circuit Breaker]])</f>
        <v>0</v>
      </c>
      <c r="BB707" s="176" cm="1">
        <f t="array" ref="BB707">SUMIFS('N1.3_Project_Listing'!$P$16:$P$829, 'N1.3_Project_Listing'!$E$16:$E$829,'N1.3_Project_Listing'!$E707, 'N1.3_Project_Listing'!$A$16:$A$829,ET_Risk_SC_Summation[[#Headers],[275kV Transformer]])</f>
        <v>0</v>
      </c>
      <c r="BC707" s="176" cm="1">
        <f t="array" ref="BC707">SUMIFS('N1.3_Project_Listing'!$P$16:$P$829, 'N1.3_Project_Listing'!$E$16:$E$829,'N1.3_Project_Listing'!$E707, 'N1.3_Project_Listing'!$A$16:$A$829,ET_Risk_SC_Summation[[#Headers],[275kV Reactor]])</f>
        <v>0</v>
      </c>
      <c r="BD707" s="176" cm="1">
        <f t="array" ref="BD707">SUMIFS('N1.3_Project_Listing'!$P$16:$P$829, 'N1.3_Project_Listing'!$E$16:$E$829,'N1.3_Project_Listing'!$E707, 'N1.3_Project_Listing'!$A$16:$A$829,ET_Risk_SC_Summation[[#Headers],[275kV Underground Cable]])</f>
        <v>0</v>
      </c>
      <c r="BE707" s="176" cm="1">
        <f t="array" ref="BE707">SUMIFS('N1.3_Project_Listing'!$P$16:$P$829, 'N1.3_Project_Listing'!$E$16:$E$829,'N1.3_Project_Listing'!$E707, 'N1.3_Project_Listing'!$A$16:$A$829,ET_Risk_SC_Summation[[#Headers],[275kV OHL Conductor]])</f>
        <v>0</v>
      </c>
      <c r="BF707" s="176" cm="1">
        <f t="array" ref="BF707">SUMIFS('N1.3_Project_Listing'!$P$16:$P$829, 'N1.3_Project_Listing'!$E$16:$E$829,'N1.3_Project_Listing'!$E707, 'N1.3_Project_Listing'!$A$16:$A$829,ET_Risk_SC_Summation[[#Headers],[275kV OHL Fittings]])</f>
        <v>0</v>
      </c>
      <c r="BG707" s="176" cm="1">
        <f t="array" ref="BG707">SUMIFS('N1.3_Project_Listing'!$P$16:$P$829, 'N1.3_Project_Listing'!$E$16:$E$829,'N1.3_Project_Listing'!$E707, 'N1.3_Project_Listing'!$A$16:$A$829,ET_Risk_SC_Summation[[#Headers],[275kV OHL Tower]])</f>
        <v>0</v>
      </c>
      <c r="BH707" s="176" cm="1">
        <f t="array" ref="BH707">SUMIFS('N1.3_Project_Listing'!$P$16:$P$829, 'N1.3_Project_Listing'!$E$16:$E$829,'N1.3_Project_Listing'!$E707, 'N1.3_Project_Listing'!$A$16:$A$829,ET_Risk_SC_Summation[[#Headers],[400kV Circuit Breaker]])</f>
        <v>0</v>
      </c>
      <c r="BI707" s="176" cm="1">
        <f t="array" ref="BI707">SUMIFS('N1.3_Project_Listing'!$P$16:$P$829, 'N1.3_Project_Listing'!$E$16:$E$829,'N1.3_Project_Listing'!$E707, 'N1.3_Project_Listing'!$A$16:$A$829,ET_Risk_SC_Summation[[#Headers],[400kV Transformer]])</f>
        <v>0</v>
      </c>
      <c r="BJ707" s="176" cm="1">
        <f t="array" ref="BJ707">SUMIFS('N1.3_Project_Listing'!$P$16:$P$829, 'N1.3_Project_Listing'!$E$16:$E$829,'N1.3_Project_Listing'!$E707, 'N1.3_Project_Listing'!$A$16:$A$829,ET_Risk_SC_Summation[[#Headers],[400kV Reactor]])</f>
        <v>0</v>
      </c>
      <c r="BK707" s="176" cm="1">
        <f t="array" ref="BK707">SUMIFS('N1.3_Project_Listing'!$P$16:$P$829, 'N1.3_Project_Listing'!$E$16:$E$829,'N1.3_Project_Listing'!$E707, 'N1.3_Project_Listing'!$A$16:$A$829,ET_Risk_SC_Summation[[#Headers],[400kV Underground Cable]])</f>
        <v>0</v>
      </c>
      <c r="BL707" s="176" cm="1">
        <f t="array" ref="BL707">SUMIFS('N1.3_Project_Listing'!$P$16:$P$829, 'N1.3_Project_Listing'!$E$16:$E$829,'N1.3_Project_Listing'!$E707, 'N1.3_Project_Listing'!$A$16:$A$829,ET_Risk_SC_Summation[[#Headers],[400kV OHL Conductor]])</f>
        <v>0</v>
      </c>
      <c r="BM707" s="176" cm="1">
        <f t="array" ref="BM707">SUMIFS('N1.3_Project_Listing'!$P$16:$P$829, 'N1.3_Project_Listing'!$E$16:$E$829,'N1.3_Project_Listing'!$E707, 'N1.3_Project_Listing'!$A$16:$A$829,ET_Risk_SC_Summation[[#Headers],[400kV OHL Fittings]])</f>
        <v>0</v>
      </c>
      <c r="BN707" s="176" cm="1">
        <f t="array" ref="BN707">SUMIFS('N1.3_Project_Listing'!$P$16:$P$829, 'N1.3_Project_Listing'!$E$16:$E$829,'N1.3_Project_Listing'!$E707, 'N1.3_Project_Listing'!$A$16:$A$829,ET_Risk_SC_Summation[[#Headers],[400kV OHL Tower]])</f>
        <v>0</v>
      </c>
      <c r="BO707" s="177" t="str">
        <f>IF(SUM(ET_Risk_SC_Summation[[#This Row],[132kV Circuit Breaker]:[400kV OHL Tower]])=0, "n/a", INDEX(ET_Risk_SC_Summation[#Headers],1,MATCH(MAX(ET_Risk_SC_Summation[[#This Row],[132kV Circuit Breaker]:[400kV OHL Tower]]),ET_Risk_SC_Summation[[#This Row],[132kV Circuit Breaker]:[400kV OHL Tower]],0)))</f>
        <v>n/a</v>
      </c>
      <c r="BP707" s="177" t="str">
        <f>IFERROR(INDEX('N0.7_Lookup_References'!$G$77:$G$98,MATCH(ET_Risk_SC_Summation[[#This Row],[Mxx Category]],'N0.7_Lookup_References'!$F$77:$F$98,0)),"")</f>
        <v/>
      </c>
    </row>
    <row r="708" spans="1:68">
      <c r="A708" s="160" t="str">
        <f>IFERROR(INDEX(N1.2_Intervention_Types[NARM Asset Category],MATCH('N1.3_Project_Listing'!$C708,N1.2_Intervention_Types[Intervention Type ID],0),1),"")</f>
        <v/>
      </c>
      <c r="B708" s="160" t="str">
        <f>IF($D$2="GD",IFERROR(INDEX(N1.2_Intervention_Types[C&amp;V Asset Category (GD)],MATCH('N1.3_Project_Listing'!$C708,N1.2_Intervention_Types[Intervention Type ID],0),1),""),IFERROR(INDEX(N1.2_Intervention_Types[NARM Asset Category],MATCH('N1.3_Project_Listing'!$C708,N1.2_Intervention_Types[Intervention Type ID],0),1),""))</f>
        <v/>
      </c>
      <c r="C708" s="67" t="str">
        <f>IFERROR(INDEX(N1.2_Intervention_Types[Intervention Type ID],MATCH('N1.3_Project_Listing'!$I708,N1.2_Intervention_Types[Intervention Type],0),1),"")</f>
        <v/>
      </c>
      <c r="D708" s="160" t="str">
        <f>IFERROR(INDEX(N1.2_Intervention_Types[Intervention Category],MATCH('N1.3_Project_Listing'!$C708,N1.2_Intervention_Types[Intervention Type ID],0),1),"")</f>
        <v/>
      </c>
      <c r="E708" s="210"/>
      <c r="F708" s="236"/>
      <c r="G708" s="236"/>
      <c r="H708" s="236"/>
      <c r="I708" s="151"/>
      <c r="J708" s="139"/>
      <c r="K708" s="117"/>
      <c r="L708" s="117"/>
      <c r="M708" s="117"/>
      <c r="N708" s="11"/>
      <c r="O708" s="11"/>
      <c r="P708" s="11"/>
      <c r="Q708" s="63">
        <f t="shared" si="59"/>
        <v>0</v>
      </c>
      <c r="R708" s="368">
        <f>IF('N1.3_Project_Listing'!$D708="Replacement",SUM('N1.3_Project_Listing'!$K708:$L708)/2,'N1.3_Project_Listing'!$M708)</f>
        <v>0</v>
      </c>
      <c r="S708" s="67" t="str">
        <f>IFERROR(INDEX('N0.7_Lookup_References'!$C$13:$C$72,MATCH($A708,'N0.7_Lookup_References'!$B$13:$B$72,0)),"")</f>
        <v/>
      </c>
      <c r="T708" s="338" t="str">
        <f t="shared" si="60"/>
        <v/>
      </c>
      <c r="V708" s="11"/>
      <c r="W708" s="11"/>
      <c r="X708" s="11"/>
      <c r="Y708" s="11"/>
      <c r="Z708" s="11"/>
      <c r="AA708" s="11"/>
      <c r="AB708" s="11"/>
      <c r="AC708" s="11"/>
      <c r="AD708" s="11"/>
      <c r="AE708" s="11"/>
      <c r="AF708" s="11"/>
      <c r="AG708" s="11"/>
      <c r="AH708" s="11"/>
      <c r="AI708" s="11"/>
      <c r="AJ708" s="11"/>
      <c r="AK708" s="11"/>
      <c r="AL708" s="11"/>
      <c r="AM708" s="11"/>
      <c r="AN708" s="11"/>
      <c r="AO708" s="11"/>
      <c r="AP708" s="63">
        <f t="shared" ref="AP708:AP771" si="61">SUM(V708:AE708)</f>
        <v>0</v>
      </c>
      <c r="AQ708" s="63">
        <f t="shared" ref="AQ708:AQ771" si="62">SUM(AF708:AO708)</f>
        <v>0</v>
      </c>
      <c r="AR708" s="63">
        <f t="shared" ref="AR708:AR771" si="63">AQ708-AP708</f>
        <v>0</v>
      </c>
      <c r="AT708" s="176" cm="1">
        <f t="array" ref="AT708">SUMIFS('N1.3_Project_Listing'!$P$16:$P$829, 'N1.3_Project_Listing'!$E$16:$E$829,'N1.3_Project_Listing'!$E708, 'N1.3_Project_Listing'!$A$16:$A$829,ET_Risk_SC_Summation[[#Headers],[132kV Circuit Breaker]])</f>
        <v>0</v>
      </c>
      <c r="AU708" s="176" cm="1">
        <f t="array" ref="AU708">SUMIFS('N1.3_Project_Listing'!$P$16:$P$829, 'N1.3_Project_Listing'!$E$16:$E$829,'N1.3_Project_Listing'!$E708, 'N1.3_Project_Listing'!$A$16:$A$829,ET_Risk_SC_Summation[[#Headers],[132kV Transformer]])</f>
        <v>0</v>
      </c>
      <c r="AV708" s="176" cm="1">
        <f t="array" ref="AV708">SUMIFS('N1.3_Project_Listing'!$P$16:$P$829, 'N1.3_Project_Listing'!$E$16:$E$829,'N1.3_Project_Listing'!$E708, 'N1.3_Project_Listing'!$A$16:$A$829,ET_Risk_SC_Summation[[#Headers],[132kV Reactor]])</f>
        <v>0</v>
      </c>
      <c r="AW708" s="176" cm="1">
        <f t="array" ref="AW708">SUMIFS('N1.3_Project_Listing'!$P$16:$P$829, 'N1.3_Project_Listing'!$E$16:$E$829,'N1.3_Project_Listing'!$E708, 'N1.3_Project_Listing'!$A$16:$A$829,ET_Risk_SC_Summation[[#Headers],[132kV Underground Cable]])</f>
        <v>0</v>
      </c>
      <c r="AX708" s="176" cm="1">
        <f t="array" ref="AX708">SUMIFS('N1.3_Project_Listing'!$P$16:$P$829, 'N1.3_Project_Listing'!$E$16:$E$829,'N1.3_Project_Listing'!$E708, 'N1.3_Project_Listing'!$A$16:$A$829,ET_Risk_SC_Summation[[#Headers],[132kV OHL Conductor]])</f>
        <v>0</v>
      </c>
      <c r="AY708" s="176" cm="1">
        <f t="array" ref="AY708">SUMIFS('N1.3_Project_Listing'!$P$16:$P$829, 'N1.3_Project_Listing'!$E$16:$E$829,'N1.3_Project_Listing'!$E708, 'N1.3_Project_Listing'!$A$16:$A$829,ET_Risk_SC_Summation[[#Headers],[132kV OHL Fittings]])</f>
        <v>0</v>
      </c>
      <c r="AZ708" s="176" cm="1">
        <f t="array" ref="AZ708">SUMIFS('N1.3_Project_Listing'!$P$16:$P$829, 'N1.3_Project_Listing'!$E$16:$E$829,'N1.3_Project_Listing'!$E708, 'N1.3_Project_Listing'!$A$16:$A$829,ET_Risk_SC_Summation[[#Headers],[132kV OHL Tower]])</f>
        <v>0</v>
      </c>
      <c r="BA708" s="176" cm="1">
        <f t="array" ref="BA708">SUMIFS('N1.3_Project_Listing'!$P$16:$P$829, 'N1.3_Project_Listing'!$E$16:$E$829,'N1.3_Project_Listing'!$E708, 'N1.3_Project_Listing'!$A$16:$A$829,ET_Risk_SC_Summation[[#Headers],[275kV Circuit Breaker]])</f>
        <v>0</v>
      </c>
      <c r="BB708" s="176" cm="1">
        <f t="array" ref="BB708">SUMIFS('N1.3_Project_Listing'!$P$16:$P$829, 'N1.3_Project_Listing'!$E$16:$E$829,'N1.3_Project_Listing'!$E708, 'N1.3_Project_Listing'!$A$16:$A$829,ET_Risk_SC_Summation[[#Headers],[275kV Transformer]])</f>
        <v>0</v>
      </c>
      <c r="BC708" s="176" cm="1">
        <f t="array" ref="BC708">SUMIFS('N1.3_Project_Listing'!$P$16:$P$829, 'N1.3_Project_Listing'!$E$16:$E$829,'N1.3_Project_Listing'!$E708, 'N1.3_Project_Listing'!$A$16:$A$829,ET_Risk_SC_Summation[[#Headers],[275kV Reactor]])</f>
        <v>0</v>
      </c>
      <c r="BD708" s="176" cm="1">
        <f t="array" ref="BD708">SUMIFS('N1.3_Project_Listing'!$P$16:$P$829, 'N1.3_Project_Listing'!$E$16:$E$829,'N1.3_Project_Listing'!$E708, 'N1.3_Project_Listing'!$A$16:$A$829,ET_Risk_SC_Summation[[#Headers],[275kV Underground Cable]])</f>
        <v>0</v>
      </c>
      <c r="BE708" s="176" cm="1">
        <f t="array" ref="BE708">SUMIFS('N1.3_Project_Listing'!$P$16:$P$829, 'N1.3_Project_Listing'!$E$16:$E$829,'N1.3_Project_Listing'!$E708, 'N1.3_Project_Listing'!$A$16:$A$829,ET_Risk_SC_Summation[[#Headers],[275kV OHL Conductor]])</f>
        <v>0</v>
      </c>
      <c r="BF708" s="176" cm="1">
        <f t="array" ref="BF708">SUMIFS('N1.3_Project_Listing'!$P$16:$P$829, 'N1.3_Project_Listing'!$E$16:$E$829,'N1.3_Project_Listing'!$E708, 'N1.3_Project_Listing'!$A$16:$A$829,ET_Risk_SC_Summation[[#Headers],[275kV OHL Fittings]])</f>
        <v>0</v>
      </c>
      <c r="BG708" s="176" cm="1">
        <f t="array" ref="BG708">SUMIFS('N1.3_Project_Listing'!$P$16:$P$829, 'N1.3_Project_Listing'!$E$16:$E$829,'N1.3_Project_Listing'!$E708, 'N1.3_Project_Listing'!$A$16:$A$829,ET_Risk_SC_Summation[[#Headers],[275kV OHL Tower]])</f>
        <v>0</v>
      </c>
      <c r="BH708" s="176" cm="1">
        <f t="array" ref="BH708">SUMIFS('N1.3_Project_Listing'!$P$16:$P$829, 'N1.3_Project_Listing'!$E$16:$E$829,'N1.3_Project_Listing'!$E708, 'N1.3_Project_Listing'!$A$16:$A$829,ET_Risk_SC_Summation[[#Headers],[400kV Circuit Breaker]])</f>
        <v>0</v>
      </c>
      <c r="BI708" s="176" cm="1">
        <f t="array" ref="BI708">SUMIFS('N1.3_Project_Listing'!$P$16:$P$829, 'N1.3_Project_Listing'!$E$16:$E$829,'N1.3_Project_Listing'!$E708, 'N1.3_Project_Listing'!$A$16:$A$829,ET_Risk_SC_Summation[[#Headers],[400kV Transformer]])</f>
        <v>0</v>
      </c>
      <c r="BJ708" s="176" cm="1">
        <f t="array" ref="BJ708">SUMIFS('N1.3_Project_Listing'!$P$16:$P$829, 'N1.3_Project_Listing'!$E$16:$E$829,'N1.3_Project_Listing'!$E708, 'N1.3_Project_Listing'!$A$16:$A$829,ET_Risk_SC_Summation[[#Headers],[400kV Reactor]])</f>
        <v>0</v>
      </c>
      <c r="BK708" s="176" cm="1">
        <f t="array" ref="BK708">SUMIFS('N1.3_Project_Listing'!$P$16:$P$829, 'N1.3_Project_Listing'!$E$16:$E$829,'N1.3_Project_Listing'!$E708, 'N1.3_Project_Listing'!$A$16:$A$829,ET_Risk_SC_Summation[[#Headers],[400kV Underground Cable]])</f>
        <v>0</v>
      </c>
      <c r="BL708" s="176" cm="1">
        <f t="array" ref="BL708">SUMIFS('N1.3_Project_Listing'!$P$16:$P$829, 'N1.3_Project_Listing'!$E$16:$E$829,'N1.3_Project_Listing'!$E708, 'N1.3_Project_Listing'!$A$16:$A$829,ET_Risk_SC_Summation[[#Headers],[400kV OHL Conductor]])</f>
        <v>0</v>
      </c>
      <c r="BM708" s="176" cm="1">
        <f t="array" ref="BM708">SUMIFS('N1.3_Project_Listing'!$P$16:$P$829, 'N1.3_Project_Listing'!$E$16:$E$829,'N1.3_Project_Listing'!$E708, 'N1.3_Project_Listing'!$A$16:$A$829,ET_Risk_SC_Summation[[#Headers],[400kV OHL Fittings]])</f>
        <v>0</v>
      </c>
      <c r="BN708" s="176" cm="1">
        <f t="array" ref="BN708">SUMIFS('N1.3_Project_Listing'!$P$16:$P$829, 'N1.3_Project_Listing'!$E$16:$E$829,'N1.3_Project_Listing'!$E708, 'N1.3_Project_Listing'!$A$16:$A$829,ET_Risk_SC_Summation[[#Headers],[400kV OHL Tower]])</f>
        <v>0</v>
      </c>
      <c r="BO708" s="177" t="str">
        <f>IF(SUM(ET_Risk_SC_Summation[[#This Row],[132kV Circuit Breaker]:[400kV OHL Tower]])=0, "n/a", INDEX(ET_Risk_SC_Summation[#Headers],1,MATCH(MAX(ET_Risk_SC_Summation[[#This Row],[132kV Circuit Breaker]:[400kV OHL Tower]]),ET_Risk_SC_Summation[[#This Row],[132kV Circuit Breaker]:[400kV OHL Tower]],0)))</f>
        <v>n/a</v>
      </c>
      <c r="BP708" s="177" t="str">
        <f>IFERROR(INDEX('N0.7_Lookup_References'!$G$77:$G$98,MATCH(ET_Risk_SC_Summation[[#This Row],[Mxx Category]],'N0.7_Lookup_References'!$F$77:$F$98,0)),"")</f>
        <v/>
      </c>
    </row>
    <row r="709" spans="1:68">
      <c r="A709" s="160" t="str">
        <f>IFERROR(INDEX(N1.2_Intervention_Types[NARM Asset Category],MATCH('N1.3_Project_Listing'!$C709,N1.2_Intervention_Types[Intervention Type ID],0),1),"")</f>
        <v/>
      </c>
      <c r="B709" s="160" t="str">
        <f>IF($D$2="GD",IFERROR(INDEX(N1.2_Intervention_Types[C&amp;V Asset Category (GD)],MATCH('N1.3_Project_Listing'!$C709,N1.2_Intervention_Types[Intervention Type ID],0),1),""),IFERROR(INDEX(N1.2_Intervention_Types[NARM Asset Category],MATCH('N1.3_Project_Listing'!$C709,N1.2_Intervention_Types[Intervention Type ID],0),1),""))</f>
        <v/>
      </c>
      <c r="C709" s="67" t="str">
        <f>IFERROR(INDEX(N1.2_Intervention_Types[Intervention Type ID],MATCH('N1.3_Project_Listing'!$I709,N1.2_Intervention_Types[Intervention Type],0),1),"")</f>
        <v/>
      </c>
      <c r="D709" s="160" t="str">
        <f>IFERROR(INDEX(N1.2_Intervention_Types[Intervention Category],MATCH('N1.3_Project_Listing'!$C709,N1.2_Intervention_Types[Intervention Type ID],0),1),"")</f>
        <v/>
      </c>
      <c r="E709" s="210"/>
      <c r="F709" s="236"/>
      <c r="G709" s="236"/>
      <c r="H709" s="236"/>
      <c r="I709" s="151"/>
      <c r="J709" s="139"/>
      <c r="K709" s="117"/>
      <c r="L709" s="117"/>
      <c r="M709" s="117"/>
      <c r="N709" s="11"/>
      <c r="O709" s="11"/>
      <c r="P709" s="11"/>
      <c r="Q709" s="63">
        <f t="shared" si="59"/>
        <v>0</v>
      </c>
      <c r="R709" s="368">
        <f>IF('N1.3_Project_Listing'!$D709="Replacement",SUM('N1.3_Project_Listing'!$K709:$L709)/2,'N1.3_Project_Listing'!$M709)</f>
        <v>0</v>
      </c>
      <c r="S709" s="67" t="str">
        <f>IFERROR(INDEX('N0.7_Lookup_References'!$C$13:$C$72,MATCH($A709,'N0.7_Lookup_References'!$B$13:$B$72,0)),"")</f>
        <v/>
      </c>
      <c r="T709" s="338" t="str">
        <f t="shared" si="60"/>
        <v/>
      </c>
      <c r="V709" s="11"/>
      <c r="W709" s="11"/>
      <c r="X709" s="11"/>
      <c r="Y709" s="11"/>
      <c r="Z709" s="11"/>
      <c r="AA709" s="11"/>
      <c r="AB709" s="11"/>
      <c r="AC709" s="11"/>
      <c r="AD709" s="11"/>
      <c r="AE709" s="11"/>
      <c r="AF709" s="11"/>
      <c r="AG709" s="11"/>
      <c r="AH709" s="11"/>
      <c r="AI709" s="11"/>
      <c r="AJ709" s="11"/>
      <c r="AK709" s="11"/>
      <c r="AL709" s="11"/>
      <c r="AM709" s="11"/>
      <c r="AN709" s="11"/>
      <c r="AO709" s="11"/>
      <c r="AP709" s="63">
        <f t="shared" si="61"/>
        <v>0</v>
      </c>
      <c r="AQ709" s="63">
        <f t="shared" si="62"/>
        <v>0</v>
      </c>
      <c r="AR709" s="63">
        <f t="shared" si="63"/>
        <v>0</v>
      </c>
      <c r="AT709" s="176" cm="1">
        <f t="array" ref="AT709">SUMIFS('N1.3_Project_Listing'!$P$16:$P$829, 'N1.3_Project_Listing'!$E$16:$E$829,'N1.3_Project_Listing'!$E709, 'N1.3_Project_Listing'!$A$16:$A$829,ET_Risk_SC_Summation[[#Headers],[132kV Circuit Breaker]])</f>
        <v>0</v>
      </c>
      <c r="AU709" s="176" cm="1">
        <f t="array" ref="AU709">SUMIFS('N1.3_Project_Listing'!$P$16:$P$829, 'N1.3_Project_Listing'!$E$16:$E$829,'N1.3_Project_Listing'!$E709, 'N1.3_Project_Listing'!$A$16:$A$829,ET_Risk_SC_Summation[[#Headers],[132kV Transformer]])</f>
        <v>0</v>
      </c>
      <c r="AV709" s="176" cm="1">
        <f t="array" ref="AV709">SUMIFS('N1.3_Project_Listing'!$P$16:$P$829, 'N1.3_Project_Listing'!$E$16:$E$829,'N1.3_Project_Listing'!$E709, 'N1.3_Project_Listing'!$A$16:$A$829,ET_Risk_SC_Summation[[#Headers],[132kV Reactor]])</f>
        <v>0</v>
      </c>
      <c r="AW709" s="176" cm="1">
        <f t="array" ref="AW709">SUMIFS('N1.3_Project_Listing'!$P$16:$P$829, 'N1.3_Project_Listing'!$E$16:$E$829,'N1.3_Project_Listing'!$E709, 'N1.3_Project_Listing'!$A$16:$A$829,ET_Risk_SC_Summation[[#Headers],[132kV Underground Cable]])</f>
        <v>0</v>
      </c>
      <c r="AX709" s="176" cm="1">
        <f t="array" ref="AX709">SUMIFS('N1.3_Project_Listing'!$P$16:$P$829, 'N1.3_Project_Listing'!$E$16:$E$829,'N1.3_Project_Listing'!$E709, 'N1.3_Project_Listing'!$A$16:$A$829,ET_Risk_SC_Summation[[#Headers],[132kV OHL Conductor]])</f>
        <v>0</v>
      </c>
      <c r="AY709" s="176" cm="1">
        <f t="array" ref="AY709">SUMIFS('N1.3_Project_Listing'!$P$16:$P$829, 'N1.3_Project_Listing'!$E$16:$E$829,'N1.3_Project_Listing'!$E709, 'N1.3_Project_Listing'!$A$16:$A$829,ET_Risk_SC_Summation[[#Headers],[132kV OHL Fittings]])</f>
        <v>0</v>
      </c>
      <c r="AZ709" s="176" cm="1">
        <f t="array" ref="AZ709">SUMIFS('N1.3_Project_Listing'!$P$16:$P$829, 'N1.3_Project_Listing'!$E$16:$E$829,'N1.3_Project_Listing'!$E709, 'N1.3_Project_Listing'!$A$16:$A$829,ET_Risk_SC_Summation[[#Headers],[132kV OHL Tower]])</f>
        <v>0</v>
      </c>
      <c r="BA709" s="176" cm="1">
        <f t="array" ref="BA709">SUMIFS('N1.3_Project_Listing'!$P$16:$P$829, 'N1.3_Project_Listing'!$E$16:$E$829,'N1.3_Project_Listing'!$E709, 'N1.3_Project_Listing'!$A$16:$A$829,ET_Risk_SC_Summation[[#Headers],[275kV Circuit Breaker]])</f>
        <v>0</v>
      </c>
      <c r="BB709" s="176" cm="1">
        <f t="array" ref="BB709">SUMIFS('N1.3_Project_Listing'!$P$16:$P$829, 'N1.3_Project_Listing'!$E$16:$E$829,'N1.3_Project_Listing'!$E709, 'N1.3_Project_Listing'!$A$16:$A$829,ET_Risk_SC_Summation[[#Headers],[275kV Transformer]])</f>
        <v>0</v>
      </c>
      <c r="BC709" s="176" cm="1">
        <f t="array" ref="BC709">SUMIFS('N1.3_Project_Listing'!$P$16:$P$829, 'N1.3_Project_Listing'!$E$16:$E$829,'N1.3_Project_Listing'!$E709, 'N1.3_Project_Listing'!$A$16:$A$829,ET_Risk_SC_Summation[[#Headers],[275kV Reactor]])</f>
        <v>0</v>
      </c>
      <c r="BD709" s="176" cm="1">
        <f t="array" ref="BD709">SUMIFS('N1.3_Project_Listing'!$P$16:$P$829, 'N1.3_Project_Listing'!$E$16:$E$829,'N1.3_Project_Listing'!$E709, 'N1.3_Project_Listing'!$A$16:$A$829,ET_Risk_SC_Summation[[#Headers],[275kV Underground Cable]])</f>
        <v>0</v>
      </c>
      <c r="BE709" s="176" cm="1">
        <f t="array" ref="BE709">SUMIFS('N1.3_Project_Listing'!$P$16:$P$829, 'N1.3_Project_Listing'!$E$16:$E$829,'N1.3_Project_Listing'!$E709, 'N1.3_Project_Listing'!$A$16:$A$829,ET_Risk_SC_Summation[[#Headers],[275kV OHL Conductor]])</f>
        <v>0</v>
      </c>
      <c r="BF709" s="176" cm="1">
        <f t="array" ref="BF709">SUMIFS('N1.3_Project_Listing'!$P$16:$P$829, 'N1.3_Project_Listing'!$E$16:$E$829,'N1.3_Project_Listing'!$E709, 'N1.3_Project_Listing'!$A$16:$A$829,ET_Risk_SC_Summation[[#Headers],[275kV OHL Fittings]])</f>
        <v>0</v>
      </c>
      <c r="BG709" s="176" cm="1">
        <f t="array" ref="BG709">SUMIFS('N1.3_Project_Listing'!$P$16:$P$829, 'N1.3_Project_Listing'!$E$16:$E$829,'N1.3_Project_Listing'!$E709, 'N1.3_Project_Listing'!$A$16:$A$829,ET_Risk_SC_Summation[[#Headers],[275kV OHL Tower]])</f>
        <v>0</v>
      </c>
      <c r="BH709" s="176" cm="1">
        <f t="array" ref="BH709">SUMIFS('N1.3_Project_Listing'!$P$16:$P$829, 'N1.3_Project_Listing'!$E$16:$E$829,'N1.3_Project_Listing'!$E709, 'N1.3_Project_Listing'!$A$16:$A$829,ET_Risk_SC_Summation[[#Headers],[400kV Circuit Breaker]])</f>
        <v>0</v>
      </c>
      <c r="BI709" s="176" cm="1">
        <f t="array" ref="BI709">SUMIFS('N1.3_Project_Listing'!$P$16:$P$829, 'N1.3_Project_Listing'!$E$16:$E$829,'N1.3_Project_Listing'!$E709, 'N1.3_Project_Listing'!$A$16:$A$829,ET_Risk_SC_Summation[[#Headers],[400kV Transformer]])</f>
        <v>0</v>
      </c>
      <c r="BJ709" s="176" cm="1">
        <f t="array" ref="BJ709">SUMIFS('N1.3_Project_Listing'!$P$16:$P$829, 'N1.3_Project_Listing'!$E$16:$E$829,'N1.3_Project_Listing'!$E709, 'N1.3_Project_Listing'!$A$16:$A$829,ET_Risk_SC_Summation[[#Headers],[400kV Reactor]])</f>
        <v>0</v>
      </c>
      <c r="BK709" s="176" cm="1">
        <f t="array" ref="BK709">SUMIFS('N1.3_Project_Listing'!$P$16:$P$829, 'N1.3_Project_Listing'!$E$16:$E$829,'N1.3_Project_Listing'!$E709, 'N1.3_Project_Listing'!$A$16:$A$829,ET_Risk_SC_Summation[[#Headers],[400kV Underground Cable]])</f>
        <v>0</v>
      </c>
      <c r="BL709" s="176" cm="1">
        <f t="array" ref="BL709">SUMIFS('N1.3_Project_Listing'!$P$16:$P$829, 'N1.3_Project_Listing'!$E$16:$E$829,'N1.3_Project_Listing'!$E709, 'N1.3_Project_Listing'!$A$16:$A$829,ET_Risk_SC_Summation[[#Headers],[400kV OHL Conductor]])</f>
        <v>0</v>
      </c>
      <c r="BM709" s="176" cm="1">
        <f t="array" ref="BM709">SUMIFS('N1.3_Project_Listing'!$P$16:$P$829, 'N1.3_Project_Listing'!$E$16:$E$829,'N1.3_Project_Listing'!$E709, 'N1.3_Project_Listing'!$A$16:$A$829,ET_Risk_SC_Summation[[#Headers],[400kV OHL Fittings]])</f>
        <v>0</v>
      </c>
      <c r="BN709" s="176" cm="1">
        <f t="array" ref="BN709">SUMIFS('N1.3_Project_Listing'!$P$16:$P$829, 'N1.3_Project_Listing'!$E$16:$E$829,'N1.3_Project_Listing'!$E709, 'N1.3_Project_Listing'!$A$16:$A$829,ET_Risk_SC_Summation[[#Headers],[400kV OHL Tower]])</f>
        <v>0</v>
      </c>
      <c r="BO709" s="177" t="str">
        <f>IF(SUM(ET_Risk_SC_Summation[[#This Row],[132kV Circuit Breaker]:[400kV OHL Tower]])=0, "n/a", INDEX(ET_Risk_SC_Summation[#Headers],1,MATCH(MAX(ET_Risk_SC_Summation[[#This Row],[132kV Circuit Breaker]:[400kV OHL Tower]]),ET_Risk_SC_Summation[[#This Row],[132kV Circuit Breaker]:[400kV OHL Tower]],0)))</f>
        <v>n/a</v>
      </c>
      <c r="BP709" s="177" t="str">
        <f>IFERROR(INDEX('N0.7_Lookup_References'!$G$77:$G$98,MATCH(ET_Risk_SC_Summation[[#This Row],[Mxx Category]],'N0.7_Lookup_References'!$F$77:$F$98,0)),"")</f>
        <v/>
      </c>
    </row>
    <row r="710" spans="1:68">
      <c r="A710" s="160" t="str">
        <f>IFERROR(INDEX(N1.2_Intervention_Types[NARM Asset Category],MATCH('N1.3_Project_Listing'!$C710,N1.2_Intervention_Types[Intervention Type ID],0),1),"")</f>
        <v/>
      </c>
      <c r="B710" s="160" t="str">
        <f>IF($D$2="GD",IFERROR(INDEX(N1.2_Intervention_Types[C&amp;V Asset Category (GD)],MATCH('N1.3_Project_Listing'!$C710,N1.2_Intervention_Types[Intervention Type ID],0),1),""),IFERROR(INDEX(N1.2_Intervention_Types[NARM Asset Category],MATCH('N1.3_Project_Listing'!$C710,N1.2_Intervention_Types[Intervention Type ID],0),1),""))</f>
        <v/>
      </c>
      <c r="C710" s="67" t="str">
        <f>IFERROR(INDEX(N1.2_Intervention_Types[Intervention Type ID],MATCH('N1.3_Project_Listing'!$I710,N1.2_Intervention_Types[Intervention Type],0),1),"")</f>
        <v/>
      </c>
      <c r="D710" s="160" t="str">
        <f>IFERROR(INDEX(N1.2_Intervention_Types[Intervention Category],MATCH('N1.3_Project_Listing'!$C710,N1.2_Intervention_Types[Intervention Type ID],0),1),"")</f>
        <v/>
      </c>
      <c r="E710" s="210"/>
      <c r="F710" s="236"/>
      <c r="G710" s="236"/>
      <c r="H710" s="236"/>
      <c r="I710" s="151"/>
      <c r="J710" s="139"/>
      <c r="K710" s="117"/>
      <c r="L710" s="117"/>
      <c r="M710" s="117"/>
      <c r="N710" s="11"/>
      <c r="O710" s="11"/>
      <c r="P710" s="11"/>
      <c r="Q710" s="63">
        <f t="shared" si="59"/>
        <v>0</v>
      </c>
      <c r="R710" s="368">
        <f>IF('N1.3_Project_Listing'!$D710="Replacement",SUM('N1.3_Project_Listing'!$K710:$L710)/2,'N1.3_Project_Listing'!$M710)</f>
        <v>0</v>
      </c>
      <c r="S710" s="67" t="str">
        <f>IFERROR(INDEX('N0.7_Lookup_References'!$C$13:$C$72,MATCH($A710,'N0.7_Lookup_References'!$B$13:$B$72,0)),"")</f>
        <v/>
      </c>
      <c r="T710" s="338" t="str">
        <f t="shared" si="60"/>
        <v/>
      </c>
      <c r="V710" s="11"/>
      <c r="W710" s="11"/>
      <c r="X710" s="11"/>
      <c r="Y710" s="11"/>
      <c r="Z710" s="11"/>
      <c r="AA710" s="11"/>
      <c r="AB710" s="11"/>
      <c r="AC710" s="11"/>
      <c r="AD710" s="11"/>
      <c r="AE710" s="11"/>
      <c r="AF710" s="11"/>
      <c r="AG710" s="11"/>
      <c r="AH710" s="11"/>
      <c r="AI710" s="11"/>
      <c r="AJ710" s="11"/>
      <c r="AK710" s="11"/>
      <c r="AL710" s="11"/>
      <c r="AM710" s="11"/>
      <c r="AN710" s="11"/>
      <c r="AO710" s="11"/>
      <c r="AP710" s="63">
        <f t="shared" si="61"/>
        <v>0</v>
      </c>
      <c r="AQ710" s="63">
        <f t="shared" si="62"/>
        <v>0</v>
      </c>
      <c r="AR710" s="63">
        <f t="shared" si="63"/>
        <v>0</v>
      </c>
      <c r="AT710" s="176" cm="1">
        <f t="array" ref="AT710">SUMIFS('N1.3_Project_Listing'!$P$16:$P$829, 'N1.3_Project_Listing'!$E$16:$E$829,'N1.3_Project_Listing'!$E710, 'N1.3_Project_Listing'!$A$16:$A$829,ET_Risk_SC_Summation[[#Headers],[132kV Circuit Breaker]])</f>
        <v>0</v>
      </c>
      <c r="AU710" s="176" cm="1">
        <f t="array" ref="AU710">SUMIFS('N1.3_Project_Listing'!$P$16:$P$829, 'N1.3_Project_Listing'!$E$16:$E$829,'N1.3_Project_Listing'!$E710, 'N1.3_Project_Listing'!$A$16:$A$829,ET_Risk_SC_Summation[[#Headers],[132kV Transformer]])</f>
        <v>0</v>
      </c>
      <c r="AV710" s="176" cm="1">
        <f t="array" ref="AV710">SUMIFS('N1.3_Project_Listing'!$P$16:$P$829, 'N1.3_Project_Listing'!$E$16:$E$829,'N1.3_Project_Listing'!$E710, 'N1.3_Project_Listing'!$A$16:$A$829,ET_Risk_SC_Summation[[#Headers],[132kV Reactor]])</f>
        <v>0</v>
      </c>
      <c r="AW710" s="176" cm="1">
        <f t="array" ref="AW710">SUMIFS('N1.3_Project_Listing'!$P$16:$P$829, 'N1.3_Project_Listing'!$E$16:$E$829,'N1.3_Project_Listing'!$E710, 'N1.3_Project_Listing'!$A$16:$A$829,ET_Risk_SC_Summation[[#Headers],[132kV Underground Cable]])</f>
        <v>0</v>
      </c>
      <c r="AX710" s="176" cm="1">
        <f t="array" ref="AX710">SUMIFS('N1.3_Project_Listing'!$P$16:$P$829, 'N1.3_Project_Listing'!$E$16:$E$829,'N1.3_Project_Listing'!$E710, 'N1.3_Project_Listing'!$A$16:$A$829,ET_Risk_SC_Summation[[#Headers],[132kV OHL Conductor]])</f>
        <v>0</v>
      </c>
      <c r="AY710" s="176" cm="1">
        <f t="array" ref="AY710">SUMIFS('N1.3_Project_Listing'!$P$16:$P$829, 'N1.3_Project_Listing'!$E$16:$E$829,'N1.3_Project_Listing'!$E710, 'N1.3_Project_Listing'!$A$16:$A$829,ET_Risk_SC_Summation[[#Headers],[132kV OHL Fittings]])</f>
        <v>0</v>
      </c>
      <c r="AZ710" s="176" cm="1">
        <f t="array" ref="AZ710">SUMIFS('N1.3_Project_Listing'!$P$16:$P$829, 'N1.3_Project_Listing'!$E$16:$E$829,'N1.3_Project_Listing'!$E710, 'N1.3_Project_Listing'!$A$16:$A$829,ET_Risk_SC_Summation[[#Headers],[132kV OHL Tower]])</f>
        <v>0</v>
      </c>
      <c r="BA710" s="176" cm="1">
        <f t="array" ref="BA710">SUMIFS('N1.3_Project_Listing'!$P$16:$P$829, 'N1.3_Project_Listing'!$E$16:$E$829,'N1.3_Project_Listing'!$E710, 'N1.3_Project_Listing'!$A$16:$A$829,ET_Risk_SC_Summation[[#Headers],[275kV Circuit Breaker]])</f>
        <v>0</v>
      </c>
      <c r="BB710" s="176" cm="1">
        <f t="array" ref="BB710">SUMIFS('N1.3_Project_Listing'!$P$16:$P$829, 'N1.3_Project_Listing'!$E$16:$E$829,'N1.3_Project_Listing'!$E710, 'N1.3_Project_Listing'!$A$16:$A$829,ET_Risk_SC_Summation[[#Headers],[275kV Transformer]])</f>
        <v>0</v>
      </c>
      <c r="BC710" s="176" cm="1">
        <f t="array" ref="BC710">SUMIFS('N1.3_Project_Listing'!$P$16:$P$829, 'N1.3_Project_Listing'!$E$16:$E$829,'N1.3_Project_Listing'!$E710, 'N1.3_Project_Listing'!$A$16:$A$829,ET_Risk_SC_Summation[[#Headers],[275kV Reactor]])</f>
        <v>0</v>
      </c>
      <c r="BD710" s="176" cm="1">
        <f t="array" ref="BD710">SUMIFS('N1.3_Project_Listing'!$P$16:$P$829, 'N1.3_Project_Listing'!$E$16:$E$829,'N1.3_Project_Listing'!$E710, 'N1.3_Project_Listing'!$A$16:$A$829,ET_Risk_SC_Summation[[#Headers],[275kV Underground Cable]])</f>
        <v>0</v>
      </c>
      <c r="BE710" s="176" cm="1">
        <f t="array" ref="BE710">SUMIFS('N1.3_Project_Listing'!$P$16:$P$829, 'N1.3_Project_Listing'!$E$16:$E$829,'N1.3_Project_Listing'!$E710, 'N1.3_Project_Listing'!$A$16:$A$829,ET_Risk_SC_Summation[[#Headers],[275kV OHL Conductor]])</f>
        <v>0</v>
      </c>
      <c r="BF710" s="176" cm="1">
        <f t="array" ref="BF710">SUMIFS('N1.3_Project_Listing'!$P$16:$P$829, 'N1.3_Project_Listing'!$E$16:$E$829,'N1.3_Project_Listing'!$E710, 'N1.3_Project_Listing'!$A$16:$A$829,ET_Risk_SC_Summation[[#Headers],[275kV OHL Fittings]])</f>
        <v>0</v>
      </c>
      <c r="BG710" s="176" cm="1">
        <f t="array" ref="BG710">SUMIFS('N1.3_Project_Listing'!$P$16:$P$829, 'N1.3_Project_Listing'!$E$16:$E$829,'N1.3_Project_Listing'!$E710, 'N1.3_Project_Listing'!$A$16:$A$829,ET_Risk_SC_Summation[[#Headers],[275kV OHL Tower]])</f>
        <v>0</v>
      </c>
      <c r="BH710" s="176" cm="1">
        <f t="array" ref="BH710">SUMIFS('N1.3_Project_Listing'!$P$16:$P$829, 'N1.3_Project_Listing'!$E$16:$E$829,'N1.3_Project_Listing'!$E710, 'N1.3_Project_Listing'!$A$16:$A$829,ET_Risk_SC_Summation[[#Headers],[400kV Circuit Breaker]])</f>
        <v>0</v>
      </c>
      <c r="BI710" s="176" cm="1">
        <f t="array" ref="BI710">SUMIFS('N1.3_Project_Listing'!$P$16:$P$829, 'N1.3_Project_Listing'!$E$16:$E$829,'N1.3_Project_Listing'!$E710, 'N1.3_Project_Listing'!$A$16:$A$829,ET_Risk_SC_Summation[[#Headers],[400kV Transformer]])</f>
        <v>0</v>
      </c>
      <c r="BJ710" s="176" cm="1">
        <f t="array" ref="BJ710">SUMIFS('N1.3_Project_Listing'!$P$16:$P$829, 'N1.3_Project_Listing'!$E$16:$E$829,'N1.3_Project_Listing'!$E710, 'N1.3_Project_Listing'!$A$16:$A$829,ET_Risk_SC_Summation[[#Headers],[400kV Reactor]])</f>
        <v>0</v>
      </c>
      <c r="BK710" s="176" cm="1">
        <f t="array" ref="BK710">SUMIFS('N1.3_Project_Listing'!$P$16:$P$829, 'N1.3_Project_Listing'!$E$16:$E$829,'N1.3_Project_Listing'!$E710, 'N1.3_Project_Listing'!$A$16:$A$829,ET_Risk_SC_Summation[[#Headers],[400kV Underground Cable]])</f>
        <v>0</v>
      </c>
      <c r="BL710" s="176" cm="1">
        <f t="array" ref="BL710">SUMIFS('N1.3_Project_Listing'!$P$16:$P$829, 'N1.3_Project_Listing'!$E$16:$E$829,'N1.3_Project_Listing'!$E710, 'N1.3_Project_Listing'!$A$16:$A$829,ET_Risk_SC_Summation[[#Headers],[400kV OHL Conductor]])</f>
        <v>0</v>
      </c>
      <c r="BM710" s="176" cm="1">
        <f t="array" ref="BM710">SUMIFS('N1.3_Project_Listing'!$P$16:$P$829, 'N1.3_Project_Listing'!$E$16:$E$829,'N1.3_Project_Listing'!$E710, 'N1.3_Project_Listing'!$A$16:$A$829,ET_Risk_SC_Summation[[#Headers],[400kV OHL Fittings]])</f>
        <v>0</v>
      </c>
      <c r="BN710" s="176" cm="1">
        <f t="array" ref="BN710">SUMIFS('N1.3_Project_Listing'!$P$16:$P$829, 'N1.3_Project_Listing'!$E$16:$E$829,'N1.3_Project_Listing'!$E710, 'N1.3_Project_Listing'!$A$16:$A$829,ET_Risk_SC_Summation[[#Headers],[400kV OHL Tower]])</f>
        <v>0</v>
      </c>
      <c r="BO710" s="177" t="str">
        <f>IF(SUM(ET_Risk_SC_Summation[[#This Row],[132kV Circuit Breaker]:[400kV OHL Tower]])=0, "n/a", INDEX(ET_Risk_SC_Summation[#Headers],1,MATCH(MAX(ET_Risk_SC_Summation[[#This Row],[132kV Circuit Breaker]:[400kV OHL Tower]]),ET_Risk_SC_Summation[[#This Row],[132kV Circuit Breaker]:[400kV OHL Tower]],0)))</f>
        <v>n/a</v>
      </c>
      <c r="BP710" s="177" t="str">
        <f>IFERROR(INDEX('N0.7_Lookup_References'!$G$77:$G$98,MATCH(ET_Risk_SC_Summation[[#This Row],[Mxx Category]],'N0.7_Lookup_References'!$F$77:$F$98,0)),"")</f>
        <v/>
      </c>
    </row>
    <row r="711" spans="1:68">
      <c r="A711" s="160" t="str">
        <f>IFERROR(INDEX(N1.2_Intervention_Types[NARM Asset Category],MATCH('N1.3_Project_Listing'!$C711,N1.2_Intervention_Types[Intervention Type ID],0),1),"")</f>
        <v/>
      </c>
      <c r="B711" s="160" t="str">
        <f>IF($D$2="GD",IFERROR(INDEX(N1.2_Intervention_Types[C&amp;V Asset Category (GD)],MATCH('N1.3_Project_Listing'!$C711,N1.2_Intervention_Types[Intervention Type ID],0),1),""),IFERROR(INDEX(N1.2_Intervention_Types[NARM Asset Category],MATCH('N1.3_Project_Listing'!$C711,N1.2_Intervention_Types[Intervention Type ID],0),1),""))</f>
        <v/>
      </c>
      <c r="C711" s="67" t="str">
        <f>IFERROR(INDEX(N1.2_Intervention_Types[Intervention Type ID],MATCH('N1.3_Project_Listing'!$I711,N1.2_Intervention_Types[Intervention Type],0),1),"")</f>
        <v/>
      </c>
      <c r="D711" s="160" t="str">
        <f>IFERROR(INDEX(N1.2_Intervention_Types[Intervention Category],MATCH('N1.3_Project_Listing'!$C711,N1.2_Intervention_Types[Intervention Type ID],0),1),"")</f>
        <v/>
      </c>
      <c r="E711" s="210"/>
      <c r="F711" s="236"/>
      <c r="G711" s="236"/>
      <c r="H711" s="236"/>
      <c r="I711" s="151"/>
      <c r="J711" s="139"/>
      <c r="K711" s="117"/>
      <c r="L711" s="117"/>
      <c r="M711" s="117"/>
      <c r="N711" s="11"/>
      <c r="O711" s="11"/>
      <c r="P711" s="11"/>
      <c r="Q711" s="63">
        <f t="shared" si="59"/>
        <v>0</v>
      </c>
      <c r="R711" s="368">
        <f>IF('N1.3_Project_Listing'!$D711="Replacement",SUM('N1.3_Project_Listing'!$K711:$L711)/2,'N1.3_Project_Listing'!$M711)</f>
        <v>0</v>
      </c>
      <c r="S711" s="67" t="str">
        <f>IFERROR(INDEX('N0.7_Lookup_References'!$C$13:$C$72,MATCH($A711,'N0.7_Lookup_References'!$B$13:$B$72,0)),"")</f>
        <v/>
      </c>
      <c r="T711" s="338" t="str">
        <f t="shared" si="60"/>
        <v/>
      </c>
      <c r="V711" s="11"/>
      <c r="W711" s="11"/>
      <c r="X711" s="11"/>
      <c r="Y711" s="11"/>
      <c r="Z711" s="11"/>
      <c r="AA711" s="11"/>
      <c r="AB711" s="11"/>
      <c r="AC711" s="11"/>
      <c r="AD711" s="11"/>
      <c r="AE711" s="11"/>
      <c r="AF711" s="11"/>
      <c r="AG711" s="11"/>
      <c r="AH711" s="11"/>
      <c r="AI711" s="11"/>
      <c r="AJ711" s="11"/>
      <c r="AK711" s="11"/>
      <c r="AL711" s="11"/>
      <c r="AM711" s="11"/>
      <c r="AN711" s="11"/>
      <c r="AO711" s="11"/>
      <c r="AP711" s="63">
        <f t="shared" si="61"/>
        <v>0</v>
      </c>
      <c r="AQ711" s="63">
        <f t="shared" si="62"/>
        <v>0</v>
      </c>
      <c r="AR711" s="63">
        <f t="shared" si="63"/>
        <v>0</v>
      </c>
      <c r="AT711" s="176" cm="1">
        <f t="array" ref="AT711">SUMIFS('N1.3_Project_Listing'!$P$16:$P$829, 'N1.3_Project_Listing'!$E$16:$E$829,'N1.3_Project_Listing'!$E711, 'N1.3_Project_Listing'!$A$16:$A$829,ET_Risk_SC_Summation[[#Headers],[132kV Circuit Breaker]])</f>
        <v>0</v>
      </c>
      <c r="AU711" s="176" cm="1">
        <f t="array" ref="AU711">SUMIFS('N1.3_Project_Listing'!$P$16:$P$829, 'N1.3_Project_Listing'!$E$16:$E$829,'N1.3_Project_Listing'!$E711, 'N1.3_Project_Listing'!$A$16:$A$829,ET_Risk_SC_Summation[[#Headers],[132kV Transformer]])</f>
        <v>0</v>
      </c>
      <c r="AV711" s="176" cm="1">
        <f t="array" ref="AV711">SUMIFS('N1.3_Project_Listing'!$P$16:$P$829, 'N1.3_Project_Listing'!$E$16:$E$829,'N1.3_Project_Listing'!$E711, 'N1.3_Project_Listing'!$A$16:$A$829,ET_Risk_SC_Summation[[#Headers],[132kV Reactor]])</f>
        <v>0</v>
      </c>
      <c r="AW711" s="176" cm="1">
        <f t="array" ref="AW711">SUMIFS('N1.3_Project_Listing'!$P$16:$P$829, 'N1.3_Project_Listing'!$E$16:$E$829,'N1.3_Project_Listing'!$E711, 'N1.3_Project_Listing'!$A$16:$A$829,ET_Risk_SC_Summation[[#Headers],[132kV Underground Cable]])</f>
        <v>0</v>
      </c>
      <c r="AX711" s="176" cm="1">
        <f t="array" ref="AX711">SUMIFS('N1.3_Project_Listing'!$P$16:$P$829, 'N1.3_Project_Listing'!$E$16:$E$829,'N1.3_Project_Listing'!$E711, 'N1.3_Project_Listing'!$A$16:$A$829,ET_Risk_SC_Summation[[#Headers],[132kV OHL Conductor]])</f>
        <v>0</v>
      </c>
      <c r="AY711" s="176" cm="1">
        <f t="array" ref="AY711">SUMIFS('N1.3_Project_Listing'!$P$16:$P$829, 'N1.3_Project_Listing'!$E$16:$E$829,'N1.3_Project_Listing'!$E711, 'N1.3_Project_Listing'!$A$16:$A$829,ET_Risk_SC_Summation[[#Headers],[132kV OHL Fittings]])</f>
        <v>0</v>
      </c>
      <c r="AZ711" s="176" cm="1">
        <f t="array" ref="AZ711">SUMIFS('N1.3_Project_Listing'!$P$16:$P$829, 'N1.3_Project_Listing'!$E$16:$E$829,'N1.3_Project_Listing'!$E711, 'N1.3_Project_Listing'!$A$16:$A$829,ET_Risk_SC_Summation[[#Headers],[132kV OHL Tower]])</f>
        <v>0</v>
      </c>
      <c r="BA711" s="176" cm="1">
        <f t="array" ref="BA711">SUMIFS('N1.3_Project_Listing'!$P$16:$P$829, 'N1.3_Project_Listing'!$E$16:$E$829,'N1.3_Project_Listing'!$E711, 'N1.3_Project_Listing'!$A$16:$A$829,ET_Risk_SC_Summation[[#Headers],[275kV Circuit Breaker]])</f>
        <v>0</v>
      </c>
      <c r="BB711" s="176" cm="1">
        <f t="array" ref="BB711">SUMIFS('N1.3_Project_Listing'!$P$16:$P$829, 'N1.3_Project_Listing'!$E$16:$E$829,'N1.3_Project_Listing'!$E711, 'N1.3_Project_Listing'!$A$16:$A$829,ET_Risk_SC_Summation[[#Headers],[275kV Transformer]])</f>
        <v>0</v>
      </c>
      <c r="BC711" s="176" cm="1">
        <f t="array" ref="BC711">SUMIFS('N1.3_Project_Listing'!$P$16:$P$829, 'N1.3_Project_Listing'!$E$16:$E$829,'N1.3_Project_Listing'!$E711, 'N1.3_Project_Listing'!$A$16:$A$829,ET_Risk_SC_Summation[[#Headers],[275kV Reactor]])</f>
        <v>0</v>
      </c>
      <c r="BD711" s="176" cm="1">
        <f t="array" ref="BD711">SUMIFS('N1.3_Project_Listing'!$P$16:$P$829, 'N1.3_Project_Listing'!$E$16:$E$829,'N1.3_Project_Listing'!$E711, 'N1.3_Project_Listing'!$A$16:$A$829,ET_Risk_SC_Summation[[#Headers],[275kV Underground Cable]])</f>
        <v>0</v>
      </c>
      <c r="BE711" s="176" cm="1">
        <f t="array" ref="BE711">SUMIFS('N1.3_Project_Listing'!$P$16:$P$829, 'N1.3_Project_Listing'!$E$16:$E$829,'N1.3_Project_Listing'!$E711, 'N1.3_Project_Listing'!$A$16:$A$829,ET_Risk_SC_Summation[[#Headers],[275kV OHL Conductor]])</f>
        <v>0</v>
      </c>
      <c r="BF711" s="176" cm="1">
        <f t="array" ref="BF711">SUMIFS('N1.3_Project_Listing'!$P$16:$P$829, 'N1.3_Project_Listing'!$E$16:$E$829,'N1.3_Project_Listing'!$E711, 'N1.3_Project_Listing'!$A$16:$A$829,ET_Risk_SC_Summation[[#Headers],[275kV OHL Fittings]])</f>
        <v>0</v>
      </c>
      <c r="BG711" s="176" cm="1">
        <f t="array" ref="BG711">SUMIFS('N1.3_Project_Listing'!$P$16:$P$829, 'N1.3_Project_Listing'!$E$16:$E$829,'N1.3_Project_Listing'!$E711, 'N1.3_Project_Listing'!$A$16:$A$829,ET_Risk_SC_Summation[[#Headers],[275kV OHL Tower]])</f>
        <v>0</v>
      </c>
      <c r="BH711" s="176" cm="1">
        <f t="array" ref="BH711">SUMIFS('N1.3_Project_Listing'!$P$16:$P$829, 'N1.3_Project_Listing'!$E$16:$E$829,'N1.3_Project_Listing'!$E711, 'N1.3_Project_Listing'!$A$16:$A$829,ET_Risk_SC_Summation[[#Headers],[400kV Circuit Breaker]])</f>
        <v>0</v>
      </c>
      <c r="BI711" s="176" cm="1">
        <f t="array" ref="BI711">SUMIFS('N1.3_Project_Listing'!$P$16:$P$829, 'N1.3_Project_Listing'!$E$16:$E$829,'N1.3_Project_Listing'!$E711, 'N1.3_Project_Listing'!$A$16:$A$829,ET_Risk_SC_Summation[[#Headers],[400kV Transformer]])</f>
        <v>0</v>
      </c>
      <c r="BJ711" s="176" cm="1">
        <f t="array" ref="BJ711">SUMIFS('N1.3_Project_Listing'!$P$16:$P$829, 'N1.3_Project_Listing'!$E$16:$E$829,'N1.3_Project_Listing'!$E711, 'N1.3_Project_Listing'!$A$16:$A$829,ET_Risk_SC_Summation[[#Headers],[400kV Reactor]])</f>
        <v>0</v>
      </c>
      <c r="BK711" s="176" cm="1">
        <f t="array" ref="BK711">SUMIFS('N1.3_Project_Listing'!$P$16:$P$829, 'N1.3_Project_Listing'!$E$16:$E$829,'N1.3_Project_Listing'!$E711, 'N1.3_Project_Listing'!$A$16:$A$829,ET_Risk_SC_Summation[[#Headers],[400kV Underground Cable]])</f>
        <v>0</v>
      </c>
      <c r="BL711" s="176" cm="1">
        <f t="array" ref="BL711">SUMIFS('N1.3_Project_Listing'!$P$16:$P$829, 'N1.3_Project_Listing'!$E$16:$E$829,'N1.3_Project_Listing'!$E711, 'N1.3_Project_Listing'!$A$16:$A$829,ET_Risk_SC_Summation[[#Headers],[400kV OHL Conductor]])</f>
        <v>0</v>
      </c>
      <c r="BM711" s="176" cm="1">
        <f t="array" ref="BM711">SUMIFS('N1.3_Project_Listing'!$P$16:$P$829, 'N1.3_Project_Listing'!$E$16:$E$829,'N1.3_Project_Listing'!$E711, 'N1.3_Project_Listing'!$A$16:$A$829,ET_Risk_SC_Summation[[#Headers],[400kV OHL Fittings]])</f>
        <v>0</v>
      </c>
      <c r="BN711" s="176" cm="1">
        <f t="array" ref="BN711">SUMIFS('N1.3_Project_Listing'!$P$16:$P$829, 'N1.3_Project_Listing'!$E$16:$E$829,'N1.3_Project_Listing'!$E711, 'N1.3_Project_Listing'!$A$16:$A$829,ET_Risk_SC_Summation[[#Headers],[400kV OHL Tower]])</f>
        <v>0</v>
      </c>
      <c r="BO711" s="177" t="str">
        <f>IF(SUM(ET_Risk_SC_Summation[[#This Row],[132kV Circuit Breaker]:[400kV OHL Tower]])=0, "n/a", INDEX(ET_Risk_SC_Summation[#Headers],1,MATCH(MAX(ET_Risk_SC_Summation[[#This Row],[132kV Circuit Breaker]:[400kV OHL Tower]]),ET_Risk_SC_Summation[[#This Row],[132kV Circuit Breaker]:[400kV OHL Tower]],0)))</f>
        <v>n/a</v>
      </c>
      <c r="BP711" s="177" t="str">
        <f>IFERROR(INDEX('N0.7_Lookup_References'!$G$77:$G$98,MATCH(ET_Risk_SC_Summation[[#This Row],[Mxx Category]],'N0.7_Lookup_References'!$F$77:$F$98,0)),"")</f>
        <v/>
      </c>
    </row>
    <row r="712" spans="1:68">
      <c r="A712" s="160" t="str">
        <f>IFERROR(INDEX(N1.2_Intervention_Types[NARM Asset Category],MATCH('N1.3_Project_Listing'!$C712,N1.2_Intervention_Types[Intervention Type ID],0),1),"")</f>
        <v/>
      </c>
      <c r="B712" s="160" t="str">
        <f>IF($D$2="GD",IFERROR(INDEX(N1.2_Intervention_Types[C&amp;V Asset Category (GD)],MATCH('N1.3_Project_Listing'!$C712,N1.2_Intervention_Types[Intervention Type ID],0),1),""),IFERROR(INDEX(N1.2_Intervention_Types[NARM Asset Category],MATCH('N1.3_Project_Listing'!$C712,N1.2_Intervention_Types[Intervention Type ID],0),1),""))</f>
        <v/>
      </c>
      <c r="C712" s="67" t="str">
        <f>IFERROR(INDEX(N1.2_Intervention_Types[Intervention Type ID],MATCH('N1.3_Project_Listing'!$I712,N1.2_Intervention_Types[Intervention Type],0),1),"")</f>
        <v/>
      </c>
      <c r="D712" s="160" t="str">
        <f>IFERROR(INDEX(N1.2_Intervention_Types[Intervention Category],MATCH('N1.3_Project_Listing'!$C712,N1.2_Intervention_Types[Intervention Type ID],0),1),"")</f>
        <v/>
      </c>
      <c r="E712" s="210"/>
      <c r="F712" s="236"/>
      <c r="G712" s="236"/>
      <c r="H712" s="236"/>
      <c r="I712" s="151"/>
      <c r="J712" s="139"/>
      <c r="K712" s="117"/>
      <c r="L712" s="117"/>
      <c r="M712" s="117"/>
      <c r="N712" s="11"/>
      <c r="O712" s="11"/>
      <c r="P712" s="11"/>
      <c r="Q712" s="63">
        <f t="shared" si="59"/>
        <v>0</v>
      </c>
      <c r="R712" s="368">
        <f>IF('N1.3_Project_Listing'!$D712="Replacement",SUM('N1.3_Project_Listing'!$K712:$L712)/2,'N1.3_Project_Listing'!$M712)</f>
        <v>0</v>
      </c>
      <c r="S712" s="67" t="str">
        <f>IFERROR(INDEX('N0.7_Lookup_References'!$C$13:$C$72,MATCH($A712,'N0.7_Lookup_References'!$B$13:$B$72,0)),"")</f>
        <v/>
      </c>
      <c r="T712" s="338" t="str">
        <f t="shared" si="60"/>
        <v/>
      </c>
      <c r="V712" s="11"/>
      <c r="W712" s="11"/>
      <c r="X712" s="11"/>
      <c r="Y712" s="11"/>
      <c r="Z712" s="11"/>
      <c r="AA712" s="11"/>
      <c r="AB712" s="11"/>
      <c r="AC712" s="11"/>
      <c r="AD712" s="11"/>
      <c r="AE712" s="11"/>
      <c r="AF712" s="11"/>
      <c r="AG712" s="11"/>
      <c r="AH712" s="11"/>
      <c r="AI712" s="11"/>
      <c r="AJ712" s="11"/>
      <c r="AK712" s="11"/>
      <c r="AL712" s="11"/>
      <c r="AM712" s="11"/>
      <c r="AN712" s="11"/>
      <c r="AO712" s="11"/>
      <c r="AP712" s="63">
        <f t="shared" si="61"/>
        <v>0</v>
      </c>
      <c r="AQ712" s="63">
        <f t="shared" si="62"/>
        <v>0</v>
      </c>
      <c r="AR712" s="63">
        <f t="shared" si="63"/>
        <v>0</v>
      </c>
      <c r="AT712" s="176" cm="1">
        <f t="array" ref="AT712">SUMIFS('N1.3_Project_Listing'!$P$16:$P$829, 'N1.3_Project_Listing'!$E$16:$E$829,'N1.3_Project_Listing'!$E712, 'N1.3_Project_Listing'!$A$16:$A$829,ET_Risk_SC_Summation[[#Headers],[132kV Circuit Breaker]])</f>
        <v>0</v>
      </c>
      <c r="AU712" s="176" cm="1">
        <f t="array" ref="AU712">SUMIFS('N1.3_Project_Listing'!$P$16:$P$829, 'N1.3_Project_Listing'!$E$16:$E$829,'N1.3_Project_Listing'!$E712, 'N1.3_Project_Listing'!$A$16:$A$829,ET_Risk_SC_Summation[[#Headers],[132kV Transformer]])</f>
        <v>0</v>
      </c>
      <c r="AV712" s="176" cm="1">
        <f t="array" ref="AV712">SUMIFS('N1.3_Project_Listing'!$P$16:$P$829, 'N1.3_Project_Listing'!$E$16:$E$829,'N1.3_Project_Listing'!$E712, 'N1.3_Project_Listing'!$A$16:$A$829,ET_Risk_SC_Summation[[#Headers],[132kV Reactor]])</f>
        <v>0</v>
      </c>
      <c r="AW712" s="176" cm="1">
        <f t="array" ref="AW712">SUMIFS('N1.3_Project_Listing'!$P$16:$P$829, 'N1.3_Project_Listing'!$E$16:$E$829,'N1.3_Project_Listing'!$E712, 'N1.3_Project_Listing'!$A$16:$A$829,ET_Risk_SC_Summation[[#Headers],[132kV Underground Cable]])</f>
        <v>0</v>
      </c>
      <c r="AX712" s="176" cm="1">
        <f t="array" ref="AX712">SUMIFS('N1.3_Project_Listing'!$P$16:$P$829, 'N1.3_Project_Listing'!$E$16:$E$829,'N1.3_Project_Listing'!$E712, 'N1.3_Project_Listing'!$A$16:$A$829,ET_Risk_SC_Summation[[#Headers],[132kV OHL Conductor]])</f>
        <v>0</v>
      </c>
      <c r="AY712" s="176" cm="1">
        <f t="array" ref="AY712">SUMIFS('N1.3_Project_Listing'!$P$16:$P$829, 'N1.3_Project_Listing'!$E$16:$E$829,'N1.3_Project_Listing'!$E712, 'N1.3_Project_Listing'!$A$16:$A$829,ET_Risk_SC_Summation[[#Headers],[132kV OHL Fittings]])</f>
        <v>0</v>
      </c>
      <c r="AZ712" s="176" cm="1">
        <f t="array" ref="AZ712">SUMIFS('N1.3_Project_Listing'!$P$16:$P$829, 'N1.3_Project_Listing'!$E$16:$E$829,'N1.3_Project_Listing'!$E712, 'N1.3_Project_Listing'!$A$16:$A$829,ET_Risk_SC_Summation[[#Headers],[132kV OHL Tower]])</f>
        <v>0</v>
      </c>
      <c r="BA712" s="176" cm="1">
        <f t="array" ref="BA712">SUMIFS('N1.3_Project_Listing'!$P$16:$P$829, 'N1.3_Project_Listing'!$E$16:$E$829,'N1.3_Project_Listing'!$E712, 'N1.3_Project_Listing'!$A$16:$A$829,ET_Risk_SC_Summation[[#Headers],[275kV Circuit Breaker]])</f>
        <v>0</v>
      </c>
      <c r="BB712" s="176" cm="1">
        <f t="array" ref="BB712">SUMIFS('N1.3_Project_Listing'!$P$16:$P$829, 'N1.3_Project_Listing'!$E$16:$E$829,'N1.3_Project_Listing'!$E712, 'N1.3_Project_Listing'!$A$16:$A$829,ET_Risk_SC_Summation[[#Headers],[275kV Transformer]])</f>
        <v>0</v>
      </c>
      <c r="BC712" s="176" cm="1">
        <f t="array" ref="BC712">SUMIFS('N1.3_Project_Listing'!$P$16:$P$829, 'N1.3_Project_Listing'!$E$16:$E$829,'N1.3_Project_Listing'!$E712, 'N1.3_Project_Listing'!$A$16:$A$829,ET_Risk_SC_Summation[[#Headers],[275kV Reactor]])</f>
        <v>0</v>
      </c>
      <c r="BD712" s="176" cm="1">
        <f t="array" ref="BD712">SUMIFS('N1.3_Project_Listing'!$P$16:$P$829, 'N1.3_Project_Listing'!$E$16:$E$829,'N1.3_Project_Listing'!$E712, 'N1.3_Project_Listing'!$A$16:$A$829,ET_Risk_SC_Summation[[#Headers],[275kV Underground Cable]])</f>
        <v>0</v>
      </c>
      <c r="BE712" s="176" cm="1">
        <f t="array" ref="BE712">SUMIFS('N1.3_Project_Listing'!$P$16:$P$829, 'N1.3_Project_Listing'!$E$16:$E$829,'N1.3_Project_Listing'!$E712, 'N1.3_Project_Listing'!$A$16:$A$829,ET_Risk_SC_Summation[[#Headers],[275kV OHL Conductor]])</f>
        <v>0</v>
      </c>
      <c r="BF712" s="176" cm="1">
        <f t="array" ref="BF712">SUMIFS('N1.3_Project_Listing'!$P$16:$P$829, 'N1.3_Project_Listing'!$E$16:$E$829,'N1.3_Project_Listing'!$E712, 'N1.3_Project_Listing'!$A$16:$A$829,ET_Risk_SC_Summation[[#Headers],[275kV OHL Fittings]])</f>
        <v>0</v>
      </c>
      <c r="BG712" s="176" cm="1">
        <f t="array" ref="BG712">SUMIFS('N1.3_Project_Listing'!$P$16:$P$829, 'N1.3_Project_Listing'!$E$16:$E$829,'N1.3_Project_Listing'!$E712, 'N1.3_Project_Listing'!$A$16:$A$829,ET_Risk_SC_Summation[[#Headers],[275kV OHL Tower]])</f>
        <v>0</v>
      </c>
      <c r="BH712" s="176" cm="1">
        <f t="array" ref="BH712">SUMIFS('N1.3_Project_Listing'!$P$16:$P$829, 'N1.3_Project_Listing'!$E$16:$E$829,'N1.3_Project_Listing'!$E712, 'N1.3_Project_Listing'!$A$16:$A$829,ET_Risk_SC_Summation[[#Headers],[400kV Circuit Breaker]])</f>
        <v>0</v>
      </c>
      <c r="BI712" s="176" cm="1">
        <f t="array" ref="BI712">SUMIFS('N1.3_Project_Listing'!$P$16:$P$829, 'N1.3_Project_Listing'!$E$16:$E$829,'N1.3_Project_Listing'!$E712, 'N1.3_Project_Listing'!$A$16:$A$829,ET_Risk_SC_Summation[[#Headers],[400kV Transformer]])</f>
        <v>0</v>
      </c>
      <c r="BJ712" s="176" cm="1">
        <f t="array" ref="BJ712">SUMIFS('N1.3_Project_Listing'!$P$16:$P$829, 'N1.3_Project_Listing'!$E$16:$E$829,'N1.3_Project_Listing'!$E712, 'N1.3_Project_Listing'!$A$16:$A$829,ET_Risk_SC_Summation[[#Headers],[400kV Reactor]])</f>
        <v>0</v>
      </c>
      <c r="BK712" s="176" cm="1">
        <f t="array" ref="BK712">SUMIFS('N1.3_Project_Listing'!$P$16:$P$829, 'N1.3_Project_Listing'!$E$16:$E$829,'N1.3_Project_Listing'!$E712, 'N1.3_Project_Listing'!$A$16:$A$829,ET_Risk_SC_Summation[[#Headers],[400kV Underground Cable]])</f>
        <v>0</v>
      </c>
      <c r="BL712" s="176" cm="1">
        <f t="array" ref="BL712">SUMIFS('N1.3_Project_Listing'!$P$16:$P$829, 'N1.3_Project_Listing'!$E$16:$E$829,'N1.3_Project_Listing'!$E712, 'N1.3_Project_Listing'!$A$16:$A$829,ET_Risk_SC_Summation[[#Headers],[400kV OHL Conductor]])</f>
        <v>0</v>
      </c>
      <c r="BM712" s="176" cm="1">
        <f t="array" ref="BM712">SUMIFS('N1.3_Project_Listing'!$P$16:$P$829, 'N1.3_Project_Listing'!$E$16:$E$829,'N1.3_Project_Listing'!$E712, 'N1.3_Project_Listing'!$A$16:$A$829,ET_Risk_SC_Summation[[#Headers],[400kV OHL Fittings]])</f>
        <v>0</v>
      </c>
      <c r="BN712" s="176" cm="1">
        <f t="array" ref="BN712">SUMIFS('N1.3_Project_Listing'!$P$16:$P$829, 'N1.3_Project_Listing'!$E$16:$E$829,'N1.3_Project_Listing'!$E712, 'N1.3_Project_Listing'!$A$16:$A$829,ET_Risk_SC_Summation[[#Headers],[400kV OHL Tower]])</f>
        <v>0</v>
      </c>
      <c r="BO712" s="177" t="str">
        <f>IF(SUM(ET_Risk_SC_Summation[[#This Row],[132kV Circuit Breaker]:[400kV OHL Tower]])=0, "n/a", INDEX(ET_Risk_SC_Summation[#Headers],1,MATCH(MAX(ET_Risk_SC_Summation[[#This Row],[132kV Circuit Breaker]:[400kV OHL Tower]]),ET_Risk_SC_Summation[[#This Row],[132kV Circuit Breaker]:[400kV OHL Tower]],0)))</f>
        <v>n/a</v>
      </c>
      <c r="BP712" s="177" t="str">
        <f>IFERROR(INDEX('N0.7_Lookup_References'!$G$77:$G$98,MATCH(ET_Risk_SC_Summation[[#This Row],[Mxx Category]],'N0.7_Lookup_References'!$F$77:$F$98,0)),"")</f>
        <v/>
      </c>
    </row>
    <row r="713" spans="1:68">
      <c r="A713" s="160" t="str">
        <f>IFERROR(INDEX(N1.2_Intervention_Types[NARM Asset Category],MATCH('N1.3_Project_Listing'!$C713,N1.2_Intervention_Types[Intervention Type ID],0),1),"")</f>
        <v/>
      </c>
      <c r="B713" s="160" t="str">
        <f>IF($D$2="GD",IFERROR(INDEX(N1.2_Intervention_Types[C&amp;V Asset Category (GD)],MATCH('N1.3_Project_Listing'!$C713,N1.2_Intervention_Types[Intervention Type ID],0),1),""),IFERROR(INDEX(N1.2_Intervention_Types[NARM Asset Category],MATCH('N1.3_Project_Listing'!$C713,N1.2_Intervention_Types[Intervention Type ID],0),1),""))</f>
        <v/>
      </c>
      <c r="C713" s="67" t="str">
        <f>IFERROR(INDEX(N1.2_Intervention_Types[Intervention Type ID],MATCH('N1.3_Project_Listing'!$I713,N1.2_Intervention_Types[Intervention Type],0),1),"")</f>
        <v/>
      </c>
      <c r="D713" s="160" t="str">
        <f>IFERROR(INDEX(N1.2_Intervention_Types[Intervention Category],MATCH('N1.3_Project_Listing'!$C713,N1.2_Intervention_Types[Intervention Type ID],0),1),"")</f>
        <v/>
      </c>
      <c r="E713" s="210"/>
      <c r="F713" s="236"/>
      <c r="G713" s="236"/>
      <c r="H713" s="236"/>
      <c r="I713" s="151"/>
      <c r="J713" s="139"/>
      <c r="K713" s="117"/>
      <c r="L713" s="117"/>
      <c r="M713" s="117"/>
      <c r="N713" s="11"/>
      <c r="O713" s="11"/>
      <c r="P713" s="11"/>
      <c r="Q713" s="63">
        <f t="shared" si="59"/>
        <v>0</v>
      </c>
      <c r="R713" s="368">
        <f>IF('N1.3_Project_Listing'!$D713="Replacement",SUM('N1.3_Project_Listing'!$K713:$L713)/2,'N1.3_Project_Listing'!$M713)</f>
        <v>0</v>
      </c>
      <c r="S713" s="67" t="str">
        <f>IFERROR(INDEX('N0.7_Lookup_References'!$C$13:$C$72,MATCH($A713,'N0.7_Lookup_References'!$B$13:$B$72,0)),"")</f>
        <v/>
      </c>
      <c r="T713" s="338" t="str">
        <f t="shared" si="60"/>
        <v/>
      </c>
      <c r="V713" s="11"/>
      <c r="W713" s="11"/>
      <c r="X713" s="11"/>
      <c r="Y713" s="11"/>
      <c r="Z713" s="11"/>
      <c r="AA713" s="11"/>
      <c r="AB713" s="11"/>
      <c r="AC713" s="11"/>
      <c r="AD713" s="11"/>
      <c r="AE713" s="11"/>
      <c r="AF713" s="11"/>
      <c r="AG713" s="11"/>
      <c r="AH713" s="11"/>
      <c r="AI713" s="11"/>
      <c r="AJ713" s="11"/>
      <c r="AK713" s="11"/>
      <c r="AL713" s="11"/>
      <c r="AM713" s="11"/>
      <c r="AN713" s="11"/>
      <c r="AO713" s="11"/>
      <c r="AP713" s="63">
        <f t="shared" si="61"/>
        <v>0</v>
      </c>
      <c r="AQ713" s="63">
        <f t="shared" si="62"/>
        <v>0</v>
      </c>
      <c r="AR713" s="63">
        <f t="shared" si="63"/>
        <v>0</v>
      </c>
      <c r="AT713" s="176" cm="1">
        <f t="array" ref="AT713">SUMIFS('N1.3_Project_Listing'!$P$16:$P$829, 'N1.3_Project_Listing'!$E$16:$E$829,'N1.3_Project_Listing'!$E713, 'N1.3_Project_Listing'!$A$16:$A$829,ET_Risk_SC_Summation[[#Headers],[132kV Circuit Breaker]])</f>
        <v>0</v>
      </c>
      <c r="AU713" s="176" cm="1">
        <f t="array" ref="AU713">SUMIFS('N1.3_Project_Listing'!$P$16:$P$829, 'N1.3_Project_Listing'!$E$16:$E$829,'N1.3_Project_Listing'!$E713, 'N1.3_Project_Listing'!$A$16:$A$829,ET_Risk_SC_Summation[[#Headers],[132kV Transformer]])</f>
        <v>0</v>
      </c>
      <c r="AV713" s="176" cm="1">
        <f t="array" ref="AV713">SUMIFS('N1.3_Project_Listing'!$P$16:$P$829, 'N1.3_Project_Listing'!$E$16:$E$829,'N1.3_Project_Listing'!$E713, 'N1.3_Project_Listing'!$A$16:$A$829,ET_Risk_SC_Summation[[#Headers],[132kV Reactor]])</f>
        <v>0</v>
      </c>
      <c r="AW713" s="176" cm="1">
        <f t="array" ref="AW713">SUMIFS('N1.3_Project_Listing'!$P$16:$P$829, 'N1.3_Project_Listing'!$E$16:$E$829,'N1.3_Project_Listing'!$E713, 'N1.3_Project_Listing'!$A$16:$A$829,ET_Risk_SC_Summation[[#Headers],[132kV Underground Cable]])</f>
        <v>0</v>
      </c>
      <c r="AX713" s="176" cm="1">
        <f t="array" ref="AX713">SUMIFS('N1.3_Project_Listing'!$P$16:$P$829, 'N1.3_Project_Listing'!$E$16:$E$829,'N1.3_Project_Listing'!$E713, 'N1.3_Project_Listing'!$A$16:$A$829,ET_Risk_SC_Summation[[#Headers],[132kV OHL Conductor]])</f>
        <v>0</v>
      </c>
      <c r="AY713" s="176" cm="1">
        <f t="array" ref="AY713">SUMIFS('N1.3_Project_Listing'!$P$16:$P$829, 'N1.3_Project_Listing'!$E$16:$E$829,'N1.3_Project_Listing'!$E713, 'N1.3_Project_Listing'!$A$16:$A$829,ET_Risk_SC_Summation[[#Headers],[132kV OHL Fittings]])</f>
        <v>0</v>
      </c>
      <c r="AZ713" s="176" cm="1">
        <f t="array" ref="AZ713">SUMIFS('N1.3_Project_Listing'!$P$16:$P$829, 'N1.3_Project_Listing'!$E$16:$E$829,'N1.3_Project_Listing'!$E713, 'N1.3_Project_Listing'!$A$16:$A$829,ET_Risk_SC_Summation[[#Headers],[132kV OHL Tower]])</f>
        <v>0</v>
      </c>
      <c r="BA713" s="176" cm="1">
        <f t="array" ref="BA713">SUMIFS('N1.3_Project_Listing'!$P$16:$P$829, 'N1.3_Project_Listing'!$E$16:$E$829,'N1.3_Project_Listing'!$E713, 'N1.3_Project_Listing'!$A$16:$A$829,ET_Risk_SC_Summation[[#Headers],[275kV Circuit Breaker]])</f>
        <v>0</v>
      </c>
      <c r="BB713" s="176" cm="1">
        <f t="array" ref="BB713">SUMIFS('N1.3_Project_Listing'!$P$16:$P$829, 'N1.3_Project_Listing'!$E$16:$E$829,'N1.3_Project_Listing'!$E713, 'N1.3_Project_Listing'!$A$16:$A$829,ET_Risk_SC_Summation[[#Headers],[275kV Transformer]])</f>
        <v>0</v>
      </c>
      <c r="BC713" s="176" cm="1">
        <f t="array" ref="BC713">SUMIFS('N1.3_Project_Listing'!$P$16:$P$829, 'N1.3_Project_Listing'!$E$16:$E$829,'N1.3_Project_Listing'!$E713, 'N1.3_Project_Listing'!$A$16:$A$829,ET_Risk_SC_Summation[[#Headers],[275kV Reactor]])</f>
        <v>0</v>
      </c>
      <c r="BD713" s="176" cm="1">
        <f t="array" ref="BD713">SUMIFS('N1.3_Project_Listing'!$P$16:$P$829, 'N1.3_Project_Listing'!$E$16:$E$829,'N1.3_Project_Listing'!$E713, 'N1.3_Project_Listing'!$A$16:$A$829,ET_Risk_SC_Summation[[#Headers],[275kV Underground Cable]])</f>
        <v>0</v>
      </c>
      <c r="BE713" s="176" cm="1">
        <f t="array" ref="BE713">SUMIFS('N1.3_Project_Listing'!$P$16:$P$829, 'N1.3_Project_Listing'!$E$16:$E$829,'N1.3_Project_Listing'!$E713, 'N1.3_Project_Listing'!$A$16:$A$829,ET_Risk_SC_Summation[[#Headers],[275kV OHL Conductor]])</f>
        <v>0</v>
      </c>
      <c r="BF713" s="176" cm="1">
        <f t="array" ref="BF713">SUMIFS('N1.3_Project_Listing'!$P$16:$P$829, 'N1.3_Project_Listing'!$E$16:$E$829,'N1.3_Project_Listing'!$E713, 'N1.3_Project_Listing'!$A$16:$A$829,ET_Risk_SC_Summation[[#Headers],[275kV OHL Fittings]])</f>
        <v>0</v>
      </c>
      <c r="BG713" s="176" cm="1">
        <f t="array" ref="BG713">SUMIFS('N1.3_Project_Listing'!$P$16:$P$829, 'N1.3_Project_Listing'!$E$16:$E$829,'N1.3_Project_Listing'!$E713, 'N1.3_Project_Listing'!$A$16:$A$829,ET_Risk_SC_Summation[[#Headers],[275kV OHL Tower]])</f>
        <v>0</v>
      </c>
      <c r="BH713" s="176" cm="1">
        <f t="array" ref="BH713">SUMIFS('N1.3_Project_Listing'!$P$16:$P$829, 'N1.3_Project_Listing'!$E$16:$E$829,'N1.3_Project_Listing'!$E713, 'N1.3_Project_Listing'!$A$16:$A$829,ET_Risk_SC_Summation[[#Headers],[400kV Circuit Breaker]])</f>
        <v>0</v>
      </c>
      <c r="BI713" s="176" cm="1">
        <f t="array" ref="BI713">SUMIFS('N1.3_Project_Listing'!$P$16:$P$829, 'N1.3_Project_Listing'!$E$16:$E$829,'N1.3_Project_Listing'!$E713, 'N1.3_Project_Listing'!$A$16:$A$829,ET_Risk_SC_Summation[[#Headers],[400kV Transformer]])</f>
        <v>0</v>
      </c>
      <c r="BJ713" s="176" cm="1">
        <f t="array" ref="BJ713">SUMIFS('N1.3_Project_Listing'!$P$16:$P$829, 'N1.3_Project_Listing'!$E$16:$E$829,'N1.3_Project_Listing'!$E713, 'N1.3_Project_Listing'!$A$16:$A$829,ET_Risk_SC_Summation[[#Headers],[400kV Reactor]])</f>
        <v>0</v>
      </c>
      <c r="BK713" s="176" cm="1">
        <f t="array" ref="BK713">SUMIFS('N1.3_Project_Listing'!$P$16:$P$829, 'N1.3_Project_Listing'!$E$16:$E$829,'N1.3_Project_Listing'!$E713, 'N1.3_Project_Listing'!$A$16:$A$829,ET_Risk_SC_Summation[[#Headers],[400kV Underground Cable]])</f>
        <v>0</v>
      </c>
      <c r="BL713" s="176" cm="1">
        <f t="array" ref="BL713">SUMIFS('N1.3_Project_Listing'!$P$16:$P$829, 'N1.3_Project_Listing'!$E$16:$E$829,'N1.3_Project_Listing'!$E713, 'N1.3_Project_Listing'!$A$16:$A$829,ET_Risk_SC_Summation[[#Headers],[400kV OHL Conductor]])</f>
        <v>0</v>
      </c>
      <c r="BM713" s="176" cm="1">
        <f t="array" ref="BM713">SUMIFS('N1.3_Project_Listing'!$P$16:$P$829, 'N1.3_Project_Listing'!$E$16:$E$829,'N1.3_Project_Listing'!$E713, 'N1.3_Project_Listing'!$A$16:$A$829,ET_Risk_SC_Summation[[#Headers],[400kV OHL Fittings]])</f>
        <v>0</v>
      </c>
      <c r="BN713" s="176" cm="1">
        <f t="array" ref="BN713">SUMIFS('N1.3_Project_Listing'!$P$16:$P$829, 'N1.3_Project_Listing'!$E$16:$E$829,'N1.3_Project_Listing'!$E713, 'N1.3_Project_Listing'!$A$16:$A$829,ET_Risk_SC_Summation[[#Headers],[400kV OHL Tower]])</f>
        <v>0</v>
      </c>
      <c r="BO713" s="177" t="str">
        <f>IF(SUM(ET_Risk_SC_Summation[[#This Row],[132kV Circuit Breaker]:[400kV OHL Tower]])=0, "n/a", INDEX(ET_Risk_SC_Summation[#Headers],1,MATCH(MAX(ET_Risk_SC_Summation[[#This Row],[132kV Circuit Breaker]:[400kV OHL Tower]]),ET_Risk_SC_Summation[[#This Row],[132kV Circuit Breaker]:[400kV OHL Tower]],0)))</f>
        <v>n/a</v>
      </c>
      <c r="BP713" s="177" t="str">
        <f>IFERROR(INDEX('N0.7_Lookup_References'!$G$77:$G$98,MATCH(ET_Risk_SC_Summation[[#This Row],[Mxx Category]],'N0.7_Lookup_References'!$F$77:$F$98,0)),"")</f>
        <v/>
      </c>
    </row>
    <row r="714" spans="1:68">
      <c r="A714" s="160" t="str">
        <f>IFERROR(INDEX(N1.2_Intervention_Types[NARM Asset Category],MATCH('N1.3_Project_Listing'!$C714,N1.2_Intervention_Types[Intervention Type ID],0),1),"")</f>
        <v/>
      </c>
      <c r="B714" s="160" t="str">
        <f>IF($D$2="GD",IFERROR(INDEX(N1.2_Intervention_Types[C&amp;V Asset Category (GD)],MATCH('N1.3_Project_Listing'!$C714,N1.2_Intervention_Types[Intervention Type ID],0),1),""),IFERROR(INDEX(N1.2_Intervention_Types[NARM Asset Category],MATCH('N1.3_Project_Listing'!$C714,N1.2_Intervention_Types[Intervention Type ID],0),1),""))</f>
        <v/>
      </c>
      <c r="C714" s="67" t="str">
        <f>IFERROR(INDEX(N1.2_Intervention_Types[Intervention Type ID],MATCH('N1.3_Project_Listing'!$I714,N1.2_Intervention_Types[Intervention Type],0),1),"")</f>
        <v/>
      </c>
      <c r="D714" s="160" t="str">
        <f>IFERROR(INDEX(N1.2_Intervention_Types[Intervention Category],MATCH('N1.3_Project_Listing'!$C714,N1.2_Intervention_Types[Intervention Type ID],0),1),"")</f>
        <v/>
      </c>
      <c r="E714" s="210"/>
      <c r="F714" s="236"/>
      <c r="G714" s="236"/>
      <c r="H714" s="236"/>
      <c r="I714" s="151"/>
      <c r="J714" s="139"/>
      <c r="K714" s="117"/>
      <c r="L714" s="117"/>
      <c r="M714" s="117"/>
      <c r="N714" s="11"/>
      <c r="O714" s="11"/>
      <c r="P714" s="11"/>
      <c r="Q714" s="63">
        <f t="shared" si="59"/>
        <v>0</v>
      </c>
      <c r="R714" s="368">
        <f>IF('N1.3_Project_Listing'!$D714="Replacement",SUM('N1.3_Project_Listing'!$K714:$L714)/2,'N1.3_Project_Listing'!$M714)</f>
        <v>0</v>
      </c>
      <c r="S714" s="67" t="str">
        <f>IFERROR(INDEX('N0.7_Lookup_References'!$C$13:$C$72,MATCH($A714,'N0.7_Lookup_References'!$B$13:$B$72,0)),"")</f>
        <v/>
      </c>
      <c r="T714" s="338" t="str">
        <f t="shared" si="60"/>
        <v/>
      </c>
      <c r="V714" s="11"/>
      <c r="W714" s="11"/>
      <c r="X714" s="11"/>
      <c r="Y714" s="11"/>
      <c r="Z714" s="11"/>
      <c r="AA714" s="11"/>
      <c r="AB714" s="11"/>
      <c r="AC714" s="11"/>
      <c r="AD714" s="11"/>
      <c r="AE714" s="11"/>
      <c r="AF714" s="11"/>
      <c r="AG714" s="11"/>
      <c r="AH714" s="11"/>
      <c r="AI714" s="11"/>
      <c r="AJ714" s="11"/>
      <c r="AK714" s="11"/>
      <c r="AL714" s="11"/>
      <c r="AM714" s="11"/>
      <c r="AN714" s="11"/>
      <c r="AO714" s="11"/>
      <c r="AP714" s="63">
        <f t="shared" si="61"/>
        <v>0</v>
      </c>
      <c r="AQ714" s="63">
        <f t="shared" si="62"/>
        <v>0</v>
      </c>
      <c r="AR714" s="63">
        <f t="shared" si="63"/>
        <v>0</v>
      </c>
      <c r="AT714" s="176" cm="1">
        <f t="array" ref="AT714">SUMIFS('N1.3_Project_Listing'!$P$16:$P$829, 'N1.3_Project_Listing'!$E$16:$E$829,'N1.3_Project_Listing'!$E714, 'N1.3_Project_Listing'!$A$16:$A$829,ET_Risk_SC_Summation[[#Headers],[132kV Circuit Breaker]])</f>
        <v>0</v>
      </c>
      <c r="AU714" s="176" cm="1">
        <f t="array" ref="AU714">SUMIFS('N1.3_Project_Listing'!$P$16:$P$829, 'N1.3_Project_Listing'!$E$16:$E$829,'N1.3_Project_Listing'!$E714, 'N1.3_Project_Listing'!$A$16:$A$829,ET_Risk_SC_Summation[[#Headers],[132kV Transformer]])</f>
        <v>0</v>
      </c>
      <c r="AV714" s="176" cm="1">
        <f t="array" ref="AV714">SUMIFS('N1.3_Project_Listing'!$P$16:$P$829, 'N1.3_Project_Listing'!$E$16:$E$829,'N1.3_Project_Listing'!$E714, 'N1.3_Project_Listing'!$A$16:$A$829,ET_Risk_SC_Summation[[#Headers],[132kV Reactor]])</f>
        <v>0</v>
      </c>
      <c r="AW714" s="176" cm="1">
        <f t="array" ref="AW714">SUMIFS('N1.3_Project_Listing'!$P$16:$P$829, 'N1.3_Project_Listing'!$E$16:$E$829,'N1.3_Project_Listing'!$E714, 'N1.3_Project_Listing'!$A$16:$A$829,ET_Risk_SC_Summation[[#Headers],[132kV Underground Cable]])</f>
        <v>0</v>
      </c>
      <c r="AX714" s="176" cm="1">
        <f t="array" ref="AX714">SUMIFS('N1.3_Project_Listing'!$P$16:$P$829, 'N1.3_Project_Listing'!$E$16:$E$829,'N1.3_Project_Listing'!$E714, 'N1.3_Project_Listing'!$A$16:$A$829,ET_Risk_SC_Summation[[#Headers],[132kV OHL Conductor]])</f>
        <v>0</v>
      </c>
      <c r="AY714" s="176" cm="1">
        <f t="array" ref="AY714">SUMIFS('N1.3_Project_Listing'!$P$16:$P$829, 'N1.3_Project_Listing'!$E$16:$E$829,'N1.3_Project_Listing'!$E714, 'N1.3_Project_Listing'!$A$16:$A$829,ET_Risk_SC_Summation[[#Headers],[132kV OHL Fittings]])</f>
        <v>0</v>
      </c>
      <c r="AZ714" s="176" cm="1">
        <f t="array" ref="AZ714">SUMIFS('N1.3_Project_Listing'!$P$16:$P$829, 'N1.3_Project_Listing'!$E$16:$E$829,'N1.3_Project_Listing'!$E714, 'N1.3_Project_Listing'!$A$16:$A$829,ET_Risk_SC_Summation[[#Headers],[132kV OHL Tower]])</f>
        <v>0</v>
      </c>
      <c r="BA714" s="176" cm="1">
        <f t="array" ref="BA714">SUMIFS('N1.3_Project_Listing'!$P$16:$P$829, 'N1.3_Project_Listing'!$E$16:$E$829,'N1.3_Project_Listing'!$E714, 'N1.3_Project_Listing'!$A$16:$A$829,ET_Risk_SC_Summation[[#Headers],[275kV Circuit Breaker]])</f>
        <v>0</v>
      </c>
      <c r="BB714" s="176" cm="1">
        <f t="array" ref="BB714">SUMIFS('N1.3_Project_Listing'!$P$16:$P$829, 'N1.3_Project_Listing'!$E$16:$E$829,'N1.3_Project_Listing'!$E714, 'N1.3_Project_Listing'!$A$16:$A$829,ET_Risk_SC_Summation[[#Headers],[275kV Transformer]])</f>
        <v>0</v>
      </c>
      <c r="BC714" s="176" cm="1">
        <f t="array" ref="BC714">SUMIFS('N1.3_Project_Listing'!$P$16:$P$829, 'N1.3_Project_Listing'!$E$16:$E$829,'N1.3_Project_Listing'!$E714, 'N1.3_Project_Listing'!$A$16:$A$829,ET_Risk_SC_Summation[[#Headers],[275kV Reactor]])</f>
        <v>0</v>
      </c>
      <c r="BD714" s="176" cm="1">
        <f t="array" ref="BD714">SUMIFS('N1.3_Project_Listing'!$P$16:$P$829, 'N1.3_Project_Listing'!$E$16:$E$829,'N1.3_Project_Listing'!$E714, 'N1.3_Project_Listing'!$A$16:$A$829,ET_Risk_SC_Summation[[#Headers],[275kV Underground Cable]])</f>
        <v>0</v>
      </c>
      <c r="BE714" s="176" cm="1">
        <f t="array" ref="BE714">SUMIFS('N1.3_Project_Listing'!$P$16:$P$829, 'N1.3_Project_Listing'!$E$16:$E$829,'N1.3_Project_Listing'!$E714, 'N1.3_Project_Listing'!$A$16:$A$829,ET_Risk_SC_Summation[[#Headers],[275kV OHL Conductor]])</f>
        <v>0</v>
      </c>
      <c r="BF714" s="176" cm="1">
        <f t="array" ref="BF714">SUMIFS('N1.3_Project_Listing'!$P$16:$P$829, 'N1.3_Project_Listing'!$E$16:$E$829,'N1.3_Project_Listing'!$E714, 'N1.3_Project_Listing'!$A$16:$A$829,ET_Risk_SC_Summation[[#Headers],[275kV OHL Fittings]])</f>
        <v>0</v>
      </c>
      <c r="BG714" s="176" cm="1">
        <f t="array" ref="BG714">SUMIFS('N1.3_Project_Listing'!$P$16:$P$829, 'N1.3_Project_Listing'!$E$16:$E$829,'N1.3_Project_Listing'!$E714, 'N1.3_Project_Listing'!$A$16:$A$829,ET_Risk_SC_Summation[[#Headers],[275kV OHL Tower]])</f>
        <v>0</v>
      </c>
      <c r="BH714" s="176" cm="1">
        <f t="array" ref="BH714">SUMIFS('N1.3_Project_Listing'!$P$16:$P$829, 'N1.3_Project_Listing'!$E$16:$E$829,'N1.3_Project_Listing'!$E714, 'N1.3_Project_Listing'!$A$16:$A$829,ET_Risk_SC_Summation[[#Headers],[400kV Circuit Breaker]])</f>
        <v>0</v>
      </c>
      <c r="BI714" s="176" cm="1">
        <f t="array" ref="BI714">SUMIFS('N1.3_Project_Listing'!$P$16:$P$829, 'N1.3_Project_Listing'!$E$16:$E$829,'N1.3_Project_Listing'!$E714, 'N1.3_Project_Listing'!$A$16:$A$829,ET_Risk_SC_Summation[[#Headers],[400kV Transformer]])</f>
        <v>0</v>
      </c>
      <c r="BJ714" s="176" cm="1">
        <f t="array" ref="BJ714">SUMIFS('N1.3_Project_Listing'!$P$16:$P$829, 'N1.3_Project_Listing'!$E$16:$E$829,'N1.3_Project_Listing'!$E714, 'N1.3_Project_Listing'!$A$16:$A$829,ET_Risk_SC_Summation[[#Headers],[400kV Reactor]])</f>
        <v>0</v>
      </c>
      <c r="BK714" s="176" cm="1">
        <f t="array" ref="BK714">SUMIFS('N1.3_Project_Listing'!$P$16:$P$829, 'N1.3_Project_Listing'!$E$16:$E$829,'N1.3_Project_Listing'!$E714, 'N1.3_Project_Listing'!$A$16:$A$829,ET_Risk_SC_Summation[[#Headers],[400kV Underground Cable]])</f>
        <v>0</v>
      </c>
      <c r="BL714" s="176" cm="1">
        <f t="array" ref="BL714">SUMIFS('N1.3_Project_Listing'!$P$16:$P$829, 'N1.3_Project_Listing'!$E$16:$E$829,'N1.3_Project_Listing'!$E714, 'N1.3_Project_Listing'!$A$16:$A$829,ET_Risk_SC_Summation[[#Headers],[400kV OHL Conductor]])</f>
        <v>0</v>
      </c>
      <c r="BM714" s="176" cm="1">
        <f t="array" ref="BM714">SUMIFS('N1.3_Project_Listing'!$P$16:$P$829, 'N1.3_Project_Listing'!$E$16:$E$829,'N1.3_Project_Listing'!$E714, 'N1.3_Project_Listing'!$A$16:$A$829,ET_Risk_SC_Summation[[#Headers],[400kV OHL Fittings]])</f>
        <v>0</v>
      </c>
      <c r="BN714" s="176" cm="1">
        <f t="array" ref="BN714">SUMIFS('N1.3_Project_Listing'!$P$16:$P$829, 'N1.3_Project_Listing'!$E$16:$E$829,'N1.3_Project_Listing'!$E714, 'N1.3_Project_Listing'!$A$16:$A$829,ET_Risk_SC_Summation[[#Headers],[400kV OHL Tower]])</f>
        <v>0</v>
      </c>
      <c r="BO714" s="177" t="str">
        <f>IF(SUM(ET_Risk_SC_Summation[[#This Row],[132kV Circuit Breaker]:[400kV OHL Tower]])=0, "n/a", INDEX(ET_Risk_SC_Summation[#Headers],1,MATCH(MAX(ET_Risk_SC_Summation[[#This Row],[132kV Circuit Breaker]:[400kV OHL Tower]]),ET_Risk_SC_Summation[[#This Row],[132kV Circuit Breaker]:[400kV OHL Tower]],0)))</f>
        <v>n/a</v>
      </c>
      <c r="BP714" s="177" t="str">
        <f>IFERROR(INDEX('N0.7_Lookup_References'!$G$77:$G$98,MATCH(ET_Risk_SC_Summation[[#This Row],[Mxx Category]],'N0.7_Lookup_References'!$F$77:$F$98,0)),"")</f>
        <v/>
      </c>
    </row>
    <row r="715" spans="1:68">
      <c r="A715" s="160" t="str">
        <f>IFERROR(INDEX(N1.2_Intervention_Types[NARM Asset Category],MATCH('N1.3_Project_Listing'!$C715,N1.2_Intervention_Types[Intervention Type ID],0),1),"")</f>
        <v/>
      </c>
      <c r="B715" s="160" t="str">
        <f>IF($D$2="GD",IFERROR(INDEX(N1.2_Intervention_Types[C&amp;V Asset Category (GD)],MATCH('N1.3_Project_Listing'!$C715,N1.2_Intervention_Types[Intervention Type ID],0),1),""),IFERROR(INDEX(N1.2_Intervention_Types[NARM Asset Category],MATCH('N1.3_Project_Listing'!$C715,N1.2_Intervention_Types[Intervention Type ID],0),1),""))</f>
        <v/>
      </c>
      <c r="C715" s="67" t="str">
        <f>IFERROR(INDEX(N1.2_Intervention_Types[Intervention Type ID],MATCH('N1.3_Project_Listing'!$I715,N1.2_Intervention_Types[Intervention Type],0),1),"")</f>
        <v/>
      </c>
      <c r="D715" s="160" t="str">
        <f>IFERROR(INDEX(N1.2_Intervention_Types[Intervention Category],MATCH('N1.3_Project_Listing'!$C715,N1.2_Intervention_Types[Intervention Type ID],0),1),"")</f>
        <v/>
      </c>
      <c r="E715" s="210"/>
      <c r="F715" s="236"/>
      <c r="G715" s="236"/>
      <c r="H715" s="236"/>
      <c r="I715" s="151"/>
      <c r="J715" s="139"/>
      <c r="K715" s="117"/>
      <c r="L715" s="117"/>
      <c r="M715" s="117"/>
      <c r="N715" s="11"/>
      <c r="O715" s="11"/>
      <c r="P715" s="11"/>
      <c r="Q715" s="63">
        <f t="shared" si="59"/>
        <v>0</v>
      </c>
      <c r="R715" s="368">
        <f>IF('N1.3_Project_Listing'!$D715="Replacement",SUM('N1.3_Project_Listing'!$K715:$L715)/2,'N1.3_Project_Listing'!$M715)</f>
        <v>0</v>
      </c>
      <c r="S715" s="67" t="str">
        <f>IFERROR(INDEX('N0.7_Lookup_References'!$C$13:$C$72,MATCH($A715,'N0.7_Lookup_References'!$B$13:$B$72,0)),"")</f>
        <v/>
      </c>
      <c r="T715" s="338" t="str">
        <f t="shared" si="60"/>
        <v/>
      </c>
      <c r="V715" s="11"/>
      <c r="W715" s="11"/>
      <c r="X715" s="11"/>
      <c r="Y715" s="11"/>
      <c r="Z715" s="11"/>
      <c r="AA715" s="11"/>
      <c r="AB715" s="11"/>
      <c r="AC715" s="11"/>
      <c r="AD715" s="11"/>
      <c r="AE715" s="11"/>
      <c r="AF715" s="11"/>
      <c r="AG715" s="11"/>
      <c r="AH715" s="11"/>
      <c r="AI715" s="11"/>
      <c r="AJ715" s="11"/>
      <c r="AK715" s="11"/>
      <c r="AL715" s="11"/>
      <c r="AM715" s="11"/>
      <c r="AN715" s="11"/>
      <c r="AO715" s="11"/>
      <c r="AP715" s="63">
        <f t="shared" si="61"/>
        <v>0</v>
      </c>
      <c r="AQ715" s="63">
        <f t="shared" si="62"/>
        <v>0</v>
      </c>
      <c r="AR715" s="63">
        <f t="shared" si="63"/>
        <v>0</v>
      </c>
      <c r="AT715" s="176" cm="1">
        <f t="array" ref="AT715">SUMIFS('N1.3_Project_Listing'!$P$16:$P$829, 'N1.3_Project_Listing'!$E$16:$E$829,'N1.3_Project_Listing'!$E715, 'N1.3_Project_Listing'!$A$16:$A$829,ET_Risk_SC_Summation[[#Headers],[132kV Circuit Breaker]])</f>
        <v>0</v>
      </c>
      <c r="AU715" s="176" cm="1">
        <f t="array" ref="AU715">SUMIFS('N1.3_Project_Listing'!$P$16:$P$829, 'N1.3_Project_Listing'!$E$16:$E$829,'N1.3_Project_Listing'!$E715, 'N1.3_Project_Listing'!$A$16:$A$829,ET_Risk_SC_Summation[[#Headers],[132kV Transformer]])</f>
        <v>0</v>
      </c>
      <c r="AV715" s="176" cm="1">
        <f t="array" ref="AV715">SUMIFS('N1.3_Project_Listing'!$P$16:$P$829, 'N1.3_Project_Listing'!$E$16:$E$829,'N1.3_Project_Listing'!$E715, 'N1.3_Project_Listing'!$A$16:$A$829,ET_Risk_SC_Summation[[#Headers],[132kV Reactor]])</f>
        <v>0</v>
      </c>
      <c r="AW715" s="176" cm="1">
        <f t="array" ref="AW715">SUMIFS('N1.3_Project_Listing'!$P$16:$P$829, 'N1.3_Project_Listing'!$E$16:$E$829,'N1.3_Project_Listing'!$E715, 'N1.3_Project_Listing'!$A$16:$A$829,ET_Risk_SC_Summation[[#Headers],[132kV Underground Cable]])</f>
        <v>0</v>
      </c>
      <c r="AX715" s="176" cm="1">
        <f t="array" ref="AX715">SUMIFS('N1.3_Project_Listing'!$P$16:$P$829, 'N1.3_Project_Listing'!$E$16:$E$829,'N1.3_Project_Listing'!$E715, 'N1.3_Project_Listing'!$A$16:$A$829,ET_Risk_SC_Summation[[#Headers],[132kV OHL Conductor]])</f>
        <v>0</v>
      </c>
      <c r="AY715" s="176" cm="1">
        <f t="array" ref="AY715">SUMIFS('N1.3_Project_Listing'!$P$16:$P$829, 'N1.3_Project_Listing'!$E$16:$E$829,'N1.3_Project_Listing'!$E715, 'N1.3_Project_Listing'!$A$16:$A$829,ET_Risk_SC_Summation[[#Headers],[132kV OHL Fittings]])</f>
        <v>0</v>
      </c>
      <c r="AZ715" s="176" cm="1">
        <f t="array" ref="AZ715">SUMIFS('N1.3_Project_Listing'!$P$16:$P$829, 'N1.3_Project_Listing'!$E$16:$E$829,'N1.3_Project_Listing'!$E715, 'N1.3_Project_Listing'!$A$16:$A$829,ET_Risk_SC_Summation[[#Headers],[132kV OHL Tower]])</f>
        <v>0</v>
      </c>
      <c r="BA715" s="176" cm="1">
        <f t="array" ref="BA715">SUMIFS('N1.3_Project_Listing'!$P$16:$P$829, 'N1.3_Project_Listing'!$E$16:$E$829,'N1.3_Project_Listing'!$E715, 'N1.3_Project_Listing'!$A$16:$A$829,ET_Risk_SC_Summation[[#Headers],[275kV Circuit Breaker]])</f>
        <v>0</v>
      </c>
      <c r="BB715" s="176" cm="1">
        <f t="array" ref="BB715">SUMIFS('N1.3_Project_Listing'!$P$16:$P$829, 'N1.3_Project_Listing'!$E$16:$E$829,'N1.3_Project_Listing'!$E715, 'N1.3_Project_Listing'!$A$16:$A$829,ET_Risk_SC_Summation[[#Headers],[275kV Transformer]])</f>
        <v>0</v>
      </c>
      <c r="BC715" s="176" cm="1">
        <f t="array" ref="BC715">SUMIFS('N1.3_Project_Listing'!$P$16:$P$829, 'N1.3_Project_Listing'!$E$16:$E$829,'N1.3_Project_Listing'!$E715, 'N1.3_Project_Listing'!$A$16:$A$829,ET_Risk_SC_Summation[[#Headers],[275kV Reactor]])</f>
        <v>0</v>
      </c>
      <c r="BD715" s="176" cm="1">
        <f t="array" ref="BD715">SUMIFS('N1.3_Project_Listing'!$P$16:$P$829, 'N1.3_Project_Listing'!$E$16:$E$829,'N1.3_Project_Listing'!$E715, 'N1.3_Project_Listing'!$A$16:$A$829,ET_Risk_SC_Summation[[#Headers],[275kV Underground Cable]])</f>
        <v>0</v>
      </c>
      <c r="BE715" s="176" cm="1">
        <f t="array" ref="BE715">SUMIFS('N1.3_Project_Listing'!$P$16:$P$829, 'N1.3_Project_Listing'!$E$16:$E$829,'N1.3_Project_Listing'!$E715, 'N1.3_Project_Listing'!$A$16:$A$829,ET_Risk_SC_Summation[[#Headers],[275kV OHL Conductor]])</f>
        <v>0</v>
      </c>
      <c r="BF715" s="176" cm="1">
        <f t="array" ref="BF715">SUMIFS('N1.3_Project_Listing'!$P$16:$P$829, 'N1.3_Project_Listing'!$E$16:$E$829,'N1.3_Project_Listing'!$E715, 'N1.3_Project_Listing'!$A$16:$A$829,ET_Risk_SC_Summation[[#Headers],[275kV OHL Fittings]])</f>
        <v>0</v>
      </c>
      <c r="BG715" s="176" cm="1">
        <f t="array" ref="BG715">SUMIFS('N1.3_Project_Listing'!$P$16:$P$829, 'N1.3_Project_Listing'!$E$16:$E$829,'N1.3_Project_Listing'!$E715, 'N1.3_Project_Listing'!$A$16:$A$829,ET_Risk_SC_Summation[[#Headers],[275kV OHL Tower]])</f>
        <v>0</v>
      </c>
      <c r="BH715" s="176" cm="1">
        <f t="array" ref="BH715">SUMIFS('N1.3_Project_Listing'!$P$16:$P$829, 'N1.3_Project_Listing'!$E$16:$E$829,'N1.3_Project_Listing'!$E715, 'N1.3_Project_Listing'!$A$16:$A$829,ET_Risk_SC_Summation[[#Headers],[400kV Circuit Breaker]])</f>
        <v>0</v>
      </c>
      <c r="BI715" s="176" cm="1">
        <f t="array" ref="BI715">SUMIFS('N1.3_Project_Listing'!$P$16:$P$829, 'N1.3_Project_Listing'!$E$16:$E$829,'N1.3_Project_Listing'!$E715, 'N1.3_Project_Listing'!$A$16:$A$829,ET_Risk_SC_Summation[[#Headers],[400kV Transformer]])</f>
        <v>0</v>
      </c>
      <c r="BJ715" s="176" cm="1">
        <f t="array" ref="BJ715">SUMIFS('N1.3_Project_Listing'!$P$16:$P$829, 'N1.3_Project_Listing'!$E$16:$E$829,'N1.3_Project_Listing'!$E715, 'N1.3_Project_Listing'!$A$16:$A$829,ET_Risk_SC_Summation[[#Headers],[400kV Reactor]])</f>
        <v>0</v>
      </c>
      <c r="BK715" s="176" cm="1">
        <f t="array" ref="BK715">SUMIFS('N1.3_Project_Listing'!$P$16:$P$829, 'N1.3_Project_Listing'!$E$16:$E$829,'N1.3_Project_Listing'!$E715, 'N1.3_Project_Listing'!$A$16:$A$829,ET_Risk_SC_Summation[[#Headers],[400kV Underground Cable]])</f>
        <v>0</v>
      </c>
      <c r="BL715" s="176" cm="1">
        <f t="array" ref="BL715">SUMIFS('N1.3_Project_Listing'!$P$16:$P$829, 'N1.3_Project_Listing'!$E$16:$E$829,'N1.3_Project_Listing'!$E715, 'N1.3_Project_Listing'!$A$16:$A$829,ET_Risk_SC_Summation[[#Headers],[400kV OHL Conductor]])</f>
        <v>0</v>
      </c>
      <c r="BM715" s="176" cm="1">
        <f t="array" ref="BM715">SUMIFS('N1.3_Project_Listing'!$P$16:$P$829, 'N1.3_Project_Listing'!$E$16:$E$829,'N1.3_Project_Listing'!$E715, 'N1.3_Project_Listing'!$A$16:$A$829,ET_Risk_SC_Summation[[#Headers],[400kV OHL Fittings]])</f>
        <v>0</v>
      </c>
      <c r="BN715" s="176" cm="1">
        <f t="array" ref="BN715">SUMIFS('N1.3_Project_Listing'!$P$16:$P$829, 'N1.3_Project_Listing'!$E$16:$E$829,'N1.3_Project_Listing'!$E715, 'N1.3_Project_Listing'!$A$16:$A$829,ET_Risk_SC_Summation[[#Headers],[400kV OHL Tower]])</f>
        <v>0</v>
      </c>
      <c r="BO715" s="177" t="str">
        <f>IF(SUM(ET_Risk_SC_Summation[[#This Row],[132kV Circuit Breaker]:[400kV OHL Tower]])=0, "n/a", INDEX(ET_Risk_SC_Summation[#Headers],1,MATCH(MAX(ET_Risk_SC_Summation[[#This Row],[132kV Circuit Breaker]:[400kV OHL Tower]]),ET_Risk_SC_Summation[[#This Row],[132kV Circuit Breaker]:[400kV OHL Tower]],0)))</f>
        <v>n/a</v>
      </c>
      <c r="BP715" s="177" t="str">
        <f>IFERROR(INDEX('N0.7_Lookup_References'!$G$77:$G$98,MATCH(ET_Risk_SC_Summation[[#This Row],[Mxx Category]],'N0.7_Lookup_References'!$F$77:$F$98,0)),"")</f>
        <v/>
      </c>
    </row>
    <row r="716" spans="1:68">
      <c r="A716" s="160" t="str">
        <f>IFERROR(INDEX(N1.2_Intervention_Types[NARM Asset Category],MATCH('N1.3_Project_Listing'!$C716,N1.2_Intervention_Types[Intervention Type ID],0),1),"")</f>
        <v/>
      </c>
      <c r="B716" s="160" t="str">
        <f>IF($D$2="GD",IFERROR(INDEX(N1.2_Intervention_Types[C&amp;V Asset Category (GD)],MATCH('N1.3_Project_Listing'!$C716,N1.2_Intervention_Types[Intervention Type ID],0),1),""),IFERROR(INDEX(N1.2_Intervention_Types[NARM Asset Category],MATCH('N1.3_Project_Listing'!$C716,N1.2_Intervention_Types[Intervention Type ID],0),1),""))</f>
        <v/>
      </c>
      <c r="C716" s="67" t="str">
        <f>IFERROR(INDEX(N1.2_Intervention_Types[Intervention Type ID],MATCH('N1.3_Project_Listing'!$I716,N1.2_Intervention_Types[Intervention Type],0),1),"")</f>
        <v/>
      </c>
      <c r="D716" s="160" t="str">
        <f>IFERROR(INDEX(N1.2_Intervention_Types[Intervention Category],MATCH('N1.3_Project_Listing'!$C716,N1.2_Intervention_Types[Intervention Type ID],0),1),"")</f>
        <v/>
      </c>
      <c r="E716" s="210"/>
      <c r="F716" s="236"/>
      <c r="G716" s="236"/>
      <c r="H716" s="236"/>
      <c r="I716" s="151"/>
      <c r="J716" s="139"/>
      <c r="K716" s="117"/>
      <c r="L716" s="117"/>
      <c r="M716" s="117"/>
      <c r="N716" s="11"/>
      <c r="O716" s="11"/>
      <c r="P716" s="11"/>
      <c r="Q716" s="63">
        <f t="shared" si="59"/>
        <v>0</v>
      </c>
      <c r="R716" s="368">
        <f>IF('N1.3_Project_Listing'!$D716="Replacement",SUM('N1.3_Project_Listing'!$K716:$L716)/2,'N1.3_Project_Listing'!$M716)</f>
        <v>0</v>
      </c>
      <c r="S716" s="67" t="str">
        <f>IFERROR(INDEX('N0.7_Lookup_References'!$C$13:$C$72,MATCH($A716,'N0.7_Lookup_References'!$B$13:$B$72,0)),"")</f>
        <v/>
      </c>
      <c r="T716" s="338" t="str">
        <f t="shared" si="60"/>
        <v/>
      </c>
      <c r="V716" s="11"/>
      <c r="W716" s="11"/>
      <c r="X716" s="11"/>
      <c r="Y716" s="11"/>
      <c r="Z716" s="11"/>
      <c r="AA716" s="11"/>
      <c r="AB716" s="11"/>
      <c r="AC716" s="11"/>
      <c r="AD716" s="11"/>
      <c r="AE716" s="11"/>
      <c r="AF716" s="11"/>
      <c r="AG716" s="11"/>
      <c r="AH716" s="11"/>
      <c r="AI716" s="11"/>
      <c r="AJ716" s="11"/>
      <c r="AK716" s="11"/>
      <c r="AL716" s="11"/>
      <c r="AM716" s="11"/>
      <c r="AN716" s="11"/>
      <c r="AO716" s="11"/>
      <c r="AP716" s="63">
        <f t="shared" si="61"/>
        <v>0</v>
      </c>
      <c r="AQ716" s="63">
        <f t="shared" si="62"/>
        <v>0</v>
      </c>
      <c r="AR716" s="63">
        <f t="shared" si="63"/>
        <v>0</v>
      </c>
      <c r="AT716" s="176" cm="1">
        <f t="array" ref="AT716">SUMIFS('N1.3_Project_Listing'!$P$16:$P$829, 'N1.3_Project_Listing'!$E$16:$E$829,'N1.3_Project_Listing'!$E716, 'N1.3_Project_Listing'!$A$16:$A$829,ET_Risk_SC_Summation[[#Headers],[132kV Circuit Breaker]])</f>
        <v>0</v>
      </c>
      <c r="AU716" s="176" cm="1">
        <f t="array" ref="AU716">SUMIFS('N1.3_Project_Listing'!$P$16:$P$829, 'N1.3_Project_Listing'!$E$16:$E$829,'N1.3_Project_Listing'!$E716, 'N1.3_Project_Listing'!$A$16:$A$829,ET_Risk_SC_Summation[[#Headers],[132kV Transformer]])</f>
        <v>0</v>
      </c>
      <c r="AV716" s="176" cm="1">
        <f t="array" ref="AV716">SUMIFS('N1.3_Project_Listing'!$P$16:$P$829, 'N1.3_Project_Listing'!$E$16:$E$829,'N1.3_Project_Listing'!$E716, 'N1.3_Project_Listing'!$A$16:$A$829,ET_Risk_SC_Summation[[#Headers],[132kV Reactor]])</f>
        <v>0</v>
      </c>
      <c r="AW716" s="176" cm="1">
        <f t="array" ref="AW716">SUMIFS('N1.3_Project_Listing'!$P$16:$P$829, 'N1.3_Project_Listing'!$E$16:$E$829,'N1.3_Project_Listing'!$E716, 'N1.3_Project_Listing'!$A$16:$A$829,ET_Risk_SC_Summation[[#Headers],[132kV Underground Cable]])</f>
        <v>0</v>
      </c>
      <c r="AX716" s="176" cm="1">
        <f t="array" ref="AX716">SUMIFS('N1.3_Project_Listing'!$P$16:$P$829, 'N1.3_Project_Listing'!$E$16:$E$829,'N1.3_Project_Listing'!$E716, 'N1.3_Project_Listing'!$A$16:$A$829,ET_Risk_SC_Summation[[#Headers],[132kV OHL Conductor]])</f>
        <v>0</v>
      </c>
      <c r="AY716" s="176" cm="1">
        <f t="array" ref="AY716">SUMIFS('N1.3_Project_Listing'!$P$16:$P$829, 'N1.3_Project_Listing'!$E$16:$E$829,'N1.3_Project_Listing'!$E716, 'N1.3_Project_Listing'!$A$16:$A$829,ET_Risk_SC_Summation[[#Headers],[132kV OHL Fittings]])</f>
        <v>0</v>
      </c>
      <c r="AZ716" s="176" cm="1">
        <f t="array" ref="AZ716">SUMIFS('N1.3_Project_Listing'!$P$16:$P$829, 'N1.3_Project_Listing'!$E$16:$E$829,'N1.3_Project_Listing'!$E716, 'N1.3_Project_Listing'!$A$16:$A$829,ET_Risk_SC_Summation[[#Headers],[132kV OHL Tower]])</f>
        <v>0</v>
      </c>
      <c r="BA716" s="176" cm="1">
        <f t="array" ref="BA716">SUMIFS('N1.3_Project_Listing'!$P$16:$P$829, 'N1.3_Project_Listing'!$E$16:$E$829,'N1.3_Project_Listing'!$E716, 'N1.3_Project_Listing'!$A$16:$A$829,ET_Risk_SC_Summation[[#Headers],[275kV Circuit Breaker]])</f>
        <v>0</v>
      </c>
      <c r="BB716" s="176" cm="1">
        <f t="array" ref="BB716">SUMIFS('N1.3_Project_Listing'!$P$16:$P$829, 'N1.3_Project_Listing'!$E$16:$E$829,'N1.3_Project_Listing'!$E716, 'N1.3_Project_Listing'!$A$16:$A$829,ET_Risk_SC_Summation[[#Headers],[275kV Transformer]])</f>
        <v>0</v>
      </c>
      <c r="BC716" s="176" cm="1">
        <f t="array" ref="BC716">SUMIFS('N1.3_Project_Listing'!$P$16:$P$829, 'N1.3_Project_Listing'!$E$16:$E$829,'N1.3_Project_Listing'!$E716, 'N1.3_Project_Listing'!$A$16:$A$829,ET_Risk_SC_Summation[[#Headers],[275kV Reactor]])</f>
        <v>0</v>
      </c>
      <c r="BD716" s="176" cm="1">
        <f t="array" ref="BD716">SUMIFS('N1.3_Project_Listing'!$P$16:$P$829, 'N1.3_Project_Listing'!$E$16:$E$829,'N1.3_Project_Listing'!$E716, 'N1.3_Project_Listing'!$A$16:$A$829,ET_Risk_SC_Summation[[#Headers],[275kV Underground Cable]])</f>
        <v>0</v>
      </c>
      <c r="BE716" s="176" cm="1">
        <f t="array" ref="BE716">SUMIFS('N1.3_Project_Listing'!$P$16:$P$829, 'N1.3_Project_Listing'!$E$16:$E$829,'N1.3_Project_Listing'!$E716, 'N1.3_Project_Listing'!$A$16:$A$829,ET_Risk_SC_Summation[[#Headers],[275kV OHL Conductor]])</f>
        <v>0</v>
      </c>
      <c r="BF716" s="176" cm="1">
        <f t="array" ref="BF716">SUMIFS('N1.3_Project_Listing'!$P$16:$P$829, 'N1.3_Project_Listing'!$E$16:$E$829,'N1.3_Project_Listing'!$E716, 'N1.3_Project_Listing'!$A$16:$A$829,ET_Risk_SC_Summation[[#Headers],[275kV OHL Fittings]])</f>
        <v>0</v>
      </c>
      <c r="BG716" s="176" cm="1">
        <f t="array" ref="BG716">SUMIFS('N1.3_Project_Listing'!$P$16:$P$829, 'N1.3_Project_Listing'!$E$16:$E$829,'N1.3_Project_Listing'!$E716, 'N1.3_Project_Listing'!$A$16:$A$829,ET_Risk_SC_Summation[[#Headers],[275kV OHL Tower]])</f>
        <v>0</v>
      </c>
      <c r="BH716" s="176" cm="1">
        <f t="array" ref="BH716">SUMIFS('N1.3_Project_Listing'!$P$16:$P$829, 'N1.3_Project_Listing'!$E$16:$E$829,'N1.3_Project_Listing'!$E716, 'N1.3_Project_Listing'!$A$16:$A$829,ET_Risk_SC_Summation[[#Headers],[400kV Circuit Breaker]])</f>
        <v>0</v>
      </c>
      <c r="BI716" s="176" cm="1">
        <f t="array" ref="BI716">SUMIFS('N1.3_Project_Listing'!$P$16:$P$829, 'N1.3_Project_Listing'!$E$16:$E$829,'N1.3_Project_Listing'!$E716, 'N1.3_Project_Listing'!$A$16:$A$829,ET_Risk_SC_Summation[[#Headers],[400kV Transformer]])</f>
        <v>0</v>
      </c>
      <c r="BJ716" s="176" cm="1">
        <f t="array" ref="BJ716">SUMIFS('N1.3_Project_Listing'!$P$16:$P$829, 'N1.3_Project_Listing'!$E$16:$E$829,'N1.3_Project_Listing'!$E716, 'N1.3_Project_Listing'!$A$16:$A$829,ET_Risk_SC_Summation[[#Headers],[400kV Reactor]])</f>
        <v>0</v>
      </c>
      <c r="BK716" s="176" cm="1">
        <f t="array" ref="BK716">SUMIFS('N1.3_Project_Listing'!$P$16:$P$829, 'N1.3_Project_Listing'!$E$16:$E$829,'N1.3_Project_Listing'!$E716, 'N1.3_Project_Listing'!$A$16:$A$829,ET_Risk_SC_Summation[[#Headers],[400kV Underground Cable]])</f>
        <v>0</v>
      </c>
      <c r="BL716" s="176" cm="1">
        <f t="array" ref="BL716">SUMIFS('N1.3_Project_Listing'!$P$16:$P$829, 'N1.3_Project_Listing'!$E$16:$E$829,'N1.3_Project_Listing'!$E716, 'N1.3_Project_Listing'!$A$16:$A$829,ET_Risk_SC_Summation[[#Headers],[400kV OHL Conductor]])</f>
        <v>0</v>
      </c>
      <c r="BM716" s="176" cm="1">
        <f t="array" ref="BM716">SUMIFS('N1.3_Project_Listing'!$P$16:$P$829, 'N1.3_Project_Listing'!$E$16:$E$829,'N1.3_Project_Listing'!$E716, 'N1.3_Project_Listing'!$A$16:$A$829,ET_Risk_SC_Summation[[#Headers],[400kV OHL Fittings]])</f>
        <v>0</v>
      </c>
      <c r="BN716" s="176" cm="1">
        <f t="array" ref="BN716">SUMIFS('N1.3_Project_Listing'!$P$16:$P$829, 'N1.3_Project_Listing'!$E$16:$E$829,'N1.3_Project_Listing'!$E716, 'N1.3_Project_Listing'!$A$16:$A$829,ET_Risk_SC_Summation[[#Headers],[400kV OHL Tower]])</f>
        <v>0</v>
      </c>
      <c r="BO716" s="177" t="str">
        <f>IF(SUM(ET_Risk_SC_Summation[[#This Row],[132kV Circuit Breaker]:[400kV OHL Tower]])=0, "n/a", INDEX(ET_Risk_SC_Summation[#Headers],1,MATCH(MAX(ET_Risk_SC_Summation[[#This Row],[132kV Circuit Breaker]:[400kV OHL Tower]]),ET_Risk_SC_Summation[[#This Row],[132kV Circuit Breaker]:[400kV OHL Tower]],0)))</f>
        <v>n/a</v>
      </c>
      <c r="BP716" s="177" t="str">
        <f>IFERROR(INDEX('N0.7_Lookup_References'!$G$77:$G$98,MATCH(ET_Risk_SC_Summation[[#This Row],[Mxx Category]],'N0.7_Lookup_References'!$F$77:$F$98,0)),"")</f>
        <v/>
      </c>
    </row>
    <row r="717" spans="1:68">
      <c r="A717" s="160" t="str">
        <f>IFERROR(INDEX(N1.2_Intervention_Types[NARM Asset Category],MATCH('N1.3_Project_Listing'!$C717,N1.2_Intervention_Types[Intervention Type ID],0),1),"")</f>
        <v/>
      </c>
      <c r="B717" s="160" t="str">
        <f>IF($D$2="GD",IFERROR(INDEX(N1.2_Intervention_Types[C&amp;V Asset Category (GD)],MATCH('N1.3_Project_Listing'!$C717,N1.2_Intervention_Types[Intervention Type ID],0),1),""),IFERROR(INDEX(N1.2_Intervention_Types[NARM Asset Category],MATCH('N1.3_Project_Listing'!$C717,N1.2_Intervention_Types[Intervention Type ID],0),1),""))</f>
        <v/>
      </c>
      <c r="C717" s="67" t="str">
        <f>IFERROR(INDEX(N1.2_Intervention_Types[Intervention Type ID],MATCH('N1.3_Project_Listing'!$I717,N1.2_Intervention_Types[Intervention Type],0),1),"")</f>
        <v/>
      </c>
      <c r="D717" s="160" t="str">
        <f>IFERROR(INDEX(N1.2_Intervention_Types[Intervention Category],MATCH('N1.3_Project_Listing'!$C717,N1.2_Intervention_Types[Intervention Type ID],0),1),"")</f>
        <v/>
      </c>
      <c r="E717" s="210"/>
      <c r="F717" s="236"/>
      <c r="G717" s="236"/>
      <c r="H717" s="236"/>
      <c r="I717" s="151"/>
      <c r="J717" s="139"/>
      <c r="K717" s="117"/>
      <c r="L717" s="117"/>
      <c r="M717" s="117"/>
      <c r="N717" s="11"/>
      <c r="O717" s="11"/>
      <c r="P717" s="11"/>
      <c r="Q717" s="63">
        <f t="shared" si="59"/>
        <v>0</v>
      </c>
      <c r="R717" s="368">
        <f>IF('N1.3_Project_Listing'!$D717="Replacement",SUM('N1.3_Project_Listing'!$K717:$L717)/2,'N1.3_Project_Listing'!$M717)</f>
        <v>0</v>
      </c>
      <c r="S717" s="67" t="str">
        <f>IFERROR(INDEX('N0.7_Lookup_References'!$C$13:$C$72,MATCH($A717,'N0.7_Lookup_References'!$B$13:$B$72,0)),"")</f>
        <v/>
      </c>
      <c r="T717" s="338" t="str">
        <f t="shared" si="60"/>
        <v/>
      </c>
      <c r="V717" s="11"/>
      <c r="W717" s="11"/>
      <c r="X717" s="11"/>
      <c r="Y717" s="11"/>
      <c r="Z717" s="11"/>
      <c r="AA717" s="11"/>
      <c r="AB717" s="11"/>
      <c r="AC717" s="11"/>
      <c r="AD717" s="11"/>
      <c r="AE717" s="11"/>
      <c r="AF717" s="11"/>
      <c r="AG717" s="11"/>
      <c r="AH717" s="11"/>
      <c r="AI717" s="11"/>
      <c r="AJ717" s="11"/>
      <c r="AK717" s="11"/>
      <c r="AL717" s="11"/>
      <c r="AM717" s="11"/>
      <c r="AN717" s="11"/>
      <c r="AO717" s="11"/>
      <c r="AP717" s="63">
        <f t="shared" si="61"/>
        <v>0</v>
      </c>
      <c r="AQ717" s="63">
        <f t="shared" si="62"/>
        <v>0</v>
      </c>
      <c r="AR717" s="63">
        <f t="shared" si="63"/>
        <v>0</v>
      </c>
      <c r="AT717" s="176" cm="1">
        <f t="array" ref="AT717">SUMIFS('N1.3_Project_Listing'!$P$16:$P$829, 'N1.3_Project_Listing'!$E$16:$E$829,'N1.3_Project_Listing'!$E717, 'N1.3_Project_Listing'!$A$16:$A$829,ET_Risk_SC_Summation[[#Headers],[132kV Circuit Breaker]])</f>
        <v>0</v>
      </c>
      <c r="AU717" s="176" cm="1">
        <f t="array" ref="AU717">SUMIFS('N1.3_Project_Listing'!$P$16:$P$829, 'N1.3_Project_Listing'!$E$16:$E$829,'N1.3_Project_Listing'!$E717, 'N1.3_Project_Listing'!$A$16:$A$829,ET_Risk_SC_Summation[[#Headers],[132kV Transformer]])</f>
        <v>0</v>
      </c>
      <c r="AV717" s="176" cm="1">
        <f t="array" ref="AV717">SUMIFS('N1.3_Project_Listing'!$P$16:$P$829, 'N1.3_Project_Listing'!$E$16:$E$829,'N1.3_Project_Listing'!$E717, 'N1.3_Project_Listing'!$A$16:$A$829,ET_Risk_SC_Summation[[#Headers],[132kV Reactor]])</f>
        <v>0</v>
      </c>
      <c r="AW717" s="176" cm="1">
        <f t="array" ref="AW717">SUMIFS('N1.3_Project_Listing'!$P$16:$P$829, 'N1.3_Project_Listing'!$E$16:$E$829,'N1.3_Project_Listing'!$E717, 'N1.3_Project_Listing'!$A$16:$A$829,ET_Risk_SC_Summation[[#Headers],[132kV Underground Cable]])</f>
        <v>0</v>
      </c>
      <c r="AX717" s="176" cm="1">
        <f t="array" ref="AX717">SUMIFS('N1.3_Project_Listing'!$P$16:$P$829, 'N1.3_Project_Listing'!$E$16:$E$829,'N1.3_Project_Listing'!$E717, 'N1.3_Project_Listing'!$A$16:$A$829,ET_Risk_SC_Summation[[#Headers],[132kV OHL Conductor]])</f>
        <v>0</v>
      </c>
      <c r="AY717" s="176" cm="1">
        <f t="array" ref="AY717">SUMIFS('N1.3_Project_Listing'!$P$16:$P$829, 'N1.3_Project_Listing'!$E$16:$E$829,'N1.3_Project_Listing'!$E717, 'N1.3_Project_Listing'!$A$16:$A$829,ET_Risk_SC_Summation[[#Headers],[132kV OHL Fittings]])</f>
        <v>0</v>
      </c>
      <c r="AZ717" s="176" cm="1">
        <f t="array" ref="AZ717">SUMIFS('N1.3_Project_Listing'!$P$16:$P$829, 'N1.3_Project_Listing'!$E$16:$E$829,'N1.3_Project_Listing'!$E717, 'N1.3_Project_Listing'!$A$16:$A$829,ET_Risk_SC_Summation[[#Headers],[132kV OHL Tower]])</f>
        <v>0</v>
      </c>
      <c r="BA717" s="176" cm="1">
        <f t="array" ref="BA717">SUMIFS('N1.3_Project_Listing'!$P$16:$P$829, 'N1.3_Project_Listing'!$E$16:$E$829,'N1.3_Project_Listing'!$E717, 'N1.3_Project_Listing'!$A$16:$A$829,ET_Risk_SC_Summation[[#Headers],[275kV Circuit Breaker]])</f>
        <v>0</v>
      </c>
      <c r="BB717" s="176" cm="1">
        <f t="array" ref="BB717">SUMIFS('N1.3_Project_Listing'!$P$16:$P$829, 'N1.3_Project_Listing'!$E$16:$E$829,'N1.3_Project_Listing'!$E717, 'N1.3_Project_Listing'!$A$16:$A$829,ET_Risk_SC_Summation[[#Headers],[275kV Transformer]])</f>
        <v>0</v>
      </c>
      <c r="BC717" s="176" cm="1">
        <f t="array" ref="BC717">SUMIFS('N1.3_Project_Listing'!$P$16:$P$829, 'N1.3_Project_Listing'!$E$16:$E$829,'N1.3_Project_Listing'!$E717, 'N1.3_Project_Listing'!$A$16:$A$829,ET_Risk_SC_Summation[[#Headers],[275kV Reactor]])</f>
        <v>0</v>
      </c>
      <c r="BD717" s="176" cm="1">
        <f t="array" ref="BD717">SUMIFS('N1.3_Project_Listing'!$P$16:$P$829, 'N1.3_Project_Listing'!$E$16:$E$829,'N1.3_Project_Listing'!$E717, 'N1.3_Project_Listing'!$A$16:$A$829,ET_Risk_SC_Summation[[#Headers],[275kV Underground Cable]])</f>
        <v>0</v>
      </c>
      <c r="BE717" s="176" cm="1">
        <f t="array" ref="BE717">SUMIFS('N1.3_Project_Listing'!$P$16:$P$829, 'N1.3_Project_Listing'!$E$16:$E$829,'N1.3_Project_Listing'!$E717, 'N1.3_Project_Listing'!$A$16:$A$829,ET_Risk_SC_Summation[[#Headers],[275kV OHL Conductor]])</f>
        <v>0</v>
      </c>
      <c r="BF717" s="176" cm="1">
        <f t="array" ref="BF717">SUMIFS('N1.3_Project_Listing'!$P$16:$P$829, 'N1.3_Project_Listing'!$E$16:$E$829,'N1.3_Project_Listing'!$E717, 'N1.3_Project_Listing'!$A$16:$A$829,ET_Risk_SC_Summation[[#Headers],[275kV OHL Fittings]])</f>
        <v>0</v>
      </c>
      <c r="BG717" s="176" cm="1">
        <f t="array" ref="BG717">SUMIFS('N1.3_Project_Listing'!$P$16:$P$829, 'N1.3_Project_Listing'!$E$16:$E$829,'N1.3_Project_Listing'!$E717, 'N1.3_Project_Listing'!$A$16:$A$829,ET_Risk_SC_Summation[[#Headers],[275kV OHL Tower]])</f>
        <v>0</v>
      </c>
      <c r="BH717" s="176" cm="1">
        <f t="array" ref="BH717">SUMIFS('N1.3_Project_Listing'!$P$16:$P$829, 'N1.3_Project_Listing'!$E$16:$E$829,'N1.3_Project_Listing'!$E717, 'N1.3_Project_Listing'!$A$16:$A$829,ET_Risk_SC_Summation[[#Headers],[400kV Circuit Breaker]])</f>
        <v>0</v>
      </c>
      <c r="BI717" s="176" cm="1">
        <f t="array" ref="BI717">SUMIFS('N1.3_Project_Listing'!$P$16:$P$829, 'N1.3_Project_Listing'!$E$16:$E$829,'N1.3_Project_Listing'!$E717, 'N1.3_Project_Listing'!$A$16:$A$829,ET_Risk_SC_Summation[[#Headers],[400kV Transformer]])</f>
        <v>0</v>
      </c>
      <c r="BJ717" s="176" cm="1">
        <f t="array" ref="BJ717">SUMIFS('N1.3_Project_Listing'!$P$16:$P$829, 'N1.3_Project_Listing'!$E$16:$E$829,'N1.3_Project_Listing'!$E717, 'N1.3_Project_Listing'!$A$16:$A$829,ET_Risk_SC_Summation[[#Headers],[400kV Reactor]])</f>
        <v>0</v>
      </c>
      <c r="BK717" s="176" cm="1">
        <f t="array" ref="BK717">SUMIFS('N1.3_Project_Listing'!$P$16:$P$829, 'N1.3_Project_Listing'!$E$16:$E$829,'N1.3_Project_Listing'!$E717, 'N1.3_Project_Listing'!$A$16:$A$829,ET_Risk_SC_Summation[[#Headers],[400kV Underground Cable]])</f>
        <v>0</v>
      </c>
      <c r="BL717" s="176" cm="1">
        <f t="array" ref="BL717">SUMIFS('N1.3_Project_Listing'!$P$16:$P$829, 'N1.3_Project_Listing'!$E$16:$E$829,'N1.3_Project_Listing'!$E717, 'N1.3_Project_Listing'!$A$16:$A$829,ET_Risk_SC_Summation[[#Headers],[400kV OHL Conductor]])</f>
        <v>0</v>
      </c>
      <c r="BM717" s="176" cm="1">
        <f t="array" ref="BM717">SUMIFS('N1.3_Project_Listing'!$P$16:$P$829, 'N1.3_Project_Listing'!$E$16:$E$829,'N1.3_Project_Listing'!$E717, 'N1.3_Project_Listing'!$A$16:$A$829,ET_Risk_SC_Summation[[#Headers],[400kV OHL Fittings]])</f>
        <v>0</v>
      </c>
      <c r="BN717" s="176" cm="1">
        <f t="array" ref="BN717">SUMIFS('N1.3_Project_Listing'!$P$16:$P$829, 'N1.3_Project_Listing'!$E$16:$E$829,'N1.3_Project_Listing'!$E717, 'N1.3_Project_Listing'!$A$16:$A$829,ET_Risk_SC_Summation[[#Headers],[400kV OHL Tower]])</f>
        <v>0</v>
      </c>
      <c r="BO717" s="177" t="str">
        <f>IF(SUM(ET_Risk_SC_Summation[[#This Row],[132kV Circuit Breaker]:[400kV OHL Tower]])=0, "n/a", INDEX(ET_Risk_SC_Summation[#Headers],1,MATCH(MAX(ET_Risk_SC_Summation[[#This Row],[132kV Circuit Breaker]:[400kV OHL Tower]]),ET_Risk_SC_Summation[[#This Row],[132kV Circuit Breaker]:[400kV OHL Tower]],0)))</f>
        <v>n/a</v>
      </c>
      <c r="BP717" s="177" t="str">
        <f>IFERROR(INDEX('N0.7_Lookup_References'!$G$77:$G$98,MATCH(ET_Risk_SC_Summation[[#This Row],[Mxx Category]],'N0.7_Lookup_References'!$F$77:$F$98,0)),"")</f>
        <v/>
      </c>
    </row>
    <row r="718" spans="1:68">
      <c r="A718" s="160" t="str">
        <f>IFERROR(INDEX(N1.2_Intervention_Types[NARM Asset Category],MATCH('N1.3_Project_Listing'!$C718,N1.2_Intervention_Types[Intervention Type ID],0),1),"")</f>
        <v/>
      </c>
      <c r="B718" s="160" t="str">
        <f>IF($D$2="GD",IFERROR(INDEX(N1.2_Intervention_Types[C&amp;V Asset Category (GD)],MATCH('N1.3_Project_Listing'!$C718,N1.2_Intervention_Types[Intervention Type ID],0),1),""),IFERROR(INDEX(N1.2_Intervention_Types[NARM Asset Category],MATCH('N1.3_Project_Listing'!$C718,N1.2_Intervention_Types[Intervention Type ID],0),1),""))</f>
        <v/>
      </c>
      <c r="C718" s="67" t="str">
        <f>IFERROR(INDEX(N1.2_Intervention_Types[Intervention Type ID],MATCH('N1.3_Project_Listing'!$I718,N1.2_Intervention_Types[Intervention Type],0),1),"")</f>
        <v/>
      </c>
      <c r="D718" s="160" t="str">
        <f>IFERROR(INDEX(N1.2_Intervention_Types[Intervention Category],MATCH('N1.3_Project_Listing'!$C718,N1.2_Intervention_Types[Intervention Type ID],0),1),"")</f>
        <v/>
      </c>
      <c r="E718" s="210"/>
      <c r="F718" s="236"/>
      <c r="G718" s="236"/>
      <c r="H718" s="236"/>
      <c r="I718" s="151"/>
      <c r="J718" s="139"/>
      <c r="K718" s="117"/>
      <c r="L718" s="117"/>
      <c r="M718" s="117"/>
      <c r="N718" s="11"/>
      <c r="O718" s="11"/>
      <c r="P718" s="11"/>
      <c r="Q718" s="63">
        <f t="shared" si="59"/>
        <v>0</v>
      </c>
      <c r="R718" s="368">
        <f>IF('N1.3_Project_Listing'!$D718="Replacement",SUM('N1.3_Project_Listing'!$K718:$L718)/2,'N1.3_Project_Listing'!$M718)</f>
        <v>0</v>
      </c>
      <c r="S718" s="67" t="str">
        <f>IFERROR(INDEX('N0.7_Lookup_References'!$C$13:$C$72,MATCH($A718,'N0.7_Lookup_References'!$B$13:$B$72,0)),"")</f>
        <v/>
      </c>
      <c r="T718" s="338" t="str">
        <f t="shared" si="60"/>
        <v/>
      </c>
      <c r="V718" s="11"/>
      <c r="W718" s="11"/>
      <c r="X718" s="11"/>
      <c r="Y718" s="11"/>
      <c r="Z718" s="11"/>
      <c r="AA718" s="11"/>
      <c r="AB718" s="11"/>
      <c r="AC718" s="11"/>
      <c r="AD718" s="11"/>
      <c r="AE718" s="11"/>
      <c r="AF718" s="11"/>
      <c r="AG718" s="11"/>
      <c r="AH718" s="11"/>
      <c r="AI718" s="11"/>
      <c r="AJ718" s="11"/>
      <c r="AK718" s="11"/>
      <c r="AL718" s="11"/>
      <c r="AM718" s="11"/>
      <c r="AN718" s="11"/>
      <c r="AO718" s="11"/>
      <c r="AP718" s="63">
        <f t="shared" si="61"/>
        <v>0</v>
      </c>
      <c r="AQ718" s="63">
        <f t="shared" si="62"/>
        <v>0</v>
      </c>
      <c r="AR718" s="63">
        <f t="shared" si="63"/>
        <v>0</v>
      </c>
      <c r="AT718" s="176" cm="1">
        <f t="array" ref="AT718">SUMIFS('N1.3_Project_Listing'!$P$16:$P$829, 'N1.3_Project_Listing'!$E$16:$E$829,'N1.3_Project_Listing'!$E718, 'N1.3_Project_Listing'!$A$16:$A$829,ET_Risk_SC_Summation[[#Headers],[132kV Circuit Breaker]])</f>
        <v>0</v>
      </c>
      <c r="AU718" s="176" cm="1">
        <f t="array" ref="AU718">SUMIFS('N1.3_Project_Listing'!$P$16:$P$829, 'N1.3_Project_Listing'!$E$16:$E$829,'N1.3_Project_Listing'!$E718, 'N1.3_Project_Listing'!$A$16:$A$829,ET_Risk_SC_Summation[[#Headers],[132kV Transformer]])</f>
        <v>0</v>
      </c>
      <c r="AV718" s="176" cm="1">
        <f t="array" ref="AV718">SUMIFS('N1.3_Project_Listing'!$P$16:$P$829, 'N1.3_Project_Listing'!$E$16:$E$829,'N1.3_Project_Listing'!$E718, 'N1.3_Project_Listing'!$A$16:$A$829,ET_Risk_SC_Summation[[#Headers],[132kV Reactor]])</f>
        <v>0</v>
      </c>
      <c r="AW718" s="176" cm="1">
        <f t="array" ref="AW718">SUMIFS('N1.3_Project_Listing'!$P$16:$P$829, 'N1.3_Project_Listing'!$E$16:$E$829,'N1.3_Project_Listing'!$E718, 'N1.3_Project_Listing'!$A$16:$A$829,ET_Risk_SC_Summation[[#Headers],[132kV Underground Cable]])</f>
        <v>0</v>
      </c>
      <c r="AX718" s="176" cm="1">
        <f t="array" ref="AX718">SUMIFS('N1.3_Project_Listing'!$P$16:$P$829, 'N1.3_Project_Listing'!$E$16:$E$829,'N1.3_Project_Listing'!$E718, 'N1.3_Project_Listing'!$A$16:$A$829,ET_Risk_SC_Summation[[#Headers],[132kV OHL Conductor]])</f>
        <v>0</v>
      </c>
      <c r="AY718" s="176" cm="1">
        <f t="array" ref="AY718">SUMIFS('N1.3_Project_Listing'!$P$16:$P$829, 'N1.3_Project_Listing'!$E$16:$E$829,'N1.3_Project_Listing'!$E718, 'N1.3_Project_Listing'!$A$16:$A$829,ET_Risk_SC_Summation[[#Headers],[132kV OHL Fittings]])</f>
        <v>0</v>
      </c>
      <c r="AZ718" s="176" cm="1">
        <f t="array" ref="AZ718">SUMIFS('N1.3_Project_Listing'!$P$16:$P$829, 'N1.3_Project_Listing'!$E$16:$E$829,'N1.3_Project_Listing'!$E718, 'N1.3_Project_Listing'!$A$16:$A$829,ET_Risk_SC_Summation[[#Headers],[132kV OHL Tower]])</f>
        <v>0</v>
      </c>
      <c r="BA718" s="176" cm="1">
        <f t="array" ref="BA718">SUMIFS('N1.3_Project_Listing'!$P$16:$P$829, 'N1.3_Project_Listing'!$E$16:$E$829,'N1.3_Project_Listing'!$E718, 'N1.3_Project_Listing'!$A$16:$A$829,ET_Risk_SC_Summation[[#Headers],[275kV Circuit Breaker]])</f>
        <v>0</v>
      </c>
      <c r="BB718" s="176" cm="1">
        <f t="array" ref="BB718">SUMIFS('N1.3_Project_Listing'!$P$16:$P$829, 'N1.3_Project_Listing'!$E$16:$E$829,'N1.3_Project_Listing'!$E718, 'N1.3_Project_Listing'!$A$16:$A$829,ET_Risk_SC_Summation[[#Headers],[275kV Transformer]])</f>
        <v>0</v>
      </c>
      <c r="BC718" s="176" cm="1">
        <f t="array" ref="BC718">SUMIFS('N1.3_Project_Listing'!$P$16:$P$829, 'N1.3_Project_Listing'!$E$16:$E$829,'N1.3_Project_Listing'!$E718, 'N1.3_Project_Listing'!$A$16:$A$829,ET_Risk_SC_Summation[[#Headers],[275kV Reactor]])</f>
        <v>0</v>
      </c>
      <c r="BD718" s="176" cm="1">
        <f t="array" ref="BD718">SUMIFS('N1.3_Project_Listing'!$P$16:$P$829, 'N1.3_Project_Listing'!$E$16:$E$829,'N1.3_Project_Listing'!$E718, 'N1.3_Project_Listing'!$A$16:$A$829,ET_Risk_SC_Summation[[#Headers],[275kV Underground Cable]])</f>
        <v>0</v>
      </c>
      <c r="BE718" s="176" cm="1">
        <f t="array" ref="BE718">SUMIFS('N1.3_Project_Listing'!$P$16:$P$829, 'N1.3_Project_Listing'!$E$16:$E$829,'N1.3_Project_Listing'!$E718, 'N1.3_Project_Listing'!$A$16:$A$829,ET_Risk_SC_Summation[[#Headers],[275kV OHL Conductor]])</f>
        <v>0</v>
      </c>
      <c r="BF718" s="176" cm="1">
        <f t="array" ref="BF718">SUMIFS('N1.3_Project_Listing'!$P$16:$P$829, 'N1.3_Project_Listing'!$E$16:$E$829,'N1.3_Project_Listing'!$E718, 'N1.3_Project_Listing'!$A$16:$A$829,ET_Risk_SC_Summation[[#Headers],[275kV OHL Fittings]])</f>
        <v>0</v>
      </c>
      <c r="BG718" s="176" cm="1">
        <f t="array" ref="BG718">SUMIFS('N1.3_Project_Listing'!$P$16:$P$829, 'N1.3_Project_Listing'!$E$16:$E$829,'N1.3_Project_Listing'!$E718, 'N1.3_Project_Listing'!$A$16:$A$829,ET_Risk_SC_Summation[[#Headers],[275kV OHL Tower]])</f>
        <v>0</v>
      </c>
      <c r="BH718" s="176" cm="1">
        <f t="array" ref="BH718">SUMIFS('N1.3_Project_Listing'!$P$16:$P$829, 'N1.3_Project_Listing'!$E$16:$E$829,'N1.3_Project_Listing'!$E718, 'N1.3_Project_Listing'!$A$16:$A$829,ET_Risk_SC_Summation[[#Headers],[400kV Circuit Breaker]])</f>
        <v>0</v>
      </c>
      <c r="BI718" s="176" cm="1">
        <f t="array" ref="BI718">SUMIFS('N1.3_Project_Listing'!$P$16:$P$829, 'N1.3_Project_Listing'!$E$16:$E$829,'N1.3_Project_Listing'!$E718, 'N1.3_Project_Listing'!$A$16:$A$829,ET_Risk_SC_Summation[[#Headers],[400kV Transformer]])</f>
        <v>0</v>
      </c>
      <c r="BJ718" s="176" cm="1">
        <f t="array" ref="BJ718">SUMIFS('N1.3_Project_Listing'!$P$16:$P$829, 'N1.3_Project_Listing'!$E$16:$E$829,'N1.3_Project_Listing'!$E718, 'N1.3_Project_Listing'!$A$16:$A$829,ET_Risk_SC_Summation[[#Headers],[400kV Reactor]])</f>
        <v>0</v>
      </c>
      <c r="BK718" s="176" cm="1">
        <f t="array" ref="BK718">SUMIFS('N1.3_Project_Listing'!$P$16:$P$829, 'N1.3_Project_Listing'!$E$16:$E$829,'N1.3_Project_Listing'!$E718, 'N1.3_Project_Listing'!$A$16:$A$829,ET_Risk_SC_Summation[[#Headers],[400kV Underground Cable]])</f>
        <v>0</v>
      </c>
      <c r="BL718" s="176" cm="1">
        <f t="array" ref="BL718">SUMIFS('N1.3_Project_Listing'!$P$16:$P$829, 'N1.3_Project_Listing'!$E$16:$E$829,'N1.3_Project_Listing'!$E718, 'N1.3_Project_Listing'!$A$16:$A$829,ET_Risk_SC_Summation[[#Headers],[400kV OHL Conductor]])</f>
        <v>0</v>
      </c>
      <c r="BM718" s="176" cm="1">
        <f t="array" ref="BM718">SUMIFS('N1.3_Project_Listing'!$P$16:$P$829, 'N1.3_Project_Listing'!$E$16:$E$829,'N1.3_Project_Listing'!$E718, 'N1.3_Project_Listing'!$A$16:$A$829,ET_Risk_SC_Summation[[#Headers],[400kV OHL Fittings]])</f>
        <v>0</v>
      </c>
      <c r="BN718" s="176" cm="1">
        <f t="array" ref="BN718">SUMIFS('N1.3_Project_Listing'!$P$16:$P$829, 'N1.3_Project_Listing'!$E$16:$E$829,'N1.3_Project_Listing'!$E718, 'N1.3_Project_Listing'!$A$16:$A$829,ET_Risk_SC_Summation[[#Headers],[400kV OHL Tower]])</f>
        <v>0</v>
      </c>
      <c r="BO718" s="177" t="str">
        <f>IF(SUM(ET_Risk_SC_Summation[[#This Row],[132kV Circuit Breaker]:[400kV OHL Tower]])=0, "n/a", INDEX(ET_Risk_SC_Summation[#Headers],1,MATCH(MAX(ET_Risk_SC_Summation[[#This Row],[132kV Circuit Breaker]:[400kV OHL Tower]]),ET_Risk_SC_Summation[[#This Row],[132kV Circuit Breaker]:[400kV OHL Tower]],0)))</f>
        <v>n/a</v>
      </c>
      <c r="BP718" s="177" t="str">
        <f>IFERROR(INDEX('N0.7_Lookup_References'!$G$77:$G$98,MATCH(ET_Risk_SC_Summation[[#This Row],[Mxx Category]],'N0.7_Lookup_References'!$F$77:$F$98,0)),"")</f>
        <v/>
      </c>
    </row>
    <row r="719" spans="1:68">
      <c r="A719" s="160" t="str">
        <f>IFERROR(INDEX(N1.2_Intervention_Types[NARM Asset Category],MATCH('N1.3_Project_Listing'!$C719,N1.2_Intervention_Types[Intervention Type ID],0),1),"")</f>
        <v/>
      </c>
      <c r="B719" s="160" t="str">
        <f>IF($D$2="GD",IFERROR(INDEX(N1.2_Intervention_Types[C&amp;V Asset Category (GD)],MATCH('N1.3_Project_Listing'!$C719,N1.2_Intervention_Types[Intervention Type ID],0),1),""),IFERROR(INDEX(N1.2_Intervention_Types[NARM Asset Category],MATCH('N1.3_Project_Listing'!$C719,N1.2_Intervention_Types[Intervention Type ID],0),1),""))</f>
        <v/>
      </c>
      <c r="C719" s="67" t="str">
        <f>IFERROR(INDEX(N1.2_Intervention_Types[Intervention Type ID],MATCH('N1.3_Project_Listing'!$I719,N1.2_Intervention_Types[Intervention Type],0),1),"")</f>
        <v/>
      </c>
      <c r="D719" s="160" t="str">
        <f>IFERROR(INDEX(N1.2_Intervention_Types[Intervention Category],MATCH('N1.3_Project_Listing'!$C719,N1.2_Intervention_Types[Intervention Type ID],0),1),"")</f>
        <v/>
      </c>
      <c r="E719" s="210"/>
      <c r="F719" s="236"/>
      <c r="G719" s="236"/>
      <c r="H719" s="236"/>
      <c r="I719" s="151"/>
      <c r="J719" s="139"/>
      <c r="K719" s="117"/>
      <c r="L719" s="117"/>
      <c r="M719" s="117"/>
      <c r="N719" s="11"/>
      <c r="O719" s="11"/>
      <c r="P719" s="11"/>
      <c r="Q719" s="63">
        <f t="shared" si="59"/>
        <v>0</v>
      </c>
      <c r="R719" s="368">
        <f>IF('N1.3_Project_Listing'!$D719="Replacement",SUM('N1.3_Project_Listing'!$K719:$L719)/2,'N1.3_Project_Listing'!$M719)</f>
        <v>0</v>
      </c>
      <c r="S719" s="67" t="str">
        <f>IFERROR(INDEX('N0.7_Lookup_References'!$C$13:$C$72,MATCH($A719,'N0.7_Lookup_References'!$B$13:$B$72,0)),"")</f>
        <v/>
      </c>
      <c r="T719" s="338" t="str">
        <f t="shared" si="60"/>
        <v/>
      </c>
      <c r="V719" s="11"/>
      <c r="W719" s="11"/>
      <c r="X719" s="11"/>
      <c r="Y719" s="11"/>
      <c r="Z719" s="11"/>
      <c r="AA719" s="11"/>
      <c r="AB719" s="11"/>
      <c r="AC719" s="11"/>
      <c r="AD719" s="11"/>
      <c r="AE719" s="11"/>
      <c r="AF719" s="11"/>
      <c r="AG719" s="11"/>
      <c r="AH719" s="11"/>
      <c r="AI719" s="11"/>
      <c r="AJ719" s="11"/>
      <c r="AK719" s="11"/>
      <c r="AL719" s="11"/>
      <c r="AM719" s="11"/>
      <c r="AN719" s="11"/>
      <c r="AO719" s="11"/>
      <c r="AP719" s="63">
        <f t="shared" si="61"/>
        <v>0</v>
      </c>
      <c r="AQ719" s="63">
        <f t="shared" si="62"/>
        <v>0</v>
      </c>
      <c r="AR719" s="63">
        <f t="shared" si="63"/>
        <v>0</v>
      </c>
      <c r="AT719" s="176" cm="1">
        <f t="array" ref="AT719">SUMIFS('N1.3_Project_Listing'!$P$16:$P$829, 'N1.3_Project_Listing'!$E$16:$E$829,'N1.3_Project_Listing'!$E719, 'N1.3_Project_Listing'!$A$16:$A$829,ET_Risk_SC_Summation[[#Headers],[132kV Circuit Breaker]])</f>
        <v>0</v>
      </c>
      <c r="AU719" s="176" cm="1">
        <f t="array" ref="AU719">SUMIFS('N1.3_Project_Listing'!$P$16:$P$829, 'N1.3_Project_Listing'!$E$16:$E$829,'N1.3_Project_Listing'!$E719, 'N1.3_Project_Listing'!$A$16:$A$829,ET_Risk_SC_Summation[[#Headers],[132kV Transformer]])</f>
        <v>0</v>
      </c>
      <c r="AV719" s="176" cm="1">
        <f t="array" ref="AV719">SUMIFS('N1.3_Project_Listing'!$P$16:$P$829, 'N1.3_Project_Listing'!$E$16:$E$829,'N1.3_Project_Listing'!$E719, 'N1.3_Project_Listing'!$A$16:$A$829,ET_Risk_SC_Summation[[#Headers],[132kV Reactor]])</f>
        <v>0</v>
      </c>
      <c r="AW719" s="176" cm="1">
        <f t="array" ref="AW719">SUMIFS('N1.3_Project_Listing'!$P$16:$P$829, 'N1.3_Project_Listing'!$E$16:$E$829,'N1.3_Project_Listing'!$E719, 'N1.3_Project_Listing'!$A$16:$A$829,ET_Risk_SC_Summation[[#Headers],[132kV Underground Cable]])</f>
        <v>0</v>
      </c>
      <c r="AX719" s="176" cm="1">
        <f t="array" ref="AX719">SUMIFS('N1.3_Project_Listing'!$P$16:$P$829, 'N1.3_Project_Listing'!$E$16:$E$829,'N1.3_Project_Listing'!$E719, 'N1.3_Project_Listing'!$A$16:$A$829,ET_Risk_SC_Summation[[#Headers],[132kV OHL Conductor]])</f>
        <v>0</v>
      </c>
      <c r="AY719" s="176" cm="1">
        <f t="array" ref="AY719">SUMIFS('N1.3_Project_Listing'!$P$16:$P$829, 'N1.3_Project_Listing'!$E$16:$E$829,'N1.3_Project_Listing'!$E719, 'N1.3_Project_Listing'!$A$16:$A$829,ET_Risk_SC_Summation[[#Headers],[132kV OHL Fittings]])</f>
        <v>0</v>
      </c>
      <c r="AZ719" s="176" cm="1">
        <f t="array" ref="AZ719">SUMIFS('N1.3_Project_Listing'!$P$16:$P$829, 'N1.3_Project_Listing'!$E$16:$E$829,'N1.3_Project_Listing'!$E719, 'N1.3_Project_Listing'!$A$16:$A$829,ET_Risk_SC_Summation[[#Headers],[132kV OHL Tower]])</f>
        <v>0</v>
      </c>
      <c r="BA719" s="176" cm="1">
        <f t="array" ref="BA719">SUMIFS('N1.3_Project_Listing'!$P$16:$P$829, 'N1.3_Project_Listing'!$E$16:$E$829,'N1.3_Project_Listing'!$E719, 'N1.3_Project_Listing'!$A$16:$A$829,ET_Risk_SC_Summation[[#Headers],[275kV Circuit Breaker]])</f>
        <v>0</v>
      </c>
      <c r="BB719" s="176" cm="1">
        <f t="array" ref="BB719">SUMIFS('N1.3_Project_Listing'!$P$16:$P$829, 'N1.3_Project_Listing'!$E$16:$E$829,'N1.3_Project_Listing'!$E719, 'N1.3_Project_Listing'!$A$16:$A$829,ET_Risk_SC_Summation[[#Headers],[275kV Transformer]])</f>
        <v>0</v>
      </c>
      <c r="BC719" s="176" cm="1">
        <f t="array" ref="BC719">SUMIFS('N1.3_Project_Listing'!$P$16:$P$829, 'N1.3_Project_Listing'!$E$16:$E$829,'N1.3_Project_Listing'!$E719, 'N1.3_Project_Listing'!$A$16:$A$829,ET_Risk_SC_Summation[[#Headers],[275kV Reactor]])</f>
        <v>0</v>
      </c>
      <c r="BD719" s="176" cm="1">
        <f t="array" ref="BD719">SUMIFS('N1.3_Project_Listing'!$P$16:$P$829, 'N1.3_Project_Listing'!$E$16:$E$829,'N1.3_Project_Listing'!$E719, 'N1.3_Project_Listing'!$A$16:$A$829,ET_Risk_SC_Summation[[#Headers],[275kV Underground Cable]])</f>
        <v>0</v>
      </c>
      <c r="BE719" s="176" cm="1">
        <f t="array" ref="BE719">SUMIFS('N1.3_Project_Listing'!$P$16:$P$829, 'N1.3_Project_Listing'!$E$16:$E$829,'N1.3_Project_Listing'!$E719, 'N1.3_Project_Listing'!$A$16:$A$829,ET_Risk_SC_Summation[[#Headers],[275kV OHL Conductor]])</f>
        <v>0</v>
      </c>
      <c r="BF719" s="176" cm="1">
        <f t="array" ref="BF719">SUMIFS('N1.3_Project_Listing'!$P$16:$P$829, 'N1.3_Project_Listing'!$E$16:$E$829,'N1.3_Project_Listing'!$E719, 'N1.3_Project_Listing'!$A$16:$A$829,ET_Risk_SC_Summation[[#Headers],[275kV OHL Fittings]])</f>
        <v>0</v>
      </c>
      <c r="BG719" s="176" cm="1">
        <f t="array" ref="BG719">SUMIFS('N1.3_Project_Listing'!$P$16:$P$829, 'N1.3_Project_Listing'!$E$16:$E$829,'N1.3_Project_Listing'!$E719, 'N1.3_Project_Listing'!$A$16:$A$829,ET_Risk_SC_Summation[[#Headers],[275kV OHL Tower]])</f>
        <v>0</v>
      </c>
      <c r="BH719" s="176" cm="1">
        <f t="array" ref="BH719">SUMIFS('N1.3_Project_Listing'!$P$16:$P$829, 'N1.3_Project_Listing'!$E$16:$E$829,'N1.3_Project_Listing'!$E719, 'N1.3_Project_Listing'!$A$16:$A$829,ET_Risk_SC_Summation[[#Headers],[400kV Circuit Breaker]])</f>
        <v>0</v>
      </c>
      <c r="BI719" s="176" cm="1">
        <f t="array" ref="BI719">SUMIFS('N1.3_Project_Listing'!$P$16:$P$829, 'N1.3_Project_Listing'!$E$16:$E$829,'N1.3_Project_Listing'!$E719, 'N1.3_Project_Listing'!$A$16:$A$829,ET_Risk_SC_Summation[[#Headers],[400kV Transformer]])</f>
        <v>0</v>
      </c>
      <c r="BJ719" s="176" cm="1">
        <f t="array" ref="BJ719">SUMIFS('N1.3_Project_Listing'!$P$16:$P$829, 'N1.3_Project_Listing'!$E$16:$E$829,'N1.3_Project_Listing'!$E719, 'N1.3_Project_Listing'!$A$16:$A$829,ET_Risk_SC_Summation[[#Headers],[400kV Reactor]])</f>
        <v>0</v>
      </c>
      <c r="BK719" s="176" cm="1">
        <f t="array" ref="BK719">SUMIFS('N1.3_Project_Listing'!$P$16:$P$829, 'N1.3_Project_Listing'!$E$16:$E$829,'N1.3_Project_Listing'!$E719, 'N1.3_Project_Listing'!$A$16:$A$829,ET_Risk_SC_Summation[[#Headers],[400kV Underground Cable]])</f>
        <v>0</v>
      </c>
      <c r="BL719" s="176" cm="1">
        <f t="array" ref="BL719">SUMIFS('N1.3_Project_Listing'!$P$16:$P$829, 'N1.3_Project_Listing'!$E$16:$E$829,'N1.3_Project_Listing'!$E719, 'N1.3_Project_Listing'!$A$16:$A$829,ET_Risk_SC_Summation[[#Headers],[400kV OHL Conductor]])</f>
        <v>0</v>
      </c>
      <c r="BM719" s="176" cm="1">
        <f t="array" ref="BM719">SUMIFS('N1.3_Project_Listing'!$P$16:$P$829, 'N1.3_Project_Listing'!$E$16:$E$829,'N1.3_Project_Listing'!$E719, 'N1.3_Project_Listing'!$A$16:$A$829,ET_Risk_SC_Summation[[#Headers],[400kV OHL Fittings]])</f>
        <v>0</v>
      </c>
      <c r="BN719" s="176" cm="1">
        <f t="array" ref="BN719">SUMIFS('N1.3_Project_Listing'!$P$16:$P$829, 'N1.3_Project_Listing'!$E$16:$E$829,'N1.3_Project_Listing'!$E719, 'N1.3_Project_Listing'!$A$16:$A$829,ET_Risk_SC_Summation[[#Headers],[400kV OHL Tower]])</f>
        <v>0</v>
      </c>
      <c r="BO719" s="177" t="str">
        <f>IF(SUM(ET_Risk_SC_Summation[[#This Row],[132kV Circuit Breaker]:[400kV OHL Tower]])=0, "n/a", INDEX(ET_Risk_SC_Summation[#Headers],1,MATCH(MAX(ET_Risk_SC_Summation[[#This Row],[132kV Circuit Breaker]:[400kV OHL Tower]]),ET_Risk_SC_Summation[[#This Row],[132kV Circuit Breaker]:[400kV OHL Tower]],0)))</f>
        <v>n/a</v>
      </c>
      <c r="BP719" s="177" t="str">
        <f>IFERROR(INDEX('N0.7_Lookup_References'!$G$77:$G$98,MATCH(ET_Risk_SC_Summation[[#This Row],[Mxx Category]],'N0.7_Lookup_References'!$F$77:$F$98,0)),"")</f>
        <v/>
      </c>
    </row>
    <row r="720" spans="1:68">
      <c r="A720" s="160" t="str">
        <f>IFERROR(INDEX(N1.2_Intervention_Types[NARM Asset Category],MATCH('N1.3_Project_Listing'!$C720,N1.2_Intervention_Types[Intervention Type ID],0),1),"")</f>
        <v/>
      </c>
      <c r="B720" s="160" t="str">
        <f>IF($D$2="GD",IFERROR(INDEX(N1.2_Intervention_Types[C&amp;V Asset Category (GD)],MATCH('N1.3_Project_Listing'!$C720,N1.2_Intervention_Types[Intervention Type ID],0),1),""),IFERROR(INDEX(N1.2_Intervention_Types[NARM Asset Category],MATCH('N1.3_Project_Listing'!$C720,N1.2_Intervention_Types[Intervention Type ID],0),1),""))</f>
        <v/>
      </c>
      <c r="C720" s="67" t="str">
        <f>IFERROR(INDEX(N1.2_Intervention_Types[Intervention Type ID],MATCH('N1.3_Project_Listing'!$I720,N1.2_Intervention_Types[Intervention Type],0),1),"")</f>
        <v/>
      </c>
      <c r="D720" s="160" t="str">
        <f>IFERROR(INDEX(N1.2_Intervention_Types[Intervention Category],MATCH('N1.3_Project_Listing'!$C720,N1.2_Intervention_Types[Intervention Type ID],0),1),"")</f>
        <v/>
      </c>
      <c r="E720" s="210"/>
      <c r="F720" s="236"/>
      <c r="G720" s="236"/>
      <c r="H720" s="236"/>
      <c r="I720" s="151"/>
      <c r="J720" s="139"/>
      <c r="K720" s="117"/>
      <c r="L720" s="117"/>
      <c r="M720" s="117"/>
      <c r="N720" s="11"/>
      <c r="O720" s="11"/>
      <c r="P720" s="11"/>
      <c r="Q720" s="63">
        <f t="shared" ref="Q720:Q783" si="64">N720-O720</f>
        <v>0</v>
      </c>
      <c r="R720" s="368">
        <f>IF('N1.3_Project_Listing'!$D720="Replacement",SUM('N1.3_Project_Listing'!$K720:$L720)/2,'N1.3_Project_Listing'!$M720)</f>
        <v>0</v>
      </c>
      <c r="S720" s="67" t="str">
        <f>IFERROR(INDEX('N0.7_Lookup_References'!$C$13:$C$72,MATCH($A720,'N0.7_Lookup_References'!$B$13:$B$72,0)),"")</f>
        <v/>
      </c>
      <c r="T720" s="338" t="str">
        <f t="shared" si="60"/>
        <v/>
      </c>
      <c r="V720" s="11"/>
      <c r="W720" s="11"/>
      <c r="X720" s="11"/>
      <c r="Y720" s="11"/>
      <c r="Z720" s="11"/>
      <c r="AA720" s="11"/>
      <c r="AB720" s="11"/>
      <c r="AC720" s="11"/>
      <c r="AD720" s="11"/>
      <c r="AE720" s="11"/>
      <c r="AF720" s="11"/>
      <c r="AG720" s="11"/>
      <c r="AH720" s="11"/>
      <c r="AI720" s="11"/>
      <c r="AJ720" s="11"/>
      <c r="AK720" s="11"/>
      <c r="AL720" s="11"/>
      <c r="AM720" s="11"/>
      <c r="AN720" s="11"/>
      <c r="AO720" s="11"/>
      <c r="AP720" s="63">
        <f t="shared" si="61"/>
        <v>0</v>
      </c>
      <c r="AQ720" s="63">
        <f t="shared" si="62"/>
        <v>0</v>
      </c>
      <c r="AR720" s="63">
        <f t="shared" si="63"/>
        <v>0</v>
      </c>
      <c r="AT720" s="176" cm="1">
        <f t="array" ref="AT720">SUMIFS('N1.3_Project_Listing'!$P$16:$P$829, 'N1.3_Project_Listing'!$E$16:$E$829,'N1.3_Project_Listing'!$E720, 'N1.3_Project_Listing'!$A$16:$A$829,ET_Risk_SC_Summation[[#Headers],[132kV Circuit Breaker]])</f>
        <v>0</v>
      </c>
      <c r="AU720" s="176" cm="1">
        <f t="array" ref="AU720">SUMIFS('N1.3_Project_Listing'!$P$16:$P$829, 'N1.3_Project_Listing'!$E$16:$E$829,'N1.3_Project_Listing'!$E720, 'N1.3_Project_Listing'!$A$16:$A$829,ET_Risk_SC_Summation[[#Headers],[132kV Transformer]])</f>
        <v>0</v>
      </c>
      <c r="AV720" s="176" cm="1">
        <f t="array" ref="AV720">SUMIFS('N1.3_Project_Listing'!$P$16:$P$829, 'N1.3_Project_Listing'!$E$16:$E$829,'N1.3_Project_Listing'!$E720, 'N1.3_Project_Listing'!$A$16:$A$829,ET_Risk_SC_Summation[[#Headers],[132kV Reactor]])</f>
        <v>0</v>
      </c>
      <c r="AW720" s="176" cm="1">
        <f t="array" ref="AW720">SUMIFS('N1.3_Project_Listing'!$P$16:$P$829, 'N1.3_Project_Listing'!$E$16:$E$829,'N1.3_Project_Listing'!$E720, 'N1.3_Project_Listing'!$A$16:$A$829,ET_Risk_SC_Summation[[#Headers],[132kV Underground Cable]])</f>
        <v>0</v>
      </c>
      <c r="AX720" s="176" cm="1">
        <f t="array" ref="AX720">SUMIFS('N1.3_Project_Listing'!$P$16:$P$829, 'N1.3_Project_Listing'!$E$16:$E$829,'N1.3_Project_Listing'!$E720, 'N1.3_Project_Listing'!$A$16:$A$829,ET_Risk_SC_Summation[[#Headers],[132kV OHL Conductor]])</f>
        <v>0</v>
      </c>
      <c r="AY720" s="176" cm="1">
        <f t="array" ref="AY720">SUMIFS('N1.3_Project_Listing'!$P$16:$P$829, 'N1.3_Project_Listing'!$E$16:$E$829,'N1.3_Project_Listing'!$E720, 'N1.3_Project_Listing'!$A$16:$A$829,ET_Risk_SC_Summation[[#Headers],[132kV OHL Fittings]])</f>
        <v>0</v>
      </c>
      <c r="AZ720" s="176" cm="1">
        <f t="array" ref="AZ720">SUMIFS('N1.3_Project_Listing'!$P$16:$P$829, 'N1.3_Project_Listing'!$E$16:$E$829,'N1.3_Project_Listing'!$E720, 'N1.3_Project_Listing'!$A$16:$A$829,ET_Risk_SC_Summation[[#Headers],[132kV OHL Tower]])</f>
        <v>0</v>
      </c>
      <c r="BA720" s="176" cm="1">
        <f t="array" ref="BA720">SUMIFS('N1.3_Project_Listing'!$P$16:$P$829, 'N1.3_Project_Listing'!$E$16:$E$829,'N1.3_Project_Listing'!$E720, 'N1.3_Project_Listing'!$A$16:$A$829,ET_Risk_SC_Summation[[#Headers],[275kV Circuit Breaker]])</f>
        <v>0</v>
      </c>
      <c r="BB720" s="176" cm="1">
        <f t="array" ref="BB720">SUMIFS('N1.3_Project_Listing'!$P$16:$P$829, 'N1.3_Project_Listing'!$E$16:$E$829,'N1.3_Project_Listing'!$E720, 'N1.3_Project_Listing'!$A$16:$A$829,ET_Risk_SC_Summation[[#Headers],[275kV Transformer]])</f>
        <v>0</v>
      </c>
      <c r="BC720" s="176" cm="1">
        <f t="array" ref="BC720">SUMIFS('N1.3_Project_Listing'!$P$16:$P$829, 'N1.3_Project_Listing'!$E$16:$E$829,'N1.3_Project_Listing'!$E720, 'N1.3_Project_Listing'!$A$16:$A$829,ET_Risk_SC_Summation[[#Headers],[275kV Reactor]])</f>
        <v>0</v>
      </c>
      <c r="BD720" s="176" cm="1">
        <f t="array" ref="BD720">SUMIFS('N1.3_Project_Listing'!$P$16:$P$829, 'N1.3_Project_Listing'!$E$16:$E$829,'N1.3_Project_Listing'!$E720, 'N1.3_Project_Listing'!$A$16:$A$829,ET_Risk_SC_Summation[[#Headers],[275kV Underground Cable]])</f>
        <v>0</v>
      </c>
      <c r="BE720" s="176" cm="1">
        <f t="array" ref="BE720">SUMIFS('N1.3_Project_Listing'!$P$16:$P$829, 'N1.3_Project_Listing'!$E$16:$E$829,'N1.3_Project_Listing'!$E720, 'N1.3_Project_Listing'!$A$16:$A$829,ET_Risk_SC_Summation[[#Headers],[275kV OHL Conductor]])</f>
        <v>0</v>
      </c>
      <c r="BF720" s="176" cm="1">
        <f t="array" ref="BF720">SUMIFS('N1.3_Project_Listing'!$P$16:$P$829, 'N1.3_Project_Listing'!$E$16:$E$829,'N1.3_Project_Listing'!$E720, 'N1.3_Project_Listing'!$A$16:$A$829,ET_Risk_SC_Summation[[#Headers],[275kV OHL Fittings]])</f>
        <v>0</v>
      </c>
      <c r="BG720" s="176" cm="1">
        <f t="array" ref="BG720">SUMIFS('N1.3_Project_Listing'!$P$16:$P$829, 'N1.3_Project_Listing'!$E$16:$E$829,'N1.3_Project_Listing'!$E720, 'N1.3_Project_Listing'!$A$16:$A$829,ET_Risk_SC_Summation[[#Headers],[275kV OHL Tower]])</f>
        <v>0</v>
      </c>
      <c r="BH720" s="176" cm="1">
        <f t="array" ref="BH720">SUMIFS('N1.3_Project_Listing'!$P$16:$P$829, 'N1.3_Project_Listing'!$E$16:$E$829,'N1.3_Project_Listing'!$E720, 'N1.3_Project_Listing'!$A$16:$A$829,ET_Risk_SC_Summation[[#Headers],[400kV Circuit Breaker]])</f>
        <v>0</v>
      </c>
      <c r="BI720" s="176" cm="1">
        <f t="array" ref="BI720">SUMIFS('N1.3_Project_Listing'!$P$16:$P$829, 'N1.3_Project_Listing'!$E$16:$E$829,'N1.3_Project_Listing'!$E720, 'N1.3_Project_Listing'!$A$16:$A$829,ET_Risk_SC_Summation[[#Headers],[400kV Transformer]])</f>
        <v>0</v>
      </c>
      <c r="BJ720" s="176" cm="1">
        <f t="array" ref="BJ720">SUMIFS('N1.3_Project_Listing'!$P$16:$P$829, 'N1.3_Project_Listing'!$E$16:$E$829,'N1.3_Project_Listing'!$E720, 'N1.3_Project_Listing'!$A$16:$A$829,ET_Risk_SC_Summation[[#Headers],[400kV Reactor]])</f>
        <v>0</v>
      </c>
      <c r="BK720" s="176" cm="1">
        <f t="array" ref="BK720">SUMIFS('N1.3_Project_Listing'!$P$16:$P$829, 'N1.3_Project_Listing'!$E$16:$E$829,'N1.3_Project_Listing'!$E720, 'N1.3_Project_Listing'!$A$16:$A$829,ET_Risk_SC_Summation[[#Headers],[400kV Underground Cable]])</f>
        <v>0</v>
      </c>
      <c r="BL720" s="176" cm="1">
        <f t="array" ref="BL720">SUMIFS('N1.3_Project_Listing'!$P$16:$P$829, 'N1.3_Project_Listing'!$E$16:$E$829,'N1.3_Project_Listing'!$E720, 'N1.3_Project_Listing'!$A$16:$A$829,ET_Risk_SC_Summation[[#Headers],[400kV OHL Conductor]])</f>
        <v>0</v>
      </c>
      <c r="BM720" s="176" cm="1">
        <f t="array" ref="BM720">SUMIFS('N1.3_Project_Listing'!$P$16:$P$829, 'N1.3_Project_Listing'!$E$16:$E$829,'N1.3_Project_Listing'!$E720, 'N1.3_Project_Listing'!$A$16:$A$829,ET_Risk_SC_Summation[[#Headers],[400kV OHL Fittings]])</f>
        <v>0</v>
      </c>
      <c r="BN720" s="176" cm="1">
        <f t="array" ref="BN720">SUMIFS('N1.3_Project_Listing'!$P$16:$P$829, 'N1.3_Project_Listing'!$E$16:$E$829,'N1.3_Project_Listing'!$E720, 'N1.3_Project_Listing'!$A$16:$A$829,ET_Risk_SC_Summation[[#Headers],[400kV OHL Tower]])</f>
        <v>0</v>
      </c>
      <c r="BO720" s="177" t="str">
        <f>IF(SUM(ET_Risk_SC_Summation[[#This Row],[132kV Circuit Breaker]:[400kV OHL Tower]])=0, "n/a", INDEX(ET_Risk_SC_Summation[#Headers],1,MATCH(MAX(ET_Risk_SC_Summation[[#This Row],[132kV Circuit Breaker]:[400kV OHL Tower]]),ET_Risk_SC_Summation[[#This Row],[132kV Circuit Breaker]:[400kV OHL Tower]],0)))</f>
        <v>n/a</v>
      </c>
      <c r="BP720" s="177" t="str">
        <f>IFERROR(INDEX('N0.7_Lookup_References'!$G$77:$G$98,MATCH(ET_Risk_SC_Summation[[#This Row],[Mxx Category]],'N0.7_Lookup_References'!$F$77:$F$98,0)),"")</f>
        <v/>
      </c>
    </row>
    <row r="721" spans="1:68">
      <c r="A721" s="160" t="str">
        <f>IFERROR(INDEX(N1.2_Intervention_Types[NARM Asset Category],MATCH('N1.3_Project_Listing'!$C721,N1.2_Intervention_Types[Intervention Type ID],0),1),"")</f>
        <v/>
      </c>
      <c r="B721" s="160" t="str">
        <f>IF($D$2="GD",IFERROR(INDEX(N1.2_Intervention_Types[C&amp;V Asset Category (GD)],MATCH('N1.3_Project_Listing'!$C721,N1.2_Intervention_Types[Intervention Type ID],0),1),""),IFERROR(INDEX(N1.2_Intervention_Types[NARM Asset Category],MATCH('N1.3_Project_Listing'!$C721,N1.2_Intervention_Types[Intervention Type ID],0),1),""))</f>
        <v/>
      </c>
      <c r="C721" s="67" t="str">
        <f>IFERROR(INDEX(N1.2_Intervention_Types[Intervention Type ID],MATCH('N1.3_Project_Listing'!$I721,N1.2_Intervention_Types[Intervention Type],0),1),"")</f>
        <v/>
      </c>
      <c r="D721" s="160" t="str">
        <f>IFERROR(INDEX(N1.2_Intervention_Types[Intervention Category],MATCH('N1.3_Project_Listing'!$C721,N1.2_Intervention_Types[Intervention Type ID],0),1),"")</f>
        <v/>
      </c>
      <c r="E721" s="210"/>
      <c r="F721" s="236"/>
      <c r="G721" s="236"/>
      <c r="H721" s="236"/>
      <c r="I721" s="151"/>
      <c r="J721" s="139"/>
      <c r="K721" s="117"/>
      <c r="L721" s="117"/>
      <c r="M721" s="117"/>
      <c r="N721" s="11"/>
      <c r="O721" s="11"/>
      <c r="P721" s="11"/>
      <c r="Q721" s="63">
        <f t="shared" si="64"/>
        <v>0</v>
      </c>
      <c r="R721" s="368">
        <f>IF('N1.3_Project_Listing'!$D721="Replacement",SUM('N1.3_Project_Listing'!$K721:$L721)/2,'N1.3_Project_Listing'!$M721)</f>
        <v>0</v>
      </c>
      <c r="S721" s="67" t="str">
        <f>IFERROR(INDEX('N0.7_Lookup_References'!$C$13:$C$72,MATCH($A721,'N0.7_Lookup_References'!$B$13:$B$72,0)),"")</f>
        <v/>
      </c>
      <c r="T721" s="338" t="str">
        <f t="shared" ref="T721:T784" si="65">IF(D721="Replacement",IF(K721-L721&lt;0.1, "","Difference"), "")</f>
        <v/>
      </c>
      <c r="V721" s="11"/>
      <c r="W721" s="11"/>
      <c r="X721" s="11"/>
      <c r="Y721" s="11"/>
      <c r="Z721" s="11"/>
      <c r="AA721" s="11"/>
      <c r="AB721" s="11"/>
      <c r="AC721" s="11"/>
      <c r="AD721" s="11"/>
      <c r="AE721" s="11"/>
      <c r="AF721" s="11"/>
      <c r="AG721" s="11"/>
      <c r="AH721" s="11"/>
      <c r="AI721" s="11"/>
      <c r="AJ721" s="11"/>
      <c r="AK721" s="11"/>
      <c r="AL721" s="11"/>
      <c r="AM721" s="11"/>
      <c r="AN721" s="11"/>
      <c r="AO721" s="11"/>
      <c r="AP721" s="63">
        <f t="shared" si="61"/>
        <v>0</v>
      </c>
      <c r="AQ721" s="63">
        <f t="shared" si="62"/>
        <v>0</v>
      </c>
      <c r="AR721" s="63">
        <f t="shared" si="63"/>
        <v>0</v>
      </c>
      <c r="AT721" s="176" cm="1">
        <f t="array" ref="AT721">SUMIFS('N1.3_Project_Listing'!$P$16:$P$829, 'N1.3_Project_Listing'!$E$16:$E$829,'N1.3_Project_Listing'!$E721, 'N1.3_Project_Listing'!$A$16:$A$829,ET_Risk_SC_Summation[[#Headers],[132kV Circuit Breaker]])</f>
        <v>0</v>
      </c>
      <c r="AU721" s="176" cm="1">
        <f t="array" ref="AU721">SUMIFS('N1.3_Project_Listing'!$P$16:$P$829, 'N1.3_Project_Listing'!$E$16:$E$829,'N1.3_Project_Listing'!$E721, 'N1.3_Project_Listing'!$A$16:$A$829,ET_Risk_SC_Summation[[#Headers],[132kV Transformer]])</f>
        <v>0</v>
      </c>
      <c r="AV721" s="176" cm="1">
        <f t="array" ref="AV721">SUMIFS('N1.3_Project_Listing'!$P$16:$P$829, 'N1.3_Project_Listing'!$E$16:$E$829,'N1.3_Project_Listing'!$E721, 'N1.3_Project_Listing'!$A$16:$A$829,ET_Risk_SC_Summation[[#Headers],[132kV Reactor]])</f>
        <v>0</v>
      </c>
      <c r="AW721" s="176" cm="1">
        <f t="array" ref="AW721">SUMIFS('N1.3_Project_Listing'!$P$16:$P$829, 'N1.3_Project_Listing'!$E$16:$E$829,'N1.3_Project_Listing'!$E721, 'N1.3_Project_Listing'!$A$16:$A$829,ET_Risk_SC_Summation[[#Headers],[132kV Underground Cable]])</f>
        <v>0</v>
      </c>
      <c r="AX721" s="176" cm="1">
        <f t="array" ref="AX721">SUMIFS('N1.3_Project_Listing'!$P$16:$P$829, 'N1.3_Project_Listing'!$E$16:$E$829,'N1.3_Project_Listing'!$E721, 'N1.3_Project_Listing'!$A$16:$A$829,ET_Risk_SC_Summation[[#Headers],[132kV OHL Conductor]])</f>
        <v>0</v>
      </c>
      <c r="AY721" s="176" cm="1">
        <f t="array" ref="AY721">SUMIFS('N1.3_Project_Listing'!$P$16:$P$829, 'N1.3_Project_Listing'!$E$16:$E$829,'N1.3_Project_Listing'!$E721, 'N1.3_Project_Listing'!$A$16:$A$829,ET_Risk_SC_Summation[[#Headers],[132kV OHL Fittings]])</f>
        <v>0</v>
      </c>
      <c r="AZ721" s="176" cm="1">
        <f t="array" ref="AZ721">SUMIFS('N1.3_Project_Listing'!$P$16:$P$829, 'N1.3_Project_Listing'!$E$16:$E$829,'N1.3_Project_Listing'!$E721, 'N1.3_Project_Listing'!$A$16:$A$829,ET_Risk_SC_Summation[[#Headers],[132kV OHL Tower]])</f>
        <v>0</v>
      </c>
      <c r="BA721" s="176" cm="1">
        <f t="array" ref="BA721">SUMIFS('N1.3_Project_Listing'!$P$16:$P$829, 'N1.3_Project_Listing'!$E$16:$E$829,'N1.3_Project_Listing'!$E721, 'N1.3_Project_Listing'!$A$16:$A$829,ET_Risk_SC_Summation[[#Headers],[275kV Circuit Breaker]])</f>
        <v>0</v>
      </c>
      <c r="BB721" s="176" cm="1">
        <f t="array" ref="BB721">SUMIFS('N1.3_Project_Listing'!$P$16:$P$829, 'N1.3_Project_Listing'!$E$16:$E$829,'N1.3_Project_Listing'!$E721, 'N1.3_Project_Listing'!$A$16:$A$829,ET_Risk_SC_Summation[[#Headers],[275kV Transformer]])</f>
        <v>0</v>
      </c>
      <c r="BC721" s="176" cm="1">
        <f t="array" ref="BC721">SUMIFS('N1.3_Project_Listing'!$P$16:$P$829, 'N1.3_Project_Listing'!$E$16:$E$829,'N1.3_Project_Listing'!$E721, 'N1.3_Project_Listing'!$A$16:$A$829,ET_Risk_SC_Summation[[#Headers],[275kV Reactor]])</f>
        <v>0</v>
      </c>
      <c r="BD721" s="176" cm="1">
        <f t="array" ref="BD721">SUMIFS('N1.3_Project_Listing'!$P$16:$P$829, 'N1.3_Project_Listing'!$E$16:$E$829,'N1.3_Project_Listing'!$E721, 'N1.3_Project_Listing'!$A$16:$A$829,ET_Risk_SC_Summation[[#Headers],[275kV Underground Cable]])</f>
        <v>0</v>
      </c>
      <c r="BE721" s="176" cm="1">
        <f t="array" ref="BE721">SUMIFS('N1.3_Project_Listing'!$P$16:$P$829, 'N1.3_Project_Listing'!$E$16:$E$829,'N1.3_Project_Listing'!$E721, 'N1.3_Project_Listing'!$A$16:$A$829,ET_Risk_SC_Summation[[#Headers],[275kV OHL Conductor]])</f>
        <v>0</v>
      </c>
      <c r="BF721" s="176" cm="1">
        <f t="array" ref="BF721">SUMIFS('N1.3_Project_Listing'!$P$16:$P$829, 'N1.3_Project_Listing'!$E$16:$E$829,'N1.3_Project_Listing'!$E721, 'N1.3_Project_Listing'!$A$16:$A$829,ET_Risk_SC_Summation[[#Headers],[275kV OHL Fittings]])</f>
        <v>0</v>
      </c>
      <c r="BG721" s="176" cm="1">
        <f t="array" ref="BG721">SUMIFS('N1.3_Project_Listing'!$P$16:$P$829, 'N1.3_Project_Listing'!$E$16:$E$829,'N1.3_Project_Listing'!$E721, 'N1.3_Project_Listing'!$A$16:$A$829,ET_Risk_SC_Summation[[#Headers],[275kV OHL Tower]])</f>
        <v>0</v>
      </c>
      <c r="BH721" s="176" cm="1">
        <f t="array" ref="BH721">SUMIFS('N1.3_Project_Listing'!$P$16:$P$829, 'N1.3_Project_Listing'!$E$16:$E$829,'N1.3_Project_Listing'!$E721, 'N1.3_Project_Listing'!$A$16:$A$829,ET_Risk_SC_Summation[[#Headers],[400kV Circuit Breaker]])</f>
        <v>0</v>
      </c>
      <c r="BI721" s="176" cm="1">
        <f t="array" ref="BI721">SUMIFS('N1.3_Project_Listing'!$P$16:$P$829, 'N1.3_Project_Listing'!$E$16:$E$829,'N1.3_Project_Listing'!$E721, 'N1.3_Project_Listing'!$A$16:$A$829,ET_Risk_SC_Summation[[#Headers],[400kV Transformer]])</f>
        <v>0</v>
      </c>
      <c r="BJ721" s="176" cm="1">
        <f t="array" ref="BJ721">SUMIFS('N1.3_Project_Listing'!$P$16:$P$829, 'N1.3_Project_Listing'!$E$16:$E$829,'N1.3_Project_Listing'!$E721, 'N1.3_Project_Listing'!$A$16:$A$829,ET_Risk_SC_Summation[[#Headers],[400kV Reactor]])</f>
        <v>0</v>
      </c>
      <c r="BK721" s="176" cm="1">
        <f t="array" ref="BK721">SUMIFS('N1.3_Project_Listing'!$P$16:$P$829, 'N1.3_Project_Listing'!$E$16:$E$829,'N1.3_Project_Listing'!$E721, 'N1.3_Project_Listing'!$A$16:$A$829,ET_Risk_SC_Summation[[#Headers],[400kV Underground Cable]])</f>
        <v>0</v>
      </c>
      <c r="BL721" s="176" cm="1">
        <f t="array" ref="BL721">SUMIFS('N1.3_Project_Listing'!$P$16:$P$829, 'N1.3_Project_Listing'!$E$16:$E$829,'N1.3_Project_Listing'!$E721, 'N1.3_Project_Listing'!$A$16:$A$829,ET_Risk_SC_Summation[[#Headers],[400kV OHL Conductor]])</f>
        <v>0</v>
      </c>
      <c r="BM721" s="176" cm="1">
        <f t="array" ref="BM721">SUMIFS('N1.3_Project_Listing'!$P$16:$P$829, 'N1.3_Project_Listing'!$E$16:$E$829,'N1.3_Project_Listing'!$E721, 'N1.3_Project_Listing'!$A$16:$A$829,ET_Risk_SC_Summation[[#Headers],[400kV OHL Fittings]])</f>
        <v>0</v>
      </c>
      <c r="BN721" s="176" cm="1">
        <f t="array" ref="BN721">SUMIFS('N1.3_Project_Listing'!$P$16:$P$829, 'N1.3_Project_Listing'!$E$16:$E$829,'N1.3_Project_Listing'!$E721, 'N1.3_Project_Listing'!$A$16:$A$829,ET_Risk_SC_Summation[[#Headers],[400kV OHL Tower]])</f>
        <v>0</v>
      </c>
      <c r="BO721" s="177" t="str">
        <f>IF(SUM(ET_Risk_SC_Summation[[#This Row],[132kV Circuit Breaker]:[400kV OHL Tower]])=0, "n/a", INDEX(ET_Risk_SC_Summation[#Headers],1,MATCH(MAX(ET_Risk_SC_Summation[[#This Row],[132kV Circuit Breaker]:[400kV OHL Tower]]),ET_Risk_SC_Summation[[#This Row],[132kV Circuit Breaker]:[400kV OHL Tower]],0)))</f>
        <v>n/a</v>
      </c>
      <c r="BP721" s="177" t="str">
        <f>IFERROR(INDEX('N0.7_Lookup_References'!$G$77:$G$98,MATCH(ET_Risk_SC_Summation[[#This Row],[Mxx Category]],'N0.7_Lookup_References'!$F$77:$F$98,0)),"")</f>
        <v/>
      </c>
    </row>
    <row r="722" spans="1:68">
      <c r="A722" s="160" t="str">
        <f>IFERROR(INDEX(N1.2_Intervention_Types[NARM Asset Category],MATCH('N1.3_Project_Listing'!$C722,N1.2_Intervention_Types[Intervention Type ID],0),1),"")</f>
        <v/>
      </c>
      <c r="B722" s="160" t="str">
        <f>IF($D$2="GD",IFERROR(INDEX(N1.2_Intervention_Types[C&amp;V Asset Category (GD)],MATCH('N1.3_Project_Listing'!$C722,N1.2_Intervention_Types[Intervention Type ID],0),1),""),IFERROR(INDEX(N1.2_Intervention_Types[NARM Asset Category],MATCH('N1.3_Project_Listing'!$C722,N1.2_Intervention_Types[Intervention Type ID],0),1),""))</f>
        <v/>
      </c>
      <c r="C722" s="67" t="str">
        <f>IFERROR(INDEX(N1.2_Intervention_Types[Intervention Type ID],MATCH('N1.3_Project_Listing'!$I722,N1.2_Intervention_Types[Intervention Type],0),1),"")</f>
        <v/>
      </c>
      <c r="D722" s="160" t="str">
        <f>IFERROR(INDEX(N1.2_Intervention_Types[Intervention Category],MATCH('N1.3_Project_Listing'!$C722,N1.2_Intervention_Types[Intervention Type ID],0),1),"")</f>
        <v/>
      </c>
      <c r="E722" s="210"/>
      <c r="F722" s="236"/>
      <c r="G722" s="236"/>
      <c r="H722" s="236"/>
      <c r="I722" s="151"/>
      <c r="J722" s="139"/>
      <c r="K722" s="117"/>
      <c r="L722" s="117"/>
      <c r="M722" s="117"/>
      <c r="N722" s="11"/>
      <c r="O722" s="11"/>
      <c r="P722" s="11"/>
      <c r="Q722" s="63">
        <f t="shared" si="64"/>
        <v>0</v>
      </c>
      <c r="R722" s="368">
        <f>IF('N1.3_Project_Listing'!$D722="Replacement",SUM('N1.3_Project_Listing'!$K722:$L722)/2,'N1.3_Project_Listing'!$M722)</f>
        <v>0</v>
      </c>
      <c r="S722" s="67" t="str">
        <f>IFERROR(INDEX('N0.7_Lookup_References'!$C$13:$C$72,MATCH($A722,'N0.7_Lookup_References'!$B$13:$B$72,0)),"")</f>
        <v/>
      </c>
      <c r="T722" s="338" t="str">
        <f t="shared" si="65"/>
        <v/>
      </c>
      <c r="V722" s="11"/>
      <c r="W722" s="11"/>
      <c r="X722" s="11"/>
      <c r="Y722" s="11"/>
      <c r="Z722" s="11"/>
      <c r="AA722" s="11"/>
      <c r="AB722" s="11"/>
      <c r="AC722" s="11"/>
      <c r="AD722" s="11"/>
      <c r="AE722" s="11"/>
      <c r="AF722" s="11"/>
      <c r="AG722" s="11"/>
      <c r="AH722" s="11"/>
      <c r="AI722" s="11"/>
      <c r="AJ722" s="11"/>
      <c r="AK722" s="11"/>
      <c r="AL722" s="11"/>
      <c r="AM722" s="11"/>
      <c r="AN722" s="11"/>
      <c r="AO722" s="11"/>
      <c r="AP722" s="63">
        <f t="shared" si="61"/>
        <v>0</v>
      </c>
      <c r="AQ722" s="63">
        <f t="shared" si="62"/>
        <v>0</v>
      </c>
      <c r="AR722" s="63">
        <f t="shared" si="63"/>
        <v>0</v>
      </c>
      <c r="AT722" s="176" cm="1">
        <f t="array" ref="AT722">SUMIFS('N1.3_Project_Listing'!$P$16:$P$829, 'N1.3_Project_Listing'!$E$16:$E$829,'N1.3_Project_Listing'!$E722, 'N1.3_Project_Listing'!$A$16:$A$829,ET_Risk_SC_Summation[[#Headers],[132kV Circuit Breaker]])</f>
        <v>0</v>
      </c>
      <c r="AU722" s="176" cm="1">
        <f t="array" ref="AU722">SUMIFS('N1.3_Project_Listing'!$P$16:$P$829, 'N1.3_Project_Listing'!$E$16:$E$829,'N1.3_Project_Listing'!$E722, 'N1.3_Project_Listing'!$A$16:$A$829,ET_Risk_SC_Summation[[#Headers],[132kV Transformer]])</f>
        <v>0</v>
      </c>
      <c r="AV722" s="176" cm="1">
        <f t="array" ref="AV722">SUMIFS('N1.3_Project_Listing'!$P$16:$P$829, 'N1.3_Project_Listing'!$E$16:$E$829,'N1.3_Project_Listing'!$E722, 'N1.3_Project_Listing'!$A$16:$A$829,ET_Risk_SC_Summation[[#Headers],[132kV Reactor]])</f>
        <v>0</v>
      </c>
      <c r="AW722" s="176" cm="1">
        <f t="array" ref="AW722">SUMIFS('N1.3_Project_Listing'!$P$16:$P$829, 'N1.3_Project_Listing'!$E$16:$E$829,'N1.3_Project_Listing'!$E722, 'N1.3_Project_Listing'!$A$16:$A$829,ET_Risk_SC_Summation[[#Headers],[132kV Underground Cable]])</f>
        <v>0</v>
      </c>
      <c r="AX722" s="176" cm="1">
        <f t="array" ref="AX722">SUMIFS('N1.3_Project_Listing'!$P$16:$P$829, 'N1.3_Project_Listing'!$E$16:$E$829,'N1.3_Project_Listing'!$E722, 'N1.3_Project_Listing'!$A$16:$A$829,ET_Risk_SC_Summation[[#Headers],[132kV OHL Conductor]])</f>
        <v>0</v>
      </c>
      <c r="AY722" s="176" cm="1">
        <f t="array" ref="AY722">SUMIFS('N1.3_Project_Listing'!$P$16:$P$829, 'N1.3_Project_Listing'!$E$16:$E$829,'N1.3_Project_Listing'!$E722, 'N1.3_Project_Listing'!$A$16:$A$829,ET_Risk_SC_Summation[[#Headers],[132kV OHL Fittings]])</f>
        <v>0</v>
      </c>
      <c r="AZ722" s="176" cm="1">
        <f t="array" ref="AZ722">SUMIFS('N1.3_Project_Listing'!$P$16:$P$829, 'N1.3_Project_Listing'!$E$16:$E$829,'N1.3_Project_Listing'!$E722, 'N1.3_Project_Listing'!$A$16:$A$829,ET_Risk_SC_Summation[[#Headers],[132kV OHL Tower]])</f>
        <v>0</v>
      </c>
      <c r="BA722" s="176" cm="1">
        <f t="array" ref="BA722">SUMIFS('N1.3_Project_Listing'!$P$16:$P$829, 'N1.3_Project_Listing'!$E$16:$E$829,'N1.3_Project_Listing'!$E722, 'N1.3_Project_Listing'!$A$16:$A$829,ET_Risk_SC_Summation[[#Headers],[275kV Circuit Breaker]])</f>
        <v>0</v>
      </c>
      <c r="BB722" s="176" cm="1">
        <f t="array" ref="BB722">SUMIFS('N1.3_Project_Listing'!$P$16:$P$829, 'N1.3_Project_Listing'!$E$16:$E$829,'N1.3_Project_Listing'!$E722, 'N1.3_Project_Listing'!$A$16:$A$829,ET_Risk_SC_Summation[[#Headers],[275kV Transformer]])</f>
        <v>0</v>
      </c>
      <c r="BC722" s="176" cm="1">
        <f t="array" ref="BC722">SUMIFS('N1.3_Project_Listing'!$P$16:$P$829, 'N1.3_Project_Listing'!$E$16:$E$829,'N1.3_Project_Listing'!$E722, 'N1.3_Project_Listing'!$A$16:$A$829,ET_Risk_SC_Summation[[#Headers],[275kV Reactor]])</f>
        <v>0</v>
      </c>
      <c r="BD722" s="176" cm="1">
        <f t="array" ref="BD722">SUMIFS('N1.3_Project_Listing'!$P$16:$P$829, 'N1.3_Project_Listing'!$E$16:$E$829,'N1.3_Project_Listing'!$E722, 'N1.3_Project_Listing'!$A$16:$A$829,ET_Risk_SC_Summation[[#Headers],[275kV Underground Cable]])</f>
        <v>0</v>
      </c>
      <c r="BE722" s="176" cm="1">
        <f t="array" ref="BE722">SUMIFS('N1.3_Project_Listing'!$P$16:$P$829, 'N1.3_Project_Listing'!$E$16:$E$829,'N1.3_Project_Listing'!$E722, 'N1.3_Project_Listing'!$A$16:$A$829,ET_Risk_SC_Summation[[#Headers],[275kV OHL Conductor]])</f>
        <v>0</v>
      </c>
      <c r="BF722" s="176" cm="1">
        <f t="array" ref="BF722">SUMIFS('N1.3_Project_Listing'!$P$16:$P$829, 'N1.3_Project_Listing'!$E$16:$E$829,'N1.3_Project_Listing'!$E722, 'N1.3_Project_Listing'!$A$16:$A$829,ET_Risk_SC_Summation[[#Headers],[275kV OHL Fittings]])</f>
        <v>0</v>
      </c>
      <c r="BG722" s="176" cm="1">
        <f t="array" ref="BG722">SUMIFS('N1.3_Project_Listing'!$P$16:$P$829, 'N1.3_Project_Listing'!$E$16:$E$829,'N1.3_Project_Listing'!$E722, 'N1.3_Project_Listing'!$A$16:$A$829,ET_Risk_SC_Summation[[#Headers],[275kV OHL Tower]])</f>
        <v>0</v>
      </c>
      <c r="BH722" s="176" cm="1">
        <f t="array" ref="BH722">SUMIFS('N1.3_Project_Listing'!$P$16:$P$829, 'N1.3_Project_Listing'!$E$16:$E$829,'N1.3_Project_Listing'!$E722, 'N1.3_Project_Listing'!$A$16:$A$829,ET_Risk_SC_Summation[[#Headers],[400kV Circuit Breaker]])</f>
        <v>0</v>
      </c>
      <c r="BI722" s="176" cm="1">
        <f t="array" ref="BI722">SUMIFS('N1.3_Project_Listing'!$P$16:$P$829, 'N1.3_Project_Listing'!$E$16:$E$829,'N1.3_Project_Listing'!$E722, 'N1.3_Project_Listing'!$A$16:$A$829,ET_Risk_SC_Summation[[#Headers],[400kV Transformer]])</f>
        <v>0</v>
      </c>
      <c r="BJ722" s="176" cm="1">
        <f t="array" ref="BJ722">SUMIFS('N1.3_Project_Listing'!$P$16:$P$829, 'N1.3_Project_Listing'!$E$16:$E$829,'N1.3_Project_Listing'!$E722, 'N1.3_Project_Listing'!$A$16:$A$829,ET_Risk_SC_Summation[[#Headers],[400kV Reactor]])</f>
        <v>0</v>
      </c>
      <c r="BK722" s="176" cm="1">
        <f t="array" ref="BK722">SUMIFS('N1.3_Project_Listing'!$P$16:$P$829, 'N1.3_Project_Listing'!$E$16:$E$829,'N1.3_Project_Listing'!$E722, 'N1.3_Project_Listing'!$A$16:$A$829,ET_Risk_SC_Summation[[#Headers],[400kV Underground Cable]])</f>
        <v>0</v>
      </c>
      <c r="BL722" s="176" cm="1">
        <f t="array" ref="BL722">SUMIFS('N1.3_Project_Listing'!$P$16:$P$829, 'N1.3_Project_Listing'!$E$16:$E$829,'N1.3_Project_Listing'!$E722, 'N1.3_Project_Listing'!$A$16:$A$829,ET_Risk_SC_Summation[[#Headers],[400kV OHL Conductor]])</f>
        <v>0</v>
      </c>
      <c r="BM722" s="176" cm="1">
        <f t="array" ref="BM722">SUMIFS('N1.3_Project_Listing'!$P$16:$P$829, 'N1.3_Project_Listing'!$E$16:$E$829,'N1.3_Project_Listing'!$E722, 'N1.3_Project_Listing'!$A$16:$A$829,ET_Risk_SC_Summation[[#Headers],[400kV OHL Fittings]])</f>
        <v>0</v>
      </c>
      <c r="BN722" s="176" cm="1">
        <f t="array" ref="BN722">SUMIFS('N1.3_Project_Listing'!$P$16:$P$829, 'N1.3_Project_Listing'!$E$16:$E$829,'N1.3_Project_Listing'!$E722, 'N1.3_Project_Listing'!$A$16:$A$829,ET_Risk_SC_Summation[[#Headers],[400kV OHL Tower]])</f>
        <v>0</v>
      </c>
      <c r="BO722" s="177" t="str">
        <f>IF(SUM(ET_Risk_SC_Summation[[#This Row],[132kV Circuit Breaker]:[400kV OHL Tower]])=0, "n/a", INDEX(ET_Risk_SC_Summation[#Headers],1,MATCH(MAX(ET_Risk_SC_Summation[[#This Row],[132kV Circuit Breaker]:[400kV OHL Tower]]),ET_Risk_SC_Summation[[#This Row],[132kV Circuit Breaker]:[400kV OHL Tower]],0)))</f>
        <v>n/a</v>
      </c>
      <c r="BP722" s="177" t="str">
        <f>IFERROR(INDEX('N0.7_Lookup_References'!$G$77:$G$98,MATCH(ET_Risk_SC_Summation[[#This Row],[Mxx Category]],'N0.7_Lookup_References'!$F$77:$F$98,0)),"")</f>
        <v/>
      </c>
    </row>
    <row r="723" spans="1:68">
      <c r="A723" s="160" t="str">
        <f>IFERROR(INDEX(N1.2_Intervention_Types[NARM Asset Category],MATCH('N1.3_Project_Listing'!$C723,N1.2_Intervention_Types[Intervention Type ID],0),1),"")</f>
        <v/>
      </c>
      <c r="B723" s="160" t="str">
        <f>IF($D$2="GD",IFERROR(INDEX(N1.2_Intervention_Types[C&amp;V Asset Category (GD)],MATCH('N1.3_Project_Listing'!$C723,N1.2_Intervention_Types[Intervention Type ID],0),1),""),IFERROR(INDEX(N1.2_Intervention_Types[NARM Asset Category],MATCH('N1.3_Project_Listing'!$C723,N1.2_Intervention_Types[Intervention Type ID],0),1),""))</f>
        <v/>
      </c>
      <c r="C723" s="67" t="str">
        <f>IFERROR(INDEX(N1.2_Intervention_Types[Intervention Type ID],MATCH('N1.3_Project_Listing'!$I723,N1.2_Intervention_Types[Intervention Type],0),1),"")</f>
        <v/>
      </c>
      <c r="D723" s="160" t="str">
        <f>IFERROR(INDEX(N1.2_Intervention_Types[Intervention Category],MATCH('N1.3_Project_Listing'!$C723,N1.2_Intervention_Types[Intervention Type ID],0),1),"")</f>
        <v/>
      </c>
      <c r="E723" s="210"/>
      <c r="F723" s="236"/>
      <c r="G723" s="236"/>
      <c r="H723" s="236"/>
      <c r="I723" s="151"/>
      <c r="J723" s="139"/>
      <c r="K723" s="117"/>
      <c r="L723" s="117"/>
      <c r="M723" s="117"/>
      <c r="N723" s="11"/>
      <c r="O723" s="11"/>
      <c r="P723" s="11"/>
      <c r="Q723" s="63">
        <f t="shared" si="64"/>
        <v>0</v>
      </c>
      <c r="R723" s="368">
        <f>IF('N1.3_Project_Listing'!$D723="Replacement",SUM('N1.3_Project_Listing'!$K723:$L723)/2,'N1.3_Project_Listing'!$M723)</f>
        <v>0</v>
      </c>
      <c r="S723" s="67" t="str">
        <f>IFERROR(INDEX('N0.7_Lookup_References'!$C$13:$C$72,MATCH($A723,'N0.7_Lookup_References'!$B$13:$B$72,0)),"")</f>
        <v/>
      </c>
      <c r="T723" s="338" t="str">
        <f t="shared" si="65"/>
        <v/>
      </c>
      <c r="V723" s="11"/>
      <c r="W723" s="11"/>
      <c r="X723" s="11"/>
      <c r="Y723" s="11"/>
      <c r="Z723" s="11"/>
      <c r="AA723" s="11"/>
      <c r="AB723" s="11"/>
      <c r="AC723" s="11"/>
      <c r="AD723" s="11"/>
      <c r="AE723" s="11"/>
      <c r="AF723" s="11"/>
      <c r="AG723" s="11"/>
      <c r="AH723" s="11"/>
      <c r="AI723" s="11"/>
      <c r="AJ723" s="11"/>
      <c r="AK723" s="11"/>
      <c r="AL723" s="11"/>
      <c r="AM723" s="11"/>
      <c r="AN723" s="11"/>
      <c r="AO723" s="11"/>
      <c r="AP723" s="63">
        <f t="shared" si="61"/>
        <v>0</v>
      </c>
      <c r="AQ723" s="63">
        <f t="shared" si="62"/>
        <v>0</v>
      </c>
      <c r="AR723" s="63">
        <f t="shared" si="63"/>
        <v>0</v>
      </c>
      <c r="AT723" s="176" cm="1">
        <f t="array" ref="AT723">SUMIFS('N1.3_Project_Listing'!$P$16:$P$829, 'N1.3_Project_Listing'!$E$16:$E$829,'N1.3_Project_Listing'!$E723, 'N1.3_Project_Listing'!$A$16:$A$829,ET_Risk_SC_Summation[[#Headers],[132kV Circuit Breaker]])</f>
        <v>0</v>
      </c>
      <c r="AU723" s="176" cm="1">
        <f t="array" ref="AU723">SUMIFS('N1.3_Project_Listing'!$P$16:$P$829, 'N1.3_Project_Listing'!$E$16:$E$829,'N1.3_Project_Listing'!$E723, 'N1.3_Project_Listing'!$A$16:$A$829,ET_Risk_SC_Summation[[#Headers],[132kV Transformer]])</f>
        <v>0</v>
      </c>
      <c r="AV723" s="176" cm="1">
        <f t="array" ref="AV723">SUMIFS('N1.3_Project_Listing'!$P$16:$P$829, 'N1.3_Project_Listing'!$E$16:$E$829,'N1.3_Project_Listing'!$E723, 'N1.3_Project_Listing'!$A$16:$A$829,ET_Risk_SC_Summation[[#Headers],[132kV Reactor]])</f>
        <v>0</v>
      </c>
      <c r="AW723" s="176" cm="1">
        <f t="array" ref="AW723">SUMIFS('N1.3_Project_Listing'!$P$16:$P$829, 'N1.3_Project_Listing'!$E$16:$E$829,'N1.3_Project_Listing'!$E723, 'N1.3_Project_Listing'!$A$16:$A$829,ET_Risk_SC_Summation[[#Headers],[132kV Underground Cable]])</f>
        <v>0</v>
      </c>
      <c r="AX723" s="176" cm="1">
        <f t="array" ref="AX723">SUMIFS('N1.3_Project_Listing'!$P$16:$P$829, 'N1.3_Project_Listing'!$E$16:$E$829,'N1.3_Project_Listing'!$E723, 'N1.3_Project_Listing'!$A$16:$A$829,ET_Risk_SC_Summation[[#Headers],[132kV OHL Conductor]])</f>
        <v>0</v>
      </c>
      <c r="AY723" s="176" cm="1">
        <f t="array" ref="AY723">SUMIFS('N1.3_Project_Listing'!$P$16:$P$829, 'N1.3_Project_Listing'!$E$16:$E$829,'N1.3_Project_Listing'!$E723, 'N1.3_Project_Listing'!$A$16:$A$829,ET_Risk_SC_Summation[[#Headers],[132kV OHL Fittings]])</f>
        <v>0</v>
      </c>
      <c r="AZ723" s="176" cm="1">
        <f t="array" ref="AZ723">SUMIFS('N1.3_Project_Listing'!$P$16:$P$829, 'N1.3_Project_Listing'!$E$16:$E$829,'N1.3_Project_Listing'!$E723, 'N1.3_Project_Listing'!$A$16:$A$829,ET_Risk_SC_Summation[[#Headers],[132kV OHL Tower]])</f>
        <v>0</v>
      </c>
      <c r="BA723" s="176" cm="1">
        <f t="array" ref="BA723">SUMIFS('N1.3_Project_Listing'!$P$16:$P$829, 'N1.3_Project_Listing'!$E$16:$E$829,'N1.3_Project_Listing'!$E723, 'N1.3_Project_Listing'!$A$16:$A$829,ET_Risk_SC_Summation[[#Headers],[275kV Circuit Breaker]])</f>
        <v>0</v>
      </c>
      <c r="BB723" s="176" cm="1">
        <f t="array" ref="BB723">SUMIFS('N1.3_Project_Listing'!$P$16:$P$829, 'N1.3_Project_Listing'!$E$16:$E$829,'N1.3_Project_Listing'!$E723, 'N1.3_Project_Listing'!$A$16:$A$829,ET_Risk_SC_Summation[[#Headers],[275kV Transformer]])</f>
        <v>0</v>
      </c>
      <c r="BC723" s="176" cm="1">
        <f t="array" ref="BC723">SUMIFS('N1.3_Project_Listing'!$P$16:$P$829, 'N1.3_Project_Listing'!$E$16:$E$829,'N1.3_Project_Listing'!$E723, 'N1.3_Project_Listing'!$A$16:$A$829,ET_Risk_SC_Summation[[#Headers],[275kV Reactor]])</f>
        <v>0</v>
      </c>
      <c r="BD723" s="176" cm="1">
        <f t="array" ref="BD723">SUMIFS('N1.3_Project_Listing'!$P$16:$P$829, 'N1.3_Project_Listing'!$E$16:$E$829,'N1.3_Project_Listing'!$E723, 'N1.3_Project_Listing'!$A$16:$A$829,ET_Risk_SC_Summation[[#Headers],[275kV Underground Cable]])</f>
        <v>0</v>
      </c>
      <c r="BE723" s="176" cm="1">
        <f t="array" ref="BE723">SUMIFS('N1.3_Project_Listing'!$P$16:$P$829, 'N1.3_Project_Listing'!$E$16:$E$829,'N1.3_Project_Listing'!$E723, 'N1.3_Project_Listing'!$A$16:$A$829,ET_Risk_SC_Summation[[#Headers],[275kV OHL Conductor]])</f>
        <v>0</v>
      </c>
      <c r="BF723" s="176" cm="1">
        <f t="array" ref="BF723">SUMIFS('N1.3_Project_Listing'!$P$16:$P$829, 'N1.3_Project_Listing'!$E$16:$E$829,'N1.3_Project_Listing'!$E723, 'N1.3_Project_Listing'!$A$16:$A$829,ET_Risk_SC_Summation[[#Headers],[275kV OHL Fittings]])</f>
        <v>0</v>
      </c>
      <c r="BG723" s="176" cm="1">
        <f t="array" ref="BG723">SUMIFS('N1.3_Project_Listing'!$P$16:$P$829, 'N1.3_Project_Listing'!$E$16:$E$829,'N1.3_Project_Listing'!$E723, 'N1.3_Project_Listing'!$A$16:$A$829,ET_Risk_SC_Summation[[#Headers],[275kV OHL Tower]])</f>
        <v>0</v>
      </c>
      <c r="BH723" s="176" cm="1">
        <f t="array" ref="BH723">SUMIFS('N1.3_Project_Listing'!$P$16:$P$829, 'N1.3_Project_Listing'!$E$16:$E$829,'N1.3_Project_Listing'!$E723, 'N1.3_Project_Listing'!$A$16:$A$829,ET_Risk_SC_Summation[[#Headers],[400kV Circuit Breaker]])</f>
        <v>0</v>
      </c>
      <c r="BI723" s="176" cm="1">
        <f t="array" ref="BI723">SUMIFS('N1.3_Project_Listing'!$P$16:$P$829, 'N1.3_Project_Listing'!$E$16:$E$829,'N1.3_Project_Listing'!$E723, 'N1.3_Project_Listing'!$A$16:$A$829,ET_Risk_SC_Summation[[#Headers],[400kV Transformer]])</f>
        <v>0</v>
      </c>
      <c r="BJ723" s="176" cm="1">
        <f t="array" ref="BJ723">SUMIFS('N1.3_Project_Listing'!$P$16:$P$829, 'N1.3_Project_Listing'!$E$16:$E$829,'N1.3_Project_Listing'!$E723, 'N1.3_Project_Listing'!$A$16:$A$829,ET_Risk_SC_Summation[[#Headers],[400kV Reactor]])</f>
        <v>0</v>
      </c>
      <c r="BK723" s="176" cm="1">
        <f t="array" ref="BK723">SUMIFS('N1.3_Project_Listing'!$P$16:$P$829, 'N1.3_Project_Listing'!$E$16:$E$829,'N1.3_Project_Listing'!$E723, 'N1.3_Project_Listing'!$A$16:$A$829,ET_Risk_SC_Summation[[#Headers],[400kV Underground Cable]])</f>
        <v>0</v>
      </c>
      <c r="BL723" s="176" cm="1">
        <f t="array" ref="BL723">SUMIFS('N1.3_Project_Listing'!$P$16:$P$829, 'N1.3_Project_Listing'!$E$16:$E$829,'N1.3_Project_Listing'!$E723, 'N1.3_Project_Listing'!$A$16:$A$829,ET_Risk_SC_Summation[[#Headers],[400kV OHL Conductor]])</f>
        <v>0</v>
      </c>
      <c r="BM723" s="176" cm="1">
        <f t="array" ref="BM723">SUMIFS('N1.3_Project_Listing'!$P$16:$P$829, 'N1.3_Project_Listing'!$E$16:$E$829,'N1.3_Project_Listing'!$E723, 'N1.3_Project_Listing'!$A$16:$A$829,ET_Risk_SC_Summation[[#Headers],[400kV OHL Fittings]])</f>
        <v>0</v>
      </c>
      <c r="BN723" s="176" cm="1">
        <f t="array" ref="BN723">SUMIFS('N1.3_Project_Listing'!$P$16:$P$829, 'N1.3_Project_Listing'!$E$16:$E$829,'N1.3_Project_Listing'!$E723, 'N1.3_Project_Listing'!$A$16:$A$829,ET_Risk_SC_Summation[[#Headers],[400kV OHL Tower]])</f>
        <v>0</v>
      </c>
      <c r="BO723" s="177" t="str">
        <f>IF(SUM(ET_Risk_SC_Summation[[#This Row],[132kV Circuit Breaker]:[400kV OHL Tower]])=0, "n/a", INDEX(ET_Risk_SC_Summation[#Headers],1,MATCH(MAX(ET_Risk_SC_Summation[[#This Row],[132kV Circuit Breaker]:[400kV OHL Tower]]),ET_Risk_SC_Summation[[#This Row],[132kV Circuit Breaker]:[400kV OHL Tower]],0)))</f>
        <v>n/a</v>
      </c>
      <c r="BP723" s="177" t="str">
        <f>IFERROR(INDEX('N0.7_Lookup_References'!$G$77:$G$98,MATCH(ET_Risk_SC_Summation[[#This Row],[Mxx Category]],'N0.7_Lookup_References'!$F$77:$F$98,0)),"")</f>
        <v/>
      </c>
    </row>
    <row r="724" spans="1:68">
      <c r="A724" s="160" t="str">
        <f>IFERROR(INDEX(N1.2_Intervention_Types[NARM Asset Category],MATCH('N1.3_Project_Listing'!$C724,N1.2_Intervention_Types[Intervention Type ID],0),1),"")</f>
        <v/>
      </c>
      <c r="B724" s="160" t="str">
        <f>IF($D$2="GD",IFERROR(INDEX(N1.2_Intervention_Types[C&amp;V Asset Category (GD)],MATCH('N1.3_Project_Listing'!$C724,N1.2_Intervention_Types[Intervention Type ID],0),1),""),IFERROR(INDEX(N1.2_Intervention_Types[NARM Asset Category],MATCH('N1.3_Project_Listing'!$C724,N1.2_Intervention_Types[Intervention Type ID],0),1),""))</f>
        <v/>
      </c>
      <c r="C724" s="67" t="str">
        <f>IFERROR(INDEX(N1.2_Intervention_Types[Intervention Type ID],MATCH('N1.3_Project_Listing'!$I724,N1.2_Intervention_Types[Intervention Type],0),1),"")</f>
        <v/>
      </c>
      <c r="D724" s="160" t="str">
        <f>IFERROR(INDEX(N1.2_Intervention_Types[Intervention Category],MATCH('N1.3_Project_Listing'!$C724,N1.2_Intervention_Types[Intervention Type ID],0),1),"")</f>
        <v/>
      </c>
      <c r="E724" s="210"/>
      <c r="F724" s="236"/>
      <c r="G724" s="236"/>
      <c r="H724" s="236"/>
      <c r="I724" s="151"/>
      <c r="J724" s="139"/>
      <c r="K724" s="117"/>
      <c r="L724" s="117"/>
      <c r="M724" s="117"/>
      <c r="N724" s="11"/>
      <c r="O724" s="11"/>
      <c r="P724" s="11"/>
      <c r="Q724" s="63">
        <f t="shared" si="64"/>
        <v>0</v>
      </c>
      <c r="R724" s="368">
        <f>IF('N1.3_Project_Listing'!$D724="Replacement",SUM('N1.3_Project_Listing'!$K724:$L724)/2,'N1.3_Project_Listing'!$M724)</f>
        <v>0</v>
      </c>
      <c r="S724" s="67" t="str">
        <f>IFERROR(INDEX('N0.7_Lookup_References'!$C$13:$C$72,MATCH($A724,'N0.7_Lookup_References'!$B$13:$B$72,0)),"")</f>
        <v/>
      </c>
      <c r="T724" s="338" t="str">
        <f t="shared" si="65"/>
        <v/>
      </c>
      <c r="V724" s="11"/>
      <c r="W724" s="11"/>
      <c r="X724" s="11"/>
      <c r="Y724" s="11"/>
      <c r="Z724" s="11"/>
      <c r="AA724" s="11"/>
      <c r="AB724" s="11"/>
      <c r="AC724" s="11"/>
      <c r="AD724" s="11"/>
      <c r="AE724" s="11"/>
      <c r="AF724" s="11"/>
      <c r="AG724" s="11"/>
      <c r="AH724" s="11"/>
      <c r="AI724" s="11"/>
      <c r="AJ724" s="11"/>
      <c r="AK724" s="11"/>
      <c r="AL724" s="11"/>
      <c r="AM724" s="11"/>
      <c r="AN724" s="11"/>
      <c r="AO724" s="11"/>
      <c r="AP724" s="63">
        <f t="shared" si="61"/>
        <v>0</v>
      </c>
      <c r="AQ724" s="63">
        <f t="shared" si="62"/>
        <v>0</v>
      </c>
      <c r="AR724" s="63">
        <f t="shared" si="63"/>
        <v>0</v>
      </c>
      <c r="AT724" s="176" cm="1">
        <f t="array" ref="AT724">SUMIFS('N1.3_Project_Listing'!$P$16:$P$829, 'N1.3_Project_Listing'!$E$16:$E$829,'N1.3_Project_Listing'!$E724, 'N1.3_Project_Listing'!$A$16:$A$829,ET_Risk_SC_Summation[[#Headers],[132kV Circuit Breaker]])</f>
        <v>0</v>
      </c>
      <c r="AU724" s="176" cm="1">
        <f t="array" ref="AU724">SUMIFS('N1.3_Project_Listing'!$P$16:$P$829, 'N1.3_Project_Listing'!$E$16:$E$829,'N1.3_Project_Listing'!$E724, 'N1.3_Project_Listing'!$A$16:$A$829,ET_Risk_SC_Summation[[#Headers],[132kV Transformer]])</f>
        <v>0</v>
      </c>
      <c r="AV724" s="176" cm="1">
        <f t="array" ref="AV724">SUMIFS('N1.3_Project_Listing'!$P$16:$P$829, 'N1.3_Project_Listing'!$E$16:$E$829,'N1.3_Project_Listing'!$E724, 'N1.3_Project_Listing'!$A$16:$A$829,ET_Risk_SC_Summation[[#Headers],[132kV Reactor]])</f>
        <v>0</v>
      </c>
      <c r="AW724" s="176" cm="1">
        <f t="array" ref="AW724">SUMIFS('N1.3_Project_Listing'!$P$16:$P$829, 'N1.3_Project_Listing'!$E$16:$E$829,'N1.3_Project_Listing'!$E724, 'N1.3_Project_Listing'!$A$16:$A$829,ET_Risk_SC_Summation[[#Headers],[132kV Underground Cable]])</f>
        <v>0</v>
      </c>
      <c r="AX724" s="176" cm="1">
        <f t="array" ref="AX724">SUMIFS('N1.3_Project_Listing'!$P$16:$P$829, 'N1.3_Project_Listing'!$E$16:$E$829,'N1.3_Project_Listing'!$E724, 'N1.3_Project_Listing'!$A$16:$A$829,ET_Risk_SC_Summation[[#Headers],[132kV OHL Conductor]])</f>
        <v>0</v>
      </c>
      <c r="AY724" s="176" cm="1">
        <f t="array" ref="AY724">SUMIFS('N1.3_Project_Listing'!$P$16:$P$829, 'N1.3_Project_Listing'!$E$16:$E$829,'N1.3_Project_Listing'!$E724, 'N1.3_Project_Listing'!$A$16:$A$829,ET_Risk_SC_Summation[[#Headers],[132kV OHL Fittings]])</f>
        <v>0</v>
      </c>
      <c r="AZ724" s="176" cm="1">
        <f t="array" ref="AZ724">SUMIFS('N1.3_Project_Listing'!$P$16:$P$829, 'N1.3_Project_Listing'!$E$16:$E$829,'N1.3_Project_Listing'!$E724, 'N1.3_Project_Listing'!$A$16:$A$829,ET_Risk_SC_Summation[[#Headers],[132kV OHL Tower]])</f>
        <v>0</v>
      </c>
      <c r="BA724" s="176" cm="1">
        <f t="array" ref="BA724">SUMIFS('N1.3_Project_Listing'!$P$16:$P$829, 'N1.3_Project_Listing'!$E$16:$E$829,'N1.3_Project_Listing'!$E724, 'N1.3_Project_Listing'!$A$16:$A$829,ET_Risk_SC_Summation[[#Headers],[275kV Circuit Breaker]])</f>
        <v>0</v>
      </c>
      <c r="BB724" s="176" cm="1">
        <f t="array" ref="BB724">SUMIFS('N1.3_Project_Listing'!$P$16:$P$829, 'N1.3_Project_Listing'!$E$16:$E$829,'N1.3_Project_Listing'!$E724, 'N1.3_Project_Listing'!$A$16:$A$829,ET_Risk_SC_Summation[[#Headers],[275kV Transformer]])</f>
        <v>0</v>
      </c>
      <c r="BC724" s="176" cm="1">
        <f t="array" ref="BC724">SUMIFS('N1.3_Project_Listing'!$P$16:$P$829, 'N1.3_Project_Listing'!$E$16:$E$829,'N1.3_Project_Listing'!$E724, 'N1.3_Project_Listing'!$A$16:$A$829,ET_Risk_SC_Summation[[#Headers],[275kV Reactor]])</f>
        <v>0</v>
      </c>
      <c r="BD724" s="176" cm="1">
        <f t="array" ref="BD724">SUMIFS('N1.3_Project_Listing'!$P$16:$P$829, 'N1.3_Project_Listing'!$E$16:$E$829,'N1.3_Project_Listing'!$E724, 'N1.3_Project_Listing'!$A$16:$A$829,ET_Risk_SC_Summation[[#Headers],[275kV Underground Cable]])</f>
        <v>0</v>
      </c>
      <c r="BE724" s="176" cm="1">
        <f t="array" ref="BE724">SUMIFS('N1.3_Project_Listing'!$P$16:$P$829, 'N1.3_Project_Listing'!$E$16:$E$829,'N1.3_Project_Listing'!$E724, 'N1.3_Project_Listing'!$A$16:$A$829,ET_Risk_SC_Summation[[#Headers],[275kV OHL Conductor]])</f>
        <v>0</v>
      </c>
      <c r="BF724" s="176" cm="1">
        <f t="array" ref="BF724">SUMIFS('N1.3_Project_Listing'!$P$16:$P$829, 'N1.3_Project_Listing'!$E$16:$E$829,'N1.3_Project_Listing'!$E724, 'N1.3_Project_Listing'!$A$16:$A$829,ET_Risk_SC_Summation[[#Headers],[275kV OHL Fittings]])</f>
        <v>0</v>
      </c>
      <c r="BG724" s="176" cm="1">
        <f t="array" ref="BG724">SUMIFS('N1.3_Project_Listing'!$P$16:$P$829, 'N1.3_Project_Listing'!$E$16:$E$829,'N1.3_Project_Listing'!$E724, 'N1.3_Project_Listing'!$A$16:$A$829,ET_Risk_SC_Summation[[#Headers],[275kV OHL Tower]])</f>
        <v>0</v>
      </c>
      <c r="BH724" s="176" cm="1">
        <f t="array" ref="BH724">SUMIFS('N1.3_Project_Listing'!$P$16:$P$829, 'N1.3_Project_Listing'!$E$16:$E$829,'N1.3_Project_Listing'!$E724, 'N1.3_Project_Listing'!$A$16:$A$829,ET_Risk_SC_Summation[[#Headers],[400kV Circuit Breaker]])</f>
        <v>0</v>
      </c>
      <c r="BI724" s="176" cm="1">
        <f t="array" ref="BI724">SUMIFS('N1.3_Project_Listing'!$P$16:$P$829, 'N1.3_Project_Listing'!$E$16:$E$829,'N1.3_Project_Listing'!$E724, 'N1.3_Project_Listing'!$A$16:$A$829,ET_Risk_SC_Summation[[#Headers],[400kV Transformer]])</f>
        <v>0</v>
      </c>
      <c r="BJ724" s="176" cm="1">
        <f t="array" ref="BJ724">SUMIFS('N1.3_Project_Listing'!$P$16:$P$829, 'N1.3_Project_Listing'!$E$16:$E$829,'N1.3_Project_Listing'!$E724, 'N1.3_Project_Listing'!$A$16:$A$829,ET_Risk_SC_Summation[[#Headers],[400kV Reactor]])</f>
        <v>0</v>
      </c>
      <c r="BK724" s="176" cm="1">
        <f t="array" ref="BK724">SUMIFS('N1.3_Project_Listing'!$P$16:$P$829, 'N1.3_Project_Listing'!$E$16:$E$829,'N1.3_Project_Listing'!$E724, 'N1.3_Project_Listing'!$A$16:$A$829,ET_Risk_SC_Summation[[#Headers],[400kV Underground Cable]])</f>
        <v>0</v>
      </c>
      <c r="BL724" s="176" cm="1">
        <f t="array" ref="BL724">SUMIFS('N1.3_Project_Listing'!$P$16:$P$829, 'N1.3_Project_Listing'!$E$16:$E$829,'N1.3_Project_Listing'!$E724, 'N1.3_Project_Listing'!$A$16:$A$829,ET_Risk_SC_Summation[[#Headers],[400kV OHL Conductor]])</f>
        <v>0</v>
      </c>
      <c r="BM724" s="176" cm="1">
        <f t="array" ref="BM724">SUMIFS('N1.3_Project_Listing'!$P$16:$P$829, 'N1.3_Project_Listing'!$E$16:$E$829,'N1.3_Project_Listing'!$E724, 'N1.3_Project_Listing'!$A$16:$A$829,ET_Risk_SC_Summation[[#Headers],[400kV OHL Fittings]])</f>
        <v>0</v>
      </c>
      <c r="BN724" s="176" cm="1">
        <f t="array" ref="BN724">SUMIFS('N1.3_Project_Listing'!$P$16:$P$829, 'N1.3_Project_Listing'!$E$16:$E$829,'N1.3_Project_Listing'!$E724, 'N1.3_Project_Listing'!$A$16:$A$829,ET_Risk_SC_Summation[[#Headers],[400kV OHL Tower]])</f>
        <v>0</v>
      </c>
      <c r="BO724" s="177" t="str">
        <f>IF(SUM(ET_Risk_SC_Summation[[#This Row],[132kV Circuit Breaker]:[400kV OHL Tower]])=0, "n/a", INDEX(ET_Risk_SC_Summation[#Headers],1,MATCH(MAX(ET_Risk_SC_Summation[[#This Row],[132kV Circuit Breaker]:[400kV OHL Tower]]),ET_Risk_SC_Summation[[#This Row],[132kV Circuit Breaker]:[400kV OHL Tower]],0)))</f>
        <v>n/a</v>
      </c>
      <c r="BP724" s="177" t="str">
        <f>IFERROR(INDEX('N0.7_Lookup_References'!$G$77:$G$98,MATCH(ET_Risk_SC_Summation[[#This Row],[Mxx Category]],'N0.7_Lookup_References'!$F$77:$F$98,0)),"")</f>
        <v/>
      </c>
    </row>
    <row r="725" spans="1:68">
      <c r="A725" s="160" t="str">
        <f>IFERROR(INDEX(N1.2_Intervention_Types[NARM Asset Category],MATCH('N1.3_Project_Listing'!$C725,N1.2_Intervention_Types[Intervention Type ID],0),1),"")</f>
        <v/>
      </c>
      <c r="B725" s="160" t="str">
        <f>IF($D$2="GD",IFERROR(INDEX(N1.2_Intervention_Types[C&amp;V Asset Category (GD)],MATCH('N1.3_Project_Listing'!$C725,N1.2_Intervention_Types[Intervention Type ID],0),1),""),IFERROR(INDEX(N1.2_Intervention_Types[NARM Asset Category],MATCH('N1.3_Project_Listing'!$C725,N1.2_Intervention_Types[Intervention Type ID],0),1),""))</f>
        <v/>
      </c>
      <c r="C725" s="67" t="str">
        <f>IFERROR(INDEX(N1.2_Intervention_Types[Intervention Type ID],MATCH('N1.3_Project_Listing'!$I725,N1.2_Intervention_Types[Intervention Type],0),1),"")</f>
        <v/>
      </c>
      <c r="D725" s="160" t="str">
        <f>IFERROR(INDEX(N1.2_Intervention_Types[Intervention Category],MATCH('N1.3_Project_Listing'!$C725,N1.2_Intervention_Types[Intervention Type ID],0),1),"")</f>
        <v/>
      </c>
      <c r="E725" s="210"/>
      <c r="F725" s="236"/>
      <c r="G725" s="236"/>
      <c r="H725" s="236"/>
      <c r="I725" s="151"/>
      <c r="J725" s="139"/>
      <c r="K725" s="117"/>
      <c r="L725" s="117"/>
      <c r="M725" s="117"/>
      <c r="N725" s="11"/>
      <c r="O725" s="11"/>
      <c r="P725" s="11"/>
      <c r="Q725" s="63">
        <f t="shared" si="64"/>
        <v>0</v>
      </c>
      <c r="R725" s="368">
        <f>IF('N1.3_Project_Listing'!$D725="Replacement",SUM('N1.3_Project_Listing'!$K725:$L725)/2,'N1.3_Project_Listing'!$M725)</f>
        <v>0</v>
      </c>
      <c r="S725" s="67" t="str">
        <f>IFERROR(INDEX('N0.7_Lookup_References'!$C$13:$C$72,MATCH($A725,'N0.7_Lookup_References'!$B$13:$B$72,0)),"")</f>
        <v/>
      </c>
      <c r="T725" s="338" t="str">
        <f t="shared" si="65"/>
        <v/>
      </c>
      <c r="V725" s="11"/>
      <c r="W725" s="11"/>
      <c r="X725" s="11"/>
      <c r="Y725" s="11"/>
      <c r="Z725" s="11"/>
      <c r="AA725" s="11"/>
      <c r="AB725" s="11"/>
      <c r="AC725" s="11"/>
      <c r="AD725" s="11"/>
      <c r="AE725" s="11"/>
      <c r="AF725" s="11"/>
      <c r="AG725" s="11"/>
      <c r="AH725" s="11"/>
      <c r="AI725" s="11"/>
      <c r="AJ725" s="11"/>
      <c r="AK725" s="11"/>
      <c r="AL725" s="11"/>
      <c r="AM725" s="11"/>
      <c r="AN725" s="11"/>
      <c r="AO725" s="11"/>
      <c r="AP725" s="63">
        <f t="shared" si="61"/>
        <v>0</v>
      </c>
      <c r="AQ725" s="63">
        <f t="shared" si="62"/>
        <v>0</v>
      </c>
      <c r="AR725" s="63">
        <f t="shared" si="63"/>
        <v>0</v>
      </c>
      <c r="AT725" s="176" cm="1">
        <f t="array" ref="AT725">SUMIFS('N1.3_Project_Listing'!$P$16:$P$829, 'N1.3_Project_Listing'!$E$16:$E$829,'N1.3_Project_Listing'!$E725, 'N1.3_Project_Listing'!$A$16:$A$829,ET_Risk_SC_Summation[[#Headers],[132kV Circuit Breaker]])</f>
        <v>0</v>
      </c>
      <c r="AU725" s="176" cm="1">
        <f t="array" ref="AU725">SUMIFS('N1.3_Project_Listing'!$P$16:$P$829, 'N1.3_Project_Listing'!$E$16:$E$829,'N1.3_Project_Listing'!$E725, 'N1.3_Project_Listing'!$A$16:$A$829,ET_Risk_SC_Summation[[#Headers],[132kV Transformer]])</f>
        <v>0</v>
      </c>
      <c r="AV725" s="176" cm="1">
        <f t="array" ref="AV725">SUMIFS('N1.3_Project_Listing'!$P$16:$P$829, 'N1.3_Project_Listing'!$E$16:$E$829,'N1.3_Project_Listing'!$E725, 'N1.3_Project_Listing'!$A$16:$A$829,ET_Risk_SC_Summation[[#Headers],[132kV Reactor]])</f>
        <v>0</v>
      </c>
      <c r="AW725" s="176" cm="1">
        <f t="array" ref="AW725">SUMIFS('N1.3_Project_Listing'!$P$16:$P$829, 'N1.3_Project_Listing'!$E$16:$E$829,'N1.3_Project_Listing'!$E725, 'N1.3_Project_Listing'!$A$16:$A$829,ET_Risk_SC_Summation[[#Headers],[132kV Underground Cable]])</f>
        <v>0</v>
      </c>
      <c r="AX725" s="176" cm="1">
        <f t="array" ref="AX725">SUMIFS('N1.3_Project_Listing'!$P$16:$P$829, 'N1.3_Project_Listing'!$E$16:$E$829,'N1.3_Project_Listing'!$E725, 'N1.3_Project_Listing'!$A$16:$A$829,ET_Risk_SC_Summation[[#Headers],[132kV OHL Conductor]])</f>
        <v>0</v>
      </c>
      <c r="AY725" s="176" cm="1">
        <f t="array" ref="AY725">SUMIFS('N1.3_Project_Listing'!$P$16:$P$829, 'N1.3_Project_Listing'!$E$16:$E$829,'N1.3_Project_Listing'!$E725, 'N1.3_Project_Listing'!$A$16:$A$829,ET_Risk_SC_Summation[[#Headers],[132kV OHL Fittings]])</f>
        <v>0</v>
      </c>
      <c r="AZ725" s="176" cm="1">
        <f t="array" ref="AZ725">SUMIFS('N1.3_Project_Listing'!$P$16:$P$829, 'N1.3_Project_Listing'!$E$16:$E$829,'N1.3_Project_Listing'!$E725, 'N1.3_Project_Listing'!$A$16:$A$829,ET_Risk_SC_Summation[[#Headers],[132kV OHL Tower]])</f>
        <v>0</v>
      </c>
      <c r="BA725" s="176" cm="1">
        <f t="array" ref="BA725">SUMIFS('N1.3_Project_Listing'!$P$16:$P$829, 'N1.3_Project_Listing'!$E$16:$E$829,'N1.3_Project_Listing'!$E725, 'N1.3_Project_Listing'!$A$16:$A$829,ET_Risk_SC_Summation[[#Headers],[275kV Circuit Breaker]])</f>
        <v>0</v>
      </c>
      <c r="BB725" s="176" cm="1">
        <f t="array" ref="BB725">SUMIFS('N1.3_Project_Listing'!$P$16:$P$829, 'N1.3_Project_Listing'!$E$16:$E$829,'N1.3_Project_Listing'!$E725, 'N1.3_Project_Listing'!$A$16:$A$829,ET_Risk_SC_Summation[[#Headers],[275kV Transformer]])</f>
        <v>0</v>
      </c>
      <c r="BC725" s="176" cm="1">
        <f t="array" ref="BC725">SUMIFS('N1.3_Project_Listing'!$P$16:$P$829, 'N1.3_Project_Listing'!$E$16:$E$829,'N1.3_Project_Listing'!$E725, 'N1.3_Project_Listing'!$A$16:$A$829,ET_Risk_SC_Summation[[#Headers],[275kV Reactor]])</f>
        <v>0</v>
      </c>
      <c r="BD725" s="176" cm="1">
        <f t="array" ref="BD725">SUMIFS('N1.3_Project_Listing'!$P$16:$P$829, 'N1.3_Project_Listing'!$E$16:$E$829,'N1.3_Project_Listing'!$E725, 'N1.3_Project_Listing'!$A$16:$A$829,ET_Risk_SC_Summation[[#Headers],[275kV Underground Cable]])</f>
        <v>0</v>
      </c>
      <c r="BE725" s="176" cm="1">
        <f t="array" ref="BE725">SUMIFS('N1.3_Project_Listing'!$P$16:$P$829, 'N1.3_Project_Listing'!$E$16:$E$829,'N1.3_Project_Listing'!$E725, 'N1.3_Project_Listing'!$A$16:$A$829,ET_Risk_SC_Summation[[#Headers],[275kV OHL Conductor]])</f>
        <v>0</v>
      </c>
      <c r="BF725" s="176" cm="1">
        <f t="array" ref="BF725">SUMIFS('N1.3_Project_Listing'!$P$16:$P$829, 'N1.3_Project_Listing'!$E$16:$E$829,'N1.3_Project_Listing'!$E725, 'N1.3_Project_Listing'!$A$16:$A$829,ET_Risk_SC_Summation[[#Headers],[275kV OHL Fittings]])</f>
        <v>0</v>
      </c>
      <c r="BG725" s="176" cm="1">
        <f t="array" ref="BG725">SUMIFS('N1.3_Project_Listing'!$P$16:$P$829, 'N1.3_Project_Listing'!$E$16:$E$829,'N1.3_Project_Listing'!$E725, 'N1.3_Project_Listing'!$A$16:$A$829,ET_Risk_SC_Summation[[#Headers],[275kV OHL Tower]])</f>
        <v>0</v>
      </c>
      <c r="BH725" s="176" cm="1">
        <f t="array" ref="BH725">SUMIFS('N1.3_Project_Listing'!$P$16:$P$829, 'N1.3_Project_Listing'!$E$16:$E$829,'N1.3_Project_Listing'!$E725, 'N1.3_Project_Listing'!$A$16:$A$829,ET_Risk_SC_Summation[[#Headers],[400kV Circuit Breaker]])</f>
        <v>0</v>
      </c>
      <c r="BI725" s="176" cm="1">
        <f t="array" ref="BI725">SUMIFS('N1.3_Project_Listing'!$P$16:$P$829, 'N1.3_Project_Listing'!$E$16:$E$829,'N1.3_Project_Listing'!$E725, 'N1.3_Project_Listing'!$A$16:$A$829,ET_Risk_SC_Summation[[#Headers],[400kV Transformer]])</f>
        <v>0</v>
      </c>
      <c r="BJ725" s="176" cm="1">
        <f t="array" ref="BJ725">SUMIFS('N1.3_Project_Listing'!$P$16:$P$829, 'N1.3_Project_Listing'!$E$16:$E$829,'N1.3_Project_Listing'!$E725, 'N1.3_Project_Listing'!$A$16:$A$829,ET_Risk_SC_Summation[[#Headers],[400kV Reactor]])</f>
        <v>0</v>
      </c>
      <c r="BK725" s="176" cm="1">
        <f t="array" ref="BK725">SUMIFS('N1.3_Project_Listing'!$P$16:$P$829, 'N1.3_Project_Listing'!$E$16:$E$829,'N1.3_Project_Listing'!$E725, 'N1.3_Project_Listing'!$A$16:$A$829,ET_Risk_SC_Summation[[#Headers],[400kV Underground Cable]])</f>
        <v>0</v>
      </c>
      <c r="BL725" s="176" cm="1">
        <f t="array" ref="BL725">SUMIFS('N1.3_Project_Listing'!$P$16:$P$829, 'N1.3_Project_Listing'!$E$16:$E$829,'N1.3_Project_Listing'!$E725, 'N1.3_Project_Listing'!$A$16:$A$829,ET_Risk_SC_Summation[[#Headers],[400kV OHL Conductor]])</f>
        <v>0</v>
      </c>
      <c r="BM725" s="176" cm="1">
        <f t="array" ref="BM725">SUMIFS('N1.3_Project_Listing'!$P$16:$P$829, 'N1.3_Project_Listing'!$E$16:$E$829,'N1.3_Project_Listing'!$E725, 'N1.3_Project_Listing'!$A$16:$A$829,ET_Risk_SC_Summation[[#Headers],[400kV OHL Fittings]])</f>
        <v>0</v>
      </c>
      <c r="BN725" s="176" cm="1">
        <f t="array" ref="BN725">SUMIFS('N1.3_Project_Listing'!$P$16:$P$829, 'N1.3_Project_Listing'!$E$16:$E$829,'N1.3_Project_Listing'!$E725, 'N1.3_Project_Listing'!$A$16:$A$829,ET_Risk_SC_Summation[[#Headers],[400kV OHL Tower]])</f>
        <v>0</v>
      </c>
      <c r="BO725" s="177" t="str">
        <f>IF(SUM(ET_Risk_SC_Summation[[#This Row],[132kV Circuit Breaker]:[400kV OHL Tower]])=0, "n/a", INDEX(ET_Risk_SC_Summation[#Headers],1,MATCH(MAX(ET_Risk_SC_Summation[[#This Row],[132kV Circuit Breaker]:[400kV OHL Tower]]),ET_Risk_SC_Summation[[#This Row],[132kV Circuit Breaker]:[400kV OHL Tower]],0)))</f>
        <v>n/a</v>
      </c>
      <c r="BP725" s="177" t="str">
        <f>IFERROR(INDEX('N0.7_Lookup_References'!$G$77:$G$98,MATCH(ET_Risk_SC_Summation[[#This Row],[Mxx Category]],'N0.7_Lookup_References'!$F$77:$F$98,0)),"")</f>
        <v/>
      </c>
    </row>
    <row r="726" spans="1:68">
      <c r="A726" s="160" t="str">
        <f>IFERROR(INDEX(N1.2_Intervention_Types[NARM Asset Category],MATCH('N1.3_Project_Listing'!$C726,N1.2_Intervention_Types[Intervention Type ID],0),1),"")</f>
        <v/>
      </c>
      <c r="B726" s="160" t="str">
        <f>IF($D$2="GD",IFERROR(INDEX(N1.2_Intervention_Types[C&amp;V Asset Category (GD)],MATCH('N1.3_Project_Listing'!$C726,N1.2_Intervention_Types[Intervention Type ID],0),1),""),IFERROR(INDEX(N1.2_Intervention_Types[NARM Asset Category],MATCH('N1.3_Project_Listing'!$C726,N1.2_Intervention_Types[Intervention Type ID],0),1),""))</f>
        <v/>
      </c>
      <c r="C726" s="67" t="str">
        <f>IFERROR(INDEX(N1.2_Intervention_Types[Intervention Type ID],MATCH('N1.3_Project_Listing'!$I726,N1.2_Intervention_Types[Intervention Type],0),1),"")</f>
        <v/>
      </c>
      <c r="D726" s="160" t="str">
        <f>IFERROR(INDEX(N1.2_Intervention_Types[Intervention Category],MATCH('N1.3_Project_Listing'!$C726,N1.2_Intervention_Types[Intervention Type ID],0),1),"")</f>
        <v/>
      </c>
      <c r="E726" s="210"/>
      <c r="F726" s="236"/>
      <c r="G726" s="236"/>
      <c r="H726" s="236"/>
      <c r="I726" s="151"/>
      <c r="J726" s="139"/>
      <c r="K726" s="117"/>
      <c r="L726" s="117"/>
      <c r="M726" s="117"/>
      <c r="N726" s="11"/>
      <c r="O726" s="11"/>
      <c r="P726" s="11"/>
      <c r="Q726" s="63">
        <f t="shared" si="64"/>
        <v>0</v>
      </c>
      <c r="R726" s="368">
        <f>IF('N1.3_Project_Listing'!$D726="Replacement",SUM('N1.3_Project_Listing'!$K726:$L726)/2,'N1.3_Project_Listing'!$M726)</f>
        <v>0</v>
      </c>
      <c r="S726" s="67" t="str">
        <f>IFERROR(INDEX('N0.7_Lookup_References'!$C$13:$C$72,MATCH($A726,'N0.7_Lookup_References'!$B$13:$B$72,0)),"")</f>
        <v/>
      </c>
      <c r="T726" s="338" t="str">
        <f t="shared" si="65"/>
        <v/>
      </c>
      <c r="V726" s="11"/>
      <c r="W726" s="11"/>
      <c r="X726" s="11"/>
      <c r="Y726" s="11"/>
      <c r="Z726" s="11"/>
      <c r="AA726" s="11"/>
      <c r="AB726" s="11"/>
      <c r="AC726" s="11"/>
      <c r="AD726" s="11"/>
      <c r="AE726" s="11"/>
      <c r="AF726" s="11"/>
      <c r="AG726" s="11"/>
      <c r="AH726" s="11"/>
      <c r="AI726" s="11"/>
      <c r="AJ726" s="11"/>
      <c r="AK726" s="11"/>
      <c r="AL726" s="11"/>
      <c r="AM726" s="11"/>
      <c r="AN726" s="11"/>
      <c r="AO726" s="11"/>
      <c r="AP726" s="63">
        <f t="shared" si="61"/>
        <v>0</v>
      </c>
      <c r="AQ726" s="63">
        <f t="shared" si="62"/>
        <v>0</v>
      </c>
      <c r="AR726" s="63">
        <f t="shared" si="63"/>
        <v>0</v>
      </c>
      <c r="AT726" s="176" cm="1">
        <f t="array" ref="AT726">SUMIFS('N1.3_Project_Listing'!$P$16:$P$829, 'N1.3_Project_Listing'!$E$16:$E$829,'N1.3_Project_Listing'!$E726, 'N1.3_Project_Listing'!$A$16:$A$829,ET_Risk_SC_Summation[[#Headers],[132kV Circuit Breaker]])</f>
        <v>0</v>
      </c>
      <c r="AU726" s="176" cm="1">
        <f t="array" ref="AU726">SUMIFS('N1.3_Project_Listing'!$P$16:$P$829, 'N1.3_Project_Listing'!$E$16:$E$829,'N1.3_Project_Listing'!$E726, 'N1.3_Project_Listing'!$A$16:$A$829,ET_Risk_SC_Summation[[#Headers],[132kV Transformer]])</f>
        <v>0</v>
      </c>
      <c r="AV726" s="176" cm="1">
        <f t="array" ref="AV726">SUMIFS('N1.3_Project_Listing'!$P$16:$P$829, 'N1.3_Project_Listing'!$E$16:$E$829,'N1.3_Project_Listing'!$E726, 'N1.3_Project_Listing'!$A$16:$A$829,ET_Risk_SC_Summation[[#Headers],[132kV Reactor]])</f>
        <v>0</v>
      </c>
      <c r="AW726" s="176" cm="1">
        <f t="array" ref="AW726">SUMIFS('N1.3_Project_Listing'!$P$16:$P$829, 'N1.3_Project_Listing'!$E$16:$E$829,'N1.3_Project_Listing'!$E726, 'N1.3_Project_Listing'!$A$16:$A$829,ET_Risk_SC_Summation[[#Headers],[132kV Underground Cable]])</f>
        <v>0</v>
      </c>
      <c r="AX726" s="176" cm="1">
        <f t="array" ref="AX726">SUMIFS('N1.3_Project_Listing'!$P$16:$P$829, 'N1.3_Project_Listing'!$E$16:$E$829,'N1.3_Project_Listing'!$E726, 'N1.3_Project_Listing'!$A$16:$A$829,ET_Risk_SC_Summation[[#Headers],[132kV OHL Conductor]])</f>
        <v>0</v>
      </c>
      <c r="AY726" s="176" cm="1">
        <f t="array" ref="AY726">SUMIFS('N1.3_Project_Listing'!$P$16:$P$829, 'N1.3_Project_Listing'!$E$16:$E$829,'N1.3_Project_Listing'!$E726, 'N1.3_Project_Listing'!$A$16:$A$829,ET_Risk_SC_Summation[[#Headers],[132kV OHL Fittings]])</f>
        <v>0</v>
      </c>
      <c r="AZ726" s="176" cm="1">
        <f t="array" ref="AZ726">SUMIFS('N1.3_Project_Listing'!$P$16:$P$829, 'N1.3_Project_Listing'!$E$16:$E$829,'N1.3_Project_Listing'!$E726, 'N1.3_Project_Listing'!$A$16:$A$829,ET_Risk_SC_Summation[[#Headers],[132kV OHL Tower]])</f>
        <v>0</v>
      </c>
      <c r="BA726" s="176" cm="1">
        <f t="array" ref="BA726">SUMIFS('N1.3_Project_Listing'!$P$16:$P$829, 'N1.3_Project_Listing'!$E$16:$E$829,'N1.3_Project_Listing'!$E726, 'N1.3_Project_Listing'!$A$16:$A$829,ET_Risk_SC_Summation[[#Headers],[275kV Circuit Breaker]])</f>
        <v>0</v>
      </c>
      <c r="BB726" s="176" cm="1">
        <f t="array" ref="BB726">SUMIFS('N1.3_Project_Listing'!$P$16:$P$829, 'N1.3_Project_Listing'!$E$16:$E$829,'N1.3_Project_Listing'!$E726, 'N1.3_Project_Listing'!$A$16:$A$829,ET_Risk_SC_Summation[[#Headers],[275kV Transformer]])</f>
        <v>0</v>
      </c>
      <c r="BC726" s="176" cm="1">
        <f t="array" ref="BC726">SUMIFS('N1.3_Project_Listing'!$P$16:$P$829, 'N1.3_Project_Listing'!$E$16:$E$829,'N1.3_Project_Listing'!$E726, 'N1.3_Project_Listing'!$A$16:$A$829,ET_Risk_SC_Summation[[#Headers],[275kV Reactor]])</f>
        <v>0</v>
      </c>
      <c r="BD726" s="176" cm="1">
        <f t="array" ref="BD726">SUMIFS('N1.3_Project_Listing'!$P$16:$P$829, 'N1.3_Project_Listing'!$E$16:$E$829,'N1.3_Project_Listing'!$E726, 'N1.3_Project_Listing'!$A$16:$A$829,ET_Risk_SC_Summation[[#Headers],[275kV Underground Cable]])</f>
        <v>0</v>
      </c>
      <c r="BE726" s="176" cm="1">
        <f t="array" ref="BE726">SUMIFS('N1.3_Project_Listing'!$P$16:$P$829, 'N1.3_Project_Listing'!$E$16:$E$829,'N1.3_Project_Listing'!$E726, 'N1.3_Project_Listing'!$A$16:$A$829,ET_Risk_SC_Summation[[#Headers],[275kV OHL Conductor]])</f>
        <v>0</v>
      </c>
      <c r="BF726" s="176" cm="1">
        <f t="array" ref="BF726">SUMIFS('N1.3_Project_Listing'!$P$16:$P$829, 'N1.3_Project_Listing'!$E$16:$E$829,'N1.3_Project_Listing'!$E726, 'N1.3_Project_Listing'!$A$16:$A$829,ET_Risk_SC_Summation[[#Headers],[275kV OHL Fittings]])</f>
        <v>0</v>
      </c>
      <c r="BG726" s="176" cm="1">
        <f t="array" ref="BG726">SUMIFS('N1.3_Project_Listing'!$P$16:$P$829, 'N1.3_Project_Listing'!$E$16:$E$829,'N1.3_Project_Listing'!$E726, 'N1.3_Project_Listing'!$A$16:$A$829,ET_Risk_SC_Summation[[#Headers],[275kV OHL Tower]])</f>
        <v>0</v>
      </c>
      <c r="BH726" s="176" cm="1">
        <f t="array" ref="BH726">SUMIFS('N1.3_Project_Listing'!$P$16:$P$829, 'N1.3_Project_Listing'!$E$16:$E$829,'N1.3_Project_Listing'!$E726, 'N1.3_Project_Listing'!$A$16:$A$829,ET_Risk_SC_Summation[[#Headers],[400kV Circuit Breaker]])</f>
        <v>0</v>
      </c>
      <c r="BI726" s="176" cm="1">
        <f t="array" ref="BI726">SUMIFS('N1.3_Project_Listing'!$P$16:$P$829, 'N1.3_Project_Listing'!$E$16:$E$829,'N1.3_Project_Listing'!$E726, 'N1.3_Project_Listing'!$A$16:$A$829,ET_Risk_SC_Summation[[#Headers],[400kV Transformer]])</f>
        <v>0</v>
      </c>
      <c r="BJ726" s="176" cm="1">
        <f t="array" ref="BJ726">SUMIFS('N1.3_Project_Listing'!$P$16:$P$829, 'N1.3_Project_Listing'!$E$16:$E$829,'N1.3_Project_Listing'!$E726, 'N1.3_Project_Listing'!$A$16:$A$829,ET_Risk_SC_Summation[[#Headers],[400kV Reactor]])</f>
        <v>0</v>
      </c>
      <c r="BK726" s="176" cm="1">
        <f t="array" ref="BK726">SUMIFS('N1.3_Project_Listing'!$P$16:$P$829, 'N1.3_Project_Listing'!$E$16:$E$829,'N1.3_Project_Listing'!$E726, 'N1.3_Project_Listing'!$A$16:$A$829,ET_Risk_SC_Summation[[#Headers],[400kV Underground Cable]])</f>
        <v>0</v>
      </c>
      <c r="BL726" s="176" cm="1">
        <f t="array" ref="BL726">SUMIFS('N1.3_Project_Listing'!$P$16:$P$829, 'N1.3_Project_Listing'!$E$16:$E$829,'N1.3_Project_Listing'!$E726, 'N1.3_Project_Listing'!$A$16:$A$829,ET_Risk_SC_Summation[[#Headers],[400kV OHL Conductor]])</f>
        <v>0</v>
      </c>
      <c r="BM726" s="176" cm="1">
        <f t="array" ref="BM726">SUMIFS('N1.3_Project_Listing'!$P$16:$P$829, 'N1.3_Project_Listing'!$E$16:$E$829,'N1.3_Project_Listing'!$E726, 'N1.3_Project_Listing'!$A$16:$A$829,ET_Risk_SC_Summation[[#Headers],[400kV OHL Fittings]])</f>
        <v>0</v>
      </c>
      <c r="BN726" s="176" cm="1">
        <f t="array" ref="BN726">SUMIFS('N1.3_Project_Listing'!$P$16:$P$829, 'N1.3_Project_Listing'!$E$16:$E$829,'N1.3_Project_Listing'!$E726, 'N1.3_Project_Listing'!$A$16:$A$829,ET_Risk_SC_Summation[[#Headers],[400kV OHL Tower]])</f>
        <v>0</v>
      </c>
      <c r="BO726" s="177" t="str">
        <f>IF(SUM(ET_Risk_SC_Summation[[#This Row],[132kV Circuit Breaker]:[400kV OHL Tower]])=0, "n/a", INDEX(ET_Risk_SC_Summation[#Headers],1,MATCH(MAX(ET_Risk_SC_Summation[[#This Row],[132kV Circuit Breaker]:[400kV OHL Tower]]),ET_Risk_SC_Summation[[#This Row],[132kV Circuit Breaker]:[400kV OHL Tower]],0)))</f>
        <v>n/a</v>
      </c>
      <c r="BP726" s="177" t="str">
        <f>IFERROR(INDEX('N0.7_Lookup_References'!$G$77:$G$98,MATCH(ET_Risk_SC_Summation[[#This Row],[Mxx Category]],'N0.7_Lookup_References'!$F$77:$F$98,0)),"")</f>
        <v/>
      </c>
    </row>
    <row r="727" spans="1:68">
      <c r="A727" s="160" t="str">
        <f>IFERROR(INDEX(N1.2_Intervention_Types[NARM Asset Category],MATCH('N1.3_Project_Listing'!$C727,N1.2_Intervention_Types[Intervention Type ID],0),1),"")</f>
        <v/>
      </c>
      <c r="B727" s="160" t="str">
        <f>IF($D$2="GD",IFERROR(INDEX(N1.2_Intervention_Types[C&amp;V Asset Category (GD)],MATCH('N1.3_Project_Listing'!$C727,N1.2_Intervention_Types[Intervention Type ID],0),1),""),IFERROR(INDEX(N1.2_Intervention_Types[NARM Asset Category],MATCH('N1.3_Project_Listing'!$C727,N1.2_Intervention_Types[Intervention Type ID],0),1),""))</f>
        <v/>
      </c>
      <c r="C727" s="67" t="str">
        <f>IFERROR(INDEX(N1.2_Intervention_Types[Intervention Type ID],MATCH('N1.3_Project_Listing'!$I727,N1.2_Intervention_Types[Intervention Type],0),1),"")</f>
        <v/>
      </c>
      <c r="D727" s="160" t="str">
        <f>IFERROR(INDEX(N1.2_Intervention_Types[Intervention Category],MATCH('N1.3_Project_Listing'!$C727,N1.2_Intervention_Types[Intervention Type ID],0),1),"")</f>
        <v/>
      </c>
      <c r="E727" s="210"/>
      <c r="F727" s="236"/>
      <c r="G727" s="236"/>
      <c r="H727" s="236"/>
      <c r="I727" s="151"/>
      <c r="J727" s="139"/>
      <c r="K727" s="117"/>
      <c r="L727" s="117"/>
      <c r="M727" s="117"/>
      <c r="N727" s="11"/>
      <c r="O727" s="11"/>
      <c r="P727" s="11"/>
      <c r="Q727" s="63">
        <f t="shared" si="64"/>
        <v>0</v>
      </c>
      <c r="R727" s="368">
        <f>IF('N1.3_Project_Listing'!$D727="Replacement",SUM('N1.3_Project_Listing'!$K727:$L727)/2,'N1.3_Project_Listing'!$M727)</f>
        <v>0</v>
      </c>
      <c r="S727" s="67" t="str">
        <f>IFERROR(INDEX('N0.7_Lookup_References'!$C$13:$C$72,MATCH($A727,'N0.7_Lookup_References'!$B$13:$B$72,0)),"")</f>
        <v/>
      </c>
      <c r="T727" s="338" t="str">
        <f t="shared" si="65"/>
        <v/>
      </c>
      <c r="V727" s="11"/>
      <c r="W727" s="11"/>
      <c r="X727" s="11"/>
      <c r="Y727" s="11"/>
      <c r="Z727" s="11"/>
      <c r="AA727" s="11"/>
      <c r="AB727" s="11"/>
      <c r="AC727" s="11"/>
      <c r="AD727" s="11"/>
      <c r="AE727" s="11"/>
      <c r="AF727" s="11"/>
      <c r="AG727" s="11"/>
      <c r="AH727" s="11"/>
      <c r="AI727" s="11"/>
      <c r="AJ727" s="11"/>
      <c r="AK727" s="11"/>
      <c r="AL727" s="11"/>
      <c r="AM727" s="11"/>
      <c r="AN727" s="11"/>
      <c r="AO727" s="11"/>
      <c r="AP727" s="63">
        <f t="shared" si="61"/>
        <v>0</v>
      </c>
      <c r="AQ727" s="63">
        <f t="shared" si="62"/>
        <v>0</v>
      </c>
      <c r="AR727" s="63">
        <f t="shared" si="63"/>
        <v>0</v>
      </c>
      <c r="AT727" s="176" cm="1">
        <f t="array" ref="AT727">SUMIFS('N1.3_Project_Listing'!$P$16:$P$829, 'N1.3_Project_Listing'!$E$16:$E$829,'N1.3_Project_Listing'!$E727, 'N1.3_Project_Listing'!$A$16:$A$829,ET_Risk_SC_Summation[[#Headers],[132kV Circuit Breaker]])</f>
        <v>0</v>
      </c>
      <c r="AU727" s="176" cm="1">
        <f t="array" ref="AU727">SUMIFS('N1.3_Project_Listing'!$P$16:$P$829, 'N1.3_Project_Listing'!$E$16:$E$829,'N1.3_Project_Listing'!$E727, 'N1.3_Project_Listing'!$A$16:$A$829,ET_Risk_SC_Summation[[#Headers],[132kV Transformer]])</f>
        <v>0</v>
      </c>
      <c r="AV727" s="176" cm="1">
        <f t="array" ref="AV727">SUMIFS('N1.3_Project_Listing'!$P$16:$P$829, 'N1.3_Project_Listing'!$E$16:$E$829,'N1.3_Project_Listing'!$E727, 'N1.3_Project_Listing'!$A$16:$A$829,ET_Risk_SC_Summation[[#Headers],[132kV Reactor]])</f>
        <v>0</v>
      </c>
      <c r="AW727" s="176" cm="1">
        <f t="array" ref="AW727">SUMIFS('N1.3_Project_Listing'!$P$16:$P$829, 'N1.3_Project_Listing'!$E$16:$E$829,'N1.3_Project_Listing'!$E727, 'N1.3_Project_Listing'!$A$16:$A$829,ET_Risk_SC_Summation[[#Headers],[132kV Underground Cable]])</f>
        <v>0</v>
      </c>
      <c r="AX727" s="176" cm="1">
        <f t="array" ref="AX727">SUMIFS('N1.3_Project_Listing'!$P$16:$P$829, 'N1.3_Project_Listing'!$E$16:$E$829,'N1.3_Project_Listing'!$E727, 'N1.3_Project_Listing'!$A$16:$A$829,ET_Risk_SC_Summation[[#Headers],[132kV OHL Conductor]])</f>
        <v>0</v>
      </c>
      <c r="AY727" s="176" cm="1">
        <f t="array" ref="AY727">SUMIFS('N1.3_Project_Listing'!$P$16:$P$829, 'N1.3_Project_Listing'!$E$16:$E$829,'N1.3_Project_Listing'!$E727, 'N1.3_Project_Listing'!$A$16:$A$829,ET_Risk_SC_Summation[[#Headers],[132kV OHL Fittings]])</f>
        <v>0</v>
      </c>
      <c r="AZ727" s="176" cm="1">
        <f t="array" ref="AZ727">SUMIFS('N1.3_Project_Listing'!$P$16:$P$829, 'N1.3_Project_Listing'!$E$16:$E$829,'N1.3_Project_Listing'!$E727, 'N1.3_Project_Listing'!$A$16:$A$829,ET_Risk_SC_Summation[[#Headers],[132kV OHL Tower]])</f>
        <v>0</v>
      </c>
      <c r="BA727" s="176" cm="1">
        <f t="array" ref="BA727">SUMIFS('N1.3_Project_Listing'!$P$16:$P$829, 'N1.3_Project_Listing'!$E$16:$E$829,'N1.3_Project_Listing'!$E727, 'N1.3_Project_Listing'!$A$16:$A$829,ET_Risk_SC_Summation[[#Headers],[275kV Circuit Breaker]])</f>
        <v>0</v>
      </c>
      <c r="BB727" s="176" cm="1">
        <f t="array" ref="BB727">SUMIFS('N1.3_Project_Listing'!$P$16:$P$829, 'N1.3_Project_Listing'!$E$16:$E$829,'N1.3_Project_Listing'!$E727, 'N1.3_Project_Listing'!$A$16:$A$829,ET_Risk_SC_Summation[[#Headers],[275kV Transformer]])</f>
        <v>0</v>
      </c>
      <c r="BC727" s="176" cm="1">
        <f t="array" ref="BC727">SUMIFS('N1.3_Project_Listing'!$P$16:$P$829, 'N1.3_Project_Listing'!$E$16:$E$829,'N1.3_Project_Listing'!$E727, 'N1.3_Project_Listing'!$A$16:$A$829,ET_Risk_SC_Summation[[#Headers],[275kV Reactor]])</f>
        <v>0</v>
      </c>
      <c r="BD727" s="176" cm="1">
        <f t="array" ref="BD727">SUMIFS('N1.3_Project_Listing'!$P$16:$P$829, 'N1.3_Project_Listing'!$E$16:$E$829,'N1.3_Project_Listing'!$E727, 'N1.3_Project_Listing'!$A$16:$A$829,ET_Risk_SC_Summation[[#Headers],[275kV Underground Cable]])</f>
        <v>0</v>
      </c>
      <c r="BE727" s="176" cm="1">
        <f t="array" ref="BE727">SUMIFS('N1.3_Project_Listing'!$P$16:$P$829, 'N1.3_Project_Listing'!$E$16:$E$829,'N1.3_Project_Listing'!$E727, 'N1.3_Project_Listing'!$A$16:$A$829,ET_Risk_SC_Summation[[#Headers],[275kV OHL Conductor]])</f>
        <v>0</v>
      </c>
      <c r="BF727" s="176" cm="1">
        <f t="array" ref="BF727">SUMIFS('N1.3_Project_Listing'!$P$16:$P$829, 'N1.3_Project_Listing'!$E$16:$E$829,'N1.3_Project_Listing'!$E727, 'N1.3_Project_Listing'!$A$16:$A$829,ET_Risk_SC_Summation[[#Headers],[275kV OHL Fittings]])</f>
        <v>0</v>
      </c>
      <c r="BG727" s="176" cm="1">
        <f t="array" ref="BG727">SUMIFS('N1.3_Project_Listing'!$P$16:$P$829, 'N1.3_Project_Listing'!$E$16:$E$829,'N1.3_Project_Listing'!$E727, 'N1.3_Project_Listing'!$A$16:$A$829,ET_Risk_SC_Summation[[#Headers],[275kV OHL Tower]])</f>
        <v>0</v>
      </c>
      <c r="BH727" s="176" cm="1">
        <f t="array" ref="BH727">SUMIFS('N1.3_Project_Listing'!$P$16:$P$829, 'N1.3_Project_Listing'!$E$16:$E$829,'N1.3_Project_Listing'!$E727, 'N1.3_Project_Listing'!$A$16:$A$829,ET_Risk_SC_Summation[[#Headers],[400kV Circuit Breaker]])</f>
        <v>0</v>
      </c>
      <c r="BI727" s="176" cm="1">
        <f t="array" ref="BI727">SUMIFS('N1.3_Project_Listing'!$P$16:$P$829, 'N1.3_Project_Listing'!$E$16:$E$829,'N1.3_Project_Listing'!$E727, 'N1.3_Project_Listing'!$A$16:$A$829,ET_Risk_SC_Summation[[#Headers],[400kV Transformer]])</f>
        <v>0</v>
      </c>
      <c r="BJ727" s="176" cm="1">
        <f t="array" ref="BJ727">SUMIFS('N1.3_Project_Listing'!$P$16:$P$829, 'N1.3_Project_Listing'!$E$16:$E$829,'N1.3_Project_Listing'!$E727, 'N1.3_Project_Listing'!$A$16:$A$829,ET_Risk_SC_Summation[[#Headers],[400kV Reactor]])</f>
        <v>0</v>
      </c>
      <c r="BK727" s="176" cm="1">
        <f t="array" ref="BK727">SUMIFS('N1.3_Project_Listing'!$P$16:$P$829, 'N1.3_Project_Listing'!$E$16:$E$829,'N1.3_Project_Listing'!$E727, 'N1.3_Project_Listing'!$A$16:$A$829,ET_Risk_SC_Summation[[#Headers],[400kV Underground Cable]])</f>
        <v>0</v>
      </c>
      <c r="BL727" s="176" cm="1">
        <f t="array" ref="BL727">SUMIFS('N1.3_Project_Listing'!$P$16:$P$829, 'N1.3_Project_Listing'!$E$16:$E$829,'N1.3_Project_Listing'!$E727, 'N1.3_Project_Listing'!$A$16:$A$829,ET_Risk_SC_Summation[[#Headers],[400kV OHL Conductor]])</f>
        <v>0</v>
      </c>
      <c r="BM727" s="176" cm="1">
        <f t="array" ref="BM727">SUMIFS('N1.3_Project_Listing'!$P$16:$P$829, 'N1.3_Project_Listing'!$E$16:$E$829,'N1.3_Project_Listing'!$E727, 'N1.3_Project_Listing'!$A$16:$A$829,ET_Risk_SC_Summation[[#Headers],[400kV OHL Fittings]])</f>
        <v>0</v>
      </c>
      <c r="BN727" s="176" cm="1">
        <f t="array" ref="BN727">SUMIFS('N1.3_Project_Listing'!$P$16:$P$829, 'N1.3_Project_Listing'!$E$16:$E$829,'N1.3_Project_Listing'!$E727, 'N1.3_Project_Listing'!$A$16:$A$829,ET_Risk_SC_Summation[[#Headers],[400kV OHL Tower]])</f>
        <v>0</v>
      </c>
      <c r="BO727" s="177" t="str">
        <f>IF(SUM(ET_Risk_SC_Summation[[#This Row],[132kV Circuit Breaker]:[400kV OHL Tower]])=0, "n/a", INDEX(ET_Risk_SC_Summation[#Headers],1,MATCH(MAX(ET_Risk_SC_Summation[[#This Row],[132kV Circuit Breaker]:[400kV OHL Tower]]),ET_Risk_SC_Summation[[#This Row],[132kV Circuit Breaker]:[400kV OHL Tower]],0)))</f>
        <v>n/a</v>
      </c>
      <c r="BP727" s="177" t="str">
        <f>IFERROR(INDEX('N0.7_Lookup_References'!$G$77:$G$98,MATCH(ET_Risk_SC_Summation[[#This Row],[Mxx Category]],'N0.7_Lookup_References'!$F$77:$F$98,0)),"")</f>
        <v/>
      </c>
    </row>
    <row r="728" spans="1:68">
      <c r="A728" s="160" t="str">
        <f>IFERROR(INDEX(N1.2_Intervention_Types[NARM Asset Category],MATCH('N1.3_Project_Listing'!$C728,N1.2_Intervention_Types[Intervention Type ID],0),1),"")</f>
        <v/>
      </c>
      <c r="B728" s="160" t="str">
        <f>IF($D$2="GD",IFERROR(INDEX(N1.2_Intervention_Types[C&amp;V Asset Category (GD)],MATCH('N1.3_Project_Listing'!$C728,N1.2_Intervention_Types[Intervention Type ID],0),1),""),IFERROR(INDEX(N1.2_Intervention_Types[NARM Asset Category],MATCH('N1.3_Project_Listing'!$C728,N1.2_Intervention_Types[Intervention Type ID],0),1),""))</f>
        <v/>
      </c>
      <c r="C728" s="67" t="str">
        <f>IFERROR(INDEX(N1.2_Intervention_Types[Intervention Type ID],MATCH('N1.3_Project_Listing'!$I728,N1.2_Intervention_Types[Intervention Type],0),1),"")</f>
        <v/>
      </c>
      <c r="D728" s="160" t="str">
        <f>IFERROR(INDEX(N1.2_Intervention_Types[Intervention Category],MATCH('N1.3_Project_Listing'!$C728,N1.2_Intervention_Types[Intervention Type ID],0),1),"")</f>
        <v/>
      </c>
      <c r="E728" s="210"/>
      <c r="F728" s="236"/>
      <c r="G728" s="236"/>
      <c r="H728" s="236"/>
      <c r="I728" s="151"/>
      <c r="J728" s="139"/>
      <c r="K728" s="117"/>
      <c r="L728" s="117"/>
      <c r="M728" s="117"/>
      <c r="N728" s="11"/>
      <c r="O728" s="11"/>
      <c r="P728" s="11"/>
      <c r="Q728" s="63">
        <f t="shared" si="64"/>
        <v>0</v>
      </c>
      <c r="R728" s="368">
        <f>IF('N1.3_Project_Listing'!$D728="Replacement",SUM('N1.3_Project_Listing'!$K728:$L728)/2,'N1.3_Project_Listing'!$M728)</f>
        <v>0</v>
      </c>
      <c r="S728" s="67" t="str">
        <f>IFERROR(INDEX('N0.7_Lookup_References'!$C$13:$C$72,MATCH($A728,'N0.7_Lookup_References'!$B$13:$B$72,0)),"")</f>
        <v/>
      </c>
      <c r="T728" s="338" t="str">
        <f t="shared" si="65"/>
        <v/>
      </c>
      <c r="V728" s="11"/>
      <c r="W728" s="11"/>
      <c r="X728" s="11"/>
      <c r="Y728" s="11"/>
      <c r="Z728" s="11"/>
      <c r="AA728" s="11"/>
      <c r="AB728" s="11"/>
      <c r="AC728" s="11"/>
      <c r="AD728" s="11"/>
      <c r="AE728" s="11"/>
      <c r="AF728" s="11"/>
      <c r="AG728" s="11"/>
      <c r="AH728" s="11"/>
      <c r="AI728" s="11"/>
      <c r="AJ728" s="11"/>
      <c r="AK728" s="11"/>
      <c r="AL728" s="11"/>
      <c r="AM728" s="11"/>
      <c r="AN728" s="11"/>
      <c r="AO728" s="11"/>
      <c r="AP728" s="63">
        <f t="shared" si="61"/>
        <v>0</v>
      </c>
      <c r="AQ728" s="63">
        <f t="shared" si="62"/>
        <v>0</v>
      </c>
      <c r="AR728" s="63">
        <f t="shared" si="63"/>
        <v>0</v>
      </c>
      <c r="AT728" s="176" cm="1">
        <f t="array" ref="AT728">SUMIFS('N1.3_Project_Listing'!$P$16:$P$829, 'N1.3_Project_Listing'!$E$16:$E$829,'N1.3_Project_Listing'!$E728, 'N1.3_Project_Listing'!$A$16:$A$829,ET_Risk_SC_Summation[[#Headers],[132kV Circuit Breaker]])</f>
        <v>0</v>
      </c>
      <c r="AU728" s="176" cm="1">
        <f t="array" ref="AU728">SUMIFS('N1.3_Project_Listing'!$P$16:$P$829, 'N1.3_Project_Listing'!$E$16:$E$829,'N1.3_Project_Listing'!$E728, 'N1.3_Project_Listing'!$A$16:$A$829,ET_Risk_SC_Summation[[#Headers],[132kV Transformer]])</f>
        <v>0</v>
      </c>
      <c r="AV728" s="176" cm="1">
        <f t="array" ref="AV728">SUMIFS('N1.3_Project_Listing'!$P$16:$P$829, 'N1.3_Project_Listing'!$E$16:$E$829,'N1.3_Project_Listing'!$E728, 'N1.3_Project_Listing'!$A$16:$A$829,ET_Risk_SC_Summation[[#Headers],[132kV Reactor]])</f>
        <v>0</v>
      </c>
      <c r="AW728" s="176" cm="1">
        <f t="array" ref="AW728">SUMIFS('N1.3_Project_Listing'!$P$16:$P$829, 'N1.3_Project_Listing'!$E$16:$E$829,'N1.3_Project_Listing'!$E728, 'N1.3_Project_Listing'!$A$16:$A$829,ET_Risk_SC_Summation[[#Headers],[132kV Underground Cable]])</f>
        <v>0</v>
      </c>
      <c r="AX728" s="176" cm="1">
        <f t="array" ref="AX728">SUMIFS('N1.3_Project_Listing'!$P$16:$P$829, 'N1.3_Project_Listing'!$E$16:$E$829,'N1.3_Project_Listing'!$E728, 'N1.3_Project_Listing'!$A$16:$A$829,ET_Risk_SC_Summation[[#Headers],[132kV OHL Conductor]])</f>
        <v>0</v>
      </c>
      <c r="AY728" s="176" cm="1">
        <f t="array" ref="AY728">SUMIFS('N1.3_Project_Listing'!$P$16:$P$829, 'N1.3_Project_Listing'!$E$16:$E$829,'N1.3_Project_Listing'!$E728, 'N1.3_Project_Listing'!$A$16:$A$829,ET_Risk_SC_Summation[[#Headers],[132kV OHL Fittings]])</f>
        <v>0</v>
      </c>
      <c r="AZ728" s="176" cm="1">
        <f t="array" ref="AZ728">SUMIFS('N1.3_Project_Listing'!$P$16:$P$829, 'N1.3_Project_Listing'!$E$16:$E$829,'N1.3_Project_Listing'!$E728, 'N1.3_Project_Listing'!$A$16:$A$829,ET_Risk_SC_Summation[[#Headers],[132kV OHL Tower]])</f>
        <v>0</v>
      </c>
      <c r="BA728" s="176" cm="1">
        <f t="array" ref="BA728">SUMIFS('N1.3_Project_Listing'!$P$16:$P$829, 'N1.3_Project_Listing'!$E$16:$E$829,'N1.3_Project_Listing'!$E728, 'N1.3_Project_Listing'!$A$16:$A$829,ET_Risk_SC_Summation[[#Headers],[275kV Circuit Breaker]])</f>
        <v>0</v>
      </c>
      <c r="BB728" s="176" cm="1">
        <f t="array" ref="BB728">SUMIFS('N1.3_Project_Listing'!$P$16:$P$829, 'N1.3_Project_Listing'!$E$16:$E$829,'N1.3_Project_Listing'!$E728, 'N1.3_Project_Listing'!$A$16:$A$829,ET_Risk_SC_Summation[[#Headers],[275kV Transformer]])</f>
        <v>0</v>
      </c>
      <c r="BC728" s="176" cm="1">
        <f t="array" ref="BC728">SUMIFS('N1.3_Project_Listing'!$P$16:$P$829, 'N1.3_Project_Listing'!$E$16:$E$829,'N1.3_Project_Listing'!$E728, 'N1.3_Project_Listing'!$A$16:$A$829,ET_Risk_SC_Summation[[#Headers],[275kV Reactor]])</f>
        <v>0</v>
      </c>
      <c r="BD728" s="176" cm="1">
        <f t="array" ref="BD728">SUMIFS('N1.3_Project_Listing'!$P$16:$P$829, 'N1.3_Project_Listing'!$E$16:$E$829,'N1.3_Project_Listing'!$E728, 'N1.3_Project_Listing'!$A$16:$A$829,ET_Risk_SC_Summation[[#Headers],[275kV Underground Cable]])</f>
        <v>0</v>
      </c>
      <c r="BE728" s="176" cm="1">
        <f t="array" ref="BE728">SUMIFS('N1.3_Project_Listing'!$P$16:$P$829, 'N1.3_Project_Listing'!$E$16:$E$829,'N1.3_Project_Listing'!$E728, 'N1.3_Project_Listing'!$A$16:$A$829,ET_Risk_SC_Summation[[#Headers],[275kV OHL Conductor]])</f>
        <v>0</v>
      </c>
      <c r="BF728" s="176" cm="1">
        <f t="array" ref="BF728">SUMIFS('N1.3_Project_Listing'!$P$16:$P$829, 'N1.3_Project_Listing'!$E$16:$E$829,'N1.3_Project_Listing'!$E728, 'N1.3_Project_Listing'!$A$16:$A$829,ET_Risk_SC_Summation[[#Headers],[275kV OHL Fittings]])</f>
        <v>0</v>
      </c>
      <c r="BG728" s="176" cm="1">
        <f t="array" ref="BG728">SUMIFS('N1.3_Project_Listing'!$P$16:$P$829, 'N1.3_Project_Listing'!$E$16:$E$829,'N1.3_Project_Listing'!$E728, 'N1.3_Project_Listing'!$A$16:$A$829,ET_Risk_SC_Summation[[#Headers],[275kV OHL Tower]])</f>
        <v>0</v>
      </c>
      <c r="BH728" s="176" cm="1">
        <f t="array" ref="BH728">SUMIFS('N1.3_Project_Listing'!$P$16:$P$829, 'N1.3_Project_Listing'!$E$16:$E$829,'N1.3_Project_Listing'!$E728, 'N1.3_Project_Listing'!$A$16:$A$829,ET_Risk_SC_Summation[[#Headers],[400kV Circuit Breaker]])</f>
        <v>0</v>
      </c>
      <c r="BI728" s="176" cm="1">
        <f t="array" ref="BI728">SUMIFS('N1.3_Project_Listing'!$P$16:$P$829, 'N1.3_Project_Listing'!$E$16:$E$829,'N1.3_Project_Listing'!$E728, 'N1.3_Project_Listing'!$A$16:$A$829,ET_Risk_SC_Summation[[#Headers],[400kV Transformer]])</f>
        <v>0</v>
      </c>
      <c r="BJ728" s="176" cm="1">
        <f t="array" ref="BJ728">SUMIFS('N1.3_Project_Listing'!$P$16:$P$829, 'N1.3_Project_Listing'!$E$16:$E$829,'N1.3_Project_Listing'!$E728, 'N1.3_Project_Listing'!$A$16:$A$829,ET_Risk_SC_Summation[[#Headers],[400kV Reactor]])</f>
        <v>0</v>
      </c>
      <c r="BK728" s="176" cm="1">
        <f t="array" ref="BK728">SUMIFS('N1.3_Project_Listing'!$P$16:$P$829, 'N1.3_Project_Listing'!$E$16:$E$829,'N1.3_Project_Listing'!$E728, 'N1.3_Project_Listing'!$A$16:$A$829,ET_Risk_SC_Summation[[#Headers],[400kV Underground Cable]])</f>
        <v>0</v>
      </c>
      <c r="BL728" s="176" cm="1">
        <f t="array" ref="BL728">SUMIFS('N1.3_Project_Listing'!$P$16:$P$829, 'N1.3_Project_Listing'!$E$16:$E$829,'N1.3_Project_Listing'!$E728, 'N1.3_Project_Listing'!$A$16:$A$829,ET_Risk_SC_Summation[[#Headers],[400kV OHL Conductor]])</f>
        <v>0</v>
      </c>
      <c r="BM728" s="176" cm="1">
        <f t="array" ref="BM728">SUMIFS('N1.3_Project_Listing'!$P$16:$P$829, 'N1.3_Project_Listing'!$E$16:$E$829,'N1.3_Project_Listing'!$E728, 'N1.3_Project_Listing'!$A$16:$A$829,ET_Risk_SC_Summation[[#Headers],[400kV OHL Fittings]])</f>
        <v>0</v>
      </c>
      <c r="BN728" s="176" cm="1">
        <f t="array" ref="BN728">SUMIFS('N1.3_Project_Listing'!$P$16:$P$829, 'N1.3_Project_Listing'!$E$16:$E$829,'N1.3_Project_Listing'!$E728, 'N1.3_Project_Listing'!$A$16:$A$829,ET_Risk_SC_Summation[[#Headers],[400kV OHL Tower]])</f>
        <v>0</v>
      </c>
      <c r="BO728" s="177" t="str">
        <f>IF(SUM(ET_Risk_SC_Summation[[#This Row],[132kV Circuit Breaker]:[400kV OHL Tower]])=0, "n/a", INDEX(ET_Risk_SC_Summation[#Headers],1,MATCH(MAX(ET_Risk_SC_Summation[[#This Row],[132kV Circuit Breaker]:[400kV OHL Tower]]),ET_Risk_SC_Summation[[#This Row],[132kV Circuit Breaker]:[400kV OHL Tower]],0)))</f>
        <v>n/a</v>
      </c>
      <c r="BP728" s="177" t="str">
        <f>IFERROR(INDEX('N0.7_Lookup_References'!$G$77:$G$98,MATCH(ET_Risk_SC_Summation[[#This Row],[Mxx Category]],'N0.7_Lookup_References'!$F$77:$F$98,0)),"")</f>
        <v/>
      </c>
    </row>
    <row r="729" spans="1:68">
      <c r="A729" s="160" t="str">
        <f>IFERROR(INDEX(N1.2_Intervention_Types[NARM Asset Category],MATCH('N1.3_Project_Listing'!$C729,N1.2_Intervention_Types[Intervention Type ID],0),1),"")</f>
        <v/>
      </c>
      <c r="B729" s="160" t="str">
        <f>IF($D$2="GD",IFERROR(INDEX(N1.2_Intervention_Types[C&amp;V Asset Category (GD)],MATCH('N1.3_Project_Listing'!$C729,N1.2_Intervention_Types[Intervention Type ID],0),1),""),IFERROR(INDEX(N1.2_Intervention_Types[NARM Asset Category],MATCH('N1.3_Project_Listing'!$C729,N1.2_Intervention_Types[Intervention Type ID],0),1),""))</f>
        <v/>
      </c>
      <c r="C729" s="67" t="str">
        <f>IFERROR(INDEX(N1.2_Intervention_Types[Intervention Type ID],MATCH('N1.3_Project_Listing'!$I729,N1.2_Intervention_Types[Intervention Type],0),1),"")</f>
        <v/>
      </c>
      <c r="D729" s="160" t="str">
        <f>IFERROR(INDEX(N1.2_Intervention_Types[Intervention Category],MATCH('N1.3_Project_Listing'!$C729,N1.2_Intervention_Types[Intervention Type ID],0),1),"")</f>
        <v/>
      </c>
      <c r="E729" s="210"/>
      <c r="F729" s="236"/>
      <c r="G729" s="236"/>
      <c r="H729" s="236"/>
      <c r="I729" s="151"/>
      <c r="J729" s="139"/>
      <c r="K729" s="117"/>
      <c r="L729" s="117"/>
      <c r="M729" s="117"/>
      <c r="N729" s="11"/>
      <c r="O729" s="11"/>
      <c r="P729" s="11"/>
      <c r="Q729" s="63">
        <f t="shared" si="64"/>
        <v>0</v>
      </c>
      <c r="R729" s="368">
        <f>IF('N1.3_Project_Listing'!$D729="Replacement",SUM('N1.3_Project_Listing'!$K729:$L729)/2,'N1.3_Project_Listing'!$M729)</f>
        <v>0</v>
      </c>
      <c r="S729" s="67" t="str">
        <f>IFERROR(INDEX('N0.7_Lookup_References'!$C$13:$C$72,MATCH($A729,'N0.7_Lookup_References'!$B$13:$B$72,0)),"")</f>
        <v/>
      </c>
      <c r="T729" s="338" t="str">
        <f t="shared" si="65"/>
        <v/>
      </c>
      <c r="V729" s="11"/>
      <c r="W729" s="11"/>
      <c r="X729" s="11"/>
      <c r="Y729" s="11"/>
      <c r="Z729" s="11"/>
      <c r="AA729" s="11"/>
      <c r="AB729" s="11"/>
      <c r="AC729" s="11"/>
      <c r="AD729" s="11"/>
      <c r="AE729" s="11"/>
      <c r="AF729" s="11"/>
      <c r="AG729" s="11"/>
      <c r="AH729" s="11"/>
      <c r="AI729" s="11"/>
      <c r="AJ729" s="11"/>
      <c r="AK729" s="11"/>
      <c r="AL729" s="11"/>
      <c r="AM729" s="11"/>
      <c r="AN729" s="11"/>
      <c r="AO729" s="11"/>
      <c r="AP729" s="63">
        <f t="shared" si="61"/>
        <v>0</v>
      </c>
      <c r="AQ729" s="63">
        <f t="shared" si="62"/>
        <v>0</v>
      </c>
      <c r="AR729" s="63">
        <f t="shared" si="63"/>
        <v>0</v>
      </c>
      <c r="AT729" s="176" cm="1">
        <f t="array" ref="AT729">SUMIFS('N1.3_Project_Listing'!$P$16:$P$829, 'N1.3_Project_Listing'!$E$16:$E$829,'N1.3_Project_Listing'!$E729, 'N1.3_Project_Listing'!$A$16:$A$829,ET_Risk_SC_Summation[[#Headers],[132kV Circuit Breaker]])</f>
        <v>0</v>
      </c>
      <c r="AU729" s="176" cm="1">
        <f t="array" ref="AU729">SUMIFS('N1.3_Project_Listing'!$P$16:$P$829, 'N1.3_Project_Listing'!$E$16:$E$829,'N1.3_Project_Listing'!$E729, 'N1.3_Project_Listing'!$A$16:$A$829,ET_Risk_SC_Summation[[#Headers],[132kV Transformer]])</f>
        <v>0</v>
      </c>
      <c r="AV729" s="176" cm="1">
        <f t="array" ref="AV729">SUMIFS('N1.3_Project_Listing'!$P$16:$P$829, 'N1.3_Project_Listing'!$E$16:$E$829,'N1.3_Project_Listing'!$E729, 'N1.3_Project_Listing'!$A$16:$A$829,ET_Risk_SC_Summation[[#Headers],[132kV Reactor]])</f>
        <v>0</v>
      </c>
      <c r="AW729" s="176" cm="1">
        <f t="array" ref="AW729">SUMIFS('N1.3_Project_Listing'!$P$16:$P$829, 'N1.3_Project_Listing'!$E$16:$E$829,'N1.3_Project_Listing'!$E729, 'N1.3_Project_Listing'!$A$16:$A$829,ET_Risk_SC_Summation[[#Headers],[132kV Underground Cable]])</f>
        <v>0</v>
      </c>
      <c r="AX729" s="176" cm="1">
        <f t="array" ref="AX729">SUMIFS('N1.3_Project_Listing'!$P$16:$P$829, 'N1.3_Project_Listing'!$E$16:$E$829,'N1.3_Project_Listing'!$E729, 'N1.3_Project_Listing'!$A$16:$A$829,ET_Risk_SC_Summation[[#Headers],[132kV OHL Conductor]])</f>
        <v>0</v>
      </c>
      <c r="AY729" s="176" cm="1">
        <f t="array" ref="AY729">SUMIFS('N1.3_Project_Listing'!$P$16:$P$829, 'N1.3_Project_Listing'!$E$16:$E$829,'N1.3_Project_Listing'!$E729, 'N1.3_Project_Listing'!$A$16:$A$829,ET_Risk_SC_Summation[[#Headers],[132kV OHL Fittings]])</f>
        <v>0</v>
      </c>
      <c r="AZ729" s="176" cm="1">
        <f t="array" ref="AZ729">SUMIFS('N1.3_Project_Listing'!$P$16:$P$829, 'N1.3_Project_Listing'!$E$16:$E$829,'N1.3_Project_Listing'!$E729, 'N1.3_Project_Listing'!$A$16:$A$829,ET_Risk_SC_Summation[[#Headers],[132kV OHL Tower]])</f>
        <v>0</v>
      </c>
      <c r="BA729" s="176" cm="1">
        <f t="array" ref="BA729">SUMIFS('N1.3_Project_Listing'!$P$16:$P$829, 'N1.3_Project_Listing'!$E$16:$E$829,'N1.3_Project_Listing'!$E729, 'N1.3_Project_Listing'!$A$16:$A$829,ET_Risk_SC_Summation[[#Headers],[275kV Circuit Breaker]])</f>
        <v>0</v>
      </c>
      <c r="BB729" s="176" cm="1">
        <f t="array" ref="BB729">SUMIFS('N1.3_Project_Listing'!$P$16:$P$829, 'N1.3_Project_Listing'!$E$16:$E$829,'N1.3_Project_Listing'!$E729, 'N1.3_Project_Listing'!$A$16:$A$829,ET_Risk_SC_Summation[[#Headers],[275kV Transformer]])</f>
        <v>0</v>
      </c>
      <c r="BC729" s="176" cm="1">
        <f t="array" ref="BC729">SUMIFS('N1.3_Project_Listing'!$P$16:$P$829, 'N1.3_Project_Listing'!$E$16:$E$829,'N1.3_Project_Listing'!$E729, 'N1.3_Project_Listing'!$A$16:$A$829,ET_Risk_SC_Summation[[#Headers],[275kV Reactor]])</f>
        <v>0</v>
      </c>
      <c r="BD729" s="176" cm="1">
        <f t="array" ref="BD729">SUMIFS('N1.3_Project_Listing'!$P$16:$P$829, 'N1.3_Project_Listing'!$E$16:$E$829,'N1.3_Project_Listing'!$E729, 'N1.3_Project_Listing'!$A$16:$A$829,ET_Risk_SC_Summation[[#Headers],[275kV Underground Cable]])</f>
        <v>0</v>
      </c>
      <c r="BE729" s="176" cm="1">
        <f t="array" ref="BE729">SUMIFS('N1.3_Project_Listing'!$P$16:$P$829, 'N1.3_Project_Listing'!$E$16:$E$829,'N1.3_Project_Listing'!$E729, 'N1.3_Project_Listing'!$A$16:$A$829,ET_Risk_SC_Summation[[#Headers],[275kV OHL Conductor]])</f>
        <v>0</v>
      </c>
      <c r="BF729" s="176" cm="1">
        <f t="array" ref="BF729">SUMIFS('N1.3_Project_Listing'!$P$16:$P$829, 'N1.3_Project_Listing'!$E$16:$E$829,'N1.3_Project_Listing'!$E729, 'N1.3_Project_Listing'!$A$16:$A$829,ET_Risk_SC_Summation[[#Headers],[275kV OHL Fittings]])</f>
        <v>0</v>
      </c>
      <c r="BG729" s="176" cm="1">
        <f t="array" ref="BG729">SUMIFS('N1.3_Project_Listing'!$P$16:$P$829, 'N1.3_Project_Listing'!$E$16:$E$829,'N1.3_Project_Listing'!$E729, 'N1.3_Project_Listing'!$A$16:$A$829,ET_Risk_SC_Summation[[#Headers],[275kV OHL Tower]])</f>
        <v>0</v>
      </c>
      <c r="BH729" s="176" cm="1">
        <f t="array" ref="BH729">SUMIFS('N1.3_Project_Listing'!$P$16:$P$829, 'N1.3_Project_Listing'!$E$16:$E$829,'N1.3_Project_Listing'!$E729, 'N1.3_Project_Listing'!$A$16:$A$829,ET_Risk_SC_Summation[[#Headers],[400kV Circuit Breaker]])</f>
        <v>0</v>
      </c>
      <c r="BI729" s="176" cm="1">
        <f t="array" ref="BI729">SUMIFS('N1.3_Project_Listing'!$P$16:$P$829, 'N1.3_Project_Listing'!$E$16:$E$829,'N1.3_Project_Listing'!$E729, 'N1.3_Project_Listing'!$A$16:$A$829,ET_Risk_SC_Summation[[#Headers],[400kV Transformer]])</f>
        <v>0</v>
      </c>
      <c r="BJ729" s="176" cm="1">
        <f t="array" ref="BJ729">SUMIFS('N1.3_Project_Listing'!$P$16:$P$829, 'N1.3_Project_Listing'!$E$16:$E$829,'N1.3_Project_Listing'!$E729, 'N1.3_Project_Listing'!$A$16:$A$829,ET_Risk_SC_Summation[[#Headers],[400kV Reactor]])</f>
        <v>0</v>
      </c>
      <c r="BK729" s="176" cm="1">
        <f t="array" ref="BK729">SUMIFS('N1.3_Project_Listing'!$P$16:$P$829, 'N1.3_Project_Listing'!$E$16:$E$829,'N1.3_Project_Listing'!$E729, 'N1.3_Project_Listing'!$A$16:$A$829,ET_Risk_SC_Summation[[#Headers],[400kV Underground Cable]])</f>
        <v>0</v>
      </c>
      <c r="BL729" s="176" cm="1">
        <f t="array" ref="BL729">SUMIFS('N1.3_Project_Listing'!$P$16:$P$829, 'N1.3_Project_Listing'!$E$16:$E$829,'N1.3_Project_Listing'!$E729, 'N1.3_Project_Listing'!$A$16:$A$829,ET_Risk_SC_Summation[[#Headers],[400kV OHL Conductor]])</f>
        <v>0</v>
      </c>
      <c r="BM729" s="176" cm="1">
        <f t="array" ref="BM729">SUMIFS('N1.3_Project_Listing'!$P$16:$P$829, 'N1.3_Project_Listing'!$E$16:$E$829,'N1.3_Project_Listing'!$E729, 'N1.3_Project_Listing'!$A$16:$A$829,ET_Risk_SC_Summation[[#Headers],[400kV OHL Fittings]])</f>
        <v>0</v>
      </c>
      <c r="BN729" s="176" cm="1">
        <f t="array" ref="BN729">SUMIFS('N1.3_Project_Listing'!$P$16:$P$829, 'N1.3_Project_Listing'!$E$16:$E$829,'N1.3_Project_Listing'!$E729, 'N1.3_Project_Listing'!$A$16:$A$829,ET_Risk_SC_Summation[[#Headers],[400kV OHL Tower]])</f>
        <v>0</v>
      </c>
      <c r="BO729" s="177" t="str">
        <f>IF(SUM(ET_Risk_SC_Summation[[#This Row],[132kV Circuit Breaker]:[400kV OHL Tower]])=0, "n/a", INDEX(ET_Risk_SC_Summation[#Headers],1,MATCH(MAX(ET_Risk_SC_Summation[[#This Row],[132kV Circuit Breaker]:[400kV OHL Tower]]),ET_Risk_SC_Summation[[#This Row],[132kV Circuit Breaker]:[400kV OHL Tower]],0)))</f>
        <v>n/a</v>
      </c>
      <c r="BP729" s="177" t="str">
        <f>IFERROR(INDEX('N0.7_Lookup_References'!$G$77:$G$98,MATCH(ET_Risk_SC_Summation[[#This Row],[Mxx Category]],'N0.7_Lookup_References'!$F$77:$F$98,0)),"")</f>
        <v/>
      </c>
    </row>
    <row r="730" spans="1:68">
      <c r="A730" s="160" t="str">
        <f>IFERROR(INDEX(N1.2_Intervention_Types[NARM Asset Category],MATCH('N1.3_Project_Listing'!$C730,N1.2_Intervention_Types[Intervention Type ID],0),1),"")</f>
        <v/>
      </c>
      <c r="B730" s="160" t="str">
        <f>IF($D$2="GD",IFERROR(INDEX(N1.2_Intervention_Types[C&amp;V Asset Category (GD)],MATCH('N1.3_Project_Listing'!$C730,N1.2_Intervention_Types[Intervention Type ID],0),1),""),IFERROR(INDEX(N1.2_Intervention_Types[NARM Asset Category],MATCH('N1.3_Project_Listing'!$C730,N1.2_Intervention_Types[Intervention Type ID],0),1),""))</f>
        <v/>
      </c>
      <c r="C730" s="67" t="str">
        <f>IFERROR(INDEX(N1.2_Intervention_Types[Intervention Type ID],MATCH('N1.3_Project_Listing'!$I730,N1.2_Intervention_Types[Intervention Type],0),1),"")</f>
        <v/>
      </c>
      <c r="D730" s="160" t="str">
        <f>IFERROR(INDEX(N1.2_Intervention_Types[Intervention Category],MATCH('N1.3_Project_Listing'!$C730,N1.2_Intervention_Types[Intervention Type ID],0),1),"")</f>
        <v/>
      </c>
      <c r="E730" s="210"/>
      <c r="F730" s="236"/>
      <c r="G730" s="236"/>
      <c r="H730" s="236"/>
      <c r="I730" s="151"/>
      <c r="J730" s="139"/>
      <c r="K730" s="117"/>
      <c r="L730" s="117"/>
      <c r="M730" s="117"/>
      <c r="N730" s="11"/>
      <c r="O730" s="11"/>
      <c r="P730" s="11"/>
      <c r="Q730" s="63">
        <f t="shared" si="64"/>
        <v>0</v>
      </c>
      <c r="R730" s="368">
        <f>IF('N1.3_Project_Listing'!$D730="Replacement",SUM('N1.3_Project_Listing'!$K730:$L730)/2,'N1.3_Project_Listing'!$M730)</f>
        <v>0</v>
      </c>
      <c r="S730" s="67" t="str">
        <f>IFERROR(INDEX('N0.7_Lookup_References'!$C$13:$C$72,MATCH($A730,'N0.7_Lookup_References'!$B$13:$B$72,0)),"")</f>
        <v/>
      </c>
      <c r="T730" s="338" t="str">
        <f t="shared" si="65"/>
        <v/>
      </c>
      <c r="V730" s="11"/>
      <c r="W730" s="11"/>
      <c r="X730" s="11"/>
      <c r="Y730" s="11"/>
      <c r="Z730" s="11"/>
      <c r="AA730" s="11"/>
      <c r="AB730" s="11"/>
      <c r="AC730" s="11"/>
      <c r="AD730" s="11"/>
      <c r="AE730" s="11"/>
      <c r="AF730" s="11"/>
      <c r="AG730" s="11"/>
      <c r="AH730" s="11"/>
      <c r="AI730" s="11"/>
      <c r="AJ730" s="11"/>
      <c r="AK730" s="11"/>
      <c r="AL730" s="11"/>
      <c r="AM730" s="11"/>
      <c r="AN730" s="11"/>
      <c r="AO730" s="11"/>
      <c r="AP730" s="63">
        <f t="shared" si="61"/>
        <v>0</v>
      </c>
      <c r="AQ730" s="63">
        <f t="shared" si="62"/>
        <v>0</v>
      </c>
      <c r="AR730" s="63">
        <f t="shared" si="63"/>
        <v>0</v>
      </c>
      <c r="AT730" s="176" cm="1">
        <f t="array" ref="AT730">SUMIFS('N1.3_Project_Listing'!$P$16:$P$829, 'N1.3_Project_Listing'!$E$16:$E$829,'N1.3_Project_Listing'!$E730, 'N1.3_Project_Listing'!$A$16:$A$829,ET_Risk_SC_Summation[[#Headers],[132kV Circuit Breaker]])</f>
        <v>0</v>
      </c>
      <c r="AU730" s="176" cm="1">
        <f t="array" ref="AU730">SUMIFS('N1.3_Project_Listing'!$P$16:$P$829, 'N1.3_Project_Listing'!$E$16:$E$829,'N1.3_Project_Listing'!$E730, 'N1.3_Project_Listing'!$A$16:$A$829,ET_Risk_SC_Summation[[#Headers],[132kV Transformer]])</f>
        <v>0</v>
      </c>
      <c r="AV730" s="176" cm="1">
        <f t="array" ref="AV730">SUMIFS('N1.3_Project_Listing'!$P$16:$P$829, 'N1.3_Project_Listing'!$E$16:$E$829,'N1.3_Project_Listing'!$E730, 'N1.3_Project_Listing'!$A$16:$A$829,ET_Risk_SC_Summation[[#Headers],[132kV Reactor]])</f>
        <v>0</v>
      </c>
      <c r="AW730" s="176" cm="1">
        <f t="array" ref="AW730">SUMIFS('N1.3_Project_Listing'!$P$16:$P$829, 'N1.3_Project_Listing'!$E$16:$E$829,'N1.3_Project_Listing'!$E730, 'N1.3_Project_Listing'!$A$16:$A$829,ET_Risk_SC_Summation[[#Headers],[132kV Underground Cable]])</f>
        <v>0</v>
      </c>
      <c r="AX730" s="176" cm="1">
        <f t="array" ref="AX730">SUMIFS('N1.3_Project_Listing'!$P$16:$P$829, 'N1.3_Project_Listing'!$E$16:$E$829,'N1.3_Project_Listing'!$E730, 'N1.3_Project_Listing'!$A$16:$A$829,ET_Risk_SC_Summation[[#Headers],[132kV OHL Conductor]])</f>
        <v>0</v>
      </c>
      <c r="AY730" s="176" cm="1">
        <f t="array" ref="AY730">SUMIFS('N1.3_Project_Listing'!$P$16:$P$829, 'N1.3_Project_Listing'!$E$16:$E$829,'N1.3_Project_Listing'!$E730, 'N1.3_Project_Listing'!$A$16:$A$829,ET_Risk_SC_Summation[[#Headers],[132kV OHL Fittings]])</f>
        <v>0</v>
      </c>
      <c r="AZ730" s="176" cm="1">
        <f t="array" ref="AZ730">SUMIFS('N1.3_Project_Listing'!$P$16:$P$829, 'N1.3_Project_Listing'!$E$16:$E$829,'N1.3_Project_Listing'!$E730, 'N1.3_Project_Listing'!$A$16:$A$829,ET_Risk_SC_Summation[[#Headers],[132kV OHL Tower]])</f>
        <v>0</v>
      </c>
      <c r="BA730" s="176" cm="1">
        <f t="array" ref="BA730">SUMIFS('N1.3_Project_Listing'!$P$16:$P$829, 'N1.3_Project_Listing'!$E$16:$E$829,'N1.3_Project_Listing'!$E730, 'N1.3_Project_Listing'!$A$16:$A$829,ET_Risk_SC_Summation[[#Headers],[275kV Circuit Breaker]])</f>
        <v>0</v>
      </c>
      <c r="BB730" s="176" cm="1">
        <f t="array" ref="BB730">SUMIFS('N1.3_Project_Listing'!$P$16:$P$829, 'N1.3_Project_Listing'!$E$16:$E$829,'N1.3_Project_Listing'!$E730, 'N1.3_Project_Listing'!$A$16:$A$829,ET_Risk_SC_Summation[[#Headers],[275kV Transformer]])</f>
        <v>0</v>
      </c>
      <c r="BC730" s="176" cm="1">
        <f t="array" ref="BC730">SUMIFS('N1.3_Project_Listing'!$P$16:$P$829, 'N1.3_Project_Listing'!$E$16:$E$829,'N1.3_Project_Listing'!$E730, 'N1.3_Project_Listing'!$A$16:$A$829,ET_Risk_SC_Summation[[#Headers],[275kV Reactor]])</f>
        <v>0</v>
      </c>
      <c r="BD730" s="176" cm="1">
        <f t="array" ref="BD730">SUMIFS('N1.3_Project_Listing'!$P$16:$P$829, 'N1.3_Project_Listing'!$E$16:$E$829,'N1.3_Project_Listing'!$E730, 'N1.3_Project_Listing'!$A$16:$A$829,ET_Risk_SC_Summation[[#Headers],[275kV Underground Cable]])</f>
        <v>0</v>
      </c>
      <c r="BE730" s="176" cm="1">
        <f t="array" ref="BE730">SUMIFS('N1.3_Project_Listing'!$P$16:$P$829, 'N1.3_Project_Listing'!$E$16:$E$829,'N1.3_Project_Listing'!$E730, 'N1.3_Project_Listing'!$A$16:$A$829,ET_Risk_SC_Summation[[#Headers],[275kV OHL Conductor]])</f>
        <v>0</v>
      </c>
      <c r="BF730" s="176" cm="1">
        <f t="array" ref="BF730">SUMIFS('N1.3_Project_Listing'!$P$16:$P$829, 'N1.3_Project_Listing'!$E$16:$E$829,'N1.3_Project_Listing'!$E730, 'N1.3_Project_Listing'!$A$16:$A$829,ET_Risk_SC_Summation[[#Headers],[275kV OHL Fittings]])</f>
        <v>0</v>
      </c>
      <c r="BG730" s="176" cm="1">
        <f t="array" ref="BG730">SUMIFS('N1.3_Project_Listing'!$P$16:$P$829, 'N1.3_Project_Listing'!$E$16:$E$829,'N1.3_Project_Listing'!$E730, 'N1.3_Project_Listing'!$A$16:$A$829,ET_Risk_SC_Summation[[#Headers],[275kV OHL Tower]])</f>
        <v>0</v>
      </c>
      <c r="BH730" s="176" cm="1">
        <f t="array" ref="BH730">SUMIFS('N1.3_Project_Listing'!$P$16:$P$829, 'N1.3_Project_Listing'!$E$16:$E$829,'N1.3_Project_Listing'!$E730, 'N1.3_Project_Listing'!$A$16:$A$829,ET_Risk_SC_Summation[[#Headers],[400kV Circuit Breaker]])</f>
        <v>0</v>
      </c>
      <c r="BI730" s="176" cm="1">
        <f t="array" ref="BI730">SUMIFS('N1.3_Project_Listing'!$P$16:$P$829, 'N1.3_Project_Listing'!$E$16:$E$829,'N1.3_Project_Listing'!$E730, 'N1.3_Project_Listing'!$A$16:$A$829,ET_Risk_SC_Summation[[#Headers],[400kV Transformer]])</f>
        <v>0</v>
      </c>
      <c r="BJ730" s="176" cm="1">
        <f t="array" ref="BJ730">SUMIFS('N1.3_Project_Listing'!$P$16:$P$829, 'N1.3_Project_Listing'!$E$16:$E$829,'N1.3_Project_Listing'!$E730, 'N1.3_Project_Listing'!$A$16:$A$829,ET_Risk_SC_Summation[[#Headers],[400kV Reactor]])</f>
        <v>0</v>
      </c>
      <c r="BK730" s="176" cm="1">
        <f t="array" ref="BK730">SUMIFS('N1.3_Project_Listing'!$P$16:$P$829, 'N1.3_Project_Listing'!$E$16:$E$829,'N1.3_Project_Listing'!$E730, 'N1.3_Project_Listing'!$A$16:$A$829,ET_Risk_SC_Summation[[#Headers],[400kV Underground Cable]])</f>
        <v>0</v>
      </c>
      <c r="BL730" s="176" cm="1">
        <f t="array" ref="BL730">SUMIFS('N1.3_Project_Listing'!$P$16:$P$829, 'N1.3_Project_Listing'!$E$16:$E$829,'N1.3_Project_Listing'!$E730, 'N1.3_Project_Listing'!$A$16:$A$829,ET_Risk_SC_Summation[[#Headers],[400kV OHL Conductor]])</f>
        <v>0</v>
      </c>
      <c r="BM730" s="176" cm="1">
        <f t="array" ref="BM730">SUMIFS('N1.3_Project_Listing'!$P$16:$P$829, 'N1.3_Project_Listing'!$E$16:$E$829,'N1.3_Project_Listing'!$E730, 'N1.3_Project_Listing'!$A$16:$A$829,ET_Risk_SC_Summation[[#Headers],[400kV OHL Fittings]])</f>
        <v>0</v>
      </c>
      <c r="BN730" s="176" cm="1">
        <f t="array" ref="BN730">SUMIFS('N1.3_Project_Listing'!$P$16:$P$829, 'N1.3_Project_Listing'!$E$16:$E$829,'N1.3_Project_Listing'!$E730, 'N1.3_Project_Listing'!$A$16:$A$829,ET_Risk_SC_Summation[[#Headers],[400kV OHL Tower]])</f>
        <v>0</v>
      </c>
      <c r="BO730" s="177" t="str">
        <f>IF(SUM(ET_Risk_SC_Summation[[#This Row],[132kV Circuit Breaker]:[400kV OHL Tower]])=0, "n/a", INDEX(ET_Risk_SC_Summation[#Headers],1,MATCH(MAX(ET_Risk_SC_Summation[[#This Row],[132kV Circuit Breaker]:[400kV OHL Tower]]),ET_Risk_SC_Summation[[#This Row],[132kV Circuit Breaker]:[400kV OHL Tower]],0)))</f>
        <v>n/a</v>
      </c>
      <c r="BP730" s="177" t="str">
        <f>IFERROR(INDEX('N0.7_Lookup_References'!$G$77:$G$98,MATCH(ET_Risk_SC_Summation[[#This Row],[Mxx Category]],'N0.7_Lookup_References'!$F$77:$F$98,0)),"")</f>
        <v/>
      </c>
    </row>
    <row r="731" spans="1:68">
      <c r="A731" s="160" t="str">
        <f>IFERROR(INDEX(N1.2_Intervention_Types[NARM Asset Category],MATCH('N1.3_Project_Listing'!$C731,N1.2_Intervention_Types[Intervention Type ID],0),1),"")</f>
        <v/>
      </c>
      <c r="B731" s="160" t="str">
        <f>IF($D$2="GD",IFERROR(INDEX(N1.2_Intervention_Types[C&amp;V Asset Category (GD)],MATCH('N1.3_Project_Listing'!$C731,N1.2_Intervention_Types[Intervention Type ID],0),1),""),IFERROR(INDEX(N1.2_Intervention_Types[NARM Asset Category],MATCH('N1.3_Project_Listing'!$C731,N1.2_Intervention_Types[Intervention Type ID],0),1),""))</f>
        <v/>
      </c>
      <c r="C731" s="67" t="str">
        <f>IFERROR(INDEX(N1.2_Intervention_Types[Intervention Type ID],MATCH('N1.3_Project_Listing'!$I731,N1.2_Intervention_Types[Intervention Type],0),1),"")</f>
        <v/>
      </c>
      <c r="D731" s="160" t="str">
        <f>IFERROR(INDEX(N1.2_Intervention_Types[Intervention Category],MATCH('N1.3_Project_Listing'!$C731,N1.2_Intervention_Types[Intervention Type ID],0),1),"")</f>
        <v/>
      </c>
      <c r="E731" s="210"/>
      <c r="F731" s="236"/>
      <c r="G731" s="236"/>
      <c r="H731" s="236"/>
      <c r="I731" s="151"/>
      <c r="J731" s="139"/>
      <c r="K731" s="117"/>
      <c r="L731" s="117"/>
      <c r="M731" s="117"/>
      <c r="N731" s="11"/>
      <c r="O731" s="11"/>
      <c r="P731" s="11"/>
      <c r="Q731" s="63">
        <f t="shared" si="64"/>
        <v>0</v>
      </c>
      <c r="R731" s="368">
        <f>IF('N1.3_Project_Listing'!$D731="Replacement",SUM('N1.3_Project_Listing'!$K731:$L731)/2,'N1.3_Project_Listing'!$M731)</f>
        <v>0</v>
      </c>
      <c r="S731" s="67" t="str">
        <f>IFERROR(INDEX('N0.7_Lookup_References'!$C$13:$C$72,MATCH($A731,'N0.7_Lookup_References'!$B$13:$B$72,0)),"")</f>
        <v/>
      </c>
      <c r="T731" s="338" t="str">
        <f t="shared" si="65"/>
        <v/>
      </c>
      <c r="V731" s="11"/>
      <c r="W731" s="11"/>
      <c r="X731" s="11"/>
      <c r="Y731" s="11"/>
      <c r="Z731" s="11"/>
      <c r="AA731" s="11"/>
      <c r="AB731" s="11"/>
      <c r="AC731" s="11"/>
      <c r="AD731" s="11"/>
      <c r="AE731" s="11"/>
      <c r="AF731" s="11"/>
      <c r="AG731" s="11"/>
      <c r="AH731" s="11"/>
      <c r="AI731" s="11"/>
      <c r="AJ731" s="11"/>
      <c r="AK731" s="11"/>
      <c r="AL731" s="11"/>
      <c r="AM731" s="11"/>
      <c r="AN731" s="11"/>
      <c r="AO731" s="11"/>
      <c r="AP731" s="63">
        <f t="shared" si="61"/>
        <v>0</v>
      </c>
      <c r="AQ731" s="63">
        <f t="shared" si="62"/>
        <v>0</v>
      </c>
      <c r="AR731" s="63">
        <f t="shared" si="63"/>
        <v>0</v>
      </c>
      <c r="AT731" s="176" cm="1">
        <f t="array" ref="AT731">SUMIFS('N1.3_Project_Listing'!$P$16:$P$829, 'N1.3_Project_Listing'!$E$16:$E$829,'N1.3_Project_Listing'!$E731, 'N1.3_Project_Listing'!$A$16:$A$829,ET_Risk_SC_Summation[[#Headers],[132kV Circuit Breaker]])</f>
        <v>0</v>
      </c>
      <c r="AU731" s="176" cm="1">
        <f t="array" ref="AU731">SUMIFS('N1.3_Project_Listing'!$P$16:$P$829, 'N1.3_Project_Listing'!$E$16:$E$829,'N1.3_Project_Listing'!$E731, 'N1.3_Project_Listing'!$A$16:$A$829,ET_Risk_SC_Summation[[#Headers],[132kV Transformer]])</f>
        <v>0</v>
      </c>
      <c r="AV731" s="176" cm="1">
        <f t="array" ref="AV731">SUMIFS('N1.3_Project_Listing'!$P$16:$P$829, 'N1.3_Project_Listing'!$E$16:$E$829,'N1.3_Project_Listing'!$E731, 'N1.3_Project_Listing'!$A$16:$A$829,ET_Risk_SC_Summation[[#Headers],[132kV Reactor]])</f>
        <v>0</v>
      </c>
      <c r="AW731" s="176" cm="1">
        <f t="array" ref="AW731">SUMIFS('N1.3_Project_Listing'!$P$16:$P$829, 'N1.3_Project_Listing'!$E$16:$E$829,'N1.3_Project_Listing'!$E731, 'N1.3_Project_Listing'!$A$16:$A$829,ET_Risk_SC_Summation[[#Headers],[132kV Underground Cable]])</f>
        <v>0</v>
      </c>
      <c r="AX731" s="176" cm="1">
        <f t="array" ref="AX731">SUMIFS('N1.3_Project_Listing'!$P$16:$P$829, 'N1.3_Project_Listing'!$E$16:$E$829,'N1.3_Project_Listing'!$E731, 'N1.3_Project_Listing'!$A$16:$A$829,ET_Risk_SC_Summation[[#Headers],[132kV OHL Conductor]])</f>
        <v>0</v>
      </c>
      <c r="AY731" s="176" cm="1">
        <f t="array" ref="AY731">SUMIFS('N1.3_Project_Listing'!$P$16:$P$829, 'N1.3_Project_Listing'!$E$16:$E$829,'N1.3_Project_Listing'!$E731, 'N1.3_Project_Listing'!$A$16:$A$829,ET_Risk_SC_Summation[[#Headers],[132kV OHL Fittings]])</f>
        <v>0</v>
      </c>
      <c r="AZ731" s="176" cm="1">
        <f t="array" ref="AZ731">SUMIFS('N1.3_Project_Listing'!$P$16:$P$829, 'N1.3_Project_Listing'!$E$16:$E$829,'N1.3_Project_Listing'!$E731, 'N1.3_Project_Listing'!$A$16:$A$829,ET_Risk_SC_Summation[[#Headers],[132kV OHL Tower]])</f>
        <v>0</v>
      </c>
      <c r="BA731" s="176" cm="1">
        <f t="array" ref="BA731">SUMIFS('N1.3_Project_Listing'!$P$16:$P$829, 'N1.3_Project_Listing'!$E$16:$E$829,'N1.3_Project_Listing'!$E731, 'N1.3_Project_Listing'!$A$16:$A$829,ET_Risk_SC_Summation[[#Headers],[275kV Circuit Breaker]])</f>
        <v>0</v>
      </c>
      <c r="BB731" s="176" cm="1">
        <f t="array" ref="BB731">SUMIFS('N1.3_Project_Listing'!$P$16:$P$829, 'N1.3_Project_Listing'!$E$16:$E$829,'N1.3_Project_Listing'!$E731, 'N1.3_Project_Listing'!$A$16:$A$829,ET_Risk_SC_Summation[[#Headers],[275kV Transformer]])</f>
        <v>0</v>
      </c>
      <c r="BC731" s="176" cm="1">
        <f t="array" ref="BC731">SUMIFS('N1.3_Project_Listing'!$P$16:$P$829, 'N1.3_Project_Listing'!$E$16:$E$829,'N1.3_Project_Listing'!$E731, 'N1.3_Project_Listing'!$A$16:$A$829,ET_Risk_SC_Summation[[#Headers],[275kV Reactor]])</f>
        <v>0</v>
      </c>
      <c r="BD731" s="176" cm="1">
        <f t="array" ref="BD731">SUMIFS('N1.3_Project_Listing'!$P$16:$P$829, 'N1.3_Project_Listing'!$E$16:$E$829,'N1.3_Project_Listing'!$E731, 'N1.3_Project_Listing'!$A$16:$A$829,ET_Risk_SC_Summation[[#Headers],[275kV Underground Cable]])</f>
        <v>0</v>
      </c>
      <c r="BE731" s="176" cm="1">
        <f t="array" ref="BE731">SUMIFS('N1.3_Project_Listing'!$P$16:$P$829, 'N1.3_Project_Listing'!$E$16:$E$829,'N1.3_Project_Listing'!$E731, 'N1.3_Project_Listing'!$A$16:$A$829,ET_Risk_SC_Summation[[#Headers],[275kV OHL Conductor]])</f>
        <v>0</v>
      </c>
      <c r="BF731" s="176" cm="1">
        <f t="array" ref="BF731">SUMIFS('N1.3_Project_Listing'!$P$16:$P$829, 'N1.3_Project_Listing'!$E$16:$E$829,'N1.3_Project_Listing'!$E731, 'N1.3_Project_Listing'!$A$16:$A$829,ET_Risk_SC_Summation[[#Headers],[275kV OHL Fittings]])</f>
        <v>0</v>
      </c>
      <c r="BG731" s="176" cm="1">
        <f t="array" ref="BG731">SUMIFS('N1.3_Project_Listing'!$P$16:$P$829, 'N1.3_Project_Listing'!$E$16:$E$829,'N1.3_Project_Listing'!$E731, 'N1.3_Project_Listing'!$A$16:$A$829,ET_Risk_SC_Summation[[#Headers],[275kV OHL Tower]])</f>
        <v>0</v>
      </c>
      <c r="BH731" s="176" cm="1">
        <f t="array" ref="BH731">SUMIFS('N1.3_Project_Listing'!$P$16:$P$829, 'N1.3_Project_Listing'!$E$16:$E$829,'N1.3_Project_Listing'!$E731, 'N1.3_Project_Listing'!$A$16:$A$829,ET_Risk_SC_Summation[[#Headers],[400kV Circuit Breaker]])</f>
        <v>0</v>
      </c>
      <c r="BI731" s="176" cm="1">
        <f t="array" ref="BI731">SUMIFS('N1.3_Project_Listing'!$P$16:$P$829, 'N1.3_Project_Listing'!$E$16:$E$829,'N1.3_Project_Listing'!$E731, 'N1.3_Project_Listing'!$A$16:$A$829,ET_Risk_SC_Summation[[#Headers],[400kV Transformer]])</f>
        <v>0</v>
      </c>
      <c r="BJ731" s="176" cm="1">
        <f t="array" ref="BJ731">SUMIFS('N1.3_Project_Listing'!$P$16:$P$829, 'N1.3_Project_Listing'!$E$16:$E$829,'N1.3_Project_Listing'!$E731, 'N1.3_Project_Listing'!$A$16:$A$829,ET_Risk_SC_Summation[[#Headers],[400kV Reactor]])</f>
        <v>0</v>
      </c>
      <c r="BK731" s="176" cm="1">
        <f t="array" ref="BK731">SUMIFS('N1.3_Project_Listing'!$P$16:$P$829, 'N1.3_Project_Listing'!$E$16:$E$829,'N1.3_Project_Listing'!$E731, 'N1.3_Project_Listing'!$A$16:$A$829,ET_Risk_SC_Summation[[#Headers],[400kV Underground Cable]])</f>
        <v>0</v>
      </c>
      <c r="BL731" s="176" cm="1">
        <f t="array" ref="BL731">SUMIFS('N1.3_Project_Listing'!$P$16:$P$829, 'N1.3_Project_Listing'!$E$16:$E$829,'N1.3_Project_Listing'!$E731, 'N1.3_Project_Listing'!$A$16:$A$829,ET_Risk_SC_Summation[[#Headers],[400kV OHL Conductor]])</f>
        <v>0</v>
      </c>
      <c r="BM731" s="176" cm="1">
        <f t="array" ref="BM731">SUMIFS('N1.3_Project_Listing'!$P$16:$P$829, 'N1.3_Project_Listing'!$E$16:$E$829,'N1.3_Project_Listing'!$E731, 'N1.3_Project_Listing'!$A$16:$A$829,ET_Risk_SC_Summation[[#Headers],[400kV OHL Fittings]])</f>
        <v>0</v>
      </c>
      <c r="BN731" s="176" cm="1">
        <f t="array" ref="BN731">SUMIFS('N1.3_Project_Listing'!$P$16:$P$829, 'N1.3_Project_Listing'!$E$16:$E$829,'N1.3_Project_Listing'!$E731, 'N1.3_Project_Listing'!$A$16:$A$829,ET_Risk_SC_Summation[[#Headers],[400kV OHL Tower]])</f>
        <v>0</v>
      </c>
      <c r="BO731" s="177" t="str">
        <f>IF(SUM(ET_Risk_SC_Summation[[#This Row],[132kV Circuit Breaker]:[400kV OHL Tower]])=0, "n/a", INDEX(ET_Risk_SC_Summation[#Headers],1,MATCH(MAX(ET_Risk_SC_Summation[[#This Row],[132kV Circuit Breaker]:[400kV OHL Tower]]),ET_Risk_SC_Summation[[#This Row],[132kV Circuit Breaker]:[400kV OHL Tower]],0)))</f>
        <v>n/a</v>
      </c>
      <c r="BP731" s="177" t="str">
        <f>IFERROR(INDEX('N0.7_Lookup_References'!$G$77:$G$98,MATCH(ET_Risk_SC_Summation[[#This Row],[Mxx Category]],'N0.7_Lookup_References'!$F$77:$F$98,0)),"")</f>
        <v/>
      </c>
    </row>
    <row r="732" spans="1:68">
      <c r="A732" s="160" t="str">
        <f>IFERROR(INDEX(N1.2_Intervention_Types[NARM Asset Category],MATCH('N1.3_Project_Listing'!$C732,N1.2_Intervention_Types[Intervention Type ID],0),1),"")</f>
        <v/>
      </c>
      <c r="B732" s="160" t="str">
        <f>IF($D$2="GD",IFERROR(INDEX(N1.2_Intervention_Types[C&amp;V Asset Category (GD)],MATCH('N1.3_Project_Listing'!$C732,N1.2_Intervention_Types[Intervention Type ID],0),1),""),IFERROR(INDEX(N1.2_Intervention_Types[NARM Asset Category],MATCH('N1.3_Project_Listing'!$C732,N1.2_Intervention_Types[Intervention Type ID],0),1),""))</f>
        <v/>
      </c>
      <c r="C732" s="67" t="str">
        <f>IFERROR(INDEX(N1.2_Intervention_Types[Intervention Type ID],MATCH('N1.3_Project_Listing'!$I732,N1.2_Intervention_Types[Intervention Type],0),1),"")</f>
        <v/>
      </c>
      <c r="D732" s="160" t="str">
        <f>IFERROR(INDEX(N1.2_Intervention_Types[Intervention Category],MATCH('N1.3_Project_Listing'!$C732,N1.2_Intervention_Types[Intervention Type ID],0),1),"")</f>
        <v/>
      </c>
      <c r="E732" s="210"/>
      <c r="F732" s="236"/>
      <c r="G732" s="236"/>
      <c r="H732" s="236"/>
      <c r="I732" s="151"/>
      <c r="J732" s="139"/>
      <c r="K732" s="117"/>
      <c r="L732" s="117"/>
      <c r="M732" s="117"/>
      <c r="N732" s="11"/>
      <c r="O732" s="11"/>
      <c r="P732" s="11"/>
      <c r="Q732" s="63">
        <f t="shared" si="64"/>
        <v>0</v>
      </c>
      <c r="R732" s="368">
        <f>IF('N1.3_Project_Listing'!$D732="Replacement",SUM('N1.3_Project_Listing'!$K732:$L732)/2,'N1.3_Project_Listing'!$M732)</f>
        <v>0</v>
      </c>
      <c r="S732" s="67" t="str">
        <f>IFERROR(INDEX('N0.7_Lookup_References'!$C$13:$C$72,MATCH($A732,'N0.7_Lookup_References'!$B$13:$B$72,0)),"")</f>
        <v/>
      </c>
      <c r="T732" s="338" t="str">
        <f t="shared" si="65"/>
        <v/>
      </c>
      <c r="V732" s="11"/>
      <c r="W732" s="11"/>
      <c r="X732" s="11"/>
      <c r="Y732" s="11"/>
      <c r="Z732" s="11"/>
      <c r="AA732" s="11"/>
      <c r="AB732" s="11"/>
      <c r="AC732" s="11"/>
      <c r="AD732" s="11"/>
      <c r="AE732" s="11"/>
      <c r="AF732" s="11"/>
      <c r="AG732" s="11"/>
      <c r="AH732" s="11"/>
      <c r="AI732" s="11"/>
      <c r="AJ732" s="11"/>
      <c r="AK732" s="11"/>
      <c r="AL732" s="11"/>
      <c r="AM732" s="11"/>
      <c r="AN732" s="11"/>
      <c r="AO732" s="11"/>
      <c r="AP732" s="63">
        <f t="shared" si="61"/>
        <v>0</v>
      </c>
      <c r="AQ732" s="63">
        <f t="shared" si="62"/>
        <v>0</v>
      </c>
      <c r="AR732" s="63">
        <f t="shared" si="63"/>
        <v>0</v>
      </c>
      <c r="AT732" s="176" cm="1">
        <f t="array" ref="AT732">SUMIFS('N1.3_Project_Listing'!$P$16:$P$829, 'N1.3_Project_Listing'!$E$16:$E$829,'N1.3_Project_Listing'!$E732, 'N1.3_Project_Listing'!$A$16:$A$829,ET_Risk_SC_Summation[[#Headers],[132kV Circuit Breaker]])</f>
        <v>0</v>
      </c>
      <c r="AU732" s="176" cm="1">
        <f t="array" ref="AU732">SUMIFS('N1.3_Project_Listing'!$P$16:$P$829, 'N1.3_Project_Listing'!$E$16:$E$829,'N1.3_Project_Listing'!$E732, 'N1.3_Project_Listing'!$A$16:$A$829,ET_Risk_SC_Summation[[#Headers],[132kV Transformer]])</f>
        <v>0</v>
      </c>
      <c r="AV732" s="176" cm="1">
        <f t="array" ref="AV732">SUMIFS('N1.3_Project_Listing'!$P$16:$P$829, 'N1.3_Project_Listing'!$E$16:$E$829,'N1.3_Project_Listing'!$E732, 'N1.3_Project_Listing'!$A$16:$A$829,ET_Risk_SC_Summation[[#Headers],[132kV Reactor]])</f>
        <v>0</v>
      </c>
      <c r="AW732" s="176" cm="1">
        <f t="array" ref="AW732">SUMIFS('N1.3_Project_Listing'!$P$16:$P$829, 'N1.3_Project_Listing'!$E$16:$E$829,'N1.3_Project_Listing'!$E732, 'N1.3_Project_Listing'!$A$16:$A$829,ET_Risk_SC_Summation[[#Headers],[132kV Underground Cable]])</f>
        <v>0</v>
      </c>
      <c r="AX732" s="176" cm="1">
        <f t="array" ref="AX732">SUMIFS('N1.3_Project_Listing'!$P$16:$P$829, 'N1.3_Project_Listing'!$E$16:$E$829,'N1.3_Project_Listing'!$E732, 'N1.3_Project_Listing'!$A$16:$A$829,ET_Risk_SC_Summation[[#Headers],[132kV OHL Conductor]])</f>
        <v>0</v>
      </c>
      <c r="AY732" s="176" cm="1">
        <f t="array" ref="AY732">SUMIFS('N1.3_Project_Listing'!$P$16:$P$829, 'N1.3_Project_Listing'!$E$16:$E$829,'N1.3_Project_Listing'!$E732, 'N1.3_Project_Listing'!$A$16:$A$829,ET_Risk_SC_Summation[[#Headers],[132kV OHL Fittings]])</f>
        <v>0</v>
      </c>
      <c r="AZ732" s="176" cm="1">
        <f t="array" ref="AZ732">SUMIFS('N1.3_Project_Listing'!$P$16:$P$829, 'N1.3_Project_Listing'!$E$16:$E$829,'N1.3_Project_Listing'!$E732, 'N1.3_Project_Listing'!$A$16:$A$829,ET_Risk_SC_Summation[[#Headers],[132kV OHL Tower]])</f>
        <v>0</v>
      </c>
      <c r="BA732" s="176" cm="1">
        <f t="array" ref="BA732">SUMIFS('N1.3_Project_Listing'!$P$16:$P$829, 'N1.3_Project_Listing'!$E$16:$E$829,'N1.3_Project_Listing'!$E732, 'N1.3_Project_Listing'!$A$16:$A$829,ET_Risk_SC_Summation[[#Headers],[275kV Circuit Breaker]])</f>
        <v>0</v>
      </c>
      <c r="BB732" s="176" cm="1">
        <f t="array" ref="BB732">SUMIFS('N1.3_Project_Listing'!$P$16:$P$829, 'N1.3_Project_Listing'!$E$16:$E$829,'N1.3_Project_Listing'!$E732, 'N1.3_Project_Listing'!$A$16:$A$829,ET_Risk_SC_Summation[[#Headers],[275kV Transformer]])</f>
        <v>0</v>
      </c>
      <c r="BC732" s="176" cm="1">
        <f t="array" ref="BC732">SUMIFS('N1.3_Project_Listing'!$P$16:$P$829, 'N1.3_Project_Listing'!$E$16:$E$829,'N1.3_Project_Listing'!$E732, 'N1.3_Project_Listing'!$A$16:$A$829,ET_Risk_SC_Summation[[#Headers],[275kV Reactor]])</f>
        <v>0</v>
      </c>
      <c r="BD732" s="176" cm="1">
        <f t="array" ref="BD732">SUMIFS('N1.3_Project_Listing'!$P$16:$P$829, 'N1.3_Project_Listing'!$E$16:$E$829,'N1.3_Project_Listing'!$E732, 'N1.3_Project_Listing'!$A$16:$A$829,ET_Risk_SC_Summation[[#Headers],[275kV Underground Cable]])</f>
        <v>0</v>
      </c>
      <c r="BE732" s="176" cm="1">
        <f t="array" ref="BE732">SUMIFS('N1.3_Project_Listing'!$P$16:$P$829, 'N1.3_Project_Listing'!$E$16:$E$829,'N1.3_Project_Listing'!$E732, 'N1.3_Project_Listing'!$A$16:$A$829,ET_Risk_SC_Summation[[#Headers],[275kV OHL Conductor]])</f>
        <v>0</v>
      </c>
      <c r="BF732" s="176" cm="1">
        <f t="array" ref="BF732">SUMIFS('N1.3_Project_Listing'!$P$16:$P$829, 'N1.3_Project_Listing'!$E$16:$E$829,'N1.3_Project_Listing'!$E732, 'N1.3_Project_Listing'!$A$16:$A$829,ET_Risk_SC_Summation[[#Headers],[275kV OHL Fittings]])</f>
        <v>0</v>
      </c>
      <c r="BG732" s="176" cm="1">
        <f t="array" ref="BG732">SUMIFS('N1.3_Project_Listing'!$P$16:$P$829, 'N1.3_Project_Listing'!$E$16:$E$829,'N1.3_Project_Listing'!$E732, 'N1.3_Project_Listing'!$A$16:$A$829,ET_Risk_SC_Summation[[#Headers],[275kV OHL Tower]])</f>
        <v>0</v>
      </c>
      <c r="BH732" s="176" cm="1">
        <f t="array" ref="BH732">SUMIFS('N1.3_Project_Listing'!$P$16:$P$829, 'N1.3_Project_Listing'!$E$16:$E$829,'N1.3_Project_Listing'!$E732, 'N1.3_Project_Listing'!$A$16:$A$829,ET_Risk_SC_Summation[[#Headers],[400kV Circuit Breaker]])</f>
        <v>0</v>
      </c>
      <c r="BI732" s="176" cm="1">
        <f t="array" ref="BI732">SUMIFS('N1.3_Project_Listing'!$P$16:$P$829, 'N1.3_Project_Listing'!$E$16:$E$829,'N1.3_Project_Listing'!$E732, 'N1.3_Project_Listing'!$A$16:$A$829,ET_Risk_SC_Summation[[#Headers],[400kV Transformer]])</f>
        <v>0</v>
      </c>
      <c r="BJ732" s="176" cm="1">
        <f t="array" ref="BJ732">SUMIFS('N1.3_Project_Listing'!$P$16:$P$829, 'N1.3_Project_Listing'!$E$16:$E$829,'N1.3_Project_Listing'!$E732, 'N1.3_Project_Listing'!$A$16:$A$829,ET_Risk_SC_Summation[[#Headers],[400kV Reactor]])</f>
        <v>0</v>
      </c>
      <c r="BK732" s="176" cm="1">
        <f t="array" ref="BK732">SUMIFS('N1.3_Project_Listing'!$P$16:$P$829, 'N1.3_Project_Listing'!$E$16:$E$829,'N1.3_Project_Listing'!$E732, 'N1.3_Project_Listing'!$A$16:$A$829,ET_Risk_SC_Summation[[#Headers],[400kV Underground Cable]])</f>
        <v>0</v>
      </c>
      <c r="BL732" s="176" cm="1">
        <f t="array" ref="BL732">SUMIFS('N1.3_Project_Listing'!$P$16:$P$829, 'N1.3_Project_Listing'!$E$16:$E$829,'N1.3_Project_Listing'!$E732, 'N1.3_Project_Listing'!$A$16:$A$829,ET_Risk_SC_Summation[[#Headers],[400kV OHL Conductor]])</f>
        <v>0</v>
      </c>
      <c r="BM732" s="176" cm="1">
        <f t="array" ref="BM732">SUMIFS('N1.3_Project_Listing'!$P$16:$P$829, 'N1.3_Project_Listing'!$E$16:$E$829,'N1.3_Project_Listing'!$E732, 'N1.3_Project_Listing'!$A$16:$A$829,ET_Risk_SC_Summation[[#Headers],[400kV OHL Fittings]])</f>
        <v>0</v>
      </c>
      <c r="BN732" s="176" cm="1">
        <f t="array" ref="BN732">SUMIFS('N1.3_Project_Listing'!$P$16:$P$829, 'N1.3_Project_Listing'!$E$16:$E$829,'N1.3_Project_Listing'!$E732, 'N1.3_Project_Listing'!$A$16:$A$829,ET_Risk_SC_Summation[[#Headers],[400kV OHL Tower]])</f>
        <v>0</v>
      </c>
      <c r="BO732" s="177" t="str">
        <f>IF(SUM(ET_Risk_SC_Summation[[#This Row],[132kV Circuit Breaker]:[400kV OHL Tower]])=0, "n/a", INDEX(ET_Risk_SC_Summation[#Headers],1,MATCH(MAX(ET_Risk_SC_Summation[[#This Row],[132kV Circuit Breaker]:[400kV OHL Tower]]),ET_Risk_SC_Summation[[#This Row],[132kV Circuit Breaker]:[400kV OHL Tower]],0)))</f>
        <v>n/a</v>
      </c>
      <c r="BP732" s="177" t="str">
        <f>IFERROR(INDEX('N0.7_Lookup_References'!$G$77:$G$98,MATCH(ET_Risk_SC_Summation[[#This Row],[Mxx Category]],'N0.7_Lookup_References'!$F$77:$F$98,0)),"")</f>
        <v/>
      </c>
    </row>
    <row r="733" spans="1:68">
      <c r="A733" s="160" t="str">
        <f>IFERROR(INDEX(N1.2_Intervention_Types[NARM Asset Category],MATCH('N1.3_Project_Listing'!$C733,N1.2_Intervention_Types[Intervention Type ID],0),1),"")</f>
        <v/>
      </c>
      <c r="B733" s="160" t="str">
        <f>IF($D$2="GD",IFERROR(INDEX(N1.2_Intervention_Types[C&amp;V Asset Category (GD)],MATCH('N1.3_Project_Listing'!$C733,N1.2_Intervention_Types[Intervention Type ID],0),1),""),IFERROR(INDEX(N1.2_Intervention_Types[NARM Asset Category],MATCH('N1.3_Project_Listing'!$C733,N1.2_Intervention_Types[Intervention Type ID],0),1),""))</f>
        <v/>
      </c>
      <c r="C733" s="67" t="str">
        <f>IFERROR(INDEX(N1.2_Intervention_Types[Intervention Type ID],MATCH('N1.3_Project_Listing'!$I733,N1.2_Intervention_Types[Intervention Type],0),1),"")</f>
        <v/>
      </c>
      <c r="D733" s="160" t="str">
        <f>IFERROR(INDEX(N1.2_Intervention_Types[Intervention Category],MATCH('N1.3_Project_Listing'!$C733,N1.2_Intervention_Types[Intervention Type ID],0),1),"")</f>
        <v/>
      </c>
      <c r="E733" s="210"/>
      <c r="F733" s="236"/>
      <c r="G733" s="236"/>
      <c r="H733" s="236"/>
      <c r="I733" s="151"/>
      <c r="J733" s="139"/>
      <c r="K733" s="117"/>
      <c r="L733" s="117"/>
      <c r="M733" s="117"/>
      <c r="N733" s="11"/>
      <c r="O733" s="11"/>
      <c r="P733" s="11"/>
      <c r="Q733" s="63">
        <f t="shared" si="64"/>
        <v>0</v>
      </c>
      <c r="R733" s="368">
        <f>IF('N1.3_Project_Listing'!$D733="Replacement",SUM('N1.3_Project_Listing'!$K733:$L733)/2,'N1.3_Project_Listing'!$M733)</f>
        <v>0</v>
      </c>
      <c r="S733" s="67" t="str">
        <f>IFERROR(INDEX('N0.7_Lookup_References'!$C$13:$C$72,MATCH($A733,'N0.7_Lookup_References'!$B$13:$B$72,0)),"")</f>
        <v/>
      </c>
      <c r="T733" s="338" t="str">
        <f t="shared" si="65"/>
        <v/>
      </c>
      <c r="V733" s="11"/>
      <c r="W733" s="11"/>
      <c r="X733" s="11"/>
      <c r="Y733" s="11"/>
      <c r="Z733" s="11"/>
      <c r="AA733" s="11"/>
      <c r="AB733" s="11"/>
      <c r="AC733" s="11"/>
      <c r="AD733" s="11"/>
      <c r="AE733" s="11"/>
      <c r="AF733" s="11"/>
      <c r="AG733" s="11"/>
      <c r="AH733" s="11"/>
      <c r="AI733" s="11"/>
      <c r="AJ733" s="11"/>
      <c r="AK733" s="11"/>
      <c r="AL733" s="11"/>
      <c r="AM733" s="11"/>
      <c r="AN733" s="11"/>
      <c r="AO733" s="11"/>
      <c r="AP733" s="63">
        <f t="shared" si="61"/>
        <v>0</v>
      </c>
      <c r="AQ733" s="63">
        <f t="shared" si="62"/>
        <v>0</v>
      </c>
      <c r="AR733" s="63">
        <f t="shared" si="63"/>
        <v>0</v>
      </c>
      <c r="AT733" s="176" cm="1">
        <f t="array" ref="AT733">SUMIFS('N1.3_Project_Listing'!$P$16:$P$829, 'N1.3_Project_Listing'!$E$16:$E$829,'N1.3_Project_Listing'!$E733, 'N1.3_Project_Listing'!$A$16:$A$829,ET_Risk_SC_Summation[[#Headers],[132kV Circuit Breaker]])</f>
        <v>0</v>
      </c>
      <c r="AU733" s="176" cm="1">
        <f t="array" ref="AU733">SUMIFS('N1.3_Project_Listing'!$P$16:$P$829, 'N1.3_Project_Listing'!$E$16:$E$829,'N1.3_Project_Listing'!$E733, 'N1.3_Project_Listing'!$A$16:$A$829,ET_Risk_SC_Summation[[#Headers],[132kV Transformer]])</f>
        <v>0</v>
      </c>
      <c r="AV733" s="176" cm="1">
        <f t="array" ref="AV733">SUMIFS('N1.3_Project_Listing'!$P$16:$P$829, 'N1.3_Project_Listing'!$E$16:$E$829,'N1.3_Project_Listing'!$E733, 'N1.3_Project_Listing'!$A$16:$A$829,ET_Risk_SC_Summation[[#Headers],[132kV Reactor]])</f>
        <v>0</v>
      </c>
      <c r="AW733" s="176" cm="1">
        <f t="array" ref="AW733">SUMIFS('N1.3_Project_Listing'!$P$16:$P$829, 'N1.3_Project_Listing'!$E$16:$E$829,'N1.3_Project_Listing'!$E733, 'N1.3_Project_Listing'!$A$16:$A$829,ET_Risk_SC_Summation[[#Headers],[132kV Underground Cable]])</f>
        <v>0</v>
      </c>
      <c r="AX733" s="176" cm="1">
        <f t="array" ref="AX733">SUMIFS('N1.3_Project_Listing'!$P$16:$P$829, 'N1.3_Project_Listing'!$E$16:$E$829,'N1.3_Project_Listing'!$E733, 'N1.3_Project_Listing'!$A$16:$A$829,ET_Risk_SC_Summation[[#Headers],[132kV OHL Conductor]])</f>
        <v>0</v>
      </c>
      <c r="AY733" s="176" cm="1">
        <f t="array" ref="AY733">SUMIFS('N1.3_Project_Listing'!$P$16:$P$829, 'N1.3_Project_Listing'!$E$16:$E$829,'N1.3_Project_Listing'!$E733, 'N1.3_Project_Listing'!$A$16:$A$829,ET_Risk_SC_Summation[[#Headers],[132kV OHL Fittings]])</f>
        <v>0</v>
      </c>
      <c r="AZ733" s="176" cm="1">
        <f t="array" ref="AZ733">SUMIFS('N1.3_Project_Listing'!$P$16:$P$829, 'N1.3_Project_Listing'!$E$16:$E$829,'N1.3_Project_Listing'!$E733, 'N1.3_Project_Listing'!$A$16:$A$829,ET_Risk_SC_Summation[[#Headers],[132kV OHL Tower]])</f>
        <v>0</v>
      </c>
      <c r="BA733" s="176" cm="1">
        <f t="array" ref="BA733">SUMIFS('N1.3_Project_Listing'!$P$16:$P$829, 'N1.3_Project_Listing'!$E$16:$E$829,'N1.3_Project_Listing'!$E733, 'N1.3_Project_Listing'!$A$16:$A$829,ET_Risk_SC_Summation[[#Headers],[275kV Circuit Breaker]])</f>
        <v>0</v>
      </c>
      <c r="BB733" s="176" cm="1">
        <f t="array" ref="BB733">SUMIFS('N1.3_Project_Listing'!$P$16:$P$829, 'N1.3_Project_Listing'!$E$16:$E$829,'N1.3_Project_Listing'!$E733, 'N1.3_Project_Listing'!$A$16:$A$829,ET_Risk_SC_Summation[[#Headers],[275kV Transformer]])</f>
        <v>0</v>
      </c>
      <c r="BC733" s="176" cm="1">
        <f t="array" ref="BC733">SUMIFS('N1.3_Project_Listing'!$P$16:$P$829, 'N1.3_Project_Listing'!$E$16:$E$829,'N1.3_Project_Listing'!$E733, 'N1.3_Project_Listing'!$A$16:$A$829,ET_Risk_SC_Summation[[#Headers],[275kV Reactor]])</f>
        <v>0</v>
      </c>
      <c r="BD733" s="176" cm="1">
        <f t="array" ref="BD733">SUMIFS('N1.3_Project_Listing'!$P$16:$P$829, 'N1.3_Project_Listing'!$E$16:$E$829,'N1.3_Project_Listing'!$E733, 'N1.3_Project_Listing'!$A$16:$A$829,ET_Risk_SC_Summation[[#Headers],[275kV Underground Cable]])</f>
        <v>0</v>
      </c>
      <c r="BE733" s="176" cm="1">
        <f t="array" ref="BE733">SUMIFS('N1.3_Project_Listing'!$P$16:$P$829, 'N1.3_Project_Listing'!$E$16:$E$829,'N1.3_Project_Listing'!$E733, 'N1.3_Project_Listing'!$A$16:$A$829,ET_Risk_SC_Summation[[#Headers],[275kV OHL Conductor]])</f>
        <v>0</v>
      </c>
      <c r="BF733" s="176" cm="1">
        <f t="array" ref="BF733">SUMIFS('N1.3_Project_Listing'!$P$16:$P$829, 'N1.3_Project_Listing'!$E$16:$E$829,'N1.3_Project_Listing'!$E733, 'N1.3_Project_Listing'!$A$16:$A$829,ET_Risk_SC_Summation[[#Headers],[275kV OHL Fittings]])</f>
        <v>0</v>
      </c>
      <c r="BG733" s="176" cm="1">
        <f t="array" ref="BG733">SUMIFS('N1.3_Project_Listing'!$P$16:$P$829, 'N1.3_Project_Listing'!$E$16:$E$829,'N1.3_Project_Listing'!$E733, 'N1.3_Project_Listing'!$A$16:$A$829,ET_Risk_SC_Summation[[#Headers],[275kV OHL Tower]])</f>
        <v>0</v>
      </c>
      <c r="BH733" s="176" cm="1">
        <f t="array" ref="BH733">SUMIFS('N1.3_Project_Listing'!$P$16:$P$829, 'N1.3_Project_Listing'!$E$16:$E$829,'N1.3_Project_Listing'!$E733, 'N1.3_Project_Listing'!$A$16:$A$829,ET_Risk_SC_Summation[[#Headers],[400kV Circuit Breaker]])</f>
        <v>0</v>
      </c>
      <c r="BI733" s="176" cm="1">
        <f t="array" ref="BI733">SUMIFS('N1.3_Project_Listing'!$P$16:$P$829, 'N1.3_Project_Listing'!$E$16:$E$829,'N1.3_Project_Listing'!$E733, 'N1.3_Project_Listing'!$A$16:$A$829,ET_Risk_SC_Summation[[#Headers],[400kV Transformer]])</f>
        <v>0</v>
      </c>
      <c r="BJ733" s="176" cm="1">
        <f t="array" ref="BJ733">SUMIFS('N1.3_Project_Listing'!$P$16:$P$829, 'N1.3_Project_Listing'!$E$16:$E$829,'N1.3_Project_Listing'!$E733, 'N1.3_Project_Listing'!$A$16:$A$829,ET_Risk_SC_Summation[[#Headers],[400kV Reactor]])</f>
        <v>0</v>
      </c>
      <c r="BK733" s="176" cm="1">
        <f t="array" ref="BK733">SUMIFS('N1.3_Project_Listing'!$P$16:$P$829, 'N1.3_Project_Listing'!$E$16:$E$829,'N1.3_Project_Listing'!$E733, 'N1.3_Project_Listing'!$A$16:$A$829,ET_Risk_SC_Summation[[#Headers],[400kV Underground Cable]])</f>
        <v>0</v>
      </c>
      <c r="BL733" s="176" cm="1">
        <f t="array" ref="BL733">SUMIFS('N1.3_Project_Listing'!$P$16:$P$829, 'N1.3_Project_Listing'!$E$16:$E$829,'N1.3_Project_Listing'!$E733, 'N1.3_Project_Listing'!$A$16:$A$829,ET_Risk_SC_Summation[[#Headers],[400kV OHL Conductor]])</f>
        <v>0</v>
      </c>
      <c r="BM733" s="176" cm="1">
        <f t="array" ref="BM733">SUMIFS('N1.3_Project_Listing'!$P$16:$P$829, 'N1.3_Project_Listing'!$E$16:$E$829,'N1.3_Project_Listing'!$E733, 'N1.3_Project_Listing'!$A$16:$A$829,ET_Risk_SC_Summation[[#Headers],[400kV OHL Fittings]])</f>
        <v>0</v>
      </c>
      <c r="BN733" s="176" cm="1">
        <f t="array" ref="BN733">SUMIFS('N1.3_Project_Listing'!$P$16:$P$829, 'N1.3_Project_Listing'!$E$16:$E$829,'N1.3_Project_Listing'!$E733, 'N1.3_Project_Listing'!$A$16:$A$829,ET_Risk_SC_Summation[[#Headers],[400kV OHL Tower]])</f>
        <v>0</v>
      </c>
      <c r="BO733" s="177" t="str">
        <f>IF(SUM(ET_Risk_SC_Summation[[#This Row],[132kV Circuit Breaker]:[400kV OHL Tower]])=0, "n/a", INDEX(ET_Risk_SC_Summation[#Headers],1,MATCH(MAX(ET_Risk_SC_Summation[[#This Row],[132kV Circuit Breaker]:[400kV OHL Tower]]),ET_Risk_SC_Summation[[#This Row],[132kV Circuit Breaker]:[400kV OHL Tower]],0)))</f>
        <v>n/a</v>
      </c>
      <c r="BP733" s="177" t="str">
        <f>IFERROR(INDEX('N0.7_Lookup_References'!$G$77:$G$98,MATCH(ET_Risk_SC_Summation[[#This Row],[Mxx Category]],'N0.7_Lookup_References'!$F$77:$F$98,0)),"")</f>
        <v/>
      </c>
    </row>
    <row r="734" spans="1:68">
      <c r="A734" s="160" t="str">
        <f>IFERROR(INDEX(N1.2_Intervention_Types[NARM Asset Category],MATCH('N1.3_Project_Listing'!$C734,N1.2_Intervention_Types[Intervention Type ID],0),1),"")</f>
        <v/>
      </c>
      <c r="B734" s="160" t="str">
        <f>IF($D$2="GD",IFERROR(INDEX(N1.2_Intervention_Types[C&amp;V Asset Category (GD)],MATCH('N1.3_Project_Listing'!$C734,N1.2_Intervention_Types[Intervention Type ID],0),1),""),IFERROR(INDEX(N1.2_Intervention_Types[NARM Asset Category],MATCH('N1.3_Project_Listing'!$C734,N1.2_Intervention_Types[Intervention Type ID],0),1),""))</f>
        <v/>
      </c>
      <c r="C734" s="67" t="str">
        <f>IFERROR(INDEX(N1.2_Intervention_Types[Intervention Type ID],MATCH('N1.3_Project_Listing'!$I734,N1.2_Intervention_Types[Intervention Type],0),1),"")</f>
        <v/>
      </c>
      <c r="D734" s="160" t="str">
        <f>IFERROR(INDEX(N1.2_Intervention_Types[Intervention Category],MATCH('N1.3_Project_Listing'!$C734,N1.2_Intervention_Types[Intervention Type ID],0),1),"")</f>
        <v/>
      </c>
      <c r="E734" s="210"/>
      <c r="F734" s="236"/>
      <c r="G734" s="236"/>
      <c r="H734" s="236"/>
      <c r="I734" s="151"/>
      <c r="J734" s="139"/>
      <c r="K734" s="117"/>
      <c r="L734" s="117"/>
      <c r="M734" s="117"/>
      <c r="N734" s="11"/>
      <c r="O734" s="11"/>
      <c r="P734" s="11"/>
      <c r="Q734" s="63">
        <f t="shared" si="64"/>
        <v>0</v>
      </c>
      <c r="R734" s="368">
        <f>IF('N1.3_Project_Listing'!$D734="Replacement",SUM('N1.3_Project_Listing'!$K734:$L734)/2,'N1.3_Project_Listing'!$M734)</f>
        <v>0</v>
      </c>
      <c r="S734" s="67" t="str">
        <f>IFERROR(INDEX('N0.7_Lookup_References'!$C$13:$C$72,MATCH($A734,'N0.7_Lookup_References'!$B$13:$B$72,0)),"")</f>
        <v/>
      </c>
      <c r="T734" s="338" t="str">
        <f t="shared" si="65"/>
        <v/>
      </c>
      <c r="V734" s="11"/>
      <c r="W734" s="11"/>
      <c r="X734" s="11"/>
      <c r="Y734" s="11"/>
      <c r="Z734" s="11"/>
      <c r="AA734" s="11"/>
      <c r="AB734" s="11"/>
      <c r="AC734" s="11"/>
      <c r="AD734" s="11"/>
      <c r="AE734" s="11"/>
      <c r="AF734" s="11"/>
      <c r="AG734" s="11"/>
      <c r="AH734" s="11"/>
      <c r="AI734" s="11"/>
      <c r="AJ734" s="11"/>
      <c r="AK734" s="11"/>
      <c r="AL734" s="11"/>
      <c r="AM734" s="11"/>
      <c r="AN734" s="11"/>
      <c r="AO734" s="11"/>
      <c r="AP734" s="63">
        <f t="shared" si="61"/>
        <v>0</v>
      </c>
      <c r="AQ734" s="63">
        <f t="shared" si="62"/>
        <v>0</v>
      </c>
      <c r="AR734" s="63">
        <f t="shared" si="63"/>
        <v>0</v>
      </c>
      <c r="AT734" s="176" cm="1">
        <f t="array" ref="AT734">SUMIFS('N1.3_Project_Listing'!$P$16:$P$829, 'N1.3_Project_Listing'!$E$16:$E$829,'N1.3_Project_Listing'!$E734, 'N1.3_Project_Listing'!$A$16:$A$829,ET_Risk_SC_Summation[[#Headers],[132kV Circuit Breaker]])</f>
        <v>0</v>
      </c>
      <c r="AU734" s="176" cm="1">
        <f t="array" ref="AU734">SUMIFS('N1.3_Project_Listing'!$P$16:$P$829, 'N1.3_Project_Listing'!$E$16:$E$829,'N1.3_Project_Listing'!$E734, 'N1.3_Project_Listing'!$A$16:$A$829,ET_Risk_SC_Summation[[#Headers],[132kV Transformer]])</f>
        <v>0</v>
      </c>
      <c r="AV734" s="176" cm="1">
        <f t="array" ref="AV734">SUMIFS('N1.3_Project_Listing'!$P$16:$P$829, 'N1.3_Project_Listing'!$E$16:$E$829,'N1.3_Project_Listing'!$E734, 'N1.3_Project_Listing'!$A$16:$A$829,ET_Risk_SC_Summation[[#Headers],[132kV Reactor]])</f>
        <v>0</v>
      </c>
      <c r="AW734" s="176" cm="1">
        <f t="array" ref="AW734">SUMIFS('N1.3_Project_Listing'!$P$16:$P$829, 'N1.3_Project_Listing'!$E$16:$E$829,'N1.3_Project_Listing'!$E734, 'N1.3_Project_Listing'!$A$16:$A$829,ET_Risk_SC_Summation[[#Headers],[132kV Underground Cable]])</f>
        <v>0</v>
      </c>
      <c r="AX734" s="176" cm="1">
        <f t="array" ref="AX734">SUMIFS('N1.3_Project_Listing'!$P$16:$P$829, 'N1.3_Project_Listing'!$E$16:$E$829,'N1.3_Project_Listing'!$E734, 'N1.3_Project_Listing'!$A$16:$A$829,ET_Risk_SC_Summation[[#Headers],[132kV OHL Conductor]])</f>
        <v>0</v>
      </c>
      <c r="AY734" s="176" cm="1">
        <f t="array" ref="AY734">SUMIFS('N1.3_Project_Listing'!$P$16:$P$829, 'N1.3_Project_Listing'!$E$16:$E$829,'N1.3_Project_Listing'!$E734, 'N1.3_Project_Listing'!$A$16:$A$829,ET_Risk_SC_Summation[[#Headers],[132kV OHL Fittings]])</f>
        <v>0</v>
      </c>
      <c r="AZ734" s="176" cm="1">
        <f t="array" ref="AZ734">SUMIFS('N1.3_Project_Listing'!$P$16:$P$829, 'N1.3_Project_Listing'!$E$16:$E$829,'N1.3_Project_Listing'!$E734, 'N1.3_Project_Listing'!$A$16:$A$829,ET_Risk_SC_Summation[[#Headers],[132kV OHL Tower]])</f>
        <v>0</v>
      </c>
      <c r="BA734" s="176" cm="1">
        <f t="array" ref="BA734">SUMIFS('N1.3_Project_Listing'!$P$16:$P$829, 'N1.3_Project_Listing'!$E$16:$E$829,'N1.3_Project_Listing'!$E734, 'N1.3_Project_Listing'!$A$16:$A$829,ET_Risk_SC_Summation[[#Headers],[275kV Circuit Breaker]])</f>
        <v>0</v>
      </c>
      <c r="BB734" s="176" cm="1">
        <f t="array" ref="BB734">SUMIFS('N1.3_Project_Listing'!$P$16:$P$829, 'N1.3_Project_Listing'!$E$16:$E$829,'N1.3_Project_Listing'!$E734, 'N1.3_Project_Listing'!$A$16:$A$829,ET_Risk_SC_Summation[[#Headers],[275kV Transformer]])</f>
        <v>0</v>
      </c>
      <c r="BC734" s="176" cm="1">
        <f t="array" ref="BC734">SUMIFS('N1.3_Project_Listing'!$P$16:$P$829, 'N1.3_Project_Listing'!$E$16:$E$829,'N1.3_Project_Listing'!$E734, 'N1.3_Project_Listing'!$A$16:$A$829,ET_Risk_SC_Summation[[#Headers],[275kV Reactor]])</f>
        <v>0</v>
      </c>
      <c r="BD734" s="176" cm="1">
        <f t="array" ref="BD734">SUMIFS('N1.3_Project_Listing'!$P$16:$P$829, 'N1.3_Project_Listing'!$E$16:$E$829,'N1.3_Project_Listing'!$E734, 'N1.3_Project_Listing'!$A$16:$A$829,ET_Risk_SC_Summation[[#Headers],[275kV Underground Cable]])</f>
        <v>0</v>
      </c>
      <c r="BE734" s="176" cm="1">
        <f t="array" ref="BE734">SUMIFS('N1.3_Project_Listing'!$P$16:$P$829, 'N1.3_Project_Listing'!$E$16:$E$829,'N1.3_Project_Listing'!$E734, 'N1.3_Project_Listing'!$A$16:$A$829,ET_Risk_SC_Summation[[#Headers],[275kV OHL Conductor]])</f>
        <v>0</v>
      </c>
      <c r="BF734" s="176" cm="1">
        <f t="array" ref="BF734">SUMIFS('N1.3_Project_Listing'!$P$16:$P$829, 'N1.3_Project_Listing'!$E$16:$E$829,'N1.3_Project_Listing'!$E734, 'N1.3_Project_Listing'!$A$16:$A$829,ET_Risk_SC_Summation[[#Headers],[275kV OHL Fittings]])</f>
        <v>0</v>
      </c>
      <c r="BG734" s="176" cm="1">
        <f t="array" ref="BG734">SUMIFS('N1.3_Project_Listing'!$P$16:$P$829, 'N1.3_Project_Listing'!$E$16:$E$829,'N1.3_Project_Listing'!$E734, 'N1.3_Project_Listing'!$A$16:$A$829,ET_Risk_SC_Summation[[#Headers],[275kV OHL Tower]])</f>
        <v>0</v>
      </c>
      <c r="BH734" s="176" cm="1">
        <f t="array" ref="BH734">SUMIFS('N1.3_Project_Listing'!$P$16:$P$829, 'N1.3_Project_Listing'!$E$16:$E$829,'N1.3_Project_Listing'!$E734, 'N1.3_Project_Listing'!$A$16:$A$829,ET_Risk_SC_Summation[[#Headers],[400kV Circuit Breaker]])</f>
        <v>0</v>
      </c>
      <c r="BI734" s="176" cm="1">
        <f t="array" ref="BI734">SUMIFS('N1.3_Project_Listing'!$P$16:$P$829, 'N1.3_Project_Listing'!$E$16:$E$829,'N1.3_Project_Listing'!$E734, 'N1.3_Project_Listing'!$A$16:$A$829,ET_Risk_SC_Summation[[#Headers],[400kV Transformer]])</f>
        <v>0</v>
      </c>
      <c r="BJ734" s="176" cm="1">
        <f t="array" ref="BJ734">SUMIFS('N1.3_Project_Listing'!$P$16:$P$829, 'N1.3_Project_Listing'!$E$16:$E$829,'N1.3_Project_Listing'!$E734, 'N1.3_Project_Listing'!$A$16:$A$829,ET_Risk_SC_Summation[[#Headers],[400kV Reactor]])</f>
        <v>0</v>
      </c>
      <c r="BK734" s="176" cm="1">
        <f t="array" ref="BK734">SUMIFS('N1.3_Project_Listing'!$P$16:$P$829, 'N1.3_Project_Listing'!$E$16:$E$829,'N1.3_Project_Listing'!$E734, 'N1.3_Project_Listing'!$A$16:$A$829,ET_Risk_SC_Summation[[#Headers],[400kV Underground Cable]])</f>
        <v>0</v>
      </c>
      <c r="BL734" s="176" cm="1">
        <f t="array" ref="BL734">SUMIFS('N1.3_Project_Listing'!$P$16:$P$829, 'N1.3_Project_Listing'!$E$16:$E$829,'N1.3_Project_Listing'!$E734, 'N1.3_Project_Listing'!$A$16:$A$829,ET_Risk_SC_Summation[[#Headers],[400kV OHL Conductor]])</f>
        <v>0</v>
      </c>
      <c r="BM734" s="176" cm="1">
        <f t="array" ref="BM734">SUMIFS('N1.3_Project_Listing'!$P$16:$P$829, 'N1.3_Project_Listing'!$E$16:$E$829,'N1.3_Project_Listing'!$E734, 'N1.3_Project_Listing'!$A$16:$A$829,ET_Risk_SC_Summation[[#Headers],[400kV OHL Fittings]])</f>
        <v>0</v>
      </c>
      <c r="BN734" s="176" cm="1">
        <f t="array" ref="BN734">SUMIFS('N1.3_Project_Listing'!$P$16:$P$829, 'N1.3_Project_Listing'!$E$16:$E$829,'N1.3_Project_Listing'!$E734, 'N1.3_Project_Listing'!$A$16:$A$829,ET_Risk_SC_Summation[[#Headers],[400kV OHL Tower]])</f>
        <v>0</v>
      </c>
      <c r="BO734" s="177" t="str">
        <f>IF(SUM(ET_Risk_SC_Summation[[#This Row],[132kV Circuit Breaker]:[400kV OHL Tower]])=0, "n/a", INDEX(ET_Risk_SC_Summation[#Headers],1,MATCH(MAX(ET_Risk_SC_Summation[[#This Row],[132kV Circuit Breaker]:[400kV OHL Tower]]),ET_Risk_SC_Summation[[#This Row],[132kV Circuit Breaker]:[400kV OHL Tower]],0)))</f>
        <v>n/a</v>
      </c>
      <c r="BP734" s="177" t="str">
        <f>IFERROR(INDEX('N0.7_Lookup_References'!$G$77:$G$98,MATCH(ET_Risk_SC_Summation[[#This Row],[Mxx Category]],'N0.7_Lookup_References'!$F$77:$F$98,0)),"")</f>
        <v/>
      </c>
    </row>
    <row r="735" spans="1:68">
      <c r="A735" s="160" t="str">
        <f>IFERROR(INDEX(N1.2_Intervention_Types[NARM Asset Category],MATCH('N1.3_Project_Listing'!$C735,N1.2_Intervention_Types[Intervention Type ID],0),1),"")</f>
        <v/>
      </c>
      <c r="B735" s="160" t="str">
        <f>IF($D$2="GD",IFERROR(INDEX(N1.2_Intervention_Types[C&amp;V Asset Category (GD)],MATCH('N1.3_Project_Listing'!$C735,N1.2_Intervention_Types[Intervention Type ID],0),1),""),IFERROR(INDEX(N1.2_Intervention_Types[NARM Asset Category],MATCH('N1.3_Project_Listing'!$C735,N1.2_Intervention_Types[Intervention Type ID],0),1),""))</f>
        <v/>
      </c>
      <c r="C735" s="67" t="str">
        <f>IFERROR(INDEX(N1.2_Intervention_Types[Intervention Type ID],MATCH('N1.3_Project_Listing'!$I735,N1.2_Intervention_Types[Intervention Type],0),1),"")</f>
        <v/>
      </c>
      <c r="D735" s="160" t="str">
        <f>IFERROR(INDEX(N1.2_Intervention_Types[Intervention Category],MATCH('N1.3_Project_Listing'!$C735,N1.2_Intervention_Types[Intervention Type ID],0),1),"")</f>
        <v/>
      </c>
      <c r="E735" s="210"/>
      <c r="F735" s="236"/>
      <c r="G735" s="236"/>
      <c r="H735" s="236"/>
      <c r="I735" s="151"/>
      <c r="J735" s="139"/>
      <c r="K735" s="117"/>
      <c r="L735" s="117"/>
      <c r="M735" s="117"/>
      <c r="N735" s="11"/>
      <c r="O735" s="11"/>
      <c r="P735" s="11"/>
      <c r="Q735" s="63">
        <f t="shared" si="64"/>
        <v>0</v>
      </c>
      <c r="R735" s="368">
        <f>IF('N1.3_Project_Listing'!$D735="Replacement",SUM('N1.3_Project_Listing'!$K735:$L735)/2,'N1.3_Project_Listing'!$M735)</f>
        <v>0</v>
      </c>
      <c r="S735" s="67" t="str">
        <f>IFERROR(INDEX('N0.7_Lookup_References'!$C$13:$C$72,MATCH($A735,'N0.7_Lookup_References'!$B$13:$B$72,0)),"")</f>
        <v/>
      </c>
      <c r="T735" s="338" t="str">
        <f t="shared" si="65"/>
        <v/>
      </c>
      <c r="V735" s="11"/>
      <c r="W735" s="11"/>
      <c r="X735" s="11"/>
      <c r="Y735" s="11"/>
      <c r="Z735" s="11"/>
      <c r="AA735" s="11"/>
      <c r="AB735" s="11"/>
      <c r="AC735" s="11"/>
      <c r="AD735" s="11"/>
      <c r="AE735" s="11"/>
      <c r="AF735" s="11"/>
      <c r="AG735" s="11"/>
      <c r="AH735" s="11"/>
      <c r="AI735" s="11"/>
      <c r="AJ735" s="11"/>
      <c r="AK735" s="11"/>
      <c r="AL735" s="11"/>
      <c r="AM735" s="11"/>
      <c r="AN735" s="11"/>
      <c r="AO735" s="11"/>
      <c r="AP735" s="63">
        <f t="shared" si="61"/>
        <v>0</v>
      </c>
      <c r="AQ735" s="63">
        <f t="shared" si="62"/>
        <v>0</v>
      </c>
      <c r="AR735" s="63">
        <f t="shared" si="63"/>
        <v>0</v>
      </c>
      <c r="AT735" s="176" cm="1">
        <f t="array" ref="AT735">SUMIFS('N1.3_Project_Listing'!$P$16:$P$829, 'N1.3_Project_Listing'!$E$16:$E$829,'N1.3_Project_Listing'!$E735, 'N1.3_Project_Listing'!$A$16:$A$829,ET_Risk_SC_Summation[[#Headers],[132kV Circuit Breaker]])</f>
        <v>0</v>
      </c>
      <c r="AU735" s="176" cm="1">
        <f t="array" ref="AU735">SUMIFS('N1.3_Project_Listing'!$P$16:$P$829, 'N1.3_Project_Listing'!$E$16:$E$829,'N1.3_Project_Listing'!$E735, 'N1.3_Project_Listing'!$A$16:$A$829,ET_Risk_SC_Summation[[#Headers],[132kV Transformer]])</f>
        <v>0</v>
      </c>
      <c r="AV735" s="176" cm="1">
        <f t="array" ref="AV735">SUMIFS('N1.3_Project_Listing'!$P$16:$P$829, 'N1.3_Project_Listing'!$E$16:$E$829,'N1.3_Project_Listing'!$E735, 'N1.3_Project_Listing'!$A$16:$A$829,ET_Risk_SC_Summation[[#Headers],[132kV Reactor]])</f>
        <v>0</v>
      </c>
      <c r="AW735" s="176" cm="1">
        <f t="array" ref="AW735">SUMIFS('N1.3_Project_Listing'!$P$16:$P$829, 'N1.3_Project_Listing'!$E$16:$E$829,'N1.3_Project_Listing'!$E735, 'N1.3_Project_Listing'!$A$16:$A$829,ET_Risk_SC_Summation[[#Headers],[132kV Underground Cable]])</f>
        <v>0</v>
      </c>
      <c r="AX735" s="176" cm="1">
        <f t="array" ref="AX735">SUMIFS('N1.3_Project_Listing'!$P$16:$P$829, 'N1.3_Project_Listing'!$E$16:$E$829,'N1.3_Project_Listing'!$E735, 'N1.3_Project_Listing'!$A$16:$A$829,ET_Risk_SC_Summation[[#Headers],[132kV OHL Conductor]])</f>
        <v>0</v>
      </c>
      <c r="AY735" s="176" cm="1">
        <f t="array" ref="AY735">SUMIFS('N1.3_Project_Listing'!$P$16:$P$829, 'N1.3_Project_Listing'!$E$16:$E$829,'N1.3_Project_Listing'!$E735, 'N1.3_Project_Listing'!$A$16:$A$829,ET_Risk_SC_Summation[[#Headers],[132kV OHL Fittings]])</f>
        <v>0</v>
      </c>
      <c r="AZ735" s="176" cm="1">
        <f t="array" ref="AZ735">SUMIFS('N1.3_Project_Listing'!$P$16:$P$829, 'N1.3_Project_Listing'!$E$16:$E$829,'N1.3_Project_Listing'!$E735, 'N1.3_Project_Listing'!$A$16:$A$829,ET_Risk_SC_Summation[[#Headers],[132kV OHL Tower]])</f>
        <v>0</v>
      </c>
      <c r="BA735" s="176" cm="1">
        <f t="array" ref="BA735">SUMIFS('N1.3_Project_Listing'!$P$16:$P$829, 'N1.3_Project_Listing'!$E$16:$E$829,'N1.3_Project_Listing'!$E735, 'N1.3_Project_Listing'!$A$16:$A$829,ET_Risk_SC_Summation[[#Headers],[275kV Circuit Breaker]])</f>
        <v>0</v>
      </c>
      <c r="BB735" s="176" cm="1">
        <f t="array" ref="BB735">SUMIFS('N1.3_Project_Listing'!$P$16:$P$829, 'N1.3_Project_Listing'!$E$16:$E$829,'N1.3_Project_Listing'!$E735, 'N1.3_Project_Listing'!$A$16:$A$829,ET_Risk_SC_Summation[[#Headers],[275kV Transformer]])</f>
        <v>0</v>
      </c>
      <c r="BC735" s="176" cm="1">
        <f t="array" ref="BC735">SUMIFS('N1.3_Project_Listing'!$P$16:$P$829, 'N1.3_Project_Listing'!$E$16:$E$829,'N1.3_Project_Listing'!$E735, 'N1.3_Project_Listing'!$A$16:$A$829,ET_Risk_SC_Summation[[#Headers],[275kV Reactor]])</f>
        <v>0</v>
      </c>
      <c r="BD735" s="176" cm="1">
        <f t="array" ref="BD735">SUMIFS('N1.3_Project_Listing'!$P$16:$P$829, 'N1.3_Project_Listing'!$E$16:$E$829,'N1.3_Project_Listing'!$E735, 'N1.3_Project_Listing'!$A$16:$A$829,ET_Risk_SC_Summation[[#Headers],[275kV Underground Cable]])</f>
        <v>0</v>
      </c>
      <c r="BE735" s="176" cm="1">
        <f t="array" ref="BE735">SUMIFS('N1.3_Project_Listing'!$P$16:$P$829, 'N1.3_Project_Listing'!$E$16:$E$829,'N1.3_Project_Listing'!$E735, 'N1.3_Project_Listing'!$A$16:$A$829,ET_Risk_SC_Summation[[#Headers],[275kV OHL Conductor]])</f>
        <v>0</v>
      </c>
      <c r="BF735" s="176" cm="1">
        <f t="array" ref="BF735">SUMIFS('N1.3_Project_Listing'!$P$16:$P$829, 'N1.3_Project_Listing'!$E$16:$E$829,'N1.3_Project_Listing'!$E735, 'N1.3_Project_Listing'!$A$16:$A$829,ET_Risk_SC_Summation[[#Headers],[275kV OHL Fittings]])</f>
        <v>0</v>
      </c>
      <c r="BG735" s="176" cm="1">
        <f t="array" ref="BG735">SUMIFS('N1.3_Project_Listing'!$P$16:$P$829, 'N1.3_Project_Listing'!$E$16:$E$829,'N1.3_Project_Listing'!$E735, 'N1.3_Project_Listing'!$A$16:$A$829,ET_Risk_SC_Summation[[#Headers],[275kV OHL Tower]])</f>
        <v>0</v>
      </c>
      <c r="BH735" s="176" cm="1">
        <f t="array" ref="BH735">SUMIFS('N1.3_Project_Listing'!$P$16:$P$829, 'N1.3_Project_Listing'!$E$16:$E$829,'N1.3_Project_Listing'!$E735, 'N1.3_Project_Listing'!$A$16:$A$829,ET_Risk_SC_Summation[[#Headers],[400kV Circuit Breaker]])</f>
        <v>0</v>
      </c>
      <c r="BI735" s="176" cm="1">
        <f t="array" ref="BI735">SUMIFS('N1.3_Project_Listing'!$P$16:$P$829, 'N1.3_Project_Listing'!$E$16:$E$829,'N1.3_Project_Listing'!$E735, 'N1.3_Project_Listing'!$A$16:$A$829,ET_Risk_SC_Summation[[#Headers],[400kV Transformer]])</f>
        <v>0</v>
      </c>
      <c r="BJ735" s="176" cm="1">
        <f t="array" ref="BJ735">SUMIFS('N1.3_Project_Listing'!$P$16:$P$829, 'N1.3_Project_Listing'!$E$16:$E$829,'N1.3_Project_Listing'!$E735, 'N1.3_Project_Listing'!$A$16:$A$829,ET_Risk_SC_Summation[[#Headers],[400kV Reactor]])</f>
        <v>0</v>
      </c>
      <c r="BK735" s="176" cm="1">
        <f t="array" ref="BK735">SUMIFS('N1.3_Project_Listing'!$P$16:$P$829, 'N1.3_Project_Listing'!$E$16:$E$829,'N1.3_Project_Listing'!$E735, 'N1.3_Project_Listing'!$A$16:$A$829,ET_Risk_SC_Summation[[#Headers],[400kV Underground Cable]])</f>
        <v>0</v>
      </c>
      <c r="BL735" s="176" cm="1">
        <f t="array" ref="BL735">SUMIFS('N1.3_Project_Listing'!$P$16:$P$829, 'N1.3_Project_Listing'!$E$16:$E$829,'N1.3_Project_Listing'!$E735, 'N1.3_Project_Listing'!$A$16:$A$829,ET_Risk_SC_Summation[[#Headers],[400kV OHL Conductor]])</f>
        <v>0</v>
      </c>
      <c r="BM735" s="176" cm="1">
        <f t="array" ref="BM735">SUMIFS('N1.3_Project_Listing'!$P$16:$P$829, 'N1.3_Project_Listing'!$E$16:$E$829,'N1.3_Project_Listing'!$E735, 'N1.3_Project_Listing'!$A$16:$A$829,ET_Risk_SC_Summation[[#Headers],[400kV OHL Fittings]])</f>
        <v>0</v>
      </c>
      <c r="BN735" s="176" cm="1">
        <f t="array" ref="BN735">SUMIFS('N1.3_Project_Listing'!$P$16:$P$829, 'N1.3_Project_Listing'!$E$16:$E$829,'N1.3_Project_Listing'!$E735, 'N1.3_Project_Listing'!$A$16:$A$829,ET_Risk_SC_Summation[[#Headers],[400kV OHL Tower]])</f>
        <v>0</v>
      </c>
      <c r="BO735" s="177" t="str">
        <f>IF(SUM(ET_Risk_SC_Summation[[#This Row],[132kV Circuit Breaker]:[400kV OHL Tower]])=0, "n/a", INDEX(ET_Risk_SC_Summation[#Headers],1,MATCH(MAX(ET_Risk_SC_Summation[[#This Row],[132kV Circuit Breaker]:[400kV OHL Tower]]),ET_Risk_SC_Summation[[#This Row],[132kV Circuit Breaker]:[400kV OHL Tower]],0)))</f>
        <v>n/a</v>
      </c>
      <c r="BP735" s="177" t="str">
        <f>IFERROR(INDEX('N0.7_Lookup_References'!$G$77:$G$98,MATCH(ET_Risk_SC_Summation[[#This Row],[Mxx Category]],'N0.7_Lookup_References'!$F$77:$F$98,0)),"")</f>
        <v/>
      </c>
    </row>
    <row r="736" spans="1:68">
      <c r="A736" s="160" t="str">
        <f>IFERROR(INDEX(N1.2_Intervention_Types[NARM Asset Category],MATCH('N1.3_Project_Listing'!$C736,N1.2_Intervention_Types[Intervention Type ID],0),1),"")</f>
        <v/>
      </c>
      <c r="B736" s="160" t="str">
        <f>IF($D$2="GD",IFERROR(INDEX(N1.2_Intervention_Types[C&amp;V Asset Category (GD)],MATCH('N1.3_Project_Listing'!$C736,N1.2_Intervention_Types[Intervention Type ID],0),1),""),IFERROR(INDEX(N1.2_Intervention_Types[NARM Asset Category],MATCH('N1.3_Project_Listing'!$C736,N1.2_Intervention_Types[Intervention Type ID],0),1),""))</f>
        <v/>
      </c>
      <c r="C736" s="67" t="str">
        <f>IFERROR(INDEX(N1.2_Intervention_Types[Intervention Type ID],MATCH('N1.3_Project_Listing'!$I736,N1.2_Intervention_Types[Intervention Type],0),1),"")</f>
        <v/>
      </c>
      <c r="D736" s="160" t="str">
        <f>IFERROR(INDEX(N1.2_Intervention_Types[Intervention Category],MATCH('N1.3_Project_Listing'!$C736,N1.2_Intervention_Types[Intervention Type ID],0),1),"")</f>
        <v/>
      </c>
      <c r="E736" s="210"/>
      <c r="F736" s="236"/>
      <c r="G736" s="236"/>
      <c r="H736" s="236"/>
      <c r="I736" s="151"/>
      <c r="J736" s="139"/>
      <c r="K736" s="117"/>
      <c r="L736" s="117"/>
      <c r="M736" s="117"/>
      <c r="N736" s="11"/>
      <c r="O736" s="11"/>
      <c r="P736" s="11"/>
      <c r="Q736" s="63">
        <f t="shared" si="64"/>
        <v>0</v>
      </c>
      <c r="R736" s="368">
        <f>IF('N1.3_Project_Listing'!$D736="Replacement",SUM('N1.3_Project_Listing'!$K736:$L736)/2,'N1.3_Project_Listing'!$M736)</f>
        <v>0</v>
      </c>
      <c r="S736" s="67" t="str">
        <f>IFERROR(INDEX('N0.7_Lookup_References'!$C$13:$C$72,MATCH($A736,'N0.7_Lookup_References'!$B$13:$B$72,0)),"")</f>
        <v/>
      </c>
      <c r="T736" s="338" t="str">
        <f t="shared" si="65"/>
        <v/>
      </c>
      <c r="V736" s="11"/>
      <c r="W736" s="11"/>
      <c r="X736" s="11"/>
      <c r="Y736" s="11"/>
      <c r="Z736" s="11"/>
      <c r="AA736" s="11"/>
      <c r="AB736" s="11"/>
      <c r="AC736" s="11"/>
      <c r="AD736" s="11"/>
      <c r="AE736" s="11"/>
      <c r="AF736" s="11"/>
      <c r="AG736" s="11"/>
      <c r="AH736" s="11"/>
      <c r="AI736" s="11"/>
      <c r="AJ736" s="11"/>
      <c r="AK736" s="11"/>
      <c r="AL736" s="11"/>
      <c r="AM736" s="11"/>
      <c r="AN736" s="11"/>
      <c r="AO736" s="11"/>
      <c r="AP736" s="63">
        <f t="shared" si="61"/>
        <v>0</v>
      </c>
      <c r="AQ736" s="63">
        <f t="shared" si="62"/>
        <v>0</v>
      </c>
      <c r="AR736" s="63">
        <f t="shared" si="63"/>
        <v>0</v>
      </c>
      <c r="AT736" s="176" cm="1">
        <f t="array" ref="AT736">SUMIFS('N1.3_Project_Listing'!$P$16:$P$829, 'N1.3_Project_Listing'!$E$16:$E$829,'N1.3_Project_Listing'!$E736, 'N1.3_Project_Listing'!$A$16:$A$829,ET_Risk_SC_Summation[[#Headers],[132kV Circuit Breaker]])</f>
        <v>0</v>
      </c>
      <c r="AU736" s="176" cm="1">
        <f t="array" ref="AU736">SUMIFS('N1.3_Project_Listing'!$P$16:$P$829, 'N1.3_Project_Listing'!$E$16:$E$829,'N1.3_Project_Listing'!$E736, 'N1.3_Project_Listing'!$A$16:$A$829,ET_Risk_SC_Summation[[#Headers],[132kV Transformer]])</f>
        <v>0</v>
      </c>
      <c r="AV736" s="176" cm="1">
        <f t="array" ref="AV736">SUMIFS('N1.3_Project_Listing'!$P$16:$P$829, 'N1.3_Project_Listing'!$E$16:$E$829,'N1.3_Project_Listing'!$E736, 'N1.3_Project_Listing'!$A$16:$A$829,ET_Risk_SC_Summation[[#Headers],[132kV Reactor]])</f>
        <v>0</v>
      </c>
      <c r="AW736" s="176" cm="1">
        <f t="array" ref="AW736">SUMIFS('N1.3_Project_Listing'!$P$16:$P$829, 'N1.3_Project_Listing'!$E$16:$E$829,'N1.3_Project_Listing'!$E736, 'N1.3_Project_Listing'!$A$16:$A$829,ET_Risk_SC_Summation[[#Headers],[132kV Underground Cable]])</f>
        <v>0</v>
      </c>
      <c r="AX736" s="176" cm="1">
        <f t="array" ref="AX736">SUMIFS('N1.3_Project_Listing'!$P$16:$P$829, 'N1.3_Project_Listing'!$E$16:$E$829,'N1.3_Project_Listing'!$E736, 'N1.3_Project_Listing'!$A$16:$A$829,ET_Risk_SC_Summation[[#Headers],[132kV OHL Conductor]])</f>
        <v>0</v>
      </c>
      <c r="AY736" s="176" cm="1">
        <f t="array" ref="AY736">SUMIFS('N1.3_Project_Listing'!$P$16:$P$829, 'N1.3_Project_Listing'!$E$16:$E$829,'N1.3_Project_Listing'!$E736, 'N1.3_Project_Listing'!$A$16:$A$829,ET_Risk_SC_Summation[[#Headers],[132kV OHL Fittings]])</f>
        <v>0</v>
      </c>
      <c r="AZ736" s="176" cm="1">
        <f t="array" ref="AZ736">SUMIFS('N1.3_Project_Listing'!$P$16:$P$829, 'N1.3_Project_Listing'!$E$16:$E$829,'N1.3_Project_Listing'!$E736, 'N1.3_Project_Listing'!$A$16:$A$829,ET_Risk_SC_Summation[[#Headers],[132kV OHL Tower]])</f>
        <v>0</v>
      </c>
      <c r="BA736" s="176" cm="1">
        <f t="array" ref="BA736">SUMIFS('N1.3_Project_Listing'!$P$16:$P$829, 'N1.3_Project_Listing'!$E$16:$E$829,'N1.3_Project_Listing'!$E736, 'N1.3_Project_Listing'!$A$16:$A$829,ET_Risk_SC_Summation[[#Headers],[275kV Circuit Breaker]])</f>
        <v>0</v>
      </c>
      <c r="BB736" s="176" cm="1">
        <f t="array" ref="BB736">SUMIFS('N1.3_Project_Listing'!$P$16:$P$829, 'N1.3_Project_Listing'!$E$16:$E$829,'N1.3_Project_Listing'!$E736, 'N1.3_Project_Listing'!$A$16:$A$829,ET_Risk_SC_Summation[[#Headers],[275kV Transformer]])</f>
        <v>0</v>
      </c>
      <c r="BC736" s="176" cm="1">
        <f t="array" ref="BC736">SUMIFS('N1.3_Project_Listing'!$P$16:$P$829, 'N1.3_Project_Listing'!$E$16:$E$829,'N1.3_Project_Listing'!$E736, 'N1.3_Project_Listing'!$A$16:$A$829,ET_Risk_SC_Summation[[#Headers],[275kV Reactor]])</f>
        <v>0</v>
      </c>
      <c r="BD736" s="176" cm="1">
        <f t="array" ref="BD736">SUMIFS('N1.3_Project_Listing'!$P$16:$P$829, 'N1.3_Project_Listing'!$E$16:$E$829,'N1.3_Project_Listing'!$E736, 'N1.3_Project_Listing'!$A$16:$A$829,ET_Risk_SC_Summation[[#Headers],[275kV Underground Cable]])</f>
        <v>0</v>
      </c>
      <c r="BE736" s="176" cm="1">
        <f t="array" ref="BE736">SUMIFS('N1.3_Project_Listing'!$P$16:$P$829, 'N1.3_Project_Listing'!$E$16:$E$829,'N1.3_Project_Listing'!$E736, 'N1.3_Project_Listing'!$A$16:$A$829,ET_Risk_SC_Summation[[#Headers],[275kV OHL Conductor]])</f>
        <v>0</v>
      </c>
      <c r="BF736" s="176" cm="1">
        <f t="array" ref="BF736">SUMIFS('N1.3_Project_Listing'!$P$16:$P$829, 'N1.3_Project_Listing'!$E$16:$E$829,'N1.3_Project_Listing'!$E736, 'N1.3_Project_Listing'!$A$16:$A$829,ET_Risk_SC_Summation[[#Headers],[275kV OHL Fittings]])</f>
        <v>0</v>
      </c>
      <c r="BG736" s="176" cm="1">
        <f t="array" ref="BG736">SUMIFS('N1.3_Project_Listing'!$P$16:$P$829, 'N1.3_Project_Listing'!$E$16:$E$829,'N1.3_Project_Listing'!$E736, 'N1.3_Project_Listing'!$A$16:$A$829,ET_Risk_SC_Summation[[#Headers],[275kV OHL Tower]])</f>
        <v>0</v>
      </c>
      <c r="BH736" s="176" cm="1">
        <f t="array" ref="BH736">SUMIFS('N1.3_Project_Listing'!$P$16:$P$829, 'N1.3_Project_Listing'!$E$16:$E$829,'N1.3_Project_Listing'!$E736, 'N1.3_Project_Listing'!$A$16:$A$829,ET_Risk_SC_Summation[[#Headers],[400kV Circuit Breaker]])</f>
        <v>0</v>
      </c>
      <c r="BI736" s="176" cm="1">
        <f t="array" ref="BI736">SUMIFS('N1.3_Project_Listing'!$P$16:$P$829, 'N1.3_Project_Listing'!$E$16:$E$829,'N1.3_Project_Listing'!$E736, 'N1.3_Project_Listing'!$A$16:$A$829,ET_Risk_SC_Summation[[#Headers],[400kV Transformer]])</f>
        <v>0</v>
      </c>
      <c r="BJ736" s="176" cm="1">
        <f t="array" ref="BJ736">SUMIFS('N1.3_Project_Listing'!$P$16:$P$829, 'N1.3_Project_Listing'!$E$16:$E$829,'N1.3_Project_Listing'!$E736, 'N1.3_Project_Listing'!$A$16:$A$829,ET_Risk_SC_Summation[[#Headers],[400kV Reactor]])</f>
        <v>0</v>
      </c>
      <c r="BK736" s="176" cm="1">
        <f t="array" ref="BK736">SUMIFS('N1.3_Project_Listing'!$P$16:$P$829, 'N1.3_Project_Listing'!$E$16:$E$829,'N1.3_Project_Listing'!$E736, 'N1.3_Project_Listing'!$A$16:$A$829,ET_Risk_SC_Summation[[#Headers],[400kV Underground Cable]])</f>
        <v>0</v>
      </c>
      <c r="BL736" s="176" cm="1">
        <f t="array" ref="BL736">SUMIFS('N1.3_Project_Listing'!$P$16:$P$829, 'N1.3_Project_Listing'!$E$16:$E$829,'N1.3_Project_Listing'!$E736, 'N1.3_Project_Listing'!$A$16:$A$829,ET_Risk_SC_Summation[[#Headers],[400kV OHL Conductor]])</f>
        <v>0</v>
      </c>
      <c r="BM736" s="176" cm="1">
        <f t="array" ref="BM736">SUMIFS('N1.3_Project_Listing'!$P$16:$P$829, 'N1.3_Project_Listing'!$E$16:$E$829,'N1.3_Project_Listing'!$E736, 'N1.3_Project_Listing'!$A$16:$A$829,ET_Risk_SC_Summation[[#Headers],[400kV OHL Fittings]])</f>
        <v>0</v>
      </c>
      <c r="BN736" s="176" cm="1">
        <f t="array" ref="BN736">SUMIFS('N1.3_Project_Listing'!$P$16:$P$829, 'N1.3_Project_Listing'!$E$16:$E$829,'N1.3_Project_Listing'!$E736, 'N1.3_Project_Listing'!$A$16:$A$829,ET_Risk_SC_Summation[[#Headers],[400kV OHL Tower]])</f>
        <v>0</v>
      </c>
      <c r="BO736" s="177" t="str">
        <f>IF(SUM(ET_Risk_SC_Summation[[#This Row],[132kV Circuit Breaker]:[400kV OHL Tower]])=0, "n/a", INDEX(ET_Risk_SC_Summation[#Headers],1,MATCH(MAX(ET_Risk_SC_Summation[[#This Row],[132kV Circuit Breaker]:[400kV OHL Tower]]),ET_Risk_SC_Summation[[#This Row],[132kV Circuit Breaker]:[400kV OHL Tower]],0)))</f>
        <v>n/a</v>
      </c>
      <c r="BP736" s="177" t="str">
        <f>IFERROR(INDEX('N0.7_Lookup_References'!$G$77:$G$98,MATCH(ET_Risk_SC_Summation[[#This Row],[Mxx Category]],'N0.7_Lookup_References'!$F$77:$F$98,0)),"")</f>
        <v/>
      </c>
    </row>
    <row r="737" spans="1:68">
      <c r="A737" s="160" t="str">
        <f>IFERROR(INDEX(N1.2_Intervention_Types[NARM Asset Category],MATCH('N1.3_Project_Listing'!$C737,N1.2_Intervention_Types[Intervention Type ID],0),1),"")</f>
        <v/>
      </c>
      <c r="B737" s="160" t="str">
        <f>IF($D$2="GD",IFERROR(INDEX(N1.2_Intervention_Types[C&amp;V Asset Category (GD)],MATCH('N1.3_Project_Listing'!$C737,N1.2_Intervention_Types[Intervention Type ID],0),1),""),IFERROR(INDEX(N1.2_Intervention_Types[NARM Asset Category],MATCH('N1.3_Project_Listing'!$C737,N1.2_Intervention_Types[Intervention Type ID],0),1),""))</f>
        <v/>
      </c>
      <c r="C737" s="67" t="str">
        <f>IFERROR(INDEX(N1.2_Intervention_Types[Intervention Type ID],MATCH('N1.3_Project_Listing'!$I737,N1.2_Intervention_Types[Intervention Type],0),1),"")</f>
        <v/>
      </c>
      <c r="D737" s="160" t="str">
        <f>IFERROR(INDEX(N1.2_Intervention_Types[Intervention Category],MATCH('N1.3_Project_Listing'!$C737,N1.2_Intervention_Types[Intervention Type ID],0),1),"")</f>
        <v/>
      </c>
      <c r="E737" s="210"/>
      <c r="F737" s="236"/>
      <c r="G737" s="236"/>
      <c r="H737" s="236"/>
      <c r="I737" s="151"/>
      <c r="J737" s="139"/>
      <c r="K737" s="117"/>
      <c r="L737" s="117"/>
      <c r="M737" s="117"/>
      <c r="N737" s="11"/>
      <c r="O737" s="11"/>
      <c r="P737" s="11"/>
      <c r="Q737" s="63">
        <f t="shared" si="64"/>
        <v>0</v>
      </c>
      <c r="R737" s="368">
        <f>IF('N1.3_Project_Listing'!$D737="Replacement",SUM('N1.3_Project_Listing'!$K737:$L737)/2,'N1.3_Project_Listing'!$M737)</f>
        <v>0</v>
      </c>
      <c r="S737" s="67" t="str">
        <f>IFERROR(INDEX('N0.7_Lookup_References'!$C$13:$C$72,MATCH($A737,'N0.7_Lookup_References'!$B$13:$B$72,0)),"")</f>
        <v/>
      </c>
      <c r="T737" s="338" t="str">
        <f t="shared" si="65"/>
        <v/>
      </c>
      <c r="V737" s="11"/>
      <c r="W737" s="11"/>
      <c r="X737" s="11"/>
      <c r="Y737" s="11"/>
      <c r="Z737" s="11"/>
      <c r="AA737" s="11"/>
      <c r="AB737" s="11"/>
      <c r="AC737" s="11"/>
      <c r="AD737" s="11"/>
      <c r="AE737" s="11"/>
      <c r="AF737" s="11"/>
      <c r="AG737" s="11"/>
      <c r="AH737" s="11"/>
      <c r="AI737" s="11"/>
      <c r="AJ737" s="11"/>
      <c r="AK737" s="11"/>
      <c r="AL737" s="11"/>
      <c r="AM737" s="11"/>
      <c r="AN737" s="11"/>
      <c r="AO737" s="11"/>
      <c r="AP737" s="63">
        <f t="shared" si="61"/>
        <v>0</v>
      </c>
      <c r="AQ737" s="63">
        <f t="shared" si="62"/>
        <v>0</v>
      </c>
      <c r="AR737" s="63">
        <f t="shared" si="63"/>
        <v>0</v>
      </c>
      <c r="AT737" s="176" cm="1">
        <f t="array" ref="AT737">SUMIFS('N1.3_Project_Listing'!$P$16:$P$829, 'N1.3_Project_Listing'!$E$16:$E$829,'N1.3_Project_Listing'!$E737, 'N1.3_Project_Listing'!$A$16:$A$829,ET_Risk_SC_Summation[[#Headers],[132kV Circuit Breaker]])</f>
        <v>0</v>
      </c>
      <c r="AU737" s="176" cm="1">
        <f t="array" ref="AU737">SUMIFS('N1.3_Project_Listing'!$P$16:$P$829, 'N1.3_Project_Listing'!$E$16:$E$829,'N1.3_Project_Listing'!$E737, 'N1.3_Project_Listing'!$A$16:$A$829,ET_Risk_SC_Summation[[#Headers],[132kV Transformer]])</f>
        <v>0</v>
      </c>
      <c r="AV737" s="176" cm="1">
        <f t="array" ref="AV737">SUMIFS('N1.3_Project_Listing'!$P$16:$P$829, 'N1.3_Project_Listing'!$E$16:$E$829,'N1.3_Project_Listing'!$E737, 'N1.3_Project_Listing'!$A$16:$A$829,ET_Risk_SC_Summation[[#Headers],[132kV Reactor]])</f>
        <v>0</v>
      </c>
      <c r="AW737" s="176" cm="1">
        <f t="array" ref="AW737">SUMIFS('N1.3_Project_Listing'!$P$16:$P$829, 'N1.3_Project_Listing'!$E$16:$E$829,'N1.3_Project_Listing'!$E737, 'N1.3_Project_Listing'!$A$16:$A$829,ET_Risk_SC_Summation[[#Headers],[132kV Underground Cable]])</f>
        <v>0</v>
      </c>
      <c r="AX737" s="176" cm="1">
        <f t="array" ref="AX737">SUMIFS('N1.3_Project_Listing'!$P$16:$P$829, 'N1.3_Project_Listing'!$E$16:$E$829,'N1.3_Project_Listing'!$E737, 'N1.3_Project_Listing'!$A$16:$A$829,ET_Risk_SC_Summation[[#Headers],[132kV OHL Conductor]])</f>
        <v>0</v>
      </c>
      <c r="AY737" s="176" cm="1">
        <f t="array" ref="AY737">SUMIFS('N1.3_Project_Listing'!$P$16:$P$829, 'N1.3_Project_Listing'!$E$16:$E$829,'N1.3_Project_Listing'!$E737, 'N1.3_Project_Listing'!$A$16:$A$829,ET_Risk_SC_Summation[[#Headers],[132kV OHL Fittings]])</f>
        <v>0</v>
      </c>
      <c r="AZ737" s="176" cm="1">
        <f t="array" ref="AZ737">SUMIFS('N1.3_Project_Listing'!$P$16:$P$829, 'N1.3_Project_Listing'!$E$16:$E$829,'N1.3_Project_Listing'!$E737, 'N1.3_Project_Listing'!$A$16:$A$829,ET_Risk_SC_Summation[[#Headers],[132kV OHL Tower]])</f>
        <v>0</v>
      </c>
      <c r="BA737" s="176" cm="1">
        <f t="array" ref="BA737">SUMIFS('N1.3_Project_Listing'!$P$16:$P$829, 'N1.3_Project_Listing'!$E$16:$E$829,'N1.3_Project_Listing'!$E737, 'N1.3_Project_Listing'!$A$16:$A$829,ET_Risk_SC_Summation[[#Headers],[275kV Circuit Breaker]])</f>
        <v>0</v>
      </c>
      <c r="BB737" s="176" cm="1">
        <f t="array" ref="BB737">SUMIFS('N1.3_Project_Listing'!$P$16:$P$829, 'N1.3_Project_Listing'!$E$16:$E$829,'N1.3_Project_Listing'!$E737, 'N1.3_Project_Listing'!$A$16:$A$829,ET_Risk_SC_Summation[[#Headers],[275kV Transformer]])</f>
        <v>0</v>
      </c>
      <c r="BC737" s="176" cm="1">
        <f t="array" ref="BC737">SUMIFS('N1.3_Project_Listing'!$P$16:$P$829, 'N1.3_Project_Listing'!$E$16:$E$829,'N1.3_Project_Listing'!$E737, 'N1.3_Project_Listing'!$A$16:$A$829,ET_Risk_SC_Summation[[#Headers],[275kV Reactor]])</f>
        <v>0</v>
      </c>
      <c r="BD737" s="176" cm="1">
        <f t="array" ref="BD737">SUMIFS('N1.3_Project_Listing'!$P$16:$P$829, 'N1.3_Project_Listing'!$E$16:$E$829,'N1.3_Project_Listing'!$E737, 'N1.3_Project_Listing'!$A$16:$A$829,ET_Risk_SC_Summation[[#Headers],[275kV Underground Cable]])</f>
        <v>0</v>
      </c>
      <c r="BE737" s="176" cm="1">
        <f t="array" ref="BE737">SUMIFS('N1.3_Project_Listing'!$P$16:$P$829, 'N1.3_Project_Listing'!$E$16:$E$829,'N1.3_Project_Listing'!$E737, 'N1.3_Project_Listing'!$A$16:$A$829,ET_Risk_SC_Summation[[#Headers],[275kV OHL Conductor]])</f>
        <v>0</v>
      </c>
      <c r="BF737" s="176" cm="1">
        <f t="array" ref="BF737">SUMIFS('N1.3_Project_Listing'!$P$16:$P$829, 'N1.3_Project_Listing'!$E$16:$E$829,'N1.3_Project_Listing'!$E737, 'N1.3_Project_Listing'!$A$16:$A$829,ET_Risk_SC_Summation[[#Headers],[275kV OHL Fittings]])</f>
        <v>0</v>
      </c>
      <c r="BG737" s="176" cm="1">
        <f t="array" ref="BG737">SUMIFS('N1.3_Project_Listing'!$P$16:$P$829, 'N1.3_Project_Listing'!$E$16:$E$829,'N1.3_Project_Listing'!$E737, 'N1.3_Project_Listing'!$A$16:$A$829,ET_Risk_SC_Summation[[#Headers],[275kV OHL Tower]])</f>
        <v>0</v>
      </c>
      <c r="BH737" s="176" cm="1">
        <f t="array" ref="BH737">SUMIFS('N1.3_Project_Listing'!$P$16:$P$829, 'N1.3_Project_Listing'!$E$16:$E$829,'N1.3_Project_Listing'!$E737, 'N1.3_Project_Listing'!$A$16:$A$829,ET_Risk_SC_Summation[[#Headers],[400kV Circuit Breaker]])</f>
        <v>0</v>
      </c>
      <c r="BI737" s="176" cm="1">
        <f t="array" ref="BI737">SUMIFS('N1.3_Project_Listing'!$P$16:$P$829, 'N1.3_Project_Listing'!$E$16:$E$829,'N1.3_Project_Listing'!$E737, 'N1.3_Project_Listing'!$A$16:$A$829,ET_Risk_SC_Summation[[#Headers],[400kV Transformer]])</f>
        <v>0</v>
      </c>
      <c r="BJ737" s="176" cm="1">
        <f t="array" ref="BJ737">SUMIFS('N1.3_Project_Listing'!$P$16:$P$829, 'N1.3_Project_Listing'!$E$16:$E$829,'N1.3_Project_Listing'!$E737, 'N1.3_Project_Listing'!$A$16:$A$829,ET_Risk_SC_Summation[[#Headers],[400kV Reactor]])</f>
        <v>0</v>
      </c>
      <c r="BK737" s="176" cm="1">
        <f t="array" ref="BK737">SUMIFS('N1.3_Project_Listing'!$P$16:$P$829, 'N1.3_Project_Listing'!$E$16:$E$829,'N1.3_Project_Listing'!$E737, 'N1.3_Project_Listing'!$A$16:$A$829,ET_Risk_SC_Summation[[#Headers],[400kV Underground Cable]])</f>
        <v>0</v>
      </c>
      <c r="BL737" s="176" cm="1">
        <f t="array" ref="BL737">SUMIFS('N1.3_Project_Listing'!$P$16:$P$829, 'N1.3_Project_Listing'!$E$16:$E$829,'N1.3_Project_Listing'!$E737, 'N1.3_Project_Listing'!$A$16:$A$829,ET_Risk_SC_Summation[[#Headers],[400kV OHL Conductor]])</f>
        <v>0</v>
      </c>
      <c r="BM737" s="176" cm="1">
        <f t="array" ref="BM737">SUMIFS('N1.3_Project_Listing'!$P$16:$P$829, 'N1.3_Project_Listing'!$E$16:$E$829,'N1.3_Project_Listing'!$E737, 'N1.3_Project_Listing'!$A$16:$A$829,ET_Risk_SC_Summation[[#Headers],[400kV OHL Fittings]])</f>
        <v>0</v>
      </c>
      <c r="BN737" s="176" cm="1">
        <f t="array" ref="BN737">SUMIFS('N1.3_Project_Listing'!$P$16:$P$829, 'N1.3_Project_Listing'!$E$16:$E$829,'N1.3_Project_Listing'!$E737, 'N1.3_Project_Listing'!$A$16:$A$829,ET_Risk_SC_Summation[[#Headers],[400kV OHL Tower]])</f>
        <v>0</v>
      </c>
      <c r="BO737" s="177" t="str">
        <f>IF(SUM(ET_Risk_SC_Summation[[#This Row],[132kV Circuit Breaker]:[400kV OHL Tower]])=0, "n/a", INDEX(ET_Risk_SC_Summation[#Headers],1,MATCH(MAX(ET_Risk_SC_Summation[[#This Row],[132kV Circuit Breaker]:[400kV OHL Tower]]),ET_Risk_SC_Summation[[#This Row],[132kV Circuit Breaker]:[400kV OHL Tower]],0)))</f>
        <v>n/a</v>
      </c>
      <c r="BP737" s="177" t="str">
        <f>IFERROR(INDEX('N0.7_Lookup_References'!$G$77:$G$98,MATCH(ET_Risk_SC_Summation[[#This Row],[Mxx Category]],'N0.7_Lookup_References'!$F$77:$F$98,0)),"")</f>
        <v/>
      </c>
    </row>
    <row r="738" spans="1:68">
      <c r="A738" s="160" t="str">
        <f>IFERROR(INDEX(N1.2_Intervention_Types[NARM Asset Category],MATCH('N1.3_Project_Listing'!$C738,N1.2_Intervention_Types[Intervention Type ID],0),1),"")</f>
        <v/>
      </c>
      <c r="B738" s="160" t="str">
        <f>IF($D$2="GD",IFERROR(INDEX(N1.2_Intervention_Types[C&amp;V Asset Category (GD)],MATCH('N1.3_Project_Listing'!$C738,N1.2_Intervention_Types[Intervention Type ID],0),1),""),IFERROR(INDEX(N1.2_Intervention_Types[NARM Asset Category],MATCH('N1.3_Project_Listing'!$C738,N1.2_Intervention_Types[Intervention Type ID],0),1),""))</f>
        <v/>
      </c>
      <c r="C738" s="67" t="str">
        <f>IFERROR(INDEX(N1.2_Intervention_Types[Intervention Type ID],MATCH('N1.3_Project_Listing'!$I738,N1.2_Intervention_Types[Intervention Type],0),1),"")</f>
        <v/>
      </c>
      <c r="D738" s="160" t="str">
        <f>IFERROR(INDEX(N1.2_Intervention_Types[Intervention Category],MATCH('N1.3_Project_Listing'!$C738,N1.2_Intervention_Types[Intervention Type ID],0),1),"")</f>
        <v/>
      </c>
      <c r="E738" s="210"/>
      <c r="F738" s="236"/>
      <c r="G738" s="236"/>
      <c r="H738" s="236"/>
      <c r="I738" s="151"/>
      <c r="J738" s="139"/>
      <c r="K738" s="117"/>
      <c r="L738" s="117"/>
      <c r="M738" s="117"/>
      <c r="N738" s="11"/>
      <c r="O738" s="11"/>
      <c r="P738" s="11"/>
      <c r="Q738" s="63">
        <f t="shared" si="64"/>
        <v>0</v>
      </c>
      <c r="R738" s="368">
        <f>IF('N1.3_Project_Listing'!$D738="Replacement",SUM('N1.3_Project_Listing'!$K738:$L738)/2,'N1.3_Project_Listing'!$M738)</f>
        <v>0</v>
      </c>
      <c r="S738" s="67" t="str">
        <f>IFERROR(INDEX('N0.7_Lookup_References'!$C$13:$C$72,MATCH($A738,'N0.7_Lookup_References'!$B$13:$B$72,0)),"")</f>
        <v/>
      </c>
      <c r="T738" s="338" t="str">
        <f t="shared" si="65"/>
        <v/>
      </c>
      <c r="V738" s="11"/>
      <c r="W738" s="11"/>
      <c r="X738" s="11"/>
      <c r="Y738" s="11"/>
      <c r="Z738" s="11"/>
      <c r="AA738" s="11"/>
      <c r="AB738" s="11"/>
      <c r="AC738" s="11"/>
      <c r="AD738" s="11"/>
      <c r="AE738" s="11"/>
      <c r="AF738" s="11"/>
      <c r="AG738" s="11"/>
      <c r="AH738" s="11"/>
      <c r="AI738" s="11"/>
      <c r="AJ738" s="11"/>
      <c r="AK738" s="11"/>
      <c r="AL738" s="11"/>
      <c r="AM738" s="11"/>
      <c r="AN738" s="11"/>
      <c r="AO738" s="11"/>
      <c r="AP738" s="63">
        <f t="shared" si="61"/>
        <v>0</v>
      </c>
      <c r="AQ738" s="63">
        <f t="shared" si="62"/>
        <v>0</v>
      </c>
      <c r="AR738" s="63">
        <f t="shared" si="63"/>
        <v>0</v>
      </c>
      <c r="AT738" s="176" cm="1">
        <f t="array" ref="AT738">SUMIFS('N1.3_Project_Listing'!$P$16:$P$829, 'N1.3_Project_Listing'!$E$16:$E$829,'N1.3_Project_Listing'!$E738, 'N1.3_Project_Listing'!$A$16:$A$829,ET_Risk_SC_Summation[[#Headers],[132kV Circuit Breaker]])</f>
        <v>0</v>
      </c>
      <c r="AU738" s="176" cm="1">
        <f t="array" ref="AU738">SUMIFS('N1.3_Project_Listing'!$P$16:$P$829, 'N1.3_Project_Listing'!$E$16:$E$829,'N1.3_Project_Listing'!$E738, 'N1.3_Project_Listing'!$A$16:$A$829,ET_Risk_SC_Summation[[#Headers],[132kV Transformer]])</f>
        <v>0</v>
      </c>
      <c r="AV738" s="176" cm="1">
        <f t="array" ref="AV738">SUMIFS('N1.3_Project_Listing'!$P$16:$P$829, 'N1.3_Project_Listing'!$E$16:$E$829,'N1.3_Project_Listing'!$E738, 'N1.3_Project_Listing'!$A$16:$A$829,ET_Risk_SC_Summation[[#Headers],[132kV Reactor]])</f>
        <v>0</v>
      </c>
      <c r="AW738" s="176" cm="1">
        <f t="array" ref="AW738">SUMIFS('N1.3_Project_Listing'!$P$16:$P$829, 'N1.3_Project_Listing'!$E$16:$E$829,'N1.3_Project_Listing'!$E738, 'N1.3_Project_Listing'!$A$16:$A$829,ET_Risk_SC_Summation[[#Headers],[132kV Underground Cable]])</f>
        <v>0</v>
      </c>
      <c r="AX738" s="176" cm="1">
        <f t="array" ref="AX738">SUMIFS('N1.3_Project_Listing'!$P$16:$P$829, 'N1.3_Project_Listing'!$E$16:$E$829,'N1.3_Project_Listing'!$E738, 'N1.3_Project_Listing'!$A$16:$A$829,ET_Risk_SC_Summation[[#Headers],[132kV OHL Conductor]])</f>
        <v>0</v>
      </c>
      <c r="AY738" s="176" cm="1">
        <f t="array" ref="AY738">SUMIFS('N1.3_Project_Listing'!$P$16:$P$829, 'N1.3_Project_Listing'!$E$16:$E$829,'N1.3_Project_Listing'!$E738, 'N1.3_Project_Listing'!$A$16:$A$829,ET_Risk_SC_Summation[[#Headers],[132kV OHL Fittings]])</f>
        <v>0</v>
      </c>
      <c r="AZ738" s="176" cm="1">
        <f t="array" ref="AZ738">SUMIFS('N1.3_Project_Listing'!$P$16:$P$829, 'N1.3_Project_Listing'!$E$16:$E$829,'N1.3_Project_Listing'!$E738, 'N1.3_Project_Listing'!$A$16:$A$829,ET_Risk_SC_Summation[[#Headers],[132kV OHL Tower]])</f>
        <v>0</v>
      </c>
      <c r="BA738" s="176" cm="1">
        <f t="array" ref="BA738">SUMIFS('N1.3_Project_Listing'!$P$16:$P$829, 'N1.3_Project_Listing'!$E$16:$E$829,'N1.3_Project_Listing'!$E738, 'N1.3_Project_Listing'!$A$16:$A$829,ET_Risk_SC_Summation[[#Headers],[275kV Circuit Breaker]])</f>
        <v>0</v>
      </c>
      <c r="BB738" s="176" cm="1">
        <f t="array" ref="BB738">SUMIFS('N1.3_Project_Listing'!$P$16:$P$829, 'N1.3_Project_Listing'!$E$16:$E$829,'N1.3_Project_Listing'!$E738, 'N1.3_Project_Listing'!$A$16:$A$829,ET_Risk_SC_Summation[[#Headers],[275kV Transformer]])</f>
        <v>0</v>
      </c>
      <c r="BC738" s="176" cm="1">
        <f t="array" ref="BC738">SUMIFS('N1.3_Project_Listing'!$P$16:$P$829, 'N1.3_Project_Listing'!$E$16:$E$829,'N1.3_Project_Listing'!$E738, 'N1.3_Project_Listing'!$A$16:$A$829,ET_Risk_SC_Summation[[#Headers],[275kV Reactor]])</f>
        <v>0</v>
      </c>
      <c r="BD738" s="176" cm="1">
        <f t="array" ref="BD738">SUMIFS('N1.3_Project_Listing'!$P$16:$P$829, 'N1.3_Project_Listing'!$E$16:$E$829,'N1.3_Project_Listing'!$E738, 'N1.3_Project_Listing'!$A$16:$A$829,ET_Risk_SC_Summation[[#Headers],[275kV Underground Cable]])</f>
        <v>0</v>
      </c>
      <c r="BE738" s="176" cm="1">
        <f t="array" ref="BE738">SUMIFS('N1.3_Project_Listing'!$P$16:$P$829, 'N1.3_Project_Listing'!$E$16:$E$829,'N1.3_Project_Listing'!$E738, 'N1.3_Project_Listing'!$A$16:$A$829,ET_Risk_SC_Summation[[#Headers],[275kV OHL Conductor]])</f>
        <v>0</v>
      </c>
      <c r="BF738" s="176" cm="1">
        <f t="array" ref="BF738">SUMIFS('N1.3_Project_Listing'!$P$16:$P$829, 'N1.3_Project_Listing'!$E$16:$E$829,'N1.3_Project_Listing'!$E738, 'N1.3_Project_Listing'!$A$16:$A$829,ET_Risk_SC_Summation[[#Headers],[275kV OHL Fittings]])</f>
        <v>0</v>
      </c>
      <c r="BG738" s="176" cm="1">
        <f t="array" ref="BG738">SUMIFS('N1.3_Project_Listing'!$P$16:$P$829, 'N1.3_Project_Listing'!$E$16:$E$829,'N1.3_Project_Listing'!$E738, 'N1.3_Project_Listing'!$A$16:$A$829,ET_Risk_SC_Summation[[#Headers],[275kV OHL Tower]])</f>
        <v>0</v>
      </c>
      <c r="BH738" s="176" cm="1">
        <f t="array" ref="BH738">SUMIFS('N1.3_Project_Listing'!$P$16:$P$829, 'N1.3_Project_Listing'!$E$16:$E$829,'N1.3_Project_Listing'!$E738, 'N1.3_Project_Listing'!$A$16:$A$829,ET_Risk_SC_Summation[[#Headers],[400kV Circuit Breaker]])</f>
        <v>0</v>
      </c>
      <c r="BI738" s="176" cm="1">
        <f t="array" ref="BI738">SUMIFS('N1.3_Project_Listing'!$P$16:$P$829, 'N1.3_Project_Listing'!$E$16:$E$829,'N1.3_Project_Listing'!$E738, 'N1.3_Project_Listing'!$A$16:$A$829,ET_Risk_SC_Summation[[#Headers],[400kV Transformer]])</f>
        <v>0</v>
      </c>
      <c r="BJ738" s="176" cm="1">
        <f t="array" ref="BJ738">SUMIFS('N1.3_Project_Listing'!$P$16:$P$829, 'N1.3_Project_Listing'!$E$16:$E$829,'N1.3_Project_Listing'!$E738, 'N1.3_Project_Listing'!$A$16:$A$829,ET_Risk_SC_Summation[[#Headers],[400kV Reactor]])</f>
        <v>0</v>
      </c>
      <c r="BK738" s="176" cm="1">
        <f t="array" ref="BK738">SUMIFS('N1.3_Project_Listing'!$P$16:$P$829, 'N1.3_Project_Listing'!$E$16:$E$829,'N1.3_Project_Listing'!$E738, 'N1.3_Project_Listing'!$A$16:$A$829,ET_Risk_SC_Summation[[#Headers],[400kV Underground Cable]])</f>
        <v>0</v>
      </c>
      <c r="BL738" s="176" cm="1">
        <f t="array" ref="BL738">SUMIFS('N1.3_Project_Listing'!$P$16:$P$829, 'N1.3_Project_Listing'!$E$16:$E$829,'N1.3_Project_Listing'!$E738, 'N1.3_Project_Listing'!$A$16:$A$829,ET_Risk_SC_Summation[[#Headers],[400kV OHL Conductor]])</f>
        <v>0</v>
      </c>
      <c r="BM738" s="176" cm="1">
        <f t="array" ref="BM738">SUMIFS('N1.3_Project_Listing'!$P$16:$P$829, 'N1.3_Project_Listing'!$E$16:$E$829,'N1.3_Project_Listing'!$E738, 'N1.3_Project_Listing'!$A$16:$A$829,ET_Risk_SC_Summation[[#Headers],[400kV OHL Fittings]])</f>
        <v>0</v>
      </c>
      <c r="BN738" s="176" cm="1">
        <f t="array" ref="BN738">SUMIFS('N1.3_Project_Listing'!$P$16:$P$829, 'N1.3_Project_Listing'!$E$16:$E$829,'N1.3_Project_Listing'!$E738, 'N1.3_Project_Listing'!$A$16:$A$829,ET_Risk_SC_Summation[[#Headers],[400kV OHL Tower]])</f>
        <v>0</v>
      </c>
      <c r="BO738" s="177" t="str">
        <f>IF(SUM(ET_Risk_SC_Summation[[#This Row],[132kV Circuit Breaker]:[400kV OHL Tower]])=0, "n/a", INDEX(ET_Risk_SC_Summation[#Headers],1,MATCH(MAX(ET_Risk_SC_Summation[[#This Row],[132kV Circuit Breaker]:[400kV OHL Tower]]),ET_Risk_SC_Summation[[#This Row],[132kV Circuit Breaker]:[400kV OHL Tower]],0)))</f>
        <v>n/a</v>
      </c>
      <c r="BP738" s="177" t="str">
        <f>IFERROR(INDEX('N0.7_Lookup_References'!$G$77:$G$98,MATCH(ET_Risk_SC_Summation[[#This Row],[Mxx Category]],'N0.7_Lookup_References'!$F$77:$F$98,0)),"")</f>
        <v/>
      </c>
    </row>
    <row r="739" spans="1:68">
      <c r="A739" s="160" t="str">
        <f>IFERROR(INDEX(N1.2_Intervention_Types[NARM Asset Category],MATCH('N1.3_Project_Listing'!$C739,N1.2_Intervention_Types[Intervention Type ID],0),1),"")</f>
        <v/>
      </c>
      <c r="B739" s="160" t="str">
        <f>IF($D$2="GD",IFERROR(INDEX(N1.2_Intervention_Types[C&amp;V Asset Category (GD)],MATCH('N1.3_Project_Listing'!$C739,N1.2_Intervention_Types[Intervention Type ID],0),1),""),IFERROR(INDEX(N1.2_Intervention_Types[NARM Asset Category],MATCH('N1.3_Project_Listing'!$C739,N1.2_Intervention_Types[Intervention Type ID],0),1),""))</f>
        <v/>
      </c>
      <c r="C739" s="67" t="str">
        <f>IFERROR(INDEX(N1.2_Intervention_Types[Intervention Type ID],MATCH('N1.3_Project_Listing'!$I739,N1.2_Intervention_Types[Intervention Type],0),1),"")</f>
        <v/>
      </c>
      <c r="D739" s="160" t="str">
        <f>IFERROR(INDEX(N1.2_Intervention_Types[Intervention Category],MATCH('N1.3_Project_Listing'!$C739,N1.2_Intervention_Types[Intervention Type ID],0),1),"")</f>
        <v/>
      </c>
      <c r="E739" s="210"/>
      <c r="F739" s="236"/>
      <c r="G739" s="236"/>
      <c r="H739" s="236"/>
      <c r="I739" s="151"/>
      <c r="J739" s="139"/>
      <c r="K739" s="117"/>
      <c r="L739" s="117"/>
      <c r="M739" s="117"/>
      <c r="N739" s="11"/>
      <c r="O739" s="11"/>
      <c r="P739" s="11"/>
      <c r="Q739" s="63">
        <f t="shared" si="64"/>
        <v>0</v>
      </c>
      <c r="R739" s="368">
        <f>IF('N1.3_Project_Listing'!$D739="Replacement",SUM('N1.3_Project_Listing'!$K739:$L739)/2,'N1.3_Project_Listing'!$M739)</f>
        <v>0</v>
      </c>
      <c r="S739" s="67" t="str">
        <f>IFERROR(INDEX('N0.7_Lookup_References'!$C$13:$C$72,MATCH($A739,'N0.7_Lookup_References'!$B$13:$B$72,0)),"")</f>
        <v/>
      </c>
      <c r="T739" s="338" t="str">
        <f t="shared" si="65"/>
        <v/>
      </c>
      <c r="V739" s="11"/>
      <c r="W739" s="11"/>
      <c r="X739" s="11"/>
      <c r="Y739" s="11"/>
      <c r="Z739" s="11"/>
      <c r="AA739" s="11"/>
      <c r="AB739" s="11"/>
      <c r="AC739" s="11"/>
      <c r="AD739" s="11"/>
      <c r="AE739" s="11"/>
      <c r="AF739" s="11"/>
      <c r="AG739" s="11"/>
      <c r="AH739" s="11"/>
      <c r="AI739" s="11"/>
      <c r="AJ739" s="11"/>
      <c r="AK739" s="11"/>
      <c r="AL739" s="11"/>
      <c r="AM739" s="11"/>
      <c r="AN739" s="11"/>
      <c r="AO739" s="11"/>
      <c r="AP739" s="63">
        <f t="shared" si="61"/>
        <v>0</v>
      </c>
      <c r="AQ739" s="63">
        <f t="shared" si="62"/>
        <v>0</v>
      </c>
      <c r="AR739" s="63">
        <f t="shared" si="63"/>
        <v>0</v>
      </c>
      <c r="AT739" s="176" cm="1">
        <f t="array" ref="AT739">SUMIFS('N1.3_Project_Listing'!$P$16:$P$829, 'N1.3_Project_Listing'!$E$16:$E$829,'N1.3_Project_Listing'!$E739, 'N1.3_Project_Listing'!$A$16:$A$829,ET_Risk_SC_Summation[[#Headers],[132kV Circuit Breaker]])</f>
        <v>0</v>
      </c>
      <c r="AU739" s="176" cm="1">
        <f t="array" ref="AU739">SUMIFS('N1.3_Project_Listing'!$P$16:$P$829, 'N1.3_Project_Listing'!$E$16:$E$829,'N1.3_Project_Listing'!$E739, 'N1.3_Project_Listing'!$A$16:$A$829,ET_Risk_SC_Summation[[#Headers],[132kV Transformer]])</f>
        <v>0</v>
      </c>
      <c r="AV739" s="176" cm="1">
        <f t="array" ref="AV739">SUMIFS('N1.3_Project_Listing'!$P$16:$P$829, 'N1.3_Project_Listing'!$E$16:$E$829,'N1.3_Project_Listing'!$E739, 'N1.3_Project_Listing'!$A$16:$A$829,ET_Risk_SC_Summation[[#Headers],[132kV Reactor]])</f>
        <v>0</v>
      </c>
      <c r="AW739" s="176" cm="1">
        <f t="array" ref="AW739">SUMIFS('N1.3_Project_Listing'!$P$16:$P$829, 'N1.3_Project_Listing'!$E$16:$E$829,'N1.3_Project_Listing'!$E739, 'N1.3_Project_Listing'!$A$16:$A$829,ET_Risk_SC_Summation[[#Headers],[132kV Underground Cable]])</f>
        <v>0</v>
      </c>
      <c r="AX739" s="176" cm="1">
        <f t="array" ref="AX739">SUMIFS('N1.3_Project_Listing'!$P$16:$P$829, 'N1.3_Project_Listing'!$E$16:$E$829,'N1.3_Project_Listing'!$E739, 'N1.3_Project_Listing'!$A$16:$A$829,ET_Risk_SC_Summation[[#Headers],[132kV OHL Conductor]])</f>
        <v>0</v>
      </c>
      <c r="AY739" s="176" cm="1">
        <f t="array" ref="AY739">SUMIFS('N1.3_Project_Listing'!$P$16:$P$829, 'N1.3_Project_Listing'!$E$16:$E$829,'N1.3_Project_Listing'!$E739, 'N1.3_Project_Listing'!$A$16:$A$829,ET_Risk_SC_Summation[[#Headers],[132kV OHL Fittings]])</f>
        <v>0</v>
      </c>
      <c r="AZ739" s="176" cm="1">
        <f t="array" ref="AZ739">SUMIFS('N1.3_Project_Listing'!$P$16:$P$829, 'N1.3_Project_Listing'!$E$16:$E$829,'N1.3_Project_Listing'!$E739, 'N1.3_Project_Listing'!$A$16:$A$829,ET_Risk_SC_Summation[[#Headers],[132kV OHL Tower]])</f>
        <v>0</v>
      </c>
      <c r="BA739" s="176" cm="1">
        <f t="array" ref="BA739">SUMIFS('N1.3_Project_Listing'!$P$16:$P$829, 'N1.3_Project_Listing'!$E$16:$E$829,'N1.3_Project_Listing'!$E739, 'N1.3_Project_Listing'!$A$16:$A$829,ET_Risk_SC_Summation[[#Headers],[275kV Circuit Breaker]])</f>
        <v>0</v>
      </c>
      <c r="BB739" s="176" cm="1">
        <f t="array" ref="BB739">SUMIFS('N1.3_Project_Listing'!$P$16:$P$829, 'N1.3_Project_Listing'!$E$16:$E$829,'N1.3_Project_Listing'!$E739, 'N1.3_Project_Listing'!$A$16:$A$829,ET_Risk_SC_Summation[[#Headers],[275kV Transformer]])</f>
        <v>0</v>
      </c>
      <c r="BC739" s="176" cm="1">
        <f t="array" ref="BC739">SUMIFS('N1.3_Project_Listing'!$P$16:$P$829, 'N1.3_Project_Listing'!$E$16:$E$829,'N1.3_Project_Listing'!$E739, 'N1.3_Project_Listing'!$A$16:$A$829,ET_Risk_SC_Summation[[#Headers],[275kV Reactor]])</f>
        <v>0</v>
      </c>
      <c r="BD739" s="176" cm="1">
        <f t="array" ref="BD739">SUMIFS('N1.3_Project_Listing'!$P$16:$P$829, 'N1.3_Project_Listing'!$E$16:$E$829,'N1.3_Project_Listing'!$E739, 'N1.3_Project_Listing'!$A$16:$A$829,ET_Risk_SC_Summation[[#Headers],[275kV Underground Cable]])</f>
        <v>0</v>
      </c>
      <c r="BE739" s="176" cm="1">
        <f t="array" ref="BE739">SUMIFS('N1.3_Project_Listing'!$P$16:$P$829, 'N1.3_Project_Listing'!$E$16:$E$829,'N1.3_Project_Listing'!$E739, 'N1.3_Project_Listing'!$A$16:$A$829,ET_Risk_SC_Summation[[#Headers],[275kV OHL Conductor]])</f>
        <v>0</v>
      </c>
      <c r="BF739" s="176" cm="1">
        <f t="array" ref="BF739">SUMIFS('N1.3_Project_Listing'!$P$16:$P$829, 'N1.3_Project_Listing'!$E$16:$E$829,'N1.3_Project_Listing'!$E739, 'N1.3_Project_Listing'!$A$16:$A$829,ET_Risk_SC_Summation[[#Headers],[275kV OHL Fittings]])</f>
        <v>0</v>
      </c>
      <c r="BG739" s="176" cm="1">
        <f t="array" ref="BG739">SUMIFS('N1.3_Project_Listing'!$P$16:$P$829, 'N1.3_Project_Listing'!$E$16:$E$829,'N1.3_Project_Listing'!$E739, 'N1.3_Project_Listing'!$A$16:$A$829,ET_Risk_SC_Summation[[#Headers],[275kV OHL Tower]])</f>
        <v>0</v>
      </c>
      <c r="BH739" s="176" cm="1">
        <f t="array" ref="BH739">SUMIFS('N1.3_Project_Listing'!$P$16:$P$829, 'N1.3_Project_Listing'!$E$16:$E$829,'N1.3_Project_Listing'!$E739, 'N1.3_Project_Listing'!$A$16:$A$829,ET_Risk_SC_Summation[[#Headers],[400kV Circuit Breaker]])</f>
        <v>0</v>
      </c>
      <c r="BI739" s="176" cm="1">
        <f t="array" ref="BI739">SUMIFS('N1.3_Project_Listing'!$P$16:$P$829, 'N1.3_Project_Listing'!$E$16:$E$829,'N1.3_Project_Listing'!$E739, 'N1.3_Project_Listing'!$A$16:$A$829,ET_Risk_SC_Summation[[#Headers],[400kV Transformer]])</f>
        <v>0</v>
      </c>
      <c r="BJ739" s="176" cm="1">
        <f t="array" ref="BJ739">SUMIFS('N1.3_Project_Listing'!$P$16:$P$829, 'N1.3_Project_Listing'!$E$16:$E$829,'N1.3_Project_Listing'!$E739, 'N1.3_Project_Listing'!$A$16:$A$829,ET_Risk_SC_Summation[[#Headers],[400kV Reactor]])</f>
        <v>0</v>
      </c>
      <c r="BK739" s="176" cm="1">
        <f t="array" ref="BK739">SUMIFS('N1.3_Project_Listing'!$P$16:$P$829, 'N1.3_Project_Listing'!$E$16:$E$829,'N1.3_Project_Listing'!$E739, 'N1.3_Project_Listing'!$A$16:$A$829,ET_Risk_SC_Summation[[#Headers],[400kV Underground Cable]])</f>
        <v>0</v>
      </c>
      <c r="BL739" s="176" cm="1">
        <f t="array" ref="BL739">SUMIFS('N1.3_Project_Listing'!$P$16:$P$829, 'N1.3_Project_Listing'!$E$16:$E$829,'N1.3_Project_Listing'!$E739, 'N1.3_Project_Listing'!$A$16:$A$829,ET_Risk_SC_Summation[[#Headers],[400kV OHL Conductor]])</f>
        <v>0</v>
      </c>
      <c r="BM739" s="176" cm="1">
        <f t="array" ref="BM739">SUMIFS('N1.3_Project_Listing'!$P$16:$P$829, 'N1.3_Project_Listing'!$E$16:$E$829,'N1.3_Project_Listing'!$E739, 'N1.3_Project_Listing'!$A$16:$A$829,ET_Risk_SC_Summation[[#Headers],[400kV OHL Fittings]])</f>
        <v>0</v>
      </c>
      <c r="BN739" s="176" cm="1">
        <f t="array" ref="BN739">SUMIFS('N1.3_Project_Listing'!$P$16:$P$829, 'N1.3_Project_Listing'!$E$16:$E$829,'N1.3_Project_Listing'!$E739, 'N1.3_Project_Listing'!$A$16:$A$829,ET_Risk_SC_Summation[[#Headers],[400kV OHL Tower]])</f>
        <v>0</v>
      </c>
      <c r="BO739" s="177" t="str">
        <f>IF(SUM(ET_Risk_SC_Summation[[#This Row],[132kV Circuit Breaker]:[400kV OHL Tower]])=0, "n/a", INDEX(ET_Risk_SC_Summation[#Headers],1,MATCH(MAX(ET_Risk_SC_Summation[[#This Row],[132kV Circuit Breaker]:[400kV OHL Tower]]),ET_Risk_SC_Summation[[#This Row],[132kV Circuit Breaker]:[400kV OHL Tower]],0)))</f>
        <v>n/a</v>
      </c>
      <c r="BP739" s="177" t="str">
        <f>IFERROR(INDEX('N0.7_Lookup_References'!$G$77:$G$98,MATCH(ET_Risk_SC_Summation[[#This Row],[Mxx Category]],'N0.7_Lookup_References'!$F$77:$F$98,0)),"")</f>
        <v/>
      </c>
    </row>
    <row r="740" spans="1:68">
      <c r="A740" s="160" t="str">
        <f>IFERROR(INDEX(N1.2_Intervention_Types[NARM Asset Category],MATCH('N1.3_Project_Listing'!$C740,N1.2_Intervention_Types[Intervention Type ID],0),1),"")</f>
        <v/>
      </c>
      <c r="B740" s="160" t="str">
        <f>IF($D$2="GD",IFERROR(INDEX(N1.2_Intervention_Types[C&amp;V Asset Category (GD)],MATCH('N1.3_Project_Listing'!$C740,N1.2_Intervention_Types[Intervention Type ID],0),1),""),IFERROR(INDEX(N1.2_Intervention_Types[NARM Asset Category],MATCH('N1.3_Project_Listing'!$C740,N1.2_Intervention_Types[Intervention Type ID],0),1),""))</f>
        <v/>
      </c>
      <c r="C740" s="67" t="str">
        <f>IFERROR(INDEX(N1.2_Intervention_Types[Intervention Type ID],MATCH('N1.3_Project_Listing'!$I740,N1.2_Intervention_Types[Intervention Type],0),1),"")</f>
        <v/>
      </c>
      <c r="D740" s="160" t="str">
        <f>IFERROR(INDEX(N1.2_Intervention_Types[Intervention Category],MATCH('N1.3_Project_Listing'!$C740,N1.2_Intervention_Types[Intervention Type ID],0),1),"")</f>
        <v/>
      </c>
      <c r="E740" s="210"/>
      <c r="F740" s="236"/>
      <c r="G740" s="236"/>
      <c r="H740" s="236"/>
      <c r="I740" s="151"/>
      <c r="J740" s="139"/>
      <c r="K740" s="117"/>
      <c r="L740" s="117"/>
      <c r="M740" s="117"/>
      <c r="N740" s="11"/>
      <c r="O740" s="11"/>
      <c r="P740" s="11"/>
      <c r="Q740" s="63">
        <f t="shared" si="64"/>
        <v>0</v>
      </c>
      <c r="R740" s="368">
        <f>IF('N1.3_Project_Listing'!$D740="Replacement",SUM('N1.3_Project_Listing'!$K740:$L740)/2,'N1.3_Project_Listing'!$M740)</f>
        <v>0</v>
      </c>
      <c r="S740" s="67" t="str">
        <f>IFERROR(INDEX('N0.7_Lookup_References'!$C$13:$C$72,MATCH($A740,'N0.7_Lookup_References'!$B$13:$B$72,0)),"")</f>
        <v/>
      </c>
      <c r="T740" s="338" t="str">
        <f t="shared" si="65"/>
        <v/>
      </c>
      <c r="V740" s="11"/>
      <c r="W740" s="11"/>
      <c r="X740" s="11"/>
      <c r="Y740" s="11"/>
      <c r="Z740" s="11"/>
      <c r="AA740" s="11"/>
      <c r="AB740" s="11"/>
      <c r="AC740" s="11"/>
      <c r="AD740" s="11"/>
      <c r="AE740" s="11"/>
      <c r="AF740" s="11"/>
      <c r="AG740" s="11"/>
      <c r="AH740" s="11"/>
      <c r="AI740" s="11"/>
      <c r="AJ740" s="11"/>
      <c r="AK740" s="11"/>
      <c r="AL740" s="11"/>
      <c r="AM740" s="11"/>
      <c r="AN740" s="11"/>
      <c r="AO740" s="11"/>
      <c r="AP740" s="63">
        <f t="shared" si="61"/>
        <v>0</v>
      </c>
      <c r="AQ740" s="63">
        <f t="shared" si="62"/>
        <v>0</v>
      </c>
      <c r="AR740" s="63">
        <f t="shared" si="63"/>
        <v>0</v>
      </c>
      <c r="AT740" s="176" cm="1">
        <f t="array" ref="AT740">SUMIFS('N1.3_Project_Listing'!$P$16:$P$829, 'N1.3_Project_Listing'!$E$16:$E$829,'N1.3_Project_Listing'!$E740, 'N1.3_Project_Listing'!$A$16:$A$829,ET_Risk_SC_Summation[[#Headers],[132kV Circuit Breaker]])</f>
        <v>0</v>
      </c>
      <c r="AU740" s="176" cm="1">
        <f t="array" ref="AU740">SUMIFS('N1.3_Project_Listing'!$P$16:$P$829, 'N1.3_Project_Listing'!$E$16:$E$829,'N1.3_Project_Listing'!$E740, 'N1.3_Project_Listing'!$A$16:$A$829,ET_Risk_SC_Summation[[#Headers],[132kV Transformer]])</f>
        <v>0</v>
      </c>
      <c r="AV740" s="176" cm="1">
        <f t="array" ref="AV740">SUMIFS('N1.3_Project_Listing'!$P$16:$P$829, 'N1.3_Project_Listing'!$E$16:$E$829,'N1.3_Project_Listing'!$E740, 'N1.3_Project_Listing'!$A$16:$A$829,ET_Risk_SC_Summation[[#Headers],[132kV Reactor]])</f>
        <v>0</v>
      </c>
      <c r="AW740" s="176" cm="1">
        <f t="array" ref="AW740">SUMIFS('N1.3_Project_Listing'!$P$16:$P$829, 'N1.3_Project_Listing'!$E$16:$E$829,'N1.3_Project_Listing'!$E740, 'N1.3_Project_Listing'!$A$16:$A$829,ET_Risk_SC_Summation[[#Headers],[132kV Underground Cable]])</f>
        <v>0</v>
      </c>
      <c r="AX740" s="176" cm="1">
        <f t="array" ref="AX740">SUMIFS('N1.3_Project_Listing'!$P$16:$P$829, 'N1.3_Project_Listing'!$E$16:$E$829,'N1.3_Project_Listing'!$E740, 'N1.3_Project_Listing'!$A$16:$A$829,ET_Risk_SC_Summation[[#Headers],[132kV OHL Conductor]])</f>
        <v>0</v>
      </c>
      <c r="AY740" s="176" cm="1">
        <f t="array" ref="AY740">SUMIFS('N1.3_Project_Listing'!$P$16:$P$829, 'N1.3_Project_Listing'!$E$16:$E$829,'N1.3_Project_Listing'!$E740, 'N1.3_Project_Listing'!$A$16:$A$829,ET_Risk_SC_Summation[[#Headers],[132kV OHL Fittings]])</f>
        <v>0</v>
      </c>
      <c r="AZ740" s="176" cm="1">
        <f t="array" ref="AZ740">SUMIFS('N1.3_Project_Listing'!$P$16:$P$829, 'N1.3_Project_Listing'!$E$16:$E$829,'N1.3_Project_Listing'!$E740, 'N1.3_Project_Listing'!$A$16:$A$829,ET_Risk_SC_Summation[[#Headers],[132kV OHL Tower]])</f>
        <v>0</v>
      </c>
      <c r="BA740" s="176" cm="1">
        <f t="array" ref="BA740">SUMIFS('N1.3_Project_Listing'!$P$16:$P$829, 'N1.3_Project_Listing'!$E$16:$E$829,'N1.3_Project_Listing'!$E740, 'N1.3_Project_Listing'!$A$16:$A$829,ET_Risk_SC_Summation[[#Headers],[275kV Circuit Breaker]])</f>
        <v>0</v>
      </c>
      <c r="BB740" s="176" cm="1">
        <f t="array" ref="BB740">SUMIFS('N1.3_Project_Listing'!$P$16:$P$829, 'N1.3_Project_Listing'!$E$16:$E$829,'N1.3_Project_Listing'!$E740, 'N1.3_Project_Listing'!$A$16:$A$829,ET_Risk_SC_Summation[[#Headers],[275kV Transformer]])</f>
        <v>0</v>
      </c>
      <c r="BC740" s="176" cm="1">
        <f t="array" ref="BC740">SUMIFS('N1.3_Project_Listing'!$P$16:$P$829, 'N1.3_Project_Listing'!$E$16:$E$829,'N1.3_Project_Listing'!$E740, 'N1.3_Project_Listing'!$A$16:$A$829,ET_Risk_SC_Summation[[#Headers],[275kV Reactor]])</f>
        <v>0</v>
      </c>
      <c r="BD740" s="176" cm="1">
        <f t="array" ref="BD740">SUMIFS('N1.3_Project_Listing'!$P$16:$P$829, 'N1.3_Project_Listing'!$E$16:$E$829,'N1.3_Project_Listing'!$E740, 'N1.3_Project_Listing'!$A$16:$A$829,ET_Risk_SC_Summation[[#Headers],[275kV Underground Cable]])</f>
        <v>0</v>
      </c>
      <c r="BE740" s="176" cm="1">
        <f t="array" ref="BE740">SUMIFS('N1.3_Project_Listing'!$P$16:$P$829, 'N1.3_Project_Listing'!$E$16:$E$829,'N1.3_Project_Listing'!$E740, 'N1.3_Project_Listing'!$A$16:$A$829,ET_Risk_SC_Summation[[#Headers],[275kV OHL Conductor]])</f>
        <v>0</v>
      </c>
      <c r="BF740" s="176" cm="1">
        <f t="array" ref="BF740">SUMIFS('N1.3_Project_Listing'!$P$16:$P$829, 'N1.3_Project_Listing'!$E$16:$E$829,'N1.3_Project_Listing'!$E740, 'N1.3_Project_Listing'!$A$16:$A$829,ET_Risk_SC_Summation[[#Headers],[275kV OHL Fittings]])</f>
        <v>0</v>
      </c>
      <c r="BG740" s="176" cm="1">
        <f t="array" ref="BG740">SUMIFS('N1.3_Project_Listing'!$P$16:$P$829, 'N1.3_Project_Listing'!$E$16:$E$829,'N1.3_Project_Listing'!$E740, 'N1.3_Project_Listing'!$A$16:$A$829,ET_Risk_SC_Summation[[#Headers],[275kV OHL Tower]])</f>
        <v>0</v>
      </c>
      <c r="BH740" s="176" cm="1">
        <f t="array" ref="BH740">SUMIFS('N1.3_Project_Listing'!$P$16:$P$829, 'N1.3_Project_Listing'!$E$16:$E$829,'N1.3_Project_Listing'!$E740, 'N1.3_Project_Listing'!$A$16:$A$829,ET_Risk_SC_Summation[[#Headers],[400kV Circuit Breaker]])</f>
        <v>0</v>
      </c>
      <c r="BI740" s="176" cm="1">
        <f t="array" ref="BI740">SUMIFS('N1.3_Project_Listing'!$P$16:$P$829, 'N1.3_Project_Listing'!$E$16:$E$829,'N1.3_Project_Listing'!$E740, 'N1.3_Project_Listing'!$A$16:$A$829,ET_Risk_SC_Summation[[#Headers],[400kV Transformer]])</f>
        <v>0</v>
      </c>
      <c r="BJ740" s="176" cm="1">
        <f t="array" ref="BJ740">SUMIFS('N1.3_Project_Listing'!$P$16:$P$829, 'N1.3_Project_Listing'!$E$16:$E$829,'N1.3_Project_Listing'!$E740, 'N1.3_Project_Listing'!$A$16:$A$829,ET_Risk_SC_Summation[[#Headers],[400kV Reactor]])</f>
        <v>0</v>
      </c>
      <c r="BK740" s="176" cm="1">
        <f t="array" ref="BK740">SUMIFS('N1.3_Project_Listing'!$P$16:$P$829, 'N1.3_Project_Listing'!$E$16:$E$829,'N1.3_Project_Listing'!$E740, 'N1.3_Project_Listing'!$A$16:$A$829,ET_Risk_SC_Summation[[#Headers],[400kV Underground Cable]])</f>
        <v>0</v>
      </c>
      <c r="BL740" s="176" cm="1">
        <f t="array" ref="BL740">SUMIFS('N1.3_Project_Listing'!$P$16:$P$829, 'N1.3_Project_Listing'!$E$16:$E$829,'N1.3_Project_Listing'!$E740, 'N1.3_Project_Listing'!$A$16:$A$829,ET_Risk_SC_Summation[[#Headers],[400kV OHL Conductor]])</f>
        <v>0</v>
      </c>
      <c r="BM740" s="176" cm="1">
        <f t="array" ref="BM740">SUMIFS('N1.3_Project_Listing'!$P$16:$P$829, 'N1.3_Project_Listing'!$E$16:$E$829,'N1.3_Project_Listing'!$E740, 'N1.3_Project_Listing'!$A$16:$A$829,ET_Risk_SC_Summation[[#Headers],[400kV OHL Fittings]])</f>
        <v>0</v>
      </c>
      <c r="BN740" s="176" cm="1">
        <f t="array" ref="BN740">SUMIFS('N1.3_Project_Listing'!$P$16:$P$829, 'N1.3_Project_Listing'!$E$16:$E$829,'N1.3_Project_Listing'!$E740, 'N1.3_Project_Listing'!$A$16:$A$829,ET_Risk_SC_Summation[[#Headers],[400kV OHL Tower]])</f>
        <v>0</v>
      </c>
      <c r="BO740" s="177" t="str">
        <f>IF(SUM(ET_Risk_SC_Summation[[#This Row],[132kV Circuit Breaker]:[400kV OHL Tower]])=0, "n/a", INDEX(ET_Risk_SC_Summation[#Headers],1,MATCH(MAX(ET_Risk_SC_Summation[[#This Row],[132kV Circuit Breaker]:[400kV OHL Tower]]),ET_Risk_SC_Summation[[#This Row],[132kV Circuit Breaker]:[400kV OHL Tower]],0)))</f>
        <v>n/a</v>
      </c>
      <c r="BP740" s="177" t="str">
        <f>IFERROR(INDEX('N0.7_Lookup_References'!$G$77:$G$98,MATCH(ET_Risk_SC_Summation[[#This Row],[Mxx Category]],'N0.7_Lookup_References'!$F$77:$F$98,0)),"")</f>
        <v/>
      </c>
    </row>
    <row r="741" spans="1:68">
      <c r="A741" s="160" t="str">
        <f>IFERROR(INDEX(N1.2_Intervention_Types[NARM Asset Category],MATCH('N1.3_Project_Listing'!$C741,N1.2_Intervention_Types[Intervention Type ID],0),1),"")</f>
        <v/>
      </c>
      <c r="B741" s="160" t="str">
        <f>IF($D$2="GD",IFERROR(INDEX(N1.2_Intervention_Types[C&amp;V Asset Category (GD)],MATCH('N1.3_Project_Listing'!$C741,N1.2_Intervention_Types[Intervention Type ID],0),1),""),IFERROR(INDEX(N1.2_Intervention_Types[NARM Asset Category],MATCH('N1.3_Project_Listing'!$C741,N1.2_Intervention_Types[Intervention Type ID],0),1),""))</f>
        <v/>
      </c>
      <c r="C741" s="67" t="str">
        <f>IFERROR(INDEX(N1.2_Intervention_Types[Intervention Type ID],MATCH('N1.3_Project_Listing'!$I741,N1.2_Intervention_Types[Intervention Type],0),1),"")</f>
        <v/>
      </c>
      <c r="D741" s="160" t="str">
        <f>IFERROR(INDEX(N1.2_Intervention_Types[Intervention Category],MATCH('N1.3_Project_Listing'!$C741,N1.2_Intervention_Types[Intervention Type ID],0),1),"")</f>
        <v/>
      </c>
      <c r="E741" s="210"/>
      <c r="F741" s="236"/>
      <c r="G741" s="236"/>
      <c r="H741" s="236"/>
      <c r="I741" s="151"/>
      <c r="J741" s="139"/>
      <c r="K741" s="117"/>
      <c r="L741" s="117"/>
      <c r="M741" s="117"/>
      <c r="N741" s="11"/>
      <c r="O741" s="11"/>
      <c r="P741" s="11"/>
      <c r="Q741" s="63">
        <f t="shared" si="64"/>
        <v>0</v>
      </c>
      <c r="R741" s="368">
        <f>IF('N1.3_Project_Listing'!$D741="Replacement",SUM('N1.3_Project_Listing'!$K741:$L741)/2,'N1.3_Project_Listing'!$M741)</f>
        <v>0</v>
      </c>
      <c r="S741" s="67" t="str">
        <f>IFERROR(INDEX('N0.7_Lookup_References'!$C$13:$C$72,MATCH($A741,'N0.7_Lookup_References'!$B$13:$B$72,0)),"")</f>
        <v/>
      </c>
      <c r="T741" s="338" t="str">
        <f t="shared" si="65"/>
        <v/>
      </c>
      <c r="V741" s="11"/>
      <c r="W741" s="11"/>
      <c r="X741" s="11"/>
      <c r="Y741" s="11"/>
      <c r="Z741" s="11"/>
      <c r="AA741" s="11"/>
      <c r="AB741" s="11"/>
      <c r="AC741" s="11"/>
      <c r="AD741" s="11"/>
      <c r="AE741" s="11"/>
      <c r="AF741" s="11"/>
      <c r="AG741" s="11"/>
      <c r="AH741" s="11"/>
      <c r="AI741" s="11"/>
      <c r="AJ741" s="11"/>
      <c r="AK741" s="11"/>
      <c r="AL741" s="11"/>
      <c r="AM741" s="11"/>
      <c r="AN741" s="11"/>
      <c r="AO741" s="11"/>
      <c r="AP741" s="63">
        <f t="shared" si="61"/>
        <v>0</v>
      </c>
      <c r="AQ741" s="63">
        <f t="shared" si="62"/>
        <v>0</v>
      </c>
      <c r="AR741" s="63">
        <f t="shared" si="63"/>
        <v>0</v>
      </c>
      <c r="AT741" s="176" cm="1">
        <f t="array" ref="AT741">SUMIFS('N1.3_Project_Listing'!$P$16:$P$829, 'N1.3_Project_Listing'!$E$16:$E$829,'N1.3_Project_Listing'!$E741, 'N1.3_Project_Listing'!$A$16:$A$829,ET_Risk_SC_Summation[[#Headers],[132kV Circuit Breaker]])</f>
        <v>0</v>
      </c>
      <c r="AU741" s="176" cm="1">
        <f t="array" ref="AU741">SUMIFS('N1.3_Project_Listing'!$P$16:$P$829, 'N1.3_Project_Listing'!$E$16:$E$829,'N1.3_Project_Listing'!$E741, 'N1.3_Project_Listing'!$A$16:$A$829,ET_Risk_SC_Summation[[#Headers],[132kV Transformer]])</f>
        <v>0</v>
      </c>
      <c r="AV741" s="176" cm="1">
        <f t="array" ref="AV741">SUMIFS('N1.3_Project_Listing'!$P$16:$P$829, 'N1.3_Project_Listing'!$E$16:$E$829,'N1.3_Project_Listing'!$E741, 'N1.3_Project_Listing'!$A$16:$A$829,ET_Risk_SC_Summation[[#Headers],[132kV Reactor]])</f>
        <v>0</v>
      </c>
      <c r="AW741" s="176" cm="1">
        <f t="array" ref="AW741">SUMIFS('N1.3_Project_Listing'!$P$16:$P$829, 'N1.3_Project_Listing'!$E$16:$E$829,'N1.3_Project_Listing'!$E741, 'N1.3_Project_Listing'!$A$16:$A$829,ET_Risk_SC_Summation[[#Headers],[132kV Underground Cable]])</f>
        <v>0</v>
      </c>
      <c r="AX741" s="176" cm="1">
        <f t="array" ref="AX741">SUMIFS('N1.3_Project_Listing'!$P$16:$P$829, 'N1.3_Project_Listing'!$E$16:$E$829,'N1.3_Project_Listing'!$E741, 'N1.3_Project_Listing'!$A$16:$A$829,ET_Risk_SC_Summation[[#Headers],[132kV OHL Conductor]])</f>
        <v>0</v>
      </c>
      <c r="AY741" s="176" cm="1">
        <f t="array" ref="AY741">SUMIFS('N1.3_Project_Listing'!$P$16:$P$829, 'N1.3_Project_Listing'!$E$16:$E$829,'N1.3_Project_Listing'!$E741, 'N1.3_Project_Listing'!$A$16:$A$829,ET_Risk_SC_Summation[[#Headers],[132kV OHL Fittings]])</f>
        <v>0</v>
      </c>
      <c r="AZ741" s="176" cm="1">
        <f t="array" ref="AZ741">SUMIFS('N1.3_Project_Listing'!$P$16:$P$829, 'N1.3_Project_Listing'!$E$16:$E$829,'N1.3_Project_Listing'!$E741, 'N1.3_Project_Listing'!$A$16:$A$829,ET_Risk_SC_Summation[[#Headers],[132kV OHL Tower]])</f>
        <v>0</v>
      </c>
      <c r="BA741" s="176" cm="1">
        <f t="array" ref="BA741">SUMIFS('N1.3_Project_Listing'!$P$16:$P$829, 'N1.3_Project_Listing'!$E$16:$E$829,'N1.3_Project_Listing'!$E741, 'N1.3_Project_Listing'!$A$16:$A$829,ET_Risk_SC_Summation[[#Headers],[275kV Circuit Breaker]])</f>
        <v>0</v>
      </c>
      <c r="BB741" s="176" cm="1">
        <f t="array" ref="BB741">SUMIFS('N1.3_Project_Listing'!$P$16:$P$829, 'N1.3_Project_Listing'!$E$16:$E$829,'N1.3_Project_Listing'!$E741, 'N1.3_Project_Listing'!$A$16:$A$829,ET_Risk_SC_Summation[[#Headers],[275kV Transformer]])</f>
        <v>0</v>
      </c>
      <c r="BC741" s="176" cm="1">
        <f t="array" ref="BC741">SUMIFS('N1.3_Project_Listing'!$P$16:$P$829, 'N1.3_Project_Listing'!$E$16:$E$829,'N1.3_Project_Listing'!$E741, 'N1.3_Project_Listing'!$A$16:$A$829,ET_Risk_SC_Summation[[#Headers],[275kV Reactor]])</f>
        <v>0</v>
      </c>
      <c r="BD741" s="176" cm="1">
        <f t="array" ref="BD741">SUMIFS('N1.3_Project_Listing'!$P$16:$P$829, 'N1.3_Project_Listing'!$E$16:$E$829,'N1.3_Project_Listing'!$E741, 'N1.3_Project_Listing'!$A$16:$A$829,ET_Risk_SC_Summation[[#Headers],[275kV Underground Cable]])</f>
        <v>0</v>
      </c>
      <c r="BE741" s="176" cm="1">
        <f t="array" ref="BE741">SUMIFS('N1.3_Project_Listing'!$P$16:$P$829, 'N1.3_Project_Listing'!$E$16:$E$829,'N1.3_Project_Listing'!$E741, 'N1.3_Project_Listing'!$A$16:$A$829,ET_Risk_SC_Summation[[#Headers],[275kV OHL Conductor]])</f>
        <v>0</v>
      </c>
      <c r="BF741" s="176" cm="1">
        <f t="array" ref="BF741">SUMIFS('N1.3_Project_Listing'!$P$16:$P$829, 'N1.3_Project_Listing'!$E$16:$E$829,'N1.3_Project_Listing'!$E741, 'N1.3_Project_Listing'!$A$16:$A$829,ET_Risk_SC_Summation[[#Headers],[275kV OHL Fittings]])</f>
        <v>0</v>
      </c>
      <c r="BG741" s="176" cm="1">
        <f t="array" ref="BG741">SUMIFS('N1.3_Project_Listing'!$P$16:$P$829, 'N1.3_Project_Listing'!$E$16:$E$829,'N1.3_Project_Listing'!$E741, 'N1.3_Project_Listing'!$A$16:$A$829,ET_Risk_SC_Summation[[#Headers],[275kV OHL Tower]])</f>
        <v>0</v>
      </c>
      <c r="BH741" s="176" cm="1">
        <f t="array" ref="BH741">SUMIFS('N1.3_Project_Listing'!$P$16:$P$829, 'N1.3_Project_Listing'!$E$16:$E$829,'N1.3_Project_Listing'!$E741, 'N1.3_Project_Listing'!$A$16:$A$829,ET_Risk_SC_Summation[[#Headers],[400kV Circuit Breaker]])</f>
        <v>0</v>
      </c>
      <c r="BI741" s="176" cm="1">
        <f t="array" ref="BI741">SUMIFS('N1.3_Project_Listing'!$P$16:$P$829, 'N1.3_Project_Listing'!$E$16:$E$829,'N1.3_Project_Listing'!$E741, 'N1.3_Project_Listing'!$A$16:$A$829,ET_Risk_SC_Summation[[#Headers],[400kV Transformer]])</f>
        <v>0</v>
      </c>
      <c r="BJ741" s="176" cm="1">
        <f t="array" ref="BJ741">SUMIFS('N1.3_Project_Listing'!$P$16:$P$829, 'N1.3_Project_Listing'!$E$16:$E$829,'N1.3_Project_Listing'!$E741, 'N1.3_Project_Listing'!$A$16:$A$829,ET_Risk_SC_Summation[[#Headers],[400kV Reactor]])</f>
        <v>0</v>
      </c>
      <c r="BK741" s="176" cm="1">
        <f t="array" ref="BK741">SUMIFS('N1.3_Project_Listing'!$P$16:$P$829, 'N1.3_Project_Listing'!$E$16:$E$829,'N1.3_Project_Listing'!$E741, 'N1.3_Project_Listing'!$A$16:$A$829,ET_Risk_SC_Summation[[#Headers],[400kV Underground Cable]])</f>
        <v>0</v>
      </c>
      <c r="BL741" s="176" cm="1">
        <f t="array" ref="BL741">SUMIFS('N1.3_Project_Listing'!$P$16:$P$829, 'N1.3_Project_Listing'!$E$16:$E$829,'N1.3_Project_Listing'!$E741, 'N1.3_Project_Listing'!$A$16:$A$829,ET_Risk_SC_Summation[[#Headers],[400kV OHL Conductor]])</f>
        <v>0</v>
      </c>
      <c r="BM741" s="176" cm="1">
        <f t="array" ref="BM741">SUMIFS('N1.3_Project_Listing'!$P$16:$P$829, 'N1.3_Project_Listing'!$E$16:$E$829,'N1.3_Project_Listing'!$E741, 'N1.3_Project_Listing'!$A$16:$A$829,ET_Risk_SC_Summation[[#Headers],[400kV OHL Fittings]])</f>
        <v>0</v>
      </c>
      <c r="BN741" s="176" cm="1">
        <f t="array" ref="BN741">SUMIFS('N1.3_Project_Listing'!$P$16:$P$829, 'N1.3_Project_Listing'!$E$16:$E$829,'N1.3_Project_Listing'!$E741, 'N1.3_Project_Listing'!$A$16:$A$829,ET_Risk_SC_Summation[[#Headers],[400kV OHL Tower]])</f>
        <v>0</v>
      </c>
      <c r="BO741" s="177" t="str">
        <f>IF(SUM(ET_Risk_SC_Summation[[#This Row],[132kV Circuit Breaker]:[400kV OHL Tower]])=0, "n/a", INDEX(ET_Risk_SC_Summation[#Headers],1,MATCH(MAX(ET_Risk_SC_Summation[[#This Row],[132kV Circuit Breaker]:[400kV OHL Tower]]),ET_Risk_SC_Summation[[#This Row],[132kV Circuit Breaker]:[400kV OHL Tower]],0)))</f>
        <v>n/a</v>
      </c>
      <c r="BP741" s="177" t="str">
        <f>IFERROR(INDEX('N0.7_Lookup_References'!$G$77:$G$98,MATCH(ET_Risk_SC_Summation[[#This Row],[Mxx Category]],'N0.7_Lookup_References'!$F$77:$F$98,0)),"")</f>
        <v/>
      </c>
    </row>
    <row r="742" spans="1:68">
      <c r="A742" s="160" t="str">
        <f>IFERROR(INDEX(N1.2_Intervention_Types[NARM Asset Category],MATCH('N1.3_Project_Listing'!$C742,N1.2_Intervention_Types[Intervention Type ID],0),1),"")</f>
        <v/>
      </c>
      <c r="B742" s="160" t="str">
        <f>IF($D$2="GD",IFERROR(INDEX(N1.2_Intervention_Types[C&amp;V Asset Category (GD)],MATCH('N1.3_Project_Listing'!$C742,N1.2_Intervention_Types[Intervention Type ID],0),1),""),IFERROR(INDEX(N1.2_Intervention_Types[NARM Asset Category],MATCH('N1.3_Project_Listing'!$C742,N1.2_Intervention_Types[Intervention Type ID],0),1),""))</f>
        <v/>
      </c>
      <c r="C742" s="67" t="str">
        <f>IFERROR(INDEX(N1.2_Intervention_Types[Intervention Type ID],MATCH('N1.3_Project_Listing'!$I742,N1.2_Intervention_Types[Intervention Type],0),1),"")</f>
        <v/>
      </c>
      <c r="D742" s="160" t="str">
        <f>IFERROR(INDEX(N1.2_Intervention_Types[Intervention Category],MATCH('N1.3_Project_Listing'!$C742,N1.2_Intervention_Types[Intervention Type ID],0),1),"")</f>
        <v/>
      </c>
      <c r="E742" s="210"/>
      <c r="F742" s="236"/>
      <c r="G742" s="236"/>
      <c r="H742" s="236"/>
      <c r="I742" s="151"/>
      <c r="J742" s="139"/>
      <c r="K742" s="117"/>
      <c r="L742" s="117"/>
      <c r="M742" s="117"/>
      <c r="N742" s="11"/>
      <c r="O742" s="11"/>
      <c r="P742" s="11"/>
      <c r="Q742" s="63">
        <f t="shared" si="64"/>
        <v>0</v>
      </c>
      <c r="R742" s="368">
        <f>IF('N1.3_Project_Listing'!$D742="Replacement",SUM('N1.3_Project_Listing'!$K742:$L742)/2,'N1.3_Project_Listing'!$M742)</f>
        <v>0</v>
      </c>
      <c r="S742" s="67" t="str">
        <f>IFERROR(INDEX('N0.7_Lookup_References'!$C$13:$C$72,MATCH($A742,'N0.7_Lookup_References'!$B$13:$B$72,0)),"")</f>
        <v/>
      </c>
      <c r="T742" s="338" t="str">
        <f t="shared" si="65"/>
        <v/>
      </c>
      <c r="V742" s="11"/>
      <c r="W742" s="11"/>
      <c r="X742" s="11"/>
      <c r="Y742" s="11"/>
      <c r="Z742" s="11"/>
      <c r="AA742" s="11"/>
      <c r="AB742" s="11"/>
      <c r="AC742" s="11"/>
      <c r="AD742" s="11"/>
      <c r="AE742" s="11"/>
      <c r="AF742" s="11"/>
      <c r="AG742" s="11"/>
      <c r="AH742" s="11"/>
      <c r="AI742" s="11"/>
      <c r="AJ742" s="11"/>
      <c r="AK742" s="11"/>
      <c r="AL742" s="11"/>
      <c r="AM742" s="11"/>
      <c r="AN742" s="11"/>
      <c r="AO742" s="11"/>
      <c r="AP742" s="63">
        <f t="shared" si="61"/>
        <v>0</v>
      </c>
      <c r="AQ742" s="63">
        <f t="shared" si="62"/>
        <v>0</v>
      </c>
      <c r="AR742" s="63">
        <f t="shared" si="63"/>
        <v>0</v>
      </c>
      <c r="AT742" s="176" cm="1">
        <f t="array" ref="AT742">SUMIFS('N1.3_Project_Listing'!$P$16:$P$829, 'N1.3_Project_Listing'!$E$16:$E$829,'N1.3_Project_Listing'!$E742, 'N1.3_Project_Listing'!$A$16:$A$829,ET_Risk_SC_Summation[[#Headers],[132kV Circuit Breaker]])</f>
        <v>0</v>
      </c>
      <c r="AU742" s="176" cm="1">
        <f t="array" ref="AU742">SUMIFS('N1.3_Project_Listing'!$P$16:$P$829, 'N1.3_Project_Listing'!$E$16:$E$829,'N1.3_Project_Listing'!$E742, 'N1.3_Project_Listing'!$A$16:$A$829,ET_Risk_SC_Summation[[#Headers],[132kV Transformer]])</f>
        <v>0</v>
      </c>
      <c r="AV742" s="176" cm="1">
        <f t="array" ref="AV742">SUMIFS('N1.3_Project_Listing'!$P$16:$P$829, 'N1.3_Project_Listing'!$E$16:$E$829,'N1.3_Project_Listing'!$E742, 'N1.3_Project_Listing'!$A$16:$A$829,ET_Risk_SC_Summation[[#Headers],[132kV Reactor]])</f>
        <v>0</v>
      </c>
      <c r="AW742" s="176" cm="1">
        <f t="array" ref="AW742">SUMIFS('N1.3_Project_Listing'!$P$16:$P$829, 'N1.3_Project_Listing'!$E$16:$E$829,'N1.3_Project_Listing'!$E742, 'N1.3_Project_Listing'!$A$16:$A$829,ET_Risk_SC_Summation[[#Headers],[132kV Underground Cable]])</f>
        <v>0</v>
      </c>
      <c r="AX742" s="176" cm="1">
        <f t="array" ref="AX742">SUMIFS('N1.3_Project_Listing'!$P$16:$P$829, 'N1.3_Project_Listing'!$E$16:$E$829,'N1.3_Project_Listing'!$E742, 'N1.3_Project_Listing'!$A$16:$A$829,ET_Risk_SC_Summation[[#Headers],[132kV OHL Conductor]])</f>
        <v>0</v>
      </c>
      <c r="AY742" s="176" cm="1">
        <f t="array" ref="AY742">SUMIFS('N1.3_Project_Listing'!$P$16:$P$829, 'N1.3_Project_Listing'!$E$16:$E$829,'N1.3_Project_Listing'!$E742, 'N1.3_Project_Listing'!$A$16:$A$829,ET_Risk_SC_Summation[[#Headers],[132kV OHL Fittings]])</f>
        <v>0</v>
      </c>
      <c r="AZ742" s="176" cm="1">
        <f t="array" ref="AZ742">SUMIFS('N1.3_Project_Listing'!$P$16:$P$829, 'N1.3_Project_Listing'!$E$16:$E$829,'N1.3_Project_Listing'!$E742, 'N1.3_Project_Listing'!$A$16:$A$829,ET_Risk_SC_Summation[[#Headers],[132kV OHL Tower]])</f>
        <v>0</v>
      </c>
      <c r="BA742" s="176" cm="1">
        <f t="array" ref="BA742">SUMIFS('N1.3_Project_Listing'!$P$16:$P$829, 'N1.3_Project_Listing'!$E$16:$E$829,'N1.3_Project_Listing'!$E742, 'N1.3_Project_Listing'!$A$16:$A$829,ET_Risk_SC_Summation[[#Headers],[275kV Circuit Breaker]])</f>
        <v>0</v>
      </c>
      <c r="BB742" s="176" cm="1">
        <f t="array" ref="BB742">SUMIFS('N1.3_Project_Listing'!$P$16:$P$829, 'N1.3_Project_Listing'!$E$16:$E$829,'N1.3_Project_Listing'!$E742, 'N1.3_Project_Listing'!$A$16:$A$829,ET_Risk_SC_Summation[[#Headers],[275kV Transformer]])</f>
        <v>0</v>
      </c>
      <c r="BC742" s="176" cm="1">
        <f t="array" ref="BC742">SUMIFS('N1.3_Project_Listing'!$P$16:$P$829, 'N1.3_Project_Listing'!$E$16:$E$829,'N1.3_Project_Listing'!$E742, 'N1.3_Project_Listing'!$A$16:$A$829,ET_Risk_SC_Summation[[#Headers],[275kV Reactor]])</f>
        <v>0</v>
      </c>
      <c r="BD742" s="176" cm="1">
        <f t="array" ref="BD742">SUMIFS('N1.3_Project_Listing'!$P$16:$P$829, 'N1.3_Project_Listing'!$E$16:$E$829,'N1.3_Project_Listing'!$E742, 'N1.3_Project_Listing'!$A$16:$A$829,ET_Risk_SC_Summation[[#Headers],[275kV Underground Cable]])</f>
        <v>0</v>
      </c>
      <c r="BE742" s="176" cm="1">
        <f t="array" ref="BE742">SUMIFS('N1.3_Project_Listing'!$P$16:$P$829, 'N1.3_Project_Listing'!$E$16:$E$829,'N1.3_Project_Listing'!$E742, 'N1.3_Project_Listing'!$A$16:$A$829,ET_Risk_SC_Summation[[#Headers],[275kV OHL Conductor]])</f>
        <v>0</v>
      </c>
      <c r="BF742" s="176" cm="1">
        <f t="array" ref="BF742">SUMIFS('N1.3_Project_Listing'!$P$16:$P$829, 'N1.3_Project_Listing'!$E$16:$E$829,'N1.3_Project_Listing'!$E742, 'N1.3_Project_Listing'!$A$16:$A$829,ET_Risk_SC_Summation[[#Headers],[275kV OHL Fittings]])</f>
        <v>0</v>
      </c>
      <c r="BG742" s="176" cm="1">
        <f t="array" ref="BG742">SUMIFS('N1.3_Project_Listing'!$P$16:$P$829, 'N1.3_Project_Listing'!$E$16:$E$829,'N1.3_Project_Listing'!$E742, 'N1.3_Project_Listing'!$A$16:$A$829,ET_Risk_SC_Summation[[#Headers],[275kV OHL Tower]])</f>
        <v>0</v>
      </c>
      <c r="BH742" s="176" cm="1">
        <f t="array" ref="BH742">SUMIFS('N1.3_Project_Listing'!$P$16:$P$829, 'N1.3_Project_Listing'!$E$16:$E$829,'N1.3_Project_Listing'!$E742, 'N1.3_Project_Listing'!$A$16:$A$829,ET_Risk_SC_Summation[[#Headers],[400kV Circuit Breaker]])</f>
        <v>0</v>
      </c>
      <c r="BI742" s="176" cm="1">
        <f t="array" ref="BI742">SUMIFS('N1.3_Project_Listing'!$P$16:$P$829, 'N1.3_Project_Listing'!$E$16:$E$829,'N1.3_Project_Listing'!$E742, 'N1.3_Project_Listing'!$A$16:$A$829,ET_Risk_SC_Summation[[#Headers],[400kV Transformer]])</f>
        <v>0</v>
      </c>
      <c r="BJ742" s="176" cm="1">
        <f t="array" ref="BJ742">SUMIFS('N1.3_Project_Listing'!$P$16:$P$829, 'N1.3_Project_Listing'!$E$16:$E$829,'N1.3_Project_Listing'!$E742, 'N1.3_Project_Listing'!$A$16:$A$829,ET_Risk_SC_Summation[[#Headers],[400kV Reactor]])</f>
        <v>0</v>
      </c>
      <c r="BK742" s="176" cm="1">
        <f t="array" ref="BK742">SUMIFS('N1.3_Project_Listing'!$P$16:$P$829, 'N1.3_Project_Listing'!$E$16:$E$829,'N1.3_Project_Listing'!$E742, 'N1.3_Project_Listing'!$A$16:$A$829,ET_Risk_SC_Summation[[#Headers],[400kV Underground Cable]])</f>
        <v>0</v>
      </c>
      <c r="BL742" s="176" cm="1">
        <f t="array" ref="BL742">SUMIFS('N1.3_Project_Listing'!$P$16:$P$829, 'N1.3_Project_Listing'!$E$16:$E$829,'N1.3_Project_Listing'!$E742, 'N1.3_Project_Listing'!$A$16:$A$829,ET_Risk_SC_Summation[[#Headers],[400kV OHL Conductor]])</f>
        <v>0</v>
      </c>
      <c r="BM742" s="176" cm="1">
        <f t="array" ref="BM742">SUMIFS('N1.3_Project_Listing'!$P$16:$P$829, 'N1.3_Project_Listing'!$E$16:$E$829,'N1.3_Project_Listing'!$E742, 'N1.3_Project_Listing'!$A$16:$A$829,ET_Risk_SC_Summation[[#Headers],[400kV OHL Fittings]])</f>
        <v>0</v>
      </c>
      <c r="BN742" s="176" cm="1">
        <f t="array" ref="BN742">SUMIFS('N1.3_Project_Listing'!$P$16:$P$829, 'N1.3_Project_Listing'!$E$16:$E$829,'N1.3_Project_Listing'!$E742, 'N1.3_Project_Listing'!$A$16:$A$829,ET_Risk_SC_Summation[[#Headers],[400kV OHL Tower]])</f>
        <v>0</v>
      </c>
      <c r="BO742" s="177" t="str">
        <f>IF(SUM(ET_Risk_SC_Summation[[#This Row],[132kV Circuit Breaker]:[400kV OHL Tower]])=0, "n/a", INDEX(ET_Risk_SC_Summation[#Headers],1,MATCH(MAX(ET_Risk_SC_Summation[[#This Row],[132kV Circuit Breaker]:[400kV OHL Tower]]),ET_Risk_SC_Summation[[#This Row],[132kV Circuit Breaker]:[400kV OHL Tower]],0)))</f>
        <v>n/a</v>
      </c>
      <c r="BP742" s="177" t="str">
        <f>IFERROR(INDEX('N0.7_Lookup_References'!$G$77:$G$98,MATCH(ET_Risk_SC_Summation[[#This Row],[Mxx Category]],'N0.7_Lookup_References'!$F$77:$F$98,0)),"")</f>
        <v/>
      </c>
    </row>
    <row r="743" spans="1:68">
      <c r="A743" s="160" t="str">
        <f>IFERROR(INDEX(N1.2_Intervention_Types[NARM Asset Category],MATCH('N1.3_Project_Listing'!$C743,N1.2_Intervention_Types[Intervention Type ID],0),1),"")</f>
        <v/>
      </c>
      <c r="B743" s="160" t="str">
        <f>IF($D$2="GD",IFERROR(INDEX(N1.2_Intervention_Types[C&amp;V Asset Category (GD)],MATCH('N1.3_Project_Listing'!$C743,N1.2_Intervention_Types[Intervention Type ID],0),1),""),IFERROR(INDEX(N1.2_Intervention_Types[NARM Asset Category],MATCH('N1.3_Project_Listing'!$C743,N1.2_Intervention_Types[Intervention Type ID],0),1),""))</f>
        <v/>
      </c>
      <c r="C743" s="67" t="str">
        <f>IFERROR(INDEX(N1.2_Intervention_Types[Intervention Type ID],MATCH('N1.3_Project_Listing'!$I743,N1.2_Intervention_Types[Intervention Type],0),1),"")</f>
        <v/>
      </c>
      <c r="D743" s="160" t="str">
        <f>IFERROR(INDEX(N1.2_Intervention_Types[Intervention Category],MATCH('N1.3_Project_Listing'!$C743,N1.2_Intervention_Types[Intervention Type ID],0),1),"")</f>
        <v/>
      </c>
      <c r="E743" s="210"/>
      <c r="F743" s="236"/>
      <c r="G743" s="236"/>
      <c r="H743" s="236"/>
      <c r="I743" s="151"/>
      <c r="J743" s="139"/>
      <c r="K743" s="117"/>
      <c r="L743" s="117"/>
      <c r="M743" s="117"/>
      <c r="N743" s="11"/>
      <c r="O743" s="11"/>
      <c r="P743" s="11"/>
      <c r="Q743" s="63">
        <f t="shared" si="64"/>
        <v>0</v>
      </c>
      <c r="R743" s="368">
        <f>IF('N1.3_Project_Listing'!$D743="Replacement",SUM('N1.3_Project_Listing'!$K743:$L743)/2,'N1.3_Project_Listing'!$M743)</f>
        <v>0</v>
      </c>
      <c r="S743" s="67" t="str">
        <f>IFERROR(INDEX('N0.7_Lookup_References'!$C$13:$C$72,MATCH($A743,'N0.7_Lookup_References'!$B$13:$B$72,0)),"")</f>
        <v/>
      </c>
      <c r="T743" s="338" t="str">
        <f t="shared" si="65"/>
        <v/>
      </c>
      <c r="V743" s="11"/>
      <c r="W743" s="11"/>
      <c r="X743" s="11"/>
      <c r="Y743" s="11"/>
      <c r="Z743" s="11"/>
      <c r="AA743" s="11"/>
      <c r="AB743" s="11"/>
      <c r="AC743" s="11"/>
      <c r="AD743" s="11"/>
      <c r="AE743" s="11"/>
      <c r="AF743" s="11"/>
      <c r="AG743" s="11"/>
      <c r="AH743" s="11"/>
      <c r="AI743" s="11"/>
      <c r="AJ743" s="11"/>
      <c r="AK743" s="11"/>
      <c r="AL743" s="11"/>
      <c r="AM743" s="11"/>
      <c r="AN743" s="11"/>
      <c r="AO743" s="11"/>
      <c r="AP743" s="63">
        <f t="shared" si="61"/>
        <v>0</v>
      </c>
      <c r="AQ743" s="63">
        <f t="shared" si="62"/>
        <v>0</v>
      </c>
      <c r="AR743" s="63">
        <f t="shared" si="63"/>
        <v>0</v>
      </c>
      <c r="AT743" s="176" cm="1">
        <f t="array" ref="AT743">SUMIFS('N1.3_Project_Listing'!$P$16:$P$829, 'N1.3_Project_Listing'!$E$16:$E$829,'N1.3_Project_Listing'!$E743, 'N1.3_Project_Listing'!$A$16:$A$829,ET_Risk_SC_Summation[[#Headers],[132kV Circuit Breaker]])</f>
        <v>0</v>
      </c>
      <c r="AU743" s="176" cm="1">
        <f t="array" ref="AU743">SUMIFS('N1.3_Project_Listing'!$P$16:$P$829, 'N1.3_Project_Listing'!$E$16:$E$829,'N1.3_Project_Listing'!$E743, 'N1.3_Project_Listing'!$A$16:$A$829,ET_Risk_SC_Summation[[#Headers],[132kV Transformer]])</f>
        <v>0</v>
      </c>
      <c r="AV743" s="176" cm="1">
        <f t="array" ref="AV743">SUMIFS('N1.3_Project_Listing'!$P$16:$P$829, 'N1.3_Project_Listing'!$E$16:$E$829,'N1.3_Project_Listing'!$E743, 'N1.3_Project_Listing'!$A$16:$A$829,ET_Risk_SC_Summation[[#Headers],[132kV Reactor]])</f>
        <v>0</v>
      </c>
      <c r="AW743" s="176" cm="1">
        <f t="array" ref="AW743">SUMIFS('N1.3_Project_Listing'!$P$16:$P$829, 'N1.3_Project_Listing'!$E$16:$E$829,'N1.3_Project_Listing'!$E743, 'N1.3_Project_Listing'!$A$16:$A$829,ET_Risk_SC_Summation[[#Headers],[132kV Underground Cable]])</f>
        <v>0</v>
      </c>
      <c r="AX743" s="176" cm="1">
        <f t="array" ref="AX743">SUMIFS('N1.3_Project_Listing'!$P$16:$P$829, 'N1.3_Project_Listing'!$E$16:$E$829,'N1.3_Project_Listing'!$E743, 'N1.3_Project_Listing'!$A$16:$A$829,ET_Risk_SC_Summation[[#Headers],[132kV OHL Conductor]])</f>
        <v>0</v>
      </c>
      <c r="AY743" s="176" cm="1">
        <f t="array" ref="AY743">SUMIFS('N1.3_Project_Listing'!$P$16:$P$829, 'N1.3_Project_Listing'!$E$16:$E$829,'N1.3_Project_Listing'!$E743, 'N1.3_Project_Listing'!$A$16:$A$829,ET_Risk_SC_Summation[[#Headers],[132kV OHL Fittings]])</f>
        <v>0</v>
      </c>
      <c r="AZ743" s="176" cm="1">
        <f t="array" ref="AZ743">SUMIFS('N1.3_Project_Listing'!$P$16:$P$829, 'N1.3_Project_Listing'!$E$16:$E$829,'N1.3_Project_Listing'!$E743, 'N1.3_Project_Listing'!$A$16:$A$829,ET_Risk_SC_Summation[[#Headers],[132kV OHL Tower]])</f>
        <v>0</v>
      </c>
      <c r="BA743" s="176" cm="1">
        <f t="array" ref="BA743">SUMIFS('N1.3_Project_Listing'!$P$16:$P$829, 'N1.3_Project_Listing'!$E$16:$E$829,'N1.3_Project_Listing'!$E743, 'N1.3_Project_Listing'!$A$16:$A$829,ET_Risk_SC_Summation[[#Headers],[275kV Circuit Breaker]])</f>
        <v>0</v>
      </c>
      <c r="BB743" s="176" cm="1">
        <f t="array" ref="BB743">SUMIFS('N1.3_Project_Listing'!$P$16:$P$829, 'N1.3_Project_Listing'!$E$16:$E$829,'N1.3_Project_Listing'!$E743, 'N1.3_Project_Listing'!$A$16:$A$829,ET_Risk_SC_Summation[[#Headers],[275kV Transformer]])</f>
        <v>0</v>
      </c>
      <c r="BC743" s="176" cm="1">
        <f t="array" ref="BC743">SUMIFS('N1.3_Project_Listing'!$P$16:$P$829, 'N1.3_Project_Listing'!$E$16:$E$829,'N1.3_Project_Listing'!$E743, 'N1.3_Project_Listing'!$A$16:$A$829,ET_Risk_SC_Summation[[#Headers],[275kV Reactor]])</f>
        <v>0</v>
      </c>
      <c r="BD743" s="176" cm="1">
        <f t="array" ref="BD743">SUMIFS('N1.3_Project_Listing'!$P$16:$P$829, 'N1.3_Project_Listing'!$E$16:$E$829,'N1.3_Project_Listing'!$E743, 'N1.3_Project_Listing'!$A$16:$A$829,ET_Risk_SC_Summation[[#Headers],[275kV Underground Cable]])</f>
        <v>0</v>
      </c>
      <c r="BE743" s="176" cm="1">
        <f t="array" ref="BE743">SUMIFS('N1.3_Project_Listing'!$P$16:$P$829, 'N1.3_Project_Listing'!$E$16:$E$829,'N1.3_Project_Listing'!$E743, 'N1.3_Project_Listing'!$A$16:$A$829,ET_Risk_SC_Summation[[#Headers],[275kV OHL Conductor]])</f>
        <v>0</v>
      </c>
      <c r="BF743" s="176" cm="1">
        <f t="array" ref="BF743">SUMIFS('N1.3_Project_Listing'!$P$16:$P$829, 'N1.3_Project_Listing'!$E$16:$E$829,'N1.3_Project_Listing'!$E743, 'N1.3_Project_Listing'!$A$16:$A$829,ET_Risk_SC_Summation[[#Headers],[275kV OHL Fittings]])</f>
        <v>0</v>
      </c>
      <c r="BG743" s="176" cm="1">
        <f t="array" ref="BG743">SUMIFS('N1.3_Project_Listing'!$P$16:$P$829, 'N1.3_Project_Listing'!$E$16:$E$829,'N1.3_Project_Listing'!$E743, 'N1.3_Project_Listing'!$A$16:$A$829,ET_Risk_SC_Summation[[#Headers],[275kV OHL Tower]])</f>
        <v>0</v>
      </c>
      <c r="BH743" s="176" cm="1">
        <f t="array" ref="BH743">SUMIFS('N1.3_Project_Listing'!$P$16:$P$829, 'N1.3_Project_Listing'!$E$16:$E$829,'N1.3_Project_Listing'!$E743, 'N1.3_Project_Listing'!$A$16:$A$829,ET_Risk_SC_Summation[[#Headers],[400kV Circuit Breaker]])</f>
        <v>0</v>
      </c>
      <c r="BI743" s="176" cm="1">
        <f t="array" ref="BI743">SUMIFS('N1.3_Project_Listing'!$P$16:$P$829, 'N1.3_Project_Listing'!$E$16:$E$829,'N1.3_Project_Listing'!$E743, 'N1.3_Project_Listing'!$A$16:$A$829,ET_Risk_SC_Summation[[#Headers],[400kV Transformer]])</f>
        <v>0</v>
      </c>
      <c r="BJ743" s="176" cm="1">
        <f t="array" ref="BJ743">SUMIFS('N1.3_Project_Listing'!$P$16:$P$829, 'N1.3_Project_Listing'!$E$16:$E$829,'N1.3_Project_Listing'!$E743, 'N1.3_Project_Listing'!$A$16:$A$829,ET_Risk_SC_Summation[[#Headers],[400kV Reactor]])</f>
        <v>0</v>
      </c>
      <c r="BK743" s="176" cm="1">
        <f t="array" ref="BK743">SUMIFS('N1.3_Project_Listing'!$P$16:$P$829, 'N1.3_Project_Listing'!$E$16:$E$829,'N1.3_Project_Listing'!$E743, 'N1.3_Project_Listing'!$A$16:$A$829,ET_Risk_SC_Summation[[#Headers],[400kV Underground Cable]])</f>
        <v>0</v>
      </c>
      <c r="BL743" s="176" cm="1">
        <f t="array" ref="BL743">SUMIFS('N1.3_Project_Listing'!$P$16:$P$829, 'N1.3_Project_Listing'!$E$16:$E$829,'N1.3_Project_Listing'!$E743, 'N1.3_Project_Listing'!$A$16:$A$829,ET_Risk_SC_Summation[[#Headers],[400kV OHL Conductor]])</f>
        <v>0</v>
      </c>
      <c r="BM743" s="176" cm="1">
        <f t="array" ref="BM743">SUMIFS('N1.3_Project_Listing'!$P$16:$P$829, 'N1.3_Project_Listing'!$E$16:$E$829,'N1.3_Project_Listing'!$E743, 'N1.3_Project_Listing'!$A$16:$A$829,ET_Risk_SC_Summation[[#Headers],[400kV OHL Fittings]])</f>
        <v>0</v>
      </c>
      <c r="BN743" s="176" cm="1">
        <f t="array" ref="BN743">SUMIFS('N1.3_Project_Listing'!$P$16:$P$829, 'N1.3_Project_Listing'!$E$16:$E$829,'N1.3_Project_Listing'!$E743, 'N1.3_Project_Listing'!$A$16:$A$829,ET_Risk_SC_Summation[[#Headers],[400kV OHL Tower]])</f>
        <v>0</v>
      </c>
      <c r="BO743" s="177" t="str">
        <f>IF(SUM(ET_Risk_SC_Summation[[#This Row],[132kV Circuit Breaker]:[400kV OHL Tower]])=0, "n/a", INDEX(ET_Risk_SC_Summation[#Headers],1,MATCH(MAX(ET_Risk_SC_Summation[[#This Row],[132kV Circuit Breaker]:[400kV OHL Tower]]),ET_Risk_SC_Summation[[#This Row],[132kV Circuit Breaker]:[400kV OHL Tower]],0)))</f>
        <v>n/a</v>
      </c>
      <c r="BP743" s="177" t="str">
        <f>IFERROR(INDEX('N0.7_Lookup_References'!$G$77:$G$98,MATCH(ET_Risk_SC_Summation[[#This Row],[Mxx Category]],'N0.7_Lookup_References'!$F$77:$F$98,0)),"")</f>
        <v/>
      </c>
    </row>
    <row r="744" spans="1:68">
      <c r="A744" s="160" t="str">
        <f>IFERROR(INDEX(N1.2_Intervention_Types[NARM Asset Category],MATCH('N1.3_Project_Listing'!$C744,N1.2_Intervention_Types[Intervention Type ID],0),1),"")</f>
        <v/>
      </c>
      <c r="B744" s="160" t="str">
        <f>IF($D$2="GD",IFERROR(INDEX(N1.2_Intervention_Types[C&amp;V Asset Category (GD)],MATCH('N1.3_Project_Listing'!$C744,N1.2_Intervention_Types[Intervention Type ID],0),1),""),IFERROR(INDEX(N1.2_Intervention_Types[NARM Asset Category],MATCH('N1.3_Project_Listing'!$C744,N1.2_Intervention_Types[Intervention Type ID],0),1),""))</f>
        <v/>
      </c>
      <c r="C744" s="67" t="str">
        <f>IFERROR(INDEX(N1.2_Intervention_Types[Intervention Type ID],MATCH('N1.3_Project_Listing'!$I744,N1.2_Intervention_Types[Intervention Type],0),1),"")</f>
        <v/>
      </c>
      <c r="D744" s="160" t="str">
        <f>IFERROR(INDEX(N1.2_Intervention_Types[Intervention Category],MATCH('N1.3_Project_Listing'!$C744,N1.2_Intervention_Types[Intervention Type ID],0),1),"")</f>
        <v/>
      </c>
      <c r="E744" s="210"/>
      <c r="F744" s="236"/>
      <c r="G744" s="236"/>
      <c r="H744" s="236"/>
      <c r="I744" s="151"/>
      <c r="J744" s="139"/>
      <c r="K744" s="117"/>
      <c r="L744" s="117"/>
      <c r="M744" s="117"/>
      <c r="N744" s="11"/>
      <c r="O744" s="11"/>
      <c r="P744" s="11"/>
      <c r="Q744" s="63">
        <f t="shared" si="64"/>
        <v>0</v>
      </c>
      <c r="R744" s="368">
        <f>IF('N1.3_Project_Listing'!$D744="Replacement",SUM('N1.3_Project_Listing'!$K744:$L744)/2,'N1.3_Project_Listing'!$M744)</f>
        <v>0</v>
      </c>
      <c r="S744" s="67" t="str">
        <f>IFERROR(INDEX('N0.7_Lookup_References'!$C$13:$C$72,MATCH($A744,'N0.7_Lookup_References'!$B$13:$B$72,0)),"")</f>
        <v/>
      </c>
      <c r="T744" s="338" t="str">
        <f t="shared" si="65"/>
        <v/>
      </c>
      <c r="V744" s="11"/>
      <c r="W744" s="11"/>
      <c r="X744" s="11"/>
      <c r="Y744" s="11"/>
      <c r="Z744" s="11"/>
      <c r="AA744" s="11"/>
      <c r="AB744" s="11"/>
      <c r="AC744" s="11"/>
      <c r="AD744" s="11"/>
      <c r="AE744" s="11"/>
      <c r="AF744" s="11"/>
      <c r="AG744" s="11"/>
      <c r="AH744" s="11"/>
      <c r="AI744" s="11"/>
      <c r="AJ744" s="11"/>
      <c r="AK744" s="11"/>
      <c r="AL744" s="11"/>
      <c r="AM744" s="11"/>
      <c r="AN744" s="11"/>
      <c r="AO744" s="11"/>
      <c r="AP744" s="63">
        <f t="shared" si="61"/>
        <v>0</v>
      </c>
      <c r="AQ744" s="63">
        <f t="shared" si="62"/>
        <v>0</v>
      </c>
      <c r="AR744" s="63">
        <f t="shared" si="63"/>
        <v>0</v>
      </c>
      <c r="AT744" s="176" cm="1">
        <f t="array" ref="AT744">SUMIFS('N1.3_Project_Listing'!$P$16:$P$829, 'N1.3_Project_Listing'!$E$16:$E$829,'N1.3_Project_Listing'!$E744, 'N1.3_Project_Listing'!$A$16:$A$829,ET_Risk_SC_Summation[[#Headers],[132kV Circuit Breaker]])</f>
        <v>0</v>
      </c>
      <c r="AU744" s="176" cm="1">
        <f t="array" ref="AU744">SUMIFS('N1.3_Project_Listing'!$P$16:$P$829, 'N1.3_Project_Listing'!$E$16:$E$829,'N1.3_Project_Listing'!$E744, 'N1.3_Project_Listing'!$A$16:$A$829,ET_Risk_SC_Summation[[#Headers],[132kV Transformer]])</f>
        <v>0</v>
      </c>
      <c r="AV744" s="176" cm="1">
        <f t="array" ref="AV744">SUMIFS('N1.3_Project_Listing'!$P$16:$P$829, 'N1.3_Project_Listing'!$E$16:$E$829,'N1.3_Project_Listing'!$E744, 'N1.3_Project_Listing'!$A$16:$A$829,ET_Risk_SC_Summation[[#Headers],[132kV Reactor]])</f>
        <v>0</v>
      </c>
      <c r="AW744" s="176" cm="1">
        <f t="array" ref="AW744">SUMIFS('N1.3_Project_Listing'!$P$16:$P$829, 'N1.3_Project_Listing'!$E$16:$E$829,'N1.3_Project_Listing'!$E744, 'N1.3_Project_Listing'!$A$16:$A$829,ET_Risk_SC_Summation[[#Headers],[132kV Underground Cable]])</f>
        <v>0</v>
      </c>
      <c r="AX744" s="176" cm="1">
        <f t="array" ref="AX744">SUMIFS('N1.3_Project_Listing'!$P$16:$P$829, 'N1.3_Project_Listing'!$E$16:$E$829,'N1.3_Project_Listing'!$E744, 'N1.3_Project_Listing'!$A$16:$A$829,ET_Risk_SC_Summation[[#Headers],[132kV OHL Conductor]])</f>
        <v>0</v>
      </c>
      <c r="AY744" s="176" cm="1">
        <f t="array" ref="AY744">SUMIFS('N1.3_Project_Listing'!$P$16:$P$829, 'N1.3_Project_Listing'!$E$16:$E$829,'N1.3_Project_Listing'!$E744, 'N1.3_Project_Listing'!$A$16:$A$829,ET_Risk_SC_Summation[[#Headers],[132kV OHL Fittings]])</f>
        <v>0</v>
      </c>
      <c r="AZ744" s="176" cm="1">
        <f t="array" ref="AZ744">SUMIFS('N1.3_Project_Listing'!$P$16:$P$829, 'N1.3_Project_Listing'!$E$16:$E$829,'N1.3_Project_Listing'!$E744, 'N1.3_Project_Listing'!$A$16:$A$829,ET_Risk_SC_Summation[[#Headers],[132kV OHL Tower]])</f>
        <v>0</v>
      </c>
      <c r="BA744" s="176" cm="1">
        <f t="array" ref="BA744">SUMIFS('N1.3_Project_Listing'!$P$16:$P$829, 'N1.3_Project_Listing'!$E$16:$E$829,'N1.3_Project_Listing'!$E744, 'N1.3_Project_Listing'!$A$16:$A$829,ET_Risk_SC_Summation[[#Headers],[275kV Circuit Breaker]])</f>
        <v>0</v>
      </c>
      <c r="BB744" s="176" cm="1">
        <f t="array" ref="BB744">SUMIFS('N1.3_Project_Listing'!$P$16:$P$829, 'N1.3_Project_Listing'!$E$16:$E$829,'N1.3_Project_Listing'!$E744, 'N1.3_Project_Listing'!$A$16:$A$829,ET_Risk_SC_Summation[[#Headers],[275kV Transformer]])</f>
        <v>0</v>
      </c>
      <c r="BC744" s="176" cm="1">
        <f t="array" ref="BC744">SUMIFS('N1.3_Project_Listing'!$P$16:$P$829, 'N1.3_Project_Listing'!$E$16:$E$829,'N1.3_Project_Listing'!$E744, 'N1.3_Project_Listing'!$A$16:$A$829,ET_Risk_SC_Summation[[#Headers],[275kV Reactor]])</f>
        <v>0</v>
      </c>
      <c r="BD744" s="176" cm="1">
        <f t="array" ref="BD744">SUMIFS('N1.3_Project_Listing'!$P$16:$P$829, 'N1.3_Project_Listing'!$E$16:$E$829,'N1.3_Project_Listing'!$E744, 'N1.3_Project_Listing'!$A$16:$A$829,ET_Risk_SC_Summation[[#Headers],[275kV Underground Cable]])</f>
        <v>0</v>
      </c>
      <c r="BE744" s="176" cm="1">
        <f t="array" ref="BE744">SUMIFS('N1.3_Project_Listing'!$P$16:$P$829, 'N1.3_Project_Listing'!$E$16:$E$829,'N1.3_Project_Listing'!$E744, 'N1.3_Project_Listing'!$A$16:$A$829,ET_Risk_SC_Summation[[#Headers],[275kV OHL Conductor]])</f>
        <v>0</v>
      </c>
      <c r="BF744" s="176" cm="1">
        <f t="array" ref="BF744">SUMIFS('N1.3_Project_Listing'!$P$16:$P$829, 'N1.3_Project_Listing'!$E$16:$E$829,'N1.3_Project_Listing'!$E744, 'N1.3_Project_Listing'!$A$16:$A$829,ET_Risk_SC_Summation[[#Headers],[275kV OHL Fittings]])</f>
        <v>0</v>
      </c>
      <c r="BG744" s="176" cm="1">
        <f t="array" ref="BG744">SUMIFS('N1.3_Project_Listing'!$P$16:$P$829, 'N1.3_Project_Listing'!$E$16:$E$829,'N1.3_Project_Listing'!$E744, 'N1.3_Project_Listing'!$A$16:$A$829,ET_Risk_SC_Summation[[#Headers],[275kV OHL Tower]])</f>
        <v>0</v>
      </c>
      <c r="BH744" s="176" cm="1">
        <f t="array" ref="BH744">SUMIFS('N1.3_Project_Listing'!$P$16:$P$829, 'N1.3_Project_Listing'!$E$16:$E$829,'N1.3_Project_Listing'!$E744, 'N1.3_Project_Listing'!$A$16:$A$829,ET_Risk_SC_Summation[[#Headers],[400kV Circuit Breaker]])</f>
        <v>0</v>
      </c>
      <c r="BI744" s="176" cm="1">
        <f t="array" ref="BI744">SUMIFS('N1.3_Project_Listing'!$P$16:$P$829, 'N1.3_Project_Listing'!$E$16:$E$829,'N1.3_Project_Listing'!$E744, 'N1.3_Project_Listing'!$A$16:$A$829,ET_Risk_SC_Summation[[#Headers],[400kV Transformer]])</f>
        <v>0</v>
      </c>
      <c r="BJ744" s="176" cm="1">
        <f t="array" ref="BJ744">SUMIFS('N1.3_Project_Listing'!$P$16:$P$829, 'N1.3_Project_Listing'!$E$16:$E$829,'N1.3_Project_Listing'!$E744, 'N1.3_Project_Listing'!$A$16:$A$829,ET_Risk_SC_Summation[[#Headers],[400kV Reactor]])</f>
        <v>0</v>
      </c>
      <c r="BK744" s="176" cm="1">
        <f t="array" ref="BK744">SUMIFS('N1.3_Project_Listing'!$P$16:$P$829, 'N1.3_Project_Listing'!$E$16:$E$829,'N1.3_Project_Listing'!$E744, 'N1.3_Project_Listing'!$A$16:$A$829,ET_Risk_SC_Summation[[#Headers],[400kV Underground Cable]])</f>
        <v>0</v>
      </c>
      <c r="BL744" s="176" cm="1">
        <f t="array" ref="BL744">SUMIFS('N1.3_Project_Listing'!$P$16:$P$829, 'N1.3_Project_Listing'!$E$16:$E$829,'N1.3_Project_Listing'!$E744, 'N1.3_Project_Listing'!$A$16:$A$829,ET_Risk_SC_Summation[[#Headers],[400kV OHL Conductor]])</f>
        <v>0</v>
      </c>
      <c r="BM744" s="176" cm="1">
        <f t="array" ref="BM744">SUMIFS('N1.3_Project_Listing'!$P$16:$P$829, 'N1.3_Project_Listing'!$E$16:$E$829,'N1.3_Project_Listing'!$E744, 'N1.3_Project_Listing'!$A$16:$A$829,ET_Risk_SC_Summation[[#Headers],[400kV OHL Fittings]])</f>
        <v>0</v>
      </c>
      <c r="BN744" s="176" cm="1">
        <f t="array" ref="BN744">SUMIFS('N1.3_Project_Listing'!$P$16:$P$829, 'N1.3_Project_Listing'!$E$16:$E$829,'N1.3_Project_Listing'!$E744, 'N1.3_Project_Listing'!$A$16:$A$829,ET_Risk_SC_Summation[[#Headers],[400kV OHL Tower]])</f>
        <v>0</v>
      </c>
      <c r="BO744" s="177" t="str">
        <f>IF(SUM(ET_Risk_SC_Summation[[#This Row],[132kV Circuit Breaker]:[400kV OHL Tower]])=0, "n/a", INDEX(ET_Risk_SC_Summation[#Headers],1,MATCH(MAX(ET_Risk_SC_Summation[[#This Row],[132kV Circuit Breaker]:[400kV OHL Tower]]),ET_Risk_SC_Summation[[#This Row],[132kV Circuit Breaker]:[400kV OHL Tower]],0)))</f>
        <v>n/a</v>
      </c>
      <c r="BP744" s="177" t="str">
        <f>IFERROR(INDEX('N0.7_Lookup_References'!$G$77:$G$98,MATCH(ET_Risk_SC_Summation[[#This Row],[Mxx Category]],'N0.7_Lookup_References'!$F$77:$F$98,0)),"")</f>
        <v/>
      </c>
    </row>
    <row r="745" spans="1:68">
      <c r="A745" s="160" t="str">
        <f>IFERROR(INDEX(N1.2_Intervention_Types[NARM Asset Category],MATCH('N1.3_Project_Listing'!$C745,N1.2_Intervention_Types[Intervention Type ID],0),1),"")</f>
        <v/>
      </c>
      <c r="B745" s="160" t="str">
        <f>IF($D$2="GD",IFERROR(INDEX(N1.2_Intervention_Types[C&amp;V Asset Category (GD)],MATCH('N1.3_Project_Listing'!$C745,N1.2_Intervention_Types[Intervention Type ID],0),1),""),IFERROR(INDEX(N1.2_Intervention_Types[NARM Asset Category],MATCH('N1.3_Project_Listing'!$C745,N1.2_Intervention_Types[Intervention Type ID],0),1),""))</f>
        <v/>
      </c>
      <c r="C745" s="67" t="str">
        <f>IFERROR(INDEX(N1.2_Intervention_Types[Intervention Type ID],MATCH('N1.3_Project_Listing'!$I745,N1.2_Intervention_Types[Intervention Type],0),1),"")</f>
        <v/>
      </c>
      <c r="D745" s="160" t="str">
        <f>IFERROR(INDEX(N1.2_Intervention_Types[Intervention Category],MATCH('N1.3_Project_Listing'!$C745,N1.2_Intervention_Types[Intervention Type ID],0),1),"")</f>
        <v/>
      </c>
      <c r="E745" s="210"/>
      <c r="F745" s="236"/>
      <c r="G745" s="236"/>
      <c r="H745" s="236"/>
      <c r="I745" s="151"/>
      <c r="J745" s="139"/>
      <c r="K745" s="117"/>
      <c r="L745" s="117"/>
      <c r="M745" s="117"/>
      <c r="N745" s="11"/>
      <c r="O745" s="11"/>
      <c r="P745" s="11"/>
      <c r="Q745" s="63">
        <f t="shared" si="64"/>
        <v>0</v>
      </c>
      <c r="R745" s="368">
        <f>IF('N1.3_Project_Listing'!$D745="Replacement",SUM('N1.3_Project_Listing'!$K745:$L745)/2,'N1.3_Project_Listing'!$M745)</f>
        <v>0</v>
      </c>
      <c r="S745" s="67" t="str">
        <f>IFERROR(INDEX('N0.7_Lookup_References'!$C$13:$C$72,MATCH($A745,'N0.7_Lookup_References'!$B$13:$B$72,0)),"")</f>
        <v/>
      </c>
      <c r="T745" s="338" t="str">
        <f t="shared" si="65"/>
        <v/>
      </c>
      <c r="V745" s="11"/>
      <c r="W745" s="11"/>
      <c r="X745" s="11"/>
      <c r="Y745" s="11"/>
      <c r="Z745" s="11"/>
      <c r="AA745" s="11"/>
      <c r="AB745" s="11"/>
      <c r="AC745" s="11"/>
      <c r="AD745" s="11"/>
      <c r="AE745" s="11"/>
      <c r="AF745" s="11"/>
      <c r="AG745" s="11"/>
      <c r="AH745" s="11"/>
      <c r="AI745" s="11"/>
      <c r="AJ745" s="11"/>
      <c r="AK745" s="11"/>
      <c r="AL745" s="11"/>
      <c r="AM745" s="11"/>
      <c r="AN745" s="11"/>
      <c r="AO745" s="11"/>
      <c r="AP745" s="63">
        <f t="shared" si="61"/>
        <v>0</v>
      </c>
      <c r="AQ745" s="63">
        <f t="shared" si="62"/>
        <v>0</v>
      </c>
      <c r="AR745" s="63">
        <f t="shared" si="63"/>
        <v>0</v>
      </c>
      <c r="AT745" s="176" cm="1">
        <f t="array" ref="AT745">SUMIFS('N1.3_Project_Listing'!$P$16:$P$829, 'N1.3_Project_Listing'!$E$16:$E$829,'N1.3_Project_Listing'!$E745, 'N1.3_Project_Listing'!$A$16:$A$829,ET_Risk_SC_Summation[[#Headers],[132kV Circuit Breaker]])</f>
        <v>0</v>
      </c>
      <c r="AU745" s="176" cm="1">
        <f t="array" ref="AU745">SUMIFS('N1.3_Project_Listing'!$P$16:$P$829, 'N1.3_Project_Listing'!$E$16:$E$829,'N1.3_Project_Listing'!$E745, 'N1.3_Project_Listing'!$A$16:$A$829,ET_Risk_SC_Summation[[#Headers],[132kV Transformer]])</f>
        <v>0</v>
      </c>
      <c r="AV745" s="176" cm="1">
        <f t="array" ref="AV745">SUMIFS('N1.3_Project_Listing'!$P$16:$P$829, 'N1.3_Project_Listing'!$E$16:$E$829,'N1.3_Project_Listing'!$E745, 'N1.3_Project_Listing'!$A$16:$A$829,ET_Risk_SC_Summation[[#Headers],[132kV Reactor]])</f>
        <v>0</v>
      </c>
      <c r="AW745" s="176" cm="1">
        <f t="array" ref="AW745">SUMIFS('N1.3_Project_Listing'!$P$16:$P$829, 'N1.3_Project_Listing'!$E$16:$E$829,'N1.3_Project_Listing'!$E745, 'N1.3_Project_Listing'!$A$16:$A$829,ET_Risk_SC_Summation[[#Headers],[132kV Underground Cable]])</f>
        <v>0</v>
      </c>
      <c r="AX745" s="176" cm="1">
        <f t="array" ref="AX745">SUMIFS('N1.3_Project_Listing'!$P$16:$P$829, 'N1.3_Project_Listing'!$E$16:$E$829,'N1.3_Project_Listing'!$E745, 'N1.3_Project_Listing'!$A$16:$A$829,ET_Risk_SC_Summation[[#Headers],[132kV OHL Conductor]])</f>
        <v>0</v>
      </c>
      <c r="AY745" s="176" cm="1">
        <f t="array" ref="AY745">SUMIFS('N1.3_Project_Listing'!$P$16:$P$829, 'N1.3_Project_Listing'!$E$16:$E$829,'N1.3_Project_Listing'!$E745, 'N1.3_Project_Listing'!$A$16:$A$829,ET_Risk_SC_Summation[[#Headers],[132kV OHL Fittings]])</f>
        <v>0</v>
      </c>
      <c r="AZ745" s="176" cm="1">
        <f t="array" ref="AZ745">SUMIFS('N1.3_Project_Listing'!$P$16:$P$829, 'N1.3_Project_Listing'!$E$16:$E$829,'N1.3_Project_Listing'!$E745, 'N1.3_Project_Listing'!$A$16:$A$829,ET_Risk_SC_Summation[[#Headers],[132kV OHL Tower]])</f>
        <v>0</v>
      </c>
      <c r="BA745" s="176" cm="1">
        <f t="array" ref="BA745">SUMIFS('N1.3_Project_Listing'!$P$16:$P$829, 'N1.3_Project_Listing'!$E$16:$E$829,'N1.3_Project_Listing'!$E745, 'N1.3_Project_Listing'!$A$16:$A$829,ET_Risk_SC_Summation[[#Headers],[275kV Circuit Breaker]])</f>
        <v>0</v>
      </c>
      <c r="BB745" s="176" cm="1">
        <f t="array" ref="BB745">SUMIFS('N1.3_Project_Listing'!$P$16:$P$829, 'N1.3_Project_Listing'!$E$16:$E$829,'N1.3_Project_Listing'!$E745, 'N1.3_Project_Listing'!$A$16:$A$829,ET_Risk_SC_Summation[[#Headers],[275kV Transformer]])</f>
        <v>0</v>
      </c>
      <c r="BC745" s="176" cm="1">
        <f t="array" ref="BC745">SUMIFS('N1.3_Project_Listing'!$P$16:$P$829, 'N1.3_Project_Listing'!$E$16:$E$829,'N1.3_Project_Listing'!$E745, 'N1.3_Project_Listing'!$A$16:$A$829,ET_Risk_SC_Summation[[#Headers],[275kV Reactor]])</f>
        <v>0</v>
      </c>
      <c r="BD745" s="176" cm="1">
        <f t="array" ref="BD745">SUMIFS('N1.3_Project_Listing'!$P$16:$P$829, 'N1.3_Project_Listing'!$E$16:$E$829,'N1.3_Project_Listing'!$E745, 'N1.3_Project_Listing'!$A$16:$A$829,ET_Risk_SC_Summation[[#Headers],[275kV Underground Cable]])</f>
        <v>0</v>
      </c>
      <c r="BE745" s="176" cm="1">
        <f t="array" ref="BE745">SUMIFS('N1.3_Project_Listing'!$P$16:$P$829, 'N1.3_Project_Listing'!$E$16:$E$829,'N1.3_Project_Listing'!$E745, 'N1.3_Project_Listing'!$A$16:$A$829,ET_Risk_SC_Summation[[#Headers],[275kV OHL Conductor]])</f>
        <v>0</v>
      </c>
      <c r="BF745" s="176" cm="1">
        <f t="array" ref="BF745">SUMIFS('N1.3_Project_Listing'!$P$16:$P$829, 'N1.3_Project_Listing'!$E$16:$E$829,'N1.3_Project_Listing'!$E745, 'N1.3_Project_Listing'!$A$16:$A$829,ET_Risk_SC_Summation[[#Headers],[275kV OHL Fittings]])</f>
        <v>0</v>
      </c>
      <c r="BG745" s="176" cm="1">
        <f t="array" ref="BG745">SUMIFS('N1.3_Project_Listing'!$P$16:$P$829, 'N1.3_Project_Listing'!$E$16:$E$829,'N1.3_Project_Listing'!$E745, 'N1.3_Project_Listing'!$A$16:$A$829,ET_Risk_SC_Summation[[#Headers],[275kV OHL Tower]])</f>
        <v>0</v>
      </c>
      <c r="BH745" s="176" cm="1">
        <f t="array" ref="BH745">SUMIFS('N1.3_Project_Listing'!$P$16:$P$829, 'N1.3_Project_Listing'!$E$16:$E$829,'N1.3_Project_Listing'!$E745, 'N1.3_Project_Listing'!$A$16:$A$829,ET_Risk_SC_Summation[[#Headers],[400kV Circuit Breaker]])</f>
        <v>0</v>
      </c>
      <c r="BI745" s="176" cm="1">
        <f t="array" ref="BI745">SUMIFS('N1.3_Project_Listing'!$P$16:$P$829, 'N1.3_Project_Listing'!$E$16:$E$829,'N1.3_Project_Listing'!$E745, 'N1.3_Project_Listing'!$A$16:$A$829,ET_Risk_SC_Summation[[#Headers],[400kV Transformer]])</f>
        <v>0</v>
      </c>
      <c r="BJ745" s="176" cm="1">
        <f t="array" ref="BJ745">SUMIFS('N1.3_Project_Listing'!$P$16:$P$829, 'N1.3_Project_Listing'!$E$16:$E$829,'N1.3_Project_Listing'!$E745, 'N1.3_Project_Listing'!$A$16:$A$829,ET_Risk_SC_Summation[[#Headers],[400kV Reactor]])</f>
        <v>0</v>
      </c>
      <c r="BK745" s="176" cm="1">
        <f t="array" ref="BK745">SUMIFS('N1.3_Project_Listing'!$P$16:$P$829, 'N1.3_Project_Listing'!$E$16:$E$829,'N1.3_Project_Listing'!$E745, 'N1.3_Project_Listing'!$A$16:$A$829,ET_Risk_SC_Summation[[#Headers],[400kV Underground Cable]])</f>
        <v>0</v>
      </c>
      <c r="BL745" s="176" cm="1">
        <f t="array" ref="BL745">SUMIFS('N1.3_Project_Listing'!$P$16:$P$829, 'N1.3_Project_Listing'!$E$16:$E$829,'N1.3_Project_Listing'!$E745, 'N1.3_Project_Listing'!$A$16:$A$829,ET_Risk_SC_Summation[[#Headers],[400kV OHL Conductor]])</f>
        <v>0</v>
      </c>
      <c r="BM745" s="176" cm="1">
        <f t="array" ref="BM745">SUMIFS('N1.3_Project_Listing'!$P$16:$P$829, 'N1.3_Project_Listing'!$E$16:$E$829,'N1.3_Project_Listing'!$E745, 'N1.3_Project_Listing'!$A$16:$A$829,ET_Risk_SC_Summation[[#Headers],[400kV OHL Fittings]])</f>
        <v>0</v>
      </c>
      <c r="BN745" s="176" cm="1">
        <f t="array" ref="BN745">SUMIFS('N1.3_Project_Listing'!$P$16:$P$829, 'N1.3_Project_Listing'!$E$16:$E$829,'N1.3_Project_Listing'!$E745, 'N1.3_Project_Listing'!$A$16:$A$829,ET_Risk_SC_Summation[[#Headers],[400kV OHL Tower]])</f>
        <v>0</v>
      </c>
      <c r="BO745" s="177" t="str">
        <f>IF(SUM(ET_Risk_SC_Summation[[#This Row],[132kV Circuit Breaker]:[400kV OHL Tower]])=0, "n/a", INDEX(ET_Risk_SC_Summation[#Headers],1,MATCH(MAX(ET_Risk_SC_Summation[[#This Row],[132kV Circuit Breaker]:[400kV OHL Tower]]),ET_Risk_SC_Summation[[#This Row],[132kV Circuit Breaker]:[400kV OHL Tower]],0)))</f>
        <v>n/a</v>
      </c>
      <c r="BP745" s="177" t="str">
        <f>IFERROR(INDEX('N0.7_Lookup_References'!$G$77:$G$98,MATCH(ET_Risk_SC_Summation[[#This Row],[Mxx Category]],'N0.7_Lookup_References'!$F$77:$F$98,0)),"")</f>
        <v/>
      </c>
    </row>
    <row r="746" spans="1:68">
      <c r="A746" s="160" t="str">
        <f>IFERROR(INDEX(N1.2_Intervention_Types[NARM Asset Category],MATCH('N1.3_Project_Listing'!$C746,N1.2_Intervention_Types[Intervention Type ID],0),1),"")</f>
        <v/>
      </c>
      <c r="B746" s="160" t="str">
        <f>IF($D$2="GD",IFERROR(INDEX(N1.2_Intervention_Types[C&amp;V Asset Category (GD)],MATCH('N1.3_Project_Listing'!$C746,N1.2_Intervention_Types[Intervention Type ID],0),1),""),IFERROR(INDEX(N1.2_Intervention_Types[NARM Asset Category],MATCH('N1.3_Project_Listing'!$C746,N1.2_Intervention_Types[Intervention Type ID],0),1),""))</f>
        <v/>
      </c>
      <c r="C746" s="67" t="str">
        <f>IFERROR(INDEX(N1.2_Intervention_Types[Intervention Type ID],MATCH('N1.3_Project_Listing'!$I746,N1.2_Intervention_Types[Intervention Type],0),1),"")</f>
        <v/>
      </c>
      <c r="D746" s="160" t="str">
        <f>IFERROR(INDEX(N1.2_Intervention_Types[Intervention Category],MATCH('N1.3_Project_Listing'!$C746,N1.2_Intervention_Types[Intervention Type ID],0),1),"")</f>
        <v/>
      </c>
      <c r="E746" s="210"/>
      <c r="F746" s="236"/>
      <c r="G746" s="236"/>
      <c r="H746" s="236"/>
      <c r="I746" s="151"/>
      <c r="J746" s="139"/>
      <c r="K746" s="117"/>
      <c r="L746" s="117"/>
      <c r="M746" s="117"/>
      <c r="N746" s="11"/>
      <c r="O746" s="11"/>
      <c r="P746" s="11"/>
      <c r="Q746" s="63">
        <f t="shared" si="64"/>
        <v>0</v>
      </c>
      <c r="R746" s="368">
        <f>IF('N1.3_Project_Listing'!$D746="Replacement",SUM('N1.3_Project_Listing'!$K746:$L746)/2,'N1.3_Project_Listing'!$M746)</f>
        <v>0</v>
      </c>
      <c r="S746" s="67" t="str">
        <f>IFERROR(INDEX('N0.7_Lookup_References'!$C$13:$C$72,MATCH($A746,'N0.7_Lookup_References'!$B$13:$B$72,0)),"")</f>
        <v/>
      </c>
      <c r="T746" s="338" t="str">
        <f t="shared" si="65"/>
        <v/>
      </c>
      <c r="V746" s="11"/>
      <c r="W746" s="11"/>
      <c r="X746" s="11"/>
      <c r="Y746" s="11"/>
      <c r="Z746" s="11"/>
      <c r="AA746" s="11"/>
      <c r="AB746" s="11"/>
      <c r="AC746" s="11"/>
      <c r="AD746" s="11"/>
      <c r="AE746" s="11"/>
      <c r="AF746" s="11"/>
      <c r="AG746" s="11"/>
      <c r="AH746" s="11"/>
      <c r="AI746" s="11"/>
      <c r="AJ746" s="11"/>
      <c r="AK746" s="11"/>
      <c r="AL746" s="11"/>
      <c r="AM746" s="11"/>
      <c r="AN746" s="11"/>
      <c r="AO746" s="11"/>
      <c r="AP746" s="63">
        <f t="shared" si="61"/>
        <v>0</v>
      </c>
      <c r="AQ746" s="63">
        <f t="shared" si="62"/>
        <v>0</v>
      </c>
      <c r="AR746" s="63">
        <f t="shared" si="63"/>
        <v>0</v>
      </c>
      <c r="AT746" s="176" cm="1">
        <f t="array" ref="AT746">SUMIFS('N1.3_Project_Listing'!$P$16:$P$829, 'N1.3_Project_Listing'!$E$16:$E$829,'N1.3_Project_Listing'!$E746, 'N1.3_Project_Listing'!$A$16:$A$829,ET_Risk_SC_Summation[[#Headers],[132kV Circuit Breaker]])</f>
        <v>0</v>
      </c>
      <c r="AU746" s="176" cm="1">
        <f t="array" ref="AU746">SUMIFS('N1.3_Project_Listing'!$P$16:$P$829, 'N1.3_Project_Listing'!$E$16:$E$829,'N1.3_Project_Listing'!$E746, 'N1.3_Project_Listing'!$A$16:$A$829,ET_Risk_SC_Summation[[#Headers],[132kV Transformer]])</f>
        <v>0</v>
      </c>
      <c r="AV746" s="176" cm="1">
        <f t="array" ref="AV746">SUMIFS('N1.3_Project_Listing'!$P$16:$P$829, 'N1.3_Project_Listing'!$E$16:$E$829,'N1.3_Project_Listing'!$E746, 'N1.3_Project_Listing'!$A$16:$A$829,ET_Risk_SC_Summation[[#Headers],[132kV Reactor]])</f>
        <v>0</v>
      </c>
      <c r="AW746" s="176" cm="1">
        <f t="array" ref="AW746">SUMIFS('N1.3_Project_Listing'!$P$16:$P$829, 'N1.3_Project_Listing'!$E$16:$E$829,'N1.3_Project_Listing'!$E746, 'N1.3_Project_Listing'!$A$16:$A$829,ET_Risk_SC_Summation[[#Headers],[132kV Underground Cable]])</f>
        <v>0</v>
      </c>
      <c r="AX746" s="176" cm="1">
        <f t="array" ref="AX746">SUMIFS('N1.3_Project_Listing'!$P$16:$P$829, 'N1.3_Project_Listing'!$E$16:$E$829,'N1.3_Project_Listing'!$E746, 'N1.3_Project_Listing'!$A$16:$A$829,ET_Risk_SC_Summation[[#Headers],[132kV OHL Conductor]])</f>
        <v>0</v>
      </c>
      <c r="AY746" s="176" cm="1">
        <f t="array" ref="AY746">SUMIFS('N1.3_Project_Listing'!$P$16:$P$829, 'N1.3_Project_Listing'!$E$16:$E$829,'N1.3_Project_Listing'!$E746, 'N1.3_Project_Listing'!$A$16:$A$829,ET_Risk_SC_Summation[[#Headers],[132kV OHL Fittings]])</f>
        <v>0</v>
      </c>
      <c r="AZ746" s="176" cm="1">
        <f t="array" ref="AZ746">SUMIFS('N1.3_Project_Listing'!$P$16:$P$829, 'N1.3_Project_Listing'!$E$16:$E$829,'N1.3_Project_Listing'!$E746, 'N1.3_Project_Listing'!$A$16:$A$829,ET_Risk_SC_Summation[[#Headers],[132kV OHL Tower]])</f>
        <v>0</v>
      </c>
      <c r="BA746" s="176" cm="1">
        <f t="array" ref="BA746">SUMIFS('N1.3_Project_Listing'!$P$16:$P$829, 'N1.3_Project_Listing'!$E$16:$E$829,'N1.3_Project_Listing'!$E746, 'N1.3_Project_Listing'!$A$16:$A$829,ET_Risk_SC_Summation[[#Headers],[275kV Circuit Breaker]])</f>
        <v>0</v>
      </c>
      <c r="BB746" s="176" cm="1">
        <f t="array" ref="BB746">SUMIFS('N1.3_Project_Listing'!$P$16:$P$829, 'N1.3_Project_Listing'!$E$16:$E$829,'N1.3_Project_Listing'!$E746, 'N1.3_Project_Listing'!$A$16:$A$829,ET_Risk_SC_Summation[[#Headers],[275kV Transformer]])</f>
        <v>0</v>
      </c>
      <c r="BC746" s="176" cm="1">
        <f t="array" ref="BC746">SUMIFS('N1.3_Project_Listing'!$P$16:$P$829, 'N1.3_Project_Listing'!$E$16:$E$829,'N1.3_Project_Listing'!$E746, 'N1.3_Project_Listing'!$A$16:$A$829,ET_Risk_SC_Summation[[#Headers],[275kV Reactor]])</f>
        <v>0</v>
      </c>
      <c r="BD746" s="176" cm="1">
        <f t="array" ref="BD746">SUMIFS('N1.3_Project_Listing'!$P$16:$P$829, 'N1.3_Project_Listing'!$E$16:$E$829,'N1.3_Project_Listing'!$E746, 'N1.3_Project_Listing'!$A$16:$A$829,ET_Risk_SC_Summation[[#Headers],[275kV Underground Cable]])</f>
        <v>0</v>
      </c>
      <c r="BE746" s="176" cm="1">
        <f t="array" ref="BE746">SUMIFS('N1.3_Project_Listing'!$P$16:$P$829, 'N1.3_Project_Listing'!$E$16:$E$829,'N1.3_Project_Listing'!$E746, 'N1.3_Project_Listing'!$A$16:$A$829,ET_Risk_SC_Summation[[#Headers],[275kV OHL Conductor]])</f>
        <v>0</v>
      </c>
      <c r="BF746" s="176" cm="1">
        <f t="array" ref="BF746">SUMIFS('N1.3_Project_Listing'!$P$16:$P$829, 'N1.3_Project_Listing'!$E$16:$E$829,'N1.3_Project_Listing'!$E746, 'N1.3_Project_Listing'!$A$16:$A$829,ET_Risk_SC_Summation[[#Headers],[275kV OHL Fittings]])</f>
        <v>0</v>
      </c>
      <c r="BG746" s="176" cm="1">
        <f t="array" ref="BG746">SUMIFS('N1.3_Project_Listing'!$P$16:$P$829, 'N1.3_Project_Listing'!$E$16:$E$829,'N1.3_Project_Listing'!$E746, 'N1.3_Project_Listing'!$A$16:$A$829,ET_Risk_SC_Summation[[#Headers],[275kV OHL Tower]])</f>
        <v>0</v>
      </c>
      <c r="BH746" s="176" cm="1">
        <f t="array" ref="BH746">SUMIFS('N1.3_Project_Listing'!$P$16:$P$829, 'N1.3_Project_Listing'!$E$16:$E$829,'N1.3_Project_Listing'!$E746, 'N1.3_Project_Listing'!$A$16:$A$829,ET_Risk_SC_Summation[[#Headers],[400kV Circuit Breaker]])</f>
        <v>0</v>
      </c>
      <c r="BI746" s="176" cm="1">
        <f t="array" ref="BI746">SUMIFS('N1.3_Project_Listing'!$P$16:$P$829, 'N1.3_Project_Listing'!$E$16:$E$829,'N1.3_Project_Listing'!$E746, 'N1.3_Project_Listing'!$A$16:$A$829,ET_Risk_SC_Summation[[#Headers],[400kV Transformer]])</f>
        <v>0</v>
      </c>
      <c r="BJ746" s="176" cm="1">
        <f t="array" ref="BJ746">SUMIFS('N1.3_Project_Listing'!$P$16:$P$829, 'N1.3_Project_Listing'!$E$16:$E$829,'N1.3_Project_Listing'!$E746, 'N1.3_Project_Listing'!$A$16:$A$829,ET_Risk_SC_Summation[[#Headers],[400kV Reactor]])</f>
        <v>0</v>
      </c>
      <c r="BK746" s="176" cm="1">
        <f t="array" ref="BK746">SUMIFS('N1.3_Project_Listing'!$P$16:$P$829, 'N1.3_Project_Listing'!$E$16:$E$829,'N1.3_Project_Listing'!$E746, 'N1.3_Project_Listing'!$A$16:$A$829,ET_Risk_SC_Summation[[#Headers],[400kV Underground Cable]])</f>
        <v>0</v>
      </c>
      <c r="BL746" s="176" cm="1">
        <f t="array" ref="BL746">SUMIFS('N1.3_Project_Listing'!$P$16:$P$829, 'N1.3_Project_Listing'!$E$16:$E$829,'N1.3_Project_Listing'!$E746, 'N1.3_Project_Listing'!$A$16:$A$829,ET_Risk_SC_Summation[[#Headers],[400kV OHL Conductor]])</f>
        <v>0</v>
      </c>
      <c r="BM746" s="176" cm="1">
        <f t="array" ref="BM746">SUMIFS('N1.3_Project_Listing'!$P$16:$P$829, 'N1.3_Project_Listing'!$E$16:$E$829,'N1.3_Project_Listing'!$E746, 'N1.3_Project_Listing'!$A$16:$A$829,ET_Risk_SC_Summation[[#Headers],[400kV OHL Fittings]])</f>
        <v>0</v>
      </c>
      <c r="BN746" s="176" cm="1">
        <f t="array" ref="BN746">SUMIFS('N1.3_Project_Listing'!$P$16:$P$829, 'N1.3_Project_Listing'!$E$16:$E$829,'N1.3_Project_Listing'!$E746, 'N1.3_Project_Listing'!$A$16:$A$829,ET_Risk_SC_Summation[[#Headers],[400kV OHL Tower]])</f>
        <v>0</v>
      </c>
      <c r="BO746" s="177" t="str">
        <f>IF(SUM(ET_Risk_SC_Summation[[#This Row],[132kV Circuit Breaker]:[400kV OHL Tower]])=0, "n/a", INDEX(ET_Risk_SC_Summation[#Headers],1,MATCH(MAX(ET_Risk_SC_Summation[[#This Row],[132kV Circuit Breaker]:[400kV OHL Tower]]),ET_Risk_SC_Summation[[#This Row],[132kV Circuit Breaker]:[400kV OHL Tower]],0)))</f>
        <v>n/a</v>
      </c>
      <c r="BP746" s="177" t="str">
        <f>IFERROR(INDEX('N0.7_Lookup_References'!$G$77:$G$98,MATCH(ET_Risk_SC_Summation[[#This Row],[Mxx Category]],'N0.7_Lookup_References'!$F$77:$F$98,0)),"")</f>
        <v/>
      </c>
    </row>
    <row r="747" spans="1:68">
      <c r="A747" s="160" t="str">
        <f>IFERROR(INDEX(N1.2_Intervention_Types[NARM Asset Category],MATCH('N1.3_Project_Listing'!$C747,N1.2_Intervention_Types[Intervention Type ID],0),1),"")</f>
        <v/>
      </c>
      <c r="B747" s="160" t="str">
        <f>IF($D$2="GD",IFERROR(INDEX(N1.2_Intervention_Types[C&amp;V Asset Category (GD)],MATCH('N1.3_Project_Listing'!$C747,N1.2_Intervention_Types[Intervention Type ID],0),1),""),IFERROR(INDEX(N1.2_Intervention_Types[NARM Asset Category],MATCH('N1.3_Project_Listing'!$C747,N1.2_Intervention_Types[Intervention Type ID],0),1),""))</f>
        <v/>
      </c>
      <c r="C747" s="67" t="str">
        <f>IFERROR(INDEX(N1.2_Intervention_Types[Intervention Type ID],MATCH('N1.3_Project_Listing'!$I747,N1.2_Intervention_Types[Intervention Type],0),1),"")</f>
        <v/>
      </c>
      <c r="D747" s="160" t="str">
        <f>IFERROR(INDEX(N1.2_Intervention_Types[Intervention Category],MATCH('N1.3_Project_Listing'!$C747,N1.2_Intervention_Types[Intervention Type ID],0),1),"")</f>
        <v/>
      </c>
      <c r="E747" s="210"/>
      <c r="F747" s="236"/>
      <c r="G747" s="236"/>
      <c r="H747" s="236"/>
      <c r="I747" s="151"/>
      <c r="J747" s="139"/>
      <c r="K747" s="117"/>
      <c r="L747" s="117"/>
      <c r="M747" s="117"/>
      <c r="N747" s="11"/>
      <c r="O747" s="11"/>
      <c r="P747" s="11"/>
      <c r="Q747" s="63">
        <f t="shared" si="64"/>
        <v>0</v>
      </c>
      <c r="R747" s="368">
        <f>IF('N1.3_Project_Listing'!$D747="Replacement",SUM('N1.3_Project_Listing'!$K747:$L747)/2,'N1.3_Project_Listing'!$M747)</f>
        <v>0</v>
      </c>
      <c r="S747" s="67" t="str">
        <f>IFERROR(INDEX('N0.7_Lookup_References'!$C$13:$C$72,MATCH($A747,'N0.7_Lookup_References'!$B$13:$B$72,0)),"")</f>
        <v/>
      </c>
      <c r="T747" s="338" t="str">
        <f t="shared" si="65"/>
        <v/>
      </c>
      <c r="V747" s="11"/>
      <c r="W747" s="11"/>
      <c r="X747" s="11"/>
      <c r="Y747" s="11"/>
      <c r="Z747" s="11"/>
      <c r="AA747" s="11"/>
      <c r="AB747" s="11"/>
      <c r="AC747" s="11"/>
      <c r="AD747" s="11"/>
      <c r="AE747" s="11"/>
      <c r="AF747" s="11"/>
      <c r="AG747" s="11"/>
      <c r="AH747" s="11"/>
      <c r="AI747" s="11"/>
      <c r="AJ747" s="11"/>
      <c r="AK747" s="11"/>
      <c r="AL747" s="11"/>
      <c r="AM747" s="11"/>
      <c r="AN747" s="11"/>
      <c r="AO747" s="11"/>
      <c r="AP747" s="63">
        <f t="shared" si="61"/>
        <v>0</v>
      </c>
      <c r="AQ747" s="63">
        <f t="shared" si="62"/>
        <v>0</v>
      </c>
      <c r="AR747" s="63">
        <f t="shared" si="63"/>
        <v>0</v>
      </c>
      <c r="AT747" s="176" cm="1">
        <f t="array" ref="AT747">SUMIFS('N1.3_Project_Listing'!$P$16:$P$829, 'N1.3_Project_Listing'!$E$16:$E$829,'N1.3_Project_Listing'!$E747, 'N1.3_Project_Listing'!$A$16:$A$829,ET_Risk_SC_Summation[[#Headers],[132kV Circuit Breaker]])</f>
        <v>0</v>
      </c>
      <c r="AU747" s="176" cm="1">
        <f t="array" ref="AU747">SUMIFS('N1.3_Project_Listing'!$P$16:$P$829, 'N1.3_Project_Listing'!$E$16:$E$829,'N1.3_Project_Listing'!$E747, 'N1.3_Project_Listing'!$A$16:$A$829,ET_Risk_SC_Summation[[#Headers],[132kV Transformer]])</f>
        <v>0</v>
      </c>
      <c r="AV747" s="176" cm="1">
        <f t="array" ref="AV747">SUMIFS('N1.3_Project_Listing'!$P$16:$P$829, 'N1.3_Project_Listing'!$E$16:$E$829,'N1.3_Project_Listing'!$E747, 'N1.3_Project_Listing'!$A$16:$A$829,ET_Risk_SC_Summation[[#Headers],[132kV Reactor]])</f>
        <v>0</v>
      </c>
      <c r="AW747" s="176" cm="1">
        <f t="array" ref="AW747">SUMIFS('N1.3_Project_Listing'!$P$16:$P$829, 'N1.3_Project_Listing'!$E$16:$E$829,'N1.3_Project_Listing'!$E747, 'N1.3_Project_Listing'!$A$16:$A$829,ET_Risk_SC_Summation[[#Headers],[132kV Underground Cable]])</f>
        <v>0</v>
      </c>
      <c r="AX747" s="176" cm="1">
        <f t="array" ref="AX747">SUMIFS('N1.3_Project_Listing'!$P$16:$P$829, 'N1.3_Project_Listing'!$E$16:$E$829,'N1.3_Project_Listing'!$E747, 'N1.3_Project_Listing'!$A$16:$A$829,ET_Risk_SC_Summation[[#Headers],[132kV OHL Conductor]])</f>
        <v>0</v>
      </c>
      <c r="AY747" s="176" cm="1">
        <f t="array" ref="AY747">SUMIFS('N1.3_Project_Listing'!$P$16:$P$829, 'N1.3_Project_Listing'!$E$16:$E$829,'N1.3_Project_Listing'!$E747, 'N1.3_Project_Listing'!$A$16:$A$829,ET_Risk_SC_Summation[[#Headers],[132kV OHL Fittings]])</f>
        <v>0</v>
      </c>
      <c r="AZ747" s="176" cm="1">
        <f t="array" ref="AZ747">SUMIFS('N1.3_Project_Listing'!$P$16:$P$829, 'N1.3_Project_Listing'!$E$16:$E$829,'N1.3_Project_Listing'!$E747, 'N1.3_Project_Listing'!$A$16:$A$829,ET_Risk_SC_Summation[[#Headers],[132kV OHL Tower]])</f>
        <v>0</v>
      </c>
      <c r="BA747" s="176" cm="1">
        <f t="array" ref="BA747">SUMIFS('N1.3_Project_Listing'!$P$16:$P$829, 'N1.3_Project_Listing'!$E$16:$E$829,'N1.3_Project_Listing'!$E747, 'N1.3_Project_Listing'!$A$16:$A$829,ET_Risk_SC_Summation[[#Headers],[275kV Circuit Breaker]])</f>
        <v>0</v>
      </c>
      <c r="BB747" s="176" cm="1">
        <f t="array" ref="BB747">SUMIFS('N1.3_Project_Listing'!$P$16:$P$829, 'N1.3_Project_Listing'!$E$16:$E$829,'N1.3_Project_Listing'!$E747, 'N1.3_Project_Listing'!$A$16:$A$829,ET_Risk_SC_Summation[[#Headers],[275kV Transformer]])</f>
        <v>0</v>
      </c>
      <c r="BC747" s="176" cm="1">
        <f t="array" ref="BC747">SUMIFS('N1.3_Project_Listing'!$P$16:$P$829, 'N1.3_Project_Listing'!$E$16:$E$829,'N1.3_Project_Listing'!$E747, 'N1.3_Project_Listing'!$A$16:$A$829,ET_Risk_SC_Summation[[#Headers],[275kV Reactor]])</f>
        <v>0</v>
      </c>
      <c r="BD747" s="176" cm="1">
        <f t="array" ref="BD747">SUMIFS('N1.3_Project_Listing'!$P$16:$P$829, 'N1.3_Project_Listing'!$E$16:$E$829,'N1.3_Project_Listing'!$E747, 'N1.3_Project_Listing'!$A$16:$A$829,ET_Risk_SC_Summation[[#Headers],[275kV Underground Cable]])</f>
        <v>0</v>
      </c>
      <c r="BE747" s="176" cm="1">
        <f t="array" ref="BE747">SUMIFS('N1.3_Project_Listing'!$P$16:$P$829, 'N1.3_Project_Listing'!$E$16:$E$829,'N1.3_Project_Listing'!$E747, 'N1.3_Project_Listing'!$A$16:$A$829,ET_Risk_SC_Summation[[#Headers],[275kV OHL Conductor]])</f>
        <v>0</v>
      </c>
      <c r="BF747" s="176" cm="1">
        <f t="array" ref="BF747">SUMIFS('N1.3_Project_Listing'!$P$16:$P$829, 'N1.3_Project_Listing'!$E$16:$E$829,'N1.3_Project_Listing'!$E747, 'N1.3_Project_Listing'!$A$16:$A$829,ET_Risk_SC_Summation[[#Headers],[275kV OHL Fittings]])</f>
        <v>0</v>
      </c>
      <c r="BG747" s="176" cm="1">
        <f t="array" ref="BG747">SUMIFS('N1.3_Project_Listing'!$P$16:$P$829, 'N1.3_Project_Listing'!$E$16:$E$829,'N1.3_Project_Listing'!$E747, 'N1.3_Project_Listing'!$A$16:$A$829,ET_Risk_SC_Summation[[#Headers],[275kV OHL Tower]])</f>
        <v>0</v>
      </c>
      <c r="BH747" s="176" cm="1">
        <f t="array" ref="BH747">SUMIFS('N1.3_Project_Listing'!$P$16:$P$829, 'N1.3_Project_Listing'!$E$16:$E$829,'N1.3_Project_Listing'!$E747, 'N1.3_Project_Listing'!$A$16:$A$829,ET_Risk_SC_Summation[[#Headers],[400kV Circuit Breaker]])</f>
        <v>0</v>
      </c>
      <c r="BI747" s="176" cm="1">
        <f t="array" ref="BI747">SUMIFS('N1.3_Project_Listing'!$P$16:$P$829, 'N1.3_Project_Listing'!$E$16:$E$829,'N1.3_Project_Listing'!$E747, 'N1.3_Project_Listing'!$A$16:$A$829,ET_Risk_SC_Summation[[#Headers],[400kV Transformer]])</f>
        <v>0</v>
      </c>
      <c r="BJ747" s="176" cm="1">
        <f t="array" ref="BJ747">SUMIFS('N1.3_Project_Listing'!$P$16:$P$829, 'N1.3_Project_Listing'!$E$16:$E$829,'N1.3_Project_Listing'!$E747, 'N1.3_Project_Listing'!$A$16:$A$829,ET_Risk_SC_Summation[[#Headers],[400kV Reactor]])</f>
        <v>0</v>
      </c>
      <c r="BK747" s="176" cm="1">
        <f t="array" ref="BK747">SUMIFS('N1.3_Project_Listing'!$P$16:$P$829, 'N1.3_Project_Listing'!$E$16:$E$829,'N1.3_Project_Listing'!$E747, 'N1.3_Project_Listing'!$A$16:$A$829,ET_Risk_SC_Summation[[#Headers],[400kV Underground Cable]])</f>
        <v>0</v>
      </c>
      <c r="BL747" s="176" cm="1">
        <f t="array" ref="BL747">SUMIFS('N1.3_Project_Listing'!$P$16:$P$829, 'N1.3_Project_Listing'!$E$16:$E$829,'N1.3_Project_Listing'!$E747, 'N1.3_Project_Listing'!$A$16:$A$829,ET_Risk_SC_Summation[[#Headers],[400kV OHL Conductor]])</f>
        <v>0</v>
      </c>
      <c r="BM747" s="176" cm="1">
        <f t="array" ref="BM747">SUMIFS('N1.3_Project_Listing'!$P$16:$P$829, 'N1.3_Project_Listing'!$E$16:$E$829,'N1.3_Project_Listing'!$E747, 'N1.3_Project_Listing'!$A$16:$A$829,ET_Risk_SC_Summation[[#Headers],[400kV OHL Fittings]])</f>
        <v>0</v>
      </c>
      <c r="BN747" s="176" cm="1">
        <f t="array" ref="BN747">SUMIFS('N1.3_Project_Listing'!$P$16:$P$829, 'N1.3_Project_Listing'!$E$16:$E$829,'N1.3_Project_Listing'!$E747, 'N1.3_Project_Listing'!$A$16:$A$829,ET_Risk_SC_Summation[[#Headers],[400kV OHL Tower]])</f>
        <v>0</v>
      </c>
      <c r="BO747" s="177" t="str">
        <f>IF(SUM(ET_Risk_SC_Summation[[#This Row],[132kV Circuit Breaker]:[400kV OHL Tower]])=0, "n/a", INDEX(ET_Risk_SC_Summation[#Headers],1,MATCH(MAX(ET_Risk_SC_Summation[[#This Row],[132kV Circuit Breaker]:[400kV OHL Tower]]),ET_Risk_SC_Summation[[#This Row],[132kV Circuit Breaker]:[400kV OHL Tower]],0)))</f>
        <v>n/a</v>
      </c>
      <c r="BP747" s="177" t="str">
        <f>IFERROR(INDEX('N0.7_Lookup_References'!$G$77:$G$98,MATCH(ET_Risk_SC_Summation[[#This Row],[Mxx Category]],'N0.7_Lookup_References'!$F$77:$F$98,0)),"")</f>
        <v/>
      </c>
    </row>
    <row r="748" spans="1:68">
      <c r="A748" s="160" t="str">
        <f>IFERROR(INDEX(N1.2_Intervention_Types[NARM Asset Category],MATCH('N1.3_Project_Listing'!$C748,N1.2_Intervention_Types[Intervention Type ID],0),1),"")</f>
        <v/>
      </c>
      <c r="B748" s="160" t="str">
        <f>IF($D$2="GD",IFERROR(INDEX(N1.2_Intervention_Types[C&amp;V Asset Category (GD)],MATCH('N1.3_Project_Listing'!$C748,N1.2_Intervention_Types[Intervention Type ID],0),1),""),IFERROR(INDEX(N1.2_Intervention_Types[NARM Asset Category],MATCH('N1.3_Project_Listing'!$C748,N1.2_Intervention_Types[Intervention Type ID],0),1),""))</f>
        <v/>
      </c>
      <c r="C748" s="67" t="str">
        <f>IFERROR(INDEX(N1.2_Intervention_Types[Intervention Type ID],MATCH('N1.3_Project_Listing'!$I748,N1.2_Intervention_Types[Intervention Type],0),1),"")</f>
        <v/>
      </c>
      <c r="D748" s="160" t="str">
        <f>IFERROR(INDEX(N1.2_Intervention_Types[Intervention Category],MATCH('N1.3_Project_Listing'!$C748,N1.2_Intervention_Types[Intervention Type ID],0),1),"")</f>
        <v/>
      </c>
      <c r="E748" s="210"/>
      <c r="F748" s="236"/>
      <c r="G748" s="236"/>
      <c r="H748" s="236"/>
      <c r="I748" s="151"/>
      <c r="J748" s="139"/>
      <c r="K748" s="117"/>
      <c r="L748" s="117"/>
      <c r="M748" s="117"/>
      <c r="N748" s="11"/>
      <c r="O748" s="11"/>
      <c r="P748" s="11"/>
      <c r="Q748" s="63">
        <f t="shared" si="64"/>
        <v>0</v>
      </c>
      <c r="R748" s="368">
        <f>IF('N1.3_Project_Listing'!$D748="Replacement",SUM('N1.3_Project_Listing'!$K748:$L748)/2,'N1.3_Project_Listing'!$M748)</f>
        <v>0</v>
      </c>
      <c r="S748" s="67" t="str">
        <f>IFERROR(INDEX('N0.7_Lookup_References'!$C$13:$C$72,MATCH($A748,'N0.7_Lookup_References'!$B$13:$B$72,0)),"")</f>
        <v/>
      </c>
      <c r="T748" s="338" t="str">
        <f t="shared" si="65"/>
        <v/>
      </c>
      <c r="V748" s="11"/>
      <c r="W748" s="11"/>
      <c r="X748" s="11"/>
      <c r="Y748" s="11"/>
      <c r="Z748" s="11"/>
      <c r="AA748" s="11"/>
      <c r="AB748" s="11"/>
      <c r="AC748" s="11"/>
      <c r="AD748" s="11"/>
      <c r="AE748" s="11"/>
      <c r="AF748" s="11"/>
      <c r="AG748" s="11"/>
      <c r="AH748" s="11"/>
      <c r="AI748" s="11"/>
      <c r="AJ748" s="11"/>
      <c r="AK748" s="11"/>
      <c r="AL748" s="11"/>
      <c r="AM748" s="11"/>
      <c r="AN748" s="11"/>
      <c r="AO748" s="11"/>
      <c r="AP748" s="63">
        <f t="shared" si="61"/>
        <v>0</v>
      </c>
      <c r="AQ748" s="63">
        <f t="shared" si="62"/>
        <v>0</v>
      </c>
      <c r="AR748" s="63">
        <f t="shared" si="63"/>
        <v>0</v>
      </c>
      <c r="AT748" s="176" cm="1">
        <f t="array" ref="AT748">SUMIFS('N1.3_Project_Listing'!$P$16:$P$829, 'N1.3_Project_Listing'!$E$16:$E$829,'N1.3_Project_Listing'!$E748, 'N1.3_Project_Listing'!$A$16:$A$829,ET_Risk_SC_Summation[[#Headers],[132kV Circuit Breaker]])</f>
        <v>0</v>
      </c>
      <c r="AU748" s="176" cm="1">
        <f t="array" ref="AU748">SUMIFS('N1.3_Project_Listing'!$P$16:$P$829, 'N1.3_Project_Listing'!$E$16:$E$829,'N1.3_Project_Listing'!$E748, 'N1.3_Project_Listing'!$A$16:$A$829,ET_Risk_SC_Summation[[#Headers],[132kV Transformer]])</f>
        <v>0</v>
      </c>
      <c r="AV748" s="176" cm="1">
        <f t="array" ref="AV748">SUMIFS('N1.3_Project_Listing'!$P$16:$P$829, 'N1.3_Project_Listing'!$E$16:$E$829,'N1.3_Project_Listing'!$E748, 'N1.3_Project_Listing'!$A$16:$A$829,ET_Risk_SC_Summation[[#Headers],[132kV Reactor]])</f>
        <v>0</v>
      </c>
      <c r="AW748" s="176" cm="1">
        <f t="array" ref="AW748">SUMIFS('N1.3_Project_Listing'!$P$16:$P$829, 'N1.3_Project_Listing'!$E$16:$E$829,'N1.3_Project_Listing'!$E748, 'N1.3_Project_Listing'!$A$16:$A$829,ET_Risk_SC_Summation[[#Headers],[132kV Underground Cable]])</f>
        <v>0</v>
      </c>
      <c r="AX748" s="176" cm="1">
        <f t="array" ref="AX748">SUMIFS('N1.3_Project_Listing'!$P$16:$P$829, 'N1.3_Project_Listing'!$E$16:$E$829,'N1.3_Project_Listing'!$E748, 'N1.3_Project_Listing'!$A$16:$A$829,ET_Risk_SC_Summation[[#Headers],[132kV OHL Conductor]])</f>
        <v>0</v>
      </c>
      <c r="AY748" s="176" cm="1">
        <f t="array" ref="AY748">SUMIFS('N1.3_Project_Listing'!$P$16:$P$829, 'N1.3_Project_Listing'!$E$16:$E$829,'N1.3_Project_Listing'!$E748, 'N1.3_Project_Listing'!$A$16:$A$829,ET_Risk_SC_Summation[[#Headers],[132kV OHL Fittings]])</f>
        <v>0</v>
      </c>
      <c r="AZ748" s="176" cm="1">
        <f t="array" ref="AZ748">SUMIFS('N1.3_Project_Listing'!$P$16:$P$829, 'N1.3_Project_Listing'!$E$16:$E$829,'N1.3_Project_Listing'!$E748, 'N1.3_Project_Listing'!$A$16:$A$829,ET_Risk_SC_Summation[[#Headers],[132kV OHL Tower]])</f>
        <v>0</v>
      </c>
      <c r="BA748" s="176" cm="1">
        <f t="array" ref="BA748">SUMIFS('N1.3_Project_Listing'!$P$16:$P$829, 'N1.3_Project_Listing'!$E$16:$E$829,'N1.3_Project_Listing'!$E748, 'N1.3_Project_Listing'!$A$16:$A$829,ET_Risk_SC_Summation[[#Headers],[275kV Circuit Breaker]])</f>
        <v>0</v>
      </c>
      <c r="BB748" s="176" cm="1">
        <f t="array" ref="BB748">SUMIFS('N1.3_Project_Listing'!$P$16:$P$829, 'N1.3_Project_Listing'!$E$16:$E$829,'N1.3_Project_Listing'!$E748, 'N1.3_Project_Listing'!$A$16:$A$829,ET_Risk_SC_Summation[[#Headers],[275kV Transformer]])</f>
        <v>0</v>
      </c>
      <c r="BC748" s="176" cm="1">
        <f t="array" ref="BC748">SUMIFS('N1.3_Project_Listing'!$P$16:$P$829, 'N1.3_Project_Listing'!$E$16:$E$829,'N1.3_Project_Listing'!$E748, 'N1.3_Project_Listing'!$A$16:$A$829,ET_Risk_SC_Summation[[#Headers],[275kV Reactor]])</f>
        <v>0</v>
      </c>
      <c r="BD748" s="176" cm="1">
        <f t="array" ref="BD748">SUMIFS('N1.3_Project_Listing'!$P$16:$P$829, 'N1.3_Project_Listing'!$E$16:$E$829,'N1.3_Project_Listing'!$E748, 'N1.3_Project_Listing'!$A$16:$A$829,ET_Risk_SC_Summation[[#Headers],[275kV Underground Cable]])</f>
        <v>0</v>
      </c>
      <c r="BE748" s="176" cm="1">
        <f t="array" ref="BE748">SUMIFS('N1.3_Project_Listing'!$P$16:$P$829, 'N1.3_Project_Listing'!$E$16:$E$829,'N1.3_Project_Listing'!$E748, 'N1.3_Project_Listing'!$A$16:$A$829,ET_Risk_SC_Summation[[#Headers],[275kV OHL Conductor]])</f>
        <v>0</v>
      </c>
      <c r="BF748" s="176" cm="1">
        <f t="array" ref="BF748">SUMIFS('N1.3_Project_Listing'!$P$16:$P$829, 'N1.3_Project_Listing'!$E$16:$E$829,'N1.3_Project_Listing'!$E748, 'N1.3_Project_Listing'!$A$16:$A$829,ET_Risk_SC_Summation[[#Headers],[275kV OHL Fittings]])</f>
        <v>0</v>
      </c>
      <c r="BG748" s="176" cm="1">
        <f t="array" ref="BG748">SUMIFS('N1.3_Project_Listing'!$P$16:$P$829, 'N1.3_Project_Listing'!$E$16:$E$829,'N1.3_Project_Listing'!$E748, 'N1.3_Project_Listing'!$A$16:$A$829,ET_Risk_SC_Summation[[#Headers],[275kV OHL Tower]])</f>
        <v>0</v>
      </c>
      <c r="BH748" s="176" cm="1">
        <f t="array" ref="BH748">SUMIFS('N1.3_Project_Listing'!$P$16:$P$829, 'N1.3_Project_Listing'!$E$16:$E$829,'N1.3_Project_Listing'!$E748, 'N1.3_Project_Listing'!$A$16:$A$829,ET_Risk_SC_Summation[[#Headers],[400kV Circuit Breaker]])</f>
        <v>0</v>
      </c>
      <c r="BI748" s="176" cm="1">
        <f t="array" ref="BI748">SUMIFS('N1.3_Project_Listing'!$P$16:$P$829, 'N1.3_Project_Listing'!$E$16:$E$829,'N1.3_Project_Listing'!$E748, 'N1.3_Project_Listing'!$A$16:$A$829,ET_Risk_SC_Summation[[#Headers],[400kV Transformer]])</f>
        <v>0</v>
      </c>
      <c r="BJ748" s="176" cm="1">
        <f t="array" ref="BJ748">SUMIFS('N1.3_Project_Listing'!$P$16:$P$829, 'N1.3_Project_Listing'!$E$16:$E$829,'N1.3_Project_Listing'!$E748, 'N1.3_Project_Listing'!$A$16:$A$829,ET_Risk_SC_Summation[[#Headers],[400kV Reactor]])</f>
        <v>0</v>
      </c>
      <c r="BK748" s="176" cm="1">
        <f t="array" ref="BK748">SUMIFS('N1.3_Project_Listing'!$P$16:$P$829, 'N1.3_Project_Listing'!$E$16:$E$829,'N1.3_Project_Listing'!$E748, 'N1.3_Project_Listing'!$A$16:$A$829,ET_Risk_SC_Summation[[#Headers],[400kV Underground Cable]])</f>
        <v>0</v>
      </c>
      <c r="BL748" s="176" cm="1">
        <f t="array" ref="BL748">SUMIFS('N1.3_Project_Listing'!$P$16:$P$829, 'N1.3_Project_Listing'!$E$16:$E$829,'N1.3_Project_Listing'!$E748, 'N1.3_Project_Listing'!$A$16:$A$829,ET_Risk_SC_Summation[[#Headers],[400kV OHL Conductor]])</f>
        <v>0</v>
      </c>
      <c r="BM748" s="176" cm="1">
        <f t="array" ref="BM748">SUMIFS('N1.3_Project_Listing'!$P$16:$P$829, 'N1.3_Project_Listing'!$E$16:$E$829,'N1.3_Project_Listing'!$E748, 'N1.3_Project_Listing'!$A$16:$A$829,ET_Risk_SC_Summation[[#Headers],[400kV OHL Fittings]])</f>
        <v>0</v>
      </c>
      <c r="BN748" s="176" cm="1">
        <f t="array" ref="BN748">SUMIFS('N1.3_Project_Listing'!$P$16:$P$829, 'N1.3_Project_Listing'!$E$16:$E$829,'N1.3_Project_Listing'!$E748, 'N1.3_Project_Listing'!$A$16:$A$829,ET_Risk_SC_Summation[[#Headers],[400kV OHL Tower]])</f>
        <v>0</v>
      </c>
      <c r="BO748" s="177" t="str">
        <f>IF(SUM(ET_Risk_SC_Summation[[#This Row],[132kV Circuit Breaker]:[400kV OHL Tower]])=0, "n/a", INDEX(ET_Risk_SC_Summation[#Headers],1,MATCH(MAX(ET_Risk_SC_Summation[[#This Row],[132kV Circuit Breaker]:[400kV OHL Tower]]),ET_Risk_SC_Summation[[#This Row],[132kV Circuit Breaker]:[400kV OHL Tower]],0)))</f>
        <v>n/a</v>
      </c>
      <c r="BP748" s="177" t="str">
        <f>IFERROR(INDEX('N0.7_Lookup_References'!$G$77:$G$98,MATCH(ET_Risk_SC_Summation[[#This Row],[Mxx Category]],'N0.7_Lookup_References'!$F$77:$F$98,0)),"")</f>
        <v/>
      </c>
    </row>
    <row r="749" spans="1:68">
      <c r="A749" s="160" t="str">
        <f>IFERROR(INDEX(N1.2_Intervention_Types[NARM Asset Category],MATCH('N1.3_Project_Listing'!$C749,N1.2_Intervention_Types[Intervention Type ID],0),1),"")</f>
        <v/>
      </c>
      <c r="B749" s="160" t="str">
        <f>IF($D$2="GD",IFERROR(INDEX(N1.2_Intervention_Types[C&amp;V Asset Category (GD)],MATCH('N1.3_Project_Listing'!$C749,N1.2_Intervention_Types[Intervention Type ID],0),1),""),IFERROR(INDEX(N1.2_Intervention_Types[NARM Asset Category],MATCH('N1.3_Project_Listing'!$C749,N1.2_Intervention_Types[Intervention Type ID],0),1),""))</f>
        <v/>
      </c>
      <c r="C749" s="67" t="str">
        <f>IFERROR(INDEX(N1.2_Intervention_Types[Intervention Type ID],MATCH('N1.3_Project_Listing'!$I749,N1.2_Intervention_Types[Intervention Type],0),1),"")</f>
        <v/>
      </c>
      <c r="D749" s="160" t="str">
        <f>IFERROR(INDEX(N1.2_Intervention_Types[Intervention Category],MATCH('N1.3_Project_Listing'!$C749,N1.2_Intervention_Types[Intervention Type ID],0),1),"")</f>
        <v/>
      </c>
      <c r="E749" s="210"/>
      <c r="F749" s="236"/>
      <c r="G749" s="236"/>
      <c r="H749" s="236"/>
      <c r="I749" s="151"/>
      <c r="J749" s="139"/>
      <c r="K749" s="117"/>
      <c r="L749" s="117"/>
      <c r="M749" s="117"/>
      <c r="N749" s="11"/>
      <c r="O749" s="11"/>
      <c r="P749" s="11"/>
      <c r="Q749" s="63">
        <f t="shared" si="64"/>
        <v>0</v>
      </c>
      <c r="R749" s="368">
        <f>IF('N1.3_Project_Listing'!$D749="Replacement",SUM('N1.3_Project_Listing'!$K749:$L749)/2,'N1.3_Project_Listing'!$M749)</f>
        <v>0</v>
      </c>
      <c r="S749" s="67" t="str">
        <f>IFERROR(INDEX('N0.7_Lookup_References'!$C$13:$C$72,MATCH($A749,'N0.7_Lookup_References'!$B$13:$B$72,0)),"")</f>
        <v/>
      </c>
      <c r="T749" s="338" t="str">
        <f t="shared" si="65"/>
        <v/>
      </c>
      <c r="V749" s="11"/>
      <c r="W749" s="11"/>
      <c r="X749" s="11"/>
      <c r="Y749" s="11"/>
      <c r="Z749" s="11"/>
      <c r="AA749" s="11"/>
      <c r="AB749" s="11"/>
      <c r="AC749" s="11"/>
      <c r="AD749" s="11"/>
      <c r="AE749" s="11"/>
      <c r="AF749" s="11"/>
      <c r="AG749" s="11"/>
      <c r="AH749" s="11"/>
      <c r="AI749" s="11"/>
      <c r="AJ749" s="11"/>
      <c r="AK749" s="11"/>
      <c r="AL749" s="11"/>
      <c r="AM749" s="11"/>
      <c r="AN749" s="11"/>
      <c r="AO749" s="11"/>
      <c r="AP749" s="63">
        <f t="shared" si="61"/>
        <v>0</v>
      </c>
      <c r="AQ749" s="63">
        <f t="shared" si="62"/>
        <v>0</v>
      </c>
      <c r="AR749" s="63">
        <f t="shared" si="63"/>
        <v>0</v>
      </c>
      <c r="AT749" s="176" cm="1">
        <f t="array" ref="AT749">SUMIFS('N1.3_Project_Listing'!$P$16:$P$829, 'N1.3_Project_Listing'!$E$16:$E$829,'N1.3_Project_Listing'!$E749, 'N1.3_Project_Listing'!$A$16:$A$829,ET_Risk_SC_Summation[[#Headers],[132kV Circuit Breaker]])</f>
        <v>0</v>
      </c>
      <c r="AU749" s="176" cm="1">
        <f t="array" ref="AU749">SUMIFS('N1.3_Project_Listing'!$P$16:$P$829, 'N1.3_Project_Listing'!$E$16:$E$829,'N1.3_Project_Listing'!$E749, 'N1.3_Project_Listing'!$A$16:$A$829,ET_Risk_SC_Summation[[#Headers],[132kV Transformer]])</f>
        <v>0</v>
      </c>
      <c r="AV749" s="176" cm="1">
        <f t="array" ref="AV749">SUMIFS('N1.3_Project_Listing'!$P$16:$P$829, 'N1.3_Project_Listing'!$E$16:$E$829,'N1.3_Project_Listing'!$E749, 'N1.3_Project_Listing'!$A$16:$A$829,ET_Risk_SC_Summation[[#Headers],[132kV Reactor]])</f>
        <v>0</v>
      </c>
      <c r="AW749" s="176" cm="1">
        <f t="array" ref="AW749">SUMIFS('N1.3_Project_Listing'!$P$16:$P$829, 'N1.3_Project_Listing'!$E$16:$E$829,'N1.3_Project_Listing'!$E749, 'N1.3_Project_Listing'!$A$16:$A$829,ET_Risk_SC_Summation[[#Headers],[132kV Underground Cable]])</f>
        <v>0</v>
      </c>
      <c r="AX749" s="176" cm="1">
        <f t="array" ref="AX749">SUMIFS('N1.3_Project_Listing'!$P$16:$P$829, 'N1.3_Project_Listing'!$E$16:$E$829,'N1.3_Project_Listing'!$E749, 'N1.3_Project_Listing'!$A$16:$A$829,ET_Risk_SC_Summation[[#Headers],[132kV OHL Conductor]])</f>
        <v>0</v>
      </c>
      <c r="AY749" s="176" cm="1">
        <f t="array" ref="AY749">SUMIFS('N1.3_Project_Listing'!$P$16:$P$829, 'N1.3_Project_Listing'!$E$16:$E$829,'N1.3_Project_Listing'!$E749, 'N1.3_Project_Listing'!$A$16:$A$829,ET_Risk_SC_Summation[[#Headers],[132kV OHL Fittings]])</f>
        <v>0</v>
      </c>
      <c r="AZ749" s="176" cm="1">
        <f t="array" ref="AZ749">SUMIFS('N1.3_Project_Listing'!$P$16:$P$829, 'N1.3_Project_Listing'!$E$16:$E$829,'N1.3_Project_Listing'!$E749, 'N1.3_Project_Listing'!$A$16:$A$829,ET_Risk_SC_Summation[[#Headers],[132kV OHL Tower]])</f>
        <v>0</v>
      </c>
      <c r="BA749" s="176" cm="1">
        <f t="array" ref="BA749">SUMIFS('N1.3_Project_Listing'!$P$16:$P$829, 'N1.3_Project_Listing'!$E$16:$E$829,'N1.3_Project_Listing'!$E749, 'N1.3_Project_Listing'!$A$16:$A$829,ET_Risk_SC_Summation[[#Headers],[275kV Circuit Breaker]])</f>
        <v>0</v>
      </c>
      <c r="BB749" s="176" cm="1">
        <f t="array" ref="BB749">SUMIFS('N1.3_Project_Listing'!$P$16:$P$829, 'N1.3_Project_Listing'!$E$16:$E$829,'N1.3_Project_Listing'!$E749, 'N1.3_Project_Listing'!$A$16:$A$829,ET_Risk_SC_Summation[[#Headers],[275kV Transformer]])</f>
        <v>0</v>
      </c>
      <c r="BC749" s="176" cm="1">
        <f t="array" ref="BC749">SUMIFS('N1.3_Project_Listing'!$P$16:$P$829, 'N1.3_Project_Listing'!$E$16:$E$829,'N1.3_Project_Listing'!$E749, 'N1.3_Project_Listing'!$A$16:$A$829,ET_Risk_SC_Summation[[#Headers],[275kV Reactor]])</f>
        <v>0</v>
      </c>
      <c r="BD749" s="176" cm="1">
        <f t="array" ref="BD749">SUMIFS('N1.3_Project_Listing'!$P$16:$P$829, 'N1.3_Project_Listing'!$E$16:$E$829,'N1.3_Project_Listing'!$E749, 'N1.3_Project_Listing'!$A$16:$A$829,ET_Risk_SC_Summation[[#Headers],[275kV Underground Cable]])</f>
        <v>0</v>
      </c>
      <c r="BE749" s="176" cm="1">
        <f t="array" ref="BE749">SUMIFS('N1.3_Project_Listing'!$P$16:$P$829, 'N1.3_Project_Listing'!$E$16:$E$829,'N1.3_Project_Listing'!$E749, 'N1.3_Project_Listing'!$A$16:$A$829,ET_Risk_SC_Summation[[#Headers],[275kV OHL Conductor]])</f>
        <v>0</v>
      </c>
      <c r="BF749" s="176" cm="1">
        <f t="array" ref="BF749">SUMIFS('N1.3_Project_Listing'!$P$16:$P$829, 'N1.3_Project_Listing'!$E$16:$E$829,'N1.3_Project_Listing'!$E749, 'N1.3_Project_Listing'!$A$16:$A$829,ET_Risk_SC_Summation[[#Headers],[275kV OHL Fittings]])</f>
        <v>0</v>
      </c>
      <c r="BG749" s="176" cm="1">
        <f t="array" ref="BG749">SUMIFS('N1.3_Project_Listing'!$P$16:$P$829, 'N1.3_Project_Listing'!$E$16:$E$829,'N1.3_Project_Listing'!$E749, 'N1.3_Project_Listing'!$A$16:$A$829,ET_Risk_SC_Summation[[#Headers],[275kV OHL Tower]])</f>
        <v>0</v>
      </c>
      <c r="BH749" s="176" cm="1">
        <f t="array" ref="BH749">SUMIFS('N1.3_Project_Listing'!$P$16:$P$829, 'N1.3_Project_Listing'!$E$16:$E$829,'N1.3_Project_Listing'!$E749, 'N1.3_Project_Listing'!$A$16:$A$829,ET_Risk_SC_Summation[[#Headers],[400kV Circuit Breaker]])</f>
        <v>0</v>
      </c>
      <c r="BI749" s="176" cm="1">
        <f t="array" ref="BI749">SUMIFS('N1.3_Project_Listing'!$P$16:$P$829, 'N1.3_Project_Listing'!$E$16:$E$829,'N1.3_Project_Listing'!$E749, 'N1.3_Project_Listing'!$A$16:$A$829,ET_Risk_SC_Summation[[#Headers],[400kV Transformer]])</f>
        <v>0</v>
      </c>
      <c r="BJ749" s="176" cm="1">
        <f t="array" ref="BJ749">SUMIFS('N1.3_Project_Listing'!$P$16:$P$829, 'N1.3_Project_Listing'!$E$16:$E$829,'N1.3_Project_Listing'!$E749, 'N1.3_Project_Listing'!$A$16:$A$829,ET_Risk_SC_Summation[[#Headers],[400kV Reactor]])</f>
        <v>0</v>
      </c>
      <c r="BK749" s="176" cm="1">
        <f t="array" ref="BK749">SUMIFS('N1.3_Project_Listing'!$P$16:$P$829, 'N1.3_Project_Listing'!$E$16:$E$829,'N1.3_Project_Listing'!$E749, 'N1.3_Project_Listing'!$A$16:$A$829,ET_Risk_SC_Summation[[#Headers],[400kV Underground Cable]])</f>
        <v>0</v>
      </c>
      <c r="BL749" s="176" cm="1">
        <f t="array" ref="BL749">SUMIFS('N1.3_Project_Listing'!$P$16:$P$829, 'N1.3_Project_Listing'!$E$16:$E$829,'N1.3_Project_Listing'!$E749, 'N1.3_Project_Listing'!$A$16:$A$829,ET_Risk_SC_Summation[[#Headers],[400kV OHL Conductor]])</f>
        <v>0</v>
      </c>
      <c r="BM749" s="176" cm="1">
        <f t="array" ref="BM749">SUMIFS('N1.3_Project_Listing'!$P$16:$P$829, 'N1.3_Project_Listing'!$E$16:$E$829,'N1.3_Project_Listing'!$E749, 'N1.3_Project_Listing'!$A$16:$A$829,ET_Risk_SC_Summation[[#Headers],[400kV OHL Fittings]])</f>
        <v>0</v>
      </c>
      <c r="BN749" s="176" cm="1">
        <f t="array" ref="BN749">SUMIFS('N1.3_Project_Listing'!$P$16:$P$829, 'N1.3_Project_Listing'!$E$16:$E$829,'N1.3_Project_Listing'!$E749, 'N1.3_Project_Listing'!$A$16:$A$829,ET_Risk_SC_Summation[[#Headers],[400kV OHL Tower]])</f>
        <v>0</v>
      </c>
      <c r="BO749" s="177" t="str">
        <f>IF(SUM(ET_Risk_SC_Summation[[#This Row],[132kV Circuit Breaker]:[400kV OHL Tower]])=0, "n/a", INDEX(ET_Risk_SC_Summation[#Headers],1,MATCH(MAX(ET_Risk_SC_Summation[[#This Row],[132kV Circuit Breaker]:[400kV OHL Tower]]),ET_Risk_SC_Summation[[#This Row],[132kV Circuit Breaker]:[400kV OHL Tower]],0)))</f>
        <v>n/a</v>
      </c>
      <c r="BP749" s="177" t="str">
        <f>IFERROR(INDEX('N0.7_Lookup_References'!$G$77:$G$98,MATCH(ET_Risk_SC_Summation[[#This Row],[Mxx Category]],'N0.7_Lookup_References'!$F$77:$F$98,0)),"")</f>
        <v/>
      </c>
    </row>
    <row r="750" spans="1:68">
      <c r="A750" s="160" t="str">
        <f>IFERROR(INDEX(N1.2_Intervention_Types[NARM Asset Category],MATCH('N1.3_Project_Listing'!$C750,N1.2_Intervention_Types[Intervention Type ID],0),1),"")</f>
        <v/>
      </c>
      <c r="B750" s="160" t="str">
        <f>IF($D$2="GD",IFERROR(INDEX(N1.2_Intervention_Types[C&amp;V Asset Category (GD)],MATCH('N1.3_Project_Listing'!$C750,N1.2_Intervention_Types[Intervention Type ID],0),1),""),IFERROR(INDEX(N1.2_Intervention_Types[NARM Asset Category],MATCH('N1.3_Project_Listing'!$C750,N1.2_Intervention_Types[Intervention Type ID],0),1),""))</f>
        <v/>
      </c>
      <c r="C750" s="67" t="str">
        <f>IFERROR(INDEX(N1.2_Intervention_Types[Intervention Type ID],MATCH('N1.3_Project_Listing'!$I750,N1.2_Intervention_Types[Intervention Type],0),1),"")</f>
        <v/>
      </c>
      <c r="D750" s="160" t="str">
        <f>IFERROR(INDEX(N1.2_Intervention_Types[Intervention Category],MATCH('N1.3_Project_Listing'!$C750,N1.2_Intervention_Types[Intervention Type ID],0),1),"")</f>
        <v/>
      </c>
      <c r="E750" s="210"/>
      <c r="F750" s="236"/>
      <c r="G750" s="236"/>
      <c r="H750" s="236"/>
      <c r="I750" s="151"/>
      <c r="J750" s="139"/>
      <c r="K750" s="117"/>
      <c r="L750" s="117"/>
      <c r="M750" s="117"/>
      <c r="N750" s="11"/>
      <c r="O750" s="11"/>
      <c r="P750" s="11"/>
      <c r="Q750" s="63">
        <f t="shared" si="64"/>
        <v>0</v>
      </c>
      <c r="R750" s="368">
        <f>IF('N1.3_Project_Listing'!$D750="Replacement",SUM('N1.3_Project_Listing'!$K750:$L750)/2,'N1.3_Project_Listing'!$M750)</f>
        <v>0</v>
      </c>
      <c r="S750" s="67" t="str">
        <f>IFERROR(INDEX('N0.7_Lookup_References'!$C$13:$C$72,MATCH($A750,'N0.7_Lookup_References'!$B$13:$B$72,0)),"")</f>
        <v/>
      </c>
      <c r="T750" s="338" t="str">
        <f t="shared" si="65"/>
        <v/>
      </c>
      <c r="V750" s="11"/>
      <c r="W750" s="11"/>
      <c r="X750" s="11"/>
      <c r="Y750" s="11"/>
      <c r="Z750" s="11"/>
      <c r="AA750" s="11"/>
      <c r="AB750" s="11"/>
      <c r="AC750" s="11"/>
      <c r="AD750" s="11"/>
      <c r="AE750" s="11"/>
      <c r="AF750" s="11"/>
      <c r="AG750" s="11"/>
      <c r="AH750" s="11"/>
      <c r="AI750" s="11"/>
      <c r="AJ750" s="11"/>
      <c r="AK750" s="11"/>
      <c r="AL750" s="11"/>
      <c r="AM750" s="11"/>
      <c r="AN750" s="11"/>
      <c r="AO750" s="11"/>
      <c r="AP750" s="63">
        <f t="shared" si="61"/>
        <v>0</v>
      </c>
      <c r="AQ750" s="63">
        <f t="shared" si="62"/>
        <v>0</v>
      </c>
      <c r="AR750" s="63">
        <f t="shared" si="63"/>
        <v>0</v>
      </c>
      <c r="AT750" s="176" cm="1">
        <f t="array" ref="AT750">SUMIFS('N1.3_Project_Listing'!$P$16:$P$829, 'N1.3_Project_Listing'!$E$16:$E$829,'N1.3_Project_Listing'!$E750, 'N1.3_Project_Listing'!$A$16:$A$829,ET_Risk_SC_Summation[[#Headers],[132kV Circuit Breaker]])</f>
        <v>0</v>
      </c>
      <c r="AU750" s="176" cm="1">
        <f t="array" ref="AU750">SUMIFS('N1.3_Project_Listing'!$P$16:$P$829, 'N1.3_Project_Listing'!$E$16:$E$829,'N1.3_Project_Listing'!$E750, 'N1.3_Project_Listing'!$A$16:$A$829,ET_Risk_SC_Summation[[#Headers],[132kV Transformer]])</f>
        <v>0</v>
      </c>
      <c r="AV750" s="176" cm="1">
        <f t="array" ref="AV750">SUMIFS('N1.3_Project_Listing'!$P$16:$P$829, 'N1.3_Project_Listing'!$E$16:$E$829,'N1.3_Project_Listing'!$E750, 'N1.3_Project_Listing'!$A$16:$A$829,ET_Risk_SC_Summation[[#Headers],[132kV Reactor]])</f>
        <v>0</v>
      </c>
      <c r="AW750" s="176" cm="1">
        <f t="array" ref="AW750">SUMIFS('N1.3_Project_Listing'!$P$16:$P$829, 'N1.3_Project_Listing'!$E$16:$E$829,'N1.3_Project_Listing'!$E750, 'N1.3_Project_Listing'!$A$16:$A$829,ET_Risk_SC_Summation[[#Headers],[132kV Underground Cable]])</f>
        <v>0</v>
      </c>
      <c r="AX750" s="176" cm="1">
        <f t="array" ref="AX750">SUMIFS('N1.3_Project_Listing'!$P$16:$P$829, 'N1.3_Project_Listing'!$E$16:$E$829,'N1.3_Project_Listing'!$E750, 'N1.3_Project_Listing'!$A$16:$A$829,ET_Risk_SC_Summation[[#Headers],[132kV OHL Conductor]])</f>
        <v>0</v>
      </c>
      <c r="AY750" s="176" cm="1">
        <f t="array" ref="AY750">SUMIFS('N1.3_Project_Listing'!$P$16:$P$829, 'N1.3_Project_Listing'!$E$16:$E$829,'N1.3_Project_Listing'!$E750, 'N1.3_Project_Listing'!$A$16:$A$829,ET_Risk_SC_Summation[[#Headers],[132kV OHL Fittings]])</f>
        <v>0</v>
      </c>
      <c r="AZ750" s="176" cm="1">
        <f t="array" ref="AZ750">SUMIFS('N1.3_Project_Listing'!$P$16:$P$829, 'N1.3_Project_Listing'!$E$16:$E$829,'N1.3_Project_Listing'!$E750, 'N1.3_Project_Listing'!$A$16:$A$829,ET_Risk_SC_Summation[[#Headers],[132kV OHL Tower]])</f>
        <v>0</v>
      </c>
      <c r="BA750" s="176" cm="1">
        <f t="array" ref="BA750">SUMIFS('N1.3_Project_Listing'!$P$16:$P$829, 'N1.3_Project_Listing'!$E$16:$E$829,'N1.3_Project_Listing'!$E750, 'N1.3_Project_Listing'!$A$16:$A$829,ET_Risk_SC_Summation[[#Headers],[275kV Circuit Breaker]])</f>
        <v>0</v>
      </c>
      <c r="BB750" s="176" cm="1">
        <f t="array" ref="BB750">SUMIFS('N1.3_Project_Listing'!$P$16:$P$829, 'N1.3_Project_Listing'!$E$16:$E$829,'N1.3_Project_Listing'!$E750, 'N1.3_Project_Listing'!$A$16:$A$829,ET_Risk_SC_Summation[[#Headers],[275kV Transformer]])</f>
        <v>0</v>
      </c>
      <c r="BC750" s="176" cm="1">
        <f t="array" ref="BC750">SUMIFS('N1.3_Project_Listing'!$P$16:$P$829, 'N1.3_Project_Listing'!$E$16:$E$829,'N1.3_Project_Listing'!$E750, 'N1.3_Project_Listing'!$A$16:$A$829,ET_Risk_SC_Summation[[#Headers],[275kV Reactor]])</f>
        <v>0</v>
      </c>
      <c r="BD750" s="176" cm="1">
        <f t="array" ref="BD750">SUMIFS('N1.3_Project_Listing'!$P$16:$P$829, 'N1.3_Project_Listing'!$E$16:$E$829,'N1.3_Project_Listing'!$E750, 'N1.3_Project_Listing'!$A$16:$A$829,ET_Risk_SC_Summation[[#Headers],[275kV Underground Cable]])</f>
        <v>0</v>
      </c>
      <c r="BE750" s="176" cm="1">
        <f t="array" ref="BE750">SUMIFS('N1.3_Project_Listing'!$P$16:$P$829, 'N1.3_Project_Listing'!$E$16:$E$829,'N1.3_Project_Listing'!$E750, 'N1.3_Project_Listing'!$A$16:$A$829,ET_Risk_SC_Summation[[#Headers],[275kV OHL Conductor]])</f>
        <v>0</v>
      </c>
      <c r="BF750" s="176" cm="1">
        <f t="array" ref="BF750">SUMIFS('N1.3_Project_Listing'!$P$16:$P$829, 'N1.3_Project_Listing'!$E$16:$E$829,'N1.3_Project_Listing'!$E750, 'N1.3_Project_Listing'!$A$16:$A$829,ET_Risk_SC_Summation[[#Headers],[275kV OHL Fittings]])</f>
        <v>0</v>
      </c>
      <c r="BG750" s="176" cm="1">
        <f t="array" ref="BG750">SUMIFS('N1.3_Project_Listing'!$P$16:$P$829, 'N1.3_Project_Listing'!$E$16:$E$829,'N1.3_Project_Listing'!$E750, 'N1.3_Project_Listing'!$A$16:$A$829,ET_Risk_SC_Summation[[#Headers],[275kV OHL Tower]])</f>
        <v>0</v>
      </c>
      <c r="BH750" s="176" cm="1">
        <f t="array" ref="BH750">SUMIFS('N1.3_Project_Listing'!$P$16:$P$829, 'N1.3_Project_Listing'!$E$16:$E$829,'N1.3_Project_Listing'!$E750, 'N1.3_Project_Listing'!$A$16:$A$829,ET_Risk_SC_Summation[[#Headers],[400kV Circuit Breaker]])</f>
        <v>0</v>
      </c>
      <c r="BI750" s="176" cm="1">
        <f t="array" ref="BI750">SUMIFS('N1.3_Project_Listing'!$P$16:$P$829, 'N1.3_Project_Listing'!$E$16:$E$829,'N1.3_Project_Listing'!$E750, 'N1.3_Project_Listing'!$A$16:$A$829,ET_Risk_SC_Summation[[#Headers],[400kV Transformer]])</f>
        <v>0</v>
      </c>
      <c r="BJ750" s="176" cm="1">
        <f t="array" ref="BJ750">SUMIFS('N1.3_Project_Listing'!$P$16:$P$829, 'N1.3_Project_Listing'!$E$16:$E$829,'N1.3_Project_Listing'!$E750, 'N1.3_Project_Listing'!$A$16:$A$829,ET_Risk_SC_Summation[[#Headers],[400kV Reactor]])</f>
        <v>0</v>
      </c>
      <c r="BK750" s="176" cm="1">
        <f t="array" ref="BK750">SUMIFS('N1.3_Project_Listing'!$P$16:$P$829, 'N1.3_Project_Listing'!$E$16:$E$829,'N1.3_Project_Listing'!$E750, 'N1.3_Project_Listing'!$A$16:$A$829,ET_Risk_SC_Summation[[#Headers],[400kV Underground Cable]])</f>
        <v>0</v>
      </c>
      <c r="BL750" s="176" cm="1">
        <f t="array" ref="BL750">SUMIFS('N1.3_Project_Listing'!$P$16:$P$829, 'N1.3_Project_Listing'!$E$16:$E$829,'N1.3_Project_Listing'!$E750, 'N1.3_Project_Listing'!$A$16:$A$829,ET_Risk_SC_Summation[[#Headers],[400kV OHL Conductor]])</f>
        <v>0</v>
      </c>
      <c r="BM750" s="176" cm="1">
        <f t="array" ref="BM750">SUMIFS('N1.3_Project_Listing'!$P$16:$P$829, 'N1.3_Project_Listing'!$E$16:$E$829,'N1.3_Project_Listing'!$E750, 'N1.3_Project_Listing'!$A$16:$A$829,ET_Risk_SC_Summation[[#Headers],[400kV OHL Fittings]])</f>
        <v>0</v>
      </c>
      <c r="BN750" s="176" cm="1">
        <f t="array" ref="BN750">SUMIFS('N1.3_Project_Listing'!$P$16:$P$829, 'N1.3_Project_Listing'!$E$16:$E$829,'N1.3_Project_Listing'!$E750, 'N1.3_Project_Listing'!$A$16:$A$829,ET_Risk_SC_Summation[[#Headers],[400kV OHL Tower]])</f>
        <v>0</v>
      </c>
      <c r="BO750" s="177" t="str">
        <f>IF(SUM(ET_Risk_SC_Summation[[#This Row],[132kV Circuit Breaker]:[400kV OHL Tower]])=0, "n/a", INDEX(ET_Risk_SC_Summation[#Headers],1,MATCH(MAX(ET_Risk_SC_Summation[[#This Row],[132kV Circuit Breaker]:[400kV OHL Tower]]),ET_Risk_SC_Summation[[#This Row],[132kV Circuit Breaker]:[400kV OHL Tower]],0)))</f>
        <v>n/a</v>
      </c>
      <c r="BP750" s="177" t="str">
        <f>IFERROR(INDEX('N0.7_Lookup_References'!$G$77:$G$98,MATCH(ET_Risk_SC_Summation[[#This Row],[Mxx Category]],'N0.7_Lookup_References'!$F$77:$F$98,0)),"")</f>
        <v/>
      </c>
    </row>
    <row r="751" spans="1:68">
      <c r="A751" s="160" t="str">
        <f>IFERROR(INDEX(N1.2_Intervention_Types[NARM Asset Category],MATCH('N1.3_Project_Listing'!$C751,N1.2_Intervention_Types[Intervention Type ID],0),1),"")</f>
        <v/>
      </c>
      <c r="B751" s="160" t="str">
        <f>IF($D$2="GD",IFERROR(INDEX(N1.2_Intervention_Types[C&amp;V Asset Category (GD)],MATCH('N1.3_Project_Listing'!$C751,N1.2_Intervention_Types[Intervention Type ID],0),1),""),IFERROR(INDEX(N1.2_Intervention_Types[NARM Asset Category],MATCH('N1.3_Project_Listing'!$C751,N1.2_Intervention_Types[Intervention Type ID],0),1),""))</f>
        <v/>
      </c>
      <c r="C751" s="67" t="str">
        <f>IFERROR(INDEX(N1.2_Intervention_Types[Intervention Type ID],MATCH('N1.3_Project_Listing'!$I751,N1.2_Intervention_Types[Intervention Type],0),1),"")</f>
        <v/>
      </c>
      <c r="D751" s="160" t="str">
        <f>IFERROR(INDEX(N1.2_Intervention_Types[Intervention Category],MATCH('N1.3_Project_Listing'!$C751,N1.2_Intervention_Types[Intervention Type ID],0),1),"")</f>
        <v/>
      </c>
      <c r="E751" s="210"/>
      <c r="F751" s="236"/>
      <c r="G751" s="236"/>
      <c r="H751" s="236"/>
      <c r="I751" s="151"/>
      <c r="J751" s="139"/>
      <c r="K751" s="117"/>
      <c r="L751" s="117"/>
      <c r="M751" s="117"/>
      <c r="N751" s="11"/>
      <c r="O751" s="11"/>
      <c r="P751" s="11"/>
      <c r="Q751" s="63">
        <f t="shared" si="64"/>
        <v>0</v>
      </c>
      <c r="R751" s="368">
        <f>IF('N1.3_Project_Listing'!$D751="Replacement",SUM('N1.3_Project_Listing'!$K751:$L751)/2,'N1.3_Project_Listing'!$M751)</f>
        <v>0</v>
      </c>
      <c r="S751" s="67" t="str">
        <f>IFERROR(INDEX('N0.7_Lookup_References'!$C$13:$C$72,MATCH($A751,'N0.7_Lookup_References'!$B$13:$B$72,0)),"")</f>
        <v/>
      </c>
      <c r="T751" s="338" t="str">
        <f t="shared" si="65"/>
        <v/>
      </c>
      <c r="V751" s="11"/>
      <c r="W751" s="11"/>
      <c r="X751" s="11"/>
      <c r="Y751" s="11"/>
      <c r="Z751" s="11"/>
      <c r="AA751" s="11"/>
      <c r="AB751" s="11"/>
      <c r="AC751" s="11"/>
      <c r="AD751" s="11"/>
      <c r="AE751" s="11"/>
      <c r="AF751" s="11"/>
      <c r="AG751" s="11"/>
      <c r="AH751" s="11"/>
      <c r="AI751" s="11"/>
      <c r="AJ751" s="11"/>
      <c r="AK751" s="11"/>
      <c r="AL751" s="11"/>
      <c r="AM751" s="11"/>
      <c r="AN751" s="11"/>
      <c r="AO751" s="11"/>
      <c r="AP751" s="63">
        <f t="shared" si="61"/>
        <v>0</v>
      </c>
      <c r="AQ751" s="63">
        <f t="shared" si="62"/>
        <v>0</v>
      </c>
      <c r="AR751" s="63">
        <f t="shared" si="63"/>
        <v>0</v>
      </c>
      <c r="AT751" s="176" cm="1">
        <f t="array" ref="AT751">SUMIFS('N1.3_Project_Listing'!$P$16:$P$829, 'N1.3_Project_Listing'!$E$16:$E$829,'N1.3_Project_Listing'!$E751, 'N1.3_Project_Listing'!$A$16:$A$829,ET_Risk_SC_Summation[[#Headers],[132kV Circuit Breaker]])</f>
        <v>0</v>
      </c>
      <c r="AU751" s="176" cm="1">
        <f t="array" ref="AU751">SUMIFS('N1.3_Project_Listing'!$P$16:$P$829, 'N1.3_Project_Listing'!$E$16:$E$829,'N1.3_Project_Listing'!$E751, 'N1.3_Project_Listing'!$A$16:$A$829,ET_Risk_SC_Summation[[#Headers],[132kV Transformer]])</f>
        <v>0</v>
      </c>
      <c r="AV751" s="176" cm="1">
        <f t="array" ref="AV751">SUMIFS('N1.3_Project_Listing'!$P$16:$P$829, 'N1.3_Project_Listing'!$E$16:$E$829,'N1.3_Project_Listing'!$E751, 'N1.3_Project_Listing'!$A$16:$A$829,ET_Risk_SC_Summation[[#Headers],[132kV Reactor]])</f>
        <v>0</v>
      </c>
      <c r="AW751" s="176" cm="1">
        <f t="array" ref="AW751">SUMIFS('N1.3_Project_Listing'!$P$16:$P$829, 'N1.3_Project_Listing'!$E$16:$E$829,'N1.3_Project_Listing'!$E751, 'N1.3_Project_Listing'!$A$16:$A$829,ET_Risk_SC_Summation[[#Headers],[132kV Underground Cable]])</f>
        <v>0</v>
      </c>
      <c r="AX751" s="176" cm="1">
        <f t="array" ref="AX751">SUMIFS('N1.3_Project_Listing'!$P$16:$P$829, 'N1.3_Project_Listing'!$E$16:$E$829,'N1.3_Project_Listing'!$E751, 'N1.3_Project_Listing'!$A$16:$A$829,ET_Risk_SC_Summation[[#Headers],[132kV OHL Conductor]])</f>
        <v>0</v>
      </c>
      <c r="AY751" s="176" cm="1">
        <f t="array" ref="AY751">SUMIFS('N1.3_Project_Listing'!$P$16:$P$829, 'N1.3_Project_Listing'!$E$16:$E$829,'N1.3_Project_Listing'!$E751, 'N1.3_Project_Listing'!$A$16:$A$829,ET_Risk_SC_Summation[[#Headers],[132kV OHL Fittings]])</f>
        <v>0</v>
      </c>
      <c r="AZ751" s="176" cm="1">
        <f t="array" ref="AZ751">SUMIFS('N1.3_Project_Listing'!$P$16:$P$829, 'N1.3_Project_Listing'!$E$16:$E$829,'N1.3_Project_Listing'!$E751, 'N1.3_Project_Listing'!$A$16:$A$829,ET_Risk_SC_Summation[[#Headers],[132kV OHL Tower]])</f>
        <v>0</v>
      </c>
      <c r="BA751" s="176" cm="1">
        <f t="array" ref="BA751">SUMIFS('N1.3_Project_Listing'!$P$16:$P$829, 'N1.3_Project_Listing'!$E$16:$E$829,'N1.3_Project_Listing'!$E751, 'N1.3_Project_Listing'!$A$16:$A$829,ET_Risk_SC_Summation[[#Headers],[275kV Circuit Breaker]])</f>
        <v>0</v>
      </c>
      <c r="BB751" s="176" cm="1">
        <f t="array" ref="BB751">SUMIFS('N1.3_Project_Listing'!$P$16:$P$829, 'N1.3_Project_Listing'!$E$16:$E$829,'N1.3_Project_Listing'!$E751, 'N1.3_Project_Listing'!$A$16:$A$829,ET_Risk_SC_Summation[[#Headers],[275kV Transformer]])</f>
        <v>0</v>
      </c>
      <c r="BC751" s="176" cm="1">
        <f t="array" ref="BC751">SUMIFS('N1.3_Project_Listing'!$P$16:$P$829, 'N1.3_Project_Listing'!$E$16:$E$829,'N1.3_Project_Listing'!$E751, 'N1.3_Project_Listing'!$A$16:$A$829,ET_Risk_SC_Summation[[#Headers],[275kV Reactor]])</f>
        <v>0</v>
      </c>
      <c r="BD751" s="176" cm="1">
        <f t="array" ref="BD751">SUMIFS('N1.3_Project_Listing'!$P$16:$P$829, 'N1.3_Project_Listing'!$E$16:$E$829,'N1.3_Project_Listing'!$E751, 'N1.3_Project_Listing'!$A$16:$A$829,ET_Risk_SC_Summation[[#Headers],[275kV Underground Cable]])</f>
        <v>0</v>
      </c>
      <c r="BE751" s="176" cm="1">
        <f t="array" ref="BE751">SUMIFS('N1.3_Project_Listing'!$P$16:$P$829, 'N1.3_Project_Listing'!$E$16:$E$829,'N1.3_Project_Listing'!$E751, 'N1.3_Project_Listing'!$A$16:$A$829,ET_Risk_SC_Summation[[#Headers],[275kV OHL Conductor]])</f>
        <v>0</v>
      </c>
      <c r="BF751" s="176" cm="1">
        <f t="array" ref="BF751">SUMIFS('N1.3_Project_Listing'!$P$16:$P$829, 'N1.3_Project_Listing'!$E$16:$E$829,'N1.3_Project_Listing'!$E751, 'N1.3_Project_Listing'!$A$16:$A$829,ET_Risk_SC_Summation[[#Headers],[275kV OHL Fittings]])</f>
        <v>0</v>
      </c>
      <c r="BG751" s="176" cm="1">
        <f t="array" ref="BG751">SUMIFS('N1.3_Project_Listing'!$P$16:$P$829, 'N1.3_Project_Listing'!$E$16:$E$829,'N1.3_Project_Listing'!$E751, 'N1.3_Project_Listing'!$A$16:$A$829,ET_Risk_SC_Summation[[#Headers],[275kV OHL Tower]])</f>
        <v>0</v>
      </c>
      <c r="BH751" s="176" cm="1">
        <f t="array" ref="BH751">SUMIFS('N1.3_Project_Listing'!$P$16:$P$829, 'N1.3_Project_Listing'!$E$16:$E$829,'N1.3_Project_Listing'!$E751, 'N1.3_Project_Listing'!$A$16:$A$829,ET_Risk_SC_Summation[[#Headers],[400kV Circuit Breaker]])</f>
        <v>0</v>
      </c>
      <c r="BI751" s="176" cm="1">
        <f t="array" ref="BI751">SUMIFS('N1.3_Project_Listing'!$P$16:$P$829, 'N1.3_Project_Listing'!$E$16:$E$829,'N1.3_Project_Listing'!$E751, 'N1.3_Project_Listing'!$A$16:$A$829,ET_Risk_SC_Summation[[#Headers],[400kV Transformer]])</f>
        <v>0</v>
      </c>
      <c r="BJ751" s="176" cm="1">
        <f t="array" ref="BJ751">SUMIFS('N1.3_Project_Listing'!$P$16:$P$829, 'N1.3_Project_Listing'!$E$16:$E$829,'N1.3_Project_Listing'!$E751, 'N1.3_Project_Listing'!$A$16:$A$829,ET_Risk_SC_Summation[[#Headers],[400kV Reactor]])</f>
        <v>0</v>
      </c>
      <c r="BK751" s="176" cm="1">
        <f t="array" ref="BK751">SUMIFS('N1.3_Project_Listing'!$P$16:$P$829, 'N1.3_Project_Listing'!$E$16:$E$829,'N1.3_Project_Listing'!$E751, 'N1.3_Project_Listing'!$A$16:$A$829,ET_Risk_SC_Summation[[#Headers],[400kV Underground Cable]])</f>
        <v>0</v>
      </c>
      <c r="BL751" s="176" cm="1">
        <f t="array" ref="BL751">SUMIFS('N1.3_Project_Listing'!$P$16:$P$829, 'N1.3_Project_Listing'!$E$16:$E$829,'N1.3_Project_Listing'!$E751, 'N1.3_Project_Listing'!$A$16:$A$829,ET_Risk_SC_Summation[[#Headers],[400kV OHL Conductor]])</f>
        <v>0</v>
      </c>
      <c r="BM751" s="176" cm="1">
        <f t="array" ref="BM751">SUMIFS('N1.3_Project_Listing'!$P$16:$P$829, 'N1.3_Project_Listing'!$E$16:$E$829,'N1.3_Project_Listing'!$E751, 'N1.3_Project_Listing'!$A$16:$A$829,ET_Risk_SC_Summation[[#Headers],[400kV OHL Fittings]])</f>
        <v>0</v>
      </c>
      <c r="BN751" s="176" cm="1">
        <f t="array" ref="BN751">SUMIFS('N1.3_Project_Listing'!$P$16:$P$829, 'N1.3_Project_Listing'!$E$16:$E$829,'N1.3_Project_Listing'!$E751, 'N1.3_Project_Listing'!$A$16:$A$829,ET_Risk_SC_Summation[[#Headers],[400kV OHL Tower]])</f>
        <v>0</v>
      </c>
      <c r="BO751" s="177" t="str">
        <f>IF(SUM(ET_Risk_SC_Summation[[#This Row],[132kV Circuit Breaker]:[400kV OHL Tower]])=0, "n/a", INDEX(ET_Risk_SC_Summation[#Headers],1,MATCH(MAX(ET_Risk_SC_Summation[[#This Row],[132kV Circuit Breaker]:[400kV OHL Tower]]),ET_Risk_SC_Summation[[#This Row],[132kV Circuit Breaker]:[400kV OHL Tower]],0)))</f>
        <v>n/a</v>
      </c>
      <c r="BP751" s="177" t="str">
        <f>IFERROR(INDEX('N0.7_Lookup_References'!$G$77:$G$98,MATCH(ET_Risk_SC_Summation[[#This Row],[Mxx Category]],'N0.7_Lookup_References'!$F$77:$F$98,0)),"")</f>
        <v/>
      </c>
    </row>
    <row r="752" spans="1:68">
      <c r="A752" s="160" t="str">
        <f>IFERROR(INDEX(N1.2_Intervention_Types[NARM Asset Category],MATCH('N1.3_Project_Listing'!$C752,N1.2_Intervention_Types[Intervention Type ID],0),1),"")</f>
        <v/>
      </c>
      <c r="B752" s="160" t="str">
        <f>IF($D$2="GD",IFERROR(INDEX(N1.2_Intervention_Types[C&amp;V Asset Category (GD)],MATCH('N1.3_Project_Listing'!$C752,N1.2_Intervention_Types[Intervention Type ID],0),1),""),IFERROR(INDEX(N1.2_Intervention_Types[NARM Asset Category],MATCH('N1.3_Project_Listing'!$C752,N1.2_Intervention_Types[Intervention Type ID],0),1),""))</f>
        <v/>
      </c>
      <c r="C752" s="67" t="str">
        <f>IFERROR(INDEX(N1.2_Intervention_Types[Intervention Type ID],MATCH('N1.3_Project_Listing'!$I752,N1.2_Intervention_Types[Intervention Type],0),1),"")</f>
        <v/>
      </c>
      <c r="D752" s="160" t="str">
        <f>IFERROR(INDEX(N1.2_Intervention_Types[Intervention Category],MATCH('N1.3_Project_Listing'!$C752,N1.2_Intervention_Types[Intervention Type ID],0),1),"")</f>
        <v/>
      </c>
      <c r="E752" s="210"/>
      <c r="F752" s="236"/>
      <c r="G752" s="236"/>
      <c r="H752" s="236"/>
      <c r="I752" s="151"/>
      <c r="J752" s="139"/>
      <c r="K752" s="117"/>
      <c r="L752" s="117"/>
      <c r="M752" s="117"/>
      <c r="N752" s="11"/>
      <c r="O752" s="11"/>
      <c r="P752" s="11"/>
      <c r="Q752" s="63">
        <f t="shared" si="64"/>
        <v>0</v>
      </c>
      <c r="R752" s="368">
        <f>IF('N1.3_Project_Listing'!$D752="Replacement",SUM('N1.3_Project_Listing'!$K752:$L752)/2,'N1.3_Project_Listing'!$M752)</f>
        <v>0</v>
      </c>
      <c r="S752" s="67" t="str">
        <f>IFERROR(INDEX('N0.7_Lookup_References'!$C$13:$C$72,MATCH($A752,'N0.7_Lookup_References'!$B$13:$B$72,0)),"")</f>
        <v/>
      </c>
      <c r="T752" s="338" t="str">
        <f t="shared" si="65"/>
        <v/>
      </c>
      <c r="V752" s="11"/>
      <c r="W752" s="11"/>
      <c r="X752" s="11"/>
      <c r="Y752" s="11"/>
      <c r="Z752" s="11"/>
      <c r="AA752" s="11"/>
      <c r="AB752" s="11"/>
      <c r="AC752" s="11"/>
      <c r="AD752" s="11"/>
      <c r="AE752" s="11"/>
      <c r="AF752" s="11"/>
      <c r="AG752" s="11"/>
      <c r="AH752" s="11"/>
      <c r="AI752" s="11"/>
      <c r="AJ752" s="11"/>
      <c r="AK752" s="11"/>
      <c r="AL752" s="11"/>
      <c r="AM752" s="11"/>
      <c r="AN752" s="11"/>
      <c r="AO752" s="11"/>
      <c r="AP752" s="63">
        <f t="shared" si="61"/>
        <v>0</v>
      </c>
      <c r="AQ752" s="63">
        <f t="shared" si="62"/>
        <v>0</v>
      </c>
      <c r="AR752" s="63">
        <f t="shared" si="63"/>
        <v>0</v>
      </c>
      <c r="AT752" s="176" cm="1">
        <f t="array" ref="AT752">SUMIFS('N1.3_Project_Listing'!$P$16:$P$829, 'N1.3_Project_Listing'!$E$16:$E$829,'N1.3_Project_Listing'!$E752, 'N1.3_Project_Listing'!$A$16:$A$829,ET_Risk_SC_Summation[[#Headers],[132kV Circuit Breaker]])</f>
        <v>0</v>
      </c>
      <c r="AU752" s="176" cm="1">
        <f t="array" ref="AU752">SUMIFS('N1.3_Project_Listing'!$P$16:$P$829, 'N1.3_Project_Listing'!$E$16:$E$829,'N1.3_Project_Listing'!$E752, 'N1.3_Project_Listing'!$A$16:$A$829,ET_Risk_SC_Summation[[#Headers],[132kV Transformer]])</f>
        <v>0</v>
      </c>
      <c r="AV752" s="176" cm="1">
        <f t="array" ref="AV752">SUMIFS('N1.3_Project_Listing'!$P$16:$P$829, 'N1.3_Project_Listing'!$E$16:$E$829,'N1.3_Project_Listing'!$E752, 'N1.3_Project_Listing'!$A$16:$A$829,ET_Risk_SC_Summation[[#Headers],[132kV Reactor]])</f>
        <v>0</v>
      </c>
      <c r="AW752" s="176" cm="1">
        <f t="array" ref="AW752">SUMIFS('N1.3_Project_Listing'!$P$16:$P$829, 'N1.3_Project_Listing'!$E$16:$E$829,'N1.3_Project_Listing'!$E752, 'N1.3_Project_Listing'!$A$16:$A$829,ET_Risk_SC_Summation[[#Headers],[132kV Underground Cable]])</f>
        <v>0</v>
      </c>
      <c r="AX752" s="176" cm="1">
        <f t="array" ref="AX752">SUMIFS('N1.3_Project_Listing'!$P$16:$P$829, 'N1.3_Project_Listing'!$E$16:$E$829,'N1.3_Project_Listing'!$E752, 'N1.3_Project_Listing'!$A$16:$A$829,ET_Risk_SC_Summation[[#Headers],[132kV OHL Conductor]])</f>
        <v>0</v>
      </c>
      <c r="AY752" s="176" cm="1">
        <f t="array" ref="AY752">SUMIFS('N1.3_Project_Listing'!$P$16:$P$829, 'N1.3_Project_Listing'!$E$16:$E$829,'N1.3_Project_Listing'!$E752, 'N1.3_Project_Listing'!$A$16:$A$829,ET_Risk_SC_Summation[[#Headers],[132kV OHL Fittings]])</f>
        <v>0</v>
      </c>
      <c r="AZ752" s="176" cm="1">
        <f t="array" ref="AZ752">SUMIFS('N1.3_Project_Listing'!$P$16:$P$829, 'N1.3_Project_Listing'!$E$16:$E$829,'N1.3_Project_Listing'!$E752, 'N1.3_Project_Listing'!$A$16:$A$829,ET_Risk_SC_Summation[[#Headers],[132kV OHL Tower]])</f>
        <v>0</v>
      </c>
      <c r="BA752" s="176" cm="1">
        <f t="array" ref="BA752">SUMIFS('N1.3_Project_Listing'!$P$16:$P$829, 'N1.3_Project_Listing'!$E$16:$E$829,'N1.3_Project_Listing'!$E752, 'N1.3_Project_Listing'!$A$16:$A$829,ET_Risk_SC_Summation[[#Headers],[275kV Circuit Breaker]])</f>
        <v>0</v>
      </c>
      <c r="BB752" s="176" cm="1">
        <f t="array" ref="BB752">SUMIFS('N1.3_Project_Listing'!$P$16:$P$829, 'N1.3_Project_Listing'!$E$16:$E$829,'N1.3_Project_Listing'!$E752, 'N1.3_Project_Listing'!$A$16:$A$829,ET_Risk_SC_Summation[[#Headers],[275kV Transformer]])</f>
        <v>0</v>
      </c>
      <c r="BC752" s="176" cm="1">
        <f t="array" ref="BC752">SUMIFS('N1.3_Project_Listing'!$P$16:$P$829, 'N1.3_Project_Listing'!$E$16:$E$829,'N1.3_Project_Listing'!$E752, 'N1.3_Project_Listing'!$A$16:$A$829,ET_Risk_SC_Summation[[#Headers],[275kV Reactor]])</f>
        <v>0</v>
      </c>
      <c r="BD752" s="176" cm="1">
        <f t="array" ref="BD752">SUMIFS('N1.3_Project_Listing'!$P$16:$P$829, 'N1.3_Project_Listing'!$E$16:$E$829,'N1.3_Project_Listing'!$E752, 'N1.3_Project_Listing'!$A$16:$A$829,ET_Risk_SC_Summation[[#Headers],[275kV Underground Cable]])</f>
        <v>0</v>
      </c>
      <c r="BE752" s="176" cm="1">
        <f t="array" ref="BE752">SUMIFS('N1.3_Project_Listing'!$P$16:$P$829, 'N1.3_Project_Listing'!$E$16:$E$829,'N1.3_Project_Listing'!$E752, 'N1.3_Project_Listing'!$A$16:$A$829,ET_Risk_SC_Summation[[#Headers],[275kV OHL Conductor]])</f>
        <v>0</v>
      </c>
      <c r="BF752" s="176" cm="1">
        <f t="array" ref="BF752">SUMIFS('N1.3_Project_Listing'!$P$16:$P$829, 'N1.3_Project_Listing'!$E$16:$E$829,'N1.3_Project_Listing'!$E752, 'N1.3_Project_Listing'!$A$16:$A$829,ET_Risk_SC_Summation[[#Headers],[275kV OHL Fittings]])</f>
        <v>0</v>
      </c>
      <c r="BG752" s="176" cm="1">
        <f t="array" ref="BG752">SUMIFS('N1.3_Project_Listing'!$P$16:$P$829, 'N1.3_Project_Listing'!$E$16:$E$829,'N1.3_Project_Listing'!$E752, 'N1.3_Project_Listing'!$A$16:$A$829,ET_Risk_SC_Summation[[#Headers],[275kV OHL Tower]])</f>
        <v>0</v>
      </c>
      <c r="BH752" s="176" cm="1">
        <f t="array" ref="BH752">SUMIFS('N1.3_Project_Listing'!$P$16:$P$829, 'N1.3_Project_Listing'!$E$16:$E$829,'N1.3_Project_Listing'!$E752, 'N1.3_Project_Listing'!$A$16:$A$829,ET_Risk_SC_Summation[[#Headers],[400kV Circuit Breaker]])</f>
        <v>0</v>
      </c>
      <c r="BI752" s="176" cm="1">
        <f t="array" ref="BI752">SUMIFS('N1.3_Project_Listing'!$P$16:$P$829, 'N1.3_Project_Listing'!$E$16:$E$829,'N1.3_Project_Listing'!$E752, 'N1.3_Project_Listing'!$A$16:$A$829,ET_Risk_SC_Summation[[#Headers],[400kV Transformer]])</f>
        <v>0</v>
      </c>
      <c r="BJ752" s="176" cm="1">
        <f t="array" ref="BJ752">SUMIFS('N1.3_Project_Listing'!$P$16:$P$829, 'N1.3_Project_Listing'!$E$16:$E$829,'N1.3_Project_Listing'!$E752, 'N1.3_Project_Listing'!$A$16:$A$829,ET_Risk_SC_Summation[[#Headers],[400kV Reactor]])</f>
        <v>0</v>
      </c>
      <c r="BK752" s="176" cm="1">
        <f t="array" ref="BK752">SUMIFS('N1.3_Project_Listing'!$P$16:$P$829, 'N1.3_Project_Listing'!$E$16:$E$829,'N1.3_Project_Listing'!$E752, 'N1.3_Project_Listing'!$A$16:$A$829,ET_Risk_SC_Summation[[#Headers],[400kV Underground Cable]])</f>
        <v>0</v>
      </c>
      <c r="BL752" s="176" cm="1">
        <f t="array" ref="BL752">SUMIFS('N1.3_Project_Listing'!$P$16:$P$829, 'N1.3_Project_Listing'!$E$16:$E$829,'N1.3_Project_Listing'!$E752, 'N1.3_Project_Listing'!$A$16:$A$829,ET_Risk_SC_Summation[[#Headers],[400kV OHL Conductor]])</f>
        <v>0</v>
      </c>
      <c r="BM752" s="176" cm="1">
        <f t="array" ref="BM752">SUMIFS('N1.3_Project_Listing'!$P$16:$P$829, 'N1.3_Project_Listing'!$E$16:$E$829,'N1.3_Project_Listing'!$E752, 'N1.3_Project_Listing'!$A$16:$A$829,ET_Risk_SC_Summation[[#Headers],[400kV OHL Fittings]])</f>
        <v>0</v>
      </c>
      <c r="BN752" s="176" cm="1">
        <f t="array" ref="BN752">SUMIFS('N1.3_Project_Listing'!$P$16:$P$829, 'N1.3_Project_Listing'!$E$16:$E$829,'N1.3_Project_Listing'!$E752, 'N1.3_Project_Listing'!$A$16:$A$829,ET_Risk_SC_Summation[[#Headers],[400kV OHL Tower]])</f>
        <v>0</v>
      </c>
      <c r="BO752" s="177" t="str">
        <f>IF(SUM(ET_Risk_SC_Summation[[#This Row],[132kV Circuit Breaker]:[400kV OHL Tower]])=0, "n/a", INDEX(ET_Risk_SC_Summation[#Headers],1,MATCH(MAX(ET_Risk_SC_Summation[[#This Row],[132kV Circuit Breaker]:[400kV OHL Tower]]),ET_Risk_SC_Summation[[#This Row],[132kV Circuit Breaker]:[400kV OHL Tower]],0)))</f>
        <v>n/a</v>
      </c>
      <c r="BP752" s="177" t="str">
        <f>IFERROR(INDEX('N0.7_Lookup_References'!$G$77:$G$98,MATCH(ET_Risk_SC_Summation[[#This Row],[Mxx Category]],'N0.7_Lookup_References'!$F$77:$F$98,0)),"")</f>
        <v/>
      </c>
    </row>
    <row r="753" spans="1:68">
      <c r="A753" s="160" t="str">
        <f>IFERROR(INDEX(N1.2_Intervention_Types[NARM Asset Category],MATCH('N1.3_Project_Listing'!$C753,N1.2_Intervention_Types[Intervention Type ID],0),1),"")</f>
        <v/>
      </c>
      <c r="B753" s="160" t="str">
        <f>IF($D$2="GD",IFERROR(INDEX(N1.2_Intervention_Types[C&amp;V Asset Category (GD)],MATCH('N1.3_Project_Listing'!$C753,N1.2_Intervention_Types[Intervention Type ID],0),1),""),IFERROR(INDEX(N1.2_Intervention_Types[NARM Asset Category],MATCH('N1.3_Project_Listing'!$C753,N1.2_Intervention_Types[Intervention Type ID],0),1),""))</f>
        <v/>
      </c>
      <c r="C753" s="67" t="str">
        <f>IFERROR(INDEX(N1.2_Intervention_Types[Intervention Type ID],MATCH('N1.3_Project_Listing'!$I753,N1.2_Intervention_Types[Intervention Type],0),1),"")</f>
        <v/>
      </c>
      <c r="D753" s="160" t="str">
        <f>IFERROR(INDEX(N1.2_Intervention_Types[Intervention Category],MATCH('N1.3_Project_Listing'!$C753,N1.2_Intervention_Types[Intervention Type ID],0),1),"")</f>
        <v/>
      </c>
      <c r="E753" s="210"/>
      <c r="F753" s="236"/>
      <c r="G753" s="236"/>
      <c r="H753" s="236"/>
      <c r="I753" s="151"/>
      <c r="J753" s="139"/>
      <c r="K753" s="117"/>
      <c r="L753" s="117"/>
      <c r="M753" s="117"/>
      <c r="N753" s="11"/>
      <c r="O753" s="11"/>
      <c r="P753" s="11"/>
      <c r="Q753" s="63">
        <f t="shared" si="64"/>
        <v>0</v>
      </c>
      <c r="R753" s="368">
        <f>IF('N1.3_Project_Listing'!$D753="Replacement",SUM('N1.3_Project_Listing'!$K753:$L753)/2,'N1.3_Project_Listing'!$M753)</f>
        <v>0</v>
      </c>
      <c r="S753" s="67" t="str">
        <f>IFERROR(INDEX('N0.7_Lookup_References'!$C$13:$C$72,MATCH($A753,'N0.7_Lookup_References'!$B$13:$B$72,0)),"")</f>
        <v/>
      </c>
      <c r="T753" s="338" t="str">
        <f t="shared" si="65"/>
        <v/>
      </c>
      <c r="V753" s="11"/>
      <c r="W753" s="11"/>
      <c r="X753" s="11"/>
      <c r="Y753" s="11"/>
      <c r="Z753" s="11"/>
      <c r="AA753" s="11"/>
      <c r="AB753" s="11"/>
      <c r="AC753" s="11"/>
      <c r="AD753" s="11"/>
      <c r="AE753" s="11"/>
      <c r="AF753" s="11"/>
      <c r="AG753" s="11"/>
      <c r="AH753" s="11"/>
      <c r="AI753" s="11"/>
      <c r="AJ753" s="11"/>
      <c r="AK753" s="11"/>
      <c r="AL753" s="11"/>
      <c r="AM753" s="11"/>
      <c r="AN753" s="11"/>
      <c r="AO753" s="11"/>
      <c r="AP753" s="63">
        <f t="shared" si="61"/>
        <v>0</v>
      </c>
      <c r="AQ753" s="63">
        <f t="shared" si="62"/>
        <v>0</v>
      </c>
      <c r="AR753" s="63">
        <f t="shared" si="63"/>
        <v>0</v>
      </c>
      <c r="AT753" s="176" cm="1">
        <f t="array" ref="AT753">SUMIFS('N1.3_Project_Listing'!$P$16:$P$829, 'N1.3_Project_Listing'!$E$16:$E$829,'N1.3_Project_Listing'!$E753, 'N1.3_Project_Listing'!$A$16:$A$829,ET_Risk_SC_Summation[[#Headers],[132kV Circuit Breaker]])</f>
        <v>0</v>
      </c>
      <c r="AU753" s="176" cm="1">
        <f t="array" ref="AU753">SUMIFS('N1.3_Project_Listing'!$P$16:$P$829, 'N1.3_Project_Listing'!$E$16:$E$829,'N1.3_Project_Listing'!$E753, 'N1.3_Project_Listing'!$A$16:$A$829,ET_Risk_SC_Summation[[#Headers],[132kV Transformer]])</f>
        <v>0</v>
      </c>
      <c r="AV753" s="176" cm="1">
        <f t="array" ref="AV753">SUMIFS('N1.3_Project_Listing'!$P$16:$P$829, 'N1.3_Project_Listing'!$E$16:$E$829,'N1.3_Project_Listing'!$E753, 'N1.3_Project_Listing'!$A$16:$A$829,ET_Risk_SC_Summation[[#Headers],[132kV Reactor]])</f>
        <v>0</v>
      </c>
      <c r="AW753" s="176" cm="1">
        <f t="array" ref="AW753">SUMIFS('N1.3_Project_Listing'!$P$16:$P$829, 'N1.3_Project_Listing'!$E$16:$E$829,'N1.3_Project_Listing'!$E753, 'N1.3_Project_Listing'!$A$16:$A$829,ET_Risk_SC_Summation[[#Headers],[132kV Underground Cable]])</f>
        <v>0</v>
      </c>
      <c r="AX753" s="176" cm="1">
        <f t="array" ref="AX753">SUMIFS('N1.3_Project_Listing'!$P$16:$P$829, 'N1.3_Project_Listing'!$E$16:$E$829,'N1.3_Project_Listing'!$E753, 'N1.3_Project_Listing'!$A$16:$A$829,ET_Risk_SC_Summation[[#Headers],[132kV OHL Conductor]])</f>
        <v>0</v>
      </c>
      <c r="AY753" s="176" cm="1">
        <f t="array" ref="AY753">SUMIFS('N1.3_Project_Listing'!$P$16:$P$829, 'N1.3_Project_Listing'!$E$16:$E$829,'N1.3_Project_Listing'!$E753, 'N1.3_Project_Listing'!$A$16:$A$829,ET_Risk_SC_Summation[[#Headers],[132kV OHL Fittings]])</f>
        <v>0</v>
      </c>
      <c r="AZ753" s="176" cm="1">
        <f t="array" ref="AZ753">SUMIFS('N1.3_Project_Listing'!$P$16:$P$829, 'N1.3_Project_Listing'!$E$16:$E$829,'N1.3_Project_Listing'!$E753, 'N1.3_Project_Listing'!$A$16:$A$829,ET_Risk_SC_Summation[[#Headers],[132kV OHL Tower]])</f>
        <v>0</v>
      </c>
      <c r="BA753" s="176" cm="1">
        <f t="array" ref="BA753">SUMIFS('N1.3_Project_Listing'!$P$16:$P$829, 'N1.3_Project_Listing'!$E$16:$E$829,'N1.3_Project_Listing'!$E753, 'N1.3_Project_Listing'!$A$16:$A$829,ET_Risk_SC_Summation[[#Headers],[275kV Circuit Breaker]])</f>
        <v>0</v>
      </c>
      <c r="BB753" s="176" cm="1">
        <f t="array" ref="BB753">SUMIFS('N1.3_Project_Listing'!$P$16:$P$829, 'N1.3_Project_Listing'!$E$16:$E$829,'N1.3_Project_Listing'!$E753, 'N1.3_Project_Listing'!$A$16:$A$829,ET_Risk_SC_Summation[[#Headers],[275kV Transformer]])</f>
        <v>0</v>
      </c>
      <c r="BC753" s="176" cm="1">
        <f t="array" ref="BC753">SUMIFS('N1.3_Project_Listing'!$P$16:$P$829, 'N1.3_Project_Listing'!$E$16:$E$829,'N1.3_Project_Listing'!$E753, 'N1.3_Project_Listing'!$A$16:$A$829,ET_Risk_SC_Summation[[#Headers],[275kV Reactor]])</f>
        <v>0</v>
      </c>
      <c r="BD753" s="176" cm="1">
        <f t="array" ref="BD753">SUMIFS('N1.3_Project_Listing'!$P$16:$P$829, 'N1.3_Project_Listing'!$E$16:$E$829,'N1.3_Project_Listing'!$E753, 'N1.3_Project_Listing'!$A$16:$A$829,ET_Risk_SC_Summation[[#Headers],[275kV Underground Cable]])</f>
        <v>0</v>
      </c>
      <c r="BE753" s="176" cm="1">
        <f t="array" ref="BE753">SUMIFS('N1.3_Project_Listing'!$P$16:$P$829, 'N1.3_Project_Listing'!$E$16:$E$829,'N1.3_Project_Listing'!$E753, 'N1.3_Project_Listing'!$A$16:$A$829,ET_Risk_SC_Summation[[#Headers],[275kV OHL Conductor]])</f>
        <v>0</v>
      </c>
      <c r="BF753" s="176" cm="1">
        <f t="array" ref="BF753">SUMIFS('N1.3_Project_Listing'!$P$16:$P$829, 'N1.3_Project_Listing'!$E$16:$E$829,'N1.3_Project_Listing'!$E753, 'N1.3_Project_Listing'!$A$16:$A$829,ET_Risk_SC_Summation[[#Headers],[275kV OHL Fittings]])</f>
        <v>0</v>
      </c>
      <c r="BG753" s="176" cm="1">
        <f t="array" ref="BG753">SUMIFS('N1.3_Project_Listing'!$P$16:$P$829, 'N1.3_Project_Listing'!$E$16:$E$829,'N1.3_Project_Listing'!$E753, 'N1.3_Project_Listing'!$A$16:$A$829,ET_Risk_SC_Summation[[#Headers],[275kV OHL Tower]])</f>
        <v>0</v>
      </c>
      <c r="BH753" s="176" cm="1">
        <f t="array" ref="BH753">SUMIFS('N1.3_Project_Listing'!$P$16:$P$829, 'N1.3_Project_Listing'!$E$16:$E$829,'N1.3_Project_Listing'!$E753, 'N1.3_Project_Listing'!$A$16:$A$829,ET_Risk_SC_Summation[[#Headers],[400kV Circuit Breaker]])</f>
        <v>0</v>
      </c>
      <c r="BI753" s="176" cm="1">
        <f t="array" ref="BI753">SUMIFS('N1.3_Project_Listing'!$P$16:$P$829, 'N1.3_Project_Listing'!$E$16:$E$829,'N1.3_Project_Listing'!$E753, 'N1.3_Project_Listing'!$A$16:$A$829,ET_Risk_SC_Summation[[#Headers],[400kV Transformer]])</f>
        <v>0</v>
      </c>
      <c r="BJ753" s="176" cm="1">
        <f t="array" ref="BJ753">SUMIFS('N1.3_Project_Listing'!$P$16:$P$829, 'N1.3_Project_Listing'!$E$16:$E$829,'N1.3_Project_Listing'!$E753, 'N1.3_Project_Listing'!$A$16:$A$829,ET_Risk_SC_Summation[[#Headers],[400kV Reactor]])</f>
        <v>0</v>
      </c>
      <c r="BK753" s="176" cm="1">
        <f t="array" ref="BK753">SUMIFS('N1.3_Project_Listing'!$P$16:$P$829, 'N1.3_Project_Listing'!$E$16:$E$829,'N1.3_Project_Listing'!$E753, 'N1.3_Project_Listing'!$A$16:$A$829,ET_Risk_SC_Summation[[#Headers],[400kV Underground Cable]])</f>
        <v>0</v>
      </c>
      <c r="BL753" s="176" cm="1">
        <f t="array" ref="BL753">SUMIFS('N1.3_Project_Listing'!$P$16:$P$829, 'N1.3_Project_Listing'!$E$16:$E$829,'N1.3_Project_Listing'!$E753, 'N1.3_Project_Listing'!$A$16:$A$829,ET_Risk_SC_Summation[[#Headers],[400kV OHL Conductor]])</f>
        <v>0</v>
      </c>
      <c r="BM753" s="176" cm="1">
        <f t="array" ref="BM753">SUMIFS('N1.3_Project_Listing'!$P$16:$P$829, 'N1.3_Project_Listing'!$E$16:$E$829,'N1.3_Project_Listing'!$E753, 'N1.3_Project_Listing'!$A$16:$A$829,ET_Risk_SC_Summation[[#Headers],[400kV OHL Fittings]])</f>
        <v>0</v>
      </c>
      <c r="BN753" s="176" cm="1">
        <f t="array" ref="BN753">SUMIFS('N1.3_Project_Listing'!$P$16:$P$829, 'N1.3_Project_Listing'!$E$16:$E$829,'N1.3_Project_Listing'!$E753, 'N1.3_Project_Listing'!$A$16:$A$829,ET_Risk_SC_Summation[[#Headers],[400kV OHL Tower]])</f>
        <v>0</v>
      </c>
      <c r="BO753" s="177" t="str">
        <f>IF(SUM(ET_Risk_SC_Summation[[#This Row],[132kV Circuit Breaker]:[400kV OHL Tower]])=0, "n/a", INDEX(ET_Risk_SC_Summation[#Headers],1,MATCH(MAX(ET_Risk_SC_Summation[[#This Row],[132kV Circuit Breaker]:[400kV OHL Tower]]),ET_Risk_SC_Summation[[#This Row],[132kV Circuit Breaker]:[400kV OHL Tower]],0)))</f>
        <v>n/a</v>
      </c>
      <c r="BP753" s="177" t="str">
        <f>IFERROR(INDEX('N0.7_Lookup_References'!$G$77:$G$98,MATCH(ET_Risk_SC_Summation[[#This Row],[Mxx Category]],'N0.7_Lookup_References'!$F$77:$F$98,0)),"")</f>
        <v/>
      </c>
    </row>
    <row r="754" spans="1:68">
      <c r="A754" s="160" t="str">
        <f>IFERROR(INDEX(N1.2_Intervention_Types[NARM Asset Category],MATCH('N1.3_Project_Listing'!$C754,N1.2_Intervention_Types[Intervention Type ID],0),1),"")</f>
        <v/>
      </c>
      <c r="B754" s="160" t="str">
        <f>IF($D$2="GD",IFERROR(INDEX(N1.2_Intervention_Types[C&amp;V Asset Category (GD)],MATCH('N1.3_Project_Listing'!$C754,N1.2_Intervention_Types[Intervention Type ID],0),1),""),IFERROR(INDEX(N1.2_Intervention_Types[NARM Asset Category],MATCH('N1.3_Project_Listing'!$C754,N1.2_Intervention_Types[Intervention Type ID],0),1),""))</f>
        <v/>
      </c>
      <c r="C754" s="67" t="str">
        <f>IFERROR(INDEX(N1.2_Intervention_Types[Intervention Type ID],MATCH('N1.3_Project_Listing'!$I754,N1.2_Intervention_Types[Intervention Type],0),1),"")</f>
        <v/>
      </c>
      <c r="D754" s="160" t="str">
        <f>IFERROR(INDEX(N1.2_Intervention_Types[Intervention Category],MATCH('N1.3_Project_Listing'!$C754,N1.2_Intervention_Types[Intervention Type ID],0),1),"")</f>
        <v/>
      </c>
      <c r="E754" s="210"/>
      <c r="F754" s="236"/>
      <c r="G754" s="236"/>
      <c r="H754" s="236"/>
      <c r="I754" s="151"/>
      <c r="J754" s="139"/>
      <c r="K754" s="117"/>
      <c r="L754" s="117"/>
      <c r="M754" s="117"/>
      <c r="N754" s="11"/>
      <c r="O754" s="11"/>
      <c r="P754" s="11"/>
      <c r="Q754" s="63">
        <f t="shared" si="64"/>
        <v>0</v>
      </c>
      <c r="R754" s="368">
        <f>IF('N1.3_Project_Listing'!$D754="Replacement",SUM('N1.3_Project_Listing'!$K754:$L754)/2,'N1.3_Project_Listing'!$M754)</f>
        <v>0</v>
      </c>
      <c r="S754" s="67" t="str">
        <f>IFERROR(INDEX('N0.7_Lookup_References'!$C$13:$C$72,MATCH($A754,'N0.7_Lookup_References'!$B$13:$B$72,0)),"")</f>
        <v/>
      </c>
      <c r="T754" s="338" t="str">
        <f t="shared" si="65"/>
        <v/>
      </c>
      <c r="V754" s="11"/>
      <c r="W754" s="11"/>
      <c r="X754" s="11"/>
      <c r="Y754" s="11"/>
      <c r="Z754" s="11"/>
      <c r="AA754" s="11"/>
      <c r="AB754" s="11"/>
      <c r="AC754" s="11"/>
      <c r="AD754" s="11"/>
      <c r="AE754" s="11"/>
      <c r="AF754" s="11"/>
      <c r="AG754" s="11"/>
      <c r="AH754" s="11"/>
      <c r="AI754" s="11"/>
      <c r="AJ754" s="11"/>
      <c r="AK754" s="11"/>
      <c r="AL754" s="11"/>
      <c r="AM754" s="11"/>
      <c r="AN754" s="11"/>
      <c r="AO754" s="11"/>
      <c r="AP754" s="63">
        <f t="shared" si="61"/>
        <v>0</v>
      </c>
      <c r="AQ754" s="63">
        <f t="shared" si="62"/>
        <v>0</v>
      </c>
      <c r="AR754" s="63">
        <f t="shared" si="63"/>
        <v>0</v>
      </c>
      <c r="AT754" s="176" cm="1">
        <f t="array" ref="AT754">SUMIFS('N1.3_Project_Listing'!$P$16:$P$829, 'N1.3_Project_Listing'!$E$16:$E$829,'N1.3_Project_Listing'!$E754, 'N1.3_Project_Listing'!$A$16:$A$829,ET_Risk_SC_Summation[[#Headers],[132kV Circuit Breaker]])</f>
        <v>0</v>
      </c>
      <c r="AU754" s="176" cm="1">
        <f t="array" ref="AU754">SUMIFS('N1.3_Project_Listing'!$P$16:$P$829, 'N1.3_Project_Listing'!$E$16:$E$829,'N1.3_Project_Listing'!$E754, 'N1.3_Project_Listing'!$A$16:$A$829,ET_Risk_SC_Summation[[#Headers],[132kV Transformer]])</f>
        <v>0</v>
      </c>
      <c r="AV754" s="176" cm="1">
        <f t="array" ref="AV754">SUMIFS('N1.3_Project_Listing'!$P$16:$P$829, 'N1.3_Project_Listing'!$E$16:$E$829,'N1.3_Project_Listing'!$E754, 'N1.3_Project_Listing'!$A$16:$A$829,ET_Risk_SC_Summation[[#Headers],[132kV Reactor]])</f>
        <v>0</v>
      </c>
      <c r="AW754" s="176" cm="1">
        <f t="array" ref="AW754">SUMIFS('N1.3_Project_Listing'!$P$16:$P$829, 'N1.3_Project_Listing'!$E$16:$E$829,'N1.3_Project_Listing'!$E754, 'N1.3_Project_Listing'!$A$16:$A$829,ET_Risk_SC_Summation[[#Headers],[132kV Underground Cable]])</f>
        <v>0</v>
      </c>
      <c r="AX754" s="176" cm="1">
        <f t="array" ref="AX754">SUMIFS('N1.3_Project_Listing'!$P$16:$P$829, 'N1.3_Project_Listing'!$E$16:$E$829,'N1.3_Project_Listing'!$E754, 'N1.3_Project_Listing'!$A$16:$A$829,ET_Risk_SC_Summation[[#Headers],[132kV OHL Conductor]])</f>
        <v>0</v>
      </c>
      <c r="AY754" s="176" cm="1">
        <f t="array" ref="AY754">SUMIFS('N1.3_Project_Listing'!$P$16:$P$829, 'N1.3_Project_Listing'!$E$16:$E$829,'N1.3_Project_Listing'!$E754, 'N1.3_Project_Listing'!$A$16:$A$829,ET_Risk_SC_Summation[[#Headers],[132kV OHL Fittings]])</f>
        <v>0</v>
      </c>
      <c r="AZ754" s="176" cm="1">
        <f t="array" ref="AZ754">SUMIFS('N1.3_Project_Listing'!$P$16:$P$829, 'N1.3_Project_Listing'!$E$16:$E$829,'N1.3_Project_Listing'!$E754, 'N1.3_Project_Listing'!$A$16:$A$829,ET_Risk_SC_Summation[[#Headers],[132kV OHL Tower]])</f>
        <v>0</v>
      </c>
      <c r="BA754" s="176" cm="1">
        <f t="array" ref="BA754">SUMIFS('N1.3_Project_Listing'!$P$16:$P$829, 'N1.3_Project_Listing'!$E$16:$E$829,'N1.3_Project_Listing'!$E754, 'N1.3_Project_Listing'!$A$16:$A$829,ET_Risk_SC_Summation[[#Headers],[275kV Circuit Breaker]])</f>
        <v>0</v>
      </c>
      <c r="BB754" s="176" cm="1">
        <f t="array" ref="BB754">SUMIFS('N1.3_Project_Listing'!$P$16:$P$829, 'N1.3_Project_Listing'!$E$16:$E$829,'N1.3_Project_Listing'!$E754, 'N1.3_Project_Listing'!$A$16:$A$829,ET_Risk_SC_Summation[[#Headers],[275kV Transformer]])</f>
        <v>0</v>
      </c>
      <c r="BC754" s="176" cm="1">
        <f t="array" ref="BC754">SUMIFS('N1.3_Project_Listing'!$P$16:$P$829, 'N1.3_Project_Listing'!$E$16:$E$829,'N1.3_Project_Listing'!$E754, 'N1.3_Project_Listing'!$A$16:$A$829,ET_Risk_SC_Summation[[#Headers],[275kV Reactor]])</f>
        <v>0</v>
      </c>
      <c r="BD754" s="176" cm="1">
        <f t="array" ref="BD754">SUMIFS('N1.3_Project_Listing'!$P$16:$P$829, 'N1.3_Project_Listing'!$E$16:$E$829,'N1.3_Project_Listing'!$E754, 'N1.3_Project_Listing'!$A$16:$A$829,ET_Risk_SC_Summation[[#Headers],[275kV Underground Cable]])</f>
        <v>0</v>
      </c>
      <c r="BE754" s="176" cm="1">
        <f t="array" ref="BE754">SUMIFS('N1.3_Project_Listing'!$P$16:$P$829, 'N1.3_Project_Listing'!$E$16:$E$829,'N1.3_Project_Listing'!$E754, 'N1.3_Project_Listing'!$A$16:$A$829,ET_Risk_SC_Summation[[#Headers],[275kV OHL Conductor]])</f>
        <v>0</v>
      </c>
      <c r="BF754" s="176" cm="1">
        <f t="array" ref="BF754">SUMIFS('N1.3_Project_Listing'!$P$16:$P$829, 'N1.3_Project_Listing'!$E$16:$E$829,'N1.3_Project_Listing'!$E754, 'N1.3_Project_Listing'!$A$16:$A$829,ET_Risk_SC_Summation[[#Headers],[275kV OHL Fittings]])</f>
        <v>0</v>
      </c>
      <c r="BG754" s="176" cm="1">
        <f t="array" ref="BG754">SUMIFS('N1.3_Project_Listing'!$P$16:$P$829, 'N1.3_Project_Listing'!$E$16:$E$829,'N1.3_Project_Listing'!$E754, 'N1.3_Project_Listing'!$A$16:$A$829,ET_Risk_SC_Summation[[#Headers],[275kV OHL Tower]])</f>
        <v>0</v>
      </c>
      <c r="BH754" s="176" cm="1">
        <f t="array" ref="BH754">SUMIFS('N1.3_Project_Listing'!$P$16:$P$829, 'N1.3_Project_Listing'!$E$16:$E$829,'N1.3_Project_Listing'!$E754, 'N1.3_Project_Listing'!$A$16:$A$829,ET_Risk_SC_Summation[[#Headers],[400kV Circuit Breaker]])</f>
        <v>0</v>
      </c>
      <c r="BI754" s="176" cm="1">
        <f t="array" ref="BI754">SUMIFS('N1.3_Project_Listing'!$P$16:$P$829, 'N1.3_Project_Listing'!$E$16:$E$829,'N1.3_Project_Listing'!$E754, 'N1.3_Project_Listing'!$A$16:$A$829,ET_Risk_SC_Summation[[#Headers],[400kV Transformer]])</f>
        <v>0</v>
      </c>
      <c r="BJ754" s="176" cm="1">
        <f t="array" ref="BJ754">SUMIFS('N1.3_Project_Listing'!$P$16:$P$829, 'N1.3_Project_Listing'!$E$16:$E$829,'N1.3_Project_Listing'!$E754, 'N1.3_Project_Listing'!$A$16:$A$829,ET_Risk_SC_Summation[[#Headers],[400kV Reactor]])</f>
        <v>0</v>
      </c>
      <c r="BK754" s="176" cm="1">
        <f t="array" ref="BK754">SUMIFS('N1.3_Project_Listing'!$P$16:$P$829, 'N1.3_Project_Listing'!$E$16:$E$829,'N1.3_Project_Listing'!$E754, 'N1.3_Project_Listing'!$A$16:$A$829,ET_Risk_SC_Summation[[#Headers],[400kV Underground Cable]])</f>
        <v>0</v>
      </c>
      <c r="BL754" s="176" cm="1">
        <f t="array" ref="BL754">SUMIFS('N1.3_Project_Listing'!$P$16:$P$829, 'N1.3_Project_Listing'!$E$16:$E$829,'N1.3_Project_Listing'!$E754, 'N1.3_Project_Listing'!$A$16:$A$829,ET_Risk_SC_Summation[[#Headers],[400kV OHL Conductor]])</f>
        <v>0</v>
      </c>
      <c r="BM754" s="176" cm="1">
        <f t="array" ref="BM754">SUMIFS('N1.3_Project_Listing'!$P$16:$P$829, 'N1.3_Project_Listing'!$E$16:$E$829,'N1.3_Project_Listing'!$E754, 'N1.3_Project_Listing'!$A$16:$A$829,ET_Risk_SC_Summation[[#Headers],[400kV OHL Fittings]])</f>
        <v>0</v>
      </c>
      <c r="BN754" s="176" cm="1">
        <f t="array" ref="BN754">SUMIFS('N1.3_Project_Listing'!$P$16:$P$829, 'N1.3_Project_Listing'!$E$16:$E$829,'N1.3_Project_Listing'!$E754, 'N1.3_Project_Listing'!$A$16:$A$829,ET_Risk_SC_Summation[[#Headers],[400kV OHL Tower]])</f>
        <v>0</v>
      </c>
      <c r="BO754" s="177" t="str">
        <f>IF(SUM(ET_Risk_SC_Summation[[#This Row],[132kV Circuit Breaker]:[400kV OHL Tower]])=0, "n/a", INDEX(ET_Risk_SC_Summation[#Headers],1,MATCH(MAX(ET_Risk_SC_Summation[[#This Row],[132kV Circuit Breaker]:[400kV OHL Tower]]),ET_Risk_SC_Summation[[#This Row],[132kV Circuit Breaker]:[400kV OHL Tower]],0)))</f>
        <v>n/a</v>
      </c>
      <c r="BP754" s="177" t="str">
        <f>IFERROR(INDEX('N0.7_Lookup_References'!$G$77:$G$98,MATCH(ET_Risk_SC_Summation[[#This Row],[Mxx Category]],'N0.7_Lookup_References'!$F$77:$F$98,0)),"")</f>
        <v/>
      </c>
    </row>
    <row r="755" spans="1:68">
      <c r="A755" s="160" t="str">
        <f>IFERROR(INDEX(N1.2_Intervention_Types[NARM Asset Category],MATCH('N1.3_Project_Listing'!$C755,N1.2_Intervention_Types[Intervention Type ID],0),1),"")</f>
        <v/>
      </c>
      <c r="B755" s="160" t="str">
        <f>IF($D$2="GD",IFERROR(INDEX(N1.2_Intervention_Types[C&amp;V Asset Category (GD)],MATCH('N1.3_Project_Listing'!$C755,N1.2_Intervention_Types[Intervention Type ID],0),1),""),IFERROR(INDEX(N1.2_Intervention_Types[NARM Asset Category],MATCH('N1.3_Project_Listing'!$C755,N1.2_Intervention_Types[Intervention Type ID],0),1),""))</f>
        <v/>
      </c>
      <c r="C755" s="67" t="str">
        <f>IFERROR(INDEX(N1.2_Intervention_Types[Intervention Type ID],MATCH('N1.3_Project_Listing'!$I755,N1.2_Intervention_Types[Intervention Type],0),1),"")</f>
        <v/>
      </c>
      <c r="D755" s="160" t="str">
        <f>IFERROR(INDEX(N1.2_Intervention_Types[Intervention Category],MATCH('N1.3_Project_Listing'!$C755,N1.2_Intervention_Types[Intervention Type ID],0),1),"")</f>
        <v/>
      </c>
      <c r="E755" s="210"/>
      <c r="F755" s="236"/>
      <c r="G755" s="236"/>
      <c r="H755" s="236"/>
      <c r="I755" s="151"/>
      <c r="J755" s="139"/>
      <c r="K755" s="117"/>
      <c r="L755" s="117"/>
      <c r="M755" s="117"/>
      <c r="N755" s="11"/>
      <c r="O755" s="11"/>
      <c r="P755" s="11"/>
      <c r="Q755" s="63">
        <f t="shared" si="64"/>
        <v>0</v>
      </c>
      <c r="R755" s="368">
        <f>IF('N1.3_Project_Listing'!$D755="Replacement",SUM('N1.3_Project_Listing'!$K755:$L755)/2,'N1.3_Project_Listing'!$M755)</f>
        <v>0</v>
      </c>
      <c r="S755" s="67" t="str">
        <f>IFERROR(INDEX('N0.7_Lookup_References'!$C$13:$C$72,MATCH($A755,'N0.7_Lookup_References'!$B$13:$B$72,0)),"")</f>
        <v/>
      </c>
      <c r="T755" s="338" t="str">
        <f t="shared" si="65"/>
        <v/>
      </c>
      <c r="V755" s="11"/>
      <c r="W755" s="11"/>
      <c r="X755" s="11"/>
      <c r="Y755" s="11"/>
      <c r="Z755" s="11"/>
      <c r="AA755" s="11"/>
      <c r="AB755" s="11"/>
      <c r="AC755" s="11"/>
      <c r="AD755" s="11"/>
      <c r="AE755" s="11"/>
      <c r="AF755" s="11"/>
      <c r="AG755" s="11"/>
      <c r="AH755" s="11"/>
      <c r="AI755" s="11"/>
      <c r="AJ755" s="11"/>
      <c r="AK755" s="11"/>
      <c r="AL755" s="11"/>
      <c r="AM755" s="11"/>
      <c r="AN755" s="11"/>
      <c r="AO755" s="11"/>
      <c r="AP755" s="63">
        <f t="shared" si="61"/>
        <v>0</v>
      </c>
      <c r="AQ755" s="63">
        <f t="shared" si="62"/>
        <v>0</v>
      </c>
      <c r="AR755" s="63">
        <f t="shared" si="63"/>
        <v>0</v>
      </c>
      <c r="AT755" s="176" cm="1">
        <f t="array" ref="AT755">SUMIFS('N1.3_Project_Listing'!$P$16:$P$829, 'N1.3_Project_Listing'!$E$16:$E$829,'N1.3_Project_Listing'!$E755, 'N1.3_Project_Listing'!$A$16:$A$829,ET_Risk_SC_Summation[[#Headers],[132kV Circuit Breaker]])</f>
        <v>0</v>
      </c>
      <c r="AU755" s="176" cm="1">
        <f t="array" ref="AU755">SUMIFS('N1.3_Project_Listing'!$P$16:$P$829, 'N1.3_Project_Listing'!$E$16:$E$829,'N1.3_Project_Listing'!$E755, 'N1.3_Project_Listing'!$A$16:$A$829,ET_Risk_SC_Summation[[#Headers],[132kV Transformer]])</f>
        <v>0</v>
      </c>
      <c r="AV755" s="176" cm="1">
        <f t="array" ref="AV755">SUMIFS('N1.3_Project_Listing'!$P$16:$P$829, 'N1.3_Project_Listing'!$E$16:$E$829,'N1.3_Project_Listing'!$E755, 'N1.3_Project_Listing'!$A$16:$A$829,ET_Risk_SC_Summation[[#Headers],[132kV Reactor]])</f>
        <v>0</v>
      </c>
      <c r="AW755" s="176" cm="1">
        <f t="array" ref="AW755">SUMIFS('N1.3_Project_Listing'!$P$16:$P$829, 'N1.3_Project_Listing'!$E$16:$E$829,'N1.3_Project_Listing'!$E755, 'N1.3_Project_Listing'!$A$16:$A$829,ET_Risk_SC_Summation[[#Headers],[132kV Underground Cable]])</f>
        <v>0</v>
      </c>
      <c r="AX755" s="176" cm="1">
        <f t="array" ref="AX755">SUMIFS('N1.3_Project_Listing'!$P$16:$P$829, 'N1.3_Project_Listing'!$E$16:$E$829,'N1.3_Project_Listing'!$E755, 'N1.3_Project_Listing'!$A$16:$A$829,ET_Risk_SC_Summation[[#Headers],[132kV OHL Conductor]])</f>
        <v>0</v>
      </c>
      <c r="AY755" s="176" cm="1">
        <f t="array" ref="AY755">SUMIFS('N1.3_Project_Listing'!$P$16:$P$829, 'N1.3_Project_Listing'!$E$16:$E$829,'N1.3_Project_Listing'!$E755, 'N1.3_Project_Listing'!$A$16:$A$829,ET_Risk_SC_Summation[[#Headers],[132kV OHL Fittings]])</f>
        <v>0</v>
      </c>
      <c r="AZ755" s="176" cm="1">
        <f t="array" ref="AZ755">SUMIFS('N1.3_Project_Listing'!$P$16:$P$829, 'N1.3_Project_Listing'!$E$16:$E$829,'N1.3_Project_Listing'!$E755, 'N1.3_Project_Listing'!$A$16:$A$829,ET_Risk_SC_Summation[[#Headers],[132kV OHL Tower]])</f>
        <v>0</v>
      </c>
      <c r="BA755" s="176" cm="1">
        <f t="array" ref="BA755">SUMIFS('N1.3_Project_Listing'!$P$16:$P$829, 'N1.3_Project_Listing'!$E$16:$E$829,'N1.3_Project_Listing'!$E755, 'N1.3_Project_Listing'!$A$16:$A$829,ET_Risk_SC_Summation[[#Headers],[275kV Circuit Breaker]])</f>
        <v>0</v>
      </c>
      <c r="BB755" s="176" cm="1">
        <f t="array" ref="BB755">SUMIFS('N1.3_Project_Listing'!$P$16:$P$829, 'N1.3_Project_Listing'!$E$16:$E$829,'N1.3_Project_Listing'!$E755, 'N1.3_Project_Listing'!$A$16:$A$829,ET_Risk_SC_Summation[[#Headers],[275kV Transformer]])</f>
        <v>0</v>
      </c>
      <c r="BC755" s="176" cm="1">
        <f t="array" ref="BC755">SUMIFS('N1.3_Project_Listing'!$P$16:$P$829, 'N1.3_Project_Listing'!$E$16:$E$829,'N1.3_Project_Listing'!$E755, 'N1.3_Project_Listing'!$A$16:$A$829,ET_Risk_SC_Summation[[#Headers],[275kV Reactor]])</f>
        <v>0</v>
      </c>
      <c r="BD755" s="176" cm="1">
        <f t="array" ref="BD755">SUMIFS('N1.3_Project_Listing'!$P$16:$P$829, 'N1.3_Project_Listing'!$E$16:$E$829,'N1.3_Project_Listing'!$E755, 'N1.3_Project_Listing'!$A$16:$A$829,ET_Risk_SC_Summation[[#Headers],[275kV Underground Cable]])</f>
        <v>0</v>
      </c>
      <c r="BE755" s="176" cm="1">
        <f t="array" ref="BE755">SUMIFS('N1.3_Project_Listing'!$P$16:$P$829, 'N1.3_Project_Listing'!$E$16:$E$829,'N1.3_Project_Listing'!$E755, 'N1.3_Project_Listing'!$A$16:$A$829,ET_Risk_SC_Summation[[#Headers],[275kV OHL Conductor]])</f>
        <v>0</v>
      </c>
      <c r="BF755" s="176" cm="1">
        <f t="array" ref="BF755">SUMIFS('N1.3_Project_Listing'!$P$16:$P$829, 'N1.3_Project_Listing'!$E$16:$E$829,'N1.3_Project_Listing'!$E755, 'N1.3_Project_Listing'!$A$16:$A$829,ET_Risk_SC_Summation[[#Headers],[275kV OHL Fittings]])</f>
        <v>0</v>
      </c>
      <c r="BG755" s="176" cm="1">
        <f t="array" ref="BG755">SUMIFS('N1.3_Project_Listing'!$P$16:$P$829, 'N1.3_Project_Listing'!$E$16:$E$829,'N1.3_Project_Listing'!$E755, 'N1.3_Project_Listing'!$A$16:$A$829,ET_Risk_SC_Summation[[#Headers],[275kV OHL Tower]])</f>
        <v>0</v>
      </c>
      <c r="BH755" s="176" cm="1">
        <f t="array" ref="BH755">SUMIFS('N1.3_Project_Listing'!$P$16:$P$829, 'N1.3_Project_Listing'!$E$16:$E$829,'N1.3_Project_Listing'!$E755, 'N1.3_Project_Listing'!$A$16:$A$829,ET_Risk_SC_Summation[[#Headers],[400kV Circuit Breaker]])</f>
        <v>0</v>
      </c>
      <c r="BI755" s="176" cm="1">
        <f t="array" ref="BI755">SUMIFS('N1.3_Project_Listing'!$P$16:$P$829, 'N1.3_Project_Listing'!$E$16:$E$829,'N1.3_Project_Listing'!$E755, 'N1.3_Project_Listing'!$A$16:$A$829,ET_Risk_SC_Summation[[#Headers],[400kV Transformer]])</f>
        <v>0</v>
      </c>
      <c r="BJ755" s="176" cm="1">
        <f t="array" ref="BJ755">SUMIFS('N1.3_Project_Listing'!$P$16:$P$829, 'N1.3_Project_Listing'!$E$16:$E$829,'N1.3_Project_Listing'!$E755, 'N1.3_Project_Listing'!$A$16:$A$829,ET_Risk_SC_Summation[[#Headers],[400kV Reactor]])</f>
        <v>0</v>
      </c>
      <c r="BK755" s="176" cm="1">
        <f t="array" ref="BK755">SUMIFS('N1.3_Project_Listing'!$P$16:$P$829, 'N1.3_Project_Listing'!$E$16:$E$829,'N1.3_Project_Listing'!$E755, 'N1.3_Project_Listing'!$A$16:$A$829,ET_Risk_SC_Summation[[#Headers],[400kV Underground Cable]])</f>
        <v>0</v>
      </c>
      <c r="BL755" s="176" cm="1">
        <f t="array" ref="BL755">SUMIFS('N1.3_Project_Listing'!$P$16:$P$829, 'N1.3_Project_Listing'!$E$16:$E$829,'N1.3_Project_Listing'!$E755, 'N1.3_Project_Listing'!$A$16:$A$829,ET_Risk_SC_Summation[[#Headers],[400kV OHL Conductor]])</f>
        <v>0</v>
      </c>
      <c r="BM755" s="176" cm="1">
        <f t="array" ref="BM755">SUMIFS('N1.3_Project_Listing'!$P$16:$P$829, 'N1.3_Project_Listing'!$E$16:$E$829,'N1.3_Project_Listing'!$E755, 'N1.3_Project_Listing'!$A$16:$A$829,ET_Risk_SC_Summation[[#Headers],[400kV OHL Fittings]])</f>
        <v>0</v>
      </c>
      <c r="BN755" s="176" cm="1">
        <f t="array" ref="BN755">SUMIFS('N1.3_Project_Listing'!$P$16:$P$829, 'N1.3_Project_Listing'!$E$16:$E$829,'N1.3_Project_Listing'!$E755, 'N1.3_Project_Listing'!$A$16:$A$829,ET_Risk_SC_Summation[[#Headers],[400kV OHL Tower]])</f>
        <v>0</v>
      </c>
      <c r="BO755" s="177" t="str">
        <f>IF(SUM(ET_Risk_SC_Summation[[#This Row],[132kV Circuit Breaker]:[400kV OHL Tower]])=0, "n/a", INDEX(ET_Risk_SC_Summation[#Headers],1,MATCH(MAX(ET_Risk_SC_Summation[[#This Row],[132kV Circuit Breaker]:[400kV OHL Tower]]),ET_Risk_SC_Summation[[#This Row],[132kV Circuit Breaker]:[400kV OHL Tower]],0)))</f>
        <v>n/a</v>
      </c>
      <c r="BP755" s="177" t="str">
        <f>IFERROR(INDEX('N0.7_Lookup_References'!$G$77:$G$98,MATCH(ET_Risk_SC_Summation[[#This Row],[Mxx Category]],'N0.7_Lookup_References'!$F$77:$F$98,0)),"")</f>
        <v/>
      </c>
    </row>
    <row r="756" spans="1:68">
      <c r="A756" s="160" t="str">
        <f>IFERROR(INDEX(N1.2_Intervention_Types[NARM Asset Category],MATCH('N1.3_Project_Listing'!$C756,N1.2_Intervention_Types[Intervention Type ID],0),1),"")</f>
        <v/>
      </c>
      <c r="B756" s="160" t="str">
        <f>IF($D$2="GD",IFERROR(INDEX(N1.2_Intervention_Types[C&amp;V Asset Category (GD)],MATCH('N1.3_Project_Listing'!$C756,N1.2_Intervention_Types[Intervention Type ID],0),1),""),IFERROR(INDEX(N1.2_Intervention_Types[NARM Asset Category],MATCH('N1.3_Project_Listing'!$C756,N1.2_Intervention_Types[Intervention Type ID],0),1),""))</f>
        <v/>
      </c>
      <c r="C756" s="67" t="str">
        <f>IFERROR(INDEX(N1.2_Intervention_Types[Intervention Type ID],MATCH('N1.3_Project_Listing'!$I756,N1.2_Intervention_Types[Intervention Type],0),1),"")</f>
        <v/>
      </c>
      <c r="D756" s="160" t="str">
        <f>IFERROR(INDEX(N1.2_Intervention_Types[Intervention Category],MATCH('N1.3_Project_Listing'!$C756,N1.2_Intervention_Types[Intervention Type ID],0),1),"")</f>
        <v/>
      </c>
      <c r="E756" s="210"/>
      <c r="F756" s="236"/>
      <c r="G756" s="236"/>
      <c r="H756" s="236"/>
      <c r="I756" s="151"/>
      <c r="J756" s="139"/>
      <c r="K756" s="117"/>
      <c r="L756" s="117"/>
      <c r="M756" s="117"/>
      <c r="N756" s="11"/>
      <c r="O756" s="11"/>
      <c r="P756" s="11"/>
      <c r="Q756" s="63">
        <f t="shared" si="64"/>
        <v>0</v>
      </c>
      <c r="R756" s="368">
        <f>IF('N1.3_Project_Listing'!$D756="Replacement",SUM('N1.3_Project_Listing'!$K756:$L756)/2,'N1.3_Project_Listing'!$M756)</f>
        <v>0</v>
      </c>
      <c r="S756" s="67" t="str">
        <f>IFERROR(INDEX('N0.7_Lookup_References'!$C$13:$C$72,MATCH($A756,'N0.7_Lookup_References'!$B$13:$B$72,0)),"")</f>
        <v/>
      </c>
      <c r="T756" s="338" t="str">
        <f t="shared" si="65"/>
        <v/>
      </c>
      <c r="V756" s="11"/>
      <c r="W756" s="11"/>
      <c r="X756" s="11"/>
      <c r="Y756" s="11"/>
      <c r="Z756" s="11"/>
      <c r="AA756" s="11"/>
      <c r="AB756" s="11"/>
      <c r="AC756" s="11"/>
      <c r="AD756" s="11"/>
      <c r="AE756" s="11"/>
      <c r="AF756" s="11"/>
      <c r="AG756" s="11"/>
      <c r="AH756" s="11"/>
      <c r="AI756" s="11"/>
      <c r="AJ756" s="11"/>
      <c r="AK756" s="11"/>
      <c r="AL756" s="11"/>
      <c r="AM756" s="11"/>
      <c r="AN756" s="11"/>
      <c r="AO756" s="11"/>
      <c r="AP756" s="63">
        <f t="shared" si="61"/>
        <v>0</v>
      </c>
      <c r="AQ756" s="63">
        <f t="shared" si="62"/>
        <v>0</v>
      </c>
      <c r="AR756" s="63">
        <f t="shared" si="63"/>
        <v>0</v>
      </c>
      <c r="AT756" s="176" cm="1">
        <f t="array" ref="AT756">SUMIFS('N1.3_Project_Listing'!$P$16:$P$829, 'N1.3_Project_Listing'!$E$16:$E$829,'N1.3_Project_Listing'!$E756, 'N1.3_Project_Listing'!$A$16:$A$829,ET_Risk_SC_Summation[[#Headers],[132kV Circuit Breaker]])</f>
        <v>0</v>
      </c>
      <c r="AU756" s="176" cm="1">
        <f t="array" ref="AU756">SUMIFS('N1.3_Project_Listing'!$P$16:$P$829, 'N1.3_Project_Listing'!$E$16:$E$829,'N1.3_Project_Listing'!$E756, 'N1.3_Project_Listing'!$A$16:$A$829,ET_Risk_SC_Summation[[#Headers],[132kV Transformer]])</f>
        <v>0</v>
      </c>
      <c r="AV756" s="176" cm="1">
        <f t="array" ref="AV756">SUMIFS('N1.3_Project_Listing'!$P$16:$P$829, 'N1.3_Project_Listing'!$E$16:$E$829,'N1.3_Project_Listing'!$E756, 'N1.3_Project_Listing'!$A$16:$A$829,ET_Risk_SC_Summation[[#Headers],[132kV Reactor]])</f>
        <v>0</v>
      </c>
      <c r="AW756" s="176" cm="1">
        <f t="array" ref="AW756">SUMIFS('N1.3_Project_Listing'!$P$16:$P$829, 'N1.3_Project_Listing'!$E$16:$E$829,'N1.3_Project_Listing'!$E756, 'N1.3_Project_Listing'!$A$16:$A$829,ET_Risk_SC_Summation[[#Headers],[132kV Underground Cable]])</f>
        <v>0</v>
      </c>
      <c r="AX756" s="176" cm="1">
        <f t="array" ref="AX756">SUMIFS('N1.3_Project_Listing'!$P$16:$P$829, 'N1.3_Project_Listing'!$E$16:$E$829,'N1.3_Project_Listing'!$E756, 'N1.3_Project_Listing'!$A$16:$A$829,ET_Risk_SC_Summation[[#Headers],[132kV OHL Conductor]])</f>
        <v>0</v>
      </c>
      <c r="AY756" s="176" cm="1">
        <f t="array" ref="AY756">SUMIFS('N1.3_Project_Listing'!$P$16:$P$829, 'N1.3_Project_Listing'!$E$16:$E$829,'N1.3_Project_Listing'!$E756, 'N1.3_Project_Listing'!$A$16:$A$829,ET_Risk_SC_Summation[[#Headers],[132kV OHL Fittings]])</f>
        <v>0</v>
      </c>
      <c r="AZ756" s="176" cm="1">
        <f t="array" ref="AZ756">SUMIFS('N1.3_Project_Listing'!$P$16:$P$829, 'N1.3_Project_Listing'!$E$16:$E$829,'N1.3_Project_Listing'!$E756, 'N1.3_Project_Listing'!$A$16:$A$829,ET_Risk_SC_Summation[[#Headers],[132kV OHL Tower]])</f>
        <v>0</v>
      </c>
      <c r="BA756" s="176" cm="1">
        <f t="array" ref="BA756">SUMIFS('N1.3_Project_Listing'!$P$16:$P$829, 'N1.3_Project_Listing'!$E$16:$E$829,'N1.3_Project_Listing'!$E756, 'N1.3_Project_Listing'!$A$16:$A$829,ET_Risk_SC_Summation[[#Headers],[275kV Circuit Breaker]])</f>
        <v>0</v>
      </c>
      <c r="BB756" s="176" cm="1">
        <f t="array" ref="BB756">SUMIFS('N1.3_Project_Listing'!$P$16:$P$829, 'N1.3_Project_Listing'!$E$16:$E$829,'N1.3_Project_Listing'!$E756, 'N1.3_Project_Listing'!$A$16:$A$829,ET_Risk_SC_Summation[[#Headers],[275kV Transformer]])</f>
        <v>0</v>
      </c>
      <c r="BC756" s="176" cm="1">
        <f t="array" ref="BC756">SUMIFS('N1.3_Project_Listing'!$P$16:$P$829, 'N1.3_Project_Listing'!$E$16:$E$829,'N1.3_Project_Listing'!$E756, 'N1.3_Project_Listing'!$A$16:$A$829,ET_Risk_SC_Summation[[#Headers],[275kV Reactor]])</f>
        <v>0</v>
      </c>
      <c r="BD756" s="176" cm="1">
        <f t="array" ref="BD756">SUMIFS('N1.3_Project_Listing'!$P$16:$P$829, 'N1.3_Project_Listing'!$E$16:$E$829,'N1.3_Project_Listing'!$E756, 'N1.3_Project_Listing'!$A$16:$A$829,ET_Risk_SC_Summation[[#Headers],[275kV Underground Cable]])</f>
        <v>0</v>
      </c>
      <c r="BE756" s="176" cm="1">
        <f t="array" ref="BE756">SUMIFS('N1.3_Project_Listing'!$P$16:$P$829, 'N1.3_Project_Listing'!$E$16:$E$829,'N1.3_Project_Listing'!$E756, 'N1.3_Project_Listing'!$A$16:$A$829,ET_Risk_SC_Summation[[#Headers],[275kV OHL Conductor]])</f>
        <v>0</v>
      </c>
      <c r="BF756" s="176" cm="1">
        <f t="array" ref="BF756">SUMIFS('N1.3_Project_Listing'!$P$16:$P$829, 'N1.3_Project_Listing'!$E$16:$E$829,'N1.3_Project_Listing'!$E756, 'N1.3_Project_Listing'!$A$16:$A$829,ET_Risk_SC_Summation[[#Headers],[275kV OHL Fittings]])</f>
        <v>0</v>
      </c>
      <c r="BG756" s="176" cm="1">
        <f t="array" ref="BG756">SUMIFS('N1.3_Project_Listing'!$P$16:$P$829, 'N1.3_Project_Listing'!$E$16:$E$829,'N1.3_Project_Listing'!$E756, 'N1.3_Project_Listing'!$A$16:$A$829,ET_Risk_SC_Summation[[#Headers],[275kV OHL Tower]])</f>
        <v>0</v>
      </c>
      <c r="BH756" s="176" cm="1">
        <f t="array" ref="BH756">SUMIFS('N1.3_Project_Listing'!$P$16:$P$829, 'N1.3_Project_Listing'!$E$16:$E$829,'N1.3_Project_Listing'!$E756, 'N1.3_Project_Listing'!$A$16:$A$829,ET_Risk_SC_Summation[[#Headers],[400kV Circuit Breaker]])</f>
        <v>0</v>
      </c>
      <c r="BI756" s="176" cm="1">
        <f t="array" ref="BI756">SUMIFS('N1.3_Project_Listing'!$P$16:$P$829, 'N1.3_Project_Listing'!$E$16:$E$829,'N1.3_Project_Listing'!$E756, 'N1.3_Project_Listing'!$A$16:$A$829,ET_Risk_SC_Summation[[#Headers],[400kV Transformer]])</f>
        <v>0</v>
      </c>
      <c r="BJ756" s="176" cm="1">
        <f t="array" ref="BJ756">SUMIFS('N1.3_Project_Listing'!$P$16:$P$829, 'N1.3_Project_Listing'!$E$16:$E$829,'N1.3_Project_Listing'!$E756, 'N1.3_Project_Listing'!$A$16:$A$829,ET_Risk_SC_Summation[[#Headers],[400kV Reactor]])</f>
        <v>0</v>
      </c>
      <c r="BK756" s="176" cm="1">
        <f t="array" ref="BK756">SUMIFS('N1.3_Project_Listing'!$P$16:$P$829, 'N1.3_Project_Listing'!$E$16:$E$829,'N1.3_Project_Listing'!$E756, 'N1.3_Project_Listing'!$A$16:$A$829,ET_Risk_SC_Summation[[#Headers],[400kV Underground Cable]])</f>
        <v>0</v>
      </c>
      <c r="BL756" s="176" cm="1">
        <f t="array" ref="BL756">SUMIFS('N1.3_Project_Listing'!$P$16:$P$829, 'N1.3_Project_Listing'!$E$16:$E$829,'N1.3_Project_Listing'!$E756, 'N1.3_Project_Listing'!$A$16:$A$829,ET_Risk_SC_Summation[[#Headers],[400kV OHL Conductor]])</f>
        <v>0</v>
      </c>
      <c r="BM756" s="176" cm="1">
        <f t="array" ref="BM756">SUMIFS('N1.3_Project_Listing'!$P$16:$P$829, 'N1.3_Project_Listing'!$E$16:$E$829,'N1.3_Project_Listing'!$E756, 'N1.3_Project_Listing'!$A$16:$A$829,ET_Risk_SC_Summation[[#Headers],[400kV OHL Fittings]])</f>
        <v>0</v>
      </c>
      <c r="BN756" s="176" cm="1">
        <f t="array" ref="BN756">SUMIFS('N1.3_Project_Listing'!$P$16:$P$829, 'N1.3_Project_Listing'!$E$16:$E$829,'N1.3_Project_Listing'!$E756, 'N1.3_Project_Listing'!$A$16:$A$829,ET_Risk_SC_Summation[[#Headers],[400kV OHL Tower]])</f>
        <v>0</v>
      </c>
      <c r="BO756" s="177" t="str">
        <f>IF(SUM(ET_Risk_SC_Summation[[#This Row],[132kV Circuit Breaker]:[400kV OHL Tower]])=0, "n/a", INDEX(ET_Risk_SC_Summation[#Headers],1,MATCH(MAX(ET_Risk_SC_Summation[[#This Row],[132kV Circuit Breaker]:[400kV OHL Tower]]),ET_Risk_SC_Summation[[#This Row],[132kV Circuit Breaker]:[400kV OHL Tower]],0)))</f>
        <v>n/a</v>
      </c>
      <c r="BP756" s="177" t="str">
        <f>IFERROR(INDEX('N0.7_Lookup_References'!$G$77:$G$98,MATCH(ET_Risk_SC_Summation[[#This Row],[Mxx Category]],'N0.7_Lookup_References'!$F$77:$F$98,0)),"")</f>
        <v/>
      </c>
    </row>
    <row r="757" spans="1:68">
      <c r="A757" s="160" t="str">
        <f>IFERROR(INDEX(N1.2_Intervention_Types[NARM Asset Category],MATCH('N1.3_Project_Listing'!$C757,N1.2_Intervention_Types[Intervention Type ID],0),1),"")</f>
        <v/>
      </c>
      <c r="B757" s="160" t="str">
        <f>IF($D$2="GD",IFERROR(INDEX(N1.2_Intervention_Types[C&amp;V Asset Category (GD)],MATCH('N1.3_Project_Listing'!$C757,N1.2_Intervention_Types[Intervention Type ID],0),1),""),IFERROR(INDEX(N1.2_Intervention_Types[NARM Asset Category],MATCH('N1.3_Project_Listing'!$C757,N1.2_Intervention_Types[Intervention Type ID],0),1),""))</f>
        <v/>
      </c>
      <c r="C757" s="67" t="str">
        <f>IFERROR(INDEX(N1.2_Intervention_Types[Intervention Type ID],MATCH('N1.3_Project_Listing'!$I757,N1.2_Intervention_Types[Intervention Type],0),1),"")</f>
        <v/>
      </c>
      <c r="D757" s="160" t="str">
        <f>IFERROR(INDEX(N1.2_Intervention_Types[Intervention Category],MATCH('N1.3_Project_Listing'!$C757,N1.2_Intervention_Types[Intervention Type ID],0),1),"")</f>
        <v/>
      </c>
      <c r="E757" s="210"/>
      <c r="F757" s="236"/>
      <c r="G757" s="236"/>
      <c r="H757" s="236"/>
      <c r="I757" s="151"/>
      <c r="J757" s="139"/>
      <c r="K757" s="117"/>
      <c r="L757" s="117"/>
      <c r="M757" s="117"/>
      <c r="N757" s="11"/>
      <c r="O757" s="11"/>
      <c r="P757" s="11"/>
      <c r="Q757" s="63">
        <f t="shared" si="64"/>
        <v>0</v>
      </c>
      <c r="R757" s="368">
        <f>IF('N1.3_Project_Listing'!$D757="Replacement",SUM('N1.3_Project_Listing'!$K757:$L757)/2,'N1.3_Project_Listing'!$M757)</f>
        <v>0</v>
      </c>
      <c r="S757" s="67" t="str">
        <f>IFERROR(INDEX('N0.7_Lookup_References'!$C$13:$C$72,MATCH($A757,'N0.7_Lookup_References'!$B$13:$B$72,0)),"")</f>
        <v/>
      </c>
      <c r="T757" s="338" t="str">
        <f t="shared" si="65"/>
        <v/>
      </c>
      <c r="V757" s="11"/>
      <c r="W757" s="11"/>
      <c r="X757" s="11"/>
      <c r="Y757" s="11"/>
      <c r="Z757" s="11"/>
      <c r="AA757" s="11"/>
      <c r="AB757" s="11"/>
      <c r="AC757" s="11"/>
      <c r="AD757" s="11"/>
      <c r="AE757" s="11"/>
      <c r="AF757" s="11"/>
      <c r="AG757" s="11"/>
      <c r="AH757" s="11"/>
      <c r="AI757" s="11"/>
      <c r="AJ757" s="11"/>
      <c r="AK757" s="11"/>
      <c r="AL757" s="11"/>
      <c r="AM757" s="11"/>
      <c r="AN757" s="11"/>
      <c r="AO757" s="11"/>
      <c r="AP757" s="63">
        <f t="shared" si="61"/>
        <v>0</v>
      </c>
      <c r="AQ757" s="63">
        <f t="shared" si="62"/>
        <v>0</v>
      </c>
      <c r="AR757" s="63">
        <f t="shared" si="63"/>
        <v>0</v>
      </c>
      <c r="AT757" s="176" cm="1">
        <f t="array" ref="AT757">SUMIFS('N1.3_Project_Listing'!$P$16:$P$829, 'N1.3_Project_Listing'!$E$16:$E$829,'N1.3_Project_Listing'!$E757, 'N1.3_Project_Listing'!$A$16:$A$829,ET_Risk_SC_Summation[[#Headers],[132kV Circuit Breaker]])</f>
        <v>0</v>
      </c>
      <c r="AU757" s="176" cm="1">
        <f t="array" ref="AU757">SUMIFS('N1.3_Project_Listing'!$P$16:$P$829, 'N1.3_Project_Listing'!$E$16:$E$829,'N1.3_Project_Listing'!$E757, 'N1.3_Project_Listing'!$A$16:$A$829,ET_Risk_SC_Summation[[#Headers],[132kV Transformer]])</f>
        <v>0</v>
      </c>
      <c r="AV757" s="176" cm="1">
        <f t="array" ref="AV757">SUMIFS('N1.3_Project_Listing'!$P$16:$P$829, 'N1.3_Project_Listing'!$E$16:$E$829,'N1.3_Project_Listing'!$E757, 'N1.3_Project_Listing'!$A$16:$A$829,ET_Risk_SC_Summation[[#Headers],[132kV Reactor]])</f>
        <v>0</v>
      </c>
      <c r="AW757" s="176" cm="1">
        <f t="array" ref="AW757">SUMIFS('N1.3_Project_Listing'!$P$16:$P$829, 'N1.3_Project_Listing'!$E$16:$E$829,'N1.3_Project_Listing'!$E757, 'N1.3_Project_Listing'!$A$16:$A$829,ET_Risk_SC_Summation[[#Headers],[132kV Underground Cable]])</f>
        <v>0</v>
      </c>
      <c r="AX757" s="176" cm="1">
        <f t="array" ref="AX757">SUMIFS('N1.3_Project_Listing'!$P$16:$P$829, 'N1.3_Project_Listing'!$E$16:$E$829,'N1.3_Project_Listing'!$E757, 'N1.3_Project_Listing'!$A$16:$A$829,ET_Risk_SC_Summation[[#Headers],[132kV OHL Conductor]])</f>
        <v>0</v>
      </c>
      <c r="AY757" s="176" cm="1">
        <f t="array" ref="AY757">SUMIFS('N1.3_Project_Listing'!$P$16:$P$829, 'N1.3_Project_Listing'!$E$16:$E$829,'N1.3_Project_Listing'!$E757, 'N1.3_Project_Listing'!$A$16:$A$829,ET_Risk_SC_Summation[[#Headers],[132kV OHL Fittings]])</f>
        <v>0</v>
      </c>
      <c r="AZ757" s="176" cm="1">
        <f t="array" ref="AZ757">SUMIFS('N1.3_Project_Listing'!$P$16:$P$829, 'N1.3_Project_Listing'!$E$16:$E$829,'N1.3_Project_Listing'!$E757, 'N1.3_Project_Listing'!$A$16:$A$829,ET_Risk_SC_Summation[[#Headers],[132kV OHL Tower]])</f>
        <v>0</v>
      </c>
      <c r="BA757" s="176" cm="1">
        <f t="array" ref="BA757">SUMIFS('N1.3_Project_Listing'!$P$16:$P$829, 'N1.3_Project_Listing'!$E$16:$E$829,'N1.3_Project_Listing'!$E757, 'N1.3_Project_Listing'!$A$16:$A$829,ET_Risk_SC_Summation[[#Headers],[275kV Circuit Breaker]])</f>
        <v>0</v>
      </c>
      <c r="BB757" s="176" cm="1">
        <f t="array" ref="BB757">SUMIFS('N1.3_Project_Listing'!$P$16:$P$829, 'N1.3_Project_Listing'!$E$16:$E$829,'N1.3_Project_Listing'!$E757, 'N1.3_Project_Listing'!$A$16:$A$829,ET_Risk_SC_Summation[[#Headers],[275kV Transformer]])</f>
        <v>0</v>
      </c>
      <c r="BC757" s="176" cm="1">
        <f t="array" ref="BC757">SUMIFS('N1.3_Project_Listing'!$P$16:$P$829, 'N1.3_Project_Listing'!$E$16:$E$829,'N1.3_Project_Listing'!$E757, 'N1.3_Project_Listing'!$A$16:$A$829,ET_Risk_SC_Summation[[#Headers],[275kV Reactor]])</f>
        <v>0</v>
      </c>
      <c r="BD757" s="176" cm="1">
        <f t="array" ref="BD757">SUMIFS('N1.3_Project_Listing'!$P$16:$P$829, 'N1.3_Project_Listing'!$E$16:$E$829,'N1.3_Project_Listing'!$E757, 'N1.3_Project_Listing'!$A$16:$A$829,ET_Risk_SC_Summation[[#Headers],[275kV Underground Cable]])</f>
        <v>0</v>
      </c>
      <c r="BE757" s="176" cm="1">
        <f t="array" ref="BE757">SUMIFS('N1.3_Project_Listing'!$P$16:$P$829, 'N1.3_Project_Listing'!$E$16:$E$829,'N1.3_Project_Listing'!$E757, 'N1.3_Project_Listing'!$A$16:$A$829,ET_Risk_SC_Summation[[#Headers],[275kV OHL Conductor]])</f>
        <v>0</v>
      </c>
      <c r="BF757" s="176" cm="1">
        <f t="array" ref="BF757">SUMIFS('N1.3_Project_Listing'!$P$16:$P$829, 'N1.3_Project_Listing'!$E$16:$E$829,'N1.3_Project_Listing'!$E757, 'N1.3_Project_Listing'!$A$16:$A$829,ET_Risk_SC_Summation[[#Headers],[275kV OHL Fittings]])</f>
        <v>0</v>
      </c>
      <c r="BG757" s="176" cm="1">
        <f t="array" ref="BG757">SUMIFS('N1.3_Project_Listing'!$P$16:$P$829, 'N1.3_Project_Listing'!$E$16:$E$829,'N1.3_Project_Listing'!$E757, 'N1.3_Project_Listing'!$A$16:$A$829,ET_Risk_SC_Summation[[#Headers],[275kV OHL Tower]])</f>
        <v>0</v>
      </c>
      <c r="BH757" s="176" cm="1">
        <f t="array" ref="BH757">SUMIFS('N1.3_Project_Listing'!$P$16:$P$829, 'N1.3_Project_Listing'!$E$16:$E$829,'N1.3_Project_Listing'!$E757, 'N1.3_Project_Listing'!$A$16:$A$829,ET_Risk_SC_Summation[[#Headers],[400kV Circuit Breaker]])</f>
        <v>0</v>
      </c>
      <c r="BI757" s="176" cm="1">
        <f t="array" ref="BI757">SUMIFS('N1.3_Project_Listing'!$P$16:$P$829, 'N1.3_Project_Listing'!$E$16:$E$829,'N1.3_Project_Listing'!$E757, 'N1.3_Project_Listing'!$A$16:$A$829,ET_Risk_SC_Summation[[#Headers],[400kV Transformer]])</f>
        <v>0</v>
      </c>
      <c r="BJ757" s="176" cm="1">
        <f t="array" ref="BJ757">SUMIFS('N1.3_Project_Listing'!$P$16:$P$829, 'N1.3_Project_Listing'!$E$16:$E$829,'N1.3_Project_Listing'!$E757, 'N1.3_Project_Listing'!$A$16:$A$829,ET_Risk_SC_Summation[[#Headers],[400kV Reactor]])</f>
        <v>0</v>
      </c>
      <c r="BK757" s="176" cm="1">
        <f t="array" ref="BK757">SUMIFS('N1.3_Project_Listing'!$P$16:$P$829, 'N1.3_Project_Listing'!$E$16:$E$829,'N1.3_Project_Listing'!$E757, 'N1.3_Project_Listing'!$A$16:$A$829,ET_Risk_SC_Summation[[#Headers],[400kV Underground Cable]])</f>
        <v>0</v>
      </c>
      <c r="BL757" s="176" cm="1">
        <f t="array" ref="BL757">SUMIFS('N1.3_Project_Listing'!$P$16:$P$829, 'N1.3_Project_Listing'!$E$16:$E$829,'N1.3_Project_Listing'!$E757, 'N1.3_Project_Listing'!$A$16:$A$829,ET_Risk_SC_Summation[[#Headers],[400kV OHL Conductor]])</f>
        <v>0</v>
      </c>
      <c r="BM757" s="176" cm="1">
        <f t="array" ref="BM757">SUMIFS('N1.3_Project_Listing'!$P$16:$P$829, 'N1.3_Project_Listing'!$E$16:$E$829,'N1.3_Project_Listing'!$E757, 'N1.3_Project_Listing'!$A$16:$A$829,ET_Risk_SC_Summation[[#Headers],[400kV OHL Fittings]])</f>
        <v>0</v>
      </c>
      <c r="BN757" s="176" cm="1">
        <f t="array" ref="BN757">SUMIFS('N1.3_Project_Listing'!$P$16:$P$829, 'N1.3_Project_Listing'!$E$16:$E$829,'N1.3_Project_Listing'!$E757, 'N1.3_Project_Listing'!$A$16:$A$829,ET_Risk_SC_Summation[[#Headers],[400kV OHL Tower]])</f>
        <v>0</v>
      </c>
      <c r="BO757" s="177" t="str">
        <f>IF(SUM(ET_Risk_SC_Summation[[#This Row],[132kV Circuit Breaker]:[400kV OHL Tower]])=0, "n/a", INDEX(ET_Risk_SC_Summation[#Headers],1,MATCH(MAX(ET_Risk_SC_Summation[[#This Row],[132kV Circuit Breaker]:[400kV OHL Tower]]),ET_Risk_SC_Summation[[#This Row],[132kV Circuit Breaker]:[400kV OHL Tower]],0)))</f>
        <v>n/a</v>
      </c>
      <c r="BP757" s="177" t="str">
        <f>IFERROR(INDEX('N0.7_Lookup_References'!$G$77:$G$98,MATCH(ET_Risk_SC_Summation[[#This Row],[Mxx Category]],'N0.7_Lookup_References'!$F$77:$F$98,0)),"")</f>
        <v/>
      </c>
    </row>
    <row r="758" spans="1:68">
      <c r="A758" s="160" t="str">
        <f>IFERROR(INDEX(N1.2_Intervention_Types[NARM Asset Category],MATCH('N1.3_Project_Listing'!$C758,N1.2_Intervention_Types[Intervention Type ID],0),1),"")</f>
        <v/>
      </c>
      <c r="B758" s="160" t="str">
        <f>IF($D$2="GD",IFERROR(INDEX(N1.2_Intervention_Types[C&amp;V Asset Category (GD)],MATCH('N1.3_Project_Listing'!$C758,N1.2_Intervention_Types[Intervention Type ID],0),1),""),IFERROR(INDEX(N1.2_Intervention_Types[NARM Asset Category],MATCH('N1.3_Project_Listing'!$C758,N1.2_Intervention_Types[Intervention Type ID],0),1),""))</f>
        <v/>
      </c>
      <c r="C758" s="67" t="str">
        <f>IFERROR(INDEX(N1.2_Intervention_Types[Intervention Type ID],MATCH('N1.3_Project_Listing'!$I758,N1.2_Intervention_Types[Intervention Type],0),1),"")</f>
        <v/>
      </c>
      <c r="D758" s="160" t="str">
        <f>IFERROR(INDEX(N1.2_Intervention_Types[Intervention Category],MATCH('N1.3_Project_Listing'!$C758,N1.2_Intervention_Types[Intervention Type ID],0),1),"")</f>
        <v/>
      </c>
      <c r="E758" s="210"/>
      <c r="F758" s="236"/>
      <c r="G758" s="236"/>
      <c r="H758" s="236"/>
      <c r="I758" s="151"/>
      <c r="J758" s="139"/>
      <c r="K758" s="117"/>
      <c r="L758" s="117"/>
      <c r="M758" s="117"/>
      <c r="N758" s="11"/>
      <c r="O758" s="11"/>
      <c r="P758" s="11"/>
      <c r="Q758" s="63">
        <f t="shared" si="64"/>
        <v>0</v>
      </c>
      <c r="R758" s="368">
        <f>IF('N1.3_Project_Listing'!$D758="Replacement",SUM('N1.3_Project_Listing'!$K758:$L758)/2,'N1.3_Project_Listing'!$M758)</f>
        <v>0</v>
      </c>
      <c r="S758" s="67" t="str">
        <f>IFERROR(INDEX('N0.7_Lookup_References'!$C$13:$C$72,MATCH($A758,'N0.7_Lookup_References'!$B$13:$B$72,0)),"")</f>
        <v/>
      </c>
      <c r="T758" s="338" t="str">
        <f t="shared" si="65"/>
        <v/>
      </c>
      <c r="V758" s="11"/>
      <c r="W758" s="11"/>
      <c r="X758" s="11"/>
      <c r="Y758" s="11"/>
      <c r="Z758" s="11"/>
      <c r="AA758" s="11"/>
      <c r="AB758" s="11"/>
      <c r="AC758" s="11"/>
      <c r="AD758" s="11"/>
      <c r="AE758" s="11"/>
      <c r="AF758" s="11"/>
      <c r="AG758" s="11"/>
      <c r="AH758" s="11"/>
      <c r="AI758" s="11"/>
      <c r="AJ758" s="11"/>
      <c r="AK758" s="11"/>
      <c r="AL758" s="11"/>
      <c r="AM758" s="11"/>
      <c r="AN758" s="11"/>
      <c r="AO758" s="11"/>
      <c r="AP758" s="63">
        <f t="shared" si="61"/>
        <v>0</v>
      </c>
      <c r="AQ758" s="63">
        <f t="shared" si="62"/>
        <v>0</v>
      </c>
      <c r="AR758" s="63">
        <f t="shared" si="63"/>
        <v>0</v>
      </c>
      <c r="AT758" s="176" cm="1">
        <f t="array" ref="AT758">SUMIFS('N1.3_Project_Listing'!$P$16:$P$829, 'N1.3_Project_Listing'!$E$16:$E$829,'N1.3_Project_Listing'!$E758, 'N1.3_Project_Listing'!$A$16:$A$829,ET_Risk_SC_Summation[[#Headers],[132kV Circuit Breaker]])</f>
        <v>0</v>
      </c>
      <c r="AU758" s="176" cm="1">
        <f t="array" ref="AU758">SUMIFS('N1.3_Project_Listing'!$P$16:$P$829, 'N1.3_Project_Listing'!$E$16:$E$829,'N1.3_Project_Listing'!$E758, 'N1.3_Project_Listing'!$A$16:$A$829,ET_Risk_SC_Summation[[#Headers],[132kV Transformer]])</f>
        <v>0</v>
      </c>
      <c r="AV758" s="176" cm="1">
        <f t="array" ref="AV758">SUMIFS('N1.3_Project_Listing'!$P$16:$P$829, 'N1.3_Project_Listing'!$E$16:$E$829,'N1.3_Project_Listing'!$E758, 'N1.3_Project_Listing'!$A$16:$A$829,ET_Risk_SC_Summation[[#Headers],[132kV Reactor]])</f>
        <v>0</v>
      </c>
      <c r="AW758" s="176" cm="1">
        <f t="array" ref="AW758">SUMIFS('N1.3_Project_Listing'!$P$16:$P$829, 'N1.3_Project_Listing'!$E$16:$E$829,'N1.3_Project_Listing'!$E758, 'N1.3_Project_Listing'!$A$16:$A$829,ET_Risk_SC_Summation[[#Headers],[132kV Underground Cable]])</f>
        <v>0</v>
      </c>
      <c r="AX758" s="176" cm="1">
        <f t="array" ref="AX758">SUMIFS('N1.3_Project_Listing'!$P$16:$P$829, 'N1.3_Project_Listing'!$E$16:$E$829,'N1.3_Project_Listing'!$E758, 'N1.3_Project_Listing'!$A$16:$A$829,ET_Risk_SC_Summation[[#Headers],[132kV OHL Conductor]])</f>
        <v>0</v>
      </c>
      <c r="AY758" s="176" cm="1">
        <f t="array" ref="AY758">SUMIFS('N1.3_Project_Listing'!$P$16:$P$829, 'N1.3_Project_Listing'!$E$16:$E$829,'N1.3_Project_Listing'!$E758, 'N1.3_Project_Listing'!$A$16:$A$829,ET_Risk_SC_Summation[[#Headers],[132kV OHL Fittings]])</f>
        <v>0</v>
      </c>
      <c r="AZ758" s="176" cm="1">
        <f t="array" ref="AZ758">SUMIFS('N1.3_Project_Listing'!$P$16:$P$829, 'N1.3_Project_Listing'!$E$16:$E$829,'N1.3_Project_Listing'!$E758, 'N1.3_Project_Listing'!$A$16:$A$829,ET_Risk_SC_Summation[[#Headers],[132kV OHL Tower]])</f>
        <v>0</v>
      </c>
      <c r="BA758" s="176" cm="1">
        <f t="array" ref="BA758">SUMIFS('N1.3_Project_Listing'!$P$16:$P$829, 'N1.3_Project_Listing'!$E$16:$E$829,'N1.3_Project_Listing'!$E758, 'N1.3_Project_Listing'!$A$16:$A$829,ET_Risk_SC_Summation[[#Headers],[275kV Circuit Breaker]])</f>
        <v>0</v>
      </c>
      <c r="BB758" s="176" cm="1">
        <f t="array" ref="BB758">SUMIFS('N1.3_Project_Listing'!$P$16:$P$829, 'N1.3_Project_Listing'!$E$16:$E$829,'N1.3_Project_Listing'!$E758, 'N1.3_Project_Listing'!$A$16:$A$829,ET_Risk_SC_Summation[[#Headers],[275kV Transformer]])</f>
        <v>0</v>
      </c>
      <c r="BC758" s="176" cm="1">
        <f t="array" ref="BC758">SUMIFS('N1.3_Project_Listing'!$P$16:$P$829, 'N1.3_Project_Listing'!$E$16:$E$829,'N1.3_Project_Listing'!$E758, 'N1.3_Project_Listing'!$A$16:$A$829,ET_Risk_SC_Summation[[#Headers],[275kV Reactor]])</f>
        <v>0</v>
      </c>
      <c r="BD758" s="176" cm="1">
        <f t="array" ref="BD758">SUMIFS('N1.3_Project_Listing'!$P$16:$P$829, 'N1.3_Project_Listing'!$E$16:$E$829,'N1.3_Project_Listing'!$E758, 'N1.3_Project_Listing'!$A$16:$A$829,ET_Risk_SC_Summation[[#Headers],[275kV Underground Cable]])</f>
        <v>0</v>
      </c>
      <c r="BE758" s="176" cm="1">
        <f t="array" ref="BE758">SUMIFS('N1.3_Project_Listing'!$P$16:$P$829, 'N1.3_Project_Listing'!$E$16:$E$829,'N1.3_Project_Listing'!$E758, 'N1.3_Project_Listing'!$A$16:$A$829,ET_Risk_SC_Summation[[#Headers],[275kV OHL Conductor]])</f>
        <v>0</v>
      </c>
      <c r="BF758" s="176" cm="1">
        <f t="array" ref="BF758">SUMIFS('N1.3_Project_Listing'!$P$16:$P$829, 'N1.3_Project_Listing'!$E$16:$E$829,'N1.3_Project_Listing'!$E758, 'N1.3_Project_Listing'!$A$16:$A$829,ET_Risk_SC_Summation[[#Headers],[275kV OHL Fittings]])</f>
        <v>0</v>
      </c>
      <c r="BG758" s="176" cm="1">
        <f t="array" ref="BG758">SUMIFS('N1.3_Project_Listing'!$P$16:$P$829, 'N1.3_Project_Listing'!$E$16:$E$829,'N1.3_Project_Listing'!$E758, 'N1.3_Project_Listing'!$A$16:$A$829,ET_Risk_SC_Summation[[#Headers],[275kV OHL Tower]])</f>
        <v>0</v>
      </c>
      <c r="BH758" s="176" cm="1">
        <f t="array" ref="BH758">SUMIFS('N1.3_Project_Listing'!$P$16:$P$829, 'N1.3_Project_Listing'!$E$16:$E$829,'N1.3_Project_Listing'!$E758, 'N1.3_Project_Listing'!$A$16:$A$829,ET_Risk_SC_Summation[[#Headers],[400kV Circuit Breaker]])</f>
        <v>0</v>
      </c>
      <c r="BI758" s="176" cm="1">
        <f t="array" ref="BI758">SUMIFS('N1.3_Project_Listing'!$P$16:$P$829, 'N1.3_Project_Listing'!$E$16:$E$829,'N1.3_Project_Listing'!$E758, 'N1.3_Project_Listing'!$A$16:$A$829,ET_Risk_SC_Summation[[#Headers],[400kV Transformer]])</f>
        <v>0</v>
      </c>
      <c r="BJ758" s="176" cm="1">
        <f t="array" ref="BJ758">SUMIFS('N1.3_Project_Listing'!$P$16:$P$829, 'N1.3_Project_Listing'!$E$16:$E$829,'N1.3_Project_Listing'!$E758, 'N1.3_Project_Listing'!$A$16:$A$829,ET_Risk_SC_Summation[[#Headers],[400kV Reactor]])</f>
        <v>0</v>
      </c>
      <c r="BK758" s="176" cm="1">
        <f t="array" ref="BK758">SUMIFS('N1.3_Project_Listing'!$P$16:$P$829, 'N1.3_Project_Listing'!$E$16:$E$829,'N1.3_Project_Listing'!$E758, 'N1.3_Project_Listing'!$A$16:$A$829,ET_Risk_SC_Summation[[#Headers],[400kV Underground Cable]])</f>
        <v>0</v>
      </c>
      <c r="BL758" s="176" cm="1">
        <f t="array" ref="BL758">SUMIFS('N1.3_Project_Listing'!$P$16:$P$829, 'N1.3_Project_Listing'!$E$16:$E$829,'N1.3_Project_Listing'!$E758, 'N1.3_Project_Listing'!$A$16:$A$829,ET_Risk_SC_Summation[[#Headers],[400kV OHL Conductor]])</f>
        <v>0</v>
      </c>
      <c r="BM758" s="176" cm="1">
        <f t="array" ref="BM758">SUMIFS('N1.3_Project_Listing'!$P$16:$P$829, 'N1.3_Project_Listing'!$E$16:$E$829,'N1.3_Project_Listing'!$E758, 'N1.3_Project_Listing'!$A$16:$A$829,ET_Risk_SC_Summation[[#Headers],[400kV OHL Fittings]])</f>
        <v>0</v>
      </c>
      <c r="BN758" s="176" cm="1">
        <f t="array" ref="BN758">SUMIFS('N1.3_Project_Listing'!$P$16:$P$829, 'N1.3_Project_Listing'!$E$16:$E$829,'N1.3_Project_Listing'!$E758, 'N1.3_Project_Listing'!$A$16:$A$829,ET_Risk_SC_Summation[[#Headers],[400kV OHL Tower]])</f>
        <v>0</v>
      </c>
      <c r="BO758" s="177" t="str">
        <f>IF(SUM(ET_Risk_SC_Summation[[#This Row],[132kV Circuit Breaker]:[400kV OHL Tower]])=0, "n/a", INDEX(ET_Risk_SC_Summation[#Headers],1,MATCH(MAX(ET_Risk_SC_Summation[[#This Row],[132kV Circuit Breaker]:[400kV OHL Tower]]),ET_Risk_SC_Summation[[#This Row],[132kV Circuit Breaker]:[400kV OHL Tower]],0)))</f>
        <v>n/a</v>
      </c>
      <c r="BP758" s="177" t="str">
        <f>IFERROR(INDEX('N0.7_Lookup_References'!$G$77:$G$98,MATCH(ET_Risk_SC_Summation[[#This Row],[Mxx Category]],'N0.7_Lookup_References'!$F$77:$F$98,0)),"")</f>
        <v/>
      </c>
    </row>
    <row r="759" spans="1:68">
      <c r="A759" s="160" t="str">
        <f>IFERROR(INDEX(N1.2_Intervention_Types[NARM Asset Category],MATCH('N1.3_Project_Listing'!$C759,N1.2_Intervention_Types[Intervention Type ID],0),1),"")</f>
        <v/>
      </c>
      <c r="B759" s="160" t="str">
        <f>IF($D$2="GD",IFERROR(INDEX(N1.2_Intervention_Types[C&amp;V Asset Category (GD)],MATCH('N1.3_Project_Listing'!$C759,N1.2_Intervention_Types[Intervention Type ID],0),1),""),IFERROR(INDEX(N1.2_Intervention_Types[NARM Asset Category],MATCH('N1.3_Project_Listing'!$C759,N1.2_Intervention_Types[Intervention Type ID],0),1),""))</f>
        <v/>
      </c>
      <c r="C759" s="67" t="str">
        <f>IFERROR(INDEX(N1.2_Intervention_Types[Intervention Type ID],MATCH('N1.3_Project_Listing'!$I759,N1.2_Intervention_Types[Intervention Type],0),1),"")</f>
        <v/>
      </c>
      <c r="D759" s="160" t="str">
        <f>IFERROR(INDEX(N1.2_Intervention_Types[Intervention Category],MATCH('N1.3_Project_Listing'!$C759,N1.2_Intervention_Types[Intervention Type ID],0),1),"")</f>
        <v/>
      </c>
      <c r="E759" s="210"/>
      <c r="F759" s="236"/>
      <c r="G759" s="236"/>
      <c r="H759" s="236"/>
      <c r="I759" s="151"/>
      <c r="J759" s="139"/>
      <c r="K759" s="117"/>
      <c r="L759" s="117"/>
      <c r="M759" s="117"/>
      <c r="N759" s="11"/>
      <c r="O759" s="11"/>
      <c r="P759" s="11"/>
      <c r="Q759" s="63">
        <f t="shared" si="64"/>
        <v>0</v>
      </c>
      <c r="R759" s="368">
        <f>IF('N1.3_Project_Listing'!$D759="Replacement",SUM('N1.3_Project_Listing'!$K759:$L759)/2,'N1.3_Project_Listing'!$M759)</f>
        <v>0</v>
      </c>
      <c r="S759" s="67" t="str">
        <f>IFERROR(INDEX('N0.7_Lookup_References'!$C$13:$C$72,MATCH($A759,'N0.7_Lookup_References'!$B$13:$B$72,0)),"")</f>
        <v/>
      </c>
      <c r="T759" s="338" t="str">
        <f t="shared" si="65"/>
        <v/>
      </c>
      <c r="V759" s="11"/>
      <c r="W759" s="11"/>
      <c r="X759" s="11"/>
      <c r="Y759" s="11"/>
      <c r="Z759" s="11"/>
      <c r="AA759" s="11"/>
      <c r="AB759" s="11"/>
      <c r="AC759" s="11"/>
      <c r="AD759" s="11"/>
      <c r="AE759" s="11"/>
      <c r="AF759" s="11"/>
      <c r="AG759" s="11"/>
      <c r="AH759" s="11"/>
      <c r="AI759" s="11"/>
      <c r="AJ759" s="11"/>
      <c r="AK759" s="11"/>
      <c r="AL759" s="11"/>
      <c r="AM759" s="11"/>
      <c r="AN759" s="11"/>
      <c r="AO759" s="11"/>
      <c r="AP759" s="63">
        <f t="shared" si="61"/>
        <v>0</v>
      </c>
      <c r="AQ759" s="63">
        <f t="shared" si="62"/>
        <v>0</v>
      </c>
      <c r="AR759" s="63">
        <f t="shared" si="63"/>
        <v>0</v>
      </c>
      <c r="AT759" s="176" cm="1">
        <f t="array" ref="AT759">SUMIFS('N1.3_Project_Listing'!$P$16:$P$829, 'N1.3_Project_Listing'!$E$16:$E$829,'N1.3_Project_Listing'!$E759, 'N1.3_Project_Listing'!$A$16:$A$829,ET_Risk_SC_Summation[[#Headers],[132kV Circuit Breaker]])</f>
        <v>0</v>
      </c>
      <c r="AU759" s="176" cm="1">
        <f t="array" ref="AU759">SUMIFS('N1.3_Project_Listing'!$P$16:$P$829, 'N1.3_Project_Listing'!$E$16:$E$829,'N1.3_Project_Listing'!$E759, 'N1.3_Project_Listing'!$A$16:$A$829,ET_Risk_SC_Summation[[#Headers],[132kV Transformer]])</f>
        <v>0</v>
      </c>
      <c r="AV759" s="176" cm="1">
        <f t="array" ref="AV759">SUMIFS('N1.3_Project_Listing'!$P$16:$P$829, 'N1.3_Project_Listing'!$E$16:$E$829,'N1.3_Project_Listing'!$E759, 'N1.3_Project_Listing'!$A$16:$A$829,ET_Risk_SC_Summation[[#Headers],[132kV Reactor]])</f>
        <v>0</v>
      </c>
      <c r="AW759" s="176" cm="1">
        <f t="array" ref="AW759">SUMIFS('N1.3_Project_Listing'!$P$16:$P$829, 'N1.3_Project_Listing'!$E$16:$E$829,'N1.3_Project_Listing'!$E759, 'N1.3_Project_Listing'!$A$16:$A$829,ET_Risk_SC_Summation[[#Headers],[132kV Underground Cable]])</f>
        <v>0</v>
      </c>
      <c r="AX759" s="176" cm="1">
        <f t="array" ref="AX759">SUMIFS('N1.3_Project_Listing'!$P$16:$P$829, 'N1.3_Project_Listing'!$E$16:$E$829,'N1.3_Project_Listing'!$E759, 'N1.3_Project_Listing'!$A$16:$A$829,ET_Risk_SC_Summation[[#Headers],[132kV OHL Conductor]])</f>
        <v>0</v>
      </c>
      <c r="AY759" s="176" cm="1">
        <f t="array" ref="AY759">SUMIFS('N1.3_Project_Listing'!$P$16:$P$829, 'N1.3_Project_Listing'!$E$16:$E$829,'N1.3_Project_Listing'!$E759, 'N1.3_Project_Listing'!$A$16:$A$829,ET_Risk_SC_Summation[[#Headers],[132kV OHL Fittings]])</f>
        <v>0</v>
      </c>
      <c r="AZ759" s="176" cm="1">
        <f t="array" ref="AZ759">SUMIFS('N1.3_Project_Listing'!$P$16:$P$829, 'N1.3_Project_Listing'!$E$16:$E$829,'N1.3_Project_Listing'!$E759, 'N1.3_Project_Listing'!$A$16:$A$829,ET_Risk_SC_Summation[[#Headers],[132kV OHL Tower]])</f>
        <v>0</v>
      </c>
      <c r="BA759" s="176" cm="1">
        <f t="array" ref="BA759">SUMIFS('N1.3_Project_Listing'!$P$16:$P$829, 'N1.3_Project_Listing'!$E$16:$E$829,'N1.3_Project_Listing'!$E759, 'N1.3_Project_Listing'!$A$16:$A$829,ET_Risk_SC_Summation[[#Headers],[275kV Circuit Breaker]])</f>
        <v>0</v>
      </c>
      <c r="BB759" s="176" cm="1">
        <f t="array" ref="BB759">SUMIFS('N1.3_Project_Listing'!$P$16:$P$829, 'N1.3_Project_Listing'!$E$16:$E$829,'N1.3_Project_Listing'!$E759, 'N1.3_Project_Listing'!$A$16:$A$829,ET_Risk_SC_Summation[[#Headers],[275kV Transformer]])</f>
        <v>0</v>
      </c>
      <c r="BC759" s="176" cm="1">
        <f t="array" ref="BC759">SUMIFS('N1.3_Project_Listing'!$P$16:$P$829, 'N1.3_Project_Listing'!$E$16:$E$829,'N1.3_Project_Listing'!$E759, 'N1.3_Project_Listing'!$A$16:$A$829,ET_Risk_SC_Summation[[#Headers],[275kV Reactor]])</f>
        <v>0</v>
      </c>
      <c r="BD759" s="176" cm="1">
        <f t="array" ref="BD759">SUMIFS('N1.3_Project_Listing'!$P$16:$P$829, 'N1.3_Project_Listing'!$E$16:$E$829,'N1.3_Project_Listing'!$E759, 'N1.3_Project_Listing'!$A$16:$A$829,ET_Risk_SC_Summation[[#Headers],[275kV Underground Cable]])</f>
        <v>0</v>
      </c>
      <c r="BE759" s="176" cm="1">
        <f t="array" ref="BE759">SUMIFS('N1.3_Project_Listing'!$P$16:$P$829, 'N1.3_Project_Listing'!$E$16:$E$829,'N1.3_Project_Listing'!$E759, 'N1.3_Project_Listing'!$A$16:$A$829,ET_Risk_SC_Summation[[#Headers],[275kV OHL Conductor]])</f>
        <v>0</v>
      </c>
      <c r="BF759" s="176" cm="1">
        <f t="array" ref="BF759">SUMIFS('N1.3_Project_Listing'!$P$16:$P$829, 'N1.3_Project_Listing'!$E$16:$E$829,'N1.3_Project_Listing'!$E759, 'N1.3_Project_Listing'!$A$16:$A$829,ET_Risk_SC_Summation[[#Headers],[275kV OHL Fittings]])</f>
        <v>0</v>
      </c>
      <c r="BG759" s="176" cm="1">
        <f t="array" ref="BG759">SUMIFS('N1.3_Project_Listing'!$P$16:$P$829, 'N1.3_Project_Listing'!$E$16:$E$829,'N1.3_Project_Listing'!$E759, 'N1.3_Project_Listing'!$A$16:$A$829,ET_Risk_SC_Summation[[#Headers],[275kV OHL Tower]])</f>
        <v>0</v>
      </c>
      <c r="BH759" s="176" cm="1">
        <f t="array" ref="BH759">SUMIFS('N1.3_Project_Listing'!$P$16:$P$829, 'N1.3_Project_Listing'!$E$16:$E$829,'N1.3_Project_Listing'!$E759, 'N1.3_Project_Listing'!$A$16:$A$829,ET_Risk_SC_Summation[[#Headers],[400kV Circuit Breaker]])</f>
        <v>0</v>
      </c>
      <c r="BI759" s="176" cm="1">
        <f t="array" ref="BI759">SUMIFS('N1.3_Project_Listing'!$P$16:$P$829, 'N1.3_Project_Listing'!$E$16:$E$829,'N1.3_Project_Listing'!$E759, 'N1.3_Project_Listing'!$A$16:$A$829,ET_Risk_SC_Summation[[#Headers],[400kV Transformer]])</f>
        <v>0</v>
      </c>
      <c r="BJ759" s="176" cm="1">
        <f t="array" ref="BJ759">SUMIFS('N1.3_Project_Listing'!$P$16:$P$829, 'N1.3_Project_Listing'!$E$16:$E$829,'N1.3_Project_Listing'!$E759, 'N1.3_Project_Listing'!$A$16:$A$829,ET_Risk_SC_Summation[[#Headers],[400kV Reactor]])</f>
        <v>0</v>
      </c>
      <c r="BK759" s="176" cm="1">
        <f t="array" ref="BK759">SUMIFS('N1.3_Project_Listing'!$P$16:$P$829, 'N1.3_Project_Listing'!$E$16:$E$829,'N1.3_Project_Listing'!$E759, 'N1.3_Project_Listing'!$A$16:$A$829,ET_Risk_SC_Summation[[#Headers],[400kV Underground Cable]])</f>
        <v>0</v>
      </c>
      <c r="BL759" s="176" cm="1">
        <f t="array" ref="BL759">SUMIFS('N1.3_Project_Listing'!$P$16:$P$829, 'N1.3_Project_Listing'!$E$16:$E$829,'N1.3_Project_Listing'!$E759, 'N1.3_Project_Listing'!$A$16:$A$829,ET_Risk_SC_Summation[[#Headers],[400kV OHL Conductor]])</f>
        <v>0</v>
      </c>
      <c r="BM759" s="176" cm="1">
        <f t="array" ref="BM759">SUMIFS('N1.3_Project_Listing'!$P$16:$P$829, 'N1.3_Project_Listing'!$E$16:$E$829,'N1.3_Project_Listing'!$E759, 'N1.3_Project_Listing'!$A$16:$A$829,ET_Risk_SC_Summation[[#Headers],[400kV OHL Fittings]])</f>
        <v>0</v>
      </c>
      <c r="BN759" s="176" cm="1">
        <f t="array" ref="BN759">SUMIFS('N1.3_Project_Listing'!$P$16:$P$829, 'N1.3_Project_Listing'!$E$16:$E$829,'N1.3_Project_Listing'!$E759, 'N1.3_Project_Listing'!$A$16:$A$829,ET_Risk_SC_Summation[[#Headers],[400kV OHL Tower]])</f>
        <v>0</v>
      </c>
      <c r="BO759" s="177" t="str">
        <f>IF(SUM(ET_Risk_SC_Summation[[#This Row],[132kV Circuit Breaker]:[400kV OHL Tower]])=0, "n/a", INDEX(ET_Risk_SC_Summation[#Headers],1,MATCH(MAX(ET_Risk_SC_Summation[[#This Row],[132kV Circuit Breaker]:[400kV OHL Tower]]),ET_Risk_SC_Summation[[#This Row],[132kV Circuit Breaker]:[400kV OHL Tower]],0)))</f>
        <v>n/a</v>
      </c>
      <c r="BP759" s="177" t="str">
        <f>IFERROR(INDEX('N0.7_Lookup_References'!$G$77:$G$98,MATCH(ET_Risk_SC_Summation[[#This Row],[Mxx Category]],'N0.7_Lookup_References'!$F$77:$F$98,0)),"")</f>
        <v/>
      </c>
    </row>
    <row r="760" spans="1:68">
      <c r="A760" s="160" t="str">
        <f>IFERROR(INDEX(N1.2_Intervention_Types[NARM Asset Category],MATCH('N1.3_Project_Listing'!$C760,N1.2_Intervention_Types[Intervention Type ID],0),1),"")</f>
        <v/>
      </c>
      <c r="B760" s="160" t="str">
        <f>IF($D$2="GD",IFERROR(INDEX(N1.2_Intervention_Types[C&amp;V Asset Category (GD)],MATCH('N1.3_Project_Listing'!$C760,N1.2_Intervention_Types[Intervention Type ID],0),1),""),IFERROR(INDEX(N1.2_Intervention_Types[NARM Asset Category],MATCH('N1.3_Project_Listing'!$C760,N1.2_Intervention_Types[Intervention Type ID],0),1),""))</f>
        <v/>
      </c>
      <c r="C760" s="67" t="str">
        <f>IFERROR(INDEX(N1.2_Intervention_Types[Intervention Type ID],MATCH('N1.3_Project_Listing'!$I760,N1.2_Intervention_Types[Intervention Type],0),1),"")</f>
        <v/>
      </c>
      <c r="D760" s="160" t="str">
        <f>IFERROR(INDEX(N1.2_Intervention_Types[Intervention Category],MATCH('N1.3_Project_Listing'!$C760,N1.2_Intervention_Types[Intervention Type ID],0),1),"")</f>
        <v/>
      </c>
      <c r="E760" s="210"/>
      <c r="F760" s="236"/>
      <c r="G760" s="236"/>
      <c r="H760" s="236"/>
      <c r="I760" s="151"/>
      <c r="J760" s="139"/>
      <c r="K760" s="117"/>
      <c r="L760" s="117"/>
      <c r="M760" s="117"/>
      <c r="N760" s="11"/>
      <c r="O760" s="11"/>
      <c r="P760" s="11"/>
      <c r="Q760" s="63">
        <f t="shared" si="64"/>
        <v>0</v>
      </c>
      <c r="R760" s="368">
        <f>IF('N1.3_Project_Listing'!$D760="Replacement",SUM('N1.3_Project_Listing'!$K760:$L760)/2,'N1.3_Project_Listing'!$M760)</f>
        <v>0</v>
      </c>
      <c r="S760" s="67" t="str">
        <f>IFERROR(INDEX('N0.7_Lookup_References'!$C$13:$C$72,MATCH($A760,'N0.7_Lookup_References'!$B$13:$B$72,0)),"")</f>
        <v/>
      </c>
      <c r="T760" s="338" t="str">
        <f t="shared" si="65"/>
        <v/>
      </c>
      <c r="V760" s="11"/>
      <c r="W760" s="11"/>
      <c r="X760" s="11"/>
      <c r="Y760" s="11"/>
      <c r="Z760" s="11"/>
      <c r="AA760" s="11"/>
      <c r="AB760" s="11"/>
      <c r="AC760" s="11"/>
      <c r="AD760" s="11"/>
      <c r="AE760" s="11"/>
      <c r="AF760" s="11"/>
      <c r="AG760" s="11"/>
      <c r="AH760" s="11"/>
      <c r="AI760" s="11"/>
      <c r="AJ760" s="11"/>
      <c r="AK760" s="11"/>
      <c r="AL760" s="11"/>
      <c r="AM760" s="11"/>
      <c r="AN760" s="11"/>
      <c r="AO760" s="11"/>
      <c r="AP760" s="63">
        <f t="shared" si="61"/>
        <v>0</v>
      </c>
      <c r="AQ760" s="63">
        <f t="shared" si="62"/>
        <v>0</v>
      </c>
      <c r="AR760" s="63">
        <f t="shared" si="63"/>
        <v>0</v>
      </c>
      <c r="AT760" s="176" cm="1">
        <f t="array" ref="AT760">SUMIFS('N1.3_Project_Listing'!$P$16:$P$829, 'N1.3_Project_Listing'!$E$16:$E$829,'N1.3_Project_Listing'!$E760, 'N1.3_Project_Listing'!$A$16:$A$829,ET_Risk_SC_Summation[[#Headers],[132kV Circuit Breaker]])</f>
        <v>0</v>
      </c>
      <c r="AU760" s="176" cm="1">
        <f t="array" ref="AU760">SUMIFS('N1.3_Project_Listing'!$P$16:$P$829, 'N1.3_Project_Listing'!$E$16:$E$829,'N1.3_Project_Listing'!$E760, 'N1.3_Project_Listing'!$A$16:$A$829,ET_Risk_SC_Summation[[#Headers],[132kV Transformer]])</f>
        <v>0</v>
      </c>
      <c r="AV760" s="176" cm="1">
        <f t="array" ref="AV760">SUMIFS('N1.3_Project_Listing'!$P$16:$P$829, 'N1.3_Project_Listing'!$E$16:$E$829,'N1.3_Project_Listing'!$E760, 'N1.3_Project_Listing'!$A$16:$A$829,ET_Risk_SC_Summation[[#Headers],[132kV Reactor]])</f>
        <v>0</v>
      </c>
      <c r="AW760" s="176" cm="1">
        <f t="array" ref="AW760">SUMIFS('N1.3_Project_Listing'!$P$16:$P$829, 'N1.3_Project_Listing'!$E$16:$E$829,'N1.3_Project_Listing'!$E760, 'N1.3_Project_Listing'!$A$16:$A$829,ET_Risk_SC_Summation[[#Headers],[132kV Underground Cable]])</f>
        <v>0</v>
      </c>
      <c r="AX760" s="176" cm="1">
        <f t="array" ref="AX760">SUMIFS('N1.3_Project_Listing'!$P$16:$P$829, 'N1.3_Project_Listing'!$E$16:$E$829,'N1.3_Project_Listing'!$E760, 'N1.3_Project_Listing'!$A$16:$A$829,ET_Risk_SC_Summation[[#Headers],[132kV OHL Conductor]])</f>
        <v>0</v>
      </c>
      <c r="AY760" s="176" cm="1">
        <f t="array" ref="AY760">SUMIFS('N1.3_Project_Listing'!$P$16:$P$829, 'N1.3_Project_Listing'!$E$16:$E$829,'N1.3_Project_Listing'!$E760, 'N1.3_Project_Listing'!$A$16:$A$829,ET_Risk_SC_Summation[[#Headers],[132kV OHL Fittings]])</f>
        <v>0</v>
      </c>
      <c r="AZ760" s="176" cm="1">
        <f t="array" ref="AZ760">SUMIFS('N1.3_Project_Listing'!$P$16:$P$829, 'N1.3_Project_Listing'!$E$16:$E$829,'N1.3_Project_Listing'!$E760, 'N1.3_Project_Listing'!$A$16:$A$829,ET_Risk_SC_Summation[[#Headers],[132kV OHL Tower]])</f>
        <v>0</v>
      </c>
      <c r="BA760" s="176" cm="1">
        <f t="array" ref="BA760">SUMIFS('N1.3_Project_Listing'!$P$16:$P$829, 'N1.3_Project_Listing'!$E$16:$E$829,'N1.3_Project_Listing'!$E760, 'N1.3_Project_Listing'!$A$16:$A$829,ET_Risk_SC_Summation[[#Headers],[275kV Circuit Breaker]])</f>
        <v>0</v>
      </c>
      <c r="BB760" s="176" cm="1">
        <f t="array" ref="BB760">SUMIFS('N1.3_Project_Listing'!$P$16:$P$829, 'N1.3_Project_Listing'!$E$16:$E$829,'N1.3_Project_Listing'!$E760, 'N1.3_Project_Listing'!$A$16:$A$829,ET_Risk_SC_Summation[[#Headers],[275kV Transformer]])</f>
        <v>0</v>
      </c>
      <c r="BC760" s="176" cm="1">
        <f t="array" ref="BC760">SUMIFS('N1.3_Project_Listing'!$P$16:$P$829, 'N1.3_Project_Listing'!$E$16:$E$829,'N1.3_Project_Listing'!$E760, 'N1.3_Project_Listing'!$A$16:$A$829,ET_Risk_SC_Summation[[#Headers],[275kV Reactor]])</f>
        <v>0</v>
      </c>
      <c r="BD760" s="176" cm="1">
        <f t="array" ref="BD760">SUMIFS('N1.3_Project_Listing'!$P$16:$P$829, 'N1.3_Project_Listing'!$E$16:$E$829,'N1.3_Project_Listing'!$E760, 'N1.3_Project_Listing'!$A$16:$A$829,ET_Risk_SC_Summation[[#Headers],[275kV Underground Cable]])</f>
        <v>0</v>
      </c>
      <c r="BE760" s="176" cm="1">
        <f t="array" ref="BE760">SUMIFS('N1.3_Project_Listing'!$P$16:$P$829, 'N1.3_Project_Listing'!$E$16:$E$829,'N1.3_Project_Listing'!$E760, 'N1.3_Project_Listing'!$A$16:$A$829,ET_Risk_SC_Summation[[#Headers],[275kV OHL Conductor]])</f>
        <v>0</v>
      </c>
      <c r="BF760" s="176" cm="1">
        <f t="array" ref="BF760">SUMIFS('N1.3_Project_Listing'!$P$16:$P$829, 'N1.3_Project_Listing'!$E$16:$E$829,'N1.3_Project_Listing'!$E760, 'N1.3_Project_Listing'!$A$16:$A$829,ET_Risk_SC_Summation[[#Headers],[275kV OHL Fittings]])</f>
        <v>0</v>
      </c>
      <c r="BG760" s="176" cm="1">
        <f t="array" ref="BG760">SUMIFS('N1.3_Project_Listing'!$P$16:$P$829, 'N1.3_Project_Listing'!$E$16:$E$829,'N1.3_Project_Listing'!$E760, 'N1.3_Project_Listing'!$A$16:$A$829,ET_Risk_SC_Summation[[#Headers],[275kV OHL Tower]])</f>
        <v>0</v>
      </c>
      <c r="BH760" s="176" cm="1">
        <f t="array" ref="BH760">SUMIFS('N1.3_Project_Listing'!$P$16:$P$829, 'N1.3_Project_Listing'!$E$16:$E$829,'N1.3_Project_Listing'!$E760, 'N1.3_Project_Listing'!$A$16:$A$829,ET_Risk_SC_Summation[[#Headers],[400kV Circuit Breaker]])</f>
        <v>0</v>
      </c>
      <c r="BI760" s="176" cm="1">
        <f t="array" ref="BI760">SUMIFS('N1.3_Project_Listing'!$P$16:$P$829, 'N1.3_Project_Listing'!$E$16:$E$829,'N1.3_Project_Listing'!$E760, 'N1.3_Project_Listing'!$A$16:$A$829,ET_Risk_SC_Summation[[#Headers],[400kV Transformer]])</f>
        <v>0</v>
      </c>
      <c r="BJ760" s="176" cm="1">
        <f t="array" ref="BJ760">SUMIFS('N1.3_Project_Listing'!$P$16:$P$829, 'N1.3_Project_Listing'!$E$16:$E$829,'N1.3_Project_Listing'!$E760, 'N1.3_Project_Listing'!$A$16:$A$829,ET_Risk_SC_Summation[[#Headers],[400kV Reactor]])</f>
        <v>0</v>
      </c>
      <c r="BK760" s="176" cm="1">
        <f t="array" ref="BK760">SUMIFS('N1.3_Project_Listing'!$P$16:$P$829, 'N1.3_Project_Listing'!$E$16:$E$829,'N1.3_Project_Listing'!$E760, 'N1.3_Project_Listing'!$A$16:$A$829,ET_Risk_SC_Summation[[#Headers],[400kV Underground Cable]])</f>
        <v>0</v>
      </c>
      <c r="BL760" s="176" cm="1">
        <f t="array" ref="BL760">SUMIFS('N1.3_Project_Listing'!$P$16:$P$829, 'N1.3_Project_Listing'!$E$16:$E$829,'N1.3_Project_Listing'!$E760, 'N1.3_Project_Listing'!$A$16:$A$829,ET_Risk_SC_Summation[[#Headers],[400kV OHL Conductor]])</f>
        <v>0</v>
      </c>
      <c r="BM760" s="176" cm="1">
        <f t="array" ref="BM760">SUMIFS('N1.3_Project_Listing'!$P$16:$P$829, 'N1.3_Project_Listing'!$E$16:$E$829,'N1.3_Project_Listing'!$E760, 'N1.3_Project_Listing'!$A$16:$A$829,ET_Risk_SC_Summation[[#Headers],[400kV OHL Fittings]])</f>
        <v>0</v>
      </c>
      <c r="BN760" s="176" cm="1">
        <f t="array" ref="BN760">SUMIFS('N1.3_Project_Listing'!$P$16:$P$829, 'N1.3_Project_Listing'!$E$16:$E$829,'N1.3_Project_Listing'!$E760, 'N1.3_Project_Listing'!$A$16:$A$829,ET_Risk_SC_Summation[[#Headers],[400kV OHL Tower]])</f>
        <v>0</v>
      </c>
      <c r="BO760" s="177" t="str">
        <f>IF(SUM(ET_Risk_SC_Summation[[#This Row],[132kV Circuit Breaker]:[400kV OHL Tower]])=0, "n/a", INDEX(ET_Risk_SC_Summation[#Headers],1,MATCH(MAX(ET_Risk_SC_Summation[[#This Row],[132kV Circuit Breaker]:[400kV OHL Tower]]),ET_Risk_SC_Summation[[#This Row],[132kV Circuit Breaker]:[400kV OHL Tower]],0)))</f>
        <v>n/a</v>
      </c>
      <c r="BP760" s="177" t="str">
        <f>IFERROR(INDEX('N0.7_Lookup_References'!$G$77:$G$98,MATCH(ET_Risk_SC_Summation[[#This Row],[Mxx Category]],'N0.7_Lookup_References'!$F$77:$F$98,0)),"")</f>
        <v/>
      </c>
    </row>
    <row r="761" spans="1:68">
      <c r="A761" s="160" t="str">
        <f>IFERROR(INDEX(N1.2_Intervention_Types[NARM Asset Category],MATCH('N1.3_Project_Listing'!$C761,N1.2_Intervention_Types[Intervention Type ID],0),1),"")</f>
        <v/>
      </c>
      <c r="B761" s="160" t="str">
        <f>IF($D$2="GD",IFERROR(INDEX(N1.2_Intervention_Types[C&amp;V Asset Category (GD)],MATCH('N1.3_Project_Listing'!$C761,N1.2_Intervention_Types[Intervention Type ID],0),1),""),IFERROR(INDEX(N1.2_Intervention_Types[NARM Asset Category],MATCH('N1.3_Project_Listing'!$C761,N1.2_Intervention_Types[Intervention Type ID],0),1),""))</f>
        <v/>
      </c>
      <c r="C761" s="67" t="str">
        <f>IFERROR(INDEX(N1.2_Intervention_Types[Intervention Type ID],MATCH('N1.3_Project_Listing'!$I761,N1.2_Intervention_Types[Intervention Type],0),1),"")</f>
        <v/>
      </c>
      <c r="D761" s="160" t="str">
        <f>IFERROR(INDEX(N1.2_Intervention_Types[Intervention Category],MATCH('N1.3_Project_Listing'!$C761,N1.2_Intervention_Types[Intervention Type ID],0),1),"")</f>
        <v/>
      </c>
      <c r="E761" s="210"/>
      <c r="F761" s="236"/>
      <c r="G761" s="236"/>
      <c r="H761" s="236"/>
      <c r="I761" s="151"/>
      <c r="J761" s="139"/>
      <c r="K761" s="117"/>
      <c r="L761" s="117"/>
      <c r="M761" s="117"/>
      <c r="N761" s="11"/>
      <c r="O761" s="11"/>
      <c r="P761" s="11"/>
      <c r="Q761" s="63">
        <f t="shared" si="64"/>
        <v>0</v>
      </c>
      <c r="R761" s="368">
        <f>IF('N1.3_Project_Listing'!$D761="Replacement",SUM('N1.3_Project_Listing'!$K761:$L761)/2,'N1.3_Project_Listing'!$M761)</f>
        <v>0</v>
      </c>
      <c r="S761" s="67" t="str">
        <f>IFERROR(INDEX('N0.7_Lookup_References'!$C$13:$C$72,MATCH($A761,'N0.7_Lookup_References'!$B$13:$B$72,0)),"")</f>
        <v/>
      </c>
      <c r="T761" s="338" t="str">
        <f t="shared" si="65"/>
        <v/>
      </c>
      <c r="V761" s="11"/>
      <c r="W761" s="11"/>
      <c r="X761" s="11"/>
      <c r="Y761" s="11"/>
      <c r="Z761" s="11"/>
      <c r="AA761" s="11"/>
      <c r="AB761" s="11"/>
      <c r="AC761" s="11"/>
      <c r="AD761" s="11"/>
      <c r="AE761" s="11"/>
      <c r="AF761" s="11"/>
      <c r="AG761" s="11"/>
      <c r="AH761" s="11"/>
      <c r="AI761" s="11"/>
      <c r="AJ761" s="11"/>
      <c r="AK761" s="11"/>
      <c r="AL761" s="11"/>
      <c r="AM761" s="11"/>
      <c r="AN761" s="11"/>
      <c r="AO761" s="11"/>
      <c r="AP761" s="63">
        <f t="shared" si="61"/>
        <v>0</v>
      </c>
      <c r="AQ761" s="63">
        <f t="shared" si="62"/>
        <v>0</v>
      </c>
      <c r="AR761" s="63">
        <f t="shared" si="63"/>
        <v>0</v>
      </c>
      <c r="AT761" s="176" cm="1">
        <f t="array" ref="AT761">SUMIFS('N1.3_Project_Listing'!$P$16:$P$829, 'N1.3_Project_Listing'!$E$16:$E$829,'N1.3_Project_Listing'!$E761, 'N1.3_Project_Listing'!$A$16:$A$829,ET_Risk_SC_Summation[[#Headers],[132kV Circuit Breaker]])</f>
        <v>0</v>
      </c>
      <c r="AU761" s="176" cm="1">
        <f t="array" ref="AU761">SUMIFS('N1.3_Project_Listing'!$P$16:$P$829, 'N1.3_Project_Listing'!$E$16:$E$829,'N1.3_Project_Listing'!$E761, 'N1.3_Project_Listing'!$A$16:$A$829,ET_Risk_SC_Summation[[#Headers],[132kV Transformer]])</f>
        <v>0</v>
      </c>
      <c r="AV761" s="176" cm="1">
        <f t="array" ref="AV761">SUMIFS('N1.3_Project_Listing'!$P$16:$P$829, 'N1.3_Project_Listing'!$E$16:$E$829,'N1.3_Project_Listing'!$E761, 'N1.3_Project_Listing'!$A$16:$A$829,ET_Risk_SC_Summation[[#Headers],[132kV Reactor]])</f>
        <v>0</v>
      </c>
      <c r="AW761" s="176" cm="1">
        <f t="array" ref="AW761">SUMIFS('N1.3_Project_Listing'!$P$16:$P$829, 'N1.3_Project_Listing'!$E$16:$E$829,'N1.3_Project_Listing'!$E761, 'N1.3_Project_Listing'!$A$16:$A$829,ET_Risk_SC_Summation[[#Headers],[132kV Underground Cable]])</f>
        <v>0</v>
      </c>
      <c r="AX761" s="176" cm="1">
        <f t="array" ref="AX761">SUMIFS('N1.3_Project_Listing'!$P$16:$P$829, 'N1.3_Project_Listing'!$E$16:$E$829,'N1.3_Project_Listing'!$E761, 'N1.3_Project_Listing'!$A$16:$A$829,ET_Risk_SC_Summation[[#Headers],[132kV OHL Conductor]])</f>
        <v>0</v>
      </c>
      <c r="AY761" s="176" cm="1">
        <f t="array" ref="AY761">SUMIFS('N1.3_Project_Listing'!$P$16:$P$829, 'N1.3_Project_Listing'!$E$16:$E$829,'N1.3_Project_Listing'!$E761, 'N1.3_Project_Listing'!$A$16:$A$829,ET_Risk_SC_Summation[[#Headers],[132kV OHL Fittings]])</f>
        <v>0</v>
      </c>
      <c r="AZ761" s="176" cm="1">
        <f t="array" ref="AZ761">SUMIFS('N1.3_Project_Listing'!$P$16:$P$829, 'N1.3_Project_Listing'!$E$16:$E$829,'N1.3_Project_Listing'!$E761, 'N1.3_Project_Listing'!$A$16:$A$829,ET_Risk_SC_Summation[[#Headers],[132kV OHL Tower]])</f>
        <v>0</v>
      </c>
      <c r="BA761" s="176" cm="1">
        <f t="array" ref="BA761">SUMIFS('N1.3_Project_Listing'!$P$16:$P$829, 'N1.3_Project_Listing'!$E$16:$E$829,'N1.3_Project_Listing'!$E761, 'N1.3_Project_Listing'!$A$16:$A$829,ET_Risk_SC_Summation[[#Headers],[275kV Circuit Breaker]])</f>
        <v>0</v>
      </c>
      <c r="BB761" s="176" cm="1">
        <f t="array" ref="BB761">SUMIFS('N1.3_Project_Listing'!$P$16:$P$829, 'N1.3_Project_Listing'!$E$16:$E$829,'N1.3_Project_Listing'!$E761, 'N1.3_Project_Listing'!$A$16:$A$829,ET_Risk_SC_Summation[[#Headers],[275kV Transformer]])</f>
        <v>0</v>
      </c>
      <c r="BC761" s="176" cm="1">
        <f t="array" ref="BC761">SUMIFS('N1.3_Project_Listing'!$P$16:$P$829, 'N1.3_Project_Listing'!$E$16:$E$829,'N1.3_Project_Listing'!$E761, 'N1.3_Project_Listing'!$A$16:$A$829,ET_Risk_SC_Summation[[#Headers],[275kV Reactor]])</f>
        <v>0</v>
      </c>
      <c r="BD761" s="176" cm="1">
        <f t="array" ref="BD761">SUMIFS('N1.3_Project_Listing'!$P$16:$P$829, 'N1.3_Project_Listing'!$E$16:$E$829,'N1.3_Project_Listing'!$E761, 'N1.3_Project_Listing'!$A$16:$A$829,ET_Risk_SC_Summation[[#Headers],[275kV Underground Cable]])</f>
        <v>0</v>
      </c>
      <c r="BE761" s="176" cm="1">
        <f t="array" ref="BE761">SUMIFS('N1.3_Project_Listing'!$P$16:$P$829, 'N1.3_Project_Listing'!$E$16:$E$829,'N1.3_Project_Listing'!$E761, 'N1.3_Project_Listing'!$A$16:$A$829,ET_Risk_SC_Summation[[#Headers],[275kV OHL Conductor]])</f>
        <v>0</v>
      </c>
      <c r="BF761" s="176" cm="1">
        <f t="array" ref="BF761">SUMIFS('N1.3_Project_Listing'!$P$16:$P$829, 'N1.3_Project_Listing'!$E$16:$E$829,'N1.3_Project_Listing'!$E761, 'N1.3_Project_Listing'!$A$16:$A$829,ET_Risk_SC_Summation[[#Headers],[275kV OHL Fittings]])</f>
        <v>0</v>
      </c>
      <c r="BG761" s="176" cm="1">
        <f t="array" ref="BG761">SUMIFS('N1.3_Project_Listing'!$P$16:$P$829, 'N1.3_Project_Listing'!$E$16:$E$829,'N1.3_Project_Listing'!$E761, 'N1.3_Project_Listing'!$A$16:$A$829,ET_Risk_SC_Summation[[#Headers],[275kV OHL Tower]])</f>
        <v>0</v>
      </c>
      <c r="BH761" s="176" cm="1">
        <f t="array" ref="BH761">SUMIFS('N1.3_Project_Listing'!$P$16:$P$829, 'N1.3_Project_Listing'!$E$16:$E$829,'N1.3_Project_Listing'!$E761, 'N1.3_Project_Listing'!$A$16:$A$829,ET_Risk_SC_Summation[[#Headers],[400kV Circuit Breaker]])</f>
        <v>0</v>
      </c>
      <c r="BI761" s="176" cm="1">
        <f t="array" ref="BI761">SUMIFS('N1.3_Project_Listing'!$P$16:$P$829, 'N1.3_Project_Listing'!$E$16:$E$829,'N1.3_Project_Listing'!$E761, 'N1.3_Project_Listing'!$A$16:$A$829,ET_Risk_SC_Summation[[#Headers],[400kV Transformer]])</f>
        <v>0</v>
      </c>
      <c r="BJ761" s="176" cm="1">
        <f t="array" ref="BJ761">SUMIFS('N1.3_Project_Listing'!$P$16:$P$829, 'N1.3_Project_Listing'!$E$16:$E$829,'N1.3_Project_Listing'!$E761, 'N1.3_Project_Listing'!$A$16:$A$829,ET_Risk_SC_Summation[[#Headers],[400kV Reactor]])</f>
        <v>0</v>
      </c>
      <c r="BK761" s="176" cm="1">
        <f t="array" ref="BK761">SUMIFS('N1.3_Project_Listing'!$P$16:$P$829, 'N1.3_Project_Listing'!$E$16:$E$829,'N1.3_Project_Listing'!$E761, 'N1.3_Project_Listing'!$A$16:$A$829,ET_Risk_SC_Summation[[#Headers],[400kV Underground Cable]])</f>
        <v>0</v>
      </c>
      <c r="BL761" s="176" cm="1">
        <f t="array" ref="BL761">SUMIFS('N1.3_Project_Listing'!$P$16:$P$829, 'N1.3_Project_Listing'!$E$16:$E$829,'N1.3_Project_Listing'!$E761, 'N1.3_Project_Listing'!$A$16:$A$829,ET_Risk_SC_Summation[[#Headers],[400kV OHL Conductor]])</f>
        <v>0</v>
      </c>
      <c r="BM761" s="176" cm="1">
        <f t="array" ref="BM761">SUMIFS('N1.3_Project_Listing'!$P$16:$P$829, 'N1.3_Project_Listing'!$E$16:$E$829,'N1.3_Project_Listing'!$E761, 'N1.3_Project_Listing'!$A$16:$A$829,ET_Risk_SC_Summation[[#Headers],[400kV OHL Fittings]])</f>
        <v>0</v>
      </c>
      <c r="BN761" s="176" cm="1">
        <f t="array" ref="BN761">SUMIFS('N1.3_Project_Listing'!$P$16:$P$829, 'N1.3_Project_Listing'!$E$16:$E$829,'N1.3_Project_Listing'!$E761, 'N1.3_Project_Listing'!$A$16:$A$829,ET_Risk_SC_Summation[[#Headers],[400kV OHL Tower]])</f>
        <v>0</v>
      </c>
      <c r="BO761" s="177" t="str">
        <f>IF(SUM(ET_Risk_SC_Summation[[#This Row],[132kV Circuit Breaker]:[400kV OHL Tower]])=0, "n/a", INDEX(ET_Risk_SC_Summation[#Headers],1,MATCH(MAX(ET_Risk_SC_Summation[[#This Row],[132kV Circuit Breaker]:[400kV OHL Tower]]),ET_Risk_SC_Summation[[#This Row],[132kV Circuit Breaker]:[400kV OHL Tower]],0)))</f>
        <v>n/a</v>
      </c>
      <c r="BP761" s="177" t="str">
        <f>IFERROR(INDEX('N0.7_Lookup_References'!$G$77:$G$98,MATCH(ET_Risk_SC_Summation[[#This Row],[Mxx Category]],'N0.7_Lookup_References'!$F$77:$F$98,0)),"")</f>
        <v/>
      </c>
    </row>
    <row r="762" spans="1:68">
      <c r="A762" s="160" t="str">
        <f>IFERROR(INDEX(N1.2_Intervention_Types[NARM Asset Category],MATCH('N1.3_Project_Listing'!$C762,N1.2_Intervention_Types[Intervention Type ID],0),1),"")</f>
        <v/>
      </c>
      <c r="B762" s="160" t="str">
        <f>IF($D$2="GD",IFERROR(INDEX(N1.2_Intervention_Types[C&amp;V Asset Category (GD)],MATCH('N1.3_Project_Listing'!$C762,N1.2_Intervention_Types[Intervention Type ID],0),1),""),IFERROR(INDEX(N1.2_Intervention_Types[NARM Asset Category],MATCH('N1.3_Project_Listing'!$C762,N1.2_Intervention_Types[Intervention Type ID],0),1),""))</f>
        <v/>
      </c>
      <c r="C762" s="67" t="str">
        <f>IFERROR(INDEX(N1.2_Intervention_Types[Intervention Type ID],MATCH('N1.3_Project_Listing'!$I762,N1.2_Intervention_Types[Intervention Type],0),1),"")</f>
        <v/>
      </c>
      <c r="D762" s="160" t="str">
        <f>IFERROR(INDEX(N1.2_Intervention_Types[Intervention Category],MATCH('N1.3_Project_Listing'!$C762,N1.2_Intervention_Types[Intervention Type ID],0),1),"")</f>
        <v/>
      </c>
      <c r="E762" s="210"/>
      <c r="F762" s="236"/>
      <c r="G762" s="236"/>
      <c r="H762" s="236"/>
      <c r="I762" s="151"/>
      <c r="J762" s="139"/>
      <c r="K762" s="117"/>
      <c r="L762" s="117"/>
      <c r="M762" s="117"/>
      <c r="N762" s="11"/>
      <c r="O762" s="11"/>
      <c r="P762" s="11"/>
      <c r="Q762" s="63">
        <f t="shared" si="64"/>
        <v>0</v>
      </c>
      <c r="R762" s="368">
        <f>IF('N1.3_Project_Listing'!$D762="Replacement",SUM('N1.3_Project_Listing'!$K762:$L762)/2,'N1.3_Project_Listing'!$M762)</f>
        <v>0</v>
      </c>
      <c r="S762" s="67" t="str">
        <f>IFERROR(INDEX('N0.7_Lookup_References'!$C$13:$C$72,MATCH($A762,'N0.7_Lookup_References'!$B$13:$B$72,0)),"")</f>
        <v/>
      </c>
      <c r="T762" s="338" t="str">
        <f t="shared" si="65"/>
        <v/>
      </c>
      <c r="V762" s="11"/>
      <c r="W762" s="11"/>
      <c r="X762" s="11"/>
      <c r="Y762" s="11"/>
      <c r="Z762" s="11"/>
      <c r="AA762" s="11"/>
      <c r="AB762" s="11"/>
      <c r="AC762" s="11"/>
      <c r="AD762" s="11"/>
      <c r="AE762" s="11"/>
      <c r="AF762" s="11"/>
      <c r="AG762" s="11"/>
      <c r="AH762" s="11"/>
      <c r="AI762" s="11"/>
      <c r="AJ762" s="11"/>
      <c r="AK762" s="11"/>
      <c r="AL762" s="11"/>
      <c r="AM762" s="11"/>
      <c r="AN762" s="11"/>
      <c r="AO762" s="11"/>
      <c r="AP762" s="63">
        <f t="shared" si="61"/>
        <v>0</v>
      </c>
      <c r="AQ762" s="63">
        <f t="shared" si="62"/>
        <v>0</v>
      </c>
      <c r="AR762" s="63">
        <f t="shared" si="63"/>
        <v>0</v>
      </c>
      <c r="AT762" s="176" cm="1">
        <f t="array" ref="AT762">SUMIFS('N1.3_Project_Listing'!$P$16:$P$829, 'N1.3_Project_Listing'!$E$16:$E$829,'N1.3_Project_Listing'!$E762, 'N1.3_Project_Listing'!$A$16:$A$829,ET_Risk_SC_Summation[[#Headers],[132kV Circuit Breaker]])</f>
        <v>0</v>
      </c>
      <c r="AU762" s="176" cm="1">
        <f t="array" ref="AU762">SUMIFS('N1.3_Project_Listing'!$P$16:$P$829, 'N1.3_Project_Listing'!$E$16:$E$829,'N1.3_Project_Listing'!$E762, 'N1.3_Project_Listing'!$A$16:$A$829,ET_Risk_SC_Summation[[#Headers],[132kV Transformer]])</f>
        <v>0</v>
      </c>
      <c r="AV762" s="176" cm="1">
        <f t="array" ref="AV762">SUMIFS('N1.3_Project_Listing'!$P$16:$P$829, 'N1.3_Project_Listing'!$E$16:$E$829,'N1.3_Project_Listing'!$E762, 'N1.3_Project_Listing'!$A$16:$A$829,ET_Risk_SC_Summation[[#Headers],[132kV Reactor]])</f>
        <v>0</v>
      </c>
      <c r="AW762" s="176" cm="1">
        <f t="array" ref="AW762">SUMIFS('N1.3_Project_Listing'!$P$16:$P$829, 'N1.3_Project_Listing'!$E$16:$E$829,'N1.3_Project_Listing'!$E762, 'N1.3_Project_Listing'!$A$16:$A$829,ET_Risk_SC_Summation[[#Headers],[132kV Underground Cable]])</f>
        <v>0</v>
      </c>
      <c r="AX762" s="176" cm="1">
        <f t="array" ref="AX762">SUMIFS('N1.3_Project_Listing'!$P$16:$P$829, 'N1.3_Project_Listing'!$E$16:$E$829,'N1.3_Project_Listing'!$E762, 'N1.3_Project_Listing'!$A$16:$A$829,ET_Risk_SC_Summation[[#Headers],[132kV OHL Conductor]])</f>
        <v>0</v>
      </c>
      <c r="AY762" s="176" cm="1">
        <f t="array" ref="AY762">SUMIFS('N1.3_Project_Listing'!$P$16:$P$829, 'N1.3_Project_Listing'!$E$16:$E$829,'N1.3_Project_Listing'!$E762, 'N1.3_Project_Listing'!$A$16:$A$829,ET_Risk_SC_Summation[[#Headers],[132kV OHL Fittings]])</f>
        <v>0</v>
      </c>
      <c r="AZ762" s="176" cm="1">
        <f t="array" ref="AZ762">SUMIFS('N1.3_Project_Listing'!$P$16:$P$829, 'N1.3_Project_Listing'!$E$16:$E$829,'N1.3_Project_Listing'!$E762, 'N1.3_Project_Listing'!$A$16:$A$829,ET_Risk_SC_Summation[[#Headers],[132kV OHL Tower]])</f>
        <v>0</v>
      </c>
      <c r="BA762" s="176" cm="1">
        <f t="array" ref="BA762">SUMIFS('N1.3_Project_Listing'!$P$16:$P$829, 'N1.3_Project_Listing'!$E$16:$E$829,'N1.3_Project_Listing'!$E762, 'N1.3_Project_Listing'!$A$16:$A$829,ET_Risk_SC_Summation[[#Headers],[275kV Circuit Breaker]])</f>
        <v>0</v>
      </c>
      <c r="BB762" s="176" cm="1">
        <f t="array" ref="BB762">SUMIFS('N1.3_Project_Listing'!$P$16:$P$829, 'N1.3_Project_Listing'!$E$16:$E$829,'N1.3_Project_Listing'!$E762, 'N1.3_Project_Listing'!$A$16:$A$829,ET_Risk_SC_Summation[[#Headers],[275kV Transformer]])</f>
        <v>0</v>
      </c>
      <c r="BC762" s="176" cm="1">
        <f t="array" ref="BC762">SUMIFS('N1.3_Project_Listing'!$P$16:$P$829, 'N1.3_Project_Listing'!$E$16:$E$829,'N1.3_Project_Listing'!$E762, 'N1.3_Project_Listing'!$A$16:$A$829,ET_Risk_SC_Summation[[#Headers],[275kV Reactor]])</f>
        <v>0</v>
      </c>
      <c r="BD762" s="176" cm="1">
        <f t="array" ref="BD762">SUMIFS('N1.3_Project_Listing'!$P$16:$P$829, 'N1.3_Project_Listing'!$E$16:$E$829,'N1.3_Project_Listing'!$E762, 'N1.3_Project_Listing'!$A$16:$A$829,ET_Risk_SC_Summation[[#Headers],[275kV Underground Cable]])</f>
        <v>0</v>
      </c>
      <c r="BE762" s="176" cm="1">
        <f t="array" ref="BE762">SUMIFS('N1.3_Project_Listing'!$P$16:$P$829, 'N1.3_Project_Listing'!$E$16:$E$829,'N1.3_Project_Listing'!$E762, 'N1.3_Project_Listing'!$A$16:$A$829,ET_Risk_SC_Summation[[#Headers],[275kV OHL Conductor]])</f>
        <v>0</v>
      </c>
      <c r="BF762" s="176" cm="1">
        <f t="array" ref="BF762">SUMIFS('N1.3_Project_Listing'!$P$16:$P$829, 'N1.3_Project_Listing'!$E$16:$E$829,'N1.3_Project_Listing'!$E762, 'N1.3_Project_Listing'!$A$16:$A$829,ET_Risk_SC_Summation[[#Headers],[275kV OHL Fittings]])</f>
        <v>0</v>
      </c>
      <c r="BG762" s="176" cm="1">
        <f t="array" ref="BG762">SUMIFS('N1.3_Project_Listing'!$P$16:$P$829, 'N1.3_Project_Listing'!$E$16:$E$829,'N1.3_Project_Listing'!$E762, 'N1.3_Project_Listing'!$A$16:$A$829,ET_Risk_SC_Summation[[#Headers],[275kV OHL Tower]])</f>
        <v>0</v>
      </c>
      <c r="BH762" s="176" cm="1">
        <f t="array" ref="BH762">SUMIFS('N1.3_Project_Listing'!$P$16:$P$829, 'N1.3_Project_Listing'!$E$16:$E$829,'N1.3_Project_Listing'!$E762, 'N1.3_Project_Listing'!$A$16:$A$829,ET_Risk_SC_Summation[[#Headers],[400kV Circuit Breaker]])</f>
        <v>0</v>
      </c>
      <c r="BI762" s="176" cm="1">
        <f t="array" ref="BI762">SUMIFS('N1.3_Project_Listing'!$P$16:$P$829, 'N1.3_Project_Listing'!$E$16:$E$829,'N1.3_Project_Listing'!$E762, 'N1.3_Project_Listing'!$A$16:$A$829,ET_Risk_SC_Summation[[#Headers],[400kV Transformer]])</f>
        <v>0</v>
      </c>
      <c r="BJ762" s="176" cm="1">
        <f t="array" ref="BJ762">SUMIFS('N1.3_Project_Listing'!$P$16:$P$829, 'N1.3_Project_Listing'!$E$16:$E$829,'N1.3_Project_Listing'!$E762, 'N1.3_Project_Listing'!$A$16:$A$829,ET_Risk_SC_Summation[[#Headers],[400kV Reactor]])</f>
        <v>0</v>
      </c>
      <c r="BK762" s="176" cm="1">
        <f t="array" ref="BK762">SUMIFS('N1.3_Project_Listing'!$P$16:$P$829, 'N1.3_Project_Listing'!$E$16:$E$829,'N1.3_Project_Listing'!$E762, 'N1.3_Project_Listing'!$A$16:$A$829,ET_Risk_SC_Summation[[#Headers],[400kV Underground Cable]])</f>
        <v>0</v>
      </c>
      <c r="BL762" s="176" cm="1">
        <f t="array" ref="BL762">SUMIFS('N1.3_Project_Listing'!$P$16:$P$829, 'N1.3_Project_Listing'!$E$16:$E$829,'N1.3_Project_Listing'!$E762, 'N1.3_Project_Listing'!$A$16:$A$829,ET_Risk_SC_Summation[[#Headers],[400kV OHL Conductor]])</f>
        <v>0</v>
      </c>
      <c r="BM762" s="176" cm="1">
        <f t="array" ref="BM762">SUMIFS('N1.3_Project_Listing'!$P$16:$P$829, 'N1.3_Project_Listing'!$E$16:$E$829,'N1.3_Project_Listing'!$E762, 'N1.3_Project_Listing'!$A$16:$A$829,ET_Risk_SC_Summation[[#Headers],[400kV OHL Fittings]])</f>
        <v>0</v>
      </c>
      <c r="BN762" s="176" cm="1">
        <f t="array" ref="BN762">SUMIFS('N1.3_Project_Listing'!$P$16:$P$829, 'N1.3_Project_Listing'!$E$16:$E$829,'N1.3_Project_Listing'!$E762, 'N1.3_Project_Listing'!$A$16:$A$829,ET_Risk_SC_Summation[[#Headers],[400kV OHL Tower]])</f>
        <v>0</v>
      </c>
      <c r="BO762" s="177" t="str">
        <f>IF(SUM(ET_Risk_SC_Summation[[#This Row],[132kV Circuit Breaker]:[400kV OHL Tower]])=0, "n/a", INDEX(ET_Risk_SC_Summation[#Headers],1,MATCH(MAX(ET_Risk_SC_Summation[[#This Row],[132kV Circuit Breaker]:[400kV OHL Tower]]),ET_Risk_SC_Summation[[#This Row],[132kV Circuit Breaker]:[400kV OHL Tower]],0)))</f>
        <v>n/a</v>
      </c>
      <c r="BP762" s="177" t="str">
        <f>IFERROR(INDEX('N0.7_Lookup_References'!$G$77:$G$98,MATCH(ET_Risk_SC_Summation[[#This Row],[Mxx Category]],'N0.7_Lookup_References'!$F$77:$F$98,0)),"")</f>
        <v/>
      </c>
    </row>
    <row r="763" spans="1:68">
      <c r="A763" s="160" t="str">
        <f>IFERROR(INDEX(N1.2_Intervention_Types[NARM Asset Category],MATCH('N1.3_Project_Listing'!$C763,N1.2_Intervention_Types[Intervention Type ID],0),1),"")</f>
        <v/>
      </c>
      <c r="B763" s="160" t="str">
        <f>IF($D$2="GD",IFERROR(INDEX(N1.2_Intervention_Types[C&amp;V Asset Category (GD)],MATCH('N1.3_Project_Listing'!$C763,N1.2_Intervention_Types[Intervention Type ID],0),1),""),IFERROR(INDEX(N1.2_Intervention_Types[NARM Asset Category],MATCH('N1.3_Project_Listing'!$C763,N1.2_Intervention_Types[Intervention Type ID],0),1),""))</f>
        <v/>
      </c>
      <c r="C763" s="67" t="str">
        <f>IFERROR(INDEX(N1.2_Intervention_Types[Intervention Type ID],MATCH('N1.3_Project_Listing'!$I763,N1.2_Intervention_Types[Intervention Type],0),1),"")</f>
        <v/>
      </c>
      <c r="D763" s="160" t="str">
        <f>IFERROR(INDEX(N1.2_Intervention_Types[Intervention Category],MATCH('N1.3_Project_Listing'!$C763,N1.2_Intervention_Types[Intervention Type ID],0),1),"")</f>
        <v/>
      </c>
      <c r="E763" s="210"/>
      <c r="F763" s="236"/>
      <c r="G763" s="236"/>
      <c r="H763" s="236"/>
      <c r="I763" s="151"/>
      <c r="J763" s="139"/>
      <c r="K763" s="117"/>
      <c r="L763" s="117"/>
      <c r="M763" s="117"/>
      <c r="N763" s="11"/>
      <c r="O763" s="11"/>
      <c r="P763" s="11"/>
      <c r="Q763" s="63">
        <f t="shared" si="64"/>
        <v>0</v>
      </c>
      <c r="R763" s="368">
        <f>IF('N1.3_Project_Listing'!$D763="Replacement",SUM('N1.3_Project_Listing'!$K763:$L763)/2,'N1.3_Project_Listing'!$M763)</f>
        <v>0</v>
      </c>
      <c r="S763" s="67" t="str">
        <f>IFERROR(INDEX('N0.7_Lookup_References'!$C$13:$C$72,MATCH($A763,'N0.7_Lookup_References'!$B$13:$B$72,0)),"")</f>
        <v/>
      </c>
      <c r="T763" s="338" t="str">
        <f t="shared" si="65"/>
        <v/>
      </c>
      <c r="V763" s="11"/>
      <c r="W763" s="11"/>
      <c r="X763" s="11"/>
      <c r="Y763" s="11"/>
      <c r="Z763" s="11"/>
      <c r="AA763" s="11"/>
      <c r="AB763" s="11"/>
      <c r="AC763" s="11"/>
      <c r="AD763" s="11"/>
      <c r="AE763" s="11"/>
      <c r="AF763" s="11"/>
      <c r="AG763" s="11"/>
      <c r="AH763" s="11"/>
      <c r="AI763" s="11"/>
      <c r="AJ763" s="11"/>
      <c r="AK763" s="11"/>
      <c r="AL763" s="11"/>
      <c r="AM763" s="11"/>
      <c r="AN763" s="11"/>
      <c r="AO763" s="11"/>
      <c r="AP763" s="63">
        <f t="shared" si="61"/>
        <v>0</v>
      </c>
      <c r="AQ763" s="63">
        <f t="shared" si="62"/>
        <v>0</v>
      </c>
      <c r="AR763" s="63">
        <f t="shared" si="63"/>
        <v>0</v>
      </c>
      <c r="AT763" s="176" cm="1">
        <f t="array" ref="AT763">SUMIFS('N1.3_Project_Listing'!$P$16:$P$829, 'N1.3_Project_Listing'!$E$16:$E$829,'N1.3_Project_Listing'!$E763, 'N1.3_Project_Listing'!$A$16:$A$829,ET_Risk_SC_Summation[[#Headers],[132kV Circuit Breaker]])</f>
        <v>0</v>
      </c>
      <c r="AU763" s="176" cm="1">
        <f t="array" ref="AU763">SUMIFS('N1.3_Project_Listing'!$P$16:$P$829, 'N1.3_Project_Listing'!$E$16:$E$829,'N1.3_Project_Listing'!$E763, 'N1.3_Project_Listing'!$A$16:$A$829,ET_Risk_SC_Summation[[#Headers],[132kV Transformer]])</f>
        <v>0</v>
      </c>
      <c r="AV763" s="176" cm="1">
        <f t="array" ref="AV763">SUMIFS('N1.3_Project_Listing'!$P$16:$P$829, 'N1.3_Project_Listing'!$E$16:$E$829,'N1.3_Project_Listing'!$E763, 'N1.3_Project_Listing'!$A$16:$A$829,ET_Risk_SC_Summation[[#Headers],[132kV Reactor]])</f>
        <v>0</v>
      </c>
      <c r="AW763" s="176" cm="1">
        <f t="array" ref="AW763">SUMIFS('N1.3_Project_Listing'!$P$16:$P$829, 'N1.3_Project_Listing'!$E$16:$E$829,'N1.3_Project_Listing'!$E763, 'N1.3_Project_Listing'!$A$16:$A$829,ET_Risk_SC_Summation[[#Headers],[132kV Underground Cable]])</f>
        <v>0</v>
      </c>
      <c r="AX763" s="176" cm="1">
        <f t="array" ref="AX763">SUMIFS('N1.3_Project_Listing'!$P$16:$P$829, 'N1.3_Project_Listing'!$E$16:$E$829,'N1.3_Project_Listing'!$E763, 'N1.3_Project_Listing'!$A$16:$A$829,ET_Risk_SC_Summation[[#Headers],[132kV OHL Conductor]])</f>
        <v>0</v>
      </c>
      <c r="AY763" s="176" cm="1">
        <f t="array" ref="AY763">SUMIFS('N1.3_Project_Listing'!$P$16:$P$829, 'N1.3_Project_Listing'!$E$16:$E$829,'N1.3_Project_Listing'!$E763, 'N1.3_Project_Listing'!$A$16:$A$829,ET_Risk_SC_Summation[[#Headers],[132kV OHL Fittings]])</f>
        <v>0</v>
      </c>
      <c r="AZ763" s="176" cm="1">
        <f t="array" ref="AZ763">SUMIFS('N1.3_Project_Listing'!$P$16:$P$829, 'N1.3_Project_Listing'!$E$16:$E$829,'N1.3_Project_Listing'!$E763, 'N1.3_Project_Listing'!$A$16:$A$829,ET_Risk_SC_Summation[[#Headers],[132kV OHL Tower]])</f>
        <v>0</v>
      </c>
      <c r="BA763" s="176" cm="1">
        <f t="array" ref="BA763">SUMIFS('N1.3_Project_Listing'!$P$16:$P$829, 'N1.3_Project_Listing'!$E$16:$E$829,'N1.3_Project_Listing'!$E763, 'N1.3_Project_Listing'!$A$16:$A$829,ET_Risk_SC_Summation[[#Headers],[275kV Circuit Breaker]])</f>
        <v>0</v>
      </c>
      <c r="BB763" s="176" cm="1">
        <f t="array" ref="BB763">SUMIFS('N1.3_Project_Listing'!$P$16:$P$829, 'N1.3_Project_Listing'!$E$16:$E$829,'N1.3_Project_Listing'!$E763, 'N1.3_Project_Listing'!$A$16:$A$829,ET_Risk_SC_Summation[[#Headers],[275kV Transformer]])</f>
        <v>0</v>
      </c>
      <c r="BC763" s="176" cm="1">
        <f t="array" ref="BC763">SUMIFS('N1.3_Project_Listing'!$P$16:$P$829, 'N1.3_Project_Listing'!$E$16:$E$829,'N1.3_Project_Listing'!$E763, 'N1.3_Project_Listing'!$A$16:$A$829,ET_Risk_SC_Summation[[#Headers],[275kV Reactor]])</f>
        <v>0</v>
      </c>
      <c r="BD763" s="176" cm="1">
        <f t="array" ref="BD763">SUMIFS('N1.3_Project_Listing'!$P$16:$P$829, 'N1.3_Project_Listing'!$E$16:$E$829,'N1.3_Project_Listing'!$E763, 'N1.3_Project_Listing'!$A$16:$A$829,ET_Risk_SC_Summation[[#Headers],[275kV Underground Cable]])</f>
        <v>0</v>
      </c>
      <c r="BE763" s="176" cm="1">
        <f t="array" ref="BE763">SUMIFS('N1.3_Project_Listing'!$P$16:$P$829, 'N1.3_Project_Listing'!$E$16:$E$829,'N1.3_Project_Listing'!$E763, 'N1.3_Project_Listing'!$A$16:$A$829,ET_Risk_SC_Summation[[#Headers],[275kV OHL Conductor]])</f>
        <v>0</v>
      </c>
      <c r="BF763" s="176" cm="1">
        <f t="array" ref="BF763">SUMIFS('N1.3_Project_Listing'!$P$16:$P$829, 'N1.3_Project_Listing'!$E$16:$E$829,'N1.3_Project_Listing'!$E763, 'N1.3_Project_Listing'!$A$16:$A$829,ET_Risk_SC_Summation[[#Headers],[275kV OHL Fittings]])</f>
        <v>0</v>
      </c>
      <c r="BG763" s="176" cm="1">
        <f t="array" ref="BG763">SUMIFS('N1.3_Project_Listing'!$P$16:$P$829, 'N1.3_Project_Listing'!$E$16:$E$829,'N1.3_Project_Listing'!$E763, 'N1.3_Project_Listing'!$A$16:$A$829,ET_Risk_SC_Summation[[#Headers],[275kV OHL Tower]])</f>
        <v>0</v>
      </c>
      <c r="BH763" s="176" cm="1">
        <f t="array" ref="BH763">SUMIFS('N1.3_Project_Listing'!$P$16:$P$829, 'N1.3_Project_Listing'!$E$16:$E$829,'N1.3_Project_Listing'!$E763, 'N1.3_Project_Listing'!$A$16:$A$829,ET_Risk_SC_Summation[[#Headers],[400kV Circuit Breaker]])</f>
        <v>0</v>
      </c>
      <c r="BI763" s="176" cm="1">
        <f t="array" ref="BI763">SUMIFS('N1.3_Project_Listing'!$P$16:$P$829, 'N1.3_Project_Listing'!$E$16:$E$829,'N1.3_Project_Listing'!$E763, 'N1.3_Project_Listing'!$A$16:$A$829,ET_Risk_SC_Summation[[#Headers],[400kV Transformer]])</f>
        <v>0</v>
      </c>
      <c r="BJ763" s="176" cm="1">
        <f t="array" ref="BJ763">SUMIFS('N1.3_Project_Listing'!$P$16:$P$829, 'N1.3_Project_Listing'!$E$16:$E$829,'N1.3_Project_Listing'!$E763, 'N1.3_Project_Listing'!$A$16:$A$829,ET_Risk_SC_Summation[[#Headers],[400kV Reactor]])</f>
        <v>0</v>
      </c>
      <c r="BK763" s="176" cm="1">
        <f t="array" ref="BK763">SUMIFS('N1.3_Project_Listing'!$P$16:$P$829, 'N1.3_Project_Listing'!$E$16:$E$829,'N1.3_Project_Listing'!$E763, 'N1.3_Project_Listing'!$A$16:$A$829,ET_Risk_SC_Summation[[#Headers],[400kV Underground Cable]])</f>
        <v>0</v>
      </c>
      <c r="BL763" s="176" cm="1">
        <f t="array" ref="BL763">SUMIFS('N1.3_Project_Listing'!$P$16:$P$829, 'N1.3_Project_Listing'!$E$16:$E$829,'N1.3_Project_Listing'!$E763, 'N1.3_Project_Listing'!$A$16:$A$829,ET_Risk_SC_Summation[[#Headers],[400kV OHL Conductor]])</f>
        <v>0</v>
      </c>
      <c r="BM763" s="176" cm="1">
        <f t="array" ref="BM763">SUMIFS('N1.3_Project_Listing'!$P$16:$P$829, 'N1.3_Project_Listing'!$E$16:$E$829,'N1.3_Project_Listing'!$E763, 'N1.3_Project_Listing'!$A$16:$A$829,ET_Risk_SC_Summation[[#Headers],[400kV OHL Fittings]])</f>
        <v>0</v>
      </c>
      <c r="BN763" s="176" cm="1">
        <f t="array" ref="BN763">SUMIFS('N1.3_Project_Listing'!$P$16:$P$829, 'N1.3_Project_Listing'!$E$16:$E$829,'N1.3_Project_Listing'!$E763, 'N1.3_Project_Listing'!$A$16:$A$829,ET_Risk_SC_Summation[[#Headers],[400kV OHL Tower]])</f>
        <v>0</v>
      </c>
      <c r="BO763" s="177" t="str">
        <f>IF(SUM(ET_Risk_SC_Summation[[#This Row],[132kV Circuit Breaker]:[400kV OHL Tower]])=0, "n/a", INDEX(ET_Risk_SC_Summation[#Headers],1,MATCH(MAX(ET_Risk_SC_Summation[[#This Row],[132kV Circuit Breaker]:[400kV OHL Tower]]),ET_Risk_SC_Summation[[#This Row],[132kV Circuit Breaker]:[400kV OHL Tower]],0)))</f>
        <v>n/a</v>
      </c>
      <c r="BP763" s="177" t="str">
        <f>IFERROR(INDEX('N0.7_Lookup_References'!$G$77:$G$98,MATCH(ET_Risk_SC_Summation[[#This Row],[Mxx Category]],'N0.7_Lookup_References'!$F$77:$F$98,0)),"")</f>
        <v/>
      </c>
    </row>
    <row r="764" spans="1:68">
      <c r="A764" s="160" t="str">
        <f>IFERROR(INDEX(N1.2_Intervention_Types[NARM Asset Category],MATCH('N1.3_Project_Listing'!$C764,N1.2_Intervention_Types[Intervention Type ID],0),1),"")</f>
        <v/>
      </c>
      <c r="B764" s="160" t="str">
        <f>IF($D$2="GD",IFERROR(INDEX(N1.2_Intervention_Types[C&amp;V Asset Category (GD)],MATCH('N1.3_Project_Listing'!$C764,N1.2_Intervention_Types[Intervention Type ID],0),1),""),IFERROR(INDEX(N1.2_Intervention_Types[NARM Asset Category],MATCH('N1.3_Project_Listing'!$C764,N1.2_Intervention_Types[Intervention Type ID],0),1),""))</f>
        <v/>
      </c>
      <c r="C764" s="67" t="str">
        <f>IFERROR(INDEX(N1.2_Intervention_Types[Intervention Type ID],MATCH('N1.3_Project_Listing'!$I764,N1.2_Intervention_Types[Intervention Type],0),1),"")</f>
        <v/>
      </c>
      <c r="D764" s="160" t="str">
        <f>IFERROR(INDEX(N1.2_Intervention_Types[Intervention Category],MATCH('N1.3_Project_Listing'!$C764,N1.2_Intervention_Types[Intervention Type ID],0),1),"")</f>
        <v/>
      </c>
      <c r="E764" s="210"/>
      <c r="F764" s="236"/>
      <c r="G764" s="236"/>
      <c r="H764" s="236"/>
      <c r="I764" s="151"/>
      <c r="J764" s="139"/>
      <c r="K764" s="117"/>
      <c r="L764" s="117"/>
      <c r="M764" s="117"/>
      <c r="N764" s="11"/>
      <c r="O764" s="11"/>
      <c r="P764" s="11"/>
      <c r="Q764" s="63">
        <f t="shared" si="64"/>
        <v>0</v>
      </c>
      <c r="R764" s="368">
        <f>IF('N1.3_Project_Listing'!$D764="Replacement",SUM('N1.3_Project_Listing'!$K764:$L764)/2,'N1.3_Project_Listing'!$M764)</f>
        <v>0</v>
      </c>
      <c r="S764" s="67" t="str">
        <f>IFERROR(INDEX('N0.7_Lookup_References'!$C$13:$C$72,MATCH($A764,'N0.7_Lookup_References'!$B$13:$B$72,0)),"")</f>
        <v/>
      </c>
      <c r="T764" s="338" t="str">
        <f t="shared" si="65"/>
        <v/>
      </c>
      <c r="V764" s="11"/>
      <c r="W764" s="11"/>
      <c r="X764" s="11"/>
      <c r="Y764" s="11"/>
      <c r="Z764" s="11"/>
      <c r="AA764" s="11"/>
      <c r="AB764" s="11"/>
      <c r="AC764" s="11"/>
      <c r="AD764" s="11"/>
      <c r="AE764" s="11"/>
      <c r="AF764" s="11"/>
      <c r="AG764" s="11"/>
      <c r="AH764" s="11"/>
      <c r="AI764" s="11"/>
      <c r="AJ764" s="11"/>
      <c r="AK764" s="11"/>
      <c r="AL764" s="11"/>
      <c r="AM764" s="11"/>
      <c r="AN764" s="11"/>
      <c r="AO764" s="11"/>
      <c r="AP764" s="63">
        <f t="shared" si="61"/>
        <v>0</v>
      </c>
      <c r="AQ764" s="63">
        <f t="shared" si="62"/>
        <v>0</v>
      </c>
      <c r="AR764" s="63">
        <f t="shared" si="63"/>
        <v>0</v>
      </c>
      <c r="AT764" s="176" cm="1">
        <f t="array" ref="AT764">SUMIFS('N1.3_Project_Listing'!$P$16:$P$829, 'N1.3_Project_Listing'!$E$16:$E$829,'N1.3_Project_Listing'!$E764, 'N1.3_Project_Listing'!$A$16:$A$829,ET_Risk_SC_Summation[[#Headers],[132kV Circuit Breaker]])</f>
        <v>0</v>
      </c>
      <c r="AU764" s="176" cm="1">
        <f t="array" ref="AU764">SUMIFS('N1.3_Project_Listing'!$P$16:$P$829, 'N1.3_Project_Listing'!$E$16:$E$829,'N1.3_Project_Listing'!$E764, 'N1.3_Project_Listing'!$A$16:$A$829,ET_Risk_SC_Summation[[#Headers],[132kV Transformer]])</f>
        <v>0</v>
      </c>
      <c r="AV764" s="176" cm="1">
        <f t="array" ref="AV764">SUMIFS('N1.3_Project_Listing'!$P$16:$P$829, 'N1.3_Project_Listing'!$E$16:$E$829,'N1.3_Project_Listing'!$E764, 'N1.3_Project_Listing'!$A$16:$A$829,ET_Risk_SC_Summation[[#Headers],[132kV Reactor]])</f>
        <v>0</v>
      </c>
      <c r="AW764" s="176" cm="1">
        <f t="array" ref="AW764">SUMIFS('N1.3_Project_Listing'!$P$16:$P$829, 'N1.3_Project_Listing'!$E$16:$E$829,'N1.3_Project_Listing'!$E764, 'N1.3_Project_Listing'!$A$16:$A$829,ET_Risk_SC_Summation[[#Headers],[132kV Underground Cable]])</f>
        <v>0</v>
      </c>
      <c r="AX764" s="176" cm="1">
        <f t="array" ref="AX764">SUMIFS('N1.3_Project_Listing'!$P$16:$P$829, 'N1.3_Project_Listing'!$E$16:$E$829,'N1.3_Project_Listing'!$E764, 'N1.3_Project_Listing'!$A$16:$A$829,ET_Risk_SC_Summation[[#Headers],[132kV OHL Conductor]])</f>
        <v>0</v>
      </c>
      <c r="AY764" s="176" cm="1">
        <f t="array" ref="AY764">SUMIFS('N1.3_Project_Listing'!$P$16:$P$829, 'N1.3_Project_Listing'!$E$16:$E$829,'N1.3_Project_Listing'!$E764, 'N1.3_Project_Listing'!$A$16:$A$829,ET_Risk_SC_Summation[[#Headers],[132kV OHL Fittings]])</f>
        <v>0</v>
      </c>
      <c r="AZ764" s="176" cm="1">
        <f t="array" ref="AZ764">SUMIFS('N1.3_Project_Listing'!$P$16:$P$829, 'N1.3_Project_Listing'!$E$16:$E$829,'N1.3_Project_Listing'!$E764, 'N1.3_Project_Listing'!$A$16:$A$829,ET_Risk_SC_Summation[[#Headers],[132kV OHL Tower]])</f>
        <v>0</v>
      </c>
      <c r="BA764" s="176" cm="1">
        <f t="array" ref="BA764">SUMIFS('N1.3_Project_Listing'!$P$16:$P$829, 'N1.3_Project_Listing'!$E$16:$E$829,'N1.3_Project_Listing'!$E764, 'N1.3_Project_Listing'!$A$16:$A$829,ET_Risk_SC_Summation[[#Headers],[275kV Circuit Breaker]])</f>
        <v>0</v>
      </c>
      <c r="BB764" s="176" cm="1">
        <f t="array" ref="BB764">SUMIFS('N1.3_Project_Listing'!$P$16:$P$829, 'N1.3_Project_Listing'!$E$16:$E$829,'N1.3_Project_Listing'!$E764, 'N1.3_Project_Listing'!$A$16:$A$829,ET_Risk_SC_Summation[[#Headers],[275kV Transformer]])</f>
        <v>0</v>
      </c>
      <c r="BC764" s="176" cm="1">
        <f t="array" ref="BC764">SUMIFS('N1.3_Project_Listing'!$P$16:$P$829, 'N1.3_Project_Listing'!$E$16:$E$829,'N1.3_Project_Listing'!$E764, 'N1.3_Project_Listing'!$A$16:$A$829,ET_Risk_SC_Summation[[#Headers],[275kV Reactor]])</f>
        <v>0</v>
      </c>
      <c r="BD764" s="176" cm="1">
        <f t="array" ref="BD764">SUMIFS('N1.3_Project_Listing'!$P$16:$P$829, 'N1.3_Project_Listing'!$E$16:$E$829,'N1.3_Project_Listing'!$E764, 'N1.3_Project_Listing'!$A$16:$A$829,ET_Risk_SC_Summation[[#Headers],[275kV Underground Cable]])</f>
        <v>0</v>
      </c>
      <c r="BE764" s="176" cm="1">
        <f t="array" ref="BE764">SUMIFS('N1.3_Project_Listing'!$P$16:$P$829, 'N1.3_Project_Listing'!$E$16:$E$829,'N1.3_Project_Listing'!$E764, 'N1.3_Project_Listing'!$A$16:$A$829,ET_Risk_SC_Summation[[#Headers],[275kV OHL Conductor]])</f>
        <v>0</v>
      </c>
      <c r="BF764" s="176" cm="1">
        <f t="array" ref="BF764">SUMIFS('N1.3_Project_Listing'!$P$16:$P$829, 'N1.3_Project_Listing'!$E$16:$E$829,'N1.3_Project_Listing'!$E764, 'N1.3_Project_Listing'!$A$16:$A$829,ET_Risk_SC_Summation[[#Headers],[275kV OHL Fittings]])</f>
        <v>0</v>
      </c>
      <c r="BG764" s="176" cm="1">
        <f t="array" ref="BG764">SUMIFS('N1.3_Project_Listing'!$P$16:$P$829, 'N1.3_Project_Listing'!$E$16:$E$829,'N1.3_Project_Listing'!$E764, 'N1.3_Project_Listing'!$A$16:$A$829,ET_Risk_SC_Summation[[#Headers],[275kV OHL Tower]])</f>
        <v>0</v>
      </c>
      <c r="BH764" s="176" cm="1">
        <f t="array" ref="BH764">SUMIFS('N1.3_Project_Listing'!$P$16:$P$829, 'N1.3_Project_Listing'!$E$16:$E$829,'N1.3_Project_Listing'!$E764, 'N1.3_Project_Listing'!$A$16:$A$829,ET_Risk_SC_Summation[[#Headers],[400kV Circuit Breaker]])</f>
        <v>0</v>
      </c>
      <c r="BI764" s="176" cm="1">
        <f t="array" ref="BI764">SUMIFS('N1.3_Project_Listing'!$P$16:$P$829, 'N1.3_Project_Listing'!$E$16:$E$829,'N1.3_Project_Listing'!$E764, 'N1.3_Project_Listing'!$A$16:$A$829,ET_Risk_SC_Summation[[#Headers],[400kV Transformer]])</f>
        <v>0</v>
      </c>
      <c r="BJ764" s="176" cm="1">
        <f t="array" ref="BJ764">SUMIFS('N1.3_Project_Listing'!$P$16:$P$829, 'N1.3_Project_Listing'!$E$16:$E$829,'N1.3_Project_Listing'!$E764, 'N1.3_Project_Listing'!$A$16:$A$829,ET_Risk_SC_Summation[[#Headers],[400kV Reactor]])</f>
        <v>0</v>
      </c>
      <c r="BK764" s="176" cm="1">
        <f t="array" ref="BK764">SUMIFS('N1.3_Project_Listing'!$P$16:$P$829, 'N1.3_Project_Listing'!$E$16:$E$829,'N1.3_Project_Listing'!$E764, 'N1.3_Project_Listing'!$A$16:$A$829,ET_Risk_SC_Summation[[#Headers],[400kV Underground Cable]])</f>
        <v>0</v>
      </c>
      <c r="BL764" s="176" cm="1">
        <f t="array" ref="BL764">SUMIFS('N1.3_Project_Listing'!$P$16:$P$829, 'N1.3_Project_Listing'!$E$16:$E$829,'N1.3_Project_Listing'!$E764, 'N1.3_Project_Listing'!$A$16:$A$829,ET_Risk_SC_Summation[[#Headers],[400kV OHL Conductor]])</f>
        <v>0</v>
      </c>
      <c r="BM764" s="176" cm="1">
        <f t="array" ref="BM764">SUMIFS('N1.3_Project_Listing'!$P$16:$P$829, 'N1.3_Project_Listing'!$E$16:$E$829,'N1.3_Project_Listing'!$E764, 'N1.3_Project_Listing'!$A$16:$A$829,ET_Risk_SC_Summation[[#Headers],[400kV OHL Fittings]])</f>
        <v>0</v>
      </c>
      <c r="BN764" s="176" cm="1">
        <f t="array" ref="BN764">SUMIFS('N1.3_Project_Listing'!$P$16:$P$829, 'N1.3_Project_Listing'!$E$16:$E$829,'N1.3_Project_Listing'!$E764, 'N1.3_Project_Listing'!$A$16:$A$829,ET_Risk_SC_Summation[[#Headers],[400kV OHL Tower]])</f>
        <v>0</v>
      </c>
      <c r="BO764" s="177" t="str">
        <f>IF(SUM(ET_Risk_SC_Summation[[#This Row],[132kV Circuit Breaker]:[400kV OHL Tower]])=0, "n/a", INDEX(ET_Risk_SC_Summation[#Headers],1,MATCH(MAX(ET_Risk_SC_Summation[[#This Row],[132kV Circuit Breaker]:[400kV OHL Tower]]),ET_Risk_SC_Summation[[#This Row],[132kV Circuit Breaker]:[400kV OHL Tower]],0)))</f>
        <v>n/a</v>
      </c>
      <c r="BP764" s="177" t="str">
        <f>IFERROR(INDEX('N0.7_Lookup_References'!$G$77:$G$98,MATCH(ET_Risk_SC_Summation[[#This Row],[Mxx Category]],'N0.7_Lookup_References'!$F$77:$F$98,0)),"")</f>
        <v/>
      </c>
    </row>
    <row r="765" spans="1:68">
      <c r="A765" s="160" t="str">
        <f>IFERROR(INDEX(N1.2_Intervention_Types[NARM Asset Category],MATCH('N1.3_Project_Listing'!$C765,N1.2_Intervention_Types[Intervention Type ID],0),1),"")</f>
        <v/>
      </c>
      <c r="B765" s="160" t="str">
        <f>IF($D$2="GD",IFERROR(INDEX(N1.2_Intervention_Types[C&amp;V Asset Category (GD)],MATCH('N1.3_Project_Listing'!$C765,N1.2_Intervention_Types[Intervention Type ID],0),1),""),IFERROR(INDEX(N1.2_Intervention_Types[NARM Asset Category],MATCH('N1.3_Project_Listing'!$C765,N1.2_Intervention_Types[Intervention Type ID],0),1),""))</f>
        <v/>
      </c>
      <c r="C765" s="67" t="str">
        <f>IFERROR(INDEX(N1.2_Intervention_Types[Intervention Type ID],MATCH('N1.3_Project_Listing'!$I765,N1.2_Intervention_Types[Intervention Type],0),1),"")</f>
        <v/>
      </c>
      <c r="D765" s="160" t="str">
        <f>IFERROR(INDEX(N1.2_Intervention_Types[Intervention Category],MATCH('N1.3_Project_Listing'!$C765,N1.2_Intervention_Types[Intervention Type ID],0),1),"")</f>
        <v/>
      </c>
      <c r="E765" s="210"/>
      <c r="F765" s="236"/>
      <c r="G765" s="236"/>
      <c r="H765" s="236"/>
      <c r="I765" s="151"/>
      <c r="J765" s="139"/>
      <c r="K765" s="117"/>
      <c r="L765" s="117"/>
      <c r="M765" s="117"/>
      <c r="N765" s="11"/>
      <c r="O765" s="11"/>
      <c r="P765" s="11"/>
      <c r="Q765" s="63">
        <f t="shared" si="64"/>
        <v>0</v>
      </c>
      <c r="R765" s="368">
        <f>IF('N1.3_Project_Listing'!$D765="Replacement",SUM('N1.3_Project_Listing'!$K765:$L765)/2,'N1.3_Project_Listing'!$M765)</f>
        <v>0</v>
      </c>
      <c r="S765" s="67" t="str">
        <f>IFERROR(INDEX('N0.7_Lookup_References'!$C$13:$C$72,MATCH($A765,'N0.7_Lookup_References'!$B$13:$B$72,0)),"")</f>
        <v/>
      </c>
      <c r="T765" s="338" t="str">
        <f t="shared" si="65"/>
        <v/>
      </c>
      <c r="V765" s="11"/>
      <c r="W765" s="11"/>
      <c r="X765" s="11"/>
      <c r="Y765" s="11"/>
      <c r="Z765" s="11"/>
      <c r="AA765" s="11"/>
      <c r="AB765" s="11"/>
      <c r="AC765" s="11"/>
      <c r="AD765" s="11"/>
      <c r="AE765" s="11"/>
      <c r="AF765" s="11"/>
      <c r="AG765" s="11"/>
      <c r="AH765" s="11"/>
      <c r="AI765" s="11"/>
      <c r="AJ765" s="11"/>
      <c r="AK765" s="11"/>
      <c r="AL765" s="11"/>
      <c r="AM765" s="11"/>
      <c r="AN765" s="11"/>
      <c r="AO765" s="11"/>
      <c r="AP765" s="63">
        <f t="shared" si="61"/>
        <v>0</v>
      </c>
      <c r="AQ765" s="63">
        <f t="shared" si="62"/>
        <v>0</v>
      </c>
      <c r="AR765" s="63">
        <f t="shared" si="63"/>
        <v>0</v>
      </c>
      <c r="AT765" s="176" cm="1">
        <f t="array" ref="AT765">SUMIFS('N1.3_Project_Listing'!$P$16:$P$829, 'N1.3_Project_Listing'!$E$16:$E$829,'N1.3_Project_Listing'!$E765, 'N1.3_Project_Listing'!$A$16:$A$829,ET_Risk_SC_Summation[[#Headers],[132kV Circuit Breaker]])</f>
        <v>0</v>
      </c>
      <c r="AU765" s="176" cm="1">
        <f t="array" ref="AU765">SUMIFS('N1.3_Project_Listing'!$P$16:$P$829, 'N1.3_Project_Listing'!$E$16:$E$829,'N1.3_Project_Listing'!$E765, 'N1.3_Project_Listing'!$A$16:$A$829,ET_Risk_SC_Summation[[#Headers],[132kV Transformer]])</f>
        <v>0</v>
      </c>
      <c r="AV765" s="176" cm="1">
        <f t="array" ref="AV765">SUMIFS('N1.3_Project_Listing'!$P$16:$P$829, 'N1.3_Project_Listing'!$E$16:$E$829,'N1.3_Project_Listing'!$E765, 'N1.3_Project_Listing'!$A$16:$A$829,ET_Risk_SC_Summation[[#Headers],[132kV Reactor]])</f>
        <v>0</v>
      </c>
      <c r="AW765" s="176" cm="1">
        <f t="array" ref="AW765">SUMIFS('N1.3_Project_Listing'!$P$16:$P$829, 'N1.3_Project_Listing'!$E$16:$E$829,'N1.3_Project_Listing'!$E765, 'N1.3_Project_Listing'!$A$16:$A$829,ET_Risk_SC_Summation[[#Headers],[132kV Underground Cable]])</f>
        <v>0</v>
      </c>
      <c r="AX765" s="176" cm="1">
        <f t="array" ref="AX765">SUMIFS('N1.3_Project_Listing'!$P$16:$P$829, 'N1.3_Project_Listing'!$E$16:$E$829,'N1.3_Project_Listing'!$E765, 'N1.3_Project_Listing'!$A$16:$A$829,ET_Risk_SC_Summation[[#Headers],[132kV OHL Conductor]])</f>
        <v>0</v>
      </c>
      <c r="AY765" s="176" cm="1">
        <f t="array" ref="AY765">SUMIFS('N1.3_Project_Listing'!$P$16:$P$829, 'N1.3_Project_Listing'!$E$16:$E$829,'N1.3_Project_Listing'!$E765, 'N1.3_Project_Listing'!$A$16:$A$829,ET_Risk_SC_Summation[[#Headers],[132kV OHL Fittings]])</f>
        <v>0</v>
      </c>
      <c r="AZ765" s="176" cm="1">
        <f t="array" ref="AZ765">SUMIFS('N1.3_Project_Listing'!$P$16:$P$829, 'N1.3_Project_Listing'!$E$16:$E$829,'N1.3_Project_Listing'!$E765, 'N1.3_Project_Listing'!$A$16:$A$829,ET_Risk_SC_Summation[[#Headers],[132kV OHL Tower]])</f>
        <v>0</v>
      </c>
      <c r="BA765" s="176" cm="1">
        <f t="array" ref="BA765">SUMIFS('N1.3_Project_Listing'!$P$16:$P$829, 'N1.3_Project_Listing'!$E$16:$E$829,'N1.3_Project_Listing'!$E765, 'N1.3_Project_Listing'!$A$16:$A$829,ET_Risk_SC_Summation[[#Headers],[275kV Circuit Breaker]])</f>
        <v>0</v>
      </c>
      <c r="BB765" s="176" cm="1">
        <f t="array" ref="BB765">SUMIFS('N1.3_Project_Listing'!$P$16:$P$829, 'N1.3_Project_Listing'!$E$16:$E$829,'N1.3_Project_Listing'!$E765, 'N1.3_Project_Listing'!$A$16:$A$829,ET_Risk_SC_Summation[[#Headers],[275kV Transformer]])</f>
        <v>0</v>
      </c>
      <c r="BC765" s="176" cm="1">
        <f t="array" ref="BC765">SUMIFS('N1.3_Project_Listing'!$P$16:$P$829, 'N1.3_Project_Listing'!$E$16:$E$829,'N1.3_Project_Listing'!$E765, 'N1.3_Project_Listing'!$A$16:$A$829,ET_Risk_SC_Summation[[#Headers],[275kV Reactor]])</f>
        <v>0</v>
      </c>
      <c r="BD765" s="176" cm="1">
        <f t="array" ref="BD765">SUMIFS('N1.3_Project_Listing'!$P$16:$P$829, 'N1.3_Project_Listing'!$E$16:$E$829,'N1.3_Project_Listing'!$E765, 'N1.3_Project_Listing'!$A$16:$A$829,ET_Risk_SC_Summation[[#Headers],[275kV Underground Cable]])</f>
        <v>0</v>
      </c>
      <c r="BE765" s="176" cm="1">
        <f t="array" ref="BE765">SUMIFS('N1.3_Project_Listing'!$P$16:$P$829, 'N1.3_Project_Listing'!$E$16:$E$829,'N1.3_Project_Listing'!$E765, 'N1.3_Project_Listing'!$A$16:$A$829,ET_Risk_SC_Summation[[#Headers],[275kV OHL Conductor]])</f>
        <v>0</v>
      </c>
      <c r="BF765" s="176" cm="1">
        <f t="array" ref="BF765">SUMIFS('N1.3_Project_Listing'!$P$16:$P$829, 'N1.3_Project_Listing'!$E$16:$E$829,'N1.3_Project_Listing'!$E765, 'N1.3_Project_Listing'!$A$16:$A$829,ET_Risk_SC_Summation[[#Headers],[275kV OHL Fittings]])</f>
        <v>0</v>
      </c>
      <c r="BG765" s="176" cm="1">
        <f t="array" ref="BG765">SUMIFS('N1.3_Project_Listing'!$P$16:$P$829, 'N1.3_Project_Listing'!$E$16:$E$829,'N1.3_Project_Listing'!$E765, 'N1.3_Project_Listing'!$A$16:$A$829,ET_Risk_SC_Summation[[#Headers],[275kV OHL Tower]])</f>
        <v>0</v>
      </c>
      <c r="BH765" s="176" cm="1">
        <f t="array" ref="BH765">SUMIFS('N1.3_Project_Listing'!$P$16:$P$829, 'N1.3_Project_Listing'!$E$16:$E$829,'N1.3_Project_Listing'!$E765, 'N1.3_Project_Listing'!$A$16:$A$829,ET_Risk_SC_Summation[[#Headers],[400kV Circuit Breaker]])</f>
        <v>0</v>
      </c>
      <c r="BI765" s="176" cm="1">
        <f t="array" ref="BI765">SUMIFS('N1.3_Project_Listing'!$P$16:$P$829, 'N1.3_Project_Listing'!$E$16:$E$829,'N1.3_Project_Listing'!$E765, 'N1.3_Project_Listing'!$A$16:$A$829,ET_Risk_SC_Summation[[#Headers],[400kV Transformer]])</f>
        <v>0</v>
      </c>
      <c r="BJ765" s="176" cm="1">
        <f t="array" ref="BJ765">SUMIFS('N1.3_Project_Listing'!$P$16:$P$829, 'N1.3_Project_Listing'!$E$16:$E$829,'N1.3_Project_Listing'!$E765, 'N1.3_Project_Listing'!$A$16:$A$829,ET_Risk_SC_Summation[[#Headers],[400kV Reactor]])</f>
        <v>0</v>
      </c>
      <c r="BK765" s="176" cm="1">
        <f t="array" ref="BK765">SUMIFS('N1.3_Project_Listing'!$P$16:$P$829, 'N1.3_Project_Listing'!$E$16:$E$829,'N1.3_Project_Listing'!$E765, 'N1.3_Project_Listing'!$A$16:$A$829,ET_Risk_SC_Summation[[#Headers],[400kV Underground Cable]])</f>
        <v>0</v>
      </c>
      <c r="BL765" s="176" cm="1">
        <f t="array" ref="BL765">SUMIFS('N1.3_Project_Listing'!$P$16:$P$829, 'N1.3_Project_Listing'!$E$16:$E$829,'N1.3_Project_Listing'!$E765, 'N1.3_Project_Listing'!$A$16:$A$829,ET_Risk_SC_Summation[[#Headers],[400kV OHL Conductor]])</f>
        <v>0</v>
      </c>
      <c r="BM765" s="176" cm="1">
        <f t="array" ref="BM765">SUMIFS('N1.3_Project_Listing'!$P$16:$P$829, 'N1.3_Project_Listing'!$E$16:$E$829,'N1.3_Project_Listing'!$E765, 'N1.3_Project_Listing'!$A$16:$A$829,ET_Risk_SC_Summation[[#Headers],[400kV OHL Fittings]])</f>
        <v>0</v>
      </c>
      <c r="BN765" s="176" cm="1">
        <f t="array" ref="BN765">SUMIFS('N1.3_Project_Listing'!$P$16:$P$829, 'N1.3_Project_Listing'!$E$16:$E$829,'N1.3_Project_Listing'!$E765, 'N1.3_Project_Listing'!$A$16:$A$829,ET_Risk_SC_Summation[[#Headers],[400kV OHL Tower]])</f>
        <v>0</v>
      </c>
      <c r="BO765" s="177" t="str">
        <f>IF(SUM(ET_Risk_SC_Summation[[#This Row],[132kV Circuit Breaker]:[400kV OHL Tower]])=0, "n/a", INDEX(ET_Risk_SC_Summation[#Headers],1,MATCH(MAX(ET_Risk_SC_Summation[[#This Row],[132kV Circuit Breaker]:[400kV OHL Tower]]),ET_Risk_SC_Summation[[#This Row],[132kV Circuit Breaker]:[400kV OHL Tower]],0)))</f>
        <v>n/a</v>
      </c>
      <c r="BP765" s="177" t="str">
        <f>IFERROR(INDEX('N0.7_Lookup_References'!$G$77:$G$98,MATCH(ET_Risk_SC_Summation[[#This Row],[Mxx Category]],'N0.7_Lookup_References'!$F$77:$F$98,0)),"")</f>
        <v/>
      </c>
    </row>
    <row r="766" spans="1:68">
      <c r="A766" s="160" t="str">
        <f>IFERROR(INDEX(N1.2_Intervention_Types[NARM Asset Category],MATCH('N1.3_Project_Listing'!$C766,N1.2_Intervention_Types[Intervention Type ID],0),1),"")</f>
        <v/>
      </c>
      <c r="B766" s="160" t="str">
        <f>IF($D$2="GD",IFERROR(INDEX(N1.2_Intervention_Types[C&amp;V Asset Category (GD)],MATCH('N1.3_Project_Listing'!$C766,N1.2_Intervention_Types[Intervention Type ID],0),1),""),IFERROR(INDEX(N1.2_Intervention_Types[NARM Asset Category],MATCH('N1.3_Project_Listing'!$C766,N1.2_Intervention_Types[Intervention Type ID],0),1),""))</f>
        <v/>
      </c>
      <c r="C766" s="67" t="str">
        <f>IFERROR(INDEX(N1.2_Intervention_Types[Intervention Type ID],MATCH('N1.3_Project_Listing'!$I766,N1.2_Intervention_Types[Intervention Type],0),1),"")</f>
        <v/>
      </c>
      <c r="D766" s="160" t="str">
        <f>IFERROR(INDEX(N1.2_Intervention_Types[Intervention Category],MATCH('N1.3_Project_Listing'!$C766,N1.2_Intervention_Types[Intervention Type ID],0),1),"")</f>
        <v/>
      </c>
      <c r="E766" s="210"/>
      <c r="F766" s="236"/>
      <c r="G766" s="236"/>
      <c r="H766" s="236"/>
      <c r="I766" s="151"/>
      <c r="J766" s="139"/>
      <c r="K766" s="117"/>
      <c r="L766" s="117"/>
      <c r="M766" s="117"/>
      <c r="N766" s="11"/>
      <c r="O766" s="11"/>
      <c r="P766" s="11"/>
      <c r="Q766" s="63">
        <f t="shared" si="64"/>
        <v>0</v>
      </c>
      <c r="R766" s="368">
        <f>IF('N1.3_Project_Listing'!$D766="Replacement",SUM('N1.3_Project_Listing'!$K766:$L766)/2,'N1.3_Project_Listing'!$M766)</f>
        <v>0</v>
      </c>
      <c r="S766" s="67" t="str">
        <f>IFERROR(INDEX('N0.7_Lookup_References'!$C$13:$C$72,MATCH($A766,'N0.7_Lookup_References'!$B$13:$B$72,0)),"")</f>
        <v/>
      </c>
      <c r="T766" s="338" t="str">
        <f t="shared" si="65"/>
        <v/>
      </c>
      <c r="V766" s="11"/>
      <c r="W766" s="11"/>
      <c r="X766" s="11"/>
      <c r="Y766" s="11"/>
      <c r="Z766" s="11"/>
      <c r="AA766" s="11"/>
      <c r="AB766" s="11"/>
      <c r="AC766" s="11"/>
      <c r="AD766" s="11"/>
      <c r="AE766" s="11"/>
      <c r="AF766" s="11"/>
      <c r="AG766" s="11"/>
      <c r="AH766" s="11"/>
      <c r="AI766" s="11"/>
      <c r="AJ766" s="11"/>
      <c r="AK766" s="11"/>
      <c r="AL766" s="11"/>
      <c r="AM766" s="11"/>
      <c r="AN766" s="11"/>
      <c r="AO766" s="11"/>
      <c r="AP766" s="63">
        <f t="shared" si="61"/>
        <v>0</v>
      </c>
      <c r="AQ766" s="63">
        <f t="shared" si="62"/>
        <v>0</v>
      </c>
      <c r="AR766" s="63">
        <f t="shared" si="63"/>
        <v>0</v>
      </c>
      <c r="AT766" s="176" cm="1">
        <f t="array" ref="AT766">SUMIFS('N1.3_Project_Listing'!$P$16:$P$829, 'N1.3_Project_Listing'!$E$16:$E$829,'N1.3_Project_Listing'!$E766, 'N1.3_Project_Listing'!$A$16:$A$829,ET_Risk_SC_Summation[[#Headers],[132kV Circuit Breaker]])</f>
        <v>0</v>
      </c>
      <c r="AU766" s="176" cm="1">
        <f t="array" ref="AU766">SUMIFS('N1.3_Project_Listing'!$P$16:$P$829, 'N1.3_Project_Listing'!$E$16:$E$829,'N1.3_Project_Listing'!$E766, 'N1.3_Project_Listing'!$A$16:$A$829,ET_Risk_SC_Summation[[#Headers],[132kV Transformer]])</f>
        <v>0</v>
      </c>
      <c r="AV766" s="176" cm="1">
        <f t="array" ref="AV766">SUMIFS('N1.3_Project_Listing'!$P$16:$P$829, 'N1.3_Project_Listing'!$E$16:$E$829,'N1.3_Project_Listing'!$E766, 'N1.3_Project_Listing'!$A$16:$A$829,ET_Risk_SC_Summation[[#Headers],[132kV Reactor]])</f>
        <v>0</v>
      </c>
      <c r="AW766" s="176" cm="1">
        <f t="array" ref="AW766">SUMIFS('N1.3_Project_Listing'!$P$16:$P$829, 'N1.3_Project_Listing'!$E$16:$E$829,'N1.3_Project_Listing'!$E766, 'N1.3_Project_Listing'!$A$16:$A$829,ET_Risk_SC_Summation[[#Headers],[132kV Underground Cable]])</f>
        <v>0</v>
      </c>
      <c r="AX766" s="176" cm="1">
        <f t="array" ref="AX766">SUMIFS('N1.3_Project_Listing'!$P$16:$P$829, 'N1.3_Project_Listing'!$E$16:$E$829,'N1.3_Project_Listing'!$E766, 'N1.3_Project_Listing'!$A$16:$A$829,ET_Risk_SC_Summation[[#Headers],[132kV OHL Conductor]])</f>
        <v>0</v>
      </c>
      <c r="AY766" s="176" cm="1">
        <f t="array" ref="AY766">SUMIFS('N1.3_Project_Listing'!$P$16:$P$829, 'N1.3_Project_Listing'!$E$16:$E$829,'N1.3_Project_Listing'!$E766, 'N1.3_Project_Listing'!$A$16:$A$829,ET_Risk_SC_Summation[[#Headers],[132kV OHL Fittings]])</f>
        <v>0</v>
      </c>
      <c r="AZ766" s="176" cm="1">
        <f t="array" ref="AZ766">SUMIFS('N1.3_Project_Listing'!$P$16:$P$829, 'N1.3_Project_Listing'!$E$16:$E$829,'N1.3_Project_Listing'!$E766, 'N1.3_Project_Listing'!$A$16:$A$829,ET_Risk_SC_Summation[[#Headers],[132kV OHL Tower]])</f>
        <v>0</v>
      </c>
      <c r="BA766" s="176" cm="1">
        <f t="array" ref="BA766">SUMIFS('N1.3_Project_Listing'!$P$16:$P$829, 'N1.3_Project_Listing'!$E$16:$E$829,'N1.3_Project_Listing'!$E766, 'N1.3_Project_Listing'!$A$16:$A$829,ET_Risk_SC_Summation[[#Headers],[275kV Circuit Breaker]])</f>
        <v>0</v>
      </c>
      <c r="BB766" s="176" cm="1">
        <f t="array" ref="BB766">SUMIFS('N1.3_Project_Listing'!$P$16:$P$829, 'N1.3_Project_Listing'!$E$16:$E$829,'N1.3_Project_Listing'!$E766, 'N1.3_Project_Listing'!$A$16:$A$829,ET_Risk_SC_Summation[[#Headers],[275kV Transformer]])</f>
        <v>0</v>
      </c>
      <c r="BC766" s="176" cm="1">
        <f t="array" ref="BC766">SUMIFS('N1.3_Project_Listing'!$P$16:$P$829, 'N1.3_Project_Listing'!$E$16:$E$829,'N1.3_Project_Listing'!$E766, 'N1.3_Project_Listing'!$A$16:$A$829,ET_Risk_SC_Summation[[#Headers],[275kV Reactor]])</f>
        <v>0</v>
      </c>
      <c r="BD766" s="176" cm="1">
        <f t="array" ref="BD766">SUMIFS('N1.3_Project_Listing'!$P$16:$P$829, 'N1.3_Project_Listing'!$E$16:$E$829,'N1.3_Project_Listing'!$E766, 'N1.3_Project_Listing'!$A$16:$A$829,ET_Risk_SC_Summation[[#Headers],[275kV Underground Cable]])</f>
        <v>0</v>
      </c>
      <c r="BE766" s="176" cm="1">
        <f t="array" ref="BE766">SUMIFS('N1.3_Project_Listing'!$P$16:$P$829, 'N1.3_Project_Listing'!$E$16:$E$829,'N1.3_Project_Listing'!$E766, 'N1.3_Project_Listing'!$A$16:$A$829,ET_Risk_SC_Summation[[#Headers],[275kV OHL Conductor]])</f>
        <v>0</v>
      </c>
      <c r="BF766" s="176" cm="1">
        <f t="array" ref="BF766">SUMIFS('N1.3_Project_Listing'!$P$16:$P$829, 'N1.3_Project_Listing'!$E$16:$E$829,'N1.3_Project_Listing'!$E766, 'N1.3_Project_Listing'!$A$16:$A$829,ET_Risk_SC_Summation[[#Headers],[275kV OHL Fittings]])</f>
        <v>0</v>
      </c>
      <c r="BG766" s="176" cm="1">
        <f t="array" ref="BG766">SUMIFS('N1.3_Project_Listing'!$P$16:$P$829, 'N1.3_Project_Listing'!$E$16:$E$829,'N1.3_Project_Listing'!$E766, 'N1.3_Project_Listing'!$A$16:$A$829,ET_Risk_SC_Summation[[#Headers],[275kV OHL Tower]])</f>
        <v>0</v>
      </c>
      <c r="BH766" s="176" cm="1">
        <f t="array" ref="BH766">SUMIFS('N1.3_Project_Listing'!$P$16:$P$829, 'N1.3_Project_Listing'!$E$16:$E$829,'N1.3_Project_Listing'!$E766, 'N1.3_Project_Listing'!$A$16:$A$829,ET_Risk_SC_Summation[[#Headers],[400kV Circuit Breaker]])</f>
        <v>0</v>
      </c>
      <c r="BI766" s="176" cm="1">
        <f t="array" ref="BI766">SUMIFS('N1.3_Project_Listing'!$P$16:$P$829, 'N1.3_Project_Listing'!$E$16:$E$829,'N1.3_Project_Listing'!$E766, 'N1.3_Project_Listing'!$A$16:$A$829,ET_Risk_SC_Summation[[#Headers],[400kV Transformer]])</f>
        <v>0</v>
      </c>
      <c r="BJ766" s="176" cm="1">
        <f t="array" ref="BJ766">SUMIFS('N1.3_Project_Listing'!$P$16:$P$829, 'N1.3_Project_Listing'!$E$16:$E$829,'N1.3_Project_Listing'!$E766, 'N1.3_Project_Listing'!$A$16:$A$829,ET_Risk_SC_Summation[[#Headers],[400kV Reactor]])</f>
        <v>0</v>
      </c>
      <c r="BK766" s="176" cm="1">
        <f t="array" ref="BK766">SUMIFS('N1.3_Project_Listing'!$P$16:$P$829, 'N1.3_Project_Listing'!$E$16:$E$829,'N1.3_Project_Listing'!$E766, 'N1.3_Project_Listing'!$A$16:$A$829,ET_Risk_SC_Summation[[#Headers],[400kV Underground Cable]])</f>
        <v>0</v>
      </c>
      <c r="BL766" s="176" cm="1">
        <f t="array" ref="BL766">SUMIFS('N1.3_Project_Listing'!$P$16:$P$829, 'N1.3_Project_Listing'!$E$16:$E$829,'N1.3_Project_Listing'!$E766, 'N1.3_Project_Listing'!$A$16:$A$829,ET_Risk_SC_Summation[[#Headers],[400kV OHL Conductor]])</f>
        <v>0</v>
      </c>
      <c r="BM766" s="176" cm="1">
        <f t="array" ref="BM766">SUMIFS('N1.3_Project_Listing'!$P$16:$P$829, 'N1.3_Project_Listing'!$E$16:$E$829,'N1.3_Project_Listing'!$E766, 'N1.3_Project_Listing'!$A$16:$A$829,ET_Risk_SC_Summation[[#Headers],[400kV OHL Fittings]])</f>
        <v>0</v>
      </c>
      <c r="BN766" s="176" cm="1">
        <f t="array" ref="BN766">SUMIFS('N1.3_Project_Listing'!$P$16:$P$829, 'N1.3_Project_Listing'!$E$16:$E$829,'N1.3_Project_Listing'!$E766, 'N1.3_Project_Listing'!$A$16:$A$829,ET_Risk_SC_Summation[[#Headers],[400kV OHL Tower]])</f>
        <v>0</v>
      </c>
      <c r="BO766" s="177" t="str">
        <f>IF(SUM(ET_Risk_SC_Summation[[#This Row],[132kV Circuit Breaker]:[400kV OHL Tower]])=0, "n/a", INDEX(ET_Risk_SC_Summation[#Headers],1,MATCH(MAX(ET_Risk_SC_Summation[[#This Row],[132kV Circuit Breaker]:[400kV OHL Tower]]),ET_Risk_SC_Summation[[#This Row],[132kV Circuit Breaker]:[400kV OHL Tower]],0)))</f>
        <v>n/a</v>
      </c>
      <c r="BP766" s="177" t="str">
        <f>IFERROR(INDEX('N0.7_Lookup_References'!$G$77:$G$98,MATCH(ET_Risk_SC_Summation[[#This Row],[Mxx Category]],'N0.7_Lookup_References'!$F$77:$F$98,0)),"")</f>
        <v/>
      </c>
    </row>
    <row r="767" spans="1:68">
      <c r="A767" s="160" t="str">
        <f>IFERROR(INDEX(N1.2_Intervention_Types[NARM Asset Category],MATCH('N1.3_Project_Listing'!$C767,N1.2_Intervention_Types[Intervention Type ID],0),1),"")</f>
        <v/>
      </c>
      <c r="B767" s="160" t="str">
        <f>IF($D$2="GD",IFERROR(INDEX(N1.2_Intervention_Types[C&amp;V Asset Category (GD)],MATCH('N1.3_Project_Listing'!$C767,N1.2_Intervention_Types[Intervention Type ID],0),1),""),IFERROR(INDEX(N1.2_Intervention_Types[NARM Asset Category],MATCH('N1.3_Project_Listing'!$C767,N1.2_Intervention_Types[Intervention Type ID],0),1),""))</f>
        <v/>
      </c>
      <c r="C767" s="67" t="str">
        <f>IFERROR(INDEX(N1.2_Intervention_Types[Intervention Type ID],MATCH('N1.3_Project_Listing'!$I767,N1.2_Intervention_Types[Intervention Type],0),1),"")</f>
        <v/>
      </c>
      <c r="D767" s="160" t="str">
        <f>IFERROR(INDEX(N1.2_Intervention_Types[Intervention Category],MATCH('N1.3_Project_Listing'!$C767,N1.2_Intervention_Types[Intervention Type ID],0),1),"")</f>
        <v/>
      </c>
      <c r="E767" s="210"/>
      <c r="F767" s="236"/>
      <c r="G767" s="236"/>
      <c r="H767" s="236"/>
      <c r="I767" s="151"/>
      <c r="J767" s="139"/>
      <c r="K767" s="117"/>
      <c r="L767" s="117"/>
      <c r="M767" s="117"/>
      <c r="N767" s="11"/>
      <c r="O767" s="11"/>
      <c r="P767" s="11"/>
      <c r="Q767" s="63">
        <f t="shared" si="64"/>
        <v>0</v>
      </c>
      <c r="R767" s="368">
        <f>IF('N1.3_Project_Listing'!$D767="Replacement",SUM('N1.3_Project_Listing'!$K767:$L767)/2,'N1.3_Project_Listing'!$M767)</f>
        <v>0</v>
      </c>
      <c r="S767" s="67" t="str">
        <f>IFERROR(INDEX('N0.7_Lookup_References'!$C$13:$C$72,MATCH($A767,'N0.7_Lookup_References'!$B$13:$B$72,0)),"")</f>
        <v/>
      </c>
      <c r="T767" s="338" t="str">
        <f t="shared" si="65"/>
        <v/>
      </c>
      <c r="V767" s="11"/>
      <c r="W767" s="11"/>
      <c r="X767" s="11"/>
      <c r="Y767" s="11"/>
      <c r="Z767" s="11"/>
      <c r="AA767" s="11"/>
      <c r="AB767" s="11"/>
      <c r="AC767" s="11"/>
      <c r="AD767" s="11"/>
      <c r="AE767" s="11"/>
      <c r="AF767" s="11"/>
      <c r="AG767" s="11"/>
      <c r="AH767" s="11"/>
      <c r="AI767" s="11"/>
      <c r="AJ767" s="11"/>
      <c r="AK767" s="11"/>
      <c r="AL767" s="11"/>
      <c r="AM767" s="11"/>
      <c r="AN767" s="11"/>
      <c r="AO767" s="11"/>
      <c r="AP767" s="63">
        <f t="shared" si="61"/>
        <v>0</v>
      </c>
      <c r="AQ767" s="63">
        <f t="shared" si="62"/>
        <v>0</v>
      </c>
      <c r="AR767" s="63">
        <f t="shared" si="63"/>
        <v>0</v>
      </c>
      <c r="AT767" s="176" cm="1">
        <f t="array" ref="AT767">SUMIFS('N1.3_Project_Listing'!$P$16:$P$829, 'N1.3_Project_Listing'!$E$16:$E$829,'N1.3_Project_Listing'!$E767, 'N1.3_Project_Listing'!$A$16:$A$829,ET_Risk_SC_Summation[[#Headers],[132kV Circuit Breaker]])</f>
        <v>0</v>
      </c>
      <c r="AU767" s="176" cm="1">
        <f t="array" ref="AU767">SUMIFS('N1.3_Project_Listing'!$P$16:$P$829, 'N1.3_Project_Listing'!$E$16:$E$829,'N1.3_Project_Listing'!$E767, 'N1.3_Project_Listing'!$A$16:$A$829,ET_Risk_SC_Summation[[#Headers],[132kV Transformer]])</f>
        <v>0</v>
      </c>
      <c r="AV767" s="176" cm="1">
        <f t="array" ref="AV767">SUMIFS('N1.3_Project_Listing'!$P$16:$P$829, 'N1.3_Project_Listing'!$E$16:$E$829,'N1.3_Project_Listing'!$E767, 'N1.3_Project_Listing'!$A$16:$A$829,ET_Risk_SC_Summation[[#Headers],[132kV Reactor]])</f>
        <v>0</v>
      </c>
      <c r="AW767" s="176" cm="1">
        <f t="array" ref="AW767">SUMIFS('N1.3_Project_Listing'!$P$16:$P$829, 'N1.3_Project_Listing'!$E$16:$E$829,'N1.3_Project_Listing'!$E767, 'N1.3_Project_Listing'!$A$16:$A$829,ET_Risk_SC_Summation[[#Headers],[132kV Underground Cable]])</f>
        <v>0</v>
      </c>
      <c r="AX767" s="176" cm="1">
        <f t="array" ref="AX767">SUMIFS('N1.3_Project_Listing'!$P$16:$P$829, 'N1.3_Project_Listing'!$E$16:$E$829,'N1.3_Project_Listing'!$E767, 'N1.3_Project_Listing'!$A$16:$A$829,ET_Risk_SC_Summation[[#Headers],[132kV OHL Conductor]])</f>
        <v>0</v>
      </c>
      <c r="AY767" s="176" cm="1">
        <f t="array" ref="AY767">SUMIFS('N1.3_Project_Listing'!$P$16:$P$829, 'N1.3_Project_Listing'!$E$16:$E$829,'N1.3_Project_Listing'!$E767, 'N1.3_Project_Listing'!$A$16:$A$829,ET_Risk_SC_Summation[[#Headers],[132kV OHL Fittings]])</f>
        <v>0</v>
      </c>
      <c r="AZ767" s="176" cm="1">
        <f t="array" ref="AZ767">SUMIFS('N1.3_Project_Listing'!$P$16:$P$829, 'N1.3_Project_Listing'!$E$16:$E$829,'N1.3_Project_Listing'!$E767, 'N1.3_Project_Listing'!$A$16:$A$829,ET_Risk_SC_Summation[[#Headers],[132kV OHL Tower]])</f>
        <v>0</v>
      </c>
      <c r="BA767" s="176" cm="1">
        <f t="array" ref="BA767">SUMIFS('N1.3_Project_Listing'!$P$16:$P$829, 'N1.3_Project_Listing'!$E$16:$E$829,'N1.3_Project_Listing'!$E767, 'N1.3_Project_Listing'!$A$16:$A$829,ET_Risk_SC_Summation[[#Headers],[275kV Circuit Breaker]])</f>
        <v>0</v>
      </c>
      <c r="BB767" s="176" cm="1">
        <f t="array" ref="BB767">SUMIFS('N1.3_Project_Listing'!$P$16:$P$829, 'N1.3_Project_Listing'!$E$16:$E$829,'N1.3_Project_Listing'!$E767, 'N1.3_Project_Listing'!$A$16:$A$829,ET_Risk_SC_Summation[[#Headers],[275kV Transformer]])</f>
        <v>0</v>
      </c>
      <c r="BC767" s="176" cm="1">
        <f t="array" ref="BC767">SUMIFS('N1.3_Project_Listing'!$P$16:$P$829, 'N1.3_Project_Listing'!$E$16:$E$829,'N1.3_Project_Listing'!$E767, 'N1.3_Project_Listing'!$A$16:$A$829,ET_Risk_SC_Summation[[#Headers],[275kV Reactor]])</f>
        <v>0</v>
      </c>
      <c r="BD767" s="176" cm="1">
        <f t="array" ref="BD767">SUMIFS('N1.3_Project_Listing'!$P$16:$P$829, 'N1.3_Project_Listing'!$E$16:$E$829,'N1.3_Project_Listing'!$E767, 'N1.3_Project_Listing'!$A$16:$A$829,ET_Risk_SC_Summation[[#Headers],[275kV Underground Cable]])</f>
        <v>0</v>
      </c>
      <c r="BE767" s="176" cm="1">
        <f t="array" ref="BE767">SUMIFS('N1.3_Project_Listing'!$P$16:$P$829, 'N1.3_Project_Listing'!$E$16:$E$829,'N1.3_Project_Listing'!$E767, 'N1.3_Project_Listing'!$A$16:$A$829,ET_Risk_SC_Summation[[#Headers],[275kV OHL Conductor]])</f>
        <v>0</v>
      </c>
      <c r="BF767" s="176" cm="1">
        <f t="array" ref="BF767">SUMIFS('N1.3_Project_Listing'!$P$16:$P$829, 'N1.3_Project_Listing'!$E$16:$E$829,'N1.3_Project_Listing'!$E767, 'N1.3_Project_Listing'!$A$16:$A$829,ET_Risk_SC_Summation[[#Headers],[275kV OHL Fittings]])</f>
        <v>0</v>
      </c>
      <c r="BG767" s="176" cm="1">
        <f t="array" ref="BG767">SUMIFS('N1.3_Project_Listing'!$P$16:$P$829, 'N1.3_Project_Listing'!$E$16:$E$829,'N1.3_Project_Listing'!$E767, 'N1.3_Project_Listing'!$A$16:$A$829,ET_Risk_SC_Summation[[#Headers],[275kV OHL Tower]])</f>
        <v>0</v>
      </c>
      <c r="BH767" s="176" cm="1">
        <f t="array" ref="BH767">SUMIFS('N1.3_Project_Listing'!$P$16:$P$829, 'N1.3_Project_Listing'!$E$16:$E$829,'N1.3_Project_Listing'!$E767, 'N1.3_Project_Listing'!$A$16:$A$829,ET_Risk_SC_Summation[[#Headers],[400kV Circuit Breaker]])</f>
        <v>0</v>
      </c>
      <c r="BI767" s="176" cm="1">
        <f t="array" ref="BI767">SUMIFS('N1.3_Project_Listing'!$P$16:$P$829, 'N1.3_Project_Listing'!$E$16:$E$829,'N1.3_Project_Listing'!$E767, 'N1.3_Project_Listing'!$A$16:$A$829,ET_Risk_SC_Summation[[#Headers],[400kV Transformer]])</f>
        <v>0</v>
      </c>
      <c r="BJ767" s="176" cm="1">
        <f t="array" ref="BJ767">SUMIFS('N1.3_Project_Listing'!$P$16:$P$829, 'N1.3_Project_Listing'!$E$16:$E$829,'N1.3_Project_Listing'!$E767, 'N1.3_Project_Listing'!$A$16:$A$829,ET_Risk_SC_Summation[[#Headers],[400kV Reactor]])</f>
        <v>0</v>
      </c>
      <c r="BK767" s="176" cm="1">
        <f t="array" ref="BK767">SUMIFS('N1.3_Project_Listing'!$P$16:$P$829, 'N1.3_Project_Listing'!$E$16:$E$829,'N1.3_Project_Listing'!$E767, 'N1.3_Project_Listing'!$A$16:$A$829,ET_Risk_SC_Summation[[#Headers],[400kV Underground Cable]])</f>
        <v>0</v>
      </c>
      <c r="BL767" s="176" cm="1">
        <f t="array" ref="BL767">SUMIFS('N1.3_Project_Listing'!$P$16:$P$829, 'N1.3_Project_Listing'!$E$16:$E$829,'N1.3_Project_Listing'!$E767, 'N1.3_Project_Listing'!$A$16:$A$829,ET_Risk_SC_Summation[[#Headers],[400kV OHL Conductor]])</f>
        <v>0</v>
      </c>
      <c r="BM767" s="176" cm="1">
        <f t="array" ref="BM767">SUMIFS('N1.3_Project_Listing'!$P$16:$P$829, 'N1.3_Project_Listing'!$E$16:$E$829,'N1.3_Project_Listing'!$E767, 'N1.3_Project_Listing'!$A$16:$A$829,ET_Risk_SC_Summation[[#Headers],[400kV OHL Fittings]])</f>
        <v>0</v>
      </c>
      <c r="BN767" s="176" cm="1">
        <f t="array" ref="BN767">SUMIFS('N1.3_Project_Listing'!$P$16:$P$829, 'N1.3_Project_Listing'!$E$16:$E$829,'N1.3_Project_Listing'!$E767, 'N1.3_Project_Listing'!$A$16:$A$829,ET_Risk_SC_Summation[[#Headers],[400kV OHL Tower]])</f>
        <v>0</v>
      </c>
      <c r="BO767" s="177" t="str">
        <f>IF(SUM(ET_Risk_SC_Summation[[#This Row],[132kV Circuit Breaker]:[400kV OHL Tower]])=0, "n/a", INDEX(ET_Risk_SC_Summation[#Headers],1,MATCH(MAX(ET_Risk_SC_Summation[[#This Row],[132kV Circuit Breaker]:[400kV OHL Tower]]),ET_Risk_SC_Summation[[#This Row],[132kV Circuit Breaker]:[400kV OHL Tower]],0)))</f>
        <v>n/a</v>
      </c>
      <c r="BP767" s="177" t="str">
        <f>IFERROR(INDEX('N0.7_Lookup_References'!$G$77:$G$98,MATCH(ET_Risk_SC_Summation[[#This Row],[Mxx Category]],'N0.7_Lookup_References'!$F$77:$F$98,0)),"")</f>
        <v/>
      </c>
    </row>
    <row r="768" spans="1:68">
      <c r="A768" s="160" t="str">
        <f>IFERROR(INDEX(N1.2_Intervention_Types[NARM Asset Category],MATCH('N1.3_Project_Listing'!$C768,N1.2_Intervention_Types[Intervention Type ID],0),1),"")</f>
        <v/>
      </c>
      <c r="B768" s="160" t="str">
        <f>IF($D$2="GD",IFERROR(INDEX(N1.2_Intervention_Types[C&amp;V Asset Category (GD)],MATCH('N1.3_Project_Listing'!$C768,N1.2_Intervention_Types[Intervention Type ID],0),1),""),IFERROR(INDEX(N1.2_Intervention_Types[NARM Asset Category],MATCH('N1.3_Project_Listing'!$C768,N1.2_Intervention_Types[Intervention Type ID],0),1),""))</f>
        <v/>
      </c>
      <c r="C768" s="67" t="str">
        <f>IFERROR(INDEX(N1.2_Intervention_Types[Intervention Type ID],MATCH('N1.3_Project_Listing'!$I768,N1.2_Intervention_Types[Intervention Type],0),1),"")</f>
        <v/>
      </c>
      <c r="D768" s="160" t="str">
        <f>IFERROR(INDEX(N1.2_Intervention_Types[Intervention Category],MATCH('N1.3_Project_Listing'!$C768,N1.2_Intervention_Types[Intervention Type ID],0),1),"")</f>
        <v/>
      </c>
      <c r="E768" s="210"/>
      <c r="F768" s="236"/>
      <c r="G768" s="236"/>
      <c r="H768" s="236"/>
      <c r="I768" s="151"/>
      <c r="J768" s="139"/>
      <c r="K768" s="117"/>
      <c r="L768" s="117"/>
      <c r="M768" s="117"/>
      <c r="N768" s="11"/>
      <c r="O768" s="11"/>
      <c r="P768" s="11"/>
      <c r="Q768" s="63">
        <f t="shared" si="64"/>
        <v>0</v>
      </c>
      <c r="R768" s="368">
        <f>IF('N1.3_Project_Listing'!$D768="Replacement",SUM('N1.3_Project_Listing'!$K768:$L768)/2,'N1.3_Project_Listing'!$M768)</f>
        <v>0</v>
      </c>
      <c r="S768" s="67" t="str">
        <f>IFERROR(INDEX('N0.7_Lookup_References'!$C$13:$C$72,MATCH($A768,'N0.7_Lookup_References'!$B$13:$B$72,0)),"")</f>
        <v/>
      </c>
      <c r="T768" s="338" t="str">
        <f t="shared" si="65"/>
        <v/>
      </c>
      <c r="V768" s="11"/>
      <c r="W768" s="11"/>
      <c r="X768" s="11"/>
      <c r="Y768" s="11"/>
      <c r="Z768" s="11"/>
      <c r="AA768" s="11"/>
      <c r="AB768" s="11"/>
      <c r="AC768" s="11"/>
      <c r="AD768" s="11"/>
      <c r="AE768" s="11"/>
      <c r="AF768" s="11"/>
      <c r="AG768" s="11"/>
      <c r="AH768" s="11"/>
      <c r="AI768" s="11"/>
      <c r="AJ768" s="11"/>
      <c r="AK768" s="11"/>
      <c r="AL768" s="11"/>
      <c r="AM768" s="11"/>
      <c r="AN768" s="11"/>
      <c r="AO768" s="11"/>
      <c r="AP768" s="63">
        <f t="shared" si="61"/>
        <v>0</v>
      </c>
      <c r="AQ768" s="63">
        <f t="shared" si="62"/>
        <v>0</v>
      </c>
      <c r="AR768" s="63">
        <f t="shared" si="63"/>
        <v>0</v>
      </c>
      <c r="AT768" s="176" cm="1">
        <f t="array" ref="AT768">SUMIFS('N1.3_Project_Listing'!$P$16:$P$829, 'N1.3_Project_Listing'!$E$16:$E$829,'N1.3_Project_Listing'!$E768, 'N1.3_Project_Listing'!$A$16:$A$829,ET_Risk_SC_Summation[[#Headers],[132kV Circuit Breaker]])</f>
        <v>0</v>
      </c>
      <c r="AU768" s="176" cm="1">
        <f t="array" ref="AU768">SUMIFS('N1.3_Project_Listing'!$P$16:$P$829, 'N1.3_Project_Listing'!$E$16:$E$829,'N1.3_Project_Listing'!$E768, 'N1.3_Project_Listing'!$A$16:$A$829,ET_Risk_SC_Summation[[#Headers],[132kV Transformer]])</f>
        <v>0</v>
      </c>
      <c r="AV768" s="176" cm="1">
        <f t="array" ref="AV768">SUMIFS('N1.3_Project_Listing'!$P$16:$P$829, 'N1.3_Project_Listing'!$E$16:$E$829,'N1.3_Project_Listing'!$E768, 'N1.3_Project_Listing'!$A$16:$A$829,ET_Risk_SC_Summation[[#Headers],[132kV Reactor]])</f>
        <v>0</v>
      </c>
      <c r="AW768" s="176" cm="1">
        <f t="array" ref="AW768">SUMIFS('N1.3_Project_Listing'!$P$16:$P$829, 'N1.3_Project_Listing'!$E$16:$E$829,'N1.3_Project_Listing'!$E768, 'N1.3_Project_Listing'!$A$16:$A$829,ET_Risk_SC_Summation[[#Headers],[132kV Underground Cable]])</f>
        <v>0</v>
      </c>
      <c r="AX768" s="176" cm="1">
        <f t="array" ref="AX768">SUMIFS('N1.3_Project_Listing'!$P$16:$P$829, 'N1.3_Project_Listing'!$E$16:$E$829,'N1.3_Project_Listing'!$E768, 'N1.3_Project_Listing'!$A$16:$A$829,ET_Risk_SC_Summation[[#Headers],[132kV OHL Conductor]])</f>
        <v>0</v>
      </c>
      <c r="AY768" s="176" cm="1">
        <f t="array" ref="AY768">SUMIFS('N1.3_Project_Listing'!$P$16:$P$829, 'N1.3_Project_Listing'!$E$16:$E$829,'N1.3_Project_Listing'!$E768, 'N1.3_Project_Listing'!$A$16:$A$829,ET_Risk_SC_Summation[[#Headers],[132kV OHL Fittings]])</f>
        <v>0</v>
      </c>
      <c r="AZ768" s="176" cm="1">
        <f t="array" ref="AZ768">SUMIFS('N1.3_Project_Listing'!$P$16:$P$829, 'N1.3_Project_Listing'!$E$16:$E$829,'N1.3_Project_Listing'!$E768, 'N1.3_Project_Listing'!$A$16:$A$829,ET_Risk_SC_Summation[[#Headers],[132kV OHL Tower]])</f>
        <v>0</v>
      </c>
      <c r="BA768" s="176" cm="1">
        <f t="array" ref="BA768">SUMIFS('N1.3_Project_Listing'!$P$16:$P$829, 'N1.3_Project_Listing'!$E$16:$E$829,'N1.3_Project_Listing'!$E768, 'N1.3_Project_Listing'!$A$16:$A$829,ET_Risk_SC_Summation[[#Headers],[275kV Circuit Breaker]])</f>
        <v>0</v>
      </c>
      <c r="BB768" s="176" cm="1">
        <f t="array" ref="BB768">SUMIFS('N1.3_Project_Listing'!$P$16:$P$829, 'N1.3_Project_Listing'!$E$16:$E$829,'N1.3_Project_Listing'!$E768, 'N1.3_Project_Listing'!$A$16:$A$829,ET_Risk_SC_Summation[[#Headers],[275kV Transformer]])</f>
        <v>0</v>
      </c>
      <c r="BC768" s="176" cm="1">
        <f t="array" ref="BC768">SUMIFS('N1.3_Project_Listing'!$P$16:$P$829, 'N1.3_Project_Listing'!$E$16:$E$829,'N1.3_Project_Listing'!$E768, 'N1.3_Project_Listing'!$A$16:$A$829,ET_Risk_SC_Summation[[#Headers],[275kV Reactor]])</f>
        <v>0</v>
      </c>
      <c r="BD768" s="176" cm="1">
        <f t="array" ref="BD768">SUMIFS('N1.3_Project_Listing'!$P$16:$P$829, 'N1.3_Project_Listing'!$E$16:$E$829,'N1.3_Project_Listing'!$E768, 'N1.3_Project_Listing'!$A$16:$A$829,ET_Risk_SC_Summation[[#Headers],[275kV Underground Cable]])</f>
        <v>0</v>
      </c>
      <c r="BE768" s="176" cm="1">
        <f t="array" ref="BE768">SUMIFS('N1.3_Project_Listing'!$P$16:$P$829, 'N1.3_Project_Listing'!$E$16:$E$829,'N1.3_Project_Listing'!$E768, 'N1.3_Project_Listing'!$A$16:$A$829,ET_Risk_SC_Summation[[#Headers],[275kV OHL Conductor]])</f>
        <v>0</v>
      </c>
      <c r="BF768" s="176" cm="1">
        <f t="array" ref="BF768">SUMIFS('N1.3_Project_Listing'!$P$16:$P$829, 'N1.3_Project_Listing'!$E$16:$E$829,'N1.3_Project_Listing'!$E768, 'N1.3_Project_Listing'!$A$16:$A$829,ET_Risk_SC_Summation[[#Headers],[275kV OHL Fittings]])</f>
        <v>0</v>
      </c>
      <c r="BG768" s="176" cm="1">
        <f t="array" ref="BG768">SUMIFS('N1.3_Project_Listing'!$P$16:$P$829, 'N1.3_Project_Listing'!$E$16:$E$829,'N1.3_Project_Listing'!$E768, 'N1.3_Project_Listing'!$A$16:$A$829,ET_Risk_SC_Summation[[#Headers],[275kV OHL Tower]])</f>
        <v>0</v>
      </c>
      <c r="BH768" s="176" cm="1">
        <f t="array" ref="BH768">SUMIFS('N1.3_Project_Listing'!$P$16:$P$829, 'N1.3_Project_Listing'!$E$16:$E$829,'N1.3_Project_Listing'!$E768, 'N1.3_Project_Listing'!$A$16:$A$829,ET_Risk_SC_Summation[[#Headers],[400kV Circuit Breaker]])</f>
        <v>0</v>
      </c>
      <c r="BI768" s="176" cm="1">
        <f t="array" ref="BI768">SUMIFS('N1.3_Project_Listing'!$P$16:$P$829, 'N1.3_Project_Listing'!$E$16:$E$829,'N1.3_Project_Listing'!$E768, 'N1.3_Project_Listing'!$A$16:$A$829,ET_Risk_SC_Summation[[#Headers],[400kV Transformer]])</f>
        <v>0</v>
      </c>
      <c r="BJ768" s="176" cm="1">
        <f t="array" ref="BJ768">SUMIFS('N1.3_Project_Listing'!$P$16:$P$829, 'N1.3_Project_Listing'!$E$16:$E$829,'N1.3_Project_Listing'!$E768, 'N1.3_Project_Listing'!$A$16:$A$829,ET_Risk_SC_Summation[[#Headers],[400kV Reactor]])</f>
        <v>0</v>
      </c>
      <c r="BK768" s="176" cm="1">
        <f t="array" ref="BK768">SUMIFS('N1.3_Project_Listing'!$P$16:$P$829, 'N1.3_Project_Listing'!$E$16:$E$829,'N1.3_Project_Listing'!$E768, 'N1.3_Project_Listing'!$A$16:$A$829,ET_Risk_SC_Summation[[#Headers],[400kV Underground Cable]])</f>
        <v>0</v>
      </c>
      <c r="BL768" s="176" cm="1">
        <f t="array" ref="BL768">SUMIFS('N1.3_Project_Listing'!$P$16:$P$829, 'N1.3_Project_Listing'!$E$16:$E$829,'N1.3_Project_Listing'!$E768, 'N1.3_Project_Listing'!$A$16:$A$829,ET_Risk_SC_Summation[[#Headers],[400kV OHL Conductor]])</f>
        <v>0</v>
      </c>
      <c r="BM768" s="176" cm="1">
        <f t="array" ref="BM768">SUMIFS('N1.3_Project_Listing'!$P$16:$P$829, 'N1.3_Project_Listing'!$E$16:$E$829,'N1.3_Project_Listing'!$E768, 'N1.3_Project_Listing'!$A$16:$A$829,ET_Risk_SC_Summation[[#Headers],[400kV OHL Fittings]])</f>
        <v>0</v>
      </c>
      <c r="BN768" s="176" cm="1">
        <f t="array" ref="BN768">SUMIFS('N1.3_Project_Listing'!$P$16:$P$829, 'N1.3_Project_Listing'!$E$16:$E$829,'N1.3_Project_Listing'!$E768, 'N1.3_Project_Listing'!$A$16:$A$829,ET_Risk_SC_Summation[[#Headers],[400kV OHL Tower]])</f>
        <v>0</v>
      </c>
      <c r="BO768" s="177" t="str">
        <f>IF(SUM(ET_Risk_SC_Summation[[#This Row],[132kV Circuit Breaker]:[400kV OHL Tower]])=0, "n/a", INDEX(ET_Risk_SC_Summation[#Headers],1,MATCH(MAX(ET_Risk_SC_Summation[[#This Row],[132kV Circuit Breaker]:[400kV OHL Tower]]),ET_Risk_SC_Summation[[#This Row],[132kV Circuit Breaker]:[400kV OHL Tower]],0)))</f>
        <v>n/a</v>
      </c>
      <c r="BP768" s="177" t="str">
        <f>IFERROR(INDEX('N0.7_Lookup_References'!$G$77:$G$98,MATCH(ET_Risk_SC_Summation[[#This Row],[Mxx Category]],'N0.7_Lookup_References'!$F$77:$F$98,0)),"")</f>
        <v/>
      </c>
    </row>
    <row r="769" spans="1:68">
      <c r="A769" s="160" t="str">
        <f>IFERROR(INDEX(N1.2_Intervention_Types[NARM Asset Category],MATCH('N1.3_Project_Listing'!$C769,N1.2_Intervention_Types[Intervention Type ID],0),1),"")</f>
        <v/>
      </c>
      <c r="B769" s="160" t="str">
        <f>IF($D$2="GD",IFERROR(INDEX(N1.2_Intervention_Types[C&amp;V Asset Category (GD)],MATCH('N1.3_Project_Listing'!$C769,N1.2_Intervention_Types[Intervention Type ID],0),1),""),IFERROR(INDEX(N1.2_Intervention_Types[NARM Asset Category],MATCH('N1.3_Project_Listing'!$C769,N1.2_Intervention_Types[Intervention Type ID],0),1),""))</f>
        <v/>
      </c>
      <c r="C769" s="67" t="str">
        <f>IFERROR(INDEX(N1.2_Intervention_Types[Intervention Type ID],MATCH('N1.3_Project_Listing'!$I769,N1.2_Intervention_Types[Intervention Type],0),1),"")</f>
        <v/>
      </c>
      <c r="D769" s="160" t="str">
        <f>IFERROR(INDEX(N1.2_Intervention_Types[Intervention Category],MATCH('N1.3_Project_Listing'!$C769,N1.2_Intervention_Types[Intervention Type ID],0),1),"")</f>
        <v/>
      </c>
      <c r="E769" s="210"/>
      <c r="F769" s="236"/>
      <c r="G769" s="236"/>
      <c r="H769" s="236"/>
      <c r="I769" s="151"/>
      <c r="J769" s="139"/>
      <c r="K769" s="117"/>
      <c r="L769" s="117"/>
      <c r="M769" s="117"/>
      <c r="N769" s="11"/>
      <c r="O769" s="11"/>
      <c r="P769" s="11"/>
      <c r="Q769" s="63">
        <f t="shared" si="64"/>
        <v>0</v>
      </c>
      <c r="R769" s="368">
        <f>IF('N1.3_Project_Listing'!$D769="Replacement",SUM('N1.3_Project_Listing'!$K769:$L769)/2,'N1.3_Project_Listing'!$M769)</f>
        <v>0</v>
      </c>
      <c r="S769" s="67" t="str">
        <f>IFERROR(INDEX('N0.7_Lookup_References'!$C$13:$C$72,MATCH($A769,'N0.7_Lookup_References'!$B$13:$B$72,0)),"")</f>
        <v/>
      </c>
      <c r="T769" s="338" t="str">
        <f t="shared" si="65"/>
        <v/>
      </c>
      <c r="V769" s="11"/>
      <c r="W769" s="11"/>
      <c r="X769" s="11"/>
      <c r="Y769" s="11"/>
      <c r="Z769" s="11"/>
      <c r="AA769" s="11"/>
      <c r="AB769" s="11"/>
      <c r="AC769" s="11"/>
      <c r="AD769" s="11"/>
      <c r="AE769" s="11"/>
      <c r="AF769" s="11"/>
      <c r="AG769" s="11"/>
      <c r="AH769" s="11"/>
      <c r="AI769" s="11"/>
      <c r="AJ769" s="11"/>
      <c r="AK769" s="11"/>
      <c r="AL769" s="11"/>
      <c r="AM769" s="11"/>
      <c r="AN769" s="11"/>
      <c r="AO769" s="11"/>
      <c r="AP769" s="63">
        <f t="shared" si="61"/>
        <v>0</v>
      </c>
      <c r="AQ769" s="63">
        <f t="shared" si="62"/>
        <v>0</v>
      </c>
      <c r="AR769" s="63">
        <f t="shared" si="63"/>
        <v>0</v>
      </c>
      <c r="AT769" s="176" cm="1">
        <f t="array" ref="AT769">SUMIFS('N1.3_Project_Listing'!$P$16:$P$829, 'N1.3_Project_Listing'!$E$16:$E$829,'N1.3_Project_Listing'!$E769, 'N1.3_Project_Listing'!$A$16:$A$829,ET_Risk_SC_Summation[[#Headers],[132kV Circuit Breaker]])</f>
        <v>0</v>
      </c>
      <c r="AU769" s="176" cm="1">
        <f t="array" ref="AU769">SUMIFS('N1.3_Project_Listing'!$P$16:$P$829, 'N1.3_Project_Listing'!$E$16:$E$829,'N1.3_Project_Listing'!$E769, 'N1.3_Project_Listing'!$A$16:$A$829,ET_Risk_SC_Summation[[#Headers],[132kV Transformer]])</f>
        <v>0</v>
      </c>
      <c r="AV769" s="176" cm="1">
        <f t="array" ref="AV769">SUMIFS('N1.3_Project_Listing'!$P$16:$P$829, 'N1.3_Project_Listing'!$E$16:$E$829,'N1.3_Project_Listing'!$E769, 'N1.3_Project_Listing'!$A$16:$A$829,ET_Risk_SC_Summation[[#Headers],[132kV Reactor]])</f>
        <v>0</v>
      </c>
      <c r="AW769" s="176" cm="1">
        <f t="array" ref="AW769">SUMIFS('N1.3_Project_Listing'!$P$16:$P$829, 'N1.3_Project_Listing'!$E$16:$E$829,'N1.3_Project_Listing'!$E769, 'N1.3_Project_Listing'!$A$16:$A$829,ET_Risk_SC_Summation[[#Headers],[132kV Underground Cable]])</f>
        <v>0</v>
      </c>
      <c r="AX769" s="176" cm="1">
        <f t="array" ref="AX769">SUMIFS('N1.3_Project_Listing'!$P$16:$P$829, 'N1.3_Project_Listing'!$E$16:$E$829,'N1.3_Project_Listing'!$E769, 'N1.3_Project_Listing'!$A$16:$A$829,ET_Risk_SC_Summation[[#Headers],[132kV OHL Conductor]])</f>
        <v>0</v>
      </c>
      <c r="AY769" s="176" cm="1">
        <f t="array" ref="AY769">SUMIFS('N1.3_Project_Listing'!$P$16:$P$829, 'N1.3_Project_Listing'!$E$16:$E$829,'N1.3_Project_Listing'!$E769, 'N1.3_Project_Listing'!$A$16:$A$829,ET_Risk_SC_Summation[[#Headers],[132kV OHL Fittings]])</f>
        <v>0</v>
      </c>
      <c r="AZ769" s="176" cm="1">
        <f t="array" ref="AZ769">SUMIFS('N1.3_Project_Listing'!$P$16:$P$829, 'N1.3_Project_Listing'!$E$16:$E$829,'N1.3_Project_Listing'!$E769, 'N1.3_Project_Listing'!$A$16:$A$829,ET_Risk_SC_Summation[[#Headers],[132kV OHL Tower]])</f>
        <v>0</v>
      </c>
      <c r="BA769" s="176" cm="1">
        <f t="array" ref="BA769">SUMIFS('N1.3_Project_Listing'!$P$16:$P$829, 'N1.3_Project_Listing'!$E$16:$E$829,'N1.3_Project_Listing'!$E769, 'N1.3_Project_Listing'!$A$16:$A$829,ET_Risk_SC_Summation[[#Headers],[275kV Circuit Breaker]])</f>
        <v>0</v>
      </c>
      <c r="BB769" s="176" cm="1">
        <f t="array" ref="BB769">SUMIFS('N1.3_Project_Listing'!$P$16:$P$829, 'N1.3_Project_Listing'!$E$16:$E$829,'N1.3_Project_Listing'!$E769, 'N1.3_Project_Listing'!$A$16:$A$829,ET_Risk_SC_Summation[[#Headers],[275kV Transformer]])</f>
        <v>0</v>
      </c>
      <c r="BC769" s="176" cm="1">
        <f t="array" ref="BC769">SUMIFS('N1.3_Project_Listing'!$P$16:$P$829, 'N1.3_Project_Listing'!$E$16:$E$829,'N1.3_Project_Listing'!$E769, 'N1.3_Project_Listing'!$A$16:$A$829,ET_Risk_SC_Summation[[#Headers],[275kV Reactor]])</f>
        <v>0</v>
      </c>
      <c r="BD769" s="176" cm="1">
        <f t="array" ref="BD769">SUMIFS('N1.3_Project_Listing'!$P$16:$P$829, 'N1.3_Project_Listing'!$E$16:$E$829,'N1.3_Project_Listing'!$E769, 'N1.3_Project_Listing'!$A$16:$A$829,ET_Risk_SC_Summation[[#Headers],[275kV Underground Cable]])</f>
        <v>0</v>
      </c>
      <c r="BE769" s="176" cm="1">
        <f t="array" ref="BE769">SUMIFS('N1.3_Project_Listing'!$P$16:$P$829, 'N1.3_Project_Listing'!$E$16:$E$829,'N1.3_Project_Listing'!$E769, 'N1.3_Project_Listing'!$A$16:$A$829,ET_Risk_SC_Summation[[#Headers],[275kV OHL Conductor]])</f>
        <v>0</v>
      </c>
      <c r="BF769" s="176" cm="1">
        <f t="array" ref="BF769">SUMIFS('N1.3_Project_Listing'!$P$16:$P$829, 'N1.3_Project_Listing'!$E$16:$E$829,'N1.3_Project_Listing'!$E769, 'N1.3_Project_Listing'!$A$16:$A$829,ET_Risk_SC_Summation[[#Headers],[275kV OHL Fittings]])</f>
        <v>0</v>
      </c>
      <c r="BG769" s="176" cm="1">
        <f t="array" ref="BG769">SUMIFS('N1.3_Project_Listing'!$P$16:$P$829, 'N1.3_Project_Listing'!$E$16:$E$829,'N1.3_Project_Listing'!$E769, 'N1.3_Project_Listing'!$A$16:$A$829,ET_Risk_SC_Summation[[#Headers],[275kV OHL Tower]])</f>
        <v>0</v>
      </c>
      <c r="BH769" s="176" cm="1">
        <f t="array" ref="BH769">SUMIFS('N1.3_Project_Listing'!$P$16:$P$829, 'N1.3_Project_Listing'!$E$16:$E$829,'N1.3_Project_Listing'!$E769, 'N1.3_Project_Listing'!$A$16:$A$829,ET_Risk_SC_Summation[[#Headers],[400kV Circuit Breaker]])</f>
        <v>0</v>
      </c>
      <c r="BI769" s="176" cm="1">
        <f t="array" ref="BI769">SUMIFS('N1.3_Project_Listing'!$P$16:$P$829, 'N1.3_Project_Listing'!$E$16:$E$829,'N1.3_Project_Listing'!$E769, 'N1.3_Project_Listing'!$A$16:$A$829,ET_Risk_SC_Summation[[#Headers],[400kV Transformer]])</f>
        <v>0</v>
      </c>
      <c r="BJ769" s="176" cm="1">
        <f t="array" ref="BJ769">SUMIFS('N1.3_Project_Listing'!$P$16:$P$829, 'N1.3_Project_Listing'!$E$16:$E$829,'N1.3_Project_Listing'!$E769, 'N1.3_Project_Listing'!$A$16:$A$829,ET_Risk_SC_Summation[[#Headers],[400kV Reactor]])</f>
        <v>0</v>
      </c>
      <c r="BK769" s="176" cm="1">
        <f t="array" ref="BK769">SUMIFS('N1.3_Project_Listing'!$P$16:$P$829, 'N1.3_Project_Listing'!$E$16:$E$829,'N1.3_Project_Listing'!$E769, 'N1.3_Project_Listing'!$A$16:$A$829,ET_Risk_SC_Summation[[#Headers],[400kV Underground Cable]])</f>
        <v>0</v>
      </c>
      <c r="BL769" s="176" cm="1">
        <f t="array" ref="BL769">SUMIFS('N1.3_Project_Listing'!$P$16:$P$829, 'N1.3_Project_Listing'!$E$16:$E$829,'N1.3_Project_Listing'!$E769, 'N1.3_Project_Listing'!$A$16:$A$829,ET_Risk_SC_Summation[[#Headers],[400kV OHL Conductor]])</f>
        <v>0</v>
      </c>
      <c r="BM769" s="176" cm="1">
        <f t="array" ref="BM769">SUMIFS('N1.3_Project_Listing'!$P$16:$P$829, 'N1.3_Project_Listing'!$E$16:$E$829,'N1.3_Project_Listing'!$E769, 'N1.3_Project_Listing'!$A$16:$A$829,ET_Risk_SC_Summation[[#Headers],[400kV OHL Fittings]])</f>
        <v>0</v>
      </c>
      <c r="BN769" s="176" cm="1">
        <f t="array" ref="BN769">SUMIFS('N1.3_Project_Listing'!$P$16:$P$829, 'N1.3_Project_Listing'!$E$16:$E$829,'N1.3_Project_Listing'!$E769, 'N1.3_Project_Listing'!$A$16:$A$829,ET_Risk_SC_Summation[[#Headers],[400kV OHL Tower]])</f>
        <v>0</v>
      </c>
      <c r="BO769" s="177" t="str">
        <f>IF(SUM(ET_Risk_SC_Summation[[#This Row],[132kV Circuit Breaker]:[400kV OHL Tower]])=0, "n/a", INDEX(ET_Risk_SC_Summation[#Headers],1,MATCH(MAX(ET_Risk_SC_Summation[[#This Row],[132kV Circuit Breaker]:[400kV OHL Tower]]),ET_Risk_SC_Summation[[#This Row],[132kV Circuit Breaker]:[400kV OHL Tower]],0)))</f>
        <v>n/a</v>
      </c>
      <c r="BP769" s="177" t="str">
        <f>IFERROR(INDEX('N0.7_Lookup_References'!$G$77:$G$98,MATCH(ET_Risk_SC_Summation[[#This Row],[Mxx Category]],'N0.7_Lookup_References'!$F$77:$F$98,0)),"")</f>
        <v/>
      </c>
    </row>
    <row r="770" spans="1:68">
      <c r="A770" s="160" t="str">
        <f>IFERROR(INDEX(N1.2_Intervention_Types[NARM Asset Category],MATCH('N1.3_Project_Listing'!$C770,N1.2_Intervention_Types[Intervention Type ID],0),1),"")</f>
        <v/>
      </c>
      <c r="B770" s="160" t="str">
        <f>IF($D$2="GD",IFERROR(INDEX(N1.2_Intervention_Types[C&amp;V Asset Category (GD)],MATCH('N1.3_Project_Listing'!$C770,N1.2_Intervention_Types[Intervention Type ID],0),1),""),IFERROR(INDEX(N1.2_Intervention_Types[NARM Asset Category],MATCH('N1.3_Project_Listing'!$C770,N1.2_Intervention_Types[Intervention Type ID],0),1),""))</f>
        <v/>
      </c>
      <c r="C770" s="67" t="str">
        <f>IFERROR(INDEX(N1.2_Intervention_Types[Intervention Type ID],MATCH('N1.3_Project_Listing'!$I770,N1.2_Intervention_Types[Intervention Type],0),1),"")</f>
        <v/>
      </c>
      <c r="D770" s="160" t="str">
        <f>IFERROR(INDEX(N1.2_Intervention_Types[Intervention Category],MATCH('N1.3_Project_Listing'!$C770,N1.2_Intervention_Types[Intervention Type ID],0),1),"")</f>
        <v/>
      </c>
      <c r="E770" s="210"/>
      <c r="F770" s="236"/>
      <c r="G770" s="236"/>
      <c r="H770" s="236"/>
      <c r="I770" s="151"/>
      <c r="J770" s="139"/>
      <c r="K770" s="117"/>
      <c r="L770" s="117"/>
      <c r="M770" s="117"/>
      <c r="N770" s="11"/>
      <c r="O770" s="11"/>
      <c r="P770" s="11"/>
      <c r="Q770" s="63">
        <f t="shared" si="64"/>
        <v>0</v>
      </c>
      <c r="R770" s="368">
        <f>IF('N1.3_Project_Listing'!$D770="Replacement",SUM('N1.3_Project_Listing'!$K770:$L770)/2,'N1.3_Project_Listing'!$M770)</f>
        <v>0</v>
      </c>
      <c r="S770" s="67" t="str">
        <f>IFERROR(INDEX('N0.7_Lookup_References'!$C$13:$C$72,MATCH($A770,'N0.7_Lookup_References'!$B$13:$B$72,0)),"")</f>
        <v/>
      </c>
      <c r="T770" s="338" t="str">
        <f t="shared" si="65"/>
        <v/>
      </c>
      <c r="V770" s="11"/>
      <c r="W770" s="11"/>
      <c r="X770" s="11"/>
      <c r="Y770" s="11"/>
      <c r="Z770" s="11"/>
      <c r="AA770" s="11"/>
      <c r="AB770" s="11"/>
      <c r="AC770" s="11"/>
      <c r="AD770" s="11"/>
      <c r="AE770" s="11"/>
      <c r="AF770" s="11"/>
      <c r="AG770" s="11"/>
      <c r="AH770" s="11"/>
      <c r="AI770" s="11"/>
      <c r="AJ770" s="11"/>
      <c r="AK770" s="11"/>
      <c r="AL770" s="11"/>
      <c r="AM770" s="11"/>
      <c r="AN770" s="11"/>
      <c r="AO770" s="11"/>
      <c r="AP770" s="63">
        <f t="shared" si="61"/>
        <v>0</v>
      </c>
      <c r="AQ770" s="63">
        <f t="shared" si="62"/>
        <v>0</v>
      </c>
      <c r="AR770" s="63">
        <f t="shared" si="63"/>
        <v>0</v>
      </c>
      <c r="AT770" s="176" cm="1">
        <f t="array" ref="AT770">SUMIFS('N1.3_Project_Listing'!$P$16:$P$829, 'N1.3_Project_Listing'!$E$16:$E$829,'N1.3_Project_Listing'!$E770, 'N1.3_Project_Listing'!$A$16:$A$829,ET_Risk_SC_Summation[[#Headers],[132kV Circuit Breaker]])</f>
        <v>0</v>
      </c>
      <c r="AU770" s="176" cm="1">
        <f t="array" ref="AU770">SUMIFS('N1.3_Project_Listing'!$P$16:$P$829, 'N1.3_Project_Listing'!$E$16:$E$829,'N1.3_Project_Listing'!$E770, 'N1.3_Project_Listing'!$A$16:$A$829,ET_Risk_SC_Summation[[#Headers],[132kV Transformer]])</f>
        <v>0</v>
      </c>
      <c r="AV770" s="176" cm="1">
        <f t="array" ref="AV770">SUMIFS('N1.3_Project_Listing'!$P$16:$P$829, 'N1.3_Project_Listing'!$E$16:$E$829,'N1.3_Project_Listing'!$E770, 'N1.3_Project_Listing'!$A$16:$A$829,ET_Risk_SC_Summation[[#Headers],[132kV Reactor]])</f>
        <v>0</v>
      </c>
      <c r="AW770" s="176" cm="1">
        <f t="array" ref="AW770">SUMIFS('N1.3_Project_Listing'!$P$16:$P$829, 'N1.3_Project_Listing'!$E$16:$E$829,'N1.3_Project_Listing'!$E770, 'N1.3_Project_Listing'!$A$16:$A$829,ET_Risk_SC_Summation[[#Headers],[132kV Underground Cable]])</f>
        <v>0</v>
      </c>
      <c r="AX770" s="176" cm="1">
        <f t="array" ref="AX770">SUMIFS('N1.3_Project_Listing'!$P$16:$P$829, 'N1.3_Project_Listing'!$E$16:$E$829,'N1.3_Project_Listing'!$E770, 'N1.3_Project_Listing'!$A$16:$A$829,ET_Risk_SC_Summation[[#Headers],[132kV OHL Conductor]])</f>
        <v>0</v>
      </c>
      <c r="AY770" s="176" cm="1">
        <f t="array" ref="AY770">SUMIFS('N1.3_Project_Listing'!$P$16:$P$829, 'N1.3_Project_Listing'!$E$16:$E$829,'N1.3_Project_Listing'!$E770, 'N1.3_Project_Listing'!$A$16:$A$829,ET_Risk_SC_Summation[[#Headers],[132kV OHL Fittings]])</f>
        <v>0</v>
      </c>
      <c r="AZ770" s="176" cm="1">
        <f t="array" ref="AZ770">SUMIFS('N1.3_Project_Listing'!$P$16:$P$829, 'N1.3_Project_Listing'!$E$16:$E$829,'N1.3_Project_Listing'!$E770, 'N1.3_Project_Listing'!$A$16:$A$829,ET_Risk_SC_Summation[[#Headers],[132kV OHL Tower]])</f>
        <v>0</v>
      </c>
      <c r="BA770" s="176" cm="1">
        <f t="array" ref="BA770">SUMIFS('N1.3_Project_Listing'!$P$16:$P$829, 'N1.3_Project_Listing'!$E$16:$E$829,'N1.3_Project_Listing'!$E770, 'N1.3_Project_Listing'!$A$16:$A$829,ET_Risk_SC_Summation[[#Headers],[275kV Circuit Breaker]])</f>
        <v>0</v>
      </c>
      <c r="BB770" s="176" cm="1">
        <f t="array" ref="BB770">SUMIFS('N1.3_Project_Listing'!$P$16:$P$829, 'N1.3_Project_Listing'!$E$16:$E$829,'N1.3_Project_Listing'!$E770, 'N1.3_Project_Listing'!$A$16:$A$829,ET_Risk_SC_Summation[[#Headers],[275kV Transformer]])</f>
        <v>0</v>
      </c>
      <c r="BC770" s="176" cm="1">
        <f t="array" ref="BC770">SUMIFS('N1.3_Project_Listing'!$P$16:$P$829, 'N1.3_Project_Listing'!$E$16:$E$829,'N1.3_Project_Listing'!$E770, 'N1.3_Project_Listing'!$A$16:$A$829,ET_Risk_SC_Summation[[#Headers],[275kV Reactor]])</f>
        <v>0</v>
      </c>
      <c r="BD770" s="176" cm="1">
        <f t="array" ref="BD770">SUMIFS('N1.3_Project_Listing'!$P$16:$P$829, 'N1.3_Project_Listing'!$E$16:$E$829,'N1.3_Project_Listing'!$E770, 'N1.3_Project_Listing'!$A$16:$A$829,ET_Risk_SC_Summation[[#Headers],[275kV Underground Cable]])</f>
        <v>0</v>
      </c>
      <c r="BE770" s="176" cm="1">
        <f t="array" ref="BE770">SUMIFS('N1.3_Project_Listing'!$P$16:$P$829, 'N1.3_Project_Listing'!$E$16:$E$829,'N1.3_Project_Listing'!$E770, 'N1.3_Project_Listing'!$A$16:$A$829,ET_Risk_SC_Summation[[#Headers],[275kV OHL Conductor]])</f>
        <v>0</v>
      </c>
      <c r="BF770" s="176" cm="1">
        <f t="array" ref="BF770">SUMIFS('N1.3_Project_Listing'!$P$16:$P$829, 'N1.3_Project_Listing'!$E$16:$E$829,'N1.3_Project_Listing'!$E770, 'N1.3_Project_Listing'!$A$16:$A$829,ET_Risk_SC_Summation[[#Headers],[275kV OHL Fittings]])</f>
        <v>0</v>
      </c>
      <c r="BG770" s="176" cm="1">
        <f t="array" ref="BG770">SUMIFS('N1.3_Project_Listing'!$P$16:$P$829, 'N1.3_Project_Listing'!$E$16:$E$829,'N1.3_Project_Listing'!$E770, 'N1.3_Project_Listing'!$A$16:$A$829,ET_Risk_SC_Summation[[#Headers],[275kV OHL Tower]])</f>
        <v>0</v>
      </c>
      <c r="BH770" s="176" cm="1">
        <f t="array" ref="BH770">SUMIFS('N1.3_Project_Listing'!$P$16:$P$829, 'N1.3_Project_Listing'!$E$16:$E$829,'N1.3_Project_Listing'!$E770, 'N1.3_Project_Listing'!$A$16:$A$829,ET_Risk_SC_Summation[[#Headers],[400kV Circuit Breaker]])</f>
        <v>0</v>
      </c>
      <c r="BI770" s="176" cm="1">
        <f t="array" ref="BI770">SUMIFS('N1.3_Project_Listing'!$P$16:$P$829, 'N1.3_Project_Listing'!$E$16:$E$829,'N1.3_Project_Listing'!$E770, 'N1.3_Project_Listing'!$A$16:$A$829,ET_Risk_SC_Summation[[#Headers],[400kV Transformer]])</f>
        <v>0</v>
      </c>
      <c r="BJ770" s="176" cm="1">
        <f t="array" ref="BJ770">SUMIFS('N1.3_Project_Listing'!$P$16:$P$829, 'N1.3_Project_Listing'!$E$16:$E$829,'N1.3_Project_Listing'!$E770, 'N1.3_Project_Listing'!$A$16:$A$829,ET_Risk_SC_Summation[[#Headers],[400kV Reactor]])</f>
        <v>0</v>
      </c>
      <c r="BK770" s="176" cm="1">
        <f t="array" ref="BK770">SUMIFS('N1.3_Project_Listing'!$P$16:$P$829, 'N1.3_Project_Listing'!$E$16:$E$829,'N1.3_Project_Listing'!$E770, 'N1.3_Project_Listing'!$A$16:$A$829,ET_Risk_SC_Summation[[#Headers],[400kV Underground Cable]])</f>
        <v>0</v>
      </c>
      <c r="BL770" s="176" cm="1">
        <f t="array" ref="BL770">SUMIFS('N1.3_Project_Listing'!$P$16:$P$829, 'N1.3_Project_Listing'!$E$16:$E$829,'N1.3_Project_Listing'!$E770, 'N1.3_Project_Listing'!$A$16:$A$829,ET_Risk_SC_Summation[[#Headers],[400kV OHL Conductor]])</f>
        <v>0</v>
      </c>
      <c r="BM770" s="176" cm="1">
        <f t="array" ref="BM770">SUMIFS('N1.3_Project_Listing'!$P$16:$P$829, 'N1.3_Project_Listing'!$E$16:$E$829,'N1.3_Project_Listing'!$E770, 'N1.3_Project_Listing'!$A$16:$A$829,ET_Risk_SC_Summation[[#Headers],[400kV OHL Fittings]])</f>
        <v>0</v>
      </c>
      <c r="BN770" s="176" cm="1">
        <f t="array" ref="BN770">SUMIFS('N1.3_Project_Listing'!$P$16:$P$829, 'N1.3_Project_Listing'!$E$16:$E$829,'N1.3_Project_Listing'!$E770, 'N1.3_Project_Listing'!$A$16:$A$829,ET_Risk_SC_Summation[[#Headers],[400kV OHL Tower]])</f>
        <v>0</v>
      </c>
      <c r="BO770" s="177" t="str">
        <f>IF(SUM(ET_Risk_SC_Summation[[#This Row],[132kV Circuit Breaker]:[400kV OHL Tower]])=0, "n/a", INDEX(ET_Risk_SC_Summation[#Headers],1,MATCH(MAX(ET_Risk_SC_Summation[[#This Row],[132kV Circuit Breaker]:[400kV OHL Tower]]),ET_Risk_SC_Summation[[#This Row],[132kV Circuit Breaker]:[400kV OHL Tower]],0)))</f>
        <v>n/a</v>
      </c>
      <c r="BP770" s="177" t="str">
        <f>IFERROR(INDEX('N0.7_Lookup_References'!$G$77:$G$98,MATCH(ET_Risk_SC_Summation[[#This Row],[Mxx Category]],'N0.7_Lookup_References'!$F$77:$F$98,0)),"")</f>
        <v/>
      </c>
    </row>
    <row r="771" spans="1:68">
      <c r="A771" s="160" t="str">
        <f>IFERROR(INDEX(N1.2_Intervention_Types[NARM Asset Category],MATCH('N1.3_Project_Listing'!$C771,N1.2_Intervention_Types[Intervention Type ID],0),1),"")</f>
        <v/>
      </c>
      <c r="B771" s="160" t="str">
        <f>IF($D$2="GD",IFERROR(INDEX(N1.2_Intervention_Types[C&amp;V Asset Category (GD)],MATCH('N1.3_Project_Listing'!$C771,N1.2_Intervention_Types[Intervention Type ID],0),1),""),IFERROR(INDEX(N1.2_Intervention_Types[NARM Asset Category],MATCH('N1.3_Project_Listing'!$C771,N1.2_Intervention_Types[Intervention Type ID],0),1),""))</f>
        <v/>
      </c>
      <c r="C771" s="67" t="str">
        <f>IFERROR(INDEX(N1.2_Intervention_Types[Intervention Type ID],MATCH('N1.3_Project_Listing'!$I771,N1.2_Intervention_Types[Intervention Type],0),1),"")</f>
        <v/>
      </c>
      <c r="D771" s="160" t="str">
        <f>IFERROR(INDEX(N1.2_Intervention_Types[Intervention Category],MATCH('N1.3_Project_Listing'!$C771,N1.2_Intervention_Types[Intervention Type ID],0),1),"")</f>
        <v/>
      </c>
      <c r="E771" s="210"/>
      <c r="F771" s="236"/>
      <c r="G771" s="236"/>
      <c r="H771" s="236"/>
      <c r="I771" s="151"/>
      <c r="J771" s="139"/>
      <c r="K771" s="117"/>
      <c r="L771" s="117"/>
      <c r="M771" s="117"/>
      <c r="N771" s="11"/>
      <c r="O771" s="11"/>
      <c r="P771" s="11"/>
      <c r="Q771" s="63">
        <f t="shared" si="64"/>
        <v>0</v>
      </c>
      <c r="R771" s="368">
        <f>IF('N1.3_Project_Listing'!$D771="Replacement",SUM('N1.3_Project_Listing'!$K771:$L771)/2,'N1.3_Project_Listing'!$M771)</f>
        <v>0</v>
      </c>
      <c r="S771" s="67" t="str">
        <f>IFERROR(INDEX('N0.7_Lookup_References'!$C$13:$C$72,MATCH($A771,'N0.7_Lookup_References'!$B$13:$B$72,0)),"")</f>
        <v/>
      </c>
      <c r="T771" s="338" t="str">
        <f t="shared" si="65"/>
        <v/>
      </c>
      <c r="V771" s="11"/>
      <c r="W771" s="11"/>
      <c r="X771" s="11"/>
      <c r="Y771" s="11"/>
      <c r="Z771" s="11"/>
      <c r="AA771" s="11"/>
      <c r="AB771" s="11"/>
      <c r="AC771" s="11"/>
      <c r="AD771" s="11"/>
      <c r="AE771" s="11"/>
      <c r="AF771" s="11"/>
      <c r="AG771" s="11"/>
      <c r="AH771" s="11"/>
      <c r="AI771" s="11"/>
      <c r="AJ771" s="11"/>
      <c r="AK771" s="11"/>
      <c r="AL771" s="11"/>
      <c r="AM771" s="11"/>
      <c r="AN771" s="11"/>
      <c r="AO771" s="11"/>
      <c r="AP771" s="63">
        <f t="shared" si="61"/>
        <v>0</v>
      </c>
      <c r="AQ771" s="63">
        <f t="shared" si="62"/>
        <v>0</v>
      </c>
      <c r="AR771" s="63">
        <f t="shared" si="63"/>
        <v>0</v>
      </c>
      <c r="AT771" s="176" cm="1">
        <f t="array" ref="AT771">SUMIFS('N1.3_Project_Listing'!$P$16:$P$829, 'N1.3_Project_Listing'!$E$16:$E$829,'N1.3_Project_Listing'!$E771, 'N1.3_Project_Listing'!$A$16:$A$829,ET_Risk_SC_Summation[[#Headers],[132kV Circuit Breaker]])</f>
        <v>0</v>
      </c>
      <c r="AU771" s="176" cm="1">
        <f t="array" ref="AU771">SUMIFS('N1.3_Project_Listing'!$P$16:$P$829, 'N1.3_Project_Listing'!$E$16:$E$829,'N1.3_Project_Listing'!$E771, 'N1.3_Project_Listing'!$A$16:$A$829,ET_Risk_SC_Summation[[#Headers],[132kV Transformer]])</f>
        <v>0</v>
      </c>
      <c r="AV771" s="176" cm="1">
        <f t="array" ref="AV771">SUMIFS('N1.3_Project_Listing'!$P$16:$P$829, 'N1.3_Project_Listing'!$E$16:$E$829,'N1.3_Project_Listing'!$E771, 'N1.3_Project_Listing'!$A$16:$A$829,ET_Risk_SC_Summation[[#Headers],[132kV Reactor]])</f>
        <v>0</v>
      </c>
      <c r="AW771" s="176" cm="1">
        <f t="array" ref="AW771">SUMIFS('N1.3_Project_Listing'!$P$16:$P$829, 'N1.3_Project_Listing'!$E$16:$E$829,'N1.3_Project_Listing'!$E771, 'N1.3_Project_Listing'!$A$16:$A$829,ET_Risk_SC_Summation[[#Headers],[132kV Underground Cable]])</f>
        <v>0</v>
      </c>
      <c r="AX771" s="176" cm="1">
        <f t="array" ref="AX771">SUMIFS('N1.3_Project_Listing'!$P$16:$P$829, 'N1.3_Project_Listing'!$E$16:$E$829,'N1.3_Project_Listing'!$E771, 'N1.3_Project_Listing'!$A$16:$A$829,ET_Risk_SC_Summation[[#Headers],[132kV OHL Conductor]])</f>
        <v>0</v>
      </c>
      <c r="AY771" s="176" cm="1">
        <f t="array" ref="AY771">SUMIFS('N1.3_Project_Listing'!$P$16:$P$829, 'N1.3_Project_Listing'!$E$16:$E$829,'N1.3_Project_Listing'!$E771, 'N1.3_Project_Listing'!$A$16:$A$829,ET_Risk_SC_Summation[[#Headers],[132kV OHL Fittings]])</f>
        <v>0</v>
      </c>
      <c r="AZ771" s="176" cm="1">
        <f t="array" ref="AZ771">SUMIFS('N1.3_Project_Listing'!$P$16:$P$829, 'N1.3_Project_Listing'!$E$16:$E$829,'N1.3_Project_Listing'!$E771, 'N1.3_Project_Listing'!$A$16:$A$829,ET_Risk_SC_Summation[[#Headers],[132kV OHL Tower]])</f>
        <v>0</v>
      </c>
      <c r="BA771" s="176" cm="1">
        <f t="array" ref="BA771">SUMIFS('N1.3_Project_Listing'!$P$16:$P$829, 'N1.3_Project_Listing'!$E$16:$E$829,'N1.3_Project_Listing'!$E771, 'N1.3_Project_Listing'!$A$16:$A$829,ET_Risk_SC_Summation[[#Headers],[275kV Circuit Breaker]])</f>
        <v>0</v>
      </c>
      <c r="BB771" s="176" cm="1">
        <f t="array" ref="BB771">SUMIFS('N1.3_Project_Listing'!$P$16:$P$829, 'N1.3_Project_Listing'!$E$16:$E$829,'N1.3_Project_Listing'!$E771, 'N1.3_Project_Listing'!$A$16:$A$829,ET_Risk_SC_Summation[[#Headers],[275kV Transformer]])</f>
        <v>0</v>
      </c>
      <c r="BC771" s="176" cm="1">
        <f t="array" ref="BC771">SUMIFS('N1.3_Project_Listing'!$P$16:$P$829, 'N1.3_Project_Listing'!$E$16:$E$829,'N1.3_Project_Listing'!$E771, 'N1.3_Project_Listing'!$A$16:$A$829,ET_Risk_SC_Summation[[#Headers],[275kV Reactor]])</f>
        <v>0</v>
      </c>
      <c r="BD771" s="176" cm="1">
        <f t="array" ref="BD771">SUMIFS('N1.3_Project_Listing'!$P$16:$P$829, 'N1.3_Project_Listing'!$E$16:$E$829,'N1.3_Project_Listing'!$E771, 'N1.3_Project_Listing'!$A$16:$A$829,ET_Risk_SC_Summation[[#Headers],[275kV Underground Cable]])</f>
        <v>0</v>
      </c>
      <c r="BE771" s="176" cm="1">
        <f t="array" ref="BE771">SUMIFS('N1.3_Project_Listing'!$P$16:$P$829, 'N1.3_Project_Listing'!$E$16:$E$829,'N1.3_Project_Listing'!$E771, 'N1.3_Project_Listing'!$A$16:$A$829,ET_Risk_SC_Summation[[#Headers],[275kV OHL Conductor]])</f>
        <v>0</v>
      </c>
      <c r="BF771" s="176" cm="1">
        <f t="array" ref="BF771">SUMIFS('N1.3_Project_Listing'!$P$16:$P$829, 'N1.3_Project_Listing'!$E$16:$E$829,'N1.3_Project_Listing'!$E771, 'N1.3_Project_Listing'!$A$16:$A$829,ET_Risk_SC_Summation[[#Headers],[275kV OHL Fittings]])</f>
        <v>0</v>
      </c>
      <c r="BG771" s="176" cm="1">
        <f t="array" ref="BG771">SUMIFS('N1.3_Project_Listing'!$P$16:$P$829, 'N1.3_Project_Listing'!$E$16:$E$829,'N1.3_Project_Listing'!$E771, 'N1.3_Project_Listing'!$A$16:$A$829,ET_Risk_SC_Summation[[#Headers],[275kV OHL Tower]])</f>
        <v>0</v>
      </c>
      <c r="BH771" s="176" cm="1">
        <f t="array" ref="BH771">SUMIFS('N1.3_Project_Listing'!$P$16:$P$829, 'N1.3_Project_Listing'!$E$16:$E$829,'N1.3_Project_Listing'!$E771, 'N1.3_Project_Listing'!$A$16:$A$829,ET_Risk_SC_Summation[[#Headers],[400kV Circuit Breaker]])</f>
        <v>0</v>
      </c>
      <c r="BI771" s="176" cm="1">
        <f t="array" ref="BI771">SUMIFS('N1.3_Project_Listing'!$P$16:$P$829, 'N1.3_Project_Listing'!$E$16:$E$829,'N1.3_Project_Listing'!$E771, 'N1.3_Project_Listing'!$A$16:$A$829,ET_Risk_SC_Summation[[#Headers],[400kV Transformer]])</f>
        <v>0</v>
      </c>
      <c r="BJ771" s="176" cm="1">
        <f t="array" ref="BJ771">SUMIFS('N1.3_Project_Listing'!$P$16:$P$829, 'N1.3_Project_Listing'!$E$16:$E$829,'N1.3_Project_Listing'!$E771, 'N1.3_Project_Listing'!$A$16:$A$829,ET_Risk_SC_Summation[[#Headers],[400kV Reactor]])</f>
        <v>0</v>
      </c>
      <c r="BK771" s="176" cm="1">
        <f t="array" ref="BK771">SUMIFS('N1.3_Project_Listing'!$P$16:$P$829, 'N1.3_Project_Listing'!$E$16:$E$829,'N1.3_Project_Listing'!$E771, 'N1.3_Project_Listing'!$A$16:$A$829,ET_Risk_SC_Summation[[#Headers],[400kV Underground Cable]])</f>
        <v>0</v>
      </c>
      <c r="BL771" s="176" cm="1">
        <f t="array" ref="BL771">SUMIFS('N1.3_Project_Listing'!$P$16:$P$829, 'N1.3_Project_Listing'!$E$16:$E$829,'N1.3_Project_Listing'!$E771, 'N1.3_Project_Listing'!$A$16:$A$829,ET_Risk_SC_Summation[[#Headers],[400kV OHL Conductor]])</f>
        <v>0</v>
      </c>
      <c r="BM771" s="176" cm="1">
        <f t="array" ref="BM771">SUMIFS('N1.3_Project_Listing'!$P$16:$P$829, 'N1.3_Project_Listing'!$E$16:$E$829,'N1.3_Project_Listing'!$E771, 'N1.3_Project_Listing'!$A$16:$A$829,ET_Risk_SC_Summation[[#Headers],[400kV OHL Fittings]])</f>
        <v>0</v>
      </c>
      <c r="BN771" s="176" cm="1">
        <f t="array" ref="BN771">SUMIFS('N1.3_Project_Listing'!$P$16:$P$829, 'N1.3_Project_Listing'!$E$16:$E$829,'N1.3_Project_Listing'!$E771, 'N1.3_Project_Listing'!$A$16:$A$829,ET_Risk_SC_Summation[[#Headers],[400kV OHL Tower]])</f>
        <v>0</v>
      </c>
      <c r="BO771" s="177" t="str">
        <f>IF(SUM(ET_Risk_SC_Summation[[#This Row],[132kV Circuit Breaker]:[400kV OHL Tower]])=0, "n/a", INDEX(ET_Risk_SC_Summation[#Headers],1,MATCH(MAX(ET_Risk_SC_Summation[[#This Row],[132kV Circuit Breaker]:[400kV OHL Tower]]),ET_Risk_SC_Summation[[#This Row],[132kV Circuit Breaker]:[400kV OHL Tower]],0)))</f>
        <v>n/a</v>
      </c>
      <c r="BP771" s="177" t="str">
        <f>IFERROR(INDEX('N0.7_Lookup_References'!$G$77:$G$98,MATCH(ET_Risk_SC_Summation[[#This Row],[Mxx Category]],'N0.7_Lookup_References'!$F$77:$F$98,0)),"")</f>
        <v/>
      </c>
    </row>
    <row r="772" spans="1:68">
      <c r="A772" s="160" t="str">
        <f>IFERROR(INDEX(N1.2_Intervention_Types[NARM Asset Category],MATCH('N1.3_Project_Listing'!$C772,N1.2_Intervention_Types[Intervention Type ID],0),1),"")</f>
        <v/>
      </c>
      <c r="B772" s="160" t="str">
        <f>IF($D$2="GD",IFERROR(INDEX(N1.2_Intervention_Types[C&amp;V Asset Category (GD)],MATCH('N1.3_Project_Listing'!$C772,N1.2_Intervention_Types[Intervention Type ID],0),1),""),IFERROR(INDEX(N1.2_Intervention_Types[NARM Asset Category],MATCH('N1.3_Project_Listing'!$C772,N1.2_Intervention_Types[Intervention Type ID],0),1),""))</f>
        <v/>
      </c>
      <c r="C772" s="67" t="str">
        <f>IFERROR(INDEX(N1.2_Intervention_Types[Intervention Type ID],MATCH('N1.3_Project_Listing'!$I772,N1.2_Intervention_Types[Intervention Type],0),1),"")</f>
        <v/>
      </c>
      <c r="D772" s="160" t="str">
        <f>IFERROR(INDEX(N1.2_Intervention_Types[Intervention Category],MATCH('N1.3_Project_Listing'!$C772,N1.2_Intervention_Types[Intervention Type ID],0),1),"")</f>
        <v/>
      </c>
      <c r="E772" s="210"/>
      <c r="F772" s="236"/>
      <c r="G772" s="236"/>
      <c r="H772" s="236"/>
      <c r="I772" s="151"/>
      <c r="J772" s="139"/>
      <c r="K772" s="117"/>
      <c r="L772" s="117"/>
      <c r="M772" s="117"/>
      <c r="N772" s="11"/>
      <c r="O772" s="11"/>
      <c r="P772" s="11"/>
      <c r="Q772" s="63">
        <f t="shared" si="64"/>
        <v>0</v>
      </c>
      <c r="R772" s="368">
        <f>IF('N1.3_Project_Listing'!$D772="Replacement",SUM('N1.3_Project_Listing'!$K772:$L772)/2,'N1.3_Project_Listing'!$M772)</f>
        <v>0</v>
      </c>
      <c r="S772" s="67" t="str">
        <f>IFERROR(INDEX('N0.7_Lookup_References'!$C$13:$C$72,MATCH($A772,'N0.7_Lookup_References'!$B$13:$B$72,0)),"")</f>
        <v/>
      </c>
      <c r="T772" s="338" t="str">
        <f t="shared" si="65"/>
        <v/>
      </c>
      <c r="V772" s="11"/>
      <c r="W772" s="11"/>
      <c r="X772" s="11"/>
      <c r="Y772" s="11"/>
      <c r="Z772" s="11"/>
      <c r="AA772" s="11"/>
      <c r="AB772" s="11"/>
      <c r="AC772" s="11"/>
      <c r="AD772" s="11"/>
      <c r="AE772" s="11"/>
      <c r="AF772" s="11"/>
      <c r="AG772" s="11"/>
      <c r="AH772" s="11"/>
      <c r="AI772" s="11"/>
      <c r="AJ772" s="11"/>
      <c r="AK772" s="11"/>
      <c r="AL772" s="11"/>
      <c r="AM772" s="11"/>
      <c r="AN772" s="11"/>
      <c r="AO772" s="11"/>
      <c r="AP772" s="63">
        <f t="shared" ref="AP772:AP828" si="66">SUM(V772:AE772)</f>
        <v>0</v>
      </c>
      <c r="AQ772" s="63">
        <f t="shared" ref="AQ772:AQ828" si="67">SUM(AF772:AO772)</f>
        <v>0</v>
      </c>
      <c r="AR772" s="63">
        <f t="shared" ref="AR772:AR828" si="68">AQ772-AP772</f>
        <v>0</v>
      </c>
      <c r="AT772" s="176" cm="1">
        <f t="array" ref="AT772">SUMIFS('N1.3_Project_Listing'!$P$16:$P$829, 'N1.3_Project_Listing'!$E$16:$E$829,'N1.3_Project_Listing'!$E772, 'N1.3_Project_Listing'!$A$16:$A$829,ET_Risk_SC_Summation[[#Headers],[132kV Circuit Breaker]])</f>
        <v>0</v>
      </c>
      <c r="AU772" s="176" cm="1">
        <f t="array" ref="AU772">SUMIFS('N1.3_Project_Listing'!$P$16:$P$829, 'N1.3_Project_Listing'!$E$16:$E$829,'N1.3_Project_Listing'!$E772, 'N1.3_Project_Listing'!$A$16:$A$829,ET_Risk_SC_Summation[[#Headers],[132kV Transformer]])</f>
        <v>0</v>
      </c>
      <c r="AV772" s="176" cm="1">
        <f t="array" ref="AV772">SUMIFS('N1.3_Project_Listing'!$P$16:$P$829, 'N1.3_Project_Listing'!$E$16:$E$829,'N1.3_Project_Listing'!$E772, 'N1.3_Project_Listing'!$A$16:$A$829,ET_Risk_SC_Summation[[#Headers],[132kV Reactor]])</f>
        <v>0</v>
      </c>
      <c r="AW772" s="176" cm="1">
        <f t="array" ref="AW772">SUMIFS('N1.3_Project_Listing'!$P$16:$P$829, 'N1.3_Project_Listing'!$E$16:$E$829,'N1.3_Project_Listing'!$E772, 'N1.3_Project_Listing'!$A$16:$A$829,ET_Risk_SC_Summation[[#Headers],[132kV Underground Cable]])</f>
        <v>0</v>
      </c>
      <c r="AX772" s="176" cm="1">
        <f t="array" ref="AX772">SUMIFS('N1.3_Project_Listing'!$P$16:$P$829, 'N1.3_Project_Listing'!$E$16:$E$829,'N1.3_Project_Listing'!$E772, 'N1.3_Project_Listing'!$A$16:$A$829,ET_Risk_SC_Summation[[#Headers],[132kV OHL Conductor]])</f>
        <v>0</v>
      </c>
      <c r="AY772" s="176" cm="1">
        <f t="array" ref="AY772">SUMIFS('N1.3_Project_Listing'!$P$16:$P$829, 'N1.3_Project_Listing'!$E$16:$E$829,'N1.3_Project_Listing'!$E772, 'N1.3_Project_Listing'!$A$16:$A$829,ET_Risk_SC_Summation[[#Headers],[132kV OHL Fittings]])</f>
        <v>0</v>
      </c>
      <c r="AZ772" s="176" cm="1">
        <f t="array" ref="AZ772">SUMIFS('N1.3_Project_Listing'!$P$16:$P$829, 'N1.3_Project_Listing'!$E$16:$E$829,'N1.3_Project_Listing'!$E772, 'N1.3_Project_Listing'!$A$16:$A$829,ET_Risk_SC_Summation[[#Headers],[132kV OHL Tower]])</f>
        <v>0</v>
      </c>
      <c r="BA772" s="176" cm="1">
        <f t="array" ref="BA772">SUMIFS('N1.3_Project_Listing'!$P$16:$P$829, 'N1.3_Project_Listing'!$E$16:$E$829,'N1.3_Project_Listing'!$E772, 'N1.3_Project_Listing'!$A$16:$A$829,ET_Risk_SC_Summation[[#Headers],[275kV Circuit Breaker]])</f>
        <v>0</v>
      </c>
      <c r="BB772" s="176" cm="1">
        <f t="array" ref="BB772">SUMIFS('N1.3_Project_Listing'!$P$16:$P$829, 'N1.3_Project_Listing'!$E$16:$E$829,'N1.3_Project_Listing'!$E772, 'N1.3_Project_Listing'!$A$16:$A$829,ET_Risk_SC_Summation[[#Headers],[275kV Transformer]])</f>
        <v>0</v>
      </c>
      <c r="BC772" s="176" cm="1">
        <f t="array" ref="BC772">SUMIFS('N1.3_Project_Listing'!$P$16:$P$829, 'N1.3_Project_Listing'!$E$16:$E$829,'N1.3_Project_Listing'!$E772, 'N1.3_Project_Listing'!$A$16:$A$829,ET_Risk_SC_Summation[[#Headers],[275kV Reactor]])</f>
        <v>0</v>
      </c>
      <c r="BD772" s="176" cm="1">
        <f t="array" ref="BD772">SUMIFS('N1.3_Project_Listing'!$P$16:$P$829, 'N1.3_Project_Listing'!$E$16:$E$829,'N1.3_Project_Listing'!$E772, 'N1.3_Project_Listing'!$A$16:$A$829,ET_Risk_SC_Summation[[#Headers],[275kV Underground Cable]])</f>
        <v>0</v>
      </c>
      <c r="BE772" s="176" cm="1">
        <f t="array" ref="BE772">SUMIFS('N1.3_Project_Listing'!$P$16:$P$829, 'N1.3_Project_Listing'!$E$16:$E$829,'N1.3_Project_Listing'!$E772, 'N1.3_Project_Listing'!$A$16:$A$829,ET_Risk_SC_Summation[[#Headers],[275kV OHL Conductor]])</f>
        <v>0</v>
      </c>
      <c r="BF772" s="176" cm="1">
        <f t="array" ref="BF772">SUMIFS('N1.3_Project_Listing'!$P$16:$P$829, 'N1.3_Project_Listing'!$E$16:$E$829,'N1.3_Project_Listing'!$E772, 'N1.3_Project_Listing'!$A$16:$A$829,ET_Risk_SC_Summation[[#Headers],[275kV OHL Fittings]])</f>
        <v>0</v>
      </c>
      <c r="BG772" s="176" cm="1">
        <f t="array" ref="BG772">SUMIFS('N1.3_Project_Listing'!$P$16:$P$829, 'N1.3_Project_Listing'!$E$16:$E$829,'N1.3_Project_Listing'!$E772, 'N1.3_Project_Listing'!$A$16:$A$829,ET_Risk_SC_Summation[[#Headers],[275kV OHL Tower]])</f>
        <v>0</v>
      </c>
      <c r="BH772" s="176" cm="1">
        <f t="array" ref="BH772">SUMIFS('N1.3_Project_Listing'!$P$16:$P$829, 'N1.3_Project_Listing'!$E$16:$E$829,'N1.3_Project_Listing'!$E772, 'N1.3_Project_Listing'!$A$16:$A$829,ET_Risk_SC_Summation[[#Headers],[400kV Circuit Breaker]])</f>
        <v>0</v>
      </c>
      <c r="BI772" s="176" cm="1">
        <f t="array" ref="BI772">SUMIFS('N1.3_Project_Listing'!$P$16:$P$829, 'N1.3_Project_Listing'!$E$16:$E$829,'N1.3_Project_Listing'!$E772, 'N1.3_Project_Listing'!$A$16:$A$829,ET_Risk_SC_Summation[[#Headers],[400kV Transformer]])</f>
        <v>0</v>
      </c>
      <c r="BJ772" s="176" cm="1">
        <f t="array" ref="BJ772">SUMIFS('N1.3_Project_Listing'!$P$16:$P$829, 'N1.3_Project_Listing'!$E$16:$E$829,'N1.3_Project_Listing'!$E772, 'N1.3_Project_Listing'!$A$16:$A$829,ET_Risk_SC_Summation[[#Headers],[400kV Reactor]])</f>
        <v>0</v>
      </c>
      <c r="BK772" s="176" cm="1">
        <f t="array" ref="BK772">SUMIFS('N1.3_Project_Listing'!$P$16:$P$829, 'N1.3_Project_Listing'!$E$16:$E$829,'N1.3_Project_Listing'!$E772, 'N1.3_Project_Listing'!$A$16:$A$829,ET_Risk_SC_Summation[[#Headers],[400kV Underground Cable]])</f>
        <v>0</v>
      </c>
      <c r="BL772" s="176" cm="1">
        <f t="array" ref="BL772">SUMIFS('N1.3_Project_Listing'!$P$16:$P$829, 'N1.3_Project_Listing'!$E$16:$E$829,'N1.3_Project_Listing'!$E772, 'N1.3_Project_Listing'!$A$16:$A$829,ET_Risk_SC_Summation[[#Headers],[400kV OHL Conductor]])</f>
        <v>0</v>
      </c>
      <c r="BM772" s="176" cm="1">
        <f t="array" ref="BM772">SUMIFS('N1.3_Project_Listing'!$P$16:$P$829, 'N1.3_Project_Listing'!$E$16:$E$829,'N1.3_Project_Listing'!$E772, 'N1.3_Project_Listing'!$A$16:$A$829,ET_Risk_SC_Summation[[#Headers],[400kV OHL Fittings]])</f>
        <v>0</v>
      </c>
      <c r="BN772" s="176" cm="1">
        <f t="array" ref="BN772">SUMIFS('N1.3_Project_Listing'!$P$16:$P$829, 'N1.3_Project_Listing'!$E$16:$E$829,'N1.3_Project_Listing'!$E772, 'N1.3_Project_Listing'!$A$16:$A$829,ET_Risk_SC_Summation[[#Headers],[400kV OHL Tower]])</f>
        <v>0</v>
      </c>
      <c r="BO772" s="177" t="str">
        <f>IF(SUM(ET_Risk_SC_Summation[[#This Row],[132kV Circuit Breaker]:[400kV OHL Tower]])=0, "n/a", INDEX(ET_Risk_SC_Summation[#Headers],1,MATCH(MAX(ET_Risk_SC_Summation[[#This Row],[132kV Circuit Breaker]:[400kV OHL Tower]]),ET_Risk_SC_Summation[[#This Row],[132kV Circuit Breaker]:[400kV OHL Tower]],0)))</f>
        <v>n/a</v>
      </c>
      <c r="BP772" s="177" t="str">
        <f>IFERROR(INDEX('N0.7_Lookup_References'!$G$77:$G$98,MATCH(ET_Risk_SC_Summation[[#This Row],[Mxx Category]],'N0.7_Lookup_References'!$F$77:$F$98,0)),"")</f>
        <v/>
      </c>
    </row>
    <row r="773" spans="1:68">
      <c r="A773" s="160" t="str">
        <f>IFERROR(INDEX(N1.2_Intervention_Types[NARM Asset Category],MATCH('N1.3_Project_Listing'!$C773,N1.2_Intervention_Types[Intervention Type ID],0),1),"")</f>
        <v/>
      </c>
      <c r="B773" s="160" t="str">
        <f>IF($D$2="GD",IFERROR(INDEX(N1.2_Intervention_Types[C&amp;V Asset Category (GD)],MATCH('N1.3_Project_Listing'!$C773,N1.2_Intervention_Types[Intervention Type ID],0),1),""),IFERROR(INDEX(N1.2_Intervention_Types[NARM Asset Category],MATCH('N1.3_Project_Listing'!$C773,N1.2_Intervention_Types[Intervention Type ID],0),1),""))</f>
        <v/>
      </c>
      <c r="C773" s="67" t="str">
        <f>IFERROR(INDEX(N1.2_Intervention_Types[Intervention Type ID],MATCH('N1.3_Project_Listing'!$I773,N1.2_Intervention_Types[Intervention Type],0),1),"")</f>
        <v/>
      </c>
      <c r="D773" s="160" t="str">
        <f>IFERROR(INDEX(N1.2_Intervention_Types[Intervention Category],MATCH('N1.3_Project_Listing'!$C773,N1.2_Intervention_Types[Intervention Type ID],0),1),"")</f>
        <v/>
      </c>
      <c r="E773" s="210"/>
      <c r="F773" s="236"/>
      <c r="G773" s="236"/>
      <c r="H773" s="236"/>
      <c r="I773" s="151"/>
      <c r="J773" s="139"/>
      <c r="K773" s="117"/>
      <c r="L773" s="117"/>
      <c r="M773" s="117"/>
      <c r="N773" s="11"/>
      <c r="O773" s="11"/>
      <c r="P773" s="11"/>
      <c r="Q773" s="63">
        <f t="shared" si="64"/>
        <v>0</v>
      </c>
      <c r="R773" s="368">
        <f>IF('N1.3_Project_Listing'!$D773="Replacement",SUM('N1.3_Project_Listing'!$K773:$L773)/2,'N1.3_Project_Listing'!$M773)</f>
        <v>0</v>
      </c>
      <c r="S773" s="67" t="str">
        <f>IFERROR(INDEX('N0.7_Lookup_References'!$C$13:$C$72,MATCH($A773,'N0.7_Lookup_References'!$B$13:$B$72,0)),"")</f>
        <v/>
      </c>
      <c r="T773" s="338" t="str">
        <f t="shared" si="65"/>
        <v/>
      </c>
      <c r="V773" s="11"/>
      <c r="W773" s="11"/>
      <c r="X773" s="11"/>
      <c r="Y773" s="11"/>
      <c r="Z773" s="11"/>
      <c r="AA773" s="11"/>
      <c r="AB773" s="11"/>
      <c r="AC773" s="11"/>
      <c r="AD773" s="11"/>
      <c r="AE773" s="11"/>
      <c r="AF773" s="11"/>
      <c r="AG773" s="11"/>
      <c r="AH773" s="11"/>
      <c r="AI773" s="11"/>
      <c r="AJ773" s="11"/>
      <c r="AK773" s="11"/>
      <c r="AL773" s="11"/>
      <c r="AM773" s="11"/>
      <c r="AN773" s="11"/>
      <c r="AO773" s="11"/>
      <c r="AP773" s="63">
        <f t="shared" si="66"/>
        <v>0</v>
      </c>
      <c r="AQ773" s="63">
        <f t="shared" si="67"/>
        <v>0</v>
      </c>
      <c r="AR773" s="63">
        <f t="shared" si="68"/>
        <v>0</v>
      </c>
      <c r="AT773" s="176" cm="1">
        <f t="array" ref="AT773">SUMIFS('N1.3_Project_Listing'!$P$16:$P$829, 'N1.3_Project_Listing'!$E$16:$E$829,'N1.3_Project_Listing'!$E773, 'N1.3_Project_Listing'!$A$16:$A$829,ET_Risk_SC_Summation[[#Headers],[132kV Circuit Breaker]])</f>
        <v>0</v>
      </c>
      <c r="AU773" s="176" cm="1">
        <f t="array" ref="AU773">SUMIFS('N1.3_Project_Listing'!$P$16:$P$829, 'N1.3_Project_Listing'!$E$16:$E$829,'N1.3_Project_Listing'!$E773, 'N1.3_Project_Listing'!$A$16:$A$829,ET_Risk_SC_Summation[[#Headers],[132kV Transformer]])</f>
        <v>0</v>
      </c>
      <c r="AV773" s="176" cm="1">
        <f t="array" ref="AV773">SUMIFS('N1.3_Project_Listing'!$P$16:$P$829, 'N1.3_Project_Listing'!$E$16:$E$829,'N1.3_Project_Listing'!$E773, 'N1.3_Project_Listing'!$A$16:$A$829,ET_Risk_SC_Summation[[#Headers],[132kV Reactor]])</f>
        <v>0</v>
      </c>
      <c r="AW773" s="176" cm="1">
        <f t="array" ref="AW773">SUMIFS('N1.3_Project_Listing'!$P$16:$P$829, 'N1.3_Project_Listing'!$E$16:$E$829,'N1.3_Project_Listing'!$E773, 'N1.3_Project_Listing'!$A$16:$A$829,ET_Risk_SC_Summation[[#Headers],[132kV Underground Cable]])</f>
        <v>0</v>
      </c>
      <c r="AX773" s="176" cm="1">
        <f t="array" ref="AX773">SUMIFS('N1.3_Project_Listing'!$P$16:$P$829, 'N1.3_Project_Listing'!$E$16:$E$829,'N1.3_Project_Listing'!$E773, 'N1.3_Project_Listing'!$A$16:$A$829,ET_Risk_SC_Summation[[#Headers],[132kV OHL Conductor]])</f>
        <v>0</v>
      </c>
      <c r="AY773" s="176" cm="1">
        <f t="array" ref="AY773">SUMIFS('N1.3_Project_Listing'!$P$16:$P$829, 'N1.3_Project_Listing'!$E$16:$E$829,'N1.3_Project_Listing'!$E773, 'N1.3_Project_Listing'!$A$16:$A$829,ET_Risk_SC_Summation[[#Headers],[132kV OHL Fittings]])</f>
        <v>0</v>
      </c>
      <c r="AZ773" s="176" cm="1">
        <f t="array" ref="AZ773">SUMIFS('N1.3_Project_Listing'!$P$16:$P$829, 'N1.3_Project_Listing'!$E$16:$E$829,'N1.3_Project_Listing'!$E773, 'N1.3_Project_Listing'!$A$16:$A$829,ET_Risk_SC_Summation[[#Headers],[132kV OHL Tower]])</f>
        <v>0</v>
      </c>
      <c r="BA773" s="176" cm="1">
        <f t="array" ref="BA773">SUMIFS('N1.3_Project_Listing'!$P$16:$P$829, 'N1.3_Project_Listing'!$E$16:$E$829,'N1.3_Project_Listing'!$E773, 'N1.3_Project_Listing'!$A$16:$A$829,ET_Risk_SC_Summation[[#Headers],[275kV Circuit Breaker]])</f>
        <v>0</v>
      </c>
      <c r="BB773" s="176" cm="1">
        <f t="array" ref="BB773">SUMIFS('N1.3_Project_Listing'!$P$16:$P$829, 'N1.3_Project_Listing'!$E$16:$E$829,'N1.3_Project_Listing'!$E773, 'N1.3_Project_Listing'!$A$16:$A$829,ET_Risk_SC_Summation[[#Headers],[275kV Transformer]])</f>
        <v>0</v>
      </c>
      <c r="BC773" s="176" cm="1">
        <f t="array" ref="BC773">SUMIFS('N1.3_Project_Listing'!$P$16:$P$829, 'N1.3_Project_Listing'!$E$16:$E$829,'N1.3_Project_Listing'!$E773, 'N1.3_Project_Listing'!$A$16:$A$829,ET_Risk_SC_Summation[[#Headers],[275kV Reactor]])</f>
        <v>0</v>
      </c>
      <c r="BD773" s="176" cm="1">
        <f t="array" ref="BD773">SUMIFS('N1.3_Project_Listing'!$P$16:$P$829, 'N1.3_Project_Listing'!$E$16:$E$829,'N1.3_Project_Listing'!$E773, 'N1.3_Project_Listing'!$A$16:$A$829,ET_Risk_SC_Summation[[#Headers],[275kV Underground Cable]])</f>
        <v>0</v>
      </c>
      <c r="BE773" s="176" cm="1">
        <f t="array" ref="BE773">SUMIFS('N1.3_Project_Listing'!$P$16:$P$829, 'N1.3_Project_Listing'!$E$16:$E$829,'N1.3_Project_Listing'!$E773, 'N1.3_Project_Listing'!$A$16:$A$829,ET_Risk_SC_Summation[[#Headers],[275kV OHL Conductor]])</f>
        <v>0</v>
      </c>
      <c r="BF773" s="176" cm="1">
        <f t="array" ref="BF773">SUMIFS('N1.3_Project_Listing'!$P$16:$P$829, 'N1.3_Project_Listing'!$E$16:$E$829,'N1.3_Project_Listing'!$E773, 'N1.3_Project_Listing'!$A$16:$A$829,ET_Risk_SC_Summation[[#Headers],[275kV OHL Fittings]])</f>
        <v>0</v>
      </c>
      <c r="BG773" s="176" cm="1">
        <f t="array" ref="BG773">SUMIFS('N1.3_Project_Listing'!$P$16:$P$829, 'N1.3_Project_Listing'!$E$16:$E$829,'N1.3_Project_Listing'!$E773, 'N1.3_Project_Listing'!$A$16:$A$829,ET_Risk_SC_Summation[[#Headers],[275kV OHL Tower]])</f>
        <v>0</v>
      </c>
      <c r="BH773" s="176" cm="1">
        <f t="array" ref="BH773">SUMIFS('N1.3_Project_Listing'!$P$16:$P$829, 'N1.3_Project_Listing'!$E$16:$E$829,'N1.3_Project_Listing'!$E773, 'N1.3_Project_Listing'!$A$16:$A$829,ET_Risk_SC_Summation[[#Headers],[400kV Circuit Breaker]])</f>
        <v>0</v>
      </c>
      <c r="BI773" s="176" cm="1">
        <f t="array" ref="BI773">SUMIFS('N1.3_Project_Listing'!$P$16:$P$829, 'N1.3_Project_Listing'!$E$16:$E$829,'N1.3_Project_Listing'!$E773, 'N1.3_Project_Listing'!$A$16:$A$829,ET_Risk_SC_Summation[[#Headers],[400kV Transformer]])</f>
        <v>0</v>
      </c>
      <c r="BJ773" s="176" cm="1">
        <f t="array" ref="BJ773">SUMIFS('N1.3_Project_Listing'!$P$16:$P$829, 'N1.3_Project_Listing'!$E$16:$E$829,'N1.3_Project_Listing'!$E773, 'N1.3_Project_Listing'!$A$16:$A$829,ET_Risk_SC_Summation[[#Headers],[400kV Reactor]])</f>
        <v>0</v>
      </c>
      <c r="BK773" s="176" cm="1">
        <f t="array" ref="BK773">SUMIFS('N1.3_Project_Listing'!$P$16:$P$829, 'N1.3_Project_Listing'!$E$16:$E$829,'N1.3_Project_Listing'!$E773, 'N1.3_Project_Listing'!$A$16:$A$829,ET_Risk_SC_Summation[[#Headers],[400kV Underground Cable]])</f>
        <v>0</v>
      </c>
      <c r="BL773" s="176" cm="1">
        <f t="array" ref="BL773">SUMIFS('N1.3_Project_Listing'!$P$16:$P$829, 'N1.3_Project_Listing'!$E$16:$E$829,'N1.3_Project_Listing'!$E773, 'N1.3_Project_Listing'!$A$16:$A$829,ET_Risk_SC_Summation[[#Headers],[400kV OHL Conductor]])</f>
        <v>0</v>
      </c>
      <c r="BM773" s="176" cm="1">
        <f t="array" ref="BM773">SUMIFS('N1.3_Project_Listing'!$P$16:$P$829, 'N1.3_Project_Listing'!$E$16:$E$829,'N1.3_Project_Listing'!$E773, 'N1.3_Project_Listing'!$A$16:$A$829,ET_Risk_SC_Summation[[#Headers],[400kV OHL Fittings]])</f>
        <v>0</v>
      </c>
      <c r="BN773" s="176" cm="1">
        <f t="array" ref="BN773">SUMIFS('N1.3_Project_Listing'!$P$16:$P$829, 'N1.3_Project_Listing'!$E$16:$E$829,'N1.3_Project_Listing'!$E773, 'N1.3_Project_Listing'!$A$16:$A$829,ET_Risk_SC_Summation[[#Headers],[400kV OHL Tower]])</f>
        <v>0</v>
      </c>
      <c r="BO773" s="177" t="str">
        <f>IF(SUM(ET_Risk_SC_Summation[[#This Row],[132kV Circuit Breaker]:[400kV OHL Tower]])=0, "n/a", INDEX(ET_Risk_SC_Summation[#Headers],1,MATCH(MAX(ET_Risk_SC_Summation[[#This Row],[132kV Circuit Breaker]:[400kV OHL Tower]]),ET_Risk_SC_Summation[[#This Row],[132kV Circuit Breaker]:[400kV OHL Tower]],0)))</f>
        <v>n/a</v>
      </c>
      <c r="BP773" s="177" t="str">
        <f>IFERROR(INDEX('N0.7_Lookup_References'!$G$77:$G$98,MATCH(ET_Risk_SC_Summation[[#This Row],[Mxx Category]],'N0.7_Lookup_References'!$F$77:$F$98,0)),"")</f>
        <v/>
      </c>
    </row>
    <row r="774" spans="1:68">
      <c r="A774" s="160" t="str">
        <f>IFERROR(INDEX(N1.2_Intervention_Types[NARM Asset Category],MATCH('N1.3_Project_Listing'!$C774,N1.2_Intervention_Types[Intervention Type ID],0),1),"")</f>
        <v/>
      </c>
      <c r="B774" s="160" t="str">
        <f>IF($D$2="GD",IFERROR(INDEX(N1.2_Intervention_Types[C&amp;V Asset Category (GD)],MATCH('N1.3_Project_Listing'!$C774,N1.2_Intervention_Types[Intervention Type ID],0),1),""),IFERROR(INDEX(N1.2_Intervention_Types[NARM Asset Category],MATCH('N1.3_Project_Listing'!$C774,N1.2_Intervention_Types[Intervention Type ID],0),1),""))</f>
        <v/>
      </c>
      <c r="C774" s="67" t="str">
        <f>IFERROR(INDEX(N1.2_Intervention_Types[Intervention Type ID],MATCH('N1.3_Project_Listing'!$I774,N1.2_Intervention_Types[Intervention Type],0),1),"")</f>
        <v/>
      </c>
      <c r="D774" s="160" t="str">
        <f>IFERROR(INDEX(N1.2_Intervention_Types[Intervention Category],MATCH('N1.3_Project_Listing'!$C774,N1.2_Intervention_Types[Intervention Type ID],0),1),"")</f>
        <v/>
      </c>
      <c r="E774" s="210"/>
      <c r="F774" s="236"/>
      <c r="G774" s="236"/>
      <c r="H774" s="236"/>
      <c r="I774" s="151"/>
      <c r="J774" s="139"/>
      <c r="K774" s="117"/>
      <c r="L774" s="117"/>
      <c r="M774" s="117"/>
      <c r="N774" s="11"/>
      <c r="O774" s="11"/>
      <c r="P774" s="11"/>
      <c r="Q774" s="63">
        <f t="shared" si="64"/>
        <v>0</v>
      </c>
      <c r="R774" s="368">
        <f>IF('N1.3_Project_Listing'!$D774="Replacement",SUM('N1.3_Project_Listing'!$K774:$L774)/2,'N1.3_Project_Listing'!$M774)</f>
        <v>0</v>
      </c>
      <c r="S774" s="67" t="str">
        <f>IFERROR(INDEX('N0.7_Lookup_References'!$C$13:$C$72,MATCH($A774,'N0.7_Lookup_References'!$B$13:$B$72,0)),"")</f>
        <v/>
      </c>
      <c r="T774" s="338" t="str">
        <f t="shared" si="65"/>
        <v/>
      </c>
      <c r="V774" s="11"/>
      <c r="W774" s="11"/>
      <c r="X774" s="11"/>
      <c r="Y774" s="11"/>
      <c r="Z774" s="11"/>
      <c r="AA774" s="11"/>
      <c r="AB774" s="11"/>
      <c r="AC774" s="11"/>
      <c r="AD774" s="11"/>
      <c r="AE774" s="11"/>
      <c r="AF774" s="11"/>
      <c r="AG774" s="11"/>
      <c r="AH774" s="11"/>
      <c r="AI774" s="11"/>
      <c r="AJ774" s="11"/>
      <c r="AK774" s="11"/>
      <c r="AL774" s="11"/>
      <c r="AM774" s="11"/>
      <c r="AN774" s="11"/>
      <c r="AO774" s="11"/>
      <c r="AP774" s="63">
        <f t="shared" si="66"/>
        <v>0</v>
      </c>
      <c r="AQ774" s="63">
        <f t="shared" si="67"/>
        <v>0</v>
      </c>
      <c r="AR774" s="63">
        <f t="shared" si="68"/>
        <v>0</v>
      </c>
      <c r="AT774" s="176" cm="1">
        <f t="array" ref="AT774">SUMIFS('N1.3_Project_Listing'!$P$16:$P$829, 'N1.3_Project_Listing'!$E$16:$E$829,'N1.3_Project_Listing'!$E774, 'N1.3_Project_Listing'!$A$16:$A$829,ET_Risk_SC_Summation[[#Headers],[132kV Circuit Breaker]])</f>
        <v>0</v>
      </c>
      <c r="AU774" s="176" cm="1">
        <f t="array" ref="AU774">SUMIFS('N1.3_Project_Listing'!$P$16:$P$829, 'N1.3_Project_Listing'!$E$16:$E$829,'N1.3_Project_Listing'!$E774, 'N1.3_Project_Listing'!$A$16:$A$829,ET_Risk_SC_Summation[[#Headers],[132kV Transformer]])</f>
        <v>0</v>
      </c>
      <c r="AV774" s="176" cm="1">
        <f t="array" ref="AV774">SUMIFS('N1.3_Project_Listing'!$P$16:$P$829, 'N1.3_Project_Listing'!$E$16:$E$829,'N1.3_Project_Listing'!$E774, 'N1.3_Project_Listing'!$A$16:$A$829,ET_Risk_SC_Summation[[#Headers],[132kV Reactor]])</f>
        <v>0</v>
      </c>
      <c r="AW774" s="176" cm="1">
        <f t="array" ref="AW774">SUMIFS('N1.3_Project_Listing'!$P$16:$P$829, 'N1.3_Project_Listing'!$E$16:$E$829,'N1.3_Project_Listing'!$E774, 'N1.3_Project_Listing'!$A$16:$A$829,ET_Risk_SC_Summation[[#Headers],[132kV Underground Cable]])</f>
        <v>0</v>
      </c>
      <c r="AX774" s="176" cm="1">
        <f t="array" ref="AX774">SUMIFS('N1.3_Project_Listing'!$P$16:$P$829, 'N1.3_Project_Listing'!$E$16:$E$829,'N1.3_Project_Listing'!$E774, 'N1.3_Project_Listing'!$A$16:$A$829,ET_Risk_SC_Summation[[#Headers],[132kV OHL Conductor]])</f>
        <v>0</v>
      </c>
      <c r="AY774" s="176" cm="1">
        <f t="array" ref="AY774">SUMIFS('N1.3_Project_Listing'!$P$16:$P$829, 'N1.3_Project_Listing'!$E$16:$E$829,'N1.3_Project_Listing'!$E774, 'N1.3_Project_Listing'!$A$16:$A$829,ET_Risk_SC_Summation[[#Headers],[132kV OHL Fittings]])</f>
        <v>0</v>
      </c>
      <c r="AZ774" s="176" cm="1">
        <f t="array" ref="AZ774">SUMIFS('N1.3_Project_Listing'!$P$16:$P$829, 'N1.3_Project_Listing'!$E$16:$E$829,'N1.3_Project_Listing'!$E774, 'N1.3_Project_Listing'!$A$16:$A$829,ET_Risk_SC_Summation[[#Headers],[132kV OHL Tower]])</f>
        <v>0</v>
      </c>
      <c r="BA774" s="176" cm="1">
        <f t="array" ref="BA774">SUMIFS('N1.3_Project_Listing'!$P$16:$P$829, 'N1.3_Project_Listing'!$E$16:$E$829,'N1.3_Project_Listing'!$E774, 'N1.3_Project_Listing'!$A$16:$A$829,ET_Risk_SC_Summation[[#Headers],[275kV Circuit Breaker]])</f>
        <v>0</v>
      </c>
      <c r="BB774" s="176" cm="1">
        <f t="array" ref="BB774">SUMIFS('N1.3_Project_Listing'!$P$16:$P$829, 'N1.3_Project_Listing'!$E$16:$E$829,'N1.3_Project_Listing'!$E774, 'N1.3_Project_Listing'!$A$16:$A$829,ET_Risk_SC_Summation[[#Headers],[275kV Transformer]])</f>
        <v>0</v>
      </c>
      <c r="BC774" s="176" cm="1">
        <f t="array" ref="BC774">SUMIFS('N1.3_Project_Listing'!$P$16:$P$829, 'N1.3_Project_Listing'!$E$16:$E$829,'N1.3_Project_Listing'!$E774, 'N1.3_Project_Listing'!$A$16:$A$829,ET_Risk_SC_Summation[[#Headers],[275kV Reactor]])</f>
        <v>0</v>
      </c>
      <c r="BD774" s="176" cm="1">
        <f t="array" ref="BD774">SUMIFS('N1.3_Project_Listing'!$P$16:$P$829, 'N1.3_Project_Listing'!$E$16:$E$829,'N1.3_Project_Listing'!$E774, 'N1.3_Project_Listing'!$A$16:$A$829,ET_Risk_SC_Summation[[#Headers],[275kV Underground Cable]])</f>
        <v>0</v>
      </c>
      <c r="BE774" s="176" cm="1">
        <f t="array" ref="BE774">SUMIFS('N1.3_Project_Listing'!$P$16:$P$829, 'N1.3_Project_Listing'!$E$16:$E$829,'N1.3_Project_Listing'!$E774, 'N1.3_Project_Listing'!$A$16:$A$829,ET_Risk_SC_Summation[[#Headers],[275kV OHL Conductor]])</f>
        <v>0</v>
      </c>
      <c r="BF774" s="176" cm="1">
        <f t="array" ref="BF774">SUMIFS('N1.3_Project_Listing'!$P$16:$P$829, 'N1.3_Project_Listing'!$E$16:$E$829,'N1.3_Project_Listing'!$E774, 'N1.3_Project_Listing'!$A$16:$A$829,ET_Risk_SC_Summation[[#Headers],[275kV OHL Fittings]])</f>
        <v>0</v>
      </c>
      <c r="BG774" s="176" cm="1">
        <f t="array" ref="BG774">SUMIFS('N1.3_Project_Listing'!$P$16:$P$829, 'N1.3_Project_Listing'!$E$16:$E$829,'N1.3_Project_Listing'!$E774, 'N1.3_Project_Listing'!$A$16:$A$829,ET_Risk_SC_Summation[[#Headers],[275kV OHL Tower]])</f>
        <v>0</v>
      </c>
      <c r="BH774" s="176" cm="1">
        <f t="array" ref="BH774">SUMIFS('N1.3_Project_Listing'!$P$16:$P$829, 'N1.3_Project_Listing'!$E$16:$E$829,'N1.3_Project_Listing'!$E774, 'N1.3_Project_Listing'!$A$16:$A$829,ET_Risk_SC_Summation[[#Headers],[400kV Circuit Breaker]])</f>
        <v>0</v>
      </c>
      <c r="BI774" s="176" cm="1">
        <f t="array" ref="BI774">SUMIFS('N1.3_Project_Listing'!$P$16:$P$829, 'N1.3_Project_Listing'!$E$16:$E$829,'N1.3_Project_Listing'!$E774, 'N1.3_Project_Listing'!$A$16:$A$829,ET_Risk_SC_Summation[[#Headers],[400kV Transformer]])</f>
        <v>0</v>
      </c>
      <c r="BJ774" s="176" cm="1">
        <f t="array" ref="BJ774">SUMIFS('N1.3_Project_Listing'!$P$16:$P$829, 'N1.3_Project_Listing'!$E$16:$E$829,'N1.3_Project_Listing'!$E774, 'N1.3_Project_Listing'!$A$16:$A$829,ET_Risk_SC_Summation[[#Headers],[400kV Reactor]])</f>
        <v>0</v>
      </c>
      <c r="BK774" s="176" cm="1">
        <f t="array" ref="BK774">SUMIFS('N1.3_Project_Listing'!$P$16:$P$829, 'N1.3_Project_Listing'!$E$16:$E$829,'N1.3_Project_Listing'!$E774, 'N1.3_Project_Listing'!$A$16:$A$829,ET_Risk_SC_Summation[[#Headers],[400kV Underground Cable]])</f>
        <v>0</v>
      </c>
      <c r="BL774" s="176" cm="1">
        <f t="array" ref="BL774">SUMIFS('N1.3_Project_Listing'!$P$16:$P$829, 'N1.3_Project_Listing'!$E$16:$E$829,'N1.3_Project_Listing'!$E774, 'N1.3_Project_Listing'!$A$16:$A$829,ET_Risk_SC_Summation[[#Headers],[400kV OHL Conductor]])</f>
        <v>0</v>
      </c>
      <c r="BM774" s="176" cm="1">
        <f t="array" ref="BM774">SUMIFS('N1.3_Project_Listing'!$P$16:$P$829, 'N1.3_Project_Listing'!$E$16:$E$829,'N1.3_Project_Listing'!$E774, 'N1.3_Project_Listing'!$A$16:$A$829,ET_Risk_SC_Summation[[#Headers],[400kV OHL Fittings]])</f>
        <v>0</v>
      </c>
      <c r="BN774" s="176" cm="1">
        <f t="array" ref="BN774">SUMIFS('N1.3_Project_Listing'!$P$16:$P$829, 'N1.3_Project_Listing'!$E$16:$E$829,'N1.3_Project_Listing'!$E774, 'N1.3_Project_Listing'!$A$16:$A$829,ET_Risk_SC_Summation[[#Headers],[400kV OHL Tower]])</f>
        <v>0</v>
      </c>
      <c r="BO774" s="177" t="str">
        <f>IF(SUM(ET_Risk_SC_Summation[[#This Row],[132kV Circuit Breaker]:[400kV OHL Tower]])=0, "n/a", INDEX(ET_Risk_SC_Summation[#Headers],1,MATCH(MAX(ET_Risk_SC_Summation[[#This Row],[132kV Circuit Breaker]:[400kV OHL Tower]]),ET_Risk_SC_Summation[[#This Row],[132kV Circuit Breaker]:[400kV OHL Tower]],0)))</f>
        <v>n/a</v>
      </c>
      <c r="BP774" s="177" t="str">
        <f>IFERROR(INDEX('N0.7_Lookup_References'!$G$77:$G$98,MATCH(ET_Risk_SC_Summation[[#This Row],[Mxx Category]],'N0.7_Lookup_References'!$F$77:$F$98,0)),"")</f>
        <v/>
      </c>
    </row>
    <row r="775" spans="1:68">
      <c r="A775" s="160" t="str">
        <f>IFERROR(INDEX(N1.2_Intervention_Types[NARM Asset Category],MATCH('N1.3_Project_Listing'!$C775,N1.2_Intervention_Types[Intervention Type ID],0),1),"")</f>
        <v/>
      </c>
      <c r="B775" s="160" t="str">
        <f>IF($D$2="GD",IFERROR(INDEX(N1.2_Intervention_Types[C&amp;V Asset Category (GD)],MATCH('N1.3_Project_Listing'!$C775,N1.2_Intervention_Types[Intervention Type ID],0),1),""),IFERROR(INDEX(N1.2_Intervention_Types[NARM Asset Category],MATCH('N1.3_Project_Listing'!$C775,N1.2_Intervention_Types[Intervention Type ID],0),1),""))</f>
        <v/>
      </c>
      <c r="C775" s="67" t="str">
        <f>IFERROR(INDEX(N1.2_Intervention_Types[Intervention Type ID],MATCH('N1.3_Project_Listing'!$I775,N1.2_Intervention_Types[Intervention Type],0),1),"")</f>
        <v/>
      </c>
      <c r="D775" s="160" t="str">
        <f>IFERROR(INDEX(N1.2_Intervention_Types[Intervention Category],MATCH('N1.3_Project_Listing'!$C775,N1.2_Intervention_Types[Intervention Type ID],0),1),"")</f>
        <v/>
      </c>
      <c r="E775" s="210"/>
      <c r="F775" s="236"/>
      <c r="G775" s="236"/>
      <c r="H775" s="236"/>
      <c r="I775" s="151"/>
      <c r="J775" s="139"/>
      <c r="K775" s="117"/>
      <c r="L775" s="117"/>
      <c r="M775" s="117"/>
      <c r="N775" s="11"/>
      <c r="O775" s="11"/>
      <c r="P775" s="11"/>
      <c r="Q775" s="63">
        <f t="shared" si="64"/>
        <v>0</v>
      </c>
      <c r="R775" s="368">
        <f>IF('N1.3_Project_Listing'!$D775="Replacement",SUM('N1.3_Project_Listing'!$K775:$L775)/2,'N1.3_Project_Listing'!$M775)</f>
        <v>0</v>
      </c>
      <c r="S775" s="67" t="str">
        <f>IFERROR(INDEX('N0.7_Lookup_References'!$C$13:$C$72,MATCH($A775,'N0.7_Lookup_References'!$B$13:$B$72,0)),"")</f>
        <v/>
      </c>
      <c r="T775" s="338" t="str">
        <f t="shared" si="65"/>
        <v/>
      </c>
      <c r="V775" s="11"/>
      <c r="W775" s="11"/>
      <c r="X775" s="11"/>
      <c r="Y775" s="11"/>
      <c r="Z775" s="11"/>
      <c r="AA775" s="11"/>
      <c r="AB775" s="11"/>
      <c r="AC775" s="11"/>
      <c r="AD775" s="11"/>
      <c r="AE775" s="11"/>
      <c r="AF775" s="11"/>
      <c r="AG775" s="11"/>
      <c r="AH775" s="11"/>
      <c r="AI775" s="11"/>
      <c r="AJ775" s="11"/>
      <c r="AK775" s="11"/>
      <c r="AL775" s="11"/>
      <c r="AM775" s="11"/>
      <c r="AN775" s="11"/>
      <c r="AO775" s="11"/>
      <c r="AP775" s="63">
        <f t="shared" si="66"/>
        <v>0</v>
      </c>
      <c r="AQ775" s="63">
        <f t="shared" si="67"/>
        <v>0</v>
      </c>
      <c r="AR775" s="63">
        <f t="shared" si="68"/>
        <v>0</v>
      </c>
      <c r="AT775" s="176" cm="1">
        <f t="array" ref="AT775">SUMIFS('N1.3_Project_Listing'!$P$16:$P$829, 'N1.3_Project_Listing'!$E$16:$E$829,'N1.3_Project_Listing'!$E775, 'N1.3_Project_Listing'!$A$16:$A$829,ET_Risk_SC_Summation[[#Headers],[132kV Circuit Breaker]])</f>
        <v>0</v>
      </c>
      <c r="AU775" s="176" cm="1">
        <f t="array" ref="AU775">SUMIFS('N1.3_Project_Listing'!$P$16:$P$829, 'N1.3_Project_Listing'!$E$16:$E$829,'N1.3_Project_Listing'!$E775, 'N1.3_Project_Listing'!$A$16:$A$829,ET_Risk_SC_Summation[[#Headers],[132kV Transformer]])</f>
        <v>0</v>
      </c>
      <c r="AV775" s="176" cm="1">
        <f t="array" ref="AV775">SUMIFS('N1.3_Project_Listing'!$P$16:$P$829, 'N1.3_Project_Listing'!$E$16:$E$829,'N1.3_Project_Listing'!$E775, 'N1.3_Project_Listing'!$A$16:$A$829,ET_Risk_SC_Summation[[#Headers],[132kV Reactor]])</f>
        <v>0</v>
      </c>
      <c r="AW775" s="176" cm="1">
        <f t="array" ref="AW775">SUMIFS('N1.3_Project_Listing'!$P$16:$P$829, 'N1.3_Project_Listing'!$E$16:$E$829,'N1.3_Project_Listing'!$E775, 'N1.3_Project_Listing'!$A$16:$A$829,ET_Risk_SC_Summation[[#Headers],[132kV Underground Cable]])</f>
        <v>0</v>
      </c>
      <c r="AX775" s="176" cm="1">
        <f t="array" ref="AX775">SUMIFS('N1.3_Project_Listing'!$P$16:$P$829, 'N1.3_Project_Listing'!$E$16:$E$829,'N1.3_Project_Listing'!$E775, 'N1.3_Project_Listing'!$A$16:$A$829,ET_Risk_SC_Summation[[#Headers],[132kV OHL Conductor]])</f>
        <v>0</v>
      </c>
      <c r="AY775" s="176" cm="1">
        <f t="array" ref="AY775">SUMIFS('N1.3_Project_Listing'!$P$16:$P$829, 'N1.3_Project_Listing'!$E$16:$E$829,'N1.3_Project_Listing'!$E775, 'N1.3_Project_Listing'!$A$16:$A$829,ET_Risk_SC_Summation[[#Headers],[132kV OHL Fittings]])</f>
        <v>0</v>
      </c>
      <c r="AZ775" s="176" cm="1">
        <f t="array" ref="AZ775">SUMIFS('N1.3_Project_Listing'!$P$16:$P$829, 'N1.3_Project_Listing'!$E$16:$E$829,'N1.3_Project_Listing'!$E775, 'N1.3_Project_Listing'!$A$16:$A$829,ET_Risk_SC_Summation[[#Headers],[132kV OHL Tower]])</f>
        <v>0</v>
      </c>
      <c r="BA775" s="176" cm="1">
        <f t="array" ref="BA775">SUMIFS('N1.3_Project_Listing'!$P$16:$P$829, 'N1.3_Project_Listing'!$E$16:$E$829,'N1.3_Project_Listing'!$E775, 'N1.3_Project_Listing'!$A$16:$A$829,ET_Risk_SC_Summation[[#Headers],[275kV Circuit Breaker]])</f>
        <v>0</v>
      </c>
      <c r="BB775" s="176" cm="1">
        <f t="array" ref="BB775">SUMIFS('N1.3_Project_Listing'!$P$16:$P$829, 'N1.3_Project_Listing'!$E$16:$E$829,'N1.3_Project_Listing'!$E775, 'N1.3_Project_Listing'!$A$16:$A$829,ET_Risk_SC_Summation[[#Headers],[275kV Transformer]])</f>
        <v>0</v>
      </c>
      <c r="BC775" s="176" cm="1">
        <f t="array" ref="BC775">SUMIFS('N1.3_Project_Listing'!$P$16:$P$829, 'N1.3_Project_Listing'!$E$16:$E$829,'N1.3_Project_Listing'!$E775, 'N1.3_Project_Listing'!$A$16:$A$829,ET_Risk_SC_Summation[[#Headers],[275kV Reactor]])</f>
        <v>0</v>
      </c>
      <c r="BD775" s="176" cm="1">
        <f t="array" ref="BD775">SUMIFS('N1.3_Project_Listing'!$P$16:$P$829, 'N1.3_Project_Listing'!$E$16:$E$829,'N1.3_Project_Listing'!$E775, 'N1.3_Project_Listing'!$A$16:$A$829,ET_Risk_SC_Summation[[#Headers],[275kV Underground Cable]])</f>
        <v>0</v>
      </c>
      <c r="BE775" s="176" cm="1">
        <f t="array" ref="BE775">SUMIFS('N1.3_Project_Listing'!$P$16:$P$829, 'N1.3_Project_Listing'!$E$16:$E$829,'N1.3_Project_Listing'!$E775, 'N1.3_Project_Listing'!$A$16:$A$829,ET_Risk_SC_Summation[[#Headers],[275kV OHL Conductor]])</f>
        <v>0</v>
      </c>
      <c r="BF775" s="176" cm="1">
        <f t="array" ref="BF775">SUMIFS('N1.3_Project_Listing'!$P$16:$P$829, 'N1.3_Project_Listing'!$E$16:$E$829,'N1.3_Project_Listing'!$E775, 'N1.3_Project_Listing'!$A$16:$A$829,ET_Risk_SC_Summation[[#Headers],[275kV OHL Fittings]])</f>
        <v>0</v>
      </c>
      <c r="BG775" s="176" cm="1">
        <f t="array" ref="BG775">SUMIFS('N1.3_Project_Listing'!$P$16:$P$829, 'N1.3_Project_Listing'!$E$16:$E$829,'N1.3_Project_Listing'!$E775, 'N1.3_Project_Listing'!$A$16:$A$829,ET_Risk_SC_Summation[[#Headers],[275kV OHL Tower]])</f>
        <v>0</v>
      </c>
      <c r="BH775" s="176" cm="1">
        <f t="array" ref="BH775">SUMIFS('N1.3_Project_Listing'!$P$16:$P$829, 'N1.3_Project_Listing'!$E$16:$E$829,'N1.3_Project_Listing'!$E775, 'N1.3_Project_Listing'!$A$16:$A$829,ET_Risk_SC_Summation[[#Headers],[400kV Circuit Breaker]])</f>
        <v>0</v>
      </c>
      <c r="BI775" s="176" cm="1">
        <f t="array" ref="BI775">SUMIFS('N1.3_Project_Listing'!$P$16:$P$829, 'N1.3_Project_Listing'!$E$16:$E$829,'N1.3_Project_Listing'!$E775, 'N1.3_Project_Listing'!$A$16:$A$829,ET_Risk_SC_Summation[[#Headers],[400kV Transformer]])</f>
        <v>0</v>
      </c>
      <c r="BJ775" s="176" cm="1">
        <f t="array" ref="BJ775">SUMIFS('N1.3_Project_Listing'!$P$16:$P$829, 'N1.3_Project_Listing'!$E$16:$E$829,'N1.3_Project_Listing'!$E775, 'N1.3_Project_Listing'!$A$16:$A$829,ET_Risk_SC_Summation[[#Headers],[400kV Reactor]])</f>
        <v>0</v>
      </c>
      <c r="BK775" s="176" cm="1">
        <f t="array" ref="BK775">SUMIFS('N1.3_Project_Listing'!$P$16:$P$829, 'N1.3_Project_Listing'!$E$16:$E$829,'N1.3_Project_Listing'!$E775, 'N1.3_Project_Listing'!$A$16:$A$829,ET_Risk_SC_Summation[[#Headers],[400kV Underground Cable]])</f>
        <v>0</v>
      </c>
      <c r="BL775" s="176" cm="1">
        <f t="array" ref="BL775">SUMIFS('N1.3_Project_Listing'!$P$16:$P$829, 'N1.3_Project_Listing'!$E$16:$E$829,'N1.3_Project_Listing'!$E775, 'N1.3_Project_Listing'!$A$16:$A$829,ET_Risk_SC_Summation[[#Headers],[400kV OHL Conductor]])</f>
        <v>0</v>
      </c>
      <c r="BM775" s="176" cm="1">
        <f t="array" ref="BM775">SUMIFS('N1.3_Project_Listing'!$P$16:$P$829, 'N1.3_Project_Listing'!$E$16:$E$829,'N1.3_Project_Listing'!$E775, 'N1.3_Project_Listing'!$A$16:$A$829,ET_Risk_SC_Summation[[#Headers],[400kV OHL Fittings]])</f>
        <v>0</v>
      </c>
      <c r="BN775" s="176" cm="1">
        <f t="array" ref="BN775">SUMIFS('N1.3_Project_Listing'!$P$16:$P$829, 'N1.3_Project_Listing'!$E$16:$E$829,'N1.3_Project_Listing'!$E775, 'N1.3_Project_Listing'!$A$16:$A$829,ET_Risk_SC_Summation[[#Headers],[400kV OHL Tower]])</f>
        <v>0</v>
      </c>
      <c r="BO775" s="177" t="str">
        <f>IF(SUM(ET_Risk_SC_Summation[[#This Row],[132kV Circuit Breaker]:[400kV OHL Tower]])=0, "n/a", INDEX(ET_Risk_SC_Summation[#Headers],1,MATCH(MAX(ET_Risk_SC_Summation[[#This Row],[132kV Circuit Breaker]:[400kV OHL Tower]]),ET_Risk_SC_Summation[[#This Row],[132kV Circuit Breaker]:[400kV OHL Tower]],0)))</f>
        <v>n/a</v>
      </c>
      <c r="BP775" s="177" t="str">
        <f>IFERROR(INDEX('N0.7_Lookup_References'!$G$77:$G$98,MATCH(ET_Risk_SC_Summation[[#This Row],[Mxx Category]],'N0.7_Lookup_References'!$F$77:$F$98,0)),"")</f>
        <v/>
      </c>
    </row>
    <row r="776" spans="1:68">
      <c r="A776" s="160" t="str">
        <f>IFERROR(INDEX(N1.2_Intervention_Types[NARM Asset Category],MATCH('N1.3_Project_Listing'!$C776,N1.2_Intervention_Types[Intervention Type ID],0),1),"")</f>
        <v/>
      </c>
      <c r="B776" s="160" t="str">
        <f>IF($D$2="GD",IFERROR(INDEX(N1.2_Intervention_Types[C&amp;V Asset Category (GD)],MATCH('N1.3_Project_Listing'!$C776,N1.2_Intervention_Types[Intervention Type ID],0),1),""),IFERROR(INDEX(N1.2_Intervention_Types[NARM Asset Category],MATCH('N1.3_Project_Listing'!$C776,N1.2_Intervention_Types[Intervention Type ID],0),1),""))</f>
        <v/>
      </c>
      <c r="C776" s="67" t="str">
        <f>IFERROR(INDEX(N1.2_Intervention_Types[Intervention Type ID],MATCH('N1.3_Project_Listing'!$I776,N1.2_Intervention_Types[Intervention Type],0),1),"")</f>
        <v/>
      </c>
      <c r="D776" s="160" t="str">
        <f>IFERROR(INDEX(N1.2_Intervention_Types[Intervention Category],MATCH('N1.3_Project_Listing'!$C776,N1.2_Intervention_Types[Intervention Type ID],0),1),"")</f>
        <v/>
      </c>
      <c r="E776" s="210"/>
      <c r="F776" s="236"/>
      <c r="G776" s="236"/>
      <c r="H776" s="236"/>
      <c r="I776" s="151"/>
      <c r="J776" s="139"/>
      <c r="K776" s="117"/>
      <c r="L776" s="117"/>
      <c r="M776" s="117"/>
      <c r="N776" s="11"/>
      <c r="O776" s="11"/>
      <c r="P776" s="11"/>
      <c r="Q776" s="63">
        <f t="shared" si="64"/>
        <v>0</v>
      </c>
      <c r="R776" s="368">
        <f>IF('N1.3_Project_Listing'!$D776="Replacement",SUM('N1.3_Project_Listing'!$K776:$L776)/2,'N1.3_Project_Listing'!$M776)</f>
        <v>0</v>
      </c>
      <c r="S776" s="67" t="str">
        <f>IFERROR(INDEX('N0.7_Lookup_References'!$C$13:$C$72,MATCH($A776,'N0.7_Lookup_References'!$B$13:$B$72,0)),"")</f>
        <v/>
      </c>
      <c r="T776" s="338" t="str">
        <f t="shared" si="65"/>
        <v/>
      </c>
      <c r="V776" s="11"/>
      <c r="W776" s="11"/>
      <c r="X776" s="11"/>
      <c r="Y776" s="11"/>
      <c r="Z776" s="11"/>
      <c r="AA776" s="11"/>
      <c r="AB776" s="11"/>
      <c r="AC776" s="11"/>
      <c r="AD776" s="11"/>
      <c r="AE776" s="11"/>
      <c r="AF776" s="11"/>
      <c r="AG776" s="11"/>
      <c r="AH776" s="11"/>
      <c r="AI776" s="11"/>
      <c r="AJ776" s="11"/>
      <c r="AK776" s="11"/>
      <c r="AL776" s="11"/>
      <c r="AM776" s="11"/>
      <c r="AN776" s="11"/>
      <c r="AO776" s="11"/>
      <c r="AP776" s="63">
        <f t="shared" si="66"/>
        <v>0</v>
      </c>
      <c r="AQ776" s="63">
        <f t="shared" si="67"/>
        <v>0</v>
      </c>
      <c r="AR776" s="63">
        <f t="shared" si="68"/>
        <v>0</v>
      </c>
      <c r="AT776" s="176" cm="1">
        <f t="array" ref="AT776">SUMIFS('N1.3_Project_Listing'!$P$16:$P$829, 'N1.3_Project_Listing'!$E$16:$E$829,'N1.3_Project_Listing'!$E776, 'N1.3_Project_Listing'!$A$16:$A$829,ET_Risk_SC_Summation[[#Headers],[132kV Circuit Breaker]])</f>
        <v>0</v>
      </c>
      <c r="AU776" s="176" cm="1">
        <f t="array" ref="AU776">SUMIFS('N1.3_Project_Listing'!$P$16:$P$829, 'N1.3_Project_Listing'!$E$16:$E$829,'N1.3_Project_Listing'!$E776, 'N1.3_Project_Listing'!$A$16:$A$829,ET_Risk_SC_Summation[[#Headers],[132kV Transformer]])</f>
        <v>0</v>
      </c>
      <c r="AV776" s="176" cm="1">
        <f t="array" ref="AV776">SUMIFS('N1.3_Project_Listing'!$P$16:$P$829, 'N1.3_Project_Listing'!$E$16:$E$829,'N1.3_Project_Listing'!$E776, 'N1.3_Project_Listing'!$A$16:$A$829,ET_Risk_SC_Summation[[#Headers],[132kV Reactor]])</f>
        <v>0</v>
      </c>
      <c r="AW776" s="176" cm="1">
        <f t="array" ref="AW776">SUMIFS('N1.3_Project_Listing'!$P$16:$P$829, 'N1.3_Project_Listing'!$E$16:$E$829,'N1.3_Project_Listing'!$E776, 'N1.3_Project_Listing'!$A$16:$A$829,ET_Risk_SC_Summation[[#Headers],[132kV Underground Cable]])</f>
        <v>0</v>
      </c>
      <c r="AX776" s="176" cm="1">
        <f t="array" ref="AX776">SUMIFS('N1.3_Project_Listing'!$P$16:$P$829, 'N1.3_Project_Listing'!$E$16:$E$829,'N1.3_Project_Listing'!$E776, 'N1.3_Project_Listing'!$A$16:$A$829,ET_Risk_SC_Summation[[#Headers],[132kV OHL Conductor]])</f>
        <v>0</v>
      </c>
      <c r="AY776" s="176" cm="1">
        <f t="array" ref="AY776">SUMIFS('N1.3_Project_Listing'!$P$16:$P$829, 'N1.3_Project_Listing'!$E$16:$E$829,'N1.3_Project_Listing'!$E776, 'N1.3_Project_Listing'!$A$16:$A$829,ET_Risk_SC_Summation[[#Headers],[132kV OHL Fittings]])</f>
        <v>0</v>
      </c>
      <c r="AZ776" s="176" cm="1">
        <f t="array" ref="AZ776">SUMIFS('N1.3_Project_Listing'!$P$16:$P$829, 'N1.3_Project_Listing'!$E$16:$E$829,'N1.3_Project_Listing'!$E776, 'N1.3_Project_Listing'!$A$16:$A$829,ET_Risk_SC_Summation[[#Headers],[132kV OHL Tower]])</f>
        <v>0</v>
      </c>
      <c r="BA776" s="176" cm="1">
        <f t="array" ref="BA776">SUMIFS('N1.3_Project_Listing'!$P$16:$P$829, 'N1.3_Project_Listing'!$E$16:$E$829,'N1.3_Project_Listing'!$E776, 'N1.3_Project_Listing'!$A$16:$A$829,ET_Risk_SC_Summation[[#Headers],[275kV Circuit Breaker]])</f>
        <v>0</v>
      </c>
      <c r="BB776" s="176" cm="1">
        <f t="array" ref="BB776">SUMIFS('N1.3_Project_Listing'!$P$16:$P$829, 'N1.3_Project_Listing'!$E$16:$E$829,'N1.3_Project_Listing'!$E776, 'N1.3_Project_Listing'!$A$16:$A$829,ET_Risk_SC_Summation[[#Headers],[275kV Transformer]])</f>
        <v>0</v>
      </c>
      <c r="BC776" s="176" cm="1">
        <f t="array" ref="BC776">SUMIFS('N1.3_Project_Listing'!$P$16:$P$829, 'N1.3_Project_Listing'!$E$16:$E$829,'N1.3_Project_Listing'!$E776, 'N1.3_Project_Listing'!$A$16:$A$829,ET_Risk_SC_Summation[[#Headers],[275kV Reactor]])</f>
        <v>0</v>
      </c>
      <c r="BD776" s="176" cm="1">
        <f t="array" ref="BD776">SUMIFS('N1.3_Project_Listing'!$P$16:$P$829, 'N1.3_Project_Listing'!$E$16:$E$829,'N1.3_Project_Listing'!$E776, 'N1.3_Project_Listing'!$A$16:$A$829,ET_Risk_SC_Summation[[#Headers],[275kV Underground Cable]])</f>
        <v>0</v>
      </c>
      <c r="BE776" s="176" cm="1">
        <f t="array" ref="BE776">SUMIFS('N1.3_Project_Listing'!$P$16:$P$829, 'N1.3_Project_Listing'!$E$16:$E$829,'N1.3_Project_Listing'!$E776, 'N1.3_Project_Listing'!$A$16:$A$829,ET_Risk_SC_Summation[[#Headers],[275kV OHL Conductor]])</f>
        <v>0</v>
      </c>
      <c r="BF776" s="176" cm="1">
        <f t="array" ref="BF776">SUMIFS('N1.3_Project_Listing'!$P$16:$P$829, 'N1.3_Project_Listing'!$E$16:$E$829,'N1.3_Project_Listing'!$E776, 'N1.3_Project_Listing'!$A$16:$A$829,ET_Risk_SC_Summation[[#Headers],[275kV OHL Fittings]])</f>
        <v>0</v>
      </c>
      <c r="BG776" s="176" cm="1">
        <f t="array" ref="BG776">SUMIFS('N1.3_Project_Listing'!$P$16:$P$829, 'N1.3_Project_Listing'!$E$16:$E$829,'N1.3_Project_Listing'!$E776, 'N1.3_Project_Listing'!$A$16:$A$829,ET_Risk_SC_Summation[[#Headers],[275kV OHL Tower]])</f>
        <v>0</v>
      </c>
      <c r="BH776" s="176" cm="1">
        <f t="array" ref="BH776">SUMIFS('N1.3_Project_Listing'!$P$16:$P$829, 'N1.3_Project_Listing'!$E$16:$E$829,'N1.3_Project_Listing'!$E776, 'N1.3_Project_Listing'!$A$16:$A$829,ET_Risk_SC_Summation[[#Headers],[400kV Circuit Breaker]])</f>
        <v>0</v>
      </c>
      <c r="BI776" s="176" cm="1">
        <f t="array" ref="BI776">SUMIFS('N1.3_Project_Listing'!$P$16:$P$829, 'N1.3_Project_Listing'!$E$16:$E$829,'N1.3_Project_Listing'!$E776, 'N1.3_Project_Listing'!$A$16:$A$829,ET_Risk_SC_Summation[[#Headers],[400kV Transformer]])</f>
        <v>0</v>
      </c>
      <c r="BJ776" s="176" cm="1">
        <f t="array" ref="BJ776">SUMIFS('N1.3_Project_Listing'!$P$16:$P$829, 'N1.3_Project_Listing'!$E$16:$E$829,'N1.3_Project_Listing'!$E776, 'N1.3_Project_Listing'!$A$16:$A$829,ET_Risk_SC_Summation[[#Headers],[400kV Reactor]])</f>
        <v>0</v>
      </c>
      <c r="BK776" s="176" cm="1">
        <f t="array" ref="BK776">SUMIFS('N1.3_Project_Listing'!$P$16:$P$829, 'N1.3_Project_Listing'!$E$16:$E$829,'N1.3_Project_Listing'!$E776, 'N1.3_Project_Listing'!$A$16:$A$829,ET_Risk_SC_Summation[[#Headers],[400kV Underground Cable]])</f>
        <v>0</v>
      </c>
      <c r="BL776" s="176" cm="1">
        <f t="array" ref="BL776">SUMIFS('N1.3_Project_Listing'!$P$16:$P$829, 'N1.3_Project_Listing'!$E$16:$E$829,'N1.3_Project_Listing'!$E776, 'N1.3_Project_Listing'!$A$16:$A$829,ET_Risk_SC_Summation[[#Headers],[400kV OHL Conductor]])</f>
        <v>0</v>
      </c>
      <c r="BM776" s="176" cm="1">
        <f t="array" ref="BM776">SUMIFS('N1.3_Project_Listing'!$P$16:$P$829, 'N1.3_Project_Listing'!$E$16:$E$829,'N1.3_Project_Listing'!$E776, 'N1.3_Project_Listing'!$A$16:$A$829,ET_Risk_SC_Summation[[#Headers],[400kV OHL Fittings]])</f>
        <v>0</v>
      </c>
      <c r="BN776" s="176" cm="1">
        <f t="array" ref="BN776">SUMIFS('N1.3_Project_Listing'!$P$16:$P$829, 'N1.3_Project_Listing'!$E$16:$E$829,'N1.3_Project_Listing'!$E776, 'N1.3_Project_Listing'!$A$16:$A$829,ET_Risk_SC_Summation[[#Headers],[400kV OHL Tower]])</f>
        <v>0</v>
      </c>
      <c r="BO776" s="177" t="str">
        <f>IF(SUM(ET_Risk_SC_Summation[[#This Row],[132kV Circuit Breaker]:[400kV OHL Tower]])=0, "n/a", INDEX(ET_Risk_SC_Summation[#Headers],1,MATCH(MAX(ET_Risk_SC_Summation[[#This Row],[132kV Circuit Breaker]:[400kV OHL Tower]]),ET_Risk_SC_Summation[[#This Row],[132kV Circuit Breaker]:[400kV OHL Tower]],0)))</f>
        <v>n/a</v>
      </c>
      <c r="BP776" s="177" t="str">
        <f>IFERROR(INDEX('N0.7_Lookup_References'!$G$77:$G$98,MATCH(ET_Risk_SC_Summation[[#This Row],[Mxx Category]],'N0.7_Lookup_References'!$F$77:$F$98,0)),"")</f>
        <v/>
      </c>
    </row>
    <row r="777" spans="1:68">
      <c r="A777" s="160" t="str">
        <f>IFERROR(INDEX(N1.2_Intervention_Types[NARM Asset Category],MATCH('N1.3_Project_Listing'!$C777,N1.2_Intervention_Types[Intervention Type ID],0),1),"")</f>
        <v/>
      </c>
      <c r="B777" s="160" t="str">
        <f>IF($D$2="GD",IFERROR(INDEX(N1.2_Intervention_Types[C&amp;V Asset Category (GD)],MATCH('N1.3_Project_Listing'!$C777,N1.2_Intervention_Types[Intervention Type ID],0),1),""),IFERROR(INDEX(N1.2_Intervention_Types[NARM Asset Category],MATCH('N1.3_Project_Listing'!$C777,N1.2_Intervention_Types[Intervention Type ID],0),1),""))</f>
        <v/>
      </c>
      <c r="C777" s="67" t="str">
        <f>IFERROR(INDEX(N1.2_Intervention_Types[Intervention Type ID],MATCH('N1.3_Project_Listing'!$I777,N1.2_Intervention_Types[Intervention Type],0),1),"")</f>
        <v/>
      </c>
      <c r="D777" s="160" t="str">
        <f>IFERROR(INDEX(N1.2_Intervention_Types[Intervention Category],MATCH('N1.3_Project_Listing'!$C777,N1.2_Intervention_Types[Intervention Type ID],0),1),"")</f>
        <v/>
      </c>
      <c r="E777" s="210"/>
      <c r="F777" s="236"/>
      <c r="G777" s="236"/>
      <c r="H777" s="236"/>
      <c r="I777" s="151"/>
      <c r="J777" s="139"/>
      <c r="K777" s="117"/>
      <c r="L777" s="117"/>
      <c r="M777" s="117"/>
      <c r="N777" s="11"/>
      <c r="O777" s="11"/>
      <c r="P777" s="11"/>
      <c r="Q777" s="63">
        <f t="shared" si="64"/>
        <v>0</v>
      </c>
      <c r="R777" s="368">
        <f>IF('N1.3_Project_Listing'!$D777="Replacement",SUM('N1.3_Project_Listing'!$K777:$L777)/2,'N1.3_Project_Listing'!$M777)</f>
        <v>0</v>
      </c>
      <c r="S777" s="67" t="str">
        <f>IFERROR(INDEX('N0.7_Lookup_References'!$C$13:$C$72,MATCH($A777,'N0.7_Lookup_References'!$B$13:$B$72,0)),"")</f>
        <v/>
      </c>
      <c r="T777" s="338" t="str">
        <f t="shared" si="65"/>
        <v/>
      </c>
      <c r="V777" s="11"/>
      <c r="W777" s="11"/>
      <c r="X777" s="11"/>
      <c r="Y777" s="11"/>
      <c r="Z777" s="11"/>
      <c r="AA777" s="11"/>
      <c r="AB777" s="11"/>
      <c r="AC777" s="11"/>
      <c r="AD777" s="11"/>
      <c r="AE777" s="11"/>
      <c r="AF777" s="11"/>
      <c r="AG777" s="11"/>
      <c r="AH777" s="11"/>
      <c r="AI777" s="11"/>
      <c r="AJ777" s="11"/>
      <c r="AK777" s="11"/>
      <c r="AL777" s="11"/>
      <c r="AM777" s="11"/>
      <c r="AN777" s="11"/>
      <c r="AO777" s="11"/>
      <c r="AP777" s="63">
        <f t="shared" si="66"/>
        <v>0</v>
      </c>
      <c r="AQ777" s="63">
        <f t="shared" si="67"/>
        <v>0</v>
      </c>
      <c r="AR777" s="63">
        <f t="shared" si="68"/>
        <v>0</v>
      </c>
      <c r="AT777" s="176" cm="1">
        <f t="array" ref="AT777">SUMIFS('N1.3_Project_Listing'!$P$16:$P$829, 'N1.3_Project_Listing'!$E$16:$E$829,'N1.3_Project_Listing'!$E777, 'N1.3_Project_Listing'!$A$16:$A$829,ET_Risk_SC_Summation[[#Headers],[132kV Circuit Breaker]])</f>
        <v>0</v>
      </c>
      <c r="AU777" s="176" cm="1">
        <f t="array" ref="AU777">SUMIFS('N1.3_Project_Listing'!$P$16:$P$829, 'N1.3_Project_Listing'!$E$16:$E$829,'N1.3_Project_Listing'!$E777, 'N1.3_Project_Listing'!$A$16:$A$829,ET_Risk_SC_Summation[[#Headers],[132kV Transformer]])</f>
        <v>0</v>
      </c>
      <c r="AV777" s="176" cm="1">
        <f t="array" ref="AV777">SUMIFS('N1.3_Project_Listing'!$P$16:$P$829, 'N1.3_Project_Listing'!$E$16:$E$829,'N1.3_Project_Listing'!$E777, 'N1.3_Project_Listing'!$A$16:$A$829,ET_Risk_SC_Summation[[#Headers],[132kV Reactor]])</f>
        <v>0</v>
      </c>
      <c r="AW777" s="176" cm="1">
        <f t="array" ref="AW777">SUMIFS('N1.3_Project_Listing'!$P$16:$P$829, 'N1.3_Project_Listing'!$E$16:$E$829,'N1.3_Project_Listing'!$E777, 'N1.3_Project_Listing'!$A$16:$A$829,ET_Risk_SC_Summation[[#Headers],[132kV Underground Cable]])</f>
        <v>0</v>
      </c>
      <c r="AX777" s="176" cm="1">
        <f t="array" ref="AX777">SUMIFS('N1.3_Project_Listing'!$P$16:$P$829, 'N1.3_Project_Listing'!$E$16:$E$829,'N1.3_Project_Listing'!$E777, 'N1.3_Project_Listing'!$A$16:$A$829,ET_Risk_SC_Summation[[#Headers],[132kV OHL Conductor]])</f>
        <v>0</v>
      </c>
      <c r="AY777" s="176" cm="1">
        <f t="array" ref="AY777">SUMIFS('N1.3_Project_Listing'!$P$16:$P$829, 'N1.3_Project_Listing'!$E$16:$E$829,'N1.3_Project_Listing'!$E777, 'N1.3_Project_Listing'!$A$16:$A$829,ET_Risk_SC_Summation[[#Headers],[132kV OHL Fittings]])</f>
        <v>0</v>
      </c>
      <c r="AZ777" s="176" cm="1">
        <f t="array" ref="AZ777">SUMIFS('N1.3_Project_Listing'!$P$16:$P$829, 'N1.3_Project_Listing'!$E$16:$E$829,'N1.3_Project_Listing'!$E777, 'N1.3_Project_Listing'!$A$16:$A$829,ET_Risk_SC_Summation[[#Headers],[132kV OHL Tower]])</f>
        <v>0</v>
      </c>
      <c r="BA777" s="176" cm="1">
        <f t="array" ref="BA777">SUMIFS('N1.3_Project_Listing'!$P$16:$P$829, 'N1.3_Project_Listing'!$E$16:$E$829,'N1.3_Project_Listing'!$E777, 'N1.3_Project_Listing'!$A$16:$A$829,ET_Risk_SC_Summation[[#Headers],[275kV Circuit Breaker]])</f>
        <v>0</v>
      </c>
      <c r="BB777" s="176" cm="1">
        <f t="array" ref="BB777">SUMIFS('N1.3_Project_Listing'!$P$16:$P$829, 'N1.3_Project_Listing'!$E$16:$E$829,'N1.3_Project_Listing'!$E777, 'N1.3_Project_Listing'!$A$16:$A$829,ET_Risk_SC_Summation[[#Headers],[275kV Transformer]])</f>
        <v>0</v>
      </c>
      <c r="BC777" s="176" cm="1">
        <f t="array" ref="BC777">SUMIFS('N1.3_Project_Listing'!$P$16:$P$829, 'N1.3_Project_Listing'!$E$16:$E$829,'N1.3_Project_Listing'!$E777, 'N1.3_Project_Listing'!$A$16:$A$829,ET_Risk_SC_Summation[[#Headers],[275kV Reactor]])</f>
        <v>0</v>
      </c>
      <c r="BD777" s="176" cm="1">
        <f t="array" ref="BD777">SUMIFS('N1.3_Project_Listing'!$P$16:$P$829, 'N1.3_Project_Listing'!$E$16:$E$829,'N1.3_Project_Listing'!$E777, 'N1.3_Project_Listing'!$A$16:$A$829,ET_Risk_SC_Summation[[#Headers],[275kV Underground Cable]])</f>
        <v>0</v>
      </c>
      <c r="BE777" s="176" cm="1">
        <f t="array" ref="BE777">SUMIFS('N1.3_Project_Listing'!$P$16:$P$829, 'N1.3_Project_Listing'!$E$16:$E$829,'N1.3_Project_Listing'!$E777, 'N1.3_Project_Listing'!$A$16:$A$829,ET_Risk_SC_Summation[[#Headers],[275kV OHL Conductor]])</f>
        <v>0</v>
      </c>
      <c r="BF777" s="176" cm="1">
        <f t="array" ref="BF777">SUMIFS('N1.3_Project_Listing'!$P$16:$P$829, 'N1.3_Project_Listing'!$E$16:$E$829,'N1.3_Project_Listing'!$E777, 'N1.3_Project_Listing'!$A$16:$A$829,ET_Risk_SC_Summation[[#Headers],[275kV OHL Fittings]])</f>
        <v>0</v>
      </c>
      <c r="BG777" s="176" cm="1">
        <f t="array" ref="BG777">SUMIFS('N1.3_Project_Listing'!$P$16:$P$829, 'N1.3_Project_Listing'!$E$16:$E$829,'N1.3_Project_Listing'!$E777, 'N1.3_Project_Listing'!$A$16:$A$829,ET_Risk_SC_Summation[[#Headers],[275kV OHL Tower]])</f>
        <v>0</v>
      </c>
      <c r="BH777" s="176" cm="1">
        <f t="array" ref="BH777">SUMIFS('N1.3_Project_Listing'!$P$16:$P$829, 'N1.3_Project_Listing'!$E$16:$E$829,'N1.3_Project_Listing'!$E777, 'N1.3_Project_Listing'!$A$16:$A$829,ET_Risk_SC_Summation[[#Headers],[400kV Circuit Breaker]])</f>
        <v>0</v>
      </c>
      <c r="BI777" s="176" cm="1">
        <f t="array" ref="BI777">SUMIFS('N1.3_Project_Listing'!$P$16:$P$829, 'N1.3_Project_Listing'!$E$16:$E$829,'N1.3_Project_Listing'!$E777, 'N1.3_Project_Listing'!$A$16:$A$829,ET_Risk_SC_Summation[[#Headers],[400kV Transformer]])</f>
        <v>0</v>
      </c>
      <c r="BJ777" s="176" cm="1">
        <f t="array" ref="BJ777">SUMIFS('N1.3_Project_Listing'!$P$16:$P$829, 'N1.3_Project_Listing'!$E$16:$E$829,'N1.3_Project_Listing'!$E777, 'N1.3_Project_Listing'!$A$16:$A$829,ET_Risk_SC_Summation[[#Headers],[400kV Reactor]])</f>
        <v>0</v>
      </c>
      <c r="BK777" s="176" cm="1">
        <f t="array" ref="BK777">SUMIFS('N1.3_Project_Listing'!$P$16:$P$829, 'N1.3_Project_Listing'!$E$16:$E$829,'N1.3_Project_Listing'!$E777, 'N1.3_Project_Listing'!$A$16:$A$829,ET_Risk_SC_Summation[[#Headers],[400kV Underground Cable]])</f>
        <v>0</v>
      </c>
      <c r="BL777" s="176" cm="1">
        <f t="array" ref="BL777">SUMIFS('N1.3_Project_Listing'!$P$16:$P$829, 'N1.3_Project_Listing'!$E$16:$E$829,'N1.3_Project_Listing'!$E777, 'N1.3_Project_Listing'!$A$16:$A$829,ET_Risk_SC_Summation[[#Headers],[400kV OHL Conductor]])</f>
        <v>0</v>
      </c>
      <c r="BM777" s="176" cm="1">
        <f t="array" ref="BM777">SUMIFS('N1.3_Project_Listing'!$P$16:$P$829, 'N1.3_Project_Listing'!$E$16:$E$829,'N1.3_Project_Listing'!$E777, 'N1.3_Project_Listing'!$A$16:$A$829,ET_Risk_SC_Summation[[#Headers],[400kV OHL Fittings]])</f>
        <v>0</v>
      </c>
      <c r="BN777" s="176" cm="1">
        <f t="array" ref="BN777">SUMIFS('N1.3_Project_Listing'!$P$16:$P$829, 'N1.3_Project_Listing'!$E$16:$E$829,'N1.3_Project_Listing'!$E777, 'N1.3_Project_Listing'!$A$16:$A$829,ET_Risk_SC_Summation[[#Headers],[400kV OHL Tower]])</f>
        <v>0</v>
      </c>
      <c r="BO777" s="177" t="str">
        <f>IF(SUM(ET_Risk_SC_Summation[[#This Row],[132kV Circuit Breaker]:[400kV OHL Tower]])=0, "n/a", INDEX(ET_Risk_SC_Summation[#Headers],1,MATCH(MAX(ET_Risk_SC_Summation[[#This Row],[132kV Circuit Breaker]:[400kV OHL Tower]]),ET_Risk_SC_Summation[[#This Row],[132kV Circuit Breaker]:[400kV OHL Tower]],0)))</f>
        <v>n/a</v>
      </c>
      <c r="BP777" s="177" t="str">
        <f>IFERROR(INDEX('N0.7_Lookup_References'!$G$77:$G$98,MATCH(ET_Risk_SC_Summation[[#This Row],[Mxx Category]],'N0.7_Lookup_References'!$F$77:$F$98,0)),"")</f>
        <v/>
      </c>
    </row>
    <row r="778" spans="1:68">
      <c r="A778" s="160" t="str">
        <f>IFERROR(INDEX(N1.2_Intervention_Types[NARM Asset Category],MATCH('N1.3_Project_Listing'!$C778,N1.2_Intervention_Types[Intervention Type ID],0),1),"")</f>
        <v/>
      </c>
      <c r="B778" s="160" t="str">
        <f>IF($D$2="GD",IFERROR(INDEX(N1.2_Intervention_Types[C&amp;V Asset Category (GD)],MATCH('N1.3_Project_Listing'!$C778,N1.2_Intervention_Types[Intervention Type ID],0),1),""),IFERROR(INDEX(N1.2_Intervention_Types[NARM Asset Category],MATCH('N1.3_Project_Listing'!$C778,N1.2_Intervention_Types[Intervention Type ID],0),1),""))</f>
        <v/>
      </c>
      <c r="C778" s="67" t="str">
        <f>IFERROR(INDEX(N1.2_Intervention_Types[Intervention Type ID],MATCH('N1.3_Project_Listing'!$I778,N1.2_Intervention_Types[Intervention Type],0),1),"")</f>
        <v/>
      </c>
      <c r="D778" s="160" t="str">
        <f>IFERROR(INDEX(N1.2_Intervention_Types[Intervention Category],MATCH('N1.3_Project_Listing'!$C778,N1.2_Intervention_Types[Intervention Type ID],0),1),"")</f>
        <v/>
      </c>
      <c r="E778" s="210"/>
      <c r="F778" s="236"/>
      <c r="G778" s="236"/>
      <c r="H778" s="236"/>
      <c r="I778" s="151"/>
      <c r="J778" s="139"/>
      <c r="K778" s="117"/>
      <c r="L778" s="117"/>
      <c r="M778" s="117"/>
      <c r="N778" s="11"/>
      <c r="O778" s="11"/>
      <c r="P778" s="11"/>
      <c r="Q778" s="63">
        <f t="shared" si="64"/>
        <v>0</v>
      </c>
      <c r="R778" s="368">
        <f>IF('N1.3_Project_Listing'!$D778="Replacement",SUM('N1.3_Project_Listing'!$K778:$L778)/2,'N1.3_Project_Listing'!$M778)</f>
        <v>0</v>
      </c>
      <c r="S778" s="67" t="str">
        <f>IFERROR(INDEX('N0.7_Lookup_References'!$C$13:$C$72,MATCH($A778,'N0.7_Lookup_References'!$B$13:$B$72,0)),"")</f>
        <v/>
      </c>
      <c r="T778" s="338" t="str">
        <f t="shared" si="65"/>
        <v/>
      </c>
      <c r="V778" s="11"/>
      <c r="W778" s="11"/>
      <c r="X778" s="11"/>
      <c r="Y778" s="11"/>
      <c r="Z778" s="11"/>
      <c r="AA778" s="11"/>
      <c r="AB778" s="11"/>
      <c r="AC778" s="11"/>
      <c r="AD778" s="11"/>
      <c r="AE778" s="11"/>
      <c r="AF778" s="11"/>
      <c r="AG778" s="11"/>
      <c r="AH778" s="11"/>
      <c r="AI778" s="11"/>
      <c r="AJ778" s="11"/>
      <c r="AK778" s="11"/>
      <c r="AL778" s="11"/>
      <c r="AM778" s="11"/>
      <c r="AN778" s="11"/>
      <c r="AO778" s="11"/>
      <c r="AP778" s="63">
        <f t="shared" si="66"/>
        <v>0</v>
      </c>
      <c r="AQ778" s="63">
        <f t="shared" si="67"/>
        <v>0</v>
      </c>
      <c r="AR778" s="63">
        <f t="shared" si="68"/>
        <v>0</v>
      </c>
      <c r="AT778" s="176" cm="1">
        <f t="array" ref="AT778">SUMIFS('N1.3_Project_Listing'!$P$16:$P$829, 'N1.3_Project_Listing'!$E$16:$E$829,'N1.3_Project_Listing'!$E778, 'N1.3_Project_Listing'!$A$16:$A$829,ET_Risk_SC_Summation[[#Headers],[132kV Circuit Breaker]])</f>
        <v>0</v>
      </c>
      <c r="AU778" s="176" cm="1">
        <f t="array" ref="AU778">SUMIFS('N1.3_Project_Listing'!$P$16:$P$829, 'N1.3_Project_Listing'!$E$16:$E$829,'N1.3_Project_Listing'!$E778, 'N1.3_Project_Listing'!$A$16:$A$829,ET_Risk_SC_Summation[[#Headers],[132kV Transformer]])</f>
        <v>0</v>
      </c>
      <c r="AV778" s="176" cm="1">
        <f t="array" ref="AV778">SUMIFS('N1.3_Project_Listing'!$P$16:$P$829, 'N1.3_Project_Listing'!$E$16:$E$829,'N1.3_Project_Listing'!$E778, 'N1.3_Project_Listing'!$A$16:$A$829,ET_Risk_SC_Summation[[#Headers],[132kV Reactor]])</f>
        <v>0</v>
      </c>
      <c r="AW778" s="176" cm="1">
        <f t="array" ref="AW778">SUMIFS('N1.3_Project_Listing'!$P$16:$P$829, 'N1.3_Project_Listing'!$E$16:$E$829,'N1.3_Project_Listing'!$E778, 'N1.3_Project_Listing'!$A$16:$A$829,ET_Risk_SC_Summation[[#Headers],[132kV Underground Cable]])</f>
        <v>0</v>
      </c>
      <c r="AX778" s="176" cm="1">
        <f t="array" ref="AX778">SUMIFS('N1.3_Project_Listing'!$P$16:$P$829, 'N1.3_Project_Listing'!$E$16:$E$829,'N1.3_Project_Listing'!$E778, 'N1.3_Project_Listing'!$A$16:$A$829,ET_Risk_SC_Summation[[#Headers],[132kV OHL Conductor]])</f>
        <v>0</v>
      </c>
      <c r="AY778" s="176" cm="1">
        <f t="array" ref="AY778">SUMIFS('N1.3_Project_Listing'!$P$16:$P$829, 'N1.3_Project_Listing'!$E$16:$E$829,'N1.3_Project_Listing'!$E778, 'N1.3_Project_Listing'!$A$16:$A$829,ET_Risk_SC_Summation[[#Headers],[132kV OHL Fittings]])</f>
        <v>0</v>
      </c>
      <c r="AZ778" s="176" cm="1">
        <f t="array" ref="AZ778">SUMIFS('N1.3_Project_Listing'!$P$16:$P$829, 'N1.3_Project_Listing'!$E$16:$E$829,'N1.3_Project_Listing'!$E778, 'N1.3_Project_Listing'!$A$16:$A$829,ET_Risk_SC_Summation[[#Headers],[132kV OHL Tower]])</f>
        <v>0</v>
      </c>
      <c r="BA778" s="176" cm="1">
        <f t="array" ref="BA778">SUMIFS('N1.3_Project_Listing'!$P$16:$P$829, 'N1.3_Project_Listing'!$E$16:$E$829,'N1.3_Project_Listing'!$E778, 'N1.3_Project_Listing'!$A$16:$A$829,ET_Risk_SC_Summation[[#Headers],[275kV Circuit Breaker]])</f>
        <v>0</v>
      </c>
      <c r="BB778" s="176" cm="1">
        <f t="array" ref="BB778">SUMIFS('N1.3_Project_Listing'!$P$16:$P$829, 'N1.3_Project_Listing'!$E$16:$E$829,'N1.3_Project_Listing'!$E778, 'N1.3_Project_Listing'!$A$16:$A$829,ET_Risk_SC_Summation[[#Headers],[275kV Transformer]])</f>
        <v>0</v>
      </c>
      <c r="BC778" s="176" cm="1">
        <f t="array" ref="BC778">SUMIFS('N1.3_Project_Listing'!$P$16:$P$829, 'N1.3_Project_Listing'!$E$16:$E$829,'N1.3_Project_Listing'!$E778, 'N1.3_Project_Listing'!$A$16:$A$829,ET_Risk_SC_Summation[[#Headers],[275kV Reactor]])</f>
        <v>0</v>
      </c>
      <c r="BD778" s="176" cm="1">
        <f t="array" ref="BD778">SUMIFS('N1.3_Project_Listing'!$P$16:$P$829, 'N1.3_Project_Listing'!$E$16:$E$829,'N1.3_Project_Listing'!$E778, 'N1.3_Project_Listing'!$A$16:$A$829,ET_Risk_SC_Summation[[#Headers],[275kV Underground Cable]])</f>
        <v>0</v>
      </c>
      <c r="BE778" s="176" cm="1">
        <f t="array" ref="BE778">SUMIFS('N1.3_Project_Listing'!$P$16:$P$829, 'N1.3_Project_Listing'!$E$16:$E$829,'N1.3_Project_Listing'!$E778, 'N1.3_Project_Listing'!$A$16:$A$829,ET_Risk_SC_Summation[[#Headers],[275kV OHL Conductor]])</f>
        <v>0</v>
      </c>
      <c r="BF778" s="176" cm="1">
        <f t="array" ref="BF778">SUMIFS('N1.3_Project_Listing'!$P$16:$P$829, 'N1.3_Project_Listing'!$E$16:$E$829,'N1.3_Project_Listing'!$E778, 'N1.3_Project_Listing'!$A$16:$A$829,ET_Risk_SC_Summation[[#Headers],[275kV OHL Fittings]])</f>
        <v>0</v>
      </c>
      <c r="BG778" s="176" cm="1">
        <f t="array" ref="BG778">SUMIFS('N1.3_Project_Listing'!$P$16:$P$829, 'N1.3_Project_Listing'!$E$16:$E$829,'N1.3_Project_Listing'!$E778, 'N1.3_Project_Listing'!$A$16:$A$829,ET_Risk_SC_Summation[[#Headers],[275kV OHL Tower]])</f>
        <v>0</v>
      </c>
      <c r="BH778" s="176" cm="1">
        <f t="array" ref="BH778">SUMIFS('N1.3_Project_Listing'!$P$16:$P$829, 'N1.3_Project_Listing'!$E$16:$E$829,'N1.3_Project_Listing'!$E778, 'N1.3_Project_Listing'!$A$16:$A$829,ET_Risk_SC_Summation[[#Headers],[400kV Circuit Breaker]])</f>
        <v>0</v>
      </c>
      <c r="BI778" s="176" cm="1">
        <f t="array" ref="BI778">SUMIFS('N1.3_Project_Listing'!$P$16:$P$829, 'N1.3_Project_Listing'!$E$16:$E$829,'N1.3_Project_Listing'!$E778, 'N1.3_Project_Listing'!$A$16:$A$829,ET_Risk_SC_Summation[[#Headers],[400kV Transformer]])</f>
        <v>0</v>
      </c>
      <c r="BJ778" s="176" cm="1">
        <f t="array" ref="BJ778">SUMIFS('N1.3_Project_Listing'!$P$16:$P$829, 'N1.3_Project_Listing'!$E$16:$E$829,'N1.3_Project_Listing'!$E778, 'N1.3_Project_Listing'!$A$16:$A$829,ET_Risk_SC_Summation[[#Headers],[400kV Reactor]])</f>
        <v>0</v>
      </c>
      <c r="BK778" s="176" cm="1">
        <f t="array" ref="BK778">SUMIFS('N1.3_Project_Listing'!$P$16:$P$829, 'N1.3_Project_Listing'!$E$16:$E$829,'N1.3_Project_Listing'!$E778, 'N1.3_Project_Listing'!$A$16:$A$829,ET_Risk_SC_Summation[[#Headers],[400kV Underground Cable]])</f>
        <v>0</v>
      </c>
      <c r="BL778" s="176" cm="1">
        <f t="array" ref="BL778">SUMIFS('N1.3_Project_Listing'!$P$16:$P$829, 'N1.3_Project_Listing'!$E$16:$E$829,'N1.3_Project_Listing'!$E778, 'N1.3_Project_Listing'!$A$16:$A$829,ET_Risk_SC_Summation[[#Headers],[400kV OHL Conductor]])</f>
        <v>0</v>
      </c>
      <c r="BM778" s="176" cm="1">
        <f t="array" ref="BM778">SUMIFS('N1.3_Project_Listing'!$P$16:$P$829, 'N1.3_Project_Listing'!$E$16:$E$829,'N1.3_Project_Listing'!$E778, 'N1.3_Project_Listing'!$A$16:$A$829,ET_Risk_SC_Summation[[#Headers],[400kV OHL Fittings]])</f>
        <v>0</v>
      </c>
      <c r="BN778" s="176" cm="1">
        <f t="array" ref="BN778">SUMIFS('N1.3_Project_Listing'!$P$16:$P$829, 'N1.3_Project_Listing'!$E$16:$E$829,'N1.3_Project_Listing'!$E778, 'N1.3_Project_Listing'!$A$16:$A$829,ET_Risk_SC_Summation[[#Headers],[400kV OHL Tower]])</f>
        <v>0</v>
      </c>
      <c r="BO778" s="177" t="str">
        <f>IF(SUM(ET_Risk_SC_Summation[[#This Row],[132kV Circuit Breaker]:[400kV OHL Tower]])=0, "n/a", INDEX(ET_Risk_SC_Summation[#Headers],1,MATCH(MAX(ET_Risk_SC_Summation[[#This Row],[132kV Circuit Breaker]:[400kV OHL Tower]]),ET_Risk_SC_Summation[[#This Row],[132kV Circuit Breaker]:[400kV OHL Tower]],0)))</f>
        <v>n/a</v>
      </c>
      <c r="BP778" s="177" t="str">
        <f>IFERROR(INDEX('N0.7_Lookup_References'!$G$77:$G$98,MATCH(ET_Risk_SC_Summation[[#This Row],[Mxx Category]],'N0.7_Lookup_References'!$F$77:$F$98,0)),"")</f>
        <v/>
      </c>
    </row>
    <row r="779" spans="1:68">
      <c r="A779" s="160" t="str">
        <f>IFERROR(INDEX(N1.2_Intervention_Types[NARM Asset Category],MATCH('N1.3_Project_Listing'!$C779,N1.2_Intervention_Types[Intervention Type ID],0),1),"")</f>
        <v/>
      </c>
      <c r="B779" s="160" t="str">
        <f>IF($D$2="GD",IFERROR(INDEX(N1.2_Intervention_Types[C&amp;V Asset Category (GD)],MATCH('N1.3_Project_Listing'!$C779,N1.2_Intervention_Types[Intervention Type ID],0),1),""),IFERROR(INDEX(N1.2_Intervention_Types[NARM Asset Category],MATCH('N1.3_Project_Listing'!$C779,N1.2_Intervention_Types[Intervention Type ID],0),1),""))</f>
        <v/>
      </c>
      <c r="C779" s="67" t="str">
        <f>IFERROR(INDEX(N1.2_Intervention_Types[Intervention Type ID],MATCH('N1.3_Project_Listing'!$I779,N1.2_Intervention_Types[Intervention Type],0),1),"")</f>
        <v/>
      </c>
      <c r="D779" s="160" t="str">
        <f>IFERROR(INDEX(N1.2_Intervention_Types[Intervention Category],MATCH('N1.3_Project_Listing'!$C779,N1.2_Intervention_Types[Intervention Type ID],0),1),"")</f>
        <v/>
      </c>
      <c r="E779" s="210"/>
      <c r="F779" s="236"/>
      <c r="G779" s="236"/>
      <c r="H779" s="236"/>
      <c r="I779" s="151"/>
      <c r="J779" s="139"/>
      <c r="K779" s="117"/>
      <c r="L779" s="117"/>
      <c r="M779" s="117"/>
      <c r="N779" s="11"/>
      <c r="O779" s="11"/>
      <c r="P779" s="11"/>
      <c r="Q779" s="63">
        <f t="shared" si="64"/>
        <v>0</v>
      </c>
      <c r="R779" s="368">
        <f>IF('N1.3_Project_Listing'!$D779="Replacement",SUM('N1.3_Project_Listing'!$K779:$L779)/2,'N1.3_Project_Listing'!$M779)</f>
        <v>0</v>
      </c>
      <c r="S779" s="67" t="str">
        <f>IFERROR(INDEX('N0.7_Lookup_References'!$C$13:$C$72,MATCH($A779,'N0.7_Lookup_References'!$B$13:$B$72,0)),"")</f>
        <v/>
      </c>
      <c r="T779" s="338" t="str">
        <f t="shared" si="65"/>
        <v/>
      </c>
      <c r="V779" s="11"/>
      <c r="W779" s="11"/>
      <c r="X779" s="11"/>
      <c r="Y779" s="11"/>
      <c r="Z779" s="11"/>
      <c r="AA779" s="11"/>
      <c r="AB779" s="11"/>
      <c r="AC779" s="11"/>
      <c r="AD779" s="11"/>
      <c r="AE779" s="11"/>
      <c r="AF779" s="11"/>
      <c r="AG779" s="11"/>
      <c r="AH779" s="11"/>
      <c r="AI779" s="11"/>
      <c r="AJ779" s="11"/>
      <c r="AK779" s="11"/>
      <c r="AL779" s="11"/>
      <c r="AM779" s="11"/>
      <c r="AN779" s="11"/>
      <c r="AO779" s="11"/>
      <c r="AP779" s="63">
        <f t="shared" si="66"/>
        <v>0</v>
      </c>
      <c r="AQ779" s="63">
        <f t="shared" si="67"/>
        <v>0</v>
      </c>
      <c r="AR779" s="63">
        <f t="shared" si="68"/>
        <v>0</v>
      </c>
      <c r="AT779" s="176" cm="1">
        <f t="array" ref="AT779">SUMIFS('N1.3_Project_Listing'!$P$16:$P$829, 'N1.3_Project_Listing'!$E$16:$E$829,'N1.3_Project_Listing'!$E779, 'N1.3_Project_Listing'!$A$16:$A$829,ET_Risk_SC_Summation[[#Headers],[132kV Circuit Breaker]])</f>
        <v>0</v>
      </c>
      <c r="AU779" s="176" cm="1">
        <f t="array" ref="AU779">SUMIFS('N1.3_Project_Listing'!$P$16:$P$829, 'N1.3_Project_Listing'!$E$16:$E$829,'N1.3_Project_Listing'!$E779, 'N1.3_Project_Listing'!$A$16:$A$829,ET_Risk_SC_Summation[[#Headers],[132kV Transformer]])</f>
        <v>0</v>
      </c>
      <c r="AV779" s="176" cm="1">
        <f t="array" ref="AV779">SUMIFS('N1.3_Project_Listing'!$P$16:$P$829, 'N1.3_Project_Listing'!$E$16:$E$829,'N1.3_Project_Listing'!$E779, 'N1.3_Project_Listing'!$A$16:$A$829,ET_Risk_SC_Summation[[#Headers],[132kV Reactor]])</f>
        <v>0</v>
      </c>
      <c r="AW779" s="176" cm="1">
        <f t="array" ref="AW779">SUMIFS('N1.3_Project_Listing'!$P$16:$P$829, 'N1.3_Project_Listing'!$E$16:$E$829,'N1.3_Project_Listing'!$E779, 'N1.3_Project_Listing'!$A$16:$A$829,ET_Risk_SC_Summation[[#Headers],[132kV Underground Cable]])</f>
        <v>0</v>
      </c>
      <c r="AX779" s="176" cm="1">
        <f t="array" ref="AX779">SUMIFS('N1.3_Project_Listing'!$P$16:$P$829, 'N1.3_Project_Listing'!$E$16:$E$829,'N1.3_Project_Listing'!$E779, 'N1.3_Project_Listing'!$A$16:$A$829,ET_Risk_SC_Summation[[#Headers],[132kV OHL Conductor]])</f>
        <v>0</v>
      </c>
      <c r="AY779" s="176" cm="1">
        <f t="array" ref="AY779">SUMIFS('N1.3_Project_Listing'!$P$16:$P$829, 'N1.3_Project_Listing'!$E$16:$E$829,'N1.3_Project_Listing'!$E779, 'N1.3_Project_Listing'!$A$16:$A$829,ET_Risk_SC_Summation[[#Headers],[132kV OHL Fittings]])</f>
        <v>0</v>
      </c>
      <c r="AZ779" s="176" cm="1">
        <f t="array" ref="AZ779">SUMIFS('N1.3_Project_Listing'!$P$16:$P$829, 'N1.3_Project_Listing'!$E$16:$E$829,'N1.3_Project_Listing'!$E779, 'N1.3_Project_Listing'!$A$16:$A$829,ET_Risk_SC_Summation[[#Headers],[132kV OHL Tower]])</f>
        <v>0</v>
      </c>
      <c r="BA779" s="176" cm="1">
        <f t="array" ref="BA779">SUMIFS('N1.3_Project_Listing'!$P$16:$P$829, 'N1.3_Project_Listing'!$E$16:$E$829,'N1.3_Project_Listing'!$E779, 'N1.3_Project_Listing'!$A$16:$A$829,ET_Risk_SC_Summation[[#Headers],[275kV Circuit Breaker]])</f>
        <v>0</v>
      </c>
      <c r="BB779" s="176" cm="1">
        <f t="array" ref="BB779">SUMIFS('N1.3_Project_Listing'!$P$16:$P$829, 'N1.3_Project_Listing'!$E$16:$E$829,'N1.3_Project_Listing'!$E779, 'N1.3_Project_Listing'!$A$16:$A$829,ET_Risk_SC_Summation[[#Headers],[275kV Transformer]])</f>
        <v>0</v>
      </c>
      <c r="BC779" s="176" cm="1">
        <f t="array" ref="BC779">SUMIFS('N1.3_Project_Listing'!$P$16:$P$829, 'N1.3_Project_Listing'!$E$16:$E$829,'N1.3_Project_Listing'!$E779, 'N1.3_Project_Listing'!$A$16:$A$829,ET_Risk_SC_Summation[[#Headers],[275kV Reactor]])</f>
        <v>0</v>
      </c>
      <c r="BD779" s="176" cm="1">
        <f t="array" ref="BD779">SUMIFS('N1.3_Project_Listing'!$P$16:$P$829, 'N1.3_Project_Listing'!$E$16:$E$829,'N1.3_Project_Listing'!$E779, 'N1.3_Project_Listing'!$A$16:$A$829,ET_Risk_SC_Summation[[#Headers],[275kV Underground Cable]])</f>
        <v>0</v>
      </c>
      <c r="BE779" s="176" cm="1">
        <f t="array" ref="BE779">SUMIFS('N1.3_Project_Listing'!$P$16:$P$829, 'N1.3_Project_Listing'!$E$16:$E$829,'N1.3_Project_Listing'!$E779, 'N1.3_Project_Listing'!$A$16:$A$829,ET_Risk_SC_Summation[[#Headers],[275kV OHL Conductor]])</f>
        <v>0</v>
      </c>
      <c r="BF779" s="176" cm="1">
        <f t="array" ref="BF779">SUMIFS('N1.3_Project_Listing'!$P$16:$P$829, 'N1.3_Project_Listing'!$E$16:$E$829,'N1.3_Project_Listing'!$E779, 'N1.3_Project_Listing'!$A$16:$A$829,ET_Risk_SC_Summation[[#Headers],[275kV OHL Fittings]])</f>
        <v>0</v>
      </c>
      <c r="BG779" s="176" cm="1">
        <f t="array" ref="BG779">SUMIFS('N1.3_Project_Listing'!$P$16:$P$829, 'N1.3_Project_Listing'!$E$16:$E$829,'N1.3_Project_Listing'!$E779, 'N1.3_Project_Listing'!$A$16:$A$829,ET_Risk_SC_Summation[[#Headers],[275kV OHL Tower]])</f>
        <v>0</v>
      </c>
      <c r="BH779" s="176" cm="1">
        <f t="array" ref="BH779">SUMIFS('N1.3_Project_Listing'!$P$16:$P$829, 'N1.3_Project_Listing'!$E$16:$E$829,'N1.3_Project_Listing'!$E779, 'N1.3_Project_Listing'!$A$16:$A$829,ET_Risk_SC_Summation[[#Headers],[400kV Circuit Breaker]])</f>
        <v>0</v>
      </c>
      <c r="BI779" s="176" cm="1">
        <f t="array" ref="BI779">SUMIFS('N1.3_Project_Listing'!$P$16:$P$829, 'N1.3_Project_Listing'!$E$16:$E$829,'N1.3_Project_Listing'!$E779, 'N1.3_Project_Listing'!$A$16:$A$829,ET_Risk_SC_Summation[[#Headers],[400kV Transformer]])</f>
        <v>0</v>
      </c>
      <c r="BJ779" s="176" cm="1">
        <f t="array" ref="BJ779">SUMIFS('N1.3_Project_Listing'!$P$16:$P$829, 'N1.3_Project_Listing'!$E$16:$E$829,'N1.3_Project_Listing'!$E779, 'N1.3_Project_Listing'!$A$16:$A$829,ET_Risk_SC_Summation[[#Headers],[400kV Reactor]])</f>
        <v>0</v>
      </c>
      <c r="BK779" s="176" cm="1">
        <f t="array" ref="BK779">SUMIFS('N1.3_Project_Listing'!$P$16:$P$829, 'N1.3_Project_Listing'!$E$16:$E$829,'N1.3_Project_Listing'!$E779, 'N1.3_Project_Listing'!$A$16:$A$829,ET_Risk_SC_Summation[[#Headers],[400kV Underground Cable]])</f>
        <v>0</v>
      </c>
      <c r="BL779" s="176" cm="1">
        <f t="array" ref="BL779">SUMIFS('N1.3_Project_Listing'!$P$16:$P$829, 'N1.3_Project_Listing'!$E$16:$E$829,'N1.3_Project_Listing'!$E779, 'N1.3_Project_Listing'!$A$16:$A$829,ET_Risk_SC_Summation[[#Headers],[400kV OHL Conductor]])</f>
        <v>0</v>
      </c>
      <c r="BM779" s="176" cm="1">
        <f t="array" ref="BM779">SUMIFS('N1.3_Project_Listing'!$P$16:$P$829, 'N1.3_Project_Listing'!$E$16:$E$829,'N1.3_Project_Listing'!$E779, 'N1.3_Project_Listing'!$A$16:$A$829,ET_Risk_SC_Summation[[#Headers],[400kV OHL Fittings]])</f>
        <v>0</v>
      </c>
      <c r="BN779" s="176" cm="1">
        <f t="array" ref="BN779">SUMIFS('N1.3_Project_Listing'!$P$16:$P$829, 'N1.3_Project_Listing'!$E$16:$E$829,'N1.3_Project_Listing'!$E779, 'N1.3_Project_Listing'!$A$16:$A$829,ET_Risk_SC_Summation[[#Headers],[400kV OHL Tower]])</f>
        <v>0</v>
      </c>
      <c r="BO779" s="177" t="str">
        <f>IF(SUM(ET_Risk_SC_Summation[[#This Row],[132kV Circuit Breaker]:[400kV OHL Tower]])=0, "n/a", INDEX(ET_Risk_SC_Summation[#Headers],1,MATCH(MAX(ET_Risk_SC_Summation[[#This Row],[132kV Circuit Breaker]:[400kV OHL Tower]]),ET_Risk_SC_Summation[[#This Row],[132kV Circuit Breaker]:[400kV OHL Tower]],0)))</f>
        <v>n/a</v>
      </c>
      <c r="BP779" s="177" t="str">
        <f>IFERROR(INDEX('N0.7_Lookup_References'!$G$77:$G$98,MATCH(ET_Risk_SC_Summation[[#This Row],[Mxx Category]],'N0.7_Lookup_References'!$F$77:$F$98,0)),"")</f>
        <v/>
      </c>
    </row>
    <row r="780" spans="1:68">
      <c r="A780" s="160" t="str">
        <f>IFERROR(INDEX(N1.2_Intervention_Types[NARM Asset Category],MATCH('N1.3_Project_Listing'!$C780,N1.2_Intervention_Types[Intervention Type ID],0),1),"")</f>
        <v/>
      </c>
      <c r="B780" s="160" t="str">
        <f>IF($D$2="GD",IFERROR(INDEX(N1.2_Intervention_Types[C&amp;V Asset Category (GD)],MATCH('N1.3_Project_Listing'!$C780,N1.2_Intervention_Types[Intervention Type ID],0),1),""),IFERROR(INDEX(N1.2_Intervention_Types[NARM Asset Category],MATCH('N1.3_Project_Listing'!$C780,N1.2_Intervention_Types[Intervention Type ID],0),1),""))</f>
        <v/>
      </c>
      <c r="C780" s="67" t="str">
        <f>IFERROR(INDEX(N1.2_Intervention_Types[Intervention Type ID],MATCH('N1.3_Project_Listing'!$I780,N1.2_Intervention_Types[Intervention Type],0),1),"")</f>
        <v/>
      </c>
      <c r="D780" s="160" t="str">
        <f>IFERROR(INDEX(N1.2_Intervention_Types[Intervention Category],MATCH('N1.3_Project_Listing'!$C780,N1.2_Intervention_Types[Intervention Type ID],0),1),"")</f>
        <v/>
      </c>
      <c r="E780" s="210"/>
      <c r="F780" s="236"/>
      <c r="G780" s="236"/>
      <c r="H780" s="236"/>
      <c r="I780" s="151"/>
      <c r="J780" s="139"/>
      <c r="K780" s="117"/>
      <c r="L780" s="117"/>
      <c r="M780" s="117"/>
      <c r="N780" s="11"/>
      <c r="O780" s="11"/>
      <c r="P780" s="11"/>
      <c r="Q780" s="63">
        <f t="shared" si="64"/>
        <v>0</v>
      </c>
      <c r="R780" s="368">
        <f>IF('N1.3_Project_Listing'!$D780="Replacement",SUM('N1.3_Project_Listing'!$K780:$L780)/2,'N1.3_Project_Listing'!$M780)</f>
        <v>0</v>
      </c>
      <c r="S780" s="67" t="str">
        <f>IFERROR(INDEX('N0.7_Lookup_References'!$C$13:$C$72,MATCH($A780,'N0.7_Lookup_References'!$B$13:$B$72,0)),"")</f>
        <v/>
      </c>
      <c r="T780" s="338" t="str">
        <f t="shared" si="65"/>
        <v/>
      </c>
      <c r="V780" s="11"/>
      <c r="W780" s="11"/>
      <c r="X780" s="11"/>
      <c r="Y780" s="11"/>
      <c r="Z780" s="11"/>
      <c r="AA780" s="11"/>
      <c r="AB780" s="11"/>
      <c r="AC780" s="11"/>
      <c r="AD780" s="11"/>
      <c r="AE780" s="11"/>
      <c r="AF780" s="11"/>
      <c r="AG780" s="11"/>
      <c r="AH780" s="11"/>
      <c r="AI780" s="11"/>
      <c r="AJ780" s="11"/>
      <c r="AK780" s="11"/>
      <c r="AL780" s="11"/>
      <c r="AM780" s="11"/>
      <c r="AN780" s="11"/>
      <c r="AO780" s="11"/>
      <c r="AP780" s="63">
        <f t="shared" si="66"/>
        <v>0</v>
      </c>
      <c r="AQ780" s="63">
        <f t="shared" si="67"/>
        <v>0</v>
      </c>
      <c r="AR780" s="63">
        <f t="shared" si="68"/>
        <v>0</v>
      </c>
      <c r="AT780" s="176" cm="1">
        <f t="array" ref="AT780">SUMIFS('N1.3_Project_Listing'!$P$16:$P$829, 'N1.3_Project_Listing'!$E$16:$E$829,'N1.3_Project_Listing'!$E780, 'N1.3_Project_Listing'!$A$16:$A$829,ET_Risk_SC_Summation[[#Headers],[132kV Circuit Breaker]])</f>
        <v>0</v>
      </c>
      <c r="AU780" s="176" cm="1">
        <f t="array" ref="AU780">SUMIFS('N1.3_Project_Listing'!$P$16:$P$829, 'N1.3_Project_Listing'!$E$16:$E$829,'N1.3_Project_Listing'!$E780, 'N1.3_Project_Listing'!$A$16:$A$829,ET_Risk_SC_Summation[[#Headers],[132kV Transformer]])</f>
        <v>0</v>
      </c>
      <c r="AV780" s="176" cm="1">
        <f t="array" ref="AV780">SUMIFS('N1.3_Project_Listing'!$P$16:$P$829, 'N1.3_Project_Listing'!$E$16:$E$829,'N1.3_Project_Listing'!$E780, 'N1.3_Project_Listing'!$A$16:$A$829,ET_Risk_SC_Summation[[#Headers],[132kV Reactor]])</f>
        <v>0</v>
      </c>
      <c r="AW780" s="176" cm="1">
        <f t="array" ref="AW780">SUMIFS('N1.3_Project_Listing'!$P$16:$P$829, 'N1.3_Project_Listing'!$E$16:$E$829,'N1.3_Project_Listing'!$E780, 'N1.3_Project_Listing'!$A$16:$A$829,ET_Risk_SC_Summation[[#Headers],[132kV Underground Cable]])</f>
        <v>0</v>
      </c>
      <c r="AX780" s="176" cm="1">
        <f t="array" ref="AX780">SUMIFS('N1.3_Project_Listing'!$P$16:$P$829, 'N1.3_Project_Listing'!$E$16:$E$829,'N1.3_Project_Listing'!$E780, 'N1.3_Project_Listing'!$A$16:$A$829,ET_Risk_SC_Summation[[#Headers],[132kV OHL Conductor]])</f>
        <v>0</v>
      </c>
      <c r="AY780" s="176" cm="1">
        <f t="array" ref="AY780">SUMIFS('N1.3_Project_Listing'!$P$16:$P$829, 'N1.3_Project_Listing'!$E$16:$E$829,'N1.3_Project_Listing'!$E780, 'N1.3_Project_Listing'!$A$16:$A$829,ET_Risk_SC_Summation[[#Headers],[132kV OHL Fittings]])</f>
        <v>0</v>
      </c>
      <c r="AZ780" s="176" cm="1">
        <f t="array" ref="AZ780">SUMIFS('N1.3_Project_Listing'!$P$16:$P$829, 'N1.3_Project_Listing'!$E$16:$E$829,'N1.3_Project_Listing'!$E780, 'N1.3_Project_Listing'!$A$16:$A$829,ET_Risk_SC_Summation[[#Headers],[132kV OHL Tower]])</f>
        <v>0</v>
      </c>
      <c r="BA780" s="176" cm="1">
        <f t="array" ref="BA780">SUMIFS('N1.3_Project_Listing'!$P$16:$P$829, 'N1.3_Project_Listing'!$E$16:$E$829,'N1.3_Project_Listing'!$E780, 'N1.3_Project_Listing'!$A$16:$A$829,ET_Risk_SC_Summation[[#Headers],[275kV Circuit Breaker]])</f>
        <v>0</v>
      </c>
      <c r="BB780" s="176" cm="1">
        <f t="array" ref="BB780">SUMIFS('N1.3_Project_Listing'!$P$16:$P$829, 'N1.3_Project_Listing'!$E$16:$E$829,'N1.3_Project_Listing'!$E780, 'N1.3_Project_Listing'!$A$16:$A$829,ET_Risk_SC_Summation[[#Headers],[275kV Transformer]])</f>
        <v>0</v>
      </c>
      <c r="BC780" s="176" cm="1">
        <f t="array" ref="BC780">SUMIFS('N1.3_Project_Listing'!$P$16:$P$829, 'N1.3_Project_Listing'!$E$16:$E$829,'N1.3_Project_Listing'!$E780, 'N1.3_Project_Listing'!$A$16:$A$829,ET_Risk_SC_Summation[[#Headers],[275kV Reactor]])</f>
        <v>0</v>
      </c>
      <c r="BD780" s="176" cm="1">
        <f t="array" ref="BD780">SUMIFS('N1.3_Project_Listing'!$P$16:$P$829, 'N1.3_Project_Listing'!$E$16:$E$829,'N1.3_Project_Listing'!$E780, 'N1.3_Project_Listing'!$A$16:$A$829,ET_Risk_SC_Summation[[#Headers],[275kV Underground Cable]])</f>
        <v>0</v>
      </c>
      <c r="BE780" s="176" cm="1">
        <f t="array" ref="BE780">SUMIFS('N1.3_Project_Listing'!$P$16:$P$829, 'N1.3_Project_Listing'!$E$16:$E$829,'N1.3_Project_Listing'!$E780, 'N1.3_Project_Listing'!$A$16:$A$829,ET_Risk_SC_Summation[[#Headers],[275kV OHL Conductor]])</f>
        <v>0</v>
      </c>
      <c r="BF780" s="176" cm="1">
        <f t="array" ref="BF780">SUMIFS('N1.3_Project_Listing'!$P$16:$P$829, 'N1.3_Project_Listing'!$E$16:$E$829,'N1.3_Project_Listing'!$E780, 'N1.3_Project_Listing'!$A$16:$A$829,ET_Risk_SC_Summation[[#Headers],[275kV OHL Fittings]])</f>
        <v>0</v>
      </c>
      <c r="BG780" s="176" cm="1">
        <f t="array" ref="BG780">SUMIFS('N1.3_Project_Listing'!$P$16:$P$829, 'N1.3_Project_Listing'!$E$16:$E$829,'N1.3_Project_Listing'!$E780, 'N1.3_Project_Listing'!$A$16:$A$829,ET_Risk_SC_Summation[[#Headers],[275kV OHL Tower]])</f>
        <v>0</v>
      </c>
      <c r="BH780" s="176" cm="1">
        <f t="array" ref="BH780">SUMIFS('N1.3_Project_Listing'!$P$16:$P$829, 'N1.3_Project_Listing'!$E$16:$E$829,'N1.3_Project_Listing'!$E780, 'N1.3_Project_Listing'!$A$16:$A$829,ET_Risk_SC_Summation[[#Headers],[400kV Circuit Breaker]])</f>
        <v>0</v>
      </c>
      <c r="BI780" s="176" cm="1">
        <f t="array" ref="BI780">SUMIFS('N1.3_Project_Listing'!$P$16:$P$829, 'N1.3_Project_Listing'!$E$16:$E$829,'N1.3_Project_Listing'!$E780, 'N1.3_Project_Listing'!$A$16:$A$829,ET_Risk_SC_Summation[[#Headers],[400kV Transformer]])</f>
        <v>0</v>
      </c>
      <c r="BJ780" s="176" cm="1">
        <f t="array" ref="BJ780">SUMIFS('N1.3_Project_Listing'!$P$16:$P$829, 'N1.3_Project_Listing'!$E$16:$E$829,'N1.3_Project_Listing'!$E780, 'N1.3_Project_Listing'!$A$16:$A$829,ET_Risk_SC_Summation[[#Headers],[400kV Reactor]])</f>
        <v>0</v>
      </c>
      <c r="BK780" s="176" cm="1">
        <f t="array" ref="BK780">SUMIFS('N1.3_Project_Listing'!$P$16:$P$829, 'N1.3_Project_Listing'!$E$16:$E$829,'N1.3_Project_Listing'!$E780, 'N1.3_Project_Listing'!$A$16:$A$829,ET_Risk_SC_Summation[[#Headers],[400kV Underground Cable]])</f>
        <v>0</v>
      </c>
      <c r="BL780" s="176" cm="1">
        <f t="array" ref="BL780">SUMIFS('N1.3_Project_Listing'!$P$16:$P$829, 'N1.3_Project_Listing'!$E$16:$E$829,'N1.3_Project_Listing'!$E780, 'N1.3_Project_Listing'!$A$16:$A$829,ET_Risk_SC_Summation[[#Headers],[400kV OHL Conductor]])</f>
        <v>0</v>
      </c>
      <c r="BM780" s="176" cm="1">
        <f t="array" ref="BM780">SUMIFS('N1.3_Project_Listing'!$P$16:$P$829, 'N1.3_Project_Listing'!$E$16:$E$829,'N1.3_Project_Listing'!$E780, 'N1.3_Project_Listing'!$A$16:$A$829,ET_Risk_SC_Summation[[#Headers],[400kV OHL Fittings]])</f>
        <v>0</v>
      </c>
      <c r="BN780" s="176" cm="1">
        <f t="array" ref="BN780">SUMIFS('N1.3_Project_Listing'!$P$16:$P$829, 'N1.3_Project_Listing'!$E$16:$E$829,'N1.3_Project_Listing'!$E780, 'N1.3_Project_Listing'!$A$16:$A$829,ET_Risk_SC_Summation[[#Headers],[400kV OHL Tower]])</f>
        <v>0</v>
      </c>
      <c r="BO780" s="177" t="str">
        <f>IF(SUM(ET_Risk_SC_Summation[[#This Row],[132kV Circuit Breaker]:[400kV OHL Tower]])=0, "n/a", INDEX(ET_Risk_SC_Summation[#Headers],1,MATCH(MAX(ET_Risk_SC_Summation[[#This Row],[132kV Circuit Breaker]:[400kV OHL Tower]]),ET_Risk_SC_Summation[[#This Row],[132kV Circuit Breaker]:[400kV OHL Tower]],0)))</f>
        <v>n/a</v>
      </c>
      <c r="BP780" s="177" t="str">
        <f>IFERROR(INDEX('N0.7_Lookup_References'!$G$77:$G$98,MATCH(ET_Risk_SC_Summation[[#This Row],[Mxx Category]],'N0.7_Lookup_References'!$F$77:$F$98,0)),"")</f>
        <v/>
      </c>
    </row>
    <row r="781" spans="1:68">
      <c r="A781" s="160" t="str">
        <f>IFERROR(INDEX(N1.2_Intervention_Types[NARM Asset Category],MATCH('N1.3_Project_Listing'!$C781,N1.2_Intervention_Types[Intervention Type ID],0),1),"")</f>
        <v/>
      </c>
      <c r="B781" s="160" t="str">
        <f>IF($D$2="GD",IFERROR(INDEX(N1.2_Intervention_Types[C&amp;V Asset Category (GD)],MATCH('N1.3_Project_Listing'!$C781,N1.2_Intervention_Types[Intervention Type ID],0),1),""),IFERROR(INDEX(N1.2_Intervention_Types[NARM Asset Category],MATCH('N1.3_Project_Listing'!$C781,N1.2_Intervention_Types[Intervention Type ID],0),1),""))</f>
        <v/>
      </c>
      <c r="C781" s="67" t="str">
        <f>IFERROR(INDEX(N1.2_Intervention_Types[Intervention Type ID],MATCH('N1.3_Project_Listing'!$I781,N1.2_Intervention_Types[Intervention Type],0),1),"")</f>
        <v/>
      </c>
      <c r="D781" s="160" t="str">
        <f>IFERROR(INDEX(N1.2_Intervention_Types[Intervention Category],MATCH('N1.3_Project_Listing'!$C781,N1.2_Intervention_Types[Intervention Type ID],0),1),"")</f>
        <v/>
      </c>
      <c r="E781" s="210"/>
      <c r="F781" s="236"/>
      <c r="G781" s="236"/>
      <c r="H781" s="236"/>
      <c r="I781" s="151"/>
      <c r="J781" s="139"/>
      <c r="K781" s="117"/>
      <c r="L781" s="117"/>
      <c r="M781" s="117"/>
      <c r="N781" s="11"/>
      <c r="O781" s="11"/>
      <c r="P781" s="11"/>
      <c r="Q781" s="63">
        <f t="shared" si="64"/>
        <v>0</v>
      </c>
      <c r="R781" s="368">
        <f>IF('N1.3_Project_Listing'!$D781="Replacement",SUM('N1.3_Project_Listing'!$K781:$L781)/2,'N1.3_Project_Listing'!$M781)</f>
        <v>0</v>
      </c>
      <c r="S781" s="67" t="str">
        <f>IFERROR(INDEX('N0.7_Lookup_References'!$C$13:$C$72,MATCH($A781,'N0.7_Lookup_References'!$B$13:$B$72,0)),"")</f>
        <v/>
      </c>
      <c r="T781" s="338" t="str">
        <f t="shared" si="65"/>
        <v/>
      </c>
      <c r="V781" s="11"/>
      <c r="W781" s="11"/>
      <c r="X781" s="11"/>
      <c r="Y781" s="11"/>
      <c r="Z781" s="11"/>
      <c r="AA781" s="11"/>
      <c r="AB781" s="11"/>
      <c r="AC781" s="11"/>
      <c r="AD781" s="11"/>
      <c r="AE781" s="11"/>
      <c r="AF781" s="11"/>
      <c r="AG781" s="11"/>
      <c r="AH781" s="11"/>
      <c r="AI781" s="11"/>
      <c r="AJ781" s="11"/>
      <c r="AK781" s="11"/>
      <c r="AL781" s="11"/>
      <c r="AM781" s="11"/>
      <c r="AN781" s="11"/>
      <c r="AO781" s="11"/>
      <c r="AP781" s="63">
        <f t="shared" si="66"/>
        <v>0</v>
      </c>
      <c r="AQ781" s="63">
        <f t="shared" si="67"/>
        <v>0</v>
      </c>
      <c r="AR781" s="63">
        <f t="shared" si="68"/>
        <v>0</v>
      </c>
      <c r="AT781" s="176" cm="1">
        <f t="array" ref="AT781">SUMIFS('N1.3_Project_Listing'!$P$16:$P$829, 'N1.3_Project_Listing'!$E$16:$E$829,'N1.3_Project_Listing'!$E781, 'N1.3_Project_Listing'!$A$16:$A$829,ET_Risk_SC_Summation[[#Headers],[132kV Circuit Breaker]])</f>
        <v>0</v>
      </c>
      <c r="AU781" s="176" cm="1">
        <f t="array" ref="AU781">SUMIFS('N1.3_Project_Listing'!$P$16:$P$829, 'N1.3_Project_Listing'!$E$16:$E$829,'N1.3_Project_Listing'!$E781, 'N1.3_Project_Listing'!$A$16:$A$829,ET_Risk_SC_Summation[[#Headers],[132kV Transformer]])</f>
        <v>0</v>
      </c>
      <c r="AV781" s="176" cm="1">
        <f t="array" ref="AV781">SUMIFS('N1.3_Project_Listing'!$P$16:$P$829, 'N1.3_Project_Listing'!$E$16:$E$829,'N1.3_Project_Listing'!$E781, 'N1.3_Project_Listing'!$A$16:$A$829,ET_Risk_SC_Summation[[#Headers],[132kV Reactor]])</f>
        <v>0</v>
      </c>
      <c r="AW781" s="176" cm="1">
        <f t="array" ref="AW781">SUMIFS('N1.3_Project_Listing'!$P$16:$P$829, 'N1.3_Project_Listing'!$E$16:$E$829,'N1.3_Project_Listing'!$E781, 'N1.3_Project_Listing'!$A$16:$A$829,ET_Risk_SC_Summation[[#Headers],[132kV Underground Cable]])</f>
        <v>0</v>
      </c>
      <c r="AX781" s="176" cm="1">
        <f t="array" ref="AX781">SUMIFS('N1.3_Project_Listing'!$P$16:$P$829, 'N1.3_Project_Listing'!$E$16:$E$829,'N1.3_Project_Listing'!$E781, 'N1.3_Project_Listing'!$A$16:$A$829,ET_Risk_SC_Summation[[#Headers],[132kV OHL Conductor]])</f>
        <v>0</v>
      </c>
      <c r="AY781" s="176" cm="1">
        <f t="array" ref="AY781">SUMIFS('N1.3_Project_Listing'!$P$16:$P$829, 'N1.3_Project_Listing'!$E$16:$E$829,'N1.3_Project_Listing'!$E781, 'N1.3_Project_Listing'!$A$16:$A$829,ET_Risk_SC_Summation[[#Headers],[132kV OHL Fittings]])</f>
        <v>0</v>
      </c>
      <c r="AZ781" s="176" cm="1">
        <f t="array" ref="AZ781">SUMIFS('N1.3_Project_Listing'!$P$16:$P$829, 'N1.3_Project_Listing'!$E$16:$E$829,'N1.3_Project_Listing'!$E781, 'N1.3_Project_Listing'!$A$16:$A$829,ET_Risk_SC_Summation[[#Headers],[132kV OHL Tower]])</f>
        <v>0</v>
      </c>
      <c r="BA781" s="176" cm="1">
        <f t="array" ref="BA781">SUMIFS('N1.3_Project_Listing'!$P$16:$P$829, 'N1.3_Project_Listing'!$E$16:$E$829,'N1.3_Project_Listing'!$E781, 'N1.3_Project_Listing'!$A$16:$A$829,ET_Risk_SC_Summation[[#Headers],[275kV Circuit Breaker]])</f>
        <v>0</v>
      </c>
      <c r="BB781" s="176" cm="1">
        <f t="array" ref="BB781">SUMIFS('N1.3_Project_Listing'!$P$16:$P$829, 'N1.3_Project_Listing'!$E$16:$E$829,'N1.3_Project_Listing'!$E781, 'N1.3_Project_Listing'!$A$16:$A$829,ET_Risk_SC_Summation[[#Headers],[275kV Transformer]])</f>
        <v>0</v>
      </c>
      <c r="BC781" s="176" cm="1">
        <f t="array" ref="BC781">SUMIFS('N1.3_Project_Listing'!$P$16:$P$829, 'N1.3_Project_Listing'!$E$16:$E$829,'N1.3_Project_Listing'!$E781, 'N1.3_Project_Listing'!$A$16:$A$829,ET_Risk_SC_Summation[[#Headers],[275kV Reactor]])</f>
        <v>0</v>
      </c>
      <c r="BD781" s="176" cm="1">
        <f t="array" ref="BD781">SUMIFS('N1.3_Project_Listing'!$P$16:$P$829, 'N1.3_Project_Listing'!$E$16:$E$829,'N1.3_Project_Listing'!$E781, 'N1.3_Project_Listing'!$A$16:$A$829,ET_Risk_SC_Summation[[#Headers],[275kV Underground Cable]])</f>
        <v>0</v>
      </c>
      <c r="BE781" s="176" cm="1">
        <f t="array" ref="BE781">SUMIFS('N1.3_Project_Listing'!$P$16:$P$829, 'N1.3_Project_Listing'!$E$16:$E$829,'N1.3_Project_Listing'!$E781, 'N1.3_Project_Listing'!$A$16:$A$829,ET_Risk_SC_Summation[[#Headers],[275kV OHL Conductor]])</f>
        <v>0</v>
      </c>
      <c r="BF781" s="176" cm="1">
        <f t="array" ref="BF781">SUMIFS('N1.3_Project_Listing'!$P$16:$P$829, 'N1.3_Project_Listing'!$E$16:$E$829,'N1.3_Project_Listing'!$E781, 'N1.3_Project_Listing'!$A$16:$A$829,ET_Risk_SC_Summation[[#Headers],[275kV OHL Fittings]])</f>
        <v>0</v>
      </c>
      <c r="BG781" s="176" cm="1">
        <f t="array" ref="BG781">SUMIFS('N1.3_Project_Listing'!$P$16:$P$829, 'N1.3_Project_Listing'!$E$16:$E$829,'N1.3_Project_Listing'!$E781, 'N1.3_Project_Listing'!$A$16:$A$829,ET_Risk_SC_Summation[[#Headers],[275kV OHL Tower]])</f>
        <v>0</v>
      </c>
      <c r="BH781" s="176" cm="1">
        <f t="array" ref="BH781">SUMIFS('N1.3_Project_Listing'!$P$16:$P$829, 'N1.3_Project_Listing'!$E$16:$E$829,'N1.3_Project_Listing'!$E781, 'N1.3_Project_Listing'!$A$16:$A$829,ET_Risk_SC_Summation[[#Headers],[400kV Circuit Breaker]])</f>
        <v>0</v>
      </c>
      <c r="BI781" s="176" cm="1">
        <f t="array" ref="BI781">SUMIFS('N1.3_Project_Listing'!$P$16:$P$829, 'N1.3_Project_Listing'!$E$16:$E$829,'N1.3_Project_Listing'!$E781, 'N1.3_Project_Listing'!$A$16:$A$829,ET_Risk_SC_Summation[[#Headers],[400kV Transformer]])</f>
        <v>0</v>
      </c>
      <c r="BJ781" s="176" cm="1">
        <f t="array" ref="BJ781">SUMIFS('N1.3_Project_Listing'!$P$16:$P$829, 'N1.3_Project_Listing'!$E$16:$E$829,'N1.3_Project_Listing'!$E781, 'N1.3_Project_Listing'!$A$16:$A$829,ET_Risk_SC_Summation[[#Headers],[400kV Reactor]])</f>
        <v>0</v>
      </c>
      <c r="BK781" s="176" cm="1">
        <f t="array" ref="BK781">SUMIFS('N1.3_Project_Listing'!$P$16:$P$829, 'N1.3_Project_Listing'!$E$16:$E$829,'N1.3_Project_Listing'!$E781, 'N1.3_Project_Listing'!$A$16:$A$829,ET_Risk_SC_Summation[[#Headers],[400kV Underground Cable]])</f>
        <v>0</v>
      </c>
      <c r="BL781" s="176" cm="1">
        <f t="array" ref="BL781">SUMIFS('N1.3_Project_Listing'!$P$16:$P$829, 'N1.3_Project_Listing'!$E$16:$E$829,'N1.3_Project_Listing'!$E781, 'N1.3_Project_Listing'!$A$16:$A$829,ET_Risk_SC_Summation[[#Headers],[400kV OHL Conductor]])</f>
        <v>0</v>
      </c>
      <c r="BM781" s="176" cm="1">
        <f t="array" ref="BM781">SUMIFS('N1.3_Project_Listing'!$P$16:$P$829, 'N1.3_Project_Listing'!$E$16:$E$829,'N1.3_Project_Listing'!$E781, 'N1.3_Project_Listing'!$A$16:$A$829,ET_Risk_SC_Summation[[#Headers],[400kV OHL Fittings]])</f>
        <v>0</v>
      </c>
      <c r="BN781" s="176" cm="1">
        <f t="array" ref="BN781">SUMIFS('N1.3_Project_Listing'!$P$16:$P$829, 'N1.3_Project_Listing'!$E$16:$E$829,'N1.3_Project_Listing'!$E781, 'N1.3_Project_Listing'!$A$16:$A$829,ET_Risk_SC_Summation[[#Headers],[400kV OHL Tower]])</f>
        <v>0</v>
      </c>
      <c r="BO781" s="177" t="str">
        <f>IF(SUM(ET_Risk_SC_Summation[[#This Row],[132kV Circuit Breaker]:[400kV OHL Tower]])=0, "n/a", INDEX(ET_Risk_SC_Summation[#Headers],1,MATCH(MAX(ET_Risk_SC_Summation[[#This Row],[132kV Circuit Breaker]:[400kV OHL Tower]]),ET_Risk_SC_Summation[[#This Row],[132kV Circuit Breaker]:[400kV OHL Tower]],0)))</f>
        <v>n/a</v>
      </c>
      <c r="BP781" s="177" t="str">
        <f>IFERROR(INDEX('N0.7_Lookup_References'!$G$77:$G$98,MATCH(ET_Risk_SC_Summation[[#This Row],[Mxx Category]],'N0.7_Lookup_References'!$F$77:$F$98,0)),"")</f>
        <v/>
      </c>
    </row>
    <row r="782" spans="1:68">
      <c r="A782" s="160" t="str">
        <f>IFERROR(INDEX(N1.2_Intervention_Types[NARM Asset Category],MATCH('N1.3_Project_Listing'!$C782,N1.2_Intervention_Types[Intervention Type ID],0),1),"")</f>
        <v/>
      </c>
      <c r="B782" s="160" t="str">
        <f>IF($D$2="GD",IFERROR(INDEX(N1.2_Intervention_Types[C&amp;V Asset Category (GD)],MATCH('N1.3_Project_Listing'!$C782,N1.2_Intervention_Types[Intervention Type ID],0),1),""),IFERROR(INDEX(N1.2_Intervention_Types[NARM Asset Category],MATCH('N1.3_Project_Listing'!$C782,N1.2_Intervention_Types[Intervention Type ID],0),1),""))</f>
        <v/>
      </c>
      <c r="C782" s="67" t="str">
        <f>IFERROR(INDEX(N1.2_Intervention_Types[Intervention Type ID],MATCH('N1.3_Project_Listing'!$I782,N1.2_Intervention_Types[Intervention Type],0),1),"")</f>
        <v/>
      </c>
      <c r="D782" s="160" t="str">
        <f>IFERROR(INDEX(N1.2_Intervention_Types[Intervention Category],MATCH('N1.3_Project_Listing'!$C782,N1.2_Intervention_Types[Intervention Type ID],0),1),"")</f>
        <v/>
      </c>
      <c r="E782" s="210"/>
      <c r="F782" s="236"/>
      <c r="G782" s="236"/>
      <c r="H782" s="236"/>
      <c r="I782" s="151"/>
      <c r="J782" s="139"/>
      <c r="K782" s="117"/>
      <c r="L782" s="117"/>
      <c r="M782" s="117"/>
      <c r="N782" s="11"/>
      <c r="O782" s="11"/>
      <c r="P782" s="11"/>
      <c r="Q782" s="63">
        <f t="shared" si="64"/>
        <v>0</v>
      </c>
      <c r="R782" s="368">
        <f>IF('N1.3_Project_Listing'!$D782="Replacement",SUM('N1.3_Project_Listing'!$K782:$L782)/2,'N1.3_Project_Listing'!$M782)</f>
        <v>0</v>
      </c>
      <c r="S782" s="67" t="str">
        <f>IFERROR(INDEX('N0.7_Lookup_References'!$C$13:$C$72,MATCH($A782,'N0.7_Lookup_References'!$B$13:$B$72,0)),"")</f>
        <v/>
      </c>
      <c r="T782" s="338" t="str">
        <f t="shared" si="65"/>
        <v/>
      </c>
      <c r="V782" s="11"/>
      <c r="W782" s="11"/>
      <c r="X782" s="11"/>
      <c r="Y782" s="11"/>
      <c r="Z782" s="11"/>
      <c r="AA782" s="11"/>
      <c r="AB782" s="11"/>
      <c r="AC782" s="11"/>
      <c r="AD782" s="11"/>
      <c r="AE782" s="11"/>
      <c r="AF782" s="11"/>
      <c r="AG782" s="11"/>
      <c r="AH782" s="11"/>
      <c r="AI782" s="11"/>
      <c r="AJ782" s="11"/>
      <c r="AK782" s="11"/>
      <c r="AL782" s="11"/>
      <c r="AM782" s="11"/>
      <c r="AN782" s="11"/>
      <c r="AO782" s="11"/>
      <c r="AP782" s="63">
        <f t="shared" si="66"/>
        <v>0</v>
      </c>
      <c r="AQ782" s="63">
        <f t="shared" si="67"/>
        <v>0</v>
      </c>
      <c r="AR782" s="63">
        <f t="shared" si="68"/>
        <v>0</v>
      </c>
      <c r="AT782" s="176" cm="1">
        <f t="array" ref="AT782">SUMIFS('N1.3_Project_Listing'!$P$16:$P$829, 'N1.3_Project_Listing'!$E$16:$E$829,'N1.3_Project_Listing'!$E782, 'N1.3_Project_Listing'!$A$16:$A$829,ET_Risk_SC_Summation[[#Headers],[132kV Circuit Breaker]])</f>
        <v>0</v>
      </c>
      <c r="AU782" s="176" cm="1">
        <f t="array" ref="AU782">SUMIFS('N1.3_Project_Listing'!$P$16:$P$829, 'N1.3_Project_Listing'!$E$16:$E$829,'N1.3_Project_Listing'!$E782, 'N1.3_Project_Listing'!$A$16:$A$829,ET_Risk_SC_Summation[[#Headers],[132kV Transformer]])</f>
        <v>0</v>
      </c>
      <c r="AV782" s="176" cm="1">
        <f t="array" ref="AV782">SUMIFS('N1.3_Project_Listing'!$P$16:$P$829, 'N1.3_Project_Listing'!$E$16:$E$829,'N1.3_Project_Listing'!$E782, 'N1.3_Project_Listing'!$A$16:$A$829,ET_Risk_SC_Summation[[#Headers],[132kV Reactor]])</f>
        <v>0</v>
      </c>
      <c r="AW782" s="176" cm="1">
        <f t="array" ref="AW782">SUMIFS('N1.3_Project_Listing'!$P$16:$P$829, 'N1.3_Project_Listing'!$E$16:$E$829,'N1.3_Project_Listing'!$E782, 'N1.3_Project_Listing'!$A$16:$A$829,ET_Risk_SC_Summation[[#Headers],[132kV Underground Cable]])</f>
        <v>0</v>
      </c>
      <c r="AX782" s="176" cm="1">
        <f t="array" ref="AX782">SUMIFS('N1.3_Project_Listing'!$P$16:$P$829, 'N1.3_Project_Listing'!$E$16:$E$829,'N1.3_Project_Listing'!$E782, 'N1.3_Project_Listing'!$A$16:$A$829,ET_Risk_SC_Summation[[#Headers],[132kV OHL Conductor]])</f>
        <v>0</v>
      </c>
      <c r="AY782" s="176" cm="1">
        <f t="array" ref="AY782">SUMIFS('N1.3_Project_Listing'!$P$16:$P$829, 'N1.3_Project_Listing'!$E$16:$E$829,'N1.3_Project_Listing'!$E782, 'N1.3_Project_Listing'!$A$16:$A$829,ET_Risk_SC_Summation[[#Headers],[132kV OHL Fittings]])</f>
        <v>0</v>
      </c>
      <c r="AZ782" s="176" cm="1">
        <f t="array" ref="AZ782">SUMIFS('N1.3_Project_Listing'!$P$16:$P$829, 'N1.3_Project_Listing'!$E$16:$E$829,'N1.3_Project_Listing'!$E782, 'N1.3_Project_Listing'!$A$16:$A$829,ET_Risk_SC_Summation[[#Headers],[132kV OHL Tower]])</f>
        <v>0</v>
      </c>
      <c r="BA782" s="176" cm="1">
        <f t="array" ref="BA782">SUMIFS('N1.3_Project_Listing'!$P$16:$P$829, 'N1.3_Project_Listing'!$E$16:$E$829,'N1.3_Project_Listing'!$E782, 'N1.3_Project_Listing'!$A$16:$A$829,ET_Risk_SC_Summation[[#Headers],[275kV Circuit Breaker]])</f>
        <v>0</v>
      </c>
      <c r="BB782" s="176" cm="1">
        <f t="array" ref="BB782">SUMIFS('N1.3_Project_Listing'!$P$16:$P$829, 'N1.3_Project_Listing'!$E$16:$E$829,'N1.3_Project_Listing'!$E782, 'N1.3_Project_Listing'!$A$16:$A$829,ET_Risk_SC_Summation[[#Headers],[275kV Transformer]])</f>
        <v>0</v>
      </c>
      <c r="BC782" s="176" cm="1">
        <f t="array" ref="BC782">SUMIFS('N1.3_Project_Listing'!$P$16:$P$829, 'N1.3_Project_Listing'!$E$16:$E$829,'N1.3_Project_Listing'!$E782, 'N1.3_Project_Listing'!$A$16:$A$829,ET_Risk_SC_Summation[[#Headers],[275kV Reactor]])</f>
        <v>0</v>
      </c>
      <c r="BD782" s="176" cm="1">
        <f t="array" ref="BD782">SUMIFS('N1.3_Project_Listing'!$P$16:$P$829, 'N1.3_Project_Listing'!$E$16:$E$829,'N1.3_Project_Listing'!$E782, 'N1.3_Project_Listing'!$A$16:$A$829,ET_Risk_SC_Summation[[#Headers],[275kV Underground Cable]])</f>
        <v>0</v>
      </c>
      <c r="BE782" s="176" cm="1">
        <f t="array" ref="BE782">SUMIFS('N1.3_Project_Listing'!$P$16:$P$829, 'N1.3_Project_Listing'!$E$16:$E$829,'N1.3_Project_Listing'!$E782, 'N1.3_Project_Listing'!$A$16:$A$829,ET_Risk_SC_Summation[[#Headers],[275kV OHL Conductor]])</f>
        <v>0</v>
      </c>
      <c r="BF782" s="176" cm="1">
        <f t="array" ref="BF782">SUMIFS('N1.3_Project_Listing'!$P$16:$P$829, 'N1.3_Project_Listing'!$E$16:$E$829,'N1.3_Project_Listing'!$E782, 'N1.3_Project_Listing'!$A$16:$A$829,ET_Risk_SC_Summation[[#Headers],[275kV OHL Fittings]])</f>
        <v>0</v>
      </c>
      <c r="BG782" s="176" cm="1">
        <f t="array" ref="BG782">SUMIFS('N1.3_Project_Listing'!$P$16:$P$829, 'N1.3_Project_Listing'!$E$16:$E$829,'N1.3_Project_Listing'!$E782, 'N1.3_Project_Listing'!$A$16:$A$829,ET_Risk_SC_Summation[[#Headers],[275kV OHL Tower]])</f>
        <v>0</v>
      </c>
      <c r="BH782" s="176" cm="1">
        <f t="array" ref="BH782">SUMIFS('N1.3_Project_Listing'!$P$16:$P$829, 'N1.3_Project_Listing'!$E$16:$E$829,'N1.3_Project_Listing'!$E782, 'N1.3_Project_Listing'!$A$16:$A$829,ET_Risk_SC_Summation[[#Headers],[400kV Circuit Breaker]])</f>
        <v>0</v>
      </c>
      <c r="BI782" s="176" cm="1">
        <f t="array" ref="BI782">SUMIFS('N1.3_Project_Listing'!$P$16:$P$829, 'N1.3_Project_Listing'!$E$16:$E$829,'N1.3_Project_Listing'!$E782, 'N1.3_Project_Listing'!$A$16:$A$829,ET_Risk_SC_Summation[[#Headers],[400kV Transformer]])</f>
        <v>0</v>
      </c>
      <c r="BJ782" s="176" cm="1">
        <f t="array" ref="BJ782">SUMIFS('N1.3_Project_Listing'!$P$16:$P$829, 'N1.3_Project_Listing'!$E$16:$E$829,'N1.3_Project_Listing'!$E782, 'N1.3_Project_Listing'!$A$16:$A$829,ET_Risk_SC_Summation[[#Headers],[400kV Reactor]])</f>
        <v>0</v>
      </c>
      <c r="BK782" s="176" cm="1">
        <f t="array" ref="BK782">SUMIFS('N1.3_Project_Listing'!$P$16:$P$829, 'N1.3_Project_Listing'!$E$16:$E$829,'N1.3_Project_Listing'!$E782, 'N1.3_Project_Listing'!$A$16:$A$829,ET_Risk_SC_Summation[[#Headers],[400kV Underground Cable]])</f>
        <v>0</v>
      </c>
      <c r="BL782" s="176" cm="1">
        <f t="array" ref="BL782">SUMIFS('N1.3_Project_Listing'!$P$16:$P$829, 'N1.3_Project_Listing'!$E$16:$E$829,'N1.3_Project_Listing'!$E782, 'N1.3_Project_Listing'!$A$16:$A$829,ET_Risk_SC_Summation[[#Headers],[400kV OHL Conductor]])</f>
        <v>0</v>
      </c>
      <c r="BM782" s="176" cm="1">
        <f t="array" ref="BM782">SUMIFS('N1.3_Project_Listing'!$P$16:$P$829, 'N1.3_Project_Listing'!$E$16:$E$829,'N1.3_Project_Listing'!$E782, 'N1.3_Project_Listing'!$A$16:$A$829,ET_Risk_SC_Summation[[#Headers],[400kV OHL Fittings]])</f>
        <v>0</v>
      </c>
      <c r="BN782" s="176" cm="1">
        <f t="array" ref="BN782">SUMIFS('N1.3_Project_Listing'!$P$16:$P$829, 'N1.3_Project_Listing'!$E$16:$E$829,'N1.3_Project_Listing'!$E782, 'N1.3_Project_Listing'!$A$16:$A$829,ET_Risk_SC_Summation[[#Headers],[400kV OHL Tower]])</f>
        <v>0</v>
      </c>
      <c r="BO782" s="177" t="str">
        <f>IF(SUM(ET_Risk_SC_Summation[[#This Row],[132kV Circuit Breaker]:[400kV OHL Tower]])=0, "n/a", INDEX(ET_Risk_SC_Summation[#Headers],1,MATCH(MAX(ET_Risk_SC_Summation[[#This Row],[132kV Circuit Breaker]:[400kV OHL Tower]]),ET_Risk_SC_Summation[[#This Row],[132kV Circuit Breaker]:[400kV OHL Tower]],0)))</f>
        <v>n/a</v>
      </c>
      <c r="BP782" s="177" t="str">
        <f>IFERROR(INDEX('N0.7_Lookup_References'!$G$77:$G$98,MATCH(ET_Risk_SC_Summation[[#This Row],[Mxx Category]],'N0.7_Lookup_References'!$F$77:$F$98,0)),"")</f>
        <v/>
      </c>
    </row>
    <row r="783" spans="1:68">
      <c r="A783" s="160" t="str">
        <f>IFERROR(INDEX(N1.2_Intervention_Types[NARM Asset Category],MATCH('N1.3_Project_Listing'!$C783,N1.2_Intervention_Types[Intervention Type ID],0),1),"")</f>
        <v/>
      </c>
      <c r="B783" s="160" t="str">
        <f>IF($D$2="GD",IFERROR(INDEX(N1.2_Intervention_Types[C&amp;V Asset Category (GD)],MATCH('N1.3_Project_Listing'!$C783,N1.2_Intervention_Types[Intervention Type ID],0),1),""),IFERROR(INDEX(N1.2_Intervention_Types[NARM Asset Category],MATCH('N1.3_Project_Listing'!$C783,N1.2_Intervention_Types[Intervention Type ID],0),1),""))</f>
        <v/>
      </c>
      <c r="C783" s="67" t="str">
        <f>IFERROR(INDEX(N1.2_Intervention_Types[Intervention Type ID],MATCH('N1.3_Project_Listing'!$I783,N1.2_Intervention_Types[Intervention Type],0),1),"")</f>
        <v/>
      </c>
      <c r="D783" s="160" t="str">
        <f>IFERROR(INDEX(N1.2_Intervention_Types[Intervention Category],MATCH('N1.3_Project_Listing'!$C783,N1.2_Intervention_Types[Intervention Type ID],0),1),"")</f>
        <v/>
      </c>
      <c r="E783" s="210"/>
      <c r="F783" s="236"/>
      <c r="G783" s="236"/>
      <c r="H783" s="236"/>
      <c r="I783" s="151"/>
      <c r="J783" s="139"/>
      <c r="K783" s="117"/>
      <c r="L783" s="117"/>
      <c r="M783" s="117"/>
      <c r="N783" s="11"/>
      <c r="O783" s="11"/>
      <c r="P783" s="11"/>
      <c r="Q783" s="63">
        <f t="shared" si="64"/>
        <v>0</v>
      </c>
      <c r="R783" s="368">
        <f>IF('N1.3_Project_Listing'!$D783="Replacement",SUM('N1.3_Project_Listing'!$K783:$L783)/2,'N1.3_Project_Listing'!$M783)</f>
        <v>0</v>
      </c>
      <c r="S783" s="67" t="str">
        <f>IFERROR(INDEX('N0.7_Lookup_References'!$C$13:$C$72,MATCH($A783,'N0.7_Lookup_References'!$B$13:$B$72,0)),"")</f>
        <v/>
      </c>
      <c r="T783" s="338" t="str">
        <f t="shared" si="65"/>
        <v/>
      </c>
      <c r="V783" s="11"/>
      <c r="W783" s="11"/>
      <c r="X783" s="11"/>
      <c r="Y783" s="11"/>
      <c r="Z783" s="11"/>
      <c r="AA783" s="11"/>
      <c r="AB783" s="11"/>
      <c r="AC783" s="11"/>
      <c r="AD783" s="11"/>
      <c r="AE783" s="11"/>
      <c r="AF783" s="11"/>
      <c r="AG783" s="11"/>
      <c r="AH783" s="11"/>
      <c r="AI783" s="11"/>
      <c r="AJ783" s="11"/>
      <c r="AK783" s="11"/>
      <c r="AL783" s="11"/>
      <c r="AM783" s="11"/>
      <c r="AN783" s="11"/>
      <c r="AO783" s="11"/>
      <c r="AP783" s="63">
        <f t="shared" si="66"/>
        <v>0</v>
      </c>
      <c r="AQ783" s="63">
        <f t="shared" si="67"/>
        <v>0</v>
      </c>
      <c r="AR783" s="63">
        <f t="shared" si="68"/>
        <v>0</v>
      </c>
      <c r="AT783" s="176" cm="1">
        <f t="array" ref="AT783">SUMIFS('N1.3_Project_Listing'!$P$16:$P$829, 'N1.3_Project_Listing'!$E$16:$E$829,'N1.3_Project_Listing'!$E783, 'N1.3_Project_Listing'!$A$16:$A$829,ET_Risk_SC_Summation[[#Headers],[132kV Circuit Breaker]])</f>
        <v>0</v>
      </c>
      <c r="AU783" s="176" cm="1">
        <f t="array" ref="AU783">SUMIFS('N1.3_Project_Listing'!$P$16:$P$829, 'N1.3_Project_Listing'!$E$16:$E$829,'N1.3_Project_Listing'!$E783, 'N1.3_Project_Listing'!$A$16:$A$829,ET_Risk_SC_Summation[[#Headers],[132kV Transformer]])</f>
        <v>0</v>
      </c>
      <c r="AV783" s="176" cm="1">
        <f t="array" ref="AV783">SUMIFS('N1.3_Project_Listing'!$P$16:$P$829, 'N1.3_Project_Listing'!$E$16:$E$829,'N1.3_Project_Listing'!$E783, 'N1.3_Project_Listing'!$A$16:$A$829,ET_Risk_SC_Summation[[#Headers],[132kV Reactor]])</f>
        <v>0</v>
      </c>
      <c r="AW783" s="176" cm="1">
        <f t="array" ref="AW783">SUMIFS('N1.3_Project_Listing'!$P$16:$P$829, 'N1.3_Project_Listing'!$E$16:$E$829,'N1.3_Project_Listing'!$E783, 'N1.3_Project_Listing'!$A$16:$A$829,ET_Risk_SC_Summation[[#Headers],[132kV Underground Cable]])</f>
        <v>0</v>
      </c>
      <c r="AX783" s="176" cm="1">
        <f t="array" ref="AX783">SUMIFS('N1.3_Project_Listing'!$P$16:$P$829, 'N1.3_Project_Listing'!$E$16:$E$829,'N1.3_Project_Listing'!$E783, 'N1.3_Project_Listing'!$A$16:$A$829,ET_Risk_SC_Summation[[#Headers],[132kV OHL Conductor]])</f>
        <v>0</v>
      </c>
      <c r="AY783" s="176" cm="1">
        <f t="array" ref="AY783">SUMIFS('N1.3_Project_Listing'!$P$16:$P$829, 'N1.3_Project_Listing'!$E$16:$E$829,'N1.3_Project_Listing'!$E783, 'N1.3_Project_Listing'!$A$16:$A$829,ET_Risk_SC_Summation[[#Headers],[132kV OHL Fittings]])</f>
        <v>0</v>
      </c>
      <c r="AZ783" s="176" cm="1">
        <f t="array" ref="AZ783">SUMIFS('N1.3_Project_Listing'!$P$16:$P$829, 'N1.3_Project_Listing'!$E$16:$E$829,'N1.3_Project_Listing'!$E783, 'N1.3_Project_Listing'!$A$16:$A$829,ET_Risk_SC_Summation[[#Headers],[132kV OHL Tower]])</f>
        <v>0</v>
      </c>
      <c r="BA783" s="176" cm="1">
        <f t="array" ref="BA783">SUMIFS('N1.3_Project_Listing'!$P$16:$P$829, 'N1.3_Project_Listing'!$E$16:$E$829,'N1.3_Project_Listing'!$E783, 'N1.3_Project_Listing'!$A$16:$A$829,ET_Risk_SC_Summation[[#Headers],[275kV Circuit Breaker]])</f>
        <v>0</v>
      </c>
      <c r="BB783" s="176" cm="1">
        <f t="array" ref="BB783">SUMIFS('N1.3_Project_Listing'!$P$16:$P$829, 'N1.3_Project_Listing'!$E$16:$E$829,'N1.3_Project_Listing'!$E783, 'N1.3_Project_Listing'!$A$16:$A$829,ET_Risk_SC_Summation[[#Headers],[275kV Transformer]])</f>
        <v>0</v>
      </c>
      <c r="BC783" s="176" cm="1">
        <f t="array" ref="BC783">SUMIFS('N1.3_Project_Listing'!$P$16:$P$829, 'N1.3_Project_Listing'!$E$16:$E$829,'N1.3_Project_Listing'!$E783, 'N1.3_Project_Listing'!$A$16:$A$829,ET_Risk_SC_Summation[[#Headers],[275kV Reactor]])</f>
        <v>0</v>
      </c>
      <c r="BD783" s="176" cm="1">
        <f t="array" ref="BD783">SUMIFS('N1.3_Project_Listing'!$P$16:$P$829, 'N1.3_Project_Listing'!$E$16:$E$829,'N1.3_Project_Listing'!$E783, 'N1.3_Project_Listing'!$A$16:$A$829,ET_Risk_SC_Summation[[#Headers],[275kV Underground Cable]])</f>
        <v>0</v>
      </c>
      <c r="BE783" s="176" cm="1">
        <f t="array" ref="BE783">SUMIFS('N1.3_Project_Listing'!$P$16:$P$829, 'N1.3_Project_Listing'!$E$16:$E$829,'N1.3_Project_Listing'!$E783, 'N1.3_Project_Listing'!$A$16:$A$829,ET_Risk_SC_Summation[[#Headers],[275kV OHL Conductor]])</f>
        <v>0</v>
      </c>
      <c r="BF783" s="176" cm="1">
        <f t="array" ref="BF783">SUMIFS('N1.3_Project_Listing'!$P$16:$P$829, 'N1.3_Project_Listing'!$E$16:$E$829,'N1.3_Project_Listing'!$E783, 'N1.3_Project_Listing'!$A$16:$A$829,ET_Risk_SC_Summation[[#Headers],[275kV OHL Fittings]])</f>
        <v>0</v>
      </c>
      <c r="BG783" s="176" cm="1">
        <f t="array" ref="BG783">SUMIFS('N1.3_Project_Listing'!$P$16:$P$829, 'N1.3_Project_Listing'!$E$16:$E$829,'N1.3_Project_Listing'!$E783, 'N1.3_Project_Listing'!$A$16:$A$829,ET_Risk_SC_Summation[[#Headers],[275kV OHL Tower]])</f>
        <v>0</v>
      </c>
      <c r="BH783" s="176" cm="1">
        <f t="array" ref="BH783">SUMIFS('N1.3_Project_Listing'!$P$16:$P$829, 'N1.3_Project_Listing'!$E$16:$E$829,'N1.3_Project_Listing'!$E783, 'N1.3_Project_Listing'!$A$16:$A$829,ET_Risk_SC_Summation[[#Headers],[400kV Circuit Breaker]])</f>
        <v>0</v>
      </c>
      <c r="BI783" s="176" cm="1">
        <f t="array" ref="BI783">SUMIFS('N1.3_Project_Listing'!$P$16:$P$829, 'N1.3_Project_Listing'!$E$16:$E$829,'N1.3_Project_Listing'!$E783, 'N1.3_Project_Listing'!$A$16:$A$829,ET_Risk_SC_Summation[[#Headers],[400kV Transformer]])</f>
        <v>0</v>
      </c>
      <c r="BJ783" s="176" cm="1">
        <f t="array" ref="BJ783">SUMIFS('N1.3_Project_Listing'!$P$16:$P$829, 'N1.3_Project_Listing'!$E$16:$E$829,'N1.3_Project_Listing'!$E783, 'N1.3_Project_Listing'!$A$16:$A$829,ET_Risk_SC_Summation[[#Headers],[400kV Reactor]])</f>
        <v>0</v>
      </c>
      <c r="BK783" s="176" cm="1">
        <f t="array" ref="BK783">SUMIFS('N1.3_Project_Listing'!$P$16:$P$829, 'N1.3_Project_Listing'!$E$16:$E$829,'N1.3_Project_Listing'!$E783, 'N1.3_Project_Listing'!$A$16:$A$829,ET_Risk_SC_Summation[[#Headers],[400kV Underground Cable]])</f>
        <v>0</v>
      </c>
      <c r="BL783" s="176" cm="1">
        <f t="array" ref="BL783">SUMIFS('N1.3_Project_Listing'!$P$16:$P$829, 'N1.3_Project_Listing'!$E$16:$E$829,'N1.3_Project_Listing'!$E783, 'N1.3_Project_Listing'!$A$16:$A$829,ET_Risk_SC_Summation[[#Headers],[400kV OHL Conductor]])</f>
        <v>0</v>
      </c>
      <c r="BM783" s="176" cm="1">
        <f t="array" ref="BM783">SUMIFS('N1.3_Project_Listing'!$P$16:$P$829, 'N1.3_Project_Listing'!$E$16:$E$829,'N1.3_Project_Listing'!$E783, 'N1.3_Project_Listing'!$A$16:$A$829,ET_Risk_SC_Summation[[#Headers],[400kV OHL Fittings]])</f>
        <v>0</v>
      </c>
      <c r="BN783" s="176" cm="1">
        <f t="array" ref="BN783">SUMIFS('N1.3_Project_Listing'!$P$16:$P$829, 'N1.3_Project_Listing'!$E$16:$E$829,'N1.3_Project_Listing'!$E783, 'N1.3_Project_Listing'!$A$16:$A$829,ET_Risk_SC_Summation[[#Headers],[400kV OHL Tower]])</f>
        <v>0</v>
      </c>
      <c r="BO783" s="177" t="str">
        <f>IF(SUM(ET_Risk_SC_Summation[[#This Row],[132kV Circuit Breaker]:[400kV OHL Tower]])=0, "n/a", INDEX(ET_Risk_SC_Summation[#Headers],1,MATCH(MAX(ET_Risk_SC_Summation[[#This Row],[132kV Circuit Breaker]:[400kV OHL Tower]]),ET_Risk_SC_Summation[[#This Row],[132kV Circuit Breaker]:[400kV OHL Tower]],0)))</f>
        <v>n/a</v>
      </c>
      <c r="BP783" s="177" t="str">
        <f>IFERROR(INDEX('N0.7_Lookup_References'!$G$77:$G$98,MATCH(ET_Risk_SC_Summation[[#This Row],[Mxx Category]],'N0.7_Lookup_References'!$F$77:$F$98,0)),"")</f>
        <v/>
      </c>
    </row>
    <row r="784" spans="1:68">
      <c r="A784" s="160" t="str">
        <f>IFERROR(INDEX(N1.2_Intervention_Types[NARM Asset Category],MATCH('N1.3_Project_Listing'!$C784,N1.2_Intervention_Types[Intervention Type ID],0),1),"")</f>
        <v/>
      </c>
      <c r="B784" s="160" t="str">
        <f>IF($D$2="GD",IFERROR(INDEX(N1.2_Intervention_Types[C&amp;V Asset Category (GD)],MATCH('N1.3_Project_Listing'!$C784,N1.2_Intervention_Types[Intervention Type ID],0),1),""),IFERROR(INDEX(N1.2_Intervention_Types[NARM Asset Category],MATCH('N1.3_Project_Listing'!$C784,N1.2_Intervention_Types[Intervention Type ID],0),1),""))</f>
        <v/>
      </c>
      <c r="C784" s="67" t="str">
        <f>IFERROR(INDEX(N1.2_Intervention_Types[Intervention Type ID],MATCH('N1.3_Project_Listing'!$I784,N1.2_Intervention_Types[Intervention Type],0),1),"")</f>
        <v/>
      </c>
      <c r="D784" s="160" t="str">
        <f>IFERROR(INDEX(N1.2_Intervention_Types[Intervention Category],MATCH('N1.3_Project_Listing'!$C784,N1.2_Intervention_Types[Intervention Type ID],0),1),"")</f>
        <v/>
      </c>
      <c r="E784" s="210"/>
      <c r="F784" s="236"/>
      <c r="G784" s="236"/>
      <c r="H784" s="236"/>
      <c r="I784" s="151"/>
      <c r="J784" s="139"/>
      <c r="K784" s="117"/>
      <c r="L784" s="117"/>
      <c r="M784" s="117"/>
      <c r="N784" s="11"/>
      <c r="O784" s="11"/>
      <c r="P784" s="11"/>
      <c r="Q784" s="63">
        <f t="shared" ref="Q784:Q828" si="69">N784-O784</f>
        <v>0</v>
      </c>
      <c r="R784" s="368">
        <f>IF('N1.3_Project_Listing'!$D784="Replacement",SUM('N1.3_Project_Listing'!$K784:$L784)/2,'N1.3_Project_Listing'!$M784)</f>
        <v>0</v>
      </c>
      <c r="S784" s="67" t="str">
        <f>IFERROR(INDEX('N0.7_Lookup_References'!$C$13:$C$72,MATCH($A784,'N0.7_Lookup_References'!$B$13:$B$72,0)),"")</f>
        <v/>
      </c>
      <c r="T784" s="338" t="str">
        <f t="shared" si="65"/>
        <v/>
      </c>
      <c r="V784" s="11"/>
      <c r="W784" s="11"/>
      <c r="X784" s="11"/>
      <c r="Y784" s="11"/>
      <c r="Z784" s="11"/>
      <c r="AA784" s="11"/>
      <c r="AB784" s="11"/>
      <c r="AC784" s="11"/>
      <c r="AD784" s="11"/>
      <c r="AE784" s="11"/>
      <c r="AF784" s="11"/>
      <c r="AG784" s="11"/>
      <c r="AH784" s="11"/>
      <c r="AI784" s="11"/>
      <c r="AJ784" s="11"/>
      <c r="AK784" s="11"/>
      <c r="AL784" s="11"/>
      <c r="AM784" s="11"/>
      <c r="AN784" s="11"/>
      <c r="AO784" s="11"/>
      <c r="AP784" s="63">
        <f t="shared" si="66"/>
        <v>0</v>
      </c>
      <c r="AQ784" s="63">
        <f t="shared" si="67"/>
        <v>0</v>
      </c>
      <c r="AR784" s="63">
        <f t="shared" si="68"/>
        <v>0</v>
      </c>
      <c r="AT784" s="176" cm="1">
        <f t="array" ref="AT784">SUMIFS('N1.3_Project_Listing'!$P$16:$P$829, 'N1.3_Project_Listing'!$E$16:$E$829,'N1.3_Project_Listing'!$E784, 'N1.3_Project_Listing'!$A$16:$A$829,ET_Risk_SC_Summation[[#Headers],[132kV Circuit Breaker]])</f>
        <v>0</v>
      </c>
      <c r="AU784" s="176" cm="1">
        <f t="array" ref="AU784">SUMIFS('N1.3_Project_Listing'!$P$16:$P$829, 'N1.3_Project_Listing'!$E$16:$E$829,'N1.3_Project_Listing'!$E784, 'N1.3_Project_Listing'!$A$16:$A$829,ET_Risk_SC_Summation[[#Headers],[132kV Transformer]])</f>
        <v>0</v>
      </c>
      <c r="AV784" s="176" cm="1">
        <f t="array" ref="AV784">SUMIFS('N1.3_Project_Listing'!$P$16:$P$829, 'N1.3_Project_Listing'!$E$16:$E$829,'N1.3_Project_Listing'!$E784, 'N1.3_Project_Listing'!$A$16:$A$829,ET_Risk_SC_Summation[[#Headers],[132kV Reactor]])</f>
        <v>0</v>
      </c>
      <c r="AW784" s="176" cm="1">
        <f t="array" ref="AW784">SUMIFS('N1.3_Project_Listing'!$P$16:$P$829, 'N1.3_Project_Listing'!$E$16:$E$829,'N1.3_Project_Listing'!$E784, 'N1.3_Project_Listing'!$A$16:$A$829,ET_Risk_SC_Summation[[#Headers],[132kV Underground Cable]])</f>
        <v>0</v>
      </c>
      <c r="AX784" s="176" cm="1">
        <f t="array" ref="AX784">SUMIFS('N1.3_Project_Listing'!$P$16:$P$829, 'N1.3_Project_Listing'!$E$16:$E$829,'N1.3_Project_Listing'!$E784, 'N1.3_Project_Listing'!$A$16:$A$829,ET_Risk_SC_Summation[[#Headers],[132kV OHL Conductor]])</f>
        <v>0</v>
      </c>
      <c r="AY784" s="176" cm="1">
        <f t="array" ref="AY784">SUMIFS('N1.3_Project_Listing'!$P$16:$P$829, 'N1.3_Project_Listing'!$E$16:$E$829,'N1.3_Project_Listing'!$E784, 'N1.3_Project_Listing'!$A$16:$A$829,ET_Risk_SC_Summation[[#Headers],[132kV OHL Fittings]])</f>
        <v>0</v>
      </c>
      <c r="AZ784" s="176" cm="1">
        <f t="array" ref="AZ784">SUMIFS('N1.3_Project_Listing'!$P$16:$P$829, 'N1.3_Project_Listing'!$E$16:$E$829,'N1.3_Project_Listing'!$E784, 'N1.3_Project_Listing'!$A$16:$A$829,ET_Risk_SC_Summation[[#Headers],[132kV OHL Tower]])</f>
        <v>0</v>
      </c>
      <c r="BA784" s="176" cm="1">
        <f t="array" ref="BA784">SUMIFS('N1.3_Project_Listing'!$P$16:$P$829, 'N1.3_Project_Listing'!$E$16:$E$829,'N1.3_Project_Listing'!$E784, 'N1.3_Project_Listing'!$A$16:$A$829,ET_Risk_SC_Summation[[#Headers],[275kV Circuit Breaker]])</f>
        <v>0</v>
      </c>
      <c r="BB784" s="176" cm="1">
        <f t="array" ref="BB784">SUMIFS('N1.3_Project_Listing'!$P$16:$P$829, 'N1.3_Project_Listing'!$E$16:$E$829,'N1.3_Project_Listing'!$E784, 'N1.3_Project_Listing'!$A$16:$A$829,ET_Risk_SC_Summation[[#Headers],[275kV Transformer]])</f>
        <v>0</v>
      </c>
      <c r="BC784" s="176" cm="1">
        <f t="array" ref="BC784">SUMIFS('N1.3_Project_Listing'!$P$16:$P$829, 'N1.3_Project_Listing'!$E$16:$E$829,'N1.3_Project_Listing'!$E784, 'N1.3_Project_Listing'!$A$16:$A$829,ET_Risk_SC_Summation[[#Headers],[275kV Reactor]])</f>
        <v>0</v>
      </c>
      <c r="BD784" s="176" cm="1">
        <f t="array" ref="BD784">SUMIFS('N1.3_Project_Listing'!$P$16:$P$829, 'N1.3_Project_Listing'!$E$16:$E$829,'N1.3_Project_Listing'!$E784, 'N1.3_Project_Listing'!$A$16:$A$829,ET_Risk_SC_Summation[[#Headers],[275kV Underground Cable]])</f>
        <v>0</v>
      </c>
      <c r="BE784" s="176" cm="1">
        <f t="array" ref="BE784">SUMIFS('N1.3_Project_Listing'!$P$16:$P$829, 'N1.3_Project_Listing'!$E$16:$E$829,'N1.3_Project_Listing'!$E784, 'N1.3_Project_Listing'!$A$16:$A$829,ET_Risk_SC_Summation[[#Headers],[275kV OHL Conductor]])</f>
        <v>0</v>
      </c>
      <c r="BF784" s="176" cm="1">
        <f t="array" ref="BF784">SUMIFS('N1.3_Project_Listing'!$P$16:$P$829, 'N1.3_Project_Listing'!$E$16:$E$829,'N1.3_Project_Listing'!$E784, 'N1.3_Project_Listing'!$A$16:$A$829,ET_Risk_SC_Summation[[#Headers],[275kV OHL Fittings]])</f>
        <v>0</v>
      </c>
      <c r="BG784" s="176" cm="1">
        <f t="array" ref="BG784">SUMIFS('N1.3_Project_Listing'!$P$16:$P$829, 'N1.3_Project_Listing'!$E$16:$E$829,'N1.3_Project_Listing'!$E784, 'N1.3_Project_Listing'!$A$16:$A$829,ET_Risk_SC_Summation[[#Headers],[275kV OHL Tower]])</f>
        <v>0</v>
      </c>
      <c r="BH784" s="176" cm="1">
        <f t="array" ref="BH784">SUMIFS('N1.3_Project_Listing'!$P$16:$P$829, 'N1.3_Project_Listing'!$E$16:$E$829,'N1.3_Project_Listing'!$E784, 'N1.3_Project_Listing'!$A$16:$A$829,ET_Risk_SC_Summation[[#Headers],[400kV Circuit Breaker]])</f>
        <v>0</v>
      </c>
      <c r="BI784" s="176" cm="1">
        <f t="array" ref="BI784">SUMIFS('N1.3_Project_Listing'!$P$16:$P$829, 'N1.3_Project_Listing'!$E$16:$E$829,'N1.3_Project_Listing'!$E784, 'N1.3_Project_Listing'!$A$16:$A$829,ET_Risk_SC_Summation[[#Headers],[400kV Transformer]])</f>
        <v>0</v>
      </c>
      <c r="BJ784" s="176" cm="1">
        <f t="array" ref="BJ784">SUMIFS('N1.3_Project_Listing'!$P$16:$P$829, 'N1.3_Project_Listing'!$E$16:$E$829,'N1.3_Project_Listing'!$E784, 'N1.3_Project_Listing'!$A$16:$A$829,ET_Risk_SC_Summation[[#Headers],[400kV Reactor]])</f>
        <v>0</v>
      </c>
      <c r="BK784" s="176" cm="1">
        <f t="array" ref="BK784">SUMIFS('N1.3_Project_Listing'!$P$16:$P$829, 'N1.3_Project_Listing'!$E$16:$E$829,'N1.3_Project_Listing'!$E784, 'N1.3_Project_Listing'!$A$16:$A$829,ET_Risk_SC_Summation[[#Headers],[400kV Underground Cable]])</f>
        <v>0</v>
      </c>
      <c r="BL784" s="176" cm="1">
        <f t="array" ref="BL784">SUMIFS('N1.3_Project_Listing'!$P$16:$P$829, 'N1.3_Project_Listing'!$E$16:$E$829,'N1.3_Project_Listing'!$E784, 'N1.3_Project_Listing'!$A$16:$A$829,ET_Risk_SC_Summation[[#Headers],[400kV OHL Conductor]])</f>
        <v>0</v>
      </c>
      <c r="BM784" s="176" cm="1">
        <f t="array" ref="BM784">SUMIFS('N1.3_Project_Listing'!$P$16:$P$829, 'N1.3_Project_Listing'!$E$16:$E$829,'N1.3_Project_Listing'!$E784, 'N1.3_Project_Listing'!$A$16:$A$829,ET_Risk_SC_Summation[[#Headers],[400kV OHL Fittings]])</f>
        <v>0</v>
      </c>
      <c r="BN784" s="176" cm="1">
        <f t="array" ref="BN784">SUMIFS('N1.3_Project_Listing'!$P$16:$P$829, 'N1.3_Project_Listing'!$E$16:$E$829,'N1.3_Project_Listing'!$E784, 'N1.3_Project_Listing'!$A$16:$A$829,ET_Risk_SC_Summation[[#Headers],[400kV OHL Tower]])</f>
        <v>0</v>
      </c>
      <c r="BO784" s="177" t="str">
        <f>IF(SUM(ET_Risk_SC_Summation[[#This Row],[132kV Circuit Breaker]:[400kV OHL Tower]])=0, "n/a", INDEX(ET_Risk_SC_Summation[#Headers],1,MATCH(MAX(ET_Risk_SC_Summation[[#This Row],[132kV Circuit Breaker]:[400kV OHL Tower]]),ET_Risk_SC_Summation[[#This Row],[132kV Circuit Breaker]:[400kV OHL Tower]],0)))</f>
        <v>n/a</v>
      </c>
      <c r="BP784" s="177" t="str">
        <f>IFERROR(INDEX('N0.7_Lookup_References'!$G$77:$G$98,MATCH(ET_Risk_SC_Summation[[#This Row],[Mxx Category]],'N0.7_Lookup_References'!$F$77:$F$98,0)),"")</f>
        <v/>
      </c>
    </row>
    <row r="785" spans="1:68">
      <c r="A785" s="160" t="str">
        <f>IFERROR(INDEX(N1.2_Intervention_Types[NARM Asset Category],MATCH('N1.3_Project_Listing'!$C785,N1.2_Intervention_Types[Intervention Type ID],0),1),"")</f>
        <v/>
      </c>
      <c r="B785" s="160" t="str">
        <f>IF($D$2="GD",IFERROR(INDEX(N1.2_Intervention_Types[C&amp;V Asset Category (GD)],MATCH('N1.3_Project_Listing'!$C785,N1.2_Intervention_Types[Intervention Type ID],0),1),""),IFERROR(INDEX(N1.2_Intervention_Types[NARM Asset Category],MATCH('N1.3_Project_Listing'!$C785,N1.2_Intervention_Types[Intervention Type ID],0),1),""))</f>
        <v/>
      </c>
      <c r="C785" s="67" t="str">
        <f>IFERROR(INDEX(N1.2_Intervention_Types[Intervention Type ID],MATCH('N1.3_Project_Listing'!$I785,N1.2_Intervention_Types[Intervention Type],0),1),"")</f>
        <v/>
      </c>
      <c r="D785" s="160" t="str">
        <f>IFERROR(INDEX(N1.2_Intervention_Types[Intervention Category],MATCH('N1.3_Project_Listing'!$C785,N1.2_Intervention_Types[Intervention Type ID],0),1),"")</f>
        <v/>
      </c>
      <c r="E785" s="210"/>
      <c r="F785" s="236"/>
      <c r="G785" s="236"/>
      <c r="H785" s="236"/>
      <c r="I785" s="151"/>
      <c r="J785" s="139"/>
      <c r="K785" s="117"/>
      <c r="L785" s="117"/>
      <c r="M785" s="117"/>
      <c r="N785" s="11"/>
      <c r="O785" s="11"/>
      <c r="P785" s="11"/>
      <c r="Q785" s="63">
        <f t="shared" si="69"/>
        <v>0</v>
      </c>
      <c r="R785" s="368">
        <f>IF('N1.3_Project_Listing'!$D785="Replacement",SUM('N1.3_Project_Listing'!$K785:$L785)/2,'N1.3_Project_Listing'!$M785)</f>
        <v>0</v>
      </c>
      <c r="S785" s="67" t="str">
        <f>IFERROR(INDEX('N0.7_Lookup_References'!$C$13:$C$72,MATCH($A785,'N0.7_Lookup_References'!$B$13:$B$72,0)),"")</f>
        <v/>
      </c>
      <c r="T785" s="338" t="str">
        <f t="shared" ref="T785:T828" si="70">IF(D785="Replacement",IF(K785-L785&lt;0.1, "","Difference"), "")</f>
        <v/>
      </c>
      <c r="V785" s="11"/>
      <c r="W785" s="11"/>
      <c r="X785" s="11"/>
      <c r="Y785" s="11"/>
      <c r="Z785" s="11"/>
      <c r="AA785" s="11"/>
      <c r="AB785" s="11"/>
      <c r="AC785" s="11"/>
      <c r="AD785" s="11"/>
      <c r="AE785" s="11"/>
      <c r="AF785" s="11"/>
      <c r="AG785" s="11"/>
      <c r="AH785" s="11"/>
      <c r="AI785" s="11"/>
      <c r="AJ785" s="11"/>
      <c r="AK785" s="11"/>
      <c r="AL785" s="11"/>
      <c r="AM785" s="11"/>
      <c r="AN785" s="11"/>
      <c r="AO785" s="11"/>
      <c r="AP785" s="63">
        <f t="shared" si="66"/>
        <v>0</v>
      </c>
      <c r="AQ785" s="63">
        <f t="shared" si="67"/>
        <v>0</v>
      </c>
      <c r="AR785" s="63">
        <f t="shared" si="68"/>
        <v>0</v>
      </c>
      <c r="AT785" s="176" cm="1">
        <f t="array" ref="AT785">SUMIFS('N1.3_Project_Listing'!$P$16:$P$829, 'N1.3_Project_Listing'!$E$16:$E$829,'N1.3_Project_Listing'!$E785, 'N1.3_Project_Listing'!$A$16:$A$829,ET_Risk_SC_Summation[[#Headers],[132kV Circuit Breaker]])</f>
        <v>0</v>
      </c>
      <c r="AU785" s="176" cm="1">
        <f t="array" ref="AU785">SUMIFS('N1.3_Project_Listing'!$P$16:$P$829, 'N1.3_Project_Listing'!$E$16:$E$829,'N1.3_Project_Listing'!$E785, 'N1.3_Project_Listing'!$A$16:$A$829,ET_Risk_SC_Summation[[#Headers],[132kV Transformer]])</f>
        <v>0</v>
      </c>
      <c r="AV785" s="176" cm="1">
        <f t="array" ref="AV785">SUMIFS('N1.3_Project_Listing'!$P$16:$P$829, 'N1.3_Project_Listing'!$E$16:$E$829,'N1.3_Project_Listing'!$E785, 'N1.3_Project_Listing'!$A$16:$A$829,ET_Risk_SC_Summation[[#Headers],[132kV Reactor]])</f>
        <v>0</v>
      </c>
      <c r="AW785" s="176" cm="1">
        <f t="array" ref="AW785">SUMIFS('N1.3_Project_Listing'!$P$16:$P$829, 'N1.3_Project_Listing'!$E$16:$E$829,'N1.3_Project_Listing'!$E785, 'N1.3_Project_Listing'!$A$16:$A$829,ET_Risk_SC_Summation[[#Headers],[132kV Underground Cable]])</f>
        <v>0</v>
      </c>
      <c r="AX785" s="176" cm="1">
        <f t="array" ref="AX785">SUMIFS('N1.3_Project_Listing'!$P$16:$P$829, 'N1.3_Project_Listing'!$E$16:$E$829,'N1.3_Project_Listing'!$E785, 'N1.3_Project_Listing'!$A$16:$A$829,ET_Risk_SC_Summation[[#Headers],[132kV OHL Conductor]])</f>
        <v>0</v>
      </c>
      <c r="AY785" s="176" cm="1">
        <f t="array" ref="AY785">SUMIFS('N1.3_Project_Listing'!$P$16:$P$829, 'N1.3_Project_Listing'!$E$16:$E$829,'N1.3_Project_Listing'!$E785, 'N1.3_Project_Listing'!$A$16:$A$829,ET_Risk_SC_Summation[[#Headers],[132kV OHL Fittings]])</f>
        <v>0</v>
      </c>
      <c r="AZ785" s="176" cm="1">
        <f t="array" ref="AZ785">SUMIFS('N1.3_Project_Listing'!$P$16:$P$829, 'N1.3_Project_Listing'!$E$16:$E$829,'N1.3_Project_Listing'!$E785, 'N1.3_Project_Listing'!$A$16:$A$829,ET_Risk_SC_Summation[[#Headers],[132kV OHL Tower]])</f>
        <v>0</v>
      </c>
      <c r="BA785" s="176" cm="1">
        <f t="array" ref="BA785">SUMIFS('N1.3_Project_Listing'!$P$16:$P$829, 'N1.3_Project_Listing'!$E$16:$E$829,'N1.3_Project_Listing'!$E785, 'N1.3_Project_Listing'!$A$16:$A$829,ET_Risk_SC_Summation[[#Headers],[275kV Circuit Breaker]])</f>
        <v>0</v>
      </c>
      <c r="BB785" s="176" cm="1">
        <f t="array" ref="BB785">SUMIFS('N1.3_Project_Listing'!$P$16:$P$829, 'N1.3_Project_Listing'!$E$16:$E$829,'N1.3_Project_Listing'!$E785, 'N1.3_Project_Listing'!$A$16:$A$829,ET_Risk_SC_Summation[[#Headers],[275kV Transformer]])</f>
        <v>0</v>
      </c>
      <c r="BC785" s="176" cm="1">
        <f t="array" ref="BC785">SUMIFS('N1.3_Project_Listing'!$P$16:$P$829, 'N1.3_Project_Listing'!$E$16:$E$829,'N1.3_Project_Listing'!$E785, 'N1.3_Project_Listing'!$A$16:$A$829,ET_Risk_SC_Summation[[#Headers],[275kV Reactor]])</f>
        <v>0</v>
      </c>
      <c r="BD785" s="176" cm="1">
        <f t="array" ref="BD785">SUMIFS('N1.3_Project_Listing'!$P$16:$P$829, 'N1.3_Project_Listing'!$E$16:$E$829,'N1.3_Project_Listing'!$E785, 'N1.3_Project_Listing'!$A$16:$A$829,ET_Risk_SC_Summation[[#Headers],[275kV Underground Cable]])</f>
        <v>0</v>
      </c>
      <c r="BE785" s="176" cm="1">
        <f t="array" ref="BE785">SUMIFS('N1.3_Project_Listing'!$P$16:$P$829, 'N1.3_Project_Listing'!$E$16:$E$829,'N1.3_Project_Listing'!$E785, 'N1.3_Project_Listing'!$A$16:$A$829,ET_Risk_SC_Summation[[#Headers],[275kV OHL Conductor]])</f>
        <v>0</v>
      </c>
      <c r="BF785" s="176" cm="1">
        <f t="array" ref="BF785">SUMIFS('N1.3_Project_Listing'!$P$16:$P$829, 'N1.3_Project_Listing'!$E$16:$E$829,'N1.3_Project_Listing'!$E785, 'N1.3_Project_Listing'!$A$16:$A$829,ET_Risk_SC_Summation[[#Headers],[275kV OHL Fittings]])</f>
        <v>0</v>
      </c>
      <c r="BG785" s="176" cm="1">
        <f t="array" ref="BG785">SUMIFS('N1.3_Project_Listing'!$P$16:$P$829, 'N1.3_Project_Listing'!$E$16:$E$829,'N1.3_Project_Listing'!$E785, 'N1.3_Project_Listing'!$A$16:$A$829,ET_Risk_SC_Summation[[#Headers],[275kV OHL Tower]])</f>
        <v>0</v>
      </c>
      <c r="BH785" s="176" cm="1">
        <f t="array" ref="BH785">SUMIFS('N1.3_Project_Listing'!$P$16:$P$829, 'N1.3_Project_Listing'!$E$16:$E$829,'N1.3_Project_Listing'!$E785, 'N1.3_Project_Listing'!$A$16:$A$829,ET_Risk_SC_Summation[[#Headers],[400kV Circuit Breaker]])</f>
        <v>0</v>
      </c>
      <c r="BI785" s="176" cm="1">
        <f t="array" ref="BI785">SUMIFS('N1.3_Project_Listing'!$P$16:$P$829, 'N1.3_Project_Listing'!$E$16:$E$829,'N1.3_Project_Listing'!$E785, 'N1.3_Project_Listing'!$A$16:$A$829,ET_Risk_SC_Summation[[#Headers],[400kV Transformer]])</f>
        <v>0</v>
      </c>
      <c r="BJ785" s="176" cm="1">
        <f t="array" ref="BJ785">SUMIFS('N1.3_Project_Listing'!$P$16:$P$829, 'N1.3_Project_Listing'!$E$16:$E$829,'N1.3_Project_Listing'!$E785, 'N1.3_Project_Listing'!$A$16:$A$829,ET_Risk_SC_Summation[[#Headers],[400kV Reactor]])</f>
        <v>0</v>
      </c>
      <c r="BK785" s="176" cm="1">
        <f t="array" ref="BK785">SUMIFS('N1.3_Project_Listing'!$P$16:$P$829, 'N1.3_Project_Listing'!$E$16:$E$829,'N1.3_Project_Listing'!$E785, 'N1.3_Project_Listing'!$A$16:$A$829,ET_Risk_SC_Summation[[#Headers],[400kV Underground Cable]])</f>
        <v>0</v>
      </c>
      <c r="BL785" s="176" cm="1">
        <f t="array" ref="BL785">SUMIFS('N1.3_Project_Listing'!$P$16:$P$829, 'N1.3_Project_Listing'!$E$16:$E$829,'N1.3_Project_Listing'!$E785, 'N1.3_Project_Listing'!$A$16:$A$829,ET_Risk_SC_Summation[[#Headers],[400kV OHL Conductor]])</f>
        <v>0</v>
      </c>
      <c r="BM785" s="176" cm="1">
        <f t="array" ref="BM785">SUMIFS('N1.3_Project_Listing'!$P$16:$P$829, 'N1.3_Project_Listing'!$E$16:$E$829,'N1.3_Project_Listing'!$E785, 'N1.3_Project_Listing'!$A$16:$A$829,ET_Risk_SC_Summation[[#Headers],[400kV OHL Fittings]])</f>
        <v>0</v>
      </c>
      <c r="BN785" s="176" cm="1">
        <f t="array" ref="BN785">SUMIFS('N1.3_Project_Listing'!$P$16:$P$829, 'N1.3_Project_Listing'!$E$16:$E$829,'N1.3_Project_Listing'!$E785, 'N1.3_Project_Listing'!$A$16:$A$829,ET_Risk_SC_Summation[[#Headers],[400kV OHL Tower]])</f>
        <v>0</v>
      </c>
      <c r="BO785" s="177" t="str">
        <f>IF(SUM(ET_Risk_SC_Summation[[#This Row],[132kV Circuit Breaker]:[400kV OHL Tower]])=0, "n/a", INDEX(ET_Risk_SC_Summation[#Headers],1,MATCH(MAX(ET_Risk_SC_Summation[[#This Row],[132kV Circuit Breaker]:[400kV OHL Tower]]),ET_Risk_SC_Summation[[#This Row],[132kV Circuit Breaker]:[400kV OHL Tower]],0)))</f>
        <v>n/a</v>
      </c>
      <c r="BP785" s="177" t="str">
        <f>IFERROR(INDEX('N0.7_Lookup_References'!$G$77:$G$98,MATCH(ET_Risk_SC_Summation[[#This Row],[Mxx Category]],'N0.7_Lookup_References'!$F$77:$F$98,0)),"")</f>
        <v/>
      </c>
    </row>
    <row r="786" spans="1:68">
      <c r="A786" s="160" t="str">
        <f>IFERROR(INDEX(N1.2_Intervention_Types[NARM Asset Category],MATCH('N1.3_Project_Listing'!$C786,N1.2_Intervention_Types[Intervention Type ID],0),1),"")</f>
        <v/>
      </c>
      <c r="B786" s="160" t="str">
        <f>IF($D$2="GD",IFERROR(INDEX(N1.2_Intervention_Types[C&amp;V Asset Category (GD)],MATCH('N1.3_Project_Listing'!$C786,N1.2_Intervention_Types[Intervention Type ID],0),1),""),IFERROR(INDEX(N1.2_Intervention_Types[NARM Asset Category],MATCH('N1.3_Project_Listing'!$C786,N1.2_Intervention_Types[Intervention Type ID],0),1),""))</f>
        <v/>
      </c>
      <c r="C786" s="67" t="str">
        <f>IFERROR(INDEX(N1.2_Intervention_Types[Intervention Type ID],MATCH('N1.3_Project_Listing'!$I786,N1.2_Intervention_Types[Intervention Type],0),1),"")</f>
        <v/>
      </c>
      <c r="D786" s="160" t="str">
        <f>IFERROR(INDEX(N1.2_Intervention_Types[Intervention Category],MATCH('N1.3_Project_Listing'!$C786,N1.2_Intervention_Types[Intervention Type ID],0),1),"")</f>
        <v/>
      </c>
      <c r="E786" s="210"/>
      <c r="F786" s="236"/>
      <c r="G786" s="236"/>
      <c r="H786" s="236"/>
      <c r="I786" s="151"/>
      <c r="J786" s="139"/>
      <c r="K786" s="117"/>
      <c r="L786" s="117"/>
      <c r="M786" s="117"/>
      <c r="N786" s="11"/>
      <c r="O786" s="11"/>
      <c r="P786" s="11"/>
      <c r="Q786" s="63">
        <f t="shared" si="69"/>
        <v>0</v>
      </c>
      <c r="R786" s="368">
        <f>IF('N1.3_Project_Listing'!$D786="Replacement",SUM('N1.3_Project_Listing'!$K786:$L786)/2,'N1.3_Project_Listing'!$M786)</f>
        <v>0</v>
      </c>
      <c r="S786" s="67" t="str">
        <f>IFERROR(INDEX('N0.7_Lookup_References'!$C$13:$C$72,MATCH($A786,'N0.7_Lookup_References'!$B$13:$B$72,0)),"")</f>
        <v/>
      </c>
      <c r="T786" s="338" t="str">
        <f t="shared" si="70"/>
        <v/>
      </c>
      <c r="V786" s="11"/>
      <c r="W786" s="11"/>
      <c r="X786" s="11"/>
      <c r="Y786" s="11"/>
      <c r="Z786" s="11"/>
      <c r="AA786" s="11"/>
      <c r="AB786" s="11"/>
      <c r="AC786" s="11"/>
      <c r="AD786" s="11"/>
      <c r="AE786" s="11"/>
      <c r="AF786" s="11"/>
      <c r="AG786" s="11"/>
      <c r="AH786" s="11"/>
      <c r="AI786" s="11"/>
      <c r="AJ786" s="11"/>
      <c r="AK786" s="11"/>
      <c r="AL786" s="11"/>
      <c r="AM786" s="11"/>
      <c r="AN786" s="11"/>
      <c r="AO786" s="11"/>
      <c r="AP786" s="63">
        <f t="shared" si="66"/>
        <v>0</v>
      </c>
      <c r="AQ786" s="63">
        <f t="shared" si="67"/>
        <v>0</v>
      </c>
      <c r="AR786" s="63">
        <f t="shared" si="68"/>
        <v>0</v>
      </c>
      <c r="AT786" s="176" cm="1">
        <f t="array" ref="AT786">SUMIFS('N1.3_Project_Listing'!$P$16:$P$829, 'N1.3_Project_Listing'!$E$16:$E$829,'N1.3_Project_Listing'!$E786, 'N1.3_Project_Listing'!$A$16:$A$829,ET_Risk_SC_Summation[[#Headers],[132kV Circuit Breaker]])</f>
        <v>0</v>
      </c>
      <c r="AU786" s="176" cm="1">
        <f t="array" ref="AU786">SUMIFS('N1.3_Project_Listing'!$P$16:$P$829, 'N1.3_Project_Listing'!$E$16:$E$829,'N1.3_Project_Listing'!$E786, 'N1.3_Project_Listing'!$A$16:$A$829,ET_Risk_SC_Summation[[#Headers],[132kV Transformer]])</f>
        <v>0</v>
      </c>
      <c r="AV786" s="176" cm="1">
        <f t="array" ref="AV786">SUMIFS('N1.3_Project_Listing'!$P$16:$P$829, 'N1.3_Project_Listing'!$E$16:$E$829,'N1.3_Project_Listing'!$E786, 'N1.3_Project_Listing'!$A$16:$A$829,ET_Risk_SC_Summation[[#Headers],[132kV Reactor]])</f>
        <v>0</v>
      </c>
      <c r="AW786" s="176" cm="1">
        <f t="array" ref="AW786">SUMIFS('N1.3_Project_Listing'!$P$16:$P$829, 'N1.3_Project_Listing'!$E$16:$E$829,'N1.3_Project_Listing'!$E786, 'N1.3_Project_Listing'!$A$16:$A$829,ET_Risk_SC_Summation[[#Headers],[132kV Underground Cable]])</f>
        <v>0</v>
      </c>
      <c r="AX786" s="176" cm="1">
        <f t="array" ref="AX786">SUMIFS('N1.3_Project_Listing'!$P$16:$P$829, 'N1.3_Project_Listing'!$E$16:$E$829,'N1.3_Project_Listing'!$E786, 'N1.3_Project_Listing'!$A$16:$A$829,ET_Risk_SC_Summation[[#Headers],[132kV OHL Conductor]])</f>
        <v>0</v>
      </c>
      <c r="AY786" s="176" cm="1">
        <f t="array" ref="AY786">SUMIFS('N1.3_Project_Listing'!$P$16:$P$829, 'N1.3_Project_Listing'!$E$16:$E$829,'N1.3_Project_Listing'!$E786, 'N1.3_Project_Listing'!$A$16:$A$829,ET_Risk_SC_Summation[[#Headers],[132kV OHL Fittings]])</f>
        <v>0</v>
      </c>
      <c r="AZ786" s="176" cm="1">
        <f t="array" ref="AZ786">SUMIFS('N1.3_Project_Listing'!$P$16:$P$829, 'N1.3_Project_Listing'!$E$16:$E$829,'N1.3_Project_Listing'!$E786, 'N1.3_Project_Listing'!$A$16:$A$829,ET_Risk_SC_Summation[[#Headers],[132kV OHL Tower]])</f>
        <v>0</v>
      </c>
      <c r="BA786" s="176" cm="1">
        <f t="array" ref="BA786">SUMIFS('N1.3_Project_Listing'!$P$16:$P$829, 'N1.3_Project_Listing'!$E$16:$E$829,'N1.3_Project_Listing'!$E786, 'N1.3_Project_Listing'!$A$16:$A$829,ET_Risk_SC_Summation[[#Headers],[275kV Circuit Breaker]])</f>
        <v>0</v>
      </c>
      <c r="BB786" s="176" cm="1">
        <f t="array" ref="BB786">SUMIFS('N1.3_Project_Listing'!$P$16:$P$829, 'N1.3_Project_Listing'!$E$16:$E$829,'N1.3_Project_Listing'!$E786, 'N1.3_Project_Listing'!$A$16:$A$829,ET_Risk_SC_Summation[[#Headers],[275kV Transformer]])</f>
        <v>0</v>
      </c>
      <c r="BC786" s="176" cm="1">
        <f t="array" ref="BC786">SUMIFS('N1.3_Project_Listing'!$P$16:$P$829, 'N1.3_Project_Listing'!$E$16:$E$829,'N1.3_Project_Listing'!$E786, 'N1.3_Project_Listing'!$A$16:$A$829,ET_Risk_SC_Summation[[#Headers],[275kV Reactor]])</f>
        <v>0</v>
      </c>
      <c r="BD786" s="176" cm="1">
        <f t="array" ref="BD786">SUMIFS('N1.3_Project_Listing'!$P$16:$P$829, 'N1.3_Project_Listing'!$E$16:$E$829,'N1.3_Project_Listing'!$E786, 'N1.3_Project_Listing'!$A$16:$A$829,ET_Risk_SC_Summation[[#Headers],[275kV Underground Cable]])</f>
        <v>0</v>
      </c>
      <c r="BE786" s="176" cm="1">
        <f t="array" ref="BE786">SUMIFS('N1.3_Project_Listing'!$P$16:$P$829, 'N1.3_Project_Listing'!$E$16:$E$829,'N1.3_Project_Listing'!$E786, 'N1.3_Project_Listing'!$A$16:$A$829,ET_Risk_SC_Summation[[#Headers],[275kV OHL Conductor]])</f>
        <v>0</v>
      </c>
      <c r="BF786" s="176" cm="1">
        <f t="array" ref="BF786">SUMIFS('N1.3_Project_Listing'!$P$16:$P$829, 'N1.3_Project_Listing'!$E$16:$E$829,'N1.3_Project_Listing'!$E786, 'N1.3_Project_Listing'!$A$16:$A$829,ET_Risk_SC_Summation[[#Headers],[275kV OHL Fittings]])</f>
        <v>0</v>
      </c>
      <c r="BG786" s="176" cm="1">
        <f t="array" ref="BG786">SUMIFS('N1.3_Project_Listing'!$P$16:$P$829, 'N1.3_Project_Listing'!$E$16:$E$829,'N1.3_Project_Listing'!$E786, 'N1.3_Project_Listing'!$A$16:$A$829,ET_Risk_SC_Summation[[#Headers],[275kV OHL Tower]])</f>
        <v>0</v>
      </c>
      <c r="BH786" s="176" cm="1">
        <f t="array" ref="BH786">SUMIFS('N1.3_Project_Listing'!$P$16:$P$829, 'N1.3_Project_Listing'!$E$16:$E$829,'N1.3_Project_Listing'!$E786, 'N1.3_Project_Listing'!$A$16:$A$829,ET_Risk_SC_Summation[[#Headers],[400kV Circuit Breaker]])</f>
        <v>0</v>
      </c>
      <c r="BI786" s="176" cm="1">
        <f t="array" ref="BI786">SUMIFS('N1.3_Project_Listing'!$P$16:$P$829, 'N1.3_Project_Listing'!$E$16:$E$829,'N1.3_Project_Listing'!$E786, 'N1.3_Project_Listing'!$A$16:$A$829,ET_Risk_SC_Summation[[#Headers],[400kV Transformer]])</f>
        <v>0</v>
      </c>
      <c r="BJ786" s="176" cm="1">
        <f t="array" ref="BJ786">SUMIFS('N1.3_Project_Listing'!$P$16:$P$829, 'N1.3_Project_Listing'!$E$16:$E$829,'N1.3_Project_Listing'!$E786, 'N1.3_Project_Listing'!$A$16:$A$829,ET_Risk_SC_Summation[[#Headers],[400kV Reactor]])</f>
        <v>0</v>
      </c>
      <c r="BK786" s="176" cm="1">
        <f t="array" ref="BK786">SUMIFS('N1.3_Project_Listing'!$P$16:$P$829, 'N1.3_Project_Listing'!$E$16:$E$829,'N1.3_Project_Listing'!$E786, 'N1.3_Project_Listing'!$A$16:$A$829,ET_Risk_SC_Summation[[#Headers],[400kV Underground Cable]])</f>
        <v>0</v>
      </c>
      <c r="BL786" s="176" cm="1">
        <f t="array" ref="BL786">SUMIFS('N1.3_Project_Listing'!$P$16:$P$829, 'N1.3_Project_Listing'!$E$16:$E$829,'N1.3_Project_Listing'!$E786, 'N1.3_Project_Listing'!$A$16:$A$829,ET_Risk_SC_Summation[[#Headers],[400kV OHL Conductor]])</f>
        <v>0</v>
      </c>
      <c r="BM786" s="176" cm="1">
        <f t="array" ref="BM786">SUMIFS('N1.3_Project_Listing'!$P$16:$P$829, 'N1.3_Project_Listing'!$E$16:$E$829,'N1.3_Project_Listing'!$E786, 'N1.3_Project_Listing'!$A$16:$A$829,ET_Risk_SC_Summation[[#Headers],[400kV OHL Fittings]])</f>
        <v>0</v>
      </c>
      <c r="BN786" s="176" cm="1">
        <f t="array" ref="BN786">SUMIFS('N1.3_Project_Listing'!$P$16:$P$829, 'N1.3_Project_Listing'!$E$16:$E$829,'N1.3_Project_Listing'!$E786, 'N1.3_Project_Listing'!$A$16:$A$829,ET_Risk_SC_Summation[[#Headers],[400kV OHL Tower]])</f>
        <v>0</v>
      </c>
      <c r="BO786" s="177" t="str">
        <f>IF(SUM(ET_Risk_SC_Summation[[#This Row],[132kV Circuit Breaker]:[400kV OHL Tower]])=0, "n/a", INDEX(ET_Risk_SC_Summation[#Headers],1,MATCH(MAX(ET_Risk_SC_Summation[[#This Row],[132kV Circuit Breaker]:[400kV OHL Tower]]),ET_Risk_SC_Summation[[#This Row],[132kV Circuit Breaker]:[400kV OHL Tower]],0)))</f>
        <v>n/a</v>
      </c>
      <c r="BP786" s="177" t="str">
        <f>IFERROR(INDEX('N0.7_Lookup_References'!$G$77:$G$98,MATCH(ET_Risk_SC_Summation[[#This Row],[Mxx Category]],'N0.7_Lookup_References'!$F$77:$F$98,0)),"")</f>
        <v/>
      </c>
    </row>
    <row r="787" spans="1:68">
      <c r="A787" s="160" t="str">
        <f>IFERROR(INDEX(N1.2_Intervention_Types[NARM Asset Category],MATCH('N1.3_Project_Listing'!$C787,N1.2_Intervention_Types[Intervention Type ID],0),1),"")</f>
        <v/>
      </c>
      <c r="B787" s="160" t="str">
        <f>IF($D$2="GD",IFERROR(INDEX(N1.2_Intervention_Types[C&amp;V Asset Category (GD)],MATCH('N1.3_Project_Listing'!$C787,N1.2_Intervention_Types[Intervention Type ID],0),1),""),IFERROR(INDEX(N1.2_Intervention_Types[NARM Asset Category],MATCH('N1.3_Project_Listing'!$C787,N1.2_Intervention_Types[Intervention Type ID],0),1),""))</f>
        <v/>
      </c>
      <c r="C787" s="67" t="str">
        <f>IFERROR(INDEX(N1.2_Intervention_Types[Intervention Type ID],MATCH('N1.3_Project_Listing'!$I787,N1.2_Intervention_Types[Intervention Type],0),1),"")</f>
        <v/>
      </c>
      <c r="D787" s="160" t="str">
        <f>IFERROR(INDEX(N1.2_Intervention_Types[Intervention Category],MATCH('N1.3_Project_Listing'!$C787,N1.2_Intervention_Types[Intervention Type ID],0),1),"")</f>
        <v/>
      </c>
      <c r="E787" s="210"/>
      <c r="F787" s="236"/>
      <c r="G787" s="236"/>
      <c r="H787" s="236"/>
      <c r="I787" s="151"/>
      <c r="J787" s="139"/>
      <c r="K787" s="117"/>
      <c r="L787" s="117"/>
      <c r="M787" s="117"/>
      <c r="N787" s="11"/>
      <c r="O787" s="11"/>
      <c r="P787" s="11"/>
      <c r="Q787" s="63">
        <f t="shared" si="69"/>
        <v>0</v>
      </c>
      <c r="R787" s="368">
        <f>IF('N1.3_Project_Listing'!$D787="Replacement",SUM('N1.3_Project_Listing'!$K787:$L787)/2,'N1.3_Project_Listing'!$M787)</f>
        <v>0</v>
      </c>
      <c r="S787" s="67" t="str">
        <f>IFERROR(INDEX('N0.7_Lookup_References'!$C$13:$C$72,MATCH($A787,'N0.7_Lookup_References'!$B$13:$B$72,0)),"")</f>
        <v/>
      </c>
      <c r="T787" s="338" t="str">
        <f t="shared" si="70"/>
        <v/>
      </c>
      <c r="V787" s="11"/>
      <c r="W787" s="11"/>
      <c r="X787" s="11"/>
      <c r="Y787" s="11"/>
      <c r="Z787" s="11"/>
      <c r="AA787" s="11"/>
      <c r="AB787" s="11"/>
      <c r="AC787" s="11"/>
      <c r="AD787" s="11"/>
      <c r="AE787" s="11"/>
      <c r="AF787" s="11"/>
      <c r="AG787" s="11"/>
      <c r="AH787" s="11"/>
      <c r="AI787" s="11"/>
      <c r="AJ787" s="11"/>
      <c r="AK787" s="11"/>
      <c r="AL787" s="11"/>
      <c r="AM787" s="11"/>
      <c r="AN787" s="11"/>
      <c r="AO787" s="11"/>
      <c r="AP787" s="63">
        <f t="shared" si="66"/>
        <v>0</v>
      </c>
      <c r="AQ787" s="63">
        <f t="shared" si="67"/>
        <v>0</v>
      </c>
      <c r="AR787" s="63">
        <f t="shared" si="68"/>
        <v>0</v>
      </c>
      <c r="AT787" s="176" cm="1">
        <f t="array" ref="AT787">SUMIFS('N1.3_Project_Listing'!$P$16:$P$829, 'N1.3_Project_Listing'!$E$16:$E$829,'N1.3_Project_Listing'!$E787, 'N1.3_Project_Listing'!$A$16:$A$829,ET_Risk_SC_Summation[[#Headers],[132kV Circuit Breaker]])</f>
        <v>0</v>
      </c>
      <c r="AU787" s="176" cm="1">
        <f t="array" ref="AU787">SUMIFS('N1.3_Project_Listing'!$P$16:$P$829, 'N1.3_Project_Listing'!$E$16:$E$829,'N1.3_Project_Listing'!$E787, 'N1.3_Project_Listing'!$A$16:$A$829,ET_Risk_SC_Summation[[#Headers],[132kV Transformer]])</f>
        <v>0</v>
      </c>
      <c r="AV787" s="176" cm="1">
        <f t="array" ref="AV787">SUMIFS('N1.3_Project_Listing'!$P$16:$P$829, 'N1.3_Project_Listing'!$E$16:$E$829,'N1.3_Project_Listing'!$E787, 'N1.3_Project_Listing'!$A$16:$A$829,ET_Risk_SC_Summation[[#Headers],[132kV Reactor]])</f>
        <v>0</v>
      </c>
      <c r="AW787" s="176" cm="1">
        <f t="array" ref="AW787">SUMIFS('N1.3_Project_Listing'!$P$16:$P$829, 'N1.3_Project_Listing'!$E$16:$E$829,'N1.3_Project_Listing'!$E787, 'N1.3_Project_Listing'!$A$16:$A$829,ET_Risk_SC_Summation[[#Headers],[132kV Underground Cable]])</f>
        <v>0</v>
      </c>
      <c r="AX787" s="176" cm="1">
        <f t="array" ref="AX787">SUMIFS('N1.3_Project_Listing'!$P$16:$P$829, 'N1.3_Project_Listing'!$E$16:$E$829,'N1.3_Project_Listing'!$E787, 'N1.3_Project_Listing'!$A$16:$A$829,ET_Risk_SC_Summation[[#Headers],[132kV OHL Conductor]])</f>
        <v>0</v>
      </c>
      <c r="AY787" s="176" cm="1">
        <f t="array" ref="AY787">SUMIFS('N1.3_Project_Listing'!$P$16:$P$829, 'N1.3_Project_Listing'!$E$16:$E$829,'N1.3_Project_Listing'!$E787, 'N1.3_Project_Listing'!$A$16:$A$829,ET_Risk_SC_Summation[[#Headers],[132kV OHL Fittings]])</f>
        <v>0</v>
      </c>
      <c r="AZ787" s="176" cm="1">
        <f t="array" ref="AZ787">SUMIFS('N1.3_Project_Listing'!$P$16:$P$829, 'N1.3_Project_Listing'!$E$16:$E$829,'N1.3_Project_Listing'!$E787, 'N1.3_Project_Listing'!$A$16:$A$829,ET_Risk_SC_Summation[[#Headers],[132kV OHL Tower]])</f>
        <v>0</v>
      </c>
      <c r="BA787" s="176" cm="1">
        <f t="array" ref="BA787">SUMIFS('N1.3_Project_Listing'!$P$16:$P$829, 'N1.3_Project_Listing'!$E$16:$E$829,'N1.3_Project_Listing'!$E787, 'N1.3_Project_Listing'!$A$16:$A$829,ET_Risk_SC_Summation[[#Headers],[275kV Circuit Breaker]])</f>
        <v>0</v>
      </c>
      <c r="BB787" s="176" cm="1">
        <f t="array" ref="BB787">SUMIFS('N1.3_Project_Listing'!$P$16:$P$829, 'N1.3_Project_Listing'!$E$16:$E$829,'N1.3_Project_Listing'!$E787, 'N1.3_Project_Listing'!$A$16:$A$829,ET_Risk_SC_Summation[[#Headers],[275kV Transformer]])</f>
        <v>0</v>
      </c>
      <c r="BC787" s="176" cm="1">
        <f t="array" ref="BC787">SUMIFS('N1.3_Project_Listing'!$P$16:$P$829, 'N1.3_Project_Listing'!$E$16:$E$829,'N1.3_Project_Listing'!$E787, 'N1.3_Project_Listing'!$A$16:$A$829,ET_Risk_SC_Summation[[#Headers],[275kV Reactor]])</f>
        <v>0</v>
      </c>
      <c r="BD787" s="176" cm="1">
        <f t="array" ref="BD787">SUMIFS('N1.3_Project_Listing'!$P$16:$P$829, 'N1.3_Project_Listing'!$E$16:$E$829,'N1.3_Project_Listing'!$E787, 'N1.3_Project_Listing'!$A$16:$A$829,ET_Risk_SC_Summation[[#Headers],[275kV Underground Cable]])</f>
        <v>0</v>
      </c>
      <c r="BE787" s="176" cm="1">
        <f t="array" ref="BE787">SUMIFS('N1.3_Project_Listing'!$P$16:$P$829, 'N1.3_Project_Listing'!$E$16:$E$829,'N1.3_Project_Listing'!$E787, 'N1.3_Project_Listing'!$A$16:$A$829,ET_Risk_SC_Summation[[#Headers],[275kV OHL Conductor]])</f>
        <v>0</v>
      </c>
      <c r="BF787" s="176" cm="1">
        <f t="array" ref="BF787">SUMIFS('N1.3_Project_Listing'!$P$16:$P$829, 'N1.3_Project_Listing'!$E$16:$E$829,'N1.3_Project_Listing'!$E787, 'N1.3_Project_Listing'!$A$16:$A$829,ET_Risk_SC_Summation[[#Headers],[275kV OHL Fittings]])</f>
        <v>0</v>
      </c>
      <c r="BG787" s="176" cm="1">
        <f t="array" ref="BG787">SUMIFS('N1.3_Project_Listing'!$P$16:$P$829, 'N1.3_Project_Listing'!$E$16:$E$829,'N1.3_Project_Listing'!$E787, 'N1.3_Project_Listing'!$A$16:$A$829,ET_Risk_SC_Summation[[#Headers],[275kV OHL Tower]])</f>
        <v>0</v>
      </c>
      <c r="BH787" s="176" cm="1">
        <f t="array" ref="BH787">SUMIFS('N1.3_Project_Listing'!$P$16:$P$829, 'N1.3_Project_Listing'!$E$16:$E$829,'N1.3_Project_Listing'!$E787, 'N1.3_Project_Listing'!$A$16:$A$829,ET_Risk_SC_Summation[[#Headers],[400kV Circuit Breaker]])</f>
        <v>0</v>
      </c>
      <c r="BI787" s="176" cm="1">
        <f t="array" ref="BI787">SUMIFS('N1.3_Project_Listing'!$P$16:$P$829, 'N1.3_Project_Listing'!$E$16:$E$829,'N1.3_Project_Listing'!$E787, 'N1.3_Project_Listing'!$A$16:$A$829,ET_Risk_SC_Summation[[#Headers],[400kV Transformer]])</f>
        <v>0</v>
      </c>
      <c r="BJ787" s="176" cm="1">
        <f t="array" ref="BJ787">SUMIFS('N1.3_Project_Listing'!$P$16:$P$829, 'N1.3_Project_Listing'!$E$16:$E$829,'N1.3_Project_Listing'!$E787, 'N1.3_Project_Listing'!$A$16:$A$829,ET_Risk_SC_Summation[[#Headers],[400kV Reactor]])</f>
        <v>0</v>
      </c>
      <c r="BK787" s="176" cm="1">
        <f t="array" ref="BK787">SUMIFS('N1.3_Project_Listing'!$P$16:$P$829, 'N1.3_Project_Listing'!$E$16:$E$829,'N1.3_Project_Listing'!$E787, 'N1.3_Project_Listing'!$A$16:$A$829,ET_Risk_SC_Summation[[#Headers],[400kV Underground Cable]])</f>
        <v>0</v>
      </c>
      <c r="BL787" s="176" cm="1">
        <f t="array" ref="BL787">SUMIFS('N1.3_Project_Listing'!$P$16:$P$829, 'N1.3_Project_Listing'!$E$16:$E$829,'N1.3_Project_Listing'!$E787, 'N1.3_Project_Listing'!$A$16:$A$829,ET_Risk_SC_Summation[[#Headers],[400kV OHL Conductor]])</f>
        <v>0</v>
      </c>
      <c r="BM787" s="176" cm="1">
        <f t="array" ref="BM787">SUMIFS('N1.3_Project_Listing'!$P$16:$P$829, 'N1.3_Project_Listing'!$E$16:$E$829,'N1.3_Project_Listing'!$E787, 'N1.3_Project_Listing'!$A$16:$A$829,ET_Risk_SC_Summation[[#Headers],[400kV OHL Fittings]])</f>
        <v>0</v>
      </c>
      <c r="BN787" s="176" cm="1">
        <f t="array" ref="BN787">SUMIFS('N1.3_Project_Listing'!$P$16:$P$829, 'N1.3_Project_Listing'!$E$16:$E$829,'N1.3_Project_Listing'!$E787, 'N1.3_Project_Listing'!$A$16:$A$829,ET_Risk_SC_Summation[[#Headers],[400kV OHL Tower]])</f>
        <v>0</v>
      </c>
      <c r="BO787" s="177" t="str">
        <f>IF(SUM(ET_Risk_SC_Summation[[#This Row],[132kV Circuit Breaker]:[400kV OHL Tower]])=0, "n/a", INDEX(ET_Risk_SC_Summation[#Headers],1,MATCH(MAX(ET_Risk_SC_Summation[[#This Row],[132kV Circuit Breaker]:[400kV OHL Tower]]),ET_Risk_SC_Summation[[#This Row],[132kV Circuit Breaker]:[400kV OHL Tower]],0)))</f>
        <v>n/a</v>
      </c>
      <c r="BP787" s="177" t="str">
        <f>IFERROR(INDEX('N0.7_Lookup_References'!$G$77:$G$98,MATCH(ET_Risk_SC_Summation[[#This Row],[Mxx Category]],'N0.7_Lookup_References'!$F$77:$F$98,0)),"")</f>
        <v/>
      </c>
    </row>
    <row r="788" spans="1:68">
      <c r="A788" s="160" t="str">
        <f>IFERROR(INDEX(N1.2_Intervention_Types[NARM Asset Category],MATCH('N1.3_Project_Listing'!$C788,N1.2_Intervention_Types[Intervention Type ID],0),1),"")</f>
        <v/>
      </c>
      <c r="B788" s="160" t="str">
        <f>IF($D$2="GD",IFERROR(INDEX(N1.2_Intervention_Types[C&amp;V Asset Category (GD)],MATCH('N1.3_Project_Listing'!$C788,N1.2_Intervention_Types[Intervention Type ID],0),1),""),IFERROR(INDEX(N1.2_Intervention_Types[NARM Asset Category],MATCH('N1.3_Project_Listing'!$C788,N1.2_Intervention_Types[Intervention Type ID],0),1),""))</f>
        <v/>
      </c>
      <c r="C788" s="67" t="str">
        <f>IFERROR(INDEX(N1.2_Intervention_Types[Intervention Type ID],MATCH('N1.3_Project_Listing'!$I788,N1.2_Intervention_Types[Intervention Type],0),1),"")</f>
        <v/>
      </c>
      <c r="D788" s="160" t="str">
        <f>IFERROR(INDEX(N1.2_Intervention_Types[Intervention Category],MATCH('N1.3_Project_Listing'!$C788,N1.2_Intervention_Types[Intervention Type ID],0),1),"")</f>
        <v/>
      </c>
      <c r="E788" s="210"/>
      <c r="F788" s="236"/>
      <c r="G788" s="236"/>
      <c r="H788" s="236"/>
      <c r="I788" s="151"/>
      <c r="J788" s="139"/>
      <c r="K788" s="117"/>
      <c r="L788" s="117"/>
      <c r="M788" s="117"/>
      <c r="N788" s="11"/>
      <c r="O788" s="11"/>
      <c r="P788" s="11"/>
      <c r="Q788" s="63">
        <f t="shared" si="69"/>
        <v>0</v>
      </c>
      <c r="R788" s="368">
        <f>IF('N1.3_Project_Listing'!$D788="Replacement",SUM('N1.3_Project_Listing'!$K788:$L788)/2,'N1.3_Project_Listing'!$M788)</f>
        <v>0</v>
      </c>
      <c r="S788" s="67" t="str">
        <f>IFERROR(INDEX('N0.7_Lookup_References'!$C$13:$C$72,MATCH($A788,'N0.7_Lookup_References'!$B$13:$B$72,0)),"")</f>
        <v/>
      </c>
      <c r="T788" s="338" t="str">
        <f t="shared" si="70"/>
        <v/>
      </c>
      <c r="V788" s="11"/>
      <c r="W788" s="11"/>
      <c r="X788" s="11"/>
      <c r="Y788" s="11"/>
      <c r="Z788" s="11"/>
      <c r="AA788" s="11"/>
      <c r="AB788" s="11"/>
      <c r="AC788" s="11"/>
      <c r="AD788" s="11"/>
      <c r="AE788" s="11"/>
      <c r="AF788" s="11"/>
      <c r="AG788" s="11"/>
      <c r="AH788" s="11"/>
      <c r="AI788" s="11"/>
      <c r="AJ788" s="11"/>
      <c r="AK788" s="11"/>
      <c r="AL788" s="11"/>
      <c r="AM788" s="11"/>
      <c r="AN788" s="11"/>
      <c r="AO788" s="11"/>
      <c r="AP788" s="63">
        <f t="shared" si="66"/>
        <v>0</v>
      </c>
      <c r="AQ788" s="63">
        <f t="shared" si="67"/>
        <v>0</v>
      </c>
      <c r="AR788" s="63">
        <f t="shared" si="68"/>
        <v>0</v>
      </c>
      <c r="AT788" s="176" cm="1">
        <f t="array" ref="AT788">SUMIFS('N1.3_Project_Listing'!$P$16:$P$829, 'N1.3_Project_Listing'!$E$16:$E$829,'N1.3_Project_Listing'!$E788, 'N1.3_Project_Listing'!$A$16:$A$829,ET_Risk_SC_Summation[[#Headers],[132kV Circuit Breaker]])</f>
        <v>0</v>
      </c>
      <c r="AU788" s="176" cm="1">
        <f t="array" ref="AU788">SUMIFS('N1.3_Project_Listing'!$P$16:$P$829, 'N1.3_Project_Listing'!$E$16:$E$829,'N1.3_Project_Listing'!$E788, 'N1.3_Project_Listing'!$A$16:$A$829,ET_Risk_SC_Summation[[#Headers],[132kV Transformer]])</f>
        <v>0</v>
      </c>
      <c r="AV788" s="176" cm="1">
        <f t="array" ref="AV788">SUMIFS('N1.3_Project_Listing'!$P$16:$P$829, 'N1.3_Project_Listing'!$E$16:$E$829,'N1.3_Project_Listing'!$E788, 'N1.3_Project_Listing'!$A$16:$A$829,ET_Risk_SC_Summation[[#Headers],[132kV Reactor]])</f>
        <v>0</v>
      </c>
      <c r="AW788" s="176" cm="1">
        <f t="array" ref="AW788">SUMIFS('N1.3_Project_Listing'!$P$16:$P$829, 'N1.3_Project_Listing'!$E$16:$E$829,'N1.3_Project_Listing'!$E788, 'N1.3_Project_Listing'!$A$16:$A$829,ET_Risk_SC_Summation[[#Headers],[132kV Underground Cable]])</f>
        <v>0</v>
      </c>
      <c r="AX788" s="176" cm="1">
        <f t="array" ref="AX788">SUMIFS('N1.3_Project_Listing'!$P$16:$P$829, 'N1.3_Project_Listing'!$E$16:$E$829,'N1.3_Project_Listing'!$E788, 'N1.3_Project_Listing'!$A$16:$A$829,ET_Risk_SC_Summation[[#Headers],[132kV OHL Conductor]])</f>
        <v>0</v>
      </c>
      <c r="AY788" s="176" cm="1">
        <f t="array" ref="AY788">SUMIFS('N1.3_Project_Listing'!$P$16:$P$829, 'N1.3_Project_Listing'!$E$16:$E$829,'N1.3_Project_Listing'!$E788, 'N1.3_Project_Listing'!$A$16:$A$829,ET_Risk_SC_Summation[[#Headers],[132kV OHL Fittings]])</f>
        <v>0</v>
      </c>
      <c r="AZ788" s="176" cm="1">
        <f t="array" ref="AZ788">SUMIFS('N1.3_Project_Listing'!$P$16:$P$829, 'N1.3_Project_Listing'!$E$16:$E$829,'N1.3_Project_Listing'!$E788, 'N1.3_Project_Listing'!$A$16:$A$829,ET_Risk_SC_Summation[[#Headers],[132kV OHL Tower]])</f>
        <v>0</v>
      </c>
      <c r="BA788" s="176" cm="1">
        <f t="array" ref="BA788">SUMIFS('N1.3_Project_Listing'!$P$16:$P$829, 'N1.3_Project_Listing'!$E$16:$E$829,'N1.3_Project_Listing'!$E788, 'N1.3_Project_Listing'!$A$16:$A$829,ET_Risk_SC_Summation[[#Headers],[275kV Circuit Breaker]])</f>
        <v>0</v>
      </c>
      <c r="BB788" s="176" cm="1">
        <f t="array" ref="BB788">SUMIFS('N1.3_Project_Listing'!$P$16:$P$829, 'N1.3_Project_Listing'!$E$16:$E$829,'N1.3_Project_Listing'!$E788, 'N1.3_Project_Listing'!$A$16:$A$829,ET_Risk_SC_Summation[[#Headers],[275kV Transformer]])</f>
        <v>0</v>
      </c>
      <c r="BC788" s="176" cm="1">
        <f t="array" ref="BC788">SUMIFS('N1.3_Project_Listing'!$P$16:$P$829, 'N1.3_Project_Listing'!$E$16:$E$829,'N1.3_Project_Listing'!$E788, 'N1.3_Project_Listing'!$A$16:$A$829,ET_Risk_SC_Summation[[#Headers],[275kV Reactor]])</f>
        <v>0</v>
      </c>
      <c r="BD788" s="176" cm="1">
        <f t="array" ref="BD788">SUMIFS('N1.3_Project_Listing'!$P$16:$P$829, 'N1.3_Project_Listing'!$E$16:$E$829,'N1.3_Project_Listing'!$E788, 'N1.3_Project_Listing'!$A$16:$A$829,ET_Risk_SC_Summation[[#Headers],[275kV Underground Cable]])</f>
        <v>0</v>
      </c>
      <c r="BE788" s="176" cm="1">
        <f t="array" ref="BE788">SUMIFS('N1.3_Project_Listing'!$P$16:$P$829, 'N1.3_Project_Listing'!$E$16:$E$829,'N1.3_Project_Listing'!$E788, 'N1.3_Project_Listing'!$A$16:$A$829,ET_Risk_SC_Summation[[#Headers],[275kV OHL Conductor]])</f>
        <v>0</v>
      </c>
      <c r="BF788" s="176" cm="1">
        <f t="array" ref="BF788">SUMIFS('N1.3_Project_Listing'!$P$16:$P$829, 'N1.3_Project_Listing'!$E$16:$E$829,'N1.3_Project_Listing'!$E788, 'N1.3_Project_Listing'!$A$16:$A$829,ET_Risk_SC_Summation[[#Headers],[275kV OHL Fittings]])</f>
        <v>0</v>
      </c>
      <c r="BG788" s="176" cm="1">
        <f t="array" ref="BG788">SUMIFS('N1.3_Project_Listing'!$P$16:$P$829, 'N1.3_Project_Listing'!$E$16:$E$829,'N1.3_Project_Listing'!$E788, 'N1.3_Project_Listing'!$A$16:$A$829,ET_Risk_SC_Summation[[#Headers],[275kV OHL Tower]])</f>
        <v>0</v>
      </c>
      <c r="BH788" s="176" cm="1">
        <f t="array" ref="BH788">SUMIFS('N1.3_Project_Listing'!$P$16:$P$829, 'N1.3_Project_Listing'!$E$16:$E$829,'N1.3_Project_Listing'!$E788, 'N1.3_Project_Listing'!$A$16:$A$829,ET_Risk_SC_Summation[[#Headers],[400kV Circuit Breaker]])</f>
        <v>0</v>
      </c>
      <c r="BI788" s="176" cm="1">
        <f t="array" ref="BI788">SUMIFS('N1.3_Project_Listing'!$P$16:$P$829, 'N1.3_Project_Listing'!$E$16:$E$829,'N1.3_Project_Listing'!$E788, 'N1.3_Project_Listing'!$A$16:$A$829,ET_Risk_SC_Summation[[#Headers],[400kV Transformer]])</f>
        <v>0</v>
      </c>
      <c r="BJ788" s="176" cm="1">
        <f t="array" ref="BJ788">SUMIFS('N1.3_Project_Listing'!$P$16:$P$829, 'N1.3_Project_Listing'!$E$16:$E$829,'N1.3_Project_Listing'!$E788, 'N1.3_Project_Listing'!$A$16:$A$829,ET_Risk_SC_Summation[[#Headers],[400kV Reactor]])</f>
        <v>0</v>
      </c>
      <c r="BK788" s="176" cm="1">
        <f t="array" ref="BK788">SUMIFS('N1.3_Project_Listing'!$P$16:$P$829, 'N1.3_Project_Listing'!$E$16:$E$829,'N1.3_Project_Listing'!$E788, 'N1.3_Project_Listing'!$A$16:$A$829,ET_Risk_SC_Summation[[#Headers],[400kV Underground Cable]])</f>
        <v>0</v>
      </c>
      <c r="BL788" s="176" cm="1">
        <f t="array" ref="BL788">SUMIFS('N1.3_Project_Listing'!$P$16:$P$829, 'N1.3_Project_Listing'!$E$16:$E$829,'N1.3_Project_Listing'!$E788, 'N1.3_Project_Listing'!$A$16:$A$829,ET_Risk_SC_Summation[[#Headers],[400kV OHL Conductor]])</f>
        <v>0</v>
      </c>
      <c r="BM788" s="176" cm="1">
        <f t="array" ref="BM788">SUMIFS('N1.3_Project_Listing'!$P$16:$P$829, 'N1.3_Project_Listing'!$E$16:$E$829,'N1.3_Project_Listing'!$E788, 'N1.3_Project_Listing'!$A$16:$A$829,ET_Risk_SC_Summation[[#Headers],[400kV OHL Fittings]])</f>
        <v>0</v>
      </c>
      <c r="BN788" s="176" cm="1">
        <f t="array" ref="BN788">SUMIFS('N1.3_Project_Listing'!$P$16:$P$829, 'N1.3_Project_Listing'!$E$16:$E$829,'N1.3_Project_Listing'!$E788, 'N1.3_Project_Listing'!$A$16:$A$829,ET_Risk_SC_Summation[[#Headers],[400kV OHL Tower]])</f>
        <v>0</v>
      </c>
      <c r="BO788" s="177" t="str">
        <f>IF(SUM(ET_Risk_SC_Summation[[#This Row],[132kV Circuit Breaker]:[400kV OHL Tower]])=0, "n/a", INDEX(ET_Risk_SC_Summation[#Headers],1,MATCH(MAX(ET_Risk_SC_Summation[[#This Row],[132kV Circuit Breaker]:[400kV OHL Tower]]),ET_Risk_SC_Summation[[#This Row],[132kV Circuit Breaker]:[400kV OHL Tower]],0)))</f>
        <v>n/a</v>
      </c>
      <c r="BP788" s="177" t="str">
        <f>IFERROR(INDEX('N0.7_Lookup_References'!$G$77:$G$98,MATCH(ET_Risk_SC_Summation[[#This Row],[Mxx Category]],'N0.7_Lookup_References'!$F$77:$F$98,0)),"")</f>
        <v/>
      </c>
    </row>
    <row r="789" spans="1:68">
      <c r="A789" s="160" t="str">
        <f>IFERROR(INDEX(N1.2_Intervention_Types[NARM Asset Category],MATCH('N1.3_Project_Listing'!$C789,N1.2_Intervention_Types[Intervention Type ID],0),1),"")</f>
        <v/>
      </c>
      <c r="B789" s="160" t="str">
        <f>IF($D$2="GD",IFERROR(INDEX(N1.2_Intervention_Types[C&amp;V Asset Category (GD)],MATCH('N1.3_Project_Listing'!$C789,N1.2_Intervention_Types[Intervention Type ID],0),1),""),IFERROR(INDEX(N1.2_Intervention_Types[NARM Asset Category],MATCH('N1.3_Project_Listing'!$C789,N1.2_Intervention_Types[Intervention Type ID],0),1),""))</f>
        <v/>
      </c>
      <c r="C789" s="67" t="str">
        <f>IFERROR(INDEX(N1.2_Intervention_Types[Intervention Type ID],MATCH('N1.3_Project_Listing'!$I789,N1.2_Intervention_Types[Intervention Type],0),1),"")</f>
        <v/>
      </c>
      <c r="D789" s="160" t="str">
        <f>IFERROR(INDEX(N1.2_Intervention_Types[Intervention Category],MATCH('N1.3_Project_Listing'!$C789,N1.2_Intervention_Types[Intervention Type ID],0),1),"")</f>
        <v/>
      </c>
      <c r="E789" s="210"/>
      <c r="F789" s="236"/>
      <c r="G789" s="236"/>
      <c r="H789" s="236"/>
      <c r="I789" s="151"/>
      <c r="J789" s="139"/>
      <c r="K789" s="117"/>
      <c r="L789" s="117"/>
      <c r="M789" s="117"/>
      <c r="N789" s="11"/>
      <c r="O789" s="11"/>
      <c r="P789" s="11"/>
      <c r="Q789" s="63">
        <f t="shared" si="69"/>
        <v>0</v>
      </c>
      <c r="R789" s="368">
        <f>IF('N1.3_Project_Listing'!$D789="Replacement",SUM('N1.3_Project_Listing'!$K789:$L789)/2,'N1.3_Project_Listing'!$M789)</f>
        <v>0</v>
      </c>
      <c r="S789" s="67" t="str">
        <f>IFERROR(INDEX('N0.7_Lookup_References'!$C$13:$C$72,MATCH($A789,'N0.7_Lookup_References'!$B$13:$B$72,0)),"")</f>
        <v/>
      </c>
      <c r="T789" s="338" t="str">
        <f t="shared" si="70"/>
        <v/>
      </c>
      <c r="V789" s="11"/>
      <c r="W789" s="11"/>
      <c r="X789" s="11"/>
      <c r="Y789" s="11"/>
      <c r="Z789" s="11"/>
      <c r="AA789" s="11"/>
      <c r="AB789" s="11"/>
      <c r="AC789" s="11"/>
      <c r="AD789" s="11"/>
      <c r="AE789" s="11"/>
      <c r="AF789" s="11"/>
      <c r="AG789" s="11"/>
      <c r="AH789" s="11"/>
      <c r="AI789" s="11"/>
      <c r="AJ789" s="11"/>
      <c r="AK789" s="11"/>
      <c r="AL789" s="11"/>
      <c r="AM789" s="11"/>
      <c r="AN789" s="11"/>
      <c r="AO789" s="11"/>
      <c r="AP789" s="63">
        <f t="shared" si="66"/>
        <v>0</v>
      </c>
      <c r="AQ789" s="63">
        <f t="shared" si="67"/>
        <v>0</v>
      </c>
      <c r="AR789" s="63">
        <f t="shared" si="68"/>
        <v>0</v>
      </c>
      <c r="AT789" s="176" cm="1">
        <f t="array" ref="AT789">SUMIFS('N1.3_Project_Listing'!$P$16:$P$829, 'N1.3_Project_Listing'!$E$16:$E$829,'N1.3_Project_Listing'!$E789, 'N1.3_Project_Listing'!$A$16:$A$829,ET_Risk_SC_Summation[[#Headers],[132kV Circuit Breaker]])</f>
        <v>0</v>
      </c>
      <c r="AU789" s="176" cm="1">
        <f t="array" ref="AU789">SUMIFS('N1.3_Project_Listing'!$P$16:$P$829, 'N1.3_Project_Listing'!$E$16:$E$829,'N1.3_Project_Listing'!$E789, 'N1.3_Project_Listing'!$A$16:$A$829,ET_Risk_SC_Summation[[#Headers],[132kV Transformer]])</f>
        <v>0</v>
      </c>
      <c r="AV789" s="176" cm="1">
        <f t="array" ref="AV789">SUMIFS('N1.3_Project_Listing'!$P$16:$P$829, 'N1.3_Project_Listing'!$E$16:$E$829,'N1.3_Project_Listing'!$E789, 'N1.3_Project_Listing'!$A$16:$A$829,ET_Risk_SC_Summation[[#Headers],[132kV Reactor]])</f>
        <v>0</v>
      </c>
      <c r="AW789" s="176" cm="1">
        <f t="array" ref="AW789">SUMIFS('N1.3_Project_Listing'!$P$16:$P$829, 'N1.3_Project_Listing'!$E$16:$E$829,'N1.3_Project_Listing'!$E789, 'N1.3_Project_Listing'!$A$16:$A$829,ET_Risk_SC_Summation[[#Headers],[132kV Underground Cable]])</f>
        <v>0</v>
      </c>
      <c r="AX789" s="176" cm="1">
        <f t="array" ref="AX789">SUMIFS('N1.3_Project_Listing'!$P$16:$P$829, 'N1.3_Project_Listing'!$E$16:$E$829,'N1.3_Project_Listing'!$E789, 'N1.3_Project_Listing'!$A$16:$A$829,ET_Risk_SC_Summation[[#Headers],[132kV OHL Conductor]])</f>
        <v>0</v>
      </c>
      <c r="AY789" s="176" cm="1">
        <f t="array" ref="AY789">SUMIFS('N1.3_Project_Listing'!$P$16:$P$829, 'N1.3_Project_Listing'!$E$16:$E$829,'N1.3_Project_Listing'!$E789, 'N1.3_Project_Listing'!$A$16:$A$829,ET_Risk_SC_Summation[[#Headers],[132kV OHL Fittings]])</f>
        <v>0</v>
      </c>
      <c r="AZ789" s="176" cm="1">
        <f t="array" ref="AZ789">SUMIFS('N1.3_Project_Listing'!$P$16:$P$829, 'N1.3_Project_Listing'!$E$16:$E$829,'N1.3_Project_Listing'!$E789, 'N1.3_Project_Listing'!$A$16:$A$829,ET_Risk_SC_Summation[[#Headers],[132kV OHL Tower]])</f>
        <v>0</v>
      </c>
      <c r="BA789" s="176" cm="1">
        <f t="array" ref="BA789">SUMIFS('N1.3_Project_Listing'!$P$16:$P$829, 'N1.3_Project_Listing'!$E$16:$E$829,'N1.3_Project_Listing'!$E789, 'N1.3_Project_Listing'!$A$16:$A$829,ET_Risk_SC_Summation[[#Headers],[275kV Circuit Breaker]])</f>
        <v>0</v>
      </c>
      <c r="BB789" s="176" cm="1">
        <f t="array" ref="BB789">SUMIFS('N1.3_Project_Listing'!$P$16:$P$829, 'N1.3_Project_Listing'!$E$16:$E$829,'N1.3_Project_Listing'!$E789, 'N1.3_Project_Listing'!$A$16:$A$829,ET_Risk_SC_Summation[[#Headers],[275kV Transformer]])</f>
        <v>0</v>
      </c>
      <c r="BC789" s="176" cm="1">
        <f t="array" ref="BC789">SUMIFS('N1.3_Project_Listing'!$P$16:$P$829, 'N1.3_Project_Listing'!$E$16:$E$829,'N1.3_Project_Listing'!$E789, 'N1.3_Project_Listing'!$A$16:$A$829,ET_Risk_SC_Summation[[#Headers],[275kV Reactor]])</f>
        <v>0</v>
      </c>
      <c r="BD789" s="176" cm="1">
        <f t="array" ref="BD789">SUMIFS('N1.3_Project_Listing'!$P$16:$P$829, 'N1.3_Project_Listing'!$E$16:$E$829,'N1.3_Project_Listing'!$E789, 'N1.3_Project_Listing'!$A$16:$A$829,ET_Risk_SC_Summation[[#Headers],[275kV Underground Cable]])</f>
        <v>0</v>
      </c>
      <c r="BE789" s="176" cm="1">
        <f t="array" ref="BE789">SUMIFS('N1.3_Project_Listing'!$P$16:$P$829, 'N1.3_Project_Listing'!$E$16:$E$829,'N1.3_Project_Listing'!$E789, 'N1.3_Project_Listing'!$A$16:$A$829,ET_Risk_SC_Summation[[#Headers],[275kV OHL Conductor]])</f>
        <v>0</v>
      </c>
      <c r="BF789" s="176" cm="1">
        <f t="array" ref="BF789">SUMIFS('N1.3_Project_Listing'!$P$16:$P$829, 'N1.3_Project_Listing'!$E$16:$E$829,'N1.3_Project_Listing'!$E789, 'N1.3_Project_Listing'!$A$16:$A$829,ET_Risk_SC_Summation[[#Headers],[275kV OHL Fittings]])</f>
        <v>0</v>
      </c>
      <c r="BG789" s="176" cm="1">
        <f t="array" ref="BG789">SUMIFS('N1.3_Project_Listing'!$P$16:$P$829, 'N1.3_Project_Listing'!$E$16:$E$829,'N1.3_Project_Listing'!$E789, 'N1.3_Project_Listing'!$A$16:$A$829,ET_Risk_SC_Summation[[#Headers],[275kV OHL Tower]])</f>
        <v>0</v>
      </c>
      <c r="BH789" s="176" cm="1">
        <f t="array" ref="BH789">SUMIFS('N1.3_Project_Listing'!$P$16:$P$829, 'N1.3_Project_Listing'!$E$16:$E$829,'N1.3_Project_Listing'!$E789, 'N1.3_Project_Listing'!$A$16:$A$829,ET_Risk_SC_Summation[[#Headers],[400kV Circuit Breaker]])</f>
        <v>0</v>
      </c>
      <c r="BI789" s="176" cm="1">
        <f t="array" ref="BI789">SUMIFS('N1.3_Project_Listing'!$P$16:$P$829, 'N1.3_Project_Listing'!$E$16:$E$829,'N1.3_Project_Listing'!$E789, 'N1.3_Project_Listing'!$A$16:$A$829,ET_Risk_SC_Summation[[#Headers],[400kV Transformer]])</f>
        <v>0</v>
      </c>
      <c r="BJ789" s="176" cm="1">
        <f t="array" ref="BJ789">SUMIFS('N1.3_Project_Listing'!$P$16:$P$829, 'N1.3_Project_Listing'!$E$16:$E$829,'N1.3_Project_Listing'!$E789, 'N1.3_Project_Listing'!$A$16:$A$829,ET_Risk_SC_Summation[[#Headers],[400kV Reactor]])</f>
        <v>0</v>
      </c>
      <c r="BK789" s="176" cm="1">
        <f t="array" ref="BK789">SUMIFS('N1.3_Project_Listing'!$P$16:$P$829, 'N1.3_Project_Listing'!$E$16:$E$829,'N1.3_Project_Listing'!$E789, 'N1.3_Project_Listing'!$A$16:$A$829,ET_Risk_SC_Summation[[#Headers],[400kV Underground Cable]])</f>
        <v>0</v>
      </c>
      <c r="BL789" s="176" cm="1">
        <f t="array" ref="BL789">SUMIFS('N1.3_Project_Listing'!$P$16:$P$829, 'N1.3_Project_Listing'!$E$16:$E$829,'N1.3_Project_Listing'!$E789, 'N1.3_Project_Listing'!$A$16:$A$829,ET_Risk_SC_Summation[[#Headers],[400kV OHL Conductor]])</f>
        <v>0</v>
      </c>
      <c r="BM789" s="176" cm="1">
        <f t="array" ref="BM789">SUMIFS('N1.3_Project_Listing'!$P$16:$P$829, 'N1.3_Project_Listing'!$E$16:$E$829,'N1.3_Project_Listing'!$E789, 'N1.3_Project_Listing'!$A$16:$A$829,ET_Risk_SC_Summation[[#Headers],[400kV OHL Fittings]])</f>
        <v>0</v>
      </c>
      <c r="BN789" s="176" cm="1">
        <f t="array" ref="BN789">SUMIFS('N1.3_Project_Listing'!$P$16:$P$829, 'N1.3_Project_Listing'!$E$16:$E$829,'N1.3_Project_Listing'!$E789, 'N1.3_Project_Listing'!$A$16:$A$829,ET_Risk_SC_Summation[[#Headers],[400kV OHL Tower]])</f>
        <v>0</v>
      </c>
      <c r="BO789" s="177" t="str">
        <f>IF(SUM(ET_Risk_SC_Summation[[#This Row],[132kV Circuit Breaker]:[400kV OHL Tower]])=0, "n/a", INDEX(ET_Risk_SC_Summation[#Headers],1,MATCH(MAX(ET_Risk_SC_Summation[[#This Row],[132kV Circuit Breaker]:[400kV OHL Tower]]),ET_Risk_SC_Summation[[#This Row],[132kV Circuit Breaker]:[400kV OHL Tower]],0)))</f>
        <v>n/a</v>
      </c>
      <c r="BP789" s="177" t="str">
        <f>IFERROR(INDEX('N0.7_Lookup_References'!$G$77:$G$98,MATCH(ET_Risk_SC_Summation[[#This Row],[Mxx Category]],'N0.7_Lookup_References'!$F$77:$F$98,0)),"")</f>
        <v/>
      </c>
    </row>
    <row r="790" spans="1:68">
      <c r="A790" s="160" t="str">
        <f>IFERROR(INDEX(N1.2_Intervention_Types[NARM Asset Category],MATCH('N1.3_Project_Listing'!$C790,N1.2_Intervention_Types[Intervention Type ID],0),1),"")</f>
        <v/>
      </c>
      <c r="B790" s="160" t="str">
        <f>IF($D$2="GD",IFERROR(INDEX(N1.2_Intervention_Types[C&amp;V Asset Category (GD)],MATCH('N1.3_Project_Listing'!$C790,N1.2_Intervention_Types[Intervention Type ID],0),1),""),IFERROR(INDEX(N1.2_Intervention_Types[NARM Asset Category],MATCH('N1.3_Project_Listing'!$C790,N1.2_Intervention_Types[Intervention Type ID],0),1),""))</f>
        <v/>
      </c>
      <c r="C790" s="67" t="str">
        <f>IFERROR(INDEX(N1.2_Intervention_Types[Intervention Type ID],MATCH('N1.3_Project_Listing'!$I790,N1.2_Intervention_Types[Intervention Type],0),1),"")</f>
        <v/>
      </c>
      <c r="D790" s="160" t="str">
        <f>IFERROR(INDEX(N1.2_Intervention_Types[Intervention Category],MATCH('N1.3_Project_Listing'!$C790,N1.2_Intervention_Types[Intervention Type ID],0),1),"")</f>
        <v/>
      </c>
      <c r="E790" s="210"/>
      <c r="F790" s="236"/>
      <c r="G790" s="236"/>
      <c r="H790" s="236"/>
      <c r="I790" s="151"/>
      <c r="J790" s="139"/>
      <c r="K790" s="117"/>
      <c r="L790" s="117"/>
      <c r="M790" s="117"/>
      <c r="N790" s="11"/>
      <c r="O790" s="11"/>
      <c r="P790" s="11"/>
      <c r="Q790" s="63">
        <f t="shared" si="69"/>
        <v>0</v>
      </c>
      <c r="R790" s="368">
        <f>IF('N1.3_Project_Listing'!$D790="Replacement",SUM('N1.3_Project_Listing'!$K790:$L790)/2,'N1.3_Project_Listing'!$M790)</f>
        <v>0</v>
      </c>
      <c r="S790" s="67" t="str">
        <f>IFERROR(INDEX('N0.7_Lookup_References'!$C$13:$C$72,MATCH($A790,'N0.7_Lookup_References'!$B$13:$B$72,0)),"")</f>
        <v/>
      </c>
      <c r="T790" s="338" t="str">
        <f t="shared" si="70"/>
        <v/>
      </c>
      <c r="V790" s="11"/>
      <c r="W790" s="11"/>
      <c r="X790" s="11"/>
      <c r="Y790" s="11"/>
      <c r="Z790" s="11"/>
      <c r="AA790" s="11"/>
      <c r="AB790" s="11"/>
      <c r="AC790" s="11"/>
      <c r="AD790" s="11"/>
      <c r="AE790" s="11"/>
      <c r="AF790" s="11"/>
      <c r="AG790" s="11"/>
      <c r="AH790" s="11"/>
      <c r="AI790" s="11"/>
      <c r="AJ790" s="11"/>
      <c r="AK790" s="11"/>
      <c r="AL790" s="11"/>
      <c r="AM790" s="11"/>
      <c r="AN790" s="11"/>
      <c r="AO790" s="11"/>
      <c r="AP790" s="63">
        <f t="shared" si="66"/>
        <v>0</v>
      </c>
      <c r="AQ790" s="63">
        <f t="shared" si="67"/>
        <v>0</v>
      </c>
      <c r="AR790" s="63">
        <f t="shared" si="68"/>
        <v>0</v>
      </c>
      <c r="AT790" s="176" cm="1">
        <f t="array" ref="AT790">SUMIFS('N1.3_Project_Listing'!$P$16:$P$829, 'N1.3_Project_Listing'!$E$16:$E$829,'N1.3_Project_Listing'!$E790, 'N1.3_Project_Listing'!$A$16:$A$829,ET_Risk_SC_Summation[[#Headers],[132kV Circuit Breaker]])</f>
        <v>0</v>
      </c>
      <c r="AU790" s="176" cm="1">
        <f t="array" ref="AU790">SUMIFS('N1.3_Project_Listing'!$P$16:$P$829, 'N1.3_Project_Listing'!$E$16:$E$829,'N1.3_Project_Listing'!$E790, 'N1.3_Project_Listing'!$A$16:$A$829,ET_Risk_SC_Summation[[#Headers],[132kV Transformer]])</f>
        <v>0</v>
      </c>
      <c r="AV790" s="176" cm="1">
        <f t="array" ref="AV790">SUMIFS('N1.3_Project_Listing'!$P$16:$P$829, 'N1.3_Project_Listing'!$E$16:$E$829,'N1.3_Project_Listing'!$E790, 'N1.3_Project_Listing'!$A$16:$A$829,ET_Risk_SC_Summation[[#Headers],[132kV Reactor]])</f>
        <v>0</v>
      </c>
      <c r="AW790" s="176" cm="1">
        <f t="array" ref="AW790">SUMIFS('N1.3_Project_Listing'!$P$16:$P$829, 'N1.3_Project_Listing'!$E$16:$E$829,'N1.3_Project_Listing'!$E790, 'N1.3_Project_Listing'!$A$16:$A$829,ET_Risk_SC_Summation[[#Headers],[132kV Underground Cable]])</f>
        <v>0</v>
      </c>
      <c r="AX790" s="176" cm="1">
        <f t="array" ref="AX790">SUMIFS('N1.3_Project_Listing'!$P$16:$P$829, 'N1.3_Project_Listing'!$E$16:$E$829,'N1.3_Project_Listing'!$E790, 'N1.3_Project_Listing'!$A$16:$A$829,ET_Risk_SC_Summation[[#Headers],[132kV OHL Conductor]])</f>
        <v>0</v>
      </c>
      <c r="AY790" s="176" cm="1">
        <f t="array" ref="AY790">SUMIFS('N1.3_Project_Listing'!$P$16:$P$829, 'N1.3_Project_Listing'!$E$16:$E$829,'N1.3_Project_Listing'!$E790, 'N1.3_Project_Listing'!$A$16:$A$829,ET_Risk_SC_Summation[[#Headers],[132kV OHL Fittings]])</f>
        <v>0</v>
      </c>
      <c r="AZ790" s="176" cm="1">
        <f t="array" ref="AZ790">SUMIFS('N1.3_Project_Listing'!$P$16:$P$829, 'N1.3_Project_Listing'!$E$16:$E$829,'N1.3_Project_Listing'!$E790, 'N1.3_Project_Listing'!$A$16:$A$829,ET_Risk_SC_Summation[[#Headers],[132kV OHL Tower]])</f>
        <v>0</v>
      </c>
      <c r="BA790" s="176" cm="1">
        <f t="array" ref="BA790">SUMIFS('N1.3_Project_Listing'!$P$16:$P$829, 'N1.3_Project_Listing'!$E$16:$E$829,'N1.3_Project_Listing'!$E790, 'N1.3_Project_Listing'!$A$16:$A$829,ET_Risk_SC_Summation[[#Headers],[275kV Circuit Breaker]])</f>
        <v>0</v>
      </c>
      <c r="BB790" s="176" cm="1">
        <f t="array" ref="BB790">SUMIFS('N1.3_Project_Listing'!$P$16:$P$829, 'N1.3_Project_Listing'!$E$16:$E$829,'N1.3_Project_Listing'!$E790, 'N1.3_Project_Listing'!$A$16:$A$829,ET_Risk_SC_Summation[[#Headers],[275kV Transformer]])</f>
        <v>0</v>
      </c>
      <c r="BC790" s="176" cm="1">
        <f t="array" ref="BC790">SUMIFS('N1.3_Project_Listing'!$P$16:$P$829, 'N1.3_Project_Listing'!$E$16:$E$829,'N1.3_Project_Listing'!$E790, 'N1.3_Project_Listing'!$A$16:$A$829,ET_Risk_SC_Summation[[#Headers],[275kV Reactor]])</f>
        <v>0</v>
      </c>
      <c r="BD790" s="176" cm="1">
        <f t="array" ref="BD790">SUMIFS('N1.3_Project_Listing'!$P$16:$P$829, 'N1.3_Project_Listing'!$E$16:$E$829,'N1.3_Project_Listing'!$E790, 'N1.3_Project_Listing'!$A$16:$A$829,ET_Risk_SC_Summation[[#Headers],[275kV Underground Cable]])</f>
        <v>0</v>
      </c>
      <c r="BE790" s="176" cm="1">
        <f t="array" ref="BE790">SUMIFS('N1.3_Project_Listing'!$P$16:$P$829, 'N1.3_Project_Listing'!$E$16:$E$829,'N1.3_Project_Listing'!$E790, 'N1.3_Project_Listing'!$A$16:$A$829,ET_Risk_SC_Summation[[#Headers],[275kV OHL Conductor]])</f>
        <v>0</v>
      </c>
      <c r="BF790" s="176" cm="1">
        <f t="array" ref="BF790">SUMIFS('N1.3_Project_Listing'!$P$16:$P$829, 'N1.3_Project_Listing'!$E$16:$E$829,'N1.3_Project_Listing'!$E790, 'N1.3_Project_Listing'!$A$16:$A$829,ET_Risk_SC_Summation[[#Headers],[275kV OHL Fittings]])</f>
        <v>0</v>
      </c>
      <c r="BG790" s="176" cm="1">
        <f t="array" ref="BG790">SUMIFS('N1.3_Project_Listing'!$P$16:$P$829, 'N1.3_Project_Listing'!$E$16:$E$829,'N1.3_Project_Listing'!$E790, 'N1.3_Project_Listing'!$A$16:$A$829,ET_Risk_SC_Summation[[#Headers],[275kV OHL Tower]])</f>
        <v>0</v>
      </c>
      <c r="BH790" s="176" cm="1">
        <f t="array" ref="BH790">SUMIFS('N1.3_Project_Listing'!$P$16:$P$829, 'N1.3_Project_Listing'!$E$16:$E$829,'N1.3_Project_Listing'!$E790, 'N1.3_Project_Listing'!$A$16:$A$829,ET_Risk_SC_Summation[[#Headers],[400kV Circuit Breaker]])</f>
        <v>0</v>
      </c>
      <c r="BI790" s="176" cm="1">
        <f t="array" ref="BI790">SUMIFS('N1.3_Project_Listing'!$P$16:$P$829, 'N1.3_Project_Listing'!$E$16:$E$829,'N1.3_Project_Listing'!$E790, 'N1.3_Project_Listing'!$A$16:$A$829,ET_Risk_SC_Summation[[#Headers],[400kV Transformer]])</f>
        <v>0</v>
      </c>
      <c r="BJ790" s="176" cm="1">
        <f t="array" ref="BJ790">SUMIFS('N1.3_Project_Listing'!$P$16:$P$829, 'N1.3_Project_Listing'!$E$16:$E$829,'N1.3_Project_Listing'!$E790, 'N1.3_Project_Listing'!$A$16:$A$829,ET_Risk_SC_Summation[[#Headers],[400kV Reactor]])</f>
        <v>0</v>
      </c>
      <c r="BK790" s="176" cm="1">
        <f t="array" ref="BK790">SUMIFS('N1.3_Project_Listing'!$P$16:$P$829, 'N1.3_Project_Listing'!$E$16:$E$829,'N1.3_Project_Listing'!$E790, 'N1.3_Project_Listing'!$A$16:$A$829,ET_Risk_SC_Summation[[#Headers],[400kV Underground Cable]])</f>
        <v>0</v>
      </c>
      <c r="BL790" s="176" cm="1">
        <f t="array" ref="BL790">SUMIFS('N1.3_Project_Listing'!$P$16:$P$829, 'N1.3_Project_Listing'!$E$16:$E$829,'N1.3_Project_Listing'!$E790, 'N1.3_Project_Listing'!$A$16:$A$829,ET_Risk_SC_Summation[[#Headers],[400kV OHL Conductor]])</f>
        <v>0</v>
      </c>
      <c r="BM790" s="176" cm="1">
        <f t="array" ref="BM790">SUMIFS('N1.3_Project_Listing'!$P$16:$P$829, 'N1.3_Project_Listing'!$E$16:$E$829,'N1.3_Project_Listing'!$E790, 'N1.3_Project_Listing'!$A$16:$A$829,ET_Risk_SC_Summation[[#Headers],[400kV OHL Fittings]])</f>
        <v>0</v>
      </c>
      <c r="BN790" s="176" cm="1">
        <f t="array" ref="BN790">SUMIFS('N1.3_Project_Listing'!$P$16:$P$829, 'N1.3_Project_Listing'!$E$16:$E$829,'N1.3_Project_Listing'!$E790, 'N1.3_Project_Listing'!$A$16:$A$829,ET_Risk_SC_Summation[[#Headers],[400kV OHL Tower]])</f>
        <v>0</v>
      </c>
      <c r="BO790" s="177" t="str">
        <f>IF(SUM(ET_Risk_SC_Summation[[#This Row],[132kV Circuit Breaker]:[400kV OHL Tower]])=0, "n/a", INDEX(ET_Risk_SC_Summation[#Headers],1,MATCH(MAX(ET_Risk_SC_Summation[[#This Row],[132kV Circuit Breaker]:[400kV OHL Tower]]),ET_Risk_SC_Summation[[#This Row],[132kV Circuit Breaker]:[400kV OHL Tower]],0)))</f>
        <v>n/a</v>
      </c>
      <c r="BP790" s="177" t="str">
        <f>IFERROR(INDEX('N0.7_Lookup_References'!$G$77:$G$98,MATCH(ET_Risk_SC_Summation[[#This Row],[Mxx Category]],'N0.7_Lookup_References'!$F$77:$F$98,0)),"")</f>
        <v/>
      </c>
    </row>
    <row r="791" spans="1:68">
      <c r="A791" s="160" t="str">
        <f>IFERROR(INDEX(N1.2_Intervention_Types[NARM Asset Category],MATCH('N1.3_Project_Listing'!$C791,N1.2_Intervention_Types[Intervention Type ID],0),1),"")</f>
        <v/>
      </c>
      <c r="B791" s="160" t="str">
        <f>IF($D$2="GD",IFERROR(INDEX(N1.2_Intervention_Types[C&amp;V Asset Category (GD)],MATCH('N1.3_Project_Listing'!$C791,N1.2_Intervention_Types[Intervention Type ID],0),1),""),IFERROR(INDEX(N1.2_Intervention_Types[NARM Asset Category],MATCH('N1.3_Project_Listing'!$C791,N1.2_Intervention_Types[Intervention Type ID],0),1),""))</f>
        <v/>
      </c>
      <c r="C791" s="67" t="str">
        <f>IFERROR(INDEX(N1.2_Intervention_Types[Intervention Type ID],MATCH('N1.3_Project_Listing'!$I791,N1.2_Intervention_Types[Intervention Type],0),1),"")</f>
        <v/>
      </c>
      <c r="D791" s="160" t="str">
        <f>IFERROR(INDEX(N1.2_Intervention_Types[Intervention Category],MATCH('N1.3_Project_Listing'!$C791,N1.2_Intervention_Types[Intervention Type ID],0),1),"")</f>
        <v/>
      </c>
      <c r="E791" s="210"/>
      <c r="F791" s="236"/>
      <c r="G791" s="236"/>
      <c r="H791" s="236"/>
      <c r="I791" s="151"/>
      <c r="J791" s="139"/>
      <c r="K791" s="117"/>
      <c r="L791" s="117"/>
      <c r="M791" s="117"/>
      <c r="N791" s="11"/>
      <c r="O791" s="11"/>
      <c r="P791" s="11"/>
      <c r="Q791" s="63">
        <f t="shared" si="69"/>
        <v>0</v>
      </c>
      <c r="R791" s="368">
        <f>IF('N1.3_Project_Listing'!$D791="Replacement",SUM('N1.3_Project_Listing'!$K791:$L791)/2,'N1.3_Project_Listing'!$M791)</f>
        <v>0</v>
      </c>
      <c r="S791" s="67" t="str">
        <f>IFERROR(INDEX('N0.7_Lookup_References'!$C$13:$C$72,MATCH($A791,'N0.7_Lookup_References'!$B$13:$B$72,0)),"")</f>
        <v/>
      </c>
      <c r="T791" s="338" t="str">
        <f t="shared" si="70"/>
        <v/>
      </c>
      <c r="V791" s="11"/>
      <c r="W791" s="11"/>
      <c r="X791" s="11"/>
      <c r="Y791" s="11"/>
      <c r="Z791" s="11"/>
      <c r="AA791" s="11"/>
      <c r="AB791" s="11"/>
      <c r="AC791" s="11"/>
      <c r="AD791" s="11"/>
      <c r="AE791" s="11"/>
      <c r="AF791" s="11"/>
      <c r="AG791" s="11"/>
      <c r="AH791" s="11"/>
      <c r="AI791" s="11"/>
      <c r="AJ791" s="11"/>
      <c r="AK791" s="11"/>
      <c r="AL791" s="11"/>
      <c r="AM791" s="11"/>
      <c r="AN791" s="11"/>
      <c r="AO791" s="11"/>
      <c r="AP791" s="63">
        <f t="shared" si="66"/>
        <v>0</v>
      </c>
      <c r="AQ791" s="63">
        <f t="shared" si="67"/>
        <v>0</v>
      </c>
      <c r="AR791" s="63">
        <f t="shared" si="68"/>
        <v>0</v>
      </c>
      <c r="AT791" s="176" cm="1">
        <f t="array" ref="AT791">SUMIFS('N1.3_Project_Listing'!$P$16:$P$829, 'N1.3_Project_Listing'!$E$16:$E$829,'N1.3_Project_Listing'!$E791, 'N1.3_Project_Listing'!$A$16:$A$829,ET_Risk_SC_Summation[[#Headers],[132kV Circuit Breaker]])</f>
        <v>0</v>
      </c>
      <c r="AU791" s="176" cm="1">
        <f t="array" ref="AU791">SUMIFS('N1.3_Project_Listing'!$P$16:$P$829, 'N1.3_Project_Listing'!$E$16:$E$829,'N1.3_Project_Listing'!$E791, 'N1.3_Project_Listing'!$A$16:$A$829,ET_Risk_SC_Summation[[#Headers],[132kV Transformer]])</f>
        <v>0</v>
      </c>
      <c r="AV791" s="176" cm="1">
        <f t="array" ref="AV791">SUMIFS('N1.3_Project_Listing'!$P$16:$P$829, 'N1.3_Project_Listing'!$E$16:$E$829,'N1.3_Project_Listing'!$E791, 'N1.3_Project_Listing'!$A$16:$A$829,ET_Risk_SC_Summation[[#Headers],[132kV Reactor]])</f>
        <v>0</v>
      </c>
      <c r="AW791" s="176" cm="1">
        <f t="array" ref="AW791">SUMIFS('N1.3_Project_Listing'!$P$16:$P$829, 'N1.3_Project_Listing'!$E$16:$E$829,'N1.3_Project_Listing'!$E791, 'N1.3_Project_Listing'!$A$16:$A$829,ET_Risk_SC_Summation[[#Headers],[132kV Underground Cable]])</f>
        <v>0</v>
      </c>
      <c r="AX791" s="176" cm="1">
        <f t="array" ref="AX791">SUMIFS('N1.3_Project_Listing'!$P$16:$P$829, 'N1.3_Project_Listing'!$E$16:$E$829,'N1.3_Project_Listing'!$E791, 'N1.3_Project_Listing'!$A$16:$A$829,ET_Risk_SC_Summation[[#Headers],[132kV OHL Conductor]])</f>
        <v>0</v>
      </c>
      <c r="AY791" s="176" cm="1">
        <f t="array" ref="AY791">SUMIFS('N1.3_Project_Listing'!$P$16:$P$829, 'N1.3_Project_Listing'!$E$16:$E$829,'N1.3_Project_Listing'!$E791, 'N1.3_Project_Listing'!$A$16:$A$829,ET_Risk_SC_Summation[[#Headers],[132kV OHL Fittings]])</f>
        <v>0</v>
      </c>
      <c r="AZ791" s="176" cm="1">
        <f t="array" ref="AZ791">SUMIFS('N1.3_Project_Listing'!$P$16:$P$829, 'N1.3_Project_Listing'!$E$16:$E$829,'N1.3_Project_Listing'!$E791, 'N1.3_Project_Listing'!$A$16:$A$829,ET_Risk_SC_Summation[[#Headers],[132kV OHL Tower]])</f>
        <v>0</v>
      </c>
      <c r="BA791" s="176" cm="1">
        <f t="array" ref="BA791">SUMIFS('N1.3_Project_Listing'!$P$16:$P$829, 'N1.3_Project_Listing'!$E$16:$E$829,'N1.3_Project_Listing'!$E791, 'N1.3_Project_Listing'!$A$16:$A$829,ET_Risk_SC_Summation[[#Headers],[275kV Circuit Breaker]])</f>
        <v>0</v>
      </c>
      <c r="BB791" s="176" cm="1">
        <f t="array" ref="BB791">SUMIFS('N1.3_Project_Listing'!$P$16:$P$829, 'N1.3_Project_Listing'!$E$16:$E$829,'N1.3_Project_Listing'!$E791, 'N1.3_Project_Listing'!$A$16:$A$829,ET_Risk_SC_Summation[[#Headers],[275kV Transformer]])</f>
        <v>0</v>
      </c>
      <c r="BC791" s="176" cm="1">
        <f t="array" ref="BC791">SUMIFS('N1.3_Project_Listing'!$P$16:$P$829, 'N1.3_Project_Listing'!$E$16:$E$829,'N1.3_Project_Listing'!$E791, 'N1.3_Project_Listing'!$A$16:$A$829,ET_Risk_SC_Summation[[#Headers],[275kV Reactor]])</f>
        <v>0</v>
      </c>
      <c r="BD791" s="176" cm="1">
        <f t="array" ref="BD791">SUMIFS('N1.3_Project_Listing'!$P$16:$P$829, 'N1.3_Project_Listing'!$E$16:$E$829,'N1.3_Project_Listing'!$E791, 'N1.3_Project_Listing'!$A$16:$A$829,ET_Risk_SC_Summation[[#Headers],[275kV Underground Cable]])</f>
        <v>0</v>
      </c>
      <c r="BE791" s="176" cm="1">
        <f t="array" ref="BE791">SUMIFS('N1.3_Project_Listing'!$P$16:$P$829, 'N1.3_Project_Listing'!$E$16:$E$829,'N1.3_Project_Listing'!$E791, 'N1.3_Project_Listing'!$A$16:$A$829,ET_Risk_SC_Summation[[#Headers],[275kV OHL Conductor]])</f>
        <v>0</v>
      </c>
      <c r="BF791" s="176" cm="1">
        <f t="array" ref="BF791">SUMIFS('N1.3_Project_Listing'!$P$16:$P$829, 'N1.3_Project_Listing'!$E$16:$E$829,'N1.3_Project_Listing'!$E791, 'N1.3_Project_Listing'!$A$16:$A$829,ET_Risk_SC_Summation[[#Headers],[275kV OHL Fittings]])</f>
        <v>0</v>
      </c>
      <c r="BG791" s="176" cm="1">
        <f t="array" ref="BG791">SUMIFS('N1.3_Project_Listing'!$P$16:$P$829, 'N1.3_Project_Listing'!$E$16:$E$829,'N1.3_Project_Listing'!$E791, 'N1.3_Project_Listing'!$A$16:$A$829,ET_Risk_SC_Summation[[#Headers],[275kV OHL Tower]])</f>
        <v>0</v>
      </c>
      <c r="BH791" s="176" cm="1">
        <f t="array" ref="BH791">SUMIFS('N1.3_Project_Listing'!$P$16:$P$829, 'N1.3_Project_Listing'!$E$16:$E$829,'N1.3_Project_Listing'!$E791, 'N1.3_Project_Listing'!$A$16:$A$829,ET_Risk_SC_Summation[[#Headers],[400kV Circuit Breaker]])</f>
        <v>0</v>
      </c>
      <c r="BI791" s="176" cm="1">
        <f t="array" ref="BI791">SUMIFS('N1.3_Project_Listing'!$P$16:$P$829, 'N1.3_Project_Listing'!$E$16:$E$829,'N1.3_Project_Listing'!$E791, 'N1.3_Project_Listing'!$A$16:$A$829,ET_Risk_SC_Summation[[#Headers],[400kV Transformer]])</f>
        <v>0</v>
      </c>
      <c r="BJ791" s="176" cm="1">
        <f t="array" ref="BJ791">SUMIFS('N1.3_Project_Listing'!$P$16:$P$829, 'N1.3_Project_Listing'!$E$16:$E$829,'N1.3_Project_Listing'!$E791, 'N1.3_Project_Listing'!$A$16:$A$829,ET_Risk_SC_Summation[[#Headers],[400kV Reactor]])</f>
        <v>0</v>
      </c>
      <c r="BK791" s="176" cm="1">
        <f t="array" ref="BK791">SUMIFS('N1.3_Project_Listing'!$P$16:$P$829, 'N1.3_Project_Listing'!$E$16:$E$829,'N1.3_Project_Listing'!$E791, 'N1.3_Project_Listing'!$A$16:$A$829,ET_Risk_SC_Summation[[#Headers],[400kV Underground Cable]])</f>
        <v>0</v>
      </c>
      <c r="BL791" s="176" cm="1">
        <f t="array" ref="BL791">SUMIFS('N1.3_Project_Listing'!$P$16:$P$829, 'N1.3_Project_Listing'!$E$16:$E$829,'N1.3_Project_Listing'!$E791, 'N1.3_Project_Listing'!$A$16:$A$829,ET_Risk_SC_Summation[[#Headers],[400kV OHL Conductor]])</f>
        <v>0</v>
      </c>
      <c r="BM791" s="176" cm="1">
        <f t="array" ref="BM791">SUMIFS('N1.3_Project_Listing'!$P$16:$P$829, 'N1.3_Project_Listing'!$E$16:$E$829,'N1.3_Project_Listing'!$E791, 'N1.3_Project_Listing'!$A$16:$A$829,ET_Risk_SC_Summation[[#Headers],[400kV OHL Fittings]])</f>
        <v>0</v>
      </c>
      <c r="BN791" s="176" cm="1">
        <f t="array" ref="BN791">SUMIFS('N1.3_Project_Listing'!$P$16:$P$829, 'N1.3_Project_Listing'!$E$16:$E$829,'N1.3_Project_Listing'!$E791, 'N1.3_Project_Listing'!$A$16:$A$829,ET_Risk_SC_Summation[[#Headers],[400kV OHL Tower]])</f>
        <v>0</v>
      </c>
      <c r="BO791" s="177" t="str">
        <f>IF(SUM(ET_Risk_SC_Summation[[#This Row],[132kV Circuit Breaker]:[400kV OHL Tower]])=0, "n/a", INDEX(ET_Risk_SC_Summation[#Headers],1,MATCH(MAX(ET_Risk_SC_Summation[[#This Row],[132kV Circuit Breaker]:[400kV OHL Tower]]),ET_Risk_SC_Summation[[#This Row],[132kV Circuit Breaker]:[400kV OHL Tower]],0)))</f>
        <v>n/a</v>
      </c>
      <c r="BP791" s="177" t="str">
        <f>IFERROR(INDEX('N0.7_Lookup_References'!$G$77:$G$98,MATCH(ET_Risk_SC_Summation[[#This Row],[Mxx Category]],'N0.7_Lookup_References'!$F$77:$F$98,0)),"")</f>
        <v/>
      </c>
    </row>
    <row r="792" spans="1:68">
      <c r="A792" s="160" t="str">
        <f>IFERROR(INDEX(N1.2_Intervention_Types[NARM Asset Category],MATCH('N1.3_Project_Listing'!$C792,N1.2_Intervention_Types[Intervention Type ID],0),1),"")</f>
        <v/>
      </c>
      <c r="B792" s="160" t="str">
        <f>IF($D$2="GD",IFERROR(INDEX(N1.2_Intervention_Types[C&amp;V Asset Category (GD)],MATCH('N1.3_Project_Listing'!$C792,N1.2_Intervention_Types[Intervention Type ID],0),1),""),IFERROR(INDEX(N1.2_Intervention_Types[NARM Asset Category],MATCH('N1.3_Project_Listing'!$C792,N1.2_Intervention_Types[Intervention Type ID],0),1),""))</f>
        <v/>
      </c>
      <c r="C792" s="67" t="str">
        <f>IFERROR(INDEX(N1.2_Intervention_Types[Intervention Type ID],MATCH('N1.3_Project_Listing'!$I792,N1.2_Intervention_Types[Intervention Type],0),1),"")</f>
        <v/>
      </c>
      <c r="D792" s="160" t="str">
        <f>IFERROR(INDEX(N1.2_Intervention_Types[Intervention Category],MATCH('N1.3_Project_Listing'!$C792,N1.2_Intervention_Types[Intervention Type ID],0),1),"")</f>
        <v/>
      </c>
      <c r="E792" s="210"/>
      <c r="F792" s="236"/>
      <c r="G792" s="236"/>
      <c r="H792" s="236"/>
      <c r="I792" s="151"/>
      <c r="J792" s="139"/>
      <c r="K792" s="117"/>
      <c r="L792" s="117"/>
      <c r="M792" s="117"/>
      <c r="N792" s="11"/>
      <c r="O792" s="11"/>
      <c r="P792" s="11"/>
      <c r="Q792" s="63">
        <f t="shared" si="69"/>
        <v>0</v>
      </c>
      <c r="R792" s="368">
        <f>IF('N1.3_Project_Listing'!$D792="Replacement",SUM('N1.3_Project_Listing'!$K792:$L792)/2,'N1.3_Project_Listing'!$M792)</f>
        <v>0</v>
      </c>
      <c r="S792" s="67" t="str">
        <f>IFERROR(INDEX('N0.7_Lookup_References'!$C$13:$C$72,MATCH($A792,'N0.7_Lookup_References'!$B$13:$B$72,0)),"")</f>
        <v/>
      </c>
      <c r="T792" s="338" t="str">
        <f t="shared" si="70"/>
        <v/>
      </c>
      <c r="V792" s="11"/>
      <c r="W792" s="11"/>
      <c r="X792" s="11"/>
      <c r="Y792" s="11"/>
      <c r="Z792" s="11"/>
      <c r="AA792" s="11"/>
      <c r="AB792" s="11"/>
      <c r="AC792" s="11"/>
      <c r="AD792" s="11"/>
      <c r="AE792" s="11"/>
      <c r="AF792" s="11"/>
      <c r="AG792" s="11"/>
      <c r="AH792" s="11"/>
      <c r="AI792" s="11"/>
      <c r="AJ792" s="11"/>
      <c r="AK792" s="11"/>
      <c r="AL792" s="11"/>
      <c r="AM792" s="11"/>
      <c r="AN792" s="11"/>
      <c r="AO792" s="11"/>
      <c r="AP792" s="63">
        <f t="shared" si="66"/>
        <v>0</v>
      </c>
      <c r="AQ792" s="63">
        <f t="shared" si="67"/>
        <v>0</v>
      </c>
      <c r="AR792" s="63">
        <f t="shared" si="68"/>
        <v>0</v>
      </c>
      <c r="AT792" s="176" cm="1">
        <f t="array" ref="AT792">SUMIFS('N1.3_Project_Listing'!$P$16:$P$829, 'N1.3_Project_Listing'!$E$16:$E$829,'N1.3_Project_Listing'!$E792, 'N1.3_Project_Listing'!$A$16:$A$829,ET_Risk_SC_Summation[[#Headers],[132kV Circuit Breaker]])</f>
        <v>0</v>
      </c>
      <c r="AU792" s="176" cm="1">
        <f t="array" ref="AU792">SUMIFS('N1.3_Project_Listing'!$P$16:$P$829, 'N1.3_Project_Listing'!$E$16:$E$829,'N1.3_Project_Listing'!$E792, 'N1.3_Project_Listing'!$A$16:$A$829,ET_Risk_SC_Summation[[#Headers],[132kV Transformer]])</f>
        <v>0</v>
      </c>
      <c r="AV792" s="176" cm="1">
        <f t="array" ref="AV792">SUMIFS('N1.3_Project_Listing'!$P$16:$P$829, 'N1.3_Project_Listing'!$E$16:$E$829,'N1.3_Project_Listing'!$E792, 'N1.3_Project_Listing'!$A$16:$A$829,ET_Risk_SC_Summation[[#Headers],[132kV Reactor]])</f>
        <v>0</v>
      </c>
      <c r="AW792" s="176" cm="1">
        <f t="array" ref="AW792">SUMIFS('N1.3_Project_Listing'!$P$16:$P$829, 'N1.3_Project_Listing'!$E$16:$E$829,'N1.3_Project_Listing'!$E792, 'N1.3_Project_Listing'!$A$16:$A$829,ET_Risk_SC_Summation[[#Headers],[132kV Underground Cable]])</f>
        <v>0</v>
      </c>
      <c r="AX792" s="176" cm="1">
        <f t="array" ref="AX792">SUMIFS('N1.3_Project_Listing'!$P$16:$P$829, 'N1.3_Project_Listing'!$E$16:$E$829,'N1.3_Project_Listing'!$E792, 'N1.3_Project_Listing'!$A$16:$A$829,ET_Risk_SC_Summation[[#Headers],[132kV OHL Conductor]])</f>
        <v>0</v>
      </c>
      <c r="AY792" s="176" cm="1">
        <f t="array" ref="AY792">SUMIFS('N1.3_Project_Listing'!$P$16:$P$829, 'N1.3_Project_Listing'!$E$16:$E$829,'N1.3_Project_Listing'!$E792, 'N1.3_Project_Listing'!$A$16:$A$829,ET_Risk_SC_Summation[[#Headers],[132kV OHL Fittings]])</f>
        <v>0</v>
      </c>
      <c r="AZ792" s="176" cm="1">
        <f t="array" ref="AZ792">SUMIFS('N1.3_Project_Listing'!$P$16:$P$829, 'N1.3_Project_Listing'!$E$16:$E$829,'N1.3_Project_Listing'!$E792, 'N1.3_Project_Listing'!$A$16:$A$829,ET_Risk_SC_Summation[[#Headers],[132kV OHL Tower]])</f>
        <v>0</v>
      </c>
      <c r="BA792" s="176" cm="1">
        <f t="array" ref="BA792">SUMIFS('N1.3_Project_Listing'!$P$16:$P$829, 'N1.3_Project_Listing'!$E$16:$E$829,'N1.3_Project_Listing'!$E792, 'N1.3_Project_Listing'!$A$16:$A$829,ET_Risk_SC_Summation[[#Headers],[275kV Circuit Breaker]])</f>
        <v>0</v>
      </c>
      <c r="BB792" s="176" cm="1">
        <f t="array" ref="BB792">SUMIFS('N1.3_Project_Listing'!$P$16:$P$829, 'N1.3_Project_Listing'!$E$16:$E$829,'N1.3_Project_Listing'!$E792, 'N1.3_Project_Listing'!$A$16:$A$829,ET_Risk_SC_Summation[[#Headers],[275kV Transformer]])</f>
        <v>0</v>
      </c>
      <c r="BC792" s="176" cm="1">
        <f t="array" ref="BC792">SUMIFS('N1.3_Project_Listing'!$P$16:$P$829, 'N1.3_Project_Listing'!$E$16:$E$829,'N1.3_Project_Listing'!$E792, 'N1.3_Project_Listing'!$A$16:$A$829,ET_Risk_SC_Summation[[#Headers],[275kV Reactor]])</f>
        <v>0</v>
      </c>
      <c r="BD792" s="176" cm="1">
        <f t="array" ref="BD792">SUMIFS('N1.3_Project_Listing'!$P$16:$P$829, 'N1.3_Project_Listing'!$E$16:$E$829,'N1.3_Project_Listing'!$E792, 'N1.3_Project_Listing'!$A$16:$A$829,ET_Risk_SC_Summation[[#Headers],[275kV Underground Cable]])</f>
        <v>0</v>
      </c>
      <c r="BE792" s="176" cm="1">
        <f t="array" ref="BE792">SUMIFS('N1.3_Project_Listing'!$P$16:$P$829, 'N1.3_Project_Listing'!$E$16:$E$829,'N1.3_Project_Listing'!$E792, 'N1.3_Project_Listing'!$A$16:$A$829,ET_Risk_SC_Summation[[#Headers],[275kV OHL Conductor]])</f>
        <v>0</v>
      </c>
      <c r="BF792" s="176" cm="1">
        <f t="array" ref="BF792">SUMIFS('N1.3_Project_Listing'!$P$16:$P$829, 'N1.3_Project_Listing'!$E$16:$E$829,'N1.3_Project_Listing'!$E792, 'N1.3_Project_Listing'!$A$16:$A$829,ET_Risk_SC_Summation[[#Headers],[275kV OHL Fittings]])</f>
        <v>0</v>
      </c>
      <c r="BG792" s="176" cm="1">
        <f t="array" ref="BG792">SUMIFS('N1.3_Project_Listing'!$P$16:$P$829, 'N1.3_Project_Listing'!$E$16:$E$829,'N1.3_Project_Listing'!$E792, 'N1.3_Project_Listing'!$A$16:$A$829,ET_Risk_SC_Summation[[#Headers],[275kV OHL Tower]])</f>
        <v>0</v>
      </c>
      <c r="BH792" s="176" cm="1">
        <f t="array" ref="BH792">SUMIFS('N1.3_Project_Listing'!$P$16:$P$829, 'N1.3_Project_Listing'!$E$16:$E$829,'N1.3_Project_Listing'!$E792, 'N1.3_Project_Listing'!$A$16:$A$829,ET_Risk_SC_Summation[[#Headers],[400kV Circuit Breaker]])</f>
        <v>0</v>
      </c>
      <c r="BI792" s="176" cm="1">
        <f t="array" ref="BI792">SUMIFS('N1.3_Project_Listing'!$P$16:$P$829, 'N1.3_Project_Listing'!$E$16:$E$829,'N1.3_Project_Listing'!$E792, 'N1.3_Project_Listing'!$A$16:$A$829,ET_Risk_SC_Summation[[#Headers],[400kV Transformer]])</f>
        <v>0</v>
      </c>
      <c r="BJ792" s="176" cm="1">
        <f t="array" ref="BJ792">SUMIFS('N1.3_Project_Listing'!$P$16:$P$829, 'N1.3_Project_Listing'!$E$16:$E$829,'N1.3_Project_Listing'!$E792, 'N1.3_Project_Listing'!$A$16:$A$829,ET_Risk_SC_Summation[[#Headers],[400kV Reactor]])</f>
        <v>0</v>
      </c>
      <c r="BK792" s="176" cm="1">
        <f t="array" ref="BK792">SUMIFS('N1.3_Project_Listing'!$P$16:$P$829, 'N1.3_Project_Listing'!$E$16:$E$829,'N1.3_Project_Listing'!$E792, 'N1.3_Project_Listing'!$A$16:$A$829,ET_Risk_SC_Summation[[#Headers],[400kV Underground Cable]])</f>
        <v>0</v>
      </c>
      <c r="BL792" s="176" cm="1">
        <f t="array" ref="BL792">SUMIFS('N1.3_Project_Listing'!$P$16:$P$829, 'N1.3_Project_Listing'!$E$16:$E$829,'N1.3_Project_Listing'!$E792, 'N1.3_Project_Listing'!$A$16:$A$829,ET_Risk_SC_Summation[[#Headers],[400kV OHL Conductor]])</f>
        <v>0</v>
      </c>
      <c r="BM792" s="176" cm="1">
        <f t="array" ref="BM792">SUMIFS('N1.3_Project_Listing'!$P$16:$P$829, 'N1.3_Project_Listing'!$E$16:$E$829,'N1.3_Project_Listing'!$E792, 'N1.3_Project_Listing'!$A$16:$A$829,ET_Risk_SC_Summation[[#Headers],[400kV OHL Fittings]])</f>
        <v>0</v>
      </c>
      <c r="BN792" s="176" cm="1">
        <f t="array" ref="BN792">SUMIFS('N1.3_Project_Listing'!$P$16:$P$829, 'N1.3_Project_Listing'!$E$16:$E$829,'N1.3_Project_Listing'!$E792, 'N1.3_Project_Listing'!$A$16:$A$829,ET_Risk_SC_Summation[[#Headers],[400kV OHL Tower]])</f>
        <v>0</v>
      </c>
      <c r="BO792" s="177" t="str">
        <f>IF(SUM(ET_Risk_SC_Summation[[#This Row],[132kV Circuit Breaker]:[400kV OHL Tower]])=0, "n/a", INDEX(ET_Risk_SC_Summation[#Headers],1,MATCH(MAX(ET_Risk_SC_Summation[[#This Row],[132kV Circuit Breaker]:[400kV OHL Tower]]),ET_Risk_SC_Summation[[#This Row],[132kV Circuit Breaker]:[400kV OHL Tower]],0)))</f>
        <v>n/a</v>
      </c>
      <c r="BP792" s="177" t="str">
        <f>IFERROR(INDEX('N0.7_Lookup_References'!$G$77:$G$98,MATCH(ET_Risk_SC_Summation[[#This Row],[Mxx Category]],'N0.7_Lookup_References'!$F$77:$F$98,0)),"")</f>
        <v/>
      </c>
    </row>
    <row r="793" spans="1:68">
      <c r="A793" s="160" t="str">
        <f>IFERROR(INDEX(N1.2_Intervention_Types[NARM Asset Category],MATCH('N1.3_Project_Listing'!$C793,N1.2_Intervention_Types[Intervention Type ID],0),1),"")</f>
        <v/>
      </c>
      <c r="B793" s="160" t="str">
        <f>IF($D$2="GD",IFERROR(INDEX(N1.2_Intervention_Types[C&amp;V Asset Category (GD)],MATCH('N1.3_Project_Listing'!$C793,N1.2_Intervention_Types[Intervention Type ID],0),1),""),IFERROR(INDEX(N1.2_Intervention_Types[NARM Asset Category],MATCH('N1.3_Project_Listing'!$C793,N1.2_Intervention_Types[Intervention Type ID],0),1),""))</f>
        <v/>
      </c>
      <c r="C793" s="67" t="str">
        <f>IFERROR(INDEX(N1.2_Intervention_Types[Intervention Type ID],MATCH('N1.3_Project_Listing'!$I793,N1.2_Intervention_Types[Intervention Type],0),1),"")</f>
        <v/>
      </c>
      <c r="D793" s="160" t="str">
        <f>IFERROR(INDEX(N1.2_Intervention_Types[Intervention Category],MATCH('N1.3_Project_Listing'!$C793,N1.2_Intervention_Types[Intervention Type ID],0),1),"")</f>
        <v/>
      </c>
      <c r="E793" s="210"/>
      <c r="F793" s="236"/>
      <c r="G793" s="236"/>
      <c r="H793" s="236"/>
      <c r="I793" s="151"/>
      <c r="J793" s="139"/>
      <c r="K793" s="117"/>
      <c r="L793" s="117"/>
      <c r="M793" s="117"/>
      <c r="N793" s="11"/>
      <c r="O793" s="11"/>
      <c r="P793" s="11"/>
      <c r="Q793" s="63">
        <f t="shared" si="69"/>
        <v>0</v>
      </c>
      <c r="R793" s="368">
        <f>IF('N1.3_Project_Listing'!$D793="Replacement",SUM('N1.3_Project_Listing'!$K793:$L793)/2,'N1.3_Project_Listing'!$M793)</f>
        <v>0</v>
      </c>
      <c r="S793" s="67" t="str">
        <f>IFERROR(INDEX('N0.7_Lookup_References'!$C$13:$C$72,MATCH($A793,'N0.7_Lookup_References'!$B$13:$B$72,0)),"")</f>
        <v/>
      </c>
      <c r="T793" s="338" t="str">
        <f t="shared" si="70"/>
        <v/>
      </c>
      <c r="V793" s="11"/>
      <c r="W793" s="11"/>
      <c r="X793" s="11"/>
      <c r="Y793" s="11"/>
      <c r="Z793" s="11"/>
      <c r="AA793" s="11"/>
      <c r="AB793" s="11"/>
      <c r="AC793" s="11"/>
      <c r="AD793" s="11"/>
      <c r="AE793" s="11"/>
      <c r="AF793" s="11"/>
      <c r="AG793" s="11"/>
      <c r="AH793" s="11"/>
      <c r="AI793" s="11"/>
      <c r="AJ793" s="11"/>
      <c r="AK793" s="11"/>
      <c r="AL793" s="11"/>
      <c r="AM793" s="11"/>
      <c r="AN793" s="11"/>
      <c r="AO793" s="11"/>
      <c r="AP793" s="63">
        <f t="shared" si="66"/>
        <v>0</v>
      </c>
      <c r="AQ793" s="63">
        <f t="shared" si="67"/>
        <v>0</v>
      </c>
      <c r="AR793" s="63">
        <f t="shared" si="68"/>
        <v>0</v>
      </c>
      <c r="AT793" s="176" cm="1">
        <f t="array" ref="AT793">SUMIFS('N1.3_Project_Listing'!$P$16:$P$829, 'N1.3_Project_Listing'!$E$16:$E$829,'N1.3_Project_Listing'!$E793, 'N1.3_Project_Listing'!$A$16:$A$829,ET_Risk_SC_Summation[[#Headers],[132kV Circuit Breaker]])</f>
        <v>0</v>
      </c>
      <c r="AU793" s="176" cm="1">
        <f t="array" ref="AU793">SUMIFS('N1.3_Project_Listing'!$P$16:$P$829, 'N1.3_Project_Listing'!$E$16:$E$829,'N1.3_Project_Listing'!$E793, 'N1.3_Project_Listing'!$A$16:$A$829,ET_Risk_SC_Summation[[#Headers],[132kV Transformer]])</f>
        <v>0</v>
      </c>
      <c r="AV793" s="176" cm="1">
        <f t="array" ref="AV793">SUMIFS('N1.3_Project_Listing'!$P$16:$P$829, 'N1.3_Project_Listing'!$E$16:$E$829,'N1.3_Project_Listing'!$E793, 'N1.3_Project_Listing'!$A$16:$A$829,ET_Risk_SC_Summation[[#Headers],[132kV Reactor]])</f>
        <v>0</v>
      </c>
      <c r="AW793" s="176" cm="1">
        <f t="array" ref="AW793">SUMIFS('N1.3_Project_Listing'!$P$16:$P$829, 'N1.3_Project_Listing'!$E$16:$E$829,'N1.3_Project_Listing'!$E793, 'N1.3_Project_Listing'!$A$16:$A$829,ET_Risk_SC_Summation[[#Headers],[132kV Underground Cable]])</f>
        <v>0</v>
      </c>
      <c r="AX793" s="176" cm="1">
        <f t="array" ref="AX793">SUMIFS('N1.3_Project_Listing'!$P$16:$P$829, 'N1.3_Project_Listing'!$E$16:$E$829,'N1.3_Project_Listing'!$E793, 'N1.3_Project_Listing'!$A$16:$A$829,ET_Risk_SC_Summation[[#Headers],[132kV OHL Conductor]])</f>
        <v>0</v>
      </c>
      <c r="AY793" s="176" cm="1">
        <f t="array" ref="AY793">SUMIFS('N1.3_Project_Listing'!$P$16:$P$829, 'N1.3_Project_Listing'!$E$16:$E$829,'N1.3_Project_Listing'!$E793, 'N1.3_Project_Listing'!$A$16:$A$829,ET_Risk_SC_Summation[[#Headers],[132kV OHL Fittings]])</f>
        <v>0</v>
      </c>
      <c r="AZ793" s="176" cm="1">
        <f t="array" ref="AZ793">SUMIFS('N1.3_Project_Listing'!$P$16:$P$829, 'N1.3_Project_Listing'!$E$16:$E$829,'N1.3_Project_Listing'!$E793, 'N1.3_Project_Listing'!$A$16:$A$829,ET_Risk_SC_Summation[[#Headers],[132kV OHL Tower]])</f>
        <v>0</v>
      </c>
      <c r="BA793" s="176" cm="1">
        <f t="array" ref="BA793">SUMIFS('N1.3_Project_Listing'!$P$16:$P$829, 'N1.3_Project_Listing'!$E$16:$E$829,'N1.3_Project_Listing'!$E793, 'N1.3_Project_Listing'!$A$16:$A$829,ET_Risk_SC_Summation[[#Headers],[275kV Circuit Breaker]])</f>
        <v>0</v>
      </c>
      <c r="BB793" s="176" cm="1">
        <f t="array" ref="BB793">SUMIFS('N1.3_Project_Listing'!$P$16:$P$829, 'N1.3_Project_Listing'!$E$16:$E$829,'N1.3_Project_Listing'!$E793, 'N1.3_Project_Listing'!$A$16:$A$829,ET_Risk_SC_Summation[[#Headers],[275kV Transformer]])</f>
        <v>0</v>
      </c>
      <c r="BC793" s="176" cm="1">
        <f t="array" ref="BC793">SUMIFS('N1.3_Project_Listing'!$P$16:$P$829, 'N1.3_Project_Listing'!$E$16:$E$829,'N1.3_Project_Listing'!$E793, 'N1.3_Project_Listing'!$A$16:$A$829,ET_Risk_SC_Summation[[#Headers],[275kV Reactor]])</f>
        <v>0</v>
      </c>
      <c r="BD793" s="176" cm="1">
        <f t="array" ref="BD793">SUMIFS('N1.3_Project_Listing'!$P$16:$P$829, 'N1.3_Project_Listing'!$E$16:$E$829,'N1.3_Project_Listing'!$E793, 'N1.3_Project_Listing'!$A$16:$A$829,ET_Risk_SC_Summation[[#Headers],[275kV Underground Cable]])</f>
        <v>0</v>
      </c>
      <c r="BE793" s="176" cm="1">
        <f t="array" ref="BE793">SUMIFS('N1.3_Project_Listing'!$P$16:$P$829, 'N1.3_Project_Listing'!$E$16:$E$829,'N1.3_Project_Listing'!$E793, 'N1.3_Project_Listing'!$A$16:$A$829,ET_Risk_SC_Summation[[#Headers],[275kV OHL Conductor]])</f>
        <v>0</v>
      </c>
      <c r="BF793" s="176" cm="1">
        <f t="array" ref="BF793">SUMIFS('N1.3_Project_Listing'!$P$16:$P$829, 'N1.3_Project_Listing'!$E$16:$E$829,'N1.3_Project_Listing'!$E793, 'N1.3_Project_Listing'!$A$16:$A$829,ET_Risk_SC_Summation[[#Headers],[275kV OHL Fittings]])</f>
        <v>0</v>
      </c>
      <c r="BG793" s="176" cm="1">
        <f t="array" ref="BG793">SUMIFS('N1.3_Project_Listing'!$P$16:$P$829, 'N1.3_Project_Listing'!$E$16:$E$829,'N1.3_Project_Listing'!$E793, 'N1.3_Project_Listing'!$A$16:$A$829,ET_Risk_SC_Summation[[#Headers],[275kV OHL Tower]])</f>
        <v>0</v>
      </c>
      <c r="BH793" s="176" cm="1">
        <f t="array" ref="BH793">SUMIFS('N1.3_Project_Listing'!$P$16:$P$829, 'N1.3_Project_Listing'!$E$16:$E$829,'N1.3_Project_Listing'!$E793, 'N1.3_Project_Listing'!$A$16:$A$829,ET_Risk_SC_Summation[[#Headers],[400kV Circuit Breaker]])</f>
        <v>0</v>
      </c>
      <c r="BI793" s="176" cm="1">
        <f t="array" ref="BI793">SUMIFS('N1.3_Project_Listing'!$P$16:$P$829, 'N1.3_Project_Listing'!$E$16:$E$829,'N1.3_Project_Listing'!$E793, 'N1.3_Project_Listing'!$A$16:$A$829,ET_Risk_SC_Summation[[#Headers],[400kV Transformer]])</f>
        <v>0</v>
      </c>
      <c r="BJ793" s="176" cm="1">
        <f t="array" ref="BJ793">SUMIFS('N1.3_Project_Listing'!$P$16:$P$829, 'N1.3_Project_Listing'!$E$16:$E$829,'N1.3_Project_Listing'!$E793, 'N1.3_Project_Listing'!$A$16:$A$829,ET_Risk_SC_Summation[[#Headers],[400kV Reactor]])</f>
        <v>0</v>
      </c>
      <c r="BK793" s="176" cm="1">
        <f t="array" ref="BK793">SUMIFS('N1.3_Project_Listing'!$P$16:$P$829, 'N1.3_Project_Listing'!$E$16:$E$829,'N1.3_Project_Listing'!$E793, 'N1.3_Project_Listing'!$A$16:$A$829,ET_Risk_SC_Summation[[#Headers],[400kV Underground Cable]])</f>
        <v>0</v>
      </c>
      <c r="BL793" s="176" cm="1">
        <f t="array" ref="BL793">SUMIFS('N1.3_Project_Listing'!$P$16:$P$829, 'N1.3_Project_Listing'!$E$16:$E$829,'N1.3_Project_Listing'!$E793, 'N1.3_Project_Listing'!$A$16:$A$829,ET_Risk_SC_Summation[[#Headers],[400kV OHL Conductor]])</f>
        <v>0</v>
      </c>
      <c r="BM793" s="176" cm="1">
        <f t="array" ref="BM793">SUMIFS('N1.3_Project_Listing'!$P$16:$P$829, 'N1.3_Project_Listing'!$E$16:$E$829,'N1.3_Project_Listing'!$E793, 'N1.3_Project_Listing'!$A$16:$A$829,ET_Risk_SC_Summation[[#Headers],[400kV OHL Fittings]])</f>
        <v>0</v>
      </c>
      <c r="BN793" s="176" cm="1">
        <f t="array" ref="BN793">SUMIFS('N1.3_Project_Listing'!$P$16:$P$829, 'N1.3_Project_Listing'!$E$16:$E$829,'N1.3_Project_Listing'!$E793, 'N1.3_Project_Listing'!$A$16:$A$829,ET_Risk_SC_Summation[[#Headers],[400kV OHL Tower]])</f>
        <v>0</v>
      </c>
      <c r="BO793" s="177" t="str">
        <f>IF(SUM(ET_Risk_SC_Summation[[#This Row],[132kV Circuit Breaker]:[400kV OHL Tower]])=0, "n/a", INDEX(ET_Risk_SC_Summation[#Headers],1,MATCH(MAX(ET_Risk_SC_Summation[[#This Row],[132kV Circuit Breaker]:[400kV OHL Tower]]),ET_Risk_SC_Summation[[#This Row],[132kV Circuit Breaker]:[400kV OHL Tower]],0)))</f>
        <v>n/a</v>
      </c>
      <c r="BP793" s="177" t="str">
        <f>IFERROR(INDEX('N0.7_Lookup_References'!$G$77:$G$98,MATCH(ET_Risk_SC_Summation[[#This Row],[Mxx Category]],'N0.7_Lookup_References'!$F$77:$F$98,0)),"")</f>
        <v/>
      </c>
    </row>
    <row r="794" spans="1:68">
      <c r="A794" s="160" t="str">
        <f>IFERROR(INDEX(N1.2_Intervention_Types[NARM Asset Category],MATCH('N1.3_Project_Listing'!$C794,N1.2_Intervention_Types[Intervention Type ID],0),1),"")</f>
        <v/>
      </c>
      <c r="B794" s="160" t="str">
        <f>IF($D$2="GD",IFERROR(INDEX(N1.2_Intervention_Types[C&amp;V Asset Category (GD)],MATCH('N1.3_Project_Listing'!$C794,N1.2_Intervention_Types[Intervention Type ID],0),1),""),IFERROR(INDEX(N1.2_Intervention_Types[NARM Asset Category],MATCH('N1.3_Project_Listing'!$C794,N1.2_Intervention_Types[Intervention Type ID],0),1),""))</f>
        <v/>
      </c>
      <c r="C794" s="67" t="str">
        <f>IFERROR(INDEX(N1.2_Intervention_Types[Intervention Type ID],MATCH('N1.3_Project_Listing'!$I794,N1.2_Intervention_Types[Intervention Type],0),1),"")</f>
        <v/>
      </c>
      <c r="D794" s="160" t="str">
        <f>IFERROR(INDEX(N1.2_Intervention_Types[Intervention Category],MATCH('N1.3_Project_Listing'!$C794,N1.2_Intervention_Types[Intervention Type ID],0),1),"")</f>
        <v/>
      </c>
      <c r="E794" s="210"/>
      <c r="F794" s="236"/>
      <c r="G794" s="236"/>
      <c r="H794" s="236"/>
      <c r="I794" s="151"/>
      <c r="J794" s="139"/>
      <c r="K794" s="117"/>
      <c r="L794" s="117"/>
      <c r="M794" s="117"/>
      <c r="N794" s="11"/>
      <c r="O794" s="11"/>
      <c r="P794" s="11"/>
      <c r="Q794" s="63">
        <f t="shared" si="69"/>
        <v>0</v>
      </c>
      <c r="R794" s="368">
        <f>IF('N1.3_Project_Listing'!$D794="Replacement",SUM('N1.3_Project_Listing'!$K794:$L794)/2,'N1.3_Project_Listing'!$M794)</f>
        <v>0</v>
      </c>
      <c r="S794" s="67" t="str">
        <f>IFERROR(INDEX('N0.7_Lookup_References'!$C$13:$C$72,MATCH($A794,'N0.7_Lookup_References'!$B$13:$B$72,0)),"")</f>
        <v/>
      </c>
      <c r="T794" s="338" t="str">
        <f t="shared" si="70"/>
        <v/>
      </c>
      <c r="V794" s="11"/>
      <c r="W794" s="11"/>
      <c r="X794" s="11"/>
      <c r="Y794" s="11"/>
      <c r="Z794" s="11"/>
      <c r="AA794" s="11"/>
      <c r="AB794" s="11"/>
      <c r="AC794" s="11"/>
      <c r="AD794" s="11"/>
      <c r="AE794" s="11"/>
      <c r="AF794" s="11"/>
      <c r="AG794" s="11"/>
      <c r="AH794" s="11"/>
      <c r="AI794" s="11"/>
      <c r="AJ794" s="11"/>
      <c r="AK794" s="11"/>
      <c r="AL794" s="11"/>
      <c r="AM794" s="11"/>
      <c r="AN794" s="11"/>
      <c r="AO794" s="11"/>
      <c r="AP794" s="63">
        <f t="shared" si="66"/>
        <v>0</v>
      </c>
      <c r="AQ794" s="63">
        <f t="shared" si="67"/>
        <v>0</v>
      </c>
      <c r="AR794" s="63">
        <f t="shared" si="68"/>
        <v>0</v>
      </c>
      <c r="AT794" s="176" cm="1">
        <f t="array" ref="AT794">SUMIFS('N1.3_Project_Listing'!$P$16:$P$829, 'N1.3_Project_Listing'!$E$16:$E$829,'N1.3_Project_Listing'!$E794, 'N1.3_Project_Listing'!$A$16:$A$829,ET_Risk_SC_Summation[[#Headers],[132kV Circuit Breaker]])</f>
        <v>0</v>
      </c>
      <c r="AU794" s="176" cm="1">
        <f t="array" ref="AU794">SUMIFS('N1.3_Project_Listing'!$P$16:$P$829, 'N1.3_Project_Listing'!$E$16:$E$829,'N1.3_Project_Listing'!$E794, 'N1.3_Project_Listing'!$A$16:$A$829,ET_Risk_SC_Summation[[#Headers],[132kV Transformer]])</f>
        <v>0</v>
      </c>
      <c r="AV794" s="176" cm="1">
        <f t="array" ref="AV794">SUMIFS('N1.3_Project_Listing'!$P$16:$P$829, 'N1.3_Project_Listing'!$E$16:$E$829,'N1.3_Project_Listing'!$E794, 'N1.3_Project_Listing'!$A$16:$A$829,ET_Risk_SC_Summation[[#Headers],[132kV Reactor]])</f>
        <v>0</v>
      </c>
      <c r="AW794" s="176" cm="1">
        <f t="array" ref="AW794">SUMIFS('N1.3_Project_Listing'!$P$16:$P$829, 'N1.3_Project_Listing'!$E$16:$E$829,'N1.3_Project_Listing'!$E794, 'N1.3_Project_Listing'!$A$16:$A$829,ET_Risk_SC_Summation[[#Headers],[132kV Underground Cable]])</f>
        <v>0</v>
      </c>
      <c r="AX794" s="176" cm="1">
        <f t="array" ref="AX794">SUMIFS('N1.3_Project_Listing'!$P$16:$P$829, 'N1.3_Project_Listing'!$E$16:$E$829,'N1.3_Project_Listing'!$E794, 'N1.3_Project_Listing'!$A$16:$A$829,ET_Risk_SC_Summation[[#Headers],[132kV OHL Conductor]])</f>
        <v>0</v>
      </c>
      <c r="AY794" s="176" cm="1">
        <f t="array" ref="AY794">SUMIFS('N1.3_Project_Listing'!$P$16:$P$829, 'N1.3_Project_Listing'!$E$16:$E$829,'N1.3_Project_Listing'!$E794, 'N1.3_Project_Listing'!$A$16:$A$829,ET_Risk_SC_Summation[[#Headers],[132kV OHL Fittings]])</f>
        <v>0</v>
      </c>
      <c r="AZ794" s="176" cm="1">
        <f t="array" ref="AZ794">SUMIFS('N1.3_Project_Listing'!$P$16:$P$829, 'N1.3_Project_Listing'!$E$16:$E$829,'N1.3_Project_Listing'!$E794, 'N1.3_Project_Listing'!$A$16:$A$829,ET_Risk_SC_Summation[[#Headers],[132kV OHL Tower]])</f>
        <v>0</v>
      </c>
      <c r="BA794" s="176" cm="1">
        <f t="array" ref="BA794">SUMIFS('N1.3_Project_Listing'!$P$16:$P$829, 'N1.3_Project_Listing'!$E$16:$E$829,'N1.3_Project_Listing'!$E794, 'N1.3_Project_Listing'!$A$16:$A$829,ET_Risk_SC_Summation[[#Headers],[275kV Circuit Breaker]])</f>
        <v>0</v>
      </c>
      <c r="BB794" s="176" cm="1">
        <f t="array" ref="BB794">SUMIFS('N1.3_Project_Listing'!$P$16:$P$829, 'N1.3_Project_Listing'!$E$16:$E$829,'N1.3_Project_Listing'!$E794, 'N1.3_Project_Listing'!$A$16:$A$829,ET_Risk_SC_Summation[[#Headers],[275kV Transformer]])</f>
        <v>0</v>
      </c>
      <c r="BC794" s="176" cm="1">
        <f t="array" ref="BC794">SUMIFS('N1.3_Project_Listing'!$P$16:$P$829, 'N1.3_Project_Listing'!$E$16:$E$829,'N1.3_Project_Listing'!$E794, 'N1.3_Project_Listing'!$A$16:$A$829,ET_Risk_SC_Summation[[#Headers],[275kV Reactor]])</f>
        <v>0</v>
      </c>
      <c r="BD794" s="176" cm="1">
        <f t="array" ref="BD794">SUMIFS('N1.3_Project_Listing'!$P$16:$P$829, 'N1.3_Project_Listing'!$E$16:$E$829,'N1.3_Project_Listing'!$E794, 'N1.3_Project_Listing'!$A$16:$A$829,ET_Risk_SC_Summation[[#Headers],[275kV Underground Cable]])</f>
        <v>0</v>
      </c>
      <c r="BE794" s="176" cm="1">
        <f t="array" ref="BE794">SUMIFS('N1.3_Project_Listing'!$P$16:$P$829, 'N1.3_Project_Listing'!$E$16:$E$829,'N1.3_Project_Listing'!$E794, 'N1.3_Project_Listing'!$A$16:$A$829,ET_Risk_SC_Summation[[#Headers],[275kV OHL Conductor]])</f>
        <v>0</v>
      </c>
      <c r="BF794" s="176" cm="1">
        <f t="array" ref="BF794">SUMIFS('N1.3_Project_Listing'!$P$16:$P$829, 'N1.3_Project_Listing'!$E$16:$E$829,'N1.3_Project_Listing'!$E794, 'N1.3_Project_Listing'!$A$16:$A$829,ET_Risk_SC_Summation[[#Headers],[275kV OHL Fittings]])</f>
        <v>0</v>
      </c>
      <c r="BG794" s="176" cm="1">
        <f t="array" ref="BG794">SUMIFS('N1.3_Project_Listing'!$P$16:$P$829, 'N1.3_Project_Listing'!$E$16:$E$829,'N1.3_Project_Listing'!$E794, 'N1.3_Project_Listing'!$A$16:$A$829,ET_Risk_SC_Summation[[#Headers],[275kV OHL Tower]])</f>
        <v>0</v>
      </c>
      <c r="BH794" s="176" cm="1">
        <f t="array" ref="BH794">SUMIFS('N1.3_Project_Listing'!$P$16:$P$829, 'N1.3_Project_Listing'!$E$16:$E$829,'N1.3_Project_Listing'!$E794, 'N1.3_Project_Listing'!$A$16:$A$829,ET_Risk_SC_Summation[[#Headers],[400kV Circuit Breaker]])</f>
        <v>0</v>
      </c>
      <c r="BI794" s="176" cm="1">
        <f t="array" ref="BI794">SUMIFS('N1.3_Project_Listing'!$P$16:$P$829, 'N1.3_Project_Listing'!$E$16:$E$829,'N1.3_Project_Listing'!$E794, 'N1.3_Project_Listing'!$A$16:$A$829,ET_Risk_SC_Summation[[#Headers],[400kV Transformer]])</f>
        <v>0</v>
      </c>
      <c r="BJ794" s="176" cm="1">
        <f t="array" ref="BJ794">SUMIFS('N1.3_Project_Listing'!$P$16:$P$829, 'N1.3_Project_Listing'!$E$16:$E$829,'N1.3_Project_Listing'!$E794, 'N1.3_Project_Listing'!$A$16:$A$829,ET_Risk_SC_Summation[[#Headers],[400kV Reactor]])</f>
        <v>0</v>
      </c>
      <c r="BK794" s="176" cm="1">
        <f t="array" ref="BK794">SUMIFS('N1.3_Project_Listing'!$P$16:$P$829, 'N1.3_Project_Listing'!$E$16:$E$829,'N1.3_Project_Listing'!$E794, 'N1.3_Project_Listing'!$A$16:$A$829,ET_Risk_SC_Summation[[#Headers],[400kV Underground Cable]])</f>
        <v>0</v>
      </c>
      <c r="BL794" s="176" cm="1">
        <f t="array" ref="BL794">SUMIFS('N1.3_Project_Listing'!$P$16:$P$829, 'N1.3_Project_Listing'!$E$16:$E$829,'N1.3_Project_Listing'!$E794, 'N1.3_Project_Listing'!$A$16:$A$829,ET_Risk_SC_Summation[[#Headers],[400kV OHL Conductor]])</f>
        <v>0</v>
      </c>
      <c r="BM794" s="176" cm="1">
        <f t="array" ref="BM794">SUMIFS('N1.3_Project_Listing'!$P$16:$P$829, 'N1.3_Project_Listing'!$E$16:$E$829,'N1.3_Project_Listing'!$E794, 'N1.3_Project_Listing'!$A$16:$A$829,ET_Risk_SC_Summation[[#Headers],[400kV OHL Fittings]])</f>
        <v>0</v>
      </c>
      <c r="BN794" s="176" cm="1">
        <f t="array" ref="BN794">SUMIFS('N1.3_Project_Listing'!$P$16:$P$829, 'N1.3_Project_Listing'!$E$16:$E$829,'N1.3_Project_Listing'!$E794, 'N1.3_Project_Listing'!$A$16:$A$829,ET_Risk_SC_Summation[[#Headers],[400kV OHL Tower]])</f>
        <v>0</v>
      </c>
      <c r="BO794" s="177" t="str">
        <f>IF(SUM(ET_Risk_SC_Summation[[#This Row],[132kV Circuit Breaker]:[400kV OHL Tower]])=0, "n/a", INDEX(ET_Risk_SC_Summation[#Headers],1,MATCH(MAX(ET_Risk_SC_Summation[[#This Row],[132kV Circuit Breaker]:[400kV OHL Tower]]),ET_Risk_SC_Summation[[#This Row],[132kV Circuit Breaker]:[400kV OHL Tower]],0)))</f>
        <v>n/a</v>
      </c>
      <c r="BP794" s="177" t="str">
        <f>IFERROR(INDEX('N0.7_Lookup_References'!$G$77:$G$98,MATCH(ET_Risk_SC_Summation[[#This Row],[Mxx Category]],'N0.7_Lookup_References'!$F$77:$F$98,0)),"")</f>
        <v/>
      </c>
    </row>
    <row r="795" spans="1:68">
      <c r="A795" s="160" t="str">
        <f>IFERROR(INDEX(N1.2_Intervention_Types[NARM Asset Category],MATCH('N1.3_Project_Listing'!$C795,N1.2_Intervention_Types[Intervention Type ID],0),1),"")</f>
        <v/>
      </c>
      <c r="B795" s="160" t="str">
        <f>IF($D$2="GD",IFERROR(INDEX(N1.2_Intervention_Types[C&amp;V Asset Category (GD)],MATCH('N1.3_Project_Listing'!$C795,N1.2_Intervention_Types[Intervention Type ID],0),1),""),IFERROR(INDEX(N1.2_Intervention_Types[NARM Asset Category],MATCH('N1.3_Project_Listing'!$C795,N1.2_Intervention_Types[Intervention Type ID],0),1),""))</f>
        <v/>
      </c>
      <c r="C795" s="67" t="str">
        <f>IFERROR(INDEX(N1.2_Intervention_Types[Intervention Type ID],MATCH('N1.3_Project_Listing'!$I795,N1.2_Intervention_Types[Intervention Type],0),1),"")</f>
        <v/>
      </c>
      <c r="D795" s="160" t="str">
        <f>IFERROR(INDEX(N1.2_Intervention_Types[Intervention Category],MATCH('N1.3_Project_Listing'!$C795,N1.2_Intervention_Types[Intervention Type ID],0),1),"")</f>
        <v/>
      </c>
      <c r="E795" s="210"/>
      <c r="F795" s="236"/>
      <c r="G795" s="236"/>
      <c r="H795" s="236"/>
      <c r="I795" s="151"/>
      <c r="J795" s="139"/>
      <c r="K795" s="117"/>
      <c r="L795" s="117"/>
      <c r="M795" s="117"/>
      <c r="N795" s="11"/>
      <c r="O795" s="11"/>
      <c r="P795" s="11"/>
      <c r="Q795" s="63">
        <f t="shared" si="69"/>
        <v>0</v>
      </c>
      <c r="R795" s="368">
        <f>IF('N1.3_Project_Listing'!$D795="Replacement",SUM('N1.3_Project_Listing'!$K795:$L795)/2,'N1.3_Project_Listing'!$M795)</f>
        <v>0</v>
      </c>
      <c r="S795" s="67" t="str">
        <f>IFERROR(INDEX('N0.7_Lookup_References'!$C$13:$C$72,MATCH($A795,'N0.7_Lookup_References'!$B$13:$B$72,0)),"")</f>
        <v/>
      </c>
      <c r="T795" s="338" t="str">
        <f t="shared" si="70"/>
        <v/>
      </c>
      <c r="V795" s="11"/>
      <c r="W795" s="11"/>
      <c r="X795" s="11"/>
      <c r="Y795" s="11"/>
      <c r="Z795" s="11"/>
      <c r="AA795" s="11"/>
      <c r="AB795" s="11"/>
      <c r="AC795" s="11"/>
      <c r="AD795" s="11"/>
      <c r="AE795" s="11"/>
      <c r="AF795" s="11"/>
      <c r="AG795" s="11"/>
      <c r="AH795" s="11"/>
      <c r="AI795" s="11"/>
      <c r="AJ795" s="11"/>
      <c r="AK795" s="11"/>
      <c r="AL795" s="11"/>
      <c r="AM795" s="11"/>
      <c r="AN795" s="11"/>
      <c r="AO795" s="11"/>
      <c r="AP795" s="63">
        <f t="shared" si="66"/>
        <v>0</v>
      </c>
      <c r="AQ795" s="63">
        <f t="shared" si="67"/>
        <v>0</v>
      </c>
      <c r="AR795" s="63">
        <f t="shared" si="68"/>
        <v>0</v>
      </c>
      <c r="AT795" s="176" cm="1">
        <f t="array" ref="AT795">SUMIFS('N1.3_Project_Listing'!$P$16:$P$829, 'N1.3_Project_Listing'!$E$16:$E$829,'N1.3_Project_Listing'!$E795, 'N1.3_Project_Listing'!$A$16:$A$829,ET_Risk_SC_Summation[[#Headers],[132kV Circuit Breaker]])</f>
        <v>0</v>
      </c>
      <c r="AU795" s="176" cm="1">
        <f t="array" ref="AU795">SUMIFS('N1.3_Project_Listing'!$P$16:$P$829, 'N1.3_Project_Listing'!$E$16:$E$829,'N1.3_Project_Listing'!$E795, 'N1.3_Project_Listing'!$A$16:$A$829,ET_Risk_SC_Summation[[#Headers],[132kV Transformer]])</f>
        <v>0</v>
      </c>
      <c r="AV795" s="176" cm="1">
        <f t="array" ref="AV795">SUMIFS('N1.3_Project_Listing'!$P$16:$P$829, 'N1.3_Project_Listing'!$E$16:$E$829,'N1.3_Project_Listing'!$E795, 'N1.3_Project_Listing'!$A$16:$A$829,ET_Risk_SC_Summation[[#Headers],[132kV Reactor]])</f>
        <v>0</v>
      </c>
      <c r="AW795" s="176" cm="1">
        <f t="array" ref="AW795">SUMIFS('N1.3_Project_Listing'!$P$16:$P$829, 'N1.3_Project_Listing'!$E$16:$E$829,'N1.3_Project_Listing'!$E795, 'N1.3_Project_Listing'!$A$16:$A$829,ET_Risk_SC_Summation[[#Headers],[132kV Underground Cable]])</f>
        <v>0</v>
      </c>
      <c r="AX795" s="176" cm="1">
        <f t="array" ref="AX795">SUMIFS('N1.3_Project_Listing'!$P$16:$P$829, 'N1.3_Project_Listing'!$E$16:$E$829,'N1.3_Project_Listing'!$E795, 'N1.3_Project_Listing'!$A$16:$A$829,ET_Risk_SC_Summation[[#Headers],[132kV OHL Conductor]])</f>
        <v>0</v>
      </c>
      <c r="AY795" s="176" cm="1">
        <f t="array" ref="AY795">SUMIFS('N1.3_Project_Listing'!$P$16:$P$829, 'N1.3_Project_Listing'!$E$16:$E$829,'N1.3_Project_Listing'!$E795, 'N1.3_Project_Listing'!$A$16:$A$829,ET_Risk_SC_Summation[[#Headers],[132kV OHL Fittings]])</f>
        <v>0</v>
      </c>
      <c r="AZ795" s="176" cm="1">
        <f t="array" ref="AZ795">SUMIFS('N1.3_Project_Listing'!$P$16:$P$829, 'N1.3_Project_Listing'!$E$16:$E$829,'N1.3_Project_Listing'!$E795, 'N1.3_Project_Listing'!$A$16:$A$829,ET_Risk_SC_Summation[[#Headers],[132kV OHL Tower]])</f>
        <v>0</v>
      </c>
      <c r="BA795" s="176" cm="1">
        <f t="array" ref="BA795">SUMIFS('N1.3_Project_Listing'!$P$16:$P$829, 'N1.3_Project_Listing'!$E$16:$E$829,'N1.3_Project_Listing'!$E795, 'N1.3_Project_Listing'!$A$16:$A$829,ET_Risk_SC_Summation[[#Headers],[275kV Circuit Breaker]])</f>
        <v>0</v>
      </c>
      <c r="BB795" s="176" cm="1">
        <f t="array" ref="BB795">SUMIFS('N1.3_Project_Listing'!$P$16:$P$829, 'N1.3_Project_Listing'!$E$16:$E$829,'N1.3_Project_Listing'!$E795, 'N1.3_Project_Listing'!$A$16:$A$829,ET_Risk_SC_Summation[[#Headers],[275kV Transformer]])</f>
        <v>0</v>
      </c>
      <c r="BC795" s="176" cm="1">
        <f t="array" ref="BC795">SUMIFS('N1.3_Project_Listing'!$P$16:$P$829, 'N1.3_Project_Listing'!$E$16:$E$829,'N1.3_Project_Listing'!$E795, 'N1.3_Project_Listing'!$A$16:$A$829,ET_Risk_SC_Summation[[#Headers],[275kV Reactor]])</f>
        <v>0</v>
      </c>
      <c r="BD795" s="176" cm="1">
        <f t="array" ref="BD795">SUMIFS('N1.3_Project_Listing'!$P$16:$P$829, 'N1.3_Project_Listing'!$E$16:$E$829,'N1.3_Project_Listing'!$E795, 'N1.3_Project_Listing'!$A$16:$A$829,ET_Risk_SC_Summation[[#Headers],[275kV Underground Cable]])</f>
        <v>0</v>
      </c>
      <c r="BE795" s="176" cm="1">
        <f t="array" ref="BE795">SUMIFS('N1.3_Project_Listing'!$P$16:$P$829, 'N1.3_Project_Listing'!$E$16:$E$829,'N1.3_Project_Listing'!$E795, 'N1.3_Project_Listing'!$A$16:$A$829,ET_Risk_SC_Summation[[#Headers],[275kV OHL Conductor]])</f>
        <v>0</v>
      </c>
      <c r="BF795" s="176" cm="1">
        <f t="array" ref="BF795">SUMIFS('N1.3_Project_Listing'!$P$16:$P$829, 'N1.3_Project_Listing'!$E$16:$E$829,'N1.3_Project_Listing'!$E795, 'N1.3_Project_Listing'!$A$16:$A$829,ET_Risk_SC_Summation[[#Headers],[275kV OHL Fittings]])</f>
        <v>0</v>
      </c>
      <c r="BG795" s="176" cm="1">
        <f t="array" ref="BG795">SUMIFS('N1.3_Project_Listing'!$P$16:$P$829, 'N1.3_Project_Listing'!$E$16:$E$829,'N1.3_Project_Listing'!$E795, 'N1.3_Project_Listing'!$A$16:$A$829,ET_Risk_SC_Summation[[#Headers],[275kV OHL Tower]])</f>
        <v>0</v>
      </c>
      <c r="BH795" s="176" cm="1">
        <f t="array" ref="BH795">SUMIFS('N1.3_Project_Listing'!$P$16:$P$829, 'N1.3_Project_Listing'!$E$16:$E$829,'N1.3_Project_Listing'!$E795, 'N1.3_Project_Listing'!$A$16:$A$829,ET_Risk_SC_Summation[[#Headers],[400kV Circuit Breaker]])</f>
        <v>0</v>
      </c>
      <c r="BI795" s="176" cm="1">
        <f t="array" ref="BI795">SUMIFS('N1.3_Project_Listing'!$P$16:$P$829, 'N1.3_Project_Listing'!$E$16:$E$829,'N1.3_Project_Listing'!$E795, 'N1.3_Project_Listing'!$A$16:$A$829,ET_Risk_SC_Summation[[#Headers],[400kV Transformer]])</f>
        <v>0</v>
      </c>
      <c r="BJ795" s="176" cm="1">
        <f t="array" ref="BJ795">SUMIFS('N1.3_Project_Listing'!$P$16:$P$829, 'N1.3_Project_Listing'!$E$16:$E$829,'N1.3_Project_Listing'!$E795, 'N1.3_Project_Listing'!$A$16:$A$829,ET_Risk_SC_Summation[[#Headers],[400kV Reactor]])</f>
        <v>0</v>
      </c>
      <c r="BK795" s="176" cm="1">
        <f t="array" ref="BK795">SUMIFS('N1.3_Project_Listing'!$P$16:$P$829, 'N1.3_Project_Listing'!$E$16:$E$829,'N1.3_Project_Listing'!$E795, 'N1.3_Project_Listing'!$A$16:$A$829,ET_Risk_SC_Summation[[#Headers],[400kV Underground Cable]])</f>
        <v>0</v>
      </c>
      <c r="BL795" s="176" cm="1">
        <f t="array" ref="BL795">SUMIFS('N1.3_Project_Listing'!$P$16:$P$829, 'N1.3_Project_Listing'!$E$16:$E$829,'N1.3_Project_Listing'!$E795, 'N1.3_Project_Listing'!$A$16:$A$829,ET_Risk_SC_Summation[[#Headers],[400kV OHL Conductor]])</f>
        <v>0</v>
      </c>
      <c r="BM795" s="176" cm="1">
        <f t="array" ref="BM795">SUMIFS('N1.3_Project_Listing'!$P$16:$P$829, 'N1.3_Project_Listing'!$E$16:$E$829,'N1.3_Project_Listing'!$E795, 'N1.3_Project_Listing'!$A$16:$A$829,ET_Risk_SC_Summation[[#Headers],[400kV OHL Fittings]])</f>
        <v>0</v>
      </c>
      <c r="BN795" s="176" cm="1">
        <f t="array" ref="BN795">SUMIFS('N1.3_Project_Listing'!$P$16:$P$829, 'N1.3_Project_Listing'!$E$16:$E$829,'N1.3_Project_Listing'!$E795, 'N1.3_Project_Listing'!$A$16:$A$829,ET_Risk_SC_Summation[[#Headers],[400kV OHL Tower]])</f>
        <v>0</v>
      </c>
      <c r="BO795" s="177" t="str">
        <f>IF(SUM(ET_Risk_SC_Summation[[#This Row],[132kV Circuit Breaker]:[400kV OHL Tower]])=0, "n/a", INDEX(ET_Risk_SC_Summation[#Headers],1,MATCH(MAX(ET_Risk_SC_Summation[[#This Row],[132kV Circuit Breaker]:[400kV OHL Tower]]),ET_Risk_SC_Summation[[#This Row],[132kV Circuit Breaker]:[400kV OHL Tower]],0)))</f>
        <v>n/a</v>
      </c>
      <c r="BP795" s="177" t="str">
        <f>IFERROR(INDEX('N0.7_Lookup_References'!$G$77:$G$98,MATCH(ET_Risk_SC_Summation[[#This Row],[Mxx Category]],'N0.7_Lookup_References'!$F$77:$F$98,0)),"")</f>
        <v/>
      </c>
    </row>
    <row r="796" spans="1:68">
      <c r="A796" s="160" t="str">
        <f>IFERROR(INDEX(N1.2_Intervention_Types[NARM Asset Category],MATCH('N1.3_Project_Listing'!$C796,N1.2_Intervention_Types[Intervention Type ID],0),1),"")</f>
        <v/>
      </c>
      <c r="B796" s="160" t="str">
        <f>IF($D$2="GD",IFERROR(INDEX(N1.2_Intervention_Types[C&amp;V Asset Category (GD)],MATCH('N1.3_Project_Listing'!$C796,N1.2_Intervention_Types[Intervention Type ID],0),1),""),IFERROR(INDEX(N1.2_Intervention_Types[NARM Asset Category],MATCH('N1.3_Project_Listing'!$C796,N1.2_Intervention_Types[Intervention Type ID],0),1),""))</f>
        <v/>
      </c>
      <c r="C796" s="67" t="str">
        <f>IFERROR(INDEX(N1.2_Intervention_Types[Intervention Type ID],MATCH('N1.3_Project_Listing'!$I796,N1.2_Intervention_Types[Intervention Type],0),1),"")</f>
        <v/>
      </c>
      <c r="D796" s="160" t="str">
        <f>IFERROR(INDEX(N1.2_Intervention_Types[Intervention Category],MATCH('N1.3_Project_Listing'!$C796,N1.2_Intervention_Types[Intervention Type ID],0),1),"")</f>
        <v/>
      </c>
      <c r="E796" s="210"/>
      <c r="F796" s="236"/>
      <c r="G796" s="236"/>
      <c r="H796" s="236"/>
      <c r="I796" s="151"/>
      <c r="J796" s="139"/>
      <c r="K796" s="117"/>
      <c r="L796" s="117"/>
      <c r="M796" s="117"/>
      <c r="N796" s="11"/>
      <c r="O796" s="11"/>
      <c r="P796" s="11"/>
      <c r="Q796" s="63">
        <f t="shared" si="69"/>
        <v>0</v>
      </c>
      <c r="R796" s="368">
        <f>IF('N1.3_Project_Listing'!$D796="Replacement",SUM('N1.3_Project_Listing'!$K796:$L796)/2,'N1.3_Project_Listing'!$M796)</f>
        <v>0</v>
      </c>
      <c r="S796" s="67" t="str">
        <f>IFERROR(INDEX('N0.7_Lookup_References'!$C$13:$C$72,MATCH($A796,'N0.7_Lookup_References'!$B$13:$B$72,0)),"")</f>
        <v/>
      </c>
      <c r="T796" s="338" t="str">
        <f t="shared" si="70"/>
        <v/>
      </c>
      <c r="V796" s="11"/>
      <c r="W796" s="11"/>
      <c r="X796" s="11"/>
      <c r="Y796" s="11"/>
      <c r="Z796" s="11"/>
      <c r="AA796" s="11"/>
      <c r="AB796" s="11"/>
      <c r="AC796" s="11"/>
      <c r="AD796" s="11"/>
      <c r="AE796" s="11"/>
      <c r="AF796" s="11"/>
      <c r="AG796" s="11"/>
      <c r="AH796" s="11"/>
      <c r="AI796" s="11"/>
      <c r="AJ796" s="11"/>
      <c r="AK796" s="11"/>
      <c r="AL796" s="11"/>
      <c r="AM796" s="11"/>
      <c r="AN796" s="11"/>
      <c r="AO796" s="11"/>
      <c r="AP796" s="63">
        <f t="shared" si="66"/>
        <v>0</v>
      </c>
      <c r="AQ796" s="63">
        <f t="shared" si="67"/>
        <v>0</v>
      </c>
      <c r="AR796" s="63">
        <f t="shared" si="68"/>
        <v>0</v>
      </c>
      <c r="AT796" s="176" cm="1">
        <f t="array" ref="AT796">SUMIFS('N1.3_Project_Listing'!$P$16:$P$829, 'N1.3_Project_Listing'!$E$16:$E$829,'N1.3_Project_Listing'!$E796, 'N1.3_Project_Listing'!$A$16:$A$829,ET_Risk_SC_Summation[[#Headers],[132kV Circuit Breaker]])</f>
        <v>0</v>
      </c>
      <c r="AU796" s="176" cm="1">
        <f t="array" ref="AU796">SUMIFS('N1.3_Project_Listing'!$P$16:$P$829, 'N1.3_Project_Listing'!$E$16:$E$829,'N1.3_Project_Listing'!$E796, 'N1.3_Project_Listing'!$A$16:$A$829,ET_Risk_SC_Summation[[#Headers],[132kV Transformer]])</f>
        <v>0</v>
      </c>
      <c r="AV796" s="176" cm="1">
        <f t="array" ref="AV796">SUMIFS('N1.3_Project_Listing'!$P$16:$P$829, 'N1.3_Project_Listing'!$E$16:$E$829,'N1.3_Project_Listing'!$E796, 'N1.3_Project_Listing'!$A$16:$A$829,ET_Risk_SC_Summation[[#Headers],[132kV Reactor]])</f>
        <v>0</v>
      </c>
      <c r="AW796" s="176" cm="1">
        <f t="array" ref="AW796">SUMIFS('N1.3_Project_Listing'!$P$16:$P$829, 'N1.3_Project_Listing'!$E$16:$E$829,'N1.3_Project_Listing'!$E796, 'N1.3_Project_Listing'!$A$16:$A$829,ET_Risk_SC_Summation[[#Headers],[132kV Underground Cable]])</f>
        <v>0</v>
      </c>
      <c r="AX796" s="176" cm="1">
        <f t="array" ref="AX796">SUMIFS('N1.3_Project_Listing'!$P$16:$P$829, 'N1.3_Project_Listing'!$E$16:$E$829,'N1.3_Project_Listing'!$E796, 'N1.3_Project_Listing'!$A$16:$A$829,ET_Risk_SC_Summation[[#Headers],[132kV OHL Conductor]])</f>
        <v>0</v>
      </c>
      <c r="AY796" s="176" cm="1">
        <f t="array" ref="AY796">SUMIFS('N1.3_Project_Listing'!$P$16:$P$829, 'N1.3_Project_Listing'!$E$16:$E$829,'N1.3_Project_Listing'!$E796, 'N1.3_Project_Listing'!$A$16:$A$829,ET_Risk_SC_Summation[[#Headers],[132kV OHL Fittings]])</f>
        <v>0</v>
      </c>
      <c r="AZ796" s="176" cm="1">
        <f t="array" ref="AZ796">SUMIFS('N1.3_Project_Listing'!$P$16:$P$829, 'N1.3_Project_Listing'!$E$16:$E$829,'N1.3_Project_Listing'!$E796, 'N1.3_Project_Listing'!$A$16:$A$829,ET_Risk_SC_Summation[[#Headers],[132kV OHL Tower]])</f>
        <v>0</v>
      </c>
      <c r="BA796" s="176" cm="1">
        <f t="array" ref="BA796">SUMIFS('N1.3_Project_Listing'!$P$16:$P$829, 'N1.3_Project_Listing'!$E$16:$E$829,'N1.3_Project_Listing'!$E796, 'N1.3_Project_Listing'!$A$16:$A$829,ET_Risk_SC_Summation[[#Headers],[275kV Circuit Breaker]])</f>
        <v>0</v>
      </c>
      <c r="BB796" s="176" cm="1">
        <f t="array" ref="BB796">SUMIFS('N1.3_Project_Listing'!$P$16:$P$829, 'N1.3_Project_Listing'!$E$16:$E$829,'N1.3_Project_Listing'!$E796, 'N1.3_Project_Listing'!$A$16:$A$829,ET_Risk_SC_Summation[[#Headers],[275kV Transformer]])</f>
        <v>0</v>
      </c>
      <c r="BC796" s="176" cm="1">
        <f t="array" ref="BC796">SUMIFS('N1.3_Project_Listing'!$P$16:$P$829, 'N1.3_Project_Listing'!$E$16:$E$829,'N1.3_Project_Listing'!$E796, 'N1.3_Project_Listing'!$A$16:$A$829,ET_Risk_SC_Summation[[#Headers],[275kV Reactor]])</f>
        <v>0</v>
      </c>
      <c r="BD796" s="176" cm="1">
        <f t="array" ref="BD796">SUMIFS('N1.3_Project_Listing'!$P$16:$P$829, 'N1.3_Project_Listing'!$E$16:$E$829,'N1.3_Project_Listing'!$E796, 'N1.3_Project_Listing'!$A$16:$A$829,ET_Risk_SC_Summation[[#Headers],[275kV Underground Cable]])</f>
        <v>0</v>
      </c>
      <c r="BE796" s="176" cm="1">
        <f t="array" ref="BE796">SUMIFS('N1.3_Project_Listing'!$P$16:$P$829, 'N1.3_Project_Listing'!$E$16:$E$829,'N1.3_Project_Listing'!$E796, 'N1.3_Project_Listing'!$A$16:$A$829,ET_Risk_SC_Summation[[#Headers],[275kV OHL Conductor]])</f>
        <v>0</v>
      </c>
      <c r="BF796" s="176" cm="1">
        <f t="array" ref="BF796">SUMIFS('N1.3_Project_Listing'!$P$16:$P$829, 'N1.3_Project_Listing'!$E$16:$E$829,'N1.3_Project_Listing'!$E796, 'N1.3_Project_Listing'!$A$16:$A$829,ET_Risk_SC_Summation[[#Headers],[275kV OHL Fittings]])</f>
        <v>0</v>
      </c>
      <c r="BG796" s="176" cm="1">
        <f t="array" ref="BG796">SUMIFS('N1.3_Project_Listing'!$P$16:$P$829, 'N1.3_Project_Listing'!$E$16:$E$829,'N1.3_Project_Listing'!$E796, 'N1.3_Project_Listing'!$A$16:$A$829,ET_Risk_SC_Summation[[#Headers],[275kV OHL Tower]])</f>
        <v>0</v>
      </c>
      <c r="BH796" s="176" cm="1">
        <f t="array" ref="BH796">SUMIFS('N1.3_Project_Listing'!$P$16:$P$829, 'N1.3_Project_Listing'!$E$16:$E$829,'N1.3_Project_Listing'!$E796, 'N1.3_Project_Listing'!$A$16:$A$829,ET_Risk_SC_Summation[[#Headers],[400kV Circuit Breaker]])</f>
        <v>0</v>
      </c>
      <c r="BI796" s="176" cm="1">
        <f t="array" ref="BI796">SUMIFS('N1.3_Project_Listing'!$P$16:$P$829, 'N1.3_Project_Listing'!$E$16:$E$829,'N1.3_Project_Listing'!$E796, 'N1.3_Project_Listing'!$A$16:$A$829,ET_Risk_SC_Summation[[#Headers],[400kV Transformer]])</f>
        <v>0</v>
      </c>
      <c r="BJ796" s="176" cm="1">
        <f t="array" ref="BJ796">SUMIFS('N1.3_Project_Listing'!$P$16:$P$829, 'N1.3_Project_Listing'!$E$16:$E$829,'N1.3_Project_Listing'!$E796, 'N1.3_Project_Listing'!$A$16:$A$829,ET_Risk_SC_Summation[[#Headers],[400kV Reactor]])</f>
        <v>0</v>
      </c>
      <c r="BK796" s="176" cm="1">
        <f t="array" ref="BK796">SUMIFS('N1.3_Project_Listing'!$P$16:$P$829, 'N1.3_Project_Listing'!$E$16:$E$829,'N1.3_Project_Listing'!$E796, 'N1.3_Project_Listing'!$A$16:$A$829,ET_Risk_SC_Summation[[#Headers],[400kV Underground Cable]])</f>
        <v>0</v>
      </c>
      <c r="BL796" s="176" cm="1">
        <f t="array" ref="BL796">SUMIFS('N1.3_Project_Listing'!$P$16:$P$829, 'N1.3_Project_Listing'!$E$16:$E$829,'N1.3_Project_Listing'!$E796, 'N1.3_Project_Listing'!$A$16:$A$829,ET_Risk_SC_Summation[[#Headers],[400kV OHL Conductor]])</f>
        <v>0</v>
      </c>
      <c r="BM796" s="176" cm="1">
        <f t="array" ref="BM796">SUMIFS('N1.3_Project_Listing'!$P$16:$P$829, 'N1.3_Project_Listing'!$E$16:$E$829,'N1.3_Project_Listing'!$E796, 'N1.3_Project_Listing'!$A$16:$A$829,ET_Risk_SC_Summation[[#Headers],[400kV OHL Fittings]])</f>
        <v>0</v>
      </c>
      <c r="BN796" s="176" cm="1">
        <f t="array" ref="BN796">SUMIFS('N1.3_Project_Listing'!$P$16:$P$829, 'N1.3_Project_Listing'!$E$16:$E$829,'N1.3_Project_Listing'!$E796, 'N1.3_Project_Listing'!$A$16:$A$829,ET_Risk_SC_Summation[[#Headers],[400kV OHL Tower]])</f>
        <v>0</v>
      </c>
      <c r="BO796" s="177" t="str">
        <f>IF(SUM(ET_Risk_SC_Summation[[#This Row],[132kV Circuit Breaker]:[400kV OHL Tower]])=0, "n/a", INDEX(ET_Risk_SC_Summation[#Headers],1,MATCH(MAX(ET_Risk_SC_Summation[[#This Row],[132kV Circuit Breaker]:[400kV OHL Tower]]),ET_Risk_SC_Summation[[#This Row],[132kV Circuit Breaker]:[400kV OHL Tower]],0)))</f>
        <v>n/a</v>
      </c>
      <c r="BP796" s="177" t="str">
        <f>IFERROR(INDEX('N0.7_Lookup_References'!$G$77:$G$98,MATCH(ET_Risk_SC_Summation[[#This Row],[Mxx Category]],'N0.7_Lookup_References'!$F$77:$F$98,0)),"")</f>
        <v/>
      </c>
    </row>
    <row r="797" spans="1:68">
      <c r="A797" s="160" t="str">
        <f>IFERROR(INDEX(N1.2_Intervention_Types[NARM Asset Category],MATCH('N1.3_Project_Listing'!$C797,N1.2_Intervention_Types[Intervention Type ID],0),1),"")</f>
        <v/>
      </c>
      <c r="B797" s="160" t="str">
        <f>IF($D$2="GD",IFERROR(INDEX(N1.2_Intervention_Types[C&amp;V Asset Category (GD)],MATCH('N1.3_Project_Listing'!$C797,N1.2_Intervention_Types[Intervention Type ID],0),1),""),IFERROR(INDEX(N1.2_Intervention_Types[NARM Asset Category],MATCH('N1.3_Project_Listing'!$C797,N1.2_Intervention_Types[Intervention Type ID],0),1),""))</f>
        <v/>
      </c>
      <c r="C797" s="67" t="str">
        <f>IFERROR(INDEX(N1.2_Intervention_Types[Intervention Type ID],MATCH('N1.3_Project_Listing'!$I797,N1.2_Intervention_Types[Intervention Type],0),1),"")</f>
        <v/>
      </c>
      <c r="D797" s="160" t="str">
        <f>IFERROR(INDEX(N1.2_Intervention_Types[Intervention Category],MATCH('N1.3_Project_Listing'!$C797,N1.2_Intervention_Types[Intervention Type ID],0),1),"")</f>
        <v/>
      </c>
      <c r="E797" s="210"/>
      <c r="F797" s="236"/>
      <c r="G797" s="236"/>
      <c r="H797" s="236"/>
      <c r="I797" s="151"/>
      <c r="J797" s="139"/>
      <c r="K797" s="117"/>
      <c r="L797" s="117"/>
      <c r="M797" s="117"/>
      <c r="N797" s="11"/>
      <c r="O797" s="11"/>
      <c r="P797" s="11"/>
      <c r="Q797" s="63">
        <f t="shared" si="69"/>
        <v>0</v>
      </c>
      <c r="R797" s="368">
        <f>IF('N1.3_Project_Listing'!$D797="Replacement",SUM('N1.3_Project_Listing'!$K797:$L797)/2,'N1.3_Project_Listing'!$M797)</f>
        <v>0</v>
      </c>
      <c r="S797" s="67" t="str">
        <f>IFERROR(INDEX('N0.7_Lookup_References'!$C$13:$C$72,MATCH($A797,'N0.7_Lookup_References'!$B$13:$B$72,0)),"")</f>
        <v/>
      </c>
      <c r="T797" s="338" t="str">
        <f t="shared" si="70"/>
        <v/>
      </c>
      <c r="V797" s="11"/>
      <c r="W797" s="11"/>
      <c r="X797" s="11"/>
      <c r="Y797" s="11"/>
      <c r="Z797" s="11"/>
      <c r="AA797" s="11"/>
      <c r="AB797" s="11"/>
      <c r="AC797" s="11"/>
      <c r="AD797" s="11"/>
      <c r="AE797" s="11"/>
      <c r="AF797" s="11"/>
      <c r="AG797" s="11"/>
      <c r="AH797" s="11"/>
      <c r="AI797" s="11"/>
      <c r="AJ797" s="11"/>
      <c r="AK797" s="11"/>
      <c r="AL797" s="11"/>
      <c r="AM797" s="11"/>
      <c r="AN797" s="11"/>
      <c r="AO797" s="11"/>
      <c r="AP797" s="63">
        <f t="shared" si="66"/>
        <v>0</v>
      </c>
      <c r="AQ797" s="63">
        <f t="shared" si="67"/>
        <v>0</v>
      </c>
      <c r="AR797" s="63">
        <f t="shared" si="68"/>
        <v>0</v>
      </c>
      <c r="AT797" s="176" cm="1">
        <f t="array" ref="AT797">SUMIFS('N1.3_Project_Listing'!$P$16:$P$829, 'N1.3_Project_Listing'!$E$16:$E$829,'N1.3_Project_Listing'!$E797, 'N1.3_Project_Listing'!$A$16:$A$829,ET_Risk_SC_Summation[[#Headers],[132kV Circuit Breaker]])</f>
        <v>0</v>
      </c>
      <c r="AU797" s="176" cm="1">
        <f t="array" ref="AU797">SUMIFS('N1.3_Project_Listing'!$P$16:$P$829, 'N1.3_Project_Listing'!$E$16:$E$829,'N1.3_Project_Listing'!$E797, 'N1.3_Project_Listing'!$A$16:$A$829,ET_Risk_SC_Summation[[#Headers],[132kV Transformer]])</f>
        <v>0</v>
      </c>
      <c r="AV797" s="176" cm="1">
        <f t="array" ref="AV797">SUMIFS('N1.3_Project_Listing'!$P$16:$P$829, 'N1.3_Project_Listing'!$E$16:$E$829,'N1.3_Project_Listing'!$E797, 'N1.3_Project_Listing'!$A$16:$A$829,ET_Risk_SC_Summation[[#Headers],[132kV Reactor]])</f>
        <v>0</v>
      </c>
      <c r="AW797" s="176" cm="1">
        <f t="array" ref="AW797">SUMIFS('N1.3_Project_Listing'!$P$16:$P$829, 'N1.3_Project_Listing'!$E$16:$E$829,'N1.3_Project_Listing'!$E797, 'N1.3_Project_Listing'!$A$16:$A$829,ET_Risk_SC_Summation[[#Headers],[132kV Underground Cable]])</f>
        <v>0</v>
      </c>
      <c r="AX797" s="176" cm="1">
        <f t="array" ref="AX797">SUMIFS('N1.3_Project_Listing'!$P$16:$P$829, 'N1.3_Project_Listing'!$E$16:$E$829,'N1.3_Project_Listing'!$E797, 'N1.3_Project_Listing'!$A$16:$A$829,ET_Risk_SC_Summation[[#Headers],[132kV OHL Conductor]])</f>
        <v>0</v>
      </c>
      <c r="AY797" s="176" cm="1">
        <f t="array" ref="AY797">SUMIFS('N1.3_Project_Listing'!$P$16:$P$829, 'N1.3_Project_Listing'!$E$16:$E$829,'N1.3_Project_Listing'!$E797, 'N1.3_Project_Listing'!$A$16:$A$829,ET_Risk_SC_Summation[[#Headers],[132kV OHL Fittings]])</f>
        <v>0</v>
      </c>
      <c r="AZ797" s="176" cm="1">
        <f t="array" ref="AZ797">SUMIFS('N1.3_Project_Listing'!$P$16:$P$829, 'N1.3_Project_Listing'!$E$16:$E$829,'N1.3_Project_Listing'!$E797, 'N1.3_Project_Listing'!$A$16:$A$829,ET_Risk_SC_Summation[[#Headers],[132kV OHL Tower]])</f>
        <v>0</v>
      </c>
      <c r="BA797" s="176" cm="1">
        <f t="array" ref="BA797">SUMIFS('N1.3_Project_Listing'!$P$16:$P$829, 'N1.3_Project_Listing'!$E$16:$E$829,'N1.3_Project_Listing'!$E797, 'N1.3_Project_Listing'!$A$16:$A$829,ET_Risk_SC_Summation[[#Headers],[275kV Circuit Breaker]])</f>
        <v>0</v>
      </c>
      <c r="BB797" s="176" cm="1">
        <f t="array" ref="BB797">SUMIFS('N1.3_Project_Listing'!$P$16:$P$829, 'N1.3_Project_Listing'!$E$16:$E$829,'N1.3_Project_Listing'!$E797, 'N1.3_Project_Listing'!$A$16:$A$829,ET_Risk_SC_Summation[[#Headers],[275kV Transformer]])</f>
        <v>0</v>
      </c>
      <c r="BC797" s="176" cm="1">
        <f t="array" ref="BC797">SUMIFS('N1.3_Project_Listing'!$P$16:$P$829, 'N1.3_Project_Listing'!$E$16:$E$829,'N1.3_Project_Listing'!$E797, 'N1.3_Project_Listing'!$A$16:$A$829,ET_Risk_SC_Summation[[#Headers],[275kV Reactor]])</f>
        <v>0</v>
      </c>
      <c r="BD797" s="176" cm="1">
        <f t="array" ref="BD797">SUMIFS('N1.3_Project_Listing'!$P$16:$P$829, 'N1.3_Project_Listing'!$E$16:$E$829,'N1.3_Project_Listing'!$E797, 'N1.3_Project_Listing'!$A$16:$A$829,ET_Risk_SC_Summation[[#Headers],[275kV Underground Cable]])</f>
        <v>0</v>
      </c>
      <c r="BE797" s="176" cm="1">
        <f t="array" ref="BE797">SUMIFS('N1.3_Project_Listing'!$P$16:$P$829, 'N1.3_Project_Listing'!$E$16:$E$829,'N1.3_Project_Listing'!$E797, 'N1.3_Project_Listing'!$A$16:$A$829,ET_Risk_SC_Summation[[#Headers],[275kV OHL Conductor]])</f>
        <v>0</v>
      </c>
      <c r="BF797" s="176" cm="1">
        <f t="array" ref="BF797">SUMIFS('N1.3_Project_Listing'!$P$16:$P$829, 'N1.3_Project_Listing'!$E$16:$E$829,'N1.3_Project_Listing'!$E797, 'N1.3_Project_Listing'!$A$16:$A$829,ET_Risk_SC_Summation[[#Headers],[275kV OHL Fittings]])</f>
        <v>0</v>
      </c>
      <c r="BG797" s="176" cm="1">
        <f t="array" ref="BG797">SUMIFS('N1.3_Project_Listing'!$P$16:$P$829, 'N1.3_Project_Listing'!$E$16:$E$829,'N1.3_Project_Listing'!$E797, 'N1.3_Project_Listing'!$A$16:$A$829,ET_Risk_SC_Summation[[#Headers],[275kV OHL Tower]])</f>
        <v>0</v>
      </c>
      <c r="BH797" s="176" cm="1">
        <f t="array" ref="BH797">SUMIFS('N1.3_Project_Listing'!$P$16:$P$829, 'N1.3_Project_Listing'!$E$16:$E$829,'N1.3_Project_Listing'!$E797, 'N1.3_Project_Listing'!$A$16:$A$829,ET_Risk_SC_Summation[[#Headers],[400kV Circuit Breaker]])</f>
        <v>0</v>
      </c>
      <c r="BI797" s="176" cm="1">
        <f t="array" ref="BI797">SUMIFS('N1.3_Project_Listing'!$P$16:$P$829, 'N1.3_Project_Listing'!$E$16:$E$829,'N1.3_Project_Listing'!$E797, 'N1.3_Project_Listing'!$A$16:$A$829,ET_Risk_SC_Summation[[#Headers],[400kV Transformer]])</f>
        <v>0</v>
      </c>
      <c r="BJ797" s="176" cm="1">
        <f t="array" ref="BJ797">SUMIFS('N1.3_Project_Listing'!$P$16:$P$829, 'N1.3_Project_Listing'!$E$16:$E$829,'N1.3_Project_Listing'!$E797, 'N1.3_Project_Listing'!$A$16:$A$829,ET_Risk_SC_Summation[[#Headers],[400kV Reactor]])</f>
        <v>0</v>
      </c>
      <c r="BK797" s="176" cm="1">
        <f t="array" ref="BK797">SUMIFS('N1.3_Project_Listing'!$P$16:$P$829, 'N1.3_Project_Listing'!$E$16:$E$829,'N1.3_Project_Listing'!$E797, 'N1.3_Project_Listing'!$A$16:$A$829,ET_Risk_SC_Summation[[#Headers],[400kV Underground Cable]])</f>
        <v>0</v>
      </c>
      <c r="BL797" s="176" cm="1">
        <f t="array" ref="BL797">SUMIFS('N1.3_Project_Listing'!$P$16:$P$829, 'N1.3_Project_Listing'!$E$16:$E$829,'N1.3_Project_Listing'!$E797, 'N1.3_Project_Listing'!$A$16:$A$829,ET_Risk_SC_Summation[[#Headers],[400kV OHL Conductor]])</f>
        <v>0</v>
      </c>
      <c r="BM797" s="176" cm="1">
        <f t="array" ref="BM797">SUMIFS('N1.3_Project_Listing'!$P$16:$P$829, 'N1.3_Project_Listing'!$E$16:$E$829,'N1.3_Project_Listing'!$E797, 'N1.3_Project_Listing'!$A$16:$A$829,ET_Risk_SC_Summation[[#Headers],[400kV OHL Fittings]])</f>
        <v>0</v>
      </c>
      <c r="BN797" s="176" cm="1">
        <f t="array" ref="BN797">SUMIFS('N1.3_Project_Listing'!$P$16:$P$829, 'N1.3_Project_Listing'!$E$16:$E$829,'N1.3_Project_Listing'!$E797, 'N1.3_Project_Listing'!$A$16:$A$829,ET_Risk_SC_Summation[[#Headers],[400kV OHL Tower]])</f>
        <v>0</v>
      </c>
      <c r="BO797" s="177" t="str">
        <f>IF(SUM(ET_Risk_SC_Summation[[#This Row],[132kV Circuit Breaker]:[400kV OHL Tower]])=0, "n/a", INDEX(ET_Risk_SC_Summation[#Headers],1,MATCH(MAX(ET_Risk_SC_Summation[[#This Row],[132kV Circuit Breaker]:[400kV OHL Tower]]),ET_Risk_SC_Summation[[#This Row],[132kV Circuit Breaker]:[400kV OHL Tower]],0)))</f>
        <v>n/a</v>
      </c>
      <c r="BP797" s="177" t="str">
        <f>IFERROR(INDEX('N0.7_Lookup_References'!$G$77:$G$98,MATCH(ET_Risk_SC_Summation[[#This Row],[Mxx Category]],'N0.7_Lookup_References'!$F$77:$F$98,0)),"")</f>
        <v/>
      </c>
    </row>
    <row r="798" spans="1:68">
      <c r="A798" s="160" t="str">
        <f>IFERROR(INDEX(N1.2_Intervention_Types[NARM Asset Category],MATCH('N1.3_Project_Listing'!$C798,N1.2_Intervention_Types[Intervention Type ID],0),1),"")</f>
        <v/>
      </c>
      <c r="B798" s="160" t="str">
        <f>IF($D$2="GD",IFERROR(INDEX(N1.2_Intervention_Types[C&amp;V Asset Category (GD)],MATCH('N1.3_Project_Listing'!$C798,N1.2_Intervention_Types[Intervention Type ID],0),1),""),IFERROR(INDEX(N1.2_Intervention_Types[NARM Asset Category],MATCH('N1.3_Project_Listing'!$C798,N1.2_Intervention_Types[Intervention Type ID],0),1),""))</f>
        <v/>
      </c>
      <c r="C798" s="67" t="str">
        <f>IFERROR(INDEX(N1.2_Intervention_Types[Intervention Type ID],MATCH('N1.3_Project_Listing'!$I798,N1.2_Intervention_Types[Intervention Type],0),1),"")</f>
        <v/>
      </c>
      <c r="D798" s="160" t="str">
        <f>IFERROR(INDEX(N1.2_Intervention_Types[Intervention Category],MATCH('N1.3_Project_Listing'!$C798,N1.2_Intervention_Types[Intervention Type ID],0),1),"")</f>
        <v/>
      </c>
      <c r="E798" s="210"/>
      <c r="F798" s="236"/>
      <c r="G798" s="236"/>
      <c r="H798" s="236"/>
      <c r="I798" s="151"/>
      <c r="J798" s="139"/>
      <c r="K798" s="117"/>
      <c r="L798" s="117"/>
      <c r="M798" s="117"/>
      <c r="N798" s="11"/>
      <c r="O798" s="11"/>
      <c r="P798" s="11"/>
      <c r="Q798" s="63">
        <f t="shared" si="69"/>
        <v>0</v>
      </c>
      <c r="R798" s="368">
        <f>IF('N1.3_Project_Listing'!$D798="Replacement",SUM('N1.3_Project_Listing'!$K798:$L798)/2,'N1.3_Project_Listing'!$M798)</f>
        <v>0</v>
      </c>
      <c r="S798" s="67" t="str">
        <f>IFERROR(INDEX('N0.7_Lookup_References'!$C$13:$C$72,MATCH($A798,'N0.7_Lookup_References'!$B$13:$B$72,0)),"")</f>
        <v/>
      </c>
      <c r="T798" s="338" t="str">
        <f t="shared" si="70"/>
        <v/>
      </c>
      <c r="V798" s="11"/>
      <c r="W798" s="11"/>
      <c r="X798" s="11"/>
      <c r="Y798" s="11"/>
      <c r="Z798" s="11"/>
      <c r="AA798" s="11"/>
      <c r="AB798" s="11"/>
      <c r="AC798" s="11"/>
      <c r="AD798" s="11"/>
      <c r="AE798" s="11"/>
      <c r="AF798" s="11"/>
      <c r="AG798" s="11"/>
      <c r="AH798" s="11"/>
      <c r="AI798" s="11"/>
      <c r="AJ798" s="11"/>
      <c r="AK798" s="11"/>
      <c r="AL798" s="11"/>
      <c r="AM798" s="11"/>
      <c r="AN798" s="11"/>
      <c r="AO798" s="11"/>
      <c r="AP798" s="63">
        <f t="shared" si="66"/>
        <v>0</v>
      </c>
      <c r="AQ798" s="63">
        <f t="shared" si="67"/>
        <v>0</v>
      </c>
      <c r="AR798" s="63">
        <f t="shared" si="68"/>
        <v>0</v>
      </c>
      <c r="AT798" s="176" cm="1">
        <f t="array" ref="AT798">SUMIFS('N1.3_Project_Listing'!$P$16:$P$829, 'N1.3_Project_Listing'!$E$16:$E$829,'N1.3_Project_Listing'!$E798, 'N1.3_Project_Listing'!$A$16:$A$829,ET_Risk_SC_Summation[[#Headers],[132kV Circuit Breaker]])</f>
        <v>0</v>
      </c>
      <c r="AU798" s="176" cm="1">
        <f t="array" ref="AU798">SUMIFS('N1.3_Project_Listing'!$P$16:$P$829, 'N1.3_Project_Listing'!$E$16:$E$829,'N1.3_Project_Listing'!$E798, 'N1.3_Project_Listing'!$A$16:$A$829,ET_Risk_SC_Summation[[#Headers],[132kV Transformer]])</f>
        <v>0</v>
      </c>
      <c r="AV798" s="176" cm="1">
        <f t="array" ref="AV798">SUMIFS('N1.3_Project_Listing'!$P$16:$P$829, 'N1.3_Project_Listing'!$E$16:$E$829,'N1.3_Project_Listing'!$E798, 'N1.3_Project_Listing'!$A$16:$A$829,ET_Risk_SC_Summation[[#Headers],[132kV Reactor]])</f>
        <v>0</v>
      </c>
      <c r="AW798" s="176" cm="1">
        <f t="array" ref="AW798">SUMIFS('N1.3_Project_Listing'!$P$16:$P$829, 'N1.3_Project_Listing'!$E$16:$E$829,'N1.3_Project_Listing'!$E798, 'N1.3_Project_Listing'!$A$16:$A$829,ET_Risk_SC_Summation[[#Headers],[132kV Underground Cable]])</f>
        <v>0</v>
      </c>
      <c r="AX798" s="176" cm="1">
        <f t="array" ref="AX798">SUMIFS('N1.3_Project_Listing'!$P$16:$P$829, 'N1.3_Project_Listing'!$E$16:$E$829,'N1.3_Project_Listing'!$E798, 'N1.3_Project_Listing'!$A$16:$A$829,ET_Risk_SC_Summation[[#Headers],[132kV OHL Conductor]])</f>
        <v>0</v>
      </c>
      <c r="AY798" s="176" cm="1">
        <f t="array" ref="AY798">SUMIFS('N1.3_Project_Listing'!$P$16:$P$829, 'N1.3_Project_Listing'!$E$16:$E$829,'N1.3_Project_Listing'!$E798, 'N1.3_Project_Listing'!$A$16:$A$829,ET_Risk_SC_Summation[[#Headers],[132kV OHL Fittings]])</f>
        <v>0</v>
      </c>
      <c r="AZ798" s="176" cm="1">
        <f t="array" ref="AZ798">SUMIFS('N1.3_Project_Listing'!$P$16:$P$829, 'N1.3_Project_Listing'!$E$16:$E$829,'N1.3_Project_Listing'!$E798, 'N1.3_Project_Listing'!$A$16:$A$829,ET_Risk_SC_Summation[[#Headers],[132kV OHL Tower]])</f>
        <v>0</v>
      </c>
      <c r="BA798" s="176" cm="1">
        <f t="array" ref="BA798">SUMIFS('N1.3_Project_Listing'!$P$16:$P$829, 'N1.3_Project_Listing'!$E$16:$E$829,'N1.3_Project_Listing'!$E798, 'N1.3_Project_Listing'!$A$16:$A$829,ET_Risk_SC_Summation[[#Headers],[275kV Circuit Breaker]])</f>
        <v>0</v>
      </c>
      <c r="BB798" s="176" cm="1">
        <f t="array" ref="BB798">SUMIFS('N1.3_Project_Listing'!$P$16:$P$829, 'N1.3_Project_Listing'!$E$16:$E$829,'N1.3_Project_Listing'!$E798, 'N1.3_Project_Listing'!$A$16:$A$829,ET_Risk_SC_Summation[[#Headers],[275kV Transformer]])</f>
        <v>0</v>
      </c>
      <c r="BC798" s="176" cm="1">
        <f t="array" ref="BC798">SUMIFS('N1.3_Project_Listing'!$P$16:$P$829, 'N1.3_Project_Listing'!$E$16:$E$829,'N1.3_Project_Listing'!$E798, 'N1.3_Project_Listing'!$A$16:$A$829,ET_Risk_SC_Summation[[#Headers],[275kV Reactor]])</f>
        <v>0</v>
      </c>
      <c r="BD798" s="176" cm="1">
        <f t="array" ref="BD798">SUMIFS('N1.3_Project_Listing'!$P$16:$P$829, 'N1.3_Project_Listing'!$E$16:$E$829,'N1.3_Project_Listing'!$E798, 'N1.3_Project_Listing'!$A$16:$A$829,ET_Risk_SC_Summation[[#Headers],[275kV Underground Cable]])</f>
        <v>0</v>
      </c>
      <c r="BE798" s="176" cm="1">
        <f t="array" ref="BE798">SUMIFS('N1.3_Project_Listing'!$P$16:$P$829, 'N1.3_Project_Listing'!$E$16:$E$829,'N1.3_Project_Listing'!$E798, 'N1.3_Project_Listing'!$A$16:$A$829,ET_Risk_SC_Summation[[#Headers],[275kV OHL Conductor]])</f>
        <v>0</v>
      </c>
      <c r="BF798" s="176" cm="1">
        <f t="array" ref="BF798">SUMIFS('N1.3_Project_Listing'!$P$16:$P$829, 'N1.3_Project_Listing'!$E$16:$E$829,'N1.3_Project_Listing'!$E798, 'N1.3_Project_Listing'!$A$16:$A$829,ET_Risk_SC_Summation[[#Headers],[275kV OHL Fittings]])</f>
        <v>0</v>
      </c>
      <c r="BG798" s="176" cm="1">
        <f t="array" ref="BG798">SUMIFS('N1.3_Project_Listing'!$P$16:$P$829, 'N1.3_Project_Listing'!$E$16:$E$829,'N1.3_Project_Listing'!$E798, 'N1.3_Project_Listing'!$A$16:$A$829,ET_Risk_SC_Summation[[#Headers],[275kV OHL Tower]])</f>
        <v>0</v>
      </c>
      <c r="BH798" s="176" cm="1">
        <f t="array" ref="BH798">SUMIFS('N1.3_Project_Listing'!$P$16:$P$829, 'N1.3_Project_Listing'!$E$16:$E$829,'N1.3_Project_Listing'!$E798, 'N1.3_Project_Listing'!$A$16:$A$829,ET_Risk_SC_Summation[[#Headers],[400kV Circuit Breaker]])</f>
        <v>0</v>
      </c>
      <c r="BI798" s="176" cm="1">
        <f t="array" ref="BI798">SUMIFS('N1.3_Project_Listing'!$P$16:$P$829, 'N1.3_Project_Listing'!$E$16:$E$829,'N1.3_Project_Listing'!$E798, 'N1.3_Project_Listing'!$A$16:$A$829,ET_Risk_SC_Summation[[#Headers],[400kV Transformer]])</f>
        <v>0</v>
      </c>
      <c r="BJ798" s="176" cm="1">
        <f t="array" ref="BJ798">SUMIFS('N1.3_Project_Listing'!$P$16:$P$829, 'N1.3_Project_Listing'!$E$16:$E$829,'N1.3_Project_Listing'!$E798, 'N1.3_Project_Listing'!$A$16:$A$829,ET_Risk_SC_Summation[[#Headers],[400kV Reactor]])</f>
        <v>0</v>
      </c>
      <c r="BK798" s="176" cm="1">
        <f t="array" ref="BK798">SUMIFS('N1.3_Project_Listing'!$P$16:$P$829, 'N1.3_Project_Listing'!$E$16:$E$829,'N1.3_Project_Listing'!$E798, 'N1.3_Project_Listing'!$A$16:$A$829,ET_Risk_SC_Summation[[#Headers],[400kV Underground Cable]])</f>
        <v>0</v>
      </c>
      <c r="BL798" s="176" cm="1">
        <f t="array" ref="BL798">SUMIFS('N1.3_Project_Listing'!$P$16:$P$829, 'N1.3_Project_Listing'!$E$16:$E$829,'N1.3_Project_Listing'!$E798, 'N1.3_Project_Listing'!$A$16:$A$829,ET_Risk_SC_Summation[[#Headers],[400kV OHL Conductor]])</f>
        <v>0</v>
      </c>
      <c r="BM798" s="176" cm="1">
        <f t="array" ref="BM798">SUMIFS('N1.3_Project_Listing'!$P$16:$P$829, 'N1.3_Project_Listing'!$E$16:$E$829,'N1.3_Project_Listing'!$E798, 'N1.3_Project_Listing'!$A$16:$A$829,ET_Risk_SC_Summation[[#Headers],[400kV OHL Fittings]])</f>
        <v>0</v>
      </c>
      <c r="BN798" s="176" cm="1">
        <f t="array" ref="BN798">SUMIFS('N1.3_Project_Listing'!$P$16:$P$829, 'N1.3_Project_Listing'!$E$16:$E$829,'N1.3_Project_Listing'!$E798, 'N1.3_Project_Listing'!$A$16:$A$829,ET_Risk_SC_Summation[[#Headers],[400kV OHL Tower]])</f>
        <v>0</v>
      </c>
      <c r="BO798" s="177" t="str">
        <f>IF(SUM(ET_Risk_SC_Summation[[#This Row],[132kV Circuit Breaker]:[400kV OHL Tower]])=0, "n/a", INDEX(ET_Risk_SC_Summation[#Headers],1,MATCH(MAX(ET_Risk_SC_Summation[[#This Row],[132kV Circuit Breaker]:[400kV OHL Tower]]),ET_Risk_SC_Summation[[#This Row],[132kV Circuit Breaker]:[400kV OHL Tower]],0)))</f>
        <v>n/a</v>
      </c>
      <c r="BP798" s="177" t="str">
        <f>IFERROR(INDEX('N0.7_Lookup_References'!$G$77:$G$98,MATCH(ET_Risk_SC_Summation[[#This Row],[Mxx Category]],'N0.7_Lookup_References'!$F$77:$F$98,0)),"")</f>
        <v/>
      </c>
    </row>
    <row r="799" spans="1:68">
      <c r="A799" s="160" t="str">
        <f>IFERROR(INDEX(N1.2_Intervention_Types[NARM Asset Category],MATCH('N1.3_Project_Listing'!$C799,N1.2_Intervention_Types[Intervention Type ID],0),1),"")</f>
        <v/>
      </c>
      <c r="B799" s="160" t="str">
        <f>IF($D$2="GD",IFERROR(INDEX(N1.2_Intervention_Types[C&amp;V Asset Category (GD)],MATCH('N1.3_Project_Listing'!$C799,N1.2_Intervention_Types[Intervention Type ID],0),1),""),IFERROR(INDEX(N1.2_Intervention_Types[NARM Asset Category],MATCH('N1.3_Project_Listing'!$C799,N1.2_Intervention_Types[Intervention Type ID],0),1),""))</f>
        <v/>
      </c>
      <c r="C799" s="67" t="str">
        <f>IFERROR(INDEX(N1.2_Intervention_Types[Intervention Type ID],MATCH('N1.3_Project_Listing'!$I799,N1.2_Intervention_Types[Intervention Type],0),1),"")</f>
        <v/>
      </c>
      <c r="D799" s="160" t="str">
        <f>IFERROR(INDEX(N1.2_Intervention_Types[Intervention Category],MATCH('N1.3_Project_Listing'!$C799,N1.2_Intervention_Types[Intervention Type ID],0),1),"")</f>
        <v/>
      </c>
      <c r="E799" s="210"/>
      <c r="F799" s="236"/>
      <c r="G799" s="236"/>
      <c r="H799" s="236"/>
      <c r="I799" s="151"/>
      <c r="J799" s="139"/>
      <c r="K799" s="117"/>
      <c r="L799" s="117"/>
      <c r="M799" s="117"/>
      <c r="N799" s="11"/>
      <c r="O799" s="11"/>
      <c r="P799" s="11"/>
      <c r="Q799" s="63">
        <f t="shared" si="69"/>
        <v>0</v>
      </c>
      <c r="R799" s="368">
        <f>IF('N1.3_Project_Listing'!$D799="Replacement",SUM('N1.3_Project_Listing'!$K799:$L799)/2,'N1.3_Project_Listing'!$M799)</f>
        <v>0</v>
      </c>
      <c r="S799" s="67" t="str">
        <f>IFERROR(INDEX('N0.7_Lookup_References'!$C$13:$C$72,MATCH($A799,'N0.7_Lookup_References'!$B$13:$B$72,0)),"")</f>
        <v/>
      </c>
      <c r="T799" s="338" t="str">
        <f t="shared" si="70"/>
        <v/>
      </c>
      <c r="V799" s="11"/>
      <c r="W799" s="11"/>
      <c r="X799" s="11"/>
      <c r="Y799" s="11"/>
      <c r="Z799" s="11"/>
      <c r="AA799" s="11"/>
      <c r="AB799" s="11"/>
      <c r="AC799" s="11"/>
      <c r="AD799" s="11"/>
      <c r="AE799" s="11"/>
      <c r="AF799" s="11"/>
      <c r="AG799" s="11"/>
      <c r="AH799" s="11"/>
      <c r="AI799" s="11"/>
      <c r="AJ799" s="11"/>
      <c r="AK799" s="11"/>
      <c r="AL799" s="11"/>
      <c r="AM799" s="11"/>
      <c r="AN799" s="11"/>
      <c r="AO799" s="11"/>
      <c r="AP799" s="63">
        <f t="shared" si="66"/>
        <v>0</v>
      </c>
      <c r="AQ799" s="63">
        <f t="shared" si="67"/>
        <v>0</v>
      </c>
      <c r="AR799" s="63">
        <f t="shared" si="68"/>
        <v>0</v>
      </c>
      <c r="AT799" s="176" cm="1">
        <f t="array" ref="AT799">SUMIFS('N1.3_Project_Listing'!$P$16:$P$829, 'N1.3_Project_Listing'!$E$16:$E$829,'N1.3_Project_Listing'!$E799, 'N1.3_Project_Listing'!$A$16:$A$829,ET_Risk_SC_Summation[[#Headers],[132kV Circuit Breaker]])</f>
        <v>0</v>
      </c>
      <c r="AU799" s="176" cm="1">
        <f t="array" ref="AU799">SUMIFS('N1.3_Project_Listing'!$P$16:$P$829, 'N1.3_Project_Listing'!$E$16:$E$829,'N1.3_Project_Listing'!$E799, 'N1.3_Project_Listing'!$A$16:$A$829,ET_Risk_SC_Summation[[#Headers],[132kV Transformer]])</f>
        <v>0</v>
      </c>
      <c r="AV799" s="176" cm="1">
        <f t="array" ref="AV799">SUMIFS('N1.3_Project_Listing'!$P$16:$P$829, 'N1.3_Project_Listing'!$E$16:$E$829,'N1.3_Project_Listing'!$E799, 'N1.3_Project_Listing'!$A$16:$A$829,ET_Risk_SC_Summation[[#Headers],[132kV Reactor]])</f>
        <v>0</v>
      </c>
      <c r="AW799" s="176" cm="1">
        <f t="array" ref="AW799">SUMIFS('N1.3_Project_Listing'!$P$16:$P$829, 'N1.3_Project_Listing'!$E$16:$E$829,'N1.3_Project_Listing'!$E799, 'N1.3_Project_Listing'!$A$16:$A$829,ET_Risk_SC_Summation[[#Headers],[132kV Underground Cable]])</f>
        <v>0</v>
      </c>
      <c r="AX799" s="176" cm="1">
        <f t="array" ref="AX799">SUMIFS('N1.3_Project_Listing'!$P$16:$P$829, 'N1.3_Project_Listing'!$E$16:$E$829,'N1.3_Project_Listing'!$E799, 'N1.3_Project_Listing'!$A$16:$A$829,ET_Risk_SC_Summation[[#Headers],[132kV OHL Conductor]])</f>
        <v>0</v>
      </c>
      <c r="AY799" s="176" cm="1">
        <f t="array" ref="AY799">SUMIFS('N1.3_Project_Listing'!$P$16:$P$829, 'N1.3_Project_Listing'!$E$16:$E$829,'N1.3_Project_Listing'!$E799, 'N1.3_Project_Listing'!$A$16:$A$829,ET_Risk_SC_Summation[[#Headers],[132kV OHL Fittings]])</f>
        <v>0</v>
      </c>
      <c r="AZ799" s="176" cm="1">
        <f t="array" ref="AZ799">SUMIFS('N1.3_Project_Listing'!$P$16:$P$829, 'N1.3_Project_Listing'!$E$16:$E$829,'N1.3_Project_Listing'!$E799, 'N1.3_Project_Listing'!$A$16:$A$829,ET_Risk_SC_Summation[[#Headers],[132kV OHL Tower]])</f>
        <v>0</v>
      </c>
      <c r="BA799" s="176" cm="1">
        <f t="array" ref="BA799">SUMIFS('N1.3_Project_Listing'!$P$16:$P$829, 'N1.3_Project_Listing'!$E$16:$E$829,'N1.3_Project_Listing'!$E799, 'N1.3_Project_Listing'!$A$16:$A$829,ET_Risk_SC_Summation[[#Headers],[275kV Circuit Breaker]])</f>
        <v>0</v>
      </c>
      <c r="BB799" s="176" cm="1">
        <f t="array" ref="BB799">SUMIFS('N1.3_Project_Listing'!$P$16:$P$829, 'N1.3_Project_Listing'!$E$16:$E$829,'N1.3_Project_Listing'!$E799, 'N1.3_Project_Listing'!$A$16:$A$829,ET_Risk_SC_Summation[[#Headers],[275kV Transformer]])</f>
        <v>0</v>
      </c>
      <c r="BC799" s="176" cm="1">
        <f t="array" ref="BC799">SUMIFS('N1.3_Project_Listing'!$P$16:$P$829, 'N1.3_Project_Listing'!$E$16:$E$829,'N1.3_Project_Listing'!$E799, 'N1.3_Project_Listing'!$A$16:$A$829,ET_Risk_SC_Summation[[#Headers],[275kV Reactor]])</f>
        <v>0</v>
      </c>
      <c r="BD799" s="176" cm="1">
        <f t="array" ref="BD799">SUMIFS('N1.3_Project_Listing'!$P$16:$P$829, 'N1.3_Project_Listing'!$E$16:$E$829,'N1.3_Project_Listing'!$E799, 'N1.3_Project_Listing'!$A$16:$A$829,ET_Risk_SC_Summation[[#Headers],[275kV Underground Cable]])</f>
        <v>0</v>
      </c>
      <c r="BE799" s="176" cm="1">
        <f t="array" ref="BE799">SUMIFS('N1.3_Project_Listing'!$P$16:$P$829, 'N1.3_Project_Listing'!$E$16:$E$829,'N1.3_Project_Listing'!$E799, 'N1.3_Project_Listing'!$A$16:$A$829,ET_Risk_SC_Summation[[#Headers],[275kV OHL Conductor]])</f>
        <v>0</v>
      </c>
      <c r="BF799" s="176" cm="1">
        <f t="array" ref="BF799">SUMIFS('N1.3_Project_Listing'!$P$16:$P$829, 'N1.3_Project_Listing'!$E$16:$E$829,'N1.3_Project_Listing'!$E799, 'N1.3_Project_Listing'!$A$16:$A$829,ET_Risk_SC_Summation[[#Headers],[275kV OHL Fittings]])</f>
        <v>0</v>
      </c>
      <c r="BG799" s="176" cm="1">
        <f t="array" ref="BG799">SUMIFS('N1.3_Project_Listing'!$P$16:$P$829, 'N1.3_Project_Listing'!$E$16:$E$829,'N1.3_Project_Listing'!$E799, 'N1.3_Project_Listing'!$A$16:$A$829,ET_Risk_SC_Summation[[#Headers],[275kV OHL Tower]])</f>
        <v>0</v>
      </c>
      <c r="BH799" s="176" cm="1">
        <f t="array" ref="BH799">SUMIFS('N1.3_Project_Listing'!$P$16:$P$829, 'N1.3_Project_Listing'!$E$16:$E$829,'N1.3_Project_Listing'!$E799, 'N1.3_Project_Listing'!$A$16:$A$829,ET_Risk_SC_Summation[[#Headers],[400kV Circuit Breaker]])</f>
        <v>0</v>
      </c>
      <c r="BI799" s="176" cm="1">
        <f t="array" ref="BI799">SUMIFS('N1.3_Project_Listing'!$P$16:$P$829, 'N1.3_Project_Listing'!$E$16:$E$829,'N1.3_Project_Listing'!$E799, 'N1.3_Project_Listing'!$A$16:$A$829,ET_Risk_SC_Summation[[#Headers],[400kV Transformer]])</f>
        <v>0</v>
      </c>
      <c r="BJ799" s="176" cm="1">
        <f t="array" ref="BJ799">SUMIFS('N1.3_Project_Listing'!$P$16:$P$829, 'N1.3_Project_Listing'!$E$16:$E$829,'N1.3_Project_Listing'!$E799, 'N1.3_Project_Listing'!$A$16:$A$829,ET_Risk_SC_Summation[[#Headers],[400kV Reactor]])</f>
        <v>0</v>
      </c>
      <c r="BK799" s="176" cm="1">
        <f t="array" ref="BK799">SUMIFS('N1.3_Project_Listing'!$P$16:$P$829, 'N1.3_Project_Listing'!$E$16:$E$829,'N1.3_Project_Listing'!$E799, 'N1.3_Project_Listing'!$A$16:$A$829,ET_Risk_SC_Summation[[#Headers],[400kV Underground Cable]])</f>
        <v>0</v>
      </c>
      <c r="BL799" s="176" cm="1">
        <f t="array" ref="BL799">SUMIFS('N1.3_Project_Listing'!$P$16:$P$829, 'N1.3_Project_Listing'!$E$16:$E$829,'N1.3_Project_Listing'!$E799, 'N1.3_Project_Listing'!$A$16:$A$829,ET_Risk_SC_Summation[[#Headers],[400kV OHL Conductor]])</f>
        <v>0</v>
      </c>
      <c r="BM799" s="176" cm="1">
        <f t="array" ref="BM799">SUMIFS('N1.3_Project_Listing'!$P$16:$P$829, 'N1.3_Project_Listing'!$E$16:$E$829,'N1.3_Project_Listing'!$E799, 'N1.3_Project_Listing'!$A$16:$A$829,ET_Risk_SC_Summation[[#Headers],[400kV OHL Fittings]])</f>
        <v>0</v>
      </c>
      <c r="BN799" s="176" cm="1">
        <f t="array" ref="BN799">SUMIFS('N1.3_Project_Listing'!$P$16:$P$829, 'N1.3_Project_Listing'!$E$16:$E$829,'N1.3_Project_Listing'!$E799, 'N1.3_Project_Listing'!$A$16:$A$829,ET_Risk_SC_Summation[[#Headers],[400kV OHL Tower]])</f>
        <v>0</v>
      </c>
      <c r="BO799" s="177" t="str">
        <f>IF(SUM(ET_Risk_SC_Summation[[#This Row],[132kV Circuit Breaker]:[400kV OHL Tower]])=0, "n/a", INDEX(ET_Risk_SC_Summation[#Headers],1,MATCH(MAX(ET_Risk_SC_Summation[[#This Row],[132kV Circuit Breaker]:[400kV OHL Tower]]),ET_Risk_SC_Summation[[#This Row],[132kV Circuit Breaker]:[400kV OHL Tower]],0)))</f>
        <v>n/a</v>
      </c>
      <c r="BP799" s="177" t="str">
        <f>IFERROR(INDEX('N0.7_Lookup_References'!$G$77:$G$98,MATCH(ET_Risk_SC_Summation[[#This Row],[Mxx Category]],'N0.7_Lookup_References'!$F$77:$F$98,0)),"")</f>
        <v/>
      </c>
    </row>
    <row r="800" spans="1:68">
      <c r="A800" s="160" t="str">
        <f>IFERROR(INDEX(N1.2_Intervention_Types[NARM Asset Category],MATCH('N1.3_Project_Listing'!$C800,N1.2_Intervention_Types[Intervention Type ID],0),1),"")</f>
        <v/>
      </c>
      <c r="B800" s="160" t="str">
        <f>IF($D$2="GD",IFERROR(INDEX(N1.2_Intervention_Types[C&amp;V Asset Category (GD)],MATCH('N1.3_Project_Listing'!$C800,N1.2_Intervention_Types[Intervention Type ID],0),1),""),IFERROR(INDEX(N1.2_Intervention_Types[NARM Asset Category],MATCH('N1.3_Project_Listing'!$C800,N1.2_Intervention_Types[Intervention Type ID],0),1),""))</f>
        <v/>
      </c>
      <c r="C800" s="67" t="str">
        <f>IFERROR(INDEX(N1.2_Intervention_Types[Intervention Type ID],MATCH('N1.3_Project_Listing'!$I800,N1.2_Intervention_Types[Intervention Type],0),1),"")</f>
        <v/>
      </c>
      <c r="D800" s="160" t="str">
        <f>IFERROR(INDEX(N1.2_Intervention_Types[Intervention Category],MATCH('N1.3_Project_Listing'!$C800,N1.2_Intervention_Types[Intervention Type ID],0),1),"")</f>
        <v/>
      </c>
      <c r="E800" s="210"/>
      <c r="F800" s="236"/>
      <c r="G800" s="236"/>
      <c r="H800" s="236"/>
      <c r="I800" s="151"/>
      <c r="J800" s="139"/>
      <c r="K800" s="117"/>
      <c r="L800" s="117"/>
      <c r="M800" s="117"/>
      <c r="N800" s="11"/>
      <c r="O800" s="11"/>
      <c r="P800" s="11"/>
      <c r="Q800" s="63">
        <f t="shared" si="69"/>
        <v>0</v>
      </c>
      <c r="R800" s="368">
        <f>IF('N1.3_Project_Listing'!$D800="Replacement",SUM('N1.3_Project_Listing'!$K800:$L800)/2,'N1.3_Project_Listing'!$M800)</f>
        <v>0</v>
      </c>
      <c r="S800" s="67" t="str">
        <f>IFERROR(INDEX('N0.7_Lookup_References'!$C$13:$C$72,MATCH($A800,'N0.7_Lookup_References'!$B$13:$B$72,0)),"")</f>
        <v/>
      </c>
      <c r="T800" s="338" t="str">
        <f t="shared" si="70"/>
        <v/>
      </c>
      <c r="V800" s="11"/>
      <c r="W800" s="11"/>
      <c r="X800" s="11"/>
      <c r="Y800" s="11"/>
      <c r="Z800" s="11"/>
      <c r="AA800" s="11"/>
      <c r="AB800" s="11"/>
      <c r="AC800" s="11"/>
      <c r="AD800" s="11"/>
      <c r="AE800" s="11"/>
      <c r="AF800" s="11"/>
      <c r="AG800" s="11"/>
      <c r="AH800" s="11"/>
      <c r="AI800" s="11"/>
      <c r="AJ800" s="11"/>
      <c r="AK800" s="11"/>
      <c r="AL800" s="11"/>
      <c r="AM800" s="11"/>
      <c r="AN800" s="11"/>
      <c r="AO800" s="11"/>
      <c r="AP800" s="63">
        <f t="shared" si="66"/>
        <v>0</v>
      </c>
      <c r="AQ800" s="63">
        <f t="shared" si="67"/>
        <v>0</v>
      </c>
      <c r="AR800" s="63">
        <f t="shared" si="68"/>
        <v>0</v>
      </c>
      <c r="AT800" s="176" cm="1">
        <f t="array" ref="AT800">SUMIFS('N1.3_Project_Listing'!$P$16:$P$829, 'N1.3_Project_Listing'!$E$16:$E$829,'N1.3_Project_Listing'!$E800, 'N1.3_Project_Listing'!$A$16:$A$829,ET_Risk_SC_Summation[[#Headers],[132kV Circuit Breaker]])</f>
        <v>0</v>
      </c>
      <c r="AU800" s="176" cm="1">
        <f t="array" ref="AU800">SUMIFS('N1.3_Project_Listing'!$P$16:$P$829, 'N1.3_Project_Listing'!$E$16:$E$829,'N1.3_Project_Listing'!$E800, 'N1.3_Project_Listing'!$A$16:$A$829,ET_Risk_SC_Summation[[#Headers],[132kV Transformer]])</f>
        <v>0</v>
      </c>
      <c r="AV800" s="176" cm="1">
        <f t="array" ref="AV800">SUMIFS('N1.3_Project_Listing'!$P$16:$P$829, 'N1.3_Project_Listing'!$E$16:$E$829,'N1.3_Project_Listing'!$E800, 'N1.3_Project_Listing'!$A$16:$A$829,ET_Risk_SC_Summation[[#Headers],[132kV Reactor]])</f>
        <v>0</v>
      </c>
      <c r="AW800" s="176" cm="1">
        <f t="array" ref="AW800">SUMIFS('N1.3_Project_Listing'!$P$16:$P$829, 'N1.3_Project_Listing'!$E$16:$E$829,'N1.3_Project_Listing'!$E800, 'N1.3_Project_Listing'!$A$16:$A$829,ET_Risk_SC_Summation[[#Headers],[132kV Underground Cable]])</f>
        <v>0</v>
      </c>
      <c r="AX800" s="176" cm="1">
        <f t="array" ref="AX800">SUMIFS('N1.3_Project_Listing'!$P$16:$P$829, 'N1.3_Project_Listing'!$E$16:$E$829,'N1.3_Project_Listing'!$E800, 'N1.3_Project_Listing'!$A$16:$A$829,ET_Risk_SC_Summation[[#Headers],[132kV OHL Conductor]])</f>
        <v>0</v>
      </c>
      <c r="AY800" s="176" cm="1">
        <f t="array" ref="AY800">SUMIFS('N1.3_Project_Listing'!$P$16:$P$829, 'N1.3_Project_Listing'!$E$16:$E$829,'N1.3_Project_Listing'!$E800, 'N1.3_Project_Listing'!$A$16:$A$829,ET_Risk_SC_Summation[[#Headers],[132kV OHL Fittings]])</f>
        <v>0</v>
      </c>
      <c r="AZ800" s="176" cm="1">
        <f t="array" ref="AZ800">SUMIFS('N1.3_Project_Listing'!$P$16:$P$829, 'N1.3_Project_Listing'!$E$16:$E$829,'N1.3_Project_Listing'!$E800, 'N1.3_Project_Listing'!$A$16:$A$829,ET_Risk_SC_Summation[[#Headers],[132kV OHL Tower]])</f>
        <v>0</v>
      </c>
      <c r="BA800" s="176" cm="1">
        <f t="array" ref="BA800">SUMIFS('N1.3_Project_Listing'!$P$16:$P$829, 'N1.3_Project_Listing'!$E$16:$E$829,'N1.3_Project_Listing'!$E800, 'N1.3_Project_Listing'!$A$16:$A$829,ET_Risk_SC_Summation[[#Headers],[275kV Circuit Breaker]])</f>
        <v>0</v>
      </c>
      <c r="BB800" s="176" cm="1">
        <f t="array" ref="BB800">SUMIFS('N1.3_Project_Listing'!$P$16:$P$829, 'N1.3_Project_Listing'!$E$16:$E$829,'N1.3_Project_Listing'!$E800, 'N1.3_Project_Listing'!$A$16:$A$829,ET_Risk_SC_Summation[[#Headers],[275kV Transformer]])</f>
        <v>0</v>
      </c>
      <c r="BC800" s="176" cm="1">
        <f t="array" ref="BC800">SUMIFS('N1.3_Project_Listing'!$P$16:$P$829, 'N1.3_Project_Listing'!$E$16:$E$829,'N1.3_Project_Listing'!$E800, 'N1.3_Project_Listing'!$A$16:$A$829,ET_Risk_SC_Summation[[#Headers],[275kV Reactor]])</f>
        <v>0</v>
      </c>
      <c r="BD800" s="176" cm="1">
        <f t="array" ref="BD800">SUMIFS('N1.3_Project_Listing'!$P$16:$P$829, 'N1.3_Project_Listing'!$E$16:$E$829,'N1.3_Project_Listing'!$E800, 'N1.3_Project_Listing'!$A$16:$A$829,ET_Risk_SC_Summation[[#Headers],[275kV Underground Cable]])</f>
        <v>0</v>
      </c>
      <c r="BE800" s="176" cm="1">
        <f t="array" ref="BE800">SUMIFS('N1.3_Project_Listing'!$P$16:$P$829, 'N1.3_Project_Listing'!$E$16:$E$829,'N1.3_Project_Listing'!$E800, 'N1.3_Project_Listing'!$A$16:$A$829,ET_Risk_SC_Summation[[#Headers],[275kV OHL Conductor]])</f>
        <v>0</v>
      </c>
      <c r="BF800" s="176" cm="1">
        <f t="array" ref="BF800">SUMIFS('N1.3_Project_Listing'!$P$16:$P$829, 'N1.3_Project_Listing'!$E$16:$E$829,'N1.3_Project_Listing'!$E800, 'N1.3_Project_Listing'!$A$16:$A$829,ET_Risk_SC_Summation[[#Headers],[275kV OHL Fittings]])</f>
        <v>0</v>
      </c>
      <c r="BG800" s="176" cm="1">
        <f t="array" ref="BG800">SUMIFS('N1.3_Project_Listing'!$P$16:$P$829, 'N1.3_Project_Listing'!$E$16:$E$829,'N1.3_Project_Listing'!$E800, 'N1.3_Project_Listing'!$A$16:$A$829,ET_Risk_SC_Summation[[#Headers],[275kV OHL Tower]])</f>
        <v>0</v>
      </c>
      <c r="BH800" s="176" cm="1">
        <f t="array" ref="BH800">SUMIFS('N1.3_Project_Listing'!$P$16:$P$829, 'N1.3_Project_Listing'!$E$16:$E$829,'N1.3_Project_Listing'!$E800, 'N1.3_Project_Listing'!$A$16:$A$829,ET_Risk_SC_Summation[[#Headers],[400kV Circuit Breaker]])</f>
        <v>0</v>
      </c>
      <c r="BI800" s="176" cm="1">
        <f t="array" ref="BI800">SUMIFS('N1.3_Project_Listing'!$P$16:$P$829, 'N1.3_Project_Listing'!$E$16:$E$829,'N1.3_Project_Listing'!$E800, 'N1.3_Project_Listing'!$A$16:$A$829,ET_Risk_SC_Summation[[#Headers],[400kV Transformer]])</f>
        <v>0</v>
      </c>
      <c r="BJ800" s="176" cm="1">
        <f t="array" ref="BJ800">SUMIFS('N1.3_Project_Listing'!$P$16:$P$829, 'N1.3_Project_Listing'!$E$16:$E$829,'N1.3_Project_Listing'!$E800, 'N1.3_Project_Listing'!$A$16:$A$829,ET_Risk_SC_Summation[[#Headers],[400kV Reactor]])</f>
        <v>0</v>
      </c>
      <c r="BK800" s="176" cm="1">
        <f t="array" ref="BK800">SUMIFS('N1.3_Project_Listing'!$P$16:$P$829, 'N1.3_Project_Listing'!$E$16:$E$829,'N1.3_Project_Listing'!$E800, 'N1.3_Project_Listing'!$A$16:$A$829,ET_Risk_SC_Summation[[#Headers],[400kV Underground Cable]])</f>
        <v>0</v>
      </c>
      <c r="BL800" s="176" cm="1">
        <f t="array" ref="BL800">SUMIFS('N1.3_Project_Listing'!$P$16:$P$829, 'N1.3_Project_Listing'!$E$16:$E$829,'N1.3_Project_Listing'!$E800, 'N1.3_Project_Listing'!$A$16:$A$829,ET_Risk_SC_Summation[[#Headers],[400kV OHL Conductor]])</f>
        <v>0</v>
      </c>
      <c r="BM800" s="176" cm="1">
        <f t="array" ref="BM800">SUMIFS('N1.3_Project_Listing'!$P$16:$P$829, 'N1.3_Project_Listing'!$E$16:$E$829,'N1.3_Project_Listing'!$E800, 'N1.3_Project_Listing'!$A$16:$A$829,ET_Risk_SC_Summation[[#Headers],[400kV OHL Fittings]])</f>
        <v>0</v>
      </c>
      <c r="BN800" s="176" cm="1">
        <f t="array" ref="BN800">SUMIFS('N1.3_Project_Listing'!$P$16:$P$829, 'N1.3_Project_Listing'!$E$16:$E$829,'N1.3_Project_Listing'!$E800, 'N1.3_Project_Listing'!$A$16:$A$829,ET_Risk_SC_Summation[[#Headers],[400kV OHL Tower]])</f>
        <v>0</v>
      </c>
      <c r="BO800" s="177" t="str">
        <f>IF(SUM(ET_Risk_SC_Summation[[#This Row],[132kV Circuit Breaker]:[400kV OHL Tower]])=0, "n/a", INDEX(ET_Risk_SC_Summation[#Headers],1,MATCH(MAX(ET_Risk_SC_Summation[[#This Row],[132kV Circuit Breaker]:[400kV OHL Tower]]),ET_Risk_SC_Summation[[#This Row],[132kV Circuit Breaker]:[400kV OHL Tower]],0)))</f>
        <v>n/a</v>
      </c>
      <c r="BP800" s="177" t="str">
        <f>IFERROR(INDEX('N0.7_Lookup_References'!$G$77:$G$98,MATCH(ET_Risk_SC_Summation[[#This Row],[Mxx Category]],'N0.7_Lookup_References'!$F$77:$F$98,0)),"")</f>
        <v/>
      </c>
    </row>
    <row r="801" spans="1:68">
      <c r="A801" s="160" t="str">
        <f>IFERROR(INDEX(N1.2_Intervention_Types[NARM Asset Category],MATCH('N1.3_Project_Listing'!$C801,N1.2_Intervention_Types[Intervention Type ID],0),1),"")</f>
        <v/>
      </c>
      <c r="B801" s="160" t="str">
        <f>IF($D$2="GD",IFERROR(INDEX(N1.2_Intervention_Types[C&amp;V Asset Category (GD)],MATCH('N1.3_Project_Listing'!$C801,N1.2_Intervention_Types[Intervention Type ID],0),1),""),IFERROR(INDEX(N1.2_Intervention_Types[NARM Asset Category],MATCH('N1.3_Project_Listing'!$C801,N1.2_Intervention_Types[Intervention Type ID],0),1),""))</f>
        <v/>
      </c>
      <c r="C801" s="67" t="str">
        <f>IFERROR(INDEX(N1.2_Intervention_Types[Intervention Type ID],MATCH('N1.3_Project_Listing'!$I801,N1.2_Intervention_Types[Intervention Type],0),1),"")</f>
        <v/>
      </c>
      <c r="D801" s="160" t="str">
        <f>IFERROR(INDEX(N1.2_Intervention_Types[Intervention Category],MATCH('N1.3_Project_Listing'!$C801,N1.2_Intervention_Types[Intervention Type ID],0),1),"")</f>
        <v/>
      </c>
      <c r="E801" s="210"/>
      <c r="F801" s="236"/>
      <c r="G801" s="236"/>
      <c r="H801" s="236"/>
      <c r="I801" s="151"/>
      <c r="J801" s="139"/>
      <c r="K801" s="117"/>
      <c r="L801" s="117"/>
      <c r="M801" s="117"/>
      <c r="N801" s="11"/>
      <c r="O801" s="11"/>
      <c r="P801" s="11"/>
      <c r="Q801" s="63">
        <f t="shared" si="69"/>
        <v>0</v>
      </c>
      <c r="R801" s="368">
        <f>IF('N1.3_Project_Listing'!$D801="Replacement",SUM('N1.3_Project_Listing'!$K801:$L801)/2,'N1.3_Project_Listing'!$M801)</f>
        <v>0</v>
      </c>
      <c r="S801" s="67" t="str">
        <f>IFERROR(INDEX('N0.7_Lookup_References'!$C$13:$C$72,MATCH($A801,'N0.7_Lookup_References'!$B$13:$B$72,0)),"")</f>
        <v/>
      </c>
      <c r="T801" s="338" t="str">
        <f t="shared" si="70"/>
        <v/>
      </c>
      <c r="V801" s="11"/>
      <c r="W801" s="11"/>
      <c r="X801" s="11"/>
      <c r="Y801" s="11"/>
      <c r="Z801" s="11"/>
      <c r="AA801" s="11"/>
      <c r="AB801" s="11"/>
      <c r="AC801" s="11"/>
      <c r="AD801" s="11"/>
      <c r="AE801" s="11"/>
      <c r="AF801" s="11"/>
      <c r="AG801" s="11"/>
      <c r="AH801" s="11"/>
      <c r="AI801" s="11"/>
      <c r="AJ801" s="11"/>
      <c r="AK801" s="11"/>
      <c r="AL801" s="11"/>
      <c r="AM801" s="11"/>
      <c r="AN801" s="11"/>
      <c r="AO801" s="11"/>
      <c r="AP801" s="63">
        <f t="shared" si="66"/>
        <v>0</v>
      </c>
      <c r="AQ801" s="63">
        <f t="shared" si="67"/>
        <v>0</v>
      </c>
      <c r="AR801" s="63">
        <f t="shared" si="68"/>
        <v>0</v>
      </c>
      <c r="AT801" s="176" cm="1">
        <f t="array" ref="AT801">SUMIFS('N1.3_Project_Listing'!$P$16:$P$829, 'N1.3_Project_Listing'!$E$16:$E$829,'N1.3_Project_Listing'!$E801, 'N1.3_Project_Listing'!$A$16:$A$829,ET_Risk_SC_Summation[[#Headers],[132kV Circuit Breaker]])</f>
        <v>0</v>
      </c>
      <c r="AU801" s="176" cm="1">
        <f t="array" ref="AU801">SUMIFS('N1.3_Project_Listing'!$P$16:$P$829, 'N1.3_Project_Listing'!$E$16:$E$829,'N1.3_Project_Listing'!$E801, 'N1.3_Project_Listing'!$A$16:$A$829,ET_Risk_SC_Summation[[#Headers],[132kV Transformer]])</f>
        <v>0</v>
      </c>
      <c r="AV801" s="176" cm="1">
        <f t="array" ref="AV801">SUMIFS('N1.3_Project_Listing'!$P$16:$P$829, 'N1.3_Project_Listing'!$E$16:$E$829,'N1.3_Project_Listing'!$E801, 'N1.3_Project_Listing'!$A$16:$A$829,ET_Risk_SC_Summation[[#Headers],[132kV Reactor]])</f>
        <v>0</v>
      </c>
      <c r="AW801" s="176" cm="1">
        <f t="array" ref="AW801">SUMIFS('N1.3_Project_Listing'!$P$16:$P$829, 'N1.3_Project_Listing'!$E$16:$E$829,'N1.3_Project_Listing'!$E801, 'N1.3_Project_Listing'!$A$16:$A$829,ET_Risk_SC_Summation[[#Headers],[132kV Underground Cable]])</f>
        <v>0</v>
      </c>
      <c r="AX801" s="176" cm="1">
        <f t="array" ref="AX801">SUMIFS('N1.3_Project_Listing'!$P$16:$P$829, 'N1.3_Project_Listing'!$E$16:$E$829,'N1.3_Project_Listing'!$E801, 'N1.3_Project_Listing'!$A$16:$A$829,ET_Risk_SC_Summation[[#Headers],[132kV OHL Conductor]])</f>
        <v>0</v>
      </c>
      <c r="AY801" s="176" cm="1">
        <f t="array" ref="AY801">SUMIFS('N1.3_Project_Listing'!$P$16:$P$829, 'N1.3_Project_Listing'!$E$16:$E$829,'N1.3_Project_Listing'!$E801, 'N1.3_Project_Listing'!$A$16:$A$829,ET_Risk_SC_Summation[[#Headers],[132kV OHL Fittings]])</f>
        <v>0</v>
      </c>
      <c r="AZ801" s="176" cm="1">
        <f t="array" ref="AZ801">SUMIFS('N1.3_Project_Listing'!$P$16:$P$829, 'N1.3_Project_Listing'!$E$16:$E$829,'N1.3_Project_Listing'!$E801, 'N1.3_Project_Listing'!$A$16:$A$829,ET_Risk_SC_Summation[[#Headers],[132kV OHL Tower]])</f>
        <v>0</v>
      </c>
      <c r="BA801" s="176" cm="1">
        <f t="array" ref="BA801">SUMIFS('N1.3_Project_Listing'!$P$16:$P$829, 'N1.3_Project_Listing'!$E$16:$E$829,'N1.3_Project_Listing'!$E801, 'N1.3_Project_Listing'!$A$16:$A$829,ET_Risk_SC_Summation[[#Headers],[275kV Circuit Breaker]])</f>
        <v>0</v>
      </c>
      <c r="BB801" s="176" cm="1">
        <f t="array" ref="BB801">SUMIFS('N1.3_Project_Listing'!$P$16:$P$829, 'N1.3_Project_Listing'!$E$16:$E$829,'N1.3_Project_Listing'!$E801, 'N1.3_Project_Listing'!$A$16:$A$829,ET_Risk_SC_Summation[[#Headers],[275kV Transformer]])</f>
        <v>0</v>
      </c>
      <c r="BC801" s="176" cm="1">
        <f t="array" ref="BC801">SUMIFS('N1.3_Project_Listing'!$P$16:$P$829, 'N1.3_Project_Listing'!$E$16:$E$829,'N1.3_Project_Listing'!$E801, 'N1.3_Project_Listing'!$A$16:$A$829,ET_Risk_SC_Summation[[#Headers],[275kV Reactor]])</f>
        <v>0</v>
      </c>
      <c r="BD801" s="176" cm="1">
        <f t="array" ref="BD801">SUMIFS('N1.3_Project_Listing'!$P$16:$P$829, 'N1.3_Project_Listing'!$E$16:$E$829,'N1.3_Project_Listing'!$E801, 'N1.3_Project_Listing'!$A$16:$A$829,ET_Risk_SC_Summation[[#Headers],[275kV Underground Cable]])</f>
        <v>0</v>
      </c>
      <c r="BE801" s="176" cm="1">
        <f t="array" ref="BE801">SUMIFS('N1.3_Project_Listing'!$P$16:$P$829, 'N1.3_Project_Listing'!$E$16:$E$829,'N1.3_Project_Listing'!$E801, 'N1.3_Project_Listing'!$A$16:$A$829,ET_Risk_SC_Summation[[#Headers],[275kV OHL Conductor]])</f>
        <v>0</v>
      </c>
      <c r="BF801" s="176" cm="1">
        <f t="array" ref="BF801">SUMIFS('N1.3_Project_Listing'!$P$16:$P$829, 'N1.3_Project_Listing'!$E$16:$E$829,'N1.3_Project_Listing'!$E801, 'N1.3_Project_Listing'!$A$16:$A$829,ET_Risk_SC_Summation[[#Headers],[275kV OHL Fittings]])</f>
        <v>0</v>
      </c>
      <c r="BG801" s="176" cm="1">
        <f t="array" ref="BG801">SUMIFS('N1.3_Project_Listing'!$P$16:$P$829, 'N1.3_Project_Listing'!$E$16:$E$829,'N1.3_Project_Listing'!$E801, 'N1.3_Project_Listing'!$A$16:$A$829,ET_Risk_SC_Summation[[#Headers],[275kV OHL Tower]])</f>
        <v>0</v>
      </c>
      <c r="BH801" s="176" cm="1">
        <f t="array" ref="BH801">SUMIFS('N1.3_Project_Listing'!$P$16:$P$829, 'N1.3_Project_Listing'!$E$16:$E$829,'N1.3_Project_Listing'!$E801, 'N1.3_Project_Listing'!$A$16:$A$829,ET_Risk_SC_Summation[[#Headers],[400kV Circuit Breaker]])</f>
        <v>0</v>
      </c>
      <c r="BI801" s="176" cm="1">
        <f t="array" ref="BI801">SUMIFS('N1.3_Project_Listing'!$P$16:$P$829, 'N1.3_Project_Listing'!$E$16:$E$829,'N1.3_Project_Listing'!$E801, 'N1.3_Project_Listing'!$A$16:$A$829,ET_Risk_SC_Summation[[#Headers],[400kV Transformer]])</f>
        <v>0</v>
      </c>
      <c r="BJ801" s="176" cm="1">
        <f t="array" ref="BJ801">SUMIFS('N1.3_Project_Listing'!$P$16:$P$829, 'N1.3_Project_Listing'!$E$16:$E$829,'N1.3_Project_Listing'!$E801, 'N1.3_Project_Listing'!$A$16:$A$829,ET_Risk_SC_Summation[[#Headers],[400kV Reactor]])</f>
        <v>0</v>
      </c>
      <c r="BK801" s="176" cm="1">
        <f t="array" ref="BK801">SUMIFS('N1.3_Project_Listing'!$P$16:$P$829, 'N1.3_Project_Listing'!$E$16:$E$829,'N1.3_Project_Listing'!$E801, 'N1.3_Project_Listing'!$A$16:$A$829,ET_Risk_SC_Summation[[#Headers],[400kV Underground Cable]])</f>
        <v>0</v>
      </c>
      <c r="BL801" s="176" cm="1">
        <f t="array" ref="BL801">SUMIFS('N1.3_Project_Listing'!$P$16:$P$829, 'N1.3_Project_Listing'!$E$16:$E$829,'N1.3_Project_Listing'!$E801, 'N1.3_Project_Listing'!$A$16:$A$829,ET_Risk_SC_Summation[[#Headers],[400kV OHL Conductor]])</f>
        <v>0</v>
      </c>
      <c r="BM801" s="176" cm="1">
        <f t="array" ref="BM801">SUMIFS('N1.3_Project_Listing'!$P$16:$P$829, 'N1.3_Project_Listing'!$E$16:$E$829,'N1.3_Project_Listing'!$E801, 'N1.3_Project_Listing'!$A$16:$A$829,ET_Risk_SC_Summation[[#Headers],[400kV OHL Fittings]])</f>
        <v>0</v>
      </c>
      <c r="BN801" s="176" cm="1">
        <f t="array" ref="BN801">SUMIFS('N1.3_Project_Listing'!$P$16:$P$829, 'N1.3_Project_Listing'!$E$16:$E$829,'N1.3_Project_Listing'!$E801, 'N1.3_Project_Listing'!$A$16:$A$829,ET_Risk_SC_Summation[[#Headers],[400kV OHL Tower]])</f>
        <v>0</v>
      </c>
      <c r="BO801" s="177" t="str">
        <f>IF(SUM(ET_Risk_SC_Summation[[#This Row],[132kV Circuit Breaker]:[400kV OHL Tower]])=0, "n/a", INDEX(ET_Risk_SC_Summation[#Headers],1,MATCH(MAX(ET_Risk_SC_Summation[[#This Row],[132kV Circuit Breaker]:[400kV OHL Tower]]),ET_Risk_SC_Summation[[#This Row],[132kV Circuit Breaker]:[400kV OHL Tower]],0)))</f>
        <v>n/a</v>
      </c>
      <c r="BP801" s="177" t="str">
        <f>IFERROR(INDEX('N0.7_Lookup_References'!$G$77:$G$98,MATCH(ET_Risk_SC_Summation[[#This Row],[Mxx Category]],'N0.7_Lookup_References'!$F$77:$F$98,0)),"")</f>
        <v/>
      </c>
    </row>
    <row r="802" spans="1:68">
      <c r="A802" s="160" t="str">
        <f>IFERROR(INDEX(N1.2_Intervention_Types[NARM Asset Category],MATCH('N1.3_Project_Listing'!$C802,N1.2_Intervention_Types[Intervention Type ID],0),1),"")</f>
        <v/>
      </c>
      <c r="B802" s="160" t="str">
        <f>IF($D$2="GD",IFERROR(INDEX(N1.2_Intervention_Types[C&amp;V Asset Category (GD)],MATCH('N1.3_Project_Listing'!$C802,N1.2_Intervention_Types[Intervention Type ID],0),1),""),IFERROR(INDEX(N1.2_Intervention_Types[NARM Asset Category],MATCH('N1.3_Project_Listing'!$C802,N1.2_Intervention_Types[Intervention Type ID],0),1),""))</f>
        <v/>
      </c>
      <c r="C802" s="67" t="str">
        <f>IFERROR(INDEX(N1.2_Intervention_Types[Intervention Type ID],MATCH('N1.3_Project_Listing'!$I802,N1.2_Intervention_Types[Intervention Type],0),1),"")</f>
        <v/>
      </c>
      <c r="D802" s="160" t="str">
        <f>IFERROR(INDEX(N1.2_Intervention_Types[Intervention Category],MATCH('N1.3_Project_Listing'!$C802,N1.2_Intervention_Types[Intervention Type ID],0),1),"")</f>
        <v/>
      </c>
      <c r="E802" s="210"/>
      <c r="F802" s="236"/>
      <c r="G802" s="236"/>
      <c r="H802" s="236"/>
      <c r="I802" s="151"/>
      <c r="J802" s="139"/>
      <c r="K802" s="117"/>
      <c r="L802" s="117"/>
      <c r="M802" s="117"/>
      <c r="N802" s="11"/>
      <c r="O802" s="11"/>
      <c r="P802" s="11"/>
      <c r="Q802" s="63">
        <f t="shared" si="69"/>
        <v>0</v>
      </c>
      <c r="R802" s="368">
        <f>IF('N1.3_Project_Listing'!$D802="Replacement",SUM('N1.3_Project_Listing'!$K802:$L802)/2,'N1.3_Project_Listing'!$M802)</f>
        <v>0</v>
      </c>
      <c r="S802" s="67" t="str">
        <f>IFERROR(INDEX('N0.7_Lookup_References'!$C$13:$C$72,MATCH($A802,'N0.7_Lookup_References'!$B$13:$B$72,0)),"")</f>
        <v/>
      </c>
      <c r="T802" s="338" t="str">
        <f t="shared" si="70"/>
        <v/>
      </c>
      <c r="V802" s="11"/>
      <c r="W802" s="11"/>
      <c r="X802" s="11"/>
      <c r="Y802" s="11"/>
      <c r="Z802" s="11"/>
      <c r="AA802" s="11"/>
      <c r="AB802" s="11"/>
      <c r="AC802" s="11"/>
      <c r="AD802" s="11"/>
      <c r="AE802" s="11"/>
      <c r="AF802" s="11"/>
      <c r="AG802" s="11"/>
      <c r="AH802" s="11"/>
      <c r="AI802" s="11"/>
      <c r="AJ802" s="11"/>
      <c r="AK802" s="11"/>
      <c r="AL802" s="11"/>
      <c r="AM802" s="11"/>
      <c r="AN802" s="11"/>
      <c r="AO802" s="11"/>
      <c r="AP802" s="63">
        <f t="shared" si="66"/>
        <v>0</v>
      </c>
      <c r="AQ802" s="63">
        <f t="shared" si="67"/>
        <v>0</v>
      </c>
      <c r="AR802" s="63">
        <f t="shared" si="68"/>
        <v>0</v>
      </c>
      <c r="AT802" s="176" cm="1">
        <f t="array" ref="AT802">SUMIFS('N1.3_Project_Listing'!$P$16:$P$829, 'N1.3_Project_Listing'!$E$16:$E$829,'N1.3_Project_Listing'!$E802, 'N1.3_Project_Listing'!$A$16:$A$829,ET_Risk_SC_Summation[[#Headers],[132kV Circuit Breaker]])</f>
        <v>0</v>
      </c>
      <c r="AU802" s="176" cm="1">
        <f t="array" ref="AU802">SUMIFS('N1.3_Project_Listing'!$P$16:$P$829, 'N1.3_Project_Listing'!$E$16:$E$829,'N1.3_Project_Listing'!$E802, 'N1.3_Project_Listing'!$A$16:$A$829,ET_Risk_SC_Summation[[#Headers],[132kV Transformer]])</f>
        <v>0</v>
      </c>
      <c r="AV802" s="176" cm="1">
        <f t="array" ref="AV802">SUMIFS('N1.3_Project_Listing'!$P$16:$P$829, 'N1.3_Project_Listing'!$E$16:$E$829,'N1.3_Project_Listing'!$E802, 'N1.3_Project_Listing'!$A$16:$A$829,ET_Risk_SC_Summation[[#Headers],[132kV Reactor]])</f>
        <v>0</v>
      </c>
      <c r="AW802" s="176" cm="1">
        <f t="array" ref="AW802">SUMIFS('N1.3_Project_Listing'!$P$16:$P$829, 'N1.3_Project_Listing'!$E$16:$E$829,'N1.3_Project_Listing'!$E802, 'N1.3_Project_Listing'!$A$16:$A$829,ET_Risk_SC_Summation[[#Headers],[132kV Underground Cable]])</f>
        <v>0</v>
      </c>
      <c r="AX802" s="176" cm="1">
        <f t="array" ref="AX802">SUMIFS('N1.3_Project_Listing'!$P$16:$P$829, 'N1.3_Project_Listing'!$E$16:$E$829,'N1.3_Project_Listing'!$E802, 'N1.3_Project_Listing'!$A$16:$A$829,ET_Risk_SC_Summation[[#Headers],[132kV OHL Conductor]])</f>
        <v>0</v>
      </c>
      <c r="AY802" s="176" cm="1">
        <f t="array" ref="AY802">SUMIFS('N1.3_Project_Listing'!$P$16:$P$829, 'N1.3_Project_Listing'!$E$16:$E$829,'N1.3_Project_Listing'!$E802, 'N1.3_Project_Listing'!$A$16:$A$829,ET_Risk_SC_Summation[[#Headers],[132kV OHL Fittings]])</f>
        <v>0</v>
      </c>
      <c r="AZ802" s="176" cm="1">
        <f t="array" ref="AZ802">SUMIFS('N1.3_Project_Listing'!$P$16:$P$829, 'N1.3_Project_Listing'!$E$16:$E$829,'N1.3_Project_Listing'!$E802, 'N1.3_Project_Listing'!$A$16:$A$829,ET_Risk_SC_Summation[[#Headers],[132kV OHL Tower]])</f>
        <v>0</v>
      </c>
      <c r="BA802" s="176" cm="1">
        <f t="array" ref="BA802">SUMIFS('N1.3_Project_Listing'!$P$16:$P$829, 'N1.3_Project_Listing'!$E$16:$E$829,'N1.3_Project_Listing'!$E802, 'N1.3_Project_Listing'!$A$16:$A$829,ET_Risk_SC_Summation[[#Headers],[275kV Circuit Breaker]])</f>
        <v>0</v>
      </c>
      <c r="BB802" s="176" cm="1">
        <f t="array" ref="BB802">SUMIFS('N1.3_Project_Listing'!$P$16:$P$829, 'N1.3_Project_Listing'!$E$16:$E$829,'N1.3_Project_Listing'!$E802, 'N1.3_Project_Listing'!$A$16:$A$829,ET_Risk_SC_Summation[[#Headers],[275kV Transformer]])</f>
        <v>0</v>
      </c>
      <c r="BC802" s="176" cm="1">
        <f t="array" ref="BC802">SUMIFS('N1.3_Project_Listing'!$P$16:$P$829, 'N1.3_Project_Listing'!$E$16:$E$829,'N1.3_Project_Listing'!$E802, 'N1.3_Project_Listing'!$A$16:$A$829,ET_Risk_SC_Summation[[#Headers],[275kV Reactor]])</f>
        <v>0</v>
      </c>
      <c r="BD802" s="176" cm="1">
        <f t="array" ref="BD802">SUMIFS('N1.3_Project_Listing'!$P$16:$P$829, 'N1.3_Project_Listing'!$E$16:$E$829,'N1.3_Project_Listing'!$E802, 'N1.3_Project_Listing'!$A$16:$A$829,ET_Risk_SC_Summation[[#Headers],[275kV Underground Cable]])</f>
        <v>0</v>
      </c>
      <c r="BE802" s="176" cm="1">
        <f t="array" ref="BE802">SUMIFS('N1.3_Project_Listing'!$P$16:$P$829, 'N1.3_Project_Listing'!$E$16:$E$829,'N1.3_Project_Listing'!$E802, 'N1.3_Project_Listing'!$A$16:$A$829,ET_Risk_SC_Summation[[#Headers],[275kV OHL Conductor]])</f>
        <v>0</v>
      </c>
      <c r="BF802" s="176" cm="1">
        <f t="array" ref="BF802">SUMIFS('N1.3_Project_Listing'!$P$16:$P$829, 'N1.3_Project_Listing'!$E$16:$E$829,'N1.3_Project_Listing'!$E802, 'N1.3_Project_Listing'!$A$16:$A$829,ET_Risk_SC_Summation[[#Headers],[275kV OHL Fittings]])</f>
        <v>0</v>
      </c>
      <c r="BG802" s="176" cm="1">
        <f t="array" ref="BG802">SUMIFS('N1.3_Project_Listing'!$P$16:$P$829, 'N1.3_Project_Listing'!$E$16:$E$829,'N1.3_Project_Listing'!$E802, 'N1.3_Project_Listing'!$A$16:$A$829,ET_Risk_SC_Summation[[#Headers],[275kV OHL Tower]])</f>
        <v>0</v>
      </c>
      <c r="BH802" s="176" cm="1">
        <f t="array" ref="BH802">SUMIFS('N1.3_Project_Listing'!$P$16:$P$829, 'N1.3_Project_Listing'!$E$16:$E$829,'N1.3_Project_Listing'!$E802, 'N1.3_Project_Listing'!$A$16:$A$829,ET_Risk_SC_Summation[[#Headers],[400kV Circuit Breaker]])</f>
        <v>0</v>
      </c>
      <c r="BI802" s="176" cm="1">
        <f t="array" ref="BI802">SUMIFS('N1.3_Project_Listing'!$P$16:$P$829, 'N1.3_Project_Listing'!$E$16:$E$829,'N1.3_Project_Listing'!$E802, 'N1.3_Project_Listing'!$A$16:$A$829,ET_Risk_SC_Summation[[#Headers],[400kV Transformer]])</f>
        <v>0</v>
      </c>
      <c r="BJ802" s="176" cm="1">
        <f t="array" ref="BJ802">SUMIFS('N1.3_Project_Listing'!$P$16:$P$829, 'N1.3_Project_Listing'!$E$16:$E$829,'N1.3_Project_Listing'!$E802, 'N1.3_Project_Listing'!$A$16:$A$829,ET_Risk_SC_Summation[[#Headers],[400kV Reactor]])</f>
        <v>0</v>
      </c>
      <c r="BK802" s="176" cm="1">
        <f t="array" ref="BK802">SUMIFS('N1.3_Project_Listing'!$P$16:$P$829, 'N1.3_Project_Listing'!$E$16:$E$829,'N1.3_Project_Listing'!$E802, 'N1.3_Project_Listing'!$A$16:$A$829,ET_Risk_SC_Summation[[#Headers],[400kV Underground Cable]])</f>
        <v>0</v>
      </c>
      <c r="BL802" s="176" cm="1">
        <f t="array" ref="BL802">SUMIFS('N1.3_Project_Listing'!$P$16:$P$829, 'N1.3_Project_Listing'!$E$16:$E$829,'N1.3_Project_Listing'!$E802, 'N1.3_Project_Listing'!$A$16:$A$829,ET_Risk_SC_Summation[[#Headers],[400kV OHL Conductor]])</f>
        <v>0</v>
      </c>
      <c r="BM802" s="176" cm="1">
        <f t="array" ref="BM802">SUMIFS('N1.3_Project_Listing'!$P$16:$P$829, 'N1.3_Project_Listing'!$E$16:$E$829,'N1.3_Project_Listing'!$E802, 'N1.3_Project_Listing'!$A$16:$A$829,ET_Risk_SC_Summation[[#Headers],[400kV OHL Fittings]])</f>
        <v>0</v>
      </c>
      <c r="BN802" s="176" cm="1">
        <f t="array" ref="BN802">SUMIFS('N1.3_Project_Listing'!$P$16:$P$829, 'N1.3_Project_Listing'!$E$16:$E$829,'N1.3_Project_Listing'!$E802, 'N1.3_Project_Listing'!$A$16:$A$829,ET_Risk_SC_Summation[[#Headers],[400kV OHL Tower]])</f>
        <v>0</v>
      </c>
      <c r="BO802" s="177" t="str">
        <f>IF(SUM(ET_Risk_SC_Summation[[#This Row],[132kV Circuit Breaker]:[400kV OHL Tower]])=0, "n/a", INDEX(ET_Risk_SC_Summation[#Headers],1,MATCH(MAX(ET_Risk_SC_Summation[[#This Row],[132kV Circuit Breaker]:[400kV OHL Tower]]),ET_Risk_SC_Summation[[#This Row],[132kV Circuit Breaker]:[400kV OHL Tower]],0)))</f>
        <v>n/a</v>
      </c>
      <c r="BP802" s="177" t="str">
        <f>IFERROR(INDEX('N0.7_Lookup_References'!$G$77:$G$98,MATCH(ET_Risk_SC_Summation[[#This Row],[Mxx Category]],'N0.7_Lookup_References'!$F$77:$F$98,0)),"")</f>
        <v/>
      </c>
    </row>
    <row r="803" spans="1:68">
      <c r="A803" s="160" t="str">
        <f>IFERROR(INDEX(N1.2_Intervention_Types[NARM Asset Category],MATCH('N1.3_Project_Listing'!$C803,N1.2_Intervention_Types[Intervention Type ID],0),1),"")</f>
        <v/>
      </c>
      <c r="B803" s="160" t="str">
        <f>IF($D$2="GD",IFERROR(INDEX(N1.2_Intervention_Types[C&amp;V Asset Category (GD)],MATCH('N1.3_Project_Listing'!$C803,N1.2_Intervention_Types[Intervention Type ID],0),1),""),IFERROR(INDEX(N1.2_Intervention_Types[NARM Asset Category],MATCH('N1.3_Project_Listing'!$C803,N1.2_Intervention_Types[Intervention Type ID],0),1),""))</f>
        <v/>
      </c>
      <c r="C803" s="67" t="str">
        <f>IFERROR(INDEX(N1.2_Intervention_Types[Intervention Type ID],MATCH('N1.3_Project_Listing'!$I803,N1.2_Intervention_Types[Intervention Type],0),1),"")</f>
        <v/>
      </c>
      <c r="D803" s="160" t="str">
        <f>IFERROR(INDEX(N1.2_Intervention_Types[Intervention Category],MATCH('N1.3_Project_Listing'!$C803,N1.2_Intervention_Types[Intervention Type ID],0),1),"")</f>
        <v/>
      </c>
      <c r="E803" s="210"/>
      <c r="F803" s="236"/>
      <c r="G803" s="236"/>
      <c r="H803" s="236"/>
      <c r="I803" s="151"/>
      <c r="J803" s="139"/>
      <c r="K803" s="117"/>
      <c r="L803" s="117"/>
      <c r="M803" s="117"/>
      <c r="N803" s="11"/>
      <c r="O803" s="11"/>
      <c r="P803" s="11"/>
      <c r="Q803" s="63">
        <f t="shared" si="69"/>
        <v>0</v>
      </c>
      <c r="R803" s="368">
        <f>IF('N1.3_Project_Listing'!$D803="Replacement",SUM('N1.3_Project_Listing'!$K803:$L803)/2,'N1.3_Project_Listing'!$M803)</f>
        <v>0</v>
      </c>
      <c r="S803" s="67" t="str">
        <f>IFERROR(INDEX('N0.7_Lookup_References'!$C$13:$C$72,MATCH($A803,'N0.7_Lookup_References'!$B$13:$B$72,0)),"")</f>
        <v/>
      </c>
      <c r="T803" s="338" t="str">
        <f t="shared" si="70"/>
        <v/>
      </c>
      <c r="V803" s="11"/>
      <c r="W803" s="11"/>
      <c r="X803" s="11"/>
      <c r="Y803" s="11"/>
      <c r="Z803" s="11"/>
      <c r="AA803" s="11"/>
      <c r="AB803" s="11"/>
      <c r="AC803" s="11"/>
      <c r="AD803" s="11"/>
      <c r="AE803" s="11"/>
      <c r="AF803" s="11"/>
      <c r="AG803" s="11"/>
      <c r="AH803" s="11"/>
      <c r="AI803" s="11"/>
      <c r="AJ803" s="11"/>
      <c r="AK803" s="11"/>
      <c r="AL803" s="11"/>
      <c r="AM803" s="11"/>
      <c r="AN803" s="11"/>
      <c r="AO803" s="11"/>
      <c r="AP803" s="63">
        <f t="shared" si="66"/>
        <v>0</v>
      </c>
      <c r="AQ803" s="63">
        <f t="shared" si="67"/>
        <v>0</v>
      </c>
      <c r="AR803" s="63">
        <f t="shared" si="68"/>
        <v>0</v>
      </c>
      <c r="AT803" s="176" cm="1">
        <f t="array" ref="AT803">SUMIFS('N1.3_Project_Listing'!$P$16:$P$829, 'N1.3_Project_Listing'!$E$16:$E$829,'N1.3_Project_Listing'!$E803, 'N1.3_Project_Listing'!$A$16:$A$829,ET_Risk_SC_Summation[[#Headers],[132kV Circuit Breaker]])</f>
        <v>0</v>
      </c>
      <c r="AU803" s="176" cm="1">
        <f t="array" ref="AU803">SUMIFS('N1.3_Project_Listing'!$P$16:$P$829, 'N1.3_Project_Listing'!$E$16:$E$829,'N1.3_Project_Listing'!$E803, 'N1.3_Project_Listing'!$A$16:$A$829,ET_Risk_SC_Summation[[#Headers],[132kV Transformer]])</f>
        <v>0</v>
      </c>
      <c r="AV803" s="176" cm="1">
        <f t="array" ref="AV803">SUMIFS('N1.3_Project_Listing'!$P$16:$P$829, 'N1.3_Project_Listing'!$E$16:$E$829,'N1.3_Project_Listing'!$E803, 'N1.3_Project_Listing'!$A$16:$A$829,ET_Risk_SC_Summation[[#Headers],[132kV Reactor]])</f>
        <v>0</v>
      </c>
      <c r="AW803" s="176" cm="1">
        <f t="array" ref="AW803">SUMIFS('N1.3_Project_Listing'!$P$16:$P$829, 'N1.3_Project_Listing'!$E$16:$E$829,'N1.3_Project_Listing'!$E803, 'N1.3_Project_Listing'!$A$16:$A$829,ET_Risk_SC_Summation[[#Headers],[132kV Underground Cable]])</f>
        <v>0</v>
      </c>
      <c r="AX803" s="176" cm="1">
        <f t="array" ref="AX803">SUMIFS('N1.3_Project_Listing'!$P$16:$P$829, 'N1.3_Project_Listing'!$E$16:$E$829,'N1.3_Project_Listing'!$E803, 'N1.3_Project_Listing'!$A$16:$A$829,ET_Risk_SC_Summation[[#Headers],[132kV OHL Conductor]])</f>
        <v>0</v>
      </c>
      <c r="AY803" s="176" cm="1">
        <f t="array" ref="AY803">SUMIFS('N1.3_Project_Listing'!$P$16:$P$829, 'N1.3_Project_Listing'!$E$16:$E$829,'N1.3_Project_Listing'!$E803, 'N1.3_Project_Listing'!$A$16:$A$829,ET_Risk_SC_Summation[[#Headers],[132kV OHL Fittings]])</f>
        <v>0</v>
      </c>
      <c r="AZ803" s="176" cm="1">
        <f t="array" ref="AZ803">SUMIFS('N1.3_Project_Listing'!$P$16:$P$829, 'N1.3_Project_Listing'!$E$16:$E$829,'N1.3_Project_Listing'!$E803, 'N1.3_Project_Listing'!$A$16:$A$829,ET_Risk_SC_Summation[[#Headers],[132kV OHL Tower]])</f>
        <v>0</v>
      </c>
      <c r="BA803" s="176" cm="1">
        <f t="array" ref="BA803">SUMIFS('N1.3_Project_Listing'!$P$16:$P$829, 'N1.3_Project_Listing'!$E$16:$E$829,'N1.3_Project_Listing'!$E803, 'N1.3_Project_Listing'!$A$16:$A$829,ET_Risk_SC_Summation[[#Headers],[275kV Circuit Breaker]])</f>
        <v>0</v>
      </c>
      <c r="BB803" s="176" cm="1">
        <f t="array" ref="BB803">SUMIFS('N1.3_Project_Listing'!$P$16:$P$829, 'N1.3_Project_Listing'!$E$16:$E$829,'N1.3_Project_Listing'!$E803, 'N1.3_Project_Listing'!$A$16:$A$829,ET_Risk_SC_Summation[[#Headers],[275kV Transformer]])</f>
        <v>0</v>
      </c>
      <c r="BC803" s="176" cm="1">
        <f t="array" ref="BC803">SUMIFS('N1.3_Project_Listing'!$P$16:$P$829, 'N1.3_Project_Listing'!$E$16:$E$829,'N1.3_Project_Listing'!$E803, 'N1.3_Project_Listing'!$A$16:$A$829,ET_Risk_SC_Summation[[#Headers],[275kV Reactor]])</f>
        <v>0</v>
      </c>
      <c r="BD803" s="176" cm="1">
        <f t="array" ref="BD803">SUMIFS('N1.3_Project_Listing'!$P$16:$P$829, 'N1.3_Project_Listing'!$E$16:$E$829,'N1.3_Project_Listing'!$E803, 'N1.3_Project_Listing'!$A$16:$A$829,ET_Risk_SC_Summation[[#Headers],[275kV Underground Cable]])</f>
        <v>0</v>
      </c>
      <c r="BE803" s="176" cm="1">
        <f t="array" ref="BE803">SUMIFS('N1.3_Project_Listing'!$P$16:$P$829, 'N1.3_Project_Listing'!$E$16:$E$829,'N1.3_Project_Listing'!$E803, 'N1.3_Project_Listing'!$A$16:$A$829,ET_Risk_SC_Summation[[#Headers],[275kV OHL Conductor]])</f>
        <v>0</v>
      </c>
      <c r="BF803" s="176" cm="1">
        <f t="array" ref="BF803">SUMIFS('N1.3_Project_Listing'!$P$16:$P$829, 'N1.3_Project_Listing'!$E$16:$E$829,'N1.3_Project_Listing'!$E803, 'N1.3_Project_Listing'!$A$16:$A$829,ET_Risk_SC_Summation[[#Headers],[275kV OHL Fittings]])</f>
        <v>0</v>
      </c>
      <c r="BG803" s="176" cm="1">
        <f t="array" ref="BG803">SUMIFS('N1.3_Project_Listing'!$P$16:$P$829, 'N1.3_Project_Listing'!$E$16:$E$829,'N1.3_Project_Listing'!$E803, 'N1.3_Project_Listing'!$A$16:$A$829,ET_Risk_SC_Summation[[#Headers],[275kV OHL Tower]])</f>
        <v>0</v>
      </c>
      <c r="BH803" s="176" cm="1">
        <f t="array" ref="BH803">SUMIFS('N1.3_Project_Listing'!$P$16:$P$829, 'N1.3_Project_Listing'!$E$16:$E$829,'N1.3_Project_Listing'!$E803, 'N1.3_Project_Listing'!$A$16:$A$829,ET_Risk_SC_Summation[[#Headers],[400kV Circuit Breaker]])</f>
        <v>0</v>
      </c>
      <c r="BI803" s="176" cm="1">
        <f t="array" ref="BI803">SUMIFS('N1.3_Project_Listing'!$P$16:$P$829, 'N1.3_Project_Listing'!$E$16:$E$829,'N1.3_Project_Listing'!$E803, 'N1.3_Project_Listing'!$A$16:$A$829,ET_Risk_SC_Summation[[#Headers],[400kV Transformer]])</f>
        <v>0</v>
      </c>
      <c r="BJ803" s="176" cm="1">
        <f t="array" ref="BJ803">SUMIFS('N1.3_Project_Listing'!$P$16:$P$829, 'N1.3_Project_Listing'!$E$16:$E$829,'N1.3_Project_Listing'!$E803, 'N1.3_Project_Listing'!$A$16:$A$829,ET_Risk_SC_Summation[[#Headers],[400kV Reactor]])</f>
        <v>0</v>
      </c>
      <c r="BK803" s="176" cm="1">
        <f t="array" ref="BK803">SUMIFS('N1.3_Project_Listing'!$P$16:$P$829, 'N1.3_Project_Listing'!$E$16:$E$829,'N1.3_Project_Listing'!$E803, 'N1.3_Project_Listing'!$A$16:$A$829,ET_Risk_SC_Summation[[#Headers],[400kV Underground Cable]])</f>
        <v>0</v>
      </c>
      <c r="BL803" s="176" cm="1">
        <f t="array" ref="BL803">SUMIFS('N1.3_Project_Listing'!$P$16:$P$829, 'N1.3_Project_Listing'!$E$16:$E$829,'N1.3_Project_Listing'!$E803, 'N1.3_Project_Listing'!$A$16:$A$829,ET_Risk_SC_Summation[[#Headers],[400kV OHL Conductor]])</f>
        <v>0</v>
      </c>
      <c r="BM803" s="176" cm="1">
        <f t="array" ref="BM803">SUMIFS('N1.3_Project_Listing'!$P$16:$P$829, 'N1.3_Project_Listing'!$E$16:$E$829,'N1.3_Project_Listing'!$E803, 'N1.3_Project_Listing'!$A$16:$A$829,ET_Risk_SC_Summation[[#Headers],[400kV OHL Fittings]])</f>
        <v>0</v>
      </c>
      <c r="BN803" s="176" cm="1">
        <f t="array" ref="BN803">SUMIFS('N1.3_Project_Listing'!$P$16:$P$829, 'N1.3_Project_Listing'!$E$16:$E$829,'N1.3_Project_Listing'!$E803, 'N1.3_Project_Listing'!$A$16:$A$829,ET_Risk_SC_Summation[[#Headers],[400kV OHL Tower]])</f>
        <v>0</v>
      </c>
      <c r="BO803" s="177" t="str">
        <f>IF(SUM(ET_Risk_SC_Summation[[#This Row],[132kV Circuit Breaker]:[400kV OHL Tower]])=0, "n/a", INDEX(ET_Risk_SC_Summation[#Headers],1,MATCH(MAX(ET_Risk_SC_Summation[[#This Row],[132kV Circuit Breaker]:[400kV OHL Tower]]),ET_Risk_SC_Summation[[#This Row],[132kV Circuit Breaker]:[400kV OHL Tower]],0)))</f>
        <v>n/a</v>
      </c>
      <c r="BP803" s="177" t="str">
        <f>IFERROR(INDEX('N0.7_Lookup_References'!$G$77:$G$98,MATCH(ET_Risk_SC_Summation[[#This Row],[Mxx Category]],'N0.7_Lookup_References'!$F$77:$F$98,0)),"")</f>
        <v/>
      </c>
    </row>
    <row r="804" spans="1:68">
      <c r="A804" s="160" t="str">
        <f>IFERROR(INDEX(N1.2_Intervention_Types[NARM Asset Category],MATCH('N1.3_Project_Listing'!$C804,N1.2_Intervention_Types[Intervention Type ID],0),1),"")</f>
        <v/>
      </c>
      <c r="B804" s="160" t="str">
        <f>IF($D$2="GD",IFERROR(INDEX(N1.2_Intervention_Types[C&amp;V Asset Category (GD)],MATCH('N1.3_Project_Listing'!$C804,N1.2_Intervention_Types[Intervention Type ID],0),1),""),IFERROR(INDEX(N1.2_Intervention_Types[NARM Asset Category],MATCH('N1.3_Project_Listing'!$C804,N1.2_Intervention_Types[Intervention Type ID],0),1),""))</f>
        <v/>
      </c>
      <c r="C804" s="67" t="str">
        <f>IFERROR(INDEX(N1.2_Intervention_Types[Intervention Type ID],MATCH('N1.3_Project_Listing'!$I804,N1.2_Intervention_Types[Intervention Type],0),1),"")</f>
        <v/>
      </c>
      <c r="D804" s="160" t="str">
        <f>IFERROR(INDEX(N1.2_Intervention_Types[Intervention Category],MATCH('N1.3_Project_Listing'!$C804,N1.2_Intervention_Types[Intervention Type ID],0),1),"")</f>
        <v/>
      </c>
      <c r="E804" s="210"/>
      <c r="F804" s="236"/>
      <c r="G804" s="236"/>
      <c r="H804" s="236"/>
      <c r="I804" s="151"/>
      <c r="J804" s="139"/>
      <c r="K804" s="117"/>
      <c r="L804" s="117"/>
      <c r="M804" s="117"/>
      <c r="N804" s="11"/>
      <c r="O804" s="11"/>
      <c r="P804" s="11"/>
      <c r="Q804" s="63">
        <f t="shared" si="69"/>
        <v>0</v>
      </c>
      <c r="R804" s="368">
        <f>IF('N1.3_Project_Listing'!$D804="Replacement",SUM('N1.3_Project_Listing'!$K804:$L804)/2,'N1.3_Project_Listing'!$M804)</f>
        <v>0</v>
      </c>
      <c r="S804" s="67" t="str">
        <f>IFERROR(INDEX('N0.7_Lookup_References'!$C$13:$C$72,MATCH($A804,'N0.7_Lookup_References'!$B$13:$B$72,0)),"")</f>
        <v/>
      </c>
      <c r="T804" s="338" t="str">
        <f t="shared" si="70"/>
        <v/>
      </c>
      <c r="V804" s="11"/>
      <c r="W804" s="11"/>
      <c r="X804" s="11"/>
      <c r="Y804" s="11"/>
      <c r="Z804" s="11"/>
      <c r="AA804" s="11"/>
      <c r="AB804" s="11"/>
      <c r="AC804" s="11"/>
      <c r="AD804" s="11"/>
      <c r="AE804" s="11"/>
      <c r="AF804" s="11"/>
      <c r="AG804" s="11"/>
      <c r="AH804" s="11"/>
      <c r="AI804" s="11"/>
      <c r="AJ804" s="11"/>
      <c r="AK804" s="11"/>
      <c r="AL804" s="11"/>
      <c r="AM804" s="11"/>
      <c r="AN804" s="11"/>
      <c r="AO804" s="11"/>
      <c r="AP804" s="63">
        <f t="shared" si="66"/>
        <v>0</v>
      </c>
      <c r="AQ804" s="63">
        <f t="shared" si="67"/>
        <v>0</v>
      </c>
      <c r="AR804" s="63">
        <f t="shared" si="68"/>
        <v>0</v>
      </c>
      <c r="AT804" s="176" cm="1">
        <f t="array" ref="AT804">SUMIFS('N1.3_Project_Listing'!$P$16:$P$829, 'N1.3_Project_Listing'!$E$16:$E$829,'N1.3_Project_Listing'!$E804, 'N1.3_Project_Listing'!$A$16:$A$829,ET_Risk_SC_Summation[[#Headers],[132kV Circuit Breaker]])</f>
        <v>0</v>
      </c>
      <c r="AU804" s="176" cm="1">
        <f t="array" ref="AU804">SUMIFS('N1.3_Project_Listing'!$P$16:$P$829, 'N1.3_Project_Listing'!$E$16:$E$829,'N1.3_Project_Listing'!$E804, 'N1.3_Project_Listing'!$A$16:$A$829,ET_Risk_SC_Summation[[#Headers],[132kV Transformer]])</f>
        <v>0</v>
      </c>
      <c r="AV804" s="176" cm="1">
        <f t="array" ref="AV804">SUMIFS('N1.3_Project_Listing'!$P$16:$P$829, 'N1.3_Project_Listing'!$E$16:$E$829,'N1.3_Project_Listing'!$E804, 'N1.3_Project_Listing'!$A$16:$A$829,ET_Risk_SC_Summation[[#Headers],[132kV Reactor]])</f>
        <v>0</v>
      </c>
      <c r="AW804" s="176" cm="1">
        <f t="array" ref="AW804">SUMIFS('N1.3_Project_Listing'!$P$16:$P$829, 'N1.3_Project_Listing'!$E$16:$E$829,'N1.3_Project_Listing'!$E804, 'N1.3_Project_Listing'!$A$16:$A$829,ET_Risk_SC_Summation[[#Headers],[132kV Underground Cable]])</f>
        <v>0</v>
      </c>
      <c r="AX804" s="176" cm="1">
        <f t="array" ref="AX804">SUMIFS('N1.3_Project_Listing'!$P$16:$P$829, 'N1.3_Project_Listing'!$E$16:$E$829,'N1.3_Project_Listing'!$E804, 'N1.3_Project_Listing'!$A$16:$A$829,ET_Risk_SC_Summation[[#Headers],[132kV OHL Conductor]])</f>
        <v>0</v>
      </c>
      <c r="AY804" s="176" cm="1">
        <f t="array" ref="AY804">SUMIFS('N1.3_Project_Listing'!$P$16:$P$829, 'N1.3_Project_Listing'!$E$16:$E$829,'N1.3_Project_Listing'!$E804, 'N1.3_Project_Listing'!$A$16:$A$829,ET_Risk_SC_Summation[[#Headers],[132kV OHL Fittings]])</f>
        <v>0</v>
      </c>
      <c r="AZ804" s="176" cm="1">
        <f t="array" ref="AZ804">SUMIFS('N1.3_Project_Listing'!$P$16:$P$829, 'N1.3_Project_Listing'!$E$16:$E$829,'N1.3_Project_Listing'!$E804, 'N1.3_Project_Listing'!$A$16:$A$829,ET_Risk_SC_Summation[[#Headers],[132kV OHL Tower]])</f>
        <v>0</v>
      </c>
      <c r="BA804" s="176" cm="1">
        <f t="array" ref="BA804">SUMIFS('N1.3_Project_Listing'!$P$16:$P$829, 'N1.3_Project_Listing'!$E$16:$E$829,'N1.3_Project_Listing'!$E804, 'N1.3_Project_Listing'!$A$16:$A$829,ET_Risk_SC_Summation[[#Headers],[275kV Circuit Breaker]])</f>
        <v>0</v>
      </c>
      <c r="BB804" s="176" cm="1">
        <f t="array" ref="BB804">SUMIFS('N1.3_Project_Listing'!$P$16:$P$829, 'N1.3_Project_Listing'!$E$16:$E$829,'N1.3_Project_Listing'!$E804, 'N1.3_Project_Listing'!$A$16:$A$829,ET_Risk_SC_Summation[[#Headers],[275kV Transformer]])</f>
        <v>0</v>
      </c>
      <c r="BC804" s="176" cm="1">
        <f t="array" ref="BC804">SUMIFS('N1.3_Project_Listing'!$P$16:$P$829, 'N1.3_Project_Listing'!$E$16:$E$829,'N1.3_Project_Listing'!$E804, 'N1.3_Project_Listing'!$A$16:$A$829,ET_Risk_SC_Summation[[#Headers],[275kV Reactor]])</f>
        <v>0</v>
      </c>
      <c r="BD804" s="176" cm="1">
        <f t="array" ref="BD804">SUMIFS('N1.3_Project_Listing'!$P$16:$P$829, 'N1.3_Project_Listing'!$E$16:$E$829,'N1.3_Project_Listing'!$E804, 'N1.3_Project_Listing'!$A$16:$A$829,ET_Risk_SC_Summation[[#Headers],[275kV Underground Cable]])</f>
        <v>0</v>
      </c>
      <c r="BE804" s="176" cm="1">
        <f t="array" ref="BE804">SUMIFS('N1.3_Project_Listing'!$P$16:$P$829, 'N1.3_Project_Listing'!$E$16:$E$829,'N1.3_Project_Listing'!$E804, 'N1.3_Project_Listing'!$A$16:$A$829,ET_Risk_SC_Summation[[#Headers],[275kV OHL Conductor]])</f>
        <v>0</v>
      </c>
      <c r="BF804" s="176" cm="1">
        <f t="array" ref="BF804">SUMIFS('N1.3_Project_Listing'!$P$16:$P$829, 'N1.3_Project_Listing'!$E$16:$E$829,'N1.3_Project_Listing'!$E804, 'N1.3_Project_Listing'!$A$16:$A$829,ET_Risk_SC_Summation[[#Headers],[275kV OHL Fittings]])</f>
        <v>0</v>
      </c>
      <c r="BG804" s="176" cm="1">
        <f t="array" ref="BG804">SUMIFS('N1.3_Project_Listing'!$P$16:$P$829, 'N1.3_Project_Listing'!$E$16:$E$829,'N1.3_Project_Listing'!$E804, 'N1.3_Project_Listing'!$A$16:$A$829,ET_Risk_SC_Summation[[#Headers],[275kV OHL Tower]])</f>
        <v>0</v>
      </c>
      <c r="BH804" s="176" cm="1">
        <f t="array" ref="BH804">SUMIFS('N1.3_Project_Listing'!$P$16:$P$829, 'N1.3_Project_Listing'!$E$16:$E$829,'N1.3_Project_Listing'!$E804, 'N1.3_Project_Listing'!$A$16:$A$829,ET_Risk_SC_Summation[[#Headers],[400kV Circuit Breaker]])</f>
        <v>0</v>
      </c>
      <c r="BI804" s="176" cm="1">
        <f t="array" ref="BI804">SUMIFS('N1.3_Project_Listing'!$P$16:$P$829, 'N1.3_Project_Listing'!$E$16:$E$829,'N1.3_Project_Listing'!$E804, 'N1.3_Project_Listing'!$A$16:$A$829,ET_Risk_SC_Summation[[#Headers],[400kV Transformer]])</f>
        <v>0</v>
      </c>
      <c r="BJ804" s="176" cm="1">
        <f t="array" ref="BJ804">SUMIFS('N1.3_Project_Listing'!$P$16:$P$829, 'N1.3_Project_Listing'!$E$16:$E$829,'N1.3_Project_Listing'!$E804, 'N1.3_Project_Listing'!$A$16:$A$829,ET_Risk_SC_Summation[[#Headers],[400kV Reactor]])</f>
        <v>0</v>
      </c>
      <c r="BK804" s="176" cm="1">
        <f t="array" ref="BK804">SUMIFS('N1.3_Project_Listing'!$P$16:$P$829, 'N1.3_Project_Listing'!$E$16:$E$829,'N1.3_Project_Listing'!$E804, 'N1.3_Project_Listing'!$A$16:$A$829,ET_Risk_SC_Summation[[#Headers],[400kV Underground Cable]])</f>
        <v>0</v>
      </c>
      <c r="BL804" s="176" cm="1">
        <f t="array" ref="BL804">SUMIFS('N1.3_Project_Listing'!$P$16:$P$829, 'N1.3_Project_Listing'!$E$16:$E$829,'N1.3_Project_Listing'!$E804, 'N1.3_Project_Listing'!$A$16:$A$829,ET_Risk_SC_Summation[[#Headers],[400kV OHL Conductor]])</f>
        <v>0</v>
      </c>
      <c r="BM804" s="176" cm="1">
        <f t="array" ref="BM804">SUMIFS('N1.3_Project_Listing'!$P$16:$P$829, 'N1.3_Project_Listing'!$E$16:$E$829,'N1.3_Project_Listing'!$E804, 'N1.3_Project_Listing'!$A$16:$A$829,ET_Risk_SC_Summation[[#Headers],[400kV OHL Fittings]])</f>
        <v>0</v>
      </c>
      <c r="BN804" s="176" cm="1">
        <f t="array" ref="BN804">SUMIFS('N1.3_Project_Listing'!$P$16:$P$829, 'N1.3_Project_Listing'!$E$16:$E$829,'N1.3_Project_Listing'!$E804, 'N1.3_Project_Listing'!$A$16:$A$829,ET_Risk_SC_Summation[[#Headers],[400kV OHL Tower]])</f>
        <v>0</v>
      </c>
      <c r="BO804" s="177" t="str">
        <f>IF(SUM(ET_Risk_SC_Summation[[#This Row],[132kV Circuit Breaker]:[400kV OHL Tower]])=0, "n/a", INDEX(ET_Risk_SC_Summation[#Headers],1,MATCH(MAX(ET_Risk_SC_Summation[[#This Row],[132kV Circuit Breaker]:[400kV OHL Tower]]),ET_Risk_SC_Summation[[#This Row],[132kV Circuit Breaker]:[400kV OHL Tower]],0)))</f>
        <v>n/a</v>
      </c>
      <c r="BP804" s="177" t="str">
        <f>IFERROR(INDEX('N0.7_Lookup_References'!$G$77:$G$98,MATCH(ET_Risk_SC_Summation[[#This Row],[Mxx Category]],'N0.7_Lookup_References'!$F$77:$F$98,0)),"")</f>
        <v/>
      </c>
    </row>
    <row r="805" spans="1:68">
      <c r="A805" s="160" t="str">
        <f>IFERROR(INDEX(N1.2_Intervention_Types[NARM Asset Category],MATCH('N1.3_Project_Listing'!$C805,N1.2_Intervention_Types[Intervention Type ID],0),1),"")</f>
        <v/>
      </c>
      <c r="B805" s="160" t="str">
        <f>IF($D$2="GD",IFERROR(INDEX(N1.2_Intervention_Types[C&amp;V Asset Category (GD)],MATCH('N1.3_Project_Listing'!$C805,N1.2_Intervention_Types[Intervention Type ID],0),1),""),IFERROR(INDEX(N1.2_Intervention_Types[NARM Asset Category],MATCH('N1.3_Project_Listing'!$C805,N1.2_Intervention_Types[Intervention Type ID],0),1),""))</f>
        <v/>
      </c>
      <c r="C805" s="67" t="str">
        <f>IFERROR(INDEX(N1.2_Intervention_Types[Intervention Type ID],MATCH('N1.3_Project_Listing'!$I805,N1.2_Intervention_Types[Intervention Type],0),1),"")</f>
        <v/>
      </c>
      <c r="D805" s="160" t="str">
        <f>IFERROR(INDEX(N1.2_Intervention_Types[Intervention Category],MATCH('N1.3_Project_Listing'!$C805,N1.2_Intervention_Types[Intervention Type ID],0),1),"")</f>
        <v/>
      </c>
      <c r="E805" s="210"/>
      <c r="F805" s="236"/>
      <c r="G805" s="236"/>
      <c r="H805" s="236"/>
      <c r="I805" s="151"/>
      <c r="J805" s="139"/>
      <c r="K805" s="117"/>
      <c r="L805" s="117"/>
      <c r="M805" s="117"/>
      <c r="N805" s="11"/>
      <c r="O805" s="11"/>
      <c r="P805" s="11"/>
      <c r="Q805" s="63">
        <f t="shared" si="69"/>
        <v>0</v>
      </c>
      <c r="R805" s="368">
        <f>IF('N1.3_Project_Listing'!$D805="Replacement",SUM('N1.3_Project_Listing'!$K805:$L805)/2,'N1.3_Project_Listing'!$M805)</f>
        <v>0</v>
      </c>
      <c r="S805" s="67" t="str">
        <f>IFERROR(INDEX('N0.7_Lookup_References'!$C$13:$C$72,MATCH($A805,'N0.7_Lookup_References'!$B$13:$B$72,0)),"")</f>
        <v/>
      </c>
      <c r="T805" s="338" t="str">
        <f t="shared" si="70"/>
        <v/>
      </c>
      <c r="V805" s="11"/>
      <c r="W805" s="11"/>
      <c r="X805" s="11"/>
      <c r="Y805" s="11"/>
      <c r="Z805" s="11"/>
      <c r="AA805" s="11"/>
      <c r="AB805" s="11"/>
      <c r="AC805" s="11"/>
      <c r="AD805" s="11"/>
      <c r="AE805" s="11"/>
      <c r="AF805" s="11"/>
      <c r="AG805" s="11"/>
      <c r="AH805" s="11"/>
      <c r="AI805" s="11"/>
      <c r="AJ805" s="11"/>
      <c r="AK805" s="11"/>
      <c r="AL805" s="11"/>
      <c r="AM805" s="11"/>
      <c r="AN805" s="11"/>
      <c r="AO805" s="11"/>
      <c r="AP805" s="63">
        <f t="shared" si="66"/>
        <v>0</v>
      </c>
      <c r="AQ805" s="63">
        <f t="shared" si="67"/>
        <v>0</v>
      </c>
      <c r="AR805" s="63">
        <f t="shared" si="68"/>
        <v>0</v>
      </c>
      <c r="AT805" s="176" cm="1">
        <f t="array" ref="AT805">SUMIFS('N1.3_Project_Listing'!$P$16:$P$829, 'N1.3_Project_Listing'!$E$16:$E$829,'N1.3_Project_Listing'!$E805, 'N1.3_Project_Listing'!$A$16:$A$829,ET_Risk_SC_Summation[[#Headers],[132kV Circuit Breaker]])</f>
        <v>0</v>
      </c>
      <c r="AU805" s="176" cm="1">
        <f t="array" ref="AU805">SUMIFS('N1.3_Project_Listing'!$P$16:$P$829, 'N1.3_Project_Listing'!$E$16:$E$829,'N1.3_Project_Listing'!$E805, 'N1.3_Project_Listing'!$A$16:$A$829,ET_Risk_SC_Summation[[#Headers],[132kV Transformer]])</f>
        <v>0</v>
      </c>
      <c r="AV805" s="176" cm="1">
        <f t="array" ref="AV805">SUMIFS('N1.3_Project_Listing'!$P$16:$P$829, 'N1.3_Project_Listing'!$E$16:$E$829,'N1.3_Project_Listing'!$E805, 'N1.3_Project_Listing'!$A$16:$A$829,ET_Risk_SC_Summation[[#Headers],[132kV Reactor]])</f>
        <v>0</v>
      </c>
      <c r="AW805" s="176" cm="1">
        <f t="array" ref="AW805">SUMIFS('N1.3_Project_Listing'!$P$16:$P$829, 'N1.3_Project_Listing'!$E$16:$E$829,'N1.3_Project_Listing'!$E805, 'N1.3_Project_Listing'!$A$16:$A$829,ET_Risk_SC_Summation[[#Headers],[132kV Underground Cable]])</f>
        <v>0</v>
      </c>
      <c r="AX805" s="176" cm="1">
        <f t="array" ref="AX805">SUMIFS('N1.3_Project_Listing'!$P$16:$P$829, 'N1.3_Project_Listing'!$E$16:$E$829,'N1.3_Project_Listing'!$E805, 'N1.3_Project_Listing'!$A$16:$A$829,ET_Risk_SC_Summation[[#Headers],[132kV OHL Conductor]])</f>
        <v>0</v>
      </c>
      <c r="AY805" s="176" cm="1">
        <f t="array" ref="AY805">SUMIFS('N1.3_Project_Listing'!$P$16:$P$829, 'N1.3_Project_Listing'!$E$16:$E$829,'N1.3_Project_Listing'!$E805, 'N1.3_Project_Listing'!$A$16:$A$829,ET_Risk_SC_Summation[[#Headers],[132kV OHL Fittings]])</f>
        <v>0</v>
      </c>
      <c r="AZ805" s="176" cm="1">
        <f t="array" ref="AZ805">SUMIFS('N1.3_Project_Listing'!$P$16:$P$829, 'N1.3_Project_Listing'!$E$16:$E$829,'N1.3_Project_Listing'!$E805, 'N1.3_Project_Listing'!$A$16:$A$829,ET_Risk_SC_Summation[[#Headers],[132kV OHL Tower]])</f>
        <v>0</v>
      </c>
      <c r="BA805" s="176" cm="1">
        <f t="array" ref="BA805">SUMIFS('N1.3_Project_Listing'!$P$16:$P$829, 'N1.3_Project_Listing'!$E$16:$E$829,'N1.3_Project_Listing'!$E805, 'N1.3_Project_Listing'!$A$16:$A$829,ET_Risk_SC_Summation[[#Headers],[275kV Circuit Breaker]])</f>
        <v>0</v>
      </c>
      <c r="BB805" s="176" cm="1">
        <f t="array" ref="BB805">SUMIFS('N1.3_Project_Listing'!$P$16:$P$829, 'N1.3_Project_Listing'!$E$16:$E$829,'N1.3_Project_Listing'!$E805, 'N1.3_Project_Listing'!$A$16:$A$829,ET_Risk_SC_Summation[[#Headers],[275kV Transformer]])</f>
        <v>0</v>
      </c>
      <c r="BC805" s="176" cm="1">
        <f t="array" ref="BC805">SUMIFS('N1.3_Project_Listing'!$P$16:$P$829, 'N1.3_Project_Listing'!$E$16:$E$829,'N1.3_Project_Listing'!$E805, 'N1.3_Project_Listing'!$A$16:$A$829,ET_Risk_SC_Summation[[#Headers],[275kV Reactor]])</f>
        <v>0</v>
      </c>
      <c r="BD805" s="176" cm="1">
        <f t="array" ref="BD805">SUMIFS('N1.3_Project_Listing'!$P$16:$P$829, 'N1.3_Project_Listing'!$E$16:$E$829,'N1.3_Project_Listing'!$E805, 'N1.3_Project_Listing'!$A$16:$A$829,ET_Risk_SC_Summation[[#Headers],[275kV Underground Cable]])</f>
        <v>0</v>
      </c>
      <c r="BE805" s="176" cm="1">
        <f t="array" ref="BE805">SUMIFS('N1.3_Project_Listing'!$P$16:$P$829, 'N1.3_Project_Listing'!$E$16:$E$829,'N1.3_Project_Listing'!$E805, 'N1.3_Project_Listing'!$A$16:$A$829,ET_Risk_SC_Summation[[#Headers],[275kV OHL Conductor]])</f>
        <v>0</v>
      </c>
      <c r="BF805" s="176" cm="1">
        <f t="array" ref="BF805">SUMIFS('N1.3_Project_Listing'!$P$16:$P$829, 'N1.3_Project_Listing'!$E$16:$E$829,'N1.3_Project_Listing'!$E805, 'N1.3_Project_Listing'!$A$16:$A$829,ET_Risk_SC_Summation[[#Headers],[275kV OHL Fittings]])</f>
        <v>0</v>
      </c>
      <c r="BG805" s="176" cm="1">
        <f t="array" ref="BG805">SUMIFS('N1.3_Project_Listing'!$P$16:$P$829, 'N1.3_Project_Listing'!$E$16:$E$829,'N1.3_Project_Listing'!$E805, 'N1.3_Project_Listing'!$A$16:$A$829,ET_Risk_SC_Summation[[#Headers],[275kV OHL Tower]])</f>
        <v>0</v>
      </c>
      <c r="BH805" s="176" cm="1">
        <f t="array" ref="BH805">SUMIFS('N1.3_Project_Listing'!$P$16:$P$829, 'N1.3_Project_Listing'!$E$16:$E$829,'N1.3_Project_Listing'!$E805, 'N1.3_Project_Listing'!$A$16:$A$829,ET_Risk_SC_Summation[[#Headers],[400kV Circuit Breaker]])</f>
        <v>0</v>
      </c>
      <c r="BI805" s="176" cm="1">
        <f t="array" ref="BI805">SUMIFS('N1.3_Project_Listing'!$P$16:$P$829, 'N1.3_Project_Listing'!$E$16:$E$829,'N1.3_Project_Listing'!$E805, 'N1.3_Project_Listing'!$A$16:$A$829,ET_Risk_SC_Summation[[#Headers],[400kV Transformer]])</f>
        <v>0</v>
      </c>
      <c r="BJ805" s="176" cm="1">
        <f t="array" ref="BJ805">SUMIFS('N1.3_Project_Listing'!$P$16:$P$829, 'N1.3_Project_Listing'!$E$16:$E$829,'N1.3_Project_Listing'!$E805, 'N1.3_Project_Listing'!$A$16:$A$829,ET_Risk_SC_Summation[[#Headers],[400kV Reactor]])</f>
        <v>0</v>
      </c>
      <c r="BK805" s="176" cm="1">
        <f t="array" ref="BK805">SUMIFS('N1.3_Project_Listing'!$P$16:$P$829, 'N1.3_Project_Listing'!$E$16:$E$829,'N1.3_Project_Listing'!$E805, 'N1.3_Project_Listing'!$A$16:$A$829,ET_Risk_SC_Summation[[#Headers],[400kV Underground Cable]])</f>
        <v>0</v>
      </c>
      <c r="BL805" s="176" cm="1">
        <f t="array" ref="BL805">SUMIFS('N1.3_Project_Listing'!$P$16:$P$829, 'N1.3_Project_Listing'!$E$16:$E$829,'N1.3_Project_Listing'!$E805, 'N1.3_Project_Listing'!$A$16:$A$829,ET_Risk_SC_Summation[[#Headers],[400kV OHL Conductor]])</f>
        <v>0</v>
      </c>
      <c r="BM805" s="176" cm="1">
        <f t="array" ref="BM805">SUMIFS('N1.3_Project_Listing'!$P$16:$P$829, 'N1.3_Project_Listing'!$E$16:$E$829,'N1.3_Project_Listing'!$E805, 'N1.3_Project_Listing'!$A$16:$A$829,ET_Risk_SC_Summation[[#Headers],[400kV OHL Fittings]])</f>
        <v>0</v>
      </c>
      <c r="BN805" s="176" cm="1">
        <f t="array" ref="BN805">SUMIFS('N1.3_Project_Listing'!$P$16:$P$829, 'N1.3_Project_Listing'!$E$16:$E$829,'N1.3_Project_Listing'!$E805, 'N1.3_Project_Listing'!$A$16:$A$829,ET_Risk_SC_Summation[[#Headers],[400kV OHL Tower]])</f>
        <v>0</v>
      </c>
      <c r="BO805" s="177" t="str">
        <f>IF(SUM(ET_Risk_SC_Summation[[#This Row],[132kV Circuit Breaker]:[400kV OHL Tower]])=0, "n/a", INDEX(ET_Risk_SC_Summation[#Headers],1,MATCH(MAX(ET_Risk_SC_Summation[[#This Row],[132kV Circuit Breaker]:[400kV OHL Tower]]),ET_Risk_SC_Summation[[#This Row],[132kV Circuit Breaker]:[400kV OHL Tower]],0)))</f>
        <v>n/a</v>
      </c>
      <c r="BP805" s="177" t="str">
        <f>IFERROR(INDEX('N0.7_Lookup_References'!$G$77:$G$98,MATCH(ET_Risk_SC_Summation[[#This Row],[Mxx Category]],'N0.7_Lookup_References'!$F$77:$F$98,0)),"")</f>
        <v/>
      </c>
    </row>
    <row r="806" spans="1:68">
      <c r="A806" s="160" t="str">
        <f>IFERROR(INDEX(N1.2_Intervention_Types[NARM Asset Category],MATCH('N1.3_Project_Listing'!$C806,N1.2_Intervention_Types[Intervention Type ID],0),1),"")</f>
        <v/>
      </c>
      <c r="B806" s="160" t="str">
        <f>IF($D$2="GD",IFERROR(INDEX(N1.2_Intervention_Types[C&amp;V Asset Category (GD)],MATCH('N1.3_Project_Listing'!$C806,N1.2_Intervention_Types[Intervention Type ID],0),1),""),IFERROR(INDEX(N1.2_Intervention_Types[NARM Asset Category],MATCH('N1.3_Project_Listing'!$C806,N1.2_Intervention_Types[Intervention Type ID],0),1),""))</f>
        <v/>
      </c>
      <c r="C806" s="67" t="str">
        <f>IFERROR(INDEX(N1.2_Intervention_Types[Intervention Type ID],MATCH('N1.3_Project_Listing'!$I806,N1.2_Intervention_Types[Intervention Type],0),1),"")</f>
        <v/>
      </c>
      <c r="D806" s="160" t="str">
        <f>IFERROR(INDEX(N1.2_Intervention_Types[Intervention Category],MATCH('N1.3_Project_Listing'!$C806,N1.2_Intervention_Types[Intervention Type ID],0),1),"")</f>
        <v/>
      </c>
      <c r="E806" s="210"/>
      <c r="F806" s="236"/>
      <c r="G806" s="236"/>
      <c r="H806" s="236"/>
      <c r="I806" s="151"/>
      <c r="J806" s="139"/>
      <c r="K806" s="117"/>
      <c r="L806" s="117"/>
      <c r="M806" s="117"/>
      <c r="N806" s="11"/>
      <c r="O806" s="11"/>
      <c r="P806" s="11"/>
      <c r="Q806" s="63">
        <f t="shared" si="69"/>
        <v>0</v>
      </c>
      <c r="R806" s="368">
        <f>IF('N1.3_Project_Listing'!$D806="Replacement",SUM('N1.3_Project_Listing'!$K806:$L806)/2,'N1.3_Project_Listing'!$M806)</f>
        <v>0</v>
      </c>
      <c r="S806" s="67" t="str">
        <f>IFERROR(INDEX('N0.7_Lookup_References'!$C$13:$C$72,MATCH($A806,'N0.7_Lookup_References'!$B$13:$B$72,0)),"")</f>
        <v/>
      </c>
      <c r="T806" s="338" t="str">
        <f t="shared" si="70"/>
        <v/>
      </c>
      <c r="V806" s="11"/>
      <c r="W806" s="11"/>
      <c r="X806" s="11"/>
      <c r="Y806" s="11"/>
      <c r="Z806" s="11"/>
      <c r="AA806" s="11"/>
      <c r="AB806" s="11"/>
      <c r="AC806" s="11"/>
      <c r="AD806" s="11"/>
      <c r="AE806" s="11"/>
      <c r="AF806" s="11"/>
      <c r="AG806" s="11"/>
      <c r="AH806" s="11"/>
      <c r="AI806" s="11"/>
      <c r="AJ806" s="11"/>
      <c r="AK806" s="11"/>
      <c r="AL806" s="11"/>
      <c r="AM806" s="11"/>
      <c r="AN806" s="11"/>
      <c r="AO806" s="11"/>
      <c r="AP806" s="63">
        <f t="shared" si="66"/>
        <v>0</v>
      </c>
      <c r="AQ806" s="63">
        <f t="shared" si="67"/>
        <v>0</v>
      </c>
      <c r="AR806" s="63">
        <f t="shared" si="68"/>
        <v>0</v>
      </c>
      <c r="AT806" s="176" cm="1">
        <f t="array" ref="AT806">SUMIFS('N1.3_Project_Listing'!$P$16:$P$829, 'N1.3_Project_Listing'!$E$16:$E$829,'N1.3_Project_Listing'!$E806, 'N1.3_Project_Listing'!$A$16:$A$829,ET_Risk_SC_Summation[[#Headers],[132kV Circuit Breaker]])</f>
        <v>0</v>
      </c>
      <c r="AU806" s="176" cm="1">
        <f t="array" ref="AU806">SUMIFS('N1.3_Project_Listing'!$P$16:$P$829, 'N1.3_Project_Listing'!$E$16:$E$829,'N1.3_Project_Listing'!$E806, 'N1.3_Project_Listing'!$A$16:$A$829,ET_Risk_SC_Summation[[#Headers],[132kV Transformer]])</f>
        <v>0</v>
      </c>
      <c r="AV806" s="176" cm="1">
        <f t="array" ref="AV806">SUMIFS('N1.3_Project_Listing'!$P$16:$P$829, 'N1.3_Project_Listing'!$E$16:$E$829,'N1.3_Project_Listing'!$E806, 'N1.3_Project_Listing'!$A$16:$A$829,ET_Risk_SC_Summation[[#Headers],[132kV Reactor]])</f>
        <v>0</v>
      </c>
      <c r="AW806" s="176" cm="1">
        <f t="array" ref="AW806">SUMIFS('N1.3_Project_Listing'!$P$16:$P$829, 'N1.3_Project_Listing'!$E$16:$E$829,'N1.3_Project_Listing'!$E806, 'N1.3_Project_Listing'!$A$16:$A$829,ET_Risk_SC_Summation[[#Headers],[132kV Underground Cable]])</f>
        <v>0</v>
      </c>
      <c r="AX806" s="176" cm="1">
        <f t="array" ref="AX806">SUMIFS('N1.3_Project_Listing'!$P$16:$P$829, 'N1.3_Project_Listing'!$E$16:$E$829,'N1.3_Project_Listing'!$E806, 'N1.3_Project_Listing'!$A$16:$A$829,ET_Risk_SC_Summation[[#Headers],[132kV OHL Conductor]])</f>
        <v>0</v>
      </c>
      <c r="AY806" s="176" cm="1">
        <f t="array" ref="AY806">SUMIFS('N1.3_Project_Listing'!$P$16:$P$829, 'N1.3_Project_Listing'!$E$16:$E$829,'N1.3_Project_Listing'!$E806, 'N1.3_Project_Listing'!$A$16:$A$829,ET_Risk_SC_Summation[[#Headers],[132kV OHL Fittings]])</f>
        <v>0</v>
      </c>
      <c r="AZ806" s="176" cm="1">
        <f t="array" ref="AZ806">SUMIFS('N1.3_Project_Listing'!$P$16:$P$829, 'N1.3_Project_Listing'!$E$16:$E$829,'N1.3_Project_Listing'!$E806, 'N1.3_Project_Listing'!$A$16:$A$829,ET_Risk_SC_Summation[[#Headers],[132kV OHL Tower]])</f>
        <v>0</v>
      </c>
      <c r="BA806" s="176" cm="1">
        <f t="array" ref="BA806">SUMIFS('N1.3_Project_Listing'!$P$16:$P$829, 'N1.3_Project_Listing'!$E$16:$E$829,'N1.3_Project_Listing'!$E806, 'N1.3_Project_Listing'!$A$16:$A$829,ET_Risk_SC_Summation[[#Headers],[275kV Circuit Breaker]])</f>
        <v>0</v>
      </c>
      <c r="BB806" s="176" cm="1">
        <f t="array" ref="BB806">SUMIFS('N1.3_Project_Listing'!$P$16:$P$829, 'N1.3_Project_Listing'!$E$16:$E$829,'N1.3_Project_Listing'!$E806, 'N1.3_Project_Listing'!$A$16:$A$829,ET_Risk_SC_Summation[[#Headers],[275kV Transformer]])</f>
        <v>0</v>
      </c>
      <c r="BC806" s="176" cm="1">
        <f t="array" ref="BC806">SUMIFS('N1.3_Project_Listing'!$P$16:$P$829, 'N1.3_Project_Listing'!$E$16:$E$829,'N1.3_Project_Listing'!$E806, 'N1.3_Project_Listing'!$A$16:$A$829,ET_Risk_SC_Summation[[#Headers],[275kV Reactor]])</f>
        <v>0</v>
      </c>
      <c r="BD806" s="176" cm="1">
        <f t="array" ref="BD806">SUMIFS('N1.3_Project_Listing'!$P$16:$P$829, 'N1.3_Project_Listing'!$E$16:$E$829,'N1.3_Project_Listing'!$E806, 'N1.3_Project_Listing'!$A$16:$A$829,ET_Risk_SC_Summation[[#Headers],[275kV Underground Cable]])</f>
        <v>0</v>
      </c>
      <c r="BE806" s="176" cm="1">
        <f t="array" ref="BE806">SUMIFS('N1.3_Project_Listing'!$P$16:$P$829, 'N1.3_Project_Listing'!$E$16:$E$829,'N1.3_Project_Listing'!$E806, 'N1.3_Project_Listing'!$A$16:$A$829,ET_Risk_SC_Summation[[#Headers],[275kV OHL Conductor]])</f>
        <v>0</v>
      </c>
      <c r="BF806" s="176" cm="1">
        <f t="array" ref="BF806">SUMIFS('N1.3_Project_Listing'!$P$16:$P$829, 'N1.3_Project_Listing'!$E$16:$E$829,'N1.3_Project_Listing'!$E806, 'N1.3_Project_Listing'!$A$16:$A$829,ET_Risk_SC_Summation[[#Headers],[275kV OHL Fittings]])</f>
        <v>0</v>
      </c>
      <c r="BG806" s="176" cm="1">
        <f t="array" ref="BG806">SUMIFS('N1.3_Project_Listing'!$P$16:$P$829, 'N1.3_Project_Listing'!$E$16:$E$829,'N1.3_Project_Listing'!$E806, 'N1.3_Project_Listing'!$A$16:$A$829,ET_Risk_SC_Summation[[#Headers],[275kV OHL Tower]])</f>
        <v>0</v>
      </c>
      <c r="BH806" s="176" cm="1">
        <f t="array" ref="BH806">SUMIFS('N1.3_Project_Listing'!$P$16:$P$829, 'N1.3_Project_Listing'!$E$16:$E$829,'N1.3_Project_Listing'!$E806, 'N1.3_Project_Listing'!$A$16:$A$829,ET_Risk_SC_Summation[[#Headers],[400kV Circuit Breaker]])</f>
        <v>0</v>
      </c>
      <c r="BI806" s="176" cm="1">
        <f t="array" ref="BI806">SUMIFS('N1.3_Project_Listing'!$P$16:$P$829, 'N1.3_Project_Listing'!$E$16:$E$829,'N1.3_Project_Listing'!$E806, 'N1.3_Project_Listing'!$A$16:$A$829,ET_Risk_SC_Summation[[#Headers],[400kV Transformer]])</f>
        <v>0</v>
      </c>
      <c r="BJ806" s="176" cm="1">
        <f t="array" ref="BJ806">SUMIFS('N1.3_Project_Listing'!$P$16:$P$829, 'N1.3_Project_Listing'!$E$16:$E$829,'N1.3_Project_Listing'!$E806, 'N1.3_Project_Listing'!$A$16:$A$829,ET_Risk_SC_Summation[[#Headers],[400kV Reactor]])</f>
        <v>0</v>
      </c>
      <c r="BK806" s="176" cm="1">
        <f t="array" ref="BK806">SUMIFS('N1.3_Project_Listing'!$P$16:$P$829, 'N1.3_Project_Listing'!$E$16:$E$829,'N1.3_Project_Listing'!$E806, 'N1.3_Project_Listing'!$A$16:$A$829,ET_Risk_SC_Summation[[#Headers],[400kV Underground Cable]])</f>
        <v>0</v>
      </c>
      <c r="BL806" s="176" cm="1">
        <f t="array" ref="BL806">SUMIFS('N1.3_Project_Listing'!$P$16:$P$829, 'N1.3_Project_Listing'!$E$16:$E$829,'N1.3_Project_Listing'!$E806, 'N1.3_Project_Listing'!$A$16:$A$829,ET_Risk_SC_Summation[[#Headers],[400kV OHL Conductor]])</f>
        <v>0</v>
      </c>
      <c r="BM806" s="176" cm="1">
        <f t="array" ref="BM806">SUMIFS('N1.3_Project_Listing'!$P$16:$P$829, 'N1.3_Project_Listing'!$E$16:$E$829,'N1.3_Project_Listing'!$E806, 'N1.3_Project_Listing'!$A$16:$A$829,ET_Risk_SC_Summation[[#Headers],[400kV OHL Fittings]])</f>
        <v>0</v>
      </c>
      <c r="BN806" s="176" cm="1">
        <f t="array" ref="BN806">SUMIFS('N1.3_Project_Listing'!$P$16:$P$829, 'N1.3_Project_Listing'!$E$16:$E$829,'N1.3_Project_Listing'!$E806, 'N1.3_Project_Listing'!$A$16:$A$829,ET_Risk_SC_Summation[[#Headers],[400kV OHL Tower]])</f>
        <v>0</v>
      </c>
      <c r="BO806" s="177" t="str">
        <f>IF(SUM(ET_Risk_SC_Summation[[#This Row],[132kV Circuit Breaker]:[400kV OHL Tower]])=0, "n/a", INDEX(ET_Risk_SC_Summation[#Headers],1,MATCH(MAX(ET_Risk_SC_Summation[[#This Row],[132kV Circuit Breaker]:[400kV OHL Tower]]),ET_Risk_SC_Summation[[#This Row],[132kV Circuit Breaker]:[400kV OHL Tower]],0)))</f>
        <v>n/a</v>
      </c>
      <c r="BP806" s="177" t="str">
        <f>IFERROR(INDEX('N0.7_Lookup_References'!$G$77:$G$98,MATCH(ET_Risk_SC_Summation[[#This Row],[Mxx Category]],'N0.7_Lookup_References'!$F$77:$F$98,0)),"")</f>
        <v/>
      </c>
    </row>
    <row r="807" spans="1:68">
      <c r="A807" s="160" t="str">
        <f>IFERROR(INDEX(N1.2_Intervention_Types[NARM Asset Category],MATCH('N1.3_Project_Listing'!$C807,N1.2_Intervention_Types[Intervention Type ID],0),1),"")</f>
        <v/>
      </c>
      <c r="B807" s="160" t="str">
        <f>IF($D$2="GD",IFERROR(INDEX(N1.2_Intervention_Types[C&amp;V Asset Category (GD)],MATCH('N1.3_Project_Listing'!$C807,N1.2_Intervention_Types[Intervention Type ID],0),1),""),IFERROR(INDEX(N1.2_Intervention_Types[NARM Asset Category],MATCH('N1.3_Project_Listing'!$C807,N1.2_Intervention_Types[Intervention Type ID],0),1),""))</f>
        <v/>
      </c>
      <c r="C807" s="67" t="str">
        <f>IFERROR(INDEX(N1.2_Intervention_Types[Intervention Type ID],MATCH('N1.3_Project_Listing'!$I807,N1.2_Intervention_Types[Intervention Type],0),1),"")</f>
        <v/>
      </c>
      <c r="D807" s="160" t="str">
        <f>IFERROR(INDEX(N1.2_Intervention_Types[Intervention Category],MATCH('N1.3_Project_Listing'!$C807,N1.2_Intervention_Types[Intervention Type ID],0),1),"")</f>
        <v/>
      </c>
      <c r="E807" s="210"/>
      <c r="F807" s="236"/>
      <c r="G807" s="236"/>
      <c r="H807" s="236"/>
      <c r="I807" s="151"/>
      <c r="J807" s="139"/>
      <c r="K807" s="117"/>
      <c r="L807" s="117"/>
      <c r="M807" s="117"/>
      <c r="N807" s="11"/>
      <c r="O807" s="11"/>
      <c r="P807" s="11"/>
      <c r="Q807" s="63">
        <f t="shared" si="69"/>
        <v>0</v>
      </c>
      <c r="R807" s="368">
        <f>IF('N1.3_Project_Listing'!$D807="Replacement",SUM('N1.3_Project_Listing'!$K807:$L807)/2,'N1.3_Project_Listing'!$M807)</f>
        <v>0</v>
      </c>
      <c r="S807" s="67" t="str">
        <f>IFERROR(INDEX('N0.7_Lookup_References'!$C$13:$C$72,MATCH($A807,'N0.7_Lookup_References'!$B$13:$B$72,0)),"")</f>
        <v/>
      </c>
      <c r="T807" s="338" t="str">
        <f t="shared" si="70"/>
        <v/>
      </c>
      <c r="V807" s="11"/>
      <c r="W807" s="11"/>
      <c r="X807" s="11"/>
      <c r="Y807" s="11"/>
      <c r="Z807" s="11"/>
      <c r="AA807" s="11"/>
      <c r="AB807" s="11"/>
      <c r="AC807" s="11"/>
      <c r="AD807" s="11"/>
      <c r="AE807" s="11"/>
      <c r="AF807" s="11"/>
      <c r="AG807" s="11"/>
      <c r="AH807" s="11"/>
      <c r="AI807" s="11"/>
      <c r="AJ807" s="11"/>
      <c r="AK807" s="11"/>
      <c r="AL807" s="11"/>
      <c r="AM807" s="11"/>
      <c r="AN807" s="11"/>
      <c r="AO807" s="11"/>
      <c r="AP807" s="63">
        <f t="shared" si="66"/>
        <v>0</v>
      </c>
      <c r="AQ807" s="63">
        <f t="shared" si="67"/>
        <v>0</v>
      </c>
      <c r="AR807" s="63">
        <f t="shared" si="68"/>
        <v>0</v>
      </c>
      <c r="AT807" s="176" cm="1">
        <f t="array" ref="AT807">SUMIFS('N1.3_Project_Listing'!$P$16:$P$829, 'N1.3_Project_Listing'!$E$16:$E$829,'N1.3_Project_Listing'!$E807, 'N1.3_Project_Listing'!$A$16:$A$829,ET_Risk_SC_Summation[[#Headers],[132kV Circuit Breaker]])</f>
        <v>0</v>
      </c>
      <c r="AU807" s="176" cm="1">
        <f t="array" ref="AU807">SUMIFS('N1.3_Project_Listing'!$P$16:$P$829, 'N1.3_Project_Listing'!$E$16:$E$829,'N1.3_Project_Listing'!$E807, 'N1.3_Project_Listing'!$A$16:$A$829,ET_Risk_SC_Summation[[#Headers],[132kV Transformer]])</f>
        <v>0</v>
      </c>
      <c r="AV807" s="176" cm="1">
        <f t="array" ref="AV807">SUMIFS('N1.3_Project_Listing'!$P$16:$P$829, 'N1.3_Project_Listing'!$E$16:$E$829,'N1.3_Project_Listing'!$E807, 'N1.3_Project_Listing'!$A$16:$A$829,ET_Risk_SC_Summation[[#Headers],[132kV Reactor]])</f>
        <v>0</v>
      </c>
      <c r="AW807" s="176" cm="1">
        <f t="array" ref="AW807">SUMIFS('N1.3_Project_Listing'!$P$16:$P$829, 'N1.3_Project_Listing'!$E$16:$E$829,'N1.3_Project_Listing'!$E807, 'N1.3_Project_Listing'!$A$16:$A$829,ET_Risk_SC_Summation[[#Headers],[132kV Underground Cable]])</f>
        <v>0</v>
      </c>
      <c r="AX807" s="176" cm="1">
        <f t="array" ref="AX807">SUMIFS('N1.3_Project_Listing'!$P$16:$P$829, 'N1.3_Project_Listing'!$E$16:$E$829,'N1.3_Project_Listing'!$E807, 'N1.3_Project_Listing'!$A$16:$A$829,ET_Risk_SC_Summation[[#Headers],[132kV OHL Conductor]])</f>
        <v>0</v>
      </c>
      <c r="AY807" s="176" cm="1">
        <f t="array" ref="AY807">SUMIFS('N1.3_Project_Listing'!$P$16:$P$829, 'N1.3_Project_Listing'!$E$16:$E$829,'N1.3_Project_Listing'!$E807, 'N1.3_Project_Listing'!$A$16:$A$829,ET_Risk_SC_Summation[[#Headers],[132kV OHL Fittings]])</f>
        <v>0</v>
      </c>
      <c r="AZ807" s="176" cm="1">
        <f t="array" ref="AZ807">SUMIFS('N1.3_Project_Listing'!$P$16:$P$829, 'N1.3_Project_Listing'!$E$16:$E$829,'N1.3_Project_Listing'!$E807, 'N1.3_Project_Listing'!$A$16:$A$829,ET_Risk_SC_Summation[[#Headers],[132kV OHL Tower]])</f>
        <v>0</v>
      </c>
      <c r="BA807" s="176" cm="1">
        <f t="array" ref="BA807">SUMIFS('N1.3_Project_Listing'!$P$16:$P$829, 'N1.3_Project_Listing'!$E$16:$E$829,'N1.3_Project_Listing'!$E807, 'N1.3_Project_Listing'!$A$16:$A$829,ET_Risk_SC_Summation[[#Headers],[275kV Circuit Breaker]])</f>
        <v>0</v>
      </c>
      <c r="BB807" s="176" cm="1">
        <f t="array" ref="BB807">SUMIFS('N1.3_Project_Listing'!$P$16:$P$829, 'N1.3_Project_Listing'!$E$16:$E$829,'N1.3_Project_Listing'!$E807, 'N1.3_Project_Listing'!$A$16:$A$829,ET_Risk_SC_Summation[[#Headers],[275kV Transformer]])</f>
        <v>0</v>
      </c>
      <c r="BC807" s="176" cm="1">
        <f t="array" ref="BC807">SUMIFS('N1.3_Project_Listing'!$P$16:$P$829, 'N1.3_Project_Listing'!$E$16:$E$829,'N1.3_Project_Listing'!$E807, 'N1.3_Project_Listing'!$A$16:$A$829,ET_Risk_SC_Summation[[#Headers],[275kV Reactor]])</f>
        <v>0</v>
      </c>
      <c r="BD807" s="176" cm="1">
        <f t="array" ref="BD807">SUMIFS('N1.3_Project_Listing'!$P$16:$P$829, 'N1.3_Project_Listing'!$E$16:$E$829,'N1.3_Project_Listing'!$E807, 'N1.3_Project_Listing'!$A$16:$A$829,ET_Risk_SC_Summation[[#Headers],[275kV Underground Cable]])</f>
        <v>0</v>
      </c>
      <c r="BE807" s="176" cm="1">
        <f t="array" ref="BE807">SUMIFS('N1.3_Project_Listing'!$P$16:$P$829, 'N1.3_Project_Listing'!$E$16:$E$829,'N1.3_Project_Listing'!$E807, 'N1.3_Project_Listing'!$A$16:$A$829,ET_Risk_SC_Summation[[#Headers],[275kV OHL Conductor]])</f>
        <v>0</v>
      </c>
      <c r="BF807" s="176" cm="1">
        <f t="array" ref="BF807">SUMIFS('N1.3_Project_Listing'!$P$16:$P$829, 'N1.3_Project_Listing'!$E$16:$E$829,'N1.3_Project_Listing'!$E807, 'N1.3_Project_Listing'!$A$16:$A$829,ET_Risk_SC_Summation[[#Headers],[275kV OHL Fittings]])</f>
        <v>0</v>
      </c>
      <c r="BG807" s="176" cm="1">
        <f t="array" ref="BG807">SUMIFS('N1.3_Project_Listing'!$P$16:$P$829, 'N1.3_Project_Listing'!$E$16:$E$829,'N1.3_Project_Listing'!$E807, 'N1.3_Project_Listing'!$A$16:$A$829,ET_Risk_SC_Summation[[#Headers],[275kV OHL Tower]])</f>
        <v>0</v>
      </c>
      <c r="BH807" s="176" cm="1">
        <f t="array" ref="BH807">SUMIFS('N1.3_Project_Listing'!$P$16:$P$829, 'N1.3_Project_Listing'!$E$16:$E$829,'N1.3_Project_Listing'!$E807, 'N1.3_Project_Listing'!$A$16:$A$829,ET_Risk_SC_Summation[[#Headers],[400kV Circuit Breaker]])</f>
        <v>0</v>
      </c>
      <c r="BI807" s="176" cm="1">
        <f t="array" ref="BI807">SUMIFS('N1.3_Project_Listing'!$P$16:$P$829, 'N1.3_Project_Listing'!$E$16:$E$829,'N1.3_Project_Listing'!$E807, 'N1.3_Project_Listing'!$A$16:$A$829,ET_Risk_SC_Summation[[#Headers],[400kV Transformer]])</f>
        <v>0</v>
      </c>
      <c r="BJ807" s="176" cm="1">
        <f t="array" ref="BJ807">SUMIFS('N1.3_Project_Listing'!$P$16:$P$829, 'N1.3_Project_Listing'!$E$16:$E$829,'N1.3_Project_Listing'!$E807, 'N1.3_Project_Listing'!$A$16:$A$829,ET_Risk_SC_Summation[[#Headers],[400kV Reactor]])</f>
        <v>0</v>
      </c>
      <c r="BK807" s="176" cm="1">
        <f t="array" ref="BK807">SUMIFS('N1.3_Project_Listing'!$P$16:$P$829, 'N1.3_Project_Listing'!$E$16:$E$829,'N1.3_Project_Listing'!$E807, 'N1.3_Project_Listing'!$A$16:$A$829,ET_Risk_SC_Summation[[#Headers],[400kV Underground Cable]])</f>
        <v>0</v>
      </c>
      <c r="BL807" s="176" cm="1">
        <f t="array" ref="BL807">SUMIFS('N1.3_Project_Listing'!$P$16:$P$829, 'N1.3_Project_Listing'!$E$16:$E$829,'N1.3_Project_Listing'!$E807, 'N1.3_Project_Listing'!$A$16:$A$829,ET_Risk_SC_Summation[[#Headers],[400kV OHL Conductor]])</f>
        <v>0</v>
      </c>
      <c r="BM807" s="176" cm="1">
        <f t="array" ref="BM807">SUMIFS('N1.3_Project_Listing'!$P$16:$P$829, 'N1.3_Project_Listing'!$E$16:$E$829,'N1.3_Project_Listing'!$E807, 'N1.3_Project_Listing'!$A$16:$A$829,ET_Risk_SC_Summation[[#Headers],[400kV OHL Fittings]])</f>
        <v>0</v>
      </c>
      <c r="BN807" s="176" cm="1">
        <f t="array" ref="BN807">SUMIFS('N1.3_Project_Listing'!$P$16:$P$829, 'N1.3_Project_Listing'!$E$16:$E$829,'N1.3_Project_Listing'!$E807, 'N1.3_Project_Listing'!$A$16:$A$829,ET_Risk_SC_Summation[[#Headers],[400kV OHL Tower]])</f>
        <v>0</v>
      </c>
      <c r="BO807" s="177" t="str">
        <f>IF(SUM(ET_Risk_SC_Summation[[#This Row],[132kV Circuit Breaker]:[400kV OHL Tower]])=0, "n/a", INDEX(ET_Risk_SC_Summation[#Headers],1,MATCH(MAX(ET_Risk_SC_Summation[[#This Row],[132kV Circuit Breaker]:[400kV OHL Tower]]),ET_Risk_SC_Summation[[#This Row],[132kV Circuit Breaker]:[400kV OHL Tower]],0)))</f>
        <v>n/a</v>
      </c>
      <c r="BP807" s="177" t="str">
        <f>IFERROR(INDEX('N0.7_Lookup_References'!$G$77:$G$98,MATCH(ET_Risk_SC_Summation[[#This Row],[Mxx Category]],'N0.7_Lookup_References'!$F$77:$F$98,0)),"")</f>
        <v/>
      </c>
    </row>
    <row r="808" spans="1:68">
      <c r="A808" s="160" t="str">
        <f>IFERROR(INDEX(N1.2_Intervention_Types[NARM Asset Category],MATCH('N1.3_Project_Listing'!$C808,N1.2_Intervention_Types[Intervention Type ID],0),1),"")</f>
        <v/>
      </c>
      <c r="B808" s="160" t="str">
        <f>IF($D$2="GD",IFERROR(INDEX(N1.2_Intervention_Types[C&amp;V Asset Category (GD)],MATCH('N1.3_Project_Listing'!$C808,N1.2_Intervention_Types[Intervention Type ID],0),1),""),IFERROR(INDEX(N1.2_Intervention_Types[NARM Asset Category],MATCH('N1.3_Project_Listing'!$C808,N1.2_Intervention_Types[Intervention Type ID],0),1),""))</f>
        <v/>
      </c>
      <c r="C808" s="67" t="str">
        <f>IFERROR(INDEX(N1.2_Intervention_Types[Intervention Type ID],MATCH('N1.3_Project_Listing'!$I808,N1.2_Intervention_Types[Intervention Type],0),1),"")</f>
        <v/>
      </c>
      <c r="D808" s="160" t="str">
        <f>IFERROR(INDEX(N1.2_Intervention_Types[Intervention Category],MATCH('N1.3_Project_Listing'!$C808,N1.2_Intervention_Types[Intervention Type ID],0),1),"")</f>
        <v/>
      </c>
      <c r="E808" s="210"/>
      <c r="F808" s="236"/>
      <c r="G808" s="236"/>
      <c r="H808" s="236"/>
      <c r="I808" s="151"/>
      <c r="J808" s="139"/>
      <c r="K808" s="117"/>
      <c r="L808" s="117"/>
      <c r="M808" s="117"/>
      <c r="N808" s="11"/>
      <c r="O808" s="11"/>
      <c r="P808" s="11"/>
      <c r="Q808" s="63">
        <f t="shared" si="69"/>
        <v>0</v>
      </c>
      <c r="R808" s="368">
        <f>IF('N1.3_Project_Listing'!$D808="Replacement",SUM('N1.3_Project_Listing'!$K808:$L808)/2,'N1.3_Project_Listing'!$M808)</f>
        <v>0</v>
      </c>
      <c r="S808" s="67" t="str">
        <f>IFERROR(INDEX('N0.7_Lookup_References'!$C$13:$C$72,MATCH($A808,'N0.7_Lookup_References'!$B$13:$B$72,0)),"")</f>
        <v/>
      </c>
      <c r="T808" s="338" t="str">
        <f t="shared" si="70"/>
        <v/>
      </c>
      <c r="V808" s="11"/>
      <c r="W808" s="11"/>
      <c r="X808" s="11"/>
      <c r="Y808" s="11"/>
      <c r="Z808" s="11"/>
      <c r="AA808" s="11"/>
      <c r="AB808" s="11"/>
      <c r="AC808" s="11"/>
      <c r="AD808" s="11"/>
      <c r="AE808" s="11"/>
      <c r="AF808" s="11"/>
      <c r="AG808" s="11"/>
      <c r="AH808" s="11"/>
      <c r="AI808" s="11"/>
      <c r="AJ808" s="11"/>
      <c r="AK808" s="11"/>
      <c r="AL808" s="11"/>
      <c r="AM808" s="11"/>
      <c r="AN808" s="11"/>
      <c r="AO808" s="11"/>
      <c r="AP808" s="63">
        <f t="shared" si="66"/>
        <v>0</v>
      </c>
      <c r="AQ808" s="63">
        <f t="shared" si="67"/>
        <v>0</v>
      </c>
      <c r="AR808" s="63">
        <f t="shared" si="68"/>
        <v>0</v>
      </c>
      <c r="AT808" s="176" cm="1">
        <f t="array" ref="AT808">SUMIFS('N1.3_Project_Listing'!$P$16:$P$829, 'N1.3_Project_Listing'!$E$16:$E$829,'N1.3_Project_Listing'!$E808, 'N1.3_Project_Listing'!$A$16:$A$829,ET_Risk_SC_Summation[[#Headers],[132kV Circuit Breaker]])</f>
        <v>0</v>
      </c>
      <c r="AU808" s="176" cm="1">
        <f t="array" ref="AU808">SUMIFS('N1.3_Project_Listing'!$P$16:$P$829, 'N1.3_Project_Listing'!$E$16:$E$829,'N1.3_Project_Listing'!$E808, 'N1.3_Project_Listing'!$A$16:$A$829,ET_Risk_SC_Summation[[#Headers],[132kV Transformer]])</f>
        <v>0</v>
      </c>
      <c r="AV808" s="176" cm="1">
        <f t="array" ref="AV808">SUMIFS('N1.3_Project_Listing'!$P$16:$P$829, 'N1.3_Project_Listing'!$E$16:$E$829,'N1.3_Project_Listing'!$E808, 'N1.3_Project_Listing'!$A$16:$A$829,ET_Risk_SC_Summation[[#Headers],[132kV Reactor]])</f>
        <v>0</v>
      </c>
      <c r="AW808" s="176" cm="1">
        <f t="array" ref="AW808">SUMIFS('N1.3_Project_Listing'!$P$16:$P$829, 'N1.3_Project_Listing'!$E$16:$E$829,'N1.3_Project_Listing'!$E808, 'N1.3_Project_Listing'!$A$16:$A$829,ET_Risk_SC_Summation[[#Headers],[132kV Underground Cable]])</f>
        <v>0</v>
      </c>
      <c r="AX808" s="176" cm="1">
        <f t="array" ref="AX808">SUMIFS('N1.3_Project_Listing'!$P$16:$P$829, 'N1.3_Project_Listing'!$E$16:$E$829,'N1.3_Project_Listing'!$E808, 'N1.3_Project_Listing'!$A$16:$A$829,ET_Risk_SC_Summation[[#Headers],[132kV OHL Conductor]])</f>
        <v>0</v>
      </c>
      <c r="AY808" s="176" cm="1">
        <f t="array" ref="AY808">SUMIFS('N1.3_Project_Listing'!$P$16:$P$829, 'N1.3_Project_Listing'!$E$16:$E$829,'N1.3_Project_Listing'!$E808, 'N1.3_Project_Listing'!$A$16:$A$829,ET_Risk_SC_Summation[[#Headers],[132kV OHL Fittings]])</f>
        <v>0</v>
      </c>
      <c r="AZ808" s="176" cm="1">
        <f t="array" ref="AZ808">SUMIFS('N1.3_Project_Listing'!$P$16:$P$829, 'N1.3_Project_Listing'!$E$16:$E$829,'N1.3_Project_Listing'!$E808, 'N1.3_Project_Listing'!$A$16:$A$829,ET_Risk_SC_Summation[[#Headers],[132kV OHL Tower]])</f>
        <v>0</v>
      </c>
      <c r="BA808" s="176" cm="1">
        <f t="array" ref="BA808">SUMIFS('N1.3_Project_Listing'!$P$16:$P$829, 'N1.3_Project_Listing'!$E$16:$E$829,'N1.3_Project_Listing'!$E808, 'N1.3_Project_Listing'!$A$16:$A$829,ET_Risk_SC_Summation[[#Headers],[275kV Circuit Breaker]])</f>
        <v>0</v>
      </c>
      <c r="BB808" s="176" cm="1">
        <f t="array" ref="BB808">SUMIFS('N1.3_Project_Listing'!$P$16:$P$829, 'N1.3_Project_Listing'!$E$16:$E$829,'N1.3_Project_Listing'!$E808, 'N1.3_Project_Listing'!$A$16:$A$829,ET_Risk_SC_Summation[[#Headers],[275kV Transformer]])</f>
        <v>0</v>
      </c>
      <c r="BC808" s="176" cm="1">
        <f t="array" ref="BC808">SUMIFS('N1.3_Project_Listing'!$P$16:$P$829, 'N1.3_Project_Listing'!$E$16:$E$829,'N1.3_Project_Listing'!$E808, 'N1.3_Project_Listing'!$A$16:$A$829,ET_Risk_SC_Summation[[#Headers],[275kV Reactor]])</f>
        <v>0</v>
      </c>
      <c r="BD808" s="176" cm="1">
        <f t="array" ref="BD808">SUMIFS('N1.3_Project_Listing'!$P$16:$P$829, 'N1.3_Project_Listing'!$E$16:$E$829,'N1.3_Project_Listing'!$E808, 'N1.3_Project_Listing'!$A$16:$A$829,ET_Risk_SC_Summation[[#Headers],[275kV Underground Cable]])</f>
        <v>0</v>
      </c>
      <c r="BE808" s="176" cm="1">
        <f t="array" ref="BE808">SUMIFS('N1.3_Project_Listing'!$P$16:$P$829, 'N1.3_Project_Listing'!$E$16:$E$829,'N1.3_Project_Listing'!$E808, 'N1.3_Project_Listing'!$A$16:$A$829,ET_Risk_SC_Summation[[#Headers],[275kV OHL Conductor]])</f>
        <v>0</v>
      </c>
      <c r="BF808" s="176" cm="1">
        <f t="array" ref="BF808">SUMIFS('N1.3_Project_Listing'!$P$16:$P$829, 'N1.3_Project_Listing'!$E$16:$E$829,'N1.3_Project_Listing'!$E808, 'N1.3_Project_Listing'!$A$16:$A$829,ET_Risk_SC_Summation[[#Headers],[275kV OHL Fittings]])</f>
        <v>0</v>
      </c>
      <c r="BG808" s="176" cm="1">
        <f t="array" ref="BG808">SUMIFS('N1.3_Project_Listing'!$P$16:$P$829, 'N1.3_Project_Listing'!$E$16:$E$829,'N1.3_Project_Listing'!$E808, 'N1.3_Project_Listing'!$A$16:$A$829,ET_Risk_SC_Summation[[#Headers],[275kV OHL Tower]])</f>
        <v>0</v>
      </c>
      <c r="BH808" s="176" cm="1">
        <f t="array" ref="BH808">SUMIFS('N1.3_Project_Listing'!$P$16:$P$829, 'N1.3_Project_Listing'!$E$16:$E$829,'N1.3_Project_Listing'!$E808, 'N1.3_Project_Listing'!$A$16:$A$829,ET_Risk_SC_Summation[[#Headers],[400kV Circuit Breaker]])</f>
        <v>0</v>
      </c>
      <c r="BI808" s="176" cm="1">
        <f t="array" ref="BI808">SUMIFS('N1.3_Project_Listing'!$P$16:$P$829, 'N1.3_Project_Listing'!$E$16:$E$829,'N1.3_Project_Listing'!$E808, 'N1.3_Project_Listing'!$A$16:$A$829,ET_Risk_SC_Summation[[#Headers],[400kV Transformer]])</f>
        <v>0</v>
      </c>
      <c r="BJ808" s="176" cm="1">
        <f t="array" ref="BJ808">SUMIFS('N1.3_Project_Listing'!$P$16:$P$829, 'N1.3_Project_Listing'!$E$16:$E$829,'N1.3_Project_Listing'!$E808, 'N1.3_Project_Listing'!$A$16:$A$829,ET_Risk_SC_Summation[[#Headers],[400kV Reactor]])</f>
        <v>0</v>
      </c>
      <c r="BK808" s="176" cm="1">
        <f t="array" ref="BK808">SUMIFS('N1.3_Project_Listing'!$P$16:$P$829, 'N1.3_Project_Listing'!$E$16:$E$829,'N1.3_Project_Listing'!$E808, 'N1.3_Project_Listing'!$A$16:$A$829,ET_Risk_SC_Summation[[#Headers],[400kV Underground Cable]])</f>
        <v>0</v>
      </c>
      <c r="BL808" s="176" cm="1">
        <f t="array" ref="BL808">SUMIFS('N1.3_Project_Listing'!$P$16:$P$829, 'N1.3_Project_Listing'!$E$16:$E$829,'N1.3_Project_Listing'!$E808, 'N1.3_Project_Listing'!$A$16:$A$829,ET_Risk_SC_Summation[[#Headers],[400kV OHL Conductor]])</f>
        <v>0</v>
      </c>
      <c r="BM808" s="176" cm="1">
        <f t="array" ref="BM808">SUMIFS('N1.3_Project_Listing'!$P$16:$P$829, 'N1.3_Project_Listing'!$E$16:$E$829,'N1.3_Project_Listing'!$E808, 'N1.3_Project_Listing'!$A$16:$A$829,ET_Risk_SC_Summation[[#Headers],[400kV OHL Fittings]])</f>
        <v>0</v>
      </c>
      <c r="BN808" s="176" cm="1">
        <f t="array" ref="BN808">SUMIFS('N1.3_Project_Listing'!$P$16:$P$829, 'N1.3_Project_Listing'!$E$16:$E$829,'N1.3_Project_Listing'!$E808, 'N1.3_Project_Listing'!$A$16:$A$829,ET_Risk_SC_Summation[[#Headers],[400kV OHL Tower]])</f>
        <v>0</v>
      </c>
      <c r="BO808" s="177" t="str">
        <f>IF(SUM(ET_Risk_SC_Summation[[#This Row],[132kV Circuit Breaker]:[400kV OHL Tower]])=0, "n/a", INDEX(ET_Risk_SC_Summation[#Headers],1,MATCH(MAX(ET_Risk_SC_Summation[[#This Row],[132kV Circuit Breaker]:[400kV OHL Tower]]),ET_Risk_SC_Summation[[#This Row],[132kV Circuit Breaker]:[400kV OHL Tower]],0)))</f>
        <v>n/a</v>
      </c>
      <c r="BP808" s="177" t="str">
        <f>IFERROR(INDEX('N0.7_Lookup_References'!$G$77:$G$98,MATCH(ET_Risk_SC_Summation[[#This Row],[Mxx Category]],'N0.7_Lookup_References'!$F$77:$F$98,0)),"")</f>
        <v/>
      </c>
    </row>
    <row r="809" spans="1:68">
      <c r="A809" s="160" t="str">
        <f>IFERROR(INDEX(N1.2_Intervention_Types[NARM Asset Category],MATCH('N1.3_Project_Listing'!$C809,N1.2_Intervention_Types[Intervention Type ID],0),1),"")</f>
        <v/>
      </c>
      <c r="B809" s="160" t="str">
        <f>IF($D$2="GD",IFERROR(INDEX(N1.2_Intervention_Types[C&amp;V Asset Category (GD)],MATCH('N1.3_Project_Listing'!$C809,N1.2_Intervention_Types[Intervention Type ID],0),1),""),IFERROR(INDEX(N1.2_Intervention_Types[NARM Asset Category],MATCH('N1.3_Project_Listing'!$C809,N1.2_Intervention_Types[Intervention Type ID],0),1),""))</f>
        <v/>
      </c>
      <c r="C809" s="67" t="str">
        <f>IFERROR(INDEX(N1.2_Intervention_Types[Intervention Type ID],MATCH('N1.3_Project_Listing'!$I809,N1.2_Intervention_Types[Intervention Type],0),1),"")</f>
        <v/>
      </c>
      <c r="D809" s="160" t="str">
        <f>IFERROR(INDEX(N1.2_Intervention_Types[Intervention Category],MATCH('N1.3_Project_Listing'!$C809,N1.2_Intervention_Types[Intervention Type ID],0),1),"")</f>
        <v/>
      </c>
      <c r="E809" s="210"/>
      <c r="F809" s="236"/>
      <c r="G809" s="236"/>
      <c r="H809" s="236"/>
      <c r="I809" s="151"/>
      <c r="J809" s="139"/>
      <c r="K809" s="117"/>
      <c r="L809" s="117"/>
      <c r="M809" s="117"/>
      <c r="N809" s="11"/>
      <c r="O809" s="11"/>
      <c r="P809" s="11"/>
      <c r="Q809" s="63">
        <f t="shared" si="69"/>
        <v>0</v>
      </c>
      <c r="R809" s="368">
        <f>IF('N1.3_Project_Listing'!$D809="Replacement",SUM('N1.3_Project_Listing'!$K809:$L809)/2,'N1.3_Project_Listing'!$M809)</f>
        <v>0</v>
      </c>
      <c r="S809" s="67" t="str">
        <f>IFERROR(INDEX('N0.7_Lookup_References'!$C$13:$C$72,MATCH($A809,'N0.7_Lookup_References'!$B$13:$B$72,0)),"")</f>
        <v/>
      </c>
      <c r="T809" s="338" t="str">
        <f t="shared" si="70"/>
        <v/>
      </c>
      <c r="V809" s="11"/>
      <c r="W809" s="11"/>
      <c r="X809" s="11"/>
      <c r="Y809" s="11"/>
      <c r="Z809" s="11"/>
      <c r="AA809" s="11"/>
      <c r="AB809" s="11"/>
      <c r="AC809" s="11"/>
      <c r="AD809" s="11"/>
      <c r="AE809" s="11"/>
      <c r="AF809" s="11"/>
      <c r="AG809" s="11"/>
      <c r="AH809" s="11"/>
      <c r="AI809" s="11"/>
      <c r="AJ809" s="11"/>
      <c r="AK809" s="11"/>
      <c r="AL809" s="11"/>
      <c r="AM809" s="11"/>
      <c r="AN809" s="11"/>
      <c r="AO809" s="11"/>
      <c r="AP809" s="63">
        <f t="shared" si="66"/>
        <v>0</v>
      </c>
      <c r="AQ809" s="63">
        <f t="shared" si="67"/>
        <v>0</v>
      </c>
      <c r="AR809" s="63">
        <f t="shared" si="68"/>
        <v>0</v>
      </c>
      <c r="AT809" s="176" cm="1">
        <f t="array" ref="AT809">SUMIFS('N1.3_Project_Listing'!$P$16:$P$829, 'N1.3_Project_Listing'!$E$16:$E$829,'N1.3_Project_Listing'!$E809, 'N1.3_Project_Listing'!$A$16:$A$829,ET_Risk_SC_Summation[[#Headers],[132kV Circuit Breaker]])</f>
        <v>0</v>
      </c>
      <c r="AU809" s="176" cm="1">
        <f t="array" ref="AU809">SUMIFS('N1.3_Project_Listing'!$P$16:$P$829, 'N1.3_Project_Listing'!$E$16:$E$829,'N1.3_Project_Listing'!$E809, 'N1.3_Project_Listing'!$A$16:$A$829,ET_Risk_SC_Summation[[#Headers],[132kV Transformer]])</f>
        <v>0</v>
      </c>
      <c r="AV809" s="176" cm="1">
        <f t="array" ref="AV809">SUMIFS('N1.3_Project_Listing'!$P$16:$P$829, 'N1.3_Project_Listing'!$E$16:$E$829,'N1.3_Project_Listing'!$E809, 'N1.3_Project_Listing'!$A$16:$A$829,ET_Risk_SC_Summation[[#Headers],[132kV Reactor]])</f>
        <v>0</v>
      </c>
      <c r="AW809" s="176" cm="1">
        <f t="array" ref="AW809">SUMIFS('N1.3_Project_Listing'!$P$16:$P$829, 'N1.3_Project_Listing'!$E$16:$E$829,'N1.3_Project_Listing'!$E809, 'N1.3_Project_Listing'!$A$16:$A$829,ET_Risk_SC_Summation[[#Headers],[132kV Underground Cable]])</f>
        <v>0</v>
      </c>
      <c r="AX809" s="176" cm="1">
        <f t="array" ref="AX809">SUMIFS('N1.3_Project_Listing'!$P$16:$P$829, 'N1.3_Project_Listing'!$E$16:$E$829,'N1.3_Project_Listing'!$E809, 'N1.3_Project_Listing'!$A$16:$A$829,ET_Risk_SC_Summation[[#Headers],[132kV OHL Conductor]])</f>
        <v>0</v>
      </c>
      <c r="AY809" s="176" cm="1">
        <f t="array" ref="AY809">SUMIFS('N1.3_Project_Listing'!$P$16:$P$829, 'N1.3_Project_Listing'!$E$16:$E$829,'N1.3_Project_Listing'!$E809, 'N1.3_Project_Listing'!$A$16:$A$829,ET_Risk_SC_Summation[[#Headers],[132kV OHL Fittings]])</f>
        <v>0</v>
      </c>
      <c r="AZ809" s="176" cm="1">
        <f t="array" ref="AZ809">SUMIFS('N1.3_Project_Listing'!$P$16:$P$829, 'N1.3_Project_Listing'!$E$16:$E$829,'N1.3_Project_Listing'!$E809, 'N1.3_Project_Listing'!$A$16:$A$829,ET_Risk_SC_Summation[[#Headers],[132kV OHL Tower]])</f>
        <v>0</v>
      </c>
      <c r="BA809" s="176" cm="1">
        <f t="array" ref="BA809">SUMIFS('N1.3_Project_Listing'!$P$16:$P$829, 'N1.3_Project_Listing'!$E$16:$E$829,'N1.3_Project_Listing'!$E809, 'N1.3_Project_Listing'!$A$16:$A$829,ET_Risk_SC_Summation[[#Headers],[275kV Circuit Breaker]])</f>
        <v>0</v>
      </c>
      <c r="BB809" s="176" cm="1">
        <f t="array" ref="BB809">SUMIFS('N1.3_Project_Listing'!$P$16:$P$829, 'N1.3_Project_Listing'!$E$16:$E$829,'N1.3_Project_Listing'!$E809, 'N1.3_Project_Listing'!$A$16:$A$829,ET_Risk_SC_Summation[[#Headers],[275kV Transformer]])</f>
        <v>0</v>
      </c>
      <c r="BC809" s="176" cm="1">
        <f t="array" ref="BC809">SUMIFS('N1.3_Project_Listing'!$P$16:$P$829, 'N1.3_Project_Listing'!$E$16:$E$829,'N1.3_Project_Listing'!$E809, 'N1.3_Project_Listing'!$A$16:$A$829,ET_Risk_SC_Summation[[#Headers],[275kV Reactor]])</f>
        <v>0</v>
      </c>
      <c r="BD809" s="176" cm="1">
        <f t="array" ref="BD809">SUMIFS('N1.3_Project_Listing'!$P$16:$P$829, 'N1.3_Project_Listing'!$E$16:$E$829,'N1.3_Project_Listing'!$E809, 'N1.3_Project_Listing'!$A$16:$A$829,ET_Risk_SC_Summation[[#Headers],[275kV Underground Cable]])</f>
        <v>0</v>
      </c>
      <c r="BE809" s="176" cm="1">
        <f t="array" ref="BE809">SUMIFS('N1.3_Project_Listing'!$P$16:$P$829, 'N1.3_Project_Listing'!$E$16:$E$829,'N1.3_Project_Listing'!$E809, 'N1.3_Project_Listing'!$A$16:$A$829,ET_Risk_SC_Summation[[#Headers],[275kV OHL Conductor]])</f>
        <v>0</v>
      </c>
      <c r="BF809" s="176" cm="1">
        <f t="array" ref="BF809">SUMIFS('N1.3_Project_Listing'!$P$16:$P$829, 'N1.3_Project_Listing'!$E$16:$E$829,'N1.3_Project_Listing'!$E809, 'N1.3_Project_Listing'!$A$16:$A$829,ET_Risk_SC_Summation[[#Headers],[275kV OHL Fittings]])</f>
        <v>0</v>
      </c>
      <c r="BG809" s="176" cm="1">
        <f t="array" ref="BG809">SUMIFS('N1.3_Project_Listing'!$P$16:$P$829, 'N1.3_Project_Listing'!$E$16:$E$829,'N1.3_Project_Listing'!$E809, 'N1.3_Project_Listing'!$A$16:$A$829,ET_Risk_SC_Summation[[#Headers],[275kV OHL Tower]])</f>
        <v>0</v>
      </c>
      <c r="BH809" s="176" cm="1">
        <f t="array" ref="BH809">SUMIFS('N1.3_Project_Listing'!$P$16:$P$829, 'N1.3_Project_Listing'!$E$16:$E$829,'N1.3_Project_Listing'!$E809, 'N1.3_Project_Listing'!$A$16:$A$829,ET_Risk_SC_Summation[[#Headers],[400kV Circuit Breaker]])</f>
        <v>0</v>
      </c>
      <c r="BI809" s="176" cm="1">
        <f t="array" ref="BI809">SUMIFS('N1.3_Project_Listing'!$P$16:$P$829, 'N1.3_Project_Listing'!$E$16:$E$829,'N1.3_Project_Listing'!$E809, 'N1.3_Project_Listing'!$A$16:$A$829,ET_Risk_SC_Summation[[#Headers],[400kV Transformer]])</f>
        <v>0</v>
      </c>
      <c r="BJ809" s="176" cm="1">
        <f t="array" ref="BJ809">SUMIFS('N1.3_Project_Listing'!$P$16:$P$829, 'N1.3_Project_Listing'!$E$16:$E$829,'N1.3_Project_Listing'!$E809, 'N1.3_Project_Listing'!$A$16:$A$829,ET_Risk_SC_Summation[[#Headers],[400kV Reactor]])</f>
        <v>0</v>
      </c>
      <c r="BK809" s="176" cm="1">
        <f t="array" ref="BK809">SUMIFS('N1.3_Project_Listing'!$P$16:$P$829, 'N1.3_Project_Listing'!$E$16:$E$829,'N1.3_Project_Listing'!$E809, 'N1.3_Project_Listing'!$A$16:$A$829,ET_Risk_SC_Summation[[#Headers],[400kV Underground Cable]])</f>
        <v>0</v>
      </c>
      <c r="BL809" s="176" cm="1">
        <f t="array" ref="BL809">SUMIFS('N1.3_Project_Listing'!$P$16:$P$829, 'N1.3_Project_Listing'!$E$16:$E$829,'N1.3_Project_Listing'!$E809, 'N1.3_Project_Listing'!$A$16:$A$829,ET_Risk_SC_Summation[[#Headers],[400kV OHL Conductor]])</f>
        <v>0</v>
      </c>
      <c r="BM809" s="176" cm="1">
        <f t="array" ref="BM809">SUMIFS('N1.3_Project_Listing'!$P$16:$P$829, 'N1.3_Project_Listing'!$E$16:$E$829,'N1.3_Project_Listing'!$E809, 'N1.3_Project_Listing'!$A$16:$A$829,ET_Risk_SC_Summation[[#Headers],[400kV OHL Fittings]])</f>
        <v>0</v>
      </c>
      <c r="BN809" s="176" cm="1">
        <f t="array" ref="BN809">SUMIFS('N1.3_Project_Listing'!$P$16:$P$829, 'N1.3_Project_Listing'!$E$16:$E$829,'N1.3_Project_Listing'!$E809, 'N1.3_Project_Listing'!$A$16:$A$829,ET_Risk_SC_Summation[[#Headers],[400kV OHL Tower]])</f>
        <v>0</v>
      </c>
      <c r="BO809" s="177" t="str">
        <f>IF(SUM(ET_Risk_SC_Summation[[#This Row],[132kV Circuit Breaker]:[400kV OHL Tower]])=0, "n/a", INDEX(ET_Risk_SC_Summation[#Headers],1,MATCH(MAX(ET_Risk_SC_Summation[[#This Row],[132kV Circuit Breaker]:[400kV OHL Tower]]),ET_Risk_SC_Summation[[#This Row],[132kV Circuit Breaker]:[400kV OHL Tower]],0)))</f>
        <v>n/a</v>
      </c>
      <c r="BP809" s="177" t="str">
        <f>IFERROR(INDEX('N0.7_Lookup_References'!$G$77:$G$98,MATCH(ET_Risk_SC_Summation[[#This Row],[Mxx Category]],'N0.7_Lookup_References'!$F$77:$F$98,0)),"")</f>
        <v/>
      </c>
    </row>
    <row r="810" spans="1:68">
      <c r="A810" s="160" t="str">
        <f>IFERROR(INDEX(N1.2_Intervention_Types[NARM Asset Category],MATCH('N1.3_Project_Listing'!$C810,N1.2_Intervention_Types[Intervention Type ID],0),1),"")</f>
        <v/>
      </c>
      <c r="B810" s="160" t="str">
        <f>IF($D$2="GD",IFERROR(INDEX(N1.2_Intervention_Types[C&amp;V Asset Category (GD)],MATCH('N1.3_Project_Listing'!$C810,N1.2_Intervention_Types[Intervention Type ID],0),1),""),IFERROR(INDEX(N1.2_Intervention_Types[NARM Asset Category],MATCH('N1.3_Project_Listing'!$C810,N1.2_Intervention_Types[Intervention Type ID],0),1),""))</f>
        <v/>
      </c>
      <c r="C810" s="67" t="str">
        <f>IFERROR(INDEX(N1.2_Intervention_Types[Intervention Type ID],MATCH('N1.3_Project_Listing'!$I810,N1.2_Intervention_Types[Intervention Type],0),1),"")</f>
        <v/>
      </c>
      <c r="D810" s="160" t="str">
        <f>IFERROR(INDEX(N1.2_Intervention_Types[Intervention Category],MATCH('N1.3_Project_Listing'!$C810,N1.2_Intervention_Types[Intervention Type ID],0),1),"")</f>
        <v/>
      </c>
      <c r="E810" s="210"/>
      <c r="F810" s="236"/>
      <c r="G810" s="236"/>
      <c r="H810" s="236"/>
      <c r="I810" s="151"/>
      <c r="J810" s="139"/>
      <c r="K810" s="117"/>
      <c r="L810" s="117"/>
      <c r="M810" s="117"/>
      <c r="N810" s="11"/>
      <c r="O810" s="11"/>
      <c r="P810" s="11"/>
      <c r="Q810" s="63">
        <f t="shared" si="69"/>
        <v>0</v>
      </c>
      <c r="R810" s="368">
        <f>IF('N1.3_Project_Listing'!$D810="Replacement",SUM('N1.3_Project_Listing'!$K810:$L810)/2,'N1.3_Project_Listing'!$M810)</f>
        <v>0</v>
      </c>
      <c r="S810" s="67" t="str">
        <f>IFERROR(INDEX('N0.7_Lookup_References'!$C$13:$C$72,MATCH($A810,'N0.7_Lookup_References'!$B$13:$B$72,0)),"")</f>
        <v/>
      </c>
      <c r="T810" s="338" t="str">
        <f t="shared" si="70"/>
        <v/>
      </c>
      <c r="V810" s="11"/>
      <c r="W810" s="11"/>
      <c r="X810" s="11"/>
      <c r="Y810" s="11"/>
      <c r="Z810" s="11"/>
      <c r="AA810" s="11"/>
      <c r="AB810" s="11"/>
      <c r="AC810" s="11"/>
      <c r="AD810" s="11"/>
      <c r="AE810" s="11"/>
      <c r="AF810" s="11"/>
      <c r="AG810" s="11"/>
      <c r="AH810" s="11"/>
      <c r="AI810" s="11"/>
      <c r="AJ810" s="11"/>
      <c r="AK810" s="11"/>
      <c r="AL810" s="11"/>
      <c r="AM810" s="11"/>
      <c r="AN810" s="11"/>
      <c r="AO810" s="11"/>
      <c r="AP810" s="63">
        <f t="shared" si="66"/>
        <v>0</v>
      </c>
      <c r="AQ810" s="63">
        <f t="shared" si="67"/>
        <v>0</v>
      </c>
      <c r="AR810" s="63">
        <f t="shared" si="68"/>
        <v>0</v>
      </c>
      <c r="AT810" s="176" cm="1">
        <f t="array" ref="AT810">SUMIFS('N1.3_Project_Listing'!$P$16:$P$829, 'N1.3_Project_Listing'!$E$16:$E$829,'N1.3_Project_Listing'!$E810, 'N1.3_Project_Listing'!$A$16:$A$829,ET_Risk_SC_Summation[[#Headers],[132kV Circuit Breaker]])</f>
        <v>0</v>
      </c>
      <c r="AU810" s="176" cm="1">
        <f t="array" ref="AU810">SUMIFS('N1.3_Project_Listing'!$P$16:$P$829, 'N1.3_Project_Listing'!$E$16:$E$829,'N1.3_Project_Listing'!$E810, 'N1.3_Project_Listing'!$A$16:$A$829,ET_Risk_SC_Summation[[#Headers],[132kV Transformer]])</f>
        <v>0</v>
      </c>
      <c r="AV810" s="176" cm="1">
        <f t="array" ref="AV810">SUMIFS('N1.3_Project_Listing'!$P$16:$P$829, 'N1.3_Project_Listing'!$E$16:$E$829,'N1.3_Project_Listing'!$E810, 'N1.3_Project_Listing'!$A$16:$A$829,ET_Risk_SC_Summation[[#Headers],[132kV Reactor]])</f>
        <v>0</v>
      </c>
      <c r="AW810" s="176" cm="1">
        <f t="array" ref="AW810">SUMIFS('N1.3_Project_Listing'!$P$16:$P$829, 'N1.3_Project_Listing'!$E$16:$E$829,'N1.3_Project_Listing'!$E810, 'N1.3_Project_Listing'!$A$16:$A$829,ET_Risk_SC_Summation[[#Headers],[132kV Underground Cable]])</f>
        <v>0</v>
      </c>
      <c r="AX810" s="176" cm="1">
        <f t="array" ref="AX810">SUMIFS('N1.3_Project_Listing'!$P$16:$P$829, 'N1.3_Project_Listing'!$E$16:$E$829,'N1.3_Project_Listing'!$E810, 'N1.3_Project_Listing'!$A$16:$A$829,ET_Risk_SC_Summation[[#Headers],[132kV OHL Conductor]])</f>
        <v>0</v>
      </c>
      <c r="AY810" s="176" cm="1">
        <f t="array" ref="AY810">SUMIFS('N1.3_Project_Listing'!$P$16:$P$829, 'N1.3_Project_Listing'!$E$16:$E$829,'N1.3_Project_Listing'!$E810, 'N1.3_Project_Listing'!$A$16:$A$829,ET_Risk_SC_Summation[[#Headers],[132kV OHL Fittings]])</f>
        <v>0</v>
      </c>
      <c r="AZ810" s="176" cm="1">
        <f t="array" ref="AZ810">SUMIFS('N1.3_Project_Listing'!$P$16:$P$829, 'N1.3_Project_Listing'!$E$16:$E$829,'N1.3_Project_Listing'!$E810, 'N1.3_Project_Listing'!$A$16:$A$829,ET_Risk_SC_Summation[[#Headers],[132kV OHL Tower]])</f>
        <v>0</v>
      </c>
      <c r="BA810" s="176" cm="1">
        <f t="array" ref="BA810">SUMIFS('N1.3_Project_Listing'!$P$16:$P$829, 'N1.3_Project_Listing'!$E$16:$E$829,'N1.3_Project_Listing'!$E810, 'N1.3_Project_Listing'!$A$16:$A$829,ET_Risk_SC_Summation[[#Headers],[275kV Circuit Breaker]])</f>
        <v>0</v>
      </c>
      <c r="BB810" s="176" cm="1">
        <f t="array" ref="BB810">SUMIFS('N1.3_Project_Listing'!$P$16:$P$829, 'N1.3_Project_Listing'!$E$16:$E$829,'N1.3_Project_Listing'!$E810, 'N1.3_Project_Listing'!$A$16:$A$829,ET_Risk_SC_Summation[[#Headers],[275kV Transformer]])</f>
        <v>0</v>
      </c>
      <c r="BC810" s="176" cm="1">
        <f t="array" ref="BC810">SUMIFS('N1.3_Project_Listing'!$P$16:$P$829, 'N1.3_Project_Listing'!$E$16:$E$829,'N1.3_Project_Listing'!$E810, 'N1.3_Project_Listing'!$A$16:$A$829,ET_Risk_SC_Summation[[#Headers],[275kV Reactor]])</f>
        <v>0</v>
      </c>
      <c r="BD810" s="176" cm="1">
        <f t="array" ref="BD810">SUMIFS('N1.3_Project_Listing'!$P$16:$P$829, 'N1.3_Project_Listing'!$E$16:$E$829,'N1.3_Project_Listing'!$E810, 'N1.3_Project_Listing'!$A$16:$A$829,ET_Risk_SC_Summation[[#Headers],[275kV Underground Cable]])</f>
        <v>0</v>
      </c>
      <c r="BE810" s="176" cm="1">
        <f t="array" ref="BE810">SUMIFS('N1.3_Project_Listing'!$P$16:$P$829, 'N1.3_Project_Listing'!$E$16:$E$829,'N1.3_Project_Listing'!$E810, 'N1.3_Project_Listing'!$A$16:$A$829,ET_Risk_SC_Summation[[#Headers],[275kV OHL Conductor]])</f>
        <v>0</v>
      </c>
      <c r="BF810" s="176" cm="1">
        <f t="array" ref="BF810">SUMIFS('N1.3_Project_Listing'!$P$16:$P$829, 'N1.3_Project_Listing'!$E$16:$E$829,'N1.3_Project_Listing'!$E810, 'N1.3_Project_Listing'!$A$16:$A$829,ET_Risk_SC_Summation[[#Headers],[275kV OHL Fittings]])</f>
        <v>0</v>
      </c>
      <c r="BG810" s="176" cm="1">
        <f t="array" ref="BG810">SUMIFS('N1.3_Project_Listing'!$P$16:$P$829, 'N1.3_Project_Listing'!$E$16:$E$829,'N1.3_Project_Listing'!$E810, 'N1.3_Project_Listing'!$A$16:$A$829,ET_Risk_SC_Summation[[#Headers],[275kV OHL Tower]])</f>
        <v>0</v>
      </c>
      <c r="BH810" s="176" cm="1">
        <f t="array" ref="BH810">SUMIFS('N1.3_Project_Listing'!$P$16:$P$829, 'N1.3_Project_Listing'!$E$16:$E$829,'N1.3_Project_Listing'!$E810, 'N1.3_Project_Listing'!$A$16:$A$829,ET_Risk_SC_Summation[[#Headers],[400kV Circuit Breaker]])</f>
        <v>0</v>
      </c>
      <c r="BI810" s="176" cm="1">
        <f t="array" ref="BI810">SUMIFS('N1.3_Project_Listing'!$P$16:$P$829, 'N1.3_Project_Listing'!$E$16:$E$829,'N1.3_Project_Listing'!$E810, 'N1.3_Project_Listing'!$A$16:$A$829,ET_Risk_SC_Summation[[#Headers],[400kV Transformer]])</f>
        <v>0</v>
      </c>
      <c r="BJ810" s="176" cm="1">
        <f t="array" ref="BJ810">SUMIFS('N1.3_Project_Listing'!$P$16:$P$829, 'N1.3_Project_Listing'!$E$16:$E$829,'N1.3_Project_Listing'!$E810, 'N1.3_Project_Listing'!$A$16:$A$829,ET_Risk_SC_Summation[[#Headers],[400kV Reactor]])</f>
        <v>0</v>
      </c>
      <c r="BK810" s="176" cm="1">
        <f t="array" ref="BK810">SUMIFS('N1.3_Project_Listing'!$P$16:$P$829, 'N1.3_Project_Listing'!$E$16:$E$829,'N1.3_Project_Listing'!$E810, 'N1.3_Project_Listing'!$A$16:$A$829,ET_Risk_SC_Summation[[#Headers],[400kV Underground Cable]])</f>
        <v>0</v>
      </c>
      <c r="BL810" s="176" cm="1">
        <f t="array" ref="BL810">SUMIFS('N1.3_Project_Listing'!$P$16:$P$829, 'N1.3_Project_Listing'!$E$16:$E$829,'N1.3_Project_Listing'!$E810, 'N1.3_Project_Listing'!$A$16:$A$829,ET_Risk_SC_Summation[[#Headers],[400kV OHL Conductor]])</f>
        <v>0</v>
      </c>
      <c r="BM810" s="176" cm="1">
        <f t="array" ref="BM810">SUMIFS('N1.3_Project_Listing'!$P$16:$P$829, 'N1.3_Project_Listing'!$E$16:$E$829,'N1.3_Project_Listing'!$E810, 'N1.3_Project_Listing'!$A$16:$A$829,ET_Risk_SC_Summation[[#Headers],[400kV OHL Fittings]])</f>
        <v>0</v>
      </c>
      <c r="BN810" s="176" cm="1">
        <f t="array" ref="BN810">SUMIFS('N1.3_Project_Listing'!$P$16:$P$829, 'N1.3_Project_Listing'!$E$16:$E$829,'N1.3_Project_Listing'!$E810, 'N1.3_Project_Listing'!$A$16:$A$829,ET_Risk_SC_Summation[[#Headers],[400kV OHL Tower]])</f>
        <v>0</v>
      </c>
      <c r="BO810" s="177" t="str">
        <f>IF(SUM(ET_Risk_SC_Summation[[#This Row],[132kV Circuit Breaker]:[400kV OHL Tower]])=0, "n/a", INDEX(ET_Risk_SC_Summation[#Headers],1,MATCH(MAX(ET_Risk_SC_Summation[[#This Row],[132kV Circuit Breaker]:[400kV OHL Tower]]),ET_Risk_SC_Summation[[#This Row],[132kV Circuit Breaker]:[400kV OHL Tower]],0)))</f>
        <v>n/a</v>
      </c>
      <c r="BP810" s="177" t="str">
        <f>IFERROR(INDEX('N0.7_Lookup_References'!$G$77:$G$98,MATCH(ET_Risk_SC_Summation[[#This Row],[Mxx Category]],'N0.7_Lookup_References'!$F$77:$F$98,0)),"")</f>
        <v/>
      </c>
    </row>
    <row r="811" spans="1:68">
      <c r="A811" s="160" t="str">
        <f>IFERROR(INDEX(N1.2_Intervention_Types[NARM Asset Category],MATCH('N1.3_Project_Listing'!$C811,N1.2_Intervention_Types[Intervention Type ID],0),1),"")</f>
        <v/>
      </c>
      <c r="B811" s="160" t="str">
        <f>IF($D$2="GD",IFERROR(INDEX(N1.2_Intervention_Types[C&amp;V Asset Category (GD)],MATCH('N1.3_Project_Listing'!$C811,N1.2_Intervention_Types[Intervention Type ID],0),1),""),IFERROR(INDEX(N1.2_Intervention_Types[NARM Asset Category],MATCH('N1.3_Project_Listing'!$C811,N1.2_Intervention_Types[Intervention Type ID],0),1),""))</f>
        <v/>
      </c>
      <c r="C811" s="67" t="str">
        <f>IFERROR(INDEX(N1.2_Intervention_Types[Intervention Type ID],MATCH('N1.3_Project_Listing'!$I811,N1.2_Intervention_Types[Intervention Type],0),1),"")</f>
        <v/>
      </c>
      <c r="D811" s="160" t="str">
        <f>IFERROR(INDEX(N1.2_Intervention_Types[Intervention Category],MATCH('N1.3_Project_Listing'!$C811,N1.2_Intervention_Types[Intervention Type ID],0),1),"")</f>
        <v/>
      </c>
      <c r="E811" s="210"/>
      <c r="F811" s="236"/>
      <c r="G811" s="236"/>
      <c r="H811" s="236"/>
      <c r="I811" s="151"/>
      <c r="J811" s="139"/>
      <c r="K811" s="117"/>
      <c r="L811" s="117"/>
      <c r="M811" s="117"/>
      <c r="N811" s="11"/>
      <c r="O811" s="11"/>
      <c r="P811" s="11"/>
      <c r="Q811" s="63">
        <f t="shared" si="69"/>
        <v>0</v>
      </c>
      <c r="R811" s="368">
        <f>IF('N1.3_Project_Listing'!$D811="Replacement",SUM('N1.3_Project_Listing'!$K811:$L811)/2,'N1.3_Project_Listing'!$M811)</f>
        <v>0</v>
      </c>
      <c r="S811" s="67" t="str">
        <f>IFERROR(INDEX('N0.7_Lookup_References'!$C$13:$C$72,MATCH($A811,'N0.7_Lookup_References'!$B$13:$B$72,0)),"")</f>
        <v/>
      </c>
      <c r="T811" s="338" t="str">
        <f t="shared" si="70"/>
        <v/>
      </c>
      <c r="V811" s="11"/>
      <c r="W811" s="11"/>
      <c r="X811" s="11"/>
      <c r="Y811" s="11"/>
      <c r="Z811" s="11"/>
      <c r="AA811" s="11"/>
      <c r="AB811" s="11"/>
      <c r="AC811" s="11"/>
      <c r="AD811" s="11"/>
      <c r="AE811" s="11"/>
      <c r="AF811" s="11"/>
      <c r="AG811" s="11"/>
      <c r="AH811" s="11"/>
      <c r="AI811" s="11"/>
      <c r="AJ811" s="11"/>
      <c r="AK811" s="11"/>
      <c r="AL811" s="11"/>
      <c r="AM811" s="11"/>
      <c r="AN811" s="11"/>
      <c r="AO811" s="11"/>
      <c r="AP811" s="63">
        <f t="shared" si="66"/>
        <v>0</v>
      </c>
      <c r="AQ811" s="63">
        <f t="shared" si="67"/>
        <v>0</v>
      </c>
      <c r="AR811" s="63">
        <f t="shared" si="68"/>
        <v>0</v>
      </c>
      <c r="AT811" s="176" cm="1">
        <f t="array" ref="AT811">SUMIFS('N1.3_Project_Listing'!$P$16:$P$829, 'N1.3_Project_Listing'!$E$16:$E$829,'N1.3_Project_Listing'!$E811, 'N1.3_Project_Listing'!$A$16:$A$829,ET_Risk_SC_Summation[[#Headers],[132kV Circuit Breaker]])</f>
        <v>0</v>
      </c>
      <c r="AU811" s="176" cm="1">
        <f t="array" ref="AU811">SUMIFS('N1.3_Project_Listing'!$P$16:$P$829, 'N1.3_Project_Listing'!$E$16:$E$829,'N1.3_Project_Listing'!$E811, 'N1.3_Project_Listing'!$A$16:$A$829,ET_Risk_SC_Summation[[#Headers],[132kV Transformer]])</f>
        <v>0</v>
      </c>
      <c r="AV811" s="176" cm="1">
        <f t="array" ref="AV811">SUMIFS('N1.3_Project_Listing'!$P$16:$P$829, 'N1.3_Project_Listing'!$E$16:$E$829,'N1.3_Project_Listing'!$E811, 'N1.3_Project_Listing'!$A$16:$A$829,ET_Risk_SC_Summation[[#Headers],[132kV Reactor]])</f>
        <v>0</v>
      </c>
      <c r="AW811" s="176" cm="1">
        <f t="array" ref="AW811">SUMIFS('N1.3_Project_Listing'!$P$16:$P$829, 'N1.3_Project_Listing'!$E$16:$E$829,'N1.3_Project_Listing'!$E811, 'N1.3_Project_Listing'!$A$16:$A$829,ET_Risk_SC_Summation[[#Headers],[132kV Underground Cable]])</f>
        <v>0</v>
      </c>
      <c r="AX811" s="176" cm="1">
        <f t="array" ref="AX811">SUMIFS('N1.3_Project_Listing'!$P$16:$P$829, 'N1.3_Project_Listing'!$E$16:$E$829,'N1.3_Project_Listing'!$E811, 'N1.3_Project_Listing'!$A$16:$A$829,ET_Risk_SC_Summation[[#Headers],[132kV OHL Conductor]])</f>
        <v>0</v>
      </c>
      <c r="AY811" s="176" cm="1">
        <f t="array" ref="AY811">SUMIFS('N1.3_Project_Listing'!$P$16:$P$829, 'N1.3_Project_Listing'!$E$16:$E$829,'N1.3_Project_Listing'!$E811, 'N1.3_Project_Listing'!$A$16:$A$829,ET_Risk_SC_Summation[[#Headers],[132kV OHL Fittings]])</f>
        <v>0</v>
      </c>
      <c r="AZ811" s="176" cm="1">
        <f t="array" ref="AZ811">SUMIFS('N1.3_Project_Listing'!$P$16:$P$829, 'N1.3_Project_Listing'!$E$16:$E$829,'N1.3_Project_Listing'!$E811, 'N1.3_Project_Listing'!$A$16:$A$829,ET_Risk_SC_Summation[[#Headers],[132kV OHL Tower]])</f>
        <v>0</v>
      </c>
      <c r="BA811" s="176" cm="1">
        <f t="array" ref="BA811">SUMIFS('N1.3_Project_Listing'!$P$16:$P$829, 'N1.3_Project_Listing'!$E$16:$E$829,'N1.3_Project_Listing'!$E811, 'N1.3_Project_Listing'!$A$16:$A$829,ET_Risk_SC_Summation[[#Headers],[275kV Circuit Breaker]])</f>
        <v>0</v>
      </c>
      <c r="BB811" s="176" cm="1">
        <f t="array" ref="BB811">SUMIFS('N1.3_Project_Listing'!$P$16:$P$829, 'N1.3_Project_Listing'!$E$16:$E$829,'N1.3_Project_Listing'!$E811, 'N1.3_Project_Listing'!$A$16:$A$829,ET_Risk_SC_Summation[[#Headers],[275kV Transformer]])</f>
        <v>0</v>
      </c>
      <c r="BC811" s="176" cm="1">
        <f t="array" ref="BC811">SUMIFS('N1.3_Project_Listing'!$P$16:$P$829, 'N1.3_Project_Listing'!$E$16:$E$829,'N1.3_Project_Listing'!$E811, 'N1.3_Project_Listing'!$A$16:$A$829,ET_Risk_SC_Summation[[#Headers],[275kV Reactor]])</f>
        <v>0</v>
      </c>
      <c r="BD811" s="176" cm="1">
        <f t="array" ref="BD811">SUMIFS('N1.3_Project_Listing'!$P$16:$P$829, 'N1.3_Project_Listing'!$E$16:$E$829,'N1.3_Project_Listing'!$E811, 'N1.3_Project_Listing'!$A$16:$A$829,ET_Risk_SC_Summation[[#Headers],[275kV Underground Cable]])</f>
        <v>0</v>
      </c>
      <c r="BE811" s="176" cm="1">
        <f t="array" ref="BE811">SUMIFS('N1.3_Project_Listing'!$P$16:$P$829, 'N1.3_Project_Listing'!$E$16:$E$829,'N1.3_Project_Listing'!$E811, 'N1.3_Project_Listing'!$A$16:$A$829,ET_Risk_SC_Summation[[#Headers],[275kV OHL Conductor]])</f>
        <v>0</v>
      </c>
      <c r="BF811" s="176" cm="1">
        <f t="array" ref="BF811">SUMIFS('N1.3_Project_Listing'!$P$16:$P$829, 'N1.3_Project_Listing'!$E$16:$E$829,'N1.3_Project_Listing'!$E811, 'N1.3_Project_Listing'!$A$16:$A$829,ET_Risk_SC_Summation[[#Headers],[275kV OHL Fittings]])</f>
        <v>0</v>
      </c>
      <c r="BG811" s="176" cm="1">
        <f t="array" ref="BG811">SUMIFS('N1.3_Project_Listing'!$P$16:$P$829, 'N1.3_Project_Listing'!$E$16:$E$829,'N1.3_Project_Listing'!$E811, 'N1.3_Project_Listing'!$A$16:$A$829,ET_Risk_SC_Summation[[#Headers],[275kV OHL Tower]])</f>
        <v>0</v>
      </c>
      <c r="BH811" s="176" cm="1">
        <f t="array" ref="BH811">SUMIFS('N1.3_Project_Listing'!$P$16:$P$829, 'N1.3_Project_Listing'!$E$16:$E$829,'N1.3_Project_Listing'!$E811, 'N1.3_Project_Listing'!$A$16:$A$829,ET_Risk_SC_Summation[[#Headers],[400kV Circuit Breaker]])</f>
        <v>0</v>
      </c>
      <c r="BI811" s="176" cm="1">
        <f t="array" ref="BI811">SUMIFS('N1.3_Project_Listing'!$P$16:$P$829, 'N1.3_Project_Listing'!$E$16:$E$829,'N1.3_Project_Listing'!$E811, 'N1.3_Project_Listing'!$A$16:$A$829,ET_Risk_SC_Summation[[#Headers],[400kV Transformer]])</f>
        <v>0</v>
      </c>
      <c r="BJ811" s="176" cm="1">
        <f t="array" ref="BJ811">SUMIFS('N1.3_Project_Listing'!$P$16:$P$829, 'N1.3_Project_Listing'!$E$16:$E$829,'N1.3_Project_Listing'!$E811, 'N1.3_Project_Listing'!$A$16:$A$829,ET_Risk_SC_Summation[[#Headers],[400kV Reactor]])</f>
        <v>0</v>
      </c>
      <c r="BK811" s="176" cm="1">
        <f t="array" ref="BK811">SUMIFS('N1.3_Project_Listing'!$P$16:$P$829, 'N1.3_Project_Listing'!$E$16:$E$829,'N1.3_Project_Listing'!$E811, 'N1.3_Project_Listing'!$A$16:$A$829,ET_Risk_SC_Summation[[#Headers],[400kV Underground Cable]])</f>
        <v>0</v>
      </c>
      <c r="BL811" s="176" cm="1">
        <f t="array" ref="BL811">SUMIFS('N1.3_Project_Listing'!$P$16:$P$829, 'N1.3_Project_Listing'!$E$16:$E$829,'N1.3_Project_Listing'!$E811, 'N1.3_Project_Listing'!$A$16:$A$829,ET_Risk_SC_Summation[[#Headers],[400kV OHL Conductor]])</f>
        <v>0</v>
      </c>
      <c r="BM811" s="176" cm="1">
        <f t="array" ref="BM811">SUMIFS('N1.3_Project_Listing'!$P$16:$P$829, 'N1.3_Project_Listing'!$E$16:$E$829,'N1.3_Project_Listing'!$E811, 'N1.3_Project_Listing'!$A$16:$A$829,ET_Risk_SC_Summation[[#Headers],[400kV OHL Fittings]])</f>
        <v>0</v>
      </c>
      <c r="BN811" s="176" cm="1">
        <f t="array" ref="BN811">SUMIFS('N1.3_Project_Listing'!$P$16:$P$829, 'N1.3_Project_Listing'!$E$16:$E$829,'N1.3_Project_Listing'!$E811, 'N1.3_Project_Listing'!$A$16:$A$829,ET_Risk_SC_Summation[[#Headers],[400kV OHL Tower]])</f>
        <v>0</v>
      </c>
      <c r="BO811" s="177" t="str">
        <f>IF(SUM(ET_Risk_SC_Summation[[#This Row],[132kV Circuit Breaker]:[400kV OHL Tower]])=0, "n/a", INDEX(ET_Risk_SC_Summation[#Headers],1,MATCH(MAX(ET_Risk_SC_Summation[[#This Row],[132kV Circuit Breaker]:[400kV OHL Tower]]),ET_Risk_SC_Summation[[#This Row],[132kV Circuit Breaker]:[400kV OHL Tower]],0)))</f>
        <v>n/a</v>
      </c>
      <c r="BP811" s="177" t="str">
        <f>IFERROR(INDEX('N0.7_Lookup_References'!$G$77:$G$98,MATCH(ET_Risk_SC_Summation[[#This Row],[Mxx Category]],'N0.7_Lookup_References'!$F$77:$F$98,0)),"")</f>
        <v/>
      </c>
    </row>
    <row r="812" spans="1:68">
      <c r="A812" s="160" t="str">
        <f>IFERROR(INDEX(N1.2_Intervention_Types[NARM Asset Category],MATCH('N1.3_Project_Listing'!$C812,N1.2_Intervention_Types[Intervention Type ID],0),1),"")</f>
        <v/>
      </c>
      <c r="B812" s="160" t="str">
        <f>IF($D$2="GD",IFERROR(INDEX(N1.2_Intervention_Types[C&amp;V Asset Category (GD)],MATCH('N1.3_Project_Listing'!$C812,N1.2_Intervention_Types[Intervention Type ID],0),1),""),IFERROR(INDEX(N1.2_Intervention_Types[NARM Asset Category],MATCH('N1.3_Project_Listing'!$C812,N1.2_Intervention_Types[Intervention Type ID],0),1),""))</f>
        <v/>
      </c>
      <c r="C812" s="67" t="str">
        <f>IFERROR(INDEX(N1.2_Intervention_Types[Intervention Type ID],MATCH('N1.3_Project_Listing'!$I812,N1.2_Intervention_Types[Intervention Type],0),1),"")</f>
        <v/>
      </c>
      <c r="D812" s="160" t="str">
        <f>IFERROR(INDEX(N1.2_Intervention_Types[Intervention Category],MATCH('N1.3_Project_Listing'!$C812,N1.2_Intervention_Types[Intervention Type ID],0),1),"")</f>
        <v/>
      </c>
      <c r="E812" s="210"/>
      <c r="F812" s="236"/>
      <c r="G812" s="236"/>
      <c r="H812" s="236"/>
      <c r="I812" s="151"/>
      <c r="J812" s="139"/>
      <c r="K812" s="117"/>
      <c r="L812" s="117"/>
      <c r="M812" s="117"/>
      <c r="N812" s="11"/>
      <c r="O812" s="11"/>
      <c r="P812" s="11"/>
      <c r="Q812" s="63">
        <f t="shared" si="69"/>
        <v>0</v>
      </c>
      <c r="R812" s="368">
        <f>IF('N1.3_Project_Listing'!$D812="Replacement",SUM('N1.3_Project_Listing'!$K812:$L812)/2,'N1.3_Project_Listing'!$M812)</f>
        <v>0</v>
      </c>
      <c r="S812" s="67" t="str">
        <f>IFERROR(INDEX('N0.7_Lookup_References'!$C$13:$C$72,MATCH($A812,'N0.7_Lookup_References'!$B$13:$B$72,0)),"")</f>
        <v/>
      </c>
      <c r="T812" s="338" t="str">
        <f t="shared" si="70"/>
        <v/>
      </c>
      <c r="V812" s="11"/>
      <c r="W812" s="11"/>
      <c r="X812" s="11"/>
      <c r="Y812" s="11"/>
      <c r="Z812" s="11"/>
      <c r="AA812" s="11"/>
      <c r="AB812" s="11"/>
      <c r="AC812" s="11"/>
      <c r="AD812" s="11"/>
      <c r="AE812" s="11"/>
      <c r="AF812" s="11"/>
      <c r="AG812" s="11"/>
      <c r="AH812" s="11"/>
      <c r="AI812" s="11"/>
      <c r="AJ812" s="11"/>
      <c r="AK812" s="11"/>
      <c r="AL812" s="11"/>
      <c r="AM812" s="11"/>
      <c r="AN812" s="11"/>
      <c r="AO812" s="11"/>
      <c r="AP812" s="63">
        <f t="shared" si="66"/>
        <v>0</v>
      </c>
      <c r="AQ812" s="63">
        <f t="shared" si="67"/>
        <v>0</v>
      </c>
      <c r="AR812" s="63">
        <f t="shared" si="68"/>
        <v>0</v>
      </c>
      <c r="AT812" s="176" cm="1">
        <f t="array" ref="AT812">SUMIFS('N1.3_Project_Listing'!$P$16:$P$829, 'N1.3_Project_Listing'!$E$16:$E$829,'N1.3_Project_Listing'!$E812, 'N1.3_Project_Listing'!$A$16:$A$829,ET_Risk_SC_Summation[[#Headers],[132kV Circuit Breaker]])</f>
        <v>0</v>
      </c>
      <c r="AU812" s="176" cm="1">
        <f t="array" ref="AU812">SUMIFS('N1.3_Project_Listing'!$P$16:$P$829, 'N1.3_Project_Listing'!$E$16:$E$829,'N1.3_Project_Listing'!$E812, 'N1.3_Project_Listing'!$A$16:$A$829,ET_Risk_SC_Summation[[#Headers],[132kV Transformer]])</f>
        <v>0</v>
      </c>
      <c r="AV812" s="176" cm="1">
        <f t="array" ref="AV812">SUMIFS('N1.3_Project_Listing'!$P$16:$P$829, 'N1.3_Project_Listing'!$E$16:$E$829,'N1.3_Project_Listing'!$E812, 'N1.3_Project_Listing'!$A$16:$A$829,ET_Risk_SC_Summation[[#Headers],[132kV Reactor]])</f>
        <v>0</v>
      </c>
      <c r="AW812" s="176" cm="1">
        <f t="array" ref="AW812">SUMIFS('N1.3_Project_Listing'!$P$16:$P$829, 'N1.3_Project_Listing'!$E$16:$E$829,'N1.3_Project_Listing'!$E812, 'N1.3_Project_Listing'!$A$16:$A$829,ET_Risk_SC_Summation[[#Headers],[132kV Underground Cable]])</f>
        <v>0</v>
      </c>
      <c r="AX812" s="176" cm="1">
        <f t="array" ref="AX812">SUMIFS('N1.3_Project_Listing'!$P$16:$P$829, 'N1.3_Project_Listing'!$E$16:$E$829,'N1.3_Project_Listing'!$E812, 'N1.3_Project_Listing'!$A$16:$A$829,ET_Risk_SC_Summation[[#Headers],[132kV OHL Conductor]])</f>
        <v>0</v>
      </c>
      <c r="AY812" s="176" cm="1">
        <f t="array" ref="AY812">SUMIFS('N1.3_Project_Listing'!$P$16:$P$829, 'N1.3_Project_Listing'!$E$16:$E$829,'N1.3_Project_Listing'!$E812, 'N1.3_Project_Listing'!$A$16:$A$829,ET_Risk_SC_Summation[[#Headers],[132kV OHL Fittings]])</f>
        <v>0</v>
      </c>
      <c r="AZ812" s="176" cm="1">
        <f t="array" ref="AZ812">SUMIFS('N1.3_Project_Listing'!$P$16:$P$829, 'N1.3_Project_Listing'!$E$16:$E$829,'N1.3_Project_Listing'!$E812, 'N1.3_Project_Listing'!$A$16:$A$829,ET_Risk_SC_Summation[[#Headers],[132kV OHL Tower]])</f>
        <v>0</v>
      </c>
      <c r="BA812" s="176" cm="1">
        <f t="array" ref="BA812">SUMIFS('N1.3_Project_Listing'!$P$16:$P$829, 'N1.3_Project_Listing'!$E$16:$E$829,'N1.3_Project_Listing'!$E812, 'N1.3_Project_Listing'!$A$16:$A$829,ET_Risk_SC_Summation[[#Headers],[275kV Circuit Breaker]])</f>
        <v>0</v>
      </c>
      <c r="BB812" s="176" cm="1">
        <f t="array" ref="BB812">SUMIFS('N1.3_Project_Listing'!$P$16:$P$829, 'N1.3_Project_Listing'!$E$16:$E$829,'N1.3_Project_Listing'!$E812, 'N1.3_Project_Listing'!$A$16:$A$829,ET_Risk_SC_Summation[[#Headers],[275kV Transformer]])</f>
        <v>0</v>
      </c>
      <c r="BC812" s="176" cm="1">
        <f t="array" ref="BC812">SUMIFS('N1.3_Project_Listing'!$P$16:$P$829, 'N1.3_Project_Listing'!$E$16:$E$829,'N1.3_Project_Listing'!$E812, 'N1.3_Project_Listing'!$A$16:$A$829,ET_Risk_SC_Summation[[#Headers],[275kV Reactor]])</f>
        <v>0</v>
      </c>
      <c r="BD812" s="176" cm="1">
        <f t="array" ref="BD812">SUMIFS('N1.3_Project_Listing'!$P$16:$P$829, 'N1.3_Project_Listing'!$E$16:$E$829,'N1.3_Project_Listing'!$E812, 'N1.3_Project_Listing'!$A$16:$A$829,ET_Risk_SC_Summation[[#Headers],[275kV Underground Cable]])</f>
        <v>0</v>
      </c>
      <c r="BE812" s="176" cm="1">
        <f t="array" ref="BE812">SUMIFS('N1.3_Project_Listing'!$P$16:$P$829, 'N1.3_Project_Listing'!$E$16:$E$829,'N1.3_Project_Listing'!$E812, 'N1.3_Project_Listing'!$A$16:$A$829,ET_Risk_SC_Summation[[#Headers],[275kV OHL Conductor]])</f>
        <v>0</v>
      </c>
      <c r="BF812" s="176" cm="1">
        <f t="array" ref="BF812">SUMIFS('N1.3_Project_Listing'!$P$16:$P$829, 'N1.3_Project_Listing'!$E$16:$E$829,'N1.3_Project_Listing'!$E812, 'N1.3_Project_Listing'!$A$16:$A$829,ET_Risk_SC_Summation[[#Headers],[275kV OHL Fittings]])</f>
        <v>0</v>
      </c>
      <c r="BG812" s="176" cm="1">
        <f t="array" ref="BG812">SUMIFS('N1.3_Project_Listing'!$P$16:$P$829, 'N1.3_Project_Listing'!$E$16:$E$829,'N1.3_Project_Listing'!$E812, 'N1.3_Project_Listing'!$A$16:$A$829,ET_Risk_SC_Summation[[#Headers],[275kV OHL Tower]])</f>
        <v>0</v>
      </c>
      <c r="BH812" s="176" cm="1">
        <f t="array" ref="BH812">SUMIFS('N1.3_Project_Listing'!$P$16:$P$829, 'N1.3_Project_Listing'!$E$16:$E$829,'N1.3_Project_Listing'!$E812, 'N1.3_Project_Listing'!$A$16:$A$829,ET_Risk_SC_Summation[[#Headers],[400kV Circuit Breaker]])</f>
        <v>0</v>
      </c>
      <c r="BI812" s="176" cm="1">
        <f t="array" ref="BI812">SUMIFS('N1.3_Project_Listing'!$P$16:$P$829, 'N1.3_Project_Listing'!$E$16:$E$829,'N1.3_Project_Listing'!$E812, 'N1.3_Project_Listing'!$A$16:$A$829,ET_Risk_SC_Summation[[#Headers],[400kV Transformer]])</f>
        <v>0</v>
      </c>
      <c r="BJ812" s="176" cm="1">
        <f t="array" ref="BJ812">SUMIFS('N1.3_Project_Listing'!$P$16:$P$829, 'N1.3_Project_Listing'!$E$16:$E$829,'N1.3_Project_Listing'!$E812, 'N1.3_Project_Listing'!$A$16:$A$829,ET_Risk_SC_Summation[[#Headers],[400kV Reactor]])</f>
        <v>0</v>
      </c>
      <c r="BK812" s="176" cm="1">
        <f t="array" ref="BK812">SUMIFS('N1.3_Project_Listing'!$P$16:$P$829, 'N1.3_Project_Listing'!$E$16:$E$829,'N1.3_Project_Listing'!$E812, 'N1.3_Project_Listing'!$A$16:$A$829,ET_Risk_SC_Summation[[#Headers],[400kV Underground Cable]])</f>
        <v>0</v>
      </c>
      <c r="BL812" s="176" cm="1">
        <f t="array" ref="BL812">SUMIFS('N1.3_Project_Listing'!$P$16:$P$829, 'N1.3_Project_Listing'!$E$16:$E$829,'N1.3_Project_Listing'!$E812, 'N1.3_Project_Listing'!$A$16:$A$829,ET_Risk_SC_Summation[[#Headers],[400kV OHL Conductor]])</f>
        <v>0</v>
      </c>
      <c r="BM812" s="176" cm="1">
        <f t="array" ref="BM812">SUMIFS('N1.3_Project_Listing'!$P$16:$P$829, 'N1.3_Project_Listing'!$E$16:$E$829,'N1.3_Project_Listing'!$E812, 'N1.3_Project_Listing'!$A$16:$A$829,ET_Risk_SC_Summation[[#Headers],[400kV OHL Fittings]])</f>
        <v>0</v>
      </c>
      <c r="BN812" s="176" cm="1">
        <f t="array" ref="BN812">SUMIFS('N1.3_Project_Listing'!$P$16:$P$829, 'N1.3_Project_Listing'!$E$16:$E$829,'N1.3_Project_Listing'!$E812, 'N1.3_Project_Listing'!$A$16:$A$829,ET_Risk_SC_Summation[[#Headers],[400kV OHL Tower]])</f>
        <v>0</v>
      </c>
      <c r="BO812" s="177" t="str">
        <f>IF(SUM(ET_Risk_SC_Summation[[#This Row],[132kV Circuit Breaker]:[400kV OHL Tower]])=0, "n/a", INDEX(ET_Risk_SC_Summation[#Headers],1,MATCH(MAX(ET_Risk_SC_Summation[[#This Row],[132kV Circuit Breaker]:[400kV OHL Tower]]),ET_Risk_SC_Summation[[#This Row],[132kV Circuit Breaker]:[400kV OHL Tower]],0)))</f>
        <v>n/a</v>
      </c>
      <c r="BP812" s="177" t="str">
        <f>IFERROR(INDEX('N0.7_Lookup_References'!$G$77:$G$98,MATCH(ET_Risk_SC_Summation[[#This Row],[Mxx Category]],'N0.7_Lookup_References'!$F$77:$F$98,0)),"")</f>
        <v/>
      </c>
    </row>
    <row r="813" spans="1:68">
      <c r="A813" s="160" t="str">
        <f>IFERROR(INDEX(N1.2_Intervention_Types[NARM Asset Category],MATCH('N1.3_Project_Listing'!$C813,N1.2_Intervention_Types[Intervention Type ID],0),1),"")</f>
        <v/>
      </c>
      <c r="B813" s="160" t="str">
        <f>IF($D$2="GD",IFERROR(INDEX(N1.2_Intervention_Types[C&amp;V Asset Category (GD)],MATCH('N1.3_Project_Listing'!$C813,N1.2_Intervention_Types[Intervention Type ID],0),1),""),IFERROR(INDEX(N1.2_Intervention_Types[NARM Asset Category],MATCH('N1.3_Project_Listing'!$C813,N1.2_Intervention_Types[Intervention Type ID],0),1),""))</f>
        <v/>
      </c>
      <c r="C813" s="67" t="str">
        <f>IFERROR(INDEX(N1.2_Intervention_Types[Intervention Type ID],MATCH('N1.3_Project_Listing'!$I813,N1.2_Intervention_Types[Intervention Type],0),1),"")</f>
        <v/>
      </c>
      <c r="D813" s="160" t="str">
        <f>IFERROR(INDEX(N1.2_Intervention_Types[Intervention Category],MATCH('N1.3_Project_Listing'!$C813,N1.2_Intervention_Types[Intervention Type ID],0),1),"")</f>
        <v/>
      </c>
      <c r="E813" s="210"/>
      <c r="F813" s="236"/>
      <c r="G813" s="236"/>
      <c r="H813" s="236"/>
      <c r="I813" s="151"/>
      <c r="J813" s="139"/>
      <c r="K813" s="117"/>
      <c r="L813" s="117"/>
      <c r="M813" s="117"/>
      <c r="N813" s="11"/>
      <c r="O813" s="11"/>
      <c r="P813" s="11"/>
      <c r="Q813" s="63">
        <f t="shared" si="69"/>
        <v>0</v>
      </c>
      <c r="R813" s="368">
        <f>IF('N1.3_Project_Listing'!$D813="Replacement",SUM('N1.3_Project_Listing'!$K813:$L813)/2,'N1.3_Project_Listing'!$M813)</f>
        <v>0</v>
      </c>
      <c r="S813" s="67" t="str">
        <f>IFERROR(INDEX('N0.7_Lookup_References'!$C$13:$C$72,MATCH($A813,'N0.7_Lookup_References'!$B$13:$B$72,0)),"")</f>
        <v/>
      </c>
      <c r="T813" s="338" t="str">
        <f t="shared" si="70"/>
        <v/>
      </c>
      <c r="V813" s="11"/>
      <c r="W813" s="11"/>
      <c r="X813" s="11"/>
      <c r="Y813" s="11"/>
      <c r="Z813" s="11"/>
      <c r="AA813" s="11"/>
      <c r="AB813" s="11"/>
      <c r="AC813" s="11"/>
      <c r="AD813" s="11"/>
      <c r="AE813" s="11"/>
      <c r="AF813" s="11"/>
      <c r="AG813" s="11"/>
      <c r="AH813" s="11"/>
      <c r="AI813" s="11"/>
      <c r="AJ813" s="11"/>
      <c r="AK813" s="11"/>
      <c r="AL813" s="11"/>
      <c r="AM813" s="11"/>
      <c r="AN813" s="11"/>
      <c r="AO813" s="11"/>
      <c r="AP813" s="63">
        <f t="shared" si="66"/>
        <v>0</v>
      </c>
      <c r="AQ813" s="63">
        <f t="shared" si="67"/>
        <v>0</v>
      </c>
      <c r="AR813" s="63">
        <f t="shared" si="68"/>
        <v>0</v>
      </c>
      <c r="AT813" s="176" cm="1">
        <f t="array" ref="AT813">SUMIFS('N1.3_Project_Listing'!$P$16:$P$829, 'N1.3_Project_Listing'!$E$16:$E$829,'N1.3_Project_Listing'!$E813, 'N1.3_Project_Listing'!$A$16:$A$829,ET_Risk_SC_Summation[[#Headers],[132kV Circuit Breaker]])</f>
        <v>0</v>
      </c>
      <c r="AU813" s="176" cm="1">
        <f t="array" ref="AU813">SUMIFS('N1.3_Project_Listing'!$P$16:$P$829, 'N1.3_Project_Listing'!$E$16:$E$829,'N1.3_Project_Listing'!$E813, 'N1.3_Project_Listing'!$A$16:$A$829,ET_Risk_SC_Summation[[#Headers],[132kV Transformer]])</f>
        <v>0</v>
      </c>
      <c r="AV813" s="176" cm="1">
        <f t="array" ref="AV813">SUMIFS('N1.3_Project_Listing'!$P$16:$P$829, 'N1.3_Project_Listing'!$E$16:$E$829,'N1.3_Project_Listing'!$E813, 'N1.3_Project_Listing'!$A$16:$A$829,ET_Risk_SC_Summation[[#Headers],[132kV Reactor]])</f>
        <v>0</v>
      </c>
      <c r="AW813" s="176" cm="1">
        <f t="array" ref="AW813">SUMIFS('N1.3_Project_Listing'!$P$16:$P$829, 'N1.3_Project_Listing'!$E$16:$E$829,'N1.3_Project_Listing'!$E813, 'N1.3_Project_Listing'!$A$16:$A$829,ET_Risk_SC_Summation[[#Headers],[132kV Underground Cable]])</f>
        <v>0</v>
      </c>
      <c r="AX813" s="176" cm="1">
        <f t="array" ref="AX813">SUMIFS('N1.3_Project_Listing'!$P$16:$P$829, 'N1.3_Project_Listing'!$E$16:$E$829,'N1.3_Project_Listing'!$E813, 'N1.3_Project_Listing'!$A$16:$A$829,ET_Risk_SC_Summation[[#Headers],[132kV OHL Conductor]])</f>
        <v>0</v>
      </c>
      <c r="AY813" s="176" cm="1">
        <f t="array" ref="AY813">SUMIFS('N1.3_Project_Listing'!$P$16:$P$829, 'N1.3_Project_Listing'!$E$16:$E$829,'N1.3_Project_Listing'!$E813, 'N1.3_Project_Listing'!$A$16:$A$829,ET_Risk_SC_Summation[[#Headers],[132kV OHL Fittings]])</f>
        <v>0</v>
      </c>
      <c r="AZ813" s="176" cm="1">
        <f t="array" ref="AZ813">SUMIFS('N1.3_Project_Listing'!$P$16:$P$829, 'N1.3_Project_Listing'!$E$16:$E$829,'N1.3_Project_Listing'!$E813, 'N1.3_Project_Listing'!$A$16:$A$829,ET_Risk_SC_Summation[[#Headers],[132kV OHL Tower]])</f>
        <v>0</v>
      </c>
      <c r="BA813" s="176" cm="1">
        <f t="array" ref="BA813">SUMIFS('N1.3_Project_Listing'!$P$16:$P$829, 'N1.3_Project_Listing'!$E$16:$E$829,'N1.3_Project_Listing'!$E813, 'N1.3_Project_Listing'!$A$16:$A$829,ET_Risk_SC_Summation[[#Headers],[275kV Circuit Breaker]])</f>
        <v>0</v>
      </c>
      <c r="BB813" s="176" cm="1">
        <f t="array" ref="BB813">SUMIFS('N1.3_Project_Listing'!$P$16:$P$829, 'N1.3_Project_Listing'!$E$16:$E$829,'N1.3_Project_Listing'!$E813, 'N1.3_Project_Listing'!$A$16:$A$829,ET_Risk_SC_Summation[[#Headers],[275kV Transformer]])</f>
        <v>0</v>
      </c>
      <c r="BC813" s="176" cm="1">
        <f t="array" ref="BC813">SUMIFS('N1.3_Project_Listing'!$P$16:$P$829, 'N1.3_Project_Listing'!$E$16:$E$829,'N1.3_Project_Listing'!$E813, 'N1.3_Project_Listing'!$A$16:$A$829,ET_Risk_SC_Summation[[#Headers],[275kV Reactor]])</f>
        <v>0</v>
      </c>
      <c r="BD813" s="176" cm="1">
        <f t="array" ref="BD813">SUMIFS('N1.3_Project_Listing'!$P$16:$P$829, 'N1.3_Project_Listing'!$E$16:$E$829,'N1.3_Project_Listing'!$E813, 'N1.3_Project_Listing'!$A$16:$A$829,ET_Risk_SC_Summation[[#Headers],[275kV Underground Cable]])</f>
        <v>0</v>
      </c>
      <c r="BE813" s="176" cm="1">
        <f t="array" ref="BE813">SUMIFS('N1.3_Project_Listing'!$P$16:$P$829, 'N1.3_Project_Listing'!$E$16:$E$829,'N1.3_Project_Listing'!$E813, 'N1.3_Project_Listing'!$A$16:$A$829,ET_Risk_SC_Summation[[#Headers],[275kV OHL Conductor]])</f>
        <v>0</v>
      </c>
      <c r="BF813" s="176" cm="1">
        <f t="array" ref="BF813">SUMIFS('N1.3_Project_Listing'!$P$16:$P$829, 'N1.3_Project_Listing'!$E$16:$E$829,'N1.3_Project_Listing'!$E813, 'N1.3_Project_Listing'!$A$16:$A$829,ET_Risk_SC_Summation[[#Headers],[275kV OHL Fittings]])</f>
        <v>0</v>
      </c>
      <c r="BG813" s="176" cm="1">
        <f t="array" ref="BG813">SUMIFS('N1.3_Project_Listing'!$P$16:$P$829, 'N1.3_Project_Listing'!$E$16:$E$829,'N1.3_Project_Listing'!$E813, 'N1.3_Project_Listing'!$A$16:$A$829,ET_Risk_SC_Summation[[#Headers],[275kV OHL Tower]])</f>
        <v>0</v>
      </c>
      <c r="BH813" s="176" cm="1">
        <f t="array" ref="BH813">SUMIFS('N1.3_Project_Listing'!$P$16:$P$829, 'N1.3_Project_Listing'!$E$16:$E$829,'N1.3_Project_Listing'!$E813, 'N1.3_Project_Listing'!$A$16:$A$829,ET_Risk_SC_Summation[[#Headers],[400kV Circuit Breaker]])</f>
        <v>0</v>
      </c>
      <c r="BI813" s="176" cm="1">
        <f t="array" ref="BI813">SUMIFS('N1.3_Project_Listing'!$P$16:$P$829, 'N1.3_Project_Listing'!$E$16:$E$829,'N1.3_Project_Listing'!$E813, 'N1.3_Project_Listing'!$A$16:$A$829,ET_Risk_SC_Summation[[#Headers],[400kV Transformer]])</f>
        <v>0</v>
      </c>
      <c r="BJ813" s="176" cm="1">
        <f t="array" ref="BJ813">SUMIFS('N1.3_Project_Listing'!$P$16:$P$829, 'N1.3_Project_Listing'!$E$16:$E$829,'N1.3_Project_Listing'!$E813, 'N1.3_Project_Listing'!$A$16:$A$829,ET_Risk_SC_Summation[[#Headers],[400kV Reactor]])</f>
        <v>0</v>
      </c>
      <c r="BK813" s="176" cm="1">
        <f t="array" ref="BK813">SUMIFS('N1.3_Project_Listing'!$P$16:$P$829, 'N1.3_Project_Listing'!$E$16:$E$829,'N1.3_Project_Listing'!$E813, 'N1.3_Project_Listing'!$A$16:$A$829,ET_Risk_SC_Summation[[#Headers],[400kV Underground Cable]])</f>
        <v>0</v>
      </c>
      <c r="BL813" s="176" cm="1">
        <f t="array" ref="BL813">SUMIFS('N1.3_Project_Listing'!$P$16:$P$829, 'N1.3_Project_Listing'!$E$16:$E$829,'N1.3_Project_Listing'!$E813, 'N1.3_Project_Listing'!$A$16:$A$829,ET_Risk_SC_Summation[[#Headers],[400kV OHL Conductor]])</f>
        <v>0</v>
      </c>
      <c r="BM813" s="176" cm="1">
        <f t="array" ref="BM813">SUMIFS('N1.3_Project_Listing'!$P$16:$P$829, 'N1.3_Project_Listing'!$E$16:$E$829,'N1.3_Project_Listing'!$E813, 'N1.3_Project_Listing'!$A$16:$A$829,ET_Risk_SC_Summation[[#Headers],[400kV OHL Fittings]])</f>
        <v>0</v>
      </c>
      <c r="BN813" s="176" cm="1">
        <f t="array" ref="BN813">SUMIFS('N1.3_Project_Listing'!$P$16:$P$829, 'N1.3_Project_Listing'!$E$16:$E$829,'N1.3_Project_Listing'!$E813, 'N1.3_Project_Listing'!$A$16:$A$829,ET_Risk_SC_Summation[[#Headers],[400kV OHL Tower]])</f>
        <v>0</v>
      </c>
      <c r="BO813" s="177" t="str">
        <f>IF(SUM(ET_Risk_SC_Summation[[#This Row],[132kV Circuit Breaker]:[400kV OHL Tower]])=0, "n/a", INDEX(ET_Risk_SC_Summation[#Headers],1,MATCH(MAX(ET_Risk_SC_Summation[[#This Row],[132kV Circuit Breaker]:[400kV OHL Tower]]),ET_Risk_SC_Summation[[#This Row],[132kV Circuit Breaker]:[400kV OHL Tower]],0)))</f>
        <v>n/a</v>
      </c>
      <c r="BP813" s="177" t="str">
        <f>IFERROR(INDEX('N0.7_Lookup_References'!$G$77:$G$98,MATCH(ET_Risk_SC_Summation[[#This Row],[Mxx Category]],'N0.7_Lookup_References'!$F$77:$F$98,0)),"")</f>
        <v/>
      </c>
    </row>
    <row r="814" spans="1:68">
      <c r="A814" s="160" t="str">
        <f>IFERROR(INDEX(N1.2_Intervention_Types[NARM Asset Category],MATCH('N1.3_Project_Listing'!$C814,N1.2_Intervention_Types[Intervention Type ID],0),1),"")</f>
        <v/>
      </c>
      <c r="B814" s="160" t="str">
        <f>IF($D$2="GD",IFERROR(INDEX(N1.2_Intervention_Types[C&amp;V Asset Category (GD)],MATCH('N1.3_Project_Listing'!$C814,N1.2_Intervention_Types[Intervention Type ID],0),1),""),IFERROR(INDEX(N1.2_Intervention_Types[NARM Asset Category],MATCH('N1.3_Project_Listing'!$C814,N1.2_Intervention_Types[Intervention Type ID],0),1),""))</f>
        <v/>
      </c>
      <c r="C814" s="67" t="str">
        <f>IFERROR(INDEX(N1.2_Intervention_Types[Intervention Type ID],MATCH('N1.3_Project_Listing'!$I814,N1.2_Intervention_Types[Intervention Type],0),1),"")</f>
        <v/>
      </c>
      <c r="D814" s="160" t="str">
        <f>IFERROR(INDEX(N1.2_Intervention_Types[Intervention Category],MATCH('N1.3_Project_Listing'!$C814,N1.2_Intervention_Types[Intervention Type ID],0),1),"")</f>
        <v/>
      </c>
      <c r="E814" s="210"/>
      <c r="F814" s="236"/>
      <c r="G814" s="236"/>
      <c r="H814" s="236"/>
      <c r="I814" s="151"/>
      <c r="J814" s="139"/>
      <c r="K814" s="117"/>
      <c r="L814" s="117"/>
      <c r="M814" s="117"/>
      <c r="N814" s="11"/>
      <c r="O814" s="11"/>
      <c r="P814" s="11"/>
      <c r="Q814" s="63">
        <f t="shared" si="69"/>
        <v>0</v>
      </c>
      <c r="R814" s="368">
        <f>IF('N1.3_Project_Listing'!$D814="Replacement",SUM('N1.3_Project_Listing'!$K814:$L814)/2,'N1.3_Project_Listing'!$M814)</f>
        <v>0</v>
      </c>
      <c r="S814" s="67" t="str">
        <f>IFERROR(INDEX('N0.7_Lookup_References'!$C$13:$C$72,MATCH($A814,'N0.7_Lookup_References'!$B$13:$B$72,0)),"")</f>
        <v/>
      </c>
      <c r="T814" s="338" t="str">
        <f t="shared" si="70"/>
        <v/>
      </c>
      <c r="V814" s="11"/>
      <c r="W814" s="11"/>
      <c r="X814" s="11"/>
      <c r="Y814" s="11"/>
      <c r="Z814" s="11"/>
      <c r="AA814" s="11"/>
      <c r="AB814" s="11"/>
      <c r="AC814" s="11"/>
      <c r="AD814" s="11"/>
      <c r="AE814" s="11"/>
      <c r="AF814" s="11"/>
      <c r="AG814" s="11"/>
      <c r="AH814" s="11"/>
      <c r="AI814" s="11"/>
      <c r="AJ814" s="11"/>
      <c r="AK814" s="11"/>
      <c r="AL814" s="11"/>
      <c r="AM814" s="11"/>
      <c r="AN814" s="11"/>
      <c r="AO814" s="11"/>
      <c r="AP814" s="63">
        <f t="shared" si="66"/>
        <v>0</v>
      </c>
      <c r="AQ814" s="63">
        <f t="shared" si="67"/>
        <v>0</v>
      </c>
      <c r="AR814" s="63">
        <f t="shared" si="68"/>
        <v>0</v>
      </c>
      <c r="AT814" s="176" cm="1">
        <f t="array" ref="AT814">SUMIFS('N1.3_Project_Listing'!$P$16:$P$829, 'N1.3_Project_Listing'!$E$16:$E$829,'N1.3_Project_Listing'!$E814, 'N1.3_Project_Listing'!$A$16:$A$829,ET_Risk_SC_Summation[[#Headers],[132kV Circuit Breaker]])</f>
        <v>0</v>
      </c>
      <c r="AU814" s="176" cm="1">
        <f t="array" ref="AU814">SUMIFS('N1.3_Project_Listing'!$P$16:$P$829, 'N1.3_Project_Listing'!$E$16:$E$829,'N1.3_Project_Listing'!$E814, 'N1.3_Project_Listing'!$A$16:$A$829,ET_Risk_SC_Summation[[#Headers],[132kV Transformer]])</f>
        <v>0</v>
      </c>
      <c r="AV814" s="176" cm="1">
        <f t="array" ref="AV814">SUMIFS('N1.3_Project_Listing'!$P$16:$P$829, 'N1.3_Project_Listing'!$E$16:$E$829,'N1.3_Project_Listing'!$E814, 'N1.3_Project_Listing'!$A$16:$A$829,ET_Risk_SC_Summation[[#Headers],[132kV Reactor]])</f>
        <v>0</v>
      </c>
      <c r="AW814" s="176" cm="1">
        <f t="array" ref="AW814">SUMIFS('N1.3_Project_Listing'!$P$16:$P$829, 'N1.3_Project_Listing'!$E$16:$E$829,'N1.3_Project_Listing'!$E814, 'N1.3_Project_Listing'!$A$16:$A$829,ET_Risk_SC_Summation[[#Headers],[132kV Underground Cable]])</f>
        <v>0</v>
      </c>
      <c r="AX814" s="176" cm="1">
        <f t="array" ref="AX814">SUMIFS('N1.3_Project_Listing'!$P$16:$P$829, 'N1.3_Project_Listing'!$E$16:$E$829,'N1.3_Project_Listing'!$E814, 'N1.3_Project_Listing'!$A$16:$A$829,ET_Risk_SC_Summation[[#Headers],[132kV OHL Conductor]])</f>
        <v>0</v>
      </c>
      <c r="AY814" s="176" cm="1">
        <f t="array" ref="AY814">SUMIFS('N1.3_Project_Listing'!$P$16:$P$829, 'N1.3_Project_Listing'!$E$16:$E$829,'N1.3_Project_Listing'!$E814, 'N1.3_Project_Listing'!$A$16:$A$829,ET_Risk_SC_Summation[[#Headers],[132kV OHL Fittings]])</f>
        <v>0</v>
      </c>
      <c r="AZ814" s="176" cm="1">
        <f t="array" ref="AZ814">SUMIFS('N1.3_Project_Listing'!$P$16:$P$829, 'N1.3_Project_Listing'!$E$16:$E$829,'N1.3_Project_Listing'!$E814, 'N1.3_Project_Listing'!$A$16:$A$829,ET_Risk_SC_Summation[[#Headers],[132kV OHL Tower]])</f>
        <v>0</v>
      </c>
      <c r="BA814" s="176" cm="1">
        <f t="array" ref="BA814">SUMIFS('N1.3_Project_Listing'!$P$16:$P$829, 'N1.3_Project_Listing'!$E$16:$E$829,'N1.3_Project_Listing'!$E814, 'N1.3_Project_Listing'!$A$16:$A$829,ET_Risk_SC_Summation[[#Headers],[275kV Circuit Breaker]])</f>
        <v>0</v>
      </c>
      <c r="BB814" s="176" cm="1">
        <f t="array" ref="BB814">SUMIFS('N1.3_Project_Listing'!$P$16:$P$829, 'N1.3_Project_Listing'!$E$16:$E$829,'N1.3_Project_Listing'!$E814, 'N1.3_Project_Listing'!$A$16:$A$829,ET_Risk_SC_Summation[[#Headers],[275kV Transformer]])</f>
        <v>0</v>
      </c>
      <c r="BC814" s="176" cm="1">
        <f t="array" ref="BC814">SUMIFS('N1.3_Project_Listing'!$P$16:$P$829, 'N1.3_Project_Listing'!$E$16:$E$829,'N1.3_Project_Listing'!$E814, 'N1.3_Project_Listing'!$A$16:$A$829,ET_Risk_SC_Summation[[#Headers],[275kV Reactor]])</f>
        <v>0</v>
      </c>
      <c r="BD814" s="176" cm="1">
        <f t="array" ref="BD814">SUMIFS('N1.3_Project_Listing'!$P$16:$P$829, 'N1.3_Project_Listing'!$E$16:$E$829,'N1.3_Project_Listing'!$E814, 'N1.3_Project_Listing'!$A$16:$A$829,ET_Risk_SC_Summation[[#Headers],[275kV Underground Cable]])</f>
        <v>0</v>
      </c>
      <c r="BE814" s="176" cm="1">
        <f t="array" ref="BE814">SUMIFS('N1.3_Project_Listing'!$P$16:$P$829, 'N1.3_Project_Listing'!$E$16:$E$829,'N1.3_Project_Listing'!$E814, 'N1.3_Project_Listing'!$A$16:$A$829,ET_Risk_SC_Summation[[#Headers],[275kV OHL Conductor]])</f>
        <v>0</v>
      </c>
      <c r="BF814" s="176" cm="1">
        <f t="array" ref="BF814">SUMIFS('N1.3_Project_Listing'!$P$16:$P$829, 'N1.3_Project_Listing'!$E$16:$E$829,'N1.3_Project_Listing'!$E814, 'N1.3_Project_Listing'!$A$16:$A$829,ET_Risk_SC_Summation[[#Headers],[275kV OHL Fittings]])</f>
        <v>0</v>
      </c>
      <c r="BG814" s="176" cm="1">
        <f t="array" ref="BG814">SUMIFS('N1.3_Project_Listing'!$P$16:$P$829, 'N1.3_Project_Listing'!$E$16:$E$829,'N1.3_Project_Listing'!$E814, 'N1.3_Project_Listing'!$A$16:$A$829,ET_Risk_SC_Summation[[#Headers],[275kV OHL Tower]])</f>
        <v>0</v>
      </c>
      <c r="BH814" s="176" cm="1">
        <f t="array" ref="BH814">SUMIFS('N1.3_Project_Listing'!$P$16:$P$829, 'N1.3_Project_Listing'!$E$16:$E$829,'N1.3_Project_Listing'!$E814, 'N1.3_Project_Listing'!$A$16:$A$829,ET_Risk_SC_Summation[[#Headers],[400kV Circuit Breaker]])</f>
        <v>0</v>
      </c>
      <c r="BI814" s="176" cm="1">
        <f t="array" ref="BI814">SUMIFS('N1.3_Project_Listing'!$P$16:$P$829, 'N1.3_Project_Listing'!$E$16:$E$829,'N1.3_Project_Listing'!$E814, 'N1.3_Project_Listing'!$A$16:$A$829,ET_Risk_SC_Summation[[#Headers],[400kV Transformer]])</f>
        <v>0</v>
      </c>
      <c r="BJ814" s="176" cm="1">
        <f t="array" ref="BJ814">SUMIFS('N1.3_Project_Listing'!$P$16:$P$829, 'N1.3_Project_Listing'!$E$16:$E$829,'N1.3_Project_Listing'!$E814, 'N1.3_Project_Listing'!$A$16:$A$829,ET_Risk_SC_Summation[[#Headers],[400kV Reactor]])</f>
        <v>0</v>
      </c>
      <c r="BK814" s="176" cm="1">
        <f t="array" ref="BK814">SUMIFS('N1.3_Project_Listing'!$P$16:$P$829, 'N1.3_Project_Listing'!$E$16:$E$829,'N1.3_Project_Listing'!$E814, 'N1.3_Project_Listing'!$A$16:$A$829,ET_Risk_SC_Summation[[#Headers],[400kV Underground Cable]])</f>
        <v>0</v>
      </c>
      <c r="BL814" s="176" cm="1">
        <f t="array" ref="BL814">SUMIFS('N1.3_Project_Listing'!$P$16:$P$829, 'N1.3_Project_Listing'!$E$16:$E$829,'N1.3_Project_Listing'!$E814, 'N1.3_Project_Listing'!$A$16:$A$829,ET_Risk_SC_Summation[[#Headers],[400kV OHL Conductor]])</f>
        <v>0</v>
      </c>
      <c r="BM814" s="176" cm="1">
        <f t="array" ref="BM814">SUMIFS('N1.3_Project_Listing'!$P$16:$P$829, 'N1.3_Project_Listing'!$E$16:$E$829,'N1.3_Project_Listing'!$E814, 'N1.3_Project_Listing'!$A$16:$A$829,ET_Risk_SC_Summation[[#Headers],[400kV OHL Fittings]])</f>
        <v>0</v>
      </c>
      <c r="BN814" s="176" cm="1">
        <f t="array" ref="BN814">SUMIFS('N1.3_Project_Listing'!$P$16:$P$829, 'N1.3_Project_Listing'!$E$16:$E$829,'N1.3_Project_Listing'!$E814, 'N1.3_Project_Listing'!$A$16:$A$829,ET_Risk_SC_Summation[[#Headers],[400kV OHL Tower]])</f>
        <v>0</v>
      </c>
      <c r="BO814" s="177" t="str">
        <f>IF(SUM(ET_Risk_SC_Summation[[#This Row],[132kV Circuit Breaker]:[400kV OHL Tower]])=0, "n/a", INDEX(ET_Risk_SC_Summation[#Headers],1,MATCH(MAX(ET_Risk_SC_Summation[[#This Row],[132kV Circuit Breaker]:[400kV OHL Tower]]),ET_Risk_SC_Summation[[#This Row],[132kV Circuit Breaker]:[400kV OHL Tower]],0)))</f>
        <v>n/a</v>
      </c>
      <c r="BP814" s="177" t="str">
        <f>IFERROR(INDEX('N0.7_Lookup_References'!$G$77:$G$98,MATCH(ET_Risk_SC_Summation[[#This Row],[Mxx Category]],'N0.7_Lookup_References'!$F$77:$F$98,0)),"")</f>
        <v/>
      </c>
    </row>
    <row r="815" spans="1:68">
      <c r="A815" s="160" t="str">
        <f>IFERROR(INDEX(N1.2_Intervention_Types[NARM Asset Category],MATCH('N1.3_Project_Listing'!$C815,N1.2_Intervention_Types[Intervention Type ID],0),1),"")</f>
        <v/>
      </c>
      <c r="B815" s="160" t="str">
        <f>IF($D$2="GD",IFERROR(INDEX(N1.2_Intervention_Types[C&amp;V Asset Category (GD)],MATCH('N1.3_Project_Listing'!$C815,N1.2_Intervention_Types[Intervention Type ID],0),1),""),IFERROR(INDEX(N1.2_Intervention_Types[NARM Asset Category],MATCH('N1.3_Project_Listing'!$C815,N1.2_Intervention_Types[Intervention Type ID],0),1),""))</f>
        <v/>
      </c>
      <c r="C815" s="67" t="str">
        <f>IFERROR(INDEX(N1.2_Intervention_Types[Intervention Type ID],MATCH('N1.3_Project_Listing'!$I815,N1.2_Intervention_Types[Intervention Type],0),1),"")</f>
        <v/>
      </c>
      <c r="D815" s="160" t="str">
        <f>IFERROR(INDEX(N1.2_Intervention_Types[Intervention Category],MATCH('N1.3_Project_Listing'!$C815,N1.2_Intervention_Types[Intervention Type ID],0),1),"")</f>
        <v/>
      </c>
      <c r="E815" s="210"/>
      <c r="F815" s="236"/>
      <c r="G815" s="236"/>
      <c r="H815" s="236"/>
      <c r="I815" s="151"/>
      <c r="J815" s="139"/>
      <c r="K815" s="117"/>
      <c r="L815" s="117"/>
      <c r="M815" s="117"/>
      <c r="N815" s="11"/>
      <c r="O815" s="11"/>
      <c r="P815" s="11"/>
      <c r="Q815" s="63">
        <f t="shared" si="69"/>
        <v>0</v>
      </c>
      <c r="R815" s="368">
        <f>IF('N1.3_Project_Listing'!$D815="Replacement",SUM('N1.3_Project_Listing'!$K815:$L815)/2,'N1.3_Project_Listing'!$M815)</f>
        <v>0</v>
      </c>
      <c r="S815" s="67" t="str">
        <f>IFERROR(INDEX('N0.7_Lookup_References'!$C$13:$C$72,MATCH($A815,'N0.7_Lookup_References'!$B$13:$B$72,0)),"")</f>
        <v/>
      </c>
      <c r="T815" s="338" t="str">
        <f t="shared" si="70"/>
        <v/>
      </c>
      <c r="V815" s="11"/>
      <c r="W815" s="11"/>
      <c r="X815" s="11"/>
      <c r="Y815" s="11"/>
      <c r="Z815" s="11"/>
      <c r="AA815" s="11"/>
      <c r="AB815" s="11"/>
      <c r="AC815" s="11"/>
      <c r="AD815" s="11"/>
      <c r="AE815" s="11"/>
      <c r="AF815" s="11"/>
      <c r="AG815" s="11"/>
      <c r="AH815" s="11"/>
      <c r="AI815" s="11"/>
      <c r="AJ815" s="11"/>
      <c r="AK815" s="11"/>
      <c r="AL815" s="11"/>
      <c r="AM815" s="11"/>
      <c r="AN815" s="11"/>
      <c r="AO815" s="11"/>
      <c r="AP815" s="63">
        <f t="shared" si="66"/>
        <v>0</v>
      </c>
      <c r="AQ815" s="63">
        <f t="shared" si="67"/>
        <v>0</v>
      </c>
      <c r="AR815" s="63">
        <f t="shared" si="68"/>
        <v>0</v>
      </c>
      <c r="AT815" s="176" cm="1">
        <f t="array" ref="AT815">SUMIFS('N1.3_Project_Listing'!$P$16:$P$829, 'N1.3_Project_Listing'!$E$16:$E$829,'N1.3_Project_Listing'!$E815, 'N1.3_Project_Listing'!$A$16:$A$829,ET_Risk_SC_Summation[[#Headers],[132kV Circuit Breaker]])</f>
        <v>0</v>
      </c>
      <c r="AU815" s="176" cm="1">
        <f t="array" ref="AU815">SUMIFS('N1.3_Project_Listing'!$P$16:$P$829, 'N1.3_Project_Listing'!$E$16:$E$829,'N1.3_Project_Listing'!$E815, 'N1.3_Project_Listing'!$A$16:$A$829,ET_Risk_SC_Summation[[#Headers],[132kV Transformer]])</f>
        <v>0</v>
      </c>
      <c r="AV815" s="176" cm="1">
        <f t="array" ref="AV815">SUMIFS('N1.3_Project_Listing'!$P$16:$P$829, 'N1.3_Project_Listing'!$E$16:$E$829,'N1.3_Project_Listing'!$E815, 'N1.3_Project_Listing'!$A$16:$A$829,ET_Risk_SC_Summation[[#Headers],[132kV Reactor]])</f>
        <v>0</v>
      </c>
      <c r="AW815" s="176" cm="1">
        <f t="array" ref="AW815">SUMIFS('N1.3_Project_Listing'!$P$16:$P$829, 'N1.3_Project_Listing'!$E$16:$E$829,'N1.3_Project_Listing'!$E815, 'N1.3_Project_Listing'!$A$16:$A$829,ET_Risk_SC_Summation[[#Headers],[132kV Underground Cable]])</f>
        <v>0</v>
      </c>
      <c r="AX815" s="176" cm="1">
        <f t="array" ref="AX815">SUMIFS('N1.3_Project_Listing'!$P$16:$P$829, 'N1.3_Project_Listing'!$E$16:$E$829,'N1.3_Project_Listing'!$E815, 'N1.3_Project_Listing'!$A$16:$A$829,ET_Risk_SC_Summation[[#Headers],[132kV OHL Conductor]])</f>
        <v>0</v>
      </c>
      <c r="AY815" s="176" cm="1">
        <f t="array" ref="AY815">SUMIFS('N1.3_Project_Listing'!$P$16:$P$829, 'N1.3_Project_Listing'!$E$16:$E$829,'N1.3_Project_Listing'!$E815, 'N1.3_Project_Listing'!$A$16:$A$829,ET_Risk_SC_Summation[[#Headers],[132kV OHL Fittings]])</f>
        <v>0</v>
      </c>
      <c r="AZ815" s="176" cm="1">
        <f t="array" ref="AZ815">SUMIFS('N1.3_Project_Listing'!$P$16:$P$829, 'N1.3_Project_Listing'!$E$16:$E$829,'N1.3_Project_Listing'!$E815, 'N1.3_Project_Listing'!$A$16:$A$829,ET_Risk_SC_Summation[[#Headers],[132kV OHL Tower]])</f>
        <v>0</v>
      </c>
      <c r="BA815" s="176" cm="1">
        <f t="array" ref="BA815">SUMIFS('N1.3_Project_Listing'!$P$16:$P$829, 'N1.3_Project_Listing'!$E$16:$E$829,'N1.3_Project_Listing'!$E815, 'N1.3_Project_Listing'!$A$16:$A$829,ET_Risk_SC_Summation[[#Headers],[275kV Circuit Breaker]])</f>
        <v>0</v>
      </c>
      <c r="BB815" s="176" cm="1">
        <f t="array" ref="BB815">SUMIFS('N1.3_Project_Listing'!$P$16:$P$829, 'N1.3_Project_Listing'!$E$16:$E$829,'N1.3_Project_Listing'!$E815, 'N1.3_Project_Listing'!$A$16:$A$829,ET_Risk_SC_Summation[[#Headers],[275kV Transformer]])</f>
        <v>0</v>
      </c>
      <c r="BC815" s="176" cm="1">
        <f t="array" ref="BC815">SUMIFS('N1.3_Project_Listing'!$P$16:$P$829, 'N1.3_Project_Listing'!$E$16:$E$829,'N1.3_Project_Listing'!$E815, 'N1.3_Project_Listing'!$A$16:$A$829,ET_Risk_SC_Summation[[#Headers],[275kV Reactor]])</f>
        <v>0</v>
      </c>
      <c r="BD815" s="176" cm="1">
        <f t="array" ref="BD815">SUMIFS('N1.3_Project_Listing'!$P$16:$P$829, 'N1.3_Project_Listing'!$E$16:$E$829,'N1.3_Project_Listing'!$E815, 'N1.3_Project_Listing'!$A$16:$A$829,ET_Risk_SC_Summation[[#Headers],[275kV Underground Cable]])</f>
        <v>0</v>
      </c>
      <c r="BE815" s="176" cm="1">
        <f t="array" ref="BE815">SUMIFS('N1.3_Project_Listing'!$P$16:$P$829, 'N1.3_Project_Listing'!$E$16:$E$829,'N1.3_Project_Listing'!$E815, 'N1.3_Project_Listing'!$A$16:$A$829,ET_Risk_SC_Summation[[#Headers],[275kV OHL Conductor]])</f>
        <v>0</v>
      </c>
      <c r="BF815" s="176" cm="1">
        <f t="array" ref="BF815">SUMIFS('N1.3_Project_Listing'!$P$16:$P$829, 'N1.3_Project_Listing'!$E$16:$E$829,'N1.3_Project_Listing'!$E815, 'N1.3_Project_Listing'!$A$16:$A$829,ET_Risk_SC_Summation[[#Headers],[275kV OHL Fittings]])</f>
        <v>0</v>
      </c>
      <c r="BG815" s="176" cm="1">
        <f t="array" ref="BG815">SUMIFS('N1.3_Project_Listing'!$P$16:$P$829, 'N1.3_Project_Listing'!$E$16:$E$829,'N1.3_Project_Listing'!$E815, 'N1.3_Project_Listing'!$A$16:$A$829,ET_Risk_SC_Summation[[#Headers],[275kV OHL Tower]])</f>
        <v>0</v>
      </c>
      <c r="BH815" s="176" cm="1">
        <f t="array" ref="BH815">SUMIFS('N1.3_Project_Listing'!$P$16:$P$829, 'N1.3_Project_Listing'!$E$16:$E$829,'N1.3_Project_Listing'!$E815, 'N1.3_Project_Listing'!$A$16:$A$829,ET_Risk_SC_Summation[[#Headers],[400kV Circuit Breaker]])</f>
        <v>0</v>
      </c>
      <c r="BI815" s="176" cm="1">
        <f t="array" ref="BI815">SUMIFS('N1.3_Project_Listing'!$P$16:$P$829, 'N1.3_Project_Listing'!$E$16:$E$829,'N1.3_Project_Listing'!$E815, 'N1.3_Project_Listing'!$A$16:$A$829,ET_Risk_SC_Summation[[#Headers],[400kV Transformer]])</f>
        <v>0</v>
      </c>
      <c r="BJ815" s="176" cm="1">
        <f t="array" ref="BJ815">SUMIFS('N1.3_Project_Listing'!$P$16:$P$829, 'N1.3_Project_Listing'!$E$16:$E$829,'N1.3_Project_Listing'!$E815, 'N1.3_Project_Listing'!$A$16:$A$829,ET_Risk_SC_Summation[[#Headers],[400kV Reactor]])</f>
        <v>0</v>
      </c>
      <c r="BK815" s="176" cm="1">
        <f t="array" ref="BK815">SUMIFS('N1.3_Project_Listing'!$P$16:$P$829, 'N1.3_Project_Listing'!$E$16:$E$829,'N1.3_Project_Listing'!$E815, 'N1.3_Project_Listing'!$A$16:$A$829,ET_Risk_SC_Summation[[#Headers],[400kV Underground Cable]])</f>
        <v>0</v>
      </c>
      <c r="BL815" s="176" cm="1">
        <f t="array" ref="BL815">SUMIFS('N1.3_Project_Listing'!$P$16:$P$829, 'N1.3_Project_Listing'!$E$16:$E$829,'N1.3_Project_Listing'!$E815, 'N1.3_Project_Listing'!$A$16:$A$829,ET_Risk_SC_Summation[[#Headers],[400kV OHL Conductor]])</f>
        <v>0</v>
      </c>
      <c r="BM815" s="176" cm="1">
        <f t="array" ref="BM815">SUMIFS('N1.3_Project_Listing'!$P$16:$P$829, 'N1.3_Project_Listing'!$E$16:$E$829,'N1.3_Project_Listing'!$E815, 'N1.3_Project_Listing'!$A$16:$A$829,ET_Risk_SC_Summation[[#Headers],[400kV OHL Fittings]])</f>
        <v>0</v>
      </c>
      <c r="BN815" s="176" cm="1">
        <f t="array" ref="BN815">SUMIFS('N1.3_Project_Listing'!$P$16:$P$829, 'N1.3_Project_Listing'!$E$16:$E$829,'N1.3_Project_Listing'!$E815, 'N1.3_Project_Listing'!$A$16:$A$829,ET_Risk_SC_Summation[[#Headers],[400kV OHL Tower]])</f>
        <v>0</v>
      </c>
      <c r="BO815" s="177" t="str">
        <f>IF(SUM(ET_Risk_SC_Summation[[#This Row],[132kV Circuit Breaker]:[400kV OHL Tower]])=0, "n/a", INDEX(ET_Risk_SC_Summation[#Headers],1,MATCH(MAX(ET_Risk_SC_Summation[[#This Row],[132kV Circuit Breaker]:[400kV OHL Tower]]),ET_Risk_SC_Summation[[#This Row],[132kV Circuit Breaker]:[400kV OHL Tower]],0)))</f>
        <v>n/a</v>
      </c>
      <c r="BP815" s="177" t="str">
        <f>IFERROR(INDEX('N0.7_Lookup_References'!$G$77:$G$98,MATCH(ET_Risk_SC_Summation[[#This Row],[Mxx Category]],'N0.7_Lookup_References'!$F$77:$F$98,0)),"")</f>
        <v/>
      </c>
    </row>
    <row r="816" spans="1:68">
      <c r="A816" s="160" t="str">
        <f>IFERROR(INDEX(N1.2_Intervention_Types[NARM Asset Category],MATCH('N1.3_Project_Listing'!$C816,N1.2_Intervention_Types[Intervention Type ID],0),1),"")</f>
        <v/>
      </c>
      <c r="B816" s="160" t="str">
        <f>IF($D$2="GD",IFERROR(INDEX(N1.2_Intervention_Types[C&amp;V Asset Category (GD)],MATCH('N1.3_Project_Listing'!$C816,N1.2_Intervention_Types[Intervention Type ID],0),1),""),IFERROR(INDEX(N1.2_Intervention_Types[NARM Asset Category],MATCH('N1.3_Project_Listing'!$C816,N1.2_Intervention_Types[Intervention Type ID],0),1),""))</f>
        <v/>
      </c>
      <c r="C816" s="67" t="str">
        <f>IFERROR(INDEX(N1.2_Intervention_Types[Intervention Type ID],MATCH('N1.3_Project_Listing'!$I816,N1.2_Intervention_Types[Intervention Type],0),1),"")</f>
        <v/>
      </c>
      <c r="D816" s="160" t="str">
        <f>IFERROR(INDEX(N1.2_Intervention_Types[Intervention Category],MATCH('N1.3_Project_Listing'!$C816,N1.2_Intervention_Types[Intervention Type ID],0),1),"")</f>
        <v/>
      </c>
      <c r="E816" s="210"/>
      <c r="F816" s="236"/>
      <c r="G816" s="236"/>
      <c r="H816" s="236"/>
      <c r="I816" s="151"/>
      <c r="J816" s="139"/>
      <c r="K816" s="117"/>
      <c r="L816" s="117"/>
      <c r="M816" s="117"/>
      <c r="N816" s="11"/>
      <c r="O816" s="11"/>
      <c r="P816" s="11"/>
      <c r="Q816" s="63">
        <f t="shared" si="69"/>
        <v>0</v>
      </c>
      <c r="R816" s="368">
        <f>IF('N1.3_Project_Listing'!$D816="Replacement",SUM('N1.3_Project_Listing'!$K816:$L816)/2,'N1.3_Project_Listing'!$M816)</f>
        <v>0</v>
      </c>
      <c r="S816" s="67" t="str">
        <f>IFERROR(INDEX('N0.7_Lookup_References'!$C$13:$C$72,MATCH($A816,'N0.7_Lookup_References'!$B$13:$B$72,0)),"")</f>
        <v/>
      </c>
      <c r="T816" s="338" t="str">
        <f t="shared" si="70"/>
        <v/>
      </c>
      <c r="V816" s="11"/>
      <c r="W816" s="11"/>
      <c r="X816" s="11"/>
      <c r="Y816" s="11"/>
      <c r="Z816" s="11"/>
      <c r="AA816" s="11"/>
      <c r="AB816" s="11"/>
      <c r="AC816" s="11"/>
      <c r="AD816" s="11"/>
      <c r="AE816" s="11"/>
      <c r="AF816" s="11"/>
      <c r="AG816" s="11"/>
      <c r="AH816" s="11"/>
      <c r="AI816" s="11"/>
      <c r="AJ816" s="11"/>
      <c r="AK816" s="11"/>
      <c r="AL816" s="11"/>
      <c r="AM816" s="11"/>
      <c r="AN816" s="11"/>
      <c r="AO816" s="11"/>
      <c r="AP816" s="63">
        <f t="shared" si="66"/>
        <v>0</v>
      </c>
      <c r="AQ816" s="63">
        <f t="shared" si="67"/>
        <v>0</v>
      </c>
      <c r="AR816" s="63">
        <f t="shared" si="68"/>
        <v>0</v>
      </c>
      <c r="AT816" s="176" cm="1">
        <f t="array" ref="AT816">SUMIFS('N1.3_Project_Listing'!$P$16:$P$829, 'N1.3_Project_Listing'!$E$16:$E$829,'N1.3_Project_Listing'!$E816, 'N1.3_Project_Listing'!$A$16:$A$829,ET_Risk_SC_Summation[[#Headers],[132kV Circuit Breaker]])</f>
        <v>0</v>
      </c>
      <c r="AU816" s="176" cm="1">
        <f t="array" ref="AU816">SUMIFS('N1.3_Project_Listing'!$P$16:$P$829, 'N1.3_Project_Listing'!$E$16:$E$829,'N1.3_Project_Listing'!$E816, 'N1.3_Project_Listing'!$A$16:$A$829,ET_Risk_SC_Summation[[#Headers],[132kV Transformer]])</f>
        <v>0</v>
      </c>
      <c r="AV816" s="176" cm="1">
        <f t="array" ref="AV816">SUMIFS('N1.3_Project_Listing'!$P$16:$P$829, 'N1.3_Project_Listing'!$E$16:$E$829,'N1.3_Project_Listing'!$E816, 'N1.3_Project_Listing'!$A$16:$A$829,ET_Risk_SC_Summation[[#Headers],[132kV Reactor]])</f>
        <v>0</v>
      </c>
      <c r="AW816" s="176" cm="1">
        <f t="array" ref="AW816">SUMIFS('N1.3_Project_Listing'!$P$16:$P$829, 'N1.3_Project_Listing'!$E$16:$E$829,'N1.3_Project_Listing'!$E816, 'N1.3_Project_Listing'!$A$16:$A$829,ET_Risk_SC_Summation[[#Headers],[132kV Underground Cable]])</f>
        <v>0</v>
      </c>
      <c r="AX816" s="176" cm="1">
        <f t="array" ref="AX816">SUMIFS('N1.3_Project_Listing'!$P$16:$P$829, 'N1.3_Project_Listing'!$E$16:$E$829,'N1.3_Project_Listing'!$E816, 'N1.3_Project_Listing'!$A$16:$A$829,ET_Risk_SC_Summation[[#Headers],[132kV OHL Conductor]])</f>
        <v>0</v>
      </c>
      <c r="AY816" s="176" cm="1">
        <f t="array" ref="AY816">SUMIFS('N1.3_Project_Listing'!$P$16:$P$829, 'N1.3_Project_Listing'!$E$16:$E$829,'N1.3_Project_Listing'!$E816, 'N1.3_Project_Listing'!$A$16:$A$829,ET_Risk_SC_Summation[[#Headers],[132kV OHL Fittings]])</f>
        <v>0</v>
      </c>
      <c r="AZ816" s="176" cm="1">
        <f t="array" ref="AZ816">SUMIFS('N1.3_Project_Listing'!$P$16:$P$829, 'N1.3_Project_Listing'!$E$16:$E$829,'N1.3_Project_Listing'!$E816, 'N1.3_Project_Listing'!$A$16:$A$829,ET_Risk_SC_Summation[[#Headers],[132kV OHL Tower]])</f>
        <v>0</v>
      </c>
      <c r="BA816" s="176" cm="1">
        <f t="array" ref="BA816">SUMIFS('N1.3_Project_Listing'!$P$16:$P$829, 'N1.3_Project_Listing'!$E$16:$E$829,'N1.3_Project_Listing'!$E816, 'N1.3_Project_Listing'!$A$16:$A$829,ET_Risk_SC_Summation[[#Headers],[275kV Circuit Breaker]])</f>
        <v>0</v>
      </c>
      <c r="BB816" s="176" cm="1">
        <f t="array" ref="BB816">SUMIFS('N1.3_Project_Listing'!$P$16:$P$829, 'N1.3_Project_Listing'!$E$16:$E$829,'N1.3_Project_Listing'!$E816, 'N1.3_Project_Listing'!$A$16:$A$829,ET_Risk_SC_Summation[[#Headers],[275kV Transformer]])</f>
        <v>0</v>
      </c>
      <c r="BC816" s="176" cm="1">
        <f t="array" ref="BC816">SUMIFS('N1.3_Project_Listing'!$P$16:$P$829, 'N1.3_Project_Listing'!$E$16:$E$829,'N1.3_Project_Listing'!$E816, 'N1.3_Project_Listing'!$A$16:$A$829,ET_Risk_SC_Summation[[#Headers],[275kV Reactor]])</f>
        <v>0</v>
      </c>
      <c r="BD816" s="176" cm="1">
        <f t="array" ref="BD816">SUMIFS('N1.3_Project_Listing'!$P$16:$P$829, 'N1.3_Project_Listing'!$E$16:$E$829,'N1.3_Project_Listing'!$E816, 'N1.3_Project_Listing'!$A$16:$A$829,ET_Risk_SC_Summation[[#Headers],[275kV Underground Cable]])</f>
        <v>0</v>
      </c>
      <c r="BE816" s="176" cm="1">
        <f t="array" ref="BE816">SUMIFS('N1.3_Project_Listing'!$P$16:$P$829, 'N1.3_Project_Listing'!$E$16:$E$829,'N1.3_Project_Listing'!$E816, 'N1.3_Project_Listing'!$A$16:$A$829,ET_Risk_SC_Summation[[#Headers],[275kV OHL Conductor]])</f>
        <v>0</v>
      </c>
      <c r="BF816" s="176" cm="1">
        <f t="array" ref="BF816">SUMIFS('N1.3_Project_Listing'!$P$16:$P$829, 'N1.3_Project_Listing'!$E$16:$E$829,'N1.3_Project_Listing'!$E816, 'N1.3_Project_Listing'!$A$16:$A$829,ET_Risk_SC_Summation[[#Headers],[275kV OHL Fittings]])</f>
        <v>0</v>
      </c>
      <c r="BG816" s="176" cm="1">
        <f t="array" ref="BG816">SUMIFS('N1.3_Project_Listing'!$P$16:$P$829, 'N1.3_Project_Listing'!$E$16:$E$829,'N1.3_Project_Listing'!$E816, 'N1.3_Project_Listing'!$A$16:$A$829,ET_Risk_SC_Summation[[#Headers],[275kV OHL Tower]])</f>
        <v>0</v>
      </c>
      <c r="BH816" s="176" cm="1">
        <f t="array" ref="BH816">SUMIFS('N1.3_Project_Listing'!$P$16:$P$829, 'N1.3_Project_Listing'!$E$16:$E$829,'N1.3_Project_Listing'!$E816, 'N1.3_Project_Listing'!$A$16:$A$829,ET_Risk_SC_Summation[[#Headers],[400kV Circuit Breaker]])</f>
        <v>0</v>
      </c>
      <c r="BI816" s="176" cm="1">
        <f t="array" ref="BI816">SUMIFS('N1.3_Project_Listing'!$P$16:$P$829, 'N1.3_Project_Listing'!$E$16:$E$829,'N1.3_Project_Listing'!$E816, 'N1.3_Project_Listing'!$A$16:$A$829,ET_Risk_SC_Summation[[#Headers],[400kV Transformer]])</f>
        <v>0</v>
      </c>
      <c r="BJ816" s="176" cm="1">
        <f t="array" ref="BJ816">SUMIFS('N1.3_Project_Listing'!$P$16:$P$829, 'N1.3_Project_Listing'!$E$16:$E$829,'N1.3_Project_Listing'!$E816, 'N1.3_Project_Listing'!$A$16:$A$829,ET_Risk_SC_Summation[[#Headers],[400kV Reactor]])</f>
        <v>0</v>
      </c>
      <c r="BK816" s="176" cm="1">
        <f t="array" ref="BK816">SUMIFS('N1.3_Project_Listing'!$P$16:$P$829, 'N1.3_Project_Listing'!$E$16:$E$829,'N1.3_Project_Listing'!$E816, 'N1.3_Project_Listing'!$A$16:$A$829,ET_Risk_SC_Summation[[#Headers],[400kV Underground Cable]])</f>
        <v>0</v>
      </c>
      <c r="BL816" s="176" cm="1">
        <f t="array" ref="BL816">SUMIFS('N1.3_Project_Listing'!$P$16:$P$829, 'N1.3_Project_Listing'!$E$16:$E$829,'N1.3_Project_Listing'!$E816, 'N1.3_Project_Listing'!$A$16:$A$829,ET_Risk_SC_Summation[[#Headers],[400kV OHL Conductor]])</f>
        <v>0</v>
      </c>
      <c r="BM816" s="176" cm="1">
        <f t="array" ref="BM816">SUMIFS('N1.3_Project_Listing'!$P$16:$P$829, 'N1.3_Project_Listing'!$E$16:$E$829,'N1.3_Project_Listing'!$E816, 'N1.3_Project_Listing'!$A$16:$A$829,ET_Risk_SC_Summation[[#Headers],[400kV OHL Fittings]])</f>
        <v>0</v>
      </c>
      <c r="BN816" s="176" cm="1">
        <f t="array" ref="BN816">SUMIFS('N1.3_Project_Listing'!$P$16:$P$829, 'N1.3_Project_Listing'!$E$16:$E$829,'N1.3_Project_Listing'!$E816, 'N1.3_Project_Listing'!$A$16:$A$829,ET_Risk_SC_Summation[[#Headers],[400kV OHL Tower]])</f>
        <v>0</v>
      </c>
      <c r="BO816" s="177" t="str">
        <f>IF(SUM(ET_Risk_SC_Summation[[#This Row],[132kV Circuit Breaker]:[400kV OHL Tower]])=0, "n/a", INDEX(ET_Risk_SC_Summation[#Headers],1,MATCH(MAX(ET_Risk_SC_Summation[[#This Row],[132kV Circuit Breaker]:[400kV OHL Tower]]),ET_Risk_SC_Summation[[#This Row],[132kV Circuit Breaker]:[400kV OHL Tower]],0)))</f>
        <v>n/a</v>
      </c>
      <c r="BP816" s="177" t="str">
        <f>IFERROR(INDEX('N0.7_Lookup_References'!$G$77:$G$98,MATCH(ET_Risk_SC_Summation[[#This Row],[Mxx Category]],'N0.7_Lookup_References'!$F$77:$F$98,0)),"")</f>
        <v/>
      </c>
    </row>
    <row r="817" spans="1:68">
      <c r="A817" s="160" t="str">
        <f>IFERROR(INDEX(N1.2_Intervention_Types[NARM Asset Category],MATCH('N1.3_Project_Listing'!$C817,N1.2_Intervention_Types[Intervention Type ID],0),1),"")</f>
        <v/>
      </c>
      <c r="B817" s="160" t="str">
        <f>IF($D$2="GD",IFERROR(INDEX(N1.2_Intervention_Types[C&amp;V Asset Category (GD)],MATCH('N1.3_Project_Listing'!$C817,N1.2_Intervention_Types[Intervention Type ID],0),1),""),IFERROR(INDEX(N1.2_Intervention_Types[NARM Asset Category],MATCH('N1.3_Project_Listing'!$C817,N1.2_Intervention_Types[Intervention Type ID],0),1),""))</f>
        <v/>
      </c>
      <c r="C817" s="67" t="str">
        <f>IFERROR(INDEX(N1.2_Intervention_Types[Intervention Type ID],MATCH('N1.3_Project_Listing'!$I817,N1.2_Intervention_Types[Intervention Type],0),1),"")</f>
        <v/>
      </c>
      <c r="D817" s="160" t="str">
        <f>IFERROR(INDEX(N1.2_Intervention_Types[Intervention Category],MATCH('N1.3_Project_Listing'!$C817,N1.2_Intervention_Types[Intervention Type ID],0),1),"")</f>
        <v/>
      </c>
      <c r="E817" s="210"/>
      <c r="F817" s="236"/>
      <c r="G817" s="236"/>
      <c r="H817" s="236"/>
      <c r="I817" s="151"/>
      <c r="J817" s="139"/>
      <c r="K817" s="117"/>
      <c r="L817" s="117"/>
      <c r="M817" s="117"/>
      <c r="N817" s="11"/>
      <c r="O817" s="11"/>
      <c r="P817" s="11"/>
      <c r="Q817" s="63">
        <f t="shared" si="69"/>
        <v>0</v>
      </c>
      <c r="R817" s="368">
        <f>IF('N1.3_Project_Listing'!$D817="Replacement",SUM('N1.3_Project_Listing'!$K817:$L817)/2,'N1.3_Project_Listing'!$M817)</f>
        <v>0</v>
      </c>
      <c r="S817" s="67" t="str">
        <f>IFERROR(INDEX('N0.7_Lookup_References'!$C$13:$C$72,MATCH($A817,'N0.7_Lookup_References'!$B$13:$B$72,0)),"")</f>
        <v/>
      </c>
      <c r="T817" s="338" t="str">
        <f t="shared" si="70"/>
        <v/>
      </c>
      <c r="V817" s="11"/>
      <c r="W817" s="11"/>
      <c r="X817" s="11"/>
      <c r="Y817" s="11"/>
      <c r="Z817" s="11"/>
      <c r="AA817" s="11"/>
      <c r="AB817" s="11"/>
      <c r="AC817" s="11"/>
      <c r="AD817" s="11"/>
      <c r="AE817" s="11"/>
      <c r="AF817" s="11"/>
      <c r="AG817" s="11"/>
      <c r="AH817" s="11"/>
      <c r="AI817" s="11"/>
      <c r="AJ817" s="11"/>
      <c r="AK817" s="11"/>
      <c r="AL817" s="11"/>
      <c r="AM817" s="11"/>
      <c r="AN817" s="11"/>
      <c r="AO817" s="11"/>
      <c r="AP817" s="63">
        <f t="shared" si="66"/>
        <v>0</v>
      </c>
      <c r="AQ817" s="63">
        <f t="shared" si="67"/>
        <v>0</v>
      </c>
      <c r="AR817" s="63">
        <f t="shared" si="68"/>
        <v>0</v>
      </c>
      <c r="AT817" s="176" cm="1">
        <f t="array" ref="AT817">SUMIFS('N1.3_Project_Listing'!$P$16:$P$829, 'N1.3_Project_Listing'!$E$16:$E$829,'N1.3_Project_Listing'!$E817, 'N1.3_Project_Listing'!$A$16:$A$829,ET_Risk_SC_Summation[[#Headers],[132kV Circuit Breaker]])</f>
        <v>0</v>
      </c>
      <c r="AU817" s="176" cm="1">
        <f t="array" ref="AU817">SUMIFS('N1.3_Project_Listing'!$P$16:$P$829, 'N1.3_Project_Listing'!$E$16:$E$829,'N1.3_Project_Listing'!$E817, 'N1.3_Project_Listing'!$A$16:$A$829,ET_Risk_SC_Summation[[#Headers],[132kV Transformer]])</f>
        <v>0</v>
      </c>
      <c r="AV817" s="176" cm="1">
        <f t="array" ref="AV817">SUMIFS('N1.3_Project_Listing'!$P$16:$P$829, 'N1.3_Project_Listing'!$E$16:$E$829,'N1.3_Project_Listing'!$E817, 'N1.3_Project_Listing'!$A$16:$A$829,ET_Risk_SC_Summation[[#Headers],[132kV Reactor]])</f>
        <v>0</v>
      </c>
      <c r="AW817" s="176" cm="1">
        <f t="array" ref="AW817">SUMIFS('N1.3_Project_Listing'!$P$16:$P$829, 'N1.3_Project_Listing'!$E$16:$E$829,'N1.3_Project_Listing'!$E817, 'N1.3_Project_Listing'!$A$16:$A$829,ET_Risk_SC_Summation[[#Headers],[132kV Underground Cable]])</f>
        <v>0</v>
      </c>
      <c r="AX817" s="176" cm="1">
        <f t="array" ref="AX817">SUMIFS('N1.3_Project_Listing'!$P$16:$P$829, 'N1.3_Project_Listing'!$E$16:$E$829,'N1.3_Project_Listing'!$E817, 'N1.3_Project_Listing'!$A$16:$A$829,ET_Risk_SC_Summation[[#Headers],[132kV OHL Conductor]])</f>
        <v>0</v>
      </c>
      <c r="AY817" s="176" cm="1">
        <f t="array" ref="AY817">SUMIFS('N1.3_Project_Listing'!$P$16:$P$829, 'N1.3_Project_Listing'!$E$16:$E$829,'N1.3_Project_Listing'!$E817, 'N1.3_Project_Listing'!$A$16:$A$829,ET_Risk_SC_Summation[[#Headers],[132kV OHL Fittings]])</f>
        <v>0</v>
      </c>
      <c r="AZ817" s="176" cm="1">
        <f t="array" ref="AZ817">SUMIFS('N1.3_Project_Listing'!$P$16:$P$829, 'N1.3_Project_Listing'!$E$16:$E$829,'N1.3_Project_Listing'!$E817, 'N1.3_Project_Listing'!$A$16:$A$829,ET_Risk_SC_Summation[[#Headers],[132kV OHL Tower]])</f>
        <v>0</v>
      </c>
      <c r="BA817" s="176" cm="1">
        <f t="array" ref="BA817">SUMIFS('N1.3_Project_Listing'!$P$16:$P$829, 'N1.3_Project_Listing'!$E$16:$E$829,'N1.3_Project_Listing'!$E817, 'N1.3_Project_Listing'!$A$16:$A$829,ET_Risk_SC_Summation[[#Headers],[275kV Circuit Breaker]])</f>
        <v>0</v>
      </c>
      <c r="BB817" s="176" cm="1">
        <f t="array" ref="BB817">SUMIFS('N1.3_Project_Listing'!$P$16:$P$829, 'N1.3_Project_Listing'!$E$16:$E$829,'N1.3_Project_Listing'!$E817, 'N1.3_Project_Listing'!$A$16:$A$829,ET_Risk_SC_Summation[[#Headers],[275kV Transformer]])</f>
        <v>0</v>
      </c>
      <c r="BC817" s="176" cm="1">
        <f t="array" ref="BC817">SUMIFS('N1.3_Project_Listing'!$P$16:$P$829, 'N1.3_Project_Listing'!$E$16:$E$829,'N1.3_Project_Listing'!$E817, 'N1.3_Project_Listing'!$A$16:$A$829,ET_Risk_SC_Summation[[#Headers],[275kV Reactor]])</f>
        <v>0</v>
      </c>
      <c r="BD817" s="176" cm="1">
        <f t="array" ref="BD817">SUMIFS('N1.3_Project_Listing'!$P$16:$P$829, 'N1.3_Project_Listing'!$E$16:$E$829,'N1.3_Project_Listing'!$E817, 'N1.3_Project_Listing'!$A$16:$A$829,ET_Risk_SC_Summation[[#Headers],[275kV Underground Cable]])</f>
        <v>0</v>
      </c>
      <c r="BE817" s="176" cm="1">
        <f t="array" ref="BE817">SUMIFS('N1.3_Project_Listing'!$P$16:$P$829, 'N1.3_Project_Listing'!$E$16:$E$829,'N1.3_Project_Listing'!$E817, 'N1.3_Project_Listing'!$A$16:$A$829,ET_Risk_SC_Summation[[#Headers],[275kV OHL Conductor]])</f>
        <v>0</v>
      </c>
      <c r="BF817" s="176" cm="1">
        <f t="array" ref="BF817">SUMIFS('N1.3_Project_Listing'!$P$16:$P$829, 'N1.3_Project_Listing'!$E$16:$E$829,'N1.3_Project_Listing'!$E817, 'N1.3_Project_Listing'!$A$16:$A$829,ET_Risk_SC_Summation[[#Headers],[275kV OHL Fittings]])</f>
        <v>0</v>
      </c>
      <c r="BG817" s="176" cm="1">
        <f t="array" ref="BG817">SUMIFS('N1.3_Project_Listing'!$P$16:$P$829, 'N1.3_Project_Listing'!$E$16:$E$829,'N1.3_Project_Listing'!$E817, 'N1.3_Project_Listing'!$A$16:$A$829,ET_Risk_SC_Summation[[#Headers],[275kV OHL Tower]])</f>
        <v>0</v>
      </c>
      <c r="BH817" s="176" cm="1">
        <f t="array" ref="BH817">SUMIFS('N1.3_Project_Listing'!$P$16:$P$829, 'N1.3_Project_Listing'!$E$16:$E$829,'N1.3_Project_Listing'!$E817, 'N1.3_Project_Listing'!$A$16:$A$829,ET_Risk_SC_Summation[[#Headers],[400kV Circuit Breaker]])</f>
        <v>0</v>
      </c>
      <c r="BI817" s="176" cm="1">
        <f t="array" ref="BI817">SUMIFS('N1.3_Project_Listing'!$P$16:$P$829, 'N1.3_Project_Listing'!$E$16:$E$829,'N1.3_Project_Listing'!$E817, 'N1.3_Project_Listing'!$A$16:$A$829,ET_Risk_SC_Summation[[#Headers],[400kV Transformer]])</f>
        <v>0</v>
      </c>
      <c r="BJ817" s="176" cm="1">
        <f t="array" ref="BJ817">SUMIFS('N1.3_Project_Listing'!$P$16:$P$829, 'N1.3_Project_Listing'!$E$16:$E$829,'N1.3_Project_Listing'!$E817, 'N1.3_Project_Listing'!$A$16:$A$829,ET_Risk_SC_Summation[[#Headers],[400kV Reactor]])</f>
        <v>0</v>
      </c>
      <c r="BK817" s="176" cm="1">
        <f t="array" ref="BK817">SUMIFS('N1.3_Project_Listing'!$P$16:$P$829, 'N1.3_Project_Listing'!$E$16:$E$829,'N1.3_Project_Listing'!$E817, 'N1.3_Project_Listing'!$A$16:$A$829,ET_Risk_SC_Summation[[#Headers],[400kV Underground Cable]])</f>
        <v>0</v>
      </c>
      <c r="BL817" s="176" cm="1">
        <f t="array" ref="BL817">SUMIFS('N1.3_Project_Listing'!$P$16:$P$829, 'N1.3_Project_Listing'!$E$16:$E$829,'N1.3_Project_Listing'!$E817, 'N1.3_Project_Listing'!$A$16:$A$829,ET_Risk_SC_Summation[[#Headers],[400kV OHL Conductor]])</f>
        <v>0</v>
      </c>
      <c r="BM817" s="176" cm="1">
        <f t="array" ref="BM817">SUMIFS('N1.3_Project_Listing'!$P$16:$P$829, 'N1.3_Project_Listing'!$E$16:$E$829,'N1.3_Project_Listing'!$E817, 'N1.3_Project_Listing'!$A$16:$A$829,ET_Risk_SC_Summation[[#Headers],[400kV OHL Fittings]])</f>
        <v>0</v>
      </c>
      <c r="BN817" s="176" cm="1">
        <f t="array" ref="BN817">SUMIFS('N1.3_Project_Listing'!$P$16:$P$829, 'N1.3_Project_Listing'!$E$16:$E$829,'N1.3_Project_Listing'!$E817, 'N1.3_Project_Listing'!$A$16:$A$829,ET_Risk_SC_Summation[[#Headers],[400kV OHL Tower]])</f>
        <v>0</v>
      </c>
      <c r="BO817" s="177" t="str">
        <f>IF(SUM(ET_Risk_SC_Summation[[#This Row],[132kV Circuit Breaker]:[400kV OHL Tower]])=0, "n/a", INDEX(ET_Risk_SC_Summation[#Headers],1,MATCH(MAX(ET_Risk_SC_Summation[[#This Row],[132kV Circuit Breaker]:[400kV OHL Tower]]),ET_Risk_SC_Summation[[#This Row],[132kV Circuit Breaker]:[400kV OHL Tower]],0)))</f>
        <v>n/a</v>
      </c>
      <c r="BP817" s="177" t="str">
        <f>IFERROR(INDEX('N0.7_Lookup_References'!$G$77:$G$98,MATCH(ET_Risk_SC_Summation[[#This Row],[Mxx Category]],'N0.7_Lookup_References'!$F$77:$F$98,0)),"")</f>
        <v/>
      </c>
    </row>
    <row r="818" spans="1:68">
      <c r="A818" s="160" t="str">
        <f>IFERROR(INDEX(N1.2_Intervention_Types[NARM Asset Category],MATCH('N1.3_Project_Listing'!$C818,N1.2_Intervention_Types[Intervention Type ID],0),1),"")</f>
        <v/>
      </c>
      <c r="B818" s="160" t="str">
        <f>IF($D$2="GD",IFERROR(INDEX(N1.2_Intervention_Types[C&amp;V Asset Category (GD)],MATCH('N1.3_Project_Listing'!$C818,N1.2_Intervention_Types[Intervention Type ID],0),1),""),IFERROR(INDEX(N1.2_Intervention_Types[NARM Asset Category],MATCH('N1.3_Project_Listing'!$C818,N1.2_Intervention_Types[Intervention Type ID],0),1),""))</f>
        <v/>
      </c>
      <c r="C818" s="67" t="str">
        <f>IFERROR(INDEX(N1.2_Intervention_Types[Intervention Type ID],MATCH('N1.3_Project_Listing'!$I818,N1.2_Intervention_Types[Intervention Type],0),1),"")</f>
        <v/>
      </c>
      <c r="D818" s="160" t="str">
        <f>IFERROR(INDEX(N1.2_Intervention_Types[Intervention Category],MATCH('N1.3_Project_Listing'!$C818,N1.2_Intervention_Types[Intervention Type ID],0),1),"")</f>
        <v/>
      </c>
      <c r="E818" s="210"/>
      <c r="F818" s="236"/>
      <c r="G818" s="236"/>
      <c r="H818" s="236"/>
      <c r="I818" s="151"/>
      <c r="J818" s="139"/>
      <c r="K818" s="117"/>
      <c r="L818" s="117"/>
      <c r="M818" s="117"/>
      <c r="N818" s="11"/>
      <c r="O818" s="11"/>
      <c r="P818" s="11"/>
      <c r="Q818" s="63">
        <f t="shared" si="69"/>
        <v>0</v>
      </c>
      <c r="R818" s="368">
        <f>IF('N1.3_Project_Listing'!$D818="Replacement",SUM('N1.3_Project_Listing'!$K818:$L818)/2,'N1.3_Project_Listing'!$M818)</f>
        <v>0</v>
      </c>
      <c r="S818" s="67" t="str">
        <f>IFERROR(INDEX('N0.7_Lookup_References'!$C$13:$C$72,MATCH($A818,'N0.7_Lookup_References'!$B$13:$B$72,0)),"")</f>
        <v/>
      </c>
      <c r="T818" s="338" t="str">
        <f t="shared" si="70"/>
        <v/>
      </c>
      <c r="V818" s="11"/>
      <c r="W818" s="11"/>
      <c r="X818" s="11"/>
      <c r="Y818" s="11"/>
      <c r="Z818" s="11"/>
      <c r="AA818" s="11"/>
      <c r="AB818" s="11"/>
      <c r="AC818" s="11"/>
      <c r="AD818" s="11"/>
      <c r="AE818" s="11"/>
      <c r="AF818" s="11"/>
      <c r="AG818" s="11"/>
      <c r="AH818" s="11"/>
      <c r="AI818" s="11"/>
      <c r="AJ818" s="11"/>
      <c r="AK818" s="11"/>
      <c r="AL818" s="11"/>
      <c r="AM818" s="11"/>
      <c r="AN818" s="11"/>
      <c r="AO818" s="11"/>
      <c r="AP818" s="63">
        <f t="shared" si="66"/>
        <v>0</v>
      </c>
      <c r="AQ818" s="63">
        <f t="shared" si="67"/>
        <v>0</v>
      </c>
      <c r="AR818" s="63">
        <f t="shared" si="68"/>
        <v>0</v>
      </c>
      <c r="AT818" s="176" cm="1">
        <f t="array" ref="AT818">SUMIFS('N1.3_Project_Listing'!$P$16:$P$829, 'N1.3_Project_Listing'!$E$16:$E$829,'N1.3_Project_Listing'!$E818, 'N1.3_Project_Listing'!$A$16:$A$829,ET_Risk_SC_Summation[[#Headers],[132kV Circuit Breaker]])</f>
        <v>0</v>
      </c>
      <c r="AU818" s="176" cm="1">
        <f t="array" ref="AU818">SUMIFS('N1.3_Project_Listing'!$P$16:$P$829, 'N1.3_Project_Listing'!$E$16:$E$829,'N1.3_Project_Listing'!$E818, 'N1.3_Project_Listing'!$A$16:$A$829,ET_Risk_SC_Summation[[#Headers],[132kV Transformer]])</f>
        <v>0</v>
      </c>
      <c r="AV818" s="176" cm="1">
        <f t="array" ref="AV818">SUMIFS('N1.3_Project_Listing'!$P$16:$P$829, 'N1.3_Project_Listing'!$E$16:$E$829,'N1.3_Project_Listing'!$E818, 'N1.3_Project_Listing'!$A$16:$A$829,ET_Risk_SC_Summation[[#Headers],[132kV Reactor]])</f>
        <v>0</v>
      </c>
      <c r="AW818" s="176" cm="1">
        <f t="array" ref="AW818">SUMIFS('N1.3_Project_Listing'!$P$16:$P$829, 'N1.3_Project_Listing'!$E$16:$E$829,'N1.3_Project_Listing'!$E818, 'N1.3_Project_Listing'!$A$16:$A$829,ET_Risk_SC_Summation[[#Headers],[132kV Underground Cable]])</f>
        <v>0</v>
      </c>
      <c r="AX818" s="176" cm="1">
        <f t="array" ref="AX818">SUMIFS('N1.3_Project_Listing'!$P$16:$P$829, 'N1.3_Project_Listing'!$E$16:$E$829,'N1.3_Project_Listing'!$E818, 'N1.3_Project_Listing'!$A$16:$A$829,ET_Risk_SC_Summation[[#Headers],[132kV OHL Conductor]])</f>
        <v>0</v>
      </c>
      <c r="AY818" s="176" cm="1">
        <f t="array" ref="AY818">SUMIFS('N1.3_Project_Listing'!$P$16:$P$829, 'N1.3_Project_Listing'!$E$16:$E$829,'N1.3_Project_Listing'!$E818, 'N1.3_Project_Listing'!$A$16:$A$829,ET_Risk_SC_Summation[[#Headers],[132kV OHL Fittings]])</f>
        <v>0</v>
      </c>
      <c r="AZ818" s="176" cm="1">
        <f t="array" ref="AZ818">SUMIFS('N1.3_Project_Listing'!$P$16:$P$829, 'N1.3_Project_Listing'!$E$16:$E$829,'N1.3_Project_Listing'!$E818, 'N1.3_Project_Listing'!$A$16:$A$829,ET_Risk_SC_Summation[[#Headers],[132kV OHL Tower]])</f>
        <v>0</v>
      </c>
      <c r="BA818" s="176" cm="1">
        <f t="array" ref="BA818">SUMIFS('N1.3_Project_Listing'!$P$16:$P$829, 'N1.3_Project_Listing'!$E$16:$E$829,'N1.3_Project_Listing'!$E818, 'N1.3_Project_Listing'!$A$16:$A$829,ET_Risk_SC_Summation[[#Headers],[275kV Circuit Breaker]])</f>
        <v>0</v>
      </c>
      <c r="BB818" s="176" cm="1">
        <f t="array" ref="BB818">SUMIFS('N1.3_Project_Listing'!$P$16:$P$829, 'N1.3_Project_Listing'!$E$16:$E$829,'N1.3_Project_Listing'!$E818, 'N1.3_Project_Listing'!$A$16:$A$829,ET_Risk_SC_Summation[[#Headers],[275kV Transformer]])</f>
        <v>0</v>
      </c>
      <c r="BC818" s="176" cm="1">
        <f t="array" ref="BC818">SUMIFS('N1.3_Project_Listing'!$P$16:$P$829, 'N1.3_Project_Listing'!$E$16:$E$829,'N1.3_Project_Listing'!$E818, 'N1.3_Project_Listing'!$A$16:$A$829,ET_Risk_SC_Summation[[#Headers],[275kV Reactor]])</f>
        <v>0</v>
      </c>
      <c r="BD818" s="176" cm="1">
        <f t="array" ref="BD818">SUMIFS('N1.3_Project_Listing'!$P$16:$P$829, 'N1.3_Project_Listing'!$E$16:$E$829,'N1.3_Project_Listing'!$E818, 'N1.3_Project_Listing'!$A$16:$A$829,ET_Risk_SC_Summation[[#Headers],[275kV Underground Cable]])</f>
        <v>0</v>
      </c>
      <c r="BE818" s="176" cm="1">
        <f t="array" ref="BE818">SUMIFS('N1.3_Project_Listing'!$P$16:$P$829, 'N1.3_Project_Listing'!$E$16:$E$829,'N1.3_Project_Listing'!$E818, 'N1.3_Project_Listing'!$A$16:$A$829,ET_Risk_SC_Summation[[#Headers],[275kV OHL Conductor]])</f>
        <v>0</v>
      </c>
      <c r="BF818" s="176" cm="1">
        <f t="array" ref="BF818">SUMIFS('N1.3_Project_Listing'!$P$16:$P$829, 'N1.3_Project_Listing'!$E$16:$E$829,'N1.3_Project_Listing'!$E818, 'N1.3_Project_Listing'!$A$16:$A$829,ET_Risk_SC_Summation[[#Headers],[275kV OHL Fittings]])</f>
        <v>0</v>
      </c>
      <c r="BG818" s="176" cm="1">
        <f t="array" ref="BG818">SUMIFS('N1.3_Project_Listing'!$P$16:$P$829, 'N1.3_Project_Listing'!$E$16:$E$829,'N1.3_Project_Listing'!$E818, 'N1.3_Project_Listing'!$A$16:$A$829,ET_Risk_SC_Summation[[#Headers],[275kV OHL Tower]])</f>
        <v>0</v>
      </c>
      <c r="BH818" s="176" cm="1">
        <f t="array" ref="BH818">SUMIFS('N1.3_Project_Listing'!$P$16:$P$829, 'N1.3_Project_Listing'!$E$16:$E$829,'N1.3_Project_Listing'!$E818, 'N1.3_Project_Listing'!$A$16:$A$829,ET_Risk_SC_Summation[[#Headers],[400kV Circuit Breaker]])</f>
        <v>0</v>
      </c>
      <c r="BI818" s="176" cm="1">
        <f t="array" ref="BI818">SUMIFS('N1.3_Project_Listing'!$P$16:$P$829, 'N1.3_Project_Listing'!$E$16:$E$829,'N1.3_Project_Listing'!$E818, 'N1.3_Project_Listing'!$A$16:$A$829,ET_Risk_SC_Summation[[#Headers],[400kV Transformer]])</f>
        <v>0</v>
      </c>
      <c r="BJ818" s="176" cm="1">
        <f t="array" ref="BJ818">SUMIFS('N1.3_Project_Listing'!$P$16:$P$829, 'N1.3_Project_Listing'!$E$16:$E$829,'N1.3_Project_Listing'!$E818, 'N1.3_Project_Listing'!$A$16:$A$829,ET_Risk_SC_Summation[[#Headers],[400kV Reactor]])</f>
        <v>0</v>
      </c>
      <c r="BK818" s="176" cm="1">
        <f t="array" ref="BK818">SUMIFS('N1.3_Project_Listing'!$P$16:$P$829, 'N1.3_Project_Listing'!$E$16:$E$829,'N1.3_Project_Listing'!$E818, 'N1.3_Project_Listing'!$A$16:$A$829,ET_Risk_SC_Summation[[#Headers],[400kV Underground Cable]])</f>
        <v>0</v>
      </c>
      <c r="BL818" s="176" cm="1">
        <f t="array" ref="BL818">SUMIFS('N1.3_Project_Listing'!$P$16:$P$829, 'N1.3_Project_Listing'!$E$16:$E$829,'N1.3_Project_Listing'!$E818, 'N1.3_Project_Listing'!$A$16:$A$829,ET_Risk_SC_Summation[[#Headers],[400kV OHL Conductor]])</f>
        <v>0</v>
      </c>
      <c r="BM818" s="176" cm="1">
        <f t="array" ref="BM818">SUMIFS('N1.3_Project_Listing'!$P$16:$P$829, 'N1.3_Project_Listing'!$E$16:$E$829,'N1.3_Project_Listing'!$E818, 'N1.3_Project_Listing'!$A$16:$A$829,ET_Risk_SC_Summation[[#Headers],[400kV OHL Fittings]])</f>
        <v>0</v>
      </c>
      <c r="BN818" s="176" cm="1">
        <f t="array" ref="BN818">SUMIFS('N1.3_Project_Listing'!$P$16:$P$829, 'N1.3_Project_Listing'!$E$16:$E$829,'N1.3_Project_Listing'!$E818, 'N1.3_Project_Listing'!$A$16:$A$829,ET_Risk_SC_Summation[[#Headers],[400kV OHL Tower]])</f>
        <v>0</v>
      </c>
      <c r="BO818" s="177" t="str">
        <f>IF(SUM(ET_Risk_SC_Summation[[#This Row],[132kV Circuit Breaker]:[400kV OHL Tower]])=0, "n/a", INDEX(ET_Risk_SC_Summation[#Headers],1,MATCH(MAX(ET_Risk_SC_Summation[[#This Row],[132kV Circuit Breaker]:[400kV OHL Tower]]),ET_Risk_SC_Summation[[#This Row],[132kV Circuit Breaker]:[400kV OHL Tower]],0)))</f>
        <v>n/a</v>
      </c>
      <c r="BP818" s="177" t="str">
        <f>IFERROR(INDEX('N0.7_Lookup_References'!$G$77:$G$98,MATCH(ET_Risk_SC_Summation[[#This Row],[Mxx Category]],'N0.7_Lookup_References'!$F$77:$F$98,0)),"")</f>
        <v/>
      </c>
    </row>
    <row r="819" spans="1:68">
      <c r="A819" s="160" t="str">
        <f>IFERROR(INDEX(N1.2_Intervention_Types[NARM Asset Category],MATCH('N1.3_Project_Listing'!$C819,N1.2_Intervention_Types[Intervention Type ID],0),1),"")</f>
        <v/>
      </c>
      <c r="B819" s="160" t="str">
        <f>IF($D$2="GD",IFERROR(INDEX(N1.2_Intervention_Types[C&amp;V Asset Category (GD)],MATCH('N1.3_Project_Listing'!$C819,N1.2_Intervention_Types[Intervention Type ID],0),1),""),IFERROR(INDEX(N1.2_Intervention_Types[NARM Asset Category],MATCH('N1.3_Project_Listing'!$C819,N1.2_Intervention_Types[Intervention Type ID],0),1),""))</f>
        <v/>
      </c>
      <c r="C819" s="67" t="str">
        <f>IFERROR(INDEX(N1.2_Intervention_Types[Intervention Type ID],MATCH('N1.3_Project_Listing'!$I819,N1.2_Intervention_Types[Intervention Type],0),1),"")</f>
        <v/>
      </c>
      <c r="D819" s="160" t="str">
        <f>IFERROR(INDEX(N1.2_Intervention_Types[Intervention Category],MATCH('N1.3_Project_Listing'!$C819,N1.2_Intervention_Types[Intervention Type ID],0),1),"")</f>
        <v/>
      </c>
      <c r="E819" s="210"/>
      <c r="F819" s="236"/>
      <c r="G819" s="236"/>
      <c r="H819" s="236"/>
      <c r="I819" s="151"/>
      <c r="J819" s="139"/>
      <c r="K819" s="117"/>
      <c r="L819" s="117"/>
      <c r="M819" s="117"/>
      <c r="N819" s="11"/>
      <c r="O819" s="11"/>
      <c r="P819" s="11"/>
      <c r="Q819" s="63">
        <f t="shared" si="69"/>
        <v>0</v>
      </c>
      <c r="R819" s="368">
        <f>IF('N1.3_Project_Listing'!$D819="Replacement",SUM('N1.3_Project_Listing'!$K819:$L819)/2,'N1.3_Project_Listing'!$M819)</f>
        <v>0</v>
      </c>
      <c r="S819" s="67" t="str">
        <f>IFERROR(INDEX('N0.7_Lookup_References'!$C$13:$C$72,MATCH($A819,'N0.7_Lookup_References'!$B$13:$B$72,0)),"")</f>
        <v/>
      </c>
      <c r="T819" s="338" t="str">
        <f t="shared" si="70"/>
        <v/>
      </c>
      <c r="V819" s="11"/>
      <c r="W819" s="11"/>
      <c r="X819" s="11"/>
      <c r="Y819" s="11"/>
      <c r="Z819" s="11"/>
      <c r="AA819" s="11"/>
      <c r="AB819" s="11"/>
      <c r="AC819" s="11"/>
      <c r="AD819" s="11"/>
      <c r="AE819" s="11"/>
      <c r="AF819" s="11"/>
      <c r="AG819" s="11"/>
      <c r="AH819" s="11"/>
      <c r="AI819" s="11"/>
      <c r="AJ819" s="11"/>
      <c r="AK819" s="11"/>
      <c r="AL819" s="11"/>
      <c r="AM819" s="11"/>
      <c r="AN819" s="11"/>
      <c r="AO819" s="11"/>
      <c r="AP819" s="63">
        <f t="shared" si="66"/>
        <v>0</v>
      </c>
      <c r="AQ819" s="63">
        <f t="shared" si="67"/>
        <v>0</v>
      </c>
      <c r="AR819" s="63">
        <f t="shared" si="68"/>
        <v>0</v>
      </c>
      <c r="AT819" s="176" cm="1">
        <f t="array" ref="AT819">SUMIFS('N1.3_Project_Listing'!$P$16:$P$829, 'N1.3_Project_Listing'!$E$16:$E$829,'N1.3_Project_Listing'!$E819, 'N1.3_Project_Listing'!$A$16:$A$829,ET_Risk_SC_Summation[[#Headers],[132kV Circuit Breaker]])</f>
        <v>0</v>
      </c>
      <c r="AU819" s="176" cm="1">
        <f t="array" ref="AU819">SUMIFS('N1.3_Project_Listing'!$P$16:$P$829, 'N1.3_Project_Listing'!$E$16:$E$829,'N1.3_Project_Listing'!$E819, 'N1.3_Project_Listing'!$A$16:$A$829,ET_Risk_SC_Summation[[#Headers],[132kV Transformer]])</f>
        <v>0</v>
      </c>
      <c r="AV819" s="176" cm="1">
        <f t="array" ref="AV819">SUMIFS('N1.3_Project_Listing'!$P$16:$P$829, 'N1.3_Project_Listing'!$E$16:$E$829,'N1.3_Project_Listing'!$E819, 'N1.3_Project_Listing'!$A$16:$A$829,ET_Risk_SC_Summation[[#Headers],[132kV Reactor]])</f>
        <v>0</v>
      </c>
      <c r="AW819" s="176" cm="1">
        <f t="array" ref="AW819">SUMIFS('N1.3_Project_Listing'!$P$16:$P$829, 'N1.3_Project_Listing'!$E$16:$E$829,'N1.3_Project_Listing'!$E819, 'N1.3_Project_Listing'!$A$16:$A$829,ET_Risk_SC_Summation[[#Headers],[132kV Underground Cable]])</f>
        <v>0</v>
      </c>
      <c r="AX819" s="176" cm="1">
        <f t="array" ref="AX819">SUMIFS('N1.3_Project_Listing'!$P$16:$P$829, 'N1.3_Project_Listing'!$E$16:$E$829,'N1.3_Project_Listing'!$E819, 'N1.3_Project_Listing'!$A$16:$A$829,ET_Risk_SC_Summation[[#Headers],[132kV OHL Conductor]])</f>
        <v>0</v>
      </c>
      <c r="AY819" s="176" cm="1">
        <f t="array" ref="AY819">SUMIFS('N1.3_Project_Listing'!$P$16:$P$829, 'N1.3_Project_Listing'!$E$16:$E$829,'N1.3_Project_Listing'!$E819, 'N1.3_Project_Listing'!$A$16:$A$829,ET_Risk_SC_Summation[[#Headers],[132kV OHL Fittings]])</f>
        <v>0</v>
      </c>
      <c r="AZ819" s="176" cm="1">
        <f t="array" ref="AZ819">SUMIFS('N1.3_Project_Listing'!$P$16:$P$829, 'N1.3_Project_Listing'!$E$16:$E$829,'N1.3_Project_Listing'!$E819, 'N1.3_Project_Listing'!$A$16:$A$829,ET_Risk_SC_Summation[[#Headers],[132kV OHL Tower]])</f>
        <v>0</v>
      </c>
      <c r="BA819" s="176" cm="1">
        <f t="array" ref="BA819">SUMIFS('N1.3_Project_Listing'!$P$16:$P$829, 'N1.3_Project_Listing'!$E$16:$E$829,'N1.3_Project_Listing'!$E819, 'N1.3_Project_Listing'!$A$16:$A$829,ET_Risk_SC_Summation[[#Headers],[275kV Circuit Breaker]])</f>
        <v>0</v>
      </c>
      <c r="BB819" s="176" cm="1">
        <f t="array" ref="BB819">SUMIFS('N1.3_Project_Listing'!$P$16:$P$829, 'N1.3_Project_Listing'!$E$16:$E$829,'N1.3_Project_Listing'!$E819, 'N1.3_Project_Listing'!$A$16:$A$829,ET_Risk_SC_Summation[[#Headers],[275kV Transformer]])</f>
        <v>0</v>
      </c>
      <c r="BC819" s="176" cm="1">
        <f t="array" ref="BC819">SUMIFS('N1.3_Project_Listing'!$P$16:$P$829, 'N1.3_Project_Listing'!$E$16:$E$829,'N1.3_Project_Listing'!$E819, 'N1.3_Project_Listing'!$A$16:$A$829,ET_Risk_SC_Summation[[#Headers],[275kV Reactor]])</f>
        <v>0</v>
      </c>
      <c r="BD819" s="176" cm="1">
        <f t="array" ref="BD819">SUMIFS('N1.3_Project_Listing'!$P$16:$P$829, 'N1.3_Project_Listing'!$E$16:$E$829,'N1.3_Project_Listing'!$E819, 'N1.3_Project_Listing'!$A$16:$A$829,ET_Risk_SC_Summation[[#Headers],[275kV Underground Cable]])</f>
        <v>0</v>
      </c>
      <c r="BE819" s="176" cm="1">
        <f t="array" ref="BE819">SUMIFS('N1.3_Project_Listing'!$P$16:$P$829, 'N1.3_Project_Listing'!$E$16:$E$829,'N1.3_Project_Listing'!$E819, 'N1.3_Project_Listing'!$A$16:$A$829,ET_Risk_SC_Summation[[#Headers],[275kV OHL Conductor]])</f>
        <v>0</v>
      </c>
      <c r="BF819" s="176" cm="1">
        <f t="array" ref="BF819">SUMIFS('N1.3_Project_Listing'!$P$16:$P$829, 'N1.3_Project_Listing'!$E$16:$E$829,'N1.3_Project_Listing'!$E819, 'N1.3_Project_Listing'!$A$16:$A$829,ET_Risk_SC_Summation[[#Headers],[275kV OHL Fittings]])</f>
        <v>0</v>
      </c>
      <c r="BG819" s="176" cm="1">
        <f t="array" ref="BG819">SUMIFS('N1.3_Project_Listing'!$P$16:$P$829, 'N1.3_Project_Listing'!$E$16:$E$829,'N1.3_Project_Listing'!$E819, 'N1.3_Project_Listing'!$A$16:$A$829,ET_Risk_SC_Summation[[#Headers],[275kV OHL Tower]])</f>
        <v>0</v>
      </c>
      <c r="BH819" s="176" cm="1">
        <f t="array" ref="BH819">SUMIFS('N1.3_Project_Listing'!$P$16:$P$829, 'N1.3_Project_Listing'!$E$16:$E$829,'N1.3_Project_Listing'!$E819, 'N1.3_Project_Listing'!$A$16:$A$829,ET_Risk_SC_Summation[[#Headers],[400kV Circuit Breaker]])</f>
        <v>0</v>
      </c>
      <c r="BI819" s="176" cm="1">
        <f t="array" ref="BI819">SUMIFS('N1.3_Project_Listing'!$P$16:$P$829, 'N1.3_Project_Listing'!$E$16:$E$829,'N1.3_Project_Listing'!$E819, 'N1.3_Project_Listing'!$A$16:$A$829,ET_Risk_SC_Summation[[#Headers],[400kV Transformer]])</f>
        <v>0</v>
      </c>
      <c r="BJ819" s="176" cm="1">
        <f t="array" ref="BJ819">SUMIFS('N1.3_Project_Listing'!$P$16:$P$829, 'N1.3_Project_Listing'!$E$16:$E$829,'N1.3_Project_Listing'!$E819, 'N1.3_Project_Listing'!$A$16:$A$829,ET_Risk_SC_Summation[[#Headers],[400kV Reactor]])</f>
        <v>0</v>
      </c>
      <c r="BK819" s="176" cm="1">
        <f t="array" ref="BK819">SUMIFS('N1.3_Project_Listing'!$P$16:$P$829, 'N1.3_Project_Listing'!$E$16:$E$829,'N1.3_Project_Listing'!$E819, 'N1.3_Project_Listing'!$A$16:$A$829,ET_Risk_SC_Summation[[#Headers],[400kV Underground Cable]])</f>
        <v>0</v>
      </c>
      <c r="BL819" s="176" cm="1">
        <f t="array" ref="BL819">SUMIFS('N1.3_Project_Listing'!$P$16:$P$829, 'N1.3_Project_Listing'!$E$16:$E$829,'N1.3_Project_Listing'!$E819, 'N1.3_Project_Listing'!$A$16:$A$829,ET_Risk_SC_Summation[[#Headers],[400kV OHL Conductor]])</f>
        <v>0</v>
      </c>
      <c r="BM819" s="176" cm="1">
        <f t="array" ref="BM819">SUMIFS('N1.3_Project_Listing'!$P$16:$P$829, 'N1.3_Project_Listing'!$E$16:$E$829,'N1.3_Project_Listing'!$E819, 'N1.3_Project_Listing'!$A$16:$A$829,ET_Risk_SC_Summation[[#Headers],[400kV OHL Fittings]])</f>
        <v>0</v>
      </c>
      <c r="BN819" s="176" cm="1">
        <f t="array" ref="BN819">SUMIFS('N1.3_Project_Listing'!$P$16:$P$829, 'N1.3_Project_Listing'!$E$16:$E$829,'N1.3_Project_Listing'!$E819, 'N1.3_Project_Listing'!$A$16:$A$829,ET_Risk_SC_Summation[[#Headers],[400kV OHL Tower]])</f>
        <v>0</v>
      </c>
      <c r="BO819" s="177" t="str">
        <f>IF(SUM(ET_Risk_SC_Summation[[#This Row],[132kV Circuit Breaker]:[400kV OHL Tower]])=0, "n/a", INDEX(ET_Risk_SC_Summation[#Headers],1,MATCH(MAX(ET_Risk_SC_Summation[[#This Row],[132kV Circuit Breaker]:[400kV OHL Tower]]),ET_Risk_SC_Summation[[#This Row],[132kV Circuit Breaker]:[400kV OHL Tower]],0)))</f>
        <v>n/a</v>
      </c>
      <c r="BP819" s="177" t="str">
        <f>IFERROR(INDEX('N0.7_Lookup_References'!$G$77:$G$98,MATCH(ET_Risk_SC_Summation[[#This Row],[Mxx Category]],'N0.7_Lookup_References'!$F$77:$F$98,0)),"")</f>
        <v/>
      </c>
    </row>
    <row r="820" spans="1:68">
      <c r="A820" s="160" t="str">
        <f>IFERROR(INDEX(N1.2_Intervention_Types[NARM Asset Category],MATCH('N1.3_Project_Listing'!$C820,N1.2_Intervention_Types[Intervention Type ID],0),1),"")</f>
        <v/>
      </c>
      <c r="B820" s="160" t="str">
        <f>IF($D$2="GD",IFERROR(INDEX(N1.2_Intervention_Types[C&amp;V Asset Category (GD)],MATCH('N1.3_Project_Listing'!$C820,N1.2_Intervention_Types[Intervention Type ID],0),1),""),IFERROR(INDEX(N1.2_Intervention_Types[NARM Asset Category],MATCH('N1.3_Project_Listing'!$C820,N1.2_Intervention_Types[Intervention Type ID],0),1),""))</f>
        <v/>
      </c>
      <c r="C820" s="67" t="str">
        <f>IFERROR(INDEX(N1.2_Intervention_Types[Intervention Type ID],MATCH('N1.3_Project_Listing'!$I820,N1.2_Intervention_Types[Intervention Type],0),1),"")</f>
        <v/>
      </c>
      <c r="D820" s="160" t="str">
        <f>IFERROR(INDEX(N1.2_Intervention_Types[Intervention Category],MATCH('N1.3_Project_Listing'!$C820,N1.2_Intervention_Types[Intervention Type ID],0),1),"")</f>
        <v/>
      </c>
      <c r="E820" s="210"/>
      <c r="F820" s="236"/>
      <c r="G820" s="236"/>
      <c r="H820" s="236"/>
      <c r="I820" s="151"/>
      <c r="J820" s="139"/>
      <c r="K820" s="117"/>
      <c r="L820" s="117"/>
      <c r="M820" s="117"/>
      <c r="N820" s="11"/>
      <c r="O820" s="11"/>
      <c r="P820" s="11"/>
      <c r="Q820" s="63">
        <f t="shared" si="69"/>
        <v>0</v>
      </c>
      <c r="R820" s="368">
        <f>IF('N1.3_Project_Listing'!$D820="Replacement",SUM('N1.3_Project_Listing'!$K820:$L820)/2,'N1.3_Project_Listing'!$M820)</f>
        <v>0</v>
      </c>
      <c r="S820" s="67" t="str">
        <f>IFERROR(INDEX('N0.7_Lookup_References'!$C$13:$C$72,MATCH($A820,'N0.7_Lookup_References'!$B$13:$B$72,0)),"")</f>
        <v/>
      </c>
      <c r="T820" s="338" t="str">
        <f t="shared" si="70"/>
        <v/>
      </c>
      <c r="V820" s="11"/>
      <c r="W820" s="11"/>
      <c r="X820" s="11"/>
      <c r="Y820" s="11"/>
      <c r="Z820" s="11"/>
      <c r="AA820" s="11"/>
      <c r="AB820" s="11"/>
      <c r="AC820" s="11"/>
      <c r="AD820" s="11"/>
      <c r="AE820" s="11"/>
      <c r="AF820" s="11"/>
      <c r="AG820" s="11"/>
      <c r="AH820" s="11"/>
      <c r="AI820" s="11"/>
      <c r="AJ820" s="11"/>
      <c r="AK820" s="11"/>
      <c r="AL820" s="11"/>
      <c r="AM820" s="11"/>
      <c r="AN820" s="11"/>
      <c r="AO820" s="11"/>
      <c r="AP820" s="63">
        <f t="shared" si="66"/>
        <v>0</v>
      </c>
      <c r="AQ820" s="63">
        <f t="shared" si="67"/>
        <v>0</v>
      </c>
      <c r="AR820" s="63">
        <f t="shared" si="68"/>
        <v>0</v>
      </c>
      <c r="AT820" s="176" cm="1">
        <f t="array" ref="AT820">SUMIFS('N1.3_Project_Listing'!$P$16:$P$829, 'N1.3_Project_Listing'!$E$16:$E$829,'N1.3_Project_Listing'!$E820, 'N1.3_Project_Listing'!$A$16:$A$829,ET_Risk_SC_Summation[[#Headers],[132kV Circuit Breaker]])</f>
        <v>0</v>
      </c>
      <c r="AU820" s="176" cm="1">
        <f t="array" ref="AU820">SUMIFS('N1.3_Project_Listing'!$P$16:$P$829, 'N1.3_Project_Listing'!$E$16:$E$829,'N1.3_Project_Listing'!$E820, 'N1.3_Project_Listing'!$A$16:$A$829,ET_Risk_SC_Summation[[#Headers],[132kV Transformer]])</f>
        <v>0</v>
      </c>
      <c r="AV820" s="176" cm="1">
        <f t="array" ref="AV820">SUMIFS('N1.3_Project_Listing'!$P$16:$P$829, 'N1.3_Project_Listing'!$E$16:$E$829,'N1.3_Project_Listing'!$E820, 'N1.3_Project_Listing'!$A$16:$A$829,ET_Risk_SC_Summation[[#Headers],[132kV Reactor]])</f>
        <v>0</v>
      </c>
      <c r="AW820" s="176" cm="1">
        <f t="array" ref="AW820">SUMIFS('N1.3_Project_Listing'!$P$16:$P$829, 'N1.3_Project_Listing'!$E$16:$E$829,'N1.3_Project_Listing'!$E820, 'N1.3_Project_Listing'!$A$16:$A$829,ET_Risk_SC_Summation[[#Headers],[132kV Underground Cable]])</f>
        <v>0</v>
      </c>
      <c r="AX820" s="176" cm="1">
        <f t="array" ref="AX820">SUMIFS('N1.3_Project_Listing'!$P$16:$P$829, 'N1.3_Project_Listing'!$E$16:$E$829,'N1.3_Project_Listing'!$E820, 'N1.3_Project_Listing'!$A$16:$A$829,ET_Risk_SC_Summation[[#Headers],[132kV OHL Conductor]])</f>
        <v>0</v>
      </c>
      <c r="AY820" s="176" cm="1">
        <f t="array" ref="AY820">SUMIFS('N1.3_Project_Listing'!$P$16:$P$829, 'N1.3_Project_Listing'!$E$16:$E$829,'N1.3_Project_Listing'!$E820, 'N1.3_Project_Listing'!$A$16:$A$829,ET_Risk_SC_Summation[[#Headers],[132kV OHL Fittings]])</f>
        <v>0</v>
      </c>
      <c r="AZ820" s="176" cm="1">
        <f t="array" ref="AZ820">SUMIFS('N1.3_Project_Listing'!$P$16:$P$829, 'N1.3_Project_Listing'!$E$16:$E$829,'N1.3_Project_Listing'!$E820, 'N1.3_Project_Listing'!$A$16:$A$829,ET_Risk_SC_Summation[[#Headers],[132kV OHL Tower]])</f>
        <v>0</v>
      </c>
      <c r="BA820" s="176" cm="1">
        <f t="array" ref="BA820">SUMIFS('N1.3_Project_Listing'!$P$16:$P$829, 'N1.3_Project_Listing'!$E$16:$E$829,'N1.3_Project_Listing'!$E820, 'N1.3_Project_Listing'!$A$16:$A$829,ET_Risk_SC_Summation[[#Headers],[275kV Circuit Breaker]])</f>
        <v>0</v>
      </c>
      <c r="BB820" s="176" cm="1">
        <f t="array" ref="BB820">SUMIFS('N1.3_Project_Listing'!$P$16:$P$829, 'N1.3_Project_Listing'!$E$16:$E$829,'N1.3_Project_Listing'!$E820, 'N1.3_Project_Listing'!$A$16:$A$829,ET_Risk_SC_Summation[[#Headers],[275kV Transformer]])</f>
        <v>0</v>
      </c>
      <c r="BC820" s="176" cm="1">
        <f t="array" ref="BC820">SUMIFS('N1.3_Project_Listing'!$P$16:$P$829, 'N1.3_Project_Listing'!$E$16:$E$829,'N1.3_Project_Listing'!$E820, 'N1.3_Project_Listing'!$A$16:$A$829,ET_Risk_SC_Summation[[#Headers],[275kV Reactor]])</f>
        <v>0</v>
      </c>
      <c r="BD820" s="176" cm="1">
        <f t="array" ref="BD820">SUMIFS('N1.3_Project_Listing'!$P$16:$P$829, 'N1.3_Project_Listing'!$E$16:$E$829,'N1.3_Project_Listing'!$E820, 'N1.3_Project_Listing'!$A$16:$A$829,ET_Risk_SC_Summation[[#Headers],[275kV Underground Cable]])</f>
        <v>0</v>
      </c>
      <c r="BE820" s="176" cm="1">
        <f t="array" ref="BE820">SUMIFS('N1.3_Project_Listing'!$P$16:$P$829, 'N1.3_Project_Listing'!$E$16:$E$829,'N1.3_Project_Listing'!$E820, 'N1.3_Project_Listing'!$A$16:$A$829,ET_Risk_SC_Summation[[#Headers],[275kV OHL Conductor]])</f>
        <v>0</v>
      </c>
      <c r="BF820" s="176" cm="1">
        <f t="array" ref="BF820">SUMIFS('N1.3_Project_Listing'!$P$16:$P$829, 'N1.3_Project_Listing'!$E$16:$E$829,'N1.3_Project_Listing'!$E820, 'N1.3_Project_Listing'!$A$16:$A$829,ET_Risk_SC_Summation[[#Headers],[275kV OHL Fittings]])</f>
        <v>0</v>
      </c>
      <c r="BG820" s="176" cm="1">
        <f t="array" ref="BG820">SUMIFS('N1.3_Project_Listing'!$P$16:$P$829, 'N1.3_Project_Listing'!$E$16:$E$829,'N1.3_Project_Listing'!$E820, 'N1.3_Project_Listing'!$A$16:$A$829,ET_Risk_SC_Summation[[#Headers],[275kV OHL Tower]])</f>
        <v>0</v>
      </c>
      <c r="BH820" s="176" cm="1">
        <f t="array" ref="BH820">SUMIFS('N1.3_Project_Listing'!$P$16:$P$829, 'N1.3_Project_Listing'!$E$16:$E$829,'N1.3_Project_Listing'!$E820, 'N1.3_Project_Listing'!$A$16:$A$829,ET_Risk_SC_Summation[[#Headers],[400kV Circuit Breaker]])</f>
        <v>0</v>
      </c>
      <c r="BI820" s="176" cm="1">
        <f t="array" ref="BI820">SUMIFS('N1.3_Project_Listing'!$P$16:$P$829, 'N1.3_Project_Listing'!$E$16:$E$829,'N1.3_Project_Listing'!$E820, 'N1.3_Project_Listing'!$A$16:$A$829,ET_Risk_SC_Summation[[#Headers],[400kV Transformer]])</f>
        <v>0</v>
      </c>
      <c r="BJ820" s="176" cm="1">
        <f t="array" ref="BJ820">SUMIFS('N1.3_Project_Listing'!$P$16:$P$829, 'N1.3_Project_Listing'!$E$16:$E$829,'N1.3_Project_Listing'!$E820, 'N1.3_Project_Listing'!$A$16:$A$829,ET_Risk_SC_Summation[[#Headers],[400kV Reactor]])</f>
        <v>0</v>
      </c>
      <c r="BK820" s="176" cm="1">
        <f t="array" ref="BK820">SUMIFS('N1.3_Project_Listing'!$P$16:$P$829, 'N1.3_Project_Listing'!$E$16:$E$829,'N1.3_Project_Listing'!$E820, 'N1.3_Project_Listing'!$A$16:$A$829,ET_Risk_SC_Summation[[#Headers],[400kV Underground Cable]])</f>
        <v>0</v>
      </c>
      <c r="BL820" s="176" cm="1">
        <f t="array" ref="BL820">SUMIFS('N1.3_Project_Listing'!$P$16:$P$829, 'N1.3_Project_Listing'!$E$16:$E$829,'N1.3_Project_Listing'!$E820, 'N1.3_Project_Listing'!$A$16:$A$829,ET_Risk_SC_Summation[[#Headers],[400kV OHL Conductor]])</f>
        <v>0</v>
      </c>
      <c r="BM820" s="176" cm="1">
        <f t="array" ref="BM820">SUMIFS('N1.3_Project_Listing'!$P$16:$P$829, 'N1.3_Project_Listing'!$E$16:$E$829,'N1.3_Project_Listing'!$E820, 'N1.3_Project_Listing'!$A$16:$A$829,ET_Risk_SC_Summation[[#Headers],[400kV OHL Fittings]])</f>
        <v>0</v>
      </c>
      <c r="BN820" s="176" cm="1">
        <f t="array" ref="BN820">SUMIFS('N1.3_Project_Listing'!$P$16:$P$829, 'N1.3_Project_Listing'!$E$16:$E$829,'N1.3_Project_Listing'!$E820, 'N1.3_Project_Listing'!$A$16:$A$829,ET_Risk_SC_Summation[[#Headers],[400kV OHL Tower]])</f>
        <v>0</v>
      </c>
      <c r="BO820" s="177" t="str">
        <f>IF(SUM(ET_Risk_SC_Summation[[#This Row],[132kV Circuit Breaker]:[400kV OHL Tower]])=0, "n/a", INDEX(ET_Risk_SC_Summation[#Headers],1,MATCH(MAX(ET_Risk_SC_Summation[[#This Row],[132kV Circuit Breaker]:[400kV OHL Tower]]),ET_Risk_SC_Summation[[#This Row],[132kV Circuit Breaker]:[400kV OHL Tower]],0)))</f>
        <v>n/a</v>
      </c>
      <c r="BP820" s="177" t="str">
        <f>IFERROR(INDEX('N0.7_Lookup_References'!$G$77:$G$98,MATCH(ET_Risk_SC_Summation[[#This Row],[Mxx Category]],'N0.7_Lookup_References'!$F$77:$F$98,0)),"")</f>
        <v/>
      </c>
    </row>
    <row r="821" spans="1:68">
      <c r="A821" s="160" t="str">
        <f>IFERROR(INDEX(N1.2_Intervention_Types[NARM Asset Category],MATCH('N1.3_Project_Listing'!$C821,N1.2_Intervention_Types[Intervention Type ID],0),1),"")</f>
        <v/>
      </c>
      <c r="B821" s="160" t="str">
        <f>IF($D$2="GD",IFERROR(INDEX(N1.2_Intervention_Types[C&amp;V Asset Category (GD)],MATCH('N1.3_Project_Listing'!$C821,N1.2_Intervention_Types[Intervention Type ID],0),1),""),IFERROR(INDEX(N1.2_Intervention_Types[NARM Asset Category],MATCH('N1.3_Project_Listing'!$C821,N1.2_Intervention_Types[Intervention Type ID],0),1),""))</f>
        <v/>
      </c>
      <c r="C821" s="67" t="str">
        <f>IFERROR(INDEX(N1.2_Intervention_Types[Intervention Type ID],MATCH('N1.3_Project_Listing'!$I821,N1.2_Intervention_Types[Intervention Type],0),1),"")</f>
        <v/>
      </c>
      <c r="D821" s="160" t="str">
        <f>IFERROR(INDEX(N1.2_Intervention_Types[Intervention Category],MATCH('N1.3_Project_Listing'!$C821,N1.2_Intervention_Types[Intervention Type ID],0),1),"")</f>
        <v/>
      </c>
      <c r="E821" s="210"/>
      <c r="F821" s="236"/>
      <c r="G821" s="236"/>
      <c r="H821" s="236"/>
      <c r="I821" s="151"/>
      <c r="J821" s="139"/>
      <c r="K821" s="117"/>
      <c r="L821" s="117"/>
      <c r="M821" s="117"/>
      <c r="N821" s="11"/>
      <c r="O821" s="11"/>
      <c r="P821" s="11"/>
      <c r="Q821" s="63">
        <f t="shared" si="69"/>
        <v>0</v>
      </c>
      <c r="R821" s="368">
        <f>IF('N1.3_Project_Listing'!$D821="Replacement",SUM('N1.3_Project_Listing'!$K821:$L821)/2,'N1.3_Project_Listing'!$M821)</f>
        <v>0</v>
      </c>
      <c r="S821" s="67" t="str">
        <f>IFERROR(INDEX('N0.7_Lookup_References'!$C$13:$C$72,MATCH($A821,'N0.7_Lookup_References'!$B$13:$B$72,0)),"")</f>
        <v/>
      </c>
      <c r="T821" s="338" t="str">
        <f t="shared" si="70"/>
        <v/>
      </c>
      <c r="V821" s="11"/>
      <c r="W821" s="11"/>
      <c r="X821" s="11"/>
      <c r="Y821" s="11"/>
      <c r="Z821" s="11"/>
      <c r="AA821" s="11"/>
      <c r="AB821" s="11"/>
      <c r="AC821" s="11"/>
      <c r="AD821" s="11"/>
      <c r="AE821" s="11"/>
      <c r="AF821" s="11"/>
      <c r="AG821" s="11"/>
      <c r="AH821" s="11"/>
      <c r="AI821" s="11"/>
      <c r="AJ821" s="11"/>
      <c r="AK821" s="11"/>
      <c r="AL821" s="11"/>
      <c r="AM821" s="11"/>
      <c r="AN821" s="11"/>
      <c r="AO821" s="11"/>
      <c r="AP821" s="63">
        <f t="shared" si="66"/>
        <v>0</v>
      </c>
      <c r="AQ821" s="63">
        <f t="shared" si="67"/>
        <v>0</v>
      </c>
      <c r="AR821" s="63">
        <f t="shared" si="68"/>
        <v>0</v>
      </c>
      <c r="AT821" s="176" cm="1">
        <f t="array" ref="AT821">SUMIFS('N1.3_Project_Listing'!$P$16:$P$829, 'N1.3_Project_Listing'!$E$16:$E$829,'N1.3_Project_Listing'!$E821, 'N1.3_Project_Listing'!$A$16:$A$829,ET_Risk_SC_Summation[[#Headers],[132kV Circuit Breaker]])</f>
        <v>0</v>
      </c>
      <c r="AU821" s="176" cm="1">
        <f t="array" ref="AU821">SUMIFS('N1.3_Project_Listing'!$P$16:$P$829, 'N1.3_Project_Listing'!$E$16:$E$829,'N1.3_Project_Listing'!$E821, 'N1.3_Project_Listing'!$A$16:$A$829,ET_Risk_SC_Summation[[#Headers],[132kV Transformer]])</f>
        <v>0</v>
      </c>
      <c r="AV821" s="176" cm="1">
        <f t="array" ref="AV821">SUMIFS('N1.3_Project_Listing'!$P$16:$P$829, 'N1.3_Project_Listing'!$E$16:$E$829,'N1.3_Project_Listing'!$E821, 'N1.3_Project_Listing'!$A$16:$A$829,ET_Risk_SC_Summation[[#Headers],[132kV Reactor]])</f>
        <v>0</v>
      </c>
      <c r="AW821" s="176" cm="1">
        <f t="array" ref="AW821">SUMIFS('N1.3_Project_Listing'!$P$16:$P$829, 'N1.3_Project_Listing'!$E$16:$E$829,'N1.3_Project_Listing'!$E821, 'N1.3_Project_Listing'!$A$16:$A$829,ET_Risk_SC_Summation[[#Headers],[132kV Underground Cable]])</f>
        <v>0</v>
      </c>
      <c r="AX821" s="176" cm="1">
        <f t="array" ref="AX821">SUMIFS('N1.3_Project_Listing'!$P$16:$P$829, 'N1.3_Project_Listing'!$E$16:$E$829,'N1.3_Project_Listing'!$E821, 'N1.3_Project_Listing'!$A$16:$A$829,ET_Risk_SC_Summation[[#Headers],[132kV OHL Conductor]])</f>
        <v>0</v>
      </c>
      <c r="AY821" s="176" cm="1">
        <f t="array" ref="AY821">SUMIFS('N1.3_Project_Listing'!$P$16:$P$829, 'N1.3_Project_Listing'!$E$16:$E$829,'N1.3_Project_Listing'!$E821, 'N1.3_Project_Listing'!$A$16:$A$829,ET_Risk_SC_Summation[[#Headers],[132kV OHL Fittings]])</f>
        <v>0</v>
      </c>
      <c r="AZ821" s="176" cm="1">
        <f t="array" ref="AZ821">SUMIFS('N1.3_Project_Listing'!$P$16:$P$829, 'N1.3_Project_Listing'!$E$16:$E$829,'N1.3_Project_Listing'!$E821, 'N1.3_Project_Listing'!$A$16:$A$829,ET_Risk_SC_Summation[[#Headers],[132kV OHL Tower]])</f>
        <v>0</v>
      </c>
      <c r="BA821" s="176" cm="1">
        <f t="array" ref="BA821">SUMIFS('N1.3_Project_Listing'!$P$16:$P$829, 'N1.3_Project_Listing'!$E$16:$E$829,'N1.3_Project_Listing'!$E821, 'N1.3_Project_Listing'!$A$16:$A$829,ET_Risk_SC_Summation[[#Headers],[275kV Circuit Breaker]])</f>
        <v>0</v>
      </c>
      <c r="BB821" s="176" cm="1">
        <f t="array" ref="BB821">SUMIFS('N1.3_Project_Listing'!$P$16:$P$829, 'N1.3_Project_Listing'!$E$16:$E$829,'N1.3_Project_Listing'!$E821, 'N1.3_Project_Listing'!$A$16:$A$829,ET_Risk_SC_Summation[[#Headers],[275kV Transformer]])</f>
        <v>0</v>
      </c>
      <c r="BC821" s="176" cm="1">
        <f t="array" ref="BC821">SUMIFS('N1.3_Project_Listing'!$P$16:$P$829, 'N1.3_Project_Listing'!$E$16:$E$829,'N1.3_Project_Listing'!$E821, 'N1.3_Project_Listing'!$A$16:$A$829,ET_Risk_SC_Summation[[#Headers],[275kV Reactor]])</f>
        <v>0</v>
      </c>
      <c r="BD821" s="176" cm="1">
        <f t="array" ref="BD821">SUMIFS('N1.3_Project_Listing'!$P$16:$P$829, 'N1.3_Project_Listing'!$E$16:$E$829,'N1.3_Project_Listing'!$E821, 'N1.3_Project_Listing'!$A$16:$A$829,ET_Risk_SC_Summation[[#Headers],[275kV Underground Cable]])</f>
        <v>0</v>
      </c>
      <c r="BE821" s="176" cm="1">
        <f t="array" ref="BE821">SUMIFS('N1.3_Project_Listing'!$P$16:$P$829, 'N1.3_Project_Listing'!$E$16:$E$829,'N1.3_Project_Listing'!$E821, 'N1.3_Project_Listing'!$A$16:$A$829,ET_Risk_SC_Summation[[#Headers],[275kV OHL Conductor]])</f>
        <v>0</v>
      </c>
      <c r="BF821" s="176" cm="1">
        <f t="array" ref="BF821">SUMIFS('N1.3_Project_Listing'!$P$16:$P$829, 'N1.3_Project_Listing'!$E$16:$E$829,'N1.3_Project_Listing'!$E821, 'N1.3_Project_Listing'!$A$16:$A$829,ET_Risk_SC_Summation[[#Headers],[275kV OHL Fittings]])</f>
        <v>0</v>
      </c>
      <c r="BG821" s="176" cm="1">
        <f t="array" ref="BG821">SUMIFS('N1.3_Project_Listing'!$P$16:$P$829, 'N1.3_Project_Listing'!$E$16:$E$829,'N1.3_Project_Listing'!$E821, 'N1.3_Project_Listing'!$A$16:$A$829,ET_Risk_SC_Summation[[#Headers],[275kV OHL Tower]])</f>
        <v>0</v>
      </c>
      <c r="BH821" s="176" cm="1">
        <f t="array" ref="BH821">SUMIFS('N1.3_Project_Listing'!$P$16:$P$829, 'N1.3_Project_Listing'!$E$16:$E$829,'N1.3_Project_Listing'!$E821, 'N1.3_Project_Listing'!$A$16:$A$829,ET_Risk_SC_Summation[[#Headers],[400kV Circuit Breaker]])</f>
        <v>0</v>
      </c>
      <c r="BI821" s="176" cm="1">
        <f t="array" ref="BI821">SUMIFS('N1.3_Project_Listing'!$P$16:$P$829, 'N1.3_Project_Listing'!$E$16:$E$829,'N1.3_Project_Listing'!$E821, 'N1.3_Project_Listing'!$A$16:$A$829,ET_Risk_SC_Summation[[#Headers],[400kV Transformer]])</f>
        <v>0</v>
      </c>
      <c r="BJ821" s="176" cm="1">
        <f t="array" ref="BJ821">SUMIFS('N1.3_Project_Listing'!$P$16:$P$829, 'N1.3_Project_Listing'!$E$16:$E$829,'N1.3_Project_Listing'!$E821, 'N1.3_Project_Listing'!$A$16:$A$829,ET_Risk_SC_Summation[[#Headers],[400kV Reactor]])</f>
        <v>0</v>
      </c>
      <c r="BK821" s="176" cm="1">
        <f t="array" ref="BK821">SUMIFS('N1.3_Project_Listing'!$P$16:$P$829, 'N1.3_Project_Listing'!$E$16:$E$829,'N1.3_Project_Listing'!$E821, 'N1.3_Project_Listing'!$A$16:$A$829,ET_Risk_SC_Summation[[#Headers],[400kV Underground Cable]])</f>
        <v>0</v>
      </c>
      <c r="BL821" s="176" cm="1">
        <f t="array" ref="BL821">SUMIFS('N1.3_Project_Listing'!$P$16:$P$829, 'N1.3_Project_Listing'!$E$16:$E$829,'N1.3_Project_Listing'!$E821, 'N1.3_Project_Listing'!$A$16:$A$829,ET_Risk_SC_Summation[[#Headers],[400kV OHL Conductor]])</f>
        <v>0</v>
      </c>
      <c r="BM821" s="176" cm="1">
        <f t="array" ref="BM821">SUMIFS('N1.3_Project_Listing'!$P$16:$P$829, 'N1.3_Project_Listing'!$E$16:$E$829,'N1.3_Project_Listing'!$E821, 'N1.3_Project_Listing'!$A$16:$A$829,ET_Risk_SC_Summation[[#Headers],[400kV OHL Fittings]])</f>
        <v>0</v>
      </c>
      <c r="BN821" s="176" cm="1">
        <f t="array" ref="BN821">SUMIFS('N1.3_Project_Listing'!$P$16:$P$829, 'N1.3_Project_Listing'!$E$16:$E$829,'N1.3_Project_Listing'!$E821, 'N1.3_Project_Listing'!$A$16:$A$829,ET_Risk_SC_Summation[[#Headers],[400kV OHL Tower]])</f>
        <v>0</v>
      </c>
      <c r="BO821" s="177" t="str">
        <f>IF(SUM(ET_Risk_SC_Summation[[#This Row],[132kV Circuit Breaker]:[400kV OHL Tower]])=0, "n/a", INDEX(ET_Risk_SC_Summation[#Headers],1,MATCH(MAX(ET_Risk_SC_Summation[[#This Row],[132kV Circuit Breaker]:[400kV OHL Tower]]),ET_Risk_SC_Summation[[#This Row],[132kV Circuit Breaker]:[400kV OHL Tower]],0)))</f>
        <v>n/a</v>
      </c>
      <c r="BP821" s="177" t="str">
        <f>IFERROR(INDEX('N0.7_Lookup_References'!$G$77:$G$98,MATCH(ET_Risk_SC_Summation[[#This Row],[Mxx Category]],'N0.7_Lookup_References'!$F$77:$F$98,0)),"")</f>
        <v/>
      </c>
    </row>
    <row r="822" spans="1:68">
      <c r="A822" s="160" t="str">
        <f>IFERROR(INDEX(N1.2_Intervention_Types[NARM Asset Category],MATCH('N1.3_Project_Listing'!$C822,N1.2_Intervention_Types[Intervention Type ID],0),1),"")</f>
        <v/>
      </c>
      <c r="B822" s="160" t="str">
        <f>IF($D$2="GD",IFERROR(INDEX(N1.2_Intervention_Types[C&amp;V Asset Category (GD)],MATCH('N1.3_Project_Listing'!$C822,N1.2_Intervention_Types[Intervention Type ID],0),1),""),IFERROR(INDEX(N1.2_Intervention_Types[NARM Asset Category],MATCH('N1.3_Project_Listing'!$C822,N1.2_Intervention_Types[Intervention Type ID],0),1),""))</f>
        <v/>
      </c>
      <c r="C822" s="67" t="str">
        <f>IFERROR(INDEX(N1.2_Intervention_Types[Intervention Type ID],MATCH('N1.3_Project_Listing'!$I822,N1.2_Intervention_Types[Intervention Type],0),1),"")</f>
        <v/>
      </c>
      <c r="D822" s="160" t="str">
        <f>IFERROR(INDEX(N1.2_Intervention_Types[Intervention Category],MATCH('N1.3_Project_Listing'!$C822,N1.2_Intervention_Types[Intervention Type ID],0),1),"")</f>
        <v/>
      </c>
      <c r="E822" s="210"/>
      <c r="F822" s="236"/>
      <c r="G822" s="236"/>
      <c r="H822" s="236"/>
      <c r="I822" s="151"/>
      <c r="J822" s="139"/>
      <c r="K822" s="117"/>
      <c r="L822" s="117"/>
      <c r="M822" s="117"/>
      <c r="N822" s="11"/>
      <c r="O822" s="11"/>
      <c r="P822" s="11"/>
      <c r="Q822" s="63">
        <f t="shared" si="69"/>
        <v>0</v>
      </c>
      <c r="R822" s="368">
        <f>IF('N1.3_Project_Listing'!$D822="Replacement",SUM('N1.3_Project_Listing'!$K822:$L822)/2,'N1.3_Project_Listing'!$M822)</f>
        <v>0</v>
      </c>
      <c r="S822" s="67" t="str">
        <f>IFERROR(INDEX('N0.7_Lookup_References'!$C$13:$C$72,MATCH($A822,'N0.7_Lookup_References'!$B$13:$B$72,0)),"")</f>
        <v/>
      </c>
      <c r="T822" s="338" t="str">
        <f t="shared" si="70"/>
        <v/>
      </c>
      <c r="V822" s="11"/>
      <c r="W822" s="11"/>
      <c r="X822" s="11"/>
      <c r="Y822" s="11"/>
      <c r="Z822" s="11"/>
      <c r="AA822" s="11"/>
      <c r="AB822" s="11"/>
      <c r="AC822" s="11"/>
      <c r="AD822" s="11"/>
      <c r="AE822" s="11"/>
      <c r="AF822" s="11"/>
      <c r="AG822" s="11"/>
      <c r="AH822" s="11"/>
      <c r="AI822" s="11"/>
      <c r="AJ822" s="11"/>
      <c r="AK822" s="11"/>
      <c r="AL822" s="11"/>
      <c r="AM822" s="11"/>
      <c r="AN822" s="11"/>
      <c r="AO822" s="11"/>
      <c r="AP822" s="63">
        <f t="shared" si="66"/>
        <v>0</v>
      </c>
      <c r="AQ822" s="63">
        <f t="shared" si="67"/>
        <v>0</v>
      </c>
      <c r="AR822" s="63">
        <f t="shared" si="68"/>
        <v>0</v>
      </c>
      <c r="AT822" s="176" cm="1">
        <f t="array" ref="AT822">SUMIFS('N1.3_Project_Listing'!$P$16:$P$829, 'N1.3_Project_Listing'!$E$16:$E$829,'N1.3_Project_Listing'!$E822, 'N1.3_Project_Listing'!$A$16:$A$829,ET_Risk_SC_Summation[[#Headers],[132kV Circuit Breaker]])</f>
        <v>0</v>
      </c>
      <c r="AU822" s="176" cm="1">
        <f t="array" ref="AU822">SUMIFS('N1.3_Project_Listing'!$P$16:$P$829, 'N1.3_Project_Listing'!$E$16:$E$829,'N1.3_Project_Listing'!$E822, 'N1.3_Project_Listing'!$A$16:$A$829,ET_Risk_SC_Summation[[#Headers],[132kV Transformer]])</f>
        <v>0</v>
      </c>
      <c r="AV822" s="176" cm="1">
        <f t="array" ref="AV822">SUMIFS('N1.3_Project_Listing'!$P$16:$P$829, 'N1.3_Project_Listing'!$E$16:$E$829,'N1.3_Project_Listing'!$E822, 'N1.3_Project_Listing'!$A$16:$A$829,ET_Risk_SC_Summation[[#Headers],[132kV Reactor]])</f>
        <v>0</v>
      </c>
      <c r="AW822" s="176" cm="1">
        <f t="array" ref="AW822">SUMIFS('N1.3_Project_Listing'!$P$16:$P$829, 'N1.3_Project_Listing'!$E$16:$E$829,'N1.3_Project_Listing'!$E822, 'N1.3_Project_Listing'!$A$16:$A$829,ET_Risk_SC_Summation[[#Headers],[132kV Underground Cable]])</f>
        <v>0</v>
      </c>
      <c r="AX822" s="176" cm="1">
        <f t="array" ref="AX822">SUMIFS('N1.3_Project_Listing'!$P$16:$P$829, 'N1.3_Project_Listing'!$E$16:$E$829,'N1.3_Project_Listing'!$E822, 'N1.3_Project_Listing'!$A$16:$A$829,ET_Risk_SC_Summation[[#Headers],[132kV OHL Conductor]])</f>
        <v>0</v>
      </c>
      <c r="AY822" s="176" cm="1">
        <f t="array" ref="AY822">SUMIFS('N1.3_Project_Listing'!$P$16:$P$829, 'N1.3_Project_Listing'!$E$16:$E$829,'N1.3_Project_Listing'!$E822, 'N1.3_Project_Listing'!$A$16:$A$829,ET_Risk_SC_Summation[[#Headers],[132kV OHL Fittings]])</f>
        <v>0</v>
      </c>
      <c r="AZ822" s="176" cm="1">
        <f t="array" ref="AZ822">SUMIFS('N1.3_Project_Listing'!$P$16:$P$829, 'N1.3_Project_Listing'!$E$16:$E$829,'N1.3_Project_Listing'!$E822, 'N1.3_Project_Listing'!$A$16:$A$829,ET_Risk_SC_Summation[[#Headers],[132kV OHL Tower]])</f>
        <v>0</v>
      </c>
      <c r="BA822" s="176" cm="1">
        <f t="array" ref="BA822">SUMIFS('N1.3_Project_Listing'!$P$16:$P$829, 'N1.3_Project_Listing'!$E$16:$E$829,'N1.3_Project_Listing'!$E822, 'N1.3_Project_Listing'!$A$16:$A$829,ET_Risk_SC_Summation[[#Headers],[275kV Circuit Breaker]])</f>
        <v>0</v>
      </c>
      <c r="BB822" s="176" cm="1">
        <f t="array" ref="BB822">SUMIFS('N1.3_Project_Listing'!$P$16:$P$829, 'N1.3_Project_Listing'!$E$16:$E$829,'N1.3_Project_Listing'!$E822, 'N1.3_Project_Listing'!$A$16:$A$829,ET_Risk_SC_Summation[[#Headers],[275kV Transformer]])</f>
        <v>0</v>
      </c>
      <c r="BC822" s="176" cm="1">
        <f t="array" ref="BC822">SUMIFS('N1.3_Project_Listing'!$P$16:$P$829, 'N1.3_Project_Listing'!$E$16:$E$829,'N1.3_Project_Listing'!$E822, 'N1.3_Project_Listing'!$A$16:$A$829,ET_Risk_SC_Summation[[#Headers],[275kV Reactor]])</f>
        <v>0</v>
      </c>
      <c r="BD822" s="176" cm="1">
        <f t="array" ref="BD822">SUMIFS('N1.3_Project_Listing'!$P$16:$P$829, 'N1.3_Project_Listing'!$E$16:$E$829,'N1.3_Project_Listing'!$E822, 'N1.3_Project_Listing'!$A$16:$A$829,ET_Risk_SC_Summation[[#Headers],[275kV Underground Cable]])</f>
        <v>0</v>
      </c>
      <c r="BE822" s="176" cm="1">
        <f t="array" ref="BE822">SUMIFS('N1.3_Project_Listing'!$P$16:$P$829, 'N1.3_Project_Listing'!$E$16:$E$829,'N1.3_Project_Listing'!$E822, 'N1.3_Project_Listing'!$A$16:$A$829,ET_Risk_SC_Summation[[#Headers],[275kV OHL Conductor]])</f>
        <v>0</v>
      </c>
      <c r="BF822" s="176" cm="1">
        <f t="array" ref="BF822">SUMIFS('N1.3_Project_Listing'!$P$16:$P$829, 'N1.3_Project_Listing'!$E$16:$E$829,'N1.3_Project_Listing'!$E822, 'N1.3_Project_Listing'!$A$16:$A$829,ET_Risk_SC_Summation[[#Headers],[275kV OHL Fittings]])</f>
        <v>0</v>
      </c>
      <c r="BG822" s="176" cm="1">
        <f t="array" ref="BG822">SUMIFS('N1.3_Project_Listing'!$P$16:$P$829, 'N1.3_Project_Listing'!$E$16:$E$829,'N1.3_Project_Listing'!$E822, 'N1.3_Project_Listing'!$A$16:$A$829,ET_Risk_SC_Summation[[#Headers],[275kV OHL Tower]])</f>
        <v>0</v>
      </c>
      <c r="BH822" s="176" cm="1">
        <f t="array" ref="BH822">SUMIFS('N1.3_Project_Listing'!$P$16:$P$829, 'N1.3_Project_Listing'!$E$16:$E$829,'N1.3_Project_Listing'!$E822, 'N1.3_Project_Listing'!$A$16:$A$829,ET_Risk_SC_Summation[[#Headers],[400kV Circuit Breaker]])</f>
        <v>0</v>
      </c>
      <c r="BI822" s="176" cm="1">
        <f t="array" ref="BI822">SUMIFS('N1.3_Project_Listing'!$P$16:$P$829, 'N1.3_Project_Listing'!$E$16:$E$829,'N1.3_Project_Listing'!$E822, 'N1.3_Project_Listing'!$A$16:$A$829,ET_Risk_SC_Summation[[#Headers],[400kV Transformer]])</f>
        <v>0</v>
      </c>
      <c r="BJ822" s="176" cm="1">
        <f t="array" ref="BJ822">SUMIFS('N1.3_Project_Listing'!$P$16:$P$829, 'N1.3_Project_Listing'!$E$16:$E$829,'N1.3_Project_Listing'!$E822, 'N1.3_Project_Listing'!$A$16:$A$829,ET_Risk_SC_Summation[[#Headers],[400kV Reactor]])</f>
        <v>0</v>
      </c>
      <c r="BK822" s="176" cm="1">
        <f t="array" ref="BK822">SUMIFS('N1.3_Project_Listing'!$P$16:$P$829, 'N1.3_Project_Listing'!$E$16:$E$829,'N1.3_Project_Listing'!$E822, 'N1.3_Project_Listing'!$A$16:$A$829,ET_Risk_SC_Summation[[#Headers],[400kV Underground Cable]])</f>
        <v>0</v>
      </c>
      <c r="BL822" s="176" cm="1">
        <f t="array" ref="BL822">SUMIFS('N1.3_Project_Listing'!$P$16:$P$829, 'N1.3_Project_Listing'!$E$16:$E$829,'N1.3_Project_Listing'!$E822, 'N1.3_Project_Listing'!$A$16:$A$829,ET_Risk_SC_Summation[[#Headers],[400kV OHL Conductor]])</f>
        <v>0</v>
      </c>
      <c r="BM822" s="176" cm="1">
        <f t="array" ref="BM822">SUMIFS('N1.3_Project_Listing'!$P$16:$P$829, 'N1.3_Project_Listing'!$E$16:$E$829,'N1.3_Project_Listing'!$E822, 'N1.3_Project_Listing'!$A$16:$A$829,ET_Risk_SC_Summation[[#Headers],[400kV OHL Fittings]])</f>
        <v>0</v>
      </c>
      <c r="BN822" s="176" cm="1">
        <f t="array" ref="BN822">SUMIFS('N1.3_Project_Listing'!$P$16:$P$829, 'N1.3_Project_Listing'!$E$16:$E$829,'N1.3_Project_Listing'!$E822, 'N1.3_Project_Listing'!$A$16:$A$829,ET_Risk_SC_Summation[[#Headers],[400kV OHL Tower]])</f>
        <v>0</v>
      </c>
      <c r="BO822" s="177" t="str">
        <f>IF(SUM(ET_Risk_SC_Summation[[#This Row],[132kV Circuit Breaker]:[400kV OHL Tower]])=0, "n/a", INDEX(ET_Risk_SC_Summation[#Headers],1,MATCH(MAX(ET_Risk_SC_Summation[[#This Row],[132kV Circuit Breaker]:[400kV OHL Tower]]),ET_Risk_SC_Summation[[#This Row],[132kV Circuit Breaker]:[400kV OHL Tower]],0)))</f>
        <v>n/a</v>
      </c>
      <c r="BP822" s="177" t="str">
        <f>IFERROR(INDEX('N0.7_Lookup_References'!$G$77:$G$98,MATCH(ET_Risk_SC_Summation[[#This Row],[Mxx Category]],'N0.7_Lookup_References'!$F$77:$F$98,0)),"")</f>
        <v/>
      </c>
    </row>
    <row r="823" spans="1:68">
      <c r="A823" s="160" t="str">
        <f>IFERROR(INDEX(N1.2_Intervention_Types[NARM Asset Category],MATCH('N1.3_Project_Listing'!$C823,N1.2_Intervention_Types[Intervention Type ID],0),1),"")</f>
        <v/>
      </c>
      <c r="B823" s="160" t="str">
        <f>IF($D$2="GD",IFERROR(INDEX(N1.2_Intervention_Types[C&amp;V Asset Category (GD)],MATCH('N1.3_Project_Listing'!$C823,N1.2_Intervention_Types[Intervention Type ID],0),1),""),IFERROR(INDEX(N1.2_Intervention_Types[NARM Asset Category],MATCH('N1.3_Project_Listing'!$C823,N1.2_Intervention_Types[Intervention Type ID],0),1),""))</f>
        <v/>
      </c>
      <c r="C823" s="67" t="str">
        <f>IFERROR(INDEX(N1.2_Intervention_Types[Intervention Type ID],MATCH('N1.3_Project_Listing'!$I823,N1.2_Intervention_Types[Intervention Type],0),1),"")</f>
        <v/>
      </c>
      <c r="D823" s="160" t="str">
        <f>IFERROR(INDEX(N1.2_Intervention_Types[Intervention Category],MATCH('N1.3_Project_Listing'!$C823,N1.2_Intervention_Types[Intervention Type ID],0),1),"")</f>
        <v/>
      </c>
      <c r="E823" s="210"/>
      <c r="F823" s="236"/>
      <c r="G823" s="236"/>
      <c r="H823" s="236"/>
      <c r="I823" s="151"/>
      <c r="J823" s="139"/>
      <c r="K823" s="117"/>
      <c r="L823" s="117"/>
      <c r="M823" s="117"/>
      <c r="N823" s="11"/>
      <c r="O823" s="11"/>
      <c r="P823" s="11"/>
      <c r="Q823" s="63">
        <f t="shared" si="69"/>
        <v>0</v>
      </c>
      <c r="R823" s="368">
        <f>IF('N1.3_Project_Listing'!$D823="Replacement",SUM('N1.3_Project_Listing'!$K823:$L823)/2,'N1.3_Project_Listing'!$M823)</f>
        <v>0</v>
      </c>
      <c r="S823" s="67" t="str">
        <f>IFERROR(INDEX('N0.7_Lookup_References'!$C$13:$C$72,MATCH($A823,'N0.7_Lookup_References'!$B$13:$B$72,0)),"")</f>
        <v/>
      </c>
      <c r="T823" s="338" t="str">
        <f t="shared" si="70"/>
        <v/>
      </c>
      <c r="V823" s="11"/>
      <c r="W823" s="11"/>
      <c r="X823" s="11"/>
      <c r="Y823" s="11"/>
      <c r="Z823" s="11"/>
      <c r="AA823" s="11"/>
      <c r="AB823" s="11"/>
      <c r="AC823" s="11"/>
      <c r="AD823" s="11"/>
      <c r="AE823" s="11"/>
      <c r="AF823" s="11"/>
      <c r="AG823" s="11"/>
      <c r="AH823" s="11"/>
      <c r="AI823" s="11"/>
      <c r="AJ823" s="11"/>
      <c r="AK823" s="11"/>
      <c r="AL823" s="11"/>
      <c r="AM823" s="11"/>
      <c r="AN823" s="11"/>
      <c r="AO823" s="11"/>
      <c r="AP823" s="63">
        <f t="shared" si="66"/>
        <v>0</v>
      </c>
      <c r="AQ823" s="63">
        <f t="shared" si="67"/>
        <v>0</v>
      </c>
      <c r="AR823" s="63">
        <f t="shared" si="68"/>
        <v>0</v>
      </c>
      <c r="AT823" s="176" cm="1">
        <f t="array" ref="AT823">SUMIFS('N1.3_Project_Listing'!$P$16:$P$829, 'N1.3_Project_Listing'!$E$16:$E$829,'N1.3_Project_Listing'!$E823, 'N1.3_Project_Listing'!$A$16:$A$829,ET_Risk_SC_Summation[[#Headers],[132kV Circuit Breaker]])</f>
        <v>0</v>
      </c>
      <c r="AU823" s="176" cm="1">
        <f t="array" ref="AU823">SUMIFS('N1.3_Project_Listing'!$P$16:$P$829, 'N1.3_Project_Listing'!$E$16:$E$829,'N1.3_Project_Listing'!$E823, 'N1.3_Project_Listing'!$A$16:$A$829,ET_Risk_SC_Summation[[#Headers],[132kV Transformer]])</f>
        <v>0</v>
      </c>
      <c r="AV823" s="176" cm="1">
        <f t="array" ref="AV823">SUMIFS('N1.3_Project_Listing'!$P$16:$P$829, 'N1.3_Project_Listing'!$E$16:$E$829,'N1.3_Project_Listing'!$E823, 'N1.3_Project_Listing'!$A$16:$A$829,ET_Risk_SC_Summation[[#Headers],[132kV Reactor]])</f>
        <v>0</v>
      </c>
      <c r="AW823" s="176" cm="1">
        <f t="array" ref="AW823">SUMIFS('N1.3_Project_Listing'!$P$16:$P$829, 'N1.3_Project_Listing'!$E$16:$E$829,'N1.3_Project_Listing'!$E823, 'N1.3_Project_Listing'!$A$16:$A$829,ET_Risk_SC_Summation[[#Headers],[132kV Underground Cable]])</f>
        <v>0</v>
      </c>
      <c r="AX823" s="176" cm="1">
        <f t="array" ref="AX823">SUMIFS('N1.3_Project_Listing'!$P$16:$P$829, 'N1.3_Project_Listing'!$E$16:$E$829,'N1.3_Project_Listing'!$E823, 'N1.3_Project_Listing'!$A$16:$A$829,ET_Risk_SC_Summation[[#Headers],[132kV OHL Conductor]])</f>
        <v>0</v>
      </c>
      <c r="AY823" s="176" cm="1">
        <f t="array" ref="AY823">SUMIFS('N1.3_Project_Listing'!$P$16:$P$829, 'N1.3_Project_Listing'!$E$16:$E$829,'N1.3_Project_Listing'!$E823, 'N1.3_Project_Listing'!$A$16:$A$829,ET_Risk_SC_Summation[[#Headers],[132kV OHL Fittings]])</f>
        <v>0</v>
      </c>
      <c r="AZ823" s="176" cm="1">
        <f t="array" ref="AZ823">SUMIFS('N1.3_Project_Listing'!$P$16:$P$829, 'N1.3_Project_Listing'!$E$16:$E$829,'N1.3_Project_Listing'!$E823, 'N1.3_Project_Listing'!$A$16:$A$829,ET_Risk_SC_Summation[[#Headers],[132kV OHL Tower]])</f>
        <v>0</v>
      </c>
      <c r="BA823" s="176" cm="1">
        <f t="array" ref="BA823">SUMIFS('N1.3_Project_Listing'!$P$16:$P$829, 'N1.3_Project_Listing'!$E$16:$E$829,'N1.3_Project_Listing'!$E823, 'N1.3_Project_Listing'!$A$16:$A$829,ET_Risk_SC_Summation[[#Headers],[275kV Circuit Breaker]])</f>
        <v>0</v>
      </c>
      <c r="BB823" s="176" cm="1">
        <f t="array" ref="BB823">SUMIFS('N1.3_Project_Listing'!$P$16:$P$829, 'N1.3_Project_Listing'!$E$16:$E$829,'N1.3_Project_Listing'!$E823, 'N1.3_Project_Listing'!$A$16:$A$829,ET_Risk_SC_Summation[[#Headers],[275kV Transformer]])</f>
        <v>0</v>
      </c>
      <c r="BC823" s="176" cm="1">
        <f t="array" ref="BC823">SUMIFS('N1.3_Project_Listing'!$P$16:$P$829, 'N1.3_Project_Listing'!$E$16:$E$829,'N1.3_Project_Listing'!$E823, 'N1.3_Project_Listing'!$A$16:$A$829,ET_Risk_SC_Summation[[#Headers],[275kV Reactor]])</f>
        <v>0</v>
      </c>
      <c r="BD823" s="176" cm="1">
        <f t="array" ref="BD823">SUMIFS('N1.3_Project_Listing'!$P$16:$P$829, 'N1.3_Project_Listing'!$E$16:$E$829,'N1.3_Project_Listing'!$E823, 'N1.3_Project_Listing'!$A$16:$A$829,ET_Risk_SC_Summation[[#Headers],[275kV Underground Cable]])</f>
        <v>0</v>
      </c>
      <c r="BE823" s="176" cm="1">
        <f t="array" ref="BE823">SUMIFS('N1.3_Project_Listing'!$P$16:$P$829, 'N1.3_Project_Listing'!$E$16:$E$829,'N1.3_Project_Listing'!$E823, 'N1.3_Project_Listing'!$A$16:$A$829,ET_Risk_SC_Summation[[#Headers],[275kV OHL Conductor]])</f>
        <v>0</v>
      </c>
      <c r="BF823" s="176" cm="1">
        <f t="array" ref="BF823">SUMIFS('N1.3_Project_Listing'!$P$16:$P$829, 'N1.3_Project_Listing'!$E$16:$E$829,'N1.3_Project_Listing'!$E823, 'N1.3_Project_Listing'!$A$16:$A$829,ET_Risk_SC_Summation[[#Headers],[275kV OHL Fittings]])</f>
        <v>0</v>
      </c>
      <c r="BG823" s="176" cm="1">
        <f t="array" ref="BG823">SUMIFS('N1.3_Project_Listing'!$P$16:$P$829, 'N1.3_Project_Listing'!$E$16:$E$829,'N1.3_Project_Listing'!$E823, 'N1.3_Project_Listing'!$A$16:$A$829,ET_Risk_SC_Summation[[#Headers],[275kV OHL Tower]])</f>
        <v>0</v>
      </c>
      <c r="BH823" s="176" cm="1">
        <f t="array" ref="BH823">SUMIFS('N1.3_Project_Listing'!$P$16:$P$829, 'N1.3_Project_Listing'!$E$16:$E$829,'N1.3_Project_Listing'!$E823, 'N1.3_Project_Listing'!$A$16:$A$829,ET_Risk_SC_Summation[[#Headers],[400kV Circuit Breaker]])</f>
        <v>0</v>
      </c>
      <c r="BI823" s="176" cm="1">
        <f t="array" ref="BI823">SUMIFS('N1.3_Project_Listing'!$P$16:$P$829, 'N1.3_Project_Listing'!$E$16:$E$829,'N1.3_Project_Listing'!$E823, 'N1.3_Project_Listing'!$A$16:$A$829,ET_Risk_SC_Summation[[#Headers],[400kV Transformer]])</f>
        <v>0</v>
      </c>
      <c r="BJ823" s="176" cm="1">
        <f t="array" ref="BJ823">SUMIFS('N1.3_Project_Listing'!$P$16:$P$829, 'N1.3_Project_Listing'!$E$16:$E$829,'N1.3_Project_Listing'!$E823, 'N1.3_Project_Listing'!$A$16:$A$829,ET_Risk_SC_Summation[[#Headers],[400kV Reactor]])</f>
        <v>0</v>
      </c>
      <c r="BK823" s="176" cm="1">
        <f t="array" ref="BK823">SUMIFS('N1.3_Project_Listing'!$P$16:$P$829, 'N1.3_Project_Listing'!$E$16:$E$829,'N1.3_Project_Listing'!$E823, 'N1.3_Project_Listing'!$A$16:$A$829,ET_Risk_SC_Summation[[#Headers],[400kV Underground Cable]])</f>
        <v>0</v>
      </c>
      <c r="BL823" s="176" cm="1">
        <f t="array" ref="BL823">SUMIFS('N1.3_Project_Listing'!$P$16:$P$829, 'N1.3_Project_Listing'!$E$16:$E$829,'N1.3_Project_Listing'!$E823, 'N1.3_Project_Listing'!$A$16:$A$829,ET_Risk_SC_Summation[[#Headers],[400kV OHL Conductor]])</f>
        <v>0</v>
      </c>
      <c r="BM823" s="176" cm="1">
        <f t="array" ref="BM823">SUMIFS('N1.3_Project_Listing'!$P$16:$P$829, 'N1.3_Project_Listing'!$E$16:$E$829,'N1.3_Project_Listing'!$E823, 'N1.3_Project_Listing'!$A$16:$A$829,ET_Risk_SC_Summation[[#Headers],[400kV OHL Fittings]])</f>
        <v>0</v>
      </c>
      <c r="BN823" s="176" cm="1">
        <f t="array" ref="BN823">SUMIFS('N1.3_Project_Listing'!$P$16:$P$829, 'N1.3_Project_Listing'!$E$16:$E$829,'N1.3_Project_Listing'!$E823, 'N1.3_Project_Listing'!$A$16:$A$829,ET_Risk_SC_Summation[[#Headers],[400kV OHL Tower]])</f>
        <v>0</v>
      </c>
      <c r="BO823" s="177" t="str">
        <f>IF(SUM(ET_Risk_SC_Summation[[#This Row],[132kV Circuit Breaker]:[400kV OHL Tower]])=0, "n/a", INDEX(ET_Risk_SC_Summation[#Headers],1,MATCH(MAX(ET_Risk_SC_Summation[[#This Row],[132kV Circuit Breaker]:[400kV OHL Tower]]),ET_Risk_SC_Summation[[#This Row],[132kV Circuit Breaker]:[400kV OHL Tower]],0)))</f>
        <v>n/a</v>
      </c>
      <c r="BP823" s="177" t="str">
        <f>IFERROR(INDEX('N0.7_Lookup_References'!$G$77:$G$98,MATCH(ET_Risk_SC_Summation[[#This Row],[Mxx Category]],'N0.7_Lookup_References'!$F$77:$F$98,0)),"")</f>
        <v/>
      </c>
    </row>
    <row r="824" spans="1:68">
      <c r="A824" s="160" t="str">
        <f>IFERROR(INDEX(N1.2_Intervention_Types[NARM Asset Category],MATCH('N1.3_Project_Listing'!$C824,N1.2_Intervention_Types[Intervention Type ID],0),1),"")</f>
        <v/>
      </c>
      <c r="B824" s="160" t="str">
        <f>IF($D$2="GD",IFERROR(INDEX(N1.2_Intervention_Types[C&amp;V Asset Category (GD)],MATCH('N1.3_Project_Listing'!$C824,N1.2_Intervention_Types[Intervention Type ID],0),1),""),IFERROR(INDEX(N1.2_Intervention_Types[NARM Asset Category],MATCH('N1.3_Project_Listing'!$C824,N1.2_Intervention_Types[Intervention Type ID],0),1),""))</f>
        <v/>
      </c>
      <c r="C824" s="67" t="str">
        <f>IFERROR(INDEX(N1.2_Intervention_Types[Intervention Type ID],MATCH('N1.3_Project_Listing'!$I824,N1.2_Intervention_Types[Intervention Type],0),1),"")</f>
        <v/>
      </c>
      <c r="D824" s="160" t="str">
        <f>IFERROR(INDEX(N1.2_Intervention_Types[Intervention Category],MATCH('N1.3_Project_Listing'!$C824,N1.2_Intervention_Types[Intervention Type ID],0),1),"")</f>
        <v/>
      </c>
      <c r="E824" s="210"/>
      <c r="F824" s="236"/>
      <c r="G824" s="236"/>
      <c r="H824" s="236"/>
      <c r="I824" s="151"/>
      <c r="J824" s="139"/>
      <c r="K824" s="117"/>
      <c r="L824" s="117"/>
      <c r="M824" s="117"/>
      <c r="N824" s="11"/>
      <c r="O824" s="11"/>
      <c r="P824" s="11"/>
      <c r="Q824" s="63">
        <f t="shared" si="69"/>
        <v>0</v>
      </c>
      <c r="R824" s="368">
        <f>IF('N1.3_Project_Listing'!$D824="Replacement",SUM('N1.3_Project_Listing'!$K824:$L824)/2,'N1.3_Project_Listing'!$M824)</f>
        <v>0</v>
      </c>
      <c r="S824" s="67" t="str">
        <f>IFERROR(INDEX('N0.7_Lookup_References'!$C$13:$C$72,MATCH($A824,'N0.7_Lookup_References'!$B$13:$B$72,0)),"")</f>
        <v/>
      </c>
      <c r="T824" s="338" t="str">
        <f t="shared" si="70"/>
        <v/>
      </c>
      <c r="V824" s="11"/>
      <c r="W824" s="11"/>
      <c r="X824" s="11"/>
      <c r="Y824" s="11"/>
      <c r="Z824" s="11"/>
      <c r="AA824" s="11"/>
      <c r="AB824" s="11"/>
      <c r="AC824" s="11"/>
      <c r="AD824" s="11"/>
      <c r="AE824" s="11"/>
      <c r="AF824" s="11"/>
      <c r="AG824" s="11"/>
      <c r="AH824" s="11"/>
      <c r="AI824" s="11"/>
      <c r="AJ824" s="11"/>
      <c r="AK824" s="11"/>
      <c r="AL824" s="11"/>
      <c r="AM824" s="11"/>
      <c r="AN824" s="11"/>
      <c r="AO824" s="11"/>
      <c r="AP824" s="63">
        <f t="shared" si="66"/>
        <v>0</v>
      </c>
      <c r="AQ824" s="63">
        <f t="shared" si="67"/>
        <v>0</v>
      </c>
      <c r="AR824" s="63">
        <f t="shared" si="68"/>
        <v>0</v>
      </c>
      <c r="AT824" s="176" cm="1">
        <f t="array" ref="AT824">SUMIFS('N1.3_Project_Listing'!$P$16:$P$829, 'N1.3_Project_Listing'!$E$16:$E$829,'N1.3_Project_Listing'!$E824, 'N1.3_Project_Listing'!$A$16:$A$829,ET_Risk_SC_Summation[[#Headers],[132kV Circuit Breaker]])</f>
        <v>0</v>
      </c>
      <c r="AU824" s="176" cm="1">
        <f t="array" ref="AU824">SUMIFS('N1.3_Project_Listing'!$P$16:$P$829, 'N1.3_Project_Listing'!$E$16:$E$829,'N1.3_Project_Listing'!$E824, 'N1.3_Project_Listing'!$A$16:$A$829,ET_Risk_SC_Summation[[#Headers],[132kV Transformer]])</f>
        <v>0</v>
      </c>
      <c r="AV824" s="176" cm="1">
        <f t="array" ref="AV824">SUMIFS('N1.3_Project_Listing'!$P$16:$P$829, 'N1.3_Project_Listing'!$E$16:$E$829,'N1.3_Project_Listing'!$E824, 'N1.3_Project_Listing'!$A$16:$A$829,ET_Risk_SC_Summation[[#Headers],[132kV Reactor]])</f>
        <v>0</v>
      </c>
      <c r="AW824" s="176" cm="1">
        <f t="array" ref="AW824">SUMIFS('N1.3_Project_Listing'!$P$16:$P$829, 'N1.3_Project_Listing'!$E$16:$E$829,'N1.3_Project_Listing'!$E824, 'N1.3_Project_Listing'!$A$16:$A$829,ET_Risk_SC_Summation[[#Headers],[132kV Underground Cable]])</f>
        <v>0</v>
      </c>
      <c r="AX824" s="176" cm="1">
        <f t="array" ref="AX824">SUMIFS('N1.3_Project_Listing'!$P$16:$P$829, 'N1.3_Project_Listing'!$E$16:$E$829,'N1.3_Project_Listing'!$E824, 'N1.3_Project_Listing'!$A$16:$A$829,ET_Risk_SC_Summation[[#Headers],[132kV OHL Conductor]])</f>
        <v>0</v>
      </c>
      <c r="AY824" s="176" cm="1">
        <f t="array" ref="AY824">SUMIFS('N1.3_Project_Listing'!$P$16:$P$829, 'N1.3_Project_Listing'!$E$16:$E$829,'N1.3_Project_Listing'!$E824, 'N1.3_Project_Listing'!$A$16:$A$829,ET_Risk_SC_Summation[[#Headers],[132kV OHL Fittings]])</f>
        <v>0</v>
      </c>
      <c r="AZ824" s="176" cm="1">
        <f t="array" ref="AZ824">SUMIFS('N1.3_Project_Listing'!$P$16:$P$829, 'N1.3_Project_Listing'!$E$16:$E$829,'N1.3_Project_Listing'!$E824, 'N1.3_Project_Listing'!$A$16:$A$829,ET_Risk_SC_Summation[[#Headers],[132kV OHL Tower]])</f>
        <v>0</v>
      </c>
      <c r="BA824" s="176" cm="1">
        <f t="array" ref="BA824">SUMIFS('N1.3_Project_Listing'!$P$16:$P$829, 'N1.3_Project_Listing'!$E$16:$E$829,'N1.3_Project_Listing'!$E824, 'N1.3_Project_Listing'!$A$16:$A$829,ET_Risk_SC_Summation[[#Headers],[275kV Circuit Breaker]])</f>
        <v>0</v>
      </c>
      <c r="BB824" s="176" cm="1">
        <f t="array" ref="BB824">SUMIFS('N1.3_Project_Listing'!$P$16:$P$829, 'N1.3_Project_Listing'!$E$16:$E$829,'N1.3_Project_Listing'!$E824, 'N1.3_Project_Listing'!$A$16:$A$829,ET_Risk_SC_Summation[[#Headers],[275kV Transformer]])</f>
        <v>0</v>
      </c>
      <c r="BC824" s="176" cm="1">
        <f t="array" ref="BC824">SUMIFS('N1.3_Project_Listing'!$P$16:$P$829, 'N1.3_Project_Listing'!$E$16:$E$829,'N1.3_Project_Listing'!$E824, 'N1.3_Project_Listing'!$A$16:$A$829,ET_Risk_SC_Summation[[#Headers],[275kV Reactor]])</f>
        <v>0</v>
      </c>
      <c r="BD824" s="176" cm="1">
        <f t="array" ref="BD824">SUMIFS('N1.3_Project_Listing'!$P$16:$P$829, 'N1.3_Project_Listing'!$E$16:$E$829,'N1.3_Project_Listing'!$E824, 'N1.3_Project_Listing'!$A$16:$A$829,ET_Risk_SC_Summation[[#Headers],[275kV Underground Cable]])</f>
        <v>0</v>
      </c>
      <c r="BE824" s="176" cm="1">
        <f t="array" ref="BE824">SUMIFS('N1.3_Project_Listing'!$P$16:$P$829, 'N1.3_Project_Listing'!$E$16:$E$829,'N1.3_Project_Listing'!$E824, 'N1.3_Project_Listing'!$A$16:$A$829,ET_Risk_SC_Summation[[#Headers],[275kV OHL Conductor]])</f>
        <v>0</v>
      </c>
      <c r="BF824" s="176" cm="1">
        <f t="array" ref="BF824">SUMIFS('N1.3_Project_Listing'!$P$16:$P$829, 'N1.3_Project_Listing'!$E$16:$E$829,'N1.3_Project_Listing'!$E824, 'N1.3_Project_Listing'!$A$16:$A$829,ET_Risk_SC_Summation[[#Headers],[275kV OHL Fittings]])</f>
        <v>0</v>
      </c>
      <c r="BG824" s="176" cm="1">
        <f t="array" ref="BG824">SUMIFS('N1.3_Project_Listing'!$P$16:$P$829, 'N1.3_Project_Listing'!$E$16:$E$829,'N1.3_Project_Listing'!$E824, 'N1.3_Project_Listing'!$A$16:$A$829,ET_Risk_SC_Summation[[#Headers],[275kV OHL Tower]])</f>
        <v>0</v>
      </c>
      <c r="BH824" s="176" cm="1">
        <f t="array" ref="BH824">SUMIFS('N1.3_Project_Listing'!$P$16:$P$829, 'N1.3_Project_Listing'!$E$16:$E$829,'N1.3_Project_Listing'!$E824, 'N1.3_Project_Listing'!$A$16:$A$829,ET_Risk_SC_Summation[[#Headers],[400kV Circuit Breaker]])</f>
        <v>0</v>
      </c>
      <c r="BI824" s="176" cm="1">
        <f t="array" ref="BI824">SUMIFS('N1.3_Project_Listing'!$P$16:$P$829, 'N1.3_Project_Listing'!$E$16:$E$829,'N1.3_Project_Listing'!$E824, 'N1.3_Project_Listing'!$A$16:$A$829,ET_Risk_SC_Summation[[#Headers],[400kV Transformer]])</f>
        <v>0</v>
      </c>
      <c r="BJ824" s="176" cm="1">
        <f t="array" ref="BJ824">SUMIFS('N1.3_Project_Listing'!$P$16:$P$829, 'N1.3_Project_Listing'!$E$16:$E$829,'N1.3_Project_Listing'!$E824, 'N1.3_Project_Listing'!$A$16:$A$829,ET_Risk_SC_Summation[[#Headers],[400kV Reactor]])</f>
        <v>0</v>
      </c>
      <c r="BK824" s="176" cm="1">
        <f t="array" ref="BK824">SUMIFS('N1.3_Project_Listing'!$P$16:$P$829, 'N1.3_Project_Listing'!$E$16:$E$829,'N1.3_Project_Listing'!$E824, 'N1.3_Project_Listing'!$A$16:$A$829,ET_Risk_SC_Summation[[#Headers],[400kV Underground Cable]])</f>
        <v>0</v>
      </c>
      <c r="BL824" s="176" cm="1">
        <f t="array" ref="BL824">SUMIFS('N1.3_Project_Listing'!$P$16:$P$829, 'N1.3_Project_Listing'!$E$16:$E$829,'N1.3_Project_Listing'!$E824, 'N1.3_Project_Listing'!$A$16:$A$829,ET_Risk_SC_Summation[[#Headers],[400kV OHL Conductor]])</f>
        <v>0</v>
      </c>
      <c r="BM824" s="176" cm="1">
        <f t="array" ref="BM824">SUMIFS('N1.3_Project_Listing'!$P$16:$P$829, 'N1.3_Project_Listing'!$E$16:$E$829,'N1.3_Project_Listing'!$E824, 'N1.3_Project_Listing'!$A$16:$A$829,ET_Risk_SC_Summation[[#Headers],[400kV OHL Fittings]])</f>
        <v>0</v>
      </c>
      <c r="BN824" s="176" cm="1">
        <f t="array" ref="BN824">SUMIFS('N1.3_Project_Listing'!$P$16:$P$829, 'N1.3_Project_Listing'!$E$16:$E$829,'N1.3_Project_Listing'!$E824, 'N1.3_Project_Listing'!$A$16:$A$829,ET_Risk_SC_Summation[[#Headers],[400kV OHL Tower]])</f>
        <v>0</v>
      </c>
      <c r="BO824" s="177" t="str">
        <f>IF(SUM(ET_Risk_SC_Summation[[#This Row],[132kV Circuit Breaker]:[400kV OHL Tower]])=0, "n/a", INDEX(ET_Risk_SC_Summation[#Headers],1,MATCH(MAX(ET_Risk_SC_Summation[[#This Row],[132kV Circuit Breaker]:[400kV OHL Tower]]),ET_Risk_SC_Summation[[#This Row],[132kV Circuit Breaker]:[400kV OHL Tower]],0)))</f>
        <v>n/a</v>
      </c>
      <c r="BP824" s="177" t="str">
        <f>IFERROR(INDEX('N0.7_Lookup_References'!$G$77:$G$98,MATCH(ET_Risk_SC_Summation[[#This Row],[Mxx Category]],'N0.7_Lookup_References'!$F$77:$F$98,0)),"")</f>
        <v/>
      </c>
    </row>
    <row r="825" spans="1:68">
      <c r="A825" s="160" t="str">
        <f>IFERROR(INDEX(N1.2_Intervention_Types[NARM Asset Category],MATCH('N1.3_Project_Listing'!$C825,N1.2_Intervention_Types[Intervention Type ID],0),1),"")</f>
        <v/>
      </c>
      <c r="B825" s="160" t="str">
        <f>IF($D$2="GD",IFERROR(INDEX(N1.2_Intervention_Types[C&amp;V Asset Category (GD)],MATCH('N1.3_Project_Listing'!$C825,N1.2_Intervention_Types[Intervention Type ID],0),1),""),IFERROR(INDEX(N1.2_Intervention_Types[NARM Asset Category],MATCH('N1.3_Project_Listing'!$C825,N1.2_Intervention_Types[Intervention Type ID],0),1),""))</f>
        <v/>
      </c>
      <c r="C825" s="67" t="str">
        <f>IFERROR(INDEX(N1.2_Intervention_Types[Intervention Type ID],MATCH('N1.3_Project_Listing'!$I825,N1.2_Intervention_Types[Intervention Type],0),1),"")</f>
        <v/>
      </c>
      <c r="D825" s="160" t="str">
        <f>IFERROR(INDEX(N1.2_Intervention_Types[Intervention Category],MATCH('N1.3_Project_Listing'!$C825,N1.2_Intervention_Types[Intervention Type ID],0),1),"")</f>
        <v/>
      </c>
      <c r="E825" s="210"/>
      <c r="F825" s="236"/>
      <c r="G825" s="236"/>
      <c r="H825" s="236"/>
      <c r="I825" s="151"/>
      <c r="J825" s="139"/>
      <c r="K825" s="117"/>
      <c r="L825" s="117"/>
      <c r="M825" s="117"/>
      <c r="N825" s="11"/>
      <c r="O825" s="11"/>
      <c r="P825" s="11"/>
      <c r="Q825" s="63">
        <f t="shared" si="69"/>
        <v>0</v>
      </c>
      <c r="R825" s="368">
        <f>IF('N1.3_Project_Listing'!$D825="Replacement",SUM('N1.3_Project_Listing'!$K825:$L825)/2,'N1.3_Project_Listing'!$M825)</f>
        <v>0</v>
      </c>
      <c r="S825" s="67" t="str">
        <f>IFERROR(INDEX('N0.7_Lookup_References'!$C$13:$C$72,MATCH($A825,'N0.7_Lookup_References'!$B$13:$B$72,0)),"")</f>
        <v/>
      </c>
      <c r="T825" s="338" t="str">
        <f t="shared" si="70"/>
        <v/>
      </c>
      <c r="V825" s="11"/>
      <c r="W825" s="11"/>
      <c r="X825" s="11"/>
      <c r="Y825" s="11"/>
      <c r="Z825" s="11"/>
      <c r="AA825" s="11"/>
      <c r="AB825" s="11"/>
      <c r="AC825" s="11"/>
      <c r="AD825" s="11"/>
      <c r="AE825" s="11"/>
      <c r="AF825" s="11"/>
      <c r="AG825" s="11"/>
      <c r="AH825" s="11"/>
      <c r="AI825" s="11"/>
      <c r="AJ825" s="11"/>
      <c r="AK825" s="11"/>
      <c r="AL825" s="11"/>
      <c r="AM825" s="11"/>
      <c r="AN825" s="11"/>
      <c r="AO825" s="11"/>
      <c r="AP825" s="63">
        <f t="shared" si="66"/>
        <v>0</v>
      </c>
      <c r="AQ825" s="63">
        <f t="shared" si="67"/>
        <v>0</v>
      </c>
      <c r="AR825" s="63">
        <f t="shared" si="68"/>
        <v>0</v>
      </c>
      <c r="AT825" s="176" cm="1">
        <f t="array" ref="AT825">SUMIFS('N1.3_Project_Listing'!$P$16:$P$829, 'N1.3_Project_Listing'!$E$16:$E$829,'N1.3_Project_Listing'!$E825, 'N1.3_Project_Listing'!$A$16:$A$829,ET_Risk_SC_Summation[[#Headers],[132kV Circuit Breaker]])</f>
        <v>0</v>
      </c>
      <c r="AU825" s="176" cm="1">
        <f t="array" ref="AU825">SUMIFS('N1.3_Project_Listing'!$P$16:$P$829, 'N1.3_Project_Listing'!$E$16:$E$829,'N1.3_Project_Listing'!$E825, 'N1.3_Project_Listing'!$A$16:$A$829,ET_Risk_SC_Summation[[#Headers],[132kV Transformer]])</f>
        <v>0</v>
      </c>
      <c r="AV825" s="176" cm="1">
        <f t="array" ref="AV825">SUMIFS('N1.3_Project_Listing'!$P$16:$P$829, 'N1.3_Project_Listing'!$E$16:$E$829,'N1.3_Project_Listing'!$E825, 'N1.3_Project_Listing'!$A$16:$A$829,ET_Risk_SC_Summation[[#Headers],[132kV Reactor]])</f>
        <v>0</v>
      </c>
      <c r="AW825" s="176" cm="1">
        <f t="array" ref="AW825">SUMIFS('N1.3_Project_Listing'!$P$16:$P$829, 'N1.3_Project_Listing'!$E$16:$E$829,'N1.3_Project_Listing'!$E825, 'N1.3_Project_Listing'!$A$16:$A$829,ET_Risk_SC_Summation[[#Headers],[132kV Underground Cable]])</f>
        <v>0</v>
      </c>
      <c r="AX825" s="176" cm="1">
        <f t="array" ref="AX825">SUMIFS('N1.3_Project_Listing'!$P$16:$P$829, 'N1.3_Project_Listing'!$E$16:$E$829,'N1.3_Project_Listing'!$E825, 'N1.3_Project_Listing'!$A$16:$A$829,ET_Risk_SC_Summation[[#Headers],[132kV OHL Conductor]])</f>
        <v>0</v>
      </c>
      <c r="AY825" s="176" cm="1">
        <f t="array" ref="AY825">SUMIFS('N1.3_Project_Listing'!$P$16:$P$829, 'N1.3_Project_Listing'!$E$16:$E$829,'N1.3_Project_Listing'!$E825, 'N1.3_Project_Listing'!$A$16:$A$829,ET_Risk_SC_Summation[[#Headers],[132kV OHL Fittings]])</f>
        <v>0</v>
      </c>
      <c r="AZ825" s="176" cm="1">
        <f t="array" ref="AZ825">SUMIFS('N1.3_Project_Listing'!$P$16:$P$829, 'N1.3_Project_Listing'!$E$16:$E$829,'N1.3_Project_Listing'!$E825, 'N1.3_Project_Listing'!$A$16:$A$829,ET_Risk_SC_Summation[[#Headers],[132kV OHL Tower]])</f>
        <v>0</v>
      </c>
      <c r="BA825" s="176" cm="1">
        <f t="array" ref="BA825">SUMIFS('N1.3_Project_Listing'!$P$16:$P$829, 'N1.3_Project_Listing'!$E$16:$E$829,'N1.3_Project_Listing'!$E825, 'N1.3_Project_Listing'!$A$16:$A$829,ET_Risk_SC_Summation[[#Headers],[275kV Circuit Breaker]])</f>
        <v>0</v>
      </c>
      <c r="BB825" s="176" cm="1">
        <f t="array" ref="BB825">SUMIFS('N1.3_Project_Listing'!$P$16:$P$829, 'N1.3_Project_Listing'!$E$16:$E$829,'N1.3_Project_Listing'!$E825, 'N1.3_Project_Listing'!$A$16:$A$829,ET_Risk_SC_Summation[[#Headers],[275kV Transformer]])</f>
        <v>0</v>
      </c>
      <c r="BC825" s="176" cm="1">
        <f t="array" ref="BC825">SUMIFS('N1.3_Project_Listing'!$P$16:$P$829, 'N1.3_Project_Listing'!$E$16:$E$829,'N1.3_Project_Listing'!$E825, 'N1.3_Project_Listing'!$A$16:$A$829,ET_Risk_SC_Summation[[#Headers],[275kV Reactor]])</f>
        <v>0</v>
      </c>
      <c r="BD825" s="176" cm="1">
        <f t="array" ref="BD825">SUMIFS('N1.3_Project_Listing'!$P$16:$P$829, 'N1.3_Project_Listing'!$E$16:$E$829,'N1.3_Project_Listing'!$E825, 'N1.3_Project_Listing'!$A$16:$A$829,ET_Risk_SC_Summation[[#Headers],[275kV Underground Cable]])</f>
        <v>0</v>
      </c>
      <c r="BE825" s="176" cm="1">
        <f t="array" ref="BE825">SUMIFS('N1.3_Project_Listing'!$P$16:$P$829, 'N1.3_Project_Listing'!$E$16:$E$829,'N1.3_Project_Listing'!$E825, 'N1.3_Project_Listing'!$A$16:$A$829,ET_Risk_SC_Summation[[#Headers],[275kV OHL Conductor]])</f>
        <v>0</v>
      </c>
      <c r="BF825" s="176" cm="1">
        <f t="array" ref="BF825">SUMIFS('N1.3_Project_Listing'!$P$16:$P$829, 'N1.3_Project_Listing'!$E$16:$E$829,'N1.3_Project_Listing'!$E825, 'N1.3_Project_Listing'!$A$16:$A$829,ET_Risk_SC_Summation[[#Headers],[275kV OHL Fittings]])</f>
        <v>0</v>
      </c>
      <c r="BG825" s="176" cm="1">
        <f t="array" ref="BG825">SUMIFS('N1.3_Project_Listing'!$P$16:$P$829, 'N1.3_Project_Listing'!$E$16:$E$829,'N1.3_Project_Listing'!$E825, 'N1.3_Project_Listing'!$A$16:$A$829,ET_Risk_SC_Summation[[#Headers],[275kV OHL Tower]])</f>
        <v>0</v>
      </c>
      <c r="BH825" s="176" cm="1">
        <f t="array" ref="BH825">SUMIFS('N1.3_Project_Listing'!$P$16:$P$829, 'N1.3_Project_Listing'!$E$16:$E$829,'N1.3_Project_Listing'!$E825, 'N1.3_Project_Listing'!$A$16:$A$829,ET_Risk_SC_Summation[[#Headers],[400kV Circuit Breaker]])</f>
        <v>0</v>
      </c>
      <c r="BI825" s="176" cm="1">
        <f t="array" ref="BI825">SUMIFS('N1.3_Project_Listing'!$P$16:$P$829, 'N1.3_Project_Listing'!$E$16:$E$829,'N1.3_Project_Listing'!$E825, 'N1.3_Project_Listing'!$A$16:$A$829,ET_Risk_SC_Summation[[#Headers],[400kV Transformer]])</f>
        <v>0</v>
      </c>
      <c r="BJ825" s="176" cm="1">
        <f t="array" ref="BJ825">SUMIFS('N1.3_Project_Listing'!$P$16:$P$829, 'N1.3_Project_Listing'!$E$16:$E$829,'N1.3_Project_Listing'!$E825, 'N1.3_Project_Listing'!$A$16:$A$829,ET_Risk_SC_Summation[[#Headers],[400kV Reactor]])</f>
        <v>0</v>
      </c>
      <c r="BK825" s="176" cm="1">
        <f t="array" ref="BK825">SUMIFS('N1.3_Project_Listing'!$P$16:$P$829, 'N1.3_Project_Listing'!$E$16:$E$829,'N1.3_Project_Listing'!$E825, 'N1.3_Project_Listing'!$A$16:$A$829,ET_Risk_SC_Summation[[#Headers],[400kV Underground Cable]])</f>
        <v>0</v>
      </c>
      <c r="BL825" s="176" cm="1">
        <f t="array" ref="BL825">SUMIFS('N1.3_Project_Listing'!$P$16:$P$829, 'N1.3_Project_Listing'!$E$16:$E$829,'N1.3_Project_Listing'!$E825, 'N1.3_Project_Listing'!$A$16:$A$829,ET_Risk_SC_Summation[[#Headers],[400kV OHL Conductor]])</f>
        <v>0</v>
      </c>
      <c r="BM825" s="176" cm="1">
        <f t="array" ref="BM825">SUMIFS('N1.3_Project_Listing'!$P$16:$P$829, 'N1.3_Project_Listing'!$E$16:$E$829,'N1.3_Project_Listing'!$E825, 'N1.3_Project_Listing'!$A$16:$A$829,ET_Risk_SC_Summation[[#Headers],[400kV OHL Fittings]])</f>
        <v>0</v>
      </c>
      <c r="BN825" s="176" cm="1">
        <f t="array" ref="BN825">SUMIFS('N1.3_Project_Listing'!$P$16:$P$829, 'N1.3_Project_Listing'!$E$16:$E$829,'N1.3_Project_Listing'!$E825, 'N1.3_Project_Listing'!$A$16:$A$829,ET_Risk_SC_Summation[[#Headers],[400kV OHL Tower]])</f>
        <v>0</v>
      </c>
      <c r="BO825" s="177" t="str">
        <f>IF(SUM(ET_Risk_SC_Summation[[#This Row],[132kV Circuit Breaker]:[400kV OHL Tower]])=0, "n/a", INDEX(ET_Risk_SC_Summation[#Headers],1,MATCH(MAX(ET_Risk_SC_Summation[[#This Row],[132kV Circuit Breaker]:[400kV OHL Tower]]),ET_Risk_SC_Summation[[#This Row],[132kV Circuit Breaker]:[400kV OHL Tower]],0)))</f>
        <v>n/a</v>
      </c>
      <c r="BP825" s="177" t="str">
        <f>IFERROR(INDEX('N0.7_Lookup_References'!$G$77:$G$98,MATCH(ET_Risk_SC_Summation[[#This Row],[Mxx Category]],'N0.7_Lookup_References'!$F$77:$F$98,0)),"")</f>
        <v/>
      </c>
    </row>
    <row r="826" spans="1:68">
      <c r="A826" s="160" t="str">
        <f>IFERROR(INDEX(N1.2_Intervention_Types[NARM Asset Category],MATCH('N1.3_Project_Listing'!$C826,N1.2_Intervention_Types[Intervention Type ID],0),1),"")</f>
        <v/>
      </c>
      <c r="B826" s="160" t="str">
        <f>IF($D$2="GD",IFERROR(INDEX(N1.2_Intervention_Types[C&amp;V Asset Category (GD)],MATCH('N1.3_Project_Listing'!$C826,N1.2_Intervention_Types[Intervention Type ID],0),1),""),IFERROR(INDEX(N1.2_Intervention_Types[NARM Asset Category],MATCH('N1.3_Project_Listing'!$C826,N1.2_Intervention_Types[Intervention Type ID],0),1),""))</f>
        <v/>
      </c>
      <c r="C826" s="67" t="str">
        <f>IFERROR(INDEX(N1.2_Intervention_Types[Intervention Type ID],MATCH('N1.3_Project_Listing'!$I826,N1.2_Intervention_Types[Intervention Type],0),1),"")</f>
        <v/>
      </c>
      <c r="D826" s="160" t="str">
        <f>IFERROR(INDEX(N1.2_Intervention_Types[Intervention Category],MATCH('N1.3_Project_Listing'!$C826,N1.2_Intervention_Types[Intervention Type ID],0),1),"")</f>
        <v/>
      </c>
      <c r="E826" s="210"/>
      <c r="F826" s="236"/>
      <c r="G826" s="236"/>
      <c r="H826" s="236"/>
      <c r="I826" s="151"/>
      <c r="J826" s="139"/>
      <c r="K826" s="117"/>
      <c r="L826" s="117"/>
      <c r="M826" s="117"/>
      <c r="N826" s="11"/>
      <c r="O826" s="11"/>
      <c r="P826" s="11"/>
      <c r="Q826" s="63">
        <f t="shared" si="69"/>
        <v>0</v>
      </c>
      <c r="R826" s="368">
        <f>IF('N1.3_Project_Listing'!$D826="Replacement",SUM('N1.3_Project_Listing'!$K826:$L826)/2,'N1.3_Project_Listing'!$M826)</f>
        <v>0</v>
      </c>
      <c r="S826" s="67" t="str">
        <f>IFERROR(INDEX('N0.7_Lookup_References'!$C$13:$C$72,MATCH($A826,'N0.7_Lookup_References'!$B$13:$B$72,0)),"")</f>
        <v/>
      </c>
      <c r="T826" s="338" t="str">
        <f t="shared" si="70"/>
        <v/>
      </c>
      <c r="V826" s="11"/>
      <c r="W826" s="11"/>
      <c r="X826" s="11"/>
      <c r="Y826" s="11"/>
      <c r="Z826" s="11"/>
      <c r="AA826" s="11"/>
      <c r="AB826" s="11"/>
      <c r="AC826" s="11"/>
      <c r="AD826" s="11"/>
      <c r="AE826" s="11"/>
      <c r="AF826" s="11"/>
      <c r="AG826" s="11"/>
      <c r="AH826" s="11"/>
      <c r="AI826" s="11"/>
      <c r="AJ826" s="11"/>
      <c r="AK826" s="11"/>
      <c r="AL826" s="11"/>
      <c r="AM826" s="11"/>
      <c r="AN826" s="11"/>
      <c r="AO826" s="11"/>
      <c r="AP826" s="63">
        <f t="shared" si="66"/>
        <v>0</v>
      </c>
      <c r="AQ826" s="63">
        <f t="shared" si="67"/>
        <v>0</v>
      </c>
      <c r="AR826" s="63">
        <f t="shared" si="68"/>
        <v>0</v>
      </c>
      <c r="AT826" s="176" cm="1">
        <f t="array" ref="AT826">SUMIFS('N1.3_Project_Listing'!$P$16:$P$829, 'N1.3_Project_Listing'!$E$16:$E$829,'N1.3_Project_Listing'!$E826, 'N1.3_Project_Listing'!$A$16:$A$829,ET_Risk_SC_Summation[[#Headers],[132kV Circuit Breaker]])</f>
        <v>0</v>
      </c>
      <c r="AU826" s="176" cm="1">
        <f t="array" ref="AU826">SUMIFS('N1.3_Project_Listing'!$P$16:$P$829, 'N1.3_Project_Listing'!$E$16:$E$829,'N1.3_Project_Listing'!$E826, 'N1.3_Project_Listing'!$A$16:$A$829,ET_Risk_SC_Summation[[#Headers],[132kV Transformer]])</f>
        <v>0</v>
      </c>
      <c r="AV826" s="176" cm="1">
        <f t="array" ref="AV826">SUMIFS('N1.3_Project_Listing'!$P$16:$P$829, 'N1.3_Project_Listing'!$E$16:$E$829,'N1.3_Project_Listing'!$E826, 'N1.3_Project_Listing'!$A$16:$A$829,ET_Risk_SC_Summation[[#Headers],[132kV Reactor]])</f>
        <v>0</v>
      </c>
      <c r="AW826" s="176" cm="1">
        <f t="array" ref="AW826">SUMIFS('N1.3_Project_Listing'!$P$16:$P$829, 'N1.3_Project_Listing'!$E$16:$E$829,'N1.3_Project_Listing'!$E826, 'N1.3_Project_Listing'!$A$16:$A$829,ET_Risk_SC_Summation[[#Headers],[132kV Underground Cable]])</f>
        <v>0</v>
      </c>
      <c r="AX826" s="176" cm="1">
        <f t="array" ref="AX826">SUMIFS('N1.3_Project_Listing'!$P$16:$P$829, 'N1.3_Project_Listing'!$E$16:$E$829,'N1.3_Project_Listing'!$E826, 'N1.3_Project_Listing'!$A$16:$A$829,ET_Risk_SC_Summation[[#Headers],[132kV OHL Conductor]])</f>
        <v>0</v>
      </c>
      <c r="AY826" s="176" cm="1">
        <f t="array" ref="AY826">SUMIFS('N1.3_Project_Listing'!$P$16:$P$829, 'N1.3_Project_Listing'!$E$16:$E$829,'N1.3_Project_Listing'!$E826, 'N1.3_Project_Listing'!$A$16:$A$829,ET_Risk_SC_Summation[[#Headers],[132kV OHL Fittings]])</f>
        <v>0</v>
      </c>
      <c r="AZ826" s="176" cm="1">
        <f t="array" ref="AZ826">SUMIFS('N1.3_Project_Listing'!$P$16:$P$829, 'N1.3_Project_Listing'!$E$16:$E$829,'N1.3_Project_Listing'!$E826, 'N1.3_Project_Listing'!$A$16:$A$829,ET_Risk_SC_Summation[[#Headers],[132kV OHL Tower]])</f>
        <v>0</v>
      </c>
      <c r="BA826" s="176" cm="1">
        <f t="array" ref="BA826">SUMIFS('N1.3_Project_Listing'!$P$16:$P$829, 'N1.3_Project_Listing'!$E$16:$E$829,'N1.3_Project_Listing'!$E826, 'N1.3_Project_Listing'!$A$16:$A$829,ET_Risk_SC_Summation[[#Headers],[275kV Circuit Breaker]])</f>
        <v>0</v>
      </c>
      <c r="BB826" s="176" cm="1">
        <f t="array" ref="BB826">SUMIFS('N1.3_Project_Listing'!$P$16:$P$829, 'N1.3_Project_Listing'!$E$16:$E$829,'N1.3_Project_Listing'!$E826, 'N1.3_Project_Listing'!$A$16:$A$829,ET_Risk_SC_Summation[[#Headers],[275kV Transformer]])</f>
        <v>0</v>
      </c>
      <c r="BC826" s="176" cm="1">
        <f t="array" ref="BC826">SUMIFS('N1.3_Project_Listing'!$P$16:$P$829, 'N1.3_Project_Listing'!$E$16:$E$829,'N1.3_Project_Listing'!$E826, 'N1.3_Project_Listing'!$A$16:$A$829,ET_Risk_SC_Summation[[#Headers],[275kV Reactor]])</f>
        <v>0</v>
      </c>
      <c r="BD826" s="176" cm="1">
        <f t="array" ref="BD826">SUMIFS('N1.3_Project_Listing'!$P$16:$P$829, 'N1.3_Project_Listing'!$E$16:$E$829,'N1.3_Project_Listing'!$E826, 'N1.3_Project_Listing'!$A$16:$A$829,ET_Risk_SC_Summation[[#Headers],[275kV Underground Cable]])</f>
        <v>0</v>
      </c>
      <c r="BE826" s="176" cm="1">
        <f t="array" ref="BE826">SUMIFS('N1.3_Project_Listing'!$P$16:$P$829, 'N1.3_Project_Listing'!$E$16:$E$829,'N1.3_Project_Listing'!$E826, 'N1.3_Project_Listing'!$A$16:$A$829,ET_Risk_SC_Summation[[#Headers],[275kV OHL Conductor]])</f>
        <v>0</v>
      </c>
      <c r="BF826" s="176" cm="1">
        <f t="array" ref="BF826">SUMIFS('N1.3_Project_Listing'!$P$16:$P$829, 'N1.3_Project_Listing'!$E$16:$E$829,'N1.3_Project_Listing'!$E826, 'N1.3_Project_Listing'!$A$16:$A$829,ET_Risk_SC_Summation[[#Headers],[275kV OHL Fittings]])</f>
        <v>0</v>
      </c>
      <c r="BG826" s="176" cm="1">
        <f t="array" ref="BG826">SUMIFS('N1.3_Project_Listing'!$P$16:$P$829, 'N1.3_Project_Listing'!$E$16:$E$829,'N1.3_Project_Listing'!$E826, 'N1.3_Project_Listing'!$A$16:$A$829,ET_Risk_SC_Summation[[#Headers],[275kV OHL Tower]])</f>
        <v>0</v>
      </c>
      <c r="BH826" s="176" cm="1">
        <f t="array" ref="BH826">SUMIFS('N1.3_Project_Listing'!$P$16:$P$829, 'N1.3_Project_Listing'!$E$16:$E$829,'N1.3_Project_Listing'!$E826, 'N1.3_Project_Listing'!$A$16:$A$829,ET_Risk_SC_Summation[[#Headers],[400kV Circuit Breaker]])</f>
        <v>0</v>
      </c>
      <c r="BI826" s="176" cm="1">
        <f t="array" ref="BI826">SUMIFS('N1.3_Project_Listing'!$P$16:$P$829, 'N1.3_Project_Listing'!$E$16:$E$829,'N1.3_Project_Listing'!$E826, 'N1.3_Project_Listing'!$A$16:$A$829,ET_Risk_SC_Summation[[#Headers],[400kV Transformer]])</f>
        <v>0</v>
      </c>
      <c r="BJ826" s="176" cm="1">
        <f t="array" ref="BJ826">SUMIFS('N1.3_Project_Listing'!$P$16:$P$829, 'N1.3_Project_Listing'!$E$16:$E$829,'N1.3_Project_Listing'!$E826, 'N1.3_Project_Listing'!$A$16:$A$829,ET_Risk_SC_Summation[[#Headers],[400kV Reactor]])</f>
        <v>0</v>
      </c>
      <c r="BK826" s="176" cm="1">
        <f t="array" ref="BK826">SUMIFS('N1.3_Project_Listing'!$P$16:$P$829, 'N1.3_Project_Listing'!$E$16:$E$829,'N1.3_Project_Listing'!$E826, 'N1.3_Project_Listing'!$A$16:$A$829,ET_Risk_SC_Summation[[#Headers],[400kV Underground Cable]])</f>
        <v>0</v>
      </c>
      <c r="BL826" s="176" cm="1">
        <f t="array" ref="BL826">SUMIFS('N1.3_Project_Listing'!$P$16:$P$829, 'N1.3_Project_Listing'!$E$16:$E$829,'N1.3_Project_Listing'!$E826, 'N1.3_Project_Listing'!$A$16:$A$829,ET_Risk_SC_Summation[[#Headers],[400kV OHL Conductor]])</f>
        <v>0</v>
      </c>
      <c r="BM826" s="176" cm="1">
        <f t="array" ref="BM826">SUMIFS('N1.3_Project_Listing'!$P$16:$P$829, 'N1.3_Project_Listing'!$E$16:$E$829,'N1.3_Project_Listing'!$E826, 'N1.3_Project_Listing'!$A$16:$A$829,ET_Risk_SC_Summation[[#Headers],[400kV OHL Fittings]])</f>
        <v>0</v>
      </c>
      <c r="BN826" s="176" cm="1">
        <f t="array" ref="BN826">SUMIFS('N1.3_Project_Listing'!$P$16:$P$829, 'N1.3_Project_Listing'!$E$16:$E$829,'N1.3_Project_Listing'!$E826, 'N1.3_Project_Listing'!$A$16:$A$829,ET_Risk_SC_Summation[[#Headers],[400kV OHL Tower]])</f>
        <v>0</v>
      </c>
      <c r="BO826" s="177" t="str">
        <f>IF(SUM(ET_Risk_SC_Summation[[#This Row],[132kV Circuit Breaker]:[400kV OHL Tower]])=0, "n/a", INDEX(ET_Risk_SC_Summation[#Headers],1,MATCH(MAX(ET_Risk_SC_Summation[[#This Row],[132kV Circuit Breaker]:[400kV OHL Tower]]),ET_Risk_SC_Summation[[#This Row],[132kV Circuit Breaker]:[400kV OHL Tower]],0)))</f>
        <v>n/a</v>
      </c>
      <c r="BP826" s="177" t="str">
        <f>IFERROR(INDEX('N0.7_Lookup_References'!$G$77:$G$98,MATCH(ET_Risk_SC_Summation[[#This Row],[Mxx Category]],'N0.7_Lookup_References'!$F$77:$F$98,0)),"")</f>
        <v/>
      </c>
    </row>
    <row r="827" spans="1:68">
      <c r="A827" s="160" t="str">
        <f>IFERROR(INDEX(N1.2_Intervention_Types[NARM Asset Category],MATCH('N1.3_Project_Listing'!$C827,N1.2_Intervention_Types[Intervention Type ID],0),1),"")</f>
        <v/>
      </c>
      <c r="B827" s="160" t="str">
        <f>IF($D$2="GD",IFERROR(INDEX(N1.2_Intervention_Types[C&amp;V Asset Category (GD)],MATCH('N1.3_Project_Listing'!$C827,N1.2_Intervention_Types[Intervention Type ID],0),1),""),IFERROR(INDEX(N1.2_Intervention_Types[NARM Asset Category],MATCH('N1.3_Project_Listing'!$C827,N1.2_Intervention_Types[Intervention Type ID],0),1),""))</f>
        <v/>
      </c>
      <c r="C827" s="67" t="str">
        <f>IFERROR(INDEX(N1.2_Intervention_Types[Intervention Type ID],MATCH('N1.3_Project_Listing'!$I827,N1.2_Intervention_Types[Intervention Type],0),1),"")</f>
        <v/>
      </c>
      <c r="D827" s="160" t="str">
        <f>IFERROR(INDEX(N1.2_Intervention_Types[Intervention Category],MATCH('N1.3_Project_Listing'!$C827,N1.2_Intervention_Types[Intervention Type ID],0),1),"")</f>
        <v/>
      </c>
      <c r="E827" s="210"/>
      <c r="F827" s="236"/>
      <c r="G827" s="236"/>
      <c r="H827" s="236"/>
      <c r="I827" s="151"/>
      <c r="J827" s="139"/>
      <c r="K827" s="117"/>
      <c r="L827" s="117"/>
      <c r="M827" s="117"/>
      <c r="N827" s="11"/>
      <c r="O827" s="11"/>
      <c r="P827" s="11"/>
      <c r="Q827" s="63">
        <f t="shared" si="69"/>
        <v>0</v>
      </c>
      <c r="R827" s="368">
        <f>IF('N1.3_Project_Listing'!$D827="Replacement",SUM('N1.3_Project_Listing'!$K827:$L827)/2,'N1.3_Project_Listing'!$M827)</f>
        <v>0</v>
      </c>
      <c r="S827" s="67" t="str">
        <f>IFERROR(INDEX('N0.7_Lookup_References'!$C$13:$C$72,MATCH($A827,'N0.7_Lookup_References'!$B$13:$B$72,0)),"")</f>
        <v/>
      </c>
      <c r="T827" s="338" t="str">
        <f t="shared" si="70"/>
        <v/>
      </c>
      <c r="V827" s="11"/>
      <c r="W827" s="11"/>
      <c r="X827" s="11"/>
      <c r="Y827" s="11"/>
      <c r="Z827" s="11"/>
      <c r="AA827" s="11"/>
      <c r="AB827" s="11"/>
      <c r="AC827" s="11"/>
      <c r="AD827" s="11"/>
      <c r="AE827" s="11"/>
      <c r="AF827" s="11"/>
      <c r="AG827" s="11"/>
      <c r="AH827" s="11"/>
      <c r="AI827" s="11"/>
      <c r="AJ827" s="11"/>
      <c r="AK827" s="11"/>
      <c r="AL827" s="11"/>
      <c r="AM827" s="11"/>
      <c r="AN827" s="11"/>
      <c r="AO827" s="11"/>
      <c r="AP827" s="63">
        <f t="shared" si="66"/>
        <v>0</v>
      </c>
      <c r="AQ827" s="63">
        <f t="shared" si="67"/>
        <v>0</v>
      </c>
      <c r="AR827" s="63">
        <f t="shared" si="68"/>
        <v>0</v>
      </c>
      <c r="AT827" s="176" cm="1">
        <f t="array" ref="AT827">SUMIFS('N1.3_Project_Listing'!$P$16:$P$829, 'N1.3_Project_Listing'!$E$16:$E$829,'N1.3_Project_Listing'!$E827, 'N1.3_Project_Listing'!$A$16:$A$829,ET_Risk_SC_Summation[[#Headers],[132kV Circuit Breaker]])</f>
        <v>0</v>
      </c>
      <c r="AU827" s="176" cm="1">
        <f t="array" ref="AU827">SUMIFS('N1.3_Project_Listing'!$P$16:$P$829, 'N1.3_Project_Listing'!$E$16:$E$829,'N1.3_Project_Listing'!$E827, 'N1.3_Project_Listing'!$A$16:$A$829,ET_Risk_SC_Summation[[#Headers],[132kV Transformer]])</f>
        <v>0</v>
      </c>
      <c r="AV827" s="176" cm="1">
        <f t="array" ref="AV827">SUMIFS('N1.3_Project_Listing'!$P$16:$P$829, 'N1.3_Project_Listing'!$E$16:$E$829,'N1.3_Project_Listing'!$E827, 'N1.3_Project_Listing'!$A$16:$A$829,ET_Risk_SC_Summation[[#Headers],[132kV Reactor]])</f>
        <v>0</v>
      </c>
      <c r="AW827" s="176" cm="1">
        <f t="array" ref="AW827">SUMIFS('N1.3_Project_Listing'!$P$16:$P$829, 'N1.3_Project_Listing'!$E$16:$E$829,'N1.3_Project_Listing'!$E827, 'N1.3_Project_Listing'!$A$16:$A$829,ET_Risk_SC_Summation[[#Headers],[132kV Underground Cable]])</f>
        <v>0</v>
      </c>
      <c r="AX827" s="176" cm="1">
        <f t="array" ref="AX827">SUMIFS('N1.3_Project_Listing'!$P$16:$P$829, 'N1.3_Project_Listing'!$E$16:$E$829,'N1.3_Project_Listing'!$E827, 'N1.3_Project_Listing'!$A$16:$A$829,ET_Risk_SC_Summation[[#Headers],[132kV OHL Conductor]])</f>
        <v>0</v>
      </c>
      <c r="AY827" s="176" cm="1">
        <f t="array" ref="AY827">SUMIFS('N1.3_Project_Listing'!$P$16:$P$829, 'N1.3_Project_Listing'!$E$16:$E$829,'N1.3_Project_Listing'!$E827, 'N1.3_Project_Listing'!$A$16:$A$829,ET_Risk_SC_Summation[[#Headers],[132kV OHL Fittings]])</f>
        <v>0</v>
      </c>
      <c r="AZ827" s="176" cm="1">
        <f t="array" ref="AZ827">SUMIFS('N1.3_Project_Listing'!$P$16:$P$829, 'N1.3_Project_Listing'!$E$16:$E$829,'N1.3_Project_Listing'!$E827, 'N1.3_Project_Listing'!$A$16:$A$829,ET_Risk_SC_Summation[[#Headers],[132kV OHL Tower]])</f>
        <v>0</v>
      </c>
      <c r="BA827" s="176" cm="1">
        <f t="array" ref="BA827">SUMIFS('N1.3_Project_Listing'!$P$16:$P$829, 'N1.3_Project_Listing'!$E$16:$E$829,'N1.3_Project_Listing'!$E827, 'N1.3_Project_Listing'!$A$16:$A$829,ET_Risk_SC_Summation[[#Headers],[275kV Circuit Breaker]])</f>
        <v>0</v>
      </c>
      <c r="BB827" s="176" cm="1">
        <f t="array" ref="BB827">SUMIFS('N1.3_Project_Listing'!$P$16:$P$829, 'N1.3_Project_Listing'!$E$16:$E$829,'N1.3_Project_Listing'!$E827, 'N1.3_Project_Listing'!$A$16:$A$829,ET_Risk_SC_Summation[[#Headers],[275kV Transformer]])</f>
        <v>0</v>
      </c>
      <c r="BC827" s="176" cm="1">
        <f t="array" ref="BC827">SUMIFS('N1.3_Project_Listing'!$P$16:$P$829, 'N1.3_Project_Listing'!$E$16:$E$829,'N1.3_Project_Listing'!$E827, 'N1.3_Project_Listing'!$A$16:$A$829,ET_Risk_SC_Summation[[#Headers],[275kV Reactor]])</f>
        <v>0</v>
      </c>
      <c r="BD827" s="176" cm="1">
        <f t="array" ref="BD827">SUMIFS('N1.3_Project_Listing'!$P$16:$P$829, 'N1.3_Project_Listing'!$E$16:$E$829,'N1.3_Project_Listing'!$E827, 'N1.3_Project_Listing'!$A$16:$A$829,ET_Risk_SC_Summation[[#Headers],[275kV Underground Cable]])</f>
        <v>0</v>
      </c>
      <c r="BE827" s="176" cm="1">
        <f t="array" ref="BE827">SUMIFS('N1.3_Project_Listing'!$P$16:$P$829, 'N1.3_Project_Listing'!$E$16:$E$829,'N1.3_Project_Listing'!$E827, 'N1.3_Project_Listing'!$A$16:$A$829,ET_Risk_SC_Summation[[#Headers],[275kV OHL Conductor]])</f>
        <v>0</v>
      </c>
      <c r="BF827" s="176" cm="1">
        <f t="array" ref="BF827">SUMIFS('N1.3_Project_Listing'!$P$16:$P$829, 'N1.3_Project_Listing'!$E$16:$E$829,'N1.3_Project_Listing'!$E827, 'N1.3_Project_Listing'!$A$16:$A$829,ET_Risk_SC_Summation[[#Headers],[275kV OHL Fittings]])</f>
        <v>0</v>
      </c>
      <c r="BG827" s="176" cm="1">
        <f t="array" ref="BG827">SUMIFS('N1.3_Project_Listing'!$P$16:$P$829, 'N1.3_Project_Listing'!$E$16:$E$829,'N1.3_Project_Listing'!$E827, 'N1.3_Project_Listing'!$A$16:$A$829,ET_Risk_SC_Summation[[#Headers],[275kV OHL Tower]])</f>
        <v>0</v>
      </c>
      <c r="BH827" s="176" cm="1">
        <f t="array" ref="BH827">SUMIFS('N1.3_Project_Listing'!$P$16:$P$829, 'N1.3_Project_Listing'!$E$16:$E$829,'N1.3_Project_Listing'!$E827, 'N1.3_Project_Listing'!$A$16:$A$829,ET_Risk_SC_Summation[[#Headers],[400kV Circuit Breaker]])</f>
        <v>0</v>
      </c>
      <c r="BI827" s="176" cm="1">
        <f t="array" ref="BI827">SUMIFS('N1.3_Project_Listing'!$P$16:$P$829, 'N1.3_Project_Listing'!$E$16:$E$829,'N1.3_Project_Listing'!$E827, 'N1.3_Project_Listing'!$A$16:$A$829,ET_Risk_SC_Summation[[#Headers],[400kV Transformer]])</f>
        <v>0</v>
      </c>
      <c r="BJ827" s="176" cm="1">
        <f t="array" ref="BJ827">SUMIFS('N1.3_Project_Listing'!$P$16:$P$829, 'N1.3_Project_Listing'!$E$16:$E$829,'N1.3_Project_Listing'!$E827, 'N1.3_Project_Listing'!$A$16:$A$829,ET_Risk_SC_Summation[[#Headers],[400kV Reactor]])</f>
        <v>0</v>
      </c>
      <c r="BK827" s="176" cm="1">
        <f t="array" ref="BK827">SUMIFS('N1.3_Project_Listing'!$P$16:$P$829, 'N1.3_Project_Listing'!$E$16:$E$829,'N1.3_Project_Listing'!$E827, 'N1.3_Project_Listing'!$A$16:$A$829,ET_Risk_SC_Summation[[#Headers],[400kV Underground Cable]])</f>
        <v>0</v>
      </c>
      <c r="BL827" s="176" cm="1">
        <f t="array" ref="BL827">SUMIFS('N1.3_Project_Listing'!$P$16:$P$829, 'N1.3_Project_Listing'!$E$16:$E$829,'N1.3_Project_Listing'!$E827, 'N1.3_Project_Listing'!$A$16:$A$829,ET_Risk_SC_Summation[[#Headers],[400kV OHL Conductor]])</f>
        <v>0</v>
      </c>
      <c r="BM827" s="176" cm="1">
        <f t="array" ref="BM827">SUMIFS('N1.3_Project_Listing'!$P$16:$P$829, 'N1.3_Project_Listing'!$E$16:$E$829,'N1.3_Project_Listing'!$E827, 'N1.3_Project_Listing'!$A$16:$A$829,ET_Risk_SC_Summation[[#Headers],[400kV OHL Fittings]])</f>
        <v>0</v>
      </c>
      <c r="BN827" s="176" cm="1">
        <f t="array" ref="BN827">SUMIFS('N1.3_Project_Listing'!$P$16:$P$829, 'N1.3_Project_Listing'!$E$16:$E$829,'N1.3_Project_Listing'!$E827, 'N1.3_Project_Listing'!$A$16:$A$829,ET_Risk_SC_Summation[[#Headers],[400kV OHL Tower]])</f>
        <v>0</v>
      </c>
      <c r="BO827" s="177" t="str">
        <f>IF(SUM(ET_Risk_SC_Summation[[#This Row],[132kV Circuit Breaker]:[400kV OHL Tower]])=0, "n/a", INDEX(ET_Risk_SC_Summation[#Headers],1,MATCH(MAX(ET_Risk_SC_Summation[[#This Row],[132kV Circuit Breaker]:[400kV OHL Tower]]),ET_Risk_SC_Summation[[#This Row],[132kV Circuit Breaker]:[400kV OHL Tower]],0)))</f>
        <v>n/a</v>
      </c>
      <c r="BP827" s="177" t="str">
        <f>IFERROR(INDEX('N0.7_Lookup_References'!$G$77:$G$98,MATCH(ET_Risk_SC_Summation[[#This Row],[Mxx Category]],'N0.7_Lookup_References'!$F$77:$F$98,0)),"")</f>
        <v/>
      </c>
    </row>
    <row r="828" spans="1:68">
      <c r="A828" s="160" t="str">
        <f>IFERROR(INDEX(N1.2_Intervention_Types[NARM Asset Category],MATCH('N1.3_Project_Listing'!$C828,N1.2_Intervention_Types[Intervention Type ID],0),1),"")</f>
        <v/>
      </c>
      <c r="B828" s="160" t="str">
        <f>IF($D$2="GD",IFERROR(INDEX(N1.2_Intervention_Types[C&amp;V Asset Category (GD)],MATCH('N1.3_Project_Listing'!$C828,N1.2_Intervention_Types[Intervention Type ID],0),1),""),IFERROR(INDEX(N1.2_Intervention_Types[NARM Asset Category],MATCH('N1.3_Project_Listing'!$C828,N1.2_Intervention_Types[Intervention Type ID],0),1),""))</f>
        <v/>
      </c>
      <c r="C828" s="67" t="str">
        <f>IFERROR(INDEX(N1.2_Intervention_Types[Intervention Type ID],MATCH('N1.3_Project_Listing'!$I828,N1.2_Intervention_Types[Intervention Type],0),1),"")</f>
        <v/>
      </c>
      <c r="D828" s="160" t="str">
        <f>IFERROR(INDEX(N1.2_Intervention_Types[Intervention Category],MATCH('N1.3_Project_Listing'!$C828,N1.2_Intervention_Types[Intervention Type ID],0),1),"")</f>
        <v/>
      </c>
      <c r="E828" s="210"/>
      <c r="F828" s="236"/>
      <c r="G828" s="236"/>
      <c r="H828" s="236"/>
      <c r="I828" s="151"/>
      <c r="J828" s="139"/>
      <c r="K828" s="117"/>
      <c r="L828" s="117"/>
      <c r="M828" s="117"/>
      <c r="N828" s="11"/>
      <c r="O828" s="11"/>
      <c r="P828" s="11"/>
      <c r="Q828" s="63">
        <f t="shared" si="69"/>
        <v>0</v>
      </c>
      <c r="R828" s="368">
        <f>IF('N1.3_Project_Listing'!$D828="Replacement",SUM('N1.3_Project_Listing'!$K828:$L828)/2,'N1.3_Project_Listing'!$M828)</f>
        <v>0</v>
      </c>
      <c r="S828" s="67" t="str">
        <f>IFERROR(INDEX('N0.7_Lookup_References'!$C$13:$C$72,MATCH($A828,'N0.7_Lookup_References'!$B$13:$B$72,0)),"")</f>
        <v/>
      </c>
      <c r="T828" s="338" t="str">
        <f t="shared" si="70"/>
        <v/>
      </c>
      <c r="V828" s="11"/>
      <c r="W828" s="11"/>
      <c r="X828" s="11"/>
      <c r="Y828" s="11"/>
      <c r="Z828" s="11"/>
      <c r="AA828" s="11"/>
      <c r="AB828" s="11"/>
      <c r="AC828" s="11"/>
      <c r="AD828" s="11"/>
      <c r="AE828" s="11"/>
      <c r="AF828" s="11"/>
      <c r="AG828" s="11"/>
      <c r="AH828" s="11"/>
      <c r="AI828" s="11"/>
      <c r="AJ828" s="11"/>
      <c r="AK828" s="11"/>
      <c r="AL828" s="11"/>
      <c r="AM828" s="11"/>
      <c r="AN828" s="11"/>
      <c r="AO828" s="11"/>
      <c r="AP828" s="63">
        <f t="shared" si="66"/>
        <v>0</v>
      </c>
      <c r="AQ828" s="63">
        <f t="shared" si="67"/>
        <v>0</v>
      </c>
      <c r="AR828" s="63">
        <f t="shared" si="68"/>
        <v>0</v>
      </c>
      <c r="AT828" s="176" cm="1">
        <f t="array" ref="AT828">SUMIFS('N1.3_Project_Listing'!$P$16:$P$829, 'N1.3_Project_Listing'!$E$16:$E$829,'N1.3_Project_Listing'!$E828, 'N1.3_Project_Listing'!$A$16:$A$829,ET_Risk_SC_Summation[[#Headers],[132kV Circuit Breaker]])</f>
        <v>0</v>
      </c>
      <c r="AU828" s="176" cm="1">
        <f t="array" ref="AU828">SUMIFS('N1.3_Project_Listing'!$P$16:$P$829, 'N1.3_Project_Listing'!$E$16:$E$829,'N1.3_Project_Listing'!$E828, 'N1.3_Project_Listing'!$A$16:$A$829,ET_Risk_SC_Summation[[#Headers],[132kV Transformer]])</f>
        <v>0</v>
      </c>
      <c r="AV828" s="176" cm="1">
        <f t="array" ref="AV828">SUMIFS('N1.3_Project_Listing'!$P$16:$P$829, 'N1.3_Project_Listing'!$E$16:$E$829,'N1.3_Project_Listing'!$E828, 'N1.3_Project_Listing'!$A$16:$A$829,ET_Risk_SC_Summation[[#Headers],[132kV Reactor]])</f>
        <v>0</v>
      </c>
      <c r="AW828" s="176" cm="1">
        <f t="array" ref="AW828">SUMIFS('N1.3_Project_Listing'!$P$16:$P$829, 'N1.3_Project_Listing'!$E$16:$E$829,'N1.3_Project_Listing'!$E828, 'N1.3_Project_Listing'!$A$16:$A$829,ET_Risk_SC_Summation[[#Headers],[132kV Underground Cable]])</f>
        <v>0</v>
      </c>
      <c r="AX828" s="176" cm="1">
        <f t="array" ref="AX828">SUMIFS('N1.3_Project_Listing'!$P$16:$P$829, 'N1.3_Project_Listing'!$E$16:$E$829,'N1.3_Project_Listing'!$E828, 'N1.3_Project_Listing'!$A$16:$A$829,ET_Risk_SC_Summation[[#Headers],[132kV OHL Conductor]])</f>
        <v>0</v>
      </c>
      <c r="AY828" s="176" cm="1">
        <f t="array" ref="AY828">SUMIFS('N1.3_Project_Listing'!$P$16:$P$829, 'N1.3_Project_Listing'!$E$16:$E$829,'N1.3_Project_Listing'!$E828, 'N1.3_Project_Listing'!$A$16:$A$829,ET_Risk_SC_Summation[[#Headers],[132kV OHL Fittings]])</f>
        <v>0</v>
      </c>
      <c r="AZ828" s="176" cm="1">
        <f t="array" ref="AZ828">SUMIFS('N1.3_Project_Listing'!$P$16:$P$829, 'N1.3_Project_Listing'!$E$16:$E$829,'N1.3_Project_Listing'!$E828, 'N1.3_Project_Listing'!$A$16:$A$829,ET_Risk_SC_Summation[[#Headers],[132kV OHL Tower]])</f>
        <v>0</v>
      </c>
      <c r="BA828" s="176" cm="1">
        <f t="array" ref="BA828">SUMIFS('N1.3_Project_Listing'!$P$16:$P$829, 'N1.3_Project_Listing'!$E$16:$E$829,'N1.3_Project_Listing'!$E828, 'N1.3_Project_Listing'!$A$16:$A$829,ET_Risk_SC_Summation[[#Headers],[275kV Circuit Breaker]])</f>
        <v>0</v>
      </c>
      <c r="BB828" s="176" cm="1">
        <f t="array" ref="BB828">SUMIFS('N1.3_Project_Listing'!$P$16:$P$829, 'N1.3_Project_Listing'!$E$16:$E$829,'N1.3_Project_Listing'!$E828, 'N1.3_Project_Listing'!$A$16:$A$829,ET_Risk_SC_Summation[[#Headers],[275kV Transformer]])</f>
        <v>0</v>
      </c>
      <c r="BC828" s="176" cm="1">
        <f t="array" ref="BC828">SUMIFS('N1.3_Project_Listing'!$P$16:$P$829, 'N1.3_Project_Listing'!$E$16:$E$829,'N1.3_Project_Listing'!$E828, 'N1.3_Project_Listing'!$A$16:$A$829,ET_Risk_SC_Summation[[#Headers],[275kV Reactor]])</f>
        <v>0</v>
      </c>
      <c r="BD828" s="176" cm="1">
        <f t="array" ref="BD828">SUMIFS('N1.3_Project_Listing'!$P$16:$P$829, 'N1.3_Project_Listing'!$E$16:$E$829,'N1.3_Project_Listing'!$E828, 'N1.3_Project_Listing'!$A$16:$A$829,ET_Risk_SC_Summation[[#Headers],[275kV Underground Cable]])</f>
        <v>0</v>
      </c>
      <c r="BE828" s="176" cm="1">
        <f t="array" ref="BE828">SUMIFS('N1.3_Project_Listing'!$P$16:$P$829, 'N1.3_Project_Listing'!$E$16:$E$829,'N1.3_Project_Listing'!$E828, 'N1.3_Project_Listing'!$A$16:$A$829,ET_Risk_SC_Summation[[#Headers],[275kV OHL Conductor]])</f>
        <v>0</v>
      </c>
      <c r="BF828" s="176" cm="1">
        <f t="array" ref="BF828">SUMIFS('N1.3_Project_Listing'!$P$16:$P$829, 'N1.3_Project_Listing'!$E$16:$E$829,'N1.3_Project_Listing'!$E828, 'N1.3_Project_Listing'!$A$16:$A$829,ET_Risk_SC_Summation[[#Headers],[275kV OHL Fittings]])</f>
        <v>0</v>
      </c>
      <c r="BG828" s="176" cm="1">
        <f t="array" ref="BG828">SUMIFS('N1.3_Project_Listing'!$P$16:$P$829, 'N1.3_Project_Listing'!$E$16:$E$829,'N1.3_Project_Listing'!$E828, 'N1.3_Project_Listing'!$A$16:$A$829,ET_Risk_SC_Summation[[#Headers],[275kV OHL Tower]])</f>
        <v>0</v>
      </c>
      <c r="BH828" s="176" cm="1">
        <f t="array" ref="BH828">SUMIFS('N1.3_Project_Listing'!$P$16:$P$829, 'N1.3_Project_Listing'!$E$16:$E$829,'N1.3_Project_Listing'!$E828, 'N1.3_Project_Listing'!$A$16:$A$829,ET_Risk_SC_Summation[[#Headers],[400kV Circuit Breaker]])</f>
        <v>0</v>
      </c>
      <c r="BI828" s="176" cm="1">
        <f t="array" ref="BI828">SUMIFS('N1.3_Project_Listing'!$P$16:$P$829, 'N1.3_Project_Listing'!$E$16:$E$829,'N1.3_Project_Listing'!$E828, 'N1.3_Project_Listing'!$A$16:$A$829,ET_Risk_SC_Summation[[#Headers],[400kV Transformer]])</f>
        <v>0</v>
      </c>
      <c r="BJ828" s="176" cm="1">
        <f t="array" ref="BJ828">SUMIFS('N1.3_Project_Listing'!$P$16:$P$829, 'N1.3_Project_Listing'!$E$16:$E$829,'N1.3_Project_Listing'!$E828, 'N1.3_Project_Listing'!$A$16:$A$829,ET_Risk_SC_Summation[[#Headers],[400kV Reactor]])</f>
        <v>0</v>
      </c>
      <c r="BK828" s="176" cm="1">
        <f t="array" ref="BK828">SUMIFS('N1.3_Project_Listing'!$P$16:$P$829, 'N1.3_Project_Listing'!$E$16:$E$829,'N1.3_Project_Listing'!$E828, 'N1.3_Project_Listing'!$A$16:$A$829,ET_Risk_SC_Summation[[#Headers],[400kV Underground Cable]])</f>
        <v>0</v>
      </c>
      <c r="BL828" s="176" cm="1">
        <f t="array" ref="BL828">SUMIFS('N1.3_Project_Listing'!$P$16:$P$829, 'N1.3_Project_Listing'!$E$16:$E$829,'N1.3_Project_Listing'!$E828, 'N1.3_Project_Listing'!$A$16:$A$829,ET_Risk_SC_Summation[[#Headers],[400kV OHL Conductor]])</f>
        <v>0</v>
      </c>
      <c r="BM828" s="176" cm="1">
        <f t="array" ref="BM828">SUMIFS('N1.3_Project_Listing'!$P$16:$P$829, 'N1.3_Project_Listing'!$E$16:$E$829,'N1.3_Project_Listing'!$E828, 'N1.3_Project_Listing'!$A$16:$A$829,ET_Risk_SC_Summation[[#Headers],[400kV OHL Fittings]])</f>
        <v>0</v>
      </c>
      <c r="BN828" s="176" cm="1">
        <f t="array" ref="BN828">SUMIFS('N1.3_Project_Listing'!$P$16:$P$829, 'N1.3_Project_Listing'!$E$16:$E$829,'N1.3_Project_Listing'!$E828, 'N1.3_Project_Listing'!$A$16:$A$829,ET_Risk_SC_Summation[[#Headers],[400kV OHL Tower]])</f>
        <v>0</v>
      </c>
      <c r="BO828" s="177" t="str">
        <f>IF(SUM(ET_Risk_SC_Summation[[#This Row],[132kV Circuit Breaker]:[400kV OHL Tower]])=0, "n/a", INDEX(ET_Risk_SC_Summation[#Headers],1,MATCH(MAX(ET_Risk_SC_Summation[[#This Row],[132kV Circuit Breaker]:[400kV OHL Tower]]),ET_Risk_SC_Summation[[#This Row],[132kV Circuit Breaker]:[400kV OHL Tower]],0)))</f>
        <v>n/a</v>
      </c>
      <c r="BP828" s="177" t="str">
        <f>IFERROR(INDEX('N0.7_Lookup_References'!$G$77:$G$98,MATCH(ET_Risk_SC_Summation[[#This Row],[Mxx Category]],'N0.7_Lookup_References'!$F$77:$F$98,0)),"")</f>
        <v/>
      </c>
    </row>
    <row r="829" spans="1:68">
      <c r="A829" s="211" t="s">
        <v>209</v>
      </c>
      <c r="B829" s="211" t="s">
        <v>209</v>
      </c>
      <c r="C829" s="211" t="s">
        <v>209</v>
      </c>
      <c r="D829" s="211" t="s">
        <v>209</v>
      </c>
      <c r="E829" s="211" t="s">
        <v>209</v>
      </c>
      <c r="F829" s="211" t="s">
        <v>209</v>
      </c>
      <c r="G829" s="211" t="s">
        <v>209</v>
      </c>
      <c r="H829" s="211" t="s">
        <v>209</v>
      </c>
      <c r="I829" s="211" t="s">
        <v>209</v>
      </c>
      <c r="J829" s="211" t="s">
        <v>209</v>
      </c>
      <c r="K829" s="211" t="s">
        <v>209</v>
      </c>
      <c r="L829" s="211" t="s">
        <v>209</v>
      </c>
      <c r="M829" s="211" t="s">
        <v>209</v>
      </c>
      <c r="N829" s="211" t="s">
        <v>209</v>
      </c>
      <c r="O829" s="211" t="s">
        <v>209</v>
      </c>
      <c r="P829" s="211" t="s">
        <v>209</v>
      </c>
      <c r="Q829" s="211" t="s">
        <v>209</v>
      </c>
      <c r="R829" s="369" t="s">
        <v>209</v>
      </c>
      <c r="S829" s="211" t="s">
        <v>209</v>
      </c>
      <c r="T829" s="211" t="s">
        <v>209</v>
      </c>
      <c r="V829" s="130" t="s">
        <v>209</v>
      </c>
      <c r="W829" s="130" t="s">
        <v>209</v>
      </c>
      <c r="X829" s="130" t="s">
        <v>209</v>
      </c>
      <c r="Y829" s="130" t="s">
        <v>209</v>
      </c>
      <c r="Z829" s="130" t="s">
        <v>209</v>
      </c>
      <c r="AA829" s="130" t="s">
        <v>209</v>
      </c>
      <c r="AB829" s="130" t="s">
        <v>209</v>
      </c>
      <c r="AC829" s="130" t="s">
        <v>209</v>
      </c>
      <c r="AD829" s="130" t="s">
        <v>209</v>
      </c>
      <c r="AE829" s="130" t="s">
        <v>209</v>
      </c>
      <c r="AF829" s="130" t="s">
        <v>209</v>
      </c>
      <c r="AG829" s="130" t="s">
        <v>209</v>
      </c>
      <c r="AH829" s="130" t="s">
        <v>209</v>
      </c>
      <c r="AI829" s="130" t="s">
        <v>209</v>
      </c>
      <c r="AJ829" s="130" t="s">
        <v>209</v>
      </c>
      <c r="AK829" s="130" t="s">
        <v>209</v>
      </c>
      <c r="AL829" s="130" t="s">
        <v>209</v>
      </c>
      <c r="AM829" s="130" t="s">
        <v>209</v>
      </c>
      <c r="AN829" s="130" t="s">
        <v>209</v>
      </c>
      <c r="AO829" s="130" t="s">
        <v>209</v>
      </c>
      <c r="AP829" s="130" t="s">
        <v>209</v>
      </c>
      <c r="AQ829" s="130" t="s">
        <v>209</v>
      </c>
      <c r="AR829" s="130" t="s">
        <v>209</v>
      </c>
      <c r="AT829" s="176" cm="1">
        <f t="array" ref="AT829">SUMIFS('N1.3_Project_Listing'!$P$16:$P$829, 'N1.3_Project_Listing'!$E$16:$E$829,'N1.3_Project_Listing'!$E829, 'N1.3_Project_Listing'!$A$16:$A$829,ET_Risk_SC_Summation[[#Headers],[132kV Circuit Breaker]])</f>
        <v>0</v>
      </c>
      <c r="AU829" s="176" cm="1">
        <f t="array" ref="AU829">SUMIFS('N1.3_Project_Listing'!$P$16:$P$829, 'N1.3_Project_Listing'!$E$16:$E$829,'N1.3_Project_Listing'!$E829, 'N1.3_Project_Listing'!$A$16:$A$829,ET_Risk_SC_Summation[[#Headers],[132kV Transformer]])</f>
        <v>0</v>
      </c>
      <c r="AV829" s="176" cm="1">
        <f t="array" ref="AV829">SUMIFS('N1.3_Project_Listing'!$P$16:$P$829, 'N1.3_Project_Listing'!$E$16:$E$829,'N1.3_Project_Listing'!$E829, 'N1.3_Project_Listing'!$A$16:$A$829,ET_Risk_SC_Summation[[#Headers],[132kV Reactor]])</f>
        <v>0</v>
      </c>
      <c r="AW829" s="176" cm="1">
        <f t="array" ref="AW829">SUMIFS('N1.3_Project_Listing'!$P$16:$P$829, 'N1.3_Project_Listing'!$E$16:$E$829,'N1.3_Project_Listing'!$E829, 'N1.3_Project_Listing'!$A$16:$A$829,ET_Risk_SC_Summation[[#Headers],[132kV Underground Cable]])</f>
        <v>0</v>
      </c>
      <c r="AX829" s="176" cm="1">
        <f t="array" ref="AX829">SUMIFS('N1.3_Project_Listing'!$P$16:$P$829, 'N1.3_Project_Listing'!$E$16:$E$829,'N1.3_Project_Listing'!$E829, 'N1.3_Project_Listing'!$A$16:$A$829,ET_Risk_SC_Summation[[#Headers],[132kV OHL Conductor]])</f>
        <v>0</v>
      </c>
      <c r="AY829" s="176" cm="1">
        <f t="array" ref="AY829">SUMIFS('N1.3_Project_Listing'!$P$16:$P$829, 'N1.3_Project_Listing'!$E$16:$E$829,'N1.3_Project_Listing'!$E829, 'N1.3_Project_Listing'!$A$16:$A$829,ET_Risk_SC_Summation[[#Headers],[132kV OHL Fittings]])</f>
        <v>0</v>
      </c>
      <c r="AZ829" s="176" cm="1">
        <f t="array" ref="AZ829">SUMIFS('N1.3_Project_Listing'!$P$16:$P$829, 'N1.3_Project_Listing'!$E$16:$E$829,'N1.3_Project_Listing'!$E829, 'N1.3_Project_Listing'!$A$16:$A$829,ET_Risk_SC_Summation[[#Headers],[132kV OHL Tower]])</f>
        <v>0</v>
      </c>
      <c r="BA829" s="176" cm="1">
        <f t="array" ref="BA829">SUMIFS('N1.3_Project_Listing'!$P$16:$P$829, 'N1.3_Project_Listing'!$E$16:$E$829,'N1.3_Project_Listing'!$E829, 'N1.3_Project_Listing'!$A$16:$A$829,ET_Risk_SC_Summation[[#Headers],[275kV Circuit Breaker]])</f>
        <v>0</v>
      </c>
      <c r="BB829" s="176" cm="1">
        <f t="array" ref="BB829">SUMIFS('N1.3_Project_Listing'!$P$16:$P$829, 'N1.3_Project_Listing'!$E$16:$E$829,'N1.3_Project_Listing'!$E829, 'N1.3_Project_Listing'!$A$16:$A$829,ET_Risk_SC_Summation[[#Headers],[275kV Transformer]])</f>
        <v>0</v>
      </c>
      <c r="BC829" s="176" cm="1">
        <f t="array" ref="BC829">SUMIFS('N1.3_Project_Listing'!$P$16:$P$829, 'N1.3_Project_Listing'!$E$16:$E$829,'N1.3_Project_Listing'!$E829, 'N1.3_Project_Listing'!$A$16:$A$829,ET_Risk_SC_Summation[[#Headers],[275kV Reactor]])</f>
        <v>0</v>
      </c>
      <c r="BD829" s="176" cm="1">
        <f t="array" ref="BD829">SUMIFS('N1.3_Project_Listing'!$P$16:$P$829, 'N1.3_Project_Listing'!$E$16:$E$829,'N1.3_Project_Listing'!$E829, 'N1.3_Project_Listing'!$A$16:$A$829,ET_Risk_SC_Summation[[#Headers],[275kV Underground Cable]])</f>
        <v>0</v>
      </c>
      <c r="BE829" s="176" cm="1">
        <f t="array" ref="BE829">SUMIFS('N1.3_Project_Listing'!$P$16:$P$829, 'N1.3_Project_Listing'!$E$16:$E$829,'N1.3_Project_Listing'!$E829, 'N1.3_Project_Listing'!$A$16:$A$829,ET_Risk_SC_Summation[[#Headers],[275kV OHL Conductor]])</f>
        <v>0</v>
      </c>
      <c r="BF829" s="176" cm="1">
        <f t="array" ref="BF829">SUMIFS('N1.3_Project_Listing'!$P$16:$P$829, 'N1.3_Project_Listing'!$E$16:$E$829,'N1.3_Project_Listing'!$E829, 'N1.3_Project_Listing'!$A$16:$A$829,ET_Risk_SC_Summation[[#Headers],[275kV OHL Fittings]])</f>
        <v>0</v>
      </c>
      <c r="BG829" s="176" cm="1">
        <f t="array" ref="BG829">SUMIFS('N1.3_Project_Listing'!$P$16:$P$829, 'N1.3_Project_Listing'!$E$16:$E$829,'N1.3_Project_Listing'!$E829, 'N1.3_Project_Listing'!$A$16:$A$829,ET_Risk_SC_Summation[[#Headers],[275kV OHL Tower]])</f>
        <v>0</v>
      </c>
      <c r="BH829" s="176" cm="1">
        <f t="array" ref="BH829">SUMIFS('N1.3_Project_Listing'!$P$16:$P$829, 'N1.3_Project_Listing'!$E$16:$E$829,'N1.3_Project_Listing'!$E829, 'N1.3_Project_Listing'!$A$16:$A$829,ET_Risk_SC_Summation[[#Headers],[400kV Circuit Breaker]])</f>
        <v>0</v>
      </c>
      <c r="BI829" s="176" cm="1">
        <f t="array" ref="BI829">SUMIFS('N1.3_Project_Listing'!$P$16:$P$829, 'N1.3_Project_Listing'!$E$16:$E$829,'N1.3_Project_Listing'!$E829, 'N1.3_Project_Listing'!$A$16:$A$829,ET_Risk_SC_Summation[[#Headers],[400kV Transformer]])</f>
        <v>0</v>
      </c>
      <c r="BJ829" s="176" cm="1">
        <f t="array" ref="BJ829">SUMIFS('N1.3_Project_Listing'!$P$16:$P$829, 'N1.3_Project_Listing'!$E$16:$E$829,'N1.3_Project_Listing'!$E829, 'N1.3_Project_Listing'!$A$16:$A$829,ET_Risk_SC_Summation[[#Headers],[400kV Reactor]])</f>
        <v>0</v>
      </c>
      <c r="BK829" s="176" cm="1">
        <f t="array" ref="BK829">SUMIFS('N1.3_Project_Listing'!$P$16:$P$829, 'N1.3_Project_Listing'!$E$16:$E$829,'N1.3_Project_Listing'!$E829, 'N1.3_Project_Listing'!$A$16:$A$829,ET_Risk_SC_Summation[[#Headers],[400kV Underground Cable]])</f>
        <v>0</v>
      </c>
      <c r="BL829" s="176" cm="1">
        <f t="array" ref="BL829">SUMIFS('N1.3_Project_Listing'!$P$16:$P$829, 'N1.3_Project_Listing'!$E$16:$E$829,'N1.3_Project_Listing'!$E829, 'N1.3_Project_Listing'!$A$16:$A$829,ET_Risk_SC_Summation[[#Headers],[400kV OHL Conductor]])</f>
        <v>0</v>
      </c>
      <c r="BM829" s="176" cm="1">
        <f t="array" ref="BM829">SUMIFS('N1.3_Project_Listing'!$P$16:$P$829, 'N1.3_Project_Listing'!$E$16:$E$829,'N1.3_Project_Listing'!$E829, 'N1.3_Project_Listing'!$A$16:$A$829,ET_Risk_SC_Summation[[#Headers],[400kV OHL Fittings]])</f>
        <v>0</v>
      </c>
      <c r="BN829" s="176" cm="1">
        <f t="array" ref="BN829">SUMIFS('N1.3_Project_Listing'!$P$16:$P$829, 'N1.3_Project_Listing'!$E$16:$E$829,'N1.3_Project_Listing'!$E829, 'N1.3_Project_Listing'!$A$16:$A$829,ET_Risk_SC_Summation[[#Headers],[400kV OHL Tower]])</f>
        <v>0</v>
      </c>
      <c r="BO829" s="177" t="str">
        <f>IF(SUM(ET_Risk_SC_Summation[[#This Row],[132kV Circuit Breaker]:[400kV OHL Tower]])=0, "n/a", INDEX(ET_Risk_SC_Summation[#Headers],1,MATCH(MAX(ET_Risk_SC_Summation[[#This Row],[132kV Circuit Breaker]:[400kV OHL Tower]]),ET_Risk_SC_Summation[[#This Row],[132kV Circuit Breaker]:[400kV OHL Tower]],0)))</f>
        <v>n/a</v>
      </c>
      <c r="BP829" s="177" t="str">
        <f>IFERROR(INDEX('N0.7_Lookup_References'!$G$77:$G$98,MATCH(ET_Risk_SC_Summation[[#This Row],[Mxx Category]],'N0.7_Lookup_References'!$F$77:$F$98,0)),"")</f>
        <v/>
      </c>
    </row>
    <row r="830" spans="1:68" ht="14.5">
      <c r="J830" s="214"/>
      <c r="U830"/>
    </row>
  </sheetData>
  <autoFilter ref="A15:T829" xr:uid="{00000000-0001-0000-0B00-000000000000}"/>
  <mergeCells count="5">
    <mergeCell ref="V14:AE14"/>
    <mergeCell ref="AF14:AO14"/>
    <mergeCell ref="AT14:BP14"/>
    <mergeCell ref="A14:F14"/>
    <mergeCell ref="G14:S14"/>
  </mergeCells>
  <phoneticPr fontId="40" type="noConversion"/>
  <dataValidations count="1">
    <dataValidation type="whole" allowBlank="1" showInputMessage="1" showErrorMessage="1" sqref="J16:J828" xr:uid="{2B07C8C7-50BD-4C4C-A51F-D89746556FE0}">
      <formula1>2022</formula1>
      <formula2>2034</formula2>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384ADAE-75EF-4E10-8667-B2AC19DF2250}">
          <x14:formula1>
            <xm:f>'N1.2_Intervention_Listing'!$B$15:$B$387</xm:f>
          </x14:formula1>
          <xm:sqref>I16:I828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499984740745262"/>
  </sheetPr>
  <dimension ref="A1:P12"/>
  <sheetViews>
    <sheetView workbookViewId="0">
      <selection activeCell="B37" sqref="B37"/>
    </sheetView>
  </sheetViews>
  <sheetFormatPr defaultColWidth="7.81640625" defaultRowHeight="13.5"/>
  <cols>
    <col min="1" max="1" width="25.81640625" style="3" customWidth="1"/>
    <col min="2" max="2" width="40.453125" style="3" customWidth="1"/>
    <col min="3" max="3" width="9" style="3" customWidth="1"/>
    <col min="4" max="46" width="7.81640625" style="3"/>
    <col min="47" max="47" width="9.453125" style="3" bestFit="1" customWidth="1"/>
    <col min="48" max="16384" width="7.81640625" style="3"/>
  </cols>
  <sheetData>
    <row r="1" spans="1:16" ht="24.5">
      <c r="A1" s="1" t="str">
        <f>"Business Plan Data Template " &amp; 'N0.1_Details'!$B$17</f>
        <v>Business Plan Data Template RIIO-3</v>
      </c>
      <c r="B1" s="2"/>
      <c r="C1" s="2"/>
      <c r="D1" s="2"/>
    </row>
    <row r="2" spans="1:16" ht="23">
      <c r="A2" s="1" t="str">
        <f>'N0.1_Details'!$B$14</f>
        <v>Northern Gas Networks</v>
      </c>
      <c r="B2" s="159"/>
      <c r="C2" s="1" t="str">
        <f>VLOOKUP('N0.1_Details'!$B$15,'N0.1_Details'!$B$24:$C$36,2,FALSE)</f>
        <v>GD</v>
      </c>
      <c r="D2" s="4"/>
    </row>
    <row r="3" spans="1:16" ht="19.5">
      <c r="A3" s="5" t="str">
        <f>"Workbook: " &amp; 'N0.1_Details'!$B$16</f>
        <v>Workbook: N: NARM</v>
      </c>
      <c r="B3" s="6"/>
      <c r="C3" s="6"/>
      <c r="D3" s="6"/>
    </row>
    <row r="4" spans="1:16" ht="17.5">
      <c r="A4" s="7" t="str">
        <f>"Submission Version " &amp; 'N0.1_Details'!$B$19 &amp; " - Submitted on " &amp; TEXT('N0.1_Details'!$B$20,"dd mmm yyyy")</f>
        <v>Submission Version 1 - Submitted on 11 Dec 2024</v>
      </c>
      <c r="B4" s="8"/>
      <c r="C4" s="8"/>
      <c r="D4" s="8"/>
    </row>
    <row r="5" spans="1:16" ht="17.5">
      <c r="A5" s="7" t="str">
        <f>"Template Version: " &amp; 'N0.1_Details'!$B$13</f>
        <v>Template Version: V3</v>
      </c>
      <c r="B5" s="8"/>
      <c r="C5" s="8"/>
      <c r="D5" s="8"/>
    </row>
    <row r="6" spans="1:16" ht="19.5">
      <c r="A6" s="5" t="str">
        <f ca="1">"Sheet: " &amp;VLOOKUP(RIGHT(CELL("filename",A1),LEN(CELL("filename",A1))-FIND("]",CELL("filename",A1))),'N0.2_Contents'!$A$13:$B$50,2,FALSE)</f>
        <v>Sheet: N2 Network Risk</v>
      </c>
      <c r="B6" s="6"/>
      <c r="C6" s="6"/>
      <c r="D6" s="6"/>
    </row>
    <row r="7" spans="1:16" ht="17.5">
      <c r="A7" s="7" t="str">
        <f>"Price Base: " &amp; 'N0.6_Data_Constants'!C13</f>
        <v>Price Base: 2023/24</v>
      </c>
      <c r="B7" s="7"/>
      <c r="C7" s="7"/>
      <c r="D7" s="8"/>
    </row>
    <row r="8" spans="1:16" s="99" customFormat="1">
      <c r="A8" s="101" t="str">
        <f>"Error Checks: " &amp; IF(ISERROR(MATCH("Error",$A$9:$BJ$9,0)),"OK","Error")</f>
        <v>Error Checks: OK</v>
      </c>
      <c r="B8" s="102"/>
      <c r="C8" s="102"/>
      <c r="D8" s="102"/>
      <c r="E8" s="3"/>
      <c r="F8" s="3"/>
      <c r="G8" s="3"/>
      <c r="H8" s="3"/>
      <c r="I8" s="3"/>
      <c r="J8" s="3"/>
      <c r="K8" s="3"/>
      <c r="L8" s="3"/>
      <c r="M8" s="3"/>
      <c r="N8" s="3"/>
      <c r="O8" s="3"/>
      <c r="P8" s="3"/>
    </row>
    <row r="9" spans="1:16" s="99" customFormat="1">
      <c r="A9" s="213" t="str">
        <f>IF(ISERROR(MATCH("Error",A10:A165,0)),"-","Error")</f>
        <v>-</v>
      </c>
      <c r="B9" s="213" t="str">
        <f>IF(ISERROR(MATCH("Error",B10:B165,0)),"-","Error")</f>
        <v>-</v>
      </c>
      <c r="C9" s="213" t="str">
        <f>IF(ISERROR(MATCH("Error",C10:C165,0)),"-","Error")</f>
        <v>-</v>
      </c>
      <c r="D9" s="213" t="str">
        <f>IF(ISERROR(MATCH("Error",D10:D165,0)),"-","Error")</f>
        <v>-</v>
      </c>
      <c r="E9" s="3"/>
      <c r="F9" s="3"/>
      <c r="G9" s="3"/>
      <c r="H9" s="3"/>
      <c r="I9" s="3"/>
      <c r="J9" s="3"/>
      <c r="K9" s="3"/>
      <c r="L9" s="3"/>
      <c r="M9" s="3"/>
      <c r="N9" s="3"/>
      <c r="O9" s="3"/>
      <c r="P9" s="3"/>
    </row>
    <row r="11" spans="1:16" s="191" customFormat="1" ht="17.5"/>
    <row r="12" spans="1:16" ht="17.5">
      <c r="A12" s="9"/>
      <c r="B12" s="201"/>
      <c r="C12" s="199"/>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D6812-FA10-4BFC-8078-AB58D73C4DF5}">
  <sheetPr codeName="Sheet63">
    <tabColor theme="9" tint="-0.499984740745262"/>
  </sheetPr>
  <dimension ref="A1:AH148"/>
  <sheetViews>
    <sheetView topLeftCell="A3" zoomScale="55" zoomScaleNormal="55" workbookViewId="0">
      <selection activeCell="Q85" sqref="Q85"/>
    </sheetView>
  </sheetViews>
  <sheetFormatPr defaultColWidth="7.81640625" defaultRowHeight="14.5"/>
  <cols>
    <col min="1" max="1" width="8.54296875" style="3" customWidth="1"/>
    <col min="2" max="2" width="44" style="3" bestFit="1" customWidth="1"/>
    <col min="3" max="3" width="11.1796875" style="3" customWidth="1"/>
    <col min="4" max="4" width="11.1796875" style="131" customWidth="1"/>
    <col min="5" max="6" width="11.1796875" style="3" customWidth="1"/>
    <col min="7" max="7" width="11.1796875" style="131" customWidth="1"/>
    <col min="8" max="9" width="11.1796875" style="3" customWidth="1"/>
    <col min="10" max="10" width="15.7265625" style="3" customWidth="1"/>
    <col min="11" max="11" width="12.1796875" style="3" bestFit="1" customWidth="1"/>
    <col min="12" max="14" width="15.1796875" style="3" bestFit="1" customWidth="1"/>
    <col min="15" max="15" width="9.453125" style="3" bestFit="1" customWidth="1"/>
    <col min="16" max="18" width="15.1796875" style="3" bestFit="1" customWidth="1"/>
    <col min="19" max="21" width="11.1796875" style="3" customWidth="1"/>
    <col min="22" max="22" width="11.1796875" style="131" customWidth="1"/>
    <col min="23" max="23" width="11.1796875" customWidth="1"/>
    <col min="24" max="24" width="17" bestFit="1" customWidth="1"/>
    <col min="25" max="25" width="11.1796875" customWidth="1"/>
    <col min="26" max="27" width="11.1796875" style="3" customWidth="1"/>
    <col min="28" max="29" width="6.54296875" style="3" bestFit="1" customWidth="1"/>
    <col min="30" max="30" width="9.1796875" style="3" bestFit="1" customWidth="1"/>
    <col min="31" max="31" width="22.7265625" style="3" bestFit="1" customWidth="1"/>
    <col min="32" max="32" width="10.81640625" style="3" bestFit="1" customWidth="1"/>
    <col min="33" max="16384" width="7.81640625" style="3"/>
  </cols>
  <sheetData>
    <row r="1" spans="1:31" ht="24.5">
      <c r="A1" s="1" t="str">
        <f>"Business Plan Data Template " &amp; 'N0.1_Details'!$B$17</f>
        <v>Business Plan Data Template RIIO-3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1" ht="23">
      <c r="A2" s="1" t="str">
        <f>'N0.1_Details'!$B$14</f>
        <v>Northern Gas Networks</v>
      </c>
      <c r="B2" s="159"/>
      <c r="C2" s="1" t="str">
        <f>VLOOKUP('N0.1_Details'!$B$15,'N0.1_Details'!$B$24:$C$36,2,FALSE)</f>
        <v>GD</v>
      </c>
      <c r="D2" s="4"/>
      <c r="E2" s="4"/>
      <c r="F2" s="4"/>
      <c r="G2" s="4"/>
      <c r="H2" s="4"/>
      <c r="I2" s="4"/>
      <c r="J2" s="4"/>
      <c r="K2" s="4"/>
      <c r="L2" s="4"/>
      <c r="M2" s="4"/>
      <c r="N2" s="4"/>
      <c r="O2" s="4"/>
      <c r="P2" s="4"/>
      <c r="Q2" s="4"/>
      <c r="R2" s="4"/>
      <c r="S2" s="4"/>
      <c r="T2" s="4"/>
      <c r="U2" s="4"/>
      <c r="V2" s="4"/>
      <c r="W2" s="4"/>
      <c r="X2" s="4"/>
      <c r="Y2" s="4"/>
      <c r="Z2" s="4"/>
      <c r="AA2" s="4"/>
      <c r="AB2" s="4"/>
      <c r="AC2" s="4"/>
      <c r="AD2" s="4"/>
    </row>
    <row r="3" spans="1:31" ht="19.5">
      <c r="A3" s="5" t="str">
        <f>"Workbook: " &amp; 'N0.1_Details'!$B$16</f>
        <v>Workbook: N: NARM</v>
      </c>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1" ht="17.5">
      <c r="A4" s="7" t="str">
        <f>"Submission Version " &amp; 'N0.1_Details'!$B$19 &amp; " - Submitted on " &amp; TEXT('N0.1_Details'!$B$20,"dd mmm yyyy")</f>
        <v>Submission Version 1 - Submitted on 11 Dec 2024</v>
      </c>
      <c r="B4" s="8"/>
      <c r="C4" s="8"/>
      <c r="D4" s="8"/>
      <c r="E4" s="8"/>
      <c r="F4" s="8"/>
      <c r="G4" s="8"/>
      <c r="H4" s="8"/>
      <c r="I4" s="8"/>
      <c r="J4" s="8"/>
      <c r="K4" s="8"/>
      <c r="L4" s="8"/>
      <c r="M4" s="8"/>
      <c r="N4" s="8"/>
      <c r="O4" s="8"/>
      <c r="P4" s="8"/>
      <c r="Q4" s="8"/>
      <c r="R4" s="8"/>
      <c r="S4" s="8"/>
      <c r="T4" s="8"/>
      <c r="U4" s="8"/>
      <c r="V4" s="8"/>
      <c r="W4" s="8"/>
      <c r="X4" s="8"/>
      <c r="Y4" s="8"/>
      <c r="Z4" s="8"/>
      <c r="AA4" s="8"/>
      <c r="AB4" s="8"/>
      <c r="AC4" s="8"/>
      <c r="AD4" s="8"/>
    </row>
    <row r="5" spans="1:31" ht="17.5">
      <c r="A5" s="7" t="str">
        <f>"Template Version: " &amp; 'N0.1_Details'!$B$13</f>
        <v>Template Version: V3</v>
      </c>
      <c r="B5" s="8"/>
      <c r="C5" s="8"/>
      <c r="D5" s="8"/>
      <c r="E5" s="8"/>
      <c r="F5" s="8"/>
      <c r="G5" s="8"/>
      <c r="H5" s="8"/>
      <c r="I5" s="8"/>
      <c r="J5" s="8"/>
      <c r="K5" s="8"/>
      <c r="L5" s="8"/>
      <c r="M5" s="8"/>
      <c r="N5" s="8"/>
      <c r="O5" s="8"/>
      <c r="P5" s="8"/>
      <c r="Q5" s="8"/>
      <c r="R5" s="8"/>
      <c r="S5" s="8"/>
      <c r="T5" s="8"/>
      <c r="U5" s="8"/>
      <c r="V5" s="8"/>
      <c r="W5" s="8"/>
      <c r="X5" s="8"/>
      <c r="Y5" s="8"/>
      <c r="Z5" s="8"/>
      <c r="AA5" s="8"/>
      <c r="AB5" s="8"/>
      <c r="AC5" s="8"/>
      <c r="AD5" s="8"/>
    </row>
    <row r="6" spans="1:31" ht="19.5">
      <c r="A6" s="5" t="str">
        <f ca="1">"Sheet: " &amp;VLOOKUP(RIGHT(CELL("filename",A1),LEN(CELL("filename",A1))-FIND("]",CELL("filename",A1))),'N0.2_Contents'!$A$13:$B$50,2,FALSE)</f>
        <v>Sheet: N2.1 Network Risk Summary</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1" ht="17.5">
      <c r="A7" s="7" t="str">
        <f>"Price Base: " &amp; 'N0.6_Data_Constants'!C13</f>
        <v>Price Base: 2023/24</v>
      </c>
      <c r="B7" s="7"/>
      <c r="C7" s="7"/>
      <c r="D7" s="8"/>
      <c r="E7" s="8"/>
      <c r="F7" s="8"/>
      <c r="G7" s="8"/>
      <c r="H7" s="8"/>
      <c r="I7" s="8"/>
      <c r="J7" s="8"/>
      <c r="K7" s="8"/>
      <c r="L7" s="8"/>
      <c r="M7" s="8"/>
      <c r="N7" s="8"/>
      <c r="O7" s="8"/>
      <c r="P7" s="8"/>
      <c r="Q7" s="8"/>
      <c r="R7" s="8"/>
      <c r="S7" s="8"/>
      <c r="T7" s="8"/>
      <c r="U7" s="8"/>
      <c r="V7" s="8"/>
      <c r="W7" s="8"/>
      <c r="X7" s="8"/>
      <c r="Y7" s="8"/>
      <c r="Z7" s="8"/>
      <c r="AA7" s="8"/>
      <c r="AB7" s="8"/>
      <c r="AC7" s="8"/>
      <c r="AD7" s="8"/>
    </row>
    <row r="8" spans="1:31" s="99" customFormat="1" ht="13.5">
      <c r="A8" s="101" t="str">
        <f ca="1">"Error Checks: " &amp; IF(ISERROR(MATCH("Error",$A$9:$AW$9,0)),"OK","Error")</f>
        <v>Error Checks: OK</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214"/>
    </row>
    <row r="9" spans="1:31" s="99" customFormat="1" ht="13.5">
      <c r="A9" s="213" t="str">
        <f ca="1">IF(ISERROR(MATCH("Error",A10:A75,0)),"-","Error")</f>
        <v>-</v>
      </c>
      <c r="B9" s="213" t="str">
        <f>IF(ISERROR(MATCH("Error",B10:B75,0)),"-","Error")</f>
        <v>-</v>
      </c>
      <c r="C9" s="213" t="str">
        <f t="shared" ref="C9:AD9" ca="1" si="0">IF(ISERROR(MATCH("Error",C10:C75,0)),"-","Error")</f>
        <v>-</v>
      </c>
      <c r="D9" s="213" t="str">
        <f t="shared" si="0"/>
        <v>-</v>
      </c>
      <c r="E9" s="213" t="str">
        <f t="shared" si="0"/>
        <v>-</v>
      </c>
      <c r="F9" s="213" t="str">
        <f t="shared" si="0"/>
        <v>-</v>
      </c>
      <c r="G9" s="213" t="str">
        <f t="shared" si="0"/>
        <v>-</v>
      </c>
      <c r="H9" s="213" t="str">
        <f t="shared" si="0"/>
        <v>-</v>
      </c>
      <c r="I9" s="213" t="str">
        <f t="shared" si="0"/>
        <v>-</v>
      </c>
      <c r="J9" s="213" t="str">
        <f t="shared" si="0"/>
        <v>-</v>
      </c>
      <c r="K9" s="213" t="str">
        <f t="shared" si="0"/>
        <v>-</v>
      </c>
      <c r="L9" s="213" t="str">
        <f t="shared" si="0"/>
        <v>-</v>
      </c>
      <c r="M9" s="213" t="str">
        <f t="shared" si="0"/>
        <v>-</v>
      </c>
      <c r="N9" s="213" t="str">
        <f t="shared" si="0"/>
        <v>-</v>
      </c>
      <c r="O9" s="213" t="str">
        <f t="shared" si="0"/>
        <v>-</v>
      </c>
      <c r="P9" s="213" t="str">
        <f t="shared" si="0"/>
        <v>-</v>
      </c>
      <c r="Q9" s="213" t="str">
        <f t="shared" si="0"/>
        <v>-</v>
      </c>
      <c r="R9" s="213" t="str">
        <f t="shared" si="0"/>
        <v>-</v>
      </c>
      <c r="S9" s="213" t="str">
        <f t="shared" si="0"/>
        <v>-</v>
      </c>
      <c r="T9" s="213" t="str">
        <f t="shared" si="0"/>
        <v>-</v>
      </c>
      <c r="U9" s="213" t="str">
        <f t="shared" si="0"/>
        <v>-</v>
      </c>
      <c r="V9" s="213" t="str">
        <f t="shared" si="0"/>
        <v>-</v>
      </c>
      <c r="W9" s="213" t="str">
        <f t="shared" si="0"/>
        <v>-</v>
      </c>
      <c r="X9" s="213" t="str">
        <f t="shared" si="0"/>
        <v>-</v>
      </c>
      <c r="Y9" s="213" t="str">
        <f t="shared" si="0"/>
        <v>-</v>
      </c>
      <c r="Z9" s="213" t="str">
        <f t="shared" si="0"/>
        <v>-</v>
      </c>
      <c r="AA9" s="213" t="str">
        <f t="shared" si="0"/>
        <v>-</v>
      </c>
      <c r="AB9" s="213" t="str">
        <f t="shared" si="0"/>
        <v>-</v>
      </c>
      <c r="AC9" s="213" t="str">
        <f t="shared" si="0"/>
        <v>-</v>
      </c>
      <c r="AD9" s="213" t="str">
        <f t="shared" si="0"/>
        <v>-</v>
      </c>
      <c r="AE9" s="214"/>
    </row>
    <row r="10" spans="1:31" ht="13.5">
      <c r="D10" s="3"/>
      <c r="G10" s="3"/>
      <c r="V10" s="3"/>
      <c r="W10" s="3"/>
      <c r="X10" s="3"/>
      <c r="Y10" s="3"/>
    </row>
    <row r="11" spans="1:31" s="191"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Network Risk Summary</v>
      </c>
      <c r="W11" s="192"/>
      <c r="X11" s="192"/>
      <c r="Y11" s="192"/>
    </row>
    <row r="12" spans="1:31">
      <c r="B12" s="201" t="s">
        <v>433</v>
      </c>
      <c r="C12" s="199" t="str">
        <f ca="1">VLOOKUP(SUBSTITUTE($A$6,"Sheet: ",""),'N0.2_Contents'!$B$13:$F$40,MATCH('N0.2_Contents'!$D$13,'N0.2_Contents'!$B$13:$F$13,0),FALSE)</f>
        <v>Dean Pearson</v>
      </c>
    </row>
    <row r="13" spans="1:31">
      <c r="B13" s="201"/>
      <c r="C13" s="199"/>
      <c r="V13" s="3"/>
      <c r="W13" s="3"/>
      <c r="X13" s="131"/>
      <c r="Z13"/>
      <c r="AA13"/>
      <c r="AC13" s="131"/>
      <c r="AD13"/>
    </row>
    <row r="14" spans="1:31" ht="13.5">
      <c r="D14" s="457" t="s">
        <v>864</v>
      </c>
      <c r="E14" s="457"/>
      <c r="F14" s="457"/>
      <c r="G14" s="457"/>
      <c r="H14" s="457"/>
      <c r="I14" s="457"/>
      <c r="J14" s="457"/>
      <c r="K14" s="457"/>
      <c r="L14" s="457"/>
      <c r="M14" s="457"/>
      <c r="N14" s="457"/>
      <c r="O14" s="456" t="s">
        <v>865</v>
      </c>
      <c r="P14" s="456"/>
      <c r="Q14" s="456"/>
      <c r="R14" s="456"/>
      <c r="S14" s="456"/>
      <c r="T14" s="456"/>
      <c r="U14" s="456"/>
      <c r="V14" s="456"/>
      <c r="W14" s="453" t="s">
        <v>866</v>
      </c>
      <c r="X14" s="454"/>
      <c r="Y14" s="454"/>
      <c r="Z14" s="455"/>
      <c r="AB14" s="441" t="s">
        <v>867</v>
      </c>
      <c r="AC14" s="442"/>
      <c r="AD14" s="443"/>
    </row>
    <row r="15" spans="1:31" ht="164.15" customHeight="1">
      <c r="A15" s="107"/>
      <c r="B15" s="107" t="s">
        <v>425</v>
      </c>
      <c r="C15" s="70" t="s">
        <v>868</v>
      </c>
      <c r="D15" s="271" t="s">
        <v>869</v>
      </c>
      <c r="E15" s="272" t="s">
        <v>870</v>
      </c>
      <c r="F15" s="271" t="s">
        <v>871</v>
      </c>
      <c r="G15" s="272" t="s">
        <v>872</v>
      </c>
      <c r="H15" s="271" t="s">
        <v>873</v>
      </c>
      <c r="I15" s="272" t="s">
        <v>874</v>
      </c>
      <c r="J15" s="271" t="s">
        <v>875</v>
      </c>
      <c r="K15" s="271" t="s">
        <v>876</v>
      </c>
      <c r="L15" s="271" t="s">
        <v>877</v>
      </c>
      <c r="M15" s="271" t="s">
        <v>878</v>
      </c>
      <c r="N15" s="272" t="s">
        <v>879</v>
      </c>
      <c r="O15" s="162" t="s">
        <v>880</v>
      </c>
      <c r="P15" s="162" t="s">
        <v>881</v>
      </c>
      <c r="Q15" s="162" t="s">
        <v>882</v>
      </c>
      <c r="R15" s="162" t="s">
        <v>883</v>
      </c>
      <c r="S15" s="162" t="s">
        <v>884</v>
      </c>
      <c r="T15" s="162" t="s">
        <v>885</v>
      </c>
      <c r="U15" s="162" t="s">
        <v>886</v>
      </c>
      <c r="V15" s="162" t="s">
        <v>887</v>
      </c>
      <c r="W15" s="273" t="s">
        <v>875</v>
      </c>
      <c r="X15" s="273" t="s">
        <v>888</v>
      </c>
      <c r="Y15" s="273" t="s">
        <v>877</v>
      </c>
      <c r="Z15" s="274" t="s">
        <v>879</v>
      </c>
      <c r="AB15" s="164" t="s">
        <v>889</v>
      </c>
      <c r="AC15" s="164" t="s">
        <v>890</v>
      </c>
      <c r="AD15" s="164" t="s">
        <v>891</v>
      </c>
    </row>
    <row r="16" spans="1:31" ht="13.5">
      <c r="A16" s="108" t="s">
        <v>174</v>
      </c>
      <c r="B16" s="144" t="str">
        <f>IF($C$2="ET",VLOOKUP(A16,'N0.7_Lookup_References'!$E$13:$K$71,2,FALSE),IF('N2.1_Network_Risk_Summary'!$C$2="GD",VLOOKUP(A16,'N0.7_Lookup_References'!$E$13:$K$73,4,FALSE),IF($C$2="GT",VLOOKUP(A16,'N0.7_Lookup_References'!$E$13:$K$71,6,FALSE),"")))</f>
        <v>LTS Pipelines</v>
      </c>
      <c r="C16" s="163" t="s">
        <v>441</v>
      </c>
      <c r="D16" s="142">
        <f t="shared" ref="D16:D47" si="1">I16-N16</f>
        <v>6.4474578245885539E-3</v>
      </c>
      <c r="E16" s="142">
        <f>'N2.3_RIIO3_Risk_And_Volumes'!BU17</f>
        <v>0</v>
      </c>
      <c r="F16" s="268">
        <f>'N2.3_RIIO3_Risk_And_Volumes'!BW17+'N2.3_RIIO3_Risk_And_Volumes'!BV17</f>
        <v>0</v>
      </c>
      <c r="G16" s="142">
        <f>'N2.3_RIIO3_Risk_And_Volumes'!BN17</f>
        <v>9.2110949143356589</v>
      </c>
      <c r="H16" s="268">
        <f>'N2.3_RIIO3_Risk_And_Volumes'!BO17</f>
        <v>0.15912159015661098</v>
      </c>
      <c r="I16" s="142">
        <f>G16+H16</f>
        <v>9.3702165044922694</v>
      </c>
      <c r="J16" s="268">
        <f xml:space="preserve"> -SUMIFS('N1.3_Project_Listing'!$Q$16:$Q$829, 'N1.3_Project_Listing'!$G$16:$G$829,"A1", 'N1.3_Project_Listing'!$A$16:$A$829,$B16, 'N1.3_Project_Listing'!$D$16:$D$829, "Replacement")</f>
        <v>0</v>
      </c>
      <c r="K16" s="268">
        <f xml:space="preserve"> -SUMIFS('N1.3_Project_Listing'!$Q$16:$Q$829, 'N1.3_Project_Listing'!$G$16:$G$829,"A1", 'N1.3_Project_Listing'!$A$16:$A$829,$B16, 'N1.3_Project_Listing'!$D$16:$D$829, "Refurbishment")</f>
        <v>0</v>
      </c>
      <c r="L16" s="268">
        <f xml:space="preserve"> -SUMIFS('N1.3_Project_Listing'!$Q$16:$Q$829, 'N1.3_Project_Listing'!$G$16:$G$829,"A1", 'N1.3_Project_Listing'!$A$16:$A$829,$B16, 'N1.3_Project_Listing'!$D$16:$D$829, "Removal") - SUMIFS('N1.3_Project_Listing'!$Q$16:$Q$829, 'N1.3_Project_Listing'!$G$16:$G$829,"A1",'N1.3_Project_Listing'!$A$16:$A$829,$B16,'N1.3_Project_Listing'!$D$16:$D$829, "Addition")</f>
        <v>0</v>
      </c>
      <c r="M16" s="268">
        <f>'N2.3_RIIO3_Risk_And_Volumes'!BS17</f>
        <v>-6.4474578245876657E-3</v>
      </c>
      <c r="N16" s="142">
        <f>I16+K16+M16+J16+L16</f>
        <v>9.3637690466676808</v>
      </c>
      <c r="O16" s="142">
        <f>'N2.4_RIIO3_Risk_Comp'!BP17</f>
        <v>0.62395762340590466</v>
      </c>
      <c r="P16" s="142">
        <f>'N2.4_RIIO3_Risk_Comp'!BQ17</f>
        <v>0.62296868192335797</v>
      </c>
      <c r="Q16" s="142">
        <f>'N2.4_RIIO3_Risk_Comp'!BP80</f>
        <v>5.6362789925416914</v>
      </c>
      <c r="R16" s="142">
        <f>'N2.4_RIIO3_Risk_Comp'!BQ80</f>
        <v>5.6310462696405201</v>
      </c>
      <c r="S16" s="142">
        <f>'N2.4_RIIO3_Risk_Comp'!BP143</f>
        <v>1.7079629890009826</v>
      </c>
      <c r="T16" s="142">
        <f>'N2.4_RIIO3_Risk_Comp'!BQ143</f>
        <v>1.7079625641945948</v>
      </c>
      <c r="U16" s="142">
        <f>'N2.4_RIIO3_Risk_Comp'!BP206</f>
        <v>1.4022169985532584</v>
      </c>
      <c r="V16" s="142">
        <f>'N2.4_RIIO3_Risk_Comp'!BQ206</f>
        <v>1.401991629918776</v>
      </c>
      <c r="W16" s="268">
        <f>SUMIFS('N1.3_Project_Listing'!$P$16:$P$828,'N1.3_Project_Listing'!$G$16:$G$828,"A1",'N1.3_Project_Listing'!$A$16:$A$828,$B16,'N1.3_Project_Listing'!$D$16:$D$828, "Replacement")</f>
        <v>0</v>
      </c>
      <c r="X16" s="268">
        <f>SUMIFS('N1.3_Project_Listing'!$P$16:$P$828,'N1.3_Project_Listing'!$G$16:$G$828,"A1",'N1.3_Project_Listing'!$A$16:$A$828,$B16,'N1.3_Project_Listing'!$D$16:$D$828, "Refurbishment")</f>
        <v>0</v>
      </c>
      <c r="Y16" s="268">
        <f>SUMIFS('N1.3_Project_Listing'!$P$16:$P$828,'N1.3_Project_Listing'!$G$16:$G$828,"A1",'N1.3_Project_Listing'!$A$16:$A$828,$B16,'N1.3_Project_Listing'!$D$16:$D$828,"&lt;&gt;Replacement",'N1.3_Project_Listing'!$D$16:$D$828, "&lt;&gt;Refurbishment")</f>
        <v>0</v>
      </c>
      <c r="Z16" s="268">
        <f>W16+Y16+X16</f>
        <v>0</v>
      </c>
      <c r="AB16" s="165" t="str">
        <f>IF(ABS(SUM(O16,Q16,S16,U16) - I16)&lt;0.01,"OK","Error")</f>
        <v>OK</v>
      </c>
      <c r="AC16" s="165" t="str">
        <f>IF(ABS(SUM(P16,R16,T16,V16) - N16)&lt;0.01,"OK","Error")</f>
        <v>OK</v>
      </c>
      <c r="AD16" s="165" t="str">
        <f>IF(ABS('N2.3_RIIO3_Risk_And_Volumes'!BQ17 - SUM('N2.1_Network_Risk_Summary'!J16:L16))&lt;0.01,"OK","Error")</f>
        <v>OK</v>
      </c>
      <c r="AE16" s="396"/>
    </row>
    <row r="17" spans="1:31" ht="13.5">
      <c r="A17" s="108" t="s">
        <v>188</v>
      </c>
      <c r="B17" s="144" t="str">
        <f>IF($C$2="ET",VLOOKUP(A17,'N0.7_Lookup_References'!$E$13:$K$71,2,FALSE),IF('N2.1_Network_Risk_Summary'!$C$2="GD",VLOOKUP(A17,'N0.7_Lookup_References'!$E$13:$K$73,4,FALSE),IF($C$2="GT",VLOOKUP(A17,'N0.7_Lookup_References'!$E$13:$K$71,6,FALSE),"")))</f>
        <v>Mains</v>
      </c>
      <c r="C17" s="163" t="s">
        <v>441</v>
      </c>
      <c r="D17" s="142">
        <f t="shared" si="1"/>
        <v>35.200290889645657</v>
      </c>
      <c r="E17" s="142">
        <f>'N2.3_RIIO3_Risk_And_Volumes'!BU18</f>
        <v>0</v>
      </c>
      <c r="F17" s="268">
        <f>'N2.3_RIIO3_Risk_And_Volumes'!BW18+'N2.3_RIIO3_Risk_And_Volumes'!BV18</f>
        <v>0</v>
      </c>
      <c r="G17" s="142">
        <f>'N2.3_RIIO3_Risk_And_Volumes'!BN18</f>
        <v>157.32718068482134</v>
      </c>
      <c r="H17" s="268">
        <f>'N2.3_RIIO3_Risk_And_Volumes'!BO18</f>
        <v>6.9097607361487547</v>
      </c>
      <c r="I17" s="142">
        <f t="shared" ref="I17:I73" si="2">G17+H17</f>
        <v>164.23694142097008</v>
      </c>
      <c r="J17" s="268">
        <f xml:space="preserve"> -SUMIFS('N1.3_Project_Listing'!$Q$16:$Q$829, 'N1.3_Project_Listing'!$G$16:$G$829,"A1", 'N1.3_Project_Listing'!$A$16:$A$829,$B17, 'N1.3_Project_Listing'!$D$16:$D$829, "Replacement")</f>
        <v>-7.5043481468996411</v>
      </c>
      <c r="K17" s="268">
        <f xml:space="preserve"> -SUMIFS('N1.3_Project_Listing'!$Q$16:$Q$829, 'N1.3_Project_Listing'!$G$16:$G$829,"A1", 'N1.3_Project_Listing'!$A$16:$A$829,$B17, 'N1.3_Project_Listing'!$D$16:$D$829, "Refurbishment")</f>
        <v>0</v>
      </c>
      <c r="L17" s="268">
        <f xml:space="preserve"> -SUMIFS('N1.3_Project_Listing'!$Q$16:$Q$829, 'N1.3_Project_Listing'!$G$16:$G$829,"A1", 'N1.3_Project_Listing'!$A$16:$A$829,$B17, 'N1.3_Project_Listing'!$D$16:$D$829, "Removal") - SUMIFS('N1.3_Project_Listing'!$Q$16:$Q$829, 'N1.3_Project_Listing'!$G$16:$G$829,"A1",'N1.3_Project_Listing'!$A$16:$A$829,$B17,'N1.3_Project_Listing'!$D$16:$D$829, "Addition")</f>
        <v>0</v>
      </c>
      <c r="M17" s="268">
        <f>'N2.3_RIIO3_Risk_And_Volumes'!BS18</f>
        <v>-27.695942742746027</v>
      </c>
      <c r="N17" s="403">
        <f>I17+K17+M17+J17+L17</f>
        <v>129.03665053132443</v>
      </c>
      <c r="O17" s="142">
        <f>'N2.4_RIIO3_Risk_Comp'!BP18</f>
        <v>123.50457368562202</v>
      </c>
      <c r="P17" s="403">
        <f>'N2.4_RIIO3_Risk_Comp'!BQ18</f>
        <v>108.12345163012625</v>
      </c>
      <c r="Q17" s="142">
        <f>'N2.4_RIIO3_Risk_Comp'!BP81</f>
        <v>7.3397197004101189</v>
      </c>
      <c r="R17" s="403">
        <f>'N2.4_RIIO3_Risk_Comp'!BQ81</f>
        <v>2.8296434978059546</v>
      </c>
      <c r="S17" s="142">
        <f>'N2.4_RIIO3_Risk_Comp'!BP144</f>
        <v>1.3760878766575511</v>
      </c>
      <c r="T17" s="403">
        <f>'N2.4_RIIO3_Risk_Comp'!BQ144</f>
        <v>0.55734497868344701</v>
      </c>
      <c r="U17" s="142">
        <f>'N2.4_RIIO3_Risk_Comp'!BP207</f>
        <v>32.01656015828042</v>
      </c>
      <c r="V17" s="403">
        <f>'N2.4_RIIO3_Risk_Comp'!BQ207</f>
        <v>17.52621042470879</v>
      </c>
      <c r="W17" s="268">
        <f>SUMIFS('N1.3_Project_Listing'!$P$16:$P$828,'N1.3_Project_Listing'!$G$16:$G$828,"A1",'N1.3_Project_Listing'!$A$16:$A$828,$B17,'N1.3_Project_Listing'!$D$16:$D$828, "Replacement")</f>
        <v>368.32662017947843</v>
      </c>
      <c r="X17" s="268">
        <f>SUMIFS('N1.3_Project_Listing'!$P$16:$P$828,'N1.3_Project_Listing'!$G$16:$G$828,"A1",'N1.3_Project_Listing'!$A$16:$A$828,$B17,'N1.3_Project_Listing'!$D$16:$D$828, "Refurbishment")</f>
        <v>0</v>
      </c>
      <c r="Y17" s="268">
        <f>SUMIFS('N1.3_Project_Listing'!$P$16:$P$828,'N1.3_Project_Listing'!$G$16:$G$828,"A1",'N1.3_Project_Listing'!$A$16:$A$828,$B17,'N1.3_Project_Listing'!$D$16:$D$828,"&lt;&gt;Replacement",'N1.3_Project_Listing'!$D$16:$D$828, "&lt;&gt;Refurbishment")</f>
        <v>0</v>
      </c>
      <c r="Z17" s="268">
        <f t="shared" ref="Z17:Z73" si="3">W17+Y17+X17</f>
        <v>368.32662017947843</v>
      </c>
      <c r="AA17" s="401"/>
      <c r="AB17" s="165" t="str">
        <f>IF(ABS(SUM(O17,Q17,S17,U17) - I17)&lt;0.01,"OK","Error")</f>
        <v>OK</v>
      </c>
      <c r="AC17" s="165" t="str">
        <f>IF(ABS(SUM(P17,R17,T17,V17) - N17)&lt;0.01,"OK","Error")</f>
        <v>OK</v>
      </c>
      <c r="AD17" s="165" t="str">
        <f>IF(ABS('N2.3_RIIO3_Risk_And_Volumes'!BQ18 - SUM('N2.1_Network_Risk_Summary'!J17:L17))&lt;0.01,"OK","Error")</f>
        <v>OK</v>
      </c>
      <c r="AE17" s="396"/>
    </row>
    <row r="18" spans="1:31" ht="13.5">
      <c r="A18" s="108" t="s">
        <v>200</v>
      </c>
      <c r="B18" s="144" t="str">
        <f>IF($C$2="ET",VLOOKUP(A18,'N0.7_Lookup_References'!$E$13:$K$71,2,FALSE),IF('N2.1_Network_Risk_Summary'!$C$2="GD",VLOOKUP(A18,'N0.7_Lookup_References'!$E$13:$K$73,4,FALSE),IF($C$2="GT",VLOOKUP(A18,'N0.7_Lookup_References'!$E$13:$K$71,6,FALSE),"")))</f>
        <v>Services</v>
      </c>
      <c r="C18" s="163" t="s">
        <v>441</v>
      </c>
      <c r="D18" s="142">
        <f t="shared" si="1"/>
        <v>7.8962094762621007</v>
      </c>
      <c r="E18" s="142">
        <f>'N2.3_RIIO3_Risk_And_Volumes'!BU19</f>
        <v>0</v>
      </c>
      <c r="F18" s="268">
        <f>'N2.3_RIIO3_Risk_And_Volumes'!BW19+'N2.3_RIIO3_Risk_And_Volumes'!BV19</f>
        <v>0</v>
      </c>
      <c r="G18" s="142">
        <f>'N2.3_RIIO3_Risk_And_Volumes'!BN19</f>
        <v>61.236961597828362</v>
      </c>
      <c r="H18" s="268">
        <f>'N2.3_RIIO3_Risk_And_Volumes'!BO19</f>
        <v>10.802509471058322</v>
      </c>
      <c r="I18" s="142">
        <f t="shared" si="2"/>
        <v>72.039471068886684</v>
      </c>
      <c r="J18" s="268">
        <f xml:space="preserve"> -SUMIFS('N1.3_Project_Listing'!$Q$16:$Q$829, 'N1.3_Project_Listing'!$G$16:$G$829,"A1", 'N1.3_Project_Listing'!$A$16:$A$829,$B18, 'N1.3_Project_Listing'!$D$16:$D$829, "Replacement")</f>
        <v>-0.27817591193873936</v>
      </c>
      <c r="K18" s="268">
        <f xml:space="preserve"> -SUMIFS('N1.3_Project_Listing'!$Q$16:$Q$829, 'N1.3_Project_Listing'!$G$16:$G$829,"A1", 'N1.3_Project_Listing'!$A$16:$A$829,$B18, 'N1.3_Project_Listing'!$D$16:$D$829, "Refurbishment")</f>
        <v>0</v>
      </c>
      <c r="L18" s="268">
        <f xml:space="preserve"> -SUMIFS('N1.3_Project_Listing'!$Q$16:$Q$829, 'N1.3_Project_Listing'!$G$16:$G$829,"A1", 'N1.3_Project_Listing'!$A$16:$A$829,$B18, 'N1.3_Project_Listing'!$D$16:$D$829, "Removal") - SUMIFS('N1.3_Project_Listing'!$Q$16:$Q$829, 'N1.3_Project_Listing'!$G$16:$G$829,"A1",'N1.3_Project_Listing'!$A$16:$A$829,$B18,'N1.3_Project_Listing'!$D$16:$D$829, "Addition")</f>
        <v>0</v>
      </c>
      <c r="M18" s="268">
        <f>'N2.3_RIIO3_Risk_And_Volumes'!BS19</f>
        <v>-7.6180335643233477</v>
      </c>
      <c r="N18" s="142">
        <f t="shared" ref="N18:N65" si="4">I18+K18+M18+J18+L18</f>
        <v>64.143261592624583</v>
      </c>
      <c r="O18" s="142">
        <f>'N2.4_RIIO3_Risk_Comp'!BP19</f>
        <v>30.056135075710198</v>
      </c>
      <c r="P18" s="142">
        <f>'N2.4_RIIO3_Risk_Comp'!BQ19</f>
        <v>26.066122656862383</v>
      </c>
      <c r="Q18" s="142">
        <f>'N2.4_RIIO3_Risk_Comp'!BP82</f>
        <v>1.9014145671072824</v>
      </c>
      <c r="R18" s="142">
        <f>'N2.4_RIIO3_Risk_Comp'!BQ82</f>
        <v>1.7197124419307137</v>
      </c>
      <c r="S18" s="142">
        <f>'N2.4_RIIO3_Risk_Comp'!BP145</f>
        <v>5.2279852663314781</v>
      </c>
      <c r="T18" s="142">
        <f>'N2.4_RIIO3_Risk_Comp'!BQ145</f>
        <v>4.7496078772574783</v>
      </c>
      <c r="U18" s="142">
        <f>'N2.4_RIIO3_Risk_Comp'!BP208</f>
        <v>34.853971549412726</v>
      </c>
      <c r="V18" s="142">
        <f>'N2.4_RIIO3_Risk_Comp'!BQ208</f>
        <v>31.607818616574022</v>
      </c>
      <c r="W18" s="268">
        <f>SUMIFS('N1.3_Project_Listing'!$P$16:$P$828,'N1.3_Project_Listing'!$G$16:$G$828,"A1",'N1.3_Project_Listing'!$A$16:$A$828,$B18,'N1.3_Project_Listing'!$D$16:$D$828, "Replacement")</f>
        <v>105.62647502666564</v>
      </c>
      <c r="X18" s="268">
        <f>SUMIFS('N1.3_Project_Listing'!$P$16:$P$828,'N1.3_Project_Listing'!$G$16:$G$828,"A1",'N1.3_Project_Listing'!$A$16:$A$828,$B18,'N1.3_Project_Listing'!$D$16:$D$828, "Refurbishment")</f>
        <v>0</v>
      </c>
      <c r="Y18" s="268">
        <f>SUMIFS('N1.3_Project_Listing'!$P$16:$P$828,'N1.3_Project_Listing'!$G$16:$G$828,"A1",'N1.3_Project_Listing'!$A$16:$A$828,$B18,'N1.3_Project_Listing'!$D$16:$D$828,"&lt;&gt;Replacement",'N1.3_Project_Listing'!$D$16:$D$828, "&lt;&gt;Refurbishment")</f>
        <v>0</v>
      </c>
      <c r="Z18" s="268">
        <f t="shared" si="3"/>
        <v>105.62647502666564</v>
      </c>
      <c r="AB18" s="165" t="str">
        <f t="shared" ref="AB18:AB47" si="5">IF(ABS(SUM(O18,Q18,S18,U18) - I18)&lt;0.01,"OK","Error")</f>
        <v>OK</v>
      </c>
      <c r="AC18" s="165" t="str">
        <f t="shared" ref="AC18:AC47" si="6">IF(ABS(SUM(P18,R18,T18,V18) - N18)&lt;0.01,"OK","Error")</f>
        <v>OK</v>
      </c>
      <c r="AD18" s="165" t="str">
        <f>IF(ABS('N2.3_RIIO3_Risk_And_Volumes'!BQ19 - SUM('N2.1_Network_Risk_Summary'!J18:L18))&lt;0.01,"OK","Error")</f>
        <v>OK</v>
      </c>
      <c r="AE18" s="396"/>
    </row>
    <row r="19" spans="1:31" ht="13.5">
      <c r="A19" s="108" t="s">
        <v>213</v>
      </c>
      <c r="B19" s="144" t="str">
        <f>IF($C$2="ET",VLOOKUP(A19,'N0.7_Lookup_References'!$E$13:$K$71,2,FALSE),IF('N2.1_Network_Risk_Summary'!$C$2="GD",VLOOKUP(A19,'N0.7_Lookup_References'!$E$13:$K$73,4,FALSE),IF($C$2="GT",VLOOKUP(A19,'N0.7_Lookup_References'!$E$13:$K$71,6,FALSE),"")))</f>
        <v>Risers</v>
      </c>
      <c r="C19" s="163" t="s">
        <v>441</v>
      </c>
      <c r="D19" s="142">
        <f t="shared" si="1"/>
        <v>6.1714562137395568E-2</v>
      </c>
      <c r="E19" s="142">
        <f>'N2.3_RIIO3_Risk_And_Volumes'!BU20</f>
        <v>0</v>
      </c>
      <c r="F19" s="268">
        <f>'N2.3_RIIO3_Risk_And_Volumes'!BW20+'N2.3_RIIO3_Risk_And_Volumes'!BV20</f>
        <v>0</v>
      </c>
      <c r="G19" s="142">
        <f>'N2.3_RIIO3_Risk_And_Volumes'!BN20</f>
        <v>1.1706616877273781</v>
      </c>
      <c r="H19" s="268">
        <f>'N2.3_RIIO3_Risk_And_Volumes'!BO20</f>
        <v>0.22282554555105427</v>
      </c>
      <c r="I19" s="142">
        <f t="shared" si="2"/>
        <v>1.3934872332784325</v>
      </c>
      <c r="J19" s="268">
        <f xml:space="preserve"> -SUMIFS('N1.3_Project_Listing'!$Q$16:$Q$829, 'N1.3_Project_Listing'!$G$16:$G$829,"A1", 'N1.3_Project_Listing'!$A$16:$A$829,$B19, 'N1.3_Project_Listing'!$D$16:$D$829, "Replacement")</f>
        <v>0</v>
      </c>
      <c r="K19" s="268">
        <f xml:space="preserve"> -SUMIFS('N1.3_Project_Listing'!$Q$16:$Q$829, 'N1.3_Project_Listing'!$G$16:$G$829,"A1", 'N1.3_Project_Listing'!$A$16:$A$829,$B19, 'N1.3_Project_Listing'!$D$16:$D$829, "Refurbishment")</f>
        <v>0</v>
      </c>
      <c r="L19" s="268">
        <f xml:space="preserve"> -SUMIFS('N1.3_Project_Listing'!$Q$16:$Q$829, 'N1.3_Project_Listing'!$G$16:$G$829,"A1", 'N1.3_Project_Listing'!$A$16:$A$829,$B19, 'N1.3_Project_Listing'!$D$16:$D$829, "Removal") - SUMIFS('N1.3_Project_Listing'!$Q$16:$Q$829, 'N1.3_Project_Listing'!$G$16:$G$829,"A1",'N1.3_Project_Listing'!$A$16:$A$829,$B19,'N1.3_Project_Listing'!$D$16:$D$829, "Addition")</f>
        <v>0</v>
      </c>
      <c r="M19" s="268">
        <f>'N2.3_RIIO3_Risk_And_Volumes'!BS20</f>
        <v>-6.1714562137395498E-2</v>
      </c>
      <c r="N19" s="142">
        <f t="shared" si="4"/>
        <v>1.3317726711410369</v>
      </c>
      <c r="O19" s="142">
        <f>'N2.4_RIIO3_Risk_Comp'!BP20</f>
        <v>0.66573101937843115</v>
      </c>
      <c r="P19" s="142">
        <f>'N2.4_RIIO3_Risk_Comp'!BQ20</f>
        <v>0.62499350514103558</v>
      </c>
      <c r="Q19" s="142">
        <f>'N2.4_RIIO3_Risk_Comp'!BP83</f>
        <v>0.32442172550000026</v>
      </c>
      <c r="R19" s="142">
        <f>'N2.4_RIIO3_Risk_Comp'!BQ83</f>
        <v>0.31383445310000013</v>
      </c>
      <c r="S19" s="142">
        <f>'N2.4_RIIO3_Risk_Comp'!BP146</f>
        <v>0.2005942951000001</v>
      </c>
      <c r="T19" s="142">
        <f>'N2.4_RIIO3_Risk_Comp'!BQ146</f>
        <v>0.19252135760000011</v>
      </c>
      <c r="U19" s="142">
        <f>'N2.4_RIIO3_Risk_Comp'!BP209</f>
        <v>0.20274019330000015</v>
      </c>
      <c r="V19" s="142">
        <f>'N2.4_RIIO3_Risk_Comp'!BQ209</f>
        <v>0.20042335530000011</v>
      </c>
      <c r="W19" s="268">
        <f>SUMIFS('N1.3_Project_Listing'!$P$16:$P$828,'N1.3_Project_Listing'!$G$16:$G$828,"A1",'N1.3_Project_Listing'!$A$16:$A$828,$B19,'N1.3_Project_Listing'!$D$16:$D$828, "Replacement")</f>
        <v>0</v>
      </c>
      <c r="X19" s="268">
        <f>SUMIFS('N1.3_Project_Listing'!$P$16:$P$828,'N1.3_Project_Listing'!$G$16:$G$828,"A1",'N1.3_Project_Listing'!$A$16:$A$828,$B19,'N1.3_Project_Listing'!$D$16:$D$828, "Refurbishment")</f>
        <v>0</v>
      </c>
      <c r="Y19" s="268">
        <f>SUMIFS('N1.3_Project_Listing'!$P$16:$P$828,'N1.3_Project_Listing'!$G$16:$G$828,"A1",'N1.3_Project_Listing'!$A$16:$A$828,$B19,'N1.3_Project_Listing'!$D$16:$D$828,"&lt;&gt;Replacement",'N1.3_Project_Listing'!$D$16:$D$828, "&lt;&gt;Refurbishment")</f>
        <v>0</v>
      </c>
      <c r="Z19" s="268">
        <f t="shared" si="3"/>
        <v>0</v>
      </c>
      <c r="AA19" s="394"/>
      <c r="AB19" s="165" t="str">
        <f>IF(ABS(SUM(O19,Q19,S19,U19) - I19)&lt;0.01,"OK","Error")</f>
        <v>OK</v>
      </c>
      <c r="AC19" s="239" t="str">
        <f t="shared" si="6"/>
        <v>OK</v>
      </c>
      <c r="AD19" s="239" t="str">
        <f>IF(ABS('N2.3_RIIO3_Risk_And_Volumes'!BQ20 - SUM('N2.1_Network_Risk_Summary'!J19:L19))&lt;0.01,"OK","Error")</f>
        <v>OK</v>
      </c>
      <c r="AE19" s="396"/>
    </row>
    <row r="20" spans="1:31" ht="13.5">
      <c r="A20" s="108" t="s">
        <v>224</v>
      </c>
      <c r="B20" s="144" t="str">
        <f>IF($C$2="ET",VLOOKUP(A20,'N0.7_Lookup_References'!$E$13:$K$71,2,FALSE),IF('N2.1_Network_Risk_Summary'!$C$2="GD",VLOOKUP(A20,'N0.7_Lookup_References'!$E$13:$K$73,4,FALSE),IF($C$2="GT",VLOOKUP(A20,'N0.7_Lookup_References'!$E$13:$K$71,6,FALSE),"")))</f>
        <v>Filters</v>
      </c>
      <c r="C20" s="163" t="s">
        <v>441</v>
      </c>
      <c r="D20" s="142">
        <f t="shared" si="1"/>
        <v>1.9688772376279537</v>
      </c>
      <c r="E20" s="142">
        <f>'N2.3_RIIO3_Risk_And_Volumes'!BU21</f>
        <v>0</v>
      </c>
      <c r="F20" s="268">
        <f>'N2.3_RIIO3_Risk_And_Volumes'!BW21+'N2.3_RIIO3_Risk_And_Volumes'!BV21</f>
        <v>0</v>
      </c>
      <c r="G20" s="142">
        <f>'N2.3_RIIO3_Risk_And_Volumes'!BN21</f>
        <v>15.575288262221939</v>
      </c>
      <c r="H20" s="268">
        <f>'N2.3_RIIO3_Risk_And_Volumes'!BO21</f>
        <v>2.4025346503727851</v>
      </c>
      <c r="I20" s="142">
        <f t="shared" si="2"/>
        <v>17.977822912594725</v>
      </c>
      <c r="J20" s="268">
        <f xml:space="preserve"> -SUMIFS('N1.3_Project_Listing'!$Q$16:$Q$829, 'N1.3_Project_Listing'!$G$16:$G$829,"A1", 'N1.3_Project_Listing'!$A$16:$A$829,$B20, 'N1.3_Project_Listing'!$D$16:$D$829, "Replacement")</f>
        <v>-1.1329052715763339</v>
      </c>
      <c r="K20" s="268">
        <f xml:space="preserve"> -SUMIFS('N1.3_Project_Listing'!$Q$16:$Q$829, 'N1.3_Project_Listing'!$G$16:$G$829,"A1", 'N1.3_Project_Listing'!$A$16:$A$829,$B20, 'N1.3_Project_Listing'!$D$16:$D$829, "Refurbishment")</f>
        <v>0</v>
      </c>
      <c r="L20" s="268">
        <f xml:space="preserve"> -SUMIFS('N1.3_Project_Listing'!$Q$16:$Q$829, 'N1.3_Project_Listing'!$G$16:$G$829,"A1", 'N1.3_Project_Listing'!$A$16:$A$829,$B20, 'N1.3_Project_Listing'!$D$16:$D$829, "Removal") - SUMIFS('N1.3_Project_Listing'!$Q$16:$Q$829, 'N1.3_Project_Listing'!$G$16:$G$829,"A1",'N1.3_Project_Listing'!$A$16:$A$829,$B20,'N1.3_Project_Listing'!$D$16:$D$829, "Addition")</f>
        <v>0</v>
      </c>
      <c r="M20" s="268">
        <f>'N2.3_RIIO3_Risk_And_Volumes'!BS21</f>
        <v>-0.83597196605161894</v>
      </c>
      <c r="N20" s="142">
        <f t="shared" si="4"/>
        <v>16.008945674966771</v>
      </c>
      <c r="O20" s="142">
        <f>'N2.4_RIIO3_Risk_Comp'!BP21</f>
        <v>12.893843947894725</v>
      </c>
      <c r="P20" s="142">
        <f>'N2.4_RIIO3_Risk_Comp'!BQ21</f>
        <v>11.213606896266775</v>
      </c>
      <c r="Q20" s="142">
        <f>'N2.4_RIIO3_Risk_Comp'!BP84</f>
        <v>4.3606746364999998</v>
      </c>
      <c r="R20" s="142">
        <f>'N2.4_RIIO3_Risk_Comp'!BQ84</f>
        <v>4.082930640399999</v>
      </c>
      <c r="S20" s="142">
        <f>'N2.4_RIIO3_Risk_Comp'!BP147</f>
        <v>6.8402565999999988E-3</v>
      </c>
      <c r="T20" s="142">
        <f>'N2.4_RIIO3_Risk_Comp'!BQ147</f>
        <v>5.7331027000000001E-3</v>
      </c>
      <c r="U20" s="142">
        <f>'N2.4_RIIO3_Risk_Comp'!BP210</f>
        <v>0.71646407159999981</v>
      </c>
      <c r="V20" s="142">
        <f>'N2.4_RIIO3_Risk_Comp'!BQ210</f>
        <v>0.70667503559999989</v>
      </c>
      <c r="W20" s="268">
        <f>SUMIFS('N1.3_Project_Listing'!$P$16:$P$828,'N1.3_Project_Listing'!$G$16:$G$828,"A1",'N1.3_Project_Listing'!$A$16:$A$828,$B20,'N1.3_Project_Listing'!$D$16:$D$828, "Replacement")</f>
        <v>40.447764960333686</v>
      </c>
      <c r="X20" s="268">
        <f>SUMIFS('N1.3_Project_Listing'!$P$16:$P$828,'N1.3_Project_Listing'!$G$16:$G$828,"A1",'N1.3_Project_Listing'!$A$16:$A$828,$B20,'N1.3_Project_Listing'!$D$16:$D$828, "Refurbishment")</f>
        <v>0</v>
      </c>
      <c r="Y20" s="268">
        <f>SUMIFS('N1.3_Project_Listing'!$P$16:$P$828,'N1.3_Project_Listing'!$G$16:$G$828,"A1",'N1.3_Project_Listing'!$A$16:$A$828,$B20,'N1.3_Project_Listing'!$D$16:$D$828,"&lt;&gt;Replacement",'N1.3_Project_Listing'!$D$16:$D$828, "&lt;&gt;Refurbishment")</f>
        <v>0</v>
      </c>
      <c r="Z20" s="268">
        <f t="shared" si="3"/>
        <v>40.447764960333686</v>
      </c>
      <c r="AB20" s="165" t="str">
        <f t="shared" si="5"/>
        <v>OK</v>
      </c>
      <c r="AC20" s="165" t="str">
        <f t="shared" si="6"/>
        <v>OK</v>
      </c>
      <c r="AD20" s="165" t="str">
        <f>IF(ABS('N2.3_RIIO3_Risk_And_Volumes'!BQ21 - SUM('N2.1_Network_Risk_Summary'!J20:L20))&lt;0.01,"OK","Error")</f>
        <v>OK</v>
      </c>
      <c r="AE20" s="396"/>
    </row>
    <row r="21" spans="1:31" ht="13.5">
      <c r="A21" s="108" t="s">
        <v>233</v>
      </c>
      <c r="B21" s="144" t="str">
        <f>IF($C$2="ET",VLOOKUP(A21,'N0.7_Lookup_References'!$E$13:$K$71,2,FALSE),IF('N2.1_Network_Risk_Summary'!$C$2="GD",VLOOKUP(A21,'N0.7_Lookup_References'!$E$13:$K$73,4,FALSE),IF($C$2="GT",VLOOKUP(A21,'N0.7_Lookup_References'!$E$13:$K$71,6,FALSE),"")))</f>
        <v>Slamshut/ Regulators</v>
      </c>
      <c r="C21" s="163" t="s">
        <v>441</v>
      </c>
      <c r="D21" s="142">
        <f t="shared" si="1"/>
        <v>4.830117639346966</v>
      </c>
      <c r="E21" s="142">
        <f>'N2.3_RIIO3_Risk_And_Volumes'!BU22</f>
        <v>0</v>
      </c>
      <c r="F21" s="268">
        <f>'N2.3_RIIO3_Risk_And_Volumes'!BW22+'N2.3_RIIO3_Risk_And_Volumes'!BV22</f>
        <v>0</v>
      </c>
      <c r="G21" s="142">
        <f>'N2.3_RIIO3_Risk_And_Volumes'!BN22</f>
        <v>26.0409289660283</v>
      </c>
      <c r="H21" s="268">
        <f>'N2.3_RIIO3_Risk_And_Volumes'!BO22</f>
        <v>6.0997745483963692</v>
      </c>
      <c r="I21" s="142">
        <f t="shared" si="2"/>
        <v>32.140703514424672</v>
      </c>
      <c r="J21" s="268">
        <f xml:space="preserve"> -SUMIFS('N1.3_Project_Listing'!$Q$16:$Q$829, 'N1.3_Project_Listing'!$G$16:$G$829,"A1", 'N1.3_Project_Listing'!$A$16:$A$829,$B21, 'N1.3_Project_Listing'!$D$16:$D$829, "Replacement")</f>
        <v>-0.71111191614314395</v>
      </c>
      <c r="K21" s="268">
        <f xml:space="preserve"> -SUMIFS('N1.3_Project_Listing'!$Q$16:$Q$829, 'N1.3_Project_Listing'!$G$16:$G$829,"A1", 'N1.3_Project_Listing'!$A$16:$A$829,$B21, 'N1.3_Project_Listing'!$D$16:$D$829, "Refurbishment")</f>
        <v>-0.70086041004936828</v>
      </c>
      <c r="L21" s="268">
        <f xml:space="preserve"> -SUMIFS('N1.3_Project_Listing'!$Q$16:$Q$829, 'N1.3_Project_Listing'!$G$16:$G$829,"A1", 'N1.3_Project_Listing'!$A$16:$A$829,$B21, 'N1.3_Project_Listing'!$D$16:$D$829, "Removal") - SUMIFS('N1.3_Project_Listing'!$Q$16:$Q$829, 'N1.3_Project_Listing'!$G$16:$G$829,"A1",'N1.3_Project_Listing'!$A$16:$A$829,$B21,'N1.3_Project_Listing'!$D$16:$D$829, "Addition")</f>
        <v>0</v>
      </c>
      <c r="M21" s="268">
        <f>'N2.3_RIIO3_Risk_And_Volumes'!BS22</f>
        <v>-3.4181453131544552</v>
      </c>
      <c r="N21" s="142">
        <f t="shared" si="4"/>
        <v>27.310585875077706</v>
      </c>
      <c r="O21" s="142">
        <f>'N2.4_RIIO3_Risk_Comp'!BP22</f>
        <v>25.119519804824673</v>
      </c>
      <c r="P21" s="142">
        <f>'N2.4_RIIO3_Risk_Comp'!BQ22</f>
        <v>20.772679094977708</v>
      </c>
      <c r="Q21" s="142">
        <f>'N2.4_RIIO3_Risk_Comp'!BP85</f>
        <v>6.0704050465999995</v>
      </c>
      <c r="R21" s="142">
        <f>'N2.4_RIIO3_Risk_Comp'!BQ85</f>
        <v>5.6302123382999989</v>
      </c>
      <c r="S21" s="142">
        <f>'N2.4_RIIO3_Risk_Comp'!BP148</f>
        <v>7.4940293100000013E-2</v>
      </c>
      <c r="T21" s="142">
        <f>'N2.4_RIIO3_Risk_Comp'!BQ148</f>
        <v>4.8352963900000004E-2</v>
      </c>
      <c r="U21" s="142">
        <f>'N2.4_RIIO3_Risk_Comp'!BP211</f>
        <v>0.87583836989999986</v>
      </c>
      <c r="V21" s="142">
        <f>'N2.4_RIIO3_Risk_Comp'!BQ211</f>
        <v>0.85934147789999982</v>
      </c>
      <c r="W21" s="268">
        <f>SUMIFS('N1.3_Project_Listing'!$P$16:$P$828,'N1.3_Project_Listing'!$G$16:$G$828,"A1",'N1.3_Project_Listing'!$A$16:$A$828,$B21,'N1.3_Project_Listing'!$D$16:$D$828, "Replacement")</f>
        <v>26.581593152561531</v>
      </c>
      <c r="X21" s="268">
        <f>SUMIFS('N1.3_Project_Listing'!$P$16:$P$828,'N1.3_Project_Listing'!$G$16:$G$828,"A1",'N1.3_Project_Listing'!$A$16:$A$828,$B21,'N1.3_Project_Listing'!$D$16:$D$828, "Refurbishment")</f>
        <v>5.3832342430903033</v>
      </c>
      <c r="Y21" s="268">
        <f>SUMIFS('N1.3_Project_Listing'!$P$16:$P$828,'N1.3_Project_Listing'!$G$16:$G$828,"A1",'N1.3_Project_Listing'!$A$16:$A$828,$B21,'N1.3_Project_Listing'!$D$16:$D$828,"&lt;&gt;Replacement",'N1.3_Project_Listing'!$D$16:$D$828, "&lt;&gt;Refurbishment")</f>
        <v>0</v>
      </c>
      <c r="Z21" s="268">
        <f t="shared" si="3"/>
        <v>31.964827395651835</v>
      </c>
      <c r="AB21" s="165" t="str">
        <f t="shared" si="5"/>
        <v>OK</v>
      </c>
      <c r="AC21" s="165" t="str">
        <f t="shared" si="6"/>
        <v>OK</v>
      </c>
      <c r="AD21" s="165" t="str">
        <f>IF(ABS('N2.3_RIIO3_Risk_And_Volumes'!BQ22 - SUM('N2.1_Network_Risk_Summary'!J21:L21))&lt;0.01,"OK","Error")</f>
        <v>OK</v>
      </c>
      <c r="AE21" s="396"/>
    </row>
    <row r="22" spans="1:31" ht="13.5">
      <c r="A22" s="108" t="s">
        <v>240</v>
      </c>
      <c r="B22" s="144" t="str">
        <f>IF($C$2="ET",VLOOKUP(A22,'N0.7_Lookup_References'!$E$13:$K$71,2,FALSE),IF('N2.1_Network_Risk_Summary'!$C$2="GD",VLOOKUP(A22,'N0.7_Lookup_References'!$E$13:$K$73,4,FALSE),IF($C$2="GT",VLOOKUP(A22,'N0.7_Lookup_References'!$E$13:$K$71,6,FALSE),"")))</f>
        <v>Pre-heating</v>
      </c>
      <c r="C22" s="163" t="s">
        <v>441</v>
      </c>
      <c r="D22" s="142">
        <f t="shared" si="1"/>
        <v>4.3360785115649589</v>
      </c>
      <c r="E22" s="142">
        <f>'N2.3_RIIO3_Risk_And_Volumes'!BU23</f>
        <v>0</v>
      </c>
      <c r="F22" s="268">
        <f>'N2.3_RIIO3_Risk_And_Volumes'!BW23+'N2.3_RIIO3_Risk_And_Volumes'!BV23</f>
        <v>0</v>
      </c>
      <c r="G22" s="142">
        <f>'N2.3_RIIO3_Risk_And_Volumes'!BN23</f>
        <v>8.7518585779071358</v>
      </c>
      <c r="H22" s="268">
        <f>'N2.3_RIIO3_Risk_And_Volumes'!BO23</f>
        <v>1.6897102621707161</v>
      </c>
      <c r="I22" s="142">
        <f t="shared" si="2"/>
        <v>10.441568840077853</v>
      </c>
      <c r="J22" s="268">
        <f xml:space="preserve"> -SUMIFS('N1.3_Project_Listing'!$Q$16:$Q$829, 'N1.3_Project_Listing'!$G$16:$G$829,"A1", 'N1.3_Project_Listing'!$A$16:$A$829,$B22, 'N1.3_Project_Listing'!$D$16:$D$829, "Replacement")</f>
        <v>-1.2834782480254245</v>
      </c>
      <c r="K22" s="268">
        <f xml:space="preserve"> -SUMIFS('N1.3_Project_Listing'!$Q$16:$Q$829, 'N1.3_Project_Listing'!$G$16:$G$829,"A1", 'N1.3_Project_Listing'!$A$16:$A$829,$B22, 'N1.3_Project_Listing'!$D$16:$D$829, "Refurbishment")</f>
        <v>-0.78114392252372411</v>
      </c>
      <c r="L22" s="268">
        <f xml:space="preserve"> -SUMIFS('N1.3_Project_Listing'!$Q$16:$Q$829, 'N1.3_Project_Listing'!$G$16:$G$829,"A1", 'N1.3_Project_Listing'!$A$16:$A$829,$B22, 'N1.3_Project_Listing'!$D$16:$D$829, "Removal") - SUMIFS('N1.3_Project_Listing'!$Q$16:$Q$829, 'N1.3_Project_Listing'!$G$16:$G$829,"A1",'N1.3_Project_Listing'!$A$16:$A$829,$B22,'N1.3_Project_Listing'!$D$16:$D$829, "Addition")</f>
        <v>0</v>
      </c>
      <c r="M22" s="268">
        <f>'N2.3_RIIO3_Risk_And_Volumes'!BS23</f>
        <v>-2.2714563410158108</v>
      </c>
      <c r="N22" s="142">
        <f t="shared" si="4"/>
        <v>6.1054903285128939</v>
      </c>
      <c r="O22" s="142">
        <f>'N2.4_RIIO3_Risk_Comp'!BP23</f>
        <v>2.2456156446778532</v>
      </c>
      <c r="P22" s="142">
        <f>'N2.4_RIIO3_Risk_Comp'!BQ23</f>
        <v>1.2887098553128931</v>
      </c>
      <c r="Q22" s="142">
        <f>'N2.4_RIIO3_Risk_Comp'!BP86</f>
        <v>3.0379872512999997</v>
      </c>
      <c r="R22" s="142">
        <f>'N2.4_RIIO3_Risk_Comp'!BQ86</f>
        <v>1.6313077609</v>
      </c>
      <c r="S22" s="142">
        <f>'N2.4_RIIO3_Risk_Comp'!BP149</f>
        <v>4.6340165308000003</v>
      </c>
      <c r="T22" s="142">
        <f>'N2.4_RIIO3_Risk_Comp'!BQ149</f>
        <v>2.7344894665999999</v>
      </c>
      <c r="U22" s="142">
        <f>'N2.4_RIIO3_Risk_Comp'!BP212</f>
        <v>0.52394941330000011</v>
      </c>
      <c r="V22" s="142">
        <f>'N2.4_RIIO3_Risk_Comp'!BQ212</f>
        <v>0.45098324569999987</v>
      </c>
      <c r="W22" s="268">
        <f>SUMIFS('N1.3_Project_Listing'!$P$16:$P$828,'N1.3_Project_Listing'!$G$16:$G$828,"A1",'N1.3_Project_Listing'!$A$16:$A$828,$B22,'N1.3_Project_Listing'!$D$16:$D$828, "Replacement")</f>
        <v>39.865220135228846</v>
      </c>
      <c r="X22" s="268">
        <f>SUMIFS('N1.3_Project_Listing'!$P$16:$P$828,'N1.3_Project_Listing'!$G$16:$G$828,"A1",'N1.3_Project_Listing'!$A$16:$A$828,$B22,'N1.3_Project_Listing'!$D$16:$D$828, "Refurbishment")</f>
        <v>9.6169164602891257</v>
      </c>
      <c r="Y22" s="268">
        <f>SUMIFS('N1.3_Project_Listing'!$P$16:$P$828,'N1.3_Project_Listing'!$G$16:$G$828,"A1",'N1.3_Project_Listing'!$A$16:$A$828,$B22,'N1.3_Project_Listing'!$D$16:$D$828,"&lt;&gt;Replacement",'N1.3_Project_Listing'!$D$16:$D$828, "&lt;&gt;Refurbishment")</f>
        <v>0</v>
      </c>
      <c r="Z22" s="268">
        <f t="shared" si="3"/>
        <v>49.482136595517972</v>
      </c>
      <c r="AB22" s="165" t="str">
        <f t="shared" si="5"/>
        <v>OK</v>
      </c>
      <c r="AC22" s="165" t="str">
        <f t="shared" si="6"/>
        <v>OK</v>
      </c>
      <c r="AD22" s="165" t="str">
        <f>IF(ABS('N2.3_RIIO3_Risk_And_Volumes'!BQ23 - SUM('N2.1_Network_Risk_Summary'!J22:L22))&lt;0.01,"OK","Error")</f>
        <v>OK</v>
      </c>
      <c r="AE22" s="396"/>
    </row>
    <row r="23" spans="1:31" ht="13.5">
      <c r="A23" s="108" t="s">
        <v>246</v>
      </c>
      <c r="B23" s="144" t="str">
        <f>IF($C$2="ET",VLOOKUP(A23,'N0.7_Lookup_References'!$E$13:$K$71,2,FALSE),IF('N2.1_Network_Risk_Summary'!$C$2="GD",VLOOKUP(A23,'N0.7_Lookup_References'!$E$13:$K$73,4,FALSE),IF($C$2="GT",VLOOKUP(A23,'N0.7_Lookup_References'!$E$13:$K$71,6,FALSE),"")))</f>
        <v>Odorisation &amp; Metering</v>
      </c>
      <c r="C23" s="163" t="s">
        <v>441</v>
      </c>
      <c r="D23" s="142">
        <f t="shared" si="1"/>
        <v>3.2447679215123046</v>
      </c>
      <c r="E23" s="142">
        <f>'N2.3_RIIO3_Risk_And_Volumes'!BU24</f>
        <v>0</v>
      </c>
      <c r="F23" s="268">
        <f>'N2.3_RIIO3_Risk_And_Volumes'!BW24+'N2.3_RIIO3_Risk_And_Volumes'!BV24</f>
        <v>0</v>
      </c>
      <c r="G23" s="142">
        <f>'N2.3_RIIO3_Risk_And_Volumes'!BN24</f>
        <v>3.9011400352874377</v>
      </c>
      <c r="H23" s="268">
        <f>'N2.3_RIIO3_Risk_And_Volumes'!BO24</f>
        <v>0.90703276341016403</v>
      </c>
      <c r="I23" s="142">
        <f t="shared" si="2"/>
        <v>4.8081727986976013</v>
      </c>
      <c r="J23" s="268">
        <f xml:space="preserve"> -SUMIFS('N1.3_Project_Listing'!$Q$16:$Q$829, 'N1.3_Project_Listing'!$G$16:$G$829,"A1", 'N1.3_Project_Listing'!$A$16:$A$829,$B23, 'N1.3_Project_Listing'!$D$16:$D$829, "Replacement")</f>
        <v>-2.3129241110265286</v>
      </c>
      <c r="K23" s="268">
        <f xml:space="preserve"> -SUMIFS('N1.3_Project_Listing'!$Q$16:$Q$829, 'N1.3_Project_Listing'!$G$16:$G$829,"A1", 'N1.3_Project_Listing'!$A$16:$A$829,$B23, 'N1.3_Project_Listing'!$D$16:$D$829, "Refurbishment")</f>
        <v>-3.8197074400000003E-2</v>
      </c>
      <c r="L23" s="268">
        <f xml:space="preserve"> -SUMIFS('N1.3_Project_Listing'!$Q$16:$Q$829, 'N1.3_Project_Listing'!$G$16:$G$829,"A1", 'N1.3_Project_Listing'!$A$16:$A$829,$B23, 'N1.3_Project_Listing'!$D$16:$D$829, "Removal") - SUMIFS('N1.3_Project_Listing'!$Q$16:$Q$829, 'N1.3_Project_Listing'!$G$16:$G$829,"A1",'N1.3_Project_Listing'!$A$16:$A$829,$B23,'N1.3_Project_Listing'!$D$16:$D$829, "Addition")</f>
        <v>0</v>
      </c>
      <c r="M23" s="268">
        <f>'N2.3_RIIO3_Risk_And_Volumes'!BS24</f>
        <v>-0.89364673608577583</v>
      </c>
      <c r="N23" s="142">
        <f t="shared" si="4"/>
        <v>1.5634048771852966</v>
      </c>
      <c r="O23" s="142">
        <f>'N2.4_RIIO3_Risk_Comp'!BP24</f>
        <v>2.4274967976013282E-3</v>
      </c>
      <c r="P23" s="142">
        <f>'N2.4_RIIO3_Risk_Comp'!BQ24</f>
        <v>8.8795388529778248E-4</v>
      </c>
      <c r="Q23" s="142">
        <f>'N2.4_RIIO3_Risk_Comp'!BP87</f>
        <v>1.43247174</v>
      </c>
      <c r="R23" s="142">
        <f>'N2.4_RIIO3_Risk_Comp'!BQ87</f>
        <v>0.41321117330000001</v>
      </c>
      <c r="S23" s="142">
        <f>'N2.4_RIIO3_Risk_Comp'!BP150</f>
        <v>2.8197555679999997</v>
      </c>
      <c r="T23" s="142">
        <f>'N2.4_RIIO3_Risk_Comp'!BQ150</f>
        <v>0.65650168679999987</v>
      </c>
      <c r="U23" s="142">
        <f>'N2.4_RIIO3_Risk_Comp'!BP213</f>
        <v>0.5535179939</v>
      </c>
      <c r="V23" s="142">
        <f>'N2.4_RIIO3_Risk_Comp'!BQ213</f>
        <v>0.49280406319999998</v>
      </c>
      <c r="W23" s="268">
        <f>SUMIFS('N1.3_Project_Listing'!$P$16:$P$828,'N1.3_Project_Listing'!$G$16:$G$828,"A1",'N1.3_Project_Listing'!$A$16:$A$828,$B23,'N1.3_Project_Listing'!$D$16:$D$828, "Replacement")</f>
        <v>60.305349515630752</v>
      </c>
      <c r="X23" s="268">
        <f>SUMIFS('N1.3_Project_Listing'!$P$16:$P$828,'N1.3_Project_Listing'!$G$16:$G$828,"A1",'N1.3_Project_Listing'!$A$16:$A$828,$B23,'N1.3_Project_Listing'!$D$16:$D$828, "Refurbishment")</f>
        <v>0.20527506400000001</v>
      </c>
      <c r="Y23" s="268">
        <f>SUMIFS('N1.3_Project_Listing'!$P$16:$P$828,'N1.3_Project_Listing'!$G$16:$G$828,"A1",'N1.3_Project_Listing'!$A$16:$A$828,$B23,'N1.3_Project_Listing'!$D$16:$D$828,"&lt;&gt;Replacement",'N1.3_Project_Listing'!$D$16:$D$828, "&lt;&gt;Refurbishment")</f>
        <v>0</v>
      </c>
      <c r="Z23" s="268">
        <f t="shared" si="3"/>
        <v>60.51062457963075</v>
      </c>
      <c r="AB23" s="165" t="str">
        <f t="shared" si="5"/>
        <v>OK</v>
      </c>
      <c r="AC23" s="165" t="str">
        <f t="shared" si="6"/>
        <v>OK</v>
      </c>
      <c r="AD23" s="165" t="str">
        <f>IF(ABS('N2.3_RIIO3_Risk_And_Volumes'!BQ24 - SUM('N2.1_Network_Risk_Summary'!J23:L23))&lt;0.01,"OK","Error")</f>
        <v>OK</v>
      </c>
      <c r="AE23" s="396"/>
    </row>
    <row r="24" spans="1:31" ht="13.5">
      <c r="A24" s="108" t="s">
        <v>251</v>
      </c>
      <c r="B24" s="144" t="str">
        <f>IF($C$2="ET",VLOOKUP(A24,'N0.7_Lookup_References'!$E$13:$K$71,2,FALSE),IF('N2.1_Network_Risk_Summary'!$C$2="GD",VLOOKUP(A24,'N0.7_Lookup_References'!$E$13:$K$73,4,FALSE),IF($C$2="GT",VLOOKUP(A24,'N0.7_Lookup_References'!$E$13:$K$71,6,FALSE),"")))</f>
        <v>Governors</v>
      </c>
      <c r="C24" s="163" t="s">
        <v>441</v>
      </c>
      <c r="D24" s="142">
        <f t="shared" si="1"/>
        <v>5.0252156724419486</v>
      </c>
      <c r="E24" s="142">
        <f>'N2.3_RIIO3_Risk_And_Volumes'!BU25</f>
        <v>0</v>
      </c>
      <c r="F24" s="268">
        <f>'N2.3_RIIO3_Risk_And_Volumes'!BW25+'N2.3_RIIO3_Risk_And_Volumes'!BV25</f>
        <v>0</v>
      </c>
      <c r="G24" s="142">
        <f>'N2.3_RIIO3_Risk_And_Volumes'!BN25</f>
        <v>23.767044310783426</v>
      </c>
      <c r="H24" s="268">
        <f>'N2.3_RIIO3_Risk_And_Volumes'!BO25</f>
        <v>6.2707942798096683</v>
      </c>
      <c r="I24" s="142">
        <f t="shared" si="2"/>
        <v>30.037838590593093</v>
      </c>
      <c r="J24" s="268">
        <f xml:space="preserve"> -SUMIFS('N1.3_Project_Listing'!$Q$16:$Q$829, 'N1.3_Project_Listing'!$G$16:$G$829,"A1", 'N1.3_Project_Listing'!$A$16:$A$829,$B24, 'N1.3_Project_Listing'!$D$16:$D$829, "Replacement")</f>
        <v>-1.4127855791949953</v>
      </c>
      <c r="K24" s="268">
        <f xml:space="preserve"> -SUMIFS('N1.3_Project_Listing'!$Q$16:$Q$829, 'N1.3_Project_Listing'!$G$16:$G$829,"A1", 'N1.3_Project_Listing'!$A$16:$A$829,$B24, 'N1.3_Project_Listing'!$D$16:$D$829, "Refurbishment")</f>
        <v>-0.44234284302589844</v>
      </c>
      <c r="L24" s="268">
        <f xml:space="preserve"> -SUMIFS('N1.3_Project_Listing'!$Q$16:$Q$829, 'N1.3_Project_Listing'!$G$16:$G$829,"A1", 'N1.3_Project_Listing'!$A$16:$A$829,$B24, 'N1.3_Project_Listing'!$D$16:$D$829, "Removal") - SUMIFS('N1.3_Project_Listing'!$Q$16:$Q$829, 'N1.3_Project_Listing'!$G$16:$G$829,"A1",'N1.3_Project_Listing'!$A$16:$A$829,$B24,'N1.3_Project_Listing'!$D$16:$D$829, "Addition")</f>
        <v>-1.575423044486765</v>
      </c>
      <c r="M24" s="268">
        <f>'N2.3_RIIO3_Risk_And_Volumes'!BS25</f>
        <v>-1.5946642057342897</v>
      </c>
      <c r="N24" s="142">
        <f t="shared" si="4"/>
        <v>25.012622918151145</v>
      </c>
      <c r="O24" s="142">
        <f>'N2.4_RIIO3_Risk_Comp'!BP25</f>
        <v>3.955849289293027</v>
      </c>
      <c r="P24" s="142">
        <f>'N2.4_RIIO3_Risk_Comp'!BQ25</f>
        <v>3.3735765260223767</v>
      </c>
      <c r="Q24" s="142">
        <f>'N2.4_RIIO3_Risk_Comp'!BP88</f>
        <v>1.2028627357000015</v>
      </c>
      <c r="R24" s="142">
        <f>'N2.4_RIIO3_Risk_Comp'!BQ88</f>
        <v>0.99915982040000062</v>
      </c>
      <c r="S24" s="142">
        <f>'N2.4_RIIO3_Risk_Comp'!BP151</f>
        <v>22.679987412900019</v>
      </c>
      <c r="T24" s="142">
        <f>'N2.4_RIIO3_Risk_Comp'!BQ151</f>
        <v>18.644294620200007</v>
      </c>
      <c r="U24" s="142">
        <f>'N2.4_RIIO3_Risk_Comp'!BP214</f>
        <v>2.1991391526999924</v>
      </c>
      <c r="V24" s="142">
        <f>'N2.4_RIIO3_Risk_Comp'!BQ214</f>
        <v>1.9938057700999927</v>
      </c>
      <c r="W24" s="268">
        <f>SUMIFS('N1.3_Project_Listing'!$P$16:$P$828,'N1.3_Project_Listing'!$G$16:$G$828,"A1",'N1.3_Project_Listing'!$A$16:$A$828,$B24,'N1.3_Project_Listing'!$D$16:$D$828, "Replacement")</f>
        <v>85.587426207358419</v>
      </c>
      <c r="X24" s="268">
        <f>SUMIFS('N1.3_Project_Listing'!$P$16:$P$828,'N1.3_Project_Listing'!$G$16:$G$828,"A1",'N1.3_Project_Listing'!$A$16:$A$828,$B24,'N1.3_Project_Listing'!$D$16:$D$828, "Refurbishment")</f>
        <v>10.168672126243296</v>
      </c>
      <c r="Y24" s="268">
        <f>SUMIFS('N1.3_Project_Listing'!$P$16:$P$828,'N1.3_Project_Listing'!$G$16:$G$828,"A1",'N1.3_Project_Listing'!$A$16:$A$828,$B24,'N1.3_Project_Listing'!$D$16:$D$828,"&lt;&gt;Replacement",'N1.3_Project_Listing'!$D$16:$D$828, "&lt;&gt;Refurbishment")</f>
        <v>841.58436543863263</v>
      </c>
      <c r="Z24" s="268">
        <f t="shared" si="3"/>
        <v>937.34046377223444</v>
      </c>
      <c r="AB24" s="165" t="str">
        <f t="shared" si="5"/>
        <v>OK</v>
      </c>
      <c r="AC24" s="165" t="str">
        <f t="shared" si="6"/>
        <v>OK</v>
      </c>
      <c r="AD24" s="165" t="str">
        <f>IF(ABS('N2.3_RIIO3_Risk_And_Volumes'!BQ25 - SUM('N2.1_Network_Risk_Summary'!J24:L24))&lt;0.01,"OK","Error")</f>
        <v>OK</v>
      </c>
      <c r="AE24" s="396"/>
    </row>
    <row r="25" spans="1:31" ht="13.5" hidden="1">
      <c r="A25" s="108" t="s">
        <v>256</v>
      </c>
      <c r="B25" s="144" t="str">
        <f>IF($C$2="ET",VLOOKUP(A25,'N0.7_Lookup_References'!$E$13:$K$71,2,FALSE),IF('N2.1_Network_Risk_Summary'!$C$2="GD",VLOOKUP(A25,'N0.7_Lookup_References'!$E$13:$K$73,4,FALSE),IF($C$2="GT",VLOOKUP(A25,'N0.7_Lookup_References'!$E$13:$K$71,6,FALSE),"")))</f>
        <v>No entry required</v>
      </c>
      <c r="C25" s="163" t="s">
        <v>441</v>
      </c>
      <c r="D25" s="142">
        <f t="shared" si="1"/>
        <v>0</v>
      </c>
      <c r="E25" s="142">
        <f>'N2.3_RIIO3_Risk_And_Volumes'!BU26</f>
        <v>0</v>
      </c>
      <c r="F25" s="268">
        <f>'N2.3_RIIO3_Risk_And_Volumes'!BW26+'N2.3_RIIO3_Risk_And_Volumes'!BV26</f>
        <v>0</v>
      </c>
      <c r="G25" s="142">
        <f>'N2.3_RIIO3_Risk_And_Volumes'!BN26</f>
        <v>0</v>
      </c>
      <c r="H25" s="268">
        <f>'N2.3_RIIO3_Risk_And_Volumes'!BO26</f>
        <v>0</v>
      </c>
      <c r="I25" s="142">
        <f t="shared" si="2"/>
        <v>0</v>
      </c>
      <c r="J25" s="268">
        <f xml:space="preserve"> -SUMIFS('N1.3_Project_Listing'!$Q$16:$Q$829, 'N1.3_Project_Listing'!$G$16:$G$829,"A1", 'N1.3_Project_Listing'!$A$16:$A$829,$B25, 'N1.3_Project_Listing'!$D$16:$D$829, "Replacement")</f>
        <v>0</v>
      </c>
      <c r="K25" s="268">
        <f xml:space="preserve"> -SUMIFS('N1.3_Project_Listing'!$Q$16:$Q$829, 'N1.3_Project_Listing'!$G$16:$G$829,"A1", 'N1.3_Project_Listing'!$A$16:$A$829,$B25, 'N1.3_Project_Listing'!$D$16:$D$829, "Refurbishment")</f>
        <v>0</v>
      </c>
      <c r="L25" s="268">
        <f xml:space="preserve"> -SUMIFS('N1.3_Project_Listing'!$Q$16:$Q$829, 'N1.3_Project_Listing'!$G$16:$G$829,"A1", 'N1.3_Project_Listing'!$A$16:$A$829,$B25, 'N1.3_Project_Listing'!$D$16:$D$829, "Removal") - SUMIFS('N1.3_Project_Listing'!$Q$16:$Q$829, 'N1.3_Project_Listing'!$G$16:$G$829,"A1",'N1.3_Project_Listing'!$A$16:$A$829,$B25,'N1.3_Project_Listing'!$D$16:$D$829, "Addition")</f>
        <v>0</v>
      </c>
      <c r="M25" s="268">
        <f>'N2.3_RIIO3_Risk_And_Volumes'!BS26</f>
        <v>0</v>
      </c>
      <c r="N25" s="142">
        <f t="shared" si="4"/>
        <v>0</v>
      </c>
      <c r="O25" s="142">
        <f>'N2.4_RIIO3_Risk_Comp'!BP26</f>
        <v>0</v>
      </c>
      <c r="P25" s="142">
        <f>'N2.4_RIIO3_Risk_Comp'!BQ26</f>
        <v>0</v>
      </c>
      <c r="Q25" s="142">
        <f>'N2.4_RIIO3_Risk_Comp'!BP89</f>
        <v>0</v>
      </c>
      <c r="R25" s="142">
        <f>'N2.4_RIIO3_Risk_Comp'!BQ89</f>
        <v>0</v>
      </c>
      <c r="S25" s="142">
        <f>'N2.4_RIIO3_Risk_Comp'!BP152</f>
        <v>0</v>
      </c>
      <c r="T25" s="142">
        <f>'N2.4_RIIO3_Risk_Comp'!BQ152</f>
        <v>0</v>
      </c>
      <c r="U25" s="142">
        <f>'N2.4_RIIO3_Risk_Comp'!BP215</f>
        <v>0</v>
      </c>
      <c r="V25" s="142">
        <f>'N2.4_RIIO3_Risk_Comp'!BQ215</f>
        <v>0</v>
      </c>
      <c r="W25" s="268">
        <f>SUMIFS('N1.3_Project_Listing'!$P$16:$P$828,'N1.3_Project_Listing'!$G$16:$G$828,"A1",'N1.3_Project_Listing'!$A$16:$A$828,$B25,'N1.3_Project_Listing'!$D$16:$D$828, "Replacement")</f>
        <v>0</v>
      </c>
      <c r="X25" s="268">
        <f>SUMIFS('N1.3_Project_Listing'!$P$16:$P$828,'N1.3_Project_Listing'!$G$16:$G$828,"A1",'N1.3_Project_Listing'!$A$16:$A$828,$B25,'N1.3_Project_Listing'!$D$16:$D$828, "Refurbishment")</f>
        <v>0</v>
      </c>
      <c r="Y25" s="268">
        <f>SUMIFS('N1.3_Project_Listing'!$P$16:$P$828,'N1.3_Project_Listing'!$G$16:$G$828,"A1",'N1.3_Project_Listing'!$A$16:$A$828,$B25,'N1.3_Project_Listing'!$D$16:$D$828,"&lt;&gt;Replacement",'N1.3_Project_Listing'!$D$16:$D$828, "&lt;&gt;Refurbishment")</f>
        <v>0</v>
      </c>
      <c r="Z25" s="268">
        <f t="shared" si="3"/>
        <v>0</v>
      </c>
      <c r="AB25" s="165" t="str">
        <f t="shared" si="5"/>
        <v>OK</v>
      </c>
      <c r="AC25" s="165" t="str">
        <f t="shared" si="6"/>
        <v>OK</v>
      </c>
      <c r="AD25" s="165" t="str">
        <f>IF(ABS('N2.3_RIIO3_Risk_And_Volumes'!BQ26 - SUM('N2.1_Network_Risk_Summary'!J25:L25))&lt;0.01,"OK","Error")</f>
        <v>OK</v>
      </c>
      <c r="AE25" s="391">
        <f t="shared" ref="AE25:AE73" si="7">SUM(P25,R25,T25,V25)-N25</f>
        <v>0</v>
      </c>
    </row>
    <row r="26" spans="1:31" ht="13.5" hidden="1">
      <c r="A26" s="108" t="s">
        <v>262</v>
      </c>
      <c r="B26" s="144" t="str">
        <f>IF($C$2="ET",VLOOKUP(A26,'N0.7_Lookup_References'!$E$13:$K$71,2,FALSE),IF('N2.1_Network_Risk_Summary'!$C$2="GD",VLOOKUP(A26,'N0.7_Lookup_References'!$E$13:$K$73,4,FALSE),IF($C$2="GT",VLOOKUP(A26,'N0.7_Lookup_References'!$E$13:$K$71,6,FALSE),"")))</f>
        <v>No entry required</v>
      </c>
      <c r="C26" s="163" t="s">
        <v>441</v>
      </c>
      <c r="D26" s="142">
        <f t="shared" si="1"/>
        <v>0</v>
      </c>
      <c r="E26" s="142">
        <f>'N2.3_RIIO3_Risk_And_Volumes'!BU27</f>
        <v>0</v>
      </c>
      <c r="F26" s="268">
        <f>'N2.3_RIIO3_Risk_And_Volumes'!BW27+'N2.3_RIIO3_Risk_And_Volumes'!BV27</f>
        <v>0</v>
      </c>
      <c r="G26" s="142">
        <f>'N2.3_RIIO3_Risk_And_Volumes'!BN27</f>
        <v>0</v>
      </c>
      <c r="H26" s="268">
        <f>'N2.3_RIIO3_Risk_And_Volumes'!BO27</f>
        <v>0</v>
      </c>
      <c r="I26" s="142">
        <f t="shared" si="2"/>
        <v>0</v>
      </c>
      <c r="J26" s="268">
        <f xml:space="preserve"> -SUMIFS('N1.3_Project_Listing'!$Q$16:$Q$829, 'N1.3_Project_Listing'!$G$16:$G$829,"A1", 'N1.3_Project_Listing'!$A$16:$A$829,$B26, 'N1.3_Project_Listing'!$D$16:$D$829, "Replacement")</f>
        <v>0</v>
      </c>
      <c r="K26" s="268">
        <f xml:space="preserve"> -SUMIFS('N1.3_Project_Listing'!$Q$16:$Q$829, 'N1.3_Project_Listing'!$G$16:$G$829,"A1", 'N1.3_Project_Listing'!$A$16:$A$829,$B26, 'N1.3_Project_Listing'!$D$16:$D$829, "Refurbishment")</f>
        <v>0</v>
      </c>
      <c r="L26" s="268">
        <f xml:space="preserve"> -SUMIFS('N1.3_Project_Listing'!$Q$16:$Q$829, 'N1.3_Project_Listing'!$G$16:$G$829,"A1", 'N1.3_Project_Listing'!$A$16:$A$829,$B26, 'N1.3_Project_Listing'!$D$16:$D$829, "Removal") - SUMIFS('N1.3_Project_Listing'!$Q$16:$Q$829, 'N1.3_Project_Listing'!$G$16:$G$829,"A1",'N1.3_Project_Listing'!$A$16:$A$829,$B26,'N1.3_Project_Listing'!$D$16:$D$829, "Addition")</f>
        <v>0</v>
      </c>
      <c r="M26" s="268">
        <f>'N2.3_RIIO3_Risk_And_Volumes'!BS27</f>
        <v>0</v>
      </c>
      <c r="N26" s="142">
        <f t="shared" si="4"/>
        <v>0</v>
      </c>
      <c r="O26" s="142">
        <f>'N2.4_RIIO3_Risk_Comp'!BP27</f>
        <v>0</v>
      </c>
      <c r="P26" s="142">
        <f>'N2.4_RIIO3_Risk_Comp'!BQ27</f>
        <v>0</v>
      </c>
      <c r="Q26" s="142">
        <f>'N2.4_RIIO3_Risk_Comp'!BP90</f>
        <v>0</v>
      </c>
      <c r="R26" s="142">
        <f>'N2.4_RIIO3_Risk_Comp'!BQ90</f>
        <v>0</v>
      </c>
      <c r="S26" s="142">
        <f>'N2.4_RIIO3_Risk_Comp'!BP153</f>
        <v>0</v>
      </c>
      <c r="T26" s="142">
        <f>'N2.4_RIIO3_Risk_Comp'!BQ153</f>
        <v>0</v>
      </c>
      <c r="U26" s="142">
        <f>'N2.4_RIIO3_Risk_Comp'!BP216</f>
        <v>0</v>
      </c>
      <c r="V26" s="142">
        <f>'N2.4_RIIO3_Risk_Comp'!BQ216</f>
        <v>0</v>
      </c>
      <c r="W26" s="268">
        <f>SUMIFS('N1.3_Project_Listing'!$P$16:$P$828,'N1.3_Project_Listing'!$G$16:$G$828,"A1",'N1.3_Project_Listing'!$A$16:$A$828,$B26,'N1.3_Project_Listing'!$D$16:$D$828, "Replacement")</f>
        <v>0</v>
      </c>
      <c r="X26" s="268">
        <f>SUMIFS('N1.3_Project_Listing'!$P$16:$P$828,'N1.3_Project_Listing'!$G$16:$G$828,"A1",'N1.3_Project_Listing'!$A$16:$A$828,$B26,'N1.3_Project_Listing'!$D$16:$D$828, "Refurbishment")</f>
        <v>0</v>
      </c>
      <c r="Y26" s="268">
        <f>SUMIFS('N1.3_Project_Listing'!$P$16:$P$828,'N1.3_Project_Listing'!$G$16:$G$828,"A1",'N1.3_Project_Listing'!$A$16:$A$828,$B26,'N1.3_Project_Listing'!$D$16:$D$828,"&lt;&gt;Replacement",'N1.3_Project_Listing'!$D$16:$D$828, "&lt;&gt;Refurbishment")</f>
        <v>0</v>
      </c>
      <c r="Z26" s="268">
        <f t="shared" si="3"/>
        <v>0</v>
      </c>
      <c r="AB26" s="165" t="str">
        <f t="shared" si="5"/>
        <v>OK</v>
      </c>
      <c r="AC26" s="165" t="str">
        <f t="shared" si="6"/>
        <v>OK</v>
      </c>
      <c r="AD26" s="165" t="str">
        <f>IF(ABS('N2.3_RIIO3_Risk_And_Volumes'!BQ27 - SUM('N2.1_Network_Risk_Summary'!J26:L26))&lt;0.01,"OK","Error")</f>
        <v>OK</v>
      </c>
      <c r="AE26" s="391">
        <f t="shared" si="7"/>
        <v>0</v>
      </c>
    </row>
    <row r="27" spans="1:31" ht="13.5" hidden="1">
      <c r="A27" s="108" t="s">
        <v>267</v>
      </c>
      <c r="B27" s="144" t="str">
        <f>IF($C$2="ET",VLOOKUP(A27,'N0.7_Lookup_References'!$E$13:$K$71,2,FALSE),IF('N2.1_Network_Risk_Summary'!$C$2="GD",VLOOKUP(A27,'N0.7_Lookup_References'!$E$13:$K$73,4,FALSE),IF($C$2="GT",VLOOKUP(A27,'N0.7_Lookup_References'!$E$13:$K$71,6,FALSE),"")))</f>
        <v>No entry required</v>
      </c>
      <c r="C27" s="163" t="s">
        <v>441</v>
      </c>
      <c r="D27" s="142">
        <f t="shared" si="1"/>
        <v>0</v>
      </c>
      <c r="E27" s="142">
        <f>'N2.3_RIIO3_Risk_And_Volumes'!BU28</f>
        <v>0</v>
      </c>
      <c r="F27" s="268">
        <f>'N2.3_RIIO3_Risk_And_Volumes'!BW28+'N2.3_RIIO3_Risk_And_Volumes'!BV28</f>
        <v>0</v>
      </c>
      <c r="G27" s="142">
        <f>'N2.3_RIIO3_Risk_And_Volumes'!BN28</f>
        <v>0</v>
      </c>
      <c r="H27" s="268">
        <f>'N2.3_RIIO3_Risk_And_Volumes'!BO28</f>
        <v>0</v>
      </c>
      <c r="I27" s="142">
        <f t="shared" si="2"/>
        <v>0</v>
      </c>
      <c r="J27" s="268">
        <f xml:space="preserve"> -SUMIFS('N1.3_Project_Listing'!$Q$16:$Q$829, 'N1.3_Project_Listing'!$G$16:$G$829,"A1", 'N1.3_Project_Listing'!$A$16:$A$829,$B27, 'N1.3_Project_Listing'!$D$16:$D$829, "Replacement")</f>
        <v>0</v>
      </c>
      <c r="K27" s="268">
        <f xml:space="preserve"> -SUMIFS('N1.3_Project_Listing'!$Q$16:$Q$829, 'N1.3_Project_Listing'!$G$16:$G$829,"A1", 'N1.3_Project_Listing'!$A$16:$A$829,$B27, 'N1.3_Project_Listing'!$D$16:$D$829, "Refurbishment")</f>
        <v>0</v>
      </c>
      <c r="L27" s="268">
        <f xml:space="preserve"> -SUMIFS('N1.3_Project_Listing'!$Q$16:$Q$829, 'N1.3_Project_Listing'!$G$16:$G$829,"A1", 'N1.3_Project_Listing'!$A$16:$A$829,$B27, 'N1.3_Project_Listing'!$D$16:$D$829, "Removal") - SUMIFS('N1.3_Project_Listing'!$Q$16:$Q$829, 'N1.3_Project_Listing'!$G$16:$G$829,"A1",'N1.3_Project_Listing'!$A$16:$A$829,$B27,'N1.3_Project_Listing'!$D$16:$D$829, "Addition")</f>
        <v>0</v>
      </c>
      <c r="M27" s="268">
        <f>'N2.3_RIIO3_Risk_And_Volumes'!BS28</f>
        <v>0</v>
      </c>
      <c r="N27" s="142">
        <f t="shared" si="4"/>
        <v>0</v>
      </c>
      <c r="O27" s="142">
        <f>'N2.4_RIIO3_Risk_Comp'!BP28</f>
        <v>0</v>
      </c>
      <c r="P27" s="142">
        <f>'N2.4_RIIO3_Risk_Comp'!BQ28</f>
        <v>0</v>
      </c>
      <c r="Q27" s="142">
        <f>'N2.4_RIIO3_Risk_Comp'!BP91</f>
        <v>0</v>
      </c>
      <c r="R27" s="142">
        <f>'N2.4_RIIO3_Risk_Comp'!BQ91</f>
        <v>0</v>
      </c>
      <c r="S27" s="142">
        <f>'N2.4_RIIO3_Risk_Comp'!BP154</f>
        <v>0</v>
      </c>
      <c r="T27" s="142">
        <f>'N2.4_RIIO3_Risk_Comp'!BQ154</f>
        <v>0</v>
      </c>
      <c r="U27" s="142">
        <f>'N2.4_RIIO3_Risk_Comp'!BP217</f>
        <v>0</v>
      </c>
      <c r="V27" s="142">
        <f>'N2.4_RIIO3_Risk_Comp'!BQ217</f>
        <v>0</v>
      </c>
      <c r="W27" s="268">
        <f>SUMIFS('N1.3_Project_Listing'!$P$16:$P$828,'N1.3_Project_Listing'!$G$16:$G$828,"A1",'N1.3_Project_Listing'!$A$16:$A$828,$B27,'N1.3_Project_Listing'!$D$16:$D$828, "Replacement")</f>
        <v>0</v>
      </c>
      <c r="X27" s="268">
        <f>SUMIFS('N1.3_Project_Listing'!$P$16:$P$828,'N1.3_Project_Listing'!$G$16:$G$828,"A1",'N1.3_Project_Listing'!$A$16:$A$828,$B27,'N1.3_Project_Listing'!$D$16:$D$828, "Refurbishment")</f>
        <v>0</v>
      </c>
      <c r="Y27" s="268">
        <f>SUMIFS('N1.3_Project_Listing'!$P$16:$P$828,'N1.3_Project_Listing'!$G$16:$G$828,"A1",'N1.3_Project_Listing'!$A$16:$A$828,$B27,'N1.3_Project_Listing'!$D$16:$D$828,"&lt;&gt;Replacement",'N1.3_Project_Listing'!$D$16:$D$828, "&lt;&gt;Refurbishment")</f>
        <v>0</v>
      </c>
      <c r="Z27" s="268">
        <f t="shared" si="3"/>
        <v>0</v>
      </c>
      <c r="AB27" s="165" t="str">
        <f t="shared" si="5"/>
        <v>OK</v>
      </c>
      <c r="AC27" s="165" t="str">
        <f t="shared" si="6"/>
        <v>OK</v>
      </c>
      <c r="AD27" s="165" t="str">
        <f>IF(ABS('N2.3_RIIO3_Risk_And_Volumes'!BQ28 - SUM('N2.1_Network_Risk_Summary'!J27:L27))&lt;0.01,"OK","Error")</f>
        <v>OK</v>
      </c>
      <c r="AE27" s="391">
        <f t="shared" si="7"/>
        <v>0</v>
      </c>
    </row>
    <row r="28" spans="1:31" ht="13.5" hidden="1">
      <c r="A28" s="108" t="s">
        <v>272</v>
      </c>
      <c r="B28" s="144" t="str">
        <f>IF($C$2="ET",VLOOKUP(A28,'N0.7_Lookup_References'!$E$13:$K$71,2,FALSE),IF('N2.1_Network_Risk_Summary'!$C$2="GD",VLOOKUP(A28,'N0.7_Lookup_References'!$E$13:$K$73,4,FALSE),IF($C$2="GT",VLOOKUP(A28,'N0.7_Lookup_References'!$E$13:$K$71,6,FALSE),"")))</f>
        <v>No entry required</v>
      </c>
      <c r="C28" s="163" t="s">
        <v>441</v>
      </c>
      <c r="D28" s="142">
        <f t="shared" si="1"/>
        <v>0</v>
      </c>
      <c r="E28" s="142">
        <f>'N2.3_RIIO3_Risk_And_Volumes'!BU29</f>
        <v>0</v>
      </c>
      <c r="F28" s="268">
        <f>'N2.3_RIIO3_Risk_And_Volumes'!BW29+'N2.3_RIIO3_Risk_And_Volumes'!BV29</f>
        <v>0</v>
      </c>
      <c r="G28" s="142">
        <f>'N2.3_RIIO3_Risk_And_Volumes'!BN29</f>
        <v>0</v>
      </c>
      <c r="H28" s="268">
        <f>'N2.3_RIIO3_Risk_And_Volumes'!BO29</f>
        <v>0</v>
      </c>
      <c r="I28" s="142">
        <f t="shared" si="2"/>
        <v>0</v>
      </c>
      <c r="J28" s="268">
        <f xml:space="preserve"> -SUMIFS('N1.3_Project_Listing'!$Q$16:$Q$829, 'N1.3_Project_Listing'!$G$16:$G$829,"A1", 'N1.3_Project_Listing'!$A$16:$A$829,$B28, 'N1.3_Project_Listing'!$D$16:$D$829, "Replacement")</f>
        <v>0</v>
      </c>
      <c r="K28" s="268">
        <f xml:space="preserve"> -SUMIFS('N1.3_Project_Listing'!$Q$16:$Q$829, 'N1.3_Project_Listing'!$G$16:$G$829,"A1", 'N1.3_Project_Listing'!$A$16:$A$829,$B28, 'N1.3_Project_Listing'!$D$16:$D$829, "Refurbishment")</f>
        <v>0</v>
      </c>
      <c r="L28" s="268">
        <f xml:space="preserve"> -SUMIFS('N1.3_Project_Listing'!$Q$16:$Q$829, 'N1.3_Project_Listing'!$G$16:$G$829,"A1", 'N1.3_Project_Listing'!$A$16:$A$829,$B28, 'N1.3_Project_Listing'!$D$16:$D$829, "Removal") - SUMIFS('N1.3_Project_Listing'!$Q$16:$Q$829, 'N1.3_Project_Listing'!$G$16:$G$829,"A1",'N1.3_Project_Listing'!$A$16:$A$829,$B28,'N1.3_Project_Listing'!$D$16:$D$829, "Addition")</f>
        <v>0</v>
      </c>
      <c r="M28" s="268">
        <f>'N2.3_RIIO3_Risk_And_Volumes'!BS29</f>
        <v>0</v>
      </c>
      <c r="N28" s="142">
        <f t="shared" si="4"/>
        <v>0</v>
      </c>
      <c r="O28" s="142">
        <f>'N2.4_RIIO3_Risk_Comp'!BP29</f>
        <v>0</v>
      </c>
      <c r="P28" s="142">
        <f>'N2.4_RIIO3_Risk_Comp'!BQ29</f>
        <v>0</v>
      </c>
      <c r="Q28" s="142">
        <f>'N2.4_RIIO3_Risk_Comp'!BP92</f>
        <v>0</v>
      </c>
      <c r="R28" s="142">
        <f>'N2.4_RIIO3_Risk_Comp'!BQ92</f>
        <v>0</v>
      </c>
      <c r="S28" s="142">
        <f>'N2.4_RIIO3_Risk_Comp'!BP155</f>
        <v>0</v>
      </c>
      <c r="T28" s="142">
        <f>'N2.4_RIIO3_Risk_Comp'!BQ155</f>
        <v>0</v>
      </c>
      <c r="U28" s="142">
        <f>'N2.4_RIIO3_Risk_Comp'!BP218</f>
        <v>0</v>
      </c>
      <c r="V28" s="142">
        <f>'N2.4_RIIO3_Risk_Comp'!BQ218</f>
        <v>0</v>
      </c>
      <c r="W28" s="268">
        <f>SUMIFS('N1.3_Project_Listing'!$P$16:$P$828,'N1.3_Project_Listing'!$G$16:$G$828,"A1",'N1.3_Project_Listing'!$A$16:$A$828,$B28,'N1.3_Project_Listing'!$D$16:$D$828, "Replacement")</f>
        <v>0</v>
      </c>
      <c r="X28" s="268">
        <f>SUMIFS('N1.3_Project_Listing'!$P$16:$P$828,'N1.3_Project_Listing'!$G$16:$G$828,"A1",'N1.3_Project_Listing'!$A$16:$A$828,$B28,'N1.3_Project_Listing'!$D$16:$D$828, "Refurbishment")</f>
        <v>0</v>
      </c>
      <c r="Y28" s="268">
        <f>SUMIFS('N1.3_Project_Listing'!$P$16:$P$828,'N1.3_Project_Listing'!$G$16:$G$828,"A1",'N1.3_Project_Listing'!$A$16:$A$828,$B28,'N1.3_Project_Listing'!$D$16:$D$828,"&lt;&gt;Replacement",'N1.3_Project_Listing'!$D$16:$D$828, "&lt;&gt;Refurbishment")</f>
        <v>0</v>
      </c>
      <c r="Z28" s="268">
        <f t="shared" si="3"/>
        <v>0</v>
      </c>
      <c r="AB28" s="165" t="str">
        <f t="shared" si="5"/>
        <v>OK</v>
      </c>
      <c r="AC28" s="165" t="str">
        <f t="shared" si="6"/>
        <v>OK</v>
      </c>
      <c r="AD28" s="165" t="str">
        <f>IF(ABS('N2.3_RIIO3_Risk_And_Volumes'!BQ29 - SUM('N2.1_Network_Risk_Summary'!J28:L28))&lt;0.01,"OK","Error")</f>
        <v>OK</v>
      </c>
      <c r="AE28" s="391">
        <f t="shared" si="7"/>
        <v>0</v>
      </c>
    </row>
    <row r="29" spans="1:31" ht="13.5" hidden="1">
      <c r="A29" s="108" t="s">
        <v>276</v>
      </c>
      <c r="B29" s="144" t="str">
        <f>IF($C$2="ET",VLOOKUP(A29,'N0.7_Lookup_References'!$E$13:$K$71,2,FALSE),IF('N2.1_Network_Risk_Summary'!$C$2="GD",VLOOKUP(A29,'N0.7_Lookup_References'!$E$13:$K$73,4,FALSE),IF($C$2="GT",VLOOKUP(A29,'N0.7_Lookup_References'!$E$13:$K$71,6,FALSE),"")))</f>
        <v>No entry required</v>
      </c>
      <c r="C29" s="163" t="s">
        <v>441</v>
      </c>
      <c r="D29" s="142">
        <f t="shared" si="1"/>
        <v>0</v>
      </c>
      <c r="E29" s="142">
        <f>'N2.3_RIIO3_Risk_And_Volumes'!BU30</f>
        <v>0</v>
      </c>
      <c r="F29" s="268">
        <f>'N2.3_RIIO3_Risk_And_Volumes'!BW30+'N2.3_RIIO3_Risk_And_Volumes'!BV30</f>
        <v>0</v>
      </c>
      <c r="G29" s="142">
        <f>'N2.3_RIIO3_Risk_And_Volumes'!BN30</f>
        <v>0</v>
      </c>
      <c r="H29" s="268">
        <f>'N2.3_RIIO3_Risk_And_Volumes'!BO30</f>
        <v>0</v>
      </c>
      <c r="I29" s="142">
        <f t="shared" si="2"/>
        <v>0</v>
      </c>
      <c r="J29" s="268">
        <f xml:space="preserve"> -SUMIFS('N1.3_Project_Listing'!$Q$16:$Q$829, 'N1.3_Project_Listing'!$G$16:$G$829,"A1", 'N1.3_Project_Listing'!$A$16:$A$829,$B29, 'N1.3_Project_Listing'!$D$16:$D$829, "Replacement")</f>
        <v>0</v>
      </c>
      <c r="K29" s="268">
        <f xml:space="preserve"> -SUMIFS('N1.3_Project_Listing'!$Q$16:$Q$829, 'N1.3_Project_Listing'!$G$16:$G$829,"A1", 'N1.3_Project_Listing'!$A$16:$A$829,$B29, 'N1.3_Project_Listing'!$D$16:$D$829, "Refurbishment")</f>
        <v>0</v>
      </c>
      <c r="L29" s="268">
        <f xml:space="preserve"> -SUMIFS('N1.3_Project_Listing'!$Q$16:$Q$829, 'N1.3_Project_Listing'!$G$16:$G$829,"A1", 'N1.3_Project_Listing'!$A$16:$A$829,$B29, 'N1.3_Project_Listing'!$D$16:$D$829, "Removal") - SUMIFS('N1.3_Project_Listing'!$Q$16:$Q$829, 'N1.3_Project_Listing'!$G$16:$G$829,"A1",'N1.3_Project_Listing'!$A$16:$A$829,$B29,'N1.3_Project_Listing'!$D$16:$D$829, "Addition")</f>
        <v>0</v>
      </c>
      <c r="M29" s="268">
        <f>'N2.3_RIIO3_Risk_And_Volumes'!BS30</f>
        <v>0</v>
      </c>
      <c r="N29" s="142">
        <f t="shared" si="4"/>
        <v>0</v>
      </c>
      <c r="O29" s="142">
        <f>'N2.4_RIIO3_Risk_Comp'!BP30</f>
        <v>0</v>
      </c>
      <c r="P29" s="142">
        <f>'N2.4_RIIO3_Risk_Comp'!BQ30</f>
        <v>0</v>
      </c>
      <c r="Q29" s="142">
        <f>'N2.4_RIIO3_Risk_Comp'!BP93</f>
        <v>0</v>
      </c>
      <c r="R29" s="142">
        <f>'N2.4_RIIO3_Risk_Comp'!BQ93</f>
        <v>0</v>
      </c>
      <c r="S29" s="142">
        <f>'N2.4_RIIO3_Risk_Comp'!BP156</f>
        <v>0</v>
      </c>
      <c r="T29" s="142">
        <f>'N2.4_RIIO3_Risk_Comp'!BQ156</f>
        <v>0</v>
      </c>
      <c r="U29" s="142">
        <f>'N2.4_RIIO3_Risk_Comp'!BP219</f>
        <v>0</v>
      </c>
      <c r="V29" s="142">
        <f>'N2.4_RIIO3_Risk_Comp'!BQ219</f>
        <v>0</v>
      </c>
      <c r="W29" s="268">
        <f>SUMIFS('N1.3_Project_Listing'!$P$16:$P$828,'N1.3_Project_Listing'!$G$16:$G$828,"A1",'N1.3_Project_Listing'!$A$16:$A$828,$B29,'N1.3_Project_Listing'!$D$16:$D$828, "Replacement")</f>
        <v>0</v>
      </c>
      <c r="X29" s="268">
        <f>SUMIFS('N1.3_Project_Listing'!$P$16:$P$828,'N1.3_Project_Listing'!$G$16:$G$828,"A1",'N1.3_Project_Listing'!$A$16:$A$828,$B29,'N1.3_Project_Listing'!$D$16:$D$828, "Refurbishment")</f>
        <v>0</v>
      </c>
      <c r="Y29" s="268">
        <f>SUMIFS('N1.3_Project_Listing'!$P$16:$P$828,'N1.3_Project_Listing'!$G$16:$G$828,"A1",'N1.3_Project_Listing'!$A$16:$A$828,$B29,'N1.3_Project_Listing'!$D$16:$D$828,"&lt;&gt;Replacement",'N1.3_Project_Listing'!$D$16:$D$828, "&lt;&gt;Refurbishment")</f>
        <v>0</v>
      </c>
      <c r="Z29" s="268">
        <f t="shared" si="3"/>
        <v>0</v>
      </c>
      <c r="AB29" s="165" t="str">
        <f t="shared" si="5"/>
        <v>OK</v>
      </c>
      <c r="AC29" s="165" t="str">
        <f t="shared" si="6"/>
        <v>OK</v>
      </c>
      <c r="AD29" s="165" t="str">
        <f>IF(ABS('N2.3_RIIO3_Risk_And_Volumes'!BQ30 - SUM('N2.1_Network_Risk_Summary'!J29:L29))&lt;0.01,"OK","Error")</f>
        <v>OK</v>
      </c>
      <c r="AE29" s="391">
        <f t="shared" si="7"/>
        <v>0</v>
      </c>
    </row>
    <row r="30" spans="1:31" ht="13.5" hidden="1">
      <c r="A30" s="108" t="s">
        <v>280</v>
      </c>
      <c r="B30" s="144" t="str">
        <f>IF($C$2="ET",VLOOKUP(A30,'N0.7_Lookup_References'!$E$13:$K$71,2,FALSE),IF('N2.1_Network_Risk_Summary'!$C$2="GD",VLOOKUP(A30,'N0.7_Lookup_References'!$E$13:$K$73,4,FALSE),IF($C$2="GT",VLOOKUP(A30,'N0.7_Lookup_References'!$E$13:$K$71,6,FALSE),"")))</f>
        <v>No entry required</v>
      </c>
      <c r="C30" s="163" t="s">
        <v>441</v>
      </c>
      <c r="D30" s="142">
        <f t="shared" si="1"/>
        <v>0</v>
      </c>
      <c r="E30" s="142">
        <f>'N2.3_RIIO3_Risk_And_Volumes'!BU31</f>
        <v>0</v>
      </c>
      <c r="F30" s="268">
        <f>'N2.3_RIIO3_Risk_And_Volumes'!BW31+'N2.3_RIIO3_Risk_And_Volumes'!BV31</f>
        <v>0</v>
      </c>
      <c r="G30" s="142">
        <f>'N2.3_RIIO3_Risk_And_Volumes'!BN31</f>
        <v>0</v>
      </c>
      <c r="H30" s="268">
        <f>'N2.3_RIIO3_Risk_And_Volumes'!BO31</f>
        <v>0</v>
      </c>
      <c r="I30" s="142">
        <f t="shared" si="2"/>
        <v>0</v>
      </c>
      <c r="J30" s="268">
        <f xml:space="preserve"> -SUMIFS('N1.3_Project_Listing'!$Q$16:$Q$829, 'N1.3_Project_Listing'!$G$16:$G$829,"A1", 'N1.3_Project_Listing'!$A$16:$A$829,$B30, 'N1.3_Project_Listing'!$D$16:$D$829, "Replacement")</f>
        <v>0</v>
      </c>
      <c r="K30" s="268">
        <f xml:space="preserve"> -SUMIFS('N1.3_Project_Listing'!$Q$16:$Q$829, 'N1.3_Project_Listing'!$G$16:$G$829,"A1", 'N1.3_Project_Listing'!$A$16:$A$829,$B30, 'N1.3_Project_Listing'!$D$16:$D$829, "Refurbishment")</f>
        <v>0</v>
      </c>
      <c r="L30" s="268">
        <f xml:space="preserve"> -SUMIFS('N1.3_Project_Listing'!$Q$16:$Q$829, 'N1.3_Project_Listing'!$G$16:$G$829,"A1", 'N1.3_Project_Listing'!$A$16:$A$829,$B30, 'N1.3_Project_Listing'!$D$16:$D$829, "Removal") - SUMIFS('N1.3_Project_Listing'!$Q$16:$Q$829, 'N1.3_Project_Listing'!$G$16:$G$829,"A1",'N1.3_Project_Listing'!$A$16:$A$829,$B30,'N1.3_Project_Listing'!$D$16:$D$829, "Addition")</f>
        <v>0</v>
      </c>
      <c r="M30" s="268">
        <f>'N2.3_RIIO3_Risk_And_Volumes'!BS31</f>
        <v>0</v>
      </c>
      <c r="N30" s="142">
        <f t="shared" si="4"/>
        <v>0</v>
      </c>
      <c r="O30" s="142">
        <f>'N2.4_RIIO3_Risk_Comp'!BP31</f>
        <v>0</v>
      </c>
      <c r="P30" s="142">
        <f>'N2.4_RIIO3_Risk_Comp'!BQ31</f>
        <v>0</v>
      </c>
      <c r="Q30" s="142">
        <f>'N2.4_RIIO3_Risk_Comp'!BP94</f>
        <v>0</v>
      </c>
      <c r="R30" s="142">
        <f>'N2.4_RIIO3_Risk_Comp'!BQ94</f>
        <v>0</v>
      </c>
      <c r="S30" s="142">
        <f>'N2.4_RIIO3_Risk_Comp'!BP157</f>
        <v>0</v>
      </c>
      <c r="T30" s="142">
        <f>'N2.4_RIIO3_Risk_Comp'!BQ157</f>
        <v>0</v>
      </c>
      <c r="U30" s="142">
        <f>'N2.4_RIIO3_Risk_Comp'!BP220</f>
        <v>0</v>
      </c>
      <c r="V30" s="142">
        <f>'N2.4_RIIO3_Risk_Comp'!BQ220</f>
        <v>0</v>
      </c>
      <c r="W30" s="268">
        <f>SUMIFS('N1.3_Project_Listing'!$P$16:$P$828,'N1.3_Project_Listing'!$G$16:$G$828,"A1",'N1.3_Project_Listing'!$A$16:$A$828,$B30,'N1.3_Project_Listing'!$D$16:$D$828, "Replacement")</f>
        <v>0</v>
      </c>
      <c r="X30" s="268">
        <f>SUMIFS('N1.3_Project_Listing'!$P$16:$P$828,'N1.3_Project_Listing'!$G$16:$G$828,"A1",'N1.3_Project_Listing'!$A$16:$A$828,$B30,'N1.3_Project_Listing'!$D$16:$D$828, "Refurbishment")</f>
        <v>0</v>
      </c>
      <c r="Y30" s="268">
        <f>SUMIFS('N1.3_Project_Listing'!$P$16:$P$828,'N1.3_Project_Listing'!$G$16:$G$828,"A1",'N1.3_Project_Listing'!$A$16:$A$828,$B30,'N1.3_Project_Listing'!$D$16:$D$828,"&lt;&gt;Replacement",'N1.3_Project_Listing'!$D$16:$D$828, "&lt;&gt;Refurbishment")</f>
        <v>0</v>
      </c>
      <c r="Z30" s="268">
        <f t="shared" si="3"/>
        <v>0</v>
      </c>
      <c r="AB30" s="165" t="str">
        <f t="shared" si="5"/>
        <v>OK</v>
      </c>
      <c r="AC30" s="165" t="str">
        <f t="shared" si="6"/>
        <v>OK</v>
      </c>
      <c r="AD30" s="165" t="str">
        <f>IF(ABS('N2.3_RIIO3_Risk_And_Volumes'!BQ31 - SUM('N2.1_Network_Risk_Summary'!J30:L30))&lt;0.01,"OK","Error")</f>
        <v>OK</v>
      </c>
      <c r="AE30" s="391">
        <f t="shared" si="7"/>
        <v>0</v>
      </c>
    </row>
    <row r="31" spans="1:31" ht="13.5" hidden="1">
      <c r="A31" s="108" t="s">
        <v>284</v>
      </c>
      <c r="B31" s="144" t="str">
        <f>IF($C$2="ET",VLOOKUP(A31,'N0.7_Lookup_References'!$E$13:$K$71,2,FALSE),IF('N2.1_Network_Risk_Summary'!$C$2="GD",VLOOKUP(A31,'N0.7_Lookup_References'!$E$13:$K$73,4,FALSE),IF($C$2="GT",VLOOKUP(A31,'N0.7_Lookup_References'!$E$13:$K$71,6,FALSE),"")))</f>
        <v>No entry required</v>
      </c>
      <c r="C31" s="163" t="s">
        <v>441</v>
      </c>
      <c r="D31" s="142">
        <f t="shared" si="1"/>
        <v>0</v>
      </c>
      <c r="E31" s="142">
        <f>'N2.3_RIIO3_Risk_And_Volumes'!BU32</f>
        <v>0</v>
      </c>
      <c r="F31" s="268">
        <f>'N2.3_RIIO3_Risk_And_Volumes'!BW32+'N2.3_RIIO3_Risk_And_Volumes'!BV32</f>
        <v>0</v>
      </c>
      <c r="G31" s="142">
        <f>'N2.3_RIIO3_Risk_And_Volumes'!BN32</f>
        <v>0</v>
      </c>
      <c r="H31" s="268">
        <f>'N2.3_RIIO3_Risk_And_Volumes'!BO32</f>
        <v>0</v>
      </c>
      <c r="I31" s="142">
        <f t="shared" si="2"/>
        <v>0</v>
      </c>
      <c r="J31" s="268">
        <f xml:space="preserve"> -SUMIFS('N1.3_Project_Listing'!$Q$16:$Q$829, 'N1.3_Project_Listing'!$G$16:$G$829,"A1", 'N1.3_Project_Listing'!$A$16:$A$829,$B31, 'N1.3_Project_Listing'!$D$16:$D$829, "Replacement")</f>
        <v>0</v>
      </c>
      <c r="K31" s="268">
        <f xml:space="preserve"> -SUMIFS('N1.3_Project_Listing'!$Q$16:$Q$829, 'N1.3_Project_Listing'!$G$16:$G$829,"A1", 'N1.3_Project_Listing'!$A$16:$A$829,$B31, 'N1.3_Project_Listing'!$D$16:$D$829, "Refurbishment")</f>
        <v>0</v>
      </c>
      <c r="L31" s="268">
        <f xml:space="preserve"> -SUMIFS('N1.3_Project_Listing'!$Q$16:$Q$829, 'N1.3_Project_Listing'!$G$16:$G$829,"A1", 'N1.3_Project_Listing'!$A$16:$A$829,$B31, 'N1.3_Project_Listing'!$D$16:$D$829, "Removal") - SUMIFS('N1.3_Project_Listing'!$Q$16:$Q$829, 'N1.3_Project_Listing'!$G$16:$G$829,"A1",'N1.3_Project_Listing'!$A$16:$A$829,$B31,'N1.3_Project_Listing'!$D$16:$D$829, "Addition")</f>
        <v>0</v>
      </c>
      <c r="M31" s="268">
        <f>'N2.3_RIIO3_Risk_And_Volumes'!BS32</f>
        <v>0</v>
      </c>
      <c r="N31" s="142">
        <f t="shared" si="4"/>
        <v>0</v>
      </c>
      <c r="O31" s="142">
        <f>'N2.4_RIIO3_Risk_Comp'!BP32</f>
        <v>0</v>
      </c>
      <c r="P31" s="142">
        <f>'N2.4_RIIO3_Risk_Comp'!BQ32</f>
        <v>0</v>
      </c>
      <c r="Q31" s="142">
        <f>'N2.4_RIIO3_Risk_Comp'!BP95</f>
        <v>0</v>
      </c>
      <c r="R31" s="142">
        <f>'N2.4_RIIO3_Risk_Comp'!BQ95</f>
        <v>0</v>
      </c>
      <c r="S31" s="142">
        <f>'N2.4_RIIO3_Risk_Comp'!BP158</f>
        <v>0</v>
      </c>
      <c r="T31" s="142">
        <f>'N2.4_RIIO3_Risk_Comp'!BQ158</f>
        <v>0</v>
      </c>
      <c r="U31" s="142">
        <f>'N2.4_RIIO3_Risk_Comp'!BP221</f>
        <v>0</v>
      </c>
      <c r="V31" s="142">
        <f>'N2.4_RIIO3_Risk_Comp'!BQ221</f>
        <v>0</v>
      </c>
      <c r="W31" s="268">
        <f>SUMIFS('N1.3_Project_Listing'!$P$16:$P$828,'N1.3_Project_Listing'!$G$16:$G$828,"A1",'N1.3_Project_Listing'!$A$16:$A$828,$B31,'N1.3_Project_Listing'!$D$16:$D$828, "Replacement")</f>
        <v>0</v>
      </c>
      <c r="X31" s="268">
        <f>SUMIFS('N1.3_Project_Listing'!$P$16:$P$828,'N1.3_Project_Listing'!$G$16:$G$828,"A1",'N1.3_Project_Listing'!$A$16:$A$828,$B31,'N1.3_Project_Listing'!$D$16:$D$828, "Refurbishment")</f>
        <v>0</v>
      </c>
      <c r="Y31" s="268">
        <f>SUMIFS('N1.3_Project_Listing'!$P$16:$P$828,'N1.3_Project_Listing'!$G$16:$G$828,"A1",'N1.3_Project_Listing'!$A$16:$A$828,$B31,'N1.3_Project_Listing'!$D$16:$D$828,"&lt;&gt;Replacement",'N1.3_Project_Listing'!$D$16:$D$828, "&lt;&gt;Refurbishment")</f>
        <v>0</v>
      </c>
      <c r="Z31" s="268">
        <f t="shared" si="3"/>
        <v>0</v>
      </c>
      <c r="AB31" s="165" t="str">
        <f t="shared" si="5"/>
        <v>OK</v>
      </c>
      <c r="AC31" s="165" t="str">
        <f t="shared" si="6"/>
        <v>OK</v>
      </c>
      <c r="AD31" s="165" t="str">
        <f>IF(ABS('N2.3_RIIO3_Risk_And_Volumes'!BQ32 - SUM('N2.1_Network_Risk_Summary'!J31:L31))&lt;0.01,"OK","Error")</f>
        <v>OK</v>
      </c>
      <c r="AE31" s="391">
        <f t="shared" si="7"/>
        <v>0</v>
      </c>
    </row>
    <row r="32" spans="1:31" ht="13.5" hidden="1">
      <c r="A32" s="108" t="s">
        <v>288</v>
      </c>
      <c r="B32" s="144" t="str">
        <f>IF($C$2="ET",VLOOKUP(A32,'N0.7_Lookup_References'!$E$13:$K$71,2,FALSE),IF('N2.1_Network_Risk_Summary'!$C$2="GD",VLOOKUP(A32,'N0.7_Lookup_References'!$E$13:$K$73,4,FALSE),IF($C$2="GT",VLOOKUP(A32,'N0.7_Lookup_References'!$E$13:$K$71,6,FALSE),"")))</f>
        <v>No entry required</v>
      </c>
      <c r="C32" s="163" t="s">
        <v>441</v>
      </c>
      <c r="D32" s="142">
        <f t="shared" si="1"/>
        <v>0</v>
      </c>
      <c r="E32" s="142">
        <f>'N2.3_RIIO3_Risk_And_Volumes'!BU33</f>
        <v>0</v>
      </c>
      <c r="F32" s="268">
        <f>'N2.3_RIIO3_Risk_And_Volumes'!BW33+'N2.3_RIIO3_Risk_And_Volumes'!BV33</f>
        <v>0</v>
      </c>
      <c r="G32" s="142">
        <f>'N2.3_RIIO3_Risk_And_Volumes'!BN33</f>
        <v>0</v>
      </c>
      <c r="H32" s="268">
        <f>'N2.3_RIIO3_Risk_And_Volumes'!BO33</f>
        <v>0</v>
      </c>
      <c r="I32" s="142">
        <f t="shared" si="2"/>
        <v>0</v>
      </c>
      <c r="J32" s="268">
        <f xml:space="preserve"> -SUMIFS('N1.3_Project_Listing'!$Q$16:$Q$829, 'N1.3_Project_Listing'!$G$16:$G$829,"A1", 'N1.3_Project_Listing'!$A$16:$A$829,$B32, 'N1.3_Project_Listing'!$D$16:$D$829, "Replacement")</f>
        <v>0</v>
      </c>
      <c r="K32" s="268">
        <f xml:space="preserve"> -SUMIFS('N1.3_Project_Listing'!$Q$16:$Q$829, 'N1.3_Project_Listing'!$G$16:$G$829,"A1", 'N1.3_Project_Listing'!$A$16:$A$829,$B32, 'N1.3_Project_Listing'!$D$16:$D$829, "Refurbishment")</f>
        <v>0</v>
      </c>
      <c r="L32" s="268">
        <f xml:space="preserve"> -SUMIFS('N1.3_Project_Listing'!$Q$16:$Q$829, 'N1.3_Project_Listing'!$G$16:$G$829,"A1", 'N1.3_Project_Listing'!$A$16:$A$829,$B32, 'N1.3_Project_Listing'!$D$16:$D$829, "Removal") - SUMIFS('N1.3_Project_Listing'!$Q$16:$Q$829, 'N1.3_Project_Listing'!$G$16:$G$829,"A1",'N1.3_Project_Listing'!$A$16:$A$829,$B32,'N1.3_Project_Listing'!$D$16:$D$829, "Addition")</f>
        <v>0</v>
      </c>
      <c r="M32" s="268">
        <f>'N2.3_RIIO3_Risk_And_Volumes'!BS33</f>
        <v>0</v>
      </c>
      <c r="N32" s="142">
        <f t="shared" si="4"/>
        <v>0</v>
      </c>
      <c r="O32" s="142">
        <f>'N2.4_RIIO3_Risk_Comp'!BP33</f>
        <v>0</v>
      </c>
      <c r="P32" s="142">
        <f>'N2.4_RIIO3_Risk_Comp'!BQ33</f>
        <v>0</v>
      </c>
      <c r="Q32" s="142">
        <f>'N2.4_RIIO3_Risk_Comp'!BP96</f>
        <v>0</v>
      </c>
      <c r="R32" s="142">
        <f>'N2.4_RIIO3_Risk_Comp'!BQ96</f>
        <v>0</v>
      </c>
      <c r="S32" s="142">
        <f>'N2.4_RIIO3_Risk_Comp'!BP159</f>
        <v>0</v>
      </c>
      <c r="T32" s="142">
        <f>'N2.4_RIIO3_Risk_Comp'!BQ159</f>
        <v>0</v>
      </c>
      <c r="U32" s="142">
        <f>'N2.4_RIIO3_Risk_Comp'!BP222</f>
        <v>0</v>
      </c>
      <c r="V32" s="142">
        <f>'N2.4_RIIO3_Risk_Comp'!BQ222</f>
        <v>0</v>
      </c>
      <c r="W32" s="268">
        <f>SUMIFS('N1.3_Project_Listing'!$P$16:$P$828,'N1.3_Project_Listing'!$G$16:$G$828,"A1",'N1.3_Project_Listing'!$A$16:$A$828,$B32,'N1.3_Project_Listing'!$D$16:$D$828, "Replacement")</f>
        <v>0</v>
      </c>
      <c r="X32" s="268">
        <f>SUMIFS('N1.3_Project_Listing'!$P$16:$P$828,'N1.3_Project_Listing'!$G$16:$G$828,"A1",'N1.3_Project_Listing'!$A$16:$A$828,$B32,'N1.3_Project_Listing'!$D$16:$D$828, "Refurbishment")</f>
        <v>0</v>
      </c>
      <c r="Y32" s="268">
        <f>SUMIFS('N1.3_Project_Listing'!$P$16:$P$828,'N1.3_Project_Listing'!$G$16:$G$828,"A1",'N1.3_Project_Listing'!$A$16:$A$828,$B32,'N1.3_Project_Listing'!$D$16:$D$828,"&lt;&gt;Replacement",'N1.3_Project_Listing'!$D$16:$D$828, "&lt;&gt;Refurbishment")</f>
        <v>0</v>
      </c>
      <c r="Z32" s="268">
        <f t="shared" si="3"/>
        <v>0</v>
      </c>
      <c r="AB32" s="165" t="str">
        <f t="shared" si="5"/>
        <v>OK</v>
      </c>
      <c r="AC32" s="165" t="str">
        <f t="shared" si="6"/>
        <v>OK</v>
      </c>
      <c r="AD32" s="165" t="str">
        <f>IF(ABS('N2.3_RIIO3_Risk_And_Volumes'!BQ33 - SUM('N2.1_Network_Risk_Summary'!J32:L32))&lt;0.01,"OK","Error")</f>
        <v>OK</v>
      </c>
      <c r="AE32" s="391">
        <f t="shared" si="7"/>
        <v>0</v>
      </c>
    </row>
    <row r="33" spans="1:31" ht="13.5" hidden="1">
      <c r="A33" s="108" t="s">
        <v>292</v>
      </c>
      <c r="B33" s="144" t="str">
        <f>IF($C$2="ET",VLOOKUP(A33,'N0.7_Lookup_References'!$E$13:$K$71,2,FALSE),IF('N2.1_Network_Risk_Summary'!$C$2="GD",VLOOKUP(A33,'N0.7_Lookup_References'!$E$13:$K$73,4,FALSE),IF($C$2="GT",VLOOKUP(A33,'N0.7_Lookup_References'!$E$13:$K$71,6,FALSE),"")))</f>
        <v>No entry required</v>
      </c>
      <c r="C33" s="163" t="s">
        <v>441</v>
      </c>
      <c r="D33" s="142">
        <f t="shared" si="1"/>
        <v>0</v>
      </c>
      <c r="E33" s="142">
        <f>'N2.3_RIIO3_Risk_And_Volumes'!BU34</f>
        <v>0</v>
      </c>
      <c r="F33" s="268">
        <f>'N2.3_RIIO3_Risk_And_Volumes'!BW34+'N2.3_RIIO3_Risk_And_Volumes'!BV34</f>
        <v>0</v>
      </c>
      <c r="G33" s="142">
        <f>'N2.3_RIIO3_Risk_And_Volumes'!BN34</f>
        <v>0</v>
      </c>
      <c r="H33" s="268">
        <f>'N2.3_RIIO3_Risk_And_Volumes'!BO34</f>
        <v>0</v>
      </c>
      <c r="I33" s="142">
        <f t="shared" si="2"/>
        <v>0</v>
      </c>
      <c r="J33" s="268">
        <f xml:space="preserve"> -SUMIFS('N1.3_Project_Listing'!$Q$16:$Q$829, 'N1.3_Project_Listing'!$G$16:$G$829,"A1", 'N1.3_Project_Listing'!$A$16:$A$829,$B33, 'N1.3_Project_Listing'!$D$16:$D$829, "Replacement")</f>
        <v>0</v>
      </c>
      <c r="K33" s="268">
        <f xml:space="preserve"> -SUMIFS('N1.3_Project_Listing'!$Q$16:$Q$829, 'N1.3_Project_Listing'!$G$16:$G$829,"A1", 'N1.3_Project_Listing'!$A$16:$A$829,$B33, 'N1.3_Project_Listing'!$D$16:$D$829, "Refurbishment")</f>
        <v>0</v>
      </c>
      <c r="L33" s="268">
        <f xml:space="preserve"> -SUMIFS('N1.3_Project_Listing'!$Q$16:$Q$829, 'N1.3_Project_Listing'!$G$16:$G$829,"A1", 'N1.3_Project_Listing'!$A$16:$A$829,$B33, 'N1.3_Project_Listing'!$D$16:$D$829, "Removal") - SUMIFS('N1.3_Project_Listing'!$Q$16:$Q$829, 'N1.3_Project_Listing'!$G$16:$G$829,"A1",'N1.3_Project_Listing'!$A$16:$A$829,$B33,'N1.3_Project_Listing'!$D$16:$D$829, "Addition")</f>
        <v>0</v>
      </c>
      <c r="M33" s="268">
        <f>'N2.3_RIIO3_Risk_And_Volumes'!BS34</f>
        <v>0</v>
      </c>
      <c r="N33" s="142">
        <f t="shared" si="4"/>
        <v>0</v>
      </c>
      <c r="O33" s="142">
        <f>'N2.4_RIIO3_Risk_Comp'!BP34</f>
        <v>0</v>
      </c>
      <c r="P33" s="142">
        <f>'N2.4_RIIO3_Risk_Comp'!BQ34</f>
        <v>0</v>
      </c>
      <c r="Q33" s="142">
        <f>'N2.4_RIIO3_Risk_Comp'!BP97</f>
        <v>0</v>
      </c>
      <c r="R33" s="142">
        <f>'N2.4_RIIO3_Risk_Comp'!BQ97</f>
        <v>0</v>
      </c>
      <c r="S33" s="142">
        <f>'N2.4_RIIO3_Risk_Comp'!BP160</f>
        <v>0</v>
      </c>
      <c r="T33" s="142">
        <f>'N2.4_RIIO3_Risk_Comp'!BQ160</f>
        <v>0</v>
      </c>
      <c r="U33" s="142">
        <f>'N2.4_RIIO3_Risk_Comp'!BP223</f>
        <v>0</v>
      </c>
      <c r="V33" s="142">
        <f>'N2.4_RIIO3_Risk_Comp'!BQ223</f>
        <v>0</v>
      </c>
      <c r="W33" s="268">
        <f>SUMIFS('N1.3_Project_Listing'!$P$16:$P$828,'N1.3_Project_Listing'!$G$16:$G$828,"A1",'N1.3_Project_Listing'!$A$16:$A$828,$B33,'N1.3_Project_Listing'!$D$16:$D$828, "Replacement")</f>
        <v>0</v>
      </c>
      <c r="X33" s="268">
        <f>SUMIFS('N1.3_Project_Listing'!$P$16:$P$828,'N1.3_Project_Listing'!$G$16:$G$828,"A1",'N1.3_Project_Listing'!$A$16:$A$828,$B33,'N1.3_Project_Listing'!$D$16:$D$828, "Refurbishment")</f>
        <v>0</v>
      </c>
      <c r="Y33" s="268">
        <f>SUMIFS('N1.3_Project_Listing'!$P$16:$P$828,'N1.3_Project_Listing'!$G$16:$G$828,"A1",'N1.3_Project_Listing'!$A$16:$A$828,$B33,'N1.3_Project_Listing'!$D$16:$D$828,"&lt;&gt;Replacement",'N1.3_Project_Listing'!$D$16:$D$828, "&lt;&gt;Refurbishment")</f>
        <v>0</v>
      </c>
      <c r="Z33" s="268">
        <f t="shared" si="3"/>
        <v>0</v>
      </c>
      <c r="AB33" s="165" t="str">
        <f t="shared" si="5"/>
        <v>OK</v>
      </c>
      <c r="AC33" s="165" t="str">
        <f t="shared" si="6"/>
        <v>OK</v>
      </c>
      <c r="AD33" s="165" t="str">
        <f>IF(ABS('N2.3_RIIO3_Risk_And_Volumes'!BQ34 - SUM('N2.1_Network_Risk_Summary'!J33:L33))&lt;0.01,"OK","Error")</f>
        <v>OK</v>
      </c>
      <c r="AE33" s="391">
        <f t="shared" si="7"/>
        <v>0</v>
      </c>
    </row>
    <row r="34" spans="1:31" ht="13.5" hidden="1">
      <c r="A34" s="108" t="s">
        <v>296</v>
      </c>
      <c r="B34" s="144" t="str">
        <f>IF($C$2="ET",VLOOKUP(A34,'N0.7_Lookup_References'!$E$13:$K$71,2,FALSE),IF('N2.1_Network_Risk_Summary'!$C$2="GD",VLOOKUP(A34,'N0.7_Lookup_References'!$E$13:$K$73,4,FALSE),IF($C$2="GT",VLOOKUP(A34,'N0.7_Lookup_References'!$E$13:$K$71,6,FALSE),"")))</f>
        <v>No entry required</v>
      </c>
      <c r="C34" s="163" t="s">
        <v>441</v>
      </c>
      <c r="D34" s="142">
        <f t="shared" si="1"/>
        <v>0</v>
      </c>
      <c r="E34" s="142">
        <f>'N2.3_RIIO3_Risk_And_Volumes'!BU35</f>
        <v>0</v>
      </c>
      <c r="F34" s="268">
        <f>'N2.3_RIIO3_Risk_And_Volumes'!BW35+'N2.3_RIIO3_Risk_And_Volumes'!BV35</f>
        <v>0</v>
      </c>
      <c r="G34" s="142">
        <f>'N2.3_RIIO3_Risk_And_Volumes'!BN35</f>
        <v>0</v>
      </c>
      <c r="H34" s="268">
        <f>'N2.3_RIIO3_Risk_And_Volumes'!BO35</f>
        <v>0</v>
      </c>
      <c r="I34" s="142">
        <f t="shared" si="2"/>
        <v>0</v>
      </c>
      <c r="J34" s="268">
        <f xml:space="preserve"> -SUMIFS('N1.3_Project_Listing'!$Q$16:$Q$829, 'N1.3_Project_Listing'!$G$16:$G$829,"A1", 'N1.3_Project_Listing'!$A$16:$A$829,$B34, 'N1.3_Project_Listing'!$D$16:$D$829, "Replacement")</f>
        <v>0</v>
      </c>
      <c r="K34" s="268">
        <f xml:space="preserve"> -SUMIFS('N1.3_Project_Listing'!$Q$16:$Q$829, 'N1.3_Project_Listing'!$G$16:$G$829,"A1", 'N1.3_Project_Listing'!$A$16:$A$829,$B34, 'N1.3_Project_Listing'!$D$16:$D$829, "Refurbishment")</f>
        <v>0</v>
      </c>
      <c r="L34" s="268">
        <f xml:space="preserve"> -SUMIFS('N1.3_Project_Listing'!$Q$16:$Q$829, 'N1.3_Project_Listing'!$G$16:$G$829,"A1", 'N1.3_Project_Listing'!$A$16:$A$829,$B34, 'N1.3_Project_Listing'!$D$16:$D$829, "Removal") - SUMIFS('N1.3_Project_Listing'!$Q$16:$Q$829, 'N1.3_Project_Listing'!$G$16:$G$829,"A1",'N1.3_Project_Listing'!$A$16:$A$829,$B34,'N1.3_Project_Listing'!$D$16:$D$829, "Addition")</f>
        <v>0</v>
      </c>
      <c r="M34" s="268">
        <f>'N2.3_RIIO3_Risk_And_Volumes'!BS35</f>
        <v>0</v>
      </c>
      <c r="N34" s="142">
        <f t="shared" si="4"/>
        <v>0</v>
      </c>
      <c r="O34" s="142">
        <f>'N2.4_RIIO3_Risk_Comp'!BP35</f>
        <v>0</v>
      </c>
      <c r="P34" s="142">
        <f>'N2.4_RIIO3_Risk_Comp'!BQ35</f>
        <v>0</v>
      </c>
      <c r="Q34" s="142">
        <f>'N2.4_RIIO3_Risk_Comp'!BP98</f>
        <v>0</v>
      </c>
      <c r="R34" s="142">
        <f>'N2.4_RIIO3_Risk_Comp'!BQ98</f>
        <v>0</v>
      </c>
      <c r="S34" s="142">
        <f>'N2.4_RIIO3_Risk_Comp'!BP161</f>
        <v>0</v>
      </c>
      <c r="T34" s="142">
        <f>'N2.4_RIIO3_Risk_Comp'!BQ161</f>
        <v>0</v>
      </c>
      <c r="U34" s="142">
        <f>'N2.4_RIIO3_Risk_Comp'!BP224</f>
        <v>0</v>
      </c>
      <c r="V34" s="142">
        <f>'N2.4_RIIO3_Risk_Comp'!BQ224</f>
        <v>0</v>
      </c>
      <c r="W34" s="268">
        <f>SUMIFS('N1.3_Project_Listing'!$P$16:$P$828,'N1.3_Project_Listing'!$G$16:$G$828,"A1",'N1.3_Project_Listing'!$A$16:$A$828,$B34,'N1.3_Project_Listing'!$D$16:$D$828, "Replacement")</f>
        <v>0</v>
      </c>
      <c r="X34" s="268">
        <f>SUMIFS('N1.3_Project_Listing'!$P$16:$P$828,'N1.3_Project_Listing'!$G$16:$G$828,"A1",'N1.3_Project_Listing'!$A$16:$A$828,$B34,'N1.3_Project_Listing'!$D$16:$D$828, "Refurbishment")</f>
        <v>0</v>
      </c>
      <c r="Y34" s="268">
        <f>SUMIFS('N1.3_Project_Listing'!$P$16:$P$828,'N1.3_Project_Listing'!$G$16:$G$828,"A1",'N1.3_Project_Listing'!$A$16:$A$828,$B34,'N1.3_Project_Listing'!$D$16:$D$828,"&lt;&gt;Replacement",'N1.3_Project_Listing'!$D$16:$D$828, "&lt;&gt;Refurbishment")</f>
        <v>0</v>
      </c>
      <c r="Z34" s="268">
        <f t="shared" si="3"/>
        <v>0</v>
      </c>
      <c r="AB34" s="165" t="str">
        <f t="shared" si="5"/>
        <v>OK</v>
      </c>
      <c r="AC34" s="165" t="str">
        <f t="shared" si="6"/>
        <v>OK</v>
      </c>
      <c r="AD34" s="165" t="str">
        <f>IF(ABS('N2.3_RIIO3_Risk_And_Volumes'!BQ35 - SUM('N2.1_Network_Risk_Summary'!J34:L34))&lt;0.01,"OK","Error")</f>
        <v>OK</v>
      </c>
      <c r="AE34" s="391">
        <f t="shared" si="7"/>
        <v>0</v>
      </c>
    </row>
    <row r="35" spans="1:31" ht="13.5" hidden="1">
      <c r="A35" s="108" t="s">
        <v>301</v>
      </c>
      <c r="B35" s="144" t="str">
        <f>IF($C$2="ET",VLOOKUP(A35,'N0.7_Lookup_References'!$E$13:$K$71,2,FALSE),IF('N2.1_Network_Risk_Summary'!$C$2="GD",VLOOKUP(A35,'N0.7_Lookup_References'!$E$13:$K$73,4,FALSE),IF($C$2="GT",VLOOKUP(A35,'N0.7_Lookup_References'!$E$13:$K$71,6,FALSE),"")))</f>
        <v>No entry required</v>
      </c>
      <c r="C35" s="163" t="s">
        <v>441</v>
      </c>
      <c r="D35" s="142">
        <f t="shared" si="1"/>
        <v>0</v>
      </c>
      <c r="E35" s="142">
        <f>'N2.3_RIIO3_Risk_And_Volumes'!BU36</f>
        <v>0</v>
      </c>
      <c r="F35" s="268">
        <f>'N2.3_RIIO3_Risk_And_Volumes'!BW36+'N2.3_RIIO3_Risk_And_Volumes'!BV36</f>
        <v>0</v>
      </c>
      <c r="G35" s="142">
        <f>'N2.3_RIIO3_Risk_And_Volumes'!BN36</f>
        <v>0</v>
      </c>
      <c r="H35" s="268">
        <f>'N2.3_RIIO3_Risk_And_Volumes'!BO36</f>
        <v>0</v>
      </c>
      <c r="I35" s="142">
        <f t="shared" si="2"/>
        <v>0</v>
      </c>
      <c r="J35" s="268">
        <f xml:space="preserve"> -SUMIFS('N1.3_Project_Listing'!$Q$16:$Q$829, 'N1.3_Project_Listing'!$G$16:$G$829,"A1", 'N1.3_Project_Listing'!$A$16:$A$829,$B35, 'N1.3_Project_Listing'!$D$16:$D$829, "Replacement")</f>
        <v>0</v>
      </c>
      <c r="K35" s="268">
        <f xml:space="preserve"> -SUMIFS('N1.3_Project_Listing'!$Q$16:$Q$829, 'N1.3_Project_Listing'!$G$16:$G$829,"A1", 'N1.3_Project_Listing'!$A$16:$A$829,$B35, 'N1.3_Project_Listing'!$D$16:$D$829, "Refurbishment")</f>
        <v>0</v>
      </c>
      <c r="L35" s="268">
        <f xml:space="preserve"> -SUMIFS('N1.3_Project_Listing'!$Q$16:$Q$829, 'N1.3_Project_Listing'!$G$16:$G$829,"A1", 'N1.3_Project_Listing'!$A$16:$A$829,$B35, 'N1.3_Project_Listing'!$D$16:$D$829, "Removal") - SUMIFS('N1.3_Project_Listing'!$Q$16:$Q$829, 'N1.3_Project_Listing'!$G$16:$G$829,"A1",'N1.3_Project_Listing'!$A$16:$A$829,$B35,'N1.3_Project_Listing'!$D$16:$D$829, "Addition")</f>
        <v>0</v>
      </c>
      <c r="M35" s="268">
        <f>'N2.3_RIIO3_Risk_And_Volumes'!BS36</f>
        <v>0</v>
      </c>
      <c r="N35" s="142">
        <f t="shared" si="4"/>
        <v>0</v>
      </c>
      <c r="O35" s="142">
        <f>'N2.4_RIIO3_Risk_Comp'!BP36</f>
        <v>0</v>
      </c>
      <c r="P35" s="142">
        <f>'N2.4_RIIO3_Risk_Comp'!BQ36</f>
        <v>0</v>
      </c>
      <c r="Q35" s="142">
        <f>'N2.4_RIIO3_Risk_Comp'!BP99</f>
        <v>0</v>
      </c>
      <c r="R35" s="142">
        <f>'N2.4_RIIO3_Risk_Comp'!BQ99</f>
        <v>0</v>
      </c>
      <c r="S35" s="142">
        <f>'N2.4_RIIO3_Risk_Comp'!BP162</f>
        <v>0</v>
      </c>
      <c r="T35" s="142">
        <f>'N2.4_RIIO3_Risk_Comp'!BQ162</f>
        <v>0</v>
      </c>
      <c r="U35" s="142">
        <f>'N2.4_RIIO3_Risk_Comp'!BP225</f>
        <v>0</v>
      </c>
      <c r="V35" s="142">
        <f>'N2.4_RIIO3_Risk_Comp'!BQ225</f>
        <v>0</v>
      </c>
      <c r="W35" s="268">
        <f>SUMIFS('N1.3_Project_Listing'!$P$16:$P$828,'N1.3_Project_Listing'!$G$16:$G$828,"A1",'N1.3_Project_Listing'!$A$16:$A$828,$B35,'N1.3_Project_Listing'!$D$16:$D$828, "Replacement")</f>
        <v>0</v>
      </c>
      <c r="X35" s="268">
        <f>SUMIFS('N1.3_Project_Listing'!$P$16:$P$828,'N1.3_Project_Listing'!$G$16:$G$828,"A1",'N1.3_Project_Listing'!$A$16:$A$828,$B35,'N1.3_Project_Listing'!$D$16:$D$828, "Refurbishment")</f>
        <v>0</v>
      </c>
      <c r="Y35" s="268">
        <f>SUMIFS('N1.3_Project_Listing'!$P$16:$P$828,'N1.3_Project_Listing'!$G$16:$G$828,"A1",'N1.3_Project_Listing'!$A$16:$A$828,$B35,'N1.3_Project_Listing'!$D$16:$D$828,"&lt;&gt;Replacement",'N1.3_Project_Listing'!$D$16:$D$828, "&lt;&gt;Refurbishment")</f>
        <v>0</v>
      </c>
      <c r="Z35" s="268">
        <f t="shared" si="3"/>
        <v>0</v>
      </c>
      <c r="AB35" s="165" t="str">
        <f t="shared" si="5"/>
        <v>OK</v>
      </c>
      <c r="AC35" s="165" t="str">
        <f t="shared" si="6"/>
        <v>OK</v>
      </c>
      <c r="AD35" s="165" t="str">
        <f>IF(ABS('N2.3_RIIO3_Risk_And_Volumes'!BQ36 - SUM('N2.1_Network_Risk_Summary'!J35:L35))&lt;0.01,"OK","Error")</f>
        <v>OK</v>
      </c>
      <c r="AE35" s="391">
        <f t="shared" si="7"/>
        <v>0</v>
      </c>
    </row>
    <row r="36" spans="1:31" ht="13.5" hidden="1">
      <c r="A36" s="108" t="s">
        <v>305</v>
      </c>
      <c r="B36" s="144" t="str">
        <f>IF($C$2="ET",VLOOKUP(A36,'N0.7_Lookup_References'!$E$13:$K$71,2,FALSE),IF('N2.1_Network_Risk_Summary'!$C$2="GD",VLOOKUP(A36,'N0.7_Lookup_References'!$E$13:$K$73,4,FALSE),IF($C$2="GT",VLOOKUP(A36,'N0.7_Lookup_References'!$E$13:$K$71,6,FALSE),"")))</f>
        <v>No entry required</v>
      </c>
      <c r="C36" s="163" t="s">
        <v>441</v>
      </c>
      <c r="D36" s="142">
        <f t="shared" si="1"/>
        <v>0</v>
      </c>
      <c r="E36" s="142">
        <f>'N2.3_RIIO3_Risk_And_Volumes'!BU37</f>
        <v>0</v>
      </c>
      <c r="F36" s="268">
        <f>'N2.3_RIIO3_Risk_And_Volumes'!BW37+'N2.3_RIIO3_Risk_And_Volumes'!BV37</f>
        <v>0</v>
      </c>
      <c r="G36" s="142">
        <f>'N2.3_RIIO3_Risk_And_Volumes'!BN37</f>
        <v>0</v>
      </c>
      <c r="H36" s="268">
        <f>'N2.3_RIIO3_Risk_And_Volumes'!BO37</f>
        <v>0</v>
      </c>
      <c r="I36" s="142">
        <f t="shared" si="2"/>
        <v>0</v>
      </c>
      <c r="J36" s="268">
        <f xml:space="preserve"> -SUMIFS('N1.3_Project_Listing'!$Q$16:$Q$829, 'N1.3_Project_Listing'!$G$16:$G$829,"A1", 'N1.3_Project_Listing'!$A$16:$A$829,$B36, 'N1.3_Project_Listing'!$D$16:$D$829, "Replacement")</f>
        <v>0</v>
      </c>
      <c r="K36" s="268">
        <f xml:space="preserve"> -SUMIFS('N1.3_Project_Listing'!$Q$16:$Q$829, 'N1.3_Project_Listing'!$G$16:$G$829,"A1", 'N1.3_Project_Listing'!$A$16:$A$829,$B36, 'N1.3_Project_Listing'!$D$16:$D$829, "Refurbishment")</f>
        <v>0</v>
      </c>
      <c r="L36" s="268">
        <f xml:space="preserve"> -SUMIFS('N1.3_Project_Listing'!$Q$16:$Q$829, 'N1.3_Project_Listing'!$G$16:$G$829,"A1", 'N1.3_Project_Listing'!$A$16:$A$829,$B36, 'N1.3_Project_Listing'!$D$16:$D$829, "Removal") - SUMIFS('N1.3_Project_Listing'!$Q$16:$Q$829, 'N1.3_Project_Listing'!$G$16:$G$829,"A1",'N1.3_Project_Listing'!$A$16:$A$829,$B36,'N1.3_Project_Listing'!$D$16:$D$829, "Addition")</f>
        <v>0</v>
      </c>
      <c r="M36" s="268">
        <f>'N2.3_RIIO3_Risk_And_Volumes'!BS37</f>
        <v>0</v>
      </c>
      <c r="N36" s="142">
        <f t="shared" si="4"/>
        <v>0</v>
      </c>
      <c r="O36" s="142">
        <f>'N2.4_RIIO3_Risk_Comp'!BP37</f>
        <v>0</v>
      </c>
      <c r="P36" s="142">
        <f>'N2.4_RIIO3_Risk_Comp'!BQ37</f>
        <v>0</v>
      </c>
      <c r="Q36" s="142">
        <f>'N2.4_RIIO3_Risk_Comp'!BP100</f>
        <v>0</v>
      </c>
      <c r="R36" s="142">
        <f>'N2.4_RIIO3_Risk_Comp'!BQ100</f>
        <v>0</v>
      </c>
      <c r="S36" s="142">
        <f>'N2.4_RIIO3_Risk_Comp'!BP163</f>
        <v>0</v>
      </c>
      <c r="T36" s="142">
        <f>'N2.4_RIIO3_Risk_Comp'!BQ163</f>
        <v>0</v>
      </c>
      <c r="U36" s="142">
        <f>'N2.4_RIIO3_Risk_Comp'!BP226</f>
        <v>0</v>
      </c>
      <c r="V36" s="142">
        <f>'N2.4_RIIO3_Risk_Comp'!BQ226</f>
        <v>0</v>
      </c>
      <c r="W36" s="268">
        <f>SUMIFS('N1.3_Project_Listing'!$P$16:$P$828,'N1.3_Project_Listing'!$G$16:$G$828,"A1",'N1.3_Project_Listing'!$A$16:$A$828,$B36,'N1.3_Project_Listing'!$D$16:$D$828, "Replacement")</f>
        <v>0</v>
      </c>
      <c r="X36" s="268">
        <f>SUMIFS('N1.3_Project_Listing'!$P$16:$P$828,'N1.3_Project_Listing'!$G$16:$G$828,"A1",'N1.3_Project_Listing'!$A$16:$A$828,$B36,'N1.3_Project_Listing'!$D$16:$D$828, "Refurbishment")</f>
        <v>0</v>
      </c>
      <c r="Y36" s="268">
        <f>SUMIFS('N1.3_Project_Listing'!$P$16:$P$828,'N1.3_Project_Listing'!$G$16:$G$828,"A1",'N1.3_Project_Listing'!$A$16:$A$828,$B36,'N1.3_Project_Listing'!$D$16:$D$828,"&lt;&gt;Replacement",'N1.3_Project_Listing'!$D$16:$D$828, "&lt;&gt;Refurbishment")</f>
        <v>0</v>
      </c>
      <c r="Z36" s="268">
        <f t="shared" si="3"/>
        <v>0</v>
      </c>
      <c r="AB36" s="165" t="str">
        <f t="shared" si="5"/>
        <v>OK</v>
      </c>
      <c r="AC36" s="165" t="str">
        <f t="shared" si="6"/>
        <v>OK</v>
      </c>
      <c r="AD36" s="165" t="str">
        <f>IF(ABS('N2.3_RIIO3_Risk_And_Volumes'!BQ37 - SUM('N2.1_Network_Risk_Summary'!J36:L36))&lt;0.01,"OK","Error")</f>
        <v>OK</v>
      </c>
      <c r="AE36" s="391">
        <f t="shared" si="7"/>
        <v>0</v>
      </c>
    </row>
    <row r="37" spans="1:31" ht="13.5" hidden="1">
      <c r="A37" s="108" t="s">
        <v>309</v>
      </c>
      <c r="B37" s="144" t="str">
        <f>IF($C$2="ET",VLOOKUP(A37,'N0.7_Lookup_References'!$E$13:$K$71,2,FALSE),IF('N2.1_Network_Risk_Summary'!$C$2="GD",VLOOKUP(A37,'N0.7_Lookup_References'!$E$13:$K$73,4,FALSE),IF($C$2="GT",VLOOKUP(A37,'N0.7_Lookup_References'!$E$13:$K$71,6,FALSE),"")))</f>
        <v>No entry required</v>
      </c>
      <c r="C37" s="163" t="s">
        <v>441</v>
      </c>
      <c r="D37" s="142">
        <f t="shared" si="1"/>
        <v>0</v>
      </c>
      <c r="E37" s="142">
        <f>'N2.3_RIIO3_Risk_And_Volumes'!BU38</f>
        <v>0</v>
      </c>
      <c r="F37" s="268">
        <f>'N2.3_RIIO3_Risk_And_Volumes'!BW38+'N2.3_RIIO3_Risk_And_Volumes'!BV38</f>
        <v>0</v>
      </c>
      <c r="G37" s="142">
        <f>'N2.3_RIIO3_Risk_And_Volumes'!BN38</f>
        <v>0</v>
      </c>
      <c r="H37" s="268">
        <f>'N2.3_RIIO3_Risk_And_Volumes'!BO38</f>
        <v>0</v>
      </c>
      <c r="I37" s="142">
        <f t="shared" si="2"/>
        <v>0</v>
      </c>
      <c r="J37" s="268">
        <f xml:space="preserve"> -SUMIFS('N1.3_Project_Listing'!$Q$16:$Q$829, 'N1.3_Project_Listing'!$G$16:$G$829,"A1", 'N1.3_Project_Listing'!$A$16:$A$829,$B37, 'N1.3_Project_Listing'!$D$16:$D$829, "Replacement")</f>
        <v>0</v>
      </c>
      <c r="K37" s="268">
        <f xml:space="preserve"> -SUMIFS('N1.3_Project_Listing'!$Q$16:$Q$829, 'N1.3_Project_Listing'!$G$16:$G$829,"A1", 'N1.3_Project_Listing'!$A$16:$A$829,$B37, 'N1.3_Project_Listing'!$D$16:$D$829, "Refurbishment")</f>
        <v>0</v>
      </c>
      <c r="L37" s="268">
        <f xml:space="preserve"> -SUMIFS('N1.3_Project_Listing'!$Q$16:$Q$829, 'N1.3_Project_Listing'!$G$16:$G$829,"A1", 'N1.3_Project_Listing'!$A$16:$A$829,$B37, 'N1.3_Project_Listing'!$D$16:$D$829, "Removal") - SUMIFS('N1.3_Project_Listing'!$Q$16:$Q$829, 'N1.3_Project_Listing'!$G$16:$G$829,"A1",'N1.3_Project_Listing'!$A$16:$A$829,$B37,'N1.3_Project_Listing'!$D$16:$D$829, "Addition")</f>
        <v>0</v>
      </c>
      <c r="M37" s="268">
        <f>'N2.3_RIIO3_Risk_And_Volumes'!BS38</f>
        <v>0</v>
      </c>
      <c r="N37" s="142">
        <f t="shared" si="4"/>
        <v>0</v>
      </c>
      <c r="O37" s="142">
        <f>'N2.4_RIIO3_Risk_Comp'!BP38</f>
        <v>0</v>
      </c>
      <c r="P37" s="142">
        <f>'N2.4_RIIO3_Risk_Comp'!BQ38</f>
        <v>0</v>
      </c>
      <c r="Q37" s="142">
        <f>'N2.4_RIIO3_Risk_Comp'!BP101</f>
        <v>0</v>
      </c>
      <c r="R37" s="142">
        <f>'N2.4_RIIO3_Risk_Comp'!BQ101</f>
        <v>0</v>
      </c>
      <c r="S37" s="142">
        <f>'N2.4_RIIO3_Risk_Comp'!BP164</f>
        <v>0</v>
      </c>
      <c r="T37" s="142">
        <f>'N2.4_RIIO3_Risk_Comp'!BQ164</f>
        <v>0</v>
      </c>
      <c r="U37" s="142">
        <f>'N2.4_RIIO3_Risk_Comp'!BP227</f>
        <v>0</v>
      </c>
      <c r="V37" s="142">
        <f>'N2.4_RIIO3_Risk_Comp'!BQ227</f>
        <v>0</v>
      </c>
      <c r="W37" s="268">
        <f>SUMIFS('N1.3_Project_Listing'!$P$16:$P$828,'N1.3_Project_Listing'!$G$16:$G$828,"A1",'N1.3_Project_Listing'!$A$16:$A$828,$B37,'N1.3_Project_Listing'!$D$16:$D$828, "Replacement")</f>
        <v>0</v>
      </c>
      <c r="X37" s="268">
        <f>SUMIFS('N1.3_Project_Listing'!$P$16:$P$828,'N1.3_Project_Listing'!$G$16:$G$828,"A1",'N1.3_Project_Listing'!$A$16:$A$828,$B37,'N1.3_Project_Listing'!$D$16:$D$828, "Refurbishment")</f>
        <v>0</v>
      </c>
      <c r="Y37" s="268">
        <f>SUMIFS('N1.3_Project_Listing'!$P$16:$P$828,'N1.3_Project_Listing'!$G$16:$G$828,"A1",'N1.3_Project_Listing'!$A$16:$A$828,$B37,'N1.3_Project_Listing'!$D$16:$D$828,"&lt;&gt;Replacement",'N1.3_Project_Listing'!$D$16:$D$828, "&lt;&gt;Refurbishment")</f>
        <v>0</v>
      </c>
      <c r="Z37" s="268">
        <f t="shared" si="3"/>
        <v>0</v>
      </c>
      <c r="AB37" s="165" t="str">
        <f t="shared" si="5"/>
        <v>OK</v>
      </c>
      <c r="AC37" s="165" t="str">
        <f t="shared" si="6"/>
        <v>OK</v>
      </c>
      <c r="AD37" s="165" t="str">
        <f>IF(ABS('N2.3_RIIO3_Risk_And_Volumes'!BQ38 - SUM('N2.1_Network_Risk_Summary'!J37:L37))&lt;0.01,"OK","Error")</f>
        <v>OK</v>
      </c>
      <c r="AE37" s="391">
        <f t="shared" si="7"/>
        <v>0</v>
      </c>
    </row>
    <row r="38" spans="1:31" ht="13.5" hidden="1">
      <c r="A38" s="108" t="s">
        <v>312</v>
      </c>
      <c r="B38" s="144" t="str">
        <f>IF($C$2="ET",VLOOKUP(A38,'N0.7_Lookup_References'!$E$13:$K$71,2,FALSE),IF('N2.1_Network_Risk_Summary'!$C$2="GD",VLOOKUP(A38,'N0.7_Lookup_References'!$E$13:$K$73,4,FALSE),IF($C$2="GT",VLOOKUP(A38,'N0.7_Lookup_References'!$E$13:$K$71,6,FALSE),"")))</f>
        <v>No entry required</v>
      </c>
      <c r="C38" s="163" t="s">
        <v>441</v>
      </c>
      <c r="D38" s="142">
        <f t="shared" si="1"/>
        <v>0</v>
      </c>
      <c r="E38" s="142">
        <f>'N2.3_RIIO3_Risk_And_Volumes'!BU39</f>
        <v>0</v>
      </c>
      <c r="F38" s="268">
        <f>'N2.3_RIIO3_Risk_And_Volumes'!BW39+'N2.3_RIIO3_Risk_And_Volumes'!BV39</f>
        <v>0</v>
      </c>
      <c r="G38" s="142">
        <f>'N2.3_RIIO3_Risk_And_Volumes'!BN39</f>
        <v>0</v>
      </c>
      <c r="H38" s="268">
        <f>'N2.3_RIIO3_Risk_And_Volumes'!BO39</f>
        <v>0</v>
      </c>
      <c r="I38" s="142">
        <f t="shared" si="2"/>
        <v>0</v>
      </c>
      <c r="J38" s="268">
        <f xml:space="preserve"> -SUMIFS('N1.3_Project_Listing'!$Q$16:$Q$829, 'N1.3_Project_Listing'!$G$16:$G$829,"A1", 'N1.3_Project_Listing'!$A$16:$A$829,$B38, 'N1.3_Project_Listing'!$D$16:$D$829, "Replacement")</f>
        <v>0</v>
      </c>
      <c r="K38" s="268">
        <f xml:space="preserve"> -SUMIFS('N1.3_Project_Listing'!$Q$16:$Q$829, 'N1.3_Project_Listing'!$G$16:$G$829,"A1", 'N1.3_Project_Listing'!$A$16:$A$829,$B38, 'N1.3_Project_Listing'!$D$16:$D$829, "Refurbishment")</f>
        <v>0</v>
      </c>
      <c r="L38" s="268">
        <f xml:space="preserve"> -SUMIFS('N1.3_Project_Listing'!$Q$16:$Q$829, 'N1.3_Project_Listing'!$G$16:$G$829,"A1", 'N1.3_Project_Listing'!$A$16:$A$829,$B38, 'N1.3_Project_Listing'!$D$16:$D$829, "Removal") - SUMIFS('N1.3_Project_Listing'!$Q$16:$Q$829, 'N1.3_Project_Listing'!$G$16:$G$829,"A1",'N1.3_Project_Listing'!$A$16:$A$829,$B38,'N1.3_Project_Listing'!$D$16:$D$829, "Addition")</f>
        <v>0</v>
      </c>
      <c r="M38" s="268">
        <f>'N2.3_RIIO3_Risk_And_Volumes'!BS39</f>
        <v>0</v>
      </c>
      <c r="N38" s="142">
        <f t="shared" si="4"/>
        <v>0</v>
      </c>
      <c r="O38" s="142">
        <f>'N2.4_RIIO3_Risk_Comp'!BP39</f>
        <v>0</v>
      </c>
      <c r="P38" s="142">
        <f>'N2.4_RIIO3_Risk_Comp'!BQ39</f>
        <v>0</v>
      </c>
      <c r="Q38" s="142">
        <f>'N2.4_RIIO3_Risk_Comp'!BP102</f>
        <v>0</v>
      </c>
      <c r="R38" s="142">
        <f>'N2.4_RIIO3_Risk_Comp'!BQ102</f>
        <v>0</v>
      </c>
      <c r="S38" s="142">
        <f>'N2.4_RIIO3_Risk_Comp'!BP165</f>
        <v>0</v>
      </c>
      <c r="T38" s="142">
        <f>'N2.4_RIIO3_Risk_Comp'!BQ165</f>
        <v>0</v>
      </c>
      <c r="U38" s="142">
        <f>'N2.4_RIIO3_Risk_Comp'!BP228</f>
        <v>0</v>
      </c>
      <c r="V38" s="142">
        <f>'N2.4_RIIO3_Risk_Comp'!BQ228</f>
        <v>0</v>
      </c>
      <c r="W38" s="268">
        <f>SUMIFS('N1.3_Project_Listing'!$P$16:$P$828,'N1.3_Project_Listing'!$G$16:$G$828,"A1",'N1.3_Project_Listing'!$A$16:$A$828,$B38,'N1.3_Project_Listing'!$D$16:$D$828, "Replacement")</f>
        <v>0</v>
      </c>
      <c r="X38" s="268">
        <f>SUMIFS('N1.3_Project_Listing'!$P$16:$P$828,'N1.3_Project_Listing'!$G$16:$G$828,"A1",'N1.3_Project_Listing'!$A$16:$A$828,$B38,'N1.3_Project_Listing'!$D$16:$D$828, "Refurbishment")</f>
        <v>0</v>
      </c>
      <c r="Y38" s="268">
        <f>SUMIFS('N1.3_Project_Listing'!$P$16:$P$828,'N1.3_Project_Listing'!$G$16:$G$828,"A1",'N1.3_Project_Listing'!$A$16:$A$828,$B38,'N1.3_Project_Listing'!$D$16:$D$828,"&lt;&gt;Replacement",'N1.3_Project_Listing'!$D$16:$D$828, "&lt;&gt;Refurbishment")</f>
        <v>0</v>
      </c>
      <c r="Z38" s="268">
        <f t="shared" si="3"/>
        <v>0</v>
      </c>
      <c r="AB38" s="165" t="str">
        <f t="shared" si="5"/>
        <v>OK</v>
      </c>
      <c r="AC38" s="165" t="str">
        <f t="shared" si="6"/>
        <v>OK</v>
      </c>
      <c r="AD38" s="165" t="str">
        <f>IF(ABS('N2.3_RIIO3_Risk_And_Volumes'!BQ39 - SUM('N2.1_Network_Risk_Summary'!J38:L38))&lt;0.01,"OK","Error")</f>
        <v>OK</v>
      </c>
      <c r="AE38" s="391">
        <f t="shared" si="7"/>
        <v>0</v>
      </c>
    </row>
    <row r="39" spans="1:31" ht="13.5" hidden="1">
      <c r="A39" s="108" t="s">
        <v>315</v>
      </c>
      <c r="B39" s="144" t="str">
        <f>IF($C$2="ET",VLOOKUP(A39,'N0.7_Lookup_References'!$E$13:$K$71,2,FALSE),IF('N2.1_Network_Risk_Summary'!$C$2="GD",VLOOKUP(A39,'N0.7_Lookup_References'!$E$13:$K$73,4,FALSE),IF($C$2="GT",VLOOKUP(A39,'N0.7_Lookup_References'!$E$13:$K$71,6,FALSE),"")))</f>
        <v>No entry required</v>
      </c>
      <c r="C39" s="163" t="s">
        <v>441</v>
      </c>
      <c r="D39" s="142">
        <f t="shared" si="1"/>
        <v>0</v>
      </c>
      <c r="E39" s="142">
        <f>'N2.3_RIIO3_Risk_And_Volumes'!BU40</f>
        <v>0</v>
      </c>
      <c r="F39" s="268">
        <f>'N2.3_RIIO3_Risk_And_Volumes'!BW40+'N2.3_RIIO3_Risk_And_Volumes'!BV40</f>
        <v>0</v>
      </c>
      <c r="G39" s="142">
        <f>'N2.3_RIIO3_Risk_And_Volumes'!BN40</f>
        <v>0</v>
      </c>
      <c r="H39" s="268">
        <f>'N2.3_RIIO3_Risk_And_Volumes'!BO40</f>
        <v>0</v>
      </c>
      <c r="I39" s="142">
        <f t="shared" si="2"/>
        <v>0</v>
      </c>
      <c r="J39" s="268">
        <f xml:space="preserve"> -SUMIFS('N1.3_Project_Listing'!$Q$16:$Q$829, 'N1.3_Project_Listing'!$G$16:$G$829,"A1", 'N1.3_Project_Listing'!$A$16:$A$829,$B39, 'N1.3_Project_Listing'!$D$16:$D$829, "Replacement")</f>
        <v>0</v>
      </c>
      <c r="K39" s="268">
        <f xml:space="preserve"> -SUMIFS('N1.3_Project_Listing'!$Q$16:$Q$829, 'N1.3_Project_Listing'!$G$16:$G$829,"A1", 'N1.3_Project_Listing'!$A$16:$A$829,$B39, 'N1.3_Project_Listing'!$D$16:$D$829, "Refurbishment")</f>
        <v>0</v>
      </c>
      <c r="L39" s="268">
        <f xml:space="preserve"> -SUMIFS('N1.3_Project_Listing'!$Q$16:$Q$829, 'N1.3_Project_Listing'!$G$16:$G$829,"A1", 'N1.3_Project_Listing'!$A$16:$A$829,$B39, 'N1.3_Project_Listing'!$D$16:$D$829, "Removal") - SUMIFS('N1.3_Project_Listing'!$Q$16:$Q$829, 'N1.3_Project_Listing'!$G$16:$G$829,"A1",'N1.3_Project_Listing'!$A$16:$A$829,$B39,'N1.3_Project_Listing'!$D$16:$D$829, "Addition")</f>
        <v>0</v>
      </c>
      <c r="M39" s="268">
        <f>'N2.3_RIIO3_Risk_And_Volumes'!BS40</f>
        <v>0</v>
      </c>
      <c r="N39" s="142">
        <f t="shared" si="4"/>
        <v>0</v>
      </c>
      <c r="O39" s="142">
        <f>'N2.4_RIIO3_Risk_Comp'!BP40</f>
        <v>0</v>
      </c>
      <c r="P39" s="142">
        <f>'N2.4_RIIO3_Risk_Comp'!BQ40</f>
        <v>0</v>
      </c>
      <c r="Q39" s="142">
        <f>'N2.4_RIIO3_Risk_Comp'!BP103</f>
        <v>0</v>
      </c>
      <c r="R39" s="142">
        <f>'N2.4_RIIO3_Risk_Comp'!BQ103</f>
        <v>0</v>
      </c>
      <c r="S39" s="142">
        <f>'N2.4_RIIO3_Risk_Comp'!BP166</f>
        <v>0</v>
      </c>
      <c r="T39" s="142">
        <f>'N2.4_RIIO3_Risk_Comp'!BQ166</f>
        <v>0</v>
      </c>
      <c r="U39" s="142">
        <f>'N2.4_RIIO3_Risk_Comp'!BP229</f>
        <v>0</v>
      </c>
      <c r="V39" s="142">
        <f>'N2.4_RIIO3_Risk_Comp'!BQ229</f>
        <v>0</v>
      </c>
      <c r="W39" s="268">
        <f>SUMIFS('N1.3_Project_Listing'!$P$16:$P$828,'N1.3_Project_Listing'!$G$16:$G$828,"A1",'N1.3_Project_Listing'!$A$16:$A$828,$B39,'N1.3_Project_Listing'!$D$16:$D$828, "Replacement")</f>
        <v>0</v>
      </c>
      <c r="X39" s="268">
        <f>SUMIFS('N1.3_Project_Listing'!$P$16:$P$828,'N1.3_Project_Listing'!$G$16:$G$828,"A1",'N1.3_Project_Listing'!$A$16:$A$828,$B39,'N1.3_Project_Listing'!$D$16:$D$828, "Refurbishment")</f>
        <v>0</v>
      </c>
      <c r="Y39" s="268">
        <f>SUMIFS('N1.3_Project_Listing'!$P$16:$P$828,'N1.3_Project_Listing'!$G$16:$G$828,"A1",'N1.3_Project_Listing'!$A$16:$A$828,$B39,'N1.3_Project_Listing'!$D$16:$D$828,"&lt;&gt;Replacement",'N1.3_Project_Listing'!$D$16:$D$828, "&lt;&gt;Refurbishment")</f>
        <v>0</v>
      </c>
      <c r="Z39" s="268">
        <f t="shared" si="3"/>
        <v>0</v>
      </c>
      <c r="AB39" s="165" t="str">
        <f t="shared" si="5"/>
        <v>OK</v>
      </c>
      <c r="AC39" s="165" t="str">
        <f t="shared" si="6"/>
        <v>OK</v>
      </c>
      <c r="AD39" s="165" t="str">
        <f>IF(ABS('N2.3_RIIO3_Risk_And_Volumes'!BQ40 - SUM('N2.1_Network_Risk_Summary'!J39:L39))&lt;0.01,"OK","Error")</f>
        <v>OK</v>
      </c>
      <c r="AE39" s="391">
        <f t="shared" si="7"/>
        <v>0</v>
      </c>
    </row>
    <row r="40" spans="1:31" ht="13.5" hidden="1">
      <c r="A40" s="108" t="s">
        <v>318</v>
      </c>
      <c r="B40" s="144" t="str">
        <f>IF($C$2="ET",VLOOKUP(A40,'N0.7_Lookup_References'!$E$13:$K$71,2,FALSE),IF('N2.1_Network_Risk_Summary'!$C$2="GD",VLOOKUP(A40,'N0.7_Lookup_References'!$E$13:$K$73,4,FALSE),IF($C$2="GT",VLOOKUP(A40,'N0.7_Lookup_References'!$E$13:$K$71,6,FALSE),"")))</f>
        <v>No entry required</v>
      </c>
      <c r="C40" s="163" t="s">
        <v>441</v>
      </c>
      <c r="D40" s="142">
        <f t="shared" si="1"/>
        <v>0</v>
      </c>
      <c r="E40" s="142">
        <f>'N2.3_RIIO3_Risk_And_Volumes'!BU41</f>
        <v>0</v>
      </c>
      <c r="F40" s="268">
        <f>'N2.3_RIIO3_Risk_And_Volumes'!BW41+'N2.3_RIIO3_Risk_And_Volumes'!BV41</f>
        <v>0</v>
      </c>
      <c r="G40" s="142">
        <f>'N2.3_RIIO3_Risk_And_Volumes'!BN41</f>
        <v>0</v>
      </c>
      <c r="H40" s="268">
        <f>'N2.3_RIIO3_Risk_And_Volumes'!BO41</f>
        <v>0</v>
      </c>
      <c r="I40" s="142">
        <f t="shared" si="2"/>
        <v>0</v>
      </c>
      <c r="J40" s="268">
        <f xml:space="preserve"> -SUMIFS('N1.3_Project_Listing'!$Q$16:$Q$829, 'N1.3_Project_Listing'!$G$16:$G$829,"A1", 'N1.3_Project_Listing'!$A$16:$A$829,$B40, 'N1.3_Project_Listing'!$D$16:$D$829, "Replacement")</f>
        <v>0</v>
      </c>
      <c r="K40" s="268">
        <f xml:space="preserve"> -SUMIFS('N1.3_Project_Listing'!$Q$16:$Q$829, 'N1.3_Project_Listing'!$G$16:$G$829,"A1", 'N1.3_Project_Listing'!$A$16:$A$829,$B40, 'N1.3_Project_Listing'!$D$16:$D$829, "Refurbishment")</f>
        <v>0</v>
      </c>
      <c r="L40" s="268">
        <f xml:space="preserve"> -SUMIFS('N1.3_Project_Listing'!$Q$16:$Q$829, 'N1.3_Project_Listing'!$G$16:$G$829,"A1", 'N1.3_Project_Listing'!$A$16:$A$829,$B40, 'N1.3_Project_Listing'!$D$16:$D$829, "Removal") - SUMIFS('N1.3_Project_Listing'!$Q$16:$Q$829, 'N1.3_Project_Listing'!$G$16:$G$829,"A1",'N1.3_Project_Listing'!$A$16:$A$829,$B40,'N1.3_Project_Listing'!$D$16:$D$829, "Addition")</f>
        <v>0</v>
      </c>
      <c r="M40" s="268">
        <f>'N2.3_RIIO3_Risk_And_Volumes'!BS41</f>
        <v>0</v>
      </c>
      <c r="N40" s="142">
        <f t="shared" si="4"/>
        <v>0</v>
      </c>
      <c r="O40" s="142">
        <f>'N2.4_RIIO3_Risk_Comp'!BP41</f>
        <v>0</v>
      </c>
      <c r="P40" s="142">
        <f>'N2.4_RIIO3_Risk_Comp'!BQ41</f>
        <v>0</v>
      </c>
      <c r="Q40" s="142">
        <f>'N2.4_RIIO3_Risk_Comp'!BP104</f>
        <v>0</v>
      </c>
      <c r="R40" s="142">
        <f>'N2.4_RIIO3_Risk_Comp'!BQ104</f>
        <v>0</v>
      </c>
      <c r="S40" s="142">
        <f>'N2.4_RIIO3_Risk_Comp'!BP167</f>
        <v>0</v>
      </c>
      <c r="T40" s="142">
        <f>'N2.4_RIIO3_Risk_Comp'!BQ167</f>
        <v>0</v>
      </c>
      <c r="U40" s="142">
        <f>'N2.4_RIIO3_Risk_Comp'!BP230</f>
        <v>0</v>
      </c>
      <c r="V40" s="142">
        <f>'N2.4_RIIO3_Risk_Comp'!BQ230</f>
        <v>0</v>
      </c>
      <c r="W40" s="268">
        <f>SUMIFS('N1.3_Project_Listing'!$P$16:$P$828,'N1.3_Project_Listing'!$G$16:$G$828,"A1",'N1.3_Project_Listing'!$A$16:$A$828,$B40,'N1.3_Project_Listing'!$D$16:$D$828, "Replacement")</f>
        <v>0</v>
      </c>
      <c r="X40" s="268">
        <f>SUMIFS('N1.3_Project_Listing'!$P$16:$P$828,'N1.3_Project_Listing'!$G$16:$G$828,"A1",'N1.3_Project_Listing'!$A$16:$A$828,$B40,'N1.3_Project_Listing'!$D$16:$D$828, "Refurbishment")</f>
        <v>0</v>
      </c>
      <c r="Y40" s="268">
        <f>SUMIFS('N1.3_Project_Listing'!$P$16:$P$828,'N1.3_Project_Listing'!$G$16:$G$828,"A1",'N1.3_Project_Listing'!$A$16:$A$828,$B40,'N1.3_Project_Listing'!$D$16:$D$828,"&lt;&gt;Replacement",'N1.3_Project_Listing'!$D$16:$D$828, "&lt;&gt;Refurbishment")</f>
        <v>0</v>
      </c>
      <c r="Z40" s="268">
        <f t="shared" si="3"/>
        <v>0</v>
      </c>
      <c r="AB40" s="165" t="str">
        <f t="shared" si="5"/>
        <v>OK</v>
      </c>
      <c r="AC40" s="165" t="str">
        <f t="shared" si="6"/>
        <v>OK</v>
      </c>
      <c r="AD40" s="165" t="str">
        <f>IF(ABS('N2.3_RIIO3_Risk_And_Volumes'!BQ41 - SUM('N2.1_Network_Risk_Summary'!J40:L40))&lt;0.01,"OK","Error")</f>
        <v>OK</v>
      </c>
      <c r="AE40" s="391">
        <f t="shared" si="7"/>
        <v>0</v>
      </c>
    </row>
    <row r="41" spans="1:31" ht="13.5" hidden="1">
      <c r="A41" s="108" t="s">
        <v>321</v>
      </c>
      <c r="B41" s="144" t="str">
        <f>IF($C$2="ET",VLOOKUP(A41,'N0.7_Lookup_References'!$E$13:$K$71,2,FALSE),IF('N2.1_Network_Risk_Summary'!$C$2="GD",VLOOKUP(A41,'N0.7_Lookup_References'!$E$13:$K$73,4,FALSE),IF($C$2="GT",VLOOKUP(A41,'N0.7_Lookup_References'!$E$13:$K$71,6,FALSE),"")))</f>
        <v>No entry required</v>
      </c>
      <c r="C41" s="163" t="s">
        <v>441</v>
      </c>
      <c r="D41" s="142">
        <f t="shared" si="1"/>
        <v>0</v>
      </c>
      <c r="E41" s="142">
        <f>'N2.3_RIIO3_Risk_And_Volumes'!BU42</f>
        <v>0</v>
      </c>
      <c r="F41" s="268">
        <f>'N2.3_RIIO3_Risk_And_Volumes'!BW42+'N2.3_RIIO3_Risk_And_Volumes'!BV42</f>
        <v>0</v>
      </c>
      <c r="G41" s="142">
        <f>'N2.3_RIIO3_Risk_And_Volumes'!BN42</f>
        <v>0</v>
      </c>
      <c r="H41" s="268">
        <f>'N2.3_RIIO3_Risk_And_Volumes'!BO42</f>
        <v>0</v>
      </c>
      <c r="I41" s="142">
        <f t="shared" si="2"/>
        <v>0</v>
      </c>
      <c r="J41" s="268">
        <f xml:space="preserve"> -SUMIFS('N1.3_Project_Listing'!$Q$16:$Q$829, 'N1.3_Project_Listing'!$G$16:$G$829,"A1", 'N1.3_Project_Listing'!$A$16:$A$829,$B41, 'N1.3_Project_Listing'!$D$16:$D$829, "Replacement")</f>
        <v>0</v>
      </c>
      <c r="K41" s="268">
        <f xml:space="preserve"> -SUMIFS('N1.3_Project_Listing'!$Q$16:$Q$829, 'N1.3_Project_Listing'!$G$16:$G$829,"A1", 'N1.3_Project_Listing'!$A$16:$A$829,$B41, 'N1.3_Project_Listing'!$D$16:$D$829, "Refurbishment")</f>
        <v>0</v>
      </c>
      <c r="L41" s="268">
        <f xml:space="preserve"> -SUMIFS('N1.3_Project_Listing'!$Q$16:$Q$829, 'N1.3_Project_Listing'!$G$16:$G$829,"A1", 'N1.3_Project_Listing'!$A$16:$A$829,$B41, 'N1.3_Project_Listing'!$D$16:$D$829, "Removal") - SUMIFS('N1.3_Project_Listing'!$Q$16:$Q$829, 'N1.3_Project_Listing'!$G$16:$G$829,"A1",'N1.3_Project_Listing'!$A$16:$A$829,$B41,'N1.3_Project_Listing'!$D$16:$D$829, "Addition")</f>
        <v>0</v>
      </c>
      <c r="M41" s="268">
        <f>'N2.3_RIIO3_Risk_And_Volumes'!BS42</f>
        <v>0</v>
      </c>
      <c r="N41" s="142">
        <f t="shared" si="4"/>
        <v>0</v>
      </c>
      <c r="O41" s="142">
        <f>'N2.4_RIIO3_Risk_Comp'!BP42</f>
        <v>0</v>
      </c>
      <c r="P41" s="142">
        <f>'N2.4_RIIO3_Risk_Comp'!BQ42</f>
        <v>0</v>
      </c>
      <c r="Q41" s="142">
        <f>'N2.4_RIIO3_Risk_Comp'!BP105</f>
        <v>0</v>
      </c>
      <c r="R41" s="142">
        <f>'N2.4_RIIO3_Risk_Comp'!BQ105</f>
        <v>0</v>
      </c>
      <c r="S41" s="142">
        <f>'N2.4_RIIO3_Risk_Comp'!BP168</f>
        <v>0</v>
      </c>
      <c r="T41" s="142">
        <f>'N2.4_RIIO3_Risk_Comp'!BQ168</f>
        <v>0</v>
      </c>
      <c r="U41" s="142">
        <f>'N2.4_RIIO3_Risk_Comp'!BP231</f>
        <v>0</v>
      </c>
      <c r="V41" s="142">
        <f>'N2.4_RIIO3_Risk_Comp'!BQ231</f>
        <v>0</v>
      </c>
      <c r="W41" s="268">
        <f>SUMIFS('N1.3_Project_Listing'!$P$16:$P$828,'N1.3_Project_Listing'!$G$16:$G$828,"A1",'N1.3_Project_Listing'!$A$16:$A$828,$B41,'N1.3_Project_Listing'!$D$16:$D$828, "Replacement")</f>
        <v>0</v>
      </c>
      <c r="X41" s="268">
        <f>SUMIFS('N1.3_Project_Listing'!$P$16:$P$828,'N1.3_Project_Listing'!$G$16:$G$828,"A1",'N1.3_Project_Listing'!$A$16:$A$828,$B41,'N1.3_Project_Listing'!$D$16:$D$828, "Refurbishment")</f>
        <v>0</v>
      </c>
      <c r="Y41" s="268">
        <f>SUMIFS('N1.3_Project_Listing'!$P$16:$P$828,'N1.3_Project_Listing'!$G$16:$G$828,"A1",'N1.3_Project_Listing'!$A$16:$A$828,$B41,'N1.3_Project_Listing'!$D$16:$D$828,"&lt;&gt;Replacement",'N1.3_Project_Listing'!$D$16:$D$828, "&lt;&gt;Refurbishment")</f>
        <v>0</v>
      </c>
      <c r="Z41" s="268">
        <f t="shared" si="3"/>
        <v>0</v>
      </c>
      <c r="AB41" s="165" t="str">
        <f t="shared" si="5"/>
        <v>OK</v>
      </c>
      <c r="AC41" s="165" t="str">
        <f t="shared" si="6"/>
        <v>OK</v>
      </c>
      <c r="AD41" s="165" t="str">
        <f>IF(ABS('N2.3_RIIO3_Risk_And_Volumes'!BQ42 - SUM('N2.1_Network_Risk_Summary'!J41:L41))&lt;0.01,"OK","Error")</f>
        <v>OK</v>
      </c>
      <c r="AE41" s="391">
        <f t="shared" si="7"/>
        <v>0</v>
      </c>
    </row>
    <row r="42" spans="1:31" ht="13.5" hidden="1">
      <c r="A42" s="108" t="s">
        <v>324</v>
      </c>
      <c r="B42" s="144" t="str">
        <f>IF($C$2="ET",VLOOKUP(A42,'N0.7_Lookup_References'!$E$13:$K$71,2,FALSE),IF('N2.1_Network_Risk_Summary'!$C$2="GD",VLOOKUP(A42,'N0.7_Lookup_References'!$E$13:$K$73,4,FALSE),IF($C$2="GT",VLOOKUP(A42,'N0.7_Lookup_References'!$E$13:$K$71,6,FALSE),"")))</f>
        <v>No entry required</v>
      </c>
      <c r="C42" s="163" t="s">
        <v>441</v>
      </c>
      <c r="D42" s="142">
        <f t="shared" si="1"/>
        <v>0</v>
      </c>
      <c r="E42" s="142">
        <f>'N2.3_RIIO3_Risk_And_Volumes'!BU43</f>
        <v>0</v>
      </c>
      <c r="F42" s="268">
        <f>'N2.3_RIIO3_Risk_And_Volumes'!BW43+'N2.3_RIIO3_Risk_And_Volumes'!BV43</f>
        <v>0</v>
      </c>
      <c r="G42" s="142">
        <f>'N2.3_RIIO3_Risk_And_Volumes'!BN43</f>
        <v>0</v>
      </c>
      <c r="H42" s="268">
        <f>'N2.3_RIIO3_Risk_And_Volumes'!BO43</f>
        <v>0</v>
      </c>
      <c r="I42" s="142">
        <f t="shared" si="2"/>
        <v>0</v>
      </c>
      <c r="J42" s="268">
        <f xml:space="preserve"> -SUMIFS('N1.3_Project_Listing'!$Q$16:$Q$829, 'N1.3_Project_Listing'!$G$16:$G$829,"A1", 'N1.3_Project_Listing'!$A$16:$A$829,$B42, 'N1.3_Project_Listing'!$D$16:$D$829, "Replacement")</f>
        <v>0</v>
      </c>
      <c r="K42" s="268">
        <f xml:space="preserve"> -SUMIFS('N1.3_Project_Listing'!$Q$16:$Q$829, 'N1.3_Project_Listing'!$G$16:$G$829,"A1", 'N1.3_Project_Listing'!$A$16:$A$829,$B42, 'N1.3_Project_Listing'!$D$16:$D$829, "Refurbishment")</f>
        <v>0</v>
      </c>
      <c r="L42" s="268">
        <f xml:space="preserve"> -SUMIFS('N1.3_Project_Listing'!$Q$16:$Q$829, 'N1.3_Project_Listing'!$G$16:$G$829,"A1", 'N1.3_Project_Listing'!$A$16:$A$829,$B42, 'N1.3_Project_Listing'!$D$16:$D$829, "Removal") - SUMIFS('N1.3_Project_Listing'!$Q$16:$Q$829, 'N1.3_Project_Listing'!$G$16:$G$829,"A1",'N1.3_Project_Listing'!$A$16:$A$829,$B42,'N1.3_Project_Listing'!$D$16:$D$829, "Addition")</f>
        <v>0</v>
      </c>
      <c r="M42" s="268">
        <f>'N2.3_RIIO3_Risk_And_Volumes'!BS43</f>
        <v>0</v>
      </c>
      <c r="N42" s="142">
        <f t="shared" si="4"/>
        <v>0</v>
      </c>
      <c r="O42" s="142">
        <f>'N2.4_RIIO3_Risk_Comp'!BP43</f>
        <v>0</v>
      </c>
      <c r="P42" s="142">
        <f>'N2.4_RIIO3_Risk_Comp'!BQ43</f>
        <v>0</v>
      </c>
      <c r="Q42" s="142">
        <f>'N2.4_RIIO3_Risk_Comp'!BP106</f>
        <v>0</v>
      </c>
      <c r="R42" s="142">
        <f>'N2.4_RIIO3_Risk_Comp'!BQ106</f>
        <v>0</v>
      </c>
      <c r="S42" s="142">
        <f>'N2.4_RIIO3_Risk_Comp'!BP169</f>
        <v>0</v>
      </c>
      <c r="T42" s="142">
        <f>'N2.4_RIIO3_Risk_Comp'!BQ169</f>
        <v>0</v>
      </c>
      <c r="U42" s="142">
        <f>'N2.4_RIIO3_Risk_Comp'!BP232</f>
        <v>0</v>
      </c>
      <c r="V42" s="142">
        <f>'N2.4_RIIO3_Risk_Comp'!BQ232</f>
        <v>0</v>
      </c>
      <c r="W42" s="268">
        <f>SUMIFS('N1.3_Project_Listing'!$P$16:$P$828,'N1.3_Project_Listing'!$G$16:$G$828,"A1",'N1.3_Project_Listing'!$A$16:$A$828,$B42,'N1.3_Project_Listing'!$D$16:$D$828, "Replacement")</f>
        <v>0</v>
      </c>
      <c r="X42" s="268">
        <f>SUMIFS('N1.3_Project_Listing'!$P$16:$P$828,'N1.3_Project_Listing'!$G$16:$G$828,"A1",'N1.3_Project_Listing'!$A$16:$A$828,$B42,'N1.3_Project_Listing'!$D$16:$D$828, "Refurbishment")</f>
        <v>0</v>
      </c>
      <c r="Y42" s="268">
        <f>SUMIFS('N1.3_Project_Listing'!$P$16:$P$828,'N1.3_Project_Listing'!$G$16:$G$828,"A1",'N1.3_Project_Listing'!$A$16:$A$828,$B42,'N1.3_Project_Listing'!$D$16:$D$828,"&lt;&gt;Replacement",'N1.3_Project_Listing'!$D$16:$D$828, "&lt;&gt;Refurbishment")</f>
        <v>0</v>
      </c>
      <c r="Z42" s="268">
        <f t="shared" si="3"/>
        <v>0</v>
      </c>
      <c r="AB42" s="165" t="str">
        <f t="shared" si="5"/>
        <v>OK</v>
      </c>
      <c r="AC42" s="165" t="str">
        <f t="shared" si="6"/>
        <v>OK</v>
      </c>
      <c r="AD42" s="165" t="str">
        <f>IF(ABS('N2.3_RIIO3_Risk_And_Volumes'!BQ43 - SUM('N2.1_Network_Risk_Summary'!J42:L42))&lt;0.01,"OK","Error")</f>
        <v>OK</v>
      </c>
      <c r="AE42" s="391">
        <f t="shared" si="7"/>
        <v>0</v>
      </c>
    </row>
    <row r="43" spans="1:31" ht="13.5" hidden="1">
      <c r="A43" s="108" t="s">
        <v>327</v>
      </c>
      <c r="B43" s="144" t="str">
        <f>IF($C$2="ET",VLOOKUP(A43,'N0.7_Lookup_References'!$E$13:$K$71,2,FALSE),IF('N2.1_Network_Risk_Summary'!$C$2="GD",VLOOKUP(A43,'N0.7_Lookup_References'!$E$13:$K$73,4,FALSE),IF($C$2="GT",VLOOKUP(A43,'N0.7_Lookup_References'!$E$13:$K$71,6,FALSE),"")))</f>
        <v>No entry required</v>
      </c>
      <c r="C43" s="163" t="s">
        <v>441</v>
      </c>
      <c r="D43" s="142">
        <f t="shared" si="1"/>
        <v>0</v>
      </c>
      <c r="E43" s="142">
        <f>'N2.3_RIIO3_Risk_And_Volumes'!BU44</f>
        <v>0</v>
      </c>
      <c r="F43" s="268">
        <f>'N2.3_RIIO3_Risk_And_Volumes'!BW44+'N2.3_RIIO3_Risk_And_Volumes'!BV44</f>
        <v>0</v>
      </c>
      <c r="G43" s="142">
        <f>'N2.3_RIIO3_Risk_And_Volumes'!BN44</f>
        <v>0</v>
      </c>
      <c r="H43" s="268">
        <f>'N2.3_RIIO3_Risk_And_Volumes'!BO44</f>
        <v>0</v>
      </c>
      <c r="I43" s="142">
        <f t="shared" si="2"/>
        <v>0</v>
      </c>
      <c r="J43" s="268">
        <f xml:space="preserve"> -SUMIFS('N1.3_Project_Listing'!$Q$16:$Q$829, 'N1.3_Project_Listing'!$G$16:$G$829,"A1", 'N1.3_Project_Listing'!$A$16:$A$829,$B43, 'N1.3_Project_Listing'!$D$16:$D$829, "Replacement")</f>
        <v>0</v>
      </c>
      <c r="K43" s="268">
        <f xml:space="preserve"> -SUMIFS('N1.3_Project_Listing'!$Q$16:$Q$829, 'N1.3_Project_Listing'!$G$16:$G$829,"A1", 'N1.3_Project_Listing'!$A$16:$A$829,$B43, 'N1.3_Project_Listing'!$D$16:$D$829, "Refurbishment")</f>
        <v>0</v>
      </c>
      <c r="L43" s="268">
        <f xml:space="preserve"> -SUMIFS('N1.3_Project_Listing'!$Q$16:$Q$829, 'N1.3_Project_Listing'!$G$16:$G$829,"A1", 'N1.3_Project_Listing'!$A$16:$A$829,$B43, 'N1.3_Project_Listing'!$D$16:$D$829, "Removal") - SUMIFS('N1.3_Project_Listing'!$Q$16:$Q$829, 'N1.3_Project_Listing'!$G$16:$G$829,"A1",'N1.3_Project_Listing'!$A$16:$A$829,$B43,'N1.3_Project_Listing'!$D$16:$D$829, "Addition")</f>
        <v>0</v>
      </c>
      <c r="M43" s="268">
        <f>'N2.3_RIIO3_Risk_And_Volumes'!BS44</f>
        <v>0</v>
      </c>
      <c r="N43" s="142">
        <f t="shared" si="4"/>
        <v>0</v>
      </c>
      <c r="O43" s="142">
        <f>'N2.4_RIIO3_Risk_Comp'!BP44</f>
        <v>0</v>
      </c>
      <c r="P43" s="142">
        <f>'N2.4_RIIO3_Risk_Comp'!BQ44</f>
        <v>0</v>
      </c>
      <c r="Q43" s="142">
        <f>'N2.4_RIIO3_Risk_Comp'!BP107</f>
        <v>0</v>
      </c>
      <c r="R43" s="142">
        <f>'N2.4_RIIO3_Risk_Comp'!BQ107</f>
        <v>0</v>
      </c>
      <c r="S43" s="142">
        <f>'N2.4_RIIO3_Risk_Comp'!BP170</f>
        <v>0</v>
      </c>
      <c r="T43" s="142">
        <f>'N2.4_RIIO3_Risk_Comp'!BQ170</f>
        <v>0</v>
      </c>
      <c r="U43" s="142">
        <f>'N2.4_RIIO3_Risk_Comp'!BP233</f>
        <v>0</v>
      </c>
      <c r="V43" s="142">
        <f>'N2.4_RIIO3_Risk_Comp'!BQ233</f>
        <v>0</v>
      </c>
      <c r="W43" s="268">
        <f>SUMIFS('N1.3_Project_Listing'!$P$16:$P$828,'N1.3_Project_Listing'!$G$16:$G$828,"A1",'N1.3_Project_Listing'!$A$16:$A$828,$B43,'N1.3_Project_Listing'!$D$16:$D$828, "Replacement")</f>
        <v>0</v>
      </c>
      <c r="X43" s="268">
        <f>SUMIFS('N1.3_Project_Listing'!$P$16:$P$828,'N1.3_Project_Listing'!$G$16:$G$828,"A1",'N1.3_Project_Listing'!$A$16:$A$828,$B43,'N1.3_Project_Listing'!$D$16:$D$828, "Refurbishment")</f>
        <v>0</v>
      </c>
      <c r="Y43" s="268">
        <f>SUMIFS('N1.3_Project_Listing'!$P$16:$P$828,'N1.3_Project_Listing'!$G$16:$G$828,"A1",'N1.3_Project_Listing'!$A$16:$A$828,$B43,'N1.3_Project_Listing'!$D$16:$D$828,"&lt;&gt;Replacement",'N1.3_Project_Listing'!$D$16:$D$828, "&lt;&gt;Refurbishment")</f>
        <v>0</v>
      </c>
      <c r="Z43" s="268">
        <f t="shared" si="3"/>
        <v>0</v>
      </c>
      <c r="AB43" s="165" t="str">
        <f t="shared" si="5"/>
        <v>OK</v>
      </c>
      <c r="AC43" s="165" t="str">
        <f t="shared" si="6"/>
        <v>OK</v>
      </c>
      <c r="AD43" s="165" t="str">
        <f>IF(ABS('N2.3_RIIO3_Risk_And_Volumes'!BQ44 - SUM('N2.1_Network_Risk_Summary'!J43:L43))&lt;0.01,"OK","Error")</f>
        <v>OK</v>
      </c>
      <c r="AE43" s="391">
        <f t="shared" si="7"/>
        <v>0</v>
      </c>
    </row>
    <row r="44" spans="1:31" ht="13.5" hidden="1">
      <c r="A44" s="108" t="s">
        <v>331</v>
      </c>
      <c r="B44" s="144" t="str">
        <f>IF($C$2="ET",VLOOKUP(A44,'N0.7_Lookup_References'!$E$13:$K$71,2,FALSE),IF('N2.1_Network_Risk_Summary'!$C$2="GD",VLOOKUP(A44,'N0.7_Lookup_References'!$E$13:$K$73,4,FALSE),IF($C$2="GT",VLOOKUP(A44,'N0.7_Lookup_References'!$E$13:$K$71,6,FALSE),"")))</f>
        <v>No entry required</v>
      </c>
      <c r="C44" s="163" t="s">
        <v>441</v>
      </c>
      <c r="D44" s="142">
        <f t="shared" si="1"/>
        <v>0</v>
      </c>
      <c r="E44" s="142">
        <f>'N2.3_RIIO3_Risk_And_Volumes'!BU45</f>
        <v>0</v>
      </c>
      <c r="F44" s="268">
        <f>'N2.3_RIIO3_Risk_And_Volumes'!BW45+'N2.3_RIIO3_Risk_And_Volumes'!BV45</f>
        <v>0</v>
      </c>
      <c r="G44" s="142">
        <f>'N2.3_RIIO3_Risk_And_Volumes'!BN45</f>
        <v>0</v>
      </c>
      <c r="H44" s="268">
        <f>'N2.3_RIIO3_Risk_And_Volumes'!BO45</f>
        <v>0</v>
      </c>
      <c r="I44" s="142">
        <f t="shared" si="2"/>
        <v>0</v>
      </c>
      <c r="J44" s="268">
        <f xml:space="preserve"> -SUMIFS('N1.3_Project_Listing'!$Q$16:$Q$829, 'N1.3_Project_Listing'!$G$16:$G$829,"A1", 'N1.3_Project_Listing'!$A$16:$A$829,$B44, 'N1.3_Project_Listing'!$D$16:$D$829, "Replacement")</f>
        <v>0</v>
      </c>
      <c r="K44" s="268">
        <f xml:space="preserve"> -SUMIFS('N1.3_Project_Listing'!$Q$16:$Q$829, 'N1.3_Project_Listing'!$G$16:$G$829,"A1", 'N1.3_Project_Listing'!$A$16:$A$829,$B44, 'N1.3_Project_Listing'!$D$16:$D$829, "Refurbishment")</f>
        <v>0</v>
      </c>
      <c r="L44" s="268">
        <f xml:space="preserve"> -SUMIFS('N1.3_Project_Listing'!$Q$16:$Q$829, 'N1.3_Project_Listing'!$G$16:$G$829,"A1", 'N1.3_Project_Listing'!$A$16:$A$829,$B44, 'N1.3_Project_Listing'!$D$16:$D$829, "Removal") - SUMIFS('N1.3_Project_Listing'!$Q$16:$Q$829, 'N1.3_Project_Listing'!$G$16:$G$829,"A1",'N1.3_Project_Listing'!$A$16:$A$829,$B44,'N1.3_Project_Listing'!$D$16:$D$829, "Addition")</f>
        <v>0</v>
      </c>
      <c r="M44" s="268">
        <f>'N2.3_RIIO3_Risk_And_Volumes'!BS45</f>
        <v>0</v>
      </c>
      <c r="N44" s="142">
        <f t="shared" si="4"/>
        <v>0</v>
      </c>
      <c r="O44" s="142">
        <f>'N2.4_RIIO3_Risk_Comp'!BP45</f>
        <v>0</v>
      </c>
      <c r="P44" s="142">
        <f>'N2.4_RIIO3_Risk_Comp'!BQ45</f>
        <v>0</v>
      </c>
      <c r="Q44" s="142">
        <f>'N2.4_RIIO3_Risk_Comp'!BP108</f>
        <v>0</v>
      </c>
      <c r="R44" s="142">
        <f>'N2.4_RIIO3_Risk_Comp'!BQ108</f>
        <v>0</v>
      </c>
      <c r="S44" s="142">
        <f>'N2.4_RIIO3_Risk_Comp'!BP171</f>
        <v>0</v>
      </c>
      <c r="T44" s="142">
        <f>'N2.4_RIIO3_Risk_Comp'!BQ171</f>
        <v>0</v>
      </c>
      <c r="U44" s="142">
        <f>'N2.4_RIIO3_Risk_Comp'!BP234</f>
        <v>0</v>
      </c>
      <c r="V44" s="142">
        <f>'N2.4_RIIO3_Risk_Comp'!BQ234</f>
        <v>0</v>
      </c>
      <c r="W44" s="268">
        <f>SUMIFS('N1.3_Project_Listing'!$P$16:$P$828,'N1.3_Project_Listing'!$G$16:$G$828,"A1",'N1.3_Project_Listing'!$A$16:$A$828,$B44,'N1.3_Project_Listing'!$D$16:$D$828, "Replacement")</f>
        <v>0</v>
      </c>
      <c r="X44" s="268">
        <f>SUMIFS('N1.3_Project_Listing'!$P$16:$P$828,'N1.3_Project_Listing'!$G$16:$G$828,"A1",'N1.3_Project_Listing'!$A$16:$A$828,$B44,'N1.3_Project_Listing'!$D$16:$D$828, "Refurbishment")</f>
        <v>0</v>
      </c>
      <c r="Y44" s="268">
        <f>SUMIFS('N1.3_Project_Listing'!$P$16:$P$828,'N1.3_Project_Listing'!$G$16:$G$828,"A1",'N1.3_Project_Listing'!$A$16:$A$828,$B44,'N1.3_Project_Listing'!$D$16:$D$828,"&lt;&gt;Replacement",'N1.3_Project_Listing'!$D$16:$D$828, "&lt;&gt;Refurbishment")</f>
        <v>0</v>
      </c>
      <c r="Z44" s="268">
        <f t="shared" si="3"/>
        <v>0</v>
      </c>
      <c r="AB44" s="165" t="str">
        <f t="shared" si="5"/>
        <v>OK</v>
      </c>
      <c r="AC44" s="165" t="str">
        <f t="shared" si="6"/>
        <v>OK</v>
      </c>
      <c r="AD44" s="165" t="str">
        <f>IF(ABS('N2.3_RIIO3_Risk_And_Volumes'!BQ45 - SUM('N2.1_Network_Risk_Summary'!J44:L44))&lt;0.01,"OK","Error")</f>
        <v>OK</v>
      </c>
      <c r="AE44" s="391">
        <f t="shared" si="7"/>
        <v>0</v>
      </c>
    </row>
    <row r="45" spans="1:31" ht="13.5" hidden="1">
      <c r="A45" s="108" t="s">
        <v>335</v>
      </c>
      <c r="B45" s="144" t="str">
        <f>IF($C$2="ET",VLOOKUP(A45,'N0.7_Lookup_References'!$E$13:$K$71,2,FALSE),IF('N2.1_Network_Risk_Summary'!$C$2="GD",VLOOKUP(A45,'N0.7_Lookup_References'!$E$13:$K$73,4,FALSE),IF($C$2="GT",VLOOKUP(A45,'N0.7_Lookup_References'!$E$13:$K$71,6,FALSE),"")))</f>
        <v>No entry required</v>
      </c>
      <c r="C45" s="163" t="s">
        <v>441</v>
      </c>
      <c r="D45" s="142">
        <f t="shared" si="1"/>
        <v>0</v>
      </c>
      <c r="E45" s="142">
        <f>'N2.3_RIIO3_Risk_And_Volumes'!BU46</f>
        <v>0</v>
      </c>
      <c r="F45" s="268">
        <f>'N2.3_RIIO3_Risk_And_Volumes'!BW46+'N2.3_RIIO3_Risk_And_Volumes'!BV46</f>
        <v>0</v>
      </c>
      <c r="G45" s="142">
        <f>'N2.3_RIIO3_Risk_And_Volumes'!BN46</f>
        <v>0</v>
      </c>
      <c r="H45" s="268">
        <f>'N2.3_RIIO3_Risk_And_Volumes'!BO46</f>
        <v>0</v>
      </c>
      <c r="I45" s="142">
        <f t="shared" si="2"/>
        <v>0</v>
      </c>
      <c r="J45" s="268">
        <f xml:space="preserve"> -SUMIFS('N1.3_Project_Listing'!$Q$16:$Q$829, 'N1.3_Project_Listing'!$G$16:$G$829,"A1", 'N1.3_Project_Listing'!$A$16:$A$829,$B45, 'N1.3_Project_Listing'!$D$16:$D$829, "Replacement")</f>
        <v>0</v>
      </c>
      <c r="K45" s="268">
        <f xml:space="preserve"> -SUMIFS('N1.3_Project_Listing'!$Q$16:$Q$829, 'N1.3_Project_Listing'!$G$16:$G$829,"A1", 'N1.3_Project_Listing'!$A$16:$A$829,$B45, 'N1.3_Project_Listing'!$D$16:$D$829, "Refurbishment")</f>
        <v>0</v>
      </c>
      <c r="L45" s="268">
        <f xml:space="preserve"> -SUMIFS('N1.3_Project_Listing'!$Q$16:$Q$829, 'N1.3_Project_Listing'!$G$16:$G$829,"A1", 'N1.3_Project_Listing'!$A$16:$A$829,$B45, 'N1.3_Project_Listing'!$D$16:$D$829, "Removal") - SUMIFS('N1.3_Project_Listing'!$Q$16:$Q$829, 'N1.3_Project_Listing'!$G$16:$G$829,"A1",'N1.3_Project_Listing'!$A$16:$A$829,$B45,'N1.3_Project_Listing'!$D$16:$D$829, "Addition")</f>
        <v>0</v>
      </c>
      <c r="M45" s="268">
        <f>'N2.3_RIIO3_Risk_And_Volumes'!BS46</f>
        <v>0</v>
      </c>
      <c r="N45" s="142">
        <f t="shared" si="4"/>
        <v>0</v>
      </c>
      <c r="O45" s="142">
        <f>'N2.4_RIIO3_Risk_Comp'!BP46</f>
        <v>0</v>
      </c>
      <c r="P45" s="142">
        <f>'N2.4_RIIO3_Risk_Comp'!BQ46</f>
        <v>0</v>
      </c>
      <c r="Q45" s="142">
        <f>'N2.4_RIIO3_Risk_Comp'!BP109</f>
        <v>0</v>
      </c>
      <c r="R45" s="142">
        <f>'N2.4_RIIO3_Risk_Comp'!BQ109</f>
        <v>0</v>
      </c>
      <c r="S45" s="142">
        <f>'N2.4_RIIO3_Risk_Comp'!BP172</f>
        <v>0</v>
      </c>
      <c r="T45" s="142">
        <f>'N2.4_RIIO3_Risk_Comp'!BQ172</f>
        <v>0</v>
      </c>
      <c r="U45" s="142">
        <f>'N2.4_RIIO3_Risk_Comp'!BP235</f>
        <v>0</v>
      </c>
      <c r="V45" s="142">
        <f>'N2.4_RIIO3_Risk_Comp'!BQ235</f>
        <v>0</v>
      </c>
      <c r="W45" s="268">
        <f>SUMIFS('N1.3_Project_Listing'!$P$16:$P$828,'N1.3_Project_Listing'!$G$16:$G$828,"A1",'N1.3_Project_Listing'!$A$16:$A$828,$B45,'N1.3_Project_Listing'!$D$16:$D$828, "Replacement")</f>
        <v>0</v>
      </c>
      <c r="X45" s="268">
        <f>SUMIFS('N1.3_Project_Listing'!$P$16:$P$828,'N1.3_Project_Listing'!$G$16:$G$828,"A1",'N1.3_Project_Listing'!$A$16:$A$828,$B45,'N1.3_Project_Listing'!$D$16:$D$828, "Refurbishment")</f>
        <v>0</v>
      </c>
      <c r="Y45" s="268">
        <f>SUMIFS('N1.3_Project_Listing'!$P$16:$P$828,'N1.3_Project_Listing'!$G$16:$G$828,"A1",'N1.3_Project_Listing'!$A$16:$A$828,$B45,'N1.3_Project_Listing'!$D$16:$D$828,"&lt;&gt;Replacement",'N1.3_Project_Listing'!$D$16:$D$828, "&lt;&gt;Refurbishment")</f>
        <v>0</v>
      </c>
      <c r="Z45" s="268">
        <f t="shared" si="3"/>
        <v>0</v>
      </c>
      <c r="AB45" s="165" t="str">
        <f t="shared" si="5"/>
        <v>OK</v>
      </c>
      <c r="AC45" s="165" t="str">
        <f t="shared" si="6"/>
        <v>OK</v>
      </c>
      <c r="AD45" s="165" t="str">
        <f>IF(ABS('N2.3_RIIO3_Risk_And_Volumes'!BQ46 - SUM('N2.1_Network_Risk_Summary'!J45:L45))&lt;0.01,"OK","Error")</f>
        <v>OK</v>
      </c>
      <c r="AE45" s="391">
        <f t="shared" si="7"/>
        <v>0</v>
      </c>
    </row>
    <row r="46" spans="1:31" ht="13.5" hidden="1">
      <c r="A46" s="108" t="s">
        <v>339</v>
      </c>
      <c r="B46" s="144" t="str">
        <f>IF($C$2="ET",VLOOKUP(A46,'N0.7_Lookup_References'!$E$13:$K$71,2,FALSE),IF('N2.1_Network_Risk_Summary'!$C$2="GD",VLOOKUP(A46,'N0.7_Lookup_References'!$E$13:$K$73,4,FALSE),IF($C$2="GT",VLOOKUP(A46,'N0.7_Lookup_References'!$E$13:$K$71,6,FALSE),"")))</f>
        <v>No entry required</v>
      </c>
      <c r="C46" s="163" t="s">
        <v>441</v>
      </c>
      <c r="D46" s="142">
        <f t="shared" si="1"/>
        <v>0</v>
      </c>
      <c r="E46" s="142">
        <f>'N2.3_RIIO3_Risk_And_Volumes'!BU47</f>
        <v>0</v>
      </c>
      <c r="F46" s="268">
        <f>'N2.3_RIIO3_Risk_And_Volumes'!BW47+'N2.3_RIIO3_Risk_And_Volumes'!BV47</f>
        <v>0</v>
      </c>
      <c r="G46" s="142">
        <f>'N2.3_RIIO3_Risk_And_Volumes'!BN47</f>
        <v>0</v>
      </c>
      <c r="H46" s="268">
        <f>'N2.3_RIIO3_Risk_And_Volumes'!BO47</f>
        <v>0</v>
      </c>
      <c r="I46" s="142">
        <f t="shared" si="2"/>
        <v>0</v>
      </c>
      <c r="J46" s="268">
        <f xml:space="preserve"> -SUMIFS('N1.3_Project_Listing'!$Q$16:$Q$829, 'N1.3_Project_Listing'!$G$16:$G$829,"A1", 'N1.3_Project_Listing'!$A$16:$A$829,$B46, 'N1.3_Project_Listing'!$D$16:$D$829, "Replacement")</f>
        <v>0</v>
      </c>
      <c r="K46" s="268">
        <f xml:space="preserve"> -SUMIFS('N1.3_Project_Listing'!$Q$16:$Q$829, 'N1.3_Project_Listing'!$G$16:$G$829,"A1", 'N1.3_Project_Listing'!$A$16:$A$829,$B46, 'N1.3_Project_Listing'!$D$16:$D$829, "Refurbishment")</f>
        <v>0</v>
      </c>
      <c r="L46" s="268">
        <f xml:space="preserve"> -SUMIFS('N1.3_Project_Listing'!$Q$16:$Q$829, 'N1.3_Project_Listing'!$G$16:$G$829,"A1", 'N1.3_Project_Listing'!$A$16:$A$829,$B46, 'N1.3_Project_Listing'!$D$16:$D$829, "Removal") - SUMIFS('N1.3_Project_Listing'!$Q$16:$Q$829, 'N1.3_Project_Listing'!$G$16:$G$829,"A1",'N1.3_Project_Listing'!$A$16:$A$829,$B46,'N1.3_Project_Listing'!$D$16:$D$829, "Addition")</f>
        <v>0</v>
      </c>
      <c r="M46" s="268">
        <f>'N2.3_RIIO3_Risk_And_Volumes'!BS47</f>
        <v>0</v>
      </c>
      <c r="N46" s="142">
        <f t="shared" si="4"/>
        <v>0</v>
      </c>
      <c r="O46" s="142">
        <f>'N2.4_RIIO3_Risk_Comp'!BP47</f>
        <v>0</v>
      </c>
      <c r="P46" s="142">
        <f>'N2.4_RIIO3_Risk_Comp'!BQ47</f>
        <v>0</v>
      </c>
      <c r="Q46" s="142">
        <f>'N2.4_RIIO3_Risk_Comp'!BP110</f>
        <v>0</v>
      </c>
      <c r="R46" s="142">
        <f>'N2.4_RIIO3_Risk_Comp'!BQ110</f>
        <v>0</v>
      </c>
      <c r="S46" s="142">
        <f>'N2.4_RIIO3_Risk_Comp'!BP173</f>
        <v>0</v>
      </c>
      <c r="T46" s="142">
        <f>'N2.4_RIIO3_Risk_Comp'!BQ173</f>
        <v>0</v>
      </c>
      <c r="U46" s="142">
        <f>'N2.4_RIIO3_Risk_Comp'!BP236</f>
        <v>0</v>
      </c>
      <c r="V46" s="142">
        <f>'N2.4_RIIO3_Risk_Comp'!BQ236</f>
        <v>0</v>
      </c>
      <c r="W46" s="268">
        <f>SUMIFS('N1.3_Project_Listing'!$P$16:$P$828,'N1.3_Project_Listing'!$G$16:$G$828,"A1",'N1.3_Project_Listing'!$A$16:$A$828,$B46,'N1.3_Project_Listing'!$D$16:$D$828, "Replacement")</f>
        <v>0</v>
      </c>
      <c r="X46" s="268">
        <f>SUMIFS('N1.3_Project_Listing'!$P$16:$P$828,'N1.3_Project_Listing'!$G$16:$G$828,"A1",'N1.3_Project_Listing'!$A$16:$A$828,$B46,'N1.3_Project_Listing'!$D$16:$D$828, "Refurbishment")</f>
        <v>0</v>
      </c>
      <c r="Y46" s="268">
        <f>SUMIFS('N1.3_Project_Listing'!$P$16:$P$828,'N1.3_Project_Listing'!$G$16:$G$828,"A1",'N1.3_Project_Listing'!$A$16:$A$828,$B46,'N1.3_Project_Listing'!$D$16:$D$828,"&lt;&gt;Replacement",'N1.3_Project_Listing'!$D$16:$D$828, "&lt;&gt;Refurbishment")</f>
        <v>0</v>
      </c>
      <c r="Z46" s="268">
        <f t="shared" si="3"/>
        <v>0</v>
      </c>
      <c r="AB46" s="165" t="str">
        <f t="shared" si="5"/>
        <v>OK</v>
      </c>
      <c r="AC46" s="165" t="str">
        <f t="shared" si="6"/>
        <v>OK</v>
      </c>
      <c r="AD46" s="165" t="str">
        <f>IF(ABS('N2.3_RIIO3_Risk_And_Volumes'!BQ47 - SUM('N2.1_Network_Risk_Summary'!J46:L46))&lt;0.01,"OK","Error")</f>
        <v>OK</v>
      </c>
      <c r="AE46" s="391">
        <f t="shared" si="7"/>
        <v>0</v>
      </c>
    </row>
    <row r="47" spans="1:31" ht="13.5" hidden="1">
      <c r="A47" s="108" t="s">
        <v>343</v>
      </c>
      <c r="B47" s="144" t="str">
        <f>IF($C$2="ET",VLOOKUP(A47,'N0.7_Lookup_References'!$E$13:$K$71,2,FALSE),IF('N2.1_Network_Risk_Summary'!$C$2="GD",VLOOKUP(A47,'N0.7_Lookup_References'!$E$13:$K$73,4,FALSE),IF($C$2="GT",VLOOKUP(A47,'N0.7_Lookup_References'!$E$13:$K$71,6,FALSE),"")))</f>
        <v>No entry required</v>
      </c>
      <c r="C47" s="163" t="s">
        <v>441</v>
      </c>
      <c r="D47" s="142">
        <f t="shared" si="1"/>
        <v>0</v>
      </c>
      <c r="E47" s="142">
        <f>'N2.3_RIIO3_Risk_And_Volumes'!BU48</f>
        <v>0</v>
      </c>
      <c r="F47" s="268">
        <f>'N2.3_RIIO3_Risk_And_Volumes'!BW48+'N2.3_RIIO3_Risk_And_Volumes'!BV48</f>
        <v>0</v>
      </c>
      <c r="G47" s="142">
        <f>'N2.3_RIIO3_Risk_And_Volumes'!BN48</f>
        <v>0</v>
      </c>
      <c r="H47" s="268">
        <f>'N2.3_RIIO3_Risk_And_Volumes'!BO48</f>
        <v>0</v>
      </c>
      <c r="I47" s="142">
        <f t="shared" si="2"/>
        <v>0</v>
      </c>
      <c r="J47" s="268">
        <f xml:space="preserve"> -SUMIFS('N1.3_Project_Listing'!$Q$16:$Q$829, 'N1.3_Project_Listing'!$G$16:$G$829,"A1", 'N1.3_Project_Listing'!$A$16:$A$829,$B47, 'N1.3_Project_Listing'!$D$16:$D$829, "Replacement")</f>
        <v>0</v>
      </c>
      <c r="K47" s="268">
        <f xml:space="preserve"> -SUMIFS('N1.3_Project_Listing'!$Q$16:$Q$829, 'N1.3_Project_Listing'!$G$16:$G$829,"A1", 'N1.3_Project_Listing'!$A$16:$A$829,$B47, 'N1.3_Project_Listing'!$D$16:$D$829, "Refurbishment")</f>
        <v>0</v>
      </c>
      <c r="L47" s="268">
        <f xml:space="preserve"> -SUMIFS('N1.3_Project_Listing'!$Q$16:$Q$829, 'N1.3_Project_Listing'!$G$16:$G$829,"A1", 'N1.3_Project_Listing'!$A$16:$A$829,$B47, 'N1.3_Project_Listing'!$D$16:$D$829, "Removal") - SUMIFS('N1.3_Project_Listing'!$Q$16:$Q$829, 'N1.3_Project_Listing'!$G$16:$G$829,"A1",'N1.3_Project_Listing'!$A$16:$A$829,$B47,'N1.3_Project_Listing'!$D$16:$D$829, "Addition")</f>
        <v>0</v>
      </c>
      <c r="M47" s="268">
        <f>'N2.3_RIIO3_Risk_And_Volumes'!BS48</f>
        <v>0</v>
      </c>
      <c r="N47" s="142">
        <f t="shared" si="4"/>
        <v>0</v>
      </c>
      <c r="O47" s="142">
        <f>'N2.4_RIIO3_Risk_Comp'!BP48</f>
        <v>0</v>
      </c>
      <c r="P47" s="142">
        <f>'N2.4_RIIO3_Risk_Comp'!BQ48</f>
        <v>0</v>
      </c>
      <c r="Q47" s="142">
        <f>'N2.4_RIIO3_Risk_Comp'!BP111</f>
        <v>0</v>
      </c>
      <c r="R47" s="142">
        <f>'N2.4_RIIO3_Risk_Comp'!BQ111</f>
        <v>0</v>
      </c>
      <c r="S47" s="142">
        <f>'N2.4_RIIO3_Risk_Comp'!BP174</f>
        <v>0</v>
      </c>
      <c r="T47" s="142">
        <f>'N2.4_RIIO3_Risk_Comp'!BQ174</f>
        <v>0</v>
      </c>
      <c r="U47" s="142">
        <f>'N2.4_RIIO3_Risk_Comp'!BP237</f>
        <v>0</v>
      </c>
      <c r="V47" s="142">
        <f>'N2.4_RIIO3_Risk_Comp'!BQ237</f>
        <v>0</v>
      </c>
      <c r="W47" s="268">
        <f>SUMIFS('N1.3_Project_Listing'!$P$16:$P$828,'N1.3_Project_Listing'!$G$16:$G$828,"A1",'N1.3_Project_Listing'!$A$16:$A$828,$B47,'N1.3_Project_Listing'!$D$16:$D$828, "Replacement")</f>
        <v>0</v>
      </c>
      <c r="X47" s="268">
        <f>SUMIFS('N1.3_Project_Listing'!$P$16:$P$828,'N1.3_Project_Listing'!$G$16:$G$828,"A1",'N1.3_Project_Listing'!$A$16:$A$828,$B47,'N1.3_Project_Listing'!$D$16:$D$828, "Refurbishment")</f>
        <v>0</v>
      </c>
      <c r="Y47" s="268">
        <f>SUMIFS('N1.3_Project_Listing'!$P$16:$P$828,'N1.3_Project_Listing'!$G$16:$G$828,"A1",'N1.3_Project_Listing'!$A$16:$A$828,$B47,'N1.3_Project_Listing'!$D$16:$D$828,"&lt;&gt;Replacement",'N1.3_Project_Listing'!$D$16:$D$828, "&lt;&gt;Refurbishment")</f>
        <v>0</v>
      </c>
      <c r="Z47" s="268">
        <f t="shared" si="3"/>
        <v>0</v>
      </c>
      <c r="AB47" s="165" t="str">
        <f t="shared" si="5"/>
        <v>OK</v>
      </c>
      <c r="AC47" s="165" t="str">
        <f t="shared" si="6"/>
        <v>OK</v>
      </c>
      <c r="AD47" s="165" t="str">
        <f>IF(ABS('N2.3_RIIO3_Risk_And_Volumes'!BQ48 - SUM('N2.1_Network_Risk_Summary'!J47:L47))&lt;0.01,"OK","Error")</f>
        <v>OK</v>
      </c>
      <c r="AE47" s="391">
        <f t="shared" si="7"/>
        <v>0</v>
      </c>
    </row>
    <row r="48" spans="1:31" ht="13.5" hidden="1">
      <c r="A48" s="108" t="s">
        <v>347</v>
      </c>
      <c r="B48" s="144" t="str">
        <f>IF($C$2="ET",VLOOKUP(A48,'N0.7_Lookup_References'!$E$13:$K$71,2,FALSE),IF('N2.1_Network_Risk_Summary'!$C$2="GD",VLOOKUP(A48,'N0.7_Lookup_References'!$E$13:$K$73,4,FALSE),IF($C$2="GT",VLOOKUP(A48,'N0.7_Lookup_References'!$E$13:$K$71,6,FALSE),"")))</f>
        <v>No entry required</v>
      </c>
      <c r="C48" s="163" t="s">
        <v>441</v>
      </c>
      <c r="D48" s="142">
        <f t="shared" ref="D48:D73" si="8">I48-N48</f>
        <v>0</v>
      </c>
      <c r="E48" s="142">
        <f>'N2.3_RIIO3_Risk_And_Volumes'!BU49</f>
        <v>0</v>
      </c>
      <c r="F48" s="268">
        <f>'N2.3_RIIO3_Risk_And_Volumes'!BW49+'N2.3_RIIO3_Risk_And_Volumes'!BV49</f>
        <v>0</v>
      </c>
      <c r="G48" s="142">
        <f>'N2.3_RIIO3_Risk_And_Volumes'!BN49</f>
        <v>0</v>
      </c>
      <c r="H48" s="268">
        <f>'N2.3_RIIO3_Risk_And_Volumes'!BO49</f>
        <v>0</v>
      </c>
      <c r="I48" s="142">
        <f t="shared" si="2"/>
        <v>0</v>
      </c>
      <c r="J48" s="268">
        <f xml:space="preserve"> -SUMIFS('N1.3_Project_Listing'!$Q$16:$Q$829, 'N1.3_Project_Listing'!$G$16:$G$829,"A1", 'N1.3_Project_Listing'!$A$16:$A$829,$B48, 'N1.3_Project_Listing'!$D$16:$D$829, "Replacement")</f>
        <v>0</v>
      </c>
      <c r="K48" s="268">
        <f xml:space="preserve"> -SUMIFS('N1.3_Project_Listing'!$Q$16:$Q$829, 'N1.3_Project_Listing'!$G$16:$G$829,"A1", 'N1.3_Project_Listing'!$A$16:$A$829,$B48, 'N1.3_Project_Listing'!$D$16:$D$829, "Refurbishment")</f>
        <v>0</v>
      </c>
      <c r="L48" s="268">
        <f xml:space="preserve"> -SUMIFS('N1.3_Project_Listing'!$Q$16:$Q$829, 'N1.3_Project_Listing'!$G$16:$G$829,"A1", 'N1.3_Project_Listing'!$A$16:$A$829,$B48, 'N1.3_Project_Listing'!$D$16:$D$829, "Removal") - SUMIFS('N1.3_Project_Listing'!$Q$16:$Q$829, 'N1.3_Project_Listing'!$G$16:$G$829,"A1",'N1.3_Project_Listing'!$A$16:$A$829,$B48,'N1.3_Project_Listing'!$D$16:$D$829, "Addition")</f>
        <v>0</v>
      </c>
      <c r="M48" s="268">
        <f>'N2.3_RIIO3_Risk_And_Volumes'!BS49</f>
        <v>0</v>
      </c>
      <c r="N48" s="142">
        <f t="shared" si="4"/>
        <v>0</v>
      </c>
      <c r="O48" s="142">
        <f>'N2.4_RIIO3_Risk_Comp'!BP49</f>
        <v>0</v>
      </c>
      <c r="P48" s="142">
        <f>'N2.4_RIIO3_Risk_Comp'!BQ49</f>
        <v>0</v>
      </c>
      <c r="Q48" s="142">
        <f>'N2.4_RIIO3_Risk_Comp'!BP112</f>
        <v>0</v>
      </c>
      <c r="R48" s="142">
        <f>'N2.4_RIIO3_Risk_Comp'!BQ112</f>
        <v>0</v>
      </c>
      <c r="S48" s="142">
        <f>'N2.4_RIIO3_Risk_Comp'!BP175</f>
        <v>0</v>
      </c>
      <c r="T48" s="142">
        <f>'N2.4_RIIO3_Risk_Comp'!BQ175</f>
        <v>0</v>
      </c>
      <c r="U48" s="142">
        <f>'N2.4_RIIO3_Risk_Comp'!BP238</f>
        <v>0</v>
      </c>
      <c r="V48" s="142">
        <f>'N2.4_RIIO3_Risk_Comp'!BQ238</f>
        <v>0</v>
      </c>
      <c r="W48" s="268">
        <f>SUMIFS('N1.3_Project_Listing'!$P$16:$P$828,'N1.3_Project_Listing'!$G$16:$G$828,"A1",'N1.3_Project_Listing'!$A$16:$A$828,$B48,'N1.3_Project_Listing'!$D$16:$D$828, "Replacement")</f>
        <v>0</v>
      </c>
      <c r="X48" s="268">
        <f>SUMIFS('N1.3_Project_Listing'!$P$16:$P$828,'N1.3_Project_Listing'!$G$16:$G$828,"A1",'N1.3_Project_Listing'!$A$16:$A$828,$B48,'N1.3_Project_Listing'!$D$16:$D$828, "Refurbishment")</f>
        <v>0</v>
      </c>
      <c r="Y48" s="268">
        <f>SUMIFS('N1.3_Project_Listing'!$P$16:$P$828,'N1.3_Project_Listing'!$G$16:$G$828,"A1",'N1.3_Project_Listing'!$A$16:$A$828,$B48,'N1.3_Project_Listing'!$D$16:$D$828,"&lt;&gt;Replacement",'N1.3_Project_Listing'!$D$16:$D$828, "&lt;&gt;Refurbishment")</f>
        <v>0</v>
      </c>
      <c r="Z48" s="268">
        <f t="shared" si="3"/>
        <v>0</v>
      </c>
      <c r="AB48" s="165" t="str">
        <f t="shared" ref="AB48:AB65" si="9">IF(ABS(SUM(O48,Q48,S48,U48) - I48)&lt;0.01,"OK","Error")</f>
        <v>OK</v>
      </c>
      <c r="AC48" s="165" t="str">
        <f t="shared" ref="AC48:AC65" si="10">IF(ABS(SUM(P48,R48,T48,V48) - N48)&lt;0.01,"OK","Error")</f>
        <v>OK</v>
      </c>
      <c r="AD48" s="165" t="str">
        <f>IF(ABS('N2.3_RIIO3_Risk_And_Volumes'!BQ49 - SUM('N2.1_Network_Risk_Summary'!J48:L48))&lt;0.01,"OK","Error")</f>
        <v>OK</v>
      </c>
      <c r="AE48" s="391">
        <f t="shared" si="7"/>
        <v>0</v>
      </c>
    </row>
    <row r="49" spans="1:31" ht="13.5" hidden="1">
      <c r="A49" s="108" t="s">
        <v>351</v>
      </c>
      <c r="B49" s="144" t="str">
        <f>IF($C$2="ET",VLOOKUP(A49,'N0.7_Lookup_References'!$E$13:$K$71,2,FALSE),IF('N2.1_Network_Risk_Summary'!$C$2="GD",VLOOKUP(A49,'N0.7_Lookup_References'!$E$13:$K$73,4,FALSE),IF($C$2="GT",VLOOKUP(A49,'N0.7_Lookup_References'!$E$13:$K$71,6,FALSE),"")))</f>
        <v>No entry required</v>
      </c>
      <c r="C49" s="163" t="s">
        <v>441</v>
      </c>
      <c r="D49" s="142">
        <f t="shared" si="8"/>
        <v>0</v>
      </c>
      <c r="E49" s="142">
        <f>'N2.3_RIIO3_Risk_And_Volumes'!BU50</f>
        <v>0</v>
      </c>
      <c r="F49" s="268">
        <f>'N2.3_RIIO3_Risk_And_Volumes'!BW50+'N2.3_RIIO3_Risk_And_Volumes'!BV50</f>
        <v>0</v>
      </c>
      <c r="G49" s="142">
        <f>'N2.3_RIIO3_Risk_And_Volumes'!BN50</f>
        <v>0</v>
      </c>
      <c r="H49" s="268">
        <f>'N2.3_RIIO3_Risk_And_Volumes'!BO50</f>
        <v>0</v>
      </c>
      <c r="I49" s="142">
        <f t="shared" si="2"/>
        <v>0</v>
      </c>
      <c r="J49" s="268">
        <f xml:space="preserve"> -SUMIFS('N1.3_Project_Listing'!$Q$16:$Q$829, 'N1.3_Project_Listing'!$G$16:$G$829,"A1", 'N1.3_Project_Listing'!$A$16:$A$829,$B49, 'N1.3_Project_Listing'!$D$16:$D$829, "Replacement")</f>
        <v>0</v>
      </c>
      <c r="K49" s="268">
        <f xml:space="preserve"> -SUMIFS('N1.3_Project_Listing'!$Q$16:$Q$829, 'N1.3_Project_Listing'!$G$16:$G$829,"A1", 'N1.3_Project_Listing'!$A$16:$A$829,$B49, 'N1.3_Project_Listing'!$D$16:$D$829, "Refurbishment")</f>
        <v>0</v>
      </c>
      <c r="L49" s="268">
        <f xml:space="preserve"> -SUMIFS('N1.3_Project_Listing'!$Q$16:$Q$829, 'N1.3_Project_Listing'!$G$16:$G$829,"A1", 'N1.3_Project_Listing'!$A$16:$A$829,$B49, 'N1.3_Project_Listing'!$D$16:$D$829, "Removal") - SUMIFS('N1.3_Project_Listing'!$Q$16:$Q$829, 'N1.3_Project_Listing'!$G$16:$G$829,"A1",'N1.3_Project_Listing'!$A$16:$A$829,$B49,'N1.3_Project_Listing'!$D$16:$D$829, "Addition")</f>
        <v>0</v>
      </c>
      <c r="M49" s="268">
        <f>'N2.3_RIIO3_Risk_And_Volumes'!BS50</f>
        <v>0</v>
      </c>
      <c r="N49" s="142">
        <f t="shared" si="4"/>
        <v>0</v>
      </c>
      <c r="O49" s="142">
        <f>'N2.4_RIIO3_Risk_Comp'!BP50</f>
        <v>0</v>
      </c>
      <c r="P49" s="142">
        <f>'N2.4_RIIO3_Risk_Comp'!BQ50</f>
        <v>0</v>
      </c>
      <c r="Q49" s="142">
        <f>'N2.4_RIIO3_Risk_Comp'!BP113</f>
        <v>0</v>
      </c>
      <c r="R49" s="142">
        <f>'N2.4_RIIO3_Risk_Comp'!BQ113</f>
        <v>0</v>
      </c>
      <c r="S49" s="142">
        <f>'N2.4_RIIO3_Risk_Comp'!BP176</f>
        <v>0</v>
      </c>
      <c r="T49" s="142">
        <f>'N2.4_RIIO3_Risk_Comp'!BQ176</f>
        <v>0</v>
      </c>
      <c r="U49" s="142">
        <f>'N2.4_RIIO3_Risk_Comp'!BP239</f>
        <v>0</v>
      </c>
      <c r="V49" s="142">
        <f>'N2.4_RIIO3_Risk_Comp'!BQ239</f>
        <v>0</v>
      </c>
      <c r="W49" s="268">
        <f>SUMIFS('N1.3_Project_Listing'!$P$16:$P$828,'N1.3_Project_Listing'!$G$16:$G$828,"A1",'N1.3_Project_Listing'!$A$16:$A$828,$B49,'N1.3_Project_Listing'!$D$16:$D$828, "Replacement")</f>
        <v>0</v>
      </c>
      <c r="X49" s="268">
        <f>SUMIFS('N1.3_Project_Listing'!$P$16:$P$828,'N1.3_Project_Listing'!$G$16:$G$828,"A1",'N1.3_Project_Listing'!$A$16:$A$828,$B49,'N1.3_Project_Listing'!$D$16:$D$828, "Refurbishment")</f>
        <v>0</v>
      </c>
      <c r="Y49" s="268">
        <f>SUMIFS('N1.3_Project_Listing'!$P$16:$P$828,'N1.3_Project_Listing'!$G$16:$G$828,"A1",'N1.3_Project_Listing'!$A$16:$A$828,$B49,'N1.3_Project_Listing'!$D$16:$D$828,"&lt;&gt;Replacement",'N1.3_Project_Listing'!$D$16:$D$828, "&lt;&gt;Refurbishment")</f>
        <v>0</v>
      </c>
      <c r="Z49" s="268">
        <f t="shared" si="3"/>
        <v>0</v>
      </c>
      <c r="AB49" s="165" t="str">
        <f t="shared" si="9"/>
        <v>OK</v>
      </c>
      <c r="AC49" s="165" t="str">
        <f t="shared" si="10"/>
        <v>OK</v>
      </c>
      <c r="AD49" s="165" t="str">
        <f>IF(ABS('N2.3_RIIO3_Risk_And_Volumes'!BQ50 - SUM('N2.1_Network_Risk_Summary'!J49:L49))&lt;0.01,"OK","Error")</f>
        <v>OK</v>
      </c>
      <c r="AE49" s="391">
        <f t="shared" si="7"/>
        <v>0</v>
      </c>
    </row>
    <row r="50" spans="1:31" ht="13.5" hidden="1">
      <c r="A50" s="108" t="s">
        <v>355</v>
      </c>
      <c r="B50" s="144" t="str">
        <f>IF($C$2="ET",VLOOKUP(A50,'N0.7_Lookup_References'!$E$13:$K$71,2,FALSE),IF('N2.1_Network_Risk_Summary'!$C$2="GD",VLOOKUP(A50,'N0.7_Lookup_References'!$E$13:$K$73,4,FALSE),IF($C$2="GT",VLOOKUP(A50,'N0.7_Lookup_References'!$E$13:$K$71,6,FALSE),"")))</f>
        <v>No entry required</v>
      </c>
      <c r="C50" s="163" t="s">
        <v>441</v>
      </c>
      <c r="D50" s="142">
        <f t="shared" si="8"/>
        <v>0</v>
      </c>
      <c r="E50" s="142">
        <f>'N2.3_RIIO3_Risk_And_Volumes'!BU51</f>
        <v>0</v>
      </c>
      <c r="F50" s="268">
        <f>'N2.3_RIIO3_Risk_And_Volumes'!BW51+'N2.3_RIIO3_Risk_And_Volumes'!BV51</f>
        <v>0</v>
      </c>
      <c r="G50" s="142">
        <f>'N2.3_RIIO3_Risk_And_Volumes'!BN51</f>
        <v>0</v>
      </c>
      <c r="H50" s="268">
        <f>'N2.3_RIIO3_Risk_And_Volumes'!BO51</f>
        <v>0</v>
      </c>
      <c r="I50" s="142">
        <f t="shared" si="2"/>
        <v>0</v>
      </c>
      <c r="J50" s="268">
        <f xml:space="preserve"> -SUMIFS('N1.3_Project_Listing'!$Q$16:$Q$829, 'N1.3_Project_Listing'!$G$16:$G$829,"A1", 'N1.3_Project_Listing'!$A$16:$A$829,$B50, 'N1.3_Project_Listing'!$D$16:$D$829, "Replacement")</f>
        <v>0</v>
      </c>
      <c r="K50" s="268">
        <f xml:space="preserve"> -SUMIFS('N1.3_Project_Listing'!$Q$16:$Q$829, 'N1.3_Project_Listing'!$G$16:$G$829,"A1", 'N1.3_Project_Listing'!$A$16:$A$829,$B50, 'N1.3_Project_Listing'!$D$16:$D$829, "Refurbishment")</f>
        <v>0</v>
      </c>
      <c r="L50" s="268">
        <f xml:space="preserve"> -SUMIFS('N1.3_Project_Listing'!$Q$16:$Q$829, 'N1.3_Project_Listing'!$G$16:$G$829,"A1", 'N1.3_Project_Listing'!$A$16:$A$829,$B50, 'N1.3_Project_Listing'!$D$16:$D$829, "Removal") - SUMIFS('N1.3_Project_Listing'!$Q$16:$Q$829, 'N1.3_Project_Listing'!$G$16:$G$829,"A1",'N1.3_Project_Listing'!$A$16:$A$829,$B50,'N1.3_Project_Listing'!$D$16:$D$829, "Addition")</f>
        <v>0</v>
      </c>
      <c r="M50" s="268">
        <f>'N2.3_RIIO3_Risk_And_Volumes'!BS51</f>
        <v>0</v>
      </c>
      <c r="N50" s="142">
        <f t="shared" si="4"/>
        <v>0</v>
      </c>
      <c r="O50" s="142">
        <f>'N2.4_RIIO3_Risk_Comp'!BP51</f>
        <v>0</v>
      </c>
      <c r="P50" s="142">
        <f>'N2.4_RIIO3_Risk_Comp'!BQ51</f>
        <v>0</v>
      </c>
      <c r="Q50" s="142">
        <f>'N2.4_RIIO3_Risk_Comp'!BP114</f>
        <v>0</v>
      </c>
      <c r="R50" s="142">
        <f>'N2.4_RIIO3_Risk_Comp'!BQ114</f>
        <v>0</v>
      </c>
      <c r="S50" s="142">
        <f>'N2.4_RIIO3_Risk_Comp'!BP177</f>
        <v>0</v>
      </c>
      <c r="T50" s="142">
        <f>'N2.4_RIIO3_Risk_Comp'!BQ177</f>
        <v>0</v>
      </c>
      <c r="U50" s="142">
        <f>'N2.4_RIIO3_Risk_Comp'!BP240</f>
        <v>0</v>
      </c>
      <c r="V50" s="142">
        <f>'N2.4_RIIO3_Risk_Comp'!BQ240</f>
        <v>0</v>
      </c>
      <c r="W50" s="268">
        <f>SUMIFS('N1.3_Project_Listing'!$P$16:$P$828,'N1.3_Project_Listing'!$G$16:$G$828,"A1",'N1.3_Project_Listing'!$A$16:$A$828,$B50,'N1.3_Project_Listing'!$D$16:$D$828, "Replacement")</f>
        <v>0</v>
      </c>
      <c r="X50" s="268">
        <f>SUMIFS('N1.3_Project_Listing'!$P$16:$P$828,'N1.3_Project_Listing'!$G$16:$G$828,"A1",'N1.3_Project_Listing'!$A$16:$A$828,$B50,'N1.3_Project_Listing'!$D$16:$D$828, "Refurbishment")</f>
        <v>0</v>
      </c>
      <c r="Y50" s="268">
        <f>SUMIFS('N1.3_Project_Listing'!$P$16:$P$828,'N1.3_Project_Listing'!$G$16:$G$828,"A1",'N1.3_Project_Listing'!$A$16:$A$828,$B50,'N1.3_Project_Listing'!$D$16:$D$828,"&lt;&gt;Replacement",'N1.3_Project_Listing'!$D$16:$D$828, "&lt;&gt;Refurbishment")</f>
        <v>0</v>
      </c>
      <c r="Z50" s="268">
        <f t="shared" si="3"/>
        <v>0</v>
      </c>
      <c r="AB50" s="165" t="str">
        <f t="shared" si="9"/>
        <v>OK</v>
      </c>
      <c r="AC50" s="165" t="str">
        <f t="shared" si="10"/>
        <v>OK</v>
      </c>
      <c r="AD50" s="165" t="str">
        <f>IF(ABS('N2.3_RIIO3_Risk_And_Volumes'!BQ51 - SUM('N2.1_Network_Risk_Summary'!J50:L50))&lt;0.01,"OK","Error")</f>
        <v>OK</v>
      </c>
      <c r="AE50" s="391">
        <f t="shared" si="7"/>
        <v>0</v>
      </c>
    </row>
    <row r="51" spans="1:31" ht="13.5" hidden="1">
      <c r="A51" s="108" t="s">
        <v>358</v>
      </c>
      <c r="B51" s="144" t="str">
        <f>IF($C$2="ET",VLOOKUP(A51,'N0.7_Lookup_References'!$E$13:$K$71,2,FALSE),IF('N2.1_Network_Risk_Summary'!$C$2="GD",VLOOKUP(A51,'N0.7_Lookup_References'!$E$13:$K$73,4,FALSE),IF($C$2="GT",VLOOKUP(A51,'N0.7_Lookup_References'!$E$13:$K$71,6,FALSE),"")))</f>
        <v>No entry required</v>
      </c>
      <c r="C51" s="163" t="s">
        <v>441</v>
      </c>
      <c r="D51" s="142">
        <f t="shared" si="8"/>
        <v>0</v>
      </c>
      <c r="E51" s="142">
        <f>'N2.3_RIIO3_Risk_And_Volumes'!BU52</f>
        <v>0</v>
      </c>
      <c r="F51" s="268">
        <f>'N2.3_RIIO3_Risk_And_Volumes'!BW52+'N2.3_RIIO3_Risk_And_Volumes'!BV52</f>
        <v>0</v>
      </c>
      <c r="G51" s="142">
        <f>'N2.3_RIIO3_Risk_And_Volumes'!BN52</f>
        <v>0</v>
      </c>
      <c r="H51" s="268">
        <f>'N2.3_RIIO3_Risk_And_Volumes'!BO52</f>
        <v>0</v>
      </c>
      <c r="I51" s="142">
        <f t="shared" si="2"/>
        <v>0</v>
      </c>
      <c r="J51" s="268">
        <f xml:space="preserve"> -SUMIFS('N1.3_Project_Listing'!$Q$16:$Q$829, 'N1.3_Project_Listing'!$G$16:$G$829,"A1", 'N1.3_Project_Listing'!$A$16:$A$829,$B51, 'N1.3_Project_Listing'!$D$16:$D$829, "Replacement")</f>
        <v>0</v>
      </c>
      <c r="K51" s="268">
        <f xml:space="preserve"> -SUMIFS('N1.3_Project_Listing'!$Q$16:$Q$829, 'N1.3_Project_Listing'!$G$16:$G$829,"A1", 'N1.3_Project_Listing'!$A$16:$A$829,$B51, 'N1.3_Project_Listing'!$D$16:$D$829, "Refurbishment")</f>
        <v>0</v>
      </c>
      <c r="L51" s="268">
        <f xml:space="preserve"> -SUMIFS('N1.3_Project_Listing'!$Q$16:$Q$829, 'N1.3_Project_Listing'!$G$16:$G$829,"A1", 'N1.3_Project_Listing'!$A$16:$A$829,$B51, 'N1.3_Project_Listing'!$D$16:$D$829, "Removal") - SUMIFS('N1.3_Project_Listing'!$Q$16:$Q$829, 'N1.3_Project_Listing'!$G$16:$G$829,"A1",'N1.3_Project_Listing'!$A$16:$A$829,$B51,'N1.3_Project_Listing'!$D$16:$D$829, "Addition")</f>
        <v>0</v>
      </c>
      <c r="M51" s="268">
        <f>'N2.3_RIIO3_Risk_And_Volumes'!BS52</f>
        <v>0</v>
      </c>
      <c r="N51" s="142">
        <f t="shared" si="4"/>
        <v>0</v>
      </c>
      <c r="O51" s="142">
        <f>'N2.4_RIIO3_Risk_Comp'!BP52</f>
        <v>0</v>
      </c>
      <c r="P51" s="142">
        <f>'N2.4_RIIO3_Risk_Comp'!BQ52</f>
        <v>0</v>
      </c>
      <c r="Q51" s="142">
        <f>'N2.4_RIIO3_Risk_Comp'!BP115</f>
        <v>0</v>
      </c>
      <c r="R51" s="142">
        <f>'N2.4_RIIO3_Risk_Comp'!BQ115</f>
        <v>0</v>
      </c>
      <c r="S51" s="142">
        <f>'N2.4_RIIO3_Risk_Comp'!BP178</f>
        <v>0</v>
      </c>
      <c r="T51" s="142">
        <f>'N2.4_RIIO3_Risk_Comp'!BQ178</f>
        <v>0</v>
      </c>
      <c r="U51" s="142">
        <f>'N2.4_RIIO3_Risk_Comp'!BP241</f>
        <v>0</v>
      </c>
      <c r="V51" s="142">
        <f>'N2.4_RIIO3_Risk_Comp'!BQ241</f>
        <v>0</v>
      </c>
      <c r="W51" s="268">
        <f>SUMIFS('N1.3_Project_Listing'!$P$16:$P$828,'N1.3_Project_Listing'!$G$16:$G$828,"A1",'N1.3_Project_Listing'!$A$16:$A$828,$B51,'N1.3_Project_Listing'!$D$16:$D$828, "Replacement")</f>
        <v>0</v>
      </c>
      <c r="X51" s="268">
        <f>SUMIFS('N1.3_Project_Listing'!$P$16:$P$828,'N1.3_Project_Listing'!$G$16:$G$828,"A1",'N1.3_Project_Listing'!$A$16:$A$828,$B51,'N1.3_Project_Listing'!$D$16:$D$828, "Refurbishment")</f>
        <v>0</v>
      </c>
      <c r="Y51" s="268">
        <f>SUMIFS('N1.3_Project_Listing'!$P$16:$P$828,'N1.3_Project_Listing'!$G$16:$G$828,"A1",'N1.3_Project_Listing'!$A$16:$A$828,$B51,'N1.3_Project_Listing'!$D$16:$D$828,"&lt;&gt;Replacement",'N1.3_Project_Listing'!$D$16:$D$828, "&lt;&gt;Refurbishment")</f>
        <v>0</v>
      </c>
      <c r="Z51" s="268">
        <f t="shared" si="3"/>
        <v>0</v>
      </c>
      <c r="AB51" s="165" t="str">
        <f t="shared" si="9"/>
        <v>OK</v>
      </c>
      <c r="AC51" s="165" t="str">
        <f t="shared" si="10"/>
        <v>OK</v>
      </c>
      <c r="AD51" s="165" t="str">
        <f>IF(ABS('N2.3_RIIO3_Risk_And_Volumes'!BQ52 - SUM('N2.1_Network_Risk_Summary'!J51:L51))&lt;0.01,"OK","Error")</f>
        <v>OK</v>
      </c>
      <c r="AE51" s="391">
        <f t="shared" si="7"/>
        <v>0</v>
      </c>
    </row>
    <row r="52" spans="1:31" ht="13.5" hidden="1">
      <c r="A52" s="108" t="s">
        <v>361</v>
      </c>
      <c r="B52" s="144" t="str">
        <f>IF($C$2="ET",VLOOKUP(A52,'N0.7_Lookup_References'!$E$13:$K$71,2,FALSE),IF('N2.1_Network_Risk_Summary'!$C$2="GD",VLOOKUP(A52,'N0.7_Lookup_References'!$E$13:$K$73,4,FALSE),IF($C$2="GT",VLOOKUP(A52,'N0.7_Lookup_References'!$E$13:$K$71,6,FALSE),"")))</f>
        <v>No entry required</v>
      </c>
      <c r="C52" s="163" t="s">
        <v>441</v>
      </c>
      <c r="D52" s="142">
        <f t="shared" si="8"/>
        <v>0</v>
      </c>
      <c r="E52" s="142">
        <f>'N2.3_RIIO3_Risk_And_Volumes'!BU53</f>
        <v>0</v>
      </c>
      <c r="F52" s="268">
        <f>'N2.3_RIIO3_Risk_And_Volumes'!BW53+'N2.3_RIIO3_Risk_And_Volumes'!BV53</f>
        <v>0</v>
      </c>
      <c r="G52" s="142">
        <f>'N2.3_RIIO3_Risk_And_Volumes'!BN53</f>
        <v>0</v>
      </c>
      <c r="H52" s="268">
        <f>'N2.3_RIIO3_Risk_And_Volumes'!BO53</f>
        <v>0</v>
      </c>
      <c r="I52" s="142">
        <f t="shared" si="2"/>
        <v>0</v>
      </c>
      <c r="J52" s="268">
        <f xml:space="preserve"> -SUMIFS('N1.3_Project_Listing'!$Q$16:$Q$829, 'N1.3_Project_Listing'!$G$16:$G$829,"A1", 'N1.3_Project_Listing'!$A$16:$A$829,$B52, 'N1.3_Project_Listing'!$D$16:$D$829, "Replacement")</f>
        <v>0</v>
      </c>
      <c r="K52" s="268">
        <f xml:space="preserve"> -SUMIFS('N1.3_Project_Listing'!$Q$16:$Q$829, 'N1.3_Project_Listing'!$G$16:$G$829,"A1", 'N1.3_Project_Listing'!$A$16:$A$829,$B52, 'N1.3_Project_Listing'!$D$16:$D$829, "Refurbishment")</f>
        <v>0</v>
      </c>
      <c r="L52" s="268">
        <f xml:space="preserve"> -SUMIFS('N1.3_Project_Listing'!$Q$16:$Q$829, 'N1.3_Project_Listing'!$G$16:$G$829,"A1", 'N1.3_Project_Listing'!$A$16:$A$829,$B52, 'N1.3_Project_Listing'!$D$16:$D$829, "Removal") - SUMIFS('N1.3_Project_Listing'!$Q$16:$Q$829, 'N1.3_Project_Listing'!$G$16:$G$829,"A1",'N1.3_Project_Listing'!$A$16:$A$829,$B52,'N1.3_Project_Listing'!$D$16:$D$829, "Addition")</f>
        <v>0</v>
      </c>
      <c r="M52" s="268">
        <f>'N2.3_RIIO3_Risk_And_Volumes'!BS53</f>
        <v>0</v>
      </c>
      <c r="N52" s="142">
        <f t="shared" si="4"/>
        <v>0</v>
      </c>
      <c r="O52" s="142">
        <f>'N2.4_RIIO3_Risk_Comp'!BP53</f>
        <v>0</v>
      </c>
      <c r="P52" s="142">
        <f>'N2.4_RIIO3_Risk_Comp'!BQ53</f>
        <v>0</v>
      </c>
      <c r="Q52" s="142">
        <f>'N2.4_RIIO3_Risk_Comp'!BP116</f>
        <v>0</v>
      </c>
      <c r="R52" s="142">
        <f>'N2.4_RIIO3_Risk_Comp'!BQ116</f>
        <v>0</v>
      </c>
      <c r="S52" s="142">
        <f>'N2.4_RIIO3_Risk_Comp'!BP179</f>
        <v>0</v>
      </c>
      <c r="T52" s="142">
        <f>'N2.4_RIIO3_Risk_Comp'!BQ179</f>
        <v>0</v>
      </c>
      <c r="U52" s="142">
        <f>'N2.4_RIIO3_Risk_Comp'!BP242</f>
        <v>0</v>
      </c>
      <c r="V52" s="142">
        <f>'N2.4_RIIO3_Risk_Comp'!BQ242</f>
        <v>0</v>
      </c>
      <c r="W52" s="268">
        <f>SUMIFS('N1.3_Project_Listing'!$P$16:$P$828,'N1.3_Project_Listing'!$G$16:$G$828,"A1",'N1.3_Project_Listing'!$A$16:$A$828,$B52,'N1.3_Project_Listing'!$D$16:$D$828, "Replacement")</f>
        <v>0</v>
      </c>
      <c r="X52" s="268">
        <f>SUMIFS('N1.3_Project_Listing'!$P$16:$P$828,'N1.3_Project_Listing'!$G$16:$G$828,"A1",'N1.3_Project_Listing'!$A$16:$A$828,$B52,'N1.3_Project_Listing'!$D$16:$D$828, "Refurbishment")</f>
        <v>0</v>
      </c>
      <c r="Y52" s="268">
        <f>SUMIFS('N1.3_Project_Listing'!$P$16:$P$828,'N1.3_Project_Listing'!$G$16:$G$828,"A1",'N1.3_Project_Listing'!$A$16:$A$828,$B52,'N1.3_Project_Listing'!$D$16:$D$828,"&lt;&gt;Replacement",'N1.3_Project_Listing'!$D$16:$D$828, "&lt;&gt;Refurbishment")</f>
        <v>0</v>
      </c>
      <c r="Z52" s="268">
        <f t="shared" si="3"/>
        <v>0</v>
      </c>
      <c r="AB52" s="165" t="str">
        <f t="shared" si="9"/>
        <v>OK</v>
      </c>
      <c r="AC52" s="165" t="str">
        <f t="shared" si="10"/>
        <v>OK</v>
      </c>
      <c r="AD52" s="165" t="str">
        <f>IF(ABS('N2.3_RIIO3_Risk_And_Volumes'!BQ53 - SUM('N2.1_Network_Risk_Summary'!J52:L52))&lt;0.01,"OK","Error")</f>
        <v>OK</v>
      </c>
      <c r="AE52" s="391">
        <f t="shared" si="7"/>
        <v>0</v>
      </c>
    </row>
    <row r="53" spans="1:31" ht="13.5" hidden="1">
      <c r="A53" s="108" t="s">
        <v>364</v>
      </c>
      <c r="B53" s="144" t="str">
        <f>IF($C$2="ET",VLOOKUP(A53,'N0.7_Lookup_References'!$E$13:$K$71,2,FALSE),IF('N2.1_Network_Risk_Summary'!$C$2="GD",VLOOKUP(A53,'N0.7_Lookup_References'!$E$13:$K$73,4,FALSE),IF($C$2="GT",VLOOKUP(A53,'N0.7_Lookup_References'!$E$13:$K$71,6,FALSE),"")))</f>
        <v>No entry required</v>
      </c>
      <c r="C53" s="163" t="s">
        <v>441</v>
      </c>
      <c r="D53" s="142">
        <f t="shared" si="8"/>
        <v>0</v>
      </c>
      <c r="E53" s="142">
        <f>'N2.3_RIIO3_Risk_And_Volumes'!BU54</f>
        <v>0</v>
      </c>
      <c r="F53" s="268">
        <f>'N2.3_RIIO3_Risk_And_Volumes'!BW54+'N2.3_RIIO3_Risk_And_Volumes'!BV54</f>
        <v>0</v>
      </c>
      <c r="G53" s="142">
        <f>'N2.3_RIIO3_Risk_And_Volumes'!BN54</f>
        <v>0</v>
      </c>
      <c r="H53" s="268">
        <f>'N2.3_RIIO3_Risk_And_Volumes'!BO54</f>
        <v>0</v>
      </c>
      <c r="I53" s="142">
        <f t="shared" si="2"/>
        <v>0</v>
      </c>
      <c r="J53" s="268">
        <f xml:space="preserve"> -SUMIFS('N1.3_Project_Listing'!$Q$16:$Q$829, 'N1.3_Project_Listing'!$G$16:$G$829,"A1", 'N1.3_Project_Listing'!$A$16:$A$829,$B53, 'N1.3_Project_Listing'!$D$16:$D$829, "Replacement")</f>
        <v>0</v>
      </c>
      <c r="K53" s="268">
        <f xml:space="preserve"> -SUMIFS('N1.3_Project_Listing'!$Q$16:$Q$829, 'N1.3_Project_Listing'!$G$16:$G$829,"A1", 'N1.3_Project_Listing'!$A$16:$A$829,$B53, 'N1.3_Project_Listing'!$D$16:$D$829, "Refurbishment")</f>
        <v>0</v>
      </c>
      <c r="L53" s="268">
        <f xml:space="preserve"> -SUMIFS('N1.3_Project_Listing'!$Q$16:$Q$829, 'N1.3_Project_Listing'!$G$16:$G$829,"A1", 'N1.3_Project_Listing'!$A$16:$A$829,$B53, 'N1.3_Project_Listing'!$D$16:$D$829, "Removal") - SUMIFS('N1.3_Project_Listing'!$Q$16:$Q$829, 'N1.3_Project_Listing'!$G$16:$G$829,"A1",'N1.3_Project_Listing'!$A$16:$A$829,$B53,'N1.3_Project_Listing'!$D$16:$D$829, "Addition")</f>
        <v>0</v>
      </c>
      <c r="M53" s="268">
        <f>'N2.3_RIIO3_Risk_And_Volumes'!BS54</f>
        <v>0</v>
      </c>
      <c r="N53" s="142">
        <f t="shared" si="4"/>
        <v>0</v>
      </c>
      <c r="O53" s="142">
        <f>'N2.4_RIIO3_Risk_Comp'!BP54</f>
        <v>0</v>
      </c>
      <c r="P53" s="142">
        <f>'N2.4_RIIO3_Risk_Comp'!BQ54</f>
        <v>0</v>
      </c>
      <c r="Q53" s="142">
        <f>'N2.4_RIIO3_Risk_Comp'!BP117</f>
        <v>0</v>
      </c>
      <c r="R53" s="142">
        <f>'N2.4_RIIO3_Risk_Comp'!BQ117</f>
        <v>0</v>
      </c>
      <c r="S53" s="142">
        <f>'N2.4_RIIO3_Risk_Comp'!BP180</f>
        <v>0</v>
      </c>
      <c r="T53" s="142">
        <f>'N2.4_RIIO3_Risk_Comp'!BQ180</f>
        <v>0</v>
      </c>
      <c r="U53" s="142">
        <f>'N2.4_RIIO3_Risk_Comp'!BP243</f>
        <v>0</v>
      </c>
      <c r="V53" s="142">
        <f>'N2.4_RIIO3_Risk_Comp'!BQ243</f>
        <v>0</v>
      </c>
      <c r="W53" s="268">
        <f>SUMIFS('N1.3_Project_Listing'!$P$16:$P$828,'N1.3_Project_Listing'!$G$16:$G$828,"A1",'N1.3_Project_Listing'!$A$16:$A$828,$B53,'N1.3_Project_Listing'!$D$16:$D$828, "Replacement")</f>
        <v>0</v>
      </c>
      <c r="X53" s="268">
        <f>SUMIFS('N1.3_Project_Listing'!$P$16:$P$828,'N1.3_Project_Listing'!$G$16:$G$828,"A1",'N1.3_Project_Listing'!$A$16:$A$828,$B53,'N1.3_Project_Listing'!$D$16:$D$828, "Refurbishment")</f>
        <v>0</v>
      </c>
      <c r="Y53" s="268">
        <f>SUMIFS('N1.3_Project_Listing'!$P$16:$P$828,'N1.3_Project_Listing'!$G$16:$G$828,"A1",'N1.3_Project_Listing'!$A$16:$A$828,$B53,'N1.3_Project_Listing'!$D$16:$D$828,"&lt;&gt;Replacement",'N1.3_Project_Listing'!$D$16:$D$828, "&lt;&gt;Refurbishment")</f>
        <v>0</v>
      </c>
      <c r="Z53" s="268">
        <f t="shared" si="3"/>
        <v>0</v>
      </c>
      <c r="AB53" s="165" t="str">
        <f t="shared" si="9"/>
        <v>OK</v>
      </c>
      <c r="AC53" s="165" t="str">
        <f t="shared" si="10"/>
        <v>OK</v>
      </c>
      <c r="AD53" s="165" t="str">
        <f>IF(ABS('N2.3_RIIO3_Risk_And_Volumes'!BQ54 - SUM('N2.1_Network_Risk_Summary'!J53:L53))&lt;0.01,"OK","Error")</f>
        <v>OK</v>
      </c>
      <c r="AE53" s="391">
        <f t="shared" si="7"/>
        <v>0</v>
      </c>
    </row>
    <row r="54" spans="1:31" ht="13.5" hidden="1">
      <c r="A54" s="108" t="s">
        <v>368</v>
      </c>
      <c r="B54" s="144" t="str">
        <f>IF($C$2="ET",VLOOKUP(A54,'N0.7_Lookup_References'!$E$13:$K$71,2,FALSE),IF('N2.1_Network_Risk_Summary'!$C$2="GD",VLOOKUP(A54,'N0.7_Lookup_References'!$E$13:$K$73,4,FALSE),IF($C$2="GT",VLOOKUP(A54,'N0.7_Lookup_References'!$E$13:$K$71,6,FALSE),"")))</f>
        <v>No entry required</v>
      </c>
      <c r="C54" s="163" t="s">
        <v>441</v>
      </c>
      <c r="D54" s="142">
        <f t="shared" si="8"/>
        <v>0</v>
      </c>
      <c r="E54" s="142">
        <f>'N2.3_RIIO3_Risk_And_Volumes'!BU55</f>
        <v>0</v>
      </c>
      <c r="F54" s="268">
        <f>'N2.3_RIIO3_Risk_And_Volumes'!BW55+'N2.3_RIIO3_Risk_And_Volumes'!BV55</f>
        <v>0</v>
      </c>
      <c r="G54" s="142">
        <f>'N2.3_RIIO3_Risk_And_Volumes'!BN55</f>
        <v>0</v>
      </c>
      <c r="H54" s="268">
        <f>'N2.3_RIIO3_Risk_And_Volumes'!BO55</f>
        <v>0</v>
      </c>
      <c r="I54" s="142">
        <f t="shared" si="2"/>
        <v>0</v>
      </c>
      <c r="J54" s="268">
        <f xml:space="preserve"> -SUMIFS('N1.3_Project_Listing'!$Q$16:$Q$829, 'N1.3_Project_Listing'!$G$16:$G$829,"A1", 'N1.3_Project_Listing'!$A$16:$A$829,$B54, 'N1.3_Project_Listing'!$D$16:$D$829, "Replacement")</f>
        <v>0</v>
      </c>
      <c r="K54" s="268">
        <f xml:space="preserve"> -SUMIFS('N1.3_Project_Listing'!$Q$16:$Q$829, 'N1.3_Project_Listing'!$G$16:$G$829,"A1", 'N1.3_Project_Listing'!$A$16:$A$829,$B54, 'N1.3_Project_Listing'!$D$16:$D$829, "Refurbishment")</f>
        <v>0</v>
      </c>
      <c r="L54" s="268">
        <f xml:space="preserve"> -SUMIFS('N1.3_Project_Listing'!$Q$16:$Q$829, 'N1.3_Project_Listing'!$G$16:$G$829,"A1", 'N1.3_Project_Listing'!$A$16:$A$829,$B54, 'N1.3_Project_Listing'!$D$16:$D$829, "Removal") - SUMIFS('N1.3_Project_Listing'!$Q$16:$Q$829, 'N1.3_Project_Listing'!$G$16:$G$829,"A1",'N1.3_Project_Listing'!$A$16:$A$829,$B54,'N1.3_Project_Listing'!$D$16:$D$829, "Addition")</f>
        <v>0</v>
      </c>
      <c r="M54" s="268">
        <f>'N2.3_RIIO3_Risk_And_Volumes'!BS55</f>
        <v>0</v>
      </c>
      <c r="N54" s="142">
        <f t="shared" si="4"/>
        <v>0</v>
      </c>
      <c r="O54" s="142">
        <f>'N2.4_RIIO3_Risk_Comp'!BP55</f>
        <v>0</v>
      </c>
      <c r="P54" s="142">
        <f>'N2.4_RIIO3_Risk_Comp'!BQ55</f>
        <v>0</v>
      </c>
      <c r="Q54" s="142">
        <f>'N2.4_RIIO3_Risk_Comp'!BP118</f>
        <v>0</v>
      </c>
      <c r="R54" s="142">
        <f>'N2.4_RIIO3_Risk_Comp'!BQ118</f>
        <v>0</v>
      </c>
      <c r="S54" s="142">
        <f>'N2.4_RIIO3_Risk_Comp'!BP181</f>
        <v>0</v>
      </c>
      <c r="T54" s="142">
        <f>'N2.4_RIIO3_Risk_Comp'!BQ181</f>
        <v>0</v>
      </c>
      <c r="U54" s="142">
        <f>'N2.4_RIIO3_Risk_Comp'!BP244</f>
        <v>0</v>
      </c>
      <c r="V54" s="142">
        <f>'N2.4_RIIO3_Risk_Comp'!BQ244</f>
        <v>0</v>
      </c>
      <c r="W54" s="268">
        <f>SUMIFS('N1.3_Project_Listing'!$P$16:$P$828,'N1.3_Project_Listing'!$G$16:$G$828,"A1",'N1.3_Project_Listing'!$A$16:$A$828,$B54,'N1.3_Project_Listing'!$D$16:$D$828, "Replacement")</f>
        <v>0</v>
      </c>
      <c r="X54" s="268">
        <f>SUMIFS('N1.3_Project_Listing'!$P$16:$P$828,'N1.3_Project_Listing'!$G$16:$G$828,"A1",'N1.3_Project_Listing'!$A$16:$A$828,$B54,'N1.3_Project_Listing'!$D$16:$D$828, "Refurbishment")</f>
        <v>0</v>
      </c>
      <c r="Y54" s="268">
        <f>SUMIFS('N1.3_Project_Listing'!$P$16:$P$828,'N1.3_Project_Listing'!$G$16:$G$828,"A1",'N1.3_Project_Listing'!$A$16:$A$828,$B54,'N1.3_Project_Listing'!$D$16:$D$828,"&lt;&gt;Replacement",'N1.3_Project_Listing'!$D$16:$D$828, "&lt;&gt;Refurbishment")</f>
        <v>0</v>
      </c>
      <c r="Z54" s="268">
        <f t="shared" si="3"/>
        <v>0</v>
      </c>
      <c r="AB54" s="165" t="str">
        <f t="shared" si="9"/>
        <v>OK</v>
      </c>
      <c r="AC54" s="165" t="str">
        <f t="shared" si="10"/>
        <v>OK</v>
      </c>
      <c r="AD54" s="165" t="str">
        <f>IF(ABS('N2.3_RIIO3_Risk_And_Volumes'!BQ55 - SUM('N2.1_Network_Risk_Summary'!J54:L54))&lt;0.01,"OK","Error")</f>
        <v>OK</v>
      </c>
      <c r="AE54" s="391">
        <f t="shared" si="7"/>
        <v>0</v>
      </c>
    </row>
    <row r="55" spans="1:31" ht="13.5" hidden="1">
      <c r="A55" s="108" t="s">
        <v>371</v>
      </c>
      <c r="B55" s="144" t="str">
        <f>IF($C$2="ET",VLOOKUP(A55,'N0.7_Lookup_References'!$E$13:$K$71,2,FALSE),IF('N2.1_Network_Risk_Summary'!$C$2="GD",VLOOKUP(A55,'N0.7_Lookup_References'!$E$13:$K$73,4,FALSE),IF($C$2="GT",VLOOKUP(A55,'N0.7_Lookup_References'!$E$13:$K$71,6,FALSE),"")))</f>
        <v>No entry required</v>
      </c>
      <c r="C55" s="163" t="s">
        <v>441</v>
      </c>
      <c r="D55" s="142">
        <f t="shared" si="8"/>
        <v>0</v>
      </c>
      <c r="E55" s="142">
        <f>'N2.3_RIIO3_Risk_And_Volumes'!BU56</f>
        <v>0</v>
      </c>
      <c r="F55" s="268">
        <f>'N2.3_RIIO3_Risk_And_Volumes'!BW56+'N2.3_RIIO3_Risk_And_Volumes'!BV56</f>
        <v>0</v>
      </c>
      <c r="G55" s="142">
        <f>'N2.3_RIIO3_Risk_And_Volumes'!BN56</f>
        <v>0</v>
      </c>
      <c r="H55" s="268">
        <f>'N2.3_RIIO3_Risk_And_Volumes'!BO56</f>
        <v>0</v>
      </c>
      <c r="I55" s="142">
        <f t="shared" si="2"/>
        <v>0</v>
      </c>
      <c r="J55" s="268">
        <f xml:space="preserve"> -SUMIFS('N1.3_Project_Listing'!$Q$16:$Q$829, 'N1.3_Project_Listing'!$G$16:$G$829,"A1", 'N1.3_Project_Listing'!$A$16:$A$829,$B55, 'N1.3_Project_Listing'!$D$16:$D$829, "Replacement")</f>
        <v>0</v>
      </c>
      <c r="K55" s="268">
        <f xml:space="preserve"> -SUMIFS('N1.3_Project_Listing'!$Q$16:$Q$829, 'N1.3_Project_Listing'!$G$16:$G$829,"A1", 'N1.3_Project_Listing'!$A$16:$A$829,$B55, 'N1.3_Project_Listing'!$D$16:$D$829, "Refurbishment")</f>
        <v>0</v>
      </c>
      <c r="L55" s="268">
        <f xml:space="preserve"> -SUMIFS('N1.3_Project_Listing'!$Q$16:$Q$829, 'N1.3_Project_Listing'!$G$16:$G$829,"A1", 'N1.3_Project_Listing'!$A$16:$A$829,$B55, 'N1.3_Project_Listing'!$D$16:$D$829, "Removal") - SUMIFS('N1.3_Project_Listing'!$Q$16:$Q$829, 'N1.3_Project_Listing'!$G$16:$G$829,"A1",'N1.3_Project_Listing'!$A$16:$A$829,$B55,'N1.3_Project_Listing'!$D$16:$D$829, "Addition")</f>
        <v>0</v>
      </c>
      <c r="M55" s="268">
        <f>'N2.3_RIIO3_Risk_And_Volumes'!BS56</f>
        <v>0</v>
      </c>
      <c r="N55" s="142">
        <f t="shared" si="4"/>
        <v>0</v>
      </c>
      <c r="O55" s="142">
        <f>'N2.4_RIIO3_Risk_Comp'!BP56</f>
        <v>0</v>
      </c>
      <c r="P55" s="142">
        <f>'N2.4_RIIO3_Risk_Comp'!BQ56</f>
        <v>0</v>
      </c>
      <c r="Q55" s="142">
        <f>'N2.4_RIIO3_Risk_Comp'!BP119</f>
        <v>0</v>
      </c>
      <c r="R55" s="142">
        <f>'N2.4_RIIO3_Risk_Comp'!BQ119</f>
        <v>0</v>
      </c>
      <c r="S55" s="142">
        <f>'N2.4_RIIO3_Risk_Comp'!BP182</f>
        <v>0</v>
      </c>
      <c r="T55" s="142">
        <f>'N2.4_RIIO3_Risk_Comp'!BQ182</f>
        <v>0</v>
      </c>
      <c r="U55" s="142">
        <f>'N2.4_RIIO3_Risk_Comp'!BP245</f>
        <v>0</v>
      </c>
      <c r="V55" s="142">
        <f>'N2.4_RIIO3_Risk_Comp'!BQ245</f>
        <v>0</v>
      </c>
      <c r="W55" s="268">
        <f>SUMIFS('N1.3_Project_Listing'!$P$16:$P$828,'N1.3_Project_Listing'!$G$16:$G$828,"A1",'N1.3_Project_Listing'!$A$16:$A$828,$B55,'N1.3_Project_Listing'!$D$16:$D$828, "Replacement")</f>
        <v>0</v>
      </c>
      <c r="X55" s="268">
        <f>SUMIFS('N1.3_Project_Listing'!$P$16:$P$828,'N1.3_Project_Listing'!$G$16:$G$828,"A1",'N1.3_Project_Listing'!$A$16:$A$828,$B55,'N1.3_Project_Listing'!$D$16:$D$828, "Refurbishment")</f>
        <v>0</v>
      </c>
      <c r="Y55" s="268">
        <f>SUMIFS('N1.3_Project_Listing'!$P$16:$P$828,'N1.3_Project_Listing'!$G$16:$G$828,"A1",'N1.3_Project_Listing'!$A$16:$A$828,$B55,'N1.3_Project_Listing'!$D$16:$D$828,"&lt;&gt;Replacement",'N1.3_Project_Listing'!$D$16:$D$828, "&lt;&gt;Refurbishment")</f>
        <v>0</v>
      </c>
      <c r="Z55" s="268">
        <f t="shared" si="3"/>
        <v>0</v>
      </c>
      <c r="AB55" s="165" t="str">
        <f t="shared" si="9"/>
        <v>OK</v>
      </c>
      <c r="AC55" s="165" t="str">
        <f t="shared" si="10"/>
        <v>OK</v>
      </c>
      <c r="AD55" s="165" t="str">
        <f>IF(ABS('N2.3_RIIO3_Risk_And_Volumes'!BQ56 - SUM('N2.1_Network_Risk_Summary'!J55:L55))&lt;0.01,"OK","Error")</f>
        <v>OK</v>
      </c>
      <c r="AE55" s="391">
        <f t="shared" si="7"/>
        <v>0</v>
      </c>
    </row>
    <row r="56" spans="1:31" ht="13.5" hidden="1">
      <c r="A56" s="108" t="s">
        <v>374</v>
      </c>
      <c r="B56" s="144" t="str">
        <f>IF($C$2="ET",VLOOKUP(A56,'N0.7_Lookup_References'!$E$13:$K$71,2,FALSE),IF('N2.1_Network_Risk_Summary'!$C$2="GD",VLOOKUP(A56,'N0.7_Lookup_References'!$E$13:$K$73,4,FALSE),IF($C$2="GT",VLOOKUP(A56,'N0.7_Lookup_References'!$E$13:$K$71,6,FALSE),"")))</f>
        <v>No entry required</v>
      </c>
      <c r="C56" s="163" t="s">
        <v>441</v>
      </c>
      <c r="D56" s="142">
        <f t="shared" si="8"/>
        <v>0</v>
      </c>
      <c r="E56" s="142">
        <f>'N2.3_RIIO3_Risk_And_Volumes'!BU57</f>
        <v>0</v>
      </c>
      <c r="F56" s="268">
        <f>'N2.3_RIIO3_Risk_And_Volumes'!BW57+'N2.3_RIIO3_Risk_And_Volumes'!BV57</f>
        <v>0</v>
      </c>
      <c r="G56" s="142">
        <f>'N2.3_RIIO3_Risk_And_Volumes'!BN57</f>
        <v>0</v>
      </c>
      <c r="H56" s="268">
        <f>'N2.3_RIIO3_Risk_And_Volumes'!BO57</f>
        <v>0</v>
      </c>
      <c r="I56" s="142">
        <f t="shared" si="2"/>
        <v>0</v>
      </c>
      <c r="J56" s="268">
        <f xml:space="preserve"> -SUMIFS('N1.3_Project_Listing'!$Q$16:$Q$829, 'N1.3_Project_Listing'!$G$16:$G$829,"A1", 'N1.3_Project_Listing'!$A$16:$A$829,$B56, 'N1.3_Project_Listing'!$D$16:$D$829, "Replacement")</f>
        <v>0</v>
      </c>
      <c r="K56" s="268">
        <f xml:space="preserve"> -SUMIFS('N1.3_Project_Listing'!$Q$16:$Q$829, 'N1.3_Project_Listing'!$G$16:$G$829,"A1", 'N1.3_Project_Listing'!$A$16:$A$829,$B56, 'N1.3_Project_Listing'!$D$16:$D$829, "Refurbishment")</f>
        <v>0</v>
      </c>
      <c r="L56" s="268">
        <f xml:space="preserve"> -SUMIFS('N1.3_Project_Listing'!$Q$16:$Q$829, 'N1.3_Project_Listing'!$G$16:$G$829,"A1", 'N1.3_Project_Listing'!$A$16:$A$829,$B56, 'N1.3_Project_Listing'!$D$16:$D$829, "Removal") - SUMIFS('N1.3_Project_Listing'!$Q$16:$Q$829, 'N1.3_Project_Listing'!$G$16:$G$829,"A1",'N1.3_Project_Listing'!$A$16:$A$829,$B56,'N1.3_Project_Listing'!$D$16:$D$829, "Addition")</f>
        <v>0</v>
      </c>
      <c r="M56" s="268">
        <f>'N2.3_RIIO3_Risk_And_Volumes'!BS57</f>
        <v>0</v>
      </c>
      <c r="N56" s="142">
        <f t="shared" si="4"/>
        <v>0</v>
      </c>
      <c r="O56" s="142">
        <f>'N2.4_RIIO3_Risk_Comp'!BP57</f>
        <v>0</v>
      </c>
      <c r="P56" s="142">
        <f>'N2.4_RIIO3_Risk_Comp'!BQ57</f>
        <v>0</v>
      </c>
      <c r="Q56" s="142">
        <f>'N2.4_RIIO3_Risk_Comp'!BP120</f>
        <v>0</v>
      </c>
      <c r="R56" s="142">
        <f>'N2.4_RIIO3_Risk_Comp'!BQ120</f>
        <v>0</v>
      </c>
      <c r="S56" s="142">
        <f>'N2.4_RIIO3_Risk_Comp'!BP183</f>
        <v>0</v>
      </c>
      <c r="T56" s="142">
        <f>'N2.4_RIIO3_Risk_Comp'!BQ183</f>
        <v>0</v>
      </c>
      <c r="U56" s="142">
        <f>'N2.4_RIIO3_Risk_Comp'!BP246</f>
        <v>0</v>
      </c>
      <c r="V56" s="142">
        <f>'N2.4_RIIO3_Risk_Comp'!BQ246</f>
        <v>0</v>
      </c>
      <c r="W56" s="268">
        <f>SUMIFS('N1.3_Project_Listing'!$P$16:$P$828,'N1.3_Project_Listing'!$G$16:$G$828,"A1",'N1.3_Project_Listing'!$A$16:$A$828,$B56,'N1.3_Project_Listing'!$D$16:$D$828, "Replacement")</f>
        <v>0</v>
      </c>
      <c r="X56" s="268">
        <f>SUMIFS('N1.3_Project_Listing'!$P$16:$P$828,'N1.3_Project_Listing'!$G$16:$G$828,"A1",'N1.3_Project_Listing'!$A$16:$A$828,$B56,'N1.3_Project_Listing'!$D$16:$D$828, "Refurbishment")</f>
        <v>0</v>
      </c>
      <c r="Y56" s="268">
        <f>SUMIFS('N1.3_Project_Listing'!$P$16:$P$828,'N1.3_Project_Listing'!$G$16:$G$828,"A1",'N1.3_Project_Listing'!$A$16:$A$828,$B56,'N1.3_Project_Listing'!$D$16:$D$828,"&lt;&gt;Replacement",'N1.3_Project_Listing'!$D$16:$D$828, "&lt;&gt;Refurbishment")</f>
        <v>0</v>
      </c>
      <c r="Z56" s="268">
        <f t="shared" si="3"/>
        <v>0</v>
      </c>
      <c r="AB56" s="165" t="str">
        <f t="shared" si="9"/>
        <v>OK</v>
      </c>
      <c r="AC56" s="165" t="str">
        <f t="shared" si="10"/>
        <v>OK</v>
      </c>
      <c r="AD56" s="165" t="str">
        <f>IF(ABS('N2.3_RIIO3_Risk_And_Volumes'!BQ57 - SUM('N2.1_Network_Risk_Summary'!J56:L56))&lt;0.01,"OK","Error")</f>
        <v>OK</v>
      </c>
      <c r="AE56" s="391">
        <f t="shared" si="7"/>
        <v>0</v>
      </c>
    </row>
    <row r="57" spans="1:31" ht="13.5" hidden="1">
      <c r="A57" s="108" t="s">
        <v>377</v>
      </c>
      <c r="B57" s="144" t="str">
        <f>IF($C$2="ET",VLOOKUP(A57,'N0.7_Lookup_References'!$E$13:$K$71,2,FALSE),IF('N2.1_Network_Risk_Summary'!$C$2="GD",VLOOKUP(A57,'N0.7_Lookup_References'!$E$13:$K$73,4,FALSE),IF($C$2="GT",VLOOKUP(A57,'N0.7_Lookup_References'!$E$13:$K$71,6,FALSE),"")))</f>
        <v>No entry required</v>
      </c>
      <c r="C57" s="163" t="s">
        <v>441</v>
      </c>
      <c r="D57" s="142">
        <f t="shared" si="8"/>
        <v>0</v>
      </c>
      <c r="E57" s="142">
        <f>'N2.3_RIIO3_Risk_And_Volumes'!BU58</f>
        <v>0</v>
      </c>
      <c r="F57" s="268">
        <f>'N2.3_RIIO3_Risk_And_Volumes'!BW58+'N2.3_RIIO3_Risk_And_Volumes'!BV58</f>
        <v>0</v>
      </c>
      <c r="G57" s="142">
        <f>'N2.3_RIIO3_Risk_And_Volumes'!BN58</f>
        <v>0</v>
      </c>
      <c r="H57" s="268">
        <f>'N2.3_RIIO3_Risk_And_Volumes'!BO58</f>
        <v>0</v>
      </c>
      <c r="I57" s="142">
        <f t="shared" si="2"/>
        <v>0</v>
      </c>
      <c r="J57" s="268">
        <f xml:space="preserve"> -SUMIFS('N1.3_Project_Listing'!$Q$16:$Q$829, 'N1.3_Project_Listing'!$G$16:$G$829,"A1", 'N1.3_Project_Listing'!$A$16:$A$829,$B57, 'N1.3_Project_Listing'!$D$16:$D$829, "Replacement")</f>
        <v>0</v>
      </c>
      <c r="K57" s="268">
        <f xml:space="preserve"> -SUMIFS('N1.3_Project_Listing'!$Q$16:$Q$829, 'N1.3_Project_Listing'!$G$16:$G$829,"A1", 'N1.3_Project_Listing'!$A$16:$A$829,$B57, 'N1.3_Project_Listing'!$D$16:$D$829, "Refurbishment")</f>
        <v>0</v>
      </c>
      <c r="L57" s="268">
        <f xml:space="preserve"> -SUMIFS('N1.3_Project_Listing'!$Q$16:$Q$829, 'N1.3_Project_Listing'!$G$16:$G$829,"A1", 'N1.3_Project_Listing'!$A$16:$A$829,$B57, 'N1.3_Project_Listing'!$D$16:$D$829, "Removal") - SUMIFS('N1.3_Project_Listing'!$Q$16:$Q$829, 'N1.3_Project_Listing'!$G$16:$G$829,"A1",'N1.3_Project_Listing'!$A$16:$A$829,$B57,'N1.3_Project_Listing'!$D$16:$D$829, "Addition")</f>
        <v>0</v>
      </c>
      <c r="M57" s="268">
        <f>'N2.3_RIIO3_Risk_And_Volumes'!BS58</f>
        <v>0</v>
      </c>
      <c r="N57" s="142">
        <f t="shared" si="4"/>
        <v>0</v>
      </c>
      <c r="O57" s="142">
        <f>'N2.4_RIIO3_Risk_Comp'!BP58</f>
        <v>0</v>
      </c>
      <c r="P57" s="142">
        <f>'N2.4_RIIO3_Risk_Comp'!BQ58</f>
        <v>0</v>
      </c>
      <c r="Q57" s="142">
        <f>'N2.4_RIIO3_Risk_Comp'!BP121</f>
        <v>0</v>
      </c>
      <c r="R57" s="142">
        <f>'N2.4_RIIO3_Risk_Comp'!BQ121</f>
        <v>0</v>
      </c>
      <c r="S57" s="142">
        <f>'N2.4_RIIO3_Risk_Comp'!BP184</f>
        <v>0</v>
      </c>
      <c r="T57" s="142">
        <f>'N2.4_RIIO3_Risk_Comp'!BQ184</f>
        <v>0</v>
      </c>
      <c r="U57" s="142">
        <f>'N2.4_RIIO3_Risk_Comp'!BP247</f>
        <v>0</v>
      </c>
      <c r="V57" s="142">
        <f>'N2.4_RIIO3_Risk_Comp'!BQ247</f>
        <v>0</v>
      </c>
      <c r="W57" s="268">
        <f>SUMIFS('N1.3_Project_Listing'!$P$16:$P$828,'N1.3_Project_Listing'!$G$16:$G$828,"A1",'N1.3_Project_Listing'!$A$16:$A$828,$B57,'N1.3_Project_Listing'!$D$16:$D$828, "Replacement")</f>
        <v>0</v>
      </c>
      <c r="X57" s="268">
        <f>SUMIFS('N1.3_Project_Listing'!$P$16:$P$828,'N1.3_Project_Listing'!$G$16:$G$828,"A1",'N1.3_Project_Listing'!$A$16:$A$828,$B57,'N1.3_Project_Listing'!$D$16:$D$828, "Refurbishment")</f>
        <v>0</v>
      </c>
      <c r="Y57" s="268">
        <f>SUMIFS('N1.3_Project_Listing'!$P$16:$P$828,'N1.3_Project_Listing'!$G$16:$G$828,"A1",'N1.3_Project_Listing'!$A$16:$A$828,$B57,'N1.3_Project_Listing'!$D$16:$D$828,"&lt;&gt;Replacement",'N1.3_Project_Listing'!$D$16:$D$828, "&lt;&gt;Refurbishment")</f>
        <v>0</v>
      </c>
      <c r="Z57" s="268">
        <f t="shared" si="3"/>
        <v>0</v>
      </c>
      <c r="AB57" s="165" t="str">
        <f t="shared" si="9"/>
        <v>OK</v>
      </c>
      <c r="AC57" s="165" t="str">
        <f t="shared" si="10"/>
        <v>OK</v>
      </c>
      <c r="AD57" s="165" t="str">
        <f>IF(ABS('N2.3_RIIO3_Risk_And_Volumes'!BQ58 - SUM('N2.1_Network_Risk_Summary'!J57:L57))&lt;0.01,"OK","Error")</f>
        <v>OK</v>
      </c>
      <c r="AE57" s="391">
        <f t="shared" si="7"/>
        <v>0</v>
      </c>
    </row>
    <row r="58" spans="1:31" ht="13.5" hidden="1">
      <c r="A58" s="108" t="s">
        <v>380</v>
      </c>
      <c r="B58" s="144" t="str">
        <f>IF($C$2="ET",VLOOKUP(A58,'N0.7_Lookup_References'!$E$13:$K$71,2,FALSE),IF('N2.1_Network_Risk_Summary'!$C$2="GD",VLOOKUP(A58,'N0.7_Lookup_References'!$E$13:$K$73,4,FALSE),IF($C$2="GT",VLOOKUP(A58,'N0.7_Lookup_References'!$E$13:$K$71,6,FALSE),"")))</f>
        <v>No entry required</v>
      </c>
      <c r="C58" s="163" t="s">
        <v>441</v>
      </c>
      <c r="D58" s="142">
        <f t="shared" si="8"/>
        <v>0</v>
      </c>
      <c r="E58" s="142">
        <f>'N2.3_RIIO3_Risk_And_Volumes'!BU59</f>
        <v>0</v>
      </c>
      <c r="F58" s="268">
        <f>'N2.3_RIIO3_Risk_And_Volumes'!BW59+'N2.3_RIIO3_Risk_And_Volumes'!BV59</f>
        <v>0</v>
      </c>
      <c r="G58" s="142">
        <f>'N2.3_RIIO3_Risk_And_Volumes'!BN59</f>
        <v>0</v>
      </c>
      <c r="H58" s="268">
        <f>'N2.3_RIIO3_Risk_And_Volumes'!BO59</f>
        <v>0</v>
      </c>
      <c r="I58" s="142">
        <f t="shared" si="2"/>
        <v>0</v>
      </c>
      <c r="J58" s="268">
        <f xml:space="preserve"> -SUMIFS('N1.3_Project_Listing'!$Q$16:$Q$829, 'N1.3_Project_Listing'!$G$16:$G$829,"A1", 'N1.3_Project_Listing'!$A$16:$A$829,$B58, 'N1.3_Project_Listing'!$D$16:$D$829, "Replacement")</f>
        <v>0</v>
      </c>
      <c r="K58" s="268">
        <f xml:space="preserve"> -SUMIFS('N1.3_Project_Listing'!$Q$16:$Q$829, 'N1.3_Project_Listing'!$G$16:$G$829,"A1", 'N1.3_Project_Listing'!$A$16:$A$829,$B58, 'N1.3_Project_Listing'!$D$16:$D$829, "Refurbishment")</f>
        <v>0</v>
      </c>
      <c r="L58" s="268">
        <f xml:space="preserve"> -SUMIFS('N1.3_Project_Listing'!$Q$16:$Q$829, 'N1.3_Project_Listing'!$G$16:$G$829,"A1", 'N1.3_Project_Listing'!$A$16:$A$829,$B58, 'N1.3_Project_Listing'!$D$16:$D$829, "Removal") - SUMIFS('N1.3_Project_Listing'!$Q$16:$Q$829, 'N1.3_Project_Listing'!$G$16:$G$829,"A1",'N1.3_Project_Listing'!$A$16:$A$829,$B58,'N1.3_Project_Listing'!$D$16:$D$829, "Addition")</f>
        <v>0</v>
      </c>
      <c r="M58" s="268">
        <f>'N2.3_RIIO3_Risk_And_Volumes'!BS59</f>
        <v>0</v>
      </c>
      <c r="N58" s="142">
        <f t="shared" si="4"/>
        <v>0</v>
      </c>
      <c r="O58" s="142">
        <f>'N2.4_RIIO3_Risk_Comp'!BP59</f>
        <v>0</v>
      </c>
      <c r="P58" s="142">
        <f>'N2.4_RIIO3_Risk_Comp'!BQ59</f>
        <v>0</v>
      </c>
      <c r="Q58" s="142">
        <f>'N2.4_RIIO3_Risk_Comp'!BP122</f>
        <v>0</v>
      </c>
      <c r="R58" s="142">
        <f>'N2.4_RIIO3_Risk_Comp'!BQ122</f>
        <v>0</v>
      </c>
      <c r="S58" s="142">
        <f>'N2.4_RIIO3_Risk_Comp'!BP185</f>
        <v>0</v>
      </c>
      <c r="T58" s="142">
        <f>'N2.4_RIIO3_Risk_Comp'!BQ185</f>
        <v>0</v>
      </c>
      <c r="U58" s="142">
        <f>'N2.4_RIIO3_Risk_Comp'!BP248</f>
        <v>0</v>
      </c>
      <c r="V58" s="142">
        <f>'N2.4_RIIO3_Risk_Comp'!BQ248</f>
        <v>0</v>
      </c>
      <c r="W58" s="268">
        <f>SUMIFS('N1.3_Project_Listing'!$P$16:$P$828,'N1.3_Project_Listing'!$G$16:$G$828,"A1",'N1.3_Project_Listing'!$A$16:$A$828,$B58,'N1.3_Project_Listing'!$D$16:$D$828, "Replacement")</f>
        <v>0</v>
      </c>
      <c r="X58" s="268">
        <f>SUMIFS('N1.3_Project_Listing'!$P$16:$P$828,'N1.3_Project_Listing'!$G$16:$G$828,"A1",'N1.3_Project_Listing'!$A$16:$A$828,$B58,'N1.3_Project_Listing'!$D$16:$D$828, "Refurbishment")</f>
        <v>0</v>
      </c>
      <c r="Y58" s="268">
        <f>SUMIFS('N1.3_Project_Listing'!$P$16:$P$828,'N1.3_Project_Listing'!$G$16:$G$828,"A1",'N1.3_Project_Listing'!$A$16:$A$828,$B58,'N1.3_Project_Listing'!$D$16:$D$828,"&lt;&gt;Replacement",'N1.3_Project_Listing'!$D$16:$D$828, "&lt;&gt;Refurbishment")</f>
        <v>0</v>
      </c>
      <c r="Z58" s="268">
        <f t="shared" si="3"/>
        <v>0</v>
      </c>
      <c r="AB58" s="165" t="str">
        <f t="shared" si="9"/>
        <v>OK</v>
      </c>
      <c r="AC58" s="165" t="str">
        <f t="shared" si="10"/>
        <v>OK</v>
      </c>
      <c r="AD58" s="165" t="str">
        <f>IF(ABS('N2.3_RIIO3_Risk_And_Volumes'!BQ59 - SUM('N2.1_Network_Risk_Summary'!J58:L58))&lt;0.01,"OK","Error")</f>
        <v>OK</v>
      </c>
      <c r="AE58" s="391">
        <f t="shared" si="7"/>
        <v>0</v>
      </c>
    </row>
    <row r="59" spans="1:31" ht="13.5" hidden="1">
      <c r="A59" s="108" t="s">
        <v>383</v>
      </c>
      <c r="B59" s="144" t="str">
        <f>IF($C$2="ET",VLOOKUP(A59,'N0.7_Lookup_References'!$E$13:$K$71,2,FALSE),IF('N2.1_Network_Risk_Summary'!$C$2="GD",VLOOKUP(A59,'N0.7_Lookup_References'!$E$13:$K$73,4,FALSE),IF($C$2="GT",VLOOKUP(A59,'N0.7_Lookup_References'!$E$13:$K$71,6,FALSE),"")))</f>
        <v>No entry required</v>
      </c>
      <c r="C59" s="163" t="s">
        <v>441</v>
      </c>
      <c r="D59" s="142">
        <f t="shared" si="8"/>
        <v>0</v>
      </c>
      <c r="E59" s="142">
        <f>'N2.3_RIIO3_Risk_And_Volumes'!BU60</f>
        <v>0</v>
      </c>
      <c r="F59" s="268">
        <f>'N2.3_RIIO3_Risk_And_Volumes'!BW60+'N2.3_RIIO3_Risk_And_Volumes'!BV60</f>
        <v>0</v>
      </c>
      <c r="G59" s="142">
        <f>'N2.3_RIIO3_Risk_And_Volumes'!BN60</f>
        <v>0</v>
      </c>
      <c r="H59" s="268">
        <f>'N2.3_RIIO3_Risk_And_Volumes'!BO60</f>
        <v>0</v>
      </c>
      <c r="I59" s="142">
        <f t="shared" si="2"/>
        <v>0</v>
      </c>
      <c r="J59" s="268">
        <f xml:space="preserve"> -SUMIFS('N1.3_Project_Listing'!$Q$16:$Q$829, 'N1.3_Project_Listing'!$G$16:$G$829,"A1", 'N1.3_Project_Listing'!$A$16:$A$829,$B59, 'N1.3_Project_Listing'!$D$16:$D$829, "Replacement")</f>
        <v>0</v>
      </c>
      <c r="K59" s="268">
        <f xml:space="preserve"> -SUMIFS('N1.3_Project_Listing'!$Q$16:$Q$829, 'N1.3_Project_Listing'!$G$16:$G$829,"A1", 'N1.3_Project_Listing'!$A$16:$A$829,$B59, 'N1.3_Project_Listing'!$D$16:$D$829, "Refurbishment")</f>
        <v>0</v>
      </c>
      <c r="L59" s="268">
        <f xml:space="preserve"> -SUMIFS('N1.3_Project_Listing'!$Q$16:$Q$829, 'N1.3_Project_Listing'!$G$16:$G$829,"A1", 'N1.3_Project_Listing'!$A$16:$A$829,$B59, 'N1.3_Project_Listing'!$D$16:$D$829, "Removal") - SUMIFS('N1.3_Project_Listing'!$Q$16:$Q$829, 'N1.3_Project_Listing'!$G$16:$G$829,"A1",'N1.3_Project_Listing'!$A$16:$A$829,$B59,'N1.3_Project_Listing'!$D$16:$D$829, "Addition")</f>
        <v>0</v>
      </c>
      <c r="M59" s="268">
        <f>'N2.3_RIIO3_Risk_And_Volumes'!BS60</f>
        <v>0</v>
      </c>
      <c r="N59" s="142">
        <f t="shared" si="4"/>
        <v>0</v>
      </c>
      <c r="O59" s="142">
        <f>'N2.4_RIIO3_Risk_Comp'!BP60</f>
        <v>0</v>
      </c>
      <c r="P59" s="142">
        <f>'N2.4_RIIO3_Risk_Comp'!BQ60</f>
        <v>0</v>
      </c>
      <c r="Q59" s="142">
        <f>'N2.4_RIIO3_Risk_Comp'!BP123</f>
        <v>0</v>
      </c>
      <c r="R59" s="142">
        <f>'N2.4_RIIO3_Risk_Comp'!BQ123</f>
        <v>0</v>
      </c>
      <c r="S59" s="142">
        <f>'N2.4_RIIO3_Risk_Comp'!BP186</f>
        <v>0</v>
      </c>
      <c r="T59" s="142">
        <f>'N2.4_RIIO3_Risk_Comp'!BQ186</f>
        <v>0</v>
      </c>
      <c r="U59" s="142">
        <f>'N2.4_RIIO3_Risk_Comp'!BP249</f>
        <v>0</v>
      </c>
      <c r="V59" s="142">
        <f>'N2.4_RIIO3_Risk_Comp'!BQ249</f>
        <v>0</v>
      </c>
      <c r="W59" s="268">
        <f>SUMIFS('N1.3_Project_Listing'!$P$16:$P$828,'N1.3_Project_Listing'!$G$16:$G$828,"A1",'N1.3_Project_Listing'!$A$16:$A$828,$B59,'N1.3_Project_Listing'!$D$16:$D$828, "Replacement")</f>
        <v>0</v>
      </c>
      <c r="X59" s="268">
        <f>SUMIFS('N1.3_Project_Listing'!$P$16:$P$828,'N1.3_Project_Listing'!$G$16:$G$828,"A1",'N1.3_Project_Listing'!$A$16:$A$828,$B59,'N1.3_Project_Listing'!$D$16:$D$828, "Refurbishment")</f>
        <v>0</v>
      </c>
      <c r="Y59" s="268">
        <f>SUMIFS('N1.3_Project_Listing'!$P$16:$P$828,'N1.3_Project_Listing'!$G$16:$G$828,"A1",'N1.3_Project_Listing'!$A$16:$A$828,$B59,'N1.3_Project_Listing'!$D$16:$D$828,"&lt;&gt;Replacement",'N1.3_Project_Listing'!$D$16:$D$828, "&lt;&gt;Refurbishment")</f>
        <v>0</v>
      </c>
      <c r="Z59" s="268">
        <f t="shared" si="3"/>
        <v>0</v>
      </c>
      <c r="AB59" s="165" t="str">
        <f t="shared" si="9"/>
        <v>OK</v>
      </c>
      <c r="AC59" s="165" t="str">
        <f t="shared" si="10"/>
        <v>OK</v>
      </c>
      <c r="AD59" s="165" t="str">
        <f>IF(ABS('N2.3_RIIO3_Risk_And_Volumes'!BQ60 - SUM('N2.1_Network_Risk_Summary'!J59:L59))&lt;0.01,"OK","Error")</f>
        <v>OK</v>
      </c>
      <c r="AE59" s="391">
        <f t="shared" si="7"/>
        <v>0</v>
      </c>
    </row>
    <row r="60" spans="1:31" ht="13.5" hidden="1">
      <c r="A60" s="108" t="s">
        <v>386</v>
      </c>
      <c r="B60" s="144" t="str">
        <f>IF($C$2="ET",VLOOKUP(A60,'N0.7_Lookup_References'!$E$13:$K$71,2,FALSE),IF('N2.1_Network_Risk_Summary'!$C$2="GD",VLOOKUP(A60,'N0.7_Lookup_References'!$E$13:$K$73,4,FALSE),IF($C$2="GT",VLOOKUP(A60,'N0.7_Lookup_References'!$E$13:$K$71,6,FALSE),"")))</f>
        <v>No entry required</v>
      </c>
      <c r="C60" s="163" t="s">
        <v>441</v>
      </c>
      <c r="D60" s="142">
        <f t="shared" si="8"/>
        <v>0</v>
      </c>
      <c r="E60" s="142">
        <f>'N2.3_RIIO3_Risk_And_Volumes'!BU61</f>
        <v>0</v>
      </c>
      <c r="F60" s="268">
        <f>'N2.3_RIIO3_Risk_And_Volumes'!BW61+'N2.3_RIIO3_Risk_And_Volumes'!BV61</f>
        <v>0</v>
      </c>
      <c r="G60" s="142">
        <f>'N2.3_RIIO3_Risk_And_Volumes'!BN61</f>
        <v>0</v>
      </c>
      <c r="H60" s="268">
        <f>'N2.3_RIIO3_Risk_And_Volumes'!BO61</f>
        <v>0</v>
      </c>
      <c r="I60" s="142">
        <f t="shared" si="2"/>
        <v>0</v>
      </c>
      <c r="J60" s="268">
        <f xml:space="preserve"> -SUMIFS('N1.3_Project_Listing'!$Q$16:$Q$829, 'N1.3_Project_Listing'!$G$16:$G$829,"A1", 'N1.3_Project_Listing'!$A$16:$A$829,$B60, 'N1.3_Project_Listing'!$D$16:$D$829, "Replacement")</f>
        <v>0</v>
      </c>
      <c r="K60" s="268">
        <f xml:space="preserve"> -SUMIFS('N1.3_Project_Listing'!$Q$16:$Q$829, 'N1.3_Project_Listing'!$G$16:$G$829,"A1", 'N1.3_Project_Listing'!$A$16:$A$829,$B60, 'N1.3_Project_Listing'!$D$16:$D$829, "Refurbishment")</f>
        <v>0</v>
      </c>
      <c r="L60" s="268">
        <f xml:space="preserve"> -SUMIFS('N1.3_Project_Listing'!$Q$16:$Q$829, 'N1.3_Project_Listing'!$G$16:$G$829,"A1", 'N1.3_Project_Listing'!$A$16:$A$829,$B60, 'N1.3_Project_Listing'!$D$16:$D$829, "Removal") - SUMIFS('N1.3_Project_Listing'!$Q$16:$Q$829, 'N1.3_Project_Listing'!$G$16:$G$829,"A1",'N1.3_Project_Listing'!$A$16:$A$829,$B60,'N1.3_Project_Listing'!$D$16:$D$829, "Addition")</f>
        <v>0</v>
      </c>
      <c r="M60" s="268">
        <f>'N2.3_RIIO3_Risk_And_Volumes'!BS61</f>
        <v>0</v>
      </c>
      <c r="N60" s="142">
        <f t="shared" si="4"/>
        <v>0</v>
      </c>
      <c r="O60" s="142">
        <f>'N2.4_RIIO3_Risk_Comp'!BP61</f>
        <v>0</v>
      </c>
      <c r="P60" s="142">
        <f>'N2.4_RIIO3_Risk_Comp'!BQ61</f>
        <v>0</v>
      </c>
      <c r="Q60" s="142">
        <f>'N2.4_RIIO3_Risk_Comp'!BP124</f>
        <v>0</v>
      </c>
      <c r="R60" s="142">
        <f>'N2.4_RIIO3_Risk_Comp'!BQ124</f>
        <v>0</v>
      </c>
      <c r="S60" s="142">
        <f>'N2.4_RIIO3_Risk_Comp'!BP187</f>
        <v>0</v>
      </c>
      <c r="T60" s="142">
        <f>'N2.4_RIIO3_Risk_Comp'!BQ187</f>
        <v>0</v>
      </c>
      <c r="U60" s="142">
        <f>'N2.4_RIIO3_Risk_Comp'!BP250</f>
        <v>0</v>
      </c>
      <c r="V60" s="142">
        <f>'N2.4_RIIO3_Risk_Comp'!BQ250</f>
        <v>0</v>
      </c>
      <c r="W60" s="268">
        <f>SUMIFS('N1.3_Project_Listing'!$P$16:$P$828,'N1.3_Project_Listing'!$G$16:$G$828,"A1",'N1.3_Project_Listing'!$A$16:$A$828,$B60,'N1.3_Project_Listing'!$D$16:$D$828, "Replacement")</f>
        <v>0</v>
      </c>
      <c r="X60" s="268">
        <f>SUMIFS('N1.3_Project_Listing'!$P$16:$P$828,'N1.3_Project_Listing'!$G$16:$G$828,"A1",'N1.3_Project_Listing'!$A$16:$A$828,$B60,'N1.3_Project_Listing'!$D$16:$D$828, "Refurbishment")</f>
        <v>0</v>
      </c>
      <c r="Y60" s="268">
        <f>SUMIFS('N1.3_Project_Listing'!$P$16:$P$828,'N1.3_Project_Listing'!$G$16:$G$828,"A1",'N1.3_Project_Listing'!$A$16:$A$828,$B60,'N1.3_Project_Listing'!$D$16:$D$828,"&lt;&gt;Replacement",'N1.3_Project_Listing'!$D$16:$D$828, "&lt;&gt;Refurbishment")</f>
        <v>0</v>
      </c>
      <c r="Z60" s="268">
        <f t="shared" si="3"/>
        <v>0</v>
      </c>
      <c r="AB60" s="165" t="str">
        <f t="shared" si="9"/>
        <v>OK</v>
      </c>
      <c r="AC60" s="165" t="str">
        <f t="shared" si="10"/>
        <v>OK</v>
      </c>
      <c r="AD60" s="165" t="str">
        <f>IF(ABS('N2.3_RIIO3_Risk_And_Volumes'!BQ61 - SUM('N2.1_Network_Risk_Summary'!J60:L60))&lt;0.01,"OK","Error")</f>
        <v>OK</v>
      </c>
      <c r="AE60" s="391">
        <f t="shared" si="7"/>
        <v>0</v>
      </c>
    </row>
    <row r="61" spans="1:31" ht="13.5" hidden="1">
      <c r="A61" s="108" t="s">
        <v>389</v>
      </c>
      <c r="B61" s="144" t="str">
        <f>IF($C$2="ET",VLOOKUP(A61,'N0.7_Lookup_References'!$E$13:$K$71,2,FALSE),IF('N2.1_Network_Risk_Summary'!$C$2="GD",VLOOKUP(A61,'N0.7_Lookup_References'!$E$13:$K$73,4,FALSE),IF($C$2="GT",VLOOKUP(A61,'N0.7_Lookup_References'!$E$13:$K$71,6,FALSE),"")))</f>
        <v>No entry required</v>
      </c>
      <c r="C61" s="163" t="s">
        <v>441</v>
      </c>
      <c r="D61" s="142">
        <f t="shared" si="8"/>
        <v>0</v>
      </c>
      <c r="E61" s="142">
        <f>'N2.3_RIIO3_Risk_And_Volumes'!BU62</f>
        <v>0</v>
      </c>
      <c r="F61" s="268">
        <f>'N2.3_RIIO3_Risk_And_Volumes'!BW62+'N2.3_RIIO3_Risk_And_Volumes'!BV62</f>
        <v>0</v>
      </c>
      <c r="G61" s="142">
        <f>'N2.3_RIIO3_Risk_And_Volumes'!BN62</f>
        <v>0</v>
      </c>
      <c r="H61" s="268">
        <f>'N2.3_RIIO3_Risk_And_Volumes'!BO62</f>
        <v>0</v>
      </c>
      <c r="I61" s="142">
        <f t="shared" si="2"/>
        <v>0</v>
      </c>
      <c r="J61" s="268">
        <f xml:space="preserve"> -SUMIFS('N1.3_Project_Listing'!$Q$16:$Q$829, 'N1.3_Project_Listing'!$G$16:$G$829,"A1", 'N1.3_Project_Listing'!$A$16:$A$829,$B61, 'N1.3_Project_Listing'!$D$16:$D$829, "Replacement")</f>
        <v>0</v>
      </c>
      <c r="K61" s="268">
        <f xml:space="preserve"> -SUMIFS('N1.3_Project_Listing'!$Q$16:$Q$829, 'N1.3_Project_Listing'!$G$16:$G$829,"A1", 'N1.3_Project_Listing'!$A$16:$A$829,$B61, 'N1.3_Project_Listing'!$D$16:$D$829, "Refurbishment")</f>
        <v>0</v>
      </c>
      <c r="L61" s="268">
        <f xml:space="preserve"> -SUMIFS('N1.3_Project_Listing'!$Q$16:$Q$829, 'N1.3_Project_Listing'!$G$16:$G$829,"A1", 'N1.3_Project_Listing'!$A$16:$A$829,$B61, 'N1.3_Project_Listing'!$D$16:$D$829, "Removal") - SUMIFS('N1.3_Project_Listing'!$Q$16:$Q$829, 'N1.3_Project_Listing'!$G$16:$G$829,"A1",'N1.3_Project_Listing'!$A$16:$A$829,$B61,'N1.3_Project_Listing'!$D$16:$D$829, "Addition")</f>
        <v>0</v>
      </c>
      <c r="M61" s="268">
        <f>'N2.3_RIIO3_Risk_And_Volumes'!BS62</f>
        <v>0</v>
      </c>
      <c r="N61" s="142">
        <f t="shared" si="4"/>
        <v>0</v>
      </c>
      <c r="O61" s="142">
        <f>'N2.4_RIIO3_Risk_Comp'!BP62</f>
        <v>0</v>
      </c>
      <c r="P61" s="142">
        <f>'N2.4_RIIO3_Risk_Comp'!BQ62</f>
        <v>0</v>
      </c>
      <c r="Q61" s="142">
        <f>'N2.4_RIIO3_Risk_Comp'!BP125</f>
        <v>0</v>
      </c>
      <c r="R61" s="142">
        <f>'N2.4_RIIO3_Risk_Comp'!BQ125</f>
        <v>0</v>
      </c>
      <c r="S61" s="142">
        <f>'N2.4_RIIO3_Risk_Comp'!BP188</f>
        <v>0</v>
      </c>
      <c r="T61" s="142">
        <f>'N2.4_RIIO3_Risk_Comp'!BQ188</f>
        <v>0</v>
      </c>
      <c r="U61" s="142">
        <f>'N2.4_RIIO3_Risk_Comp'!BP251</f>
        <v>0</v>
      </c>
      <c r="V61" s="142">
        <f>'N2.4_RIIO3_Risk_Comp'!BQ251</f>
        <v>0</v>
      </c>
      <c r="W61" s="268">
        <f>SUMIFS('N1.3_Project_Listing'!$P$16:$P$828,'N1.3_Project_Listing'!$G$16:$G$828,"A1",'N1.3_Project_Listing'!$A$16:$A$828,$B61,'N1.3_Project_Listing'!$D$16:$D$828, "Replacement")</f>
        <v>0</v>
      </c>
      <c r="X61" s="268">
        <f>SUMIFS('N1.3_Project_Listing'!$P$16:$P$828,'N1.3_Project_Listing'!$G$16:$G$828,"A1",'N1.3_Project_Listing'!$A$16:$A$828,$B61,'N1.3_Project_Listing'!$D$16:$D$828, "Refurbishment")</f>
        <v>0</v>
      </c>
      <c r="Y61" s="268">
        <f>SUMIFS('N1.3_Project_Listing'!$P$16:$P$828,'N1.3_Project_Listing'!$G$16:$G$828,"A1",'N1.3_Project_Listing'!$A$16:$A$828,$B61,'N1.3_Project_Listing'!$D$16:$D$828,"&lt;&gt;Replacement",'N1.3_Project_Listing'!$D$16:$D$828, "&lt;&gt;Refurbishment")</f>
        <v>0</v>
      </c>
      <c r="Z61" s="268">
        <f t="shared" si="3"/>
        <v>0</v>
      </c>
      <c r="AB61" s="165" t="str">
        <f t="shared" si="9"/>
        <v>OK</v>
      </c>
      <c r="AC61" s="165" t="str">
        <f t="shared" si="10"/>
        <v>OK</v>
      </c>
      <c r="AD61" s="165" t="str">
        <f>IF(ABS('N2.3_RIIO3_Risk_And_Volumes'!BQ62 - SUM('N2.1_Network_Risk_Summary'!J61:L61))&lt;0.01,"OK","Error")</f>
        <v>OK</v>
      </c>
      <c r="AE61" s="391">
        <f t="shared" si="7"/>
        <v>0</v>
      </c>
    </row>
    <row r="62" spans="1:31" ht="13.5" hidden="1">
      <c r="A62" s="108" t="s">
        <v>392</v>
      </c>
      <c r="B62" s="144" t="str">
        <f>IF($C$2="ET",VLOOKUP(A62,'N0.7_Lookup_References'!$E$13:$K$71,2,FALSE),IF('N2.1_Network_Risk_Summary'!$C$2="GD",VLOOKUP(A62,'N0.7_Lookup_References'!$E$13:$K$73,4,FALSE),IF($C$2="GT",VLOOKUP(A62,'N0.7_Lookup_References'!$E$13:$K$71,6,FALSE),"")))</f>
        <v>No entry required</v>
      </c>
      <c r="C62" s="163" t="s">
        <v>441</v>
      </c>
      <c r="D62" s="142">
        <f t="shared" si="8"/>
        <v>0</v>
      </c>
      <c r="E62" s="142">
        <f>'N2.3_RIIO3_Risk_And_Volumes'!BU63</f>
        <v>0</v>
      </c>
      <c r="F62" s="268">
        <f>'N2.3_RIIO3_Risk_And_Volumes'!BW63+'N2.3_RIIO3_Risk_And_Volumes'!BV63</f>
        <v>0</v>
      </c>
      <c r="G62" s="142">
        <f>'N2.3_RIIO3_Risk_And_Volumes'!BN63</f>
        <v>0</v>
      </c>
      <c r="H62" s="268">
        <f>'N2.3_RIIO3_Risk_And_Volumes'!BO63</f>
        <v>0</v>
      </c>
      <c r="I62" s="142">
        <f t="shared" si="2"/>
        <v>0</v>
      </c>
      <c r="J62" s="268">
        <f xml:space="preserve"> -SUMIFS('N1.3_Project_Listing'!$Q$16:$Q$829, 'N1.3_Project_Listing'!$G$16:$G$829,"A1", 'N1.3_Project_Listing'!$A$16:$A$829,$B62, 'N1.3_Project_Listing'!$D$16:$D$829, "Replacement")</f>
        <v>0</v>
      </c>
      <c r="K62" s="268">
        <f xml:space="preserve"> -SUMIFS('N1.3_Project_Listing'!$Q$16:$Q$829, 'N1.3_Project_Listing'!$G$16:$G$829,"A1", 'N1.3_Project_Listing'!$A$16:$A$829,$B62, 'N1.3_Project_Listing'!$D$16:$D$829, "Refurbishment")</f>
        <v>0</v>
      </c>
      <c r="L62" s="268">
        <f xml:space="preserve"> -SUMIFS('N1.3_Project_Listing'!$Q$16:$Q$829, 'N1.3_Project_Listing'!$G$16:$G$829,"A1", 'N1.3_Project_Listing'!$A$16:$A$829,$B62, 'N1.3_Project_Listing'!$D$16:$D$829, "Removal") - SUMIFS('N1.3_Project_Listing'!$Q$16:$Q$829, 'N1.3_Project_Listing'!$G$16:$G$829,"A1",'N1.3_Project_Listing'!$A$16:$A$829,$B62,'N1.3_Project_Listing'!$D$16:$D$829, "Addition")</f>
        <v>0</v>
      </c>
      <c r="M62" s="268">
        <f>'N2.3_RIIO3_Risk_And_Volumes'!BS63</f>
        <v>0</v>
      </c>
      <c r="N62" s="142">
        <f t="shared" si="4"/>
        <v>0</v>
      </c>
      <c r="O62" s="142">
        <f>'N2.4_RIIO3_Risk_Comp'!BP63</f>
        <v>0</v>
      </c>
      <c r="P62" s="142">
        <f>'N2.4_RIIO3_Risk_Comp'!BQ63</f>
        <v>0</v>
      </c>
      <c r="Q62" s="142">
        <f>'N2.4_RIIO3_Risk_Comp'!BP126</f>
        <v>0</v>
      </c>
      <c r="R62" s="142">
        <f>'N2.4_RIIO3_Risk_Comp'!BQ126</f>
        <v>0</v>
      </c>
      <c r="S62" s="142">
        <f>'N2.4_RIIO3_Risk_Comp'!BP189</f>
        <v>0</v>
      </c>
      <c r="T62" s="142">
        <f>'N2.4_RIIO3_Risk_Comp'!BQ189</f>
        <v>0</v>
      </c>
      <c r="U62" s="142">
        <f>'N2.4_RIIO3_Risk_Comp'!BP252</f>
        <v>0</v>
      </c>
      <c r="V62" s="142">
        <f>'N2.4_RIIO3_Risk_Comp'!BQ252</f>
        <v>0</v>
      </c>
      <c r="W62" s="268">
        <f>SUMIFS('N1.3_Project_Listing'!$P$16:$P$828,'N1.3_Project_Listing'!$G$16:$G$828,"A1",'N1.3_Project_Listing'!$A$16:$A$828,$B62,'N1.3_Project_Listing'!$D$16:$D$828, "Replacement")</f>
        <v>0</v>
      </c>
      <c r="X62" s="268">
        <f>SUMIFS('N1.3_Project_Listing'!$P$16:$P$828,'N1.3_Project_Listing'!$G$16:$G$828,"A1",'N1.3_Project_Listing'!$A$16:$A$828,$B62,'N1.3_Project_Listing'!$D$16:$D$828, "Refurbishment")</f>
        <v>0</v>
      </c>
      <c r="Y62" s="268">
        <f>SUMIFS('N1.3_Project_Listing'!$P$16:$P$828,'N1.3_Project_Listing'!$G$16:$G$828,"A1",'N1.3_Project_Listing'!$A$16:$A$828,$B62,'N1.3_Project_Listing'!$D$16:$D$828,"&lt;&gt;Replacement",'N1.3_Project_Listing'!$D$16:$D$828, "&lt;&gt;Refurbishment")</f>
        <v>0</v>
      </c>
      <c r="Z62" s="268">
        <f t="shared" si="3"/>
        <v>0</v>
      </c>
      <c r="AB62" s="165" t="str">
        <f t="shared" si="9"/>
        <v>OK</v>
      </c>
      <c r="AC62" s="165" t="str">
        <f t="shared" si="10"/>
        <v>OK</v>
      </c>
      <c r="AD62" s="165" t="str">
        <f>IF(ABS('N2.3_RIIO3_Risk_And_Volumes'!BQ63 - SUM('N2.1_Network_Risk_Summary'!J62:L62))&lt;0.01,"OK","Error")</f>
        <v>OK</v>
      </c>
      <c r="AE62" s="391">
        <f t="shared" si="7"/>
        <v>0</v>
      </c>
    </row>
    <row r="63" spans="1:31" ht="13.5" hidden="1">
      <c r="A63" s="108" t="s">
        <v>395</v>
      </c>
      <c r="B63" s="144" t="str">
        <f>IF($C$2="ET",VLOOKUP(A63,'N0.7_Lookup_References'!$E$13:$K$71,2,FALSE),IF('N2.1_Network_Risk_Summary'!$C$2="GD",VLOOKUP(A63,'N0.7_Lookup_References'!$E$13:$K$73,4,FALSE),IF($C$2="GT",VLOOKUP(A63,'N0.7_Lookup_References'!$E$13:$K$71,6,FALSE),"")))</f>
        <v>No entry required</v>
      </c>
      <c r="C63" s="163" t="s">
        <v>441</v>
      </c>
      <c r="D63" s="142">
        <f t="shared" si="8"/>
        <v>0</v>
      </c>
      <c r="E63" s="142">
        <f>'N2.3_RIIO3_Risk_And_Volumes'!BU64</f>
        <v>0</v>
      </c>
      <c r="F63" s="268">
        <f>'N2.3_RIIO3_Risk_And_Volumes'!BW64+'N2.3_RIIO3_Risk_And_Volumes'!BV64</f>
        <v>0</v>
      </c>
      <c r="G63" s="142">
        <f>'N2.3_RIIO3_Risk_And_Volumes'!BN64</f>
        <v>0</v>
      </c>
      <c r="H63" s="268">
        <f>'N2.3_RIIO3_Risk_And_Volumes'!BO64</f>
        <v>0</v>
      </c>
      <c r="I63" s="142">
        <f t="shared" si="2"/>
        <v>0</v>
      </c>
      <c r="J63" s="268">
        <f xml:space="preserve"> -SUMIFS('N1.3_Project_Listing'!$Q$16:$Q$829, 'N1.3_Project_Listing'!$G$16:$G$829,"A1", 'N1.3_Project_Listing'!$A$16:$A$829,$B63, 'N1.3_Project_Listing'!$D$16:$D$829, "Replacement")</f>
        <v>0</v>
      </c>
      <c r="K63" s="268">
        <f xml:space="preserve"> -SUMIFS('N1.3_Project_Listing'!$Q$16:$Q$829, 'N1.3_Project_Listing'!$G$16:$G$829,"A1", 'N1.3_Project_Listing'!$A$16:$A$829,$B63, 'N1.3_Project_Listing'!$D$16:$D$829, "Refurbishment")</f>
        <v>0</v>
      </c>
      <c r="L63" s="268">
        <f xml:space="preserve"> -SUMIFS('N1.3_Project_Listing'!$Q$16:$Q$829, 'N1.3_Project_Listing'!$G$16:$G$829,"A1", 'N1.3_Project_Listing'!$A$16:$A$829,$B63, 'N1.3_Project_Listing'!$D$16:$D$829, "Removal") - SUMIFS('N1.3_Project_Listing'!$Q$16:$Q$829, 'N1.3_Project_Listing'!$G$16:$G$829,"A1",'N1.3_Project_Listing'!$A$16:$A$829,$B63,'N1.3_Project_Listing'!$D$16:$D$829, "Addition")</f>
        <v>0</v>
      </c>
      <c r="M63" s="268">
        <f>'N2.3_RIIO3_Risk_And_Volumes'!BS64</f>
        <v>0</v>
      </c>
      <c r="N63" s="142">
        <f t="shared" si="4"/>
        <v>0</v>
      </c>
      <c r="O63" s="142">
        <f>'N2.4_RIIO3_Risk_Comp'!BP64</f>
        <v>0</v>
      </c>
      <c r="P63" s="142">
        <f>'N2.4_RIIO3_Risk_Comp'!BQ64</f>
        <v>0</v>
      </c>
      <c r="Q63" s="142">
        <f>'N2.4_RIIO3_Risk_Comp'!BP127</f>
        <v>0</v>
      </c>
      <c r="R63" s="142">
        <f>'N2.4_RIIO3_Risk_Comp'!BQ127</f>
        <v>0</v>
      </c>
      <c r="S63" s="142">
        <f>'N2.4_RIIO3_Risk_Comp'!BP190</f>
        <v>0</v>
      </c>
      <c r="T63" s="142">
        <f>'N2.4_RIIO3_Risk_Comp'!BQ190</f>
        <v>0</v>
      </c>
      <c r="U63" s="142">
        <f>'N2.4_RIIO3_Risk_Comp'!BP253</f>
        <v>0</v>
      </c>
      <c r="V63" s="142">
        <f>'N2.4_RIIO3_Risk_Comp'!BQ253</f>
        <v>0</v>
      </c>
      <c r="W63" s="268">
        <f>SUMIFS('N1.3_Project_Listing'!$P$16:$P$828,'N1.3_Project_Listing'!$G$16:$G$828,"A1",'N1.3_Project_Listing'!$A$16:$A$828,$B63,'N1.3_Project_Listing'!$D$16:$D$828, "Replacement")</f>
        <v>0</v>
      </c>
      <c r="X63" s="268">
        <f>SUMIFS('N1.3_Project_Listing'!$P$16:$P$828,'N1.3_Project_Listing'!$G$16:$G$828,"A1",'N1.3_Project_Listing'!$A$16:$A$828,$B63,'N1.3_Project_Listing'!$D$16:$D$828, "Refurbishment")</f>
        <v>0</v>
      </c>
      <c r="Y63" s="268">
        <f>SUMIFS('N1.3_Project_Listing'!$P$16:$P$828,'N1.3_Project_Listing'!$G$16:$G$828,"A1",'N1.3_Project_Listing'!$A$16:$A$828,$B63,'N1.3_Project_Listing'!$D$16:$D$828,"&lt;&gt;Replacement",'N1.3_Project_Listing'!$D$16:$D$828, "&lt;&gt;Refurbishment")</f>
        <v>0</v>
      </c>
      <c r="Z63" s="268">
        <f t="shared" si="3"/>
        <v>0</v>
      </c>
      <c r="AB63" s="165" t="str">
        <f t="shared" si="9"/>
        <v>OK</v>
      </c>
      <c r="AC63" s="165" t="str">
        <f t="shared" si="10"/>
        <v>OK</v>
      </c>
      <c r="AD63" s="165" t="str">
        <f>IF(ABS('N2.3_RIIO3_Risk_And_Volumes'!BQ64 - SUM('N2.1_Network_Risk_Summary'!J63:L63))&lt;0.01,"OK","Error")</f>
        <v>OK</v>
      </c>
      <c r="AE63" s="391">
        <f t="shared" si="7"/>
        <v>0</v>
      </c>
    </row>
    <row r="64" spans="1:31" ht="13.5" hidden="1">
      <c r="A64" s="108" t="s">
        <v>397</v>
      </c>
      <c r="B64" s="144" t="str">
        <f>IF($C$2="ET",VLOOKUP(A64,'N0.7_Lookup_References'!$E$13:$K$71,2,FALSE),IF('N2.1_Network_Risk_Summary'!$C$2="GD",VLOOKUP(A64,'N0.7_Lookup_References'!$E$13:$K$73,4,FALSE),IF($C$2="GT",VLOOKUP(A64,'N0.7_Lookup_References'!$E$13:$K$71,6,FALSE),"")))</f>
        <v>No entry required</v>
      </c>
      <c r="C64" s="163" t="s">
        <v>441</v>
      </c>
      <c r="D64" s="142">
        <f t="shared" si="8"/>
        <v>0</v>
      </c>
      <c r="E64" s="142">
        <f>'N2.3_RIIO3_Risk_And_Volumes'!BU65</f>
        <v>0</v>
      </c>
      <c r="F64" s="268">
        <f>'N2.3_RIIO3_Risk_And_Volumes'!BW65+'N2.3_RIIO3_Risk_And_Volumes'!BV65</f>
        <v>0</v>
      </c>
      <c r="G64" s="142">
        <f>'N2.3_RIIO3_Risk_And_Volumes'!BN65</f>
        <v>0</v>
      </c>
      <c r="H64" s="268">
        <f>'N2.3_RIIO3_Risk_And_Volumes'!BO65</f>
        <v>0</v>
      </c>
      <c r="I64" s="142">
        <f t="shared" si="2"/>
        <v>0</v>
      </c>
      <c r="J64" s="268">
        <f xml:space="preserve"> -SUMIFS('N1.3_Project_Listing'!$Q$16:$Q$829, 'N1.3_Project_Listing'!$G$16:$G$829,"A1", 'N1.3_Project_Listing'!$A$16:$A$829,$B64, 'N1.3_Project_Listing'!$D$16:$D$829, "Replacement")</f>
        <v>0</v>
      </c>
      <c r="K64" s="268">
        <f xml:space="preserve"> -SUMIFS('N1.3_Project_Listing'!$Q$16:$Q$829, 'N1.3_Project_Listing'!$G$16:$G$829,"A1", 'N1.3_Project_Listing'!$A$16:$A$829,$B64, 'N1.3_Project_Listing'!$D$16:$D$829, "Refurbishment")</f>
        <v>0</v>
      </c>
      <c r="L64" s="268">
        <f xml:space="preserve"> -SUMIFS('N1.3_Project_Listing'!$Q$16:$Q$829, 'N1.3_Project_Listing'!$G$16:$G$829,"A1", 'N1.3_Project_Listing'!$A$16:$A$829,$B64, 'N1.3_Project_Listing'!$D$16:$D$829, "Removal") - SUMIFS('N1.3_Project_Listing'!$Q$16:$Q$829, 'N1.3_Project_Listing'!$G$16:$G$829,"A1",'N1.3_Project_Listing'!$A$16:$A$829,$B64,'N1.3_Project_Listing'!$D$16:$D$829, "Addition")</f>
        <v>0</v>
      </c>
      <c r="M64" s="268">
        <f>'N2.3_RIIO3_Risk_And_Volumes'!BS65</f>
        <v>0</v>
      </c>
      <c r="N64" s="142">
        <f t="shared" si="4"/>
        <v>0</v>
      </c>
      <c r="O64" s="142">
        <f>'N2.4_RIIO3_Risk_Comp'!BP65</f>
        <v>0</v>
      </c>
      <c r="P64" s="142">
        <f>'N2.4_RIIO3_Risk_Comp'!BQ65</f>
        <v>0</v>
      </c>
      <c r="Q64" s="142">
        <f>'N2.4_RIIO3_Risk_Comp'!BP128</f>
        <v>0</v>
      </c>
      <c r="R64" s="142">
        <f>'N2.4_RIIO3_Risk_Comp'!BQ128</f>
        <v>0</v>
      </c>
      <c r="S64" s="142">
        <f>'N2.4_RIIO3_Risk_Comp'!BP191</f>
        <v>0</v>
      </c>
      <c r="T64" s="142">
        <f>'N2.4_RIIO3_Risk_Comp'!BQ191</f>
        <v>0</v>
      </c>
      <c r="U64" s="142">
        <f>'N2.4_RIIO3_Risk_Comp'!BP254</f>
        <v>0</v>
      </c>
      <c r="V64" s="142">
        <f>'N2.4_RIIO3_Risk_Comp'!BQ254</f>
        <v>0</v>
      </c>
      <c r="W64" s="268">
        <f>SUMIFS('N1.3_Project_Listing'!$P$16:$P$828,'N1.3_Project_Listing'!$G$16:$G$828,"A1",'N1.3_Project_Listing'!$A$16:$A$828,$B64,'N1.3_Project_Listing'!$D$16:$D$828, "Replacement")</f>
        <v>0</v>
      </c>
      <c r="X64" s="268">
        <f>SUMIFS('N1.3_Project_Listing'!$P$16:$P$828,'N1.3_Project_Listing'!$G$16:$G$828,"A1",'N1.3_Project_Listing'!$A$16:$A$828,$B64,'N1.3_Project_Listing'!$D$16:$D$828, "Refurbishment")</f>
        <v>0</v>
      </c>
      <c r="Y64" s="268">
        <f>SUMIFS('N1.3_Project_Listing'!$P$16:$P$828,'N1.3_Project_Listing'!$G$16:$G$828,"A1",'N1.3_Project_Listing'!$A$16:$A$828,$B64,'N1.3_Project_Listing'!$D$16:$D$828,"&lt;&gt;Replacement",'N1.3_Project_Listing'!$D$16:$D$828, "&lt;&gt;Refurbishment")</f>
        <v>0</v>
      </c>
      <c r="Z64" s="268">
        <f t="shared" si="3"/>
        <v>0</v>
      </c>
      <c r="AB64" s="165" t="str">
        <f t="shared" si="9"/>
        <v>OK</v>
      </c>
      <c r="AC64" s="165" t="str">
        <f t="shared" si="10"/>
        <v>OK</v>
      </c>
      <c r="AD64" s="165" t="str">
        <f>IF(ABS('N2.3_RIIO3_Risk_And_Volumes'!BQ65 - SUM('N2.1_Network_Risk_Summary'!J64:L64))&lt;0.01,"OK","Error")</f>
        <v>OK</v>
      </c>
      <c r="AE64" s="391">
        <f t="shared" si="7"/>
        <v>0</v>
      </c>
    </row>
    <row r="65" spans="1:34" ht="13.5" hidden="1">
      <c r="A65" s="108" t="s">
        <v>399</v>
      </c>
      <c r="B65" s="144" t="str">
        <f>IF($C$2="ET",VLOOKUP(A65,'N0.7_Lookup_References'!$E$13:$K$71,2,FALSE),IF('N2.1_Network_Risk_Summary'!$C$2="GD",VLOOKUP(A65,'N0.7_Lookup_References'!$E$13:$K$73,4,FALSE),IF($C$2="GT",VLOOKUP(A65,'N0.7_Lookup_References'!$E$13:$K$71,6,FALSE),"")))</f>
        <v>No entry required</v>
      </c>
      <c r="C65" s="163" t="s">
        <v>441</v>
      </c>
      <c r="D65" s="142">
        <f t="shared" si="8"/>
        <v>0</v>
      </c>
      <c r="E65" s="142">
        <f>'N2.3_RIIO3_Risk_And_Volumes'!BU66</f>
        <v>0</v>
      </c>
      <c r="F65" s="268">
        <f>'N2.3_RIIO3_Risk_And_Volumes'!BW66+'N2.3_RIIO3_Risk_And_Volumes'!BV66</f>
        <v>0</v>
      </c>
      <c r="G65" s="142">
        <f>'N2.3_RIIO3_Risk_And_Volumes'!BN66</f>
        <v>0</v>
      </c>
      <c r="H65" s="268">
        <f>'N2.3_RIIO3_Risk_And_Volumes'!BO66</f>
        <v>0</v>
      </c>
      <c r="I65" s="142">
        <f t="shared" si="2"/>
        <v>0</v>
      </c>
      <c r="J65" s="268">
        <f xml:space="preserve"> -SUMIFS('N1.3_Project_Listing'!$Q$16:$Q$829, 'N1.3_Project_Listing'!$G$16:$G$829,"A1", 'N1.3_Project_Listing'!$A$16:$A$829,$B65, 'N1.3_Project_Listing'!$D$16:$D$829, "Replacement")</f>
        <v>0</v>
      </c>
      <c r="K65" s="268">
        <f xml:space="preserve"> -SUMIFS('N1.3_Project_Listing'!$Q$16:$Q$829, 'N1.3_Project_Listing'!$G$16:$G$829,"A1", 'N1.3_Project_Listing'!$A$16:$A$829,$B65, 'N1.3_Project_Listing'!$D$16:$D$829, "Refurbishment")</f>
        <v>0</v>
      </c>
      <c r="L65" s="268">
        <f xml:space="preserve"> -SUMIFS('N1.3_Project_Listing'!$Q$16:$Q$829, 'N1.3_Project_Listing'!$G$16:$G$829,"A1", 'N1.3_Project_Listing'!$A$16:$A$829,$B65, 'N1.3_Project_Listing'!$D$16:$D$829, "Removal") - SUMIFS('N1.3_Project_Listing'!$Q$16:$Q$829, 'N1.3_Project_Listing'!$G$16:$G$829,"A1",'N1.3_Project_Listing'!$A$16:$A$829,$B65,'N1.3_Project_Listing'!$D$16:$D$829, "Addition")</f>
        <v>0</v>
      </c>
      <c r="M65" s="268">
        <f>'N2.3_RIIO3_Risk_And_Volumes'!BS66</f>
        <v>0</v>
      </c>
      <c r="N65" s="142">
        <f t="shared" si="4"/>
        <v>0</v>
      </c>
      <c r="O65" s="142">
        <f>'N2.4_RIIO3_Risk_Comp'!BP66</f>
        <v>0</v>
      </c>
      <c r="P65" s="142">
        <f>'N2.4_RIIO3_Risk_Comp'!BQ66</f>
        <v>0</v>
      </c>
      <c r="Q65" s="142">
        <f>'N2.4_RIIO3_Risk_Comp'!BP129</f>
        <v>0</v>
      </c>
      <c r="R65" s="142">
        <f>'N2.4_RIIO3_Risk_Comp'!BQ129</f>
        <v>0</v>
      </c>
      <c r="S65" s="142">
        <f>'N2.4_RIIO3_Risk_Comp'!BP192</f>
        <v>0</v>
      </c>
      <c r="T65" s="142">
        <f>'N2.4_RIIO3_Risk_Comp'!BQ192</f>
        <v>0</v>
      </c>
      <c r="U65" s="142">
        <f>'N2.4_RIIO3_Risk_Comp'!BP255</f>
        <v>0</v>
      </c>
      <c r="V65" s="142">
        <f>'N2.4_RIIO3_Risk_Comp'!BQ255</f>
        <v>0</v>
      </c>
      <c r="W65" s="268">
        <f>SUMIFS('N1.3_Project_Listing'!$P$16:$P$828,'N1.3_Project_Listing'!$G$16:$G$828,"A1",'N1.3_Project_Listing'!$A$16:$A$828,$B65,'N1.3_Project_Listing'!$D$16:$D$828, "Replacement")</f>
        <v>0</v>
      </c>
      <c r="X65" s="268">
        <f>SUMIFS('N1.3_Project_Listing'!$P$16:$P$828,'N1.3_Project_Listing'!$G$16:$G$828,"A1",'N1.3_Project_Listing'!$A$16:$A$828,$B65,'N1.3_Project_Listing'!$D$16:$D$828, "Refurbishment")</f>
        <v>0</v>
      </c>
      <c r="Y65" s="268">
        <f>SUMIFS('N1.3_Project_Listing'!$P$16:$P$828,'N1.3_Project_Listing'!$G$16:$G$828,"A1",'N1.3_Project_Listing'!$A$16:$A$828,$B65,'N1.3_Project_Listing'!$D$16:$D$828,"&lt;&gt;Replacement",'N1.3_Project_Listing'!$D$16:$D$828, "&lt;&gt;Refurbishment")</f>
        <v>0</v>
      </c>
      <c r="Z65" s="268">
        <f t="shared" si="3"/>
        <v>0</v>
      </c>
      <c r="AB65" s="165" t="str">
        <f t="shared" si="9"/>
        <v>OK</v>
      </c>
      <c r="AC65" s="165" t="str">
        <f t="shared" si="10"/>
        <v>OK</v>
      </c>
      <c r="AD65" s="165" t="str">
        <f>IF(ABS('N2.3_RIIO3_Risk_And_Volumes'!BQ66 - SUM('N2.1_Network_Risk_Summary'!J65:L65))&lt;0.01,"OK","Error")</f>
        <v>OK</v>
      </c>
      <c r="AE65" s="391">
        <f t="shared" si="7"/>
        <v>0</v>
      </c>
    </row>
    <row r="66" spans="1:34" ht="13.5" hidden="1">
      <c r="A66" s="108" t="s">
        <v>401</v>
      </c>
      <c r="B66" s="144" t="str">
        <f>IF($C$2="ET",VLOOKUP(A66,'N0.7_Lookup_References'!$E$13:$K$71,2,FALSE),IF('N2.1_Network_Risk_Summary'!$C$2="GD",VLOOKUP(A66,'N0.7_Lookup_References'!$E$13:$K$73,4,FALSE),IF($C$2="GT",VLOOKUP(A66,'N0.7_Lookup_References'!$E$13:$K$71,6,FALSE),"")))</f>
        <v>No entry required</v>
      </c>
      <c r="C66" s="163" t="s">
        <v>441</v>
      </c>
      <c r="D66" s="142">
        <f t="shared" si="8"/>
        <v>0</v>
      </c>
      <c r="E66" s="142">
        <f>'N2.3_RIIO3_Risk_And_Volumes'!BU67</f>
        <v>0</v>
      </c>
      <c r="F66" s="268">
        <f>'N2.3_RIIO3_Risk_And_Volumes'!BW67+'N2.3_RIIO3_Risk_And_Volumes'!BV67</f>
        <v>0</v>
      </c>
      <c r="G66" s="142">
        <f>'N2.3_RIIO3_Risk_And_Volumes'!BN67</f>
        <v>0</v>
      </c>
      <c r="H66" s="268">
        <f>'N2.3_RIIO3_Risk_And_Volumes'!BO67</f>
        <v>0</v>
      </c>
      <c r="I66" s="142">
        <f t="shared" si="2"/>
        <v>0</v>
      </c>
      <c r="J66" s="268">
        <f xml:space="preserve"> -SUMIFS('N1.3_Project_Listing'!$Q$16:$Q$829, 'N1.3_Project_Listing'!$G$16:$G$829,"A1", 'N1.3_Project_Listing'!$A$16:$A$829,$B66, 'N1.3_Project_Listing'!$D$16:$D$829, "Replacement")</f>
        <v>0</v>
      </c>
      <c r="K66" s="268">
        <f xml:space="preserve"> -SUMIFS('N1.3_Project_Listing'!$Q$16:$Q$829, 'N1.3_Project_Listing'!$G$16:$G$829,"A1", 'N1.3_Project_Listing'!$A$16:$A$829,$B66, 'N1.3_Project_Listing'!$D$16:$D$829, "Refurbishment")</f>
        <v>0</v>
      </c>
      <c r="L66" s="268">
        <f xml:space="preserve"> -SUMIFS('N1.3_Project_Listing'!$Q$16:$Q$829, 'N1.3_Project_Listing'!$G$16:$G$829,"A1", 'N1.3_Project_Listing'!$A$16:$A$829,$B66, 'N1.3_Project_Listing'!$D$16:$D$829, "Removal") - SUMIFS('N1.3_Project_Listing'!$Q$16:$Q$829, 'N1.3_Project_Listing'!$G$16:$G$829,"A1",'N1.3_Project_Listing'!$A$16:$A$829,$B66,'N1.3_Project_Listing'!$D$16:$D$829, "Addition")</f>
        <v>0</v>
      </c>
      <c r="M66" s="268">
        <f>'N2.3_RIIO3_Risk_And_Volumes'!BS67</f>
        <v>0</v>
      </c>
      <c r="N66" s="142">
        <f t="shared" ref="N66:N73" si="11">I66+K66+M66+J66+L66</f>
        <v>0</v>
      </c>
      <c r="O66" s="142">
        <f>'N2.4_RIIO3_Risk_Comp'!BP67</f>
        <v>0</v>
      </c>
      <c r="P66" s="142">
        <f>'N2.4_RIIO3_Risk_Comp'!BQ67</f>
        <v>0</v>
      </c>
      <c r="Q66" s="142">
        <f>'N2.4_RIIO3_Risk_Comp'!BP130</f>
        <v>0</v>
      </c>
      <c r="R66" s="142">
        <f>'N2.4_RIIO3_Risk_Comp'!BQ130</f>
        <v>0</v>
      </c>
      <c r="S66" s="142">
        <f>'N2.4_RIIO3_Risk_Comp'!BP193</f>
        <v>0</v>
      </c>
      <c r="T66" s="142">
        <f>'N2.4_RIIO3_Risk_Comp'!BQ193</f>
        <v>0</v>
      </c>
      <c r="U66" s="142">
        <f>'N2.4_RIIO3_Risk_Comp'!BP256</f>
        <v>0</v>
      </c>
      <c r="V66" s="142">
        <f>'N2.4_RIIO3_Risk_Comp'!BQ256</f>
        <v>0</v>
      </c>
      <c r="W66" s="268">
        <f>SUMIFS('N1.3_Project_Listing'!$P$16:$P$828,'N1.3_Project_Listing'!$G$16:$G$828,"A1",'N1.3_Project_Listing'!$A$16:$A$828,$B66,'N1.3_Project_Listing'!$D$16:$D$828, "Replacement")</f>
        <v>0</v>
      </c>
      <c r="X66" s="268">
        <f>SUMIFS('N1.3_Project_Listing'!$P$16:$P$828,'N1.3_Project_Listing'!$G$16:$G$828,"A1",'N1.3_Project_Listing'!$A$16:$A$828,$B66,'N1.3_Project_Listing'!$D$16:$D$828, "Refurbishment")</f>
        <v>0</v>
      </c>
      <c r="Y66" s="268">
        <f>SUMIFS('N1.3_Project_Listing'!$P$16:$P$828,'N1.3_Project_Listing'!$G$16:$G$828,"A1",'N1.3_Project_Listing'!$A$16:$A$828,$B66,'N1.3_Project_Listing'!$D$16:$D$828,"&lt;&gt;Replacement",'N1.3_Project_Listing'!$D$16:$D$828, "&lt;&gt;Refurbishment")</f>
        <v>0</v>
      </c>
      <c r="Z66" s="268">
        <f t="shared" si="3"/>
        <v>0</v>
      </c>
      <c r="AB66" s="165" t="str">
        <f>IF(ABS(SUM(O66,Q66,S66,U66) - I66)&lt;0.01,"OK","Error")</f>
        <v>OK</v>
      </c>
      <c r="AC66" s="165" t="str">
        <f>IF(ABS(SUM(P66,R66,T66,V66) - N66)&lt;0.01,"OK","Error")</f>
        <v>OK</v>
      </c>
      <c r="AD66" s="165" t="str">
        <f>IF(ABS('N2.3_RIIO3_Risk_And_Volumes'!BQ67 - SUM('N2.1_Network_Risk_Summary'!J66:L66))&lt;0.01,"OK","Error")</f>
        <v>OK</v>
      </c>
      <c r="AE66" s="391">
        <f t="shared" si="7"/>
        <v>0</v>
      </c>
    </row>
    <row r="67" spans="1:34" ht="13.5" hidden="1">
      <c r="A67" s="108" t="s">
        <v>403</v>
      </c>
      <c r="B67" s="144" t="str">
        <f>IF($C$2="ET",VLOOKUP(A67,'N0.7_Lookup_References'!$E$13:$K$71,2,FALSE),IF('N2.1_Network_Risk_Summary'!$C$2="GD",VLOOKUP(A67,'N0.7_Lookup_References'!$E$13:$K$73,4,FALSE),IF($C$2="GT",VLOOKUP(A67,'N0.7_Lookup_References'!$E$13:$K$71,6,FALSE),"")))</f>
        <v>No entry required</v>
      </c>
      <c r="C67" s="163" t="s">
        <v>441</v>
      </c>
      <c r="D67" s="142">
        <f t="shared" si="8"/>
        <v>0</v>
      </c>
      <c r="E67" s="142">
        <f>'N2.3_RIIO3_Risk_And_Volumes'!BU68</f>
        <v>0</v>
      </c>
      <c r="F67" s="268">
        <f>'N2.3_RIIO3_Risk_And_Volumes'!BW68+'N2.3_RIIO3_Risk_And_Volumes'!BV68</f>
        <v>0</v>
      </c>
      <c r="G67" s="142">
        <f>'N2.3_RIIO3_Risk_And_Volumes'!BN68</f>
        <v>0</v>
      </c>
      <c r="H67" s="268">
        <f>'N2.3_RIIO3_Risk_And_Volumes'!BO68</f>
        <v>0</v>
      </c>
      <c r="I67" s="142">
        <f t="shared" si="2"/>
        <v>0</v>
      </c>
      <c r="J67" s="268">
        <f xml:space="preserve"> -SUMIFS('N1.3_Project_Listing'!$Q$16:$Q$829, 'N1.3_Project_Listing'!$G$16:$G$829,"A1", 'N1.3_Project_Listing'!$A$16:$A$829,$B67, 'N1.3_Project_Listing'!$D$16:$D$829, "Replacement")</f>
        <v>0</v>
      </c>
      <c r="K67" s="268">
        <f xml:space="preserve"> -SUMIFS('N1.3_Project_Listing'!$Q$16:$Q$829, 'N1.3_Project_Listing'!$G$16:$G$829,"A1", 'N1.3_Project_Listing'!$A$16:$A$829,$B67, 'N1.3_Project_Listing'!$D$16:$D$829, "Refurbishment")</f>
        <v>0</v>
      </c>
      <c r="L67" s="268">
        <f xml:space="preserve"> -SUMIFS('N1.3_Project_Listing'!$Q$16:$Q$829, 'N1.3_Project_Listing'!$G$16:$G$829,"A1", 'N1.3_Project_Listing'!$A$16:$A$829,$B67, 'N1.3_Project_Listing'!$D$16:$D$829, "Removal") - SUMIFS('N1.3_Project_Listing'!$Q$16:$Q$829, 'N1.3_Project_Listing'!$G$16:$G$829,"A1",'N1.3_Project_Listing'!$A$16:$A$829,$B67,'N1.3_Project_Listing'!$D$16:$D$829, "Addition")</f>
        <v>0</v>
      </c>
      <c r="M67" s="268">
        <f>'N2.3_RIIO3_Risk_And_Volumes'!BS68</f>
        <v>0</v>
      </c>
      <c r="N67" s="142">
        <f t="shared" si="11"/>
        <v>0</v>
      </c>
      <c r="O67" s="142">
        <f>'N2.4_RIIO3_Risk_Comp'!BP68</f>
        <v>0</v>
      </c>
      <c r="P67" s="142">
        <f>'N2.4_RIIO3_Risk_Comp'!BQ68</f>
        <v>0</v>
      </c>
      <c r="Q67" s="142">
        <f>'N2.4_RIIO3_Risk_Comp'!BP131</f>
        <v>0</v>
      </c>
      <c r="R67" s="142">
        <f>'N2.4_RIIO3_Risk_Comp'!BQ131</f>
        <v>0</v>
      </c>
      <c r="S67" s="142">
        <f>'N2.4_RIIO3_Risk_Comp'!BP194</f>
        <v>0</v>
      </c>
      <c r="T67" s="142">
        <f>'N2.4_RIIO3_Risk_Comp'!BQ194</f>
        <v>0</v>
      </c>
      <c r="U67" s="142">
        <f>'N2.4_RIIO3_Risk_Comp'!BP257</f>
        <v>0</v>
      </c>
      <c r="V67" s="142">
        <f>'N2.4_RIIO3_Risk_Comp'!BQ257</f>
        <v>0</v>
      </c>
      <c r="W67" s="268">
        <f>SUMIFS('N1.3_Project_Listing'!$P$16:$P$828,'N1.3_Project_Listing'!$G$16:$G$828,"A1",'N1.3_Project_Listing'!$A$16:$A$828,$B67,'N1.3_Project_Listing'!$D$16:$D$828, "Replacement")</f>
        <v>0</v>
      </c>
      <c r="X67" s="268">
        <f>SUMIFS('N1.3_Project_Listing'!$P$16:$P$828,'N1.3_Project_Listing'!$G$16:$G$828,"A1",'N1.3_Project_Listing'!$A$16:$A$828,$B67,'N1.3_Project_Listing'!$D$16:$D$828, "Refurbishment")</f>
        <v>0</v>
      </c>
      <c r="Y67" s="268">
        <f>SUMIFS('N1.3_Project_Listing'!$P$16:$P$828,'N1.3_Project_Listing'!$G$16:$G$828,"A1",'N1.3_Project_Listing'!$A$16:$A$828,$B67,'N1.3_Project_Listing'!$D$16:$D$828,"&lt;&gt;Replacement",'N1.3_Project_Listing'!$D$16:$D$828, "&lt;&gt;Refurbishment")</f>
        <v>0</v>
      </c>
      <c r="Z67" s="268">
        <f t="shared" si="3"/>
        <v>0</v>
      </c>
      <c r="AB67" s="165" t="str">
        <f t="shared" ref="AB67:AB73" si="12">IF(ABS(SUM(O67,Q67,S67,U67) - I67)&lt;0.01,"OK","Error")</f>
        <v>OK</v>
      </c>
      <c r="AC67" s="165" t="str">
        <f t="shared" ref="AC67:AC73" si="13">IF(ABS(SUM(P67,R67,T67,V67) - N67)&lt;0.01,"OK","Error")</f>
        <v>OK</v>
      </c>
      <c r="AD67" s="165" t="str">
        <f>IF(ABS('N2.3_RIIO3_Risk_And_Volumes'!BQ68 - SUM('N2.1_Network_Risk_Summary'!J67:L67))&lt;0.01,"OK","Error")</f>
        <v>OK</v>
      </c>
      <c r="AE67" s="391">
        <f t="shared" si="7"/>
        <v>0</v>
      </c>
    </row>
    <row r="68" spans="1:34" ht="13.5" hidden="1">
      <c r="A68" s="108" t="s">
        <v>405</v>
      </c>
      <c r="B68" s="144" t="str">
        <f>IF($C$2="ET",VLOOKUP(A68,'N0.7_Lookup_References'!$E$13:$K$71,2,FALSE),IF('N2.1_Network_Risk_Summary'!$C$2="GD",VLOOKUP(A68,'N0.7_Lookup_References'!$E$13:$K$73,4,FALSE),IF($C$2="GT",VLOOKUP(A68,'N0.7_Lookup_References'!$E$13:$K$71,6,FALSE),"")))</f>
        <v>No entry required</v>
      </c>
      <c r="C68" s="163" t="s">
        <v>441</v>
      </c>
      <c r="D68" s="142">
        <f t="shared" si="8"/>
        <v>0</v>
      </c>
      <c r="E68" s="142">
        <f>'N2.3_RIIO3_Risk_And_Volumes'!BU69</f>
        <v>0</v>
      </c>
      <c r="F68" s="268">
        <f>'N2.3_RIIO3_Risk_And_Volumes'!BW69+'N2.3_RIIO3_Risk_And_Volumes'!BV69</f>
        <v>0</v>
      </c>
      <c r="G68" s="142">
        <f>'N2.3_RIIO3_Risk_And_Volumes'!BN69</f>
        <v>0</v>
      </c>
      <c r="H68" s="268">
        <f>'N2.3_RIIO3_Risk_And_Volumes'!BO69</f>
        <v>0</v>
      </c>
      <c r="I68" s="142">
        <f t="shared" si="2"/>
        <v>0</v>
      </c>
      <c r="J68" s="268">
        <f xml:space="preserve"> -SUMIFS('N1.3_Project_Listing'!$Q$16:$Q$829, 'N1.3_Project_Listing'!$G$16:$G$829,"A1", 'N1.3_Project_Listing'!$A$16:$A$829,$B68, 'N1.3_Project_Listing'!$D$16:$D$829, "Replacement")</f>
        <v>0</v>
      </c>
      <c r="K68" s="268">
        <f xml:space="preserve"> -SUMIFS('N1.3_Project_Listing'!$Q$16:$Q$829, 'N1.3_Project_Listing'!$G$16:$G$829,"A1", 'N1.3_Project_Listing'!$A$16:$A$829,$B68, 'N1.3_Project_Listing'!$D$16:$D$829, "Refurbishment")</f>
        <v>0</v>
      </c>
      <c r="L68" s="268">
        <f xml:space="preserve"> -SUMIFS('N1.3_Project_Listing'!$Q$16:$Q$829, 'N1.3_Project_Listing'!$G$16:$G$829,"A1", 'N1.3_Project_Listing'!$A$16:$A$829,$B68, 'N1.3_Project_Listing'!$D$16:$D$829, "Removal") - SUMIFS('N1.3_Project_Listing'!$Q$16:$Q$829, 'N1.3_Project_Listing'!$G$16:$G$829,"A1",'N1.3_Project_Listing'!$A$16:$A$829,$B68,'N1.3_Project_Listing'!$D$16:$D$829, "Addition")</f>
        <v>0</v>
      </c>
      <c r="M68" s="268">
        <f>'N2.3_RIIO3_Risk_And_Volumes'!BS69</f>
        <v>0</v>
      </c>
      <c r="N68" s="142">
        <f t="shared" si="11"/>
        <v>0</v>
      </c>
      <c r="O68" s="142">
        <f>'N2.4_RIIO3_Risk_Comp'!BP69</f>
        <v>0</v>
      </c>
      <c r="P68" s="142">
        <f>'N2.4_RIIO3_Risk_Comp'!BQ69</f>
        <v>0</v>
      </c>
      <c r="Q68" s="142">
        <f>'N2.4_RIIO3_Risk_Comp'!BP132</f>
        <v>0</v>
      </c>
      <c r="R68" s="142">
        <f>'N2.4_RIIO3_Risk_Comp'!BQ132</f>
        <v>0</v>
      </c>
      <c r="S68" s="142">
        <f>'N2.4_RIIO3_Risk_Comp'!BP195</f>
        <v>0</v>
      </c>
      <c r="T68" s="142">
        <f>'N2.4_RIIO3_Risk_Comp'!BQ195</f>
        <v>0</v>
      </c>
      <c r="U68" s="142">
        <f>'N2.4_RIIO3_Risk_Comp'!BP258</f>
        <v>0</v>
      </c>
      <c r="V68" s="142">
        <f>'N2.4_RIIO3_Risk_Comp'!BQ258</f>
        <v>0</v>
      </c>
      <c r="W68" s="268">
        <f>SUMIFS('N1.3_Project_Listing'!$P$16:$P$828,'N1.3_Project_Listing'!$G$16:$G$828,"A1",'N1.3_Project_Listing'!$A$16:$A$828,$B68,'N1.3_Project_Listing'!$D$16:$D$828, "Replacement")</f>
        <v>0</v>
      </c>
      <c r="X68" s="268">
        <f>SUMIFS('N1.3_Project_Listing'!$P$16:$P$828,'N1.3_Project_Listing'!$G$16:$G$828,"A1",'N1.3_Project_Listing'!$A$16:$A$828,$B68,'N1.3_Project_Listing'!$D$16:$D$828, "Refurbishment")</f>
        <v>0</v>
      </c>
      <c r="Y68" s="268">
        <f>SUMIFS('N1.3_Project_Listing'!$P$16:$P$828,'N1.3_Project_Listing'!$G$16:$G$828,"A1",'N1.3_Project_Listing'!$A$16:$A$828,$B68,'N1.3_Project_Listing'!$D$16:$D$828,"&lt;&gt;Replacement",'N1.3_Project_Listing'!$D$16:$D$828, "&lt;&gt;Refurbishment")</f>
        <v>0</v>
      </c>
      <c r="Z68" s="268">
        <f t="shared" si="3"/>
        <v>0</v>
      </c>
      <c r="AB68" s="165" t="str">
        <f t="shared" si="12"/>
        <v>OK</v>
      </c>
      <c r="AC68" s="165" t="str">
        <f t="shared" si="13"/>
        <v>OK</v>
      </c>
      <c r="AD68" s="165" t="str">
        <f>IF(ABS('N2.3_RIIO3_Risk_And_Volumes'!BQ69 - SUM('N2.1_Network_Risk_Summary'!J68:L68))&lt;0.01,"OK","Error")</f>
        <v>OK</v>
      </c>
      <c r="AE68" s="391">
        <f t="shared" si="7"/>
        <v>0</v>
      </c>
    </row>
    <row r="69" spans="1:34" ht="13.5" hidden="1">
      <c r="A69" s="108" t="s">
        <v>407</v>
      </c>
      <c r="B69" s="144" t="str">
        <f>IF($C$2="ET",VLOOKUP(A69,'N0.7_Lookup_References'!$E$13:$K$71,2,FALSE),IF('N2.1_Network_Risk_Summary'!$C$2="GD",VLOOKUP(A69,'N0.7_Lookup_References'!$E$13:$K$73,4,FALSE),IF($C$2="GT",VLOOKUP(A69,'N0.7_Lookup_References'!$E$13:$K$71,6,FALSE),"")))</f>
        <v>No entry required</v>
      </c>
      <c r="C69" s="163" t="s">
        <v>441</v>
      </c>
      <c r="D69" s="142">
        <f t="shared" si="8"/>
        <v>0</v>
      </c>
      <c r="E69" s="142">
        <f>'N2.3_RIIO3_Risk_And_Volumes'!BU70</f>
        <v>0</v>
      </c>
      <c r="F69" s="268">
        <f>'N2.3_RIIO3_Risk_And_Volumes'!BW70+'N2.3_RIIO3_Risk_And_Volumes'!BV70</f>
        <v>0</v>
      </c>
      <c r="G69" s="142">
        <f>'N2.3_RIIO3_Risk_And_Volumes'!BN70</f>
        <v>0</v>
      </c>
      <c r="H69" s="268">
        <f>'N2.3_RIIO3_Risk_And_Volumes'!BO70</f>
        <v>0</v>
      </c>
      <c r="I69" s="142">
        <f t="shared" si="2"/>
        <v>0</v>
      </c>
      <c r="J69" s="268">
        <f xml:space="preserve"> -SUMIFS('N1.3_Project_Listing'!$Q$16:$Q$829, 'N1.3_Project_Listing'!$G$16:$G$829,"A1", 'N1.3_Project_Listing'!$A$16:$A$829,$B69, 'N1.3_Project_Listing'!$D$16:$D$829, "Replacement")</f>
        <v>0</v>
      </c>
      <c r="K69" s="268">
        <f xml:space="preserve"> -SUMIFS('N1.3_Project_Listing'!$Q$16:$Q$829, 'N1.3_Project_Listing'!$G$16:$G$829,"A1", 'N1.3_Project_Listing'!$A$16:$A$829,$B69, 'N1.3_Project_Listing'!$D$16:$D$829, "Refurbishment")</f>
        <v>0</v>
      </c>
      <c r="L69" s="268">
        <f xml:space="preserve"> -SUMIFS('N1.3_Project_Listing'!$Q$16:$Q$829, 'N1.3_Project_Listing'!$G$16:$G$829,"A1", 'N1.3_Project_Listing'!$A$16:$A$829,$B69, 'N1.3_Project_Listing'!$D$16:$D$829, "Removal") - SUMIFS('N1.3_Project_Listing'!$Q$16:$Q$829, 'N1.3_Project_Listing'!$G$16:$G$829,"A1",'N1.3_Project_Listing'!$A$16:$A$829,$B69,'N1.3_Project_Listing'!$D$16:$D$829, "Addition")</f>
        <v>0</v>
      </c>
      <c r="M69" s="268">
        <f>'N2.3_RIIO3_Risk_And_Volumes'!BS70</f>
        <v>0</v>
      </c>
      <c r="N69" s="142">
        <f t="shared" si="11"/>
        <v>0</v>
      </c>
      <c r="O69" s="142">
        <f>'N2.4_RIIO3_Risk_Comp'!BP70</f>
        <v>0</v>
      </c>
      <c r="P69" s="142">
        <f>'N2.4_RIIO3_Risk_Comp'!BQ70</f>
        <v>0</v>
      </c>
      <c r="Q69" s="142">
        <f>'N2.4_RIIO3_Risk_Comp'!BP133</f>
        <v>0</v>
      </c>
      <c r="R69" s="142">
        <f>'N2.4_RIIO3_Risk_Comp'!BQ133</f>
        <v>0</v>
      </c>
      <c r="S69" s="142">
        <f>'N2.4_RIIO3_Risk_Comp'!BP196</f>
        <v>0</v>
      </c>
      <c r="T69" s="142">
        <f>'N2.4_RIIO3_Risk_Comp'!BQ196</f>
        <v>0</v>
      </c>
      <c r="U69" s="142">
        <f>'N2.4_RIIO3_Risk_Comp'!BP259</f>
        <v>0</v>
      </c>
      <c r="V69" s="142">
        <f>'N2.4_RIIO3_Risk_Comp'!BQ259</f>
        <v>0</v>
      </c>
      <c r="W69" s="268">
        <f>SUMIFS('N1.3_Project_Listing'!$P$16:$P$828,'N1.3_Project_Listing'!$G$16:$G$828,"A1",'N1.3_Project_Listing'!$A$16:$A$828,$B69,'N1.3_Project_Listing'!$D$16:$D$828, "Replacement")</f>
        <v>0</v>
      </c>
      <c r="X69" s="268">
        <f>SUMIFS('N1.3_Project_Listing'!$P$16:$P$828,'N1.3_Project_Listing'!$G$16:$G$828,"A1",'N1.3_Project_Listing'!$A$16:$A$828,$B69,'N1.3_Project_Listing'!$D$16:$D$828, "Refurbishment")</f>
        <v>0</v>
      </c>
      <c r="Y69" s="268">
        <f>SUMIFS('N1.3_Project_Listing'!$P$16:$P$828,'N1.3_Project_Listing'!$G$16:$G$828,"A1",'N1.3_Project_Listing'!$A$16:$A$828,$B69,'N1.3_Project_Listing'!$D$16:$D$828,"&lt;&gt;Replacement",'N1.3_Project_Listing'!$D$16:$D$828, "&lt;&gt;Refurbishment")</f>
        <v>0</v>
      </c>
      <c r="Z69" s="268">
        <f t="shared" si="3"/>
        <v>0</v>
      </c>
      <c r="AB69" s="165" t="str">
        <f t="shared" si="12"/>
        <v>OK</v>
      </c>
      <c r="AC69" s="165" t="str">
        <f t="shared" si="13"/>
        <v>OK</v>
      </c>
      <c r="AD69" s="165" t="str">
        <f>IF(ABS('N2.3_RIIO3_Risk_And_Volumes'!BQ70 - SUM('N2.1_Network_Risk_Summary'!J69:L69))&lt;0.01,"OK","Error")</f>
        <v>OK</v>
      </c>
      <c r="AE69" s="391">
        <f t="shared" si="7"/>
        <v>0</v>
      </c>
    </row>
    <row r="70" spans="1:34" ht="13.5" hidden="1">
      <c r="A70" s="108" t="s">
        <v>409</v>
      </c>
      <c r="B70" s="144" t="str">
        <f>IF($C$2="ET",VLOOKUP(A70,'N0.7_Lookup_References'!$E$13:$K$71,2,FALSE),IF('N2.1_Network_Risk_Summary'!$C$2="GD",VLOOKUP(A70,'N0.7_Lookup_References'!$E$13:$K$73,4,FALSE),IF($C$2="GT",VLOOKUP(A70,'N0.7_Lookup_References'!$E$13:$K$71,6,FALSE),"")))</f>
        <v>No entry required</v>
      </c>
      <c r="C70" s="163" t="s">
        <v>441</v>
      </c>
      <c r="D70" s="142">
        <f t="shared" si="8"/>
        <v>0</v>
      </c>
      <c r="E70" s="142">
        <f>'N2.3_RIIO3_Risk_And_Volumes'!BU71</f>
        <v>0</v>
      </c>
      <c r="F70" s="268">
        <f>'N2.3_RIIO3_Risk_And_Volumes'!BW71+'N2.3_RIIO3_Risk_And_Volumes'!BV71</f>
        <v>0</v>
      </c>
      <c r="G70" s="142">
        <f>'N2.3_RIIO3_Risk_And_Volumes'!BN71</f>
        <v>0</v>
      </c>
      <c r="H70" s="268">
        <f>'N2.3_RIIO3_Risk_And_Volumes'!BO71</f>
        <v>0</v>
      </c>
      <c r="I70" s="142">
        <f t="shared" si="2"/>
        <v>0</v>
      </c>
      <c r="J70" s="268">
        <f xml:space="preserve"> -SUMIFS('N1.3_Project_Listing'!$Q$16:$Q$829, 'N1.3_Project_Listing'!$G$16:$G$829,"A1", 'N1.3_Project_Listing'!$A$16:$A$829,$B70, 'N1.3_Project_Listing'!$D$16:$D$829, "Replacement")</f>
        <v>0</v>
      </c>
      <c r="K70" s="268">
        <f xml:space="preserve"> -SUMIFS('N1.3_Project_Listing'!$Q$16:$Q$829, 'N1.3_Project_Listing'!$G$16:$G$829,"A1", 'N1.3_Project_Listing'!$A$16:$A$829,$B70, 'N1.3_Project_Listing'!$D$16:$D$829, "Refurbishment")</f>
        <v>0</v>
      </c>
      <c r="L70" s="268">
        <f xml:space="preserve"> -SUMIFS('N1.3_Project_Listing'!$Q$16:$Q$829, 'N1.3_Project_Listing'!$G$16:$G$829,"A1", 'N1.3_Project_Listing'!$A$16:$A$829,$B70, 'N1.3_Project_Listing'!$D$16:$D$829, "Removal") - SUMIFS('N1.3_Project_Listing'!$Q$16:$Q$829, 'N1.3_Project_Listing'!$G$16:$G$829,"A1",'N1.3_Project_Listing'!$A$16:$A$829,$B70,'N1.3_Project_Listing'!$D$16:$D$829, "Addition")</f>
        <v>0</v>
      </c>
      <c r="M70" s="268">
        <f>'N2.3_RIIO3_Risk_And_Volumes'!BS71</f>
        <v>0</v>
      </c>
      <c r="N70" s="142">
        <f t="shared" si="11"/>
        <v>0</v>
      </c>
      <c r="O70" s="142">
        <f>'N2.4_RIIO3_Risk_Comp'!BP71</f>
        <v>0</v>
      </c>
      <c r="P70" s="142">
        <f>'N2.4_RIIO3_Risk_Comp'!BQ71</f>
        <v>0</v>
      </c>
      <c r="Q70" s="142">
        <f>'N2.4_RIIO3_Risk_Comp'!BP134</f>
        <v>0</v>
      </c>
      <c r="R70" s="142">
        <f>'N2.4_RIIO3_Risk_Comp'!BQ134</f>
        <v>0</v>
      </c>
      <c r="S70" s="142">
        <f>'N2.4_RIIO3_Risk_Comp'!BP197</f>
        <v>0</v>
      </c>
      <c r="T70" s="142">
        <f>'N2.4_RIIO3_Risk_Comp'!BQ197</f>
        <v>0</v>
      </c>
      <c r="U70" s="142">
        <f>'N2.4_RIIO3_Risk_Comp'!BP260</f>
        <v>0</v>
      </c>
      <c r="V70" s="142">
        <f>'N2.4_RIIO3_Risk_Comp'!BQ260</f>
        <v>0</v>
      </c>
      <c r="W70" s="268">
        <f>SUMIFS('N1.3_Project_Listing'!$P$16:$P$828,'N1.3_Project_Listing'!$G$16:$G$828,"A1",'N1.3_Project_Listing'!$A$16:$A$828,$B70,'N1.3_Project_Listing'!$D$16:$D$828, "Replacement")</f>
        <v>0</v>
      </c>
      <c r="X70" s="268">
        <f>SUMIFS('N1.3_Project_Listing'!$P$16:$P$828,'N1.3_Project_Listing'!$G$16:$G$828,"A1",'N1.3_Project_Listing'!$A$16:$A$828,$B70,'N1.3_Project_Listing'!$D$16:$D$828, "Refurbishment")</f>
        <v>0</v>
      </c>
      <c r="Y70" s="268">
        <f>SUMIFS('N1.3_Project_Listing'!$P$16:$P$828,'N1.3_Project_Listing'!$G$16:$G$828,"A1",'N1.3_Project_Listing'!$A$16:$A$828,$B70,'N1.3_Project_Listing'!$D$16:$D$828,"&lt;&gt;Replacement",'N1.3_Project_Listing'!$D$16:$D$828, "&lt;&gt;Refurbishment")</f>
        <v>0</v>
      </c>
      <c r="Z70" s="268">
        <f t="shared" si="3"/>
        <v>0</v>
      </c>
      <c r="AB70" s="165" t="str">
        <f t="shared" si="12"/>
        <v>OK</v>
      </c>
      <c r="AC70" s="165" t="str">
        <f t="shared" si="13"/>
        <v>OK</v>
      </c>
      <c r="AD70" s="165" t="str">
        <f>IF(ABS('N2.3_RIIO3_Risk_And_Volumes'!BQ71 - SUM('N2.1_Network_Risk_Summary'!J70:L70))&lt;0.01,"OK","Error")</f>
        <v>OK</v>
      </c>
      <c r="AE70" s="391">
        <f t="shared" si="7"/>
        <v>0</v>
      </c>
    </row>
    <row r="71" spans="1:34" ht="13.5" hidden="1">
      <c r="A71" s="108" t="s">
        <v>411</v>
      </c>
      <c r="B71" s="144" t="str">
        <f>IF($C$2="ET",VLOOKUP(A71,'N0.7_Lookup_References'!$E$13:$K$71,2,FALSE),IF('N2.1_Network_Risk_Summary'!$C$2="GD",VLOOKUP(A71,'N0.7_Lookup_References'!$E$13:$K$73,4,FALSE),IF($C$2="GT",VLOOKUP(A71,'N0.7_Lookup_References'!$E$13:$K$71,6,FALSE),"")))</f>
        <v>No entry required</v>
      </c>
      <c r="C71" s="163" t="s">
        <v>441</v>
      </c>
      <c r="D71" s="142">
        <f t="shared" si="8"/>
        <v>0</v>
      </c>
      <c r="E71" s="142">
        <f>'N2.3_RIIO3_Risk_And_Volumes'!BU72</f>
        <v>0</v>
      </c>
      <c r="F71" s="268">
        <f>'N2.3_RIIO3_Risk_And_Volumes'!BW72+'N2.3_RIIO3_Risk_And_Volumes'!BV72</f>
        <v>0</v>
      </c>
      <c r="G71" s="142">
        <f>'N2.3_RIIO3_Risk_And_Volumes'!BN72</f>
        <v>0</v>
      </c>
      <c r="H71" s="268">
        <f>'N2.3_RIIO3_Risk_And_Volumes'!BO72</f>
        <v>0</v>
      </c>
      <c r="I71" s="142">
        <f t="shared" si="2"/>
        <v>0</v>
      </c>
      <c r="J71" s="268">
        <f xml:space="preserve"> -SUMIFS('N1.3_Project_Listing'!$Q$16:$Q$829, 'N1.3_Project_Listing'!$G$16:$G$829,"A1", 'N1.3_Project_Listing'!$A$16:$A$829,$B71, 'N1.3_Project_Listing'!$D$16:$D$829, "Replacement")</f>
        <v>0</v>
      </c>
      <c r="K71" s="268">
        <f xml:space="preserve"> -SUMIFS('N1.3_Project_Listing'!$Q$16:$Q$829, 'N1.3_Project_Listing'!$G$16:$G$829,"A1", 'N1.3_Project_Listing'!$A$16:$A$829,$B71, 'N1.3_Project_Listing'!$D$16:$D$829, "Refurbishment")</f>
        <v>0</v>
      </c>
      <c r="L71" s="268">
        <f xml:space="preserve"> -SUMIFS('N1.3_Project_Listing'!$Q$16:$Q$829, 'N1.3_Project_Listing'!$G$16:$G$829,"A1", 'N1.3_Project_Listing'!$A$16:$A$829,$B71, 'N1.3_Project_Listing'!$D$16:$D$829, "Removal") - SUMIFS('N1.3_Project_Listing'!$Q$16:$Q$829, 'N1.3_Project_Listing'!$G$16:$G$829,"A1",'N1.3_Project_Listing'!$A$16:$A$829,$B71,'N1.3_Project_Listing'!$D$16:$D$829, "Addition")</f>
        <v>0</v>
      </c>
      <c r="M71" s="268">
        <f>'N2.3_RIIO3_Risk_And_Volumes'!BS72</f>
        <v>0</v>
      </c>
      <c r="N71" s="142">
        <f t="shared" si="11"/>
        <v>0</v>
      </c>
      <c r="O71" s="142">
        <f>'N2.4_RIIO3_Risk_Comp'!BP72</f>
        <v>0</v>
      </c>
      <c r="P71" s="142">
        <f>'N2.4_RIIO3_Risk_Comp'!BQ72</f>
        <v>0</v>
      </c>
      <c r="Q71" s="142">
        <f>'N2.4_RIIO3_Risk_Comp'!BP135</f>
        <v>0</v>
      </c>
      <c r="R71" s="142">
        <f>'N2.4_RIIO3_Risk_Comp'!BQ135</f>
        <v>0</v>
      </c>
      <c r="S71" s="142">
        <f>'N2.4_RIIO3_Risk_Comp'!BP198</f>
        <v>0</v>
      </c>
      <c r="T71" s="142">
        <f>'N2.4_RIIO3_Risk_Comp'!BQ198</f>
        <v>0</v>
      </c>
      <c r="U71" s="142">
        <f>'N2.4_RIIO3_Risk_Comp'!BP261</f>
        <v>0</v>
      </c>
      <c r="V71" s="142">
        <f>'N2.4_RIIO3_Risk_Comp'!BQ261</f>
        <v>0</v>
      </c>
      <c r="W71" s="268">
        <f>SUMIFS('N1.3_Project_Listing'!$P$16:$P$828,'N1.3_Project_Listing'!$G$16:$G$828,"A1",'N1.3_Project_Listing'!$A$16:$A$828,$B71,'N1.3_Project_Listing'!$D$16:$D$828, "Replacement")</f>
        <v>0</v>
      </c>
      <c r="X71" s="268">
        <f>SUMIFS('N1.3_Project_Listing'!$P$16:$P$828,'N1.3_Project_Listing'!$G$16:$G$828,"A1",'N1.3_Project_Listing'!$A$16:$A$828,$B71,'N1.3_Project_Listing'!$D$16:$D$828, "Refurbishment")</f>
        <v>0</v>
      </c>
      <c r="Y71" s="268">
        <f>SUMIFS('N1.3_Project_Listing'!$P$16:$P$828,'N1.3_Project_Listing'!$G$16:$G$828,"A1",'N1.3_Project_Listing'!$A$16:$A$828,$B71,'N1.3_Project_Listing'!$D$16:$D$828,"&lt;&gt;Replacement",'N1.3_Project_Listing'!$D$16:$D$828, "&lt;&gt;Refurbishment")</f>
        <v>0</v>
      </c>
      <c r="Z71" s="268">
        <f t="shared" si="3"/>
        <v>0</v>
      </c>
      <c r="AB71" s="165" t="str">
        <f t="shared" si="12"/>
        <v>OK</v>
      </c>
      <c r="AC71" s="165" t="str">
        <f t="shared" si="13"/>
        <v>OK</v>
      </c>
      <c r="AD71" s="165" t="str">
        <f>IF(ABS('N2.3_RIIO3_Risk_And_Volumes'!BQ72 - SUM('N2.1_Network_Risk_Summary'!J71:L71))&lt;0.01,"OK","Error")</f>
        <v>OK</v>
      </c>
      <c r="AE71" s="391">
        <f t="shared" si="7"/>
        <v>0</v>
      </c>
    </row>
    <row r="72" spans="1:34" ht="13.5" hidden="1">
      <c r="A72" s="108" t="s">
        <v>413</v>
      </c>
      <c r="B72" s="144" t="str">
        <f>IF($C$2="ET",VLOOKUP(A72,'N0.7_Lookup_References'!$E$13:$K$71,2,FALSE),IF('N2.1_Network_Risk_Summary'!$C$2="GD",VLOOKUP(A72,'N0.7_Lookup_References'!$E$13:$K$73,4,FALSE),IF($C$2="GT",VLOOKUP(A72,'N0.7_Lookup_References'!$E$13:$K$71,6,FALSE),"")))</f>
        <v>No entry required</v>
      </c>
      <c r="C72" s="163" t="s">
        <v>441</v>
      </c>
      <c r="D72" s="142">
        <f t="shared" si="8"/>
        <v>0</v>
      </c>
      <c r="E72" s="142">
        <f>'N2.3_RIIO3_Risk_And_Volumes'!BU73</f>
        <v>0</v>
      </c>
      <c r="F72" s="268">
        <f>'N2.3_RIIO3_Risk_And_Volumes'!BW73+'N2.3_RIIO3_Risk_And_Volumes'!BV73</f>
        <v>0</v>
      </c>
      <c r="G72" s="142">
        <f>'N2.3_RIIO3_Risk_And_Volumes'!BN73</f>
        <v>0</v>
      </c>
      <c r="H72" s="268">
        <f>'N2.3_RIIO3_Risk_And_Volumes'!BO73</f>
        <v>0</v>
      </c>
      <c r="I72" s="142">
        <f t="shared" si="2"/>
        <v>0</v>
      </c>
      <c r="J72" s="268">
        <f xml:space="preserve"> -SUMIFS('N1.3_Project_Listing'!$Q$16:$Q$829, 'N1.3_Project_Listing'!$G$16:$G$829,"A1", 'N1.3_Project_Listing'!$A$16:$A$829,$B72, 'N1.3_Project_Listing'!$D$16:$D$829, "Replacement")</f>
        <v>0</v>
      </c>
      <c r="K72" s="268">
        <f xml:space="preserve"> -SUMIFS('N1.3_Project_Listing'!$Q$16:$Q$829, 'N1.3_Project_Listing'!$G$16:$G$829,"A1", 'N1.3_Project_Listing'!$A$16:$A$829,$B72, 'N1.3_Project_Listing'!$D$16:$D$829, "Refurbishment")</f>
        <v>0</v>
      </c>
      <c r="L72" s="268">
        <f xml:space="preserve"> -SUMIFS('N1.3_Project_Listing'!$Q$16:$Q$829, 'N1.3_Project_Listing'!$G$16:$G$829,"A1", 'N1.3_Project_Listing'!$A$16:$A$829,$B72, 'N1.3_Project_Listing'!$D$16:$D$829, "Removal") - SUMIFS('N1.3_Project_Listing'!$Q$16:$Q$829, 'N1.3_Project_Listing'!$G$16:$G$829,"A1",'N1.3_Project_Listing'!$A$16:$A$829,$B72,'N1.3_Project_Listing'!$D$16:$D$829, "Addition")</f>
        <v>0</v>
      </c>
      <c r="M72" s="268">
        <f>'N2.3_RIIO3_Risk_And_Volumes'!BS73</f>
        <v>0</v>
      </c>
      <c r="N72" s="142">
        <f t="shared" si="11"/>
        <v>0</v>
      </c>
      <c r="O72" s="142">
        <f>'N2.4_RIIO3_Risk_Comp'!BP73</f>
        <v>0</v>
      </c>
      <c r="P72" s="142">
        <f>'N2.4_RIIO3_Risk_Comp'!BQ73</f>
        <v>0</v>
      </c>
      <c r="Q72" s="142">
        <f>'N2.4_RIIO3_Risk_Comp'!BP136</f>
        <v>0</v>
      </c>
      <c r="R72" s="142">
        <f>'N2.4_RIIO3_Risk_Comp'!BQ136</f>
        <v>0</v>
      </c>
      <c r="S72" s="142">
        <f>'N2.4_RIIO3_Risk_Comp'!BP199</f>
        <v>0</v>
      </c>
      <c r="T72" s="142">
        <f>'N2.4_RIIO3_Risk_Comp'!BQ199</f>
        <v>0</v>
      </c>
      <c r="U72" s="142">
        <f>'N2.4_RIIO3_Risk_Comp'!BP262</f>
        <v>0</v>
      </c>
      <c r="V72" s="142">
        <f>'N2.4_RIIO3_Risk_Comp'!BQ262</f>
        <v>0</v>
      </c>
      <c r="W72" s="268">
        <f>SUMIFS('N1.3_Project_Listing'!$P$16:$P$828,'N1.3_Project_Listing'!$G$16:$G$828,"A1",'N1.3_Project_Listing'!$A$16:$A$828,$B72,'N1.3_Project_Listing'!$D$16:$D$828, "Replacement")</f>
        <v>0</v>
      </c>
      <c r="X72" s="268">
        <f>SUMIFS('N1.3_Project_Listing'!$P$16:$P$828,'N1.3_Project_Listing'!$G$16:$G$828,"A1",'N1.3_Project_Listing'!$A$16:$A$828,$B72,'N1.3_Project_Listing'!$D$16:$D$828, "Refurbishment")</f>
        <v>0</v>
      </c>
      <c r="Y72" s="268">
        <f>SUMIFS('N1.3_Project_Listing'!$P$16:$P$828,'N1.3_Project_Listing'!$G$16:$G$828,"A1",'N1.3_Project_Listing'!$A$16:$A$828,$B72,'N1.3_Project_Listing'!$D$16:$D$828,"&lt;&gt;Replacement",'N1.3_Project_Listing'!$D$16:$D$828, "&lt;&gt;Refurbishment")</f>
        <v>0</v>
      </c>
      <c r="Z72" s="268">
        <f t="shared" si="3"/>
        <v>0</v>
      </c>
      <c r="AB72" s="165" t="str">
        <f t="shared" si="12"/>
        <v>OK</v>
      </c>
      <c r="AC72" s="165" t="str">
        <f t="shared" si="13"/>
        <v>OK</v>
      </c>
      <c r="AD72" s="165" t="str">
        <f>IF(ABS('N2.3_RIIO3_Risk_And_Volumes'!BQ73 - SUM('N2.1_Network_Risk_Summary'!J72:L72))&lt;0.01,"OK","Error")</f>
        <v>OK</v>
      </c>
      <c r="AE72" s="391">
        <f t="shared" si="7"/>
        <v>0</v>
      </c>
    </row>
    <row r="73" spans="1:34" ht="13.5" hidden="1">
      <c r="A73" s="108" t="s">
        <v>415</v>
      </c>
      <c r="B73" s="144" t="str">
        <f>IF($C$2="ET",VLOOKUP(A73,'N0.7_Lookup_References'!$E$13:$K$71,2,FALSE),IF('N2.1_Network_Risk_Summary'!$C$2="GD",VLOOKUP(A73,'N0.7_Lookup_References'!$E$13:$K$73,4,FALSE),IF($C$2="GT",VLOOKUP(A73,'N0.7_Lookup_References'!$E$13:$K$71,6,FALSE),"")))</f>
        <v>No entry required</v>
      </c>
      <c r="C73" s="163" t="s">
        <v>441</v>
      </c>
      <c r="D73" s="142">
        <f t="shared" si="8"/>
        <v>0</v>
      </c>
      <c r="E73" s="142">
        <f>'N2.3_RIIO3_Risk_And_Volumes'!BU74</f>
        <v>0</v>
      </c>
      <c r="F73" s="268">
        <f>'N2.3_RIIO3_Risk_And_Volumes'!BW74+'N2.3_RIIO3_Risk_And_Volumes'!BV74</f>
        <v>0</v>
      </c>
      <c r="G73" s="142">
        <f>'N2.3_RIIO3_Risk_And_Volumes'!BN74</f>
        <v>0</v>
      </c>
      <c r="H73" s="268">
        <f>'N2.3_RIIO3_Risk_And_Volumes'!BO74</f>
        <v>0</v>
      </c>
      <c r="I73" s="142">
        <f t="shared" si="2"/>
        <v>0</v>
      </c>
      <c r="J73" s="268">
        <f xml:space="preserve"> -SUMIFS('N1.3_Project_Listing'!$Q$16:$Q$829, 'N1.3_Project_Listing'!$G$16:$G$829,"A1", 'N1.3_Project_Listing'!$A$16:$A$829,$B73, 'N1.3_Project_Listing'!$D$16:$D$829, "Replacement")</f>
        <v>0</v>
      </c>
      <c r="K73" s="268">
        <f xml:space="preserve"> -SUMIFS('N1.3_Project_Listing'!$Q$16:$Q$829, 'N1.3_Project_Listing'!$G$16:$G$829,"A1", 'N1.3_Project_Listing'!$A$16:$A$829,$B73, 'N1.3_Project_Listing'!$D$16:$D$829, "Refurbishment")</f>
        <v>0</v>
      </c>
      <c r="L73" s="268">
        <f xml:space="preserve"> -SUMIFS('N1.3_Project_Listing'!$Q$16:$Q$829, 'N1.3_Project_Listing'!$G$16:$G$829,"A1", 'N1.3_Project_Listing'!$A$16:$A$829,$B73, 'N1.3_Project_Listing'!$D$16:$D$829, "Removal") - SUMIFS('N1.3_Project_Listing'!$Q$16:$Q$829, 'N1.3_Project_Listing'!$G$16:$G$829,"A1",'N1.3_Project_Listing'!$A$16:$A$829,$B73,'N1.3_Project_Listing'!$D$16:$D$829, "Addition")</f>
        <v>0</v>
      </c>
      <c r="M73" s="268">
        <f>'N2.3_RIIO3_Risk_And_Volumes'!BS74</f>
        <v>0</v>
      </c>
      <c r="N73" s="142">
        <f t="shared" si="11"/>
        <v>0</v>
      </c>
      <c r="O73" s="142">
        <f>'N2.4_RIIO3_Risk_Comp'!BP74</f>
        <v>0</v>
      </c>
      <c r="P73" s="142">
        <f>'N2.4_RIIO3_Risk_Comp'!BQ74</f>
        <v>0</v>
      </c>
      <c r="Q73" s="142">
        <f>'N2.4_RIIO3_Risk_Comp'!BP137</f>
        <v>0</v>
      </c>
      <c r="R73" s="142">
        <f>'N2.4_RIIO3_Risk_Comp'!BQ137</f>
        <v>0</v>
      </c>
      <c r="S73" s="142">
        <f>'N2.4_RIIO3_Risk_Comp'!BP200</f>
        <v>0</v>
      </c>
      <c r="T73" s="142">
        <f>'N2.4_RIIO3_Risk_Comp'!BQ200</f>
        <v>0</v>
      </c>
      <c r="U73" s="142">
        <f>'N2.4_RIIO3_Risk_Comp'!BP263</f>
        <v>0</v>
      </c>
      <c r="V73" s="142">
        <f>'N2.4_RIIO3_Risk_Comp'!BQ263</f>
        <v>0</v>
      </c>
      <c r="W73" s="268">
        <f>SUMIFS('N1.3_Project_Listing'!$P$16:$P$828,'N1.3_Project_Listing'!$G$16:$G$828,"A1",'N1.3_Project_Listing'!$A$16:$A$828,$B73,'N1.3_Project_Listing'!$D$16:$D$828, "Replacement")</f>
        <v>0</v>
      </c>
      <c r="X73" s="268">
        <f>SUMIFS('N1.3_Project_Listing'!$P$16:$P$828,'N1.3_Project_Listing'!$G$16:$G$828,"A1",'N1.3_Project_Listing'!$A$16:$A$828,$B73,'N1.3_Project_Listing'!$D$16:$D$828, "Refurbishment")</f>
        <v>0</v>
      </c>
      <c r="Y73" s="268">
        <f>SUMIFS('N1.3_Project_Listing'!$P$16:$P$828,'N1.3_Project_Listing'!$G$16:$G$828,"A1",'N1.3_Project_Listing'!$A$16:$A$828,$B73,'N1.3_Project_Listing'!$D$16:$D$828,"&lt;&gt;Replacement",'N1.3_Project_Listing'!$D$16:$D$828, "&lt;&gt;Refurbishment")</f>
        <v>0</v>
      </c>
      <c r="Z73" s="268">
        <f t="shared" si="3"/>
        <v>0</v>
      </c>
      <c r="AB73" s="165" t="str">
        <f t="shared" si="12"/>
        <v>OK</v>
      </c>
      <c r="AC73" s="165" t="str">
        <f t="shared" si="13"/>
        <v>OK</v>
      </c>
      <c r="AD73" s="165" t="str">
        <f>IF(ABS('N2.3_RIIO3_Risk_And_Volumes'!BQ74 - SUM('N2.1_Network_Risk_Summary'!J73:L73))&lt;0.01,"OK","Error")</f>
        <v>OK</v>
      </c>
      <c r="AE73" s="391">
        <f t="shared" si="7"/>
        <v>0</v>
      </c>
    </row>
    <row r="74" spans="1:34" ht="13.5">
      <c r="A74" s="14"/>
      <c r="B74" s="145" t="s">
        <v>230</v>
      </c>
      <c r="C74" s="163" t="s">
        <v>245</v>
      </c>
      <c r="D74" s="275">
        <f>SUM(D16:D73)</f>
        <v>62.569719368363877</v>
      </c>
      <c r="E74" s="275">
        <f t="shared" ref="E74:Z74" si="14">SUM(E16:E73)</f>
        <v>0</v>
      </c>
      <c r="F74" s="275">
        <f t="shared" si="14"/>
        <v>0</v>
      </c>
      <c r="G74" s="275">
        <f t="shared" si="14"/>
        <v>306.98215903694091</v>
      </c>
      <c r="H74" s="275">
        <f t="shared" si="14"/>
        <v>35.464063847074442</v>
      </c>
      <c r="I74" s="275">
        <f t="shared" si="14"/>
        <v>342.44622288401547</v>
      </c>
      <c r="J74" s="275">
        <f t="shared" si="14"/>
        <v>-14.635729184804807</v>
      </c>
      <c r="K74" s="275">
        <f t="shared" si="14"/>
        <v>-1.9625442499989909</v>
      </c>
      <c r="L74" s="275">
        <f t="shared" si="14"/>
        <v>-1.575423044486765</v>
      </c>
      <c r="M74" s="275">
        <f t="shared" si="14"/>
        <v>-44.396022889073308</v>
      </c>
      <c r="N74" s="275">
        <f t="shared" si="14"/>
        <v>279.87650351565156</v>
      </c>
      <c r="O74" s="275">
        <f t="shared" si="14"/>
        <v>199.06765358760441</v>
      </c>
      <c r="P74" s="275">
        <f t="shared" si="14"/>
        <v>172.08699680051814</v>
      </c>
      <c r="Q74" s="275">
        <f t="shared" si="14"/>
        <v>31.306236395659091</v>
      </c>
      <c r="R74" s="275">
        <f t="shared" si="14"/>
        <v>23.251058395777186</v>
      </c>
      <c r="S74" s="275">
        <f t="shared" si="14"/>
        <v>38.728170488490029</v>
      </c>
      <c r="T74" s="275">
        <f t="shared" si="14"/>
        <v>29.296808617935529</v>
      </c>
      <c r="U74" s="275">
        <f t="shared" si="14"/>
        <v>73.344397900946404</v>
      </c>
      <c r="V74" s="275">
        <f t="shared" si="14"/>
        <v>55.240053619001586</v>
      </c>
      <c r="W74" s="275">
        <f t="shared" si="14"/>
        <v>726.74044917725723</v>
      </c>
      <c r="X74" s="275">
        <f t="shared" si="14"/>
        <v>25.374097893622725</v>
      </c>
      <c r="Y74" s="275">
        <f t="shared" si="14"/>
        <v>841.58436543863263</v>
      </c>
      <c r="Z74" s="275">
        <f t="shared" si="14"/>
        <v>1593.6989125095129</v>
      </c>
    </row>
    <row r="75" spans="1:34">
      <c r="A75"/>
      <c r="B75"/>
      <c r="C75"/>
      <c r="D75"/>
      <c r="E75"/>
      <c r="F75"/>
      <c r="G75"/>
      <c r="H75"/>
      <c r="I75"/>
      <c r="J75"/>
      <c r="K75"/>
      <c r="L75"/>
      <c r="M75"/>
      <c r="N75"/>
      <c r="O75"/>
      <c r="P75"/>
      <c r="Q75"/>
      <c r="R75"/>
      <c r="S75"/>
      <c r="T75"/>
      <c r="U75"/>
      <c r="V75"/>
      <c r="Z75"/>
      <c r="AA75"/>
      <c r="AB75"/>
      <c r="AC75"/>
      <c r="AD75"/>
      <c r="AE75"/>
      <c r="AF75"/>
      <c r="AG75"/>
    </row>
    <row r="76" spans="1:34">
      <c r="A76"/>
      <c r="B76"/>
      <c r="C76"/>
      <c r="D76"/>
      <c r="E76"/>
      <c r="F76"/>
      <c r="G76"/>
      <c r="H76"/>
      <c r="I76"/>
      <c r="J76"/>
      <c r="K76"/>
      <c r="L76" s="397"/>
      <c r="M76"/>
      <c r="N76"/>
      <c r="O76"/>
      <c r="P76"/>
      <c r="Q76"/>
      <c r="R76"/>
      <c r="S76"/>
      <c r="T76"/>
      <c r="U76"/>
      <c r="V76"/>
      <c r="Z76"/>
      <c r="AA76"/>
      <c r="AB76"/>
      <c r="AC76"/>
      <c r="AD76"/>
      <c r="AE76"/>
      <c r="AF76"/>
      <c r="AG76"/>
      <c r="AH76"/>
    </row>
    <row r="77" spans="1:34">
      <c r="A77"/>
      <c r="B77"/>
      <c r="C77"/>
      <c r="D77"/>
      <c r="E77"/>
      <c r="F77"/>
      <c r="G77"/>
      <c r="H77"/>
      <c r="I77"/>
      <c r="J77"/>
      <c r="K77"/>
      <c r="L77"/>
      <c r="M77"/>
      <c r="N77"/>
      <c r="O77"/>
      <c r="P77"/>
      <c r="Q77"/>
      <c r="R77"/>
      <c r="S77"/>
      <c r="T77"/>
      <c r="U77"/>
      <c r="V77"/>
      <c r="Z77"/>
      <c r="AA77"/>
      <c r="AB77"/>
      <c r="AC77"/>
      <c r="AD77"/>
      <c r="AE77"/>
      <c r="AF77"/>
      <c r="AG77"/>
      <c r="AH77"/>
    </row>
    <row r="78" spans="1:34">
      <c r="T78"/>
      <c r="U78"/>
      <c r="V78"/>
      <c r="Z78"/>
      <c r="AA78"/>
    </row>
    <row r="79" spans="1:34">
      <c r="D79" s="450" t="s">
        <v>438</v>
      </c>
      <c r="E79" s="451"/>
      <c r="F79" s="451"/>
      <c r="G79" s="451"/>
      <c r="H79" s="451"/>
      <c r="I79" s="451"/>
      <c r="J79" s="451"/>
      <c r="K79" s="452"/>
      <c r="L79" s="444" t="s">
        <v>892</v>
      </c>
      <c r="M79" s="445"/>
      <c r="N79" s="445"/>
      <c r="O79" s="446"/>
      <c r="P79" s="447" t="s">
        <v>893</v>
      </c>
      <c r="Q79" s="448"/>
      <c r="R79" s="448"/>
      <c r="S79" s="449"/>
      <c r="T79"/>
      <c r="U79"/>
      <c r="V79"/>
      <c r="Z79"/>
      <c r="AA79"/>
      <c r="AB79" s="440" t="s">
        <v>867</v>
      </c>
      <c r="AC79" s="440"/>
      <c r="AD79" s="440"/>
    </row>
    <row r="80" spans="1:34" ht="140">
      <c r="A80" s="107"/>
      <c r="B80" s="143" t="s">
        <v>425</v>
      </c>
      <c r="C80" s="146" t="s">
        <v>894</v>
      </c>
      <c r="D80" s="266" t="s">
        <v>895</v>
      </c>
      <c r="E80" s="266" t="s">
        <v>896</v>
      </c>
      <c r="F80" s="266" t="s">
        <v>876</v>
      </c>
      <c r="G80" s="266" t="s">
        <v>897</v>
      </c>
      <c r="H80" s="266" t="s">
        <v>898</v>
      </c>
      <c r="I80" s="266" t="s">
        <v>899</v>
      </c>
      <c r="J80" s="266" t="s">
        <v>900</v>
      </c>
      <c r="K80" s="267" t="s">
        <v>901</v>
      </c>
      <c r="L80" s="307" t="s">
        <v>902</v>
      </c>
      <c r="M80" s="307" t="s">
        <v>903</v>
      </c>
      <c r="N80" s="307" t="s">
        <v>904</v>
      </c>
      <c r="O80" s="306" t="s">
        <v>905</v>
      </c>
      <c r="P80" s="308" t="s">
        <v>902</v>
      </c>
      <c r="Q80" s="308" t="s">
        <v>903</v>
      </c>
      <c r="R80" s="308" t="s">
        <v>904</v>
      </c>
      <c r="S80" s="309" t="s">
        <v>905</v>
      </c>
      <c r="T80"/>
      <c r="U80"/>
      <c r="V80"/>
      <c r="Z80"/>
      <c r="AA80"/>
      <c r="AB80" s="164" t="s">
        <v>906</v>
      </c>
      <c r="AC80" s="164" t="s">
        <v>907</v>
      </c>
      <c r="AD80" s="164" t="s">
        <v>908</v>
      </c>
    </row>
    <row r="81" spans="1:30">
      <c r="A81" s="108" t="s">
        <v>174</v>
      </c>
      <c r="B81" s="144" t="str">
        <f>IF($C$2="ET",VLOOKUP(A81,'N0.7_Lookup_References'!$E$13:$K$71,2,FALSE),IF('N2.1_Network_Risk_Summary'!$C$2="GD",VLOOKUP(A81,'N0.7_Lookup_References'!$E$13:$K$73,4,FALSE),IF($C$2="GT",VLOOKUP(A81,'N0.7_Lookup_References'!$E$13:$K$71,6,FALSE),"")))</f>
        <v>LTS Pipelines</v>
      </c>
      <c r="C81" s="241" t="str">
        <f>IF($C$2="ET",VLOOKUP(A81,'N0.7_Lookup_References'!$E$13:$K$63,3,FALSE),IF('N2.1_Network_Risk_Summary'!$C$2="GD",VLOOKUP(A81,'N0.7_Lookup_References'!$E$13:$K$73,5,FALSE),IF($C$2="GT",VLOOKUP(A81,'N0.7_Lookup_References'!$E$13:$K$63,7,FALSE),"")))</f>
        <v>km</v>
      </c>
      <c r="D81" s="268">
        <f xml:space="preserve"> SUMIFS('N1.3_Project_Listing'!$K$16:$K$829, 'N1.3_Project_Listing'!$G$16:$G$829,"A1", 'N1.3_Project_Listing'!$A$16:$A$829,$B81, 'N1.3_Project_Listing'!$D$16:$D$829, "Replacement")</f>
        <v>0</v>
      </c>
      <c r="E81" s="268">
        <f xml:space="preserve"> SUMIFS('N1.3_Project_Listing'!$L$16:$L$829, 'N1.3_Project_Listing'!$G$16:$G$829,"A1", 'N1.3_Project_Listing'!$A$16:$A$829,$B81, 'N1.3_Project_Listing'!$D$16:$D$829, "Replacement")</f>
        <v>0</v>
      </c>
      <c r="F81" s="268">
        <f>SUMIFS('N1.3_Project_Listing'!$M$16:$M$829,'N1.3_Project_Listing'!$G$16:$G$829,"A1",'N1.3_Project_Listing'!$A$16:$A$829,$B81,'N1.3_Project_Listing'!$D$16:$D$829, "Refurbishment")</f>
        <v>0</v>
      </c>
      <c r="G81" s="268">
        <f>SUMIFS('N1.3_Project_Listing'!$M$16:$M$829,'N1.3_Project_Listing'!$G$16:$G$829,"A1",'N1.3_Project_Listing'!$A$16:$A$829,$B81,'N1.3_Project_Listing'!$D$16:$D$829, "Removal") + SUMIFS('N1.3_Project_Listing'!$M$16:$M$829,'N1.3_Project_Listing'!$G$16:$G$829,"A1",'N1.3_Project_Listing'!$A$16:$A$829,$B81,'N1.3_Project_Listing'!$D$16:$D$829, "Addition")</f>
        <v>0</v>
      </c>
      <c r="H81" s="268">
        <f>SUMIFS('N1.3_Project_Listing'!$M$16:$M$829,'N1.3_Project_Listing'!$G$16:$G$829,"A1",'N1.3_Project_Listing'!$A$16:$A$829,$B81,'N1.3_Project_Listing'!$D$16:$D$829, "Removal")</f>
        <v>0</v>
      </c>
      <c r="I81" s="268">
        <f>SUMIFS('N1.3_Project_Listing'!$M$16:$M$829,'N1.3_Project_Listing'!$G$16:$G$829,"A1",'N1.3_Project_Listing'!$A$16:$A$829,$B81,'N1.3_Project_Listing'!$D$16:$D$829, "Addition")</f>
        <v>0</v>
      </c>
      <c r="J81" s="268">
        <f>SUMIFS('N2.3_RIIO3_Risk_And_Volumes'!$CB$81:$CB$138,'N2.3_RIIO3_Risk_And_Volumes'!$C$81:$C$138,$B81)</f>
        <v>0</v>
      </c>
      <c r="K81" s="268">
        <f t="shared" ref="K81:K112" si="15">SUM(D81:E81)/2+F81+G81+J81</f>
        <v>0</v>
      </c>
      <c r="L81" s="268">
        <f>SUMIFS('N2.3_RIIO3_Risk_And_Volumes'!$BN$81:$BN$138,'N2.3_RIIO3_Risk_And_Volumes'!$C$81:$C$138,$B81)</f>
        <v>1190.6470000000004</v>
      </c>
      <c r="M81" s="268">
        <f>SUMIFS('N2.3_RIIO3_Risk_And_Volumes'!$BP$81:$BP$138,'N2.3_RIIO3_Risk_And_Volumes'!$C$81:$C$138,$B81)</f>
        <v>1190.6470000000004</v>
      </c>
      <c r="N81" s="268">
        <f>SUMIFS('N2.3_RIIO3_Risk_And_Volumes'!$BR$81:$BR$138,'N2.3_RIIO3_Risk_And_Volumes'!$C$81:$C$138,$B81)</f>
        <v>1190.6470000000004</v>
      </c>
      <c r="O81" s="66">
        <f>N81-L81</f>
        <v>0</v>
      </c>
      <c r="P81" s="268">
        <f>SUMIFS('N2.3_RIIO3_Risk_And_Volumes'!$BN$144:$BN$201,'N2.3_RIIO3_Risk_And_Volumes'!$C$144:$C$201,$B81)</f>
        <v>1190.6470000000008</v>
      </c>
      <c r="Q81" s="268">
        <f>SUMIFS('N2.3_RIIO3_Risk_And_Volumes'!$BP$144:$BP$201,'N2.3_RIIO3_Risk_And_Volumes'!$C$144:$C$201,$B81)</f>
        <v>1190.6470000000013</v>
      </c>
      <c r="R81" s="268">
        <f>SUMIFS('N2.3_RIIO3_Risk_And_Volumes'!$BR$144:$BR$201,'N2.3_RIIO3_Risk_And_Volumes'!$C$144:$C$201,$B81)</f>
        <v>1190.6470000000013</v>
      </c>
      <c r="S81" s="66">
        <f t="shared" ref="S81:S112" si="16">R81-P81</f>
        <v>0</v>
      </c>
      <c r="T81"/>
      <c r="U81"/>
      <c r="V81"/>
      <c r="Z81"/>
      <c r="AA81"/>
      <c r="AB81" s="165" t="str">
        <f>IF(ABS(ROUND((L81-P81),2) + (ROUND(M81-Q81,2))+ROUND(N81-R81,2))&lt;0.01,"OK","Error")</f>
        <v>OK</v>
      </c>
      <c r="AC81" s="165" t="str">
        <f>IF(ABS(ROUND((E81-D81)+(I81-H81),2) - (ROUND('N2.3_RIIO3_Risk_And_Volumes'!BQ81,2)))&lt;0.01,"OK","Error")</f>
        <v>OK</v>
      </c>
      <c r="AD81" s="165" t="str">
        <f>IF(ABS(ROUND(((E81-D81)+(I81-H81)+('N2.3_RIIO3_Risk_And_Volumes'!BZ81-'N2.3_RIIO3_Risk_And_Volumes'!CA81)),2) - (ROUND(O81,2)))&lt;0.01,"OK","Error")</f>
        <v>OK</v>
      </c>
    </row>
    <row r="82" spans="1:30">
      <c r="A82" s="108" t="s">
        <v>188</v>
      </c>
      <c r="B82" s="144" t="str">
        <f>IF($C$2="ET",VLOOKUP(A82,'N0.7_Lookup_References'!$E$13:$K$71,2,FALSE),IF('N2.1_Network_Risk_Summary'!$C$2="GD",VLOOKUP(A82,'N0.7_Lookup_References'!$E$13:$K$73,4,FALSE),IF($C$2="GT",VLOOKUP(A82,'N0.7_Lookup_References'!$E$13:$K$71,6,FALSE),"")))</f>
        <v>Mains</v>
      </c>
      <c r="C82" s="241" t="str">
        <f>IF($C$2="ET",VLOOKUP(A82,'N0.7_Lookup_References'!$E$13:$K$63,3,FALSE),IF('N2.1_Network_Risk_Summary'!$C$2="GD",VLOOKUP(A82,'N0.7_Lookup_References'!$E$13:$K$73,5,FALSE),IF($C$2="GT",VLOOKUP(A82,'N0.7_Lookup_References'!$E$13:$K$63,7,FALSE),"")))</f>
        <v>km</v>
      </c>
      <c r="D82" s="268">
        <f xml:space="preserve"> SUMIFS('N1.3_Project_Listing'!$K$16:$K$829, 'N1.3_Project_Listing'!$G$16:$G$829,"A1", 'N1.3_Project_Listing'!$A$16:$A$829,$B82, 'N1.3_Project_Listing'!$D$16:$D$829, "Replacement")</f>
        <v>337.59729352035583</v>
      </c>
      <c r="E82" s="268">
        <f xml:space="preserve"> SUMIFS('N1.3_Project_Listing'!$L$16:$L$829, 'N1.3_Project_Listing'!$G$16:$G$829,"A1", 'N1.3_Project_Listing'!$A$16:$A$829,$B82, 'N1.3_Project_Listing'!$D$16:$D$829, "Replacement")</f>
        <v>330.84534764994845</v>
      </c>
      <c r="F82" s="268">
        <f>SUMIFS('N1.3_Project_Listing'!$M$16:$M$829,'N1.3_Project_Listing'!$G$16:$G$829,"A1",'N1.3_Project_Listing'!$A$16:$A$829,$B82,'N1.3_Project_Listing'!$D$16:$D$829, "Refurbishment")</f>
        <v>0</v>
      </c>
      <c r="G82" s="268">
        <f>SUMIFS('N1.3_Project_Listing'!$M$16:$M$829,'N1.3_Project_Listing'!$G$16:$G$829,"A1",'N1.3_Project_Listing'!$A$16:$A$829,$B82,'N1.3_Project_Listing'!$D$16:$D$829, "Removal") + SUMIFS('N1.3_Project_Listing'!$M$16:$M$829,'N1.3_Project_Listing'!$G$16:$G$829,"A1",'N1.3_Project_Listing'!$A$16:$A$829,$B82,'N1.3_Project_Listing'!$D$16:$D$829, "Addition")</f>
        <v>0</v>
      </c>
      <c r="H82" s="268">
        <f>SUMIFS('N1.3_Project_Listing'!$M$16:$M$829,'N1.3_Project_Listing'!$G$16:$G$829,"A1",'N1.3_Project_Listing'!$A$16:$A$829,$B82,'N1.3_Project_Listing'!$D$16:$D$829, "Removal")</f>
        <v>0</v>
      </c>
      <c r="I82" s="268">
        <f>SUMIFS('N1.3_Project_Listing'!$M$16:$M$829,'N1.3_Project_Listing'!$G$16:$G$829,"A1",'N1.3_Project_Listing'!$A$16:$A$829,$B82,'N1.3_Project_Listing'!$D$16:$D$829, "Addition")</f>
        <v>0</v>
      </c>
      <c r="J82" s="268">
        <f>SUMIFS('N2.3_RIIO3_Risk_And_Volumes'!$CB$81:$CB$138,'N2.3_RIIO3_Risk_And_Volumes'!$C$81:$C$138,$B82)</f>
        <v>0</v>
      </c>
      <c r="K82" s="268">
        <f>SUM(D82:E82)/2+F82+G82+J82</f>
        <v>334.22132058515217</v>
      </c>
      <c r="L82" s="268">
        <f>SUMIFS('N2.3_RIIO3_Risk_And_Volumes'!$BN$81:$BN$138,'N2.3_RIIO3_Risk_And_Volumes'!$C$81:$C$138,$B82)</f>
        <v>35190.083569073395</v>
      </c>
      <c r="M82" s="268">
        <f>SUMIFS('N2.3_RIIO3_Risk_And_Volumes'!$BP$81:$BP$138,'N2.3_RIIO3_Risk_And_Volumes'!$C$81:$C$138,$B82)</f>
        <v>35190.083569073402</v>
      </c>
      <c r="N82" s="268">
        <f>SUMIFS('N2.3_RIIO3_Risk_And_Volumes'!$BR$81:$BR$138,'N2.3_RIIO3_Risk_And_Volumes'!$C$81:$C$138,$B82)</f>
        <v>35135.111532073395</v>
      </c>
      <c r="O82" s="66">
        <f t="shared" ref="O82:O112" si="17">N82-L82</f>
        <v>-54.972036999999546</v>
      </c>
      <c r="P82" s="268">
        <f>SUMIFS('N2.3_RIIO3_Risk_And_Volumes'!$BN$144:$BN$201,'N2.3_RIIO3_Risk_And_Volumes'!$C$144:$C$201,$B82)</f>
        <v>35190.083569073387</v>
      </c>
      <c r="Q82" s="268">
        <f>SUMIFS('N2.3_RIIO3_Risk_And_Volumes'!$BP$144:$BP$201,'N2.3_RIIO3_Risk_And_Volumes'!$C$144:$C$201,$B82)</f>
        <v>35190.083569073395</v>
      </c>
      <c r="R82" s="268">
        <f>SUMIFS('N2.3_RIIO3_Risk_And_Volumes'!$BR$144:$BR$201,'N2.3_RIIO3_Risk_And_Volumes'!$C$144:$C$201,$B82)</f>
        <v>35135.111532073395</v>
      </c>
      <c r="S82" s="66">
        <f t="shared" si="16"/>
        <v>-54.97203699999227</v>
      </c>
      <c r="T82"/>
      <c r="U82"/>
      <c r="V82"/>
      <c r="W82" s="399"/>
      <c r="Z82"/>
      <c r="AA82" s="402"/>
      <c r="AB82" s="165" t="str">
        <f t="shared" ref="AB82:AB112" si="18">IF(ABS(ROUND((L82-P82),2) + (ROUND(M82-Q82,2))+ROUND(N82-R82,2))&lt;0.01,"OK","Error")</f>
        <v>OK</v>
      </c>
      <c r="AC82" s="165" t="str">
        <f>IF(ABS(ROUND((E82-D82)+(I82-H82),2) - (ROUND('N2.3_RIIO3_Risk_And_Volumes'!BQ82,2)))&lt;0.01,"OK","Error")</f>
        <v>Error</v>
      </c>
      <c r="AD82" s="165" t="str">
        <f>IF(ABS(ROUND(((E82-D82)+(I82-H82)+('N2.3_RIIO3_Risk_And_Volumes'!BZ82-'N2.3_RIIO3_Risk_And_Volumes'!CA82)),2) - (ROUND(O82,2)))&lt;0.01,"OK","Error")</f>
        <v>Error</v>
      </c>
    </row>
    <row r="83" spans="1:30">
      <c r="A83" s="108" t="s">
        <v>200</v>
      </c>
      <c r="B83" s="144" t="str">
        <f>IF($C$2="ET",VLOOKUP(A83,'N0.7_Lookup_References'!$E$13:$K$71,2,FALSE),IF('N2.1_Network_Risk_Summary'!$C$2="GD",VLOOKUP(A83,'N0.7_Lookup_References'!$E$13:$K$73,4,FALSE),IF($C$2="GT",VLOOKUP(A83,'N0.7_Lookup_References'!$E$13:$K$71,6,FALSE),"")))</f>
        <v>Services</v>
      </c>
      <c r="C83" s="241" t="str">
        <f>IF($C$2="ET",VLOOKUP(A83,'N0.7_Lookup_References'!$E$13:$K$63,3,FALSE),IF('N2.1_Network_Risk_Summary'!$C$2="GD",VLOOKUP(A83,'N0.7_Lookup_References'!$E$13:$K$73,5,FALSE),IF($C$2="GT",VLOOKUP(A83,'N0.7_Lookup_References'!$E$13:$K$63,7,FALSE),"")))</f>
        <v>Number of</v>
      </c>
      <c r="D83" s="268">
        <f xml:space="preserve"> SUMIFS('N1.3_Project_Listing'!$K$16:$K$829, 'N1.3_Project_Listing'!$G$16:$G$829,"A1", 'N1.3_Project_Listing'!$A$16:$A$829,$B83, 'N1.3_Project_Listing'!$D$16:$D$829, "Replacement")</f>
        <v>4961.3546997308003</v>
      </c>
      <c r="E83" s="268">
        <f xml:space="preserve"> SUMIFS('N1.3_Project_Listing'!$L$16:$L$829, 'N1.3_Project_Listing'!$G$16:$G$829,"A1", 'N1.3_Project_Listing'!$A$16:$A$829,$B83, 'N1.3_Project_Listing'!$D$16:$D$829, "Replacement")</f>
        <v>4961.3546997308003</v>
      </c>
      <c r="F83" s="268">
        <f>SUMIFS('N1.3_Project_Listing'!$M$16:$M$829,'N1.3_Project_Listing'!$G$16:$G$829,"A1",'N1.3_Project_Listing'!$A$16:$A$829,$B83,'N1.3_Project_Listing'!$D$16:$D$829, "Refurbishment")</f>
        <v>0</v>
      </c>
      <c r="G83" s="268">
        <f>SUMIFS('N1.3_Project_Listing'!$M$16:$M$829,'N1.3_Project_Listing'!$G$16:$G$829,"A1",'N1.3_Project_Listing'!$A$16:$A$829,$B83,'N1.3_Project_Listing'!$D$16:$D$829, "Removal") + SUMIFS('N1.3_Project_Listing'!$M$16:$M$829,'N1.3_Project_Listing'!$G$16:$G$829,"A1",'N1.3_Project_Listing'!$A$16:$A$829,$B83,'N1.3_Project_Listing'!$D$16:$D$829, "Addition")</f>
        <v>0</v>
      </c>
      <c r="H83" s="268">
        <f>SUMIFS('N1.3_Project_Listing'!$M$16:$M$829,'N1.3_Project_Listing'!$G$16:$G$829,"A1",'N1.3_Project_Listing'!$A$16:$A$829,$B83,'N1.3_Project_Listing'!$D$16:$D$829, "Removal")</f>
        <v>0</v>
      </c>
      <c r="I83" s="268">
        <f>SUMIFS('N1.3_Project_Listing'!$M$16:$M$829,'N1.3_Project_Listing'!$G$16:$G$829,"A1",'N1.3_Project_Listing'!$A$16:$A$829,$B83,'N1.3_Project_Listing'!$D$16:$D$829, "Addition")</f>
        <v>0</v>
      </c>
      <c r="J83" s="268">
        <f>SUMIFS('N2.3_RIIO3_Risk_And_Volumes'!$CB$81:$CB$138,'N2.3_RIIO3_Risk_And_Volumes'!$C$81:$C$138,$B83)</f>
        <v>0</v>
      </c>
      <c r="K83" s="268">
        <f t="shared" si="15"/>
        <v>4961.3546997308003</v>
      </c>
      <c r="L83" s="268">
        <f>SUMIFS('N2.3_RIIO3_Risk_And_Volumes'!$BN$81:$BN$138,'N2.3_RIIO3_Risk_And_Volumes'!$C$81:$C$138,$B83)</f>
        <v>2551176.9998639999</v>
      </c>
      <c r="M83" s="268">
        <f>SUMIFS('N2.3_RIIO3_Risk_And_Volumes'!$BP$81:$BP$138,'N2.3_RIIO3_Risk_And_Volumes'!$C$81:$C$138,$B83)</f>
        <v>2551176.9998639999</v>
      </c>
      <c r="N83" s="268">
        <f>SUMIFS('N2.3_RIIO3_Risk_And_Volumes'!$BR$81:$BR$138,'N2.3_RIIO3_Risk_And_Volumes'!$C$81:$C$138,$B83)</f>
        <v>2551176.9998639994</v>
      </c>
      <c r="O83" s="66">
        <f t="shared" si="17"/>
        <v>0</v>
      </c>
      <c r="P83" s="268">
        <f>SUMIFS('N2.3_RIIO3_Risk_And_Volumes'!$BN$144:$BN$201,'N2.3_RIIO3_Risk_And_Volumes'!$C$144:$C$201,$B83)</f>
        <v>2551176.9998639999</v>
      </c>
      <c r="Q83" s="268">
        <f>SUMIFS('N2.3_RIIO3_Risk_And_Volumes'!$BP$144:$BP$201,'N2.3_RIIO3_Risk_And_Volumes'!$C$144:$C$201,$B83)</f>
        <v>2551176.9998639999</v>
      </c>
      <c r="R83" s="268">
        <f>SUMIFS('N2.3_RIIO3_Risk_And_Volumes'!$BR$144:$BR$201,'N2.3_RIIO3_Risk_And_Volumes'!$C$144:$C$201,$B83)</f>
        <v>2551176.9998639994</v>
      </c>
      <c r="S83" s="66">
        <f t="shared" si="16"/>
        <v>0</v>
      </c>
      <c r="T83"/>
      <c r="U83"/>
      <c r="V83"/>
      <c r="Z83"/>
      <c r="AA83" s="402"/>
      <c r="AB83" s="165" t="str">
        <f t="shared" si="18"/>
        <v>OK</v>
      </c>
      <c r="AC83" s="165" t="str">
        <f>IF(ABS(ROUND((E83-D83)+(I83-H83),2) - (ROUND('N2.3_RIIO3_Risk_And_Volumes'!BQ83,2)))&lt;0.01,"OK","Error")</f>
        <v>OK</v>
      </c>
      <c r="AD83" s="165" t="str">
        <f>IF(ABS(ROUND(((E83-D83)+(I83-H83)+('N2.3_RIIO3_Risk_And_Volumes'!BZ83-'N2.3_RIIO3_Risk_And_Volumes'!CA83)),2) - (ROUND(O83,2)))&lt;0.01,"OK","Error")</f>
        <v>OK</v>
      </c>
    </row>
    <row r="84" spans="1:30">
      <c r="A84" s="108" t="s">
        <v>213</v>
      </c>
      <c r="B84" s="144" t="str">
        <f>IF($C$2="ET",VLOOKUP(A84,'N0.7_Lookup_References'!$E$13:$K$71,2,FALSE),IF('N2.1_Network_Risk_Summary'!$C$2="GD",VLOOKUP(A84,'N0.7_Lookup_References'!$E$13:$K$73,4,FALSE),IF($C$2="GT",VLOOKUP(A84,'N0.7_Lookup_References'!$E$13:$K$71,6,FALSE),"")))</f>
        <v>Risers</v>
      </c>
      <c r="C84" s="241" t="str">
        <f>IF($C$2="ET",VLOOKUP(A84,'N0.7_Lookup_References'!$E$13:$K$63,3,FALSE),IF('N2.1_Network_Risk_Summary'!$C$2="GD",VLOOKUP(A84,'N0.7_Lookup_References'!$E$13:$K$73,5,FALSE),IF($C$2="GT",VLOOKUP(A84,'N0.7_Lookup_References'!$E$13:$K$63,7,FALSE),"")))</f>
        <v>Number of</v>
      </c>
      <c r="D84" s="268">
        <f xml:space="preserve"> SUMIFS('N1.3_Project_Listing'!$K$16:$K$829, 'N1.3_Project_Listing'!$G$16:$G$829,"A1", 'N1.3_Project_Listing'!$A$16:$A$829,$B84, 'N1.3_Project_Listing'!$D$16:$D$829, "Replacement")</f>
        <v>0</v>
      </c>
      <c r="E84" s="268">
        <f xml:space="preserve"> SUMIFS('N1.3_Project_Listing'!$L$16:$L$829, 'N1.3_Project_Listing'!$G$16:$G$829,"A1", 'N1.3_Project_Listing'!$A$16:$A$829,$B84, 'N1.3_Project_Listing'!$D$16:$D$829, "Replacement")</f>
        <v>0</v>
      </c>
      <c r="F84" s="268">
        <f>SUMIFS('N1.3_Project_Listing'!$M$16:$M$829,'N1.3_Project_Listing'!$G$16:$G$829,"A1",'N1.3_Project_Listing'!$A$16:$A$829,$B84,'N1.3_Project_Listing'!$D$16:$D$829, "Refurbishment")</f>
        <v>0</v>
      </c>
      <c r="G84" s="268">
        <f>SUMIFS('N1.3_Project_Listing'!$M$16:$M$829,'N1.3_Project_Listing'!$G$16:$G$829,"A1",'N1.3_Project_Listing'!$A$16:$A$829,$B84,'N1.3_Project_Listing'!$D$16:$D$829, "Removal") + SUMIFS('N1.3_Project_Listing'!$M$16:$M$829,'N1.3_Project_Listing'!$G$16:$G$829,"A1",'N1.3_Project_Listing'!$A$16:$A$829,$B84,'N1.3_Project_Listing'!$D$16:$D$829, "Addition")</f>
        <v>0</v>
      </c>
      <c r="H84" s="268">
        <f>SUMIFS('N1.3_Project_Listing'!$M$16:$M$829,'N1.3_Project_Listing'!$G$16:$G$829,"A1",'N1.3_Project_Listing'!$A$16:$A$829,$B84,'N1.3_Project_Listing'!$D$16:$D$829, "Removal")</f>
        <v>0</v>
      </c>
      <c r="I84" s="268">
        <f>SUMIFS('N1.3_Project_Listing'!$M$16:$M$829,'N1.3_Project_Listing'!$G$16:$G$829,"A1",'N1.3_Project_Listing'!$A$16:$A$829,$B84,'N1.3_Project_Listing'!$D$16:$D$829, "Addition")</f>
        <v>0</v>
      </c>
      <c r="J84" s="268">
        <f>SUMIFS('N2.3_RIIO3_Risk_And_Volumes'!$CB$81:$CB$138,'N2.3_RIIO3_Risk_And_Volumes'!$C$81:$C$138,$B84)</f>
        <v>0</v>
      </c>
      <c r="K84" s="268">
        <f t="shared" si="15"/>
        <v>0</v>
      </c>
      <c r="L84" s="268">
        <f>SUMIFS('N2.3_RIIO3_Risk_And_Volumes'!$BN$81:$BN$138,'N2.3_RIIO3_Risk_And_Volumes'!$C$81:$C$138,$B84)</f>
        <v>2374</v>
      </c>
      <c r="M84" s="268">
        <f>SUMIFS('N2.3_RIIO3_Risk_And_Volumes'!$BP$81:$BP$138,'N2.3_RIIO3_Risk_And_Volumes'!$C$81:$C$138,$B84)</f>
        <v>2374</v>
      </c>
      <c r="N84" s="268">
        <f>SUMIFS('N2.3_RIIO3_Risk_And_Volumes'!$BR$81:$BR$138,'N2.3_RIIO3_Risk_And_Volumes'!$C$81:$C$138,$B84)</f>
        <v>2374</v>
      </c>
      <c r="O84" s="66">
        <f t="shared" si="17"/>
        <v>0</v>
      </c>
      <c r="P84" s="268">
        <f>SUMIFS('N2.3_RIIO3_Risk_And_Volumes'!$BN$144:$BN$201,'N2.3_RIIO3_Risk_And_Volumes'!$C$144:$C$201,$B84)</f>
        <v>2374</v>
      </c>
      <c r="Q84" s="268">
        <f>SUMIFS('N2.3_RIIO3_Risk_And_Volumes'!$BP$144:$BP$201,'N2.3_RIIO3_Risk_And_Volumes'!$C$144:$C$201,$B84)</f>
        <v>2374</v>
      </c>
      <c r="R84" s="268">
        <f>SUMIFS('N2.3_RIIO3_Risk_And_Volumes'!$BR$144:$BR$201,'N2.3_RIIO3_Risk_And_Volumes'!$C$144:$C$201,$B84)</f>
        <v>2374</v>
      </c>
      <c r="S84" s="66">
        <f t="shared" si="16"/>
        <v>0</v>
      </c>
      <c r="T84"/>
      <c r="U84"/>
      <c r="V84"/>
      <c r="X84" s="313"/>
      <c r="Z84"/>
      <c r="AA84"/>
      <c r="AB84" s="165" t="str">
        <f t="shared" si="18"/>
        <v>OK</v>
      </c>
      <c r="AC84" s="165" t="str">
        <f>IF(ABS(ROUND((E84-D84)+(I84-H84),2) - (ROUND('N2.3_RIIO3_Risk_And_Volumes'!BQ84,2)))&lt;0.01,"OK","Error")</f>
        <v>OK</v>
      </c>
      <c r="AD84" s="165" t="str">
        <f>IF(ABS(ROUND(((E84-D84)+(I84-H84)+('N2.3_RIIO3_Risk_And_Volumes'!BZ84-'N2.3_RIIO3_Risk_And_Volumes'!CA84)),2) - (ROUND(O84,2)))&lt;0.01,"OK","Error")</f>
        <v>OK</v>
      </c>
    </row>
    <row r="85" spans="1:30">
      <c r="A85" s="108" t="s">
        <v>224</v>
      </c>
      <c r="B85" s="144" t="str">
        <f>IF($C$2="ET",VLOOKUP(A85,'N0.7_Lookup_References'!$E$13:$K$71,2,FALSE),IF('N2.1_Network_Risk_Summary'!$C$2="GD",VLOOKUP(A85,'N0.7_Lookup_References'!$E$13:$K$73,4,FALSE),IF($C$2="GT",VLOOKUP(A85,'N0.7_Lookup_References'!$E$13:$K$71,6,FALSE),"")))</f>
        <v>Filters</v>
      </c>
      <c r="C85" s="241" t="str">
        <f>IF($C$2="ET",VLOOKUP(A85,'N0.7_Lookup_References'!$E$13:$K$63,3,FALSE),IF('N2.1_Network_Risk_Summary'!$C$2="GD",VLOOKUP(A85,'N0.7_Lookup_References'!$E$13:$K$73,5,FALSE),IF($C$2="GT",VLOOKUP(A85,'N0.7_Lookup_References'!$E$13:$K$63,7,FALSE),"")))</f>
        <v>Systems</v>
      </c>
      <c r="D85" s="268">
        <f xml:space="preserve"> SUMIFS('N1.3_Project_Listing'!$K$16:$K$829, 'N1.3_Project_Listing'!$G$16:$G$829,"A1", 'N1.3_Project_Listing'!$A$16:$A$829,$B85, 'N1.3_Project_Listing'!$D$16:$D$829, "Replacement")</f>
        <v>15</v>
      </c>
      <c r="E85" s="268">
        <f xml:space="preserve"> SUMIFS('N1.3_Project_Listing'!$L$16:$L$829, 'N1.3_Project_Listing'!$G$16:$G$829,"A1", 'N1.3_Project_Listing'!$A$16:$A$829,$B85, 'N1.3_Project_Listing'!$D$16:$D$829, "Replacement")</f>
        <v>15</v>
      </c>
      <c r="F85" s="268">
        <f>SUMIFS('N1.3_Project_Listing'!$M$16:$M$829,'N1.3_Project_Listing'!$G$16:$G$829,"A1",'N1.3_Project_Listing'!$A$16:$A$829,$B85,'N1.3_Project_Listing'!$D$16:$D$829, "Refurbishment")</f>
        <v>0</v>
      </c>
      <c r="G85" s="268">
        <f>SUMIFS('N1.3_Project_Listing'!$M$16:$M$829,'N1.3_Project_Listing'!$G$16:$G$829,"A1",'N1.3_Project_Listing'!$A$16:$A$829,$B85,'N1.3_Project_Listing'!$D$16:$D$829, "Removal") + SUMIFS('N1.3_Project_Listing'!$M$16:$M$829,'N1.3_Project_Listing'!$G$16:$G$829,"A1",'N1.3_Project_Listing'!$A$16:$A$829,$B85,'N1.3_Project_Listing'!$D$16:$D$829, "Addition")</f>
        <v>0</v>
      </c>
      <c r="H85" s="268">
        <f>SUMIFS('N1.3_Project_Listing'!$M$16:$M$829,'N1.3_Project_Listing'!$G$16:$G$829,"A1",'N1.3_Project_Listing'!$A$16:$A$829,$B85,'N1.3_Project_Listing'!$D$16:$D$829, "Removal")</f>
        <v>0</v>
      </c>
      <c r="I85" s="268">
        <f>SUMIFS('N1.3_Project_Listing'!$M$16:$M$829,'N1.3_Project_Listing'!$G$16:$G$829,"A1",'N1.3_Project_Listing'!$A$16:$A$829,$B85,'N1.3_Project_Listing'!$D$16:$D$829, "Addition")</f>
        <v>0</v>
      </c>
      <c r="J85" s="268">
        <f>SUMIFS('N2.3_RIIO3_Risk_And_Volumes'!$CB$81:$CB$138,'N2.3_RIIO3_Risk_And_Volumes'!$C$81:$C$138,$B85)</f>
        <v>0</v>
      </c>
      <c r="K85" s="268">
        <f t="shared" si="15"/>
        <v>15</v>
      </c>
      <c r="L85" s="268">
        <f>SUMIFS('N2.3_RIIO3_Risk_And_Volumes'!$BN$81:$BN$138,'N2.3_RIIO3_Risk_And_Volumes'!$C$81:$C$138,$B85)</f>
        <v>184</v>
      </c>
      <c r="M85" s="268">
        <f>SUMIFS('N2.3_RIIO3_Risk_And_Volumes'!$BP$81:$BP$138,'N2.3_RIIO3_Risk_And_Volumes'!$C$81:$C$138,$B85)</f>
        <v>184</v>
      </c>
      <c r="N85" s="268">
        <f>SUMIFS('N2.3_RIIO3_Risk_And_Volumes'!$BR$81:$BR$138,'N2.3_RIIO3_Risk_And_Volumes'!$C$81:$C$138,$B85)</f>
        <v>184</v>
      </c>
      <c r="O85" s="66">
        <f t="shared" si="17"/>
        <v>0</v>
      </c>
      <c r="P85" s="268">
        <f>SUMIFS('N2.3_RIIO3_Risk_And_Volumes'!$BN$144:$BN$201,'N2.3_RIIO3_Risk_And_Volumes'!$C$144:$C$201,$B85)</f>
        <v>184</v>
      </c>
      <c r="Q85" s="268">
        <f>SUMIFS('N2.3_RIIO3_Risk_And_Volumes'!$BP$144:$BP$201,'N2.3_RIIO3_Risk_And_Volumes'!$C$144:$C$201,$B85)</f>
        <v>184</v>
      </c>
      <c r="R85" s="268">
        <f>SUMIFS('N2.3_RIIO3_Risk_And_Volumes'!$BR$144:$BR$201,'N2.3_RIIO3_Risk_And_Volumes'!$C$144:$C$201,$B85)</f>
        <v>184</v>
      </c>
      <c r="S85" s="66">
        <f t="shared" si="16"/>
        <v>0</v>
      </c>
      <c r="T85"/>
      <c r="U85"/>
      <c r="V85"/>
      <c r="Z85"/>
      <c r="AA85"/>
      <c r="AB85" s="165" t="str">
        <f t="shared" si="18"/>
        <v>OK</v>
      </c>
      <c r="AC85" s="165" t="str">
        <f>IF(ABS(ROUND((E85-D85)+(I85-H85),2) - (ROUND('N2.3_RIIO3_Risk_And_Volumes'!BQ85,2)))&lt;0.01,"OK","Error")</f>
        <v>OK</v>
      </c>
      <c r="AD85" s="165" t="str">
        <f>IF(ABS(ROUND(((E85-D85)+(I85-H85)+('N2.3_RIIO3_Risk_And_Volumes'!BZ85-'N2.3_RIIO3_Risk_And_Volumes'!CA85)),2) - (ROUND(O85,2)))&lt;0.01,"OK","Error")</f>
        <v>OK</v>
      </c>
    </row>
    <row r="86" spans="1:30">
      <c r="A86" s="108" t="s">
        <v>233</v>
      </c>
      <c r="B86" s="144" t="str">
        <f>IF($C$2="ET",VLOOKUP(A86,'N0.7_Lookup_References'!$E$13:$K$71,2,FALSE),IF('N2.1_Network_Risk_Summary'!$C$2="GD",VLOOKUP(A86,'N0.7_Lookup_References'!$E$13:$K$73,4,FALSE),IF($C$2="GT",VLOOKUP(A86,'N0.7_Lookup_References'!$E$13:$K$71,6,FALSE),"")))</f>
        <v>Slamshut/ Regulators</v>
      </c>
      <c r="C86" s="241" t="str">
        <f>IF($C$2="ET",VLOOKUP(A86,'N0.7_Lookup_References'!$E$13:$K$63,3,FALSE),IF('N2.1_Network_Risk_Summary'!$C$2="GD",VLOOKUP(A86,'N0.7_Lookup_References'!$E$13:$K$73,5,FALSE),IF($C$2="GT",VLOOKUP(A86,'N0.7_Lookup_References'!$E$13:$K$63,7,FALSE),"")))</f>
        <v>Systems</v>
      </c>
      <c r="D86" s="268">
        <f xml:space="preserve"> SUMIFS('N1.3_Project_Listing'!$K$16:$K$829, 'N1.3_Project_Listing'!$G$16:$G$829,"A1", 'N1.3_Project_Listing'!$A$16:$A$829,$B86, 'N1.3_Project_Listing'!$D$16:$D$829, "Replacement")</f>
        <v>7</v>
      </c>
      <c r="E86" s="268">
        <f xml:space="preserve"> SUMIFS('N1.3_Project_Listing'!$L$16:$L$829, 'N1.3_Project_Listing'!$G$16:$G$829,"A1", 'N1.3_Project_Listing'!$A$16:$A$829,$B86, 'N1.3_Project_Listing'!$D$16:$D$829, "Replacement")</f>
        <v>7</v>
      </c>
      <c r="F86" s="268">
        <f>SUMIFS('N1.3_Project_Listing'!$M$16:$M$829,'N1.3_Project_Listing'!$G$16:$G$829,"A1",'N1.3_Project_Listing'!$A$16:$A$829,$B86,'N1.3_Project_Listing'!$D$16:$D$829, "Refurbishment")</f>
        <v>10</v>
      </c>
      <c r="G86" s="268">
        <f>SUMIFS('N1.3_Project_Listing'!$M$16:$M$829,'N1.3_Project_Listing'!$G$16:$G$829,"A1",'N1.3_Project_Listing'!$A$16:$A$829,$B86,'N1.3_Project_Listing'!$D$16:$D$829, "Removal") + SUMIFS('N1.3_Project_Listing'!$M$16:$M$829,'N1.3_Project_Listing'!$G$16:$G$829,"A1",'N1.3_Project_Listing'!$A$16:$A$829,$B86,'N1.3_Project_Listing'!$D$16:$D$829, "Addition")</f>
        <v>0</v>
      </c>
      <c r="H86" s="268">
        <f>SUMIFS('N1.3_Project_Listing'!$M$16:$M$829,'N1.3_Project_Listing'!$G$16:$G$829,"A1",'N1.3_Project_Listing'!$A$16:$A$829,$B86,'N1.3_Project_Listing'!$D$16:$D$829, "Removal")</f>
        <v>0</v>
      </c>
      <c r="I86" s="268">
        <f>SUMIFS('N1.3_Project_Listing'!$M$16:$M$829,'N1.3_Project_Listing'!$G$16:$G$829,"A1",'N1.3_Project_Listing'!$A$16:$A$829,$B86,'N1.3_Project_Listing'!$D$16:$D$829, "Addition")</f>
        <v>0</v>
      </c>
      <c r="J86" s="268">
        <f>SUMIFS('N2.3_RIIO3_Risk_And_Volumes'!$CB$81:$CB$138,'N2.3_RIIO3_Risk_And_Volumes'!$C$81:$C$138,$B86)</f>
        <v>0</v>
      </c>
      <c r="K86" s="268">
        <f t="shared" si="15"/>
        <v>17</v>
      </c>
      <c r="L86" s="268">
        <f>SUMIFS('N2.3_RIIO3_Risk_And_Volumes'!$BN$81:$BN$138,'N2.3_RIIO3_Risk_And_Volumes'!$C$81:$C$138,$B86)</f>
        <v>207</v>
      </c>
      <c r="M86" s="268">
        <f>SUMIFS('N2.3_RIIO3_Risk_And_Volumes'!$BP$81:$BP$138,'N2.3_RIIO3_Risk_And_Volumes'!$C$81:$C$138,$B86)</f>
        <v>207</v>
      </c>
      <c r="N86" s="268">
        <f>SUMIFS('N2.3_RIIO3_Risk_And_Volumes'!$BR$81:$BR$138,'N2.3_RIIO3_Risk_And_Volumes'!$C$81:$C$138,$B86)</f>
        <v>207</v>
      </c>
      <c r="O86" s="66">
        <f t="shared" si="17"/>
        <v>0</v>
      </c>
      <c r="P86" s="268">
        <f>SUMIFS('N2.3_RIIO3_Risk_And_Volumes'!$BN$144:$BN$201,'N2.3_RIIO3_Risk_And_Volumes'!$C$144:$C$201,$B86)</f>
        <v>207</v>
      </c>
      <c r="Q86" s="268">
        <f>SUMIFS('N2.3_RIIO3_Risk_And_Volumes'!$BP$144:$BP$201,'N2.3_RIIO3_Risk_And_Volumes'!$C$144:$C$201,$B86)</f>
        <v>207</v>
      </c>
      <c r="R86" s="268">
        <f>SUMIFS('N2.3_RIIO3_Risk_And_Volumes'!$BR$144:$BR$201,'N2.3_RIIO3_Risk_And_Volumes'!$C$144:$C$201,$B86)</f>
        <v>207</v>
      </c>
      <c r="S86" s="66">
        <f t="shared" si="16"/>
        <v>0</v>
      </c>
      <c r="T86"/>
      <c r="U86"/>
      <c r="V86"/>
      <c r="Z86"/>
      <c r="AA86"/>
      <c r="AB86" s="165" t="str">
        <f t="shared" si="18"/>
        <v>OK</v>
      </c>
      <c r="AC86" s="165" t="str">
        <f>IF(ABS(ROUND((E86-D86)+(I86-H86),2) - (ROUND('N2.3_RIIO3_Risk_And_Volumes'!BQ86,2)))&lt;0.01,"OK","Error")</f>
        <v>OK</v>
      </c>
      <c r="AD86" s="165" t="str">
        <f>IF(ABS(ROUND(((E86-D86)+(I86-H86)+('N2.3_RIIO3_Risk_And_Volumes'!BZ86-'N2.3_RIIO3_Risk_And_Volumes'!CA86)),2) - (ROUND(O86,2)))&lt;0.01,"OK","Error")</f>
        <v>OK</v>
      </c>
    </row>
    <row r="87" spans="1:30">
      <c r="A87" s="108" t="s">
        <v>240</v>
      </c>
      <c r="B87" s="144" t="str">
        <f>IF($C$2="ET",VLOOKUP(A87,'N0.7_Lookup_References'!$E$13:$K$71,2,FALSE),IF('N2.1_Network_Risk_Summary'!$C$2="GD",VLOOKUP(A87,'N0.7_Lookup_References'!$E$13:$K$73,4,FALSE),IF($C$2="GT",VLOOKUP(A87,'N0.7_Lookup_References'!$E$13:$K$71,6,FALSE),"")))</f>
        <v>Pre-heating</v>
      </c>
      <c r="C87" s="241" t="str">
        <f>IF($C$2="ET",VLOOKUP(A87,'N0.7_Lookup_References'!$E$13:$K$63,3,FALSE),IF('N2.1_Network_Risk_Summary'!$C$2="GD",VLOOKUP(A87,'N0.7_Lookup_References'!$E$13:$K$73,5,FALSE),IF($C$2="GT",VLOOKUP(A87,'N0.7_Lookup_References'!$E$13:$K$63,7,FALSE),"")))</f>
        <v>Systems</v>
      </c>
      <c r="D87" s="268">
        <f xml:space="preserve"> SUMIFS('N1.3_Project_Listing'!$K$16:$K$829, 'N1.3_Project_Listing'!$G$16:$G$829,"A1", 'N1.3_Project_Listing'!$A$16:$A$829,$B87, 'N1.3_Project_Listing'!$D$16:$D$829, "Replacement")</f>
        <v>15</v>
      </c>
      <c r="E87" s="268">
        <f xml:space="preserve"> SUMIFS('N1.3_Project_Listing'!$L$16:$L$829, 'N1.3_Project_Listing'!$G$16:$G$829,"A1", 'N1.3_Project_Listing'!$A$16:$A$829,$B87, 'N1.3_Project_Listing'!$D$16:$D$829, "Replacement")</f>
        <v>15</v>
      </c>
      <c r="F87" s="268">
        <f>SUMIFS('N1.3_Project_Listing'!$M$16:$M$829,'N1.3_Project_Listing'!$G$16:$G$829,"A1",'N1.3_Project_Listing'!$A$16:$A$829,$B87,'N1.3_Project_Listing'!$D$16:$D$829, "Refurbishment")</f>
        <v>23</v>
      </c>
      <c r="G87" s="268">
        <f>SUMIFS('N1.3_Project_Listing'!$M$16:$M$829,'N1.3_Project_Listing'!$G$16:$G$829,"A1",'N1.3_Project_Listing'!$A$16:$A$829,$B87,'N1.3_Project_Listing'!$D$16:$D$829, "Removal") + SUMIFS('N1.3_Project_Listing'!$M$16:$M$829,'N1.3_Project_Listing'!$G$16:$G$829,"A1",'N1.3_Project_Listing'!$A$16:$A$829,$B87,'N1.3_Project_Listing'!$D$16:$D$829, "Addition")</f>
        <v>0</v>
      </c>
      <c r="H87" s="268">
        <f>SUMIFS('N1.3_Project_Listing'!$M$16:$M$829,'N1.3_Project_Listing'!$G$16:$G$829,"A1",'N1.3_Project_Listing'!$A$16:$A$829,$B87,'N1.3_Project_Listing'!$D$16:$D$829, "Removal")</f>
        <v>0</v>
      </c>
      <c r="I87" s="268">
        <f>SUMIFS('N1.3_Project_Listing'!$M$16:$M$829,'N1.3_Project_Listing'!$G$16:$G$829,"A1",'N1.3_Project_Listing'!$A$16:$A$829,$B87,'N1.3_Project_Listing'!$D$16:$D$829, "Addition")</f>
        <v>0</v>
      </c>
      <c r="J87" s="268">
        <f>SUMIFS('N2.3_RIIO3_Risk_And_Volumes'!$CB$81:$CB$138,'N2.3_RIIO3_Risk_And_Volumes'!$C$81:$C$138,$B87)</f>
        <v>0</v>
      </c>
      <c r="K87" s="268">
        <f t="shared" si="15"/>
        <v>38</v>
      </c>
      <c r="L87" s="268">
        <f>SUMIFS('N2.3_RIIO3_Risk_And_Volumes'!$BN$81:$BN$138,'N2.3_RIIO3_Risk_And_Volumes'!$C$81:$C$138,$B87)</f>
        <v>105</v>
      </c>
      <c r="M87" s="268">
        <f>SUMIFS('N2.3_RIIO3_Risk_And_Volumes'!$BP$81:$BP$138,'N2.3_RIIO3_Risk_And_Volumes'!$C$81:$C$138,$B87)</f>
        <v>105</v>
      </c>
      <c r="N87" s="268">
        <f>SUMIFS('N2.3_RIIO3_Risk_And_Volumes'!$BR$81:$BR$138,'N2.3_RIIO3_Risk_And_Volumes'!$C$81:$C$138,$B87)</f>
        <v>105</v>
      </c>
      <c r="O87" s="66">
        <f t="shared" si="17"/>
        <v>0</v>
      </c>
      <c r="P87" s="268">
        <f>SUMIFS('N2.3_RIIO3_Risk_And_Volumes'!$BN$144:$BN$201,'N2.3_RIIO3_Risk_And_Volumes'!$C$144:$C$201,$B87)</f>
        <v>105</v>
      </c>
      <c r="Q87" s="268">
        <f>SUMIFS('N2.3_RIIO3_Risk_And_Volumes'!$BP$144:$BP$201,'N2.3_RIIO3_Risk_And_Volumes'!$C$144:$C$201,$B87)</f>
        <v>105</v>
      </c>
      <c r="R87" s="268">
        <f>SUMIFS('N2.3_RIIO3_Risk_And_Volumes'!$BR$144:$BR$201,'N2.3_RIIO3_Risk_And_Volumes'!$C$144:$C$201,$B87)</f>
        <v>105</v>
      </c>
      <c r="S87" s="66">
        <f t="shared" si="16"/>
        <v>0</v>
      </c>
      <c r="T87"/>
      <c r="U87"/>
      <c r="V87"/>
      <c r="Z87"/>
      <c r="AA87"/>
      <c r="AB87" s="165" t="str">
        <f t="shared" si="18"/>
        <v>OK</v>
      </c>
      <c r="AC87" s="165" t="str">
        <f>IF(ABS(ROUND((E87-D87)+(I87-H87),2) - (ROUND('N2.3_RIIO3_Risk_And_Volumes'!BQ87,2)))&lt;0.01,"OK","Error")</f>
        <v>OK</v>
      </c>
      <c r="AD87" s="165" t="str">
        <f>IF(ABS(ROUND(((E87-D87)+(I87-H87)+('N2.3_RIIO3_Risk_And_Volumes'!BZ87-'N2.3_RIIO3_Risk_And_Volumes'!CA87)),2) - (ROUND(O87,2)))&lt;0.01,"OK","Error")</f>
        <v>OK</v>
      </c>
    </row>
    <row r="88" spans="1:30">
      <c r="A88" s="108" t="s">
        <v>246</v>
      </c>
      <c r="B88" s="144" t="str">
        <f>IF($C$2="ET",VLOOKUP(A88,'N0.7_Lookup_References'!$E$13:$K$71,2,FALSE),IF('N2.1_Network_Risk_Summary'!$C$2="GD",VLOOKUP(A88,'N0.7_Lookup_References'!$E$13:$K$73,4,FALSE),IF($C$2="GT",VLOOKUP(A88,'N0.7_Lookup_References'!$E$13:$K$71,6,FALSE),"")))</f>
        <v>Odorisation &amp; Metering</v>
      </c>
      <c r="C88" s="241" t="str">
        <f>IF($C$2="ET",VLOOKUP(A88,'N0.7_Lookup_References'!$E$13:$K$63,3,FALSE),IF('N2.1_Network_Risk_Summary'!$C$2="GD",VLOOKUP(A88,'N0.7_Lookup_References'!$E$13:$K$73,5,FALSE),IF($C$2="GT",VLOOKUP(A88,'N0.7_Lookup_References'!$E$13:$K$63,7,FALSE),"")))</f>
        <v>Systems</v>
      </c>
      <c r="D88" s="268">
        <f xml:space="preserve"> SUMIFS('N1.3_Project_Listing'!$K$16:$K$829, 'N1.3_Project_Listing'!$G$16:$G$829,"A1", 'N1.3_Project_Listing'!$A$16:$A$829,$B88, 'N1.3_Project_Listing'!$D$16:$D$829, "Replacement")</f>
        <v>20</v>
      </c>
      <c r="E88" s="268">
        <f xml:space="preserve"> SUMIFS('N1.3_Project_Listing'!$L$16:$L$829, 'N1.3_Project_Listing'!$G$16:$G$829,"A1", 'N1.3_Project_Listing'!$A$16:$A$829,$B88, 'N1.3_Project_Listing'!$D$16:$D$829, "Replacement")</f>
        <v>20</v>
      </c>
      <c r="F88" s="268">
        <f>SUMIFS('N1.3_Project_Listing'!$M$16:$M$829,'N1.3_Project_Listing'!$G$16:$G$829,"A1",'N1.3_Project_Listing'!$A$16:$A$829,$B88,'N1.3_Project_Listing'!$D$16:$D$829, "Refurbishment")</f>
        <v>7</v>
      </c>
      <c r="G88" s="268">
        <f>SUMIFS('N1.3_Project_Listing'!$M$16:$M$829,'N1.3_Project_Listing'!$G$16:$G$829,"A1",'N1.3_Project_Listing'!$A$16:$A$829,$B88,'N1.3_Project_Listing'!$D$16:$D$829, "Removal") + SUMIFS('N1.3_Project_Listing'!$M$16:$M$829,'N1.3_Project_Listing'!$G$16:$G$829,"A1",'N1.3_Project_Listing'!$A$16:$A$829,$B88,'N1.3_Project_Listing'!$D$16:$D$829, "Addition")</f>
        <v>0</v>
      </c>
      <c r="H88" s="268">
        <f>SUMIFS('N1.3_Project_Listing'!$M$16:$M$829,'N1.3_Project_Listing'!$G$16:$G$829,"A1",'N1.3_Project_Listing'!$A$16:$A$829,$B88,'N1.3_Project_Listing'!$D$16:$D$829, "Removal")</f>
        <v>0</v>
      </c>
      <c r="I88" s="268">
        <f>SUMIFS('N1.3_Project_Listing'!$M$16:$M$829,'N1.3_Project_Listing'!$G$16:$G$829,"A1",'N1.3_Project_Listing'!$A$16:$A$829,$B88,'N1.3_Project_Listing'!$D$16:$D$829, "Addition")</f>
        <v>0</v>
      </c>
      <c r="J88" s="268">
        <f>SUMIFS('N2.3_RIIO3_Risk_And_Volumes'!$CB$81:$CB$138,'N2.3_RIIO3_Risk_And_Volumes'!$C$81:$C$138,$B88)</f>
        <v>0</v>
      </c>
      <c r="K88" s="268">
        <f t="shared" si="15"/>
        <v>27</v>
      </c>
      <c r="L88" s="268">
        <f>SUMIFS('N2.3_RIIO3_Risk_And_Volumes'!$BN$81:$BN$138,'N2.3_RIIO3_Risk_And_Volumes'!$C$81:$C$138,$B88)</f>
        <v>46</v>
      </c>
      <c r="M88" s="268">
        <f>SUMIFS('N2.3_RIIO3_Risk_And_Volumes'!$BP$81:$BP$138,'N2.3_RIIO3_Risk_And_Volumes'!$C$81:$C$138,$B88)</f>
        <v>46</v>
      </c>
      <c r="N88" s="268">
        <f>SUMIFS('N2.3_RIIO3_Risk_And_Volumes'!$BR$81:$BR$138,'N2.3_RIIO3_Risk_And_Volumes'!$C$81:$C$138,$B88)</f>
        <v>46</v>
      </c>
      <c r="O88" s="66">
        <f t="shared" si="17"/>
        <v>0</v>
      </c>
      <c r="P88" s="268">
        <f>SUMIFS('N2.3_RIIO3_Risk_And_Volumes'!$BN$144:$BN$201,'N2.3_RIIO3_Risk_And_Volumes'!$C$144:$C$201,$B88)</f>
        <v>46</v>
      </c>
      <c r="Q88" s="268">
        <f>SUMIFS('N2.3_RIIO3_Risk_And_Volumes'!$BP$144:$BP$201,'N2.3_RIIO3_Risk_And_Volumes'!$C$144:$C$201,$B88)</f>
        <v>46</v>
      </c>
      <c r="R88" s="268">
        <f>SUMIFS('N2.3_RIIO3_Risk_And_Volumes'!$BR$144:$BR$201,'N2.3_RIIO3_Risk_And_Volumes'!$C$144:$C$201,$B88)</f>
        <v>46</v>
      </c>
      <c r="S88" s="66">
        <f t="shared" si="16"/>
        <v>0</v>
      </c>
      <c r="T88"/>
      <c r="V88" s="3"/>
      <c r="W88" s="131"/>
      <c r="X88" s="3"/>
      <c r="Y88" s="3"/>
      <c r="AB88" s="165" t="str">
        <f t="shared" si="18"/>
        <v>OK</v>
      </c>
      <c r="AC88" s="165" t="str">
        <f>IF(ABS(ROUND((E88-D88)+(I88-H88),2) - (ROUND('N2.3_RIIO3_Risk_And_Volumes'!BQ88,2)))&lt;0.01,"OK","Error")</f>
        <v>OK</v>
      </c>
      <c r="AD88" s="165" t="str">
        <f>IF(ABS(ROUND(((E88-D88)+(I88-H88)+('N2.3_RIIO3_Risk_And_Volumes'!BZ88-'N2.3_RIIO3_Risk_And_Volumes'!CA88)),2) - (ROUND(O88,2)))&lt;0.01,"OK","Error")</f>
        <v>OK</v>
      </c>
    </row>
    <row r="89" spans="1:30" ht="13.5">
      <c r="A89" s="108" t="s">
        <v>251</v>
      </c>
      <c r="B89" s="144" t="str">
        <f>IF($C$2="ET",VLOOKUP(A89,'N0.7_Lookup_References'!$E$13:$K$71,2,FALSE),IF('N2.1_Network_Risk_Summary'!$C$2="GD",VLOOKUP(A89,'N0.7_Lookup_References'!$E$13:$K$73,4,FALSE),IF($C$2="GT",VLOOKUP(A89,'N0.7_Lookup_References'!$E$13:$K$71,6,FALSE),"")))</f>
        <v>Governors</v>
      </c>
      <c r="C89" s="241" t="str">
        <f>IF($C$2="ET",VLOOKUP(A89,'N0.7_Lookup_References'!$E$13:$K$63,3,FALSE),IF('N2.1_Network_Risk_Summary'!$C$2="GD",VLOOKUP(A89,'N0.7_Lookup_References'!$E$13:$K$73,5,FALSE),IF($C$2="GT",VLOOKUP(A89,'N0.7_Lookup_References'!$E$13:$K$63,7,FALSE),"")))</f>
        <v>Number of</v>
      </c>
      <c r="D89" s="268">
        <f xml:space="preserve"> SUMIFS('N1.3_Project_Listing'!$K$16:$K$829, 'N1.3_Project_Listing'!$G$16:$G$829,"A1", 'N1.3_Project_Listing'!$A$16:$A$829,$B89, 'N1.3_Project_Listing'!$D$16:$D$829, "Replacement")</f>
        <v>493</v>
      </c>
      <c r="E89" s="268">
        <f xml:space="preserve"> SUMIFS('N1.3_Project_Listing'!$L$16:$L$829, 'N1.3_Project_Listing'!$G$16:$G$829,"A1", 'N1.3_Project_Listing'!$A$16:$A$829,$B89, 'N1.3_Project_Listing'!$D$16:$D$829, "Replacement")</f>
        <v>493</v>
      </c>
      <c r="F89" s="268">
        <f>SUMIFS('N1.3_Project_Listing'!$M$16:$M$829,'N1.3_Project_Listing'!$G$16:$G$829,"A1",'N1.3_Project_Listing'!$A$16:$A$829,$B89,'N1.3_Project_Listing'!$D$16:$D$829, "Refurbishment")</f>
        <v>420</v>
      </c>
      <c r="G89" s="268">
        <f>SUMIFS('N1.3_Project_Listing'!$M$16:$M$829,'N1.3_Project_Listing'!$G$16:$G$829,"A1",'N1.3_Project_Listing'!$A$16:$A$829,$B89,'N1.3_Project_Listing'!$D$16:$D$829, "Removal") + SUMIFS('N1.3_Project_Listing'!$M$16:$M$829,'N1.3_Project_Listing'!$G$16:$G$829,"A1",'N1.3_Project_Listing'!$A$16:$A$829,$B89,'N1.3_Project_Listing'!$D$16:$D$829, "Addition")</f>
        <v>10</v>
      </c>
      <c r="H89" s="268">
        <f>SUMIFS('N1.3_Project_Listing'!$M$16:$M$829,'N1.3_Project_Listing'!$G$16:$G$829,"A1",'N1.3_Project_Listing'!$A$16:$A$829,$B89,'N1.3_Project_Listing'!$D$16:$D$829, "Removal")</f>
        <v>10</v>
      </c>
      <c r="I89" s="268">
        <f>SUMIFS('N1.3_Project_Listing'!$M$16:$M$829,'N1.3_Project_Listing'!$G$16:$G$829,"A1",'N1.3_Project_Listing'!$A$16:$A$829,$B89,'N1.3_Project_Listing'!$D$16:$D$829, "Addition")</f>
        <v>0</v>
      </c>
      <c r="J89" s="268">
        <f>SUMIFS('N2.3_RIIO3_Risk_And_Volumes'!$CB$81:$CB$138,'N2.3_RIIO3_Risk_And_Volumes'!$C$81:$C$138,$B89)</f>
        <v>0</v>
      </c>
      <c r="K89" s="268">
        <f t="shared" si="15"/>
        <v>923</v>
      </c>
      <c r="L89" s="268">
        <f>SUMIFS('N2.3_RIIO3_Risk_And_Volumes'!$BN$81:$BN$138,'N2.3_RIIO3_Risk_And_Volumes'!$C$81:$C$138,$B89)</f>
        <v>5662</v>
      </c>
      <c r="M89" s="268">
        <f>SUMIFS('N2.3_RIIO3_Risk_And_Volumes'!$BP$81:$BP$138,'N2.3_RIIO3_Risk_And_Volumes'!$C$81:$C$138,$B89)</f>
        <v>5662</v>
      </c>
      <c r="N89" s="268">
        <f>SUMIFS('N2.3_RIIO3_Risk_And_Volumes'!$BR$81:$BR$138,'N2.3_RIIO3_Risk_And_Volumes'!$C$81:$C$138,$B89)</f>
        <v>5652</v>
      </c>
      <c r="O89" s="66">
        <f t="shared" si="17"/>
        <v>-10</v>
      </c>
      <c r="P89" s="268">
        <f>SUMIFS('N2.3_RIIO3_Risk_And_Volumes'!$BN$144:$BN$201,'N2.3_RIIO3_Risk_And_Volumes'!$C$144:$C$201,$B89)</f>
        <v>5662</v>
      </c>
      <c r="Q89" s="268">
        <f>SUMIFS('N2.3_RIIO3_Risk_And_Volumes'!$BP$144:$BP$201,'N2.3_RIIO3_Risk_And_Volumes'!$C$144:$C$201,$B89)</f>
        <v>5662</v>
      </c>
      <c r="R89" s="268">
        <f>SUMIFS('N2.3_RIIO3_Risk_And_Volumes'!$BR$144:$BR$201,'N2.3_RIIO3_Risk_And_Volumes'!$C$144:$C$201,$B89)</f>
        <v>5652</v>
      </c>
      <c r="S89" s="66">
        <f t="shared" si="16"/>
        <v>-10</v>
      </c>
      <c r="V89" s="3"/>
      <c r="W89" s="3"/>
      <c r="X89" s="3"/>
      <c r="Y89" s="3"/>
      <c r="AB89" s="165" t="str">
        <f t="shared" si="18"/>
        <v>OK</v>
      </c>
      <c r="AC89" s="165" t="str">
        <f>IF(ABS(ROUND((E89-D89)+(I89-H89),2) - (ROUND('N2.3_RIIO3_Risk_And_Volumes'!BQ89,2)))&lt;0.01,"OK","Error")</f>
        <v>OK</v>
      </c>
      <c r="AD89" s="165" t="str">
        <f>IF(ABS(ROUND(((E89-D89)+(I89-H89)+('N2.3_RIIO3_Risk_And_Volumes'!BZ89-'N2.3_RIIO3_Risk_And_Volumes'!CA89)),2) - (ROUND(O89,2)))&lt;0.01,"OK","Error")</f>
        <v>OK</v>
      </c>
    </row>
    <row r="90" spans="1:30" ht="13.5" hidden="1">
      <c r="A90" s="108" t="s">
        <v>256</v>
      </c>
      <c r="B90" s="144" t="str">
        <f>IF($C$2="ET",VLOOKUP(A90,'N0.7_Lookup_References'!$E$13:$K$71,2,FALSE),IF('N2.1_Network_Risk_Summary'!$C$2="GD",VLOOKUP(A90,'N0.7_Lookup_References'!$E$13:$K$73,4,FALSE),IF($C$2="GT",VLOOKUP(A90,'N0.7_Lookup_References'!$E$13:$K$71,6,FALSE),"")))</f>
        <v>No entry required</v>
      </c>
      <c r="C90" s="241" t="str">
        <f>IF($C$2="ET",VLOOKUP(A90,'N0.7_Lookup_References'!$E$13:$K$63,3,FALSE),IF('N2.1_Network_Risk_Summary'!$C$2="GD",VLOOKUP(A90,'N0.7_Lookup_References'!$E$13:$K$73,5,FALSE),IF($C$2="GT",VLOOKUP(A90,'N0.7_Lookup_References'!$E$13:$K$63,7,FALSE),"")))</f>
        <v>-</v>
      </c>
      <c r="D90" s="268">
        <f xml:space="preserve"> SUMIFS('N1.3_Project_Listing'!$K$16:$K$829, 'N1.3_Project_Listing'!$G$16:$G$829,"A1", 'N1.3_Project_Listing'!$A$16:$A$829,$B90, 'N1.3_Project_Listing'!$D$16:$D$829, "Replacement")</f>
        <v>0</v>
      </c>
      <c r="E90" s="268">
        <f xml:space="preserve"> SUMIFS('N1.3_Project_Listing'!$L$16:$L$829, 'N1.3_Project_Listing'!$G$16:$G$829,"A1", 'N1.3_Project_Listing'!$A$16:$A$829,$B90, 'N1.3_Project_Listing'!$D$16:$D$829, "Replacement")</f>
        <v>0</v>
      </c>
      <c r="F90" s="268">
        <f>SUMIFS('N1.3_Project_Listing'!$M$16:$M$829,'N1.3_Project_Listing'!$G$16:$G$829,"A1",'N1.3_Project_Listing'!$A$16:$A$829,$B90,'N1.3_Project_Listing'!$D$16:$D$829, "Refurbishment")</f>
        <v>0</v>
      </c>
      <c r="G90" s="268">
        <f>SUMIFS('N1.3_Project_Listing'!$M$16:$M$829,'N1.3_Project_Listing'!$G$16:$G$829,"A1",'N1.3_Project_Listing'!$A$16:$A$829,$B90,'N1.3_Project_Listing'!$D$16:$D$829, "Removal") + SUMIFS('N1.3_Project_Listing'!$M$16:$M$829,'N1.3_Project_Listing'!$G$16:$G$829,"A1",'N1.3_Project_Listing'!$A$16:$A$829,$B90,'N1.3_Project_Listing'!$D$16:$D$829, "Addition")</f>
        <v>0</v>
      </c>
      <c r="H90" s="268">
        <f>SUMIFS('N1.3_Project_Listing'!$M$16:$M$829,'N1.3_Project_Listing'!$G$16:$G$829,"A1",'N1.3_Project_Listing'!$A$16:$A$829,$B90,'N1.3_Project_Listing'!$D$16:$D$829, "Removal")</f>
        <v>0</v>
      </c>
      <c r="I90" s="268">
        <f>SUMIFS('N1.3_Project_Listing'!$M$16:$M$829,'N1.3_Project_Listing'!$G$16:$G$829,"A1",'N1.3_Project_Listing'!$A$16:$A$829,$B90,'N1.3_Project_Listing'!$D$16:$D$829, "Addition")</f>
        <v>0</v>
      </c>
      <c r="J90" s="268">
        <f>SUMIFS('N2.3_RIIO3_Risk_And_Volumes'!$CB$81:$CB$138,'N2.3_RIIO3_Risk_And_Volumes'!$C$81:$C$138,$B90)</f>
        <v>0</v>
      </c>
      <c r="K90" s="268">
        <f t="shared" si="15"/>
        <v>0</v>
      </c>
      <c r="L90" s="268">
        <f>SUMIFS('N2.3_RIIO3_Risk_And_Volumes'!$BN$81:$BN$138,'N2.3_RIIO3_Risk_And_Volumes'!$C$81:$C$138,$B90)</f>
        <v>0</v>
      </c>
      <c r="M90" s="268">
        <f>SUMIFS('N2.3_RIIO3_Risk_And_Volumes'!$BP$81:$BP$138,'N2.3_RIIO3_Risk_And_Volumes'!$C$81:$C$138,$B90)</f>
        <v>0</v>
      </c>
      <c r="N90" s="268">
        <f>SUMIFS('N2.3_RIIO3_Risk_And_Volumes'!$BR$81:$BR$138,'N2.3_RIIO3_Risk_And_Volumes'!$C$81:$C$138,$B90)</f>
        <v>0</v>
      </c>
      <c r="O90" s="66">
        <f t="shared" si="17"/>
        <v>0</v>
      </c>
      <c r="P90" s="268">
        <f>SUMIFS('N2.3_RIIO3_Risk_And_Volumes'!$BN$144:$BN$201,'N2.3_RIIO3_Risk_And_Volumes'!$C$144:$C$201,$B90)</f>
        <v>0</v>
      </c>
      <c r="Q90" s="268">
        <f>SUMIFS('N2.3_RIIO3_Risk_And_Volumes'!$BP$144:$BP$201,'N2.3_RIIO3_Risk_And_Volumes'!$C$144:$C$201,$B90)</f>
        <v>0</v>
      </c>
      <c r="R90" s="268">
        <f>SUMIFS('N2.3_RIIO3_Risk_And_Volumes'!$BR$144:$BR$201,'N2.3_RIIO3_Risk_And_Volumes'!$C$144:$C$201,$B90)</f>
        <v>0</v>
      </c>
      <c r="S90" s="66">
        <f t="shared" si="16"/>
        <v>0</v>
      </c>
      <c r="V90" s="3"/>
      <c r="W90" s="3"/>
      <c r="X90" s="3"/>
      <c r="Y90" s="3"/>
      <c r="AB90" s="165" t="str">
        <f t="shared" si="18"/>
        <v>OK</v>
      </c>
      <c r="AC90" s="165" t="str">
        <f>IF(ABS(ROUND((E90-D90)+(I90-H90),2) - (ROUND('N2.3_RIIO3_Risk_And_Volumes'!BQ90,2)))&lt;0.01,"OK","Error")</f>
        <v>OK</v>
      </c>
      <c r="AD90" s="165" t="str">
        <f>IF(ABS(ROUND(((E90-D90)+(I90-H90)+('N2.3_RIIO3_Risk_And_Volumes'!BZ90-'N2.3_RIIO3_Risk_And_Volumes'!CA90)),2) - (ROUND(O90,2)))&lt;0.01,"OK","Error")</f>
        <v>OK</v>
      </c>
    </row>
    <row r="91" spans="1:30" ht="13.5" hidden="1">
      <c r="A91" s="108" t="s">
        <v>262</v>
      </c>
      <c r="B91" s="144" t="str">
        <f>IF($C$2="ET",VLOOKUP(A91,'N0.7_Lookup_References'!$E$13:$K$71,2,FALSE),IF('N2.1_Network_Risk_Summary'!$C$2="GD",VLOOKUP(A91,'N0.7_Lookup_References'!$E$13:$K$73,4,FALSE),IF($C$2="GT",VLOOKUP(A91,'N0.7_Lookup_References'!$E$13:$K$71,6,FALSE),"")))</f>
        <v>No entry required</v>
      </c>
      <c r="C91" s="241" t="str">
        <f>IF($C$2="ET",VLOOKUP(A91,'N0.7_Lookup_References'!$E$13:$K$63,3,FALSE),IF('N2.1_Network_Risk_Summary'!$C$2="GD",VLOOKUP(A91,'N0.7_Lookup_References'!$E$13:$K$73,5,FALSE),IF($C$2="GT",VLOOKUP(A91,'N0.7_Lookup_References'!$E$13:$K$63,7,FALSE),"")))</f>
        <v>-</v>
      </c>
      <c r="D91" s="268">
        <f xml:space="preserve"> SUMIFS('N1.3_Project_Listing'!$K$16:$K$829, 'N1.3_Project_Listing'!$G$16:$G$829,"A1", 'N1.3_Project_Listing'!$A$16:$A$829,$B91, 'N1.3_Project_Listing'!$D$16:$D$829, "Replacement")</f>
        <v>0</v>
      </c>
      <c r="E91" s="268">
        <f xml:space="preserve"> SUMIFS('N1.3_Project_Listing'!$L$16:$L$829, 'N1.3_Project_Listing'!$G$16:$G$829,"A1", 'N1.3_Project_Listing'!$A$16:$A$829,$B91, 'N1.3_Project_Listing'!$D$16:$D$829, "Replacement")</f>
        <v>0</v>
      </c>
      <c r="F91" s="268">
        <f>SUMIFS('N1.3_Project_Listing'!$M$16:$M$829,'N1.3_Project_Listing'!$G$16:$G$829,"A1",'N1.3_Project_Listing'!$A$16:$A$829,$B91,'N1.3_Project_Listing'!$D$16:$D$829, "Refurbishment")</f>
        <v>0</v>
      </c>
      <c r="G91" s="268">
        <f>SUMIFS('N1.3_Project_Listing'!$M$16:$M$829,'N1.3_Project_Listing'!$G$16:$G$829,"A1",'N1.3_Project_Listing'!$A$16:$A$829,$B91,'N1.3_Project_Listing'!$D$16:$D$829, "Removal") + SUMIFS('N1.3_Project_Listing'!$M$16:$M$829,'N1.3_Project_Listing'!$G$16:$G$829,"A1",'N1.3_Project_Listing'!$A$16:$A$829,$B91,'N1.3_Project_Listing'!$D$16:$D$829, "Addition")</f>
        <v>0</v>
      </c>
      <c r="H91" s="268">
        <f>SUMIFS('N1.3_Project_Listing'!$M$16:$M$829,'N1.3_Project_Listing'!$G$16:$G$829,"A1",'N1.3_Project_Listing'!$A$16:$A$829,$B91,'N1.3_Project_Listing'!$D$16:$D$829, "Removal")</f>
        <v>0</v>
      </c>
      <c r="I91" s="268">
        <f>SUMIFS('N1.3_Project_Listing'!$M$16:$M$829,'N1.3_Project_Listing'!$G$16:$G$829,"A1",'N1.3_Project_Listing'!$A$16:$A$829,$B91,'N1.3_Project_Listing'!$D$16:$D$829, "Addition")</f>
        <v>0</v>
      </c>
      <c r="J91" s="268">
        <f>SUMIFS('N2.3_RIIO3_Risk_And_Volumes'!$CB$81:$CB$138,'N2.3_RIIO3_Risk_And_Volumes'!$C$81:$C$138,$B91)</f>
        <v>0</v>
      </c>
      <c r="K91" s="268">
        <f t="shared" si="15"/>
        <v>0</v>
      </c>
      <c r="L91" s="268">
        <f>SUMIFS('N2.3_RIIO3_Risk_And_Volumes'!$BN$81:$BN$138,'N2.3_RIIO3_Risk_And_Volumes'!$C$81:$C$138,$B91)</f>
        <v>0</v>
      </c>
      <c r="M91" s="268">
        <f>SUMIFS('N2.3_RIIO3_Risk_And_Volumes'!$BP$81:$BP$138,'N2.3_RIIO3_Risk_And_Volumes'!$C$81:$C$138,$B91)</f>
        <v>0</v>
      </c>
      <c r="N91" s="268">
        <f>SUMIFS('N2.3_RIIO3_Risk_And_Volumes'!$BR$81:$BR$138,'N2.3_RIIO3_Risk_And_Volumes'!$C$81:$C$138,$B91)</f>
        <v>0</v>
      </c>
      <c r="O91" s="66">
        <f t="shared" si="17"/>
        <v>0</v>
      </c>
      <c r="P91" s="268">
        <f>SUMIFS('N2.3_RIIO3_Risk_And_Volumes'!$BN$144:$BN$201,'N2.3_RIIO3_Risk_And_Volumes'!$C$144:$C$201,$B91)</f>
        <v>0</v>
      </c>
      <c r="Q91" s="268">
        <f>SUMIFS('N2.3_RIIO3_Risk_And_Volumes'!$BP$144:$BP$201,'N2.3_RIIO3_Risk_And_Volumes'!$C$144:$C$201,$B91)</f>
        <v>0</v>
      </c>
      <c r="R91" s="268">
        <f>SUMIFS('N2.3_RIIO3_Risk_And_Volumes'!$BR$144:$BR$201,'N2.3_RIIO3_Risk_And_Volumes'!$C$144:$C$201,$B91)</f>
        <v>0</v>
      </c>
      <c r="S91" s="66">
        <f t="shared" si="16"/>
        <v>0</v>
      </c>
      <c r="V91" s="3"/>
      <c r="W91" s="3"/>
      <c r="X91" s="3"/>
      <c r="Y91" s="3"/>
      <c r="AB91" s="165" t="str">
        <f t="shared" si="18"/>
        <v>OK</v>
      </c>
      <c r="AC91" s="165" t="str">
        <f>IF(ABS(ROUND((E91-D91)+(I91-H91),2) - (ROUND('N2.3_RIIO3_Risk_And_Volumes'!BQ91,2)))&lt;0.01,"OK","Error")</f>
        <v>OK</v>
      </c>
      <c r="AD91" s="165" t="str">
        <f>IF(ABS(ROUND(((E91-D91)+(I91-H91)+('N2.3_RIIO3_Risk_And_Volumes'!BZ91-'N2.3_RIIO3_Risk_And_Volumes'!CA91)),2) - (ROUND(O91,2)))&lt;0.01,"OK","Error")</f>
        <v>OK</v>
      </c>
    </row>
    <row r="92" spans="1:30" ht="13.5" hidden="1">
      <c r="A92" s="108" t="s">
        <v>267</v>
      </c>
      <c r="B92" s="144" t="str">
        <f>IF($C$2="ET",VLOOKUP(A92,'N0.7_Lookup_References'!$E$13:$K$71,2,FALSE),IF('N2.1_Network_Risk_Summary'!$C$2="GD",VLOOKUP(A92,'N0.7_Lookup_References'!$E$13:$K$73,4,FALSE),IF($C$2="GT",VLOOKUP(A92,'N0.7_Lookup_References'!$E$13:$K$71,6,FALSE),"")))</f>
        <v>No entry required</v>
      </c>
      <c r="C92" s="241" t="str">
        <f>IF($C$2="ET",VLOOKUP(A92,'N0.7_Lookup_References'!$E$13:$K$63,3,FALSE),IF('N2.1_Network_Risk_Summary'!$C$2="GD",VLOOKUP(A92,'N0.7_Lookup_References'!$E$13:$K$73,5,FALSE),IF($C$2="GT",VLOOKUP(A92,'N0.7_Lookup_References'!$E$13:$K$63,7,FALSE),"")))</f>
        <v>-</v>
      </c>
      <c r="D92" s="268">
        <f xml:space="preserve"> SUMIFS('N1.3_Project_Listing'!$K$16:$K$829, 'N1.3_Project_Listing'!$G$16:$G$829,"A1", 'N1.3_Project_Listing'!$A$16:$A$829,$B92, 'N1.3_Project_Listing'!$D$16:$D$829, "Replacement")</f>
        <v>0</v>
      </c>
      <c r="E92" s="268">
        <f xml:space="preserve"> SUMIFS('N1.3_Project_Listing'!$L$16:$L$829, 'N1.3_Project_Listing'!$G$16:$G$829,"A1", 'N1.3_Project_Listing'!$A$16:$A$829,$B92, 'N1.3_Project_Listing'!$D$16:$D$829, "Replacement")</f>
        <v>0</v>
      </c>
      <c r="F92" s="268">
        <f>SUMIFS('N1.3_Project_Listing'!$M$16:$M$829,'N1.3_Project_Listing'!$G$16:$G$829,"A1",'N1.3_Project_Listing'!$A$16:$A$829,$B92,'N1.3_Project_Listing'!$D$16:$D$829, "Refurbishment")</f>
        <v>0</v>
      </c>
      <c r="G92" s="268">
        <f>SUMIFS('N1.3_Project_Listing'!$M$16:$M$829,'N1.3_Project_Listing'!$G$16:$G$829,"A1",'N1.3_Project_Listing'!$A$16:$A$829,$B92,'N1.3_Project_Listing'!$D$16:$D$829, "Removal") + SUMIFS('N1.3_Project_Listing'!$M$16:$M$829,'N1.3_Project_Listing'!$G$16:$G$829,"A1",'N1.3_Project_Listing'!$A$16:$A$829,$B92,'N1.3_Project_Listing'!$D$16:$D$829, "Addition")</f>
        <v>0</v>
      </c>
      <c r="H92" s="268">
        <f>SUMIFS('N1.3_Project_Listing'!$M$16:$M$829,'N1.3_Project_Listing'!$G$16:$G$829,"A1",'N1.3_Project_Listing'!$A$16:$A$829,$B92,'N1.3_Project_Listing'!$D$16:$D$829, "Removal")</f>
        <v>0</v>
      </c>
      <c r="I92" s="268">
        <f>SUMIFS('N1.3_Project_Listing'!$M$16:$M$829,'N1.3_Project_Listing'!$G$16:$G$829,"A1",'N1.3_Project_Listing'!$A$16:$A$829,$B92,'N1.3_Project_Listing'!$D$16:$D$829, "Addition")</f>
        <v>0</v>
      </c>
      <c r="J92" s="268">
        <f>SUMIFS('N2.3_RIIO3_Risk_And_Volumes'!$CB$81:$CB$138,'N2.3_RIIO3_Risk_And_Volumes'!$C$81:$C$138,$B92)</f>
        <v>0</v>
      </c>
      <c r="K92" s="268">
        <f t="shared" si="15"/>
        <v>0</v>
      </c>
      <c r="L92" s="268">
        <f>SUMIFS('N2.3_RIIO3_Risk_And_Volumes'!$BN$81:$BN$138,'N2.3_RIIO3_Risk_And_Volumes'!$C$81:$C$138,$B92)</f>
        <v>0</v>
      </c>
      <c r="M92" s="268">
        <f>SUMIFS('N2.3_RIIO3_Risk_And_Volumes'!$BP$81:$BP$138,'N2.3_RIIO3_Risk_And_Volumes'!$C$81:$C$138,$B92)</f>
        <v>0</v>
      </c>
      <c r="N92" s="268">
        <f>SUMIFS('N2.3_RIIO3_Risk_And_Volumes'!$BR$81:$BR$138,'N2.3_RIIO3_Risk_And_Volumes'!$C$81:$C$138,$B92)</f>
        <v>0</v>
      </c>
      <c r="O92" s="66">
        <f t="shared" si="17"/>
        <v>0</v>
      </c>
      <c r="P92" s="268">
        <f>SUMIFS('N2.3_RIIO3_Risk_And_Volumes'!$BN$144:$BN$201,'N2.3_RIIO3_Risk_And_Volumes'!$C$144:$C$201,$B92)</f>
        <v>0</v>
      </c>
      <c r="Q92" s="268">
        <f>SUMIFS('N2.3_RIIO3_Risk_And_Volumes'!$BP$144:$BP$201,'N2.3_RIIO3_Risk_And_Volumes'!$C$144:$C$201,$B92)</f>
        <v>0</v>
      </c>
      <c r="R92" s="268">
        <f>SUMIFS('N2.3_RIIO3_Risk_And_Volumes'!$BR$144:$BR$201,'N2.3_RIIO3_Risk_And_Volumes'!$C$144:$C$201,$B92)</f>
        <v>0</v>
      </c>
      <c r="S92" s="66">
        <f t="shared" si="16"/>
        <v>0</v>
      </c>
      <c r="V92" s="3"/>
      <c r="W92" s="3"/>
      <c r="X92" s="3"/>
      <c r="Y92" s="3"/>
      <c r="AB92" s="165" t="str">
        <f t="shared" si="18"/>
        <v>OK</v>
      </c>
      <c r="AC92" s="165" t="str">
        <f>IF(ABS(ROUND((E92-D92)+(I92-H92),2) - (ROUND('N2.3_RIIO3_Risk_And_Volumes'!BQ92,2)))&lt;0.01,"OK","Error")</f>
        <v>OK</v>
      </c>
      <c r="AD92" s="165" t="str">
        <f>IF(ABS(ROUND(((E92-D92)+(I92-H92)+('N2.3_RIIO3_Risk_And_Volumes'!BZ92-'N2.3_RIIO3_Risk_And_Volumes'!CA92)),2) - (ROUND(O92,2)))&lt;0.01,"OK","Error")</f>
        <v>OK</v>
      </c>
    </row>
    <row r="93" spans="1:30" ht="13.5" hidden="1">
      <c r="A93" s="108" t="s">
        <v>272</v>
      </c>
      <c r="B93" s="144" t="str">
        <f>IF($C$2="ET",VLOOKUP(A93,'N0.7_Lookup_References'!$E$13:$K$71,2,FALSE),IF('N2.1_Network_Risk_Summary'!$C$2="GD",VLOOKUP(A93,'N0.7_Lookup_References'!$E$13:$K$73,4,FALSE),IF($C$2="GT",VLOOKUP(A93,'N0.7_Lookup_References'!$E$13:$K$71,6,FALSE),"")))</f>
        <v>No entry required</v>
      </c>
      <c r="C93" s="241" t="str">
        <f>IF($C$2="ET",VLOOKUP(A93,'N0.7_Lookup_References'!$E$13:$K$63,3,FALSE),IF('N2.1_Network_Risk_Summary'!$C$2="GD",VLOOKUP(A93,'N0.7_Lookup_References'!$E$13:$K$73,5,FALSE),IF($C$2="GT",VLOOKUP(A93,'N0.7_Lookup_References'!$E$13:$K$63,7,FALSE),"")))</f>
        <v>-</v>
      </c>
      <c r="D93" s="268">
        <f xml:space="preserve"> SUMIFS('N1.3_Project_Listing'!$K$16:$K$829, 'N1.3_Project_Listing'!$G$16:$G$829,"A1", 'N1.3_Project_Listing'!$A$16:$A$829,$B93, 'N1.3_Project_Listing'!$D$16:$D$829, "Replacement")</f>
        <v>0</v>
      </c>
      <c r="E93" s="268">
        <f xml:space="preserve"> SUMIFS('N1.3_Project_Listing'!$L$16:$L$829, 'N1.3_Project_Listing'!$G$16:$G$829,"A1", 'N1.3_Project_Listing'!$A$16:$A$829,$B93, 'N1.3_Project_Listing'!$D$16:$D$829, "Replacement")</f>
        <v>0</v>
      </c>
      <c r="F93" s="268">
        <f>SUMIFS('N1.3_Project_Listing'!$M$16:$M$829,'N1.3_Project_Listing'!$G$16:$G$829,"A1",'N1.3_Project_Listing'!$A$16:$A$829,$B93,'N1.3_Project_Listing'!$D$16:$D$829, "Refurbishment")</f>
        <v>0</v>
      </c>
      <c r="G93" s="268">
        <f>SUMIFS('N1.3_Project_Listing'!$M$16:$M$829,'N1.3_Project_Listing'!$G$16:$G$829,"A1",'N1.3_Project_Listing'!$A$16:$A$829,$B93,'N1.3_Project_Listing'!$D$16:$D$829, "Removal") + SUMIFS('N1.3_Project_Listing'!$M$16:$M$829,'N1.3_Project_Listing'!$G$16:$G$829,"A1",'N1.3_Project_Listing'!$A$16:$A$829,$B93,'N1.3_Project_Listing'!$D$16:$D$829, "Addition")</f>
        <v>0</v>
      </c>
      <c r="H93" s="268">
        <f>SUMIFS('N1.3_Project_Listing'!$M$16:$M$829,'N1.3_Project_Listing'!$G$16:$G$829,"A1",'N1.3_Project_Listing'!$A$16:$A$829,$B93,'N1.3_Project_Listing'!$D$16:$D$829, "Removal")</f>
        <v>0</v>
      </c>
      <c r="I93" s="268">
        <f>SUMIFS('N1.3_Project_Listing'!$M$16:$M$829,'N1.3_Project_Listing'!$G$16:$G$829,"A1",'N1.3_Project_Listing'!$A$16:$A$829,$B93,'N1.3_Project_Listing'!$D$16:$D$829, "Addition")</f>
        <v>0</v>
      </c>
      <c r="J93" s="268">
        <f>SUMIFS('N2.3_RIIO3_Risk_And_Volumes'!$CB$81:$CB$138,'N2.3_RIIO3_Risk_And_Volumes'!$C$81:$C$138,$B93)</f>
        <v>0</v>
      </c>
      <c r="K93" s="268">
        <f t="shared" si="15"/>
        <v>0</v>
      </c>
      <c r="L93" s="268">
        <f>SUMIFS('N2.3_RIIO3_Risk_And_Volumes'!$BN$81:$BN$138,'N2.3_RIIO3_Risk_And_Volumes'!$C$81:$C$138,$B93)</f>
        <v>0</v>
      </c>
      <c r="M93" s="268">
        <f>SUMIFS('N2.3_RIIO3_Risk_And_Volumes'!$BP$81:$BP$138,'N2.3_RIIO3_Risk_And_Volumes'!$C$81:$C$138,$B93)</f>
        <v>0</v>
      </c>
      <c r="N93" s="268">
        <f>SUMIFS('N2.3_RIIO3_Risk_And_Volumes'!$BR$81:$BR$138,'N2.3_RIIO3_Risk_And_Volumes'!$C$81:$C$138,$B93)</f>
        <v>0</v>
      </c>
      <c r="O93" s="66">
        <f t="shared" si="17"/>
        <v>0</v>
      </c>
      <c r="P93" s="268">
        <f>SUMIFS('N2.3_RIIO3_Risk_And_Volumes'!$BN$144:$BN$201,'N2.3_RIIO3_Risk_And_Volumes'!$C$144:$C$201,$B93)</f>
        <v>0</v>
      </c>
      <c r="Q93" s="268">
        <f>SUMIFS('N2.3_RIIO3_Risk_And_Volumes'!$BP$144:$BP$201,'N2.3_RIIO3_Risk_And_Volumes'!$C$144:$C$201,$B93)</f>
        <v>0</v>
      </c>
      <c r="R93" s="268">
        <f>SUMIFS('N2.3_RIIO3_Risk_And_Volumes'!$BR$144:$BR$201,'N2.3_RIIO3_Risk_And_Volumes'!$C$144:$C$201,$B93)</f>
        <v>0</v>
      </c>
      <c r="S93" s="66">
        <f t="shared" si="16"/>
        <v>0</v>
      </c>
      <c r="V93" s="3"/>
      <c r="W93" s="3"/>
      <c r="X93" s="3"/>
      <c r="Y93" s="3"/>
      <c r="AB93" s="165" t="str">
        <f t="shared" si="18"/>
        <v>OK</v>
      </c>
      <c r="AC93" s="165" t="str">
        <f>IF(ABS(ROUND((E93-D93)+(I93-H93),2) - (ROUND('N2.3_RIIO3_Risk_And_Volumes'!BQ93,2)))&lt;0.01,"OK","Error")</f>
        <v>OK</v>
      </c>
      <c r="AD93" s="165" t="str">
        <f>IF(ABS(ROUND(((E93-D93)+(I93-H93)+('N2.3_RIIO3_Risk_And_Volumes'!BZ93-'N2.3_RIIO3_Risk_And_Volumes'!CA93)),2) - (ROUND(O93,2)))&lt;0.01,"OK","Error")</f>
        <v>OK</v>
      </c>
    </row>
    <row r="94" spans="1:30" ht="13.5" hidden="1">
      <c r="A94" s="108" t="s">
        <v>276</v>
      </c>
      <c r="B94" s="144" t="str">
        <f>IF($C$2="ET",VLOOKUP(A94,'N0.7_Lookup_References'!$E$13:$K$71,2,FALSE),IF('N2.1_Network_Risk_Summary'!$C$2="GD",VLOOKUP(A94,'N0.7_Lookup_References'!$E$13:$K$73,4,FALSE),IF($C$2="GT",VLOOKUP(A94,'N0.7_Lookup_References'!$E$13:$K$71,6,FALSE),"")))</f>
        <v>No entry required</v>
      </c>
      <c r="C94" s="241" t="str">
        <f>IF($C$2="ET",VLOOKUP(A94,'N0.7_Lookup_References'!$E$13:$K$63,3,FALSE),IF('N2.1_Network_Risk_Summary'!$C$2="GD",VLOOKUP(A94,'N0.7_Lookup_References'!$E$13:$K$73,5,FALSE),IF($C$2="GT",VLOOKUP(A94,'N0.7_Lookup_References'!$E$13:$K$63,7,FALSE),"")))</f>
        <v>-</v>
      </c>
      <c r="D94" s="268">
        <f xml:space="preserve"> SUMIFS('N1.3_Project_Listing'!$K$16:$K$829, 'N1.3_Project_Listing'!$G$16:$G$829,"A1", 'N1.3_Project_Listing'!$A$16:$A$829,$B94, 'N1.3_Project_Listing'!$D$16:$D$829, "Replacement")</f>
        <v>0</v>
      </c>
      <c r="E94" s="268">
        <f xml:space="preserve"> SUMIFS('N1.3_Project_Listing'!$L$16:$L$829, 'N1.3_Project_Listing'!$G$16:$G$829,"A1", 'N1.3_Project_Listing'!$A$16:$A$829,$B94, 'N1.3_Project_Listing'!$D$16:$D$829, "Replacement")</f>
        <v>0</v>
      </c>
      <c r="F94" s="268">
        <f>SUMIFS('N1.3_Project_Listing'!$M$16:$M$829,'N1.3_Project_Listing'!$G$16:$G$829,"A1",'N1.3_Project_Listing'!$A$16:$A$829,$B94,'N1.3_Project_Listing'!$D$16:$D$829, "Refurbishment")</f>
        <v>0</v>
      </c>
      <c r="G94" s="268">
        <f>SUMIFS('N1.3_Project_Listing'!$M$16:$M$829,'N1.3_Project_Listing'!$G$16:$G$829,"A1",'N1.3_Project_Listing'!$A$16:$A$829,$B94,'N1.3_Project_Listing'!$D$16:$D$829, "Removal") + SUMIFS('N1.3_Project_Listing'!$M$16:$M$829,'N1.3_Project_Listing'!$G$16:$G$829,"A1",'N1.3_Project_Listing'!$A$16:$A$829,$B94,'N1.3_Project_Listing'!$D$16:$D$829, "Addition")</f>
        <v>0</v>
      </c>
      <c r="H94" s="268">
        <f>SUMIFS('N1.3_Project_Listing'!$M$16:$M$829,'N1.3_Project_Listing'!$G$16:$G$829,"A1",'N1.3_Project_Listing'!$A$16:$A$829,$B94,'N1.3_Project_Listing'!$D$16:$D$829, "Removal")</f>
        <v>0</v>
      </c>
      <c r="I94" s="268">
        <f>SUMIFS('N1.3_Project_Listing'!$M$16:$M$829,'N1.3_Project_Listing'!$G$16:$G$829,"A1",'N1.3_Project_Listing'!$A$16:$A$829,$B94,'N1.3_Project_Listing'!$D$16:$D$829, "Addition")</f>
        <v>0</v>
      </c>
      <c r="J94" s="268">
        <f>SUMIFS('N2.3_RIIO3_Risk_And_Volumes'!$CB$81:$CB$138,'N2.3_RIIO3_Risk_And_Volumes'!$C$81:$C$138,$B94)</f>
        <v>0</v>
      </c>
      <c r="K94" s="268">
        <f t="shared" si="15"/>
        <v>0</v>
      </c>
      <c r="L94" s="268">
        <f>SUMIFS('N2.3_RIIO3_Risk_And_Volumes'!$BN$81:$BN$138,'N2.3_RIIO3_Risk_And_Volumes'!$C$81:$C$138,$B94)</f>
        <v>0</v>
      </c>
      <c r="M94" s="268">
        <f>SUMIFS('N2.3_RIIO3_Risk_And_Volumes'!$BP$81:$BP$138,'N2.3_RIIO3_Risk_And_Volumes'!$C$81:$C$138,$B94)</f>
        <v>0</v>
      </c>
      <c r="N94" s="268">
        <f>SUMIFS('N2.3_RIIO3_Risk_And_Volumes'!$BR$81:$BR$138,'N2.3_RIIO3_Risk_And_Volumes'!$C$81:$C$138,$B94)</f>
        <v>0</v>
      </c>
      <c r="O94" s="66">
        <f t="shared" si="17"/>
        <v>0</v>
      </c>
      <c r="P94" s="268">
        <f>SUMIFS('N2.3_RIIO3_Risk_And_Volumes'!$BN$144:$BN$201,'N2.3_RIIO3_Risk_And_Volumes'!$C$144:$C$201,$B94)</f>
        <v>0</v>
      </c>
      <c r="Q94" s="268">
        <f>SUMIFS('N2.3_RIIO3_Risk_And_Volumes'!$BP$144:$BP$201,'N2.3_RIIO3_Risk_And_Volumes'!$C$144:$C$201,$B94)</f>
        <v>0</v>
      </c>
      <c r="R94" s="268">
        <f>SUMIFS('N2.3_RIIO3_Risk_And_Volumes'!$BR$144:$BR$201,'N2.3_RIIO3_Risk_And_Volumes'!$C$144:$C$201,$B94)</f>
        <v>0</v>
      </c>
      <c r="S94" s="66">
        <f t="shared" si="16"/>
        <v>0</v>
      </c>
      <c r="V94" s="3"/>
      <c r="W94" s="3"/>
      <c r="X94" s="3"/>
      <c r="Y94" s="3"/>
      <c r="AB94" s="165" t="str">
        <f t="shared" si="18"/>
        <v>OK</v>
      </c>
      <c r="AC94" s="165" t="str">
        <f>IF(ABS(ROUND((E94-D94)+(I94-H94),2) - (ROUND('N2.3_RIIO3_Risk_And_Volumes'!BQ94,2)))&lt;0.01,"OK","Error")</f>
        <v>OK</v>
      </c>
      <c r="AD94" s="165" t="str">
        <f>IF(ABS(ROUND(((E94-D94)+(I94-H94)+('N2.3_RIIO3_Risk_And_Volumes'!BZ94-'N2.3_RIIO3_Risk_And_Volumes'!CA94)),2) - (ROUND(O94,2)))&lt;0.01,"OK","Error")</f>
        <v>OK</v>
      </c>
    </row>
    <row r="95" spans="1:30" ht="13.5" hidden="1">
      <c r="A95" s="108" t="s">
        <v>280</v>
      </c>
      <c r="B95" s="144" t="str">
        <f>IF($C$2="ET",VLOOKUP(A95,'N0.7_Lookup_References'!$E$13:$K$71,2,FALSE),IF('N2.1_Network_Risk_Summary'!$C$2="GD",VLOOKUP(A95,'N0.7_Lookup_References'!$E$13:$K$73,4,FALSE),IF($C$2="GT",VLOOKUP(A95,'N0.7_Lookup_References'!$E$13:$K$71,6,FALSE),"")))</f>
        <v>No entry required</v>
      </c>
      <c r="C95" s="241" t="str">
        <f>IF($C$2="ET",VLOOKUP(A95,'N0.7_Lookup_References'!$E$13:$K$63,3,FALSE),IF('N2.1_Network_Risk_Summary'!$C$2="GD",VLOOKUP(A95,'N0.7_Lookup_References'!$E$13:$K$73,5,FALSE),IF($C$2="GT",VLOOKUP(A95,'N0.7_Lookup_References'!$E$13:$K$63,7,FALSE),"")))</f>
        <v>-</v>
      </c>
      <c r="D95" s="268">
        <f xml:space="preserve"> SUMIFS('N1.3_Project_Listing'!$K$16:$K$829, 'N1.3_Project_Listing'!$G$16:$G$829,"A1", 'N1.3_Project_Listing'!$A$16:$A$829,$B95, 'N1.3_Project_Listing'!$D$16:$D$829, "Replacement")</f>
        <v>0</v>
      </c>
      <c r="E95" s="268">
        <f xml:space="preserve"> SUMIFS('N1.3_Project_Listing'!$L$16:$L$829, 'N1.3_Project_Listing'!$G$16:$G$829,"A1", 'N1.3_Project_Listing'!$A$16:$A$829,$B95, 'N1.3_Project_Listing'!$D$16:$D$829, "Replacement")</f>
        <v>0</v>
      </c>
      <c r="F95" s="268">
        <f>SUMIFS('N1.3_Project_Listing'!$M$16:$M$829,'N1.3_Project_Listing'!$G$16:$G$829,"A1",'N1.3_Project_Listing'!$A$16:$A$829,$B95,'N1.3_Project_Listing'!$D$16:$D$829, "Refurbishment")</f>
        <v>0</v>
      </c>
      <c r="G95" s="268">
        <f>SUMIFS('N1.3_Project_Listing'!$M$16:$M$829,'N1.3_Project_Listing'!$G$16:$G$829,"A1",'N1.3_Project_Listing'!$A$16:$A$829,$B95,'N1.3_Project_Listing'!$D$16:$D$829, "Removal") + SUMIFS('N1.3_Project_Listing'!$M$16:$M$829,'N1.3_Project_Listing'!$G$16:$G$829,"A1",'N1.3_Project_Listing'!$A$16:$A$829,$B95,'N1.3_Project_Listing'!$D$16:$D$829, "Addition")</f>
        <v>0</v>
      </c>
      <c r="H95" s="268">
        <f>SUMIFS('N1.3_Project_Listing'!$M$16:$M$829,'N1.3_Project_Listing'!$G$16:$G$829,"A1",'N1.3_Project_Listing'!$A$16:$A$829,$B95,'N1.3_Project_Listing'!$D$16:$D$829, "Removal")</f>
        <v>0</v>
      </c>
      <c r="I95" s="268">
        <f>SUMIFS('N1.3_Project_Listing'!$M$16:$M$829,'N1.3_Project_Listing'!$G$16:$G$829,"A1",'N1.3_Project_Listing'!$A$16:$A$829,$B95,'N1.3_Project_Listing'!$D$16:$D$829, "Addition")</f>
        <v>0</v>
      </c>
      <c r="J95" s="268">
        <f>SUMIFS('N2.3_RIIO3_Risk_And_Volumes'!$CB$81:$CB$138,'N2.3_RIIO3_Risk_And_Volumes'!$C$81:$C$138,$B95)</f>
        <v>0</v>
      </c>
      <c r="K95" s="268">
        <f t="shared" si="15"/>
        <v>0</v>
      </c>
      <c r="L95" s="268">
        <f>SUMIFS('N2.3_RIIO3_Risk_And_Volumes'!$BN$81:$BN$138,'N2.3_RIIO3_Risk_And_Volumes'!$C$81:$C$138,$B95)</f>
        <v>0</v>
      </c>
      <c r="M95" s="268">
        <f>SUMIFS('N2.3_RIIO3_Risk_And_Volumes'!$BP$81:$BP$138,'N2.3_RIIO3_Risk_And_Volumes'!$C$81:$C$138,$B95)</f>
        <v>0</v>
      </c>
      <c r="N95" s="268">
        <f>SUMIFS('N2.3_RIIO3_Risk_And_Volumes'!$BR$81:$BR$138,'N2.3_RIIO3_Risk_And_Volumes'!$C$81:$C$138,$B95)</f>
        <v>0</v>
      </c>
      <c r="O95" s="66">
        <f t="shared" si="17"/>
        <v>0</v>
      </c>
      <c r="P95" s="268">
        <f>SUMIFS('N2.3_RIIO3_Risk_And_Volumes'!$BN$144:$BN$201,'N2.3_RIIO3_Risk_And_Volumes'!$C$144:$C$201,$B95)</f>
        <v>0</v>
      </c>
      <c r="Q95" s="268">
        <f>SUMIFS('N2.3_RIIO3_Risk_And_Volumes'!$BP$144:$BP$201,'N2.3_RIIO3_Risk_And_Volumes'!$C$144:$C$201,$B95)</f>
        <v>0</v>
      </c>
      <c r="R95" s="268">
        <f>SUMIFS('N2.3_RIIO3_Risk_And_Volumes'!$BR$144:$BR$201,'N2.3_RIIO3_Risk_And_Volumes'!$C$144:$C$201,$B95)</f>
        <v>0</v>
      </c>
      <c r="S95" s="66">
        <f t="shared" si="16"/>
        <v>0</v>
      </c>
      <c r="V95" s="3"/>
      <c r="W95" s="3"/>
      <c r="X95" s="3"/>
      <c r="Y95" s="3"/>
      <c r="AB95" s="165" t="str">
        <f t="shared" si="18"/>
        <v>OK</v>
      </c>
      <c r="AC95" s="165" t="str">
        <f>IF(ABS(ROUND((E95-D95)+(I95-H95),2) - (ROUND('N2.3_RIIO3_Risk_And_Volumes'!BQ95,2)))&lt;0.01,"OK","Error")</f>
        <v>OK</v>
      </c>
      <c r="AD95" s="165" t="str">
        <f>IF(ABS(ROUND(((E95-D95)+(I95-H95)+('N2.3_RIIO3_Risk_And_Volumes'!BZ95-'N2.3_RIIO3_Risk_And_Volumes'!CA95)),2) - (ROUND(O95,2)))&lt;0.01,"OK","Error")</f>
        <v>OK</v>
      </c>
    </row>
    <row r="96" spans="1:30" ht="13.5" hidden="1">
      <c r="A96" s="108" t="s">
        <v>284</v>
      </c>
      <c r="B96" s="144" t="str">
        <f>IF($C$2="ET",VLOOKUP(A96,'N0.7_Lookup_References'!$E$13:$K$71,2,FALSE),IF('N2.1_Network_Risk_Summary'!$C$2="GD",VLOOKUP(A96,'N0.7_Lookup_References'!$E$13:$K$73,4,FALSE),IF($C$2="GT",VLOOKUP(A96,'N0.7_Lookup_References'!$E$13:$K$71,6,FALSE),"")))</f>
        <v>No entry required</v>
      </c>
      <c r="C96" s="241" t="str">
        <f>IF($C$2="ET",VLOOKUP(A96,'N0.7_Lookup_References'!$E$13:$K$63,3,FALSE),IF('N2.1_Network_Risk_Summary'!$C$2="GD",VLOOKUP(A96,'N0.7_Lookup_References'!$E$13:$K$73,5,FALSE),IF($C$2="GT",VLOOKUP(A96,'N0.7_Lookup_References'!$E$13:$K$63,7,FALSE),"")))</f>
        <v>-</v>
      </c>
      <c r="D96" s="268">
        <f xml:space="preserve"> SUMIFS('N1.3_Project_Listing'!$K$16:$K$829, 'N1.3_Project_Listing'!$G$16:$G$829,"A1", 'N1.3_Project_Listing'!$A$16:$A$829,$B96, 'N1.3_Project_Listing'!$D$16:$D$829, "Replacement")</f>
        <v>0</v>
      </c>
      <c r="E96" s="268">
        <f xml:space="preserve"> SUMIFS('N1.3_Project_Listing'!$L$16:$L$829, 'N1.3_Project_Listing'!$G$16:$G$829,"A1", 'N1.3_Project_Listing'!$A$16:$A$829,$B96, 'N1.3_Project_Listing'!$D$16:$D$829, "Replacement")</f>
        <v>0</v>
      </c>
      <c r="F96" s="268">
        <f>SUMIFS('N1.3_Project_Listing'!$M$16:$M$829,'N1.3_Project_Listing'!$G$16:$G$829,"A1",'N1.3_Project_Listing'!$A$16:$A$829,$B96,'N1.3_Project_Listing'!$D$16:$D$829, "Refurbishment")</f>
        <v>0</v>
      </c>
      <c r="G96" s="268">
        <f>SUMIFS('N1.3_Project_Listing'!$M$16:$M$829,'N1.3_Project_Listing'!$G$16:$G$829,"A1",'N1.3_Project_Listing'!$A$16:$A$829,$B96,'N1.3_Project_Listing'!$D$16:$D$829, "Removal") + SUMIFS('N1.3_Project_Listing'!$M$16:$M$829,'N1.3_Project_Listing'!$G$16:$G$829,"A1",'N1.3_Project_Listing'!$A$16:$A$829,$B96,'N1.3_Project_Listing'!$D$16:$D$829, "Addition")</f>
        <v>0</v>
      </c>
      <c r="H96" s="268">
        <f>SUMIFS('N1.3_Project_Listing'!$M$16:$M$829,'N1.3_Project_Listing'!$G$16:$G$829,"A1",'N1.3_Project_Listing'!$A$16:$A$829,$B96,'N1.3_Project_Listing'!$D$16:$D$829, "Removal")</f>
        <v>0</v>
      </c>
      <c r="I96" s="268">
        <f>SUMIFS('N1.3_Project_Listing'!$M$16:$M$829,'N1.3_Project_Listing'!$G$16:$G$829,"A1",'N1.3_Project_Listing'!$A$16:$A$829,$B96,'N1.3_Project_Listing'!$D$16:$D$829, "Addition")</f>
        <v>0</v>
      </c>
      <c r="J96" s="268">
        <f>SUMIFS('N2.3_RIIO3_Risk_And_Volumes'!$CB$81:$CB$138,'N2.3_RIIO3_Risk_And_Volumes'!$C$81:$C$138,$B96)</f>
        <v>0</v>
      </c>
      <c r="K96" s="268">
        <f t="shared" si="15"/>
        <v>0</v>
      </c>
      <c r="L96" s="268">
        <f>SUMIFS('N2.3_RIIO3_Risk_And_Volumes'!$BN$81:$BN$138,'N2.3_RIIO3_Risk_And_Volumes'!$C$81:$C$138,$B96)</f>
        <v>0</v>
      </c>
      <c r="M96" s="268">
        <f>SUMIFS('N2.3_RIIO3_Risk_And_Volumes'!$BP$81:$BP$138,'N2.3_RIIO3_Risk_And_Volumes'!$C$81:$C$138,$B96)</f>
        <v>0</v>
      </c>
      <c r="N96" s="268">
        <f>SUMIFS('N2.3_RIIO3_Risk_And_Volumes'!$BR$81:$BR$138,'N2.3_RIIO3_Risk_And_Volumes'!$C$81:$C$138,$B96)</f>
        <v>0</v>
      </c>
      <c r="O96" s="66">
        <f t="shared" si="17"/>
        <v>0</v>
      </c>
      <c r="P96" s="268">
        <f>SUMIFS('N2.3_RIIO3_Risk_And_Volumes'!$BN$144:$BN$201,'N2.3_RIIO3_Risk_And_Volumes'!$C$144:$C$201,$B96)</f>
        <v>0</v>
      </c>
      <c r="Q96" s="268">
        <f>SUMIFS('N2.3_RIIO3_Risk_And_Volumes'!$BP$144:$BP$201,'N2.3_RIIO3_Risk_And_Volumes'!$C$144:$C$201,$B96)</f>
        <v>0</v>
      </c>
      <c r="R96" s="268">
        <f>SUMIFS('N2.3_RIIO3_Risk_And_Volumes'!$BR$144:$BR$201,'N2.3_RIIO3_Risk_And_Volumes'!$C$144:$C$201,$B96)</f>
        <v>0</v>
      </c>
      <c r="S96" s="66">
        <f t="shared" si="16"/>
        <v>0</v>
      </c>
      <c r="V96" s="3"/>
      <c r="W96" s="3"/>
      <c r="X96" s="3"/>
      <c r="Y96" s="3"/>
      <c r="AB96" s="165" t="str">
        <f t="shared" si="18"/>
        <v>OK</v>
      </c>
      <c r="AC96" s="165" t="str">
        <f>IF(ABS(ROUND((E96-D96)+(I96-H96),2) - (ROUND('N2.3_RIIO3_Risk_And_Volumes'!BQ96,2)))&lt;0.01,"OK","Error")</f>
        <v>OK</v>
      </c>
      <c r="AD96" s="165" t="str">
        <f>IF(ABS(ROUND(((E96-D96)+(I96-H96)+('N2.3_RIIO3_Risk_And_Volumes'!BZ96-'N2.3_RIIO3_Risk_And_Volumes'!CA96)),2) - (ROUND(O96,2)))&lt;0.01,"OK","Error")</f>
        <v>OK</v>
      </c>
    </row>
    <row r="97" spans="1:30" ht="13.5" hidden="1">
      <c r="A97" s="108" t="s">
        <v>288</v>
      </c>
      <c r="B97" s="144" t="str">
        <f>IF($C$2="ET",VLOOKUP(A97,'N0.7_Lookup_References'!$E$13:$K$71,2,FALSE),IF('N2.1_Network_Risk_Summary'!$C$2="GD",VLOOKUP(A97,'N0.7_Lookup_References'!$E$13:$K$73,4,FALSE),IF($C$2="GT",VLOOKUP(A97,'N0.7_Lookup_References'!$E$13:$K$71,6,FALSE),"")))</f>
        <v>No entry required</v>
      </c>
      <c r="C97" s="241" t="str">
        <f>IF($C$2="ET",VLOOKUP(A97,'N0.7_Lookup_References'!$E$13:$K$63,3,FALSE),IF('N2.1_Network_Risk_Summary'!$C$2="GD",VLOOKUP(A97,'N0.7_Lookup_References'!$E$13:$K$73,5,FALSE),IF($C$2="GT",VLOOKUP(A97,'N0.7_Lookup_References'!$E$13:$K$63,7,FALSE),"")))</f>
        <v>-</v>
      </c>
      <c r="D97" s="268">
        <f xml:space="preserve"> SUMIFS('N1.3_Project_Listing'!$K$16:$K$829, 'N1.3_Project_Listing'!$G$16:$G$829,"A1", 'N1.3_Project_Listing'!$A$16:$A$829,$B97, 'N1.3_Project_Listing'!$D$16:$D$829, "Replacement")</f>
        <v>0</v>
      </c>
      <c r="E97" s="268">
        <f xml:space="preserve"> SUMIFS('N1.3_Project_Listing'!$L$16:$L$829, 'N1.3_Project_Listing'!$G$16:$G$829,"A1", 'N1.3_Project_Listing'!$A$16:$A$829,$B97, 'N1.3_Project_Listing'!$D$16:$D$829, "Replacement")</f>
        <v>0</v>
      </c>
      <c r="F97" s="268">
        <f>SUMIFS('N1.3_Project_Listing'!$M$16:$M$829,'N1.3_Project_Listing'!$G$16:$G$829,"A1",'N1.3_Project_Listing'!$A$16:$A$829,$B97,'N1.3_Project_Listing'!$D$16:$D$829, "Refurbishment")</f>
        <v>0</v>
      </c>
      <c r="G97" s="268">
        <f>SUMIFS('N1.3_Project_Listing'!$M$16:$M$829,'N1.3_Project_Listing'!$G$16:$G$829,"A1",'N1.3_Project_Listing'!$A$16:$A$829,$B97,'N1.3_Project_Listing'!$D$16:$D$829, "Removal") + SUMIFS('N1.3_Project_Listing'!$M$16:$M$829,'N1.3_Project_Listing'!$G$16:$G$829,"A1",'N1.3_Project_Listing'!$A$16:$A$829,$B97,'N1.3_Project_Listing'!$D$16:$D$829, "Addition")</f>
        <v>0</v>
      </c>
      <c r="H97" s="268">
        <f>SUMIFS('N1.3_Project_Listing'!$M$16:$M$829,'N1.3_Project_Listing'!$G$16:$G$829,"A1",'N1.3_Project_Listing'!$A$16:$A$829,$B97,'N1.3_Project_Listing'!$D$16:$D$829, "Removal")</f>
        <v>0</v>
      </c>
      <c r="I97" s="268">
        <f>SUMIFS('N1.3_Project_Listing'!$M$16:$M$829,'N1.3_Project_Listing'!$G$16:$G$829,"A1",'N1.3_Project_Listing'!$A$16:$A$829,$B97,'N1.3_Project_Listing'!$D$16:$D$829, "Addition")</f>
        <v>0</v>
      </c>
      <c r="J97" s="268">
        <f>SUMIFS('N2.3_RIIO3_Risk_And_Volumes'!$CB$81:$CB$138,'N2.3_RIIO3_Risk_And_Volumes'!$C$81:$C$138,$B97)</f>
        <v>0</v>
      </c>
      <c r="K97" s="268">
        <f t="shared" si="15"/>
        <v>0</v>
      </c>
      <c r="L97" s="268">
        <f>SUMIFS('N2.3_RIIO3_Risk_And_Volumes'!$BN$81:$BN$138,'N2.3_RIIO3_Risk_And_Volumes'!$C$81:$C$138,$B97)</f>
        <v>0</v>
      </c>
      <c r="M97" s="268">
        <f>SUMIFS('N2.3_RIIO3_Risk_And_Volumes'!$BP$81:$BP$138,'N2.3_RIIO3_Risk_And_Volumes'!$C$81:$C$138,$B97)</f>
        <v>0</v>
      </c>
      <c r="N97" s="268">
        <f>SUMIFS('N2.3_RIIO3_Risk_And_Volumes'!$BR$81:$BR$138,'N2.3_RIIO3_Risk_And_Volumes'!$C$81:$C$138,$B97)</f>
        <v>0</v>
      </c>
      <c r="O97" s="66">
        <f t="shared" si="17"/>
        <v>0</v>
      </c>
      <c r="P97" s="268">
        <f>SUMIFS('N2.3_RIIO3_Risk_And_Volumes'!$BN$144:$BN$201,'N2.3_RIIO3_Risk_And_Volumes'!$C$144:$C$201,$B97)</f>
        <v>0</v>
      </c>
      <c r="Q97" s="268">
        <f>SUMIFS('N2.3_RIIO3_Risk_And_Volumes'!$BP$144:$BP$201,'N2.3_RIIO3_Risk_And_Volumes'!$C$144:$C$201,$B97)</f>
        <v>0</v>
      </c>
      <c r="R97" s="268">
        <f>SUMIFS('N2.3_RIIO3_Risk_And_Volumes'!$BR$144:$BR$201,'N2.3_RIIO3_Risk_And_Volumes'!$C$144:$C$201,$B97)</f>
        <v>0</v>
      </c>
      <c r="S97" s="66">
        <f t="shared" si="16"/>
        <v>0</v>
      </c>
      <c r="V97" s="3"/>
      <c r="W97" s="3"/>
      <c r="X97" s="3"/>
      <c r="Y97" s="3"/>
      <c r="AB97" s="165" t="str">
        <f t="shared" si="18"/>
        <v>OK</v>
      </c>
      <c r="AC97" s="165" t="str">
        <f>IF(ABS(ROUND((E97-D97)+(I97-H97),2) - (ROUND('N2.3_RIIO3_Risk_And_Volumes'!BQ97,2)))&lt;0.01,"OK","Error")</f>
        <v>OK</v>
      </c>
      <c r="AD97" s="165" t="str">
        <f>IF(ABS(ROUND(((E97-D97)+(I97-H97)+('N2.3_RIIO3_Risk_And_Volumes'!BZ97-'N2.3_RIIO3_Risk_And_Volumes'!CA97)),2) - (ROUND(O97,2)))&lt;0.01,"OK","Error")</f>
        <v>OK</v>
      </c>
    </row>
    <row r="98" spans="1:30" ht="13.5" hidden="1">
      <c r="A98" s="108" t="s">
        <v>292</v>
      </c>
      <c r="B98" s="144" t="str">
        <f>IF($C$2="ET",VLOOKUP(A98,'N0.7_Lookup_References'!$E$13:$K$71,2,FALSE),IF('N2.1_Network_Risk_Summary'!$C$2="GD",VLOOKUP(A98,'N0.7_Lookup_References'!$E$13:$K$73,4,FALSE),IF($C$2="GT",VLOOKUP(A98,'N0.7_Lookup_References'!$E$13:$K$71,6,FALSE),"")))</f>
        <v>No entry required</v>
      </c>
      <c r="C98" s="241" t="str">
        <f>IF($C$2="ET",VLOOKUP(A98,'N0.7_Lookup_References'!$E$13:$K$63,3,FALSE),IF('N2.1_Network_Risk_Summary'!$C$2="GD",VLOOKUP(A98,'N0.7_Lookup_References'!$E$13:$K$73,5,FALSE),IF($C$2="GT",VLOOKUP(A98,'N0.7_Lookup_References'!$E$13:$K$63,7,FALSE),"")))</f>
        <v>-</v>
      </c>
      <c r="D98" s="268">
        <f xml:space="preserve"> SUMIFS('N1.3_Project_Listing'!$K$16:$K$829, 'N1.3_Project_Listing'!$G$16:$G$829,"A1", 'N1.3_Project_Listing'!$A$16:$A$829,$B98, 'N1.3_Project_Listing'!$D$16:$D$829, "Replacement")</f>
        <v>0</v>
      </c>
      <c r="E98" s="268">
        <f xml:space="preserve"> SUMIFS('N1.3_Project_Listing'!$L$16:$L$829, 'N1.3_Project_Listing'!$G$16:$G$829,"A1", 'N1.3_Project_Listing'!$A$16:$A$829,$B98, 'N1.3_Project_Listing'!$D$16:$D$829, "Replacement")</f>
        <v>0</v>
      </c>
      <c r="F98" s="268">
        <f>SUMIFS('N1.3_Project_Listing'!$M$16:$M$829,'N1.3_Project_Listing'!$G$16:$G$829,"A1",'N1.3_Project_Listing'!$A$16:$A$829,$B98,'N1.3_Project_Listing'!$D$16:$D$829, "Refurbishment")</f>
        <v>0</v>
      </c>
      <c r="G98" s="268">
        <f>SUMIFS('N1.3_Project_Listing'!$M$16:$M$829,'N1.3_Project_Listing'!$G$16:$G$829,"A1",'N1.3_Project_Listing'!$A$16:$A$829,$B98,'N1.3_Project_Listing'!$D$16:$D$829, "Removal") + SUMIFS('N1.3_Project_Listing'!$M$16:$M$829,'N1.3_Project_Listing'!$G$16:$G$829,"A1",'N1.3_Project_Listing'!$A$16:$A$829,$B98,'N1.3_Project_Listing'!$D$16:$D$829, "Addition")</f>
        <v>0</v>
      </c>
      <c r="H98" s="268">
        <f>SUMIFS('N1.3_Project_Listing'!$M$16:$M$829,'N1.3_Project_Listing'!$G$16:$G$829,"A1",'N1.3_Project_Listing'!$A$16:$A$829,$B98,'N1.3_Project_Listing'!$D$16:$D$829, "Removal")</f>
        <v>0</v>
      </c>
      <c r="I98" s="268">
        <f>SUMIFS('N1.3_Project_Listing'!$M$16:$M$829,'N1.3_Project_Listing'!$G$16:$G$829,"A1",'N1.3_Project_Listing'!$A$16:$A$829,$B98,'N1.3_Project_Listing'!$D$16:$D$829, "Addition")</f>
        <v>0</v>
      </c>
      <c r="J98" s="268">
        <f>SUMIFS('N2.3_RIIO3_Risk_And_Volumes'!$CB$81:$CB$138,'N2.3_RIIO3_Risk_And_Volumes'!$C$81:$C$138,$B98)</f>
        <v>0</v>
      </c>
      <c r="K98" s="268">
        <f t="shared" si="15"/>
        <v>0</v>
      </c>
      <c r="L98" s="268">
        <f>SUMIFS('N2.3_RIIO3_Risk_And_Volumes'!$BN$81:$BN$138,'N2.3_RIIO3_Risk_And_Volumes'!$C$81:$C$138,$B98)</f>
        <v>0</v>
      </c>
      <c r="M98" s="268">
        <f>SUMIFS('N2.3_RIIO3_Risk_And_Volumes'!$BP$81:$BP$138,'N2.3_RIIO3_Risk_And_Volumes'!$C$81:$C$138,$B98)</f>
        <v>0</v>
      </c>
      <c r="N98" s="268">
        <f>SUMIFS('N2.3_RIIO3_Risk_And_Volumes'!$BR$81:$BR$138,'N2.3_RIIO3_Risk_And_Volumes'!$C$81:$C$138,$B98)</f>
        <v>0</v>
      </c>
      <c r="O98" s="66">
        <f t="shared" si="17"/>
        <v>0</v>
      </c>
      <c r="P98" s="268">
        <f>SUMIFS('N2.3_RIIO3_Risk_And_Volumes'!$BN$144:$BN$201,'N2.3_RIIO3_Risk_And_Volumes'!$C$144:$C$201,$B98)</f>
        <v>0</v>
      </c>
      <c r="Q98" s="268">
        <f>SUMIFS('N2.3_RIIO3_Risk_And_Volumes'!$BP$144:$BP$201,'N2.3_RIIO3_Risk_And_Volumes'!$C$144:$C$201,$B98)</f>
        <v>0</v>
      </c>
      <c r="R98" s="268">
        <f>SUMIFS('N2.3_RIIO3_Risk_And_Volumes'!$BR$144:$BR$201,'N2.3_RIIO3_Risk_And_Volumes'!$C$144:$C$201,$B98)</f>
        <v>0</v>
      </c>
      <c r="S98" s="66">
        <f t="shared" si="16"/>
        <v>0</v>
      </c>
      <c r="V98" s="3"/>
      <c r="W98" s="3"/>
      <c r="X98" s="3"/>
      <c r="Y98" s="3"/>
      <c r="AB98" s="165" t="str">
        <f t="shared" si="18"/>
        <v>OK</v>
      </c>
      <c r="AC98" s="165" t="str">
        <f>IF(ABS(ROUND((E98-D98)+(I98-H98),2) - (ROUND('N2.3_RIIO3_Risk_And_Volumes'!BQ98,2)))&lt;0.01,"OK","Error")</f>
        <v>OK</v>
      </c>
      <c r="AD98" s="165" t="str">
        <f>IF(ABS(ROUND(((E98-D98)+(I98-H98)+('N2.3_RIIO3_Risk_And_Volumes'!BZ98-'N2.3_RIIO3_Risk_And_Volumes'!CA98)),2) - (ROUND(O98,2)))&lt;0.01,"OK","Error")</f>
        <v>OK</v>
      </c>
    </row>
    <row r="99" spans="1:30" ht="13.5" hidden="1">
      <c r="A99" s="108" t="s">
        <v>296</v>
      </c>
      <c r="B99" s="144" t="str">
        <f>IF($C$2="ET",VLOOKUP(A99,'N0.7_Lookup_References'!$E$13:$K$71,2,FALSE),IF('N2.1_Network_Risk_Summary'!$C$2="GD",VLOOKUP(A99,'N0.7_Lookup_References'!$E$13:$K$73,4,FALSE),IF($C$2="GT",VLOOKUP(A99,'N0.7_Lookup_References'!$E$13:$K$71,6,FALSE),"")))</f>
        <v>No entry required</v>
      </c>
      <c r="C99" s="241" t="str">
        <f>IF($C$2="ET",VLOOKUP(A99,'N0.7_Lookup_References'!$E$13:$K$63,3,FALSE),IF('N2.1_Network_Risk_Summary'!$C$2="GD",VLOOKUP(A99,'N0.7_Lookup_References'!$E$13:$K$73,5,FALSE),IF($C$2="GT",VLOOKUP(A99,'N0.7_Lookup_References'!$E$13:$K$63,7,FALSE),"")))</f>
        <v>-</v>
      </c>
      <c r="D99" s="268">
        <f xml:space="preserve"> SUMIFS('N1.3_Project_Listing'!$K$16:$K$829, 'N1.3_Project_Listing'!$G$16:$G$829,"A1", 'N1.3_Project_Listing'!$A$16:$A$829,$B99, 'N1.3_Project_Listing'!$D$16:$D$829, "Replacement")</f>
        <v>0</v>
      </c>
      <c r="E99" s="268">
        <f xml:space="preserve"> SUMIFS('N1.3_Project_Listing'!$L$16:$L$829, 'N1.3_Project_Listing'!$G$16:$G$829,"A1", 'N1.3_Project_Listing'!$A$16:$A$829,$B99, 'N1.3_Project_Listing'!$D$16:$D$829, "Replacement")</f>
        <v>0</v>
      </c>
      <c r="F99" s="268">
        <f>SUMIFS('N1.3_Project_Listing'!$M$16:$M$829,'N1.3_Project_Listing'!$G$16:$G$829,"A1",'N1.3_Project_Listing'!$A$16:$A$829,$B99,'N1.3_Project_Listing'!$D$16:$D$829, "Refurbishment")</f>
        <v>0</v>
      </c>
      <c r="G99" s="268">
        <f>SUMIFS('N1.3_Project_Listing'!$M$16:$M$829,'N1.3_Project_Listing'!$G$16:$G$829,"A1",'N1.3_Project_Listing'!$A$16:$A$829,$B99,'N1.3_Project_Listing'!$D$16:$D$829, "Removal") + SUMIFS('N1.3_Project_Listing'!$M$16:$M$829,'N1.3_Project_Listing'!$G$16:$G$829,"A1",'N1.3_Project_Listing'!$A$16:$A$829,$B99,'N1.3_Project_Listing'!$D$16:$D$829, "Addition")</f>
        <v>0</v>
      </c>
      <c r="H99" s="268">
        <f>SUMIFS('N1.3_Project_Listing'!$M$16:$M$829,'N1.3_Project_Listing'!$G$16:$G$829,"A1",'N1.3_Project_Listing'!$A$16:$A$829,$B99,'N1.3_Project_Listing'!$D$16:$D$829, "Removal")</f>
        <v>0</v>
      </c>
      <c r="I99" s="268">
        <f>SUMIFS('N1.3_Project_Listing'!$M$16:$M$829,'N1.3_Project_Listing'!$G$16:$G$829,"A1",'N1.3_Project_Listing'!$A$16:$A$829,$B99,'N1.3_Project_Listing'!$D$16:$D$829, "Addition")</f>
        <v>0</v>
      </c>
      <c r="J99" s="268">
        <f>SUMIFS('N2.3_RIIO3_Risk_And_Volumes'!$CB$81:$CB$138,'N2.3_RIIO3_Risk_And_Volumes'!$C$81:$C$138,$B99)</f>
        <v>0</v>
      </c>
      <c r="K99" s="268">
        <f t="shared" si="15"/>
        <v>0</v>
      </c>
      <c r="L99" s="268">
        <f>SUMIFS('N2.3_RIIO3_Risk_And_Volumes'!$BN$81:$BN$138,'N2.3_RIIO3_Risk_And_Volumes'!$C$81:$C$138,$B99)</f>
        <v>0</v>
      </c>
      <c r="M99" s="268">
        <f>SUMIFS('N2.3_RIIO3_Risk_And_Volumes'!$BP$81:$BP$138,'N2.3_RIIO3_Risk_And_Volumes'!$C$81:$C$138,$B99)</f>
        <v>0</v>
      </c>
      <c r="N99" s="268">
        <f>SUMIFS('N2.3_RIIO3_Risk_And_Volumes'!$BR$81:$BR$138,'N2.3_RIIO3_Risk_And_Volumes'!$C$81:$C$138,$B99)</f>
        <v>0</v>
      </c>
      <c r="O99" s="66">
        <f t="shared" si="17"/>
        <v>0</v>
      </c>
      <c r="P99" s="268">
        <f>SUMIFS('N2.3_RIIO3_Risk_And_Volumes'!$BN$144:$BN$201,'N2.3_RIIO3_Risk_And_Volumes'!$C$144:$C$201,$B99)</f>
        <v>0</v>
      </c>
      <c r="Q99" s="268">
        <f>SUMIFS('N2.3_RIIO3_Risk_And_Volumes'!$BP$144:$BP$201,'N2.3_RIIO3_Risk_And_Volumes'!$C$144:$C$201,$B99)</f>
        <v>0</v>
      </c>
      <c r="R99" s="268">
        <f>SUMIFS('N2.3_RIIO3_Risk_And_Volumes'!$BR$144:$BR$201,'N2.3_RIIO3_Risk_And_Volumes'!$C$144:$C$201,$B99)</f>
        <v>0</v>
      </c>
      <c r="S99" s="66">
        <f t="shared" si="16"/>
        <v>0</v>
      </c>
      <c r="V99" s="3"/>
      <c r="W99" s="3"/>
      <c r="X99" s="3"/>
      <c r="Y99" s="3"/>
      <c r="AB99" s="165" t="str">
        <f t="shared" si="18"/>
        <v>OK</v>
      </c>
      <c r="AC99" s="165" t="str">
        <f>IF(ABS(ROUND((E99-D99)+(I99-H99),2) - (ROUND('N2.3_RIIO3_Risk_And_Volumes'!BQ99,2)))&lt;0.01,"OK","Error")</f>
        <v>OK</v>
      </c>
      <c r="AD99" s="165" t="str">
        <f>IF(ABS(ROUND(((E99-D99)+(I99-H99)+('N2.3_RIIO3_Risk_And_Volumes'!BZ99-'N2.3_RIIO3_Risk_And_Volumes'!CA99)),2) - (ROUND(O99,2)))&lt;0.01,"OK","Error")</f>
        <v>OK</v>
      </c>
    </row>
    <row r="100" spans="1:30" ht="13.5" hidden="1">
      <c r="A100" s="108" t="s">
        <v>301</v>
      </c>
      <c r="B100" s="144" t="str">
        <f>IF($C$2="ET",VLOOKUP(A100,'N0.7_Lookup_References'!$E$13:$K$71,2,FALSE),IF('N2.1_Network_Risk_Summary'!$C$2="GD",VLOOKUP(A100,'N0.7_Lookup_References'!$E$13:$K$73,4,FALSE),IF($C$2="GT",VLOOKUP(A100,'N0.7_Lookup_References'!$E$13:$K$71,6,FALSE),"")))</f>
        <v>No entry required</v>
      </c>
      <c r="C100" s="241" t="str">
        <f>IF($C$2="ET",VLOOKUP(A100,'N0.7_Lookup_References'!$E$13:$K$63,3,FALSE),IF('N2.1_Network_Risk_Summary'!$C$2="GD",VLOOKUP(A100,'N0.7_Lookup_References'!$E$13:$K$73,5,FALSE),IF($C$2="GT",VLOOKUP(A100,'N0.7_Lookup_References'!$E$13:$K$63,7,FALSE),"")))</f>
        <v>-</v>
      </c>
      <c r="D100" s="268">
        <f xml:space="preserve"> SUMIFS('N1.3_Project_Listing'!$K$16:$K$829, 'N1.3_Project_Listing'!$G$16:$G$829,"A1", 'N1.3_Project_Listing'!$A$16:$A$829,$B100, 'N1.3_Project_Listing'!$D$16:$D$829, "Replacement")</f>
        <v>0</v>
      </c>
      <c r="E100" s="268">
        <f xml:space="preserve"> SUMIFS('N1.3_Project_Listing'!$L$16:$L$829, 'N1.3_Project_Listing'!$G$16:$G$829,"A1", 'N1.3_Project_Listing'!$A$16:$A$829,$B100, 'N1.3_Project_Listing'!$D$16:$D$829, "Replacement")</f>
        <v>0</v>
      </c>
      <c r="F100" s="268">
        <f>SUMIFS('N1.3_Project_Listing'!$M$16:$M$829,'N1.3_Project_Listing'!$G$16:$G$829,"A1",'N1.3_Project_Listing'!$A$16:$A$829,$B100,'N1.3_Project_Listing'!$D$16:$D$829, "Refurbishment")</f>
        <v>0</v>
      </c>
      <c r="G100" s="268">
        <f>SUMIFS('N1.3_Project_Listing'!$M$16:$M$829,'N1.3_Project_Listing'!$G$16:$G$829,"A1",'N1.3_Project_Listing'!$A$16:$A$829,$B100,'N1.3_Project_Listing'!$D$16:$D$829, "Removal") + SUMIFS('N1.3_Project_Listing'!$M$16:$M$829,'N1.3_Project_Listing'!$G$16:$G$829,"A1",'N1.3_Project_Listing'!$A$16:$A$829,$B100,'N1.3_Project_Listing'!$D$16:$D$829, "Addition")</f>
        <v>0</v>
      </c>
      <c r="H100" s="268">
        <f>SUMIFS('N1.3_Project_Listing'!$M$16:$M$829,'N1.3_Project_Listing'!$G$16:$G$829,"A1",'N1.3_Project_Listing'!$A$16:$A$829,$B100,'N1.3_Project_Listing'!$D$16:$D$829, "Removal")</f>
        <v>0</v>
      </c>
      <c r="I100" s="268">
        <f>SUMIFS('N1.3_Project_Listing'!$M$16:$M$829,'N1.3_Project_Listing'!$G$16:$G$829,"A1",'N1.3_Project_Listing'!$A$16:$A$829,$B100,'N1.3_Project_Listing'!$D$16:$D$829, "Addition")</f>
        <v>0</v>
      </c>
      <c r="J100" s="268">
        <f>SUMIFS('N2.3_RIIO3_Risk_And_Volumes'!$CB$81:$CB$138,'N2.3_RIIO3_Risk_And_Volumes'!$C$81:$C$138,$B100)</f>
        <v>0</v>
      </c>
      <c r="K100" s="268">
        <f t="shared" si="15"/>
        <v>0</v>
      </c>
      <c r="L100" s="268">
        <f>SUMIFS('N2.3_RIIO3_Risk_And_Volumes'!$BN$81:$BN$138,'N2.3_RIIO3_Risk_And_Volumes'!$C$81:$C$138,$B100)</f>
        <v>0</v>
      </c>
      <c r="M100" s="268">
        <f>SUMIFS('N2.3_RIIO3_Risk_And_Volumes'!$BP$81:$BP$138,'N2.3_RIIO3_Risk_And_Volumes'!$C$81:$C$138,$B100)</f>
        <v>0</v>
      </c>
      <c r="N100" s="268">
        <f>SUMIFS('N2.3_RIIO3_Risk_And_Volumes'!$BR$81:$BR$138,'N2.3_RIIO3_Risk_And_Volumes'!$C$81:$C$138,$B100)</f>
        <v>0</v>
      </c>
      <c r="O100" s="66">
        <f t="shared" si="17"/>
        <v>0</v>
      </c>
      <c r="P100" s="268">
        <f>SUMIFS('N2.3_RIIO3_Risk_And_Volumes'!$BN$144:$BN$201,'N2.3_RIIO3_Risk_And_Volumes'!$C$144:$C$201,$B100)</f>
        <v>0</v>
      </c>
      <c r="Q100" s="268">
        <f>SUMIFS('N2.3_RIIO3_Risk_And_Volumes'!$BP$144:$BP$201,'N2.3_RIIO3_Risk_And_Volumes'!$C$144:$C$201,$B100)</f>
        <v>0</v>
      </c>
      <c r="R100" s="268">
        <f>SUMIFS('N2.3_RIIO3_Risk_And_Volumes'!$BR$144:$BR$201,'N2.3_RIIO3_Risk_And_Volumes'!$C$144:$C$201,$B100)</f>
        <v>0</v>
      </c>
      <c r="S100" s="66">
        <f t="shared" si="16"/>
        <v>0</v>
      </c>
      <c r="V100" s="3"/>
      <c r="W100" s="3"/>
      <c r="X100" s="3"/>
      <c r="Y100" s="3"/>
      <c r="AB100" s="165" t="str">
        <f t="shared" si="18"/>
        <v>OK</v>
      </c>
      <c r="AC100" s="165" t="str">
        <f>IF(ABS(ROUND((E100-D100)+(I100-H100),2) - (ROUND('N2.3_RIIO3_Risk_And_Volumes'!BQ100,2)))&lt;0.01,"OK","Error")</f>
        <v>OK</v>
      </c>
      <c r="AD100" s="165" t="str">
        <f>IF(ABS(ROUND(((E100-D100)+(I100-H100)+('N2.3_RIIO3_Risk_And_Volumes'!BZ100-'N2.3_RIIO3_Risk_And_Volumes'!CA100)),2) - (ROUND(O100,2)))&lt;0.01,"OK","Error")</f>
        <v>OK</v>
      </c>
    </row>
    <row r="101" spans="1:30" ht="13.5" hidden="1">
      <c r="A101" s="108" t="s">
        <v>305</v>
      </c>
      <c r="B101" s="144" t="str">
        <f>IF($C$2="ET",VLOOKUP(A101,'N0.7_Lookup_References'!$E$13:$K$71,2,FALSE),IF('N2.1_Network_Risk_Summary'!$C$2="GD",VLOOKUP(A101,'N0.7_Lookup_References'!$E$13:$K$73,4,FALSE),IF($C$2="GT",VLOOKUP(A101,'N0.7_Lookup_References'!$E$13:$K$71,6,FALSE),"")))</f>
        <v>No entry required</v>
      </c>
      <c r="C101" s="241" t="str">
        <f>IF($C$2="ET",VLOOKUP(A101,'N0.7_Lookup_References'!$E$13:$K$63,3,FALSE),IF('N2.1_Network_Risk_Summary'!$C$2="GD",VLOOKUP(A101,'N0.7_Lookup_References'!$E$13:$K$73,5,FALSE),IF($C$2="GT",VLOOKUP(A101,'N0.7_Lookup_References'!$E$13:$K$63,7,FALSE),"")))</f>
        <v>-</v>
      </c>
      <c r="D101" s="268">
        <f xml:space="preserve"> SUMIFS('N1.3_Project_Listing'!$K$16:$K$829, 'N1.3_Project_Listing'!$G$16:$G$829,"A1", 'N1.3_Project_Listing'!$A$16:$A$829,$B101, 'N1.3_Project_Listing'!$D$16:$D$829, "Replacement")</f>
        <v>0</v>
      </c>
      <c r="E101" s="268">
        <f xml:space="preserve"> SUMIFS('N1.3_Project_Listing'!$L$16:$L$829, 'N1.3_Project_Listing'!$G$16:$G$829,"A1", 'N1.3_Project_Listing'!$A$16:$A$829,$B101, 'N1.3_Project_Listing'!$D$16:$D$829, "Replacement")</f>
        <v>0</v>
      </c>
      <c r="F101" s="268">
        <f>SUMIFS('N1.3_Project_Listing'!$M$16:$M$829,'N1.3_Project_Listing'!$G$16:$G$829,"A1",'N1.3_Project_Listing'!$A$16:$A$829,$B101,'N1.3_Project_Listing'!$D$16:$D$829, "Refurbishment")</f>
        <v>0</v>
      </c>
      <c r="G101" s="268">
        <f>SUMIFS('N1.3_Project_Listing'!$M$16:$M$829,'N1.3_Project_Listing'!$G$16:$G$829,"A1",'N1.3_Project_Listing'!$A$16:$A$829,$B101,'N1.3_Project_Listing'!$D$16:$D$829, "Removal") + SUMIFS('N1.3_Project_Listing'!$M$16:$M$829,'N1.3_Project_Listing'!$G$16:$G$829,"A1",'N1.3_Project_Listing'!$A$16:$A$829,$B101,'N1.3_Project_Listing'!$D$16:$D$829, "Addition")</f>
        <v>0</v>
      </c>
      <c r="H101" s="268">
        <f>SUMIFS('N1.3_Project_Listing'!$M$16:$M$829,'N1.3_Project_Listing'!$G$16:$G$829,"A1",'N1.3_Project_Listing'!$A$16:$A$829,$B101,'N1.3_Project_Listing'!$D$16:$D$829, "Removal")</f>
        <v>0</v>
      </c>
      <c r="I101" s="268">
        <f>SUMIFS('N1.3_Project_Listing'!$M$16:$M$829,'N1.3_Project_Listing'!$G$16:$G$829,"A1",'N1.3_Project_Listing'!$A$16:$A$829,$B101,'N1.3_Project_Listing'!$D$16:$D$829, "Addition")</f>
        <v>0</v>
      </c>
      <c r="J101" s="268">
        <f>SUMIFS('N2.3_RIIO3_Risk_And_Volumes'!$CB$81:$CB$138,'N2.3_RIIO3_Risk_And_Volumes'!$C$81:$C$138,$B101)</f>
        <v>0</v>
      </c>
      <c r="K101" s="268">
        <f t="shared" si="15"/>
        <v>0</v>
      </c>
      <c r="L101" s="268">
        <f>SUMIFS('N2.3_RIIO3_Risk_And_Volumes'!$BN$81:$BN$138,'N2.3_RIIO3_Risk_And_Volumes'!$C$81:$C$138,$B101)</f>
        <v>0</v>
      </c>
      <c r="M101" s="268">
        <f>SUMIFS('N2.3_RIIO3_Risk_And_Volumes'!$BP$81:$BP$138,'N2.3_RIIO3_Risk_And_Volumes'!$C$81:$C$138,$B101)</f>
        <v>0</v>
      </c>
      <c r="N101" s="268">
        <f>SUMIFS('N2.3_RIIO3_Risk_And_Volumes'!$BR$81:$BR$138,'N2.3_RIIO3_Risk_And_Volumes'!$C$81:$C$138,$B101)</f>
        <v>0</v>
      </c>
      <c r="O101" s="66">
        <f t="shared" si="17"/>
        <v>0</v>
      </c>
      <c r="P101" s="268">
        <f>SUMIFS('N2.3_RIIO3_Risk_And_Volumes'!$BN$144:$BN$201,'N2.3_RIIO3_Risk_And_Volumes'!$C$144:$C$201,$B101)</f>
        <v>0</v>
      </c>
      <c r="Q101" s="268">
        <f>SUMIFS('N2.3_RIIO3_Risk_And_Volumes'!$BP$144:$BP$201,'N2.3_RIIO3_Risk_And_Volumes'!$C$144:$C$201,$B101)</f>
        <v>0</v>
      </c>
      <c r="R101" s="268">
        <f>SUMIFS('N2.3_RIIO3_Risk_And_Volumes'!$BR$144:$BR$201,'N2.3_RIIO3_Risk_And_Volumes'!$C$144:$C$201,$B101)</f>
        <v>0</v>
      </c>
      <c r="S101" s="66">
        <f t="shared" si="16"/>
        <v>0</v>
      </c>
      <c r="V101" s="3"/>
      <c r="W101" s="3"/>
      <c r="X101" s="3"/>
      <c r="Y101" s="3"/>
      <c r="AB101" s="165" t="str">
        <f t="shared" si="18"/>
        <v>OK</v>
      </c>
      <c r="AC101" s="165" t="str">
        <f>IF(ABS(ROUND((E101-D101)+(I101-H101),2) - (ROUND('N2.3_RIIO3_Risk_And_Volumes'!BQ101,2)))&lt;0.01,"OK","Error")</f>
        <v>OK</v>
      </c>
      <c r="AD101" s="165" t="str">
        <f>IF(ABS(ROUND(((E101-D101)+(I101-H101)+('N2.3_RIIO3_Risk_And_Volumes'!BZ101-'N2.3_RIIO3_Risk_And_Volumes'!CA101)),2) - (ROUND(O101,2)))&lt;0.01,"OK","Error")</f>
        <v>OK</v>
      </c>
    </row>
    <row r="102" spans="1:30" ht="13.5" hidden="1">
      <c r="A102" s="108" t="s">
        <v>309</v>
      </c>
      <c r="B102" s="144" t="str">
        <f>IF($C$2="ET",VLOOKUP(A102,'N0.7_Lookup_References'!$E$13:$K$71,2,FALSE),IF('N2.1_Network_Risk_Summary'!$C$2="GD",VLOOKUP(A102,'N0.7_Lookup_References'!$E$13:$K$73,4,FALSE),IF($C$2="GT",VLOOKUP(A102,'N0.7_Lookup_References'!$E$13:$K$71,6,FALSE),"")))</f>
        <v>No entry required</v>
      </c>
      <c r="C102" s="241" t="str">
        <f>IF($C$2="ET",VLOOKUP(A102,'N0.7_Lookup_References'!$E$13:$K$63,3,FALSE),IF('N2.1_Network_Risk_Summary'!$C$2="GD",VLOOKUP(A102,'N0.7_Lookup_References'!$E$13:$K$73,5,FALSE),IF($C$2="GT",VLOOKUP(A102,'N0.7_Lookup_References'!$E$13:$K$63,7,FALSE),"")))</f>
        <v>-</v>
      </c>
      <c r="D102" s="268">
        <f xml:space="preserve"> SUMIFS('N1.3_Project_Listing'!$K$16:$K$829, 'N1.3_Project_Listing'!$G$16:$G$829,"A1", 'N1.3_Project_Listing'!$A$16:$A$829,$B102, 'N1.3_Project_Listing'!$D$16:$D$829, "Replacement")</f>
        <v>0</v>
      </c>
      <c r="E102" s="268">
        <f xml:space="preserve"> SUMIFS('N1.3_Project_Listing'!$L$16:$L$829, 'N1.3_Project_Listing'!$G$16:$G$829,"A1", 'N1.3_Project_Listing'!$A$16:$A$829,$B102, 'N1.3_Project_Listing'!$D$16:$D$829, "Replacement")</f>
        <v>0</v>
      </c>
      <c r="F102" s="268">
        <f>SUMIFS('N1.3_Project_Listing'!$M$16:$M$829,'N1.3_Project_Listing'!$G$16:$G$829,"A1",'N1.3_Project_Listing'!$A$16:$A$829,$B102,'N1.3_Project_Listing'!$D$16:$D$829, "Refurbishment")</f>
        <v>0</v>
      </c>
      <c r="G102" s="268">
        <f>SUMIFS('N1.3_Project_Listing'!$M$16:$M$829,'N1.3_Project_Listing'!$G$16:$G$829,"A1",'N1.3_Project_Listing'!$A$16:$A$829,$B102,'N1.3_Project_Listing'!$D$16:$D$829, "Removal") + SUMIFS('N1.3_Project_Listing'!$M$16:$M$829,'N1.3_Project_Listing'!$G$16:$G$829,"A1",'N1.3_Project_Listing'!$A$16:$A$829,$B102,'N1.3_Project_Listing'!$D$16:$D$829, "Addition")</f>
        <v>0</v>
      </c>
      <c r="H102" s="268">
        <f>SUMIFS('N1.3_Project_Listing'!$M$16:$M$829,'N1.3_Project_Listing'!$G$16:$G$829,"A1",'N1.3_Project_Listing'!$A$16:$A$829,$B102,'N1.3_Project_Listing'!$D$16:$D$829, "Removal")</f>
        <v>0</v>
      </c>
      <c r="I102" s="268">
        <f>SUMIFS('N1.3_Project_Listing'!$M$16:$M$829,'N1.3_Project_Listing'!$G$16:$G$829,"A1",'N1.3_Project_Listing'!$A$16:$A$829,$B102,'N1.3_Project_Listing'!$D$16:$D$829, "Addition")</f>
        <v>0</v>
      </c>
      <c r="J102" s="268">
        <f>SUMIFS('N2.3_RIIO3_Risk_And_Volumes'!$CB$81:$CB$138,'N2.3_RIIO3_Risk_And_Volumes'!$C$81:$C$138,$B102)</f>
        <v>0</v>
      </c>
      <c r="K102" s="268">
        <f t="shared" si="15"/>
        <v>0</v>
      </c>
      <c r="L102" s="268">
        <f>SUMIFS('N2.3_RIIO3_Risk_And_Volumes'!$BN$81:$BN$138,'N2.3_RIIO3_Risk_And_Volumes'!$C$81:$C$138,$B102)</f>
        <v>0</v>
      </c>
      <c r="M102" s="268">
        <f>SUMIFS('N2.3_RIIO3_Risk_And_Volumes'!$BP$81:$BP$138,'N2.3_RIIO3_Risk_And_Volumes'!$C$81:$C$138,$B102)</f>
        <v>0</v>
      </c>
      <c r="N102" s="268">
        <f>SUMIFS('N2.3_RIIO3_Risk_And_Volumes'!$BR$81:$BR$138,'N2.3_RIIO3_Risk_And_Volumes'!$C$81:$C$138,$B102)</f>
        <v>0</v>
      </c>
      <c r="O102" s="66">
        <f t="shared" si="17"/>
        <v>0</v>
      </c>
      <c r="P102" s="268">
        <f>SUMIFS('N2.3_RIIO3_Risk_And_Volumes'!$BN$144:$BN$201,'N2.3_RIIO3_Risk_And_Volumes'!$C$144:$C$201,$B102)</f>
        <v>0</v>
      </c>
      <c r="Q102" s="268">
        <f>SUMIFS('N2.3_RIIO3_Risk_And_Volumes'!$BP$144:$BP$201,'N2.3_RIIO3_Risk_And_Volumes'!$C$144:$C$201,$B102)</f>
        <v>0</v>
      </c>
      <c r="R102" s="268">
        <f>SUMIFS('N2.3_RIIO3_Risk_And_Volumes'!$BR$144:$BR$201,'N2.3_RIIO3_Risk_And_Volumes'!$C$144:$C$201,$B102)</f>
        <v>0</v>
      </c>
      <c r="S102" s="66">
        <f t="shared" si="16"/>
        <v>0</v>
      </c>
      <c r="V102" s="3"/>
      <c r="W102" s="3"/>
      <c r="X102" s="3"/>
      <c r="Y102" s="3"/>
      <c r="AB102" s="165" t="str">
        <f t="shared" si="18"/>
        <v>OK</v>
      </c>
      <c r="AC102" s="165" t="str">
        <f>IF(ABS(ROUND((E102-D102)+(I102-H102),2) - (ROUND('N2.3_RIIO3_Risk_And_Volumes'!BQ102,2)))&lt;0.01,"OK","Error")</f>
        <v>OK</v>
      </c>
      <c r="AD102" s="165" t="str">
        <f>IF(ABS(ROUND(((E102-D102)+(I102-H102)+('N2.3_RIIO3_Risk_And_Volumes'!BZ102-'N2.3_RIIO3_Risk_And_Volumes'!CA102)),2) - (ROUND(O102,2)))&lt;0.01,"OK","Error")</f>
        <v>OK</v>
      </c>
    </row>
    <row r="103" spans="1:30" ht="13.5" hidden="1">
      <c r="A103" s="108" t="s">
        <v>312</v>
      </c>
      <c r="B103" s="144" t="str">
        <f>IF($C$2="ET",VLOOKUP(A103,'N0.7_Lookup_References'!$E$13:$K$71,2,FALSE),IF('N2.1_Network_Risk_Summary'!$C$2="GD",VLOOKUP(A103,'N0.7_Lookup_References'!$E$13:$K$73,4,FALSE),IF($C$2="GT",VLOOKUP(A103,'N0.7_Lookup_References'!$E$13:$K$71,6,FALSE),"")))</f>
        <v>No entry required</v>
      </c>
      <c r="C103" s="241" t="str">
        <f>IF($C$2="ET",VLOOKUP(A103,'N0.7_Lookup_References'!$E$13:$K$63,3,FALSE),IF('N2.1_Network_Risk_Summary'!$C$2="GD",VLOOKUP(A103,'N0.7_Lookup_References'!$E$13:$K$73,5,FALSE),IF($C$2="GT",VLOOKUP(A103,'N0.7_Lookup_References'!$E$13:$K$63,7,FALSE),"")))</f>
        <v>-</v>
      </c>
      <c r="D103" s="268">
        <f xml:space="preserve"> SUMIFS('N1.3_Project_Listing'!$K$16:$K$829, 'N1.3_Project_Listing'!$G$16:$G$829,"A1", 'N1.3_Project_Listing'!$A$16:$A$829,$B103, 'N1.3_Project_Listing'!$D$16:$D$829, "Replacement")</f>
        <v>0</v>
      </c>
      <c r="E103" s="268">
        <f xml:space="preserve"> SUMIFS('N1.3_Project_Listing'!$L$16:$L$829, 'N1.3_Project_Listing'!$G$16:$G$829,"A1", 'N1.3_Project_Listing'!$A$16:$A$829,$B103, 'N1.3_Project_Listing'!$D$16:$D$829, "Replacement")</f>
        <v>0</v>
      </c>
      <c r="F103" s="268">
        <f>SUMIFS('N1.3_Project_Listing'!$M$16:$M$829,'N1.3_Project_Listing'!$G$16:$G$829,"A1",'N1.3_Project_Listing'!$A$16:$A$829,$B103,'N1.3_Project_Listing'!$D$16:$D$829, "Refurbishment")</f>
        <v>0</v>
      </c>
      <c r="G103" s="268">
        <f>SUMIFS('N1.3_Project_Listing'!$M$16:$M$829,'N1.3_Project_Listing'!$G$16:$G$829,"A1",'N1.3_Project_Listing'!$A$16:$A$829,$B103,'N1.3_Project_Listing'!$D$16:$D$829, "Removal") + SUMIFS('N1.3_Project_Listing'!$M$16:$M$829,'N1.3_Project_Listing'!$G$16:$G$829,"A1",'N1.3_Project_Listing'!$A$16:$A$829,$B103,'N1.3_Project_Listing'!$D$16:$D$829, "Addition")</f>
        <v>0</v>
      </c>
      <c r="H103" s="268">
        <f>SUMIFS('N1.3_Project_Listing'!$M$16:$M$829,'N1.3_Project_Listing'!$G$16:$G$829,"A1",'N1.3_Project_Listing'!$A$16:$A$829,$B103,'N1.3_Project_Listing'!$D$16:$D$829, "Removal")</f>
        <v>0</v>
      </c>
      <c r="I103" s="268">
        <f>SUMIFS('N1.3_Project_Listing'!$M$16:$M$829,'N1.3_Project_Listing'!$G$16:$G$829,"A1",'N1.3_Project_Listing'!$A$16:$A$829,$B103,'N1.3_Project_Listing'!$D$16:$D$829, "Addition")</f>
        <v>0</v>
      </c>
      <c r="J103" s="268">
        <f>SUMIFS('N2.3_RIIO3_Risk_And_Volumes'!$CB$81:$CB$138,'N2.3_RIIO3_Risk_And_Volumes'!$C$81:$C$138,$B103)</f>
        <v>0</v>
      </c>
      <c r="K103" s="268">
        <f t="shared" si="15"/>
        <v>0</v>
      </c>
      <c r="L103" s="268">
        <f>SUMIFS('N2.3_RIIO3_Risk_And_Volumes'!$BN$81:$BN$138,'N2.3_RIIO3_Risk_And_Volumes'!$C$81:$C$138,$B103)</f>
        <v>0</v>
      </c>
      <c r="M103" s="268">
        <f>SUMIFS('N2.3_RIIO3_Risk_And_Volumes'!$BP$81:$BP$138,'N2.3_RIIO3_Risk_And_Volumes'!$C$81:$C$138,$B103)</f>
        <v>0</v>
      </c>
      <c r="N103" s="268">
        <f>SUMIFS('N2.3_RIIO3_Risk_And_Volumes'!$BR$81:$BR$138,'N2.3_RIIO3_Risk_And_Volumes'!$C$81:$C$138,$B103)</f>
        <v>0</v>
      </c>
      <c r="O103" s="66">
        <f t="shared" si="17"/>
        <v>0</v>
      </c>
      <c r="P103" s="268">
        <f>SUMIFS('N2.3_RIIO3_Risk_And_Volumes'!$BN$144:$BN$201,'N2.3_RIIO3_Risk_And_Volumes'!$C$144:$C$201,$B103)</f>
        <v>0</v>
      </c>
      <c r="Q103" s="268">
        <f>SUMIFS('N2.3_RIIO3_Risk_And_Volumes'!$BP$144:$BP$201,'N2.3_RIIO3_Risk_And_Volumes'!$C$144:$C$201,$B103)</f>
        <v>0</v>
      </c>
      <c r="R103" s="268">
        <f>SUMIFS('N2.3_RIIO3_Risk_And_Volumes'!$BR$144:$BR$201,'N2.3_RIIO3_Risk_And_Volumes'!$C$144:$C$201,$B103)</f>
        <v>0</v>
      </c>
      <c r="S103" s="66">
        <f t="shared" si="16"/>
        <v>0</v>
      </c>
      <c r="V103" s="3"/>
      <c r="W103" s="3"/>
      <c r="X103" s="3"/>
      <c r="Y103" s="3"/>
      <c r="AB103" s="165" t="str">
        <f t="shared" si="18"/>
        <v>OK</v>
      </c>
      <c r="AC103" s="165" t="str">
        <f>IF(ABS(ROUND((E103-D103)+(I103-H103),2) - (ROUND('N2.3_RIIO3_Risk_And_Volumes'!BQ103,2)))&lt;0.01,"OK","Error")</f>
        <v>OK</v>
      </c>
      <c r="AD103" s="165" t="str">
        <f>IF(ABS(ROUND(((E103-D103)+(I103-H103)+('N2.3_RIIO3_Risk_And_Volumes'!BZ103-'N2.3_RIIO3_Risk_And_Volumes'!CA103)),2) - (ROUND(O103,2)))&lt;0.01,"OK","Error")</f>
        <v>OK</v>
      </c>
    </row>
    <row r="104" spans="1:30" ht="13.5" hidden="1">
      <c r="A104" s="108" t="s">
        <v>315</v>
      </c>
      <c r="B104" s="144" t="str">
        <f>IF($C$2="ET",VLOOKUP(A104,'N0.7_Lookup_References'!$E$13:$K$71,2,FALSE),IF('N2.1_Network_Risk_Summary'!$C$2="GD",VLOOKUP(A104,'N0.7_Lookup_References'!$E$13:$K$73,4,FALSE),IF($C$2="GT",VLOOKUP(A104,'N0.7_Lookup_References'!$E$13:$K$71,6,FALSE),"")))</f>
        <v>No entry required</v>
      </c>
      <c r="C104" s="241" t="str">
        <f>IF($C$2="ET",VLOOKUP(A104,'N0.7_Lookup_References'!$E$13:$K$63,3,FALSE),IF('N2.1_Network_Risk_Summary'!$C$2="GD",VLOOKUP(A104,'N0.7_Lookup_References'!$E$13:$K$73,5,FALSE),IF($C$2="GT",VLOOKUP(A104,'N0.7_Lookup_References'!$E$13:$K$63,7,FALSE),"")))</f>
        <v>-</v>
      </c>
      <c r="D104" s="268">
        <f xml:space="preserve"> SUMIFS('N1.3_Project_Listing'!$K$16:$K$829, 'N1.3_Project_Listing'!$G$16:$G$829,"A1", 'N1.3_Project_Listing'!$A$16:$A$829,$B104, 'N1.3_Project_Listing'!$D$16:$D$829, "Replacement")</f>
        <v>0</v>
      </c>
      <c r="E104" s="268">
        <f xml:space="preserve"> SUMIFS('N1.3_Project_Listing'!$L$16:$L$829, 'N1.3_Project_Listing'!$G$16:$G$829,"A1", 'N1.3_Project_Listing'!$A$16:$A$829,$B104, 'N1.3_Project_Listing'!$D$16:$D$829, "Replacement")</f>
        <v>0</v>
      </c>
      <c r="F104" s="268">
        <f>SUMIFS('N1.3_Project_Listing'!$M$16:$M$829,'N1.3_Project_Listing'!$G$16:$G$829,"A1",'N1.3_Project_Listing'!$A$16:$A$829,$B104,'N1.3_Project_Listing'!$D$16:$D$829, "Refurbishment")</f>
        <v>0</v>
      </c>
      <c r="G104" s="268">
        <f>SUMIFS('N1.3_Project_Listing'!$M$16:$M$829,'N1.3_Project_Listing'!$G$16:$G$829,"A1",'N1.3_Project_Listing'!$A$16:$A$829,$B104,'N1.3_Project_Listing'!$D$16:$D$829, "Removal") + SUMIFS('N1.3_Project_Listing'!$M$16:$M$829,'N1.3_Project_Listing'!$G$16:$G$829,"A1",'N1.3_Project_Listing'!$A$16:$A$829,$B104,'N1.3_Project_Listing'!$D$16:$D$829, "Addition")</f>
        <v>0</v>
      </c>
      <c r="H104" s="268">
        <f>SUMIFS('N1.3_Project_Listing'!$M$16:$M$829,'N1.3_Project_Listing'!$G$16:$G$829,"A1",'N1.3_Project_Listing'!$A$16:$A$829,$B104,'N1.3_Project_Listing'!$D$16:$D$829, "Removal")</f>
        <v>0</v>
      </c>
      <c r="I104" s="268">
        <f>SUMIFS('N1.3_Project_Listing'!$M$16:$M$829,'N1.3_Project_Listing'!$G$16:$G$829,"A1",'N1.3_Project_Listing'!$A$16:$A$829,$B104,'N1.3_Project_Listing'!$D$16:$D$829, "Addition")</f>
        <v>0</v>
      </c>
      <c r="J104" s="268">
        <f>SUMIFS('N2.3_RIIO3_Risk_And_Volumes'!$CB$81:$CB$138,'N2.3_RIIO3_Risk_And_Volumes'!$C$81:$C$138,$B104)</f>
        <v>0</v>
      </c>
      <c r="K104" s="268">
        <f t="shared" si="15"/>
        <v>0</v>
      </c>
      <c r="L104" s="268">
        <f>SUMIFS('N2.3_RIIO3_Risk_And_Volumes'!$BN$81:$BN$138,'N2.3_RIIO3_Risk_And_Volumes'!$C$81:$C$138,$B104)</f>
        <v>0</v>
      </c>
      <c r="M104" s="268">
        <f>SUMIFS('N2.3_RIIO3_Risk_And_Volumes'!$BP$81:$BP$138,'N2.3_RIIO3_Risk_And_Volumes'!$C$81:$C$138,$B104)</f>
        <v>0</v>
      </c>
      <c r="N104" s="268">
        <f>SUMIFS('N2.3_RIIO3_Risk_And_Volumes'!$BR$81:$BR$138,'N2.3_RIIO3_Risk_And_Volumes'!$C$81:$C$138,$B104)</f>
        <v>0</v>
      </c>
      <c r="O104" s="66">
        <f t="shared" si="17"/>
        <v>0</v>
      </c>
      <c r="P104" s="268">
        <f>SUMIFS('N2.3_RIIO3_Risk_And_Volumes'!$BN$144:$BN$201,'N2.3_RIIO3_Risk_And_Volumes'!$C$144:$C$201,$B104)</f>
        <v>0</v>
      </c>
      <c r="Q104" s="268">
        <f>SUMIFS('N2.3_RIIO3_Risk_And_Volumes'!$BP$144:$BP$201,'N2.3_RIIO3_Risk_And_Volumes'!$C$144:$C$201,$B104)</f>
        <v>0</v>
      </c>
      <c r="R104" s="268">
        <f>SUMIFS('N2.3_RIIO3_Risk_And_Volumes'!$BR$144:$BR$201,'N2.3_RIIO3_Risk_And_Volumes'!$C$144:$C$201,$B104)</f>
        <v>0</v>
      </c>
      <c r="S104" s="66">
        <f t="shared" si="16"/>
        <v>0</v>
      </c>
      <c r="V104" s="3"/>
      <c r="W104" s="3"/>
      <c r="X104" s="3"/>
      <c r="Y104" s="3"/>
      <c r="AB104" s="165" t="str">
        <f t="shared" si="18"/>
        <v>OK</v>
      </c>
      <c r="AC104" s="165" t="str">
        <f>IF(ABS(ROUND((E104-D104)+(I104-H104),2) - (ROUND('N2.3_RIIO3_Risk_And_Volumes'!BQ104,2)))&lt;0.01,"OK","Error")</f>
        <v>OK</v>
      </c>
      <c r="AD104" s="165" t="str">
        <f>IF(ABS(ROUND(((E104-D104)+(I104-H104)+('N2.3_RIIO3_Risk_And_Volumes'!BZ104-'N2.3_RIIO3_Risk_And_Volumes'!CA104)),2) - (ROUND(O104,2)))&lt;0.01,"OK","Error")</f>
        <v>OK</v>
      </c>
    </row>
    <row r="105" spans="1:30" ht="13.5" hidden="1">
      <c r="A105" s="108" t="s">
        <v>318</v>
      </c>
      <c r="B105" s="144" t="str">
        <f>IF($C$2="ET",VLOOKUP(A105,'N0.7_Lookup_References'!$E$13:$K$71,2,FALSE),IF('N2.1_Network_Risk_Summary'!$C$2="GD",VLOOKUP(A105,'N0.7_Lookup_References'!$E$13:$K$73,4,FALSE),IF($C$2="GT",VLOOKUP(A105,'N0.7_Lookup_References'!$E$13:$K$71,6,FALSE),"")))</f>
        <v>No entry required</v>
      </c>
      <c r="C105" s="241" t="str">
        <f>IF($C$2="ET",VLOOKUP(A105,'N0.7_Lookup_References'!$E$13:$K$63,3,FALSE),IF('N2.1_Network_Risk_Summary'!$C$2="GD",VLOOKUP(A105,'N0.7_Lookup_References'!$E$13:$K$73,5,FALSE),IF($C$2="GT",VLOOKUP(A105,'N0.7_Lookup_References'!$E$13:$K$63,7,FALSE),"")))</f>
        <v>-</v>
      </c>
      <c r="D105" s="268">
        <f xml:space="preserve"> SUMIFS('N1.3_Project_Listing'!$K$16:$K$829, 'N1.3_Project_Listing'!$G$16:$G$829,"A1", 'N1.3_Project_Listing'!$A$16:$A$829,$B105, 'N1.3_Project_Listing'!$D$16:$D$829, "Replacement")</f>
        <v>0</v>
      </c>
      <c r="E105" s="268">
        <f xml:space="preserve"> SUMIFS('N1.3_Project_Listing'!$L$16:$L$829, 'N1.3_Project_Listing'!$G$16:$G$829,"A1", 'N1.3_Project_Listing'!$A$16:$A$829,$B105, 'N1.3_Project_Listing'!$D$16:$D$829, "Replacement")</f>
        <v>0</v>
      </c>
      <c r="F105" s="268">
        <f>SUMIFS('N1.3_Project_Listing'!$M$16:$M$829,'N1.3_Project_Listing'!$G$16:$G$829,"A1",'N1.3_Project_Listing'!$A$16:$A$829,$B105,'N1.3_Project_Listing'!$D$16:$D$829, "Refurbishment")</f>
        <v>0</v>
      </c>
      <c r="G105" s="268">
        <f>SUMIFS('N1.3_Project_Listing'!$M$16:$M$829,'N1.3_Project_Listing'!$G$16:$G$829,"A1",'N1.3_Project_Listing'!$A$16:$A$829,$B105,'N1.3_Project_Listing'!$D$16:$D$829, "Removal") + SUMIFS('N1.3_Project_Listing'!$M$16:$M$829,'N1.3_Project_Listing'!$G$16:$G$829,"A1",'N1.3_Project_Listing'!$A$16:$A$829,$B105,'N1.3_Project_Listing'!$D$16:$D$829, "Addition")</f>
        <v>0</v>
      </c>
      <c r="H105" s="268">
        <f>SUMIFS('N1.3_Project_Listing'!$M$16:$M$829,'N1.3_Project_Listing'!$G$16:$G$829,"A1",'N1.3_Project_Listing'!$A$16:$A$829,$B105,'N1.3_Project_Listing'!$D$16:$D$829, "Removal")</f>
        <v>0</v>
      </c>
      <c r="I105" s="268">
        <f>SUMIFS('N1.3_Project_Listing'!$M$16:$M$829,'N1.3_Project_Listing'!$G$16:$G$829,"A1",'N1.3_Project_Listing'!$A$16:$A$829,$B105,'N1.3_Project_Listing'!$D$16:$D$829, "Addition")</f>
        <v>0</v>
      </c>
      <c r="J105" s="268">
        <f>SUMIFS('N2.3_RIIO3_Risk_And_Volumes'!$CB$81:$CB$138,'N2.3_RIIO3_Risk_And_Volumes'!$C$81:$C$138,$B105)</f>
        <v>0</v>
      </c>
      <c r="K105" s="268">
        <f t="shared" si="15"/>
        <v>0</v>
      </c>
      <c r="L105" s="268">
        <f>SUMIFS('N2.3_RIIO3_Risk_And_Volumes'!$BN$81:$BN$138,'N2.3_RIIO3_Risk_And_Volumes'!$C$81:$C$138,$B105)</f>
        <v>0</v>
      </c>
      <c r="M105" s="268">
        <f>SUMIFS('N2.3_RIIO3_Risk_And_Volumes'!$BP$81:$BP$138,'N2.3_RIIO3_Risk_And_Volumes'!$C$81:$C$138,$B105)</f>
        <v>0</v>
      </c>
      <c r="N105" s="268">
        <f>SUMIFS('N2.3_RIIO3_Risk_And_Volumes'!$BR$81:$BR$138,'N2.3_RIIO3_Risk_And_Volumes'!$C$81:$C$138,$B105)</f>
        <v>0</v>
      </c>
      <c r="O105" s="66">
        <f t="shared" si="17"/>
        <v>0</v>
      </c>
      <c r="P105" s="268">
        <f>SUMIFS('N2.3_RIIO3_Risk_And_Volumes'!$BN$144:$BN$201,'N2.3_RIIO3_Risk_And_Volumes'!$C$144:$C$201,$B105)</f>
        <v>0</v>
      </c>
      <c r="Q105" s="268">
        <f>SUMIFS('N2.3_RIIO3_Risk_And_Volumes'!$BP$144:$BP$201,'N2.3_RIIO3_Risk_And_Volumes'!$C$144:$C$201,$B105)</f>
        <v>0</v>
      </c>
      <c r="R105" s="268">
        <f>SUMIFS('N2.3_RIIO3_Risk_And_Volumes'!$BR$144:$BR$201,'N2.3_RIIO3_Risk_And_Volumes'!$C$144:$C$201,$B105)</f>
        <v>0</v>
      </c>
      <c r="S105" s="66">
        <f t="shared" si="16"/>
        <v>0</v>
      </c>
      <c r="V105" s="3"/>
      <c r="W105" s="3"/>
      <c r="X105" s="3"/>
      <c r="Y105" s="3"/>
      <c r="AB105" s="165" t="str">
        <f t="shared" si="18"/>
        <v>OK</v>
      </c>
      <c r="AC105" s="165" t="str">
        <f>IF(ABS(ROUND((E105-D105)+(I105-H105),2) - (ROUND('N2.3_RIIO3_Risk_And_Volumes'!BQ105,2)))&lt;0.01,"OK","Error")</f>
        <v>OK</v>
      </c>
      <c r="AD105" s="165" t="str">
        <f>IF(ABS(ROUND(((E105-D105)+(I105-H105)+('N2.3_RIIO3_Risk_And_Volumes'!BZ105-'N2.3_RIIO3_Risk_And_Volumes'!CA105)),2) - (ROUND(O105,2)))&lt;0.01,"OK","Error")</f>
        <v>OK</v>
      </c>
    </row>
    <row r="106" spans="1:30" ht="13.5" hidden="1">
      <c r="A106" s="108" t="s">
        <v>321</v>
      </c>
      <c r="B106" s="144" t="str">
        <f>IF($C$2="ET",VLOOKUP(A106,'N0.7_Lookup_References'!$E$13:$K$71,2,FALSE),IF('N2.1_Network_Risk_Summary'!$C$2="GD",VLOOKUP(A106,'N0.7_Lookup_References'!$E$13:$K$73,4,FALSE),IF($C$2="GT",VLOOKUP(A106,'N0.7_Lookup_References'!$E$13:$K$71,6,FALSE),"")))</f>
        <v>No entry required</v>
      </c>
      <c r="C106" s="241" t="str">
        <f>IF($C$2="ET",VLOOKUP(A106,'N0.7_Lookup_References'!$E$13:$K$63,3,FALSE),IF('N2.1_Network_Risk_Summary'!$C$2="GD",VLOOKUP(A106,'N0.7_Lookup_References'!$E$13:$K$73,5,FALSE),IF($C$2="GT",VLOOKUP(A106,'N0.7_Lookup_References'!$E$13:$K$63,7,FALSE),"")))</f>
        <v>-</v>
      </c>
      <c r="D106" s="268">
        <f xml:space="preserve"> SUMIFS('N1.3_Project_Listing'!$K$16:$K$829, 'N1.3_Project_Listing'!$G$16:$G$829,"A1", 'N1.3_Project_Listing'!$A$16:$A$829,$B106, 'N1.3_Project_Listing'!$D$16:$D$829, "Replacement")</f>
        <v>0</v>
      </c>
      <c r="E106" s="268">
        <f xml:space="preserve"> SUMIFS('N1.3_Project_Listing'!$L$16:$L$829, 'N1.3_Project_Listing'!$G$16:$G$829,"A1", 'N1.3_Project_Listing'!$A$16:$A$829,$B106, 'N1.3_Project_Listing'!$D$16:$D$829, "Replacement")</f>
        <v>0</v>
      </c>
      <c r="F106" s="268">
        <f>SUMIFS('N1.3_Project_Listing'!$M$16:$M$829,'N1.3_Project_Listing'!$G$16:$G$829,"A1",'N1.3_Project_Listing'!$A$16:$A$829,$B106,'N1.3_Project_Listing'!$D$16:$D$829, "Refurbishment")</f>
        <v>0</v>
      </c>
      <c r="G106" s="268">
        <f>SUMIFS('N1.3_Project_Listing'!$M$16:$M$829,'N1.3_Project_Listing'!$G$16:$G$829,"A1",'N1.3_Project_Listing'!$A$16:$A$829,$B106,'N1.3_Project_Listing'!$D$16:$D$829, "Removal") + SUMIFS('N1.3_Project_Listing'!$M$16:$M$829,'N1.3_Project_Listing'!$G$16:$G$829,"A1",'N1.3_Project_Listing'!$A$16:$A$829,$B106,'N1.3_Project_Listing'!$D$16:$D$829, "Addition")</f>
        <v>0</v>
      </c>
      <c r="H106" s="268">
        <f>SUMIFS('N1.3_Project_Listing'!$M$16:$M$829,'N1.3_Project_Listing'!$G$16:$G$829,"A1",'N1.3_Project_Listing'!$A$16:$A$829,$B106,'N1.3_Project_Listing'!$D$16:$D$829, "Removal")</f>
        <v>0</v>
      </c>
      <c r="I106" s="268">
        <f>SUMIFS('N1.3_Project_Listing'!$M$16:$M$829,'N1.3_Project_Listing'!$G$16:$G$829,"A1",'N1.3_Project_Listing'!$A$16:$A$829,$B106,'N1.3_Project_Listing'!$D$16:$D$829, "Addition")</f>
        <v>0</v>
      </c>
      <c r="J106" s="268">
        <f>SUMIFS('N2.3_RIIO3_Risk_And_Volumes'!$CB$81:$CB$138,'N2.3_RIIO3_Risk_And_Volumes'!$C$81:$C$138,$B106)</f>
        <v>0</v>
      </c>
      <c r="K106" s="268">
        <f t="shared" si="15"/>
        <v>0</v>
      </c>
      <c r="L106" s="268">
        <f>SUMIFS('N2.3_RIIO3_Risk_And_Volumes'!$BN$81:$BN$138,'N2.3_RIIO3_Risk_And_Volumes'!$C$81:$C$138,$B106)</f>
        <v>0</v>
      </c>
      <c r="M106" s="268">
        <f>SUMIFS('N2.3_RIIO3_Risk_And_Volumes'!$BP$81:$BP$138,'N2.3_RIIO3_Risk_And_Volumes'!$C$81:$C$138,$B106)</f>
        <v>0</v>
      </c>
      <c r="N106" s="268">
        <f>SUMIFS('N2.3_RIIO3_Risk_And_Volumes'!$BR$81:$BR$138,'N2.3_RIIO3_Risk_And_Volumes'!$C$81:$C$138,$B106)</f>
        <v>0</v>
      </c>
      <c r="O106" s="66">
        <f t="shared" si="17"/>
        <v>0</v>
      </c>
      <c r="P106" s="268">
        <f>SUMIFS('N2.3_RIIO3_Risk_And_Volumes'!$BN$144:$BN$201,'N2.3_RIIO3_Risk_And_Volumes'!$C$144:$C$201,$B106)</f>
        <v>0</v>
      </c>
      <c r="Q106" s="268">
        <f>SUMIFS('N2.3_RIIO3_Risk_And_Volumes'!$BP$144:$BP$201,'N2.3_RIIO3_Risk_And_Volumes'!$C$144:$C$201,$B106)</f>
        <v>0</v>
      </c>
      <c r="R106" s="268">
        <f>SUMIFS('N2.3_RIIO3_Risk_And_Volumes'!$BR$144:$BR$201,'N2.3_RIIO3_Risk_And_Volumes'!$C$144:$C$201,$B106)</f>
        <v>0</v>
      </c>
      <c r="S106" s="66">
        <f t="shared" si="16"/>
        <v>0</v>
      </c>
      <c r="V106" s="3"/>
      <c r="W106" s="3"/>
      <c r="X106" s="3"/>
      <c r="Y106" s="3"/>
      <c r="AB106" s="165" t="str">
        <f t="shared" si="18"/>
        <v>OK</v>
      </c>
      <c r="AC106" s="165" t="str">
        <f>IF(ABS(ROUND((E106-D106)+(I106-H106),2) - (ROUND('N2.3_RIIO3_Risk_And_Volumes'!BQ106,2)))&lt;0.01,"OK","Error")</f>
        <v>OK</v>
      </c>
      <c r="AD106" s="165" t="str">
        <f>IF(ABS(ROUND(((E106-D106)+(I106-H106)+('N2.3_RIIO3_Risk_And_Volumes'!BZ106-'N2.3_RIIO3_Risk_And_Volumes'!CA106)),2) - (ROUND(O106,2)))&lt;0.01,"OK","Error")</f>
        <v>OK</v>
      </c>
    </row>
    <row r="107" spans="1:30" ht="13.5" hidden="1">
      <c r="A107" s="108" t="s">
        <v>324</v>
      </c>
      <c r="B107" s="144" t="str">
        <f>IF($C$2="ET",VLOOKUP(A107,'N0.7_Lookup_References'!$E$13:$K$71,2,FALSE),IF('N2.1_Network_Risk_Summary'!$C$2="GD",VLOOKUP(A107,'N0.7_Lookup_References'!$E$13:$K$73,4,FALSE),IF($C$2="GT",VLOOKUP(A107,'N0.7_Lookup_References'!$E$13:$K$71,6,FALSE),"")))</f>
        <v>No entry required</v>
      </c>
      <c r="C107" s="241" t="str">
        <f>IF($C$2="ET",VLOOKUP(A107,'N0.7_Lookup_References'!$E$13:$K$63,3,FALSE),IF('N2.1_Network_Risk_Summary'!$C$2="GD",VLOOKUP(A107,'N0.7_Lookup_References'!$E$13:$K$73,5,FALSE),IF($C$2="GT",VLOOKUP(A107,'N0.7_Lookup_References'!$E$13:$K$63,7,FALSE),"")))</f>
        <v>-</v>
      </c>
      <c r="D107" s="268">
        <f xml:space="preserve"> SUMIFS('N1.3_Project_Listing'!$K$16:$K$829, 'N1.3_Project_Listing'!$G$16:$G$829,"A1", 'N1.3_Project_Listing'!$A$16:$A$829,$B107, 'N1.3_Project_Listing'!$D$16:$D$829, "Replacement")</f>
        <v>0</v>
      </c>
      <c r="E107" s="268">
        <f xml:space="preserve"> SUMIFS('N1.3_Project_Listing'!$L$16:$L$829, 'N1.3_Project_Listing'!$G$16:$G$829,"A1", 'N1.3_Project_Listing'!$A$16:$A$829,$B107, 'N1.3_Project_Listing'!$D$16:$D$829, "Replacement")</f>
        <v>0</v>
      </c>
      <c r="F107" s="268">
        <f>SUMIFS('N1.3_Project_Listing'!$M$16:$M$829,'N1.3_Project_Listing'!$G$16:$G$829,"A1",'N1.3_Project_Listing'!$A$16:$A$829,$B107,'N1.3_Project_Listing'!$D$16:$D$829, "Refurbishment")</f>
        <v>0</v>
      </c>
      <c r="G107" s="268">
        <f>SUMIFS('N1.3_Project_Listing'!$M$16:$M$829,'N1.3_Project_Listing'!$G$16:$G$829,"A1",'N1.3_Project_Listing'!$A$16:$A$829,$B107,'N1.3_Project_Listing'!$D$16:$D$829, "Removal") + SUMIFS('N1.3_Project_Listing'!$M$16:$M$829,'N1.3_Project_Listing'!$G$16:$G$829,"A1",'N1.3_Project_Listing'!$A$16:$A$829,$B107,'N1.3_Project_Listing'!$D$16:$D$829, "Addition")</f>
        <v>0</v>
      </c>
      <c r="H107" s="268">
        <f>SUMIFS('N1.3_Project_Listing'!$M$16:$M$829,'N1.3_Project_Listing'!$G$16:$G$829,"A1",'N1.3_Project_Listing'!$A$16:$A$829,$B107,'N1.3_Project_Listing'!$D$16:$D$829, "Removal")</f>
        <v>0</v>
      </c>
      <c r="I107" s="268">
        <f>SUMIFS('N1.3_Project_Listing'!$M$16:$M$829,'N1.3_Project_Listing'!$G$16:$G$829,"A1",'N1.3_Project_Listing'!$A$16:$A$829,$B107,'N1.3_Project_Listing'!$D$16:$D$829, "Addition")</f>
        <v>0</v>
      </c>
      <c r="J107" s="268">
        <f>SUMIFS('N2.3_RIIO3_Risk_And_Volumes'!$CB$81:$CB$138,'N2.3_RIIO3_Risk_And_Volumes'!$C$81:$C$138,$B107)</f>
        <v>0</v>
      </c>
      <c r="K107" s="268">
        <f t="shared" si="15"/>
        <v>0</v>
      </c>
      <c r="L107" s="268">
        <f>SUMIFS('N2.3_RIIO3_Risk_And_Volumes'!$BN$81:$BN$138,'N2.3_RIIO3_Risk_And_Volumes'!$C$81:$C$138,$B107)</f>
        <v>0</v>
      </c>
      <c r="M107" s="268">
        <f>SUMIFS('N2.3_RIIO3_Risk_And_Volumes'!$BP$81:$BP$138,'N2.3_RIIO3_Risk_And_Volumes'!$C$81:$C$138,$B107)</f>
        <v>0</v>
      </c>
      <c r="N107" s="268">
        <f>SUMIFS('N2.3_RIIO3_Risk_And_Volumes'!$BR$81:$BR$138,'N2.3_RIIO3_Risk_And_Volumes'!$C$81:$C$138,$B107)</f>
        <v>0</v>
      </c>
      <c r="O107" s="66">
        <f t="shared" si="17"/>
        <v>0</v>
      </c>
      <c r="P107" s="268">
        <f>SUMIFS('N2.3_RIIO3_Risk_And_Volumes'!$BN$144:$BN$201,'N2.3_RIIO3_Risk_And_Volumes'!$C$144:$C$201,$B107)</f>
        <v>0</v>
      </c>
      <c r="Q107" s="268">
        <f>SUMIFS('N2.3_RIIO3_Risk_And_Volumes'!$BP$144:$BP$201,'N2.3_RIIO3_Risk_And_Volumes'!$C$144:$C$201,$B107)</f>
        <v>0</v>
      </c>
      <c r="R107" s="268">
        <f>SUMIFS('N2.3_RIIO3_Risk_And_Volumes'!$BR$144:$BR$201,'N2.3_RIIO3_Risk_And_Volumes'!$C$144:$C$201,$B107)</f>
        <v>0</v>
      </c>
      <c r="S107" s="66">
        <f t="shared" si="16"/>
        <v>0</v>
      </c>
      <c r="V107" s="3"/>
      <c r="W107" s="3"/>
      <c r="X107" s="3"/>
      <c r="Y107" s="3"/>
      <c r="AB107" s="165" t="str">
        <f t="shared" si="18"/>
        <v>OK</v>
      </c>
      <c r="AC107" s="165" t="str">
        <f>IF(ABS(ROUND((E107-D107)+(I107-H107),2) - (ROUND('N2.3_RIIO3_Risk_And_Volumes'!BQ107,2)))&lt;0.01,"OK","Error")</f>
        <v>OK</v>
      </c>
      <c r="AD107" s="165" t="str">
        <f>IF(ABS(ROUND(((E107-D107)+(I107-H107)+('N2.3_RIIO3_Risk_And_Volumes'!BZ107-'N2.3_RIIO3_Risk_And_Volumes'!CA107)),2) - (ROUND(O107,2)))&lt;0.01,"OK","Error")</f>
        <v>OK</v>
      </c>
    </row>
    <row r="108" spans="1:30" ht="13.5" hidden="1">
      <c r="A108" s="108" t="s">
        <v>327</v>
      </c>
      <c r="B108" s="144" t="str">
        <f>IF($C$2="ET",VLOOKUP(A108,'N0.7_Lookup_References'!$E$13:$K$71,2,FALSE),IF('N2.1_Network_Risk_Summary'!$C$2="GD",VLOOKUP(A108,'N0.7_Lookup_References'!$E$13:$K$73,4,FALSE),IF($C$2="GT",VLOOKUP(A108,'N0.7_Lookup_References'!$E$13:$K$71,6,FALSE),"")))</f>
        <v>No entry required</v>
      </c>
      <c r="C108" s="241" t="str">
        <f>IF($C$2="ET",VLOOKUP(A108,'N0.7_Lookup_References'!$E$13:$K$63,3,FALSE),IF('N2.1_Network_Risk_Summary'!$C$2="GD",VLOOKUP(A108,'N0.7_Lookup_References'!$E$13:$K$73,5,FALSE),IF($C$2="GT",VLOOKUP(A108,'N0.7_Lookup_References'!$E$13:$K$63,7,FALSE),"")))</f>
        <v>-</v>
      </c>
      <c r="D108" s="268">
        <f xml:space="preserve"> SUMIFS('N1.3_Project_Listing'!$K$16:$K$829, 'N1.3_Project_Listing'!$G$16:$G$829,"A1", 'N1.3_Project_Listing'!$A$16:$A$829,$B108, 'N1.3_Project_Listing'!$D$16:$D$829, "Replacement")</f>
        <v>0</v>
      </c>
      <c r="E108" s="268">
        <f xml:space="preserve"> SUMIFS('N1.3_Project_Listing'!$L$16:$L$829, 'N1.3_Project_Listing'!$G$16:$G$829,"A1", 'N1.3_Project_Listing'!$A$16:$A$829,$B108, 'N1.3_Project_Listing'!$D$16:$D$829, "Replacement")</f>
        <v>0</v>
      </c>
      <c r="F108" s="268">
        <f>SUMIFS('N1.3_Project_Listing'!$M$16:$M$829,'N1.3_Project_Listing'!$G$16:$G$829,"A1",'N1.3_Project_Listing'!$A$16:$A$829,$B108,'N1.3_Project_Listing'!$D$16:$D$829, "Refurbishment")</f>
        <v>0</v>
      </c>
      <c r="G108" s="268">
        <f>SUMIFS('N1.3_Project_Listing'!$M$16:$M$829,'N1.3_Project_Listing'!$G$16:$G$829,"A1",'N1.3_Project_Listing'!$A$16:$A$829,$B108,'N1.3_Project_Listing'!$D$16:$D$829, "Removal") + SUMIFS('N1.3_Project_Listing'!$M$16:$M$829,'N1.3_Project_Listing'!$G$16:$G$829,"A1",'N1.3_Project_Listing'!$A$16:$A$829,$B108,'N1.3_Project_Listing'!$D$16:$D$829, "Addition")</f>
        <v>0</v>
      </c>
      <c r="H108" s="268">
        <f>SUMIFS('N1.3_Project_Listing'!$M$16:$M$829,'N1.3_Project_Listing'!$G$16:$G$829,"A1",'N1.3_Project_Listing'!$A$16:$A$829,$B108,'N1.3_Project_Listing'!$D$16:$D$829, "Removal")</f>
        <v>0</v>
      </c>
      <c r="I108" s="268">
        <f>SUMIFS('N1.3_Project_Listing'!$M$16:$M$829,'N1.3_Project_Listing'!$G$16:$G$829,"A1",'N1.3_Project_Listing'!$A$16:$A$829,$B108,'N1.3_Project_Listing'!$D$16:$D$829, "Addition")</f>
        <v>0</v>
      </c>
      <c r="J108" s="268">
        <f>SUMIFS('N2.3_RIIO3_Risk_And_Volumes'!$CB$81:$CB$138,'N2.3_RIIO3_Risk_And_Volumes'!$C$81:$C$138,$B108)</f>
        <v>0</v>
      </c>
      <c r="K108" s="268">
        <f t="shared" si="15"/>
        <v>0</v>
      </c>
      <c r="L108" s="268">
        <f>SUMIFS('N2.3_RIIO3_Risk_And_Volumes'!$BN$81:$BN$138,'N2.3_RIIO3_Risk_And_Volumes'!$C$81:$C$138,$B108)</f>
        <v>0</v>
      </c>
      <c r="M108" s="268">
        <f>SUMIFS('N2.3_RIIO3_Risk_And_Volumes'!$BP$81:$BP$138,'N2.3_RIIO3_Risk_And_Volumes'!$C$81:$C$138,$B108)</f>
        <v>0</v>
      </c>
      <c r="N108" s="268">
        <f>SUMIFS('N2.3_RIIO3_Risk_And_Volumes'!$BR$81:$BR$138,'N2.3_RIIO3_Risk_And_Volumes'!$C$81:$C$138,$B108)</f>
        <v>0</v>
      </c>
      <c r="O108" s="66">
        <f t="shared" si="17"/>
        <v>0</v>
      </c>
      <c r="P108" s="268">
        <f>SUMIFS('N2.3_RIIO3_Risk_And_Volumes'!$BN$144:$BN$201,'N2.3_RIIO3_Risk_And_Volumes'!$C$144:$C$201,$B108)</f>
        <v>0</v>
      </c>
      <c r="Q108" s="268">
        <f>SUMIFS('N2.3_RIIO3_Risk_And_Volumes'!$BP$144:$BP$201,'N2.3_RIIO3_Risk_And_Volumes'!$C$144:$C$201,$B108)</f>
        <v>0</v>
      </c>
      <c r="R108" s="268">
        <f>SUMIFS('N2.3_RIIO3_Risk_And_Volumes'!$BR$144:$BR$201,'N2.3_RIIO3_Risk_And_Volumes'!$C$144:$C$201,$B108)</f>
        <v>0</v>
      </c>
      <c r="S108" s="66">
        <f t="shared" si="16"/>
        <v>0</v>
      </c>
      <c r="V108" s="3"/>
      <c r="W108" s="3"/>
      <c r="X108" s="3"/>
      <c r="Y108" s="3"/>
      <c r="AB108" s="165" t="str">
        <f t="shared" si="18"/>
        <v>OK</v>
      </c>
      <c r="AC108" s="165" t="str">
        <f>IF(ABS(ROUND((E108-D108)+(I108-H108),2) - (ROUND('N2.3_RIIO3_Risk_And_Volumes'!BQ108,2)))&lt;0.01,"OK","Error")</f>
        <v>OK</v>
      </c>
      <c r="AD108" s="165" t="str">
        <f>IF(ABS(ROUND(((E108-D108)+(I108-H108)+('N2.3_RIIO3_Risk_And_Volumes'!BZ108-'N2.3_RIIO3_Risk_And_Volumes'!CA108)),2) - (ROUND(O108,2)))&lt;0.01,"OK","Error")</f>
        <v>OK</v>
      </c>
    </row>
    <row r="109" spans="1:30" ht="13.5" hidden="1">
      <c r="A109" s="108" t="s">
        <v>331</v>
      </c>
      <c r="B109" s="144" t="str">
        <f>IF($C$2="ET",VLOOKUP(A109,'N0.7_Lookup_References'!$E$13:$K$71,2,FALSE),IF('N2.1_Network_Risk_Summary'!$C$2="GD",VLOOKUP(A109,'N0.7_Lookup_References'!$E$13:$K$73,4,FALSE),IF($C$2="GT",VLOOKUP(A109,'N0.7_Lookup_References'!$E$13:$K$71,6,FALSE),"")))</f>
        <v>No entry required</v>
      </c>
      <c r="C109" s="241" t="str">
        <f>IF($C$2="ET",VLOOKUP(A109,'N0.7_Lookup_References'!$E$13:$K$63,3,FALSE),IF('N2.1_Network_Risk_Summary'!$C$2="GD",VLOOKUP(A109,'N0.7_Lookup_References'!$E$13:$K$73,5,FALSE),IF($C$2="GT",VLOOKUP(A109,'N0.7_Lookup_References'!$E$13:$K$63,7,FALSE),"")))</f>
        <v>-</v>
      </c>
      <c r="D109" s="268">
        <f xml:space="preserve"> SUMIFS('N1.3_Project_Listing'!$K$16:$K$829, 'N1.3_Project_Listing'!$G$16:$G$829,"A1", 'N1.3_Project_Listing'!$A$16:$A$829,$B109, 'N1.3_Project_Listing'!$D$16:$D$829, "Replacement")</f>
        <v>0</v>
      </c>
      <c r="E109" s="268">
        <f xml:space="preserve"> SUMIFS('N1.3_Project_Listing'!$L$16:$L$829, 'N1.3_Project_Listing'!$G$16:$G$829,"A1", 'N1.3_Project_Listing'!$A$16:$A$829,$B109, 'N1.3_Project_Listing'!$D$16:$D$829, "Replacement")</f>
        <v>0</v>
      </c>
      <c r="F109" s="268">
        <f>SUMIFS('N1.3_Project_Listing'!$M$16:$M$829,'N1.3_Project_Listing'!$G$16:$G$829,"A1",'N1.3_Project_Listing'!$A$16:$A$829,$B109,'N1.3_Project_Listing'!$D$16:$D$829, "Refurbishment")</f>
        <v>0</v>
      </c>
      <c r="G109" s="268">
        <f>SUMIFS('N1.3_Project_Listing'!$M$16:$M$829,'N1.3_Project_Listing'!$G$16:$G$829,"A1",'N1.3_Project_Listing'!$A$16:$A$829,$B109,'N1.3_Project_Listing'!$D$16:$D$829, "Removal") + SUMIFS('N1.3_Project_Listing'!$M$16:$M$829,'N1.3_Project_Listing'!$G$16:$G$829,"A1",'N1.3_Project_Listing'!$A$16:$A$829,$B109,'N1.3_Project_Listing'!$D$16:$D$829, "Addition")</f>
        <v>0</v>
      </c>
      <c r="H109" s="268">
        <f>SUMIFS('N1.3_Project_Listing'!$M$16:$M$829,'N1.3_Project_Listing'!$G$16:$G$829,"A1",'N1.3_Project_Listing'!$A$16:$A$829,$B109,'N1.3_Project_Listing'!$D$16:$D$829, "Removal")</f>
        <v>0</v>
      </c>
      <c r="I109" s="268">
        <f>SUMIFS('N1.3_Project_Listing'!$M$16:$M$829,'N1.3_Project_Listing'!$G$16:$G$829,"A1",'N1.3_Project_Listing'!$A$16:$A$829,$B109,'N1.3_Project_Listing'!$D$16:$D$829, "Addition")</f>
        <v>0</v>
      </c>
      <c r="J109" s="268">
        <f>SUMIFS('N2.3_RIIO3_Risk_And_Volumes'!$CB$81:$CB$138,'N2.3_RIIO3_Risk_And_Volumes'!$C$81:$C$138,$B109)</f>
        <v>0</v>
      </c>
      <c r="K109" s="268">
        <f t="shared" si="15"/>
        <v>0</v>
      </c>
      <c r="L109" s="268">
        <f>SUMIFS('N2.3_RIIO3_Risk_And_Volumes'!$BN$81:$BN$138,'N2.3_RIIO3_Risk_And_Volumes'!$C$81:$C$138,$B109)</f>
        <v>0</v>
      </c>
      <c r="M109" s="268">
        <f>SUMIFS('N2.3_RIIO3_Risk_And_Volumes'!$BP$81:$BP$138,'N2.3_RIIO3_Risk_And_Volumes'!$C$81:$C$138,$B109)</f>
        <v>0</v>
      </c>
      <c r="N109" s="268">
        <f>SUMIFS('N2.3_RIIO3_Risk_And_Volumes'!$BR$81:$BR$138,'N2.3_RIIO3_Risk_And_Volumes'!$C$81:$C$138,$B109)</f>
        <v>0</v>
      </c>
      <c r="O109" s="66">
        <f t="shared" si="17"/>
        <v>0</v>
      </c>
      <c r="P109" s="268">
        <f>SUMIFS('N2.3_RIIO3_Risk_And_Volumes'!$BN$144:$BN$201,'N2.3_RIIO3_Risk_And_Volumes'!$C$144:$C$201,$B109)</f>
        <v>0</v>
      </c>
      <c r="Q109" s="268">
        <f>SUMIFS('N2.3_RIIO3_Risk_And_Volumes'!$BP$144:$BP$201,'N2.3_RIIO3_Risk_And_Volumes'!$C$144:$C$201,$B109)</f>
        <v>0</v>
      </c>
      <c r="R109" s="268">
        <f>SUMIFS('N2.3_RIIO3_Risk_And_Volumes'!$BR$144:$BR$201,'N2.3_RIIO3_Risk_And_Volumes'!$C$144:$C$201,$B109)</f>
        <v>0</v>
      </c>
      <c r="S109" s="66">
        <f t="shared" si="16"/>
        <v>0</v>
      </c>
      <c r="V109" s="3"/>
      <c r="W109" s="3"/>
      <c r="X109" s="3"/>
      <c r="Y109" s="3"/>
      <c r="AB109" s="165" t="str">
        <f t="shared" si="18"/>
        <v>OK</v>
      </c>
      <c r="AC109" s="165" t="str">
        <f>IF(ABS(ROUND((E109-D109)+(I109-H109),2) - (ROUND('N2.3_RIIO3_Risk_And_Volumes'!BQ109,2)))&lt;0.01,"OK","Error")</f>
        <v>OK</v>
      </c>
      <c r="AD109" s="165" t="str">
        <f>IF(ABS(ROUND(((E109-D109)+(I109-H109)+('N2.3_RIIO3_Risk_And_Volumes'!BZ109-'N2.3_RIIO3_Risk_And_Volumes'!CA109)),2) - (ROUND(O109,2)))&lt;0.01,"OK","Error")</f>
        <v>OK</v>
      </c>
    </row>
    <row r="110" spans="1:30" ht="13.5" hidden="1">
      <c r="A110" s="108" t="s">
        <v>335</v>
      </c>
      <c r="B110" s="144" t="str">
        <f>IF($C$2="ET",VLOOKUP(A110,'N0.7_Lookup_References'!$E$13:$K$71,2,FALSE),IF('N2.1_Network_Risk_Summary'!$C$2="GD",VLOOKUP(A110,'N0.7_Lookup_References'!$E$13:$K$73,4,FALSE),IF($C$2="GT",VLOOKUP(A110,'N0.7_Lookup_References'!$E$13:$K$71,6,FALSE),"")))</f>
        <v>No entry required</v>
      </c>
      <c r="C110" s="241" t="str">
        <f>IF($C$2="ET",VLOOKUP(A110,'N0.7_Lookup_References'!$E$13:$K$63,3,FALSE),IF('N2.1_Network_Risk_Summary'!$C$2="GD",VLOOKUP(A110,'N0.7_Lookup_References'!$E$13:$K$73,5,FALSE),IF($C$2="GT",VLOOKUP(A110,'N0.7_Lookup_References'!$E$13:$K$63,7,FALSE),"")))</f>
        <v>-</v>
      </c>
      <c r="D110" s="268">
        <f xml:space="preserve"> SUMIFS('N1.3_Project_Listing'!$K$16:$K$829, 'N1.3_Project_Listing'!$G$16:$G$829,"A1", 'N1.3_Project_Listing'!$A$16:$A$829,$B110, 'N1.3_Project_Listing'!$D$16:$D$829, "Replacement")</f>
        <v>0</v>
      </c>
      <c r="E110" s="268">
        <f xml:space="preserve"> SUMIFS('N1.3_Project_Listing'!$L$16:$L$829, 'N1.3_Project_Listing'!$G$16:$G$829,"A1", 'N1.3_Project_Listing'!$A$16:$A$829,$B110, 'N1.3_Project_Listing'!$D$16:$D$829, "Replacement")</f>
        <v>0</v>
      </c>
      <c r="F110" s="268">
        <f>SUMIFS('N1.3_Project_Listing'!$M$16:$M$829,'N1.3_Project_Listing'!$G$16:$G$829,"A1",'N1.3_Project_Listing'!$A$16:$A$829,$B110,'N1.3_Project_Listing'!$D$16:$D$829, "Refurbishment")</f>
        <v>0</v>
      </c>
      <c r="G110" s="268">
        <f>SUMIFS('N1.3_Project_Listing'!$M$16:$M$829,'N1.3_Project_Listing'!$G$16:$G$829,"A1",'N1.3_Project_Listing'!$A$16:$A$829,$B110,'N1.3_Project_Listing'!$D$16:$D$829, "Removal") + SUMIFS('N1.3_Project_Listing'!$M$16:$M$829,'N1.3_Project_Listing'!$G$16:$G$829,"A1",'N1.3_Project_Listing'!$A$16:$A$829,$B110,'N1.3_Project_Listing'!$D$16:$D$829, "Addition")</f>
        <v>0</v>
      </c>
      <c r="H110" s="268">
        <f>SUMIFS('N1.3_Project_Listing'!$M$16:$M$829,'N1.3_Project_Listing'!$G$16:$G$829,"A1",'N1.3_Project_Listing'!$A$16:$A$829,$B110,'N1.3_Project_Listing'!$D$16:$D$829, "Removal")</f>
        <v>0</v>
      </c>
      <c r="I110" s="268">
        <f>SUMIFS('N1.3_Project_Listing'!$M$16:$M$829,'N1.3_Project_Listing'!$G$16:$G$829,"A1",'N1.3_Project_Listing'!$A$16:$A$829,$B110,'N1.3_Project_Listing'!$D$16:$D$829, "Addition")</f>
        <v>0</v>
      </c>
      <c r="J110" s="268">
        <f>SUMIFS('N2.3_RIIO3_Risk_And_Volumes'!$CB$81:$CB$138,'N2.3_RIIO3_Risk_And_Volumes'!$C$81:$C$138,$B110)</f>
        <v>0</v>
      </c>
      <c r="K110" s="268">
        <f t="shared" si="15"/>
        <v>0</v>
      </c>
      <c r="L110" s="268">
        <f>SUMIFS('N2.3_RIIO3_Risk_And_Volumes'!$BN$81:$BN$138,'N2.3_RIIO3_Risk_And_Volumes'!$C$81:$C$138,$B110)</f>
        <v>0</v>
      </c>
      <c r="M110" s="268">
        <f>SUMIFS('N2.3_RIIO3_Risk_And_Volumes'!$BP$81:$BP$138,'N2.3_RIIO3_Risk_And_Volumes'!$C$81:$C$138,$B110)</f>
        <v>0</v>
      </c>
      <c r="N110" s="268">
        <f>SUMIFS('N2.3_RIIO3_Risk_And_Volumes'!$BR$81:$BR$138,'N2.3_RIIO3_Risk_And_Volumes'!$C$81:$C$138,$B110)</f>
        <v>0</v>
      </c>
      <c r="O110" s="66">
        <f t="shared" si="17"/>
        <v>0</v>
      </c>
      <c r="P110" s="268">
        <f>SUMIFS('N2.3_RIIO3_Risk_And_Volumes'!$BN$144:$BN$201,'N2.3_RIIO3_Risk_And_Volumes'!$C$144:$C$201,$B110)</f>
        <v>0</v>
      </c>
      <c r="Q110" s="268">
        <f>SUMIFS('N2.3_RIIO3_Risk_And_Volumes'!$BP$144:$BP$201,'N2.3_RIIO3_Risk_And_Volumes'!$C$144:$C$201,$B110)</f>
        <v>0</v>
      </c>
      <c r="R110" s="268">
        <f>SUMIFS('N2.3_RIIO3_Risk_And_Volumes'!$BR$144:$BR$201,'N2.3_RIIO3_Risk_And_Volumes'!$C$144:$C$201,$B110)</f>
        <v>0</v>
      </c>
      <c r="S110" s="66">
        <f t="shared" si="16"/>
        <v>0</v>
      </c>
      <c r="V110" s="3"/>
      <c r="W110" s="3"/>
      <c r="X110" s="3"/>
      <c r="Y110" s="3"/>
      <c r="AB110" s="165" t="str">
        <f t="shared" si="18"/>
        <v>OK</v>
      </c>
      <c r="AC110" s="165" t="str">
        <f>IF(ABS(ROUND((E110-D110)+(I110-H110),2) - (ROUND('N2.3_RIIO3_Risk_And_Volumes'!BQ110,2)))&lt;0.01,"OK","Error")</f>
        <v>OK</v>
      </c>
      <c r="AD110" s="165" t="str">
        <f>IF(ABS(ROUND(((E110-D110)+(I110-H110)+('N2.3_RIIO3_Risk_And_Volumes'!BZ110-'N2.3_RIIO3_Risk_And_Volumes'!CA110)),2) - (ROUND(O110,2)))&lt;0.01,"OK","Error")</f>
        <v>OK</v>
      </c>
    </row>
    <row r="111" spans="1:30" ht="13.5" hidden="1">
      <c r="A111" s="108" t="s">
        <v>339</v>
      </c>
      <c r="B111" s="144" t="str">
        <f>IF($C$2="ET",VLOOKUP(A111,'N0.7_Lookup_References'!$E$13:$K$71,2,FALSE),IF('N2.1_Network_Risk_Summary'!$C$2="GD",VLOOKUP(A111,'N0.7_Lookup_References'!$E$13:$K$73,4,FALSE),IF($C$2="GT",VLOOKUP(A111,'N0.7_Lookup_References'!$E$13:$K$71,6,FALSE),"")))</f>
        <v>No entry required</v>
      </c>
      <c r="C111" s="241" t="str">
        <f>IF($C$2="ET",VLOOKUP(A111,'N0.7_Lookup_References'!$E$13:$K$63,3,FALSE),IF('N2.1_Network_Risk_Summary'!$C$2="GD",VLOOKUP(A111,'N0.7_Lookup_References'!$E$13:$K$73,5,FALSE),IF($C$2="GT",VLOOKUP(A111,'N0.7_Lookup_References'!$E$13:$K$63,7,FALSE),"")))</f>
        <v>-</v>
      </c>
      <c r="D111" s="268">
        <f xml:space="preserve"> SUMIFS('N1.3_Project_Listing'!$K$16:$K$829, 'N1.3_Project_Listing'!$G$16:$G$829,"A1", 'N1.3_Project_Listing'!$A$16:$A$829,$B111, 'N1.3_Project_Listing'!$D$16:$D$829, "Replacement")</f>
        <v>0</v>
      </c>
      <c r="E111" s="268">
        <f xml:space="preserve"> SUMIFS('N1.3_Project_Listing'!$L$16:$L$829, 'N1.3_Project_Listing'!$G$16:$G$829,"A1", 'N1.3_Project_Listing'!$A$16:$A$829,$B111, 'N1.3_Project_Listing'!$D$16:$D$829, "Replacement")</f>
        <v>0</v>
      </c>
      <c r="F111" s="268">
        <f>SUMIFS('N1.3_Project_Listing'!$M$16:$M$829,'N1.3_Project_Listing'!$G$16:$G$829,"A1",'N1.3_Project_Listing'!$A$16:$A$829,$B111,'N1.3_Project_Listing'!$D$16:$D$829, "Refurbishment")</f>
        <v>0</v>
      </c>
      <c r="G111" s="268">
        <f>SUMIFS('N1.3_Project_Listing'!$M$16:$M$829,'N1.3_Project_Listing'!$G$16:$G$829,"A1",'N1.3_Project_Listing'!$A$16:$A$829,$B111,'N1.3_Project_Listing'!$D$16:$D$829, "Removal") + SUMIFS('N1.3_Project_Listing'!$M$16:$M$829,'N1.3_Project_Listing'!$G$16:$G$829,"A1",'N1.3_Project_Listing'!$A$16:$A$829,$B111,'N1.3_Project_Listing'!$D$16:$D$829, "Addition")</f>
        <v>0</v>
      </c>
      <c r="H111" s="268">
        <f>SUMIFS('N1.3_Project_Listing'!$M$16:$M$829,'N1.3_Project_Listing'!$G$16:$G$829,"A1",'N1.3_Project_Listing'!$A$16:$A$829,$B111,'N1.3_Project_Listing'!$D$16:$D$829, "Removal")</f>
        <v>0</v>
      </c>
      <c r="I111" s="268">
        <f>SUMIFS('N1.3_Project_Listing'!$M$16:$M$829,'N1.3_Project_Listing'!$G$16:$G$829,"A1",'N1.3_Project_Listing'!$A$16:$A$829,$B111,'N1.3_Project_Listing'!$D$16:$D$829, "Addition")</f>
        <v>0</v>
      </c>
      <c r="J111" s="268">
        <f>SUMIFS('N2.3_RIIO3_Risk_And_Volumes'!$CB$81:$CB$138,'N2.3_RIIO3_Risk_And_Volumes'!$C$81:$C$138,$B111)</f>
        <v>0</v>
      </c>
      <c r="K111" s="268">
        <f t="shared" si="15"/>
        <v>0</v>
      </c>
      <c r="L111" s="268">
        <f>SUMIFS('N2.3_RIIO3_Risk_And_Volumes'!$BN$81:$BN$138,'N2.3_RIIO3_Risk_And_Volumes'!$C$81:$C$138,$B111)</f>
        <v>0</v>
      </c>
      <c r="M111" s="268">
        <f>SUMIFS('N2.3_RIIO3_Risk_And_Volumes'!$BP$81:$BP$138,'N2.3_RIIO3_Risk_And_Volumes'!$C$81:$C$138,$B111)</f>
        <v>0</v>
      </c>
      <c r="N111" s="268">
        <f>SUMIFS('N2.3_RIIO3_Risk_And_Volumes'!$BR$81:$BR$138,'N2.3_RIIO3_Risk_And_Volumes'!$C$81:$C$138,$B111)</f>
        <v>0</v>
      </c>
      <c r="O111" s="66">
        <f t="shared" si="17"/>
        <v>0</v>
      </c>
      <c r="P111" s="268">
        <f>SUMIFS('N2.3_RIIO3_Risk_And_Volumes'!$BN$144:$BN$201,'N2.3_RIIO3_Risk_And_Volumes'!$C$144:$C$201,$B111)</f>
        <v>0</v>
      </c>
      <c r="Q111" s="268">
        <f>SUMIFS('N2.3_RIIO3_Risk_And_Volumes'!$BP$144:$BP$201,'N2.3_RIIO3_Risk_And_Volumes'!$C$144:$C$201,$B111)</f>
        <v>0</v>
      </c>
      <c r="R111" s="268">
        <f>SUMIFS('N2.3_RIIO3_Risk_And_Volumes'!$BR$144:$BR$201,'N2.3_RIIO3_Risk_And_Volumes'!$C$144:$C$201,$B111)</f>
        <v>0</v>
      </c>
      <c r="S111" s="66">
        <f t="shared" si="16"/>
        <v>0</v>
      </c>
      <c r="V111" s="3"/>
      <c r="W111" s="3"/>
      <c r="X111" s="3"/>
      <c r="Y111" s="3"/>
      <c r="AB111" s="165" t="str">
        <f t="shared" si="18"/>
        <v>OK</v>
      </c>
      <c r="AC111" s="165" t="str">
        <f>IF(ABS(ROUND((E111-D111)+(I111-H111),2) - (ROUND('N2.3_RIIO3_Risk_And_Volumes'!BQ111,2)))&lt;0.01,"OK","Error")</f>
        <v>OK</v>
      </c>
      <c r="AD111" s="165" t="str">
        <f>IF(ABS(ROUND(((E111-D111)+(I111-H111)+('N2.3_RIIO3_Risk_And_Volumes'!BZ111-'N2.3_RIIO3_Risk_And_Volumes'!CA111)),2) - (ROUND(O111,2)))&lt;0.01,"OK","Error")</f>
        <v>OK</v>
      </c>
    </row>
    <row r="112" spans="1:30" ht="13.5" hidden="1">
      <c r="A112" s="108" t="s">
        <v>343</v>
      </c>
      <c r="B112" s="144" t="str">
        <f>IF($C$2="ET",VLOOKUP(A112,'N0.7_Lookup_References'!$E$13:$K$71,2,FALSE),IF('N2.1_Network_Risk_Summary'!$C$2="GD",VLOOKUP(A112,'N0.7_Lookup_References'!$E$13:$K$73,4,FALSE),IF($C$2="GT",VLOOKUP(A112,'N0.7_Lookup_References'!$E$13:$K$71,6,FALSE),"")))</f>
        <v>No entry required</v>
      </c>
      <c r="C112" s="241" t="str">
        <f>IF($C$2="ET",VLOOKUP(A112,'N0.7_Lookup_References'!$E$13:$K$63,3,FALSE),IF('N2.1_Network_Risk_Summary'!$C$2="GD",VLOOKUP(A112,'N0.7_Lookup_References'!$E$13:$K$73,5,FALSE),IF($C$2="GT",VLOOKUP(A112,'N0.7_Lookup_References'!$E$13:$K$63,7,FALSE),"")))</f>
        <v>-</v>
      </c>
      <c r="D112" s="268">
        <f xml:space="preserve"> SUMIFS('N1.3_Project_Listing'!$K$16:$K$829, 'N1.3_Project_Listing'!$G$16:$G$829,"A1", 'N1.3_Project_Listing'!$A$16:$A$829,$B112, 'N1.3_Project_Listing'!$D$16:$D$829, "Replacement")</f>
        <v>0</v>
      </c>
      <c r="E112" s="268">
        <f xml:space="preserve"> SUMIFS('N1.3_Project_Listing'!$L$16:$L$829, 'N1.3_Project_Listing'!$G$16:$G$829,"A1", 'N1.3_Project_Listing'!$A$16:$A$829,$B112, 'N1.3_Project_Listing'!$D$16:$D$829, "Replacement")</f>
        <v>0</v>
      </c>
      <c r="F112" s="268">
        <f>SUMIFS('N1.3_Project_Listing'!$M$16:$M$829,'N1.3_Project_Listing'!$G$16:$G$829,"A1",'N1.3_Project_Listing'!$A$16:$A$829,$B112,'N1.3_Project_Listing'!$D$16:$D$829, "Refurbishment")</f>
        <v>0</v>
      </c>
      <c r="G112" s="268">
        <f>SUMIFS('N1.3_Project_Listing'!$M$16:$M$829,'N1.3_Project_Listing'!$G$16:$G$829,"A1",'N1.3_Project_Listing'!$A$16:$A$829,$B112,'N1.3_Project_Listing'!$D$16:$D$829, "Removal") + SUMIFS('N1.3_Project_Listing'!$M$16:$M$829,'N1.3_Project_Listing'!$G$16:$G$829,"A1",'N1.3_Project_Listing'!$A$16:$A$829,$B112,'N1.3_Project_Listing'!$D$16:$D$829, "Addition")</f>
        <v>0</v>
      </c>
      <c r="H112" s="268">
        <f>SUMIFS('N1.3_Project_Listing'!$M$16:$M$829,'N1.3_Project_Listing'!$G$16:$G$829,"A1",'N1.3_Project_Listing'!$A$16:$A$829,$B112,'N1.3_Project_Listing'!$D$16:$D$829, "Removal")</f>
        <v>0</v>
      </c>
      <c r="I112" s="268">
        <f>SUMIFS('N1.3_Project_Listing'!$M$16:$M$829,'N1.3_Project_Listing'!$G$16:$G$829,"A1",'N1.3_Project_Listing'!$A$16:$A$829,$B112,'N1.3_Project_Listing'!$D$16:$D$829, "Addition")</f>
        <v>0</v>
      </c>
      <c r="J112" s="268">
        <f>SUMIFS('N2.3_RIIO3_Risk_And_Volumes'!$CB$81:$CB$138,'N2.3_RIIO3_Risk_And_Volumes'!$C$81:$C$138,$B112)</f>
        <v>0</v>
      </c>
      <c r="K112" s="268">
        <f t="shared" si="15"/>
        <v>0</v>
      </c>
      <c r="L112" s="268">
        <f>SUMIFS('N2.3_RIIO3_Risk_And_Volumes'!$BN$81:$BN$138,'N2.3_RIIO3_Risk_And_Volumes'!$C$81:$C$138,$B112)</f>
        <v>0</v>
      </c>
      <c r="M112" s="268">
        <f>SUMIFS('N2.3_RIIO3_Risk_And_Volumes'!$BP$81:$BP$138,'N2.3_RIIO3_Risk_And_Volumes'!$C$81:$C$138,$B112)</f>
        <v>0</v>
      </c>
      <c r="N112" s="268">
        <f>SUMIFS('N2.3_RIIO3_Risk_And_Volumes'!$BR$81:$BR$138,'N2.3_RIIO3_Risk_And_Volumes'!$C$81:$C$138,$B112)</f>
        <v>0</v>
      </c>
      <c r="O112" s="66">
        <f t="shared" si="17"/>
        <v>0</v>
      </c>
      <c r="P112" s="268">
        <f>SUMIFS('N2.3_RIIO3_Risk_And_Volumes'!$BN$144:$BN$201,'N2.3_RIIO3_Risk_And_Volumes'!$C$144:$C$201,$B112)</f>
        <v>0</v>
      </c>
      <c r="Q112" s="268">
        <f>SUMIFS('N2.3_RIIO3_Risk_And_Volumes'!$BP$144:$BP$201,'N2.3_RIIO3_Risk_And_Volumes'!$C$144:$C$201,$B112)</f>
        <v>0</v>
      </c>
      <c r="R112" s="268">
        <f>SUMIFS('N2.3_RIIO3_Risk_And_Volumes'!$BR$144:$BR$201,'N2.3_RIIO3_Risk_And_Volumes'!$C$144:$C$201,$B112)</f>
        <v>0</v>
      </c>
      <c r="S112" s="66">
        <f t="shared" si="16"/>
        <v>0</v>
      </c>
      <c r="V112" s="3"/>
      <c r="W112" s="3"/>
      <c r="X112" s="3"/>
      <c r="Y112" s="3"/>
      <c r="AB112" s="165" t="str">
        <f t="shared" si="18"/>
        <v>OK</v>
      </c>
      <c r="AC112" s="165" t="str">
        <f>IF(ABS(ROUND((E112-D112)+(I112-H112),2) - (ROUND('N2.3_RIIO3_Risk_And_Volumes'!BQ112,2)))&lt;0.01,"OK","Error")</f>
        <v>OK</v>
      </c>
      <c r="AD112" s="165" t="str">
        <f>IF(ABS(ROUND(((E112-D112)+(I112-H112)+('N2.3_RIIO3_Risk_And_Volumes'!BZ112-'N2.3_RIIO3_Risk_And_Volumes'!CA112)),2) - (ROUND(O112,2)))&lt;0.01,"OK","Error")</f>
        <v>OK</v>
      </c>
    </row>
    <row r="113" spans="1:30" ht="13.5" hidden="1">
      <c r="A113" s="108" t="s">
        <v>347</v>
      </c>
      <c r="B113" s="144" t="str">
        <f>IF($C$2="ET",VLOOKUP(A113,'N0.7_Lookup_References'!$E$13:$K$71,2,FALSE),IF('N2.1_Network_Risk_Summary'!$C$2="GD",VLOOKUP(A113,'N0.7_Lookup_References'!$E$13:$K$73,4,FALSE),IF($C$2="GT",VLOOKUP(A113,'N0.7_Lookup_References'!$E$13:$K$71,6,FALSE),"")))</f>
        <v>No entry required</v>
      </c>
      <c r="C113" s="241" t="str">
        <f>IF($C$2="ET",VLOOKUP(A113,'N0.7_Lookup_References'!$E$13:$K$63,3,FALSE),IF('N2.1_Network_Risk_Summary'!$C$2="GD",VLOOKUP(A113,'N0.7_Lookup_References'!$E$13:$K$73,5,FALSE),IF($C$2="GT",VLOOKUP(A113,'N0.7_Lookup_References'!$E$13:$K$63,7,FALSE),"")))</f>
        <v>-</v>
      </c>
      <c r="D113" s="268">
        <f xml:space="preserve"> SUMIFS('N1.3_Project_Listing'!$K$16:$K$829, 'N1.3_Project_Listing'!$G$16:$G$829,"A1", 'N1.3_Project_Listing'!$A$16:$A$829,$B113, 'N1.3_Project_Listing'!$D$16:$D$829, "Replacement")</f>
        <v>0</v>
      </c>
      <c r="E113" s="268">
        <f xml:space="preserve"> SUMIFS('N1.3_Project_Listing'!$L$16:$L$829, 'N1.3_Project_Listing'!$G$16:$G$829,"A1", 'N1.3_Project_Listing'!$A$16:$A$829,$B113, 'N1.3_Project_Listing'!$D$16:$D$829, "Replacement")</f>
        <v>0</v>
      </c>
      <c r="F113" s="268">
        <f>SUMIFS('N1.3_Project_Listing'!$M$16:$M$829,'N1.3_Project_Listing'!$G$16:$G$829,"A1",'N1.3_Project_Listing'!$A$16:$A$829,$B113,'N1.3_Project_Listing'!$D$16:$D$829, "Refurbishment")</f>
        <v>0</v>
      </c>
      <c r="G113" s="268">
        <f>SUMIFS('N1.3_Project_Listing'!$M$16:$M$829,'N1.3_Project_Listing'!$G$16:$G$829,"A1",'N1.3_Project_Listing'!$A$16:$A$829,$B113,'N1.3_Project_Listing'!$D$16:$D$829, "Removal") + SUMIFS('N1.3_Project_Listing'!$M$16:$M$829,'N1.3_Project_Listing'!$G$16:$G$829,"A1",'N1.3_Project_Listing'!$A$16:$A$829,$B113,'N1.3_Project_Listing'!$D$16:$D$829, "Addition")</f>
        <v>0</v>
      </c>
      <c r="H113" s="268">
        <f>SUMIFS('N1.3_Project_Listing'!$M$16:$M$829,'N1.3_Project_Listing'!$G$16:$G$829,"A1",'N1.3_Project_Listing'!$A$16:$A$829,$B113,'N1.3_Project_Listing'!$D$16:$D$829, "Removal")</f>
        <v>0</v>
      </c>
      <c r="I113" s="268">
        <f>SUMIFS('N1.3_Project_Listing'!$M$16:$M$829,'N1.3_Project_Listing'!$G$16:$G$829,"A1",'N1.3_Project_Listing'!$A$16:$A$829,$B113,'N1.3_Project_Listing'!$D$16:$D$829, "Addition")</f>
        <v>0</v>
      </c>
      <c r="J113" s="268">
        <f>SUMIFS('N2.3_RIIO3_Risk_And_Volumes'!$CB$81:$CB$138,'N2.3_RIIO3_Risk_And_Volumes'!$C$81:$C$138,$B113)</f>
        <v>0</v>
      </c>
      <c r="K113" s="268">
        <f t="shared" ref="K113:K138" si="19">SUM(D113:E113)/2+F113+G113+J113</f>
        <v>0</v>
      </c>
      <c r="L113" s="268">
        <f>SUMIFS('N2.3_RIIO3_Risk_And_Volumes'!$BN$81:$BN$138,'N2.3_RIIO3_Risk_And_Volumes'!$C$81:$C$138,$B113)</f>
        <v>0</v>
      </c>
      <c r="M113" s="268">
        <f>SUMIFS('N2.3_RIIO3_Risk_And_Volumes'!$BP$81:$BP$138,'N2.3_RIIO3_Risk_And_Volumes'!$C$81:$C$138,$B113)</f>
        <v>0</v>
      </c>
      <c r="N113" s="268">
        <f>SUMIFS('N2.3_RIIO3_Risk_And_Volumes'!$BR$81:$BR$138,'N2.3_RIIO3_Risk_And_Volumes'!$C$81:$C$138,$B113)</f>
        <v>0</v>
      </c>
      <c r="O113" s="66">
        <f t="shared" ref="O113:O138" si="20">N113-L113</f>
        <v>0</v>
      </c>
      <c r="P113" s="268">
        <f>SUMIFS('N2.3_RIIO3_Risk_And_Volumes'!$BN$144:$BN$201,'N2.3_RIIO3_Risk_And_Volumes'!$C$144:$C$201,$B113)</f>
        <v>0</v>
      </c>
      <c r="Q113" s="268">
        <f>SUMIFS('N2.3_RIIO3_Risk_And_Volumes'!$BP$144:$BP$201,'N2.3_RIIO3_Risk_And_Volumes'!$C$144:$C$201,$B113)</f>
        <v>0</v>
      </c>
      <c r="R113" s="268">
        <f>SUMIFS('N2.3_RIIO3_Risk_And_Volumes'!$BR$144:$BR$201,'N2.3_RIIO3_Risk_And_Volumes'!$C$144:$C$201,$B113)</f>
        <v>0</v>
      </c>
      <c r="S113" s="66">
        <f t="shared" ref="S113:S138" si="21">R113-P113</f>
        <v>0</v>
      </c>
      <c r="V113" s="3"/>
      <c r="W113" s="3"/>
      <c r="X113" s="3"/>
      <c r="Y113" s="3"/>
      <c r="AB113" s="165" t="str">
        <f t="shared" ref="AB113:AB138" si="22">IF(ABS(ROUND((L113-P113),2) + (ROUND(M113-Q113,2))+ROUND(N113-R113,2))&lt;0.01,"OK","Error")</f>
        <v>OK</v>
      </c>
      <c r="AC113" s="165" t="str">
        <f>IF(ABS(ROUND((E113-D113)+(I113-H113),2) - (ROUND('N2.3_RIIO3_Risk_And_Volumes'!BQ113,2)))&lt;0.01,"OK","Error")</f>
        <v>OK</v>
      </c>
      <c r="AD113" s="165" t="str">
        <f>IF(ABS(ROUND(((E113-D113)+(I113-H113)+('N2.3_RIIO3_Risk_And_Volumes'!BZ113-'N2.3_RIIO3_Risk_And_Volumes'!CA113)),2) - (ROUND(O113,2)))&lt;0.01,"OK","Error")</f>
        <v>OK</v>
      </c>
    </row>
    <row r="114" spans="1:30" ht="13.5" hidden="1">
      <c r="A114" s="108" t="s">
        <v>351</v>
      </c>
      <c r="B114" s="144" t="str">
        <f>IF($C$2="ET",VLOOKUP(A114,'N0.7_Lookup_References'!$E$13:$K$71,2,FALSE),IF('N2.1_Network_Risk_Summary'!$C$2="GD",VLOOKUP(A114,'N0.7_Lookup_References'!$E$13:$K$73,4,FALSE),IF($C$2="GT",VLOOKUP(A114,'N0.7_Lookup_References'!$E$13:$K$71,6,FALSE),"")))</f>
        <v>No entry required</v>
      </c>
      <c r="C114" s="241" t="str">
        <f>IF($C$2="ET",VLOOKUP(A114,'N0.7_Lookup_References'!$E$13:$K$63,3,FALSE),IF('N2.1_Network_Risk_Summary'!$C$2="GD",VLOOKUP(A114,'N0.7_Lookup_References'!$E$13:$K$73,5,FALSE),IF($C$2="GT",VLOOKUP(A114,'N0.7_Lookup_References'!$E$13:$K$63,7,FALSE),"")))</f>
        <v>-</v>
      </c>
      <c r="D114" s="268">
        <f xml:space="preserve"> SUMIFS('N1.3_Project_Listing'!$K$16:$K$829, 'N1.3_Project_Listing'!$G$16:$G$829,"A1", 'N1.3_Project_Listing'!$A$16:$A$829,$B114, 'N1.3_Project_Listing'!$D$16:$D$829, "Replacement")</f>
        <v>0</v>
      </c>
      <c r="E114" s="268">
        <f xml:space="preserve"> SUMIFS('N1.3_Project_Listing'!$L$16:$L$829, 'N1.3_Project_Listing'!$G$16:$G$829,"A1", 'N1.3_Project_Listing'!$A$16:$A$829,$B114, 'N1.3_Project_Listing'!$D$16:$D$829, "Replacement")</f>
        <v>0</v>
      </c>
      <c r="F114" s="268">
        <f>SUMIFS('N1.3_Project_Listing'!$M$16:$M$829,'N1.3_Project_Listing'!$G$16:$G$829,"A1",'N1.3_Project_Listing'!$A$16:$A$829,$B114,'N1.3_Project_Listing'!$D$16:$D$829, "Refurbishment")</f>
        <v>0</v>
      </c>
      <c r="G114" s="268">
        <f>SUMIFS('N1.3_Project_Listing'!$M$16:$M$829,'N1.3_Project_Listing'!$G$16:$G$829,"A1",'N1.3_Project_Listing'!$A$16:$A$829,$B114,'N1.3_Project_Listing'!$D$16:$D$829, "Removal") + SUMIFS('N1.3_Project_Listing'!$M$16:$M$829,'N1.3_Project_Listing'!$G$16:$G$829,"A1",'N1.3_Project_Listing'!$A$16:$A$829,$B114,'N1.3_Project_Listing'!$D$16:$D$829, "Addition")</f>
        <v>0</v>
      </c>
      <c r="H114" s="268">
        <f>SUMIFS('N1.3_Project_Listing'!$M$16:$M$829,'N1.3_Project_Listing'!$G$16:$G$829,"A1",'N1.3_Project_Listing'!$A$16:$A$829,$B114,'N1.3_Project_Listing'!$D$16:$D$829, "Removal")</f>
        <v>0</v>
      </c>
      <c r="I114" s="268">
        <f>SUMIFS('N1.3_Project_Listing'!$M$16:$M$829,'N1.3_Project_Listing'!$G$16:$G$829,"A1",'N1.3_Project_Listing'!$A$16:$A$829,$B114,'N1.3_Project_Listing'!$D$16:$D$829, "Addition")</f>
        <v>0</v>
      </c>
      <c r="J114" s="268">
        <f>SUMIFS('N2.3_RIIO3_Risk_And_Volumes'!$CB$81:$CB$138,'N2.3_RIIO3_Risk_And_Volumes'!$C$81:$C$138,$B114)</f>
        <v>0</v>
      </c>
      <c r="K114" s="268">
        <f t="shared" si="19"/>
        <v>0</v>
      </c>
      <c r="L114" s="268">
        <f>SUMIFS('N2.3_RIIO3_Risk_And_Volumes'!$BN$81:$BN$138,'N2.3_RIIO3_Risk_And_Volumes'!$C$81:$C$138,$B114)</f>
        <v>0</v>
      </c>
      <c r="M114" s="268">
        <f>SUMIFS('N2.3_RIIO3_Risk_And_Volumes'!$BP$81:$BP$138,'N2.3_RIIO3_Risk_And_Volumes'!$C$81:$C$138,$B114)</f>
        <v>0</v>
      </c>
      <c r="N114" s="268">
        <f>SUMIFS('N2.3_RIIO3_Risk_And_Volumes'!$BR$81:$BR$138,'N2.3_RIIO3_Risk_And_Volumes'!$C$81:$C$138,$B114)</f>
        <v>0</v>
      </c>
      <c r="O114" s="66">
        <f t="shared" si="20"/>
        <v>0</v>
      </c>
      <c r="P114" s="268">
        <f>SUMIFS('N2.3_RIIO3_Risk_And_Volumes'!$BN$144:$BN$201,'N2.3_RIIO3_Risk_And_Volumes'!$C$144:$C$201,$B114)</f>
        <v>0</v>
      </c>
      <c r="Q114" s="268">
        <f>SUMIFS('N2.3_RIIO3_Risk_And_Volumes'!$BP$144:$BP$201,'N2.3_RIIO3_Risk_And_Volumes'!$C$144:$C$201,$B114)</f>
        <v>0</v>
      </c>
      <c r="R114" s="268">
        <f>SUMIFS('N2.3_RIIO3_Risk_And_Volumes'!$BR$144:$BR$201,'N2.3_RIIO3_Risk_And_Volumes'!$C$144:$C$201,$B114)</f>
        <v>0</v>
      </c>
      <c r="S114" s="66">
        <f t="shared" si="21"/>
        <v>0</v>
      </c>
      <c r="V114" s="3"/>
      <c r="W114" s="3"/>
      <c r="X114" s="3"/>
      <c r="Y114" s="3"/>
      <c r="AB114" s="165" t="str">
        <f t="shared" si="22"/>
        <v>OK</v>
      </c>
      <c r="AC114" s="165" t="str">
        <f>IF(ABS(ROUND((E114-D114)+(I114-H114),2) - (ROUND('N2.3_RIIO3_Risk_And_Volumes'!BQ114,2)))&lt;0.01,"OK","Error")</f>
        <v>OK</v>
      </c>
      <c r="AD114" s="165" t="str">
        <f>IF(ABS(ROUND(((E114-D114)+(I114-H114)+('N2.3_RIIO3_Risk_And_Volumes'!BZ114-'N2.3_RIIO3_Risk_And_Volumes'!CA114)),2) - (ROUND(O114,2)))&lt;0.01,"OK","Error")</f>
        <v>OK</v>
      </c>
    </row>
    <row r="115" spans="1:30" ht="13.5" hidden="1">
      <c r="A115" s="108" t="s">
        <v>355</v>
      </c>
      <c r="B115" s="144" t="str">
        <f>IF($C$2="ET",VLOOKUP(A115,'N0.7_Lookup_References'!$E$13:$K$71,2,FALSE),IF('N2.1_Network_Risk_Summary'!$C$2="GD",VLOOKUP(A115,'N0.7_Lookup_References'!$E$13:$K$73,4,FALSE),IF($C$2="GT",VLOOKUP(A115,'N0.7_Lookup_References'!$E$13:$K$71,6,FALSE),"")))</f>
        <v>No entry required</v>
      </c>
      <c r="C115" s="241" t="str">
        <f>IF($C$2="ET",VLOOKUP(A115,'N0.7_Lookup_References'!$E$13:$K$63,3,FALSE),IF('N2.1_Network_Risk_Summary'!$C$2="GD",VLOOKUP(A115,'N0.7_Lookup_References'!$E$13:$K$73,5,FALSE),IF($C$2="GT",VLOOKUP(A115,'N0.7_Lookup_References'!$E$13:$K$63,7,FALSE),"")))</f>
        <v>-</v>
      </c>
      <c r="D115" s="268">
        <f xml:space="preserve"> SUMIFS('N1.3_Project_Listing'!$K$16:$K$829, 'N1.3_Project_Listing'!$G$16:$G$829,"A1", 'N1.3_Project_Listing'!$A$16:$A$829,$B115, 'N1.3_Project_Listing'!$D$16:$D$829, "Replacement")</f>
        <v>0</v>
      </c>
      <c r="E115" s="268">
        <f xml:space="preserve"> SUMIFS('N1.3_Project_Listing'!$L$16:$L$829, 'N1.3_Project_Listing'!$G$16:$G$829,"A1", 'N1.3_Project_Listing'!$A$16:$A$829,$B115, 'N1.3_Project_Listing'!$D$16:$D$829, "Replacement")</f>
        <v>0</v>
      </c>
      <c r="F115" s="268">
        <f>SUMIFS('N1.3_Project_Listing'!$M$16:$M$829,'N1.3_Project_Listing'!$G$16:$G$829,"A1",'N1.3_Project_Listing'!$A$16:$A$829,$B115,'N1.3_Project_Listing'!$D$16:$D$829, "Refurbishment")</f>
        <v>0</v>
      </c>
      <c r="G115" s="268">
        <f>SUMIFS('N1.3_Project_Listing'!$M$16:$M$829,'N1.3_Project_Listing'!$G$16:$G$829,"A1",'N1.3_Project_Listing'!$A$16:$A$829,$B115,'N1.3_Project_Listing'!$D$16:$D$829, "Removal") + SUMIFS('N1.3_Project_Listing'!$M$16:$M$829,'N1.3_Project_Listing'!$G$16:$G$829,"A1",'N1.3_Project_Listing'!$A$16:$A$829,$B115,'N1.3_Project_Listing'!$D$16:$D$829, "Addition")</f>
        <v>0</v>
      </c>
      <c r="H115" s="268">
        <f>SUMIFS('N1.3_Project_Listing'!$M$16:$M$829,'N1.3_Project_Listing'!$G$16:$G$829,"A1",'N1.3_Project_Listing'!$A$16:$A$829,$B115,'N1.3_Project_Listing'!$D$16:$D$829, "Removal")</f>
        <v>0</v>
      </c>
      <c r="I115" s="268">
        <f>SUMIFS('N1.3_Project_Listing'!$M$16:$M$829,'N1.3_Project_Listing'!$G$16:$G$829,"A1",'N1.3_Project_Listing'!$A$16:$A$829,$B115,'N1.3_Project_Listing'!$D$16:$D$829, "Addition")</f>
        <v>0</v>
      </c>
      <c r="J115" s="268">
        <f>SUMIFS('N2.3_RIIO3_Risk_And_Volumes'!$CB$81:$CB$138,'N2.3_RIIO3_Risk_And_Volumes'!$C$81:$C$138,$B115)</f>
        <v>0</v>
      </c>
      <c r="K115" s="268">
        <f t="shared" si="19"/>
        <v>0</v>
      </c>
      <c r="L115" s="268">
        <f>SUMIFS('N2.3_RIIO3_Risk_And_Volumes'!$BN$81:$BN$138,'N2.3_RIIO3_Risk_And_Volumes'!$C$81:$C$138,$B115)</f>
        <v>0</v>
      </c>
      <c r="M115" s="268">
        <f>SUMIFS('N2.3_RIIO3_Risk_And_Volumes'!$BP$81:$BP$138,'N2.3_RIIO3_Risk_And_Volumes'!$C$81:$C$138,$B115)</f>
        <v>0</v>
      </c>
      <c r="N115" s="268">
        <f>SUMIFS('N2.3_RIIO3_Risk_And_Volumes'!$BR$81:$BR$138,'N2.3_RIIO3_Risk_And_Volumes'!$C$81:$C$138,$B115)</f>
        <v>0</v>
      </c>
      <c r="O115" s="66">
        <f t="shared" si="20"/>
        <v>0</v>
      </c>
      <c r="P115" s="268">
        <f>SUMIFS('N2.3_RIIO3_Risk_And_Volumes'!$BN$144:$BN$201,'N2.3_RIIO3_Risk_And_Volumes'!$C$144:$C$201,$B115)</f>
        <v>0</v>
      </c>
      <c r="Q115" s="268">
        <f>SUMIFS('N2.3_RIIO3_Risk_And_Volumes'!$BP$144:$BP$201,'N2.3_RIIO3_Risk_And_Volumes'!$C$144:$C$201,$B115)</f>
        <v>0</v>
      </c>
      <c r="R115" s="268">
        <f>SUMIFS('N2.3_RIIO3_Risk_And_Volumes'!$BR$144:$BR$201,'N2.3_RIIO3_Risk_And_Volumes'!$C$144:$C$201,$B115)</f>
        <v>0</v>
      </c>
      <c r="S115" s="66">
        <f t="shared" si="21"/>
        <v>0</v>
      </c>
      <c r="V115" s="3"/>
      <c r="W115" s="3"/>
      <c r="X115" s="3"/>
      <c r="Y115" s="3"/>
      <c r="AB115" s="165" t="str">
        <f t="shared" si="22"/>
        <v>OK</v>
      </c>
      <c r="AC115" s="165" t="str">
        <f>IF(ABS(ROUND((E115-D115)+(I115-H115),2) - (ROUND('N2.3_RIIO3_Risk_And_Volumes'!BQ115,2)))&lt;0.01,"OK","Error")</f>
        <v>OK</v>
      </c>
      <c r="AD115" s="165" t="str">
        <f>IF(ABS(ROUND(((E115-D115)+(I115-H115)+('N2.3_RIIO3_Risk_And_Volumes'!BZ115-'N2.3_RIIO3_Risk_And_Volumes'!CA115)),2) - (ROUND(O115,2)))&lt;0.01,"OK","Error")</f>
        <v>OK</v>
      </c>
    </row>
    <row r="116" spans="1:30" ht="13.5" hidden="1">
      <c r="A116" s="108" t="s">
        <v>358</v>
      </c>
      <c r="B116" s="144" t="str">
        <f>IF($C$2="ET",VLOOKUP(A116,'N0.7_Lookup_References'!$E$13:$K$71,2,FALSE),IF('N2.1_Network_Risk_Summary'!$C$2="GD",VLOOKUP(A116,'N0.7_Lookup_References'!$E$13:$K$73,4,FALSE),IF($C$2="GT",VLOOKUP(A116,'N0.7_Lookup_References'!$E$13:$K$71,6,FALSE),"")))</f>
        <v>No entry required</v>
      </c>
      <c r="C116" s="241" t="str">
        <f>IF($C$2="ET",VLOOKUP(A116,'N0.7_Lookup_References'!$E$13:$K$63,3,FALSE),IF('N2.1_Network_Risk_Summary'!$C$2="GD",VLOOKUP(A116,'N0.7_Lookup_References'!$E$13:$K$73,5,FALSE),IF($C$2="GT",VLOOKUP(A116,'N0.7_Lookup_References'!$E$13:$K$63,7,FALSE),"")))</f>
        <v>-</v>
      </c>
      <c r="D116" s="268">
        <f xml:space="preserve"> SUMIFS('N1.3_Project_Listing'!$K$16:$K$829, 'N1.3_Project_Listing'!$G$16:$G$829,"A1", 'N1.3_Project_Listing'!$A$16:$A$829,$B116, 'N1.3_Project_Listing'!$D$16:$D$829, "Replacement")</f>
        <v>0</v>
      </c>
      <c r="E116" s="268">
        <f xml:space="preserve"> SUMIFS('N1.3_Project_Listing'!$L$16:$L$829, 'N1.3_Project_Listing'!$G$16:$G$829,"A1", 'N1.3_Project_Listing'!$A$16:$A$829,$B116, 'N1.3_Project_Listing'!$D$16:$D$829, "Replacement")</f>
        <v>0</v>
      </c>
      <c r="F116" s="268">
        <f>SUMIFS('N1.3_Project_Listing'!$M$16:$M$829,'N1.3_Project_Listing'!$G$16:$G$829,"A1",'N1.3_Project_Listing'!$A$16:$A$829,$B116,'N1.3_Project_Listing'!$D$16:$D$829, "Refurbishment")</f>
        <v>0</v>
      </c>
      <c r="G116" s="268">
        <f>SUMIFS('N1.3_Project_Listing'!$M$16:$M$829,'N1.3_Project_Listing'!$G$16:$G$829,"A1",'N1.3_Project_Listing'!$A$16:$A$829,$B116,'N1.3_Project_Listing'!$D$16:$D$829, "Removal") + SUMIFS('N1.3_Project_Listing'!$M$16:$M$829,'N1.3_Project_Listing'!$G$16:$G$829,"A1",'N1.3_Project_Listing'!$A$16:$A$829,$B116,'N1.3_Project_Listing'!$D$16:$D$829, "Addition")</f>
        <v>0</v>
      </c>
      <c r="H116" s="268">
        <f>SUMIFS('N1.3_Project_Listing'!$M$16:$M$829,'N1.3_Project_Listing'!$G$16:$G$829,"A1",'N1.3_Project_Listing'!$A$16:$A$829,$B116,'N1.3_Project_Listing'!$D$16:$D$829, "Removal")</f>
        <v>0</v>
      </c>
      <c r="I116" s="268">
        <f>SUMIFS('N1.3_Project_Listing'!$M$16:$M$829,'N1.3_Project_Listing'!$G$16:$G$829,"A1",'N1.3_Project_Listing'!$A$16:$A$829,$B116,'N1.3_Project_Listing'!$D$16:$D$829, "Addition")</f>
        <v>0</v>
      </c>
      <c r="J116" s="268">
        <f>SUMIFS('N2.3_RIIO3_Risk_And_Volumes'!$CB$81:$CB$138,'N2.3_RIIO3_Risk_And_Volumes'!$C$81:$C$138,$B116)</f>
        <v>0</v>
      </c>
      <c r="K116" s="268">
        <f t="shared" si="19"/>
        <v>0</v>
      </c>
      <c r="L116" s="268">
        <f>SUMIFS('N2.3_RIIO3_Risk_And_Volumes'!$BN$81:$BN$138,'N2.3_RIIO3_Risk_And_Volumes'!$C$81:$C$138,$B116)</f>
        <v>0</v>
      </c>
      <c r="M116" s="268">
        <f>SUMIFS('N2.3_RIIO3_Risk_And_Volumes'!$BP$81:$BP$138,'N2.3_RIIO3_Risk_And_Volumes'!$C$81:$C$138,$B116)</f>
        <v>0</v>
      </c>
      <c r="N116" s="268">
        <f>SUMIFS('N2.3_RIIO3_Risk_And_Volumes'!$BR$81:$BR$138,'N2.3_RIIO3_Risk_And_Volumes'!$C$81:$C$138,$B116)</f>
        <v>0</v>
      </c>
      <c r="O116" s="66">
        <f t="shared" si="20"/>
        <v>0</v>
      </c>
      <c r="P116" s="268">
        <f>SUMIFS('N2.3_RIIO3_Risk_And_Volumes'!$BN$144:$BN$201,'N2.3_RIIO3_Risk_And_Volumes'!$C$144:$C$201,$B116)</f>
        <v>0</v>
      </c>
      <c r="Q116" s="268">
        <f>SUMIFS('N2.3_RIIO3_Risk_And_Volumes'!$BP$144:$BP$201,'N2.3_RIIO3_Risk_And_Volumes'!$C$144:$C$201,$B116)</f>
        <v>0</v>
      </c>
      <c r="R116" s="268">
        <f>SUMIFS('N2.3_RIIO3_Risk_And_Volumes'!$BR$144:$BR$201,'N2.3_RIIO3_Risk_And_Volumes'!$C$144:$C$201,$B116)</f>
        <v>0</v>
      </c>
      <c r="S116" s="66">
        <f t="shared" si="21"/>
        <v>0</v>
      </c>
      <c r="V116" s="3"/>
      <c r="W116" s="3"/>
      <c r="X116" s="3"/>
      <c r="Y116" s="3"/>
      <c r="AB116" s="165" t="str">
        <f t="shared" si="22"/>
        <v>OK</v>
      </c>
      <c r="AC116" s="165" t="str">
        <f>IF(ABS(ROUND((E116-D116)+(I116-H116),2) - (ROUND('N2.3_RIIO3_Risk_And_Volumes'!BQ116,2)))&lt;0.01,"OK","Error")</f>
        <v>OK</v>
      </c>
      <c r="AD116" s="165" t="str">
        <f>IF(ABS(ROUND(((E116-D116)+(I116-H116)+('N2.3_RIIO3_Risk_And_Volumes'!BZ116-'N2.3_RIIO3_Risk_And_Volumes'!CA116)),2) - (ROUND(O116,2)))&lt;0.01,"OK","Error")</f>
        <v>OK</v>
      </c>
    </row>
    <row r="117" spans="1:30" ht="13.5" hidden="1">
      <c r="A117" s="108" t="s">
        <v>361</v>
      </c>
      <c r="B117" s="144" t="str">
        <f>IF($C$2="ET",VLOOKUP(A117,'N0.7_Lookup_References'!$E$13:$K$71,2,FALSE),IF('N2.1_Network_Risk_Summary'!$C$2="GD",VLOOKUP(A117,'N0.7_Lookup_References'!$E$13:$K$73,4,FALSE),IF($C$2="GT",VLOOKUP(A117,'N0.7_Lookup_References'!$E$13:$K$71,6,FALSE),"")))</f>
        <v>No entry required</v>
      </c>
      <c r="C117" s="241" t="str">
        <f>IF($C$2="ET",VLOOKUP(A117,'N0.7_Lookup_References'!$E$13:$K$63,3,FALSE),IF('N2.1_Network_Risk_Summary'!$C$2="GD",VLOOKUP(A117,'N0.7_Lookup_References'!$E$13:$K$73,5,FALSE),IF($C$2="GT",VLOOKUP(A117,'N0.7_Lookup_References'!$E$13:$K$63,7,FALSE),"")))</f>
        <v>-</v>
      </c>
      <c r="D117" s="268">
        <f xml:space="preserve"> SUMIFS('N1.3_Project_Listing'!$K$16:$K$829, 'N1.3_Project_Listing'!$G$16:$G$829,"A1", 'N1.3_Project_Listing'!$A$16:$A$829,$B117, 'N1.3_Project_Listing'!$D$16:$D$829, "Replacement")</f>
        <v>0</v>
      </c>
      <c r="E117" s="268">
        <f xml:space="preserve"> SUMIFS('N1.3_Project_Listing'!$L$16:$L$829, 'N1.3_Project_Listing'!$G$16:$G$829,"A1", 'N1.3_Project_Listing'!$A$16:$A$829,$B117, 'N1.3_Project_Listing'!$D$16:$D$829, "Replacement")</f>
        <v>0</v>
      </c>
      <c r="F117" s="268">
        <f>SUMIFS('N1.3_Project_Listing'!$M$16:$M$829,'N1.3_Project_Listing'!$G$16:$G$829,"A1",'N1.3_Project_Listing'!$A$16:$A$829,$B117,'N1.3_Project_Listing'!$D$16:$D$829, "Refurbishment")</f>
        <v>0</v>
      </c>
      <c r="G117" s="268">
        <f>SUMIFS('N1.3_Project_Listing'!$M$16:$M$829,'N1.3_Project_Listing'!$G$16:$G$829,"A1",'N1.3_Project_Listing'!$A$16:$A$829,$B117,'N1.3_Project_Listing'!$D$16:$D$829, "Removal") + SUMIFS('N1.3_Project_Listing'!$M$16:$M$829,'N1.3_Project_Listing'!$G$16:$G$829,"A1",'N1.3_Project_Listing'!$A$16:$A$829,$B117,'N1.3_Project_Listing'!$D$16:$D$829, "Addition")</f>
        <v>0</v>
      </c>
      <c r="H117" s="268">
        <f>SUMIFS('N1.3_Project_Listing'!$M$16:$M$829,'N1.3_Project_Listing'!$G$16:$G$829,"A1",'N1.3_Project_Listing'!$A$16:$A$829,$B117,'N1.3_Project_Listing'!$D$16:$D$829, "Removal")</f>
        <v>0</v>
      </c>
      <c r="I117" s="268">
        <f>SUMIFS('N1.3_Project_Listing'!$M$16:$M$829,'N1.3_Project_Listing'!$G$16:$G$829,"A1",'N1.3_Project_Listing'!$A$16:$A$829,$B117,'N1.3_Project_Listing'!$D$16:$D$829, "Addition")</f>
        <v>0</v>
      </c>
      <c r="J117" s="268">
        <f>SUMIFS('N2.3_RIIO3_Risk_And_Volumes'!$CB$81:$CB$138,'N2.3_RIIO3_Risk_And_Volumes'!$C$81:$C$138,$B117)</f>
        <v>0</v>
      </c>
      <c r="K117" s="268">
        <f t="shared" si="19"/>
        <v>0</v>
      </c>
      <c r="L117" s="268">
        <f>SUMIFS('N2.3_RIIO3_Risk_And_Volumes'!$BN$81:$BN$138,'N2.3_RIIO3_Risk_And_Volumes'!$C$81:$C$138,$B117)</f>
        <v>0</v>
      </c>
      <c r="M117" s="268">
        <f>SUMIFS('N2.3_RIIO3_Risk_And_Volumes'!$BP$81:$BP$138,'N2.3_RIIO3_Risk_And_Volumes'!$C$81:$C$138,$B117)</f>
        <v>0</v>
      </c>
      <c r="N117" s="268">
        <f>SUMIFS('N2.3_RIIO3_Risk_And_Volumes'!$BR$81:$BR$138,'N2.3_RIIO3_Risk_And_Volumes'!$C$81:$C$138,$B117)</f>
        <v>0</v>
      </c>
      <c r="O117" s="66">
        <f t="shared" si="20"/>
        <v>0</v>
      </c>
      <c r="P117" s="268">
        <f>SUMIFS('N2.3_RIIO3_Risk_And_Volumes'!$BN$144:$BN$201,'N2.3_RIIO3_Risk_And_Volumes'!$C$144:$C$201,$B117)</f>
        <v>0</v>
      </c>
      <c r="Q117" s="268">
        <f>SUMIFS('N2.3_RIIO3_Risk_And_Volumes'!$BP$144:$BP$201,'N2.3_RIIO3_Risk_And_Volumes'!$C$144:$C$201,$B117)</f>
        <v>0</v>
      </c>
      <c r="R117" s="268">
        <f>SUMIFS('N2.3_RIIO3_Risk_And_Volumes'!$BR$144:$BR$201,'N2.3_RIIO3_Risk_And_Volumes'!$C$144:$C$201,$B117)</f>
        <v>0</v>
      </c>
      <c r="S117" s="66">
        <f t="shared" si="21"/>
        <v>0</v>
      </c>
      <c r="V117" s="3"/>
      <c r="W117" s="3"/>
      <c r="X117" s="3"/>
      <c r="Y117" s="3"/>
      <c r="AB117" s="165" t="str">
        <f t="shared" si="22"/>
        <v>OK</v>
      </c>
      <c r="AC117" s="165" t="str">
        <f>IF(ABS(ROUND((E117-D117)+(I117-H117),2) - (ROUND('N2.3_RIIO3_Risk_And_Volumes'!BQ117,2)))&lt;0.01,"OK","Error")</f>
        <v>OK</v>
      </c>
      <c r="AD117" s="165" t="str">
        <f>IF(ABS(ROUND(((E117-D117)+(I117-H117)+('N2.3_RIIO3_Risk_And_Volumes'!BZ117-'N2.3_RIIO3_Risk_And_Volumes'!CA117)),2) - (ROUND(O117,2)))&lt;0.01,"OK","Error")</f>
        <v>OK</v>
      </c>
    </row>
    <row r="118" spans="1:30" ht="13.5" hidden="1">
      <c r="A118" s="108" t="s">
        <v>364</v>
      </c>
      <c r="B118" s="144" t="str">
        <f>IF($C$2="ET",VLOOKUP(A118,'N0.7_Lookup_References'!$E$13:$K$71,2,FALSE),IF('N2.1_Network_Risk_Summary'!$C$2="GD",VLOOKUP(A118,'N0.7_Lookup_References'!$E$13:$K$73,4,FALSE),IF($C$2="GT",VLOOKUP(A118,'N0.7_Lookup_References'!$E$13:$K$71,6,FALSE),"")))</f>
        <v>No entry required</v>
      </c>
      <c r="C118" s="241" t="str">
        <f>IF($C$2="ET",VLOOKUP(A118,'N0.7_Lookup_References'!$E$13:$K$63,3,FALSE),IF('N2.1_Network_Risk_Summary'!$C$2="GD",VLOOKUP(A118,'N0.7_Lookup_References'!$E$13:$K$73,5,FALSE),IF($C$2="GT",VLOOKUP(A118,'N0.7_Lookup_References'!$E$13:$K$63,7,FALSE),"")))</f>
        <v>-</v>
      </c>
      <c r="D118" s="268">
        <f xml:space="preserve"> SUMIFS('N1.3_Project_Listing'!$K$16:$K$829, 'N1.3_Project_Listing'!$G$16:$G$829,"A1", 'N1.3_Project_Listing'!$A$16:$A$829,$B118, 'N1.3_Project_Listing'!$D$16:$D$829, "Replacement")</f>
        <v>0</v>
      </c>
      <c r="E118" s="268">
        <f xml:space="preserve"> SUMIFS('N1.3_Project_Listing'!$L$16:$L$829, 'N1.3_Project_Listing'!$G$16:$G$829,"A1", 'N1.3_Project_Listing'!$A$16:$A$829,$B118, 'N1.3_Project_Listing'!$D$16:$D$829, "Replacement")</f>
        <v>0</v>
      </c>
      <c r="F118" s="268">
        <f>SUMIFS('N1.3_Project_Listing'!$M$16:$M$829,'N1.3_Project_Listing'!$G$16:$G$829,"A1",'N1.3_Project_Listing'!$A$16:$A$829,$B118,'N1.3_Project_Listing'!$D$16:$D$829, "Refurbishment")</f>
        <v>0</v>
      </c>
      <c r="G118" s="268">
        <f>SUMIFS('N1.3_Project_Listing'!$M$16:$M$829,'N1.3_Project_Listing'!$G$16:$G$829,"A1",'N1.3_Project_Listing'!$A$16:$A$829,$B118,'N1.3_Project_Listing'!$D$16:$D$829, "Removal") + SUMIFS('N1.3_Project_Listing'!$M$16:$M$829,'N1.3_Project_Listing'!$G$16:$G$829,"A1",'N1.3_Project_Listing'!$A$16:$A$829,$B118,'N1.3_Project_Listing'!$D$16:$D$829, "Addition")</f>
        <v>0</v>
      </c>
      <c r="H118" s="268">
        <f>SUMIFS('N1.3_Project_Listing'!$M$16:$M$829,'N1.3_Project_Listing'!$G$16:$G$829,"A1",'N1.3_Project_Listing'!$A$16:$A$829,$B118,'N1.3_Project_Listing'!$D$16:$D$829, "Removal")</f>
        <v>0</v>
      </c>
      <c r="I118" s="268">
        <f>SUMIFS('N1.3_Project_Listing'!$M$16:$M$829,'N1.3_Project_Listing'!$G$16:$G$829,"A1",'N1.3_Project_Listing'!$A$16:$A$829,$B118,'N1.3_Project_Listing'!$D$16:$D$829, "Addition")</f>
        <v>0</v>
      </c>
      <c r="J118" s="268">
        <f>SUMIFS('N2.3_RIIO3_Risk_And_Volumes'!$CB$81:$CB$138,'N2.3_RIIO3_Risk_And_Volumes'!$C$81:$C$138,$B118)</f>
        <v>0</v>
      </c>
      <c r="K118" s="268">
        <f t="shared" si="19"/>
        <v>0</v>
      </c>
      <c r="L118" s="268">
        <f>SUMIFS('N2.3_RIIO3_Risk_And_Volumes'!$BN$81:$BN$138,'N2.3_RIIO3_Risk_And_Volumes'!$C$81:$C$138,$B118)</f>
        <v>0</v>
      </c>
      <c r="M118" s="268">
        <f>SUMIFS('N2.3_RIIO3_Risk_And_Volumes'!$BP$81:$BP$138,'N2.3_RIIO3_Risk_And_Volumes'!$C$81:$C$138,$B118)</f>
        <v>0</v>
      </c>
      <c r="N118" s="268">
        <f>SUMIFS('N2.3_RIIO3_Risk_And_Volumes'!$BR$81:$BR$138,'N2.3_RIIO3_Risk_And_Volumes'!$C$81:$C$138,$B118)</f>
        <v>0</v>
      </c>
      <c r="O118" s="66">
        <f t="shared" si="20"/>
        <v>0</v>
      </c>
      <c r="P118" s="268">
        <f>SUMIFS('N2.3_RIIO3_Risk_And_Volumes'!$BN$144:$BN$201,'N2.3_RIIO3_Risk_And_Volumes'!$C$144:$C$201,$B118)</f>
        <v>0</v>
      </c>
      <c r="Q118" s="268">
        <f>SUMIFS('N2.3_RIIO3_Risk_And_Volumes'!$BP$144:$BP$201,'N2.3_RIIO3_Risk_And_Volumes'!$C$144:$C$201,$B118)</f>
        <v>0</v>
      </c>
      <c r="R118" s="268">
        <f>SUMIFS('N2.3_RIIO3_Risk_And_Volumes'!$BR$144:$BR$201,'N2.3_RIIO3_Risk_And_Volumes'!$C$144:$C$201,$B118)</f>
        <v>0</v>
      </c>
      <c r="S118" s="66">
        <f t="shared" si="21"/>
        <v>0</v>
      </c>
      <c r="V118" s="3"/>
      <c r="W118" s="3"/>
      <c r="X118" s="3"/>
      <c r="Y118" s="3"/>
      <c r="AB118" s="165" t="str">
        <f t="shared" si="22"/>
        <v>OK</v>
      </c>
      <c r="AC118" s="165" t="str">
        <f>IF(ABS(ROUND((E118-D118)+(I118-H118),2) - (ROUND('N2.3_RIIO3_Risk_And_Volumes'!BQ118,2)))&lt;0.01,"OK","Error")</f>
        <v>OK</v>
      </c>
      <c r="AD118" s="165" t="str">
        <f>IF(ABS(ROUND(((E118-D118)+(I118-H118)+('N2.3_RIIO3_Risk_And_Volumes'!BZ118-'N2.3_RIIO3_Risk_And_Volumes'!CA118)),2) - (ROUND(O118,2)))&lt;0.01,"OK","Error")</f>
        <v>OK</v>
      </c>
    </row>
    <row r="119" spans="1:30" ht="13.5" hidden="1">
      <c r="A119" s="108" t="s">
        <v>368</v>
      </c>
      <c r="B119" s="144" t="str">
        <f>IF($C$2="ET",VLOOKUP(A119,'N0.7_Lookup_References'!$E$13:$K$71,2,FALSE),IF('N2.1_Network_Risk_Summary'!$C$2="GD",VLOOKUP(A119,'N0.7_Lookup_References'!$E$13:$K$73,4,FALSE),IF($C$2="GT",VLOOKUP(A119,'N0.7_Lookup_References'!$E$13:$K$71,6,FALSE),"")))</f>
        <v>No entry required</v>
      </c>
      <c r="C119" s="241" t="str">
        <f>IF($C$2="ET",VLOOKUP(A119,'N0.7_Lookup_References'!$E$13:$K$63,3,FALSE),IF('N2.1_Network_Risk_Summary'!$C$2="GD",VLOOKUP(A119,'N0.7_Lookup_References'!$E$13:$K$73,5,FALSE),IF($C$2="GT",VLOOKUP(A119,'N0.7_Lookup_References'!$E$13:$K$63,7,FALSE),"")))</f>
        <v>-</v>
      </c>
      <c r="D119" s="268">
        <f xml:space="preserve"> SUMIFS('N1.3_Project_Listing'!$K$16:$K$829, 'N1.3_Project_Listing'!$G$16:$G$829,"A1", 'N1.3_Project_Listing'!$A$16:$A$829,$B119, 'N1.3_Project_Listing'!$D$16:$D$829, "Replacement")</f>
        <v>0</v>
      </c>
      <c r="E119" s="268">
        <f xml:space="preserve"> SUMIFS('N1.3_Project_Listing'!$L$16:$L$829, 'N1.3_Project_Listing'!$G$16:$G$829,"A1", 'N1.3_Project_Listing'!$A$16:$A$829,$B119, 'N1.3_Project_Listing'!$D$16:$D$829, "Replacement")</f>
        <v>0</v>
      </c>
      <c r="F119" s="268">
        <f>SUMIFS('N1.3_Project_Listing'!$M$16:$M$829,'N1.3_Project_Listing'!$G$16:$G$829,"A1",'N1.3_Project_Listing'!$A$16:$A$829,$B119,'N1.3_Project_Listing'!$D$16:$D$829, "Refurbishment")</f>
        <v>0</v>
      </c>
      <c r="G119" s="268">
        <f>SUMIFS('N1.3_Project_Listing'!$M$16:$M$829,'N1.3_Project_Listing'!$G$16:$G$829,"A1",'N1.3_Project_Listing'!$A$16:$A$829,$B119,'N1.3_Project_Listing'!$D$16:$D$829, "Removal") + SUMIFS('N1.3_Project_Listing'!$M$16:$M$829,'N1.3_Project_Listing'!$G$16:$G$829,"A1",'N1.3_Project_Listing'!$A$16:$A$829,$B119,'N1.3_Project_Listing'!$D$16:$D$829, "Addition")</f>
        <v>0</v>
      </c>
      <c r="H119" s="268">
        <f>SUMIFS('N1.3_Project_Listing'!$M$16:$M$829,'N1.3_Project_Listing'!$G$16:$G$829,"A1",'N1.3_Project_Listing'!$A$16:$A$829,$B119,'N1.3_Project_Listing'!$D$16:$D$829, "Removal")</f>
        <v>0</v>
      </c>
      <c r="I119" s="268">
        <f>SUMIFS('N1.3_Project_Listing'!$M$16:$M$829,'N1.3_Project_Listing'!$G$16:$G$829,"A1",'N1.3_Project_Listing'!$A$16:$A$829,$B119,'N1.3_Project_Listing'!$D$16:$D$829, "Addition")</f>
        <v>0</v>
      </c>
      <c r="J119" s="268">
        <f>SUMIFS('N2.3_RIIO3_Risk_And_Volumes'!$CB$81:$CB$138,'N2.3_RIIO3_Risk_And_Volumes'!$C$81:$C$138,$B119)</f>
        <v>0</v>
      </c>
      <c r="K119" s="268">
        <f t="shared" si="19"/>
        <v>0</v>
      </c>
      <c r="L119" s="268">
        <f>SUMIFS('N2.3_RIIO3_Risk_And_Volumes'!$BN$81:$BN$138,'N2.3_RIIO3_Risk_And_Volumes'!$C$81:$C$138,$B119)</f>
        <v>0</v>
      </c>
      <c r="M119" s="268">
        <f>SUMIFS('N2.3_RIIO3_Risk_And_Volumes'!$BP$81:$BP$138,'N2.3_RIIO3_Risk_And_Volumes'!$C$81:$C$138,$B119)</f>
        <v>0</v>
      </c>
      <c r="N119" s="268">
        <f>SUMIFS('N2.3_RIIO3_Risk_And_Volumes'!$BR$81:$BR$138,'N2.3_RIIO3_Risk_And_Volumes'!$C$81:$C$138,$B119)</f>
        <v>0</v>
      </c>
      <c r="O119" s="66">
        <f t="shared" si="20"/>
        <v>0</v>
      </c>
      <c r="P119" s="268">
        <f>SUMIFS('N2.3_RIIO3_Risk_And_Volumes'!$BN$144:$BN$201,'N2.3_RIIO3_Risk_And_Volumes'!$C$144:$C$201,$B119)</f>
        <v>0</v>
      </c>
      <c r="Q119" s="268">
        <f>SUMIFS('N2.3_RIIO3_Risk_And_Volumes'!$BP$144:$BP$201,'N2.3_RIIO3_Risk_And_Volumes'!$C$144:$C$201,$B119)</f>
        <v>0</v>
      </c>
      <c r="R119" s="268">
        <f>SUMIFS('N2.3_RIIO3_Risk_And_Volumes'!$BR$144:$BR$201,'N2.3_RIIO3_Risk_And_Volumes'!$C$144:$C$201,$B119)</f>
        <v>0</v>
      </c>
      <c r="S119" s="66">
        <f t="shared" si="21"/>
        <v>0</v>
      </c>
      <c r="V119" s="3"/>
      <c r="W119" s="3"/>
      <c r="X119" s="3"/>
      <c r="Y119" s="3"/>
      <c r="AB119" s="165" t="str">
        <f t="shared" si="22"/>
        <v>OK</v>
      </c>
      <c r="AC119" s="165" t="str">
        <f>IF(ABS(ROUND((E119-D119)+(I119-H119),2) - (ROUND('N2.3_RIIO3_Risk_And_Volumes'!BQ119,2)))&lt;0.01,"OK","Error")</f>
        <v>OK</v>
      </c>
      <c r="AD119" s="165" t="str">
        <f>IF(ABS(ROUND(((E119-D119)+(I119-H119)+('N2.3_RIIO3_Risk_And_Volumes'!BZ119-'N2.3_RIIO3_Risk_And_Volumes'!CA119)),2) - (ROUND(O119,2)))&lt;0.01,"OK","Error")</f>
        <v>OK</v>
      </c>
    </row>
    <row r="120" spans="1:30" ht="13.5" hidden="1">
      <c r="A120" s="108" t="s">
        <v>371</v>
      </c>
      <c r="B120" s="144" t="str">
        <f>IF($C$2="ET",VLOOKUP(A120,'N0.7_Lookup_References'!$E$13:$K$71,2,FALSE),IF('N2.1_Network_Risk_Summary'!$C$2="GD",VLOOKUP(A120,'N0.7_Lookup_References'!$E$13:$K$73,4,FALSE),IF($C$2="GT",VLOOKUP(A120,'N0.7_Lookup_References'!$E$13:$K$71,6,FALSE),"")))</f>
        <v>No entry required</v>
      </c>
      <c r="C120" s="241" t="str">
        <f>IF($C$2="ET",VLOOKUP(A120,'N0.7_Lookup_References'!$E$13:$K$63,3,FALSE),IF('N2.1_Network_Risk_Summary'!$C$2="GD",VLOOKUP(A120,'N0.7_Lookup_References'!$E$13:$K$73,5,FALSE),IF($C$2="GT",VLOOKUP(A120,'N0.7_Lookup_References'!$E$13:$K$63,7,FALSE),"")))</f>
        <v>-</v>
      </c>
      <c r="D120" s="268">
        <f xml:space="preserve"> SUMIFS('N1.3_Project_Listing'!$K$16:$K$829, 'N1.3_Project_Listing'!$G$16:$G$829,"A1", 'N1.3_Project_Listing'!$A$16:$A$829,$B120, 'N1.3_Project_Listing'!$D$16:$D$829, "Replacement")</f>
        <v>0</v>
      </c>
      <c r="E120" s="268">
        <f xml:space="preserve"> SUMIFS('N1.3_Project_Listing'!$L$16:$L$829, 'N1.3_Project_Listing'!$G$16:$G$829,"A1", 'N1.3_Project_Listing'!$A$16:$A$829,$B120, 'N1.3_Project_Listing'!$D$16:$D$829, "Replacement")</f>
        <v>0</v>
      </c>
      <c r="F120" s="268">
        <f>SUMIFS('N1.3_Project_Listing'!$M$16:$M$829,'N1.3_Project_Listing'!$G$16:$G$829,"A1",'N1.3_Project_Listing'!$A$16:$A$829,$B120,'N1.3_Project_Listing'!$D$16:$D$829, "Refurbishment")</f>
        <v>0</v>
      </c>
      <c r="G120" s="268">
        <f>SUMIFS('N1.3_Project_Listing'!$M$16:$M$829,'N1.3_Project_Listing'!$G$16:$G$829,"A1",'N1.3_Project_Listing'!$A$16:$A$829,$B120,'N1.3_Project_Listing'!$D$16:$D$829, "Removal") + SUMIFS('N1.3_Project_Listing'!$M$16:$M$829,'N1.3_Project_Listing'!$G$16:$G$829,"A1",'N1.3_Project_Listing'!$A$16:$A$829,$B120,'N1.3_Project_Listing'!$D$16:$D$829, "Addition")</f>
        <v>0</v>
      </c>
      <c r="H120" s="268">
        <f>SUMIFS('N1.3_Project_Listing'!$M$16:$M$829,'N1.3_Project_Listing'!$G$16:$G$829,"A1",'N1.3_Project_Listing'!$A$16:$A$829,$B120,'N1.3_Project_Listing'!$D$16:$D$829, "Removal")</f>
        <v>0</v>
      </c>
      <c r="I120" s="268">
        <f>SUMIFS('N1.3_Project_Listing'!$M$16:$M$829,'N1.3_Project_Listing'!$G$16:$G$829,"A1",'N1.3_Project_Listing'!$A$16:$A$829,$B120,'N1.3_Project_Listing'!$D$16:$D$829, "Addition")</f>
        <v>0</v>
      </c>
      <c r="J120" s="268">
        <f>SUMIFS('N2.3_RIIO3_Risk_And_Volumes'!$CB$81:$CB$138,'N2.3_RIIO3_Risk_And_Volumes'!$C$81:$C$138,$B120)</f>
        <v>0</v>
      </c>
      <c r="K120" s="268">
        <f t="shared" si="19"/>
        <v>0</v>
      </c>
      <c r="L120" s="268">
        <f>SUMIFS('N2.3_RIIO3_Risk_And_Volumes'!$BN$81:$BN$138,'N2.3_RIIO3_Risk_And_Volumes'!$C$81:$C$138,$B120)</f>
        <v>0</v>
      </c>
      <c r="M120" s="268">
        <f>SUMIFS('N2.3_RIIO3_Risk_And_Volumes'!$BP$81:$BP$138,'N2.3_RIIO3_Risk_And_Volumes'!$C$81:$C$138,$B120)</f>
        <v>0</v>
      </c>
      <c r="N120" s="268">
        <f>SUMIFS('N2.3_RIIO3_Risk_And_Volumes'!$BR$81:$BR$138,'N2.3_RIIO3_Risk_And_Volumes'!$C$81:$C$138,$B120)</f>
        <v>0</v>
      </c>
      <c r="O120" s="66">
        <f t="shared" si="20"/>
        <v>0</v>
      </c>
      <c r="P120" s="268">
        <f>SUMIFS('N2.3_RIIO3_Risk_And_Volumes'!$BN$144:$BN$201,'N2.3_RIIO3_Risk_And_Volumes'!$C$144:$C$201,$B120)</f>
        <v>0</v>
      </c>
      <c r="Q120" s="268">
        <f>SUMIFS('N2.3_RIIO3_Risk_And_Volumes'!$BP$144:$BP$201,'N2.3_RIIO3_Risk_And_Volumes'!$C$144:$C$201,$B120)</f>
        <v>0</v>
      </c>
      <c r="R120" s="268">
        <f>SUMIFS('N2.3_RIIO3_Risk_And_Volumes'!$BR$144:$BR$201,'N2.3_RIIO3_Risk_And_Volumes'!$C$144:$C$201,$B120)</f>
        <v>0</v>
      </c>
      <c r="S120" s="66">
        <f t="shared" si="21"/>
        <v>0</v>
      </c>
      <c r="V120" s="3"/>
      <c r="W120" s="3"/>
      <c r="X120" s="3"/>
      <c r="Y120" s="3"/>
      <c r="AB120" s="165" t="str">
        <f t="shared" si="22"/>
        <v>OK</v>
      </c>
      <c r="AC120" s="165" t="str">
        <f>IF(ABS(ROUND((E120-D120)+(I120-H120),2) - (ROUND('N2.3_RIIO3_Risk_And_Volumes'!BQ120,2)))&lt;0.01,"OK","Error")</f>
        <v>OK</v>
      </c>
      <c r="AD120" s="165" t="str">
        <f>IF(ABS(ROUND(((E120-D120)+(I120-H120)+('N2.3_RIIO3_Risk_And_Volumes'!BZ120-'N2.3_RIIO3_Risk_And_Volumes'!CA120)),2) - (ROUND(O120,2)))&lt;0.01,"OK","Error")</f>
        <v>OK</v>
      </c>
    </row>
    <row r="121" spans="1:30" ht="13.5" hidden="1">
      <c r="A121" s="108" t="s">
        <v>374</v>
      </c>
      <c r="B121" s="144" t="str">
        <f>IF($C$2="ET",VLOOKUP(A121,'N0.7_Lookup_References'!$E$13:$K$71,2,FALSE),IF('N2.1_Network_Risk_Summary'!$C$2="GD",VLOOKUP(A121,'N0.7_Lookup_References'!$E$13:$K$73,4,FALSE),IF($C$2="GT",VLOOKUP(A121,'N0.7_Lookup_References'!$E$13:$K$71,6,FALSE),"")))</f>
        <v>No entry required</v>
      </c>
      <c r="C121" s="241" t="str">
        <f>IF($C$2="ET",VLOOKUP(A121,'N0.7_Lookup_References'!$E$13:$K$63,3,FALSE),IF('N2.1_Network_Risk_Summary'!$C$2="GD",VLOOKUP(A121,'N0.7_Lookup_References'!$E$13:$K$73,5,FALSE),IF($C$2="GT",VLOOKUP(A121,'N0.7_Lookup_References'!$E$13:$K$63,7,FALSE),"")))</f>
        <v>-</v>
      </c>
      <c r="D121" s="268">
        <f xml:space="preserve"> SUMIFS('N1.3_Project_Listing'!$K$16:$K$829, 'N1.3_Project_Listing'!$G$16:$G$829,"A1", 'N1.3_Project_Listing'!$A$16:$A$829,$B121, 'N1.3_Project_Listing'!$D$16:$D$829, "Replacement")</f>
        <v>0</v>
      </c>
      <c r="E121" s="268">
        <f xml:space="preserve"> SUMIFS('N1.3_Project_Listing'!$L$16:$L$829, 'N1.3_Project_Listing'!$G$16:$G$829,"A1", 'N1.3_Project_Listing'!$A$16:$A$829,$B121, 'N1.3_Project_Listing'!$D$16:$D$829, "Replacement")</f>
        <v>0</v>
      </c>
      <c r="F121" s="268">
        <f>SUMIFS('N1.3_Project_Listing'!$M$16:$M$829,'N1.3_Project_Listing'!$G$16:$G$829,"A1",'N1.3_Project_Listing'!$A$16:$A$829,$B121,'N1.3_Project_Listing'!$D$16:$D$829, "Refurbishment")</f>
        <v>0</v>
      </c>
      <c r="G121" s="268">
        <f>SUMIFS('N1.3_Project_Listing'!$M$16:$M$829,'N1.3_Project_Listing'!$G$16:$G$829,"A1",'N1.3_Project_Listing'!$A$16:$A$829,$B121,'N1.3_Project_Listing'!$D$16:$D$829, "Removal") + SUMIFS('N1.3_Project_Listing'!$M$16:$M$829,'N1.3_Project_Listing'!$G$16:$G$829,"A1",'N1.3_Project_Listing'!$A$16:$A$829,$B121,'N1.3_Project_Listing'!$D$16:$D$829, "Addition")</f>
        <v>0</v>
      </c>
      <c r="H121" s="268">
        <f>SUMIFS('N1.3_Project_Listing'!$M$16:$M$829,'N1.3_Project_Listing'!$G$16:$G$829,"A1",'N1.3_Project_Listing'!$A$16:$A$829,$B121,'N1.3_Project_Listing'!$D$16:$D$829, "Removal")</f>
        <v>0</v>
      </c>
      <c r="I121" s="268">
        <f>SUMIFS('N1.3_Project_Listing'!$M$16:$M$829,'N1.3_Project_Listing'!$G$16:$G$829,"A1",'N1.3_Project_Listing'!$A$16:$A$829,$B121,'N1.3_Project_Listing'!$D$16:$D$829, "Addition")</f>
        <v>0</v>
      </c>
      <c r="J121" s="268">
        <f>SUMIFS('N2.3_RIIO3_Risk_And_Volumes'!$CB$81:$CB$138,'N2.3_RIIO3_Risk_And_Volumes'!$C$81:$C$138,$B121)</f>
        <v>0</v>
      </c>
      <c r="K121" s="268">
        <f t="shared" si="19"/>
        <v>0</v>
      </c>
      <c r="L121" s="268">
        <f>SUMIFS('N2.3_RIIO3_Risk_And_Volumes'!$BN$81:$BN$138,'N2.3_RIIO3_Risk_And_Volumes'!$C$81:$C$138,$B121)</f>
        <v>0</v>
      </c>
      <c r="M121" s="268">
        <f>SUMIFS('N2.3_RIIO3_Risk_And_Volumes'!$BP$81:$BP$138,'N2.3_RIIO3_Risk_And_Volumes'!$C$81:$C$138,$B121)</f>
        <v>0</v>
      </c>
      <c r="N121" s="268">
        <f>SUMIFS('N2.3_RIIO3_Risk_And_Volumes'!$BR$81:$BR$138,'N2.3_RIIO3_Risk_And_Volumes'!$C$81:$C$138,$B121)</f>
        <v>0</v>
      </c>
      <c r="O121" s="66">
        <f t="shared" si="20"/>
        <v>0</v>
      </c>
      <c r="P121" s="268">
        <f>SUMIFS('N2.3_RIIO3_Risk_And_Volumes'!$BN$144:$BN$201,'N2.3_RIIO3_Risk_And_Volumes'!$C$144:$C$201,$B121)</f>
        <v>0</v>
      </c>
      <c r="Q121" s="268">
        <f>SUMIFS('N2.3_RIIO3_Risk_And_Volumes'!$BP$144:$BP$201,'N2.3_RIIO3_Risk_And_Volumes'!$C$144:$C$201,$B121)</f>
        <v>0</v>
      </c>
      <c r="R121" s="268">
        <f>SUMIFS('N2.3_RIIO3_Risk_And_Volumes'!$BR$144:$BR$201,'N2.3_RIIO3_Risk_And_Volumes'!$C$144:$C$201,$B121)</f>
        <v>0</v>
      </c>
      <c r="S121" s="66">
        <f t="shared" si="21"/>
        <v>0</v>
      </c>
      <c r="V121" s="3"/>
      <c r="W121" s="3"/>
      <c r="X121" s="3"/>
      <c r="Y121" s="3"/>
      <c r="AB121" s="165" t="str">
        <f t="shared" si="22"/>
        <v>OK</v>
      </c>
      <c r="AC121" s="165" t="str">
        <f>IF(ABS(ROUND((E121-D121)+(I121-H121),2) - (ROUND('N2.3_RIIO3_Risk_And_Volumes'!BQ121,2)))&lt;0.01,"OK","Error")</f>
        <v>OK</v>
      </c>
      <c r="AD121" s="165" t="str">
        <f>IF(ABS(ROUND(((E121-D121)+(I121-H121)+('N2.3_RIIO3_Risk_And_Volumes'!BZ121-'N2.3_RIIO3_Risk_And_Volumes'!CA121)),2) - (ROUND(O121,2)))&lt;0.01,"OK","Error")</f>
        <v>OK</v>
      </c>
    </row>
    <row r="122" spans="1:30" ht="13.5" hidden="1">
      <c r="A122" s="108" t="s">
        <v>377</v>
      </c>
      <c r="B122" s="144" t="str">
        <f>IF($C$2="ET",VLOOKUP(A122,'N0.7_Lookup_References'!$E$13:$K$71,2,FALSE),IF('N2.1_Network_Risk_Summary'!$C$2="GD",VLOOKUP(A122,'N0.7_Lookup_References'!$E$13:$K$73,4,FALSE),IF($C$2="GT",VLOOKUP(A122,'N0.7_Lookup_References'!$E$13:$K$71,6,FALSE),"")))</f>
        <v>No entry required</v>
      </c>
      <c r="C122" s="241" t="str">
        <f>IF($C$2="ET",VLOOKUP(A122,'N0.7_Lookup_References'!$E$13:$K$63,3,FALSE),IF('N2.1_Network_Risk_Summary'!$C$2="GD",VLOOKUP(A122,'N0.7_Lookup_References'!$E$13:$K$73,5,FALSE),IF($C$2="GT",VLOOKUP(A122,'N0.7_Lookup_References'!$E$13:$K$63,7,FALSE),"")))</f>
        <v>-</v>
      </c>
      <c r="D122" s="268">
        <f xml:space="preserve"> SUMIFS('N1.3_Project_Listing'!$K$16:$K$829, 'N1.3_Project_Listing'!$G$16:$G$829,"A1", 'N1.3_Project_Listing'!$A$16:$A$829,$B122, 'N1.3_Project_Listing'!$D$16:$D$829, "Replacement")</f>
        <v>0</v>
      </c>
      <c r="E122" s="268">
        <f xml:space="preserve"> SUMIFS('N1.3_Project_Listing'!$L$16:$L$829, 'N1.3_Project_Listing'!$G$16:$G$829,"A1", 'N1.3_Project_Listing'!$A$16:$A$829,$B122, 'N1.3_Project_Listing'!$D$16:$D$829, "Replacement")</f>
        <v>0</v>
      </c>
      <c r="F122" s="268">
        <f>SUMIFS('N1.3_Project_Listing'!$M$16:$M$829,'N1.3_Project_Listing'!$G$16:$G$829,"A1",'N1.3_Project_Listing'!$A$16:$A$829,$B122,'N1.3_Project_Listing'!$D$16:$D$829, "Refurbishment")</f>
        <v>0</v>
      </c>
      <c r="G122" s="268">
        <f>SUMIFS('N1.3_Project_Listing'!$M$16:$M$829,'N1.3_Project_Listing'!$G$16:$G$829,"A1",'N1.3_Project_Listing'!$A$16:$A$829,$B122,'N1.3_Project_Listing'!$D$16:$D$829, "Removal") + SUMIFS('N1.3_Project_Listing'!$M$16:$M$829,'N1.3_Project_Listing'!$G$16:$G$829,"A1",'N1.3_Project_Listing'!$A$16:$A$829,$B122,'N1.3_Project_Listing'!$D$16:$D$829, "Addition")</f>
        <v>0</v>
      </c>
      <c r="H122" s="268">
        <f>SUMIFS('N1.3_Project_Listing'!$M$16:$M$829,'N1.3_Project_Listing'!$G$16:$G$829,"A1",'N1.3_Project_Listing'!$A$16:$A$829,$B122,'N1.3_Project_Listing'!$D$16:$D$829, "Removal")</f>
        <v>0</v>
      </c>
      <c r="I122" s="268">
        <f>SUMIFS('N1.3_Project_Listing'!$M$16:$M$829,'N1.3_Project_Listing'!$G$16:$G$829,"A1",'N1.3_Project_Listing'!$A$16:$A$829,$B122,'N1.3_Project_Listing'!$D$16:$D$829, "Addition")</f>
        <v>0</v>
      </c>
      <c r="J122" s="268">
        <f>SUMIFS('N2.3_RIIO3_Risk_And_Volumes'!$CB$81:$CB$138,'N2.3_RIIO3_Risk_And_Volumes'!$C$81:$C$138,$B122)</f>
        <v>0</v>
      </c>
      <c r="K122" s="268">
        <f t="shared" si="19"/>
        <v>0</v>
      </c>
      <c r="L122" s="268">
        <f>SUMIFS('N2.3_RIIO3_Risk_And_Volumes'!$BN$81:$BN$138,'N2.3_RIIO3_Risk_And_Volumes'!$C$81:$C$138,$B122)</f>
        <v>0</v>
      </c>
      <c r="M122" s="268">
        <f>SUMIFS('N2.3_RIIO3_Risk_And_Volumes'!$BP$81:$BP$138,'N2.3_RIIO3_Risk_And_Volumes'!$C$81:$C$138,$B122)</f>
        <v>0</v>
      </c>
      <c r="N122" s="268">
        <f>SUMIFS('N2.3_RIIO3_Risk_And_Volumes'!$BR$81:$BR$138,'N2.3_RIIO3_Risk_And_Volumes'!$C$81:$C$138,$B122)</f>
        <v>0</v>
      </c>
      <c r="O122" s="66">
        <f t="shared" si="20"/>
        <v>0</v>
      </c>
      <c r="P122" s="268">
        <f>SUMIFS('N2.3_RIIO3_Risk_And_Volumes'!$BN$144:$BN$201,'N2.3_RIIO3_Risk_And_Volumes'!$C$144:$C$201,$B122)</f>
        <v>0</v>
      </c>
      <c r="Q122" s="268">
        <f>SUMIFS('N2.3_RIIO3_Risk_And_Volumes'!$BP$144:$BP$201,'N2.3_RIIO3_Risk_And_Volumes'!$C$144:$C$201,$B122)</f>
        <v>0</v>
      </c>
      <c r="R122" s="268">
        <f>SUMIFS('N2.3_RIIO3_Risk_And_Volumes'!$BR$144:$BR$201,'N2.3_RIIO3_Risk_And_Volumes'!$C$144:$C$201,$B122)</f>
        <v>0</v>
      </c>
      <c r="S122" s="66">
        <f t="shared" si="21"/>
        <v>0</v>
      </c>
      <c r="V122" s="3"/>
      <c r="W122" s="3"/>
      <c r="X122" s="3"/>
      <c r="Y122" s="3"/>
      <c r="AB122" s="165" t="str">
        <f t="shared" si="22"/>
        <v>OK</v>
      </c>
      <c r="AC122" s="165" t="str">
        <f>IF(ABS(ROUND((E122-D122)+(I122-H122),2) - (ROUND('N2.3_RIIO3_Risk_And_Volumes'!BQ122,2)))&lt;0.01,"OK","Error")</f>
        <v>OK</v>
      </c>
      <c r="AD122" s="165" t="str">
        <f>IF(ABS(ROUND(((E122-D122)+(I122-H122)+('N2.3_RIIO3_Risk_And_Volumes'!BZ122-'N2.3_RIIO3_Risk_And_Volumes'!CA122)),2) - (ROUND(O122,2)))&lt;0.01,"OK","Error")</f>
        <v>OK</v>
      </c>
    </row>
    <row r="123" spans="1:30" ht="13.5" hidden="1">
      <c r="A123" s="108" t="s">
        <v>380</v>
      </c>
      <c r="B123" s="144" t="str">
        <f>IF($C$2="ET",VLOOKUP(A123,'N0.7_Lookup_References'!$E$13:$K$71,2,FALSE),IF('N2.1_Network_Risk_Summary'!$C$2="GD",VLOOKUP(A123,'N0.7_Lookup_References'!$E$13:$K$73,4,FALSE),IF($C$2="GT",VLOOKUP(A123,'N0.7_Lookup_References'!$E$13:$K$71,6,FALSE),"")))</f>
        <v>No entry required</v>
      </c>
      <c r="C123" s="241" t="str">
        <f>IF($C$2="ET",VLOOKUP(A123,'N0.7_Lookup_References'!$E$13:$K$63,3,FALSE),IF('N2.1_Network_Risk_Summary'!$C$2="GD",VLOOKUP(A123,'N0.7_Lookup_References'!$E$13:$K$73,5,FALSE),IF($C$2="GT",VLOOKUP(A123,'N0.7_Lookup_References'!$E$13:$K$63,7,FALSE),"")))</f>
        <v>-</v>
      </c>
      <c r="D123" s="268">
        <f xml:space="preserve"> SUMIFS('N1.3_Project_Listing'!$K$16:$K$829, 'N1.3_Project_Listing'!$G$16:$G$829,"A1", 'N1.3_Project_Listing'!$A$16:$A$829,$B123, 'N1.3_Project_Listing'!$D$16:$D$829, "Replacement")</f>
        <v>0</v>
      </c>
      <c r="E123" s="268">
        <f xml:space="preserve"> SUMIFS('N1.3_Project_Listing'!$L$16:$L$829, 'N1.3_Project_Listing'!$G$16:$G$829,"A1", 'N1.3_Project_Listing'!$A$16:$A$829,$B123, 'N1.3_Project_Listing'!$D$16:$D$829, "Replacement")</f>
        <v>0</v>
      </c>
      <c r="F123" s="268">
        <f>SUMIFS('N1.3_Project_Listing'!$M$16:$M$829,'N1.3_Project_Listing'!$G$16:$G$829,"A1",'N1.3_Project_Listing'!$A$16:$A$829,$B123,'N1.3_Project_Listing'!$D$16:$D$829, "Refurbishment")</f>
        <v>0</v>
      </c>
      <c r="G123" s="268">
        <f>SUMIFS('N1.3_Project_Listing'!$M$16:$M$829,'N1.3_Project_Listing'!$G$16:$G$829,"A1",'N1.3_Project_Listing'!$A$16:$A$829,$B123,'N1.3_Project_Listing'!$D$16:$D$829, "Removal") + SUMIFS('N1.3_Project_Listing'!$M$16:$M$829,'N1.3_Project_Listing'!$G$16:$G$829,"A1",'N1.3_Project_Listing'!$A$16:$A$829,$B123,'N1.3_Project_Listing'!$D$16:$D$829, "Addition")</f>
        <v>0</v>
      </c>
      <c r="H123" s="268">
        <f>SUMIFS('N1.3_Project_Listing'!$M$16:$M$829,'N1.3_Project_Listing'!$G$16:$G$829,"A1",'N1.3_Project_Listing'!$A$16:$A$829,$B123,'N1.3_Project_Listing'!$D$16:$D$829, "Removal")</f>
        <v>0</v>
      </c>
      <c r="I123" s="268">
        <f>SUMIFS('N1.3_Project_Listing'!$M$16:$M$829,'N1.3_Project_Listing'!$G$16:$G$829,"A1",'N1.3_Project_Listing'!$A$16:$A$829,$B123,'N1.3_Project_Listing'!$D$16:$D$829, "Addition")</f>
        <v>0</v>
      </c>
      <c r="J123" s="268">
        <f>SUMIFS('N2.3_RIIO3_Risk_And_Volumes'!$CB$81:$CB$138,'N2.3_RIIO3_Risk_And_Volumes'!$C$81:$C$138,$B123)</f>
        <v>0</v>
      </c>
      <c r="K123" s="268">
        <f t="shared" si="19"/>
        <v>0</v>
      </c>
      <c r="L123" s="268">
        <f>SUMIFS('N2.3_RIIO3_Risk_And_Volumes'!$BN$81:$BN$138,'N2.3_RIIO3_Risk_And_Volumes'!$C$81:$C$138,$B123)</f>
        <v>0</v>
      </c>
      <c r="M123" s="268">
        <f>SUMIFS('N2.3_RIIO3_Risk_And_Volumes'!$BP$81:$BP$138,'N2.3_RIIO3_Risk_And_Volumes'!$C$81:$C$138,$B123)</f>
        <v>0</v>
      </c>
      <c r="N123" s="268">
        <f>SUMIFS('N2.3_RIIO3_Risk_And_Volumes'!$BR$81:$BR$138,'N2.3_RIIO3_Risk_And_Volumes'!$C$81:$C$138,$B123)</f>
        <v>0</v>
      </c>
      <c r="O123" s="66">
        <f t="shared" si="20"/>
        <v>0</v>
      </c>
      <c r="P123" s="268">
        <f>SUMIFS('N2.3_RIIO3_Risk_And_Volumes'!$BN$144:$BN$201,'N2.3_RIIO3_Risk_And_Volumes'!$C$144:$C$201,$B123)</f>
        <v>0</v>
      </c>
      <c r="Q123" s="268">
        <f>SUMIFS('N2.3_RIIO3_Risk_And_Volumes'!$BP$144:$BP$201,'N2.3_RIIO3_Risk_And_Volumes'!$C$144:$C$201,$B123)</f>
        <v>0</v>
      </c>
      <c r="R123" s="268">
        <f>SUMIFS('N2.3_RIIO3_Risk_And_Volumes'!$BR$144:$BR$201,'N2.3_RIIO3_Risk_And_Volumes'!$C$144:$C$201,$B123)</f>
        <v>0</v>
      </c>
      <c r="S123" s="66">
        <f t="shared" si="21"/>
        <v>0</v>
      </c>
      <c r="V123" s="3"/>
      <c r="W123" s="3"/>
      <c r="X123" s="3"/>
      <c r="Y123" s="3"/>
      <c r="AB123" s="165" t="str">
        <f t="shared" si="22"/>
        <v>OK</v>
      </c>
      <c r="AC123" s="165" t="str">
        <f>IF(ABS(ROUND((E123-D123)+(I123-H123),2) - (ROUND('N2.3_RIIO3_Risk_And_Volumes'!BQ123,2)))&lt;0.01,"OK","Error")</f>
        <v>OK</v>
      </c>
      <c r="AD123" s="165" t="str">
        <f>IF(ABS(ROUND(((E123-D123)+(I123-H123)+('N2.3_RIIO3_Risk_And_Volumes'!BZ123-'N2.3_RIIO3_Risk_And_Volumes'!CA123)),2) - (ROUND(O123,2)))&lt;0.01,"OK","Error")</f>
        <v>OK</v>
      </c>
    </row>
    <row r="124" spans="1:30" ht="13.5" hidden="1">
      <c r="A124" s="108" t="s">
        <v>383</v>
      </c>
      <c r="B124" s="144" t="str">
        <f>IF($C$2="ET",VLOOKUP(A124,'N0.7_Lookup_References'!$E$13:$K$71,2,FALSE),IF('N2.1_Network_Risk_Summary'!$C$2="GD",VLOOKUP(A124,'N0.7_Lookup_References'!$E$13:$K$73,4,FALSE),IF($C$2="GT",VLOOKUP(A124,'N0.7_Lookup_References'!$E$13:$K$71,6,FALSE),"")))</f>
        <v>No entry required</v>
      </c>
      <c r="C124" s="241" t="str">
        <f>IF($C$2="ET",VLOOKUP(A124,'N0.7_Lookup_References'!$E$13:$K$63,3,FALSE),IF('N2.1_Network_Risk_Summary'!$C$2="GD",VLOOKUP(A124,'N0.7_Lookup_References'!$E$13:$K$73,5,FALSE),IF($C$2="GT",VLOOKUP(A124,'N0.7_Lookup_References'!$E$13:$K$63,7,FALSE),"")))</f>
        <v>-</v>
      </c>
      <c r="D124" s="268">
        <f xml:space="preserve"> SUMIFS('N1.3_Project_Listing'!$K$16:$K$829, 'N1.3_Project_Listing'!$G$16:$G$829,"A1", 'N1.3_Project_Listing'!$A$16:$A$829,$B124, 'N1.3_Project_Listing'!$D$16:$D$829, "Replacement")</f>
        <v>0</v>
      </c>
      <c r="E124" s="268">
        <f xml:space="preserve"> SUMIFS('N1.3_Project_Listing'!$L$16:$L$829, 'N1.3_Project_Listing'!$G$16:$G$829,"A1", 'N1.3_Project_Listing'!$A$16:$A$829,$B124, 'N1.3_Project_Listing'!$D$16:$D$829, "Replacement")</f>
        <v>0</v>
      </c>
      <c r="F124" s="268">
        <f>SUMIFS('N1.3_Project_Listing'!$M$16:$M$829,'N1.3_Project_Listing'!$G$16:$G$829,"A1",'N1.3_Project_Listing'!$A$16:$A$829,$B124,'N1.3_Project_Listing'!$D$16:$D$829, "Refurbishment")</f>
        <v>0</v>
      </c>
      <c r="G124" s="268">
        <f>SUMIFS('N1.3_Project_Listing'!$M$16:$M$829,'N1.3_Project_Listing'!$G$16:$G$829,"A1",'N1.3_Project_Listing'!$A$16:$A$829,$B124,'N1.3_Project_Listing'!$D$16:$D$829, "Removal") + SUMIFS('N1.3_Project_Listing'!$M$16:$M$829,'N1.3_Project_Listing'!$G$16:$G$829,"A1",'N1.3_Project_Listing'!$A$16:$A$829,$B124,'N1.3_Project_Listing'!$D$16:$D$829, "Addition")</f>
        <v>0</v>
      </c>
      <c r="H124" s="268">
        <f>SUMIFS('N1.3_Project_Listing'!$M$16:$M$829,'N1.3_Project_Listing'!$G$16:$G$829,"A1",'N1.3_Project_Listing'!$A$16:$A$829,$B124,'N1.3_Project_Listing'!$D$16:$D$829, "Removal")</f>
        <v>0</v>
      </c>
      <c r="I124" s="268">
        <f>SUMIFS('N1.3_Project_Listing'!$M$16:$M$829,'N1.3_Project_Listing'!$G$16:$G$829,"A1",'N1.3_Project_Listing'!$A$16:$A$829,$B124,'N1.3_Project_Listing'!$D$16:$D$829, "Addition")</f>
        <v>0</v>
      </c>
      <c r="J124" s="268">
        <f>SUMIFS('N2.3_RIIO3_Risk_And_Volumes'!$CB$81:$CB$138,'N2.3_RIIO3_Risk_And_Volumes'!$C$81:$C$138,$B124)</f>
        <v>0</v>
      </c>
      <c r="K124" s="268">
        <f t="shared" si="19"/>
        <v>0</v>
      </c>
      <c r="L124" s="268">
        <f>SUMIFS('N2.3_RIIO3_Risk_And_Volumes'!$BN$81:$BN$138,'N2.3_RIIO3_Risk_And_Volumes'!$C$81:$C$138,$B124)</f>
        <v>0</v>
      </c>
      <c r="M124" s="268">
        <f>SUMIFS('N2.3_RIIO3_Risk_And_Volumes'!$BP$81:$BP$138,'N2.3_RIIO3_Risk_And_Volumes'!$C$81:$C$138,$B124)</f>
        <v>0</v>
      </c>
      <c r="N124" s="268">
        <f>SUMIFS('N2.3_RIIO3_Risk_And_Volumes'!$BR$81:$BR$138,'N2.3_RIIO3_Risk_And_Volumes'!$C$81:$C$138,$B124)</f>
        <v>0</v>
      </c>
      <c r="O124" s="66">
        <f t="shared" si="20"/>
        <v>0</v>
      </c>
      <c r="P124" s="268">
        <f>SUMIFS('N2.3_RIIO3_Risk_And_Volumes'!$BN$144:$BN$201,'N2.3_RIIO3_Risk_And_Volumes'!$C$144:$C$201,$B124)</f>
        <v>0</v>
      </c>
      <c r="Q124" s="268">
        <f>SUMIFS('N2.3_RIIO3_Risk_And_Volumes'!$BP$144:$BP$201,'N2.3_RIIO3_Risk_And_Volumes'!$C$144:$C$201,$B124)</f>
        <v>0</v>
      </c>
      <c r="R124" s="268">
        <f>SUMIFS('N2.3_RIIO3_Risk_And_Volumes'!$BR$144:$BR$201,'N2.3_RIIO3_Risk_And_Volumes'!$C$144:$C$201,$B124)</f>
        <v>0</v>
      </c>
      <c r="S124" s="66">
        <f t="shared" si="21"/>
        <v>0</v>
      </c>
      <c r="V124" s="3"/>
      <c r="W124" s="3"/>
      <c r="X124" s="3"/>
      <c r="Y124" s="3"/>
      <c r="AB124" s="165" t="str">
        <f t="shared" si="22"/>
        <v>OK</v>
      </c>
      <c r="AC124" s="165" t="str">
        <f>IF(ABS(ROUND((E124-D124)+(I124-H124),2) - (ROUND('N2.3_RIIO3_Risk_And_Volumes'!BQ124,2)))&lt;0.01,"OK","Error")</f>
        <v>OK</v>
      </c>
      <c r="AD124" s="165" t="str">
        <f>IF(ABS(ROUND(((E124-D124)+(I124-H124)+('N2.3_RIIO3_Risk_And_Volumes'!BZ124-'N2.3_RIIO3_Risk_And_Volumes'!CA124)),2) - (ROUND(O124,2)))&lt;0.01,"OK","Error")</f>
        <v>OK</v>
      </c>
    </row>
    <row r="125" spans="1:30" ht="13.5" hidden="1">
      <c r="A125" s="108" t="s">
        <v>386</v>
      </c>
      <c r="B125" s="144" t="str">
        <f>IF($C$2="ET",VLOOKUP(A125,'N0.7_Lookup_References'!$E$13:$K$71,2,FALSE),IF('N2.1_Network_Risk_Summary'!$C$2="GD",VLOOKUP(A125,'N0.7_Lookup_References'!$E$13:$K$73,4,FALSE),IF($C$2="GT",VLOOKUP(A125,'N0.7_Lookup_References'!$E$13:$K$71,6,FALSE),"")))</f>
        <v>No entry required</v>
      </c>
      <c r="C125" s="241" t="str">
        <f>IF($C$2="ET",VLOOKUP(A125,'N0.7_Lookup_References'!$E$13:$K$63,3,FALSE),IF('N2.1_Network_Risk_Summary'!$C$2="GD",VLOOKUP(A125,'N0.7_Lookup_References'!$E$13:$K$73,5,FALSE),IF($C$2="GT",VLOOKUP(A125,'N0.7_Lookup_References'!$E$13:$K$63,7,FALSE),"")))</f>
        <v>-</v>
      </c>
      <c r="D125" s="268">
        <f xml:space="preserve"> SUMIFS('N1.3_Project_Listing'!$K$16:$K$829, 'N1.3_Project_Listing'!$G$16:$G$829,"A1", 'N1.3_Project_Listing'!$A$16:$A$829,$B125, 'N1.3_Project_Listing'!$D$16:$D$829, "Replacement")</f>
        <v>0</v>
      </c>
      <c r="E125" s="268">
        <f xml:space="preserve"> SUMIFS('N1.3_Project_Listing'!$L$16:$L$829, 'N1.3_Project_Listing'!$G$16:$G$829,"A1", 'N1.3_Project_Listing'!$A$16:$A$829,$B125, 'N1.3_Project_Listing'!$D$16:$D$829, "Replacement")</f>
        <v>0</v>
      </c>
      <c r="F125" s="268">
        <f>SUMIFS('N1.3_Project_Listing'!$M$16:$M$829,'N1.3_Project_Listing'!$G$16:$G$829,"A1",'N1.3_Project_Listing'!$A$16:$A$829,$B125,'N1.3_Project_Listing'!$D$16:$D$829, "Refurbishment")</f>
        <v>0</v>
      </c>
      <c r="G125" s="268">
        <f>SUMIFS('N1.3_Project_Listing'!$M$16:$M$829,'N1.3_Project_Listing'!$G$16:$G$829,"A1",'N1.3_Project_Listing'!$A$16:$A$829,$B125,'N1.3_Project_Listing'!$D$16:$D$829, "Removal") + SUMIFS('N1.3_Project_Listing'!$M$16:$M$829,'N1.3_Project_Listing'!$G$16:$G$829,"A1",'N1.3_Project_Listing'!$A$16:$A$829,$B125,'N1.3_Project_Listing'!$D$16:$D$829, "Addition")</f>
        <v>0</v>
      </c>
      <c r="H125" s="268">
        <f>SUMIFS('N1.3_Project_Listing'!$M$16:$M$829,'N1.3_Project_Listing'!$G$16:$G$829,"A1",'N1.3_Project_Listing'!$A$16:$A$829,$B125,'N1.3_Project_Listing'!$D$16:$D$829, "Removal")</f>
        <v>0</v>
      </c>
      <c r="I125" s="268">
        <f>SUMIFS('N1.3_Project_Listing'!$M$16:$M$829,'N1.3_Project_Listing'!$G$16:$G$829,"A1",'N1.3_Project_Listing'!$A$16:$A$829,$B125,'N1.3_Project_Listing'!$D$16:$D$829, "Addition")</f>
        <v>0</v>
      </c>
      <c r="J125" s="268">
        <f>SUMIFS('N2.3_RIIO3_Risk_And_Volumes'!$CB$81:$CB$138,'N2.3_RIIO3_Risk_And_Volumes'!$C$81:$C$138,$B125)</f>
        <v>0</v>
      </c>
      <c r="K125" s="268">
        <f t="shared" si="19"/>
        <v>0</v>
      </c>
      <c r="L125" s="268">
        <f>SUMIFS('N2.3_RIIO3_Risk_And_Volumes'!$BN$81:$BN$138,'N2.3_RIIO3_Risk_And_Volumes'!$C$81:$C$138,$B125)</f>
        <v>0</v>
      </c>
      <c r="M125" s="268">
        <f>SUMIFS('N2.3_RIIO3_Risk_And_Volumes'!$BP$81:$BP$138,'N2.3_RIIO3_Risk_And_Volumes'!$C$81:$C$138,$B125)</f>
        <v>0</v>
      </c>
      <c r="N125" s="268">
        <f>SUMIFS('N2.3_RIIO3_Risk_And_Volumes'!$BR$81:$BR$138,'N2.3_RIIO3_Risk_And_Volumes'!$C$81:$C$138,$B125)</f>
        <v>0</v>
      </c>
      <c r="O125" s="66">
        <f t="shared" si="20"/>
        <v>0</v>
      </c>
      <c r="P125" s="268">
        <f>SUMIFS('N2.3_RIIO3_Risk_And_Volumes'!$BN$144:$BN$201,'N2.3_RIIO3_Risk_And_Volumes'!$C$144:$C$201,$B125)</f>
        <v>0</v>
      </c>
      <c r="Q125" s="268">
        <f>SUMIFS('N2.3_RIIO3_Risk_And_Volumes'!$BP$144:$BP$201,'N2.3_RIIO3_Risk_And_Volumes'!$C$144:$C$201,$B125)</f>
        <v>0</v>
      </c>
      <c r="R125" s="268">
        <f>SUMIFS('N2.3_RIIO3_Risk_And_Volumes'!$BR$144:$BR$201,'N2.3_RIIO3_Risk_And_Volumes'!$C$144:$C$201,$B125)</f>
        <v>0</v>
      </c>
      <c r="S125" s="66">
        <f t="shared" si="21"/>
        <v>0</v>
      </c>
      <c r="V125" s="3"/>
      <c r="W125" s="3"/>
      <c r="X125" s="3"/>
      <c r="Y125" s="3"/>
      <c r="AB125" s="165" t="str">
        <f t="shared" si="22"/>
        <v>OK</v>
      </c>
      <c r="AC125" s="165" t="str">
        <f>IF(ABS(ROUND((E125-D125)+(I125-H125),2) - (ROUND('N2.3_RIIO3_Risk_And_Volumes'!BQ125,2)))&lt;0.01,"OK","Error")</f>
        <v>OK</v>
      </c>
      <c r="AD125" s="165" t="str">
        <f>IF(ABS(ROUND(((E125-D125)+(I125-H125)+('N2.3_RIIO3_Risk_And_Volumes'!BZ125-'N2.3_RIIO3_Risk_And_Volumes'!CA125)),2) - (ROUND(O125,2)))&lt;0.01,"OK","Error")</f>
        <v>OK</v>
      </c>
    </row>
    <row r="126" spans="1:30" ht="13.5" hidden="1">
      <c r="A126" s="108" t="s">
        <v>389</v>
      </c>
      <c r="B126" s="144" t="str">
        <f>IF($C$2="ET",VLOOKUP(A126,'N0.7_Lookup_References'!$E$13:$K$71,2,FALSE),IF('N2.1_Network_Risk_Summary'!$C$2="GD",VLOOKUP(A126,'N0.7_Lookup_References'!$E$13:$K$73,4,FALSE),IF($C$2="GT",VLOOKUP(A126,'N0.7_Lookup_References'!$E$13:$K$71,6,FALSE),"")))</f>
        <v>No entry required</v>
      </c>
      <c r="C126" s="241" t="str">
        <f>IF($C$2="ET",VLOOKUP(A126,'N0.7_Lookup_References'!$E$13:$K$63,3,FALSE),IF('N2.1_Network_Risk_Summary'!$C$2="GD",VLOOKUP(A126,'N0.7_Lookup_References'!$E$13:$K$73,5,FALSE),IF($C$2="GT",VLOOKUP(A126,'N0.7_Lookup_References'!$E$13:$K$63,7,FALSE),"")))</f>
        <v>-</v>
      </c>
      <c r="D126" s="268">
        <f xml:space="preserve"> SUMIFS('N1.3_Project_Listing'!$K$16:$K$829, 'N1.3_Project_Listing'!$G$16:$G$829,"A1", 'N1.3_Project_Listing'!$A$16:$A$829,$B126, 'N1.3_Project_Listing'!$D$16:$D$829, "Replacement")</f>
        <v>0</v>
      </c>
      <c r="E126" s="268">
        <f xml:space="preserve"> SUMIFS('N1.3_Project_Listing'!$L$16:$L$829, 'N1.3_Project_Listing'!$G$16:$G$829,"A1", 'N1.3_Project_Listing'!$A$16:$A$829,$B126, 'N1.3_Project_Listing'!$D$16:$D$829, "Replacement")</f>
        <v>0</v>
      </c>
      <c r="F126" s="268">
        <f>SUMIFS('N1.3_Project_Listing'!$M$16:$M$829,'N1.3_Project_Listing'!$G$16:$G$829,"A1",'N1.3_Project_Listing'!$A$16:$A$829,$B126,'N1.3_Project_Listing'!$D$16:$D$829, "Refurbishment")</f>
        <v>0</v>
      </c>
      <c r="G126" s="268">
        <f>SUMIFS('N1.3_Project_Listing'!$M$16:$M$829,'N1.3_Project_Listing'!$G$16:$G$829,"A1",'N1.3_Project_Listing'!$A$16:$A$829,$B126,'N1.3_Project_Listing'!$D$16:$D$829, "Removal") + SUMIFS('N1.3_Project_Listing'!$M$16:$M$829,'N1.3_Project_Listing'!$G$16:$G$829,"A1",'N1.3_Project_Listing'!$A$16:$A$829,$B126,'N1.3_Project_Listing'!$D$16:$D$829, "Addition")</f>
        <v>0</v>
      </c>
      <c r="H126" s="268">
        <f>SUMIFS('N1.3_Project_Listing'!$M$16:$M$829,'N1.3_Project_Listing'!$G$16:$G$829,"A1",'N1.3_Project_Listing'!$A$16:$A$829,$B126,'N1.3_Project_Listing'!$D$16:$D$829, "Removal")</f>
        <v>0</v>
      </c>
      <c r="I126" s="268">
        <f>SUMIFS('N1.3_Project_Listing'!$M$16:$M$829,'N1.3_Project_Listing'!$G$16:$G$829,"A1",'N1.3_Project_Listing'!$A$16:$A$829,$B126,'N1.3_Project_Listing'!$D$16:$D$829, "Addition")</f>
        <v>0</v>
      </c>
      <c r="J126" s="268">
        <f>SUMIFS('N2.3_RIIO3_Risk_And_Volumes'!$CB$81:$CB$138,'N2.3_RIIO3_Risk_And_Volumes'!$C$81:$C$138,$B126)</f>
        <v>0</v>
      </c>
      <c r="K126" s="268">
        <f t="shared" si="19"/>
        <v>0</v>
      </c>
      <c r="L126" s="268">
        <f>SUMIFS('N2.3_RIIO3_Risk_And_Volumes'!$BN$81:$BN$138,'N2.3_RIIO3_Risk_And_Volumes'!$C$81:$C$138,$B126)</f>
        <v>0</v>
      </c>
      <c r="M126" s="268">
        <f>SUMIFS('N2.3_RIIO3_Risk_And_Volumes'!$BP$81:$BP$138,'N2.3_RIIO3_Risk_And_Volumes'!$C$81:$C$138,$B126)</f>
        <v>0</v>
      </c>
      <c r="N126" s="268">
        <f>SUMIFS('N2.3_RIIO3_Risk_And_Volumes'!$BR$81:$BR$138,'N2.3_RIIO3_Risk_And_Volumes'!$C$81:$C$138,$B126)</f>
        <v>0</v>
      </c>
      <c r="O126" s="66">
        <f t="shared" si="20"/>
        <v>0</v>
      </c>
      <c r="P126" s="268">
        <f>SUMIFS('N2.3_RIIO3_Risk_And_Volumes'!$BN$144:$BN$201,'N2.3_RIIO3_Risk_And_Volumes'!$C$144:$C$201,$B126)</f>
        <v>0</v>
      </c>
      <c r="Q126" s="268">
        <f>SUMIFS('N2.3_RIIO3_Risk_And_Volumes'!$BP$144:$BP$201,'N2.3_RIIO3_Risk_And_Volumes'!$C$144:$C$201,$B126)</f>
        <v>0</v>
      </c>
      <c r="R126" s="268">
        <f>SUMIFS('N2.3_RIIO3_Risk_And_Volumes'!$BR$144:$BR$201,'N2.3_RIIO3_Risk_And_Volumes'!$C$144:$C$201,$B126)</f>
        <v>0</v>
      </c>
      <c r="S126" s="66">
        <f t="shared" si="21"/>
        <v>0</v>
      </c>
      <c r="V126" s="3"/>
      <c r="W126" s="3"/>
      <c r="X126" s="3"/>
      <c r="Y126" s="3"/>
      <c r="AB126" s="165" t="str">
        <f t="shared" si="22"/>
        <v>OK</v>
      </c>
      <c r="AC126" s="165" t="str">
        <f>IF(ABS(ROUND((E126-D126)+(I126-H126),2) - (ROUND('N2.3_RIIO3_Risk_And_Volumes'!BQ126,2)))&lt;0.01,"OK","Error")</f>
        <v>OK</v>
      </c>
      <c r="AD126" s="165" t="str">
        <f>IF(ABS(ROUND(((E126-D126)+(I126-H126)+('N2.3_RIIO3_Risk_And_Volumes'!BZ126-'N2.3_RIIO3_Risk_And_Volumes'!CA126)),2) - (ROUND(O126,2)))&lt;0.01,"OK","Error")</f>
        <v>OK</v>
      </c>
    </row>
    <row r="127" spans="1:30" ht="13.5" hidden="1">
      <c r="A127" s="108" t="s">
        <v>392</v>
      </c>
      <c r="B127" s="144" t="str">
        <f>IF($C$2="ET",VLOOKUP(A127,'N0.7_Lookup_References'!$E$13:$K$71,2,FALSE),IF('N2.1_Network_Risk_Summary'!$C$2="GD",VLOOKUP(A127,'N0.7_Lookup_References'!$E$13:$K$73,4,FALSE),IF($C$2="GT",VLOOKUP(A127,'N0.7_Lookup_References'!$E$13:$K$71,6,FALSE),"")))</f>
        <v>No entry required</v>
      </c>
      <c r="C127" s="241" t="str">
        <f>IF($C$2="ET",VLOOKUP(A127,'N0.7_Lookup_References'!$E$13:$K$63,3,FALSE),IF('N2.1_Network_Risk_Summary'!$C$2="GD",VLOOKUP(A127,'N0.7_Lookup_References'!$E$13:$K$73,5,FALSE),IF($C$2="GT",VLOOKUP(A127,'N0.7_Lookup_References'!$E$13:$K$63,7,FALSE),"")))</f>
        <v>-</v>
      </c>
      <c r="D127" s="268">
        <f xml:space="preserve"> SUMIFS('N1.3_Project_Listing'!$K$16:$K$829, 'N1.3_Project_Listing'!$G$16:$G$829,"A1", 'N1.3_Project_Listing'!$A$16:$A$829,$B127, 'N1.3_Project_Listing'!$D$16:$D$829, "Replacement")</f>
        <v>0</v>
      </c>
      <c r="E127" s="268">
        <f xml:space="preserve"> SUMIFS('N1.3_Project_Listing'!$L$16:$L$829, 'N1.3_Project_Listing'!$G$16:$G$829,"A1", 'N1.3_Project_Listing'!$A$16:$A$829,$B127, 'N1.3_Project_Listing'!$D$16:$D$829, "Replacement")</f>
        <v>0</v>
      </c>
      <c r="F127" s="268">
        <f>SUMIFS('N1.3_Project_Listing'!$M$16:$M$829,'N1.3_Project_Listing'!$G$16:$G$829,"A1",'N1.3_Project_Listing'!$A$16:$A$829,$B127,'N1.3_Project_Listing'!$D$16:$D$829, "Refurbishment")</f>
        <v>0</v>
      </c>
      <c r="G127" s="268">
        <f>SUMIFS('N1.3_Project_Listing'!$M$16:$M$829,'N1.3_Project_Listing'!$G$16:$G$829,"A1",'N1.3_Project_Listing'!$A$16:$A$829,$B127,'N1.3_Project_Listing'!$D$16:$D$829, "Removal") + SUMIFS('N1.3_Project_Listing'!$M$16:$M$829,'N1.3_Project_Listing'!$G$16:$G$829,"A1",'N1.3_Project_Listing'!$A$16:$A$829,$B127,'N1.3_Project_Listing'!$D$16:$D$829, "Addition")</f>
        <v>0</v>
      </c>
      <c r="H127" s="268">
        <f>SUMIFS('N1.3_Project_Listing'!$M$16:$M$829,'N1.3_Project_Listing'!$G$16:$G$829,"A1",'N1.3_Project_Listing'!$A$16:$A$829,$B127,'N1.3_Project_Listing'!$D$16:$D$829, "Removal")</f>
        <v>0</v>
      </c>
      <c r="I127" s="268">
        <f>SUMIFS('N1.3_Project_Listing'!$M$16:$M$829,'N1.3_Project_Listing'!$G$16:$G$829,"A1",'N1.3_Project_Listing'!$A$16:$A$829,$B127,'N1.3_Project_Listing'!$D$16:$D$829, "Addition")</f>
        <v>0</v>
      </c>
      <c r="J127" s="268">
        <f>SUMIFS('N2.3_RIIO3_Risk_And_Volumes'!$CB$81:$CB$138,'N2.3_RIIO3_Risk_And_Volumes'!$C$81:$C$138,$B127)</f>
        <v>0</v>
      </c>
      <c r="K127" s="268">
        <f t="shared" si="19"/>
        <v>0</v>
      </c>
      <c r="L127" s="268">
        <f>SUMIFS('N2.3_RIIO3_Risk_And_Volumes'!$BN$81:$BN$138,'N2.3_RIIO3_Risk_And_Volumes'!$C$81:$C$138,$B127)</f>
        <v>0</v>
      </c>
      <c r="M127" s="268">
        <f>SUMIFS('N2.3_RIIO3_Risk_And_Volumes'!$BP$81:$BP$138,'N2.3_RIIO3_Risk_And_Volumes'!$C$81:$C$138,$B127)</f>
        <v>0</v>
      </c>
      <c r="N127" s="268">
        <f>SUMIFS('N2.3_RIIO3_Risk_And_Volumes'!$BR$81:$BR$138,'N2.3_RIIO3_Risk_And_Volumes'!$C$81:$C$138,$B127)</f>
        <v>0</v>
      </c>
      <c r="O127" s="66">
        <f t="shared" si="20"/>
        <v>0</v>
      </c>
      <c r="P127" s="268">
        <f>SUMIFS('N2.3_RIIO3_Risk_And_Volumes'!$BN$144:$BN$201,'N2.3_RIIO3_Risk_And_Volumes'!$C$144:$C$201,$B127)</f>
        <v>0</v>
      </c>
      <c r="Q127" s="268">
        <f>SUMIFS('N2.3_RIIO3_Risk_And_Volumes'!$BP$144:$BP$201,'N2.3_RIIO3_Risk_And_Volumes'!$C$144:$C$201,$B127)</f>
        <v>0</v>
      </c>
      <c r="R127" s="268">
        <f>SUMIFS('N2.3_RIIO3_Risk_And_Volumes'!$BR$144:$BR$201,'N2.3_RIIO3_Risk_And_Volumes'!$C$144:$C$201,$B127)</f>
        <v>0</v>
      </c>
      <c r="S127" s="66">
        <f t="shared" si="21"/>
        <v>0</v>
      </c>
      <c r="V127" s="3"/>
      <c r="W127" s="3"/>
      <c r="X127" s="3"/>
      <c r="Y127" s="3"/>
      <c r="AB127" s="165" t="str">
        <f t="shared" si="22"/>
        <v>OK</v>
      </c>
      <c r="AC127" s="165" t="str">
        <f>IF(ABS(ROUND((E127-D127)+(I127-H127),2) - (ROUND('N2.3_RIIO3_Risk_And_Volumes'!BQ127,2)))&lt;0.01,"OK","Error")</f>
        <v>OK</v>
      </c>
      <c r="AD127" s="165" t="str">
        <f>IF(ABS(ROUND(((E127-D127)+(I127-H127)+('N2.3_RIIO3_Risk_And_Volumes'!BZ127-'N2.3_RIIO3_Risk_And_Volumes'!CA127)),2) - (ROUND(O127,2)))&lt;0.01,"OK","Error")</f>
        <v>OK</v>
      </c>
    </row>
    <row r="128" spans="1:30" ht="13.5" hidden="1">
      <c r="A128" s="108" t="s">
        <v>395</v>
      </c>
      <c r="B128" s="144" t="str">
        <f>IF($C$2="ET",VLOOKUP(A128,'N0.7_Lookup_References'!$E$13:$K$71,2,FALSE),IF('N2.1_Network_Risk_Summary'!$C$2="GD",VLOOKUP(A128,'N0.7_Lookup_References'!$E$13:$K$73,4,FALSE),IF($C$2="GT",VLOOKUP(A128,'N0.7_Lookup_References'!$E$13:$K$71,6,FALSE),"")))</f>
        <v>No entry required</v>
      </c>
      <c r="C128" s="241" t="str">
        <f>IF($C$2="ET",VLOOKUP(A128,'N0.7_Lookup_References'!$E$13:$K$63,3,FALSE),IF('N2.1_Network_Risk_Summary'!$C$2="GD",VLOOKUP(A128,'N0.7_Lookup_References'!$E$13:$K$73,5,FALSE),IF($C$2="GT",VLOOKUP(A128,'N0.7_Lookup_References'!$E$13:$K$63,7,FALSE),"")))</f>
        <v>-</v>
      </c>
      <c r="D128" s="268">
        <f xml:space="preserve"> SUMIFS('N1.3_Project_Listing'!$K$16:$K$829, 'N1.3_Project_Listing'!$G$16:$G$829,"A1", 'N1.3_Project_Listing'!$A$16:$A$829,$B128, 'N1.3_Project_Listing'!$D$16:$D$829, "Replacement")</f>
        <v>0</v>
      </c>
      <c r="E128" s="268">
        <f xml:space="preserve"> SUMIFS('N1.3_Project_Listing'!$L$16:$L$829, 'N1.3_Project_Listing'!$G$16:$G$829,"A1", 'N1.3_Project_Listing'!$A$16:$A$829,$B128, 'N1.3_Project_Listing'!$D$16:$D$829, "Replacement")</f>
        <v>0</v>
      </c>
      <c r="F128" s="268">
        <f>SUMIFS('N1.3_Project_Listing'!$M$16:$M$829,'N1.3_Project_Listing'!$G$16:$G$829,"A1",'N1.3_Project_Listing'!$A$16:$A$829,$B128,'N1.3_Project_Listing'!$D$16:$D$829, "Refurbishment")</f>
        <v>0</v>
      </c>
      <c r="G128" s="268">
        <f>SUMIFS('N1.3_Project_Listing'!$M$16:$M$829,'N1.3_Project_Listing'!$G$16:$G$829,"A1",'N1.3_Project_Listing'!$A$16:$A$829,$B128,'N1.3_Project_Listing'!$D$16:$D$829, "Removal") + SUMIFS('N1.3_Project_Listing'!$M$16:$M$829,'N1.3_Project_Listing'!$G$16:$G$829,"A1",'N1.3_Project_Listing'!$A$16:$A$829,$B128,'N1.3_Project_Listing'!$D$16:$D$829, "Addition")</f>
        <v>0</v>
      </c>
      <c r="H128" s="268">
        <f>SUMIFS('N1.3_Project_Listing'!$M$16:$M$829,'N1.3_Project_Listing'!$G$16:$G$829,"A1",'N1.3_Project_Listing'!$A$16:$A$829,$B128,'N1.3_Project_Listing'!$D$16:$D$829, "Removal")</f>
        <v>0</v>
      </c>
      <c r="I128" s="268">
        <f>SUMIFS('N1.3_Project_Listing'!$M$16:$M$829,'N1.3_Project_Listing'!$G$16:$G$829,"A1",'N1.3_Project_Listing'!$A$16:$A$829,$B128,'N1.3_Project_Listing'!$D$16:$D$829, "Addition")</f>
        <v>0</v>
      </c>
      <c r="J128" s="268">
        <f>SUMIFS('N2.3_RIIO3_Risk_And_Volumes'!$CB$81:$CB$138,'N2.3_RIIO3_Risk_And_Volumes'!$C$81:$C$138,$B128)</f>
        <v>0</v>
      </c>
      <c r="K128" s="268">
        <f t="shared" si="19"/>
        <v>0</v>
      </c>
      <c r="L128" s="268">
        <f>SUMIFS('N2.3_RIIO3_Risk_And_Volumes'!$BN$81:$BN$138,'N2.3_RIIO3_Risk_And_Volumes'!$C$81:$C$138,$B128)</f>
        <v>0</v>
      </c>
      <c r="M128" s="268">
        <f>SUMIFS('N2.3_RIIO3_Risk_And_Volumes'!$BP$81:$BP$138,'N2.3_RIIO3_Risk_And_Volumes'!$C$81:$C$138,$B128)</f>
        <v>0</v>
      </c>
      <c r="N128" s="268">
        <f>SUMIFS('N2.3_RIIO3_Risk_And_Volumes'!$BR$81:$BR$138,'N2.3_RIIO3_Risk_And_Volumes'!$C$81:$C$138,$B128)</f>
        <v>0</v>
      </c>
      <c r="O128" s="66">
        <f t="shared" si="20"/>
        <v>0</v>
      </c>
      <c r="P128" s="268">
        <f>SUMIFS('N2.3_RIIO3_Risk_And_Volumes'!$BN$144:$BN$201,'N2.3_RIIO3_Risk_And_Volumes'!$C$144:$C$201,$B128)</f>
        <v>0</v>
      </c>
      <c r="Q128" s="268">
        <f>SUMIFS('N2.3_RIIO3_Risk_And_Volumes'!$BP$144:$BP$201,'N2.3_RIIO3_Risk_And_Volumes'!$C$144:$C$201,$B128)</f>
        <v>0</v>
      </c>
      <c r="R128" s="268">
        <f>SUMIFS('N2.3_RIIO3_Risk_And_Volumes'!$BR$144:$BR$201,'N2.3_RIIO3_Risk_And_Volumes'!$C$144:$C$201,$B128)</f>
        <v>0</v>
      </c>
      <c r="S128" s="66">
        <f t="shared" si="21"/>
        <v>0</v>
      </c>
      <c r="V128" s="3"/>
      <c r="W128" s="3"/>
      <c r="X128" s="3"/>
      <c r="Y128" s="3"/>
      <c r="AB128" s="165" t="str">
        <f t="shared" si="22"/>
        <v>OK</v>
      </c>
      <c r="AC128" s="165" t="str">
        <f>IF(ABS(ROUND((E128-D128)+(I128-H128),2) - (ROUND('N2.3_RIIO3_Risk_And_Volumes'!BQ128,2)))&lt;0.01,"OK","Error")</f>
        <v>OK</v>
      </c>
      <c r="AD128" s="165" t="str">
        <f>IF(ABS(ROUND(((E128-D128)+(I128-H128)+('N2.3_RIIO3_Risk_And_Volumes'!BZ128-'N2.3_RIIO3_Risk_And_Volumes'!CA128)),2) - (ROUND(O128,2)))&lt;0.01,"OK","Error")</f>
        <v>OK</v>
      </c>
    </row>
    <row r="129" spans="1:30" ht="13.5" hidden="1">
      <c r="A129" s="108" t="s">
        <v>397</v>
      </c>
      <c r="B129" s="144" t="str">
        <f>IF($C$2="ET",VLOOKUP(A129,'N0.7_Lookup_References'!$E$13:$K$71,2,FALSE),IF('N2.1_Network_Risk_Summary'!$C$2="GD",VLOOKUP(A129,'N0.7_Lookup_References'!$E$13:$K$73,4,FALSE),IF($C$2="GT",VLOOKUP(A129,'N0.7_Lookup_References'!$E$13:$K$71,6,FALSE),"")))</f>
        <v>No entry required</v>
      </c>
      <c r="C129" s="241" t="str">
        <f>IF($C$2="ET",VLOOKUP(A129,'N0.7_Lookup_References'!$E$13:$K$63,3,FALSE),IF('N2.1_Network_Risk_Summary'!$C$2="GD",VLOOKUP(A129,'N0.7_Lookup_References'!$E$13:$K$73,5,FALSE),IF($C$2="GT",VLOOKUP(A129,'N0.7_Lookup_References'!$E$13:$K$63,7,FALSE),"")))</f>
        <v>-</v>
      </c>
      <c r="D129" s="268">
        <f xml:space="preserve"> SUMIFS('N1.3_Project_Listing'!$K$16:$K$829, 'N1.3_Project_Listing'!$G$16:$G$829,"A1", 'N1.3_Project_Listing'!$A$16:$A$829,$B129, 'N1.3_Project_Listing'!$D$16:$D$829, "Replacement")</f>
        <v>0</v>
      </c>
      <c r="E129" s="268">
        <f xml:space="preserve"> SUMIFS('N1.3_Project_Listing'!$L$16:$L$829, 'N1.3_Project_Listing'!$G$16:$G$829,"A1", 'N1.3_Project_Listing'!$A$16:$A$829,$B129, 'N1.3_Project_Listing'!$D$16:$D$829, "Replacement")</f>
        <v>0</v>
      </c>
      <c r="F129" s="268">
        <f>SUMIFS('N1.3_Project_Listing'!$M$16:$M$829,'N1.3_Project_Listing'!$G$16:$G$829,"A1",'N1.3_Project_Listing'!$A$16:$A$829,$B129,'N1.3_Project_Listing'!$D$16:$D$829, "Refurbishment")</f>
        <v>0</v>
      </c>
      <c r="G129" s="268">
        <f>SUMIFS('N1.3_Project_Listing'!$M$16:$M$829,'N1.3_Project_Listing'!$G$16:$G$829,"A1",'N1.3_Project_Listing'!$A$16:$A$829,$B129,'N1.3_Project_Listing'!$D$16:$D$829, "Removal") + SUMIFS('N1.3_Project_Listing'!$M$16:$M$829,'N1.3_Project_Listing'!$G$16:$G$829,"A1",'N1.3_Project_Listing'!$A$16:$A$829,$B129,'N1.3_Project_Listing'!$D$16:$D$829, "Addition")</f>
        <v>0</v>
      </c>
      <c r="H129" s="268">
        <f>SUMIFS('N1.3_Project_Listing'!$M$16:$M$829,'N1.3_Project_Listing'!$G$16:$G$829,"A1",'N1.3_Project_Listing'!$A$16:$A$829,$B129,'N1.3_Project_Listing'!$D$16:$D$829, "Removal")</f>
        <v>0</v>
      </c>
      <c r="I129" s="268">
        <f>SUMIFS('N1.3_Project_Listing'!$M$16:$M$829,'N1.3_Project_Listing'!$G$16:$G$829,"A1",'N1.3_Project_Listing'!$A$16:$A$829,$B129,'N1.3_Project_Listing'!$D$16:$D$829, "Addition")</f>
        <v>0</v>
      </c>
      <c r="J129" s="268">
        <f>SUMIFS('N2.3_RIIO3_Risk_And_Volumes'!$CB$81:$CB$138,'N2.3_RIIO3_Risk_And_Volumes'!$C$81:$C$138,$B129)</f>
        <v>0</v>
      </c>
      <c r="K129" s="268">
        <f t="shared" si="19"/>
        <v>0</v>
      </c>
      <c r="L129" s="268">
        <f>SUMIFS('N2.3_RIIO3_Risk_And_Volumes'!$BN$81:$BN$138,'N2.3_RIIO3_Risk_And_Volumes'!$C$81:$C$138,$B129)</f>
        <v>0</v>
      </c>
      <c r="M129" s="268">
        <f>SUMIFS('N2.3_RIIO3_Risk_And_Volumes'!$BP$81:$BP$138,'N2.3_RIIO3_Risk_And_Volumes'!$C$81:$C$138,$B129)</f>
        <v>0</v>
      </c>
      <c r="N129" s="268">
        <f>SUMIFS('N2.3_RIIO3_Risk_And_Volumes'!$BR$81:$BR$138,'N2.3_RIIO3_Risk_And_Volumes'!$C$81:$C$138,$B129)</f>
        <v>0</v>
      </c>
      <c r="O129" s="66">
        <f t="shared" si="20"/>
        <v>0</v>
      </c>
      <c r="P129" s="268">
        <f>SUMIFS('N2.3_RIIO3_Risk_And_Volumes'!$BN$144:$BN$201,'N2.3_RIIO3_Risk_And_Volumes'!$C$144:$C$201,$B129)</f>
        <v>0</v>
      </c>
      <c r="Q129" s="268">
        <f>SUMIFS('N2.3_RIIO3_Risk_And_Volumes'!$BP$144:$BP$201,'N2.3_RIIO3_Risk_And_Volumes'!$C$144:$C$201,$B129)</f>
        <v>0</v>
      </c>
      <c r="R129" s="268">
        <f>SUMIFS('N2.3_RIIO3_Risk_And_Volumes'!$BR$144:$BR$201,'N2.3_RIIO3_Risk_And_Volumes'!$C$144:$C$201,$B129)</f>
        <v>0</v>
      </c>
      <c r="S129" s="66">
        <f t="shared" si="21"/>
        <v>0</v>
      </c>
      <c r="V129" s="3"/>
      <c r="W129" s="3"/>
      <c r="X129" s="3"/>
      <c r="Y129" s="3"/>
      <c r="AB129" s="165" t="str">
        <f t="shared" si="22"/>
        <v>OK</v>
      </c>
      <c r="AC129" s="165" t="str">
        <f>IF(ABS(ROUND((E129-D129)+(I129-H129),2) - (ROUND('N2.3_RIIO3_Risk_And_Volumes'!BQ129,2)))&lt;0.01,"OK","Error")</f>
        <v>OK</v>
      </c>
      <c r="AD129" s="165" t="str">
        <f>IF(ABS(ROUND(((E129-D129)+(I129-H129)+('N2.3_RIIO3_Risk_And_Volumes'!BZ129-'N2.3_RIIO3_Risk_And_Volumes'!CA129)),2) - (ROUND(O129,2)))&lt;0.01,"OK","Error")</f>
        <v>OK</v>
      </c>
    </row>
    <row r="130" spans="1:30" ht="13.5" hidden="1">
      <c r="A130" s="108" t="s">
        <v>399</v>
      </c>
      <c r="B130" s="144" t="str">
        <f>IF($C$2="ET",VLOOKUP(A130,'N0.7_Lookup_References'!$E$13:$K$71,2,FALSE),IF('N2.1_Network_Risk_Summary'!$C$2="GD",VLOOKUP(A130,'N0.7_Lookup_References'!$E$13:$K$73,4,FALSE),IF($C$2="GT",VLOOKUP(A130,'N0.7_Lookup_References'!$E$13:$K$71,6,FALSE),"")))</f>
        <v>No entry required</v>
      </c>
      <c r="C130" s="241" t="str">
        <f>IF($C$2="ET",VLOOKUP(A130,'N0.7_Lookup_References'!$E$13:$K$63,3,FALSE),IF('N2.1_Network_Risk_Summary'!$C$2="GD",VLOOKUP(A130,'N0.7_Lookup_References'!$E$13:$K$73,5,FALSE),IF($C$2="GT",VLOOKUP(A130,'N0.7_Lookup_References'!$E$13:$K$63,7,FALSE),"")))</f>
        <v>-</v>
      </c>
      <c r="D130" s="268">
        <f xml:space="preserve"> SUMIFS('N1.3_Project_Listing'!$K$16:$K$829, 'N1.3_Project_Listing'!$G$16:$G$829,"A1", 'N1.3_Project_Listing'!$A$16:$A$829,$B130, 'N1.3_Project_Listing'!$D$16:$D$829, "Replacement")</f>
        <v>0</v>
      </c>
      <c r="E130" s="268">
        <f xml:space="preserve"> SUMIFS('N1.3_Project_Listing'!$L$16:$L$829, 'N1.3_Project_Listing'!$G$16:$G$829,"A1", 'N1.3_Project_Listing'!$A$16:$A$829,$B130, 'N1.3_Project_Listing'!$D$16:$D$829, "Replacement")</f>
        <v>0</v>
      </c>
      <c r="F130" s="268">
        <f>SUMIFS('N1.3_Project_Listing'!$M$16:$M$829,'N1.3_Project_Listing'!$G$16:$G$829,"A1",'N1.3_Project_Listing'!$A$16:$A$829,$B130,'N1.3_Project_Listing'!$D$16:$D$829, "Refurbishment")</f>
        <v>0</v>
      </c>
      <c r="G130" s="268">
        <f>SUMIFS('N1.3_Project_Listing'!$M$16:$M$829,'N1.3_Project_Listing'!$G$16:$G$829,"A1",'N1.3_Project_Listing'!$A$16:$A$829,$B130,'N1.3_Project_Listing'!$D$16:$D$829, "Removal") + SUMIFS('N1.3_Project_Listing'!$M$16:$M$829,'N1.3_Project_Listing'!$G$16:$G$829,"A1",'N1.3_Project_Listing'!$A$16:$A$829,$B130,'N1.3_Project_Listing'!$D$16:$D$829, "Addition")</f>
        <v>0</v>
      </c>
      <c r="H130" s="268">
        <f>SUMIFS('N1.3_Project_Listing'!$M$16:$M$829,'N1.3_Project_Listing'!$G$16:$G$829,"A1",'N1.3_Project_Listing'!$A$16:$A$829,$B130,'N1.3_Project_Listing'!$D$16:$D$829, "Removal")</f>
        <v>0</v>
      </c>
      <c r="I130" s="268">
        <f>SUMIFS('N1.3_Project_Listing'!$M$16:$M$829,'N1.3_Project_Listing'!$G$16:$G$829,"A1",'N1.3_Project_Listing'!$A$16:$A$829,$B130,'N1.3_Project_Listing'!$D$16:$D$829, "Addition")</f>
        <v>0</v>
      </c>
      <c r="J130" s="268">
        <f>SUMIFS('N2.3_RIIO3_Risk_And_Volumes'!$CB$81:$CB$138,'N2.3_RIIO3_Risk_And_Volumes'!$C$81:$C$138,$B130)</f>
        <v>0</v>
      </c>
      <c r="K130" s="268">
        <f t="shared" si="19"/>
        <v>0</v>
      </c>
      <c r="L130" s="268">
        <f>SUMIFS('N2.3_RIIO3_Risk_And_Volumes'!$BN$81:$BN$138,'N2.3_RIIO3_Risk_And_Volumes'!$C$81:$C$138,$B130)</f>
        <v>0</v>
      </c>
      <c r="M130" s="268">
        <f>SUMIFS('N2.3_RIIO3_Risk_And_Volumes'!$BP$81:$BP$138,'N2.3_RIIO3_Risk_And_Volumes'!$C$81:$C$138,$B130)</f>
        <v>0</v>
      </c>
      <c r="N130" s="268">
        <f>SUMIFS('N2.3_RIIO3_Risk_And_Volumes'!$BR$81:$BR$138,'N2.3_RIIO3_Risk_And_Volumes'!$C$81:$C$138,$B130)</f>
        <v>0</v>
      </c>
      <c r="O130" s="66">
        <f t="shared" si="20"/>
        <v>0</v>
      </c>
      <c r="P130" s="268">
        <f>SUMIFS('N2.3_RIIO3_Risk_And_Volumes'!$BN$144:$BN$201,'N2.3_RIIO3_Risk_And_Volumes'!$C$144:$C$201,$B130)</f>
        <v>0</v>
      </c>
      <c r="Q130" s="268">
        <f>SUMIFS('N2.3_RIIO3_Risk_And_Volumes'!$BP$144:$BP$201,'N2.3_RIIO3_Risk_And_Volumes'!$C$144:$C$201,$B130)</f>
        <v>0</v>
      </c>
      <c r="R130" s="268">
        <f>SUMIFS('N2.3_RIIO3_Risk_And_Volumes'!$BR$144:$BR$201,'N2.3_RIIO3_Risk_And_Volumes'!$C$144:$C$201,$B130)</f>
        <v>0</v>
      </c>
      <c r="S130" s="66">
        <f t="shared" si="21"/>
        <v>0</v>
      </c>
      <c r="V130" s="3"/>
      <c r="W130" s="3"/>
      <c r="X130" s="3"/>
      <c r="Y130" s="3"/>
      <c r="AB130" s="165" t="str">
        <f t="shared" si="22"/>
        <v>OK</v>
      </c>
      <c r="AC130" s="165" t="str">
        <f>IF(ABS(ROUND((E130-D130)+(I130-H130),2) - (ROUND('N2.3_RIIO3_Risk_And_Volumes'!BQ130,2)))&lt;0.01,"OK","Error")</f>
        <v>OK</v>
      </c>
      <c r="AD130" s="165" t="str">
        <f>IF(ABS(ROUND(((E130-D130)+(I130-H130)+('N2.3_RIIO3_Risk_And_Volumes'!BZ130-'N2.3_RIIO3_Risk_And_Volumes'!CA130)),2) - (ROUND(O130,2)))&lt;0.01,"OK","Error")</f>
        <v>OK</v>
      </c>
    </row>
    <row r="131" spans="1:30" hidden="1">
      <c r="A131" s="108" t="s">
        <v>401</v>
      </c>
      <c r="B131" s="144" t="str">
        <f>IF($C$2="ET",VLOOKUP(A131,'N0.7_Lookup_References'!$E$13:$K$71,2,FALSE),IF('N2.1_Network_Risk_Summary'!$C$2="GD",VLOOKUP(A131,'N0.7_Lookup_References'!$E$13:$K$73,4,FALSE),IF($C$2="GT",VLOOKUP(A131,'N0.7_Lookup_References'!$E$13:$K$71,6,FALSE),"")))</f>
        <v>No entry required</v>
      </c>
      <c r="C131" s="241" t="str">
        <f>IF($C$2="ET",VLOOKUP(A131,'N0.7_Lookup_References'!$E$13:$K$63,3,FALSE),IF('N2.1_Network_Risk_Summary'!$C$2="GD",VLOOKUP(A131,'N0.7_Lookup_References'!$E$13:$K$73,5,FALSE),IF($C$2="GT",VLOOKUP(A131,'N0.7_Lookup_References'!$E$13:$K$63,7,FALSE),"")))</f>
        <v>-</v>
      </c>
      <c r="D131" s="268">
        <f xml:space="preserve"> SUMIFS('N1.3_Project_Listing'!$K$16:$K$829, 'N1.3_Project_Listing'!$G$16:$G$829,"A1", 'N1.3_Project_Listing'!$A$16:$A$829,$B131, 'N1.3_Project_Listing'!$D$16:$D$829, "Replacement")</f>
        <v>0</v>
      </c>
      <c r="E131" s="268">
        <f xml:space="preserve"> SUMIFS('N1.3_Project_Listing'!$L$16:$L$829, 'N1.3_Project_Listing'!$G$16:$G$829,"A1", 'N1.3_Project_Listing'!$A$16:$A$829,$B131, 'N1.3_Project_Listing'!$D$16:$D$829, "Replacement")</f>
        <v>0</v>
      </c>
      <c r="F131" s="268">
        <f>SUMIFS('N1.3_Project_Listing'!$M$16:$M$829,'N1.3_Project_Listing'!$G$16:$G$829,"A1",'N1.3_Project_Listing'!$A$16:$A$829,$B131,'N1.3_Project_Listing'!$D$16:$D$829, "Refurbishment")</f>
        <v>0</v>
      </c>
      <c r="G131" s="268">
        <f>SUMIFS('N1.3_Project_Listing'!$M$16:$M$829,'N1.3_Project_Listing'!$G$16:$G$829,"A1",'N1.3_Project_Listing'!$A$16:$A$829,$B131,'N1.3_Project_Listing'!$D$16:$D$829, "Removal") + SUMIFS('N1.3_Project_Listing'!$M$16:$M$829,'N1.3_Project_Listing'!$G$16:$G$829,"A1",'N1.3_Project_Listing'!$A$16:$A$829,$B131,'N1.3_Project_Listing'!$D$16:$D$829, "Addition")</f>
        <v>0</v>
      </c>
      <c r="H131" s="268">
        <f>SUMIFS('N1.3_Project_Listing'!$M$16:$M$829,'N1.3_Project_Listing'!$G$16:$G$829,"A1",'N1.3_Project_Listing'!$A$16:$A$829,$B131,'N1.3_Project_Listing'!$D$16:$D$829, "Removal")</f>
        <v>0</v>
      </c>
      <c r="I131" s="268">
        <f>SUMIFS('N1.3_Project_Listing'!$M$16:$M$829,'N1.3_Project_Listing'!$G$16:$G$829,"A1",'N1.3_Project_Listing'!$A$16:$A$829,$B131,'N1.3_Project_Listing'!$D$16:$D$829, "Addition")</f>
        <v>0</v>
      </c>
      <c r="J131" s="268">
        <f>SUMIFS('N2.3_RIIO3_Risk_And_Volumes'!$CB$81:$CB$138,'N2.3_RIIO3_Risk_And_Volumes'!$C$81:$C$138,$B131)</f>
        <v>0</v>
      </c>
      <c r="K131" s="268">
        <f t="shared" si="19"/>
        <v>0</v>
      </c>
      <c r="L131" s="268">
        <f>SUMIFS('N2.3_RIIO3_Risk_And_Volumes'!$BN$81:$BN$138,'N2.3_RIIO3_Risk_And_Volumes'!$C$81:$C$138,$B131)</f>
        <v>0</v>
      </c>
      <c r="M131" s="268">
        <f>SUMIFS('N2.3_RIIO3_Risk_And_Volumes'!$BP$81:$BP$138,'N2.3_RIIO3_Risk_And_Volumes'!$C$81:$C$138,$B131)</f>
        <v>0</v>
      </c>
      <c r="N131" s="268">
        <f>SUMIFS('N2.3_RIIO3_Risk_And_Volumes'!$BR$81:$BR$138,'N2.3_RIIO3_Risk_And_Volumes'!$C$81:$C$138,$B131)</f>
        <v>0</v>
      </c>
      <c r="O131" s="66">
        <f t="shared" si="20"/>
        <v>0</v>
      </c>
      <c r="P131" s="268">
        <f>SUMIFS('N2.3_RIIO3_Risk_And_Volumes'!$BN$144:$BN$201,'N2.3_RIIO3_Risk_And_Volumes'!$C$144:$C$201,$B131)</f>
        <v>0</v>
      </c>
      <c r="Q131" s="268">
        <f>SUMIFS('N2.3_RIIO3_Risk_And_Volumes'!$BP$144:$BP$201,'N2.3_RIIO3_Risk_And_Volumes'!$C$144:$C$201,$B131)</f>
        <v>0</v>
      </c>
      <c r="R131" s="268">
        <f>SUMIFS('N2.3_RIIO3_Risk_And_Volumes'!$BR$144:$BR$201,'N2.3_RIIO3_Risk_And_Volumes'!$C$144:$C$201,$B131)</f>
        <v>0</v>
      </c>
      <c r="S131" s="66">
        <f t="shared" si="21"/>
        <v>0</v>
      </c>
      <c r="AB131" s="165" t="str">
        <f t="shared" si="22"/>
        <v>OK</v>
      </c>
      <c r="AC131" s="165" t="str">
        <f>IF(ABS(ROUND((E131-D131)+(I131-H131),2) - (ROUND('N2.3_RIIO3_Risk_And_Volumes'!BQ131,2)))&lt;0.01,"OK","Error")</f>
        <v>OK</v>
      </c>
      <c r="AD131" s="165" t="str">
        <f>IF(ABS(ROUND(((E131-D131)+(I131-H131)+('N2.3_RIIO3_Risk_And_Volumes'!BZ131-'N2.3_RIIO3_Risk_And_Volumes'!CA131)),2) - (ROUND(O131,2)))&lt;0.01,"OK","Error")</f>
        <v>OK</v>
      </c>
    </row>
    <row r="132" spans="1:30" hidden="1">
      <c r="A132" s="108" t="s">
        <v>403</v>
      </c>
      <c r="B132" s="144" t="str">
        <f>IF($C$2="ET",VLOOKUP(A132,'N0.7_Lookup_References'!$E$13:$K$71,2,FALSE),IF('N2.1_Network_Risk_Summary'!$C$2="GD",VLOOKUP(A132,'N0.7_Lookup_References'!$E$13:$K$73,4,FALSE),IF($C$2="GT",VLOOKUP(A132,'N0.7_Lookup_References'!$E$13:$K$71,6,FALSE),"")))</f>
        <v>No entry required</v>
      </c>
      <c r="C132" s="241" t="str">
        <f>IF($C$2="ET",VLOOKUP(A132,'N0.7_Lookup_References'!$E$13:$K$63,3,FALSE),IF('N2.1_Network_Risk_Summary'!$C$2="GD",VLOOKUP(A132,'N0.7_Lookup_References'!$E$13:$K$73,5,FALSE),IF($C$2="GT",VLOOKUP(A132,'N0.7_Lookup_References'!$E$13:$K$63,7,FALSE),"")))</f>
        <v>-</v>
      </c>
      <c r="D132" s="268">
        <f xml:space="preserve"> SUMIFS('N1.3_Project_Listing'!$K$16:$K$829, 'N1.3_Project_Listing'!$G$16:$G$829,"A1", 'N1.3_Project_Listing'!$A$16:$A$829,$B132, 'N1.3_Project_Listing'!$D$16:$D$829, "Replacement")</f>
        <v>0</v>
      </c>
      <c r="E132" s="268">
        <f xml:space="preserve"> SUMIFS('N1.3_Project_Listing'!$L$16:$L$829, 'N1.3_Project_Listing'!$G$16:$G$829,"A1", 'N1.3_Project_Listing'!$A$16:$A$829,$B132, 'N1.3_Project_Listing'!$D$16:$D$829, "Replacement")</f>
        <v>0</v>
      </c>
      <c r="F132" s="268">
        <f>SUMIFS('N1.3_Project_Listing'!$M$16:$M$829,'N1.3_Project_Listing'!$G$16:$G$829,"A1",'N1.3_Project_Listing'!$A$16:$A$829,$B132,'N1.3_Project_Listing'!$D$16:$D$829, "Refurbishment")</f>
        <v>0</v>
      </c>
      <c r="G132" s="268">
        <f>SUMIFS('N1.3_Project_Listing'!$M$16:$M$829,'N1.3_Project_Listing'!$G$16:$G$829,"A1",'N1.3_Project_Listing'!$A$16:$A$829,$B132,'N1.3_Project_Listing'!$D$16:$D$829, "Removal") + SUMIFS('N1.3_Project_Listing'!$M$16:$M$829,'N1.3_Project_Listing'!$G$16:$G$829,"A1",'N1.3_Project_Listing'!$A$16:$A$829,$B132,'N1.3_Project_Listing'!$D$16:$D$829, "Addition")</f>
        <v>0</v>
      </c>
      <c r="H132" s="268">
        <f>SUMIFS('N1.3_Project_Listing'!$M$16:$M$829,'N1.3_Project_Listing'!$G$16:$G$829,"A1",'N1.3_Project_Listing'!$A$16:$A$829,$B132,'N1.3_Project_Listing'!$D$16:$D$829, "Removal")</f>
        <v>0</v>
      </c>
      <c r="I132" s="268">
        <f>SUMIFS('N1.3_Project_Listing'!$M$16:$M$829,'N1.3_Project_Listing'!$G$16:$G$829,"A1",'N1.3_Project_Listing'!$A$16:$A$829,$B132,'N1.3_Project_Listing'!$D$16:$D$829, "Addition")</f>
        <v>0</v>
      </c>
      <c r="J132" s="268">
        <f>SUMIFS('N2.3_RIIO3_Risk_And_Volumes'!$CB$81:$CB$138,'N2.3_RIIO3_Risk_And_Volumes'!$C$81:$C$138,$B132)</f>
        <v>0</v>
      </c>
      <c r="K132" s="268">
        <f t="shared" si="19"/>
        <v>0</v>
      </c>
      <c r="L132" s="268">
        <f>SUMIFS('N2.3_RIIO3_Risk_And_Volumes'!$BN$81:$BN$138,'N2.3_RIIO3_Risk_And_Volumes'!$C$81:$C$138,$B132)</f>
        <v>0</v>
      </c>
      <c r="M132" s="268">
        <f>SUMIFS('N2.3_RIIO3_Risk_And_Volumes'!$BP$81:$BP$138,'N2.3_RIIO3_Risk_And_Volumes'!$C$81:$C$138,$B132)</f>
        <v>0</v>
      </c>
      <c r="N132" s="268">
        <f>SUMIFS('N2.3_RIIO3_Risk_And_Volumes'!$BR$81:$BR$138,'N2.3_RIIO3_Risk_And_Volumes'!$C$81:$C$138,$B132)</f>
        <v>0</v>
      </c>
      <c r="O132" s="66">
        <f t="shared" si="20"/>
        <v>0</v>
      </c>
      <c r="P132" s="268">
        <f>SUMIFS('N2.3_RIIO3_Risk_And_Volumes'!$BN$144:$BN$201,'N2.3_RIIO3_Risk_And_Volumes'!$C$144:$C$201,$B132)</f>
        <v>0</v>
      </c>
      <c r="Q132" s="268">
        <f>SUMIFS('N2.3_RIIO3_Risk_And_Volumes'!$BP$144:$BP$201,'N2.3_RIIO3_Risk_And_Volumes'!$C$144:$C$201,$B132)</f>
        <v>0</v>
      </c>
      <c r="R132" s="268">
        <f>SUMIFS('N2.3_RIIO3_Risk_And_Volumes'!$BR$144:$BR$201,'N2.3_RIIO3_Risk_And_Volumes'!$C$144:$C$201,$B132)</f>
        <v>0</v>
      </c>
      <c r="S132" s="66">
        <f t="shared" si="21"/>
        <v>0</v>
      </c>
      <c r="AB132" s="165" t="str">
        <f t="shared" si="22"/>
        <v>OK</v>
      </c>
      <c r="AC132" s="165" t="str">
        <f>IF(ABS(ROUND((E132-D132)+(I132-H132),2) - (ROUND('N2.3_RIIO3_Risk_And_Volumes'!BQ132,2)))&lt;0.01,"OK","Error")</f>
        <v>OK</v>
      </c>
      <c r="AD132" s="165" t="str">
        <f>IF(ABS(ROUND(((E132-D132)+(I132-H132)+('N2.3_RIIO3_Risk_And_Volumes'!BZ132-'N2.3_RIIO3_Risk_And_Volumes'!CA132)),2) - (ROUND(O132,2)))&lt;0.01,"OK","Error")</f>
        <v>OK</v>
      </c>
    </row>
    <row r="133" spans="1:30" hidden="1">
      <c r="A133" s="108" t="s">
        <v>405</v>
      </c>
      <c r="B133" s="144" t="str">
        <f>IF($C$2="ET",VLOOKUP(A133,'N0.7_Lookup_References'!$E$13:$K$71,2,FALSE),IF('N2.1_Network_Risk_Summary'!$C$2="GD",VLOOKUP(A133,'N0.7_Lookup_References'!$E$13:$K$73,4,FALSE),IF($C$2="GT",VLOOKUP(A133,'N0.7_Lookup_References'!$E$13:$K$71,6,FALSE),"")))</f>
        <v>No entry required</v>
      </c>
      <c r="C133" s="241" t="str">
        <f>IF($C$2="ET",VLOOKUP(A133,'N0.7_Lookup_References'!$E$13:$K$63,3,FALSE),IF('N2.1_Network_Risk_Summary'!$C$2="GD",VLOOKUP(A133,'N0.7_Lookup_References'!$E$13:$K$73,5,FALSE),IF($C$2="GT",VLOOKUP(A133,'N0.7_Lookup_References'!$E$13:$K$63,7,FALSE),"")))</f>
        <v>-</v>
      </c>
      <c r="D133" s="268">
        <f xml:space="preserve"> SUMIFS('N1.3_Project_Listing'!$K$16:$K$829, 'N1.3_Project_Listing'!$G$16:$G$829,"A1", 'N1.3_Project_Listing'!$A$16:$A$829,$B133, 'N1.3_Project_Listing'!$D$16:$D$829, "Replacement")</f>
        <v>0</v>
      </c>
      <c r="E133" s="268">
        <f xml:space="preserve"> SUMIFS('N1.3_Project_Listing'!$L$16:$L$829, 'N1.3_Project_Listing'!$G$16:$G$829,"A1", 'N1.3_Project_Listing'!$A$16:$A$829,$B133, 'N1.3_Project_Listing'!$D$16:$D$829, "Replacement")</f>
        <v>0</v>
      </c>
      <c r="F133" s="268">
        <f>SUMIFS('N1.3_Project_Listing'!$M$16:$M$829,'N1.3_Project_Listing'!$G$16:$G$829,"A1",'N1.3_Project_Listing'!$A$16:$A$829,$B133,'N1.3_Project_Listing'!$D$16:$D$829, "Refurbishment")</f>
        <v>0</v>
      </c>
      <c r="G133" s="268">
        <f>SUMIFS('N1.3_Project_Listing'!$M$16:$M$829,'N1.3_Project_Listing'!$G$16:$G$829,"A1",'N1.3_Project_Listing'!$A$16:$A$829,$B133,'N1.3_Project_Listing'!$D$16:$D$829, "Removal") + SUMIFS('N1.3_Project_Listing'!$M$16:$M$829,'N1.3_Project_Listing'!$G$16:$G$829,"A1",'N1.3_Project_Listing'!$A$16:$A$829,$B133,'N1.3_Project_Listing'!$D$16:$D$829, "Addition")</f>
        <v>0</v>
      </c>
      <c r="H133" s="268">
        <f>SUMIFS('N1.3_Project_Listing'!$M$16:$M$829,'N1.3_Project_Listing'!$G$16:$G$829,"A1",'N1.3_Project_Listing'!$A$16:$A$829,$B133,'N1.3_Project_Listing'!$D$16:$D$829, "Removal")</f>
        <v>0</v>
      </c>
      <c r="I133" s="268">
        <f>SUMIFS('N1.3_Project_Listing'!$M$16:$M$829,'N1.3_Project_Listing'!$G$16:$G$829,"A1",'N1.3_Project_Listing'!$A$16:$A$829,$B133,'N1.3_Project_Listing'!$D$16:$D$829, "Addition")</f>
        <v>0</v>
      </c>
      <c r="J133" s="268">
        <f>SUMIFS('N2.3_RIIO3_Risk_And_Volumes'!$CB$81:$CB$138,'N2.3_RIIO3_Risk_And_Volumes'!$C$81:$C$138,$B133)</f>
        <v>0</v>
      </c>
      <c r="K133" s="268">
        <f t="shared" si="19"/>
        <v>0</v>
      </c>
      <c r="L133" s="268">
        <f>SUMIFS('N2.3_RIIO3_Risk_And_Volumes'!$BN$81:$BN$138,'N2.3_RIIO3_Risk_And_Volumes'!$C$81:$C$138,$B133)</f>
        <v>0</v>
      </c>
      <c r="M133" s="268">
        <f>SUMIFS('N2.3_RIIO3_Risk_And_Volumes'!$BP$81:$BP$138,'N2.3_RIIO3_Risk_And_Volumes'!$C$81:$C$138,$B133)</f>
        <v>0</v>
      </c>
      <c r="N133" s="268">
        <f>SUMIFS('N2.3_RIIO3_Risk_And_Volumes'!$BR$81:$BR$138,'N2.3_RIIO3_Risk_And_Volumes'!$C$81:$C$138,$B133)</f>
        <v>0</v>
      </c>
      <c r="O133" s="66">
        <f t="shared" si="20"/>
        <v>0</v>
      </c>
      <c r="P133" s="268">
        <f>SUMIFS('N2.3_RIIO3_Risk_And_Volumes'!$BN$144:$BN$201,'N2.3_RIIO3_Risk_And_Volumes'!$C$144:$C$201,$B133)</f>
        <v>0</v>
      </c>
      <c r="Q133" s="268">
        <f>SUMIFS('N2.3_RIIO3_Risk_And_Volumes'!$BP$144:$BP$201,'N2.3_RIIO3_Risk_And_Volumes'!$C$144:$C$201,$B133)</f>
        <v>0</v>
      </c>
      <c r="R133" s="268">
        <f>SUMIFS('N2.3_RIIO3_Risk_And_Volumes'!$BR$144:$BR$201,'N2.3_RIIO3_Risk_And_Volumes'!$C$144:$C$201,$B133)</f>
        <v>0</v>
      </c>
      <c r="S133" s="66">
        <f t="shared" si="21"/>
        <v>0</v>
      </c>
      <c r="AB133" s="165" t="str">
        <f t="shared" si="22"/>
        <v>OK</v>
      </c>
      <c r="AC133" s="165" t="str">
        <f>IF(ABS(ROUND((E133-D133)+(I133-H133),2) - (ROUND('N2.3_RIIO3_Risk_And_Volumes'!BQ133,2)))&lt;0.01,"OK","Error")</f>
        <v>OK</v>
      </c>
      <c r="AD133" s="165" t="str">
        <f>IF(ABS(ROUND(((E133-D133)+(I133-H133)+('N2.3_RIIO3_Risk_And_Volumes'!BZ133-'N2.3_RIIO3_Risk_And_Volumes'!CA133)),2) - (ROUND(O133,2)))&lt;0.01,"OK","Error")</f>
        <v>OK</v>
      </c>
    </row>
    <row r="134" spans="1:30" hidden="1">
      <c r="A134" s="108" t="s">
        <v>407</v>
      </c>
      <c r="B134" s="144" t="str">
        <f>IF($C$2="ET",VLOOKUP(A134,'N0.7_Lookup_References'!$E$13:$K$71,2,FALSE),IF('N2.1_Network_Risk_Summary'!$C$2="GD",VLOOKUP(A134,'N0.7_Lookup_References'!$E$13:$K$73,4,FALSE),IF($C$2="GT",VLOOKUP(A134,'N0.7_Lookup_References'!$E$13:$K$71,6,FALSE),"")))</f>
        <v>No entry required</v>
      </c>
      <c r="C134" s="241" t="str">
        <f>IF($C$2="ET",VLOOKUP(A134,'N0.7_Lookup_References'!$E$13:$K$63,3,FALSE),IF('N2.1_Network_Risk_Summary'!$C$2="GD",VLOOKUP(A134,'N0.7_Lookup_References'!$E$13:$K$73,5,FALSE),IF($C$2="GT",VLOOKUP(A134,'N0.7_Lookup_References'!$E$13:$K$63,7,FALSE),"")))</f>
        <v>-</v>
      </c>
      <c r="D134" s="268">
        <f xml:space="preserve"> SUMIFS('N1.3_Project_Listing'!$K$16:$K$829, 'N1.3_Project_Listing'!$G$16:$G$829,"A1", 'N1.3_Project_Listing'!$A$16:$A$829,$B134, 'N1.3_Project_Listing'!$D$16:$D$829, "Replacement")</f>
        <v>0</v>
      </c>
      <c r="E134" s="268">
        <f xml:space="preserve"> SUMIFS('N1.3_Project_Listing'!$L$16:$L$829, 'N1.3_Project_Listing'!$G$16:$G$829,"A1", 'N1.3_Project_Listing'!$A$16:$A$829,$B134, 'N1.3_Project_Listing'!$D$16:$D$829, "Replacement")</f>
        <v>0</v>
      </c>
      <c r="F134" s="268">
        <f>SUMIFS('N1.3_Project_Listing'!$M$16:$M$829,'N1.3_Project_Listing'!$G$16:$G$829,"A1",'N1.3_Project_Listing'!$A$16:$A$829,$B134,'N1.3_Project_Listing'!$D$16:$D$829, "Refurbishment")</f>
        <v>0</v>
      </c>
      <c r="G134" s="268">
        <f>SUMIFS('N1.3_Project_Listing'!$M$16:$M$829,'N1.3_Project_Listing'!$G$16:$G$829,"A1",'N1.3_Project_Listing'!$A$16:$A$829,$B134,'N1.3_Project_Listing'!$D$16:$D$829, "Removal") + SUMIFS('N1.3_Project_Listing'!$M$16:$M$829,'N1.3_Project_Listing'!$G$16:$G$829,"A1",'N1.3_Project_Listing'!$A$16:$A$829,$B134,'N1.3_Project_Listing'!$D$16:$D$829, "Addition")</f>
        <v>0</v>
      </c>
      <c r="H134" s="268">
        <f>SUMIFS('N1.3_Project_Listing'!$M$16:$M$829,'N1.3_Project_Listing'!$G$16:$G$829,"A1",'N1.3_Project_Listing'!$A$16:$A$829,$B134,'N1.3_Project_Listing'!$D$16:$D$829, "Removal")</f>
        <v>0</v>
      </c>
      <c r="I134" s="268">
        <f>SUMIFS('N1.3_Project_Listing'!$M$16:$M$829,'N1.3_Project_Listing'!$G$16:$G$829,"A1",'N1.3_Project_Listing'!$A$16:$A$829,$B134,'N1.3_Project_Listing'!$D$16:$D$829, "Addition")</f>
        <v>0</v>
      </c>
      <c r="J134" s="268">
        <f>SUMIFS('N2.3_RIIO3_Risk_And_Volumes'!$CB$81:$CB$138,'N2.3_RIIO3_Risk_And_Volumes'!$C$81:$C$138,$B134)</f>
        <v>0</v>
      </c>
      <c r="K134" s="268">
        <f t="shared" si="19"/>
        <v>0</v>
      </c>
      <c r="L134" s="268">
        <f>SUMIFS('N2.3_RIIO3_Risk_And_Volumes'!$BN$81:$BN$138,'N2.3_RIIO3_Risk_And_Volumes'!$C$81:$C$138,$B134)</f>
        <v>0</v>
      </c>
      <c r="M134" s="268">
        <f>SUMIFS('N2.3_RIIO3_Risk_And_Volumes'!$BP$81:$BP$138,'N2.3_RIIO3_Risk_And_Volumes'!$C$81:$C$138,$B134)</f>
        <v>0</v>
      </c>
      <c r="N134" s="268">
        <f>SUMIFS('N2.3_RIIO3_Risk_And_Volumes'!$BR$81:$BR$138,'N2.3_RIIO3_Risk_And_Volumes'!$C$81:$C$138,$B134)</f>
        <v>0</v>
      </c>
      <c r="O134" s="66">
        <f t="shared" si="20"/>
        <v>0</v>
      </c>
      <c r="P134" s="268">
        <f>SUMIFS('N2.3_RIIO3_Risk_And_Volumes'!$BN$144:$BN$201,'N2.3_RIIO3_Risk_And_Volumes'!$C$144:$C$201,$B134)</f>
        <v>0</v>
      </c>
      <c r="Q134" s="268">
        <f>SUMIFS('N2.3_RIIO3_Risk_And_Volumes'!$BP$144:$BP$201,'N2.3_RIIO3_Risk_And_Volumes'!$C$144:$C$201,$B134)</f>
        <v>0</v>
      </c>
      <c r="R134" s="268">
        <f>SUMIFS('N2.3_RIIO3_Risk_And_Volumes'!$BR$144:$BR$201,'N2.3_RIIO3_Risk_And_Volumes'!$C$144:$C$201,$B134)</f>
        <v>0</v>
      </c>
      <c r="S134" s="66">
        <f t="shared" si="21"/>
        <v>0</v>
      </c>
      <c r="AB134" s="165" t="str">
        <f t="shared" si="22"/>
        <v>OK</v>
      </c>
      <c r="AC134" s="165" t="str">
        <f>IF(ABS(ROUND((E134-D134)+(I134-H134),2) - (ROUND('N2.3_RIIO3_Risk_And_Volumes'!BQ134,2)))&lt;0.01,"OK","Error")</f>
        <v>OK</v>
      </c>
      <c r="AD134" s="165" t="str">
        <f>IF(ABS(ROUND(((E134-D134)+(I134-H134)+('N2.3_RIIO3_Risk_And_Volumes'!BZ134-'N2.3_RIIO3_Risk_And_Volumes'!CA134)),2) - (ROUND(O134,2)))&lt;0.01,"OK","Error")</f>
        <v>OK</v>
      </c>
    </row>
    <row r="135" spans="1:30" hidden="1">
      <c r="A135" s="108" t="s">
        <v>409</v>
      </c>
      <c r="B135" s="144" t="str">
        <f>IF($C$2="ET",VLOOKUP(A135,'N0.7_Lookup_References'!$E$13:$K$71,2,FALSE),IF('N2.1_Network_Risk_Summary'!$C$2="GD",VLOOKUP(A135,'N0.7_Lookup_References'!$E$13:$K$73,4,FALSE),IF($C$2="GT",VLOOKUP(A135,'N0.7_Lookup_References'!$E$13:$K$71,6,FALSE),"")))</f>
        <v>No entry required</v>
      </c>
      <c r="C135" s="241" t="str">
        <f>IF($C$2="ET",VLOOKUP(A135,'N0.7_Lookup_References'!$E$13:$K$63,3,FALSE),IF('N2.1_Network_Risk_Summary'!$C$2="GD",VLOOKUP(A135,'N0.7_Lookup_References'!$E$13:$K$73,5,FALSE),IF($C$2="GT",VLOOKUP(A135,'N0.7_Lookup_References'!$E$13:$K$63,7,FALSE),"")))</f>
        <v>-</v>
      </c>
      <c r="D135" s="268">
        <f xml:space="preserve"> SUMIFS('N1.3_Project_Listing'!$K$16:$K$829, 'N1.3_Project_Listing'!$G$16:$G$829,"A1", 'N1.3_Project_Listing'!$A$16:$A$829,$B135, 'N1.3_Project_Listing'!$D$16:$D$829, "Replacement")</f>
        <v>0</v>
      </c>
      <c r="E135" s="268">
        <f xml:space="preserve"> SUMIFS('N1.3_Project_Listing'!$L$16:$L$829, 'N1.3_Project_Listing'!$G$16:$G$829,"A1", 'N1.3_Project_Listing'!$A$16:$A$829,$B135, 'N1.3_Project_Listing'!$D$16:$D$829, "Replacement")</f>
        <v>0</v>
      </c>
      <c r="F135" s="268">
        <f>SUMIFS('N1.3_Project_Listing'!$M$16:$M$829,'N1.3_Project_Listing'!$G$16:$G$829,"A1",'N1.3_Project_Listing'!$A$16:$A$829,$B135,'N1.3_Project_Listing'!$D$16:$D$829, "Refurbishment")</f>
        <v>0</v>
      </c>
      <c r="G135" s="268">
        <f>SUMIFS('N1.3_Project_Listing'!$M$16:$M$829,'N1.3_Project_Listing'!$G$16:$G$829,"A1",'N1.3_Project_Listing'!$A$16:$A$829,$B135,'N1.3_Project_Listing'!$D$16:$D$829, "Removal") + SUMIFS('N1.3_Project_Listing'!$M$16:$M$829,'N1.3_Project_Listing'!$G$16:$G$829,"A1",'N1.3_Project_Listing'!$A$16:$A$829,$B135,'N1.3_Project_Listing'!$D$16:$D$829, "Addition")</f>
        <v>0</v>
      </c>
      <c r="H135" s="268">
        <f>SUMIFS('N1.3_Project_Listing'!$M$16:$M$829,'N1.3_Project_Listing'!$G$16:$G$829,"A1",'N1.3_Project_Listing'!$A$16:$A$829,$B135,'N1.3_Project_Listing'!$D$16:$D$829, "Removal")</f>
        <v>0</v>
      </c>
      <c r="I135" s="268">
        <f>SUMIFS('N1.3_Project_Listing'!$M$16:$M$829,'N1.3_Project_Listing'!$G$16:$G$829,"A1",'N1.3_Project_Listing'!$A$16:$A$829,$B135,'N1.3_Project_Listing'!$D$16:$D$829, "Addition")</f>
        <v>0</v>
      </c>
      <c r="J135" s="268">
        <f>SUMIFS('N2.3_RIIO3_Risk_And_Volumes'!$CB$81:$CB$138,'N2.3_RIIO3_Risk_And_Volumes'!$C$81:$C$138,$B135)</f>
        <v>0</v>
      </c>
      <c r="K135" s="268">
        <f t="shared" si="19"/>
        <v>0</v>
      </c>
      <c r="L135" s="268">
        <f>SUMIFS('N2.3_RIIO3_Risk_And_Volumes'!$BN$81:$BN$138,'N2.3_RIIO3_Risk_And_Volumes'!$C$81:$C$138,$B135)</f>
        <v>0</v>
      </c>
      <c r="M135" s="268">
        <f>SUMIFS('N2.3_RIIO3_Risk_And_Volumes'!$BP$81:$BP$138,'N2.3_RIIO3_Risk_And_Volumes'!$C$81:$C$138,$B135)</f>
        <v>0</v>
      </c>
      <c r="N135" s="268">
        <f>SUMIFS('N2.3_RIIO3_Risk_And_Volumes'!$BR$81:$BR$138,'N2.3_RIIO3_Risk_And_Volumes'!$C$81:$C$138,$B135)</f>
        <v>0</v>
      </c>
      <c r="O135" s="66">
        <f t="shared" si="20"/>
        <v>0</v>
      </c>
      <c r="P135" s="268">
        <f>SUMIFS('N2.3_RIIO3_Risk_And_Volumes'!$BN$144:$BN$201,'N2.3_RIIO3_Risk_And_Volumes'!$C$144:$C$201,$B135)</f>
        <v>0</v>
      </c>
      <c r="Q135" s="268">
        <f>SUMIFS('N2.3_RIIO3_Risk_And_Volumes'!$BP$144:$BP$201,'N2.3_RIIO3_Risk_And_Volumes'!$C$144:$C$201,$B135)</f>
        <v>0</v>
      </c>
      <c r="R135" s="268">
        <f>SUMIFS('N2.3_RIIO3_Risk_And_Volumes'!$BR$144:$BR$201,'N2.3_RIIO3_Risk_And_Volumes'!$C$144:$C$201,$B135)</f>
        <v>0</v>
      </c>
      <c r="S135" s="66">
        <f t="shared" si="21"/>
        <v>0</v>
      </c>
      <c r="AB135" s="165" t="str">
        <f t="shared" si="22"/>
        <v>OK</v>
      </c>
      <c r="AC135" s="165" t="str">
        <f>IF(ABS(ROUND((E135-D135)+(I135-H135),2) - (ROUND('N2.3_RIIO3_Risk_And_Volumes'!BQ135,2)))&lt;0.01,"OK","Error")</f>
        <v>OK</v>
      </c>
      <c r="AD135" s="165" t="str">
        <f>IF(ABS(ROUND(((E135-D135)+(I135-H135)+('N2.3_RIIO3_Risk_And_Volumes'!BZ135-'N2.3_RIIO3_Risk_And_Volumes'!CA135)),2) - (ROUND(O135,2)))&lt;0.01,"OK","Error")</f>
        <v>OK</v>
      </c>
    </row>
    <row r="136" spans="1:30" hidden="1">
      <c r="A136" s="108" t="s">
        <v>411</v>
      </c>
      <c r="B136" s="144" t="str">
        <f>IF($C$2="ET",VLOOKUP(A136,'N0.7_Lookup_References'!$E$13:$K$71,2,FALSE),IF('N2.1_Network_Risk_Summary'!$C$2="GD",VLOOKUP(A136,'N0.7_Lookup_References'!$E$13:$K$73,4,FALSE),IF($C$2="GT",VLOOKUP(A136,'N0.7_Lookup_References'!$E$13:$K$71,6,FALSE),"")))</f>
        <v>No entry required</v>
      </c>
      <c r="C136" s="241" t="str">
        <f>IF($C$2="ET",VLOOKUP(A136,'N0.7_Lookup_References'!$E$13:$K$63,3,FALSE),IF('N2.1_Network_Risk_Summary'!$C$2="GD",VLOOKUP(A136,'N0.7_Lookup_References'!$E$13:$K$73,5,FALSE),IF($C$2="GT",VLOOKUP(A136,'N0.7_Lookup_References'!$E$13:$K$63,7,FALSE),"")))</f>
        <v>-</v>
      </c>
      <c r="D136" s="268">
        <f xml:space="preserve"> SUMIFS('N1.3_Project_Listing'!$K$16:$K$829, 'N1.3_Project_Listing'!$G$16:$G$829,"A1", 'N1.3_Project_Listing'!$A$16:$A$829,$B136, 'N1.3_Project_Listing'!$D$16:$D$829, "Replacement")</f>
        <v>0</v>
      </c>
      <c r="E136" s="268">
        <f xml:space="preserve"> SUMIFS('N1.3_Project_Listing'!$L$16:$L$829, 'N1.3_Project_Listing'!$G$16:$G$829,"A1", 'N1.3_Project_Listing'!$A$16:$A$829,$B136, 'N1.3_Project_Listing'!$D$16:$D$829, "Replacement")</f>
        <v>0</v>
      </c>
      <c r="F136" s="268">
        <f>SUMIFS('N1.3_Project_Listing'!$M$16:$M$829,'N1.3_Project_Listing'!$G$16:$G$829,"A1",'N1.3_Project_Listing'!$A$16:$A$829,$B136,'N1.3_Project_Listing'!$D$16:$D$829, "Refurbishment")</f>
        <v>0</v>
      </c>
      <c r="G136" s="268">
        <f>SUMIFS('N1.3_Project_Listing'!$M$16:$M$829,'N1.3_Project_Listing'!$G$16:$G$829,"A1",'N1.3_Project_Listing'!$A$16:$A$829,$B136,'N1.3_Project_Listing'!$D$16:$D$829, "Removal") + SUMIFS('N1.3_Project_Listing'!$M$16:$M$829,'N1.3_Project_Listing'!$G$16:$G$829,"A1",'N1.3_Project_Listing'!$A$16:$A$829,$B136,'N1.3_Project_Listing'!$D$16:$D$829, "Addition")</f>
        <v>0</v>
      </c>
      <c r="H136" s="268">
        <f>SUMIFS('N1.3_Project_Listing'!$M$16:$M$829,'N1.3_Project_Listing'!$G$16:$G$829,"A1",'N1.3_Project_Listing'!$A$16:$A$829,$B136,'N1.3_Project_Listing'!$D$16:$D$829, "Removal")</f>
        <v>0</v>
      </c>
      <c r="I136" s="268">
        <f>SUMIFS('N1.3_Project_Listing'!$M$16:$M$829,'N1.3_Project_Listing'!$G$16:$G$829,"A1",'N1.3_Project_Listing'!$A$16:$A$829,$B136,'N1.3_Project_Listing'!$D$16:$D$829, "Addition")</f>
        <v>0</v>
      </c>
      <c r="J136" s="268">
        <f>SUMIFS('N2.3_RIIO3_Risk_And_Volumes'!$CB$81:$CB$138,'N2.3_RIIO3_Risk_And_Volumes'!$C$81:$C$138,$B136)</f>
        <v>0</v>
      </c>
      <c r="K136" s="268">
        <f t="shared" si="19"/>
        <v>0</v>
      </c>
      <c r="L136" s="268">
        <f>SUMIFS('N2.3_RIIO3_Risk_And_Volumes'!$BN$81:$BN$138,'N2.3_RIIO3_Risk_And_Volumes'!$C$81:$C$138,$B136)</f>
        <v>0</v>
      </c>
      <c r="M136" s="268">
        <f>SUMIFS('N2.3_RIIO3_Risk_And_Volumes'!$BP$81:$BP$138,'N2.3_RIIO3_Risk_And_Volumes'!$C$81:$C$138,$B136)</f>
        <v>0</v>
      </c>
      <c r="N136" s="268">
        <f>SUMIFS('N2.3_RIIO3_Risk_And_Volumes'!$BR$81:$BR$138,'N2.3_RIIO3_Risk_And_Volumes'!$C$81:$C$138,$B136)</f>
        <v>0</v>
      </c>
      <c r="O136" s="66">
        <f t="shared" si="20"/>
        <v>0</v>
      </c>
      <c r="P136" s="268">
        <f>SUMIFS('N2.3_RIIO3_Risk_And_Volumes'!$BN$144:$BN$201,'N2.3_RIIO3_Risk_And_Volumes'!$C$144:$C$201,$B136)</f>
        <v>0</v>
      </c>
      <c r="Q136" s="268">
        <f>SUMIFS('N2.3_RIIO3_Risk_And_Volumes'!$BP$144:$BP$201,'N2.3_RIIO3_Risk_And_Volumes'!$C$144:$C$201,$B136)</f>
        <v>0</v>
      </c>
      <c r="R136" s="268">
        <f>SUMIFS('N2.3_RIIO3_Risk_And_Volumes'!$BR$144:$BR$201,'N2.3_RIIO3_Risk_And_Volumes'!$C$144:$C$201,$B136)</f>
        <v>0</v>
      </c>
      <c r="S136" s="66">
        <f t="shared" si="21"/>
        <v>0</v>
      </c>
      <c r="AB136" s="165" t="str">
        <f t="shared" si="22"/>
        <v>OK</v>
      </c>
      <c r="AC136" s="165" t="str">
        <f>IF(ABS(ROUND((E136-D136)+(I136-H136),2) - (ROUND('N2.3_RIIO3_Risk_And_Volumes'!BQ136,2)))&lt;0.01,"OK","Error")</f>
        <v>OK</v>
      </c>
      <c r="AD136" s="165" t="str">
        <f>IF(ABS(ROUND(((E136-D136)+(I136-H136)+('N2.3_RIIO3_Risk_And_Volumes'!BZ136-'N2.3_RIIO3_Risk_And_Volumes'!CA136)),2) - (ROUND(O136,2)))&lt;0.01,"OK","Error")</f>
        <v>OK</v>
      </c>
    </row>
    <row r="137" spans="1:30" hidden="1">
      <c r="A137" s="108" t="s">
        <v>413</v>
      </c>
      <c r="B137" s="144" t="str">
        <f>IF($C$2="ET",VLOOKUP(A137,'N0.7_Lookup_References'!$E$13:$K$71,2,FALSE),IF('N2.1_Network_Risk_Summary'!$C$2="GD",VLOOKUP(A137,'N0.7_Lookup_References'!$E$13:$K$73,4,FALSE),IF($C$2="GT",VLOOKUP(A137,'N0.7_Lookup_References'!$E$13:$K$71,6,FALSE),"")))</f>
        <v>No entry required</v>
      </c>
      <c r="C137" s="241" t="str">
        <f>IF($C$2="ET",VLOOKUP(A137,'N0.7_Lookup_References'!$E$13:$K$63,3,FALSE),IF('N2.1_Network_Risk_Summary'!$C$2="GD",VLOOKUP(A137,'N0.7_Lookup_References'!$E$13:$K$73,5,FALSE),IF($C$2="GT",VLOOKUP(A137,'N0.7_Lookup_References'!$E$13:$K$63,7,FALSE),"")))</f>
        <v>-</v>
      </c>
      <c r="D137" s="268">
        <f xml:space="preserve"> SUMIFS('N1.3_Project_Listing'!$K$16:$K$829, 'N1.3_Project_Listing'!$G$16:$G$829,"A1", 'N1.3_Project_Listing'!$A$16:$A$829,$B137, 'N1.3_Project_Listing'!$D$16:$D$829, "Replacement")</f>
        <v>0</v>
      </c>
      <c r="E137" s="268">
        <f xml:space="preserve"> SUMIFS('N1.3_Project_Listing'!$L$16:$L$829, 'N1.3_Project_Listing'!$G$16:$G$829,"A1", 'N1.3_Project_Listing'!$A$16:$A$829,$B137, 'N1.3_Project_Listing'!$D$16:$D$829, "Replacement")</f>
        <v>0</v>
      </c>
      <c r="F137" s="268">
        <f>SUMIFS('N1.3_Project_Listing'!$M$16:$M$829,'N1.3_Project_Listing'!$G$16:$G$829,"A1",'N1.3_Project_Listing'!$A$16:$A$829,$B137,'N1.3_Project_Listing'!$D$16:$D$829, "Refurbishment")</f>
        <v>0</v>
      </c>
      <c r="G137" s="268">
        <f>SUMIFS('N1.3_Project_Listing'!$M$16:$M$829,'N1.3_Project_Listing'!$G$16:$G$829,"A1",'N1.3_Project_Listing'!$A$16:$A$829,$B137,'N1.3_Project_Listing'!$D$16:$D$829, "Removal") + SUMIFS('N1.3_Project_Listing'!$M$16:$M$829,'N1.3_Project_Listing'!$G$16:$G$829,"A1",'N1.3_Project_Listing'!$A$16:$A$829,$B137,'N1.3_Project_Listing'!$D$16:$D$829, "Addition")</f>
        <v>0</v>
      </c>
      <c r="H137" s="268">
        <f>SUMIFS('N1.3_Project_Listing'!$M$16:$M$829,'N1.3_Project_Listing'!$G$16:$G$829,"A1",'N1.3_Project_Listing'!$A$16:$A$829,$B137,'N1.3_Project_Listing'!$D$16:$D$829, "Removal")</f>
        <v>0</v>
      </c>
      <c r="I137" s="268">
        <f>SUMIFS('N1.3_Project_Listing'!$M$16:$M$829,'N1.3_Project_Listing'!$G$16:$G$829,"A1",'N1.3_Project_Listing'!$A$16:$A$829,$B137,'N1.3_Project_Listing'!$D$16:$D$829, "Addition")</f>
        <v>0</v>
      </c>
      <c r="J137" s="268">
        <f>SUMIFS('N2.3_RIIO3_Risk_And_Volumes'!$CB$81:$CB$138,'N2.3_RIIO3_Risk_And_Volumes'!$C$81:$C$138,$B137)</f>
        <v>0</v>
      </c>
      <c r="K137" s="268">
        <f t="shared" si="19"/>
        <v>0</v>
      </c>
      <c r="L137" s="268">
        <f>SUMIFS('N2.3_RIIO3_Risk_And_Volumes'!$BN$81:$BN$138,'N2.3_RIIO3_Risk_And_Volumes'!$C$81:$C$138,$B137)</f>
        <v>0</v>
      </c>
      <c r="M137" s="268">
        <f>SUMIFS('N2.3_RIIO3_Risk_And_Volumes'!$BP$81:$BP$138,'N2.3_RIIO3_Risk_And_Volumes'!$C$81:$C$138,$B137)</f>
        <v>0</v>
      </c>
      <c r="N137" s="268">
        <f>SUMIFS('N2.3_RIIO3_Risk_And_Volumes'!$BR$81:$BR$138,'N2.3_RIIO3_Risk_And_Volumes'!$C$81:$C$138,$B137)</f>
        <v>0</v>
      </c>
      <c r="O137" s="66">
        <f t="shared" si="20"/>
        <v>0</v>
      </c>
      <c r="P137" s="268">
        <f>SUMIFS('N2.3_RIIO3_Risk_And_Volumes'!$BN$144:$BN$201,'N2.3_RIIO3_Risk_And_Volumes'!$C$144:$C$201,$B137)</f>
        <v>0</v>
      </c>
      <c r="Q137" s="268">
        <f>SUMIFS('N2.3_RIIO3_Risk_And_Volumes'!$BP$144:$BP$201,'N2.3_RIIO3_Risk_And_Volumes'!$C$144:$C$201,$B137)</f>
        <v>0</v>
      </c>
      <c r="R137" s="268">
        <f>SUMIFS('N2.3_RIIO3_Risk_And_Volumes'!$BR$144:$BR$201,'N2.3_RIIO3_Risk_And_Volumes'!$C$144:$C$201,$B137)</f>
        <v>0</v>
      </c>
      <c r="S137" s="66">
        <f t="shared" si="21"/>
        <v>0</v>
      </c>
      <c r="AB137" s="165" t="str">
        <f t="shared" si="22"/>
        <v>OK</v>
      </c>
      <c r="AC137" s="165" t="str">
        <f>IF(ABS(ROUND((E137-D137)+(I137-H137),2) - (ROUND('N2.3_RIIO3_Risk_And_Volumes'!BQ137,2)))&lt;0.01,"OK","Error")</f>
        <v>OK</v>
      </c>
      <c r="AD137" s="165" t="str">
        <f>IF(ABS(ROUND(((E137-D137)+(I137-H137)+('N2.3_RIIO3_Risk_And_Volumes'!BZ137-'N2.3_RIIO3_Risk_And_Volumes'!CA137)),2) - (ROUND(O137,2)))&lt;0.01,"OK","Error")</f>
        <v>OK</v>
      </c>
    </row>
    <row r="138" spans="1:30" hidden="1">
      <c r="A138" s="108" t="s">
        <v>415</v>
      </c>
      <c r="B138" s="144" t="str">
        <f>IF($C$2="ET",VLOOKUP(A138,'N0.7_Lookup_References'!$E$13:$K$71,2,FALSE),IF('N2.1_Network_Risk_Summary'!$C$2="GD",VLOOKUP(A138,'N0.7_Lookup_References'!$E$13:$K$73,4,FALSE),IF($C$2="GT",VLOOKUP(A138,'N0.7_Lookup_References'!$E$13:$K$71,6,FALSE),"")))</f>
        <v>No entry required</v>
      </c>
      <c r="C138" s="241" t="str">
        <f>IF($C$2="ET",VLOOKUP(A138,'N0.7_Lookup_References'!$E$13:$K$63,3,FALSE),IF('N2.1_Network_Risk_Summary'!$C$2="GD",VLOOKUP(A138,'N0.7_Lookup_References'!$E$13:$K$73,5,FALSE),IF($C$2="GT",VLOOKUP(A138,'N0.7_Lookup_References'!$E$13:$K$63,7,FALSE),"")))</f>
        <v>-</v>
      </c>
      <c r="D138" s="268">
        <f xml:space="preserve"> SUMIFS('N1.3_Project_Listing'!$K$16:$K$829, 'N1.3_Project_Listing'!$G$16:$G$829,"A1", 'N1.3_Project_Listing'!$A$16:$A$829,$B138, 'N1.3_Project_Listing'!$D$16:$D$829, "Replacement")</f>
        <v>0</v>
      </c>
      <c r="E138" s="268">
        <f xml:space="preserve"> SUMIFS('N1.3_Project_Listing'!$L$16:$L$829, 'N1.3_Project_Listing'!$G$16:$G$829,"A1", 'N1.3_Project_Listing'!$A$16:$A$829,$B138, 'N1.3_Project_Listing'!$D$16:$D$829, "Replacement")</f>
        <v>0</v>
      </c>
      <c r="F138" s="268">
        <f>SUMIFS('N1.3_Project_Listing'!$M$16:$M$829,'N1.3_Project_Listing'!$G$16:$G$829,"A1",'N1.3_Project_Listing'!$A$16:$A$829,$B138,'N1.3_Project_Listing'!$D$16:$D$829, "Refurbishment")</f>
        <v>0</v>
      </c>
      <c r="G138" s="268">
        <f>SUMIFS('N1.3_Project_Listing'!$M$16:$M$829,'N1.3_Project_Listing'!$G$16:$G$829,"A1",'N1.3_Project_Listing'!$A$16:$A$829,$B138,'N1.3_Project_Listing'!$D$16:$D$829, "Removal") + SUMIFS('N1.3_Project_Listing'!$M$16:$M$829,'N1.3_Project_Listing'!$G$16:$G$829,"A1",'N1.3_Project_Listing'!$A$16:$A$829,$B138,'N1.3_Project_Listing'!$D$16:$D$829, "Addition")</f>
        <v>0</v>
      </c>
      <c r="H138" s="268">
        <f>SUMIFS('N1.3_Project_Listing'!$M$16:$M$829,'N1.3_Project_Listing'!$G$16:$G$829,"A1",'N1.3_Project_Listing'!$A$16:$A$829,$B138,'N1.3_Project_Listing'!$D$16:$D$829, "Removal")</f>
        <v>0</v>
      </c>
      <c r="I138" s="268">
        <f>SUMIFS('N1.3_Project_Listing'!$M$16:$M$829,'N1.3_Project_Listing'!$G$16:$G$829,"A1",'N1.3_Project_Listing'!$A$16:$A$829,$B138,'N1.3_Project_Listing'!$D$16:$D$829, "Addition")</f>
        <v>0</v>
      </c>
      <c r="J138" s="268">
        <f>SUMIFS('N2.3_RIIO3_Risk_And_Volumes'!$CB$81:$CB$138,'N2.3_RIIO3_Risk_And_Volumes'!$C$81:$C$138,$B138)</f>
        <v>0</v>
      </c>
      <c r="K138" s="268">
        <f t="shared" si="19"/>
        <v>0</v>
      </c>
      <c r="L138" s="268">
        <f>SUMIFS('N2.3_RIIO3_Risk_And_Volumes'!$BN$81:$BN$138,'N2.3_RIIO3_Risk_And_Volumes'!$C$81:$C$138,$B138)</f>
        <v>0</v>
      </c>
      <c r="M138" s="268">
        <f>SUMIFS('N2.3_RIIO3_Risk_And_Volumes'!$BP$81:$BP$138,'N2.3_RIIO3_Risk_And_Volumes'!$C$81:$C$138,$B138)</f>
        <v>0</v>
      </c>
      <c r="N138" s="268">
        <f>SUMIFS('N2.3_RIIO3_Risk_And_Volumes'!$BR$81:$BR$138,'N2.3_RIIO3_Risk_And_Volumes'!$C$81:$C$138,$B138)</f>
        <v>0</v>
      </c>
      <c r="O138" s="66">
        <f t="shared" si="20"/>
        <v>0</v>
      </c>
      <c r="P138" s="268">
        <f>SUMIFS('N2.3_RIIO3_Risk_And_Volumes'!$BN$144:$BN$201,'N2.3_RIIO3_Risk_And_Volumes'!$C$144:$C$201,$B138)</f>
        <v>0</v>
      </c>
      <c r="Q138" s="268">
        <f>SUMIFS('N2.3_RIIO3_Risk_And_Volumes'!$BP$144:$BP$201,'N2.3_RIIO3_Risk_And_Volumes'!$C$144:$C$201,$B138)</f>
        <v>0</v>
      </c>
      <c r="R138" s="268">
        <f>SUMIFS('N2.3_RIIO3_Risk_And_Volumes'!$BR$144:$BR$201,'N2.3_RIIO3_Risk_And_Volumes'!$C$144:$C$201,$B138)</f>
        <v>0</v>
      </c>
      <c r="S138" s="66">
        <f t="shared" si="21"/>
        <v>0</v>
      </c>
      <c r="AB138" s="165" t="str">
        <f t="shared" si="22"/>
        <v>OK</v>
      </c>
      <c r="AC138" s="165" t="str">
        <f>IF(ABS(ROUND((E138-D138)+(I138-H138),2) - (ROUND('N2.3_RIIO3_Risk_And_Volumes'!BQ138,2)))&lt;0.01,"OK","Error")</f>
        <v>OK</v>
      </c>
      <c r="AD138" s="165" t="str">
        <f>IF(ABS(ROUND(((E138-D138)+(I138-H138)+('N2.3_RIIO3_Risk_And_Volumes'!BZ138-'N2.3_RIIO3_Risk_And_Volumes'!CA138)),2) - (ROUND(O138,2)))&lt;0.01,"OK","Error")</f>
        <v>OK</v>
      </c>
    </row>
    <row r="139" spans="1:30" ht="14" thickBot="1">
      <c r="A139" s="14"/>
      <c r="B139" s="145" t="s">
        <v>230</v>
      </c>
      <c r="C139" s="163" t="s">
        <v>245</v>
      </c>
      <c r="D139" s="265">
        <f t="shared" ref="D139:S139" si="23">SUM(D81:D138)</f>
        <v>5848.9519932511557</v>
      </c>
      <c r="E139" s="265">
        <f t="shared" si="23"/>
        <v>5842.2000473807484</v>
      </c>
      <c r="F139" s="265">
        <f t="shared" si="23"/>
        <v>460</v>
      </c>
      <c r="G139" s="265">
        <f t="shared" si="23"/>
        <v>10</v>
      </c>
      <c r="H139" s="265">
        <f t="shared" si="23"/>
        <v>10</v>
      </c>
      <c r="I139" s="265">
        <f t="shared" si="23"/>
        <v>0</v>
      </c>
      <c r="J139" s="265">
        <f t="shared" si="23"/>
        <v>0</v>
      </c>
      <c r="K139" s="265">
        <f t="shared" si="23"/>
        <v>6315.5760203159525</v>
      </c>
      <c r="L139" s="265">
        <f t="shared" si="23"/>
        <v>2596135.7304330734</v>
      </c>
      <c r="M139" s="265">
        <f t="shared" si="23"/>
        <v>2596135.7304330734</v>
      </c>
      <c r="N139" s="265">
        <f t="shared" si="23"/>
        <v>2596070.7583960728</v>
      </c>
      <c r="O139" s="265">
        <f t="shared" si="23"/>
        <v>-64.972036999999546</v>
      </c>
      <c r="P139" s="265">
        <f t="shared" si="23"/>
        <v>2596135.7304330734</v>
      </c>
      <c r="Q139" s="265">
        <f t="shared" si="23"/>
        <v>2596135.7304330734</v>
      </c>
      <c r="R139" s="265">
        <f t="shared" si="23"/>
        <v>2596070.7583960728</v>
      </c>
      <c r="S139" s="265">
        <f t="shared" si="23"/>
        <v>-64.97203699999227</v>
      </c>
      <c r="V139" s="3"/>
      <c r="W139" s="3"/>
      <c r="X139" s="3"/>
      <c r="Y139" s="3"/>
    </row>
    <row r="146" ht="15" customHeight="1"/>
    <row r="148" ht="24.65" customHeight="1"/>
  </sheetData>
  <mergeCells count="8">
    <mergeCell ref="AB79:AD79"/>
    <mergeCell ref="AB14:AD14"/>
    <mergeCell ref="L79:O79"/>
    <mergeCell ref="P79:S79"/>
    <mergeCell ref="D79:K79"/>
    <mergeCell ref="W14:Z14"/>
    <mergeCell ref="O14:V14"/>
    <mergeCell ref="D14:N14"/>
  </mergeCells>
  <phoneticPr fontId="40"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499984740745262"/>
  </sheetPr>
  <dimension ref="A1:BR137"/>
  <sheetViews>
    <sheetView topLeftCell="B7" zoomScale="80" zoomScaleNormal="80" workbookViewId="0">
      <selection activeCell="I86" sqref="I86"/>
    </sheetView>
  </sheetViews>
  <sheetFormatPr defaultRowHeight="14.5"/>
  <cols>
    <col min="1" max="1" width="0" hidden="1" customWidth="1"/>
    <col min="3" max="3" width="44" bestFit="1" customWidth="1"/>
    <col min="6" max="14" width="10.26953125" bestFit="1" customWidth="1"/>
    <col min="15" max="23" width="10.1796875" bestFit="1" customWidth="1"/>
    <col min="24" max="24" width="9.453125" bestFit="1" customWidth="1"/>
    <col min="48" max="48" width="9.453125" bestFit="1" customWidth="1"/>
  </cols>
  <sheetData>
    <row r="1" spans="2:70" s="3" customFormat="1" ht="24.5">
      <c r="B1" s="1" t="str">
        <f>"Business Plan Data Template " &amp; 'N0.1_Details'!$B$17</f>
        <v>Business Plan Data Template RIIO-3</v>
      </c>
      <c r="C1" s="2"/>
      <c r="D1" s="2"/>
      <c r="E1" s="2"/>
      <c r="F1" s="2"/>
      <c r="G1" s="56"/>
      <c r="H1" s="2"/>
      <c r="I1" s="2"/>
      <c r="J1" s="2"/>
      <c r="K1" s="2"/>
      <c r="L1" s="2"/>
      <c r="M1" s="2"/>
      <c r="N1" s="2"/>
      <c r="O1" s="2"/>
      <c r="P1" s="2"/>
      <c r="Q1" s="2"/>
      <c r="R1" s="2"/>
      <c r="S1" s="2"/>
      <c r="T1" s="2"/>
      <c r="U1" s="2"/>
      <c r="V1" s="2"/>
      <c r="W1" s="2"/>
      <c r="X1" s="2"/>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2:70" s="3" customFormat="1" ht="23">
      <c r="B2" s="1" t="str">
        <f>'N0.1_Details'!$B$14</f>
        <v>Northern Gas Networks</v>
      </c>
      <c r="C2" s="159"/>
      <c r="D2" s="1" t="str">
        <f>VLOOKUP('N0.1_Details'!$B$15,'N0.1_Details'!$B$24:$C$36,2,FALSE)</f>
        <v>GD</v>
      </c>
      <c r="E2" s="4"/>
      <c r="F2" s="4"/>
      <c r="G2" s="4"/>
      <c r="H2" s="4"/>
      <c r="I2" s="4"/>
      <c r="J2" s="4"/>
      <c r="K2" s="4"/>
      <c r="L2" s="4"/>
      <c r="M2" s="4"/>
      <c r="N2" s="4"/>
      <c r="O2" s="4"/>
      <c r="P2" s="4"/>
      <c r="Q2" s="4"/>
      <c r="R2" s="4"/>
      <c r="S2" s="4"/>
      <c r="T2" s="4"/>
      <c r="U2" s="4"/>
      <c r="V2" s="4"/>
      <c r="W2" s="4"/>
      <c r="X2" s="4"/>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row>
    <row r="3" spans="2:70" s="3" customFormat="1" ht="19.5">
      <c r="B3" s="5" t="str">
        <f>"Workbook: " &amp; 'N0.1_Details'!$B$16</f>
        <v>Workbook: N: NARM</v>
      </c>
      <c r="C3" s="6"/>
      <c r="D3" s="6"/>
      <c r="E3" s="6"/>
      <c r="F3" s="6"/>
      <c r="G3" s="6"/>
      <c r="H3" s="6"/>
      <c r="I3" s="6"/>
      <c r="J3" s="6"/>
      <c r="K3" s="6"/>
      <c r="L3" s="6"/>
      <c r="M3" s="6"/>
      <c r="N3" s="6"/>
      <c r="O3" s="6"/>
      <c r="P3" s="6"/>
      <c r="Q3" s="6"/>
      <c r="R3" s="6"/>
      <c r="S3" s="6"/>
      <c r="T3" s="6"/>
      <c r="U3" s="6"/>
      <c r="V3" s="6"/>
      <c r="W3" s="6"/>
      <c r="X3" s="6"/>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row>
    <row r="4" spans="2:70" s="3" customFormat="1" ht="17.5">
      <c r="B4" s="7" t="str">
        <f>"Submission Version " &amp; 'N0.1_Details'!$B$19 &amp; " - Submitted on " &amp; TEXT('N0.1_Details'!$B$20,"dd mmm yyyy")</f>
        <v>Submission Version 1 - Submitted on 11 Dec 2024</v>
      </c>
      <c r="C4" s="8"/>
      <c r="D4" s="8"/>
      <c r="E4" s="8"/>
      <c r="F4" s="8"/>
      <c r="G4" s="8"/>
      <c r="H4" s="8"/>
      <c r="I4" s="8"/>
      <c r="J4" s="8"/>
      <c r="K4" s="8"/>
      <c r="L4" s="8"/>
      <c r="M4" s="8"/>
      <c r="N4" s="8"/>
      <c r="O4" s="8"/>
      <c r="P4" s="8"/>
      <c r="Q4" s="8"/>
      <c r="R4" s="8"/>
      <c r="S4" s="8"/>
      <c r="T4" s="8"/>
      <c r="U4" s="8"/>
      <c r="V4" s="8"/>
      <c r="W4" s="8"/>
      <c r="X4" s="8"/>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2:70" s="3" customFormat="1" ht="17.5">
      <c r="B5" s="7" t="str">
        <f>"Template Version: " &amp; 'N0.1_Details'!$B$13</f>
        <v>Template Version: V3</v>
      </c>
      <c r="C5" s="8"/>
      <c r="D5" s="8"/>
      <c r="E5" s="8"/>
      <c r="F5" s="8"/>
      <c r="G5" s="8"/>
      <c r="H5" s="8"/>
      <c r="I5" s="8"/>
      <c r="J5" s="8"/>
      <c r="K5" s="8"/>
      <c r="L5" s="8"/>
      <c r="M5" s="8"/>
      <c r="N5" s="8"/>
      <c r="O5" s="8"/>
      <c r="P5" s="8"/>
      <c r="Q5" s="8"/>
      <c r="R5" s="8"/>
      <c r="S5" s="8"/>
      <c r="T5" s="8"/>
      <c r="U5" s="8"/>
      <c r="V5" s="8"/>
      <c r="W5" s="8"/>
      <c r="X5" s="8"/>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2:70" s="3" customFormat="1" ht="19.5">
      <c r="B6" s="5" t="str">
        <f ca="1">"Sheet: " &amp;VLOOKUP(RIGHT(CELL("filename",B1),LEN(CELL("filename",B1))-FIND("]",CELL("filename",B1))),'N0.2_Contents'!$A$13:$B$50,2,FALSE)</f>
        <v>Sheet: N2.2 Risk Bandings</v>
      </c>
      <c r="C6" s="6"/>
      <c r="D6" s="6"/>
      <c r="E6" s="6"/>
      <c r="F6" s="6"/>
      <c r="G6" s="6"/>
      <c r="H6" s="6"/>
      <c r="I6" s="6"/>
      <c r="J6" s="6"/>
      <c r="K6" s="6"/>
      <c r="L6" s="6"/>
      <c r="M6" s="6"/>
      <c r="N6" s="6"/>
      <c r="O6" s="6"/>
      <c r="P6" s="6"/>
      <c r="Q6" s="6"/>
      <c r="R6" s="6"/>
      <c r="S6" s="6"/>
      <c r="T6" s="6"/>
      <c r="U6" s="6"/>
      <c r="V6" s="6"/>
      <c r="W6" s="6"/>
      <c r="X6" s="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row>
    <row r="7" spans="2:70" s="3" customFormat="1" ht="17.5">
      <c r="B7" s="7" t="str">
        <f>"Price Base: " &amp; 'N0.6_Data_Constants'!C13</f>
        <v>Price Base: 2023/24</v>
      </c>
      <c r="C7" s="7"/>
      <c r="D7" s="7"/>
      <c r="E7" s="8"/>
      <c r="F7" s="8"/>
      <c r="G7" s="8"/>
      <c r="H7" s="8"/>
      <c r="I7" s="8"/>
      <c r="J7" s="8"/>
      <c r="K7" s="8"/>
      <c r="L7" s="8"/>
      <c r="M7" s="8"/>
      <c r="N7" s="8"/>
      <c r="O7" s="8"/>
      <c r="P7" s="8"/>
      <c r="Q7" s="8"/>
      <c r="R7" s="8"/>
      <c r="S7" s="8"/>
      <c r="T7" s="8"/>
      <c r="U7" s="8"/>
      <c r="V7" s="8"/>
      <c r="W7" s="8"/>
      <c r="X7" s="8"/>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row>
    <row r="8" spans="2:70" s="99" customFormat="1" ht="13.5">
      <c r="B8" s="101" t="str">
        <f ca="1">"Error Checks: " &amp; IF(ISERROR(MATCH("Error",$B$9:$BK$9,0)),"OK","Error")</f>
        <v>Error Checks: OK</v>
      </c>
      <c r="C8" s="102"/>
      <c r="D8" s="102"/>
      <c r="E8" s="102"/>
      <c r="F8" s="102"/>
      <c r="G8" s="102"/>
      <c r="H8" s="102"/>
      <c r="I8" s="102"/>
      <c r="J8" s="102"/>
      <c r="K8" s="102"/>
      <c r="L8" s="102"/>
      <c r="M8" s="102"/>
      <c r="N8" s="102"/>
      <c r="O8" s="102"/>
      <c r="P8" s="102"/>
      <c r="Q8" s="102"/>
      <c r="R8" s="102"/>
      <c r="S8" s="102"/>
      <c r="T8" s="102"/>
      <c r="U8" s="102"/>
      <c r="V8" s="102"/>
      <c r="W8" s="102"/>
      <c r="X8" s="102"/>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row>
    <row r="9" spans="2:70" s="99" customFormat="1" ht="13.5">
      <c r="B9" s="104" t="str">
        <f t="shared" ref="B9:X9" si="0">IF(ISERROR(MATCH("Error",B10:B204,0)),"-","Error")</f>
        <v>-</v>
      </c>
      <c r="C9" s="104" t="str">
        <f t="shared" si="0"/>
        <v>-</v>
      </c>
      <c r="D9" s="104" t="str">
        <f t="shared" ca="1" si="0"/>
        <v>-</v>
      </c>
      <c r="E9" s="104" t="str">
        <f t="shared" si="0"/>
        <v>-</v>
      </c>
      <c r="F9" s="104" t="str">
        <f t="shared" si="0"/>
        <v>-</v>
      </c>
      <c r="G9" s="104" t="str">
        <f t="shared" si="0"/>
        <v>-</v>
      </c>
      <c r="H9" s="104" t="str">
        <f t="shared" si="0"/>
        <v>-</v>
      </c>
      <c r="I9" s="104" t="str">
        <f t="shared" si="0"/>
        <v>-</v>
      </c>
      <c r="J9" s="104" t="str">
        <f t="shared" si="0"/>
        <v>-</v>
      </c>
      <c r="K9" s="104" t="str">
        <f t="shared" si="0"/>
        <v>-</v>
      </c>
      <c r="L9" s="104" t="str">
        <f t="shared" si="0"/>
        <v>-</v>
      </c>
      <c r="M9" s="104" t="str">
        <f t="shared" si="0"/>
        <v>-</v>
      </c>
      <c r="N9" s="104" t="str">
        <f t="shared" si="0"/>
        <v>-</v>
      </c>
      <c r="O9" s="104" t="str">
        <f t="shared" si="0"/>
        <v>-</v>
      </c>
      <c r="P9" s="104" t="str">
        <f t="shared" si="0"/>
        <v>-</v>
      </c>
      <c r="Q9" s="104" t="str">
        <f t="shared" si="0"/>
        <v>-</v>
      </c>
      <c r="R9" s="104" t="str">
        <f t="shared" si="0"/>
        <v>-</v>
      </c>
      <c r="S9" s="104" t="str">
        <f t="shared" si="0"/>
        <v>-</v>
      </c>
      <c r="T9" s="104" t="str">
        <f t="shared" si="0"/>
        <v>-</v>
      </c>
      <c r="U9" s="104" t="str">
        <f t="shared" si="0"/>
        <v>-</v>
      </c>
      <c r="V9" s="104" t="str">
        <f t="shared" si="0"/>
        <v>-</v>
      </c>
      <c r="W9" s="104" t="str">
        <f t="shared" si="0"/>
        <v>-</v>
      </c>
      <c r="X9" s="104" t="str">
        <f t="shared" si="0"/>
        <v>-</v>
      </c>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row>
    <row r="11" spans="2:70" s="192" customFormat="1" ht="17.5">
      <c r="B11" s="9" t="s">
        <v>909</v>
      </c>
    </row>
    <row r="12" spans="2:70">
      <c r="C12" s="200" t="s">
        <v>433</v>
      </c>
      <c r="D12" s="198" t="str">
        <f ca="1">VLOOKUP(SUBSTITUTE($B$6,"Sheet: ",""),'N0.2_Contents'!$B$13:$F$40,MATCH('N0.2_Contents'!$D$13,'N0.2_Contents'!$B$13:$F$13,0),FALSE)</f>
        <v>Dean Pearson</v>
      </c>
    </row>
    <row r="13" spans="2:70" ht="17.5">
      <c r="B13" s="9" t="s">
        <v>868</v>
      </c>
    </row>
    <row r="15" spans="2:70">
      <c r="B15" s="12" t="s">
        <v>910</v>
      </c>
      <c r="C15" s="229"/>
      <c r="D15" s="229"/>
      <c r="E15" s="458" t="s">
        <v>911</v>
      </c>
      <c r="F15" s="459"/>
      <c r="G15" s="459"/>
      <c r="H15" s="459"/>
      <c r="I15" s="459"/>
      <c r="J15" s="459"/>
      <c r="K15" s="459"/>
      <c r="L15" s="459"/>
      <c r="M15" s="459"/>
      <c r="N15" s="460"/>
      <c r="O15" s="458" t="s">
        <v>912</v>
      </c>
      <c r="P15" s="459"/>
      <c r="Q15" s="459"/>
      <c r="R15" s="459"/>
      <c r="S15" s="459"/>
      <c r="T15" s="459"/>
      <c r="U15" s="459"/>
      <c r="V15" s="459"/>
      <c r="W15" s="459"/>
      <c r="X15" s="460"/>
    </row>
    <row r="16" spans="2:70" ht="15" thickBot="1">
      <c r="B16" s="13"/>
      <c r="C16" s="107" t="s">
        <v>425</v>
      </c>
      <c r="D16" s="52" t="s">
        <v>156</v>
      </c>
      <c r="E16" s="26" t="s">
        <v>663</v>
      </c>
      <c r="F16" s="17" t="s">
        <v>664</v>
      </c>
      <c r="G16" s="18" t="s">
        <v>665</v>
      </c>
      <c r="H16" s="19" t="s">
        <v>666</v>
      </c>
      <c r="I16" s="20" t="s">
        <v>667</v>
      </c>
      <c r="J16" s="21" t="s">
        <v>668</v>
      </c>
      <c r="K16" s="22" t="s">
        <v>669</v>
      </c>
      <c r="L16" s="25" t="s">
        <v>670</v>
      </c>
      <c r="M16" s="23" t="s">
        <v>671</v>
      </c>
      <c r="N16" s="27" t="s">
        <v>672</v>
      </c>
      <c r="O16" s="16" t="s">
        <v>663</v>
      </c>
      <c r="P16" s="17" t="s">
        <v>664</v>
      </c>
      <c r="Q16" s="18" t="s">
        <v>665</v>
      </c>
      <c r="R16" s="19" t="s">
        <v>666</v>
      </c>
      <c r="S16" s="20" t="s">
        <v>667</v>
      </c>
      <c r="T16" s="21" t="s">
        <v>668</v>
      </c>
      <c r="U16" s="22" t="s">
        <v>669</v>
      </c>
      <c r="V16" s="25" t="s">
        <v>670</v>
      </c>
      <c r="W16" s="23" t="s">
        <v>671</v>
      </c>
      <c r="X16" s="24" t="s">
        <v>672</v>
      </c>
    </row>
    <row r="17" spans="1:24">
      <c r="A17" t="s">
        <v>913</v>
      </c>
      <c r="B17" s="106" t="s">
        <v>174</v>
      </c>
      <c r="C17" s="144" t="str">
        <f>IF($D$2="ET",VLOOKUP(B17,'N0.7_Lookup_References'!$E$13:$K$71,2,FALSE),IF('N2.1_Network_Risk_Summary'!$C$2="GD",VLOOKUP(B17,'N0.7_Lookup_References'!$E$13:$K$73,4,FALSE),IF($D$2="GT",VLOOKUP(B17,'N0.7_Lookup_References'!$E$13:$K$71,6,FALSE),"")))</f>
        <v>LTS Pipelines</v>
      </c>
      <c r="D17" s="53" t="s">
        <v>441</v>
      </c>
      <c r="E17" s="115">
        <v>0</v>
      </c>
      <c r="F17" s="350">
        <v>4.0000000000000001E-3</v>
      </c>
      <c r="G17" s="350">
        <v>8.0000000000000002E-3</v>
      </c>
      <c r="H17" s="350">
        <v>1.2E-2</v>
      </c>
      <c r="I17" s="350">
        <v>1.6E-2</v>
      </c>
      <c r="J17" s="350">
        <v>0.02</v>
      </c>
      <c r="K17" s="350">
        <v>2.4E-2</v>
      </c>
      <c r="L17" s="350">
        <v>2.8000000000000004E-2</v>
      </c>
      <c r="M17" s="350">
        <v>3.2000000000000001E-2</v>
      </c>
      <c r="N17" s="350">
        <v>3.5999999999999997E-2</v>
      </c>
      <c r="O17" s="115">
        <f>F17</f>
        <v>4.0000000000000001E-3</v>
      </c>
      <c r="P17" s="115">
        <f t="shared" ref="O17:W31" si="1">G17</f>
        <v>8.0000000000000002E-3</v>
      </c>
      <c r="Q17" s="115">
        <f>H17</f>
        <v>1.2E-2</v>
      </c>
      <c r="R17" s="115">
        <f t="shared" si="1"/>
        <v>1.6E-2</v>
      </c>
      <c r="S17" s="115">
        <f t="shared" si="1"/>
        <v>0.02</v>
      </c>
      <c r="T17" s="115">
        <f t="shared" si="1"/>
        <v>2.4E-2</v>
      </c>
      <c r="U17" s="115">
        <f t="shared" si="1"/>
        <v>2.8000000000000004E-2</v>
      </c>
      <c r="V17" s="115">
        <f t="shared" si="1"/>
        <v>3.2000000000000001E-2</v>
      </c>
      <c r="W17" s="115">
        <f>N17</f>
        <v>3.5999999999999997E-2</v>
      </c>
      <c r="X17" s="69"/>
    </row>
    <row r="18" spans="1:24">
      <c r="A18" t="s">
        <v>913</v>
      </c>
      <c r="B18" s="106" t="s">
        <v>188</v>
      </c>
      <c r="C18" s="144" t="str">
        <f>IF($D$2="ET",VLOOKUP(B18,'N0.7_Lookup_References'!$E$13:$K$71,2,FALSE),IF('N2.1_Network_Risk_Summary'!$C$2="GD",VLOOKUP(B18,'N0.7_Lookup_References'!$E$13:$K$73,4,FALSE),IF($D$2="GT",VLOOKUP(B18,'N0.7_Lookup_References'!$E$13:$K$71,6,FALSE),"")))</f>
        <v>Mains</v>
      </c>
      <c r="D18" s="53" t="s">
        <v>441</v>
      </c>
      <c r="E18" s="115">
        <v>0</v>
      </c>
      <c r="F18" s="350">
        <v>1.5E-3</v>
      </c>
      <c r="G18" s="350">
        <v>3.0000000000000001E-3</v>
      </c>
      <c r="H18" s="350">
        <v>4.4999999999999997E-3</v>
      </c>
      <c r="I18" s="350">
        <v>6.0000000000000001E-3</v>
      </c>
      <c r="J18" s="350">
        <v>7.4999999999999997E-3</v>
      </c>
      <c r="K18" s="350">
        <v>1.0499999999999999E-2</v>
      </c>
      <c r="L18" s="350">
        <v>1.0499999999999999E-2</v>
      </c>
      <c r="M18" s="350">
        <v>1.2E-2</v>
      </c>
      <c r="N18" s="350">
        <v>1.3500000000000002E-2</v>
      </c>
      <c r="O18" s="115">
        <f t="shared" si="1"/>
        <v>1.5E-3</v>
      </c>
      <c r="P18" s="115">
        <f t="shared" si="1"/>
        <v>3.0000000000000001E-3</v>
      </c>
      <c r="Q18" s="115">
        <f t="shared" si="1"/>
        <v>4.4999999999999997E-3</v>
      </c>
      <c r="R18" s="115">
        <f t="shared" si="1"/>
        <v>6.0000000000000001E-3</v>
      </c>
      <c r="S18" s="115">
        <f t="shared" si="1"/>
        <v>7.4999999999999997E-3</v>
      </c>
      <c r="T18" s="115">
        <f t="shared" si="1"/>
        <v>1.0499999999999999E-2</v>
      </c>
      <c r="U18" s="115">
        <f t="shared" si="1"/>
        <v>1.0499999999999999E-2</v>
      </c>
      <c r="V18" s="115">
        <f t="shared" si="1"/>
        <v>1.2E-2</v>
      </c>
      <c r="W18" s="115">
        <f>N18</f>
        <v>1.3500000000000002E-2</v>
      </c>
      <c r="X18" s="69"/>
    </row>
    <row r="19" spans="1:24">
      <c r="A19" t="s">
        <v>913</v>
      </c>
      <c r="B19" s="106" t="s">
        <v>200</v>
      </c>
      <c r="C19" s="144" t="str">
        <f>IF($D$2="ET",VLOOKUP(B19,'N0.7_Lookup_References'!$E$13:$K$71,2,FALSE),IF('N2.1_Network_Risk_Summary'!$C$2="GD",VLOOKUP(B19,'N0.7_Lookup_References'!$E$13:$K$73,4,FALSE),IF($D$2="GT",VLOOKUP(B19,'N0.7_Lookup_References'!$E$13:$K$71,6,FALSE),"")))</f>
        <v>Services</v>
      </c>
      <c r="D19" s="53" t="s">
        <v>441</v>
      </c>
      <c r="E19" s="115">
        <v>0</v>
      </c>
      <c r="F19" s="350">
        <v>9.968319106399999E-6</v>
      </c>
      <c r="G19" s="350">
        <v>1.9936638212899999E-5</v>
      </c>
      <c r="H19" s="350">
        <v>2.9904957319299998E-5</v>
      </c>
      <c r="I19" s="350">
        <v>3.9873276425799997E-5</v>
      </c>
      <c r="J19" s="350">
        <v>4.9841595532199996E-5</v>
      </c>
      <c r="K19" s="350">
        <v>5.98099146387E-5</v>
      </c>
      <c r="L19" s="350">
        <v>6.9778233745099999E-5</v>
      </c>
      <c r="M19" s="350">
        <v>7.9746552851500004E-5</v>
      </c>
      <c r="N19" s="350">
        <v>8.9714871957899997E-5</v>
      </c>
      <c r="O19" s="115">
        <f t="shared" si="1"/>
        <v>9.968319106399999E-6</v>
      </c>
      <c r="P19" s="115">
        <f t="shared" si="1"/>
        <v>1.9936638212899999E-5</v>
      </c>
      <c r="Q19" s="115">
        <f t="shared" si="1"/>
        <v>2.9904957319299998E-5</v>
      </c>
      <c r="R19" s="115">
        <f t="shared" si="1"/>
        <v>3.9873276425799997E-5</v>
      </c>
      <c r="S19" s="115">
        <f t="shared" si="1"/>
        <v>4.9841595532199996E-5</v>
      </c>
      <c r="T19" s="115">
        <f t="shared" si="1"/>
        <v>5.98099146387E-5</v>
      </c>
      <c r="U19" s="115">
        <f t="shared" si="1"/>
        <v>6.9778233745099999E-5</v>
      </c>
      <c r="V19" s="115">
        <f t="shared" si="1"/>
        <v>7.9746552851500004E-5</v>
      </c>
      <c r="W19" s="115">
        <f t="shared" si="1"/>
        <v>8.9714871957899997E-5</v>
      </c>
      <c r="X19" s="69"/>
    </row>
    <row r="20" spans="1:24">
      <c r="A20" t="s">
        <v>913</v>
      </c>
      <c r="B20" s="106" t="s">
        <v>213</v>
      </c>
      <c r="C20" s="144" t="str">
        <f>IF($D$2="ET",VLOOKUP(B20,'N0.7_Lookup_References'!$E$13:$K$71,2,FALSE),IF('N2.1_Network_Risk_Summary'!$C$2="GD",VLOOKUP(B20,'N0.7_Lookup_References'!$E$13:$K$73,4,FALSE),IF($D$2="GT",VLOOKUP(B20,'N0.7_Lookup_References'!$E$13:$K$71,6,FALSE),"")))</f>
        <v>Risers</v>
      </c>
      <c r="D20" s="53" t="s">
        <v>441</v>
      </c>
      <c r="E20" s="115">
        <v>0</v>
      </c>
      <c r="F20" s="355">
        <v>1E-4</v>
      </c>
      <c r="G20" s="355">
        <v>2.0000000000000001E-4</v>
      </c>
      <c r="H20" s="355">
        <v>3.0000000000000003E-4</v>
      </c>
      <c r="I20" s="355">
        <v>4.0000000000000002E-4</v>
      </c>
      <c r="J20" s="355">
        <v>5.0000000000000001E-4</v>
      </c>
      <c r="K20" s="355">
        <v>6.0000000000000006E-4</v>
      </c>
      <c r="L20" s="355">
        <v>6.9999999999999999E-4</v>
      </c>
      <c r="M20" s="355">
        <v>8.0000000000000004E-4</v>
      </c>
      <c r="N20" s="355">
        <v>8.9999999999999998E-4</v>
      </c>
      <c r="O20" s="115">
        <f t="shared" si="1"/>
        <v>1E-4</v>
      </c>
      <c r="P20" s="115">
        <f t="shared" si="1"/>
        <v>2.0000000000000001E-4</v>
      </c>
      <c r="Q20" s="115">
        <f t="shared" si="1"/>
        <v>3.0000000000000003E-4</v>
      </c>
      <c r="R20" s="115">
        <f t="shared" si="1"/>
        <v>4.0000000000000002E-4</v>
      </c>
      <c r="S20" s="115">
        <f t="shared" si="1"/>
        <v>5.0000000000000001E-4</v>
      </c>
      <c r="T20" s="115">
        <f t="shared" si="1"/>
        <v>6.0000000000000006E-4</v>
      </c>
      <c r="U20" s="115">
        <f t="shared" si="1"/>
        <v>6.9999999999999999E-4</v>
      </c>
      <c r="V20" s="115">
        <f t="shared" si="1"/>
        <v>8.0000000000000004E-4</v>
      </c>
      <c r="W20" s="115">
        <f t="shared" si="1"/>
        <v>8.9999999999999998E-4</v>
      </c>
      <c r="X20" s="69"/>
    </row>
    <row r="21" spans="1:24">
      <c r="A21" t="s">
        <v>913</v>
      </c>
      <c r="B21" s="106" t="s">
        <v>224</v>
      </c>
      <c r="C21" s="144" t="str">
        <f>IF($D$2="ET",VLOOKUP(B21,'N0.7_Lookup_References'!$E$13:$K$71,2,FALSE),IF('N2.1_Network_Risk_Summary'!$C$2="GD",VLOOKUP(B21,'N0.7_Lookup_References'!$E$13:$K$73,4,FALSE),IF($D$2="GT",VLOOKUP(B21,'N0.7_Lookup_References'!$E$13:$K$71,6,FALSE),"")))</f>
        <v>Filters</v>
      </c>
      <c r="D21" s="53" t="s">
        <v>441</v>
      </c>
      <c r="E21" s="115">
        <v>0</v>
      </c>
      <c r="F21" s="350">
        <v>5.0000000000000001E-3</v>
      </c>
      <c r="G21" s="350">
        <v>0.01</v>
      </c>
      <c r="H21" s="350">
        <v>1.4999999999999999E-2</v>
      </c>
      <c r="I21" s="350">
        <v>0.02</v>
      </c>
      <c r="J21" s="350">
        <v>2.5000000000000001E-2</v>
      </c>
      <c r="K21" s="350">
        <v>0.03</v>
      </c>
      <c r="L21" s="350">
        <v>3.4999999999999996E-2</v>
      </c>
      <c r="M21" s="350">
        <v>0.04</v>
      </c>
      <c r="N21" s="350">
        <v>4.4999999999999998E-2</v>
      </c>
      <c r="O21" s="115">
        <f t="shared" si="1"/>
        <v>5.0000000000000001E-3</v>
      </c>
      <c r="P21" s="115">
        <f t="shared" si="1"/>
        <v>0.01</v>
      </c>
      <c r="Q21" s="115">
        <f t="shared" si="1"/>
        <v>1.4999999999999999E-2</v>
      </c>
      <c r="R21" s="115">
        <f t="shared" si="1"/>
        <v>0.02</v>
      </c>
      <c r="S21" s="115">
        <f t="shared" si="1"/>
        <v>2.5000000000000001E-2</v>
      </c>
      <c r="T21" s="115">
        <f t="shared" si="1"/>
        <v>0.03</v>
      </c>
      <c r="U21" s="115">
        <f t="shared" si="1"/>
        <v>3.4999999999999996E-2</v>
      </c>
      <c r="V21" s="115">
        <f t="shared" si="1"/>
        <v>0.04</v>
      </c>
      <c r="W21" s="115">
        <f t="shared" si="1"/>
        <v>4.4999999999999998E-2</v>
      </c>
      <c r="X21" s="69"/>
    </row>
    <row r="22" spans="1:24">
      <c r="A22" t="s">
        <v>913</v>
      </c>
      <c r="B22" s="106" t="s">
        <v>233</v>
      </c>
      <c r="C22" s="144" t="str">
        <f>IF($D$2="ET",VLOOKUP(B22,'N0.7_Lookup_References'!$E$13:$K$71,2,FALSE),IF('N2.1_Network_Risk_Summary'!$C$2="GD",VLOOKUP(B22,'N0.7_Lookup_References'!$E$13:$K$73,4,FALSE),IF($D$2="GT",VLOOKUP(B22,'N0.7_Lookup_References'!$E$13:$K$71,6,FALSE),"")))</f>
        <v>Slamshut/ Regulators</v>
      </c>
      <c r="D22" s="53" t="s">
        <v>441</v>
      </c>
      <c r="E22" s="115">
        <v>0</v>
      </c>
      <c r="F22" s="350">
        <v>5.0000000000000001E-3</v>
      </c>
      <c r="G22" s="350">
        <v>0.01</v>
      </c>
      <c r="H22" s="350">
        <v>1.4999999999999999E-2</v>
      </c>
      <c r="I22" s="350">
        <v>0.02</v>
      </c>
      <c r="J22" s="350">
        <v>2.5000000000000001E-2</v>
      </c>
      <c r="K22" s="350">
        <v>0.03</v>
      </c>
      <c r="L22" s="350">
        <v>3.4999999999999996E-2</v>
      </c>
      <c r="M22" s="350">
        <v>0.04</v>
      </c>
      <c r="N22" s="350">
        <v>4.4999999999999998E-2</v>
      </c>
      <c r="O22" s="115">
        <f t="shared" si="1"/>
        <v>5.0000000000000001E-3</v>
      </c>
      <c r="P22" s="115">
        <f t="shared" si="1"/>
        <v>0.01</v>
      </c>
      <c r="Q22" s="115">
        <f t="shared" si="1"/>
        <v>1.4999999999999999E-2</v>
      </c>
      <c r="R22" s="115">
        <f t="shared" si="1"/>
        <v>0.02</v>
      </c>
      <c r="S22" s="115">
        <f t="shared" si="1"/>
        <v>2.5000000000000001E-2</v>
      </c>
      <c r="T22" s="115">
        <f t="shared" si="1"/>
        <v>0.03</v>
      </c>
      <c r="U22" s="115">
        <f t="shared" si="1"/>
        <v>3.4999999999999996E-2</v>
      </c>
      <c r="V22" s="115">
        <f t="shared" si="1"/>
        <v>0.04</v>
      </c>
      <c r="W22" s="115">
        <f t="shared" si="1"/>
        <v>4.4999999999999998E-2</v>
      </c>
      <c r="X22" s="69"/>
    </row>
    <row r="23" spans="1:24">
      <c r="A23" t="s">
        <v>913</v>
      </c>
      <c r="B23" s="106" t="s">
        <v>240</v>
      </c>
      <c r="C23" s="144" t="str">
        <f>IF($D$2="ET",VLOOKUP(B23,'N0.7_Lookup_References'!$E$13:$K$71,2,FALSE),IF('N2.1_Network_Risk_Summary'!$C$2="GD",VLOOKUP(B23,'N0.7_Lookup_References'!$E$13:$K$73,4,FALSE),IF($D$2="GT",VLOOKUP(B23,'N0.7_Lookup_References'!$E$13:$K$71,6,FALSE),"")))</f>
        <v>Pre-heating</v>
      </c>
      <c r="D23" s="53" t="s">
        <v>441</v>
      </c>
      <c r="E23" s="115">
        <v>0</v>
      </c>
      <c r="F23" s="350">
        <v>1.9897999999999999E-2</v>
      </c>
      <c r="G23" s="350">
        <v>3.9795999999999998E-2</v>
      </c>
      <c r="H23" s="350">
        <v>5.9694000000000004E-2</v>
      </c>
      <c r="I23" s="350">
        <v>7.9591999999999996E-2</v>
      </c>
      <c r="J23" s="350">
        <v>9.9489999999999995E-2</v>
      </c>
      <c r="K23" s="350">
        <v>0.11938800000000001</v>
      </c>
      <c r="L23" s="350">
        <v>0.13928599999999999</v>
      </c>
      <c r="M23" s="350">
        <v>0.15918399999999999</v>
      </c>
      <c r="N23" s="350">
        <v>0.17908200000000002</v>
      </c>
      <c r="O23" s="115">
        <f t="shared" si="1"/>
        <v>1.9897999999999999E-2</v>
      </c>
      <c r="P23" s="115">
        <f t="shared" si="1"/>
        <v>3.9795999999999998E-2</v>
      </c>
      <c r="Q23" s="115">
        <f t="shared" si="1"/>
        <v>5.9694000000000004E-2</v>
      </c>
      <c r="R23" s="115">
        <f t="shared" si="1"/>
        <v>7.9591999999999996E-2</v>
      </c>
      <c r="S23" s="115">
        <f t="shared" si="1"/>
        <v>9.9489999999999995E-2</v>
      </c>
      <c r="T23" s="115">
        <f t="shared" si="1"/>
        <v>0.11938800000000001</v>
      </c>
      <c r="U23" s="115">
        <f t="shared" si="1"/>
        <v>0.13928599999999999</v>
      </c>
      <c r="V23" s="115">
        <f t="shared" si="1"/>
        <v>0.15918399999999999</v>
      </c>
      <c r="W23" s="115">
        <f t="shared" si="1"/>
        <v>0.17908200000000002</v>
      </c>
      <c r="X23" s="69"/>
    </row>
    <row r="24" spans="1:24">
      <c r="A24" t="s">
        <v>913</v>
      </c>
      <c r="B24" s="106" t="s">
        <v>246</v>
      </c>
      <c r="C24" s="144" t="str">
        <f>IF($D$2="ET",VLOOKUP(B24,'N0.7_Lookup_References'!$E$13:$K$71,2,FALSE),IF('N2.1_Network_Risk_Summary'!$C$2="GD",VLOOKUP(B24,'N0.7_Lookup_References'!$E$13:$K$73,4,FALSE),IF($D$2="GT",VLOOKUP(B24,'N0.7_Lookup_References'!$E$13:$K$71,6,FALSE),"")))</f>
        <v>Odorisation &amp; Metering</v>
      </c>
      <c r="D24" s="53" t="s">
        <v>441</v>
      </c>
      <c r="E24" s="115">
        <v>0</v>
      </c>
      <c r="F24" s="350">
        <v>3.0463E-2</v>
      </c>
      <c r="G24" s="350">
        <v>6.0926000000000001E-2</v>
      </c>
      <c r="H24" s="350">
        <v>9.1388999999999998E-2</v>
      </c>
      <c r="I24" s="350">
        <v>0.121852</v>
      </c>
      <c r="J24" s="350">
        <v>0.15231500000000001</v>
      </c>
      <c r="K24" s="350">
        <v>0.182778</v>
      </c>
      <c r="L24" s="350">
        <v>0.21324100000000001</v>
      </c>
      <c r="M24" s="350">
        <v>0.243704</v>
      </c>
      <c r="N24" s="350">
        <v>0.27416699999999999</v>
      </c>
      <c r="O24" s="115">
        <f t="shared" si="1"/>
        <v>3.0463E-2</v>
      </c>
      <c r="P24" s="115">
        <f t="shared" si="1"/>
        <v>6.0926000000000001E-2</v>
      </c>
      <c r="Q24" s="115">
        <f t="shared" si="1"/>
        <v>9.1388999999999998E-2</v>
      </c>
      <c r="R24" s="115">
        <f t="shared" si="1"/>
        <v>0.121852</v>
      </c>
      <c r="S24" s="115">
        <f t="shared" si="1"/>
        <v>0.15231500000000001</v>
      </c>
      <c r="T24" s="115">
        <f t="shared" si="1"/>
        <v>0.182778</v>
      </c>
      <c r="U24" s="115">
        <f t="shared" si="1"/>
        <v>0.21324100000000001</v>
      </c>
      <c r="V24" s="115">
        <f t="shared" si="1"/>
        <v>0.243704</v>
      </c>
      <c r="W24" s="115">
        <f t="shared" si="1"/>
        <v>0.27416699999999999</v>
      </c>
      <c r="X24" s="69"/>
    </row>
    <row r="25" spans="1:24">
      <c r="A25" t="s">
        <v>913</v>
      </c>
      <c r="B25" s="106" t="s">
        <v>251</v>
      </c>
      <c r="C25" s="144" t="str">
        <f>IF($D$2="ET",VLOOKUP(B25,'N0.7_Lookup_References'!$E$13:$K$71,2,FALSE),IF('N2.1_Network_Risk_Summary'!$C$2="GD",VLOOKUP(B25,'N0.7_Lookup_References'!$E$13:$K$73,4,FALSE),IF($D$2="GT",VLOOKUP(B25,'N0.7_Lookup_References'!$E$13:$K$71,6,FALSE),"")))</f>
        <v>Governors</v>
      </c>
      <c r="D25" s="53" t="s">
        <v>441</v>
      </c>
      <c r="E25" s="115">
        <v>0</v>
      </c>
      <c r="F25" s="350">
        <v>5.0000000000000001E-4</v>
      </c>
      <c r="G25" s="350">
        <v>1E-3</v>
      </c>
      <c r="H25" s="350">
        <v>1.5E-3</v>
      </c>
      <c r="I25" s="350">
        <v>2E-3</v>
      </c>
      <c r="J25" s="350">
        <v>2.5000000000000001E-3</v>
      </c>
      <c r="K25" s="350">
        <v>3.0000000000000001E-3</v>
      </c>
      <c r="L25" s="350">
        <v>3.4999999999999996E-3</v>
      </c>
      <c r="M25" s="350">
        <v>4.0000000000000001E-3</v>
      </c>
      <c r="N25" s="350">
        <v>4.4999999999999997E-3</v>
      </c>
      <c r="O25" s="115">
        <f t="shared" si="1"/>
        <v>5.0000000000000001E-4</v>
      </c>
      <c r="P25" s="115">
        <f t="shared" si="1"/>
        <v>1E-3</v>
      </c>
      <c r="Q25" s="115">
        <f t="shared" si="1"/>
        <v>1.5E-3</v>
      </c>
      <c r="R25" s="115">
        <f t="shared" si="1"/>
        <v>2E-3</v>
      </c>
      <c r="S25" s="115">
        <f t="shared" si="1"/>
        <v>2.5000000000000001E-3</v>
      </c>
      <c r="T25" s="115">
        <f t="shared" si="1"/>
        <v>3.0000000000000001E-3</v>
      </c>
      <c r="U25" s="115">
        <f t="shared" si="1"/>
        <v>3.4999999999999996E-3</v>
      </c>
      <c r="V25" s="115">
        <f t="shared" si="1"/>
        <v>4.0000000000000001E-3</v>
      </c>
      <c r="W25" s="115">
        <f t="shared" si="1"/>
        <v>4.4999999999999997E-3</v>
      </c>
      <c r="X25" s="69"/>
    </row>
    <row r="26" spans="1:24" hidden="1">
      <c r="A26" t="s">
        <v>913</v>
      </c>
      <c r="B26" s="106" t="s">
        <v>256</v>
      </c>
      <c r="C26" s="144" t="str">
        <f>IF($D$2="ET",VLOOKUP(B26,'N0.7_Lookup_References'!$E$13:$K$71,2,FALSE),IF('N2.1_Network_Risk_Summary'!$C$2="GD",VLOOKUP(B26,'N0.7_Lookup_References'!$E$13:$K$73,4,FALSE),IF($D$2="GT",VLOOKUP(B26,'N0.7_Lookup_References'!$E$13:$K$71,6,FALSE),"")))</f>
        <v>No entry required</v>
      </c>
      <c r="D26" s="53" t="s">
        <v>441</v>
      </c>
      <c r="E26" s="114">
        <v>0</v>
      </c>
      <c r="F26" s="230"/>
      <c r="G26" s="230"/>
      <c r="H26" s="230"/>
      <c r="I26" s="230"/>
      <c r="J26" s="230"/>
      <c r="K26" s="230"/>
      <c r="L26" s="230"/>
      <c r="M26" s="230"/>
      <c r="N26" s="230"/>
      <c r="O26" s="114">
        <f t="shared" si="1"/>
        <v>0</v>
      </c>
      <c r="P26" s="114">
        <f t="shared" si="1"/>
        <v>0</v>
      </c>
      <c r="Q26" s="114">
        <f t="shared" si="1"/>
        <v>0</v>
      </c>
      <c r="R26" s="114">
        <f t="shared" si="1"/>
        <v>0</v>
      </c>
      <c r="S26" s="114">
        <f t="shared" si="1"/>
        <v>0</v>
      </c>
      <c r="T26" s="114">
        <f t="shared" si="1"/>
        <v>0</v>
      </c>
      <c r="U26" s="114">
        <f t="shared" si="1"/>
        <v>0</v>
      </c>
      <c r="V26" s="114">
        <f t="shared" si="1"/>
        <v>0</v>
      </c>
      <c r="W26" s="114">
        <f t="shared" si="1"/>
        <v>0</v>
      </c>
      <c r="X26" s="69"/>
    </row>
    <row r="27" spans="1:24" hidden="1">
      <c r="A27" t="s">
        <v>913</v>
      </c>
      <c r="B27" s="106" t="s">
        <v>262</v>
      </c>
      <c r="C27" s="144" t="str">
        <f>IF($D$2="ET",VLOOKUP(B27,'N0.7_Lookup_References'!$E$13:$K$71,2,FALSE),IF('N2.1_Network_Risk_Summary'!$C$2="GD",VLOOKUP(B27,'N0.7_Lookup_References'!$E$13:$K$73,4,FALSE),IF($D$2="GT",VLOOKUP(B27,'N0.7_Lookup_References'!$E$13:$K$71,6,FALSE),"")))</f>
        <v>No entry required</v>
      </c>
      <c r="D27" s="53" t="s">
        <v>441</v>
      </c>
      <c r="E27" s="114">
        <v>0</v>
      </c>
      <c r="F27" s="230"/>
      <c r="G27" s="230"/>
      <c r="H27" s="230"/>
      <c r="I27" s="230"/>
      <c r="J27" s="230"/>
      <c r="K27" s="230"/>
      <c r="L27" s="230"/>
      <c r="M27" s="230"/>
      <c r="N27" s="230"/>
      <c r="O27" s="114">
        <f t="shared" si="1"/>
        <v>0</v>
      </c>
      <c r="P27" s="114">
        <f t="shared" si="1"/>
        <v>0</v>
      </c>
      <c r="Q27" s="114">
        <f t="shared" si="1"/>
        <v>0</v>
      </c>
      <c r="R27" s="114">
        <f t="shared" si="1"/>
        <v>0</v>
      </c>
      <c r="S27" s="114">
        <f t="shared" si="1"/>
        <v>0</v>
      </c>
      <c r="T27" s="114">
        <f t="shared" si="1"/>
        <v>0</v>
      </c>
      <c r="U27" s="114">
        <f t="shared" si="1"/>
        <v>0</v>
      </c>
      <c r="V27" s="114">
        <f t="shared" si="1"/>
        <v>0</v>
      </c>
      <c r="W27" s="114">
        <f t="shared" si="1"/>
        <v>0</v>
      </c>
      <c r="X27" s="69"/>
    </row>
    <row r="28" spans="1:24" hidden="1">
      <c r="A28" t="s">
        <v>913</v>
      </c>
      <c r="B28" s="106" t="s">
        <v>267</v>
      </c>
      <c r="C28" s="144" t="str">
        <f>IF($D$2="ET",VLOOKUP(B28,'N0.7_Lookup_References'!$E$13:$K$71,2,FALSE),IF('N2.1_Network_Risk_Summary'!$C$2="GD",VLOOKUP(B28,'N0.7_Lookup_References'!$E$13:$K$73,4,FALSE),IF($D$2="GT",VLOOKUP(B28,'N0.7_Lookup_References'!$E$13:$K$71,6,FALSE),"")))</f>
        <v>No entry required</v>
      </c>
      <c r="D28" s="53" t="s">
        <v>441</v>
      </c>
      <c r="E28" s="114">
        <v>0</v>
      </c>
      <c r="F28" s="230"/>
      <c r="G28" s="230"/>
      <c r="H28" s="230"/>
      <c r="I28" s="230"/>
      <c r="J28" s="230"/>
      <c r="K28" s="230"/>
      <c r="L28" s="230"/>
      <c r="M28" s="230"/>
      <c r="N28" s="230"/>
      <c r="O28" s="114">
        <f t="shared" si="1"/>
        <v>0</v>
      </c>
      <c r="P28" s="114">
        <f t="shared" si="1"/>
        <v>0</v>
      </c>
      <c r="Q28" s="114">
        <f t="shared" si="1"/>
        <v>0</v>
      </c>
      <c r="R28" s="114">
        <f t="shared" si="1"/>
        <v>0</v>
      </c>
      <c r="S28" s="114">
        <f t="shared" si="1"/>
        <v>0</v>
      </c>
      <c r="T28" s="114">
        <f t="shared" si="1"/>
        <v>0</v>
      </c>
      <c r="U28" s="114">
        <f t="shared" si="1"/>
        <v>0</v>
      </c>
      <c r="V28" s="114">
        <f t="shared" si="1"/>
        <v>0</v>
      </c>
      <c r="W28" s="114">
        <f t="shared" si="1"/>
        <v>0</v>
      </c>
      <c r="X28" s="69"/>
    </row>
    <row r="29" spans="1:24" hidden="1">
      <c r="A29" t="s">
        <v>913</v>
      </c>
      <c r="B29" s="106" t="s">
        <v>272</v>
      </c>
      <c r="C29" s="144" t="str">
        <f>IF($D$2="ET",VLOOKUP(B29,'N0.7_Lookup_References'!$E$13:$K$71,2,FALSE),IF('N2.1_Network_Risk_Summary'!$C$2="GD",VLOOKUP(B29,'N0.7_Lookup_References'!$E$13:$K$73,4,FALSE),IF($D$2="GT",VLOOKUP(B29,'N0.7_Lookup_References'!$E$13:$K$71,6,FALSE),"")))</f>
        <v>No entry required</v>
      </c>
      <c r="D29" s="53" t="s">
        <v>441</v>
      </c>
      <c r="E29" s="114">
        <v>0</v>
      </c>
      <c r="F29" s="230"/>
      <c r="G29" s="230"/>
      <c r="H29" s="230"/>
      <c r="I29" s="230"/>
      <c r="J29" s="230"/>
      <c r="K29" s="230"/>
      <c r="L29" s="230"/>
      <c r="M29" s="230"/>
      <c r="N29" s="230"/>
      <c r="O29" s="114">
        <f t="shared" si="1"/>
        <v>0</v>
      </c>
      <c r="P29" s="114">
        <f t="shared" si="1"/>
        <v>0</v>
      </c>
      <c r="Q29" s="114">
        <f t="shared" si="1"/>
        <v>0</v>
      </c>
      <c r="R29" s="114">
        <f t="shared" si="1"/>
        <v>0</v>
      </c>
      <c r="S29" s="114">
        <f t="shared" si="1"/>
        <v>0</v>
      </c>
      <c r="T29" s="114">
        <f t="shared" si="1"/>
        <v>0</v>
      </c>
      <c r="U29" s="114">
        <f t="shared" si="1"/>
        <v>0</v>
      </c>
      <c r="V29" s="114">
        <f t="shared" si="1"/>
        <v>0</v>
      </c>
      <c r="W29" s="114">
        <f t="shared" si="1"/>
        <v>0</v>
      </c>
      <c r="X29" s="69"/>
    </row>
    <row r="30" spans="1:24" hidden="1">
      <c r="A30" t="s">
        <v>913</v>
      </c>
      <c r="B30" s="106" t="s">
        <v>276</v>
      </c>
      <c r="C30" s="144" t="str">
        <f>IF($D$2="ET",VLOOKUP(B30,'N0.7_Lookup_References'!$E$13:$K$71,2,FALSE),IF('N2.1_Network_Risk_Summary'!$C$2="GD",VLOOKUP(B30,'N0.7_Lookup_References'!$E$13:$K$73,4,FALSE),IF($D$2="GT",VLOOKUP(B30,'N0.7_Lookup_References'!$E$13:$K$71,6,FALSE),"")))</f>
        <v>No entry required</v>
      </c>
      <c r="D30" s="53" t="s">
        <v>441</v>
      </c>
      <c r="E30" s="114">
        <v>0</v>
      </c>
      <c r="F30" s="230"/>
      <c r="G30" s="230"/>
      <c r="H30" s="230"/>
      <c r="I30" s="230"/>
      <c r="J30" s="230"/>
      <c r="K30" s="230"/>
      <c r="L30" s="230"/>
      <c r="M30" s="230"/>
      <c r="N30" s="230"/>
      <c r="O30" s="114">
        <f t="shared" si="1"/>
        <v>0</v>
      </c>
      <c r="P30" s="114">
        <f t="shared" si="1"/>
        <v>0</v>
      </c>
      <c r="Q30" s="114">
        <f t="shared" si="1"/>
        <v>0</v>
      </c>
      <c r="R30" s="114">
        <f t="shared" si="1"/>
        <v>0</v>
      </c>
      <c r="S30" s="114">
        <f t="shared" si="1"/>
        <v>0</v>
      </c>
      <c r="T30" s="114">
        <f t="shared" si="1"/>
        <v>0</v>
      </c>
      <c r="U30" s="114">
        <f t="shared" si="1"/>
        <v>0</v>
      </c>
      <c r="V30" s="114">
        <f t="shared" si="1"/>
        <v>0</v>
      </c>
      <c r="W30" s="114">
        <f t="shared" si="1"/>
        <v>0</v>
      </c>
      <c r="X30" s="69"/>
    </row>
    <row r="31" spans="1:24" hidden="1">
      <c r="A31" t="s">
        <v>913</v>
      </c>
      <c r="B31" s="106" t="s">
        <v>280</v>
      </c>
      <c r="C31" s="144" t="str">
        <f>IF($D$2="ET",VLOOKUP(B31,'N0.7_Lookup_References'!$E$13:$K$71,2,FALSE),IF('N2.1_Network_Risk_Summary'!$C$2="GD",VLOOKUP(B31,'N0.7_Lookup_References'!$E$13:$K$73,4,FALSE),IF($D$2="GT",VLOOKUP(B31,'N0.7_Lookup_References'!$E$13:$K$71,6,FALSE),"")))</f>
        <v>No entry required</v>
      </c>
      <c r="D31" s="53" t="s">
        <v>441</v>
      </c>
      <c r="E31" s="114">
        <v>0</v>
      </c>
      <c r="F31" s="230"/>
      <c r="G31" s="230"/>
      <c r="H31" s="230"/>
      <c r="I31" s="230"/>
      <c r="J31" s="230"/>
      <c r="K31" s="230"/>
      <c r="L31" s="230"/>
      <c r="M31" s="230"/>
      <c r="N31" s="230"/>
      <c r="O31" s="114">
        <f t="shared" si="1"/>
        <v>0</v>
      </c>
      <c r="P31" s="114">
        <f t="shared" si="1"/>
        <v>0</v>
      </c>
      <c r="Q31" s="114">
        <f t="shared" si="1"/>
        <v>0</v>
      </c>
      <c r="R31" s="114">
        <f t="shared" si="1"/>
        <v>0</v>
      </c>
      <c r="S31" s="114">
        <f t="shared" si="1"/>
        <v>0</v>
      </c>
      <c r="T31" s="114">
        <f t="shared" si="1"/>
        <v>0</v>
      </c>
      <c r="U31" s="114">
        <f t="shared" si="1"/>
        <v>0</v>
      </c>
      <c r="V31" s="114">
        <f t="shared" si="1"/>
        <v>0</v>
      </c>
      <c r="W31" s="114">
        <f t="shared" si="1"/>
        <v>0</v>
      </c>
      <c r="X31" s="69"/>
    </row>
    <row r="32" spans="1:24" hidden="1">
      <c r="A32" t="s">
        <v>913</v>
      </c>
      <c r="B32" s="106" t="s">
        <v>284</v>
      </c>
      <c r="C32" s="144" t="str">
        <f>IF($D$2="ET",VLOOKUP(B32,'N0.7_Lookup_References'!$E$13:$K$71,2,FALSE),IF('N2.1_Network_Risk_Summary'!$C$2="GD",VLOOKUP(B32,'N0.7_Lookup_References'!$E$13:$K$73,4,FALSE),IF($D$2="GT",VLOOKUP(B32,'N0.7_Lookup_References'!$E$13:$K$71,6,FALSE),"")))</f>
        <v>No entry required</v>
      </c>
      <c r="D32" s="53" t="s">
        <v>441</v>
      </c>
      <c r="E32" s="114">
        <v>0</v>
      </c>
      <c r="F32" s="230"/>
      <c r="G32" s="230"/>
      <c r="H32" s="230"/>
      <c r="I32" s="230"/>
      <c r="J32" s="230"/>
      <c r="K32" s="230"/>
      <c r="L32" s="230"/>
      <c r="M32" s="230"/>
      <c r="N32" s="230"/>
      <c r="O32" s="114">
        <f t="shared" ref="O32:O66" si="2">F32</f>
        <v>0</v>
      </c>
      <c r="P32" s="114">
        <f t="shared" ref="P32:P66" si="3">G32</f>
        <v>0</v>
      </c>
      <c r="Q32" s="114">
        <f t="shared" ref="Q32:Q66" si="4">H32</f>
        <v>0</v>
      </c>
      <c r="R32" s="114">
        <f t="shared" ref="R32:R66" si="5">I32</f>
        <v>0</v>
      </c>
      <c r="S32" s="114">
        <f t="shared" ref="S32:S66" si="6">J32</f>
        <v>0</v>
      </c>
      <c r="T32" s="114">
        <f t="shared" ref="T32:T66" si="7">K32</f>
        <v>0</v>
      </c>
      <c r="U32" s="114">
        <f t="shared" ref="U32:U66" si="8">L32</f>
        <v>0</v>
      </c>
      <c r="V32" s="114">
        <f t="shared" ref="V32:V66" si="9">M32</f>
        <v>0</v>
      </c>
      <c r="W32" s="114">
        <f t="shared" ref="W32:W66" si="10">N32</f>
        <v>0</v>
      </c>
      <c r="X32" s="69"/>
    </row>
    <row r="33" spans="1:24" hidden="1">
      <c r="A33" t="s">
        <v>913</v>
      </c>
      <c r="B33" s="106" t="s">
        <v>288</v>
      </c>
      <c r="C33" s="144" t="str">
        <f>IF($D$2="ET",VLOOKUP(B33,'N0.7_Lookup_References'!$E$13:$K$71,2,FALSE),IF('N2.1_Network_Risk_Summary'!$C$2="GD",VLOOKUP(B33,'N0.7_Lookup_References'!$E$13:$K$73,4,FALSE),IF($D$2="GT",VLOOKUP(B33,'N0.7_Lookup_References'!$E$13:$K$71,6,FALSE),"")))</f>
        <v>No entry required</v>
      </c>
      <c r="D33" s="53" t="s">
        <v>441</v>
      </c>
      <c r="E33" s="114">
        <v>0</v>
      </c>
      <c r="F33" s="230"/>
      <c r="G33" s="230"/>
      <c r="H33" s="230"/>
      <c r="I33" s="230"/>
      <c r="J33" s="230"/>
      <c r="K33" s="230"/>
      <c r="L33" s="230"/>
      <c r="M33" s="230"/>
      <c r="N33" s="230"/>
      <c r="O33" s="114">
        <f t="shared" si="2"/>
        <v>0</v>
      </c>
      <c r="P33" s="114">
        <f t="shared" si="3"/>
        <v>0</v>
      </c>
      <c r="Q33" s="114">
        <f t="shared" si="4"/>
        <v>0</v>
      </c>
      <c r="R33" s="114">
        <f t="shared" si="5"/>
        <v>0</v>
      </c>
      <c r="S33" s="114">
        <f t="shared" si="6"/>
        <v>0</v>
      </c>
      <c r="T33" s="114">
        <f t="shared" si="7"/>
        <v>0</v>
      </c>
      <c r="U33" s="114">
        <f t="shared" si="8"/>
        <v>0</v>
      </c>
      <c r="V33" s="114">
        <f t="shared" si="9"/>
        <v>0</v>
      </c>
      <c r="W33" s="114">
        <f t="shared" si="10"/>
        <v>0</v>
      </c>
      <c r="X33" s="69"/>
    </row>
    <row r="34" spans="1:24" hidden="1">
      <c r="A34" t="s">
        <v>913</v>
      </c>
      <c r="B34" s="106" t="s">
        <v>292</v>
      </c>
      <c r="C34" s="144" t="str">
        <f>IF($D$2="ET",VLOOKUP(B34,'N0.7_Lookup_References'!$E$13:$K$71,2,FALSE),IF('N2.1_Network_Risk_Summary'!$C$2="GD",VLOOKUP(B34,'N0.7_Lookup_References'!$E$13:$K$73,4,FALSE),IF($D$2="GT",VLOOKUP(B34,'N0.7_Lookup_References'!$E$13:$K$71,6,FALSE),"")))</f>
        <v>No entry required</v>
      </c>
      <c r="D34" s="53" t="s">
        <v>441</v>
      </c>
      <c r="E34" s="114">
        <v>0</v>
      </c>
      <c r="F34" s="230"/>
      <c r="G34" s="230"/>
      <c r="H34" s="230"/>
      <c r="I34" s="230"/>
      <c r="J34" s="230"/>
      <c r="K34" s="230"/>
      <c r="L34" s="230"/>
      <c r="M34" s="230"/>
      <c r="N34" s="230"/>
      <c r="O34" s="114">
        <f t="shared" si="2"/>
        <v>0</v>
      </c>
      <c r="P34" s="114">
        <f t="shared" si="3"/>
        <v>0</v>
      </c>
      <c r="Q34" s="114">
        <f t="shared" si="4"/>
        <v>0</v>
      </c>
      <c r="R34" s="114">
        <f t="shared" si="5"/>
        <v>0</v>
      </c>
      <c r="S34" s="114">
        <f t="shared" si="6"/>
        <v>0</v>
      </c>
      <c r="T34" s="114">
        <f t="shared" si="7"/>
        <v>0</v>
      </c>
      <c r="U34" s="114">
        <f t="shared" si="8"/>
        <v>0</v>
      </c>
      <c r="V34" s="114">
        <f t="shared" si="9"/>
        <v>0</v>
      </c>
      <c r="W34" s="114">
        <f t="shared" si="10"/>
        <v>0</v>
      </c>
      <c r="X34" s="69"/>
    </row>
    <row r="35" spans="1:24" hidden="1">
      <c r="A35" t="s">
        <v>913</v>
      </c>
      <c r="B35" s="106" t="s">
        <v>296</v>
      </c>
      <c r="C35" s="144" t="str">
        <f>IF($D$2="ET",VLOOKUP(B35,'N0.7_Lookup_References'!$E$13:$K$71,2,FALSE),IF('N2.1_Network_Risk_Summary'!$C$2="GD",VLOOKUP(B35,'N0.7_Lookup_References'!$E$13:$K$73,4,FALSE),IF($D$2="GT",VLOOKUP(B35,'N0.7_Lookup_References'!$E$13:$K$71,6,FALSE),"")))</f>
        <v>No entry required</v>
      </c>
      <c r="D35" s="53" t="s">
        <v>441</v>
      </c>
      <c r="E35" s="114">
        <v>0</v>
      </c>
      <c r="F35" s="230"/>
      <c r="G35" s="230"/>
      <c r="H35" s="230"/>
      <c r="I35" s="230"/>
      <c r="J35" s="230"/>
      <c r="K35" s="230"/>
      <c r="L35" s="230"/>
      <c r="M35" s="230"/>
      <c r="N35" s="230"/>
      <c r="O35" s="114">
        <f t="shared" si="2"/>
        <v>0</v>
      </c>
      <c r="P35" s="114">
        <f t="shared" si="3"/>
        <v>0</v>
      </c>
      <c r="Q35" s="114">
        <f t="shared" si="4"/>
        <v>0</v>
      </c>
      <c r="R35" s="114">
        <f t="shared" si="5"/>
        <v>0</v>
      </c>
      <c r="S35" s="114">
        <f t="shared" si="6"/>
        <v>0</v>
      </c>
      <c r="T35" s="114">
        <f t="shared" si="7"/>
        <v>0</v>
      </c>
      <c r="U35" s="114">
        <f t="shared" si="8"/>
        <v>0</v>
      </c>
      <c r="V35" s="114">
        <f t="shared" si="9"/>
        <v>0</v>
      </c>
      <c r="W35" s="114">
        <f t="shared" si="10"/>
        <v>0</v>
      </c>
      <c r="X35" s="69"/>
    </row>
    <row r="36" spans="1:24" hidden="1">
      <c r="A36" t="s">
        <v>913</v>
      </c>
      <c r="B36" s="106" t="s">
        <v>301</v>
      </c>
      <c r="C36" s="144" t="str">
        <f>IF($D$2="ET",VLOOKUP(B36,'N0.7_Lookup_References'!$E$13:$K$71,2,FALSE),IF('N2.1_Network_Risk_Summary'!$C$2="GD",VLOOKUP(B36,'N0.7_Lookup_References'!$E$13:$K$73,4,FALSE),IF($D$2="GT",VLOOKUP(B36,'N0.7_Lookup_References'!$E$13:$K$71,6,FALSE),"")))</f>
        <v>No entry required</v>
      </c>
      <c r="D36" s="53" t="s">
        <v>441</v>
      </c>
      <c r="E36" s="114">
        <v>0</v>
      </c>
      <c r="F36" s="230"/>
      <c r="G36" s="230"/>
      <c r="H36" s="230"/>
      <c r="I36" s="230"/>
      <c r="J36" s="230"/>
      <c r="K36" s="230"/>
      <c r="L36" s="230"/>
      <c r="M36" s="230"/>
      <c r="N36" s="230"/>
      <c r="O36" s="114">
        <f t="shared" si="2"/>
        <v>0</v>
      </c>
      <c r="P36" s="114">
        <f t="shared" si="3"/>
        <v>0</v>
      </c>
      <c r="Q36" s="114">
        <f t="shared" si="4"/>
        <v>0</v>
      </c>
      <c r="R36" s="114">
        <f t="shared" si="5"/>
        <v>0</v>
      </c>
      <c r="S36" s="114">
        <f t="shared" si="6"/>
        <v>0</v>
      </c>
      <c r="T36" s="114">
        <f t="shared" si="7"/>
        <v>0</v>
      </c>
      <c r="U36" s="114">
        <f t="shared" si="8"/>
        <v>0</v>
      </c>
      <c r="V36" s="114">
        <f t="shared" si="9"/>
        <v>0</v>
      </c>
      <c r="W36" s="114">
        <f t="shared" si="10"/>
        <v>0</v>
      </c>
      <c r="X36" s="69"/>
    </row>
    <row r="37" spans="1:24" hidden="1">
      <c r="A37" t="s">
        <v>913</v>
      </c>
      <c r="B37" s="106" t="s">
        <v>305</v>
      </c>
      <c r="C37" s="144" t="str">
        <f>IF($D$2="ET",VLOOKUP(B37,'N0.7_Lookup_References'!$E$13:$K$71,2,FALSE),IF('N2.1_Network_Risk_Summary'!$C$2="GD",VLOOKUP(B37,'N0.7_Lookup_References'!$E$13:$K$73,4,FALSE),IF($D$2="GT",VLOOKUP(B37,'N0.7_Lookup_References'!$E$13:$K$71,6,FALSE),"")))</f>
        <v>No entry required</v>
      </c>
      <c r="D37" s="53" t="s">
        <v>441</v>
      </c>
      <c r="E37" s="114">
        <v>0</v>
      </c>
      <c r="F37" s="230"/>
      <c r="G37" s="230"/>
      <c r="H37" s="230"/>
      <c r="I37" s="230"/>
      <c r="J37" s="230"/>
      <c r="K37" s="230"/>
      <c r="L37" s="230"/>
      <c r="M37" s="230"/>
      <c r="N37" s="230"/>
      <c r="O37" s="114">
        <f t="shared" si="2"/>
        <v>0</v>
      </c>
      <c r="P37" s="114">
        <f t="shared" si="3"/>
        <v>0</v>
      </c>
      <c r="Q37" s="114">
        <f t="shared" si="4"/>
        <v>0</v>
      </c>
      <c r="R37" s="114">
        <f t="shared" si="5"/>
        <v>0</v>
      </c>
      <c r="S37" s="114">
        <f t="shared" si="6"/>
        <v>0</v>
      </c>
      <c r="T37" s="114">
        <f t="shared" si="7"/>
        <v>0</v>
      </c>
      <c r="U37" s="114">
        <f t="shared" si="8"/>
        <v>0</v>
      </c>
      <c r="V37" s="114">
        <f t="shared" si="9"/>
        <v>0</v>
      </c>
      <c r="W37" s="114">
        <f t="shared" si="10"/>
        <v>0</v>
      </c>
      <c r="X37" s="69"/>
    </row>
    <row r="38" spans="1:24" hidden="1">
      <c r="A38" t="s">
        <v>913</v>
      </c>
      <c r="B38" s="106" t="s">
        <v>309</v>
      </c>
      <c r="C38" s="144" t="str">
        <f>IF($D$2="ET",VLOOKUP(B38,'N0.7_Lookup_References'!$E$13:$K$71,2,FALSE),IF('N2.1_Network_Risk_Summary'!$C$2="GD",VLOOKUP(B38,'N0.7_Lookup_References'!$E$13:$K$73,4,FALSE),IF($D$2="GT",VLOOKUP(B38,'N0.7_Lookup_References'!$E$13:$K$71,6,FALSE),"")))</f>
        <v>No entry required</v>
      </c>
      <c r="D38" s="53" t="s">
        <v>441</v>
      </c>
      <c r="E38" s="114">
        <v>0</v>
      </c>
      <c r="F38" s="230"/>
      <c r="G38" s="230"/>
      <c r="H38" s="230"/>
      <c r="I38" s="230"/>
      <c r="J38" s="230"/>
      <c r="K38" s="230"/>
      <c r="L38" s="230"/>
      <c r="M38" s="230"/>
      <c r="N38" s="230"/>
      <c r="O38" s="114">
        <f t="shared" si="2"/>
        <v>0</v>
      </c>
      <c r="P38" s="114">
        <f t="shared" si="3"/>
        <v>0</v>
      </c>
      <c r="Q38" s="114">
        <f t="shared" si="4"/>
        <v>0</v>
      </c>
      <c r="R38" s="114">
        <f t="shared" si="5"/>
        <v>0</v>
      </c>
      <c r="S38" s="114">
        <f t="shared" si="6"/>
        <v>0</v>
      </c>
      <c r="T38" s="114">
        <f t="shared" si="7"/>
        <v>0</v>
      </c>
      <c r="U38" s="114">
        <f t="shared" si="8"/>
        <v>0</v>
      </c>
      <c r="V38" s="114">
        <f t="shared" si="9"/>
        <v>0</v>
      </c>
      <c r="W38" s="114">
        <f t="shared" si="10"/>
        <v>0</v>
      </c>
      <c r="X38" s="69"/>
    </row>
    <row r="39" spans="1:24" hidden="1">
      <c r="A39" t="s">
        <v>913</v>
      </c>
      <c r="B39" s="106" t="s">
        <v>312</v>
      </c>
      <c r="C39" s="144" t="str">
        <f>IF($D$2="ET",VLOOKUP(B39,'N0.7_Lookup_References'!$E$13:$K$71,2,FALSE),IF('N2.1_Network_Risk_Summary'!$C$2="GD",VLOOKUP(B39,'N0.7_Lookup_References'!$E$13:$K$73,4,FALSE),IF($D$2="GT",VLOOKUP(B39,'N0.7_Lookup_References'!$E$13:$K$71,6,FALSE),"")))</f>
        <v>No entry required</v>
      </c>
      <c r="D39" s="53" t="s">
        <v>441</v>
      </c>
      <c r="E39" s="114">
        <v>0</v>
      </c>
      <c r="F39" s="230"/>
      <c r="G39" s="230"/>
      <c r="H39" s="230"/>
      <c r="I39" s="230"/>
      <c r="J39" s="230"/>
      <c r="K39" s="230"/>
      <c r="L39" s="230"/>
      <c r="M39" s="230"/>
      <c r="N39" s="230"/>
      <c r="O39" s="114">
        <f t="shared" si="2"/>
        <v>0</v>
      </c>
      <c r="P39" s="114">
        <f t="shared" si="3"/>
        <v>0</v>
      </c>
      <c r="Q39" s="114">
        <f t="shared" si="4"/>
        <v>0</v>
      </c>
      <c r="R39" s="114">
        <f t="shared" si="5"/>
        <v>0</v>
      </c>
      <c r="S39" s="114">
        <f t="shared" si="6"/>
        <v>0</v>
      </c>
      <c r="T39" s="114">
        <f t="shared" si="7"/>
        <v>0</v>
      </c>
      <c r="U39" s="114">
        <f t="shared" si="8"/>
        <v>0</v>
      </c>
      <c r="V39" s="114">
        <f t="shared" si="9"/>
        <v>0</v>
      </c>
      <c r="W39" s="114">
        <f t="shared" si="10"/>
        <v>0</v>
      </c>
      <c r="X39" s="69"/>
    </row>
    <row r="40" spans="1:24" hidden="1">
      <c r="A40" t="s">
        <v>913</v>
      </c>
      <c r="B40" s="106" t="s">
        <v>315</v>
      </c>
      <c r="C40" s="144" t="str">
        <f>IF($D$2="ET",VLOOKUP(B40,'N0.7_Lookup_References'!$E$13:$K$71,2,FALSE),IF('N2.1_Network_Risk_Summary'!$C$2="GD",VLOOKUP(B40,'N0.7_Lookup_References'!$E$13:$K$73,4,FALSE),IF($D$2="GT",VLOOKUP(B40,'N0.7_Lookup_References'!$E$13:$K$71,6,FALSE),"")))</f>
        <v>No entry required</v>
      </c>
      <c r="D40" s="53" t="s">
        <v>441</v>
      </c>
      <c r="E40" s="114">
        <v>0</v>
      </c>
      <c r="F40" s="230"/>
      <c r="G40" s="230"/>
      <c r="H40" s="230"/>
      <c r="I40" s="230"/>
      <c r="J40" s="230"/>
      <c r="K40" s="230"/>
      <c r="L40" s="230"/>
      <c r="M40" s="230"/>
      <c r="N40" s="230"/>
      <c r="O40" s="114">
        <f t="shared" si="2"/>
        <v>0</v>
      </c>
      <c r="P40" s="114">
        <f t="shared" si="3"/>
        <v>0</v>
      </c>
      <c r="Q40" s="114">
        <f t="shared" si="4"/>
        <v>0</v>
      </c>
      <c r="R40" s="114">
        <f t="shared" si="5"/>
        <v>0</v>
      </c>
      <c r="S40" s="114">
        <f t="shared" si="6"/>
        <v>0</v>
      </c>
      <c r="T40" s="114">
        <f t="shared" si="7"/>
        <v>0</v>
      </c>
      <c r="U40" s="114">
        <f t="shared" si="8"/>
        <v>0</v>
      </c>
      <c r="V40" s="114">
        <f t="shared" si="9"/>
        <v>0</v>
      </c>
      <c r="W40" s="114">
        <f t="shared" si="10"/>
        <v>0</v>
      </c>
      <c r="X40" s="69"/>
    </row>
    <row r="41" spans="1:24" hidden="1">
      <c r="A41" t="s">
        <v>913</v>
      </c>
      <c r="B41" s="106" t="s">
        <v>318</v>
      </c>
      <c r="C41" s="144" t="str">
        <f>IF($D$2="ET",VLOOKUP(B41,'N0.7_Lookup_References'!$E$13:$K$71,2,FALSE),IF('N2.1_Network_Risk_Summary'!$C$2="GD",VLOOKUP(B41,'N0.7_Lookup_References'!$E$13:$K$73,4,FALSE),IF($D$2="GT",VLOOKUP(B41,'N0.7_Lookup_References'!$E$13:$K$71,6,FALSE),"")))</f>
        <v>No entry required</v>
      </c>
      <c r="D41" s="53" t="s">
        <v>441</v>
      </c>
      <c r="E41" s="114">
        <v>0</v>
      </c>
      <c r="F41" s="230"/>
      <c r="G41" s="230"/>
      <c r="H41" s="230"/>
      <c r="I41" s="230"/>
      <c r="J41" s="230"/>
      <c r="K41" s="230"/>
      <c r="L41" s="230"/>
      <c r="M41" s="230"/>
      <c r="N41" s="230"/>
      <c r="O41" s="114">
        <f t="shared" si="2"/>
        <v>0</v>
      </c>
      <c r="P41" s="114">
        <f t="shared" si="3"/>
        <v>0</v>
      </c>
      <c r="Q41" s="114">
        <f t="shared" si="4"/>
        <v>0</v>
      </c>
      <c r="R41" s="114">
        <f t="shared" si="5"/>
        <v>0</v>
      </c>
      <c r="S41" s="114">
        <f t="shared" si="6"/>
        <v>0</v>
      </c>
      <c r="T41" s="114">
        <f t="shared" si="7"/>
        <v>0</v>
      </c>
      <c r="U41" s="114">
        <f t="shared" si="8"/>
        <v>0</v>
      </c>
      <c r="V41" s="114">
        <f t="shared" si="9"/>
        <v>0</v>
      </c>
      <c r="W41" s="114">
        <f t="shared" si="10"/>
        <v>0</v>
      </c>
      <c r="X41" s="69"/>
    </row>
    <row r="42" spans="1:24" hidden="1">
      <c r="A42" t="s">
        <v>913</v>
      </c>
      <c r="B42" s="106" t="s">
        <v>321</v>
      </c>
      <c r="C42" s="144" t="str">
        <f>IF($D$2="ET",VLOOKUP(B42,'N0.7_Lookup_References'!$E$13:$K$71,2,FALSE),IF('N2.1_Network_Risk_Summary'!$C$2="GD",VLOOKUP(B42,'N0.7_Lookup_References'!$E$13:$K$73,4,FALSE),IF($D$2="GT",VLOOKUP(B42,'N0.7_Lookup_References'!$E$13:$K$71,6,FALSE),"")))</f>
        <v>No entry required</v>
      </c>
      <c r="D42" s="53" t="s">
        <v>441</v>
      </c>
      <c r="E42" s="114">
        <v>0</v>
      </c>
      <c r="F42" s="230"/>
      <c r="G42" s="230"/>
      <c r="H42" s="230"/>
      <c r="I42" s="230"/>
      <c r="J42" s="230"/>
      <c r="K42" s="230"/>
      <c r="L42" s="230"/>
      <c r="M42" s="230"/>
      <c r="N42" s="230"/>
      <c r="O42" s="114">
        <f t="shared" si="2"/>
        <v>0</v>
      </c>
      <c r="P42" s="114">
        <f t="shared" si="3"/>
        <v>0</v>
      </c>
      <c r="Q42" s="114">
        <f t="shared" si="4"/>
        <v>0</v>
      </c>
      <c r="R42" s="114">
        <f t="shared" si="5"/>
        <v>0</v>
      </c>
      <c r="S42" s="114">
        <f t="shared" si="6"/>
        <v>0</v>
      </c>
      <c r="T42" s="114">
        <f t="shared" si="7"/>
        <v>0</v>
      </c>
      <c r="U42" s="114">
        <f t="shared" si="8"/>
        <v>0</v>
      </c>
      <c r="V42" s="114">
        <f t="shared" si="9"/>
        <v>0</v>
      </c>
      <c r="W42" s="114">
        <f t="shared" si="10"/>
        <v>0</v>
      </c>
      <c r="X42" s="69"/>
    </row>
    <row r="43" spans="1:24" hidden="1">
      <c r="A43" t="s">
        <v>913</v>
      </c>
      <c r="B43" s="106" t="s">
        <v>324</v>
      </c>
      <c r="C43" s="144" t="str">
        <f>IF($D$2="ET",VLOOKUP(B43,'N0.7_Lookup_References'!$E$13:$K$71,2,FALSE),IF('N2.1_Network_Risk_Summary'!$C$2="GD",VLOOKUP(B43,'N0.7_Lookup_References'!$E$13:$K$73,4,FALSE),IF($D$2="GT",VLOOKUP(B43,'N0.7_Lookup_References'!$E$13:$K$71,6,FALSE),"")))</f>
        <v>No entry required</v>
      </c>
      <c r="D43" s="53" t="s">
        <v>441</v>
      </c>
      <c r="E43" s="114">
        <v>0</v>
      </c>
      <c r="F43" s="230"/>
      <c r="G43" s="230"/>
      <c r="H43" s="230"/>
      <c r="I43" s="230"/>
      <c r="J43" s="230"/>
      <c r="K43" s="230"/>
      <c r="L43" s="230"/>
      <c r="M43" s="230"/>
      <c r="N43" s="230"/>
      <c r="O43" s="114">
        <f t="shared" si="2"/>
        <v>0</v>
      </c>
      <c r="P43" s="114">
        <f t="shared" si="3"/>
        <v>0</v>
      </c>
      <c r="Q43" s="114">
        <f t="shared" si="4"/>
        <v>0</v>
      </c>
      <c r="R43" s="114">
        <f t="shared" si="5"/>
        <v>0</v>
      </c>
      <c r="S43" s="114">
        <f t="shared" si="6"/>
        <v>0</v>
      </c>
      <c r="T43" s="114">
        <f t="shared" si="7"/>
        <v>0</v>
      </c>
      <c r="U43" s="114">
        <f t="shared" si="8"/>
        <v>0</v>
      </c>
      <c r="V43" s="114">
        <f t="shared" si="9"/>
        <v>0</v>
      </c>
      <c r="W43" s="114">
        <f t="shared" si="10"/>
        <v>0</v>
      </c>
      <c r="X43" s="69"/>
    </row>
    <row r="44" spans="1:24" hidden="1">
      <c r="A44" t="s">
        <v>913</v>
      </c>
      <c r="B44" s="106" t="s">
        <v>327</v>
      </c>
      <c r="C44" s="144" t="str">
        <f>IF($D$2="ET",VLOOKUP(B44,'N0.7_Lookup_References'!$E$13:$K$71,2,FALSE),IF('N2.1_Network_Risk_Summary'!$C$2="GD",VLOOKUP(B44,'N0.7_Lookup_References'!$E$13:$K$73,4,FALSE),IF($D$2="GT",VLOOKUP(B44,'N0.7_Lookup_References'!$E$13:$K$71,6,FALSE),"")))</f>
        <v>No entry required</v>
      </c>
      <c r="D44" s="53" t="s">
        <v>441</v>
      </c>
      <c r="E44" s="114">
        <v>0</v>
      </c>
      <c r="F44" s="230"/>
      <c r="G44" s="230"/>
      <c r="H44" s="230"/>
      <c r="I44" s="230"/>
      <c r="J44" s="230"/>
      <c r="K44" s="230"/>
      <c r="L44" s="230"/>
      <c r="M44" s="230"/>
      <c r="N44" s="230"/>
      <c r="O44" s="114">
        <f t="shared" ref="O44:O56" si="11">F44</f>
        <v>0</v>
      </c>
      <c r="P44" s="114">
        <f t="shared" ref="P44:P56" si="12">G44</f>
        <v>0</v>
      </c>
      <c r="Q44" s="114">
        <f t="shared" ref="Q44:Q56" si="13">H44</f>
        <v>0</v>
      </c>
      <c r="R44" s="114">
        <f t="shared" ref="R44:R56" si="14">I44</f>
        <v>0</v>
      </c>
      <c r="S44" s="114">
        <f t="shared" ref="S44:S56" si="15">J44</f>
        <v>0</v>
      </c>
      <c r="T44" s="114">
        <f t="shared" ref="T44:T56" si="16">K44</f>
        <v>0</v>
      </c>
      <c r="U44" s="114">
        <f t="shared" ref="U44:U56" si="17">L44</f>
        <v>0</v>
      </c>
      <c r="V44" s="114">
        <f t="shared" ref="V44:V56" si="18">M44</f>
        <v>0</v>
      </c>
      <c r="W44" s="114">
        <f t="shared" ref="W44:W56" si="19">N44</f>
        <v>0</v>
      </c>
      <c r="X44" s="69"/>
    </row>
    <row r="45" spans="1:24" hidden="1">
      <c r="A45" t="s">
        <v>913</v>
      </c>
      <c r="B45" s="106" t="s">
        <v>331</v>
      </c>
      <c r="C45" s="144" t="str">
        <f>IF($D$2="ET",VLOOKUP(B45,'N0.7_Lookup_References'!$E$13:$K$71,2,FALSE),IF('N2.1_Network_Risk_Summary'!$C$2="GD",VLOOKUP(B45,'N0.7_Lookup_References'!$E$13:$K$73,4,FALSE),IF($D$2="GT",VLOOKUP(B45,'N0.7_Lookup_References'!$E$13:$K$71,6,FALSE),"")))</f>
        <v>No entry required</v>
      </c>
      <c r="D45" s="53" t="s">
        <v>441</v>
      </c>
      <c r="E45" s="114">
        <v>0</v>
      </c>
      <c r="F45" s="230"/>
      <c r="G45" s="230"/>
      <c r="H45" s="230"/>
      <c r="I45" s="230"/>
      <c r="J45" s="230"/>
      <c r="K45" s="230"/>
      <c r="L45" s="230"/>
      <c r="M45" s="230"/>
      <c r="N45" s="230"/>
      <c r="O45" s="114">
        <f t="shared" si="11"/>
        <v>0</v>
      </c>
      <c r="P45" s="114">
        <f t="shared" si="12"/>
        <v>0</v>
      </c>
      <c r="Q45" s="114">
        <f t="shared" si="13"/>
        <v>0</v>
      </c>
      <c r="R45" s="114">
        <f t="shared" si="14"/>
        <v>0</v>
      </c>
      <c r="S45" s="114">
        <f t="shared" si="15"/>
        <v>0</v>
      </c>
      <c r="T45" s="114">
        <f t="shared" si="16"/>
        <v>0</v>
      </c>
      <c r="U45" s="114">
        <f t="shared" si="17"/>
        <v>0</v>
      </c>
      <c r="V45" s="114">
        <f t="shared" si="18"/>
        <v>0</v>
      </c>
      <c r="W45" s="114">
        <f t="shared" si="19"/>
        <v>0</v>
      </c>
      <c r="X45" s="69"/>
    </row>
    <row r="46" spans="1:24" hidden="1">
      <c r="A46" t="s">
        <v>913</v>
      </c>
      <c r="B46" s="106" t="s">
        <v>335</v>
      </c>
      <c r="C46" s="144" t="str">
        <f>IF($D$2="ET",VLOOKUP(B46,'N0.7_Lookup_References'!$E$13:$K$71,2,FALSE),IF('N2.1_Network_Risk_Summary'!$C$2="GD",VLOOKUP(B46,'N0.7_Lookup_References'!$E$13:$K$73,4,FALSE),IF($D$2="GT",VLOOKUP(B46,'N0.7_Lookup_References'!$E$13:$K$71,6,FALSE),"")))</f>
        <v>No entry required</v>
      </c>
      <c r="D46" s="53" t="s">
        <v>441</v>
      </c>
      <c r="E46" s="114">
        <v>0</v>
      </c>
      <c r="F46" s="230"/>
      <c r="G46" s="230"/>
      <c r="H46" s="230"/>
      <c r="I46" s="230"/>
      <c r="J46" s="230"/>
      <c r="K46" s="230"/>
      <c r="L46" s="230"/>
      <c r="M46" s="230"/>
      <c r="N46" s="230"/>
      <c r="O46" s="114">
        <f t="shared" si="11"/>
        <v>0</v>
      </c>
      <c r="P46" s="114">
        <f t="shared" si="12"/>
        <v>0</v>
      </c>
      <c r="Q46" s="114">
        <f t="shared" si="13"/>
        <v>0</v>
      </c>
      <c r="R46" s="114">
        <f t="shared" si="14"/>
        <v>0</v>
      </c>
      <c r="S46" s="114">
        <f t="shared" si="15"/>
        <v>0</v>
      </c>
      <c r="T46" s="114">
        <f t="shared" si="16"/>
        <v>0</v>
      </c>
      <c r="U46" s="114">
        <f t="shared" si="17"/>
        <v>0</v>
      </c>
      <c r="V46" s="114">
        <f t="shared" si="18"/>
        <v>0</v>
      </c>
      <c r="W46" s="114">
        <f t="shared" si="19"/>
        <v>0</v>
      </c>
      <c r="X46" s="69"/>
    </row>
    <row r="47" spans="1:24" hidden="1">
      <c r="A47" t="s">
        <v>913</v>
      </c>
      <c r="B47" s="106" t="s">
        <v>339</v>
      </c>
      <c r="C47" s="144" t="str">
        <f>IF($D$2="ET",VLOOKUP(B47,'N0.7_Lookup_References'!$E$13:$K$71,2,FALSE),IF('N2.1_Network_Risk_Summary'!$C$2="GD",VLOOKUP(B47,'N0.7_Lookup_References'!$E$13:$K$73,4,FALSE),IF($D$2="GT",VLOOKUP(B47,'N0.7_Lookup_References'!$E$13:$K$71,6,FALSE),"")))</f>
        <v>No entry required</v>
      </c>
      <c r="D47" s="53" t="s">
        <v>441</v>
      </c>
      <c r="E47" s="114">
        <v>0</v>
      </c>
      <c r="F47" s="230"/>
      <c r="G47" s="230"/>
      <c r="H47" s="230"/>
      <c r="I47" s="230"/>
      <c r="J47" s="230"/>
      <c r="K47" s="230"/>
      <c r="L47" s="230"/>
      <c r="M47" s="230"/>
      <c r="N47" s="230"/>
      <c r="O47" s="114">
        <f t="shared" si="11"/>
        <v>0</v>
      </c>
      <c r="P47" s="114">
        <f t="shared" si="12"/>
        <v>0</v>
      </c>
      <c r="Q47" s="114">
        <f t="shared" si="13"/>
        <v>0</v>
      </c>
      <c r="R47" s="114">
        <f t="shared" si="14"/>
        <v>0</v>
      </c>
      <c r="S47" s="114">
        <f t="shared" si="15"/>
        <v>0</v>
      </c>
      <c r="T47" s="114">
        <f t="shared" si="16"/>
        <v>0</v>
      </c>
      <c r="U47" s="114">
        <f t="shared" si="17"/>
        <v>0</v>
      </c>
      <c r="V47" s="114">
        <f t="shared" si="18"/>
        <v>0</v>
      </c>
      <c r="W47" s="114">
        <f t="shared" si="19"/>
        <v>0</v>
      </c>
      <c r="X47" s="69"/>
    </row>
    <row r="48" spans="1:24" hidden="1">
      <c r="A48" t="s">
        <v>913</v>
      </c>
      <c r="B48" s="106" t="s">
        <v>343</v>
      </c>
      <c r="C48" s="144" t="str">
        <f>IF($D$2="ET",VLOOKUP(B48,'N0.7_Lookup_References'!$E$13:$K$71,2,FALSE),IF('N2.1_Network_Risk_Summary'!$C$2="GD",VLOOKUP(B48,'N0.7_Lookup_References'!$E$13:$K$73,4,FALSE),IF($D$2="GT",VLOOKUP(B48,'N0.7_Lookup_References'!$E$13:$K$71,6,FALSE),"")))</f>
        <v>No entry required</v>
      </c>
      <c r="D48" s="53" t="s">
        <v>441</v>
      </c>
      <c r="E48" s="114">
        <v>0</v>
      </c>
      <c r="F48" s="230"/>
      <c r="G48" s="230"/>
      <c r="H48" s="230"/>
      <c r="I48" s="230"/>
      <c r="J48" s="230"/>
      <c r="K48" s="230"/>
      <c r="L48" s="230"/>
      <c r="M48" s="230"/>
      <c r="N48" s="230"/>
      <c r="O48" s="114">
        <f t="shared" si="11"/>
        <v>0</v>
      </c>
      <c r="P48" s="114">
        <f t="shared" si="12"/>
        <v>0</v>
      </c>
      <c r="Q48" s="114">
        <f t="shared" si="13"/>
        <v>0</v>
      </c>
      <c r="R48" s="114">
        <f t="shared" si="14"/>
        <v>0</v>
      </c>
      <c r="S48" s="114">
        <f t="shared" si="15"/>
        <v>0</v>
      </c>
      <c r="T48" s="114">
        <f t="shared" si="16"/>
        <v>0</v>
      </c>
      <c r="U48" s="114">
        <f t="shared" si="17"/>
        <v>0</v>
      </c>
      <c r="V48" s="114">
        <f t="shared" si="18"/>
        <v>0</v>
      </c>
      <c r="W48" s="114">
        <f t="shared" si="19"/>
        <v>0</v>
      </c>
      <c r="X48" s="69"/>
    </row>
    <row r="49" spans="1:24" hidden="1">
      <c r="A49" t="s">
        <v>913</v>
      </c>
      <c r="B49" s="106" t="s">
        <v>347</v>
      </c>
      <c r="C49" s="144" t="str">
        <f>IF($D$2="ET",VLOOKUP(B49,'N0.7_Lookup_References'!$E$13:$K$71,2,FALSE),IF('N2.1_Network_Risk_Summary'!$C$2="GD",VLOOKUP(B49,'N0.7_Lookup_References'!$E$13:$K$73,4,FALSE),IF($D$2="GT",VLOOKUP(B49,'N0.7_Lookup_References'!$E$13:$K$71,6,FALSE),"")))</f>
        <v>No entry required</v>
      </c>
      <c r="D49" s="53" t="s">
        <v>441</v>
      </c>
      <c r="E49" s="114">
        <v>0</v>
      </c>
      <c r="F49" s="230"/>
      <c r="G49" s="230"/>
      <c r="H49" s="230"/>
      <c r="I49" s="230"/>
      <c r="J49" s="230"/>
      <c r="K49" s="230"/>
      <c r="L49" s="230"/>
      <c r="M49" s="230"/>
      <c r="N49" s="230"/>
      <c r="O49" s="114">
        <f t="shared" si="11"/>
        <v>0</v>
      </c>
      <c r="P49" s="114">
        <f t="shared" si="12"/>
        <v>0</v>
      </c>
      <c r="Q49" s="114">
        <f t="shared" si="13"/>
        <v>0</v>
      </c>
      <c r="R49" s="114">
        <f t="shared" si="14"/>
        <v>0</v>
      </c>
      <c r="S49" s="114">
        <f t="shared" si="15"/>
        <v>0</v>
      </c>
      <c r="T49" s="114">
        <f t="shared" si="16"/>
        <v>0</v>
      </c>
      <c r="U49" s="114">
        <f t="shared" si="17"/>
        <v>0</v>
      </c>
      <c r="V49" s="114">
        <f t="shared" si="18"/>
        <v>0</v>
      </c>
      <c r="W49" s="114">
        <f t="shared" si="19"/>
        <v>0</v>
      </c>
      <c r="X49" s="69"/>
    </row>
    <row r="50" spans="1:24" hidden="1">
      <c r="A50" t="s">
        <v>913</v>
      </c>
      <c r="B50" s="106" t="s">
        <v>351</v>
      </c>
      <c r="C50" s="144" t="str">
        <f>IF($D$2="ET",VLOOKUP(B50,'N0.7_Lookup_References'!$E$13:$K$71,2,FALSE),IF('N2.1_Network_Risk_Summary'!$C$2="GD",VLOOKUP(B50,'N0.7_Lookup_References'!$E$13:$K$73,4,FALSE),IF($D$2="GT",VLOOKUP(B50,'N0.7_Lookup_References'!$E$13:$K$71,6,FALSE),"")))</f>
        <v>No entry required</v>
      </c>
      <c r="D50" s="53" t="s">
        <v>441</v>
      </c>
      <c r="E50" s="114">
        <v>0</v>
      </c>
      <c r="F50" s="230"/>
      <c r="G50" s="230"/>
      <c r="H50" s="230"/>
      <c r="I50" s="230"/>
      <c r="J50" s="230"/>
      <c r="K50" s="230"/>
      <c r="L50" s="230"/>
      <c r="M50" s="230"/>
      <c r="N50" s="230"/>
      <c r="O50" s="114">
        <f t="shared" si="11"/>
        <v>0</v>
      </c>
      <c r="P50" s="114">
        <f t="shared" si="12"/>
        <v>0</v>
      </c>
      <c r="Q50" s="114">
        <f t="shared" si="13"/>
        <v>0</v>
      </c>
      <c r="R50" s="114">
        <f t="shared" si="14"/>
        <v>0</v>
      </c>
      <c r="S50" s="114">
        <f t="shared" si="15"/>
        <v>0</v>
      </c>
      <c r="T50" s="114">
        <f t="shared" si="16"/>
        <v>0</v>
      </c>
      <c r="U50" s="114">
        <f t="shared" si="17"/>
        <v>0</v>
      </c>
      <c r="V50" s="114">
        <f t="shared" si="18"/>
        <v>0</v>
      </c>
      <c r="W50" s="114">
        <f t="shared" si="19"/>
        <v>0</v>
      </c>
      <c r="X50" s="69"/>
    </row>
    <row r="51" spans="1:24" hidden="1">
      <c r="A51" t="s">
        <v>913</v>
      </c>
      <c r="B51" s="106" t="s">
        <v>355</v>
      </c>
      <c r="C51" s="144" t="str">
        <f>IF($D$2="ET",VLOOKUP(B51,'N0.7_Lookup_References'!$E$13:$K$71,2,FALSE),IF('N2.1_Network_Risk_Summary'!$C$2="GD",VLOOKUP(B51,'N0.7_Lookup_References'!$E$13:$K$73,4,FALSE),IF($D$2="GT",VLOOKUP(B51,'N0.7_Lookup_References'!$E$13:$K$71,6,FALSE),"")))</f>
        <v>No entry required</v>
      </c>
      <c r="D51" s="53" t="s">
        <v>441</v>
      </c>
      <c r="E51" s="114">
        <v>0</v>
      </c>
      <c r="F51" s="230"/>
      <c r="G51" s="230"/>
      <c r="H51" s="230"/>
      <c r="I51" s="230"/>
      <c r="J51" s="230"/>
      <c r="K51" s="230"/>
      <c r="L51" s="230"/>
      <c r="M51" s="230"/>
      <c r="N51" s="230"/>
      <c r="O51" s="114">
        <f t="shared" si="11"/>
        <v>0</v>
      </c>
      <c r="P51" s="114">
        <f t="shared" si="12"/>
        <v>0</v>
      </c>
      <c r="Q51" s="114">
        <f t="shared" si="13"/>
        <v>0</v>
      </c>
      <c r="R51" s="114">
        <f t="shared" si="14"/>
        <v>0</v>
      </c>
      <c r="S51" s="114">
        <f t="shared" si="15"/>
        <v>0</v>
      </c>
      <c r="T51" s="114">
        <f t="shared" si="16"/>
        <v>0</v>
      </c>
      <c r="U51" s="114">
        <f t="shared" si="17"/>
        <v>0</v>
      </c>
      <c r="V51" s="114">
        <f t="shared" si="18"/>
        <v>0</v>
      </c>
      <c r="W51" s="114">
        <f t="shared" si="19"/>
        <v>0</v>
      </c>
      <c r="X51" s="69"/>
    </row>
    <row r="52" spans="1:24" hidden="1">
      <c r="A52" t="s">
        <v>913</v>
      </c>
      <c r="B52" s="106" t="s">
        <v>358</v>
      </c>
      <c r="C52" s="144" t="str">
        <f>IF($D$2="ET",VLOOKUP(B52,'N0.7_Lookup_References'!$E$13:$K$71,2,FALSE),IF('N2.1_Network_Risk_Summary'!$C$2="GD",VLOOKUP(B52,'N0.7_Lookup_References'!$E$13:$K$73,4,FALSE),IF($D$2="GT",VLOOKUP(B52,'N0.7_Lookup_References'!$E$13:$K$71,6,FALSE),"")))</f>
        <v>No entry required</v>
      </c>
      <c r="D52" s="53" t="s">
        <v>441</v>
      </c>
      <c r="E52" s="114">
        <v>0</v>
      </c>
      <c r="F52" s="230"/>
      <c r="G52" s="230"/>
      <c r="H52" s="230"/>
      <c r="I52" s="230"/>
      <c r="J52" s="230"/>
      <c r="K52" s="230"/>
      <c r="L52" s="230"/>
      <c r="M52" s="230"/>
      <c r="N52" s="230"/>
      <c r="O52" s="114">
        <f t="shared" si="11"/>
        <v>0</v>
      </c>
      <c r="P52" s="114">
        <f t="shared" si="12"/>
        <v>0</v>
      </c>
      <c r="Q52" s="114">
        <f t="shared" si="13"/>
        <v>0</v>
      </c>
      <c r="R52" s="114">
        <f t="shared" si="14"/>
        <v>0</v>
      </c>
      <c r="S52" s="114">
        <f t="shared" si="15"/>
        <v>0</v>
      </c>
      <c r="T52" s="114">
        <f t="shared" si="16"/>
        <v>0</v>
      </c>
      <c r="U52" s="114">
        <f t="shared" si="17"/>
        <v>0</v>
      </c>
      <c r="V52" s="114">
        <f t="shared" si="18"/>
        <v>0</v>
      </c>
      <c r="W52" s="114">
        <f t="shared" si="19"/>
        <v>0</v>
      </c>
      <c r="X52" s="69"/>
    </row>
    <row r="53" spans="1:24" hidden="1">
      <c r="A53" t="s">
        <v>913</v>
      </c>
      <c r="B53" s="106" t="s">
        <v>361</v>
      </c>
      <c r="C53" s="144" t="str">
        <f>IF($D$2="ET",VLOOKUP(B53,'N0.7_Lookup_References'!$E$13:$K$71,2,FALSE),IF('N2.1_Network_Risk_Summary'!$C$2="GD",VLOOKUP(B53,'N0.7_Lookup_References'!$E$13:$K$73,4,FALSE),IF($D$2="GT",VLOOKUP(B53,'N0.7_Lookup_References'!$E$13:$K$71,6,FALSE),"")))</f>
        <v>No entry required</v>
      </c>
      <c r="D53" s="53" t="s">
        <v>441</v>
      </c>
      <c r="E53" s="114">
        <v>0</v>
      </c>
      <c r="F53" s="230"/>
      <c r="G53" s="230"/>
      <c r="H53" s="230"/>
      <c r="I53" s="230"/>
      <c r="J53" s="230"/>
      <c r="K53" s="230"/>
      <c r="L53" s="230"/>
      <c r="M53" s="230"/>
      <c r="N53" s="230"/>
      <c r="O53" s="114">
        <f t="shared" si="11"/>
        <v>0</v>
      </c>
      <c r="P53" s="114">
        <f t="shared" si="12"/>
        <v>0</v>
      </c>
      <c r="Q53" s="114">
        <f t="shared" si="13"/>
        <v>0</v>
      </c>
      <c r="R53" s="114">
        <f t="shared" si="14"/>
        <v>0</v>
      </c>
      <c r="S53" s="114">
        <f t="shared" si="15"/>
        <v>0</v>
      </c>
      <c r="T53" s="114">
        <f t="shared" si="16"/>
        <v>0</v>
      </c>
      <c r="U53" s="114">
        <f t="shared" si="17"/>
        <v>0</v>
      </c>
      <c r="V53" s="114">
        <f t="shared" si="18"/>
        <v>0</v>
      </c>
      <c r="W53" s="114">
        <f t="shared" si="19"/>
        <v>0</v>
      </c>
      <c r="X53" s="69"/>
    </row>
    <row r="54" spans="1:24" hidden="1">
      <c r="A54" t="s">
        <v>913</v>
      </c>
      <c r="B54" s="106" t="s">
        <v>364</v>
      </c>
      <c r="C54" s="144" t="str">
        <f>IF($D$2="ET",VLOOKUP(B54,'N0.7_Lookup_References'!$E$13:$K$71,2,FALSE),IF('N2.1_Network_Risk_Summary'!$C$2="GD",VLOOKUP(B54,'N0.7_Lookup_References'!$E$13:$K$73,4,FALSE),IF($D$2="GT",VLOOKUP(B54,'N0.7_Lookup_References'!$E$13:$K$71,6,FALSE),"")))</f>
        <v>No entry required</v>
      </c>
      <c r="D54" s="53" t="s">
        <v>441</v>
      </c>
      <c r="E54" s="114">
        <v>0</v>
      </c>
      <c r="F54" s="230"/>
      <c r="G54" s="230"/>
      <c r="H54" s="230"/>
      <c r="I54" s="230"/>
      <c r="J54" s="230"/>
      <c r="K54" s="230"/>
      <c r="L54" s="230"/>
      <c r="M54" s="230"/>
      <c r="N54" s="230"/>
      <c r="O54" s="114">
        <f t="shared" si="11"/>
        <v>0</v>
      </c>
      <c r="P54" s="114">
        <f t="shared" si="12"/>
        <v>0</v>
      </c>
      <c r="Q54" s="114">
        <f t="shared" si="13"/>
        <v>0</v>
      </c>
      <c r="R54" s="114">
        <f t="shared" si="14"/>
        <v>0</v>
      </c>
      <c r="S54" s="114">
        <f t="shared" si="15"/>
        <v>0</v>
      </c>
      <c r="T54" s="114">
        <f t="shared" si="16"/>
        <v>0</v>
      </c>
      <c r="U54" s="114">
        <f t="shared" si="17"/>
        <v>0</v>
      </c>
      <c r="V54" s="114">
        <f t="shared" si="18"/>
        <v>0</v>
      </c>
      <c r="W54" s="114">
        <f t="shared" si="19"/>
        <v>0</v>
      </c>
      <c r="X54" s="69"/>
    </row>
    <row r="55" spans="1:24" hidden="1">
      <c r="A55" t="s">
        <v>913</v>
      </c>
      <c r="B55" s="106" t="s">
        <v>368</v>
      </c>
      <c r="C55" s="144" t="str">
        <f>IF($D$2="ET",VLOOKUP(B55,'N0.7_Lookup_References'!$E$13:$K$71,2,FALSE),IF('N2.1_Network_Risk_Summary'!$C$2="GD",VLOOKUP(B55,'N0.7_Lookup_References'!$E$13:$K$73,4,FALSE),IF($D$2="GT",VLOOKUP(B55,'N0.7_Lookup_References'!$E$13:$K$71,6,FALSE),"")))</f>
        <v>No entry required</v>
      </c>
      <c r="D55" s="53" t="s">
        <v>441</v>
      </c>
      <c r="E55" s="114">
        <v>0</v>
      </c>
      <c r="F55" s="230"/>
      <c r="G55" s="230"/>
      <c r="H55" s="230"/>
      <c r="I55" s="230"/>
      <c r="J55" s="230"/>
      <c r="K55" s="230"/>
      <c r="L55" s="230"/>
      <c r="M55" s="230"/>
      <c r="N55" s="230"/>
      <c r="O55" s="114">
        <f t="shared" si="11"/>
        <v>0</v>
      </c>
      <c r="P55" s="114">
        <f t="shared" si="12"/>
        <v>0</v>
      </c>
      <c r="Q55" s="114">
        <f t="shared" si="13"/>
        <v>0</v>
      </c>
      <c r="R55" s="114">
        <f t="shared" si="14"/>
        <v>0</v>
      </c>
      <c r="S55" s="114">
        <f t="shared" si="15"/>
        <v>0</v>
      </c>
      <c r="T55" s="114">
        <f t="shared" si="16"/>
        <v>0</v>
      </c>
      <c r="U55" s="114">
        <f t="shared" si="17"/>
        <v>0</v>
      </c>
      <c r="V55" s="114">
        <f t="shared" si="18"/>
        <v>0</v>
      </c>
      <c r="W55" s="114">
        <f t="shared" si="19"/>
        <v>0</v>
      </c>
      <c r="X55" s="69"/>
    </row>
    <row r="56" spans="1:24" hidden="1">
      <c r="A56" t="s">
        <v>913</v>
      </c>
      <c r="B56" s="106" t="s">
        <v>371</v>
      </c>
      <c r="C56" s="144" t="str">
        <f>IF($D$2="ET",VLOOKUP(B56,'N0.7_Lookup_References'!$E$13:$K$71,2,FALSE),IF('N2.1_Network_Risk_Summary'!$C$2="GD",VLOOKUP(B56,'N0.7_Lookup_References'!$E$13:$K$73,4,FALSE),IF($D$2="GT",VLOOKUP(B56,'N0.7_Lookup_References'!$E$13:$K$71,6,FALSE),"")))</f>
        <v>No entry required</v>
      </c>
      <c r="D56" s="53" t="s">
        <v>441</v>
      </c>
      <c r="E56" s="114">
        <v>0</v>
      </c>
      <c r="F56" s="230"/>
      <c r="G56" s="230"/>
      <c r="H56" s="230"/>
      <c r="I56" s="230"/>
      <c r="J56" s="230"/>
      <c r="K56" s="230"/>
      <c r="L56" s="230"/>
      <c r="M56" s="230"/>
      <c r="N56" s="230"/>
      <c r="O56" s="114">
        <f t="shared" si="11"/>
        <v>0</v>
      </c>
      <c r="P56" s="114">
        <f t="shared" si="12"/>
        <v>0</v>
      </c>
      <c r="Q56" s="114">
        <f t="shared" si="13"/>
        <v>0</v>
      </c>
      <c r="R56" s="114">
        <f t="shared" si="14"/>
        <v>0</v>
      </c>
      <c r="S56" s="114">
        <f t="shared" si="15"/>
        <v>0</v>
      </c>
      <c r="T56" s="114">
        <f t="shared" si="16"/>
        <v>0</v>
      </c>
      <c r="U56" s="114">
        <f t="shared" si="17"/>
        <v>0</v>
      </c>
      <c r="V56" s="114">
        <f t="shared" si="18"/>
        <v>0</v>
      </c>
      <c r="W56" s="114">
        <f t="shared" si="19"/>
        <v>0</v>
      </c>
      <c r="X56" s="69"/>
    </row>
    <row r="57" spans="1:24" hidden="1">
      <c r="A57" t="s">
        <v>913</v>
      </c>
      <c r="B57" s="106" t="s">
        <v>374</v>
      </c>
      <c r="C57" s="144" t="str">
        <f>IF($D$2="ET",VLOOKUP(B57,'N0.7_Lookup_References'!$E$13:$K$71,2,FALSE),IF('N2.1_Network_Risk_Summary'!$C$2="GD",VLOOKUP(B57,'N0.7_Lookup_References'!$E$13:$K$73,4,FALSE),IF($D$2="GT",VLOOKUP(B57,'N0.7_Lookup_References'!$E$13:$K$71,6,FALSE),"")))</f>
        <v>No entry required</v>
      </c>
      <c r="D57" s="53" t="s">
        <v>441</v>
      </c>
      <c r="E57" s="114">
        <v>0</v>
      </c>
      <c r="F57" s="230"/>
      <c r="G57" s="230"/>
      <c r="H57" s="230"/>
      <c r="I57" s="230"/>
      <c r="J57" s="230"/>
      <c r="K57" s="230"/>
      <c r="L57" s="230"/>
      <c r="M57" s="230"/>
      <c r="N57" s="230"/>
      <c r="O57" s="114">
        <f t="shared" si="2"/>
        <v>0</v>
      </c>
      <c r="P57" s="114">
        <f t="shared" si="3"/>
        <v>0</v>
      </c>
      <c r="Q57" s="114">
        <f t="shared" si="4"/>
        <v>0</v>
      </c>
      <c r="R57" s="114">
        <f t="shared" si="5"/>
        <v>0</v>
      </c>
      <c r="S57" s="114">
        <f t="shared" si="6"/>
        <v>0</v>
      </c>
      <c r="T57" s="114">
        <f t="shared" si="7"/>
        <v>0</v>
      </c>
      <c r="U57" s="114">
        <f t="shared" si="8"/>
        <v>0</v>
      </c>
      <c r="V57" s="114">
        <f t="shared" si="9"/>
        <v>0</v>
      </c>
      <c r="W57" s="114">
        <f t="shared" si="10"/>
        <v>0</v>
      </c>
      <c r="X57" s="69"/>
    </row>
    <row r="58" spans="1:24" hidden="1">
      <c r="A58" t="s">
        <v>913</v>
      </c>
      <c r="B58" s="106" t="s">
        <v>377</v>
      </c>
      <c r="C58" s="144" t="str">
        <f>IF($D$2="ET",VLOOKUP(B58,'N0.7_Lookup_References'!$E$13:$K$71,2,FALSE),IF('N2.1_Network_Risk_Summary'!$C$2="GD",VLOOKUP(B58,'N0.7_Lookup_References'!$E$13:$K$73,4,FALSE),IF($D$2="GT",VLOOKUP(B58,'N0.7_Lookup_References'!$E$13:$K$71,6,FALSE),"")))</f>
        <v>No entry required</v>
      </c>
      <c r="D58" s="53" t="s">
        <v>441</v>
      </c>
      <c r="E58" s="114">
        <v>0</v>
      </c>
      <c r="F58" s="230"/>
      <c r="G58" s="230"/>
      <c r="H58" s="230"/>
      <c r="I58" s="230"/>
      <c r="J58" s="230"/>
      <c r="K58" s="230"/>
      <c r="L58" s="230"/>
      <c r="M58" s="230"/>
      <c r="N58" s="230"/>
      <c r="O58" s="114">
        <f t="shared" si="2"/>
        <v>0</v>
      </c>
      <c r="P58" s="114">
        <f t="shared" si="3"/>
        <v>0</v>
      </c>
      <c r="Q58" s="114">
        <f t="shared" si="4"/>
        <v>0</v>
      </c>
      <c r="R58" s="114">
        <f t="shared" si="5"/>
        <v>0</v>
      </c>
      <c r="S58" s="114">
        <f t="shared" si="6"/>
        <v>0</v>
      </c>
      <c r="T58" s="114">
        <f t="shared" si="7"/>
        <v>0</v>
      </c>
      <c r="U58" s="114">
        <f t="shared" si="8"/>
        <v>0</v>
      </c>
      <c r="V58" s="114">
        <f t="shared" si="9"/>
        <v>0</v>
      </c>
      <c r="W58" s="114">
        <f t="shared" si="10"/>
        <v>0</v>
      </c>
      <c r="X58" s="69"/>
    </row>
    <row r="59" spans="1:24" hidden="1">
      <c r="A59" t="s">
        <v>913</v>
      </c>
      <c r="B59" s="106" t="s">
        <v>380</v>
      </c>
      <c r="C59" s="144" t="str">
        <f>IF($D$2="ET",VLOOKUP(B59,'N0.7_Lookup_References'!$E$13:$K$71,2,FALSE),IF('N2.1_Network_Risk_Summary'!$C$2="GD",VLOOKUP(B59,'N0.7_Lookup_References'!$E$13:$K$73,4,FALSE),IF($D$2="GT",VLOOKUP(B59,'N0.7_Lookup_References'!$E$13:$K$71,6,FALSE),"")))</f>
        <v>No entry required</v>
      </c>
      <c r="D59" s="53" t="s">
        <v>441</v>
      </c>
      <c r="E59" s="114">
        <v>0</v>
      </c>
      <c r="F59" s="230"/>
      <c r="G59" s="230"/>
      <c r="H59" s="230"/>
      <c r="I59" s="230"/>
      <c r="J59" s="230"/>
      <c r="K59" s="230"/>
      <c r="L59" s="230"/>
      <c r="M59" s="230"/>
      <c r="N59" s="230"/>
      <c r="O59" s="114">
        <f t="shared" si="2"/>
        <v>0</v>
      </c>
      <c r="P59" s="114">
        <f t="shared" si="3"/>
        <v>0</v>
      </c>
      <c r="Q59" s="114">
        <f t="shared" si="4"/>
        <v>0</v>
      </c>
      <c r="R59" s="114">
        <f t="shared" si="5"/>
        <v>0</v>
      </c>
      <c r="S59" s="114">
        <f t="shared" si="6"/>
        <v>0</v>
      </c>
      <c r="T59" s="114">
        <f t="shared" si="7"/>
        <v>0</v>
      </c>
      <c r="U59" s="114">
        <f t="shared" si="8"/>
        <v>0</v>
      </c>
      <c r="V59" s="114">
        <f t="shared" si="9"/>
        <v>0</v>
      </c>
      <c r="W59" s="114">
        <f t="shared" si="10"/>
        <v>0</v>
      </c>
      <c r="X59" s="69"/>
    </row>
    <row r="60" spans="1:24" hidden="1">
      <c r="A60" t="s">
        <v>913</v>
      </c>
      <c r="B60" s="106" t="s">
        <v>383</v>
      </c>
      <c r="C60" s="144" t="str">
        <f>IF($D$2="ET",VLOOKUP(B60,'N0.7_Lookup_References'!$E$13:$K$71,2,FALSE),IF('N2.1_Network_Risk_Summary'!$C$2="GD",VLOOKUP(B60,'N0.7_Lookup_References'!$E$13:$K$73,4,FALSE),IF($D$2="GT",VLOOKUP(B60,'N0.7_Lookup_References'!$E$13:$K$71,6,FALSE),"")))</f>
        <v>No entry required</v>
      </c>
      <c r="D60" s="53" t="s">
        <v>441</v>
      </c>
      <c r="E60" s="114">
        <v>0</v>
      </c>
      <c r="F60" s="230"/>
      <c r="G60" s="230"/>
      <c r="H60" s="230"/>
      <c r="I60" s="230"/>
      <c r="J60" s="230"/>
      <c r="K60" s="230"/>
      <c r="L60" s="230"/>
      <c r="M60" s="230"/>
      <c r="N60" s="230"/>
      <c r="O60" s="114">
        <f t="shared" si="2"/>
        <v>0</v>
      </c>
      <c r="P60" s="114">
        <f t="shared" si="3"/>
        <v>0</v>
      </c>
      <c r="Q60" s="114">
        <f t="shared" si="4"/>
        <v>0</v>
      </c>
      <c r="R60" s="114">
        <f t="shared" si="5"/>
        <v>0</v>
      </c>
      <c r="S60" s="114">
        <f t="shared" si="6"/>
        <v>0</v>
      </c>
      <c r="T60" s="114">
        <f t="shared" si="7"/>
        <v>0</v>
      </c>
      <c r="U60" s="114">
        <f t="shared" si="8"/>
        <v>0</v>
      </c>
      <c r="V60" s="114">
        <f t="shared" si="9"/>
        <v>0</v>
      </c>
      <c r="W60" s="114">
        <f t="shared" si="10"/>
        <v>0</v>
      </c>
      <c r="X60" s="69"/>
    </row>
    <row r="61" spans="1:24" hidden="1">
      <c r="A61" t="s">
        <v>913</v>
      </c>
      <c r="B61" s="106" t="s">
        <v>386</v>
      </c>
      <c r="C61" s="144" t="str">
        <f>IF($D$2="ET",VLOOKUP(B61,'N0.7_Lookup_References'!$E$13:$K$71,2,FALSE),IF('N2.1_Network_Risk_Summary'!$C$2="GD",VLOOKUP(B61,'N0.7_Lookup_References'!$E$13:$K$73,4,FALSE),IF($D$2="GT",VLOOKUP(B61,'N0.7_Lookup_References'!$E$13:$K$71,6,FALSE),"")))</f>
        <v>No entry required</v>
      </c>
      <c r="D61" s="53" t="s">
        <v>441</v>
      </c>
      <c r="E61" s="114">
        <v>0</v>
      </c>
      <c r="F61" s="230"/>
      <c r="G61" s="230"/>
      <c r="H61" s="230"/>
      <c r="I61" s="230"/>
      <c r="J61" s="230"/>
      <c r="K61" s="230"/>
      <c r="L61" s="230"/>
      <c r="M61" s="230"/>
      <c r="N61" s="230"/>
      <c r="O61" s="114">
        <f t="shared" si="2"/>
        <v>0</v>
      </c>
      <c r="P61" s="114">
        <f t="shared" si="3"/>
        <v>0</v>
      </c>
      <c r="Q61" s="114">
        <f t="shared" si="4"/>
        <v>0</v>
      </c>
      <c r="R61" s="114">
        <f t="shared" si="5"/>
        <v>0</v>
      </c>
      <c r="S61" s="114">
        <f t="shared" si="6"/>
        <v>0</v>
      </c>
      <c r="T61" s="114">
        <f t="shared" si="7"/>
        <v>0</v>
      </c>
      <c r="U61" s="114">
        <f t="shared" si="8"/>
        <v>0</v>
      </c>
      <c r="V61" s="114">
        <f t="shared" si="9"/>
        <v>0</v>
      </c>
      <c r="W61" s="114">
        <f t="shared" si="10"/>
        <v>0</v>
      </c>
      <c r="X61" s="69"/>
    </row>
    <row r="62" spans="1:24" hidden="1">
      <c r="A62" t="s">
        <v>913</v>
      </c>
      <c r="B62" s="106" t="s">
        <v>389</v>
      </c>
      <c r="C62" s="144" t="str">
        <f>IF($D$2="ET",VLOOKUP(B62,'N0.7_Lookup_References'!$E$13:$K$71,2,FALSE),IF('N2.1_Network_Risk_Summary'!$C$2="GD",VLOOKUP(B62,'N0.7_Lookup_References'!$E$13:$K$73,4,FALSE),IF($D$2="GT",VLOOKUP(B62,'N0.7_Lookup_References'!$E$13:$K$71,6,FALSE),"")))</f>
        <v>No entry required</v>
      </c>
      <c r="D62" s="53" t="s">
        <v>441</v>
      </c>
      <c r="E62" s="114">
        <v>0</v>
      </c>
      <c r="F62" s="230"/>
      <c r="G62" s="230"/>
      <c r="H62" s="230"/>
      <c r="I62" s="230"/>
      <c r="J62" s="230"/>
      <c r="K62" s="230"/>
      <c r="L62" s="230"/>
      <c r="M62" s="230"/>
      <c r="N62" s="230"/>
      <c r="O62" s="114">
        <f t="shared" si="2"/>
        <v>0</v>
      </c>
      <c r="P62" s="114">
        <f t="shared" si="3"/>
        <v>0</v>
      </c>
      <c r="Q62" s="114">
        <f t="shared" si="4"/>
        <v>0</v>
      </c>
      <c r="R62" s="114">
        <f t="shared" si="5"/>
        <v>0</v>
      </c>
      <c r="S62" s="114">
        <f t="shared" si="6"/>
        <v>0</v>
      </c>
      <c r="T62" s="114">
        <f t="shared" si="7"/>
        <v>0</v>
      </c>
      <c r="U62" s="114">
        <f t="shared" si="8"/>
        <v>0</v>
      </c>
      <c r="V62" s="114">
        <f t="shared" si="9"/>
        <v>0</v>
      </c>
      <c r="W62" s="114">
        <f t="shared" si="10"/>
        <v>0</v>
      </c>
      <c r="X62" s="69"/>
    </row>
    <row r="63" spans="1:24" hidden="1">
      <c r="A63" t="s">
        <v>913</v>
      </c>
      <c r="B63" s="106" t="s">
        <v>392</v>
      </c>
      <c r="C63" s="144" t="str">
        <f>IF($D$2="ET",VLOOKUP(B63,'N0.7_Lookup_References'!$E$13:$K$71,2,FALSE),IF('N2.1_Network_Risk_Summary'!$C$2="GD",VLOOKUP(B63,'N0.7_Lookup_References'!$E$13:$K$73,4,FALSE),IF($D$2="GT",VLOOKUP(B63,'N0.7_Lookup_References'!$E$13:$K$71,6,FALSE),"")))</f>
        <v>No entry required</v>
      </c>
      <c r="D63" s="53" t="s">
        <v>441</v>
      </c>
      <c r="E63" s="114">
        <v>0</v>
      </c>
      <c r="F63" s="230"/>
      <c r="G63" s="230"/>
      <c r="H63" s="230"/>
      <c r="I63" s="230"/>
      <c r="J63" s="230"/>
      <c r="K63" s="230"/>
      <c r="L63" s="230"/>
      <c r="M63" s="230"/>
      <c r="N63" s="230"/>
      <c r="O63" s="114">
        <f t="shared" si="2"/>
        <v>0</v>
      </c>
      <c r="P63" s="114">
        <f t="shared" si="3"/>
        <v>0</v>
      </c>
      <c r="Q63" s="114">
        <f t="shared" si="4"/>
        <v>0</v>
      </c>
      <c r="R63" s="114">
        <f t="shared" si="5"/>
        <v>0</v>
      </c>
      <c r="S63" s="114">
        <f t="shared" si="6"/>
        <v>0</v>
      </c>
      <c r="T63" s="114">
        <f t="shared" si="7"/>
        <v>0</v>
      </c>
      <c r="U63" s="114">
        <f t="shared" si="8"/>
        <v>0</v>
      </c>
      <c r="V63" s="114">
        <f t="shared" si="9"/>
        <v>0</v>
      </c>
      <c r="W63" s="114">
        <f t="shared" si="10"/>
        <v>0</v>
      </c>
      <c r="X63" s="69"/>
    </row>
    <row r="64" spans="1:24" hidden="1">
      <c r="A64" t="s">
        <v>913</v>
      </c>
      <c r="B64" s="106" t="s">
        <v>395</v>
      </c>
      <c r="C64" s="144" t="str">
        <f>IF($D$2="ET",VLOOKUP(B64,'N0.7_Lookup_References'!$E$13:$K$71,2,FALSE),IF('N2.1_Network_Risk_Summary'!$C$2="GD",VLOOKUP(B64,'N0.7_Lookup_References'!$E$13:$K$73,4,FALSE),IF($D$2="GT",VLOOKUP(B64,'N0.7_Lookup_References'!$E$13:$K$71,6,FALSE),"")))</f>
        <v>No entry required</v>
      </c>
      <c r="D64" s="53" t="s">
        <v>441</v>
      </c>
      <c r="E64" s="114">
        <v>0</v>
      </c>
      <c r="F64" s="230"/>
      <c r="G64" s="230"/>
      <c r="H64" s="230"/>
      <c r="I64" s="230"/>
      <c r="J64" s="230"/>
      <c r="K64" s="230"/>
      <c r="L64" s="230"/>
      <c r="M64" s="230"/>
      <c r="N64" s="230"/>
      <c r="O64" s="114">
        <f t="shared" si="2"/>
        <v>0</v>
      </c>
      <c r="P64" s="114">
        <f t="shared" si="3"/>
        <v>0</v>
      </c>
      <c r="Q64" s="114">
        <f t="shared" si="4"/>
        <v>0</v>
      </c>
      <c r="R64" s="114">
        <f t="shared" si="5"/>
        <v>0</v>
      </c>
      <c r="S64" s="114">
        <f t="shared" si="6"/>
        <v>0</v>
      </c>
      <c r="T64" s="114">
        <f t="shared" si="7"/>
        <v>0</v>
      </c>
      <c r="U64" s="114">
        <f t="shared" si="8"/>
        <v>0</v>
      </c>
      <c r="V64" s="114">
        <f t="shared" si="9"/>
        <v>0</v>
      </c>
      <c r="W64" s="114">
        <f t="shared" si="10"/>
        <v>0</v>
      </c>
      <c r="X64" s="69"/>
    </row>
    <row r="65" spans="1:24" hidden="1">
      <c r="A65" t="s">
        <v>913</v>
      </c>
      <c r="B65" s="106" t="s">
        <v>397</v>
      </c>
      <c r="C65" s="144" t="str">
        <f>IF($D$2="ET",VLOOKUP(B65,'N0.7_Lookup_References'!$E$13:$K$71,2,FALSE),IF('N2.1_Network_Risk_Summary'!$C$2="GD",VLOOKUP(B65,'N0.7_Lookup_References'!$E$13:$K$73,4,FALSE),IF($D$2="GT",VLOOKUP(B65,'N0.7_Lookup_References'!$E$13:$K$71,6,FALSE),"")))</f>
        <v>No entry required</v>
      </c>
      <c r="D65" s="53" t="s">
        <v>441</v>
      </c>
      <c r="E65" s="114">
        <v>0</v>
      </c>
      <c r="F65" s="230"/>
      <c r="G65" s="230"/>
      <c r="H65" s="230"/>
      <c r="I65" s="230"/>
      <c r="J65" s="230"/>
      <c r="K65" s="230"/>
      <c r="L65" s="230"/>
      <c r="M65" s="230"/>
      <c r="N65" s="230"/>
      <c r="O65" s="114">
        <f t="shared" si="2"/>
        <v>0</v>
      </c>
      <c r="P65" s="114">
        <f t="shared" si="3"/>
        <v>0</v>
      </c>
      <c r="Q65" s="114">
        <f t="shared" si="4"/>
        <v>0</v>
      </c>
      <c r="R65" s="114">
        <f t="shared" si="5"/>
        <v>0</v>
      </c>
      <c r="S65" s="114">
        <f t="shared" si="6"/>
        <v>0</v>
      </c>
      <c r="T65" s="114">
        <f t="shared" si="7"/>
        <v>0</v>
      </c>
      <c r="U65" s="114">
        <f t="shared" si="8"/>
        <v>0</v>
      </c>
      <c r="V65" s="114">
        <f t="shared" si="9"/>
        <v>0</v>
      </c>
      <c r="W65" s="114">
        <f t="shared" si="10"/>
        <v>0</v>
      </c>
      <c r="X65" s="69"/>
    </row>
    <row r="66" spans="1:24" hidden="1">
      <c r="A66" t="s">
        <v>913</v>
      </c>
      <c r="B66" s="106" t="s">
        <v>399</v>
      </c>
      <c r="C66" s="144" t="str">
        <f>IF($D$2="ET",VLOOKUP(B66,'N0.7_Lookup_References'!$E$13:$K$71,2,FALSE),IF('N2.1_Network_Risk_Summary'!$C$2="GD",VLOOKUP(B66,'N0.7_Lookup_References'!$E$13:$K$73,4,FALSE),IF($D$2="GT",VLOOKUP(B66,'N0.7_Lookup_References'!$E$13:$K$71,6,FALSE),"")))</f>
        <v>No entry required</v>
      </c>
      <c r="D66" s="53" t="s">
        <v>441</v>
      </c>
      <c r="E66" s="114">
        <v>0</v>
      </c>
      <c r="F66" s="230"/>
      <c r="G66" s="230"/>
      <c r="H66" s="230"/>
      <c r="I66" s="230"/>
      <c r="J66" s="230"/>
      <c r="K66" s="230"/>
      <c r="L66" s="230"/>
      <c r="M66" s="230"/>
      <c r="N66" s="230"/>
      <c r="O66" s="114">
        <f t="shared" si="2"/>
        <v>0</v>
      </c>
      <c r="P66" s="114">
        <f t="shared" si="3"/>
        <v>0</v>
      </c>
      <c r="Q66" s="114">
        <f t="shared" si="4"/>
        <v>0</v>
      </c>
      <c r="R66" s="114">
        <f t="shared" si="5"/>
        <v>0</v>
      </c>
      <c r="S66" s="114">
        <f t="shared" si="6"/>
        <v>0</v>
      </c>
      <c r="T66" s="114">
        <f t="shared" si="7"/>
        <v>0</v>
      </c>
      <c r="U66" s="114">
        <f t="shared" si="8"/>
        <v>0</v>
      </c>
      <c r="V66" s="114">
        <f t="shared" si="9"/>
        <v>0</v>
      </c>
      <c r="W66" s="114">
        <f t="shared" si="10"/>
        <v>0</v>
      </c>
      <c r="X66" s="69"/>
    </row>
    <row r="67" spans="1:24" hidden="1">
      <c r="A67" t="s">
        <v>913</v>
      </c>
      <c r="B67" s="106" t="s">
        <v>401</v>
      </c>
      <c r="C67" s="144" t="str">
        <f>IF($D$2="ET",VLOOKUP(B67,'N0.7_Lookup_References'!$E$13:$K$71,2,FALSE),IF('N2.1_Network_Risk_Summary'!$C$2="GD",VLOOKUP(B67,'N0.7_Lookup_References'!$E$13:$K$73,4,FALSE),IF($D$2="GT",VLOOKUP(B67,'N0.7_Lookup_References'!$E$13:$K$71,6,FALSE),"")))</f>
        <v>No entry required</v>
      </c>
      <c r="D67" s="53" t="s">
        <v>441</v>
      </c>
      <c r="E67" s="114">
        <v>0</v>
      </c>
      <c r="F67" s="230"/>
      <c r="G67" s="230"/>
      <c r="H67" s="230"/>
      <c r="I67" s="230"/>
      <c r="J67" s="230"/>
      <c r="K67" s="230"/>
      <c r="L67" s="230"/>
      <c r="M67" s="230"/>
      <c r="N67" s="230"/>
      <c r="O67" s="114">
        <f t="shared" ref="O67:O74" si="20">F67</f>
        <v>0</v>
      </c>
      <c r="P67" s="114">
        <f t="shared" ref="P67:P74" si="21">G67</f>
        <v>0</v>
      </c>
      <c r="Q67" s="114">
        <f t="shared" ref="Q67:Q74" si="22">H67</f>
        <v>0</v>
      </c>
      <c r="R67" s="114">
        <f t="shared" ref="R67:R74" si="23">I67</f>
        <v>0</v>
      </c>
      <c r="S67" s="114">
        <f t="shared" ref="S67:S74" si="24">J67</f>
        <v>0</v>
      </c>
      <c r="T67" s="114">
        <f t="shared" ref="T67:T74" si="25">K67</f>
        <v>0</v>
      </c>
      <c r="U67" s="114">
        <f t="shared" ref="U67:U74" si="26">L67</f>
        <v>0</v>
      </c>
      <c r="V67" s="114">
        <f t="shared" ref="V67:V74" si="27">M67</f>
        <v>0</v>
      </c>
      <c r="W67" s="114">
        <f t="shared" ref="W67:W74" si="28">N67</f>
        <v>0</v>
      </c>
      <c r="X67" s="69"/>
    </row>
    <row r="68" spans="1:24" hidden="1">
      <c r="A68" t="s">
        <v>913</v>
      </c>
      <c r="B68" s="106" t="s">
        <v>403</v>
      </c>
      <c r="C68" s="144" t="str">
        <f>IF($D$2="ET",VLOOKUP(B68,'N0.7_Lookup_References'!$E$13:$K$71,2,FALSE),IF('N2.1_Network_Risk_Summary'!$C$2="GD",VLOOKUP(B68,'N0.7_Lookup_References'!$E$13:$K$73,4,FALSE),IF($D$2="GT",VLOOKUP(B68,'N0.7_Lookup_References'!$E$13:$K$71,6,FALSE),"")))</f>
        <v>No entry required</v>
      </c>
      <c r="D68" s="53" t="s">
        <v>441</v>
      </c>
      <c r="E68" s="114">
        <v>0</v>
      </c>
      <c r="F68" s="230"/>
      <c r="G68" s="230"/>
      <c r="H68" s="230"/>
      <c r="I68" s="230"/>
      <c r="J68" s="230"/>
      <c r="K68" s="230"/>
      <c r="L68" s="230"/>
      <c r="M68" s="230"/>
      <c r="N68" s="230"/>
      <c r="O68" s="114">
        <f t="shared" si="20"/>
        <v>0</v>
      </c>
      <c r="P68" s="114">
        <f t="shared" si="21"/>
        <v>0</v>
      </c>
      <c r="Q68" s="114">
        <f t="shared" si="22"/>
        <v>0</v>
      </c>
      <c r="R68" s="114">
        <f t="shared" si="23"/>
        <v>0</v>
      </c>
      <c r="S68" s="114">
        <f t="shared" si="24"/>
        <v>0</v>
      </c>
      <c r="T68" s="114">
        <f t="shared" si="25"/>
        <v>0</v>
      </c>
      <c r="U68" s="114">
        <f t="shared" si="26"/>
        <v>0</v>
      </c>
      <c r="V68" s="114">
        <f t="shared" si="27"/>
        <v>0</v>
      </c>
      <c r="W68" s="114">
        <f t="shared" si="28"/>
        <v>0</v>
      </c>
      <c r="X68" s="69"/>
    </row>
    <row r="69" spans="1:24" hidden="1">
      <c r="A69" t="s">
        <v>913</v>
      </c>
      <c r="B69" s="106" t="s">
        <v>405</v>
      </c>
      <c r="C69" s="144" t="str">
        <f>IF($D$2="ET",VLOOKUP(B69,'N0.7_Lookup_References'!$E$13:$K$71,2,FALSE),IF('N2.1_Network_Risk_Summary'!$C$2="GD",VLOOKUP(B69,'N0.7_Lookup_References'!$E$13:$K$73,4,FALSE),IF($D$2="GT",VLOOKUP(B69,'N0.7_Lookup_References'!$E$13:$K$71,6,FALSE),"")))</f>
        <v>No entry required</v>
      </c>
      <c r="D69" s="53" t="s">
        <v>441</v>
      </c>
      <c r="E69" s="114">
        <v>0</v>
      </c>
      <c r="F69" s="230"/>
      <c r="G69" s="230"/>
      <c r="H69" s="230"/>
      <c r="I69" s="230"/>
      <c r="J69" s="230"/>
      <c r="K69" s="230"/>
      <c r="L69" s="230"/>
      <c r="M69" s="230"/>
      <c r="N69" s="230"/>
      <c r="O69" s="114">
        <f t="shared" si="20"/>
        <v>0</v>
      </c>
      <c r="P69" s="114">
        <f t="shared" si="21"/>
        <v>0</v>
      </c>
      <c r="Q69" s="114">
        <f t="shared" si="22"/>
        <v>0</v>
      </c>
      <c r="R69" s="114">
        <f t="shared" si="23"/>
        <v>0</v>
      </c>
      <c r="S69" s="114">
        <f t="shared" si="24"/>
        <v>0</v>
      </c>
      <c r="T69" s="114">
        <f t="shared" si="25"/>
        <v>0</v>
      </c>
      <c r="U69" s="114">
        <f t="shared" si="26"/>
        <v>0</v>
      </c>
      <c r="V69" s="114">
        <f t="shared" si="27"/>
        <v>0</v>
      </c>
      <c r="W69" s="114">
        <f t="shared" si="28"/>
        <v>0</v>
      </c>
      <c r="X69" s="69"/>
    </row>
    <row r="70" spans="1:24" hidden="1">
      <c r="A70" t="s">
        <v>913</v>
      </c>
      <c r="B70" s="106" t="s">
        <v>407</v>
      </c>
      <c r="C70" s="144" t="str">
        <f>IF($D$2="ET",VLOOKUP(B70,'N0.7_Lookup_References'!$E$13:$K$71,2,FALSE),IF('N2.1_Network_Risk_Summary'!$C$2="GD",VLOOKUP(B70,'N0.7_Lookup_References'!$E$13:$K$73,4,FALSE),IF($D$2="GT",VLOOKUP(B70,'N0.7_Lookup_References'!$E$13:$K$71,6,FALSE),"")))</f>
        <v>No entry required</v>
      </c>
      <c r="D70" s="53" t="s">
        <v>441</v>
      </c>
      <c r="E70" s="114">
        <v>0</v>
      </c>
      <c r="F70" s="230"/>
      <c r="G70" s="230"/>
      <c r="H70" s="230"/>
      <c r="I70" s="230"/>
      <c r="J70" s="230"/>
      <c r="K70" s="230"/>
      <c r="L70" s="230"/>
      <c r="M70" s="230"/>
      <c r="N70" s="230"/>
      <c r="O70" s="114">
        <f t="shared" si="20"/>
        <v>0</v>
      </c>
      <c r="P70" s="114">
        <f t="shared" si="21"/>
        <v>0</v>
      </c>
      <c r="Q70" s="114">
        <f t="shared" si="22"/>
        <v>0</v>
      </c>
      <c r="R70" s="114">
        <f t="shared" si="23"/>
        <v>0</v>
      </c>
      <c r="S70" s="114">
        <f t="shared" si="24"/>
        <v>0</v>
      </c>
      <c r="T70" s="114">
        <f t="shared" si="25"/>
        <v>0</v>
      </c>
      <c r="U70" s="114">
        <f t="shared" si="26"/>
        <v>0</v>
      </c>
      <c r="V70" s="114">
        <f t="shared" si="27"/>
        <v>0</v>
      </c>
      <c r="W70" s="114">
        <f t="shared" si="28"/>
        <v>0</v>
      </c>
      <c r="X70" s="69"/>
    </row>
    <row r="71" spans="1:24" hidden="1">
      <c r="A71" t="s">
        <v>913</v>
      </c>
      <c r="B71" s="106" t="s">
        <v>409</v>
      </c>
      <c r="C71" s="144" t="str">
        <f>IF($D$2="ET",VLOOKUP(B71,'N0.7_Lookup_References'!$E$13:$K$71,2,FALSE),IF('N2.1_Network_Risk_Summary'!$C$2="GD",VLOOKUP(B71,'N0.7_Lookup_References'!$E$13:$K$73,4,FALSE),IF($D$2="GT",VLOOKUP(B71,'N0.7_Lookup_References'!$E$13:$K$71,6,FALSE),"")))</f>
        <v>No entry required</v>
      </c>
      <c r="D71" s="53" t="s">
        <v>441</v>
      </c>
      <c r="E71" s="114">
        <v>0</v>
      </c>
      <c r="F71" s="230"/>
      <c r="G71" s="230"/>
      <c r="H71" s="230"/>
      <c r="I71" s="230"/>
      <c r="J71" s="230"/>
      <c r="K71" s="230"/>
      <c r="L71" s="230"/>
      <c r="M71" s="230"/>
      <c r="N71" s="230"/>
      <c r="O71" s="114">
        <f t="shared" si="20"/>
        <v>0</v>
      </c>
      <c r="P71" s="114">
        <f t="shared" si="21"/>
        <v>0</v>
      </c>
      <c r="Q71" s="114">
        <f t="shared" si="22"/>
        <v>0</v>
      </c>
      <c r="R71" s="114">
        <f t="shared" si="23"/>
        <v>0</v>
      </c>
      <c r="S71" s="114">
        <f t="shared" si="24"/>
        <v>0</v>
      </c>
      <c r="T71" s="114">
        <f t="shared" si="25"/>
        <v>0</v>
      </c>
      <c r="U71" s="114">
        <f t="shared" si="26"/>
        <v>0</v>
      </c>
      <c r="V71" s="114">
        <f t="shared" si="27"/>
        <v>0</v>
      </c>
      <c r="W71" s="114">
        <f t="shared" si="28"/>
        <v>0</v>
      </c>
      <c r="X71" s="69"/>
    </row>
    <row r="72" spans="1:24" hidden="1">
      <c r="A72" t="s">
        <v>913</v>
      </c>
      <c r="B72" s="106" t="s">
        <v>411</v>
      </c>
      <c r="C72" s="144" t="str">
        <f>IF($D$2="ET",VLOOKUP(B72,'N0.7_Lookup_References'!$E$13:$K$71,2,FALSE),IF('N2.1_Network_Risk_Summary'!$C$2="GD",VLOOKUP(B72,'N0.7_Lookup_References'!$E$13:$K$73,4,FALSE),IF($D$2="GT",VLOOKUP(B72,'N0.7_Lookup_References'!$E$13:$K$71,6,FALSE),"")))</f>
        <v>No entry required</v>
      </c>
      <c r="D72" s="53" t="s">
        <v>441</v>
      </c>
      <c r="E72" s="114">
        <v>0</v>
      </c>
      <c r="F72" s="230"/>
      <c r="G72" s="230"/>
      <c r="H72" s="230"/>
      <c r="I72" s="230"/>
      <c r="J72" s="230"/>
      <c r="K72" s="230"/>
      <c r="L72" s="230"/>
      <c r="M72" s="230"/>
      <c r="N72" s="230"/>
      <c r="O72" s="114">
        <f t="shared" si="20"/>
        <v>0</v>
      </c>
      <c r="P72" s="114">
        <f t="shared" si="21"/>
        <v>0</v>
      </c>
      <c r="Q72" s="114">
        <f t="shared" si="22"/>
        <v>0</v>
      </c>
      <c r="R72" s="114">
        <f t="shared" si="23"/>
        <v>0</v>
      </c>
      <c r="S72" s="114">
        <f t="shared" si="24"/>
        <v>0</v>
      </c>
      <c r="T72" s="114">
        <f t="shared" si="25"/>
        <v>0</v>
      </c>
      <c r="U72" s="114">
        <f t="shared" si="26"/>
        <v>0</v>
      </c>
      <c r="V72" s="114">
        <f t="shared" si="27"/>
        <v>0</v>
      </c>
      <c r="W72" s="114">
        <f t="shared" si="28"/>
        <v>0</v>
      </c>
      <c r="X72" s="69"/>
    </row>
    <row r="73" spans="1:24" hidden="1">
      <c r="A73" t="s">
        <v>913</v>
      </c>
      <c r="B73" s="106" t="s">
        <v>413</v>
      </c>
      <c r="C73" s="144" t="str">
        <f>IF($D$2="ET",VLOOKUP(B73,'N0.7_Lookup_References'!$E$13:$K$71,2,FALSE),IF('N2.1_Network_Risk_Summary'!$C$2="GD",VLOOKUP(B73,'N0.7_Lookup_References'!$E$13:$K$73,4,FALSE),IF($D$2="GT",VLOOKUP(B73,'N0.7_Lookup_References'!$E$13:$K$71,6,FALSE),"")))</f>
        <v>No entry required</v>
      </c>
      <c r="D73" s="53" t="s">
        <v>441</v>
      </c>
      <c r="E73" s="114">
        <v>0</v>
      </c>
      <c r="F73" s="230"/>
      <c r="G73" s="230"/>
      <c r="H73" s="230"/>
      <c r="I73" s="230"/>
      <c r="J73" s="230"/>
      <c r="K73" s="230"/>
      <c r="L73" s="230"/>
      <c r="M73" s="230"/>
      <c r="N73" s="230"/>
      <c r="O73" s="114">
        <f t="shared" si="20"/>
        <v>0</v>
      </c>
      <c r="P73" s="114">
        <f t="shared" si="21"/>
        <v>0</v>
      </c>
      <c r="Q73" s="114">
        <f t="shared" si="22"/>
        <v>0</v>
      </c>
      <c r="R73" s="114">
        <f t="shared" si="23"/>
        <v>0</v>
      </c>
      <c r="S73" s="114">
        <f t="shared" si="24"/>
        <v>0</v>
      </c>
      <c r="T73" s="114">
        <f t="shared" si="25"/>
        <v>0</v>
      </c>
      <c r="U73" s="114">
        <f t="shared" si="26"/>
        <v>0</v>
      </c>
      <c r="V73" s="114">
        <f t="shared" si="27"/>
        <v>0</v>
      </c>
      <c r="W73" s="114">
        <f t="shared" si="28"/>
        <v>0</v>
      </c>
      <c r="X73" s="69"/>
    </row>
    <row r="74" spans="1:24" hidden="1">
      <c r="A74" t="s">
        <v>913</v>
      </c>
      <c r="B74" s="106" t="s">
        <v>415</v>
      </c>
      <c r="C74" s="144" t="str">
        <f>IF($D$2="ET",VLOOKUP(B74,'N0.7_Lookup_References'!$E$13:$K$71,2,FALSE),IF('N2.1_Network_Risk_Summary'!$C$2="GD",VLOOKUP(B74,'N0.7_Lookup_References'!$E$13:$K$73,4,FALSE),IF($D$2="GT",VLOOKUP(B74,'N0.7_Lookup_References'!$E$13:$K$71,6,FALSE),"")))</f>
        <v>No entry required</v>
      </c>
      <c r="D74" s="53" t="s">
        <v>441</v>
      </c>
      <c r="E74" s="114">
        <v>0</v>
      </c>
      <c r="F74" s="230"/>
      <c r="G74" s="230"/>
      <c r="H74" s="230"/>
      <c r="I74" s="230"/>
      <c r="J74" s="230"/>
      <c r="K74" s="230"/>
      <c r="L74" s="230"/>
      <c r="M74" s="230"/>
      <c r="N74" s="230"/>
      <c r="O74" s="114">
        <f t="shared" si="20"/>
        <v>0</v>
      </c>
      <c r="P74" s="114">
        <f t="shared" si="21"/>
        <v>0</v>
      </c>
      <c r="Q74" s="114">
        <f t="shared" si="22"/>
        <v>0</v>
      </c>
      <c r="R74" s="114">
        <f t="shared" si="23"/>
        <v>0</v>
      </c>
      <c r="S74" s="114">
        <f t="shared" si="24"/>
        <v>0</v>
      </c>
      <c r="T74" s="114">
        <f t="shared" si="25"/>
        <v>0</v>
      </c>
      <c r="U74" s="114">
        <f t="shared" si="26"/>
        <v>0</v>
      </c>
      <c r="V74" s="114">
        <f t="shared" si="27"/>
        <v>0</v>
      </c>
      <c r="W74" s="114">
        <f t="shared" si="28"/>
        <v>0</v>
      </c>
      <c r="X74" s="69"/>
    </row>
    <row r="76" spans="1:24" ht="17.5">
      <c r="B76" s="9" t="s">
        <v>914</v>
      </c>
    </row>
    <row r="78" spans="1:24">
      <c r="B78" s="12" t="s">
        <v>910</v>
      </c>
      <c r="C78" s="229"/>
      <c r="D78" s="229"/>
      <c r="E78" s="458" t="s">
        <v>915</v>
      </c>
      <c r="F78" s="459"/>
      <c r="G78" s="459"/>
      <c r="H78" s="459"/>
      <c r="I78" s="459"/>
      <c r="J78" s="459"/>
      <c r="K78" s="459"/>
      <c r="L78" s="459"/>
      <c r="M78" s="459"/>
      <c r="N78" s="460"/>
      <c r="O78" s="458" t="s">
        <v>916</v>
      </c>
      <c r="P78" s="459"/>
      <c r="Q78" s="459"/>
      <c r="R78" s="459"/>
      <c r="S78" s="459"/>
      <c r="T78" s="459"/>
      <c r="U78" s="459"/>
      <c r="V78" s="459"/>
      <c r="W78" s="459"/>
      <c r="X78" s="460"/>
    </row>
    <row r="79" spans="1:24" ht="15" thickBot="1">
      <c r="B79" s="13"/>
      <c r="C79" s="107" t="s">
        <v>425</v>
      </c>
      <c r="D79" s="71" t="s">
        <v>156</v>
      </c>
      <c r="E79" s="26" t="s">
        <v>917</v>
      </c>
      <c r="F79" s="17" t="s">
        <v>918</v>
      </c>
      <c r="G79" s="18" t="s">
        <v>919</v>
      </c>
      <c r="H79" s="19" t="s">
        <v>920</v>
      </c>
      <c r="I79" s="20" t="s">
        <v>921</v>
      </c>
      <c r="J79" s="21" t="s">
        <v>922</v>
      </c>
      <c r="K79" s="22" t="s">
        <v>923</v>
      </c>
      <c r="L79" s="25" t="s">
        <v>924</v>
      </c>
      <c r="M79" s="23" t="s">
        <v>925</v>
      </c>
      <c r="N79" s="27" t="s">
        <v>926</v>
      </c>
      <c r="O79" s="16" t="s">
        <v>917</v>
      </c>
      <c r="P79" s="17" t="s">
        <v>918</v>
      </c>
      <c r="Q79" s="18" t="s">
        <v>919</v>
      </c>
      <c r="R79" s="19" t="s">
        <v>920</v>
      </c>
      <c r="S79" s="20" t="s">
        <v>921</v>
      </c>
      <c r="T79" s="21" t="s">
        <v>922</v>
      </c>
      <c r="U79" s="22" t="s">
        <v>923</v>
      </c>
      <c r="V79" s="25" t="s">
        <v>924</v>
      </c>
      <c r="W79" s="23" t="s">
        <v>925</v>
      </c>
      <c r="X79" s="24" t="s">
        <v>926</v>
      </c>
    </row>
    <row r="80" spans="1:24">
      <c r="A80" t="s">
        <v>927</v>
      </c>
      <c r="B80" s="106" t="s">
        <v>174</v>
      </c>
      <c r="C80" s="144" t="str">
        <f>IF($D$2="ET",VLOOKUP(B80,'N0.7_Lookup_References'!$E$13:$K$71,2,FALSE),IF('N2.1_Network_Risk_Summary'!$C$2="GD",VLOOKUP(B80,'N0.7_Lookup_References'!$E$13:$K$73,4,FALSE),IF($D$2="GT",VLOOKUP(B80,'N0.7_Lookup_References'!$E$13:$K$71,6,FALSE),"")))</f>
        <v>LTS Pipelines</v>
      </c>
      <c r="D80" s="241" t="s">
        <v>221</v>
      </c>
      <c r="E80" s="115">
        <v>0</v>
      </c>
      <c r="F80" s="417">
        <v>1E-3</v>
      </c>
      <c r="G80" s="417">
        <v>2E-3</v>
      </c>
      <c r="H80" s="417">
        <v>3.0000000000000001E-3</v>
      </c>
      <c r="I80" s="417">
        <v>4.0000000000000001E-3</v>
      </c>
      <c r="J80" s="417">
        <v>5.0000000000000001E-3</v>
      </c>
      <c r="K80" s="417">
        <v>6.0000000000000001E-3</v>
      </c>
      <c r="L80" s="417">
        <v>7.0000000000000001E-3</v>
      </c>
      <c r="M80" s="417">
        <v>8.0000000000000002E-3</v>
      </c>
      <c r="N80" s="417">
        <v>8.9999999999999993E-3</v>
      </c>
      <c r="O80" s="357">
        <f t="shared" ref="O80:O94" si="29">F80</f>
        <v>1E-3</v>
      </c>
      <c r="P80" s="357">
        <f t="shared" ref="P80:P94" si="30">G80</f>
        <v>2E-3</v>
      </c>
      <c r="Q80" s="357">
        <f t="shared" ref="Q80:Q94" si="31">H80</f>
        <v>3.0000000000000001E-3</v>
      </c>
      <c r="R80" s="357">
        <f t="shared" ref="R80:R94" si="32">I80</f>
        <v>4.0000000000000001E-3</v>
      </c>
      <c r="S80" s="357">
        <f t="shared" ref="S80:S94" si="33">J80</f>
        <v>5.0000000000000001E-3</v>
      </c>
      <c r="T80" s="357">
        <f t="shared" ref="T80:T94" si="34">K80</f>
        <v>6.0000000000000001E-3</v>
      </c>
      <c r="U80" s="357">
        <f t="shared" ref="U80:U94" si="35">L80</f>
        <v>7.0000000000000001E-3</v>
      </c>
      <c r="V80" s="357">
        <f t="shared" ref="V80:V94" si="36">M80</f>
        <v>8.0000000000000002E-3</v>
      </c>
      <c r="W80" s="357">
        <f>N80</f>
        <v>8.9999999999999993E-3</v>
      </c>
      <c r="X80" s="69"/>
    </row>
    <row r="81" spans="1:24">
      <c r="A81" t="s">
        <v>927</v>
      </c>
      <c r="B81" s="106" t="s">
        <v>188</v>
      </c>
      <c r="C81" s="144" t="str">
        <f>IF($D$2="ET",VLOOKUP(B81,'N0.7_Lookup_References'!$E$13:$K$71,2,FALSE),IF('N2.1_Network_Risk_Summary'!$C$2="GD",VLOOKUP(B81,'N0.7_Lookup_References'!$E$13:$K$73,4,FALSE),IF($D$2="GT",VLOOKUP(B81,'N0.7_Lookup_References'!$E$13:$K$71,6,FALSE),"")))</f>
        <v>Mains</v>
      </c>
      <c r="D81" s="241" t="s">
        <v>221</v>
      </c>
      <c r="E81" s="115">
        <v>0</v>
      </c>
      <c r="F81" s="231">
        <v>0.2</v>
      </c>
      <c r="G81" s="231">
        <v>0.4</v>
      </c>
      <c r="H81" s="231">
        <v>0.6</v>
      </c>
      <c r="I81" s="231">
        <v>0.8</v>
      </c>
      <c r="J81" s="231">
        <v>1</v>
      </c>
      <c r="K81" s="231">
        <v>1.2</v>
      </c>
      <c r="L81" s="231">
        <v>1.4</v>
      </c>
      <c r="M81" s="231">
        <v>1.6</v>
      </c>
      <c r="N81" s="231">
        <v>1.8</v>
      </c>
      <c r="O81" s="357">
        <f t="shared" si="29"/>
        <v>0.2</v>
      </c>
      <c r="P81" s="357">
        <f t="shared" si="30"/>
        <v>0.4</v>
      </c>
      <c r="Q81" s="357">
        <f t="shared" si="31"/>
        <v>0.6</v>
      </c>
      <c r="R81" s="357">
        <f t="shared" si="32"/>
        <v>0.8</v>
      </c>
      <c r="S81" s="357">
        <f t="shared" si="33"/>
        <v>1</v>
      </c>
      <c r="T81" s="357">
        <f t="shared" si="34"/>
        <v>1.2</v>
      </c>
      <c r="U81" s="357">
        <f t="shared" si="35"/>
        <v>1.4</v>
      </c>
      <c r="V81" s="357">
        <f t="shared" si="36"/>
        <v>1.6</v>
      </c>
      <c r="W81" s="357">
        <f t="shared" ref="W81:W94" si="37">N81</f>
        <v>1.8</v>
      </c>
      <c r="X81" s="69"/>
    </row>
    <row r="82" spans="1:24">
      <c r="A82" t="s">
        <v>927</v>
      </c>
      <c r="B82" s="106" t="s">
        <v>200</v>
      </c>
      <c r="C82" s="144" t="str">
        <f>IF($D$2="ET",VLOOKUP(B82,'N0.7_Lookup_References'!$E$13:$K$71,2,FALSE),IF('N2.1_Network_Risk_Summary'!$C$2="GD",VLOOKUP(B82,'N0.7_Lookup_References'!$E$13:$K$73,4,FALSE),IF($D$2="GT",VLOOKUP(B82,'N0.7_Lookup_References'!$E$13:$K$71,6,FALSE),"")))</f>
        <v>Services</v>
      </c>
      <c r="D82" s="241" t="s">
        <v>221</v>
      </c>
      <c r="E82" s="115">
        <v>0</v>
      </c>
      <c r="F82" s="417">
        <v>1.8E-3</v>
      </c>
      <c r="G82" s="417">
        <v>3.5999999999999999E-3</v>
      </c>
      <c r="H82" s="417">
        <v>5.4000000000000003E-3</v>
      </c>
      <c r="I82" s="417">
        <v>7.1999999999999998E-3</v>
      </c>
      <c r="J82" s="417">
        <v>8.9999999999999993E-3</v>
      </c>
      <c r="K82" s="416">
        <v>1.0800000000000001E-2</v>
      </c>
      <c r="L82" s="416">
        <v>1.26E-2</v>
      </c>
      <c r="M82" s="416">
        <v>1.44E-2</v>
      </c>
      <c r="N82" s="416">
        <v>1.6199999999999999E-2</v>
      </c>
      <c r="O82" s="357">
        <f t="shared" si="29"/>
        <v>1.8E-3</v>
      </c>
      <c r="P82" s="357">
        <f t="shared" si="30"/>
        <v>3.5999999999999999E-3</v>
      </c>
      <c r="Q82" s="357">
        <f t="shared" si="31"/>
        <v>5.4000000000000003E-3</v>
      </c>
      <c r="R82" s="357">
        <f t="shared" si="32"/>
        <v>7.1999999999999998E-3</v>
      </c>
      <c r="S82" s="357">
        <f t="shared" si="33"/>
        <v>8.9999999999999993E-3</v>
      </c>
      <c r="T82" s="357">
        <f t="shared" si="34"/>
        <v>1.0800000000000001E-2</v>
      </c>
      <c r="U82" s="357">
        <f t="shared" si="35"/>
        <v>1.26E-2</v>
      </c>
      <c r="V82" s="357">
        <f t="shared" si="36"/>
        <v>1.44E-2</v>
      </c>
      <c r="W82" s="357">
        <f t="shared" si="37"/>
        <v>1.6199999999999999E-2</v>
      </c>
      <c r="X82" s="69"/>
    </row>
    <row r="83" spans="1:24">
      <c r="A83" t="s">
        <v>927</v>
      </c>
      <c r="B83" s="106" t="s">
        <v>213</v>
      </c>
      <c r="C83" s="144" t="str">
        <f>IF($D$2="ET",VLOOKUP(B83,'N0.7_Lookup_References'!$E$13:$K$71,2,FALSE),IF('N2.1_Network_Risk_Summary'!$C$2="GD",VLOOKUP(B83,'N0.7_Lookup_References'!$E$13:$K$73,4,FALSE),IF($D$2="GT",VLOOKUP(B83,'N0.7_Lookup_References'!$E$13:$K$71,6,FALSE),"")))</f>
        <v>Risers</v>
      </c>
      <c r="D83" s="241" t="s">
        <v>221</v>
      </c>
      <c r="E83" s="115">
        <v>0</v>
      </c>
      <c r="F83" s="418">
        <v>1E-3</v>
      </c>
      <c r="G83" s="418">
        <v>2E-3</v>
      </c>
      <c r="H83" s="418">
        <v>3.0000000000000001E-3</v>
      </c>
      <c r="I83" s="418">
        <v>4.0000000000000001E-3</v>
      </c>
      <c r="J83" s="418">
        <v>5.0000000000000001E-3</v>
      </c>
      <c r="K83" s="418">
        <v>6.0000000000000001E-3</v>
      </c>
      <c r="L83" s="418">
        <v>7.0000000000000001E-3</v>
      </c>
      <c r="M83" s="418">
        <v>8.0000000000000002E-3</v>
      </c>
      <c r="N83" s="418">
        <v>8.9999999999999993E-3</v>
      </c>
      <c r="O83" s="357">
        <f t="shared" si="29"/>
        <v>1E-3</v>
      </c>
      <c r="P83" s="357">
        <f t="shared" si="30"/>
        <v>2E-3</v>
      </c>
      <c r="Q83" s="357">
        <f t="shared" si="31"/>
        <v>3.0000000000000001E-3</v>
      </c>
      <c r="R83" s="357">
        <f t="shared" si="32"/>
        <v>4.0000000000000001E-3</v>
      </c>
      <c r="S83" s="357">
        <f t="shared" si="33"/>
        <v>5.0000000000000001E-3</v>
      </c>
      <c r="T83" s="357">
        <f t="shared" si="34"/>
        <v>6.0000000000000001E-3</v>
      </c>
      <c r="U83" s="357">
        <f t="shared" si="35"/>
        <v>7.0000000000000001E-3</v>
      </c>
      <c r="V83" s="357">
        <f t="shared" si="36"/>
        <v>8.0000000000000002E-3</v>
      </c>
      <c r="W83" s="357">
        <f t="shared" si="37"/>
        <v>8.9999999999999993E-3</v>
      </c>
      <c r="X83" s="69"/>
    </row>
    <row r="84" spans="1:24">
      <c r="A84" t="s">
        <v>927</v>
      </c>
      <c r="B84" s="106" t="s">
        <v>224</v>
      </c>
      <c r="C84" s="144" t="str">
        <f>IF($D$2="ET",VLOOKUP(B84,'N0.7_Lookup_References'!$E$13:$K$71,2,FALSE),IF('N2.1_Network_Risk_Summary'!$C$2="GD",VLOOKUP(B84,'N0.7_Lookup_References'!$E$13:$K$73,4,FALSE),IF($D$2="GT",VLOOKUP(B84,'N0.7_Lookup_References'!$E$13:$K$71,6,FALSE),"")))</f>
        <v>Filters</v>
      </c>
      <c r="D84" s="241" t="s">
        <v>221</v>
      </c>
      <c r="E84" s="115">
        <v>0</v>
      </c>
      <c r="F84" s="416">
        <v>0.05</v>
      </c>
      <c r="G84" s="231">
        <v>0.1</v>
      </c>
      <c r="H84" s="231">
        <v>0.15</v>
      </c>
      <c r="I84" s="231">
        <v>0.2</v>
      </c>
      <c r="J84" s="231">
        <v>0.25</v>
      </c>
      <c r="K84" s="231">
        <v>0.3</v>
      </c>
      <c r="L84" s="231">
        <v>0.35</v>
      </c>
      <c r="M84" s="231">
        <v>0.4</v>
      </c>
      <c r="N84" s="231">
        <v>0.45</v>
      </c>
      <c r="O84" s="357">
        <f t="shared" si="29"/>
        <v>0.05</v>
      </c>
      <c r="P84" s="357">
        <f t="shared" si="30"/>
        <v>0.1</v>
      </c>
      <c r="Q84" s="357">
        <f t="shared" si="31"/>
        <v>0.15</v>
      </c>
      <c r="R84" s="357">
        <f t="shared" si="32"/>
        <v>0.2</v>
      </c>
      <c r="S84" s="357">
        <f t="shared" si="33"/>
        <v>0.25</v>
      </c>
      <c r="T84" s="357">
        <f t="shared" si="34"/>
        <v>0.3</v>
      </c>
      <c r="U84" s="357">
        <f t="shared" si="35"/>
        <v>0.35</v>
      </c>
      <c r="V84" s="357">
        <f t="shared" si="36"/>
        <v>0.4</v>
      </c>
      <c r="W84" s="357">
        <f t="shared" si="37"/>
        <v>0.45</v>
      </c>
      <c r="X84" s="69"/>
    </row>
    <row r="85" spans="1:24">
      <c r="A85" t="s">
        <v>927</v>
      </c>
      <c r="B85" s="106" t="s">
        <v>233</v>
      </c>
      <c r="C85" s="144" t="str">
        <f>IF($D$2="ET",VLOOKUP(B85,'N0.7_Lookup_References'!$E$13:$K$71,2,FALSE),IF('N2.1_Network_Risk_Summary'!$C$2="GD",VLOOKUP(B85,'N0.7_Lookup_References'!$E$13:$K$73,4,FALSE),IF($D$2="GT",VLOOKUP(B85,'N0.7_Lookup_References'!$E$13:$K$71,6,FALSE),"")))</f>
        <v>Slamshut/ Regulators</v>
      </c>
      <c r="D85" s="241" t="s">
        <v>221</v>
      </c>
      <c r="E85" s="115">
        <v>0</v>
      </c>
      <c r="F85" s="416">
        <v>0.05</v>
      </c>
      <c r="G85" s="231">
        <v>0.1</v>
      </c>
      <c r="H85" s="231">
        <v>0.15</v>
      </c>
      <c r="I85" s="231">
        <v>0.2</v>
      </c>
      <c r="J85" s="231">
        <v>0.25</v>
      </c>
      <c r="K85" s="231">
        <v>0.3</v>
      </c>
      <c r="L85" s="231">
        <v>0.35</v>
      </c>
      <c r="M85" s="231">
        <v>0.4</v>
      </c>
      <c r="N85" s="231">
        <v>0.45</v>
      </c>
      <c r="O85" s="357">
        <f t="shared" si="29"/>
        <v>0.05</v>
      </c>
      <c r="P85" s="357">
        <f t="shared" si="30"/>
        <v>0.1</v>
      </c>
      <c r="Q85" s="357">
        <f t="shared" si="31"/>
        <v>0.15</v>
      </c>
      <c r="R85" s="357">
        <f t="shared" si="32"/>
        <v>0.2</v>
      </c>
      <c r="S85" s="357">
        <f t="shared" si="33"/>
        <v>0.25</v>
      </c>
      <c r="T85" s="357">
        <f t="shared" si="34"/>
        <v>0.3</v>
      </c>
      <c r="U85" s="357">
        <f t="shared" si="35"/>
        <v>0.35</v>
      </c>
      <c r="V85" s="357">
        <f t="shared" si="36"/>
        <v>0.4</v>
      </c>
      <c r="W85" s="357">
        <f t="shared" si="37"/>
        <v>0.45</v>
      </c>
      <c r="X85" s="69"/>
    </row>
    <row r="86" spans="1:24">
      <c r="A86" t="s">
        <v>927</v>
      </c>
      <c r="B86" s="106" t="s">
        <v>240</v>
      </c>
      <c r="C86" s="144" t="str">
        <f>IF($D$2="ET",VLOOKUP(B86,'N0.7_Lookup_References'!$E$13:$K$71,2,FALSE),IF('N2.1_Network_Risk_Summary'!$C$2="GD",VLOOKUP(B86,'N0.7_Lookup_References'!$E$13:$K$73,4,FALSE),IF($D$2="GT",VLOOKUP(B86,'N0.7_Lookup_References'!$E$13:$K$71,6,FALSE),"")))</f>
        <v>Pre-heating</v>
      </c>
      <c r="D86" s="241" t="s">
        <v>221</v>
      </c>
      <c r="E86" s="115">
        <v>0</v>
      </c>
      <c r="F86" s="231">
        <v>0.35410000000000003</v>
      </c>
      <c r="G86" s="231">
        <v>0.70820000000000005</v>
      </c>
      <c r="H86" s="231">
        <v>1.0623</v>
      </c>
      <c r="I86" s="231">
        <v>1.4164000000000001</v>
      </c>
      <c r="J86" s="231">
        <v>1.7705</v>
      </c>
      <c r="K86" s="231">
        <v>2.1246</v>
      </c>
      <c r="L86" s="231">
        <v>2.4786999999999999</v>
      </c>
      <c r="M86" s="231">
        <v>2.8328000000000002</v>
      </c>
      <c r="N86" s="231">
        <v>3.1869000000000001</v>
      </c>
      <c r="O86" s="357">
        <f t="shared" si="29"/>
        <v>0.35410000000000003</v>
      </c>
      <c r="P86" s="357">
        <f t="shared" si="30"/>
        <v>0.70820000000000005</v>
      </c>
      <c r="Q86" s="357">
        <f t="shared" si="31"/>
        <v>1.0623</v>
      </c>
      <c r="R86" s="357">
        <f t="shared" si="32"/>
        <v>1.4164000000000001</v>
      </c>
      <c r="S86" s="357">
        <f t="shared" si="33"/>
        <v>1.7705</v>
      </c>
      <c r="T86" s="357">
        <f t="shared" si="34"/>
        <v>2.1246</v>
      </c>
      <c r="U86" s="357">
        <f t="shared" si="35"/>
        <v>2.4786999999999999</v>
      </c>
      <c r="V86" s="357">
        <f t="shared" si="36"/>
        <v>2.8328000000000002</v>
      </c>
      <c r="W86" s="357">
        <f t="shared" si="37"/>
        <v>3.1869000000000001</v>
      </c>
      <c r="X86" s="69"/>
    </row>
    <row r="87" spans="1:24">
      <c r="A87" t="s">
        <v>927</v>
      </c>
      <c r="B87" s="106" t="s">
        <v>246</v>
      </c>
      <c r="C87" s="144" t="str">
        <f>IF($D$2="ET",VLOOKUP(B87,'N0.7_Lookup_References'!$E$13:$K$71,2,FALSE),IF('N2.1_Network_Risk_Summary'!$C$2="GD",VLOOKUP(B87,'N0.7_Lookup_References'!$E$13:$K$73,4,FALSE),IF($D$2="GT",VLOOKUP(B87,'N0.7_Lookup_References'!$E$13:$K$71,6,FALSE),"")))</f>
        <v>Odorisation &amp; Metering</v>
      </c>
      <c r="D87" s="241" t="s">
        <v>221</v>
      </c>
      <c r="E87" s="115">
        <v>0</v>
      </c>
      <c r="F87" s="231">
        <v>0.24249999999999999</v>
      </c>
      <c r="G87" s="231">
        <v>0.48499999999999999</v>
      </c>
      <c r="H87" s="231">
        <v>0.72750000000000004</v>
      </c>
      <c r="I87" s="231">
        <v>0.97</v>
      </c>
      <c r="J87" s="231">
        <v>1.2124999999999999</v>
      </c>
      <c r="K87" s="231">
        <v>1.4550000000000001</v>
      </c>
      <c r="L87" s="231">
        <v>1.6975</v>
      </c>
      <c r="M87" s="231">
        <v>1.94</v>
      </c>
      <c r="N87" s="231">
        <v>2.1825000000000001</v>
      </c>
      <c r="O87" s="357">
        <f t="shared" si="29"/>
        <v>0.24249999999999999</v>
      </c>
      <c r="P87" s="357">
        <f t="shared" si="30"/>
        <v>0.48499999999999999</v>
      </c>
      <c r="Q87" s="357">
        <f t="shared" si="31"/>
        <v>0.72750000000000004</v>
      </c>
      <c r="R87" s="357">
        <f t="shared" si="32"/>
        <v>0.97</v>
      </c>
      <c r="S87" s="357">
        <f t="shared" si="33"/>
        <v>1.2124999999999999</v>
      </c>
      <c r="T87" s="357">
        <f t="shared" si="34"/>
        <v>1.4550000000000001</v>
      </c>
      <c r="U87" s="357">
        <f t="shared" si="35"/>
        <v>1.6975</v>
      </c>
      <c r="V87" s="357">
        <f t="shared" si="36"/>
        <v>1.94</v>
      </c>
      <c r="W87" s="357">
        <f t="shared" si="37"/>
        <v>2.1825000000000001</v>
      </c>
      <c r="X87" s="69"/>
    </row>
    <row r="88" spans="1:24">
      <c r="A88" t="s">
        <v>927</v>
      </c>
      <c r="B88" s="106" t="s">
        <v>251</v>
      </c>
      <c r="C88" s="144" t="str">
        <f>IF($D$2="ET",VLOOKUP(B88,'N0.7_Lookup_References'!$E$13:$K$71,2,FALSE),IF('N2.1_Network_Risk_Summary'!$C$2="GD",VLOOKUP(B88,'N0.7_Lookup_References'!$E$13:$K$73,4,FALSE),IF($D$2="GT",VLOOKUP(B88,'N0.7_Lookup_References'!$E$13:$K$71,6,FALSE),"")))</f>
        <v>Governors</v>
      </c>
      <c r="D88" s="241" t="s">
        <v>221</v>
      </c>
      <c r="E88" s="356">
        <v>0</v>
      </c>
      <c r="F88" s="417">
        <v>2E-3</v>
      </c>
      <c r="G88" s="417">
        <v>4.0000000000000001E-3</v>
      </c>
      <c r="H88" s="417">
        <v>6.0000000000000001E-3</v>
      </c>
      <c r="I88" s="417">
        <v>8.0000000000000002E-3</v>
      </c>
      <c r="J88" s="416">
        <v>0.01</v>
      </c>
      <c r="K88" s="416">
        <v>1.2E-2</v>
      </c>
      <c r="L88" s="416">
        <v>1.4E-2</v>
      </c>
      <c r="M88" s="416">
        <v>1.6E-2</v>
      </c>
      <c r="N88" s="416">
        <v>1.7999999999999999E-2</v>
      </c>
      <c r="O88" s="357">
        <f t="shared" si="29"/>
        <v>2E-3</v>
      </c>
      <c r="P88" s="357">
        <f t="shared" si="30"/>
        <v>4.0000000000000001E-3</v>
      </c>
      <c r="Q88" s="357">
        <f t="shared" si="31"/>
        <v>6.0000000000000001E-3</v>
      </c>
      <c r="R88" s="357">
        <f t="shared" si="32"/>
        <v>8.0000000000000002E-3</v>
      </c>
      <c r="S88" s="357">
        <f t="shared" si="33"/>
        <v>0.01</v>
      </c>
      <c r="T88" s="357">
        <f t="shared" si="34"/>
        <v>1.2E-2</v>
      </c>
      <c r="U88" s="357">
        <f t="shared" si="35"/>
        <v>1.4E-2</v>
      </c>
      <c r="V88" s="357">
        <f t="shared" si="36"/>
        <v>1.6E-2</v>
      </c>
      <c r="W88" s="357">
        <f t="shared" si="37"/>
        <v>1.7999999999999999E-2</v>
      </c>
      <c r="X88" s="69"/>
    </row>
    <row r="89" spans="1:24" hidden="1">
      <c r="A89" t="s">
        <v>927</v>
      </c>
      <c r="B89" s="106" t="s">
        <v>256</v>
      </c>
      <c r="C89" s="144" t="str">
        <f>IF($D$2="ET",VLOOKUP(B89,'N0.7_Lookup_References'!$E$13:$K$71,2,FALSE),IF('N2.1_Network_Risk_Summary'!$C$2="GD",VLOOKUP(B89,'N0.7_Lookup_References'!$E$13:$K$73,4,FALSE),IF($D$2="GT",VLOOKUP(B89,'N0.7_Lookup_References'!$E$13:$K$71,6,FALSE),"")))</f>
        <v>No entry required</v>
      </c>
      <c r="D89" s="241" t="s">
        <v>221</v>
      </c>
      <c r="E89" s="115">
        <v>0</v>
      </c>
      <c r="F89" s="231"/>
      <c r="G89" s="231"/>
      <c r="H89" s="231"/>
      <c r="I89" s="231"/>
      <c r="J89" s="231"/>
      <c r="K89" s="231"/>
      <c r="L89" s="231"/>
      <c r="M89" s="231"/>
      <c r="N89" s="231"/>
      <c r="O89" s="115">
        <f t="shared" si="29"/>
        <v>0</v>
      </c>
      <c r="P89" s="115">
        <f t="shared" si="30"/>
        <v>0</v>
      </c>
      <c r="Q89" s="115">
        <f t="shared" si="31"/>
        <v>0</v>
      </c>
      <c r="R89" s="115">
        <f t="shared" si="32"/>
        <v>0</v>
      </c>
      <c r="S89" s="115">
        <f t="shared" si="33"/>
        <v>0</v>
      </c>
      <c r="T89" s="115">
        <f t="shared" si="34"/>
        <v>0</v>
      </c>
      <c r="U89" s="115">
        <f t="shared" si="35"/>
        <v>0</v>
      </c>
      <c r="V89" s="115">
        <f t="shared" si="36"/>
        <v>0</v>
      </c>
      <c r="W89" s="115">
        <f t="shared" si="37"/>
        <v>0</v>
      </c>
      <c r="X89" s="69"/>
    </row>
    <row r="90" spans="1:24" hidden="1">
      <c r="A90" t="s">
        <v>927</v>
      </c>
      <c r="B90" s="106" t="s">
        <v>262</v>
      </c>
      <c r="C90" s="144" t="str">
        <f>IF($D$2="ET",VLOOKUP(B90,'N0.7_Lookup_References'!$E$13:$K$71,2,FALSE),IF('N2.1_Network_Risk_Summary'!$C$2="GD",VLOOKUP(B90,'N0.7_Lookup_References'!$E$13:$K$73,4,FALSE),IF($D$2="GT",VLOOKUP(B90,'N0.7_Lookup_References'!$E$13:$K$71,6,FALSE),"")))</f>
        <v>No entry required</v>
      </c>
      <c r="D90" s="241" t="s">
        <v>221</v>
      </c>
      <c r="E90" s="115">
        <v>0</v>
      </c>
      <c r="F90" s="231"/>
      <c r="G90" s="231"/>
      <c r="H90" s="231"/>
      <c r="I90" s="231"/>
      <c r="J90" s="231"/>
      <c r="K90" s="231"/>
      <c r="L90" s="231"/>
      <c r="M90" s="231"/>
      <c r="N90" s="231"/>
      <c r="O90" s="115">
        <f t="shared" si="29"/>
        <v>0</v>
      </c>
      <c r="P90" s="115">
        <f t="shared" si="30"/>
        <v>0</v>
      </c>
      <c r="Q90" s="115">
        <f t="shared" si="31"/>
        <v>0</v>
      </c>
      <c r="R90" s="115">
        <f t="shared" si="32"/>
        <v>0</v>
      </c>
      <c r="S90" s="115">
        <f t="shared" si="33"/>
        <v>0</v>
      </c>
      <c r="T90" s="115">
        <f t="shared" si="34"/>
        <v>0</v>
      </c>
      <c r="U90" s="115">
        <f t="shared" si="35"/>
        <v>0</v>
      </c>
      <c r="V90" s="115">
        <f t="shared" si="36"/>
        <v>0</v>
      </c>
      <c r="W90" s="115">
        <f t="shared" si="37"/>
        <v>0</v>
      </c>
      <c r="X90" s="69"/>
    </row>
    <row r="91" spans="1:24" hidden="1">
      <c r="A91" t="s">
        <v>927</v>
      </c>
      <c r="B91" s="106" t="s">
        <v>267</v>
      </c>
      <c r="C91" s="144" t="str">
        <f>IF($D$2="ET",VLOOKUP(B91,'N0.7_Lookup_References'!$E$13:$K$71,2,FALSE),IF('N2.1_Network_Risk_Summary'!$C$2="GD",VLOOKUP(B91,'N0.7_Lookup_References'!$E$13:$K$73,4,FALSE),IF($D$2="GT",VLOOKUP(B91,'N0.7_Lookup_References'!$E$13:$K$71,6,FALSE),"")))</f>
        <v>No entry required</v>
      </c>
      <c r="D91" s="241" t="s">
        <v>221</v>
      </c>
      <c r="E91" s="115">
        <v>0</v>
      </c>
      <c r="F91" s="231"/>
      <c r="G91" s="231"/>
      <c r="H91" s="231"/>
      <c r="I91" s="231"/>
      <c r="J91" s="231"/>
      <c r="K91" s="231"/>
      <c r="L91" s="231"/>
      <c r="M91" s="231"/>
      <c r="N91" s="231"/>
      <c r="O91" s="115">
        <f t="shared" si="29"/>
        <v>0</v>
      </c>
      <c r="P91" s="115">
        <f t="shared" si="30"/>
        <v>0</v>
      </c>
      <c r="Q91" s="115">
        <f t="shared" si="31"/>
        <v>0</v>
      </c>
      <c r="R91" s="115">
        <f t="shared" si="32"/>
        <v>0</v>
      </c>
      <c r="S91" s="115">
        <f t="shared" si="33"/>
        <v>0</v>
      </c>
      <c r="T91" s="115">
        <f t="shared" si="34"/>
        <v>0</v>
      </c>
      <c r="U91" s="115">
        <f t="shared" si="35"/>
        <v>0</v>
      </c>
      <c r="V91" s="115">
        <f t="shared" si="36"/>
        <v>0</v>
      </c>
      <c r="W91" s="115">
        <f t="shared" si="37"/>
        <v>0</v>
      </c>
      <c r="X91" s="69"/>
    </row>
    <row r="92" spans="1:24" hidden="1">
      <c r="A92" t="s">
        <v>927</v>
      </c>
      <c r="B92" s="106" t="s">
        <v>272</v>
      </c>
      <c r="C92" s="144" t="str">
        <f>IF($D$2="ET",VLOOKUP(B92,'N0.7_Lookup_References'!$E$13:$K$71,2,FALSE),IF('N2.1_Network_Risk_Summary'!$C$2="GD",VLOOKUP(B92,'N0.7_Lookup_References'!$E$13:$K$73,4,FALSE),IF($D$2="GT",VLOOKUP(B92,'N0.7_Lookup_References'!$E$13:$K$71,6,FALSE),"")))</f>
        <v>No entry required</v>
      </c>
      <c r="D92" s="241" t="s">
        <v>221</v>
      </c>
      <c r="E92" s="115">
        <v>0</v>
      </c>
      <c r="F92" s="231"/>
      <c r="G92" s="231"/>
      <c r="H92" s="231"/>
      <c r="I92" s="231"/>
      <c r="J92" s="231"/>
      <c r="K92" s="231"/>
      <c r="L92" s="231"/>
      <c r="M92" s="231"/>
      <c r="N92" s="231"/>
      <c r="O92" s="115">
        <f t="shared" si="29"/>
        <v>0</v>
      </c>
      <c r="P92" s="115">
        <f t="shared" si="30"/>
        <v>0</v>
      </c>
      <c r="Q92" s="115">
        <f t="shared" si="31"/>
        <v>0</v>
      </c>
      <c r="R92" s="115">
        <f t="shared" si="32"/>
        <v>0</v>
      </c>
      <c r="S92" s="115">
        <f t="shared" si="33"/>
        <v>0</v>
      </c>
      <c r="T92" s="115">
        <f t="shared" si="34"/>
        <v>0</v>
      </c>
      <c r="U92" s="115">
        <f t="shared" si="35"/>
        <v>0</v>
      </c>
      <c r="V92" s="115">
        <f t="shared" si="36"/>
        <v>0</v>
      </c>
      <c r="W92" s="115">
        <f t="shared" si="37"/>
        <v>0</v>
      </c>
      <c r="X92" s="69"/>
    </row>
    <row r="93" spans="1:24" hidden="1">
      <c r="A93" t="s">
        <v>927</v>
      </c>
      <c r="B93" s="106" t="s">
        <v>276</v>
      </c>
      <c r="C93" s="144" t="str">
        <f>IF($D$2="ET",VLOOKUP(B93,'N0.7_Lookup_References'!$E$13:$K$71,2,FALSE),IF('N2.1_Network_Risk_Summary'!$C$2="GD",VLOOKUP(B93,'N0.7_Lookup_References'!$E$13:$K$73,4,FALSE),IF($D$2="GT",VLOOKUP(B93,'N0.7_Lookup_References'!$E$13:$K$71,6,FALSE),"")))</f>
        <v>No entry required</v>
      </c>
      <c r="D93" s="241" t="s">
        <v>221</v>
      </c>
      <c r="E93" s="115">
        <v>0</v>
      </c>
      <c r="F93" s="231"/>
      <c r="G93" s="231"/>
      <c r="H93" s="231"/>
      <c r="I93" s="231"/>
      <c r="J93" s="231"/>
      <c r="K93" s="231"/>
      <c r="L93" s="231"/>
      <c r="M93" s="231"/>
      <c r="N93" s="231"/>
      <c r="O93" s="115">
        <f t="shared" si="29"/>
        <v>0</v>
      </c>
      <c r="P93" s="115">
        <f t="shared" si="30"/>
        <v>0</v>
      </c>
      <c r="Q93" s="115">
        <f t="shared" si="31"/>
        <v>0</v>
      </c>
      <c r="R93" s="115">
        <f t="shared" si="32"/>
        <v>0</v>
      </c>
      <c r="S93" s="115">
        <f t="shared" si="33"/>
        <v>0</v>
      </c>
      <c r="T93" s="115">
        <f t="shared" si="34"/>
        <v>0</v>
      </c>
      <c r="U93" s="115">
        <f t="shared" si="35"/>
        <v>0</v>
      </c>
      <c r="V93" s="115">
        <f t="shared" si="36"/>
        <v>0</v>
      </c>
      <c r="W93" s="115">
        <f t="shared" si="37"/>
        <v>0</v>
      </c>
      <c r="X93" s="69"/>
    </row>
    <row r="94" spans="1:24" hidden="1">
      <c r="A94" t="s">
        <v>927</v>
      </c>
      <c r="B94" s="106" t="s">
        <v>280</v>
      </c>
      <c r="C94" s="144" t="str">
        <f>IF($D$2="ET",VLOOKUP(B94,'N0.7_Lookup_References'!$E$13:$K$71,2,FALSE),IF('N2.1_Network_Risk_Summary'!$C$2="GD",VLOOKUP(B94,'N0.7_Lookup_References'!$E$13:$K$73,4,FALSE),IF($D$2="GT",VLOOKUP(B94,'N0.7_Lookup_References'!$E$13:$K$71,6,FALSE),"")))</f>
        <v>No entry required</v>
      </c>
      <c r="D94" s="241" t="s">
        <v>221</v>
      </c>
      <c r="E94" s="115">
        <v>0</v>
      </c>
      <c r="F94" s="231"/>
      <c r="G94" s="231"/>
      <c r="H94" s="231"/>
      <c r="I94" s="231"/>
      <c r="J94" s="231"/>
      <c r="K94" s="231"/>
      <c r="L94" s="231"/>
      <c r="M94" s="231"/>
      <c r="N94" s="231"/>
      <c r="O94" s="115">
        <f t="shared" si="29"/>
        <v>0</v>
      </c>
      <c r="P94" s="115">
        <f t="shared" si="30"/>
        <v>0</v>
      </c>
      <c r="Q94" s="115">
        <f t="shared" si="31"/>
        <v>0</v>
      </c>
      <c r="R94" s="115">
        <f t="shared" si="32"/>
        <v>0</v>
      </c>
      <c r="S94" s="115">
        <f t="shared" si="33"/>
        <v>0</v>
      </c>
      <c r="T94" s="115">
        <f t="shared" si="34"/>
        <v>0</v>
      </c>
      <c r="U94" s="115">
        <f t="shared" si="35"/>
        <v>0</v>
      </c>
      <c r="V94" s="115">
        <f t="shared" si="36"/>
        <v>0</v>
      </c>
      <c r="W94" s="115">
        <f t="shared" si="37"/>
        <v>0</v>
      </c>
      <c r="X94" s="69"/>
    </row>
    <row r="95" spans="1:24" hidden="1">
      <c r="A95" t="s">
        <v>927</v>
      </c>
      <c r="B95" s="106" t="s">
        <v>284</v>
      </c>
      <c r="C95" s="144" t="str">
        <f>IF($D$2="ET",VLOOKUP(B95,'N0.7_Lookup_References'!$E$13:$K$71,2,FALSE),IF('N2.1_Network_Risk_Summary'!$C$2="GD",VLOOKUP(B95,'N0.7_Lookup_References'!$E$13:$K$73,4,FALSE),IF($D$2="GT",VLOOKUP(B95,'N0.7_Lookup_References'!$E$13:$K$71,6,FALSE),"")))</f>
        <v>No entry required</v>
      </c>
      <c r="D95" s="241" t="s">
        <v>221</v>
      </c>
      <c r="E95" s="115">
        <v>0</v>
      </c>
      <c r="F95" s="231"/>
      <c r="G95" s="231"/>
      <c r="H95" s="231"/>
      <c r="I95" s="231"/>
      <c r="J95" s="231"/>
      <c r="K95" s="231"/>
      <c r="L95" s="231"/>
      <c r="M95" s="231"/>
      <c r="N95" s="231"/>
      <c r="O95" s="115">
        <f t="shared" ref="O95:W100" si="38">F95</f>
        <v>0</v>
      </c>
      <c r="P95" s="115">
        <f t="shared" si="38"/>
        <v>0</v>
      </c>
      <c r="Q95" s="115">
        <f t="shared" si="38"/>
        <v>0</v>
      </c>
      <c r="R95" s="115">
        <f t="shared" si="38"/>
        <v>0</v>
      </c>
      <c r="S95" s="115">
        <f t="shared" si="38"/>
        <v>0</v>
      </c>
      <c r="T95" s="115">
        <f t="shared" si="38"/>
        <v>0</v>
      </c>
      <c r="U95" s="115">
        <f t="shared" si="38"/>
        <v>0</v>
      </c>
      <c r="V95" s="115">
        <f t="shared" si="38"/>
        <v>0</v>
      </c>
      <c r="W95" s="115">
        <f t="shared" si="38"/>
        <v>0</v>
      </c>
      <c r="X95" s="69"/>
    </row>
    <row r="96" spans="1:24" hidden="1">
      <c r="A96" t="s">
        <v>927</v>
      </c>
      <c r="B96" s="106" t="s">
        <v>288</v>
      </c>
      <c r="C96" s="144" t="str">
        <f>IF($D$2="ET",VLOOKUP(B96,'N0.7_Lookup_References'!$E$13:$K$71,2,FALSE),IF('N2.1_Network_Risk_Summary'!$C$2="GD",VLOOKUP(B96,'N0.7_Lookup_References'!$E$13:$K$73,4,FALSE),IF($D$2="GT",VLOOKUP(B96,'N0.7_Lookup_References'!$E$13:$K$71,6,FALSE),"")))</f>
        <v>No entry required</v>
      </c>
      <c r="D96" s="241" t="s">
        <v>221</v>
      </c>
      <c r="E96" s="115">
        <v>0</v>
      </c>
      <c r="F96" s="231"/>
      <c r="G96" s="231"/>
      <c r="H96" s="231"/>
      <c r="I96" s="231"/>
      <c r="J96" s="231"/>
      <c r="K96" s="231"/>
      <c r="L96" s="231"/>
      <c r="M96" s="231"/>
      <c r="N96" s="231"/>
      <c r="O96" s="115">
        <f t="shared" si="38"/>
        <v>0</v>
      </c>
      <c r="P96" s="115">
        <f t="shared" si="38"/>
        <v>0</v>
      </c>
      <c r="Q96" s="115">
        <f t="shared" si="38"/>
        <v>0</v>
      </c>
      <c r="R96" s="115">
        <f t="shared" si="38"/>
        <v>0</v>
      </c>
      <c r="S96" s="115">
        <f t="shared" si="38"/>
        <v>0</v>
      </c>
      <c r="T96" s="115">
        <f t="shared" si="38"/>
        <v>0</v>
      </c>
      <c r="U96" s="115">
        <f t="shared" si="38"/>
        <v>0</v>
      </c>
      <c r="V96" s="115">
        <f t="shared" si="38"/>
        <v>0</v>
      </c>
      <c r="W96" s="115">
        <f t="shared" si="38"/>
        <v>0</v>
      </c>
      <c r="X96" s="69"/>
    </row>
    <row r="97" spans="1:24" hidden="1">
      <c r="A97" t="s">
        <v>927</v>
      </c>
      <c r="B97" s="106" t="s">
        <v>292</v>
      </c>
      <c r="C97" s="144" t="str">
        <f>IF($D$2="ET",VLOOKUP(B97,'N0.7_Lookup_References'!$E$13:$K$71,2,FALSE),IF('N2.1_Network_Risk_Summary'!$C$2="GD",VLOOKUP(B97,'N0.7_Lookup_References'!$E$13:$K$73,4,FALSE),IF($D$2="GT",VLOOKUP(B97,'N0.7_Lookup_References'!$E$13:$K$71,6,FALSE),"")))</f>
        <v>No entry required</v>
      </c>
      <c r="D97" s="241" t="s">
        <v>221</v>
      </c>
      <c r="E97" s="115">
        <v>0</v>
      </c>
      <c r="F97" s="231"/>
      <c r="G97" s="231"/>
      <c r="H97" s="231"/>
      <c r="I97" s="231"/>
      <c r="J97" s="231"/>
      <c r="K97" s="231"/>
      <c r="L97" s="231"/>
      <c r="M97" s="231"/>
      <c r="N97" s="231"/>
      <c r="O97" s="115">
        <f t="shared" si="38"/>
        <v>0</v>
      </c>
      <c r="P97" s="115">
        <f t="shared" si="38"/>
        <v>0</v>
      </c>
      <c r="Q97" s="115">
        <f t="shared" si="38"/>
        <v>0</v>
      </c>
      <c r="R97" s="115">
        <f t="shared" si="38"/>
        <v>0</v>
      </c>
      <c r="S97" s="115">
        <f t="shared" si="38"/>
        <v>0</v>
      </c>
      <c r="T97" s="115">
        <f t="shared" si="38"/>
        <v>0</v>
      </c>
      <c r="U97" s="115">
        <f t="shared" si="38"/>
        <v>0</v>
      </c>
      <c r="V97" s="115">
        <f t="shared" si="38"/>
        <v>0</v>
      </c>
      <c r="W97" s="115">
        <f t="shared" si="38"/>
        <v>0</v>
      </c>
      <c r="X97" s="69"/>
    </row>
    <row r="98" spans="1:24" hidden="1">
      <c r="A98" t="s">
        <v>927</v>
      </c>
      <c r="B98" s="106" t="s">
        <v>296</v>
      </c>
      <c r="C98" s="144" t="str">
        <f>IF($D$2="ET",VLOOKUP(B98,'N0.7_Lookup_References'!$E$13:$K$71,2,FALSE),IF('N2.1_Network_Risk_Summary'!$C$2="GD",VLOOKUP(B98,'N0.7_Lookup_References'!$E$13:$K$73,4,FALSE),IF($D$2="GT",VLOOKUP(B98,'N0.7_Lookup_References'!$E$13:$K$71,6,FALSE),"")))</f>
        <v>No entry required</v>
      </c>
      <c r="D98" s="241" t="s">
        <v>221</v>
      </c>
      <c r="E98" s="115">
        <v>0</v>
      </c>
      <c r="F98" s="231"/>
      <c r="G98" s="231"/>
      <c r="H98" s="231"/>
      <c r="I98" s="231"/>
      <c r="J98" s="231"/>
      <c r="K98" s="231"/>
      <c r="L98" s="231"/>
      <c r="M98" s="231"/>
      <c r="N98" s="231"/>
      <c r="O98" s="115">
        <f t="shared" si="38"/>
        <v>0</v>
      </c>
      <c r="P98" s="115">
        <f t="shared" si="38"/>
        <v>0</v>
      </c>
      <c r="Q98" s="115">
        <f t="shared" si="38"/>
        <v>0</v>
      </c>
      <c r="R98" s="115">
        <f t="shared" si="38"/>
        <v>0</v>
      </c>
      <c r="S98" s="115">
        <f t="shared" si="38"/>
        <v>0</v>
      </c>
      <c r="T98" s="115">
        <f t="shared" si="38"/>
        <v>0</v>
      </c>
      <c r="U98" s="115">
        <f t="shared" si="38"/>
        <v>0</v>
      </c>
      <c r="V98" s="115">
        <f t="shared" si="38"/>
        <v>0</v>
      </c>
      <c r="W98" s="115">
        <f t="shared" si="38"/>
        <v>0</v>
      </c>
      <c r="X98" s="69"/>
    </row>
    <row r="99" spans="1:24" hidden="1">
      <c r="A99" t="s">
        <v>927</v>
      </c>
      <c r="B99" s="106" t="s">
        <v>301</v>
      </c>
      <c r="C99" s="144" t="str">
        <f>IF($D$2="ET",VLOOKUP(B99,'N0.7_Lookup_References'!$E$13:$K$71,2,FALSE),IF('N2.1_Network_Risk_Summary'!$C$2="GD",VLOOKUP(B99,'N0.7_Lookup_References'!$E$13:$K$73,4,FALSE),IF($D$2="GT",VLOOKUP(B99,'N0.7_Lookup_References'!$E$13:$K$71,6,FALSE),"")))</f>
        <v>No entry required</v>
      </c>
      <c r="D99" s="241" t="s">
        <v>221</v>
      </c>
      <c r="E99" s="115">
        <v>0</v>
      </c>
      <c r="F99" s="231"/>
      <c r="G99" s="231"/>
      <c r="H99" s="231"/>
      <c r="I99" s="231"/>
      <c r="J99" s="231"/>
      <c r="K99" s="231"/>
      <c r="L99" s="231"/>
      <c r="M99" s="231"/>
      <c r="N99" s="231"/>
      <c r="O99" s="115">
        <f t="shared" si="38"/>
        <v>0</v>
      </c>
      <c r="P99" s="115">
        <f t="shared" si="38"/>
        <v>0</v>
      </c>
      <c r="Q99" s="115">
        <f t="shared" si="38"/>
        <v>0</v>
      </c>
      <c r="R99" s="115">
        <f t="shared" si="38"/>
        <v>0</v>
      </c>
      <c r="S99" s="115">
        <f t="shared" si="38"/>
        <v>0</v>
      </c>
      <c r="T99" s="115">
        <f t="shared" si="38"/>
        <v>0</v>
      </c>
      <c r="U99" s="115">
        <f t="shared" si="38"/>
        <v>0</v>
      </c>
      <c r="V99" s="115">
        <f t="shared" si="38"/>
        <v>0</v>
      </c>
      <c r="W99" s="115">
        <f t="shared" si="38"/>
        <v>0</v>
      </c>
      <c r="X99" s="69"/>
    </row>
    <row r="100" spans="1:24" hidden="1">
      <c r="A100" t="s">
        <v>927</v>
      </c>
      <c r="B100" s="106" t="s">
        <v>305</v>
      </c>
      <c r="C100" s="144" t="str">
        <f>IF($D$2="ET",VLOOKUP(B100,'N0.7_Lookup_References'!$E$13:$K$71,2,FALSE),IF('N2.1_Network_Risk_Summary'!$C$2="GD",VLOOKUP(B100,'N0.7_Lookup_References'!$E$13:$K$73,4,FALSE),IF($D$2="GT",VLOOKUP(B100,'N0.7_Lookup_References'!$E$13:$K$71,6,FALSE),"")))</f>
        <v>No entry required</v>
      </c>
      <c r="D100" s="241" t="s">
        <v>221</v>
      </c>
      <c r="E100" s="115">
        <v>0</v>
      </c>
      <c r="F100" s="231"/>
      <c r="G100" s="231"/>
      <c r="H100" s="231"/>
      <c r="I100" s="231"/>
      <c r="J100" s="231"/>
      <c r="K100" s="231"/>
      <c r="L100" s="231"/>
      <c r="M100" s="231"/>
      <c r="N100" s="231"/>
      <c r="O100" s="115">
        <f t="shared" si="38"/>
        <v>0</v>
      </c>
      <c r="P100" s="115">
        <f t="shared" si="38"/>
        <v>0</v>
      </c>
      <c r="Q100" s="115">
        <f t="shared" si="38"/>
        <v>0</v>
      </c>
      <c r="R100" s="115">
        <f t="shared" si="38"/>
        <v>0</v>
      </c>
      <c r="S100" s="115">
        <f t="shared" si="38"/>
        <v>0</v>
      </c>
      <c r="T100" s="115">
        <f t="shared" si="38"/>
        <v>0</v>
      </c>
      <c r="U100" s="115">
        <f t="shared" si="38"/>
        <v>0</v>
      </c>
      <c r="V100" s="115">
        <f t="shared" si="38"/>
        <v>0</v>
      </c>
      <c r="W100" s="115">
        <f t="shared" si="38"/>
        <v>0</v>
      </c>
      <c r="X100" s="69"/>
    </row>
    <row r="101" spans="1:24" hidden="1">
      <c r="A101" t="s">
        <v>927</v>
      </c>
      <c r="B101" s="106" t="s">
        <v>309</v>
      </c>
      <c r="C101" s="144" t="str">
        <f>IF($D$2="ET",VLOOKUP(B101,'N0.7_Lookup_References'!$E$13:$K$71,2,FALSE),IF('N2.1_Network_Risk_Summary'!$C$2="GD",VLOOKUP(B101,'N0.7_Lookup_References'!$E$13:$K$73,4,FALSE),IF($D$2="GT",VLOOKUP(B101,'N0.7_Lookup_References'!$E$13:$K$71,6,FALSE),"")))</f>
        <v>No entry required</v>
      </c>
      <c r="D101" s="241" t="s">
        <v>221</v>
      </c>
      <c r="E101" s="115">
        <v>0</v>
      </c>
      <c r="F101" s="231"/>
      <c r="G101" s="231"/>
      <c r="H101" s="231"/>
      <c r="I101" s="231"/>
      <c r="J101" s="231"/>
      <c r="K101" s="231"/>
      <c r="L101" s="231"/>
      <c r="M101" s="231"/>
      <c r="N101" s="231"/>
      <c r="O101" s="115">
        <f t="shared" ref="O101:O129" si="39">F101</f>
        <v>0</v>
      </c>
      <c r="P101" s="115">
        <f t="shared" ref="P101:P129" si="40">G101</f>
        <v>0</v>
      </c>
      <c r="Q101" s="115">
        <f t="shared" ref="Q101:Q129" si="41">H101</f>
        <v>0</v>
      </c>
      <c r="R101" s="115">
        <f t="shared" ref="R101:R129" si="42">I101</f>
        <v>0</v>
      </c>
      <c r="S101" s="115">
        <f t="shared" ref="S101:S129" si="43">J101</f>
        <v>0</v>
      </c>
      <c r="T101" s="115">
        <f t="shared" ref="T101:T129" si="44">K101</f>
        <v>0</v>
      </c>
      <c r="U101" s="115">
        <f t="shared" ref="U101:U129" si="45">L101</f>
        <v>0</v>
      </c>
      <c r="V101" s="115">
        <f t="shared" ref="V101:V129" si="46">M101</f>
        <v>0</v>
      </c>
      <c r="W101" s="115">
        <f t="shared" ref="W101:W129" si="47">N101</f>
        <v>0</v>
      </c>
      <c r="X101" s="69"/>
    </row>
    <row r="102" spans="1:24" hidden="1">
      <c r="A102" t="s">
        <v>927</v>
      </c>
      <c r="B102" s="106" t="s">
        <v>312</v>
      </c>
      <c r="C102" s="144" t="str">
        <f>IF($D$2="ET",VLOOKUP(B102,'N0.7_Lookup_References'!$E$13:$K$71,2,FALSE),IF('N2.1_Network_Risk_Summary'!$C$2="GD",VLOOKUP(B102,'N0.7_Lookup_References'!$E$13:$K$73,4,FALSE),IF($D$2="GT",VLOOKUP(B102,'N0.7_Lookup_References'!$E$13:$K$71,6,FALSE),"")))</f>
        <v>No entry required</v>
      </c>
      <c r="D102" s="241" t="s">
        <v>221</v>
      </c>
      <c r="E102" s="115">
        <v>0</v>
      </c>
      <c r="F102" s="231"/>
      <c r="G102" s="231"/>
      <c r="H102" s="231"/>
      <c r="I102" s="231"/>
      <c r="J102" s="231"/>
      <c r="K102" s="231"/>
      <c r="L102" s="231"/>
      <c r="M102" s="231"/>
      <c r="N102" s="231"/>
      <c r="O102" s="115">
        <f t="shared" si="39"/>
        <v>0</v>
      </c>
      <c r="P102" s="115">
        <f t="shared" si="40"/>
        <v>0</v>
      </c>
      <c r="Q102" s="115">
        <f t="shared" si="41"/>
        <v>0</v>
      </c>
      <c r="R102" s="115">
        <f t="shared" si="42"/>
        <v>0</v>
      </c>
      <c r="S102" s="115">
        <f t="shared" si="43"/>
        <v>0</v>
      </c>
      <c r="T102" s="115">
        <f t="shared" si="44"/>
        <v>0</v>
      </c>
      <c r="U102" s="115">
        <f t="shared" si="45"/>
        <v>0</v>
      </c>
      <c r="V102" s="115">
        <f t="shared" si="46"/>
        <v>0</v>
      </c>
      <c r="W102" s="115">
        <f t="shared" si="47"/>
        <v>0</v>
      </c>
      <c r="X102" s="69"/>
    </row>
    <row r="103" spans="1:24" hidden="1">
      <c r="A103" t="s">
        <v>927</v>
      </c>
      <c r="B103" s="106" t="s">
        <v>315</v>
      </c>
      <c r="C103" s="144" t="str">
        <f>IF($D$2="ET",VLOOKUP(B103,'N0.7_Lookup_References'!$E$13:$K$71,2,FALSE),IF('N2.1_Network_Risk_Summary'!$C$2="GD",VLOOKUP(B103,'N0.7_Lookup_References'!$E$13:$K$73,4,FALSE),IF($D$2="GT",VLOOKUP(B103,'N0.7_Lookup_References'!$E$13:$K$71,6,FALSE),"")))</f>
        <v>No entry required</v>
      </c>
      <c r="D103" s="241" t="s">
        <v>221</v>
      </c>
      <c r="E103" s="115">
        <v>0</v>
      </c>
      <c r="F103" s="231"/>
      <c r="G103" s="231"/>
      <c r="H103" s="231"/>
      <c r="I103" s="231"/>
      <c r="J103" s="231"/>
      <c r="K103" s="231"/>
      <c r="L103" s="231"/>
      <c r="M103" s="231"/>
      <c r="N103" s="231"/>
      <c r="O103" s="115">
        <f t="shared" si="39"/>
        <v>0</v>
      </c>
      <c r="P103" s="115">
        <f t="shared" si="40"/>
        <v>0</v>
      </c>
      <c r="Q103" s="115">
        <f t="shared" si="41"/>
        <v>0</v>
      </c>
      <c r="R103" s="115">
        <f t="shared" si="42"/>
        <v>0</v>
      </c>
      <c r="S103" s="115">
        <f t="shared" si="43"/>
        <v>0</v>
      </c>
      <c r="T103" s="115">
        <f t="shared" si="44"/>
        <v>0</v>
      </c>
      <c r="U103" s="115">
        <f t="shared" si="45"/>
        <v>0</v>
      </c>
      <c r="V103" s="115">
        <f t="shared" si="46"/>
        <v>0</v>
      </c>
      <c r="W103" s="115">
        <f t="shared" si="47"/>
        <v>0</v>
      </c>
      <c r="X103" s="69"/>
    </row>
    <row r="104" spans="1:24" hidden="1">
      <c r="A104" t="s">
        <v>927</v>
      </c>
      <c r="B104" s="106" t="s">
        <v>318</v>
      </c>
      <c r="C104" s="144" t="str">
        <f>IF($D$2="ET",VLOOKUP(B104,'N0.7_Lookup_References'!$E$13:$K$71,2,FALSE),IF('N2.1_Network_Risk_Summary'!$C$2="GD",VLOOKUP(B104,'N0.7_Lookup_References'!$E$13:$K$73,4,FALSE),IF($D$2="GT",VLOOKUP(B104,'N0.7_Lookup_References'!$E$13:$K$71,6,FALSE),"")))</f>
        <v>No entry required</v>
      </c>
      <c r="D104" s="241" t="s">
        <v>221</v>
      </c>
      <c r="E104" s="115">
        <v>0</v>
      </c>
      <c r="F104" s="231"/>
      <c r="G104" s="231"/>
      <c r="H104" s="231"/>
      <c r="I104" s="231"/>
      <c r="J104" s="231"/>
      <c r="K104" s="231"/>
      <c r="L104" s="231"/>
      <c r="M104" s="231"/>
      <c r="N104" s="231"/>
      <c r="O104" s="115">
        <f t="shared" si="39"/>
        <v>0</v>
      </c>
      <c r="P104" s="115">
        <f t="shared" si="40"/>
        <v>0</v>
      </c>
      <c r="Q104" s="115">
        <f t="shared" si="41"/>
        <v>0</v>
      </c>
      <c r="R104" s="115">
        <f t="shared" si="42"/>
        <v>0</v>
      </c>
      <c r="S104" s="115">
        <f t="shared" si="43"/>
        <v>0</v>
      </c>
      <c r="T104" s="115">
        <f t="shared" si="44"/>
        <v>0</v>
      </c>
      <c r="U104" s="115">
        <f t="shared" si="45"/>
        <v>0</v>
      </c>
      <c r="V104" s="115">
        <f t="shared" si="46"/>
        <v>0</v>
      </c>
      <c r="W104" s="115">
        <f t="shared" si="47"/>
        <v>0</v>
      </c>
      <c r="X104" s="69"/>
    </row>
    <row r="105" spans="1:24" hidden="1">
      <c r="A105" t="s">
        <v>927</v>
      </c>
      <c r="B105" s="106" t="s">
        <v>321</v>
      </c>
      <c r="C105" s="144" t="str">
        <f>IF($D$2="ET",VLOOKUP(B105,'N0.7_Lookup_References'!$E$13:$K$71,2,FALSE),IF('N2.1_Network_Risk_Summary'!$C$2="GD",VLOOKUP(B105,'N0.7_Lookup_References'!$E$13:$K$73,4,FALSE),IF($D$2="GT",VLOOKUP(B105,'N0.7_Lookup_References'!$E$13:$K$71,6,FALSE),"")))</f>
        <v>No entry required</v>
      </c>
      <c r="D105" s="241" t="s">
        <v>221</v>
      </c>
      <c r="E105" s="115">
        <v>0</v>
      </c>
      <c r="F105" s="231"/>
      <c r="G105" s="231"/>
      <c r="H105" s="231"/>
      <c r="I105" s="231"/>
      <c r="J105" s="231"/>
      <c r="K105" s="231"/>
      <c r="L105" s="231"/>
      <c r="M105" s="231"/>
      <c r="N105" s="231"/>
      <c r="O105" s="115">
        <f t="shared" si="39"/>
        <v>0</v>
      </c>
      <c r="P105" s="115">
        <f t="shared" si="40"/>
        <v>0</v>
      </c>
      <c r="Q105" s="115">
        <f t="shared" si="41"/>
        <v>0</v>
      </c>
      <c r="R105" s="115">
        <f t="shared" si="42"/>
        <v>0</v>
      </c>
      <c r="S105" s="115">
        <f t="shared" si="43"/>
        <v>0</v>
      </c>
      <c r="T105" s="115">
        <f t="shared" si="44"/>
        <v>0</v>
      </c>
      <c r="U105" s="115">
        <f t="shared" si="45"/>
        <v>0</v>
      </c>
      <c r="V105" s="115">
        <f t="shared" si="46"/>
        <v>0</v>
      </c>
      <c r="W105" s="115">
        <f t="shared" si="47"/>
        <v>0</v>
      </c>
      <c r="X105" s="69"/>
    </row>
    <row r="106" spans="1:24" hidden="1">
      <c r="A106" t="s">
        <v>927</v>
      </c>
      <c r="B106" s="106" t="s">
        <v>324</v>
      </c>
      <c r="C106" s="144" t="str">
        <f>IF($D$2="ET",VLOOKUP(B106,'N0.7_Lookup_References'!$E$13:$K$71,2,FALSE),IF('N2.1_Network_Risk_Summary'!$C$2="GD",VLOOKUP(B106,'N0.7_Lookup_References'!$E$13:$K$73,4,FALSE),IF($D$2="GT",VLOOKUP(B106,'N0.7_Lookup_References'!$E$13:$K$71,6,FALSE),"")))</f>
        <v>No entry required</v>
      </c>
      <c r="D106" s="241" t="s">
        <v>221</v>
      </c>
      <c r="E106" s="115">
        <v>0</v>
      </c>
      <c r="F106" s="231"/>
      <c r="G106" s="231"/>
      <c r="H106" s="231"/>
      <c r="I106" s="231"/>
      <c r="J106" s="231"/>
      <c r="K106" s="231"/>
      <c r="L106" s="231"/>
      <c r="M106" s="231"/>
      <c r="N106" s="231"/>
      <c r="O106" s="115">
        <f t="shared" si="39"/>
        <v>0</v>
      </c>
      <c r="P106" s="115">
        <f t="shared" si="40"/>
        <v>0</v>
      </c>
      <c r="Q106" s="115">
        <f t="shared" si="41"/>
        <v>0</v>
      </c>
      <c r="R106" s="115">
        <f t="shared" si="42"/>
        <v>0</v>
      </c>
      <c r="S106" s="115">
        <f t="shared" si="43"/>
        <v>0</v>
      </c>
      <c r="T106" s="115">
        <f t="shared" si="44"/>
        <v>0</v>
      </c>
      <c r="U106" s="115">
        <f t="shared" si="45"/>
        <v>0</v>
      </c>
      <c r="V106" s="115">
        <f t="shared" si="46"/>
        <v>0</v>
      </c>
      <c r="W106" s="115">
        <f t="shared" si="47"/>
        <v>0</v>
      </c>
      <c r="X106" s="69"/>
    </row>
    <row r="107" spans="1:24" hidden="1">
      <c r="A107" t="s">
        <v>927</v>
      </c>
      <c r="B107" s="106" t="s">
        <v>327</v>
      </c>
      <c r="C107" s="144" t="str">
        <f>IF($D$2="ET",VLOOKUP(B107,'N0.7_Lookup_References'!$E$13:$K$71,2,FALSE),IF('N2.1_Network_Risk_Summary'!$C$2="GD",VLOOKUP(B107,'N0.7_Lookup_References'!$E$13:$K$73,4,FALSE),IF($D$2="GT",VLOOKUP(B107,'N0.7_Lookup_References'!$E$13:$K$71,6,FALSE),"")))</f>
        <v>No entry required</v>
      </c>
      <c r="D107" s="241" t="s">
        <v>221</v>
      </c>
      <c r="E107" s="115">
        <v>0</v>
      </c>
      <c r="F107" s="231"/>
      <c r="G107" s="231"/>
      <c r="H107" s="231"/>
      <c r="I107" s="231"/>
      <c r="J107" s="231"/>
      <c r="K107" s="231"/>
      <c r="L107" s="231"/>
      <c r="M107" s="231"/>
      <c r="N107" s="231"/>
      <c r="O107" s="115">
        <f t="shared" si="39"/>
        <v>0</v>
      </c>
      <c r="P107" s="115">
        <f t="shared" si="40"/>
        <v>0</v>
      </c>
      <c r="Q107" s="115">
        <f t="shared" si="41"/>
        <v>0</v>
      </c>
      <c r="R107" s="115">
        <f t="shared" si="42"/>
        <v>0</v>
      </c>
      <c r="S107" s="115">
        <f t="shared" si="43"/>
        <v>0</v>
      </c>
      <c r="T107" s="115">
        <f t="shared" si="44"/>
        <v>0</v>
      </c>
      <c r="U107" s="115">
        <f t="shared" si="45"/>
        <v>0</v>
      </c>
      <c r="V107" s="115">
        <f t="shared" si="46"/>
        <v>0</v>
      </c>
      <c r="W107" s="115">
        <f t="shared" si="47"/>
        <v>0</v>
      </c>
      <c r="X107" s="69"/>
    </row>
    <row r="108" spans="1:24" hidden="1">
      <c r="A108" t="s">
        <v>927</v>
      </c>
      <c r="B108" s="106" t="s">
        <v>331</v>
      </c>
      <c r="C108" s="144" t="str">
        <f>IF($D$2="ET",VLOOKUP(B108,'N0.7_Lookup_References'!$E$13:$K$71,2,FALSE),IF('N2.1_Network_Risk_Summary'!$C$2="GD",VLOOKUP(B108,'N0.7_Lookup_References'!$E$13:$K$73,4,FALSE),IF($D$2="GT",VLOOKUP(B108,'N0.7_Lookup_References'!$E$13:$K$71,6,FALSE),"")))</f>
        <v>No entry required</v>
      </c>
      <c r="D108" s="241" t="s">
        <v>221</v>
      </c>
      <c r="E108" s="115">
        <v>0</v>
      </c>
      <c r="F108" s="231"/>
      <c r="G108" s="231"/>
      <c r="H108" s="231"/>
      <c r="I108" s="231"/>
      <c r="J108" s="231"/>
      <c r="K108" s="231"/>
      <c r="L108" s="231"/>
      <c r="M108" s="231"/>
      <c r="N108" s="231"/>
      <c r="O108" s="115">
        <f t="shared" si="39"/>
        <v>0</v>
      </c>
      <c r="P108" s="115">
        <f t="shared" si="40"/>
        <v>0</v>
      </c>
      <c r="Q108" s="115">
        <f t="shared" si="41"/>
        <v>0</v>
      </c>
      <c r="R108" s="115">
        <f t="shared" si="42"/>
        <v>0</v>
      </c>
      <c r="S108" s="115">
        <f t="shared" si="43"/>
        <v>0</v>
      </c>
      <c r="T108" s="115">
        <f t="shared" si="44"/>
        <v>0</v>
      </c>
      <c r="U108" s="115">
        <f t="shared" si="45"/>
        <v>0</v>
      </c>
      <c r="V108" s="115">
        <f t="shared" si="46"/>
        <v>0</v>
      </c>
      <c r="W108" s="115">
        <f t="shared" si="47"/>
        <v>0</v>
      </c>
      <c r="X108" s="69"/>
    </row>
    <row r="109" spans="1:24" hidden="1">
      <c r="A109" t="s">
        <v>927</v>
      </c>
      <c r="B109" s="106" t="s">
        <v>335</v>
      </c>
      <c r="C109" s="144" t="str">
        <f>IF($D$2="ET",VLOOKUP(B109,'N0.7_Lookup_References'!$E$13:$K$71,2,FALSE),IF('N2.1_Network_Risk_Summary'!$C$2="GD",VLOOKUP(B109,'N0.7_Lookup_References'!$E$13:$K$73,4,FALSE),IF($D$2="GT",VLOOKUP(B109,'N0.7_Lookup_References'!$E$13:$K$71,6,FALSE),"")))</f>
        <v>No entry required</v>
      </c>
      <c r="D109" s="241" t="s">
        <v>221</v>
      </c>
      <c r="E109" s="115">
        <v>0</v>
      </c>
      <c r="F109" s="231"/>
      <c r="G109" s="231"/>
      <c r="H109" s="231"/>
      <c r="I109" s="231"/>
      <c r="J109" s="231"/>
      <c r="K109" s="231"/>
      <c r="L109" s="231"/>
      <c r="M109" s="231"/>
      <c r="N109" s="231"/>
      <c r="O109" s="115">
        <f t="shared" si="39"/>
        <v>0</v>
      </c>
      <c r="P109" s="115">
        <f t="shared" si="40"/>
        <v>0</v>
      </c>
      <c r="Q109" s="115">
        <f t="shared" si="41"/>
        <v>0</v>
      </c>
      <c r="R109" s="115">
        <f t="shared" si="42"/>
        <v>0</v>
      </c>
      <c r="S109" s="115">
        <f t="shared" si="43"/>
        <v>0</v>
      </c>
      <c r="T109" s="115">
        <f t="shared" si="44"/>
        <v>0</v>
      </c>
      <c r="U109" s="115">
        <f t="shared" si="45"/>
        <v>0</v>
      </c>
      <c r="V109" s="115">
        <f t="shared" si="46"/>
        <v>0</v>
      </c>
      <c r="W109" s="115">
        <f t="shared" si="47"/>
        <v>0</v>
      </c>
      <c r="X109" s="69"/>
    </row>
    <row r="110" spans="1:24" hidden="1">
      <c r="A110" t="s">
        <v>927</v>
      </c>
      <c r="B110" s="106" t="s">
        <v>339</v>
      </c>
      <c r="C110" s="144" t="str">
        <f>IF($D$2="ET",VLOOKUP(B110,'N0.7_Lookup_References'!$E$13:$K$71,2,FALSE),IF('N2.1_Network_Risk_Summary'!$C$2="GD",VLOOKUP(B110,'N0.7_Lookup_References'!$E$13:$K$73,4,FALSE),IF($D$2="GT",VLOOKUP(B110,'N0.7_Lookup_References'!$E$13:$K$71,6,FALSE),"")))</f>
        <v>No entry required</v>
      </c>
      <c r="D110" s="241" t="s">
        <v>221</v>
      </c>
      <c r="E110" s="115">
        <v>0</v>
      </c>
      <c r="F110" s="231"/>
      <c r="G110" s="231"/>
      <c r="H110" s="231"/>
      <c r="I110" s="231"/>
      <c r="J110" s="231"/>
      <c r="K110" s="231"/>
      <c r="L110" s="231"/>
      <c r="M110" s="231"/>
      <c r="N110" s="231"/>
      <c r="O110" s="115">
        <f t="shared" si="39"/>
        <v>0</v>
      </c>
      <c r="P110" s="115">
        <f t="shared" si="40"/>
        <v>0</v>
      </c>
      <c r="Q110" s="115">
        <f t="shared" si="41"/>
        <v>0</v>
      </c>
      <c r="R110" s="115">
        <f t="shared" si="42"/>
        <v>0</v>
      </c>
      <c r="S110" s="115">
        <f t="shared" si="43"/>
        <v>0</v>
      </c>
      <c r="T110" s="115">
        <f t="shared" si="44"/>
        <v>0</v>
      </c>
      <c r="U110" s="115">
        <f t="shared" si="45"/>
        <v>0</v>
      </c>
      <c r="V110" s="115">
        <f t="shared" si="46"/>
        <v>0</v>
      </c>
      <c r="W110" s="115">
        <f t="shared" si="47"/>
        <v>0</v>
      </c>
      <c r="X110" s="69"/>
    </row>
    <row r="111" spans="1:24" hidden="1">
      <c r="A111" t="s">
        <v>927</v>
      </c>
      <c r="B111" s="106" t="s">
        <v>343</v>
      </c>
      <c r="C111" s="144" t="str">
        <f>IF($D$2="ET",VLOOKUP(B111,'N0.7_Lookup_References'!$E$13:$K$71,2,FALSE),IF('N2.1_Network_Risk_Summary'!$C$2="GD",VLOOKUP(B111,'N0.7_Lookup_References'!$E$13:$K$73,4,FALSE),IF($D$2="GT",VLOOKUP(B111,'N0.7_Lookup_References'!$E$13:$K$71,6,FALSE),"")))</f>
        <v>No entry required</v>
      </c>
      <c r="D111" s="241" t="s">
        <v>221</v>
      </c>
      <c r="E111" s="115">
        <v>0</v>
      </c>
      <c r="F111" s="231"/>
      <c r="G111" s="231"/>
      <c r="H111" s="231"/>
      <c r="I111" s="231"/>
      <c r="J111" s="231"/>
      <c r="K111" s="231"/>
      <c r="L111" s="231"/>
      <c r="M111" s="231"/>
      <c r="N111" s="231"/>
      <c r="O111" s="115">
        <f t="shared" si="39"/>
        <v>0</v>
      </c>
      <c r="P111" s="115">
        <f t="shared" si="40"/>
        <v>0</v>
      </c>
      <c r="Q111" s="115">
        <f t="shared" si="41"/>
        <v>0</v>
      </c>
      <c r="R111" s="115">
        <f t="shared" si="42"/>
        <v>0</v>
      </c>
      <c r="S111" s="115">
        <f t="shared" si="43"/>
        <v>0</v>
      </c>
      <c r="T111" s="115">
        <f t="shared" si="44"/>
        <v>0</v>
      </c>
      <c r="U111" s="115">
        <f t="shared" si="45"/>
        <v>0</v>
      </c>
      <c r="V111" s="115">
        <f t="shared" si="46"/>
        <v>0</v>
      </c>
      <c r="W111" s="115">
        <f t="shared" si="47"/>
        <v>0</v>
      </c>
      <c r="X111" s="69"/>
    </row>
    <row r="112" spans="1:24" hidden="1">
      <c r="A112" t="s">
        <v>927</v>
      </c>
      <c r="B112" s="106" t="s">
        <v>347</v>
      </c>
      <c r="C112" s="144" t="str">
        <f>IF($D$2="ET",VLOOKUP(B112,'N0.7_Lookup_References'!$E$13:$K$71,2,FALSE),IF('N2.1_Network_Risk_Summary'!$C$2="GD",VLOOKUP(B112,'N0.7_Lookup_References'!$E$13:$K$73,4,FALSE),IF($D$2="GT",VLOOKUP(B112,'N0.7_Lookup_References'!$E$13:$K$71,6,FALSE),"")))</f>
        <v>No entry required</v>
      </c>
      <c r="D112" s="241" t="s">
        <v>221</v>
      </c>
      <c r="E112" s="115">
        <v>0</v>
      </c>
      <c r="F112" s="231"/>
      <c r="G112" s="231"/>
      <c r="H112" s="231"/>
      <c r="I112" s="231"/>
      <c r="J112" s="231"/>
      <c r="K112" s="231"/>
      <c r="L112" s="231"/>
      <c r="M112" s="231"/>
      <c r="N112" s="231"/>
      <c r="O112" s="115">
        <f t="shared" si="39"/>
        <v>0</v>
      </c>
      <c r="P112" s="115">
        <f t="shared" si="40"/>
        <v>0</v>
      </c>
      <c r="Q112" s="115">
        <f t="shared" si="41"/>
        <v>0</v>
      </c>
      <c r="R112" s="115">
        <f t="shared" si="42"/>
        <v>0</v>
      </c>
      <c r="S112" s="115">
        <f t="shared" si="43"/>
        <v>0</v>
      </c>
      <c r="T112" s="115">
        <f t="shared" si="44"/>
        <v>0</v>
      </c>
      <c r="U112" s="115">
        <f t="shared" si="45"/>
        <v>0</v>
      </c>
      <c r="V112" s="115">
        <f t="shared" si="46"/>
        <v>0</v>
      </c>
      <c r="W112" s="115">
        <f t="shared" si="47"/>
        <v>0</v>
      </c>
      <c r="X112" s="69"/>
    </row>
    <row r="113" spans="1:24" hidden="1">
      <c r="A113" t="s">
        <v>927</v>
      </c>
      <c r="B113" s="106" t="s">
        <v>351</v>
      </c>
      <c r="C113" s="144" t="str">
        <f>IF($D$2="ET",VLOOKUP(B113,'N0.7_Lookup_References'!$E$13:$K$71,2,FALSE),IF('N2.1_Network_Risk_Summary'!$C$2="GD",VLOOKUP(B113,'N0.7_Lookup_References'!$E$13:$K$73,4,FALSE),IF($D$2="GT",VLOOKUP(B113,'N0.7_Lookup_References'!$E$13:$K$71,6,FALSE),"")))</f>
        <v>No entry required</v>
      </c>
      <c r="D113" s="241" t="s">
        <v>221</v>
      </c>
      <c r="E113" s="115">
        <v>0</v>
      </c>
      <c r="F113" s="231"/>
      <c r="G113" s="231"/>
      <c r="H113" s="231"/>
      <c r="I113" s="231"/>
      <c r="J113" s="231"/>
      <c r="K113" s="231"/>
      <c r="L113" s="231"/>
      <c r="M113" s="231"/>
      <c r="N113" s="231"/>
      <c r="O113" s="115">
        <f t="shared" si="39"/>
        <v>0</v>
      </c>
      <c r="P113" s="115">
        <f t="shared" si="40"/>
        <v>0</v>
      </c>
      <c r="Q113" s="115">
        <f t="shared" si="41"/>
        <v>0</v>
      </c>
      <c r="R113" s="115">
        <f t="shared" si="42"/>
        <v>0</v>
      </c>
      <c r="S113" s="115">
        <f t="shared" si="43"/>
        <v>0</v>
      </c>
      <c r="T113" s="115">
        <f t="shared" si="44"/>
        <v>0</v>
      </c>
      <c r="U113" s="115">
        <f t="shared" si="45"/>
        <v>0</v>
      </c>
      <c r="V113" s="115">
        <f t="shared" si="46"/>
        <v>0</v>
      </c>
      <c r="W113" s="115">
        <f t="shared" si="47"/>
        <v>0</v>
      </c>
      <c r="X113" s="69"/>
    </row>
    <row r="114" spans="1:24" hidden="1">
      <c r="A114" t="s">
        <v>927</v>
      </c>
      <c r="B114" s="106" t="s">
        <v>355</v>
      </c>
      <c r="C114" s="144" t="str">
        <f>IF($D$2="ET",VLOOKUP(B114,'N0.7_Lookup_References'!$E$13:$K$71,2,FALSE),IF('N2.1_Network_Risk_Summary'!$C$2="GD",VLOOKUP(B114,'N0.7_Lookup_References'!$E$13:$K$73,4,FALSE),IF($D$2="GT",VLOOKUP(B114,'N0.7_Lookup_References'!$E$13:$K$71,6,FALSE),"")))</f>
        <v>No entry required</v>
      </c>
      <c r="D114" s="241" t="s">
        <v>221</v>
      </c>
      <c r="E114" s="115">
        <v>0</v>
      </c>
      <c r="F114" s="231"/>
      <c r="G114" s="231"/>
      <c r="H114" s="231"/>
      <c r="I114" s="231"/>
      <c r="J114" s="231"/>
      <c r="K114" s="231"/>
      <c r="L114" s="231"/>
      <c r="M114" s="231"/>
      <c r="N114" s="231"/>
      <c r="O114" s="115">
        <f t="shared" si="39"/>
        <v>0</v>
      </c>
      <c r="P114" s="115">
        <f t="shared" si="40"/>
        <v>0</v>
      </c>
      <c r="Q114" s="115">
        <f t="shared" si="41"/>
        <v>0</v>
      </c>
      <c r="R114" s="115">
        <f t="shared" si="42"/>
        <v>0</v>
      </c>
      <c r="S114" s="115">
        <f t="shared" si="43"/>
        <v>0</v>
      </c>
      <c r="T114" s="115">
        <f t="shared" si="44"/>
        <v>0</v>
      </c>
      <c r="U114" s="115">
        <f t="shared" si="45"/>
        <v>0</v>
      </c>
      <c r="V114" s="115">
        <f t="shared" si="46"/>
        <v>0</v>
      </c>
      <c r="W114" s="115">
        <f t="shared" si="47"/>
        <v>0</v>
      </c>
      <c r="X114" s="69"/>
    </row>
    <row r="115" spans="1:24" hidden="1">
      <c r="A115" t="s">
        <v>927</v>
      </c>
      <c r="B115" s="106" t="s">
        <v>358</v>
      </c>
      <c r="C115" s="144" t="str">
        <f>IF($D$2="ET",VLOOKUP(B115,'N0.7_Lookup_References'!$E$13:$K$71,2,FALSE),IF('N2.1_Network_Risk_Summary'!$C$2="GD",VLOOKUP(B115,'N0.7_Lookup_References'!$E$13:$K$73,4,FALSE),IF($D$2="GT",VLOOKUP(B115,'N0.7_Lookup_References'!$E$13:$K$71,6,FALSE),"")))</f>
        <v>No entry required</v>
      </c>
      <c r="D115" s="241" t="s">
        <v>221</v>
      </c>
      <c r="E115" s="115">
        <v>0</v>
      </c>
      <c r="F115" s="231"/>
      <c r="G115" s="231"/>
      <c r="H115" s="231"/>
      <c r="I115" s="231"/>
      <c r="J115" s="231"/>
      <c r="K115" s="231"/>
      <c r="L115" s="231"/>
      <c r="M115" s="231"/>
      <c r="N115" s="231"/>
      <c r="O115" s="115">
        <f t="shared" si="39"/>
        <v>0</v>
      </c>
      <c r="P115" s="115">
        <f t="shared" si="40"/>
        <v>0</v>
      </c>
      <c r="Q115" s="115">
        <f t="shared" si="41"/>
        <v>0</v>
      </c>
      <c r="R115" s="115">
        <f t="shared" si="42"/>
        <v>0</v>
      </c>
      <c r="S115" s="115">
        <f t="shared" si="43"/>
        <v>0</v>
      </c>
      <c r="T115" s="115">
        <f t="shared" si="44"/>
        <v>0</v>
      </c>
      <c r="U115" s="115">
        <f t="shared" si="45"/>
        <v>0</v>
      </c>
      <c r="V115" s="115">
        <f t="shared" si="46"/>
        <v>0</v>
      </c>
      <c r="W115" s="115">
        <f t="shared" si="47"/>
        <v>0</v>
      </c>
      <c r="X115" s="69"/>
    </row>
    <row r="116" spans="1:24" hidden="1">
      <c r="A116" t="s">
        <v>927</v>
      </c>
      <c r="B116" s="106" t="s">
        <v>361</v>
      </c>
      <c r="C116" s="144" t="str">
        <f>IF($D$2="ET",VLOOKUP(B116,'N0.7_Lookup_References'!$E$13:$K$71,2,FALSE),IF('N2.1_Network_Risk_Summary'!$C$2="GD",VLOOKUP(B116,'N0.7_Lookup_References'!$E$13:$K$73,4,FALSE),IF($D$2="GT",VLOOKUP(B116,'N0.7_Lookup_References'!$E$13:$K$71,6,FALSE),"")))</f>
        <v>No entry required</v>
      </c>
      <c r="D116" s="241" t="s">
        <v>221</v>
      </c>
      <c r="E116" s="115">
        <v>0</v>
      </c>
      <c r="F116" s="231"/>
      <c r="G116" s="231"/>
      <c r="H116" s="231"/>
      <c r="I116" s="231"/>
      <c r="J116" s="231"/>
      <c r="K116" s="231"/>
      <c r="L116" s="231"/>
      <c r="M116" s="231"/>
      <c r="N116" s="231"/>
      <c r="O116" s="115">
        <f t="shared" si="39"/>
        <v>0</v>
      </c>
      <c r="P116" s="115">
        <f t="shared" si="40"/>
        <v>0</v>
      </c>
      <c r="Q116" s="115">
        <f t="shared" si="41"/>
        <v>0</v>
      </c>
      <c r="R116" s="115">
        <f t="shared" si="42"/>
        <v>0</v>
      </c>
      <c r="S116" s="115">
        <f t="shared" si="43"/>
        <v>0</v>
      </c>
      <c r="T116" s="115">
        <f t="shared" si="44"/>
        <v>0</v>
      </c>
      <c r="U116" s="115">
        <f t="shared" si="45"/>
        <v>0</v>
      </c>
      <c r="V116" s="115">
        <f t="shared" si="46"/>
        <v>0</v>
      </c>
      <c r="W116" s="115">
        <f t="shared" si="47"/>
        <v>0</v>
      </c>
      <c r="X116" s="69"/>
    </row>
    <row r="117" spans="1:24" hidden="1">
      <c r="A117" t="s">
        <v>927</v>
      </c>
      <c r="B117" s="106" t="s">
        <v>364</v>
      </c>
      <c r="C117" s="144" t="str">
        <f>IF($D$2="ET",VLOOKUP(B117,'N0.7_Lookup_References'!$E$13:$K$71,2,FALSE),IF('N2.1_Network_Risk_Summary'!$C$2="GD",VLOOKUP(B117,'N0.7_Lookup_References'!$E$13:$K$73,4,FALSE),IF($D$2="GT",VLOOKUP(B117,'N0.7_Lookup_References'!$E$13:$K$71,6,FALSE),"")))</f>
        <v>No entry required</v>
      </c>
      <c r="D117" s="241" t="s">
        <v>221</v>
      </c>
      <c r="E117" s="115">
        <v>0</v>
      </c>
      <c r="F117" s="231"/>
      <c r="G117" s="231"/>
      <c r="H117" s="231"/>
      <c r="I117" s="231"/>
      <c r="J117" s="231"/>
      <c r="K117" s="231"/>
      <c r="L117" s="231"/>
      <c r="M117" s="231"/>
      <c r="N117" s="231"/>
      <c r="O117" s="115">
        <f t="shared" si="39"/>
        <v>0</v>
      </c>
      <c r="P117" s="115">
        <f t="shared" si="40"/>
        <v>0</v>
      </c>
      <c r="Q117" s="115">
        <f t="shared" si="41"/>
        <v>0</v>
      </c>
      <c r="R117" s="115">
        <f t="shared" si="42"/>
        <v>0</v>
      </c>
      <c r="S117" s="115">
        <f t="shared" si="43"/>
        <v>0</v>
      </c>
      <c r="T117" s="115">
        <f t="shared" si="44"/>
        <v>0</v>
      </c>
      <c r="U117" s="115">
        <f t="shared" si="45"/>
        <v>0</v>
      </c>
      <c r="V117" s="115">
        <f t="shared" si="46"/>
        <v>0</v>
      </c>
      <c r="W117" s="115">
        <f t="shared" si="47"/>
        <v>0</v>
      </c>
      <c r="X117" s="69"/>
    </row>
    <row r="118" spans="1:24" hidden="1">
      <c r="A118" t="s">
        <v>927</v>
      </c>
      <c r="B118" s="106" t="s">
        <v>368</v>
      </c>
      <c r="C118" s="144" t="str">
        <f>IF($D$2="ET",VLOOKUP(B118,'N0.7_Lookup_References'!$E$13:$K$71,2,FALSE),IF('N2.1_Network_Risk_Summary'!$C$2="GD",VLOOKUP(B118,'N0.7_Lookup_References'!$E$13:$K$73,4,FALSE),IF($D$2="GT",VLOOKUP(B118,'N0.7_Lookup_References'!$E$13:$K$71,6,FALSE),"")))</f>
        <v>No entry required</v>
      </c>
      <c r="D118" s="241" t="s">
        <v>221</v>
      </c>
      <c r="E118" s="115">
        <v>0</v>
      </c>
      <c r="F118" s="231"/>
      <c r="G118" s="231"/>
      <c r="H118" s="231"/>
      <c r="I118" s="231"/>
      <c r="J118" s="231"/>
      <c r="K118" s="231"/>
      <c r="L118" s="231"/>
      <c r="M118" s="231"/>
      <c r="N118" s="231"/>
      <c r="O118" s="115">
        <f t="shared" si="39"/>
        <v>0</v>
      </c>
      <c r="P118" s="115">
        <f t="shared" si="40"/>
        <v>0</v>
      </c>
      <c r="Q118" s="115">
        <f t="shared" si="41"/>
        <v>0</v>
      </c>
      <c r="R118" s="115">
        <f t="shared" si="42"/>
        <v>0</v>
      </c>
      <c r="S118" s="115">
        <f t="shared" si="43"/>
        <v>0</v>
      </c>
      <c r="T118" s="115">
        <f t="shared" si="44"/>
        <v>0</v>
      </c>
      <c r="U118" s="115">
        <f t="shared" si="45"/>
        <v>0</v>
      </c>
      <c r="V118" s="115">
        <f t="shared" si="46"/>
        <v>0</v>
      </c>
      <c r="W118" s="115">
        <f t="shared" si="47"/>
        <v>0</v>
      </c>
      <c r="X118" s="69"/>
    </row>
    <row r="119" spans="1:24" hidden="1">
      <c r="A119" t="s">
        <v>927</v>
      </c>
      <c r="B119" s="106" t="s">
        <v>371</v>
      </c>
      <c r="C119" s="144" t="str">
        <f>IF($D$2="ET",VLOOKUP(B119,'N0.7_Lookup_References'!$E$13:$K$71,2,FALSE),IF('N2.1_Network_Risk_Summary'!$C$2="GD",VLOOKUP(B119,'N0.7_Lookup_References'!$E$13:$K$73,4,FALSE),IF($D$2="GT",VLOOKUP(B119,'N0.7_Lookup_References'!$E$13:$K$71,6,FALSE),"")))</f>
        <v>No entry required</v>
      </c>
      <c r="D119" s="241" t="s">
        <v>221</v>
      </c>
      <c r="E119" s="115">
        <v>0</v>
      </c>
      <c r="F119" s="231"/>
      <c r="G119" s="231"/>
      <c r="H119" s="231"/>
      <c r="I119" s="231"/>
      <c r="J119" s="231"/>
      <c r="K119" s="231"/>
      <c r="L119" s="231"/>
      <c r="M119" s="231"/>
      <c r="N119" s="231"/>
      <c r="O119" s="115">
        <f t="shared" si="39"/>
        <v>0</v>
      </c>
      <c r="P119" s="115">
        <f t="shared" si="40"/>
        <v>0</v>
      </c>
      <c r="Q119" s="115">
        <f t="shared" si="41"/>
        <v>0</v>
      </c>
      <c r="R119" s="115">
        <f t="shared" si="42"/>
        <v>0</v>
      </c>
      <c r="S119" s="115">
        <f t="shared" si="43"/>
        <v>0</v>
      </c>
      <c r="T119" s="115">
        <f t="shared" si="44"/>
        <v>0</v>
      </c>
      <c r="U119" s="115">
        <f t="shared" si="45"/>
        <v>0</v>
      </c>
      <c r="V119" s="115">
        <f t="shared" si="46"/>
        <v>0</v>
      </c>
      <c r="W119" s="115">
        <f t="shared" si="47"/>
        <v>0</v>
      </c>
      <c r="X119" s="69"/>
    </row>
    <row r="120" spans="1:24" hidden="1">
      <c r="A120" t="s">
        <v>927</v>
      </c>
      <c r="B120" s="106" t="s">
        <v>374</v>
      </c>
      <c r="C120" s="144" t="str">
        <f>IF($D$2="ET",VLOOKUP(B120,'N0.7_Lookup_References'!$E$13:$K$71,2,FALSE),IF('N2.1_Network_Risk_Summary'!$C$2="GD",VLOOKUP(B120,'N0.7_Lookup_References'!$E$13:$K$73,4,FALSE),IF($D$2="GT",VLOOKUP(B120,'N0.7_Lookup_References'!$E$13:$K$71,6,FALSE),"")))</f>
        <v>No entry required</v>
      </c>
      <c r="D120" s="241" t="s">
        <v>221</v>
      </c>
      <c r="E120" s="115">
        <v>0</v>
      </c>
      <c r="F120" s="231"/>
      <c r="G120" s="231"/>
      <c r="H120" s="231"/>
      <c r="I120" s="231"/>
      <c r="J120" s="231"/>
      <c r="K120" s="231"/>
      <c r="L120" s="231"/>
      <c r="M120" s="231"/>
      <c r="N120" s="231"/>
      <c r="O120" s="115">
        <f t="shared" si="39"/>
        <v>0</v>
      </c>
      <c r="P120" s="115">
        <f t="shared" si="40"/>
        <v>0</v>
      </c>
      <c r="Q120" s="115">
        <f t="shared" si="41"/>
        <v>0</v>
      </c>
      <c r="R120" s="115">
        <f t="shared" si="42"/>
        <v>0</v>
      </c>
      <c r="S120" s="115">
        <f t="shared" si="43"/>
        <v>0</v>
      </c>
      <c r="T120" s="115">
        <f t="shared" si="44"/>
        <v>0</v>
      </c>
      <c r="U120" s="115">
        <f t="shared" si="45"/>
        <v>0</v>
      </c>
      <c r="V120" s="115">
        <f t="shared" si="46"/>
        <v>0</v>
      </c>
      <c r="W120" s="115">
        <f t="shared" si="47"/>
        <v>0</v>
      </c>
      <c r="X120" s="69"/>
    </row>
    <row r="121" spans="1:24" hidden="1">
      <c r="A121" t="s">
        <v>927</v>
      </c>
      <c r="B121" s="106" t="s">
        <v>377</v>
      </c>
      <c r="C121" s="144" t="str">
        <f>IF($D$2="ET",VLOOKUP(B121,'N0.7_Lookup_References'!$E$13:$K$71,2,FALSE),IF('N2.1_Network_Risk_Summary'!$C$2="GD",VLOOKUP(B121,'N0.7_Lookup_References'!$E$13:$K$73,4,FALSE),IF($D$2="GT",VLOOKUP(B121,'N0.7_Lookup_References'!$E$13:$K$71,6,FALSE),"")))</f>
        <v>No entry required</v>
      </c>
      <c r="D121" s="241" t="s">
        <v>221</v>
      </c>
      <c r="E121" s="115">
        <v>0</v>
      </c>
      <c r="F121" s="231"/>
      <c r="G121" s="231"/>
      <c r="H121" s="231"/>
      <c r="I121" s="231"/>
      <c r="J121" s="231"/>
      <c r="K121" s="231"/>
      <c r="L121" s="231"/>
      <c r="M121" s="231"/>
      <c r="N121" s="231"/>
      <c r="O121" s="115">
        <f t="shared" si="39"/>
        <v>0</v>
      </c>
      <c r="P121" s="115">
        <f t="shared" si="40"/>
        <v>0</v>
      </c>
      <c r="Q121" s="115">
        <f t="shared" si="41"/>
        <v>0</v>
      </c>
      <c r="R121" s="115">
        <f t="shared" si="42"/>
        <v>0</v>
      </c>
      <c r="S121" s="115">
        <f t="shared" si="43"/>
        <v>0</v>
      </c>
      <c r="T121" s="115">
        <f t="shared" si="44"/>
        <v>0</v>
      </c>
      <c r="U121" s="115">
        <f t="shared" si="45"/>
        <v>0</v>
      </c>
      <c r="V121" s="115">
        <f t="shared" si="46"/>
        <v>0</v>
      </c>
      <c r="W121" s="115">
        <f t="shared" si="47"/>
        <v>0</v>
      </c>
      <c r="X121" s="69"/>
    </row>
    <row r="122" spans="1:24" hidden="1">
      <c r="A122" t="s">
        <v>927</v>
      </c>
      <c r="B122" s="106" t="s">
        <v>380</v>
      </c>
      <c r="C122" s="144" t="str">
        <f>IF($D$2="ET",VLOOKUP(B122,'N0.7_Lookup_References'!$E$13:$K$71,2,FALSE),IF('N2.1_Network_Risk_Summary'!$C$2="GD",VLOOKUP(B122,'N0.7_Lookup_References'!$E$13:$K$73,4,FALSE),IF($D$2="GT",VLOOKUP(B122,'N0.7_Lookup_References'!$E$13:$K$71,6,FALSE),"")))</f>
        <v>No entry required</v>
      </c>
      <c r="D122" s="241" t="s">
        <v>221</v>
      </c>
      <c r="E122" s="115">
        <v>0</v>
      </c>
      <c r="F122" s="231"/>
      <c r="G122" s="231"/>
      <c r="H122" s="231"/>
      <c r="I122" s="231"/>
      <c r="J122" s="231"/>
      <c r="K122" s="231"/>
      <c r="L122" s="231"/>
      <c r="M122" s="231"/>
      <c r="N122" s="231"/>
      <c r="O122" s="115">
        <f t="shared" si="39"/>
        <v>0</v>
      </c>
      <c r="P122" s="115">
        <f t="shared" si="40"/>
        <v>0</v>
      </c>
      <c r="Q122" s="115">
        <f t="shared" si="41"/>
        <v>0</v>
      </c>
      <c r="R122" s="115">
        <f t="shared" si="42"/>
        <v>0</v>
      </c>
      <c r="S122" s="115">
        <f t="shared" si="43"/>
        <v>0</v>
      </c>
      <c r="T122" s="115">
        <f t="shared" si="44"/>
        <v>0</v>
      </c>
      <c r="U122" s="115">
        <f t="shared" si="45"/>
        <v>0</v>
      </c>
      <c r="V122" s="115">
        <f t="shared" si="46"/>
        <v>0</v>
      </c>
      <c r="W122" s="115">
        <f t="shared" si="47"/>
        <v>0</v>
      </c>
      <c r="X122" s="69"/>
    </row>
    <row r="123" spans="1:24" hidden="1">
      <c r="A123" t="s">
        <v>927</v>
      </c>
      <c r="B123" s="106" t="s">
        <v>383</v>
      </c>
      <c r="C123" s="144" t="str">
        <f>IF($D$2="ET",VLOOKUP(B123,'N0.7_Lookup_References'!$E$13:$K$71,2,FALSE),IF('N2.1_Network_Risk_Summary'!$C$2="GD",VLOOKUP(B123,'N0.7_Lookup_References'!$E$13:$K$73,4,FALSE),IF($D$2="GT",VLOOKUP(B123,'N0.7_Lookup_References'!$E$13:$K$71,6,FALSE),"")))</f>
        <v>No entry required</v>
      </c>
      <c r="D123" s="241" t="s">
        <v>221</v>
      </c>
      <c r="E123" s="115">
        <v>0</v>
      </c>
      <c r="F123" s="231"/>
      <c r="G123" s="231"/>
      <c r="H123" s="231"/>
      <c r="I123" s="231"/>
      <c r="J123" s="231"/>
      <c r="K123" s="231"/>
      <c r="L123" s="231"/>
      <c r="M123" s="231"/>
      <c r="N123" s="231"/>
      <c r="O123" s="115">
        <f t="shared" si="39"/>
        <v>0</v>
      </c>
      <c r="P123" s="115">
        <f t="shared" si="40"/>
        <v>0</v>
      </c>
      <c r="Q123" s="115">
        <f t="shared" si="41"/>
        <v>0</v>
      </c>
      <c r="R123" s="115">
        <f t="shared" si="42"/>
        <v>0</v>
      </c>
      <c r="S123" s="115">
        <f t="shared" si="43"/>
        <v>0</v>
      </c>
      <c r="T123" s="115">
        <f t="shared" si="44"/>
        <v>0</v>
      </c>
      <c r="U123" s="115">
        <f t="shared" si="45"/>
        <v>0</v>
      </c>
      <c r="V123" s="115">
        <f t="shared" si="46"/>
        <v>0</v>
      </c>
      <c r="W123" s="115">
        <f t="shared" si="47"/>
        <v>0</v>
      </c>
      <c r="X123" s="69"/>
    </row>
    <row r="124" spans="1:24" hidden="1">
      <c r="A124" t="s">
        <v>927</v>
      </c>
      <c r="B124" s="106" t="s">
        <v>386</v>
      </c>
      <c r="C124" s="144" t="str">
        <f>IF($D$2="ET",VLOOKUP(B124,'N0.7_Lookup_References'!$E$13:$K$71,2,FALSE),IF('N2.1_Network_Risk_Summary'!$C$2="GD",VLOOKUP(B124,'N0.7_Lookup_References'!$E$13:$K$73,4,FALSE),IF($D$2="GT",VLOOKUP(B124,'N0.7_Lookup_References'!$E$13:$K$71,6,FALSE),"")))</f>
        <v>No entry required</v>
      </c>
      <c r="D124" s="241" t="s">
        <v>221</v>
      </c>
      <c r="E124" s="115">
        <v>0</v>
      </c>
      <c r="F124" s="231"/>
      <c r="G124" s="231"/>
      <c r="H124" s="231"/>
      <c r="I124" s="231"/>
      <c r="J124" s="231"/>
      <c r="K124" s="231"/>
      <c r="L124" s="231"/>
      <c r="M124" s="231"/>
      <c r="N124" s="231"/>
      <c r="O124" s="115">
        <f t="shared" si="39"/>
        <v>0</v>
      </c>
      <c r="P124" s="115">
        <f t="shared" si="40"/>
        <v>0</v>
      </c>
      <c r="Q124" s="115">
        <f t="shared" si="41"/>
        <v>0</v>
      </c>
      <c r="R124" s="115">
        <f t="shared" si="42"/>
        <v>0</v>
      </c>
      <c r="S124" s="115">
        <f t="shared" si="43"/>
        <v>0</v>
      </c>
      <c r="T124" s="115">
        <f t="shared" si="44"/>
        <v>0</v>
      </c>
      <c r="U124" s="115">
        <f t="shared" si="45"/>
        <v>0</v>
      </c>
      <c r="V124" s="115">
        <f t="shared" si="46"/>
        <v>0</v>
      </c>
      <c r="W124" s="115">
        <f t="shared" si="47"/>
        <v>0</v>
      </c>
      <c r="X124" s="69"/>
    </row>
    <row r="125" spans="1:24" hidden="1">
      <c r="A125" t="s">
        <v>927</v>
      </c>
      <c r="B125" s="106" t="s">
        <v>389</v>
      </c>
      <c r="C125" s="144" t="str">
        <f>IF($D$2="ET",VLOOKUP(B125,'N0.7_Lookup_References'!$E$13:$K$71,2,FALSE),IF('N2.1_Network_Risk_Summary'!$C$2="GD",VLOOKUP(B125,'N0.7_Lookup_References'!$E$13:$K$73,4,FALSE),IF($D$2="GT",VLOOKUP(B125,'N0.7_Lookup_References'!$E$13:$K$71,6,FALSE),"")))</f>
        <v>No entry required</v>
      </c>
      <c r="D125" s="241" t="s">
        <v>221</v>
      </c>
      <c r="E125" s="115">
        <v>0</v>
      </c>
      <c r="F125" s="231"/>
      <c r="G125" s="231"/>
      <c r="H125" s="231"/>
      <c r="I125" s="231"/>
      <c r="J125" s="231"/>
      <c r="K125" s="231"/>
      <c r="L125" s="231"/>
      <c r="M125" s="231"/>
      <c r="N125" s="231"/>
      <c r="O125" s="115">
        <f t="shared" si="39"/>
        <v>0</v>
      </c>
      <c r="P125" s="115">
        <f t="shared" si="40"/>
        <v>0</v>
      </c>
      <c r="Q125" s="115">
        <f t="shared" si="41"/>
        <v>0</v>
      </c>
      <c r="R125" s="115">
        <f t="shared" si="42"/>
        <v>0</v>
      </c>
      <c r="S125" s="115">
        <f t="shared" si="43"/>
        <v>0</v>
      </c>
      <c r="T125" s="115">
        <f t="shared" si="44"/>
        <v>0</v>
      </c>
      <c r="U125" s="115">
        <f t="shared" si="45"/>
        <v>0</v>
      </c>
      <c r="V125" s="115">
        <f t="shared" si="46"/>
        <v>0</v>
      </c>
      <c r="W125" s="115">
        <f t="shared" si="47"/>
        <v>0</v>
      </c>
      <c r="X125" s="69"/>
    </row>
    <row r="126" spans="1:24" hidden="1">
      <c r="A126" t="s">
        <v>927</v>
      </c>
      <c r="B126" s="106" t="s">
        <v>392</v>
      </c>
      <c r="C126" s="144" t="str">
        <f>IF($D$2="ET",VLOOKUP(B126,'N0.7_Lookup_References'!$E$13:$K$71,2,FALSE),IF('N2.1_Network_Risk_Summary'!$C$2="GD",VLOOKUP(B126,'N0.7_Lookup_References'!$E$13:$K$73,4,FALSE),IF($D$2="GT",VLOOKUP(B126,'N0.7_Lookup_References'!$E$13:$K$71,6,FALSE),"")))</f>
        <v>No entry required</v>
      </c>
      <c r="D126" s="241" t="s">
        <v>221</v>
      </c>
      <c r="E126" s="115">
        <v>0</v>
      </c>
      <c r="F126" s="231"/>
      <c r="G126" s="231"/>
      <c r="H126" s="231"/>
      <c r="I126" s="231"/>
      <c r="J126" s="231"/>
      <c r="K126" s="231"/>
      <c r="L126" s="231"/>
      <c r="M126" s="231"/>
      <c r="N126" s="231"/>
      <c r="O126" s="115">
        <f t="shared" si="39"/>
        <v>0</v>
      </c>
      <c r="P126" s="115">
        <f t="shared" si="40"/>
        <v>0</v>
      </c>
      <c r="Q126" s="115">
        <f t="shared" si="41"/>
        <v>0</v>
      </c>
      <c r="R126" s="115">
        <f t="shared" si="42"/>
        <v>0</v>
      </c>
      <c r="S126" s="115">
        <f t="shared" si="43"/>
        <v>0</v>
      </c>
      <c r="T126" s="115">
        <f t="shared" si="44"/>
        <v>0</v>
      </c>
      <c r="U126" s="115">
        <f t="shared" si="45"/>
        <v>0</v>
      </c>
      <c r="V126" s="115">
        <f t="shared" si="46"/>
        <v>0</v>
      </c>
      <c r="W126" s="115">
        <f t="shared" si="47"/>
        <v>0</v>
      </c>
      <c r="X126" s="69"/>
    </row>
    <row r="127" spans="1:24" hidden="1">
      <c r="A127" t="s">
        <v>927</v>
      </c>
      <c r="B127" s="106" t="s">
        <v>395</v>
      </c>
      <c r="C127" s="144" t="str">
        <f>IF($D$2="ET",VLOOKUP(B127,'N0.7_Lookup_References'!$E$13:$K$71,2,FALSE),IF('N2.1_Network_Risk_Summary'!$C$2="GD",VLOOKUP(B127,'N0.7_Lookup_References'!$E$13:$K$73,4,FALSE),IF($D$2="GT",VLOOKUP(B127,'N0.7_Lookup_References'!$E$13:$K$71,6,FALSE),"")))</f>
        <v>No entry required</v>
      </c>
      <c r="D127" s="241" t="s">
        <v>221</v>
      </c>
      <c r="E127" s="115">
        <v>0</v>
      </c>
      <c r="F127" s="231"/>
      <c r="G127" s="231"/>
      <c r="H127" s="231"/>
      <c r="I127" s="231"/>
      <c r="J127" s="231"/>
      <c r="K127" s="231"/>
      <c r="L127" s="231"/>
      <c r="M127" s="231"/>
      <c r="N127" s="231"/>
      <c r="O127" s="115">
        <f t="shared" si="39"/>
        <v>0</v>
      </c>
      <c r="P127" s="115">
        <f t="shared" si="40"/>
        <v>0</v>
      </c>
      <c r="Q127" s="115">
        <f t="shared" si="41"/>
        <v>0</v>
      </c>
      <c r="R127" s="115">
        <f t="shared" si="42"/>
        <v>0</v>
      </c>
      <c r="S127" s="115">
        <f t="shared" si="43"/>
        <v>0</v>
      </c>
      <c r="T127" s="115">
        <f t="shared" si="44"/>
        <v>0</v>
      </c>
      <c r="U127" s="115">
        <f t="shared" si="45"/>
        <v>0</v>
      </c>
      <c r="V127" s="115">
        <f t="shared" si="46"/>
        <v>0</v>
      </c>
      <c r="W127" s="115">
        <f t="shared" si="47"/>
        <v>0</v>
      </c>
      <c r="X127" s="69"/>
    </row>
    <row r="128" spans="1:24" hidden="1">
      <c r="A128" t="s">
        <v>927</v>
      </c>
      <c r="B128" s="106" t="s">
        <v>397</v>
      </c>
      <c r="C128" s="144" t="str">
        <f>IF($D$2="ET",VLOOKUP(B128,'N0.7_Lookup_References'!$E$13:$K$71,2,FALSE),IF('N2.1_Network_Risk_Summary'!$C$2="GD",VLOOKUP(B128,'N0.7_Lookup_References'!$E$13:$K$73,4,FALSE),IF($D$2="GT",VLOOKUP(B128,'N0.7_Lookup_References'!$E$13:$K$71,6,FALSE),"")))</f>
        <v>No entry required</v>
      </c>
      <c r="D128" s="241" t="s">
        <v>221</v>
      </c>
      <c r="E128" s="115">
        <v>0</v>
      </c>
      <c r="F128" s="231"/>
      <c r="G128" s="231"/>
      <c r="H128" s="231"/>
      <c r="I128" s="231"/>
      <c r="J128" s="231"/>
      <c r="K128" s="231"/>
      <c r="L128" s="231"/>
      <c r="M128" s="231"/>
      <c r="N128" s="231"/>
      <c r="O128" s="115">
        <f t="shared" si="39"/>
        <v>0</v>
      </c>
      <c r="P128" s="115">
        <f t="shared" si="40"/>
        <v>0</v>
      </c>
      <c r="Q128" s="115">
        <f t="shared" si="41"/>
        <v>0</v>
      </c>
      <c r="R128" s="115">
        <f t="shared" si="42"/>
        <v>0</v>
      </c>
      <c r="S128" s="115">
        <f t="shared" si="43"/>
        <v>0</v>
      </c>
      <c r="T128" s="115">
        <f t="shared" si="44"/>
        <v>0</v>
      </c>
      <c r="U128" s="115">
        <f t="shared" si="45"/>
        <v>0</v>
      </c>
      <c r="V128" s="115">
        <f t="shared" si="46"/>
        <v>0</v>
      </c>
      <c r="W128" s="115">
        <f t="shared" si="47"/>
        <v>0</v>
      </c>
      <c r="X128" s="69"/>
    </row>
    <row r="129" spans="1:24" hidden="1">
      <c r="A129" t="s">
        <v>927</v>
      </c>
      <c r="B129" s="106" t="s">
        <v>399</v>
      </c>
      <c r="C129" s="144" t="str">
        <f>IF($D$2="ET",VLOOKUP(B129,'N0.7_Lookup_References'!$E$13:$K$71,2,FALSE),IF('N2.1_Network_Risk_Summary'!$C$2="GD",VLOOKUP(B129,'N0.7_Lookup_References'!$E$13:$K$73,4,FALSE),IF($D$2="GT",VLOOKUP(B129,'N0.7_Lookup_References'!$E$13:$K$71,6,FALSE),"")))</f>
        <v>No entry required</v>
      </c>
      <c r="D129" s="241" t="s">
        <v>221</v>
      </c>
      <c r="E129" s="115">
        <v>0</v>
      </c>
      <c r="F129" s="231"/>
      <c r="G129" s="231"/>
      <c r="H129" s="231"/>
      <c r="I129" s="231"/>
      <c r="J129" s="231"/>
      <c r="K129" s="231"/>
      <c r="L129" s="231"/>
      <c r="M129" s="231"/>
      <c r="N129" s="231"/>
      <c r="O129" s="115">
        <f t="shared" si="39"/>
        <v>0</v>
      </c>
      <c r="P129" s="115">
        <f t="shared" si="40"/>
        <v>0</v>
      </c>
      <c r="Q129" s="115">
        <f t="shared" si="41"/>
        <v>0</v>
      </c>
      <c r="R129" s="115">
        <f t="shared" si="42"/>
        <v>0</v>
      </c>
      <c r="S129" s="115">
        <f t="shared" si="43"/>
        <v>0</v>
      </c>
      <c r="T129" s="115">
        <f t="shared" si="44"/>
        <v>0</v>
      </c>
      <c r="U129" s="115">
        <f t="shared" si="45"/>
        <v>0</v>
      </c>
      <c r="V129" s="115">
        <f t="shared" si="46"/>
        <v>0</v>
      </c>
      <c r="W129" s="115">
        <f t="shared" si="47"/>
        <v>0</v>
      </c>
      <c r="X129" s="69"/>
    </row>
    <row r="130" spans="1:24" hidden="1">
      <c r="A130" t="s">
        <v>927</v>
      </c>
      <c r="B130" s="106" t="s">
        <v>401</v>
      </c>
      <c r="C130" s="144" t="str">
        <f>IF($D$2="ET",VLOOKUP(B130,'N0.7_Lookup_References'!$E$13:$K$71,2,FALSE),IF('N2.1_Network_Risk_Summary'!$C$2="GD",VLOOKUP(B130,'N0.7_Lookup_References'!$E$13:$K$73,4,FALSE),IF($D$2="GT",VLOOKUP(B130,'N0.7_Lookup_References'!$E$13:$K$71,6,FALSE),"")))</f>
        <v>No entry required</v>
      </c>
      <c r="D130" s="241" t="s">
        <v>221</v>
      </c>
      <c r="E130" s="115">
        <v>0</v>
      </c>
      <c r="F130" s="231"/>
      <c r="G130" s="231"/>
      <c r="H130" s="231"/>
      <c r="I130" s="231"/>
      <c r="J130" s="231"/>
      <c r="K130" s="231"/>
      <c r="L130" s="231"/>
      <c r="M130" s="231"/>
      <c r="N130" s="231"/>
      <c r="O130" s="115">
        <f t="shared" ref="O130:O137" si="48">F130</f>
        <v>0</v>
      </c>
      <c r="P130" s="115">
        <f t="shared" ref="P130:P137" si="49">G130</f>
        <v>0</v>
      </c>
      <c r="Q130" s="115">
        <f t="shared" ref="Q130:Q137" si="50">H130</f>
        <v>0</v>
      </c>
      <c r="R130" s="115">
        <f t="shared" ref="R130:R137" si="51">I130</f>
        <v>0</v>
      </c>
      <c r="S130" s="115">
        <f t="shared" ref="S130:S137" si="52">J130</f>
        <v>0</v>
      </c>
      <c r="T130" s="115">
        <f t="shared" ref="T130:T137" si="53">K130</f>
        <v>0</v>
      </c>
      <c r="U130" s="115">
        <f t="shared" ref="U130:U137" si="54">L130</f>
        <v>0</v>
      </c>
      <c r="V130" s="115">
        <f t="shared" ref="V130:V137" si="55">M130</f>
        <v>0</v>
      </c>
      <c r="W130" s="115">
        <f t="shared" ref="W130:W137" si="56">N130</f>
        <v>0</v>
      </c>
      <c r="X130" s="69"/>
    </row>
    <row r="131" spans="1:24" hidden="1">
      <c r="A131" t="s">
        <v>927</v>
      </c>
      <c r="B131" s="106" t="s">
        <v>403</v>
      </c>
      <c r="C131" s="144" t="str">
        <f>IF($D$2="ET",VLOOKUP(B131,'N0.7_Lookup_References'!$E$13:$K$71,2,FALSE),IF('N2.1_Network_Risk_Summary'!$C$2="GD",VLOOKUP(B131,'N0.7_Lookup_References'!$E$13:$K$73,4,FALSE),IF($D$2="GT",VLOOKUP(B131,'N0.7_Lookup_References'!$E$13:$K$71,6,FALSE),"")))</f>
        <v>No entry required</v>
      </c>
      <c r="D131" s="241" t="s">
        <v>221</v>
      </c>
      <c r="E131" s="115">
        <v>0</v>
      </c>
      <c r="F131" s="231"/>
      <c r="G131" s="231"/>
      <c r="H131" s="231"/>
      <c r="I131" s="231"/>
      <c r="J131" s="231"/>
      <c r="K131" s="231"/>
      <c r="L131" s="231"/>
      <c r="M131" s="231"/>
      <c r="N131" s="231"/>
      <c r="O131" s="115">
        <f t="shared" si="48"/>
        <v>0</v>
      </c>
      <c r="P131" s="115">
        <f t="shared" si="49"/>
        <v>0</v>
      </c>
      <c r="Q131" s="115">
        <f t="shared" si="50"/>
        <v>0</v>
      </c>
      <c r="R131" s="115">
        <f t="shared" si="51"/>
        <v>0</v>
      </c>
      <c r="S131" s="115">
        <f t="shared" si="52"/>
        <v>0</v>
      </c>
      <c r="T131" s="115">
        <f t="shared" si="53"/>
        <v>0</v>
      </c>
      <c r="U131" s="115">
        <f t="shared" si="54"/>
        <v>0</v>
      </c>
      <c r="V131" s="115">
        <f t="shared" si="55"/>
        <v>0</v>
      </c>
      <c r="W131" s="115">
        <f t="shared" si="56"/>
        <v>0</v>
      </c>
      <c r="X131" s="69"/>
    </row>
    <row r="132" spans="1:24" hidden="1">
      <c r="A132" t="s">
        <v>927</v>
      </c>
      <c r="B132" s="106" t="s">
        <v>405</v>
      </c>
      <c r="C132" s="144" t="str">
        <f>IF($D$2="ET",VLOOKUP(B132,'N0.7_Lookup_References'!$E$13:$K$71,2,FALSE),IF('N2.1_Network_Risk_Summary'!$C$2="GD",VLOOKUP(B132,'N0.7_Lookup_References'!$E$13:$K$73,4,FALSE),IF($D$2="GT",VLOOKUP(B132,'N0.7_Lookup_References'!$E$13:$K$71,6,FALSE),"")))</f>
        <v>No entry required</v>
      </c>
      <c r="D132" s="241" t="s">
        <v>221</v>
      </c>
      <c r="E132" s="115">
        <v>0</v>
      </c>
      <c r="F132" s="231"/>
      <c r="G132" s="231"/>
      <c r="H132" s="231"/>
      <c r="I132" s="231"/>
      <c r="J132" s="231"/>
      <c r="K132" s="231"/>
      <c r="L132" s="231"/>
      <c r="M132" s="231"/>
      <c r="N132" s="231"/>
      <c r="O132" s="115">
        <f t="shared" si="48"/>
        <v>0</v>
      </c>
      <c r="P132" s="115">
        <f t="shared" si="49"/>
        <v>0</v>
      </c>
      <c r="Q132" s="115">
        <f t="shared" si="50"/>
        <v>0</v>
      </c>
      <c r="R132" s="115">
        <f t="shared" si="51"/>
        <v>0</v>
      </c>
      <c r="S132" s="115">
        <f t="shared" si="52"/>
        <v>0</v>
      </c>
      <c r="T132" s="115">
        <f t="shared" si="53"/>
        <v>0</v>
      </c>
      <c r="U132" s="115">
        <f t="shared" si="54"/>
        <v>0</v>
      </c>
      <c r="V132" s="115">
        <f t="shared" si="55"/>
        <v>0</v>
      </c>
      <c r="W132" s="115">
        <f t="shared" si="56"/>
        <v>0</v>
      </c>
      <c r="X132" s="69"/>
    </row>
    <row r="133" spans="1:24" hidden="1">
      <c r="A133" t="s">
        <v>927</v>
      </c>
      <c r="B133" s="106" t="s">
        <v>407</v>
      </c>
      <c r="C133" s="144" t="str">
        <f>IF($D$2="ET",VLOOKUP(B133,'N0.7_Lookup_References'!$E$13:$K$71,2,FALSE),IF('N2.1_Network_Risk_Summary'!$C$2="GD",VLOOKUP(B133,'N0.7_Lookup_References'!$E$13:$K$73,4,FALSE),IF($D$2="GT",VLOOKUP(B133,'N0.7_Lookup_References'!$E$13:$K$71,6,FALSE),"")))</f>
        <v>No entry required</v>
      </c>
      <c r="D133" s="241" t="s">
        <v>221</v>
      </c>
      <c r="E133" s="115">
        <v>0</v>
      </c>
      <c r="F133" s="231"/>
      <c r="G133" s="231"/>
      <c r="H133" s="231"/>
      <c r="I133" s="231"/>
      <c r="J133" s="231"/>
      <c r="K133" s="231"/>
      <c r="L133" s="231"/>
      <c r="M133" s="231"/>
      <c r="N133" s="231"/>
      <c r="O133" s="115">
        <f t="shared" si="48"/>
        <v>0</v>
      </c>
      <c r="P133" s="115">
        <f t="shared" si="49"/>
        <v>0</v>
      </c>
      <c r="Q133" s="115">
        <f t="shared" si="50"/>
        <v>0</v>
      </c>
      <c r="R133" s="115">
        <f t="shared" si="51"/>
        <v>0</v>
      </c>
      <c r="S133" s="115">
        <f t="shared" si="52"/>
        <v>0</v>
      </c>
      <c r="T133" s="115">
        <f t="shared" si="53"/>
        <v>0</v>
      </c>
      <c r="U133" s="115">
        <f t="shared" si="54"/>
        <v>0</v>
      </c>
      <c r="V133" s="115">
        <f t="shared" si="55"/>
        <v>0</v>
      </c>
      <c r="W133" s="115">
        <f t="shared" si="56"/>
        <v>0</v>
      </c>
      <c r="X133" s="69"/>
    </row>
    <row r="134" spans="1:24" hidden="1">
      <c r="A134" t="s">
        <v>927</v>
      </c>
      <c r="B134" s="106" t="s">
        <v>409</v>
      </c>
      <c r="C134" s="144" t="str">
        <f>IF($D$2="ET",VLOOKUP(B134,'N0.7_Lookup_References'!$E$13:$K$71,2,FALSE),IF('N2.1_Network_Risk_Summary'!$C$2="GD",VLOOKUP(B134,'N0.7_Lookup_References'!$E$13:$K$73,4,FALSE),IF($D$2="GT",VLOOKUP(B134,'N0.7_Lookup_References'!$E$13:$K$71,6,FALSE),"")))</f>
        <v>No entry required</v>
      </c>
      <c r="D134" s="241" t="s">
        <v>221</v>
      </c>
      <c r="E134" s="115">
        <v>0</v>
      </c>
      <c r="F134" s="231"/>
      <c r="G134" s="231"/>
      <c r="H134" s="231"/>
      <c r="I134" s="231"/>
      <c r="J134" s="231"/>
      <c r="K134" s="231"/>
      <c r="L134" s="231"/>
      <c r="M134" s="231"/>
      <c r="N134" s="231"/>
      <c r="O134" s="115">
        <f t="shared" si="48"/>
        <v>0</v>
      </c>
      <c r="P134" s="115">
        <f t="shared" si="49"/>
        <v>0</v>
      </c>
      <c r="Q134" s="115">
        <f t="shared" si="50"/>
        <v>0</v>
      </c>
      <c r="R134" s="115">
        <f t="shared" si="51"/>
        <v>0</v>
      </c>
      <c r="S134" s="115">
        <f t="shared" si="52"/>
        <v>0</v>
      </c>
      <c r="T134" s="115">
        <f t="shared" si="53"/>
        <v>0</v>
      </c>
      <c r="U134" s="115">
        <f t="shared" si="54"/>
        <v>0</v>
      </c>
      <c r="V134" s="115">
        <f t="shared" si="55"/>
        <v>0</v>
      </c>
      <c r="W134" s="115">
        <f t="shared" si="56"/>
        <v>0</v>
      </c>
      <c r="X134" s="69"/>
    </row>
    <row r="135" spans="1:24" hidden="1">
      <c r="A135" t="s">
        <v>927</v>
      </c>
      <c r="B135" s="106" t="s">
        <v>411</v>
      </c>
      <c r="C135" s="144" t="str">
        <f>IF($D$2="ET",VLOOKUP(B135,'N0.7_Lookup_References'!$E$13:$K$71,2,FALSE),IF('N2.1_Network_Risk_Summary'!$C$2="GD",VLOOKUP(B135,'N0.7_Lookup_References'!$E$13:$K$73,4,FALSE),IF($D$2="GT",VLOOKUP(B135,'N0.7_Lookup_References'!$E$13:$K$71,6,FALSE),"")))</f>
        <v>No entry required</v>
      </c>
      <c r="D135" s="241" t="s">
        <v>221</v>
      </c>
      <c r="E135" s="115">
        <v>0</v>
      </c>
      <c r="F135" s="231"/>
      <c r="G135" s="231"/>
      <c r="H135" s="231"/>
      <c r="I135" s="231"/>
      <c r="J135" s="231"/>
      <c r="K135" s="231"/>
      <c r="L135" s="231"/>
      <c r="M135" s="231"/>
      <c r="N135" s="231"/>
      <c r="O135" s="115">
        <f t="shared" si="48"/>
        <v>0</v>
      </c>
      <c r="P135" s="115">
        <f t="shared" si="49"/>
        <v>0</v>
      </c>
      <c r="Q135" s="115">
        <f t="shared" si="50"/>
        <v>0</v>
      </c>
      <c r="R135" s="115">
        <f t="shared" si="51"/>
        <v>0</v>
      </c>
      <c r="S135" s="115">
        <f t="shared" si="52"/>
        <v>0</v>
      </c>
      <c r="T135" s="115">
        <f t="shared" si="53"/>
        <v>0</v>
      </c>
      <c r="U135" s="115">
        <f t="shared" si="54"/>
        <v>0</v>
      </c>
      <c r="V135" s="115">
        <f t="shared" si="55"/>
        <v>0</v>
      </c>
      <c r="W135" s="115">
        <f t="shared" si="56"/>
        <v>0</v>
      </c>
      <c r="X135" s="69"/>
    </row>
    <row r="136" spans="1:24" hidden="1">
      <c r="A136" t="s">
        <v>927</v>
      </c>
      <c r="B136" s="106" t="s">
        <v>413</v>
      </c>
      <c r="C136" s="144" t="str">
        <f>IF($D$2="ET",VLOOKUP(B136,'N0.7_Lookup_References'!$E$13:$K$71,2,FALSE),IF('N2.1_Network_Risk_Summary'!$C$2="GD",VLOOKUP(B136,'N0.7_Lookup_References'!$E$13:$K$73,4,FALSE),IF($D$2="GT",VLOOKUP(B136,'N0.7_Lookup_References'!$E$13:$K$71,6,FALSE),"")))</f>
        <v>No entry required</v>
      </c>
      <c r="D136" s="241" t="s">
        <v>221</v>
      </c>
      <c r="E136" s="115">
        <v>0</v>
      </c>
      <c r="F136" s="231"/>
      <c r="G136" s="231"/>
      <c r="H136" s="231"/>
      <c r="I136" s="231"/>
      <c r="J136" s="231"/>
      <c r="K136" s="231"/>
      <c r="L136" s="231"/>
      <c r="M136" s="231"/>
      <c r="N136" s="231"/>
      <c r="O136" s="115">
        <f t="shared" si="48"/>
        <v>0</v>
      </c>
      <c r="P136" s="115">
        <f t="shared" si="49"/>
        <v>0</v>
      </c>
      <c r="Q136" s="115">
        <f t="shared" si="50"/>
        <v>0</v>
      </c>
      <c r="R136" s="115">
        <f t="shared" si="51"/>
        <v>0</v>
      </c>
      <c r="S136" s="115">
        <f t="shared" si="52"/>
        <v>0</v>
      </c>
      <c r="T136" s="115">
        <f t="shared" si="53"/>
        <v>0</v>
      </c>
      <c r="U136" s="115">
        <f t="shared" si="54"/>
        <v>0</v>
      </c>
      <c r="V136" s="115">
        <f t="shared" si="55"/>
        <v>0</v>
      </c>
      <c r="W136" s="115">
        <f t="shared" si="56"/>
        <v>0</v>
      </c>
      <c r="X136" s="69"/>
    </row>
    <row r="137" spans="1:24" hidden="1">
      <c r="A137" t="s">
        <v>927</v>
      </c>
      <c r="B137" s="106" t="s">
        <v>415</v>
      </c>
      <c r="C137" s="144" t="str">
        <f>IF($D$2="ET",VLOOKUP(B137,'N0.7_Lookup_References'!$E$13:$K$71,2,FALSE),IF('N2.1_Network_Risk_Summary'!$C$2="GD",VLOOKUP(B137,'N0.7_Lookup_References'!$E$13:$K$73,4,FALSE),IF($D$2="GT",VLOOKUP(B137,'N0.7_Lookup_References'!$E$13:$K$71,6,FALSE),"")))</f>
        <v>No entry required</v>
      </c>
      <c r="D137" s="241" t="s">
        <v>221</v>
      </c>
      <c r="E137" s="115">
        <v>0</v>
      </c>
      <c r="F137" s="231"/>
      <c r="G137" s="231"/>
      <c r="H137" s="231"/>
      <c r="I137" s="231"/>
      <c r="J137" s="231"/>
      <c r="K137" s="231"/>
      <c r="L137" s="231"/>
      <c r="M137" s="231"/>
      <c r="N137" s="231"/>
      <c r="O137" s="115">
        <f t="shared" si="48"/>
        <v>0</v>
      </c>
      <c r="P137" s="115">
        <f t="shared" si="49"/>
        <v>0</v>
      </c>
      <c r="Q137" s="115">
        <f t="shared" si="50"/>
        <v>0</v>
      </c>
      <c r="R137" s="115">
        <f t="shared" si="51"/>
        <v>0</v>
      </c>
      <c r="S137" s="115">
        <f t="shared" si="52"/>
        <v>0</v>
      </c>
      <c r="T137" s="115">
        <f t="shared" si="53"/>
        <v>0</v>
      </c>
      <c r="U137" s="115">
        <f t="shared" si="54"/>
        <v>0</v>
      </c>
      <c r="V137" s="115">
        <f t="shared" si="55"/>
        <v>0</v>
      </c>
      <c r="W137" s="115">
        <f t="shared" si="56"/>
        <v>0</v>
      </c>
      <c r="X137" s="69"/>
    </row>
  </sheetData>
  <mergeCells count="4">
    <mergeCell ref="E15:N15"/>
    <mergeCell ref="O15:X15"/>
    <mergeCell ref="E78:N78"/>
    <mergeCell ref="O78:X78"/>
  </mergeCells>
  <phoneticPr fontId="40"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838F2-17D7-4D76-BB91-AF3C23217E93}">
  <sheetPr codeName="Sheet83">
    <tabColor theme="9" tint="-0.499984740745262"/>
  </sheetPr>
  <dimension ref="A1:CI202"/>
  <sheetViews>
    <sheetView topLeftCell="B1" zoomScale="40" zoomScaleNormal="40" workbookViewId="0">
      <selection activeCell="AB11" sqref="AB11"/>
    </sheetView>
  </sheetViews>
  <sheetFormatPr defaultRowHeight="14.5" outlineLevelCol="2"/>
  <cols>
    <col min="1" max="1" width="13.81640625" hidden="1" customWidth="1"/>
    <col min="2" max="2" width="15.54296875" customWidth="1"/>
    <col min="3" max="3" width="44" bestFit="1" customWidth="1"/>
    <col min="4" max="4" width="14" bestFit="1" customWidth="1"/>
    <col min="5" max="6" width="13.453125" customWidth="1" outlineLevel="1"/>
    <col min="7" max="8" width="9.453125" customWidth="1" outlineLevel="1"/>
    <col min="9" max="9" width="11.453125" customWidth="1" outlineLevel="1"/>
    <col min="10" max="12" width="9.453125" customWidth="1" outlineLevel="1"/>
    <col min="13" max="14" width="11.453125" customWidth="1" outlineLevel="1"/>
    <col min="15" max="16" width="13.453125" customWidth="1" outlineLevel="1"/>
    <col min="17" max="19" width="9.453125" customWidth="1" outlineLevel="1"/>
    <col min="20" max="20" width="11.453125" customWidth="1" outlineLevel="1"/>
    <col min="21" max="23" width="9.453125" customWidth="1" outlineLevel="1"/>
    <col min="24" max="24" width="11.453125" customWidth="1" outlineLevel="1"/>
    <col min="25" max="25" width="9.453125" customWidth="1" outlineLevel="1"/>
    <col min="26" max="26" width="8.1796875" customWidth="1" outlineLevel="1"/>
    <col min="27" max="27" width="8.7265625" customWidth="1" outlineLevel="1"/>
    <col min="28" max="28" width="7.81640625" customWidth="1" outlineLevel="1"/>
    <col min="29" max="32" width="9.1796875" customWidth="1" outlineLevel="1"/>
    <col min="33" max="34" width="10.26953125" customWidth="1" outlineLevel="1"/>
    <col min="35" max="36" width="12.7265625" bestFit="1" customWidth="1" outlineLevel="1"/>
    <col min="37" max="38" width="9.453125" bestFit="1" customWidth="1" outlineLevel="1"/>
    <col min="39" max="39" width="10.26953125" bestFit="1" customWidth="1" outlineLevel="1"/>
    <col min="40" max="40" width="11.453125" bestFit="1" customWidth="1" outlineLevel="1"/>
    <col min="41" max="43" width="9.453125" bestFit="1" customWidth="1" outlineLevel="1"/>
    <col min="44" max="44" width="11.453125" bestFit="1" customWidth="1" outlineLevel="1"/>
    <col min="45" max="45" width="9.1796875" bestFit="1" customWidth="1" outlineLevel="1"/>
    <col min="46" max="47" width="10.26953125" bestFit="1" customWidth="1" outlineLevel="1"/>
    <col min="48" max="48" width="9.1796875" bestFit="1" customWidth="1" outlineLevel="1"/>
    <col min="49" max="49" width="12.26953125" bestFit="1" customWidth="1" outlineLevel="1"/>
    <col min="50" max="50" width="11.453125" bestFit="1" customWidth="1" outlineLevel="1"/>
    <col min="51" max="51" width="10.26953125" bestFit="1" customWidth="1" outlineLevel="1"/>
    <col min="52" max="52" width="8.1796875" bestFit="1" customWidth="1" outlineLevel="1"/>
    <col min="53" max="53" width="11.54296875" bestFit="1" customWidth="1" outlineLevel="1"/>
    <col min="54" max="55" width="11.453125" bestFit="1" customWidth="1" outlineLevel="1"/>
    <col min="56" max="56" width="8.7265625" customWidth="1" outlineLevel="1"/>
    <col min="57" max="57" width="10.81640625" customWidth="1" outlineLevel="1"/>
    <col min="58" max="58" width="10.1796875" customWidth="1" outlineLevel="1"/>
    <col min="59" max="64" width="8.7265625" customWidth="1" outlineLevel="1"/>
    <col min="65" max="65" width="2.54296875" customWidth="1" outlineLevel="1"/>
    <col min="66" max="66" width="11.81640625" bestFit="1" customWidth="1"/>
    <col min="67" max="67" width="8.81640625" bestFit="1" customWidth="1"/>
    <col min="68" max="68" width="13.453125" bestFit="1" customWidth="1"/>
    <col min="69" max="69" width="8.54296875" bestFit="1" customWidth="1"/>
    <col min="70" max="70" width="11.81640625" bestFit="1" customWidth="1"/>
    <col min="71" max="71" width="17.54296875" customWidth="1"/>
    <col min="72" max="72" width="2.1796875" customWidth="1"/>
    <col min="73" max="75" width="8.7265625" customWidth="1" outlineLevel="2"/>
    <col min="76" max="76" width="14.54296875" customWidth="1" outlineLevel="2"/>
    <col min="77" max="77" width="12.54296875" customWidth="1" outlineLevel="2"/>
    <col min="78" max="78" width="13.54296875" customWidth="1" outlineLevel="2"/>
    <col min="79" max="79" width="15" customWidth="1" outlineLevel="2"/>
    <col min="80" max="80" width="12" customWidth="1" outlineLevel="1"/>
    <col min="86" max="86" width="19.81640625" bestFit="1" customWidth="1"/>
    <col min="87" max="87" width="19.1796875" bestFit="1" customWidth="1"/>
  </cols>
  <sheetData>
    <row r="1" spans="1:84" s="237" customFormat="1" ht="24.5">
      <c r="B1" s="1" t="str">
        <f>"Business Plan Data Template " &amp; 'N0.1_Details'!$B$17</f>
        <v>Business Plan Data Template RIIO-3</v>
      </c>
      <c r="C1" s="2"/>
      <c r="D1" s="2"/>
      <c r="E1" s="2"/>
      <c r="F1" s="2"/>
      <c r="G1" s="56"/>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row>
    <row r="2" spans="1:84" s="237" customFormat="1" ht="23">
      <c r="B2" s="1" t="str">
        <f>'N0.1_Details'!$B$14</f>
        <v>Northern Gas Networks</v>
      </c>
      <c r="C2" s="159"/>
      <c r="D2" s="1" t="str">
        <f>VLOOKUP('N0.1_Details'!$B$15,'N0.1_Details'!$B$24:$C$36,2,FALSE)</f>
        <v>GD</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row>
    <row r="3" spans="1:84" s="237" customFormat="1" ht="19.5">
      <c r="B3" s="5" t="str">
        <f>"Workbook: " &amp; 'N0.1_Details'!$B$16</f>
        <v>Workbook: N: NARM</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row>
    <row r="4" spans="1:84" s="237" customFormat="1" ht="17.5">
      <c r="B4" s="7" t="str">
        <f>"Submission Version " &amp; 'N0.1_Details'!$B$19 &amp; " - Submitted on " &amp; TEXT('N0.1_Details'!$B$20,"dd mmm yyyy")</f>
        <v>Submission Version 1 - Submitted on 11 Dec 2024</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row>
    <row r="5" spans="1:84" s="237" customFormat="1" ht="17.5">
      <c r="B5" s="7" t="str">
        <f>"Template Version: " &amp; 'N0.1_Details'!$B$13</f>
        <v>Template Version: V3</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row>
    <row r="6" spans="1:84" s="237" customFormat="1" ht="19.5">
      <c r="B6" s="5" t="str">
        <f ca="1">"Sheet: " &amp;VLOOKUP(RIGHT(CELL("filename",B1),LEN(CELL("filename",B1))-FIND("]",CELL("filename",B1))),'N0.2_Contents'!$A$13:$B$50,2,FALSE)</f>
        <v>Sheet: N2.3 RIIO-3 Asset Category Risk and Volume Movements RIIO-3 Start to RIIO-3 End</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row>
    <row r="7" spans="1:84" s="237" customFormat="1" ht="17.5">
      <c r="B7" s="7" t="str">
        <f>"Price Base: " &amp; 'N0.6_Data_Constants'!C13</f>
        <v>Price Base: 2023/24</v>
      </c>
      <c r="C7" s="7"/>
      <c r="D7" s="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row>
    <row r="8" spans="1:84" s="237" customFormat="1" ht="13.5">
      <c r="B8" s="101" t="str">
        <f ca="1">"Error Checks: " &amp; IF(ISERROR(MATCH("Error",$B$9:$BL$9,0)),"OK","Error")</f>
        <v>Error Checks: OK</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row>
    <row r="9" spans="1:84" s="237" customFormat="1" ht="13.5">
      <c r="B9" s="104" t="str">
        <f t="shared" ref="B9:BM9" ca="1" si="0">IF(ISERROR(MATCH("Error",B10:B208,0)),"-","Error")</f>
        <v>-</v>
      </c>
      <c r="C9" s="104" t="str">
        <f t="shared" si="0"/>
        <v>-</v>
      </c>
      <c r="D9" s="104" t="str">
        <f t="shared" ca="1" si="0"/>
        <v>-</v>
      </c>
      <c r="E9" s="104" t="str">
        <f t="shared" si="0"/>
        <v>-</v>
      </c>
      <c r="F9" s="104" t="str">
        <f t="shared" si="0"/>
        <v>-</v>
      </c>
      <c r="G9" s="104" t="str">
        <f t="shared" si="0"/>
        <v>-</v>
      </c>
      <c r="H9" s="104" t="str">
        <f t="shared" si="0"/>
        <v>-</v>
      </c>
      <c r="I9" s="104" t="str">
        <f t="shared" si="0"/>
        <v>-</v>
      </c>
      <c r="J9" s="104" t="str">
        <f t="shared" si="0"/>
        <v>-</v>
      </c>
      <c r="K9" s="104" t="str">
        <f t="shared" si="0"/>
        <v>-</v>
      </c>
      <c r="L9" s="104" t="str">
        <f t="shared" si="0"/>
        <v>-</v>
      </c>
      <c r="M9" s="104" t="str">
        <f t="shared" si="0"/>
        <v>-</v>
      </c>
      <c r="N9" s="104" t="str">
        <f t="shared" si="0"/>
        <v>-</v>
      </c>
      <c r="O9" s="104" t="str">
        <f t="shared" si="0"/>
        <v>-</v>
      </c>
      <c r="P9" s="104" t="str">
        <f t="shared" si="0"/>
        <v>-</v>
      </c>
      <c r="Q9" s="104" t="str">
        <f t="shared" si="0"/>
        <v>-</v>
      </c>
      <c r="R9" s="104" t="str">
        <f t="shared" si="0"/>
        <v>-</v>
      </c>
      <c r="S9" s="104" t="str">
        <f t="shared" si="0"/>
        <v>-</v>
      </c>
      <c r="T9" s="104" t="str">
        <f t="shared" si="0"/>
        <v>-</v>
      </c>
      <c r="U9" s="104" t="str">
        <f t="shared" si="0"/>
        <v>-</v>
      </c>
      <c r="V9" s="104" t="str">
        <f t="shared" si="0"/>
        <v>-</v>
      </c>
      <c r="W9" s="104" t="str">
        <f t="shared" si="0"/>
        <v>-</v>
      </c>
      <c r="X9" s="104" t="str">
        <f t="shared" si="0"/>
        <v>-</v>
      </c>
      <c r="Y9" s="104" t="str">
        <f t="shared" si="0"/>
        <v>-</v>
      </c>
      <c r="Z9" s="104" t="str">
        <f t="shared" si="0"/>
        <v>-</v>
      </c>
      <c r="AA9" s="104" t="str">
        <f t="shared" si="0"/>
        <v>-</v>
      </c>
      <c r="AB9" s="104" t="str">
        <f t="shared" si="0"/>
        <v>-</v>
      </c>
      <c r="AC9" s="104" t="str">
        <f t="shared" si="0"/>
        <v>-</v>
      </c>
      <c r="AD9" s="104" t="str">
        <f t="shared" si="0"/>
        <v>-</v>
      </c>
      <c r="AE9" s="104" t="str">
        <f t="shared" si="0"/>
        <v>-</v>
      </c>
      <c r="AF9" s="104" t="str">
        <f t="shared" si="0"/>
        <v>-</v>
      </c>
      <c r="AG9" s="104" t="str">
        <f t="shared" si="0"/>
        <v>-</v>
      </c>
      <c r="AH9" s="104" t="str">
        <f t="shared" si="0"/>
        <v>-</v>
      </c>
      <c r="AI9" s="104" t="str">
        <f t="shared" si="0"/>
        <v>-</v>
      </c>
      <c r="AJ9" s="104" t="str">
        <f t="shared" si="0"/>
        <v>-</v>
      </c>
      <c r="AK9" s="104" t="str">
        <f t="shared" si="0"/>
        <v>-</v>
      </c>
      <c r="AL9" s="104" t="str">
        <f t="shared" si="0"/>
        <v>-</v>
      </c>
      <c r="AM9" s="104" t="str">
        <f t="shared" si="0"/>
        <v>-</v>
      </c>
      <c r="AN9" s="104" t="str">
        <f t="shared" si="0"/>
        <v>-</v>
      </c>
      <c r="AO9" s="104" t="str">
        <f t="shared" si="0"/>
        <v>-</v>
      </c>
      <c r="AP9" s="104" t="str">
        <f t="shared" si="0"/>
        <v>-</v>
      </c>
      <c r="AQ9" s="104" t="str">
        <f t="shared" si="0"/>
        <v>-</v>
      </c>
      <c r="AR9" s="104" t="str">
        <f t="shared" si="0"/>
        <v>-</v>
      </c>
      <c r="AS9" s="104" t="str">
        <f t="shared" si="0"/>
        <v>-</v>
      </c>
      <c r="AT9" s="104" t="str">
        <f t="shared" si="0"/>
        <v>-</v>
      </c>
      <c r="AU9" s="104" t="str">
        <f t="shared" si="0"/>
        <v>-</v>
      </c>
      <c r="AV9" s="104" t="str">
        <f t="shared" si="0"/>
        <v>-</v>
      </c>
      <c r="AW9" s="104" t="str">
        <f t="shared" si="0"/>
        <v>-</v>
      </c>
      <c r="AX9" s="104" t="str">
        <f t="shared" si="0"/>
        <v>-</v>
      </c>
      <c r="AY9" s="104" t="str">
        <f t="shared" si="0"/>
        <v>-</v>
      </c>
      <c r="AZ9" s="104" t="str">
        <f t="shared" si="0"/>
        <v>-</v>
      </c>
      <c r="BA9" s="104" t="str">
        <f t="shared" si="0"/>
        <v>-</v>
      </c>
      <c r="BB9" s="104" t="str">
        <f t="shared" si="0"/>
        <v>-</v>
      </c>
      <c r="BC9" s="104" t="str">
        <f t="shared" si="0"/>
        <v>-</v>
      </c>
      <c r="BD9" s="104" t="str">
        <f t="shared" si="0"/>
        <v>-</v>
      </c>
      <c r="BE9" s="104" t="str">
        <f t="shared" si="0"/>
        <v>-</v>
      </c>
      <c r="BF9" s="104" t="str">
        <f t="shared" si="0"/>
        <v>-</v>
      </c>
      <c r="BG9" s="104" t="str">
        <f t="shared" si="0"/>
        <v>-</v>
      </c>
      <c r="BH9" s="104" t="str">
        <f t="shared" si="0"/>
        <v>-</v>
      </c>
      <c r="BI9" s="104" t="str">
        <f t="shared" si="0"/>
        <v>-</v>
      </c>
      <c r="BJ9" s="104" t="str">
        <f t="shared" si="0"/>
        <v>-</v>
      </c>
      <c r="BK9" s="104" t="str">
        <f t="shared" si="0"/>
        <v>-</v>
      </c>
      <c r="BL9" s="104" t="str">
        <f t="shared" si="0"/>
        <v>-</v>
      </c>
      <c r="BM9" s="104" t="str">
        <f t="shared" si="0"/>
        <v>-</v>
      </c>
      <c r="BN9" s="104" t="str">
        <f t="shared" ref="BN9:CD9" si="1">IF(ISERROR(MATCH("Error",BN10:BN208,0)),"-","Error")</f>
        <v>-</v>
      </c>
      <c r="BO9" s="104" t="str">
        <f t="shared" si="1"/>
        <v>-</v>
      </c>
      <c r="BP9" s="104" t="str">
        <f t="shared" si="1"/>
        <v>-</v>
      </c>
      <c r="BQ9" s="104" t="str">
        <f t="shared" si="1"/>
        <v>-</v>
      </c>
      <c r="BR9" s="104" t="str">
        <f t="shared" si="1"/>
        <v>-</v>
      </c>
      <c r="BS9" s="104" t="str">
        <f t="shared" si="1"/>
        <v>-</v>
      </c>
      <c r="BT9" s="104" t="str">
        <f t="shared" si="1"/>
        <v>-</v>
      </c>
      <c r="BU9" s="104" t="str">
        <f t="shared" si="1"/>
        <v>-</v>
      </c>
      <c r="BV9" s="104" t="str">
        <f t="shared" si="1"/>
        <v>-</v>
      </c>
      <c r="BW9" s="104" t="str">
        <f t="shared" si="1"/>
        <v>-</v>
      </c>
      <c r="BX9" s="104" t="str">
        <f t="shared" si="1"/>
        <v>-</v>
      </c>
      <c r="BY9" s="104" t="str">
        <f t="shared" si="1"/>
        <v>-</v>
      </c>
      <c r="BZ9" s="104" t="str">
        <f t="shared" si="1"/>
        <v>-</v>
      </c>
      <c r="CA9" s="104" t="str">
        <f t="shared" si="1"/>
        <v>-</v>
      </c>
      <c r="CB9" s="104" t="str">
        <f t="shared" si="1"/>
        <v>-</v>
      </c>
      <c r="CC9" s="104" t="str">
        <f t="shared" si="1"/>
        <v>-</v>
      </c>
      <c r="CD9" s="104" t="str">
        <f t="shared" si="1"/>
        <v>-</v>
      </c>
      <c r="CE9" s="104" t="str">
        <f>IF(ISERROR(MATCH("Error",CE10:CE208,0)),"-","Error")</f>
        <v>Error</v>
      </c>
      <c r="CF9" s="104" t="str">
        <f>IF(ISERROR(MATCH("Error",CF10:CF208,0)),"-","Error")</f>
        <v>Error</v>
      </c>
    </row>
    <row r="11" spans="1:84" s="192" customFormat="1" ht="17.5" customHeight="1">
      <c r="B11" s="245" t="str">
        <f ca="1">SUBSTITUTE(VLOOKUP(RIGHT(CELL("filename",B1),LEN(CELL("filename",B1))-FIND("]",CELL("filename",B1))),'N0.2_Contents'!$A$13:$B$50,2,FALSE), LEFT(VLOOKUP(RIGHT(CELL("filename",B1),LEN(CELL("filename",B1))-FIND("]",CELL("filename",B1))),'N0.2_Contents'!$A$13:$B$50,2,FALSE),FIND(" ",VLOOKUP(RIGHT(CELL("filename",B1),LEN(CELL("filename",B1))-FIND("]",CELL("filename",B1))),'N0.2_Contents'!$A$13:$B$50,2,FALSE))),"")</f>
        <v>RIIO-3 Asset Category Risk and Volume Movements RIIO-3 Start to RIIO-3 End</v>
      </c>
      <c r="E11"/>
      <c r="F11" s="240"/>
      <c r="G11" s="240"/>
      <c r="H11" s="240"/>
      <c r="I11" s="240"/>
      <c r="J11" s="240"/>
      <c r="K11" s="240"/>
      <c r="L11" s="240"/>
      <c r="M11" s="240"/>
      <c r="N11" s="240"/>
      <c r="O11" s="240"/>
      <c r="P11" s="240"/>
      <c r="Q11" s="240"/>
      <c r="R11" s="240"/>
      <c r="S11" s="240"/>
      <c r="T11" s="240"/>
      <c r="U11" s="240"/>
      <c r="V11" s="240"/>
      <c r="W11" s="240"/>
      <c r="X11" s="240"/>
      <c r="Y11" s="240"/>
      <c r="Z11" s="240"/>
      <c r="AA11" s="240" t="s">
        <v>928</v>
      </c>
      <c r="AB11" s="240"/>
      <c r="AC11" s="240"/>
      <c r="AD11" s="240"/>
      <c r="AE11" s="240"/>
      <c r="AF11" s="240"/>
      <c r="AG11" s="240"/>
      <c r="AH11" s="240"/>
      <c r="AI11"/>
      <c r="AJ11"/>
      <c r="AS11" s="240"/>
      <c r="AT11" s="240"/>
      <c r="AU11" s="240"/>
      <c r="AV11" s="240"/>
      <c r="AW11" s="240"/>
      <c r="AX11" s="240"/>
      <c r="AY11" s="240"/>
      <c r="AZ11" s="240"/>
      <c r="BA11" s="240"/>
      <c r="BB11" s="240"/>
      <c r="BC11" s="240"/>
      <c r="BD11" s="240"/>
      <c r="BE11" s="240"/>
      <c r="BF11" s="240"/>
      <c r="BG11" s="240"/>
      <c r="BH11" s="240"/>
      <c r="BI11" s="240"/>
      <c r="BJ11" s="240"/>
      <c r="BK11" s="240"/>
      <c r="BL11" s="240"/>
      <c r="BT11"/>
    </row>
    <row r="12" spans="1:84" ht="15" customHeight="1">
      <c r="C12" s="200" t="s">
        <v>433</v>
      </c>
      <c r="D12" s="198" t="str">
        <f ca="1">VLOOKUP(SUBSTITUTE($B$6,"Sheet: ",""),'N0.2_Contents'!$B$13:$F$40,MATCH('N0.2_Contents'!$D$13,'N0.2_Contents'!$B$13:$F$13,0),FALSE)</f>
        <v>Dean Pearson</v>
      </c>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S12" s="240"/>
      <c r="AT12" s="240"/>
      <c r="AU12" s="240"/>
      <c r="AV12" s="240"/>
      <c r="AW12" s="240"/>
      <c r="AX12" s="240"/>
      <c r="AY12" s="240"/>
      <c r="AZ12" s="240"/>
      <c r="BA12" s="240"/>
      <c r="BB12" s="240"/>
      <c r="BC12" s="240"/>
      <c r="BD12" s="240"/>
      <c r="BE12" s="240"/>
      <c r="BF12" s="240"/>
      <c r="BG12" s="240"/>
      <c r="BH12" s="240"/>
      <c r="BI12" s="240"/>
      <c r="BJ12" s="240"/>
      <c r="BK12" s="240"/>
      <c r="BL12" s="240"/>
    </row>
    <row r="13" spans="1:84" ht="17.5">
      <c r="B13" s="238" t="s">
        <v>868</v>
      </c>
      <c r="AS13" s="238"/>
    </row>
    <row r="14" spans="1:84" ht="14.5" customHeight="1"/>
    <row r="15" spans="1:84" s="229" customFormat="1" ht="13.5">
      <c r="A15" s="229" t="s">
        <v>868</v>
      </c>
      <c r="B15" s="12" t="s">
        <v>929</v>
      </c>
      <c r="E15" s="463" t="s">
        <v>930</v>
      </c>
      <c r="F15" s="464"/>
      <c r="G15" s="464"/>
      <c r="H15" s="464"/>
      <c r="I15" s="464"/>
      <c r="J15" s="464"/>
      <c r="K15" s="464"/>
      <c r="L15" s="464"/>
      <c r="M15" s="464"/>
      <c r="N15" s="465"/>
      <c r="O15" s="463" t="s">
        <v>931</v>
      </c>
      <c r="P15" s="464"/>
      <c r="Q15" s="464"/>
      <c r="R15" s="464"/>
      <c r="S15" s="464"/>
      <c r="T15" s="464"/>
      <c r="U15" s="464"/>
      <c r="V15" s="464"/>
      <c r="W15" s="464"/>
      <c r="X15" s="465"/>
      <c r="Y15" s="463" t="s">
        <v>932</v>
      </c>
      <c r="Z15" s="464"/>
      <c r="AA15" s="464"/>
      <c r="AB15" s="464"/>
      <c r="AC15" s="464"/>
      <c r="AD15" s="464"/>
      <c r="AE15" s="464"/>
      <c r="AF15" s="464"/>
      <c r="AG15" s="464"/>
      <c r="AH15" s="465"/>
      <c r="AI15" s="463" t="s">
        <v>933</v>
      </c>
      <c r="AJ15" s="464"/>
      <c r="AK15" s="464"/>
      <c r="AL15" s="464"/>
      <c r="AM15" s="464"/>
      <c r="AN15" s="464"/>
      <c r="AO15" s="464"/>
      <c r="AP15" s="464"/>
      <c r="AQ15" s="464"/>
      <c r="AR15" s="465"/>
      <c r="AS15" s="463" t="s">
        <v>934</v>
      </c>
      <c r="AT15" s="464"/>
      <c r="AU15" s="464"/>
      <c r="AV15" s="464"/>
      <c r="AW15" s="464"/>
      <c r="AX15" s="464"/>
      <c r="AY15" s="464"/>
      <c r="AZ15" s="464"/>
      <c r="BA15" s="464"/>
      <c r="BB15" s="465"/>
      <c r="BC15" s="463" t="s">
        <v>935</v>
      </c>
      <c r="BD15" s="464"/>
      <c r="BE15" s="464"/>
      <c r="BF15" s="464"/>
      <c r="BG15" s="464"/>
      <c r="BH15" s="464"/>
      <c r="BI15" s="464"/>
      <c r="BJ15" s="464"/>
      <c r="BK15" s="464"/>
      <c r="BL15" s="465"/>
      <c r="BN15" s="461" t="s">
        <v>936</v>
      </c>
      <c r="BO15" s="461"/>
      <c r="BP15" s="461"/>
      <c r="BQ15" s="461"/>
      <c r="BR15" s="461"/>
      <c r="BS15" s="461"/>
      <c r="BU15" s="458" t="s">
        <v>937</v>
      </c>
      <c r="BV15" s="459"/>
      <c r="BW15" s="460"/>
      <c r="BX15" s="458" t="s">
        <v>938</v>
      </c>
      <c r="BY15" s="459"/>
      <c r="BZ15" s="459"/>
      <c r="CA15" s="459"/>
      <c r="CB15" s="460"/>
      <c r="CD15" s="462" t="s">
        <v>867</v>
      </c>
      <c r="CE15" s="462"/>
      <c r="CF15" s="462"/>
    </row>
    <row r="16" spans="1:84" ht="100.5" customHeight="1">
      <c r="A16" t="s">
        <v>868</v>
      </c>
      <c r="B16" s="107"/>
      <c r="C16" s="107" t="s">
        <v>425</v>
      </c>
      <c r="D16" s="278" t="s">
        <v>156</v>
      </c>
      <c r="E16" s="317" t="s">
        <v>663</v>
      </c>
      <c r="F16" s="318" t="s">
        <v>664</v>
      </c>
      <c r="G16" s="319" t="s">
        <v>665</v>
      </c>
      <c r="H16" s="320" t="s">
        <v>666</v>
      </c>
      <c r="I16" s="321" t="s">
        <v>667</v>
      </c>
      <c r="J16" s="322" t="s">
        <v>668</v>
      </c>
      <c r="K16" s="323" t="s">
        <v>669</v>
      </c>
      <c r="L16" s="324" t="s">
        <v>670</v>
      </c>
      <c r="M16" s="325" t="s">
        <v>671</v>
      </c>
      <c r="N16" s="326" t="s">
        <v>672</v>
      </c>
      <c r="O16" s="317" t="s">
        <v>663</v>
      </c>
      <c r="P16" s="318" t="s">
        <v>664</v>
      </c>
      <c r="Q16" s="319" t="s">
        <v>665</v>
      </c>
      <c r="R16" s="320" t="s">
        <v>666</v>
      </c>
      <c r="S16" s="321" t="s">
        <v>667</v>
      </c>
      <c r="T16" s="322" t="s">
        <v>668</v>
      </c>
      <c r="U16" s="323" t="s">
        <v>669</v>
      </c>
      <c r="V16" s="324" t="s">
        <v>670</v>
      </c>
      <c r="W16" s="325" t="s">
        <v>671</v>
      </c>
      <c r="X16" s="326" t="s">
        <v>672</v>
      </c>
      <c r="Y16" s="317" t="s">
        <v>663</v>
      </c>
      <c r="Z16" s="318" t="s">
        <v>664</v>
      </c>
      <c r="AA16" s="319" t="s">
        <v>665</v>
      </c>
      <c r="AB16" s="320" t="s">
        <v>666</v>
      </c>
      <c r="AC16" s="321" t="s">
        <v>667</v>
      </c>
      <c r="AD16" s="322" t="s">
        <v>668</v>
      </c>
      <c r="AE16" s="323" t="s">
        <v>669</v>
      </c>
      <c r="AF16" s="324" t="s">
        <v>670</v>
      </c>
      <c r="AG16" s="325" t="s">
        <v>671</v>
      </c>
      <c r="AH16" s="326" t="s">
        <v>672</v>
      </c>
      <c r="AI16" s="317" t="s">
        <v>663</v>
      </c>
      <c r="AJ16" s="318" t="s">
        <v>664</v>
      </c>
      <c r="AK16" s="319" t="s">
        <v>665</v>
      </c>
      <c r="AL16" s="320" t="s">
        <v>666</v>
      </c>
      <c r="AM16" s="321" t="s">
        <v>667</v>
      </c>
      <c r="AN16" s="322" t="s">
        <v>668</v>
      </c>
      <c r="AO16" s="323" t="s">
        <v>669</v>
      </c>
      <c r="AP16" s="324" t="s">
        <v>670</v>
      </c>
      <c r="AQ16" s="325" t="s">
        <v>671</v>
      </c>
      <c r="AR16" s="326" t="s">
        <v>672</v>
      </c>
      <c r="AS16" s="317" t="s">
        <v>663</v>
      </c>
      <c r="AT16" s="318" t="s">
        <v>664</v>
      </c>
      <c r="AU16" s="319" t="s">
        <v>665</v>
      </c>
      <c r="AV16" s="320" t="s">
        <v>666</v>
      </c>
      <c r="AW16" s="321" t="s">
        <v>667</v>
      </c>
      <c r="AX16" s="322" t="s">
        <v>668</v>
      </c>
      <c r="AY16" s="323" t="s">
        <v>669</v>
      </c>
      <c r="AZ16" s="324" t="s">
        <v>670</v>
      </c>
      <c r="BA16" s="325" t="s">
        <v>671</v>
      </c>
      <c r="BB16" s="326" t="s">
        <v>672</v>
      </c>
      <c r="BC16" s="317" t="s">
        <v>663</v>
      </c>
      <c r="BD16" s="318" t="s">
        <v>664</v>
      </c>
      <c r="BE16" s="319" t="s">
        <v>665</v>
      </c>
      <c r="BF16" s="320" t="s">
        <v>666</v>
      </c>
      <c r="BG16" s="321" t="s">
        <v>667</v>
      </c>
      <c r="BH16" s="322" t="s">
        <v>668</v>
      </c>
      <c r="BI16" s="323" t="s">
        <v>669</v>
      </c>
      <c r="BJ16" s="324" t="s">
        <v>670</v>
      </c>
      <c r="BK16" s="325" t="s">
        <v>671</v>
      </c>
      <c r="BL16" s="326" t="s">
        <v>672</v>
      </c>
      <c r="BN16" s="269" t="s">
        <v>930</v>
      </c>
      <c r="BO16" s="269" t="s">
        <v>934</v>
      </c>
      <c r="BP16" s="269" t="s">
        <v>931</v>
      </c>
      <c r="BQ16" s="269" t="s">
        <v>939</v>
      </c>
      <c r="BR16" s="269" t="s">
        <v>933</v>
      </c>
      <c r="BS16" s="269" t="s">
        <v>935</v>
      </c>
      <c r="BU16" s="269" t="s">
        <v>940</v>
      </c>
      <c r="BV16" s="269" t="s">
        <v>941</v>
      </c>
      <c r="BW16" s="269" t="s">
        <v>942</v>
      </c>
      <c r="BX16" s="269" t="s">
        <v>943</v>
      </c>
      <c r="BY16" s="269" t="s">
        <v>944</v>
      </c>
      <c r="BZ16" s="269" t="s">
        <v>945</v>
      </c>
      <c r="CA16" s="269" t="s">
        <v>946</v>
      </c>
      <c r="CB16" s="269" t="s">
        <v>947</v>
      </c>
      <c r="CD16" s="269" t="s">
        <v>948</v>
      </c>
      <c r="CE16" s="269" t="s">
        <v>872</v>
      </c>
      <c r="CF16" s="269" t="s">
        <v>949</v>
      </c>
    </row>
    <row r="17" spans="1:87" ht="16" customHeight="1">
      <c r="A17" t="s">
        <v>868</v>
      </c>
      <c r="B17" s="108" t="s">
        <v>174</v>
      </c>
      <c r="C17" s="144" t="str">
        <f>IF($D$2="ET",VLOOKUP(B17,'N0.7_Lookup_References'!$E$13:$K$71,2,FALSE),IF('N2.1_Network_Risk_Summary'!$C$2="GD",VLOOKUP(B17,'N0.7_Lookup_References'!$E$13:$K$73,4,FALSE),IF($D$2="GT",VLOOKUP(B17,'N0.7_Lookup_References'!$E$13:$K$71,6,FALSE),"")))</f>
        <v>LTS Pipelines</v>
      </c>
      <c r="D17" s="163" t="s">
        <v>441</v>
      </c>
      <c r="E17" s="359">
        <v>2.8008636505998776</v>
      </c>
      <c r="F17" s="359">
        <v>3.2135923757293492</v>
      </c>
      <c r="G17" s="359">
        <v>1.0589293521394234</v>
      </c>
      <c r="H17" s="359">
        <v>0.9772888843710329</v>
      </c>
      <c r="I17" s="359">
        <v>0.51138178555367342</v>
      </c>
      <c r="J17" s="359">
        <v>0.45629887200359998</v>
      </c>
      <c r="K17" s="359">
        <v>0.19144137887291854</v>
      </c>
      <c r="L17" s="359">
        <v>0</v>
      </c>
      <c r="M17" s="359">
        <v>0</v>
      </c>
      <c r="N17" s="359">
        <v>1.2986150657833036E-3</v>
      </c>
      <c r="O17" s="359">
        <v>2.8086811266851486</v>
      </c>
      <c r="P17" s="359">
        <v>3.3371708331695928</v>
      </c>
      <c r="Q17" s="359">
        <v>1.0721901085179226</v>
      </c>
      <c r="R17" s="359">
        <v>0.98217224679120341</v>
      </c>
      <c r="S17" s="359">
        <v>0.51479292359773932</v>
      </c>
      <c r="T17" s="359">
        <v>0.46151353855856247</v>
      </c>
      <c r="U17" s="359">
        <v>0.19238035453966348</v>
      </c>
      <c r="V17" s="359">
        <v>0</v>
      </c>
      <c r="W17" s="359">
        <v>0</v>
      </c>
      <c r="X17" s="359">
        <v>1.3153726324366224E-3</v>
      </c>
      <c r="Y17" s="359">
        <v>0</v>
      </c>
      <c r="Z17" s="359">
        <v>0</v>
      </c>
      <c r="AA17" s="359">
        <v>0</v>
      </c>
      <c r="AB17" s="359">
        <v>0</v>
      </c>
      <c r="AC17" s="359">
        <v>0</v>
      </c>
      <c r="AD17" s="359">
        <v>0</v>
      </c>
      <c r="AE17" s="359">
        <v>0</v>
      </c>
      <c r="AF17" s="359">
        <v>0</v>
      </c>
      <c r="AG17" s="359">
        <v>0</v>
      </c>
      <c r="AH17" s="359">
        <v>0</v>
      </c>
      <c r="AI17" s="363">
        <v>2.8026989188473199</v>
      </c>
      <c r="AJ17" s="363">
        <v>3.3367058162049021</v>
      </c>
      <c r="AK17" s="363">
        <v>1.0721898798984544</v>
      </c>
      <c r="AL17" s="363">
        <v>0.98217224679120341</v>
      </c>
      <c r="AM17" s="363">
        <v>0.51479292219513928</v>
      </c>
      <c r="AN17" s="363">
        <v>0.46151353555856245</v>
      </c>
      <c r="AO17" s="363">
        <v>0.19238035453966348</v>
      </c>
      <c r="AP17" s="363">
        <v>0</v>
      </c>
      <c r="AQ17" s="363">
        <v>0</v>
      </c>
      <c r="AR17" s="363">
        <v>1.3153726324366224E-3</v>
      </c>
      <c r="AS17" s="361">
        <f>O17-E17</f>
        <v>7.8174760852709468E-3</v>
      </c>
      <c r="AT17" s="361">
        <f>P17-F17</f>
        <v>0.12357845744024365</v>
      </c>
      <c r="AU17" s="361">
        <f t="shared" ref="AU17:BB17" si="2">Q17-G17</f>
        <v>1.3260756378499217E-2</v>
      </c>
      <c r="AV17" s="361">
        <f t="shared" si="2"/>
        <v>4.8833624201705117E-3</v>
      </c>
      <c r="AW17" s="361">
        <f t="shared" si="2"/>
        <v>3.4111380440658978E-3</v>
      </c>
      <c r="AX17" s="361">
        <f t="shared" si="2"/>
        <v>5.2146665549624993E-3</v>
      </c>
      <c r="AY17" s="361">
        <f t="shared" si="2"/>
        <v>9.3897566674494559E-4</v>
      </c>
      <c r="AZ17" s="361">
        <f t="shared" si="2"/>
        <v>0</v>
      </c>
      <c r="BA17" s="361">
        <f t="shared" si="2"/>
        <v>0</v>
      </c>
      <c r="BB17" s="361">
        <f t="shared" si="2"/>
        <v>1.6757566653318725E-5</v>
      </c>
      <c r="BC17" s="361">
        <f>AI17-Y17-O17</f>
        <v>-5.9822078378286569E-3</v>
      </c>
      <c r="BD17" s="361">
        <f t="shared" ref="BD17:BD48" si="3">AJ17-Z17-P17</f>
        <v>-4.6501696469070097E-4</v>
      </c>
      <c r="BE17" s="361">
        <f t="shared" ref="BE17:BE48" si="4">AK17-AA17-Q17</f>
        <v>-2.286194682454834E-7</v>
      </c>
      <c r="BF17" s="361">
        <f t="shared" ref="BF17:BF48" si="5">AL17-AB17-R17</f>
        <v>0</v>
      </c>
      <c r="BG17" s="361">
        <f t="shared" ref="BG17:BG48" si="6">AM17-AC17-S17</f>
        <v>-1.4026000361155866E-9</v>
      </c>
      <c r="BH17" s="361">
        <f t="shared" ref="BH17:BH48" si="7">AN17-AD17-T17</f>
        <v>-3.0000000261765081E-9</v>
      </c>
      <c r="BI17" s="361">
        <f t="shared" ref="BI17:BI48" si="8">AO17-AE17-U17</f>
        <v>0</v>
      </c>
      <c r="BJ17" s="361">
        <f t="shared" ref="BJ17:BJ48" si="9">AP17-AF17-V17</f>
        <v>0</v>
      </c>
      <c r="BK17" s="361">
        <f t="shared" ref="BK17:BK48" si="10">AQ17-AG17-W17</f>
        <v>0</v>
      </c>
      <c r="BL17" s="361">
        <f t="shared" ref="BL17:BL48" si="11">AR17-AH17-X17</f>
        <v>0</v>
      </c>
      <c r="BN17" s="30">
        <f>SUM(E17:N17)</f>
        <v>9.2110949143356589</v>
      </c>
      <c r="BO17" s="30">
        <f>SUM(AS17:BB17)</f>
        <v>0.15912159015661098</v>
      </c>
      <c r="BP17" s="30">
        <f t="shared" ref="BP17:BP48" si="12">SUM(O17:X17)</f>
        <v>9.3702165044922694</v>
      </c>
      <c r="BQ17" s="30">
        <f>SUM(Y17:AH17)</f>
        <v>0</v>
      </c>
      <c r="BR17" s="30">
        <f t="shared" ref="BR17:BR48" si="13">SUM(AI17:AR17)</f>
        <v>9.3637690466676826</v>
      </c>
      <c r="BS17" s="404">
        <f>SUM(BC17:BL17)</f>
        <v>-6.4474578245876657E-3</v>
      </c>
      <c r="BU17" s="263"/>
      <c r="BV17" s="263"/>
      <c r="BW17" s="263"/>
      <c r="BX17" s="263"/>
      <c r="BY17" s="263"/>
      <c r="BZ17" s="263"/>
      <c r="CA17" s="263"/>
      <c r="CB17" s="270">
        <f t="shared" ref="CB17:CB48" si="14">SUM(BX17:CA17)</f>
        <v>0</v>
      </c>
      <c r="CD17" s="165" t="str">
        <f>IF(ABS((BR17-BN17) - (BO17+BQ17+BS17))&lt;0.01,"OK","Error")</f>
        <v>OK</v>
      </c>
      <c r="CE17" s="165" t="str">
        <f>IF(ABS((BU17+BV17+BW17 - BN17))&lt;0.01,"OK","Error")</f>
        <v>Error</v>
      </c>
      <c r="CF17" s="165" t="str">
        <f>IF(ABS(CB17 - BS17)&lt;0.01,"OK","Error")</f>
        <v>OK</v>
      </c>
      <c r="CH17" s="340"/>
      <c r="CI17" s="340"/>
    </row>
    <row r="18" spans="1:87" ht="15.65" customHeight="1">
      <c r="A18" t="s">
        <v>868</v>
      </c>
      <c r="B18" s="108" t="s">
        <v>188</v>
      </c>
      <c r="C18" s="144" t="str">
        <f>IF($D$2="ET",VLOOKUP(B18,'N0.7_Lookup_References'!$E$13:$K$71,2,FALSE),IF('N2.1_Network_Risk_Summary'!$C$2="GD",VLOOKUP(B18,'N0.7_Lookup_References'!$E$13:$K$73,4,FALSE),IF($D$2="GT",VLOOKUP(B18,'N0.7_Lookup_References'!$E$13:$K$71,6,FALSE),"")))</f>
        <v>Mains</v>
      </c>
      <c r="D18" s="163" t="s">
        <v>441</v>
      </c>
      <c r="E18" s="362">
        <v>16.91401097357987</v>
      </c>
      <c r="F18" s="362">
        <v>0</v>
      </c>
      <c r="G18" s="362">
        <v>11.166894883907437</v>
      </c>
      <c r="H18" s="362">
        <v>3.9968953268126297</v>
      </c>
      <c r="I18" s="362">
        <v>33.859902259770962</v>
      </c>
      <c r="J18" s="362">
        <v>27.169436091369757</v>
      </c>
      <c r="K18" s="362">
        <v>0</v>
      </c>
      <c r="L18" s="362">
        <v>22.651136726469197</v>
      </c>
      <c r="M18" s="362">
        <v>12.964103368320025</v>
      </c>
      <c r="N18" s="362">
        <v>28.604801054591469</v>
      </c>
      <c r="O18" s="362">
        <v>17.049424691236979</v>
      </c>
      <c r="P18" s="362">
        <v>0</v>
      </c>
      <c r="Q18" s="362">
        <v>11.785296370887863</v>
      </c>
      <c r="R18" s="362">
        <v>2.8428377563514067</v>
      </c>
      <c r="S18" s="362">
        <v>1.4426043046395478</v>
      </c>
      <c r="T18" s="362">
        <v>45.847224238540086</v>
      </c>
      <c r="U18" s="362">
        <v>0</v>
      </c>
      <c r="V18" s="362">
        <v>17.89755407007738</v>
      </c>
      <c r="W18" s="362">
        <v>0</v>
      </c>
      <c r="X18" s="362">
        <v>67.371999989236841</v>
      </c>
      <c r="Y18" s="359">
        <v>2.2071024408878781</v>
      </c>
      <c r="Z18" s="359">
        <v>0</v>
      </c>
      <c r="AA18" s="359">
        <v>0</v>
      </c>
      <c r="AB18" s="359">
        <v>-0.25191431785452872</v>
      </c>
      <c r="AC18" s="359">
        <v>-1.1407868625865661E-2</v>
      </c>
      <c r="AD18" s="359">
        <v>-0.5861123831551609</v>
      </c>
      <c r="AE18" s="359">
        <v>0</v>
      </c>
      <c r="AF18" s="359">
        <v>-4.6762579778069453</v>
      </c>
      <c r="AG18" s="359">
        <v>-0.24529443867941822</v>
      </c>
      <c r="AH18" s="359">
        <v>-3.9404636016655976</v>
      </c>
      <c r="AI18" s="362">
        <v>31.127786487471184</v>
      </c>
      <c r="AJ18" s="362">
        <v>0</v>
      </c>
      <c r="AK18" s="362">
        <v>4.7824054286186168</v>
      </c>
      <c r="AL18" s="362">
        <v>2.590691194713759</v>
      </c>
      <c r="AM18" s="362">
        <v>1.2405798027579209</v>
      </c>
      <c r="AN18" s="362">
        <v>27.63515774456388</v>
      </c>
      <c r="AO18" s="362">
        <v>0</v>
      </c>
      <c r="AP18" s="362">
        <v>13.176321061605847</v>
      </c>
      <c r="AQ18" s="362">
        <v>0</v>
      </c>
      <c r="AR18" s="362">
        <v>48.483708811593232</v>
      </c>
      <c r="AS18" s="361">
        <f>O18-E18</f>
        <v>0.13541371765710863</v>
      </c>
      <c r="AT18" s="361">
        <f>P18-F18</f>
        <v>0</v>
      </c>
      <c r="AU18" s="361">
        <f t="shared" ref="AU18:BB19" si="15">Q18-G18</f>
        <v>0.61840148698042618</v>
      </c>
      <c r="AV18" s="361">
        <f t="shared" si="15"/>
        <v>-1.154057570461223</v>
      </c>
      <c r="AW18" s="361">
        <f t="shared" si="15"/>
        <v>-32.417297955131417</v>
      </c>
      <c r="AX18" s="361">
        <f t="shared" si="15"/>
        <v>18.677788147170329</v>
      </c>
      <c r="AY18" s="361">
        <f t="shared" si="15"/>
        <v>0</v>
      </c>
      <c r="AZ18" s="361">
        <f t="shared" si="15"/>
        <v>-4.7535826563918171</v>
      </c>
      <c r="BA18" s="361">
        <f t="shared" si="15"/>
        <v>-12.964103368320025</v>
      </c>
      <c r="BB18" s="361">
        <f t="shared" si="15"/>
        <v>38.767198934645371</v>
      </c>
      <c r="BC18" s="361">
        <f t="shared" ref="BC18:BC48" si="16">AI18-Y18-O18</f>
        <v>11.871259355346325</v>
      </c>
      <c r="BD18" s="361">
        <f t="shared" si="3"/>
        <v>0</v>
      </c>
      <c r="BE18" s="361">
        <f t="shared" si="4"/>
        <v>-7.0028909422692465</v>
      </c>
      <c r="BF18" s="361">
        <f t="shared" si="5"/>
        <v>-2.3224378311903493E-4</v>
      </c>
      <c r="BG18" s="361">
        <f t="shared" si="6"/>
        <v>-0.19061663325576128</v>
      </c>
      <c r="BH18" s="361">
        <f t="shared" si="7"/>
        <v>-17.625954110821045</v>
      </c>
      <c r="BI18" s="361">
        <f t="shared" si="8"/>
        <v>0</v>
      </c>
      <c r="BJ18" s="361">
        <f t="shared" si="9"/>
        <v>-4.4975030664588189E-2</v>
      </c>
      <c r="BK18" s="361">
        <f t="shared" si="10"/>
        <v>0.24529443867941822</v>
      </c>
      <c r="BL18" s="361">
        <f t="shared" si="11"/>
        <v>-14.94782757597801</v>
      </c>
      <c r="BN18" s="30">
        <f t="shared" ref="BN18:BN48" si="17">SUM(E18:N18)</f>
        <v>157.32718068482134</v>
      </c>
      <c r="BO18" s="30">
        <f t="shared" ref="BO18:BO74" si="18">SUM(AS18:BB18)</f>
        <v>6.9097607361487547</v>
      </c>
      <c r="BP18" s="30">
        <f t="shared" si="12"/>
        <v>164.23694142097008</v>
      </c>
      <c r="BQ18" s="30">
        <f t="shared" ref="BQ18:BQ48" si="19">SUM(Y18:AH18)</f>
        <v>-7.5043481468996376</v>
      </c>
      <c r="BR18" s="30">
        <f t="shared" si="13"/>
        <v>129.03665053132443</v>
      </c>
      <c r="BS18" s="243">
        <f>SUM(BC18:BL18)</f>
        <v>-27.695942742746027</v>
      </c>
      <c r="BU18" s="263"/>
      <c r="BV18" s="263"/>
      <c r="BW18" s="263"/>
      <c r="BX18" s="263"/>
      <c r="BY18" s="263"/>
      <c r="BZ18" s="263"/>
      <c r="CA18" s="263"/>
      <c r="CB18" s="270">
        <f>SUM(BX18:CA18)</f>
        <v>0</v>
      </c>
      <c r="CD18" s="165" t="str">
        <f t="shared" ref="CD18:CD74" si="20">IF(ABS((BR18-BN18) - (BO18+BQ18+BS18))&lt;0.01,"OK","Error")</f>
        <v>OK</v>
      </c>
      <c r="CE18" s="165" t="str">
        <f>IF(ABS((BU18+BV18+BW18 - BN18))&lt;0.01,"OK","Error")</f>
        <v>Error</v>
      </c>
      <c r="CF18" s="165" t="str">
        <f>IF(ABS(CB18 - BS18)&lt;0.01,"OK","Error")</f>
        <v>Error</v>
      </c>
      <c r="CH18" s="340"/>
      <c r="CI18" s="340"/>
    </row>
    <row r="19" spans="1:87" ht="14.15" customHeight="1">
      <c r="A19" t="s">
        <v>868</v>
      </c>
      <c r="B19" s="108" t="s">
        <v>200</v>
      </c>
      <c r="C19" s="144" t="str">
        <f>IF($D$2="ET",VLOOKUP(B19,'N0.7_Lookup_References'!$E$13:$K$71,2,FALSE),IF('N2.1_Network_Risk_Summary'!$C$2="GD",VLOOKUP(B19,'N0.7_Lookup_References'!$E$13:$K$73,4,FALSE),IF($D$2="GT",VLOOKUP(B19,'N0.7_Lookup_References'!$E$13:$K$71,6,FALSE),"")))</f>
        <v>Services</v>
      </c>
      <c r="D19" s="163" t="s">
        <v>441</v>
      </c>
      <c r="E19" s="359">
        <v>14.187355504740379</v>
      </c>
      <c r="F19" s="359">
        <v>0</v>
      </c>
      <c r="G19" s="359">
        <v>0</v>
      </c>
      <c r="H19" s="359">
        <v>0</v>
      </c>
      <c r="I19" s="359">
        <v>0</v>
      </c>
      <c r="J19" s="359">
        <v>0</v>
      </c>
      <c r="K19" s="359">
        <v>0</v>
      </c>
      <c r="L19" s="359">
        <v>0</v>
      </c>
      <c r="M19" s="359">
        <v>44.889292330030187</v>
      </c>
      <c r="N19" s="359">
        <v>2.1603137630577907</v>
      </c>
      <c r="O19" s="359">
        <v>14.586793578560904</v>
      </c>
      <c r="P19" s="359">
        <v>0</v>
      </c>
      <c r="Q19" s="359">
        <v>0</v>
      </c>
      <c r="R19" s="359">
        <v>0</v>
      </c>
      <c r="S19" s="359">
        <v>0</v>
      </c>
      <c r="T19" s="359">
        <v>0</v>
      </c>
      <c r="U19" s="359">
        <v>0</v>
      </c>
      <c r="V19" s="359">
        <v>0</v>
      </c>
      <c r="W19" s="359">
        <v>0</v>
      </c>
      <c r="X19" s="359">
        <v>57.452677490325776</v>
      </c>
      <c r="Y19" s="359">
        <v>0.57852309950322611</v>
      </c>
      <c r="Z19" s="359">
        <v>0</v>
      </c>
      <c r="AA19" s="359">
        <v>0</v>
      </c>
      <c r="AB19" s="359">
        <v>0</v>
      </c>
      <c r="AC19" s="359">
        <v>0</v>
      </c>
      <c r="AD19" s="359">
        <v>0</v>
      </c>
      <c r="AE19" s="359">
        <v>0</v>
      </c>
      <c r="AF19" s="359">
        <v>0</v>
      </c>
      <c r="AG19" s="359">
        <v>0</v>
      </c>
      <c r="AH19" s="359">
        <v>-0.85669901144196559</v>
      </c>
      <c r="AI19" s="360">
        <v>31.064299620752678</v>
      </c>
      <c r="AJ19" s="360">
        <v>0</v>
      </c>
      <c r="AK19" s="360">
        <v>0</v>
      </c>
      <c r="AL19" s="360">
        <v>0</v>
      </c>
      <c r="AM19" s="360">
        <v>0</v>
      </c>
      <c r="AN19" s="360">
        <v>0</v>
      </c>
      <c r="AO19" s="360">
        <v>0</v>
      </c>
      <c r="AP19" s="360">
        <v>0</v>
      </c>
      <c r="AQ19" s="360">
        <v>0</v>
      </c>
      <c r="AR19" s="360">
        <v>33.078961971871912</v>
      </c>
      <c r="AS19" s="361">
        <f t="shared" ref="AS19:AS74" si="21">O19-E19</f>
        <v>0.39943807382052476</v>
      </c>
      <c r="AT19" s="361">
        <f t="shared" ref="AT19:AT74" si="22">P19-F19</f>
        <v>0</v>
      </c>
      <c r="AU19" s="361">
        <f t="shared" si="15"/>
        <v>0</v>
      </c>
      <c r="AV19" s="361">
        <f t="shared" si="15"/>
        <v>0</v>
      </c>
      <c r="AW19" s="361">
        <f t="shared" si="15"/>
        <v>0</v>
      </c>
      <c r="AX19" s="361">
        <f t="shared" si="15"/>
        <v>0</v>
      </c>
      <c r="AY19" s="361">
        <f t="shared" si="15"/>
        <v>0</v>
      </c>
      <c r="AZ19" s="361">
        <f t="shared" si="15"/>
        <v>0</v>
      </c>
      <c r="BA19" s="361">
        <f t="shared" si="15"/>
        <v>-44.889292330030187</v>
      </c>
      <c r="BB19" s="361">
        <f t="shared" si="15"/>
        <v>55.292363727267983</v>
      </c>
      <c r="BC19" s="361">
        <f t="shared" si="16"/>
        <v>15.898982942688548</v>
      </c>
      <c r="BD19" s="361">
        <f t="shared" si="3"/>
        <v>0</v>
      </c>
      <c r="BE19" s="361">
        <f t="shared" si="4"/>
        <v>0</v>
      </c>
      <c r="BF19" s="361">
        <f t="shared" si="5"/>
        <v>0</v>
      </c>
      <c r="BG19" s="361">
        <f t="shared" si="6"/>
        <v>0</v>
      </c>
      <c r="BH19" s="361">
        <f t="shared" si="7"/>
        <v>0</v>
      </c>
      <c r="BI19" s="361">
        <f t="shared" si="8"/>
        <v>0</v>
      </c>
      <c r="BJ19" s="361">
        <f t="shared" si="9"/>
        <v>0</v>
      </c>
      <c r="BK19" s="361">
        <f t="shared" si="10"/>
        <v>0</v>
      </c>
      <c r="BL19" s="361">
        <f t="shared" si="11"/>
        <v>-23.517016507011895</v>
      </c>
      <c r="BN19" s="30">
        <f t="shared" si="17"/>
        <v>61.236961597828362</v>
      </c>
      <c r="BO19" s="30">
        <f t="shared" si="18"/>
        <v>10.802509471058322</v>
      </c>
      <c r="BP19" s="30">
        <f t="shared" si="12"/>
        <v>72.039471068886684</v>
      </c>
      <c r="BQ19" s="30">
        <f t="shared" si="19"/>
        <v>-0.27817591193873947</v>
      </c>
      <c r="BR19" s="30">
        <f t="shared" si="13"/>
        <v>64.143261592624583</v>
      </c>
      <c r="BS19" s="30">
        <f t="shared" ref="BS19:BS48" si="23">SUM(BC19:BL19)</f>
        <v>-7.6180335643233477</v>
      </c>
      <c r="BU19" s="263"/>
      <c r="BV19" s="263"/>
      <c r="BW19" s="263"/>
      <c r="BX19" s="263"/>
      <c r="BY19" s="263"/>
      <c r="BZ19" s="263"/>
      <c r="CA19" s="263"/>
      <c r="CB19" s="270">
        <f t="shared" si="14"/>
        <v>0</v>
      </c>
      <c r="CD19" s="165" t="str">
        <f t="shared" si="20"/>
        <v>OK</v>
      </c>
      <c r="CE19" s="165" t="str">
        <f t="shared" ref="CE19:CE48" si="24">IF(ABS((BU19+BV19+BW19 - BN19))&lt;0.01,"OK","Error")</f>
        <v>Error</v>
      </c>
      <c r="CF19" s="165" t="str">
        <f t="shared" ref="CF19:CF48" si="25">IF(ABS(CB19 - BS19)&lt;0.01,"OK","Error")</f>
        <v>Error</v>
      </c>
      <c r="CH19" s="340"/>
      <c r="CI19" s="340"/>
    </row>
    <row r="20" spans="1:87" ht="14.15" customHeight="1">
      <c r="A20" t="s">
        <v>868</v>
      </c>
      <c r="B20" s="108" t="s">
        <v>213</v>
      </c>
      <c r="C20" s="144" t="str">
        <f>IF($D$2="ET",VLOOKUP(B20,'N0.7_Lookup_References'!$E$13:$K$71,2,FALSE),IF('N2.1_Network_Risk_Summary'!$C$2="GD",VLOOKUP(B20,'N0.7_Lookup_References'!$E$13:$K$73,4,FALSE),IF($D$2="GT",VLOOKUP(B20,'N0.7_Lookup_References'!$E$13:$K$71,6,FALSE),"")))</f>
        <v>Risers</v>
      </c>
      <c r="D20" s="163" t="s">
        <v>441</v>
      </c>
      <c r="E20" s="359">
        <v>5.7840389216663533E-2</v>
      </c>
      <c r="F20" s="359">
        <v>0.11693744999387032</v>
      </c>
      <c r="G20" s="359">
        <v>0.1459495933251313</v>
      </c>
      <c r="H20" s="359">
        <v>9.0488380282341671E-2</v>
      </c>
      <c r="I20" s="359">
        <v>5.7808444970034997E-2</v>
      </c>
      <c r="J20" s="359">
        <v>3.9592267497715813E-2</v>
      </c>
      <c r="K20" s="359">
        <v>3.3756098589759385E-2</v>
      </c>
      <c r="L20" s="359">
        <v>1.8388086005764148E-2</v>
      </c>
      <c r="M20" s="359">
        <v>1.7209230744092811E-2</v>
      </c>
      <c r="N20" s="359">
        <v>0.59269174710200401</v>
      </c>
      <c r="O20" s="359">
        <v>5.4966334836705093E-2</v>
      </c>
      <c r="P20" s="359">
        <v>9.6937595250717656E-2</v>
      </c>
      <c r="Q20" s="359">
        <v>0.17775369658421383</v>
      </c>
      <c r="R20" s="359">
        <v>8.5589213420216234E-2</v>
      </c>
      <c r="S20" s="359">
        <v>7.5005998115487374E-2</v>
      </c>
      <c r="T20" s="359">
        <v>7.2632168318295082E-2</v>
      </c>
      <c r="U20" s="359">
        <v>2.6633231222104398E-2</v>
      </c>
      <c r="V20" s="359">
        <v>3.6300190638236328E-2</v>
      </c>
      <c r="W20" s="359">
        <v>2.189860304213332E-2</v>
      </c>
      <c r="X20" s="359">
        <v>0.74577020185032294</v>
      </c>
      <c r="Y20" s="359">
        <v>0</v>
      </c>
      <c r="Z20" s="359">
        <v>0</v>
      </c>
      <c r="AA20" s="359">
        <v>0</v>
      </c>
      <c r="AB20" s="359">
        <v>0</v>
      </c>
      <c r="AC20" s="359">
        <v>0</v>
      </c>
      <c r="AD20" s="359">
        <v>0</v>
      </c>
      <c r="AE20" s="359">
        <v>0</v>
      </c>
      <c r="AF20" s="359">
        <v>0</v>
      </c>
      <c r="AG20" s="359">
        <v>0</v>
      </c>
      <c r="AH20" s="359">
        <v>0</v>
      </c>
      <c r="AI20" s="360">
        <v>5.5261538613712004E-2</v>
      </c>
      <c r="AJ20" s="360">
        <v>9.6068664424808839E-2</v>
      </c>
      <c r="AK20" s="360">
        <v>0.1798127307394336</v>
      </c>
      <c r="AL20" s="360">
        <v>8.5956139655276556E-2</v>
      </c>
      <c r="AM20" s="360">
        <v>6.9395958656740239E-2</v>
      </c>
      <c r="AN20" s="360">
        <v>7.0993456869263935E-2</v>
      </c>
      <c r="AO20" s="360">
        <v>2.870428409619994E-2</v>
      </c>
      <c r="AP20" s="360">
        <v>3.5599847566581688E-2</v>
      </c>
      <c r="AQ20" s="360">
        <v>2.4614436794870121E-2</v>
      </c>
      <c r="AR20" s="360">
        <v>0.68536561372414984</v>
      </c>
      <c r="AS20" s="361">
        <f t="shared" si="21"/>
        <v>-2.8740543799584406E-3</v>
      </c>
      <c r="AT20" s="361">
        <f t="shared" si="22"/>
        <v>-1.9999854743152662E-2</v>
      </c>
      <c r="AU20" s="361">
        <f t="shared" ref="AU20:AU74" si="26">Q20-G20</f>
        <v>3.1804103259082533E-2</v>
      </c>
      <c r="AV20" s="361">
        <f t="shared" ref="AV20:AV74" si="27">R20-H20</f>
        <v>-4.8991668621254369E-3</v>
      </c>
      <c r="AW20" s="361">
        <f t="shared" ref="AW20:AW74" si="28">S20-I20</f>
        <v>1.7197553145452377E-2</v>
      </c>
      <c r="AX20" s="361">
        <f t="shared" ref="AX20:AX74" si="29">T20-J20</f>
        <v>3.3039900820579268E-2</v>
      </c>
      <c r="AY20" s="361">
        <f t="shared" ref="AY20:AY74" si="30">U20-K20</f>
        <v>-7.1228673676549878E-3</v>
      </c>
      <c r="AZ20" s="361">
        <f t="shared" ref="AZ20:AZ74" si="31">V20-L20</f>
        <v>1.791210463247218E-2</v>
      </c>
      <c r="BA20" s="361">
        <f t="shared" ref="BA20:BA74" si="32">W20-M20</f>
        <v>4.6893722980405096E-3</v>
      </c>
      <c r="BB20" s="361">
        <f t="shared" ref="BB20:BB74" si="33">X20-N20</f>
        <v>0.15307845474831894</v>
      </c>
      <c r="BC20" s="361">
        <f t="shared" si="16"/>
        <v>2.9520377700691103E-4</v>
      </c>
      <c r="BD20" s="361">
        <f t="shared" si="3"/>
        <v>-8.6893082590881743E-4</v>
      </c>
      <c r="BE20" s="361">
        <f t="shared" si="4"/>
        <v>2.0590341552197688E-3</v>
      </c>
      <c r="BF20" s="361">
        <f t="shared" si="5"/>
        <v>3.6692623506032196E-4</v>
      </c>
      <c r="BG20" s="361">
        <f t="shared" si="6"/>
        <v>-5.6100394587471347E-3</v>
      </c>
      <c r="BH20" s="361">
        <f t="shared" si="7"/>
        <v>-1.6387114490311466E-3</v>
      </c>
      <c r="BI20" s="361">
        <f t="shared" si="8"/>
        <v>2.0710528740955428E-3</v>
      </c>
      <c r="BJ20" s="361">
        <f t="shared" si="9"/>
        <v>-7.0034307165463966E-4</v>
      </c>
      <c r="BK20" s="361">
        <f t="shared" si="10"/>
        <v>2.7158337527368008E-3</v>
      </c>
      <c r="BL20" s="361">
        <f t="shared" si="11"/>
        <v>-6.0404588126173109E-2</v>
      </c>
      <c r="BN20" s="30">
        <f t="shared" si="17"/>
        <v>1.1706616877273781</v>
      </c>
      <c r="BO20" s="30">
        <f t="shared" si="18"/>
        <v>0.22282554555105427</v>
      </c>
      <c r="BP20" s="30">
        <f t="shared" si="12"/>
        <v>1.393487233278432</v>
      </c>
      <c r="BQ20" s="30">
        <f t="shared" si="19"/>
        <v>0</v>
      </c>
      <c r="BR20" s="30">
        <f t="shared" si="13"/>
        <v>1.3317726711410367</v>
      </c>
      <c r="BS20" s="30">
        <f t="shared" si="23"/>
        <v>-6.1714562137395498E-2</v>
      </c>
      <c r="BU20" s="263"/>
      <c r="BV20" s="263"/>
      <c r="BW20" s="263"/>
      <c r="BX20" s="263"/>
      <c r="BY20" s="263"/>
      <c r="BZ20" s="263"/>
      <c r="CA20" s="263"/>
      <c r="CB20" s="270">
        <f t="shared" si="14"/>
        <v>0</v>
      </c>
      <c r="CD20" s="165" t="str">
        <f t="shared" si="20"/>
        <v>OK</v>
      </c>
      <c r="CE20" s="165" t="str">
        <f t="shared" si="24"/>
        <v>Error</v>
      </c>
      <c r="CF20" s="165" t="str">
        <f t="shared" si="25"/>
        <v>Error</v>
      </c>
      <c r="CH20" s="340"/>
      <c r="CI20" s="340"/>
    </row>
    <row r="21" spans="1:87">
      <c r="A21" t="s">
        <v>868</v>
      </c>
      <c r="B21" s="108" t="s">
        <v>224</v>
      </c>
      <c r="C21" s="144" t="str">
        <f>IF($D$2="ET",VLOOKUP(B21,'N0.7_Lookup_References'!$E$13:$K$71,2,FALSE),IF('N2.1_Network_Risk_Summary'!$C$2="GD",VLOOKUP(B21,'N0.7_Lookup_References'!$E$13:$K$73,4,FALSE),IF($D$2="GT",VLOOKUP(B21,'N0.7_Lookup_References'!$E$13:$K$71,6,FALSE),"")))</f>
        <v>Filters</v>
      </c>
      <c r="D21" s="163" t="s">
        <v>441</v>
      </c>
      <c r="E21" s="359">
        <v>0</v>
      </c>
      <c r="F21" s="359">
        <v>0</v>
      </c>
      <c r="G21" s="359">
        <v>0</v>
      </c>
      <c r="H21" s="359">
        <v>0</v>
      </c>
      <c r="I21" s="359">
        <v>3.5272964797048885</v>
      </c>
      <c r="J21" s="359">
        <v>3.8162226751052288</v>
      </c>
      <c r="K21" s="359">
        <v>0.71570606099227585</v>
      </c>
      <c r="L21" s="359">
        <v>1.66908468379797</v>
      </c>
      <c r="M21" s="359">
        <v>0.47014859245813023</v>
      </c>
      <c r="N21" s="359">
        <v>5.3768297701634475</v>
      </c>
      <c r="O21" s="359">
        <v>0</v>
      </c>
      <c r="P21" s="359">
        <v>0</v>
      </c>
      <c r="Q21" s="359">
        <v>0</v>
      </c>
      <c r="R21" s="359">
        <v>0</v>
      </c>
      <c r="S21" s="359">
        <v>0.34555344084706757</v>
      </c>
      <c r="T21" s="359">
        <v>6.0984904908644877</v>
      </c>
      <c r="U21" s="359">
        <v>2.5017600086731129</v>
      </c>
      <c r="V21" s="359">
        <v>0.60863043695755636</v>
      </c>
      <c r="W21" s="359">
        <v>1.4204646765922797</v>
      </c>
      <c r="X21" s="359">
        <v>7.002923858660222</v>
      </c>
      <c r="Y21" s="359">
        <v>0</v>
      </c>
      <c r="Z21" s="359">
        <v>0.15258380752257877</v>
      </c>
      <c r="AA21" s="359">
        <v>0</v>
      </c>
      <c r="AB21" s="359">
        <v>0</v>
      </c>
      <c r="AC21" s="359">
        <v>0</v>
      </c>
      <c r="AD21" s="359">
        <v>-0.35289621346658417</v>
      </c>
      <c r="AE21" s="359">
        <v>-0.24356074493033347</v>
      </c>
      <c r="AF21" s="359">
        <v>-0.15812315324054158</v>
      </c>
      <c r="AG21" s="359">
        <v>-0.41745574345597153</v>
      </c>
      <c r="AH21" s="359">
        <v>-0.1134532240054819</v>
      </c>
      <c r="AI21" s="360">
        <v>0</v>
      </c>
      <c r="AJ21" s="360">
        <v>0.1980549567038847</v>
      </c>
      <c r="AK21" s="360">
        <v>0</v>
      </c>
      <c r="AL21" s="360">
        <v>0</v>
      </c>
      <c r="AM21" s="360">
        <v>0.61147716265222707</v>
      </c>
      <c r="AN21" s="360">
        <v>5.4196542261482881</v>
      </c>
      <c r="AO21" s="360">
        <v>1.7164112609412723</v>
      </c>
      <c r="AP21" s="360">
        <v>0.43102573971045549</v>
      </c>
      <c r="AQ21" s="360">
        <v>0.97871533857364446</v>
      </c>
      <c r="AR21" s="360">
        <v>6.6536069902370016</v>
      </c>
      <c r="AS21" s="361">
        <f t="shared" si="21"/>
        <v>0</v>
      </c>
      <c r="AT21" s="361">
        <f t="shared" si="22"/>
        <v>0</v>
      </c>
      <c r="AU21" s="361">
        <f t="shared" si="26"/>
        <v>0</v>
      </c>
      <c r="AV21" s="361">
        <f t="shared" si="27"/>
        <v>0</v>
      </c>
      <c r="AW21" s="361">
        <f t="shared" si="28"/>
        <v>-3.1817430388578209</v>
      </c>
      <c r="AX21" s="361">
        <f t="shared" si="29"/>
        <v>2.2822678157592589</v>
      </c>
      <c r="AY21" s="361">
        <f t="shared" si="30"/>
        <v>1.786053947680837</v>
      </c>
      <c r="AZ21" s="361">
        <f t="shared" si="31"/>
        <v>-1.0604542468404137</v>
      </c>
      <c r="BA21" s="361">
        <f t="shared" si="32"/>
        <v>0.95031608413414947</v>
      </c>
      <c r="BB21" s="361">
        <f t="shared" si="33"/>
        <v>1.6260940884967745</v>
      </c>
      <c r="BC21" s="361">
        <f t="shared" si="16"/>
        <v>0</v>
      </c>
      <c r="BD21" s="361">
        <f t="shared" si="3"/>
        <v>4.5471149181305931E-2</v>
      </c>
      <c r="BE21" s="361">
        <f t="shared" si="4"/>
        <v>0</v>
      </c>
      <c r="BF21" s="361">
        <f t="shared" si="5"/>
        <v>0</v>
      </c>
      <c r="BG21" s="361">
        <f t="shared" si="6"/>
        <v>0.2659237218051595</v>
      </c>
      <c r="BH21" s="361">
        <f t="shared" si="7"/>
        <v>-0.32594005124961534</v>
      </c>
      <c r="BI21" s="361">
        <f t="shared" si="8"/>
        <v>-0.54178800280150718</v>
      </c>
      <c r="BJ21" s="361">
        <f t="shared" si="9"/>
        <v>-1.9481544006559326E-2</v>
      </c>
      <c r="BK21" s="361">
        <f t="shared" si="10"/>
        <v>-2.4293594562663667E-2</v>
      </c>
      <c r="BL21" s="361">
        <f t="shared" si="11"/>
        <v>-0.23586364441773888</v>
      </c>
      <c r="BN21" s="30">
        <f t="shared" si="17"/>
        <v>15.575288262221939</v>
      </c>
      <c r="BO21" s="30">
        <f t="shared" si="18"/>
        <v>2.4025346503727851</v>
      </c>
      <c r="BP21" s="30">
        <f t="shared" si="12"/>
        <v>17.977822912594725</v>
      </c>
      <c r="BQ21" s="30">
        <f t="shared" si="19"/>
        <v>-1.1329052715763339</v>
      </c>
      <c r="BR21" s="30">
        <f t="shared" si="13"/>
        <v>16.008945674966775</v>
      </c>
      <c r="BS21" s="30">
        <f t="shared" si="23"/>
        <v>-0.83597196605161894</v>
      </c>
      <c r="BU21" s="263"/>
      <c r="BV21" s="263"/>
      <c r="BW21" s="263"/>
      <c r="BX21" s="263"/>
      <c r="BY21" s="263"/>
      <c r="BZ21" s="263"/>
      <c r="CA21" s="263"/>
      <c r="CB21" s="270">
        <f t="shared" si="14"/>
        <v>0</v>
      </c>
      <c r="CD21" s="165" t="str">
        <f t="shared" si="20"/>
        <v>OK</v>
      </c>
      <c r="CE21" s="165" t="str">
        <f t="shared" si="24"/>
        <v>Error</v>
      </c>
      <c r="CF21" s="165" t="str">
        <f t="shared" si="25"/>
        <v>Error</v>
      </c>
    </row>
    <row r="22" spans="1:87">
      <c r="A22" t="s">
        <v>868</v>
      </c>
      <c r="B22" s="108" t="s">
        <v>233</v>
      </c>
      <c r="C22" s="144" t="str">
        <f>IF($D$2="ET",VLOOKUP(B22,'N0.7_Lookup_References'!$E$13:$K$71,2,FALSE),IF('N2.1_Network_Risk_Summary'!$C$2="GD",VLOOKUP(B22,'N0.7_Lookup_References'!$E$13:$K$73,4,FALSE),IF($D$2="GT",VLOOKUP(B22,'N0.7_Lookup_References'!$E$13:$K$71,6,FALSE),"")))</f>
        <v>Slamshut/ Regulators</v>
      </c>
      <c r="D22" s="163" t="s">
        <v>441</v>
      </c>
      <c r="E22" s="359">
        <v>0</v>
      </c>
      <c r="F22" s="359">
        <v>0</v>
      </c>
      <c r="G22" s="359">
        <v>0</v>
      </c>
      <c r="H22" s="359">
        <v>0</v>
      </c>
      <c r="I22" s="359">
        <v>6.0880152437047634E-2</v>
      </c>
      <c r="J22" s="359">
        <v>5.0711105452876444</v>
      </c>
      <c r="K22" s="359">
        <v>2.5092207994776663</v>
      </c>
      <c r="L22" s="359">
        <v>1.7238295842573699</v>
      </c>
      <c r="M22" s="359">
        <v>1.9136951405246552</v>
      </c>
      <c r="N22" s="359">
        <v>14.762192744043915</v>
      </c>
      <c r="O22" s="359">
        <v>0</v>
      </c>
      <c r="P22" s="359">
        <v>0</v>
      </c>
      <c r="Q22" s="359">
        <v>0</v>
      </c>
      <c r="R22" s="359">
        <v>0</v>
      </c>
      <c r="S22" s="359">
        <v>0</v>
      </c>
      <c r="T22" s="359">
        <v>7.6076241050888491E-2</v>
      </c>
      <c r="U22" s="359">
        <v>6.0460697056720134</v>
      </c>
      <c r="V22" s="359">
        <v>2.5247498138287119</v>
      </c>
      <c r="W22" s="359">
        <v>2.5619323972140058</v>
      </c>
      <c r="X22" s="359">
        <v>20.931875356659049</v>
      </c>
      <c r="Y22" s="359">
        <v>0</v>
      </c>
      <c r="Z22" s="359">
        <v>1.2424931648360929E-2</v>
      </c>
      <c r="AA22" s="359">
        <v>5.7911252608880241E-2</v>
      </c>
      <c r="AB22" s="359">
        <v>0</v>
      </c>
      <c r="AC22" s="359">
        <v>2.4713266217078832E-2</v>
      </c>
      <c r="AD22" s="359">
        <v>0.19892928288796419</v>
      </c>
      <c r="AE22" s="359">
        <v>0.13099547354609523</v>
      </c>
      <c r="AF22" s="359">
        <v>-3.0899357269080496E-4</v>
      </c>
      <c r="AG22" s="359">
        <v>-0.38172679431470924</v>
      </c>
      <c r="AH22" s="359">
        <v>-1.4549107452134917</v>
      </c>
      <c r="AI22" s="360">
        <v>7.7804672126415113E-3</v>
      </c>
      <c r="AJ22" s="360">
        <v>4.5513600193721436E-2</v>
      </c>
      <c r="AK22" s="360">
        <v>7.0944255378446286E-2</v>
      </c>
      <c r="AL22" s="360">
        <v>0</v>
      </c>
      <c r="AM22" s="360">
        <v>0.47848238333760457</v>
      </c>
      <c r="AN22" s="360">
        <v>0.97942505569505722</v>
      </c>
      <c r="AO22" s="360">
        <v>5.6915090076880812</v>
      </c>
      <c r="AP22" s="360">
        <v>2.1437497411690685</v>
      </c>
      <c r="AQ22" s="360">
        <v>1.5466405158494918</v>
      </c>
      <c r="AR22" s="360">
        <v>16.346540848553587</v>
      </c>
      <c r="AS22" s="361">
        <f t="shared" si="21"/>
        <v>0</v>
      </c>
      <c r="AT22" s="361">
        <f t="shared" si="22"/>
        <v>0</v>
      </c>
      <c r="AU22" s="361">
        <f t="shared" si="26"/>
        <v>0</v>
      </c>
      <c r="AV22" s="361">
        <f t="shared" si="27"/>
        <v>0</v>
      </c>
      <c r="AW22" s="361">
        <f t="shared" si="28"/>
        <v>-6.0880152437047634E-2</v>
      </c>
      <c r="AX22" s="361">
        <f t="shared" si="29"/>
        <v>-4.9950343042367562</v>
      </c>
      <c r="AY22" s="361">
        <f t="shared" si="30"/>
        <v>3.5368489061943471</v>
      </c>
      <c r="AZ22" s="361">
        <f t="shared" si="31"/>
        <v>0.80092022957134201</v>
      </c>
      <c r="BA22" s="361">
        <f t="shared" si="32"/>
        <v>0.64823725668935062</v>
      </c>
      <c r="BB22" s="361">
        <f t="shared" si="33"/>
        <v>6.1696826126151336</v>
      </c>
      <c r="BC22" s="361">
        <f t="shared" si="16"/>
        <v>7.7804672126415113E-3</v>
      </c>
      <c r="BD22" s="361">
        <f t="shared" si="3"/>
        <v>3.3088668545360508E-2</v>
      </c>
      <c r="BE22" s="361">
        <f t="shared" si="4"/>
        <v>1.3033002769566045E-2</v>
      </c>
      <c r="BF22" s="361">
        <f t="shared" si="5"/>
        <v>0</v>
      </c>
      <c r="BG22" s="361">
        <f t="shared" si="6"/>
        <v>0.45376911712052576</v>
      </c>
      <c r="BH22" s="361">
        <f t="shared" si="7"/>
        <v>0.70441953175620453</v>
      </c>
      <c r="BI22" s="361">
        <f t="shared" si="8"/>
        <v>-0.48555617153002739</v>
      </c>
      <c r="BJ22" s="361">
        <f t="shared" si="9"/>
        <v>-0.38069107908695266</v>
      </c>
      <c r="BK22" s="361">
        <f t="shared" si="10"/>
        <v>-0.63356508704980463</v>
      </c>
      <c r="BL22" s="361">
        <f t="shared" si="11"/>
        <v>-3.1304237628919687</v>
      </c>
      <c r="BN22" s="30">
        <f t="shared" si="17"/>
        <v>26.0409289660283</v>
      </c>
      <c r="BO22" s="30">
        <f t="shared" si="18"/>
        <v>6.0997745483963692</v>
      </c>
      <c r="BP22" s="30">
        <f t="shared" si="12"/>
        <v>32.140703514424672</v>
      </c>
      <c r="BQ22" s="30">
        <f t="shared" si="19"/>
        <v>-1.4119723261925123</v>
      </c>
      <c r="BR22" s="30">
        <f t="shared" si="13"/>
        <v>27.310585875077699</v>
      </c>
      <c r="BS22" s="243">
        <f t="shared" si="23"/>
        <v>-3.4181453131544552</v>
      </c>
      <c r="BU22" s="263"/>
      <c r="BV22" s="263"/>
      <c r="BW22" s="263"/>
      <c r="BX22" s="263"/>
      <c r="BY22" s="263"/>
      <c r="BZ22" s="263"/>
      <c r="CA22" s="263"/>
      <c r="CB22" s="270">
        <f t="shared" si="14"/>
        <v>0</v>
      </c>
      <c r="CD22" s="165" t="str">
        <f t="shared" si="20"/>
        <v>OK</v>
      </c>
      <c r="CE22" s="165" t="str">
        <f t="shared" si="24"/>
        <v>Error</v>
      </c>
      <c r="CF22" s="165" t="str">
        <f t="shared" si="25"/>
        <v>Error</v>
      </c>
    </row>
    <row r="23" spans="1:87">
      <c r="A23" t="s">
        <v>868</v>
      </c>
      <c r="B23" s="108" t="s">
        <v>240</v>
      </c>
      <c r="C23" s="144" t="str">
        <f>IF($D$2="ET",VLOOKUP(B23,'N0.7_Lookup_References'!$E$13:$K$71,2,FALSE),IF('N2.1_Network_Risk_Summary'!$C$2="GD",VLOOKUP(B23,'N0.7_Lookup_References'!$E$13:$K$73,4,FALSE),IF($D$2="GT",VLOOKUP(B23,'N0.7_Lookup_References'!$E$13:$K$71,6,FALSE),"")))</f>
        <v>Pre-heating</v>
      </c>
      <c r="D23" s="163" t="s">
        <v>441</v>
      </c>
      <c r="E23" s="359">
        <v>0.1032931935040694</v>
      </c>
      <c r="F23" s="359">
        <v>2.596903762279748</v>
      </c>
      <c r="G23" s="359">
        <v>0.63998376434344628</v>
      </c>
      <c r="H23" s="359">
        <v>0.61440977792178708</v>
      </c>
      <c r="I23" s="359">
        <v>0.38487718571703783</v>
      </c>
      <c r="J23" s="359">
        <v>0</v>
      </c>
      <c r="K23" s="359">
        <v>0</v>
      </c>
      <c r="L23" s="359">
        <v>0.56608495144055271</v>
      </c>
      <c r="M23" s="359">
        <v>0.3514576199678584</v>
      </c>
      <c r="N23" s="359">
        <v>3.4948483227326363</v>
      </c>
      <c r="O23" s="359">
        <v>0</v>
      </c>
      <c r="P23" s="359">
        <v>2.3932184234624381</v>
      </c>
      <c r="Q23" s="359">
        <v>1.4249516783821967</v>
      </c>
      <c r="R23" s="359">
        <v>0.9080534115877823</v>
      </c>
      <c r="S23" s="359">
        <v>0.51464516687458306</v>
      </c>
      <c r="T23" s="359">
        <v>0.23662779188448138</v>
      </c>
      <c r="U23" s="359">
        <v>0</v>
      </c>
      <c r="V23" s="359">
        <v>0</v>
      </c>
      <c r="W23" s="359">
        <v>0.51306001192802653</v>
      </c>
      <c r="X23" s="359">
        <v>4.4510123559583441</v>
      </c>
      <c r="Y23" s="359">
        <v>0.50960358428602348</v>
      </c>
      <c r="Z23" s="359">
        <v>-0.88879507219204268</v>
      </c>
      <c r="AA23" s="359">
        <v>-0.52584493584370107</v>
      </c>
      <c r="AB23" s="359">
        <v>-0.16116181270186497</v>
      </c>
      <c r="AC23" s="359">
        <v>-0.20376249565028379</v>
      </c>
      <c r="AD23" s="359">
        <v>0</v>
      </c>
      <c r="AE23" s="359">
        <v>0</v>
      </c>
      <c r="AF23" s="359">
        <v>0</v>
      </c>
      <c r="AG23" s="359">
        <v>0</v>
      </c>
      <c r="AH23" s="359">
        <v>-0.79466143844727943</v>
      </c>
      <c r="AI23" s="360">
        <v>0.69592286958766914</v>
      </c>
      <c r="AJ23" s="360">
        <v>1.1811883242185455</v>
      </c>
      <c r="AK23" s="360">
        <v>0.67238861009255546</v>
      </c>
      <c r="AL23" s="360">
        <v>0.33877886756811498</v>
      </c>
      <c r="AM23" s="360">
        <v>0.51062012823551362</v>
      </c>
      <c r="AN23" s="360">
        <v>0</v>
      </c>
      <c r="AO23" s="360">
        <v>0</v>
      </c>
      <c r="AP23" s="360">
        <v>0</v>
      </c>
      <c r="AQ23" s="360">
        <v>0.33250347643572553</v>
      </c>
      <c r="AR23" s="360">
        <v>2.3740880523747689</v>
      </c>
      <c r="AS23" s="361">
        <f t="shared" si="21"/>
        <v>-0.1032931935040694</v>
      </c>
      <c r="AT23" s="361">
        <f t="shared" si="22"/>
        <v>-0.20368533881730988</v>
      </c>
      <c r="AU23" s="361">
        <f t="shared" si="26"/>
        <v>0.78496791403875044</v>
      </c>
      <c r="AV23" s="361">
        <f t="shared" si="27"/>
        <v>0.29364363366599522</v>
      </c>
      <c r="AW23" s="361">
        <f t="shared" si="28"/>
        <v>0.12976798115754523</v>
      </c>
      <c r="AX23" s="361">
        <f t="shared" si="29"/>
        <v>0.23662779188448138</v>
      </c>
      <c r="AY23" s="361">
        <f t="shared" si="30"/>
        <v>0</v>
      </c>
      <c r="AZ23" s="361">
        <f t="shared" si="31"/>
        <v>-0.56608495144055271</v>
      </c>
      <c r="BA23" s="361">
        <f t="shared" si="32"/>
        <v>0.16160239196016812</v>
      </c>
      <c r="BB23" s="361">
        <f t="shared" si="33"/>
        <v>0.95616403322570775</v>
      </c>
      <c r="BC23" s="361">
        <f t="shared" si="16"/>
        <v>0.18631928530164565</v>
      </c>
      <c r="BD23" s="361">
        <f t="shared" si="3"/>
        <v>-0.32323502705185003</v>
      </c>
      <c r="BE23" s="361">
        <f t="shared" si="4"/>
        <v>-0.22671813244594019</v>
      </c>
      <c r="BF23" s="361">
        <f t="shared" si="5"/>
        <v>-0.40811273131780235</v>
      </c>
      <c r="BG23" s="361">
        <f t="shared" si="6"/>
        <v>0.19973745701121437</v>
      </c>
      <c r="BH23" s="361">
        <f t="shared" si="7"/>
        <v>-0.23662779188448138</v>
      </c>
      <c r="BI23" s="361">
        <f t="shared" si="8"/>
        <v>0</v>
      </c>
      <c r="BJ23" s="361">
        <f t="shared" si="9"/>
        <v>0</v>
      </c>
      <c r="BK23" s="361">
        <f t="shared" si="10"/>
        <v>-0.180556535492301</v>
      </c>
      <c r="BL23" s="361">
        <f t="shared" si="11"/>
        <v>-1.2822628651362957</v>
      </c>
      <c r="BN23" s="30">
        <f t="shared" si="17"/>
        <v>8.7518585779071358</v>
      </c>
      <c r="BO23" s="30">
        <f t="shared" si="18"/>
        <v>1.6897102621707161</v>
      </c>
      <c r="BP23" s="30">
        <f t="shared" si="12"/>
        <v>10.441568840077853</v>
      </c>
      <c r="BQ23" s="30">
        <f t="shared" si="19"/>
        <v>-2.0646221705491481</v>
      </c>
      <c r="BR23" s="30">
        <f t="shared" si="13"/>
        <v>6.105490328512893</v>
      </c>
      <c r="BS23" s="30">
        <f t="shared" si="23"/>
        <v>-2.2714563410158108</v>
      </c>
      <c r="BU23" s="263"/>
      <c r="BV23" s="263"/>
      <c r="BW23" s="263"/>
      <c r="BX23" s="263"/>
      <c r="BY23" s="263"/>
      <c r="BZ23" s="263"/>
      <c r="CA23" s="263"/>
      <c r="CB23" s="270">
        <f t="shared" si="14"/>
        <v>0</v>
      </c>
      <c r="CD23" s="165" t="str">
        <f t="shared" si="20"/>
        <v>OK</v>
      </c>
      <c r="CE23" s="165" t="str">
        <f t="shared" si="24"/>
        <v>Error</v>
      </c>
      <c r="CF23" s="165" t="str">
        <f t="shared" si="25"/>
        <v>Error</v>
      </c>
    </row>
    <row r="24" spans="1:87">
      <c r="A24" t="s">
        <v>868</v>
      </c>
      <c r="B24" s="108" t="s">
        <v>246</v>
      </c>
      <c r="C24" s="144" t="str">
        <f>IF($D$2="ET",VLOOKUP(B24,'N0.7_Lookup_References'!$E$13:$K$71,2,FALSE),IF('N2.1_Network_Risk_Summary'!$C$2="GD",VLOOKUP(B24,'N0.7_Lookup_References'!$E$13:$K$73,4,FALSE),IF($D$2="GT",VLOOKUP(B24,'N0.7_Lookup_References'!$E$13:$K$71,6,FALSE),"")))</f>
        <v>Odorisation &amp; Metering</v>
      </c>
      <c r="D24" s="163" t="s">
        <v>441</v>
      </c>
      <c r="E24" s="359">
        <v>0.41971936457033876</v>
      </c>
      <c r="F24" s="359">
        <v>0</v>
      </c>
      <c r="G24" s="359">
        <v>0.24341379326846693</v>
      </c>
      <c r="H24" s="359">
        <v>0.21239045175406243</v>
      </c>
      <c r="I24" s="359">
        <v>0</v>
      </c>
      <c r="J24" s="359">
        <v>0</v>
      </c>
      <c r="K24" s="359">
        <v>0</v>
      </c>
      <c r="L24" s="359">
        <v>0</v>
      </c>
      <c r="M24" s="359">
        <v>0.24907192178904025</v>
      </c>
      <c r="N24" s="359">
        <v>2.7765445039055292</v>
      </c>
      <c r="O24" s="359">
        <v>0.38297035889341668</v>
      </c>
      <c r="P24" s="359">
        <v>9.8193021433106972E-2</v>
      </c>
      <c r="Q24" s="359">
        <v>7.3509299639716044E-2</v>
      </c>
      <c r="R24" s="359">
        <v>0.32277238810604159</v>
      </c>
      <c r="S24" s="359">
        <v>0.13339164065191783</v>
      </c>
      <c r="T24" s="359">
        <v>0</v>
      </c>
      <c r="U24" s="359">
        <v>0</v>
      </c>
      <c r="V24" s="359">
        <v>0</v>
      </c>
      <c r="W24" s="359">
        <v>0</v>
      </c>
      <c r="X24" s="359">
        <v>3.7973360899734026</v>
      </c>
      <c r="Y24" s="359">
        <v>1.424514239403149E-2</v>
      </c>
      <c r="Z24" s="359">
        <v>-5.8853774122542966E-2</v>
      </c>
      <c r="AA24" s="359">
        <v>6.5845517926176808E-2</v>
      </c>
      <c r="AB24" s="359">
        <v>-0.32277238810604159</v>
      </c>
      <c r="AC24" s="359">
        <v>-0.13339164065191783</v>
      </c>
      <c r="AD24" s="359">
        <v>0</v>
      </c>
      <c r="AE24" s="359">
        <v>0</v>
      </c>
      <c r="AF24" s="359">
        <v>0</v>
      </c>
      <c r="AG24" s="359">
        <v>0</v>
      </c>
      <c r="AH24" s="359">
        <v>-1.9161940428662343</v>
      </c>
      <c r="AI24" s="360">
        <v>0.36590403696445795</v>
      </c>
      <c r="AJ24" s="360">
        <v>6.2610894433554221E-2</v>
      </c>
      <c r="AK24" s="360">
        <v>0.20695808817645686</v>
      </c>
      <c r="AL24" s="360">
        <v>0</v>
      </c>
      <c r="AM24" s="360">
        <v>0</v>
      </c>
      <c r="AN24" s="360">
        <v>0</v>
      </c>
      <c r="AO24" s="360">
        <v>0</v>
      </c>
      <c r="AP24" s="360">
        <v>0</v>
      </c>
      <c r="AQ24" s="360">
        <v>0</v>
      </c>
      <c r="AR24" s="360">
        <v>0.92793185761082864</v>
      </c>
      <c r="AS24" s="361">
        <f t="shared" si="21"/>
        <v>-3.6749005676922075E-2</v>
      </c>
      <c r="AT24" s="361">
        <f t="shared" si="22"/>
        <v>9.8193021433106972E-2</v>
      </c>
      <c r="AU24" s="361">
        <f t="shared" si="26"/>
        <v>-0.16990449362875087</v>
      </c>
      <c r="AV24" s="361">
        <f t="shared" si="27"/>
        <v>0.11038193635197915</v>
      </c>
      <c r="AW24" s="361">
        <f t="shared" si="28"/>
        <v>0.13339164065191783</v>
      </c>
      <c r="AX24" s="361">
        <f t="shared" si="29"/>
        <v>0</v>
      </c>
      <c r="AY24" s="361">
        <f t="shared" si="30"/>
        <v>0</v>
      </c>
      <c r="AZ24" s="361">
        <f t="shared" si="31"/>
        <v>0</v>
      </c>
      <c r="BA24" s="361">
        <f t="shared" si="32"/>
        <v>-0.24907192178904025</v>
      </c>
      <c r="BB24" s="361">
        <f t="shared" si="33"/>
        <v>1.0207915860678733</v>
      </c>
      <c r="BC24" s="361">
        <f t="shared" si="16"/>
        <v>-3.1311464322990257E-2</v>
      </c>
      <c r="BD24" s="361">
        <f t="shared" si="3"/>
        <v>2.3271647122990222E-2</v>
      </c>
      <c r="BE24" s="361">
        <f t="shared" si="4"/>
        <v>6.7603270610564023E-2</v>
      </c>
      <c r="BF24" s="361">
        <f t="shared" si="5"/>
        <v>0</v>
      </c>
      <c r="BG24" s="361">
        <f t="shared" si="6"/>
        <v>0</v>
      </c>
      <c r="BH24" s="361">
        <f t="shared" si="7"/>
        <v>0</v>
      </c>
      <c r="BI24" s="361">
        <f t="shared" si="8"/>
        <v>0</v>
      </c>
      <c r="BJ24" s="361">
        <f t="shared" si="9"/>
        <v>0</v>
      </c>
      <c r="BK24" s="361">
        <f t="shared" si="10"/>
        <v>0</v>
      </c>
      <c r="BL24" s="361">
        <f t="shared" si="11"/>
        <v>-0.95321018949633984</v>
      </c>
      <c r="BN24" s="30">
        <f t="shared" si="17"/>
        <v>3.9011400352874377</v>
      </c>
      <c r="BO24" s="30">
        <f t="shared" si="18"/>
        <v>0.90703276341016403</v>
      </c>
      <c r="BP24" s="30">
        <f t="shared" si="12"/>
        <v>4.8081727986976013</v>
      </c>
      <c r="BQ24" s="30">
        <f t="shared" si="19"/>
        <v>-2.3511211854265284</v>
      </c>
      <c r="BR24" s="30">
        <f t="shared" si="13"/>
        <v>1.5634048771852975</v>
      </c>
      <c r="BS24" s="30">
        <f t="shared" si="23"/>
        <v>-0.89364673608577583</v>
      </c>
      <c r="BU24" s="263"/>
      <c r="BV24" s="263"/>
      <c r="BW24" s="263"/>
      <c r="BX24" s="263"/>
      <c r="BY24" s="263"/>
      <c r="BZ24" s="263"/>
      <c r="CA24" s="263"/>
      <c r="CB24" s="270">
        <f t="shared" si="14"/>
        <v>0</v>
      </c>
      <c r="CD24" s="165" t="str">
        <f t="shared" si="20"/>
        <v>OK</v>
      </c>
      <c r="CE24" s="165" t="str">
        <f t="shared" si="24"/>
        <v>Error</v>
      </c>
      <c r="CF24" s="165" t="str">
        <f t="shared" si="25"/>
        <v>Error</v>
      </c>
    </row>
    <row r="25" spans="1:87" ht="14.15" customHeight="1">
      <c r="A25" t="s">
        <v>868</v>
      </c>
      <c r="B25" s="108" t="s">
        <v>251</v>
      </c>
      <c r="C25" s="144" t="str">
        <f>IF($D$2="ET",VLOOKUP(B25,'N0.7_Lookup_References'!$E$13:$K$71,2,FALSE),IF('N2.1_Network_Risk_Summary'!$C$2="GD",VLOOKUP(B25,'N0.7_Lookup_References'!$E$13:$K$73,4,FALSE),IF($D$2="GT",VLOOKUP(B25,'N0.7_Lookup_References'!$E$13:$K$71,6,FALSE),"")))</f>
        <v>Governors</v>
      </c>
      <c r="D25" s="163" t="s">
        <v>441</v>
      </c>
      <c r="E25" s="359">
        <v>1.1042893476263789</v>
      </c>
      <c r="F25" s="359">
        <v>0.41680488669978027</v>
      </c>
      <c r="G25" s="359">
        <v>0.27829987524599614</v>
      </c>
      <c r="H25" s="359">
        <v>0.29823586918603989</v>
      </c>
      <c r="I25" s="359">
        <v>0.24500556998528997</v>
      </c>
      <c r="J25" s="359">
        <v>0.24352517245865785</v>
      </c>
      <c r="K25" s="359">
        <v>0.24292773802945883</v>
      </c>
      <c r="L25" s="359">
        <v>0.31227717465280014</v>
      </c>
      <c r="M25" s="359">
        <v>0.36622644197466497</v>
      </c>
      <c r="N25" s="359">
        <v>20.259452234924357</v>
      </c>
      <c r="O25" s="359">
        <v>1.0348837953152119</v>
      </c>
      <c r="P25" s="359">
        <v>0.59405477999945</v>
      </c>
      <c r="Q25" s="359">
        <v>0.37832437221376825</v>
      </c>
      <c r="R25" s="359">
        <v>0.21859342522966319</v>
      </c>
      <c r="S25" s="359">
        <v>0.31061458469736863</v>
      </c>
      <c r="T25" s="359">
        <v>0.21666227438160587</v>
      </c>
      <c r="U25" s="359">
        <v>0.30786845615725633</v>
      </c>
      <c r="V25" s="359">
        <v>0.20736949292142079</v>
      </c>
      <c r="W25" s="359">
        <v>0.22728236182240091</v>
      </c>
      <c r="X25" s="359">
        <v>26.542185047854947</v>
      </c>
      <c r="Y25" s="359">
        <v>-0.10551556404296626</v>
      </c>
      <c r="Z25" s="359">
        <v>2.0987617616976567E-2</v>
      </c>
      <c r="AA25" s="359">
        <v>1.9207779783819642E-2</v>
      </c>
      <c r="AB25" s="359">
        <v>1.1234251367896769E-2</v>
      </c>
      <c r="AC25" s="359">
        <v>1.2746892400469473E-2</v>
      </c>
      <c r="AD25" s="359">
        <v>-6.8011849791050696E-3</v>
      </c>
      <c r="AE25" s="359">
        <v>-6.5797878541909369E-3</v>
      </c>
      <c r="AF25" s="359">
        <v>-2.5962864360646806E-4</v>
      </c>
      <c r="AG25" s="359">
        <v>-1.3744125344055679E-2</v>
      </c>
      <c r="AH25" s="359">
        <v>-3.3627208077272579</v>
      </c>
      <c r="AI25" s="360">
        <v>0.89021235660991793</v>
      </c>
      <c r="AJ25" s="360">
        <v>0.58949882727251524</v>
      </c>
      <c r="AK25" s="360">
        <v>0.44113115729725311</v>
      </c>
      <c r="AL25" s="360">
        <v>0.23986749594110179</v>
      </c>
      <c r="AM25" s="360">
        <v>0.30211754962468534</v>
      </c>
      <c r="AN25" s="360">
        <v>0.20322538692022063</v>
      </c>
      <c r="AO25" s="360">
        <v>0.27422236801018585</v>
      </c>
      <c r="AP25" s="360">
        <v>0.18245408482502506</v>
      </c>
      <c r="AQ25" s="360">
        <v>0.2177499817199359</v>
      </c>
      <c r="AR25" s="360">
        <v>21.671250619215943</v>
      </c>
      <c r="AS25" s="361">
        <f t="shared" si="21"/>
        <v>-6.9405552311166963E-2</v>
      </c>
      <c r="AT25" s="361">
        <f t="shared" si="22"/>
        <v>0.17724989329966973</v>
      </c>
      <c r="AU25" s="361">
        <f t="shared" si="26"/>
        <v>0.1000244969677721</v>
      </c>
      <c r="AV25" s="361">
        <f t="shared" si="27"/>
        <v>-7.9642443956376707E-2</v>
      </c>
      <c r="AW25" s="361">
        <f t="shared" si="28"/>
        <v>6.5609014712078667E-2</v>
      </c>
      <c r="AX25" s="361">
        <f t="shared" si="29"/>
        <v>-2.6862898077051972E-2</v>
      </c>
      <c r="AY25" s="361">
        <f t="shared" si="30"/>
        <v>6.4940718127797503E-2</v>
      </c>
      <c r="AZ25" s="361">
        <f t="shared" si="31"/>
        <v>-0.10490768173137935</v>
      </c>
      <c r="BA25" s="361">
        <f t="shared" si="32"/>
        <v>-0.13894408015226406</v>
      </c>
      <c r="BB25" s="361">
        <f t="shared" si="33"/>
        <v>6.2827328129305897</v>
      </c>
      <c r="BC25" s="361">
        <f t="shared" si="16"/>
        <v>-3.9155874662327728E-2</v>
      </c>
      <c r="BD25" s="361">
        <f t="shared" si="3"/>
        <v>-2.5543570343911304E-2</v>
      </c>
      <c r="BE25" s="361">
        <f t="shared" si="4"/>
        <v>4.3599005299665206E-2</v>
      </c>
      <c r="BF25" s="361">
        <f t="shared" si="5"/>
        <v>1.0039819343541839E-2</v>
      </c>
      <c r="BG25" s="361">
        <f t="shared" si="6"/>
        <v>-2.1243927473152791E-2</v>
      </c>
      <c r="BH25" s="361">
        <f t="shared" si="7"/>
        <v>-6.6357024822801813E-3</v>
      </c>
      <c r="BI25" s="361">
        <f t="shared" si="8"/>
        <v>-2.7066300292879542E-2</v>
      </c>
      <c r="BJ25" s="361">
        <f t="shared" si="9"/>
        <v>-2.4655779452789267E-2</v>
      </c>
      <c r="BK25" s="361">
        <f t="shared" si="10"/>
        <v>4.2117452415906531E-3</v>
      </c>
      <c r="BL25" s="361">
        <f t="shared" si="11"/>
        <v>-1.5082136209117465</v>
      </c>
      <c r="BN25" s="30">
        <f t="shared" si="17"/>
        <v>23.767044310783426</v>
      </c>
      <c r="BO25" s="30">
        <f t="shared" si="18"/>
        <v>6.2707942798096683</v>
      </c>
      <c r="BP25" s="30">
        <f t="shared" si="12"/>
        <v>30.037838590593093</v>
      </c>
      <c r="BQ25" s="30">
        <f>SUM(Y25:AH25)</f>
        <v>-3.43144455742202</v>
      </c>
      <c r="BR25" s="30">
        <f t="shared" si="13"/>
        <v>25.011729827436785</v>
      </c>
      <c r="BS25" s="30">
        <f>SUM(BC25:BL25)</f>
        <v>-1.5946642057342897</v>
      </c>
      <c r="BU25" s="263"/>
      <c r="BV25" s="263"/>
      <c r="BW25" s="263"/>
      <c r="BX25" s="263"/>
      <c r="BY25" s="263"/>
      <c r="BZ25" s="263"/>
      <c r="CA25" s="263"/>
      <c r="CB25" s="270">
        <f t="shared" si="14"/>
        <v>0</v>
      </c>
      <c r="CD25" s="165" t="str">
        <f t="shared" si="20"/>
        <v>OK</v>
      </c>
      <c r="CE25" s="165" t="str">
        <f t="shared" si="24"/>
        <v>Error</v>
      </c>
      <c r="CF25" s="165" t="str">
        <f t="shared" si="25"/>
        <v>Error</v>
      </c>
    </row>
    <row r="26" spans="1:87" hidden="1">
      <c r="A26" t="s">
        <v>868</v>
      </c>
      <c r="B26" s="108" t="s">
        <v>256</v>
      </c>
      <c r="C26" s="144" t="str">
        <f>IF($D$2="ET",VLOOKUP(B26,'N0.7_Lookup_References'!$E$13:$K$71,2,FALSE),IF('N2.1_Network_Risk_Summary'!$C$2="GD",VLOOKUP(B26,'N0.7_Lookup_References'!$E$13:$K$73,4,FALSE),IF($D$2="GT",VLOOKUP(B26,'N0.7_Lookup_References'!$E$13:$K$71,6,FALSE),"")))</f>
        <v>No entry required</v>
      </c>
      <c r="D26" s="163" t="s">
        <v>441</v>
      </c>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60"/>
      <c r="AJ26" s="360"/>
      <c r="AK26" s="360"/>
      <c r="AL26" s="360"/>
      <c r="AM26" s="360"/>
      <c r="AN26" s="360"/>
      <c r="AO26" s="360"/>
      <c r="AP26" s="360"/>
      <c r="AQ26" s="360"/>
      <c r="AR26" s="360"/>
      <c r="AS26" s="361">
        <f t="shared" si="21"/>
        <v>0</v>
      </c>
      <c r="AT26" s="361">
        <f t="shared" si="22"/>
        <v>0</v>
      </c>
      <c r="AU26" s="361">
        <f t="shared" si="26"/>
        <v>0</v>
      </c>
      <c r="AV26" s="361">
        <f t="shared" si="27"/>
        <v>0</v>
      </c>
      <c r="AW26" s="361">
        <f t="shared" si="28"/>
        <v>0</v>
      </c>
      <c r="AX26" s="361">
        <f t="shared" si="29"/>
        <v>0</v>
      </c>
      <c r="AY26" s="361">
        <f t="shared" si="30"/>
        <v>0</v>
      </c>
      <c r="AZ26" s="361">
        <f t="shared" si="31"/>
        <v>0</v>
      </c>
      <c r="BA26" s="361">
        <f t="shared" si="32"/>
        <v>0</v>
      </c>
      <c r="BB26" s="361">
        <f t="shared" si="33"/>
        <v>0</v>
      </c>
      <c r="BC26" s="361">
        <f t="shared" si="16"/>
        <v>0</v>
      </c>
      <c r="BD26" s="361">
        <f t="shared" si="3"/>
        <v>0</v>
      </c>
      <c r="BE26" s="361">
        <f t="shared" si="4"/>
        <v>0</v>
      </c>
      <c r="BF26" s="361">
        <f t="shared" si="5"/>
        <v>0</v>
      </c>
      <c r="BG26" s="361">
        <f t="shared" si="6"/>
        <v>0</v>
      </c>
      <c r="BH26" s="361">
        <f t="shared" si="7"/>
        <v>0</v>
      </c>
      <c r="BI26" s="361">
        <f t="shared" si="8"/>
        <v>0</v>
      </c>
      <c r="BJ26" s="361">
        <f t="shared" si="9"/>
        <v>0</v>
      </c>
      <c r="BK26" s="361">
        <f t="shared" si="10"/>
        <v>0</v>
      </c>
      <c r="BL26" s="361">
        <f t="shared" si="11"/>
        <v>0</v>
      </c>
      <c r="BN26" s="30">
        <f t="shared" si="17"/>
        <v>0</v>
      </c>
      <c r="BO26" s="30">
        <f t="shared" si="18"/>
        <v>0</v>
      </c>
      <c r="BP26" s="30">
        <f t="shared" si="12"/>
        <v>0</v>
      </c>
      <c r="BQ26" s="30">
        <f t="shared" si="19"/>
        <v>0</v>
      </c>
      <c r="BR26" s="30">
        <f t="shared" si="13"/>
        <v>0</v>
      </c>
      <c r="BS26" s="30">
        <f t="shared" si="23"/>
        <v>0</v>
      </c>
      <c r="BU26" s="263"/>
      <c r="BV26" s="263"/>
      <c r="BW26" s="263"/>
      <c r="BX26" s="263"/>
      <c r="BY26" s="263"/>
      <c r="BZ26" s="263"/>
      <c r="CA26" s="263"/>
      <c r="CB26" s="270">
        <f t="shared" si="14"/>
        <v>0</v>
      </c>
      <c r="CD26" s="165" t="str">
        <f t="shared" si="20"/>
        <v>OK</v>
      </c>
      <c r="CE26" s="165" t="str">
        <f t="shared" si="24"/>
        <v>OK</v>
      </c>
      <c r="CF26" s="165" t="str">
        <f t="shared" si="25"/>
        <v>OK</v>
      </c>
    </row>
    <row r="27" spans="1:87" hidden="1">
      <c r="A27" t="s">
        <v>868</v>
      </c>
      <c r="B27" s="108" t="s">
        <v>262</v>
      </c>
      <c r="C27" s="144" t="str">
        <f>IF($D$2="ET",VLOOKUP(B27,'N0.7_Lookup_References'!$E$13:$K$71,2,FALSE),IF('N2.1_Network_Risk_Summary'!$C$2="GD",VLOOKUP(B27,'N0.7_Lookup_References'!$E$13:$K$73,4,FALSE),IF($D$2="GT",VLOOKUP(B27,'N0.7_Lookup_References'!$E$13:$K$71,6,FALSE),"")))</f>
        <v>No entry required</v>
      </c>
      <c r="D27" s="163" t="s">
        <v>441</v>
      </c>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60"/>
      <c r="AJ27" s="360"/>
      <c r="AK27" s="360"/>
      <c r="AL27" s="360"/>
      <c r="AM27" s="360"/>
      <c r="AN27" s="360"/>
      <c r="AO27" s="360"/>
      <c r="AP27" s="360"/>
      <c r="AQ27" s="360"/>
      <c r="AR27" s="360"/>
      <c r="AS27" s="361">
        <f t="shared" si="21"/>
        <v>0</v>
      </c>
      <c r="AT27" s="361">
        <f t="shared" si="22"/>
        <v>0</v>
      </c>
      <c r="AU27" s="361">
        <f t="shared" si="26"/>
        <v>0</v>
      </c>
      <c r="AV27" s="361">
        <f t="shared" si="27"/>
        <v>0</v>
      </c>
      <c r="AW27" s="361">
        <f t="shared" si="28"/>
        <v>0</v>
      </c>
      <c r="AX27" s="361">
        <f t="shared" si="29"/>
        <v>0</v>
      </c>
      <c r="AY27" s="361">
        <f t="shared" si="30"/>
        <v>0</v>
      </c>
      <c r="AZ27" s="361">
        <f t="shared" si="31"/>
        <v>0</v>
      </c>
      <c r="BA27" s="361">
        <f t="shared" si="32"/>
        <v>0</v>
      </c>
      <c r="BB27" s="361">
        <f t="shared" si="33"/>
        <v>0</v>
      </c>
      <c r="BC27" s="361">
        <f t="shared" si="16"/>
        <v>0</v>
      </c>
      <c r="BD27" s="361">
        <f t="shared" si="3"/>
        <v>0</v>
      </c>
      <c r="BE27" s="361">
        <f t="shared" si="4"/>
        <v>0</v>
      </c>
      <c r="BF27" s="361">
        <f t="shared" si="5"/>
        <v>0</v>
      </c>
      <c r="BG27" s="361">
        <f t="shared" si="6"/>
        <v>0</v>
      </c>
      <c r="BH27" s="361">
        <f t="shared" si="7"/>
        <v>0</v>
      </c>
      <c r="BI27" s="361">
        <f t="shared" si="8"/>
        <v>0</v>
      </c>
      <c r="BJ27" s="361">
        <f t="shared" si="9"/>
        <v>0</v>
      </c>
      <c r="BK27" s="361">
        <f t="shared" si="10"/>
        <v>0</v>
      </c>
      <c r="BL27" s="361">
        <f t="shared" si="11"/>
        <v>0</v>
      </c>
      <c r="BN27" s="30">
        <f t="shared" si="17"/>
        <v>0</v>
      </c>
      <c r="BO27" s="30">
        <f t="shared" si="18"/>
        <v>0</v>
      </c>
      <c r="BP27" s="30">
        <f t="shared" si="12"/>
        <v>0</v>
      </c>
      <c r="BQ27" s="30">
        <f t="shared" si="19"/>
        <v>0</v>
      </c>
      <c r="BR27" s="30">
        <f t="shared" si="13"/>
        <v>0</v>
      </c>
      <c r="BS27" s="30">
        <f t="shared" si="23"/>
        <v>0</v>
      </c>
      <c r="BU27" s="263"/>
      <c r="BV27" s="263"/>
      <c r="BW27" s="263"/>
      <c r="BX27" s="263"/>
      <c r="BY27" s="263"/>
      <c r="BZ27" s="263"/>
      <c r="CA27" s="263"/>
      <c r="CB27" s="270">
        <f t="shared" si="14"/>
        <v>0</v>
      </c>
      <c r="CD27" s="165" t="str">
        <f t="shared" si="20"/>
        <v>OK</v>
      </c>
      <c r="CE27" s="165" t="str">
        <f t="shared" si="24"/>
        <v>OK</v>
      </c>
      <c r="CF27" s="165" t="str">
        <f t="shared" si="25"/>
        <v>OK</v>
      </c>
    </row>
    <row r="28" spans="1:87" hidden="1">
      <c r="A28" t="s">
        <v>868</v>
      </c>
      <c r="B28" s="108" t="s">
        <v>267</v>
      </c>
      <c r="C28" s="144" t="str">
        <f>IF($D$2="ET",VLOOKUP(B28,'N0.7_Lookup_References'!$E$13:$K$71,2,FALSE),IF('N2.1_Network_Risk_Summary'!$C$2="GD",VLOOKUP(B28,'N0.7_Lookup_References'!$E$13:$K$73,4,FALSE),IF($D$2="GT",VLOOKUP(B28,'N0.7_Lookup_References'!$E$13:$K$71,6,FALSE),"")))</f>
        <v>No entry required</v>
      </c>
      <c r="D28" s="163" t="s">
        <v>441</v>
      </c>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60"/>
      <c r="AJ28" s="360"/>
      <c r="AK28" s="360"/>
      <c r="AL28" s="360"/>
      <c r="AM28" s="360"/>
      <c r="AN28" s="360"/>
      <c r="AO28" s="360"/>
      <c r="AP28" s="360"/>
      <c r="AQ28" s="360"/>
      <c r="AR28" s="360"/>
      <c r="AS28" s="361">
        <f t="shared" si="21"/>
        <v>0</v>
      </c>
      <c r="AT28" s="361">
        <f t="shared" si="22"/>
        <v>0</v>
      </c>
      <c r="AU28" s="361">
        <f t="shared" si="26"/>
        <v>0</v>
      </c>
      <c r="AV28" s="361">
        <f t="shared" si="27"/>
        <v>0</v>
      </c>
      <c r="AW28" s="361">
        <f t="shared" si="28"/>
        <v>0</v>
      </c>
      <c r="AX28" s="361">
        <f t="shared" si="29"/>
        <v>0</v>
      </c>
      <c r="AY28" s="361">
        <f t="shared" si="30"/>
        <v>0</v>
      </c>
      <c r="AZ28" s="361">
        <f t="shared" si="31"/>
        <v>0</v>
      </c>
      <c r="BA28" s="361">
        <f t="shared" si="32"/>
        <v>0</v>
      </c>
      <c r="BB28" s="361">
        <f t="shared" si="33"/>
        <v>0</v>
      </c>
      <c r="BC28" s="361">
        <f t="shared" si="16"/>
        <v>0</v>
      </c>
      <c r="BD28" s="361">
        <f t="shared" si="3"/>
        <v>0</v>
      </c>
      <c r="BE28" s="361">
        <f t="shared" si="4"/>
        <v>0</v>
      </c>
      <c r="BF28" s="361">
        <f t="shared" si="5"/>
        <v>0</v>
      </c>
      <c r="BG28" s="361">
        <f t="shared" si="6"/>
        <v>0</v>
      </c>
      <c r="BH28" s="361">
        <f t="shared" si="7"/>
        <v>0</v>
      </c>
      <c r="BI28" s="361">
        <f t="shared" si="8"/>
        <v>0</v>
      </c>
      <c r="BJ28" s="361">
        <f t="shared" si="9"/>
        <v>0</v>
      </c>
      <c r="BK28" s="361">
        <f t="shared" si="10"/>
        <v>0</v>
      </c>
      <c r="BL28" s="361">
        <f t="shared" si="11"/>
        <v>0</v>
      </c>
      <c r="BN28" s="109">
        <f t="shared" si="17"/>
        <v>0</v>
      </c>
      <c r="BO28" s="30">
        <f t="shared" si="18"/>
        <v>0</v>
      </c>
      <c r="BP28" s="30">
        <f t="shared" si="12"/>
        <v>0</v>
      </c>
      <c r="BQ28" s="30">
        <f t="shared" si="19"/>
        <v>0</v>
      </c>
      <c r="BR28" s="30">
        <f t="shared" si="13"/>
        <v>0</v>
      </c>
      <c r="BS28" s="30">
        <f t="shared" si="23"/>
        <v>0</v>
      </c>
      <c r="BU28" s="263"/>
      <c r="BV28" s="263"/>
      <c r="BW28" s="263"/>
      <c r="BX28" s="263"/>
      <c r="BY28" s="263"/>
      <c r="BZ28" s="263"/>
      <c r="CA28" s="263"/>
      <c r="CB28" s="270">
        <f t="shared" si="14"/>
        <v>0</v>
      </c>
      <c r="CD28" s="165" t="str">
        <f t="shared" si="20"/>
        <v>OK</v>
      </c>
      <c r="CE28" s="165" t="str">
        <f t="shared" si="24"/>
        <v>OK</v>
      </c>
      <c r="CF28" s="165" t="str">
        <f t="shared" si="25"/>
        <v>OK</v>
      </c>
    </row>
    <row r="29" spans="1:87" hidden="1">
      <c r="A29" t="s">
        <v>868</v>
      </c>
      <c r="B29" s="108" t="s">
        <v>272</v>
      </c>
      <c r="C29" s="144" t="str">
        <f>IF($D$2="ET",VLOOKUP(B29,'N0.7_Lookup_References'!$E$13:$K$71,2,FALSE),IF('N2.1_Network_Risk_Summary'!$C$2="GD",VLOOKUP(B29,'N0.7_Lookup_References'!$E$13:$K$73,4,FALSE),IF($D$2="GT",VLOOKUP(B29,'N0.7_Lookup_References'!$E$13:$K$71,6,FALSE),"")))</f>
        <v>No entry required</v>
      </c>
      <c r="D29" s="163" t="s">
        <v>441</v>
      </c>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60"/>
      <c r="AJ29" s="360"/>
      <c r="AK29" s="360"/>
      <c r="AL29" s="360"/>
      <c r="AM29" s="360"/>
      <c r="AN29" s="360"/>
      <c r="AO29" s="360"/>
      <c r="AP29" s="360"/>
      <c r="AQ29" s="360"/>
      <c r="AR29" s="360"/>
      <c r="AS29" s="361">
        <f t="shared" si="21"/>
        <v>0</v>
      </c>
      <c r="AT29" s="361">
        <f t="shared" si="22"/>
        <v>0</v>
      </c>
      <c r="AU29" s="361">
        <f t="shared" si="26"/>
        <v>0</v>
      </c>
      <c r="AV29" s="361">
        <f t="shared" si="27"/>
        <v>0</v>
      </c>
      <c r="AW29" s="361">
        <f t="shared" si="28"/>
        <v>0</v>
      </c>
      <c r="AX29" s="361">
        <f t="shared" si="29"/>
        <v>0</v>
      </c>
      <c r="AY29" s="361">
        <f t="shared" si="30"/>
        <v>0</v>
      </c>
      <c r="AZ29" s="361">
        <f t="shared" si="31"/>
        <v>0</v>
      </c>
      <c r="BA29" s="361">
        <f t="shared" si="32"/>
        <v>0</v>
      </c>
      <c r="BB29" s="361">
        <f t="shared" si="33"/>
        <v>0</v>
      </c>
      <c r="BC29" s="361">
        <f t="shared" si="16"/>
        <v>0</v>
      </c>
      <c r="BD29" s="361">
        <f t="shared" si="3"/>
        <v>0</v>
      </c>
      <c r="BE29" s="361">
        <f t="shared" si="4"/>
        <v>0</v>
      </c>
      <c r="BF29" s="361">
        <f t="shared" si="5"/>
        <v>0</v>
      </c>
      <c r="BG29" s="361">
        <f t="shared" si="6"/>
        <v>0</v>
      </c>
      <c r="BH29" s="361">
        <f t="shared" si="7"/>
        <v>0</v>
      </c>
      <c r="BI29" s="361">
        <f t="shared" si="8"/>
        <v>0</v>
      </c>
      <c r="BJ29" s="361">
        <f t="shared" si="9"/>
        <v>0</v>
      </c>
      <c r="BK29" s="361">
        <f t="shared" si="10"/>
        <v>0</v>
      </c>
      <c r="BL29" s="361">
        <f t="shared" si="11"/>
        <v>0</v>
      </c>
      <c r="BN29" s="109">
        <f t="shared" si="17"/>
        <v>0</v>
      </c>
      <c r="BO29" s="30">
        <f t="shared" si="18"/>
        <v>0</v>
      </c>
      <c r="BP29" s="30">
        <f t="shared" si="12"/>
        <v>0</v>
      </c>
      <c r="BQ29" s="30">
        <f t="shared" si="19"/>
        <v>0</v>
      </c>
      <c r="BR29" s="30">
        <f t="shared" si="13"/>
        <v>0</v>
      </c>
      <c r="BS29" s="30">
        <f t="shared" si="23"/>
        <v>0</v>
      </c>
      <c r="BU29" s="263"/>
      <c r="BV29" s="263"/>
      <c r="BW29" s="263"/>
      <c r="BX29" s="263"/>
      <c r="BY29" s="263"/>
      <c r="BZ29" s="263"/>
      <c r="CA29" s="263"/>
      <c r="CB29" s="270">
        <f t="shared" si="14"/>
        <v>0</v>
      </c>
      <c r="CD29" s="165" t="str">
        <f t="shared" si="20"/>
        <v>OK</v>
      </c>
      <c r="CE29" s="165" t="str">
        <f t="shared" si="24"/>
        <v>OK</v>
      </c>
      <c r="CF29" s="165" t="str">
        <f t="shared" si="25"/>
        <v>OK</v>
      </c>
    </row>
    <row r="30" spans="1:87" hidden="1">
      <c r="A30" t="s">
        <v>868</v>
      </c>
      <c r="B30" s="108" t="s">
        <v>276</v>
      </c>
      <c r="C30" s="144" t="str">
        <f>IF($D$2="ET",VLOOKUP(B30,'N0.7_Lookup_References'!$E$13:$K$71,2,FALSE),IF('N2.1_Network_Risk_Summary'!$C$2="GD",VLOOKUP(B30,'N0.7_Lookup_References'!$E$13:$K$73,4,FALSE),IF($D$2="GT",VLOOKUP(B30,'N0.7_Lookup_References'!$E$13:$K$71,6,FALSE),"")))</f>
        <v>No entry required</v>
      </c>
      <c r="D30" s="163" t="s">
        <v>441</v>
      </c>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60"/>
      <c r="AJ30" s="360"/>
      <c r="AK30" s="360"/>
      <c r="AL30" s="360"/>
      <c r="AM30" s="360"/>
      <c r="AN30" s="360"/>
      <c r="AO30" s="360"/>
      <c r="AP30" s="360"/>
      <c r="AQ30" s="360"/>
      <c r="AR30" s="360"/>
      <c r="AS30" s="361">
        <f t="shared" si="21"/>
        <v>0</v>
      </c>
      <c r="AT30" s="361">
        <f t="shared" si="22"/>
        <v>0</v>
      </c>
      <c r="AU30" s="361">
        <f t="shared" si="26"/>
        <v>0</v>
      </c>
      <c r="AV30" s="361">
        <f t="shared" si="27"/>
        <v>0</v>
      </c>
      <c r="AW30" s="361">
        <f t="shared" si="28"/>
        <v>0</v>
      </c>
      <c r="AX30" s="361">
        <f t="shared" si="29"/>
        <v>0</v>
      </c>
      <c r="AY30" s="361">
        <f t="shared" si="30"/>
        <v>0</v>
      </c>
      <c r="AZ30" s="361">
        <f t="shared" si="31"/>
        <v>0</v>
      </c>
      <c r="BA30" s="361">
        <f t="shared" si="32"/>
        <v>0</v>
      </c>
      <c r="BB30" s="361">
        <f t="shared" si="33"/>
        <v>0</v>
      </c>
      <c r="BC30" s="361">
        <f t="shared" si="16"/>
        <v>0</v>
      </c>
      <c r="BD30" s="361">
        <f t="shared" si="3"/>
        <v>0</v>
      </c>
      <c r="BE30" s="361">
        <f t="shared" si="4"/>
        <v>0</v>
      </c>
      <c r="BF30" s="361">
        <f t="shared" si="5"/>
        <v>0</v>
      </c>
      <c r="BG30" s="361">
        <f t="shared" si="6"/>
        <v>0</v>
      </c>
      <c r="BH30" s="361">
        <f t="shared" si="7"/>
        <v>0</v>
      </c>
      <c r="BI30" s="361">
        <f t="shared" si="8"/>
        <v>0</v>
      </c>
      <c r="BJ30" s="361">
        <f t="shared" si="9"/>
        <v>0</v>
      </c>
      <c r="BK30" s="361">
        <f t="shared" si="10"/>
        <v>0</v>
      </c>
      <c r="BL30" s="361">
        <f t="shared" si="11"/>
        <v>0</v>
      </c>
      <c r="BN30" s="109">
        <f t="shared" si="17"/>
        <v>0</v>
      </c>
      <c r="BO30" s="30">
        <f t="shared" si="18"/>
        <v>0</v>
      </c>
      <c r="BP30" s="30">
        <f t="shared" si="12"/>
        <v>0</v>
      </c>
      <c r="BQ30" s="30">
        <f t="shared" si="19"/>
        <v>0</v>
      </c>
      <c r="BR30" s="30">
        <f t="shared" si="13"/>
        <v>0</v>
      </c>
      <c r="BS30" s="30">
        <f t="shared" si="23"/>
        <v>0</v>
      </c>
      <c r="BU30" s="263"/>
      <c r="BV30" s="263"/>
      <c r="BW30" s="263"/>
      <c r="BX30" s="263"/>
      <c r="BY30" s="263"/>
      <c r="BZ30" s="263"/>
      <c r="CA30" s="263"/>
      <c r="CB30" s="270">
        <f t="shared" si="14"/>
        <v>0</v>
      </c>
      <c r="CD30" s="165" t="str">
        <f t="shared" si="20"/>
        <v>OK</v>
      </c>
      <c r="CE30" s="165" t="str">
        <f t="shared" si="24"/>
        <v>OK</v>
      </c>
      <c r="CF30" s="165" t="str">
        <f t="shared" si="25"/>
        <v>OK</v>
      </c>
    </row>
    <row r="31" spans="1:87" hidden="1">
      <c r="A31" t="s">
        <v>868</v>
      </c>
      <c r="B31" s="108" t="s">
        <v>280</v>
      </c>
      <c r="C31" s="144" t="str">
        <f>IF($D$2="ET",VLOOKUP(B31,'N0.7_Lookup_References'!$E$13:$K$71,2,FALSE),IF('N2.1_Network_Risk_Summary'!$C$2="GD",VLOOKUP(B31,'N0.7_Lookup_References'!$E$13:$K$73,4,FALSE),IF($D$2="GT",VLOOKUP(B31,'N0.7_Lookup_References'!$E$13:$K$71,6,FALSE),"")))</f>
        <v>No entry required</v>
      </c>
      <c r="D31" s="163" t="s">
        <v>441</v>
      </c>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60"/>
      <c r="AJ31" s="360"/>
      <c r="AK31" s="360"/>
      <c r="AL31" s="360"/>
      <c r="AM31" s="360"/>
      <c r="AN31" s="360"/>
      <c r="AO31" s="360"/>
      <c r="AP31" s="360"/>
      <c r="AQ31" s="360"/>
      <c r="AR31" s="360"/>
      <c r="AS31" s="361">
        <f t="shared" si="21"/>
        <v>0</v>
      </c>
      <c r="AT31" s="361">
        <f t="shared" si="22"/>
        <v>0</v>
      </c>
      <c r="AU31" s="361">
        <f t="shared" si="26"/>
        <v>0</v>
      </c>
      <c r="AV31" s="361">
        <f t="shared" si="27"/>
        <v>0</v>
      </c>
      <c r="AW31" s="361">
        <f t="shared" si="28"/>
        <v>0</v>
      </c>
      <c r="AX31" s="361">
        <f t="shared" si="29"/>
        <v>0</v>
      </c>
      <c r="AY31" s="361">
        <f t="shared" si="30"/>
        <v>0</v>
      </c>
      <c r="AZ31" s="361">
        <f t="shared" si="31"/>
        <v>0</v>
      </c>
      <c r="BA31" s="361">
        <f t="shared" si="32"/>
        <v>0</v>
      </c>
      <c r="BB31" s="361">
        <f t="shared" si="33"/>
        <v>0</v>
      </c>
      <c r="BC31" s="361">
        <f t="shared" si="16"/>
        <v>0</v>
      </c>
      <c r="BD31" s="361">
        <f t="shared" si="3"/>
        <v>0</v>
      </c>
      <c r="BE31" s="361">
        <f t="shared" si="4"/>
        <v>0</v>
      </c>
      <c r="BF31" s="361">
        <f t="shared" si="5"/>
        <v>0</v>
      </c>
      <c r="BG31" s="361">
        <f t="shared" si="6"/>
        <v>0</v>
      </c>
      <c r="BH31" s="361">
        <f t="shared" si="7"/>
        <v>0</v>
      </c>
      <c r="BI31" s="361">
        <f t="shared" si="8"/>
        <v>0</v>
      </c>
      <c r="BJ31" s="361">
        <f t="shared" si="9"/>
        <v>0</v>
      </c>
      <c r="BK31" s="361">
        <f t="shared" si="10"/>
        <v>0</v>
      </c>
      <c r="BL31" s="361">
        <f t="shared" si="11"/>
        <v>0</v>
      </c>
      <c r="BN31" s="109">
        <f t="shared" si="17"/>
        <v>0</v>
      </c>
      <c r="BO31" s="30">
        <f t="shared" si="18"/>
        <v>0</v>
      </c>
      <c r="BP31" s="30">
        <f t="shared" si="12"/>
        <v>0</v>
      </c>
      <c r="BQ31" s="30">
        <f t="shared" si="19"/>
        <v>0</v>
      </c>
      <c r="BR31" s="30">
        <f t="shared" si="13"/>
        <v>0</v>
      </c>
      <c r="BS31" s="30">
        <f t="shared" si="23"/>
        <v>0</v>
      </c>
      <c r="BU31" s="263"/>
      <c r="BV31" s="263"/>
      <c r="BW31" s="263"/>
      <c r="BX31" s="263"/>
      <c r="BY31" s="263"/>
      <c r="BZ31" s="263"/>
      <c r="CA31" s="263"/>
      <c r="CB31" s="270">
        <f t="shared" si="14"/>
        <v>0</v>
      </c>
      <c r="CD31" s="165" t="str">
        <f t="shared" si="20"/>
        <v>OK</v>
      </c>
      <c r="CE31" s="165" t="str">
        <f t="shared" si="24"/>
        <v>OK</v>
      </c>
      <c r="CF31" s="165" t="str">
        <f t="shared" si="25"/>
        <v>OK</v>
      </c>
    </row>
    <row r="32" spans="1:87" hidden="1">
      <c r="A32" t="s">
        <v>868</v>
      </c>
      <c r="B32" s="108" t="s">
        <v>284</v>
      </c>
      <c r="C32" s="144" t="str">
        <f>IF($D$2="ET",VLOOKUP(B32,'N0.7_Lookup_References'!$E$13:$K$71,2,FALSE),IF('N2.1_Network_Risk_Summary'!$C$2="GD",VLOOKUP(B32,'N0.7_Lookup_References'!$E$13:$K$73,4,FALSE),IF($D$2="GT",VLOOKUP(B32,'N0.7_Lookup_References'!$E$13:$K$71,6,FALSE),"")))</f>
        <v>No entry required</v>
      </c>
      <c r="D32" s="163" t="s">
        <v>441</v>
      </c>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60"/>
      <c r="AJ32" s="360"/>
      <c r="AK32" s="360"/>
      <c r="AL32" s="360"/>
      <c r="AM32" s="360"/>
      <c r="AN32" s="360"/>
      <c r="AO32" s="360"/>
      <c r="AP32" s="360"/>
      <c r="AQ32" s="360"/>
      <c r="AR32" s="360"/>
      <c r="AS32" s="361">
        <f t="shared" si="21"/>
        <v>0</v>
      </c>
      <c r="AT32" s="361">
        <f t="shared" si="22"/>
        <v>0</v>
      </c>
      <c r="AU32" s="361">
        <f t="shared" si="26"/>
        <v>0</v>
      </c>
      <c r="AV32" s="361">
        <f t="shared" si="27"/>
        <v>0</v>
      </c>
      <c r="AW32" s="361">
        <f t="shared" si="28"/>
        <v>0</v>
      </c>
      <c r="AX32" s="361">
        <f t="shared" si="29"/>
        <v>0</v>
      </c>
      <c r="AY32" s="361">
        <f t="shared" si="30"/>
        <v>0</v>
      </c>
      <c r="AZ32" s="361">
        <f t="shared" si="31"/>
        <v>0</v>
      </c>
      <c r="BA32" s="361">
        <f t="shared" si="32"/>
        <v>0</v>
      </c>
      <c r="BB32" s="361">
        <f t="shared" si="33"/>
        <v>0</v>
      </c>
      <c r="BC32" s="361">
        <f t="shared" si="16"/>
        <v>0</v>
      </c>
      <c r="BD32" s="361">
        <f t="shared" si="3"/>
        <v>0</v>
      </c>
      <c r="BE32" s="361">
        <f t="shared" si="4"/>
        <v>0</v>
      </c>
      <c r="BF32" s="361">
        <f t="shared" si="5"/>
        <v>0</v>
      </c>
      <c r="BG32" s="361">
        <f t="shared" si="6"/>
        <v>0</v>
      </c>
      <c r="BH32" s="361">
        <f t="shared" si="7"/>
        <v>0</v>
      </c>
      <c r="BI32" s="361">
        <f t="shared" si="8"/>
        <v>0</v>
      </c>
      <c r="BJ32" s="361">
        <f t="shared" si="9"/>
        <v>0</v>
      </c>
      <c r="BK32" s="361">
        <f t="shared" si="10"/>
        <v>0</v>
      </c>
      <c r="BL32" s="361">
        <f t="shared" si="11"/>
        <v>0</v>
      </c>
      <c r="BN32" s="109">
        <f t="shared" si="17"/>
        <v>0</v>
      </c>
      <c r="BO32" s="30">
        <f t="shared" si="18"/>
        <v>0</v>
      </c>
      <c r="BP32" s="30">
        <f t="shared" si="12"/>
        <v>0</v>
      </c>
      <c r="BQ32" s="30">
        <f t="shared" si="19"/>
        <v>0</v>
      </c>
      <c r="BR32" s="30">
        <f t="shared" si="13"/>
        <v>0</v>
      </c>
      <c r="BS32" s="30">
        <f t="shared" si="23"/>
        <v>0</v>
      </c>
      <c r="BU32" s="263"/>
      <c r="BV32" s="263"/>
      <c r="BW32" s="263"/>
      <c r="BX32" s="263"/>
      <c r="BY32" s="263"/>
      <c r="BZ32" s="263"/>
      <c r="CA32" s="263"/>
      <c r="CB32" s="270">
        <f t="shared" si="14"/>
        <v>0</v>
      </c>
      <c r="CD32" s="165" t="str">
        <f t="shared" si="20"/>
        <v>OK</v>
      </c>
      <c r="CE32" s="165" t="str">
        <f t="shared" si="24"/>
        <v>OK</v>
      </c>
      <c r="CF32" s="165" t="str">
        <f t="shared" si="25"/>
        <v>OK</v>
      </c>
    </row>
    <row r="33" spans="1:84" hidden="1">
      <c r="A33" t="s">
        <v>868</v>
      </c>
      <c r="B33" s="108" t="s">
        <v>288</v>
      </c>
      <c r="C33" s="144" t="str">
        <f>IF($D$2="ET",VLOOKUP(B33,'N0.7_Lookup_References'!$E$13:$K$71,2,FALSE),IF('N2.1_Network_Risk_Summary'!$C$2="GD",VLOOKUP(B33,'N0.7_Lookup_References'!$E$13:$K$73,4,FALSE),IF($D$2="GT",VLOOKUP(B33,'N0.7_Lookup_References'!$E$13:$K$71,6,FALSE),"")))</f>
        <v>No entry required</v>
      </c>
      <c r="D33" s="163" t="s">
        <v>441</v>
      </c>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60"/>
      <c r="AJ33" s="360"/>
      <c r="AK33" s="360"/>
      <c r="AL33" s="360"/>
      <c r="AM33" s="360"/>
      <c r="AN33" s="360"/>
      <c r="AO33" s="360"/>
      <c r="AP33" s="360"/>
      <c r="AQ33" s="360"/>
      <c r="AR33" s="360"/>
      <c r="AS33" s="361">
        <f t="shared" si="21"/>
        <v>0</v>
      </c>
      <c r="AT33" s="361">
        <f t="shared" si="22"/>
        <v>0</v>
      </c>
      <c r="AU33" s="361">
        <f t="shared" si="26"/>
        <v>0</v>
      </c>
      <c r="AV33" s="361">
        <f t="shared" si="27"/>
        <v>0</v>
      </c>
      <c r="AW33" s="361">
        <f t="shared" si="28"/>
        <v>0</v>
      </c>
      <c r="AX33" s="361">
        <f t="shared" si="29"/>
        <v>0</v>
      </c>
      <c r="AY33" s="361">
        <f t="shared" si="30"/>
        <v>0</v>
      </c>
      <c r="AZ33" s="361">
        <f t="shared" si="31"/>
        <v>0</v>
      </c>
      <c r="BA33" s="361">
        <f t="shared" si="32"/>
        <v>0</v>
      </c>
      <c r="BB33" s="361">
        <f t="shared" si="33"/>
        <v>0</v>
      </c>
      <c r="BC33" s="361">
        <f t="shared" si="16"/>
        <v>0</v>
      </c>
      <c r="BD33" s="361">
        <f t="shared" si="3"/>
        <v>0</v>
      </c>
      <c r="BE33" s="361">
        <f t="shared" si="4"/>
        <v>0</v>
      </c>
      <c r="BF33" s="361">
        <f t="shared" si="5"/>
        <v>0</v>
      </c>
      <c r="BG33" s="361">
        <f t="shared" si="6"/>
        <v>0</v>
      </c>
      <c r="BH33" s="361">
        <f t="shared" si="7"/>
        <v>0</v>
      </c>
      <c r="BI33" s="361">
        <f t="shared" si="8"/>
        <v>0</v>
      </c>
      <c r="BJ33" s="361">
        <f t="shared" si="9"/>
        <v>0</v>
      </c>
      <c r="BK33" s="361">
        <f t="shared" si="10"/>
        <v>0</v>
      </c>
      <c r="BL33" s="361">
        <f t="shared" si="11"/>
        <v>0</v>
      </c>
      <c r="BN33" s="109">
        <f t="shared" si="17"/>
        <v>0</v>
      </c>
      <c r="BO33" s="30">
        <f t="shared" si="18"/>
        <v>0</v>
      </c>
      <c r="BP33" s="30">
        <f t="shared" si="12"/>
        <v>0</v>
      </c>
      <c r="BQ33" s="30">
        <f t="shared" si="19"/>
        <v>0</v>
      </c>
      <c r="BR33" s="30">
        <f t="shared" si="13"/>
        <v>0</v>
      </c>
      <c r="BS33" s="30">
        <f t="shared" si="23"/>
        <v>0</v>
      </c>
      <c r="BU33" s="263"/>
      <c r="BV33" s="263"/>
      <c r="BW33" s="263"/>
      <c r="BX33" s="263"/>
      <c r="BY33" s="263"/>
      <c r="BZ33" s="263"/>
      <c r="CA33" s="263"/>
      <c r="CB33" s="270">
        <f t="shared" si="14"/>
        <v>0</v>
      </c>
      <c r="CD33" s="165" t="str">
        <f t="shared" si="20"/>
        <v>OK</v>
      </c>
      <c r="CE33" s="165" t="str">
        <f t="shared" si="24"/>
        <v>OK</v>
      </c>
      <c r="CF33" s="165" t="str">
        <f t="shared" si="25"/>
        <v>OK</v>
      </c>
    </row>
    <row r="34" spans="1:84" hidden="1">
      <c r="A34" t="s">
        <v>868</v>
      </c>
      <c r="B34" s="108" t="s">
        <v>292</v>
      </c>
      <c r="C34" s="144" t="str">
        <f>IF($D$2="ET",VLOOKUP(B34,'N0.7_Lookup_References'!$E$13:$K$71,2,FALSE),IF('N2.1_Network_Risk_Summary'!$C$2="GD",VLOOKUP(B34,'N0.7_Lookup_References'!$E$13:$K$73,4,FALSE),IF($D$2="GT",VLOOKUP(B34,'N0.7_Lookup_References'!$E$13:$K$71,6,FALSE),"")))</f>
        <v>No entry required</v>
      </c>
      <c r="D34" s="163" t="s">
        <v>441</v>
      </c>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60"/>
      <c r="AJ34" s="360"/>
      <c r="AK34" s="360"/>
      <c r="AL34" s="360"/>
      <c r="AM34" s="360"/>
      <c r="AN34" s="360"/>
      <c r="AO34" s="360"/>
      <c r="AP34" s="360"/>
      <c r="AQ34" s="360"/>
      <c r="AR34" s="360"/>
      <c r="AS34" s="361">
        <f t="shared" si="21"/>
        <v>0</v>
      </c>
      <c r="AT34" s="361">
        <f t="shared" si="22"/>
        <v>0</v>
      </c>
      <c r="AU34" s="361">
        <f t="shared" si="26"/>
        <v>0</v>
      </c>
      <c r="AV34" s="361">
        <f t="shared" si="27"/>
        <v>0</v>
      </c>
      <c r="AW34" s="361">
        <f t="shared" si="28"/>
        <v>0</v>
      </c>
      <c r="AX34" s="361">
        <f t="shared" si="29"/>
        <v>0</v>
      </c>
      <c r="AY34" s="361">
        <f t="shared" si="30"/>
        <v>0</v>
      </c>
      <c r="AZ34" s="361">
        <f t="shared" si="31"/>
        <v>0</v>
      </c>
      <c r="BA34" s="361">
        <f t="shared" si="32"/>
        <v>0</v>
      </c>
      <c r="BB34" s="361">
        <f t="shared" si="33"/>
        <v>0</v>
      </c>
      <c r="BC34" s="361">
        <f t="shared" si="16"/>
        <v>0</v>
      </c>
      <c r="BD34" s="361">
        <f t="shared" si="3"/>
        <v>0</v>
      </c>
      <c r="BE34" s="361">
        <f t="shared" si="4"/>
        <v>0</v>
      </c>
      <c r="BF34" s="361">
        <f t="shared" si="5"/>
        <v>0</v>
      </c>
      <c r="BG34" s="361">
        <f t="shared" si="6"/>
        <v>0</v>
      </c>
      <c r="BH34" s="361">
        <f t="shared" si="7"/>
        <v>0</v>
      </c>
      <c r="BI34" s="361">
        <f t="shared" si="8"/>
        <v>0</v>
      </c>
      <c r="BJ34" s="361">
        <f t="shared" si="9"/>
        <v>0</v>
      </c>
      <c r="BK34" s="361">
        <f t="shared" si="10"/>
        <v>0</v>
      </c>
      <c r="BL34" s="361">
        <f t="shared" si="11"/>
        <v>0</v>
      </c>
      <c r="BN34" s="109">
        <f t="shared" si="17"/>
        <v>0</v>
      </c>
      <c r="BO34" s="30">
        <f t="shared" si="18"/>
        <v>0</v>
      </c>
      <c r="BP34" s="30">
        <f t="shared" si="12"/>
        <v>0</v>
      </c>
      <c r="BQ34" s="30">
        <f t="shared" si="19"/>
        <v>0</v>
      </c>
      <c r="BR34" s="30">
        <f t="shared" si="13"/>
        <v>0</v>
      </c>
      <c r="BS34" s="30">
        <f t="shared" si="23"/>
        <v>0</v>
      </c>
      <c r="BU34" s="263"/>
      <c r="BV34" s="263"/>
      <c r="BW34" s="263"/>
      <c r="BX34" s="263"/>
      <c r="BY34" s="263"/>
      <c r="BZ34" s="263"/>
      <c r="CA34" s="263"/>
      <c r="CB34" s="270">
        <f t="shared" si="14"/>
        <v>0</v>
      </c>
      <c r="CD34" s="165" t="str">
        <f t="shared" si="20"/>
        <v>OK</v>
      </c>
      <c r="CE34" s="165" t="str">
        <f t="shared" si="24"/>
        <v>OK</v>
      </c>
      <c r="CF34" s="165" t="str">
        <f t="shared" si="25"/>
        <v>OK</v>
      </c>
    </row>
    <row r="35" spans="1:84" hidden="1">
      <c r="A35" t="s">
        <v>868</v>
      </c>
      <c r="B35" s="108" t="s">
        <v>296</v>
      </c>
      <c r="C35" s="144" t="str">
        <f>IF($D$2="ET",VLOOKUP(B35,'N0.7_Lookup_References'!$E$13:$K$71,2,FALSE),IF('N2.1_Network_Risk_Summary'!$C$2="GD",VLOOKUP(B35,'N0.7_Lookup_References'!$E$13:$K$73,4,FALSE),IF($D$2="GT",VLOOKUP(B35,'N0.7_Lookup_References'!$E$13:$K$71,6,FALSE),"")))</f>
        <v>No entry required</v>
      </c>
      <c r="D35" s="163" t="s">
        <v>441</v>
      </c>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60"/>
      <c r="AJ35" s="360"/>
      <c r="AK35" s="360"/>
      <c r="AL35" s="360"/>
      <c r="AM35" s="360"/>
      <c r="AN35" s="360"/>
      <c r="AO35" s="360"/>
      <c r="AP35" s="360"/>
      <c r="AQ35" s="360"/>
      <c r="AR35" s="360"/>
      <c r="AS35" s="361">
        <f t="shared" si="21"/>
        <v>0</v>
      </c>
      <c r="AT35" s="361">
        <f t="shared" si="22"/>
        <v>0</v>
      </c>
      <c r="AU35" s="361">
        <f t="shared" si="26"/>
        <v>0</v>
      </c>
      <c r="AV35" s="361">
        <f t="shared" si="27"/>
        <v>0</v>
      </c>
      <c r="AW35" s="361">
        <f t="shared" si="28"/>
        <v>0</v>
      </c>
      <c r="AX35" s="361">
        <f t="shared" si="29"/>
        <v>0</v>
      </c>
      <c r="AY35" s="361">
        <f t="shared" si="30"/>
        <v>0</v>
      </c>
      <c r="AZ35" s="361">
        <f t="shared" si="31"/>
        <v>0</v>
      </c>
      <c r="BA35" s="361">
        <f t="shared" si="32"/>
        <v>0</v>
      </c>
      <c r="BB35" s="361">
        <f t="shared" si="33"/>
        <v>0</v>
      </c>
      <c r="BC35" s="361">
        <f t="shared" si="16"/>
        <v>0</v>
      </c>
      <c r="BD35" s="361">
        <f t="shared" si="3"/>
        <v>0</v>
      </c>
      <c r="BE35" s="361">
        <f t="shared" si="4"/>
        <v>0</v>
      </c>
      <c r="BF35" s="361">
        <f t="shared" si="5"/>
        <v>0</v>
      </c>
      <c r="BG35" s="361">
        <f t="shared" si="6"/>
        <v>0</v>
      </c>
      <c r="BH35" s="361">
        <f t="shared" si="7"/>
        <v>0</v>
      </c>
      <c r="BI35" s="361">
        <f t="shared" si="8"/>
        <v>0</v>
      </c>
      <c r="BJ35" s="361">
        <f t="shared" si="9"/>
        <v>0</v>
      </c>
      <c r="BK35" s="361">
        <f t="shared" si="10"/>
        <v>0</v>
      </c>
      <c r="BL35" s="361">
        <f t="shared" si="11"/>
        <v>0</v>
      </c>
      <c r="BN35" s="109">
        <f t="shared" si="17"/>
        <v>0</v>
      </c>
      <c r="BO35" s="30">
        <f t="shared" si="18"/>
        <v>0</v>
      </c>
      <c r="BP35" s="30">
        <f t="shared" si="12"/>
        <v>0</v>
      </c>
      <c r="BQ35" s="30">
        <f t="shared" si="19"/>
        <v>0</v>
      </c>
      <c r="BR35" s="30">
        <f t="shared" si="13"/>
        <v>0</v>
      </c>
      <c r="BS35" s="30">
        <f t="shared" si="23"/>
        <v>0</v>
      </c>
      <c r="BU35" s="263"/>
      <c r="BV35" s="263"/>
      <c r="BW35" s="263"/>
      <c r="BX35" s="263"/>
      <c r="BY35" s="263"/>
      <c r="BZ35" s="263"/>
      <c r="CA35" s="263"/>
      <c r="CB35" s="270">
        <f t="shared" si="14"/>
        <v>0</v>
      </c>
      <c r="CD35" s="165" t="str">
        <f t="shared" si="20"/>
        <v>OK</v>
      </c>
      <c r="CE35" s="165" t="str">
        <f t="shared" si="24"/>
        <v>OK</v>
      </c>
      <c r="CF35" s="165" t="str">
        <f t="shared" si="25"/>
        <v>OK</v>
      </c>
    </row>
    <row r="36" spans="1:84" hidden="1">
      <c r="A36" t="s">
        <v>868</v>
      </c>
      <c r="B36" s="108" t="s">
        <v>301</v>
      </c>
      <c r="C36" s="144" t="str">
        <f>IF($D$2="ET",VLOOKUP(B36,'N0.7_Lookup_References'!$E$13:$K$71,2,FALSE),IF('N2.1_Network_Risk_Summary'!$C$2="GD",VLOOKUP(B36,'N0.7_Lookup_References'!$E$13:$K$73,4,FALSE),IF($D$2="GT",VLOOKUP(B36,'N0.7_Lookup_References'!$E$13:$K$71,6,FALSE),"")))</f>
        <v>No entry required</v>
      </c>
      <c r="D36" s="163" t="s">
        <v>441</v>
      </c>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60"/>
      <c r="AJ36" s="360"/>
      <c r="AK36" s="360"/>
      <c r="AL36" s="360"/>
      <c r="AM36" s="360"/>
      <c r="AN36" s="360"/>
      <c r="AO36" s="360"/>
      <c r="AP36" s="360"/>
      <c r="AQ36" s="360"/>
      <c r="AR36" s="360"/>
      <c r="AS36" s="361">
        <f t="shared" si="21"/>
        <v>0</v>
      </c>
      <c r="AT36" s="361">
        <f t="shared" si="22"/>
        <v>0</v>
      </c>
      <c r="AU36" s="361">
        <f t="shared" si="26"/>
        <v>0</v>
      </c>
      <c r="AV36" s="361">
        <f t="shared" si="27"/>
        <v>0</v>
      </c>
      <c r="AW36" s="361">
        <f t="shared" si="28"/>
        <v>0</v>
      </c>
      <c r="AX36" s="361">
        <f t="shared" si="29"/>
        <v>0</v>
      </c>
      <c r="AY36" s="361">
        <f t="shared" si="30"/>
        <v>0</v>
      </c>
      <c r="AZ36" s="361">
        <f t="shared" si="31"/>
        <v>0</v>
      </c>
      <c r="BA36" s="361">
        <f t="shared" si="32"/>
        <v>0</v>
      </c>
      <c r="BB36" s="361">
        <f t="shared" si="33"/>
        <v>0</v>
      </c>
      <c r="BC36" s="361">
        <f t="shared" si="16"/>
        <v>0</v>
      </c>
      <c r="BD36" s="361">
        <f t="shared" si="3"/>
        <v>0</v>
      </c>
      <c r="BE36" s="361">
        <f t="shared" si="4"/>
        <v>0</v>
      </c>
      <c r="BF36" s="361">
        <f t="shared" si="5"/>
        <v>0</v>
      </c>
      <c r="BG36" s="361">
        <f t="shared" si="6"/>
        <v>0</v>
      </c>
      <c r="BH36" s="361">
        <f t="shared" si="7"/>
        <v>0</v>
      </c>
      <c r="BI36" s="361">
        <f t="shared" si="8"/>
        <v>0</v>
      </c>
      <c r="BJ36" s="361">
        <f t="shared" si="9"/>
        <v>0</v>
      </c>
      <c r="BK36" s="361">
        <f t="shared" si="10"/>
        <v>0</v>
      </c>
      <c r="BL36" s="361">
        <f t="shared" si="11"/>
        <v>0</v>
      </c>
      <c r="BN36" s="109">
        <f t="shared" si="17"/>
        <v>0</v>
      </c>
      <c r="BO36" s="30">
        <f t="shared" si="18"/>
        <v>0</v>
      </c>
      <c r="BP36" s="30">
        <f t="shared" si="12"/>
        <v>0</v>
      </c>
      <c r="BQ36" s="30">
        <f t="shared" si="19"/>
        <v>0</v>
      </c>
      <c r="BR36" s="30">
        <f t="shared" si="13"/>
        <v>0</v>
      </c>
      <c r="BS36" s="30">
        <f t="shared" si="23"/>
        <v>0</v>
      </c>
      <c r="BU36" s="263"/>
      <c r="BV36" s="263"/>
      <c r="BW36" s="263"/>
      <c r="BX36" s="263"/>
      <c r="BY36" s="263"/>
      <c r="BZ36" s="263"/>
      <c r="CA36" s="263"/>
      <c r="CB36" s="270">
        <f t="shared" si="14"/>
        <v>0</v>
      </c>
      <c r="CD36" s="165" t="str">
        <f t="shared" si="20"/>
        <v>OK</v>
      </c>
      <c r="CE36" s="165" t="str">
        <f t="shared" si="24"/>
        <v>OK</v>
      </c>
      <c r="CF36" s="165" t="str">
        <f t="shared" si="25"/>
        <v>OK</v>
      </c>
    </row>
    <row r="37" spans="1:84" hidden="1">
      <c r="A37" t="s">
        <v>868</v>
      </c>
      <c r="B37" s="108" t="s">
        <v>305</v>
      </c>
      <c r="C37" s="144" t="str">
        <f>IF($D$2="ET",VLOOKUP(B37,'N0.7_Lookup_References'!$E$13:$K$71,2,FALSE),IF('N2.1_Network_Risk_Summary'!$C$2="GD",VLOOKUP(B37,'N0.7_Lookup_References'!$E$13:$K$73,4,FALSE),IF($D$2="GT",VLOOKUP(B37,'N0.7_Lookup_References'!$E$13:$K$71,6,FALSE),"")))</f>
        <v>No entry required</v>
      </c>
      <c r="D37" s="163" t="s">
        <v>441</v>
      </c>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60"/>
      <c r="AJ37" s="360"/>
      <c r="AK37" s="360"/>
      <c r="AL37" s="360"/>
      <c r="AM37" s="360"/>
      <c r="AN37" s="360"/>
      <c r="AO37" s="360"/>
      <c r="AP37" s="360"/>
      <c r="AQ37" s="360"/>
      <c r="AR37" s="360"/>
      <c r="AS37" s="361">
        <f t="shared" si="21"/>
        <v>0</v>
      </c>
      <c r="AT37" s="361">
        <f t="shared" si="22"/>
        <v>0</v>
      </c>
      <c r="AU37" s="361">
        <f t="shared" si="26"/>
        <v>0</v>
      </c>
      <c r="AV37" s="361">
        <f t="shared" si="27"/>
        <v>0</v>
      </c>
      <c r="AW37" s="361">
        <f t="shared" si="28"/>
        <v>0</v>
      </c>
      <c r="AX37" s="361">
        <f t="shared" si="29"/>
        <v>0</v>
      </c>
      <c r="AY37" s="361">
        <f t="shared" si="30"/>
        <v>0</v>
      </c>
      <c r="AZ37" s="361">
        <f t="shared" si="31"/>
        <v>0</v>
      </c>
      <c r="BA37" s="361">
        <f t="shared" si="32"/>
        <v>0</v>
      </c>
      <c r="BB37" s="361">
        <f t="shared" si="33"/>
        <v>0</v>
      </c>
      <c r="BC37" s="361">
        <f t="shared" si="16"/>
        <v>0</v>
      </c>
      <c r="BD37" s="361">
        <f t="shared" si="3"/>
        <v>0</v>
      </c>
      <c r="BE37" s="361">
        <f t="shared" si="4"/>
        <v>0</v>
      </c>
      <c r="BF37" s="361">
        <f t="shared" si="5"/>
        <v>0</v>
      </c>
      <c r="BG37" s="361">
        <f t="shared" si="6"/>
        <v>0</v>
      </c>
      <c r="BH37" s="361">
        <f t="shared" si="7"/>
        <v>0</v>
      </c>
      <c r="BI37" s="361">
        <f t="shared" si="8"/>
        <v>0</v>
      </c>
      <c r="BJ37" s="361">
        <f t="shared" si="9"/>
        <v>0</v>
      </c>
      <c r="BK37" s="361">
        <f t="shared" si="10"/>
        <v>0</v>
      </c>
      <c r="BL37" s="361">
        <f t="shared" si="11"/>
        <v>0</v>
      </c>
      <c r="BN37" s="109">
        <f t="shared" si="17"/>
        <v>0</v>
      </c>
      <c r="BO37" s="30">
        <f t="shared" si="18"/>
        <v>0</v>
      </c>
      <c r="BP37" s="30">
        <f t="shared" si="12"/>
        <v>0</v>
      </c>
      <c r="BQ37" s="30">
        <f t="shared" si="19"/>
        <v>0</v>
      </c>
      <c r="BR37" s="30">
        <f t="shared" si="13"/>
        <v>0</v>
      </c>
      <c r="BS37" s="30">
        <f t="shared" si="23"/>
        <v>0</v>
      </c>
      <c r="BU37" s="263"/>
      <c r="BV37" s="263"/>
      <c r="BW37" s="263"/>
      <c r="BX37" s="263"/>
      <c r="BY37" s="263"/>
      <c r="BZ37" s="263"/>
      <c r="CA37" s="263"/>
      <c r="CB37" s="270">
        <f t="shared" si="14"/>
        <v>0</v>
      </c>
      <c r="CD37" s="165" t="str">
        <f t="shared" si="20"/>
        <v>OK</v>
      </c>
      <c r="CE37" s="165" t="str">
        <f t="shared" si="24"/>
        <v>OK</v>
      </c>
      <c r="CF37" s="165" t="str">
        <f t="shared" si="25"/>
        <v>OK</v>
      </c>
    </row>
    <row r="38" spans="1:84" hidden="1">
      <c r="A38" t="s">
        <v>868</v>
      </c>
      <c r="B38" s="108" t="s">
        <v>309</v>
      </c>
      <c r="C38" s="144" t="str">
        <f>IF($D$2="ET",VLOOKUP(B38,'N0.7_Lookup_References'!$E$13:$K$71,2,FALSE),IF('N2.1_Network_Risk_Summary'!$C$2="GD",VLOOKUP(B38,'N0.7_Lookup_References'!$E$13:$K$73,4,FALSE),IF($D$2="GT",VLOOKUP(B38,'N0.7_Lookup_References'!$E$13:$K$71,6,FALSE),"")))</f>
        <v>No entry required</v>
      </c>
      <c r="D38" s="163" t="s">
        <v>441</v>
      </c>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60"/>
      <c r="AJ38" s="360"/>
      <c r="AK38" s="360"/>
      <c r="AL38" s="360"/>
      <c r="AM38" s="360"/>
      <c r="AN38" s="360"/>
      <c r="AO38" s="360"/>
      <c r="AP38" s="360"/>
      <c r="AQ38" s="360"/>
      <c r="AR38" s="360"/>
      <c r="AS38" s="361">
        <f t="shared" si="21"/>
        <v>0</v>
      </c>
      <c r="AT38" s="361">
        <f t="shared" si="22"/>
        <v>0</v>
      </c>
      <c r="AU38" s="361">
        <f t="shared" si="26"/>
        <v>0</v>
      </c>
      <c r="AV38" s="361">
        <f t="shared" si="27"/>
        <v>0</v>
      </c>
      <c r="AW38" s="361">
        <f t="shared" si="28"/>
        <v>0</v>
      </c>
      <c r="AX38" s="361">
        <f t="shared" si="29"/>
        <v>0</v>
      </c>
      <c r="AY38" s="361">
        <f t="shared" si="30"/>
        <v>0</v>
      </c>
      <c r="AZ38" s="361">
        <f t="shared" si="31"/>
        <v>0</v>
      </c>
      <c r="BA38" s="361">
        <f t="shared" si="32"/>
        <v>0</v>
      </c>
      <c r="BB38" s="361">
        <f t="shared" si="33"/>
        <v>0</v>
      </c>
      <c r="BC38" s="361">
        <f t="shared" si="16"/>
        <v>0</v>
      </c>
      <c r="BD38" s="361">
        <f t="shared" si="3"/>
        <v>0</v>
      </c>
      <c r="BE38" s="361">
        <f t="shared" si="4"/>
        <v>0</v>
      </c>
      <c r="BF38" s="361">
        <f t="shared" si="5"/>
        <v>0</v>
      </c>
      <c r="BG38" s="361">
        <f t="shared" si="6"/>
        <v>0</v>
      </c>
      <c r="BH38" s="361">
        <f t="shared" si="7"/>
        <v>0</v>
      </c>
      <c r="BI38" s="361">
        <f t="shared" si="8"/>
        <v>0</v>
      </c>
      <c r="BJ38" s="361">
        <f t="shared" si="9"/>
        <v>0</v>
      </c>
      <c r="BK38" s="361">
        <f t="shared" si="10"/>
        <v>0</v>
      </c>
      <c r="BL38" s="361">
        <f t="shared" si="11"/>
        <v>0</v>
      </c>
      <c r="BN38" s="109">
        <f t="shared" si="17"/>
        <v>0</v>
      </c>
      <c r="BO38" s="30">
        <f t="shared" si="18"/>
        <v>0</v>
      </c>
      <c r="BP38" s="30">
        <f t="shared" si="12"/>
        <v>0</v>
      </c>
      <c r="BQ38" s="30">
        <f t="shared" si="19"/>
        <v>0</v>
      </c>
      <c r="BR38" s="30">
        <f t="shared" si="13"/>
        <v>0</v>
      </c>
      <c r="BS38" s="30">
        <f t="shared" si="23"/>
        <v>0</v>
      </c>
      <c r="BU38" s="263"/>
      <c r="BV38" s="263"/>
      <c r="BW38" s="263"/>
      <c r="BX38" s="263"/>
      <c r="BY38" s="263"/>
      <c r="BZ38" s="263"/>
      <c r="CA38" s="263"/>
      <c r="CB38" s="270">
        <f t="shared" si="14"/>
        <v>0</v>
      </c>
      <c r="CD38" s="165" t="str">
        <f t="shared" si="20"/>
        <v>OK</v>
      </c>
      <c r="CE38" s="165" t="str">
        <f t="shared" si="24"/>
        <v>OK</v>
      </c>
      <c r="CF38" s="165" t="str">
        <f t="shared" si="25"/>
        <v>OK</v>
      </c>
    </row>
    <row r="39" spans="1:84" hidden="1">
      <c r="A39" t="s">
        <v>868</v>
      </c>
      <c r="B39" s="108" t="s">
        <v>312</v>
      </c>
      <c r="C39" s="144" t="str">
        <f>IF($D$2="ET",VLOOKUP(B39,'N0.7_Lookup_References'!$E$13:$K$71,2,FALSE),IF('N2.1_Network_Risk_Summary'!$C$2="GD",VLOOKUP(B39,'N0.7_Lookup_References'!$E$13:$K$73,4,FALSE),IF($D$2="GT",VLOOKUP(B39,'N0.7_Lookup_References'!$E$13:$K$71,6,FALSE),"")))</f>
        <v>No entry required</v>
      </c>
      <c r="D39" s="163" t="s">
        <v>441</v>
      </c>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60"/>
      <c r="AJ39" s="360"/>
      <c r="AK39" s="360"/>
      <c r="AL39" s="360"/>
      <c r="AM39" s="360"/>
      <c r="AN39" s="360"/>
      <c r="AO39" s="360"/>
      <c r="AP39" s="360"/>
      <c r="AQ39" s="360"/>
      <c r="AR39" s="360"/>
      <c r="AS39" s="361">
        <f t="shared" si="21"/>
        <v>0</v>
      </c>
      <c r="AT39" s="361">
        <f t="shared" si="22"/>
        <v>0</v>
      </c>
      <c r="AU39" s="361">
        <f t="shared" si="26"/>
        <v>0</v>
      </c>
      <c r="AV39" s="361">
        <f t="shared" si="27"/>
        <v>0</v>
      </c>
      <c r="AW39" s="361">
        <f t="shared" si="28"/>
        <v>0</v>
      </c>
      <c r="AX39" s="361">
        <f t="shared" si="29"/>
        <v>0</v>
      </c>
      <c r="AY39" s="361">
        <f t="shared" si="30"/>
        <v>0</v>
      </c>
      <c r="AZ39" s="361">
        <f t="shared" si="31"/>
        <v>0</v>
      </c>
      <c r="BA39" s="361">
        <f t="shared" si="32"/>
        <v>0</v>
      </c>
      <c r="BB39" s="361">
        <f t="shared" si="33"/>
        <v>0</v>
      </c>
      <c r="BC39" s="361">
        <f t="shared" si="16"/>
        <v>0</v>
      </c>
      <c r="BD39" s="361">
        <f t="shared" si="3"/>
        <v>0</v>
      </c>
      <c r="BE39" s="361">
        <f t="shared" si="4"/>
        <v>0</v>
      </c>
      <c r="BF39" s="361">
        <f t="shared" si="5"/>
        <v>0</v>
      </c>
      <c r="BG39" s="361">
        <f t="shared" si="6"/>
        <v>0</v>
      </c>
      <c r="BH39" s="361">
        <f t="shared" si="7"/>
        <v>0</v>
      </c>
      <c r="BI39" s="361">
        <f t="shared" si="8"/>
        <v>0</v>
      </c>
      <c r="BJ39" s="361">
        <f t="shared" si="9"/>
        <v>0</v>
      </c>
      <c r="BK39" s="361">
        <f t="shared" si="10"/>
        <v>0</v>
      </c>
      <c r="BL39" s="361">
        <f t="shared" si="11"/>
        <v>0</v>
      </c>
      <c r="BN39" s="109">
        <f t="shared" si="17"/>
        <v>0</v>
      </c>
      <c r="BO39" s="30">
        <f t="shared" si="18"/>
        <v>0</v>
      </c>
      <c r="BP39" s="30">
        <f t="shared" si="12"/>
        <v>0</v>
      </c>
      <c r="BQ39" s="30">
        <f t="shared" si="19"/>
        <v>0</v>
      </c>
      <c r="BR39" s="30">
        <f t="shared" si="13"/>
        <v>0</v>
      </c>
      <c r="BS39" s="30">
        <f t="shared" si="23"/>
        <v>0</v>
      </c>
      <c r="BU39" s="263"/>
      <c r="BV39" s="263"/>
      <c r="BW39" s="263"/>
      <c r="BX39" s="263"/>
      <c r="BY39" s="263"/>
      <c r="BZ39" s="263"/>
      <c r="CA39" s="263"/>
      <c r="CB39" s="270">
        <f t="shared" si="14"/>
        <v>0</v>
      </c>
      <c r="CD39" s="165" t="str">
        <f t="shared" si="20"/>
        <v>OK</v>
      </c>
      <c r="CE39" s="165" t="str">
        <f t="shared" si="24"/>
        <v>OK</v>
      </c>
      <c r="CF39" s="165" t="str">
        <f t="shared" si="25"/>
        <v>OK</v>
      </c>
    </row>
    <row r="40" spans="1:84" hidden="1">
      <c r="A40" t="s">
        <v>868</v>
      </c>
      <c r="B40" s="108" t="s">
        <v>315</v>
      </c>
      <c r="C40" s="144" t="str">
        <f>IF($D$2="ET",VLOOKUP(B40,'N0.7_Lookup_References'!$E$13:$K$71,2,FALSE),IF('N2.1_Network_Risk_Summary'!$C$2="GD",VLOOKUP(B40,'N0.7_Lookup_References'!$E$13:$K$73,4,FALSE),IF($D$2="GT",VLOOKUP(B40,'N0.7_Lookup_References'!$E$13:$K$71,6,FALSE),"")))</f>
        <v>No entry required</v>
      </c>
      <c r="D40" s="163" t="s">
        <v>441</v>
      </c>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60"/>
      <c r="AJ40" s="360"/>
      <c r="AK40" s="360"/>
      <c r="AL40" s="360"/>
      <c r="AM40" s="360"/>
      <c r="AN40" s="360"/>
      <c r="AO40" s="360"/>
      <c r="AP40" s="360"/>
      <c r="AQ40" s="360"/>
      <c r="AR40" s="360"/>
      <c r="AS40" s="361">
        <f t="shared" si="21"/>
        <v>0</v>
      </c>
      <c r="AT40" s="361">
        <f t="shared" si="22"/>
        <v>0</v>
      </c>
      <c r="AU40" s="361">
        <f t="shared" si="26"/>
        <v>0</v>
      </c>
      <c r="AV40" s="361">
        <f t="shared" si="27"/>
        <v>0</v>
      </c>
      <c r="AW40" s="361">
        <f t="shared" si="28"/>
        <v>0</v>
      </c>
      <c r="AX40" s="361">
        <f t="shared" si="29"/>
        <v>0</v>
      </c>
      <c r="AY40" s="361">
        <f t="shared" si="30"/>
        <v>0</v>
      </c>
      <c r="AZ40" s="361">
        <f t="shared" si="31"/>
        <v>0</v>
      </c>
      <c r="BA40" s="361">
        <f t="shared" si="32"/>
        <v>0</v>
      </c>
      <c r="BB40" s="361">
        <f t="shared" si="33"/>
        <v>0</v>
      </c>
      <c r="BC40" s="361">
        <f t="shared" si="16"/>
        <v>0</v>
      </c>
      <c r="BD40" s="361">
        <f t="shared" si="3"/>
        <v>0</v>
      </c>
      <c r="BE40" s="361">
        <f t="shared" si="4"/>
        <v>0</v>
      </c>
      <c r="BF40" s="361">
        <f t="shared" si="5"/>
        <v>0</v>
      </c>
      <c r="BG40" s="361">
        <f t="shared" si="6"/>
        <v>0</v>
      </c>
      <c r="BH40" s="361">
        <f t="shared" si="7"/>
        <v>0</v>
      </c>
      <c r="BI40" s="361">
        <f t="shared" si="8"/>
        <v>0</v>
      </c>
      <c r="BJ40" s="361">
        <f t="shared" si="9"/>
        <v>0</v>
      </c>
      <c r="BK40" s="361">
        <f t="shared" si="10"/>
        <v>0</v>
      </c>
      <c r="BL40" s="361">
        <f t="shared" si="11"/>
        <v>0</v>
      </c>
      <c r="BN40" s="109">
        <f t="shared" si="17"/>
        <v>0</v>
      </c>
      <c r="BO40" s="30">
        <f t="shared" si="18"/>
        <v>0</v>
      </c>
      <c r="BP40" s="30">
        <f t="shared" si="12"/>
        <v>0</v>
      </c>
      <c r="BQ40" s="30">
        <f t="shared" si="19"/>
        <v>0</v>
      </c>
      <c r="BR40" s="30">
        <f t="shared" si="13"/>
        <v>0</v>
      </c>
      <c r="BS40" s="30">
        <f t="shared" si="23"/>
        <v>0</v>
      </c>
      <c r="BU40" s="263"/>
      <c r="BV40" s="263"/>
      <c r="BW40" s="263"/>
      <c r="BX40" s="263"/>
      <c r="BY40" s="263"/>
      <c r="BZ40" s="263"/>
      <c r="CA40" s="263"/>
      <c r="CB40" s="270">
        <f t="shared" si="14"/>
        <v>0</v>
      </c>
      <c r="CD40" s="165" t="str">
        <f t="shared" si="20"/>
        <v>OK</v>
      </c>
      <c r="CE40" s="165" t="str">
        <f t="shared" si="24"/>
        <v>OK</v>
      </c>
      <c r="CF40" s="165" t="str">
        <f t="shared" si="25"/>
        <v>OK</v>
      </c>
    </row>
    <row r="41" spans="1:84" hidden="1">
      <c r="A41" t="s">
        <v>868</v>
      </c>
      <c r="B41" s="108" t="s">
        <v>318</v>
      </c>
      <c r="C41" s="144" t="str">
        <f>IF($D$2="ET",VLOOKUP(B41,'N0.7_Lookup_References'!$E$13:$K$71,2,FALSE),IF('N2.1_Network_Risk_Summary'!$C$2="GD",VLOOKUP(B41,'N0.7_Lookup_References'!$E$13:$K$73,4,FALSE),IF($D$2="GT",VLOOKUP(B41,'N0.7_Lookup_References'!$E$13:$K$71,6,FALSE),"")))</f>
        <v>No entry required</v>
      </c>
      <c r="D41" s="163" t="s">
        <v>441</v>
      </c>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60"/>
      <c r="AJ41" s="360"/>
      <c r="AK41" s="360"/>
      <c r="AL41" s="360"/>
      <c r="AM41" s="360"/>
      <c r="AN41" s="360"/>
      <c r="AO41" s="360"/>
      <c r="AP41" s="360"/>
      <c r="AQ41" s="360"/>
      <c r="AR41" s="360"/>
      <c r="AS41" s="361">
        <f t="shared" si="21"/>
        <v>0</v>
      </c>
      <c r="AT41" s="361">
        <f t="shared" si="22"/>
        <v>0</v>
      </c>
      <c r="AU41" s="361">
        <f t="shared" si="26"/>
        <v>0</v>
      </c>
      <c r="AV41" s="361">
        <f t="shared" si="27"/>
        <v>0</v>
      </c>
      <c r="AW41" s="361">
        <f t="shared" si="28"/>
        <v>0</v>
      </c>
      <c r="AX41" s="361">
        <f t="shared" si="29"/>
        <v>0</v>
      </c>
      <c r="AY41" s="361">
        <f t="shared" si="30"/>
        <v>0</v>
      </c>
      <c r="AZ41" s="361">
        <f t="shared" si="31"/>
        <v>0</v>
      </c>
      <c r="BA41" s="361">
        <f t="shared" si="32"/>
        <v>0</v>
      </c>
      <c r="BB41" s="361">
        <f t="shared" si="33"/>
        <v>0</v>
      </c>
      <c r="BC41" s="361">
        <f t="shared" si="16"/>
        <v>0</v>
      </c>
      <c r="BD41" s="361">
        <f t="shared" si="3"/>
        <v>0</v>
      </c>
      <c r="BE41" s="361">
        <f t="shared" si="4"/>
        <v>0</v>
      </c>
      <c r="BF41" s="361">
        <f t="shared" si="5"/>
        <v>0</v>
      </c>
      <c r="BG41" s="361">
        <f t="shared" si="6"/>
        <v>0</v>
      </c>
      <c r="BH41" s="361">
        <f t="shared" si="7"/>
        <v>0</v>
      </c>
      <c r="BI41" s="361">
        <f t="shared" si="8"/>
        <v>0</v>
      </c>
      <c r="BJ41" s="361">
        <f t="shared" si="9"/>
        <v>0</v>
      </c>
      <c r="BK41" s="361">
        <f t="shared" si="10"/>
        <v>0</v>
      </c>
      <c r="BL41" s="361">
        <f t="shared" si="11"/>
        <v>0</v>
      </c>
      <c r="BN41" s="109">
        <f t="shared" si="17"/>
        <v>0</v>
      </c>
      <c r="BO41" s="30">
        <f t="shared" si="18"/>
        <v>0</v>
      </c>
      <c r="BP41" s="30">
        <f t="shared" si="12"/>
        <v>0</v>
      </c>
      <c r="BQ41" s="30">
        <f t="shared" si="19"/>
        <v>0</v>
      </c>
      <c r="BR41" s="30">
        <f t="shared" si="13"/>
        <v>0</v>
      </c>
      <c r="BS41" s="30">
        <f t="shared" si="23"/>
        <v>0</v>
      </c>
      <c r="BU41" s="263"/>
      <c r="BV41" s="263"/>
      <c r="BW41" s="263"/>
      <c r="BX41" s="263"/>
      <c r="BY41" s="263"/>
      <c r="BZ41" s="263"/>
      <c r="CA41" s="263"/>
      <c r="CB41" s="270">
        <f t="shared" si="14"/>
        <v>0</v>
      </c>
      <c r="CD41" s="165" t="str">
        <f t="shared" si="20"/>
        <v>OK</v>
      </c>
      <c r="CE41" s="165" t="str">
        <f t="shared" si="24"/>
        <v>OK</v>
      </c>
      <c r="CF41" s="165" t="str">
        <f t="shared" si="25"/>
        <v>OK</v>
      </c>
    </row>
    <row r="42" spans="1:84" hidden="1">
      <c r="A42" t="s">
        <v>868</v>
      </c>
      <c r="B42" s="108" t="s">
        <v>321</v>
      </c>
      <c r="C42" s="144" t="str">
        <f>IF($D$2="ET",VLOOKUP(B42,'N0.7_Lookup_References'!$E$13:$K$71,2,FALSE),IF('N2.1_Network_Risk_Summary'!$C$2="GD",VLOOKUP(B42,'N0.7_Lookup_References'!$E$13:$K$73,4,FALSE),IF($D$2="GT",VLOOKUP(B42,'N0.7_Lookup_References'!$E$13:$K$71,6,FALSE),"")))</f>
        <v>No entry required</v>
      </c>
      <c r="D42" s="163" t="s">
        <v>441</v>
      </c>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60"/>
      <c r="AJ42" s="360"/>
      <c r="AK42" s="360"/>
      <c r="AL42" s="360"/>
      <c r="AM42" s="360"/>
      <c r="AN42" s="360"/>
      <c r="AO42" s="360"/>
      <c r="AP42" s="360"/>
      <c r="AQ42" s="360"/>
      <c r="AR42" s="360"/>
      <c r="AS42" s="361">
        <f t="shared" si="21"/>
        <v>0</v>
      </c>
      <c r="AT42" s="361">
        <f t="shared" si="22"/>
        <v>0</v>
      </c>
      <c r="AU42" s="361">
        <f t="shared" si="26"/>
        <v>0</v>
      </c>
      <c r="AV42" s="361">
        <f t="shared" si="27"/>
        <v>0</v>
      </c>
      <c r="AW42" s="361">
        <f t="shared" si="28"/>
        <v>0</v>
      </c>
      <c r="AX42" s="361">
        <f t="shared" si="29"/>
        <v>0</v>
      </c>
      <c r="AY42" s="361">
        <f t="shared" si="30"/>
        <v>0</v>
      </c>
      <c r="AZ42" s="361">
        <f t="shared" si="31"/>
        <v>0</v>
      </c>
      <c r="BA42" s="361">
        <f t="shared" si="32"/>
        <v>0</v>
      </c>
      <c r="BB42" s="361">
        <f t="shared" si="33"/>
        <v>0</v>
      </c>
      <c r="BC42" s="361">
        <f t="shared" si="16"/>
        <v>0</v>
      </c>
      <c r="BD42" s="361">
        <f t="shared" si="3"/>
        <v>0</v>
      </c>
      <c r="BE42" s="361">
        <f t="shared" si="4"/>
        <v>0</v>
      </c>
      <c r="BF42" s="361">
        <f t="shared" si="5"/>
        <v>0</v>
      </c>
      <c r="BG42" s="361">
        <f t="shared" si="6"/>
        <v>0</v>
      </c>
      <c r="BH42" s="361">
        <f t="shared" si="7"/>
        <v>0</v>
      </c>
      <c r="BI42" s="361">
        <f t="shared" si="8"/>
        <v>0</v>
      </c>
      <c r="BJ42" s="361">
        <f t="shared" si="9"/>
        <v>0</v>
      </c>
      <c r="BK42" s="361">
        <f t="shared" si="10"/>
        <v>0</v>
      </c>
      <c r="BL42" s="361">
        <f t="shared" si="11"/>
        <v>0</v>
      </c>
      <c r="BN42" s="109">
        <f t="shared" si="17"/>
        <v>0</v>
      </c>
      <c r="BO42" s="30">
        <f t="shared" si="18"/>
        <v>0</v>
      </c>
      <c r="BP42" s="30">
        <f t="shared" si="12"/>
        <v>0</v>
      </c>
      <c r="BQ42" s="30">
        <f t="shared" si="19"/>
        <v>0</v>
      </c>
      <c r="BR42" s="30">
        <f t="shared" si="13"/>
        <v>0</v>
      </c>
      <c r="BS42" s="30">
        <f t="shared" si="23"/>
        <v>0</v>
      </c>
      <c r="BU42" s="263"/>
      <c r="BV42" s="263"/>
      <c r="BW42" s="263"/>
      <c r="BX42" s="263"/>
      <c r="BY42" s="263"/>
      <c r="BZ42" s="263"/>
      <c r="CA42" s="263"/>
      <c r="CB42" s="270">
        <f t="shared" si="14"/>
        <v>0</v>
      </c>
      <c r="CD42" s="165" t="str">
        <f t="shared" si="20"/>
        <v>OK</v>
      </c>
      <c r="CE42" s="165" t="str">
        <f t="shared" si="24"/>
        <v>OK</v>
      </c>
      <c r="CF42" s="165" t="str">
        <f t="shared" si="25"/>
        <v>OK</v>
      </c>
    </row>
    <row r="43" spans="1:84" hidden="1">
      <c r="A43" t="s">
        <v>868</v>
      </c>
      <c r="B43" s="108" t="s">
        <v>324</v>
      </c>
      <c r="C43" s="144" t="str">
        <f>IF($D$2="ET",VLOOKUP(B43,'N0.7_Lookup_References'!$E$13:$K$71,2,FALSE),IF('N2.1_Network_Risk_Summary'!$C$2="GD",VLOOKUP(B43,'N0.7_Lookup_References'!$E$13:$K$73,4,FALSE),IF($D$2="GT",VLOOKUP(B43,'N0.7_Lookup_References'!$E$13:$K$71,6,FALSE),"")))</f>
        <v>No entry required</v>
      </c>
      <c r="D43" s="163" t="s">
        <v>441</v>
      </c>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60"/>
      <c r="AJ43" s="360"/>
      <c r="AK43" s="360"/>
      <c r="AL43" s="360"/>
      <c r="AM43" s="360"/>
      <c r="AN43" s="360"/>
      <c r="AO43" s="360"/>
      <c r="AP43" s="360"/>
      <c r="AQ43" s="360"/>
      <c r="AR43" s="360"/>
      <c r="AS43" s="361">
        <f t="shared" si="21"/>
        <v>0</v>
      </c>
      <c r="AT43" s="361">
        <f t="shared" si="22"/>
        <v>0</v>
      </c>
      <c r="AU43" s="361">
        <f t="shared" si="26"/>
        <v>0</v>
      </c>
      <c r="AV43" s="361">
        <f t="shared" si="27"/>
        <v>0</v>
      </c>
      <c r="AW43" s="361">
        <f t="shared" si="28"/>
        <v>0</v>
      </c>
      <c r="AX43" s="361">
        <f t="shared" si="29"/>
        <v>0</v>
      </c>
      <c r="AY43" s="361">
        <f t="shared" si="30"/>
        <v>0</v>
      </c>
      <c r="AZ43" s="361">
        <f t="shared" si="31"/>
        <v>0</v>
      </c>
      <c r="BA43" s="361">
        <f t="shared" si="32"/>
        <v>0</v>
      </c>
      <c r="BB43" s="361">
        <f t="shared" si="33"/>
        <v>0</v>
      </c>
      <c r="BC43" s="361">
        <f t="shared" si="16"/>
        <v>0</v>
      </c>
      <c r="BD43" s="361">
        <f t="shared" si="3"/>
        <v>0</v>
      </c>
      <c r="BE43" s="361">
        <f t="shared" si="4"/>
        <v>0</v>
      </c>
      <c r="BF43" s="361">
        <f t="shared" si="5"/>
        <v>0</v>
      </c>
      <c r="BG43" s="361">
        <f t="shared" si="6"/>
        <v>0</v>
      </c>
      <c r="BH43" s="361">
        <f t="shared" si="7"/>
        <v>0</v>
      </c>
      <c r="BI43" s="361">
        <f t="shared" si="8"/>
        <v>0</v>
      </c>
      <c r="BJ43" s="361">
        <f t="shared" si="9"/>
        <v>0</v>
      </c>
      <c r="BK43" s="361">
        <f t="shared" si="10"/>
        <v>0</v>
      </c>
      <c r="BL43" s="361">
        <f t="shared" si="11"/>
        <v>0</v>
      </c>
      <c r="BN43" s="109">
        <f t="shared" si="17"/>
        <v>0</v>
      </c>
      <c r="BO43" s="30">
        <f t="shared" si="18"/>
        <v>0</v>
      </c>
      <c r="BP43" s="30">
        <f t="shared" si="12"/>
        <v>0</v>
      </c>
      <c r="BQ43" s="30">
        <f t="shared" si="19"/>
        <v>0</v>
      </c>
      <c r="BR43" s="30">
        <f t="shared" si="13"/>
        <v>0</v>
      </c>
      <c r="BS43" s="30">
        <f t="shared" si="23"/>
        <v>0</v>
      </c>
      <c r="BU43" s="263"/>
      <c r="BV43" s="263"/>
      <c r="BW43" s="263"/>
      <c r="BX43" s="263"/>
      <c r="BY43" s="263"/>
      <c r="BZ43" s="263"/>
      <c r="CA43" s="263"/>
      <c r="CB43" s="270">
        <f t="shared" si="14"/>
        <v>0</v>
      </c>
      <c r="CD43" s="165" t="str">
        <f t="shared" si="20"/>
        <v>OK</v>
      </c>
      <c r="CE43" s="165" t="str">
        <f t="shared" si="24"/>
        <v>OK</v>
      </c>
      <c r="CF43" s="165" t="str">
        <f t="shared" si="25"/>
        <v>OK</v>
      </c>
    </row>
    <row r="44" spans="1:84" hidden="1">
      <c r="A44" t="s">
        <v>868</v>
      </c>
      <c r="B44" s="108" t="s">
        <v>327</v>
      </c>
      <c r="C44" s="144" t="str">
        <f>IF($D$2="ET",VLOOKUP(B44,'N0.7_Lookup_References'!$E$13:$K$71,2,FALSE),IF('N2.1_Network_Risk_Summary'!$C$2="GD",VLOOKUP(B44,'N0.7_Lookup_References'!$E$13:$K$73,4,FALSE),IF($D$2="GT",VLOOKUP(B44,'N0.7_Lookup_References'!$E$13:$K$71,6,FALSE),"")))</f>
        <v>No entry required</v>
      </c>
      <c r="D44" s="163" t="s">
        <v>441</v>
      </c>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60"/>
      <c r="AJ44" s="360"/>
      <c r="AK44" s="360"/>
      <c r="AL44" s="360"/>
      <c r="AM44" s="360"/>
      <c r="AN44" s="360"/>
      <c r="AO44" s="360"/>
      <c r="AP44" s="360"/>
      <c r="AQ44" s="360"/>
      <c r="AR44" s="360"/>
      <c r="AS44" s="361">
        <f t="shared" si="21"/>
        <v>0</v>
      </c>
      <c r="AT44" s="361">
        <f t="shared" si="22"/>
        <v>0</v>
      </c>
      <c r="AU44" s="361">
        <f t="shared" si="26"/>
        <v>0</v>
      </c>
      <c r="AV44" s="361">
        <f t="shared" si="27"/>
        <v>0</v>
      </c>
      <c r="AW44" s="361">
        <f t="shared" si="28"/>
        <v>0</v>
      </c>
      <c r="AX44" s="361">
        <f t="shared" si="29"/>
        <v>0</v>
      </c>
      <c r="AY44" s="361">
        <f t="shared" si="30"/>
        <v>0</v>
      </c>
      <c r="AZ44" s="361">
        <f t="shared" si="31"/>
        <v>0</v>
      </c>
      <c r="BA44" s="361">
        <f t="shared" si="32"/>
        <v>0</v>
      </c>
      <c r="BB44" s="361">
        <f t="shared" si="33"/>
        <v>0</v>
      </c>
      <c r="BC44" s="361">
        <f t="shared" si="16"/>
        <v>0</v>
      </c>
      <c r="BD44" s="361">
        <f t="shared" si="3"/>
        <v>0</v>
      </c>
      <c r="BE44" s="361">
        <f t="shared" si="4"/>
        <v>0</v>
      </c>
      <c r="BF44" s="361">
        <f t="shared" si="5"/>
        <v>0</v>
      </c>
      <c r="BG44" s="361">
        <f t="shared" si="6"/>
        <v>0</v>
      </c>
      <c r="BH44" s="361">
        <f t="shared" si="7"/>
        <v>0</v>
      </c>
      <c r="BI44" s="361">
        <f t="shared" si="8"/>
        <v>0</v>
      </c>
      <c r="BJ44" s="361">
        <f t="shared" si="9"/>
        <v>0</v>
      </c>
      <c r="BK44" s="361">
        <f t="shared" si="10"/>
        <v>0</v>
      </c>
      <c r="BL44" s="361">
        <f t="shared" si="11"/>
        <v>0</v>
      </c>
      <c r="BN44" s="109">
        <f t="shared" si="17"/>
        <v>0</v>
      </c>
      <c r="BO44" s="30">
        <f t="shared" si="18"/>
        <v>0</v>
      </c>
      <c r="BP44" s="30">
        <f t="shared" si="12"/>
        <v>0</v>
      </c>
      <c r="BQ44" s="30">
        <f t="shared" si="19"/>
        <v>0</v>
      </c>
      <c r="BR44" s="30">
        <f t="shared" si="13"/>
        <v>0</v>
      </c>
      <c r="BS44" s="30">
        <f t="shared" si="23"/>
        <v>0</v>
      </c>
      <c r="BU44" s="263"/>
      <c r="BV44" s="263"/>
      <c r="BW44" s="263"/>
      <c r="BX44" s="263"/>
      <c r="BY44" s="263"/>
      <c r="BZ44" s="263"/>
      <c r="CA44" s="263"/>
      <c r="CB44" s="270">
        <f t="shared" si="14"/>
        <v>0</v>
      </c>
      <c r="CD44" s="165" t="str">
        <f t="shared" si="20"/>
        <v>OK</v>
      </c>
      <c r="CE44" s="165" t="str">
        <f t="shared" si="24"/>
        <v>OK</v>
      </c>
      <c r="CF44" s="165" t="str">
        <f t="shared" si="25"/>
        <v>OK</v>
      </c>
    </row>
    <row r="45" spans="1:84" hidden="1">
      <c r="A45" t="s">
        <v>868</v>
      </c>
      <c r="B45" s="108" t="s">
        <v>331</v>
      </c>
      <c r="C45" s="144" t="str">
        <f>IF($D$2="ET",VLOOKUP(B45,'N0.7_Lookup_References'!$E$13:$K$71,2,FALSE),IF('N2.1_Network_Risk_Summary'!$C$2="GD",VLOOKUP(B45,'N0.7_Lookup_References'!$E$13:$K$73,4,FALSE),IF($D$2="GT",VLOOKUP(B45,'N0.7_Lookup_References'!$E$13:$K$71,6,FALSE),"")))</f>
        <v>No entry required</v>
      </c>
      <c r="D45" s="163" t="s">
        <v>441</v>
      </c>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60"/>
      <c r="AJ45" s="360"/>
      <c r="AK45" s="360"/>
      <c r="AL45" s="360"/>
      <c r="AM45" s="360"/>
      <c r="AN45" s="360"/>
      <c r="AO45" s="360"/>
      <c r="AP45" s="360"/>
      <c r="AQ45" s="360"/>
      <c r="AR45" s="360"/>
      <c r="AS45" s="361">
        <f t="shared" si="21"/>
        <v>0</v>
      </c>
      <c r="AT45" s="361">
        <f t="shared" si="22"/>
        <v>0</v>
      </c>
      <c r="AU45" s="361">
        <f t="shared" si="26"/>
        <v>0</v>
      </c>
      <c r="AV45" s="361">
        <f t="shared" si="27"/>
        <v>0</v>
      </c>
      <c r="AW45" s="361">
        <f t="shared" si="28"/>
        <v>0</v>
      </c>
      <c r="AX45" s="361">
        <f t="shared" si="29"/>
        <v>0</v>
      </c>
      <c r="AY45" s="361">
        <f t="shared" si="30"/>
        <v>0</v>
      </c>
      <c r="AZ45" s="361">
        <f t="shared" si="31"/>
        <v>0</v>
      </c>
      <c r="BA45" s="361">
        <f t="shared" si="32"/>
        <v>0</v>
      </c>
      <c r="BB45" s="361">
        <f t="shared" si="33"/>
        <v>0</v>
      </c>
      <c r="BC45" s="361">
        <f t="shared" si="16"/>
        <v>0</v>
      </c>
      <c r="BD45" s="361">
        <f t="shared" si="3"/>
        <v>0</v>
      </c>
      <c r="BE45" s="361">
        <f t="shared" si="4"/>
        <v>0</v>
      </c>
      <c r="BF45" s="361">
        <f t="shared" si="5"/>
        <v>0</v>
      </c>
      <c r="BG45" s="361">
        <f t="shared" si="6"/>
        <v>0</v>
      </c>
      <c r="BH45" s="361">
        <f t="shared" si="7"/>
        <v>0</v>
      </c>
      <c r="BI45" s="361">
        <f t="shared" si="8"/>
        <v>0</v>
      </c>
      <c r="BJ45" s="361">
        <f t="shared" si="9"/>
        <v>0</v>
      </c>
      <c r="BK45" s="361">
        <f t="shared" si="10"/>
        <v>0</v>
      </c>
      <c r="BL45" s="361">
        <f t="shared" si="11"/>
        <v>0</v>
      </c>
      <c r="BN45" s="109">
        <f t="shared" si="17"/>
        <v>0</v>
      </c>
      <c r="BO45" s="30">
        <f t="shared" si="18"/>
        <v>0</v>
      </c>
      <c r="BP45" s="30">
        <f t="shared" si="12"/>
        <v>0</v>
      </c>
      <c r="BQ45" s="30">
        <f t="shared" si="19"/>
        <v>0</v>
      </c>
      <c r="BR45" s="30">
        <f t="shared" si="13"/>
        <v>0</v>
      </c>
      <c r="BS45" s="30">
        <f t="shared" si="23"/>
        <v>0</v>
      </c>
      <c r="BU45" s="263"/>
      <c r="BV45" s="263"/>
      <c r="BW45" s="263"/>
      <c r="BX45" s="263"/>
      <c r="BY45" s="263"/>
      <c r="BZ45" s="263"/>
      <c r="CA45" s="263"/>
      <c r="CB45" s="270">
        <f t="shared" si="14"/>
        <v>0</v>
      </c>
      <c r="CD45" s="165" t="str">
        <f t="shared" si="20"/>
        <v>OK</v>
      </c>
      <c r="CE45" s="165" t="str">
        <f t="shared" si="24"/>
        <v>OK</v>
      </c>
      <c r="CF45" s="165" t="str">
        <f t="shared" si="25"/>
        <v>OK</v>
      </c>
    </row>
    <row r="46" spans="1:84" hidden="1">
      <c r="A46" t="s">
        <v>868</v>
      </c>
      <c r="B46" s="108" t="s">
        <v>335</v>
      </c>
      <c r="C46" s="144" t="str">
        <f>IF($D$2="ET",VLOOKUP(B46,'N0.7_Lookup_References'!$E$13:$K$71,2,FALSE),IF('N2.1_Network_Risk_Summary'!$C$2="GD",VLOOKUP(B46,'N0.7_Lookup_References'!$E$13:$K$73,4,FALSE),IF($D$2="GT",VLOOKUP(B46,'N0.7_Lookup_References'!$E$13:$K$71,6,FALSE),"")))</f>
        <v>No entry required</v>
      </c>
      <c r="D46" s="163" t="s">
        <v>441</v>
      </c>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60"/>
      <c r="AJ46" s="360"/>
      <c r="AK46" s="360"/>
      <c r="AL46" s="360"/>
      <c r="AM46" s="360"/>
      <c r="AN46" s="360"/>
      <c r="AO46" s="360"/>
      <c r="AP46" s="360"/>
      <c r="AQ46" s="360"/>
      <c r="AR46" s="360"/>
      <c r="AS46" s="361">
        <f t="shared" si="21"/>
        <v>0</v>
      </c>
      <c r="AT46" s="361">
        <f t="shared" si="22"/>
        <v>0</v>
      </c>
      <c r="AU46" s="361">
        <f t="shared" si="26"/>
        <v>0</v>
      </c>
      <c r="AV46" s="361">
        <f t="shared" si="27"/>
        <v>0</v>
      </c>
      <c r="AW46" s="361">
        <f t="shared" si="28"/>
        <v>0</v>
      </c>
      <c r="AX46" s="361">
        <f t="shared" si="29"/>
        <v>0</v>
      </c>
      <c r="AY46" s="361">
        <f t="shared" si="30"/>
        <v>0</v>
      </c>
      <c r="AZ46" s="361">
        <f t="shared" si="31"/>
        <v>0</v>
      </c>
      <c r="BA46" s="361">
        <f t="shared" si="32"/>
        <v>0</v>
      </c>
      <c r="BB46" s="361">
        <f t="shared" si="33"/>
        <v>0</v>
      </c>
      <c r="BC46" s="361">
        <f t="shared" si="16"/>
        <v>0</v>
      </c>
      <c r="BD46" s="361">
        <f t="shared" si="3"/>
        <v>0</v>
      </c>
      <c r="BE46" s="361">
        <f t="shared" si="4"/>
        <v>0</v>
      </c>
      <c r="BF46" s="361">
        <f t="shared" si="5"/>
        <v>0</v>
      </c>
      <c r="BG46" s="361">
        <f t="shared" si="6"/>
        <v>0</v>
      </c>
      <c r="BH46" s="361">
        <f t="shared" si="7"/>
        <v>0</v>
      </c>
      <c r="BI46" s="361">
        <f t="shared" si="8"/>
        <v>0</v>
      </c>
      <c r="BJ46" s="361">
        <f t="shared" si="9"/>
        <v>0</v>
      </c>
      <c r="BK46" s="361">
        <f t="shared" si="10"/>
        <v>0</v>
      </c>
      <c r="BL46" s="361">
        <f t="shared" si="11"/>
        <v>0</v>
      </c>
      <c r="BN46" s="109">
        <f t="shared" si="17"/>
        <v>0</v>
      </c>
      <c r="BO46" s="30">
        <f t="shared" si="18"/>
        <v>0</v>
      </c>
      <c r="BP46" s="30">
        <f t="shared" si="12"/>
        <v>0</v>
      </c>
      <c r="BQ46" s="30">
        <f t="shared" si="19"/>
        <v>0</v>
      </c>
      <c r="BR46" s="30">
        <f t="shared" si="13"/>
        <v>0</v>
      </c>
      <c r="BS46" s="30">
        <f t="shared" si="23"/>
        <v>0</v>
      </c>
      <c r="BU46" s="263"/>
      <c r="BV46" s="263"/>
      <c r="BW46" s="263"/>
      <c r="BX46" s="263"/>
      <c r="BY46" s="263"/>
      <c r="BZ46" s="263"/>
      <c r="CA46" s="263"/>
      <c r="CB46" s="270">
        <f t="shared" si="14"/>
        <v>0</v>
      </c>
      <c r="CD46" s="165" t="str">
        <f t="shared" si="20"/>
        <v>OK</v>
      </c>
      <c r="CE46" s="165" t="str">
        <f t="shared" si="24"/>
        <v>OK</v>
      </c>
      <c r="CF46" s="165" t="str">
        <f t="shared" si="25"/>
        <v>OK</v>
      </c>
    </row>
    <row r="47" spans="1:84" hidden="1">
      <c r="A47" t="s">
        <v>868</v>
      </c>
      <c r="B47" s="108" t="s">
        <v>339</v>
      </c>
      <c r="C47" s="144" t="str">
        <f>IF($D$2="ET",VLOOKUP(B47,'N0.7_Lookup_References'!$E$13:$K$71,2,FALSE),IF('N2.1_Network_Risk_Summary'!$C$2="GD",VLOOKUP(B47,'N0.7_Lookup_References'!$E$13:$K$73,4,FALSE),IF($D$2="GT",VLOOKUP(B47,'N0.7_Lookup_References'!$E$13:$K$71,6,FALSE),"")))</f>
        <v>No entry required</v>
      </c>
      <c r="D47" s="163" t="s">
        <v>441</v>
      </c>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60"/>
      <c r="AJ47" s="360"/>
      <c r="AK47" s="360"/>
      <c r="AL47" s="360"/>
      <c r="AM47" s="360"/>
      <c r="AN47" s="360"/>
      <c r="AO47" s="360"/>
      <c r="AP47" s="360"/>
      <c r="AQ47" s="360"/>
      <c r="AR47" s="360"/>
      <c r="AS47" s="361">
        <f t="shared" si="21"/>
        <v>0</v>
      </c>
      <c r="AT47" s="361">
        <f t="shared" si="22"/>
        <v>0</v>
      </c>
      <c r="AU47" s="361">
        <f t="shared" si="26"/>
        <v>0</v>
      </c>
      <c r="AV47" s="361">
        <f t="shared" si="27"/>
        <v>0</v>
      </c>
      <c r="AW47" s="361">
        <f t="shared" si="28"/>
        <v>0</v>
      </c>
      <c r="AX47" s="361">
        <f t="shared" si="29"/>
        <v>0</v>
      </c>
      <c r="AY47" s="361">
        <f t="shared" si="30"/>
        <v>0</v>
      </c>
      <c r="AZ47" s="361">
        <f t="shared" si="31"/>
        <v>0</v>
      </c>
      <c r="BA47" s="361">
        <f t="shared" si="32"/>
        <v>0</v>
      </c>
      <c r="BB47" s="361">
        <f t="shared" si="33"/>
        <v>0</v>
      </c>
      <c r="BC47" s="361">
        <f t="shared" si="16"/>
        <v>0</v>
      </c>
      <c r="BD47" s="361">
        <f t="shared" si="3"/>
        <v>0</v>
      </c>
      <c r="BE47" s="361">
        <f t="shared" si="4"/>
        <v>0</v>
      </c>
      <c r="BF47" s="361">
        <f t="shared" si="5"/>
        <v>0</v>
      </c>
      <c r="BG47" s="361">
        <f t="shared" si="6"/>
        <v>0</v>
      </c>
      <c r="BH47" s="361">
        <f t="shared" si="7"/>
        <v>0</v>
      </c>
      <c r="BI47" s="361">
        <f t="shared" si="8"/>
        <v>0</v>
      </c>
      <c r="BJ47" s="361">
        <f t="shared" si="9"/>
        <v>0</v>
      </c>
      <c r="BK47" s="361">
        <f t="shared" si="10"/>
        <v>0</v>
      </c>
      <c r="BL47" s="361">
        <f t="shared" si="11"/>
        <v>0</v>
      </c>
      <c r="BN47" s="109">
        <f t="shared" si="17"/>
        <v>0</v>
      </c>
      <c r="BO47" s="30">
        <f t="shared" si="18"/>
        <v>0</v>
      </c>
      <c r="BP47" s="30">
        <f t="shared" si="12"/>
        <v>0</v>
      </c>
      <c r="BQ47" s="30">
        <f t="shared" si="19"/>
        <v>0</v>
      </c>
      <c r="BR47" s="30">
        <f t="shared" si="13"/>
        <v>0</v>
      </c>
      <c r="BS47" s="30">
        <f t="shared" si="23"/>
        <v>0</v>
      </c>
      <c r="BU47" s="263"/>
      <c r="BV47" s="263"/>
      <c r="BW47" s="263"/>
      <c r="BX47" s="263"/>
      <c r="BY47" s="263"/>
      <c r="BZ47" s="263"/>
      <c r="CA47" s="263"/>
      <c r="CB47" s="270">
        <f t="shared" si="14"/>
        <v>0</v>
      </c>
      <c r="CD47" s="165" t="str">
        <f t="shared" si="20"/>
        <v>OK</v>
      </c>
      <c r="CE47" s="165" t="str">
        <f t="shared" si="24"/>
        <v>OK</v>
      </c>
      <c r="CF47" s="165" t="str">
        <f t="shared" si="25"/>
        <v>OK</v>
      </c>
    </row>
    <row r="48" spans="1:84" hidden="1">
      <c r="A48" t="s">
        <v>868</v>
      </c>
      <c r="B48" s="108" t="s">
        <v>343</v>
      </c>
      <c r="C48" s="144" t="str">
        <f>IF($D$2="ET",VLOOKUP(B48,'N0.7_Lookup_References'!$E$13:$K$71,2,FALSE),IF('N2.1_Network_Risk_Summary'!$C$2="GD",VLOOKUP(B48,'N0.7_Lookup_References'!$E$13:$K$73,4,FALSE),IF($D$2="GT",VLOOKUP(B48,'N0.7_Lookup_References'!$E$13:$K$71,6,FALSE),"")))</f>
        <v>No entry required</v>
      </c>
      <c r="D48" s="163" t="s">
        <v>441</v>
      </c>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60"/>
      <c r="AJ48" s="360"/>
      <c r="AK48" s="360"/>
      <c r="AL48" s="360"/>
      <c r="AM48" s="360"/>
      <c r="AN48" s="360"/>
      <c r="AO48" s="360"/>
      <c r="AP48" s="360"/>
      <c r="AQ48" s="360"/>
      <c r="AR48" s="360"/>
      <c r="AS48" s="361">
        <f t="shared" si="21"/>
        <v>0</v>
      </c>
      <c r="AT48" s="361">
        <f t="shared" si="22"/>
        <v>0</v>
      </c>
      <c r="AU48" s="361">
        <f t="shared" si="26"/>
        <v>0</v>
      </c>
      <c r="AV48" s="361">
        <f t="shared" si="27"/>
        <v>0</v>
      </c>
      <c r="AW48" s="361">
        <f t="shared" si="28"/>
        <v>0</v>
      </c>
      <c r="AX48" s="361">
        <f t="shared" si="29"/>
        <v>0</v>
      </c>
      <c r="AY48" s="361">
        <f t="shared" si="30"/>
        <v>0</v>
      </c>
      <c r="AZ48" s="361">
        <f t="shared" si="31"/>
        <v>0</v>
      </c>
      <c r="BA48" s="361">
        <f t="shared" si="32"/>
        <v>0</v>
      </c>
      <c r="BB48" s="361">
        <f t="shared" si="33"/>
        <v>0</v>
      </c>
      <c r="BC48" s="361">
        <f t="shared" si="16"/>
        <v>0</v>
      </c>
      <c r="BD48" s="361">
        <f t="shared" si="3"/>
        <v>0</v>
      </c>
      <c r="BE48" s="361">
        <f t="shared" si="4"/>
        <v>0</v>
      </c>
      <c r="BF48" s="361">
        <f t="shared" si="5"/>
        <v>0</v>
      </c>
      <c r="BG48" s="361">
        <f t="shared" si="6"/>
        <v>0</v>
      </c>
      <c r="BH48" s="361">
        <f t="shared" si="7"/>
        <v>0</v>
      </c>
      <c r="BI48" s="361">
        <f t="shared" si="8"/>
        <v>0</v>
      </c>
      <c r="BJ48" s="361">
        <f t="shared" si="9"/>
        <v>0</v>
      </c>
      <c r="BK48" s="361">
        <f t="shared" si="10"/>
        <v>0</v>
      </c>
      <c r="BL48" s="361">
        <f t="shared" si="11"/>
        <v>0</v>
      </c>
      <c r="BN48" s="109">
        <f t="shared" si="17"/>
        <v>0</v>
      </c>
      <c r="BO48" s="30">
        <f t="shared" si="18"/>
        <v>0</v>
      </c>
      <c r="BP48" s="30">
        <f t="shared" si="12"/>
        <v>0</v>
      </c>
      <c r="BQ48" s="30">
        <f t="shared" si="19"/>
        <v>0</v>
      </c>
      <c r="BR48" s="30">
        <f t="shared" si="13"/>
        <v>0</v>
      </c>
      <c r="BS48" s="30">
        <f t="shared" si="23"/>
        <v>0</v>
      </c>
      <c r="BU48" s="263"/>
      <c r="BV48" s="263"/>
      <c r="BW48" s="263"/>
      <c r="BX48" s="263"/>
      <c r="BY48" s="263"/>
      <c r="BZ48" s="263"/>
      <c r="CA48" s="263"/>
      <c r="CB48" s="270">
        <f t="shared" si="14"/>
        <v>0</v>
      </c>
      <c r="CD48" s="165" t="str">
        <f t="shared" si="20"/>
        <v>OK</v>
      </c>
      <c r="CE48" s="165" t="str">
        <f t="shared" si="24"/>
        <v>OK</v>
      </c>
      <c r="CF48" s="165" t="str">
        <f t="shared" si="25"/>
        <v>OK</v>
      </c>
    </row>
    <row r="49" spans="1:84" hidden="1">
      <c r="A49" t="s">
        <v>868</v>
      </c>
      <c r="B49" s="108" t="s">
        <v>347</v>
      </c>
      <c r="C49" s="144" t="str">
        <f>IF($D$2="ET",VLOOKUP(B49,'N0.7_Lookup_References'!$E$13:$K$71,2,FALSE),IF('N2.1_Network_Risk_Summary'!$C$2="GD",VLOOKUP(B49,'N0.7_Lookup_References'!$E$13:$K$73,4,FALSE),IF($D$2="GT",VLOOKUP(B49,'N0.7_Lookup_References'!$E$13:$K$71,6,FALSE),"")))</f>
        <v>No entry required</v>
      </c>
      <c r="D49" s="163" t="s">
        <v>441</v>
      </c>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60"/>
      <c r="AJ49" s="360"/>
      <c r="AK49" s="360"/>
      <c r="AL49" s="360"/>
      <c r="AM49" s="360"/>
      <c r="AN49" s="360"/>
      <c r="AO49" s="360"/>
      <c r="AP49" s="360"/>
      <c r="AQ49" s="360"/>
      <c r="AR49" s="360"/>
      <c r="AS49" s="361">
        <f t="shared" si="21"/>
        <v>0</v>
      </c>
      <c r="AT49" s="361">
        <f t="shared" si="22"/>
        <v>0</v>
      </c>
      <c r="AU49" s="361">
        <f t="shared" si="26"/>
        <v>0</v>
      </c>
      <c r="AV49" s="361">
        <f t="shared" si="27"/>
        <v>0</v>
      </c>
      <c r="AW49" s="361">
        <f t="shared" si="28"/>
        <v>0</v>
      </c>
      <c r="AX49" s="361">
        <f t="shared" si="29"/>
        <v>0</v>
      </c>
      <c r="AY49" s="361">
        <f t="shared" si="30"/>
        <v>0</v>
      </c>
      <c r="AZ49" s="361">
        <f t="shared" si="31"/>
        <v>0</v>
      </c>
      <c r="BA49" s="361">
        <f t="shared" si="32"/>
        <v>0</v>
      </c>
      <c r="BB49" s="361">
        <f t="shared" si="33"/>
        <v>0</v>
      </c>
      <c r="BC49" s="361">
        <f t="shared" ref="BC49:BC74" si="34">AI49-Y49-O49</f>
        <v>0</v>
      </c>
      <c r="BD49" s="361">
        <f t="shared" ref="BD49:BD74" si="35">AJ49-Z49-P49</f>
        <v>0</v>
      </c>
      <c r="BE49" s="361">
        <f t="shared" ref="BE49:BE74" si="36">AK49-AA49-Q49</f>
        <v>0</v>
      </c>
      <c r="BF49" s="361">
        <f t="shared" ref="BF49:BF74" si="37">AL49-AB49-R49</f>
        <v>0</v>
      </c>
      <c r="BG49" s="361">
        <f t="shared" ref="BG49:BG74" si="38">AM49-AC49-S49</f>
        <v>0</v>
      </c>
      <c r="BH49" s="361">
        <f t="shared" ref="BH49:BH74" si="39">AN49-AD49-T49</f>
        <v>0</v>
      </c>
      <c r="BI49" s="361">
        <f t="shared" ref="BI49:BI74" si="40">AO49-AE49-U49</f>
        <v>0</v>
      </c>
      <c r="BJ49" s="361">
        <f t="shared" ref="BJ49:BJ74" si="41">AP49-AF49-V49</f>
        <v>0</v>
      </c>
      <c r="BK49" s="361">
        <f t="shared" ref="BK49:BK74" si="42">AQ49-AG49-W49</f>
        <v>0</v>
      </c>
      <c r="BL49" s="361">
        <f t="shared" ref="BL49:BL74" si="43">AR49-AH49-X49</f>
        <v>0</v>
      </c>
      <c r="BN49" s="109">
        <f t="shared" ref="BN49:BN74" si="44">SUM(E49:N49)</f>
        <v>0</v>
      </c>
      <c r="BO49" s="30">
        <f t="shared" si="18"/>
        <v>0</v>
      </c>
      <c r="BP49" s="30">
        <f t="shared" ref="BP49:BP74" si="45">SUM(O49:X49)</f>
        <v>0</v>
      </c>
      <c r="BQ49" s="30">
        <f t="shared" ref="BQ49:BQ74" si="46">SUM(Y49:AH49)</f>
        <v>0</v>
      </c>
      <c r="BR49" s="30">
        <f t="shared" ref="BR49:BR74" si="47">SUM(AI49:AR49)</f>
        <v>0</v>
      </c>
      <c r="BS49" s="30">
        <f t="shared" ref="BS49:BS74" si="48">SUM(BC49:BL49)</f>
        <v>0</v>
      </c>
      <c r="BU49" s="263"/>
      <c r="BV49" s="263"/>
      <c r="BW49" s="263"/>
      <c r="BX49" s="263"/>
      <c r="BY49" s="263"/>
      <c r="BZ49" s="263"/>
      <c r="CA49" s="263"/>
      <c r="CB49" s="270">
        <f t="shared" ref="CB49:CB74" si="49">SUM(BX49:CA49)</f>
        <v>0</v>
      </c>
      <c r="CD49" s="165" t="str">
        <f t="shared" si="20"/>
        <v>OK</v>
      </c>
      <c r="CE49" s="165" t="str">
        <f t="shared" ref="CE49:CE74" si="50">IF(ABS((BU49+BV49+BW49 - BN49))&lt;0.01,"OK","Error")</f>
        <v>OK</v>
      </c>
      <c r="CF49" s="165" t="str">
        <f t="shared" ref="CF49:CF74" si="51">IF(ABS(CB49 - BS49)&lt;0.01,"OK","Error")</f>
        <v>OK</v>
      </c>
    </row>
    <row r="50" spans="1:84" hidden="1">
      <c r="A50" t="s">
        <v>868</v>
      </c>
      <c r="B50" s="108" t="s">
        <v>351</v>
      </c>
      <c r="C50" s="144" t="str">
        <f>IF($D$2="ET",VLOOKUP(B50,'N0.7_Lookup_References'!$E$13:$K$71,2,FALSE),IF('N2.1_Network_Risk_Summary'!$C$2="GD",VLOOKUP(B50,'N0.7_Lookup_References'!$E$13:$K$73,4,FALSE),IF($D$2="GT",VLOOKUP(B50,'N0.7_Lookup_References'!$E$13:$K$71,6,FALSE),"")))</f>
        <v>No entry required</v>
      </c>
      <c r="D50" s="163" t="s">
        <v>441</v>
      </c>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60"/>
      <c r="AJ50" s="360"/>
      <c r="AK50" s="360"/>
      <c r="AL50" s="360"/>
      <c r="AM50" s="360"/>
      <c r="AN50" s="360"/>
      <c r="AO50" s="360"/>
      <c r="AP50" s="360"/>
      <c r="AQ50" s="360"/>
      <c r="AR50" s="360"/>
      <c r="AS50" s="361">
        <f t="shared" si="21"/>
        <v>0</v>
      </c>
      <c r="AT50" s="361">
        <f t="shared" si="22"/>
        <v>0</v>
      </c>
      <c r="AU50" s="361">
        <f t="shared" si="26"/>
        <v>0</v>
      </c>
      <c r="AV50" s="361">
        <f t="shared" si="27"/>
        <v>0</v>
      </c>
      <c r="AW50" s="361">
        <f t="shared" si="28"/>
        <v>0</v>
      </c>
      <c r="AX50" s="361">
        <f t="shared" si="29"/>
        <v>0</v>
      </c>
      <c r="AY50" s="361">
        <f t="shared" si="30"/>
        <v>0</v>
      </c>
      <c r="AZ50" s="361">
        <f t="shared" si="31"/>
        <v>0</v>
      </c>
      <c r="BA50" s="361">
        <f t="shared" si="32"/>
        <v>0</v>
      </c>
      <c r="BB50" s="361">
        <f t="shared" si="33"/>
        <v>0</v>
      </c>
      <c r="BC50" s="361">
        <f t="shared" si="34"/>
        <v>0</v>
      </c>
      <c r="BD50" s="361">
        <f t="shared" si="35"/>
        <v>0</v>
      </c>
      <c r="BE50" s="361">
        <f t="shared" si="36"/>
        <v>0</v>
      </c>
      <c r="BF50" s="361">
        <f t="shared" si="37"/>
        <v>0</v>
      </c>
      <c r="BG50" s="361">
        <f t="shared" si="38"/>
        <v>0</v>
      </c>
      <c r="BH50" s="361">
        <f t="shared" si="39"/>
        <v>0</v>
      </c>
      <c r="BI50" s="361">
        <f t="shared" si="40"/>
        <v>0</v>
      </c>
      <c r="BJ50" s="361">
        <f t="shared" si="41"/>
        <v>0</v>
      </c>
      <c r="BK50" s="361">
        <f t="shared" si="42"/>
        <v>0</v>
      </c>
      <c r="BL50" s="361">
        <f t="shared" si="43"/>
        <v>0</v>
      </c>
      <c r="BN50" s="109">
        <f t="shared" si="44"/>
        <v>0</v>
      </c>
      <c r="BO50" s="30">
        <f t="shared" si="18"/>
        <v>0</v>
      </c>
      <c r="BP50" s="30">
        <f t="shared" si="45"/>
        <v>0</v>
      </c>
      <c r="BQ50" s="30">
        <f t="shared" si="46"/>
        <v>0</v>
      </c>
      <c r="BR50" s="30">
        <f t="shared" si="47"/>
        <v>0</v>
      </c>
      <c r="BS50" s="30">
        <f t="shared" si="48"/>
        <v>0</v>
      </c>
      <c r="BU50" s="263"/>
      <c r="BV50" s="263"/>
      <c r="BW50" s="263"/>
      <c r="BX50" s="263"/>
      <c r="BY50" s="263"/>
      <c r="BZ50" s="263"/>
      <c r="CA50" s="263"/>
      <c r="CB50" s="270">
        <f t="shared" si="49"/>
        <v>0</v>
      </c>
      <c r="CD50" s="165" t="str">
        <f t="shared" si="20"/>
        <v>OK</v>
      </c>
      <c r="CE50" s="165" t="str">
        <f t="shared" si="50"/>
        <v>OK</v>
      </c>
      <c r="CF50" s="165" t="str">
        <f t="shared" si="51"/>
        <v>OK</v>
      </c>
    </row>
    <row r="51" spans="1:84" hidden="1">
      <c r="A51" t="s">
        <v>868</v>
      </c>
      <c r="B51" s="108" t="s">
        <v>355</v>
      </c>
      <c r="C51" s="144" t="str">
        <f>IF($D$2="ET",VLOOKUP(B51,'N0.7_Lookup_References'!$E$13:$K$71,2,FALSE),IF('N2.1_Network_Risk_Summary'!$C$2="GD",VLOOKUP(B51,'N0.7_Lookup_References'!$E$13:$K$73,4,FALSE),IF($D$2="GT",VLOOKUP(B51,'N0.7_Lookup_References'!$E$13:$K$71,6,FALSE),"")))</f>
        <v>No entry required</v>
      </c>
      <c r="D51" s="163" t="s">
        <v>441</v>
      </c>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60"/>
      <c r="AJ51" s="360"/>
      <c r="AK51" s="360"/>
      <c r="AL51" s="360"/>
      <c r="AM51" s="360"/>
      <c r="AN51" s="360"/>
      <c r="AO51" s="360"/>
      <c r="AP51" s="360"/>
      <c r="AQ51" s="360"/>
      <c r="AR51" s="360"/>
      <c r="AS51" s="361">
        <f t="shared" si="21"/>
        <v>0</v>
      </c>
      <c r="AT51" s="361">
        <f t="shared" si="22"/>
        <v>0</v>
      </c>
      <c r="AU51" s="361">
        <f t="shared" si="26"/>
        <v>0</v>
      </c>
      <c r="AV51" s="361">
        <f t="shared" si="27"/>
        <v>0</v>
      </c>
      <c r="AW51" s="361">
        <f t="shared" si="28"/>
        <v>0</v>
      </c>
      <c r="AX51" s="361">
        <f t="shared" si="29"/>
        <v>0</v>
      </c>
      <c r="AY51" s="361">
        <f t="shared" si="30"/>
        <v>0</v>
      </c>
      <c r="AZ51" s="361">
        <f t="shared" si="31"/>
        <v>0</v>
      </c>
      <c r="BA51" s="361">
        <f t="shared" si="32"/>
        <v>0</v>
      </c>
      <c r="BB51" s="361">
        <f t="shared" si="33"/>
        <v>0</v>
      </c>
      <c r="BC51" s="361">
        <f t="shared" si="34"/>
        <v>0</v>
      </c>
      <c r="BD51" s="361">
        <f t="shared" si="35"/>
        <v>0</v>
      </c>
      <c r="BE51" s="361">
        <f t="shared" si="36"/>
        <v>0</v>
      </c>
      <c r="BF51" s="361">
        <f t="shared" si="37"/>
        <v>0</v>
      </c>
      <c r="BG51" s="361">
        <f t="shared" si="38"/>
        <v>0</v>
      </c>
      <c r="BH51" s="361">
        <f t="shared" si="39"/>
        <v>0</v>
      </c>
      <c r="BI51" s="361">
        <f t="shared" si="40"/>
        <v>0</v>
      </c>
      <c r="BJ51" s="361">
        <f t="shared" si="41"/>
        <v>0</v>
      </c>
      <c r="BK51" s="361">
        <f t="shared" si="42"/>
        <v>0</v>
      </c>
      <c r="BL51" s="361">
        <f t="shared" si="43"/>
        <v>0</v>
      </c>
      <c r="BN51" s="109">
        <f t="shared" si="44"/>
        <v>0</v>
      </c>
      <c r="BO51" s="30">
        <f t="shared" si="18"/>
        <v>0</v>
      </c>
      <c r="BP51" s="30">
        <f t="shared" si="45"/>
        <v>0</v>
      </c>
      <c r="BQ51" s="30">
        <f t="shared" si="46"/>
        <v>0</v>
      </c>
      <c r="BR51" s="30">
        <f t="shared" si="47"/>
        <v>0</v>
      </c>
      <c r="BS51" s="30">
        <f t="shared" si="48"/>
        <v>0</v>
      </c>
      <c r="BU51" s="263"/>
      <c r="BV51" s="263"/>
      <c r="BW51" s="263"/>
      <c r="BX51" s="263"/>
      <c r="BY51" s="263"/>
      <c r="BZ51" s="263"/>
      <c r="CA51" s="263"/>
      <c r="CB51" s="270">
        <f t="shared" si="49"/>
        <v>0</v>
      </c>
      <c r="CD51" s="165" t="str">
        <f t="shared" si="20"/>
        <v>OK</v>
      </c>
      <c r="CE51" s="165" t="str">
        <f t="shared" si="50"/>
        <v>OK</v>
      </c>
      <c r="CF51" s="165" t="str">
        <f t="shared" si="51"/>
        <v>OK</v>
      </c>
    </row>
    <row r="52" spans="1:84" hidden="1">
      <c r="A52" t="s">
        <v>868</v>
      </c>
      <c r="B52" s="108" t="s">
        <v>358</v>
      </c>
      <c r="C52" s="144" t="str">
        <f>IF($D$2="ET",VLOOKUP(B52,'N0.7_Lookup_References'!$E$13:$K$71,2,FALSE),IF('N2.1_Network_Risk_Summary'!$C$2="GD",VLOOKUP(B52,'N0.7_Lookup_References'!$E$13:$K$73,4,FALSE),IF($D$2="GT",VLOOKUP(B52,'N0.7_Lookup_References'!$E$13:$K$71,6,FALSE),"")))</f>
        <v>No entry required</v>
      </c>
      <c r="D52" s="163" t="s">
        <v>441</v>
      </c>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60"/>
      <c r="AJ52" s="360"/>
      <c r="AK52" s="360"/>
      <c r="AL52" s="360"/>
      <c r="AM52" s="360"/>
      <c r="AN52" s="360"/>
      <c r="AO52" s="360"/>
      <c r="AP52" s="360"/>
      <c r="AQ52" s="360"/>
      <c r="AR52" s="360"/>
      <c r="AS52" s="361">
        <f t="shared" si="21"/>
        <v>0</v>
      </c>
      <c r="AT52" s="361">
        <f t="shared" si="22"/>
        <v>0</v>
      </c>
      <c r="AU52" s="361">
        <f t="shared" si="26"/>
        <v>0</v>
      </c>
      <c r="AV52" s="361">
        <f t="shared" si="27"/>
        <v>0</v>
      </c>
      <c r="AW52" s="361">
        <f t="shared" si="28"/>
        <v>0</v>
      </c>
      <c r="AX52" s="361">
        <f t="shared" si="29"/>
        <v>0</v>
      </c>
      <c r="AY52" s="361">
        <f t="shared" si="30"/>
        <v>0</v>
      </c>
      <c r="AZ52" s="361">
        <f t="shared" si="31"/>
        <v>0</v>
      </c>
      <c r="BA52" s="361">
        <f t="shared" si="32"/>
        <v>0</v>
      </c>
      <c r="BB52" s="361">
        <f t="shared" si="33"/>
        <v>0</v>
      </c>
      <c r="BC52" s="361">
        <f t="shared" si="34"/>
        <v>0</v>
      </c>
      <c r="BD52" s="361">
        <f t="shared" si="35"/>
        <v>0</v>
      </c>
      <c r="BE52" s="361">
        <f t="shared" si="36"/>
        <v>0</v>
      </c>
      <c r="BF52" s="361">
        <f t="shared" si="37"/>
        <v>0</v>
      </c>
      <c r="BG52" s="361">
        <f t="shared" si="38"/>
        <v>0</v>
      </c>
      <c r="BH52" s="361">
        <f t="shared" si="39"/>
        <v>0</v>
      </c>
      <c r="BI52" s="361">
        <f t="shared" si="40"/>
        <v>0</v>
      </c>
      <c r="BJ52" s="361">
        <f t="shared" si="41"/>
        <v>0</v>
      </c>
      <c r="BK52" s="361">
        <f t="shared" si="42"/>
        <v>0</v>
      </c>
      <c r="BL52" s="361">
        <f t="shared" si="43"/>
        <v>0</v>
      </c>
      <c r="BN52" s="109">
        <f t="shared" si="44"/>
        <v>0</v>
      </c>
      <c r="BO52" s="30">
        <f t="shared" si="18"/>
        <v>0</v>
      </c>
      <c r="BP52" s="30">
        <f t="shared" si="45"/>
        <v>0</v>
      </c>
      <c r="BQ52" s="30">
        <f t="shared" si="46"/>
        <v>0</v>
      </c>
      <c r="BR52" s="30">
        <f t="shared" si="47"/>
        <v>0</v>
      </c>
      <c r="BS52" s="30">
        <f t="shared" si="48"/>
        <v>0</v>
      </c>
      <c r="BU52" s="263"/>
      <c r="BV52" s="263"/>
      <c r="BW52" s="263"/>
      <c r="BX52" s="263"/>
      <c r="BY52" s="263"/>
      <c r="BZ52" s="263"/>
      <c r="CA52" s="263"/>
      <c r="CB52" s="270">
        <f t="shared" si="49"/>
        <v>0</v>
      </c>
      <c r="CD52" s="165" t="str">
        <f t="shared" si="20"/>
        <v>OK</v>
      </c>
      <c r="CE52" s="165" t="str">
        <f t="shared" si="50"/>
        <v>OK</v>
      </c>
      <c r="CF52" s="165" t="str">
        <f t="shared" si="51"/>
        <v>OK</v>
      </c>
    </row>
    <row r="53" spans="1:84" hidden="1">
      <c r="A53" t="s">
        <v>868</v>
      </c>
      <c r="B53" s="108" t="s">
        <v>361</v>
      </c>
      <c r="C53" s="144" t="str">
        <f>IF($D$2="ET",VLOOKUP(B53,'N0.7_Lookup_References'!$E$13:$K$71,2,FALSE),IF('N2.1_Network_Risk_Summary'!$C$2="GD",VLOOKUP(B53,'N0.7_Lookup_References'!$E$13:$K$73,4,FALSE),IF($D$2="GT",VLOOKUP(B53,'N0.7_Lookup_References'!$E$13:$K$71,6,FALSE),"")))</f>
        <v>No entry required</v>
      </c>
      <c r="D53" s="163" t="s">
        <v>441</v>
      </c>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60"/>
      <c r="AJ53" s="360"/>
      <c r="AK53" s="360"/>
      <c r="AL53" s="360"/>
      <c r="AM53" s="360"/>
      <c r="AN53" s="360"/>
      <c r="AO53" s="360"/>
      <c r="AP53" s="360"/>
      <c r="AQ53" s="360"/>
      <c r="AR53" s="360"/>
      <c r="AS53" s="361">
        <f t="shared" si="21"/>
        <v>0</v>
      </c>
      <c r="AT53" s="361">
        <f t="shared" si="22"/>
        <v>0</v>
      </c>
      <c r="AU53" s="361">
        <f t="shared" si="26"/>
        <v>0</v>
      </c>
      <c r="AV53" s="361">
        <f t="shared" si="27"/>
        <v>0</v>
      </c>
      <c r="AW53" s="361">
        <f t="shared" si="28"/>
        <v>0</v>
      </c>
      <c r="AX53" s="361">
        <f t="shared" si="29"/>
        <v>0</v>
      </c>
      <c r="AY53" s="361">
        <f t="shared" si="30"/>
        <v>0</v>
      </c>
      <c r="AZ53" s="361">
        <f t="shared" si="31"/>
        <v>0</v>
      </c>
      <c r="BA53" s="361">
        <f t="shared" si="32"/>
        <v>0</v>
      </c>
      <c r="BB53" s="361">
        <f t="shared" si="33"/>
        <v>0</v>
      </c>
      <c r="BC53" s="361">
        <f t="shared" si="34"/>
        <v>0</v>
      </c>
      <c r="BD53" s="361">
        <f t="shared" si="35"/>
        <v>0</v>
      </c>
      <c r="BE53" s="361">
        <f t="shared" si="36"/>
        <v>0</v>
      </c>
      <c r="BF53" s="361">
        <f t="shared" si="37"/>
        <v>0</v>
      </c>
      <c r="BG53" s="361">
        <f t="shared" si="38"/>
        <v>0</v>
      </c>
      <c r="BH53" s="361">
        <f t="shared" si="39"/>
        <v>0</v>
      </c>
      <c r="BI53" s="361">
        <f t="shared" si="40"/>
        <v>0</v>
      </c>
      <c r="BJ53" s="361">
        <f t="shared" si="41"/>
        <v>0</v>
      </c>
      <c r="BK53" s="361">
        <f t="shared" si="42"/>
        <v>0</v>
      </c>
      <c r="BL53" s="361">
        <f t="shared" si="43"/>
        <v>0</v>
      </c>
      <c r="BN53" s="109">
        <f t="shared" si="44"/>
        <v>0</v>
      </c>
      <c r="BO53" s="30">
        <f t="shared" si="18"/>
        <v>0</v>
      </c>
      <c r="BP53" s="30">
        <f t="shared" si="45"/>
        <v>0</v>
      </c>
      <c r="BQ53" s="30">
        <f t="shared" si="46"/>
        <v>0</v>
      </c>
      <c r="BR53" s="30">
        <f t="shared" si="47"/>
        <v>0</v>
      </c>
      <c r="BS53" s="30">
        <f t="shared" si="48"/>
        <v>0</v>
      </c>
      <c r="BU53" s="263"/>
      <c r="BV53" s="263"/>
      <c r="BW53" s="263"/>
      <c r="BX53" s="263"/>
      <c r="BY53" s="263"/>
      <c r="BZ53" s="263"/>
      <c r="CA53" s="263"/>
      <c r="CB53" s="270">
        <f t="shared" si="49"/>
        <v>0</v>
      </c>
      <c r="CD53" s="165" t="str">
        <f t="shared" si="20"/>
        <v>OK</v>
      </c>
      <c r="CE53" s="165" t="str">
        <f t="shared" si="50"/>
        <v>OK</v>
      </c>
      <c r="CF53" s="165" t="str">
        <f t="shared" si="51"/>
        <v>OK</v>
      </c>
    </row>
    <row r="54" spans="1:84" hidden="1">
      <c r="A54" t="s">
        <v>868</v>
      </c>
      <c r="B54" s="108" t="s">
        <v>364</v>
      </c>
      <c r="C54" s="144" t="str">
        <f>IF($D$2="ET",VLOOKUP(B54,'N0.7_Lookup_References'!$E$13:$K$71,2,FALSE),IF('N2.1_Network_Risk_Summary'!$C$2="GD",VLOOKUP(B54,'N0.7_Lookup_References'!$E$13:$K$73,4,FALSE),IF($D$2="GT",VLOOKUP(B54,'N0.7_Lookup_References'!$E$13:$K$71,6,FALSE),"")))</f>
        <v>No entry required</v>
      </c>
      <c r="D54" s="163" t="s">
        <v>441</v>
      </c>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60"/>
      <c r="AJ54" s="360"/>
      <c r="AK54" s="360"/>
      <c r="AL54" s="360"/>
      <c r="AM54" s="360"/>
      <c r="AN54" s="360"/>
      <c r="AO54" s="360"/>
      <c r="AP54" s="360"/>
      <c r="AQ54" s="360"/>
      <c r="AR54" s="360"/>
      <c r="AS54" s="361">
        <f t="shared" si="21"/>
        <v>0</v>
      </c>
      <c r="AT54" s="361">
        <f t="shared" si="22"/>
        <v>0</v>
      </c>
      <c r="AU54" s="361">
        <f t="shared" si="26"/>
        <v>0</v>
      </c>
      <c r="AV54" s="361">
        <f t="shared" si="27"/>
        <v>0</v>
      </c>
      <c r="AW54" s="361">
        <f t="shared" si="28"/>
        <v>0</v>
      </c>
      <c r="AX54" s="361">
        <f t="shared" si="29"/>
        <v>0</v>
      </c>
      <c r="AY54" s="361">
        <f t="shared" si="30"/>
        <v>0</v>
      </c>
      <c r="AZ54" s="361">
        <f t="shared" si="31"/>
        <v>0</v>
      </c>
      <c r="BA54" s="361">
        <f t="shared" si="32"/>
        <v>0</v>
      </c>
      <c r="BB54" s="361">
        <f t="shared" si="33"/>
        <v>0</v>
      </c>
      <c r="BC54" s="361">
        <f t="shared" si="34"/>
        <v>0</v>
      </c>
      <c r="BD54" s="361">
        <f t="shared" si="35"/>
        <v>0</v>
      </c>
      <c r="BE54" s="361">
        <f t="shared" si="36"/>
        <v>0</v>
      </c>
      <c r="BF54" s="361">
        <f t="shared" si="37"/>
        <v>0</v>
      </c>
      <c r="BG54" s="361">
        <f t="shared" si="38"/>
        <v>0</v>
      </c>
      <c r="BH54" s="361">
        <f t="shared" si="39"/>
        <v>0</v>
      </c>
      <c r="BI54" s="361">
        <f t="shared" si="40"/>
        <v>0</v>
      </c>
      <c r="BJ54" s="361">
        <f t="shared" si="41"/>
        <v>0</v>
      </c>
      <c r="BK54" s="361">
        <f t="shared" si="42"/>
        <v>0</v>
      </c>
      <c r="BL54" s="361">
        <f t="shared" si="43"/>
        <v>0</v>
      </c>
      <c r="BN54" s="109">
        <f t="shared" si="44"/>
        <v>0</v>
      </c>
      <c r="BO54" s="30">
        <f t="shared" si="18"/>
        <v>0</v>
      </c>
      <c r="BP54" s="30">
        <f t="shared" si="45"/>
        <v>0</v>
      </c>
      <c r="BQ54" s="30">
        <f t="shared" si="46"/>
        <v>0</v>
      </c>
      <c r="BR54" s="30">
        <f t="shared" si="47"/>
        <v>0</v>
      </c>
      <c r="BS54" s="30">
        <f t="shared" si="48"/>
        <v>0</v>
      </c>
      <c r="BU54" s="263"/>
      <c r="BV54" s="263"/>
      <c r="BW54" s="263"/>
      <c r="BX54" s="263"/>
      <c r="BY54" s="263"/>
      <c r="BZ54" s="263"/>
      <c r="CA54" s="263"/>
      <c r="CB54" s="270">
        <f t="shared" si="49"/>
        <v>0</v>
      </c>
      <c r="CD54" s="165" t="str">
        <f t="shared" si="20"/>
        <v>OK</v>
      </c>
      <c r="CE54" s="165" t="str">
        <f t="shared" si="50"/>
        <v>OK</v>
      </c>
      <c r="CF54" s="165" t="str">
        <f t="shared" si="51"/>
        <v>OK</v>
      </c>
    </row>
    <row r="55" spans="1:84" hidden="1">
      <c r="A55" t="s">
        <v>868</v>
      </c>
      <c r="B55" s="108" t="s">
        <v>368</v>
      </c>
      <c r="C55" s="144" t="str">
        <f>IF($D$2="ET",VLOOKUP(B55,'N0.7_Lookup_References'!$E$13:$K$71,2,FALSE),IF('N2.1_Network_Risk_Summary'!$C$2="GD",VLOOKUP(B55,'N0.7_Lookup_References'!$E$13:$K$73,4,FALSE),IF($D$2="GT",VLOOKUP(B55,'N0.7_Lookup_References'!$E$13:$K$71,6,FALSE),"")))</f>
        <v>No entry required</v>
      </c>
      <c r="D55" s="163" t="s">
        <v>441</v>
      </c>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60"/>
      <c r="AJ55" s="360"/>
      <c r="AK55" s="360"/>
      <c r="AL55" s="360"/>
      <c r="AM55" s="360"/>
      <c r="AN55" s="360"/>
      <c r="AO55" s="360"/>
      <c r="AP55" s="360"/>
      <c r="AQ55" s="360"/>
      <c r="AR55" s="360"/>
      <c r="AS55" s="361">
        <f t="shared" si="21"/>
        <v>0</v>
      </c>
      <c r="AT55" s="361">
        <f t="shared" si="22"/>
        <v>0</v>
      </c>
      <c r="AU55" s="361">
        <f t="shared" si="26"/>
        <v>0</v>
      </c>
      <c r="AV55" s="361">
        <f t="shared" si="27"/>
        <v>0</v>
      </c>
      <c r="AW55" s="361">
        <f t="shared" si="28"/>
        <v>0</v>
      </c>
      <c r="AX55" s="361">
        <f t="shared" si="29"/>
        <v>0</v>
      </c>
      <c r="AY55" s="361">
        <f t="shared" si="30"/>
        <v>0</v>
      </c>
      <c r="AZ55" s="361">
        <f t="shared" si="31"/>
        <v>0</v>
      </c>
      <c r="BA55" s="361">
        <f t="shared" si="32"/>
        <v>0</v>
      </c>
      <c r="BB55" s="361">
        <f t="shared" si="33"/>
        <v>0</v>
      </c>
      <c r="BC55" s="361">
        <f t="shared" si="34"/>
        <v>0</v>
      </c>
      <c r="BD55" s="361">
        <f t="shared" si="35"/>
        <v>0</v>
      </c>
      <c r="BE55" s="361">
        <f t="shared" si="36"/>
        <v>0</v>
      </c>
      <c r="BF55" s="361">
        <f t="shared" si="37"/>
        <v>0</v>
      </c>
      <c r="BG55" s="361">
        <f t="shared" si="38"/>
        <v>0</v>
      </c>
      <c r="BH55" s="361">
        <f t="shared" si="39"/>
        <v>0</v>
      </c>
      <c r="BI55" s="361">
        <f t="shared" si="40"/>
        <v>0</v>
      </c>
      <c r="BJ55" s="361">
        <f t="shared" si="41"/>
        <v>0</v>
      </c>
      <c r="BK55" s="361">
        <f t="shared" si="42"/>
        <v>0</v>
      </c>
      <c r="BL55" s="361">
        <f t="shared" si="43"/>
        <v>0</v>
      </c>
      <c r="BN55" s="109">
        <f t="shared" si="44"/>
        <v>0</v>
      </c>
      <c r="BO55" s="30">
        <f t="shared" si="18"/>
        <v>0</v>
      </c>
      <c r="BP55" s="30">
        <f t="shared" si="45"/>
        <v>0</v>
      </c>
      <c r="BQ55" s="30">
        <f t="shared" si="46"/>
        <v>0</v>
      </c>
      <c r="BR55" s="30">
        <f t="shared" si="47"/>
        <v>0</v>
      </c>
      <c r="BS55" s="30">
        <f t="shared" si="48"/>
        <v>0</v>
      </c>
      <c r="BU55" s="263"/>
      <c r="BV55" s="263"/>
      <c r="BW55" s="263"/>
      <c r="BX55" s="263"/>
      <c r="BY55" s="263"/>
      <c r="BZ55" s="263"/>
      <c r="CA55" s="263"/>
      <c r="CB55" s="270">
        <f t="shared" si="49"/>
        <v>0</v>
      </c>
      <c r="CD55" s="165" t="str">
        <f t="shared" si="20"/>
        <v>OK</v>
      </c>
      <c r="CE55" s="165" t="str">
        <f t="shared" si="50"/>
        <v>OK</v>
      </c>
      <c r="CF55" s="165" t="str">
        <f t="shared" si="51"/>
        <v>OK</v>
      </c>
    </row>
    <row r="56" spans="1:84" hidden="1">
      <c r="A56" t="s">
        <v>868</v>
      </c>
      <c r="B56" s="108" t="s">
        <v>371</v>
      </c>
      <c r="C56" s="144" t="str">
        <f>IF($D$2="ET",VLOOKUP(B56,'N0.7_Lookup_References'!$E$13:$K$71,2,FALSE),IF('N2.1_Network_Risk_Summary'!$C$2="GD",VLOOKUP(B56,'N0.7_Lookup_References'!$E$13:$K$73,4,FALSE),IF($D$2="GT",VLOOKUP(B56,'N0.7_Lookup_References'!$E$13:$K$71,6,FALSE),"")))</f>
        <v>No entry required</v>
      </c>
      <c r="D56" s="163" t="s">
        <v>441</v>
      </c>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60"/>
      <c r="AJ56" s="360"/>
      <c r="AK56" s="360"/>
      <c r="AL56" s="360"/>
      <c r="AM56" s="360"/>
      <c r="AN56" s="360"/>
      <c r="AO56" s="360"/>
      <c r="AP56" s="360"/>
      <c r="AQ56" s="360"/>
      <c r="AR56" s="360"/>
      <c r="AS56" s="361">
        <f t="shared" si="21"/>
        <v>0</v>
      </c>
      <c r="AT56" s="361">
        <f t="shared" si="22"/>
        <v>0</v>
      </c>
      <c r="AU56" s="361">
        <f t="shared" si="26"/>
        <v>0</v>
      </c>
      <c r="AV56" s="361">
        <f t="shared" si="27"/>
        <v>0</v>
      </c>
      <c r="AW56" s="361">
        <f t="shared" si="28"/>
        <v>0</v>
      </c>
      <c r="AX56" s="361">
        <f t="shared" si="29"/>
        <v>0</v>
      </c>
      <c r="AY56" s="361">
        <f t="shared" si="30"/>
        <v>0</v>
      </c>
      <c r="AZ56" s="361">
        <f t="shared" si="31"/>
        <v>0</v>
      </c>
      <c r="BA56" s="361">
        <f t="shared" si="32"/>
        <v>0</v>
      </c>
      <c r="BB56" s="361">
        <f t="shared" si="33"/>
        <v>0</v>
      </c>
      <c r="BC56" s="361">
        <f t="shared" si="34"/>
        <v>0</v>
      </c>
      <c r="BD56" s="361">
        <f t="shared" si="35"/>
        <v>0</v>
      </c>
      <c r="BE56" s="361">
        <f t="shared" si="36"/>
        <v>0</v>
      </c>
      <c r="BF56" s="361">
        <f t="shared" si="37"/>
        <v>0</v>
      </c>
      <c r="BG56" s="361">
        <f t="shared" si="38"/>
        <v>0</v>
      </c>
      <c r="BH56" s="361">
        <f t="shared" si="39"/>
        <v>0</v>
      </c>
      <c r="BI56" s="361">
        <f t="shared" si="40"/>
        <v>0</v>
      </c>
      <c r="BJ56" s="361">
        <f t="shared" si="41"/>
        <v>0</v>
      </c>
      <c r="BK56" s="361">
        <f t="shared" si="42"/>
        <v>0</v>
      </c>
      <c r="BL56" s="361">
        <f t="shared" si="43"/>
        <v>0</v>
      </c>
      <c r="BN56" s="109">
        <f t="shared" si="44"/>
        <v>0</v>
      </c>
      <c r="BO56" s="30">
        <f t="shared" si="18"/>
        <v>0</v>
      </c>
      <c r="BP56" s="30">
        <f t="shared" si="45"/>
        <v>0</v>
      </c>
      <c r="BQ56" s="30">
        <f t="shared" si="46"/>
        <v>0</v>
      </c>
      <c r="BR56" s="30">
        <f t="shared" si="47"/>
        <v>0</v>
      </c>
      <c r="BS56" s="30">
        <f t="shared" si="48"/>
        <v>0</v>
      </c>
      <c r="BU56" s="263"/>
      <c r="BV56" s="263"/>
      <c r="BW56" s="263"/>
      <c r="BX56" s="263"/>
      <c r="BY56" s="263"/>
      <c r="BZ56" s="263"/>
      <c r="CA56" s="263"/>
      <c r="CB56" s="270">
        <f t="shared" si="49"/>
        <v>0</v>
      </c>
      <c r="CD56" s="165" t="str">
        <f t="shared" si="20"/>
        <v>OK</v>
      </c>
      <c r="CE56" s="165" t="str">
        <f t="shared" si="50"/>
        <v>OK</v>
      </c>
      <c r="CF56" s="165" t="str">
        <f t="shared" si="51"/>
        <v>OK</v>
      </c>
    </row>
    <row r="57" spans="1:84" hidden="1">
      <c r="A57" t="s">
        <v>868</v>
      </c>
      <c r="B57" s="108" t="s">
        <v>374</v>
      </c>
      <c r="C57" s="144" t="str">
        <f>IF($D$2="ET",VLOOKUP(B57,'N0.7_Lookup_References'!$E$13:$K$71,2,FALSE),IF('N2.1_Network_Risk_Summary'!$C$2="GD",VLOOKUP(B57,'N0.7_Lookup_References'!$E$13:$K$73,4,FALSE),IF($D$2="GT",VLOOKUP(B57,'N0.7_Lookup_References'!$E$13:$K$71,6,FALSE),"")))</f>
        <v>No entry required</v>
      </c>
      <c r="D57" s="163" t="s">
        <v>441</v>
      </c>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60"/>
      <c r="AJ57" s="360"/>
      <c r="AK57" s="360"/>
      <c r="AL57" s="360"/>
      <c r="AM57" s="360"/>
      <c r="AN57" s="360"/>
      <c r="AO57" s="360"/>
      <c r="AP57" s="360"/>
      <c r="AQ57" s="360"/>
      <c r="AR57" s="360"/>
      <c r="AS57" s="361">
        <f t="shared" si="21"/>
        <v>0</v>
      </c>
      <c r="AT57" s="361">
        <f t="shared" si="22"/>
        <v>0</v>
      </c>
      <c r="AU57" s="361">
        <f t="shared" si="26"/>
        <v>0</v>
      </c>
      <c r="AV57" s="361">
        <f t="shared" si="27"/>
        <v>0</v>
      </c>
      <c r="AW57" s="361">
        <f t="shared" si="28"/>
        <v>0</v>
      </c>
      <c r="AX57" s="361">
        <f t="shared" si="29"/>
        <v>0</v>
      </c>
      <c r="AY57" s="361">
        <f t="shared" si="30"/>
        <v>0</v>
      </c>
      <c r="AZ57" s="361">
        <f t="shared" si="31"/>
        <v>0</v>
      </c>
      <c r="BA57" s="361">
        <f t="shared" si="32"/>
        <v>0</v>
      </c>
      <c r="BB57" s="361">
        <f t="shared" si="33"/>
        <v>0</v>
      </c>
      <c r="BC57" s="361">
        <f t="shared" si="34"/>
        <v>0</v>
      </c>
      <c r="BD57" s="361">
        <f t="shared" si="35"/>
        <v>0</v>
      </c>
      <c r="BE57" s="361">
        <f t="shared" si="36"/>
        <v>0</v>
      </c>
      <c r="BF57" s="361">
        <f t="shared" si="37"/>
        <v>0</v>
      </c>
      <c r="BG57" s="361">
        <f t="shared" si="38"/>
        <v>0</v>
      </c>
      <c r="BH57" s="361">
        <f t="shared" si="39"/>
        <v>0</v>
      </c>
      <c r="BI57" s="361">
        <f t="shared" si="40"/>
        <v>0</v>
      </c>
      <c r="BJ57" s="361">
        <f t="shared" si="41"/>
        <v>0</v>
      </c>
      <c r="BK57" s="361">
        <f t="shared" si="42"/>
        <v>0</v>
      </c>
      <c r="BL57" s="361">
        <f t="shared" si="43"/>
        <v>0</v>
      </c>
      <c r="BN57" s="109">
        <f t="shared" si="44"/>
        <v>0</v>
      </c>
      <c r="BO57" s="30">
        <f t="shared" si="18"/>
        <v>0</v>
      </c>
      <c r="BP57" s="30">
        <f t="shared" si="45"/>
        <v>0</v>
      </c>
      <c r="BQ57" s="30">
        <f t="shared" si="46"/>
        <v>0</v>
      </c>
      <c r="BR57" s="30">
        <f t="shared" si="47"/>
        <v>0</v>
      </c>
      <c r="BS57" s="30">
        <f t="shared" si="48"/>
        <v>0</v>
      </c>
      <c r="BU57" s="263"/>
      <c r="BV57" s="263"/>
      <c r="BW57" s="263"/>
      <c r="BX57" s="263"/>
      <c r="BY57" s="263"/>
      <c r="BZ57" s="263"/>
      <c r="CA57" s="263"/>
      <c r="CB57" s="270">
        <f t="shared" si="49"/>
        <v>0</v>
      </c>
      <c r="CD57" s="165" t="str">
        <f t="shared" si="20"/>
        <v>OK</v>
      </c>
      <c r="CE57" s="165" t="str">
        <f t="shared" si="50"/>
        <v>OK</v>
      </c>
      <c r="CF57" s="165" t="str">
        <f t="shared" si="51"/>
        <v>OK</v>
      </c>
    </row>
    <row r="58" spans="1:84" hidden="1">
      <c r="A58" t="s">
        <v>868</v>
      </c>
      <c r="B58" s="108" t="s">
        <v>377</v>
      </c>
      <c r="C58" s="144" t="str">
        <f>IF($D$2="ET",VLOOKUP(B58,'N0.7_Lookup_References'!$E$13:$K$71,2,FALSE),IF('N2.1_Network_Risk_Summary'!$C$2="GD",VLOOKUP(B58,'N0.7_Lookup_References'!$E$13:$K$73,4,FALSE),IF($D$2="GT",VLOOKUP(B58,'N0.7_Lookup_References'!$E$13:$K$71,6,FALSE),"")))</f>
        <v>No entry required</v>
      </c>
      <c r="D58" s="163" t="s">
        <v>441</v>
      </c>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60"/>
      <c r="AJ58" s="360"/>
      <c r="AK58" s="360"/>
      <c r="AL58" s="360"/>
      <c r="AM58" s="360"/>
      <c r="AN58" s="360"/>
      <c r="AO58" s="360"/>
      <c r="AP58" s="360"/>
      <c r="AQ58" s="360"/>
      <c r="AR58" s="360"/>
      <c r="AS58" s="361">
        <f t="shared" si="21"/>
        <v>0</v>
      </c>
      <c r="AT58" s="361">
        <f t="shared" si="22"/>
        <v>0</v>
      </c>
      <c r="AU58" s="361">
        <f t="shared" si="26"/>
        <v>0</v>
      </c>
      <c r="AV58" s="361">
        <f t="shared" si="27"/>
        <v>0</v>
      </c>
      <c r="AW58" s="361">
        <f t="shared" si="28"/>
        <v>0</v>
      </c>
      <c r="AX58" s="361">
        <f t="shared" si="29"/>
        <v>0</v>
      </c>
      <c r="AY58" s="361">
        <f t="shared" si="30"/>
        <v>0</v>
      </c>
      <c r="AZ58" s="361">
        <f t="shared" si="31"/>
        <v>0</v>
      </c>
      <c r="BA58" s="361">
        <f t="shared" si="32"/>
        <v>0</v>
      </c>
      <c r="BB58" s="361">
        <f t="shared" si="33"/>
        <v>0</v>
      </c>
      <c r="BC58" s="361">
        <f t="shared" si="34"/>
        <v>0</v>
      </c>
      <c r="BD58" s="361">
        <f t="shared" si="35"/>
        <v>0</v>
      </c>
      <c r="BE58" s="361">
        <f t="shared" si="36"/>
        <v>0</v>
      </c>
      <c r="BF58" s="361">
        <f t="shared" si="37"/>
        <v>0</v>
      </c>
      <c r="BG58" s="361">
        <f t="shared" si="38"/>
        <v>0</v>
      </c>
      <c r="BH58" s="361">
        <f t="shared" si="39"/>
        <v>0</v>
      </c>
      <c r="BI58" s="361">
        <f t="shared" si="40"/>
        <v>0</v>
      </c>
      <c r="BJ58" s="361">
        <f t="shared" si="41"/>
        <v>0</v>
      </c>
      <c r="BK58" s="361">
        <f t="shared" si="42"/>
        <v>0</v>
      </c>
      <c r="BL58" s="361">
        <f t="shared" si="43"/>
        <v>0</v>
      </c>
      <c r="BN58" s="109">
        <f t="shared" si="44"/>
        <v>0</v>
      </c>
      <c r="BO58" s="30">
        <f t="shared" si="18"/>
        <v>0</v>
      </c>
      <c r="BP58" s="30">
        <f t="shared" si="45"/>
        <v>0</v>
      </c>
      <c r="BQ58" s="30">
        <f t="shared" si="46"/>
        <v>0</v>
      </c>
      <c r="BR58" s="30">
        <f t="shared" si="47"/>
        <v>0</v>
      </c>
      <c r="BS58" s="30">
        <f t="shared" si="48"/>
        <v>0</v>
      </c>
      <c r="BU58" s="263"/>
      <c r="BV58" s="263"/>
      <c r="BW58" s="263"/>
      <c r="BX58" s="263"/>
      <c r="BY58" s="263"/>
      <c r="BZ58" s="263"/>
      <c r="CA58" s="263"/>
      <c r="CB58" s="270">
        <f t="shared" si="49"/>
        <v>0</v>
      </c>
      <c r="CD58" s="165" t="str">
        <f t="shared" si="20"/>
        <v>OK</v>
      </c>
      <c r="CE58" s="165" t="str">
        <f t="shared" si="50"/>
        <v>OK</v>
      </c>
      <c r="CF58" s="165" t="str">
        <f t="shared" si="51"/>
        <v>OK</v>
      </c>
    </row>
    <row r="59" spans="1:84" hidden="1">
      <c r="A59" t="s">
        <v>868</v>
      </c>
      <c r="B59" s="108" t="s">
        <v>380</v>
      </c>
      <c r="C59" s="144" t="str">
        <f>IF($D$2="ET",VLOOKUP(B59,'N0.7_Lookup_References'!$E$13:$K$71,2,FALSE),IF('N2.1_Network_Risk_Summary'!$C$2="GD",VLOOKUP(B59,'N0.7_Lookup_References'!$E$13:$K$73,4,FALSE),IF($D$2="GT",VLOOKUP(B59,'N0.7_Lookup_References'!$E$13:$K$71,6,FALSE),"")))</f>
        <v>No entry required</v>
      </c>
      <c r="D59" s="163" t="s">
        <v>441</v>
      </c>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60"/>
      <c r="AJ59" s="360"/>
      <c r="AK59" s="360"/>
      <c r="AL59" s="360"/>
      <c r="AM59" s="360"/>
      <c r="AN59" s="360"/>
      <c r="AO59" s="360"/>
      <c r="AP59" s="360"/>
      <c r="AQ59" s="360"/>
      <c r="AR59" s="360"/>
      <c r="AS59" s="361">
        <f t="shared" si="21"/>
        <v>0</v>
      </c>
      <c r="AT59" s="361">
        <f t="shared" si="22"/>
        <v>0</v>
      </c>
      <c r="AU59" s="361">
        <f t="shared" si="26"/>
        <v>0</v>
      </c>
      <c r="AV59" s="361">
        <f t="shared" si="27"/>
        <v>0</v>
      </c>
      <c r="AW59" s="361">
        <f t="shared" si="28"/>
        <v>0</v>
      </c>
      <c r="AX59" s="361">
        <f t="shared" si="29"/>
        <v>0</v>
      </c>
      <c r="AY59" s="361">
        <f t="shared" si="30"/>
        <v>0</v>
      </c>
      <c r="AZ59" s="361">
        <f t="shared" si="31"/>
        <v>0</v>
      </c>
      <c r="BA59" s="361">
        <f t="shared" si="32"/>
        <v>0</v>
      </c>
      <c r="BB59" s="361">
        <f t="shared" si="33"/>
        <v>0</v>
      </c>
      <c r="BC59" s="361">
        <f t="shared" si="34"/>
        <v>0</v>
      </c>
      <c r="BD59" s="361">
        <f t="shared" si="35"/>
        <v>0</v>
      </c>
      <c r="BE59" s="361">
        <f t="shared" si="36"/>
        <v>0</v>
      </c>
      <c r="BF59" s="361">
        <f t="shared" si="37"/>
        <v>0</v>
      </c>
      <c r="BG59" s="361">
        <f t="shared" si="38"/>
        <v>0</v>
      </c>
      <c r="BH59" s="361">
        <f t="shared" si="39"/>
        <v>0</v>
      </c>
      <c r="BI59" s="361">
        <f t="shared" si="40"/>
        <v>0</v>
      </c>
      <c r="BJ59" s="361">
        <f t="shared" si="41"/>
        <v>0</v>
      </c>
      <c r="BK59" s="361">
        <f t="shared" si="42"/>
        <v>0</v>
      </c>
      <c r="BL59" s="361">
        <f t="shared" si="43"/>
        <v>0</v>
      </c>
      <c r="BN59" s="109">
        <f t="shared" si="44"/>
        <v>0</v>
      </c>
      <c r="BO59" s="30">
        <f t="shared" si="18"/>
        <v>0</v>
      </c>
      <c r="BP59" s="30">
        <f t="shared" si="45"/>
        <v>0</v>
      </c>
      <c r="BQ59" s="30">
        <f t="shared" si="46"/>
        <v>0</v>
      </c>
      <c r="BR59" s="30">
        <f t="shared" si="47"/>
        <v>0</v>
      </c>
      <c r="BS59" s="30">
        <f t="shared" si="48"/>
        <v>0</v>
      </c>
      <c r="BU59" s="263"/>
      <c r="BV59" s="263"/>
      <c r="BW59" s="263"/>
      <c r="BX59" s="263"/>
      <c r="BY59" s="263"/>
      <c r="BZ59" s="263"/>
      <c r="CA59" s="263"/>
      <c r="CB59" s="270">
        <f t="shared" si="49"/>
        <v>0</v>
      </c>
      <c r="CD59" s="165" t="str">
        <f t="shared" si="20"/>
        <v>OK</v>
      </c>
      <c r="CE59" s="165" t="str">
        <f t="shared" si="50"/>
        <v>OK</v>
      </c>
      <c r="CF59" s="165" t="str">
        <f t="shared" si="51"/>
        <v>OK</v>
      </c>
    </row>
    <row r="60" spans="1:84" hidden="1">
      <c r="A60" t="s">
        <v>868</v>
      </c>
      <c r="B60" s="108" t="s">
        <v>383</v>
      </c>
      <c r="C60" s="144" t="str">
        <f>IF($D$2="ET",VLOOKUP(B60,'N0.7_Lookup_References'!$E$13:$K$71,2,FALSE),IF('N2.1_Network_Risk_Summary'!$C$2="GD",VLOOKUP(B60,'N0.7_Lookup_References'!$E$13:$K$73,4,FALSE),IF($D$2="GT",VLOOKUP(B60,'N0.7_Lookup_References'!$E$13:$K$71,6,FALSE),"")))</f>
        <v>No entry required</v>
      </c>
      <c r="D60" s="163" t="s">
        <v>441</v>
      </c>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60"/>
      <c r="AJ60" s="360"/>
      <c r="AK60" s="360"/>
      <c r="AL60" s="360"/>
      <c r="AM60" s="360"/>
      <c r="AN60" s="360"/>
      <c r="AO60" s="360"/>
      <c r="AP60" s="360"/>
      <c r="AQ60" s="360"/>
      <c r="AR60" s="360"/>
      <c r="AS60" s="361">
        <f t="shared" si="21"/>
        <v>0</v>
      </c>
      <c r="AT60" s="361">
        <f t="shared" si="22"/>
        <v>0</v>
      </c>
      <c r="AU60" s="361">
        <f t="shared" si="26"/>
        <v>0</v>
      </c>
      <c r="AV60" s="361">
        <f t="shared" si="27"/>
        <v>0</v>
      </c>
      <c r="AW60" s="361">
        <f t="shared" si="28"/>
        <v>0</v>
      </c>
      <c r="AX60" s="361">
        <f t="shared" si="29"/>
        <v>0</v>
      </c>
      <c r="AY60" s="361">
        <f t="shared" si="30"/>
        <v>0</v>
      </c>
      <c r="AZ60" s="361">
        <f t="shared" si="31"/>
        <v>0</v>
      </c>
      <c r="BA60" s="361">
        <f t="shared" si="32"/>
        <v>0</v>
      </c>
      <c r="BB60" s="361">
        <f t="shared" si="33"/>
        <v>0</v>
      </c>
      <c r="BC60" s="361">
        <f t="shared" si="34"/>
        <v>0</v>
      </c>
      <c r="BD60" s="361">
        <f t="shared" si="35"/>
        <v>0</v>
      </c>
      <c r="BE60" s="361">
        <f t="shared" si="36"/>
        <v>0</v>
      </c>
      <c r="BF60" s="361">
        <f t="shared" si="37"/>
        <v>0</v>
      </c>
      <c r="BG60" s="361">
        <f t="shared" si="38"/>
        <v>0</v>
      </c>
      <c r="BH60" s="361">
        <f t="shared" si="39"/>
        <v>0</v>
      </c>
      <c r="BI60" s="361">
        <f t="shared" si="40"/>
        <v>0</v>
      </c>
      <c r="BJ60" s="361">
        <f t="shared" si="41"/>
        <v>0</v>
      </c>
      <c r="BK60" s="361">
        <f t="shared" si="42"/>
        <v>0</v>
      </c>
      <c r="BL60" s="361">
        <f t="shared" si="43"/>
        <v>0</v>
      </c>
      <c r="BN60" s="109">
        <f t="shared" si="44"/>
        <v>0</v>
      </c>
      <c r="BO60" s="30">
        <f t="shared" si="18"/>
        <v>0</v>
      </c>
      <c r="BP60" s="30">
        <f t="shared" si="45"/>
        <v>0</v>
      </c>
      <c r="BQ60" s="30">
        <f t="shared" si="46"/>
        <v>0</v>
      </c>
      <c r="BR60" s="30">
        <f t="shared" si="47"/>
        <v>0</v>
      </c>
      <c r="BS60" s="30">
        <f t="shared" si="48"/>
        <v>0</v>
      </c>
      <c r="BU60" s="263"/>
      <c r="BV60" s="263"/>
      <c r="BW60" s="263"/>
      <c r="BX60" s="263"/>
      <c r="BY60" s="263"/>
      <c r="BZ60" s="263"/>
      <c r="CA60" s="263"/>
      <c r="CB60" s="270">
        <f t="shared" si="49"/>
        <v>0</v>
      </c>
      <c r="CD60" s="165" t="str">
        <f t="shared" si="20"/>
        <v>OK</v>
      </c>
      <c r="CE60" s="165" t="str">
        <f t="shared" si="50"/>
        <v>OK</v>
      </c>
      <c r="CF60" s="165" t="str">
        <f t="shared" si="51"/>
        <v>OK</v>
      </c>
    </row>
    <row r="61" spans="1:84" hidden="1">
      <c r="A61" t="s">
        <v>868</v>
      </c>
      <c r="B61" s="108" t="s">
        <v>386</v>
      </c>
      <c r="C61" s="144" t="str">
        <f>IF($D$2="ET",VLOOKUP(B61,'N0.7_Lookup_References'!$E$13:$K$71,2,FALSE),IF('N2.1_Network_Risk_Summary'!$C$2="GD",VLOOKUP(B61,'N0.7_Lookup_References'!$E$13:$K$73,4,FALSE),IF($D$2="GT",VLOOKUP(B61,'N0.7_Lookup_References'!$E$13:$K$71,6,FALSE),"")))</f>
        <v>No entry required</v>
      </c>
      <c r="D61" s="163" t="s">
        <v>441</v>
      </c>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60"/>
      <c r="AJ61" s="360"/>
      <c r="AK61" s="360"/>
      <c r="AL61" s="360"/>
      <c r="AM61" s="360"/>
      <c r="AN61" s="360"/>
      <c r="AO61" s="360"/>
      <c r="AP61" s="360"/>
      <c r="AQ61" s="360"/>
      <c r="AR61" s="360"/>
      <c r="AS61" s="361">
        <f t="shared" si="21"/>
        <v>0</v>
      </c>
      <c r="AT61" s="361">
        <f t="shared" si="22"/>
        <v>0</v>
      </c>
      <c r="AU61" s="361">
        <f t="shared" si="26"/>
        <v>0</v>
      </c>
      <c r="AV61" s="361">
        <f t="shared" si="27"/>
        <v>0</v>
      </c>
      <c r="AW61" s="361">
        <f t="shared" si="28"/>
        <v>0</v>
      </c>
      <c r="AX61" s="361">
        <f t="shared" si="29"/>
        <v>0</v>
      </c>
      <c r="AY61" s="361">
        <f t="shared" si="30"/>
        <v>0</v>
      </c>
      <c r="AZ61" s="361">
        <f t="shared" si="31"/>
        <v>0</v>
      </c>
      <c r="BA61" s="361">
        <f t="shared" si="32"/>
        <v>0</v>
      </c>
      <c r="BB61" s="361">
        <f t="shared" si="33"/>
        <v>0</v>
      </c>
      <c r="BC61" s="361">
        <f t="shared" si="34"/>
        <v>0</v>
      </c>
      <c r="BD61" s="361">
        <f t="shared" si="35"/>
        <v>0</v>
      </c>
      <c r="BE61" s="361">
        <f t="shared" si="36"/>
        <v>0</v>
      </c>
      <c r="BF61" s="361">
        <f t="shared" si="37"/>
        <v>0</v>
      </c>
      <c r="BG61" s="361">
        <f t="shared" si="38"/>
        <v>0</v>
      </c>
      <c r="BH61" s="361">
        <f t="shared" si="39"/>
        <v>0</v>
      </c>
      <c r="BI61" s="361">
        <f t="shared" si="40"/>
        <v>0</v>
      </c>
      <c r="BJ61" s="361">
        <f t="shared" si="41"/>
        <v>0</v>
      </c>
      <c r="BK61" s="361">
        <f t="shared" si="42"/>
        <v>0</v>
      </c>
      <c r="BL61" s="361">
        <f t="shared" si="43"/>
        <v>0</v>
      </c>
      <c r="BN61" s="109">
        <f t="shared" si="44"/>
        <v>0</v>
      </c>
      <c r="BO61" s="30">
        <f t="shared" si="18"/>
        <v>0</v>
      </c>
      <c r="BP61" s="30">
        <f t="shared" si="45"/>
        <v>0</v>
      </c>
      <c r="BQ61" s="30">
        <f t="shared" si="46"/>
        <v>0</v>
      </c>
      <c r="BR61" s="30">
        <f t="shared" si="47"/>
        <v>0</v>
      </c>
      <c r="BS61" s="30">
        <f t="shared" si="48"/>
        <v>0</v>
      </c>
      <c r="BU61" s="263"/>
      <c r="BV61" s="263"/>
      <c r="BW61" s="263"/>
      <c r="BX61" s="263"/>
      <c r="BY61" s="263"/>
      <c r="BZ61" s="263"/>
      <c r="CA61" s="263"/>
      <c r="CB61" s="270">
        <f t="shared" si="49"/>
        <v>0</v>
      </c>
      <c r="CD61" s="165" t="str">
        <f t="shared" si="20"/>
        <v>OK</v>
      </c>
      <c r="CE61" s="165" t="str">
        <f t="shared" si="50"/>
        <v>OK</v>
      </c>
      <c r="CF61" s="165" t="str">
        <f t="shared" si="51"/>
        <v>OK</v>
      </c>
    </row>
    <row r="62" spans="1:84" hidden="1">
      <c r="A62" t="s">
        <v>868</v>
      </c>
      <c r="B62" s="108" t="s">
        <v>389</v>
      </c>
      <c r="C62" s="144" t="str">
        <f>IF($D$2="ET",VLOOKUP(B62,'N0.7_Lookup_References'!$E$13:$K$71,2,FALSE),IF('N2.1_Network_Risk_Summary'!$C$2="GD",VLOOKUP(B62,'N0.7_Lookup_References'!$E$13:$K$73,4,FALSE),IF($D$2="GT",VLOOKUP(B62,'N0.7_Lookup_References'!$E$13:$K$71,6,FALSE),"")))</f>
        <v>No entry required</v>
      </c>
      <c r="D62" s="163" t="s">
        <v>441</v>
      </c>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60"/>
      <c r="AJ62" s="360"/>
      <c r="AK62" s="360"/>
      <c r="AL62" s="360"/>
      <c r="AM62" s="360"/>
      <c r="AN62" s="360"/>
      <c r="AO62" s="360"/>
      <c r="AP62" s="360"/>
      <c r="AQ62" s="360"/>
      <c r="AR62" s="360"/>
      <c r="AS62" s="361">
        <f t="shared" si="21"/>
        <v>0</v>
      </c>
      <c r="AT62" s="361">
        <f t="shared" si="22"/>
        <v>0</v>
      </c>
      <c r="AU62" s="361">
        <f t="shared" si="26"/>
        <v>0</v>
      </c>
      <c r="AV62" s="361">
        <f t="shared" si="27"/>
        <v>0</v>
      </c>
      <c r="AW62" s="361">
        <f t="shared" si="28"/>
        <v>0</v>
      </c>
      <c r="AX62" s="361">
        <f t="shared" si="29"/>
        <v>0</v>
      </c>
      <c r="AY62" s="361">
        <f t="shared" si="30"/>
        <v>0</v>
      </c>
      <c r="AZ62" s="361">
        <f t="shared" si="31"/>
        <v>0</v>
      </c>
      <c r="BA62" s="361">
        <f t="shared" si="32"/>
        <v>0</v>
      </c>
      <c r="BB62" s="361">
        <f t="shared" si="33"/>
        <v>0</v>
      </c>
      <c r="BC62" s="361">
        <f t="shared" si="34"/>
        <v>0</v>
      </c>
      <c r="BD62" s="361">
        <f t="shared" si="35"/>
        <v>0</v>
      </c>
      <c r="BE62" s="361">
        <f t="shared" si="36"/>
        <v>0</v>
      </c>
      <c r="BF62" s="361">
        <f t="shared" si="37"/>
        <v>0</v>
      </c>
      <c r="BG62" s="361">
        <f t="shared" si="38"/>
        <v>0</v>
      </c>
      <c r="BH62" s="361">
        <f t="shared" si="39"/>
        <v>0</v>
      </c>
      <c r="BI62" s="361">
        <f t="shared" si="40"/>
        <v>0</v>
      </c>
      <c r="BJ62" s="361">
        <f t="shared" si="41"/>
        <v>0</v>
      </c>
      <c r="BK62" s="361">
        <f t="shared" si="42"/>
        <v>0</v>
      </c>
      <c r="BL62" s="361">
        <f t="shared" si="43"/>
        <v>0</v>
      </c>
      <c r="BN62" s="109">
        <f t="shared" si="44"/>
        <v>0</v>
      </c>
      <c r="BO62" s="30">
        <f t="shared" si="18"/>
        <v>0</v>
      </c>
      <c r="BP62" s="30">
        <f t="shared" si="45"/>
        <v>0</v>
      </c>
      <c r="BQ62" s="30">
        <f t="shared" si="46"/>
        <v>0</v>
      </c>
      <c r="BR62" s="30">
        <f t="shared" si="47"/>
        <v>0</v>
      </c>
      <c r="BS62" s="30">
        <f t="shared" si="48"/>
        <v>0</v>
      </c>
      <c r="BU62" s="263"/>
      <c r="BV62" s="263"/>
      <c r="BW62" s="263"/>
      <c r="BX62" s="263"/>
      <c r="BY62" s="263"/>
      <c r="BZ62" s="263"/>
      <c r="CA62" s="263"/>
      <c r="CB62" s="270">
        <f t="shared" si="49"/>
        <v>0</v>
      </c>
      <c r="CD62" s="165" t="str">
        <f t="shared" si="20"/>
        <v>OK</v>
      </c>
      <c r="CE62" s="165" t="str">
        <f t="shared" si="50"/>
        <v>OK</v>
      </c>
      <c r="CF62" s="165" t="str">
        <f t="shared" si="51"/>
        <v>OK</v>
      </c>
    </row>
    <row r="63" spans="1:84" hidden="1">
      <c r="A63" t="s">
        <v>868</v>
      </c>
      <c r="B63" s="108" t="s">
        <v>392</v>
      </c>
      <c r="C63" s="144" t="str">
        <f>IF($D$2="ET",VLOOKUP(B63,'N0.7_Lookup_References'!$E$13:$K$71,2,FALSE),IF('N2.1_Network_Risk_Summary'!$C$2="GD",VLOOKUP(B63,'N0.7_Lookup_References'!$E$13:$K$73,4,FALSE),IF($D$2="GT",VLOOKUP(B63,'N0.7_Lookup_References'!$E$13:$K$71,6,FALSE),"")))</f>
        <v>No entry required</v>
      </c>
      <c r="D63" s="163" t="s">
        <v>441</v>
      </c>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60"/>
      <c r="AJ63" s="360"/>
      <c r="AK63" s="360"/>
      <c r="AL63" s="360"/>
      <c r="AM63" s="360"/>
      <c r="AN63" s="360"/>
      <c r="AO63" s="360"/>
      <c r="AP63" s="360"/>
      <c r="AQ63" s="360"/>
      <c r="AR63" s="360"/>
      <c r="AS63" s="361">
        <f t="shared" si="21"/>
        <v>0</v>
      </c>
      <c r="AT63" s="361">
        <f t="shared" si="22"/>
        <v>0</v>
      </c>
      <c r="AU63" s="361">
        <f t="shared" si="26"/>
        <v>0</v>
      </c>
      <c r="AV63" s="361">
        <f t="shared" si="27"/>
        <v>0</v>
      </c>
      <c r="AW63" s="361">
        <f t="shared" si="28"/>
        <v>0</v>
      </c>
      <c r="AX63" s="361">
        <f t="shared" si="29"/>
        <v>0</v>
      </c>
      <c r="AY63" s="361">
        <f t="shared" si="30"/>
        <v>0</v>
      </c>
      <c r="AZ63" s="361">
        <f t="shared" si="31"/>
        <v>0</v>
      </c>
      <c r="BA63" s="361">
        <f t="shared" si="32"/>
        <v>0</v>
      </c>
      <c r="BB63" s="361">
        <f t="shared" si="33"/>
        <v>0</v>
      </c>
      <c r="BC63" s="361">
        <f t="shared" si="34"/>
        <v>0</v>
      </c>
      <c r="BD63" s="361">
        <f t="shared" si="35"/>
        <v>0</v>
      </c>
      <c r="BE63" s="361">
        <f t="shared" si="36"/>
        <v>0</v>
      </c>
      <c r="BF63" s="361">
        <f t="shared" si="37"/>
        <v>0</v>
      </c>
      <c r="BG63" s="361">
        <f t="shared" si="38"/>
        <v>0</v>
      </c>
      <c r="BH63" s="361">
        <f t="shared" si="39"/>
        <v>0</v>
      </c>
      <c r="BI63" s="361">
        <f t="shared" si="40"/>
        <v>0</v>
      </c>
      <c r="BJ63" s="361">
        <f t="shared" si="41"/>
        <v>0</v>
      </c>
      <c r="BK63" s="361">
        <f t="shared" si="42"/>
        <v>0</v>
      </c>
      <c r="BL63" s="361">
        <f t="shared" si="43"/>
        <v>0</v>
      </c>
      <c r="BN63" s="109">
        <f t="shared" si="44"/>
        <v>0</v>
      </c>
      <c r="BO63" s="30">
        <f t="shared" si="18"/>
        <v>0</v>
      </c>
      <c r="BP63" s="30">
        <f t="shared" si="45"/>
        <v>0</v>
      </c>
      <c r="BQ63" s="30">
        <f t="shared" si="46"/>
        <v>0</v>
      </c>
      <c r="BR63" s="30">
        <f t="shared" si="47"/>
        <v>0</v>
      </c>
      <c r="BS63" s="30">
        <f t="shared" si="48"/>
        <v>0</v>
      </c>
      <c r="BU63" s="263"/>
      <c r="BV63" s="263"/>
      <c r="BW63" s="263"/>
      <c r="BX63" s="263"/>
      <c r="BY63" s="263"/>
      <c r="BZ63" s="263"/>
      <c r="CA63" s="263"/>
      <c r="CB63" s="270">
        <f t="shared" si="49"/>
        <v>0</v>
      </c>
      <c r="CD63" s="165" t="str">
        <f t="shared" si="20"/>
        <v>OK</v>
      </c>
      <c r="CE63" s="165" t="str">
        <f t="shared" si="50"/>
        <v>OK</v>
      </c>
      <c r="CF63" s="165" t="str">
        <f t="shared" si="51"/>
        <v>OK</v>
      </c>
    </row>
    <row r="64" spans="1:84" hidden="1">
      <c r="A64" t="s">
        <v>868</v>
      </c>
      <c r="B64" s="108" t="s">
        <v>395</v>
      </c>
      <c r="C64" s="144" t="str">
        <f>IF($D$2="ET",VLOOKUP(B64,'N0.7_Lookup_References'!$E$13:$K$71,2,FALSE),IF('N2.1_Network_Risk_Summary'!$C$2="GD",VLOOKUP(B64,'N0.7_Lookup_References'!$E$13:$K$73,4,FALSE),IF($D$2="GT",VLOOKUP(B64,'N0.7_Lookup_References'!$E$13:$K$71,6,FALSE),"")))</f>
        <v>No entry required</v>
      </c>
      <c r="D64" s="163" t="s">
        <v>441</v>
      </c>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60"/>
      <c r="AJ64" s="360"/>
      <c r="AK64" s="360"/>
      <c r="AL64" s="360"/>
      <c r="AM64" s="360"/>
      <c r="AN64" s="360"/>
      <c r="AO64" s="360"/>
      <c r="AP64" s="360"/>
      <c r="AQ64" s="360"/>
      <c r="AR64" s="360"/>
      <c r="AS64" s="361">
        <f t="shared" si="21"/>
        <v>0</v>
      </c>
      <c r="AT64" s="361">
        <f t="shared" si="22"/>
        <v>0</v>
      </c>
      <c r="AU64" s="361">
        <f t="shared" si="26"/>
        <v>0</v>
      </c>
      <c r="AV64" s="361">
        <f t="shared" si="27"/>
        <v>0</v>
      </c>
      <c r="AW64" s="361">
        <f t="shared" si="28"/>
        <v>0</v>
      </c>
      <c r="AX64" s="361">
        <f t="shared" si="29"/>
        <v>0</v>
      </c>
      <c r="AY64" s="361">
        <f t="shared" si="30"/>
        <v>0</v>
      </c>
      <c r="AZ64" s="361">
        <f t="shared" si="31"/>
        <v>0</v>
      </c>
      <c r="BA64" s="361">
        <f t="shared" si="32"/>
        <v>0</v>
      </c>
      <c r="BB64" s="361">
        <f t="shared" si="33"/>
        <v>0</v>
      </c>
      <c r="BC64" s="361">
        <f t="shared" si="34"/>
        <v>0</v>
      </c>
      <c r="BD64" s="361">
        <f t="shared" si="35"/>
        <v>0</v>
      </c>
      <c r="BE64" s="361">
        <f t="shared" si="36"/>
        <v>0</v>
      </c>
      <c r="BF64" s="361">
        <f t="shared" si="37"/>
        <v>0</v>
      </c>
      <c r="BG64" s="361">
        <f t="shared" si="38"/>
        <v>0</v>
      </c>
      <c r="BH64" s="361">
        <f t="shared" si="39"/>
        <v>0</v>
      </c>
      <c r="BI64" s="361">
        <f t="shared" si="40"/>
        <v>0</v>
      </c>
      <c r="BJ64" s="361">
        <f t="shared" si="41"/>
        <v>0</v>
      </c>
      <c r="BK64" s="361">
        <f t="shared" si="42"/>
        <v>0</v>
      </c>
      <c r="BL64" s="361">
        <f t="shared" si="43"/>
        <v>0</v>
      </c>
      <c r="BN64" s="109">
        <f t="shared" si="44"/>
        <v>0</v>
      </c>
      <c r="BO64" s="30">
        <f t="shared" si="18"/>
        <v>0</v>
      </c>
      <c r="BP64" s="30">
        <f t="shared" si="45"/>
        <v>0</v>
      </c>
      <c r="BQ64" s="30">
        <f t="shared" si="46"/>
        <v>0</v>
      </c>
      <c r="BR64" s="30">
        <f t="shared" si="47"/>
        <v>0</v>
      </c>
      <c r="BS64" s="30">
        <f t="shared" si="48"/>
        <v>0</v>
      </c>
      <c r="BU64" s="263"/>
      <c r="BV64" s="263"/>
      <c r="BW64" s="263"/>
      <c r="BX64" s="263"/>
      <c r="BY64" s="263"/>
      <c r="BZ64" s="263"/>
      <c r="CA64" s="263"/>
      <c r="CB64" s="270">
        <f t="shared" si="49"/>
        <v>0</v>
      </c>
      <c r="CD64" s="165" t="str">
        <f t="shared" si="20"/>
        <v>OK</v>
      </c>
      <c r="CE64" s="165" t="str">
        <f t="shared" si="50"/>
        <v>OK</v>
      </c>
      <c r="CF64" s="165" t="str">
        <f t="shared" si="51"/>
        <v>OK</v>
      </c>
    </row>
    <row r="65" spans="1:84" hidden="1">
      <c r="A65" t="s">
        <v>868</v>
      </c>
      <c r="B65" s="108" t="s">
        <v>397</v>
      </c>
      <c r="C65" s="144" t="str">
        <f>IF($D$2="ET",VLOOKUP(B65,'N0.7_Lookup_References'!$E$13:$K$71,2,FALSE),IF('N2.1_Network_Risk_Summary'!$C$2="GD",VLOOKUP(B65,'N0.7_Lookup_References'!$E$13:$K$73,4,FALSE),IF($D$2="GT",VLOOKUP(B65,'N0.7_Lookup_References'!$E$13:$K$71,6,FALSE),"")))</f>
        <v>No entry required</v>
      </c>
      <c r="D65" s="163" t="s">
        <v>441</v>
      </c>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60"/>
      <c r="AJ65" s="360"/>
      <c r="AK65" s="360"/>
      <c r="AL65" s="360"/>
      <c r="AM65" s="360"/>
      <c r="AN65" s="360"/>
      <c r="AO65" s="360"/>
      <c r="AP65" s="360"/>
      <c r="AQ65" s="360"/>
      <c r="AR65" s="360"/>
      <c r="AS65" s="361">
        <f t="shared" si="21"/>
        <v>0</v>
      </c>
      <c r="AT65" s="361">
        <f t="shared" si="22"/>
        <v>0</v>
      </c>
      <c r="AU65" s="361">
        <f t="shared" si="26"/>
        <v>0</v>
      </c>
      <c r="AV65" s="361">
        <f t="shared" si="27"/>
        <v>0</v>
      </c>
      <c r="AW65" s="361">
        <f t="shared" si="28"/>
        <v>0</v>
      </c>
      <c r="AX65" s="361">
        <f t="shared" si="29"/>
        <v>0</v>
      </c>
      <c r="AY65" s="361">
        <f t="shared" si="30"/>
        <v>0</v>
      </c>
      <c r="AZ65" s="361">
        <f t="shared" si="31"/>
        <v>0</v>
      </c>
      <c r="BA65" s="361">
        <f t="shared" si="32"/>
        <v>0</v>
      </c>
      <c r="BB65" s="361">
        <f t="shared" si="33"/>
        <v>0</v>
      </c>
      <c r="BC65" s="361">
        <f t="shared" si="34"/>
        <v>0</v>
      </c>
      <c r="BD65" s="361">
        <f t="shared" si="35"/>
        <v>0</v>
      </c>
      <c r="BE65" s="361">
        <f t="shared" si="36"/>
        <v>0</v>
      </c>
      <c r="BF65" s="361">
        <f t="shared" si="37"/>
        <v>0</v>
      </c>
      <c r="BG65" s="361">
        <f t="shared" si="38"/>
        <v>0</v>
      </c>
      <c r="BH65" s="361">
        <f t="shared" si="39"/>
        <v>0</v>
      </c>
      <c r="BI65" s="361">
        <f t="shared" si="40"/>
        <v>0</v>
      </c>
      <c r="BJ65" s="361">
        <f t="shared" si="41"/>
        <v>0</v>
      </c>
      <c r="BK65" s="361">
        <f t="shared" si="42"/>
        <v>0</v>
      </c>
      <c r="BL65" s="361">
        <f t="shared" si="43"/>
        <v>0</v>
      </c>
      <c r="BN65" s="109">
        <f t="shared" si="44"/>
        <v>0</v>
      </c>
      <c r="BO65" s="30">
        <f t="shared" si="18"/>
        <v>0</v>
      </c>
      <c r="BP65" s="30">
        <f t="shared" si="45"/>
        <v>0</v>
      </c>
      <c r="BQ65" s="30">
        <f t="shared" si="46"/>
        <v>0</v>
      </c>
      <c r="BR65" s="30">
        <f t="shared" si="47"/>
        <v>0</v>
      </c>
      <c r="BS65" s="30">
        <f t="shared" si="48"/>
        <v>0</v>
      </c>
      <c r="BU65" s="263"/>
      <c r="BV65" s="263"/>
      <c r="BW65" s="263"/>
      <c r="BX65" s="263"/>
      <c r="BY65" s="263"/>
      <c r="BZ65" s="263"/>
      <c r="CA65" s="263"/>
      <c r="CB65" s="270">
        <f t="shared" si="49"/>
        <v>0</v>
      </c>
      <c r="CD65" s="165" t="str">
        <f t="shared" si="20"/>
        <v>OK</v>
      </c>
      <c r="CE65" s="165" t="str">
        <f t="shared" si="50"/>
        <v>OK</v>
      </c>
      <c r="CF65" s="165" t="str">
        <f t="shared" si="51"/>
        <v>OK</v>
      </c>
    </row>
    <row r="66" spans="1:84" hidden="1">
      <c r="A66" t="s">
        <v>868</v>
      </c>
      <c r="B66" s="108" t="s">
        <v>399</v>
      </c>
      <c r="C66" s="144" t="str">
        <f>IF($D$2="ET",VLOOKUP(B66,'N0.7_Lookup_References'!$E$13:$K$71,2,FALSE),IF('N2.1_Network_Risk_Summary'!$C$2="GD",VLOOKUP(B66,'N0.7_Lookup_References'!$E$13:$K$73,4,FALSE),IF($D$2="GT",VLOOKUP(B66,'N0.7_Lookup_References'!$E$13:$K$71,6,FALSE),"")))</f>
        <v>No entry required</v>
      </c>
      <c r="D66" s="163" t="s">
        <v>441</v>
      </c>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60"/>
      <c r="AJ66" s="360"/>
      <c r="AK66" s="360"/>
      <c r="AL66" s="360"/>
      <c r="AM66" s="360"/>
      <c r="AN66" s="360"/>
      <c r="AO66" s="360"/>
      <c r="AP66" s="360"/>
      <c r="AQ66" s="360"/>
      <c r="AR66" s="360"/>
      <c r="AS66" s="361">
        <f t="shared" si="21"/>
        <v>0</v>
      </c>
      <c r="AT66" s="361">
        <f t="shared" si="22"/>
        <v>0</v>
      </c>
      <c r="AU66" s="361">
        <f t="shared" si="26"/>
        <v>0</v>
      </c>
      <c r="AV66" s="361">
        <f t="shared" si="27"/>
        <v>0</v>
      </c>
      <c r="AW66" s="361">
        <f t="shared" si="28"/>
        <v>0</v>
      </c>
      <c r="AX66" s="361">
        <f t="shared" si="29"/>
        <v>0</v>
      </c>
      <c r="AY66" s="361">
        <f t="shared" si="30"/>
        <v>0</v>
      </c>
      <c r="AZ66" s="361">
        <f t="shared" si="31"/>
        <v>0</v>
      </c>
      <c r="BA66" s="361">
        <f t="shared" si="32"/>
        <v>0</v>
      </c>
      <c r="BB66" s="361">
        <f t="shared" si="33"/>
        <v>0</v>
      </c>
      <c r="BC66" s="361">
        <f t="shared" si="34"/>
        <v>0</v>
      </c>
      <c r="BD66" s="361">
        <f t="shared" si="35"/>
        <v>0</v>
      </c>
      <c r="BE66" s="361">
        <f t="shared" si="36"/>
        <v>0</v>
      </c>
      <c r="BF66" s="361">
        <f t="shared" si="37"/>
        <v>0</v>
      </c>
      <c r="BG66" s="361">
        <f t="shared" si="38"/>
        <v>0</v>
      </c>
      <c r="BH66" s="361">
        <f t="shared" si="39"/>
        <v>0</v>
      </c>
      <c r="BI66" s="361">
        <f t="shared" si="40"/>
        <v>0</v>
      </c>
      <c r="BJ66" s="361">
        <f t="shared" si="41"/>
        <v>0</v>
      </c>
      <c r="BK66" s="361">
        <f t="shared" si="42"/>
        <v>0</v>
      </c>
      <c r="BL66" s="361">
        <f t="shared" si="43"/>
        <v>0</v>
      </c>
      <c r="BN66" s="109">
        <f t="shared" si="44"/>
        <v>0</v>
      </c>
      <c r="BO66" s="30">
        <f t="shared" si="18"/>
        <v>0</v>
      </c>
      <c r="BP66" s="30">
        <f t="shared" si="45"/>
        <v>0</v>
      </c>
      <c r="BQ66" s="30">
        <f t="shared" si="46"/>
        <v>0</v>
      </c>
      <c r="BR66" s="30">
        <f t="shared" si="47"/>
        <v>0</v>
      </c>
      <c r="BS66" s="30">
        <f t="shared" si="48"/>
        <v>0</v>
      </c>
      <c r="BU66" s="263"/>
      <c r="BV66" s="263"/>
      <c r="BW66" s="263"/>
      <c r="BX66" s="263"/>
      <c r="BY66" s="263"/>
      <c r="BZ66" s="263"/>
      <c r="CA66" s="263"/>
      <c r="CB66" s="270">
        <f t="shared" si="49"/>
        <v>0</v>
      </c>
      <c r="CD66" s="165" t="str">
        <f t="shared" si="20"/>
        <v>OK</v>
      </c>
      <c r="CE66" s="165" t="str">
        <f t="shared" si="50"/>
        <v>OK</v>
      </c>
      <c r="CF66" s="165" t="str">
        <f t="shared" si="51"/>
        <v>OK</v>
      </c>
    </row>
    <row r="67" spans="1:84" hidden="1">
      <c r="A67" t="s">
        <v>868</v>
      </c>
      <c r="B67" s="108" t="s">
        <v>401</v>
      </c>
      <c r="C67" s="144" t="str">
        <f>IF($D$2="ET",VLOOKUP(B67,'N0.7_Lookup_References'!$E$13:$K$71,2,FALSE),IF('N2.1_Network_Risk_Summary'!$C$2="GD",VLOOKUP(B67,'N0.7_Lookup_References'!$E$13:$K$73,4,FALSE),IF($D$2="GT",VLOOKUP(B67,'N0.7_Lookup_References'!$E$13:$K$71,6,FALSE),"")))</f>
        <v>No entry required</v>
      </c>
      <c r="D67" s="163" t="s">
        <v>441</v>
      </c>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60"/>
      <c r="AJ67" s="360"/>
      <c r="AK67" s="360"/>
      <c r="AL67" s="360"/>
      <c r="AM67" s="360"/>
      <c r="AN67" s="360"/>
      <c r="AO67" s="360"/>
      <c r="AP67" s="360"/>
      <c r="AQ67" s="360"/>
      <c r="AR67" s="360"/>
      <c r="AS67" s="361">
        <f t="shared" si="21"/>
        <v>0</v>
      </c>
      <c r="AT67" s="361">
        <f t="shared" si="22"/>
        <v>0</v>
      </c>
      <c r="AU67" s="361">
        <f t="shared" si="26"/>
        <v>0</v>
      </c>
      <c r="AV67" s="361">
        <f t="shared" si="27"/>
        <v>0</v>
      </c>
      <c r="AW67" s="361">
        <f t="shared" si="28"/>
        <v>0</v>
      </c>
      <c r="AX67" s="361">
        <f t="shared" si="29"/>
        <v>0</v>
      </c>
      <c r="AY67" s="361">
        <f t="shared" si="30"/>
        <v>0</v>
      </c>
      <c r="AZ67" s="361">
        <f t="shared" si="31"/>
        <v>0</v>
      </c>
      <c r="BA67" s="361">
        <f t="shared" si="32"/>
        <v>0</v>
      </c>
      <c r="BB67" s="361">
        <f t="shared" si="33"/>
        <v>0</v>
      </c>
      <c r="BC67" s="361">
        <f t="shared" si="34"/>
        <v>0</v>
      </c>
      <c r="BD67" s="361">
        <f t="shared" si="35"/>
        <v>0</v>
      </c>
      <c r="BE67" s="361">
        <f t="shared" si="36"/>
        <v>0</v>
      </c>
      <c r="BF67" s="361">
        <f t="shared" si="37"/>
        <v>0</v>
      </c>
      <c r="BG67" s="361">
        <f t="shared" si="38"/>
        <v>0</v>
      </c>
      <c r="BH67" s="361">
        <f t="shared" si="39"/>
        <v>0</v>
      </c>
      <c r="BI67" s="361">
        <f t="shared" si="40"/>
        <v>0</v>
      </c>
      <c r="BJ67" s="361">
        <f t="shared" si="41"/>
        <v>0</v>
      </c>
      <c r="BK67" s="361">
        <f t="shared" si="42"/>
        <v>0</v>
      </c>
      <c r="BL67" s="361">
        <f t="shared" si="43"/>
        <v>0</v>
      </c>
      <c r="BN67" s="109">
        <f t="shared" si="44"/>
        <v>0</v>
      </c>
      <c r="BO67" s="30">
        <f t="shared" si="18"/>
        <v>0</v>
      </c>
      <c r="BP67" s="30">
        <f t="shared" si="45"/>
        <v>0</v>
      </c>
      <c r="BQ67" s="30">
        <f t="shared" si="46"/>
        <v>0</v>
      </c>
      <c r="BR67" s="30">
        <f t="shared" si="47"/>
        <v>0</v>
      </c>
      <c r="BS67" s="30">
        <f t="shared" si="48"/>
        <v>0</v>
      </c>
      <c r="BU67" s="263"/>
      <c r="BV67" s="263"/>
      <c r="BW67" s="263"/>
      <c r="BX67" s="263"/>
      <c r="BY67" s="263"/>
      <c r="BZ67" s="263"/>
      <c r="CA67" s="263"/>
      <c r="CB67" s="270">
        <f t="shared" si="49"/>
        <v>0</v>
      </c>
      <c r="CD67" s="165" t="str">
        <f t="shared" si="20"/>
        <v>OK</v>
      </c>
      <c r="CE67" s="165" t="str">
        <f t="shared" si="50"/>
        <v>OK</v>
      </c>
      <c r="CF67" s="165" t="str">
        <f t="shared" si="51"/>
        <v>OK</v>
      </c>
    </row>
    <row r="68" spans="1:84" hidden="1">
      <c r="A68" t="s">
        <v>868</v>
      </c>
      <c r="B68" s="108" t="s">
        <v>403</v>
      </c>
      <c r="C68" s="144" t="str">
        <f>IF($D$2="ET",VLOOKUP(B68,'N0.7_Lookup_References'!$E$13:$K$71,2,FALSE),IF('N2.1_Network_Risk_Summary'!$C$2="GD",VLOOKUP(B68,'N0.7_Lookup_References'!$E$13:$K$73,4,FALSE),IF($D$2="GT",VLOOKUP(B68,'N0.7_Lookup_References'!$E$13:$K$71,6,FALSE),"")))</f>
        <v>No entry required</v>
      </c>
      <c r="D68" s="163" t="s">
        <v>441</v>
      </c>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60"/>
      <c r="AJ68" s="360"/>
      <c r="AK68" s="360"/>
      <c r="AL68" s="360"/>
      <c r="AM68" s="360"/>
      <c r="AN68" s="360"/>
      <c r="AO68" s="360"/>
      <c r="AP68" s="360"/>
      <c r="AQ68" s="360"/>
      <c r="AR68" s="360"/>
      <c r="AS68" s="361">
        <f t="shared" si="21"/>
        <v>0</v>
      </c>
      <c r="AT68" s="361">
        <f t="shared" si="22"/>
        <v>0</v>
      </c>
      <c r="AU68" s="361">
        <f t="shared" si="26"/>
        <v>0</v>
      </c>
      <c r="AV68" s="361">
        <f t="shared" si="27"/>
        <v>0</v>
      </c>
      <c r="AW68" s="361">
        <f t="shared" si="28"/>
        <v>0</v>
      </c>
      <c r="AX68" s="361">
        <f t="shared" si="29"/>
        <v>0</v>
      </c>
      <c r="AY68" s="361">
        <f t="shared" si="30"/>
        <v>0</v>
      </c>
      <c r="AZ68" s="361">
        <f t="shared" si="31"/>
        <v>0</v>
      </c>
      <c r="BA68" s="361">
        <f t="shared" si="32"/>
        <v>0</v>
      </c>
      <c r="BB68" s="361">
        <f t="shared" si="33"/>
        <v>0</v>
      </c>
      <c r="BC68" s="361">
        <f t="shared" si="34"/>
        <v>0</v>
      </c>
      <c r="BD68" s="361">
        <f t="shared" si="35"/>
        <v>0</v>
      </c>
      <c r="BE68" s="361">
        <f t="shared" si="36"/>
        <v>0</v>
      </c>
      <c r="BF68" s="361">
        <f t="shared" si="37"/>
        <v>0</v>
      </c>
      <c r="BG68" s="361">
        <f t="shared" si="38"/>
        <v>0</v>
      </c>
      <c r="BH68" s="361">
        <f t="shared" si="39"/>
        <v>0</v>
      </c>
      <c r="BI68" s="361">
        <f t="shared" si="40"/>
        <v>0</v>
      </c>
      <c r="BJ68" s="361">
        <f t="shared" si="41"/>
        <v>0</v>
      </c>
      <c r="BK68" s="361">
        <f t="shared" si="42"/>
        <v>0</v>
      </c>
      <c r="BL68" s="361">
        <f t="shared" si="43"/>
        <v>0</v>
      </c>
      <c r="BN68" s="109">
        <f t="shared" si="44"/>
        <v>0</v>
      </c>
      <c r="BO68" s="30">
        <f t="shared" si="18"/>
        <v>0</v>
      </c>
      <c r="BP68" s="30">
        <f t="shared" si="45"/>
        <v>0</v>
      </c>
      <c r="BQ68" s="30">
        <f t="shared" si="46"/>
        <v>0</v>
      </c>
      <c r="BR68" s="30">
        <f t="shared" si="47"/>
        <v>0</v>
      </c>
      <c r="BS68" s="30">
        <f t="shared" si="48"/>
        <v>0</v>
      </c>
      <c r="BU68" s="263"/>
      <c r="BV68" s="263"/>
      <c r="BW68" s="263"/>
      <c r="BX68" s="263"/>
      <c r="BY68" s="263"/>
      <c r="BZ68" s="263"/>
      <c r="CA68" s="263"/>
      <c r="CB68" s="270">
        <f t="shared" si="49"/>
        <v>0</v>
      </c>
      <c r="CD68" s="165" t="str">
        <f t="shared" si="20"/>
        <v>OK</v>
      </c>
      <c r="CE68" s="165" t="str">
        <f t="shared" si="50"/>
        <v>OK</v>
      </c>
      <c r="CF68" s="165" t="str">
        <f t="shared" si="51"/>
        <v>OK</v>
      </c>
    </row>
    <row r="69" spans="1:84" hidden="1">
      <c r="A69" t="s">
        <v>868</v>
      </c>
      <c r="B69" s="108" t="s">
        <v>405</v>
      </c>
      <c r="C69" s="144" t="str">
        <f>IF($D$2="ET",VLOOKUP(B69,'N0.7_Lookup_References'!$E$13:$K$71,2,FALSE),IF('N2.1_Network_Risk_Summary'!$C$2="GD",VLOOKUP(B69,'N0.7_Lookup_References'!$E$13:$K$73,4,FALSE),IF($D$2="GT",VLOOKUP(B69,'N0.7_Lookup_References'!$E$13:$K$71,6,FALSE),"")))</f>
        <v>No entry required</v>
      </c>
      <c r="D69" s="163" t="s">
        <v>441</v>
      </c>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60"/>
      <c r="AJ69" s="360"/>
      <c r="AK69" s="360"/>
      <c r="AL69" s="360"/>
      <c r="AM69" s="360"/>
      <c r="AN69" s="360"/>
      <c r="AO69" s="360"/>
      <c r="AP69" s="360"/>
      <c r="AQ69" s="360"/>
      <c r="AR69" s="360"/>
      <c r="AS69" s="361">
        <f t="shared" si="21"/>
        <v>0</v>
      </c>
      <c r="AT69" s="361">
        <f t="shared" si="22"/>
        <v>0</v>
      </c>
      <c r="AU69" s="361">
        <f t="shared" si="26"/>
        <v>0</v>
      </c>
      <c r="AV69" s="361">
        <f t="shared" si="27"/>
        <v>0</v>
      </c>
      <c r="AW69" s="361">
        <f t="shared" si="28"/>
        <v>0</v>
      </c>
      <c r="AX69" s="361">
        <f t="shared" si="29"/>
        <v>0</v>
      </c>
      <c r="AY69" s="361">
        <f t="shared" si="30"/>
        <v>0</v>
      </c>
      <c r="AZ69" s="361">
        <f t="shared" si="31"/>
        <v>0</v>
      </c>
      <c r="BA69" s="361">
        <f t="shared" si="32"/>
        <v>0</v>
      </c>
      <c r="BB69" s="361">
        <f t="shared" si="33"/>
        <v>0</v>
      </c>
      <c r="BC69" s="361">
        <f t="shared" si="34"/>
        <v>0</v>
      </c>
      <c r="BD69" s="361">
        <f t="shared" si="35"/>
        <v>0</v>
      </c>
      <c r="BE69" s="361">
        <f t="shared" si="36"/>
        <v>0</v>
      </c>
      <c r="BF69" s="361">
        <f t="shared" si="37"/>
        <v>0</v>
      </c>
      <c r="BG69" s="361">
        <f t="shared" si="38"/>
        <v>0</v>
      </c>
      <c r="BH69" s="361">
        <f t="shared" si="39"/>
        <v>0</v>
      </c>
      <c r="BI69" s="361">
        <f t="shared" si="40"/>
        <v>0</v>
      </c>
      <c r="BJ69" s="361">
        <f t="shared" si="41"/>
        <v>0</v>
      </c>
      <c r="BK69" s="361">
        <f t="shared" si="42"/>
        <v>0</v>
      </c>
      <c r="BL69" s="361">
        <f t="shared" si="43"/>
        <v>0</v>
      </c>
      <c r="BN69" s="109">
        <f t="shared" si="44"/>
        <v>0</v>
      </c>
      <c r="BO69" s="30">
        <f t="shared" si="18"/>
        <v>0</v>
      </c>
      <c r="BP69" s="30">
        <f t="shared" si="45"/>
        <v>0</v>
      </c>
      <c r="BQ69" s="30">
        <f t="shared" si="46"/>
        <v>0</v>
      </c>
      <c r="BR69" s="30">
        <f t="shared" si="47"/>
        <v>0</v>
      </c>
      <c r="BS69" s="30">
        <f t="shared" si="48"/>
        <v>0</v>
      </c>
      <c r="BU69" s="263"/>
      <c r="BV69" s="263"/>
      <c r="BW69" s="263"/>
      <c r="BX69" s="263"/>
      <c r="BY69" s="263"/>
      <c r="BZ69" s="263"/>
      <c r="CA69" s="263"/>
      <c r="CB69" s="270">
        <f t="shared" si="49"/>
        <v>0</v>
      </c>
      <c r="CD69" s="165" t="str">
        <f t="shared" si="20"/>
        <v>OK</v>
      </c>
      <c r="CE69" s="165" t="str">
        <f t="shared" si="50"/>
        <v>OK</v>
      </c>
      <c r="CF69" s="165" t="str">
        <f t="shared" si="51"/>
        <v>OK</v>
      </c>
    </row>
    <row r="70" spans="1:84" hidden="1">
      <c r="A70" t="s">
        <v>868</v>
      </c>
      <c r="B70" s="108" t="s">
        <v>407</v>
      </c>
      <c r="C70" s="144" t="str">
        <f>IF($D$2="ET",VLOOKUP(B70,'N0.7_Lookup_References'!$E$13:$K$71,2,FALSE),IF('N2.1_Network_Risk_Summary'!$C$2="GD",VLOOKUP(B70,'N0.7_Lookup_References'!$E$13:$K$73,4,FALSE),IF($D$2="GT",VLOOKUP(B70,'N0.7_Lookup_References'!$E$13:$K$71,6,FALSE),"")))</f>
        <v>No entry required</v>
      </c>
      <c r="D70" s="163" t="s">
        <v>441</v>
      </c>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60"/>
      <c r="AJ70" s="360"/>
      <c r="AK70" s="360"/>
      <c r="AL70" s="360"/>
      <c r="AM70" s="360"/>
      <c r="AN70" s="360"/>
      <c r="AO70" s="360"/>
      <c r="AP70" s="360"/>
      <c r="AQ70" s="360"/>
      <c r="AR70" s="360"/>
      <c r="AS70" s="361">
        <f t="shared" si="21"/>
        <v>0</v>
      </c>
      <c r="AT70" s="361">
        <f t="shared" si="22"/>
        <v>0</v>
      </c>
      <c r="AU70" s="361">
        <f t="shared" si="26"/>
        <v>0</v>
      </c>
      <c r="AV70" s="361">
        <f t="shared" si="27"/>
        <v>0</v>
      </c>
      <c r="AW70" s="361">
        <f t="shared" si="28"/>
        <v>0</v>
      </c>
      <c r="AX70" s="361">
        <f t="shared" si="29"/>
        <v>0</v>
      </c>
      <c r="AY70" s="361">
        <f t="shared" si="30"/>
        <v>0</v>
      </c>
      <c r="AZ70" s="361">
        <f t="shared" si="31"/>
        <v>0</v>
      </c>
      <c r="BA70" s="361">
        <f t="shared" si="32"/>
        <v>0</v>
      </c>
      <c r="BB70" s="361">
        <f t="shared" si="33"/>
        <v>0</v>
      </c>
      <c r="BC70" s="361">
        <f t="shared" si="34"/>
        <v>0</v>
      </c>
      <c r="BD70" s="361">
        <f t="shared" si="35"/>
        <v>0</v>
      </c>
      <c r="BE70" s="361">
        <f t="shared" si="36"/>
        <v>0</v>
      </c>
      <c r="BF70" s="361">
        <f t="shared" si="37"/>
        <v>0</v>
      </c>
      <c r="BG70" s="361">
        <f t="shared" si="38"/>
        <v>0</v>
      </c>
      <c r="BH70" s="361">
        <f t="shared" si="39"/>
        <v>0</v>
      </c>
      <c r="BI70" s="361">
        <f t="shared" si="40"/>
        <v>0</v>
      </c>
      <c r="BJ70" s="361">
        <f t="shared" si="41"/>
        <v>0</v>
      </c>
      <c r="BK70" s="361">
        <f t="shared" si="42"/>
        <v>0</v>
      </c>
      <c r="BL70" s="361">
        <f t="shared" si="43"/>
        <v>0</v>
      </c>
      <c r="BN70" s="109">
        <f t="shared" si="44"/>
        <v>0</v>
      </c>
      <c r="BO70" s="30">
        <f t="shared" si="18"/>
        <v>0</v>
      </c>
      <c r="BP70" s="30">
        <f t="shared" si="45"/>
        <v>0</v>
      </c>
      <c r="BQ70" s="30">
        <f t="shared" si="46"/>
        <v>0</v>
      </c>
      <c r="BR70" s="30">
        <f t="shared" si="47"/>
        <v>0</v>
      </c>
      <c r="BS70" s="30">
        <f t="shared" si="48"/>
        <v>0</v>
      </c>
      <c r="BU70" s="263"/>
      <c r="BV70" s="263"/>
      <c r="BW70" s="263"/>
      <c r="BX70" s="263"/>
      <c r="BY70" s="263"/>
      <c r="BZ70" s="263"/>
      <c r="CA70" s="263"/>
      <c r="CB70" s="270">
        <f t="shared" si="49"/>
        <v>0</v>
      </c>
      <c r="CD70" s="165" t="str">
        <f t="shared" si="20"/>
        <v>OK</v>
      </c>
      <c r="CE70" s="165" t="str">
        <f t="shared" si="50"/>
        <v>OK</v>
      </c>
      <c r="CF70" s="165" t="str">
        <f t="shared" si="51"/>
        <v>OK</v>
      </c>
    </row>
    <row r="71" spans="1:84" hidden="1">
      <c r="A71" t="s">
        <v>868</v>
      </c>
      <c r="B71" s="108" t="s">
        <v>409</v>
      </c>
      <c r="C71" s="144" t="str">
        <f>IF($D$2="ET",VLOOKUP(B71,'N0.7_Lookup_References'!$E$13:$K$71,2,FALSE),IF('N2.1_Network_Risk_Summary'!$C$2="GD",VLOOKUP(B71,'N0.7_Lookup_References'!$E$13:$K$73,4,FALSE),IF($D$2="GT",VLOOKUP(B71,'N0.7_Lookup_References'!$E$13:$K$71,6,FALSE),"")))</f>
        <v>No entry required</v>
      </c>
      <c r="D71" s="163" t="s">
        <v>441</v>
      </c>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60"/>
      <c r="AJ71" s="360"/>
      <c r="AK71" s="360"/>
      <c r="AL71" s="360"/>
      <c r="AM71" s="360"/>
      <c r="AN71" s="360"/>
      <c r="AO71" s="360"/>
      <c r="AP71" s="360"/>
      <c r="AQ71" s="360"/>
      <c r="AR71" s="360"/>
      <c r="AS71" s="361">
        <f t="shared" si="21"/>
        <v>0</v>
      </c>
      <c r="AT71" s="361">
        <f t="shared" si="22"/>
        <v>0</v>
      </c>
      <c r="AU71" s="361">
        <f t="shared" si="26"/>
        <v>0</v>
      </c>
      <c r="AV71" s="361">
        <f t="shared" si="27"/>
        <v>0</v>
      </c>
      <c r="AW71" s="361">
        <f t="shared" si="28"/>
        <v>0</v>
      </c>
      <c r="AX71" s="361">
        <f t="shared" si="29"/>
        <v>0</v>
      </c>
      <c r="AY71" s="361">
        <f t="shared" si="30"/>
        <v>0</v>
      </c>
      <c r="AZ71" s="361">
        <f t="shared" si="31"/>
        <v>0</v>
      </c>
      <c r="BA71" s="361">
        <f t="shared" si="32"/>
        <v>0</v>
      </c>
      <c r="BB71" s="361">
        <f t="shared" si="33"/>
        <v>0</v>
      </c>
      <c r="BC71" s="361">
        <f t="shared" si="34"/>
        <v>0</v>
      </c>
      <c r="BD71" s="361">
        <f t="shared" si="35"/>
        <v>0</v>
      </c>
      <c r="BE71" s="361">
        <f t="shared" si="36"/>
        <v>0</v>
      </c>
      <c r="BF71" s="361">
        <f t="shared" si="37"/>
        <v>0</v>
      </c>
      <c r="BG71" s="361">
        <f t="shared" si="38"/>
        <v>0</v>
      </c>
      <c r="BH71" s="361">
        <f t="shared" si="39"/>
        <v>0</v>
      </c>
      <c r="BI71" s="361">
        <f t="shared" si="40"/>
        <v>0</v>
      </c>
      <c r="BJ71" s="361">
        <f t="shared" si="41"/>
        <v>0</v>
      </c>
      <c r="BK71" s="361">
        <f t="shared" si="42"/>
        <v>0</v>
      </c>
      <c r="BL71" s="361">
        <f t="shared" si="43"/>
        <v>0</v>
      </c>
      <c r="BN71" s="109">
        <f t="shared" si="44"/>
        <v>0</v>
      </c>
      <c r="BO71" s="30">
        <f t="shared" si="18"/>
        <v>0</v>
      </c>
      <c r="BP71" s="30">
        <f t="shared" si="45"/>
        <v>0</v>
      </c>
      <c r="BQ71" s="30">
        <f t="shared" si="46"/>
        <v>0</v>
      </c>
      <c r="BR71" s="30">
        <f t="shared" si="47"/>
        <v>0</v>
      </c>
      <c r="BS71" s="30">
        <f t="shared" si="48"/>
        <v>0</v>
      </c>
      <c r="BU71" s="263"/>
      <c r="BV71" s="263"/>
      <c r="BW71" s="263"/>
      <c r="BX71" s="263"/>
      <c r="BY71" s="263"/>
      <c r="BZ71" s="263"/>
      <c r="CA71" s="263"/>
      <c r="CB71" s="270">
        <f t="shared" si="49"/>
        <v>0</v>
      </c>
      <c r="CD71" s="165" t="str">
        <f t="shared" si="20"/>
        <v>OK</v>
      </c>
      <c r="CE71" s="165" t="str">
        <f t="shared" si="50"/>
        <v>OK</v>
      </c>
      <c r="CF71" s="165" t="str">
        <f t="shared" si="51"/>
        <v>OK</v>
      </c>
    </row>
    <row r="72" spans="1:84" hidden="1">
      <c r="A72" t="s">
        <v>868</v>
      </c>
      <c r="B72" s="108" t="s">
        <v>411</v>
      </c>
      <c r="C72" s="144" t="str">
        <f>IF($D$2="ET",VLOOKUP(B72,'N0.7_Lookup_References'!$E$13:$K$71,2,FALSE),IF('N2.1_Network_Risk_Summary'!$C$2="GD",VLOOKUP(B72,'N0.7_Lookup_References'!$E$13:$K$73,4,FALSE),IF($D$2="GT",VLOOKUP(B72,'N0.7_Lookup_References'!$E$13:$K$71,6,FALSE),"")))</f>
        <v>No entry required</v>
      </c>
      <c r="D72" s="163" t="s">
        <v>441</v>
      </c>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60"/>
      <c r="AJ72" s="360"/>
      <c r="AK72" s="360"/>
      <c r="AL72" s="360"/>
      <c r="AM72" s="360"/>
      <c r="AN72" s="360"/>
      <c r="AO72" s="360"/>
      <c r="AP72" s="360"/>
      <c r="AQ72" s="360"/>
      <c r="AR72" s="360"/>
      <c r="AS72" s="361">
        <f t="shared" si="21"/>
        <v>0</v>
      </c>
      <c r="AT72" s="361">
        <f t="shared" si="22"/>
        <v>0</v>
      </c>
      <c r="AU72" s="361">
        <f t="shared" si="26"/>
        <v>0</v>
      </c>
      <c r="AV72" s="361">
        <f t="shared" si="27"/>
        <v>0</v>
      </c>
      <c r="AW72" s="361">
        <f t="shared" si="28"/>
        <v>0</v>
      </c>
      <c r="AX72" s="361">
        <f t="shared" si="29"/>
        <v>0</v>
      </c>
      <c r="AY72" s="361">
        <f t="shared" si="30"/>
        <v>0</v>
      </c>
      <c r="AZ72" s="361">
        <f t="shared" si="31"/>
        <v>0</v>
      </c>
      <c r="BA72" s="361">
        <f t="shared" si="32"/>
        <v>0</v>
      </c>
      <c r="BB72" s="361">
        <f t="shared" si="33"/>
        <v>0</v>
      </c>
      <c r="BC72" s="361">
        <f t="shared" si="34"/>
        <v>0</v>
      </c>
      <c r="BD72" s="361">
        <f t="shared" si="35"/>
        <v>0</v>
      </c>
      <c r="BE72" s="361">
        <f t="shared" si="36"/>
        <v>0</v>
      </c>
      <c r="BF72" s="361">
        <f t="shared" si="37"/>
        <v>0</v>
      </c>
      <c r="BG72" s="361">
        <f t="shared" si="38"/>
        <v>0</v>
      </c>
      <c r="BH72" s="361">
        <f t="shared" si="39"/>
        <v>0</v>
      </c>
      <c r="BI72" s="361">
        <f t="shared" si="40"/>
        <v>0</v>
      </c>
      <c r="BJ72" s="361">
        <f t="shared" si="41"/>
        <v>0</v>
      </c>
      <c r="BK72" s="361">
        <f t="shared" si="42"/>
        <v>0</v>
      </c>
      <c r="BL72" s="361">
        <f t="shared" si="43"/>
        <v>0</v>
      </c>
      <c r="BN72" s="109">
        <f t="shared" si="44"/>
        <v>0</v>
      </c>
      <c r="BO72" s="30">
        <f t="shared" si="18"/>
        <v>0</v>
      </c>
      <c r="BP72" s="30">
        <f t="shared" si="45"/>
        <v>0</v>
      </c>
      <c r="BQ72" s="30">
        <f t="shared" si="46"/>
        <v>0</v>
      </c>
      <c r="BR72" s="30">
        <f t="shared" si="47"/>
        <v>0</v>
      </c>
      <c r="BS72" s="30">
        <f t="shared" si="48"/>
        <v>0</v>
      </c>
      <c r="BU72" s="263"/>
      <c r="BV72" s="263"/>
      <c r="BW72" s="263"/>
      <c r="BX72" s="263"/>
      <c r="BY72" s="263"/>
      <c r="BZ72" s="263"/>
      <c r="CA72" s="263"/>
      <c r="CB72" s="270">
        <f t="shared" si="49"/>
        <v>0</v>
      </c>
      <c r="CD72" s="165" t="str">
        <f t="shared" si="20"/>
        <v>OK</v>
      </c>
      <c r="CE72" s="165" t="str">
        <f t="shared" si="50"/>
        <v>OK</v>
      </c>
      <c r="CF72" s="165" t="str">
        <f t="shared" si="51"/>
        <v>OK</v>
      </c>
    </row>
    <row r="73" spans="1:84" hidden="1">
      <c r="A73" t="s">
        <v>868</v>
      </c>
      <c r="B73" s="108" t="s">
        <v>413</v>
      </c>
      <c r="C73" s="144" t="str">
        <f>IF($D$2="ET",VLOOKUP(B73,'N0.7_Lookup_References'!$E$13:$K$71,2,FALSE),IF('N2.1_Network_Risk_Summary'!$C$2="GD",VLOOKUP(B73,'N0.7_Lookup_References'!$E$13:$K$73,4,FALSE),IF($D$2="GT",VLOOKUP(B73,'N0.7_Lookup_References'!$E$13:$K$71,6,FALSE),"")))</f>
        <v>No entry required</v>
      </c>
      <c r="D73" s="163" t="s">
        <v>441</v>
      </c>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60"/>
      <c r="AJ73" s="360"/>
      <c r="AK73" s="360"/>
      <c r="AL73" s="360"/>
      <c r="AM73" s="360"/>
      <c r="AN73" s="360"/>
      <c r="AO73" s="360"/>
      <c r="AP73" s="360"/>
      <c r="AQ73" s="360"/>
      <c r="AR73" s="360"/>
      <c r="AS73" s="361">
        <f t="shared" si="21"/>
        <v>0</v>
      </c>
      <c r="AT73" s="361">
        <f t="shared" si="22"/>
        <v>0</v>
      </c>
      <c r="AU73" s="361">
        <f t="shared" si="26"/>
        <v>0</v>
      </c>
      <c r="AV73" s="361">
        <f t="shared" si="27"/>
        <v>0</v>
      </c>
      <c r="AW73" s="361">
        <f t="shared" si="28"/>
        <v>0</v>
      </c>
      <c r="AX73" s="361">
        <f t="shared" si="29"/>
        <v>0</v>
      </c>
      <c r="AY73" s="361">
        <f t="shared" si="30"/>
        <v>0</v>
      </c>
      <c r="AZ73" s="361">
        <f t="shared" si="31"/>
        <v>0</v>
      </c>
      <c r="BA73" s="361">
        <f t="shared" si="32"/>
        <v>0</v>
      </c>
      <c r="BB73" s="361">
        <f t="shared" si="33"/>
        <v>0</v>
      </c>
      <c r="BC73" s="361">
        <f t="shared" si="34"/>
        <v>0</v>
      </c>
      <c r="BD73" s="361">
        <f t="shared" si="35"/>
        <v>0</v>
      </c>
      <c r="BE73" s="361">
        <f t="shared" si="36"/>
        <v>0</v>
      </c>
      <c r="BF73" s="361">
        <f t="shared" si="37"/>
        <v>0</v>
      </c>
      <c r="BG73" s="361">
        <f t="shared" si="38"/>
        <v>0</v>
      </c>
      <c r="BH73" s="361">
        <f t="shared" si="39"/>
        <v>0</v>
      </c>
      <c r="BI73" s="361">
        <f t="shared" si="40"/>
        <v>0</v>
      </c>
      <c r="BJ73" s="361">
        <f t="shared" si="41"/>
        <v>0</v>
      </c>
      <c r="BK73" s="361">
        <f t="shared" si="42"/>
        <v>0</v>
      </c>
      <c r="BL73" s="361">
        <f t="shared" si="43"/>
        <v>0</v>
      </c>
      <c r="BN73" s="109">
        <f t="shared" si="44"/>
        <v>0</v>
      </c>
      <c r="BO73" s="30">
        <f t="shared" si="18"/>
        <v>0</v>
      </c>
      <c r="BP73" s="30">
        <f t="shared" si="45"/>
        <v>0</v>
      </c>
      <c r="BQ73" s="30">
        <f t="shared" si="46"/>
        <v>0</v>
      </c>
      <c r="BR73" s="30">
        <f t="shared" si="47"/>
        <v>0</v>
      </c>
      <c r="BS73" s="30">
        <f t="shared" si="48"/>
        <v>0</v>
      </c>
      <c r="BU73" s="263"/>
      <c r="BV73" s="263"/>
      <c r="BW73" s="263"/>
      <c r="BX73" s="263"/>
      <c r="BY73" s="263"/>
      <c r="BZ73" s="263"/>
      <c r="CA73" s="263"/>
      <c r="CB73" s="270">
        <f t="shared" si="49"/>
        <v>0</v>
      </c>
      <c r="CD73" s="165" t="str">
        <f t="shared" si="20"/>
        <v>OK</v>
      </c>
      <c r="CE73" s="165" t="str">
        <f t="shared" si="50"/>
        <v>OK</v>
      </c>
      <c r="CF73" s="165" t="str">
        <f t="shared" si="51"/>
        <v>OK</v>
      </c>
    </row>
    <row r="74" spans="1:84" hidden="1">
      <c r="A74" t="s">
        <v>868</v>
      </c>
      <c r="B74" s="108" t="s">
        <v>415</v>
      </c>
      <c r="C74" s="144" t="str">
        <f>IF($D$2="ET",VLOOKUP(B74,'N0.7_Lookup_References'!$E$13:$K$71,2,FALSE),IF('N2.1_Network_Risk_Summary'!$C$2="GD",VLOOKUP(B74,'N0.7_Lookup_References'!$E$13:$K$73,4,FALSE),IF($D$2="GT",VLOOKUP(B74,'N0.7_Lookup_References'!$E$13:$K$71,6,FALSE),"")))</f>
        <v>No entry required</v>
      </c>
      <c r="D74" s="163" t="s">
        <v>441</v>
      </c>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60"/>
      <c r="AJ74" s="360"/>
      <c r="AK74" s="360"/>
      <c r="AL74" s="360"/>
      <c r="AM74" s="360"/>
      <c r="AN74" s="360"/>
      <c r="AO74" s="360"/>
      <c r="AP74" s="360"/>
      <c r="AQ74" s="360"/>
      <c r="AR74" s="360"/>
      <c r="AS74" s="361">
        <f t="shared" si="21"/>
        <v>0</v>
      </c>
      <c r="AT74" s="361">
        <f t="shared" si="22"/>
        <v>0</v>
      </c>
      <c r="AU74" s="361">
        <f t="shared" si="26"/>
        <v>0</v>
      </c>
      <c r="AV74" s="361">
        <f t="shared" si="27"/>
        <v>0</v>
      </c>
      <c r="AW74" s="361">
        <f t="shared" si="28"/>
        <v>0</v>
      </c>
      <c r="AX74" s="361">
        <f t="shared" si="29"/>
        <v>0</v>
      </c>
      <c r="AY74" s="361">
        <f t="shared" si="30"/>
        <v>0</v>
      </c>
      <c r="AZ74" s="361">
        <f t="shared" si="31"/>
        <v>0</v>
      </c>
      <c r="BA74" s="361">
        <f t="shared" si="32"/>
        <v>0</v>
      </c>
      <c r="BB74" s="361">
        <f t="shared" si="33"/>
        <v>0</v>
      </c>
      <c r="BC74" s="361">
        <f t="shared" si="34"/>
        <v>0</v>
      </c>
      <c r="BD74" s="361">
        <f t="shared" si="35"/>
        <v>0</v>
      </c>
      <c r="BE74" s="361">
        <f t="shared" si="36"/>
        <v>0</v>
      </c>
      <c r="BF74" s="361">
        <f t="shared" si="37"/>
        <v>0</v>
      </c>
      <c r="BG74" s="361">
        <f t="shared" si="38"/>
        <v>0</v>
      </c>
      <c r="BH74" s="361">
        <f t="shared" si="39"/>
        <v>0</v>
      </c>
      <c r="BI74" s="361">
        <f t="shared" si="40"/>
        <v>0</v>
      </c>
      <c r="BJ74" s="361">
        <f t="shared" si="41"/>
        <v>0</v>
      </c>
      <c r="BK74" s="361">
        <f t="shared" si="42"/>
        <v>0</v>
      </c>
      <c r="BL74" s="361">
        <f t="shared" si="43"/>
        <v>0</v>
      </c>
      <c r="BN74" s="109">
        <f t="shared" si="44"/>
        <v>0</v>
      </c>
      <c r="BO74" s="30">
        <f t="shared" si="18"/>
        <v>0</v>
      </c>
      <c r="BP74" s="30">
        <f t="shared" si="45"/>
        <v>0</v>
      </c>
      <c r="BQ74" s="30">
        <f t="shared" si="46"/>
        <v>0</v>
      </c>
      <c r="BR74" s="30">
        <f t="shared" si="47"/>
        <v>0</v>
      </c>
      <c r="BS74" s="30">
        <f t="shared" si="48"/>
        <v>0</v>
      </c>
      <c r="BU74" s="263"/>
      <c r="BV74" s="263"/>
      <c r="BW74" s="263"/>
      <c r="BX74" s="263"/>
      <c r="BY74" s="263"/>
      <c r="BZ74" s="263"/>
      <c r="CA74" s="263"/>
      <c r="CB74" s="270">
        <f t="shared" si="49"/>
        <v>0</v>
      </c>
      <c r="CD74" s="165" t="str">
        <f t="shared" si="20"/>
        <v>OK</v>
      </c>
      <c r="CE74" s="165" t="str">
        <f t="shared" si="50"/>
        <v>OK</v>
      </c>
      <c r="CF74" s="165" t="str">
        <f t="shared" si="51"/>
        <v>OK</v>
      </c>
    </row>
    <row r="75" spans="1:84" ht="15.65" customHeight="1">
      <c r="A75" t="s">
        <v>868</v>
      </c>
      <c r="B75" s="14"/>
      <c r="C75" s="15" t="s">
        <v>230</v>
      </c>
      <c r="D75" s="163" t="s">
        <v>441</v>
      </c>
      <c r="E75" s="364">
        <f>SUM(E17:E74)</f>
        <v>35.587372423837586</v>
      </c>
      <c r="F75" s="364">
        <f t="shared" ref="F75:N75" si="52">SUM(F17:F74)</f>
        <v>6.344238474702748</v>
      </c>
      <c r="G75" s="364">
        <f t="shared" si="52"/>
        <v>13.5334712622299</v>
      </c>
      <c r="H75" s="364">
        <f t="shared" si="52"/>
        <v>6.1897086903278931</v>
      </c>
      <c r="I75" s="364">
        <f t="shared" si="52"/>
        <v>38.647151878138935</v>
      </c>
      <c r="J75" s="364">
        <f t="shared" si="52"/>
        <v>36.796185623722607</v>
      </c>
      <c r="K75" s="364">
        <f t="shared" si="52"/>
        <v>3.6930520759620791</v>
      </c>
      <c r="L75" s="364">
        <f t="shared" si="52"/>
        <v>26.94080120662365</v>
      </c>
      <c r="M75" s="364">
        <f t="shared" si="52"/>
        <v>61.221204645808655</v>
      </c>
      <c r="N75" s="364">
        <f t="shared" si="52"/>
        <v>78.028972755586935</v>
      </c>
      <c r="O75" s="364">
        <f t="shared" ref="O75:X75" si="53">SUM(O17:O74)</f>
        <v>35.917719885528363</v>
      </c>
      <c r="P75" s="364">
        <f t="shared" si="53"/>
        <v>6.5195746533153054</v>
      </c>
      <c r="Q75" s="364">
        <f t="shared" si="53"/>
        <v>14.91202552622568</v>
      </c>
      <c r="R75" s="364">
        <f t="shared" si="53"/>
        <v>5.3600184414863143</v>
      </c>
      <c r="S75" s="364">
        <f t="shared" si="53"/>
        <v>3.3366080594237117</v>
      </c>
      <c r="T75" s="364">
        <f t="shared" si="53"/>
        <v>53.009226743598404</v>
      </c>
      <c r="U75" s="364">
        <f t="shared" si="53"/>
        <v>9.0747117562641506</v>
      </c>
      <c r="V75" s="364">
        <f t="shared" si="53"/>
        <v>21.274604004423306</v>
      </c>
      <c r="W75" s="364">
        <f t="shared" si="53"/>
        <v>4.744638050598847</v>
      </c>
      <c r="X75" s="364">
        <f t="shared" si="53"/>
        <v>188.29709576315133</v>
      </c>
      <c r="Y75" s="364">
        <f t="shared" ref="Y75:AH75" si="54">SUM(Y17:Y74)</f>
        <v>3.2039587030281931</v>
      </c>
      <c r="Z75" s="364">
        <f t="shared" si="54"/>
        <v>-0.76165248952666942</v>
      </c>
      <c r="AA75" s="364">
        <f t="shared" si="54"/>
        <v>-0.38288038552482434</v>
      </c>
      <c r="AB75" s="364">
        <f t="shared" si="54"/>
        <v>-0.72461426729453848</v>
      </c>
      <c r="AC75" s="364">
        <f t="shared" si="54"/>
        <v>-0.31110184631051896</v>
      </c>
      <c r="AD75" s="364">
        <f t="shared" si="54"/>
        <v>-0.74688049871288598</v>
      </c>
      <c r="AE75" s="364">
        <f t="shared" si="54"/>
        <v>-0.11914505923842919</v>
      </c>
      <c r="AF75" s="364">
        <f t="shared" si="54"/>
        <v>-4.8349497532637846</v>
      </c>
      <c r="AG75" s="364">
        <f t="shared" si="54"/>
        <v>-1.0582211017941547</v>
      </c>
      <c r="AH75" s="364">
        <f t="shared" si="54"/>
        <v>-12.439102871367307</v>
      </c>
      <c r="AI75" s="364">
        <f t="shared" ref="AI75:AR75" si="55">SUM(AI17:AI74)</f>
        <v>67.00986629605957</v>
      </c>
      <c r="AJ75" s="364">
        <f t="shared" si="55"/>
        <v>5.5096410834519318</v>
      </c>
      <c r="AK75" s="364">
        <f t="shared" si="55"/>
        <v>7.4258301502012163</v>
      </c>
      <c r="AL75" s="364">
        <f t="shared" si="55"/>
        <v>4.2374659446694558</v>
      </c>
      <c r="AM75" s="364">
        <f t="shared" si="55"/>
        <v>3.7274659074598309</v>
      </c>
      <c r="AN75" s="364">
        <f t="shared" si="55"/>
        <v>34.769969405755276</v>
      </c>
      <c r="AO75" s="364">
        <f t="shared" si="55"/>
        <v>7.9032272752754027</v>
      </c>
      <c r="AP75" s="364">
        <f t="shared" si="55"/>
        <v>15.969150474876978</v>
      </c>
      <c r="AQ75" s="364">
        <f t="shared" si="55"/>
        <v>3.1002237493736677</v>
      </c>
      <c r="AR75" s="364">
        <f t="shared" si="55"/>
        <v>130.22277013781385</v>
      </c>
      <c r="AS75" s="364">
        <f t="shared" ref="AS75:BB75" si="56">SUM(AS17:AS74)</f>
        <v>0.33034746169078744</v>
      </c>
      <c r="AT75" s="364">
        <f t="shared" si="56"/>
        <v>0.17533617861255779</v>
      </c>
      <c r="AU75" s="364">
        <f t="shared" si="56"/>
        <v>1.3785542639957797</v>
      </c>
      <c r="AV75" s="364">
        <f t="shared" si="56"/>
        <v>-0.82969024884158027</v>
      </c>
      <c r="AW75" s="364">
        <f t="shared" si="56"/>
        <v>-35.310543818715239</v>
      </c>
      <c r="AX75" s="364">
        <f t="shared" si="56"/>
        <v>16.2130411198758</v>
      </c>
      <c r="AY75" s="364">
        <f t="shared" si="56"/>
        <v>5.3816596803020715</v>
      </c>
      <c r="AZ75" s="364">
        <f t="shared" si="56"/>
        <v>-5.6661972022003493</v>
      </c>
      <c r="BA75" s="364">
        <f t="shared" si="56"/>
        <v>-56.47656659520981</v>
      </c>
      <c r="BB75" s="364">
        <f t="shared" si="56"/>
        <v>110.2681230075644</v>
      </c>
      <c r="BC75" s="364">
        <f t="shared" ref="BC75:BL75" si="57">SUM(BC17:BC74)</f>
        <v>27.888187707503022</v>
      </c>
      <c r="BD75" s="364">
        <f t="shared" si="57"/>
        <v>-0.24828108033670421</v>
      </c>
      <c r="BE75" s="364">
        <f t="shared" si="57"/>
        <v>-7.1033149904996398</v>
      </c>
      <c r="BF75" s="364">
        <f t="shared" si="57"/>
        <v>-0.39793822952231928</v>
      </c>
      <c r="BG75" s="364">
        <f t="shared" si="57"/>
        <v>0.70195969434663841</v>
      </c>
      <c r="BH75" s="364">
        <f t="shared" si="57"/>
        <v>-17.492376839130252</v>
      </c>
      <c r="BI75" s="364">
        <f t="shared" si="57"/>
        <v>-1.0523394217503186</v>
      </c>
      <c r="BJ75" s="364">
        <f t="shared" si="57"/>
        <v>-0.47050377628254414</v>
      </c>
      <c r="BK75" s="364">
        <f t="shared" si="57"/>
        <v>-0.58619319943102366</v>
      </c>
      <c r="BL75" s="364">
        <f t="shared" si="57"/>
        <v>-45.635222753970169</v>
      </c>
      <c r="BN75" s="109">
        <f t="shared" ref="BN75:BS75" si="58">SUM(BN17:BN74)</f>
        <v>306.98215903694091</v>
      </c>
      <c r="BO75" s="109">
        <f t="shared" si="58"/>
        <v>35.464063847074442</v>
      </c>
      <c r="BP75" s="109">
        <f t="shared" si="58"/>
        <v>342.44622288401547</v>
      </c>
      <c r="BQ75" s="109">
        <f>SUM(BQ17:BQ74)</f>
        <v>-18.174589570004919</v>
      </c>
      <c r="BR75" s="109">
        <f t="shared" si="58"/>
        <v>279.87561042493718</v>
      </c>
      <c r="BS75" s="412">
        <f t="shared" si="58"/>
        <v>-44.396022889073308</v>
      </c>
      <c r="BU75" s="270">
        <f t="shared" ref="BU75:CB75" si="59">SUM(BU17:BU74)</f>
        <v>0</v>
      </c>
      <c r="BV75" s="270">
        <f t="shared" si="59"/>
        <v>0</v>
      </c>
      <c r="BW75" s="270">
        <f t="shared" si="59"/>
        <v>0</v>
      </c>
      <c r="BX75" s="270">
        <f t="shared" si="59"/>
        <v>0</v>
      </c>
      <c r="BY75" s="270">
        <f t="shared" si="59"/>
        <v>0</v>
      </c>
      <c r="BZ75" s="270">
        <f t="shared" si="59"/>
        <v>0</v>
      </c>
      <c r="CA75" s="270">
        <f t="shared" si="59"/>
        <v>0</v>
      </c>
      <c r="CB75" s="270">
        <f t="shared" si="59"/>
        <v>0</v>
      </c>
    </row>
    <row r="76" spans="1:84">
      <c r="B76" s="248"/>
      <c r="C76" s="249"/>
      <c r="D76" s="250"/>
      <c r="BQ76" s="414"/>
    </row>
    <row r="77" spans="1:84" ht="17.5">
      <c r="B77" s="238" t="s">
        <v>950</v>
      </c>
      <c r="AT77" s="238"/>
      <c r="BS77" s="395"/>
    </row>
    <row r="78" spans="1:84" ht="14.5" customHeight="1"/>
    <row r="79" spans="1:84" s="229" customFormat="1" ht="13.5">
      <c r="A79" s="229" t="s">
        <v>951</v>
      </c>
      <c r="B79" s="12" t="s">
        <v>952</v>
      </c>
      <c r="E79" s="463" t="s">
        <v>930</v>
      </c>
      <c r="F79" s="464"/>
      <c r="G79" s="464"/>
      <c r="H79" s="464"/>
      <c r="I79" s="464"/>
      <c r="J79" s="464"/>
      <c r="K79" s="464"/>
      <c r="L79" s="464"/>
      <c r="M79" s="464"/>
      <c r="N79" s="465"/>
      <c r="O79" s="463" t="s">
        <v>931</v>
      </c>
      <c r="P79" s="464"/>
      <c r="Q79" s="464"/>
      <c r="R79" s="464"/>
      <c r="S79" s="464"/>
      <c r="T79" s="464"/>
      <c r="U79" s="464"/>
      <c r="V79" s="464"/>
      <c r="W79" s="464"/>
      <c r="X79" s="465"/>
      <c r="Y79" s="463" t="s">
        <v>932</v>
      </c>
      <c r="Z79" s="464"/>
      <c r="AA79" s="464"/>
      <c r="AB79" s="464"/>
      <c r="AC79" s="464"/>
      <c r="AD79" s="464"/>
      <c r="AE79" s="464"/>
      <c r="AF79" s="464"/>
      <c r="AG79" s="464"/>
      <c r="AH79" s="465"/>
      <c r="AI79" s="463" t="s">
        <v>933</v>
      </c>
      <c r="AJ79" s="464"/>
      <c r="AK79" s="464"/>
      <c r="AL79" s="464"/>
      <c r="AM79" s="464"/>
      <c r="AN79" s="464"/>
      <c r="AO79" s="464"/>
      <c r="AP79" s="464"/>
      <c r="AQ79" s="464"/>
      <c r="AR79" s="465"/>
      <c r="AS79" s="463" t="s">
        <v>934</v>
      </c>
      <c r="AT79" s="464"/>
      <c r="AU79" s="464"/>
      <c r="AV79" s="464"/>
      <c r="AW79" s="464"/>
      <c r="AX79" s="464"/>
      <c r="AY79" s="464"/>
      <c r="AZ79" s="464"/>
      <c r="BA79" s="464"/>
      <c r="BB79" s="465"/>
      <c r="BC79" s="463" t="s">
        <v>953</v>
      </c>
      <c r="BD79" s="464"/>
      <c r="BE79" s="464"/>
      <c r="BF79" s="464"/>
      <c r="BG79" s="464"/>
      <c r="BH79" s="464"/>
      <c r="BI79" s="464"/>
      <c r="BJ79" s="464"/>
      <c r="BK79" s="464"/>
      <c r="BL79" s="465"/>
      <c r="BN79" s="461" t="s">
        <v>936</v>
      </c>
      <c r="BO79" s="461"/>
      <c r="BP79" s="461"/>
      <c r="BQ79" s="461"/>
      <c r="BR79" s="461"/>
      <c r="BS79" s="461"/>
      <c r="BU79" s="458" t="s">
        <v>937</v>
      </c>
      <c r="BV79" s="459"/>
      <c r="BW79" s="460"/>
      <c r="BX79" s="327" t="s">
        <v>954</v>
      </c>
      <c r="BY79" s="328"/>
      <c r="BZ79" s="328"/>
      <c r="CA79" s="328"/>
      <c r="CB79" s="329"/>
      <c r="CD79" s="462" t="s">
        <v>867</v>
      </c>
      <c r="CE79" s="462"/>
      <c r="CF79" s="462"/>
    </row>
    <row r="80" spans="1:84" ht="122.5" customHeight="1">
      <c r="A80" t="s">
        <v>951</v>
      </c>
      <c r="B80" s="107"/>
      <c r="C80" s="107" t="s">
        <v>425</v>
      </c>
      <c r="D80" s="278" t="s">
        <v>156</v>
      </c>
      <c r="E80" s="317" t="s">
        <v>663</v>
      </c>
      <c r="F80" s="318" t="s">
        <v>664</v>
      </c>
      <c r="G80" s="319" t="s">
        <v>665</v>
      </c>
      <c r="H80" s="320" t="s">
        <v>666</v>
      </c>
      <c r="I80" s="321" t="s">
        <v>667</v>
      </c>
      <c r="J80" s="322" t="s">
        <v>668</v>
      </c>
      <c r="K80" s="323" t="s">
        <v>669</v>
      </c>
      <c r="L80" s="324" t="s">
        <v>670</v>
      </c>
      <c r="M80" s="325" t="s">
        <v>671</v>
      </c>
      <c r="N80" s="326" t="s">
        <v>672</v>
      </c>
      <c r="O80" s="317" t="s">
        <v>663</v>
      </c>
      <c r="P80" s="318" t="s">
        <v>664</v>
      </c>
      <c r="Q80" s="319" t="s">
        <v>665</v>
      </c>
      <c r="R80" s="320" t="s">
        <v>666</v>
      </c>
      <c r="S80" s="321" t="s">
        <v>667</v>
      </c>
      <c r="T80" s="322" t="s">
        <v>668</v>
      </c>
      <c r="U80" s="323" t="s">
        <v>669</v>
      </c>
      <c r="V80" s="324" t="s">
        <v>670</v>
      </c>
      <c r="W80" s="325" t="s">
        <v>671</v>
      </c>
      <c r="X80" s="326" t="s">
        <v>672</v>
      </c>
      <c r="Y80" s="317" t="s">
        <v>663</v>
      </c>
      <c r="Z80" s="318" t="s">
        <v>664</v>
      </c>
      <c r="AA80" s="319" t="s">
        <v>665</v>
      </c>
      <c r="AB80" s="320" t="s">
        <v>666</v>
      </c>
      <c r="AC80" s="321" t="s">
        <v>667</v>
      </c>
      <c r="AD80" s="322" t="s">
        <v>668</v>
      </c>
      <c r="AE80" s="323" t="s">
        <v>669</v>
      </c>
      <c r="AF80" s="324" t="s">
        <v>670</v>
      </c>
      <c r="AG80" s="325" t="s">
        <v>671</v>
      </c>
      <c r="AH80" s="326" t="s">
        <v>672</v>
      </c>
      <c r="AI80" s="317" t="s">
        <v>663</v>
      </c>
      <c r="AJ80" s="318" t="s">
        <v>664</v>
      </c>
      <c r="AK80" s="319" t="s">
        <v>665</v>
      </c>
      <c r="AL80" s="320" t="s">
        <v>666</v>
      </c>
      <c r="AM80" s="321" t="s">
        <v>667</v>
      </c>
      <c r="AN80" s="322" t="s">
        <v>668</v>
      </c>
      <c r="AO80" s="323" t="s">
        <v>669</v>
      </c>
      <c r="AP80" s="324" t="s">
        <v>670</v>
      </c>
      <c r="AQ80" s="325" t="s">
        <v>671</v>
      </c>
      <c r="AR80" s="326" t="s">
        <v>672</v>
      </c>
      <c r="AS80" s="317" t="s">
        <v>663</v>
      </c>
      <c r="AT80" s="318" t="s">
        <v>664</v>
      </c>
      <c r="AU80" s="319" t="s">
        <v>665</v>
      </c>
      <c r="AV80" s="320" t="s">
        <v>666</v>
      </c>
      <c r="AW80" s="321" t="s">
        <v>667</v>
      </c>
      <c r="AX80" s="322" t="s">
        <v>668</v>
      </c>
      <c r="AY80" s="323" t="s">
        <v>669</v>
      </c>
      <c r="AZ80" s="324" t="s">
        <v>670</v>
      </c>
      <c r="BA80" s="325" t="s">
        <v>671</v>
      </c>
      <c r="BB80" s="326" t="s">
        <v>672</v>
      </c>
      <c r="BC80" s="317" t="s">
        <v>663</v>
      </c>
      <c r="BD80" s="318" t="s">
        <v>664</v>
      </c>
      <c r="BE80" s="319" t="s">
        <v>665</v>
      </c>
      <c r="BF80" s="320" t="s">
        <v>666</v>
      </c>
      <c r="BG80" s="321" t="s">
        <v>667</v>
      </c>
      <c r="BH80" s="322" t="s">
        <v>668</v>
      </c>
      <c r="BI80" s="323" t="s">
        <v>669</v>
      </c>
      <c r="BJ80" s="324" t="s">
        <v>670</v>
      </c>
      <c r="BK80" s="325" t="s">
        <v>671</v>
      </c>
      <c r="BL80" s="326" t="s">
        <v>672</v>
      </c>
      <c r="BN80" s="269" t="s">
        <v>930</v>
      </c>
      <c r="BO80" s="269" t="s">
        <v>934</v>
      </c>
      <c r="BP80" s="269" t="s">
        <v>931</v>
      </c>
      <c r="BQ80" s="269" t="s">
        <v>939</v>
      </c>
      <c r="BR80" s="269" t="s">
        <v>933</v>
      </c>
      <c r="BS80" s="269" t="s">
        <v>953</v>
      </c>
      <c r="BU80" s="269" t="s">
        <v>940</v>
      </c>
      <c r="BV80" s="269" t="s">
        <v>941</v>
      </c>
      <c r="BW80" s="269" t="s">
        <v>942</v>
      </c>
      <c r="BX80" s="269" t="s">
        <v>943</v>
      </c>
      <c r="BY80" s="269" t="s">
        <v>944</v>
      </c>
      <c r="BZ80" s="269" t="s">
        <v>945</v>
      </c>
      <c r="CA80" s="269" t="s">
        <v>946</v>
      </c>
      <c r="CB80" s="269" t="s">
        <v>955</v>
      </c>
      <c r="CD80" s="269" t="s">
        <v>948</v>
      </c>
      <c r="CE80" s="269" t="s">
        <v>872</v>
      </c>
      <c r="CF80" s="269" t="s">
        <v>949</v>
      </c>
    </row>
    <row r="81" spans="1:84">
      <c r="A81" t="s">
        <v>951</v>
      </c>
      <c r="B81" s="108" t="s">
        <v>174</v>
      </c>
      <c r="C81" s="144" t="str">
        <f>IF($D$2="ET",VLOOKUP(B81,'N0.7_Lookup_References'!$E$13:$K$71,2,FALSE),IF('N2.1_Network_Risk_Summary'!$C$2="GD",VLOOKUP(B81,'N0.7_Lookup_References'!$E$13:$K$73,4,FALSE),IF($D$2="GT",VLOOKUP(B81,'N0.7_Lookup_References'!$E$13:$K$71,6,FALSE),"")))</f>
        <v>LTS Pipelines</v>
      </c>
      <c r="D81" s="241" t="str">
        <f>IF($D$2="ET",VLOOKUP(B81,'N0.7_Lookup_References'!$E$13:$K$71,3,FALSE),IF('N2.1_Network_Risk_Summary'!$C$2="GD",VLOOKUP(B81,'N0.7_Lookup_References'!$E$13:$K$73,5,FALSE),IF($D$2="GT",VLOOKUP(B81,'N0.7_Lookup_References'!$E$13:$K$71,7,FALSE),"")))</f>
        <v>km</v>
      </c>
      <c r="E81" s="345">
        <v>372.44189999999986</v>
      </c>
      <c r="F81" s="345">
        <v>521.72750000000053</v>
      </c>
      <c r="G81" s="345">
        <v>80.981599999999943</v>
      </c>
      <c r="H81" s="345">
        <v>100.19100000000006</v>
      </c>
      <c r="I81" s="345">
        <v>44.157000000000004</v>
      </c>
      <c r="J81" s="345">
        <v>29.20600000000001</v>
      </c>
      <c r="K81" s="345">
        <v>41.930999999999997</v>
      </c>
      <c r="L81" s="345">
        <v>0</v>
      </c>
      <c r="M81" s="345">
        <v>0</v>
      </c>
      <c r="N81" s="345">
        <v>1.1000000000000003E-2</v>
      </c>
      <c r="O81" s="345">
        <v>347.85889999999989</v>
      </c>
      <c r="P81" s="345">
        <v>527.57950000000051</v>
      </c>
      <c r="Q81" s="345">
        <v>99.712599999999938</v>
      </c>
      <c r="R81" s="345">
        <v>100.19100000000006</v>
      </c>
      <c r="S81" s="345">
        <v>44.157000000000004</v>
      </c>
      <c r="T81" s="345">
        <v>29.20600000000001</v>
      </c>
      <c r="U81" s="345">
        <v>41.930999999999997</v>
      </c>
      <c r="V81" s="345">
        <v>0</v>
      </c>
      <c r="W81" s="345">
        <v>0</v>
      </c>
      <c r="X81" s="345">
        <v>1.1000000000000003E-2</v>
      </c>
      <c r="Y81" s="314">
        <v>0</v>
      </c>
      <c r="Z81" s="314">
        <v>0</v>
      </c>
      <c r="AA81" s="314">
        <v>0</v>
      </c>
      <c r="AB81" s="314">
        <v>0</v>
      </c>
      <c r="AC81" s="314">
        <v>0</v>
      </c>
      <c r="AD81" s="314">
        <v>0</v>
      </c>
      <c r="AE81" s="314">
        <v>0</v>
      </c>
      <c r="AF81" s="314">
        <v>0</v>
      </c>
      <c r="AG81" s="314">
        <v>0</v>
      </c>
      <c r="AH81" s="314">
        <v>0</v>
      </c>
      <c r="AI81" s="341">
        <v>347.85889999999989</v>
      </c>
      <c r="AJ81" s="341">
        <v>527.57950000000051</v>
      </c>
      <c r="AK81" s="341">
        <v>99.712599999999938</v>
      </c>
      <c r="AL81" s="341">
        <v>100.19100000000006</v>
      </c>
      <c r="AM81" s="341">
        <v>44.157000000000004</v>
      </c>
      <c r="AN81" s="341">
        <v>29.20600000000001</v>
      </c>
      <c r="AO81" s="341">
        <v>41.930999999999997</v>
      </c>
      <c r="AP81" s="341">
        <v>0</v>
      </c>
      <c r="AQ81" s="341">
        <v>0</v>
      </c>
      <c r="AR81" s="341">
        <v>1.1000000000000003E-2</v>
      </c>
      <c r="AS81" s="66">
        <f>O81-E81</f>
        <v>-24.58299999999997</v>
      </c>
      <c r="AT81" s="66">
        <f t="shared" ref="AT81:BB81" si="60">P81-F81</f>
        <v>5.8519999999999754</v>
      </c>
      <c r="AU81" s="66">
        <f t="shared" si="60"/>
        <v>18.730999999999995</v>
      </c>
      <c r="AV81" s="66">
        <f t="shared" si="60"/>
        <v>0</v>
      </c>
      <c r="AW81" s="66">
        <f t="shared" si="60"/>
        <v>0</v>
      </c>
      <c r="AX81" s="66">
        <f t="shared" si="60"/>
        <v>0</v>
      </c>
      <c r="AY81" s="66">
        <f t="shared" si="60"/>
        <v>0</v>
      </c>
      <c r="AZ81" s="66">
        <f t="shared" si="60"/>
        <v>0</v>
      </c>
      <c r="BA81" s="66">
        <f t="shared" si="60"/>
        <v>0</v>
      </c>
      <c r="BB81" s="66">
        <f t="shared" si="60"/>
        <v>0</v>
      </c>
      <c r="BC81" s="66">
        <f t="shared" ref="BC81:BC112" si="61">AI81-Y81-O81</f>
        <v>0</v>
      </c>
      <c r="BD81" s="66">
        <f t="shared" ref="BD81:BD112" si="62">AJ81-Z81-P81</f>
        <v>0</v>
      </c>
      <c r="BE81" s="66">
        <f t="shared" ref="BE81:BE112" si="63">AK81-AA81-Q81</f>
        <v>0</v>
      </c>
      <c r="BF81" s="66">
        <f t="shared" ref="BF81:BF112" si="64">AL81-AB81-R81</f>
        <v>0</v>
      </c>
      <c r="BG81" s="66">
        <f t="shared" ref="BG81:BG112" si="65">AM81-AC81-S81</f>
        <v>0</v>
      </c>
      <c r="BH81" s="66">
        <f t="shared" ref="BH81:BH112" si="66">AN81-AD81-T81</f>
        <v>0</v>
      </c>
      <c r="BI81" s="66">
        <f t="shared" ref="BI81:BI112" si="67">AO81-AE81-U81</f>
        <v>0</v>
      </c>
      <c r="BJ81" s="66">
        <f t="shared" ref="BJ81:BJ112" si="68">AP81-AF81-V81</f>
        <v>0</v>
      </c>
      <c r="BK81" s="66">
        <f t="shared" ref="BK81:BK112" si="69">AQ81-AG81-W81</f>
        <v>0</v>
      </c>
      <c r="BL81" s="66">
        <f t="shared" ref="BL81:BL112" si="70">AR81-AH81-X81</f>
        <v>0</v>
      </c>
      <c r="BN81" s="30">
        <f t="shared" ref="BN81:BN112" si="71">SUM(E81:N81)</f>
        <v>1190.6470000000004</v>
      </c>
      <c r="BO81" s="30">
        <f>SUM(AS81:BB81)</f>
        <v>0</v>
      </c>
      <c r="BP81" s="30">
        <f t="shared" ref="BP81:BP112" si="72">SUM(O81:X81)</f>
        <v>1190.6470000000004</v>
      </c>
      <c r="BQ81" s="30">
        <f t="shared" ref="BQ81:BQ112" si="73">SUM(Y81:AH81)</f>
        <v>0</v>
      </c>
      <c r="BR81" s="30">
        <f t="shared" ref="BR81:BR112" si="74">SUM(AI81:AR81)</f>
        <v>1190.6470000000004</v>
      </c>
      <c r="BS81" s="30">
        <f t="shared" ref="BS81:BS112" si="75">SUM(BC81:BL81)</f>
        <v>0</v>
      </c>
      <c r="BU81" s="263"/>
      <c r="BV81" s="263"/>
      <c r="BW81" s="263"/>
      <c r="BX81" s="342"/>
      <c r="BY81" s="342"/>
      <c r="BZ81" s="342"/>
      <c r="CA81" s="342"/>
      <c r="CB81" s="270">
        <f t="shared" ref="CB81:CB112" si="76">SUM(BX81:CA81)</f>
        <v>0</v>
      </c>
      <c r="CD81" s="165" t="str">
        <f>IF(ABS((BR81-BN81) - (BO81+BQ81+BS81))&lt;0.01,"OK","Error")</f>
        <v>OK</v>
      </c>
      <c r="CE81" s="165" t="str">
        <f>IF(ABS((BU81+BV81+BW81 - BN81))&lt;0.01,"OK","Error")</f>
        <v>Error</v>
      </c>
      <c r="CF81" s="165" t="str">
        <f>IF(ABS(SUM(BZ81+CA81) - BS81)&lt;0.01,"OK","Error")</f>
        <v>OK</v>
      </c>
    </row>
    <row r="82" spans="1:84">
      <c r="A82" t="s">
        <v>951</v>
      </c>
      <c r="B82" s="108" t="s">
        <v>188</v>
      </c>
      <c r="C82" s="144" t="str">
        <f>IF($D$2="ET",VLOOKUP(B82,'N0.7_Lookup_References'!$E$13:$K$71,2,FALSE),IF('N2.1_Network_Risk_Summary'!$C$2="GD",VLOOKUP(B82,'N0.7_Lookup_References'!$E$13:$K$73,4,FALSE),IF($D$2="GT",VLOOKUP(B82,'N0.7_Lookup_References'!$E$13:$K$71,6,FALSE),"")))</f>
        <v>Mains</v>
      </c>
      <c r="D82" s="241" t="str">
        <f>IF($D$2="ET",VLOOKUP(B82,'N0.7_Lookup_References'!$E$13:$K$71,3,FALSE),IF('N2.1_Network_Risk_Summary'!$C$2="GD",VLOOKUP(B82,'N0.7_Lookup_References'!$E$13:$K$73,5,FALSE),IF($D$2="GT",VLOOKUP(B82,'N0.7_Lookup_References'!$E$13:$K$71,7,FALSE),"")))</f>
        <v>km</v>
      </c>
      <c r="E82" s="263">
        <v>28402.821511451548</v>
      </c>
      <c r="F82" s="263">
        <v>0</v>
      </c>
      <c r="G82" s="263">
        <v>1466.060363270494</v>
      </c>
      <c r="H82" s="263">
        <v>431.85005032285699</v>
      </c>
      <c r="I82" s="263">
        <v>1915.5916527141594</v>
      </c>
      <c r="J82" s="263">
        <v>1150.2491736441602</v>
      </c>
      <c r="K82" s="263">
        <v>0</v>
      </c>
      <c r="L82" s="263">
        <v>916.10307682112398</v>
      </c>
      <c r="M82" s="263">
        <v>376.64554061928004</v>
      </c>
      <c r="N82" s="263">
        <v>530.762200229771</v>
      </c>
      <c r="O82" s="263">
        <v>28402.821511451548</v>
      </c>
      <c r="P82" s="263">
        <v>0</v>
      </c>
      <c r="Q82" s="263">
        <v>1466.032578110344</v>
      </c>
      <c r="R82" s="263">
        <v>318.36852146817404</v>
      </c>
      <c r="S82" s="263">
        <v>114.27391600262</v>
      </c>
      <c r="T82" s="263">
        <v>2289.6287298309312</v>
      </c>
      <c r="U82" s="263">
        <v>0</v>
      </c>
      <c r="V82" s="263">
        <v>775.44749453960094</v>
      </c>
      <c r="W82" s="263">
        <v>0</v>
      </c>
      <c r="X82" s="263">
        <v>1823.5108176701751</v>
      </c>
      <c r="Y82" s="314">
        <v>324.07937229989699</v>
      </c>
      <c r="Z82" s="314">
        <v>0</v>
      </c>
      <c r="AA82" s="314">
        <v>0</v>
      </c>
      <c r="AB82" s="314">
        <v>-28.197592039888821</v>
      </c>
      <c r="AC82" s="314">
        <v>-10.163804692184787</v>
      </c>
      <c r="AD82" s="314">
        <v>-38.803759603863341</v>
      </c>
      <c r="AE82" s="314">
        <v>0</v>
      </c>
      <c r="AF82" s="314">
        <v>-167.42685946091547</v>
      </c>
      <c r="AG82" s="314">
        <v>0</v>
      </c>
      <c r="AH82" s="314">
        <v>-86.101221243858802</v>
      </c>
      <c r="AI82" s="316">
        <v>31080.451324451547</v>
      </c>
      <c r="AJ82" s="316">
        <v>0</v>
      </c>
      <c r="AK82" s="316">
        <v>598.36575197758623</v>
      </c>
      <c r="AL82" s="316">
        <v>290.14314426813519</v>
      </c>
      <c r="AM82" s="316">
        <v>98.488102916494071</v>
      </c>
      <c r="AN82" s="316">
        <v>1286.2627277941272</v>
      </c>
      <c r="AO82" s="316">
        <v>0</v>
      </c>
      <c r="AP82" s="316">
        <v>603.75043198221601</v>
      </c>
      <c r="AQ82" s="316">
        <v>0</v>
      </c>
      <c r="AR82" s="316">
        <v>1177.6500486832861</v>
      </c>
      <c r="AS82" s="66">
        <f t="shared" ref="AS82:AS90" si="77">O82-E82</f>
        <v>0</v>
      </c>
      <c r="AT82" s="66">
        <f t="shared" ref="AT82:AT90" si="78">P82-F82</f>
        <v>0</v>
      </c>
      <c r="AU82" s="66">
        <f t="shared" ref="AU82:AU90" si="79">Q82-G82</f>
        <v>-2.7785160149960575E-2</v>
      </c>
      <c r="AV82" s="66">
        <f t="shared" ref="AV82:AV90" si="80">R82-H82</f>
        <v>-113.48152885468295</v>
      </c>
      <c r="AW82" s="66">
        <f t="shared" ref="AW82:AW90" si="81">S82-I82</f>
        <v>-1801.3177367115395</v>
      </c>
      <c r="AX82" s="66">
        <f t="shared" ref="AX82:AX90" si="82">T82-J82</f>
        <v>1139.379556186771</v>
      </c>
      <c r="AY82" s="66">
        <f t="shared" ref="AY82:AY90" si="83">U82-K82</f>
        <v>0</v>
      </c>
      <c r="AZ82" s="66">
        <f t="shared" ref="AZ82:AZ90" si="84">V82-L82</f>
        <v>-140.65558228152304</v>
      </c>
      <c r="BA82" s="66">
        <f t="shared" ref="BA82:BA90" si="85">W82-M82</f>
        <v>-376.64554061928004</v>
      </c>
      <c r="BB82" s="66">
        <f t="shared" ref="BB82:BB90" si="86">X82-N82</f>
        <v>1292.7486174404041</v>
      </c>
      <c r="BC82" s="66">
        <f t="shared" si="61"/>
        <v>2353.5504407001026</v>
      </c>
      <c r="BD82" s="66">
        <f t="shared" si="62"/>
        <v>0</v>
      </c>
      <c r="BE82" s="66">
        <f t="shared" si="63"/>
        <v>-867.66682613275782</v>
      </c>
      <c r="BF82" s="66">
        <f t="shared" si="64"/>
        <v>-2.7785160150017418E-2</v>
      </c>
      <c r="BG82" s="66">
        <f t="shared" si="65"/>
        <v>-5.6220083939411438</v>
      </c>
      <c r="BH82" s="66">
        <f t="shared" si="66"/>
        <v>-964.56224243294082</v>
      </c>
      <c r="BI82" s="66">
        <f t="shared" si="67"/>
        <v>0</v>
      </c>
      <c r="BJ82" s="66">
        <f t="shared" si="68"/>
        <v>-4.2702030964694586</v>
      </c>
      <c r="BK82" s="66">
        <f t="shared" si="69"/>
        <v>0</v>
      </c>
      <c r="BL82" s="66">
        <f t="shared" si="70"/>
        <v>-559.75954774303023</v>
      </c>
      <c r="BN82" s="30">
        <f t="shared" si="71"/>
        <v>35190.083569073395</v>
      </c>
      <c r="BO82" s="30">
        <f t="shared" ref="BO82:BO138" si="87">SUM(AS82:BB82)</f>
        <v>0</v>
      </c>
      <c r="BP82" s="30">
        <f t="shared" si="72"/>
        <v>35190.083569073402</v>
      </c>
      <c r="BQ82" s="30">
        <f t="shared" si="73"/>
        <v>-6.6138647408142361</v>
      </c>
      <c r="BR82" s="30">
        <f t="shared" si="74"/>
        <v>35135.111532073395</v>
      </c>
      <c r="BS82" s="30">
        <f t="shared" si="75"/>
        <v>-48.358172259186631</v>
      </c>
      <c r="BU82" s="263"/>
      <c r="BV82" s="263"/>
      <c r="BW82" s="263"/>
      <c r="BX82" s="342"/>
      <c r="BY82" s="263"/>
      <c r="BZ82" s="342"/>
      <c r="CA82" s="342"/>
      <c r="CB82" s="270">
        <f t="shared" si="76"/>
        <v>0</v>
      </c>
      <c r="CD82" s="165" t="str">
        <f t="shared" ref="CD82:CD138" si="88">IF(ABS((BR82-BN82) - (BO82+BQ82+BS82))&lt;0.01,"OK","Error")</f>
        <v>OK</v>
      </c>
      <c r="CE82" s="165" t="str">
        <f t="shared" ref="CE82:CE112" si="89">IF(ABS((BU82+BV82+BW82 - BN82))&lt;0.01,"OK","Error")</f>
        <v>Error</v>
      </c>
      <c r="CF82" s="165" t="str">
        <f t="shared" ref="CF82:CF112" si="90">IF(ABS(SUM(BZ82+CA82) - BS82)&lt;0.01,"OK","Error")</f>
        <v>Error</v>
      </c>
    </row>
    <row r="83" spans="1:84">
      <c r="A83" t="s">
        <v>951</v>
      </c>
      <c r="B83" s="108" t="s">
        <v>200</v>
      </c>
      <c r="C83" s="144" t="str">
        <f>IF($D$2="ET",VLOOKUP(B83,'N0.7_Lookup_References'!$E$13:$K$71,2,FALSE),IF('N2.1_Network_Risk_Summary'!$C$2="GD",VLOOKUP(B83,'N0.7_Lookup_References'!$E$13:$K$73,4,FALSE),IF($D$2="GT",VLOOKUP(B83,'N0.7_Lookup_References'!$E$13:$K$71,6,FALSE),"")))</f>
        <v>Services</v>
      </c>
      <c r="D83" s="241" t="str">
        <f>IF($D$2="ET",VLOOKUP(B83,'N0.7_Lookup_References'!$E$13:$K$71,3,FALSE),IF('N2.1_Network_Risk_Summary'!$C$2="GD",VLOOKUP(B83,'N0.7_Lookup_References'!$E$13:$K$73,5,FALSE),IF($D$2="GT",VLOOKUP(B83,'N0.7_Lookup_References'!$E$13:$K$71,7,FALSE),"")))</f>
        <v>Number of</v>
      </c>
      <c r="E83" s="345">
        <v>2229054.90839</v>
      </c>
      <c r="F83" s="345">
        <v>0</v>
      </c>
      <c r="G83" s="345">
        <v>0</v>
      </c>
      <c r="H83" s="345">
        <v>0</v>
      </c>
      <c r="I83" s="345">
        <v>0</v>
      </c>
      <c r="J83" s="345">
        <v>0</v>
      </c>
      <c r="K83" s="345">
        <v>0</v>
      </c>
      <c r="L83" s="345">
        <v>0</v>
      </c>
      <c r="M83" s="345">
        <v>311247.330434</v>
      </c>
      <c r="N83" s="345">
        <v>10874.761040000001</v>
      </c>
      <c r="O83" s="345">
        <v>2229054.90839</v>
      </c>
      <c r="P83" s="345">
        <v>0</v>
      </c>
      <c r="Q83" s="345">
        <v>0</v>
      </c>
      <c r="R83" s="345">
        <v>0</v>
      </c>
      <c r="S83" s="345">
        <v>0</v>
      </c>
      <c r="T83" s="345">
        <v>0</v>
      </c>
      <c r="U83" s="345">
        <v>0</v>
      </c>
      <c r="V83" s="345">
        <v>0</v>
      </c>
      <c r="W83" s="345">
        <v>0</v>
      </c>
      <c r="X83" s="345">
        <v>322122.09147400002</v>
      </c>
      <c r="Y83" s="314">
        <v>4860.5558964880811</v>
      </c>
      <c r="Z83" s="314">
        <v>0</v>
      </c>
      <c r="AA83" s="314">
        <v>0</v>
      </c>
      <c r="AB83" s="314">
        <v>0</v>
      </c>
      <c r="AC83" s="314">
        <v>0</v>
      </c>
      <c r="AD83" s="314">
        <v>0</v>
      </c>
      <c r="AE83" s="314">
        <v>0</v>
      </c>
      <c r="AF83" s="314">
        <v>0</v>
      </c>
      <c r="AG83" s="314">
        <v>0</v>
      </c>
      <c r="AH83" s="314">
        <v>-4860.5558964880811</v>
      </c>
      <c r="AI83" s="315">
        <v>2367238.5826678541</v>
      </c>
      <c r="AJ83" s="315">
        <v>0</v>
      </c>
      <c r="AK83" s="315">
        <v>0</v>
      </c>
      <c r="AL83" s="315">
        <v>0</v>
      </c>
      <c r="AM83" s="315">
        <v>0</v>
      </c>
      <c r="AN83" s="315">
        <v>0</v>
      </c>
      <c r="AO83" s="315">
        <v>0</v>
      </c>
      <c r="AP83" s="315">
        <v>0</v>
      </c>
      <c r="AQ83" s="315">
        <v>0</v>
      </c>
      <c r="AR83" s="315">
        <v>183938.41719614548</v>
      </c>
      <c r="AS83" s="66">
        <f t="shared" si="77"/>
        <v>0</v>
      </c>
      <c r="AT83" s="66">
        <f t="shared" si="78"/>
        <v>0</v>
      </c>
      <c r="AU83" s="66">
        <f t="shared" si="79"/>
        <v>0</v>
      </c>
      <c r="AV83" s="66">
        <f t="shared" si="80"/>
        <v>0</v>
      </c>
      <c r="AW83" s="66">
        <f t="shared" si="81"/>
        <v>0</v>
      </c>
      <c r="AX83" s="66">
        <f t="shared" si="82"/>
        <v>0</v>
      </c>
      <c r="AY83" s="66">
        <f t="shared" si="83"/>
        <v>0</v>
      </c>
      <c r="AZ83" s="66">
        <f t="shared" si="84"/>
        <v>0</v>
      </c>
      <c r="BA83" s="66">
        <f t="shared" si="85"/>
        <v>-311247.330434</v>
      </c>
      <c r="BB83" s="66">
        <f t="shared" si="86"/>
        <v>311247.330434</v>
      </c>
      <c r="BC83" s="66">
        <f t="shared" si="61"/>
        <v>133323.11838136613</v>
      </c>
      <c r="BD83" s="66">
        <f t="shared" si="62"/>
        <v>0</v>
      </c>
      <c r="BE83" s="66">
        <f t="shared" si="63"/>
        <v>0</v>
      </c>
      <c r="BF83" s="66">
        <f t="shared" si="64"/>
        <v>0</v>
      </c>
      <c r="BG83" s="66">
        <f t="shared" si="65"/>
        <v>0</v>
      </c>
      <c r="BH83" s="66">
        <f t="shared" si="66"/>
        <v>0</v>
      </c>
      <c r="BI83" s="66">
        <f t="shared" si="67"/>
        <v>0</v>
      </c>
      <c r="BJ83" s="66">
        <f t="shared" si="68"/>
        <v>0</v>
      </c>
      <c r="BK83" s="66">
        <f t="shared" si="69"/>
        <v>0</v>
      </c>
      <c r="BL83" s="66">
        <f t="shared" si="70"/>
        <v>-133323.11838136645</v>
      </c>
      <c r="BN83" s="30">
        <f t="shared" si="71"/>
        <v>2551176.9998639999</v>
      </c>
      <c r="BO83" s="30">
        <f t="shared" si="87"/>
        <v>0</v>
      </c>
      <c r="BP83" s="30">
        <f t="shared" si="72"/>
        <v>2551176.9998639999</v>
      </c>
      <c r="BQ83" s="30">
        <f t="shared" si="73"/>
        <v>0</v>
      </c>
      <c r="BR83" s="30">
        <f t="shared" si="74"/>
        <v>2551176.9998639994</v>
      </c>
      <c r="BS83" s="30">
        <f t="shared" si="75"/>
        <v>-3.2014213502407074E-10</v>
      </c>
      <c r="BU83" s="263"/>
      <c r="BV83" s="263"/>
      <c r="BW83" s="263"/>
      <c r="BX83" s="342"/>
      <c r="BY83" s="342"/>
      <c r="BZ83" s="342"/>
      <c r="CA83" s="342"/>
      <c r="CB83" s="270">
        <f t="shared" si="76"/>
        <v>0</v>
      </c>
      <c r="CD83" s="165" t="str">
        <f t="shared" si="88"/>
        <v>OK</v>
      </c>
      <c r="CE83" s="165" t="str">
        <f t="shared" si="89"/>
        <v>Error</v>
      </c>
      <c r="CF83" s="165" t="str">
        <f>IF(ABS(SUM(BZ83+CA83) - BS83)&lt;0.01,"OK","Error")</f>
        <v>OK</v>
      </c>
    </row>
    <row r="84" spans="1:84">
      <c r="A84" t="s">
        <v>951</v>
      </c>
      <c r="B84" s="108" t="s">
        <v>213</v>
      </c>
      <c r="C84" s="144" t="str">
        <f>IF($D$2="ET",VLOOKUP(B84,'N0.7_Lookup_References'!$E$13:$K$71,2,FALSE),IF('N2.1_Network_Risk_Summary'!$C$2="GD",VLOOKUP(B84,'N0.7_Lookup_References'!$E$13:$K$73,4,FALSE),IF($D$2="GT",VLOOKUP(B84,'N0.7_Lookup_References'!$E$13:$K$71,6,FALSE),"")))</f>
        <v>Risers</v>
      </c>
      <c r="D84" s="241" t="str">
        <f>IF($D$2="ET",VLOOKUP(B84,'N0.7_Lookup_References'!$E$13:$K$71,3,FALSE),IF('N2.1_Network_Risk_Summary'!$C$2="GD",VLOOKUP(B84,'N0.7_Lookup_References'!$E$13:$K$73,5,FALSE),IF($D$2="GT",VLOOKUP(B84,'N0.7_Lookup_References'!$E$13:$K$71,7,FALSE),"")))</f>
        <v>Number of</v>
      </c>
      <c r="E84" s="345">
        <v>1025</v>
      </c>
      <c r="F84" s="345">
        <v>464</v>
      </c>
      <c r="G84" s="345">
        <v>336</v>
      </c>
      <c r="H84" s="345">
        <v>154</v>
      </c>
      <c r="I84" s="345">
        <v>81</v>
      </c>
      <c r="J84" s="345">
        <v>42</v>
      </c>
      <c r="K84" s="345">
        <v>31</v>
      </c>
      <c r="L84" s="345">
        <v>16</v>
      </c>
      <c r="M84" s="345">
        <v>13</v>
      </c>
      <c r="N84" s="345">
        <v>212</v>
      </c>
      <c r="O84" s="345">
        <v>965</v>
      </c>
      <c r="P84" s="345">
        <v>402</v>
      </c>
      <c r="Q84" s="345">
        <v>381</v>
      </c>
      <c r="R84" s="345">
        <v>143</v>
      </c>
      <c r="S84" s="345">
        <v>98</v>
      </c>
      <c r="T84" s="345">
        <v>83</v>
      </c>
      <c r="U84" s="345">
        <v>24</v>
      </c>
      <c r="V84" s="345">
        <v>28</v>
      </c>
      <c r="W84" s="345">
        <v>17</v>
      </c>
      <c r="X84" s="345">
        <v>233</v>
      </c>
      <c r="Y84" s="409">
        <v>0</v>
      </c>
      <c r="Z84" s="314">
        <v>0</v>
      </c>
      <c r="AA84" s="314">
        <v>0</v>
      </c>
      <c r="AB84" s="314">
        <v>0</v>
      </c>
      <c r="AC84" s="314">
        <v>0</v>
      </c>
      <c r="AD84" s="314">
        <v>0</v>
      </c>
      <c r="AE84" s="314">
        <v>0</v>
      </c>
      <c r="AF84" s="314">
        <v>0</v>
      </c>
      <c r="AG84" s="314">
        <v>0</v>
      </c>
      <c r="AH84" s="314">
        <v>0</v>
      </c>
      <c r="AI84" s="315">
        <v>970</v>
      </c>
      <c r="AJ84" s="315">
        <v>401</v>
      </c>
      <c r="AK84" s="315">
        <v>389</v>
      </c>
      <c r="AL84" s="315">
        <v>145</v>
      </c>
      <c r="AM84" s="315">
        <v>93</v>
      </c>
      <c r="AN84" s="315">
        <v>82</v>
      </c>
      <c r="AO84" s="315">
        <v>27</v>
      </c>
      <c r="AP84" s="315">
        <v>28</v>
      </c>
      <c r="AQ84" s="315">
        <v>20</v>
      </c>
      <c r="AR84" s="315">
        <v>219</v>
      </c>
      <c r="AS84" s="66">
        <f t="shared" si="77"/>
        <v>-60</v>
      </c>
      <c r="AT84" s="66">
        <f t="shared" si="78"/>
        <v>-62</v>
      </c>
      <c r="AU84" s="66">
        <f t="shared" si="79"/>
        <v>45</v>
      </c>
      <c r="AV84" s="66">
        <f t="shared" si="80"/>
        <v>-11</v>
      </c>
      <c r="AW84" s="66">
        <f t="shared" si="81"/>
        <v>17</v>
      </c>
      <c r="AX84" s="66">
        <f>T84-J84</f>
        <v>41</v>
      </c>
      <c r="AY84" s="66">
        <f t="shared" si="83"/>
        <v>-7</v>
      </c>
      <c r="AZ84" s="66">
        <f t="shared" si="84"/>
        <v>12</v>
      </c>
      <c r="BA84" s="66">
        <f t="shared" si="85"/>
        <v>4</v>
      </c>
      <c r="BB84" s="66">
        <f t="shared" si="86"/>
        <v>21</v>
      </c>
      <c r="BC84" s="66">
        <f t="shared" si="61"/>
        <v>5</v>
      </c>
      <c r="BD84" s="66">
        <f t="shared" si="62"/>
        <v>-1</v>
      </c>
      <c r="BE84" s="66">
        <f t="shared" si="63"/>
        <v>8</v>
      </c>
      <c r="BF84" s="66">
        <f t="shared" si="64"/>
        <v>2</v>
      </c>
      <c r="BG84" s="66">
        <f t="shared" si="65"/>
        <v>-5</v>
      </c>
      <c r="BH84" s="66">
        <f t="shared" si="66"/>
        <v>-1</v>
      </c>
      <c r="BI84" s="66">
        <f t="shared" si="67"/>
        <v>3</v>
      </c>
      <c r="BJ84" s="66">
        <f t="shared" si="68"/>
        <v>0</v>
      </c>
      <c r="BK84" s="66">
        <f t="shared" si="69"/>
        <v>3</v>
      </c>
      <c r="BL84" s="66">
        <f t="shared" si="70"/>
        <v>-14</v>
      </c>
      <c r="BN84" s="30">
        <f t="shared" si="71"/>
        <v>2374</v>
      </c>
      <c r="BO84" s="30">
        <f t="shared" si="87"/>
        <v>0</v>
      </c>
      <c r="BP84" s="30">
        <f t="shared" si="72"/>
        <v>2374</v>
      </c>
      <c r="BQ84" s="30">
        <f t="shared" si="73"/>
        <v>0</v>
      </c>
      <c r="BR84" s="30">
        <f t="shared" si="74"/>
        <v>2374</v>
      </c>
      <c r="BS84" s="30">
        <f t="shared" si="75"/>
        <v>0</v>
      </c>
      <c r="BU84" s="263"/>
      <c r="BV84" s="263"/>
      <c r="BW84" s="263"/>
      <c r="BX84" s="342"/>
      <c r="BY84" s="342"/>
      <c r="BZ84" s="342"/>
      <c r="CA84" s="342"/>
      <c r="CB84" s="270">
        <f t="shared" si="76"/>
        <v>0</v>
      </c>
      <c r="CD84" s="165" t="str">
        <f t="shared" si="88"/>
        <v>OK</v>
      </c>
      <c r="CE84" s="165" t="str">
        <f t="shared" si="89"/>
        <v>Error</v>
      </c>
      <c r="CF84" s="165" t="str">
        <f t="shared" si="90"/>
        <v>OK</v>
      </c>
    </row>
    <row r="85" spans="1:84">
      <c r="A85" t="s">
        <v>951</v>
      </c>
      <c r="B85" s="108" t="s">
        <v>224</v>
      </c>
      <c r="C85" s="144" t="str">
        <f>IF($D$2="ET",VLOOKUP(B85,'N0.7_Lookup_References'!$E$13:$K$71,2,FALSE),IF('N2.1_Network_Risk_Summary'!$C$2="GD",VLOOKUP(B85,'N0.7_Lookup_References'!$E$13:$K$73,4,FALSE),IF($D$2="GT",VLOOKUP(B85,'N0.7_Lookup_References'!$E$13:$K$71,6,FALSE),"")))</f>
        <v>Filters</v>
      </c>
      <c r="D85" s="241" t="str">
        <f>IF($D$2="ET",VLOOKUP(B85,'N0.7_Lookup_References'!$E$13:$K$71,3,FALSE),IF('N2.1_Network_Risk_Summary'!$C$2="GD",VLOOKUP(B85,'N0.7_Lookup_References'!$E$13:$K$73,5,FALSE),IF($D$2="GT",VLOOKUP(B85,'N0.7_Lookup_References'!$E$13:$K$71,7,FALSE),"")))</f>
        <v>Systems</v>
      </c>
      <c r="E85" s="345">
        <v>0</v>
      </c>
      <c r="F85" s="345">
        <v>0</v>
      </c>
      <c r="G85" s="345">
        <v>0</v>
      </c>
      <c r="H85" s="345">
        <v>0</v>
      </c>
      <c r="I85" s="345">
        <v>62</v>
      </c>
      <c r="J85" s="345">
        <v>62</v>
      </c>
      <c r="K85" s="345">
        <v>10</v>
      </c>
      <c r="L85" s="345">
        <v>18</v>
      </c>
      <c r="M85" s="345">
        <v>5</v>
      </c>
      <c r="N85" s="345">
        <v>27</v>
      </c>
      <c r="O85" s="345">
        <v>0</v>
      </c>
      <c r="P85" s="345">
        <v>0</v>
      </c>
      <c r="Q85" s="345">
        <v>0</v>
      </c>
      <c r="R85" s="345">
        <v>0</v>
      </c>
      <c r="S85" s="345">
        <v>6</v>
      </c>
      <c r="T85" s="345">
        <v>88</v>
      </c>
      <c r="U85" s="345">
        <v>33</v>
      </c>
      <c r="V85" s="345">
        <v>7</v>
      </c>
      <c r="W85" s="345">
        <v>13</v>
      </c>
      <c r="X85" s="408">
        <v>37</v>
      </c>
      <c r="Y85" s="407">
        <v>0</v>
      </c>
      <c r="Z85" s="341">
        <v>15</v>
      </c>
      <c r="AA85" s="405">
        <v>0</v>
      </c>
      <c r="AB85" s="405">
        <v>0</v>
      </c>
      <c r="AC85" s="405">
        <v>0</v>
      </c>
      <c r="AD85" s="341">
        <v>-5</v>
      </c>
      <c r="AE85" s="341">
        <v>-3</v>
      </c>
      <c r="AF85" s="341">
        <v>-2</v>
      </c>
      <c r="AG85" s="341">
        <v>-4</v>
      </c>
      <c r="AH85" s="341">
        <v>-1</v>
      </c>
      <c r="AI85" s="315">
        <v>2</v>
      </c>
      <c r="AJ85" s="315">
        <v>20</v>
      </c>
      <c r="AK85" s="315">
        <v>0</v>
      </c>
      <c r="AL85" s="315">
        <v>0</v>
      </c>
      <c r="AM85" s="315">
        <v>12</v>
      </c>
      <c r="AN85" s="315">
        <v>79</v>
      </c>
      <c r="AO85" s="315">
        <v>23</v>
      </c>
      <c r="AP85" s="315">
        <v>5</v>
      </c>
      <c r="AQ85" s="315">
        <v>9</v>
      </c>
      <c r="AR85" s="315">
        <v>34</v>
      </c>
      <c r="AS85" s="66">
        <f t="shared" si="77"/>
        <v>0</v>
      </c>
      <c r="AT85" s="66">
        <f t="shared" si="78"/>
        <v>0</v>
      </c>
      <c r="AU85" s="66">
        <f t="shared" si="79"/>
        <v>0</v>
      </c>
      <c r="AV85" s="66">
        <f t="shared" si="80"/>
        <v>0</v>
      </c>
      <c r="AW85" s="66">
        <f t="shared" si="81"/>
        <v>-56</v>
      </c>
      <c r="AX85" s="66">
        <f t="shared" si="82"/>
        <v>26</v>
      </c>
      <c r="AY85" s="66">
        <f t="shared" si="83"/>
        <v>23</v>
      </c>
      <c r="AZ85" s="66">
        <f t="shared" si="84"/>
        <v>-11</v>
      </c>
      <c r="BA85" s="66">
        <f t="shared" si="85"/>
        <v>8</v>
      </c>
      <c r="BB85" s="66">
        <f t="shared" si="86"/>
        <v>10</v>
      </c>
      <c r="BC85" s="66">
        <f t="shared" si="61"/>
        <v>2</v>
      </c>
      <c r="BD85" s="66">
        <f t="shared" si="62"/>
        <v>5</v>
      </c>
      <c r="BE85" s="66">
        <f t="shared" si="63"/>
        <v>0</v>
      </c>
      <c r="BF85" s="66">
        <f t="shared" si="64"/>
        <v>0</v>
      </c>
      <c r="BG85" s="66">
        <f t="shared" si="65"/>
        <v>6</v>
      </c>
      <c r="BH85" s="66">
        <f t="shared" si="66"/>
        <v>-4</v>
      </c>
      <c r="BI85" s="66">
        <f t="shared" si="67"/>
        <v>-7</v>
      </c>
      <c r="BJ85" s="66">
        <f t="shared" si="68"/>
        <v>0</v>
      </c>
      <c r="BK85" s="66">
        <f t="shared" si="69"/>
        <v>0</v>
      </c>
      <c r="BL85" s="66">
        <f t="shared" si="70"/>
        <v>-2</v>
      </c>
      <c r="BN85" s="30">
        <f t="shared" si="71"/>
        <v>184</v>
      </c>
      <c r="BO85" s="30">
        <f t="shared" si="87"/>
        <v>0</v>
      </c>
      <c r="BP85" s="30">
        <f t="shared" si="72"/>
        <v>184</v>
      </c>
      <c r="BQ85" s="30">
        <f t="shared" si="73"/>
        <v>0</v>
      </c>
      <c r="BR85" s="30">
        <f t="shared" si="74"/>
        <v>184</v>
      </c>
      <c r="BS85" s="30">
        <f t="shared" si="75"/>
        <v>0</v>
      </c>
      <c r="BU85" s="263"/>
      <c r="BV85" s="263"/>
      <c r="BW85" s="263"/>
      <c r="BX85" s="342"/>
      <c r="BY85" s="342"/>
      <c r="BZ85" s="342"/>
      <c r="CA85" s="342"/>
      <c r="CB85" s="270">
        <f t="shared" si="76"/>
        <v>0</v>
      </c>
      <c r="CD85" s="165" t="str">
        <f t="shared" si="88"/>
        <v>OK</v>
      </c>
      <c r="CE85" s="165" t="str">
        <f t="shared" si="89"/>
        <v>Error</v>
      </c>
      <c r="CF85" s="165" t="str">
        <f t="shared" si="90"/>
        <v>OK</v>
      </c>
    </row>
    <row r="86" spans="1:84">
      <c r="A86" t="s">
        <v>951</v>
      </c>
      <c r="B86" s="108" t="s">
        <v>233</v>
      </c>
      <c r="C86" s="144" t="str">
        <f>IF($D$2="ET",VLOOKUP(B86,'N0.7_Lookup_References'!$E$13:$K$71,2,FALSE),IF('N2.1_Network_Risk_Summary'!$C$2="GD",VLOOKUP(B86,'N0.7_Lookup_References'!$E$13:$K$73,4,FALSE),IF($D$2="GT",VLOOKUP(B86,'N0.7_Lookup_References'!$E$13:$K$71,6,FALSE),"")))</f>
        <v>Slamshut/ Regulators</v>
      </c>
      <c r="D86" s="241" t="str">
        <f>IF($D$2="ET",VLOOKUP(B86,'N0.7_Lookup_References'!$E$13:$K$71,3,FALSE),IF('N2.1_Network_Risk_Summary'!$C$2="GD",VLOOKUP(B86,'N0.7_Lookup_References'!$E$13:$K$73,5,FALSE),IF($D$2="GT",VLOOKUP(B86,'N0.7_Lookup_References'!$E$13:$K$71,7,FALSE),"")))</f>
        <v>Systems</v>
      </c>
      <c r="E86" s="345">
        <v>0</v>
      </c>
      <c r="F86" s="345">
        <v>0</v>
      </c>
      <c r="G86" s="345">
        <v>0</v>
      </c>
      <c r="H86" s="345">
        <v>0</v>
      </c>
      <c r="I86" s="345">
        <v>1</v>
      </c>
      <c r="J86" s="345">
        <v>77</v>
      </c>
      <c r="K86" s="345">
        <v>34</v>
      </c>
      <c r="L86" s="345">
        <v>22</v>
      </c>
      <c r="M86" s="345">
        <v>19</v>
      </c>
      <c r="N86" s="345">
        <v>54</v>
      </c>
      <c r="O86" s="345">
        <v>0</v>
      </c>
      <c r="P86" s="345">
        <v>0</v>
      </c>
      <c r="Q86" s="345">
        <v>0</v>
      </c>
      <c r="R86" s="345">
        <v>0</v>
      </c>
      <c r="S86" s="345">
        <v>0</v>
      </c>
      <c r="T86" s="345">
        <v>1</v>
      </c>
      <c r="U86" s="345">
        <v>74</v>
      </c>
      <c r="V86" s="345">
        <v>29</v>
      </c>
      <c r="W86" s="345">
        <v>26</v>
      </c>
      <c r="X86" s="345">
        <v>77</v>
      </c>
      <c r="Y86" s="410">
        <v>0</v>
      </c>
      <c r="Z86" s="406">
        <v>1</v>
      </c>
      <c r="AA86" s="406">
        <v>4</v>
      </c>
      <c r="AB86" s="406">
        <v>0</v>
      </c>
      <c r="AC86" s="406">
        <v>1</v>
      </c>
      <c r="AD86" s="406">
        <v>3</v>
      </c>
      <c r="AE86" s="406">
        <v>2</v>
      </c>
      <c r="AF86" s="406">
        <v>0</v>
      </c>
      <c r="AG86" s="406">
        <v>-4</v>
      </c>
      <c r="AH86" s="406">
        <v>-7</v>
      </c>
      <c r="AI86" s="315">
        <v>2</v>
      </c>
      <c r="AJ86" s="315">
        <v>3</v>
      </c>
      <c r="AK86" s="315">
        <v>5</v>
      </c>
      <c r="AL86" s="315">
        <v>0</v>
      </c>
      <c r="AM86" s="315">
        <v>10</v>
      </c>
      <c r="AN86" s="315">
        <v>18</v>
      </c>
      <c r="AO86" s="315">
        <v>72</v>
      </c>
      <c r="AP86" s="315">
        <v>26</v>
      </c>
      <c r="AQ86" s="315">
        <v>16</v>
      </c>
      <c r="AR86" s="315">
        <v>55</v>
      </c>
      <c r="AS86" s="66">
        <f t="shared" si="77"/>
        <v>0</v>
      </c>
      <c r="AT86" s="66">
        <f t="shared" si="78"/>
        <v>0</v>
      </c>
      <c r="AU86" s="66">
        <f t="shared" si="79"/>
        <v>0</v>
      </c>
      <c r="AV86" s="66">
        <f t="shared" si="80"/>
        <v>0</v>
      </c>
      <c r="AW86" s="66">
        <f t="shared" si="81"/>
        <v>-1</v>
      </c>
      <c r="AX86" s="66">
        <f t="shared" si="82"/>
        <v>-76</v>
      </c>
      <c r="AY86" s="66">
        <f t="shared" si="83"/>
        <v>40</v>
      </c>
      <c r="AZ86" s="66">
        <f t="shared" si="84"/>
        <v>7</v>
      </c>
      <c r="BA86" s="66">
        <f t="shared" si="85"/>
        <v>7</v>
      </c>
      <c r="BB86" s="66">
        <f t="shared" si="86"/>
        <v>23</v>
      </c>
      <c r="BC86" s="66">
        <f t="shared" si="61"/>
        <v>2</v>
      </c>
      <c r="BD86" s="66">
        <f t="shared" si="62"/>
        <v>2</v>
      </c>
      <c r="BE86" s="66">
        <f t="shared" si="63"/>
        <v>1</v>
      </c>
      <c r="BF86" s="66">
        <f t="shared" si="64"/>
        <v>0</v>
      </c>
      <c r="BG86" s="66">
        <f t="shared" si="65"/>
        <v>9</v>
      </c>
      <c r="BH86" s="66">
        <f t="shared" si="66"/>
        <v>14</v>
      </c>
      <c r="BI86" s="66">
        <f t="shared" si="67"/>
        <v>-4</v>
      </c>
      <c r="BJ86" s="66">
        <f t="shared" si="68"/>
        <v>-3</v>
      </c>
      <c r="BK86" s="66">
        <f t="shared" si="69"/>
        <v>-6</v>
      </c>
      <c r="BL86" s="66">
        <f t="shared" si="70"/>
        <v>-15</v>
      </c>
      <c r="BN86" s="30">
        <f t="shared" si="71"/>
        <v>207</v>
      </c>
      <c r="BO86" s="30">
        <f t="shared" si="87"/>
        <v>0</v>
      </c>
      <c r="BP86" s="30">
        <f t="shared" si="72"/>
        <v>207</v>
      </c>
      <c r="BQ86" s="30">
        <f t="shared" si="73"/>
        <v>0</v>
      </c>
      <c r="BR86" s="30">
        <f t="shared" si="74"/>
        <v>207</v>
      </c>
      <c r="BS86" s="30">
        <f t="shared" si="75"/>
        <v>0</v>
      </c>
      <c r="BU86" s="263"/>
      <c r="BV86" s="263"/>
      <c r="BW86" s="263"/>
      <c r="BX86" s="342"/>
      <c r="BY86" s="342"/>
      <c r="BZ86" s="342"/>
      <c r="CA86" s="342"/>
      <c r="CB86" s="270">
        <f t="shared" si="76"/>
        <v>0</v>
      </c>
      <c r="CD86" s="165" t="str">
        <f t="shared" si="88"/>
        <v>OK</v>
      </c>
      <c r="CE86" s="165" t="str">
        <f t="shared" si="89"/>
        <v>Error</v>
      </c>
      <c r="CF86" s="165" t="str">
        <f t="shared" si="90"/>
        <v>OK</v>
      </c>
    </row>
    <row r="87" spans="1:84">
      <c r="A87" t="s">
        <v>951</v>
      </c>
      <c r="B87" s="108" t="s">
        <v>240</v>
      </c>
      <c r="C87" s="144" t="str">
        <f>IF($D$2="ET",VLOOKUP(B87,'N0.7_Lookup_References'!$E$13:$K$71,2,FALSE),IF('N2.1_Network_Risk_Summary'!$C$2="GD",VLOOKUP(B87,'N0.7_Lookup_References'!$E$13:$K$73,4,FALSE),IF($D$2="GT",VLOOKUP(B87,'N0.7_Lookup_References'!$E$13:$K$71,6,FALSE),"")))</f>
        <v>Pre-heating</v>
      </c>
      <c r="D87" s="241" t="str">
        <f>IF($D$2="ET",VLOOKUP(B87,'N0.7_Lookup_References'!$E$13:$K$71,3,FALSE),IF('N2.1_Network_Risk_Summary'!$C$2="GD",VLOOKUP(B87,'N0.7_Lookup_References'!$E$13:$K$73,5,FALSE),IF($D$2="GT",VLOOKUP(B87,'N0.7_Lookup_References'!$E$13:$K$71,7,FALSE),"")))</f>
        <v>Systems</v>
      </c>
      <c r="E87" s="345">
        <v>4</v>
      </c>
      <c r="F87" s="345">
        <v>68</v>
      </c>
      <c r="G87" s="345">
        <v>9</v>
      </c>
      <c r="H87" s="345">
        <v>8</v>
      </c>
      <c r="I87" s="345">
        <v>4</v>
      </c>
      <c r="J87" s="345">
        <v>0</v>
      </c>
      <c r="K87" s="345">
        <v>0</v>
      </c>
      <c r="L87" s="345">
        <v>3</v>
      </c>
      <c r="M87" s="345">
        <v>2</v>
      </c>
      <c r="N87" s="345">
        <v>7</v>
      </c>
      <c r="O87" s="345">
        <v>0</v>
      </c>
      <c r="P87" s="345">
        <v>54</v>
      </c>
      <c r="Q87" s="345">
        <v>23</v>
      </c>
      <c r="R87" s="345">
        <v>9</v>
      </c>
      <c r="S87" s="345">
        <v>5</v>
      </c>
      <c r="T87" s="345">
        <v>2</v>
      </c>
      <c r="U87" s="345">
        <v>0</v>
      </c>
      <c r="V87" s="345">
        <v>0</v>
      </c>
      <c r="W87" s="345">
        <v>2</v>
      </c>
      <c r="X87" s="345">
        <v>10</v>
      </c>
      <c r="Y87" s="406">
        <v>33</v>
      </c>
      <c r="Z87" s="406">
        <v>-19</v>
      </c>
      <c r="AA87" s="406">
        <v>-8</v>
      </c>
      <c r="AB87" s="406">
        <v>-2</v>
      </c>
      <c r="AC87" s="406">
        <v>-2</v>
      </c>
      <c r="AD87" s="406">
        <v>0</v>
      </c>
      <c r="AE87" s="406">
        <v>0</v>
      </c>
      <c r="AF87" s="406">
        <v>0</v>
      </c>
      <c r="AG87" s="406">
        <v>0</v>
      </c>
      <c r="AH87" s="406">
        <v>-2</v>
      </c>
      <c r="AI87" s="315">
        <v>51</v>
      </c>
      <c r="AJ87" s="315">
        <v>29</v>
      </c>
      <c r="AK87" s="315">
        <v>11</v>
      </c>
      <c r="AL87" s="315">
        <v>4</v>
      </c>
      <c r="AM87" s="315">
        <v>5</v>
      </c>
      <c r="AN87" s="315">
        <v>0</v>
      </c>
      <c r="AO87" s="315">
        <v>0</v>
      </c>
      <c r="AP87" s="315">
        <v>0</v>
      </c>
      <c r="AQ87" s="315">
        <v>1</v>
      </c>
      <c r="AR87" s="315">
        <v>4</v>
      </c>
      <c r="AS87" s="66">
        <f t="shared" si="77"/>
        <v>-4</v>
      </c>
      <c r="AT87" s="66">
        <f t="shared" si="78"/>
        <v>-14</v>
      </c>
      <c r="AU87" s="66">
        <f t="shared" si="79"/>
        <v>14</v>
      </c>
      <c r="AV87" s="66">
        <f t="shared" si="80"/>
        <v>1</v>
      </c>
      <c r="AW87" s="66">
        <f t="shared" si="81"/>
        <v>1</v>
      </c>
      <c r="AX87" s="66">
        <f t="shared" si="82"/>
        <v>2</v>
      </c>
      <c r="AY87" s="66">
        <f t="shared" si="83"/>
        <v>0</v>
      </c>
      <c r="AZ87" s="66">
        <f t="shared" si="84"/>
        <v>-3</v>
      </c>
      <c r="BA87" s="66">
        <f t="shared" si="85"/>
        <v>0</v>
      </c>
      <c r="BB87" s="66">
        <f t="shared" si="86"/>
        <v>3</v>
      </c>
      <c r="BC87" s="66">
        <f t="shared" si="61"/>
        <v>18</v>
      </c>
      <c r="BD87" s="66">
        <f t="shared" si="62"/>
        <v>-6</v>
      </c>
      <c r="BE87" s="66">
        <f t="shared" si="63"/>
        <v>-4</v>
      </c>
      <c r="BF87" s="66">
        <f t="shared" si="64"/>
        <v>-3</v>
      </c>
      <c r="BG87" s="66">
        <f t="shared" si="65"/>
        <v>2</v>
      </c>
      <c r="BH87" s="66">
        <f t="shared" si="66"/>
        <v>-2</v>
      </c>
      <c r="BI87" s="66">
        <f t="shared" si="67"/>
        <v>0</v>
      </c>
      <c r="BJ87" s="66">
        <f t="shared" si="68"/>
        <v>0</v>
      </c>
      <c r="BK87" s="66">
        <f t="shared" si="69"/>
        <v>-1</v>
      </c>
      <c r="BL87" s="66">
        <f t="shared" si="70"/>
        <v>-4</v>
      </c>
      <c r="BN87" s="30">
        <f t="shared" si="71"/>
        <v>105</v>
      </c>
      <c r="BO87" s="30">
        <f t="shared" si="87"/>
        <v>0</v>
      </c>
      <c r="BP87" s="30">
        <f t="shared" si="72"/>
        <v>105</v>
      </c>
      <c r="BQ87" s="30">
        <f t="shared" si="73"/>
        <v>0</v>
      </c>
      <c r="BR87" s="30">
        <f t="shared" si="74"/>
        <v>105</v>
      </c>
      <c r="BS87" s="30">
        <f t="shared" si="75"/>
        <v>0</v>
      </c>
      <c r="BU87" s="263"/>
      <c r="BV87" s="263"/>
      <c r="BW87" s="263"/>
      <c r="BX87" s="342"/>
      <c r="BY87" s="342"/>
      <c r="BZ87" s="342"/>
      <c r="CA87" s="342"/>
      <c r="CB87" s="270">
        <f t="shared" si="76"/>
        <v>0</v>
      </c>
      <c r="CD87" s="165" t="str">
        <f t="shared" si="88"/>
        <v>OK</v>
      </c>
      <c r="CE87" s="165" t="str">
        <f t="shared" si="89"/>
        <v>Error</v>
      </c>
      <c r="CF87" s="165" t="str">
        <f t="shared" si="90"/>
        <v>OK</v>
      </c>
    </row>
    <row r="88" spans="1:84">
      <c r="A88" t="s">
        <v>951</v>
      </c>
      <c r="B88" s="108" t="s">
        <v>246</v>
      </c>
      <c r="C88" s="144" t="str">
        <f>IF($D$2="ET",VLOOKUP(B88,'N0.7_Lookup_References'!$E$13:$K$71,2,FALSE),IF('N2.1_Network_Risk_Summary'!$C$2="GD",VLOOKUP(B88,'N0.7_Lookup_References'!$E$13:$K$73,4,FALSE),IF($D$2="GT",VLOOKUP(B88,'N0.7_Lookup_References'!$E$13:$K$71,6,FALSE),"")))</f>
        <v>Odorisation &amp; Metering</v>
      </c>
      <c r="D88" s="241" t="str">
        <f>IF($D$2="ET",VLOOKUP(B88,'N0.7_Lookup_References'!$E$13:$K$71,3,FALSE),IF('N2.1_Network_Risk_Summary'!$C$2="GD",VLOOKUP(B88,'N0.7_Lookup_References'!$E$13:$K$73,5,FALSE),IF($D$2="GT",VLOOKUP(B88,'N0.7_Lookup_References'!$E$13:$K$71,7,FALSE),"")))</f>
        <v>Systems</v>
      </c>
      <c r="E88" s="345">
        <v>35</v>
      </c>
      <c r="F88" s="345">
        <v>0</v>
      </c>
      <c r="G88" s="345">
        <v>3</v>
      </c>
      <c r="H88" s="345">
        <v>2</v>
      </c>
      <c r="I88" s="345">
        <v>0</v>
      </c>
      <c r="J88" s="345">
        <v>0</v>
      </c>
      <c r="K88" s="345">
        <v>0</v>
      </c>
      <c r="L88" s="345">
        <v>0</v>
      </c>
      <c r="M88" s="345">
        <v>1</v>
      </c>
      <c r="N88" s="345">
        <v>5</v>
      </c>
      <c r="O88" s="345">
        <v>32</v>
      </c>
      <c r="P88" s="345">
        <v>3</v>
      </c>
      <c r="Q88" s="345">
        <v>1</v>
      </c>
      <c r="R88" s="345">
        <v>3</v>
      </c>
      <c r="S88" s="345">
        <v>1</v>
      </c>
      <c r="T88" s="345">
        <v>0</v>
      </c>
      <c r="U88" s="345">
        <v>0</v>
      </c>
      <c r="V88" s="345">
        <v>0</v>
      </c>
      <c r="W88" s="345">
        <v>0</v>
      </c>
      <c r="X88" s="345">
        <v>6</v>
      </c>
      <c r="Y88" s="406">
        <v>4</v>
      </c>
      <c r="Z88" s="406">
        <v>-12</v>
      </c>
      <c r="AA88" s="406">
        <v>-4</v>
      </c>
      <c r="AB88" s="406">
        <v>1</v>
      </c>
      <c r="AC88" s="406">
        <v>-1</v>
      </c>
      <c r="AD88" s="406">
        <v>5</v>
      </c>
      <c r="AE88" s="406">
        <v>3</v>
      </c>
      <c r="AF88" s="406">
        <v>2</v>
      </c>
      <c r="AG88" s="406">
        <v>4</v>
      </c>
      <c r="AH88" s="406">
        <v>-2</v>
      </c>
      <c r="AI88" s="315">
        <v>39</v>
      </c>
      <c r="AJ88" s="315">
        <v>2</v>
      </c>
      <c r="AK88" s="315">
        <v>3</v>
      </c>
      <c r="AL88" s="315">
        <v>0</v>
      </c>
      <c r="AM88" s="315">
        <v>0</v>
      </c>
      <c r="AN88" s="315">
        <v>0</v>
      </c>
      <c r="AO88" s="315">
        <v>0</v>
      </c>
      <c r="AP88" s="315">
        <v>0</v>
      </c>
      <c r="AQ88" s="315">
        <v>0</v>
      </c>
      <c r="AR88" s="315">
        <v>2</v>
      </c>
      <c r="AS88" s="66">
        <f t="shared" si="77"/>
        <v>-3</v>
      </c>
      <c r="AT88" s="66">
        <f t="shared" si="78"/>
        <v>3</v>
      </c>
      <c r="AU88" s="66">
        <f t="shared" si="79"/>
        <v>-2</v>
      </c>
      <c r="AV88" s="66">
        <f t="shared" si="80"/>
        <v>1</v>
      </c>
      <c r="AW88" s="66">
        <f t="shared" si="81"/>
        <v>1</v>
      </c>
      <c r="AX88" s="66">
        <f t="shared" si="82"/>
        <v>0</v>
      </c>
      <c r="AY88" s="66">
        <f t="shared" si="83"/>
        <v>0</v>
      </c>
      <c r="AZ88" s="66">
        <f t="shared" si="84"/>
        <v>0</v>
      </c>
      <c r="BA88" s="66">
        <f t="shared" si="85"/>
        <v>-1</v>
      </c>
      <c r="BB88" s="66">
        <f t="shared" si="86"/>
        <v>1</v>
      </c>
      <c r="BC88" s="66">
        <f t="shared" si="61"/>
        <v>3</v>
      </c>
      <c r="BD88" s="66">
        <f t="shared" si="62"/>
        <v>11</v>
      </c>
      <c r="BE88" s="66">
        <f t="shared" si="63"/>
        <v>6</v>
      </c>
      <c r="BF88" s="66">
        <f t="shared" si="64"/>
        <v>-4</v>
      </c>
      <c r="BG88" s="66">
        <f t="shared" si="65"/>
        <v>0</v>
      </c>
      <c r="BH88" s="66">
        <f t="shared" si="66"/>
        <v>-5</v>
      </c>
      <c r="BI88" s="66">
        <f t="shared" si="67"/>
        <v>-3</v>
      </c>
      <c r="BJ88" s="66">
        <f t="shared" si="68"/>
        <v>-2</v>
      </c>
      <c r="BK88" s="66">
        <f t="shared" si="69"/>
        <v>-4</v>
      </c>
      <c r="BL88" s="66">
        <f t="shared" si="70"/>
        <v>-2</v>
      </c>
      <c r="BN88" s="30">
        <f t="shared" si="71"/>
        <v>46</v>
      </c>
      <c r="BO88" s="30">
        <f t="shared" si="87"/>
        <v>0</v>
      </c>
      <c r="BP88" s="30">
        <f t="shared" si="72"/>
        <v>46</v>
      </c>
      <c r="BQ88" s="30">
        <f t="shared" si="73"/>
        <v>0</v>
      </c>
      <c r="BR88" s="30">
        <f t="shared" si="74"/>
        <v>46</v>
      </c>
      <c r="BS88" s="30">
        <f t="shared" si="75"/>
        <v>0</v>
      </c>
      <c r="BU88" s="263"/>
      <c r="BV88" s="263"/>
      <c r="BW88" s="263"/>
      <c r="BX88" s="342"/>
      <c r="BY88" s="342"/>
      <c r="BZ88" s="342"/>
      <c r="CA88" s="342"/>
      <c r="CB88" s="270">
        <f t="shared" si="76"/>
        <v>0</v>
      </c>
      <c r="CD88" s="165" t="str">
        <f t="shared" si="88"/>
        <v>OK</v>
      </c>
      <c r="CE88" s="165" t="str">
        <f t="shared" si="89"/>
        <v>Error</v>
      </c>
      <c r="CF88" s="165" t="str">
        <f t="shared" si="90"/>
        <v>OK</v>
      </c>
    </row>
    <row r="89" spans="1:84">
      <c r="A89" t="s">
        <v>951</v>
      </c>
      <c r="B89" s="108" t="s">
        <v>251</v>
      </c>
      <c r="C89" s="144" t="str">
        <f>IF($D$2="ET",VLOOKUP(B89,'N0.7_Lookup_References'!$E$13:$K$71,2,FALSE),IF('N2.1_Network_Risk_Summary'!$C$2="GD",VLOOKUP(B89,'N0.7_Lookup_References'!$E$13:$K$73,4,FALSE),IF($D$2="GT",VLOOKUP(B89,'N0.7_Lookup_References'!$E$13:$K$71,6,FALSE),"")))</f>
        <v>Governors</v>
      </c>
      <c r="D89" s="241" t="str">
        <f>IF($D$2="ET",VLOOKUP(B89,'N0.7_Lookup_References'!$E$13:$K$71,3,FALSE),IF('N2.1_Network_Risk_Summary'!$C$2="GD",VLOOKUP(B89,'N0.7_Lookup_References'!$E$13:$K$73,5,FALSE),IF($D$2="GT",VLOOKUP(B89,'N0.7_Lookup_References'!$E$13:$K$71,7,FALSE),"")))</f>
        <v>Number of</v>
      </c>
      <c r="E89" s="345">
        <v>3154</v>
      </c>
      <c r="F89" s="345">
        <v>498</v>
      </c>
      <c r="G89" s="345">
        <v>209</v>
      </c>
      <c r="H89" s="345">
        <v>154</v>
      </c>
      <c r="I89" s="345">
        <v>98</v>
      </c>
      <c r="J89" s="345">
        <v>82</v>
      </c>
      <c r="K89" s="345">
        <v>69</v>
      </c>
      <c r="L89" s="345">
        <v>76</v>
      </c>
      <c r="M89" s="345">
        <v>79</v>
      </c>
      <c r="N89" s="345">
        <v>1243</v>
      </c>
      <c r="O89" s="345">
        <v>2698</v>
      </c>
      <c r="P89" s="345">
        <v>803</v>
      </c>
      <c r="Q89" s="345">
        <v>268</v>
      </c>
      <c r="R89" s="345">
        <v>114</v>
      </c>
      <c r="S89" s="345">
        <v>125</v>
      </c>
      <c r="T89" s="345">
        <v>71</v>
      </c>
      <c r="U89" s="345">
        <v>86</v>
      </c>
      <c r="V89" s="345">
        <v>50</v>
      </c>
      <c r="W89" s="345">
        <v>49</v>
      </c>
      <c r="X89" s="345">
        <v>1398</v>
      </c>
      <c r="Y89" s="406">
        <v>10</v>
      </c>
      <c r="Z89" s="406">
        <v>26</v>
      </c>
      <c r="AA89" s="406">
        <v>16</v>
      </c>
      <c r="AB89" s="406">
        <v>6</v>
      </c>
      <c r="AC89" s="406">
        <v>5</v>
      </c>
      <c r="AD89" s="406">
        <v>-2</v>
      </c>
      <c r="AE89" s="406">
        <v>-2</v>
      </c>
      <c r="AF89" s="406">
        <v>0</v>
      </c>
      <c r="AG89" s="406">
        <v>-3</v>
      </c>
      <c r="AH89" s="406">
        <v>-66</v>
      </c>
      <c r="AI89" s="315">
        <v>2805</v>
      </c>
      <c r="AJ89" s="315">
        <v>780</v>
      </c>
      <c r="AK89" s="315">
        <v>316</v>
      </c>
      <c r="AL89" s="315">
        <v>126</v>
      </c>
      <c r="AM89" s="315">
        <v>122</v>
      </c>
      <c r="AN89" s="315">
        <v>67</v>
      </c>
      <c r="AO89" s="315">
        <v>76</v>
      </c>
      <c r="AP89" s="315">
        <v>44</v>
      </c>
      <c r="AQ89" s="315">
        <v>47</v>
      </c>
      <c r="AR89" s="315">
        <v>1269</v>
      </c>
      <c r="AS89" s="66">
        <f t="shared" si="77"/>
        <v>-456</v>
      </c>
      <c r="AT89" s="66">
        <f t="shared" si="78"/>
        <v>305</v>
      </c>
      <c r="AU89" s="66">
        <f t="shared" si="79"/>
        <v>59</v>
      </c>
      <c r="AV89" s="66">
        <f t="shared" si="80"/>
        <v>-40</v>
      </c>
      <c r="AW89" s="66">
        <f t="shared" si="81"/>
        <v>27</v>
      </c>
      <c r="AX89" s="66">
        <f t="shared" si="82"/>
        <v>-11</v>
      </c>
      <c r="AY89" s="66">
        <f t="shared" si="83"/>
        <v>17</v>
      </c>
      <c r="AZ89" s="66">
        <f t="shared" si="84"/>
        <v>-26</v>
      </c>
      <c r="BA89" s="66">
        <f t="shared" si="85"/>
        <v>-30</v>
      </c>
      <c r="BB89" s="66">
        <f t="shared" si="86"/>
        <v>155</v>
      </c>
      <c r="BC89" s="66">
        <f t="shared" si="61"/>
        <v>97</v>
      </c>
      <c r="BD89" s="66">
        <f t="shared" si="62"/>
        <v>-49</v>
      </c>
      <c r="BE89" s="66">
        <f t="shared" si="63"/>
        <v>32</v>
      </c>
      <c r="BF89" s="66">
        <f t="shared" si="64"/>
        <v>6</v>
      </c>
      <c r="BG89" s="66">
        <f t="shared" si="65"/>
        <v>-8</v>
      </c>
      <c r="BH89" s="66">
        <f t="shared" si="66"/>
        <v>-2</v>
      </c>
      <c r="BI89" s="66">
        <f t="shared" si="67"/>
        <v>-8</v>
      </c>
      <c r="BJ89" s="66">
        <f t="shared" si="68"/>
        <v>-6</v>
      </c>
      <c r="BK89" s="66">
        <f t="shared" si="69"/>
        <v>1</v>
      </c>
      <c r="BL89" s="66">
        <f t="shared" si="70"/>
        <v>-63</v>
      </c>
      <c r="BN89" s="30">
        <f t="shared" si="71"/>
        <v>5662</v>
      </c>
      <c r="BO89" s="30">
        <f t="shared" si="87"/>
        <v>0</v>
      </c>
      <c r="BP89" s="30">
        <f t="shared" si="72"/>
        <v>5662</v>
      </c>
      <c r="BQ89" s="30">
        <f t="shared" si="73"/>
        <v>-10</v>
      </c>
      <c r="BR89" s="30">
        <f t="shared" si="74"/>
        <v>5652</v>
      </c>
      <c r="BS89" s="30">
        <f t="shared" si="75"/>
        <v>0</v>
      </c>
      <c r="BU89" s="263"/>
      <c r="BV89" s="263"/>
      <c r="BW89" s="263"/>
      <c r="BX89" s="341"/>
      <c r="BY89" s="341"/>
      <c r="BZ89" s="341"/>
      <c r="CA89" s="341"/>
      <c r="CB89" s="270">
        <f t="shared" si="76"/>
        <v>0</v>
      </c>
      <c r="CD89" s="165" t="str">
        <f t="shared" si="88"/>
        <v>OK</v>
      </c>
      <c r="CE89" s="165" t="str">
        <f t="shared" si="89"/>
        <v>Error</v>
      </c>
      <c r="CF89" s="165" t="str">
        <f t="shared" si="90"/>
        <v>OK</v>
      </c>
    </row>
    <row r="90" spans="1:84" hidden="1">
      <c r="A90" t="s">
        <v>951</v>
      </c>
      <c r="B90" s="108" t="s">
        <v>256</v>
      </c>
      <c r="C90" s="144" t="str">
        <f>IF($D$2="ET",VLOOKUP(B90,'N0.7_Lookup_References'!$E$13:$K$71,2,FALSE),IF('N2.1_Network_Risk_Summary'!$C$2="GD",VLOOKUP(B90,'N0.7_Lookup_References'!$E$13:$K$73,4,FALSE),IF($D$2="GT",VLOOKUP(B90,'N0.7_Lookup_References'!$E$13:$K$71,6,FALSE),"")))</f>
        <v>No entry required</v>
      </c>
      <c r="D90" s="241" t="str">
        <f>IF($D$2="ET",VLOOKUP(B90,'N0.7_Lookup_References'!$E$13:$K$71,3,FALSE),IF('N2.1_Network_Risk_Summary'!$C$2="GD",VLOOKUP(B90,'N0.7_Lookup_References'!$E$13:$K$73,5,FALSE),IF($D$2="GT",VLOOKUP(B90,'N0.7_Lookup_References'!$E$13:$K$71,7,FALSE),"")))</f>
        <v>-</v>
      </c>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5"/>
      <c r="AJ90" s="315"/>
      <c r="AK90" s="315"/>
      <c r="AL90" s="315"/>
      <c r="AM90" s="315"/>
      <c r="AN90" s="315"/>
      <c r="AO90" s="315"/>
      <c r="AP90" s="315"/>
      <c r="AQ90" s="315"/>
      <c r="AR90" s="315"/>
      <c r="AS90" s="66">
        <f t="shared" si="77"/>
        <v>0</v>
      </c>
      <c r="AT90" s="66">
        <f t="shared" si="78"/>
        <v>0</v>
      </c>
      <c r="AU90" s="66">
        <f t="shared" si="79"/>
        <v>0</v>
      </c>
      <c r="AV90" s="66">
        <f t="shared" si="80"/>
        <v>0</v>
      </c>
      <c r="AW90" s="66">
        <f t="shared" si="81"/>
        <v>0</v>
      </c>
      <c r="AX90" s="66">
        <f t="shared" si="82"/>
        <v>0</v>
      </c>
      <c r="AY90" s="66">
        <f t="shared" si="83"/>
        <v>0</v>
      </c>
      <c r="AZ90" s="66">
        <f t="shared" si="84"/>
        <v>0</v>
      </c>
      <c r="BA90" s="66">
        <f t="shared" si="85"/>
        <v>0</v>
      </c>
      <c r="BB90" s="66">
        <f t="shared" si="86"/>
        <v>0</v>
      </c>
      <c r="BC90" s="66">
        <f t="shared" si="61"/>
        <v>0</v>
      </c>
      <c r="BD90" s="66">
        <f t="shared" si="62"/>
        <v>0</v>
      </c>
      <c r="BE90" s="66">
        <f t="shared" si="63"/>
        <v>0</v>
      </c>
      <c r="BF90" s="66">
        <f t="shared" si="64"/>
        <v>0</v>
      </c>
      <c r="BG90" s="66">
        <f t="shared" si="65"/>
        <v>0</v>
      </c>
      <c r="BH90" s="66">
        <f t="shared" si="66"/>
        <v>0</v>
      </c>
      <c r="BI90" s="66">
        <f t="shared" si="67"/>
        <v>0</v>
      </c>
      <c r="BJ90" s="66">
        <f t="shared" si="68"/>
        <v>0</v>
      </c>
      <c r="BK90" s="66">
        <f t="shared" si="69"/>
        <v>0</v>
      </c>
      <c r="BL90" s="66">
        <f t="shared" si="70"/>
        <v>0</v>
      </c>
      <c r="BN90" s="30">
        <f t="shared" si="71"/>
        <v>0</v>
      </c>
      <c r="BO90" s="30">
        <f t="shared" si="87"/>
        <v>0</v>
      </c>
      <c r="BP90" s="30">
        <f t="shared" si="72"/>
        <v>0</v>
      </c>
      <c r="BQ90" s="30">
        <f t="shared" si="73"/>
        <v>0</v>
      </c>
      <c r="BR90" s="30">
        <f t="shared" si="74"/>
        <v>0</v>
      </c>
      <c r="BS90" s="30">
        <f t="shared" si="75"/>
        <v>0</v>
      </c>
      <c r="BU90" s="263"/>
      <c r="BV90" s="263"/>
      <c r="BW90" s="263"/>
      <c r="BX90" s="263"/>
      <c r="BY90" s="263"/>
      <c r="BZ90" s="263"/>
      <c r="CA90" s="263"/>
      <c r="CB90" s="270">
        <f t="shared" si="76"/>
        <v>0</v>
      </c>
      <c r="CD90" s="165" t="str">
        <f t="shared" si="88"/>
        <v>OK</v>
      </c>
      <c r="CE90" s="165" t="str">
        <f t="shared" si="89"/>
        <v>OK</v>
      </c>
      <c r="CF90" s="165" t="str">
        <f t="shared" si="90"/>
        <v>OK</v>
      </c>
    </row>
    <row r="91" spans="1:84" hidden="1">
      <c r="A91" t="s">
        <v>951</v>
      </c>
      <c r="B91" s="108" t="s">
        <v>262</v>
      </c>
      <c r="C91" s="144" t="str">
        <f>IF($D$2="ET",VLOOKUP(B91,'N0.7_Lookup_References'!$E$13:$K$71,2,FALSE),IF('N2.1_Network_Risk_Summary'!$C$2="GD",VLOOKUP(B91,'N0.7_Lookup_References'!$E$13:$K$73,4,FALSE),IF($D$2="GT",VLOOKUP(B91,'N0.7_Lookup_References'!$E$13:$K$71,6,FALSE),"")))</f>
        <v>No entry required</v>
      </c>
      <c r="D91" s="241" t="str">
        <f>IF($D$2="ET",VLOOKUP(B91,'N0.7_Lookup_References'!$E$13:$K$71,3,FALSE),IF('N2.1_Network_Risk_Summary'!$C$2="GD",VLOOKUP(B91,'N0.7_Lookup_References'!$E$13:$K$73,5,FALSE),IF($D$2="GT",VLOOKUP(B91,'N0.7_Lookup_References'!$E$13:$K$71,7,FALSE),"")))</f>
        <v>-</v>
      </c>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5"/>
      <c r="AJ91" s="315"/>
      <c r="AK91" s="315"/>
      <c r="AL91" s="315"/>
      <c r="AM91" s="315"/>
      <c r="AN91" s="315"/>
      <c r="AO91" s="315"/>
      <c r="AP91" s="315"/>
      <c r="AQ91" s="315"/>
      <c r="AR91" s="315"/>
      <c r="AS91" s="66">
        <f t="shared" ref="AS91:AS138" si="91">O91-E91</f>
        <v>0</v>
      </c>
      <c r="AT91" s="66">
        <f t="shared" ref="AT91:AT138" si="92">P91-F91</f>
        <v>0</v>
      </c>
      <c r="AU91" s="66">
        <f t="shared" ref="AU91:AU138" si="93">Q91-G91</f>
        <v>0</v>
      </c>
      <c r="AV91" s="66">
        <f t="shared" ref="AV91:AV138" si="94">R91-H91</f>
        <v>0</v>
      </c>
      <c r="AW91" s="66">
        <f t="shared" ref="AW91:AW138" si="95">S91-I91</f>
        <v>0</v>
      </c>
      <c r="AX91" s="66">
        <f t="shared" ref="AX91:AX138" si="96">T91-J91</f>
        <v>0</v>
      </c>
      <c r="AY91" s="66">
        <f t="shared" ref="AY91:AY138" si="97">U91-K91</f>
        <v>0</v>
      </c>
      <c r="AZ91" s="66">
        <f t="shared" ref="AZ91:AZ138" si="98">V91-L91</f>
        <v>0</v>
      </c>
      <c r="BA91" s="66">
        <f t="shared" ref="BA91:BA138" si="99">W91-M91</f>
        <v>0</v>
      </c>
      <c r="BB91" s="66">
        <f t="shared" ref="BB91:BB138" si="100">X91-N91</f>
        <v>0</v>
      </c>
      <c r="BC91" s="66">
        <f t="shared" si="61"/>
        <v>0</v>
      </c>
      <c r="BD91" s="66">
        <f t="shared" si="62"/>
        <v>0</v>
      </c>
      <c r="BE91" s="66">
        <f t="shared" si="63"/>
        <v>0</v>
      </c>
      <c r="BF91" s="66">
        <f t="shared" si="64"/>
        <v>0</v>
      </c>
      <c r="BG91" s="66">
        <f t="shared" si="65"/>
        <v>0</v>
      </c>
      <c r="BH91" s="66">
        <f t="shared" si="66"/>
        <v>0</v>
      </c>
      <c r="BI91" s="66">
        <f t="shared" si="67"/>
        <v>0</v>
      </c>
      <c r="BJ91" s="66">
        <f t="shared" si="68"/>
        <v>0</v>
      </c>
      <c r="BK91" s="66">
        <f t="shared" si="69"/>
        <v>0</v>
      </c>
      <c r="BL91" s="66">
        <f t="shared" si="70"/>
        <v>0</v>
      </c>
      <c r="BN91" s="30">
        <f t="shared" si="71"/>
        <v>0</v>
      </c>
      <c r="BO91" s="30">
        <f t="shared" si="87"/>
        <v>0</v>
      </c>
      <c r="BP91" s="30">
        <f t="shared" si="72"/>
        <v>0</v>
      </c>
      <c r="BQ91" s="30">
        <f t="shared" si="73"/>
        <v>0</v>
      </c>
      <c r="BR91" s="30">
        <f t="shared" si="74"/>
        <v>0</v>
      </c>
      <c r="BS91" s="30">
        <f t="shared" si="75"/>
        <v>0</v>
      </c>
      <c r="BU91" s="263"/>
      <c r="BV91" s="263"/>
      <c r="BW91" s="263"/>
      <c r="BX91" s="263"/>
      <c r="BY91" s="263"/>
      <c r="BZ91" s="263"/>
      <c r="CA91" s="263"/>
      <c r="CB91" s="270">
        <f t="shared" si="76"/>
        <v>0</v>
      </c>
      <c r="CD91" s="165" t="str">
        <f t="shared" si="88"/>
        <v>OK</v>
      </c>
      <c r="CE91" s="165" t="str">
        <f t="shared" si="89"/>
        <v>OK</v>
      </c>
      <c r="CF91" s="165" t="str">
        <f t="shared" si="90"/>
        <v>OK</v>
      </c>
    </row>
    <row r="92" spans="1:84" hidden="1">
      <c r="A92" t="s">
        <v>951</v>
      </c>
      <c r="B92" s="108" t="s">
        <v>267</v>
      </c>
      <c r="C92" s="144" t="str">
        <f>IF($D$2="ET",VLOOKUP(B92,'N0.7_Lookup_References'!$E$13:$K$71,2,FALSE),IF('N2.1_Network_Risk_Summary'!$C$2="GD",VLOOKUP(B92,'N0.7_Lookup_References'!$E$13:$K$73,4,FALSE),IF($D$2="GT",VLOOKUP(B92,'N0.7_Lookup_References'!$E$13:$K$71,6,FALSE),"")))</f>
        <v>No entry required</v>
      </c>
      <c r="D92" s="241" t="str">
        <f>IF($D$2="ET",VLOOKUP(B92,'N0.7_Lookup_References'!$E$13:$K$71,3,FALSE),IF('N2.1_Network_Risk_Summary'!$C$2="GD",VLOOKUP(B92,'N0.7_Lookup_References'!$E$13:$K$73,5,FALSE),IF($D$2="GT",VLOOKUP(B92,'N0.7_Lookup_References'!$E$13:$K$71,7,FALSE),"")))</f>
        <v>-</v>
      </c>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5"/>
      <c r="AJ92" s="315"/>
      <c r="AK92" s="315"/>
      <c r="AL92" s="315"/>
      <c r="AM92" s="315"/>
      <c r="AN92" s="315"/>
      <c r="AO92" s="315"/>
      <c r="AP92" s="315"/>
      <c r="AQ92" s="315"/>
      <c r="AR92" s="315"/>
      <c r="AS92" s="66">
        <f t="shared" si="91"/>
        <v>0</v>
      </c>
      <c r="AT92" s="66">
        <f t="shared" si="92"/>
        <v>0</v>
      </c>
      <c r="AU92" s="66">
        <f t="shared" si="93"/>
        <v>0</v>
      </c>
      <c r="AV92" s="66">
        <f t="shared" si="94"/>
        <v>0</v>
      </c>
      <c r="AW92" s="66">
        <f t="shared" si="95"/>
        <v>0</v>
      </c>
      <c r="AX92" s="66">
        <f t="shared" si="96"/>
        <v>0</v>
      </c>
      <c r="AY92" s="66">
        <f t="shared" si="97"/>
        <v>0</v>
      </c>
      <c r="AZ92" s="66">
        <f t="shared" si="98"/>
        <v>0</v>
      </c>
      <c r="BA92" s="66">
        <f t="shared" si="99"/>
        <v>0</v>
      </c>
      <c r="BB92" s="66">
        <f t="shared" si="100"/>
        <v>0</v>
      </c>
      <c r="BC92" s="66">
        <f t="shared" si="61"/>
        <v>0</v>
      </c>
      <c r="BD92" s="66">
        <f t="shared" si="62"/>
        <v>0</v>
      </c>
      <c r="BE92" s="66">
        <f t="shared" si="63"/>
        <v>0</v>
      </c>
      <c r="BF92" s="66">
        <f t="shared" si="64"/>
        <v>0</v>
      </c>
      <c r="BG92" s="66">
        <f t="shared" si="65"/>
        <v>0</v>
      </c>
      <c r="BH92" s="66">
        <f t="shared" si="66"/>
        <v>0</v>
      </c>
      <c r="BI92" s="66">
        <f t="shared" si="67"/>
        <v>0</v>
      </c>
      <c r="BJ92" s="66">
        <f t="shared" si="68"/>
        <v>0</v>
      </c>
      <c r="BK92" s="66">
        <f t="shared" si="69"/>
        <v>0</v>
      </c>
      <c r="BL92" s="66">
        <f t="shared" si="70"/>
        <v>0</v>
      </c>
      <c r="BN92" s="109">
        <f t="shared" si="71"/>
        <v>0</v>
      </c>
      <c r="BO92" s="30">
        <f t="shared" si="87"/>
        <v>0</v>
      </c>
      <c r="BP92" s="30">
        <f t="shared" si="72"/>
        <v>0</v>
      </c>
      <c r="BQ92" s="30">
        <f t="shared" si="73"/>
        <v>0</v>
      </c>
      <c r="BR92" s="30">
        <f t="shared" si="74"/>
        <v>0</v>
      </c>
      <c r="BS92" s="30">
        <f t="shared" si="75"/>
        <v>0</v>
      </c>
      <c r="BU92" s="263"/>
      <c r="BV92" s="263"/>
      <c r="BW92" s="263"/>
      <c r="BX92" s="263"/>
      <c r="BY92" s="263"/>
      <c r="BZ92" s="263"/>
      <c r="CA92" s="263"/>
      <c r="CB92" s="270">
        <f t="shared" si="76"/>
        <v>0</v>
      </c>
      <c r="CD92" s="165" t="str">
        <f t="shared" si="88"/>
        <v>OK</v>
      </c>
      <c r="CE92" s="165" t="str">
        <f t="shared" si="89"/>
        <v>OK</v>
      </c>
      <c r="CF92" s="165" t="str">
        <f t="shared" si="90"/>
        <v>OK</v>
      </c>
    </row>
    <row r="93" spans="1:84" hidden="1">
      <c r="A93" t="s">
        <v>951</v>
      </c>
      <c r="B93" s="108" t="s">
        <v>272</v>
      </c>
      <c r="C93" s="144" t="str">
        <f>IF($D$2="ET",VLOOKUP(B93,'N0.7_Lookup_References'!$E$13:$K$71,2,FALSE),IF('N2.1_Network_Risk_Summary'!$C$2="GD",VLOOKUP(B93,'N0.7_Lookup_References'!$E$13:$K$73,4,FALSE),IF($D$2="GT",VLOOKUP(B93,'N0.7_Lookup_References'!$E$13:$K$71,6,FALSE),"")))</f>
        <v>No entry required</v>
      </c>
      <c r="D93" s="241" t="str">
        <f>IF($D$2="ET",VLOOKUP(B93,'N0.7_Lookup_References'!$E$13:$K$71,3,FALSE),IF('N2.1_Network_Risk_Summary'!$C$2="GD",VLOOKUP(B93,'N0.7_Lookup_References'!$E$13:$K$73,5,FALSE),IF($D$2="GT",VLOOKUP(B93,'N0.7_Lookup_References'!$E$13:$K$71,7,FALSE),"")))</f>
        <v>-</v>
      </c>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5"/>
      <c r="AJ93" s="315"/>
      <c r="AK93" s="315"/>
      <c r="AL93" s="315"/>
      <c r="AM93" s="315"/>
      <c r="AN93" s="315"/>
      <c r="AO93" s="315"/>
      <c r="AP93" s="315"/>
      <c r="AQ93" s="315"/>
      <c r="AR93" s="315"/>
      <c r="AS93" s="66">
        <f t="shared" si="91"/>
        <v>0</v>
      </c>
      <c r="AT93" s="66">
        <f t="shared" si="92"/>
        <v>0</v>
      </c>
      <c r="AU93" s="66">
        <f t="shared" si="93"/>
        <v>0</v>
      </c>
      <c r="AV93" s="66">
        <f t="shared" si="94"/>
        <v>0</v>
      </c>
      <c r="AW93" s="66">
        <f t="shared" si="95"/>
        <v>0</v>
      </c>
      <c r="AX93" s="66">
        <f t="shared" si="96"/>
        <v>0</v>
      </c>
      <c r="AY93" s="66">
        <f t="shared" si="97"/>
        <v>0</v>
      </c>
      <c r="AZ93" s="66">
        <f t="shared" si="98"/>
        <v>0</v>
      </c>
      <c r="BA93" s="66">
        <f t="shared" si="99"/>
        <v>0</v>
      </c>
      <c r="BB93" s="66">
        <f t="shared" si="100"/>
        <v>0</v>
      </c>
      <c r="BC93" s="66">
        <f t="shared" si="61"/>
        <v>0</v>
      </c>
      <c r="BD93" s="66">
        <f t="shared" si="62"/>
        <v>0</v>
      </c>
      <c r="BE93" s="66">
        <f t="shared" si="63"/>
        <v>0</v>
      </c>
      <c r="BF93" s="66">
        <f t="shared" si="64"/>
        <v>0</v>
      </c>
      <c r="BG93" s="66">
        <f t="shared" si="65"/>
        <v>0</v>
      </c>
      <c r="BH93" s="66">
        <f t="shared" si="66"/>
        <v>0</v>
      </c>
      <c r="BI93" s="66">
        <f t="shared" si="67"/>
        <v>0</v>
      </c>
      <c r="BJ93" s="66">
        <f t="shared" si="68"/>
        <v>0</v>
      </c>
      <c r="BK93" s="66">
        <f t="shared" si="69"/>
        <v>0</v>
      </c>
      <c r="BL93" s="66">
        <f t="shared" si="70"/>
        <v>0</v>
      </c>
      <c r="BN93" s="109">
        <f t="shared" si="71"/>
        <v>0</v>
      </c>
      <c r="BO93" s="30">
        <f t="shared" si="87"/>
        <v>0</v>
      </c>
      <c r="BP93" s="30">
        <f t="shared" si="72"/>
        <v>0</v>
      </c>
      <c r="BQ93" s="30">
        <f t="shared" si="73"/>
        <v>0</v>
      </c>
      <c r="BR93" s="30">
        <f t="shared" si="74"/>
        <v>0</v>
      </c>
      <c r="BS93" s="30">
        <f t="shared" si="75"/>
        <v>0</v>
      </c>
      <c r="BU93" s="263"/>
      <c r="BV93" s="263"/>
      <c r="BW93" s="263"/>
      <c r="BX93" s="263"/>
      <c r="BY93" s="263"/>
      <c r="BZ93" s="263"/>
      <c r="CA93" s="263"/>
      <c r="CB93" s="270">
        <f t="shared" si="76"/>
        <v>0</v>
      </c>
      <c r="CD93" s="165" t="str">
        <f t="shared" si="88"/>
        <v>OK</v>
      </c>
      <c r="CE93" s="165" t="str">
        <f t="shared" si="89"/>
        <v>OK</v>
      </c>
      <c r="CF93" s="165" t="str">
        <f t="shared" si="90"/>
        <v>OK</v>
      </c>
    </row>
    <row r="94" spans="1:84" hidden="1">
      <c r="A94" t="s">
        <v>951</v>
      </c>
      <c r="B94" s="108" t="s">
        <v>276</v>
      </c>
      <c r="C94" s="144" t="str">
        <f>IF($D$2="ET",VLOOKUP(B94,'N0.7_Lookup_References'!$E$13:$K$71,2,FALSE),IF('N2.1_Network_Risk_Summary'!$C$2="GD",VLOOKUP(B94,'N0.7_Lookup_References'!$E$13:$K$73,4,FALSE),IF($D$2="GT",VLOOKUP(B94,'N0.7_Lookup_References'!$E$13:$K$71,6,FALSE),"")))</f>
        <v>No entry required</v>
      </c>
      <c r="D94" s="241" t="str">
        <f>IF($D$2="ET",VLOOKUP(B94,'N0.7_Lookup_References'!$E$13:$K$71,3,FALSE),IF('N2.1_Network_Risk_Summary'!$C$2="GD",VLOOKUP(B94,'N0.7_Lookup_References'!$E$13:$K$73,5,FALSE),IF($D$2="GT",VLOOKUP(B94,'N0.7_Lookup_References'!$E$13:$K$71,7,FALSE),"")))</f>
        <v>-</v>
      </c>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5"/>
      <c r="AJ94" s="315"/>
      <c r="AK94" s="315"/>
      <c r="AL94" s="315"/>
      <c r="AM94" s="315"/>
      <c r="AN94" s="315"/>
      <c r="AO94" s="315"/>
      <c r="AP94" s="315"/>
      <c r="AQ94" s="315"/>
      <c r="AR94" s="315"/>
      <c r="AS94" s="66">
        <f t="shared" si="91"/>
        <v>0</v>
      </c>
      <c r="AT94" s="66">
        <f t="shared" si="92"/>
        <v>0</v>
      </c>
      <c r="AU94" s="66">
        <f t="shared" si="93"/>
        <v>0</v>
      </c>
      <c r="AV94" s="66">
        <f t="shared" si="94"/>
        <v>0</v>
      </c>
      <c r="AW94" s="66">
        <f t="shared" si="95"/>
        <v>0</v>
      </c>
      <c r="AX94" s="66">
        <f t="shared" si="96"/>
        <v>0</v>
      </c>
      <c r="AY94" s="66">
        <f t="shared" si="97"/>
        <v>0</v>
      </c>
      <c r="AZ94" s="66">
        <f t="shared" si="98"/>
        <v>0</v>
      </c>
      <c r="BA94" s="66">
        <f t="shared" si="99"/>
        <v>0</v>
      </c>
      <c r="BB94" s="66">
        <f t="shared" si="100"/>
        <v>0</v>
      </c>
      <c r="BC94" s="66">
        <f t="shared" si="61"/>
        <v>0</v>
      </c>
      <c r="BD94" s="66">
        <f t="shared" si="62"/>
        <v>0</v>
      </c>
      <c r="BE94" s="66">
        <f t="shared" si="63"/>
        <v>0</v>
      </c>
      <c r="BF94" s="66">
        <f t="shared" si="64"/>
        <v>0</v>
      </c>
      <c r="BG94" s="66">
        <f t="shared" si="65"/>
        <v>0</v>
      </c>
      <c r="BH94" s="66">
        <f t="shared" si="66"/>
        <v>0</v>
      </c>
      <c r="BI94" s="66">
        <f t="shared" si="67"/>
        <v>0</v>
      </c>
      <c r="BJ94" s="66">
        <f t="shared" si="68"/>
        <v>0</v>
      </c>
      <c r="BK94" s="66">
        <f t="shared" si="69"/>
        <v>0</v>
      </c>
      <c r="BL94" s="66">
        <f t="shared" si="70"/>
        <v>0</v>
      </c>
      <c r="BN94" s="109">
        <f t="shared" si="71"/>
        <v>0</v>
      </c>
      <c r="BO94" s="30">
        <f t="shared" si="87"/>
        <v>0</v>
      </c>
      <c r="BP94" s="30">
        <f t="shared" si="72"/>
        <v>0</v>
      </c>
      <c r="BQ94" s="30">
        <f t="shared" si="73"/>
        <v>0</v>
      </c>
      <c r="BR94" s="30">
        <f t="shared" si="74"/>
        <v>0</v>
      </c>
      <c r="BS94" s="30">
        <f t="shared" si="75"/>
        <v>0</v>
      </c>
      <c r="BU94" s="263"/>
      <c r="BV94" s="263"/>
      <c r="BW94" s="263"/>
      <c r="BX94" s="263"/>
      <c r="BY94" s="263"/>
      <c r="BZ94" s="263"/>
      <c r="CA94" s="263"/>
      <c r="CB94" s="270">
        <f t="shared" si="76"/>
        <v>0</v>
      </c>
      <c r="CD94" s="165" t="str">
        <f t="shared" si="88"/>
        <v>OK</v>
      </c>
      <c r="CE94" s="165" t="str">
        <f t="shared" si="89"/>
        <v>OK</v>
      </c>
      <c r="CF94" s="165" t="str">
        <f t="shared" si="90"/>
        <v>OK</v>
      </c>
    </row>
    <row r="95" spans="1:84" hidden="1">
      <c r="A95" t="s">
        <v>951</v>
      </c>
      <c r="B95" s="108" t="s">
        <v>280</v>
      </c>
      <c r="C95" s="144" t="str">
        <f>IF($D$2="ET",VLOOKUP(B95,'N0.7_Lookup_References'!$E$13:$K$71,2,FALSE),IF('N2.1_Network_Risk_Summary'!$C$2="GD",VLOOKUP(B95,'N0.7_Lookup_References'!$E$13:$K$73,4,FALSE),IF($D$2="GT",VLOOKUP(B95,'N0.7_Lookup_References'!$E$13:$K$71,6,FALSE),"")))</f>
        <v>No entry required</v>
      </c>
      <c r="D95" s="241" t="str">
        <f>IF($D$2="ET",VLOOKUP(B95,'N0.7_Lookup_References'!$E$13:$K$71,3,FALSE),IF('N2.1_Network_Risk_Summary'!$C$2="GD",VLOOKUP(B95,'N0.7_Lookup_References'!$E$13:$K$73,5,FALSE),IF($D$2="GT",VLOOKUP(B95,'N0.7_Lookup_References'!$E$13:$K$71,7,FALSE),"")))</f>
        <v>-</v>
      </c>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5"/>
      <c r="AJ95" s="315"/>
      <c r="AK95" s="315"/>
      <c r="AL95" s="315"/>
      <c r="AM95" s="315"/>
      <c r="AN95" s="315"/>
      <c r="AO95" s="315"/>
      <c r="AP95" s="315"/>
      <c r="AQ95" s="315"/>
      <c r="AR95" s="315"/>
      <c r="AS95" s="66">
        <f t="shared" si="91"/>
        <v>0</v>
      </c>
      <c r="AT95" s="66">
        <f t="shared" si="92"/>
        <v>0</v>
      </c>
      <c r="AU95" s="66">
        <f t="shared" si="93"/>
        <v>0</v>
      </c>
      <c r="AV95" s="66">
        <f t="shared" si="94"/>
        <v>0</v>
      </c>
      <c r="AW95" s="66">
        <f t="shared" si="95"/>
        <v>0</v>
      </c>
      <c r="AX95" s="66">
        <f t="shared" si="96"/>
        <v>0</v>
      </c>
      <c r="AY95" s="66">
        <f t="shared" si="97"/>
        <v>0</v>
      </c>
      <c r="AZ95" s="66">
        <f t="shared" si="98"/>
        <v>0</v>
      </c>
      <c r="BA95" s="66">
        <f t="shared" si="99"/>
        <v>0</v>
      </c>
      <c r="BB95" s="66">
        <f t="shared" si="100"/>
        <v>0</v>
      </c>
      <c r="BC95" s="66">
        <f t="shared" si="61"/>
        <v>0</v>
      </c>
      <c r="BD95" s="66">
        <f t="shared" si="62"/>
        <v>0</v>
      </c>
      <c r="BE95" s="66">
        <f t="shared" si="63"/>
        <v>0</v>
      </c>
      <c r="BF95" s="66">
        <f t="shared" si="64"/>
        <v>0</v>
      </c>
      <c r="BG95" s="66">
        <f t="shared" si="65"/>
        <v>0</v>
      </c>
      <c r="BH95" s="66">
        <f t="shared" si="66"/>
        <v>0</v>
      </c>
      <c r="BI95" s="66">
        <f t="shared" si="67"/>
        <v>0</v>
      </c>
      <c r="BJ95" s="66">
        <f t="shared" si="68"/>
        <v>0</v>
      </c>
      <c r="BK95" s="66">
        <f t="shared" si="69"/>
        <v>0</v>
      </c>
      <c r="BL95" s="66">
        <f t="shared" si="70"/>
        <v>0</v>
      </c>
      <c r="BN95" s="109">
        <f t="shared" si="71"/>
        <v>0</v>
      </c>
      <c r="BO95" s="30">
        <f t="shared" si="87"/>
        <v>0</v>
      </c>
      <c r="BP95" s="30">
        <f t="shared" si="72"/>
        <v>0</v>
      </c>
      <c r="BQ95" s="30">
        <f t="shared" si="73"/>
        <v>0</v>
      </c>
      <c r="BR95" s="30">
        <f t="shared" si="74"/>
        <v>0</v>
      </c>
      <c r="BS95" s="30">
        <f t="shared" si="75"/>
        <v>0</v>
      </c>
      <c r="BU95" s="263"/>
      <c r="BV95" s="263"/>
      <c r="BW95" s="263"/>
      <c r="BX95" s="263"/>
      <c r="BY95" s="263"/>
      <c r="BZ95" s="263"/>
      <c r="CA95" s="263"/>
      <c r="CB95" s="270">
        <f t="shared" si="76"/>
        <v>0</v>
      </c>
      <c r="CD95" s="165" t="str">
        <f t="shared" si="88"/>
        <v>OK</v>
      </c>
      <c r="CE95" s="165" t="str">
        <f t="shared" si="89"/>
        <v>OK</v>
      </c>
      <c r="CF95" s="165" t="str">
        <f t="shared" si="90"/>
        <v>OK</v>
      </c>
    </row>
    <row r="96" spans="1:84" hidden="1">
      <c r="A96" t="s">
        <v>951</v>
      </c>
      <c r="B96" s="108" t="s">
        <v>284</v>
      </c>
      <c r="C96" s="144" t="str">
        <f>IF($D$2="ET",VLOOKUP(B96,'N0.7_Lookup_References'!$E$13:$K$71,2,FALSE),IF('N2.1_Network_Risk_Summary'!$C$2="GD",VLOOKUP(B96,'N0.7_Lookup_References'!$E$13:$K$73,4,FALSE),IF($D$2="GT",VLOOKUP(B96,'N0.7_Lookup_References'!$E$13:$K$71,6,FALSE),"")))</f>
        <v>No entry required</v>
      </c>
      <c r="D96" s="241" t="str">
        <f>IF($D$2="ET",VLOOKUP(B96,'N0.7_Lookup_References'!$E$13:$K$71,3,FALSE),IF('N2.1_Network_Risk_Summary'!$C$2="GD",VLOOKUP(B96,'N0.7_Lookup_References'!$E$13:$K$73,5,FALSE),IF($D$2="GT",VLOOKUP(B96,'N0.7_Lookup_References'!$E$13:$K$71,7,FALSE),"")))</f>
        <v>-</v>
      </c>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5"/>
      <c r="AJ96" s="315"/>
      <c r="AK96" s="315"/>
      <c r="AL96" s="315"/>
      <c r="AM96" s="315"/>
      <c r="AN96" s="315"/>
      <c r="AO96" s="315"/>
      <c r="AP96" s="315"/>
      <c r="AQ96" s="315"/>
      <c r="AR96" s="315"/>
      <c r="AS96" s="66">
        <f t="shared" si="91"/>
        <v>0</v>
      </c>
      <c r="AT96" s="66">
        <f t="shared" si="92"/>
        <v>0</v>
      </c>
      <c r="AU96" s="66">
        <f t="shared" si="93"/>
        <v>0</v>
      </c>
      <c r="AV96" s="66">
        <f t="shared" si="94"/>
        <v>0</v>
      </c>
      <c r="AW96" s="66">
        <f t="shared" si="95"/>
        <v>0</v>
      </c>
      <c r="AX96" s="66">
        <f t="shared" si="96"/>
        <v>0</v>
      </c>
      <c r="AY96" s="66">
        <f t="shared" si="97"/>
        <v>0</v>
      </c>
      <c r="AZ96" s="66">
        <f t="shared" si="98"/>
        <v>0</v>
      </c>
      <c r="BA96" s="66">
        <f t="shared" si="99"/>
        <v>0</v>
      </c>
      <c r="BB96" s="66">
        <f t="shared" si="100"/>
        <v>0</v>
      </c>
      <c r="BC96" s="66">
        <f t="shared" si="61"/>
        <v>0</v>
      </c>
      <c r="BD96" s="66">
        <f t="shared" si="62"/>
        <v>0</v>
      </c>
      <c r="BE96" s="66">
        <f t="shared" si="63"/>
        <v>0</v>
      </c>
      <c r="BF96" s="66">
        <f t="shared" si="64"/>
        <v>0</v>
      </c>
      <c r="BG96" s="66">
        <f t="shared" si="65"/>
        <v>0</v>
      </c>
      <c r="BH96" s="66">
        <f t="shared" si="66"/>
        <v>0</v>
      </c>
      <c r="BI96" s="66">
        <f t="shared" si="67"/>
        <v>0</v>
      </c>
      <c r="BJ96" s="66">
        <f t="shared" si="68"/>
        <v>0</v>
      </c>
      <c r="BK96" s="66">
        <f t="shared" si="69"/>
        <v>0</v>
      </c>
      <c r="BL96" s="66">
        <f t="shared" si="70"/>
        <v>0</v>
      </c>
      <c r="BN96" s="109">
        <f t="shared" si="71"/>
        <v>0</v>
      </c>
      <c r="BO96" s="30">
        <f t="shared" si="87"/>
        <v>0</v>
      </c>
      <c r="BP96" s="30">
        <f t="shared" si="72"/>
        <v>0</v>
      </c>
      <c r="BQ96" s="30">
        <f t="shared" si="73"/>
        <v>0</v>
      </c>
      <c r="BR96" s="30">
        <f t="shared" si="74"/>
        <v>0</v>
      </c>
      <c r="BS96" s="30">
        <f t="shared" si="75"/>
        <v>0</v>
      </c>
      <c r="BU96" s="263"/>
      <c r="BV96" s="263"/>
      <c r="BW96" s="263"/>
      <c r="BX96" s="263"/>
      <c r="BY96" s="263"/>
      <c r="BZ96" s="263"/>
      <c r="CA96" s="263"/>
      <c r="CB96" s="270">
        <f t="shared" si="76"/>
        <v>0</v>
      </c>
      <c r="CD96" s="165" t="str">
        <f t="shared" si="88"/>
        <v>OK</v>
      </c>
      <c r="CE96" s="165" t="str">
        <f t="shared" si="89"/>
        <v>OK</v>
      </c>
      <c r="CF96" s="165" t="str">
        <f t="shared" si="90"/>
        <v>OK</v>
      </c>
    </row>
    <row r="97" spans="1:84" hidden="1">
      <c r="A97" t="s">
        <v>951</v>
      </c>
      <c r="B97" s="108" t="s">
        <v>288</v>
      </c>
      <c r="C97" s="144" t="str">
        <f>IF($D$2="ET",VLOOKUP(B97,'N0.7_Lookup_References'!$E$13:$K$71,2,FALSE),IF('N2.1_Network_Risk_Summary'!$C$2="GD",VLOOKUP(B97,'N0.7_Lookup_References'!$E$13:$K$73,4,FALSE),IF($D$2="GT",VLOOKUP(B97,'N0.7_Lookup_References'!$E$13:$K$71,6,FALSE),"")))</f>
        <v>No entry required</v>
      </c>
      <c r="D97" s="241" t="str">
        <f>IF($D$2="ET",VLOOKUP(B97,'N0.7_Lookup_References'!$E$13:$K$71,3,FALSE),IF('N2.1_Network_Risk_Summary'!$C$2="GD",VLOOKUP(B97,'N0.7_Lookup_References'!$E$13:$K$73,5,FALSE),IF($D$2="GT",VLOOKUP(B97,'N0.7_Lookup_References'!$E$13:$K$71,7,FALSE),"")))</f>
        <v>-</v>
      </c>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5"/>
      <c r="AJ97" s="315"/>
      <c r="AK97" s="315"/>
      <c r="AL97" s="315"/>
      <c r="AM97" s="315"/>
      <c r="AN97" s="315"/>
      <c r="AO97" s="315"/>
      <c r="AP97" s="315"/>
      <c r="AQ97" s="315"/>
      <c r="AR97" s="315"/>
      <c r="AS97" s="66">
        <f t="shared" si="91"/>
        <v>0</v>
      </c>
      <c r="AT97" s="66">
        <f t="shared" si="92"/>
        <v>0</v>
      </c>
      <c r="AU97" s="66">
        <f t="shared" si="93"/>
        <v>0</v>
      </c>
      <c r="AV97" s="66">
        <f t="shared" si="94"/>
        <v>0</v>
      </c>
      <c r="AW97" s="66">
        <f t="shared" si="95"/>
        <v>0</v>
      </c>
      <c r="AX97" s="66">
        <f t="shared" si="96"/>
        <v>0</v>
      </c>
      <c r="AY97" s="66">
        <f t="shared" si="97"/>
        <v>0</v>
      </c>
      <c r="AZ97" s="66">
        <f t="shared" si="98"/>
        <v>0</v>
      </c>
      <c r="BA97" s="66">
        <f t="shared" si="99"/>
        <v>0</v>
      </c>
      <c r="BB97" s="66">
        <f t="shared" si="100"/>
        <v>0</v>
      </c>
      <c r="BC97" s="66">
        <f t="shared" si="61"/>
        <v>0</v>
      </c>
      <c r="BD97" s="66">
        <f t="shared" si="62"/>
        <v>0</v>
      </c>
      <c r="BE97" s="66">
        <f t="shared" si="63"/>
        <v>0</v>
      </c>
      <c r="BF97" s="66">
        <f t="shared" si="64"/>
        <v>0</v>
      </c>
      <c r="BG97" s="66">
        <f t="shared" si="65"/>
        <v>0</v>
      </c>
      <c r="BH97" s="66">
        <f t="shared" si="66"/>
        <v>0</v>
      </c>
      <c r="BI97" s="66">
        <f t="shared" si="67"/>
        <v>0</v>
      </c>
      <c r="BJ97" s="66">
        <f t="shared" si="68"/>
        <v>0</v>
      </c>
      <c r="BK97" s="66">
        <f t="shared" si="69"/>
        <v>0</v>
      </c>
      <c r="BL97" s="66">
        <f t="shared" si="70"/>
        <v>0</v>
      </c>
      <c r="BN97" s="109">
        <f t="shared" si="71"/>
        <v>0</v>
      </c>
      <c r="BO97" s="30">
        <f t="shared" si="87"/>
        <v>0</v>
      </c>
      <c r="BP97" s="30">
        <f t="shared" si="72"/>
        <v>0</v>
      </c>
      <c r="BQ97" s="30">
        <f t="shared" si="73"/>
        <v>0</v>
      </c>
      <c r="BR97" s="30">
        <f t="shared" si="74"/>
        <v>0</v>
      </c>
      <c r="BS97" s="30">
        <f t="shared" si="75"/>
        <v>0</v>
      </c>
      <c r="BU97" s="263"/>
      <c r="BV97" s="263"/>
      <c r="BW97" s="263"/>
      <c r="BX97" s="263"/>
      <c r="BY97" s="263"/>
      <c r="BZ97" s="263"/>
      <c r="CA97" s="263"/>
      <c r="CB97" s="270">
        <f t="shared" si="76"/>
        <v>0</v>
      </c>
      <c r="CD97" s="165" t="str">
        <f t="shared" si="88"/>
        <v>OK</v>
      </c>
      <c r="CE97" s="165" t="str">
        <f t="shared" si="89"/>
        <v>OK</v>
      </c>
      <c r="CF97" s="165" t="str">
        <f t="shared" si="90"/>
        <v>OK</v>
      </c>
    </row>
    <row r="98" spans="1:84" hidden="1">
      <c r="A98" t="s">
        <v>951</v>
      </c>
      <c r="B98" s="108" t="s">
        <v>292</v>
      </c>
      <c r="C98" s="144" t="str">
        <f>IF($D$2="ET",VLOOKUP(B98,'N0.7_Lookup_References'!$E$13:$K$71,2,FALSE),IF('N2.1_Network_Risk_Summary'!$C$2="GD",VLOOKUP(B98,'N0.7_Lookup_References'!$E$13:$K$73,4,FALSE),IF($D$2="GT",VLOOKUP(B98,'N0.7_Lookup_References'!$E$13:$K$71,6,FALSE),"")))</f>
        <v>No entry required</v>
      </c>
      <c r="D98" s="241" t="str">
        <f>IF($D$2="ET",VLOOKUP(B98,'N0.7_Lookup_References'!$E$13:$K$71,3,FALSE),IF('N2.1_Network_Risk_Summary'!$C$2="GD",VLOOKUP(B98,'N0.7_Lookup_References'!$E$13:$K$73,5,FALSE),IF($D$2="GT",VLOOKUP(B98,'N0.7_Lookup_References'!$E$13:$K$71,7,FALSE),"")))</f>
        <v>-</v>
      </c>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5"/>
      <c r="AJ98" s="315"/>
      <c r="AK98" s="315"/>
      <c r="AL98" s="315"/>
      <c r="AM98" s="315"/>
      <c r="AN98" s="315"/>
      <c r="AO98" s="315"/>
      <c r="AP98" s="315"/>
      <c r="AQ98" s="315"/>
      <c r="AR98" s="315"/>
      <c r="AS98" s="66">
        <f t="shared" si="91"/>
        <v>0</v>
      </c>
      <c r="AT98" s="66">
        <f t="shared" si="92"/>
        <v>0</v>
      </c>
      <c r="AU98" s="66">
        <f t="shared" si="93"/>
        <v>0</v>
      </c>
      <c r="AV98" s="66">
        <f t="shared" si="94"/>
        <v>0</v>
      </c>
      <c r="AW98" s="66">
        <f t="shared" si="95"/>
        <v>0</v>
      </c>
      <c r="AX98" s="66">
        <f t="shared" si="96"/>
        <v>0</v>
      </c>
      <c r="AY98" s="66">
        <f t="shared" si="97"/>
        <v>0</v>
      </c>
      <c r="AZ98" s="66">
        <f t="shared" si="98"/>
        <v>0</v>
      </c>
      <c r="BA98" s="66">
        <f t="shared" si="99"/>
        <v>0</v>
      </c>
      <c r="BB98" s="66">
        <f t="shared" si="100"/>
        <v>0</v>
      </c>
      <c r="BC98" s="66">
        <f t="shared" si="61"/>
        <v>0</v>
      </c>
      <c r="BD98" s="66">
        <f t="shared" si="62"/>
        <v>0</v>
      </c>
      <c r="BE98" s="66">
        <f t="shared" si="63"/>
        <v>0</v>
      </c>
      <c r="BF98" s="66">
        <f t="shared" si="64"/>
        <v>0</v>
      </c>
      <c r="BG98" s="66">
        <f t="shared" si="65"/>
        <v>0</v>
      </c>
      <c r="BH98" s="66">
        <f t="shared" si="66"/>
        <v>0</v>
      </c>
      <c r="BI98" s="66">
        <f t="shared" si="67"/>
        <v>0</v>
      </c>
      <c r="BJ98" s="66">
        <f t="shared" si="68"/>
        <v>0</v>
      </c>
      <c r="BK98" s="66">
        <f t="shared" si="69"/>
        <v>0</v>
      </c>
      <c r="BL98" s="66">
        <f t="shared" si="70"/>
        <v>0</v>
      </c>
      <c r="BN98" s="109">
        <f t="shared" si="71"/>
        <v>0</v>
      </c>
      <c r="BO98" s="30">
        <f t="shared" si="87"/>
        <v>0</v>
      </c>
      <c r="BP98" s="30">
        <f t="shared" si="72"/>
        <v>0</v>
      </c>
      <c r="BQ98" s="30">
        <f t="shared" si="73"/>
        <v>0</v>
      </c>
      <c r="BR98" s="30">
        <f t="shared" si="74"/>
        <v>0</v>
      </c>
      <c r="BS98" s="30">
        <f t="shared" si="75"/>
        <v>0</v>
      </c>
      <c r="BU98" s="263"/>
      <c r="BV98" s="263"/>
      <c r="BW98" s="263"/>
      <c r="BX98" s="263"/>
      <c r="BY98" s="263"/>
      <c r="BZ98" s="263"/>
      <c r="CA98" s="263"/>
      <c r="CB98" s="270">
        <f t="shared" si="76"/>
        <v>0</v>
      </c>
      <c r="CD98" s="165" t="str">
        <f t="shared" si="88"/>
        <v>OK</v>
      </c>
      <c r="CE98" s="165" t="str">
        <f t="shared" si="89"/>
        <v>OK</v>
      </c>
      <c r="CF98" s="165" t="str">
        <f t="shared" si="90"/>
        <v>OK</v>
      </c>
    </row>
    <row r="99" spans="1:84" hidden="1">
      <c r="A99" t="s">
        <v>951</v>
      </c>
      <c r="B99" s="108" t="s">
        <v>296</v>
      </c>
      <c r="C99" s="144" t="str">
        <f>IF($D$2="ET",VLOOKUP(B99,'N0.7_Lookup_References'!$E$13:$K$71,2,FALSE),IF('N2.1_Network_Risk_Summary'!$C$2="GD",VLOOKUP(B99,'N0.7_Lookup_References'!$E$13:$K$73,4,FALSE),IF($D$2="GT",VLOOKUP(B99,'N0.7_Lookup_References'!$E$13:$K$71,6,FALSE),"")))</f>
        <v>No entry required</v>
      </c>
      <c r="D99" s="241" t="str">
        <f>IF($D$2="ET",VLOOKUP(B99,'N0.7_Lookup_References'!$E$13:$K$71,3,FALSE),IF('N2.1_Network_Risk_Summary'!$C$2="GD",VLOOKUP(B99,'N0.7_Lookup_References'!$E$13:$K$73,5,FALSE),IF($D$2="GT",VLOOKUP(B99,'N0.7_Lookup_References'!$E$13:$K$71,7,FALSE),"")))</f>
        <v>-</v>
      </c>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5"/>
      <c r="AJ99" s="315"/>
      <c r="AK99" s="315"/>
      <c r="AL99" s="315"/>
      <c r="AM99" s="315"/>
      <c r="AN99" s="315"/>
      <c r="AO99" s="315"/>
      <c r="AP99" s="315"/>
      <c r="AQ99" s="315"/>
      <c r="AR99" s="315"/>
      <c r="AS99" s="66">
        <f t="shared" si="91"/>
        <v>0</v>
      </c>
      <c r="AT99" s="66">
        <f t="shared" si="92"/>
        <v>0</v>
      </c>
      <c r="AU99" s="66">
        <f t="shared" si="93"/>
        <v>0</v>
      </c>
      <c r="AV99" s="66">
        <f t="shared" si="94"/>
        <v>0</v>
      </c>
      <c r="AW99" s="66">
        <f t="shared" si="95"/>
        <v>0</v>
      </c>
      <c r="AX99" s="66">
        <f t="shared" si="96"/>
        <v>0</v>
      </c>
      <c r="AY99" s="66">
        <f t="shared" si="97"/>
        <v>0</v>
      </c>
      <c r="AZ99" s="66">
        <f t="shared" si="98"/>
        <v>0</v>
      </c>
      <c r="BA99" s="66">
        <f t="shared" si="99"/>
        <v>0</v>
      </c>
      <c r="BB99" s="66">
        <f t="shared" si="100"/>
        <v>0</v>
      </c>
      <c r="BC99" s="66">
        <f t="shared" si="61"/>
        <v>0</v>
      </c>
      <c r="BD99" s="66">
        <f t="shared" si="62"/>
        <v>0</v>
      </c>
      <c r="BE99" s="66">
        <f t="shared" si="63"/>
        <v>0</v>
      </c>
      <c r="BF99" s="66">
        <f t="shared" si="64"/>
        <v>0</v>
      </c>
      <c r="BG99" s="66">
        <f t="shared" si="65"/>
        <v>0</v>
      </c>
      <c r="BH99" s="66">
        <f t="shared" si="66"/>
        <v>0</v>
      </c>
      <c r="BI99" s="66">
        <f t="shared" si="67"/>
        <v>0</v>
      </c>
      <c r="BJ99" s="66">
        <f t="shared" si="68"/>
        <v>0</v>
      </c>
      <c r="BK99" s="66">
        <f t="shared" si="69"/>
        <v>0</v>
      </c>
      <c r="BL99" s="66">
        <f t="shared" si="70"/>
        <v>0</v>
      </c>
      <c r="BN99" s="109">
        <f t="shared" si="71"/>
        <v>0</v>
      </c>
      <c r="BO99" s="30">
        <f t="shared" si="87"/>
        <v>0</v>
      </c>
      <c r="BP99" s="30">
        <f t="shared" si="72"/>
        <v>0</v>
      </c>
      <c r="BQ99" s="30">
        <f t="shared" si="73"/>
        <v>0</v>
      </c>
      <c r="BR99" s="30">
        <f t="shared" si="74"/>
        <v>0</v>
      </c>
      <c r="BS99" s="30">
        <f t="shared" si="75"/>
        <v>0</v>
      </c>
      <c r="BU99" s="263"/>
      <c r="BV99" s="263"/>
      <c r="BW99" s="263"/>
      <c r="BX99" s="263"/>
      <c r="BY99" s="263"/>
      <c r="BZ99" s="263"/>
      <c r="CA99" s="263"/>
      <c r="CB99" s="270">
        <f t="shared" si="76"/>
        <v>0</v>
      </c>
      <c r="CD99" s="165" t="str">
        <f t="shared" si="88"/>
        <v>OK</v>
      </c>
      <c r="CE99" s="165" t="str">
        <f t="shared" si="89"/>
        <v>OK</v>
      </c>
      <c r="CF99" s="165" t="str">
        <f t="shared" si="90"/>
        <v>OK</v>
      </c>
    </row>
    <row r="100" spans="1:84" hidden="1">
      <c r="A100" t="s">
        <v>951</v>
      </c>
      <c r="B100" s="108" t="s">
        <v>301</v>
      </c>
      <c r="C100" s="144" t="str">
        <f>IF($D$2="ET",VLOOKUP(B100,'N0.7_Lookup_References'!$E$13:$K$71,2,FALSE),IF('N2.1_Network_Risk_Summary'!$C$2="GD",VLOOKUP(B100,'N0.7_Lookup_References'!$E$13:$K$73,4,FALSE),IF($D$2="GT",VLOOKUP(B100,'N0.7_Lookup_References'!$E$13:$K$71,6,FALSE),"")))</f>
        <v>No entry required</v>
      </c>
      <c r="D100" s="241" t="str">
        <f>IF($D$2="ET",VLOOKUP(B100,'N0.7_Lookup_References'!$E$13:$K$71,3,FALSE),IF('N2.1_Network_Risk_Summary'!$C$2="GD",VLOOKUP(B100,'N0.7_Lookup_References'!$E$13:$K$73,5,FALSE),IF($D$2="GT",VLOOKUP(B100,'N0.7_Lookup_References'!$E$13:$K$71,7,FALSE),"")))</f>
        <v>-</v>
      </c>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5"/>
      <c r="AJ100" s="315"/>
      <c r="AK100" s="315"/>
      <c r="AL100" s="315"/>
      <c r="AM100" s="315"/>
      <c r="AN100" s="315"/>
      <c r="AO100" s="315"/>
      <c r="AP100" s="315"/>
      <c r="AQ100" s="315"/>
      <c r="AR100" s="315"/>
      <c r="AS100" s="66">
        <f t="shared" si="91"/>
        <v>0</v>
      </c>
      <c r="AT100" s="66">
        <f t="shared" si="92"/>
        <v>0</v>
      </c>
      <c r="AU100" s="66">
        <f t="shared" si="93"/>
        <v>0</v>
      </c>
      <c r="AV100" s="66">
        <f t="shared" si="94"/>
        <v>0</v>
      </c>
      <c r="AW100" s="66">
        <f t="shared" si="95"/>
        <v>0</v>
      </c>
      <c r="AX100" s="66">
        <f t="shared" si="96"/>
        <v>0</v>
      </c>
      <c r="AY100" s="66">
        <f t="shared" si="97"/>
        <v>0</v>
      </c>
      <c r="AZ100" s="66">
        <f t="shared" si="98"/>
        <v>0</v>
      </c>
      <c r="BA100" s="66">
        <f t="shared" si="99"/>
        <v>0</v>
      </c>
      <c r="BB100" s="66">
        <f t="shared" si="100"/>
        <v>0</v>
      </c>
      <c r="BC100" s="66">
        <f t="shared" si="61"/>
        <v>0</v>
      </c>
      <c r="BD100" s="66">
        <f t="shared" si="62"/>
        <v>0</v>
      </c>
      <c r="BE100" s="66">
        <f t="shared" si="63"/>
        <v>0</v>
      </c>
      <c r="BF100" s="66">
        <f t="shared" si="64"/>
        <v>0</v>
      </c>
      <c r="BG100" s="66">
        <f t="shared" si="65"/>
        <v>0</v>
      </c>
      <c r="BH100" s="66">
        <f t="shared" si="66"/>
        <v>0</v>
      </c>
      <c r="BI100" s="66">
        <f t="shared" si="67"/>
        <v>0</v>
      </c>
      <c r="BJ100" s="66">
        <f t="shared" si="68"/>
        <v>0</v>
      </c>
      <c r="BK100" s="66">
        <f t="shared" si="69"/>
        <v>0</v>
      </c>
      <c r="BL100" s="66">
        <f t="shared" si="70"/>
        <v>0</v>
      </c>
      <c r="BN100" s="109">
        <f t="shared" si="71"/>
        <v>0</v>
      </c>
      <c r="BO100" s="30">
        <f t="shared" si="87"/>
        <v>0</v>
      </c>
      <c r="BP100" s="30">
        <f t="shared" si="72"/>
        <v>0</v>
      </c>
      <c r="BQ100" s="30">
        <f t="shared" si="73"/>
        <v>0</v>
      </c>
      <c r="BR100" s="30">
        <f t="shared" si="74"/>
        <v>0</v>
      </c>
      <c r="BS100" s="30">
        <f t="shared" si="75"/>
        <v>0</v>
      </c>
      <c r="BU100" s="263"/>
      <c r="BV100" s="263"/>
      <c r="BW100" s="263"/>
      <c r="BX100" s="263"/>
      <c r="BY100" s="263"/>
      <c r="BZ100" s="263"/>
      <c r="CA100" s="263"/>
      <c r="CB100" s="270">
        <f t="shared" si="76"/>
        <v>0</v>
      </c>
      <c r="CD100" s="165" t="str">
        <f t="shared" si="88"/>
        <v>OK</v>
      </c>
      <c r="CE100" s="165" t="str">
        <f t="shared" si="89"/>
        <v>OK</v>
      </c>
      <c r="CF100" s="165" t="str">
        <f t="shared" si="90"/>
        <v>OK</v>
      </c>
    </row>
    <row r="101" spans="1:84" hidden="1">
      <c r="A101" t="s">
        <v>951</v>
      </c>
      <c r="B101" s="108" t="s">
        <v>305</v>
      </c>
      <c r="C101" s="144" t="str">
        <f>IF($D$2="ET",VLOOKUP(B101,'N0.7_Lookup_References'!$E$13:$K$71,2,FALSE),IF('N2.1_Network_Risk_Summary'!$C$2="GD",VLOOKUP(B101,'N0.7_Lookup_References'!$E$13:$K$73,4,FALSE),IF($D$2="GT",VLOOKUP(B101,'N0.7_Lookup_References'!$E$13:$K$71,6,FALSE),"")))</f>
        <v>No entry required</v>
      </c>
      <c r="D101" s="241" t="str">
        <f>IF($D$2="ET",VLOOKUP(B101,'N0.7_Lookup_References'!$E$13:$K$71,3,FALSE),IF('N2.1_Network_Risk_Summary'!$C$2="GD",VLOOKUP(B101,'N0.7_Lookup_References'!$E$13:$K$73,5,FALSE),IF($D$2="GT",VLOOKUP(B101,'N0.7_Lookup_References'!$E$13:$K$71,7,FALSE),"")))</f>
        <v>-</v>
      </c>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5"/>
      <c r="AJ101" s="315"/>
      <c r="AK101" s="315"/>
      <c r="AL101" s="315"/>
      <c r="AM101" s="315"/>
      <c r="AN101" s="315"/>
      <c r="AO101" s="315"/>
      <c r="AP101" s="315"/>
      <c r="AQ101" s="315"/>
      <c r="AR101" s="315"/>
      <c r="AS101" s="66">
        <f t="shared" si="91"/>
        <v>0</v>
      </c>
      <c r="AT101" s="66">
        <f t="shared" si="92"/>
        <v>0</v>
      </c>
      <c r="AU101" s="66">
        <f t="shared" si="93"/>
        <v>0</v>
      </c>
      <c r="AV101" s="66">
        <f t="shared" si="94"/>
        <v>0</v>
      </c>
      <c r="AW101" s="66">
        <f t="shared" si="95"/>
        <v>0</v>
      </c>
      <c r="AX101" s="66">
        <f t="shared" si="96"/>
        <v>0</v>
      </c>
      <c r="AY101" s="66">
        <f t="shared" si="97"/>
        <v>0</v>
      </c>
      <c r="AZ101" s="66">
        <f t="shared" si="98"/>
        <v>0</v>
      </c>
      <c r="BA101" s="66">
        <f t="shared" si="99"/>
        <v>0</v>
      </c>
      <c r="BB101" s="66">
        <f t="shared" si="100"/>
        <v>0</v>
      </c>
      <c r="BC101" s="66">
        <f t="shared" si="61"/>
        <v>0</v>
      </c>
      <c r="BD101" s="66">
        <f t="shared" si="62"/>
        <v>0</v>
      </c>
      <c r="BE101" s="66">
        <f t="shared" si="63"/>
        <v>0</v>
      </c>
      <c r="BF101" s="66">
        <f t="shared" si="64"/>
        <v>0</v>
      </c>
      <c r="BG101" s="66">
        <f t="shared" si="65"/>
        <v>0</v>
      </c>
      <c r="BH101" s="66">
        <f t="shared" si="66"/>
        <v>0</v>
      </c>
      <c r="BI101" s="66">
        <f t="shared" si="67"/>
        <v>0</v>
      </c>
      <c r="BJ101" s="66">
        <f t="shared" si="68"/>
        <v>0</v>
      </c>
      <c r="BK101" s="66">
        <f t="shared" si="69"/>
        <v>0</v>
      </c>
      <c r="BL101" s="66">
        <f t="shared" si="70"/>
        <v>0</v>
      </c>
      <c r="BN101" s="109">
        <f t="shared" si="71"/>
        <v>0</v>
      </c>
      <c r="BO101" s="30">
        <f t="shared" si="87"/>
        <v>0</v>
      </c>
      <c r="BP101" s="30">
        <f t="shared" si="72"/>
        <v>0</v>
      </c>
      <c r="BQ101" s="30">
        <f t="shared" si="73"/>
        <v>0</v>
      </c>
      <c r="BR101" s="30">
        <f t="shared" si="74"/>
        <v>0</v>
      </c>
      <c r="BS101" s="30">
        <f t="shared" si="75"/>
        <v>0</v>
      </c>
      <c r="BU101" s="263"/>
      <c r="BV101" s="263"/>
      <c r="BW101" s="263"/>
      <c r="BX101" s="263"/>
      <c r="BY101" s="263"/>
      <c r="BZ101" s="263"/>
      <c r="CA101" s="263"/>
      <c r="CB101" s="270">
        <f t="shared" si="76"/>
        <v>0</v>
      </c>
      <c r="CD101" s="165" t="str">
        <f t="shared" si="88"/>
        <v>OK</v>
      </c>
      <c r="CE101" s="165" t="str">
        <f t="shared" si="89"/>
        <v>OK</v>
      </c>
      <c r="CF101" s="165" t="str">
        <f t="shared" si="90"/>
        <v>OK</v>
      </c>
    </row>
    <row r="102" spans="1:84" hidden="1">
      <c r="A102" t="s">
        <v>951</v>
      </c>
      <c r="B102" s="108" t="s">
        <v>309</v>
      </c>
      <c r="C102" s="144" t="str">
        <f>IF($D$2="ET",VLOOKUP(B102,'N0.7_Lookup_References'!$E$13:$K$71,2,FALSE),IF('N2.1_Network_Risk_Summary'!$C$2="GD",VLOOKUP(B102,'N0.7_Lookup_References'!$E$13:$K$73,4,FALSE),IF($D$2="GT",VLOOKUP(B102,'N0.7_Lookup_References'!$E$13:$K$71,6,FALSE),"")))</f>
        <v>No entry required</v>
      </c>
      <c r="D102" s="241" t="str">
        <f>IF($D$2="ET",VLOOKUP(B102,'N0.7_Lookup_References'!$E$13:$K$71,3,FALSE),IF('N2.1_Network_Risk_Summary'!$C$2="GD",VLOOKUP(B102,'N0.7_Lookup_References'!$E$13:$K$73,5,FALSE),IF($D$2="GT",VLOOKUP(B102,'N0.7_Lookup_References'!$E$13:$K$71,7,FALSE),"")))</f>
        <v>-</v>
      </c>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5"/>
      <c r="AJ102" s="315"/>
      <c r="AK102" s="315"/>
      <c r="AL102" s="315"/>
      <c r="AM102" s="315"/>
      <c r="AN102" s="315"/>
      <c r="AO102" s="315"/>
      <c r="AP102" s="315"/>
      <c r="AQ102" s="315"/>
      <c r="AR102" s="315"/>
      <c r="AS102" s="66">
        <f t="shared" si="91"/>
        <v>0</v>
      </c>
      <c r="AT102" s="66">
        <f t="shared" si="92"/>
        <v>0</v>
      </c>
      <c r="AU102" s="66">
        <f t="shared" si="93"/>
        <v>0</v>
      </c>
      <c r="AV102" s="66">
        <f t="shared" si="94"/>
        <v>0</v>
      </c>
      <c r="AW102" s="66">
        <f t="shared" si="95"/>
        <v>0</v>
      </c>
      <c r="AX102" s="66">
        <f t="shared" si="96"/>
        <v>0</v>
      </c>
      <c r="AY102" s="66">
        <f t="shared" si="97"/>
        <v>0</v>
      </c>
      <c r="AZ102" s="66">
        <f t="shared" si="98"/>
        <v>0</v>
      </c>
      <c r="BA102" s="66">
        <f t="shared" si="99"/>
        <v>0</v>
      </c>
      <c r="BB102" s="66">
        <f t="shared" si="100"/>
        <v>0</v>
      </c>
      <c r="BC102" s="66">
        <f t="shared" si="61"/>
        <v>0</v>
      </c>
      <c r="BD102" s="66">
        <f t="shared" si="62"/>
        <v>0</v>
      </c>
      <c r="BE102" s="66">
        <f t="shared" si="63"/>
        <v>0</v>
      </c>
      <c r="BF102" s="66">
        <f t="shared" si="64"/>
        <v>0</v>
      </c>
      <c r="BG102" s="66">
        <f t="shared" si="65"/>
        <v>0</v>
      </c>
      <c r="BH102" s="66">
        <f t="shared" si="66"/>
        <v>0</v>
      </c>
      <c r="BI102" s="66">
        <f t="shared" si="67"/>
        <v>0</v>
      </c>
      <c r="BJ102" s="66">
        <f t="shared" si="68"/>
        <v>0</v>
      </c>
      <c r="BK102" s="66">
        <f t="shared" si="69"/>
        <v>0</v>
      </c>
      <c r="BL102" s="66">
        <f t="shared" si="70"/>
        <v>0</v>
      </c>
      <c r="BN102" s="109">
        <f t="shared" si="71"/>
        <v>0</v>
      </c>
      <c r="BO102" s="30">
        <f t="shared" si="87"/>
        <v>0</v>
      </c>
      <c r="BP102" s="30">
        <f t="shared" si="72"/>
        <v>0</v>
      </c>
      <c r="BQ102" s="30">
        <f t="shared" si="73"/>
        <v>0</v>
      </c>
      <c r="BR102" s="30">
        <f t="shared" si="74"/>
        <v>0</v>
      </c>
      <c r="BS102" s="30">
        <f t="shared" si="75"/>
        <v>0</v>
      </c>
      <c r="BU102" s="263"/>
      <c r="BV102" s="263"/>
      <c r="BW102" s="263"/>
      <c r="BX102" s="263"/>
      <c r="BY102" s="263"/>
      <c r="BZ102" s="263"/>
      <c r="CA102" s="263"/>
      <c r="CB102" s="270">
        <f t="shared" si="76"/>
        <v>0</v>
      </c>
      <c r="CD102" s="165" t="str">
        <f t="shared" si="88"/>
        <v>OK</v>
      </c>
      <c r="CE102" s="165" t="str">
        <f t="shared" si="89"/>
        <v>OK</v>
      </c>
      <c r="CF102" s="165" t="str">
        <f t="shared" si="90"/>
        <v>OK</v>
      </c>
    </row>
    <row r="103" spans="1:84" hidden="1">
      <c r="A103" t="s">
        <v>951</v>
      </c>
      <c r="B103" s="108" t="s">
        <v>312</v>
      </c>
      <c r="C103" s="144" t="str">
        <f>IF($D$2="ET",VLOOKUP(B103,'N0.7_Lookup_References'!$E$13:$K$71,2,FALSE),IF('N2.1_Network_Risk_Summary'!$C$2="GD",VLOOKUP(B103,'N0.7_Lookup_References'!$E$13:$K$73,4,FALSE),IF($D$2="GT",VLOOKUP(B103,'N0.7_Lookup_References'!$E$13:$K$71,6,FALSE),"")))</f>
        <v>No entry required</v>
      </c>
      <c r="D103" s="241" t="str">
        <f>IF($D$2="ET",VLOOKUP(B103,'N0.7_Lookup_References'!$E$13:$K$71,3,FALSE),IF('N2.1_Network_Risk_Summary'!$C$2="GD",VLOOKUP(B103,'N0.7_Lookup_References'!$E$13:$K$73,5,FALSE),IF($D$2="GT",VLOOKUP(B103,'N0.7_Lookup_References'!$E$13:$K$71,7,FALSE),"")))</f>
        <v>-</v>
      </c>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5"/>
      <c r="AJ103" s="315"/>
      <c r="AK103" s="315"/>
      <c r="AL103" s="315"/>
      <c r="AM103" s="315"/>
      <c r="AN103" s="315"/>
      <c r="AO103" s="315"/>
      <c r="AP103" s="315"/>
      <c r="AQ103" s="315"/>
      <c r="AR103" s="315"/>
      <c r="AS103" s="66">
        <f t="shared" si="91"/>
        <v>0</v>
      </c>
      <c r="AT103" s="66">
        <f t="shared" si="92"/>
        <v>0</v>
      </c>
      <c r="AU103" s="66">
        <f t="shared" si="93"/>
        <v>0</v>
      </c>
      <c r="AV103" s="66">
        <f t="shared" si="94"/>
        <v>0</v>
      </c>
      <c r="AW103" s="66">
        <f t="shared" si="95"/>
        <v>0</v>
      </c>
      <c r="AX103" s="66">
        <f t="shared" si="96"/>
        <v>0</v>
      </c>
      <c r="AY103" s="66">
        <f t="shared" si="97"/>
        <v>0</v>
      </c>
      <c r="AZ103" s="66">
        <f t="shared" si="98"/>
        <v>0</v>
      </c>
      <c r="BA103" s="66">
        <f t="shared" si="99"/>
        <v>0</v>
      </c>
      <c r="BB103" s="66">
        <f t="shared" si="100"/>
        <v>0</v>
      </c>
      <c r="BC103" s="66">
        <f t="shared" si="61"/>
        <v>0</v>
      </c>
      <c r="BD103" s="66">
        <f t="shared" si="62"/>
        <v>0</v>
      </c>
      <c r="BE103" s="66">
        <f t="shared" si="63"/>
        <v>0</v>
      </c>
      <c r="BF103" s="66">
        <f t="shared" si="64"/>
        <v>0</v>
      </c>
      <c r="BG103" s="66">
        <f t="shared" si="65"/>
        <v>0</v>
      </c>
      <c r="BH103" s="66">
        <f t="shared" si="66"/>
        <v>0</v>
      </c>
      <c r="BI103" s="66">
        <f t="shared" si="67"/>
        <v>0</v>
      </c>
      <c r="BJ103" s="66">
        <f t="shared" si="68"/>
        <v>0</v>
      </c>
      <c r="BK103" s="66">
        <f t="shared" si="69"/>
        <v>0</v>
      </c>
      <c r="BL103" s="66">
        <f t="shared" si="70"/>
        <v>0</v>
      </c>
      <c r="BN103" s="109">
        <f t="shared" si="71"/>
        <v>0</v>
      </c>
      <c r="BO103" s="30">
        <f t="shared" si="87"/>
        <v>0</v>
      </c>
      <c r="BP103" s="30">
        <f t="shared" si="72"/>
        <v>0</v>
      </c>
      <c r="BQ103" s="30">
        <f t="shared" si="73"/>
        <v>0</v>
      </c>
      <c r="BR103" s="30">
        <f t="shared" si="74"/>
        <v>0</v>
      </c>
      <c r="BS103" s="30">
        <f t="shared" si="75"/>
        <v>0</v>
      </c>
      <c r="BU103" s="263"/>
      <c r="BV103" s="263"/>
      <c r="BW103" s="263"/>
      <c r="BX103" s="263"/>
      <c r="BY103" s="263"/>
      <c r="BZ103" s="263"/>
      <c r="CA103" s="263"/>
      <c r="CB103" s="270">
        <f t="shared" si="76"/>
        <v>0</v>
      </c>
      <c r="CD103" s="165" t="str">
        <f t="shared" si="88"/>
        <v>OK</v>
      </c>
      <c r="CE103" s="165" t="str">
        <f t="shared" si="89"/>
        <v>OK</v>
      </c>
      <c r="CF103" s="165" t="str">
        <f t="shared" si="90"/>
        <v>OK</v>
      </c>
    </row>
    <row r="104" spans="1:84" hidden="1">
      <c r="A104" t="s">
        <v>951</v>
      </c>
      <c r="B104" s="108" t="s">
        <v>315</v>
      </c>
      <c r="C104" s="144" t="str">
        <f>IF($D$2="ET",VLOOKUP(B104,'N0.7_Lookup_References'!$E$13:$K$71,2,FALSE),IF('N2.1_Network_Risk_Summary'!$C$2="GD",VLOOKUP(B104,'N0.7_Lookup_References'!$E$13:$K$73,4,FALSE),IF($D$2="GT",VLOOKUP(B104,'N0.7_Lookup_References'!$E$13:$K$71,6,FALSE),"")))</f>
        <v>No entry required</v>
      </c>
      <c r="D104" s="241" t="str">
        <f>IF($D$2="ET",VLOOKUP(B104,'N0.7_Lookup_References'!$E$13:$K$71,3,FALSE),IF('N2.1_Network_Risk_Summary'!$C$2="GD",VLOOKUP(B104,'N0.7_Lookup_References'!$E$13:$K$73,5,FALSE),IF($D$2="GT",VLOOKUP(B104,'N0.7_Lookup_References'!$E$13:$K$71,7,FALSE),"")))</f>
        <v>-</v>
      </c>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5"/>
      <c r="AJ104" s="315"/>
      <c r="AK104" s="315"/>
      <c r="AL104" s="315"/>
      <c r="AM104" s="315"/>
      <c r="AN104" s="315"/>
      <c r="AO104" s="315"/>
      <c r="AP104" s="315"/>
      <c r="AQ104" s="315"/>
      <c r="AR104" s="315"/>
      <c r="AS104" s="66">
        <f t="shared" si="91"/>
        <v>0</v>
      </c>
      <c r="AT104" s="66">
        <f t="shared" si="92"/>
        <v>0</v>
      </c>
      <c r="AU104" s="66">
        <f t="shared" si="93"/>
        <v>0</v>
      </c>
      <c r="AV104" s="66">
        <f t="shared" si="94"/>
        <v>0</v>
      </c>
      <c r="AW104" s="66">
        <f t="shared" si="95"/>
        <v>0</v>
      </c>
      <c r="AX104" s="66">
        <f t="shared" si="96"/>
        <v>0</v>
      </c>
      <c r="AY104" s="66">
        <f t="shared" si="97"/>
        <v>0</v>
      </c>
      <c r="AZ104" s="66">
        <f t="shared" si="98"/>
        <v>0</v>
      </c>
      <c r="BA104" s="66">
        <f t="shared" si="99"/>
        <v>0</v>
      </c>
      <c r="BB104" s="66">
        <f t="shared" si="100"/>
        <v>0</v>
      </c>
      <c r="BC104" s="66">
        <f t="shared" si="61"/>
        <v>0</v>
      </c>
      <c r="BD104" s="66">
        <f t="shared" si="62"/>
        <v>0</v>
      </c>
      <c r="BE104" s="66">
        <f t="shared" si="63"/>
        <v>0</v>
      </c>
      <c r="BF104" s="66">
        <f t="shared" si="64"/>
        <v>0</v>
      </c>
      <c r="BG104" s="66">
        <f t="shared" si="65"/>
        <v>0</v>
      </c>
      <c r="BH104" s="66">
        <f t="shared" si="66"/>
        <v>0</v>
      </c>
      <c r="BI104" s="66">
        <f t="shared" si="67"/>
        <v>0</v>
      </c>
      <c r="BJ104" s="66">
        <f t="shared" si="68"/>
        <v>0</v>
      </c>
      <c r="BK104" s="66">
        <f t="shared" si="69"/>
        <v>0</v>
      </c>
      <c r="BL104" s="66">
        <f t="shared" si="70"/>
        <v>0</v>
      </c>
      <c r="BN104" s="109">
        <f t="shared" si="71"/>
        <v>0</v>
      </c>
      <c r="BO104" s="30">
        <f t="shared" si="87"/>
        <v>0</v>
      </c>
      <c r="BP104" s="30">
        <f t="shared" si="72"/>
        <v>0</v>
      </c>
      <c r="BQ104" s="30">
        <f t="shared" si="73"/>
        <v>0</v>
      </c>
      <c r="BR104" s="30">
        <f t="shared" si="74"/>
        <v>0</v>
      </c>
      <c r="BS104" s="30">
        <f t="shared" si="75"/>
        <v>0</v>
      </c>
      <c r="BU104" s="263"/>
      <c r="BV104" s="263"/>
      <c r="BW104" s="263"/>
      <c r="BX104" s="263"/>
      <c r="BY104" s="263"/>
      <c r="BZ104" s="263"/>
      <c r="CA104" s="263"/>
      <c r="CB104" s="270">
        <f t="shared" si="76"/>
        <v>0</v>
      </c>
      <c r="CD104" s="165" t="str">
        <f t="shared" si="88"/>
        <v>OK</v>
      </c>
      <c r="CE104" s="165" t="str">
        <f t="shared" si="89"/>
        <v>OK</v>
      </c>
      <c r="CF104" s="165" t="str">
        <f t="shared" si="90"/>
        <v>OK</v>
      </c>
    </row>
    <row r="105" spans="1:84" hidden="1">
      <c r="A105" t="s">
        <v>951</v>
      </c>
      <c r="B105" s="108" t="s">
        <v>318</v>
      </c>
      <c r="C105" s="144" t="str">
        <f>IF($D$2="ET",VLOOKUP(B105,'N0.7_Lookup_References'!$E$13:$K$71,2,FALSE),IF('N2.1_Network_Risk_Summary'!$C$2="GD",VLOOKUP(B105,'N0.7_Lookup_References'!$E$13:$K$73,4,FALSE),IF($D$2="GT",VLOOKUP(B105,'N0.7_Lookup_References'!$E$13:$K$71,6,FALSE),"")))</f>
        <v>No entry required</v>
      </c>
      <c r="D105" s="241" t="str">
        <f>IF($D$2="ET",VLOOKUP(B105,'N0.7_Lookup_References'!$E$13:$K$71,3,FALSE),IF('N2.1_Network_Risk_Summary'!$C$2="GD",VLOOKUP(B105,'N0.7_Lookup_References'!$E$13:$K$73,5,FALSE),IF($D$2="GT",VLOOKUP(B105,'N0.7_Lookup_References'!$E$13:$K$71,7,FALSE),"")))</f>
        <v>-</v>
      </c>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5"/>
      <c r="AJ105" s="315"/>
      <c r="AK105" s="315"/>
      <c r="AL105" s="315"/>
      <c r="AM105" s="315"/>
      <c r="AN105" s="315"/>
      <c r="AO105" s="315"/>
      <c r="AP105" s="315"/>
      <c r="AQ105" s="315"/>
      <c r="AR105" s="315"/>
      <c r="AS105" s="66">
        <f t="shared" si="91"/>
        <v>0</v>
      </c>
      <c r="AT105" s="66">
        <f t="shared" si="92"/>
        <v>0</v>
      </c>
      <c r="AU105" s="66">
        <f t="shared" si="93"/>
        <v>0</v>
      </c>
      <c r="AV105" s="66">
        <f t="shared" si="94"/>
        <v>0</v>
      </c>
      <c r="AW105" s="66">
        <f t="shared" si="95"/>
        <v>0</v>
      </c>
      <c r="AX105" s="66">
        <f t="shared" si="96"/>
        <v>0</v>
      </c>
      <c r="AY105" s="66">
        <f t="shared" si="97"/>
        <v>0</v>
      </c>
      <c r="AZ105" s="66">
        <f t="shared" si="98"/>
        <v>0</v>
      </c>
      <c r="BA105" s="66">
        <f t="shared" si="99"/>
        <v>0</v>
      </c>
      <c r="BB105" s="66">
        <f t="shared" si="100"/>
        <v>0</v>
      </c>
      <c r="BC105" s="66">
        <f t="shared" si="61"/>
        <v>0</v>
      </c>
      <c r="BD105" s="66">
        <f t="shared" si="62"/>
        <v>0</v>
      </c>
      <c r="BE105" s="66">
        <f t="shared" si="63"/>
        <v>0</v>
      </c>
      <c r="BF105" s="66">
        <f t="shared" si="64"/>
        <v>0</v>
      </c>
      <c r="BG105" s="66">
        <f t="shared" si="65"/>
        <v>0</v>
      </c>
      <c r="BH105" s="66">
        <f t="shared" si="66"/>
        <v>0</v>
      </c>
      <c r="BI105" s="66">
        <f t="shared" si="67"/>
        <v>0</v>
      </c>
      <c r="BJ105" s="66">
        <f t="shared" si="68"/>
        <v>0</v>
      </c>
      <c r="BK105" s="66">
        <f t="shared" si="69"/>
        <v>0</v>
      </c>
      <c r="BL105" s="66">
        <f t="shared" si="70"/>
        <v>0</v>
      </c>
      <c r="BN105" s="109">
        <f t="shared" si="71"/>
        <v>0</v>
      </c>
      <c r="BO105" s="30">
        <f t="shared" si="87"/>
        <v>0</v>
      </c>
      <c r="BP105" s="30">
        <f t="shared" si="72"/>
        <v>0</v>
      </c>
      <c r="BQ105" s="30">
        <f t="shared" si="73"/>
        <v>0</v>
      </c>
      <c r="BR105" s="30">
        <f t="shared" si="74"/>
        <v>0</v>
      </c>
      <c r="BS105" s="30">
        <f t="shared" si="75"/>
        <v>0</v>
      </c>
      <c r="BU105" s="263"/>
      <c r="BV105" s="263"/>
      <c r="BW105" s="263"/>
      <c r="BX105" s="263"/>
      <c r="BY105" s="263"/>
      <c r="BZ105" s="263"/>
      <c r="CA105" s="263"/>
      <c r="CB105" s="270">
        <f t="shared" si="76"/>
        <v>0</v>
      </c>
      <c r="CD105" s="165" t="str">
        <f t="shared" si="88"/>
        <v>OK</v>
      </c>
      <c r="CE105" s="165" t="str">
        <f t="shared" si="89"/>
        <v>OK</v>
      </c>
      <c r="CF105" s="165" t="str">
        <f t="shared" si="90"/>
        <v>OK</v>
      </c>
    </row>
    <row r="106" spans="1:84" hidden="1">
      <c r="A106" t="s">
        <v>951</v>
      </c>
      <c r="B106" s="108" t="s">
        <v>321</v>
      </c>
      <c r="C106" s="144" t="str">
        <f>IF($D$2="ET",VLOOKUP(B106,'N0.7_Lookup_References'!$E$13:$K$71,2,FALSE),IF('N2.1_Network_Risk_Summary'!$C$2="GD",VLOOKUP(B106,'N0.7_Lookup_References'!$E$13:$K$73,4,FALSE),IF($D$2="GT",VLOOKUP(B106,'N0.7_Lookup_References'!$E$13:$K$71,6,FALSE),"")))</f>
        <v>No entry required</v>
      </c>
      <c r="D106" s="241" t="str">
        <f>IF($D$2="ET",VLOOKUP(B106,'N0.7_Lookup_References'!$E$13:$K$71,3,FALSE),IF('N2.1_Network_Risk_Summary'!$C$2="GD",VLOOKUP(B106,'N0.7_Lookup_References'!$E$13:$K$73,5,FALSE),IF($D$2="GT",VLOOKUP(B106,'N0.7_Lookup_References'!$E$13:$K$71,7,FALSE),"")))</f>
        <v>-</v>
      </c>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5"/>
      <c r="AJ106" s="315"/>
      <c r="AK106" s="315"/>
      <c r="AL106" s="315"/>
      <c r="AM106" s="315"/>
      <c r="AN106" s="315"/>
      <c r="AO106" s="315"/>
      <c r="AP106" s="315"/>
      <c r="AQ106" s="315"/>
      <c r="AR106" s="315"/>
      <c r="AS106" s="66">
        <f t="shared" si="91"/>
        <v>0</v>
      </c>
      <c r="AT106" s="66">
        <f t="shared" si="92"/>
        <v>0</v>
      </c>
      <c r="AU106" s="66">
        <f t="shared" si="93"/>
        <v>0</v>
      </c>
      <c r="AV106" s="66">
        <f t="shared" si="94"/>
        <v>0</v>
      </c>
      <c r="AW106" s="66">
        <f t="shared" si="95"/>
        <v>0</v>
      </c>
      <c r="AX106" s="66">
        <f t="shared" si="96"/>
        <v>0</v>
      </c>
      <c r="AY106" s="66">
        <f t="shared" si="97"/>
        <v>0</v>
      </c>
      <c r="AZ106" s="66">
        <f t="shared" si="98"/>
        <v>0</v>
      </c>
      <c r="BA106" s="66">
        <f t="shared" si="99"/>
        <v>0</v>
      </c>
      <c r="BB106" s="66">
        <f t="shared" si="100"/>
        <v>0</v>
      </c>
      <c r="BC106" s="66">
        <f t="shared" si="61"/>
        <v>0</v>
      </c>
      <c r="BD106" s="66">
        <f t="shared" si="62"/>
        <v>0</v>
      </c>
      <c r="BE106" s="66">
        <f t="shared" si="63"/>
        <v>0</v>
      </c>
      <c r="BF106" s="66">
        <f t="shared" si="64"/>
        <v>0</v>
      </c>
      <c r="BG106" s="66">
        <f t="shared" si="65"/>
        <v>0</v>
      </c>
      <c r="BH106" s="66">
        <f t="shared" si="66"/>
        <v>0</v>
      </c>
      <c r="BI106" s="66">
        <f t="shared" si="67"/>
        <v>0</v>
      </c>
      <c r="BJ106" s="66">
        <f t="shared" si="68"/>
        <v>0</v>
      </c>
      <c r="BK106" s="66">
        <f t="shared" si="69"/>
        <v>0</v>
      </c>
      <c r="BL106" s="66">
        <f t="shared" si="70"/>
        <v>0</v>
      </c>
      <c r="BN106" s="109">
        <f t="shared" si="71"/>
        <v>0</v>
      </c>
      <c r="BO106" s="30">
        <f t="shared" si="87"/>
        <v>0</v>
      </c>
      <c r="BP106" s="30">
        <f t="shared" si="72"/>
        <v>0</v>
      </c>
      <c r="BQ106" s="30">
        <f t="shared" si="73"/>
        <v>0</v>
      </c>
      <c r="BR106" s="30">
        <f t="shared" si="74"/>
        <v>0</v>
      </c>
      <c r="BS106" s="30">
        <f t="shared" si="75"/>
        <v>0</v>
      </c>
      <c r="BU106" s="263"/>
      <c r="BV106" s="263"/>
      <c r="BW106" s="263"/>
      <c r="BX106" s="263"/>
      <c r="BY106" s="263"/>
      <c r="BZ106" s="263"/>
      <c r="CA106" s="263"/>
      <c r="CB106" s="270">
        <f t="shared" si="76"/>
        <v>0</v>
      </c>
      <c r="CD106" s="165" t="str">
        <f t="shared" si="88"/>
        <v>OK</v>
      </c>
      <c r="CE106" s="165" t="str">
        <f t="shared" si="89"/>
        <v>OK</v>
      </c>
      <c r="CF106" s="165" t="str">
        <f t="shared" si="90"/>
        <v>OK</v>
      </c>
    </row>
    <row r="107" spans="1:84" hidden="1">
      <c r="A107" t="s">
        <v>951</v>
      </c>
      <c r="B107" s="108" t="s">
        <v>324</v>
      </c>
      <c r="C107" s="144" t="str">
        <f>IF($D$2="ET",VLOOKUP(B107,'N0.7_Lookup_References'!$E$13:$K$71,2,FALSE),IF('N2.1_Network_Risk_Summary'!$C$2="GD",VLOOKUP(B107,'N0.7_Lookup_References'!$E$13:$K$73,4,FALSE),IF($D$2="GT",VLOOKUP(B107,'N0.7_Lookup_References'!$E$13:$K$71,6,FALSE),"")))</f>
        <v>No entry required</v>
      </c>
      <c r="D107" s="241" t="str">
        <f>IF($D$2="ET",VLOOKUP(B107,'N0.7_Lookup_References'!$E$13:$K$71,3,FALSE),IF('N2.1_Network_Risk_Summary'!$C$2="GD",VLOOKUP(B107,'N0.7_Lookup_References'!$E$13:$K$73,5,FALSE),IF($D$2="GT",VLOOKUP(B107,'N0.7_Lookup_References'!$E$13:$K$71,7,FALSE),"")))</f>
        <v>-</v>
      </c>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c r="AA107" s="314"/>
      <c r="AB107" s="314"/>
      <c r="AC107" s="314"/>
      <c r="AD107" s="314"/>
      <c r="AE107" s="314"/>
      <c r="AF107" s="314"/>
      <c r="AG107" s="314"/>
      <c r="AH107" s="314"/>
      <c r="AI107" s="315"/>
      <c r="AJ107" s="315"/>
      <c r="AK107" s="315"/>
      <c r="AL107" s="315"/>
      <c r="AM107" s="315"/>
      <c r="AN107" s="315"/>
      <c r="AO107" s="315"/>
      <c r="AP107" s="315"/>
      <c r="AQ107" s="315"/>
      <c r="AR107" s="315"/>
      <c r="AS107" s="66">
        <f t="shared" si="91"/>
        <v>0</v>
      </c>
      <c r="AT107" s="66">
        <f t="shared" si="92"/>
        <v>0</v>
      </c>
      <c r="AU107" s="66">
        <f t="shared" si="93"/>
        <v>0</v>
      </c>
      <c r="AV107" s="66">
        <f t="shared" si="94"/>
        <v>0</v>
      </c>
      <c r="AW107" s="66">
        <f t="shared" si="95"/>
        <v>0</v>
      </c>
      <c r="AX107" s="66">
        <f t="shared" si="96"/>
        <v>0</v>
      </c>
      <c r="AY107" s="66">
        <f t="shared" si="97"/>
        <v>0</v>
      </c>
      <c r="AZ107" s="66">
        <f t="shared" si="98"/>
        <v>0</v>
      </c>
      <c r="BA107" s="66">
        <f t="shared" si="99"/>
        <v>0</v>
      </c>
      <c r="BB107" s="66">
        <f t="shared" si="100"/>
        <v>0</v>
      </c>
      <c r="BC107" s="66">
        <f t="shared" si="61"/>
        <v>0</v>
      </c>
      <c r="BD107" s="66">
        <f t="shared" si="62"/>
        <v>0</v>
      </c>
      <c r="BE107" s="66">
        <f t="shared" si="63"/>
        <v>0</v>
      </c>
      <c r="BF107" s="66">
        <f t="shared" si="64"/>
        <v>0</v>
      </c>
      <c r="BG107" s="66">
        <f t="shared" si="65"/>
        <v>0</v>
      </c>
      <c r="BH107" s="66">
        <f t="shared" si="66"/>
        <v>0</v>
      </c>
      <c r="BI107" s="66">
        <f t="shared" si="67"/>
        <v>0</v>
      </c>
      <c r="BJ107" s="66">
        <f t="shared" si="68"/>
        <v>0</v>
      </c>
      <c r="BK107" s="66">
        <f t="shared" si="69"/>
        <v>0</v>
      </c>
      <c r="BL107" s="66">
        <f t="shared" si="70"/>
        <v>0</v>
      </c>
      <c r="BN107" s="109">
        <f t="shared" si="71"/>
        <v>0</v>
      </c>
      <c r="BO107" s="30">
        <f t="shared" si="87"/>
        <v>0</v>
      </c>
      <c r="BP107" s="30">
        <f t="shared" si="72"/>
        <v>0</v>
      </c>
      <c r="BQ107" s="30">
        <f t="shared" si="73"/>
        <v>0</v>
      </c>
      <c r="BR107" s="30">
        <f t="shared" si="74"/>
        <v>0</v>
      </c>
      <c r="BS107" s="30">
        <f t="shared" si="75"/>
        <v>0</v>
      </c>
      <c r="BU107" s="263"/>
      <c r="BV107" s="263"/>
      <c r="BW107" s="263"/>
      <c r="BX107" s="263"/>
      <c r="BY107" s="263"/>
      <c r="BZ107" s="263"/>
      <c r="CA107" s="263"/>
      <c r="CB107" s="270">
        <f t="shared" si="76"/>
        <v>0</v>
      </c>
      <c r="CD107" s="165" t="str">
        <f t="shared" si="88"/>
        <v>OK</v>
      </c>
      <c r="CE107" s="165" t="str">
        <f t="shared" si="89"/>
        <v>OK</v>
      </c>
      <c r="CF107" s="165" t="str">
        <f t="shared" si="90"/>
        <v>OK</v>
      </c>
    </row>
    <row r="108" spans="1:84" hidden="1">
      <c r="A108" t="s">
        <v>951</v>
      </c>
      <c r="B108" s="108" t="s">
        <v>327</v>
      </c>
      <c r="C108" s="144" t="str">
        <f>IF($D$2="ET",VLOOKUP(B108,'N0.7_Lookup_References'!$E$13:$K$71,2,FALSE),IF('N2.1_Network_Risk_Summary'!$C$2="GD",VLOOKUP(B108,'N0.7_Lookup_References'!$E$13:$K$73,4,FALSE),IF($D$2="GT",VLOOKUP(B108,'N0.7_Lookup_References'!$E$13:$K$71,6,FALSE),"")))</f>
        <v>No entry required</v>
      </c>
      <c r="D108" s="241" t="str">
        <f>IF($D$2="ET",VLOOKUP(B108,'N0.7_Lookup_References'!$E$13:$K$71,3,FALSE),IF('N2.1_Network_Risk_Summary'!$C$2="GD",VLOOKUP(B108,'N0.7_Lookup_References'!$E$13:$K$73,5,FALSE),IF($D$2="GT",VLOOKUP(B108,'N0.7_Lookup_References'!$E$13:$K$71,7,FALSE),"")))</f>
        <v>-</v>
      </c>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c r="AA108" s="314"/>
      <c r="AB108" s="314"/>
      <c r="AC108" s="314"/>
      <c r="AD108" s="314"/>
      <c r="AE108" s="314"/>
      <c r="AF108" s="314"/>
      <c r="AG108" s="314"/>
      <c r="AH108" s="314"/>
      <c r="AI108" s="315"/>
      <c r="AJ108" s="315"/>
      <c r="AK108" s="315"/>
      <c r="AL108" s="315"/>
      <c r="AM108" s="315"/>
      <c r="AN108" s="315"/>
      <c r="AO108" s="315"/>
      <c r="AP108" s="315"/>
      <c r="AQ108" s="315"/>
      <c r="AR108" s="315"/>
      <c r="AS108" s="66">
        <f t="shared" si="91"/>
        <v>0</v>
      </c>
      <c r="AT108" s="66">
        <f t="shared" si="92"/>
        <v>0</v>
      </c>
      <c r="AU108" s="66">
        <f t="shared" si="93"/>
        <v>0</v>
      </c>
      <c r="AV108" s="66">
        <f t="shared" si="94"/>
        <v>0</v>
      </c>
      <c r="AW108" s="66">
        <f t="shared" si="95"/>
        <v>0</v>
      </c>
      <c r="AX108" s="66">
        <f t="shared" si="96"/>
        <v>0</v>
      </c>
      <c r="AY108" s="66">
        <f t="shared" si="97"/>
        <v>0</v>
      </c>
      <c r="AZ108" s="66">
        <f t="shared" si="98"/>
        <v>0</v>
      </c>
      <c r="BA108" s="66">
        <f t="shared" si="99"/>
        <v>0</v>
      </c>
      <c r="BB108" s="66">
        <f t="shared" si="100"/>
        <v>0</v>
      </c>
      <c r="BC108" s="66">
        <f t="shared" si="61"/>
        <v>0</v>
      </c>
      <c r="BD108" s="66">
        <f t="shared" si="62"/>
        <v>0</v>
      </c>
      <c r="BE108" s="66">
        <f t="shared" si="63"/>
        <v>0</v>
      </c>
      <c r="BF108" s="66">
        <f t="shared" si="64"/>
        <v>0</v>
      </c>
      <c r="BG108" s="66">
        <f t="shared" si="65"/>
        <v>0</v>
      </c>
      <c r="BH108" s="66">
        <f t="shared" si="66"/>
        <v>0</v>
      </c>
      <c r="BI108" s="66">
        <f t="shared" si="67"/>
        <v>0</v>
      </c>
      <c r="BJ108" s="66">
        <f t="shared" si="68"/>
        <v>0</v>
      </c>
      <c r="BK108" s="66">
        <f t="shared" si="69"/>
        <v>0</v>
      </c>
      <c r="BL108" s="66">
        <f t="shared" si="70"/>
        <v>0</v>
      </c>
      <c r="BN108" s="109">
        <f t="shared" si="71"/>
        <v>0</v>
      </c>
      <c r="BO108" s="30">
        <f t="shared" si="87"/>
        <v>0</v>
      </c>
      <c r="BP108" s="30">
        <f t="shared" si="72"/>
        <v>0</v>
      </c>
      <c r="BQ108" s="30">
        <f t="shared" si="73"/>
        <v>0</v>
      </c>
      <c r="BR108" s="30">
        <f t="shared" si="74"/>
        <v>0</v>
      </c>
      <c r="BS108" s="30">
        <f t="shared" si="75"/>
        <v>0</v>
      </c>
      <c r="BU108" s="263"/>
      <c r="BV108" s="263"/>
      <c r="BW108" s="263"/>
      <c r="BX108" s="263"/>
      <c r="BY108" s="263"/>
      <c r="BZ108" s="263"/>
      <c r="CA108" s="263"/>
      <c r="CB108" s="270">
        <f t="shared" si="76"/>
        <v>0</v>
      </c>
      <c r="CD108" s="165" t="str">
        <f t="shared" si="88"/>
        <v>OK</v>
      </c>
      <c r="CE108" s="165" t="str">
        <f t="shared" si="89"/>
        <v>OK</v>
      </c>
      <c r="CF108" s="165" t="str">
        <f t="shared" si="90"/>
        <v>OK</v>
      </c>
    </row>
    <row r="109" spans="1:84" hidden="1">
      <c r="A109" t="s">
        <v>951</v>
      </c>
      <c r="B109" s="108" t="s">
        <v>331</v>
      </c>
      <c r="C109" s="144" t="str">
        <f>IF($D$2="ET",VLOOKUP(B109,'N0.7_Lookup_References'!$E$13:$K$71,2,FALSE),IF('N2.1_Network_Risk_Summary'!$C$2="GD",VLOOKUP(B109,'N0.7_Lookup_References'!$E$13:$K$73,4,FALSE),IF($D$2="GT",VLOOKUP(B109,'N0.7_Lookup_References'!$E$13:$K$71,6,FALSE),"")))</f>
        <v>No entry required</v>
      </c>
      <c r="D109" s="241" t="str">
        <f>IF($D$2="ET",VLOOKUP(B109,'N0.7_Lookup_References'!$E$13:$K$71,3,FALSE),IF('N2.1_Network_Risk_Summary'!$C$2="GD",VLOOKUP(B109,'N0.7_Lookup_References'!$E$13:$K$73,5,FALSE),IF($D$2="GT",VLOOKUP(B109,'N0.7_Lookup_References'!$E$13:$K$71,7,FALSE),"")))</f>
        <v>-</v>
      </c>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c r="AA109" s="314"/>
      <c r="AB109" s="314"/>
      <c r="AC109" s="314"/>
      <c r="AD109" s="314"/>
      <c r="AE109" s="314"/>
      <c r="AF109" s="314"/>
      <c r="AG109" s="314"/>
      <c r="AH109" s="314"/>
      <c r="AI109" s="315"/>
      <c r="AJ109" s="315"/>
      <c r="AK109" s="315"/>
      <c r="AL109" s="315"/>
      <c r="AM109" s="315"/>
      <c r="AN109" s="315"/>
      <c r="AO109" s="315"/>
      <c r="AP109" s="315"/>
      <c r="AQ109" s="315"/>
      <c r="AR109" s="315"/>
      <c r="AS109" s="66">
        <f t="shared" si="91"/>
        <v>0</v>
      </c>
      <c r="AT109" s="66">
        <f t="shared" si="92"/>
        <v>0</v>
      </c>
      <c r="AU109" s="66">
        <f t="shared" si="93"/>
        <v>0</v>
      </c>
      <c r="AV109" s="66">
        <f t="shared" si="94"/>
        <v>0</v>
      </c>
      <c r="AW109" s="66">
        <f t="shared" si="95"/>
        <v>0</v>
      </c>
      <c r="AX109" s="66">
        <f t="shared" si="96"/>
        <v>0</v>
      </c>
      <c r="AY109" s="66">
        <f t="shared" si="97"/>
        <v>0</v>
      </c>
      <c r="AZ109" s="66">
        <f t="shared" si="98"/>
        <v>0</v>
      </c>
      <c r="BA109" s="66">
        <f t="shared" si="99"/>
        <v>0</v>
      </c>
      <c r="BB109" s="66">
        <f t="shared" si="100"/>
        <v>0</v>
      </c>
      <c r="BC109" s="66">
        <f t="shared" si="61"/>
        <v>0</v>
      </c>
      <c r="BD109" s="66">
        <f t="shared" si="62"/>
        <v>0</v>
      </c>
      <c r="BE109" s="66">
        <f t="shared" si="63"/>
        <v>0</v>
      </c>
      <c r="BF109" s="66">
        <f t="shared" si="64"/>
        <v>0</v>
      </c>
      <c r="BG109" s="66">
        <f t="shared" si="65"/>
        <v>0</v>
      </c>
      <c r="BH109" s="66">
        <f t="shared" si="66"/>
        <v>0</v>
      </c>
      <c r="BI109" s="66">
        <f t="shared" si="67"/>
        <v>0</v>
      </c>
      <c r="BJ109" s="66">
        <f t="shared" si="68"/>
        <v>0</v>
      </c>
      <c r="BK109" s="66">
        <f t="shared" si="69"/>
        <v>0</v>
      </c>
      <c r="BL109" s="66">
        <f t="shared" si="70"/>
        <v>0</v>
      </c>
      <c r="BN109" s="109">
        <f t="shared" si="71"/>
        <v>0</v>
      </c>
      <c r="BO109" s="30">
        <f t="shared" si="87"/>
        <v>0</v>
      </c>
      <c r="BP109" s="30">
        <f t="shared" si="72"/>
        <v>0</v>
      </c>
      <c r="BQ109" s="30">
        <f t="shared" si="73"/>
        <v>0</v>
      </c>
      <c r="BR109" s="30">
        <f t="shared" si="74"/>
        <v>0</v>
      </c>
      <c r="BS109" s="30">
        <f t="shared" si="75"/>
        <v>0</v>
      </c>
      <c r="BU109" s="263"/>
      <c r="BV109" s="263"/>
      <c r="BW109" s="263"/>
      <c r="BX109" s="263"/>
      <c r="BY109" s="263"/>
      <c r="BZ109" s="263"/>
      <c r="CA109" s="263"/>
      <c r="CB109" s="270">
        <f t="shared" si="76"/>
        <v>0</v>
      </c>
      <c r="CD109" s="165" t="str">
        <f t="shared" si="88"/>
        <v>OK</v>
      </c>
      <c r="CE109" s="165" t="str">
        <f t="shared" si="89"/>
        <v>OK</v>
      </c>
      <c r="CF109" s="165" t="str">
        <f t="shared" si="90"/>
        <v>OK</v>
      </c>
    </row>
    <row r="110" spans="1:84" hidden="1">
      <c r="A110" t="s">
        <v>951</v>
      </c>
      <c r="B110" s="108" t="s">
        <v>335</v>
      </c>
      <c r="C110" s="144" t="str">
        <f>IF($D$2="ET",VLOOKUP(B110,'N0.7_Lookup_References'!$E$13:$K$71,2,FALSE),IF('N2.1_Network_Risk_Summary'!$C$2="GD",VLOOKUP(B110,'N0.7_Lookup_References'!$E$13:$K$73,4,FALSE),IF($D$2="GT",VLOOKUP(B110,'N0.7_Lookup_References'!$E$13:$K$71,6,FALSE),"")))</f>
        <v>No entry required</v>
      </c>
      <c r="D110" s="241" t="str">
        <f>IF($D$2="ET",VLOOKUP(B110,'N0.7_Lookup_References'!$E$13:$K$71,3,FALSE),IF('N2.1_Network_Risk_Summary'!$C$2="GD",VLOOKUP(B110,'N0.7_Lookup_References'!$E$13:$K$73,5,FALSE),IF($D$2="GT",VLOOKUP(B110,'N0.7_Lookup_References'!$E$13:$K$71,7,FALSE),"")))</f>
        <v>-</v>
      </c>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5"/>
      <c r="AJ110" s="315"/>
      <c r="AK110" s="315"/>
      <c r="AL110" s="315"/>
      <c r="AM110" s="315"/>
      <c r="AN110" s="315"/>
      <c r="AO110" s="315"/>
      <c r="AP110" s="315"/>
      <c r="AQ110" s="315"/>
      <c r="AR110" s="315"/>
      <c r="AS110" s="66">
        <f t="shared" si="91"/>
        <v>0</v>
      </c>
      <c r="AT110" s="66">
        <f t="shared" si="92"/>
        <v>0</v>
      </c>
      <c r="AU110" s="66">
        <f t="shared" si="93"/>
        <v>0</v>
      </c>
      <c r="AV110" s="66">
        <f t="shared" si="94"/>
        <v>0</v>
      </c>
      <c r="AW110" s="66">
        <f t="shared" si="95"/>
        <v>0</v>
      </c>
      <c r="AX110" s="66">
        <f t="shared" si="96"/>
        <v>0</v>
      </c>
      <c r="AY110" s="66">
        <f t="shared" si="97"/>
        <v>0</v>
      </c>
      <c r="AZ110" s="66">
        <f t="shared" si="98"/>
        <v>0</v>
      </c>
      <c r="BA110" s="66">
        <f t="shared" si="99"/>
        <v>0</v>
      </c>
      <c r="BB110" s="66">
        <f t="shared" si="100"/>
        <v>0</v>
      </c>
      <c r="BC110" s="66">
        <f t="shared" si="61"/>
        <v>0</v>
      </c>
      <c r="BD110" s="66">
        <f t="shared" si="62"/>
        <v>0</v>
      </c>
      <c r="BE110" s="66">
        <f t="shared" si="63"/>
        <v>0</v>
      </c>
      <c r="BF110" s="66">
        <f t="shared" si="64"/>
        <v>0</v>
      </c>
      <c r="BG110" s="66">
        <f t="shared" si="65"/>
        <v>0</v>
      </c>
      <c r="BH110" s="66">
        <f t="shared" si="66"/>
        <v>0</v>
      </c>
      <c r="BI110" s="66">
        <f t="shared" si="67"/>
        <v>0</v>
      </c>
      <c r="BJ110" s="66">
        <f t="shared" si="68"/>
        <v>0</v>
      </c>
      <c r="BK110" s="66">
        <f t="shared" si="69"/>
        <v>0</v>
      </c>
      <c r="BL110" s="66">
        <f t="shared" si="70"/>
        <v>0</v>
      </c>
      <c r="BN110" s="109">
        <f t="shared" si="71"/>
        <v>0</v>
      </c>
      <c r="BO110" s="30">
        <f t="shared" si="87"/>
        <v>0</v>
      </c>
      <c r="BP110" s="30">
        <f t="shared" si="72"/>
        <v>0</v>
      </c>
      <c r="BQ110" s="30">
        <f t="shared" si="73"/>
        <v>0</v>
      </c>
      <c r="BR110" s="30">
        <f t="shared" si="74"/>
        <v>0</v>
      </c>
      <c r="BS110" s="30">
        <f t="shared" si="75"/>
        <v>0</v>
      </c>
      <c r="BU110" s="263"/>
      <c r="BV110" s="263"/>
      <c r="BW110" s="263"/>
      <c r="BX110" s="263"/>
      <c r="BY110" s="263"/>
      <c r="BZ110" s="263"/>
      <c r="CA110" s="263"/>
      <c r="CB110" s="270">
        <f t="shared" si="76"/>
        <v>0</v>
      </c>
      <c r="CD110" s="165" t="str">
        <f t="shared" si="88"/>
        <v>OK</v>
      </c>
      <c r="CE110" s="165" t="str">
        <f t="shared" si="89"/>
        <v>OK</v>
      </c>
      <c r="CF110" s="165" t="str">
        <f t="shared" si="90"/>
        <v>OK</v>
      </c>
    </row>
    <row r="111" spans="1:84" hidden="1">
      <c r="A111" t="s">
        <v>951</v>
      </c>
      <c r="B111" s="108" t="s">
        <v>339</v>
      </c>
      <c r="C111" s="144" t="str">
        <f>IF($D$2="ET",VLOOKUP(B111,'N0.7_Lookup_References'!$E$13:$K$71,2,FALSE),IF('N2.1_Network_Risk_Summary'!$C$2="GD",VLOOKUP(B111,'N0.7_Lookup_References'!$E$13:$K$73,4,FALSE),IF($D$2="GT",VLOOKUP(B111,'N0.7_Lookup_References'!$E$13:$K$71,6,FALSE),"")))</f>
        <v>No entry required</v>
      </c>
      <c r="D111" s="241" t="str">
        <f>IF($D$2="ET",VLOOKUP(B111,'N0.7_Lookup_References'!$E$13:$K$71,3,FALSE),IF('N2.1_Network_Risk_Summary'!$C$2="GD",VLOOKUP(B111,'N0.7_Lookup_References'!$E$13:$K$73,5,FALSE),IF($D$2="GT",VLOOKUP(B111,'N0.7_Lookup_References'!$E$13:$K$71,7,FALSE),"")))</f>
        <v>-</v>
      </c>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5"/>
      <c r="AJ111" s="315"/>
      <c r="AK111" s="315"/>
      <c r="AL111" s="315"/>
      <c r="AM111" s="315"/>
      <c r="AN111" s="315"/>
      <c r="AO111" s="315"/>
      <c r="AP111" s="315"/>
      <c r="AQ111" s="315"/>
      <c r="AR111" s="315"/>
      <c r="AS111" s="66">
        <f t="shared" si="91"/>
        <v>0</v>
      </c>
      <c r="AT111" s="66">
        <f t="shared" si="92"/>
        <v>0</v>
      </c>
      <c r="AU111" s="66">
        <f t="shared" si="93"/>
        <v>0</v>
      </c>
      <c r="AV111" s="66">
        <f t="shared" si="94"/>
        <v>0</v>
      </c>
      <c r="AW111" s="66">
        <f t="shared" si="95"/>
        <v>0</v>
      </c>
      <c r="AX111" s="66">
        <f t="shared" si="96"/>
        <v>0</v>
      </c>
      <c r="AY111" s="66">
        <f t="shared" si="97"/>
        <v>0</v>
      </c>
      <c r="AZ111" s="66">
        <f t="shared" si="98"/>
        <v>0</v>
      </c>
      <c r="BA111" s="66">
        <f t="shared" si="99"/>
        <v>0</v>
      </c>
      <c r="BB111" s="66">
        <f t="shared" si="100"/>
        <v>0</v>
      </c>
      <c r="BC111" s="66">
        <f t="shared" si="61"/>
        <v>0</v>
      </c>
      <c r="BD111" s="66">
        <f t="shared" si="62"/>
        <v>0</v>
      </c>
      <c r="BE111" s="66">
        <f t="shared" si="63"/>
        <v>0</v>
      </c>
      <c r="BF111" s="66">
        <f t="shared" si="64"/>
        <v>0</v>
      </c>
      <c r="BG111" s="66">
        <f t="shared" si="65"/>
        <v>0</v>
      </c>
      <c r="BH111" s="66">
        <f t="shared" si="66"/>
        <v>0</v>
      </c>
      <c r="BI111" s="66">
        <f t="shared" si="67"/>
        <v>0</v>
      </c>
      <c r="BJ111" s="66">
        <f t="shared" si="68"/>
        <v>0</v>
      </c>
      <c r="BK111" s="66">
        <f t="shared" si="69"/>
        <v>0</v>
      </c>
      <c r="BL111" s="66">
        <f t="shared" si="70"/>
        <v>0</v>
      </c>
      <c r="BN111" s="109">
        <f t="shared" si="71"/>
        <v>0</v>
      </c>
      <c r="BO111" s="30">
        <f t="shared" si="87"/>
        <v>0</v>
      </c>
      <c r="BP111" s="30">
        <f t="shared" si="72"/>
        <v>0</v>
      </c>
      <c r="BQ111" s="30">
        <f t="shared" si="73"/>
        <v>0</v>
      </c>
      <c r="BR111" s="30">
        <f t="shared" si="74"/>
        <v>0</v>
      </c>
      <c r="BS111" s="30">
        <f t="shared" si="75"/>
        <v>0</v>
      </c>
      <c r="BU111" s="263"/>
      <c r="BV111" s="263"/>
      <c r="BW111" s="263"/>
      <c r="BX111" s="263"/>
      <c r="BY111" s="263"/>
      <c r="BZ111" s="263"/>
      <c r="CA111" s="263"/>
      <c r="CB111" s="270">
        <f t="shared" si="76"/>
        <v>0</v>
      </c>
      <c r="CD111" s="165" t="str">
        <f t="shared" si="88"/>
        <v>OK</v>
      </c>
      <c r="CE111" s="165" t="str">
        <f t="shared" si="89"/>
        <v>OK</v>
      </c>
      <c r="CF111" s="165" t="str">
        <f t="shared" si="90"/>
        <v>OK</v>
      </c>
    </row>
    <row r="112" spans="1:84" hidden="1">
      <c r="A112" t="s">
        <v>951</v>
      </c>
      <c r="B112" s="108" t="s">
        <v>343</v>
      </c>
      <c r="C112" s="144" t="str">
        <f>IF($D$2="ET",VLOOKUP(B112,'N0.7_Lookup_References'!$E$13:$K$71,2,FALSE),IF('N2.1_Network_Risk_Summary'!$C$2="GD",VLOOKUP(B112,'N0.7_Lookup_References'!$E$13:$K$73,4,FALSE),IF($D$2="GT",VLOOKUP(B112,'N0.7_Lookup_References'!$E$13:$K$71,6,FALSE),"")))</f>
        <v>No entry required</v>
      </c>
      <c r="D112" s="241" t="str">
        <f>IF($D$2="ET",VLOOKUP(B112,'N0.7_Lookup_References'!$E$13:$K$71,3,FALSE),IF('N2.1_Network_Risk_Summary'!$C$2="GD",VLOOKUP(B112,'N0.7_Lookup_References'!$E$13:$K$73,5,FALSE),IF($D$2="GT",VLOOKUP(B112,'N0.7_Lookup_References'!$E$13:$K$71,7,FALSE),"")))</f>
        <v>-</v>
      </c>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5"/>
      <c r="AJ112" s="315"/>
      <c r="AK112" s="315"/>
      <c r="AL112" s="315"/>
      <c r="AM112" s="315"/>
      <c r="AN112" s="315"/>
      <c r="AO112" s="315"/>
      <c r="AP112" s="315"/>
      <c r="AQ112" s="315"/>
      <c r="AR112" s="315"/>
      <c r="AS112" s="66">
        <f t="shared" si="91"/>
        <v>0</v>
      </c>
      <c r="AT112" s="66">
        <f t="shared" si="92"/>
        <v>0</v>
      </c>
      <c r="AU112" s="66">
        <f t="shared" si="93"/>
        <v>0</v>
      </c>
      <c r="AV112" s="66">
        <f t="shared" si="94"/>
        <v>0</v>
      </c>
      <c r="AW112" s="66">
        <f t="shared" si="95"/>
        <v>0</v>
      </c>
      <c r="AX112" s="66">
        <f t="shared" si="96"/>
        <v>0</v>
      </c>
      <c r="AY112" s="66">
        <f t="shared" si="97"/>
        <v>0</v>
      </c>
      <c r="AZ112" s="66">
        <f t="shared" si="98"/>
        <v>0</v>
      </c>
      <c r="BA112" s="66">
        <f t="shared" si="99"/>
        <v>0</v>
      </c>
      <c r="BB112" s="66">
        <f t="shared" si="100"/>
        <v>0</v>
      </c>
      <c r="BC112" s="66">
        <f t="shared" si="61"/>
        <v>0</v>
      </c>
      <c r="BD112" s="66">
        <f t="shared" si="62"/>
        <v>0</v>
      </c>
      <c r="BE112" s="66">
        <f t="shared" si="63"/>
        <v>0</v>
      </c>
      <c r="BF112" s="66">
        <f t="shared" si="64"/>
        <v>0</v>
      </c>
      <c r="BG112" s="66">
        <f t="shared" si="65"/>
        <v>0</v>
      </c>
      <c r="BH112" s="66">
        <f t="shared" si="66"/>
        <v>0</v>
      </c>
      <c r="BI112" s="66">
        <f t="shared" si="67"/>
        <v>0</v>
      </c>
      <c r="BJ112" s="66">
        <f t="shared" si="68"/>
        <v>0</v>
      </c>
      <c r="BK112" s="66">
        <f t="shared" si="69"/>
        <v>0</v>
      </c>
      <c r="BL112" s="66">
        <f t="shared" si="70"/>
        <v>0</v>
      </c>
      <c r="BN112" s="109">
        <f t="shared" si="71"/>
        <v>0</v>
      </c>
      <c r="BO112" s="30">
        <f t="shared" si="87"/>
        <v>0</v>
      </c>
      <c r="BP112" s="30">
        <f t="shared" si="72"/>
        <v>0</v>
      </c>
      <c r="BQ112" s="30">
        <f t="shared" si="73"/>
        <v>0</v>
      </c>
      <c r="BR112" s="30">
        <f t="shared" si="74"/>
        <v>0</v>
      </c>
      <c r="BS112" s="30">
        <f t="shared" si="75"/>
        <v>0</v>
      </c>
      <c r="BU112" s="263"/>
      <c r="BV112" s="263"/>
      <c r="BW112" s="263"/>
      <c r="BX112" s="263"/>
      <c r="BY112" s="263"/>
      <c r="BZ112" s="263"/>
      <c r="CA112" s="263"/>
      <c r="CB112" s="270">
        <f t="shared" si="76"/>
        <v>0</v>
      </c>
      <c r="CD112" s="165" t="str">
        <f t="shared" si="88"/>
        <v>OK</v>
      </c>
      <c r="CE112" s="165" t="str">
        <f t="shared" si="89"/>
        <v>OK</v>
      </c>
      <c r="CF112" s="165" t="str">
        <f t="shared" si="90"/>
        <v>OK</v>
      </c>
    </row>
    <row r="113" spans="1:84" hidden="1">
      <c r="A113" t="s">
        <v>951</v>
      </c>
      <c r="B113" s="108" t="s">
        <v>347</v>
      </c>
      <c r="C113" s="144" t="str">
        <f>IF($D$2="ET",VLOOKUP(B113,'N0.7_Lookup_References'!$E$13:$K$71,2,FALSE),IF('N2.1_Network_Risk_Summary'!$C$2="GD",VLOOKUP(B113,'N0.7_Lookup_References'!$E$13:$K$73,4,FALSE),IF($D$2="GT",VLOOKUP(B113,'N0.7_Lookup_References'!$E$13:$K$71,6,FALSE),"")))</f>
        <v>No entry required</v>
      </c>
      <c r="D113" s="241" t="str">
        <f>IF($D$2="ET",VLOOKUP(B113,'N0.7_Lookup_References'!$E$13:$K$71,3,FALSE),IF('N2.1_Network_Risk_Summary'!$C$2="GD",VLOOKUP(B113,'N0.7_Lookup_References'!$E$13:$K$73,5,FALSE),IF($D$2="GT",VLOOKUP(B113,'N0.7_Lookup_References'!$E$13:$K$71,7,FALSE),"")))</f>
        <v>-</v>
      </c>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5"/>
      <c r="AJ113" s="315"/>
      <c r="AK113" s="315"/>
      <c r="AL113" s="315"/>
      <c r="AM113" s="315"/>
      <c r="AN113" s="315"/>
      <c r="AO113" s="315"/>
      <c r="AP113" s="315"/>
      <c r="AQ113" s="315"/>
      <c r="AR113" s="315"/>
      <c r="AS113" s="66">
        <f t="shared" si="91"/>
        <v>0</v>
      </c>
      <c r="AT113" s="66">
        <f t="shared" si="92"/>
        <v>0</v>
      </c>
      <c r="AU113" s="66">
        <f t="shared" si="93"/>
        <v>0</v>
      </c>
      <c r="AV113" s="66">
        <f t="shared" si="94"/>
        <v>0</v>
      </c>
      <c r="AW113" s="66">
        <f t="shared" si="95"/>
        <v>0</v>
      </c>
      <c r="AX113" s="66">
        <f t="shared" si="96"/>
        <v>0</v>
      </c>
      <c r="AY113" s="66">
        <f t="shared" si="97"/>
        <v>0</v>
      </c>
      <c r="AZ113" s="66">
        <f t="shared" si="98"/>
        <v>0</v>
      </c>
      <c r="BA113" s="66">
        <f t="shared" si="99"/>
        <v>0</v>
      </c>
      <c r="BB113" s="66">
        <f t="shared" si="100"/>
        <v>0</v>
      </c>
      <c r="BC113" s="66">
        <f t="shared" ref="BC113:BC138" si="101">AI113-Y113-O113</f>
        <v>0</v>
      </c>
      <c r="BD113" s="66">
        <f t="shared" ref="BD113:BD138" si="102">AJ113-Z113-P113</f>
        <v>0</v>
      </c>
      <c r="BE113" s="66">
        <f t="shared" ref="BE113:BE138" si="103">AK113-AA113-Q113</f>
        <v>0</v>
      </c>
      <c r="BF113" s="66">
        <f t="shared" ref="BF113:BF138" si="104">AL113-AB113-R113</f>
        <v>0</v>
      </c>
      <c r="BG113" s="66">
        <f t="shared" ref="BG113:BG138" si="105">AM113-AC113-S113</f>
        <v>0</v>
      </c>
      <c r="BH113" s="66">
        <f t="shared" ref="BH113:BH138" si="106">AN113-AD113-T113</f>
        <v>0</v>
      </c>
      <c r="BI113" s="66">
        <f t="shared" ref="BI113:BI138" si="107">AO113-AE113-U113</f>
        <v>0</v>
      </c>
      <c r="BJ113" s="66">
        <f t="shared" ref="BJ113:BJ138" si="108">AP113-AF113-V113</f>
        <v>0</v>
      </c>
      <c r="BK113" s="66">
        <f t="shared" ref="BK113:BK138" si="109">AQ113-AG113-W113</f>
        <v>0</v>
      </c>
      <c r="BL113" s="66">
        <f t="shared" ref="BL113:BL138" si="110">AR113-AH113-X113</f>
        <v>0</v>
      </c>
      <c r="BN113" s="109">
        <f t="shared" ref="BN113:BN138" si="111">SUM(E113:N113)</f>
        <v>0</v>
      </c>
      <c r="BO113" s="30">
        <f t="shared" si="87"/>
        <v>0</v>
      </c>
      <c r="BP113" s="30">
        <f t="shared" ref="BP113:BP138" si="112">SUM(O113:X113)</f>
        <v>0</v>
      </c>
      <c r="BQ113" s="30">
        <f t="shared" ref="BQ113:BQ138" si="113">SUM(Y113:AH113)</f>
        <v>0</v>
      </c>
      <c r="BR113" s="30">
        <f t="shared" ref="BR113:BR138" si="114">SUM(AI113:AR113)</f>
        <v>0</v>
      </c>
      <c r="BS113" s="30">
        <f t="shared" ref="BS113:BS138" si="115">SUM(BC113:BL113)</f>
        <v>0</v>
      </c>
      <c r="BU113" s="263"/>
      <c r="BV113" s="263"/>
      <c r="BW113" s="263"/>
      <c r="BX113" s="263"/>
      <c r="BY113" s="263"/>
      <c r="BZ113" s="263"/>
      <c r="CA113" s="263"/>
      <c r="CB113" s="270">
        <f t="shared" ref="CB113:CB138" si="116">SUM(BX113:CA113)</f>
        <v>0</v>
      </c>
      <c r="CD113" s="165" t="str">
        <f t="shared" si="88"/>
        <v>OK</v>
      </c>
      <c r="CE113" s="165" t="str">
        <f t="shared" ref="CE113:CE138" si="117">IF(ABS((BU113+BV113+BW113 - BN113))&lt;0.01,"OK","Error")</f>
        <v>OK</v>
      </c>
      <c r="CF113" s="165" t="str">
        <f t="shared" ref="CF113:CF138" si="118">IF(ABS(SUM(BZ113+CA113) - BS113)&lt;0.01,"OK","Error")</f>
        <v>OK</v>
      </c>
    </row>
    <row r="114" spans="1:84" hidden="1">
      <c r="A114" t="s">
        <v>951</v>
      </c>
      <c r="B114" s="108" t="s">
        <v>351</v>
      </c>
      <c r="C114" s="144" t="str">
        <f>IF($D$2="ET",VLOOKUP(B114,'N0.7_Lookup_References'!$E$13:$K$71,2,FALSE),IF('N2.1_Network_Risk_Summary'!$C$2="GD",VLOOKUP(B114,'N0.7_Lookup_References'!$E$13:$K$73,4,FALSE),IF($D$2="GT",VLOOKUP(B114,'N0.7_Lookup_References'!$E$13:$K$71,6,FALSE),"")))</f>
        <v>No entry required</v>
      </c>
      <c r="D114" s="241" t="str">
        <f>IF($D$2="ET",VLOOKUP(B114,'N0.7_Lookup_References'!$E$13:$K$71,3,FALSE),IF('N2.1_Network_Risk_Summary'!$C$2="GD",VLOOKUP(B114,'N0.7_Lookup_References'!$E$13:$K$73,5,FALSE),IF($D$2="GT",VLOOKUP(B114,'N0.7_Lookup_References'!$E$13:$K$71,7,FALSE),"")))</f>
        <v>-</v>
      </c>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5"/>
      <c r="AJ114" s="315"/>
      <c r="AK114" s="315"/>
      <c r="AL114" s="315"/>
      <c r="AM114" s="315"/>
      <c r="AN114" s="315"/>
      <c r="AO114" s="315"/>
      <c r="AP114" s="315"/>
      <c r="AQ114" s="315"/>
      <c r="AR114" s="315"/>
      <c r="AS114" s="66">
        <f t="shared" si="91"/>
        <v>0</v>
      </c>
      <c r="AT114" s="66">
        <f t="shared" si="92"/>
        <v>0</v>
      </c>
      <c r="AU114" s="66">
        <f t="shared" si="93"/>
        <v>0</v>
      </c>
      <c r="AV114" s="66">
        <f t="shared" si="94"/>
        <v>0</v>
      </c>
      <c r="AW114" s="66">
        <f t="shared" si="95"/>
        <v>0</v>
      </c>
      <c r="AX114" s="66">
        <f t="shared" si="96"/>
        <v>0</v>
      </c>
      <c r="AY114" s="66">
        <f t="shared" si="97"/>
        <v>0</v>
      </c>
      <c r="AZ114" s="66">
        <f t="shared" si="98"/>
        <v>0</v>
      </c>
      <c r="BA114" s="66">
        <f t="shared" si="99"/>
        <v>0</v>
      </c>
      <c r="BB114" s="66">
        <f t="shared" si="100"/>
        <v>0</v>
      </c>
      <c r="BC114" s="66">
        <f t="shared" si="101"/>
        <v>0</v>
      </c>
      <c r="BD114" s="66">
        <f t="shared" si="102"/>
        <v>0</v>
      </c>
      <c r="BE114" s="66">
        <f t="shared" si="103"/>
        <v>0</v>
      </c>
      <c r="BF114" s="66">
        <f t="shared" si="104"/>
        <v>0</v>
      </c>
      <c r="BG114" s="66">
        <f t="shared" si="105"/>
        <v>0</v>
      </c>
      <c r="BH114" s="66">
        <f t="shared" si="106"/>
        <v>0</v>
      </c>
      <c r="BI114" s="66">
        <f t="shared" si="107"/>
        <v>0</v>
      </c>
      <c r="BJ114" s="66">
        <f t="shared" si="108"/>
        <v>0</v>
      </c>
      <c r="BK114" s="66">
        <f t="shared" si="109"/>
        <v>0</v>
      </c>
      <c r="BL114" s="66">
        <f t="shared" si="110"/>
        <v>0</v>
      </c>
      <c r="BN114" s="109">
        <f t="shared" si="111"/>
        <v>0</v>
      </c>
      <c r="BO114" s="30">
        <f t="shared" si="87"/>
        <v>0</v>
      </c>
      <c r="BP114" s="30">
        <f t="shared" si="112"/>
        <v>0</v>
      </c>
      <c r="BQ114" s="30">
        <f t="shared" si="113"/>
        <v>0</v>
      </c>
      <c r="BR114" s="30">
        <f t="shared" si="114"/>
        <v>0</v>
      </c>
      <c r="BS114" s="30">
        <f t="shared" si="115"/>
        <v>0</v>
      </c>
      <c r="BU114" s="263"/>
      <c r="BV114" s="263"/>
      <c r="BW114" s="263"/>
      <c r="BX114" s="263"/>
      <c r="BY114" s="263"/>
      <c r="BZ114" s="263"/>
      <c r="CA114" s="263"/>
      <c r="CB114" s="270">
        <f t="shared" si="116"/>
        <v>0</v>
      </c>
      <c r="CD114" s="165" t="str">
        <f t="shared" si="88"/>
        <v>OK</v>
      </c>
      <c r="CE114" s="165" t="str">
        <f t="shared" si="117"/>
        <v>OK</v>
      </c>
      <c r="CF114" s="165" t="str">
        <f t="shared" si="118"/>
        <v>OK</v>
      </c>
    </row>
    <row r="115" spans="1:84" hidden="1">
      <c r="A115" t="s">
        <v>951</v>
      </c>
      <c r="B115" s="108" t="s">
        <v>355</v>
      </c>
      <c r="C115" s="144" t="str">
        <f>IF($D$2="ET",VLOOKUP(B115,'N0.7_Lookup_References'!$E$13:$K$71,2,FALSE),IF('N2.1_Network_Risk_Summary'!$C$2="GD",VLOOKUP(B115,'N0.7_Lookup_References'!$E$13:$K$73,4,FALSE),IF($D$2="GT",VLOOKUP(B115,'N0.7_Lookup_References'!$E$13:$K$71,6,FALSE),"")))</f>
        <v>No entry required</v>
      </c>
      <c r="D115" s="241" t="str">
        <f>IF($D$2="ET",VLOOKUP(B115,'N0.7_Lookup_References'!$E$13:$K$71,3,FALSE),IF('N2.1_Network_Risk_Summary'!$C$2="GD",VLOOKUP(B115,'N0.7_Lookup_References'!$E$13:$K$73,5,FALSE),IF($D$2="GT",VLOOKUP(B115,'N0.7_Lookup_References'!$E$13:$K$71,7,FALSE),"")))</f>
        <v>-</v>
      </c>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c r="AA115" s="314"/>
      <c r="AB115" s="314"/>
      <c r="AC115" s="314"/>
      <c r="AD115" s="314"/>
      <c r="AE115" s="314"/>
      <c r="AF115" s="314"/>
      <c r="AG115" s="314"/>
      <c r="AH115" s="314"/>
      <c r="AI115" s="315"/>
      <c r="AJ115" s="315"/>
      <c r="AK115" s="315"/>
      <c r="AL115" s="315"/>
      <c r="AM115" s="315"/>
      <c r="AN115" s="315"/>
      <c r="AO115" s="315"/>
      <c r="AP115" s="315"/>
      <c r="AQ115" s="315"/>
      <c r="AR115" s="315"/>
      <c r="AS115" s="66">
        <f t="shared" si="91"/>
        <v>0</v>
      </c>
      <c r="AT115" s="66">
        <f t="shared" si="92"/>
        <v>0</v>
      </c>
      <c r="AU115" s="66">
        <f t="shared" si="93"/>
        <v>0</v>
      </c>
      <c r="AV115" s="66">
        <f t="shared" si="94"/>
        <v>0</v>
      </c>
      <c r="AW115" s="66">
        <f t="shared" si="95"/>
        <v>0</v>
      </c>
      <c r="AX115" s="66">
        <f t="shared" si="96"/>
        <v>0</v>
      </c>
      <c r="AY115" s="66">
        <f t="shared" si="97"/>
        <v>0</v>
      </c>
      <c r="AZ115" s="66">
        <f t="shared" si="98"/>
        <v>0</v>
      </c>
      <c r="BA115" s="66">
        <f t="shared" si="99"/>
        <v>0</v>
      </c>
      <c r="BB115" s="66">
        <f t="shared" si="100"/>
        <v>0</v>
      </c>
      <c r="BC115" s="66">
        <f t="shared" si="101"/>
        <v>0</v>
      </c>
      <c r="BD115" s="66">
        <f t="shared" si="102"/>
        <v>0</v>
      </c>
      <c r="BE115" s="66">
        <f t="shared" si="103"/>
        <v>0</v>
      </c>
      <c r="BF115" s="66">
        <f t="shared" si="104"/>
        <v>0</v>
      </c>
      <c r="BG115" s="66">
        <f t="shared" si="105"/>
        <v>0</v>
      </c>
      <c r="BH115" s="66">
        <f t="shared" si="106"/>
        <v>0</v>
      </c>
      <c r="BI115" s="66">
        <f t="shared" si="107"/>
        <v>0</v>
      </c>
      <c r="BJ115" s="66">
        <f t="shared" si="108"/>
        <v>0</v>
      </c>
      <c r="BK115" s="66">
        <f t="shared" si="109"/>
        <v>0</v>
      </c>
      <c r="BL115" s="66">
        <f t="shared" si="110"/>
        <v>0</v>
      </c>
      <c r="BN115" s="109">
        <f t="shared" si="111"/>
        <v>0</v>
      </c>
      <c r="BO115" s="30">
        <f t="shared" si="87"/>
        <v>0</v>
      </c>
      <c r="BP115" s="30">
        <f t="shared" si="112"/>
        <v>0</v>
      </c>
      <c r="BQ115" s="30">
        <f t="shared" si="113"/>
        <v>0</v>
      </c>
      <c r="BR115" s="30">
        <f t="shared" si="114"/>
        <v>0</v>
      </c>
      <c r="BS115" s="30">
        <f t="shared" si="115"/>
        <v>0</v>
      </c>
      <c r="BU115" s="263"/>
      <c r="BV115" s="263"/>
      <c r="BW115" s="263"/>
      <c r="BX115" s="263"/>
      <c r="BY115" s="263"/>
      <c r="BZ115" s="263"/>
      <c r="CA115" s="263"/>
      <c r="CB115" s="270">
        <f t="shared" si="116"/>
        <v>0</v>
      </c>
      <c r="CD115" s="165" t="str">
        <f t="shared" si="88"/>
        <v>OK</v>
      </c>
      <c r="CE115" s="165" t="str">
        <f t="shared" si="117"/>
        <v>OK</v>
      </c>
      <c r="CF115" s="165" t="str">
        <f t="shared" si="118"/>
        <v>OK</v>
      </c>
    </row>
    <row r="116" spans="1:84" hidden="1">
      <c r="A116" t="s">
        <v>951</v>
      </c>
      <c r="B116" s="108" t="s">
        <v>358</v>
      </c>
      <c r="C116" s="144" t="str">
        <f>IF($D$2="ET",VLOOKUP(B116,'N0.7_Lookup_References'!$E$13:$K$71,2,FALSE),IF('N2.1_Network_Risk_Summary'!$C$2="GD",VLOOKUP(B116,'N0.7_Lookup_References'!$E$13:$K$73,4,FALSE),IF($D$2="GT",VLOOKUP(B116,'N0.7_Lookup_References'!$E$13:$K$71,6,FALSE),"")))</f>
        <v>No entry required</v>
      </c>
      <c r="D116" s="241" t="str">
        <f>IF($D$2="ET",VLOOKUP(B116,'N0.7_Lookup_References'!$E$13:$K$71,3,FALSE),IF('N2.1_Network_Risk_Summary'!$C$2="GD",VLOOKUP(B116,'N0.7_Lookup_References'!$E$13:$K$73,5,FALSE),IF($D$2="GT",VLOOKUP(B116,'N0.7_Lookup_References'!$E$13:$K$71,7,FALSE),"")))</f>
        <v>-</v>
      </c>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5"/>
      <c r="AJ116" s="315"/>
      <c r="AK116" s="315"/>
      <c r="AL116" s="315"/>
      <c r="AM116" s="315"/>
      <c r="AN116" s="315"/>
      <c r="AO116" s="315"/>
      <c r="AP116" s="315"/>
      <c r="AQ116" s="315"/>
      <c r="AR116" s="315"/>
      <c r="AS116" s="66">
        <f t="shared" si="91"/>
        <v>0</v>
      </c>
      <c r="AT116" s="66">
        <f t="shared" si="92"/>
        <v>0</v>
      </c>
      <c r="AU116" s="66">
        <f t="shared" si="93"/>
        <v>0</v>
      </c>
      <c r="AV116" s="66">
        <f t="shared" si="94"/>
        <v>0</v>
      </c>
      <c r="AW116" s="66">
        <f t="shared" si="95"/>
        <v>0</v>
      </c>
      <c r="AX116" s="66">
        <f t="shared" si="96"/>
        <v>0</v>
      </c>
      <c r="AY116" s="66">
        <f t="shared" si="97"/>
        <v>0</v>
      </c>
      <c r="AZ116" s="66">
        <f t="shared" si="98"/>
        <v>0</v>
      </c>
      <c r="BA116" s="66">
        <f t="shared" si="99"/>
        <v>0</v>
      </c>
      <c r="BB116" s="66">
        <f t="shared" si="100"/>
        <v>0</v>
      </c>
      <c r="BC116" s="66">
        <f t="shared" si="101"/>
        <v>0</v>
      </c>
      <c r="BD116" s="66">
        <f t="shared" si="102"/>
        <v>0</v>
      </c>
      <c r="BE116" s="66">
        <f t="shared" si="103"/>
        <v>0</v>
      </c>
      <c r="BF116" s="66">
        <f t="shared" si="104"/>
        <v>0</v>
      </c>
      <c r="BG116" s="66">
        <f t="shared" si="105"/>
        <v>0</v>
      </c>
      <c r="BH116" s="66">
        <f t="shared" si="106"/>
        <v>0</v>
      </c>
      <c r="BI116" s="66">
        <f t="shared" si="107"/>
        <v>0</v>
      </c>
      <c r="BJ116" s="66">
        <f t="shared" si="108"/>
        <v>0</v>
      </c>
      <c r="BK116" s="66">
        <f t="shared" si="109"/>
        <v>0</v>
      </c>
      <c r="BL116" s="66">
        <f t="shared" si="110"/>
        <v>0</v>
      </c>
      <c r="BN116" s="109">
        <f t="shared" si="111"/>
        <v>0</v>
      </c>
      <c r="BO116" s="30">
        <f t="shared" si="87"/>
        <v>0</v>
      </c>
      <c r="BP116" s="30">
        <f t="shared" si="112"/>
        <v>0</v>
      </c>
      <c r="BQ116" s="30">
        <f t="shared" si="113"/>
        <v>0</v>
      </c>
      <c r="BR116" s="30">
        <f t="shared" si="114"/>
        <v>0</v>
      </c>
      <c r="BS116" s="30">
        <f t="shared" si="115"/>
        <v>0</v>
      </c>
      <c r="BU116" s="263"/>
      <c r="BV116" s="263"/>
      <c r="BW116" s="263"/>
      <c r="BX116" s="263"/>
      <c r="BY116" s="263"/>
      <c r="BZ116" s="263"/>
      <c r="CA116" s="263"/>
      <c r="CB116" s="270">
        <f t="shared" si="116"/>
        <v>0</v>
      </c>
      <c r="CD116" s="165" t="str">
        <f t="shared" si="88"/>
        <v>OK</v>
      </c>
      <c r="CE116" s="165" t="str">
        <f t="shared" si="117"/>
        <v>OK</v>
      </c>
      <c r="CF116" s="165" t="str">
        <f t="shared" si="118"/>
        <v>OK</v>
      </c>
    </row>
    <row r="117" spans="1:84" hidden="1">
      <c r="A117" t="s">
        <v>951</v>
      </c>
      <c r="B117" s="108" t="s">
        <v>361</v>
      </c>
      <c r="C117" s="144" t="str">
        <f>IF($D$2="ET",VLOOKUP(B117,'N0.7_Lookup_References'!$E$13:$K$71,2,FALSE),IF('N2.1_Network_Risk_Summary'!$C$2="GD",VLOOKUP(B117,'N0.7_Lookup_References'!$E$13:$K$73,4,FALSE),IF($D$2="GT",VLOOKUP(B117,'N0.7_Lookup_References'!$E$13:$K$71,6,FALSE),"")))</f>
        <v>No entry required</v>
      </c>
      <c r="D117" s="241" t="str">
        <f>IF($D$2="ET",VLOOKUP(B117,'N0.7_Lookup_References'!$E$13:$K$71,3,FALSE),IF('N2.1_Network_Risk_Summary'!$C$2="GD",VLOOKUP(B117,'N0.7_Lookup_References'!$E$13:$K$73,5,FALSE),IF($D$2="GT",VLOOKUP(B117,'N0.7_Lookup_References'!$E$13:$K$71,7,FALSE),"")))</f>
        <v>-</v>
      </c>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5"/>
      <c r="AJ117" s="315"/>
      <c r="AK117" s="315"/>
      <c r="AL117" s="315"/>
      <c r="AM117" s="315"/>
      <c r="AN117" s="315"/>
      <c r="AO117" s="315"/>
      <c r="AP117" s="315"/>
      <c r="AQ117" s="315"/>
      <c r="AR117" s="315"/>
      <c r="AS117" s="66">
        <f t="shared" si="91"/>
        <v>0</v>
      </c>
      <c r="AT117" s="66">
        <f t="shared" si="92"/>
        <v>0</v>
      </c>
      <c r="AU117" s="66">
        <f t="shared" si="93"/>
        <v>0</v>
      </c>
      <c r="AV117" s="66">
        <f t="shared" si="94"/>
        <v>0</v>
      </c>
      <c r="AW117" s="66">
        <f t="shared" si="95"/>
        <v>0</v>
      </c>
      <c r="AX117" s="66">
        <f t="shared" si="96"/>
        <v>0</v>
      </c>
      <c r="AY117" s="66">
        <f t="shared" si="97"/>
        <v>0</v>
      </c>
      <c r="AZ117" s="66">
        <f t="shared" si="98"/>
        <v>0</v>
      </c>
      <c r="BA117" s="66">
        <f t="shared" si="99"/>
        <v>0</v>
      </c>
      <c r="BB117" s="66">
        <f t="shared" si="100"/>
        <v>0</v>
      </c>
      <c r="BC117" s="66">
        <f t="shared" si="101"/>
        <v>0</v>
      </c>
      <c r="BD117" s="66">
        <f t="shared" si="102"/>
        <v>0</v>
      </c>
      <c r="BE117" s="66">
        <f t="shared" si="103"/>
        <v>0</v>
      </c>
      <c r="BF117" s="66">
        <f t="shared" si="104"/>
        <v>0</v>
      </c>
      <c r="BG117" s="66">
        <f t="shared" si="105"/>
        <v>0</v>
      </c>
      <c r="BH117" s="66">
        <f t="shared" si="106"/>
        <v>0</v>
      </c>
      <c r="BI117" s="66">
        <f t="shared" si="107"/>
        <v>0</v>
      </c>
      <c r="BJ117" s="66">
        <f t="shared" si="108"/>
        <v>0</v>
      </c>
      <c r="BK117" s="66">
        <f t="shared" si="109"/>
        <v>0</v>
      </c>
      <c r="BL117" s="66">
        <f t="shared" si="110"/>
        <v>0</v>
      </c>
      <c r="BN117" s="109">
        <f t="shared" si="111"/>
        <v>0</v>
      </c>
      <c r="BO117" s="30">
        <f t="shared" si="87"/>
        <v>0</v>
      </c>
      <c r="BP117" s="30">
        <f t="shared" si="112"/>
        <v>0</v>
      </c>
      <c r="BQ117" s="30">
        <f t="shared" si="113"/>
        <v>0</v>
      </c>
      <c r="BR117" s="30">
        <f t="shared" si="114"/>
        <v>0</v>
      </c>
      <c r="BS117" s="30">
        <f t="shared" si="115"/>
        <v>0</v>
      </c>
      <c r="BU117" s="263"/>
      <c r="BV117" s="263"/>
      <c r="BW117" s="263"/>
      <c r="BX117" s="263"/>
      <c r="BY117" s="263"/>
      <c r="BZ117" s="263"/>
      <c r="CA117" s="263"/>
      <c r="CB117" s="270">
        <f t="shared" si="116"/>
        <v>0</v>
      </c>
      <c r="CD117" s="165" t="str">
        <f t="shared" si="88"/>
        <v>OK</v>
      </c>
      <c r="CE117" s="165" t="str">
        <f t="shared" si="117"/>
        <v>OK</v>
      </c>
      <c r="CF117" s="165" t="str">
        <f t="shared" si="118"/>
        <v>OK</v>
      </c>
    </row>
    <row r="118" spans="1:84" hidden="1">
      <c r="A118" t="s">
        <v>951</v>
      </c>
      <c r="B118" s="108" t="s">
        <v>364</v>
      </c>
      <c r="C118" s="144" t="str">
        <f>IF($D$2="ET",VLOOKUP(B118,'N0.7_Lookup_References'!$E$13:$K$71,2,FALSE),IF('N2.1_Network_Risk_Summary'!$C$2="GD",VLOOKUP(B118,'N0.7_Lookup_References'!$E$13:$K$73,4,FALSE),IF($D$2="GT",VLOOKUP(B118,'N0.7_Lookup_References'!$E$13:$K$71,6,FALSE),"")))</f>
        <v>No entry required</v>
      </c>
      <c r="D118" s="241" t="str">
        <f>IF($D$2="ET",VLOOKUP(B118,'N0.7_Lookup_References'!$E$13:$K$71,3,FALSE),IF('N2.1_Network_Risk_Summary'!$C$2="GD",VLOOKUP(B118,'N0.7_Lookup_References'!$E$13:$K$73,5,FALSE),IF($D$2="GT",VLOOKUP(B118,'N0.7_Lookup_References'!$E$13:$K$71,7,FALSE),"")))</f>
        <v>-</v>
      </c>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5"/>
      <c r="AJ118" s="315"/>
      <c r="AK118" s="315"/>
      <c r="AL118" s="315"/>
      <c r="AM118" s="315"/>
      <c r="AN118" s="315"/>
      <c r="AO118" s="315"/>
      <c r="AP118" s="315"/>
      <c r="AQ118" s="315"/>
      <c r="AR118" s="315"/>
      <c r="AS118" s="66">
        <f t="shared" si="91"/>
        <v>0</v>
      </c>
      <c r="AT118" s="66">
        <f t="shared" si="92"/>
        <v>0</v>
      </c>
      <c r="AU118" s="66">
        <f t="shared" si="93"/>
        <v>0</v>
      </c>
      <c r="AV118" s="66">
        <f t="shared" si="94"/>
        <v>0</v>
      </c>
      <c r="AW118" s="66">
        <f t="shared" si="95"/>
        <v>0</v>
      </c>
      <c r="AX118" s="66">
        <f t="shared" si="96"/>
        <v>0</v>
      </c>
      <c r="AY118" s="66">
        <f t="shared" si="97"/>
        <v>0</v>
      </c>
      <c r="AZ118" s="66">
        <f t="shared" si="98"/>
        <v>0</v>
      </c>
      <c r="BA118" s="66">
        <f t="shared" si="99"/>
        <v>0</v>
      </c>
      <c r="BB118" s="66">
        <f t="shared" si="100"/>
        <v>0</v>
      </c>
      <c r="BC118" s="66">
        <f t="shared" si="101"/>
        <v>0</v>
      </c>
      <c r="BD118" s="66">
        <f t="shared" si="102"/>
        <v>0</v>
      </c>
      <c r="BE118" s="66">
        <f t="shared" si="103"/>
        <v>0</v>
      </c>
      <c r="BF118" s="66">
        <f t="shared" si="104"/>
        <v>0</v>
      </c>
      <c r="BG118" s="66">
        <f t="shared" si="105"/>
        <v>0</v>
      </c>
      <c r="BH118" s="66">
        <f t="shared" si="106"/>
        <v>0</v>
      </c>
      <c r="BI118" s="66">
        <f t="shared" si="107"/>
        <v>0</v>
      </c>
      <c r="BJ118" s="66">
        <f t="shared" si="108"/>
        <v>0</v>
      </c>
      <c r="BK118" s="66">
        <f t="shared" si="109"/>
        <v>0</v>
      </c>
      <c r="BL118" s="66">
        <f t="shared" si="110"/>
        <v>0</v>
      </c>
      <c r="BN118" s="109">
        <f t="shared" si="111"/>
        <v>0</v>
      </c>
      <c r="BO118" s="30">
        <f t="shared" si="87"/>
        <v>0</v>
      </c>
      <c r="BP118" s="30">
        <f t="shared" si="112"/>
        <v>0</v>
      </c>
      <c r="BQ118" s="30">
        <f t="shared" si="113"/>
        <v>0</v>
      </c>
      <c r="BR118" s="30">
        <f t="shared" si="114"/>
        <v>0</v>
      </c>
      <c r="BS118" s="30">
        <f t="shared" si="115"/>
        <v>0</v>
      </c>
      <c r="BU118" s="263"/>
      <c r="BV118" s="263"/>
      <c r="BW118" s="263"/>
      <c r="BX118" s="263"/>
      <c r="BY118" s="263"/>
      <c r="BZ118" s="263"/>
      <c r="CA118" s="263"/>
      <c r="CB118" s="270">
        <f t="shared" si="116"/>
        <v>0</v>
      </c>
      <c r="CD118" s="165" t="str">
        <f t="shared" si="88"/>
        <v>OK</v>
      </c>
      <c r="CE118" s="165" t="str">
        <f t="shared" si="117"/>
        <v>OK</v>
      </c>
      <c r="CF118" s="165" t="str">
        <f t="shared" si="118"/>
        <v>OK</v>
      </c>
    </row>
    <row r="119" spans="1:84" hidden="1">
      <c r="A119" t="s">
        <v>951</v>
      </c>
      <c r="B119" s="108" t="s">
        <v>368</v>
      </c>
      <c r="C119" s="144" t="str">
        <f>IF($D$2="ET",VLOOKUP(B119,'N0.7_Lookup_References'!$E$13:$K$71,2,FALSE),IF('N2.1_Network_Risk_Summary'!$C$2="GD",VLOOKUP(B119,'N0.7_Lookup_References'!$E$13:$K$73,4,FALSE),IF($D$2="GT",VLOOKUP(B119,'N0.7_Lookup_References'!$E$13:$K$71,6,FALSE),"")))</f>
        <v>No entry required</v>
      </c>
      <c r="D119" s="241" t="str">
        <f>IF($D$2="ET",VLOOKUP(B119,'N0.7_Lookup_References'!$E$13:$K$71,3,FALSE),IF('N2.1_Network_Risk_Summary'!$C$2="GD",VLOOKUP(B119,'N0.7_Lookup_References'!$E$13:$K$73,5,FALSE),IF($D$2="GT",VLOOKUP(B119,'N0.7_Lookup_References'!$E$13:$K$71,7,FALSE),"")))</f>
        <v>-</v>
      </c>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5"/>
      <c r="AJ119" s="315"/>
      <c r="AK119" s="315"/>
      <c r="AL119" s="315"/>
      <c r="AM119" s="315"/>
      <c r="AN119" s="315"/>
      <c r="AO119" s="315"/>
      <c r="AP119" s="315"/>
      <c r="AQ119" s="315"/>
      <c r="AR119" s="315"/>
      <c r="AS119" s="66">
        <f t="shared" si="91"/>
        <v>0</v>
      </c>
      <c r="AT119" s="66">
        <f t="shared" si="92"/>
        <v>0</v>
      </c>
      <c r="AU119" s="66">
        <f t="shared" si="93"/>
        <v>0</v>
      </c>
      <c r="AV119" s="66">
        <f t="shared" si="94"/>
        <v>0</v>
      </c>
      <c r="AW119" s="66">
        <f t="shared" si="95"/>
        <v>0</v>
      </c>
      <c r="AX119" s="66">
        <f t="shared" si="96"/>
        <v>0</v>
      </c>
      <c r="AY119" s="66">
        <f t="shared" si="97"/>
        <v>0</v>
      </c>
      <c r="AZ119" s="66">
        <f t="shared" si="98"/>
        <v>0</v>
      </c>
      <c r="BA119" s="66">
        <f t="shared" si="99"/>
        <v>0</v>
      </c>
      <c r="BB119" s="66">
        <f t="shared" si="100"/>
        <v>0</v>
      </c>
      <c r="BC119" s="66">
        <f t="shared" si="101"/>
        <v>0</v>
      </c>
      <c r="BD119" s="66">
        <f t="shared" si="102"/>
        <v>0</v>
      </c>
      <c r="BE119" s="66">
        <f t="shared" si="103"/>
        <v>0</v>
      </c>
      <c r="BF119" s="66">
        <f t="shared" si="104"/>
        <v>0</v>
      </c>
      <c r="BG119" s="66">
        <f t="shared" si="105"/>
        <v>0</v>
      </c>
      <c r="BH119" s="66">
        <f t="shared" si="106"/>
        <v>0</v>
      </c>
      <c r="BI119" s="66">
        <f t="shared" si="107"/>
        <v>0</v>
      </c>
      <c r="BJ119" s="66">
        <f t="shared" si="108"/>
        <v>0</v>
      </c>
      <c r="BK119" s="66">
        <f t="shared" si="109"/>
        <v>0</v>
      </c>
      <c r="BL119" s="66">
        <f t="shared" si="110"/>
        <v>0</v>
      </c>
      <c r="BN119" s="109">
        <f t="shared" si="111"/>
        <v>0</v>
      </c>
      <c r="BO119" s="30">
        <f t="shared" si="87"/>
        <v>0</v>
      </c>
      <c r="BP119" s="30">
        <f t="shared" si="112"/>
        <v>0</v>
      </c>
      <c r="BQ119" s="30">
        <f t="shared" si="113"/>
        <v>0</v>
      </c>
      <c r="BR119" s="30">
        <f t="shared" si="114"/>
        <v>0</v>
      </c>
      <c r="BS119" s="30">
        <f t="shared" si="115"/>
        <v>0</v>
      </c>
      <c r="BU119" s="263"/>
      <c r="BV119" s="263"/>
      <c r="BW119" s="263"/>
      <c r="BX119" s="263"/>
      <c r="BY119" s="263"/>
      <c r="BZ119" s="263"/>
      <c r="CA119" s="263"/>
      <c r="CB119" s="270">
        <f t="shared" si="116"/>
        <v>0</v>
      </c>
      <c r="CD119" s="165" t="str">
        <f t="shared" si="88"/>
        <v>OK</v>
      </c>
      <c r="CE119" s="165" t="str">
        <f t="shared" si="117"/>
        <v>OK</v>
      </c>
      <c r="CF119" s="165" t="str">
        <f t="shared" si="118"/>
        <v>OK</v>
      </c>
    </row>
    <row r="120" spans="1:84" hidden="1">
      <c r="A120" t="s">
        <v>951</v>
      </c>
      <c r="B120" s="108" t="s">
        <v>371</v>
      </c>
      <c r="C120" s="144" t="str">
        <f>IF($D$2="ET",VLOOKUP(B120,'N0.7_Lookup_References'!$E$13:$K$71,2,FALSE),IF('N2.1_Network_Risk_Summary'!$C$2="GD",VLOOKUP(B120,'N0.7_Lookup_References'!$E$13:$K$73,4,FALSE),IF($D$2="GT",VLOOKUP(B120,'N0.7_Lookup_References'!$E$13:$K$71,6,FALSE),"")))</f>
        <v>No entry required</v>
      </c>
      <c r="D120" s="241" t="str">
        <f>IF($D$2="ET",VLOOKUP(B120,'N0.7_Lookup_References'!$E$13:$K$71,3,FALSE),IF('N2.1_Network_Risk_Summary'!$C$2="GD",VLOOKUP(B120,'N0.7_Lookup_References'!$E$13:$K$73,5,FALSE),IF($D$2="GT",VLOOKUP(B120,'N0.7_Lookup_References'!$E$13:$K$71,7,FALSE),"")))</f>
        <v>-</v>
      </c>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5"/>
      <c r="AJ120" s="315"/>
      <c r="AK120" s="315"/>
      <c r="AL120" s="315"/>
      <c r="AM120" s="315"/>
      <c r="AN120" s="315"/>
      <c r="AO120" s="315"/>
      <c r="AP120" s="315"/>
      <c r="AQ120" s="315"/>
      <c r="AR120" s="315"/>
      <c r="AS120" s="66">
        <f t="shared" si="91"/>
        <v>0</v>
      </c>
      <c r="AT120" s="66">
        <f t="shared" si="92"/>
        <v>0</v>
      </c>
      <c r="AU120" s="66">
        <f t="shared" si="93"/>
        <v>0</v>
      </c>
      <c r="AV120" s="66">
        <f t="shared" si="94"/>
        <v>0</v>
      </c>
      <c r="AW120" s="66">
        <f t="shared" si="95"/>
        <v>0</v>
      </c>
      <c r="AX120" s="66">
        <f t="shared" si="96"/>
        <v>0</v>
      </c>
      <c r="AY120" s="66">
        <f t="shared" si="97"/>
        <v>0</v>
      </c>
      <c r="AZ120" s="66">
        <f t="shared" si="98"/>
        <v>0</v>
      </c>
      <c r="BA120" s="66">
        <f t="shared" si="99"/>
        <v>0</v>
      </c>
      <c r="BB120" s="66">
        <f t="shared" si="100"/>
        <v>0</v>
      </c>
      <c r="BC120" s="66">
        <f t="shared" si="101"/>
        <v>0</v>
      </c>
      <c r="BD120" s="66">
        <f t="shared" si="102"/>
        <v>0</v>
      </c>
      <c r="BE120" s="66">
        <f t="shared" si="103"/>
        <v>0</v>
      </c>
      <c r="BF120" s="66">
        <f t="shared" si="104"/>
        <v>0</v>
      </c>
      <c r="BG120" s="66">
        <f t="shared" si="105"/>
        <v>0</v>
      </c>
      <c r="BH120" s="66">
        <f t="shared" si="106"/>
        <v>0</v>
      </c>
      <c r="BI120" s="66">
        <f t="shared" si="107"/>
        <v>0</v>
      </c>
      <c r="BJ120" s="66">
        <f t="shared" si="108"/>
        <v>0</v>
      </c>
      <c r="BK120" s="66">
        <f t="shared" si="109"/>
        <v>0</v>
      </c>
      <c r="BL120" s="66">
        <f t="shared" si="110"/>
        <v>0</v>
      </c>
      <c r="BN120" s="109">
        <f t="shared" si="111"/>
        <v>0</v>
      </c>
      <c r="BO120" s="30">
        <f t="shared" si="87"/>
        <v>0</v>
      </c>
      <c r="BP120" s="30">
        <f t="shared" si="112"/>
        <v>0</v>
      </c>
      <c r="BQ120" s="30">
        <f t="shared" si="113"/>
        <v>0</v>
      </c>
      <c r="BR120" s="30">
        <f t="shared" si="114"/>
        <v>0</v>
      </c>
      <c r="BS120" s="30">
        <f t="shared" si="115"/>
        <v>0</v>
      </c>
      <c r="BU120" s="263"/>
      <c r="BV120" s="263"/>
      <c r="BW120" s="263"/>
      <c r="BX120" s="263"/>
      <c r="BY120" s="263"/>
      <c r="BZ120" s="263"/>
      <c r="CA120" s="263"/>
      <c r="CB120" s="270">
        <f t="shared" si="116"/>
        <v>0</v>
      </c>
      <c r="CD120" s="165" t="str">
        <f t="shared" si="88"/>
        <v>OK</v>
      </c>
      <c r="CE120" s="165" t="str">
        <f t="shared" si="117"/>
        <v>OK</v>
      </c>
      <c r="CF120" s="165" t="str">
        <f t="shared" si="118"/>
        <v>OK</v>
      </c>
    </row>
    <row r="121" spans="1:84" hidden="1">
      <c r="A121" t="s">
        <v>951</v>
      </c>
      <c r="B121" s="108" t="s">
        <v>374</v>
      </c>
      <c r="C121" s="144" t="str">
        <f>IF($D$2="ET",VLOOKUP(B121,'N0.7_Lookup_References'!$E$13:$K$71,2,FALSE),IF('N2.1_Network_Risk_Summary'!$C$2="GD",VLOOKUP(B121,'N0.7_Lookup_References'!$E$13:$K$73,4,FALSE),IF($D$2="GT",VLOOKUP(B121,'N0.7_Lookup_References'!$E$13:$K$71,6,FALSE),"")))</f>
        <v>No entry required</v>
      </c>
      <c r="D121" s="241" t="str">
        <f>IF($D$2="ET",VLOOKUP(B121,'N0.7_Lookup_References'!$E$13:$K$71,3,FALSE),IF('N2.1_Network_Risk_Summary'!$C$2="GD",VLOOKUP(B121,'N0.7_Lookup_References'!$E$13:$K$73,5,FALSE),IF($D$2="GT",VLOOKUP(B121,'N0.7_Lookup_References'!$E$13:$K$71,7,FALSE),"")))</f>
        <v>-</v>
      </c>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5"/>
      <c r="AJ121" s="315"/>
      <c r="AK121" s="315"/>
      <c r="AL121" s="315"/>
      <c r="AM121" s="315"/>
      <c r="AN121" s="315"/>
      <c r="AO121" s="315"/>
      <c r="AP121" s="315"/>
      <c r="AQ121" s="315"/>
      <c r="AR121" s="315"/>
      <c r="AS121" s="66">
        <f t="shared" si="91"/>
        <v>0</v>
      </c>
      <c r="AT121" s="66">
        <f t="shared" si="92"/>
        <v>0</v>
      </c>
      <c r="AU121" s="66">
        <f t="shared" si="93"/>
        <v>0</v>
      </c>
      <c r="AV121" s="66">
        <f t="shared" si="94"/>
        <v>0</v>
      </c>
      <c r="AW121" s="66">
        <f t="shared" si="95"/>
        <v>0</v>
      </c>
      <c r="AX121" s="66">
        <f t="shared" si="96"/>
        <v>0</v>
      </c>
      <c r="AY121" s="66">
        <f t="shared" si="97"/>
        <v>0</v>
      </c>
      <c r="AZ121" s="66">
        <f t="shared" si="98"/>
        <v>0</v>
      </c>
      <c r="BA121" s="66">
        <f t="shared" si="99"/>
        <v>0</v>
      </c>
      <c r="BB121" s="66">
        <f t="shared" si="100"/>
        <v>0</v>
      </c>
      <c r="BC121" s="66">
        <f t="shared" si="101"/>
        <v>0</v>
      </c>
      <c r="BD121" s="66">
        <f t="shared" si="102"/>
        <v>0</v>
      </c>
      <c r="BE121" s="66">
        <f t="shared" si="103"/>
        <v>0</v>
      </c>
      <c r="BF121" s="66">
        <f t="shared" si="104"/>
        <v>0</v>
      </c>
      <c r="BG121" s="66">
        <f t="shared" si="105"/>
        <v>0</v>
      </c>
      <c r="BH121" s="66">
        <f t="shared" si="106"/>
        <v>0</v>
      </c>
      <c r="BI121" s="66">
        <f t="shared" si="107"/>
        <v>0</v>
      </c>
      <c r="BJ121" s="66">
        <f t="shared" si="108"/>
        <v>0</v>
      </c>
      <c r="BK121" s="66">
        <f t="shared" si="109"/>
        <v>0</v>
      </c>
      <c r="BL121" s="66">
        <f t="shared" si="110"/>
        <v>0</v>
      </c>
      <c r="BN121" s="109">
        <f t="shared" si="111"/>
        <v>0</v>
      </c>
      <c r="BO121" s="30">
        <f t="shared" si="87"/>
        <v>0</v>
      </c>
      <c r="BP121" s="30">
        <f t="shared" si="112"/>
        <v>0</v>
      </c>
      <c r="BQ121" s="30">
        <f t="shared" si="113"/>
        <v>0</v>
      </c>
      <c r="BR121" s="30">
        <f t="shared" si="114"/>
        <v>0</v>
      </c>
      <c r="BS121" s="30">
        <f t="shared" si="115"/>
        <v>0</v>
      </c>
      <c r="BU121" s="263"/>
      <c r="BV121" s="263"/>
      <c r="BW121" s="263"/>
      <c r="BX121" s="263"/>
      <c r="BY121" s="263"/>
      <c r="BZ121" s="263"/>
      <c r="CA121" s="263"/>
      <c r="CB121" s="270">
        <f t="shared" si="116"/>
        <v>0</v>
      </c>
      <c r="CD121" s="165" t="str">
        <f t="shared" si="88"/>
        <v>OK</v>
      </c>
      <c r="CE121" s="165" t="str">
        <f t="shared" si="117"/>
        <v>OK</v>
      </c>
      <c r="CF121" s="165" t="str">
        <f t="shared" si="118"/>
        <v>OK</v>
      </c>
    </row>
    <row r="122" spans="1:84" hidden="1">
      <c r="A122" t="s">
        <v>951</v>
      </c>
      <c r="B122" s="108" t="s">
        <v>377</v>
      </c>
      <c r="C122" s="144" t="str">
        <f>IF($D$2="ET",VLOOKUP(B122,'N0.7_Lookup_References'!$E$13:$K$71,2,FALSE),IF('N2.1_Network_Risk_Summary'!$C$2="GD",VLOOKUP(B122,'N0.7_Lookup_References'!$E$13:$K$73,4,FALSE),IF($D$2="GT",VLOOKUP(B122,'N0.7_Lookup_References'!$E$13:$K$71,6,FALSE),"")))</f>
        <v>No entry required</v>
      </c>
      <c r="D122" s="241" t="str">
        <f>IF($D$2="ET",VLOOKUP(B122,'N0.7_Lookup_References'!$E$13:$K$71,3,FALSE),IF('N2.1_Network_Risk_Summary'!$C$2="GD",VLOOKUP(B122,'N0.7_Lookup_References'!$E$13:$K$73,5,FALSE),IF($D$2="GT",VLOOKUP(B122,'N0.7_Lookup_References'!$E$13:$K$71,7,FALSE),"")))</f>
        <v>-</v>
      </c>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5"/>
      <c r="AJ122" s="315"/>
      <c r="AK122" s="315"/>
      <c r="AL122" s="315"/>
      <c r="AM122" s="315"/>
      <c r="AN122" s="315"/>
      <c r="AO122" s="315"/>
      <c r="AP122" s="315"/>
      <c r="AQ122" s="315"/>
      <c r="AR122" s="315"/>
      <c r="AS122" s="66">
        <f t="shared" si="91"/>
        <v>0</v>
      </c>
      <c r="AT122" s="66">
        <f t="shared" si="92"/>
        <v>0</v>
      </c>
      <c r="AU122" s="66">
        <f t="shared" si="93"/>
        <v>0</v>
      </c>
      <c r="AV122" s="66">
        <f t="shared" si="94"/>
        <v>0</v>
      </c>
      <c r="AW122" s="66">
        <f t="shared" si="95"/>
        <v>0</v>
      </c>
      <c r="AX122" s="66">
        <f t="shared" si="96"/>
        <v>0</v>
      </c>
      <c r="AY122" s="66">
        <f t="shared" si="97"/>
        <v>0</v>
      </c>
      <c r="AZ122" s="66">
        <f t="shared" si="98"/>
        <v>0</v>
      </c>
      <c r="BA122" s="66">
        <f t="shared" si="99"/>
        <v>0</v>
      </c>
      <c r="BB122" s="66">
        <f t="shared" si="100"/>
        <v>0</v>
      </c>
      <c r="BC122" s="66">
        <f t="shared" si="101"/>
        <v>0</v>
      </c>
      <c r="BD122" s="66">
        <f t="shared" si="102"/>
        <v>0</v>
      </c>
      <c r="BE122" s="66">
        <f t="shared" si="103"/>
        <v>0</v>
      </c>
      <c r="BF122" s="66">
        <f t="shared" si="104"/>
        <v>0</v>
      </c>
      <c r="BG122" s="66">
        <f t="shared" si="105"/>
        <v>0</v>
      </c>
      <c r="BH122" s="66">
        <f t="shared" si="106"/>
        <v>0</v>
      </c>
      <c r="BI122" s="66">
        <f t="shared" si="107"/>
        <v>0</v>
      </c>
      <c r="BJ122" s="66">
        <f t="shared" si="108"/>
        <v>0</v>
      </c>
      <c r="BK122" s="66">
        <f t="shared" si="109"/>
        <v>0</v>
      </c>
      <c r="BL122" s="66">
        <f t="shared" si="110"/>
        <v>0</v>
      </c>
      <c r="BN122" s="109">
        <f t="shared" si="111"/>
        <v>0</v>
      </c>
      <c r="BO122" s="30">
        <f t="shared" si="87"/>
        <v>0</v>
      </c>
      <c r="BP122" s="30">
        <f t="shared" si="112"/>
        <v>0</v>
      </c>
      <c r="BQ122" s="30">
        <f t="shared" si="113"/>
        <v>0</v>
      </c>
      <c r="BR122" s="30">
        <f t="shared" si="114"/>
        <v>0</v>
      </c>
      <c r="BS122" s="30">
        <f t="shared" si="115"/>
        <v>0</v>
      </c>
      <c r="BU122" s="263"/>
      <c r="BV122" s="263"/>
      <c r="BW122" s="263"/>
      <c r="BX122" s="263"/>
      <c r="BY122" s="263"/>
      <c r="BZ122" s="263"/>
      <c r="CA122" s="263"/>
      <c r="CB122" s="270">
        <f t="shared" si="116"/>
        <v>0</v>
      </c>
      <c r="CD122" s="165" t="str">
        <f t="shared" si="88"/>
        <v>OK</v>
      </c>
      <c r="CE122" s="165" t="str">
        <f t="shared" si="117"/>
        <v>OK</v>
      </c>
      <c r="CF122" s="165" t="str">
        <f t="shared" si="118"/>
        <v>OK</v>
      </c>
    </row>
    <row r="123" spans="1:84" hidden="1">
      <c r="A123" t="s">
        <v>951</v>
      </c>
      <c r="B123" s="108" t="s">
        <v>380</v>
      </c>
      <c r="C123" s="144" t="str">
        <f>IF($D$2="ET",VLOOKUP(B123,'N0.7_Lookup_References'!$E$13:$K$71,2,FALSE),IF('N2.1_Network_Risk_Summary'!$C$2="GD",VLOOKUP(B123,'N0.7_Lookup_References'!$E$13:$K$73,4,FALSE),IF($D$2="GT",VLOOKUP(B123,'N0.7_Lookup_References'!$E$13:$K$71,6,FALSE),"")))</f>
        <v>No entry required</v>
      </c>
      <c r="D123" s="241" t="str">
        <f>IF($D$2="ET",VLOOKUP(B123,'N0.7_Lookup_References'!$E$13:$K$71,3,FALSE),IF('N2.1_Network_Risk_Summary'!$C$2="GD",VLOOKUP(B123,'N0.7_Lookup_References'!$E$13:$K$73,5,FALSE),IF($D$2="GT",VLOOKUP(B123,'N0.7_Lookup_References'!$E$13:$K$71,7,FALSE),"")))</f>
        <v>-</v>
      </c>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5"/>
      <c r="AJ123" s="315"/>
      <c r="AK123" s="315"/>
      <c r="AL123" s="315"/>
      <c r="AM123" s="315"/>
      <c r="AN123" s="315"/>
      <c r="AO123" s="315"/>
      <c r="AP123" s="315"/>
      <c r="AQ123" s="315"/>
      <c r="AR123" s="315"/>
      <c r="AS123" s="66">
        <f t="shared" si="91"/>
        <v>0</v>
      </c>
      <c r="AT123" s="66">
        <f t="shared" si="92"/>
        <v>0</v>
      </c>
      <c r="AU123" s="66">
        <f t="shared" si="93"/>
        <v>0</v>
      </c>
      <c r="AV123" s="66">
        <f t="shared" si="94"/>
        <v>0</v>
      </c>
      <c r="AW123" s="66">
        <f t="shared" si="95"/>
        <v>0</v>
      </c>
      <c r="AX123" s="66">
        <f t="shared" si="96"/>
        <v>0</v>
      </c>
      <c r="AY123" s="66">
        <f t="shared" si="97"/>
        <v>0</v>
      </c>
      <c r="AZ123" s="66">
        <f t="shared" si="98"/>
        <v>0</v>
      </c>
      <c r="BA123" s="66">
        <f t="shared" si="99"/>
        <v>0</v>
      </c>
      <c r="BB123" s="66">
        <f t="shared" si="100"/>
        <v>0</v>
      </c>
      <c r="BC123" s="66">
        <f t="shared" si="101"/>
        <v>0</v>
      </c>
      <c r="BD123" s="66">
        <f t="shared" si="102"/>
        <v>0</v>
      </c>
      <c r="BE123" s="66">
        <f t="shared" si="103"/>
        <v>0</v>
      </c>
      <c r="BF123" s="66">
        <f t="shared" si="104"/>
        <v>0</v>
      </c>
      <c r="BG123" s="66">
        <f t="shared" si="105"/>
        <v>0</v>
      </c>
      <c r="BH123" s="66">
        <f t="shared" si="106"/>
        <v>0</v>
      </c>
      <c r="BI123" s="66">
        <f t="shared" si="107"/>
        <v>0</v>
      </c>
      <c r="BJ123" s="66">
        <f t="shared" si="108"/>
        <v>0</v>
      </c>
      <c r="BK123" s="66">
        <f t="shared" si="109"/>
        <v>0</v>
      </c>
      <c r="BL123" s="66">
        <f t="shared" si="110"/>
        <v>0</v>
      </c>
      <c r="BN123" s="109">
        <f t="shared" si="111"/>
        <v>0</v>
      </c>
      <c r="BO123" s="30">
        <f t="shared" si="87"/>
        <v>0</v>
      </c>
      <c r="BP123" s="30">
        <f t="shared" si="112"/>
        <v>0</v>
      </c>
      <c r="BQ123" s="30">
        <f t="shared" si="113"/>
        <v>0</v>
      </c>
      <c r="BR123" s="30">
        <f t="shared" si="114"/>
        <v>0</v>
      </c>
      <c r="BS123" s="30">
        <f t="shared" si="115"/>
        <v>0</v>
      </c>
      <c r="BU123" s="263"/>
      <c r="BV123" s="263"/>
      <c r="BW123" s="263"/>
      <c r="BX123" s="263"/>
      <c r="BY123" s="263"/>
      <c r="BZ123" s="263"/>
      <c r="CA123" s="263"/>
      <c r="CB123" s="270">
        <f t="shared" si="116"/>
        <v>0</v>
      </c>
      <c r="CD123" s="165" t="str">
        <f t="shared" si="88"/>
        <v>OK</v>
      </c>
      <c r="CE123" s="165" t="str">
        <f t="shared" si="117"/>
        <v>OK</v>
      </c>
      <c r="CF123" s="165" t="str">
        <f t="shared" si="118"/>
        <v>OK</v>
      </c>
    </row>
    <row r="124" spans="1:84" hidden="1">
      <c r="A124" t="s">
        <v>951</v>
      </c>
      <c r="B124" s="108" t="s">
        <v>383</v>
      </c>
      <c r="C124" s="144" t="str">
        <f>IF($D$2="ET",VLOOKUP(B124,'N0.7_Lookup_References'!$E$13:$K$71,2,FALSE),IF('N2.1_Network_Risk_Summary'!$C$2="GD",VLOOKUP(B124,'N0.7_Lookup_References'!$E$13:$K$73,4,FALSE),IF($D$2="GT",VLOOKUP(B124,'N0.7_Lookup_References'!$E$13:$K$71,6,FALSE),"")))</f>
        <v>No entry required</v>
      </c>
      <c r="D124" s="241" t="str">
        <f>IF($D$2="ET",VLOOKUP(B124,'N0.7_Lookup_References'!$E$13:$K$71,3,FALSE),IF('N2.1_Network_Risk_Summary'!$C$2="GD",VLOOKUP(B124,'N0.7_Lookup_References'!$E$13:$K$73,5,FALSE),IF($D$2="GT",VLOOKUP(B124,'N0.7_Lookup_References'!$E$13:$K$71,7,FALSE),"")))</f>
        <v>-</v>
      </c>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5"/>
      <c r="AJ124" s="315"/>
      <c r="AK124" s="315"/>
      <c r="AL124" s="315"/>
      <c r="AM124" s="315"/>
      <c r="AN124" s="315"/>
      <c r="AO124" s="315"/>
      <c r="AP124" s="315"/>
      <c r="AQ124" s="315"/>
      <c r="AR124" s="315"/>
      <c r="AS124" s="66">
        <f t="shared" si="91"/>
        <v>0</v>
      </c>
      <c r="AT124" s="66">
        <f t="shared" si="92"/>
        <v>0</v>
      </c>
      <c r="AU124" s="66">
        <f t="shared" si="93"/>
        <v>0</v>
      </c>
      <c r="AV124" s="66">
        <f t="shared" si="94"/>
        <v>0</v>
      </c>
      <c r="AW124" s="66">
        <f t="shared" si="95"/>
        <v>0</v>
      </c>
      <c r="AX124" s="66">
        <f t="shared" si="96"/>
        <v>0</v>
      </c>
      <c r="AY124" s="66">
        <f t="shared" si="97"/>
        <v>0</v>
      </c>
      <c r="AZ124" s="66">
        <f t="shared" si="98"/>
        <v>0</v>
      </c>
      <c r="BA124" s="66">
        <f t="shared" si="99"/>
        <v>0</v>
      </c>
      <c r="BB124" s="66">
        <f t="shared" si="100"/>
        <v>0</v>
      </c>
      <c r="BC124" s="66">
        <f t="shared" si="101"/>
        <v>0</v>
      </c>
      <c r="BD124" s="66">
        <f t="shared" si="102"/>
        <v>0</v>
      </c>
      <c r="BE124" s="66">
        <f t="shared" si="103"/>
        <v>0</v>
      </c>
      <c r="BF124" s="66">
        <f t="shared" si="104"/>
        <v>0</v>
      </c>
      <c r="BG124" s="66">
        <f t="shared" si="105"/>
        <v>0</v>
      </c>
      <c r="BH124" s="66">
        <f t="shared" si="106"/>
        <v>0</v>
      </c>
      <c r="BI124" s="66">
        <f t="shared" si="107"/>
        <v>0</v>
      </c>
      <c r="BJ124" s="66">
        <f t="shared" si="108"/>
        <v>0</v>
      </c>
      <c r="BK124" s="66">
        <f t="shared" si="109"/>
        <v>0</v>
      </c>
      <c r="BL124" s="66">
        <f t="shared" si="110"/>
        <v>0</v>
      </c>
      <c r="BN124" s="109">
        <f t="shared" si="111"/>
        <v>0</v>
      </c>
      <c r="BO124" s="30">
        <f t="shared" si="87"/>
        <v>0</v>
      </c>
      <c r="BP124" s="30">
        <f t="shared" si="112"/>
        <v>0</v>
      </c>
      <c r="BQ124" s="30">
        <f t="shared" si="113"/>
        <v>0</v>
      </c>
      <c r="BR124" s="30">
        <f t="shared" si="114"/>
        <v>0</v>
      </c>
      <c r="BS124" s="30">
        <f t="shared" si="115"/>
        <v>0</v>
      </c>
      <c r="BU124" s="263"/>
      <c r="BV124" s="263"/>
      <c r="BW124" s="263"/>
      <c r="BX124" s="263"/>
      <c r="BY124" s="263"/>
      <c r="BZ124" s="263"/>
      <c r="CA124" s="263"/>
      <c r="CB124" s="270">
        <f t="shared" si="116"/>
        <v>0</v>
      </c>
      <c r="CD124" s="165" t="str">
        <f t="shared" si="88"/>
        <v>OK</v>
      </c>
      <c r="CE124" s="165" t="str">
        <f t="shared" si="117"/>
        <v>OK</v>
      </c>
      <c r="CF124" s="165" t="str">
        <f t="shared" si="118"/>
        <v>OK</v>
      </c>
    </row>
    <row r="125" spans="1:84" hidden="1">
      <c r="A125" t="s">
        <v>951</v>
      </c>
      <c r="B125" s="108" t="s">
        <v>386</v>
      </c>
      <c r="C125" s="144" t="str">
        <f>IF($D$2="ET",VLOOKUP(B125,'N0.7_Lookup_References'!$E$13:$K$71,2,FALSE),IF('N2.1_Network_Risk_Summary'!$C$2="GD",VLOOKUP(B125,'N0.7_Lookup_References'!$E$13:$K$73,4,FALSE),IF($D$2="GT",VLOOKUP(B125,'N0.7_Lookup_References'!$E$13:$K$71,6,FALSE),"")))</f>
        <v>No entry required</v>
      </c>
      <c r="D125" s="241" t="str">
        <f>IF($D$2="ET",VLOOKUP(B125,'N0.7_Lookup_References'!$E$13:$K$71,3,FALSE),IF('N2.1_Network_Risk_Summary'!$C$2="GD",VLOOKUP(B125,'N0.7_Lookup_References'!$E$13:$K$73,5,FALSE),IF($D$2="GT",VLOOKUP(B125,'N0.7_Lookup_References'!$E$13:$K$71,7,FALSE),"")))</f>
        <v>-</v>
      </c>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5"/>
      <c r="AJ125" s="315"/>
      <c r="AK125" s="315"/>
      <c r="AL125" s="315"/>
      <c r="AM125" s="315"/>
      <c r="AN125" s="315"/>
      <c r="AO125" s="315"/>
      <c r="AP125" s="315"/>
      <c r="AQ125" s="315"/>
      <c r="AR125" s="315"/>
      <c r="AS125" s="66">
        <f t="shared" si="91"/>
        <v>0</v>
      </c>
      <c r="AT125" s="66">
        <f t="shared" si="92"/>
        <v>0</v>
      </c>
      <c r="AU125" s="66">
        <f t="shared" si="93"/>
        <v>0</v>
      </c>
      <c r="AV125" s="66">
        <f t="shared" si="94"/>
        <v>0</v>
      </c>
      <c r="AW125" s="66">
        <f t="shared" si="95"/>
        <v>0</v>
      </c>
      <c r="AX125" s="66">
        <f t="shared" si="96"/>
        <v>0</v>
      </c>
      <c r="AY125" s="66">
        <f t="shared" si="97"/>
        <v>0</v>
      </c>
      <c r="AZ125" s="66">
        <f t="shared" si="98"/>
        <v>0</v>
      </c>
      <c r="BA125" s="66">
        <f t="shared" si="99"/>
        <v>0</v>
      </c>
      <c r="BB125" s="66">
        <f t="shared" si="100"/>
        <v>0</v>
      </c>
      <c r="BC125" s="66">
        <f t="shared" si="101"/>
        <v>0</v>
      </c>
      <c r="BD125" s="66">
        <f t="shared" si="102"/>
        <v>0</v>
      </c>
      <c r="BE125" s="66">
        <f t="shared" si="103"/>
        <v>0</v>
      </c>
      <c r="BF125" s="66">
        <f t="shared" si="104"/>
        <v>0</v>
      </c>
      <c r="BG125" s="66">
        <f t="shared" si="105"/>
        <v>0</v>
      </c>
      <c r="BH125" s="66">
        <f t="shared" si="106"/>
        <v>0</v>
      </c>
      <c r="BI125" s="66">
        <f t="shared" si="107"/>
        <v>0</v>
      </c>
      <c r="BJ125" s="66">
        <f t="shared" si="108"/>
        <v>0</v>
      </c>
      <c r="BK125" s="66">
        <f t="shared" si="109"/>
        <v>0</v>
      </c>
      <c r="BL125" s="66">
        <f t="shared" si="110"/>
        <v>0</v>
      </c>
      <c r="BN125" s="109">
        <f t="shared" si="111"/>
        <v>0</v>
      </c>
      <c r="BO125" s="30">
        <f t="shared" si="87"/>
        <v>0</v>
      </c>
      <c r="BP125" s="30">
        <f t="shared" si="112"/>
        <v>0</v>
      </c>
      <c r="BQ125" s="30">
        <f t="shared" si="113"/>
        <v>0</v>
      </c>
      <c r="BR125" s="30">
        <f t="shared" si="114"/>
        <v>0</v>
      </c>
      <c r="BS125" s="30">
        <f t="shared" si="115"/>
        <v>0</v>
      </c>
      <c r="BU125" s="263"/>
      <c r="BV125" s="263"/>
      <c r="BW125" s="263"/>
      <c r="BX125" s="263"/>
      <c r="BY125" s="263"/>
      <c r="BZ125" s="263"/>
      <c r="CA125" s="263"/>
      <c r="CB125" s="270">
        <f t="shared" si="116"/>
        <v>0</v>
      </c>
      <c r="CD125" s="165" t="str">
        <f t="shared" si="88"/>
        <v>OK</v>
      </c>
      <c r="CE125" s="165" t="str">
        <f t="shared" si="117"/>
        <v>OK</v>
      </c>
      <c r="CF125" s="165" t="str">
        <f t="shared" si="118"/>
        <v>OK</v>
      </c>
    </row>
    <row r="126" spans="1:84" hidden="1">
      <c r="A126" t="s">
        <v>951</v>
      </c>
      <c r="B126" s="108" t="s">
        <v>389</v>
      </c>
      <c r="C126" s="144" t="str">
        <f>IF($D$2="ET",VLOOKUP(B126,'N0.7_Lookup_References'!$E$13:$K$71,2,FALSE),IF('N2.1_Network_Risk_Summary'!$C$2="GD",VLOOKUP(B126,'N0.7_Lookup_References'!$E$13:$K$73,4,FALSE),IF($D$2="GT",VLOOKUP(B126,'N0.7_Lookup_References'!$E$13:$K$71,6,FALSE),"")))</f>
        <v>No entry required</v>
      </c>
      <c r="D126" s="241" t="str">
        <f>IF($D$2="ET",VLOOKUP(B126,'N0.7_Lookup_References'!$E$13:$K$71,3,FALSE),IF('N2.1_Network_Risk_Summary'!$C$2="GD",VLOOKUP(B126,'N0.7_Lookup_References'!$E$13:$K$73,5,FALSE),IF($D$2="GT",VLOOKUP(B126,'N0.7_Lookup_References'!$E$13:$K$71,7,FALSE),"")))</f>
        <v>-</v>
      </c>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5"/>
      <c r="AJ126" s="315"/>
      <c r="AK126" s="315"/>
      <c r="AL126" s="315"/>
      <c r="AM126" s="315"/>
      <c r="AN126" s="315"/>
      <c r="AO126" s="315"/>
      <c r="AP126" s="315"/>
      <c r="AQ126" s="315"/>
      <c r="AR126" s="315"/>
      <c r="AS126" s="66">
        <f t="shared" si="91"/>
        <v>0</v>
      </c>
      <c r="AT126" s="66">
        <f t="shared" si="92"/>
        <v>0</v>
      </c>
      <c r="AU126" s="66">
        <f t="shared" si="93"/>
        <v>0</v>
      </c>
      <c r="AV126" s="66">
        <f t="shared" si="94"/>
        <v>0</v>
      </c>
      <c r="AW126" s="66">
        <f t="shared" si="95"/>
        <v>0</v>
      </c>
      <c r="AX126" s="66">
        <f t="shared" si="96"/>
        <v>0</v>
      </c>
      <c r="AY126" s="66">
        <f t="shared" si="97"/>
        <v>0</v>
      </c>
      <c r="AZ126" s="66">
        <f t="shared" si="98"/>
        <v>0</v>
      </c>
      <c r="BA126" s="66">
        <f t="shared" si="99"/>
        <v>0</v>
      </c>
      <c r="BB126" s="66">
        <f t="shared" si="100"/>
        <v>0</v>
      </c>
      <c r="BC126" s="66">
        <f t="shared" si="101"/>
        <v>0</v>
      </c>
      <c r="BD126" s="66">
        <f t="shared" si="102"/>
        <v>0</v>
      </c>
      <c r="BE126" s="66">
        <f t="shared" si="103"/>
        <v>0</v>
      </c>
      <c r="BF126" s="66">
        <f t="shared" si="104"/>
        <v>0</v>
      </c>
      <c r="BG126" s="66">
        <f t="shared" si="105"/>
        <v>0</v>
      </c>
      <c r="BH126" s="66">
        <f t="shared" si="106"/>
        <v>0</v>
      </c>
      <c r="BI126" s="66">
        <f t="shared" si="107"/>
        <v>0</v>
      </c>
      <c r="BJ126" s="66">
        <f t="shared" si="108"/>
        <v>0</v>
      </c>
      <c r="BK126" s="66">
        <f t="shared" si="109"/>
        <v>0</v>
      </c>
      <c r="BL126" s="66">
        <f t="shared" si="110"/>
        <v>0</v>
      </c>
      <c r="BN126" s="109">
        <f t="shared" si="111"/>
        <v>0</v>
      </c>
      <c r="BO126" s="30">
        <f t="shared" si="87"/>
        <v>0</v>
      </c>
      <c r="BP126" s="30">
        <f t="shared" si="112"/>
        <v>0</v>
      </c>
      <c r="BQ126" s="30">
        <f t="shared" si="113"/>
        <v>0</v>
      </c>
      <c r="BR126" s="30">
        <f t="shared" si="114"/>
        <v>0</v>
      </c>
      <c r="BS126" s="30">
        <f t="shared" si="115"/>
        <v>0</v>
      </c>
      <c r="BU126" s="263"/>
      <c r="BV126" s="263"/>
      <c r="BW126" s="263"/>
      <c r="BX126" s="263"/>
      <c r="BY126" s="263"/>
      <c r="BZ126" s="263"/>
      <c r="CA126" s="263"/>
      <c r="CB126" s="270">
        <f t="shared" si="116"/>
        <v>0</v>
      </c>
      <c r="CD126" s="165" t="str">
        <f t="shared" si="88"/>
        <v>OK</v>
      </c>
      <c r="CE126" s="165" t="str">
        <f t="shared" si="117"/>
        <v>OK</v>
      </c>
      <c r="CF126" s="165" t="str">
        <f t="shared" si="118"/>
        <v>OK</v>
      </c>
    </row>
    <row r="127" spans="1:84" hidden="1">
      <c r="A127" t="s">
        <v>951</v>
      </c>
      <c r="B127" s="108" t="s">
        <v>392</v>
      </c>
      <c r="C127" s="144" t="str">
        <f>IF($D$2="ET",VLOOKUP(B127,'N0.7_Lookup_References'!$E$13:$K$71,2,FALSE),IF('N2.1_Network_Risk_Summary'!$C$2="GD",VLOOKUP(B127,'N0.7_Lookup_References'!$E$13:$K$73,4,FALSE),IF($D$2="GT",VLOOKUP(B127,'N0.7_Lookup_References'!$E$13:$K$71,6,FALSE),"")))</f>
        <v>No entry required</v>
      </c>
      <c r="D127" s="241" t="str">
        <f>IF($D$2="ET",VLOOKUP(B127,'N0.7_Lookup_References'!$E$13:$K$71,3,FALSE),IF('N2.1_Network_Risk_Summary'!$C$2="GD",VLOOKUP(B127,'N0.7_Lookup_References'!$E$13:$K$73,5,FALSE),IF($D$2="GT",VLOOKUP(B127,'N0.7_Lookup_References'!$E$13:$K$71,7,FALSE),"")))</f>
        <v>-</v>
      </c>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5"/>
      <c r="AJ127" s="315"/>
      <c r="AK127" s="315"/>
      <c r="AL127" s="315"/>
      <c r="AM127" s="315"/>
      <c r="AN127" s="315"/>
      <c r="AO127" s="315"/>
      <c r="AP127" s="315"/>
      <c r="AQ127" s="315"/>
      <c r="AR127" s="315"/>
      <c r="AS127" s="66">
        <f t="shared" si="91"/>
        <v>0</v>
      </c>
      <c r="AT127" s="66">
        <f t="shared" si="92"/>
        <v>0</v>
      </c>
      <c r="AU127" s="66">
        <f t="shared" si="93"/>
        <v>0</v>
      </c>
      <c r="AV127" s="66">
        <f t="shared" si="94"/>
        <v>0</v>
      </c>
      <c r="AW127" s="66">
        <f t="shared" si="95"/>
        <v>0</v>
      </c>
      <c r="AX127" s="66">
        <f t="shared" si="96"/>
        <v>0</v>
      </c>
      <c r="AY127" s="66">
        <f t="shared" si="97"/>
        <v>0</v>
      </c>
      <c r="AZ127" s="66">
        <f t="shared" si="98"/>
        <v>0</v>
      </c>
      <c r="BA127" s="66">
        <f t="shared" si="99"/>
        <v>0</v>
      </c>
      <c r="BB127" s="66">
        <f t="shared" si="100"/>
        <v>0</v>
      </c>
      <c r="BC127" s="66">
        <f t="shared" si="101"/>
        <v>0</v>
      </c>
      <c r="BD127" s="66">
        <f t="shared" si="102"/>
        <v>0</v>
      </c>
      <c r="BE127" s="66">
        <f t="shared" si="103"/>
        <v>0</v>
      </c>
      <c r="BF127" s="66">
        <f t="shared" si="104"/>
        <v>0</v>
      </c>
      <c r="BG127" s="66">
        <f t="shared" si="105"/>
        <v>0</v>
      </c>
      <c r="BH127" s="66">
        <f t="shared" si="106"/>
        <v>0</v>
      </c>
      <c r="BI127" s="66">
        <f t="shared" si="107"/>
        <v>0</v>
      </c>
      <c r="BJ127" s="66">
        <f t="shared" si="108"/>
        <v>0</v>
      </c>
      <c r="BK127" s="66">
        <f t="shared" si="109"/>
        <v>0</v>
      </c>
      <c r="BL127" s="66">
        <f t="shared" si="110"/>
        <v>0</v>
      </c>
      <c r="BN127" s="109">
        <f t="shared" si="111"/>
        <v>0</v>
      </c>
      <c r="BO127" s="30">
        <f t="shared" si="87"/>
        <v>0</v>
      </c>
      <c r="BP127" s="30">
        <f t="shared" si="112"/>
        <v>0</v>
      </c>
      <c r="BQ127" s="30">
        <f t="shared" si="113"/>
        <v>0</v>
      </c>
      <c r="BR127" s="30">
        <f t="shared" si="114"/>
        <v>0</v>
      </c>
      <c r="BS127" s="30">
        <f t="shared" si="115"/>
        <v>0</v>
      </c>
      <c r="BU127" s="263"/>
      <c r="BV127" s="263"/>
      <c r="BW127" s="263"/>
      <c r="BX127" s="263"/>
      <c r="BY127" s="263"/>
      <c r="BZ127" s="263"/>
      <c r="CA127" s="263"/>
      <c r="CB127" s="270">
        <f t="shared" si="116"/>
        <v>0</v>
      </c>
      <c r="CD127" s="165" t="str">
        <f t="shared" si="88"/>
        <v>OK</v>
      </c>
      <c r="CE127" s="165" t="str">
        <f t="shared" si="117"/>
        <v>OK</v>
      </c>
      <c r="CF127" s="165" t="str">
        <f t="shared" si="118"/>
        <v>OK</v>
      </c>
    </row>
    <row r="128" spans="1:84" hidden="1">
      <c r="A128" t="s">
        <v>951</v>
      </c>
      <c r="B128" s="108" t="s">
        <v>395</v>
      </c>
      <c r="C128" s="144" t="str">
        <f>IF($D$2="ET",VLOOKUP(B128,'N0.7_Lookup_References'!$E$13:$K$71,2,FALSE),IF('N2.1_Network_Risk_Summary'!$C$2="GD",VLOOKUP(B128,'N0.7_Lookup_References'!$E$13:$K$73,4,FALSE),IF($D$2="GT",VLOOKUP(B128,'N0.7_Lookup_References'!$E$13:$K$71,6,FALSE),"")))</f>
        <v>No entry required</v>
      </c>
      <c r="D128" s="241" t="str">
        <f>IF($D$2="ET",VLOOKUP(B128,'N0.7_Lookup_References'!$E$13:$K$71,3,FALSE),IF('N2.1_Network_Risk_Summary'!$C$2="GD",VLOOKUP(B128,'N0.7_Lookup_References'!$E$13:$K$73,5,FALSE),IF($D$2="GT",VLOOKUP(B128,'N0.7_Lookup_References'!$E$13:$K$71,7,FALSE),"")))</f>
        <v>-</v>
      </c>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5"/>
      <c r="AJ128" s="315"/>
      <c r="AK128" s="315"/>
      <c r="AL128" s="315"/>
      <c r="AM128" s="315"/>
      <c r="AN128" s="315"/>
      <c r="AO128" s="315"/>
      <c r="AP128" s="315"/>
      <c r="AQ128" s="315"/>
      <c r="AR128" s="315"/>
      <c r="AS128" s="66">
        <f t="shared" si="91"/>
        <v>0</v>
      </c>
      <c r="AT128" s="66">
        <f t="shared" si="92"/>
        <v>0</v>
      </c>
      <c r="AU128" s="66">
        <f t="shared" si="93"/>
        <v>0</v>
      </c>
      <c r="AV128" s="66">
        <f t="shared" si="94"/>
        <v>0</v>
      </c>
      <c r="AW128" s="66">
        <f t="shared" si="95"/>
        <v>0</v>
      </c>
      <c r="AX128" s="66">
        <f t="shared" si="96"/>
        <v>0</v>
      </c>
      <c r="AY128" s="66">
        <f t="shared" si="97"/>
        <v>0</v>
      </c>
      <c r="AZ128" s="66">
        <f t="shared" si="98"/>
        <v>0</v>
      </c>
      <c r="BA128" s="66">
        <f t="shared" si="99"/>
        <v>0</v>
      </c>
      <c r="BB128" s="66">
        <f t="shared" si="100"/>
        <v>0</v>
      </c>
      <c r="BC128" s="66">
        <f t="shared" si="101"/>
        <v>0</v>
      </c>
      <c r="BD128" s="66">
        <f t="shared" si="102"/>
        <v>0</v>
      </c>
      <c r="BE128" s="66">
        <f t="shared" si="103"/>
        <v>0</v>
      </c>
      <c r="BF128" s="66">
        <f t="shared" si="104"/>
        <v>0</v>
      </c>
      <c r="BG128" s="66">
        <f t="shared" si="105"/>
        <v>0</v>
      </c>
      <c r="BH128" s="66">
        <f t="shared" si="106"/>
        <v>0</v>
      </c>
      <c r="BI128" s="66">
        <f t="shared" si="107"/>
        <v>0</v>
      </c>
      <c r="BJ128" s="66">
        <f t="shared" si="108"/>
        <v>0</v>
      </c>
      <c r="BK128" s="66">
        <f t="shared" si="109"/>
        <v>0</v>
      </c>
      <c r="BL128" s="66">
        <f t="shared" si="110"/>
        <v>0</v>
      </c>
      <c r="BN128" s="109">
        <f t="shared" si="111"/>
        <v>0</v>
      </c>
      <c r="BO128" s="30">
        <f t="shared" si="87"/>
        <v>0</v>
      </c>
      <c r="BP128" s="30">
        <f t="shared" si="112"/>
        <v>0</v>
      </c>
      <c r="BQ128" s="30">
        <f t="shared" si="113"/>
        <v>0</v>
      </c>
      <c r="BR128" s="30">
        <f t="shared" si="114"/>
        <v>0</v>
      </c>
      <c r="BS128" s="30">
        <f t="shared" si="115"/>
        <v>0</v>
      </c>
      <c r="BU128" s="263"/>
      <c r="BV128" s="263"/>
      <c r="BW128" s="263"/>
      <c r="BX128" s="263"/>
      <c r="BY128" s="263"/>
      <c r="BZ128" s="263"/>
      <c r="CA128" s="263"/>
      <c r="CB128" s="270">
        <f t="shared" si="116"/>
        <v>0</v>
      </c>
      <c r="CD128" s="165" t="str">
        <f t="shared" si="88"/>
        <v>OK</v>
      </c>
      <c r="CE128" s="165" t="str">
        <f t="shared" si="117"/>
        <v>OK</v>
      </c>
      <c r="CF128" s="165" t="str">
        <f t="shared" si="118"/>
        <v>OK</v>
      </c>
    </row>
    <row r="129" spans="1:84" hidden="1">
      <c r="A129" t="s">
        <v>951</v>
      </c>
      <c r="B129" s="108" t="s">
        <v>397</v>
      </c>
      <c r="C129" s="144" t="str">
        <f>IF($D$2="ET",VLOOKUP(B129,'N0.7_Lookup_References'!$E$13:$K$71,2,FALSE),IF('N2.1_Network_Risk_Summary'!$C$2="GD",VLOOKUP(B129,'N0.7_Lookup_References'!$E$13:$K$73,4,FALSE),IF($D$2="GT",VLOOKUP(B129,'N0.7_Lookup_References'!$E$13:$K$71,6,FALSE),"")))</f>
        <v>No entry required</v>
      </c>
      <c r="D129" s="241" t="str">
        <f>IF($D$2="ET",VLOOKUP(B129,'N0.7_Lookup_References'!$E$13:$K$71,3,FALSE),IF('N2.1_Network_Risk_Summary'!$C$2="GD",VLOOKUP(B129,'N0.7_Lookup_References'!$E$13:$K$73,5,FALSE),IF($D$2="GT",VLOOKUP(B129,'N0.7_Lookup_References'!$E$13:$K$71,7,FALSE),"")))</f>
        <v>-</v>
      </c>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5"/>
      <c r="AJ129" s="315"/>
      <c r="AK129" s="315"/>
      <c r="AL129" s="315"/>
      <c r="AM129" s="315"/>
      <c r="AN129" s="315"/>
      <c r="AO129" s="315"/>
      <c r="AP129" s="315"/>
      <c r="AQ129" s="315"/>
      <c r="AR129" s="315"/>
      <c r="AS129" s="66">
        <f t="shared" si="91"/>
        <v>0</v>
      </c>
      <c r="AT129" s="66">
        <f t="shared" si="92"/>
        <v>0</v>
      </c>
      <c r="AU129" s="66">
        <f t="shared" si="93"/>
        <v>0</v>
      </c>
      <c r="AV129" s="66">
        <f t="shared" si="94"/>
        <v>0</v>
      </c>
      <c r="AW129" s="66">
        <f t="shared" si="95"/>
        <v>0</v>
      </c>
      <c r="AX129" s="66">
        <f t="shared" si="96"/>
        <v>0</v>
      </c>
      <c r="AY129" s="66">
        <f t="shared" si="97"/>
        <v>0</v>
      </c>
      <c r="AZ129" s="66">
        <f t="shared" si="98"/>
        <v>0</v>
      </c>
      <c r="BA129" s="66">
        <f t="shared" si="99"/>
        <v>0</v>
      </c>
      <c r="BB129" s="66">
        <f t="shared" si="100"/>
        <v>0</v>
      </c>
      <c r="BC129" s="66">
        <f t="shared" si="101"/>
        <v>0</v>
      </c>
      <c r="BD129" s="66">
        <f t="shared" si="102"/>
        <v>0</v>
      </c>
      <c r="BE129" s="66">
        <f t="shared" si="103"/>
        <v>0</v>
      </c>
      <c r="BF129" s="66">
        <f t="shared" si="104"/>
        <v>0</v>
      </c>
      <c r="BG129" s="66">
        <f t="shared" si="105"/>
        <v>0</v>
      </c>
      <c r="BH129" s="66">
        <f t="shared" si="106"/>
        <v>0</v>
      </c>
      <c r="BI129" s="66">
        <f t="shared" si="107"/>
        <v>0</v>
      </c>
      <c r="BJ129" s="66">
        <f t="shared" si="108"/>
        <v>0</v>
      </c>
      <c r="BK129" s="66">
        <f t="shared" si="109"/>
        <v>0</v>
      </c>
      <c r="BL129" s="66">
        <f t="shared" si="110"/>
        <v>0</v>
      </c>
      <c r="BN129" s="109">
        <f t="shared" si="111"/>
        <v>0</v>
      </c>
      <c r="BO129" s="30">
        <f t="shared" si="87"/>
        <v>0</v>
      </c>
      <c r="BP129" s="30">
        <f t="shared" si="112"/>
        <v>0</v>
      </c>
      <c r="BQ129" s="30">
        <f t="shared" si="113"/>
        <v>0</v>
      </c>
      <c r="BR129" s="30">
        <f t="shared" si="114"/>
        <v>0</v>
      </c>
      <c r="BS129" s="30">
        <f t="shared" si="115"/>
        <v>0</v>
      </c>
      <c r="BU129" s="263"/>
      <c r="BV129" s="263"/>
      <c r="BW129" s="263"/>
      <c r="BX129" s="263"/>
      <c r="BY129" s="263"/>
      <c r="BZ129" s="263"/>
      <c r="CA129" s="263"/>
      <c r="CB129" s="270">
        <f t="shared" si="116"/>
        <v>0</v>
      </c>
      <c r="CD129" s="165" t="str">
        <f t="shared" si="88"/>
        <v>OK</v>
      </c>
      <c r="CE129" s="165" t="str">
        <f t="shared" si="117"/>
        <v>OK</v>
      </c>
      <c r="CF129" s="165" t="str">
        <f t="shared" si="118"/>
        <v>OK</v>
      </c>
    </row>
    <row r="130" spans="1:84" hidden="1">
      <c r="A130" t="s">
        <v>951</v>
      </c>
      <c r="B130" s="108" t="s">
        <v>399</v>
      </c>
      <c r="C130" s="144" t="str">
        <f>IF($D$2="ET",VLOOKUP(B130,'N0.7_Lookup_References'!$E$13:$K$71,2,FALSE),IF('N2.1_Network_Risk_Summary'!$C$2="GD",VLOOKUP(B130,'N0.7_Lookup_References'!$E$13:$K$73,4,FALSE),IF($D$2="GT",VLOOKUP(B130,'N0.7_Lookup_References'!$E$13:$K$71,6,FALSE),"")))</f>
        <v>No entry required</v>
      </c>
      <c r="D130" s="241" t="str">
        <f>IF($D$2="ET",VLOOKUP(B130,'N0.7_Lookup_References'!$E$13:$K$71,3,FALSE),IF('N2.1_Network_Risk_Summary'!$C$2="GD",VLOOKUP(B130,'N0.7_Lookup_References'!$E$13:$K$73,5,FALSE),IF($D$2="GT",VLOOKUP(B130,'N0.7_Lookup_References'!$E$13:$K$71,7,FALSE),"")))</f>
        <v>-</v>
      </c>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5"/>
      <c r="AJ130" s="315"/>
      <c r="AK130" s="315"/>
      <c r="AL130" s="315"/>
      <c r="AM130" s="315"/>
      <c r="AN130" s="315"/>
      <c r="AO130" s="315"/>
      <c r="AP130" s="315"/>
      <c r="AQ130" s="315"/>
      <c r="AR130" s="315"/>
      <c r="AS130" s="66">
        <f t="shared" si="91"/>
        <v>0</v>
      </c>
      <c r="AT130" s="66">
        <f t="shared" si="92"/>
        <v>0</v>
      </c>
      <c r="AU130" s="66">
        <f t="shared" si="93"/>
        <v>0</v>
      </c>
      <c r="AV130" s="66">
        <f t="shared" si="94"/>
        <v>0</v>
      </c>
      <c r="AW130" s="66">
        <f t="shared" si="95"/>
        <v>0</v>
      </c>
      <c r="AX130" s="66">
        <f t="shared" si="96"/>
        <v>0</v>
      </c>
      <c r="AY130" s="66">
        <f t="shared" si="97"/>
        <v>0</v>
      </c>
      <c r="AZ130" s="66">
        <f t="shared" si="98"/>
        <v>0</v>
      </c>
      <c r="BA130" s="66">
        <f t="shared" si="99"/>
        <v>0</v>
      </c>
      <c r="BB130" s="66">
        <f t="shared" si="100"/>
        <v>0</v>
      </c>
      <c r="BC130" s="66">
        <f t="shared" si="101"/>
        <v>0</v>
      </c>
      <c r="BD130" s="66">
        <f t="shared" si="102"/>
        <v>0</v>
      </c>
      <c r="BE130" s="66">
        <f t="shared" si="103"/>
        <v>0</v>
      </c>
      <c r="BF130" s="66">
        <f t="shared" si="104"/>
        <v>0</v>
      </c>
      <c r="BG130" s="66">
        <f t="shared" si="105"/>
        <v>0</v>
      </c>
      <c r="BH130" s="66">
        <f t="shared" si="106"/>
        <v>0</v>
      </c>
      <c r="BI130" s="66">
        <f t="shared" si="107"/>
        <v>0</v>
      </c>
      <c r="BJ130" s="66">
        <f t="shared" si="108"/>
        <v>0</v>
      </c>
      <c r="BK130" s="66">
        <f t="shared" si="109"/>
        <v>0</v>
      </c>
      <c r="BL130" s="66">
        <f t="shared" si="110"/>
        <v>0</v>
      </c>
      <c r="BN130" s="109">
        <f t="shared" si="111"/>
        <v>0</v>
      </c>
      <c r="BO130" s="30">
        <f t="shared" si="87"/>
        <v>0</v>
      </c>
      <c r="BP130" s="30">
        <f t="shared" si="112"/>
        <v>0</v>
      </c>
      <c r="BQ130" s="30">
        <f t="shared" si="113"/>
        <v>0</v>
      </c>
      <c r="BR130" s="30">
        <f t="shared" si="114"/>
        <v>0</v>
      </c>
      <c r="BS130" s="30">
        <f t="shared" si="115"/>
        <v>0</v>
      </c>
      <c r="BU130" s="263"/>
      <c r="BV130" s="263"/>
      <c r="BW130" s="263"/>
      <c r="BX130" s="263"/>
      <c r="BY130" s="263"/>
      <c r="BZ130" s="263"/>
      <c r="CA130" s="263"/>
      <c r="CB130" s="270">
        <f t="shared" si="116"/>
        <v>0</v>
      </c>
      <c r="CD130" s="165" t="str">
        <f t="shared" si="88"/>
        <v>OK</v>
      </c>
      <c r="CE130" s="165" t="str">
        <f t="shared" si="117"/>
        <v>OK</v>
      </c>
      <c r="CF130" s="165" t="str">
        <f t="shared" si="118"/>
        <v>OK</v>
      </c>
    </row>
    <row r="131" spans="1:84" hidden="1">
      <c r="A131" t="s">
        <v>951</v>
      </c>
      <c r="B131" s="108" t="s">
        <v>401</v>
      </c>
      <c r="C131" s="144" t="str">
        <f>IF($D$2="ET",VLOOKUP(B131,'N0.7_Lookup_References'!$E$13:$K$71,2,FALSE),IF('N2.1_Network_Risk_Summary'!$C$2="GD",VLOOKUP(B131,'N0.7_Lookup_References'!$E$13:$K$73,4,FALSE),IF($D$2="GT",VLOOKUP(B131,'N0.7_Lookup_References'!$E$13:$K$71,6,FALSE),"")))</f>
        <v>No entry required</v>
      </c>
      <c r="D131" s="241" t="str">
        <f>IF($D$2="ET",VLOOKUP(B131,'N0.7_Lookup_References'!$E$13:$K$71,3,FALSE),IF('N2.1_Network_Risk_Summary'!$C$2="GD",VLOOKUP(B131,'N0.7_Lookup_References'!$E$13:$K$73,5,FALSE),IF($D$2="GT",VLOOKUP(B131,'N0.7_Lookup_References'!$E$13:$K$71,7,FALSE),"")))</f>
        <v>-</v>
      </c>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c r="AA131" s="314"/>
      <c r="AB131" s="314"/>
      <c r="AC131" s="314"/>
      <c r="AD131" s="314"/>
      <c r="AE131" s="314"/>
      <c r="AF131" s="314"/>
      <c r="AG131" s="314"/>
      <c r="AH131" s="314"/>
      <c r="AI131" s="315"/>
      <c r="AJ131" s="315"/>
      <c r="AK131" s="315"/>
      <c r="AL131" s="315"/>
      <c r="AM131" s="315"/>
      <c r="AN131" s="315"/>
      <c r="AO131" s="315"/>
      <c r="AP131" s="315"/>
      <c r="AQ131" s="315"/>
      <c r="AR131" s="315"/>
      <c r="AS131" s="66">
        <f t="shared" si="91"/>
        <v>0</v>
      </c>
      <c r="AT131" s="66">
        <f t="shared" si="92"/>
        <v>0</v>
      </c>
      <c r="AU131" s="66">
        <f t="shared" si="93"/>
        <v>0</v>
      </c>
      <c r="AV131" s="66">
        <f t="shared" si="94"/>
        <v>0</v>
      </c>
      <c r="AW131" s="66">
        <f t="shared" si="95"/>
        <v>0</v>
      </c>
      <c r="AX131" s="66">
        <f t="shared" si="96"/>
        <v>0</v>
      </c>
      <c r="AY131" s="66">
        <f t="shared" si="97"/>
        <v>0</v>
      </c>
      <c r="AZ131" s="66">
        <f t="shared" si="98"/>
        <v>0</v>
      </c>
      <c r="BA131" s="66">
        <f t="shared" si="99"/>
        <v>0</v>
      </c>
      <c r="BB131" s="66">
        <f t="shared" si="100"/>
        <v>0</v>
      </c>
      <c r="BC131" s="66">
        <f t="shared" si="101"/>
        <v>0</v>
      </c>
      <c r="BD131" s="66">
        <f t="shared" si="102"/>
        <v>0</v>
      </c>
      <c r="BE131" s="66">
        <f t="shared" si="103"/>
        <v>0</v>
      </c>
      <c r="BF131" s="66">
        <f t="shared" si="104"/>
        <v>0</v>
      </c>
      <c r="BG131" s="66">
        <f t="shared" si="105"/>
        <v>0</v>
      </c>
      <c r="BH131" s="66">
        <f t="shared" si="106"/>
        <v>0</v>
      </c>
      <c r="BI131" s="66">
        <f t="shared" si="107"/>
        <v>0</v>
      </c>
      <c r="BJ131" s="66">
        <f t="shared" si="108"/>
        <v>0</v>
      </c>
      <c r="BK131" s="66">
        <f t="shared" si="109"/>
        <v>0</v>
      </c>
      <c r="BL131" s="66">
        <f t="shared" si="110"/>
        <v>0</v>
      </c>
      <c r="BN131" s="109">
        <f t="shared" si="111"/>
        <v>0</v>
      </c>
      <c r="BO131" s="30">
        <f t="shared" si="87"/>
        <v>0</v>
      </c>
      <c r="BP131" s="30">
        <f t="shared" si="112"/>
        <v>0</v>
      </c>
      <c r="BQ131" s="30">
        <f t="shared" si="113"/>
        <v>0</v>
      </c>
      <c r="BR131" s="30">
        <f t="shared" si="114"/>
        <v>0</v>
      </c>
      <c r="BS131" s="30">
        <f t="shared" si="115"/>
        <v>0</v>
      </c>
      <c r="BU131" s="263"/>
      <c r="BV131" s="263"/>
      <c r="BW131" s="263"/>
      <c r="BX131" s="263"/>
      <c r="BY131" s="263"/>
      <c r="BZ131" s="263"/>
      <c r="CA131" s="263"/>
      <c r="CB131" s="270">
        <f t="shared" si="116"/>
        <v>0</v>
      </c>
      <c r="CD131" s="165" t="str">
        <f t="shared" si="88"/>
        <v>OK</v>
      </c>
      <c r="CE131" s="165" t="str">
        <f t="shared" si="117"/>
        <v>OK</v>
      </c>
      <c r="CF131" s="165" t="str">
        <f t="shared" si="118"/>
        <v>OK</v>
      </c>
    </row>
    <row r="132" spans="1:84" hidden="1">
      <c r="A132" t="s">
        <v>951</v>
      </c>
      <c r="B132" s="108" t="s">
        <v>403</v>
      </c>
      <c r="C132" s="144" t="str">
        <f>IF($D$2="ET",VLOOKUP(B132,'N0.7_Lookup_References'!$E$13:$K$71,2,FALSE),IF('N2.1_Network_Risk_Summary'!$C$2="GD",VLOOKUP(B132,'N0.7_Lookup_References'!$E$13:$K$73,4,FALSE),IF($D$2="GT",VLOOKUP(B132,'N0.7_Lookup_References'!$E$13:$K$71,6,FALSE),"")))</f>
        <v>No entry required</v>
      </c>
      <c r="D132" s="241" t="str">
        <f>IF($D$2="ET",VLOOKUP(B132,'N0.7_Lookup_References'!$E$13:$K$71,3,FALSE),IF('N2.1_Network_Risk_Summary'!$C$2="GD",VLOOKUP(B132,'N0.7_Lookup_References'!$E$13:$K$73,5,FALSE),IF($D$2="GT",VLOOKUP(B132,'N0.7_Lookup_References'!$E$13:$K$71,7,FALSE),"")))</f>
        <v>-</v>
      </c>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5"/>
      <c r="AJ132" s="315"/>
      <c r="AK132" s="315"/>
      <c r="AL132" s="315"/>
      <c r="AM132" s="315"/>
      <c r="AN132" s="315"/>
      <c r="AO132" s="315"/>
      <c r="AP132" s="315"/>
      <c r="AQ132" s="315"/>
      <c r="AR132" s="315"/>
      <c r="AS132" s="66">
        <f t="shared" si="91"/>
        <v>0</v>
      </c>
      <c r="AT132" s="66">
        <f t="shared" si="92"/>
        <v>0</v>
      </c>
      <c r="AU132" s="66">
        <f t="shared" si="93"/>
        <v>0</v>
      </c>
      <c r="AV132" s="66">
        <f t="shared" si="94"/>
        <v>0</v>
      </c>
      <c r="AW132" s="66">
        <f t="shared" si="95"/>
        <v>0</v>
      </c>
      <c r="AX132" s="66">
        <f t="shared" si="96"/>
        <v>0</v>
      </c>
      <c r="AY132" s="66">
        <f t="shared" si="97"/>
        <v>0</v>
      </c>
      <c r="AZ132" s="66">
        <f t="shared" si="98"/>
        <v>0</v>
      </c>
      <c r="BA132" s="66">
        <f t="shared" si="99"/>
        <v>0</v>
      </c>
      <c r="BB132" s="66">
        <f t="shared" si="100"/>
        <v>0</v>
      </c>
      <c r="BC132" s="66">
        <f t="shared" si="101"/>
        <v>0</v>
      </c>
      <c r="BD132" s="66">
        <f t="shared" si="102"/>
        <v>0</v>
      </c>
      <c r="BE132" s="66">
        <f t="shared" si="103"/>
        <v>0</v>
      </c>
      <c r="BF132" s="66">
        <f t="shared" si="104"/>
        <v>0</v>
      </c>
      <c r="BG132" s="66">
        <f t="shared" si="105"/>
        <v>0</v>
      </c>
      <c r="BH132" s="66">
        <f t="shared" si="106"/>
        <v>0</v>
      </c>
      <c r="BI132" s="66">
        <f t="shared" si="107"/>
        <v>0</v>
      </c>
      <c r="BJ132" s="66">
        <f t="shared" si="108"/>
        <v>0</v>
      </c>
      <c r="BK132" s="66">
        <f t="shared" si="109"/>
        <v>0</v>
      </c>
      <c r="BL132" s="66">
        <f t="shared" si="110"/>
        <v>0</v>
      </c>
      <c r="BN132" s="109">
        <f t="shared" si="111"/>
        <v>0</v>
      </c>
      <c r="BO132" s="30">
        <f t="shared" si="87"/>
        <v>0</v>
      </c>
      <c r="BP132" s="30">
        <f t="shared" si="112"/>
        <v>0</v>
      </c>
      <c r="BQ132" s="30">
        <f t="shared" si="113"/>
        <v>0</v>
      </c>
      <c r="BR132" s="30">
        <f t="shared" si="114"/>
        <v>0</v>
      </c>
      <c r="BS132" s="30">
        <f t="shared" si="115"/>
        <v>0</v>
      </c>
      <c r="BU132" s="263"/>
      <c r="BV132" s="263"/>
      <c r="BW132" s="263"/>
      <c r="BX132" s="263"/>
      <c r="BY132" s="263"/>
      <c r="BZ132" s="263"/>
      <c r="CA132" s="263"/>
      <c r="CB132" s="270">
        <f t="shared" si="116"/>
        <v>0</v>
      </c>
      <c r="CD132" s="165" t="str">
        <f t="shared" si="88"/>
        <v>OK</v>
      </c>
      <c r="CE132" s="165" t="str">
        <f t="shared" si="117"/>
        <v>OK</v>
      </c>
      <c r="CF132" s="165" t="str">
        <f t="shared" si="118"/>
        <v>OK</v>
      </c>
    </row>
    <row r="133" spans="1:84" hidden="1">
      <c r="A133" t="s">
        <v>951</v>
      </c>
      <c r="B133" s="108" t="s">
        <v>405</v>
      </c>
      <c r="C133" s="144" t="str">
        <f>IF($D$2="ET",VLOOKUP(B133,'N0.7_Lookup_References'!$E$13:$K$71,2,FALSE),IF('N2.1_Network_Risk_Summary'!$C$2="GD",VLOOKUP(B133,'N0.7_Lookup_References'!$E$13:$K$73,4,FALSE),IF($D$2="GT",VLOOKUP(B133,'N0.7_Lookup_References'!$E$13:$K$71,6,FALSE),"")))</f>
        <v>No entry required</v>
      </c>
      <c r="D133" s="241" t="str">
        <f>IF($D$2="ET",VLOOKUP(B133,'N0.7_Lookup_References'!$E$13:$K$71,3,FALSE),IF('N2.1_Network_Risk_Summary'!$C$2="GD",VLOOKUP(B133,'N0.7_Lookup_References'!$E$13:$K$73,5,FALSE),IF($D$2="GT",VLOOKUP(B133,'N0.7_Lookup_References'!$E$13:$K$71,7,FALSE),"")))</f>
        <v>-</v>
      </c>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5"/>
      <c r="AJ133" s="315"/>
      <c r="AK133" s="315"/>
      <c r="AL133" s="315"/>
      <c r="AM133" s="315"/>
      <c r="AN133" s="315"/>
      <c r="AO133" s="315"/>
      <c r="AP133" s="315"/>
      <c r="AQ133" s="315"/>
      <c r="AR133" s="315"/>
      <c r="AS133" s="66">
        <f t="shared" si="91"/>
        <v>0</v>
      </c>
      <c r="AT133" s="66">
        <f t="shared" si="92"/>
        <v>0</v>
      </c>
      <c r="AU133" s="66">
        <f t="shared" si="93"/>
        <v>0</v>
      </c>
      <c r="AV133" s="66">
        <f t="shared" si="94"/>
        <v>0</v>
      </c>
      <c r="AW133" s="66">
        <f t="shared" si="95"/>
        <v>0</v>
      </c>
      <c r="AX133" s="66">
        <f t="shared" si="96"/>
        <v>0</v>
      </c>
      <c r="AY133" s="66">
        <f t="shared" si="97"/>
        <v>0</v>
      </c>
      <c r="AZ133" s="66">
        <f t="shared" si="98"/>
        <v>0</v>
      </c>
      <c r="BA133" s="66">
        <f t="shared" si="99"/>
        <v>0</v>
      </c>
      <c r="BB133" s="66">
        <f t="shared" si="100"/>
        <v>0</v>
      </c>
      <c r="BC133" s="66">
        <f t="shared" si="101"/>
        <v>0</v>
      </c>
      <c r="BD133" s="66">
        <f t="shared" si="102"/>
        <v>0</v>
      </c>
      <c r="BE133" s="66">
        <f t="shared" si="103"/>
        <v>0</v>
      </c>
      <c r="BF133" s="66">
        <f t="shared" si="104"/>
        <v>0</v>
      </c>
      <c r="BG133" s="66">
        <f t="shared" si="105"/>
        <v>0</v>
      </c>
      <c r="BH133" s="66">
        <f t="shared" si="106"/>
        <v>0</v>
      </c>
      <c r="BI133" s="66">
        <f t="shared" si="107"/>
        <v>0</v>
      </c>
      <c r="BJ133" s="66">
        <f t="shared" si="108"/>
        <v>0</v>
      </c>
      <c r="BK133" s="66">
        <f t="shared" si="109"/>
        <v>0</v>
      </c>
      <c r="BL133" s="66">
        <f t="shared" si="110"/>
        <v>0</v>
      </c>
      <c r="BN133" s="109">
        <f t="shared" si="111"/>
        <v>0</v>
      </c>
      <c r="BO133" s="30">
        <f t="shared" si="87"/>
        <v>0</v>
      </c>
      <c r="BP133" s="30">
        <f t="shared" si="112"/>
        <v>0</v>
      </c>
      <c r="BQ133" s="30">
        <f t="shared" si="113"/>
        <v>0</v>
      </c>
      <c r="BR133" s="30">
        <f t="shared" si="114"/>
        <v>0</v>
      </c>
      <c r="BS133" s="30">
        <f t="shared" si="115"/>
        <v>0</v>
      </c>
      <c r="BU133" s="263"/>
      <c r="BV133" s="263"/>
      <c r="BW133" s="263"/>
      <c r="BX133" s="263"/>
      <c r="BY133" s="263"/>
      <c r="BZ133" s="263"/>
      <c r="CA133" s="263"/>
      <c r="CB133" s="270">
        <f t="shared" si="116"/>
        <v>0</v>
      </c>
      <c r="CD133" s="165" t="str">
        <f t="shared" si="88"/>
        <v>OK</v>
      </c>
      <c r="CE133" s="165" t="str">
        <f t="shared" si="117"/>
        <v>OK</v>
      </c>
      <c r="CF133" s="165" t="str">
        <f t="shared" si="118"/>
        <v>OK</v>
      </c>
    </row>
    <row r="134" spans="1:84" hidden="1">
      <c r="A134" t="s">
        <v>951</v>
      </c>
      <c r="B134" s="108" t="s">
        <v>407</v>
      </c>
      <c r="C134" s="144" t="str">
        <f>IF($D$2="ET",VLOOKUP(B134,'N0.7_Lookup_References'!$E$13:$K$71,2,FALSE),IF('N2.1_Network_Risk_Summary'!$C$2="GD",VLOOKUP(B134,'N0.7_Lookup_References'!$E$13:$K$73,4,FALSE),IF($D$2="GT",VLOOKUP(B134,'N0.7_Lookup_References'!$E$13:$K$71,6,FALSE),"")))</f>
        <v>No entry required</v>
      </c>
      <c r="D134" s="241" t="str">
        <f>IF($D$2="ET",VLOOKUP(B134,'N0.7_Lookup_References'!$E$13:$K$71,3,FALSE),IF('N2.1_Network_Risk_Summary'!$C$2="GD",VLOOKUP(B134,'N0.7_Lookup_References'!$E$13:$K$73,5,FALSE),IF($D$2="GT",VLOOKUP(B134,'N0.7_Lookup_References'!$E$13:$K$71,7,FALSE),"")))</f>
        <v>-</v>
      </c>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5"/>
      <c r="AJ134" s="315"/>
      <c r="AK134" s="315"/>
      <c r="AL134" s="315"/>
      <c r="AM134" s="315"/>
      <c r="AN134" s="315"/>
      <c r="AO134" s="315"/>
      <c r="AP134" s="315"/>
      <c r="AQ134" s="315"/>
      <c r="AR134" s="315"/>
      <c r="AS134" s="66">
        <f t="shared" si="91"/>
        <v>0</v>
      </c>
      <c r="AT134" s="66">
        <f t="shared" si="92"/>
        <v>0</v>
      </c>
      <c r="AU134" s="66">
        <f t="shared" si="93"/>
        <v>0</v>
      </c>
      <c r="AV134" s="66">
        <f t="shared" si="94"/>
        <v>0</v>
      </c>
      <c r="AW134" s="66">
        <f t="shared" si="95"/>
        <v>0</v>
      </c>
      <c r="AX134" s="66">
        <f t="shared" si="96"/>
        <v>0</v>
      </c>
      <c r="AY134" s="66">
        <f t="shared" si="97"/>
        <v>0</v>
      </c>
      <c r="AZ134" s="66">
        <f t="shared" si="98"/>
        <v>0</v>
      </c>
      <c r="BA134" s="66">
        <f t="shared" si="99"/>
        <v>0</v>
      </c>
      <c r="BB134" s="66">
        <f t="shared" si="100"/>
        <v>0</v>
      </c>
      <c r="BC134" s="66">
        <f t="shared" si="101"/>
        <v>0</v>
      </c>
      <c r="BD134" s="66">
        <f t="shared" si="102"/>
        <v>0</v>
      </c>
      <c r="BE134" s="66">
        <f t="shared" si="103"/>
        <v>0</v>
      </c>
      <c r="BF134" s="66">
        <f t="shared" si="104"/>
        <v>0</v>
      </c>
      <c r="BG134" s="66">
        <f t="shared" si="105"/>
        <v>0</v>
      </c>
      <c r="BH134" s="66">
        <f t="shared" si="106"/>
        <v>0</v>
      </c>
      <c r="BI134" s="66">
        <f t="shared" si="107"/>
        <v>0</v>
      </c>
      <c r="BJ134" s="66">
        <f t="shared" si="108"/>
        <v>0</v>
      </c>
      <c r="BK134" s="66">
        <f t="shared" si="109"/>
        <v>0</v>
      </c>
      <c r="BL134" s="66">
        <f t="shared" si="110"/>
        <v>0</v>
      </c>
      <c r="BN134" s="109">
        <f t="shared" si="111"/>
        <v>0</v>
      </c>
      <c r="BO134" s="30">
        <f t="shared" si="87"/>
        <v>0</v>
      </c>
      <c r="BP134" s="30">
        <f t="shared" si="112"/>
        <v>0</v>
      </c>
      <c r="BQ134" s="30">
        <f t="shared" si="113"/>
        <v>0</v>
      </c>
      <c r="BR134" s="30">
        <f t="shared" si="114"/>
        <v>0</v>
      </c>
      <c r="BS134" s="30">
        <f t="shared" si="115"/>
        <v>0</v>
      </c>
      <c r="BU134" s="263"/>
      <c r="BV134" s="263"/>
      <c r="BW134" s="263"/>
      <c r="BX134" s="263"/>
      <c r="BY134" s="263"/>
      <c r="BZ134" s="263"/>
      <c r="CA134" s="263"/>
      <c r="CB134" s="270">
        <f t="shared" si="116"/>
        <v>0</v>
      </c>
      <c r="CD134" s="165" t="str">
        <f t="shared" si="88"/>
        <v>OK</v>
      </c>
      <c r="CE134" s="165" t="str">
        <f t="shared" si="117"/>
        <v>OK</v>
      </c>
      <c r="CF134" s="165" t="str">
        <f t="shared" si="118"/>
        <v>OK</v>
      </c>
    </row>
    <row r="135" spans="1:84" hidden="1">
      <c r="A135" t="s">
        <v>951</v>
      </c>
      <c r="B135" s="108" t="s">
        <v>409</v>
      </c>
      <c r="C135" s="144" t="str">
        <f>IF($D$2="ET",VLOOKUP(B135,'N0.7_Lookup_References'!$E$13:$K$71,2,FALSE),IF('N2.1_Network_Risk_Summary'!$C$2="GD",VLOOKUP(B135,'N0.7_Lookup_References'!$E$13:$K$73,4,FALSE),IF($D$2="GT",VLOOKUP(B135,'N0.7_Lookup_References'!$E$13:$K$71,6,FALSE),"")))</f>
        <v>No entry required</v>
      </c>
      <c r="D135" s="241" t="str">
        <f>IF($D$2="ET",VLOOKUP(B135,'N0.7_Lookup_References'!$E$13:$K$71,3,FALSE),IF('N2.1_Network_Risk_Summary'!$C$2="GD",VLOOKUP(B135,'N0.7_Lookup_References'!$E$13:$K$73,5,FALSE),IF($D$2="GT",VLOOKUP(B135,'N0.7_Lookup_References'!$E$13:$K$71,7,FALSE),"")))</f>
        <v>-</v>
      </c>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5"/>
      <c r="AJ135" s="315"/>
      <c r="AK135" s="315"/>
      <c r="AL135" s="315"/>
      <c r="AM135" s="315"/>
      <c r="AN135" s="315"/>
      <c r="AO135" s="315"/>
      <c r="AP135" s="315"/>
      <c r="AQ135" s="315"/>
      <c r="AR135" s="315"/>
      <c r="AS135" s="66">
        <f t="shared" si="91"/>
        <v>0</v>
      </c>
      <c r="AT135" s="66">
        <f t="shared" si="92"/>
        <v>0</v>
      </c>
      <c r="AU135" s="66">
        <f t="shared" si="93"/>
        <v>0</v>
      </c>
      <c r="AV135" s="66">
        <f t="shared" si="94"/>
        <v>0</v>
      </c>
      <c r="AW135" s="66">
        <f t="shared" si="95"/>
        <v>0</v>
      </c>
      <c r="AX135" s="66">
        <f t="shared" si="96"/>
        <v>0</v>
      </c>
      <c r="AY135" s="66">
        <f t="shared" si="97"/>
        <v>0</v>
      </c>
      <c r="AZ135" s="66">
        <f t="shared" si="98"/>
        <v>0</v>
      </c>
      <c r="BA135" s="66">
        <f t="shared" si="99"/>
        <v>0</v>
      </c>
      <c r="BB135" s="66">
        <f t="shared" si="100"/>
        <v>0</v>
      </c>
      <c r="BC135" s="66">
        <f t="shared" si="101"/>
        <v>0</v>
      </c>
      <c r="BD135" s="66">
        <f t="shared" si="102"/>
        <v>0</v>
      </c>
      <c r="BE135" s="66">
        <f t="shared" si="103"/>
        <v>0</v>
      </c>
      <c r="BF135" s="66">
        <f t="shared" si="104"/>
        <v>0</v>
      </c>
      <c r="BG135" s="66">
        <f t="shared" si="105"/>
        <v>0</v>
      </c>
      <c r="BH135" s="66">
        <f t="shared" si="106"/>
        <v>0</v>
      </c>
      <c r="BI135" s="66">
        <f t="shared" si="107"/>
        <v>0</v>
      </c>
      <c r="BJ135" s="66">
        <f t="shared" si="108"/>
        <v>0</v>
      </c>
      <c r="BK135" s="66">
        <f t="shared" si="109"/>
        <v>0</v>
      </c>
      <c r="BL135" s="66">
        <f t="shared" si="110"/>
        <v>0</v>
      </c>
      <c r="BN135" s="109">
        <f t="shared" si="111"/>
        <v>0</v>
      </c>
      <c r="BO135" s="30">
        <f t="shared" si="87"/>
        <v>0</v>
      </c>
      <c r="BP135" s="30">
        <f t="shared" si="112"/>
        <v>0</v>
      </c>
      <c r="BQ135" s="30">
        <f t="shared" si="113"/>
        <v>0</v>
      </c>
      <c r="BR135" s="30">
        <f t="shared" si="114"/>
        <v>0</v>
      </c>
      <c r="BS135" s="30">
        <f t="shared" si="115"/>
        <v>0</v>
      </c>
      <c r="BU135" s="263"/>
      <c r="BV135" s="263"/>
      <c r="BW135" s="263"/>
      <c r="BX135" s="263"/>
      <c r="BY135" s="263"/>
      <c r="BZ135" s="263"/>
      <c r="CA135" s="263"/>
      <c r="CB135" s="270">
        <f t="shared" si="116"/>
        <v>0</v>
      </c>
      <c r="CD135" s="165" t="str">
        <f t="shared" si="88"/>
        <v>OK</v>
      </c>
      <c r="CE135" s="165" t="str">
        <f t="shared" si="117"/>
        <v>OK</v>
      </c>
      <c r="CF135" s="165" t="str">
        <f t="shared" si="118"/>
        <v>OK</v>
      </c>
    </row>
    <row r="136" spans="1:84" hidden="1">
      <c r="A136" t="s">
        <v>951</v>
      </c>
      <c r="B136" s="108" t="s">
        <v>411</v>
      </c>
      <c r="C136" s="144" t="str">
        <f>IF($D$2="ET",VLOOKUP(B136,'N0.7_Lookup_References'!$E$13:$K$71,2,FALSE),IF('N2.1_Network_Risk_Summary'!$C$2="GD",VLOOKUP(B136,'N0.7_Lookup_References'!$E$13:$K$73,4,FALSE),IF($D$2="GT",VLOOKUP(B136,'N0.7_Lookup_References'!$E$13:$K$71,6,FALSE),"")))</f>
        <v>No entry required</v>
      </c>
      <c r="D136" s="241" t="str">
        <f>IF($D$2="ET",VLOOKUP(B136,'N0.7_Lookup_References'!$E$13:$K$71,3,FALSE),IF('N2.1_Network_Risk_Summary'!$C$2="GD",VLOOKUP(B136,'N0.7_Lookup_References'!$E$13:$K$73,5,FALSE),IF($D$2="GT",VLOOKUP(B136,'N0.7_Lookup_References'!$E$13:$K$71,7,FALSE),"")))</f>
        <v>-</v>
      </c>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5"/>
      <c r="AJ136" s="315"/>
      <c r="AK136" s="315"/>
      <c r="AL136" s="315"/>
      <c r="AM136" s="315"/>
      <c r="AN136" s="315"/>
      <c r="AO136" s="315"/>
      <c r="AP136" s="315"/>
      <c r="AQ136" s="315"/>
      <c r="AR136" s="315"/>
      <c r="AS136" s="66">
        <f t="shared" si="91"/>
        <v>0</v>
      </c>
      <c r="AT136" s="66">
        <f t="shared" si="92"/>
        <v>0</v>
      </c>
      <c r="AU136" s="66">
        <f t="shared" si="93"/>
        <v>0</v>
      </c>
      <c r="AV136" s="66">
        <f t="shared" si="94"/>
        <v>0</v>
      </c>
      <c r="AW136" s="66">
        <f t="shared" si="95"/>
        <v>0</v>
      </c>
      <c r="AX136" s="66">
        <f t="shared" si="96"/>
        <v>0</v>
      </c>
      <c r="AY136" s="66">
        <f t="shared" si="97"/>
        <v>0</v>
      </c>
      <c r="AZ136" s="66">
        <f t="shared" si="98"/>
        <v>0</v>
      </c>
      <c r="BA136" s="66">
        <f t="shared" si="99"/>
        <v>0</v>
      </c>
      <c r="BB136" s="66">
        <f t="shared" si="100"/>
        <v>0</v>
      </c>
      <c r="BC136" s="66">
        <f t="shared" si="101"/>
        <v>0</v>
      </c>
      <c r="BD136" s="66">
        <f t="shared" si="102"/>
        <v>0</v>
      </c>
      <c r="BE136" s="66">
        <f t="shared" si="103"/>
        <v>0</v>
      </c>
      <c r="BF136" s="66">
        <f t="shared" si="104"/>
        <v>0</v>
      </c>
      <c r="BG136" s="66">
        <f t="shared" si="105"/>
        <v>0</v>
      </c>
      <c r="BH136" s="66">
        <f t="shared" si="106"/>
        <v>0</v>
      </c>
      <c r="BI136" s="66">
        <f t="shared" si="107"/>
        <v>0</v>
      </c>
      <c r="BJ136" s="66">
        <f t="shared" si="108"/>
        <v>0</v>
      </c>
      <c r="BK136" s="66">
        <f t="shared" si="109"/>
        <v>0</v>
      </c>
      <c r="BL136" s="66">
        <f t="shared" si="110"/>
        <v>0</v>
      </c>
      <c r="BN136" s="109">
        <f t="shared" si="111"/>
        <v>0</v>
      </c>
      <c r="BO136" s="30">
        <f t="shared" si="87"/>
        <v>0</v>
      </c>
      <c r="BP136" s="30">
        <f t="shared" si="112"/>
        <v>0</v>
      </c>
      <c r="BQ136" s="30">
        <f t="shared" si="113"/>
        <v>0</v>
      </c>
      <c r="BR136" s="30">
        <f t="shared" si="114"/>
        <v>0</v>
      </c>
      <c r="BS136" s="30">
        <f t="shared" si="115"/>
        <v>0</v>
      </c>
      <c r="BU136" s="263"/>
      <c r="BV136" s="263"/>
      <c r="BW136" s="263"/>
      <c r="BX136" s="263"/>
      <c r="BY136" s="263"/>
      <c r="BZ136" s="263"/>
      <c r="CA136" s="263"/>
      <c r="CB136" s="270">
        <f t="shared" si="116"/>
        <v>0</v>
      </c>
      <c r="CD136" s="165" t="str">
        <f t="shared" si="88"/>
        <v>OK</v>
      </c>
      <c r="CE136" s="165" t="str">
        <f t="shared" si="117"/>
        <v>OK</v>
      </c>
      <c r="CF136" s="165" t="str">
        <f t="shared" si="118"/>
        <v>OK</v>
      </c>
    </row>
    <row r="137" spans="1:84" hidden="1">
      <c r="A137" t="s">
        <v>951</v>
      </c>
      <c r="B137" s="108" t="s">
        <v>413</v>
      </c>
      <c r="C137" s="144" t="str">
        <f>IF($D$2="ET",VLOOKUP(B137,'N0.7_Lookup_References'!$E$13:$K$71,2,FALSE),IF('N2.1_Network_Risk_Summary'!$C$2="GD",VLOOKUP(B137,'N0.7_Lookup_References'!$E$13:$K$73,4,FALSE),IF($D$2="GT",VLOOKUP(B137,'N0.7_Lookup_References'!$E$13:$K$71,6,FALSE),"")))</f>
        <v>No entry required</v>
      </c>
      <c r="D137" s="241" t="str">
        <f>IF($D$2="ET",VLOOKUP(B137,'N0.7_Lookup_References'!$E$13:$K$71,3,FALSE),IF('N2.1_Network_Risk_Summary'!$C$2="GD",VLOOKUP(B137,'N0.7_Lookup_References'!$E$13:$K$73,5,FALSE),IF($D$2="GT",VLOOKUP(B137,'N0.7_Lookup_References'!$E$13:$K$71,7,FALSE),"")))</f>
        <v>-</v>
      </c>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4"/>
      <c r="AG137" s="314"/>
      <c r="AH137" s="314"/>
      <c r="AI137" s="315"/>
      <c r="AJ137" s="315"/>
      <c r="AK137" s="315"/>
      <c r="AL137" s="315"/>
      <c r="AM137" s="315"/>
      <c r="AN137" s="315"/>
      <c r="AO137" s="315"/>
      <c r="AP137" s="315"/>
      <c r="AQ137" s="315"/>
      <c r="AR137" s="315"/>
      <c r="AS137" s="66">
        <f t="shared" si="91"/>
        <v>0</v>
      </c>
      <c r="AT137" s="66">
        <f t="shared" si="92"/>
        <v>0</v>
      </c>
      <c r="AU137" s="66">
        <f t="shared" si="93"/>
        <v>0</v>
      </c>
      <c r="AV137" s="66">
        <f t="shared" si="94"/>
        <v>0</v>
      </c>
      <c r="AW137" s="66">
        <f t="shared" si="95"/>
        <v>0</v>
      </c>
      <c r="AX137" s="66">
        <f t="shared" si="96"/>
        <v>0</v>
      </c>
      <c r="AY137" s="66">
        <f t="shared" si="97"/>
        <v>0</v>
      </c>
      <c r="AZ137" s="66">
        <f t="shared" si="98"/>
        <v>0</v>
      </c>
      <c r="BA137" s="66">
        <f t="shared" si="99"/>
        <v>0</v>
      </c>
      <c r="BB137" s="66">
        <f t="shared" si="100"/>
        <v>0</v>
      </c>
      <c r="BC137" s="66">
        <f t="shared" si="101"/>
        <v>0</v>
      </c>
      <c r="BD137" s="66">
        <f t="shared" si="102"/>
        <v>0</v>
      </c>
      <c r="BE137" s="66">
        <f t="shared" si="103"/>
        <v>0</v>
      </c>
      <c r="BF137" s="66">
        <f t="shared" si="104"/>
        <v>0</v>
      </c>
      <c r="BG137" s="66">
        <f t="shared" si="105"/>
        <v>0</v>
      </c>
      <c r="BH137" s="66">
        <f t="shared" si="106"/>
        <v>0</v>
      </c>
      <c r="BI137" s="66">
        <f t="shared" si="107"/>
        <v>0</v>
      </c>
      <c r="BJ137" s="66">
        <f t="shared" si="108"/>
        <v>0</v>
      </c>
      <c r="BK137" s="66">
        <f t="shared" si="109"/>
        <v>0</v>
      </c>
      <c r="BL137" s="66">
        <f t="shared" si="110"/>
        <v>0</v>
      </c>
      <c r="BN137" s="109">
        <f t="shared" si="111"/>
        <v>0</v>
      </c>
      <c r="BO137" s="30">
        <f t="shared" si="87"/>
        <v>0</v>
      </c>
      <c r="BP137" s="30">
        <f t="shared" si="112"/>
        <v>0</v>
      </c>
      <c r="BQ137" s="30">
        <f t="shared" si="113"/>
        <v>0</v>
      </c>
      <c r="BR137" s="30">
        <f t="shared" si="114"/>
        <v>0</v>
      </c>
      <c r="BS137" s="30">
        <f t="shared" si="115"/>
        <v>0</v>
      </c>
      <c r="BU137" s="263"/>
      <c r="BV137" s="263"/>
      <c r="BW137" s="263"/>
      <c r="BX137" s="263"/>
      <c r="BY137" s="263"/>
      <c r="BZ137" s="263"/>
      <c r="CA137" s="263"/>
      <c r="CB137" s="270">
        <f t="shared" si="116"/>
        <v>0</v>
      </c>
      <c r="CD137" s="165" t="str">
        <f t="shared" si="88"/>
        <v>OK</v>
      </c>
      <c r="CE137" s="165" t="str">
        <f t="shared" si="117"/>
        <v>OK</v>
      </c>
      <c r="CF137" s="165" t="str">
        <f t="shared" si="118"/>
        <v>OK</v>
      </c>
    </row>
    <row r="138" spans="1:84" hidden="1">
      <c r="A138" t="s">
        <v>951</v>
      </c>
      <c r="B138" s="108" t="s">
        <v>415</v>
      </c>
      <c r="C138" s="144" t="str">
        <f>IF($D$2="ET",VLOOKUP(B138,'N0.7_Lookup_References'!$E$13:$K$71,2,FALSE),IF('N2.1_Network_Risk_Summary'!$C$2="GD",VLOOKUP(B138,'N0.7_Lookup_References'!$E$13:$K$73,4,FALSE),IF($D$2="GT",VLOOKUP(B138,'N0.7_Lookup_References'!$E$13:$K$71,6,FALSE),"")))</f>
        <v>No entry required</v>
      </c>
      <c r="D138" s="241" t="str">
        <f>IF($D$2="ET",VLOOKUP(B138,'N0.7_Lookup_References'!$E$13:$K$71,3,FALSE),IF('N2.1_Network_Risk_Summary'!$C$2="GD",VLOOKUP(B138,'N0.7_Lookup_References'!$E$13:$K$73,5,FALSE),IF($D$2="GT",VLOOKUP(B138,'N0.7_Lookup_References'!$E$13:$K$71,7,FALSE),"")))</f>
        <v>-</v>
      </c>
      <c r="E138" s="314"/>
      <c r="F138" s="314"/>
      <c r="G138" s="314"/>
      <c r="H138" s="314"/>
      <c r="I138" s="314"/>
      <c r="J138" s="314"/>
      <c r="K138" s="314"/>
      <c r="L138" s="314"/>
      <c r="M138" s="314"/>
      <c r="N138" s="314"/>
      <c r="O138" s="314"/>
      <c r="P138" s="314"/>
      <c r="Q138" s="314"/>
      <c r="R138" s="314"/>
      <c r="S138" s="314"/>
      <c r="T138" s="314"/>
      <c r="U138" s="314"/>
      <c r="V138" s="314"/>
      <c r="W138" s="314"/>
      <c r="X138" s="314"/>
      <c r="Y138" s="314"/>
      <c r="Z138" s="314"/>
      <c r="AA138" s="314"/>
      <c r="AB138" s="314"/>
      <c r="AC138" s="314"/>
      <c r="AD138" s="314"/>
      <c r="AE138" s="314"/>
      <c r="AF138" s="314"/>
      <c r="AG138" s="314"/>
      <c r="AH138" s="314"/>
      <c r="AI138" s="315"/>
      <c r="AJ138" s="315"/>
      <c r="AK138" s="315"/>
      <c r="AL138" s="315"/>
      <c r="AM138" s="315"/>
      <c r="AN138" s="315"/>
      <c r="AO138" s="315"/>
      <c r="AP138" s="315"/>
      <c r="AQ138" s="315"/>
      <c r="AR138" s="315"/>
      <c r="AS138" s="66">
        <f t="shared" si="91"/>
        <v>0</v>
      </c>
      <c r="AT138" s="66">
        <f t="shared" si="92"/>
        <v>0</v>
      </c>
      <c r="AU138" s="66">
        <f t="shared" si="93"/>
        <v>0</v>
      </c>
      <c r="AV138" s="66">
        <f t="shared" si="94"/>
        <v>0</v>
      </c>
      <c r="AW138" s="66">
        <f t="shared" si="95"/>
        <v>0</v>
      </c>
      <c r="AX138" s="66">
        <f t="shared" si="96"/>
        <v>0</v>
      </c>
      <c r="AY138" s="66">
        <f t="shared" si="97"/>
        <v>0</v>
      </c>
      <c r="AZ138" s="66">
        <f t="shared" si="98"/>
        <v>0</v>
      </c>
      <c r="BA138" s="66">
        <f t="shared" si="99"/>
        <v>0</v>
      </c>
      <c r="BB138" s="66">
        <f t="shared" si="100"/>
        <v>0</v>
      </c>
      <c r="BC138" s="66">
        <f t="shared" si="101"/>
        <v>0</v>
      </c>
      <c r="BD138" s="66">
        <f t="shared" si="102"/>
        <v>0</v>
      </c>
      <c r="BE138" s="66">
        <f t="shared" si="103"/>
        <v>0</v>
      </c>
      <c r="BF138" s="66">
        <f t="shared" si="104"/>
        <v>0</v>
      </c>
      <c r="BG138" s="66">
        <f t="shared" si="105"/>
        <v>0</v>
      </c>
      <c r="BH138" s="66">
        <f t="shared" si="106"/>
        <v>0</v>
      </c>
      <c r="BI138" s="66">
        <f t="shared" si="107"/>
        <v>0</v>
      </c>
      <c r="BJ138" s="66">
        <f t="shared" si="108"/>
        <v>0</v>
      </c>
      <c r="BK138" s="66">
        <f t="shared" si="109"/>
        <v>0</v>
      </c>
      <c r="BL138" s="66">
        <f t="shared" si="110"/>
        <v>0</v>
      </c>
      <c r="BN138" s="109">
        <f t="shared" si="111"/>
        <v>0</v>
      </c>
      <c r="BO138" s="30">
        <f t="shared" si="87"/>
        <v>0</v>
      </c>
      <c r="BP138" s="30">
        <f t="shared" si="112"/>
        <v>0</v>
      </c>
      <c r="BQ138" s="30">
        <f t="shared" si="113"/>
        <v>0</v>
      </c>
      <c r="BR138" s="30">
        <f t="shared" si="114"/>
        <v>0</v>
      </c>
      <c r="BS138" s="30">
        <f t="shared" si="115"/>
        <v>0</v>
      </c>
      <c r="BU138" s="263"/>
      <c r="BV138" s="263"/>
      <c r="BW138" s="263"/>
      <c r="BX138" s="263"/>
      <c r="BY138" s="263"/>
      <c r="BZ138" s="263"/>
      <c r="CA138" s="263"/>
      <c r="CB138" s="270">
        <f t="shared" si="116"/>
        <v>0</v>
      </c>
      <c r="CD138" s="165" t="str">
        <f t="shared" si="88"/>
        <v>OK</v>
      </c>
      <c r="CE138" s="165" t="str">
        <f t="shared" si="117"/>
        <v>OK</v>
      </c>
      <c r="CF138" s="165" t="str">
        <f t="shared" si="118"/>
        <v>OK</v>
      </c>
    </row>
    <row r="139" spans="1:84">
      <c r="E139" s="109">
        <f t="shared" ref="E139:N139" si="119">SUM(E81:E138)</f>
        <v>2262048.1718014516</v>
      </c>
      <c r="F139" s="109">
        <f t="shared" si="119"/>
        <v>1551.7275000000004</v>
      </c>
      <c r="G139" s="109">
        <f t="shared" si="119"/>
        <v>2104.0419632704939</v>
      </c>
      <c r="H139" s="109">
        <f t="shared" si="119"/>
        <v>850.04105032285702</v>
      </c>
      <c r="I139" s="109">
        <f t="shared" si="119"/>
        <v>2205.7486527141591</v>
      </c>
      <c r="J139" s="109">
        <f t="shared" si="119"/>
        <v>1442.4551736441601</v>
      </c>
      <c r="K139" s="109">
        <f t="shared" si="119"/>
        <v>185.93099999999998</v>
      </c>
      <c r="L139" s="109">
        <f t="shared" si="119"/>
        <v>1051.103076821124</v>
      </c>
      <c r="M139" s="109">
        <f t="shared" si="119"/>
        <v>311742.97597461927</v>
      </c>
      <c r="N139" s="109">
        <f t="shared" si="119"/>
        <v>12953.534240229772</v>
      </c>
      <c r="O139" s="109">
        <f t="shared" ref="O139:X139" si="120">SUM(O81:O138)</f>
        <v>2261500.5888014515</v>
      </c>
      <c r="P139" s="109">
        <f t="shared" si="120"/>
        <v>1789.5795000000005</v>
      </c>
      <c r="Q139" s="109">
        <f t="shared" si="120"/>
        <v>2238.7451781103437</v>
      </c>
      <c r="R139" s="109">
        <f t="shared" si="120"/>
        <v>687.55952146817413</v>
      </c>
      <c r="S139" s="109">
        <f t="shared" si="120"/>
        <v>393.43091600261999</v>
      </c>
      <c r="T139" s="109">
        <f t="shared" si="120"/>
        <v>2563.8347298309313</v>
      </c>
      <c r="U139" s="109">
        <f t="shared" si="120"/>
        <v>258.93099999999998</v>
      </c>
      <c r="V139" s="109">
        <f t="shared" si="120"/>
        <v>889.44749453960094</v>
      </c>
      <c r="W139" s="109">
        <f t="shared" si="120"/>
        <v>107</v>
      </c>
      <c r="X139" s="109">
        <f t="shared" si="120"/>
        <v>325706.61329167022</v>
      </c>
      <c r="Y139" s="109">
        <f t="shared" ref="Y139:AH139" si="121">SUM(Y81:Y138)</f>
        <v>5231.635268787978</v>
      </c>
      <c r="Z139" s="109">
        <f t="shared" si="121"/>
        <v>11</v>
      </c>
      <c r="AA139" s="109">
        <f t="shared" si="121"/>
        <v>8</v>
      </c>
      <c r="AB139" s="109">
        <f t="shared" si="121"/>
        <v>-23.197592039888821</v>
      </c>
      <c r="AC139" s="109">
        <f t="shared" si="121"/>
        <v>-7.1638046921847867</v>
      </c>
      <c r="AD139" s="109">
        <f t="shared" si="121"/>
        <v>-37.803759603863341</v>
      </c>
      <c r="AE139" s="109">
        <f t="shared" si="121"/>
        <v>0</v>
      </c>
      <c r="AF139" s="109">
        <f t="shared" si="121"/>
        <v>-167.42685946091547</v>
      </c>
      <c r="AG139" s="109">
        <f t="shared" si="121"/>
        <v>-7</v>
      </c>
      <c r="AH139" s="109">
        <f t="shared" si="121"/>
        <v>-5024.6571177319402</v>
      </c>
      <c r="AI139" s="109">
        <f t="shared" ref="AI139:AR139" si="122">SUM(AI81:AI138)</f>
        <v>2402535.8928923057</v>
      </c>
      <c r="AJ139" s="109">
        <f t="shared" si="122"/>
        <v>1762.5795000000005</v>
      </c>
      <c r="AK139" s="109">
        <f t="shared" si="122"/>
        <v>1422.0783519775862</v>
      </c>
      <c r="AL139" s="109">
        <f t="shared" si="122"/>
        <v>665.33414426813522</v>
      </c>
      <c r="AM139" s="109">
        <f t="shared" si="122"/>
        <v>384.64510291649407</v>
      </c>
      <c r="AN139" s="109">
        <f t="shared" si="122"/>
        <v>1561.4687277941271</v>
      </c>
      <c r="AO139" s="109">
        <f t="shared" si="122"/>
        <v>239.93099999999998</v>
      </c>
      <c r="AP139" s="109">
        <f t="shared" si="122"/>
        <v>706.75043198221601</v>
      </c>
      <c r="AQ139" s="109">
        <f t="shared" si="122"/>
        <v>93</v>
      </c>
      <c r="AR139" s="109">
        <f t="shared" si="122"/>
        <v>186699.07824482876</v>
      </c>
      <c r="AS139" s="109">
        <f t="shared" ref="AS139:BB139" si="123">SUM(AS81:AS138)</f>
        <v>-547.58299999999997</v>
      </c>
      <c r="AT139" s="109">
        <f t="shared" si="123"/>
        <v>237.85199999999998</v>
      </c>
      <c r="AU139" s="109">
        <f t="shared" si="123"/>
        <v>134.70321483985003</v>
      </c>
      <c r="AV139" s="109">
        <f t="shared" si="123"/>
        <v>-162.48152885468295</v>
      </c>
      <c r="AW139" s="109">
        <f t="shared" si="123"/>
        <v>-1812.3177367115395</v>
      </c>
      <c r="AX139" s="109">
        <f t="shared" si="123"/>
        <v>1121.379556186771</v>
      </c>
      <c r="AY139" s="109">
        <f t="shared" si="123"/>
        <v>73</v>
      </c>
      <c r="AZ139" s="109">
        <f t="shared" si="123"/>
        <v>-161.65558228152304</v>
      </c>
      <c r="BA139" s="109">
        <f t="shared" si="123"/>
        <v>-311635.97597461927</v>
      </c>
      <c r="BB139" s="109">
        <f t="shared" si="123"/>
        <v>312753.07905144041</v>
      </c>
      <c r="BC139" s="109">
        <f t="shared" ref="BC139:BL139" si="124">SUM(BC81:BC138)</f>
        <v>135803.66882206625</v>
      </c>
      <c r="BD139" s="109">
        <f t="shared" si="124"/>
        <v>-38</v>
      </c>
      <c r="BE139" s="109">
        <f t="shared" si="124"/>
        <v>-824.66682613275782</v>
      </c>
      <c r="BF139" s="109">
        <f t="shared" si="124"/>
        <v>0.97221483984998258</v>
      </c>
      <c r="BG139" s="109">
        <f t="shared" si="124"/>
        <v>-1.6220083939411438</v>
      </c>
      <c r="BH139" s="109">
        <f t="shared" si="124"/>
        <v>-964.56224243294082</v>
      </c>
      <c r="BI139" s="109">
        <f t="shared" si="124"/>
        <v>-19</v>
      </c>
      <c r="BJ139" s="109">
        <f t="shared" si="124"/>
        <v>-15.270203096469459</v>
      </c>
      <c r="BK139" s="109">
        <f t="shared" si="124"/>
        <v>-7</v>
      </c>
      <c r="BL139" s="109">
        <f t="shared" si="124"/>
        <v>-133982.8779291095</v>
      </c>
      <c r="BN139" s="109">
        <f t="shared" ref="BN139:BS139" si="125">SUM(BN81:BN138)</f>
        <v>2596135.7304330734</v>
      </c>
      <c r="BO139" s="109">
        <f t="shared" si="125"/>
        <v>0</v>
      </c>
      <c r="BP139" s="109">
        <f t="shared" si="125"/>
        <v>2596135.7304330734</v>
      </c>
      <c r="BQ139" s="109">
        <f t="shared" si="125"/>
        <v>-16.613864740814236</v>
      </c>
      <c r="BR139" s="109">
        <f t="shared" si="125"/>
        <v>2596070.7583960728</v>
      </c>
      <c r="BS139" s="109">
        <f t="shared" si="125"/>
        <v>-48.358172259506773</v>
      </c>
      <c r="BU139" s="270">
        <f t="shared" ref="BU139:CB139" si="126">SUM(BU81:BU138)</f>
        <v>0</v>
      </c>
      <c r="BV139" s="270">
        <f t="shared" si="126"/>
        <v>0</v>
      </c>
      <c r="BW139" s="270">
        <f t="shared" si="126"/>
        <v>0</v>
      </c>
      <c r="BX139" s="270">
        <f t="shared" si="126"/>
        <v>0</v>
      </c>
      <c r="BY139" s="270">
        <f t="shared" si="126"/>
        <v>0</v>
      </c>
      <c r="BZ139" s="270">
        <f t="shared" si="126"/>
        <v>0</v>
      </c>
      <c r="CA139" s="270">
        <f t="shared" si="126"/>
        <v>0</v>
      </c>
      <c r="CB139" s="270">
        <f t="shared" si="126"/>
        <v>0</v>
      </c>
    </row>
    <row r="140" spans="1:84" ht="17.5">
      <c r="B140" s="238" t="s">
        <v>956</v>
      </c>
      <c r="AS140" s="238"/>
      <c r="BO140" s="74"/>
    </row>
    <row r="141" spans="1:84" ht="14.5" customHeight="1"/>
    <row r="142" spans="1:84" s="229" customFormat="1" ht="14.5" customHeight="1">
      <c r="B142" s="12" t="s">
        <v>957</v>
      </c>
      <c r="E142" s="463" t="s">
        <v>930</v>
      </c>
      <c r="F142" s="464"/>
      <c r="G142" s="464"/>
      <c r="H142" s="464"/>
      <c r="I142" s="464"/>
      <c r="J142" s="464"/>
      <c r="K142" s="464"/>
      <c r="L142" s="464"/>
      <c r="M142" s="464"/>
      <c r="N142" s="465"/>
      <c r="O142" s="463" t="s">
        <v>931</v>
      </c>
      <c r="P142" s="464"/>
      <c r="Q142" s="464"/>
      <c r="R142" s="464"/>
      <c r="S142" s="464"/>
      <c r="T142" s="464"/>
      <c r="U142" s="464"/>
      <c r="V142" s="464"/>
      <c r="W142" s="464"/>
      <c r="X142" s="465"/>
      <c r="Y142" s="463" t="s">
        <v>932</v>
      </c>
      <c r="Z142" s="464"/>
      <c r="AA142" s="464"/>
      <c r="AB142" s="464"/>
      <c r="AC142" s="464"/>
      <c r="AD142" s="464"/>
      <c r="AE142" s="464"/>
      <c r="AF142" s="464"/>
      <c r="AG142" s="464"/>
      <c r="AH142" s="465"/>
      <c r="AI142" s="463" t="s">
        <v>933</v>
      </c>
      <c r="AJ142" s="464"/>
      <c r="AK142" s="464"/>
      <c r="AL142" s="464"/>
      <c r="AM142" s="464"/>
      <c r="AN142" s="464"/>
      <c r="AO142" s="464"/>
      <c r="AP142" s="464"/>
      <c r="AQ142" s="464"/>
      <c r="AR142" s="465"/>
      <c r="AS142" s="463" t="s">
        <v>934</v>
      </c>
      <c r="AT142" s="464"/>
      <c r="AU142" s="464"/>
      <c r="AV142" s="464"/>
      <c r="AW142" s="464"/>
      <c r="AX142" s="464"/>
      <c r="AY142" s="464"/>
      <c r="AZ142" s="464"/>
      <c r="BA142" s="464"/>
      <c r="BB142" s="465"/>
      <c r="BC142" s="463" t="s">
        <v>953</v>
      </c>
      <c r="BD142" s="464"/>
      <c r="BE142" s="464"/>
      <c r="BF142" s="464"/>
      <c r="BG142" s="464"/>
      <c r="BH142" s="464"/>
      <c r="BI142" s="464"/>
      <c r="BJ142" s="464"/>
      <c r="BK142" s="464"/>
      <c r="BL142" s="465"/>
      <c r="BN142" s="461" t="s">
        <v>936</v>
      </c>
      <c r="BO142" s="461"/>
      <c r="BP142" s="461"/>
      <c r="BQ142" s="461"/>
      <c r="BR142" s="461"/>
      <c r="BS142" s="461"/>
      <c r="BU142" s="458" t="s">
        <v>937</v>
      </c>
      <c r="BV142" s="459"/>
      <c r="BW142" s="460"/>
      <c r="BX142" s="461" t="s">
        <v>954</v>
      </c>
      <c r="BY142" s="461"/>
      <c r="BZ142" s="461"/>
      <c r="CA142" s="461"/>
      <c r="CB142" s="461"/>
      <c r="CD142" s="462" t="s">
        <v>867</v>
      </c>
      <c r="CE142" s="462"/>
      <c r="CF142" s="462"/>
    </row>
    <row r="143" spans="1:84" ht="131.15" customHeight="1">
      <c r="A143" t="s">
        <v>956</v>
      </c>
      <c r="B143" s="107"/>
      <c r="C143" s="107" t="s">
        <v>425</v>
      </c>
      <c r="D143" s="278" t="s">
        <v>156</v>
      </c>
      <c r="E143" s="317" t="s">
        <v>917</v>
      </c>
      <c r="F143" s="318" t="s">
        <v>918</v>
      </c>
      <c r="G143" s="319" t="s">
        <v>919</v>
      </c>
      <c r="H143" s="320" t="s">
        <v>920</v>
      </c>
      <c r="I143" s="321" t="s">
        <v>921</v>
      </c>
      <c r="J143" s="322" t="s">
        <v>922</v>
      </c>
      <c r="K143" s="323" t="s">
        <v>923</v>
      </c>
      <c r="L143" s="324" t="s">
        <v>924</v>
      </c>
      <c r="M143" s="325" t="s">
        <v>925</v>
      </c>
      <c r="N143" s="326" t="s">
        <v>926</v>
      </c>
      <c r="O143" s="317" t="s">
        <v>917</v>
      </c>
      <c r="P143" s="318" t="s">
        <v>918</v>
      </c>
      <c r="Q143" s="319" t="s">
        <v>919</v>
      </c>
      <c r="R143" s="320" t="s">
        <v>920</v>
      </c>
      <c r="S143" s="321" t="s">
        <v>921</v>
      </c>
      <c r="T143" s="322" t="s">
        <v>922</v>
      </c>
      <c r="U143" s="323" t="s">
        <v>923</v>
      </c>
      <c r="V143" s="324" t="s">
        <v>924</v>
      </c>
      <c r="W143" s="325" t="s">
        <v>925</v>
      </c>
      <c r="X143" s="326" t="s">
        <v>926</v>
      </c>
      <c r="Y143" s="317" t="s">
        <v>917</v>
      </c>
      <c r="Z143" s="318" t="s">
        <v>918</v>
      </c>
      <c r="AA143" s="319" t="s">
        <v>919</v>
      </c>
      <c r="AB143" s="320" t="s">
        <v>920</v>
      </c>
      <c r="AC143" s="321" t="s">
        <v>921</v>
      </c>
      <c r="AD143" s="322" t="s">
        <v>922</v>
      </c>
      <c r="AE143" s="323" t="s">
        <v>923</v>
      </c>
      <c r="AF143" s="324" t="s">
        <v>924</v>
      </c>
      <c r="AG143" s="325" t="s">
        <v>925</v>
      </c>
      <c r="AH143" s="326" t="s">
        <v>926</v>
      </c>
      <c r="AI143" s="317" t="s">
        <v>917</v>
      </c>
      <c r="AJ143" s="318" t="s">
        <v>918</v>
      </c>
      <c r="AK143" s="319" t="s">
        <v>919</v>
      </c>
      <c r="AL143" s="320" t="s">
        <v>920</v>
      </c>
      <c r="AM143" s="321" t="s">
        <v>921</v>
      </c>
      <c r="AN143" s="322" t="s">
        <v>922</v>
      </c>
      <c r="AO143" s="323" t="s">
        <v>923</v>
      </c>
      <c r="AP143" s="324" t="s">
        <v>924</v>
      </c>
      <c r="AQ143" s="325" t="s">
        <v>925</v>
      </c>
      <c r="AR143" s="326" t="s">
        <v>926</v>
      </c>
      <c r="AS143" s="317" t="s">
        <v>917</v>
      </c>
      <c r="AT143" s="318" t="s">
        <v>918</v>
      </c>
      <c r="AU143" s="319" t="s">
        <v>919</v>
      </c>
      <c r="AV143" s="320" t="s">
        <v>920</v>
      </c>
      <c r="AW143" s="321" t="s">
        <v>921</v>
      </c>
      <c r="AX143" s="322" t="s">
        <v>922</v>
      </c>
      <c r="AY143" s="323" t="s">
        <v>923</v>
      </c>
      <c r="AZ143" s="324" t="s">
        <v>924</v>
      </c>
      <c r="BA143" s="325" t="s">
        <v>925</v>
      </c>
      <c r="BB143" s="326" t="s">
        <v>926</v>
      </c>
      <c r="BC143" s="317" t="s">
        <v>917</v>
      </c>
      <c r="BD143" s="318" t="s">
        <v>918</v>
      </c>
      <c r="BE143" s="319" t="s">
        <v>919</v>
      </c>
      <c r="BF143" s="320" t="s">
        <v>920</v>
      </c>
      <c r="BG143" s="321" t="s">
        <v>921</v>
      </c>
      <c r="BH143" s="322" t="s">
        <v>922</v>
      </c>
      <c r="BI143" s="323" t="s">
        <v>923</v>
      </c>
      <c r="BJ143" s="324" t="s">
        <v>924</v>
      </c>
      <c r="BK143" s="325" t="s">
        <v>925</v>
      </c>
      <c r="BL143" s="326" t="s">
        <v>926</v>
      </c>
      <c r="BN143" s="269" t="s">
        <v>930</v>
      </c>
      <c r="BO143" s="269" t="s">
        <v>934</v>
      </c>
      <c r="BP143" s="269" t="s">
        <v>931</v>
      </c>
      <c r="BQ143" s="269" t="s">
        <v>939</v>
      </c>
      <c r="BR143" s="269" t="s">
        <v>933</v>
      </c>
      <c r="BS143" s="269" t="s">
        <v>953</v>
      </c>
      <c r="BU143" s="269" t="s">
        <v>940</v>
      </c>
      <c r="BV143" s="269" t="s">
        <v>941</v>
      </c>
      <c r="BW143" s="269" t="s">
        <v>942</v>
      </c>
      <c r="BX143" s="269" t="s">
        <v>943</v>
      </c>
      <c r="BY143" s="269" t="s">
        <v>944</v>
      </c>
      <c r="BZ143" s="269" t="s">
        <v>945</v>
      </c>
      <c r="CA143" s="269" t="s">
        <v>946</v>
      </c>
      <c r="CB143" s="269" t="s">
        <v>955</v>
      </c>
      <c r="CD143" s="269" t="s">
        <v>948</v>
      </c>
      <c r="CE143" s="269" t="s">
        <v>872</v>
      </c>
      <c r="CF143" s="269" t="s">
        <v>949</v>
      </c>
    </row>
    <row r="144" spans="1:84">
      <c r="A144" t="s">
        <v>956</v>
      </c>
      <c r="B144" s="108" t="s">
        <v>174</v>
      </c>
      <c r="C144" s="144" t="str">
        <f>IF($D$2="ET",VLOOKUP(B144,'N0.7_Lookup_References'!$E$13:$K$71,2,FALSE),IF('N2.1_Network_Risk_Summary'!$C$2="GD",VLOOKUP(B144,'N0.7_Lookup_References'!$E$13:$K$73,4,FALSE),IF($D$2="GT",VLOOKUP(B144,'N0.7_Lookup_References'!$E$13:$K$71,6,FALSE),"")))</f>
        <v>LTS Pipelines</v>
      </c>
      <c r="D144" s="241" t="str">
        <f>IF($D$2="ET",VLOOKUP(B144,'N0.7_Lookup_References'!$E$13:$K$71,3,FALSE),IF('N2.1_Network_Risk_Summary'!$C$2="GD",VLOOKUP(B144,'N0.7_Lookup_References'!$E$13:$K$73,5,FALSE),IF($D$2="GT",VLOOKUP(B82,'N0.7_Lookup_References'!$E$13:$K$71,7,FALSE),"")))</f>
        <v>km</v>
      </c>
      <c r="E144" s="345">
        <v>301.88680000000028</v>
      </c>
      <c r="F144" s="345">
        <v>705.32284000000072</v>
      </c>
      <c r="G144" s="345">
        <v>45.621059999999972</v>
      </c>
      <c r="H144" s="345">
        <v>3.7899999999999996E-2</v>
      </c>
      <c r="I144" s="345">
        <v>0.1615</v>
      </c>
      <c r="J144" s="345">
        <v>1.04E-2</v>
      </c>
      <c r="K144" s="345">
        <v>0.06</v>
      </c>
      <c r="L144" s="345">
        <v>0</v>
      </c>
      <c r="M144" s="345">
        <v>6.5500000000000003E-2</v>
      </c>
      <c r="N144" s="345">
        <v>137.48100000000017</v>
      </c>
      <c r="O144" s="345">
        <v>291.03200000000032</v>
      </c>
      <c r="P144" s="345">
        <v>573.57371000000046</v>
      </c>
      <c r="Q144" s="345">
        <v>171.98334000000003</v>
      </c>
      <c r="R144" s="345">
        <v>4.4639999999999999E-2</v>
      </c>
      <c r="S144" s="345">
        <v>7.4020000000000002E-2</v>
      </c>
      <c r="T144" s="345">
        <v>3.0818300000000001</v>
      </c>
      <c r="U144" s="345">
        <v>4.7100000000000003E-2</v>
      </c>
      <c r="V144" s="345">
        <v>2.5299999999999998</v>
      </c>
      <c r="W144" s="345">
        <v>0</v>
      </c>
      <c r="X144" s="345">
        <v>148.28036000000031</v>
      </c>
      <c r="Y144" s="345">
        <v>0</v>
      </c>
      <c r="Z144" s="345">
        <v>0</v>
      </c>
      <c r="AA144" s="345">
        <v>0</v>
      </c>
      <c r="AB144" s="345">
        <v>0</v>
      </c>
      <c r="AC144" s="345">
        <v>0</v>
      </c>
      <c r="AD144" s="345">
        <v>0</v>
      </c>
      <c r="AE144" s="345">
        <v>0</v>
      </c>
      <c r="AF144" s="345">
        <v>0</v>
      </c>
      <c r="AG144" s="345">
        <v>0</v>
      </c>
      <c r="AH144" s="345">
        <v>0</v>
      </c>
      <c r="AI144" s="389">
        <v>302.77880000000033</v>
      </c>
      <c r="AJ144" s="389">
        <v>577.01629000000048</v>
      </c>
      <c r="AK144" s="389">
        <v>158.56396000000004</v>
      </c>
      <c r="AL144" s="389">
        <v>4.4639999999999999E-2</v>
      </c>
      <c r="AM144" s="389">
        <v>6.8140200000000002</v>
      </c>
      <c r="AN144" s="389">
        <v>3.0818300000000001</v>
      </c>
      <c r="AO144" s="389">
        <v>4.7100000000000003E-2</v>
      </c>
      <c r="AP144" s="389">
        <v>2.5299999999999998</v>
      </c>
      <c r="AQ144" s="389">
        <v>0</v>
      </c>
      <c r="AR144" s="389">
        <v>139.77036000000032</v>
      </c>
      <c r="AS144" s="361">
        <f t="shared" ref="AS144:BB144" si="127">O144-E144</f>
        <v>-10.854799999999955</v>
      </c>
      <c r="AT144" s="361">
        <f t="shared" si="127"/>
        <v>-131.74913000000026</v>
      </c>
      <c r="AU144" s="361">
        <f t="shared" si="127"/>
        <v>126.36228000000006</v>
      </c>
      <c r="AV144" s="361">
        <f t="shared" si="127"/>
        <v>6.7400000000000029E-3</v>
      </c>
      <c r="AW144" s="361">
        <f t="shared" si="127"/>
        <v>-8.7480000000000002E-2</v>
      </c>
      <c r="AX144" s="361">
        <f t="shared" si="127"/>
        <v>3.0714299999999999</v>
      </c>
      <c r="AY144" s="361">
        <f t="shared" si="127"/>
        <v>-1.2899999999999995E-2</v>
      </c>
      <c r="AZ144" s="361">
        <f t="shared" si="127"/>
        <v>2.5299999999999998</v>
      </c>
      <c r="BA144" s="361">
        <f t="shared" si="127"/>
        <v>-6.5500000000000003E-2</v>
      </c>
      <c r="BB144" s="361">
        <f t="shared" si="127"/>
        <v>10.799360000000149</v>
      </c>
      <c r="BC144" s="361">
        <f t="shared" ref="BC144:BC175" si="128">AI144-Y144-O144</f>
        <v>11.746800000000007</v>
      </c>
      <c r="BD144" s="361">
        <f t="shared" ref="BD144:BD175" si="129">AJ144-Z144-P144</f>
        <v>3.4425800000000208</v>
      </c>
      <c r="BE144" s="361">
        <f t="shared" ref="BE144:BE175" si="130">AK144-AA144-Q144</f>
        <v>-13.41937999999999</v>
      </c>
      <c r="BF144" s="361">
        <f t="shared" ref="BF144:BF175" si="131">AL144-AB144-R144</f>
        <v>0</v>
      </c>
      <c r="BG144" s="361">
        <f t="shared" ref="BG144:BG175" si="132">AM144-AC144-S144</f>
        <v>6.74</v>
      </c>
      <c r="BH144" s="361">
        <f t="shared" ref="BH144:BH175" si="133">AN144-AD144-T144</f>
        <v>0</v>
      </c>
      <c r="BI144" s="361">
        <f t="shared" ref="BI144:BI175" si="134">AO144-AE144-U144</f>
        <v>0</v>
      </c>
      <c r="BJ144" s="361">
        <f t="shared" ref="BJ144:BJ175" si="135">AP144-AF144-V144</f>
        <v>0</v>
      </c>
      <c r="BK144" s="361">
        <f t="shared" ref="BK144:BK175" si="136">AQ144-AG144-W144</f>
        <v>0</v>
      </c>
      <c r="BL144" s="361">
        <f t="shared" ref="BL144:BL175" si="137">AR144-AH144-X144</f>
        <v>-8.5099999999999909</v>
      </c>
      <c r="BN144" s="30">
        <f t="shared" ref="BN144:BN175" si="138">SUM(E144:N144)</f>
        <v>1190.6470000000008</v>
      </c>
      <c r="BO144" s="30">
        <f>SUM(AS144:BB144)</f>
        <v>-1.4210854715202004E-14</v>
      </c>
      <c r="BP144" s="30">
        <f t="shared" ref="BP144:BP175" si="139">SUM(O144:X144)</f>
        <v>1190.6470000000013</v>
      </c>
      <c r="BQ144" s="30">
        <f t="shared" ref="BQ144:BQ175" si="140">SUM(Y144:AH144)</f>
        <v>0</v>
      </c>
      <c r="BR144" s="30">
        <f t="shared" ref="BR144:BR175" si="141">SUM(AI144:AR144)</f>
        <v>1190.6470000000013</v>
      </c>
      <c r="BS144" s="30">
        <f t="shared" ref="BS144:BS175" si="142">SUM(BC144:BL144)</f>
        <v>4.7961634663806763E-14</v>
      </c>
      <c r="BU144" s="263"/>
      <c r="BV144" s="263"/>
      <c r="BW144" s="263"/>
      <c r="BX144" s="342"/>
      <c r="BY144" s="342"/>
      <c r="BZ144" s="342"/>
      <c r="CA144" s="342"/>
      <c r="CB144" s="270">
        <f t="shared" ref="CB144:CB201" si="143">SUM(BX144:CA144)</f>
        <v>0</v>
      </c>
      <c r="CD144" s="165" t="str">
        <f>IF(ABS((BR144-BN144) - (BO144+BQ144+BS144))&lt;0.01,"OK","Error")</f>
        <v>OK</v>
      </c>
      <c r="CE144" s="165" t="str">
        <f t="shared" ref="CE144:CE175" si="144">IF(ABS((BU144+BV144+BW144 - BN144))&lt;0.01,"OK","Error")</f>
        <v>Error</v>
      </c>
      <c r="CF144" s="165" t="str">
        <f t="shared" ref="CF144:CF175" si="145">IF(ABS(SUM(BZ144+CA144) - BS144)&lt;0.01,"OK","Error")</f>
        <v>OK</v>
      </c>
    </row>
    <row r="145" spans="1:84">
      <c r="A145" t="s">
        <v>956</v>
      </c>
      <c r="B145" s="108" t="s">
        <v>188</v>
      </c>
      <c r="C145" s="144" t="str">
        <f>IF($D$2="ET",VLOOKUP(B145,'N0.7_Lookup_References'!$E$13:$K$71,2,FALSE),IF('N2.1_Network_Risk_Summary'!$C$2="GD",VLOOKUP(B145,'N0.7_Lookup_References'!$E$13:$K$73,4,FALSE),IF($D$2="GT",VLOOKUP(B145,'N0.7_Lookup_References'!$E$13:$K$71,6,FALSE),"")))</f>
        <v>Mains</v>
      </c>
      <c r="D145" s="241" t="str">
        <f>IF($D$2="ET",VLOOKUP(B145,'N0.7_Lookup_References'!$E$13:$K$71,3,FALSE),IF('N2.1_Network_Risk_Summary'!$C$2="GD",VLOOKUP(B145,'N0.7_Lookup_References'!$E$13:$K$73,5,FALSE),IF($D$2="GT",VLOOKUP(B83,'N0.7_Lookup_References'!$E$13:$K$71,7,FALSE),"")))</f>
        <v>km</v>
      </c>
      <c r="E145" s="390">
        <v>28873.916647536531</v>
      </c>
      <c r="F145" s="390">
        <v>0</v>
      </c>
      <c r="G145" s="390">
        <v>0</v>
      </c>
      <c r="H145" s="390">
        <v>0</v>
      </c>
      <c r="I145" s="390">
        <v>1815.475729950243</v>
      </c>
      <c r="J145" s="390">
        <v>106.490425730143</v>
      </c>
      <c r="K145" s="390">
        <v>648.30008556625501</v>
      </c>
      <c r="L145" s="390">
        <v>281.84995282090199</v>
      </c>
      <c r="M145" s="390">
        <v>1636.3708673031902</v>
      </c>
      <c r="N145" s="390">
        <v>1827.6798601661299</v>
      </c>
      <c r="O145" s="390">
        <v>28873.916647536531</v>
      </c>
      <c r="P145" s="390">
        <v>0</v>
      </c>
      <c r="Q145" s="390">
        <v>0</v>
      </c>
      <c r="R145" s="390">
        <v>0</v>
      </c>
      <c r="S145" s="390">
        <v>2.7785160149999998E-2</v>
      </c>
      <c r="T145" s="390">
        <v>1815.4479447900931</v>
      </c>
      <c r="U145" s="390">
        <v>106.490425730143</v>
      </c>
      <c r="V145" s="390">
        <v>273.68402046941799</v>
      </c>
      <c r="W145" s="390">
        <v>645.77208483382003</v>
      </c>
      <c r="X145" s="390">
        <v>3474.7446605532386</v>
      </c>
      <c r="Y145" s="345">
        <v>323.81152466779287</v>
      </c>
      <c r="Z145" s="345">
        <v>0</v>
      </c>
      <c r="AA145" s="345">
        <v>0</v>
      </c>
      <c r="AB145" s="345">
        <v>0</v>
      </c>
      <c r="AC145" s="345">
        <v>-8.9140246499484892</v>
      </c>
      <c r="AD145" s="345">
        <v>-31.181308692335389</v>
      </c>
      <c r="AE145" s="345">
        <v>-0.23643789668534965</v>
      </c>
      <c r="AF145" s="345">
        <v>-31.121443610835058</v>
      </c>
      <c r="AG145" s="345">
        <v>-117.50605844671846</v>
      </c>
      <c r="AH145" s="345">
        <v>-134.85225137127009</v>
      </c>
      <c r="AI145" s="390">
        <v>31550.980073187722</v>
      </c>
      <c r="AJ145" s="390">
        <v>0</v>
      </c>
      <c r="AK145" s="390">
        <v>0</v>
      </c>
      <c r="AL145" s="390">
        <v>0</v>
      </c>
      <c r="AM145" s="390">
        <v>0</v>
      </c>
      <c r="AN145" s="390">
        <v>915.96345672638074</v>
      </c>
      <c r="AO145" s="390">
        <v>91.824284094462854</v>
      </c>
      <c r="AP145" s="390">
        <v>241.92744535632099</v>
      </c>
      <c r="AQ145" s="390">
        <v>304.06437367515116</v>
      </c>
      <c r="AR145" s="390">
        <v>2030.3518990333562</v>
      </c>
      <c r="AS145" s="361">
        <f t="shared" ref="AS145:AS153" si="146">O145-E145</f>
        <v>0</v>
      </c>
      <c r="AT145" s="361">
        <f t="shared" ref="AT145:AT153" si="147">P145-F145</f>
        <v>0</v>
      </c>
      <c r="AU145" s="361">
        <f t="shared" ref="AU145:AU153" si="148">Q145-G145</f>
        <v>0</v>
      </c>
      <c r="AV145" s="361">
        <f t="shared" ref="AV145:AV153" si="149">R145-H145</f>
        <v>0</v>
      </c>
      <c r="AW145" s="361">
        <f t="shared" ref="AW145:AW153" si="150">S145-I145</f>
        <v>-1815.4479447900931</v>
      </c>
      <c r="AX145" s="361">
        <f t="shared" ref="AX145:AX153" si="151">T145-J145</f>
        <v>1708.9575190599501</v>
      </c>
      <c r="AY145" s="361">
        <f t="shared" ref="AY145:AY153" si="152">U145-K145</f>
        <v>-541.80965983611202</v>
      </c>
      <c r="AZ145" s="361">
        <f t="shared" ref="AZ145:AZ153" si="153">V145-L145</f>
        <v>-8.1659323514840025</v>
      </c>
      <c r="BA145" s="361">
        <f t="shared" ref="BA145:BA153" si="154">W145-M145</f>
        <v>-990.59878246937012</v>
      </c>
      <c r="BB145" s="361">
        <f t="shared" ref="BB145:BB153" si="155">X145-N145</f>
        <v>1647.0648003871088</v>
      </c>
      <c r="BC145" s="361">
        <f t="shared" si="128"/>
        <v>2353.2519009833995</v>
      </c>
      <c r="BD145" s="361">
        <f t="shared" si="129"/>
        <v>0</v>
      </c>
      <c r="BE145" s="361">
        <f t="shared" si="130"/>
        <v>0</v>
      </c>
      <c r="BF145" s="361">
        <f t="shared" si="131"/>
        <v>0</v>
      </c>
      <c r="BG145" s="361">
        <f t="shared" si="132"/>
        <v>8.8862394897984895</v>
      </c>
      <c r="BH145" s="361">
        <f t="shared" si="133"/>
        <v>-868.30317937137693</v>
      </c>
      <c r="BI145" s="361">
        <f t="shared" si="134"/>
        <v>-14.429703738994803</v>
      </c>
      <c r="BJ145" s="361">
        <f t="shared" si="135"/>
        <v>-0.63513150226197013</v>
      </c>
      <c r="BK145" s="361">
        <f t="shared" si="136"/>
        <v>-224.20165271195043</v>
      </c>
      <c r="BL145" s="361">
        <f t="shared" si="137"/>
        <v>-1309.5405101486122</v>
      </c>
      <c r="BN145" s="30">
        <f t="shared" si="138"/>
        <v>35190.083569073387</v>
      </c>
      <c r="BO145" s="30">
        <f t="shared" ref="BO145:BO201" si="156">SUM(AS145:BB145)</f>
        <v>0</v>
      </c>
      <c r="BP145" s="30">
        <f t="shared" si="139"/>
        <v>35190.083569073395</v>
      </c>
      <c r="BQ145" s="30">
        <f t="shared" si="140"/>
        <v>0</v>
      </c>
      <c r="BR145" s="30">
        <f t="shared" si="141"/>
        <v>35135.111532073395</v>
      </c>
      <c r="BS145" s="30">
        <f t="shared" si="142"/>
        <v>-54.972036999998181</v>
      </c>
      <c r="BU145" s="263"/>
      <c r="BV145" s="263"/>
      <c r="BW145" s="263"/>
      <c r="BX145" s="342"/>
      <c r="BY145" s="263"/>
      <c r="BZ145" s="342"/>
      <c r="CA145" s="342"/>
      <c r="CB145" s="270">
        <f t="shared" si="143"/>
        <v>0</v>
      </c>
      <c r="CD145" s="165" t="str">
        <f t="shared" ref="CD145:CD201" si="157">IF(ABS((BR145-BN145) - (BO145+BQ145+BS145))&lt;0.01,"OK","Error")</f>
        <v>OK</v>
      </c>
      <c r="CE145" s="165" t="str">
        <f t="shared" si="144"/>
        <v>Error</v>
      </c>
      <c r="CF145" s="165" t="str">
        <f t="shared" si="145"/>
        <v>Error</v>
      </c>
    </row>
    <row r="146" spans="1:84">
      <c r="A146" t="s">
        <v>956</v>
      </c>
      <c r="B146" s="108" t="s">
        <v>200</v>
      </c>
      <c r="C146" s="144" t="str">
        <f>IF($D$2="ET",VLOOKUP(B146,'N0.7_Lookup_References'!$E$13:$K$71,2,FALSE),IF('N2.1_Network_Risk_Summary'!$C$2="GD",VLOOKUP(B146,'N0.7_Lookup_References'!$E$13:$K$73,4,FALSE),IF($D$2="GT",VLOOKUP(B146,'N0.7_Lookup_References'!$E$13:$K$71,6,FALSE),"")))</f>
        <v>Services</v>
      </c>
      <c r="D146" s="241" t="str">
        <f>IF($D$2="ET",VLOOKUP(B146,'N0.7_Lookup_References'!$E$13:$K$71,3,FALSE),IF('N2.1_Network_Risk_Summary'!$C$2="GD",VLOOKUP(B146,'N0.7_Lookup_References'!$E$13:$K$73,5,FALSE),IF($D$2="GT",VLOOKUP(B84,'N0.7_Lookup_References'!$E$13:$K$71,7,FALSE),"")))</f>
        <v>Number of</v>
      </c>
      <c r="E146" s="345">
        <v>0</v>
      </c>
      <c r="F146" s="345">
        <v>2229054.90839</v>
      </c>
      <c r="G146" s="345">
        <v>0</v>
      </c>
      <c r="H146" s="345">
        <v>0</v>
      </c>
      <c r="I146" s="345">
        <v>0</v>
      </c>
      <c r="J146" s="345">
        <v>0</v>
      </c>
      <c r="K146" s="345">
        <v>0</v>
      </c>
      <c r="L146" s="345">
        <v>0</v>
      </c>
      <c r="M146" s="345">
        <v>0</v>
      </c>
      <c r="N146" s="345">
        <v>322122.09147400002</v>
      </c>
      <c r="O146" s="345">
        <v>0</v>
      </c>
      <c r="P146" s="345">
        <v>2229054.90839</v>
      </c>
      <c r="Q146" s="345">
        <v>0</v>
      </c>
      <c r="R146" s="345">
        <v>0</v>
      </c>
      <c r="S146" s="345">
        <v>0</v>
      </c>
      <c r="T146" s="345">
        <v>0</v>
      </c>
      <c r="U146" s="345">
        <v>0</v>
      </c>
      <c r="V146" s="345">
        <v>0</v>
      </c>
      <c r="W146" s="345">
        <v>0</v>
      </c>
      <c r="X146" s="345">
        <v>322122.09147400002</v>
      </c>
      <c r="Y146" s="314">
        <v>4961.3546997308013</v>
      </c>
      <c r="Z146" s="314">
        <v>-100.79880324272048</v>
      </c>
      <c r="AA146" s="314">
        <v>0</v>
      </c>
      <c r="AB146" s="314">
        <v>0</v>
      </c>
      <c r="AC146" s="314">
        <v>0</v>
      </c>
      <c r="AD146" s="314">
        <v>0</v>
      </c>
      <c r="AE146" s="314">
        <v>0</v>
      </c>
      <c r="AF146" s="314">
        <v>0</v>
      </c>
      <c r="AG146" s="314">
        <v>0</v>
      </c>
      <c r="AH146" s="314">
        <v>-4860.5558964880811</v>
      </c>
      <c r="AI146" s="315">
        <v>140520.62251529345</v>
      </c>
      <c r="AJ146" s="315">
        <v>2226717.9601525608</v>
      </c>
      <c r="AK146" s="315">
        <v>0</v>
      </c>
      <c r="AL146" s="315">
        <v>0</v>
      </c>
      <c r="AM146" s="315">
        <v>0</v>
      </c>
      <c r="AN146" s="315">
        <v>0</v>
      </c>
      <c r="AO146" s="315">
        <v>0</v>
      </c>
      <c r="AP146" s="315">
        <v>0</v>
      </c>
      <c r="AQ146" s="315">
        <v>0</v>
      </c>
      <c r="AR146" s="315">
        <v>183938.41719614548</v>
      </c>
      <c r="AS146" s="66">
        <f t="shared" si="146"/>
        <v>0</v>
      </c>
      <c r="AT146" s="66">
        <f t="shared" si="147"/>
        <v>0</v>
      </c>
      <c r="AU146" s="66">
        <f t="shared" si="148"/>
        <v>0</v>
      </c>
      <c r="AV146" s="66">
        <f t="shared" si="149"/>
        <v>0</v>
      </c>
      <c r="AW146" s="66">
        <f t="shared" si="150"/>
        <v>0</v>
      </c>
      <c r="AX146" s="66">
        <f t="shared" si="151"/>
        <v>0</v>
      </c>
      <c r="AY146" s="66">
        <f t="shared" si="152"/>
        <v>0</v>
      </c>
      <c r="AZ146" s="66">
        <f t="shared" si="153"/>
        <v>0</v>
      </c>
      <c r="BA146" s="66">
        <f t="shared" si="154"/>
        <v>0</v>
      </c>
      <c r="BB146" s="66">
        <f t="shared" si="155"/>
        <v>0</v>
      </c>
      <c r="BC146" s="66">
        <f t="shared" si="128"/>
        <v>135559.26781556263</v>
      </c>
      <c r="BD146" s="66">
        <f t="shared" si="129"/>
        <v>-2236.1494341962971</v>
      </c>
      <c r="BE146" s="66">
        <f t="shared" si="130"/>
        <v>0</v>
      </c>
      <c r="BF146" s="66">
        <f t="shared" si="131"/>
        <v>0</v>
      </c>
      <c r="BG146" s="66">
        <f t="shared" si="132"/>
        <v>0</v>
      </c>
      <c r="BH146" s="66">
        <f t="shared" si="133"/>
        <v>0</v>
      </c>
      <c r="BI146" s="66">
        <f t="shared" si="134"/>
        <v>0</v>
      </c>
      <c r="BJ146" s="66">
        <f t="shared" si="135"/>
        <v>0</v>
      </c>
      <c r="BK146" s="66">
        <f t="shared" si="136"/>
        <v>0</v>
      </c>
      <c r="BL146" s="66">
        <f t="shared" si="137"/>
        <v>-133323.11838136645</v>
      </c>
      <c r="BN146" s="30">
        <f t="shared" si="138"/>
        <v>2551176.9998639999</v>
      </c>
      <c r="BO146" s="30">
        <f t="shared" si="156"/>
        <v>0</v>
      </c>
      <c r="BP146" s="30">
        <f t="shared" si="139"/>
        <v>2551176.9998639999</v>
      </c>
      <c r="BQ146" s="30">
        <f t="shared" si="140"/>
        <v>0</v>
      </c>
      <c r="BR146" s="30">
        <f t="shared" si="141"/>
        <v>2551176.9998639994</v>
      </c>
      <c r="BS146" s="30">
        <f t="shared" si="142"/>
        <v>0</v>
      </c>
      <c r="BU146" s="263"/>
      <c r="BV146" s="263"/>
      <c r="BW146" s="263"/>
      <c r="BX146" s="342"/>
      <c r="BY146" s="342"/>
      <c r="BZ146" s="342"/>
      <c r="CA146" s="342"/>
      <c r="CB146" s="270">
        <f t="shared" si="143"/>
        <v>0</v>
      </c>
      <c r="CD146" s="165" t="str">
        <f t="shared" si="157"/>
        <v>OK</v>
      </c>
      <c r="CE146" s="165" t="str">
        <f t="shared" si="144"/>
        <v>Error</v>
      </c>
      <c r="CF146" s="165" t="str">
        <f t="shared" si="145"/>
        <v>OK</v>
      </c>
    </row>
    <row r="147" spans="1:84">
      <c r="A147" t="s">
        <v>956</v>
      </c>
      <c r="B147" s="108" t="s">
        <v>213</v>
      </c>
      <c r="C147" s="144" t="str">
        <f>IF($D$2="ET",VLOOKUP(B147,'N0.7_Lookup_References'!$E$13:$K$71,2,FALSE),IF('N2.1_Network_Risk_Summary'!$C$2="GD",VLOOKUP(B147,'N0.7_Lookup_References'!$E$13:$K$73,4,FALSE),IF($D$2="GT",VLOOKUP(B147,'N0.7_Lookup_References'!$E$13:$K$71,6,FALSE),"")))</f>
        <v>Risers</v>
      </c>
      <c r="D147" s="241" t="str">
        <f>IF($D$2="ET",VLOOKUP(B147,'N0.7_Lookup_References'!$E$13:$K$71,3,FALSE),IF('N2.1_Network_Risk_Summary'!$C$2="GD",VLOOKUP(B147,'N0.7_Lookup_References'!$E$13:$K$73,5,FALSE),IF($D$2="GT",VLOOKUP(B85,'N0.7_Lookup_References'!$E$13:$K$71,7,FALSE),"")))</f>
        <v>Number of</v>
      </c>
      <c r="E147" s="345">
        <v>1063</v>
      </c>
      <c r="F147" s="345">
        <v>220</v>
      </c>
      <c r="G147" s="345">
        <v>268</v>
      </c>
      <c r="H147" s="345">
        <v>221</v>
      </c>
      <c r="I147" s="345">
        <v>138</v>
      </c>
      <c r="J147" s="345">
        <v>113</v>
      </c>
      <c r="K147" s="345">
        <v>23</v>
      </c>
      <c r="L147" s="345">
        <v>49</v>
      </c>
      <c r="M147" s="345">
        <v>31</v>
      </c>
      <c r="N147" s="345">
        <v>248</v>
      </c>
      <c r="O147" s="345">
        <v>1030</v>
      </c>
      <c r="P147" s="345">
        <v>163</v>
      </c>
      <c r="Q147" s="345">
        <v>167</v>
      </c>
      <c r="R147" s="345">
        <v>192</v>
      </c>
      <c r="S147" s="345">
        <v>218</v>
      </c>
      <c r="T147" s="345">
        <v>126</v>
      </c>
      <c r="U147" s="345">
        <v>60</v>
      </c>
      <c r="V147" s="345">
        <v>68</v>
      </c>
      <c r="W147" s="345">
        <v>22</v>
      </c>
      <c r="X147" s="345">
        <v>328</v>
      </c>
      <c r="Y147" s="345">
        <v>0</v>
      </c>
      <c r="Z147" s="345">
        <v>0</v>
      </c>
      <c r="AA147" s="345">
        <v>0</v>
      </c>
      <c r="AB147" s="345">
        <v>0</v>
      </c>
      <c r="AC147" s="345">
        <v>0</v>
      </c>
      <c r="AD147" s="345">
        <v>0</v>
      </c>
      <c r="AE147" s="345">
        <v>0</v>
      </c>
      <c r="AF147" s="345">
        <v>0</v>
      </c>
      <c r="AG147" s="345">
        <v>0</v>
      </c>
      <c r="AH147" s="345">
        <v>0</v>
      </c>
      <c r="AI147" s="389">
        <v>1031</v>
      </c>
      <c r="AJ147" s="389">
        <v>169</v>
      </c>
      <c r="AK147" s="389">
        <v>162</v>
      </c>
      <c r="AL147" s="389">
        <v>194</v>
      </c>
      <c r="AM147" s="389">
        <v>226</v>
      </c>
      <c r="AN147" s="389">
        <v>125</v>
      </c>
      <c r="AO147" s="389">
        <v>60</v>
      </c>
      <c r="AP147" s="389">
        <v>71</v>
      </c>
      <c r="AQ147" s="389">
        <v>25</v>
      </c>
      <c r="AR147" s="389">
        <v>311</v>
      </c>
      <c r="AS147" s="361">
        <f t="shared" si="146"/>
        <v>-33</v>
      </c>
      <c r="AT147" s="361">
        <f t="shared" si="147"/>
        <v>-57</v>
      </c>
      <c r="AU147" s="361">
        <f t="shared" si="148"/>
        <v>-101</v>
      </c>
      <c r="AV147" s="361">
        <f t="shared" si="149"/>
        <v>-29</v>
      </c>
      <c r="AW147" s="361">
        <f t="shared" si="150"/>
        <v>80</v>
      </c>
      <c r="AX147" s="361">
        <f t="shared" si="151"/>
        <v>13</v>
      </c>
      <c r="AY147" s="361">
        <f t="shared" si="152"/>
        <v>37</v>
      </c>
      <c r="AZ147" s="361">
        <f t="shared" si="153"/>
        <v>19</v>
      </c>
      <c r="BA147" s="361">
        <f t="shared" si="154"/>
        <v>-9</v>
      </c>
      <c r="BB147" s="361">
        <f t="shared" si="155"/>
        <v>80</v>
      </c>
      <c r="BC147" s="361">
        <f t="shared" si="128"/>
        <v>1</v>
      </c>
      <c r="BD147" s="361">
        <f t="shared" si="129"/>
        <v>6</v>
      </c>
      <c r="BE147" s="361">
        <f t="shared" si="130"/>
        <v>-5</v>
      </c>
      <c r="BF147" s="361">
        <f t="shared" si="131"/>
        <v>2</v>
      </c>
      <c r="BG147" s="361">
        <f t="shared" si="132"/>
        <v>8</v>
      </c>
      <c r="BH147" s="361">
        <f t="shared" si="133"/>
        <v>-1</v>
      </c>
      <c r="BI147" s="361">
        <f t="shared" si="134"/>
        <v>0</v>
      </c>
      <c r="BJ147" s="361">
        <f t="shared" si="135"/>
        <v>3</v>
      </c>
      <c r="BK147" s="361">
        <f t="shared" si="136"/>
        <v>3</v>
      </c>
      <c r="BL147" s="361">
        <f t="shared" si="137"/>
        <v>-17</v>
      </c>
      <c r="BN147" s="30">
        <f t="shared" si="138"/>
        <v>2374</v>
      </c>
      <c r="BO147" s="30">
        <f t="shared" si="156"/>
        <v>0</v>
      </c>
      <c r="BP147" s="30">
        <f t="shared" si="139"/>
        <v>2374</v>
      </c>
      <c r="BQ147" s="30">
        <f t="shared" si="140"/>
        <v>0</v>
      </c>
      <c r="BR147" s="30">
        <f t="shared" si="141"/>
        <v>2374</v>
      </c>
      <c r="BS147" s="30">
        <f t="shared" si="142"/>
        <v>0</v>
      </c>
      <c r="BU147" s="263"/>
      <c r="BV147" s="263"/>
      <c r="BW147" s="263"/>
      <c r="BX147" s="342"/>
      <c r="BY147" s="342"/>
      <c r="BZ147" s="342"/>
      <c r="CA147" s="342"/>
      <c r="CB147" s="270">
        <f t="shared" si="143"/>
        <v>0</v>
      </c>
      <c r="CD147" s="165" t="str">
        <f t="shared" si="157"/>
        <v>OK</v>
      </c>
      <c r="CE147" s="165" t="str">
        <f t="shared" si="144"/>
        <v>Error</v>
      </c>
      <c r="CF147" s="165" t="str">
        <f t="shared" si="145"/>
        <v>OK</v>
      </c>
    </row>
    <row r="148" spans="1:84">
      <c r="A148" t="s">
        <v>956</v>
      </c>
      <c r="B148" s="108" t="s">
        <v>224</v>
      </c>
      <c r="C148" s="144" t="str">
        <f>IF($D$2="ET",VLOOKUP(B148,'N0.7_Lookup_References'!$E$13:$K$71,2,FALSE),IF('N2.1_Network_Risk_Summary'!$C$2="GD",VLOOKUP(B148,'N0.7_Lookup_References'!$E$13:$K$73,4,FALSE),IF($D$2="GT",VLOOKUP(B148,'N0.7_Lookup_References'!$E$13:$K$71,6,FALSE),"")))</f>
        <v>Filters</v>
      </c>
      <c r="D148" s="241" t="str">
        <f>IF($D$2="ET",VLOOKUP(B148,'N0.7_Lookup_References'!$E$13:$K$71,3,FALSE),IF('N2.1_Network_Risk_Summary'!$C$2="GD",VLOOKUP(B148,'N0.7_Lookup_References'!$E$13:$K$73,5,FALSE),IF($D$2="GT",VLOOKUP(B86,'N0.7_Lookup_References'!$E$13:$K$71,7,FALSE),"")))</f>
        <v>Systems</v>
      </c>
      <c r="E148" s="345">
        <v>0</v>
      </c>
      <c r="F148" s="345">
        <v>0</v>
      </c>
      <c r="G148" s="345">
        <v>3</v>
      </c>
      <c r="H148" s="345">
        <v>13</v>
      </c>
      <c r="I148" s="345">
        <v>116</v>
      </c>
      <c r="J148" s="345">
        <v>20</v>
      </c>
      <c r="K148" s="345">
        <v>8</v>
      </c>
      <c r="L148" s="345">
        <v>18</v>
      </c>
      <c r="M148" s="345">
        <v>1</v>
      </c>
      <c r="N148" s="345">
        <v>5</v>
      </c>
      <c r="O148" s="345">
        <v>0</v>
      </c>
      <c r="P148" s="345">
        <v>0</v>
      </c>
      <c r="Q148" s="345">
        <v>3</v>
      </c>
      <c r="R148" s="345">
        <v>3</v>
      </c>
      <c r="S148" s="345">
        <v>125</v>
      </c>
      <c r="T148" s="345">
        <v>18</v>
      </c>
      <c r="U148" s="345">
        <v>9</v>
      </c>
      <c r="V148" s="345">
        <v>20</v>
      </c>
      <c r="W148" s="345">
        <v>1</v>
      </c>
      <c r="X148" s="345">
        <v>5</v>
      </c>
      <c r="Y148" s="406">
        <v>11</v>
      </c>
      <c r="Z148" s="406">
        <v>4</v>
      </c>
      <c r="AA148" s="406">
        <v>0</v>
      </c>
      <c r="AB148" s="406">
        <v>0</v>
      </c>
      <c r="AC148" s="406">
        <v>-9</v>
      </c>
      <c r="AD148" s="406">
        <v>-1</v>
      </c>
      <c r="AE148" s="406">
        <v>-1</v>
      </c>
      <c r="AF148" s="406">
        <v>-4</v>
      </c>
      <c r="AG148" s="406">
        <v>0</v>
      </c>
      <c r="AH148" s="406">
        <v>0</v>
      </c>
      <c r="AI148" s="389">
        <v>18</v>
      </c>
      <c r="AJ148" s="389">
        <v>4</v>
      </c>
      <c r="AK148" s="389">
        <v>3</v>
      </c>
      <c r="AL148" s="389">
        <v>4</v>
      </c>
      <c r="AM148" s="389">
        <v>109</v>
      </c>
      <c r="AN148" s="389">
        <v>18</v>
      </c>
      <c r="AO148" s="389">
        <v>7</v>
      </c>
      <c r="AP148" s="389">
        <v>15</v>
      </c>
      <c r="AQ148" s="389">
        <v>1</v>
      </c>
      <c r="AR148" s="389">
        <v>5</v>
      </c>
      <c r="AS148" s="361">
        <f t="shared" si="146"/>
        <v>0</v>
      </c>
      <c r="AT148" s="361">
        <f t="shared" si="147"/>
        <v>0</v>
      </c>
      <c r="AU148" s="361">
        <f t="shared" si="148"/>
        <v>0</v>
      </c>
      <c r="AV148" s="361">
        <f t="shared" si="149"/>
        <v>-10</v>
      </c>
      <c r="AW148" s="361">
        <f t="shared" si="150"/>
        <v>9</v>
      </c>
      <c r="AX148" s="361">
        <f t="shared" si="151"/>
        <v>-2</v>
      </c>
      <c r="AY148" s="361">
        <f t="shared" si="152"/>
        <v>1</v>
      </c>
      <c r="AZ148" s="361">
        <f t="shared" si="153"/>
        <v>2</v>
      </c>
      <c r="BA148" s="361">
        <f t="shared" si="154"/>
        <v>0</v>
      </c>
      <c r="BB148" s="361">
        <f t="shared" si="155"/>
        <v>0</v>
      </c>
      <c r="BC148" s="361">
        <f t="shared" si="128"/>
        <v>7</v>
      </c>
      <c r="BD148" s="361">
        <f t="shared" si="129"/>
        <v>0</v>
      </c>
      <c r="BE148" s="361">
        <f t="shared" si="130"/>
        <v>0</v>
      </c>
      <c r="BF148" s="361">
        <f t="shared" si="131"/>
        <v>1</v>
      </c>
      <c r="BG148" s="361">
        <f t="shared" si="132"/>
        <v>-7</v>
      </c>
      <c r="BH148" s="361">
        <f t="shared" si="133"/>
        <v>1</v>
      </c>
      <c r="BI148" s="361">
        <f t="shared" si="134"/>
        <v>-1</v>
      </c>
      <c r="BJ148" s="361">
        <f t="shared" si="135"/>
        <v>-1</v>
      </c>
      <c r="BK148" s="361">
        <f t="shared" si="136"/>
        <v>0</v>
      </c>
      <c r="BL148" s="361">
        <f t="shared" si="137"/>
        <v>0</v>
      </c>
      <c r="BN148" s="30">
        <f t="shared" si="138"/>
        <v>184</v>
      </c>
      <c r="BO148" s="30">
        <f t="shared" si="156"/>
        <v>0</v>
      </c>
      <c r="BP148" s="30">
        <f t="shared" si="139"/>
        <v>184</v>
      </c>
      <c r="BQ148" s="30">
        <f t="shared" si="140"/>
        <v>0</v>
      </c>
      <c r="BR148" s="30">
        <f t="shared" si="141"/>
        <v>184</v>
      </c>
      <c r="BS148" s="30">
        <f t="shared" si="142"/>
        <v>0</v>
      </c>
      <c r="BU148" s="263"/>
      <c r="BV148" s="263"/>
      <c r="BW148" s="263"/>
      <c r="BX148" s="342"/>
      <c r="BY148" s="342"/>
      <c r="BZ148" s="342"/>
      <c r="CA148" s="342"/>
      <c r="CB148" s="270">
        <f t="shared" si="143"/>
        <v>0</v>
      </c>
      <c r="CD148" s="165" t="str">
        <f t="shared" si="157"/>
        <v>OK</v>
      </c>
      <c r="CE148" s="165" t="str">
        <f t="shared" si="144"/>
        <v>Error</v>
      </c>
      <c r="CF148" s="165" t="str">
        <f t="shared" si="145"/>
        <v>OK</v>
      </c>
    </row>
    <row r="149" spans="1:84">
      <c r="A149" t="s">
        <v>956</v>
      </c>
      <c r="B149" s="108" t="s">
        <v>233</v>
      </c>
      <c r="C149" s="144" t="str">
        <f>IF($D$2="ET",VLOOKUP(B149,'N0.7_Lookup_References'!$E$13:$K$71,2,FALSE),IF('N2.1_Network_Risk_Summary'!$C$2="GD",VLOOKUP(B149,'N0.7_Lookup_References'!$E$13:$K$73,4,FALSE),IF($D$2="GT",VLOOKUP(B149,'N0.7_Lookup_References'!$E$13:$K$71,6,FALSE),"")))</f>
        <v>Slamshut/ Regulators</v>
      </c>
      <c r="D149" s="241" t="str">
        <f>IF($D$2="ET",VLOOKUP(B149,'N0.7_Lookup_References'!$E$13:$K$71,3,FALSE),IF('N2.1_Network_Risk_Summary'!$C$2="GD",VLOOKUP(B149,'N0.7_Lookup_References'!$E$13:$K$73,5,FALSE),IF($D$2="GT",VLOOKUP(B87,'N0.7_Lookup_References'!$E$13:$K$71,7,FALSE),"")))</f>
        <v>Systems</v>
      </c>
      <c r="E149" s="345">
        <v>0</v>
      </c>
      <c r="F149" s="345">
        <v>33</v>
      </c>
      <c r="G149" s="345">
        <v>10</v>
      </c>
      <c r="H149" s="345">
        <v>8</v>
      </c>
      <c r="I149" s="345">
        <v>6</v>
      </c>
      <c r="J149" s="345">
        <v>10</v>
      </c>
      <c r="K149" s="345">
        <v>9</v>
      </c>
      <c r="L149" s="345">
        <v>10</v>
      </c>
      <c r="M149" s="345">
        <v>9</v>
      </c>
      <c r="N149" s="345">
        <v>112</v>
      </c>
      <c r="O149" s="345">
        <v>0</v>
      </c>
      <c r="P149" s="345">
        <v>30</v>
      </c>
      <c r="Q149" s="345">
        <v>13</v>
      </c>
      <c r="R149" s="345">
        <v>6</v>
      </c>
      <c r="S149" s="345">
        <v>3</v>
      </c>
      <c r="T149" s="345">
        <v>9</v>
      </c>
      <c r="U149" s="345">
        <v>13</v>
      </c>
      <c r="V149" s="345">
        <v>10</v>
      </c>
      <c r="W149" s="345">
        <v>9</v>
      </c>
      <c r="X149" s="345">
        <v>114</v>
      </c>
      <c r="Y149" s="315">
        <v>1</v>
      </c>
      <c r="Z149" s="315">
        <v>1</v>
      </c>
      <c r="AA149" s="315">
        <v>0</v>
      </c>
      <c r="AB149" s="315">
        <v>2</v>
      </c>
      <c r="AC149" s="315">
        <v>0</v>
      </c>
      <c r="AD149" s="315">
        <v>0</v>
      </c>
      <c r="AE149" s="315">
        <v>0</v>
      </c>
      <c r="AF149" s="315">
        <v>0</v>
      </c>
      <c r="AG149" s="315">
        <v>1</v>
      </c>
      <c r="AH149" s="315">
        <v>-5</v>
      </c>
      <c r="AI149" s="389">
        <v>6</v>
      </c>
      <c r="AJ149" s="389">
        <v>31</v>
      </c>
      <c r="AK149" s="389">
        <v>13</v>
      </c>
      <c r="AL149" s="389">
        <v>9</v>
      </c>
      <c r="AM149" s="389">
        <v>5</v>
      </c>
      <c r="AN149" s="389">
        <v>8</v>
      </c>
      <c r="AO149" s="389">
        <v>11</v>
      </c>
      <c r="AP149" s="389">
        <v>8</v>
      </c>
      <c r="AQ149" s="389">
        <v>10</v>
      </c>
      <c r="AR149" s="389">
        <v>106</v>
      </c>
      <c r="AS149" s="361">
        <f t="shared" si="146"/>
        <v>0</v>
      </c>
      <c r="AT149" s="361">
        <f t="shared" si="147"/>
        <v>-3</v>
      </c>
      <c r="AU149" s="361">
        <f t="shared" si="148"/>
        <v>3</v>
      </c>
      <c r="AV149" s="361">
        <f t="shared" si="149"/>
        <v>-2</v>
      </c>
      <c r="AW149" s="361">
        <f t="shared" si="150"/>
        <v>-3</v>
      </c>
      <c r="AX149" s="361">
        <f t="shared" si="151"/>
        <v>-1</v>
      </c>
      <c r="AY149" s="361">
        <f t="shared" si="152"/>
        <v>4</v>
      </c>
      <c r="AZ149" s="361">
        <f t="shared" si="153"/>
        <v>0</v>
      </c>
      <c r="BA149" s="361">
        <f t="shared" si="154"/>
        <v>0</v>
      </c>
      <c r="BB149" s="361">
        <f t="shared" si="155"/>
        <v>2</v>
      </c>
      <c r="BC149" s="361">
        <f t="shared" si="128"/>
        <v>5</v>
      </c>
      <c r="BD149" s="361">
        <f t="shared" si="129"/>
        <v>0</v>
      </c>
      <c r="BE149" s="361">
        <f t="shared" si="130"/>
        <v>0</v>
      </c>
      <c r="BF149" s="361">
        <f t="shared" si="131"/>
        <v>1</v>
      </c>
      <c r="BG149" s="361">
        <f t="shared" si="132"/>
        <v>2</v>
      </c>
      <c r="BH149" s="361">
        <f t="shared" si="133"/>
        <v>-1</v>
      </c>
      <c r="BI149" s="361">
        <f t="shared" si="134"/>
        <v>-2</v>
      </c>
      <c r="BJ149" s="361">
        <f t="shared" si="135"/>
        <v>-2</v>
      </c>
      <c r="BK149" s="361">
        <f t="shared" si="136"/>
        <v>0</v>
      </c>
      <c r="BL149" s="361">
        <f t="shared" si="137"/>
        <v>-3</v>
      </c>
      <c r="BN149" s="30">
        <f t="shared" si="138"/>
        <v>207</v>
      </c>
      <c r="BO149" s="30">
        <f t="shared" si="156"/>
        <v>0</v>
      </c>
      <c r="BP149" s="30">
        <f t="shared" si="139"/>
        <v>207</v>
      </c>
      <c r="BQ149" s="30">
        <f t="shared" si="140"/>
        <v>0</v>
      </c>
      <c r="BR149" s="30">
        <f t="shared" si="141"/>
        <v>207</v>
      </c>
      <c r="BS149" s="30">
        <f t="shared" si="142"/>
        <v>0</v>
      </c>
      <c r="BU149" s="263"/>
      <c r="BV149" s="263"/>
      <c r="BW149" s="263"/>
      <c r="BX149" s="342"/>
      <c r="BY149" s="342"/>
      <c r="BZ149" s="342"/>
      <c r="CA149" s="342"/>
      <c r="CB149" s="270">
        <f t="shared" si="143"/>
        <v>0</v>
      </c>
      <c r="CD149" s="165" t="str">
        <f t="shared" si="157"/>
        <v>OK</v>
      </c>
      <c r="CE149" s="165" t="str">
        <f t="shared" si="144"/>
        <v>Error</v>
      </c>
      <c r="CF149" s="165" t="str">
        <f t="shared" si="145"/>
        <v>OK</v>
      </c>
    </row>
    <row r="150" spans="1:84">
      <c r="A150" t="s">
        <v>956</v>
      </c>
      <c r="B150" s="108" t="s">
        <v>240</v>
      </c>
      <c r="C150" s="144" t="str">
        <f>IF($D$2="ET",VLOOKUP(B150,'N0.7_Lookup_References'!$E$13:$K$71,2,FALSE),IF('N2.1_Network_Risk_Summary'!$C$2="GD",VLOOKUP(B150,'N0.7_Lookup_References'!$E$13:$K$73,4,FALSE),IF($D$2="GT",VLOOKUP(B150,'N0.7_Lookup_References'!$E$13:$K$71,6,FALSE),"")))</f>
        <v>Pre-heating</v>
      </c>
      <c r="D150" s="241" t="str">
        <f>IF($D$2="ET",VLOOKUP(B150,'N0.7_Lookup_References'!$E$13:$K$71,3,FALSE),IF('N2.1_Network_Risk_Summary'!$C$2="GD",VLOOKUP(B150,'N0.7_Lookup_References'!$E$13:$K$73,5,FALSE),IF($D$2="GT",VLOOKUP(B88,'N0.7_Lookup_References'!$E$13:$K$71,7,FALSE),"")))</f>
        <v>Systems</v>
      </c>
      <c r="E150" s="345">
        <v>0</v>
      </c>
      <c r="F150" s="345">
        <v>0</v>
      </c>
      <c r="G150" s="345">
        <v>27</v>
      </c>
      <c r="H150" s="345">
        <v>51</v>
      </c>
      <c r="I150" s="345">
        <v>14</v>
      </c>
      <c r="J150" s="345">
        <v>7</v>
      </c>
      <c r="K150" s="345">
        <v>2</v>
      </c>
      <c r="L150" s="345">
        <v>2</v>
      </c>
      <c r="M150" s="345">
        <v>0</v>
      </c>
      <c r="N150" s="345">
        <v>2</v>
      </c>
      <c r="O150" s="345">
        <v>0</v>
      </c>
      <c r="P150" s="345">
        <v>0</v>
      </c>
      <c r="Q150" s="345">
        <v>1</v>
      </c>
      <c r="R150" s="345">
        <v>26</v>
      </c>
      <c r="S150" s="345">
        <v>62</v>
      </c>
      <c r="T150" s="345">
        <v>3</v>
      </c>
      <c r="U150" s="345">
        <v>5</v>
      </c>
      <c r="V150" s="345">
        <v>6</v>
      </c>
      <c r="W150" s="345">
        <v>0</v>
      </c>
      <c r="X150" s="345">
        <v>2</v>
      </c>
      <c r="Y150" s="406">
        <v>15</v>
      </c>
      <c r="Z150" s="406">
        <v>15</v>
      </c>
      <c r="AA150" s="406">
        <v>4</v>
      </c>
      <c r="AB150" s="406">
        <v>-6</v>
      </c>
      <c r="AC150" s="406">
        <v>-21</v>
      </c>
      <c r="AD150" s="406">
        <v>-2</v>
      </c>
      <c r="AE150" s="406">
        <v>-3</v>
      </c>
      <c r="AF150" s="406">
        <v>-1</v>
      </c>
      <c r="AG150" s="406">
        <v>0</v>
      </c>
      <c r="AH150" s="406">
        <v>-1</v>
      </c>
      <c r="AI150" s="389">
        <v>30</v>
      </c>
      <c r="AJ150" s="389">
        <v>15</v>
      </c>
      <c r="AK150" s="389">
        <v>19</v>
      </c>
      <c r="AL150" s="389">
        <v>8</v>
      </c>
      <c r="AM150" s="389">
        <v>24</v>
      </c>
      <c r="AN150" s="389">
        <v>2</v>
      </c>
      <c r="AO150" s="389">
        <v>2</v>
      </c>
      <c r="AP150" s="389">
        <v>5</v>
      </c>
      <c r="AQ150" s="389">
        <v>0</v>
      </c>
      <c r="AR150" s="389">
        <v>0</v>
      </c>
      <c r="AS150" s="361">
        <f t="shared" si="146"/>
        <v>0</v>
      </c>
      <c r="AT150" s="361">
        <f t="shared" si="147"/>
        <v>0</v>
      </c>
      <c r="AU150" s="361">
        <f t="shared" si="148"/>
        <v>-26</v>
      </c>
      <c r="AV150" s="361">
        <f t="shared" si="149"/>
        <v>-25</v>
      </c>
      <c r="AW150" s="361">
        <f t="shared" si="150"/>
        <v>48</v>
      </c>
      <c r="AX150" s="361">
        <f t="shared" si="151"/>
        <v>-4</v>
      </c>
      <c r="AY150" s="361">
        <f t="shared" si="152"/>
        <v>3</v>
      </c>
      <c r="AZ150" s="361">
        <f t="shared" si="153"/>
        <v>4</v>
      </c>
      <c r="BA150" s="361">
        <f t="shared" si="154"/>
        <v>0</v>
      </c>
      <c r="BB150" s="361">
        <f t="shared" si="155"/>
        <v>0</v>
      </c>
      <c r="BC150" s="361">
        <f t="shared" si="128"/>
        <v>15</v>
      </c>
      <c r="BD150" s="361">
        <f t="shared" si="129"/>
        <v>0</v>
      </c>
      <c r="BE150" s="361">
        <f t="shared" si="130"/>
        <v>14</v>
      </c>
      <c r="BF150" s="361">
        <f t="shared" si="131"/>
        <v>-12</v>
      </c>
      <c r="BG150" s="361">
        <f t="shared" si="132"/>
        <v>-17</v>
      </c>
      <c r="BH150" s="361">
        <f t="shared" si="133"/>
        <v>1</v>
      </c>
      <c r="BI150" s="361">
        <f t="shared" si="134"/>
        <v>0</v>
      </c>
      <c r="BJ150" s="361">
        <f t="shared" si="135"/>
        <v>0</v>
      </c>
      <c r="BK150" s="361">
        <f t="shared" si="136"/>
        <v>0</v>
      </c>
      <c r="BL150" s="361">
        <f t="shared" si="137"/>
        <v>-1</v>
      </c>
      <c r="BN150" s="30">
        <f t="shared" si="138"/>
        <v>105</v>
      </c>
      <c r="BO150" s="30">
        <f t="shared" si="156"/>
        <v>0</v>
      </c>
      <c r="BP150" s="30">
        <f t="shared" si="139"/>
        <v>105</v>
      </c>
      <c r="BQ150" s="30">
        <f t="shared" si="140"/>
        <v>0</v>
      </c>
      <c r="BR150" s="30">
        <f t="shared" si="141"/>
        <v>105</v>
      </c>
      <c r="BS150" s="30">
        <f t="shared" si="142"/>
        <v>0</v>
      </c>
      <c r="BU150" s="263"/>
      <c r="BV150" s="263"/>
      <c r="BW150" s="263"/>
      <c r="BX150" s="342"/>
      <c r="BY150" s="342"/>
      <c r="BZ150" s="342"/>
      <c r="CA150" s="342"/>
      <c r="CB150" s="270">
        <f t="shared" si="143"/>
        <v>0</v>
      </c>
      <c r="CD150" s="165" t="str">
        <f t="shared" si="157"/>
        <v>OK</v>
      </c>
      <c r="CE150" s="165" t="str">
        <f t="shared" si="144"/>
        <v>Error</v>
      </c>
      <c r="CF150" s="165" t="str">
        <f t="shared" si="145"/>
        <v>OK</v>
      </c>
    </row>
    <row r="151" spans="1:84">
      <c r="A151" t="s">
        <v>956</v>
      </c>
      <c r="B151" s="108" t="s">
        <v>246</v>
      </c>
      <c r="C151" s="144" t="str">
        <f>IF($D$2="ET",VLOOKUP(B151,'N0.7_Lookup_References'!$E$13:$K$71,2,FALSE),IF('N2.1_Network_Risk_Summary'!$C$2="GD",VLOOKUP(B151,'N0.7_Lookup_References'!$E$13:$K$73,4,FALSE),IF($D$2="GT",VLOOKUP(B151,'N0.7_Lookup_References'!$E$13:$K$71,6,FALSE),"")))</f>
        <v>Odorisation &amp; Metering</v>
      </c>
      <c r="D151" s="241" t="str">
        <f>IF($D$2="ET",VLOOKUP(B151,'N0.7_Lookup_References'!$E$13:$K$71,3,FALSE),IF('N2.1_Network_Risk_Summary'!$C$2="GD",VLOOKUP(B151,'N0.7_Lookup_References'!$E$13:$K$73,5,FALSE),IF($D$2="GT",VLOOKUP(B89,'N0.7_Lookup_References'!$E$13:$K$71,7,FALSE),"")))</f>
        <v>Systems</v>
      </c>
      <c r="E151" s="345">
        <v>23</v>
      </c>
      <c r="F151" s="345">
        <v>0</v>
      </c>
      <c r="G151" s="345">
        <v>3</v>
      </c>
      <c r="H151" s="345">
        <v>3</v>
      </c>
      <c r="I151" s="345">
        <v>6</v>
      </c>
      <c r="J151" s="345">
        <v>11</v>
      </c>
      <c r="K151" s="345">
        <v>0</v>
      </c>
      <c r="L151" s="345">
        <v>0</v>
      </c>
      <c r="M151" s="345">
        <v>0</v>
      </c>
      <c r="N151" s="345">
        <v>0</v>
      </c>
      <c r="O151" s="345">
        <v>23</v>
      </c>
      <c r="P151" s="345">
        <v>0</v>
      </c>
      <c r="Q151" s="345">
        <v>0</v>
      </c>
      <c r="R151" s="345">
        <v>5</v>
      </c>
      <c r="S151" s="345">
        <v>1</v>
      </c>
      <c r="T151" s="345">
        <v>15</v>
      </c>
      <c r="U151" s="345">
        <v>2</v>
      </c>
      <c r="V151" s="345">
        <v>0</v>
      </c>
      <c r="W151" s="345">
        <v>0</v>
      </c>
      <c r="X151" s="345">
        <v>0</v>
      </c>
      <c r="Y151" s="406">
        <v>16</v>
      </c>
      <c r="Z151" s="406">
        <v>0</v>
      </c>
      <c r="AA151" s="406">
        <v>0</v>
      </c>
      <c r="AB151" s="406">
        <v>-4</v>
      </c>
      <c r="AC151" s="406">
        <v>-1</v>
      </c>
      <c r="AD151" s="406">
        <v>-9</v>
      </c>
      <c r="AE151" s="406">
        <v>-2</v>
      </c>
      <c r="AF151" s="406">
        <v>0</v>
      </c>
      <c r="AG151" s="406">
        <v>0</v>
      </c>
      <c r="AH151" s="406">
        <v>0</v>
      </c>
      <c r="AI151" s="389">
        <v>40</v>
      </c>
      <c r="AJ151" s="389">
        <v>0</v>
      </c>
      <c r="AK151" s="389">
        <v>0</v>
      </c>
      <c r="AL151" s="389">
        <v>1</v>
      </c>
      <c r="AM151" s="389">
        <v>0</v>
      </c>
      <c r="AN151" s="389">
        <v>5</v>
      </c>
      <c r="AO151" s="389">
        <v>0</v>
      </c>
      <c r="AP151" s="389">
        <v>0</v>
      </c>
      <c r="AQ151" s="389">
        <v>0</v>
      </c>
      <c r="AR151" s="389">
        <v>0</v>
      </c>
      <c r="AS151" s="361">
        <f t="shared" si="146"/>
        <v>0</v>
      </c>
      <c r="AT151" s="361">
        <f t="shared" si="147"/>
        <v>0</v>
      </c>
      <c r="AU151" s="361">
        <f t="shared" si="148"/>
        <v>-3</v>
      </c>
      <c r="AV151" s="361">
        <f t="shared" si="149"/>
        <v>2</v>
      </c>
      <c r="AW151" s="361">
        <f t="shared" si="150"/>
        <v>-5</v>
      </c>
      <c r="AX151" s="361">
        <f t="shared" si="151"/>
        <v>4</v>
      </c>
      <c r="AY151" s="361">
        <f t="shared" si="152"/>
        <v>2</v>
      </c>
      <c r="AZ151" s="361">
        <f t="shared" si="153"/>
        <v>0</v>
      </c>
      <c r="BA151" s="361">
        <f t="shared" si="154"/>
        <v>0</v>
      </c>
      <c r="BB151" s="361">
        <f t="shared" si="155"/>
        <v>0</v>
      </c>
      <c r="BC151" s="361">
        <f t="shared" si="128"/>
        <v>1</v>
      </c>
      <c r="BD151" s="361">
        <f t="shared" si="129"/>
        <v>0</v>
      </c>
      <c r="BE151" s="361">
        <f t="shared" si="130"/>
        <v>0</v>
      </c>
      <c r="BF151" s="361">
        <f t="shared" si="131"/>
        <v>0</v>
      </c>
      <c r="BG151" s="361">
        <f t="shared" si="132"/>
        <v>0</v>
      </c>
      <c r="BH151" s="361">
        <f t="shared" si="133"/>
        <v>-1</v>
      </c>
      <c r="BI151" s="361">
        <f t="shared" si="134"/>
        <v>0</v>
      </c>
      <c r="BJ151" s="361">
        <f t="shared" si="135"/>
        <v>0</v>
      </c>
      <c r="BK151" s="361">
        <f t="shared" si="136"/>
        <v>0</v>
      </c>
      <c r="BL151" s="361">
        <f t="shared" si="137"/>
        <v>0</v>
      </c>
      <c r="BN151" s="30">
        <f t="shared" si="138"/>
        <v>46</v>
      </c>
      <c r="BO151" s="30">
        <f t="shared" si="156"/>
        <v>0</v>
      </c>
      <c r="BP151" s="30">
        <f t="shared" si="139"/>
        <v>46</v>
      </c>
      <c r="BQ151" s="30">
        <f t="shared" si="140"/>
        <v>0</v>
      </c>
      <c r="BR151" s="30">
        <f t="shared" si="141"/>
        <v>46</v>
      </c>
      <c r="BS151" s="30">
        <f t="shared" si="142"/>
        <v>0</v>
      </c>
      <c r="BU151" s="263"/>
      <c r="BV151" s="263"/>
      <c r="BW151" s="263"/>
      <c r="BX151" s="342"/>
      <c r="BY151" s="342"/>
      <c r="BZ151" s="342"/>
      <c r="CA151" s="342"/>
      <c r="CB151" s="270">
        <f t="shared" si="143"/>
        <v>0</v>
      </c>
      <c r="CD151" s="165" t="str">
        <f t="shared" si="157"/>
        <v>OK</v>
      </c>
      <c r="CE151" s="165" t="str">
        <f t="shared" si="144"/>
        <v>Error</v>
      </c>
      <c r="CF151" s="165" t="str">
        <f t="shared" si="145"/>
        <v>OK</v>
      </c>
    </row>
    <row r="152" spans="1:84">
      <c r="A152" t="s">
        <v>956</v>
      </c>
      <c r="B152" s="108" t="s">
        <v>251</v>
      </c>
      <c r="C152" s="144" t="str">
        <f>IF($D$2="ET",VLOOKUP(B152,'N0.7_Lookup_References'!$E$13:$K$71,2,FALSE),IF('N2.1_Network_Risk_Summary'!$C$2="GD",VLOOKUP(B152,'N0.7_Lookup_References'!$E$13:$K$73,4,FALSE),IF($D$2="GT",VLOOKUP(B152,'N0.7_Lookup_References'!$E$13:$K$71,6,FALSE),"")))</f>
        <v>Governors</v>
      </c>
      <c r="D152" s="241" t="str">
        <f>IF($D$2="ET",VLOOKUP(B152,'N0.7_Lookup_References'!$E$13:$K$71,3,FALSE),IF('N2.1_Network_Risk_Summary'!$C$2="GD",VLOOKUP(B152,'N0.7_Lookup_References'!$E$13:$K$73,5,FALSE),IF($D$2="GT",VLOOKUP(B90,'N0.7_Lookup_References'!$E$13:$K$71,7,FALSE),"")))</f>
        <v>Number of</v>
      </c>
      <c r="E152" s="345">
        <v>48</v>
      </c>
      <c r="F152" s="345">
        <v>60</v>
      </c>
      <c r="G152" s="345">
        <v>33</v>
      </c>
      <c r="H152" s="345">
        <v>31</v>
      </c>
      <c r="I152" s="345">
        <v>99</v>
      </c>
      <c r="J152" s="345">
        <v>65</v>
      </c>
      <c r="K152" s="345">
        <v>11</v>
      </c>
      <c r="L152" s="345">
        <v>12</v>
      </c>
      <c r="M152" s="345">
        <v>15</v>
      </c>
      <c r="N152" s="345">
        <v>5288</v>
      </c>
      <c r="O152" s="345">
        <v>0</v>
      </c>
      <c r="P152" s="345">
        <v>48</v>
      </c>
      <c r="Q152" s="345">
        <v>38</v>
      </c>
      <c r="R152" s="345">
        <v>40</v>
      </c>
      <c r="S152" s="345">
        <v>35</v>
      </c>
      <c r="T152" s="345">
        <v>14</v>
      </c>
      <c r="U152" s="345">
        <v>84</v>
      </c>
      <c r="V152" s="345">
        <v>21</v>
      </c>
      <c r="W152" s="345">
        <v>67</v>
      </c>
      <c r="X152" s="345">
        <v>5315</v>
      </c>
      <c r="Y152" s="406">
        <v>0</v>
      </c>
      <c r="Z152" s="406">
        <v>0</v>
      </c>
      <c r="AA152" s="406">
        <v>0</v>
      </c>
      <c r="AB152" s="406">
        <v>455</v>
      </c>
      <c r="AC152" s="406">
        <v>0</v>
      </c>
      <c r="AD152" s="406">
        <v>19</v>
      </c>
      <c r="AE152" s="406">
        <v>3</v>
      </c>
      <c r="AF152" s="406">
        <v>4</v>
      </c>
      <c r="AG152" s="406">
        <v>7</v>
      </c>
      <c r="AH152" s="406">
        <v>-498</v>
      </c>
      <c r="AI152" s="315">
        <v>3</v>
      </c>
      <c r="AJ152" s="315">
        <v>48</v>
      </c>
      <c r="AK152" s="315">
        <v>36</v>
      </c>
      <c r="AL152" s="315">
        <v>508</v>
      </c>
      <c r="AM152" s="315">
        <v>371</v>
      </c>
      <c r="AN152" s="315">
        <v>34</v>
      </c>
      <c r="AO152" s="315">
        <v>20</v>
      </c>
      <c r="AP152" s="315">
        <v>136</v>
      </c>
      <c r="AQ152" s="315">
        <v>67</v>
      </c>
      <c r="AR152" s="315">
        <v>4429</v>
      </c>
      <c r="AS152" s="66">
        <f t="shared" si="146"/>
        <v>-48</v>
      </c>
      <c r="AT152" s="66">
        <f t="shared" si="147"/>
        <v>-12</v>
      </c>
      <c r="AU152" s="66">
        <f t="shared" si="148"/>
        <v>5</v>
      </c>
      <c r="AV152" s="66">
        <f t="shared" si="149"/>
        <v>9</v>
      </c>
      <c r="AW152" s="66">
        <f t="shared" si="150"/>
        <v>-64</v>
      </c>
      <c r="AX152" s="66">
        <f t="shared" si="151"/>
        <v>-51</v>
      </c>
      <c r="AY152" s="66">
        <f t="shared" si="152"/>
        <v>73</v>
      </c>
      <c r="AZ152" s="66">
        <f t="shared" si="153"/>
        <v>9</v>
      </c>
      <c r="BA152" s="66">
        <f t="shared" si="154"/>
        <v>52</v>
      </c>
      <c r="BB152" s="66">
        <f t="shared" si="155"/>
        <v>27</v>
      </c>
      <c r="BC152" s="66">
        <f t="shared" si="128"/>
        <v>3</v>
      </c>
      <c r="BD152" s="66">
        <f t="shared" si="129"/>
        <v>0</v>
      </c>
      <c r="BE152" s="66">
        <f t="shared" si="130"/>
        <v>-2</v>
      </c>
      <c r="BF152" s="66">
        <f t="shared" si="131"/>
        <v>13</v>
      </c>
      <c r="BG152" s="66">
        <f t="shared" si="132"/>
        <v>336</v>
      </c>
      <c r="BH152" s="66">
        <f t="shared" si="133"/>
        <v>1</v>
      </c>
      <c r="BI152" s="66">
        <f t="shared" si="134"/>
        <v>-67</v>
      </c>
      <c r="BJ152" s="66">
        <f t="shared" si="135"/>
        <v>111</v>
      </c>
      <c r="BK152" s="66">
        <f t="shared" si="136"/>
        <v>-7</v>
      </c>
      <c r="BL152" s="66">
        <f t="shared" si="137"/>
        <v>-388</v>
      </c>
      <c r="BN152" s="30">
        <f t="shared" si="138"/>
        <v>5662</v>
      </c>
      <c r="BO152" s="30">
        <f t="shared" si="156"/>
        <v>0</v>
      </c>
      <c r="BP152" s="30">
        <f t="shared" si="139"/>
        <v>5662</v>
      </c>
      <c r="BQ152" s="30">
        <f t="shared" si="140"/>
        <v>-10</v>
      </c>
      <c r="BR152" s="30">
        <f t="shared" si="141"/>
        <v>5652</v>
      </c>
      <c r="BS152" s="30">
        <f t="shared" si="142"/>
        <v>0</v>
      </c>
      <c r="BU152" s="263"/>
      <c r="BV152" s="263"/>
      <c r="BW152" s="263"/>
      <c r="BX152" s="341"/>
      <c r="BY152" s="341"/>
      <c r="BZ152" s="341"/>
      <c r="CA152" s="341"/>
      <c r="CB152" s="270">
        <f t="shared" si="143"/>
        <v>0</v>
      </c>
      <c r="CD152" s="165" t="str">
        <f t="shared" si="157"/>
        <v>OK</v>
      </c>
      <c r="CE152" s="165" t="str">
        <f t="shared" si="144"/>
        <v>Error</v>
      </c>
      <c r="CF152" s="165" t="str">
        <f t="shared" si="145"/>
        <v>OK</v>
      </c>
    </row>
    <row r="153" spans="1:84" hidden="1">
      <c r="A153" t="s">
        <v>956</v>
      </c>
      <c r="B153" s="108" t="s">
        <v>256</v>
      </c>
      <c r="C153" s="144" t="str">
        <f>IF($D$2="ET",VLOOKUP(B153,'N0.7_Lookup_References'!$E$13:$K$71,2,FALSE),IF('N2.1_Network_Risk_Summary'!$C$2="GD",VLOOKUP(B153,'N0.7_Lookup_References'!$E$13:$K$73,4,FALSE),IF($D$2="GT",VLOOKUP(B153,'N0.7_Lookup_References'!$E$13:$K$71,6,FALSE),"")))</f>
        <v>No entry required</v>
      </c>
      <c r="D153" s="241" t="str">
        <f>IF($D$2="ET",VLOOKUP(B153,'N0.7_Lookup_References'!$E$13:$K$71,3,FALSE),IF('N2.1_Network_Risk_Summary'!$C$2="GD",VLOOKUP(B153,'N0.7_Lookup_References'!$E$13:$K$73,5,FALSE),IF($D$2="GT",VLOOKUP(B91,'N0.7_Lookup_References'!$E$13:$K$71,7,FALSE),"")))</f>
        <v>-</v>
      </c>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5"/>
      <c r="AJ153" s="315"/>
      <c r="AK153" s="315"/>
      <c r="AL153" s="315"/>
      <c r="AM153" s="315"/>
      <c r="AN153" s="315"/>
      <c r="AO153" s="315"/>
      <c r="AP153" s="315"/>
      <c r="AQ153" s="315"/>
      <c r="AR153" s="315"/>
      <c r="AS153" s="66">
        <f t="shared" si="146"/>
        <v>0</v>
      </c>
      <c r="AT153" s="66">
        <f t="shared" si="147"/>
        <v>0</v>
      </c>
      <c r="AU153" s="66">
        <f t="shared" si="148"/>
        <v>0</v>
      </c>
      <c r="AV153" s="66">
        <f t="shared" si="149"/>
        <v>0</v>
      </c>
      <c r="AW153" s="66">
        <f t="shared" si="150"/>
        <v>0</v>
      </c>
      <c r="AX153" s="66">
        <f t="shared" si="151"/>
        <v>0</v>
      </c>
      <c r="AY153" s="66">
        <f t="shared" si="152"/>
        <v>0</v>
      </c>
      <c r="AZ153" s="66">
        <f t="shared" si="153"/>
        <v>0</v>
      </c>
      <c r="BA153" s="66">
        <f t="shared" si="154"/>
        <v>0</v>
      </c>
      <c r="BB153" s="66">
        <f t="shared" si="155"/>
        <v>0</v>
      </c>
      <c r="BC153" s="66">
        <f t="shared" si="128"/>
        <v>0</v>
      </c>
      <c r="BD153" s="66">
        <f t="shared" si="129"/>
        <v>0</v>
      </c>
      <c r="BE153" s="66">
        <f t="shared" si="130"/>
        <v>0</v>
      </c>
      <c r="BF153" s="66">
        <f t="shared" si="131"/>
        <v>0</v>
      </c>
      <c r="BG153" s="66">
        <f t="shared" si="132"/>
        <v>0</v>
      </c>
      <c r="BH153" s="66">
        <f t="shared" si="133"/>
        <v>0</v>
      </c>
      <c r="BI153" s="66">
        <f t="shared" si="134"/>
        <v>0</v>
      </c>
      <c r="BJ153" s="66">
        <f t="shared" si="135"/>
        <v>0</v>
      </c>
      <c r="BK153" s="66">
        <f t="shared" si="136"/>
        <v>0</v>
      </c>
      <c r="BL153" s="66">
        <f t="shared" si="137"/>
        <v>0</v>
      </c>
      <c r="BN153" s="30">
        <f t="shared" si="138"/>
        <v>0</v>
      </c>
      <c r="BO153" s="30">
        <f t="shared" si="156"/>
        <v>0</v>
      </c>
      <c r="BP153" s="30">
        <f t="shared" si="139"/>
        <v>0</v>
      </c>
      <c r="BQ153" s="30">
        <f t="shared" si="140"/>
        <v>0</v>
      </c>
      <c r="BR153" s="30">
        <f t="shared" si="141"/>
        <v>0</v>
      </c>
      <c r="BS153" s="30">
        <f t="shared" si="142"/>
        <v>0</v>
      </c>
      <c r="BU153" s="263"/>
      <c r="BV153" s="263"/>
      <c r="BW153" s="263"/>
      <c r="BX153" s="263"/>
      <c r="BY153" s="263"/>
      <c r="BZ153" s="263"/>
      <c r="CA153" s="263"/>
      <c r="CB153" s="270">
        <f t="shared" si="143"/>
        <v>0</v>
      </c>
      <c r="CD153" s="165" t="str">
        <f t="shared" si="157"/>
        <v>OK</v>
      </c>
      <c r="CE153" s="165" t="str">
        <f t="shared" si="144"/>
        <v>OK</v>
      </c>
      <c r="CF153" s="165" t="str">
        <f t="shared" si="145"/>
        <v>OK</v>
      </c>
    </row>
    <row r="154" spans="1:84" hidden="1">
      <c r="A154" t="s">
        <v>956</v>
      </c>
      <c r="B154" s="108" t="s">
        <v>262</v>
      </c>
      <c r="C154" s="144" t="str">
        <f>IF($D$2="ET",VLOOKUP(B154,'N0.7_Lookup_References'!$E$13:$K$71,2,FALSE),IF('N2.1_Network_Risk_Summary'!$C$2="GD",VLOOKUP(B154,'N0.7_Lookup_References'!$E$13:$K$73,4,FALSE),IF($D$2="GT",VLOOKUP(B154,'N0.7_Lookup_References'!$E$13:$K$71,6,FALSE),"")))</f>
        <v>No entry required</v>
      </c>
      <c r="D154" s="241" t="str">
        <f>IF($D$2="ET",VLOOKUP(B154,'N0.7_Lookup_References'!$E$13:$K$71,3,FALSE),IF('N2.1_Network_Risk_Summary'!$C$2="GD",VLOOKUP(B154,'N0.7_Lookup_References'!$E$13:$K$73,5,FALSE),IF($D$2="GT",VLOOKUP(B92,'N0.7_Lookup_References'!$E$13:$K$71,7,FALSE),"")))</f>
        <v>-</v>
      </c>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5"/>
      <c r="AJ154" s="315"/>
      <c r="AK154" s="315"/>
      <c r="AL154" s="315"/>
      <c r="AM154" s="315"/>
      <c r="AN154" s="315"/>
      <c r="AO154" s="315"/>
      <c r="AP154" s="315"/>
      <c r="AQ154" s="315"/>
      <c r="AR154" s="315"/>
      <c r="AS154" s="66">
        <f t="shared" ref="AS154:AS201" si="158">O154-E154</f>
        <v>0</v>
      </c>
      <c r="AT154" s="66">
        <f t="shared" ref="AT154:AT201" si="159">P154-F154</f>
        <v>0</v>
      </c>
      <c r="AU154" s="66">
        <f t="shared" ref="AU154:AU201" si="160">Q154-G154</f>
        <v>0</v>
      </c>
      <c r="AV154" s="66">
        <f t="shared" ref="AV154:AV201" si="161">R154-H154</f>
        <v>0</v>
      </c>
      <c r="AW154" s="66">
        <f t="shared" ref="AW154:AW201" si="162">S154-I154</f>
        <v>0</v>
      </c>
      <c r="AX154" s="66">
        <f t="shared" ref="AX154:AX201" si="163">T154-J154</f>
        <v>0</v>
      </c>
      <c r="AY154" s="66">
        <f t="shared" ref="AY154:AY201" si="164">U154-K154</f>
        <v>0</v>
      </c>
      <c r="AZ154" s="66">
        <f t="shared" ref="AZ154:AZ201" si="165">V154-L154</f>
        <v>0</v>
      </c>
      <c r="BA154" s="66">
        <f t="shared" ref="BA154:BA201" si="166">W154-M154</f>
        <v>0</v>
      </c>
      <c r="BB154" s="66">
        <f t="shared" ref="BB154:BB201" si="167">X154-N154</f>
        <v>0</v>
      </c>
      <c r="BC154" s="66">
        <f t="shared" si="128"/>
        <v>0</v>
      </c>
      <c r="BD154" s="66">
        <f t="shared" si="129"/>
        <v>0</v>
      </c>
      <c r="BE154" s="66">
        <f t="shared" si="130"/>
        <v>0</v>
      </c>
      <c r="BF154" s="66">
        <f t="shared" si="131"/>
        <v>0</v>
      </c>
      <c r="BG154" s="66">
        <f t="shared" si="132"/>
        <v>0</v>
      </c>
      <c r="BH154" s="66">
        <f t="shared" si="133"/>
        <v>0</v>
      </c>
      <c r="BI154" s="66">
        <f t="shared" si="134"/>
        <v>0</v>
      </c>
      <c r="BJ154" s="66">
        <f t="shared" si="135"/>
        <v>0</v>
      </c>
      <c r="BK154" s="66">
        <f t="shared" si="136"/>
        <v>0</v>
      </c>
      <c r="BL154" s="66">
        <f t="shared" si="137"/>
        <v>0</v>
      </c>
      <c r="BN154" s="30">
        <f t="shared" si="138"/>
        <v>0</v>
      </c>
      <c r="BO154" s="30">
        <f t="shared" si="156"/>
        <v>0</v>
      </c>
      <c r="BP154" s="30">
        <f t="shared" si="139"/>
        <v>0</v>
      </c>
      <c r="BQ154" s="30">
        <f t="shared" si="140"/>
        <v>0</v>
      </c>
      <c r="BR154" s="30">
        <f t="shared" si="141"/>
        <v>0</v>
      </c>
      <c r="BS154" s="30">
        <f t="shared" si="142"/>
        <v>0</v>
      </c>
      <c r="BU154" s="263"/>
      <c r="BV154" s="263"/>
      <c r="BW154" s="263"/>
      <c r="BX154" s="263"/>
      <c r="BY154" s="263"/>
      <c r="BZ154" s="263"/>
      <c r="CA154" s="263"/>
      <c r="CB154" s="270">
        <f t="shared" si="143"/>
        <v>0</v>
      </c>
      <c r="CD154" s="165" t="str">
        <f t="shared" si="157"/>
        <v>OK</v>
      </c>
      <c r="CE154" s="165" t="str">
        <f t="shared" si="144"/>
        <v>OK</v>
      </c>
      <c r="CF154" s="165" t="str">
        <f t="shared" si="145"/>
        <v>OK</v>
      </c>
    </row>
    <row r="155" spans="1:84" hidden="1">
      <c r="A155" t="s">
        <v>956</v>
      </c>
      <c r="B155" s="108" t="s">
        <v>267</v>
      </c>
      <c r="C155" s="144" t="str">
        <f>IF($D$2="ET",VLOOKUP(B155,'N0.7_Lookup_References'!$E$13:$K$71,2,FALSE),IF('N2.1_Network_Risk_Summary'!$C$2="GD",VLOOKUP(B155,'N0.7_Lookup_References'!$E$13:$K$73,4,FALSE),IF($D$2="GT",VLOOKUP(B155,'N0.7_Lookup_References'!$E$13:$K$71,6,FALSE),"")))</f>
        <v>No entry required</v>
      </c>
      <c r="D155" s="241" t="str">
        <f>IF($D$2="ET",VLOOKUP(B155,'N0.7_Lookup_References'!$E$13:$K$71,3,FALSE),IF('N2.1_Network_Risk_Summary'!$C$2="GD",VLOOKUP(B155,'N0.7_Lookup_References'!$E$13:$K$73,5,FALSE),IF($D$2="GT",VLOOKUP(B93,'N0.7_Lookup_References'!$E$13:$K$71,7,FALSE),"")))</f>
        <v>-</v>
      </c>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5"/>
      <c r="AJ155" s="315"/>
      <c r="AK155" s="315"/>
      <c r="AL155" s="315"/>
      <c r="AM155" s="315"/>
      <c r="AN155" s="315"/>
      <c r="AO155" s="315"/>
      <c r="AP155" s="315"/>
      <c r="AQ155" s="315"/>
      <c r="AR155" s="315"/>
      <c r="AS155" s="66">
        <f t="shared" si="158"/>
        <v>0</v>
      </c>
      <c r="AT155" s="66">
        <f t="shared" si="159"/>
        <v>0</v>
      </c>
      <c r="AU155" s="66">
        <f t="shared" si="160"/>
        <v>0</v>
      </c>
      <c r="AV155" s="66">
        <f t="shared" si="161"/>
        <v>0</v>
      </c>
      <c r="AW155" s="66">
        <f t="shared" si="162"/>
        <v>0</v>
      </c>
      <c r="AX155" s="66">
        <f t="shared" si="163"/>
        <v>0</v>
      </c>
      <c r="AY155" s="66">
        <f t="shared" si="164"/>
        <v>0</v>
      </c>
      <c r="AZ155" s="66">
        <f t="shared" si="165"/>
        <v>0</v>
      </c>
      <c r="BA155" s="66">
        <f t="shared" si="166"/>
        <v>0</v>
      </c>
      <c r="BB155" s="66">
        <f t="shared" si="167"/>
        <v>0</v>
      </c>
      <c r="BC155" s="66">
        <f t="shared" si="128"/>
        <v>0</v>
      </c>
      <c r="BD155" s="66">
        <f t="shared" si="129"/>
        <v>0</v>
      </c>
      <c r="BE155" s="66">
        <f t="shared" si="130"/>
        <v>0</v>
      </c>
      <c r="BF155" s="66">
        <f t="shared" si="131"/>
        <v>0</v>
      </c>
      <c r="BG155" s="66">
        <f t="shared" si="132"/>
        <v>0</v>
      </c>
      <c r="BH155" s="66">
        <f t="shared" si="133"/>
        <v>0</v>
      </c>
      <c r="BI155" s="66">
        <f t="shared" si="134"/>
        <v>0</v>
      </c>
      <c r="BJ155" s="66">
        <f t="shared" si="135"/>
        <v>0</v>
      </c>
      <c r="BK155" s="66">
        <f t="shared" si="136"/>
        <v>0</v>
      </c>
      <c r="BL155" s="66">
        <f t="shared" si="137"/>
        <v>0</v>
      </c>
      <c r="BN155" s="109">
        <f t="shared" si="138"/>
        <v>0</v>
      </c>
      <c r="BO155" s="30">
        <f t="shared" si="156"/>
        <v>0</v>
      </c>
      <c r="BP155" s="30">
        <f t="shared" si="139"/>
        <v>0</v>
      </c>
      <c r="BQ155" s="30">
        <f t="shared" si="140"/>
        <v>0</v>
      </c>
      <c r="BR155" s="30">
        <f t="shared" si="141"/>
        <v>0</v>
      </c>
      <c r="BS155" s="30">
        <f t="shared" si="142"/>
        <v>0</v>
      </c>
      <c r="BU155" s="263"/>
      <c r="BV155" s="263"/>
      <c r="BW155" s="263"/>
      <c r="BX155" s="263"/>
      <c r="BY155" s="263"/>
      <c r="BZ155" s="263"/>
      <c r="CA155" s="263"/>
      <c r="CB155" s="270">
        <f t="shared" si="143"/>
        <v>0</v>
      </c>
      <c r="CD155" s="165" t="str">
        <f t="shared" si="157"/>
        <v>OK</v>
      </c>
      <c r="CE155" s="165" t="str">
        <f t="shared" si="144"/>
        <v>OK</v>
      </c>
      <c r="CF155" s="165" t="str">
        <f t="shared" si="145"/>
        <v>OK</v>
      </c>
    </row>
    <row r="156" spans="1:84" hidden="1">
      <c r="A156" t="s">
        <v>956</v>
      </c>
      <c r="B156" s="108" t="s">
        <v>272</v>
      </c>
      <c r="C156" s="144" t="str">
        <f>IF($D$2="ET",VLOOKUP(B156,'N0.7_Lookup_References'!$E$13:$K$71,2,FALSE),IF('N2.1_Network_Risk_Summary'!$C$2="GD",VLOOKUP(B156,'N0.7_Lookup_References'!$E$13:$K$73,4,FALSE),IF($D$2="GT",VLOOKUP(B156,'N0.7_Lookup_References'!$E$13:$K$71,6,FALSE),"")))</f>
        <v>No entry required</v>
      </c>
      <c r="D156" s="241" t="str">
        <f>IF($D$2="ET",VLOOKUP(B156,'N0.7_Lookup_References'!$E$13:$K$71,3,FALSE),IF('N2.1_Network_Risk_Summary'!$C$2="GD",VLOOKUP(B156,'N0.7_Lookup_References'!$E$13:$K$73,5,FALSE),IF($D$2="GT",VLOOKUP(B94,'N0.7_Lookup_References'!$E$13:$K$71,7,FALSE),"")))</f>
        <v>-</v>
      </c>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5"/>
      <c r="AJ156" s="315"/>
      <c r="AK156" s="315"/>
      <c r="AL156" s="315"/>
      <c r="AM156" s="315"/>
      <c r="AN156" s="315"/>
      <c r="AO156" s="315"/>
      <c r="AP156" s="315"/>
      <c r="AQ156" s="315"/>
      <c r="AR156" s="315"/>
      <c r="AS156" s="66">
        <f t="shared" si="158"/>
        <v>0</v>
      </c>
      <c r="AT156" s="66">
        <f t="shared" si="159"/>
        <v>0</v>
      </c>
      <c r="AU156" s="66">
        <f t="shared" si="160"/>
        <v>0</v>
      </c>
      <c r="AV156" s="66">
        <f t="shared" si="161"/>
        <v>0</v>
      </c>
      <c r="AW156" s="66">
        <f t="shared" si="162"/>
        <v>0</v>
      </c>
      <c r="AX156" s="66">
        <f t="shared" si="163"/>
        <v>0</v>
      </c>
      <c r="AY156" s="66">
        <f t="shared" si="164"/>
        <v>0</v>
      </c>
      <c r="AZ156" s="66">
        <f t="shared" si="165"/>
        <v>0</v>
      </c>
      <c r="BA156" s="66">
        <f t="shared" si="166"/>
        <v>0</v>
      </c>
      <c r="BB156" s="66">
        <f t="shared" si="167"/>
        <v>0</v>
      </c>
      <c r="BC156" s="66">
        <f t="shared" si="128"/>
        <v>0</v>
      </c>
      <c r="BD156" s="66">
        <f t="shared" si="129"/>
        <v>0</v>
      </c>
      <c r="BE156" s="66">
        <f t="shared" si="130"/>
        <v>0</v>
      </c>
      <c r="BF156" s="66">
        <f t="shared" si="131"/>
        <v>0</v>
      </c>
      <c r="BG156" s="66">
        <f t="shared" si="132"/>
        <v>0</v>
      </c>
      <c r="BH156" s="66">
        <f t="shared" si="133"/>
        <v>0</v>
      </c>
      <c r="BI156" s="66">
        <f t="shared" si="134"/>
        <v>0</v>
      </c>
      <c r="BJ156" s="66">
        <f t="shared" si="135"/>
        <v>0</v>
      </c>
      <c r="BK156" s="66">
        <f t="shared" si="136"/>
        <v>0</v>
      </c>
      <c r="BL156" s="66">
        <f t="shared" si="137"/>
        <v>0</v>
      </c>
      <c r="BN156" s="109">
        <f t="shared" si="138"/>
        <v>0</v>
      </c>
      <c r="BO156" s="30">
        <f t="shared" si="156"/>
        <v>0</v>
      </c>
      <c r="BP156" s="30">
        <f t="shared" si="139"/>
        <v>0</v>
      </c>
      <c r="BQ156" s="30">
        <f t="shared" si="140"/>
        <v>0</v>
      </c>
      <c r="BR156" s="30">
        <f t="shared" si="141"/>
        <v>0</v>
      </c>
      <c r="BS156" s="30">
        <f t="shared" si="142"/>
        <v>0</v>
      </c>
      <c r="BU156" s="263"/>
      <c r="BV156" s="263"/>
      <c r="BW156" s="263"/>
      <c r="BX156" s="263"/>
      <c r="BY156" s="263"/>
      <c r="BZ156" s="263"/>
      <c r="CA156" s="263"/>
      <c r="CB156" s="270">
        <f t="shared" si="143"/>
        <v>0</v>
      </c>
      <c r="CD156" s="165" t="str">
        <f t="shared" si="157"/>
        <v>OK</v>
      </c>
      <c r="CE156" s="165" t="str">
        <f t="shared" si="144"/>
        <v>OK</v>
      </c>
      <c r="CF156" s="165" t="str">
        <f t="shared" si="145"/>
        <v>OK</v>
      </c>
    </row>
    <row r="157" spans="1:84" hidden="1">
      <c r="A157" t="s">
        <v>956</v>
      </c>
      <c r="B157" s="108" t="s">
        <v>276</v>
      </c>
      <c r="C157" s="144" t="str">
        <f>IF($D$2="ET",VLOOKUP(B157,'N0.7_Lookup_References'!$E$13:$K$71,2,FALSE),IF('N2.1_Network_Risk_Summary'!$C$2="GD",VLOOKUP(B157,'N0.7_Lookup_References'!$E$13:$K$73,4,FALSE),IF($D$2="GT",VLOOKUP(B157,'N0.7_Lookup_References'!$E$13:$K$71,6,FALSE),"")))</f>
        <v>No entry required</v>
      </c>
      <c r="D157" s="241" t="str">
        <f>IF($D$2="ET",VLOOKUP(B157,'N0.7_Lookup_References'!$E$13:$K$71,3,FALSE),IF('N2.1_Network_Risk_Summary'!$C$2="GD",VLOOKUP(B157,'N0.7_Lookup_References'!$E$13:$K$73,5,FALSE),IF($D$2="GT",VLOOKUP(B95,'N0.7_Lookup_References'!$E$13:$K$71,7,FALSE),"")))</f>
        <v>-</v>
      </c>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5"/>
      <c r="AJ157" s="315"/>
      <c r="AK157" s="315"/>
      <c r="AL157" s="315"/>
      <c r="AM157" s="315"/>
      <c r="AN157" s="315"/>
      <c r="AO157" s="315"/>
      <c r="AP157" s="315"/>
      <c r="AQ157" s="315"/>
      <c r="AR157" s="315"/>
      <c r="AS157" s="66">
        <f t="shared" si="158"/>
        <v>0</v>
      </c>
      <c r="AT157" s="66">
        <f t="shared" si="159"/>
        <v>0</v>
      </c>
      <c r="AU157" s="66">
        <f t="shared" si="160"/>
        <v>0</v>
      </c>
      <c r="AV157" s="66">
        <f t="shared" si="161"/>
        <v>0</v>
      </c>
      <c r="AW157" s="66">
        <f t="shared" si="162"/>
        <v>0</v>
      </c>
      <c r="AX157" s="66">
        <f t="shared" si="163"/>
        <v>0</v>
      </c>
      <c r="AY157" s="66">
        <f t="shared" si="164"/>
        <v>0</v>
      </c>
      <c r="AZ157" s="66">
        <f t="shared" si="165"/>
        <v>0</v>
      </c>
      <c r="BA157" s="66">
        <f t="shared" si="166"/>
        <v>0</v>
      </c>
      <c r="BB157" s="66">
        <f t="shared" si="167"/>
        <v>0</v>
      </c>
      <c r="BC157" s="66">
        <f t="shared" si="128"/>
        <v>0</v>
      </c>
      <c r="BD157" s="66">
        <f t="shared" si="129"/>
        <v>0</v>
      </c>
      <c r="BE157" s="66">
        <f t="shared" si="130"/>
        <v>0</v>
      </c>
      <c r="BF157" s="66">
        <f t="shared" si="131"/>
        <v>0</v>
      </c>
      <c r="BG157" s="66">
        <f t="shared" si="132"/>
        <v>0</v>
      </c>
      <c r="BH157" s="66">
        <f t="shared" si="133"/>
        <v>0</v>
      </c>
      <c r="BI157" s="66">
        <f t="shared" si="134"/>
        <v>0</v>
      </c>
      <c r="BJ157" s="66">
        <f t="shared" si="135"/>
        <v>0</v>
      </c>
      <c r="BK157" s="66">
        <f t="shared" si="136"/>
        <v>0</v>
      </c>
      <c r="BL157" s="66">
        <f t="shared" si="137"/>
        <v>0</v>
      </c>
      <c r="BN157" s="109">
        <f t="shared" si="138"/>
        <v>0</v>
      </c>
      <c r="BO157" s="30">
        <f t="shared" si="156"/>
        <v>0</v>
      </c>
      <c r="BP157" s="30">
        <f t="shared" si="139"/>
        <v>0</v>
      </c>
      <c r="BQ157" s="30">
        <f t="shared" si="140"/>
        <v>0</v>
      </c>
      <c r="BR157" s="30">
        <f t="shared" si="141"/>
        <v>0</v>
      </c>
      <c r="BS157" s="30">
        <f t="shared" si="142"/>
        <v>0</v>
      </c>
      <c r="BU157" s="263"/>
      <c r="BV157" s="263"/>
      <c r="BW157" s="263"/>
      <c r="BX157" s="263"/>
      <c r="BY157" s="263"/>
      <c r="BZ157" s="263"/>
      <c r="CA157" s="263"/>
      <c r="CB157" s="270">
        <f t="shared" si="143"/>
        <v>0</v>
      </c>
      <c r="CD157" s="165" t="str">
        <f t="shared" si="157"/>
        <v>OK</v>
      </c>
      <c r="CE157" s="165" t="str">
        <f t="shared" si="144"/>
        <v>OK</v>
      </c>
      <c r="CF157" s="165" t="str">
        <f t="shared" si="145"/>
        <v>OK</v>
      </c>
    </row>
    <row r="158" spans="1:84" hidden="1">
      <c r="A158" t="s">
        <v>956</v>
      </c>
      <c r="B158" s="108" t="s">
        <v>280</v>
      </c>
      <c r="C158" s="144" t="str">
        <f>IF($D$2="ET",VLOOKUP(B158,'N0.7_Lookup_References'!$E$13:$K$71,2,FALSE),IF('N2.1_Network_Risk_Summary'!$C$2="GD",VLOOKUP(B158,'N0.7_Lookup_References'!$E$13:$K$73,4,FALSE),IF($D$2="GT",VLOOKUP(B158,'N0.7_Lookup_References'!$E$13:$K$71,6,FALSE),"")))</f>
        <v>No entry required</v>
      </c>
      <c r="D158" s="241" t="str">
        <f>IF($D$2="ET",VLOOKUP(B158,'N0.7_Lookup_References'!$E$13:$K$71,3,FALSE),IF('N2.1_Network_Risk_Summary'!$C$2="GD",VLOOKUP(B158,'N0.7_Lookup_References'!$E$13:$K$73,5,FALSE),IF($D$2="GT",VLOOKUP(B96,'N0.7_Lookup_References'!$E$13:$K$71,7,FALSE),"")))</f>
        <v>-</v>
      </c>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5"/>
      <c r="AJ158" s="315"/>
      <c r="AK158" s="315"/>
      <c r="AL158" s="315"/>
      <c r="AM158" s="315"/>
      <c r="AN158" s="315"/>
      <c r="AO158" s="315"/>
      <c r="AP158" s="315"/>
      <c r="AQ158" s="315"/>
      <c r="AR158" s="315"/>
      <c r="AS158" s="66">
        <f t="shared" si="158"/>
        <v>0</v>
      </c>
      <c r="AT158" s="66">
        <f t="shared" si="159"/>
        <v>0</v>
      </c>
      <c r="AU158" s="66">
        <f t="shared" si="160"/>
        <v>0</v>
      </c>
      <c r="AV158" s="66">
        <f t="shared" si="161"/>
        <v>0</v>
      </c>
      <c r="AW158" s="66">
        <f t="shared" si="162"/>
        <v>0</v>
      </c>
      <c r="AX158" s="66">
        <f t="shared" si="163"/>
        <v>0</v>
      </c>
      <c r="AY158" s="66">
        <f t="shared" si="164"/>
        <v>0</v>
      </c>
      <c r="AZ158" s="66">
        <f t="shared" si="165"/>
        <v>0</v>
      </c>
      <c r="BA158" s="66">
        <f t="shared" si="166"/>
        <v>0</v>
      </c>
      <c r="BB158" s="66">
        <f t="shared" si="167"/>
        <v>0</v>
      </c>
      <c r="BC158" s="66">
        <f t="shared" si="128"/>
        <v>0</v>
      </c>
      <c r="BD158" s="66">
        <f t="shared" si="129"/>
        <v>0</v>
      </c>
      <c r="BE158" s="66">
        <f t="shared" si="130"/>
        <v>0</v>
      </c>
      <c r="BF158" s="66">
        <f t="shared" si="131"/>
        <v>0</v>
      </c>
      <c r="BG158" s="66">
        <f t="shared" si="132"/>
        <v>0</v>
      </c>
      <c r="BH158" s="66">
        <f t="shared" si="133"/>
        <v>0</v>
      </c>
      <c r="BI158" s="66">
        <f t="shared" si="134"/>
        <v>0</v>
      </c>
      <c r="BJ158" s="66">
        <f t="shared" si="135"/>
        <v>0</v>
      </c>
      <c r="BK158" s="66">
        <f t="shared" si="136"/>
        <v>0</v>
      </c>
      <c r="BL158" s="66">
        <f t="shared" si="137"/>
        <v>0</v>
      </c>
      <c r="BN158" s="109">
        <f t="shared" si="138"/>
        <v>0</v>
      </c>
      <c r="BO158" s="30">
        <f t="shared" si="156"/>
        <v>0</v>
      </c>
      <c r="BP158" s="30">
        <f t="shared" si="139"/>
        <v>0</v>
      </c>
      <c r="BQ158" s="30">
        <f t="shared" si="140"/>
        <v>0</v>
      </c>
      <c r="BR158" s="30">
        <f t="shared" si="141"/>
        <v>0</v>
      </c>
      <c r="BS158" s="30">
        <f t="shared" si="142"/>
        <v>0</v>
      </c>
      <c r="BU158" s="263"/>
      <c r="BV158" s="263"/>
      <c r="BW158" s="263"/>
      <c r="BX158" s="263"/>
      <c r="BY158" s="263"/>
      <c r="BZ158" s="263"/>
      <c r="CA158" s="263"/>
      <c r="CB158" s="270">
        <f t="shared" si="143"/>
        <v>0</v>
      </c>
      <c r="CD158" s="165" t="str">
        <f t="shared" si="157"/>
        <v>OK</v>
      </c>
      <c r="CE158" s="165" t="str">
        <f t="shared" si="144"/>
        <v>OK</v>
      </c>
      <c r="CF158" s="165" t="str">
        <f t="shared" si="145"/>
        <v>OK</v>
      </c>
    </row>
    <row r="159" spans="1:84" hidden="1">
      <c r="A159" t="s">
        <v>956</v>
      </c>
      <c r="B159" s="108" t="s">
        <v>284</v>
      </c>
      <c r="C159" s="144" t="str">
        <f>IF($D$2="ET",VLOOKUP(B159,'N0.7_Lookup_References'!$E$13:$K$71,2,FALSE),IF('N2.1_Network_Risk_Summary'!$C$2="GD",VLOOKUP(B159,'N0.7_Lookup_References'!$E$13:$K$73,4,FALSE),IF($D$2="GT",VLOOKUP(B159,'N0.7_Lookup_References'!$E$13:$K$71,6,FALSE),"")))</f>
        <v>No entry required</v>
      </c>
      <c r="D159" s="241" t="str">
        <f>IF($D$2="ET",VLOOKUP(B159,'N0.7_Lookup_References'!$E$13:$K$71,3,FALSE),IF('N2.1_Network_Risk_Summary'!$C$2="GD",VLOOKUP(B159,'N0.7_Lookup_References'!$E$13:$K$73,5,FALSE),IF($D$2="GT",VLOOKUP(B97,'N0.7_Lookup_References'!$E$13:$K$71,7,FALSE),"")))</f>
        <v>-</v>
      </c>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5"/>
      <c r="AJ159" s="315"/>
      <c r="AK159" s="315"/>
      <c r="AL159" s="315"/>
      <c r="AM159" s="315"/>
      <c r="AN159" s="315"/>
      <c r="AO159" s="315"/>
      <c r="AP159" s="315"/>
      <c r="AQ159" s="315"/>
      <c r="AR159" s="315"/>
      <c r="AS159" s="66">
        <f t="shared" si="158"/>
        <v>0</v>
      </c>
      <c r="AT159" s="66">
        <f t="shared" si="159"/>
        <v>0</v>
      </c>
      <c r="AU159" s="66">
        <f t="shared" si="160"/>
        <v>0</v>
      </c>
      <c r="AV159" s="66">
        <f t="shared" si="161"/>
        <v>0</v>
      </c>
      <c r="AW159" s="66">
        <f t="shared" si="162"/>
        <v>0</v>
      </c>
      <c r="AX159" s="66">
        <f t="shared" si="163"/>
        <v>0</v>
      </c>
      <c r="AY159" s="66">
        <f t="shared" si="164"/>
        <v>0</v>
      </c>
      <c r="AZ159" s="66">
        <f t="shared" si="165"/>
        <v>0</v>
      </c>
      <c r="BA159" s="66">
        <f t="shared" si="166"/>
        <v>0</v>
      </c>
      <c r="BB159" s="66">
        <f t="shared" si="167"/>
        <v>0</v>
      </c>
      <c r="BC159" s="66">
        <f t="shared" si="128"/>
        <v>0</v>
      </c>
      <c r="BD159" s="66">
        <f t="shared" si="129"/>
        <v>0</v>
      </c>
      <c r="BE159" s="66">
        <f t="shared" si="130"/>
        <v>0</v>
      </c>
      <c r="BF159" s="66">
        <f t="shared" si="131"/>
        <v>0</v>
      </c>
      <c r="BG159" s="66">
        <f t="shared" si="132"/>
        <v>0</v>
      </c>
      <c r="BH159" s="66">
        <f t="shared" si="133"/>
        <v>0</v>
      </c>
      <c r="BI159" s="66">
        <f t="shared" si="134"/>
        <v>0</v>
      </c>
      <c r="BJ159" s="66">
        <f t="shared" si="135"/>
        <v>0</v>
      </c>
      <c r="BK159" s="66">
        <f t="shared" si="136"/>
        <v>0</v>
      </c>
      <c r="BL159" s="66">
        <f t="shared" si="137"/>
        <v>0</v>
      </c>
      <c r="BN159" s="109">
        <f t="shared" si="138"/>
        <v>0</v>
      </c>
      <c r="BO159" s="30">
        <f t="shared" si="156"/>
        <v>0</v>
      </c>
      <c r="BP159" s="30">
        <f t="shared" si="139"/>
        <v>0</v>
      </c>
      <c r="BQ159" s="30">
        <f t="shared" si="140"/>
        <v>0</v>
      </c>
      <c r="BR159" s="30">
        <f t="shared" si="141"/>
        <v>0</v>
      </c>
      <c r="BS159" s="30">
        <f t="shared" si="142"/>
        <v>0</v>
      </c>
      <c r="BU159" s="263"/>
      <c r="BV159" s="263"/>
      <c r="BW159" s="263"/>
      <c r="BX159" s="263"/>
      <c r="BY159" s="263"/>
      <c r="BZ159" s="263"/>
      <c r="CA159" s="263"/>
      <c r="CB159" s="270">
        <f t="shared" si="143"/>
        <v>0</v>
      </c>
      <c r="CD159" s="165" t="str">
        <f t="shared" si="157"/>
        <v>OK</v>
      </c>
      <c r="CE159" s="165" t="str">
        <f t="shared" si="144"/>
        <v>OK</v>
      </c>
      <c r="CF159" s="165" t="str">
        <f t="shared" si="145"/>
        <v>OK</v>
      </c>
    </row>
    <row r="160" spans="1:84" hidden="1">
      <c r="A160" t="s">
        <v>956</v>
      </c>
      <c r="B160" s="108" t="s">
        <v>288</v>
      </c>
      <c r="C160" s="144" t="str">
        <f>IF($D$2="ET",VLOOKUP(B160,'N0.7_Lookup_References'!$E$13:$K$71,2,FALSE),IF('N2.1_Network_Risk_Summary'!$C$2="GD",VLOOKUP(B160,'N0.7_Lookup_References'!$E$13:$K$73,4,FALSE),IF($D$2="GT",VLOOKUP(B160,'N0.7_Lookup_References'!$E$13:$K$71,6,FALSE),"")))</f>
        <v>No entry required</v>
      </c>
      <c r="D160" s="241" t="str">
        <f>IF($D$2="ET",VLOOKUP(B160,'N0.7_Lookup_References'!$E$13:$K$71,3,FALSE),IF('N2.1_Network_Risk_Summary'!$C$2="GD",VLOOKUP(B160,'N0.7_Lookup_References'!$E$13:$K$73,5,FALSE),IF($D$2="GT",VLOOKUP(B98,'N0.7_Lookup_References'!$E$13:$K$71,7,FALSE),"")))</f>
        <v>-</v>
      </c>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5"/>
      <c r="AJ160" s="315"/>
      <c r="AK160" s="315"/>
      <c r="AL160" s="315"/>
      <c r="AM160" s="315"/>
      <c r="AN160" s="315"/>
      <c r="AO160" s="315"/>
      <c r="AP160" s="315"/>
      <c r="AQ160" s="315"/>
      <c r="AR160" s="315"/>
      <c r="AS160" s="66">
        <f t="shared" si="158"/>
        <v>0</v>
      </c>
      <c r="AT160" s="66">
        <f t="shared" si="159"/>
        <v>0</v>
      </c>
      <c r="AU160" s="66">
        <f t="shared" si="160"/>
        <v>0</v>
      </c>
      <c r="AV160" s="66">
        <f t="shared" si="161"/>
        <v>0</v>
      </c>
      <c r="AW160" s="66">
        <f t="shared" si="162"/>
        <v>0</v>
      </c>
      <c r="AX160" s="66">
        <f t="shared" si="163"/>
        <v>0</v>
      </c>
      <c r="AY160" s="66">
        <f t="shared" si="164"/>
        <v>0</v>
      </c>
      <c r="AZ160" s="66">
        <f t="shared" si="165"/>
        <v>0</v>
      </c>
      <c r="BA160" s="66">
        <f t="shared" si="166"/>
        <v>0</v>
      </c>
      <c r="BB160" s="66">
        <f t="shared" si="167"/>
        <v>0</v>
      </c>
      <c r="BC160" s="66">
        <f t="shared" si="128"/>
        <v>0</v>
      </c>
      <c r="BD160" s="66">
        <f t="shared" si="129"/>
        <v>0</v>
      </c>
      <c r="BE160" s="66">
        <f t="shared" si="130"/>
        <v>0</v>
      </c>
      <c r="BF160" s="66">
        <f t="shared" si="131"/>
        <v>0</v>
      </c>
      <c r="BG160" s="66">
        <f t="shared" si="132"/>
        <v>0</v>
      </c>
      <c r="BH160" s="66">
        <f t="shared" si="133"/>
        <v>0</v>
      </c>
      <c r="BI160" s="66">
        <f t="shared" si="134"/>
        <v>0</v>
      </c>
      <c r="BJ160" s="66">
        <f t="shared" si="135"/>
        <v>0</v>
      </c>
      <c r="BK160" s="66">
        <f t="shared" si="136"/>
        <v>0</v>
      </c>
      <c r="BL160" s="66">
        <f t="shared" si="137"/>
        <v>0</v>
      </c>
      <c r="BN160" s="109">
        <f t="shared" si="138"/>
        <v>0</v>
      </c>
      <c r="BO160" s="30">
        <f t="shared" si="156"/>
        <v>0</v>
      </c>
      <c r="BP160" s="30">
        <f t="shared" si="139"/>
        <v>0</v>
      </c>
      <c r="BQ160" s="30">
        <f t="shared" si="140"/>
        <v>0</v>
      </c>
      <c r="BR160" s="30">
        <f t="shared" si="141"/>
        <v>0</v>
      </c>
      <c r="BS160" s="30">
        <f t="shared" si="142"/>
        <v>0</v>
      </c>
      <c r="BU160" s="263"/>
      <c r="BV160" s="263"/>
      <c r="BW160" s="263"/>
      <c r="BX160" s="263"/>
      <c r="BY160" s="263"/>
      <c r="BZ160" s="263"/>
      <c r="CA160" s="263"/>
      <c r="CB160" s="270">
        <f t="shared" si="143"/>
        <v>0</v>
      </c>
      <c r="CD160" s="165" t="str">
        <f t="shared" si="157"/>
        <v>OK</v>
      </c>
      <c r="CE160" s="165" t="str">
        <f t="shared" si="144"/>
        <v>OK</v>
      </c>
      <c r="CF160" s="165" t="str">
        <f t="shared" si="145"/>
        <v>OK</v>
      </c>
    </row>
    <row r="161" spans="1:84" hidden="1">
      <c r="A161" t="s">
        <v>956</v>
      </c>
      <c r="B161" s="108" t="s">
        <v>292</v>
      </c>
      <c r="C161" s="144" t="str">
        <f>IF($D$2="ET",VLOOKUP(B161,'N0.7_Lookup_References'!$E$13:$K$71,2,FALSE),IF('N2.1_Network_Risk_Summary'!$C$2="GD",VLOOKUP(B161,'N0.7_Lookup_References'!$E$13:$K$73,4,FALSE),IF($D$2="GT",VLOOKUP(B161,'N0.7_Lookup_References'!$E$13:$K$71,6,FALSE),"")))</f>
        <v>No entry required</v>
      </c>
      <c r="D161" s="241" t="str">
        <f>IF($D$2="ET",VLOOKUP(B161,'N0.7_Lookup_References'!$E$13:$K$71,3,FALSE),IF('N2.1_Network_Risk_Summary'!$C$2="GD",VLOOKUP(B161,'N0.7_Lookup_References'!$E$13:$K$73,5,FALSE),IF($D$2="GT",VLOOKUP(B99,'N0.7_Lookup_References'!$E$13:$K$71,7,FALSE),"")))</f>
        <v>-</v>
      </c>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5"/>
      <c r="AJ161" s="315"/>
      <c r="AK161" s="315"/>
      <c r="AL161" s="315"/>
      <c r="AM161" s="315"/>
      <c r="AN161" s="315"/>
      <c r="AO161" s="315"/>
      <c r="AP161" s="315"/>
      <c r="AQ161" s="315"/>
      <c r="AR161" s="315"/>
      <c r="AS161" s="66">
        <f t="shared" si="158"/>
        <v>0</v>
      </c>
      <c r="AT161" s="66">
        <f t="shared" si="159"/>
        <v>0</v>
      </c>
      <c r="AU161" s="66">
        <f t="shared" si="160"/>
        <v>0</v>
      </c>
      <c r="AV161" s="66">
        <f t="shared" si="161"/>
        <v>0</v>
      </c>
      <c r="AW161" s="66">
        <f t="shared" si="162"/>
        <v>0</v>
      </c>
      <c r="AX161" s="66">
        <f t="shared" si="163"/>
        <v>0</v>
      </c>
      <c r="AY161" s="66">
        <f t="shared" si="164"/>
        <v>0</v>
      </c>
      <c r="AZ161" s="66">
        <f t="shared" si="165"/>
        <v>0</v>
      </c>
      <c r="BA161" s="66">
        <f t="shared" si="166"/>
        <v>0</v>
      </c>
      <c r="BB161" s="66">
        <f t="shared" si="167"/>
        <v>0</v>
      </c>
      <c r="BC161" s="66">
        <f t="shared" si="128"/>
        <v>0</v>
      </c>
      <c r="BD161" s="66">
        <f t="shared" si="129"/>
        <v>0</v>
      </c>
      <c r="BE161" s="66">
        <f t="shared" si="130"/>
        <v>0</v>
      </c>
      <c r="BF161" s="66">
        <f t="shared" si="131"/>
        <v>0</v>
      </c>
      <c r="BG161" s="66">
        <f t="shared" si="132"/>
        <v>0</v>
      </c>
      <c r="BH161" s="66">
        <f t="shared" si="133"/>
        <v>0</v>
      </c>
      <c r="BI161" s="66">
        <f t="shared" si="134"/>
        <v>0</v>
      </c>
      <c r="BJ161" s="66">
        <f t="shared" si="135"/>
        <v>0</v>
      </c>
      <c r="BK161" s="66">
        <f t="shared" si="136"/>
        <v>0</v>
      </c>
      <c r="BL161" s="66">
        <f t="shared" si="137"/>
        <v>0</v>
      </c>
      <c r="BN161" s="109">
        <f t="shared" si="138"/>
        <v>0</v>
      </c>
      <c r="BO161" s="30">
        <f t="shared" si="156"/>
        <v>0</v>
      </c>
      <c r="BP161" s="30">
        <f t="shared" si="139"/>
        <v>0</v>
      </c>
      <c r="BQ161" s="30">
        <f t="shared" si="140"/>
        <v>0</v>
      </c>
      <c r="BR161" s="30">
        <f t="shared" si="141"/>
        <v>0</v>
      </c>
      <c r="BS161" s="30">
        <f t="shared" si="142"/>
        <v>0</v>
      </c>
      <c r="BU161" s="263"/>
      <c r="BV161" s="263"/>
      <c r="BW161" s="263"/>
      <c r="BX161" s="263"/>
      <c r="BY161" s="263"/>
      <c r="BZ161" s="263"/>
      <c r="CA161" s="263"/>
      <c r="CB161" s="270">
        <f t="shared" si="143"/>
        <v>0</v>
      </c>
      <c r="CD161" s="165" t="str">
        <f t="shared" si="157"/>
        <v>OK</v>
      </c>
      <c r="CE161" s="165" t="str">
        <f t="shared" si="144"/>
        <v>OK</v>
      </c>
      <c r="CF161" s="165" t="str">
        <f t="shared" si="145"/>
        <v>OK</v>
      </c>
    </row>
    <row r="162" spans="1:84" hidden="1">
      <c r="A162" t="s">
        <v>956</v>
      </c>
      <c r="B162" s="108" t="s">
        <v>296</v>
      </c>
      <c r="C162" s="144" t="str">
        <f>IF($D$2="ET",VLOOKUP(B162,'N0.7_Lookup_References'!$E$13:$K$71,2,FALSE),IF('N2.1_Network_Risk_Summary'!$C$2="GD",VLOOKUP(B162,'N0.7_Lookup_References'!$E$13:$K$73,4,FALSE),IF($D$2="GT",VLOOKUP(B162,'N0.7_Lookup_References'!$E$13:$K$71,6,FALSE),"")))</f>
        <v>No entry required</v>
      </c>
      <c r="D162" s="241" t="str">
        <f>IF($D$2="ET",VLOOKUP(B162,'N0.7_Lookup_References'!$E$13:$K$71,3,FALSE),IF('N2.1_Network_Risk_Summary'!$C$2="GD",VLOOKUP(B162,'N0.7_Lookup_References'!$E$13:$K$73,5,FALSE),IF($D$2="GT",VLOOKUP(B100,'N0.7_Lookup_References'!$E$13:$K$71,7,FALSE),"")))</f>
        <v>-</v>
      </c>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5"/>
      <c r="AJ162" s="315"/>
      <c r="AK162" s="315"/>
      <c r="AL162" s="315"/>
      <c r="AM162" s="315"/>
      <c r="AN162" s="315"/>
      <c r="AO162" s="315"/>
      <c r="AP162" s="315"/>
      <c r="AQ162" s="315"/>
      <c r="AR162" s="315"/>
      <c r="AS162" s="66">
        <f t="shared" si="158"/>
        <v>0</v>
      </c>
      <c r="AT162" s="66">
        <f t="shared" si="159"/>
        <v>0</v>
      </c>
      <c r="AU162" s="66">
        <f t="shared" si="160"/>
        <v>0</v>
      </c>
      <c r="AV162" s="66">
        <f t="shared" si="161"/>
        <v>0</v>
      </c>
      <c r="AW162" s="66">
        <f t="shared" si="162"/>
        <v>0</v>
      </c>
      <c r="AX162" s="66">
        <f t="shared" si="163"/>
        <v>0</v>
      </c>
      <c r="AY162" s="66">
        <f t="shared" si="164"/>
        <v>0</v>
      </c>
      <c r="AZ162" s="66">
        <f t="shared" si="165"/>
        <v>0</v>
      </c>
      <c r="BA162" s="66">
        <f t="shared" si="166"/>
        <v>0</v>
      </c>
      <c r="BB162" s="66">
        <f t="shared" si="167"/>
        <v>0</v>
      </c>
      <c r="BC162" s="66">
        <f t="shared" si="128"/>
        <v>0</v>
      </c>
      <c r="BD162" s="66">
        <f t="shared" si="129"/>
        <v>0</v>
      </c>
      <c r="BE162" s="66">
        <f t="shared" si="130"/>
        <v>0</v>
      </c>
      <c r="BF162" s="66">
        <f t="shared" si="131"/>
        <v>0</v>
      </c>
      <c r="BG162" s="66">
        <f t="shared" si="132"/>
        <v>0</v>
      </c>
      <c r="BH162" s="66">
        <f t="shared" si="133"/>
        <v>0</v>
      </c>
      <c r="BI162" s="66">
        <f t="shared" si="134"/>
        <v>0</v>
      </c>
      <c r="BJ162" s="66">
        <f t="shared" si="135"/>
        <v>0</v>
      </c>
      <c r="BK162" s="66">
        <f t="shared" si="136"/>
        <v>0</v>
      </c>
      <c r="BL162" s="66">
        <f t="shared" si="137"/>
        <v>0</v>
      </c>
      <c r="BN162" s="109">
        <f t="shared" si="138"/>
        <v>0</v>
      </c>
      <c r="BO162" s="30">
        <f t="shared" si="156"/>
        <v>0</v>
      </c>
      <c r="BP162" s="30">
        <f t="shared" si="139"/>
        <v>0</v>
      </c>
      <c r="BQ162" s="30">
        <f t="shared" si="140"/>
        <v>0</v>
      </c>
      <c r="BR162" s="30">
        <f t="shared" si="141"/>
        <v>0</v>
      </c>
      <c r="BS162" s="30">
        <f t="shared" si="142"/>
        <v>0</v>
      </c>
      <c r="BU162" s="263"/>
      <c r="BV162" s="263"/>
      <c r="BW162" s="263"/>
      <c r="BX162" s="263"/>
      <c r="BY162" s="263"/>
      <c r="BZ162" s="263"/>
      <c r="CA162" s="263"/>
      <c r="CB162" s="270">
        <f t="shared" si="143"/>
        <v>0</v>
      </c>
      <c r="CD162" s="165" t="str">
        <f t="shared" si="157"/>
        <v>OK</v>
      </c>
      <c r="CE162" s="165" t="str">
        <f t="shared" si="144"/>
        <v>OK</v>
      </c>
      <c r="CF162" s="165" t="str">
        <f t="shared" si="145"/>
        <v>OK</v>
      </c>
    </row>
    <row r="163" spans="1:84" hidden="1">
      <c r="A163" t="s">
        <v>956</v>
      </c>
      <c r="B163" s="108" t="s">
        <v>301</v>
      </c>
      <c r="C163" s="144" t="str">
        <f>IF($D$2="ET",VLOOKUP(B163,'N0.7_Lookup_References'!$E$13:$K$71,2,FALSE),IF('N2.1_Network_Risk_Summary'!$C$2="GD",VLOOKUP(B163,'N0.7_Lookup_References'!$E$13:$K$73,4,FALSE),IF($D$2="GT",VLOOKUP(B163,'N0.7_Lookup_References'!$E$13:$K$71,6,FALSE),"")))</f>
        <v>No entry required</v>
      </c>
      <c r="D163" s="241" t="str">
        <f>IF($D$2="ET",VLOOKUP(B163,'N0.7_Lookup_References'!$E$13:$K$71,3,FALSE),IF('N2.1_Network_Risk_Summary'!$C$2="GD",VLOOKUP(B163,'N0.7_Lookup_References'!$E$13:$K$73,5,FALSE),IF($D$2="GT",VLOOKUP(B101,'N0.7_Lookup_References'!$E$13:$K$71,7,FALSE),"")))</f>
        <v>-</v>
      </c>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c r="AA163" s="314"/>
      <c r="AB163" s="314"/>
      <c r="AC163" s="314"/>
      <c r="AD163" s="314"/>
      <c r="AE163" s="314"/>
      <c r="AF163" s="314"/>
      <c r="AG163" s="314"/>
      <c r="AH163" s="314"/>
      <c r="AI163" s="315"/>
      <c r="AJ163" s="315"/>
      <c r="AK163" s="315"/>
      <c r="AL163" s="315"/>
      <c r="AM163" s="315"/>
      <c r="AN163" s="315"/>
      <c r="AO163" s="315"/>
      <c r="AP163" s="315"/>
      <c r="AQ163" s="315"/>
      <c r="AR163" s="315"/>
      <c r="AS163" s="66">
        <f t="shared" si="158"/>
        <v>0</v>
      </c>
      <c r="AT163" s="66">
        <f t="shared" si="159"/>
        <v>0</v>
      </c>
      <c r="AU163" s="66">
        <f t="shared" si="160"/>
        <v>0</v>
      </c>
      <c r="AV163" s="66">
        <f t="shared" si="161"/>
        <v>0</v>
      </c>
      <c r="AW163" s="66">
        <f t="shared" si="162"/>
        <v>0</v>
      </c>
      <c r="AX163" s="66">
        <f t="shared" si="163"/>
        <v>0</v>
      </c>
      <c r="AY163" s="66">
        <f t="shared" si="164"/>
        <v>0</v>
      </c>
      <c r="AZ163" s="66">
        <f t="shared" si="165"/>
        <v>0</v>
      </c>
      <c r="BA163" s="66">
        <f t="shared" si="166"/>
        <v>0</v>
      </c>
      <c r="BB163" s="66">
        <f t="shared" si="167"/>
        <v>0</v>
      </c>
      <c r="BC163" s="66">
        <f t="shared" si="128"/>
        <v>0</v>
      </c>
      <c r="BD163" s="66">
        <f t="shared" si="129"/>
        <v>0</v>
      </c>
      <c r="BE163" s="66">
        <f t="shared" si="130"/>
        <v>0</v>
      </c>
      <c r="BF163" s="66">
        <f t="shared" si="131"/>
        <v>0</v>
      </c>
      <c r="BG163" s="66">
        <f t="shared" si="132"/>
        <v>0</v>
      </c>
      <c r="BH163" s="66">
        <f t="shared" si="133"/>
        <v>0</v>
      </c>
      <c r="BI163" s="66">
        <f t="shared" si="134"/>
        <v>0</v>
      </c>
      <c r="BJ163" s="66">
        <f t="shared" si="135"/>
        <v>0</v>
      </c>
      <c r="BK163" s="66">
        <f t="shared" si="136"/>
        <v>0</v>
      </c>
      <c r="BL163" s="66">
        <f t="shared" si="137"/>
        <v>0</v>
      </c>
      <c r="BN163" s="109">
        <f t="shared" si="138"/>
        <v>0</v>
      </c>
      <c r="BO163" s="30">
        <f t="shared" si="156"/>
        <v>0</v>
      </c>
      <c r="BP163" s="30">
        <f t="shared" si="139"/>
        <v>0</v>
      </c>
      <c r="BQ163" s="30">
        <f t="shared" si="140"/>
        <v>0</v>
      </c>
      <c r="BR163" s="30">
        <f t="shared" si="141"/>
        <v>0</v>
      </c>
      <c r="BS163" s="30">
        <f t="shared" si="142"/>
        <v>0</v>
      </c>
      <c r="BU163" s="263"/>
      <c r="BV163" s="263"/>
      <c r="BW163" s="263"/>
      <c r="BX163" s="263"/>
      <c r="BY163" s="263"/>
      <c r="BZ163" s="263"/>
      <c r="CA163" s="263"/>
      <c r="CB163" s="270">
        <f t="shared" si="143"/>
        <v>0</v>
      </c>
      <c r="CD163" s="165" t="str">
        <f t="shared" si="157"/>
        <v>OK</v>
      </c>
      <c r="CE163" s="165" t="str">
        <f t="shared" si="144"/>
        <v>OK</v>
      </c>
      <c r="CF163" s="165" t="str">
        <f t="shared" si="145"/>
        <v>OK</v>
      </c>
    </row>
    <row r="164" spans="1:84" hidden="1">
      <c r="A164" t="s">
        <v>956</v>
      </c>
      <c r="B164" s="108" t="s">
        <v>305</v>
      </c>
      <c r="C164" s="144" t="str">
        <f>IF($D$2="ET",VLOOKUP(B164,'N0.7_Lookup_References'!$E$13:$K$71,2,FALSE),IF('N2.1_Network_Risk_Summary'!$C$2="GD",VLOOKUP(B164,'N0.7_Lookup_References'!$E$13:$K$73,4,FALSE),IF($D$2="GT",VLOOKUP(B164,'N0.7_Lookup_References'!$E$13:$K$71,6,FALSE),"")))</f>
        <v>No entry required</v>
      </c>
      <c r="D164" s="241" t="str">
        <f>IF($D$2="ET",VLOOKUP(B164,'N0.7_Lookup_References'!$E$13:$K$71,3,FALSE),IF('N2.1_Network_Risk_Summary'!$C$2="GD",VLOOKUP(B164,'N0.7_Lookup_References'!$E$13:$K$73,5,FALSE),IF($D$2="GT",VLOOKUP(B102,'N0.7_Lookup_References'!$E$13:$K$71,7,FALSE),"")))</f>
        <v>-</v>
      </c>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5"/>
      <c r="AJ164" s="315"/>
      <c r="AK164" s="315"/>
      <c r="AL164" s="315"/>
      <c r="AM164" s="315"/>
      <c r="AN164" s="315"/>
      <c r="AO164" s="315"/>
      <c r="AP164" s="315"/>
      <c r="AQ164" s="315"/>
      <c r="AR164" s="315"/>
      <c r="AS164" s="66">
        <f t="shared" si="158"/>
        <v>0</v>
      </c>
      <c r="AT164" s="66">
        <f t="shared" si="159"/>
        <v>0</v>
      </c>
      <c r="AU164" s="66">
        <f t="shared" si="160"/>
        <v>0</v>
      </c>
      <c r="AV164" s="66">
        <f t="shared" si="161"/>
        <v>0</v>
      </c>
      <c r="AW164" s="66">
        <f t="shared" si="162"/>
        <v>0</v>
      </c>
      <c r="AX164" s="66">
        <f t="shared" si="163"/>
        <v>0</v>
      </c>
      <c r="AY164" s="66">
        <f t="shared" si="164"/>
        <v>0</v>
      </c>
      <c r="AZ164" s="66">
        <f t="shared" si="165"/>
        <v>0</v>
      </c>
      <c r="BA164" s="66">
        <f t="shared" si="166"/>
        <v>0</v>
      </c>
      <c r="BB164" s="66">
        <f t="shared" si="167"/>
        <v>0</v>
      </c>
      <c r="BC164" s="66">
        <f t="shared" si="128"/>
        <v>0</v>
      </c>
      <c r="BD164" s="66">
        <f t="shared" si="129"/>
        <v>0</v>
      </c>
      <c r="BE164" s="66">
        <f t="shared" si="130"/>
        <v>0</v>
      </c>
      <c r="BF164" s="66">
        <f t="shared" si="131"/>
        <v>0</v>
      </c>
      <c r="BG164" s="66">
        <f t="shared" si="132"/>
        <v>0</v>
      </c>
      <c r="BH164" s="66">
        <f t="shared" si="133"/>
        <v>0</v>
      </c>
      <c r="BI164" s="66">
        <f t="shared" si="134"/>
        <v>0</v>
      </c>
      <c r="BJ164" s="66">
        <f t="shared" si="135"/>
        <v>0</v>
      </c>
      <c r="BK164" s="66">
        <f t="shared" si="136"/>
        <v>0</v>
      </c>
      <c r="BL164" s="66">
        <f t="shared" si="137"/>
        <v>0</v>
      </c>
      <c r="BN164" s="109">
        <f t="shared" si="138"/>
        <v>0</v>
      </c>
      <c r="BO164" s="30">
        <f t="shared" si="156"/>
        <v>0</v>
      </c>
      <c r="BP164" s="30">
        <f t="shared" si="139"/>
        <v>0</v>
      </c>
      <c r="BQ164" s="30">
        <f t="shared" si="140"/>
        <v>0</v>
      </c>
      <c r="BR164" s="30">
        <f t="shared" si="141"/>
        <v>0</v>
      </c>
      <c r="BS164" s="30">
        <f t="shared" si="142"/>
        <v>0</v>
      </c>
      <c r="BU164" s="263"/>
      <c r="BV164" s="263"/>
      <c r="BW164" s="263"/>
      <c r="BX164" s="263"/>
      <c r="BY164" s="263"/>
      <c r="BZ164" s="263"/>
      <c r="CA164" s="263"/>
      <c r="CB164" s="270">
        <f t="shared" si="143"/>
        <v>0</v>
      </c>
      <c r="CD164" s="165" t="str">
        <f t="shared" si="157"/>
        <v>OK</v>
      </c>
      <c r="CE164" s="165" t="str">
        <f t="shared" si="144"/>
        <v>OK</v>
      </c>
      <c r="CF164" s="165" t="str">
        <f t="shared" si="145"/>
        <v>OK</v>
      </c>
    </row>
    <row r="165" spans="1:84" hidden="1">
      <c r="A165" t="s">
        <v>956</v>
      </c>
      <c r="B165" s="108" t="s">
        <v>309</v>
      </c>
      <c r="C165" s="144" t="str">
        <f>IF($D$2="ET",VLOOKUP(B165,'N0.7_Lookup_References'!$E$13:$K$71,2,FALSE),IF('N2.1_Network_Risk_Summary'!$C$2="GD",VLOOKUP(B165,'N0.7_Lookup_References'!$E$13:$K$73,4,FALSE),IF($D$2="GT",VLOOKUP(B165,'N0.7_Lookup_References'!$E$13:$K$71,6,FALSE),"")))</f>
        <v>No entry required</v>
      </c>
      <c r="D165" s="241" t="str">
        <f>IF($D$2="ET",VLOOKUP(B165,'N0.7_Lookup_References'!$E$13:$K$71,3,FALSE),IF('N2.1_Network_Risk_Summary'!$C$2="GD",VLOOKUP(B165,'N0.7_Lookup_References'!$E$13:$K$73,5,FALSE),IF($D$2="GT",VLOOKUP(B103,'N0.7_Lookup_References'!$E$13:$K$71,7,FALSE),"")))</f>
        <v>-</v>
      </c>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5"/>
      <c r="AJ165" s="315"/>
      <c r="AK165" s="315"/>
      <c r="AL165" s="315"/>
      <c r="AM165" s="315"/>
      <c r="AN165" s="315"/>
      <c r="AO165" s="315"/>
      <c r="AP165" s="315"/>
      <c r="AQ165" s="315"/>
      <c r="AR165" s="315"/>
      <c r="AS165" s="66">
        <f t="shared" si="158"/>
        <v>0</v>
      </c>
      <c r="AT165" s="66">
        <f t="shared" si="159"/>
        <v>0</v>
      </c>
      <c r="AU165" s="66">
        <f t="shared" si="160"/>
        <v>0</v>
      </c>
      <c r="AV165" s="66">
        <f t="shared" si="161"/>
        <v>0</v>
      </c>
      <c r="AW165" s="66">
        <f t="shared" si="162"/>
        <v>0</v>
      </c>
      <c r="AX165" s="66">
        <f t="shared" si="163"/>
        <v>0</v>
      </c>
      <c r="AY165" s="66">
        <f t="shared" si="164"/>
        <v>0</v>
      </c>
      <c r="AZ165" s="66">
        <f t="shared" si="165"/>
        <v>0</v>
      </c>
      <c r="BA165" s="66">
        <f t="shared" si="166"/>
        <v>0</v>
      </c>
      <c r="BB165" s="66">
        <f t="shared" si="167"/>
        <v>0</v>
      </c>
      <c r="BC165" s="66">
        <f t="shared" si="128"/>
        <v>0</v>
      </c>
      <c r="BD165" s="66">
        <f t="shared" si="129"/>
        <v>0</v>
      </c>
      <c r="BE165" s="66">
        <f t="shared" si="130"/>
        <v>0</v>
      </c>
      <c r="BF165" s="66">
        <f t="shared" si="131"/>
        <v>0</v>
      </c>
      <c r="BG165" s="66">
        <f t="shared" si="132"/>
        <v>0</v>
      </c>
      <c r="BH165" s="66">
        <f t="shared" si="133"/>
        <v>0</v>
      </c>
      <c r="BI165" s="66">
        <f t="shared" si="134"/>
        <v>0</v>
      </c>
      <c r="BJ165" s="66">
        <f t="shared" si="135"/>
        <v>0</v>
      </c>
      <c r="BK165" s="66">
        <f t="shared" si="136"/>
        <v>0</v>
      </c>
      <c r="BL165" s="66">
        <f t="shared" si="137"/>
        <v>0</v>
      </c>
      <c r="BN165" s="109">
        <f t="shared" si="138"/>
        <v>0</v>
      </c>
      <c r="BO165" s="30">
        <f t="shared" si="156"/>
        <v>0</v>
      </c>
      <c r="BP165" s="30">
        <f t="shared" si="139"/>
        <v>0</v>
      </c>
      <c r="BQ165" s="30">
        <f t="shared" si="140"/>
        <v>0</v>
      </c>
      <c r="BR165" s="30">
        <f t="shared" si="141"/>
        <v>0</v>
      </c>
      <c r="BS165" s="30">
        <f t="shared" si="142"/>
        <v>0</v>
      </c>
      <c r="BU165" s="263"/>
      <c r="BV165" s="263"/>
      <c r="BW165" s="263"/>
      <c r="BX165" s="263"/>
      <c r="BY165" s="263"/>
      <c r="BZ165" s="263"/>
      <c r="CA165" s="263"/>
      <c r="CB165" s="270">
        <f t="shared" si="143"/>
        <v>0</v>
      </c>
      <c r="CD165" s="165" t="str">
        <f t="shared" si="157"/>
        <v>OK</v>
      </c>
      <c r="CE165" s="165" t="str">
        <f t="shared" si="144"/>
        <v>OK</v>
      </c>
      <c r="CF165" s="165" t="str">
        <f t="shared" si="145"/>
        <v>OK</v>
      </c>
    </row>
    <row r="166" spans="1:84" hidden="1">
      <c r="A166" t="s">
        <v>956</v>
      </c>
      <c r="B166" s="108" t="s">
        <v>312</v>
      </c>
      <c r="C166" s="144" t="str">
        <f>IF($D$2="ET",VLOOKUP(B166,'N0.7_Lookup_References'!$E$13:$K$71,2,FALSE),IF('N2.1_Network_Risk_Summary'!$C$2="GD",VLOOKUP(B166,'N0.7_Lookup_References'!$E$13:$K$73,4,FALSE),IF($D$2="GT",VLOOKUP(B166,'N0.7_Lookup_References'!$E$13:$K$71,6,FALSE),"")))</f>
        <v>No entry required</v>
      </c>
      <c r="D166" s="241" t="str">
        <f>IF($D$2="ET",VLOOKUP(B166,'N0.7_Lookup_References'!$E$13:$K$71,3,FALSE),IF('N2.1_Network_Risk_Summary'!$C$2="GD",VLOOKUP(B166,'N0.7_Lookup_References'!$E$13:$K$73,5,FALSE),IF($D$2="GT",VLOOKUP(B104,'N0.7_Lookup_References'!$E$13:$K$71,7,FALSE),"")))</f>
        <v>-</v>
      </c>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c r="AA166" s="314"/>
      <c r="AB166" s="314"/>
      <c r="AC166" s="314"/>
      <c r="AD166" s="314"/>
      <c r="AE166" s="314"/>
      <c r="AF166" s="314"/>
      <c r="AG166" s="314"/>
      <c r="AH166" s="314"/>
      <c r="AI166" s="315"/>
      <c r="AJ166" s="315"/>
      <c r="AK166" s="315"/>
      <c r="AL166" s="315"/>
      <c r="AM166" s="315"/>
      <c r="AN166" s="315"/>
      <c r="AO166" s="315"/>
      <c r="AP166" s="315"/>
      <c r="AQ166" s="315"/>
      <c r="AR166" s="315"/>
      <c r="AS166" s="66">
        <f t="shared" si="158"/>
        <v>0</v>
      </c>
      <c r="AT166" s="66">
        <f t="shared" si="159"/>
        <v>0</v>
      </c>
      <c r="AU166" s="66">
        <f t="shared" si="160"/>
        <v>0</v>
      </c>
      <c r="AV166" s="66">
        <f t="shared" si="161"/>
        <v>0</v>
      </c>
      <c r="AW166" s="66">
        <f t="shared" si="162"/>
        <v>0</v>
      </c>
      <c r="AX166" s="66">
        <f t="shared" si="163"/>
        <v>0</v>
      </c>
      <c r="AY166" s="66">
        <f t="shared" si="164"/>
        <v>0</v>
      </c>
      <c r="AZ166" s="66">
        <f t="shared" si="165"/>
        <v>0</v>
      </c>
      <c r="BA166" s="66">
        <f t="shared" si="166"/>
        <v>0</v>
      </c>
      <c r="BB166" s="66">
        <f t="shared" si="167"/>
        <v>0</v>
      </c>
      <c r="BC166" s="66">
        <f t="shared" si="128"/>
        <v>0</v>
      </c>
      <c r="BD166" s="66">
        <f t="shared" si="129"/>
        <v>0</v>
      </c>
      <c r="BE166" s="66">
        <f t="shared" si="130"/>
        <v>0</v>
      </c>
      <c r="BF166" s="66">
        <f t="shared" si="131"/>
        <v>0</v>
      </c>
      <c r="BG166" s="66">
        <f t="shared" si="132"/>
        <v>0</v>
      </c>
      <c r="BH166" s="66">
        <f t="shared" si="133"/>
        <v>0</v>
      </c>
      <c r="BI166" s="66">
        <f t="shared" si="134"/>
        <v>0</v>
      </c>
      <c r="BJ166" s="66">
        <f t="shared" si="135"/>
        <v>0</v>
      </c>
      <c r="BK166" s="66">
        <f t="shared" si="136"/>
        <v>0</v>
      </c>
      <c r="BL166" s="66">
        <f t="shared" si="137"/>
        <v>0</v>
      </c>
      <c r="BN166" s="109">
        <f t="shared" si="138"/>
        <v>0</v>
      </c>
      <c r="BO166" s="30">
        <f t="shared" si="156"/>
        <v>0</v>
      </c>
      <c r="BP166" s="30">
        <f t="shared" si="139"/>
        <v>0</v>
      </c>
      <c r="BQ166" s="30">
        <f t="shared" si="140"/>
        <v>0</v>
      </c>
      <c r="BR166" s="30">
        <f t="shared" si="141"/>
        <v>0</v>
      </c>
      <c r="BS166" s="30">
        <f t="shared" si="142"/>
        <v>0</v>
      </c>
      <c r="BU166" s="263"/>
      <c r="BV166" s="263"/>
      <c r="BW166" s="263"/>
      <c r="BX166" s="263"/>
      <c r="BY166" s="263"/>
      <c r="BZ166" s="263"/>
      <c r="CA166" s="263"/>
      <c r="CB166" s="270">
        <f t="shared" si="143"/>
        <v>0</v>
      </c>
      <c r="CD166" s="165" t="str">
        <f t="shared" si="157"/>
        <v>OK</v>
      </c>
      <c r="CE166" s="165" t="str">
        <f t="shared" si="144"/>
        <v>OK</v>
      </c>
      <c r="CF166" s="165" t="str">
        <f t="shared" si="145"/>
        <v>OK</v>
      </c>
    </row>
    <row r="167" spans="1:84" hidden="1">
      <c r="A167" t="s">
        <v>956</v>
      </c>
      <c r="B167" s="108" t="s">
        <v>315</v>
      </c>
      <c r="C167" s="144" t="str">
        <f>IF($D$2="ET",VLOOKUP(B167,'N0.7_Lookup_References'!$E$13:$K$71,2,FALSE),IF('N2.1_Network_Risk_Summary'!$C$2="GD",VLOOKUP(B167,'N0.7_Lookup_References'!$E$13:$K$73,4,FALSE),IF($D$2="GT",VLOOKUP(B167,'N0.7_Lookup_References'!$E$13:$K$71,6,FALSE),"")))</f>
        <v>No entry required</v>
      </c>
      <c r="D167" s="241" t="str">
        <f>IF($D$2="ET",VLOOKUP(B167,'N0.7_Lookup_References'!$E$13:$K$71,3,FALSE),IF('N2.1_Network_Risk_Summary'!$C$2="GD",VLOOKUP(B167,'N0.7_Lookup_References'!$E$13:$K$73,5,FALSE),IF($D$2="GT",VLOOKUP(B105,'N0.7_Lookup_References'!$E$13:$K$71,7,FALSE),"")))</f>
        <v>-</v>
      </c>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c r="AA167" s="314"/>
      <c r="AB167" s="314"/>
      <c r="AC167" s="314"/>
      <c r="AD167" s="314"/>
      <c r="AE167" s="314"/>
      <c r="AF167" s="314"/>
      <c r="AG167" s="314"/>
      <c r="AH167" s="314"/>
      <c r="AI167" s="315"/>
      <c r="AJ167" s="315"/>
      <c r="AK167" s="315"/>
      <c r="AL167" s="315"/>
      <c r="AM167" s="315"/>
      <c r="AN167" s="315"/>
      <c r="AO167" s="315"/>
      <c r="AP167" s="315"/>
      <c r="AQ167" s="315"/>
      <c r="AR167" s="315"/>
      <c r="AS167" s="66">
        <f t="shared" si="158"/>
        <v>0</v>
      </c>
      <c r="AT167" s="66">
        <f t="shared" si="159"/>
        <v>0</v>
      </c>
      <c r="AU167" s="66">
        <f t="shared" si="160"/>
        <v>0</v>
      </c>
      <c r="AV167" s="66">
        <f t="shared" si="161"/>
        <v>0</v>
      </c>
      <c r="AW167" s="66">
        <f t="shared" si="162"/>
        <v>0</v>
      </c>
      <c r="AX167" s="66">
        <f t="shared" si="163"/>
        <v>0</v>
      </c>
      <c r="AY167" s="66">
        <f t="shared" si="164"/>
        <v>0</v>
      </c>
      <c r="AZ167" s="66">
        <f t="shared" si="165"/>
        <v>0</v>
      </c>
      <c r="BA167" s="66">
        <f t="shared" si="166"/>
        <v>0</v>
      </c>
      <c r="BB167" s="66">
        <f t="shared" si="167"/>
        <v>0</v>
      </c>
      <c r="BC167" s="66">
        <f t="shared" si="128"/>
        <v>0</v>
      </c>
      <c r="BD167" s="66">
        <f t="shared" si="129"/>
        <v>0</v>
      </c>
      <c r="BE167" s="66">
        <f t="shared" si="130"/>
        <v>0</v>
      </c>
      <c r="BF167" s="66">
        <f t="shared" si="131"/>
        <v>0</v>
      </c>
      <c r="BG167" s="66">
        <f t="shared" si="132"/>
        <v>0</v>
      </c>
      <c r="BH167" s="66">
        <f t="shared" si="133"/>
        <v>0</v>
      </c>
      <c r="BI167" s="66">
        <f t="shared" si="134"/>
        <v>0</v>
      </c>
      <c r="BJ167" s="66">
        <f t="shared" si="135"/>
        <v>0</v>
      </c>
      <c r="BK167" s="66">
        <f t="shared" si="136"/>
        <v>0</v>
      </c>
      <c r="BL167" s="66">
        <f t="shared" si="137"/>
        <v>0</v>
      </c>
      <c r="BN167" s="109">
        <f t="shared" si="138"/>
        <v>0</v>
      </c>
      <c r="BO167" s="30">
        <f t="shared" si="156"/>
        <v>0</v>
      </c>
      <c r="BP167" s="30">
        <f t="shared" si="139"/>
        <v>0</v>
      </c>
      <c r="BQ167" s="30">
        <f t="shared" si="140"/>
        <v>0</v>
      </c>
      <c r="BR167" s="30">
        <f t="shared" si="141"/>
        <v>0</v>
      </c>
      <c r="BS167" s="30">
        <f t="shared" si="142"/>
        <v>0</v>
      </c>
      <c r="BU167" s="263"/>
      <c r="BV167" s="263"/>
      <c r="BW167" s="263"/>
      <c r="BX167" s="263"/>
      <c r="BY167" s="263"/>
      <c r="BZ167" s="263"/>
      <c r="CA167" s="263"/>
      <c r="CB167" s="270">
        <f t="shared" si="143"/>
        <v>0</v>
      </c>
      <c r="CD167" s="165" t="str">
        <f t="shared" si="157"/>
        <v>OK</v>
      </c>
      <c r="CE167" s="165" t="str">
        <f t="shared" si="144"/>
        <v>OK</v>
      </c>
      <c r="CF167" s="165" t="str">
        <f t="shared" si="145"/>
        <v>OK</v>
      </c>
    </row>
    <row r="168" spans="1:84" hidden="1">
      <c r="A168" t="s">
        <v>956</v>
      </c>
      <c r="B168" s="108" t="s">
        <v>318</v>
      </c>
      <c r="C168" s="144" t="str">
        <f>IF($D$2="ET",VLOOKUP(B168,'N0.7_Lookup_References'!$E$13:$K$71,2,FALSE),IF('N2.1_Network_Risk_Summary'!$C$2="GD",VLOOKUP(B168,'N0.7_Lookup_References'!$E$13:$K$73,4,FALSE),IF($D$2="GT",VLOOKUP(B168,'N0.7_Lookup_References'!$E$13:$K$71,6,FALSE),"")))</f>
        <v>No entry required</v>
      </c>
      <c r="D168" s="241" t="str">
        <f>IF($D$2="ET",VLOOKUP(B168,'N0.7_Lookup_References'!$E$13:$K$71,3,FALSE),IF('N2.1_Network_Risk_Summary'!$C$2="GD",VLOOKUP(B168,'N0.7_Lookup_References'!$E$13:$K$73,5,FALSE),IF($D$2="GT",VLOOKUP(B106,'N0.7_Lookup_References'!$E$13:$K$71,7,FALSE),"")))</f>
        <v>-</v>
      </c>
      <c r="E168" s="314"/>
      <c r="F168" s="314"/>
      <c r="G168" s="314"/>
      <c r="H168" s="314"/>
      <c r="I168" s="314"/>
      <c r="J168" s="314"/>
      <c r="K168" s="314"/>
      <c r="L168" s="314"/>
      <c r="M168" s="314"/>
      <c r="N168" s="314"/>
      <c r="O168" s="314"/>
      <c r="P168" s="314"/>
      <c r="Q168" s="314"/>
      <c r="R168" s="314"/>
      <c r="S168" s="314"/>
      <c r="T168" s="314"/>
      <c r="U168" s="314"/>
      <c r="V168" s="314"/>
      <c r="W168" s="314"/>
      <c r="X168" s="314"/>
      <c r="Y168" s="314"/>
      <c r="Z168" s="314"/>
      <c r="AA168" s="314"/>
      <c r="AB168" s="314"/>
      <c r="AC168" s="314"/>
      <c r="AD168" s="314"/>
      <c r="AE168" s="314"/>
      <c r="AF168" s="314"/>
      <c r="AG168" s="314"/>
      <c r="AH168" s="314"/>
      <c r="AI168" s="315"/>
      <c r="AJ168" s="315"/>
      <c r="AK168" s="315"/>
      <c r="AL168" s="315"/>
      <c r="AM168" s="315"/>
      <c r="AN168" s="315"/>
      <c r="AO168" s="315"/>
      <c r="AP168" s="315"/>
      <c r="AQ168" s="315"/>
      <c r="AR168" s="315"/>
      <c r="AS168" s="66">
        <f t="shared" si="158"/>
        <v>0</v>
      </c>
      <c r="AT168" s="66">
        <f t="shared" si="159"/>
        <v>0</v>
      </c>
      <c r="AU168" s="66">
        <f t="shared" si="160"/>
        <v>0</v>
      </c>
      <c r="AV168" s="66">
        <f t="shared" si="161"/>
        <v>0</v>
      </c>
      <c r="AW168" s="66">
        <f t="shared" si="162"/>
        <v>0</v>
      </c>
      <c r="AX168" s="66">
        <f t="shared" si="163"/>
        <v>0</v>
      </c>
      <c r="AY168" s="66">
        <f t="shared" si="164"/>
        <v>0</v>
      </c>
      <c r="AZ168" s="66">
        <f t="shared" si="165"/>
        <v>0</v>
      </c>
      <c r="BA168" s="66">
        <f t="shared" si="166"/>
        <v>0</v>
      </c>
      <c r="BB168" s="66">
        <f t="shared" si="167"/>
        <v>0</v>
      </c>
      <c r="BC168" s="66">
        <f t="shared" si="128"/>
        <v>0</v>
      </c>
      <c r="BD168" s="66">
        <f t="shared" si="129"/>
        <v>0</v>
      </c>
      <c r="BE168" s="66">
        <f t="shared" si="130"/>
        <v>0</v>
      </c>
      <c r="BF168" s="66">
        <f t="shared" si="131"/>
        <v>0</v>
      </c>
      <c r="BG168" s="66">
        <f t="shared" si="132"/>
        <v>0</v>
      </c>
      <c r="BH168" s="66">
        <f t="shared" si="133"/>
        <v>0</v>
      </c>
      <c r="BI168" s="66">
        <f t="shared" si="134"/>
        <v>0</v>
      </c>
      <c r="BJ168" s="66">
        <f t="shared" si="135"/>
        <v>0</v>
      </c>
      <c r="BK168" s="66">
        <f t="shared" si="136"/>
        <v>0</v>
      </c>
      <c r="BL168" s="66">
        <f t="shared" si="137"/>
        <v>0</v>
      </c>
      <c r="BN168" s="109">
        <f t="shared" si="138"/>
        <v>0</v>
      </c>
      <c r="BO168" s="30">
        <f t="shared" si="156"/>
        <v>0</v>
      </c>
      <c r="BP168" s="30">
        <f t="shared" si="139"/>
        <v>0</v>
      </c>
      <c r="BQ168" s="30">
        <f t="shared" si="140"/>
        <v>0</v>
      </c>
      <c r="BR168" s="30">
        <f t="shared" si="141"/>
        <v>0</v>
      </c>
      <c r="BS168" s="30">
        <f t="shared" si="142"/>
        <v>0</v>
      </c>
      <c r="BU168" s="263"/>
      <c r="BV168" s="263"/>
      <c r="BW168" s="263"/>
      <c r="BX168" s="263"/>
      <c r="BY168" s="263"/>
      <c r="BZ168" s="263"/>
      <c r="CA168" s="263"/>
      <c r="CB168" s="270">
        <f t="shared" si="143"/>
        <v>0</v>
      </c>
      <c r="CD168" s="165" t="str">
        <f t="shared" si="157"/>
        <v>OK</v>
      </c>
      <c r="CE168" s="165" t="str">
        <f t="shared" si="144"/>
        <v>OK</v>
      </c>
      <c r="CF168" s="165" t="str">
        <f t="shared" si="145"/>
        <v>OK</v>
      </c>
    </row>
    <row r="169" spans="1:84" hidden="1">
      <c r="A169" t="s">
        <v>956</v>
      </c>
      <c r="B169" s="108" t="s">
        <v>321</v>
      </c>
      <c r="C169" s="144" t="str">
        <f>IF($D$2="ET",VLOOKUP(B169,'N0.7_Lookup_References'!$E$13:$K$71,2,FALSE),IF('N2.1_Network_Risk_Summary'!$C$2="GD",VLOOKUP(B169,'N0.7_Lookup_References'!$E$13:$K$73,4,FALSE),IF($D$2="GT",VLOOKUP(B169,'N0.7_Lookup_References'!$E$13:$K$71,6,FALSE),"")))</f>
        <v>No entry required</v>
      </c>
      <c r="D169" s="241" t="str">
        <f>IF($D$2="ET",VLOOKUP(B169,'N0.7_Lookup_References'!$E$13:$K$71,3,FALSE),IF('N2.1_Network_Risk_Summary'!$C$2="GD",VLOOKUP(B169,'N0.7_Lookup_References'!$E$13:$K$73,5,FALSE),IF($D$2="GT",VLOOKUP(B107,'N0.7_Lookup_References'!$E$13:$K$71,7,FALSE),"")))</f>
        <v>-</v>
      </c>
      <c r="E169" s="314"/>
      <c r="F169" s="314"/>
      <c r="G169" s="314"/>
      <c r="H169" s="314"/>
      <c r="I169" s="314"/>
      <c r="J169" s="314"/>
      <c r="K169" s="314"/>
      <c r="L169" s="314"/>
      <c r="M169" s="314"/>
      <c r="N169" s="314"/>
      <c r="O169" s="314"/>
      <c r="P169" s="314"/>
      <c r="Q169" s="314"/>
      <c r="R169" s="314"/>
      <c r="S169" s="314"/>
      <c r="T169" s="314"/>
      <c r="U169" s="314"/>
      <c r="V169" s="314"/>
      <c r="W169" s="314"/>
      <c r="X169" s="314"/>
      <c r="Y169" s="314"/>
      <c r="Z169" s="314"/>
      <c r="AA169" s="314"/>
      <c r="AB169" s="314"/>
      <c r="AC169" s="314"/>
      <c r="AD169" s="314"/>
      <c r="AE169" s="314"/>
      <c r="AF169" s="314"/>
      <c r="AG169" s="314"/>
      <c r="AH169" s="314"/>
      <c r="AI169" s="315"/>
      <c r="AJ169" s="315"/>
      <c r="AK169" s="315"/>
      <c r="AL169" s="315"/>
      <c r="AM169" s="315"/>
      <c r="AN169" s="315"/>
      <c r="AO169" s="315"/>
      <c r="AP169" s="315"/>
      <c r="AQ169" s="315"/>
      <c r="AR169" s="315"/>
      <c r="AS169" s="66">
        <f t="shared" si="158"/>
        <v>0</v>
      </c>
      <c r="AT169" s="66">
        <f t="shared" si="159"/>
        <v>0</v>
      </c>
      <c r="AU169" s="66">
        <f t="shared" si="160"/>
        <v>0</v>
      </c>
      <c r="AV169" s="66">
        <f t="shared" si="161"/>
        <v>0</v>
      </c>
      <c r="AW169" s="66">
        <f t="shared" si="162"/>
        <v>0</v>
      </c>
      <c r="AX169" s="66">
        <f t="shared" si="163"/>
        <v>0</v>
      </c>
      <c r="AY169" s="66">
        <f t="shared" si="164"/>
        <v>0</v>
      </c>
      <c r="AZ169" s="66">
        <f t="shared" si="165"/>
        <v>0</v>
      </c>
      <c r="BA169" s="66">
        <f t="shared" si="166"/>
        <v>0</v>
      </c>
      <c r="BB169" s="66">
        <f t="shared" si="167"/>
        <v>0</v>
      </c>
      <c r="BC169" s="66">
        <f t="shared" si="128"/>
        <v>0</v>
      </c>
      <c r="BD169" s="66">
        <f t="shared" si="129"/>
        <v>0</v>
      </c>
      <c r="BE169" s="66">
        <f t="shared" si="130"/>
        <v>0</v>
      </c>
      <c r="BF169" s="66">
        <f t="shared" si="131"/>
        <v>0</v>
      </c>
      <c r="BG169" s="66">
        <f t="shared" si="132"/>
        <v>0</v>
      </c>
      <c r="BH169" s="66">
        <f t="shared" si="133"/>
        <v>0</v>
      </c>
      <c r="BI169" s="66">
        <f t="shared" si="134"/>
        <v>0</v>
      </c>
      <c r="BJ169" s="66">
        <f t="shared" si="135"/>
        <v>0</v>
      </c>
      <c r="BK169" s="66">
        <f t="shared" si="136"/>
        <v>0</v>
      </c>
      <c r="BL169" s="66">
        <f t="shared" si="137"/>
        <v>0</v>
      </c>
      <c r="BN169" s="109">
        <f t="shared" si="138"/>
        <v>0</v>
      </c>
      <c r="BO169" s="30">
        <f t="shared" si="156"/>
        <v>0</v>
      </c>
      <c r="BP169" s="30">
        <f t="shared" si="139"/>
        <v>0</v>
      </c>
      <c r="BQ169" s="30">
        <f t="shared" si="140"/>
        <v>0</v>
      </c>
      <c r="BR169" s="30">
        <f t="shared" si="141"/>
        <v>0</v>
      </c>
      <c r="BS169" s="30">
        <f t="shared" si="142"/>
        <v>0</v>
      </c>
      <c r="BU169" s="263"/>
      <c r="BV169" s="263"/>
      <c r="BW169" s="263"/>
      <c r="BX169" s="263"/>
      <c r="BY169" s="263"/>
      <c r="BZ169" s="263"/>
      <c r="CA169" s="263"/>
      <c r="CB169" s="270">
        <f t="shared" si="143"/>
        <v>0</v>
      </c>
      <c r="CD169" s="165" t="str">
        <f t="shared" si="157"/>
        <v>OK</v>
      </c>
      <c r="CE169" s="165" t="str">
        <f t="shared" si="144"/>
        <v>OK</v>
      </c>
      <c r="CF169" s="165" t="str">
        <f t="shared" si="145"/>
        <v>OK</v>
      </c>
    </row>
    <row r="170" spans="1:84" hidden="1">
      <c r="A170" t="s">
        <v>956</v>
      </c>
      <c r="B170" s="108" t="s">
        <v>324</v>
      </c>
      <c r="C170" s="144" t="str">
        <f>IF($D$2="ET",VLOOKUP(B170,'N0.7_Lookup_References'!$E$13:$K$71,2,FALSE),IF('N2.1_Network_Risk_Summary'!$C$2="GD",VLOOKUP(B170,'N0.7_Lookup_References'!$E$13:$K$73,4,FALSE),IF($D$2="GT",VLOOKUP(B170,'N0.7_Lookup_References'!$E$13:$K$71,6,FALSE),"")))</f>
        <v>No entry required</v>
      </c>
      <c r="D170" s="241" t="str">
        <f>IF($D$2="ET",VLOOKUP(B170,'N0.7_Lookup_References'!$E$13:$K$71,3,FALSE),IF('N2.1_Network_Risk_Summary'!$C$2="GD",VLOOKUP(B170,'N0.7_Lookup_References'!$E$13:$K$73,5,FALSE),IF($D$2="GT",VLOOKUP(B108,'N0.7_Lookup_References'!$E$13:$K$71,7,FALSE),"")))</f>
        <v>-</v>
      </c>
      <c r="E170" s="314"/>
      <c r="F170" s="314"/>
      <c r="G170" s="314"/>
      <c r="H170" s="314"/>
      <c r="I170" s="314"/>
      <c r="J170" s="314"/>
      <c r="K170" s="314"/>
      <c r="L170" s="314"/>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5"/>
      <c r="AJ170" s="315"/>
      <c r="AK170" s="315"/>
      <c r="AL170" s="315"/>
      <c r="AM170" s="315"/>
      <c r="AN170" s="315"/>
      <c r="AO170" s="315"/>
      <c r="AP170" s="315"/>
      <c r="AQ170" s="315"/>
      <c r="AR170" s="315"/>
      <c r="AS170" s="66">
        <f t="shared" si="158"/>
        <v>0</v>
      </c>
      <c r="AT170" s="66">
        <f t="shared" si="159"/>
        <v>0</v>
      </c>
      <c r="AU170" s="66">
        <f t="shared" si="160"/>
        <v>0</v>
      </c>
      <c r="AV170" s="66">
        <f t="shared" si="161"/>
        <v>0</v>
      </c>
      <c r="AW170" s="66">
        <f t="shared" si="162"/>
        <v>0</v>
      </c>
      <c r="AX170" s="66">
        <f t="shared" si="163"/>
        <v>0</v>
      </c>
      <c r="AY170" s="66">
        <f t="shared" si="164"/>
        <v>0</v>
      </c>
      <c r="AZ170" s="66">
        <f t="shared" si="165"/>
        <v>0</v>
      </c>
      <c r="BA170" s="66">
        <f t="shared" si="166"/>
        <v>0</v>
      </c>
      <c r="BB170" s="66">
        <f t="shared" si="167"/>
        <v>0</v>
      </c>
      <c r="BC170" s="66">
        <f t="shared" si="128"/>
        <v>0</v>
      </c>
      <c r="BD170" s="66">
        <f t="shared" si="129"/>
        <v>0</v>
      </c>
      <c r="BE170" s="66">
        <f t="shared" si="130"/>
        <v>0</v>
      </c>
      <c r="BF170" s="66">
        <f t="shared" si="131"/>
        <v>0</v>
      </c>
      <c r="BG170" s="66">
        <f t="shared" si="132"/>
        <v>0</v>
      </c>
      <c r="BH170" s="66">
        <f t="shared" si="133"/>
        <v>0</v>
      </c>
      <c r="BI170" s="66">
        <f t="shared" si="134"/>
        <v>0</v>
      </c>
      <c r="BJ170" s="66">
        <f t="shared" si="135"/>
        <v>0</v>
      </c>
      <c r="BK170" s="66">
        <f t="shared" si="136"/>
        <v>0</v>
      </c>
      <c r="BL170" s="66">
        <f t="shared" si="137"/>
        <v>0</v>
      </c>
      <c r="BN170" s="109">
        <f t="shared" si="138"/>
        <v>0</v>
      </c>
      <c r="BO170" s="30">
        <f t="shared" si="156"/>
        <v>0</v>
      </c>
      <c r="BP170" s="30">
        <f t="shared" si="139"/>
        <v>0</v>
      </c>
      <c r="BQ170" s="30">
        <f t="shared" si="140"/>
        <v>0</v>
      </c>
      <c r="BR170" s="30">
        <f t="shared" si="141"/>
        <v>0</v>
      </c>
      <c r="BS170" s="30">
        <f t="shared" si="142"/>
        <v>0</v>
      </c>
      <c r="BU170" s="263"/>
      <c r="BV170" s="263"/>
      <c r="BW170" s="263"/>
      <c r="BX170" s="263"/>
      <c r="BY170" s="263"/>
      <c r="BZ170" s="263"/>
      <c r="CA170" s="263"/>
      <c r="CB170" s="270">
        <f t="shared" si="143"/>
        <v>0</v>
      </c>
      <c r="CD170" s="165" t="str">
        <f t="shared" si="157"/>
        <v>OK</v>
      </c>
      <c r="CE170" s="165" t="str">
        <f t="shared" si="144"/>
        <v>OK</v>
      </c>
      <c r="CF170" s="165" t="str">
        <f t="shared" si="145"/>
        <v>OK</v>
      </c>
    </row>
    <row r="171" spans="1:84" hidden="1">
      <c r="A171" t="s">
        <v>956</v>
      </c>
      <c r="B171" s="108" t="s">
        <v>327</v>
      </c>
      <c r="C171" s="144" t="str">
        <f>IF($D$2="ET",VLOOKUP(B171,'N0.7_Lookup_References'!$E$13:$K$71,2,FALSE),IF('N2.1_Network_Risk_Summary'!$C$2="GD",VLOOKUP(B171,'N0.7_Lookup_References'!$E$13:$K$73,4,FALSE),IF($D$2="GT",VLOOKUP(B171,'N0.7_Lookup_References'!$E$13:$K$71,6,FALSE),"")))</f>
        <v>No entry required</v>
      </c>
      <c r="D171" s="241" t="str">
        <f>IF($D$2="ET",VLOOKUP(B171,'N0.7_Lookup_References'!$E$13:$K$71,3,FALSE),IF('N2.1_Network_Risk_Summary'!$C$2="GD",VLOOKUP(B171,'N0.7_Lookup_References'!$E$13:$K$73,5,FALSE),IF($D$2="GT",VLOOKUP(B109,'N0.7_Lookup_References'!$E$13:$K$71,7,FALSE),"")))</f>
        <v>-</v>
      </c>
      <c r="E171" s="314"/>
      <c r="F171" s="314"/>
      <c r="G171" s="314"/>
      <c r="H171" s="314"/>
      <c r="I171" s="314"/>
      <c r="J171" s="314"/>
      <c r="K171" s="314"/>
      <c r="L171" s="314"/>
      <c r="M171" s="314"/>
      <c r="N171" s="314"/>
      <c r="O171" s="314"/>
      <c r="P171" s="314"/>
      <c r="Q171" s="314"/>
      <c r="R171" s="314"/>
      <c r="S171" s="314"/>
      <c r="T171" s="314"/>
      <c r="U171" s="314"/>
      <c r="V171" s="314"/>
      <c r="W171" s="314"/>
      <c r="X171" s="314"/>
      <c r="Y171" s="314"/>
      <c r="Z171" s="314"/>
      <c r="AA171" s="314"/>
      <c r="AB171" s="314"/>
      <c r="AC171" s="314"/>
      <c r="AD171" s="314"/>
      <c r="AE171" s="314"/>
      <c r="AF171" s="314"/>
      <c r="AG171" s="314"/>
      <c r="AH171" s="314"/>
      <c r="AI171" s="315"/>
      <c r="AJ171" s="315"/>
      <c r="AK171" s="315"/>
      <c r="AL171" s="315"/>
      <c r="AM171" s="315"/>
      <c r="AN171" s="315"/>
      <c r="AO171" s="315"/>
      <c r="AP171" s="315"/>
      <c r="AQ171" s="315"/>
      <c r="AR171" s="315"/>
      <c r="AS171" s="66">
        <f t="shared" si="158"/>
        <v>0</v>
      </c>
      <c r="AT171" s="66">
        <f t="shared" si="159"/>
        <v>0</v>
      </c>
      <c r="AU171" s="66">
        <f t="shared" si="160"/>
        <v>0</v>
      </c>
      <c r="AV171" s="66">
        <f t="shared" si="161"/>
        <v>0</v>
      </c>
      <c r="AW171" s="66">
        <f t="shared" si="162"/>
        <v>0</v>
      </c>
      <c r="AX171" s="66">
        <f t="shared" si="163"/>
        <v>0</v>
      </c>
      <c r="AY171" s="66">
        <f t="shared" si="164"/>
        <v>0</v>
      </c>
      <c r="AZ171" s="66">
        <f t="shared" si="165"/>
        <v>0</v>
      </c>
      <c r="BA171" s="66">
        <f t="shared" si="166"/>
        <v>0</v>
      </c>
      <c r="BB171" s="66">
        <f t="shared" si="167"/>
        <v>0</v>
      </c>
      <c r="BC171" s="66">
        <f t="shared" si="128"/>
        <v>0</v>
      </c>
      <c r="BD171" s="66">
        <f t="shared" si="129"/>
        <v>0</v>
      </c>
      <c r="BE171" s="66">
        <f t="shared" si="130"/>
        <v>0</v>
      </c>
      <c r="BF171" s="66">
        <f t="shared" si="131"/>
        <v>0</v>
      </c>
      <c r="BG171" s="66">
        <f t="shared" si="132"/>
        <v>0</v>
      </c>
      <c r="BH171" s="66">
        <f t="shared" si="133"/>
        <v>0</v>
      </c>
      <c r="BI171" s="66">
        <f t="shared" si="134"/>
        <v>0</v>
      </c>
      <c r="BJ171" s="66">
        <f t="shared" si="135"/>
        <v>0</v>
      </c>
      <c r="BK171" s="66">
        <f t="shared" si="136"/>
        <v>0</v>
      </c>
      <c r="BL171" s="66">
        <f t="shared" si="137"/>
        <v>0</v>
      </c>
      <c r="BN171" s="109">
        <f t="shared" si="138"/>
        <v>0</v>
      </c>
      <c r="BO171" s="30">
        <f t="shared" si="156"/>
        <v>0</v>
      </c>
      <c r="BP171" s="30">
        <f t="shared" si="139"/>
        <v>0</v>
      </c>
      <c r="BQ171" s="30">
        <f t="shared" si="140"/>
        <v>0</v>
      </c>
      <c r="BR171" s="30">
        <f t="shared" si="141"/>
        <v>0</v>
      </c>
      <c r="BS171" s="30">
        <f t="shared" si="142"/>
        <v>0</v>
      </c>
      <c r="BU171" s="263"/>
      <c r="BV171" s="263"/>
      <c r="BW171" s="263"/>
      <c r="BX171" s="263"/>
      <c r="BY171" s="263"/>
      <c r="BZ171" s="263"/>
      <c r="CA171" s="263"/>
      <c r="CB171" s="270">
        <f t="shared" si="143"/>
        <v>0</v>
      </c>
      <c r="CD171" s="165" t="str">
        <f t="shared" si="157"/>
        <v>OK</v>
      </c>
      <c r="CE171" s="165" t="str">
        <f t="shared" si="144"/>
        <v>OK</v>
      </c>
      <c r="CF171" s="165" t="str">
        <f t="shared" si="145"/>
        <v>OK</v>
      </c>
    </row>
    <row r="172" spans="1:84" hidden="1">
      <c r="A172" t="s">
        <v>956</v>
      </c>
      <c r="B172" s="108" t="s">
        <v>331</v>
      </c>
      <c r="C172" s="144" t="str">
        <f>IF($D$2="ET",VLOOKUP(B172,'N0.7_Lookup_References'!$E$13:$K$71,2,FALSE),IF('N2.1_Network_Risk_Summary'!$C$2="GD",VLOOKUP(B172,'N0.7_Lookup_References'!$E$13:$K$73,4,FALSE),IF($D$2="GT",VLOOKUP(B172,'N0.7_Lookup_References'!$E$13:$K$71,6,FALSE),"")))</f>
        <v>No entry required</v>
      </c>
      <c r="D172" s="241" t="str">
        <f>IF($D$2="ET",VLOOKUP(B172,'N0.7_Lookup_References'!$E$13:$K$71,3,FALSE),IF('N2.1_Network_Risk_Summary'!$C$2="GD",VLOOKUP(B172,'N0.7_Lookup_References'!$E$13:$K$73,5,FALSE),IF($D$2="GT",VLOOKUP(B110,'N0.7_Lookup_References'!$E$13:$K$71,7,FALSE),"")))</f>
        <v>-</v>
      </c>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314"/>
      <c r="AC172" s="314"/>
      <c r="AD172" s="314"/>
      <c r="AE172" s="314"/>
      <c r="AF172" s="314"/>
      <c r="AG172" s="314"/>
      <c r="AH172" s="314"/>
      <c r="AI172" s="315"/>
      <c r="AJ172" s="315"/>
      <c r="AK172" s="315"/>
      <c r="AL172" s="315"/>
      <c r="AM172" s="315"/>
      <c r="AN172" s="315"/>
      <c r="AO172" s="315"/>
      <c r="AP172" s="315"/>
      <c r="AQ172" s="315"/>
      <c r="AR172" s="315"/>
      <c r="AS172" s="66">
        <f t="shared" si="158"/>
        <v>0</v>
      </c>
      <c r="AT172" s="66">
        <f t="shared" si="159"/>
        <v>0</v>
      </c>
      <c r="AU172" s="66">
        <f t="shared" si="160"/>
        <v>0</v>
      </c>
      <c r="AV172" s="66">
        <f t="shared" si="161"/>
        <v>0</v>
      </c>
      <c r="AW172" s="66">
        <f t="shared" si="162"/>
        <v>0</v>
      </c>
      <c r="AX172" s="66">
        <f t="shared" si="163"/>
        <v>0</v>
      </c>
      <c r="AY172" s="66">
        <f t="shared" si="164"/>
        <v>0</v>
      </c>
      <c r="AZ172" s="66">
        <f t="shared" si="165"/>
        <v>0</v>
      </c>
      <c r="BA172" s="66">
        <f t="shared" si="166"/>
        <v>0</v>
      </c>
      <c r="BB172" s="66">
        <f t="shared" si="167"/>
        <v>0</v>
      </c>
      <c r="BC172" s="66">
        <f t="shared" si="128"/>
        <v>0</v>
      </c>
      <c r="BD172" s="66">
        <f t="shared" si="129"/>
        <v>0</v>
      </c>
      <c r="BE172" s="66">
        <f t="shared" si="130"/>
        <v>0</v>
      </c>
      <c r="BF172" s="66">
        <f t="shared" si="131"/>
        <v>0</v>
      </c>
      <c r="BG172" s="66">
        <f t="shared" si="132"/>
        <v>0</v>
      </c>
      <c r="BH172" s="66">
        <f t="shared" si="133"/>
        <v>0</v>
      </c>
      <c r="BI172" s="66">
        <f t="shared" si="134"/>
        <v>0</v>
      </c>
      <c r="BJ172" s="66">
        <f t="shared" si="135"/>
        <v>0</v>
      </c>
      <c r="BK172" s="66">
        <f t="shared" si="136"/>
        <v>0</v>
      </c>
      <c r="BL172" s="66">
        <f t="shared" si="137"/>
        <v>0</v>
      </c>
      <c r="BN172" s="109">
        <f t="shared" si="138"/>
        <v>0</v>
      </c>
      <c r="BO172" s="30">
        <f t="shared" si="156"/>
        <v>0</v>
      </c>
      <c r="BP172" s="30">
        <f t="shared" si="139"/>
        <v>0</v>
      </c>
      <c r="BQ172" s="30">
        <f t="shared" si="140"/>
        <v>0</v>
      </c>
      <c r="BR172" s="30">
        <f t="shared" si="141"/>
        <v>0</v>
      </c>
      <c r="BS172" s="30">
        <f t="shared" si="142"/>
        <v>0</v>
      </c>
      <c r="BU172" s="263"/>
      <c r="BV172" s="263"/>
      <c r="BW172" s="263"/>
      <c r="BX172" s="263"/>
      <c r="BY172" s="263"/>
      <c r="BZ172" s="263"/>
      <c r="CA172" s="263"/>
      <c r="CB172" s="270">
        <f t="shared" si="143"/>
        <v>0</v>
      </c>
      <c r="CD172" s="165" t="str">
        <f t="shared" si="157"/>
        <v>OK</v>
      </c>
      <c r="CE172" s="165" t="str">
        <f t="shared" si="144"/>
        <v>OK</v>
      </c>
      <c r="CF172" s="165" t="str">
        <f t="shared" si="145"/>
        <v>OK</v>
      </c>
    </row>
    <row r="173" spans="1:84" hidden="1">
      <c r="A173" t="s">
        <v>956</v>
      </c>
      <c r="B173" s="108" t="s">
        <v>335</v>
      </c>
      <c r="C173" s="144" t="str">
        <f>IF($D$2="ET",VLOOKUP(B173,'N0.7_Lookup_References'!$E$13:$K$71,2,FALSE),IF('N2.1_Network_Risk_Summary'!$C$2="GD",VLOOKUP(B173,'N0.7_Lookup_References'!$E$13:$K$73,4,FALSE),IF($D$2="GT",VLOOKUP(B173,'N0.7_Lookup_References'!$E$13:$K$71,6,FALSE),"")))</f>
        <v>No entry required</v>
      </c>
      <c r="D173" s="241" t="str">
        <f>IF($D$2="ET",VLOOKUP(B173,'N0.7_Lookup_References'!$E$13:$K$71,3,FALSE),IF('N2.1_Network_Risk_Summary'!$C$2="GD",VLOOKUP(B173,'N0.7_Lookup_References'!$E$13:$K$73,5,FALSE),IF($D$2="GT",VLOOKUP(B111,'N0.7_Lookup_References'!$E$13:$K$71,7,FALSE),"")))</f>
        <v>-</v>
      </c>
      <c r="E173" s="314"/>
      <c r="F173" s="314"/>
      <c r="G173" s="314"/>
      <c r="H173" s="314"/>
      <c r="I173" s="314"/>
      <c r="J173" s="314"/>
      <c r="K173" s="314"/>
      <c r="L173" s="314"/>
      <c r="M173" s="314"/>
      <c r="N173" s="314"/>
      <c r="O173" s="314"/>
      <c r="P173" s="314"/>
      <c r="Q173" s="314"/>
      <c r="R173" s="314"/>
      <c r="S173" s="314"/>
      <c r="T173" s="314"/>
      <c r="U173" s="314"/>
      <c r="V173" s="314"/>
      <c r="W173" s="314"/>
      <c r="X173" s="314"/>
      <c r="Y173" s="314"/>
      <c r="Z173" s="314"/>
      <c r="AA173" s="314"/>
      <c r="AB173" s="314"/>
      <c r="AC173" s="314"/>
      <c r="AD173" s="314"/>
      <c r="AE173" s="314"/>
      <c r="AF173" s="314"/>
      <c r="AG173" s="314"/>
      <c r="AH173" s="314"/>
      <c r="AI173" s="315"/>
      <c r="AJ173" s="315"/>
      <c r="AK173" s="315"/>
      <c r="AL173" s="315"/>
      <c r="AM173" s="315"/>
      <c r="AN173" s="315"/>
      <c r="AO173" s="315"/>
      <c r="AP173" s="315"/>
      <c r="AQ173" s="315"/>
      <c r="AR173" s="315"/>
      <c r="AS173" s="66">
        <f t="shared" si="158"/>
        <v>0</v>
      </c>
      <c r="AT173" s="66">
        <f t="shared" si="159"/>
        <v>0</v>
      </c>
      <c r="AU173" s="66">
        <f t="shared" si="160"/>
        <v>0</v>
      </c>
      <c r="AV173" s="66">
        <f t="shared" si="161"/>
        <v>0</v>
      </c>
      <c r="AW173" s="66">
        <f t="shared" si="162"/>
        <v>0</v>
      </c>
      <c r="AX173" s="66">
        <f t="shared" si="163"/>
        <v>0</v>
      </c>
      <c r="AY173" s="66">
        <f t="shared" si="164"/>
        <v>0</v>
      </c>
      <c r="AZ173" s="66">
        <f t="shared" si="165"/>
        <v>0</v>
      </c>
      <c r="BA173" s="66">
        <f t="shared" si="166"/>
        <v>0</v>
      </c>
      <c r="BB173" s="66">
        <f t="shared" si="167"/>
        <v>0</v>
      </c>
      <c r="BC173" s="66">
        <f t="shared" si="128"/>
        <v>0</v>
      </c>
      <c r="BD173" s="66">
        <f t="shared" si="129"/>
        <v>0</v>
      </c>
      <c r="BE173" s="66">
        <f t="shared" si="130"/>
        <v>0</v>
      </c>
      <c r="BF173" s="66">
        <f t="shared" si="131"/>
        <v>0</v>
      </c>
      <c r="BG173" s="66">
        <f t="shared" si="132"/>
        <v>0</v>
      </c>
      <c r="BH173" s="66">
        <f t="shared" si="133"/>
        <v>0</v>
      </c>
      <c r="BI173" s="66">
        <f t="shared" si="134"/>
        <v>0</v>
      </c>
      <c r="BJ173" s="66">
        <f t="shared" si="135"/>
        <v>0</v>
      </c>
      <c r="BK173" s="66">
        <f t="shared" si="136"/>
        <v>0</v>
      </c>
      <c r="BL173" s="66">
        <f t="shared" si="137"/>
        <v>0</v>
      </c>
      <c r="BN173" s="109">
        <f t="shared" si="138"/>
        <v>0</v>
      </c>
      <c r="BO173" s="30">
        <f t="shared" si="156"/>
        <v>0</v>
      </c>
      <c r="BP173" s="30">
        <f t="shared" si="139"/>
        <v>0</v>
      </c>
      <c r="BQ173" s="30">
        <f t="shared" si="140"/>
        <v>0</v>
      </c>
      <c r="BR173" s="30">
        <f t="shared" si="141"/>
        <v>0</v>
      </c>
      <c r="BS173" s="30">
        <f t="shared" si="142"/>
        <v>0</v>
      </c>
      <c r="BU173" s="263"/>
      <c r="BV173" s="263"/>
      <c r="BW173" s="263"/>
      <c r="BX173" s="263"/>
      <c r="BY173" s="263"/>
      <c r="BZ173" s="263"/>
      <c r="CA173" s="263"/>
      <c r="CB173" s="270">
        <f t="shared" si="143"/>
        <v>0</v>
      </c>
      <c r="CD173" s="165" t="str">
        <f t="shared" si="157"/>
        <v>OK</v>
      </c>
      <c r="CE173" s="165" t="str">
        <f t="shared" si="144"/>
        <v>OK</v>
      </c>
      <c r="CF173" s="165" t="str">
        <f t="shared" si="145"/>
        <v>OK</v>
      </c>
    </row>
    <row r="174" spans="1:84" hidden="1">
      <c r="A174" t="s">
        <v>956</v>
      </c>
      <c r="B174" s="108" t="s">
        <v>339</v>
      </c>
      <c r="C174" s="144" t="str">
        <f>IF($D$2="ET",VLOOKUP(B174,'N0.7_Lookup_References'!$E$13:$K$71,2,FALSE),IF('N2.1_Network_Risk_Summary'!$C$2="GD",VLOOKUP(B174,'N0.7_Lookup_References'!$E$13:$K$73,4,FALSE),IF($D$2="GT",VLOOKUP(B174,'N0.7_Lookup_References'!$E$13:$K$71,6,FALSE),"")))</f>
        <v>No entry required</v>
      </c>
      <c r="D174" s="241" t="str">
        <f>IF($D$2="ET",VLOOKUP(B174,'N0.7_Lookup_References'!$E$13:$K$71,3,FALSE),IF('N2.1_Network_Risk_Summary'!$C$2="GD",VLOOKUP(B174,'N0.7_Lookup_References'!$E$13:$K$73,5,FALSE),IF($D$2="GT",VLOOKUP(B112,'N0.7_Lookup_References'!$E$13:$K$71,7,FALSE),"")))</f>
        <v>-</v>
      </c>
      <c r="E174" s="314"/>
      <c r="F174" s="314"/>
      <c r="G174" s="314"/>
      <c r="H174" s="314"/>
      <c r="I174" s="314"/>
      <c r="J174" s="314"/>
      <c r="K174" s="314"/>
      <c r="L174" s="314"/>
      <c r="M174" s="314"/>
      <c r="N174" s="314"/>
      <c r="O174" s="314"/>
      <c r="P174" s="314"/>
      <c r="Q174" s="314"/>
      <c r="R174" s="314"/>
      <c r="S174" s="314"/>
      <c r="T174" s="314"/>
      <c r="U174" s="314"/>
      <c r="V174" s="314"/>
      <c r="W174" s="314"/>
      <c r="X174" s="314"/>
      <c r="Y174" s="314"/>
      <c r="Z174" s="314"/>
      <c r="AA174" s="314"/>
      <c r="AB174" s="314"/>
      <c r="AC174" s="314"/>
      <c r="AD174" s="314"/>
      <c r="AE174" s="314"/>
      <c r="AF174" s="314"/>
      <c r="AG174" s="314"/>
      <c r="AH174" s="314"/>
      <c r="AI174" s="315"/>
      <c r="AJ174" s="315"/>
      <c r="AK174" s="315"/>
      <c r="AL174" s="315"/>
      <c r="AM174" s="315"/>
      <c r="AN174" s="315"/>
      <c r="AO174" s="315"/>
      <c r="AP174" s="315"/>
      <c r="AQ174" s="315"/>
      <c r="AR174" s="315"/>
      <c r="AS174" s="66">
        <f t="shared" si="158"/>
        <v>0</v>
      </c>
      <c r="AT174" s="66">
        <f t="shared" si="159"/>
        <v>0</v>
      </c>
      <c r="AU174" s="66">
        <f t="shared" si="160"/>
        <v>0</v>
      </c>
      <c r="AV174" s="66">
        <f t="shared" si="161"/>
        <v>0</v>
      </c>
      <c r="AW174" s="66">
        <f t="shared" si="162"/>
        <v>0</v>
      </c>
      <c r="AX174" s="66">
        <f t="shared" si="163"/>
        <v>0</v>
      </c>
      <c r="AY174" s="66">
        <f t="shared" si="164"/>
        <v>0</v>
      </c>
      <c r="AZ174" s="66">
        <f t="shared" si="165"/>
        <v>0</v>
      </c>
      <c r="BA174" s="66">
        <f t="shared" si="166"/>
        <v>0</v>
      </c>
      <c r="BB174" s="66">
        <f t="shared" si="167"/>
        <v>0</v>
      </c>
      <c r="BC174" s="66">
        <f t="shared" si="128"/>
        <v>0</v>
      </c>
      <c r="BD174" s="66">
        <f t="shared" si="129"/>
        <v>0</v>
      </c>
      <c r="BE174" s="66">
        <f t="shared" si="130"/>
        <v>0</v>
      </c>
      <c r="BF174" s="66">
        <f t="shared" si="131"/>
        <v>0</v>
      </c>
      <c r="BG174" s="66">
        <f t="shared" si="132"/>
        <v>0</v>
      </c>
      <c r="BH174" s="66">
        <f t="shared" si="133"/>
        <v>0</v>
      </c>
      <c r="BI174" s="66">
        <f t="shared" si="134"/>
        <v>0</v>
      </c>
      <c r="BJ174" s="66">
        <f t="shared" si="135"/>
        <v>0</v>
      </c>
      <c r="BK174" s="66">
        <f t="shared" si="136"/>
        <v>0</v>
      </c>
      <c r="BL174" s="66">
        <f t="shared" si="137"/>
        <v>0</v>
      </c>
      <c r="BN174" s="109">
        <f t="shared" si="138"/>
        <v>0</v>
      </c>
      <c r="BO174" s="30">
        <f t="shared" si="156"/>
        <v>0</v>
      </c>
      <c r="BP174" s="30">
        <f t="shared" si="139"/>
        <v>0</v>
      </c>
      <c r="BQ174" s="30">
        <f t="shared" si="140"/>
        <v>0</v>
      </c>
      <c r="BR174" s="30">
        <f t="shared" si="141"/>
        <v>0</v>
      </c>
      <c r="BS174" s="30">
        <f t="shared" si="142"/>
        <v>0</v>
      </c>
      <c r="BU174" s="263"/>
      <c r="BV174" s="263"/>
      <c r="BW174" s="263"/>
      <c r="BX174" s="263"/>
      <c r="BY174" s="263"/>
      <c r="BZ174" s="263"/>
      <c r="CA174" s="263"/>
      <c r="CB174" s="270">
        <f t="shared" si="143"/>
        <v>0</v>
      </c>
      <c r="CD174" s="165" t="str">
        <f t="shared" si="157"/>
        <v>OK</v>
      </c>
      <c r="CE174" s="165" t="str">
        <f t="shared" si="144"/>
        <v>OK</v>
      </c>
      <c r="CF174" s="165" t="str">
        <f t="shared" si="145"/>
        <v>OK</v>
      </c>
    </row>
    <row r="175" spans="1:84" hidden="1">
      <c r="A175" t="s">
        <v>956</v>
      </c>
      <c r="B175" s="108" t="s">
        <v>343</v>
      </c>
      <c r="C175" s="144" t="str">
        <f>IF($D$2="ET",VLOOKUP(B175,'N0.7_Lookup_References'!$E$13:$K$71,2,FALSE),IF('N2.1_Network_Risk_Summary'!$C$2="GD",VLOOKUP(B175,'N0.7_Lookup_References'!$E$13:$K$73,4,FALSE),IF($D$2="GT",VLOOKUP(B175,'N0.7_Lookup_References'!$E$13:$K$71,6,FALSE),"")))</f>
        <v>No entry required</v>
      </c>
      <c r="D175" s="241" t="str">
        <f>IF($D$2="ET",VLOOKUP(B175,'N0.7_Lookup_References'!$E$13:$K$71,3,FALSE),IF('N2.1_Network_Risk_Summary'!$C$2="GD",VLOOKUP(B175,'N0.7_Lookup_References'!$E$13:$K$73,5,FALSE),IF($D$2="GT",VLOOKUP(B113,'N0.7_Lookup_References'!$E$13:$K$71,7,FALSE),"")))</f>
        <v>-</v>
      </c>
      <c r="E175" s="314"/>
      <c r="F175" s="314"/>
      <c r="G175" s="314"/>
      <c r="H175" s="314"/>
      <c r="I175" s="314"/>
      <c r="J175" s="314"/>
      <c r="K175" s="314"/>
      <c r="L175" s="314"/>
      <c r="M175" s="314"/>
      <c r="N175" s="314"/>
      <c r="O175" s="314"/>
      <c r="P175" s="314"/>
      <c r="Q175" s="314"/>
      <c r="R175" s="314"/>
      <c r="S175" s="314"/>
      <c r="T175" s="314"/>
      <c r="U175" s="314"/>
      <c r="V175" s="314"/>
      <c r="W175" s="314"/>
      <c r="X175" s="314"/>
      <c r="Y175" s="314"/>
      <c r="Z175" s="314"/>
      <c r="AA175" s="314"/>
      <c r="AB175" s="314"/>
      <c r="AC175" s="314"/>
      <c r="AD175" s="314"/>
      <c r="AE175" s="314"/>
      <c r="AF175" s="314"/>
      <c r="AG175" s="314"/>
      <c r="AH175" s="314"/>
      <c r="AI175" s="315"/>
      <c r="AJ175" s="315"/>
      <c r="AK175" s="315"/>
      <c r="AL175" s="315"/>
      <c r="AM175" s="315"/>
      <c r="AN175" s="315"/>
      <c r="AO175" s="315"/>
      <c r="AP175" s="315"/>
      <c r="AQ175" s="315"/>
      <c r="AR175" s="315"/>
      <c r="AS175" s="66">
        <f t="shared" si="158"/>
        <v>0</v>
      </c>
      <c r="AT175" s="66">
        <f t="shared" si="159"/>
        <v>0</v>
      </c>
      <c r="AU175" s="66">
        <f t="shared" si="160"/>
        <v>0</v>
      </c>
      <c r="AV175" s="66">
        <f t="shared" si="161"/>
        <v>0</v>
      </c>
      <c r="AW175" s="66">
        <f t="shared" si="162"/>
        <v>0</v>
      </c>
      <c r="AX175" s="66">
        <f t="shared" si="163"/>
        <v>0</v>
      </c>
      <c r="AY175" s="66">
        <f t="shared" si="164"/>
        <v>0</v>
      </c>
      <c r="AZ175" s="66">
        <f t="shared" si="165"/>
        <v>0</v>
      </c>
      <c r="BA175" s="66">
        <f t="shared" si="166"/>
        <v>0</v>
      </c>
      <c r="BB175" s="66">
        <f t="shared" si="167"/>
        <v>0</v>
      </c>
      <c r="BC175" s="66">
        <f t="shared" si="128"/>
        <v>0</v>
      </c>
      <c r="BD175" s="66">
        <f t="shared" si="129"/>
        <v>0</v>
      </c>
      <c r="BE175" s="66">
        <f t="shared" si="130"/>
        <v>0</v>
      </c>
      <c r="BF175" s="66">
        <f t="shared" si="131"/>
        <v>0</v>
      </c>
      <c r="BG175" s="66">
        <f t="shared" si="132"/>
        <v>0</v>
      </c>
      <c r="BH175" s="66">
        <f t="shared" si="133"/>
        <v>0</v>
      </c>
      <c r="BI175" s="66">
        <f t="shared" si="134"/>
        <v>0</v>
      </c>
      <c r="BJ175" s="66">
        <f t="shared" si="135"/>
        <v>0</v>
      </c>
      <c r="BK175" s="66">
        <f t="shared" si="136"/>
        <v>0</v>
      </c>
      <c r="BL175" s="66">
        <f t="shared" si="137"/>
        <v>0</v>
      </c>
      <c r="BN175" s="109">
        <f t="shared" si="138"/>
        <v>0</v>
      </c>
      <c r="BO175" s="30">
        <f t="shared" si="156"/>
        <v>0</v>
      </c>
      <c r="BP175" s="30">
        <f t="shared" si="139"/>
        <v>0</v>
      </c>
      <c r="BQ175" s="30">
        <f t="shared" si="140"/>
        <v>0</v>
      </c>
      <c r="BR175" s="30">
        <f t="shared" si="141"/>
        <v>0</v>
      </c>
      <c r="BS175" s="30">
        <f t="shared" si="142"/>
        <v>0</v>
      </c>
      <c r="BU175" s="263"/>
      <c r="BV175" s="263"/>
      <c r="BW175" s="263"/>
      <c r="BX175" s="263"/>
      <c r="BY175" s="263"/>
      <c r="BZ175" s="263"/>
      <c r="CA175" s="263"/>
      <c r="CB175" s="270">
        <f t="shared" si="143"/>
        <v>0</v>
      </c>
      <c r="CD175" s="165" t="str">
        <f t="shared" si="157"/>
        <v>OK</v>
      </c>
      <c r="CE175" s="165" t="str">
        <f t="shared" si="144"/>
        <v>OK</v>
      </c>
      <c r="CF175" s="165" t="str">
        <f t="shared" si="145"/>
        <v>OK</v>
      </c>
    </row>
    <row r="176" spans="1:84" hidden="1">
      <c r="A176" t="s">
        <v>956</v>
      </c>
      <c r="B176" s="108" t="s">
        <v>347</v>
      </c>
      <c r="C176" s="144" t="str">
        <f>IF($D$2="ET",VLOOKUP(B176,'N0.7_Lookup_References'!$E$13:$K$71,2,FALSE),IF('N2.1_Network_Risk_Summary'!$C$2="GD",VLOOKUP(B176,'N0.7_Lookup_References'!$E$13:$K$73,4,FALSE),IF($D$2="GT",VLOOKUP(B176,'N0.7_Lookup_References'!$E$13:$K$71,6,FALSE),"")))</f>
        <v>No entry required</v>
      </c>
      <c r="D176" s="241" t="str">
        <f>IF($D$2="ET",VLOOKUP(B176,'N0.7_Lookup_References'!$E$13:$K$71,3,FALSE),IF('N2.1_Network_Risk_Summary'!$C$2="GD",VLOOKUP(B176,'N0.7_Lookup_References'!$E$13:$K$73,5,FALSE),IF($D$2="GT",VLOOKUP(B114,'N0.7_Lookup_References'!$E$13:$K$71,7,FALSE),"")))</f>
        <v>-</v>
      </c>
      <c r="E176" s="314"/>
      <c r="F176" s="314"/>
      <c r="G176" s="314"/>
      <c r="H176" s="314"/>
      <c r="I176" s="314"/>
      <c r="J176" s="314"/>
      <c r="K176" s="314"/>
      <c r="L176" s="314"/>
      <c r="M176" s="314"/>
      <c r="N176" s="314"/>
      <c r="O176" s="314"/>
      <c r="P176" s="314"/>
      <c r="Q176" s="314"/>
      <c r="R176" s="314"/>
      <c r="S176" s="314"/>
      <c r="T176" s="314"/>
      <c r="U176" s="314"/>
      <c r="V176" s="314"/>
      <c r="W176" s="314"/>
      <c r="X176" s="314"/>
      <c r="Y176" s="314"/>
      <c r="Z176" s="314"/>
      <c r="AA176" s="314"/>
      <c r="AB176" s="314"/>
      <c r="AC176" s="314"/>
      <c r="AD176" s="314"/>
      <c r="AE176" s="314"/>
      <c r="AF176" s="314"/>
      <c r="AG176" s="314"/>
      <c r="AH176" s="314"/>
      <c r="AI176" s="315"/>
      <c r="AJ176" s="315"/>
      <c r="AK176" s="315"/>
      <c r="AL176" s="315"/>
      <c r="AM176" s="315"/>
      <c r="AN176" s="315"/>
      <c r="AO176" s="315"/>
      <c r="AP176" s="315"/>
      <c r="AQ176" s="315"/>
      <c r="AR176" s="315"/>
      <c r="AS176" s="66">
        <f t="shared" si="158"/>
        <v>0</v>
      </c>
      <c r="AT176" s="66">
        <f t="shared" si="159"/>
        <v>0</v>
      </c>
      <c r="AU176" s="66">
        <f t="shared" si="160"/>
        <v>0</v>
      </c>
      <c r="AV176" s="66">
        <f t="shared" si="161"/>
        <v>0</v>
      </c>
      <c r="AW176" s="66">
        <f t="shared" si="162"/>
        <v>0</v>
      </c>
      <c r="AX176" s="66">
        <f t="shared" si="163"/>
        <v>0</v>
      </c>
      <c r="AY176" s="66">
        <f t="shared" si="164"/>
        <v>0</v>
      </c>
      <c r="AZ176" s="66">
        <f t="shared" si="165"/>
        <v>0</v>
      </c>
      <c r="BA176" s="66">
        <f t="shared" si="166"/>
        <v>0</v>
      </c>
      <c r="BB176" s="66">
        <f t="shared" si="167"/>
        <v>0</v>
      </c>
      <c r="BC176" s="66">
        <f t="shared" ref="BC176:BC201" si="168">AI176-Y176-O176</f>
        <v>0</v>
      </c>
      <c r="BD176" s="66">
        <f t="shared" ref="BD176:BD201" si="169">AJ176-Z176-P176</f>
        <v>0</v>
      </c>
      <c r="BE176" s="66">
        <f t="shared" ref="BE176:BE201" si="170">AK176-AA176-Q176</f>
        <v>0</v>
      </c>
      <c r="BF176" s="66">
        <f t="shared" ref="BF176:BF201" si="171">AL176-AB176-R176</f>
        <v>0</v>
      </c>
      <c r="BG176" s="66">
        <f t="shared" ref="BG176:BG201" si="172">AM176-AC176-S176</f>
        <v>0</v>
      </c>
      <c r="BH176" s="66">
        <f t="shared" ref="BH176:BH201" si="173">AN176-AD176-T176</f>
        <v>0</v>
      </c>
      <c r="BI176" s="66">
        <f t="shared" ref="BI176:BI201" si="174">AO176-AE176-U176</f>
        <v>0</v>
      </c>
      <c r="BJ176" s="66">
        <f t="shared" ref="BJ176:BJ201" si="175">AP176-AF176-V176</f>
        <v>0</v>
      </c>
      <c r="BK176" s="66">
        <f t="shared" ref="BK176:BK201" si="176">AQ176-AG176-W176</f>
        <v>0</v>
      </c>
      <c r="BL176" s="66">
        <f t="shared" ref="BL176:BL201" si="177">AR176-AH176-X176</f>
        <v>0</v>
      </c>
      <c r="BN176" s="109">
        <f t="shared" ref="BN176:BN201" si="178">SUM(E176:N176)</f>
        <v>0</v>
      </c>
      <c r="BO176" s="30">
        <f t="shared" si="156"/>
        <v>0</v>
      </c>
      <c r="BP176" s="30">
        <f t="shared" ref="BP176:BP201" si="179">SUM(O176:X176)</f>
        <v>0</v>
      </c>
      <c r="BQ176" s="30">
        <f t="shared" ref="BQ176:BQ201" si="180">SUM(Y176:AH176)</f>
        <v>0</v>
      </c>
      <c r="BR176" s="30">
        <f t="shared" ref="BR176:BR201" si="181">SUM(AI176:AR176)</f>
        <v>0</v>
      </c>
      <c r="BS176" s="30">
        <f t="shared" ref="BS176:BS201" si="182">SUM(BC176:BL176)</f>
        <v>0</v>
      </c>
      <c r="BU176" s="263"/>
      <c r="BV176" s="263"/>
      <c r="BW176" s="263"/>
      <c r="BX176" s="263"/>
      <c r="BY176" s="263"/>
      <c r="BZ176" s="263"/>
      <c r="CA176" s="263"/>
      <c r="CB176" s="270">
        <f t="shared" si="143"/>
        <v>0</v>
      </c>
      <c r="CD176" s="165" t="str">
        <f t="shared" si="157"/>
        <v>OK</v>
      </c>
      <c r="CE176" s="165" t="str">
        <f t="shared" ref="CE176:CE201" si="183">IF(ABS((BU176+BV176+BW176 - BN176))&lt;0.01,"OK","Error")</f>
        <v>OK</v>
      </c>
      <c r="CF176" s="165" t="str">
        <f t="shared" ref="CF176:CF201" si="184">IF(ABS(SUM(BZ176+CA176) - BS176)&lt;0.01,"OK","Error")</f>
        <v>OK</v>
      </c>
    </row>
    <row r="177" spans="1:84" hidden="1">
      <c r="A177" t="s">
        <v>956</v>
      </c>
      <c r="B177" s="108" t="s">
        <v>351</v>
      </c>
      <c r="C177" s="144" t="str">
        <f>IF($D$2="ET",VLOOKUP(B177,'N0.7_Lookup_References'!$E$13:$K$71,2,FALSE),IF('N2.1_Network_Risk_Summary'!$C$2="GD",VLOOKUP(B177,'N0.7_Lookup_References'!$E$13:$K$73,4,FALSE),IF($D$2="GT",VLOOKUP(B177,'N0.7_Lookup_References'!$E$13:$K$71,6,FALSE),"")))</f>
        <v>No entry required</v>
      </c>
      <c r="D177" s="241" t="str">
        <f>IF($D$2="ET",VLOOKUP(B177,'N0.7_Lookup_References'!$E$13:$K$71,3,FALSE),IF('N2.1_Network_Risk_Summary'!$C$2="GD",VLOOKUP(B177,'N0.7_Lookup_References'!$E$13:$K$73,5,FALSE),IF($D$2="GT",VLOOKUP(B115,'N0.7_Lookup_References'!$E$13:$K$71,7,FALSE),"")))</f>
        <v>-</v>
      </c>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c r="AA177" s="314"/>
      <c r="AB177" s="314"/>
      <c r="AC177" s="314"/>
      <c r="AD177" s="314"/>
      <c r="AE177" s="314"/>
      <c r="AF177" s="314"/>
      <c r="AG177" s="314"/>
      <c r="AH177" s="314"/>
      <c r="AI177" s="315"/>
      <c r="AJ177" s="315"/>
      <c r="AK177" s="315"/>
      <c r="AL177" s="315"/>
      <c r="AM177" s="315"/>
      <c r="AN177" s="315"/>
      <c r="AO177" s="315"/>
      <c r="AP177" s="315"/>
      <c r="AQ177" s="315"/>
      <c r="AR177" s="315"/>
      <c r="AS177" s="66">
        <f t="shared" si="158"/>
        <v>0</v>
      </c>
      <c r="AT177" s="66">
        <f t="shared" si="159"/>
        <v>0</v>
      </c>
      <c r="AU177" s="66">
        <f t="shared" si="160"/>
        <v>0</v>
      </c>
      <c r="AV177" s="66">
        <f t="shared" si="161"/>
        <v>0</v>
      </c>
      <c r="AW177" s="66">
        <f t="shared" si="162"/>
        <v>0</v>
      </c>
      <c r="AX177" s="66">
        <f t="shared" si="163"/>
        <v>0</v>
      </c>
      <c r="AY177" s="66">
        <f t="shared" si="164"/>
        <v>0</v>
      </c>
      <c r="AZ177" s="66">
        <f t="shared" si="165"/>
        <v>0</v>
      </c>
      <c r="BA177" s="66">
        <f t="shared" si="166"/>
        <v>0</v>
      </c>
      <c r="BB177" s="66">
        <f t="shared" si="167"/>
        <v>0</v>
      </c>
      <c r="BC177" s="66">
        <f t="shared" si="168"/>
        <v>0</v>
      </c>
      <c r="BD177" s="66">
        <f t="shared" si="169"/>
        <v>0</v>
      </c>
      <c r="BE177" s="66">
        <f t="shared" si="170"/>
        <v>0</v>
      </c>
      <c r="BF177" s="66">
        <f t="shared" si="171"/>
        <v>0</v>
      </c>
      <c r="BG177" s="66">
        <f t="shared" si="172"/>
        <v>0</v>
      </c>
      <c r="BH177" s="66">
        <f t="shared" si="173"/>
        <v>0</v>
      </c>
      <c r="BI177" s="66">
        <f t="shared" si="174"/>
        <v>0</v>
      </c>
      <c r="BJ177" s="66">
        <f t="shared" si="175"/>
        <v>0</v>
      </c>
      <c r="BK177" s="66">
        <f t="shared" si="176"/>
        <v>0</v>
      </c>
      <c r="BL177" s="66">
        <f t="shared" si="177"/>
        <v>0</v>
      </c>
      <c r="BN177" s="109">
        <f t="shared" si="178"/>
        <v>0</v>
      </c>
      <c r="BO177" s="30">
        <f t="shared" si="156"/>
        <v>0</v>
      </c>
      <c r="BP177" s="30">
        <f t="shared" si="179"/>
        <v>0</v>
      </c>
      <c r="BQ177" s="30">
        <f t="shared" si="180"/>
        <v>0</v>
      </c>
      <c r="BR177" s="30">
        <f t="shared" si="181"/>
        <v>0</v>
      </c>
      <c r="BS177" s="30">
        <f t="shared" si="182"/>
        <v>0</v>
      </c>
      <c r="BU177" s="263"/>
      <c r="BV177" s="263"/>
      <c r="BW177" s="263"/>
      <c r="BX177" s="263"/>
      <c r="BY177" s="263"/>
      <c r="BZ177" s="263"/>
      <c r="CA177" s="263"/>
      <c r="CB177" s="270">
        <f t="shared" si="143"/>
        <v>0</v>
      </c>
      <c r="CD177" s="165" t="str">
        <f t="shared" si="157"/>
        <v>OK</v>
      </c>
      <c r="CE177" s="165" t="str">
        <f t="shared" si="183"/>
        <v>OK</v>
      </c>
      <c r="CF177" s="165" t="str">
        <f t="shared" si="184"/>
        <v>OK</v>
      </c>
    </row>
    <row r="178" spans="1:84" hidden="1">
      <c r="A178" t="s">
        <v>956</v>
      </c>
      <c r="B178" s="108" t="s">
        <v>355</v>
      </c>
      <c r="C178" s="144" t="str">
        <f>IF($D$2="ET",VLOOKUP(B178,'N0.7_Lookup_References'!$E$13:$K$71,2,FALSE),IF('N2.1_Network_Risk_Summary'!$C$2="GD",VLOOKUP(B178,'N0.7_Lookup_References'!$E$13:$K$73,4,FALSE),IF($D$2="GT",VLOOKUP(B178,'N0.7_Lookup_References'!$E$13:$K$71,6,FALSE),"")))</f>
        <v>No entry required</v>
      </c>
      <c r="D178" s="241" t="str">
        <f>IF($D$2="ET",VLOOKUP(B178,'N0.7_Lookup_References'!$E$13:$K$71,3,FALSE),IF('N2.1_Network_Risk_Summary'!$C$2="GD",VLOOKUP(B178,'N0.7_Lookup_References'!$E$13:$K$73,5,FALSE),IF($D$2="GT",VLOOKUP(B116,'N0.7_Lookup_References'!$E$13:$K$71,7,FALSE),"")))</f>
        <v>-</v>
      </c>
      <c r="E178" s="314"/>
      <c r="F178" s="314"/>
      <c r="G178" s="314"/>
      <c r="H178" s="314"/>
      <c r="I178" s="314"/>
      <c r="J178" s="314"/>
      <c r="K178" s="314"/>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H178" s="314"/>
      <c r="AI178" s="315"/>
      <c r="AJ178" s="315"/>
      <c r="AK178" s="315"/>
      <c r="AL178" s="315"/>
      <c r="AM178" s="315"/>
      <c r="AN178" s="315"/>
      <c r="AO178" s="315"/>
      <c r="AP178" s="315"/>
      <c r="AQ178" s="315"/>
      <c r="AR178" s="315"/>
      <c r="AS178" s="66">
        <f t="shared" si="158"/>
        <v>0</v>
      </c>
      <c r="AT178" s="66">
        <f t="shared" si="159"/>
        <v>0</v>
      </c>
      <c r="AU178" s="66">
        <f t="shared" si="160"/>
        <v>0</v>
      </c>
      <c r="AV178" s="66">
        <f t="shared" si="161"/>
        <v>0</v>
      </c>
      <c r="AW178" s="66">
        <f t="shared" si="162"/>
        <v>0</v>
      </c>
      <c r="AX178" s="66">
        <f t="shared" si="163"/>
        <v>0</v>
      </c>
      <c r="AY178" s="66">
        <f t="shared" si="164"/>
        <v>0</v>
      </c>
      <c r="AZ178" s="66">
        <f t="shared" si="165"/>
        <v>0</v>
      </c>
      <c r="BA178" s="66">
        <f t="shared" si="166"/>
        <v>0</v>
      </c>
      <c r="BB178" s="66">
        <f t="shared" si="167"/>
        <v>0</v>
      </c>
      <c r="BC178" s="66">
        <f t="shared" si="168"/>
        <v>0</v>
      </c>
      <c r="BD178" s="66">
        <f t="shared" si="169"/>
        <v>0</v>
      </c>
      <c r="BE178" s="66">
        <f t="shared" si="170"/>
        <v>0</v>
      </c>
      <c r="BF178" s="66">
        <f t="shared" si="171"/>
        <v>0</v>
      </c>
      <c r="BG178" s="66">
        <f t="shared" si="172"/>
        <v>0</v>
      </c>
      <c r="BH178" s="66">
        <f t="shared" si="173"/>
        <v>0</v>
      </c>
      <c r="BI178" s="66">
        <f t="shared" si="174"/>
        <v>0</v>
      </c>
      <c r="BJ178" s="66">
        <f t="shared" si="175"/>
        <v>0</v>
      </c>
      <c r="BK178" s="66">
        <f t="shared" si="176"/>
        <v>0</v>
      </c>
      <c r="BL178" s="66">
        <f t="shared" si="177"/>
        <v>0</v>
      </c>
      <c r="BN178" s="109">
        <f t="shared" si="178"/>
        <v>0</v>
      </c>
      <c r="BO178" s="30">
        <f t="shared" si="156"/>
        <v>0</v>
      </c>
      <c r="BP178" s="30">
        <f t="shared" si="179"/>
        <v>0</v>
      </c>
      <c r="BQ178" s="30">
        <f t="shared" si="180"/>
        <v>0</v>
      </c>
      <c r="BR178" s="30">
        <f t="shared" si="181"/>
        <v>0</v>
      </c>
      <c r="BS178" s="30">
        <f t="shared" si="182"/>
        <v>0</v>
      </c>
      <c r="BU178" s="263"/>
      <c r="BV178" s="263"/>
      <c r="BW178" s="263"/>
      <c r="BX178" s="263"/>
      <c r="BY178" s="263"/>
      <c r="BZ178" s="263"/>
      <c r="CA178" s="263"/>
      <c r="CB178" s="270">
        <f t="shared" si="143"/>
        <v>0</v>
      </c>
      <c r="CD178" s="165" t="str">
        <f t="shared" si="157"/>
        <v>OK</v>
      </c>
      <c r="CE178" s="165" t="str">
        <f t="shared" si="183"/>
        <v>OK</v>
      </c>
      <c r="CF178" s="165" t="str">
        <f t="shared" si="184"/>
        <v>OK</v>
      </c>
    </row>
    <row r="179" spans="1:84" hidden="1">
      <c r="A179" t="s">
        <v>956</v>
      </c>
      <c r="B179" s="108" t="s">
        <v>358</v>
      </c>
      <c r="C179" s="144" t="str">
        <f>IF($D$2="ET",VLOOKUP(B179,'N0.7_Lookup_References'!$E$13:$K$71,2,FALSE),IF('N2.1_Network_Risk_Summary'!$C$2="GD",VLOOKUP(B179,'N0.7_Lookup_References'!$E$13:$K$73,4,FALSE),IF($D$2="GT",VLOOKUP(B179,'N0.7_Lookup_References'!$E$13:$K$71,6,FALSE),"")))</f>
        <v>No entry required</v>
      </c>
      <c r="D179" s="241" t="str">
        <f>IF($D$2="ET",VLOOKUP(B179,'N0.7_Lookup_References'!$E$13:$K$71,3,FALSE),IF('N2.1_Network_Risk_Summary'!$C$2="GD",VLOOKUP(B179,'N0.7_Lookup_References'!$E$13:$K$73,5,FALSE),IF($D$2="GT",VLOOKUP(B117,'N0.7_Lookup_References'!$E$13:$K$71,7,FALSE),"")))</f>
        <v>-</v>
      </c>
      <c r="E179" s="314"/>
      <c r="F179" s="314"/>
      <c r="G179" s="314"/>
      <c r="H179" s="314"/>
      <c r="I179" s="314"/>
      <c r="J179" s="314"/>
      <c r="K179" s="314"/>
      <c r="L179" s="314"/>
      <c r="M179" s="314"/>
      <c r="N179" s="314"/>
      <c r="O179" s="314"/>
      <c r="P179" s="314"/>
      <c r="Q179" s="314"/>
      <c r="R179" s="314"/>
      <c r="S179" s="314"/>
      <c r="T179" s="314"/>
      <c r="U179" s="314"/>
      <c r="V179" s="314"/>
      <c r="W179" s="314"/>
      <c r="X179" s="314"/>
      <c r="Y179" s="314"/>
      <c r="Z179" s="314"/>
      <c r="AA179" s="314"/>
      <c r="AB179" s="314"/>
      <c r="AC179" s="314"/>
      <c r="AD179" s="314"/>
      <c r="AE179" s="314"/>
      <c r="AF179" s="314"/>
      <c r="AG179" s="314"/>
      <c r="AH179" s="314"/>
      <c r="AI179" s="315"/>
      <c r="AJ179" s="315"/>
      <c r="AK179" s="315"/>
      <c r="AL179" s="315"/>
      <c r="AM179" s="315"/>
      <c r="AN179" s="315"/>
      <c r="AO179" s="315"/>
      <c r="AP179" s="315"/>
      <c r="AQ179" s="315"/>
      <c r="AR179" s="315"/>
      <c r="AS179" s="66">
        <f t="shared" si="158"/>
        <v>0</v>
      </c>
      <c r="AT179" s="66">
        <f t="shared" si="159"/>
        <v>0</v>
      </c>
      <c r="AU179" s="66">
        <f t="shared" si="160"/>
        <v>0</v>
      </c>
      <c r="AV179" s="66">
        <f t="shared" si="161"/>
        <v>0</v>
      </c>
      <c r="AW179" s="66">
        <f t="shared" si="162"/>
        <v>0</v>
      </c>
      <c r="AX179" s="66">
        <f t="shared" si="163"/>
        <v>0</v>
      </c>
      <c r="AY179" s="66">
        <f t="shared" si="164"/>
        <v>0</v>
      </c>
      <c r="AZ179" s="66">
        <f t="shared" si="165"/>
        <v>0</v>
      </c>
      <c r="BA179" s="66">
        <f t="shared" si="166"/>
        <v>0</v>
      </c>
      <c r="BB179" s="66">
        <f t="shared" si="167"/>
        <v>0</v>
      </c>
      <c r="BC179" s="66">
        <f t="shared" si="168"/>
        <v>0</v>
      </c>
      <c r="BD179" s="66">
        <f t="shared" si="169"/>
        <v>0</v>
      </c>
      <c r="BE179" s="66">
        <f t="shared" si="170"/>
        <v>0</v>
      </c>
      <c r="BF179" s="66">
        <f t="shared" si="171"/>
        <v>0</v>
      </c>
      <c r="BG179" s="66">
        <f t="shared" si="172"/>
        <v>0</v>
      </c>
      <c r="BH179" s="66">
        <f t="shared" si="173"/>
        <v>0</v>
      </c>
      <c r="BI179" s="66">
        <f t="shared" si="174"/>
        <v>0</v>
      </c>
      <c r="BJ179" s="66">
        <f t="shared" si="175"/>
        <v>0</v>
      </c>
      <c r="BK179" s="66">
        <f t="shared" si="176"/>
        <v>0</v>
      </c>
      <c r="BL179" s="66">
        <f t="shared" si="177"/>
        <v>0</v>
      </c>
      <c r="BN179" s="109">
        <f t="shared" si="178"/>
        <v>0</v>
      </c>
      <c r="BO179" s="30">
        <f t="shared" si="156"/>
        <v>0</v>
      </c>
      <c r="BP179" s="30">
        <f t="shared" si="179"/>
        <v>0</v>
      </c>
      <c r="BQ179" s="30">
        <f t="shared" si="180"/>
        <v>0</v>
      </c>
      <c r="BR179" s="30">
        <f t="shared" si="181"/>
        <v>0</v>
      </c>
      <c r="BS179" s="30">
        <f t="shared" si="182"/>
        <v>0</v>
      </c>
      <c r="BU179" s="263"/>
      <c r="BV179" s="263"/>
      <c r="BW179" s="263"/>
      <c r="BX179" s="263"/>
      <c r="BY179" s="263"/>
      <c r="BZ179" s="263"/>
      <c r="CA179" s="263"/>
      <c r="CB179" s="270">
        <f t="shared" si="143"/>
        <v>0</v>
      </c>
      <c r="CD179" s="165" t="str">
        <f t="shared" si="157"/>
        <v>OK</v>
      </c>
      <c r="CE179" s="165" t="str">
        <f t="shared" si="183"/>
        <v>OK</v>
      </c>
      <c r="CF179" s="165" t="str">
        <f t="shared" si="184"/>
        <v>OK</v>
      </c>
    </row>
    <row r="180" spans="1:84" hidden="1">
      <c r="A180" t="s">
        <v>956</v>
      </c>
      <c r="B180" s="108" t="s">
        <v>361</v>
      </c>
      <c r="C180" s="144" t="str">
        <f>IF($D$2="ET",VLOOKUP(B180,'N0.7_Lookup_References'!$E$13:$K$71,2,FALSE),IF('N2.1_Network_Risk_Summary'!$C$2="GD",VLOOKUP(B180,'N0.7_Lookup_References'!$E$13:$K$73,4,FALSE),IF($D$2="GT",VLOOKUP(B180,'N0.7_Lookup_References'!$E$13:$K$71,6,FALSE),"")))</f>
        <v>No entry required</v>
      </c>
      <c r="D180" s="241" t="str">
        <f>IF($D$2="ET",VLOOKUP(B180,'N0.7_Lookup_References'!$E$13:$K$71,3,FALSE),IF('N2.1_Network_Risk_Summary'!$C$2="GD",VLOOKUP(B180,'N0.7_Lookup_References'!$E$13:$K$73,5,FALSE),IF($D$2="GT",VLOOKUP(B118,'N0.7_Lookup_References'!$E$13:$K$71,7,FALSE),"")))</f>
        <v>-</v>
      </c>
      <c r="E180" s="314"/>
      <c r="F180" s="314"/>
      <c r="G180" s="314"/>
      <c r="H180" s="314"/>
      <c r="I180" s="314"/>
      <c r="J180" s="314"/>
      <c r="K180" s="314"/>
      <c r="L180" s="314"/>
      <c r="M180" s="314"/>
      <c r="N180" s="314"/>
      <c r="O180" s="314"/>
      <c r="P180" s="314"/>
      <c r="Q180" s="314"/>
      <c r="R180" s="314"/>
      <c r="S180" s="314"/>
      <c r="T180" s="314"/>
      <c r="U180" s="314"/>
      <c r="V180" s="314"/>
      <c r="W180" s="314"/>
      <c r="X180" s="314"/>
      <c r="Y180" s="314"/>
      <c r="Z180" s="314"/>
      <c r="AA180" s="314"/>
      <c r="AB180" s="314"/>
      <c r="AC180" s="314"/>
      <c r="AD180" s="314"/>
      <c r="AE180" s="314"/>
      <c r="AF180" s="314"/>
      <c r="AG180" s="314"/>
      <c r="AH180" s="314"/>
      <c r="AI180" s="315"/>
      <c r="AJ180" s="315"/>
      <c r="AK180" s="315"/>
      <c r="AL180" s="315"/>
      <c r="AM180" s="315"/>
      <c r="AN180" s="315"/>
      <c r="AO180" s="315"/>
      <c r="AP180" s="315"/>
      <c r="AQ180" s="315"/>
      <c r="AR180" s="315"/>
      <c r="AS180" s="66">
        <f t="shared" si="158"/>
        <v>0</v>
      </c>
      <c r="AT180" s="66">
        <f t="shared" si="159"/>
        <v>0</v>
      </c>
      <c r="AU180" s="66">
        <f t="shared" si="160"/>
        <v>0</v>
      </c>
      <c r="AV180" s="66">
        <f t="shared" si="161"/>
        <v>0</v>
      </c>
      <c r="AW180" s="66">
        <f t="shared" si="162"/>
        <v>0</v>
      </c>
      <c r="AX180" s="66">
        <f t="shared" si="163"/>
        <v>0</v>
      </c>
      <c r="AY180" s="66">
        <f t="shared" si="164"/>
        <v>0</v>
      </c>
      <c r="AZ180" s="66">
        <f t="shared" si="165"/>
        <v>0</v>
      </c>
      <c r="BA180" s="66">
        <f t="shared" si="166"/>
        <v>0</v>
      </c>
      <c r="BB180" s="66">
        <f t="shared" si="167"/>
        <v>0</v>
      </c>
      <c r="BC180" s="66">
        <f t="shared" si="168"/>
        <v>0</v>
      </c>
      <c r="BD180" s="66">
        <f t="shared" si="169"/>
        <v>0</v>
      </c>
      <c r="BE180" s="66">
        <f t="shared" si="170"/>
        <v>0</v>
      </c>
      <c r="BF180" s="66">
        <f t="shared" si="171"/>
        <v>0</v>
      </c>
      <c r="BG180" s="66">
        <f t="shared" si="172"/>
        <v>0</v>
      </c>
      <c r="BH180" s="66">
        <f t="shared" si="173"/>
        <v>0</v>
      </c>
      <c r="BI180" s="66">
        <f t="shared" si="174"/>
        <v>0</v>
      </c>
      <c r="BJ180" s="66">
        <f t="shared" si="175"/>
        <v>0</v>
      </c>
      <c r="BK180" s="66">
        <f t="shared" si="176"/>
        <v>0</v>
      </c>
      <c r="BL180" s="66">
        <f t="shared" si="177"/>
        <v>0</v>
      </c>
      <c r="BN180" s="109">
        <f t="shared" si="178"/>
        <v>0</v>
      </c>
      <c r="BO180" s="30">
        <f t="shared" si="156"/>
        <v>0</v>
      </c>
      <c r="BP180" s="30">
        <f t="shared" si="179"/>
        <v>0</v>
      </c>
      <c r="BQ180" s="30">
        <f t="shared" si="180"/>
        <v>0</v>
      </c>
      <c r="BR180" s="30">
        <f t="shared" si="181"/>
        <v>0</v>
      </c>
      <c r="BS180" s="30">
        <f t="shared" si="182"/>
        <v>0</v>
      </c>
      <c r="BU180" s="263"/>
      <c r="BV180" s="263"/>
      <c r="BW180" s="263"/>
      <c r="BX180" s="263"/>
      <c r="BY180" s="263"/>
      <c r="BZ180" s="263"/>
      <c r="CA180" s="263"/>
      <c r="CB180" s="270">
        <f t="shared" si="143"/>
        <v>0</v>
      </c>
      <c r="CD180" s="165" t="str">
        <f t="shared" si="157"/>
        <v>OK</v>
      </c>
      <c r="CE180" s="165" t="str">
        <f t="shared" si="183"/>
        <v>OK</v>
      </c>
      <c r="CF180" s="165" t="str">
        <f t="shared" si="184"/>
        <v>OK</v>
      </c>
    </row>
    <row r="181" spans="1:84" hidden="1">
      <c r="A181" t="s">
        <v>956</v>
      </c>
      <c r="B181" s="108" t="s">
        <v>364</v>
      </c>
      <c r="C181" s="144" t="str">
        <f>IF($D$2="ET",VLOOKUP(B181,'N0.7_Lookup_References'!$E$13:$K$71,2,FALSE),IF('N2.1_Network_Risk_Summary'!$C$2="GD",VLOOKUP(B181,'N0.7_Lookup_References'!$E$13:$K$73,4,FALSE),IF($D$2="GT",VLOOKUP(B181,'N0.7_Lookup_References'!$E$13:$K$71,6,FALSE),"")))</f>
        <v>No entry required</v>
      </c>
      <c r="D181" s="241" t="str">
        <f>IF($D$2="ET",VLOOKUP(B181,'N0.7_Lookup_References'!$E$13:$K$71,3,FALSE),IF('N2.1_Network_Risk_Summary'!$C$2="GD",VLOOKUP(B181,'N0.7_Lookup_References'!$E$13:$K$73,5,FALSE),IF($D$2="GT",VLOOKUP(B119,'N0.7_Lookup_References'!$E$13:$K$71,7,FALSE),"")))</f>
        <v>-</v>
      </c>
      <c r="E181" s="314"/>
      <c r="F181" s="314"/>
      <c r="G181" s="314"/>
      <c r="H181" s="314"/>
      <c r="I181" s="314"/>
      <c r="J181" s="314"/>
      <c r="K181" s="314"/>
      <c r="L181" s="314"/>
      <c r="M181" s="314"/>
      <c r="N181" s="314"/>
      <c r="O181" s="314"/>
      <c r="P181" s="314"/>
      <c r="Q181" s="314"/>
      <c r="R181" s="314"/>
      <c r="S181" s="314"/>
      <c r="T181" s="314"/>
      <c r="U181" s="314"/>
      <c r="V181" s="314"/>
      <c r="W181" s="314"/>
      <c r="X181" s="314"/>
      <c r="Y181" s="314"/>
      <c r="Z181" s="314"/>
      <c r="AA181" s="314"/>
      <c r="AB181" s="314"/>
      <c r="AC181" s="314"/>
      <c r="AD181" s="314"/>
      <c r="AE181" s="314"/>
      <c r="AF181" s="314"/>
      <c r="AG181" s="314"/>
      <c r="AH181" s="314"/>
      <c r="AI181" s="315"/>
      <c r="AJ181" s="315"/>
      <c r="AK181" s="315"/>
      <c r="AL181" s="315"/>
      <c r="AM181" s="315"/>
      <c r="AN181" s="315"/>
      <c r="AO181" s="315"/>
      <c r="AP181" s="315"/>
      <c r="AQ181" s="315"/>
      <c r="AR181" s="315"/>
      <c r="AS181" s="66">
        <f t="shared" si="158"/>
        <v>0</v>
      </c>
      <c r="AT181" s="66">
        <f t="shared" si="159"/>
        <v>0</v>
      </c>
      <c r="AU181" s="66">
        <f t="shared" si="160"/>
        <v>0</v>
      </c>
      <c r="AV181" s="66">
        <f t="shared" si="161"/>
        <v>0</v>
      </c>
      <c r="AW181" s="66">
        <f t="shared" si="162"/>
        <v>0</v>
      </c>
      <c r="AX181" s="66">
        <f t="shared" si="163"/>
        <v>0</v>
      </c>
      <c r="AY181" s="66">
        <f t="shared" si="164"/>
        <v>0</v>
      </c>
      <c r="AZ181" s="66">
        <f t="shared" si="165"/>
        <v>0</v>
      </c>
      <c r="BA181" s="66">
        <f t="shared" si="166"/>
        <v>0</v>
      </c>
      <c r="BB181" s="66">
        <f t="shared" si="167"/>
        <v>0</v>
      </c>
      <c r="BC181" s="66">
        <f t="shared" si="168"/>
        <v>0</v>
      </c>
      <c r="BD181" s="66">
        <f t="shared" si="169"/>
        <v>0</v>
      </c>
      <c r="BE181" s="66">
        <f t="shared" si="170"/>
        <v>0</v>
      </c>
      <c r="BF181" s="66">
        <f t="shared" si="171"/>
        <v>0</v>
      </c>
      <c r="BG181" s="66">
        <f t="shared" si="172"/>
        <v>0</v>
      </c>
      <c r="BH181" s="66">
        <f t="shared" si="173"/>
        <v>0</v>
      </c>
      <c r="BI181" s="66">
        <f t="shared" si="174"/>
        <v>0</v>
      </c>
      <c r="BJ181" s="66">
        <f t="shared" si="175"/>
        <v>0</v>
      </c>
      <c r="BK181" s="66">
        <f t="shared" si="176"/>
        <v>0</v>
      </c>
      <c r="BL181" s="66">
        <f t="shared" si="177"/>
        <v>0</v>
      </c>
      <c r="BN181" s="109">
        <f t="shared" si="178"/>
        <v>0</v>
      </c>
      <c r="BO181" s="30">
        <f t="shared" si="156"/>
        <v>0</v>
      </c>
      <c r="BP181" s="30">
        <f t="shared" si="179"/>
        <v>0</v>
      </c>
      <c r="BQ181" s="30">
        <f t="shared" si="180"/>
        <v>0</v>
      </c>
      <c r="BR181" s="30">
        <f t="shared" si="181"/>
        <v>0</v>
      </c>
      <c r="BS181" s="30">
        <f t="shared" si="182"/>
        <v>0</v>
      </c>
      <c r="BU181" s="263"/>
      <c r="BV181" s="263"/>
      <c r="BW181" s="263"/>
      <c r="BX181" s="263"/>
      <c r="BY181" s="263"/>
      <c r="BZ181" s="263"/>
      <c r="CA181" s="263"/>
      <c r="CB181" s="270">
        <f t="shared" si="143"/>
        <v>0</v>
      </c>
      <c r="CD181" s="165" t="str">
        <f t="shared" si="157"/>
        <v>OK</v>
      </c>
      <c r="CE181" s="165" t="str">
        <f t="shared" si="183"/>
        <v>OK</v>
      </c>
      <c r="CF181" s="165" t="str">
        <f t="shared" si="184"/>
        <v>OK</v>
      </c>
    </row>
    <row r="182" spans="1:84" hidden="1">
      <c r="A182" t="s">
        <v>956</v>
      </c>
      <c r="B182" s="108" t="s">
        <v>368</v>
      </c>
      <c r="C182" s="144" t="str">
        <f>IF($D$2="ET",VLOOKUP(B182,'N0.7_Lookup_References'!$E$13:$K$71,2,FALSE),IF('N2.1_Network_Risk_Summary'!$C$2="GD",VLOOKUP(B182,'N0.7_Lookup_References'!$E$13:$K$73,4,FALSE),IF($D$2="GT",VLOOKUP(B182,'N0.7_Lookup_References'!$E$13:$K$71,6,FALSE),"")))</f>
        <v>No entry required</v>
      </c>
      <c r="D182" s="241" t="str">
        <f>IF($D$2="ET",VLOOKUP(B182,'N0.7_Lookup_References'!$E$13:$K$71,3,FALSE),IF('N2.1_Network_Risk_Summary'!$C$2="GD",VLOOKUP(B182,'N0.7_Lookup_References'!$E$13:$K$73,5,FALSE),IF($D$2="GT",VLOOKUP(B120,'N0.7_Lookup_References'!$E$13:$K$71,7,FALSE),"")))</f>
        <v>-</v>
      </c>
      <c r="E182" s="314"/>
      <c r="F182" s="314"/>
      <c r="G182" s="314"/>
      <c r="H182" s="314"/>
      <c r="I182" s="314"/>
      <c r="J182" s="314"/>
      <c r="K182" s="314"/>
      <c r="L182" s="314"/>
      <c r="M182" s="314"/>
      <c r="N182" s="314"/>
      <c r="O182" s="314"/>
      <c r="P182" s="314"/>
      <c r="Q182" s="314"/>
      <c r="R182" s="314"/>
      <c r="S182" s="314"/>
      <c r="T182" s="314"/>
      <c r="U182" s="314"/>
      <c r="V182" s="314"/>
      <c r="W182" s="314"/>
      <c r="X182" s="314"/>
      <c r="Y182" s="314"/>
      <c r="Z182" s="314"/>
      <c r="AA182" s="314"/>
      <c r="AB182" s="314"/>
      <c r="AC182" s="314"/>
      <c r="AD182" s="314"/>
      <c r="AE182" s="314"/>
      <c r="AF182" s="314"/>
      <c r="AG182" s="314"/>
      <c r="AH182" s="314"/>
      <c r="AI182" s="315"/>
      <c r="AJ182" s="315"/>
      <c r="AK182" s="315"/>
      <c r="AL182" s="315"/>
      <c r="AM182" s="315"/>
      <c r="AN182" s="315"/>
      <c r="AO182" s="315"/>
      <c r="AP182" s="315"/>
      <c r="AQ182" s="315"/>
      <c r="AR182" s="315"/>
      <c r="AS182" s="66">
        <f t="shared" si="158"/>
        <v>0</v>
      </c>
      <c r="AT182" s="66">
        <f t="shared" si="159"/>
        <v>0</v>
      </c>
      <c r="AU182" s="66">
        <f t="shared" si="160"/>
        <v>0</v>
      </c>
      <c r="AV182" s="66">
        <f t="shared" si="161"/>
        <v>0</v>
      </c>
      <c r="AW182" s="66">
        <f t="shared" si="162"/>
        <v>0</v>
      </c>
      <c r="AX182" s="66">
        <f t="shared" si="163"/>
        <v>0</v>
      </c>
      <c r="AY182" s="66">
        <f t="shared" si="164"/>
        <v>0</v>
      </c>
      <c r="AZ182" s="66">
        <f t="shared" si="165"/>
        <v>0</v>
      </c>
      <c r="BA182" s="66">
        <f t="shared" si="166"/>
        <v>0</v>
      </c>
      <c r="BB182" s="66">
        <f t="shared" si="167"/>
        <v>0</v>
      </c>
      <c r="BC182" s="66">
        <f t="shared" si="168"/>
        <v>0</v>
      </c>
      <c r="BD182" s="66">
        <f t="shared" si="169"/>
        <v>0</v>
      </c>
      <c r="BE182" s="66">
        <f t="shared" si="170"/>
        <v>0</v>
      </c>
      <c r="BF182" s="66">
        <f t="shared" si="171"/>
        <v>0</v>
      </c>
      <c r="BG182" s="66">
        <f t="shared" si="172"/>
        <v>0</v>
      </c>
      <c r="BH182" s="66">
        <f t="shared" si="173"/>
        <v>0</v>
      </c>
      <c r="BI182" s="66">
        <f t="shared" si="174"/>
        <v>0</v>
      </c>
      <c r="BJ182" s="66">
        <f t="shared" si="175"/>
        <v>0</v>
      </c>
      <c r="BK182" s="66">
        <f t="shared" si="176"/>
        <v>0</v>
      </c>
      <c r="BL182" s="66">
        <f t="shared" si="177"/>
        <v>0</v>
      </c>
      <c r="BN182" s="109">
        <f t="shared" si="178"/>
        <v>0</v>
      </c>
      <c r="BO182" s="30">
        <f t="shared" si="156"/>
        <v>0</v>
      </c>
      <c r="BP182" s="30">
        <f t="shared" si="179"/>
        <v>0</v>
      </c>
      <c r="BQ182" s="30">
        <f t="shared" si="180"/>
        <v>0</v>
      </c>
      <c r="BR182" s="30">
        <f t="shared" si="181"/>
        <v>0</v>
      </c>
      <c r="BS182" s="30">
        <f t="shared" si="182"/>
        <v>0</v>
      </c>
      <c r="BU182" s="263"/>
      <c r="BV182" s="263"/>
      <c r="BW182" s="263"/>
      <c r="BX182" s="263"/>
      <c r="BY182" s="263"/>
      <c r="BZ182" s="263"/>
      <c r="CA182" s="263"/>
      <c r="CB182" s="270">
        <f t="shared" si="143"/>
        <v>0</v>
      </c>
      <c r="CD182" s="165" t="str">
        <f t="shared" si="157"/>
        <v>OK</v>
      </c>
      <c r="CE182" s="165" t="str">
        <f t="shared" si="183"/>
        <v>OK</v>
      </c>
      <c r="CF182" s="165" t="str">
        <f t="shared" si="184"/>
        <v>OK</v>
      </c>
    </row>
    <row r="183" spans="1:84" hidden="1">
      <c r="A183" t="s">
        <v>956</v>
      </c>
      <c r="B183" s="108" t="s">
        <v>371</v>
      </c>
      <c r="C183" s="144" t="str">
        <f>IF($D$2="ET",VLOOKUP(B183,'N0.7_Lookup_References'!$E$13:$K$71,2,FALSE),IF('N2.1_Network_Risk_Summary'!$C$2="GD",VLOOKUP(B183,'N0.7_Lookup_References'!$E$13:$K$73,4,FALSE),IF($D$2="GT",VLOOKUP(B183,'N0.7_Lookup_References'!$E$13:$K$71,6,FALSE),"")))</f>
        <v>No entry required</v>
      </c>
      <c r="D183" s="241" t="str">
        <f>IF($D$2="ET",VLOOKUP(B183,'N0.7_Lookup_References'!$E$13:$K$71,3,FALSE),IF('N2.1_Network_Risk_Summary'!$C$2="GD",VLOOKUP(B183,'N0.7_Lookup_References'!$E$13:$K$73,5,FALSE),IF($D$2="GT",VLOOKUP(B121,'N0.7_Lookup_References'!$E$13:$K$71,7,FALSE),"")))</f>
        <v>-</v>
      </c>
      <c r="E183" s="314"/>
      <c r="F183" s="314"/>
      <c r="G183" s="314"/>
      <c r="H183" s="314"/>
      <c r="I183" s="314"/>
      <c r="J183" s="314"/>
      <c r="K183" s="314"/>
      <c r="L183" s="314"/>
      <c r="M183" s="314"/>
      <c r="N183" s="314"/>
      <c r="O183" s="314"/>
      <c r="P183" s="314"/>
      <c r="Q183" s="314"/>
      <c r="R183" s="314"/>
      <c r="S183" s="314"/>
      <c r="T183" s="314"/>
      <c r="U183" s="314"/>
      <c r="V183" s="314"/>
      <c r="W183" s="314"/>
      <c r="X183" s="314"/>
      <c r="Y183" s="314"/>
      <c r="Z183" s="314"/>
      <c r="AA183" s="314"/>
      <c r="AB183" s="314"/>
      <c r="AC183" s="314"/>
      <c r="AD183" s="314"/>
      <c r="AE183" s="314"/>
      <c r="AF183" s="314"/>
      <c r="AG183" s="314"/>
      <c r="AH183" s="314"/>
      <c r="AI183" s="315"/>
      <c r="AJ183" s="315"/>
      <c r="AK183" s="315"/>
      <c r="AL183" s="315"/>
      <c r="AM183" s="315"/>
      <c r="AN183" s="315"/>
      <c r="AO183" s="315"/>
      <c r="AP183" s="315"/>
      <c r="AQ183" s="315"/>
      <c r="AR183" s="315"/>
      <c r="AS183" s="66">
        <f t="shared" si="158"/>
        <v>0</v>
      </c>
      <c r="AT183" s="66">
        <f t="shared" si="159"/>
        <v>0</v>
      </c>
      <c r="AU183" s="66">
        <f t="shared" si="160"/>
        <v>0</v>
      </c>
      <c r="AV183" s="66">
        <f t="shared" si="161"/>
        <v>0</v>
      </c>
      <c r="AW183" s="66">
        <f t="shared" si="162"/>
        <v>0</v>
      </c>
      <c r="AX183" s="66">
        <f t="shared" si="163"/>
        <v>0</v>
      </c>
      <c r="AY183" s="66">
        <f t="shared" si="164"/>
        <v>0</v>
      </c>
      <c r="AZ183" s="66">
        <f t="shared" si="165"/>
        <v>0</v>
      </c>
      <c r="BA183" s="66">
        <f t="shared" si="166"/>
        <v>0</v>
      </c>
      <c r="BB183" s="66">
        <f t="shared" si="167"/>
        <v>0</v>
      </c>
      <c r="BC183" s="66">
        <f t="shared" si="168"/>
        <v>0</v>
      </c>
      <c r="BD183" s="66">
        <f t="shared" si="169"/>
        <v>0</v>
      </c>
      <c r="BE183" s="66">
        <f t="shared" si="170"/>
        <v>0</v>
      </c>
      <c r="BF183" s="66">
        <f t="shared" si="171"/>
        <v>0</v>
      </c>
      <c r="BG183" s="66">
        <f t="shared" si="172"/>
        <v>0</v>
      </c>
      <c r="BH183" s="66">
        <f t="shared" si="173"/>
        <v>0</v>
      </c>
      <c r="BI183" s="66">
        <f t="shared" si="174"/>
        <v>0</v>
      </c>
      <c r="BJ183" s="66">
        <f t="shared" si="175"/>
        <v>0</v>
      </c>
      <c r="BK183" s="66">
        <f t="shared" si="176"/>
        <v>0</v>
      </c>
      <c r="BL183" s="66">
        <f t="shared" si="177"/>
        <v>0</v>
      </c>
      <c r="BN183" s="109">
        <f t="shared" si="178"/>
        <v>0</v>
      </c>
      <c r="BO183" s="30">
        <f t="shared" si="156"/>
        <v>0</v>
      </c>
      <c r="BP183" s="30">
        <f t="shared" si="179"/>
        <v>0</v>
      </c>
      <c r="BQ183" s="30">
        <f t="shared" si="180"/>
        <v>0</v>
      </c>
      <c r="BR183" s="30">
        <f t="shared" si="181"/>
        <v>0</v>
      </c>
      <c r="BS183" s="30">
        <f t="shared" si="182"/>
        <v>0</v>
      </c>
      <c r="BU183" s="263"/>
      <c r="BV183" s="263"/>
      <c r="BW183" s="263"/>
      <c r="BX183" s="263"/>
      <c r="BY183" s="263"/>
      <c r="BZ183" s="263"/>
      <c r="CA183" s="263"/>
      <c r="CB183" s="270">
        <f t="shared" si="143"/>
        <v>0</v>
      </c>
      <c r="CD183" s="165" t="str">
        <f t="shared" si="157"/>
        <v>OK</v>
      </c>
      <c r="CE183" s="165" t="str">
        <f t="shared" si="183"/>
        <v>OK</v>
      </c>
      <c r="CF183" s="165" t="str">
        <f t="shared" si="184"/>
        <v>OK</v>
      </c>
    </row>
    <row r="184" spans="1:84" hidden="1">
      <c r="A184" t="s">
        <v>956</v>
      </c>
      <c r="B184" s="108" t="s">
        <v>374</v>
      </c>
      <c r="C184" s="144" t="str">
        <f>IF($D$2="ET",VLOOKUP(B184,'N0.7_Lookup_References'!$E$13:$K$71,2,FALSE),IF('N2.1_Network_Risk_Summary'!$C$2="GD",VLOOKUP(B184,'N0.7_Lookup_References'!$E$13:$K$73,4,FALSE),IF($D$2="GT",VLOOKUP(B184,'N0.7_Lookup_References'!$E$13:$K$71,6,FALSE),"")))</f>
        <v>No entry required</v>
      </c>
      <c r="D184" s="241" t="str">
        <f>IF($D$2="ET",VLOOKUP(B184,'N0.7_Lookup_References'!$E$13:$K$71,3,FALSE),IF('N2.1_Network_Risk_Summary'!$C$2="GD",VLOOKUP(B184,'N0.7_Lookup_References'!$E$13:$K$73,5,FALSE),IF($D$2="GT",VLOOKUP(B122,'N0.7_Lookup_References'!$E$13:$K$71,7,FALSE),"")))</f>
        <v>-</v>
      </c>
      <c r="E184" s="314"/>
      <c r="F184" s="314"/>
      <c r="G184" s="314"/>
      <c r="H184" s="314"/>
      <c r="I184" s="314"/>
      <c r="J184" s="314"/>
      <c r="K184" s="314"/>
      <c r="L184" s="314"/>
      <c r="M184" s="314"/>
      <c r="N184" s="314"/>
      <c r="O184" s="314"/>
      <c r="P184" s="314"/>
      <c r="Q184" s="314"/>
      <c r="R184" s="314"/>
      <c r="S184" s="314"/>
      <c r="T184" s="314"/>
      <c r="U184" s="314"/>
      <c r="V184" s="314"/>
      <c r="W184" s="314"/>
      <c r="X184" s="314"/>
      <c r="Y184" s="314"/>
      <c r="Z184" s="314"/>
      <c r="AA184" s="314"/>
      <c r="AB184" s="314"/>
      <c r="AC184" s="314"/>
      <c r="AD184" s="314"/>
      <c r="AE184" s="314"/>
      <c r="AF184" s="314"/>
      <c r="AG184" s="314"/>
      <c r="AH184" s="314"/>
      <c r="AI184" s="315"/>
      <c r="AJ184" s="315"/>
      <c r="AK184" s="315"/>
      <c r="AL184" s="315"/>
      <c r="AM184" s="315"/>
      <c r="AN184" s="315"/>
      <c r="AO184" s="315"/>
      <c r="AP184" s="315"/>
      <c r="AQ184" s="315"/>
      <c r="AR184" s="315"/>
      <c r="AS184" s="66">
        <f t="shared" si="158"/>
        <v>0</v>
      </c>
      <c r="AT184" s="66">
        <f t="shared" si="159"/>
        <v>0</v>
      </c>
      <c r="AU184" s="66">
        <f t="shared" si="160"/>
        <v>0</v>
      </c>
      <c r="AV184" s="66">
        <f t="shared" si="161"/>
        <v>0</v>
      </c>
      <c r="AW184" s="66">
        <f t="shared" si="162"/>
        <v>0</v>
      </c>
      <c r="AX184" s="66">
        <f t="shared" si="163"/>
        <v>0</v>
      </c>
      <c r="AY184" s="66">
        <f t="shared" si="164"/>
        <v>0</v>
      </c>
      <c r="AZ184" s="66">
        <f t="shared" si="165"/>
        <v>0</v>
      </c>
      <c r="BA184" s="66">
        <f t="shared" si="166"/>
        <v>0</v>
      </c>
      <c r="BB184" s="66">
        <f t="shared" si="167"/>
        <v>0</v>
      </c>
      <c r="BC184" s="66">
        <f t="shared" si="168"/>
        <v>0</v>
      </c>
      <c r="BD184" s="66">
        <f t="shared" si="169"/>
        <v>0</v>
      </c>
      <c r="BE184" s="66">
        <f t="shared" si="170"/>
        <v>0</v>
      </c>
      <c r="BF184" s="66">
        <f t="shared" si="171"/>
        <v>0</v>
      </c>
      <c r="BG184" s="66">
        <f t="shared" si="172"/>
        <v>0</v>
      </c>
      <c r="BH184" s="66">
        <f t="shared" si="173"/>
        <v>0</v>
      </c>
      <c r="BI184" s="66">
        <f t="shared" si="174"/>
        <v>0</v>
      </c>
      <c r="BJ184" s="66">
        <f t="shared" si="175"/>
        <v>0</v>
      </c>
      <c r="BK184" s="66">
        <f t="shared" si="176"/>
        <v>0</v>
      </c>
      <c r="BL184" s="66">
        <f t="shared" si="177"/>
        <v>0</v>
      </c>
      <c r="BN184" s="109">
        <f t="shared" si="178"/>
        <v>0</v>
      </c>
      <c r="BO184" s="30">
        <f t="shared" si="156"/>
        <v>0</v>
      </c>
      <c r="BP184" s="30">
        <f t="shared" si="179"/>
        <v>0</v>
      </c>
      <c r="BQ184" s="30">
        <f t="shared" si="180"/>
        <v>0</v>
      </c>
      <c r="BR184" s="30">
        <f t="shared" si="181"/>
        <v>0</v>
      </c>
      <c r="BS184" s="30">
        <f t="shared" si="182"/>
        <v>0</v>
      </c>
      <c r="BU184" s="263"/>
      <c r="BV184" s="263"/>
      <c r="BW184" s="263"/>
      <c r="BX184" s="263"/>
      <c r="BY184" s="263"/>
      <c r="BZ184" s="263"/>
      <c r="CA184" s="263"/>
      <c r="CB184" s="270">
        <f t="shared" si="143"/>
        <v>0</v>
      </c>
      <c r="CD184" s="165" t="str">
        <f t="shared" si="157"/>
        <v>OK</v>
      </c>
      <c r="CE184" s="165" t="str">
        <f t="shared" si="183"/>
        <v>OK</v>
      </c>
      <c r="CF184" s="165" t="str">
        <f t="shared" si="184"/>
        <v>OK</v>
      </c>
    </row>
    <row r="185" spans="1:84" hidden="1">
      <c r="A185" t="s">
        <v>956</v>
      </c>
      <c r="B185" s="108" t="s">
        <v>377</v>
      </c>
      <c r="C185" s="144" t="str">
        <f>IF($D$2="ET",VLOOKUP(B185,'N0.7_Lookup_References'!$E$13:$K$71,2,FALSE),IF('N2.1_Network_Risk_Summary'!$C$2="GD",VLOOKUP(B185,'N0.7_Lookup_References'!$E$13:$K$73,4,FALSE),IF($D$2="GT",VLOOKUP(B185,'N0.7_Lookup_References'!$E$13:$K$71,6,FALSE),"")))</f>
        <v>No entry required</v>
      </c>
      <c r="D185" s="241" t="str">
        <f>IF($D$2="ET",VLOOKUP(B185,'N0.7_Lookup_References'!$E$13:$K$71,3,FALSE),IF('N2.1_Network_Risk_Summary'!$C$2="GD",VLOOKUP(B185,'N0.7_Lookup_References'!$E$13:$K$73,5,FALSE),IF($D$2="GT",VLOOKUP(B123,'N0.7_Lookup_References'!$E$13:$K$71,7,FALSE),"")))</f>
        <v>-</v>
      </c>
      <c r="E185" s="314"/>
      <c r="F185" s="314"/>
      <c r="G185" s="314"/>
      <c r="H185" s="314"/>
      <c r="I185" s="314"/>
      <c r="J185" s="314"/>
      <c r="K185" s="314"/>
      <c r="L185" s="314"/>
      <c r="M185" s="314"/>
      <c r="N185" s="314"/>
      <c r="O185" s="314"/>
      <c r="P185" s="314"/>
      <c r="Q185" s="314"/>
      <c r="R185" s="314"/>
      <c r="S185" s="314"/>
      <c r="T185" s="314"/>
      <c r="U185" s="314"/>
      <c r="V185" s="314"/>
      <c r="W185" s="314"/>
      <c r="X185" s="314"/>
      <c r="Y185" s="314"/>
      <c r="Z185" s="314"/>
      <c r="AA185" s="314"/>
      <c r="AB185" s="314"/>
      <c r="AC185" s="314"/>
      <c r="AD185" s="314"/>
      <c r="AE185" s="314"/>
      <c r="AF185" s="314"/>
      <c r="AG185" s="314"/>
      <c r="AH185" s="314"/>
      <c r="AI185" s="315"/>
      <c r="AJ185" s="315"/>
      <c r="AK185" s="315"/>
      <c r="AL185" s="315"/>
      <c r="AM185" s="315"/>
      <c r="AN185" s="315"/>
      <c r="AO185" s="315"/>
      <c r="AP185" s="315"/>
      <c r="AQ185" s="315"/>
      <c r="AR185" s="315"/>
      <c r="AS185" s="66">
        <f t="shared" si="158"/>
        <v>0</v>
      </c>
      <c r="AT185" s="66">
        <f t="shared" si="159"/>
        <v>0</v>
      </c>
      <c r="AU185" s="66">
        <f t="shared" si="160"/>
        <v>0</v>
      </c>
      <c r="AV185" s="66">
        <f t="shared" si="161"/>
        <v>0</v>
      </c>
      <c r="AW185" s="66">
        <f t="shared" si="162"/>
        <v>0</v>
      </c>
      <c r="AX185" s="66">
        <f t="shared" si="163"/>
        <v>0</v>
      </c>
      <c r="AY185" s="66">
        <f t="shared" si="164"/>
        <v>0</v>
      </c>
      <c r="AZ185" s="66">
        <f t="shared" si="165"/>
        <v>0</v>
      </c>
      <c r="BA185" s="66">
        <f t="shared" si="166"/>
        <v>0</v>
      </c>
      <c r="BB185" s="66">
        <f t="shared" si="167"/>
        <v>0</v>
      </c>
      <c r="BC185" s="66">
        <f t="shared" si="168"/>
        <v>0</v>
      </c>
      <c r="BD185" s="66">
        <f t="shared" si="169"/>
        <v>0</v>
      </c>
      <c r="BE185" s="66">
        <f t="shared" si="170"/>
        <v>0</v>
      </c>
      <c r="BF185" s="66">
        <f t="shared" si="171"/>
        <v>0</v>
      </c>
      <c r="BG185" s="66">
        <f t="shared" si="172"/>
        <v>0</v>
      </c>
      <c r="BH185" s="66">
        <f t="shared" si="173"/>
        <v>0</v>
      </c>
      <c r="BI185" s="66">
        <f t="shared" si="174"/>
        <v>0</v>
      </c>
      <c r="BJ185" s="66">
        <f t="shared" si="175"/>
        <v>0</v>
      </c>
      <c r="BK185" s="66">
        <f t="shared" si="176"/>
        <v>0</v>
      </c>
      <c r="BL185" s="66">
        <f t="shared" si="177"/>
        <v>0</v>
      </c>
      <c r="BN185" s="109">
        <f t="shared" si="178"/>
        <v>0</v>
      </c>
      <c r="BO185" s="30">
        <f t="shared" si="156"/>
        <v>0</v>
      </c>
      <c r="BP185" s="30">
        <f t="shared" si="179"/>
        <v>0</v>
      </c>
      <c r="BQ185" s="30">
        <f t="shared" si="180"/>
        <v>0</v>
      </c>
      <c r="BR185" s="30">
        <f t="shared" si="181"/>
        <v>0</v>
      </c>
      <c r="BS185" s="30">
        <f t="shared" si="182"/>
        <v>0</v>
      </c>
      <c r="BU185" s="263"/>
      <c r="BV185" s="263"/>
      <c r="BW185" s="263"/>
      <c r="BX185" s="263"/>
      <c r="BY185" s="263"/>
      <c r="BZ185" s="263"/>
      <c r="CA185" s="263"/>
      <c r="CB185" s="270">
        <f t="shared" si="143"/>
        <v>0</v>
      </c>
      <c r="CD185" s="165" t="str">
        <f t="shared" si="157"/>
        <v>OK</v>
      </c>
      <c r="CE185" s="165" t="str">
        <f t="shared" si="183"/>
        <v>OK</v>
      </c>
      <c r="CF185" s="165" t="str">
        <f t="shared" si="184"/>
        <v>OK</v>
      </c>
    </row>
    <row r="186" spans="1:84" hidden="1">
      <c r="A186" t="s">
        <v>956</v>
      </c>
      <c r="B186" s="108" t="s">
        <v>380</v>
      </c>
      <c r="C186" s="144" t="str">
        <f>IF($D$2="ET",VLOOKUP(B186,'N0.7_Lookup_References'!$E$13:$K$71,2,FALSE),IF('N2.1_Network_Risk_Summary'!$C$2="GD",VLOOKUP(B186,'N0.7_Lookup_References'!$E$13:$K$73,4,FALSE),IF($D$2="GT",VLOOKUP(B186,'N0.7_Lookup_References'!$E$13:$K$71,6,FALSE),"")))</f>
        <v>No entry required</v>
      </c>
      <c r="D186" s="241" t="str">
        <f>IF($D$2="ET",VLOOKUP(B186,'N0.7_Lookup_References'!$E$13:$K$71,3,FALSE),IF('N2.1_Network_Risk_Summary'!$C$2="GD",VLOOKUP(B186,'N0.7_Lookup_References'!$E$13:$K$73,5,FALSE),IF($D$2="GT",VLOOKUP(B124,'N0.7_Lookup_References'!$E$13:$K$71,7,FALSE),"")))</f>
        <v>-</v>
      </c>
      <c r="E186" s="314"/>
      <c r="F186" s="314"/>
      <c r="G186" s="314"/>
      <c r="H186" s="314"/>
      <c r="I186" s="314"/>
      <c r="J186" s="314"/>
      <c r="K186" s="314"/>
      <c r="L186" s="314"/>
      <c r="M186" s="314"/>
      <c r="N186" s="314"/>
      <c r="O186" s="314"/>
      <c r="P186" s="314"/>
      <c r="Q186" s="314"/>
      <c r="R186" s="314"/>
      <c r="S186" s="314"/>
      <c r="T186" s="314"/>
      <c r="U186" s="314"/>
      <c r="V186" s="314"/>
      <c r="W186" s="314"/>
      <c r="X186" s="314"/>
      <c r="Y186" s="314"/>
      <c r="Z186" s="314"/>
      <c r="AA186" s="314"/>
      <c r="AB186" s="314"/>
      <c r="AC186" s="314"/>
      <c r="AD186" s="314"/>
      <c r="AE186" s="314"/>
      <c r="AF186" s="314"/>
      <c r="AG186" s="314"/>
      <c r="AH186" s="314"/>
      <c r="AI186" s="315"/>
      <c r="AJ186" s="315"/>
      <c r="AK186" s="315"/>
      <c r="AL186" s="315"/>
      <c r="AM186" s="315"/>
      <c r="AN186" s="315"/>
      <c r="AO186" s="315"/>
      <c r="AP186" s="315"/>
      <c r="AQ186" s="315"/>
      <c r="AR186" s="315"/>
      <c r="AS186" s="66">
        <f t="shared" si="158"/>
        <v>0</v>
      </c>
      <c r="AT186" s="66">
        <f t="shared" si="159"/>
        <v>0</v>
      </c>
      <c r="AU186" s="66">
        <f t="shared" si="160"/>
        <v>0</v>
      </c>
      <c r="AV186" s="66">
        <f t="shared" si="161"/>
        <v>0</v>
      </c>
      <c r="AW186" s="66">
        <f t="shared" si="162"/>
        <v>0</v>
      </c>
      <c r="AX186" s="66">
        <f t="shared" si="163"/>
        <v>0</v>
      </c>
      <c r="AY186" s="66">
        <f t="shared" si="164"/>
        <v>0</v>
      </c>
      <c r="AZ186" s="66">
        <f t="shared" si="165"/>
        <v>0</v>
      </c>
      <c r="BA186" s="66">
        <f t="shared" si="166"/>
        <v>0</v>
      </c>
      <c r="BB186" s="66">
        <f t="shared" si="167"/>
        <v>0</v>
      </c>
      <c r="BC186" s="66">
        <f t="shared" si="168"/>
        <v>0</v>
      </c>
      <c r="BD186" s="66">
        <f t="shared" si="169"/>
        <v>0</v>
      </c>
      <c r="BE186" s="66">
        <f t="shared" si="170"/>
        <v>0</v>
      </c>
      <c r="BF186" s="66">
        <f t="shared" si="171"/>
        <v>0</v>
      </c>
      <c r="BG186" s="66">
        <f t="shared" si="172"/>
        <v>0</v>
      </c>
      <c r="BH186" s="66">
        <f t="shared" si="173"/>
        <v>0</v>
      </c>
      <c r="BI186" s="66">
        <f t="shared" si="174"/>
        <v>0</v>
      </c>
      <c r="BJ186" s="66">
        <f t="shared" si="175"/>
        <v>0</v>
      </c>
      <c r="BK186" s="66">
        <f t="shared" si="176"/>
        <v>0</v>
      </c>
      <c r="BL186" s="66">
        <f t="shared" si="177"/>
        <v>0</v>
      </c>
      <c r="BN186" s="109">
        <f t="shared" si="178"/>
        <v>0</v>
      </c>
      <c r="BO186" s="30">
        <f t="shared" si="156"/>
        <v>0</v>
      </c>
      <c r="BP186" s="30">
        <f t="shared" si="179"/>
        <v>0</v>
      </c>
      <c r="BQ186" s="30">
        <f t="shared" si="180"/>
        <v>0</v>
      </c>
      <c r="BR186" s="30">
        <f t="shared" si="181"/>
        <v>0</v>
      </c>
      <c r="BS186" s="30">
        <f t="shared" si="182"/>
        <v>0</v>
      </c>
      <c r="BU186" s="263"/>
      <c r="BV186" s="263"/>
      <c r="BW186" s="263"/>
      <c r="BX186" s="263"/>
      <c r="BY186" s="263"/>
      <c r="BZ186" s="263"/>
      <c r="CA186" s="263"/>
      <c r="CB186" s="270">
        <f t="shared" si="143"/>
        <v>0</v>
      </c>
      <c r="CD186" s="165" t="str">
        <f t="shared" si="157"/>
        <v>OK</v>
      </c>
      <c r="CE186" s="165" t="str">
        <f t="shared" si="183"/>
        <v>OK</v>
      </c>
      <c r="CF186" s="165" t="str">
        <f t="shared" si="184"/>
        <v>OK</v>
      </c>
    </row>
    <row r="187" spans="1:84" hidden="1">
      <c r="A187" t="s">
        <v>956</v>
      </c>
      <c r="B187" s="108" t="s">
        <v>383</v>
      </c>
      <c r="C187" s="144" t="str">
        <f>IF($D$2="ET",VLOOKUP(B187,'N0.7_Lookup_References'!$E$13:$K$71,2,FALSE),IF('N2.1_Network_Risk_Summary'!$C$2="GD",VLOOKUP(B187,'N0.7_Lookup_References'!$E$13:$K$73,4,FALSE),IF($D$2="GT",VLOOKUP(B187,'N0.7_Lookup_References'!$E$13:$K$71,6,FALSE),"")))</f>
        <v>No entry required</v>
      </c>
      <c r="D187" s="241" t="str">
        <f>IF($D$2="ET",VLOOKUP(B187,'N0.7_Lookup_References'!$E$13:$K$71,3,FALSE),IF('N2.1_Network_Risk_Summary'!$C$2="GD",VLOOKUP(B187,'N0.7_Lookup_References'!$E$13:$K$73,5,FALSE),IF($D$2="GT",VLOOKUP(B125,'N0.7_Lookup_References'!$E$13:$K$71,7,FALSE),"")))</f>
        <v>-</v>
      </c>
      <c r="E187" s="314"/>
      <c r="F187" s="314"/>
      <c r="G187" s="314"/>
      <c r="H187" s="314"/>
      <c r="I187" s="314"/>
      <c r="J187" s="314"/>
      <c r="K187" s="314"/>
      <c r="L187" s="314"/>
      <c r="M187" s="314"/>
      <c r="N187" s="314"/>
      <c r="O187" s="314"/>
      <c r="P187" s="314"/>
      <c r="Q187" s="314"/>
      <c r="R187" s="314"/>
      <c r="S187" s="314"/>
      <c r="T187" s="314"/>
      <c r="U187" s="314"/>
      <c r="V187" s="314"/>
      <c r="W187" s="314"/>
      <c r="X187" s="314"/>
      <c r="Y187" s="314"/>
      <c r="Z187" s="314"/>
      <c r="AA187" s="314"/>
      <c r="AB187" s="314"/>
      <c r="AC187" s="314"/>
      <c r="AD187" s="314"/>
      <c r="AE187" s="314"/>
      <c r="AF187" s="314"/>
      <c r="AG187" s="314"/>
      <c r="AH187" s="314"/>
      <c r="AI187" s="315"/>
      <c r="AJ187" s="315"/>
      <c r="AK187" s="315"/>
      <c r="AL187" s="315"/>
      <c r="AM187" s="315"/>
      <c r="AN187" s="315"/>
      <c r="AO187" s="315"/>
      <c r="AP187" s="315"/>
      <c r="AQ187" s="315"/>
      <c r="AR187" s="315"/>
      <c r="AS187" s="66">
        <f t="shared" si="158"/>
        <v>0</v>
      </c>
      <c r="AT187" s="66">
        <f t="shared" si="159"/>
        <v>0</v>
      </c>
      <c r="AU187" s="66">
        <f t="shared" si="160"/>
        <v>0</v>
      </c>
      <c r="AV187" s="66">
        <f t="shared" si="161"/>
        <v>0</v>
      </c>
      <c r="AW187" s="66">
        <f t="shared" si="162"/>
        <v>0</v>
      </c>
      <c r="AX187" s="66">
        <f t="shared" si="163"/>
        <v>0</v>
      </c>
      <c r="AY187" s="66">
        <f t="shared" si="164"/>
        <v>0</v>
      </c>
      <c r="AZ187" s="66">
        <f t="shared" si="165"/>
        <v>0</v>
      </c>
      <c r="BA187" s="66">
        <f t="shared" si="166"/>
        <v>0</v>
      </c>
      <c r="BB187" s="66">
        <f t="shared" si="167"/>
        <v>0</v>
      </c>
      <c r="BC187" s="66">
        <f t="shared" si="168"/>
        <v>0</v>
      </c>
      <c r="BD187" s="66">
        <f t="shared" si="169"/>
        <v>0</v>
      </c>
      <c r="BE187" s="66">
        <f t="shared" si="170"/>
        <v>0</v>
      </c>
      <c r="BF187" s="66">
        <f t="shared" si="171"/>
        <v>0</v>
      </c>
      <c r="BG187" s="66">
        <f t="shared" si="172"/>
        <v>0</v>
      </c>
      <c r="BH187" s="66">
        <f t="shared" si="173"/>
        <v>0</v>
      </c>
      <c r="BI187" s="66">
        <f t="shared" si="174"/>
        <v>0</v>
      </c>
      <c r="BJ187" s="66">
        <f t="shared" si="175"/>
        <v>0</v>
      </c>
      <c r="BK187" s="66">
        <f t="shared" si="176"/>
        <v>0</v>
      </c>
      <c r="BL187" s="66">
        <f t="shared" si="177"/>
        <v>0</v>
      </c>
      <c r="BN187" s="109">
        <f t="shared" si="178"/>
        <v>0</v>
      </c>
      <c r="BO187" s="30">
        <f t="shared" si="156"/>
        <v>0</v>
      </c>
      <c r="BP187" s="30">
        <f t="shared" si="179"/>
        <v>0</v>
      </c>
      <c r="BQ187" s="30">
        <f t="shared" si="180"/>
        <v>0</v>
      </c>
      <c r="BR187" s="30">
        <f t="shared" si="181"/>
        <v>0</v>
      </c>
      <c r="BS187" s="30">
        <f t="shared" si="182"/>
        <v>0</v>
      </c>
      <c r="BU187" s="263"/>
      <c r="BV187" s="263"/>
      <c r="BW187" s="263"/>
      <c r="BX187" s="263"/>
      <c r="BY187" s="263"/>
      <c r="BZ187" s="263"/>
      <c r="CA187" s="263"/>
      <c r="CB187" s="270">
        <f t="shared" si="143"/>
        <v>0</v>
      </c>
      <c r="CD187" s="165" t="str">
        <f t="shared" si="157"/>
        <v>OK</v>
      </c>
      <c r="CE187" s="165" t="str">
        <f t="shared" si="183"/>
        <v>OK</v>
      </c>
      <c r="CF187" s="165" t="str">
        <f t="shared" si="184"/>
        <v>OK</v>
      </c>
    </row>
    <row r="188" spans="1:84" hidden="1">
      <c r="A188" t="s">
        <v>956</v>
      </c>
      <c r="B188" s="108" t="s">
        <v>386</v>
      </c>
      <c r="C188" s="144" t="str">
        <f>IF($D$2="ET",VLOOKUP(B188,'N0.7_Lookup_References'!$E$13:$K$71,2,FALSE),IF('N2.1_Network_Risk_Summary'!$C$2="GD",VLOOKUP(B188,'N0.7_Lookup_References'!$E$13:$K$73,4,FALSE),IF($D$2="GT",VLOOKUP(B188,'N0.7_Lookup_References'!$E$13:$K$71,6,FALSE),"")))</f>
        <v>No entry required</v>
      </c>
      <c r="D188" s="241" t="str">
        <f>IF($D$2="ET",VLOOKUP(B188,'N0.7_Lookup_References'!$E$13:$K$71,3,FALSE),IF('N2.1_Network_Risk_Summary'!$C$2="GD",VLOOKUP(B188,'N0.7_Lookup_References'!$E$13:$K$73,5,FALSE),IF($D$2="GT",VLOOKUP(B126,'N0.7_Lookup_References'!$E$13:$K$71,7,FALSE),"")))</f>
        <v>-</v>
      </c>
      <c r="E188" s="314"/>
      <c r="F188" s="314"/>
      <c r="G188" s="314"/>
      <c r="H188" s="314"/>
      <c r="I188" s="314"/>
      <c r="J188" s="314"/>
      <c r="K188" s="314"/>
      <c r="L188" s="314"/>
      <c r="M188" s="314"/>
      <c r="N188" s="314"/>
      <c r="O188" s="314"/>
      <c r="P188" s="314"/>
      <c r="Q188" s="314"/>
      <c r="R188" s="314"/>
      <c r="S188" s="314"/>
      <c r="T188" s="314"/>
      <c r="U188" s="314"/>
      <c r="V188" s="314"/>
      <c r="W188" s="314"/>
      <c r="X188" s="314"/>
      <c r="Y188" s="314"/>
      <c r="Z188" s="314"/>
      <c r="AA188" s="314"/>
      <c r="AB188" s="314"/>
      <c r="AC188" s="314"/>
      <c r="AD188" s="314"/>
      <c r="AE188" s="314"/>
      <c r="AF188" s="314"/>
      <c r="AG188" s="314"/>
      <c r="AH188" s="314"/>
      <c r="AI188" s="315"/>
      <c r="AJ188" s="315"/>
      <c r="AK188" s="315"/>
      <c r="AL188" s="315"/>
      <c r="AM188" s="315"/>
      <c r="AN188" s="315"/>
      <c r="AO188" s="315"/>
      <c r="AP188" s="315"/>
      <c r="AQ188" s="315"/>
      <c r="AR188" s="315"/>
      <c r="AS188" s="66">
        <f t="shared" si="158"/>
        <v>0</v>
      </c>
      <c r="AT188" s="66">
        <f t="shared" si="159"/>
        <v>0</v>
      </c>
      <c r="AU188" s="66">
        <f t="shared" si="160"/>
        <v>0</v>
      </c>
      <c r="AV188" s="66">
        <f t="shared" si="161"/>
        <v>0</v>
      </c>
      <c r="AW188" s="66">
        <f t="shared" si="162"/>
        <v>0</v>
      </c>
      <c r="AX188" s="66">
        <f t="shared" si="163"/>
        <v>0</v>
      </c>
      <c r="AY188" s="66">
        <f t="shared" si="164"/>
        <v>0</v>
      </c>
      <c r="AZ188" s="66">
        <f t="shared" si="165"/>
        <v>0</v>
      </c>
      <c r="BA188" s="66">
        <f t="shared" si="166"/>
        <v>0</v>
      </c>
      <c r="BB188" s="66">
        <f t="shared" si="167"/>
        <v>0</v>
      </c>
      <c r="BC188" s="66">
        <f t="shared" si="168"/>
        <v>0</v>
      </c>
      <c r="BD188" s="66">
        <f t="shared" si="169"/>
        <v>0</v>
      </c>
      <c r="BE188" s="66">
        <f t="shared" si="170"/>
        <v>0</v>
      </c>
      <c r="BF188" s="66">
        <f t="shared" si="171"/>
        <v>0</v>
      </c>
      <c r="BG188" s="66">
        <f t="shared" si="172"/>
        <v>0</v>
      </c>
      <c r="BH188" s="66">
        <f t="shared" si="173"/>
        <v>0</v>
      </c>
      <c r="BI188" s="66">
        <f t="shared" si="174"/>
        <v>0</v>
      </c>
      <c r="BJ188" s="66">
        <f t="shared" si="175"/>
        <v>0</v>
      </c>
      <c r="BK188" s="66">
        <f t="shared" si="176"/>
        <v>0</v>
      </c>
      <c r="BL188" s="66">
        <f t="shared" si="177"/>
        <v>0</v>
      </c>
      <c r="BN188" s="109">
        <f t="shared" si="178"/>
        <v>0</v>
      </c>
      <c r="BO188" s="30">
        <f t="shared" si="156"/>
        <v>0</v>
      </c>
      <c r="BP188" s="30">
        <f t="shared" si="179"/>
        <v>0</v>
      </c>
      <c r="BQ188" s="30">
        <f t="shared" si="180"/>
        <v>0</v>
      </c>
      <c r="BR188" s="30">
        <f t="shared" si="181"/>
        <v>0</v>
      </c>
      <c r="BS188" s="30">
        <f t="shared" si="182"/>
        <v>0</v>
      </c>
      <c r="BU188" s="263"/>
      <c r="BV188" s="263"/>
      <c r="BW188" s="263"/>
      <c r="BX188" s="263"/>
      <c r="BY188" s="263"/>
      <c r="BZ188" s="263"/>
      <c r="CA188" s="263"/>
      <c r="CB188" s="270">
        <f t="shared" si="143"/>
        <v>0</v>
      </c>
      <c r="CD188" s="165" t="str">
        <f t="shared" si="157"/>
        <v>OK</v>
      </c>
      <c r="CE188" s="165" t="str">
        <f t="shared" si="183"/>
        <v>OK</v>
      </c>
      <c r="CF188" s="165" t="str">
        <f t="shared" si="184"/>
        <v>OK</v>
      </c>
    </row>
    <row r="189" spans="1:84" hidden="1">
      <c r="A189" t="s">
        <v>956</v>
      </c>
      <c r="B189" s="108" t="s">
        <v>389</v>
      </c>
      <c r="C189" s="144" t="str">
        <f>IF($D$2="ET",VLOOKUP(B189,'N0.7_Lookup_References'!$E$13:$K$71,2,FALSE),IF('N2.1_Network_Risk_Summary'!$C$2="GD",VLOOKUP(B189,'N0.7_Lookup_References'!$E$13:$K$73,4,FALSE),IF($D$2="GT",VLOOKUP(B189,'N0.7_Lookup_References'!$E$13:$K$71,6,FALSE),"")))</f>
        <v>No entry required</v>
      </c>
      <c r="D189" s="241" t="str">
        <f>IF($D$2="ET",VLOOKUP(B189,'N0.7_Lookup_References'!$E$13:$K$71,3,FALSE),IF('N2.1_Network_Risk_Summary'!$C$2="GD",VLOOKUP(B189,'N0.7_Lookup_References'!$E$13:$K$73,5,FALSE),IF($D$2="GT",VLOOKUP(B127,'N0.7_Lookup_References'!$E$13:$K$71,7,FALSE),"")))</f>
        <v>-</v>
      </c>
      <c r="E189" s="314"/>
      <c r="F189" s="314"/>
      <c r="G189" s="314"/>
      <c r="H189" s="314"/>
      <c r="I189" s="314"/>
      <c r="J189" s="314"/>
      <c r="K189" s="314"/>
      <c r="L189" s="314"/>
      <c r="M189" s="314"/>
      <c r="N189" s="314"/>
      <c r="O189" s="314"/>
      <c r="P189" s="314"/>
      <c r="Q189" s="314"/>
      <c r="R189" s="314"/>
      <c r="S189" s="314"/>
      <c r="T189" s="314"/>
      <c r="U189" s="314"/>
      <c r="V189" s="314"/>
      <c r="W189" s="314"/>
      <c r="X189" s="314"/>
      <c r="Y189" s="314"/>
      <c r="Z189" s="314"/>
      <c r="AA189" s="314"/>
      <c r="AB189" s="314"/>
      <c r="AC189" s="314"/>
      <c r="AD189" s="314"/>
      <c r="AE189" s="314"/>
      <c r="AF189" s="314"/>
      <c r="AG189" s="314"/>
      <c r="AH189" s="314"/>
      <c r="AI189" s="315"/>
      <c r="AJ189" s="315"/>
      <c r="AK189" s="315"/>
      <c r="AL189" s="315"/>
      <c r="AM189" s="315"/>
      <c r="AN189" s="315"/>
      <c r="AO189" s="315"/>
      <c r="AP189" s="315"/>
      <c r="AQ189" s="315"/>
      <c r="AR189" s="315"/>
      <c r="AS189" s="66">
        <f t="shared" si="158"/>
        <v>0</v>
      </c>
      <c r="AT189" s="66">
        <f t="shared" si="159"/>
        <v>0</v>
      </c>
      <c r="AU189" s="66">
        <f t="shared" si="160"/>
        <v>0</v>
      </c>
      <c r="AV189" s="66">
        <f t="shared" si="161"/>
        <v>0</v>
      </c>
      <c r="AW189" s="66">
        <f t="shared" si="162"/>
        <v>0</v>
      </c>
      <c r="AX189" s="66">
        <f t="shared" si="163"/>
        <v>0</v>
      </c>
      <c r="AY189" s="66">
        <f t="shared" si="164"/>
        <v>0</v>
      </c>
      <c r="AZ189" s="66">
        <f t="shared" si="165"/>
        <v>0</v>
      </c>
      <c r="BA189" s="66">
        <f t="shared" si="166"/>
        <v>0</v>
      </c>
      <c r="BB189" s="66">
        <f t="shared" si="167"/>
        <v>0</v>
      </c>
      <c r="BC189" s="66">
        <f t="shared" si="168"/>
        <v>0</v>
      </c>
      <c r="BD189" s="66">
        <f t="shared" si="169"/>
        <v>0</v>
      </c>
      <c r="BE189" s="66">
        <f t="shared" si="170"/>
        <v>0</v>
      </c>
      <c r="BF189" s="66">
        <f t="shared" si="171"/>
        <v>0</v>
      </c>
      <c r="BG189" s="66">
        <f t="shared" si="172"/>
        <v>0</v>
      </c>
      <c r="BH189" s="66">
        <f t="shared" si="173"/>
        <v>0</v>
      </c>
      <c r="BI189" s="66">
        <f t="shared" si="174"/>
        <v>0</v>
      </c>
      <c r="BJ189" s="66">
        <f t="shared" si="175"/>
        <v>0</v>
      </c>
      <c r="BK189" s="66">
        <f t="shared" si="176"/>
        <v>0</v>
      </c>
      <c r="BL189" s="66">
        <f t="shared" si="177"/>
        <v>0</v>
      </c>
      <c r="BN189" s="109">
        <f t="shared" si="178"/>
        <v>0</v>
      </c>
      <c r="BO189" s="30">
        <f t="shared" si="156"/>
        <v>0</v>
      </c>
      <c r="BP189" s="30">
        <f t="shared" si="179"/>
        <v>0</v>
      </c>
      <c r="BQ189" s="30">
        <f t="shared" si="180"/>
        <v>0</v>
      </c>
      <c r="BR189" s="30">
        <f t="shared" si="181"/>
        <v>0</v>
      </c>
      <c r="BS189" s="30">
        <f t="shared" si="182"/>
        <v>0</v>
      </c>
      <c r="BU189" s="263"/>
      <c r="BV189" s="263"/>
      <c r="BW189" s="263"/>
      <c r="BX189" s="263"/>
      <c r="BY189" s="263"/>
      <c r="BZ189" s="263"/>
      <c r="CA189" s="263"/>
      <c r="CB189" s="270">
        <f t="shared" si="143"/>
        <v>0</v>
      </c>
      <c r="CD189" s="165" t="str">
        <f t="shared" si="157"/>
        <v>OK</v>
      </c>
      <c r="CE189" s="165" t="str">
        <f t="shared" si="183"/>
        <v>OK</v>
      </c>
      <c r="CF189" s="165" t="str">
        <f t="shared" si="184"/>
        <v>OK</v>
      </c>
    </row>
    <row r="190" spans="1:84" hidden="1">
      <c r="A190" t="s">
        <v>956</v>
      </c>
      <c r="B190" s="108" t="s">
        <v>392</v>
      </c>
      <c r="C190" s="144" t="str">
        <f>IF($D$2="ET",VLOOKUP(B190,'N0.7_Lookup_References'!$E$13:$K$71,2,FALSE),IF('N2.1_Network_Risk_Summary'!$C$2="GD",VLOOKUP(B190,'N0.7_Lookup_References'!$E$13:$K$73,4,FALSE),IF($D$2="GT",VLOOKUP(B190,'N0.7_Lookup_References'!$E$13:$K$71,6,FALSE),"")))</f>
        <v>No entry required</v>
      </c>
      <c r="D190" s="241" t="str">
        <f>IF($D$2="ET",VLOOKUP(B190,'N0.7_Lookup_References'!$E$13:$K$71,3,FALSE),IF('N2.1_Network_Risk_Summary'!$C$2="GD",VLOOKUP(B190,'N0.7_Lookup_References'!$E$13:$K$73,5,FALSE),IF($D$2="GT",VLOOKUP(B128,'N0.7_Lookup_References'!$E$13:$K$71,7,FALSE),"")))</f>
        <v>-</v>
      </c>
      <c r="E190" s="314"/>
      <c r="F190" s="314"/>
      <c r="G190" s="314"/>
      <c r="H190" s="314"/>
      <c r="I190" s="314"/>
      <c r="J190" s="314"/>
      <c r="K190" s="314"/>
      <c r="L190" s="314"/>
      <c r="M190" s="314"/>
      <c r="N190" s="314"/>
      <c r="O190" s="314"/>
      <c r="P190" s="314"/>
      <c r="Q190" s="314"/>
      <c r="R190" s="314"/>
      <c r="S190" s="314"/>
      <c r="T190" s="314"/>
      <c r="U190" s="314"/>
      <c r="V190" s="314"/>
      <c r="W190" s="314"/>
      <c r="X190" s="314"/>
      <c r="Y190" s="314"/>
      <c r="Z190" s="314"/>
      <c r="AA190" s="314"/>
      <c r="AB190" s="314"/>
      <c r="AC190" s="314"/>
      <c r="AD190" s="314"/>
      <c r="AE190" s="314"/>
      <c r="AF190" s="314"/>
      <c r="AG190" s="314"/>
      <c r="AH190" s="314"/>
      <c r="AI190" s="315"/>
      <c r="AJ190" s="315"/>
      <c r="AK190" s="315"/>
      <c r="AL190" s="315"/>
      <c r="AM190" s="315"/>
      <c r="AN190" s="315"/>
      <c r="AO190" s="315"/>
      <c r="AP190" s="315"/>
      <c r="AQ190" s="315"/>
      <c r="AR190" s="315"/>
      <c r="AS190" s="66">
        <f t="shared" si="158"/>
        <v>0</v>
      </c>
      <c r="AT190" s="66">
        <f t="shared" si="159"/>
        <v>0</v>
      </c>
      <c r="AU190" s="66">
        <f t="shared" si="160"/>
        <v>0</v>
      </c>
      <c r="AV190" s="66">
        <f t="shared" si="161"/>
        <v>0</v>
      </c>
      <c r="AW190" s="66">
        <f t="shared" si="162"/>
        <v>0</v>
      </c>
      <c r="AX190" s="66">
        <f t="shared" si="163"/>
        <v>0</v>
      </c>
      <c r="AY190" s="66">
        <f t="shared" si="164"/>
        <v>0</v>
      </c>
      <c r="AZ190" s="66">
        <f t="shared" si="165"/>
        <v>0</v>
      </c>
      <c r="BA190" s="66">
        <f t="shared" si="166"/>
        <v>0</v>
      </c>
      <c r="BB190" s="66">
        <f t="shared" si="167"/>
        <v>0</v>
      </c>
      <c r="BC190" s="66">
        <f t="shared" si="168"/>
        <v>0</v>
      </c>
      <c r="BD190" s="66">
        <f t="shared" si="169"/>
        <v>0</v>
      </c>
      <c r="BE190" s="66">
        <f t="shared" si="170"/>
        <v>0</v>
      </c>
      <c r="BF190" s="66">
        <f t="shared" si="171"/>
        <v>0</v>
      </c>
      <c r="BG190" s="66">
        <f t="shared" si="172"/>
        <v>0</v>
      </c>
      <c r="BH190" s="66">
        <f t="shared" si="173"/>
        <v>0</v>
      </c>
      <c r="BI190" s="66">
        <f t="shared" si="174"/>
        <v>0</v>
      </c>
      <c r="BJ190" s="66">
        <f t="shared" si="175"/>
        <v>0</v>
      </c>
      <c r="BK190" s="66">
        <f t="shared" si="176"/>
        <v>0</v>
      </c>
      <c r="BL190" s="66">
        <f t="shared" si="177"/>
        <v>0</v>
      </c>
      <c r="BN190" s="109">
        <f t="shared" si="178"/>
        <v>0</v>
      </c>
      <c r="BO190" s="30">
        <f t="shared" si="156"/>
        <v>0</v>
      </c>
      <c r="BP190" s="30">
        <f t="shared" si="179"/>
        <v>0</v>
      </c>
      <c r="BQ190" s="30">
        <f t="shared" si="180"/>
        <v>0</v>
      </c>
      <c r="BR190" s="30">
        <f t="shared" si="181"/>
        <v>0</v>
      </c>
      <c r="BS190" s="30">
        <f t="shared" si="182"/>
        <v>0</v>
      </c>
      <c r="BU190" s="263"/>
      <c r="BV190" s="263"/>
      <c r="BW190" s="263"/>
      <c r="BX190" s="263"/>
      <c r="BY190" s="263"/>
      <c r="BZ190" s="263"/>
      <c r="CA190" s="263"/>
      <c r="CB190" s="270">
        <f t="shared" si="143"/>
        <v>0</v>
      </c>
      <c r="CD190" s="165" t="str">
        <f t="shared" si="157"/>
        <v>OK</v>
      </c>
      <c r="CE190" s="165" t="str">
        <f t="shared" si="183"/>
        <v>OK</v>
      </c>
      <c r="CF190" s="165" t="str">
        <f t="shared" si="184"/>
        <v>OK</v>
      </c>
    </row>
    <row r="191" spans="1:84" hidden="1">
      <c r="A191" t="s">
        <v>956</v>
      </c>
      <c r="B191" s="108" t="s">
        <v>395</v>
      </c>
      <c r="C191" s="144" t="str">
        <f>IF($D$2="ET",VLOOKUP(B191,'N0.7_Lookup_References'!$E$13:$K$71,2,FALSE),IF('N2.1_Network_Risk_Summary'!$C$2="GD",VLOOKUP(B191,'N0.7_Lookup_References'!$E$13:$K$73,4,FALSE),IF($D$2="GT",VLOOKUP(B191,'N0.7_Lookup_References'!$E$13:$K$71,6,FALSE),"")))</f>
        <v>No entry required</v>
      </c>
      <c r="D191" s="241" t="str">
        <f>IF($D$2="ET",VLOOKUP(B191,'N0.7_Lookup_References'!$E$13:$K$71,3,FALSE),IF('N2.1_Network_Risk_Summary'!$C$2="GD",VLOOKUP(B191,'N0.7_Lookup_References'!$E$13:$K$73,5,FALSE),IF($D$2="GT",VLOOKUP(B129,'N0.7_Lookup_References'!$E$13:$K$71,7,FALSE),"")))</f>
        <v>-</v>
      </c>
      <c r="E191" s="314"/>
      <c r="F191" s="314"/>
      <c r="G191" s="314"/>
      <c r="H191" s="314"/>
      <c r="I191" s="314"/>
      <c r="J191" s="314"/>
      <c r="K191" s="314"/>
      <c r="L191" s="314"/>
      <c r="M191" s="314"/>
      <c r="N191" s="314"/>
      <c r="O191" s="314"/>
      <c r="P191" s="314"/>
      <c r="Q191" s="314"/>
      <c r="R191" s="314"/>
      <c r="S191" s="314"/>
      <c r="T191" s="314"/>
      <c r="U191" s="314"/>
      <c r="V191" s="314"/>
      <c r="W191" s="314"/>
      <c r="X191" s="314"/>
      <c r="Y191" s="314"/>
      <c r="Z191" s="314"/>
      <c r="AA191" s="314"/>
      <c r="AB191" s="314"/>
      <c r="AC191" s="314"/>
      <c r="AD191" s="314"/>
      <c r="AE191" s="314"/>
      <c r="AF191" s="314"/>
      <c r="AG191" s="314"/>
      <c r="AH191" s="314"/>
      <c r="AI191" s="315"/>
      <c r="AJ191" s="315"/>
      <c r="AK191" s="315"/>
      <c r="AL191" s="315"/>
      <c r="AM191" s="315"/>
      <c r="AN191" s="315"/>
      <c r="AO191" s="315"/>
      <c r="AP191" s="315"/>
      <c r="AQ191" s="315"/>
      <c r="AR191" s="315"/>
      <c r="AS191" s="66">
        <f t="shared" si="158"/>
        <v>0</v>
      </c>
      <c r="AT191" s="66">
        <f t="shared" si="159"/>
        <v>0</v>
      </c>
      <c r="AU191" s="66">
        <f t="shared" si="160"/>
        <v>0</v>
      </c>
      <c r="AV191" s="66">
        <f t="shared" si="161"/>
        <v>0</v>
      </c>
      <c r="AW191" s="66">
        <f t="shared" si="162"/>
        <v>0</v>
      </c>
      <c r="AX191" s="66">
        <f t="shared" si="163"/>
        <v>0</v>
      </c>
      <c r="AY191" s="66">
        <f t="shared" si="164"/>
        <v>0</v>
      </c>
      <c r="AZ191" s="66">
        <f t="shared" si="165"/>
        <v>0</v>
      </c>
      <c r="BA191" s="66">
        <f t="shared" si="166"/>
        <v>0</v>
      </c>
      <c r="BB191" s="66">
        <f t="shared" si="167"/>
        <v>0</v>
      </c>
      <c r="BC191" s="66">
        <f t="shared" si="168"/>
        <v>0</v>
      </c>
      <c r="BD191" s="66">
        <f t="shared" si="169"/>
        <v>0</v>
      </c>
      <c r="BE191" s="66">
        <f t="shared" si="170"/>
        <v>0</v>
      </c>
      <c r="BF191" s="66">
        <f t="shared" si="171"/>
        <v>0</v>
      </c>
      <c r="BG191" s="66">
        <f t="shared" si="172"/>
        <v>0</v>
      </c>
      <c r="BH191" s="66">
        <f t="shared" si="173"/>
        <v>0</v>
      </c>
      <c r="BI191" s="66">
        <f t="shared" si="174"/>
        <v>0</v>
      </c>
      <c r="BJ191" s="66">
        <f t="shared" si="175"/>
        <v>0</v>
      </c>
      <c r="BK191" s="66">
        <f t="shared" si="176"/>
        <v>0</v>
      </c>
      <c r="BL191" s="66">
        <f t="shared" si="177"/>
        <v>0</v>
      </c>
      <c r="BN191" s="109">
        <f t="shared" si="178"/>
        <v>0</v>
      </c>
      <c r="BO191" s="30">
        <f t="shared" si="156"/>
        <v>0</v>
      </c>
      <c r="BP191" s="30">
        <f t="shared" si="179"/>
        <v>0</v>
      </c>
      <c r="BQ191" s="30">
        <f t="shared" si="180"/>
        <v>0</v>
      </c>
      <c r="BR191" s="30">
        <f t="shared" si="181"/>
        <v>0</v>
      </c>
      <c r="BS191" s="30">
        <f t="shared" si="182"/>
        <v>0</v>
      </c>
      <c r="BU191" s="263"/>
      <c r="BV191" s="263"/>
      <c r="BW191" s="263"/>
      <c r="BX191" s="263"/>
      <c r="BY191" s="263"/>
      <c r="BZ191" s="263"/>
      <c r="CA191" s="263"/>
      <c r="CB191" s="270">
        <f t="shared" si="143"/>
        <v>0</v>
      </c>
      <c r="CD191" s="165" t="str">
        <f t="shared" si="157"/>
        <v>OK</v>
      </c>
      <c r="CE191" s="165" t="str">
        <f t="shared" si="183"/>
        <v>OK</v>
      </c>
      <c r="CF191" s="165" t="str">
        <f t="shared" si="184"/>
        <v>OK</v>
      </c>
    </row>
    <row r="192" spans="1:84" hidden="1">
      <c r="A192" t="s">
        <v>956</v>
      </c>
      <c r="B192" s="108" t="s">
        <v>397</v>
      </c>
      <c r="C192" s="144" t="str">
        <f>IF($D$2="ET",VLOOKUP(B192,'N0.7_Lookup_References'!$E$13:$K$71,2,FALSE),IF('N2.1_Network_Risk_Summary'!$C$2="GD",VLOOKUP(B192,'N0.7_Lookup_References'!$E$13:$K$73,4,FALSE),IF($D$2="GT",VLOOKUP(B192,'N0.7_Lookup_References'!$E$13:$K$71,6,FALSE),"")))</f>
        <v>No entry required</v>
      </c>
      <c r="D192" s="241" t="str">
        <f>IF($D$2="ET",VLOOKUP(B192,'N0.7_Lookup_References'!$E$13:$K$71,3,FALSE),IF('N2.1_Network_Risk_Summary'!$C$2="GD",VLOOKUP(B192,'N0.7_Lookup_References'!$E$13:$K$73,5,FALSE),IF($D$2="GT",VLOOKUP(B130,'N0.7_Lookup_References'!$E$13:$K$71,7,FALSE),"")))</f>
        <v>-</v>
      </c>
      <c r="E192" s="314"/>
      <c r="F192" s="314"/>
      <c r="G192" s="314"/>
      <c r="H192" s="314"/>
      <c r="I192" s="314"/>
      <c r="J192" s="314"/>
      <c r="K192" s="314"/>
      <c r="L192" s="314"/>
      <c r="M192" s="314"/>
      <c r="N192" s="314"/>
      <c r="O192" s="314"/>
      <c r="P192" s="314"/>
      <c r="Q192" s="314"/>
      <c r="R192" s="314"/>
      <c r="S192" s="314"/>
      <c r="T192" s="314"/>
      <c r="U192" s="314"/>
      <c r="V192" s="314"/>
      <c r="W192" s="314"/>
      <c r="X192" s="314"/>
      <c r="Y192" s="314"/>
      <c r="Z192" s="314"/>
      <c r="AA192" s="314"/>
      <c r="AB192" s="314"/>
      <c r="AC192" s="314"/>
      <c r="AD192" s="314"/>
      <c r="AE192" s="314"/>
      <c r="AF192" s="314"/>
      <c r="AG192" s="314"/>
      <c r="AH192" s="314"/>
      <c r="AI192" s="315"/>
      <c r="AJ192" s="315"/>
      <c r="AK192" s="315"/>
      <c r="AL192" s="315"/>
      <c r="AM192" s="315"/>
      <c r="AN192" s="315"/>
      <c r="AO192" s="315"/>
      <c r="AP192" s="315"/>
      <c r="AQ192" s="315"/>
      <c r="AR192" s="315"/>
      <c r="AS192" s="66">
        <f t="shared" si="158"/>
        <v>0</v>
      </c>
      <c r="AT192" s="66">
        <f t="shared" si="159"/>
        <v>0</v>
      </c>
      <c r="AU192" s="66">
        <f t="shared" si="160"/>
        <v>0</v>
      </c>
      <c r="AV192" s="66">
        <f t="shared" si="161"/>
        <v>0</v>
      </c>
      <c r="AW192" s="66">
        <f t="shared" si="162"/>
        <v>0</v>
      </c>
      <c r="AX192" s="66">
        <f t="shared" si="163"/>
        <v>0</v>
      </c>
      <c r="AY192" s="66">
        <f t="shared" si="164"/>
        <v>0</v>
      </c>
      <c r="AZ192" s="66">
        <f t="shared" si="165"/>
        <v>0</v>
      </c>
      <c r="BA192" s="66">
        <f t="shared" si="166"/>
        <v>0</v>
      </c>
      <c r="BB192" s="66">
        <f t="shared" si="167"/>
        <v>0</v>
      </c>
      <c r="BC192" s="66">
        <f t="shared" si="168"/>
        <v>0</v>
      </c>
      <c r="BD192" s="66">
        <f t="shared" si="169"/>
        <v>0</v>
      </c>
      <c r="BE192" s="66">
        <f t="shared" si="170"/>
        <v>0</v>
      </c>
      <c r="BF192" s="66">
        <f t="shared" si="171"/>
        <v>0</v>
      </c>
      <c r="BG192" s="66">
        <f t="shared" si="172"/>
        <v>0</v>
      </c>
      <c r="BH192" s="66">
        <f t="shared" si="173"/>
        <v>0</v>
      </c>
      <c r="BI192" s="66">
        <f t="shared" si="174"/>
        <v>0</v>
      </c>
      <c r="BJ192" s="66">
        <f t="shared" si="175"/>
        <v>0</v>
      </c>
      <c r="BK192" s="66">
        <f t="shared" si="176"/>
        <v>0</v>
      </c>
      <c r="BL192" s="66">
        <f t="shared" si="177"/>
        <v>0</v>
      </c>
      <c r="BN192" s="109">
        <f t="shared" si="178"/>
        <v>0</v>
      </c>
      <c r="BO192" s="30">
        <f t="shared" si="156"/>
        <v>0</v>
      </c>
      <c r="BP192" s="30">
        <f t="shared" si="179"/>
        <v>0</v>
      </c>
      <c r="BQ192" s="30">
        <f t="shared" si="180"/>
        <v>0</v>
      </c>
      <c r="BR192" s="30">
        <f t="shared" si="181"/>
        <v>0</v>
      </c>
      <c r="BS192" s="30">
        <f t="shared" si="182"/>
        <v>0</v>
      </c>
      <c r="BU192" s="263"/>
      <c r="BV192" s="263"/>
      <c r="BW192" s="263"/>
      <c r="BX192" s="263"/>
      <c r="BY192" s="263"/>
      <c r="BZ192" s="263"/>
      <c r="CA192" s="263"/>
      <c r="CB192" s="270">
        <f t="shared" si="143"/>
        <v>0</v>
      </c>
      <c r="CD192" s="165" t="str">
        <f t="shared" si="157"/>
        <v>OK</v>
      </c>
      <c r="CE192" s="165" t="str">
        <f t="shared" si="183"/>
        <v>OK</v>
      </c>
      <c r="CF192" s="165" t="str">
        <f t="shared" si="184"/>
        <v>OK</v>
      </c>
    </row>
    <row r="193" spans="1:84" hidden="1">
      <c r="A193" t="s">
        <v>956</v>
      </c>
      <c r="B193" s="108" t="s">
        <v>399</v>
      </c>
      <c r="C193" s="144" t="str">
        <f>IF($D$2="ET",VLOOKUP(B193,'N0.7_Lookup_References'!$E$13:$K$71,2,FALSE),IF('N2.1_Network_Risk_Summary'!$C$2="GD",VLOOKUP(B193,'N0.7_Lookup_References'!$E$13:$K$73,4,FALSE),IF($D$2="GT",VLOOKUP(B193,'N0.7_Lookup_References'!$E$13:$K$71,6,FALSE),"")))</f>
        <v>No entry required</v>
      </c>
      <c r="D193" s="241" t="str">
        <f>IF($D$2="ET",VLOOKUP(B193,'N0.7_Lookup_References'!$E$13:$K$71,3,FALSE),IF('N2.1_Network_Risk_Summary'!$C$2="GD",VLOOKUP(B193,'N0.7_Lookup_References'!$E$13:$K$73,5,FALSE),IF($D$2="GT",VLOOKUP(B131,'N0.7_Lookup_References'!$E$13:$K$71,7,FALSE),"")))</f>
        <v>-</v>
      </c>
      <c r="E193" s="314"/>
      <c r="F193" s="314"/>
      <c r="G193" s="314"/>
      <c r="H193" s="314"/>
      <c r="I193" s="314"/>
      <c r="J193" s="314"/>
      <c r="K193" s="314"/>
      <c r="L193" s="314"/>
      <c r="M193" s="314"/>
      <c r="N193" s="314"/>
      <c r="O193" s="314"/>
      <c r="P193" s="314"/>
      <c r="Q193" s="314"/>
      <c r="R193" s="314"/>
      <c r="S193" s="314"/>
      <c r="T193" s="314"/>
      <c r="U193" s="314"/>
      <c r="V193" s="314"/>
      <c r="W193" s="314"/>
      <c r="X193" s="314"/>
      <c r="Y193" s="314"/>
      <c r="Z193" s="314"/>
      <c r="AA193" s="314"/>
      <c r="AB193" s="314"/>
      <c r="AC193" s="314"/>
      <c r="AD193" s="314"/>
      <c r="AE193" s="314"/>
      <c r="AF193" s="314"/>
      <c r="AG193" s="314"/>
      <c r="AH193" s="314"/>
      <c r="AI193" s="315"/>
      <c r="AJ193" s="315"/>
      <c r="AK193" s="315"/>
      <c r="AL193" s="315"/>
      <c r="AM193" s="315"/>
      <c r="AN193" s="315"/>
      <c r="AO193" s="315"/>
      <c r="AP193" s="315"/>
      <c r="AQ193" s="315"/>
      <c r="AR193" s="315"/>
      <c r="AS193" s="66">
        <f t="shared" si="158"/>
        <v>0</v>
      </c>
      <c r="AT193" s="66">
        <f t="shared" si="159"/>
        <v>0</v>
      </c>
      <c r="AU193" s="66">
        <f t="shared" si="160"/>
        <v>0</v>
      </c>
      <c r="AV193" s="66">
        <f t="shared" si="161"/>
        <v>0</v>
      </c>
      <c r="AW193" s="66">
        <f t="shared" si="162"/>
        <v>0</v>
      </c>
      <c r="AX193" s="66">
        <f t="shared" si="163"/>
        <v>0</v>
      </c>
      <c r="AY193" s="66">
        <f t="shared" si="164"/>
        <v>0</v>
      </c>
      <c r="AZ193" s="66">
        <f t="shared" si="165"/>
        <v>0</v>
      </c>
      <c r="BA193" s="66">
        <f t="shared" si="166"/>
        <v>0</v>
      </c>
      <c r="BB193" s="66">
        <f t="shared" si="167"/>
        <v>0</v>
      </c>
      <c r="BC193" s="66">
        <f t="shared" si="168"/>
        <v>0</v>
      </c>
      <c r="BD193" s="66">
        <f t="shared" si="169"/>
        <v>0</v>
      </c>
      <c r="BE193" s="66">
        <f t="shared" si="170"/>
        <v>0</v>
      </c>
      <c r="BF193" s="66">
        <f t="shared" si="171"/>
        <v>0</v>
      </c>
      <c r="BG193" s="66">
        <f t="shared" si="172"/>
        <v>0</v>
      </c>
      <c r="BH193" s="66">
        <f t="shared" si="173"/>
        <v>0</v>
      </c>
      <c r="BI193" s="66">
        <f t="shared" si="174"/>
        <v>0</v>
      </c>
      <c r="BJ193" s="66">
        <f t="shared" si="175"/>
        <v>0</v>
      </c>
      <c r="BK193" s="66">
        <f t="shared" si="176"/>
        <v>0</v>
      </c>
      <c r="BL193" s="66">
        <f t="shared" si="177"/>
        <v>0</v>
      </c>
      <c r="BN193" s="109">
        <f t="shared" si="178"/>
        <v>0</v>
      </c>
      <c r="BO193" s="30">
        <f t="shared" si="156"/>
        <v>0</v>
      </c>
      <c r="BP193" s="30">
        <f t="shared" si="179"/>
        <v>0</v>
      </c>
      <c r="BQ193" s="30">
        <f t="shared" si="180"/>
        <v>0</v>
      </c>
      <c r="BR193" s="30">
        <f t="shared" si="181"/>
        <v>0</v>
      </c>
      <c r="BS193" s="30">
        <f t="shared" si="182"/>
        <v>0</v>
      </c>
      <c r="BU193" s="263"/>
      <c r="BV193" s="263"/>
      <c r="BW193" s="263"/>
      <c r="BX193" s="263"/>
      <c r="BY193" s="263"/>
      <c r="BZ193" s="263"/>
      <c r="CA193" s="263"/>
      <c r="CB193" s="270">
        <f t="shared" si="143"/>
        <v>0</v>
      </c>
      <c r="CD193" s="165" t="str">
        <f t="shared" si="157"/>
        <v>OK</v>
      </c>
      <c r="CE193" s="165" t="str">
        <f t="shared" si="183"/>
        <v>OK</v>
      </c>
      <c r="CF193" s="165" t="str">
        <f t="shared" si="184"/>
        <v>OK</v>
      </c>
    </row>
    <row r="194" spans="1:84" hidden="1">
      <c r="A194" t="s">
        <v>956</v>
      </c>
      <c r="B194" s="108" t="s">
        <v>401</v>
      </c>
      <c r="C194" s="144" t="str">
        <f>IF($D$2="ET",VLOOKUP(B194,'N0.7_Lookup_References'!$E$13:$K$71,2,FALSE),IF('N2.1_Network_Risk_Summary'!$C$2="GD",VLOOKUP(B194,'N0.7_Lookup_References'!$E$13:$K$73,4,FALSE),IF($D$2="GT",VLOOKUP(B194,'N0.7_Lookup_References'!$E$13:$K$71,6,FALSE),"")))</f>
        <v>No entry required</v>
      </c>
      <c r="D194" s="241" t="str">
        <f>IF($D$2="ET",VLOOKUP(B194,'N0.7_Lookup_References'!$E$13:$K$71,3,FALSE),IF('N2.1_Network_Risk_Summary'!$C$2="GD",VLOOKUP(B194,'N0.7_Lookup_References'!$E$13:$K$73,5,FALSE),IF($D$2="GT",VLOOKUP(B132,'N0.7_Lookup_References'!$E$13:$K$71,7,FALSE),"")))</f>
        <v>-</v>
      </c>
      <c r="E194" s="314"/>
      <c r="F194" s="314"/>
      <c r="G194" s="314"/>
      <c r="H194" s="314"/>
      <c r="I194" s="314"/>
      <c r="J194" s="314"/>
      <c r="K194" s="314"/>
      <c r="L194" s="314"/>
      <c r="M194" s="314"/>
      <c r="N194" s="314"/>
      <c r="O194" s="314"/>
      <c r="P194" s="314"/>
      <c r="Q194" s="314"/>
      <c r="R194" s="314"/>
      <c r="S194" s="314"/>
      <c r="T194" s="314"/>
      <c r="U194" s="314"/>
      <c r="V194" s="314"/>
      <c r="W194" s="314"/>
      <c r="X194" s="314"/>
      <c r="Y194" s="314"/>
      <c r="Z194" s="314"/>
      <c r="AA194" s="314"/>
      <c r="AB194" s="314"/>
      <c r="AC194" s="314"/>
      <c r="AD194" s="314"/>
      <c r="AE194" s="314"/>
      <c r="AF194" s="314"/>
      <c r="AG194" s="314"/>
      <c r="AH194" s="314"/>
      <c r="AI194" s="315"/>
      <c r="AJ194" s="315"/>
      <c r="AK194" s="315"/>
      <c r="AL194" s="315"/>
      <c r="AM194" s="315"/>
      <c r="AN194" s="315"/>
      <c r="AO194" s="315"/>
      <c r="AP194" s="315"/>
      <c r="AQ194" s="315"/>
      <c r="AR194" s="315"/>
      <c r="AS194" s="66">
        <f t="shared" si="158"/>
        <v>0</v>
      </c>
      <c r="AT194" s="66">
        <f t="shared" si="159"/>
        <v>0</v>
      </c>
      <c r="AU194" s="66">
        <f t="shared" si="160"/>
        <v>0</v>
      </c>
      <c r="AV194" s="66">
        <f t="shared" si="161"/>
        <v>0</v>
      </c>
      <c r="AW194" s="66">
        <f t="shared" si="162"/>
        <v>0</v>
      </c>
      <c r="AX194" s="66">
        <f t="shared" si="163"/>
        <v>0</v>
      </c>
      <c r="AY194" s="66">
        <f t="shared" si="164"/>
        <v>0</v>
      </c>
      <c r="AZ194" s="66">
        <f t="shared" si="165"/>
        <v>0</v>
      </c>
      <c r="BA194" s="66">
        <f t="shared" si="166"/>
        <v>0</v>
      </c>
      <c r="BB194" s="66">
        <f t="shared" si="167"/>
        <v>0</v>
      </c>
      <c r="BC194" s="66">
        <f t="shared" si="168"/>
        <v>0</v>
      </c>
      <c r="BD194" s="66">
        <f t="shared" si="169"/>
        <v>0</v>
      </c>
      <c r="BE194" s="66">
        <f t="shared" si="170"/>
        <v>0</v>
      </c>
      <c r="BF194" s="66">
        <f t="shared" si="171"/>
        <v>0</v>
      </c>
      <c r="BG194" s="66">
        <f t="shared" si="172"/>
        <v>0</v>
      </c>
      <c r="BH194" s="66">
        <f t="shared" si="173"/>
        <v>0</v>
      </c>
      <c r="BI194" s="66">
        <f t="shared" si="174"/>
        <v>0</v>
      </c>
      <c r="BJ194" s="66">
        <f t="shared" si="175"/>
        <v>0</v>
      </c>
      <c r="BK194" s="66">
        <f t="shared" si="176"/>
        <v>0</v>
      </c>
      <c r="BL194" s="66">
        <f t="shared" si="177"/>
        <v>0</v>
      </c>
      <c r="BN194" s="109">
        <f t="shared" si="178"/>
        <v>0</v>
      </c>
      <c r="BO194" s="30">
        <f t="shared" si="156"/>
        <v>0</v>
      </c>
      <c r="BP194" s="30">
        <f t="shared" si="179"/>
        <v>0</v>
      </c>
      <c r="BQ194" s="30">
        <f t="shared" si="180"/>
        <v>0</v>
      </c>
      <c r="BR194" s="30">
        <f t="shared" si="181"/>
        <v>0</v>
      </c>
      <c r="BS194" s="30">
        <f t="shared" si="182"/>
        <v>0</v>
      </c>
      <c r="BU194" s="263"/>
      <c r="BV194" s="263"/>
      <c r="BW194" s="263"/>
      <c r="BX194" s="263"/>
      <c r="BY194" s="263"/>
      <c r="BZ194" s="263"/>
      <c r="CA194" s="263"/>
      <c r="CB194" s="270">
        <f t="shared" si="143"/>
        <v>0</v>
      </c>
      <c r="CD194" s="165" t="str">
        <f t="shared" si="157"/>
        <v>OK</v>
      </c>
      <c r="CE194" s="165" t="str">
        <f t="shared" si="183"/>
        <v>OK</v>
      </c>
      <c r="CF194" s="165" t="str">
        <f t="shared" si="184"/>
        <v>OK</v>
      </c>
    </row>
    <row r="195" spans="1:84" hidden="1">
      <c r="A195" t="s">
        <v>956</v>
      </c>
      <c r="B195" s="108" t="s">
        <v>403</v>
      </c>
      <c r="C195" s="144" t="str">
        <f>IF($D$2="ET",VLOOKUP(B195,'N0.7_Lookup_References'!$E$13:$K$71,2,FALSE),IF('N2.1_Network_Risk_Summary'!$C$2="GD",VLOOKUP(B195,'N0.7_Lookup_References'!$E$13:$K$73,4,FALSE),IF($D$2="GT",VLOOKUP(B195,'N0.7_Lookup_References'!$E$13:$K$71,6,FALSE),"")))</f>
        <v>No entry required</v>
      </c>
      <c r="D195" s="241" t="str">
        <f>IF($D$2="ET",VLOOKUP(B195,'N0.7_Lookup_References'!$E$13:$K$71,3,FALSE),IF('N2.1_Network_Risk_Summary'!$C$2="GD",VLOOKUP(B195,'N0.7_Lookup_References'!$E$13:$K$73,5,FALSE),IF($D$2="GT",VLOOKUP(B133,'N0.7_Lookup_References'!$E$13:$K$71,7,FALSE),"")))</f>
        <v>-</v>
      </c>
      <c r="E195" s="314"/>
      <c r="F195" s="314"/>
      <c r="G195" s="314"/>
      <c r="H195" s="314"/>
      <c r="I195" s="314"/>
      <c r="J195" s="314"/>
      <c r="K195" s="314"/>
      <c r="L195" s="314"/>
      <c r="M195" s="314"/>
      <c r="N195" s="314"/>
      <c r="O195" s="314"/>
      <c r="P195" s="314"/>
      <c r="Q195" s="314"/>
      <c r="R195" s="314"/>
      <c r="S195" s="314"/>
      <c r="T195" s="314"/>
      <c r="U195" s="314"/>
      <c r="V195" s="314"/>
      <c r="W195" s="314"/>
      <c r="X195" s="314"/>
      <c r="Y195" s="314"/>
      <c r="Z195" s="314"/>
      <c r="AA195" s="314"/>
      <c r="AB195" s="314"/>
      <c r="AC195" s="314"/>
      <c r="AD195" s="314"/>
      <c r="AE195" s="314"/>
      <c r="AF195" s="314"/>
      <c r="AG195" s="314"/>
      <c r="AH195" s="314"/>
      <c r="AI195" s="315"/>
      <c r="AJ195" s="315"/>
      <c r="AK195" s="315"/>
      <c r="AL195" s="315"/>
      <c r="AM195" s="315"/>
      <c r="AN195" s="315"/>
      <c r="AO195" s="315"/>
      <c r="AP195" s="315"/>
      <c r="AQ195" s="315"/>
      <c r="AR195" s="315"/>
      <c r="AS195" s="66">
        <f t="shared" si="158"/>
        <v>0</v>
      </c>
      <c r="AT195" s="66">
        <f t="shared" si="159"/>
        <v>0</v>
      </c>
      <c r="AU195" s="66">
        <f t="shared" si="160"/>
        <v>0</v>
      </c>
      <c r="AV195" s="66">
        <f t="shared" si="161"/>
        <v>0</v>
      </c>
      <c r="AW195" s="66">
        <f t="shared" si="162"/>
        <v>0</v>
      </c>
      <c r="AX195" s="66">
        <f t="shared" si="163"/>
        <v>0</v>
      </c>
      <c r="AY195" s="66">
        <f t="shared" si="164"/>
        <v>0</v>
      </c>
      <c r="AZ195" s="66">
        <f t="shared" si="165"/>
        <v>0</v>
      </c>
      <c r="BA195" s="66">
        <f t="shared" si="166"/>
        <v>0</v>
      </c>
      <c r="BB195" s="66">
        <f t="shared" si="167"/>
        <v>0</v>
      </c>
      <c r="BC195" s="66">
        <f t="shared" si="168"/>
        <v>0</v>
      </c>
      <c r="BD195" s="66">
        <f t="shared" si="169"/>
        <v>0</v>
      </c>
      <c r="BE195" s="66">
        <f t="shared" si="170"/>
        <v>0</v>
      </c>
      <c r="BF195" s="66">
        <f t="shared" si="171"/>
        <v>0</v>
      </c>
      <c r="BG195" s="66">
        <f t="shared" si="172"/>
        <v>0</v>
      </c>
      <c r="BH195" s="66">
        <f t="shared" si="173"/>
        <v>0</v>
      </c>
      <c r="BI195" s="66">
        <f t="shared" si="174"/>
        <v>0</v>
      </c>
      <c r="BJ195" s="66">
        <f t="shared" si="175"/>
        <v>0</v>
      </c>
      <c r="BK195" s="66">
        <f t="shared" si="176"/>
        <v>0</v>
      </c>
      <c r="BL195" s="66">
        <f t="shared" si="177"/>
        <v>0</v>
      </c>
      <c r="BN195" s="109">
        <f t="shared" si="178"/>
        <v>0</v>
      </c>
      <c r="BO195" s="30">
        <f t="shared" si="156"/>
        <v>0</v>
      </c>
      <c r="BP195" s="30">
        <f t="shared" si="179"/>
        <v>0</v>
      </c>
      <c r="BQ195" s="30">
        <f t="shared" si="180"/>
        <v>0</v>
      </c>
      <c r="BR195" s="30">
        <f t="shared" si="181"/>
        <v>0</v>
      </c>
      <c r="BS195" s="30">
        <f t="shared" si="182"/>
        <v>0</v>
      </c>
      <c r="BU195" s="263"/>
      <c r="BV195" s="263"/>
      <c r="BW195" s="263"/>
      <c r="BX195" s="263"/>
      <c r="BY195" s="263"/>
      <c r="BZ195" s="263"/>
      <c r="CA195" s="263"/>
      <c r="CB195" s="270">
        <f t="shared" si="143"/>
        <v>0</v>
      </c>
      <c r="CD195" s="165" t="str">
        <f t="shared" si="157"/>
        <v>OK</v>
      </c>
      <c r="CE195" s="165" t="str">
        <f t="shared" si="183"/>
        <v>OK</v>
      </c>
      <c r="CF195" s="165" t="str">
        <f t="shared" si="184"/>
        <v>OK</v>
      </c>
    </row>
    <row r="196" spans="1:84" hidden="1">
      <c r="A196" t="s">
        <v>956</v>
      </c>
      <c r="B196" s="108" t="s">
        <v>405</v>
      </c>
      <c r="C196" s="144" t="str">
        <f>IF($D$2="ET",VLOOKUP(B196,'N0.7_Lookup_References'!$E$13:$K$71,2,FALSE),IF('N2.1_Network_Risk_Summary'!$C$2="GD",VLOOKUP(B196,'N0.7_Lookup_References'!$E$13:$K$73,4,FALSE),IF($D$2="GT",VLOOKUP(B196,'N0.7_Lookup_References'!$E$13:$K$71,6,FALSE),"")))</f>
        <v>No entry required</v>
      </c>
      <c r="D196" s="241" t="str">
        <f>IF($D$2="ET",VLOOKUP(B196,'N0.7_Lookup_References'!$E$13:$K$71,3,FALSE),IF('N2.1_Network_Risk_Summary'!$C$2="GD",VLOOKUP(B196,'N0.7_Lookup_References'!$E$13:$K$73,5,FALSE),IF($D$2="GT",VLOOKUP(B134,'N0.7_Lookup_References'!$E$13:$K$71,7,FALSE),"")))</f>
        <v>-</v>
      </c>
      <c r="E196" s="314"/>
      <c r="F196" s="314"/>
      <c r="G196" s="314"/>
      <c r="H196" s="314"/>
      <c r="I196" s="314"/>
      <c r="J196" s="314"/>
      <c r="K196" s="314"/>
      <c r="L196" s="314"/>
      <c r="M196" s="314"/>
      <c r="N196" s="314"/>
      <c r="O196" s="314"/>
      <c r="P196" s="314"/>
      <c r="Q196" s="314"/>
      <c r="R196" s="314"/>
      <c r="S196" s="314"/>
      <c r="T196" s="314"/>
      <c r="U196" s="314"/>
      <c r="V196" s="314"/>
      <c r="W196" s="314"/>
      <c r="X196" s="314"/>
      <c r="Y196" s="314"/>
      <c r="Z196" s="314"/>
      <c r="AA196" s="314"/>
      <c r="AB196" s="314"/>
      <c r="AC196" s="314"/>
      <c r="AD196" s="314"/>
      <c r="AE196" s="314"/>
      <c r="AF196" s="314"/>
      <c r="AG196" s="314"/>
      <c r="AH196" s="314"/>
      <c r="AI196" s="315"/>
      <c r="AJ196" s="315"/>
      <c r="AK196" s="315"/>
      <c r="AL196" s="315"/>
      <c r="AM196" s="315"/>
      <c r="AN196" s="315"/>
      <c r="AO196" s="315"/>
      <c r="AP196" s="315"/>
      <c r="AQ196" s="315"/>
      <c r="AR196" s="315"/>
      <c r="AS196" s="66">
        <f t="shared" si="158"/>
        <v>0</v>
      </c>
      <c r="AT196" s="66">
        <f t="shared" si="159"/>
        <v>0</v>
      </c>
      <c r="AU196" s="66">
        <f t="shared" si="160"/>
        <v>0</v>
      </c>
      <c r="AV196" s="66">
        <f t="shared" si="161"/>
        <v>0</v>
      </c>
      <c r="AW196" s="66">
        <f t="shared" si="162"/>
        <v>0</v>
      </c>
      <c r="AX196" s="66">
        <f t="shared" si="163"/>
        <v>0</v>
      </c>
      <c r="AY196" s="66">
        <f t="shared" si="164"/>
        <v>0</v>
      </c>
      <c r="AZ196" s="66">
        <f t="shared" si="165"/>
        <v>0</v>
      </c>
      <c r="BA196" s="66">
        <f t="shared" si="166"/>
        <v>0</v>
      </c>
      <c r="BB196" s="66">
        <f t="shared" si="167"/>
        <v>0</v>
      </c>
      <c r="BC196" s="66">
        <f t="shared" si="168"/>
        <v>0</v>
      </c>
      <c r="BD196" s="66">
        <f t="shared" si="169"/>
        <v>0</v>
      </c>
      <c r="BE196" s="66">
        <f t="shared" si="170"/>
        <v>0</v>
      </c>
      <c r="BF196" s="66">
        <f t="shared" si="171"/>
        <v>0</v>
      </c>
      <c r="BG196" s="66">
        <f t="shared" si="172"/>
        <v>0</v>
      </c>
      <c r="BH196" s="66">
        <f t="shared" si="173"/>
        <v>0</v>
      </c>
      <c r="BI196" s="66">
        <f t="shared" si="174"/>
        <v>0</v>
      </c>
      <c r="BJ196" s="66">
        <f t="shared" si="175"/>
        <v>0</v>
      </c>
      <c r="BK196" s="66">
        <f t="shared" si="176"/>
        <v>0</v>
      </c>
      <c r="BL196" s="66">
        <f t="shared" si="177"/>
        <v>0</v>
      </c>
      <c r="BN196" s="109">
        <f t="shared" si="178"/>
        <v>0</v>
      </c>
      <c r="BO196" s="30">
        <f t="shared" si="156"/>
        <v>0</v>
      </c>
      <c r="BP196" s="30">
        <f t="shared" si="179"/>
        <v>0</v>
      </c>
      <c r="BQ196" s="30">
        <f t="shared" si="180"/>
        <v>0</v>
      </c>
      <c r="BR196" s="30">
        <f t="shared" si="181"/>
        <v>0</v>
      </c>
      <c r="BS196" s="30">
        <f t="shared" si="182"/>
        <v>0</v>
      </c>
      <c r="BU196" s="263"/>
      <c r="BV196" s="263"/>
      <c r="BW196" s="263"/>
      <c r="BX196" s="263"/>
      <c r="BY196" s="263"/>
      <c r="BZ196" s="263"/>
      <c r="CA196" s="263"/>
      <c r="CB196" s="270">
        <f t="shared" si="143"/>
        <v>0</v>
      </c>
      <c r="CD196" s="165" t="str">
        <f t="shared" si="157"/>
        <v>OK</v>
      </c>
      <c r="CE196" s="165" t="str">
        <f t="shared" si="183"/>
        <v>OK</v>
      </c>
      <c r="CF196" s="165" t="str">
        <f t="shared" si="184"/>
        <v>OK</v>
      </c>
    </row>
    <row r="197" spans="1:84" hidden="1">
      <c r="A197" t="s">
        <v>956</v>
      </c>
      <c r="B197" s="108" t="s">
        <v>407</v>
      </c>
      <c r="C197" s="144" t="str">
        <f>IF($D$2="ET",VLOOKUP(B197,'N0.7_Lookup_References'!$E$13:$K$71,2,FALSE),IF('N2.1_Network_Risk_Summary'!$C$2="GD",VLOOKUP(B197,'N0.7_Lookup_References'!$E$13:$K$73,4,FALSE),IF($D$2="GT",VLOOKUP(B197,'N0.7_Lookup_References'!$E$13:$K$71,6,FALSE),"")))</f>
        <v>No entry required</v>
      </c>
      <c r="D197" s="241" t="str">
        <f>IF($D$2="ET",VLOOKUP(B197,'N0.7_Lookup_References'!$E$13:$K$71,3,FALSE),IF('N2.1_Network_Risk_Summary'!$C$2="GD",VLOOKUP(B197,'N0.7_Lookup_References'!$E$13:$K$73,5,FALSE),IF($D$2="GT",VLOOKUP(B135,'N0.7_Lookup_References'!$E$13:$K$71,7,FALSE),"")))</f>
        <v>-</v>
      </c>
      <c r="E197" s="314"/>
      <c r="F197" s="314"/>
      <c r="G197" s="314"/>
      <c r="H197" s="314"/>
      <c r="I197" s="314"/>
      <c r="J197" s="314"/>
      <c r="K197" s="314"/>
      <c r="L197" s="314"/>
      <c r="M197" s="314"/>
      <c r="N197" s="314"/>
      <c r="O197" s="314"/>
      <c r="P197" s="314"/>
      <c r="Q197" s="314"/>
      <c r="R197" s="314"/>
      <c r="S197" s="314"/>
      <c r="T197" s="314"/>
      <c r="U197" s="314"/>
      <c r="V197" s="314"/>
      <c r="W197" s="314"/>
      <c r="X197" s="314"/>
      <c r="Y197" s="314"/>
      <c r="Z197" s="314"/>
      <c r="AA197" s="314"/>
      <c r="AB197" s="314"/>
      <c r="AC197" s="314"/>
      <c r="AD197" s="314"/>
      <c r="AE197" s="314"/>
      <c r="AF197" s="314"/>
      <c r="AG197" s="314"/>
      <c r="AH197" s="314"/>
      <c r="AI197" s="315"/>
      <c r="AJ197" s="315"/>
      <c r="AK197" s="315"/>
      <c r="AL197" s="315"/>
      <c r="AM197" s="315"/>
      <c r="AN197" s="315"/>
      <c r="AO197" s="315"/>
      <c r="AP197" s="315"/>
      <c r="AQ197" s="315"/>
      <c r="AR197" s="315"/>
      <c r="AS197" s="66">
        <f t="shared" si="158"/>
        <v>0</v>
      </c>
      <c r="AT197" s="66">
        <f t="shared" si="159"/>
        <v>0</v>
      </c>
      <c r="AU197" s="66">
        <f t="shared" si="160"/>
        <v>0</v>
      </c>
      <c r="AV197" s="66">
        <f t="shared" si="161"/>
        <v>0</v>
      </c>
      <c r="AW197" s="66">
        <f t="shared" si="162"/>
        <v>0</v>
      </c>
      <c r="AX197" s="66">
        <f t="shared" si="163"/>
        <v>0</v>
      </c>
      <c r="AY197" s="66">
        <f t="shared" si="164"/>
        <v>0</v>
      </c>
      <c r="AZ197" s="66">
        <f t="shared" si="165"/>
        <v>0</v>
      </c>
      <c r="BA197" s="66">
        <f t="shared" si="166"/>
        <v>0</v>
      </c>
      <c r="BB197" s="66">
        <f t="shared" si="167"/>
        <v>0</v>
      </c>
      <c r="BC197" s="66">
        <f t="shared" si="168"/>
        <v>0</v>
      </c>
      <c r="BD197" s="66">
        <f t="shared" si="169"/>
        <v>0</v>
      </c>
      <c r="BE197" s="66">
        <f t="shared" si="170"/>
        <v>0</v>
      </c>
      <c r="BF197" s="66">
        <f t="shared" si="171"/>
        <v>0</v>
      </c>
      <c r="BG197" s="66">
        <f t="shared" si="172"/>
        <v>0</v>
      </c>
      <c r="BH197" s="66">
        <f t="shared" si="173"/>
        <v>0</v>
      </c>
      <c r="BI197" s="66">
        <f t="shared" si="174"/>
        <v>0</v>
      </c>
      <c r="BJ197" s="66">
        <f t="shared" si="175"/>
        <v>0</v>
      </c>
      <c r="BK197" s="66">
        <f t="shared" si="176"/>
        <v>0</v>
      </c>
      <c r="BL197" s="66">
        <f t="shared" si="177"/>
        <v>0</v>
      </c>
      <c r="BN197" s="109">
        <f t="shared" si="178"/>
        <v>0</v>
      </c>
      <c r="BO197" s="30">
        <f t="shared" si="156"/>
        <v>0</v>
      </c>
      <c r="BP197" s="30">
        <f t="shared" si="179"/>
        <v>0</v>
      </c>
      <c r="BQ197" s="30">
        <f t="shared" si="180"/>
        <v>0</v>
      </c>
      <c r="BR197" s="30">
        <f t="shared" si="181"/>
        <v>0</v>
      </c>
      <c r="BS197" s="30">
        <f t="shared" si="182"/>
        <v>0</v>
      </c>
      <c r="BU197" s="263"/>
      <c r="BV197" s="263"/>
      <c r="BW197" s="263"/>
      <c r="BX197" s="263"/>
      <c r="BY197" s="263"/>
      <c r="BZ197" s="263"/>
      <c r="CA197" s="263"/>
      <c r="CB197" s="270">
        <f t="shared" si="143"/>
        <v>0</v>
      </c>
      <c r="CD197" s="165" t="str">
        <f t="shared" si="157"/>
        <v>OK</v>
      </c>
      <c r="CE197" s="165" t="str">
        <f t="shared" si="183"/>
        <v>OK</v>
      </c>
      <c r="CF197" s="165" t="str">
        <f t="shared" si="184"/>
        <v>OK</v>
      </c>
    </row>
    <row r="198" spans="1:84" hidden="1">
      <c r="A198" t="s">
        <v>956</v>
      </c>
      <c r="B198" s="108" t="s">
        <v>409</v>
      </c>
      <c r="C198" s="144" t="str">
        <f>IF($D$2="ET",VLOOKUP(B198,'N0.7_Lookup_References'!$E$13:$K$71,2,FALSE),IF('N2.1_Network_Risk_Summary'!$C$2="GD",VLOOKUP(B198,'N0.7_Lookup_References'!$E$13:$K$73,4,FALSE),IF($D$2="GT",VLOOKUP(B198,'N0.7_Lookup_References'!$E$13:$K$71,6,FALSE),"")))</f>
        <v>No entry required</v>
      </c>
      <c r="D198" s="241" t="str">
        <f>IF($D$2="ET",VLOOKUP(B198,'N0.7_Lookup_References'!$E$13:$K$71,3,FALSE),IF('N2.1_Network_Risk_Summary'!$C$2="GD",VLOOKUP(B198,'N0.7_Lookup_References'!$E$13:$K$73,5,FALSE),IF($D$2="GT",VLOOKUP(B136,'N0.7_Lookup_References'!$E$13:$K$71,7,FALSE),"")))</f>
        <v>-</v>
      </c>
      <c r="E198" s="314"/>
      <c r="F198" s="314"/>
      <c r="G198" s="314"/>
      <c r="H198" s="314"/>
      <c r="I198" s="314"/>
      <c r="J198" s="314"/>
      <c r="K198" s="314"/>
      <c r="L198" s="314"/>
      <c r="M198" s="314"/>
      <c r="N198" s="314"/>
      <c r="O198" s="314"/>
      <c r="P198" s="314"/>
      <c r="Q198" s="314"/>
      <c r="R198" s="314"/>
      <c r="S198" s="314"/>
      <c r="T198" s="314"/>
      <c r="U198" s="314"/>
      <c r="V198" s="314"/>
      <c r="W198" s="314"/>
      <c r="X198" s="314"/>
      <c r="Y198" s="314"/>
      <c r="Z198" s="314"/>
      <c r="AA198" s="314"/>
      <c r="AB198" s="314"/>
      <c r="AC198" s="314"/>
      <c r="AD198" s="314"/>
      <c r="AE198" s="314"/>
      <c r="AF198" s="314"/>
      <c r="AG198" s="314"/>
      <c r="AH198" s="314"/>
      <c r="AI198" s="315"/>
      <c r="AJ198" s="315"/>
      <c r="AK198" s="315"/>
      <c r="AL198" s="315"/>
      <c r="AM198" s="315"/>
      <c r="AN198" s="315"/>
      <c r="AO198" s="315"/>
      <c r="AP198" s="315"/>
      <c r="AQ198" s="315"/>
      <c r="AR198" s="315"/>
      <c r="AS198" s="66">
        <f t="shared" si="158"/>
        <v>0</v>
      </c>
      <c r="AT198" s="66">
        <f t="shared" si="159"/>
        <v>0</v>
      </c>
      <c r="AU198" s="66">
        <f t="shared" si="160"/>
        <v>0</v>
      </c>
      <c r="AV198" s="66">
        <f t="shared" si="161"/>
        <v>0</v>
      </c>
      <c r="AW198" s="66">
        <f t="shared" si="162"/>
        <v>0</v>
      </c>
      <c r="AX198" s="66">
        <f t="shared" si="163"/>
        <v>0</v>
      </c>
      <c r="AY198" s="66">
        <f t="shared" si="164"/>
        <v>0</v>
      </c>
      <c r="AZ198" s="66">
        <f t="shared" si="165"/>
        <v>0</v>
      </c>
      <c r="BA198" s="66">
        <f t="shared" si="166"/>
        <v>0</v>
      </c>
      <c r="BB198" s="66">
        <f t="shared" si="167"/>
        <v>0</v>
      </c>
      <c r="BC198" s="66">
        <f t="shared" si="168"/>
        <v>0</v>
      </c>
      <c r="BD198" s="66">
        <f t="shared" si="169"/>
        <v>0</v>
      </c>
      <c r="BE198" s="66">
        <f t="shared" si="170"/>
        <v>0</v>
      </c>
      <c r="BF198" s="66">
        <f t="shared" si="171"/>
        <v>0</v>
      </c>
      <c r="BG198" s="66">
        <f t="shared" si="172"/>
        <v>0</v>
      </c>
      <c r="BH198" s="66">
        <f t="shared" si="173"/>
        <v>0</v>
      </c>
      <c r="BI198" s="66">
        <f t="shared" si="174"/>
        <v>0</v>
      </c>
      <c r="BJ198" s="66">
        <f t="shared" si="175"/>
        <v>0</v>
      </c>
      <c r="BK198" s="66">
        <f t="shared" si="176"/>
        <v>0</v>
      </c>
      <c r="BL198" s="66">
        <f t="shared" si="177"/>
        <v>0</v>
      </c>
      <c r="BN198" s="109">
        <f t="shared" si="178"/>
        <v>0</v>
      </c>
      <c r="BO198" s="30">
        <f t="shared" si="156"/>
        <v>0</v>
      </c>
      <c r="BP198" s="30">
        <f t="shared" si="179"/>
        <v>0</v>
      </c>
      <c r="BQ198" s="30">
        <f t="shared" si="180"/>
        <v>0</v>
      </c>
      <c r="BR198" s="30">
        <f t="shared" si="181"/>
        <v>0</v>
      </c>
      <c r="BS198" s="30">
        <f t="shared" si="182"/>
        <v>0</v>
      </c>
      <c r="BU198" s="263"/>
      <c r="BV198" s="263"/>
      <c r="BW198" s="263"/>
      <c r="BX198" s="263"/>
      <c r="BY198" s="263"/>
      <c r="BZ198" s="263"/>
      <c r="CA198" s="263"/>
      <c r="CB198" s="270">
        <f t="shared" si="143"/>
        <v>0</v>
      </c>
      <c r="CD198" s="165" t="str">
        <f t="shared" si="157"/>
        <v>OK</v>
      </c>
      <c r="CE198" s="165" t="str">
        <f t="shared" si="183"/>
        <v>OK</v>
      </c>
      <c r="CF198" s="165" t="str">
        <f t="shared" si="184"/>
        <v>OK</v>
      </c>
    </row>
    <row r="199" spans="1:84" hidden="1">
      <c r="A199" t="s">
        <v>956</v>
      </c>
      <c r="B199" s="108" t="s">
        <v>411</v>
      </c>
      <c r="C199" s="144" t="str">
        <f>IF($D$2="ET",VLOOKUP(B199,'N0.7_Lookup_References'!$E$13:$K$71,2,FALSE),IF('N2.1_Network_Risk_Summary'!$C$2="GD",VLOOKUP(B199,'N0.7_Lookup_References'!$E$13:$K$73,4,FALSE),IF($D$2="GT",VLOOKUP(B199,'N0.7_Lookup_References'!$E$13:$K$71,6,FALSE),"")))</f>
        <v>No entry required</v>
      </c>
      <c r="D199" s="241" t="str">
        <f>IF($D$2="ET",VLOOKUP(B199,'N0.7_Lookup_References'!$E$13:$K$71,3,FALSE),IF('N2.1_Network_Risk_Summary'!$C$2="GD",VLOOKUP(B199,'N0.7_Lookup_References'!$E$13:$K$73,5,FALSE),IF($D$2="GT",VLOOKUP(B137,'N0.7_Lookup_References'!$E$13:$K$71,7,FALSE),"")))</f>
        <v>-</v>
      </c>
      <c r="E199" s="314"/>
      <c r="F199" s="314"/>
      <c r="G199" s="314"/>
      <c r="H199" s="314"/>
      <c r="I199" s="314"/>
      <c r="J199" s="314"/>
      <c r="K199" s="314"/>
      <c r="L199" s="314"/>
      <c r="M199" s="314"/>
      <c r="N199" s="314"/>
      <c r="O199" s="314"/>
      <c r="P199" s="314"/>
      <c r="Q199" s="314"/>
      <c r="R199" s="314"/>
      <c r="S199" s="314"/>
      <c r="T199" s="314"/>
      <c r="U199" s="314"/>
      <c r="V199" s="314"/>
      <c r="W199" s="314"/>
      <c r="X199" s="314"/>
      <c r="Y199" s="314"/>
      <c r="Z199" s="314"/>
      <c r="AA199" s="314"/>
      <c r="AB199" s="314"/>
      <c r="AC199" s="314"/>
      <c r="AD199" s="314"/>
      <c r="AE199" s="314"/>
      <c r="AF199" s="314"/>
      <c r="AG199" s="314"/>
      <c r="AH199" s="314"/>
      <c r="AI199" s="315"/>
      <c r="AJ199" s="315"/>
      <c r="AK199" s="315"/>
      <c r="AL199" s="315"/>
      <c r="AM199" s="315"/>
      <c r="AN199" s="315"/>
      <c r="AO199" s="315"/>
      <c r="AP199" s="315"/>
      <c r="AQ199" s="315"/>
      <c r="AR199" s="315"/>
      <c r="AS199" s="66">
        <f t="shared" si="158"/>
        <v>0</v>
      </c>
      <c r="AT199" s="66">
        <f t="shared" si="159"/>
        <v>0</v>
      </c>
      <c r="AU199" s="66">
        <f t="shared" si="160"/>
        <v>0</v>
      </c>
      <c r="AV199" s="66">
        <f t="shared" si="161"/>
        <v>0</v>
      </c>
      <c r="AW199" s="66">
        <f t="shared" si="162"/>
        <v>0</v>
      </c>
      <c r="AX199" s="66">
        <f t="shared" si="163"/>
        <v>0</v>
      </c>
      <c r="AY199" s="66">
        <f t="shared" si="164"/>
        <v>0</v>
      </c>
      <c r="AZ199" s="66">
        <f t="shared" si="165"/>
        <v>0</v>
      </c>
      <c r="BA199" s="66">
        <f t="shared" si="166"/>
        <v>0</v>
      </c>
      <c r="BB199" s="66">
        <f t="shared" si="167"/>
        <v>0</v>
      </c>
      <c r="BC199" s="66">
        <f t="shared" si="168"/>
        <v>0</v>
      </c>
      <c r="BD199" s="66">
        <f t="shared" si="169"/>
        <v>0</v>
      </c>
      <c r="BE199" s="66">
        <f t="shared" si="170"/>
        <v>0</v>
      </c>
      <c r="BF199" s="66">
        <f t="shared" si="171"/>
        <v>0</v>
      </c>
      <c r="BG199" s="66">
        <f t="shared" si="172"/>
        <v>0</v>
      </c>
      <c r="BH199" s="66">
        <f t="shared" si="173"/>
        <v>0</v>
      </c>
      <c r="BI199" s="66">
        <f t="shared" si="174"/>
        <v>0</v>
      </c>
      <c r="BJ199" s="66">
        <f t="shared" si="175"/>
        <v>0</v>
      </c>
      <c r="BK199" s="66">
        <f t="shared" si="176"/>
        <v>0</v>
      </c>
      <c r="BL199" s="66">
        <f t="shared" si="177"/>
        <v>0</v>
      </c>
      <c r="BN199" s="109">
        <f t="shared" si="178"/>
        <v>0</v>
      </c>
      <c r="BO199" s="30">
        <f t="shared" si="156"/>
        <v>0</v>
      </c>
      <c r="BP199" s="30">
        <f t="shared" si="179"/>
        <v>0</v>
      </c>
      <c r="BQ199" s="30">
        <f t="shared" si="180"/>
        <v>0</v>
      </c>
      <c r="BR199" s="30">
        <f t="shared" si="181"/>
        <v>0</v>
      </c>
      <c r="BS199" s="30">
        <f t="shared" si="182"/>
        <v>0</v>
      </c>
      <c r="BU199" s="263"/>
      <c r="BV199" s="263"/>
      <c r="BW199" s="263"/>
      <c r="BX199" s="263"/>
      <c r="BY199" s="263"/>
      <c r="BZ199" s="263"/>
      <c r="CA199" s="263"/>
      <c r="CB199" s="270">
        <f t="shared" si="143"/>
        <v>0</v>
      </c>
      <c r="CD199" s="165" t="str">
        <f t="shared" si="157"/>
        <v>OK</v>
      </c>
      <c r="CE199" s="165" t="str">
        <f t="shared" si="183"/>
        <v>OK</v>
      </c>
      <c r="CF199" s="165" t="str">
        <f t="shared" si="184"/>
        <v>OK</v>
      </c>
    </row>
    <row r="200" spans="1:84" hidden="1">
      <c r="A200" t="s">
        <v>956</v>
      </c>
      <c r="B200" s="108" t="s">
        <v>413</v>
      </c>
      <c r="C200" s="144" t="str">
        <f>IF($D$2="ET",VLOOKUP(B200,'N0.7_Lookup_References'!$E$13:$K$71,2,FALSE),IF('N2.1_Network_Risk_Summary'!$C$2="GD",VLOOKUP(B200,'N0.7_Lookup_References'!$E$13:$K$73,4,FALSE),IF($D$2="GT",VLOOKUP(B200,'N0.7_Lookup_References'!$E$13:$K$71,6,FALSE),"")))</f>
        <v>No entry required</v>
      </c>
      <c r="D200" s="241" t="str">
        <f>IF($D$2="ET",VLOOKUP(B200,'N0.7_Lookup_References'!$E$13:$K$71,3,FALSE),IF('N2.1_Network_Risk_Summary'!$C$2="GD",VLOOKUP(B200,'N0.7_Lookup_References'!$E$13:$K$73,5,FALSE),IF($D$2="GT",VLOOKUP(B138,'N0.7_Lookup_References'!$E$13:$K$71,7,FALSE),"")))</f>
        <v>-</v>
      </c>
      <c r="E200" s="314"/>
      <c r="F200" s="314"/>
      <c r="G200" s="314"/>
      <c r="H200" s="314"/>
      <c r="I200" s="314"/>
      <c r="J200" s="314"/>
      <c r="K200" s="314"/>
      <c r="L200" s="314"/>
      <c r="M200" s="314"/>
      <c r="N200" s="314"/>
      <c r="O200" s="314"/>
      <c r="P200" s="314"/>
      <c r="Q200" s="314"/>
      <c r="R200" s="314"/>
      <c r="S200" s="314"/>
      <c r="T200" s="314"/>
      <c r="U200" s="314"/>
      <c r="V200" s="314"/>
      <c r="W200" s="314"/>
      <c r="X200" s="314"/>
      <c r="Y200" s="314"/>
      <c r="Z200" s="314"/>
      <c r="AA200" s="314"/>
      <c r="AB200" s="314"/>
      <c r="AC200" s="314"/>
      <c r="AD200" s="314"/>
      <c r="AE200" s="314"/>
      <c r="AF200" s="314"/>
      <c r="AG200" s="314"/>
      <c r="AH200" s="314"/>
      <c r="AI200" s="315"/>
      <c r="AJ200" s="315"/>
      <c r="AK200" s="315"/>
      <c r="AL200" s="315"/>
      <c r="AM200" s="315"/>
      <c r="AN200" s="315"/>
      <c r="AO200" s="315"/>
      <c r="AP200" s="315"/>
      <c r="AQ200" s="315"/>
      <c r="AR200" s="315"/>
      <c r="AS200" s="66">
        <f t="shared" si="158"/>
        <v>0</v>
      </c>
      <c r="AT200" s="66">
        <f t="shared" si="159"/>
        <v>0</v>
      </c>
      <c r="AU200" s="66">
        <f t="shared" si="160"/>
        <v>0</v>
      </c>
      <c r="AV200" s="66">
        <f t="shared" si="161"/>
        <v>0</v>
      </c>
      <c r="AW200" s="66">
        <f t="shared" si="162"/>
        <v>0</v>
      </c>
      <c r="AX200" s="66">
        <f t="shared" si="163"/>
        <v>0</v>
      </c>
      <c r="AY200" s="66">
        <f t="shared" si="164"/>
        <v>0</v>
      </c>
      <c r="AZ200" s="66">
        <f t="shared" si="165"/>
        <v>0</v>
      </c>
      <c r="BA200" s="66">
        <f t="shared" si="166"/>
        <v>0</v>
      </c>
      <c r="BB200" s="66">
        <f t="shared" si="167"/>
        <v>0</v>
      </c>
      <c r="BC200" s="66">
        <f t="shared" si="168"/>
        <v>0</v>
      </c>
      <c r="BD200" s="66">
        <f t="shared" si="169"/>
        <v>0</v>
      </c>
      <c r="BE200" s="66">
        <f t="shared" si="170"/>
        <v>0</v>
      </c>
      <c r="BF200" s="66">
        <f t="shared" si="171"/>
        <v>0</v>
      </c>
      <c r="BG200" s="66">
        <f t="shared" si="172"/>
        <v>0</v>
      </c>
      <c r="BH200" s="66">
        <f t="shared" si="173"/>
        <v>0</v>
      </c>
      <c r="BI200" s="66">
        <f t="shared" si="174"/>
        <v>0</v>
      </c>
      <c r="BJ200" s="66">
        <f t="shared" si="175"/>
        <v>0</v>
      </c>
      <c r="BK200" s="66">
        <f t="shared" si="176"/>
        <v>0</v>
      </c>
      <c r="BL200" s="66">
        <f t="shared" si="177"/>
        <v>0</v>
      </c>
      <c r="BN200" s="109">
        <f t="shared" si="178"/>
        <v>0</v>
      </c>
      <c r="BO200" s="30">
        <f t="shared" si="156"/>
        <v>0</v>
      </c>
      <c r="BP200" s="30">
        <f t="shared" si="179"/>
        <v>0</v>
      </c>
      <c r="BQ200" s="30">
        <f t="shared" si="180"/>
        <v>0</v>
      </c>
      <c r="BR200" s="30">
        <f t="shared" si="181"/>
        <v>0</v>
      </c>
      <c r="BS200" s="30">
        <f t="shared" si="182"/>
        <v>0</v>
      </c>
      <c r="BU200" s="263"/>
      <c r="BV200" s="263"/>
      <c r="BW200" s="263"/>
      <c r="BX200" s="263"/>
      <c r="BY200" s="263"/>
      <c r="BZ200" s="263"/>
      <c r="CA200" s="263"/>
      <c r="CB200" s="270">
        <f t="shared" si="143"/>
        <v>0</v>
      </c>
      <c r="CD200" s="165" t="str">
        <f t="shared" si="157"/>
        <v>OK</v>
      </c>
      <c r="CE200" s="165" t="str">
        <f t="shared" si="183"/>
        <v>OK</v>
      </c>
      <c r="CF200" s="165" t="str">
        <f t="shared" si="184"/>
        <v>OK</v>
      </c>
    </row>
    <row r="201" spans="1:84" hidden="1">
      <c r="A201" t="s">
        <v>956</v>
      </c>
      <c r="B201" s="108" t="s">
        <v>415</v>
      </c>
      <c r="C201" s="144" t="str">
        <f>IF($D$2="ET",VLOOKUP(B201,'N0.7_Lookup_References'!$E$13:$K$71,2,FALSE),IF('N2.1_Network_Risk_Summary'!$C$2="GD",VLOOKUP(B201,'N0.7_Lookup_References'!$E$13:$K$73,4,FALSE),IF($D$2="GT",VLOOKUP(B201,'N0.7_Lookup_References'!$E$13:$K$71,6,FALSE),"")))</f>
        <v>No entry required</v>
      </c>
      <c r="D201" s="241" t="str">
        <f>IF($D$2="ET",VLOOKUP(B201,'N0.7_Lookup_References'!$E$13:$K$71,3,FALSE),IF('N2.1_Network_Risk_Summary'!$C$2="GD",VLOOKUP(B201,'N0.7_Lookup_References'!$E$13:$K$73,5,FALSE),IF($D$2="GT",VLOOKUP(B139,'N0.7_Lookup_References'!$E$13:$K$71,7,FALSE),"")))</f>
        <v>-</v>
      </c>
      <c r="E201" s="314"/>
      <c r="F201" s="314"/>
      <c r="G201" s="314"/>
      <c r="H201" s="314"/>
      <c r="I201" s="314"/>
      <c r="J201" s="314"/>
      <c r="K201" s="314"/>
      <c r="L201" s="314"/>
      <c r="M201" s="314"/>
      <c r="N201" s="314"/>
      <c r="O201" s="314"/>
      <c r="P201" s="314"/>
      <c r="Q201" s="314"/>
      <c r="R201" s="314"/>
      <c r="S201" s="314"/>
      <c r="T201" s="314"/>
      <c r="U201" s="314"/>
      <c r="V201" s="314"/>
      <c r="W201" s="314"/>
      <c r="X201" s="314"/>
      <c r="Y201" s="314"/>
      <c r="Z201" s="314"/>
      <c r="AA201" s="314"/>
      <c r="AB201" s="314"/>
      <c r="AC201" s="314"/>
      <c r="AD201" s="314"/>
      <c r="AE201" s="314"/>
      <c r="AF201" s="314"/>
      <c r="AG201" s="314"/>
      <c r="AH201" s="314"/>
      <c r="AI201" s="315"/>
      <c r="AJ201" s="315"/>
      <c r="AK201" s="315"/>
      <c r="AL201" s="315"/>
      <c r="AM201" s="315"/>
      <c r="AN201" s="315"/>
      <c r="AO201" s="315"/>
      <c r="AP201" s="315"/>
      <c r="AQ201" s="315"/>
      <c r="AR201" s="315"/>
      <c r="AS201" s="66">
        <f t="shared" si="158"/>
        <v>0</v>
      </c>
      <c r="AT201" s="66">
        <f t="shared" si="159"/>
        <v>0</v>
      </c>
      <c r="AU201" s="66">
        <f t="shared" si="160"/>
        <v>0</v>
      </c>
      <c r="AV201" s="66">
        <f t="shared" si="161"/>
        <v>0</v>
      </c>
      <c r="AW201" s="66">
        <f t="shared" si="162"/>
        <v>0</v>
      </c>
      <c r="AX201" s="66">
        <f t="shared" si="163"/>
        <v>0</v>
      </c>
      <c r="AY201" s="66">
        <f t="shared" si="164"/>
        <v>0</v>
      </c>
      <c r="AZ201" s="66">
        <f t="shared" si="165"/>
        <v>0</v>
      </c>
      <c r="BA201" s="66">
        <f t="shared" si="166"/>
        <v>0</v>
      </c>
      <c r="BB201" s="66">
        <f t="shared" si="167"/>
        <v>0</v>
      </c>
      <c r="BC201" s="66">
        <f t="shared" si="168"/>
        <v>0</v>
      </c>
      <c r="BD201" s="66">
        <f t="shared" si="169"/>
        <v>0</v>
      </c>
      <c r="BE201" s="66">
        <f t="shared" si="170"/>
        <v>0</v>
      </c>
      <c r="BF201" s="66">
        <f t="shared" si="171"/>
        <v>0</v>
      </c>
      <c r="BG201" s="66">
        <f t="shared" si="172"/>
        <v>0</v>
      </c>
      <c r="BH201" s="66">
        <f t="shared" si="173"/>
        <v>0</v>
      </c>
      <c r="BI201" s="66">
        <f t="shared" si="174"/>
        <v>0</v>
      </c>
      <c r="BJ201" s="66">
        <f t="shared" si="175"/>
        <v>0</v>
      </c>
      <c r="BK201" s="66">
        <f t="shared" si="176"/>
        <v>0</v>
      </c>
      <c r="BL201" s="66">
        <f t="shared" si="177"/>
        <v>0</v>
      </c>
      <c r="BN201" s="109">
        <f t="shared" si="178"/>
        <v>0</v>
      </c>
      <c r="BO201" s="30">
        <f t="shared" si="156"/>
        <v>0</v>
      </c>
      <c r="BP201" s="30">
        <f t="shared" si="179"/>
        <v>0</v>
      </c>
      <c r="BQ201" s="30">
        <f t="shared" si="180"/>
        <v>0</v>
      </c>
      <c r="BR201" s="30">
        <f t="shared" si="181"/>
        <v>0</v>
      </c>
      <c r="BS201" s="30">
        <f t="shared" si="182"/>
        <v>0</v>
      </c>
      <c r="BU201" s="263"/>
      <c r="BV201" s="263"/>
      <c r="BW201" s="263"/>
      <c r="BX201" s="263"/>
      <c r="BY201" s="263"/>
      <c r="BZ201" s="263"/>
      <c r="CA201" s="263"/>
      <c r="CB201" s="270">
        <f t="shared" si="143"/>
        <v>0</v>
      </c>
      <c r="CD201" s="165" t="str">
        <f t="shared" si="157"/>
        <v>OK</v>
      </c>
      <c r="CE201" s="165" t="str">
        <f t="shared" si="183"/>
        <v>OK</v>
      </c>
      <c r="CF201" s="165" t="str">
        <f t="shared" si="184"/>
        <v>OK</v>
      </c>
    </row>
    <row r="202" spans="1:84">
      <c r="D202" s="241"/>
      <c r="E202" s="109">
        <f t="shared" ref="E202:N202" si="185">SUM(E144:E201)</f>
        <v>30309.803447536531</v>
      </c>
      <c r="F202" s="109">
        <f t="shared" si="185"/>
        <v>2230073.23123</v>
      </c>
      <c r="G202" s="109">
        <f t="shared" si="185"/>
        <v>389.62105999999994</v>
      </c>
      <c r="H202" s="109">
        <f t="shared" si="185"/>
        <v>327.03790000000004</v>
      </c>
      <c r="I202" s="109">
        <f t="shared" si="185"/>
        <v>2194.6372299502427</v>
      </c>
      <c r="J202" s="109">
        <f t="shared" si="185"/>
        <v>332.50082573014299</v>
      </c>
      <c r="K202" s="109">
        <f t="shared" si="185"/>
        <v>701.36008556625495</v>
      </c>
      <c r="L202" s="109">
        <f t="shared" si="185"/>
        <v>372.84995282090199</v>
      </c>
      <c r="M202" s="109">
        <f t="shared" si="185"/>
        <v>1692.4363673031901</v>
      </c>
      <c r="N202" s="109">
        <f t="shared" si="185"/>
        <v>329742.25233416614</v>
      </c>
      <c r="O202" s="109">
        <f t="shared" ref="O202:X202" si="186">SUM(O144:O201)</f>
        <v>30217.94864753653</v>
      </c>
      <c r="P202" s="109">
        <f t="shared" si="186"/>
        <v>2229869.4821000001</v>
      </c>
      <c r="Q202" s="109">
        <f t="shared" si="186"/>
        <v>393.98334</v>
      </c>
      <c r="R202" s="109">
        <f t="shared" si="186"/>
        <v>272.04463999999996</v>
      </c>
      <c r="S202" s="109">
        <f t="shared" si="186"/>
        <v>444.10180516014998</v>
      </c>
      <c r="T202" s="109">
        <f t="shared" si="186"/>
        <v>2003.5297747900931</v>
      </c>
      <c r="U202" s="109">
        <f t="shared" si="186"/>
        <v>279.53752573014299</v>
      </c>
      <c r="V202" s="109">
        <f t="shared" si="186"/>
        <v>401.21402046941796</v>
      </c>
      <c r="W202" s="109">
        <f t="shared" si="186"/>
        <v>744.77208483382003</v>
      </c>
      <c r="X202" s="109">
        <f t="shared" si="186"/>
        <v>331509.11649455328</v>
      </c>
      <c r="Y202" s="109">
        <f t="shared" ref="Y202:AH202" si="187">SUM(Y144:Y201)</f>
        <v>5328.1662243985938</v>
      </c>
      <c r="Z202" s="109">
        <f t="shared" si="187"/>
        <v>-80.798803242720481</v>
      </c>
      <c r="AA202" s="109">
        <f t="shared" si="187"/>
        <v>4</v>
      </c>
      <c r="AB202" s="109">
        <f t="shared" si="187"/>
        <v>447</v>
      </c>
      <c r="AC202" s="109">
        <f t="shared" si="187"/>
        <v>-39.914024649948487</v>
      </c>
      <c r="AD202" s="109">
        <f t="shared" si="187"/>
        <v>-24.181308692335392</v>
      </c>
      <c r="AE202" s="109">
        <f t="shared" si="187"/>
        <v>-3.2364378966853495</v>
      </c>
      <c r="AF202" s="109">
        <f t="shared" si="187"/>
        <v>-32.121443610835058</v>
      </c>
      <c r="AG202" s="109">
        <f t="shared" si="187"/>
        <v>-109.50605844671846</v>
      </c>
      <c r="AH202" s="109">
        <f t="shared" si="187"/>
        <v>-5499.4081478593507</v>
      </c>
      <c r="AI202" s="109">
        <f t="shared" ref="AI202:AR202" si="188">SUM(AI144:AI201)</f>
        <v>173502.38138848118</v>
      </c>
      <c r="AJ202" s="109">
        <f t="shared" si="188"/>
        <v>2227561.976442561</v>
      </c>
      <c r="AK202" s="109">
        <f t="shared" si="188"/>
        <v>391.56396000000007</v>
      </c>
      <c r="AL202" s="109">
        <f t="shared" si="188"/>
        <v>724.04463999999996</v>
      </c>
      <c r="AM202" s="109">
        <f t="shared" si="188"/>
        <v>741.81402000000003</v>
      </c>
      <c r="AN202" s="109">
        <f t="shared" si="188"/>
        <v>1111.0452867263807</v>
      </c>
      <c r="AO202" s="109">
        <f t="shared" si="188"/>
        <v>191.87138409446285</v>
      </c>
      <c r="AP202" s="109">
        <f t="shared" si="188"/>
        <v>479.45744535632099</v>
      </c>
      <c r="AQ202" s="109">
        <f t="shared" si="188"/>
        <v>407.06437367515116</v>
      </c>
      <c r="AR202" s="109">
        <f t="shared" si="188"/>
        <v>190959.53945517883</v>
      </c>
      <c r="AS202" s="109">
        <f>SUM(AS144:AS201)</f>
        <v>-91.854799999999955</v>
      </c>
      <c r="AT202" s="109">
        <f t="shared" ref="AT202:BB202" si="189">SUM(AT144:AT201)</f>
        <v>-203.74913000000026</v>
      </c>
      <c r="AU202" s="109">
        <f t="shared" si="189"/>
        <v>4.3622800000000552</v>
      </c>
      <c r="AV202" s="109">
        <f t="shared" si="189"/>
        <v>-54.993259999999992</v>
      </c>
      <c r="AW202" s="109">
        <f t="shared" si="189"/>
        <v>-1750.535424790093</v>
      </c>
      <c r="AX202" s="109">
        <f t="shared" si="189"/>
        <v>1671.02894905995</v>
      </c>
      <c r="AY202" s="109">
        <f t="shared" si="189"/>
        <v>-421.82255983611196</v>
      </c>
      <c r="AZ202" s="109">
        <f t="shared" si="189"/>
        <v>28.364067648515999</v>
      </c>
      <c r="BA202" s="109">
        <f t="shared" si="189"/>
        <v>-947.66428246937016</v>
      </c>
      <c r="BB202" s="109">
        <f t="shared" si="189"/>
        <v>1766.864160387109</v>
      </c>
      <c r="BC202" s="109">
        <f t="shared" ref="BC202:BL202" si="190">SUM(BC144:BC201)</f>
        <v>137956.26651654602</v>
      </c>
      <c r="BD202" s="109">
        <f t="shared" si="190"/>
        <v>-2226.7068541962972</v>
      </c>
      <c r="BE202" s="109">
        <f t="shared" si="190"/>
        <v>-6.4193799999999896</v>
      </c>
      <c r="BF202" s="109">
        <f t="shared" si="190"/>
        <v>5</v>
      </c>
      <c r="BG202" s="109">
        <f t="shared" si="190"/>
        <v>337.62623948979848</v>
      </c>
      <c r="BH202" s="109">
        <f t="shared" si="190"/>
        <v>-868.30317937137693</v>
      </c>
      <c r="BI202" s="109">
        <f t="shared" si="190"/>
        <v>-84.429703738994803</v>
      </c>
      <c r="BJ202" s="109">
        <f t="shared" si="190"/>
        <v>110.36486849773803</v>
      </c>
      <c r="BK202" s="109">
        <f t="shared" si="190"/>
        <v>-228.20165271195043</v>
      </c>
      <c r="BL202" s="109">
        <f t="shared" si="190"/>
        <v>-135050.16889151506</v>
      </c>
      <c r="BN202" s="30">
        <f t="shared" ref="BN202:BS202" si="191">SUM(BN144:BN201)</f>
        <v>2596135.7304330734</v>
      </c>
      <c r="BO202" s="30">
        <f t="shared" si="191"/>
        <v>-1.4210854715202004E-14</v>
      </c>
      <c r="BP202" s="30">
        <f t="shared" si="191"/>
        <v>2596135.7304330734</v>
      </c>
      <c r="BQ202" s="30">
        <f t="shared" si="191"/>
        <v>-10</v>
      </c>
      <c r="BR202" s="30">
        <f t="shared" si="191"/>
        <v>2596070.7583960728</v>
      </c>
      <c r="BS202" s="30">
        <f t="shared" si="191"/>
        <v>-54.972036999998132</v>
      </c>
      <c r="BU202" s="270">
        <f t="shared" ref="BU202:CB202" si="192">SUM(BU144:BU201)</f>
        <v>0</v>
      </c>
      <c r="BV202" s="270">
        <f t="shared" si="192"/>
        <v>0</v>
      </c>
      <c r="BW202" s="270">
        <f t="shared" si="192"/>
        <v>0</v>
      </c>
      <c r="BX202" s="270">
        <f t="shared" si="192"/>
        <v>0</v>
      </c>
      <c r="BY202" s="270">
        <f t="shared" si="192"/>
        <v>0</v>
      </c>
      <c r="BZ202" s="270">
        <f t="shared" si="192"/>
        <v>0</v>
      </c>
      <c r="CA202" s="270">
        <f t="shared" si="192"/>
        <v>0</v>
      </c>
      <c r="CB202" s="270">
        <f t="shared" si="192"/>
        <v>0</v>
      </c>
    </row>
  </sheetData>
  <mergeCells count="29">
    <mergeCell ref="Y79:AH79"/>
    <mergeCell ref="AI79:AR79"/>
    <mergeCell ref="AS79:BB79"/>
    <mergeCell ref="BC79:BL79"/>
    <mergeCell ref="E142:N142"/>
    <mergeCell ref="O142:X142"/>
    <mergeCell ref="Y142:AH142"/>
    <mergeCell ref="AI142:AR142"/>
    <mergeCell ref="AS142:BB142"/>
    <mergeCell ref="BC142:BL142"/>
    <mergeCell ref="E79:N79"/>
    <mergeCell ref="O79:X79"/>
    <mergeCell ref="E15:N15"/>
    <mergeCell ref="BC15:BL15"/>
    <mergeCell ref="AS15:BB15"/>
    <mergeCell ref="AI15:AR15"/>
    <mergeCell ref="O15:X15"/>
    <mergeCell ref="Y15:AH15"/>
    <mergeCell ref="BN142:BS142"/>
    <mergeCell ref="BN15:BS15"/>
    <mergeCell ref="BN79:BS79"/>
    <mergeCell ref="CD79:CF79"/>
    <mergeCell ref="CD142:CF142"/>
    <mergeCell ref="BX15:CB15"/>
    <mergeCell ref="BU15:BW15"/>
    <mergeCell ref="CD15:CF15"/>
    <mergeCell ref="BU79:BW79"/>
    <mergeCell ref="BU142:BW142"/>
    <mergeCell ref="BX142:CB142"/>
  </mergeCells>
  <phoneticPr fontId="40" type="noConversion"/>
  <pageMargins left="0.7" right="0.7" top="0.75" bottom="0.75" header="0.3" footer="0.3"/>
  <pageSetup orientation="portrait" r:id="rId1"/>
  <headerFooter>
    <oddFooter>&amp;C_x000D_&amp;1#&amp;"Calibri"&amp;12&amp;K008000 Internal Use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F472-2677-4241-804A-2EC130D78C24}">
  <sheetPr codeName="Sheet19">
    <tabColor theme="9" tint="-0.499984740745262"/>
  </sheetPr>
  <dimension ref="A1:BT325"/>
  <sheetViews>
    <sheetView topLeftCell="B1" zoomScale="50" zoomScaleNormal="50" workbookViewId="0">
      <selection activeCell="M327" sqref="M327"/>
    </sheetView>
  </sheetViews>
  <sheetFormatPr defaultRowHeight="14.5"/>
  <cols>
    <col min="1" max="1" width="6.26953125" hidden="1" customWidth="1"/>
    <col min="2" max="2" width="21.81640625" customWidth="1"/>
    <col min="3" max="3" width="44" bestFit="1" customWidth="1"/>
    <col min="4" max="4" width="9" customWidth="1"/>
    <col min="15" max="15" width="9" customWidth="1"/>
    <col min="35" max="35" width="1.54296875" customWidth="1"/>
    <col min="36" max="65" width="8.81640625" customWidth="1"/>
    <col min="66" max="66" width="3.81640625" customWidth="1"/>
    <col min="67" max="67" width="13.453125" customWidth="1"/>
    <col min="68" max="68" width="17.81640625" customWidth="1"/>
    <col min="69" max="69" width="14.54296875" customWidth="1"/>
    <col min="70" max="70" width="21.54296875" customWidth="1"/>
    <col min="71" max="71" width="19.453125" customWidth="1"/>
    <col min="72" max="72" width="15.81640625" customWidth="1"/>
  </cols>
  <sheetData>
    <row r="1" spans="1:72" s="244" customFormat="1" ht="24.5">
      <c r="A1" s="244" t="s">
        <v>958</v>
      </c>
      <c r="B1" s="1" t="str">
        <f>"Business Plan Data Template " &amp; 'N0.1_Details'!$B$17</f>
        <v>Business Plan Data Template RIIO-3</v>
      </c>
      <c r="C1" s="2"/>
      <c r="D1" s="2"/>
      <c r="E1" s="2"/>
      <c r="F1" s="2"/>
      <c r="G1" s="56"/>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1:72" s="244" customFormat="1" ht="23">
      <c r="B2" s="1" t="str">
        <f>'N0.1_Details'!$B$14</f>
        <v>Northern Gas Networks</v>
      </c>
      <c r="C2" s="159"/>
      <c r="D2" s="1" t="str">
        <f>VLOOKUP('N0.1_Details'!$B$15,'N0.1_Details'!$B$24:$C$36,2,FALSE)</f>
        <v>GD</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row>
    <row r="3" spans="1:72" s="244" customFormat="1" ht="19.5">
      <c r="B3" s="5" t="str">
        <f>"Workbook: " &amp; 'N0.1_Details'!$B$16</f>
        <v>Workbook: N: NARM</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244" customFormat="1" ht="17.5">
      <c r="B4" s="7" t="str">
        <f>"Submission Version " &amp; 'N0.1_Details'!$B$19 &amp; " - Submitted on " &amp; TEXT('N0.1_Details'!$B$20,"dd mmm yyyy")</f>
        <v>Submission Version 1 - Submitted on 11 Dec 2024</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row>
    <row r="5" spans="1:72" s="244" customFormat="1" ht="17.5">
      <c r="B5" s="7" t="str">
        <f>"Template Version: " &amp; 'N0.1_Details'!$B$13</f>
        <v>Template Version: V3</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row>
    <row r="6" spans="1:72" s="244" customFormat="1" ht="19.5">
      <c r="B6" s="5" t="str">
        <f ca="1">"Sheet: " &amp;VLOOKUP(RIGHT(CELL("filename",B1),LEN(CELL("filename",B1))-FIND("]",CELL("filename",B1))),'N0.2_Contents'!$A$13:$B$50,2,FALSE)</f>
        <v>Sheet: N2.4 Risk Components RIIO-3 Start to RIIO-3 End</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244" customFormat="1" ht="17.5">
      <c r="B7" s="7" t="str">
        <f>"Price Base: " &amp; 'N0.6_Data_Constants'!C13</f>
        <v>Price Base: 2023/24</v>
      </c>
      <c r="C7" s="7"/>
      <c r="D7" s="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row>
    <row r="8" spans="1:72" s="244" customFormat="1" ht="13.5">
      <c r="B8" s="101" t="str">
        <f ca="1">"Error Checks: " &amp; IF(ISERROR(MATCH("Error",$B$9:$BC$9,0)),"OK","Error")</f>
        <v>Error Checks: OK</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row>
    <row r="9" spans="1:72" s="244" customFormat="1" ht="13.5">
      <c r="B9" s="104" t="str">
        <f ca="1">IF(ISERROR(MATCH("Error",B10:B163,0)),"-","Error")</f>
        <v>-</v>
      </c>
      <c r="C9" s="104" t="str">
        <f>IF(ISERROR(MATCH("Error",C10:C163,0)),"-","Error")</f>
        <v>-</v>
      </c>
      <c r="D9" s="104" t="str">
        <f ca="1">IF(ISERROR(MATCH("Error",D10:D163,0)),"-","Error")</f>
        <v>-</v>
      </c>
      <c r="E9" s="104" t="str">
        <f t="shared" ref="E9:N9" si="0">IF(ISERROR(MATCH("Error",E10:E140,0)),"-","Error")</f>
        <v>-</v>
      </c>
      <c r="F9" s="104" t="str">
        <f t="shared" si="0"/>
        <v>-</v>
      </c>
      <c r="G9" s="104" t="str">
        <f t="shared" si="0"/>
        <v>-</v>
      </c>
      <c r="H9" s="104" t="str">
        <f t="shared" si="0"/>
        <v>-</v>
      </c>
      <c r="I9" s="104" t="str">
        <f t="shared" si="0"/>
        <v>-</v>
      </c>
      <c r="J9" s="104" t="str">
        <f t="shared" si="0"/>
        <v>-</v>
      </c>
      <c r="K9" s="104" t="str">
        <f t="shared" si="0"/>
        <v>-</v>
      </c>
      <c r="L9" s="104" t="str">
        <f t="shared" si="0"/>
        <v>-</v>
      </c>
      <c r="M9" s="104" t="str">
        <f t="shared" si="0"/>
        <v>-</v>
      </c>
      <c r="N9" s="104" t="str">
        <f t="shared" si="0"/>
        <v>-</v>
      </c>
      <c r="O9" s="104" t="str">
        <f t="shared" ref="O9:X9" si="1">IF(ISERROR(MATCH("Error",O10:O139,0)),"-","Error")</f>
        <v>-</v>
      </c>
      <c r="P9" s="104" t="str">
        <f t="shared" si="1"/>
        <v>-</v>
      </c>
      <c r="Q9" s="104" t="str">
        <f t="shared" si="1"/>
        <v>-</v>
      </c>
      <c r="R9" s="104" t="str">
        <f t="shared" si="1"/>
        <v>-</v>
      </c>
      <c r="S9" s="104" t="str">
        <f t="shared" si="1"/>
        <v>-</v>
      </c>
      <c r="T9" s="104" t="str">
        <f t="shared" si="1"/>
        <v>-</v>
      </c>
      <c r="U9" s="104" t="str">
        <f t="shared" si="1"/>
        <v>-</v>
      </c>
      <c r="V9" s="104" t="str">
        <f t="shared" si="1"/>
        <v>-</v>
      </c>
      <c r="W9" s="104" t="str">
        <f t="shared" si="1"/>
        <v>-</v>
      </c>
      <c r="X9" s="104" t="str">
        <f t="shared" si="1"/>
        <v>-</v>
      </c>
      <c r="Y9" s="104" t="str">
        <f t="shared" ref="Y9:AM9" si="2">IF(ISERROR(MATCH("Error",Y10:Y140,0)),"-","Error")</f>
        <v>-</v>
      </c>
      <c r="Z9" s="104" t="str">
        <f t="shared" si="2"/>
        <v>-</v>
      </c>
      <c r="AA9" s="104" t="str">
        <f t="shared" si="2"/>
        <v>-</v>
      </c>
      <c r="AB9" s="104" t="str">
        <f t="shared" si="2"/>
        <v>-</v>
      </c>
      <c r="AC9" s="104" t="str">
        <f t="shared" si="2"/>
        <v>-</v>
      </c>
      <c r="AD9" s="104" t="str">
        <f t="shared" si="2"/>
        <v>-</v>
      </c>
      <c r="AE9" s="104" t="str">
        <f t="shared" si="2"/>
        <v>-</v>
      </c>
      <c r="AF9" s="104" t="str">
        <f t="shared" si="2"/>
        <v>-</v>
      </c>
      <c r="AG9" s="104" t="str">
        <f t="shared" si="2"/>
        <v>-</v>
      </c>
      <c r="AH9" s="104" t="str">
        <f t="shared" si="2"/>
        <v>-</v>
      </c>
      <c r="AI9" s="104" t="str">
        <f t="shared" si="2"/>
        <v>-</v>
      </c>
      <c r="AJ9" s="104" t="str">
        <f t="shared" si="2"/>
        <v>-</v>
      </c>
      <c r="AK9" s="104" t="str">
        <f t="shared" si="2"/>
        <v>-</v>
      </c>
      <c r="AL9" s="104" t="str">
        <f t="shared" si="2"/>
        <v>-</v>
      </c>
      <c r="AM9" s="104" t="str">
        <f t="shared" si="2"/>
        <v>-</v>
      </c>
      <c r="AN9" s="104" t="str">
        <f t="shared" ref="AN9:AS9" si="3">IF(ISERROR(MATCH("Error",AN10:AN140,0)),"-","Error")</f>
        <v>-</v>
      </c>
      <c r="AO9" s="104" t="str">
        <f t="shared" si="3"/>
        <v>-</v>
      </c>
      <c r="AP9" s="104" t="str">
        <f t="shared" si="3"/>
        <v>-</v>
      </c>
      <c r="AQ9" s="104" t="str">
        <f t="shared" si="3"/>
        <v>-</v>
      </c>
      <c r="AR9" s="104" t="str">
        <f t="shared" si="3"/>
        <v>-</v>
      </c>
      <c r="AS9" s="104" t="str">
        <f t="shared" si="3"/>
        <v>-</v>
      </c>
      <c r="AT9" s="104" t="str">
        <f t="shared" ref="AT9:BC9" si="4">IF(ISERROR(MATCH("Error",AT10:AT140,0)),"-","Error")</f>
        <v>-</v>
      </c>
      <c r="AU9" s="104" t="str">
        <f t="shared" si="4"/>
        <v>-</v>
      </c>
      <c r="AV9" s="104" t="str">
        <f t="shared" si="4"/>
        <v>-</v>
      </c>
      <c r="AW9" s="104" t="str">
        <f t="shared" si="4"/>
        <v>-</v>
      </c>
      <c r="AX9" s="104" t="str">
        <f t="shared" si="4"/>
        <v>-</v>
      </c>
      <c r="AY9" s="104" t="str">
        <f t="shared" si="4"/>
        <v>-</v>
      </c>
      <c r="AZ9" s="104" t="str">
        <f t="shared" si="4"/>
        <v>-</v>
      </c>
      <c r="BA9" s="104" t="str">
        <f t="shared" si="4"/>
        <v>-</v>
      </c>
      <c r="BB9" s="104" t="str">
        <f t="shared" si="4"/>
        <v>-</v>
      </c>
      <c r="BC9" s="104" t="str">
        <f t="shared" si="4"/>
        <v>-</v>
      </c>
      <c r="BD9" s="104" t="str">
        <f t="shared" ref="BD9:BN9" si="5">IF(ISERROR(MATCH("Error",BD10:BD140,0)),"-","Error")</f>
        <v>Error</v>
      </c>
      <c r="BE9" s="104" t="str">
        <f t="shared" si="5"/>
        <v>-</v>
      </c>
      <c r="BF9" s="104" t="str">
        <f t="shared" si="5"/>
        <v>-</v>
      </c>
      <c r="BG9" s="104" t="str">
        <f t="shared" si="5"/>
        <v>-</v>
      </c>
      <c r="BH9" s="104" t="str">
        <f t="shared" si="5"/>
        <v>-</v>
      </c>
      <c r="BI9" s="104" t="str">
        <f t="shared" si="5"/>
        <v>-</v>
      </c>
      <c r="BJ9" s="104" t="str">
        <f t="shared" si="5"/>
        <v>-</v>
      </c>
      <c r="BK9" s="104" t="str">
        <f t="shared" si="5"/>
        <v>-</v>
      </c>
      <c r="BL9" s="104" t="str">
        <f t="shared" si="5"/>
        <v>-</v>
      </c>
      <c r="BM9" s="104" t="str">
        <f t="shared" si="5"/>
        <v>-</v>
      </c>
      <c r="BN9" s="104" t="str">
        <f t="shared" si="5"/>
        <v>-</v>
      </c>
      <c r="BO9" s="104" t="str">
        <f t="shared" ref="BO9:BT9" si="6">IF(ISERROR(MATCH("Error",BO10:BO140,0)),"-","Error")</f>
        <v>-</v>
      </c>
      <c r="BP9" s="104" t="str">
        <f t="shared" si="6"/>
        <v>-</v>
      </c>
      <c r="BQ9" s="104" t="str">
        <f t="shared" si="6"/>
        <v>-</v>
      </c>
      <c r="BR9" s="104" t="str">
        <f t="shared" si="6"/>
        <v>-</v>
      </c>
      <c r="BS9" s="104" t="str">
        <f t="shared" si="6"/>
        <v>-</v>
      </c>
      <c r="BT9" s="104" t="str">
        <f t="shared" si="6"/>
        <v>-</v>
      </c>
    </row>
    <row r="11" spans="1:72" s="192" customFormat="1" ht="17.5">
      <c r="B11" s="245" t="str">
        <f ca="1">SUBSTITUTE(VLOOKUP(RIGHT(CELL("filename",B1),LEN(CELL("filename",B1))-FIND("]",CELL("filename",B1))),'N0.2_Contents'!$A$13:$B$50,2,FALSE), LEFT(VLOOKUP(RIGHT(CELL("filename",B1),LEN(CELL("filename",B1))-FIND("]",CELL("filename",B1))),'N0.2_Contents'!$A$13:$B$50,2,FALSE),FIND(" ",VLOOKUP(RIGHT(CELL("filename",B1),LEN(CELL("filename",B1))-FIND("]",CELL("filename",B1))),'N0.2_Contents'!$A$13:$B$50,2,FALSE))),"")</f>
        <v>Risk Components RIIO-3 Start to RIIO-3 End</v>
      </c>
      <c r="E11"/>
      <c r="F11"/>
      <c r="G11"/>
      <c r="H11"/>
      <c r="I11"/>
      <c r="J11"/>
      <c r="K11"/>
      <c r="L11"/>
      <c r="M11"/>
      <c r="N11"/>
      <c r="O11"/>
      <c r="P11"/>
      <c r="Q11"/>
      <c r="R11"/>
      <c r="S11"/>
      <c r="T11"/>
      <c r="U11"/>
      <c r="V11"/>
      <c r="W11"/>
      <c r="X11"/>
      <c r="Y11"/>
      <c r="Z11"/>
      <c r="AA11"/>
      <c r="AB11"/>
      <c r="AC11"/>
      <c r="AD11"/>
      <c r="AE11"/>
      <c r="AF11"/>
      <c r="AG11"/>
      <c r="AH11"/>
      <c r="BN11"/>
      <c r="BO11"/>
      <c r="BP11"/>
    </row>
    <row r="12" spans="1:72">
      <c r="C12" s="200" t="s">
        <v>433</v>
      </c>
      <c r="D12" s="198" t="str">
        <f ca="1">VLOOKUP(SUBSTITUTE($B$6,"Sheet: ",""),'N0.2_Contents'!$B$13:$F$40,MATCH('N0.2_Contents'!$D$13,'N0.2_Contents'!$B$13:$F$13,0),FALSE)</f>
        <v>Dean Pearson</v>
      </c>
    </row>
    <row r="13" spans="1:72">
      <c r="C13" s="200"/>
      <c r="D13" s="198"/>
    </row>
    <row r="14" spans="1:72" ht="15" thickBot="1">
      <c r="C14" s="200"/>
      <c r="D14" s="198"/>
    </row>
    <row r="15" spans="1:72" s="171" customFormat="1" ht="52.5" thickBot="1">
      <c r="B15" s="253" t="s">
        <v>959</v>
      </c>
      <c r="C15" s="170"/>
      <c r="D15" s="170"/>
      <c r="E15" s="469" t="s">
        <v>960</v>
      </c>
      <c r="F15" s="470"/>
      <c r="G15" s="470"/>
      <c r="H15" s="470"/>
      <c r="I15" s="470"/>
      <c r="J15" s="470"/>
      <c r="K15" s="470"/>
      <c r="L15" s="470"/>
      <c r="M15" s="470"/>
      <c r="N15" s="471"/>
      <c r="O15" s="469" t="s">
        <v>961</v>
      </c>
      <c r="P15" s="470"/>
      <c r="Q15" s="470"/>
      <c r="R15" s="470"/>
      <c r="S15" s="470"/>
      <c r="T15" s="470"/>
      <c r="U15" s="470"/>
      <c r="V15" s="470"/>
      <c r="W15" s="470"/>
      <c r="X15" s="471"/>
      <c r="Y15" s="469" t="s">
        <v>962</v>
      </c>
      <c r="Z15" s="470"/>
      <c r="AA15" s="470"/>
      <c r="AB15" s="470"/>
      <c r="AC15" s="470"/>
      <c r="AD15" s="470"/>
      <c r="AE15" s="470"/>
      <c r="AF15" s="470"/>
      <c r="AG15" s="470"/>
      <c r="AH15" s="471"/>
      <c r="AJ15" s="466" t="s">
        <v>963</v>
      </c>
      <c r="AK15" s="467"/>
      <c r="AL15" s="467"/>
      <c r="AM15" s="467"/>
      <c r="AN15" s="467"/>
      <c r="AO15" s="467"/>
      <c r="AP15" s="467"/>
      <c r="AQ15" s="467"/>
      <c r="AR15" s="467"/>
      <c r="AS15" s="468"/>
      <c r="AT15" s="466" t="s">
        <v>964</v>
      </c>
      <c r="AU15" s="467"/>
      <c r="AV15" s="467"/>
      <c r="AW15" s="467"/>
      <c r="AX15" s="467"/>
      <c r="AY15" s="467"/>
      <c r="AZ15" s="467"/>
      <c r="BA15" s="467"/>
      <c r="BB15" s="467"/>
      <c r="BC15" s="467"/>
      <c r="BD15" s="466" t="s">
        <v>965</v>
      </c>
      <c r="BE15" s="467"/>
      <c r="BF15" s="467"/>
      <c r="BG15" s="467"/>
      <c r="BH15" s="467"/>
      <c r="BI15" s="467"/>
      <c r="BJ15" s="467"/>
      <c r="BK15" s="467"/>
      <c r="BL15" s="467"/>
      <c r="BM15" s="468"/>
      <c r="BN15"/>
      <c r="BO15" s="276" t="s">
        <v>966</v>
      </c>
      <c r="BP15" s="277" t="s">
        <v>967</v>
      </c>
      <c r="BQ15" s="277" t="s">
        <v>968</v>
      </c>
      <c r="BR15" s="276" t="s">
        <v>969</v>
      </c>
      <c r="BS15" s="277" t="s">
        <v>970</v>
      </c>
      <c r="BT15" s="277" t="s">
        <v>971</v>
      </c>
    </row>
    <row r="16" spans="1:72" ht="15" thickBot="1">
      <c r="B16" s="107"/>
      <c r="C16" s="107" t="s">
        <v>425</v>
      </c>
      <c r="D16" s="278" t="s">
        <v>156</v>
      </c>
      <c r="E16" s="279" t="s">
        <v>663</v>
      </c>
      <c r="F16" s="280" t="s">
        <v>664</v>
      </c>
      <c r="G16" s="281" t="s">
        <v>665</v>
      </c>
      <c r="H16" s="282" t="s">
        <v>666</v>
      </c>
      <c r="I16" s="283" t="s">
        <v>667</v>
      </c>
      <c r="J16" s="284" t="s">
        <v>668</v>
      </c>
      <c r="K16" s="285" t="s">
        <v>669</v>
      </c>
      <c r="L16" s="286" t="s">
        <v>670</v>
      </c>
      <c r="M16" s="287" t="s">
        <v>671</v>
      </c>
      <c r="N16" s="288" t="s">
        <v>672</v>
      </c>
      <c r="O16" s="279" t="s">
        <v>663</v>
      </c>
      <c r="P16" s="280" t="s">
        <v>664</v>
      </c>
      <c r="Q16" s="281" t="s">
        <v>665</v>
      </c>
      <c r="R16" s="282" t="s">
        <v>666</v>
      </c>
      <c r="S16" s="283" t="s">
        <v>667</v>
      </c>
      <c r="T16" s="284" t="s">
        <v>668</v>
      </c>
      <c r="U16" s="285" t="s">
        <v>669</v>
      </c>
      <c r="V16" s="286" t="s">
        <v>670</v>
      </c>
      <c r="W16" s="287" t="s">
        <v>671</v>
      </c>
      <c r="X16" s="288" t="s">
        <v>672</v>
      </c>
      <c r="Y16" s="279" t="s">
        <v>663</v>
      </c>
      <c r="Z16" s="280" t="s">
        <v>664</v>
      </c>
      <c r="AA16" s="281" t="s">
        <v>665</v>
      </c>
      <c r="AB16" s="282" t="s">
        <v>666</v>
      </c>
      <c r="AC16" s="283" t="s">
        <v>667</v>
      </c>
      <c r="AD16" s="284" t="s">
        <v>668</v>
      </c>
      <c r="AE16" s="285" t="s">
        <v>669</v>
      </c>
      <c r="AF16" s="286" t="s">
        <v>670</v>
      </c>
      <c r="AG16" s="287" t="s">
        <v>671</v>
      </c>
      <c r="AH16" s="288" t="s">
        <v>672</v>
      </c>
      <c r="AJ16" s="279" t="s">
        <v>663</v>
      </c>
      <c r="AK16" s="280" t="s">
        <v>664</v>
      </c>
      <c r="AL16" s="281" t="s">
        <v>665</v>
      </c>
      <c r="AM16" s="282" t="s">
        <v>666</v>
      </c>
      <c r="AN16" s="283" t="s">
        <v>667</v>
      </c>
      <c r="AO16" s="284" t="s">
        <v>668</v>
      </c>
      <c r="AP16" s="285" t="s">
        <v>669</v>
      </c>
      <c r="AQ16" s="286" t="s">
        <v>670</v>
      </c>
      <c r="AR16" s="287" t="s">
        <v>671</v>
      </c>
      <c r="AS16" s="288" t="s">
        <v>672</v>
      </c>
      <c r="AT16" s="279" t="s">
        <v>663</v>
      </c>
      <c r="AU16" s="280" t="s">
        <v>664</v>
      </c>
      <c r="AV16" s="281" t="s">
        <v>665</v>
      </c>
      <c r="AW16" s="282" t="s">
        <v>666</v>
      </c>
      <c r="AX16" s="283" t="s">
        <v>667</v>
      </c>
      <c r="AY16" s="284" t="s">
        <v>668</v>
      </c>
      <c r="AZ16" s="285" t="s">
        <v>669</v>
      </c>
      <c r="BA16" s="286" t="s">
        <v>670</v>
      </c>
      <c r="BB16" s="287" t="s">
        <v>671</v>
      </c>
      <c r="BC16" s="302" t="s">
        <v>672</v>
      </c>
      <c r="BD16" s="279" t="s">
        <v>663</v>
      </c>
      <c r="BE16" s="280" t="s">
        <v>664</v>
      </c>
      <c r="BF16" s="281" t="s">
        <v>665</v>
      </c>
      <c r="BG16" s="282" t="s">
        <v>666</v>
      </c>
      <c r="BH16" s="283" t="s">
        <v>667</v>
      </c>
      <c r="BI16" s="284" t="s">
        <v>668</v>
      </c>
      <c r="BJ16" s="285" t="s">
        <v>669</v>
      </c>
      <c r="BK16" s="286" t="s">
        <v>670</v>
      </c>
      <c r="BL16" s="287" t="s">
        <v>671</v>
      </c>
      <c r="BM16" s="288" t="s">
        <v>672</v>
      </c>
      <c r="BO16" s="28" t="s">
        <v>230</v>
      </c>
      <c r="BP16" s="28" t="s">
        <v>230</v>
      </c>
      <c r="BQ16" s="28" t="s">
        <v>230</v>
      </c>
      <c r="BR16" s="28" t="s">
        <v>230</v>
      </c>
      <c r="BS16" s="28" t="s">
        <v>230</v>
      </c>
      <c r="BT16" s="28" t="s">
        <v>230</v>
      </c>
    </row>
    <row r="17" spans="1:72">
      <c r="A17" t="s">
        <v>959</v>
      </c>
      <c r="B17" s="108" t="s">
        <v>174</v>
      </c>
      <c r="C17" s="144" t="str">
        <f>IF($D$2="ET",VLOOKUP(B17,'N0.7_Lookup_References'!$E$13:$K$71,2,FALSE),IF('N2.1_Network_Risk_Summary'!$C$2="GD",VLOOKUP(B17,'N0.7_Lookup_References'!$E$13:$K$73,4,FALSE),IF($D$2="GT",VLOOKUP(B17,'N0.7_Lookup_References'!$E$13:$K$71,6,FALSE),"")))</f>
        <v>LTS Pipelines</v>
      </c>
      <c r="D17" s="163" t="s">
        <v>441</v>
      </c>
      <c r="E17" s="289">
        <v>0.11522196595594048</v>
      </c>
      <c r="F17" s="247">
        <v>0.18371727827627377</v>
      </c>
      <c r="G17" s="247">
        <v>4.0131098488502999E-2</v>
      </c>
      <c r="H17" s="247">
        <v>7.314908869741206E-2</v>
      </c>
      <c r="I17" s="247">
        <v>4.5857599879159112E-2</v>
      </c>
      <c r="J17" s="247">
        <v>3.8945023652564567E-2</v>
      </c>
      <c r="K17" s="247">
        <v>5.7604573277748081E-2</v>
      </c>
      <c r="L17" s="247">
        <v>0</v>
      </c>
      <c r="M17" s="247">
        <v>0</v>
      </c>
      <c r="N17" s="290">
        <v>2.048870646480188E-4</v>
      </c>
      <c r="O17" s="289">
        <v>0.11769012567232806</v>
      </c>
      <c r="P17" s="247">
        <v>0.21306084391346788</v>
      </c>
      <c r="Q17" s="247">
        <v>5.5298887237782715E-2</v>
      </c>
      <c r="R17" s="247">
        <v>8.0657405519282591E-2</v>
      </c>
      <c r="S17" s="247">
        <v>5.056460419512334E-2</v>
      </c>
      <c r="T17" s="247">
        <v>4.2942510226854823E-2</v>
      </c>
      <c r="U17" s="247">
        <v>6.3517329146697901E-2</v>
      </c>
      <c r="V17" s="247">
        <v>0</v>
      </c>
      <c r="W17" s="247">
        <v>0</v>
      </c>
      <c r="X17" s="290">
        <v>2.2591749436723721E-4</v>
      </c>
      <c r="Y17" s="289">
        <v>0.11673108138677507</v>
      </c>
      <c r="Z17" s="247">
        <v>0.21304016275756071</v>
      </c>
      <c r="AA17" s="247">
        <v>5.5289671196696248E-2</v>
      </c>
      <c r="AB17" s="247">
        <v>8.0657405519282591E-2</v>
      </c>
      <c r="AC17" s="247">
        <v>5.056460419512334E-2</v>
      </c>
      <c r="AD17" s="247">
        <v>4.2942510226854823E-2</v>
      </c>
      <c r="AE17" s="247">
        <v>6.3517329146697901E-2</v>
      </c>
      <c r="AF17" s="247">
        <v>0</v>
      </c>
      <c r="AG17" s="247">
        <v>0</v>
      </c>
      <c r="AH17" s="290">
        <v>2.2591749436723721E-4</v>
      </c>
      <c r="AJ17" s="296">
        <f>IF(IFERROR(E17/'N2.3_RIIO3_Risk_And_Volumes'!$E17,0)&lt;0,"Error",IFERROR(E17/'N2.3_RIIO3_Risk_And_Volumes'!$E17,0))</f>
        <v>4.1138013245044153E-2</v>
      </c>
      <c r="AK17" s="172">
        <f>IF(IFERROR(F17/'N2.3_RIIO3_Risk_And_Volumes'!$F17,0)&lt;0,"Error",IFERROR(F17/'N2.3_RIIO3_Risk_And_Volumes'!$F17,0))</f>
        <v>5.7168818193557527E-2</v>
      </c>
      <c r="AL17" s="172">
        <f>IF(IFERROR(G17/'N2.3_RIIO3_Risk_And_Volumes'!G17,0)&lt;0,"Error",IFERROR(G17/'N2.3_RIIO3_Risk_And_Volumes'!G17,0))</f>
        <v>3.7897805370512724E-2</v>
      </c>
      <c r="AM17" s="172">
        <f>IF(IFERROR(H17/'N2.3_RIIO3_Risk_And_Volumes'!H17,0)&lt;0,"Error",IFERROR(H17/'N2.3_RIIO3_Risk_And_Volumes'!H17,0))</f>
        <v>7.4848992828246086E-2</v>
      </c>
      <c r="AN17" s="172">
        <f>IF(IFERROR(I17/'N2.3_RIIO3_Risk_And_Volumes'!I17,0)&lt;0,"Error",IFERROR(I17/'N2.3_RIIO3_Risk_And_Volumes'!I17,0))</f>
        <v>8.9673901524492228E-2</v>
      </c>
      <c r="AO17" s="172">
        <f>IF(IFERROR(J17/'N2.3_RIIO3_Risk_And_Volumes'!J17,0)&lt;0,"Error",IFERROR(J17/'N2.3_RIIO3_Risk_And_Volumes'!J17,0))</f>
        <v>8.5349813558726728E-2</v>
      </c>
      <c r="AP17" s="172">
        <f>IF(IFERROR(K17/'N2.3_RIIO3_Risk_And_Volumes'!K17,0)&lt;0,"Error",IFERROR(K17/'N2.3_RIIO3_Risk_And_Volumes'!K17,0))</f>
        <v>0.30089928111093894</v>
      </c>
      <c r="AQ17" s="172">
        <f>IF(IFERROR(L17/'N2.3_RIIO3_Risk_And_Volumes'!L17,0)&lt;0,"Error",IFERROR(L17/'N2.3_RIIO3_Risk_And_Volumes'!L17,0))</f>
        <v>0</v>
      </c>
      <c r="AR17" s="172">
        <f>IF(IFERROR(M17/'N2.3_RIIO3_Risk_And_Volumes'!M17,0)&lt;0,"Error",IFERROR(M17/'N2.3_RIIO3_Risk_And_Volumes'!M17,0))</f>
        <v>0</v>
      </c>
      <c r="AS17" s="297">
        <f>IF(IFERROR(N17/'N2.3_RIIO3_Risk_And_Volumes'!N17,0)&lt;0,"Error",IFERROR(N17/'N2.3_RIIO3_Risk_And_Volumes'!N17,0))</f>
        <v>0.15777351583737728</v>
      </c>
      <c r="AT17" s="296">
        <f>IF(IFERROR('N2.4_RIIO3_Risk_Comp'!O17/'N2.3_RIIO3_Risk_And_Volumes'!O17,0)&lt;0,"Error",IFERROR('N2.4_RIIO3_Risk_Comp'!O17/'N2.3_RIIO3_Risk_And_Volumes'!O17,0))</f>
        <v>4.1902273830289834E-2</v>
      </c>
      <c r="AU17" s="172">
        <f>IF(IFERROR('N2.4_RIIO3_Risk_Comp'!P17/'N2.3_RIIO3_Risk_And_Volumes'!P17,0)&lt;0,"Error",IFERROR('N2.4_RIIO3_Risk_Comp'!P17/'N2.3_RIIO3_Risk_And_Volumes'!P17,0))</f>
        <v>6.384475190654415E-2</v>
      </c>
      <c r="AV17" s="172">
        <f>IF(IFERROR('N2.4_RIIO3_Risk_Comp'!Q17/'N2.3_RIIO3_Risk_And_Volumes'!Q17,0)&lt;0,"Error",IFERROR('N2.4_RIIO3_Risk_Comp'!Q17/'N2.3_RIIO3_Risk_And_Volumes'!Q17,0))</f>
        <v>5.1575636445874137E-2</v>
      </c>
      <c r="AW17" s="172">
        <f>IF(IFERROR('N2.4_RIIO3_Risk_Comp'!R17/'N2.3_RIIO3_Risk_And_Volumes'!R17,0)&lt;0,"Error",IFERROR('N2.4_RIIO3_Risk_Comp'!R17/'N2.3_RIIO3_Risk_And_Volumes'!R17,0))</f>
        <v>8.2121446398830358E-2</v>
      </c>
      <c r="AX17" s="172">
        <f>IF(IFERROR('N2.4_RIIO3_Risk_Comp'!S17/'N2.3_RIIO3_Risk_And_Volumes'!S17,0)&lt;0,"Error",IFERROR('N2.4_RIIO3_Risk_Comp'!S17/'N2.3_RIIO3_Risk_And_Volumes'!S17,0))</f>
        <v>9.8223192039513477E-2</v>
      </c>
      <c r="AY17" s="172">
        <f>IF(IFERROR('N2.4_RIIO3_Risk_Comp'!T17/'N2.3_RIIO3_Risk_And_Volumes'!T17,0)&lt;0,"Error",IFERROR('N2.4_RIIO3_Risk_Comp'!T17/'N2.3_RIIO3_Risk_And_Volumes'!T17,0))</f>
        <v>9.3047130016979451E-2</v>
      </c>
      <c r="AZ17" s="172">
        <f>IF(IFERROR('N2.4_RIIO3_Risk_Comp'!U17/'N2.3_RIIO3_Risk_And_Volumes'!U17,0)&lt;0,"Error",IFERROR('N2.4_RIIO3_Risk_Comp'!U17/'N2.3_RIIO3_Risk_And_Volumes'!U17,0))</f>
        <v>0.33016536069228625</v>
      </c>
      <c r="BA17" s="172">
        <f>IF(IFERROR('N2.4_RIIO3_Risk_Comp'!V17/'N2.3_RIIO3_Risk_And_Volumes'!V17,0)&lt;0,"Error",IFERROR('N2.4_RIIO3_Risk_Comp'!V17/'N2.3_RIIO3_Risk_And_Volumes'!V17,0))</f>
        <v>0</v>
      </c>
      <c r="BB17" s="172">
        <f>IF(IFERROR('N2.4_RIIO3_Risk_Comp'!W17/'N2.3_RIIO3_Risk_And_Volumes'!W17,0)&lt;0,"Error",IFERROR('N2.4_RIIO3_Risk_Comp'!W17/'N2.3_RIIO3_Risk_And_Volumes'!W17,0))</f>
        <v>0</v>
      </c>
      <c r="BC17" s="303">
        <f>IF(IFERROR('N2.4_RIIO3_Risk_Comp'!X17/'N2.3_RIIO3_Risk_And_Volumes'!X17,0)&lt;0,"Error",IFERROR('N2.4_RIIO3_Risk_Comp'!X17/'N2.3_RIIO3_Risk_And_Volumes'!X17,0))</f>
        <v>0.17175170654778119</v>
      </c>
      <c r="BD17" s="296">
        <f>IF(IFERROR('N2.4_RIIO3_Risk_Comp'!Y17/'N2.3_RIIO3_Risk_And_Volumes'!AI17,0)&lt;0,"Error",IFERROR('N2.4_RIIO3_Risk_Comp'!Y17/'N2.3_RIIO3_Risk_And_Volumes'!AI17,0))</f>
        <v>4.1649525962918502E-2</v>
      </c>
      <c r="BE17" s="172">
        <f>IF(IFERROR('N2.4_RIIO3_Risk_Comp'!Z17/'N2.3_RIIO3_Risk_And_Volumes'!AJ17,0)&lt;0,"Error",IFERROR('N2.4_RIIO3_Risk_Comp'!Z17/'N2.3_RIIO3_Risk_And_Volumes'!AJ17,0))</f>
        <v>6.3847451496298835E-2</v>
      </c>
      <c r="BF17" s="172">
        <f>IF(IFERROR('N2.4_RIIO3_Risk_Comp'!AA17/'N2.3_RIIO3_Risk_And_Volumes'!AK17,0)&lt;0,"Error",IFERROR('N2.4_RIIO3_Risk_Comp'!AA17/'N2.3_RIIO3_Risk_And_Volumes'!AK17,0))</f>
        <v>5.1567051912421197E-2</v>
      </c>
      <c r="BG17" s="172">
        <f>IF(IFERROR('N2.4_RIIO3_Risk_Comp'!AB17/'N2.3_RIIO3_Risk_And_Volumes'!AL17,0)&lt;0,"Error",IFERROR('N2.4_RIIO3_Risk_Comp'!AB17/'N2.3_RIIO3_Risk_And_Volumes'!AL17,0))</f>
        <v>8.2121446398830358E-2</v>
      </c>
      <c r="BH17" s="172">
        <f>IF(IFERROR('N2.4_RIIO3_Risk_Comp'!AC17/'N2.3_RIIO3_Risk_And_Volumes'!AM17,0)&lt;0,"Error",IFERROR('N2.4_RIIO3_Risk_Comp'!AC17/'N2.3_RIIO3_Risk_And_Volumes'!AM17,0))</f>
        <v>9.8223192307131488E-2</v>
      </c>
      <c r="BI17" s="172">
        <f>IF(IFERROR('N2.4_RIIO3_Risk_Comp'!AD17/'N2.3_RIIO3_Risk_And_Volumes'!AN17,0)&lt;0,"Error",IFERROR('N2.4_RIIO3_Risk_Comp'!AD17/'N2.3_RIIO3_Risk_And_Volumes'!AN17,0))</f>
        <v>9.3047130621818464E-2</v>
      </c>
      <c r="BJ17" s="172">
        <f>IF(IFERROR('N2.4_RIIO3_Risk_Comp'!AE17/'N2.3_RIIO3_Risk_And_Volumes'!AO17,0)&lt;0,"Error",IFERROR('N2.4_RIIO3_Risk_Comp'!AE17/'N2.3_RIIO3_Risk_And_Volumes'!AO17,0))</f>
        <v>0.33016536069228625</v>
      </c>
      <c r="BK17" s="172">
        <f>IF(IFERROR('N2.4_RIIO3_Risk_Comp'!AF17/'N2.3_RIIO3_Risk_And_Volumes'!AP17,0)&lt;0,"Error",IFERROR('N2.4_RIIO3_Risk_Comp'!AF17/'N2.3_RIIO3_Risk_And_Volumes'!AP17,0))</f>
        <v>0</v>
      </c>
      <c r="BL17" s="172">
        <f>IF(IFERROR('N2.4_RIIO3_Risk_Comp'!AG17/'N2.3_RIIO3_Risk_And_Volumes'!AQ17,0)&lt;0,"Error",IFERROR('N2.4_RIIO3_Risk_Comp'!AG17/'N2.3_RIIO3_Risk_And_Volumes'!AQ17,0))</f>
        <v>0</v>
      </c>
      <c r="BM17" s="297">
        <f>IF(IFERROR('N2.4_RIIO3_Risk_Comp'!AH17/'N2.3_RIIO3_Risk_And_Volumes'!AR17,0)&lt;0,"Error",IFERROR('N2.4_RIIO3_Risk_Comp'!AH17/'N2.3_RIIO3_Risk_And_Volumes'!AR17,0))</f>
        <v>0.17175170654778119</v>
      </c>
      <c r="BO17" s="63">
        <f t="shared" ref="BO17:BO48" si="7">SUM(E17:N17)</f>
        <v>0.55483151529224906</v>
      </c>
      <c r="BP17" s="63">
        <f t="shared" ref="BP17:BP48" si="8">SUM(O17:X17)</f>
        <v>0.62395762340590466</v>
      </c>
      <c r="BQ17" s="63">
        <f t="shared" ref="BQ17:BQ48" si="9">SUM(Y17:AH17)</f>
        <v>0.62296868192335797</v>
      </c>
      <c r="BR17" s="63">
        <f>IF(IFERROR(BO17/'N2.3_RIIO3_Risk_And_Volumes'!BN17,0)&lt;0,"Error",IFERROR(BO17/'N2.3_RIIO3_Risk_And_Volumes'!BN17,0))</f>
        <v>6.0235131702827072E-2</v>
      </c>
      <c r="BS17" s="63">
        <f>IF(IFERROR('N2.4_RIIO3_Risk_Comp'!BP17/'N2.3_RIIO3_Risk_And_Volumes'!BP17,0)&lt;0,"Error",IFERROR('N2.4_RIIO3_Risk_Comp'!BP17/'N2.3_RIIO3_Risk_And_Volumes'!BP17,0))</f>
        <v>6.6589456402289832E-2</v>
      </c>
      <c r="BT17" s="63">
        <f>IF(IFERROR('N2.4_RIIO3_Risk_Comp'!BQ17/'N2.3_RIIO3_Risk_And_Volumes'!BR17,0)&lt;0,"Error",IFERROR('N2.4_RIIO3_Risk_Comp'!BQ17/'N2.3_RIIO3_Risk_And_Volumes'!BR17,0))</f>
        <v>6.6529693205649498E-2</v>
      </c>
    </row>
    <row r="18" spans="1:72">
      <c r="A18" t="s">
        <v>959</v>
      </c>
      <c r="B18" s="108" t="s">
        <v>188</v>
      </c>
      <c r="C18" s="144" t="str">
        <f>IF($D$2="ET",VLOOKUP(B18,'N0.7_Lookup_References'!$E$13:$K$71,2,FALSE),IF('N2.1_Network_Risk_Summary'!$C$2="GD",VLOOKUP(B18,'N0.7_Lookup_References'!$E$13:$K$73,4,FALSE),IF($D$2="GT",VLOOKUP(B18,'N0.7_Lookup_References'!$E$13:$K$71,6,FALSE),"")))</f>
        <v>Mains</v>
      </c>
      <c r="D18" s="163" t="s">
        <v>441</v>
      </c>
      <c r="E18" s="291">
        <v>14.63774126368237</v>
      </c>
      <c r="F18" s="242">
        <v>0</v>
      </c>
      <c r="G18" s="242">
        <v>7.9287902092515363</v>
      </c>
      <c r="H18" s="242">
        <v>2.5139165123502463</v>
      </c>
      <c r="I18" s="242">
        <v>26.879609931375196</v>
      </c>
      <c r="J18" s="242">
        <v>21.980874945626081</v>
      </c>
      <c r="K18" s="242">
        <v>0</v>
      </c>
      <c r="L18" s="242">
        <v>16.373376684932616</v>
      </c>
      <c r="M18" s="242">
        <v>10.733179515166439</v>
      </c>
      <c r="N18" s="292">
        <v>22.171120856021009</v>
      </c>
      <c r="O18" s="291">
        <v>14.67171229807462</v>
      </c>
      <c r="P18" s="242">
        <v>0</v>
      </c>
      <c r="Q18" s="242">
        <v>7.9470554201392369</v>
      </c>
      <c r="R18" s="242">
        <v>1.5497130839349793</v>
      </c>
      <c r="S18" s="242">
        <v>0.98938262432757218</v>
      </c>
      <c r="T18" s="242">
        <v>36.39135233779956</v>
      </c>
      <c r="U18" s="242">
        <v>0</v>
      </c>
      <c r="V18" s="242">
        <v>12.563318025229828</v>
      </c>
      <c r="W18" s="242">
        <v>0</v>
      </c>
      <c r="X18" s="292">
        <v>49.392039896116216</v>
      </c>
      <c r="Y18" s="291">
        <v>34.440469284858679</v>
      </c>
      <c r="Z18" s="242">
        <v>0</v>
      </c>
      <c r="AA18" s="242">
        <v>3.2087698976432657</v>
      </c>
      <c r="AB18" s="242">
        <v>1.4122086923646764</v>
      </c>
      <c r="AC18" s="242">
        <v>0.84906066312153183</v>
      </c>
      <c r="AD18" s="242">
        <v>23.266950635218098</v>
      </c>
      <c r="AE18" s="242">
        <v>0</v>
      </c>
      <c r="AF18" s="242">
        <v>8.7224876252565817</v>
      </c>
      <c r="AG18" s="242">
        <v>0</v>
      </c>
      <c r="AH18" s="292">
        <v>36.223504831663419</v>
      </c>
      <c r="AJ18" s="296">
        <f>IF(IFERROR(E18/'N2.3_RIIO3_Risk_And_Volumes'!$E18,0)&lt;0,"Error",IFERROR(E18/'N2.3_RIIO3_Risk_And_Volumes'!$E18,0))</f>
        <v>0.86542105752130039</v>
      </c>
      <c r="AK18" s="172">
        <f>IF(IFERROR(F18/'N2.3_RIIO3_Risk_And_Volumes'!F18,0)&lt;0,"Error",IFERROR(F18/'N2.3_RIIO3_Risk_And_Volumes'!F18,0))</f>
        <v>0</v>
      </c>
      <c r="AL18" s="172">
        <f>IF(IFERROR(G18/'N2.3_RIIO3_Risk_And_Volumes'!G18,0)&lt;0,"Error",IFERROR(G18/'N2.3_RIIO3_Risk_And_Volumes'!G18,0))</f>
        <v>0.71002640319267984</v>
      </c>
      <c r="AM18" s="172">
        <f>IF(IFERROR(H18/'N2.3_RIIO3_Risk_And_Volumes'!H18,0)&lt;0,"Error",IFERROR(H18/'N2.3_RIIO3_Risk_And_Volumes'!H18,0))</f>
        <v>0.62896731257533278</v>
      </c>
      <c r="AN18" s="172">
        <f>IF(IFERROR(I18/'N2.3_RIIO3_Risk_And_Volumes'!I18,0)&lt;0,"Error",IFERROR(I18/'N2.3_RIIO3_Risk_And_Volumes'!I18,0))</f>
        <v>0.79384782995404357</v>
      </c>
      <c r="AO18" s="172">
        <f>IF(IFERROR(J18/'N2.3_RIIO3_Risk_And_Volumes'!J18,0)&lt;0,"Error",IFERROR(J18/'N2.3_RIIO3_Risk_And_Volumes'!J18,0))</f>
        <v>0.80902948709370537</v>
      </c>
      <c r="AP18" s="172">
        <f>IF(IFERROR(K18/'N2.3_RIIO3_Risk_And_Volumes'!K18,0)&lt;0,"Error",IFERROR(K18/'N2.3_RIIO3_Risk_And_Volumes'!K18,0))</f>
        <v>0</v>
      </c>
      <c r="AQ18" s="172">
        <f>IF(IFERROR(L18/'N2.3_RIIO3_Risk_And_Volumes'!L18,0)&lt;0,"Error",IFERROR(L18/'N2.3_RIIO3_Risk_And_Volumes'!L18,0))</f>
        <v>0.72285011046705461</v>
      </c>
      <c r="AR18" s="172">
        <f>IF(IFERROR(M18/'N2.3_RIIO3_Risk_And_Volumes'!M18,0)&lt;0,"Error",IFERROR(M18/'N2.3_RIIO3_Risk_And_Volumes'!M18,0))</f>
        <v>0.82791529890102356</v>
      </c>
      <c r="AS18" s="297">
        <f>IF(IFERROR(N18/'N2.3_RIIO3_Risk_And_Volumes'!N18,0)&lt;0,"Error",IFERROR(N18/'N2.3_RIIO3_Risk_And_Volumes'!N18,0))</f>
        <v>0.77508390335272881</v>
      </c>
      <c r="AT18" s="296">
        <f>IF(IFERROR('N2.4_RIIO3_Risk_Comp'!O18/'N2.3_RIIO3_Risk_And_Volumes'!O18,0)&lt;0,"Error",IFERROR('N2.4_RIIO3_Risk_Comp'!O18/'N2.3_RIIO3_Risk_And_Volumes'!O18,0))</f>
        <v>0.86054002195250323</v>
      </c>
      <c r="AU18" s="172">
        <f>IF(IFERROR('N2.4_RIIO3_Risk_Comp'!P18/'N2.3_RIIO3_Risk_And_Volumes'!P18,0)&lt;0,"Error",IFERROR('N2.4_RIIO3_Risk_Comp'!P18/'N2.3_RIIO3_Risk_And_Volumes'!P18,0))</f>
        <v>0</v>
      </c>
      <c r="AV18" s="172">
        <f>IF(IFERROR('N2.4_RIIO3_Risk_Comp'!Q18/'N2.3_RIIO3_Risk_And_Volumes'!Q18,0)&lt;0,"Error",IFERROR('N2.4_RIIO3_Risk_Comp'!Q18/'N2.3_RIIO3_Risk_And_Volumes'!Q18,0))</f>
        <v>0.67431952239827575</v>
      </c>
      <c r="AW18" s="172">
        <f>IF(IFERROR('N2.4_RIIO3_Risk_Comp'!R18/'N2.3_RIIO3_Risk_And_Volumes'!R18,0)&lt;0,"Error",IFERROR('N2.4_RIIO3_Risk_Comp'!R18/'N2.3_RIIO3_Risk_And_Volumes'!R18,0))</f>
        <v>0.54512892284220016</v>
      </c>
      <c r="AX18" s="172">
        <f>IF(IFERROR('N2.4_RIIO3_Risk_Comp'!S18/'N2.3_RIIO3_Risk_And_Volumes'!S18,0)&lt;0,"Error",IFERROR('N2.4_RIIO3_Risk_Comp'!S18/'N2.3_RIIO3_Risk_And_Volumes'!S18,0))</f>
        <v>0.68583091090580206</v>
      </c>
      <c r="AY18" s="172">
        <f>IF(IFERROR('N2.4_RIIO3_Risk_Comp'!T18/'N2.3_RIIO3_Risk_And_Volumes'!T18,0)&lt;0,"Error",IFERROR('N2.4_RIIO3_Risk_Comp'!T18/'N2.3_RIIO3_Risk_And_Volumes'!T18,0))</f>
        <v>0.79375257591294412</v>
      </c>
      <c r="AZ18" s="172">
        <f>IF(IFERROR('N2.4_RIIO3_Risk_Comp'!U18/'N2.3_RIIO3_Risk_And_Volumes'!U18,0)&lt;0,"Error",IFERROR('N2.4_RIIO3_Risk_Comp'!U18/'N2.3_RIIO3_Risk_And_Volumes'!U18,0))</f>
        <v>0</v>
      </c>
      <c r="BA18" s="172">
        <f>IF(IFERROR('N2.4_RIIO3_Risk_Comp'!V18/'N2.3_RIIO3_Risk_And_Volumes'!V18,0)&lt;0,"Error",IFERROR('N2.4_RIIO3_Risk_Comp'!V18/'N2.3_RIIO3_Risk_And_Volumes'!V18,0))</f>
        <v>0.70195726053060115</v>
      </c>
      <c r="BB18" s="172">
        <f>IF(IFERROR('N2.4_RIIO3_Risk_Comp'!W18/'N2.3_RIIO3_Risk_And_Volumes'!W18,0)&lt;0,"Error",IFERROR('N2.4_RIIO3_Risk_Comp'!W18/'N2.3_RIIO3_Risk_And_Volumes'!W18,0))</f>
        <v>0</v>
      </c>
      <c r="BC18" s="303">
        <f>IF(IFERROR('N2.4_RIIO3_Risk_Comp'!X18/'N2.3_RIIO3_Risk_And_Volumes'!X18,0)&lt;0,"Error",IFERROR('N2.4_RIIO3_Risk_Comp'!X18/'N2.3_RIIO3_Risk_And_Volumes'!X18,0))</f>
        <v>0.73312414510489443</v>
      </c>
      <c r="BD18" s="296">
        <f>IF(IFERROR('N2.4_RIIO3_Risk_Comp'!Y18/'N2.3_RIIO3_Risk_And_Volumes'!AI18,0)&lt;0,"Error",IFERROR('N2.4_RIIO3_Risk_Comp'!Y18/'N2.3_RIIO3_Risk_And_Volumes'!AI18,0))</f>
        <v>1.1064220483111074</v>
      </c>
      <c r="BE18" s="172">
        <f>IF(IFERROR('N2.4_RIIO3_Risk_Comp'!Z18/'N2.3_RIIO3_Risk_And_Volumes'!AJ18,0)&lt;0,"Error",IFERROR('N2.4_RIIO3_Risk_Comp'!Z18/'N2.3_RIIO3_Risk_And_Volumes'!AJ18,0))</f>
        <v>0</v>
      </c>
      <c r="BF18" s="172">
        <f>IF(IFERROR('N2.4_RIIO3_Risk_Comp'!AA18/'N2.3_RIIO3_Risk_And_Volumes'!AK18,0)&lt;0,"Error",IFERROR('N2.4_RIIO3_Risk_Comp'!AA18/'N2.3_RIIO3_Risk_And_Volumes'!AK18,0))</f>
        <v>0.6709531313346031</v>
      </c>
      <c r="BG18" s="172">
        <f>IF(IFERROR('N2.4_RIIO3_Risk_Comp'!AB18/'N2.3_RIIO3_Risk_And_Volumes'!AL18,0)&lt;0,"Error",IFERROR('N2.4_RIIO3_Risk_Comp'!AB18/'N2.3_RIIO3_Risk_And_Volumes'!AL18,0))</f>
        <v>0.54510884788053982</v>
      </c>
      <c r="BH18" s="172">
        <f>IF(IFERROR('N2.4_RIIO3_Risk_Comp'!AC18/'N2.3_RIIO3_Risk_And_Volumes'!AM18,0)&lt;0,"Error",IFERROR('N2.4_RIIO3_Risk_Comp'!AC18/'N2.3_RIIO3_Risk_And_Volumes'!AM18,0))</f>
        <v>0.68440632455404593</v>
      </c>
      <c r="BI18" s="172">
        <f>IF(IFERROR('N2.4_RIIO3_Risk_Comp'!AD18/'N2.3_RIIO3_Risk_And_Volumes'!AN18,0)&lt;0,"Error",IFERROR('N2.4_RIIO3_Risk_Comp'!AD18/'N2.3_RIIO3_Risk_And_Volumes'!AN18,0))</f>
        <v>0.8419329771980385</v>
      </c>
      <c r="BJ18" s="172">
        <f>IF(IFERROR('N2.4_RIIO3_Risk_Comp'!AE18/'N2.3_RIIO3_Risk_And_Volumes'!AO18,0)&lt;0,"Error",IFERROR('N2.4_RIIO3_Risk_Comp'!AE18/'N2.3_RIIO3_Risk_And_Volumes'!AO18,0))</f>
        <v>0</v>
      </c>
      <c r="BK18" s="172">
        <f>IF(IFERROR('N2.4_RIIO3_Risk_Comp'!AF18/'N2.3_RIIO3_Risk_And_Volumes'!AP18,0)&lt;0,"Error",IFERROR('N2.4_RIIO3_Risk_Comp'!AF18/'N2.3_RIIO3_Risk_And_Volumes'!AP18,0))</f>
        <v>0.6619820194479642</v>
      </c>
      <c r="BL18" s="172">
        <f>IF(IFERROR('N2.4_RIIO3_Risk_Comp'!AG18/'N2.3_RIIO3_Risk_And_Volumes'!AQ18,0)&lt;0,"Error",IFERROR('N2.4_RIIO3_Risk_Comp'!AG18/'N2.3_RIIO3_Risk_And_Volumes'!AQ18,0))</f>
        <v>0</v>
      </c>
      <c r="BM18" s="297">
        <f>IF(IFERROR('N2.4_RIIO3_Risk_Comp'!AH18/'N2.3_RIIO3_Risk_And_Volumes'!AR18,0)&lt;0,"Error",IFERROR('N2.4_RIIO3_Risk_Comp'!AH18/'N2.3_RIIO3_Risk_And_Volumes'!AR18,0))</f>
        <v>0.74712734894987654</v>
      </c>
      <c r="BO18" s="63">
        <f t="shared" si="7"/>
        <v>123.21860991840549</v>
      </c>
      <c r="BP18" s="63">
        <f t="shared" si="8"/>
        <v>123.50457368562202</v>
      </c>
      <c r="BQ18" s="63">
        <f t="shared" si="9"/>
        <v>108.12345163012625</v>
      </c>
      <c r="BR18" s="63">
        <f>IF(IFERROR(BO18/'N2.3_RIIO3_Risk_And_Volumes'!BN18,0)&lt;0,"Error",IFERROR(BO18/'N2.3_RIIO3_Risk_And_Volumes'!BN18,0))</f>
        <v>0.78319975850360746</v>
      </c>
      <c r="BS18" s="63">
        <f>IF(IFERROR('N2.4_RIIO3_Risk_Comp'!BP18/'N2.3_RIIO3_Risk_And_Volumes'!BP18,0)&lt;0,"Error",IFERROR('N2.4_RIIO3_Risk_Comp'!BP18/'N2.3_RIIO3_Risk_And_Volumes'!BP18,0))</f>
        <v>0.75199021984375991</v>
      </c>
      <c r="BT18" s="63">
        <f>IF(IFERROR('N2.4_RIIO3_Risk_Comp'!BQ18/'N2.3_RIIO3_Risk_And_Volumes'!BR18,0)&lt;0,"Error",IFERROR('N2.4_RIIO3_Risk_Comp'!BQ18/'N2.3_RIIO3_Risk_And_Volumes'!BR18,0))</f>
        <v>0.83792822570110526</v>
      </c>
    </row>
    <row r="19" spans="1:72">
      <c r="A19" t="s">
        <v>959</v>
      </c>
      <c r="B19" s="108" t="s">
        <v>200</v>
      </c>
      <c r="C19" s="144" t="str">
        <f>IF($D$2="ET",VLOOKUP(B19,'N0.7_Lookup_References'!$E$13:$K$71,2,FALSE),IF('N2.1_Network_Risk_Summary'!$C$2="GD",VLOOKUP(B19,'N0.7_Lookup_References'!$E$13:$K$73,4,FALSE),IF($D$2="GT",VLOOKUP(B19,'N0.7_Lookup_References'!$E$13:$K$71,6,FALSE),"")))</f>
        <v>Services</v>
      </c>
      <c r="D19" s="163" t="s">
        <v>441</v>
      </c>
      <c r="E19" s="289">
        <v>1.440029823757101</v>
      </c>
      <c r="F19" s="247">
        <v>0</v>
      </c>
      <c r="G19" s="247">
        <v>0</v>
      </c>
      <c r="H19" s="247">
        <v>0</v>
      </c>
      <c r="I19" s="247">
        <v>0</v>
      </c>
      <c r="J19" s="247">
        <v>0</v>
      </c>
      <c r="K19" s="247">
        <v>0</v>
      </c>
      <c r="L19" s="247">
        <v>0</v>
      </c>
      <c r="M19" s="247">
        <v>23.53050452419172</v>
      </c>
      <c r="N19" s="290">
        <v>0.86933781660555087</v>
      </c>
      <c r="O19" s="289">
        <v>1.6003283465738509</v>
      </c>
      <c r="P19" s="247">
        <v>0</v>
      </c>
      <c r="Q19" s="247">
        <v>0</v>
      </c>
      <c r="R19" s="247">
        <v>0</v>
      </c>
      <c r="S19" s="247">
        <v>0</v>
      </c>
      <c r="T19" s="247">
        <v>0</v>
      </c>
      <c r="U19" s="247">
        <v>0</v>
      </c>
      <c r="V19" s="247">
        <v>0</v>
      </c>
      <c r="W19" s="247">
        <v>0</v>
      </c>
      <c r="X19" s="290">
        <v>28.455806729136349</v>
      </c>
      <c r="Y19" s="289">
        <v>9.7950188967630805</v>
      </c>
      <c r="Z19" s="247">
        <v>0</v>
      </c>
      <c r="AA19" s="247">
        <v>0</v>
      </c>
      <c r="AB19" s="247">
        <v>0</v>
      </c>
      <c r="AC19" s="247">
        <v>0</v>
      </c>
      <c r="AD19" s="247">
        <v>0</v>
      </c>
      <c r="AE19" s="247">
        <v>0</v>
      </c>
      <c r="AF19" s="247">
        <v>0</v>
      </c>
      <c r="AG19" s="247">
        <v>0</v>
      </c>
      <c r="AH19" s="290">
        <v>16.271103760099301</v>
      </c>
      <c r="AJ19" s="296">
        <f>IF(IFERROR(E19/'N2.3_RIIO3_Risk_And_Volumes'!$E19,0)&lt;0,"Error",IFERROR(E19/'N2.3_RIIO3_Risk_And_Volumes'!$E19,0))</f>
        <v>0.1015009332271929</v>
      </c>
      <c r="AK19" s="172">
        <f>IF(IFERROR(F19/'N2.3_RIIO3_Risk_And_Volumes'!F19,0)&lt;0,"Error",IFERROR(F19/'N2.3_RIIO3_Risk_And_Volumes'!F19,0))</f>
        <v>0</v>
      </c>
      <c r="AL19" s="172">
        <f>IF(IFERROR(G19/'N2.3_RIIO3_Risk_And_Volumes'!G19,0)&lt;0,"Error",IFERROR(G19/'N2.3_RIIO3_Risk_And_Volumes'!G19,0))</f>
        <v>0</v>
      </c>
      <c r="AM19" s="172">
        <f>IF(IFERROR(H19/'N2.3_RIIO3_Risk_And_Volumes'!H19,0)&lt;0,"Error",IFERROR(H19/'N2.3_RIIO3_Risk_And_Volumes'!H19,0))</f>
        <v>0</v>
      </c>
      <c r="AN19" s="172">
        <f>IF(IFERROR(I19/'N2.3_RIIO3_Risk_And_Volumes'!I19,0)&lt;0,"Error",IFERROR(I19/'N2.3_RIIO3_Risk_And_Volumes'!I19,0))</f>
        <v>0</v>
      </c>
      <c r="AO19" s="172">
        <f>IF(IFERROR(J19/'N2.3_RIIO3_Risk_And_Volumes'!J19,0)&lt;0,"Error",IFERROR(J19/'N2.3_RIIO3_Risk_And_Volumes'!J19,0))</f>
        <v>0</v>
      </c>
      <c r="AP19" s="172">
        <f>IF(IFERROR(K19/'N2.3_RIIO3_Risk_And_Volumes'!K19,0)&lt;0,"Error",IFERROR(K19/'N2.3_RIIO3_Risk_And_Volumes'!K19,0))</f>
        <v>0</v>
      </c>
      <c r="AQ19" s="172">
        <f>IF(IFERROR(L19/'N2.3_RIIO3_Risk_And_Volumes'!L19,0)&lt;0,"Error",IFERROR(L19/'N2.3_RIIO3_Risk_And_Volumes'!L19,0))</f>
        <v>0</v>
      </c>
      <c r="AR19" s="172">
        <f>IF(IFERROR(M19/'N2.3_RIIO3_Risk_And_Volumes'!M19,0)&lt;0,"Error",IFERROR(M19/'N2.3_RIIO3_Risk_And_Volumes'!M19,0))</f>
        <v>0.52418969653594216</v>
      </c>
      <c r="AS19" s="297">
        <f>IF(IFERROR(N19/'N2.3_RIIO3_Risk_And_Volumes'!N19,0)&lt;0,"Error",IFERROR(N19/'N2.3_RIIO3_Risk_And_Volumes'!N19,0))</f>
        <v>0.40241275664283921</v>
      </c>
      <c r="AT19" s="296">
        <f>IF(IFERROR('N2.4_RIIO3_Risk_Comp'!O19/'N2.3_RIIO3_Risk_And_Volumes'!O19,0)&lt;0,"Error",IFERROR('N2.4_RIIO3_Risk_Comp'!O19/'N2.3_RIIO3_Risk_And_Volumes'!O19,0))</f>
        <v>0.1097107693993799</v>
      </c>
      <c r="AU19" s="172">
        <f>IF(IFERROR('N2.4_RIIO3_Risk_Comp'!P19/'N2.3_RIIO3_Risk_And_Volumes'!P19,0)&lt;0,"Error",IFERROR('N2.4_RIIO3_Risk_Comp'!P19/'N2.3_RIIO3_Risk_And_Volumes'!P19,0))</f>
        <v>0</v>
      </c>
      <c r="AV19" s="172">
        <f>IF(IFERROR('N2.4_RIIO3_Risk_Comp'!Q19/'N2.3_RIIO3_Risk_And_Volumes'!Q19,0)&lt;0,"Error",IFERROR('N2.4_RIIO3_Risk_Comp'!Q19/'N2.3_RIIO3_Risk_And_Volumes'!Q19,0))</f>
        <v>0</v>
      </c>
      <c r="AW19" s="172">
        <f>IF(IFERROR('N2.4_RIIO3_Risk_Comp'!R19/'N2.3_RIIO3_Risk_And_Volumes'!R19,0)&lt;0,"Error",IFERROR('N2.4_RIIO3_Risk_Comp'!R19/'N2.3_RIIO3_Risk_And_Volumes'!R19,0))</f>
        <v>0</v>
      </c>
      <c r="AX19" s="172">
        <f>IF(IFERROR('N2.4_RIIO3_Risk_Comp'!S19/'N2.3_RIIO3_Risk_And_Volumes'!S19,0)&lt;0,"Error",IFERROR('N2.4_RIIO3_Risk_Comp'!S19/'N2.3_RIIO3_Risk_And_Volumes'!S19,0))</f>
        <v>0</v>
      </c>
      <c r="AY19" s="172">
        <f>IF(IFERROR('N2.4_RIIO3_Risk_Comp'!T19/'N2.3_RIIO3_Risk_And_Volumes'!T19,0)&lt;0,"Error",IFERROR('N2.4_RIIO3_Risk_Comp'!T19/'N2.3_RIIO3_Risk_And_Volumes'!T19,0))</f>
        <v>0</v>
      </c>
      <c r="AZ19" s="172">
        <f>IF(IFERROR('N2.4_RIIO3_Risk_Comp'!U19/'N2.3_RIIO3_Risk_And_Volumes'!U19,0)&lt;0,"Error",IFERROR('N2.4_RIIO3_Risk_Comp'!U19/'N2.3_RIIO3_Risk_And_Volumes'!U19,0))</f>
        <v>0</v>
      </c>
      <c r="BA19" s="172">
        <f>IF(IFERROR('N2.4_RIIO3_Risk_Comp'!V19/'N2.3_RIIO3_Risk_And_Volumes'!V19,0)&lt;0,"Error",IFERROR('N2.4_RIIO3_Risk_Comp'!V19/'N2.3_RIIO3_Risk_And_Volumes'!V19,0))</f>
        <v>0</v>
      </c>
      <c r="BB19" s="172">
        <f>IF(IFERROR('N2.4_RIIO3_Risk_Comp'!W19/'N2.3_RIIO3_Risk_And_Volumes'!W19,0)&lt;0,"Error",IFERROR('N2.4_RIIO3_Risk_Comp'!W19/'N2.3_RIIO3_Risk_And_Volumes'!W19,0))</f>
        <v>0</v>
      </c>
      <c r="BC19" s="303">
        <f>IF(IFERROR('N2.4_RIIO3_Risk_Comp'!X19/'N2.3_RIIO3_Risk_And_Volumes'!X19,0)&lt;0,"Error",IFERROR('N2.4_RIIO3_Risk_Comp'!X19/'N2.3_RIIO3_Risk_And_Volumes'!X19,0))</f>
        <v>0.49529122004675774</v>
      </c>
      <c r="BD19" s="296">
        <f>IF(IFERROR('N2.4_RIIO3_Risk_Comp'!Y19/'N2.3_RIIO3_Risk_And_Volumes'!AI19,0)&lt;0,"Error",IFERROR('N2.4_RIIO3_Risk_Comp'!Y19/'N2.3_RIIO3_Risk_And_Volumes'!AI19,0))</f>
        <v>0.31531433241197121</v>
      </c>
      <c r="BE19" s="172">
        <f>IF(IFERROR('N2.4_RIIO3_Risk_Comp'!Z19/'N2.3_RIIO3_Risk_And_Volumes'!AJ19,0)&lt;0,"Error",IFERROR('N2.4_RIIO3_Risk_Comp'!Z19/'N2.3_RIIO3_Risk_And_Volumes'!AJ19,0))</f>
        <v>0</v>
      </c>
      <c r="BF19" s="172">
        <f>IF(IFERROR('N2.4_RIIO3_Risk_Comp'!AA19/'N2.3_RIIO3_Risk_And_Volumes'!AK19,0)&lt;0,"Error",IFERROR('N2.4_RIIO3_Risk_Comp'!AA19/'N2.3_RIIO3_Risk_And_Volumes'!AK19,0))</f>
        <v>0</v>
      </c>
      <c r="BG19" s="172">
        <f>IF(IFERROR('N2.4_RIIO3_Risk_Comp'!AB19/'N2.3_RIIO3_Risk_And_Volumes'!AL19,0)&lt;0,"Error",IFERROR('N2.4_RIIO3_Risk_Comp'!AB19/'N2.3_RIIO3_Risk_And_Volumes'!AL19,0))</f>
        <v>0</v>
      </c>
      <c r="BH19" s="172">
        <f>IF(IFERROR('N2.4_RIIO3_Risk_Comp'!AC19/'N2.3_RIIO3_Risk_And_Volumes'!AM19,0)&lt;0,"Error",IFERROR('N2.4_RIIO3_Risk_Comp'!AC19/'N2.3_RIIO3_Risk_And_Volumes'!AM19,0))</f>
        <v>0</v>
      </c>
      <c r="BI19" s="172">
        <f>IF(IFERROR('N2.4_RIIO3_Risk_Comp'!AD19/'N2.3_RIIO3_Risk_And_Volumes'!AN19,0)&lt;0,"Error",IFERROR('N2.4_RIIO3_Risk_Comp'!AD19/'N2.3_RIIO3_Risk_And_Volumes'!AN19,0))</f>
        <v>0</v>
      </c>
      <c r="BJ19" s="172">
        <f>IF(IFERROR('N2.4_RIIO3_Risk_Comp'!AE19/'N2.3_RIIO3_Risk_And_Volumes'!AO19,0)&lt;0,"Error",IFERROR('N2.4_RIIO3_Risk_Comp'!AE19/'N2.3_RIIO3_Risk_And_Volumes'!AO19,0))</f>
        <v>0</v>
      </c>
      <c r="BK19" s="172">
        <f>IF(IFERROR('N2.4_RIIO3_Risk_Comp'!AF19/'N2.3_RIIO3_Risk_And_Volumes'!AP19,0)&lt;0,"Error",IFERROR('N2.4_RIIO3_Risk_Comp'!AF19/'N2.3_RIIO3_Risk_And_Volumes'!AP19,0))</f>
        <v>0</v>
      </c>
      <c r="BL19" s="172">
        <f>IF(IFERROR('N2.4_RIIO3_Risk_Comp'!AG19/'N2.3_RIIO3_Risk_And_Volumes'!AQ19,0)&lt;0,"Error",IFERROR('N2.4_RIIO3_Risk_Comp'!AG19/'N2.3_RIIO3_Risk_And_Volumes'!AQ19,0))</f>
        <v>0</v>
      </c>
      <c r="BM19" s="297">
        <f>IF(IFERROR('N2.4_RIIO3_Risk_Comp'!AH19/'N2.3_RIIO3_Risk_And_Volumes'!AR19,0)&lt;0,"Error",IFERROR('N2.4_RIIO3_Risk_Comp'!AH19/'N2.3_RIIO3_Risk_And_Volumes'!AR19,0))</f>
        <v>0.49188677002425696</v>
      </c>
      <c r="BO19" s="63">
        <f t="shared" si="7"/>
        <v>25.839872164554372</v>
      </c>
      <c r="BP19" s="63">
        <f t="shared" si="8"/>
        <v>30.056135075710198</v>
      </c>
      <c r="BQ19" s="63">
        <f t="shared" si="9"/>
        <v>26.066122656862383</v>
      </c>
      <c r="BR19" s="63">
        <f>IF(IFERROR(BO19/'N2.3_RIIO3_Risk_And_Volumes'!BN19,0)&lt;0,"Error",IFERROR(BO19/'N2.3_RIIO3_Risk_And_Volumes'!BN19,0))</f>
        <v>0.42196528845204379</v>
      </c>
      <c r="BS19" s="63">
        <f>IF(IFERROR('N2.4_RIIO3_Risk_Comp'!BP19/'N2.3_RIIO3_Risk_And_Volumes'!BP19,0)&lt;0,"Error",IFERROR('N2.4_RIIO3_Risk_Comp'!BP19/'N2.3_RIIO3_Risk_And_Volumes'!BP19,0))</f>
        <v>0.417217597932798</v>
      </c>
      <c r="BT19" s="63">
        <f>IF(IFERROR('N2.4_RIIO3_Risk_Comp'!BQ19/'N2.3_RIIO3_Risk_And_Volumes'!BR19,0)&lt;0,"Error",IFERROR('N2.4_RIIO3_Risk_Comp'!BQ19/'N2.3_RIIO3_Risk_And_Volumes'!BR19,0))</f>
        <v>0.40637351468668625</v>
      </c>
    </row>
    <row r="20" spans="1:72">
      <c r="A20" t="s">
        <v>959</v>
      </c>
      <c r="B20" s="108" t="s">
        <v>213</v>
      </c>
      <c r="C20" s="144" t="str">
        <f>IF($D$2="ET",VLOOKUP(B20,'N0.7_Lookup_References'!$E$13:$K$71,2,FALSE),IF('N2.1_Network_Risk_Summary'!$C$2="GD",VLOOKUP(B20,'N0.7_Lookup_References'!$E$13:$K$73,4,FALSE),IF($D$2="GT",VLOOKUP(B20,'N0.7_Lookup_References'!$E$13:$K$71,6,FALSE),"")))</f>
        <v>Risers</v>
      </c>
      <c r="D20" s="163" t="s">
        <v>441</v>
      </c>
      <c r="E20" s="289">
        <v>2.9629783316663463E-2</v>
      </c>
      <c r="F20" s="247">
        <v>6.7046529293870144E-2</v>
      </c>
      <c r="G20" s="247">
        <v>8.8621787425130744E-2</v>
      </c>
      <c r="H20" s="247">
        <v>4.9357164782341693E-2</v>
      </c>
      <c r="I20" s="247">
        <v>2.8455282070034938E-2</v>
      </c>
      <c r="J20" s="247">
        <v>2.2437559297715799E-2</v>
      </c>
      <c r="K20" s="247">
        <v>1.8693843089759393E-2</v>
      </c>
      <c r="L20" s="247">
        <v>8.5831189057641432E-3</v>
      </c>
      <c r="M20" s="247">
        <v>8.1103754440928141E-3</v>
      </c>
      <c r="N20" s="290">
        <v>0.25295204930200338</v>
      </c>
      <c r="O20" s="289">
        <v>2.7527635236705084E-2</v>
      </c>
      <c r="P20" s="247">
        <v>5.3852694250717467E-2</v>
      </c>
      <c r="Q20" s="247">
        <v>0.1088561752842135</v>
      </c>
      <c r="R20" s="247">
        <v>4.6996597620216199E-2</v>
      </c>
      <c r="S20" s="247">
        <v>4.1305138815487377E-2</v>
      </c>
      <c r="T20" s="247">
        <v>3.4842584318295032E-2</v>
      </c>
      <c r="U20" s="247">
        <v>1.4636892022104395E-2</v>
      </c>
      <c r="V20" s="247">
        <v>2.0886574638236326E-2</v>
      </c>
      <c r="W20" s="247">
        <v>9.9412414421333195E-3</v>
      </c>
      <c r="X20" s="290">
        <v>0.30688548575032254</v>
      </c>
      <c r="Y20" s="289">
        <v>2.7447183013711997E-2</v>
      </c>
      <c r="Z20" s="247">
        <v>5.3102758924808639E-2</v>
      </c>
      <c r="AA20" s="247">
        <v>0.1091208906394333</v>
      </c>
      <c r="AB20" s="247">
        <v>4.6572139555276518E-2</v>
      </c>
      <c r="AC20" s="247">
        <v>3.6742179256740226E-2</v>
      </c>
      <c r="AD20" s="247">
        <v>3.3356171769263879E-2</v>
      </c>
      <c r="AE20" s="247">
        <v>1.4822242196199936E-2</v>
      </c>
      <c r="AF20" s="247">
        <v>1.9991453666581692E-2</v>
      </c>
      <c r="AG20" s="247">
        <v>1.0086071494870121E-2</v>
      </c>
      <c r="AH20" s="290">
        <v>0.27375241462414934</v>
      </c>
      <c r="AJ20" s="296">
        <f>IF(IFERROR(E20/'N2.3_RIIO3_Risk_And_Volumes'!$E20,0)&lt;0,"Error",IFERROR(E20/'N2.3_RIIO3_Risk_And_Volumes'!$E20,0))</f>
        <v>0.51226804864112618</v>
      </c>
      <c r="AK20" s="172">
        <f>IF(IFERROR(F20/'N2.3_RIIO3_Risk_And_Volumes'!F20,0)&lt;0,"Error",IFERROR(F20/'N2.3_RIIO3_Risk_And_Volumes'!F20,0))</f>
        <v>0.57335378270506687</v>
      </c>
      <c r="AL20" s="172">
        <f>IF(IFERROR(G20/'N2.3_RIIO3_Risk_And_Volumes'!G20,0)&lt;0,"Error",IFERROR(G20/'N2.3_RIIO3_Risk_And_Volumes'!G20,0))</f>
        <v>0.6072081833603219</v>
      </c>
      <c r="AM20" s="172">
        <f>IF(IFERROR(H20/'N2.3_RIIO3_Risk_And_Volumes'!H20,0)&lt;0,"Error",IFERROR(H20/'N2.3_RIIO3_Risk_And_Volumes'!H20,0))</f>
        <v>0.54545306953597317</v>
      </c>
      <c r="AN20" s="172">
        <f>IF(IFERROR(I20/'N2.3_RIIO3_Risk_And_Volumes'!I20,0)&lt;0,"Error",IFERROR(I20/'N2.3_RIIO3_Risk_And_Volumes'!I20,0))</f>
        <v>0.49223399945777352</v>
      </c>
      <c r="AO20" s="172">
        <f>IF(IFERROR(J20/'N2.3_RIIO3_Risk_And_Volumes'!J20,0)&lt;0,"Error",IFERROR(J20/'N2.3_RIIO3_Risk_And_Volumes'!J20,0))</f>
        <v>0.56671569262887722</v>
      </c>
      <c r="AP20" s="172">
        <f>IF(IFERROR(K20/'N2.3_RIIO3_Risk_And_Volumes'!K20,0)&lt;0,"Error",IFERROR(K20/'N2.3_RIIO3_Risk_And_Volumes'!K20,0))</f>
        <v>0.5537915775441703</v>
      </c>
      <c r="AQ20" s="172">
        <f>IF(IFERROR(L20/'N2.3_RIIO3_Risk_And_Volumes'!L20,0)&lt;0,"Error",IFERROR(L20/'N2.3_RIIO3_Risk_And_Volumes'!L20,0))</f>
        <v>0.46677609094679984</v>
      </c>
      <c r="AR20" s="172">
        <f>IF(IFERROR(M20/'N2.3_RIIO3_Risk_And_Volumes'!M20,0)&lt;0,"Error",IFERROR(M20/'N2.3_RIIO3_Risk_And_Volumes'!M20,0))</f>
        <v>0.47128053337751646</v>
      </c>
      <c r="AS20" s="297">
        <f>IF(IFERROR(N20/'N2.3_RIIO3_Risk_And_Volumes'!N20,0)&lt;0,"Error",IFERROR(N20/'N2.3_RIIO3_Risk_And_Volumes'!N20,0))</f>
        <v>0.42678517212163841</v>
      </c>
      <c r="AT20" s="296">
        <f>IF(IFERROR('N2.4_RIIO3_Risk_Comp'!O20/'N2.3_RIIO3_Risk_And_Volumes'!O20,0)&lt;0,"Error",IFERROR('N2.4_RIIO3_Risk_Comp'!O20/'N2.3_RIIO3_Risk_And_Volumes'!O20,0))</f>
        <v>0.50080900097277081</v>
      </c>
      <c r="AU20" s="172">
        <f>IF(IFERROR('N2.4_RIIO3_Risk_Comp'!P20/'N2.3_RIIO3_Risk_And_Volumes'!P20,0)&lt;0,"Error",IFERROR('N2.4_RIIO3_Risk_Comp'!P20/'N2.3_RIIO3_Risk_And_Volumes'!P20,0))</f>
        <v>0.55553982034971905</v>
      </c>
      <c r="AV20" s="172">
        <f>IF(IFERROR('N2.4_RIIO3_Risk_Comp'!Q20/'N2.3_RIIO3_Risk_And_Volumes'!Q20,0)&lt;0,"Error",IFERROR('N2.4_RIIO3_Risk_Comp'!Q20/'N2.3_RIIO3_Risk_And_Volumes'!Q20,0))</f>
        <v>0.61239893952158142</v>
      </c>
      <c r="AW20" s="172">
        <f>IF(IFERROR('N2.4_RIIO3_Risk_Comp'!R20/'N2.3_RIIO3_Risk_And_Volumes'!R20,0)&lt;0,"Error",IFERROR('N2.4_RIIO3_Risk_Comp'!R20/'N2.3_RIIO3_Risk_And_Volumes'!R20,0))</f>
        <v>0.54909486537138297</v>
      </c>
      <c r="AX20" s="172">
        <f>IF(IFERROR('N2.4_RIIO3_Risk_Comp'!S20/'N2.3_RIIO3_Risk_And_Volumes'!S20,0)&lt;0,"Error",IFERROR('N2.4_RIIO3_Risk_Comp'!S20/'N2.3_RIIO3_Risk_And_Volumes'!S20,0))</f>
        <v>0.55069114275220366</v>
      </c>
      <c r="AY20" s="172">
        <f>IF(IFERROR('N2.4_RIIO3_Risk_Comp'!T20/'N2.3_RIIO3_Risk_And_Volumes'!T20,0)&lt;0,"Error",IFERROR('N2.4_RIIO3_Risk_Comp'!T20/'N2.3_RIIO3_Risk_And_Volumes'!T20,0))</f>
        <v>0.47971284797122937</v>
      </c>
      <c r="AZ20" s="172">
        <f>IF(IFERROR('N2.4_RIIO3_Risk_Comp'!U20/'N2.3_RIIO3_Risk_And_Volumes'!U20,0)&lt;0,"Error",IFERROR('N2.4_RIIO3_Risk_Comp'!U20/'N2.3_RIIO3_Risk_And_Volumes'!U20,0))</f>
        <v>0.54957252088722996</v>
      </c>
      <c r="BA20" s="172">
        <f>IF(IFERROR('N2.4_RIIO3_Risk_Comp'!V20/'N2.3_RIIO3_Risk_And_Volumes'!V20,0)&lt;0,"Error",IFERROR('N2.4_RIIO3_Risk_Comp'!V20/'N2.3_RIIO3_Risk_And_Volumes'!V20,0))</f>
        <v>0.57538470930881913</v>
      </c>
      <c r="BB20" s="172">
        <f>IF(IFERROR('N2.4_RIIO3_Risk_Comp'!W20/'N2.3_RIIO3_Risk_And_Volumes'!W20,0)&lt;0,"Error",IFERROR('N2.4_RIIO3_Risk_Comp'!W20/'N2.3_RIIO3_Risk_And_Volumes'!W20,0))</f>
        <v>0.45396692305012271</v>
      </c>
      <c r="BC20" s="303">
        <f>IF(IFERROR('N2.4_RIIO3_Risk_Comp'!X20/'N2.3_RIIO3_Risk_And_Volumes'!X20,0)&lt;0,"Error",IFERROR('N2.4_RIIO3_Risk_Comp'!X20/'N2.3_RIIO3_Risk_And_Volumes'!X20,0))</f>
        <v>0.41150140484148073</v>
      </c>
      <c r="BD20" s="296">
        <f>IF(IFERROR('N2.4_RIIO3_Risk_Comp'!Y20/'N2.3_RIIO3_Risk_And_Volumes'!AI20,0)&lt;0,"Error",IFERROR('N2.4_RIIO3_Risk_Comp'!Y20/'N2.3_RIIO3_Risk_And_Volumes'!AI20,0))</f>
        <v>0.49667786497174271</v>
      </c>
      <c r="BE20" s="172">
        <f>IF(IFERROR('N2.4_RIIO3_Risk_Comp'!Z20/'N2.3_RIIO3_Risk_And_Volumes'!AJ20,0)&lt;0,"Error",IFERROR('N2.4_RIIO3_Risk_Comp'!Z20/'N2.3_RIIO3_Risk_And_Volumes'!AJ20,0))</f>
        <v>0.55275837592570243</v>
      </c>
      <c r="BF20" s="172">
        <f>IF(IFERROR('N2.4_RIIO3_Risk_Comp'!AA20/'N2.3_RIIO3_Risk_And_Volumes'!AK20,0)&lt;0,"Error",IFERROR('N2.4_RIIO3_Risk_Comp'!AA20/'N2.3_RIIO3_Risk_And_Volumes'!AK20,0))</f>
        <v>0.60685853660473155</v>
      </c>
      <c r="BG20" s="172">
        <f>IF(IFERROR('N2.4_RIIO3_Risk_Comp'!AB20/'N2.3_RIIO3_Risk_And_Volumes'!AL20,0)&lt;0,"Error",IFERROR('N2.4_RIIO3_Risk_Comp'!AB20/'N2.3_RIIO3_Risk_And_Volumes'!AL20,0))</f>
        <v>0.54181283317343132</v>
      </c>
      <c r="BH20" s="172">
        <f>IF(IFERROR('N2.4_RIIO3_Risk_Comp'!AC20/'N2.3_RIIO3_Risk_And_Volumes'!AM20,0)&lt;0,"Error",IFERROR('N2.4_RIIO3_Risk_Comp'!AC20/'N2.3_RIIO3_Risk_And_Volumes'!AM20,0))</f>
        <v>0.52945704574068242</v>
      </c>
      <c r="BI20" s="172">
        <f>IF(IFERROR('N2.4_RIIO3_Risk_Comp'!AD20/'N2.3_RIIO3_Risk_And_Volumes'!AN20,0)&lt;0,"Error",IFERROR('N2.4_RIIO3_Risk_Comp'!AD20/'N2.3_RIIO3_Risk_And_Volumes'!AN20,0))</f>
        <v>0.46984853591071113</v>
      </c>
      <c r="BJ20" s="172">
        <f>IF(IFERROR('N2.4_RIIO3_Risk_Comp'!AE20/'N2.3_RIIO3_Risk_And_Volumes'!AO20,0)&lt;0,"Error",IFERROR('N2.4_RIIO3_Risk_Comp'!AE20/'N2.3_RIIO3_Risk_And_Volumes'!AO20,0))</f>
        <v>0.51637735142686247</v>
      </c>
      <c r="BK20" s="172">
        <f>IF(IFERROR('N2.4_RIIO3_Risk_Comp'!AF20/'N2.3_RIIO3_Risk_And_Volumes'!AP20,0)&lt;0,"Error",IFERROR('N2.4_RIIO3_Risk_Comp'!AF20/'N2.3_RIIO3_Risk_And_Volumes'!AP20,0))</f>
        <v>0.56156009177264232</v>
      </c>
      <c r="BL20" s="172">
        <f>IF(IFERROR('N2.4_RIIO3_Risk_Comp'!AG20/'N2.3_RIIO3_Risk_And_Volumes'!AQ20,0)&lt;0,"Error",IFERROR('N2.4_RIIO3_Risk_Comp'!AG20/'N2.3_RIIO3_Risk_And_Volumes'!AQ20,0))</f>
        <v>0.40976243246695582</v>
      </c>
      <c r="BM20" s="297">
        <f>IF(IFERROR('N2.4_RIIO3_Risk_Comp'!AH20/'N2.3_RIIO3_Risk_And_Volumes'!AR20,0)&lt;0,"Error",IFERROR('N2.4_RIIO3_Risk_Comp'!AH20/'N2.3_RIIO3_Risk_And_Volumes'!AR20,0))</f>
        <v>0.39942537113385279</v>
      </c>
      <c r="BO20" s="63">
        <f t="shared" si="7"/>
        <v>0.57388749292737651</v>
      </c>
      <c r="BP20" s="63">
        <f t="shared" si="8"/>
        <v>0.66573101937843115</v>
      </c>
      <c r="BQ20" s="63">
        <f t="shared" si="9"/>
        <v>0.62499350514103558</v>
      </c>
      <c r="BR20" s="63">
        <f>IF(IFERROR(BO20/'N2.3_RIIO3_Risk_And_Volumes'!BN20,0)&lt;0,"Error",IFERROR(BO20/'N2.3_RIIO3_Risk_And_Volumes'!BN20,0))</f>
        <v>0.49022488644133583</v>
      </c>
      <c r="BS20" s="63">
        <f>IF(IFERROR('N2.4_RIIO3_Risk_Comp'!BP20/'N2.3_RIIO3_Risk_And_Volumes'!BP20,0)&lt;0,"Error",IFERROR('N2.4_RIIO3_Risk_Comp'!BP20/'N2.3_RIIO3_Risk_And_Volumes'!BP20,0))</f>
        <v>0.47774461328373846</v>
      </c>
      <c r="BT20" s="63">
        <f>IF(IFERROR('N2.4_RIIO3_Risk_Comp'!BQ20/'N2.3_RIIO3_Risk_And_Volumes'!BR20,0)&lt;0,"Error",IFERROR('N2.4_RIIO3_Risk_Comp'!BQ20/'N2.3_RIIO3_Risk_And_Volumes'!BR20,0))</f>
        <v>0.46929443641875712</v>
      </c>
    </row>
    <row r="21" spans="1:72">
      <c r="A21" t="s">
        <v>959</v>
      </c>
      <c r="B21" s="108" t="s">
        <v>224</v>
      </c>
      <c r="C21" s="144" t="str">
        <f>IF($D$2="ET",VLOOKUP(B21,'N0.7_Lookup_References'!$E$13:$K$71,2,FALSE),IF('N2.1_Network_Risk_Summary'!$C$2="GD",VLOOKUP(B21,'N0.7_Lookup_References'!$E$13:$K$73,4,FALSE),IF($D$2="GT",VLOOKUP(B21,'N0.7_Lookup_References'!$E$13:$K$71,6,FALSE),"")))</f>
        <v>Filters</v>
      </c>
      <c r="D21" s="163" t="s">
        <v>441</v>
      </c>
      <c r="E21" s="289">
        <v>0</v>
      </c>
      <c r="F21" s="247">
        <v>0</v>
      </c>
      <c r="G21" s="247">
        <v>0</v>
      </c>
      <c r="H21" s="247">
        <v>0</v>
      </c>
      <c r="I21" s="247">
        <v>2.732307864304889</v>
      </c>
      <c r="J21" s="247">
        <v>2.8868469024052308</v>
      </c>
      <c r="K21" s="247">
        <v>0.52473872579227587</v>
      </c>
      <c r="L21" s="247">
        <v>1.3112242178979703</v>
      </c>
      <c r="M21" s="247">
        <v>0.35216564165813019</v>
      </c>
      <c r="N21" s="290">
        <v>2.9517982710634474</v>
      </c>
      <c r="O21" s="289">
        <v>0</v>
      </c>
      <c r="P21" s="247">
        <v>0</v>
      </c>
      <c r="Q21" s="247">
        <v>0</v>
      </c>
      <c r="R21" s="247">
        <v>0</v>
      </c>
      <c r="S21" s="247">
        <v>0.27338681534706755</v>
      </c>
      <c r="T21" s="247">
        <v>4.8259590497644878</v>
      </c>
      <c r="U21" s="247">
        <v>1.931302573873114</v>
      </c>
      <c r="V21" s="247">
        <v>0.4610376988575563</v>
      </c>
      <c r="W21" s="247">
        <v>1.1420365450922798</v>
      </c>
      <c r="X21" s="290">
        <v>4.2601212649602207</v>
      </c>
      <c r="Y21" s="289">
        <v>0</v>
      </c>
      <c r="Z21" s="247">
        <v>8.7311277203884666E-2</v>
      </c>
      <c r="AA21" s="247">
        <v>0</v>
      </c>
      <c r="AB21" s="247">
        <v>0</v>
      </c>
      <c r="AC21" s="247">
        <v>0.44665744685222708</v>
      </c>
      <c r="AD21" s="247">
        <v>4.271306222948291</v>
      </c>
      <c r="AE21" s="247">
        <v>1.3125383208412722</v>
      </c>
      <c r="AF21" s="247">
        <v>0.32153857851045553</v>
      </c>
      <c r="AG21" s="247">
        <v>0.78319516137364464</v>
      </c>
      <c r="AH21" s="290">
        <v>3.9910598885370012</v>
      </c>
      <c r="AJ21" s="296">
        <f>IF(IFERROR(E21/'N2.3_RIIO3_Risk_And_Volumes'!$E21,0)&lt;0,"Error",IFERROR(E21/'N2.3_RIIO3_Risk_And_Volumes'!$E21,0))</f>
        <v>0</v>
      </c>
      <c r="AK21" s="172">
        <f>IF(IFERROR(F21/'N2.3_RIIO3_Risk_And_Volumes'!F21,0)&lt;0,"Error",IFERROR(F21/'N2.3_RIIO3_Risk_And_Volumes'!F21,0))</f>
        <v>0</v>
      </c>
      <c r="AL21" s="172">
        <f>IF(IFERROR(G21/'N2.3_RIIO3_Risk_And_Volumes'!G21,0)&lt;0,"Error",IFERROR(G21/'N2.3_RIIO3_Risk_And_Volumes'!G21,0))</f>
        <v>0</v>
      </c>
      <c r="AM21" s="172">
        <f>IF(IFERROR(H21/'N2.3_RIIO3_Risk_And_Volumes'!H21,0)&lt;0,"Error",IFERROR(H21/'N2.3_RIIO3_Risk_And_Volumes'!H21,0))</f>
        <v>0</v>
      </c>
      <c r="AN21" s="172">
        <f>IF(IFERROR(I21/'N2.3_RIIO3_Risk_And_Volumes'!I21,0)&lt;0,"Error",IFERROR(I21/'N2.3_RIIO3_Risk_And_Volumes'!I21,0))</f>
        <v>0.77461814736182533</v>
      </c>
      <c r="AO21" s="172">
        <f>IF(IFERROR(J21/'N2.3_RIIO3_Risk_And_Volumes'!J21,0)&lt;0,"Error",IFERROR(J21/'N2.3_RIIO3_Risk_And_Volumes'!J21,0))</f>
        <v>0.75646710063259837</v>
      </c>
      <c r="AP21" s="172">
        <f>IF(IFERROR(K21/'N2.3_RIIO3_Risk_And_Volumes'!K21,0)&lt;0,"Error",IFERROR(K21/'N2.3_RIIO3_Risk_And_Volumes'!K21,0))</f>
        <v>0.73317630573752968</v>
      </c>
      <c r="AQ21" s="172">
        <f>IF(IFERROR(L21/'N2.3_RIIO3_Risk_And_Volumes'!L21,0)&lt;0,"Error",IFERROR(L21/'N2.3_RIIO3_Risk_And_Volumes'!L21,0))</f>
        <v>0.7855947817544553</v>
      </c>
      <c r="AR21" s="172">
        <f>IF(IFERROR(M21/'N2.3_RIIO3_Risk_And_Volumes'!M21,0)&lt;0,"Error",IFERROR(M21/'N2.3_RIIO3_Risk_And_Volumes'!M21,0))</f>
        <v>0.74905178343056045</v>
      </c>
      <c r="AS21" s="297">
        <f>IF(IFERROR(N21/'N2.3_RIIO3_Risk_And_Volumes'!N21,0)&lt;0,"Error",IFERROR(N21/'N2.3_RIIO3_Risk_And_Volumes'!N21,0))</f>
        <v>0.54898488463281159</v>
      </c>
      <c r="AT21" s="296">
        <f>IF(IFERROR('N2.4_RIIO3_Risk_Comp'!O21/'N2.3_RIIO3_Risk_And_Volumes'!O21,0)&lt;0,"Error",IFERROR('N2.4_RIIO3_Risk_Comp'!O21/'N2.3_RIIO3_Risk_And_Volumes'!O21,0))</f>
        <v>0</v>
      </c>
      <c r="AU21" s="172">
        <f>IF(IFERROR('N2.4_RIIO3_Risk_Comp'!P21/'N2.3_RIIO3_Risk_And_Volumes'!P21,0)&lt;0,"Error",IFERROR('N2.4_RIIO3_Risk_Comp'!P21/'N2.3_RIIO3_Risk_And_Volumes'!P21,0))</f>
        <v>0</v>
      </c>
      <c r="AV21" s="172">
        <f>IF(IFERROR('N2.4_RIIO3_Risk_Comp'!Q21/'N2.3_RIIO3_Risk_And_Volumes'!Q21,0)&lt;0,"Error",IFERROR('N2.4_RIIO3_Risk_Comp'!Q21/'N2.3_RIIO3_Risk_And_Volumes'!Q21,0))</f>
        <v>0</v>
      </c>
      <c r="AW21" s="172">
        <f>IF(IFERROR('N2.4_RIIO3_Risk_Comp'!R21/'N2.3_RIIO3_Risk_And_Volumes'!R21,0)&lt;0,"Error",IFERROR('N2.4_RIIO3_Risk_Comp'!R21/'N2.3_RIIO3_Risk_And_Volumes'!R21,0))</f>
        <v>0</v>
      </c>
      <c r="AX21" s="172">
        <f>IF(IFERROR('N2.4_RIIO3_Risk_Comp'!S21/'N2.3_RIIO3_Risk_And_Volumes'!S21,0)&lt;0,"Error",IFERROR('N2.4_RIIO3_Risk_Comp'!S21/'N2.3_RIIO3_Risk_And_Volumes'!S21,0))</f>
        <v>0.79115639733438803</v>
      </c>
      <c r="AY21" s="172">
        <f>IF(IFERROR('N2.4_RIIO3_Risk_Comp'!T21/'N2.3_RIIO3_Risk_And_Volumes'!T21,0)&lt;0,"Error",IFERROR('N2.4_RIIO3_Risk_Comp'!T21/'N2.3_RIIO3_Risk_And_Volumes'!T21,0))</f>
        <v>0.79133665240500961</v>
      </c>
      <c r="AZ21" s="172">
        <f>IF(IFERROR('N2.4_RIIO3_Risk_Comp'!U21/'N2.3_RIIO3_Risk_And_Volumes'!U21,0)&lt;0,"Error",IFERROR('N2.4_RIIO3_Risk_Comp'!U21/'N2.3_RIIO3_Risk_And_Volumes'!U21,0))</f>
        <v>0.77197755467257667</v>
      </c>
      <c r="BA21" s="172">
        <f>IF(IFERROR('N2.4_RIIO3_Risk_Comp'!V21/'N2.3_RIIO3_Risk_And_Volumes'!V21,0)&lt;0,"Error",IFERROR('N2.4_RIIO3_Risk_Comp'!V21/'N2.3_RIIO3_Risk_And_Volumes'!V21,0))</f>
        <v>0.75750023472734629</v>
      </c>
      <c r="BB21" s="172">
        <f>IF(IFERROR('N2.4_RIIO3_Risk_Comp'!W21/'N2.3_RIIO3_Risk_And_Volumes'!W21,0)&lt;0,"Error",IFERROR('N2.4_RIIO3_Risk_Comp'!W21/'N2.3_RIIO3_Risk_And_Volumes'!W21,0))</f>
        <v>0.80398799344454375</v>
      </c>
      <c r="BC21" s="303">
        <f>IF(IFERROR('N2.4_RIIO3_Risk_Comp'!X21/'N2.3_RIIO3_Risk_And_Volumes'!X21,0)&lt;0,"Error",IFERROR('N2.4_RIIO3_Risk_Comp'!X21/'N2.3_RIIO3_Risk_And_Volumes'!X21,0))</f>
        <v>0.60833465434468592</v>
      </c>
      <c r="BD21" s="296">
        <f>IF(IFERROR('N2.4_RIIO3_Risk_Comp'!Y21/'N2.3_RIIO3_Risk_And_Volumes'!AI21,0)&lt;0,"Error",IFERROR('N2.4_RIIO3_Risk_Comp'!Y21/'N2.3_RIIO3_Risk_And_Volumes'!AI21,0))</f>
        <v>0</v>
      </c>
      <c r="BE21" s="172">
        <f>IF(IFERROR('N2.4_RIIO3_Risk_Comp'!Z21/'N2.3_RIIO3_Risk_And_Volumes'!AJ21,0)&lt;0,"Error",IFERROR('N2.4_RIIO3_Risk_Comp'!Z21/'N2.3_RIIO3_Risk_And_Volumes'!AJ21,0))</f>
        <v>0.44084368630281356</v>
      </c>
      <c r="BF21" s="172">
        <f>IF(IFERROR('N2.4_RIIO3_Risk_Comp'!AA21/'N2.3_RIIO3_Risk_And_Volumes'!AK21,0)&lt;0,"Error",IFERROR('N2.4_RIIO3_Risk_Comp'!AA21/'N2.3_RIIO3_Risk_And_Volumes'!AK21,0))</f>
        <v>0</v>
      </c>
      <c r="BG21" s="172">
        <f>IF(IFERROR('N2.4_RIIO3_Risk_Comp'!AB21/'N2.3_RIIO3_Risk_And_Volumes'!AL21,0)&lt;0,"Error",IFERROR('N2.4_RIIO3_Risk_Comp'!AB21/'N2.3_RIIO3_Risk_And_Volumes'!AL21,0))</f>
        <v>0</v>
      </c>
      <c r="BH21" s="172">
        <f>IF(IFERROR('N2.4_RIIO3_Risk_Comp'!AC21/'N2.3_RIIO3_Risk_And_Volumes'!AM21,0)&lt;0,"Error",IFERROR('N2.4_RIIO3_Risk_Comp'!AC21/'N2.3_RIIO3_Risk_And_Volumes'!AM21,0))</f>
        <v>0.73045646531571296</v>
      </c>
      <c r="BI21" s="172">
        <f>IF(IFERROR('N2.4_RIIO3_Risk_Comp'!AD21/'N2.3_RIIO3_Risk_And_Volumes'!AN21,0)&lt;0,"Error",IFERROR('N2.4_RIIO3_Risk_Comp'!AD21/'N2.3_RIIO3_Risk_And_Volumes'!AN21,0))</f>
        <v>0.78811415723542932</v>
      </c>
      <c r="BJ21" s="172">
        <f>IF(IFERROR('N2.4_RIIO3_Risk_Comp'!AE21/'N2.3_RIIO3_Risk_And_Volumes'!AO21,0)&lt;0,"Error",IFERROR('N2.4_RIIO3_Risk_Comp'!AE21/'N2.3_RIIO3_Risk_And_Volumes'!AO21,0))</f>
        <v>0.76469920158964821</v>
      </c>
      <c r="BK21" s="172">
        <f>IF(IFERROR('N2.4_RIIO3_Risk_Comp'!AF21/'N2.3_RIIO3_Risk_And_Volumes'!AP21,0)&lt;0,"Error",IFERROR('N2.4_RIIO3_Risk_Comp'!AF21/'N2.3_RIIO3_Risk_And_Volumes'!AP21,0))</f>
        <v>0.74598463360088718</v>
      </c>
      <c r="BL21" s="172">
        <f>IF(IFERROR('N2.4_RIIO3_Risk_Comp'!AG21/'N2.3_RIIO3_Risk_And_Volumes'!AQ21,0)&lt;0,"Error",IFERROR('N2.4_RIIO3_Risk_Comp'!AG21/'N2.3_RIIO3_Risk_And_Volumes'!AQ21,0))</f>
        <v>0.80022773783749412</v>
      </c>
      <c r="BM21" s="297">
        <f>IF(IFERROR('N2.4_RIIO3_Risk_Comp'!AH21/'N2.3_RIIO3_Risk_And_Volumes'!AR21,0)&lt;0,"Error",IFERROR('N2.4_RIIO3_Risk_Comp'!AH21/'N2.3_RIIO3_Risk_And_Volumes'!AR21,0))</f>
        <v>0.5998340290301456</v>
      </c>
      <c r="BO21" s="63">
        <f t="shared" si="7"/>
        <v>10.759081623121943</v>
      </c>
      <c r="BP21" s="63">
        <f t="shared" si="8"/>
        <v>12.893843947894725</v>
      </c>
      <c r="BQ21" s="63">
        <f t="shared" si="9"/>
        <v>11.213606896266775</v>
      </c>
      <c r="BR21" s="63">
        <f>IF(IFERROR(BO21/'N2.3_RIIO3_Risk_And_Volumes'!BN21,0)&lt;0,"Error",IFERROR(BO21/'N2.3_RIIO3_Risk_And_Volumes'!BN21,0))</f>
        <v>0.69077897256118426</v>
      </c>
      <c r="BS21" s="63">
        <f>IF(IFERROR('N2.4_RIIO3_Risk_Comp'!BP21/'N2.3_RIIO3_Risk_And_Volumes'!BP21,0)&lt;0,"Error",IFERROR('N2.4_RIIO3_Risk_Comp'!BP21/'N2.3_RIIO3_Risk_And_Volumes'!BP21,0))</f>
        <v>0.71720830773461919</v>
      </c>
      <c r="BT21" s="63">
        <f>IF(IFERROR('N2.4_RIIO3_Risk_Comp'!BQ21/'N2.3_RIIO3_Risk_And_Volumes'!BR21,0)&lt;0,"Error",IFERROR('N2.4_RIIO3_Risk_Comp'!BQ21/'N2.3_RIIO3_Risk_And_Volumes'!BR21,0))</f>
        <v>0.70045880121896587</v>
      </c>
    </row>
    <row r="22" spans="1:72">
      <c r="A22" t="s">
        <v>959</v>
      </c>
      <c r="B22" s="108" t="s">
        <v>233</v>
      </c>
      <c r="C22" s="144" t="str">
        <f>IF($D$2="ET",VLOOKUP(B22,'N0.7_Lookup_References'!$E$13:$K$71,2,FALSE),IF('N2.1_Network_Risk_Summary'!$C$2="GD",VLOOKUP(B22,'N0.7_Lookup_References'!$E$13:$K$73,4,FALSE),IF($D$2="GT",VLOOKUP(B22,'N0.7_Lookup_References'!$E$13:$K$71,6,FALSE),"")))</f>
        <v>Slamshut/ Regulators</v>
      </c>
      <c r="D22" s="163" t="s">
        <v>441</v>
      </c>
      <c r="E22" s="289">
        <v>0</v>
      </c>
      <c r="F22" s="247">
        <v>0</v>
      </c>
      <c r="G22" s="247">
        <v>0</v>
      </c>
      <c r="H22" s="247">
        <v>0</v>
      </c>
      <c r="I22" s="247">
        <v>4.8332947137047638E-2</v>
      </c>
      <c r="J22" s="247">
        <v>3.9345535780876424</v>
      </c>
      <c r="K22" s="247">
        <v>1.884052316677667</v>
      </c>
      <c r="L22" s="247">
        <v>1.20733161995737</v>
      </c>
      <c r="M22" s="247">
        <v>1.4729291323246549</v>
      </c>
      <c r="N22" s="290">
        <v>11.173003873143919</v>
      </c>
      <c r="O22" s="289">
        <v>0</v>
      </c>
      <c r="P22" s="247">
        <v>0</v>
      </c>
      <c r="Q22" s="247">
        <v>0</v>
      </c>
      <c r="R22" s="247">
        <v>0</v>
      </c>
      <c r="S22" s="247">
        <v>0</v>
      </c>
      <c r="T22" s="247">
        <v>6.1877396250888499E-2</v>
      </c>
      <c r="U22" s="247">
        <v>4.8281265933720139</v>
      </c>
      <c r="V22" s="247">
        <v>1.9361969147287117</v>
      </c>
      <c r="W22" s="247">
        <v>1.9579929441140054</v>
      </c>
      <c r="X22" s="290">
        <v>16.335325956359053</v>
      </c>
      <c r="Y22" s="289">
        <v>3.8177399126415111E-3</v>
      </c>
      <c r="Z22" s="247">
        <v>2.4840872993721445E-2</v>
      </c>
      <c r="AA22" s="247">
        <v>2.4174405478446289E-2</v>
      </c>
      <c r="AB22" s="247">
        <v>0</v>
      </c>
      <c r="AC22" s="247">
        <v>0.32373780803760455</v>
      </c>
      <c r="AD22" s="247">
        <v>0.65142925489505732</v>
      </c>
      <c r="AE22" s="247">
        <v>4.4520464725880835</v>
      </c>
      <c r="AF22" s="247">
        <v>1.580366994169069</v>
      </c>
      <c r="AG22" s="247">
        <v>1.176524400949492</v>
      </c>
      <c r="AH22" s="290">
        <v>12.535741145953594</v>
      </c>
      <c r="AJ22" s="296">
        <f>IF(IFERROR(E22/'N2.3_RIIO3_Risk_And_Volumes'!$E22,0)&lt;0,"Error",IFERROR(E22/'N2.3_RIIO3_Risk_And_Volumes'!$E22,0))</f>
        <v>0</v>
      </c>
      <c r="AK22" s="172">
        <f>IF(IFERROR(F22/'N2.3_RIIO3_Risk_And_Volumes'!F22,0)&lt;0,"Error",IFERROR(F22/'N2.3_RIIO3_Risk_And_Volumes'!F22,0))</f>
        <v>0</v>
      </c>
      <c r="AL22" s="172">
        <f>IF(IFERROR(G22/'N2.3_RIIO3_Risk_And_Volumes'!G22,0)&lt;0,"Error",IFERROR(G22/'N2.3_RIIO3_Risk_And_Volumes'!G22,0))</f>
        <v>0</v>
      </c>
      <c r="AM22" s="172">
        <f>IF(IFERROR(H22/'N2.3_RIIO3_Risk_And_Volumes'!H22,0)&lt;0,"Error",IFERROR(H22/'N2.3_RIIO3_Risk_And_Volumes'!H22,0))</f>
        <v>0</v>
      </c>
      <c r="AN22" s="172">
        <f>IF(IFERROR(I22/'N2.3_RIIO3_Risk_And_Volumes'!I22,0)&lt;0,"Error",IFERROR(I22/'N2.3_RIIO3_Risk_And_Volumes'!I22,0))</f>
        <v>0.7939031885149388</v>
      </c>
      <c r="AO22" s="172">
        <f>IF(IFERROR(J22/'N2.3_RIIO3_Risk_And_Volumes'!J22,0)&lt;0,"Error",IFERROR(J22/'N2.3_RIIO3_Risk_And_Volumes'!J22,0))</f>
        <v>0.77587612081220481</v>
      </c>
      <c r="AP22" s="172">
        <f>IF(IFERROR(K22/'N2.3_RIIO3_Risk_And_Volumes'!K22,0)&lt;0,"Error",IFERROR(K22/'N2.3_RIIO3_Risk_And_Volumes'!K22,0))</f>
        <v>0.75085154605360438</v>
      </c>
      <c r="AQ22" s="172">
        <f>IF(IFERROR(L22/'N2.3_RIIO3_Risk_And_Volumes'!L22,0)&lt;0,"Error",IFERROR(L22/'N2.3_RIIO3_Risk_And_Volumes'!L22,0))</f>
        <v>0.70037759589645954</v>
      </c>
      <c r="AR22" s="172">
        <f>IF(IFERROR(M22/'N2.3_RIIO3_Risk_And_Volumes'!M22,0)&lt;0,"Error",IFERROR(M22/'N2.3_RIIO3_Risk_And_Volumes'!M22,0))</f>
        <v>0.7696780438711045</v>
      </c>
      <c r="AS22" s="297">
        <f>IF(IFERROR(N22/'N2.3_RIIO3_Risk_And_Volumes'!N22,0)&lt;0,"Error",IFERROR(N22/'N2.3_RIIO3_Risk_And_Volumes'!N22,0))</f>
        <v>0.75686614223702497</v>
      </c>
      <c r="AT22" s="296">
        <f>IF(IFERROR('N2.4_RIIO3_Risk_Comp'!O22/'N2.3_RIIO3_Risk_And_Volumes'!O22,0)&lt;0,"Error",IFERROR('N2.4_RIIO3_Risk_Comp'!O22/'N2.3_RIIO3_Risk_And_Volumes'!O22,0))</f>
        <v>0</v>
      </c>
      <c r="AU22" s="172">
        <f>IF(IFERROR('N2.4_RIIO3_Risk_Comp'!P22/'N2.3_RIIO3_Risk_And_Volumes'!P22,0)&lt;0,"Error",IFERROR('N2.4_RIIO3_Risk_Comp'!P22/'N2.3_RIIO3_Risk_And_Volumes'!P22,0))</f>
        <v>0</v>
      </c>
      <c r="AV22" s="172">
        <f>IF(IFERROR('N2.4_RIIO3_Risk_Comp'!Q22/'N2.3_RIIO3_Risk_And_Volumes'!Q22,0)&lt;0,"Error",IFERROR('N2.4_RIIO3_Risk_Comp'!Q22/'N2.3_RIIO3_Risk_And_Volumes'!Q22,0))</f>
        <v>0</v>
      </c>
      <c r="AW22" s="172">
        <f>IF(IFERROR('N2.4_RIIO3_Risk_Comp'!R22/'N2.3_RIIO3_Risk_And_Volumes'!R22,0)&lt;0,"Error",IFERROR('N2.4_RIIO3_Risk_Comp'!R22/'N2.3_RIIO3_Risk_And_Volumes'!R22,0))</f>
        <v>0</v>
      </c>
      <c r="AX22" s="172">
        <f>IF(IFERROR('N2.4_RIIO3_Risk_Comp'!S22/'N2.3_RIIO3_Risk_And_Volumes'!S22,0)&lt;0,"Error",IFERROR('N2.4_RIIO3_Risk_Comp'!S22/'N2.3_RIIO3_Risk_And_Volumes'!S22,0))</f>
        <v>0</v>
      </c>
      <c r="AY22" s="172">
        <f>IF(IFERROR('N2.4_RIIO3_Risk_Comp'!T22/'N2.3_RIIO3_Risk_And_Volumes'!T22,0)&lt;0,"Error",IFERROR('N2.4_RIIO3_Risk_Comp'!T22/'N2.3_RIIO3_Risk_And_Volumes'!T22,0))</f>
        <v>0.81336032637966194</v>
      </c>
      <c r="AZ22" s="172">
        <f>IF(IFERROR('N2.4_RIIO3_Risk_Comp'!U22/'N2.3_RIIO3_Risk_And_Volumes'!U22,0)&lt;0,"Error",IFERROR('N2.4_RIIO3_Risk_Comp'!U22/'N2.3_RIIO3_Risk_And_Volumes'!U22,0))</f>
        <v>0.79855622386268421</v>
      </c>
      <c r="BA22" s="172">
        <f>IF(IFERROR('N2.4_RIIO3_Risk_Comp'!V22/'N2.3_RIIO3_Risk_And_Volumes'!V22,0)&lt;0,"Error",IFERROR('N2.4_RIIO3_Risk_Comp'!V22/'N2.3_RIIO3_Risk_And_Volumes'!V22,0))</f>
        <v>0.76688664521278793</v>
      </c>
      <c r="BB22" s="172">
        <f>IF(IFERROR('N2.4_RIIO3_Risk_Comp'!W22/'N2.3_RIIO3_Risk_And_Volumes'!W22,0)&lt;0,"Error",IFERROR('N2.4_RIIO3_Risk_Comp'!W22/'N2.3_RIIO3_Risk_And_Volumes'!W22,0))</f>
        <v>0.76426409465106915</v>
      </c>
      <c r="BC22" s="303">
        <f>IF(IFERROR('N2.4_RIIO3_Risk_Comp'!X22/'N2.3_RIIO3_Risk_And_Volumes'!X22,0)&lt;0,"Error",IFERROR('N2.4_RIIO3_Risk_Comp'!X22/'N2.3_RIIO3_Risk_And_Volumes'!X22,0))</f>
        <v>0.78040432011087357</v>
      </c>
      <c r="BD22" s="296">
        <f>IF(IFERROR('N2.4_RIIO3_Risk_Comp'!Y22/'N2.3_RIIO3_Risk_And_Volumes'!AI22,0)&lt;0,"Error",IFERROR('N2.4_RIIO3_Risk_Comp'!Y22/'N2.3_RIIO3_Risk_And_Volumes'!AI22,0))</f>
        <v>0.49068260405217584</v>
      </c>
      <c r="BE22" s="172">
        <f>IF(IFERROR('N2.4_RIIO3_Risk_Comp'!Z22/'N2.3_RIIO3_Risk_And_Volumes'!AJ22,0)&lt;0,"Error",IFERROR('N2.4_RIIO3_Risk_Comp'!Z22/'N2.3_RIIO3_Risk_And_Volumes'!AJ22,0))</f>
        <v>0.5457901130209476</v>
      </c>
      <c r="BF22" s="172">
        <f>IF(IFERROR('N2.4_RIIO3_Risk_Comp'!AA22/'N2.3_RIIO3_Risk_And_Volumes'!AK22,0)&lt;0,"Error",IFERROR('N2.4_RIIO3_Risk_Comp'!AA22/'N2.3_RIIO3_Risk_And_Volumes'!AK22,0))</f>
        <v>0.34075212079526263</v>
      </c>
      <c r="BG22" s="172">
        <f>IF(IFERROR('N2.4_RIIO3_Risk_Comp'!AB22/'N2.3_RIIO3_Risk_And_Volumes'!AL22,0)&lt;0,"Error",IFERROR('N2.4_RIIO3_Risk_Comp'!AB22/'N2.3_RIIO3_Risk_And_Volumes'!AL22,0))</f>
        <v>0</v>
      </c>
      <c r="BH22" s="172">
        <f>IF(IFERROR('N2.4_RIIO3_Risk_Comp'!AC22/'N2.3_RIIO3_Risk_And_Volumes'!AM22,0)&lt;0,"Error",IFERROR('N2.4_RIIO3_Risk_Comp'!AC22/'N2.3_RIIO3_Risk_And_Volumes'!AM22,0))</f>
        <v>0.67659295161381872</v>
      </c>
      <c r="BI22" s="172">
        <f>IF(IFERROR('N2.4_RIIO3_Risk_Comp'!AD22/'N2.3_RIIO3_Risk_And_Volumes'!AN22,0)&lt;0,"Error",IFERROR('N2.4_RIIO3_Risk_Comp'!AD22/'N2.3_RIIO3_Risk_And_Volumes'!AN22,0))</f>
        <v>0.66511393710748501</v>
      </c>
      <c r="BJ22" s="172">
        <f>IF(IFERROR('N2.4_RIIO3_Risk_Comp'!AE22/'N2.3_RIIO3_Risk_And_Volumes'!AO22,0)&lt;0,"Error",IFERROR('N2.4_RIIO3_Risk_Comp'!AE22/'N2.3_RIIO3_Risk_And_Volumes'!AO22,0))</f>
        <v>0.78222602592287327</v>
      </c>
      <c r="BK22" s="172">
        <f>IF(IFERROR('N2.4_RIIO3_Risk_Comp'!AF22/'N2.3_RIIO3_Risk_And_Volumes'!AP22,0)&lt;0,"Error",IFERROR('N2.4_RIIO3_Risk_Comp'!AF22/'N2.3_RIIO3_Risk_And_Volumes'!AP22,0))</f>
        <v>0.73719752068972133</v>
      </c>
      <c r="BL22" s="172">
        <f>IF(IFERROR('N2.4_RIIO3_Risk_Comp'!AG22/'N2.3_RIIO3_Risk_And_Volumes'!AQ22,0)&lt;0,"Error",IFERROR('N2.4_RIIO3_Risk_Comp'!AG22/'N2.3_RIIO3_Risk_And_Volumes'!AQ22,0))</f>
        <v>0.76069674167515666</v>
      </c>
      <c r="BM22" s="297">
        <f>IF(IFERROR('N2.4_RIIO3_Risk_Comp'!AH22/'N2.3_RIIO3_Risk_And_Volumes'!AR22,0)&lt;0,"Error",IFERROR('N2.4_RIIO3_Risk_Comp'!AH22/'N2.3_RIIO3_Risk_And_Volumes'!AR22,0))</f>
        <v>0.7668742434313135</v>
      </c>
      <c r="BO22" s="63">
        <f t="shared" si="7"/>
        <v>19.7202034673283</v>
      </c>
      <c r="BP22" s="63">
        <f t="shared" si="8"/>
        <v>25.119519804824673</v>
      </c>
      <c r="BQ22" s="63">
        <f t="shared" si="9"/>
        <v>20.772679094977708</v>
      </c>
      <c r="BR22" s="63">
        <f>IF(IFERROR(BO22/'N2.3_RIIO3_Risk_And_Volumes'!BN22,0)&lt;0,"Error",IFERROR(BO22/'N2.3_RIIO3_Risk_And_Volumes'!BN22,0))</f>
        <v>0.75727726507200632</v>
      </c>
      <c r="BS22" s="63">
        <f>IF(IFERROR('N2.4_RIIO3_Risk_Comp'!BP22/'N2.3_RIIO3_Risk_And_Volumes'!BP22,0)&lt;0,"Error",IFERROR('N2.4_RIIO3_Risk_Comp'!BP22/'N2.3_RIIO3_Risk_And_Volumes'!BP22,0))</f>
        <v>0.78154853684366588</v>
      </c>
      <c r="BT22" s="63">
        <f>IF(IFERROR('N2.4_RIIO3_Risk_Comp'!BQ22/'N2.3_RIIO3_Risk_And_Volumes'!BR22,0)&lt;0,"Error",IFERROR('N2.4_RIIO3_Risk_Comp'!BQ22/'N2.3_RIIO3_Risk_And_Volumes'!BR22,0))</f>
        <v>0.76060906162887687</v>
      </c>
    </row>
    <row r="23" spans="1:72">
      <c r="A23" t="s">
        <v>959</v>
      </c>
      <c r="B23" s="108" t="s">
        <v>240</v>
      </c>
      <c r="C23" s="144" t="str">
        <f>IF($D$2="ET",VLOOKUP(B23,'N0.7_Lookup_References'!$E$13:$K$71,2,FALSE),IF('N2.1_Network_Risk_Summary'!$C$2="GD",VLOOKUP(B23,'N0.7_Lookup_References'!$E$13:$K$73,4,FALSE),IF($D$2="GT",VLOOKUP(B23,'N0.7_Lookup_References'!$E$13:$K$71,6,FALSE),"")))</f>
        <v>Pre-heating</v>
      </c>
      <c r="D23" s="163" t="s">
        <v>441</v>
      </c>
      <c r="E23" s="289">
        <v>3.5673543804069403E-2</v>
      </c>
      <c r="F23" s="247">
        <v>0.81175006657974702</v>
      </c>
      <c r="G23" s="247">
        <v>0.26568868024344627</v>
      </c>
      <c r="H23" s="247">
        <v>8.780045482178718E-2</v>
      </c>
      <c r="I23" s="247">
        <v>3.9907636517037839E-2</v>
      </c>
      <c r="J23" s="247">
        <v>0</v>
      </c>
      <c r="K23" s="247">
        <v>0</v>
      </c>
      <c r="L23" s="247">
        <v>0.16494805024055278</v>
      </c>
      <c r="M23" s="247">
        <v>2.1682684367858418E-2</v>
      </c>
      <c r="N23" s="290">
        <v>0.13045263743263685</v>
      </c>
      <c r="O23" s="289">
        <v>0</v>
      </c>
      <c r="P23" s="247">
        <v>0.86059194766243829</v>
      </c>
      <c r="Q23" s="247">
        <v>0.48749078208219637</v>
      </c>
      <c r="R23" s="247">
        <v>0.34001607328778249</v>
      </c>
      <c r="S23" s="247">
        <v>7.3325196274583088E-2</v>
      </c>
      <c r="T23" s="247">
        <v>2.3778168784481375E-2</v>
      </c>
      <c r="U23" s="247">
        <v>0</v>
      </c>
      <c r="V23" s="247">
        <v>0</v>
      </c>
      <c r="W23" s="247">
        <v>0.22341728932802657</v>
      </c>
      <c r="X23" s="290">
        <v>0.23699618725834531</v>
      </c>
      <c r="Y23" s="289">
        <v>0.17078863878766912</v>
      </c>
      <c r="Z23" s="247">
        <v>0.4446341540185455</v>
      </c>
      <c r="AA23" s="247">
        <v>0.22844145699255547</v>
      </c>
      <c r="AB23" s="247">
        <v>6.0704774468115001E-2</v>
      </c>
      <c r="AC23" s="247">
        <v>6.2903673035513669E-2</v>
      </c>
      <c r="AD23" s="247">
        <v>0</v>
      </c>
      <c r="AE23" s="247">
        <v>0</v>
      </c>
      <c r="AF23" s="247">
        <v>0</v>
      </c>
      <c r="AG23" s="247">
        <v>0.20789136273572553</v>
      </c>
      <c r="AH23" s="290">
        <v>0.1133457952747688</v>
      </c>
      <c r="AJ23" s="296">
        <f>IF(IFERROR(E23/'N2.3_RIIO3_Risk_And_Volumes'!$E23,0)&lt;0,"Error",IFERROR(E23/'N2.3_RIIO3_Risk_And_Volumes'!$E23,0))</f>
        <v>0.3453619991201452</v>
      </c>
      <c r="AK23" s="172">
        <f>IF(IFERROR(F23/'N2.3_RIIO3_Risk_And_Volumes'!F23,0)&lt;0,"Error",IFERROR(F23/'N2.3_RIIO3_Risk_And_Volumes'!F23,0))</f>
        <v>0.31258380782934164</v>
      </c>
      <c r="AL23" s="172">
        <f>IF(IFERROR(G23/'N2.3_RIIO3_Risk_And_Volumes'!G23,0)&lt;0,"Error",IFERROR(G23/'N2.3_RIIO3_Risk_And_Volumes'!G23,0))</f>
        <v>0.41514909447119169</v>
      </c>
      <c r="AM23" s="172">
        <f>IF(IFERROR(H23/'N2.3_RIIO3_Risk_And_Volumes'!H23,0)&lt;0,"Error",IFERROR(H23/'N2.3_RIIO3_Risk_And_Volumes'!H23,0))</f>
        <v>0.14290211187518564</v>
      </c>
      <c r="AN23" s="172">
        <f>IF(IFERROR(I23/'N2.3_RIIO3_Risk_And_Volumes'!I23,0)&lt;0,"Error",IFERROR(I23/'N2.3_RIIO3_Risk_And_Volumes'!I23,0))</f>
        <v>0.10368927543130078</v>
      </c>
      <c r="AO23" s="172">
        <f>IF(IFERROR(J23/'N2.3_RIIO3_Risk_And_Volumes'!J23,0)&lt;0,"Error",IFERROR(J23/'N2.3_RIIO3_Risk_And_Volumes'!J23,0))</f>
        <v>0</v>
      </c>
      <c r="AP23" s="172">
        <f>IF(IFERROR(K23/'N2.3_RIIO3_Risk_And_Volumes'!K23,0)&lt;0,"Error",IFERROR(K23/'N2.3_RIIO3_Risk_And_Volumes'!K23,0))</f>
        <v>0</v>
      </c>
      <c r="AQ23" s="172">
        <f>IF(IFERROR(L23/'N2.3_RIIO3_Risk_And_Volumes'!L23,0)&lt;0,"Error",IFERROR(L23/'N2.3_RIIO3_Risk_And_Volumes'!L23,0))</f>
        <v>0.29138391653196027</v>
      </c>
      <c r="AR23" s="172">
        <f>IF(IFERROR(M23/'N2.3_RIIO3_Risk_And_Volumes'!M23,0)&lt;0,"Error",IFERROR(M23/'N2.3_RIIO3_Risk_And_Volumes'!M23,0))</f>
        <v>6.1693595858986781E-2</v>
      </c>
      <c r="AS23" s="297">
        <f>IF(IFERROR(N23/'N2.3_RIIO3_Risk_And_Volumes'!N23,0)&lt;0,"Error",IFERROR(N23/'N2.3_RIIO3_Risk_And_Volumes'!N23,0))</f>
        <v>3.732712420853658E-2</v>
      </c>
      <c r="AT23" s="296">
        <f>IF(IFERROR('N2.4_RIIO3_Risk_Comp'!O23/'N2.3_RIIO3_Risk_And_Volumes'!O23,0)&lt;0,"Error",IFERROR('N2.4_RIIO3_Risk_Comp'!O23/'N2.3_RIIO3_Risk_And_Volumes'!O23,0))</f>
        <v>0</v>
      </c>
      <c r="AU23" s="172">
        <f>IF(IFERROR('N2.4_RIIO3_Risk_Comp'!P23/'N2.3_RIIO3_Risk_And_Volumes'!P23,0)&lt;0,"Error",IFERROR('N2.4_RIIO3_Risk_Comp'!P23/'N2.3_RIIO3_Risk_And_Volumes'!P23,0))</f>
        <v>0.35959607331509641</v>
      </c>
      <c r="AV23" s="172">
        <f>IF(IFERROR('N2.4_RIIO3_Risk_Comp'!Q23/'N2.3_RIIO3_Risk_And_Volumes'!Q23,0)&lt;0,"Error",IFERROR('N2.4_RIIO3_Risk_Comp'!Q23/'N2.3_RIIO3_Risk_And_Volumes'!Q23,0))</f>
        <v>0.34211039537541632</v>
      </c>
      <c r="AW23" s="172">
        <f>IF(IFERROR('N2.4_RIIO3_Risk_Comp'!R23/'N2.3_RIIO3_Risk_And_Volumes'!R23,0)&lt;0,"Error",IFERROR('N2.4_RIIO3_Risk_Comp'!R23/'N2.3_RIIO3_Risk_And_Volumes'!R23,0))</f>
        <v>0.37444501496144961</v>
      </c>
      <c r="AX23" s="172">
        <f>IF(IFERROR('N2.4_RIIO3_Risk_Comp'!S23/'N2.3_RIIO3_Risk_And_Volumes'!S23,0)&lt;0,"Error",IFERROR('N2.4_RIIO3_Risk_Comp'!S23/'N2.3_RIIO3_Risk_And_Volumes'!S23,0))</f>
        <v>0.14247718815642185</v>
      </c>
      <c r="AY23" s="172">
        <f>IF(IFERROR('N2.4_RIIO3_Risk_Comp'!T23/'N2.3_RIIO3_Risk_And_Volumes'!T23,0)&lt;0,"Error",IFERROR('N2.4_RIIO3_Risk_Comp'!T23/'N2.3_RIIO3_Risk_And_Volumes'!T23,0))</f>
        <v>0.10048764177324347</v>
      </c>
      <c r="AZ23" s="172">
        <f>IF(IFERROR('N2.4_RIIO3_Risk_Comp'!U23/'N2.3_RIIO3_Risk_And_Volumes'!U23,0)&lt;0,"Error",IFERROR('N2.4_RIIO3_Risk_Comp'!U23/'N2.3_RIIO3_Risk_And_Volumes'!U23,0))</f>
        <v>0</v>
      </c>
      <c r="BA23" s="172">
        <f>IF(IFERROR('N2.4_RIIO3_Risk_Comp'!V23/'N2.3_RIIO3_Risk_And_Volumes'!V23,0)&lt;0,"Error",IFERROR('N2.4_RIIO3_Risk_Comp'!V23/'N2.3_RIIO3_Risk_And_Volumes'!V23,0))</f>
        <v>0</v>
      </c>
      <c r="BB23" s="172">
        <f>IF(IFERROR('N2.4_RIIO3_Risk_Comp'!W23/'N2.3_RIIO3_Risk_And_Volumes'!W23,0)&lt;0,"Error",IFERROR('N2.4_RIIO3_Risk_Comp'!W23/'N2.3_RIIO3_Risk_And_Volumes'!W23,0))</f>
        <v>0.43546034408031037</v>
      </c>
      <c r="BC23" s="303">
        <f>IF(IFERROR('N2.4_RIIO3_Risk_Comp'!X23/'N2.3_RIIO3_Risk_And_Volumes'!X23,0)&lt;0,"Error",IFERROR('N2.4_RIIO3_Risk_Comp'!X23/'N2.3_RIIO3_Risk_And_Volumes'!X23,0))</f>
        <v>5.3245457056772839E-2</v>
      </c>
      <c r="BD23" s="296">
        <f>IF(IFERROR('N2.4_RIIO3_Risk_Comp'!Y23/'N2.3_RIIO3_Risk_And_Volumes'!AI23,0)&lt;0,"Error",IFERROR('N2.4_RIIO3_Risk_Comp'!Y23/'N2.3_RIIO3_Risk_And_Volumes'!AI23,0))</f>
        <v>0.24541317184885811</v>
      </c>
      <c r="BE23" s="172">
        <f>IF(IFERROR('N2.4_RIIO3_Risk_Comp'!Z23/'N2.3_RIIO3_Risk_And_Volumes'!AJ23,0)&lt;0,"Error",IFERROR('N2.4_RIIO3_Risk_Comp'!Z23/'N2.3_RIIO3_Risk_And_Volumes'!AJ23,0))</f>
        <v>0.37642952008750008</v>
      </c>
      <c r="BF23" s="172">
        <f>IF(IFERROR('N2.4_RIIO3_Risk_Comp'!AA23/'N2.3_RIIO3_Risk_And_Volumes'!AK23,0)&lt;0,"Error",IFERROR('N2.4_RIIO3_Risk_Comp'!AA23/'N2.3_RIIO3_Risk_And_Volumes'!AK23,0))</f>
        <v>0.33974617291793524</v>
      </c>
      <c r="BG23" s="172">
        <f>IF(IFERROR('N2.4_RIIO3_Risk_Comp'!AB23/'N2.3_RIIO3_Risk_And_Volumes'!AL23,0)&lt;0,"Error",IFERROR('N2.4_RIIO3_Risk_Comp'!AB23/'N2.3_RIIO3_Risk_And_Volumes'!AL23,0))</f>
        <v>0.17918701630912584</v>
      </c>
      <c r="BH23" s="172">
        <f>IF(IFERROR('N2.4_RIIO3_Risk_Comp'!AC23/'N2.3_RIIO3_Risk_And_Volumes'!AM23,0)&lt;0,"Error",IFERROR('N2.4_RIIO3_Risk_Comp'!AC23/'N2.3_RIIO3_Risk_And_Volumes'!AM23,0))</f>
        <v>0.12319074309287818</v>
      </c>
      <c r="BI23" s="172">
        <f>IF(IFERROR('N2.4_RIIO3_Risk_Comp'!AD23/'N2.3_RIIO3_Risk_And_Volumes'!AN23,0)&lt;0,"Error",IFERROR('N2.4_RIIO3_Risk_Comp'!AD23/'N2.3_RIIO3_Risk_And_Volumes'!AN23,0))</f>
        <v>0</v>
      </c>
      <c r="BJ23" s="172">
        <f>IF(IFERROR('N2.4_RIIO3_Risk_Comp'!AE23/'N2.3_RIIO3_Risk_And_Volumes'!AO23,0)&lt;0,"Error",IFERROR('N2.4_RIIO3_Risk_Comp'!AE23/'N2.3_RIIO3_Risk_And_Volumes'!AO23,0))</f>
        <v>0</v>
      </c>
      <c r="BK23" s="172">
        <f>IF(IFERROR('N2.4_RIIO3_Risk_Comp'!AF23/'N2.3_RIIO3_Risk_And_Volumes'!AP23,0)&lt;0,"Error",IFERROR('N2.4_RIIO3_Risk_Comp'!AF23/'N2.3_RIIO3_Risk_And_Volumes'!AP23,0))</f>
        <v>0</v>
      </c>
      <c r="BL23" s="172">
        <f>IF(IFERROR('N2.4_RIIO3_Risk_Comp'!AG23/'N2.3_RIIO3_Risk_And_Volumes'!AQ23,0)&lt;0,"Error",IFERROR('N2.4_RIIO3_Risk_Comp'!AG23/'N2.3_RIIO3_Risk_And_Volumes'!AQ23,0))</f>
        <v>0.62523064409497053</v>
      </c>
      <c r="BM23" s="297">
        <f>IF(IFERROR('N2.4_RIIO3_Risk_Comp'!AH23/'N2.3_RIIO3_Risk_And_Volumes'!AR23,0)&lt;0,"Error",IFERROR('N2.4_RIIO3_Risk_Comp'!AH23/'N2.3_RIIO3_Risk_And_Volumes'!AR23,0))</f>
        <v>4.7742877590993521E-2</v>
      </c>
      <c r="BO23" s="63">
        <f t="shared" si="7"/>
        <v>1.5579037540071359</v>
      </c>
      <c r="BP23" s="63">
        <f t="shared" si="8"/>
        <v>2.2456156446778532</v>
      </c>
      <c r="BQ23" s="63">
        <f t="shared" si="9"/>
        <v>1.2887098553128931</v>
      </c>
      <c r="BR23" s="63">
        <f>IF(IFERROR(BO23/'N2.3_RIIO3_Risk_And_Volumes'!BN23,0)&lt;0,"Error",IFERROR(BO23/'N2.3_RIIO3_Risk_And_Volumes'!BN23,0))</f>
        <v>0.17800833276029504</v>
      </c>
      <c r="BS23" s="63">
        <f>IF(IFERROR('N2.4_RIIO3_Risk_Comp'!BP23/'N2.3_RIIO3_Risk_And_Volumes'!BP23,0)&lt;0,"Error",IFERROR('N2.4_RIIO3_Risk_Comp'!BP23/'N2.3_RIIO3_Risk_And_Volumes'!BP23,0))</f>
        <v>0.21506496572224962</v>
      </c>
      <c r="BT23" s="63">
        <f>IF(IFERROR('N2.4_RIIO3_Risk_Comp'!BQ23/'N2.3_RIIO3_Risk_And_Volumes'!BR23,0)&lt;0,"Error",IFERROR('N2.4_RIIO3_Risk_Comp'!BQ23/'N2.3_RIIO3_Risk_And_Volumes'!BR23,0))</f>
        <v>0.21107393280021503</v>
      </c>
    </row>
    <row r="24" spans="1:72">
      <c r="A24" t="s">
        <v>959</v>
      </c>
      <c r="B24" s="108" t="s">
        <v>246</v>
      </c>
      <c r="C24" s="144" t="str">
        <f>IF($D$2="ET",VLOOKUP(B24,'N0.7_Lookup_References'!$E$13:$K$71,2,FALSE),IF('N2.1_Network_Risk_Summary'!$C$2="GD",VLOOKUP(B24,'N0.7_Lookup_References'!$E$13:$K$73,4,FALSE),IF($D$2="GT",VLOOKUP(B24,'N0.7_Lookup_References'!$E$13:$K$71,6,FALSE),"")))</f>
        <v>Odorisation &amp; Metering</v>
      </c>
      <c r="D24" s="163" t="s">
        <v>441</v>
      </c>
      <c r="E24" s="289">
        <v>1.0241050703388415E-3</v>
      </c>
      <c r="F24" s="247">
        <v>0</v>
      </c>
      <c r="G24" s="247">
        <v>1.7671096846697139E-4</v>
      </c>
      <c r="H24" s="247">
        <v>6.7931454062420866E-5</v>
      </c>
      <c r="I24" s="247">
        <v>0</v>
      </c>
      <c r="J24" s="247">
        <v>0</v>
      </c>
      <c r="K24" s="247">
        <v>0</v>
      </c>
      <c r="L24" s="247">
        <v>0</v>
      </c>
      <c r="M24" s="247">
        <v>7.5823989040316479E-5</v>
      </c>
      <c r="N24" s="290">
        <v>4.1402650552946476E-4</v>
      </c>
      <c r="O24" s="289">
        <v>1.1547296934166459E-3</v>
      </c>
      <c r="P24" s="247">
        <v>2.6083323310697304E-4</v>
      </c>
      <c r="Q24" s="247">
        <v>3.5346739716041137E-5</v>
      </c>
      <c r="R24" s="247">
        <v>2.0515650604163602E-4</v>
      </c>
      <c r="S24" s="247">
        <v>9.5575851917852064E-5</v>
      </c>
      <c r="T24" s="247">
        <v>0</v>
      </c>
      <c r="U24" s="247">
        <v>0</v>
      </c>
      <c r="V24" s="247">
        <v>0</v>
      </c>
      <c r="W24" s="247">
        <v>0</v>
      </c>
      <c r="X24" s="290">
        <v>6.7585477340218023E-4</v>
      </c>
      <c r="Y24" s="289">
        <v>5.8881156445787623E-4</v>
      </c>
      <c r="Z24" s="247">
        <v>2.9925833554228454E-5</v>
      </c>
      <c r="AA24" s="247">
        <v>5.4812576456868639E-5</v>
      </c>
      <c r="AB24" s="247">
        <v>0</v>
      </c>
      <c r="AC24" s="247">
        <v>0</v>
      </c>
      <c r="AD24" s="247">
        <v>0</v>
      </c>
      <c r="AE24" s="247">
        <v>0</v>
      </c>
      <c r="AF24" s="247">
        <v>0</v>
      </c>
      <c r="AG24" s="247">
        <v>0</v>
      </c>
      <c r="AH24" s="290">
        <v>2.1440391082880916E-4</v>
      </c>
      <c r="AJ24" s="296">
        <f>IF(IFERROR(E24/'N2.3_RIIO3_Risk_And_Volumes'!$E24,0)&lt;0,"Error",IFERROR(E24/'N2.3_RIIO3_Risk_And_Volumes'!$E24,0))</f>
        <v>2.4399757475741073E-3</v>
      </c>
      <c r="AK24" s="172">
        <f>IF(IFERROR(F24/'N2.3_RIIO3_Risk_And_Volumes'!F24,0)&lt;0,"Error",IFERROR(F24/'N2.3_RIIO3_Risk_And_Volumes'!F24,0))</f>
        <v>0</v>
      </c>
      <c r="AL24" s="172">
        <f>IF(IFERROR(G24/'N2.3_RIIO3_Risk_And_Volumes'!G24,0)&lt;0,"Error",IFERROR(G24/'N2.3_RIIO3_Risk_And_Volumes'!G24,0))</f>
        <v>7.2596941239099226E-4</v>
      </c>
      <c r="AM24" s="172">
        <f>IF(IFERROR(H24/'N2.3_RIIO3_Risk_And_Volumes'!H24,0)&lt;0,"Error",IFERROR(H24/'N2.3_RIIO3_Risk_And_Volumes'!H24,0))</f>
        <v>3.1984231636308257E-4</v>
      </c>
      <c r="AN24" s="172">
        <f>IF(IFERROR(I24/'N2.3_RIIO3_Risk_And_Volumes'!I24,0)&lt;0,"Error",IFERROR(I24/'N2.3_RIIO3_Risk_And_Volumes'!I24,0))</f>
        <v>0</v>
      </c>
      <c r="AO24" s="172">
        <f>IF(IFERROR(J24/'N2.3_RIIO3_Risk_And_Volumes'!J24,0)&lt;0,"Error",IFERROR(J24/'N2.3_RIIO3_Risk_And_Volumes'!J24,0))</f>
        <v>0</v>
      </c>
      <c r="AP24" s="172">
        <f>IF(IFERROR(K24/'N2.3_RIIO3_Risk_And_Volumes'!K24,0)&lt;0,"Error",IFERROR(K24/'N2.3_RIIO3_Risk_And_Volumes'!K24,0))</f>
        <v>0</v>
      </c>
      <c r="AQ24" s="172">
        <f>IF(IFERROR(L24/'N2.3_RIIO3_Risk_And_Volumes'!L24,0)&lt;0,"Error",IFERROR(L24/'N2.3_RIIO3_Risk_And_Volumes'!L24,0))</f>
        <v>0</v>
      </c>
      <c r="AR24" s="172">
        <f>IF(IFERROR(M24/'N2.3_RIIO3_Risk_And_Volumes'!M24,0)&lt;0,"Error",IFERROR(M24/'N2.3_RIIO3_Risk_And_Volumes'!M24,0))</f>
        <v>3.0442608101180561E-4</v>
      </c>
      <c r="AS24" s="297">
        <f>IF(IFERROR(N24/'N2.3_RIIO3_Risk_And_Volumes'!N24,0)&lt;0,"Error",IFERROR(N24/'N2.3_RIIO3_Risk_And_Volumes'!N24,0))</f>
        <v>1.491157461899454E-4</v>
      </c>
      <c r="AT24" s="296">
        <f>IF(IFERROR('N2.4_RIIO3_Risk_Comp'!O24/'N2.3_RIIO3_Risk_And_Volumes'!O24,0)&lt;0,"Error",IFERROR('N2.4_RIIO3_Risk_Comp'!O24/'N2.3_RIIO3_Risk_And_Volumes'!O24,0))</f>
        <v>3.0151933866454012E-3</v>
      </c>
      <c r="AU24" s="172">
        <f>IF(IFERROR('N2.4_RIIO3_Risk_Comp'!P24/'N2.3_RIIO3_Risk_And_Volumes'!P24,0)&lt;0,"Error",IFERROR('N2.4_RIIO3_Risk_Comp'!P24/'N2.3_RIIO3_Risk_And_Volumes'!P24,0))</f>
        <v>2.6563316751044585E-3</v>
      </c>
      <c r="AV24" s="172">
        <f>IF(IFERROR('N2.4_RIIO3_Risk_Comp'!Q24/'N2.3_RIIO3_Risk_And_Volumes'!Q24,0)&lt;0,"Error",IFERROR('N2.4_RIIO3_Risk_Comp'!Q24/'N2.3_RIIO3_Risk_And_Volumes'!Q24,0))</f>
        <v>4.8084718381596154E-4</v>
      </c>
      <c r="AW24" s="172">
        <f>IF(IFERROR('N2.4_RIIO3_Risk_Comp'!R24/'N2.3_RIIO3_Risk_And_Volumes'!R24,0)&lt;0,"Error",IFERROR('N2.4_RIIO3_Risk_Comp'!R24/'N2.3_RIIO3_Risk_And_Volumes'!R24,0))</f>
        <v>6.3560736172461939E-4</v>
      </c>
      <c r="AX24" s="172">
        <f>IF(IFERROR('N2.4_RIIO3_Risk_Comp'!S24/'N2.3_RIIO3_Risk_And_Volumes'!S24,0)&lt;0,"Error",IFERROR('N2.4_RIIO3_Risk_Comp'!S24/'N2.3_RIIO3_Risk_And_Volumes'!S24,0))</f>
        <v>7.1650555800010639E-4</v>
      </c>
      <c r="AY24" s="172">
        <f>IF(IFERROR('N2.4_RIIO3_Risk_Comp'!T24/'N2.3_RIIO3_Risk_And_Volumes'!T24,0)&lt;0,"Error",IFERROR('N2.4_RIIO3_Risk_Comp'!T24/'N2.3_RIIO3_Risk_And_Volumes'!T24,0))</f>
        <v>0</v>
      </c>
      <c r="AZ24" s="172">
        <f>IF(IFERROR('N2.4_RIIO3_Risk_Comp'!U24/'N2.3_RIIO3_Risk_And_Volumes'!U24,0)&lt;0,"Error",IFERROR('N2.4_RIIO3_Risk_Comp'!U24/'N2.3_RIIO3_Risk_And_Volumes'!U24,0))</f>
        <v>0</v>
      </c>
      <c r="BA24" s="172">
        <f>IF(IFERROR('N2.4_RIIO3_Risk_Comp'!V24/'N2.3_RIIO3_Risk_And_Volumes'!V24,0)&lt;0,"Error",IFERROR('N2.4_RIIO3_Risk_Comp'!V24/'N2.3_RIIO3_Risk_And_Volumes'!V24,0))</f>
        <v>0</v>
      </c>
      <c r="BB24" s="172">
        <f>IF(IFERROR('N2.4_RIIO3_Risk_Comp'!W24/'N2.3_RIIO3_Risk_And_Volumes'!W24,0)&lt;0,"Error",IFERROR('N2.4_RIIO3_Risk_Comp'!W24/'N2.3_RIIO3_Risk_And_Volumes'!W24,0))</f>
        <v>0</v>
      </c>
      <c r="BC24" s="303">
        <f>IF(IFERROR('N2.4_RIIO3_Risk_Comp'!X24/'N2.3_RIIO3_Risk_And_Volumes'!X24,0)&lt;0,"Error",IFERROR('N2.4_RIIO3_Risk_Comp'!X24/'N2.3_RIIO3_Risk_And_Volumes'!X24,0))</f>
        <v>1.7798128935353575E-4</v>
      </c>
      <c r="BD24" s="296">
        <f>IF(IFERROR('N2.4_RIIO3_Risk_Comp'!Y24/'N2.3_RIIO3_Risk_And_Volumes'!AI24,0)&lt;0,"Error",IFERROR('N2.4_RIIO3_Risk_Comp'!Y24/'N2.3_RIIO3_Risk_And_Volumes'!AI24,0))</f>
        <v>1.6091966881334801E-3</v>
      </c>
      <c r="BE24" s="172">
        <f>IF(IFERROR('N2.4_RIIO3_Risk_Comp'!Z24/'N2.3_RIIO3_Risk_And_Volumes'!AJ24,0)&lt;0,"Error",IFERROR('N2.4_RIIO3_Risk_Comp'!Z24/'N2.3_RIIO3_Risk_And_Volumes'!AJ24,0))</f>
        <v>4.7796527784772709E-4</v>
      </c>
      <c r="BF24" s="172">
        <f>IF(IFERROR('N2.4_RIIO3_Risk_Comp'!AA24/'N2.3_RIIO3_Risk_And_Volumes'!AK24,0)&lt;0,"Error",IFERROR('N2.4_RIIO3_Risk_Comp'!AA24/'N2.3_RIIO3_Risk_And_Volumes'!AK24,0))</f>
        <v>2.6484867994206764E-4</v>
      </c>
      <c r="BG24" s="172">
        <f>IF(IFERROR('N2.4_RIIO3_Risk_Comp'!AB24/'N2.3_RIIO3_Risk_And_Volumes'!AL24,0)&lt;0,"Error",IFERROR('N2.4_RIIO3_Risk_Comp'!AB24/'N2.3_RIIO3_Risk_And_Volumes'!AL24,0))</f>
        <v>0</v>
      </c>
      <c r="BH24" s="172">
        <f>IF(IFERROR('N2.4_RIIO3_Risk_Comp'!AC24/'N2.3_RIIO3_Risk_And_Volumes'!AM24,0)&lt;0,"Error",IFERROR('N2.4_RIIO3_Risk_Comp'!AC24/'N2.3_RIIO3_Risk_And_Volumes'!AM24,0))</f>
        <v>0</v>
      </c>
      <c r="BI24" s="172">
        <f>IF(IFERROR('N2.4_RIIO3_Risk_Comp'!AD24/'N2.3_RIIO3_Risk_And_Volumes'!AN24,0)&lt;0,"Error",IFERROR('N2.4_RIIO3_Risk_Comp'!AD24/'N2.3_RIIO3_Risk_And_Volumes'!AN24,0))</f>
        <v>0</v>
      </c>
      <c r="BJ24" s="172">
        <f>IF(IFERROR('N2.4_RIIO3_Risk_Comp'!AE24/'N2.3_RIIO3_Risk_And_Volumes'!AO24,0)&lt;0,"Error",IFERROR('N2.4_RIIO3_Risk_Comp'!AE24/'N2.3_RIIO3_Risk_And_Volumes'!AO24,0))</f>
        <v>0</v>
      </c>
      <c r="BK24" s="172">
        <f>IF(IFERROR('N2.4_RIIO3_Risk_Comp'!AF24/'N2.3_RIIO3_Risk_And_Volumes'!AP24,0)&lt;0,"Error",IFERROR('N2.4_RIIO3_Risk_Comp'!AF24/'N2.3_RIIO3_Risk_And_Volumes'!AP24,0))</f>
        <v>0</v>
      </c>
      <c r="BL24" s="172">
        <f>IF(IFERROR('N2.4_RIIO3_Risk_Comp'!AG24/'N2.3_RIIO3_Risk_And_Volumes'!AQ24,0)&lt;0,"Error",IFERROR('N2.4_RIIO3_Risk_Comp'!AG24/'N2.3_RIIO3_Risk_And_Volumes'!AQ24,0))</f>
        <v>0</v>
      </c>
      <c r="BM24" s="297">
        <f>IF(IFERROR('N2.4_RIIO3_Risk_Comp'!AH24/'N2.3_RIIO3_Risk_And_Volumes'!AR24,0)&lt;0,"Error",IFERROR('N2.4_RIIO3_Risk_Comp'!AH24/'N2.3_RIIO3_Risk_And_Volumes'!AR24,0))</f>
        <v>2.3105566326911195E-4</v>
      </c>
      <c r="BO24" s="63">
        <f t="shared" si="7"/>
        <v>1.758597987438015E-3</v>
      </c>
      <c r="BP24" s="63">
        <f t="shared" si="8"/>
        <v>2.4274967976013282E-3</v>
      </c>
      <c r="BQ24" s="63">
        <f t="shared" si="9"/>
        <v>8.8795388529778248E-4</v>
      </c>
      <c r="BR24" s="63">
        <f>IF(IFERROR(BO24/'N2.3_RIIO3_Risk_And_Volumes'!BN24,0)&lt;0,"Error",IFERROR(BO24/'N2.3_RIIO3_Risk_And_Volumes'!BN24,0))</f>
        <v>4.5079078718804328E-4</v>
      </c>
      <c r="BS24" s="63">
        <f>IF(IFERROR('N2.4_RIIO3_Risk_Comp'!BP24/'N2.3_RIIO3_Risk_And_Volumes'!BP24,0)&lt;0,"Error",IFERROR('N2.4_RIIO3_Risk_Comp'!BP24/'N2.3_RIIO3_Risk_And_Volumes'!BP24,0))</f>
        <v>5.0486887623066887E-4</v>
      </c>
      <c r="BT24" s="63">
        <f>IF(IFERROR('N2.4_RIIO3_Risk_Comp'!BQ24/'N2.3_RIIO3_Risk_And_Volumes'!BR24,0)&lt;0,"Error",IFERROR('N2.4_RIIO3_Risk_Comp'!BQ24/'N2.3_RIIO3_Risk_And_Volumes'!BR24,0))</f>
        <v>5.6796156789303692E-4</v>
      </c>
    </row>
    <row r="25" spans="1:72">
      <c r="A25" t="s">
        <v>959</v>
      </c>
      <c r="B25" s="108" t="s">
        <v>251</v>
      </c>
      <c r="C25" s="144" t="str">
        <f>IF($D$2="ET",VLOOKUP(B25,'N0.7_Lookup_References'!$E$13:$K$71,2,FALSE),IF('N2.1_Network_Risk_Summary'!$C$2="GD",VLOOKUP(B25,'N0.7_Lookup_References'!$E$13:$K$73,4,FALSE),IF($D$2="GT",VLOOKUP(B25,'N0.7_Lookup_References'!$E$13:$K$71,6,FALSE),"")))</f>
        <v>Governors</v>
      </c>
      <c r="D25" s="163" t="s">
        <v>441</v>
      </c>
      <c r="E25" s="289">
        <v>0.32456167042634454</v>
      </c>
      <c r="F25" s="247">
        <v>6.8957473699779906E-2</v>
      </c>
      <c r="G25" s="247">
        <v>3.9923140545996223E-2</v>
      </c>
      <c r="H25" s="247">
        <v>3.8321017386039956E-2</v>
      </c>
      <c r="I25" s="247">
        <v>2.9906379585289879E-2</v>
      </c>
      <c r="J25" s="247">
        <v>2.8131674658657856E-2</v>
      </c>
      <c r="K25" s="247">
        <v>2.8035306929458881E-2</v>
      </c>
      <c r="L25" s="247">
        <v>3.677877855280013E-2</v>
      </c>
      <c r="M25" s="247">
        <v>4.3061974474665081E-2</v>
      </c>
      <c r="N25" s="290">
        <v>2.2848893018243772</v>
      </c>
      <c r="O25" s="289">
        <v>0.29616588021516865</v>
      </c>
      <c r="P25" s="247">
        <v>0.10974365199944969</v>
      </c>
      <c r="Q25" s="247">
        <v>5.7077956613768195E-2</v>
      </c>
      <c r="R25" s="247">
        <v>2.9579284129663277E-2</v>
      </c>
      <c r="S25" s="247">
        <v>4.1117992797368726E-2</v>
      </c>
      <c r="T25" s="247">
        <v>2.7651443981605857E-2</v>
      </c>
      <c r="U25" s="247">
        <v>3.9619760257256227E-2</v>
      </c>
      <c r="V25" s="247">
        <v>2.5532527221420791E-2</v>
      </c>
      <c r="W25" s="247">
        <v>2.8368063222400909E-2</v>
      </c>
      <c r="X25" s="290">
        <v>3.3009927288549248</v>
      </c>
      <c r="Y25" s="289">
        <v>0.29282137579553369</v>
      </c>
      <c r="Z25" s="247">
        <v>0.10701111957251418</v>
      </c>
      <c r="AA25" s="247">
        <v>6.5295615697252896E-2</v>
      </c>
      <c r="AB25" s="247">
        <v>3.196884094110191E-2</v>
      </c>
      <c r="AC25" s="247">
        <v>3.9577616724685453E-2</v>
      </c>
      <c r="AD25" s="247">
        <v>2.5661971420220607E-2</v>
      </c>
      <c r="AE25" s="247">
        <v>3.5362518510185834E-2</v>
      </c>
      <c r="AF25" s="247">
        <v>2.29423905250251E-2</v>
      </c>
      <c r="AG25" s="247">
        <v>2.6695869019935908E-2</v>
      </c>
      <c r="AH25" s="290">
        <v>2.726239207815921</v>
      </c>
      <c r="AJ25" s="296">
        <f>IF(IFERROR(E25/'N2.3_RIIO3_Risk_And_Volumes'!$E25,0)&lt;0,"Error",IFERROR(E25/'N2.3_RIIO3_Risk_And_Volumes'!$E25,0))</f>
        <v>0.29390998937368679</v>
      </c>
      <c r="AK25" s="172">
        <f>IF(IFERROR(F25/'N2.3_RIIO3_Risk_And_Volumes'!F25,0)&lt;0,"Error",IFERROR(F25/'N2.3_RIIO3_Risk_And_Volumes'!F25,0))</f>
        <v>0.16544305477264995</v>
      </c>
      <c r="AL25" s="172">
        <f>IF(IFERROR(G25/'N2.3_RIIO3_Risk_And_Volumes'!G25,0)&lt;0,"Error",IFERROR(G25/'N2.3_RIIO3_Risk_And_Volumes'!G25,0))</f>
        <v>0.14345367747904009</v>
      </c>
      <c r="AM25" s="172">
        <f>IF(IFERROR(H25/'N2.3_RIIO3_Risk_And_Volumes'!H25,0)&lt;0,"Error",IFERROR(H25/'N2.3_RIIO3_Risk_And_Volumes'!H25,0))</f>
        <v>0.12849231546368844</v>
      </c>
      <c r="AN25" s="172">
        <f>IF(IFERROR(I25/'N2.3_RIIO3_Risk_And_Volumes'!I25,0)&lt;0,"Error",IFERROR(I25/'N2.3_RIIO3_Risk_And_Volumes'!I25,0))</f>
        <v>0.122064080367991</v>
      </c>
      <c r="AO25" s="172">
        <f>IF(IFERROR(J25/'N2.3_RIIO3_Risk_And_Volumes'!J25,0)&lt;0,"Error",IFERROR(J25/'N2.3_RIIO3_Risk_And_Volumes'!J25,0))</f>
        <v>0.11551854937474131</v>
      </c>
      <c r="AP25" s="172">
        <f>IF(IFERROR(K25/'N2.3_RIIO3_Risk_And_Volumes'!K25,0)&lt;0,"Error",IFERROR(K25/'N2.3_RIIO3_Risk_And_Volumes'!K25,0))</f>
        <v>0.11540595222625075</v>
      </c>
      <c r="AQ25" s="172">
        <f>IF(IFERROR(L25/'N2.3_RIIO3_Risk_And_Volumes'!L25,0)&lt;0,"Error",IFERROR(L25/'N2.3_RIIO3_Risk_And_Volumes'!L25,0))</f>
        <v>0.11777607054915866</v>
      </c>
      <c r="AR25" s="172">
        <f>IF(IFERROR(M25/'N2.3_RIIO3_Risk_And_Volumes'!M25,0)&lt;0,"Error",IFERROR(M25/'N2.3_RIIO3_Risk_And_Volumes'!M25,0))</f>
        <v>0.11758292012580579</v>
      </c>
      <c r="AS25" s="297">
        <f>IF(IFERROR(N25/'N2.3_RIIO3_Risk_And_Volumes'!N25,0)&lt;0,"Error",IFERROR(N25/'N2.3_RIIO3_Risk_And_Volumes'!N25,0))</f>
        <v>0.11278139583090797</v>
      </c>
      <c r="AT25" s="296">
        <f>IF(IFERROR('N2.4_RIIO3_Risk_Comp'!O25/'N2.3_RIIO3_Risk_And_Volumes'!O25,0)&lt;0,"Error",IFERROR('N2.4_RIIO3_Risk_Comp'!O25/'N2.3_RIIO3_Risk_And_Volumes'!O25,0))</f>
        <v>0.28618274008721961</v>
      </c>
      <c r="AU25" s="172">
        <f>IF(IFERROR('N2.4_RIIO3_Risk_Comp'!P25/'N2.3_RIIO3_Risk_And_Volumes'!P25,0)&lt;0,"Error",IFERROR('N2.4_RIIO3_Risk_Comp'!P25/'N2.3_RIIO3_Risk_And_Volumes'!P25,0))</f>
        <v>0.18473658607637378</v>
      </c>
      <c r="AV25" s="172">
        <f>IF(IFERROR('N2.4_RIIO3_Risk_Comp'!Q25/'N2.3_RIIO3_Risk_And_Volumes'!Q25,0)&lt;0,"Error",IFERROR('N2.4_RIIO3_Risk_Comp'!Q25/'N2.3_RIIO3_Risk_And_Volumes'!Q25,0))</f>
        <v>0.15087041915850161</v>
      </c>
      <c r="AW25" s="172">
        <f>IF(IFERROR('N2.4_RIIO3_Risk_Comp'!R25/'N2.3_RIIO3_Risk_And_Volumes'!R25,0)&lt;0,"Error",IFERROR('N2.4_RIIO3_Risk_Comp'!R25/'N2.3_RIIO3_Risk_And_Volumes'!R25,0))</f>
        <v>0.13531644009231328</v>
      </c>
      <c r="AX25" s="172">
        <f>IF(IFERROR('N2.4_RIIO3_Risk_Comp'!S25/'N2.3_RIIO3_Risk_And_Volumes'!S25,0)&lt;0,"Error",IFERROR('N2.4_RIIO3_Risk_Comp'!S25/'N2.3_RIIO3_Risk_And_Volumes'!S25,0))</f>
        <v>0.13237624639367765</v>
      </c>
      <c r="AY25" s="172">
        <f>IF(IFERROR('N2.4_RIIO3_Risk_Comp'!T25/'N2.3_RIIO3_Risk_And_Volumes'!T25,0)&lt;0,"Error",IFERROR('N2.4_RIIO3_Risk_Comp'!T25/'N2.3_RIIO3_Risk_And_Volumes'!T25,0))</f>
        <v>0.12762463636333635</v>
      </c>
      <c r="AZ25" s="172">
        <f>IF(IFERROR('N2.4_RIIO3_Risk_Comp'!U25/'N2.3_RIIO3_Risk_And_Volumes'!U25,0)&lt;0,"Error",IFERROR('N2.4_RIIO3_Risk_Comp'!U25/'N2.3_RIIO3_Risk_And_Volumes'!U25,0))</f>
        <v>0.12869054774815522</v>
      </c>
      <c r="BA25" s="172">
        <f>IF(IFERROR('N2.4_RIIO3_Risk_Comp'!V25/'N2.3_RIIO3_Risk_And_Volumes'!V25,0)&lt;0,"Error",IFERROR('N2.4_RIIO3_Risk_Comp'!V25/'N2.3_RIIO3_Risk_And_Volumes'!V25,0))</f>
        <v>0.12312576388030189</v>
      </c>
      <c r="BB25" s="172">
        <f>IF(IFERROR('N2.4_RIIO3_Risk_Comp'!W25/'N2.3_RIIO3_Risk_And_Volumes'!W25,0)&lt;0,"Error",IFERROR('N2.4_RIIO3_Risk_Comp'!W25/'N2.3_RIIO3_Risk_And_Volumes'!W25,0))</f>
        <v>0.12481418705322939</v>
      </c>
      <c r="BC25" s="303">
        <f>IF(IFERROR('N2.4_RIIO3_Risk_Comp'!X25/'N2.3_RIIO3_Risk_And_Volumes'!X25,0)&lt;0,"Error",IFERROR('N2.4_RIIO3_Risk_Comp'!X25/'N2.3_RIIO3_Risk_And_Volumes'!X25,0))</f>
        <v>0.1243677836961543</v>
      </c>
      <c r="BD25" s="296">
        <f>IF(IFERROR('N2.4_RIIO3_Risk_Comp'!Y25/'N2.3_RIIO3_Risk_And_Volumes'!AI25,0)&lt;0,"Error",IFERROR('N2.4_RIIO3_Risk_Comp'!Y25/'N2.3_RIIO3_Risk_And_Volumes'!AI25,0))</f>
        <v>0.32893429710484806</v>
      </c>
      <c r="BE25" s="172">
        <f>IF(IFERROR('N2.4_RIIO3_Risk_Comp'!Z25/'N2.3_RIIO3_Risk_And_Volumes'!AJ25,0)&lt;0,"Error",IFERROR('N2.4_RIIO3_Risk_Comp'!Z25/'N2.3_RIIO3_Risk_And_Volumes'!AJ25,0))</f>
        <v>0.18152897787368247</v>
      </c>
      <c r="BF25" s="172">
        <f>IF(IFERROR('N2.4_RIIO3_Risk_Comp'!AA25/'N2.3_RIIO3_Risk_And_Volumes'!AK25,0)&lt;0,"Error",IFERROR('N2.4_RIIO3_Risk_Comp'!AA25/'N2.3_RIIO3_Risk_And_Volumes'!AK25,0))</f>
        <v>0.14801859858938485</v>
      </c>
      <c r="BG25" s="172">
        <f>IF(IFERROR('N2.4_RIIO3_Risk_Comp'!AB25/'N2.3_RIIO3_Risk_And_Volumes'!AL25,0)&lt;0,"Error",IFERROR('N2.4_RIIO3_Risk_Comp'!AB25/'N2.3_RIIO3_Risk_And_Volumes'!AL25,0))</f>
        <v>0.13327708623327478</v>
      </c>
      <c r="BH25" s="172">
        <f>IF(IFERROR('N2.4_RIIO3_Risk_Comp'!AC25/'N2.3_RIIO3_Risk_And_Volumes'!AM25,0)&lt;0,"Error",IFERROR('N2.4_RIIO3_Risk_Comp'!AC25/'N2.3_RIIO3_Risk_And_Volumes'!AM25,0))</f>
        <v>0.13100072065939877</v>
      </c>
      <c r="BI25" s="172">
        <f>IF(IFERROR('N2.4_RIIO3_Risk_Comp'!AD25/'N2.3_RIIO3_Risk_And_Volumes'!AN25,0)&lt;0,"Error",IFERROR('N2.4_RIIO3_Risk_Comp'!AD25/'N2.3_RIIO3_Risk_And_Volumes'!AN25,0))</f>
        <v>0.12627345337664247</v>
      </c>
      <c r="BJ25" s="172">
        <f>IF(IFERROR('N2.4_RIIO3_Risk_Comp'!AE25/'N2.3_RIIO3_Risk_And_Volumes'!AO25,0)&lt;0,"Error",IFERROR('N2.4_RIIO3_Risk_Comp'!AE25/'N2.3_RIIO3_Risk_And_Volumes'!AO25,0))</f>
        <v>0.12895563103325078</v>
      </c>
      <c r="BK25" s="172">
        <f>IF(IFERROR('N2.4_RIIO3_Risk_Comp'!AF25/'N2.3_RIIO3_Risk_And_Volumes'!AP25,0)&lt;0,"Error",IFERROR('N2.4_RIIO3_Risk_Comp'!AF25/'N2.3_RIIO3_Risk_And_Volumes'!AP25,0))</f>
        <v>0.12574336467734903</v>
      </c>
      <c r="BL25" s="172">
        <f>IF(IFERROR('N2.4_RIIO3_Risk_Comp'!AG25/'N2.3_RIIO3_Risk_And_Volumes'!AQ25,0)&lt;0,"Error",IFERROR('N2.4_RIIO3_Risk_Comp'!AG25/'N2.3_RIIO3_Risk_And_Volumes'!AQ25,0))</f>
        <v>0.12259871991296609</v>
      </c>
      <c r="BM25" s="297">
        <f>IF(IFERROR('N2.4_RIIO3_Risk_Comp'!AH25/'N2.3_RIIO3_Risk_And_Volumes'!AR25,0)&lt;0,"Error",IFERROR('N2.4_RIIO3_Risk_Comp'!AH25/'N2.3_RIIO3_Risk_And_Volumes'!AR25,0))</f>
        <v>0.12579980988261744</v>
      </c>
      <c r="BO25" s="63">
        <f t="shared" si="7"/>
        <v>2.9225667180834094</v>
      </c>
      <c r="BP25" s="63">
        <f t="shared" si="8"/>
        <v>3.955849289293027</v>
      </c>
      <c r="BQ25" s="63">
        <f t="shared" si="9"/>
        <v>3.3735765260223767</v>
      </c>
      <c r="BR25" s="63">
        <f>IF(IFERROR(BO25/'N2.3_RIIO3_Risk_And_Volumes'!BN25,0)&lt;0,"Error",IFERROR(BO25/'N2.3_RIIO3_Risk_And_Volumes'!BN25,0))</f>
        <v>0.1229671927172451</v>
      </c>
      <c r="BS25" s="63">
        <f>IF(IFERROR('N2.4_RIIO3_Risk_Comp'!BP25/'N2.3_RIIO3_Risk_And_Volumes'!BP25,0)&lt;0,"Error",IFERROR('N2.4_RIIO3_Risk_Comp'!BP25/'N2.3_RIIO3_Risk_And_Volumes'!BP25,0))</f>
        <v>0.13169553719260862</v>
      </c>
      <c r="BT25" s="63">
        <f>IF(IFERROR('N2.4_RIIO3_Risk_Comp'!BQ25/'N2.3_RIIO3_Risk_And_Volumes'!BR25,0)&lt;0,"Error",IFERROR('N2.4_RIIO3_Risk_Comp'!BQ25/'N2.3_RIIO3_Risk_And_Volumes'!BR25,0))</f>
        <v>0.13487977638082871</v>
      </c>
    </row>
    <row r="26" spans="1:72" hidden="1">
      <c r="A26" t="s">
        <v>959</v>
      </c>
      <c r="B26" s="108" t="s">
        <v>256</v>
      </c>
      <c r="C26" s="144" t="str">
        <f>IF($D$2="ET",VLOOKUP(B26,'N0.7_Lookup_References'!$E$13:$K$71,2,FALSE),IF('N2.1_Network_Risk_Summary'!$C$2="GD",VLOOKUP(B26,'N0.7_Lookup_References'!$E$13:$K$73,4,FALSE),IF($D$2="GT",VLOOKUP(B26,'N0.7_Lookup_References'!$E$13:$K$71,6,FALSE),"")))</f>
        <v>No entry required</v>
      </c>
      <c r="D26" s="163" t="s">
        <v>441</v>
      </c>
      <c r="E26" s="289"/>
      <c r="F26" s="247"/>
      <c r="G26" s="247"/>
      <c r="H26" s="247"/>
      <c r="I26" s="247"/>
      <c r="J26" s="247"/>
      <c r="K26" s="247"/>
      <c r="L26" s="247"/>
      <c r="M26" s="247"/>
      <c r="N26" s="290"/>
      <c r="O26" s="289"/>
      <c r="P26" s="247"/>
      <c r="Q26" s="247"/>
      <c r="R26" s="247"/>
      <c r="S26" s="247"/>
      <c r="T26" s="247"/>
      <c r="U26" s="247"/>
      <c r="V26" s="247"/>
      <c r="W26" s="247"/>
      <c r="X26" s="290"/>
      <c r="Y26" s="289"/>
      <c r="Z26" s="247"/>
      <c r="AA26" s="247"/>
      <c r="AB26" s="247"/>
      <c r="AC26" s="247"/>
      <c r="AD26" s="247"/>
      <c r="AE26" s="247"/>
      <c r="AF26" s="247"/>
      <c r="AG26" s="247"/>
      <c r="AH26" s="290"/>
      <c r="AJ26" s="296">
        <f>IF(IFERROR(E26/'N2.3_RIIO3_Risk_And_Volumes'!$E26,0)&lt;0,"Error",IFERROR(E26/'N2.3_RIIO3_Risk_And_Volumes'!$E26,0))</f>
        <v>0</v>
      </c>
      <c r="AK26" s="172">
        <f>IF(IFERROR(F26/'N2.3_RIIO3_Risk_And_Volumes'!F26,0)&lt;0,"Error",IFERROR(F26/'N2.3_RIIO3_Risk_And_Volumes'!F26,0))</f>
        <v>0</v>
      </c>
      <c r="AL26" s="172">
        <f>IF(IFERROR(G26/'N2.3_RIIO3_Risk_And_Volumes'!G26,0)&lt;0,"Error",IFERROR(G26/'N2.3_RIIO3_Risk_And_Volumes'!G26,0))</f>
        <v>0</v>
      </c>
      <c r="AM26" s="172">
        <f>IF(IFERROR(H26/'N2.3_RIIO3_Risk_And_Volumes'!H26,0)&lt;0,"Error",IFERROR(H26/'N2.3_RIIO3_Risk_And_Volumes'!H26,0))</f>
        <v>0</v>
      </c>
      <c r="AN26" s="172">
        <f>IF(IFERROR(I26/'N2.3_RIIO3_Risk_And_Volumes'!I26,0)&lt;0,"Error",IFERROR(I26/'N2.3_RIIO3_Risk_And_Volumes'!I26,0))</f>
        <v>0</v>
      </c>
      <c r="AO26" s="172">
        <f>IF(IFERROR(J26/'N2.3_RIIO3_Risk_And_Volumes'!J26,0)&lt;0,"Error",IFERROR(J26/'N2.3_RIIO3_Risk_And_Volumes'!J26,0))</f>
        <v>0</v>
      </c>
      <c r="AP26" s="172">
        <f>IF(IFERROR(K26/'N2.3_RIIO3_Risk_And_Volumes'!K26,0)&lt;0,"Error",IFERROR(K26/'N2.3_RIIO3_Risk_And_Volumes'!K26,0))</f>
        <v>0</v>
      </c>
      <c r="AQ26" s="172">
        <f>IF(IFERROR(L26/'N2.3_RIIO3_Risk_And_Volumes'!L26,0)&lt;0,"Error",IFERROR(L26/'N2.3_RIIO3_Risk_And_Volumes'!L26,0))</f>
        <v>0</v>
      </c>
      <c r="AR26" s="172">
        <f>IF(IFERROR(M26/'N2.3_RIIO3_Risk_And_Volumes'!M26,0)&lt;0,"Error",IFERROR(M26/'N2.3_RIIO3_Risk_And_Volumes'!M26,0))</f>
        <v>0</v>
      </c>
      <c r="AS26" s="297">
        <f>IF(IFERROR(N26/'N2.3_RIIO3_Risk_And_Volumes'!N26,0)&lt;0,"Error",IFERROR(N26/'N2.3_RIIO3_Risk_And_Volumes'!N26,0))</f>
        <v>0</v>
      </c>
      <c r="AT26" s="296">
        <f>IF(IFERROR('N2.4_RIIO3_Risk_Comp'!O26/'N2.3_RIIO3_Risk_And_Volumes'!O26,0)&lt;0,"Error",IFERROR('N2.4_RIIO3_Risk_Comp'!O26/'N2.3_RIIO3_Risk_And_Volumes'!O26,0))</f>
        <v>0</v>
      </c>
      <c r="AU26" s="172">
        <f>IF(IFERROR('N2.4_RIIO3_Risk_Comp'!P26/'N2.3_RIIO3_Risk_And_Volumes'!P26,0)&lt;0,"Error",IFERROR('N2.4_RIIO3_Risk_Comp'!P26/'N2.3_RIIO3_Risk_And_Volumes'!P26,0))</f>
        <v>0</v>
      </c>
      <c r="AV26" s="172">
        <f>IF(IFERROR('N2.4_RIIO3_Risk_Comp'!Q26/'N2.3_RIIO3_Risk_And_Volumes'!Q26,0)&lt;0,"Error",IFERROR('N2.4_RIIO3_Risk_Comp'!Q26/'N2.3_RIIO3_Risk_And_Volumes'!Q26,0))</f>
        <v>0</v>
      </c>
      <c r="AW26" s="172">
        <f>IF(IFERROR('N2.4_RIIO3_Risk_Comp'!R26/'N2.3_RIIO3_Risk_And_Volumes'!R26,0)&lt;0,"Error",IFERROR('N2.4_RIIO3_Risk_Comp'!R26/'N2.3_RIIO3_Risk_And_Volumes'!R26,0))</f>
        <v>0</v>
      </c>
      <c r="AX26" s="172">
        <f>IF(IFERROR('N2.4_RIIO3_Risk_Comp'!S26/'N2.3_RIIO3_Risk_And_Volumes'!S26,0)&lt;0,"Error",IFERROR('N2.4_RIIO3_Risk_Comp'!S26/'N2.3_RIIO3_Risk_And_Volumes'!S26,0))</f>
        <v>0</v>
      </c>
      <c r="AY26" s="172">
        <f>IF(IFERROR('N2.4_RIIO3_Risk_Comp'!T26/'N2.3_RIIO3_Risk_And_Volumes'!T26,0)&lt;0,"Error",IFERROR('N2.4_RIIO3_Risk_Comp'!T26/'N2.3_RIIO3_Risk_And_Volumes'!T26,0))</f>
        <v>0</v>
      </c>
      <c r="AZ26" s="172">
        <f>IF(IFERROR('N2.4_RIIO3_Risk_Comp'!U26/'N2.3_RIIO3_Risk_And_Volumes'!U26,0)&lt;0,"Error",IFERROR('N2.4_RIIO3_Risk_Comp'!U26/'N2.3_RIIO3_Risk_And_Volumes'!U26,0))</f>
        <v>0</v>
      </c>
      <c r="BA26" s="172">
        <f>IF(IFERROR('N2.4_RIIO3_Risk_Comp'!V26/'N2.3_RIIO3_Risk_And_Volumes'!V26,0)&lt;0,"Error",IFERROR('N2.4_RIIO3_Risk_Comp'!V26/'N2.3_RIIO3_Risk_And_Volumes'!V26,0))</f>
        <v>0</v>
      </c>
      <c r="BB26" s="172">
        <f>IF(IFERROR('N2.4_RIIO3_Risk_Comp'!W26/'N2.3_RIIO3_Risk_And_Volumes'!W26,0)&lt;0,"Error",IFERROR('N2.4_RIIO3_Risk_Comp'!W26/'N2.3_RIIO3_Risk_And_Volumes'!W26,0))</f>
        <v>0</v>
      </c>
      <c r="BC26" s="303">
        <f>IF(IFERROR('N2.4_RIIO3_Risk_Comp'!X26/'N2.3_RIIO3_Risk_And_Volumes'!X26,0)&lt;0,"Error",IFERROR('N2.4_RIIO3_Risk_Comp'!X26/'N2.3_RIIO3_Risk_And_Volumes'!X26,0))</f>
        <v>0</v>
      </c>
      <c r="BD26" s="296">
        <f>IF(IFERROR('N2.4_RIIO3_Risk_Comp'!Y26/'N2.3_RIIO3_Risk_And_Volumes'!AI26,0)&lt;0,"Error",IFERROR('N2.4_RIIO3_Risk_Comp'!Y26/'N2.3_RIIO3_Risk_And_Volumes'!AI26,0))</f>
        <v>0</v>
      </c>
      <c r="BE26" s="172">
        <f>IF(IFERROR('N2.4_RIIO3_Risk_Comp'!Z26/'N2.3_RIIO3_Risk_And_Volumes'!AJ26,0)&lt;0,"Error",IFERROR('N2.4_RIIO3_Risk_Comp'!Z26/'N2.3_RIIO3_Risk_And_Volumes'!AJ26,0))</f>
        <v>0</v>
      </c>
      <c r="BF26" s="172">
        <f>IF(IFERROR('N2.4_RIIO3_Risk_Comp'!AA26/'N2.3_RIIO3_Risk_And_Volumes'!AK26,0)&lt;0,"Error",IFERROR('N2.4_RIIO3_Risk_Comp'!AA26/'N2.3_RIIO3_Risk_And_Volumes'!AK26,0))</f>
        <v>0</v>
      </c>
      <c r="BG26" s="172">
        <f>IF(IFERROR('N2.4_RIIO3_Risk_Comp'!AB26/'N2.3_RIIO3_Risk_And_Volumes'!AL26,0)&lt;0,"Error",IFERROR('N2.4_RIIO3_Risk_Comp'!AB26/'N2.3_RIIO3_Risk_And_Volumes'!AL26,0))</f>
        <v>0</v>
      </c>
      <c r="BH26" s="172">
        <f>IF(IFERROR('N2.4_RIIO3_Risk_Comp'!AC26/'N2.3_RIIO3_Risk_And_Volumes'!AM26,0)&lt;0,"Error",IFERROR('N2.4_RIIO3_Risk_Comp'!AC26/'N2.3_RIIO3_Risk_And_Volumes'!AM26,0))</f>
        <v>0</v>
      </c>
      <c r="BI26" s="172">
        <f>IF(IFERROR('N2.4_RIIO3_Risk_Comp'!AD26/'N2.3_RIIO3_Risk_And_Volumes'!AN26,0)&lt;0,"Error",IFERROR('N2.4_RIIO3_Risk_Comp'!AD26/'N2.3_RIIO3_Risk_And_Volumes'!AN26,0))</f>
        <v>0</v>
      </c>
      <c r="BJ26" s="172">
        <f>IF(IFERROR('N2.4_RIIO3_Risk_Comp'!AE26/'N2.3_RIIO3_Risk_And_Volumes'!AO26,0)&lt;0,"Error",IFERROR('N2.4_RIIO3_Risk_Comp'!AE26/'N2.3_RIIO3_Risk_And_Volumes'!AO26,0))</f>
        <v>0</v>
      </c>
      <c r="BK26" s="172">
        <f>IF(IFERROR('N2.4_RIIO3_Risk_Comp'!AF26/'N2.3_RIIO3_Risk_And_Volumes'!AP26,0)&lt;0,"Error",IFERROR('N2.4_RIIO3_Risk_Comp'!AF26/'N2.3_RIIO3_Risk_And_Volumes'!AP26,0))</f>
        <v>0</v>
      </c>
      <c r="BL26" s="172">
        <f>IF(IFERROR('N2.4_RIIO3_Risk_Comp'!AG26/'N2.3_RIIO3_Risk_And_Volumes'!AQ26,0)&lt;0,"Error",IFERROR('N2.4_RIIO3_Risk_Comp'!AG26/'N2.3_RIIO3_Risk_And_Volumes'!AQ26,0))</f>
        <v>0</v>
      </c>
      <c r="BM26" s="297">
        <f>IF(IFERROR('N2.4_RIIO3_Risk_Comp'!AH26/'N2.3_RIIO3_Risk_And_Volumes'!AR26,0)&lt;0,"Error",IFERROR('N2.4_RIIO3_Risk_Comp'!AH26/'N2.3_RIIO3_Risk_And_Volumes'!AR26,0))</f>
        <v>0</v>
      </c>
      <c r="BO26" s="63">
        <f t="shared" si="7"/>
        <v>0</v>
      </c>
      <c r="BP26" s="63">
        <f t="shared" si="8"/>
        <v>0</v>
      </c>
      <c r="BQ26" s="63">
        <f t="shared" si="9"/>
        <v>0</v>
      </c>
      <c r="BR26" s="63">
        <f>IF(IFERROR(BO26/'N2.3_RIIO3_Risk_And_Volumes'!BN26,0)&lt;0,"Error",IFERROR(BO26/'N2.3_RIIO3_Risk_And_Volumes'!BN26,0))</f>
        <v>0</v>
      </c>
      <c r="BS26" s="63">
        <f>IF(IFERROR('N2.4_RIIO3_Risk_Comp'!BP26/'N2.3_RIIO3_Risk_And_Volumes'!BP26,0)&lt;0,"Error",IFERROR('N2.4_RIIO3_Risk_Comp'!BP26/'N2.3_RIIO3_Risk_And_Volumes'!BP26,0))</f>
        <v>0</v>
      </c>
      <c r="BT26" s="63">
        <f>IF(IFERROR('N2.4_RIIO3_Risk_Comp'!BQ26/'N2.3_RIIO3_Risk_And_Volumes'!BR26,0)&lt;0,"Error",IFERROR('N2.4_RIIO3_Risk_Comp'!BQ26/'N2.3_RIIO3_Risk_And_Volumes'!BR26,0))</f>
        <v>0</v>
      </c>
    </row>
    <row r="27" spans="1:72" hidden="1">
      <c r="A27" t="s">
        <v>959</v>
      </c>
      <c r="B27" s="108" t="s">
        <v>262</v>
      </c>
      <c r="C27" s="144" t="str">
        <f>IF($D$2="ET",VLOOKUP(B27,'N0.7_Lookup_References'!$E$13:$K$71,2,FALSE),IF('N2.1_Network_Risk_Summary'!$C$2="GD",VLOOKUP(B27,'N0.7_Lookup_References'!$E$13:$K$73,4,FALSE),IF($D$2="GT",VLOOKUP(B27,'N0.7_Lookup_References'!$E$13:$K$71,6,FALSE),"")))</f>
        <v>No entry required</v>
      </c>
      <c r="D27" s="163" t="s">
        <v>441</v>
      </c>
      <c r="E27" s="289"/>
      <c r="F27" s="247"/>
      <c r="G27" s="247"/>
      <c r="H27" s="247"/>
      <c r="I27" s="247"/>
      <c r="J27" s="247"/>
      <c r="K27" s="247"/>
      <c r="L27" s="247"/>
      <c r="M27" s="247"/>
      <c r="N27" s="290"/>
      <c r="O27" s="289"/>
      <c r="P27" s="247"/>
      <c r="Q27" s="247"/>
      <c r="R27" s="247"/>
      <c r="S27" s="247"/>
      <c r="T27" s="247"/>
      <c r="U27" s="247"/>
      <c r="V27" s="247"/>
      <c r="W27" s="247"/>
      <c r="X27" s="290"/>
      <c r="Y27" s="289"/>
      <c r="Z27" s="247"/>
      <c r="AA27" s="247"/>
      <c r="AB27" s="247"/>
      <c r="AC27" s="247"/>
      <c r="AD27" s="247"/>
      <c r="AE27" s="247"/>
      <c r="AF27" s="247"/>
      <c r="AG27" s="247"/>
      <c r="AH27" s="290"/>
      <c r="AJ27" s="296">
        <f>IF(IFERROR(E27/'N2.3_RIIO3_Risk_And_Volumes'!$E27,0)&lt;0,"Error",IFERROR(E27/'N2.3_RIIO3_Risk_And_Volumes'!$E27,0))</f>
        <v>0</v>
      </c>
      <c r="AK27" s="172">
        <f>IF(IFERROR(F27/'N2.3_RIIO3_Risk_And_Volumes'!F27,0)&lt;0,"Error",IFERROR(F27/'N2.3_RIIO3_Risk_And_Volumes'!F27,0))</f>
        <v>0</v>
      </c>
      <c r="AL27" s="172">
        <f>IF(IFERROR(G27/'N2.3_RIIO3_Risk_And_Volumes'!G27,0)&lt;0,"Error",IFERROR(G27/'N2.3_RIIO3_Risk_And_Volumes'!G27,0))</f>
        <v>0</v>
      </c>
      <c r="AM27" s="172">
        <f>IF(IFERROR(H27/'N2.3_RIIO3_Risk_And_Volumes'!H27,0)&lt;0,"Error",IFERROR(H27/'N2.3_RIIO3_Risk_And_Volumes'!H27,0))</f>
        <v>0</v>
      </c>
      <c r="AN27" s="172">
        <f>IF(IFERROR(I27/'N2.3_RIIO3_Risk_And_Volumes'!I27,0)&lt;0,"Error",IFERROR(I27/'N2.3_RIIO3_Risk_And_Volumes'!I27,0))</f>
        <v>0</v>
      </c>
      <c r="AO27" s="172">
        <f>IF(IFERROR(J27/'N2.3_RIIO3_Risk_And_Volumes'!J27,0)&lt;0,"Error",IFERROR(J27/'N2.3_RIIO3_Risk_And_Volumes'!J27,0))</f>
        <v>0</v>
      </c>
      <c r="AP27" s="172">
        <f>IF(IFERROR(K27/'N2.3_RIIO3_Risk_And_Volumes'!K27,0)&lt;0,"Error",IFERROR(K27/'N2.3_RIIO3_Risk_And_Volumes'!K27,0))</f>
        <v>0</v>
      </c>
      <c r="AQ27" s="172">
        <f>IF(IFERROR(L27/'N2.3_RIIO3_Risk_And_Volumes'!L27,0)&lt;0,"Error",IFERROR(L27/'N2.3_RIIO3_Risk_And_Volumes'!L27,0))</f>
        <v>0</v>
      </c>
      <c r="AR27" s="172">
        <f>IF(IFERROR(M27/'N2.3_RIIO3_Risk_And_Volumes'!M27,0)&lt;0,"Error",IFERROR(M27/'N2.3_RIIO3_Risk_And_Volumes'!M27,0))</f>
        <v>0</v>
      </c>
      <c r="AS27" s="297">
        <f>IF(IFERROR(N27/'N2.3_RIIO3_Risk_And_Volumes'!N27,0)&lt;0,"Error",IFERROR(N27/'N2.3_RIIO3_Risk_And_Volumes'!N27,0))</f>
        <v>0</v>
      </c>
      <c r="AT27" s="296">
        <f>IF(IFERROR('N2.4_RIIO3_Risk_Comp'!O27/'N2.3_RIIO3_Risk_And_Volumes'!O27,0)&lt;0,"Error",IFERROR('N2.4_RIIO3_Risk_Comp'!O27/'N2.3_RIIO3_Risk_And_Volumes'!O27,0))</f>
        <v>0</v>
      </c>
      <c r="AU27" s="172">
        <f>IF(IFERROR('N2.4_RIIO3_Risk_Comp'!P27/'N2.3_RIIO3_Risk_And_Volumes'!P27,0)&lt;0,"Error",IFERROR('N2.4_RIIO3_Risk_Comp'!P27/'N2.3_RIIO3_Risk_And_Volumes'!P27,0))</f>
        <v>0</v>
      </c>
      <c r="AV27" s="172">
        <f>IF(IFERROR('N2.4_RIIO3_Risk_Comp'!Q27/'N2.3_RIIO3_Risk_And_Volumes'!Q27,0)&lt;0,"Error",IFERROR('N2.4_RIIO3_Risk_Comp'!Q27/'N2.3_RIIO3_Risk_And_Volumes'!Q27,0))</f>
        <v>0</v>
      </c>
      <c r="AW27" s="172">
        <f>IF(IFERROR('N2.4_RIIO3_Risk_Comp'!R27/'N2.3_RIIO3_Risk_And_Volumes'!R27,0)&lt;0,"Error",IFERROR('N2.4_RIIO3_Risk_Comp'!R27/'N2.3_RIIO3_Risk_And_Volumes'!R27,0))</f>
        <v>0</v>
      </c>
      <c r="AX27" s="172">
        <f>IF(IFERROR('N2.4_RIIO3_Risk_Comp'!S27/'N2.3_RIIO3_Risk_And_Volumes'!S27,0)&lt;0,"Error",IFERROR('N2.4_RIIO3_Risk_Comp'!S27/'N2.3_RIIO3_Risk_And_Volumes'!S27,0))</f>
        <v>0</v>
      </c>
      <c r="AY27" s="172">
        <f>IF(IFERROR('N2.4_RIIO3_Risk_Comp'!T27/'N2.3_RIIO3_Risk_And_Volumes'!T27,0)&lt;0,"Error",IFERROR('N2.4_RIIO3_Risk_Comp'!T27/'N2.3_RIIO3_Risk_And_Volumes'!T27,0))</f>
        <v>0</v>
      </c>
      <c r="AZ27" s="172">
        <f>IF(IFERROR('N2.4_RIIO3_Risk_Comp'!U27/'N2.3_RIIO3_Risk_And_Volumes'!U27,0)&lt;0,"Error",IFERROR('N2.4_RIIO3_Risk_Comp'!U27/'N2.3_RIIO3_Risk_And_Volumes'!U27,0))</f>
        <v>0</v>
      </c>
      <c r="BA27" s="172">
        <f>IF(IFERROR('N2.4_RIIO3_Risk_Comp'!V27/'N2.3_RIIO3_Risk_And_Volumes'!V27,0)&lt;0,"Error",IFERROR('N2.4_RIIO3_Risk_Comp'!V27/'N2.3_RIIO3_Risk_And_Volumes'!V27,0))</f>
        <v>0</v>
      </c>
      <c r="BB27" s="172">
        <f>IF(IFERROR('N2.4_RIIO3_Risk_Comp'!W27/'N2.3_RIIO3_Risk_And_Volumes'!W27,0)&lt;0,"Error",IFERROR('N2.4_RIIO3_Risk_Comp'!W27/'N2.3_RIIO3_Risk_And_Volumes'!W27,0))</f>
        <v>0</v>
      </c>
      <c r="BC27" s="303">
        <f>IF(IFERROR('N2.4_RIIO3_Risk_Comp'!X27/'N2.3_RIIO3_Risk_And_Volumes'!X27,0)&lt;0,"Error",IFERROR('N2.4_RIIO3_Risk_Comp'!X27/'N2.3_RIIO3_Risk_And_Volumes'!X27,0))</f>
        <v>0</v>
      </c>
      <c r="BD27" s="296">
        <f>IF(IFERROR('N2.4_RIIO3_Risk_Comp'!Y27/'N2.3_RIIO3_Risk_And_Volumes'!AI27,0)&lt;0,"Error",IFERROR('N2.4_RIIO3_Risk_Comp'!Y27/'N2.3_RIIO3_Risk_And_Volumes'!AI27,0))</f>
        <v>0</v>
      </c>
      <c r="BE27" s="172">
        <f>IF(IFERROR('N2.4_RIIO3_Risk_Comp'!Z27/'N2.3_RIIO3_Risk_And_Volumes'!AJ27,0)&lt;0,"Error",IFERROR('N2.4_RIIO3_Risk_Comp'!Z27/'N2.3_RIIO3_Risk_And_Volumes'!AJ27,0))</f>
        <v>0</v>
      </c>
      <c r="BF27" s="172">
        <f>IF(IFERROR('N2.4_RIIO3_Risk_Comp'!AA27/'N2.3_RIIO3_Risk_And_Volumes'!AK27,0)&lt;0,"Error",IFERROR('N2.4_RIIO3_Risk_Comp'!AA27/'N2.3_RIIO3_Risk_And_Volumes'!AK27,0))</f>
        <v>0</v>
      </c>
      <c r="BG27" s="172">
        <f>IF(IFERROR('N2.4_RIIO3_Risk_Comp'!AB27/'N2.3_RIIO3_Risk_And_Volumes'!AL27,0)&lt;0,"Error",IFERROR('N2.4_RIIO3_Risk_Comp'!AB27/'N2.3_RIIO3_Risk_And_Volumes'!AL27,0))</f>
        <v>0</v>
      </c>
      <c r="BH27" s="172">
        <f>IF(IFERROR('N2.4_RIIO3_Risk_Comp'!AC27/'N2.3_RIIO3_Risk_And_Volumes'!AM27,0)&lt;0,"Error",IFERROR('N2.4_RIIO3_Risk_Comp'!AC27/'N2.3_RIIO3_Risk_And_Volumes'!AM27,0))</f>
        <v>0</v>
      </c>
      <c r="BI27" s="172">
        <f>IF(IFERROR('N2.4_RIIO3_Risk_Comp'!AD27/'N2.3_RIIO3_Risk_And_Volumes'!AN27,0)&lt;0,"Error",IFERROR('N2.4_RIIO3_Risk_Comp'!AD27/'N2.3_RIIO3_Risk_And_Volumes'!AN27,0))</f>
        <v>0</v>
      </c>
      <c r="BJ27" s="172">
        <f>IF(IFERROR('N2.4_RIIO3_Risk_Comp'!AE27/'N2.3_RIIO3_Risk_And_Volumes'!AO27,0)&lt;0,"Error",IFERROR('N2.4_RIIO3_Risk_Comp'!AE27/'N2.3_RIIO3_Risk_And_Volumes'!AO27,0))</f>
        <v>0</v>
      </c>
      <c r="BK27" s="172">
        <f>IF(IFERROR('N2.4_RIIO3_Risk_Comp'!AF27/'N2.3_RIIO3_Risk_And_Volumes'!AP27,0)&lt;0,"Error",IFERROR('N2.4_RIIO3_Risk_Comp'!AF27/'N2.3_RIIO3_Risk_And_Volumes'!AP27,0))</f>
        <v>0</v>
      </c>
      <c r="BL27" s="172">
        <f>IF(IFERROR('N2.4_RIIO3_Risk_Comp'!AG27/'N2.3_RIIO3_Risk_And_Volumes'!AQ27,0)&lt;0,"Error",IFERROR('N2.4_RIIO3_Risk_Comp'!AG27/'N2.3_RIIO3_Risk_And_Volumes'!AQ27,0))</f>
        <v>0</v>
      </c>
      <c r="BM27" s="297">
        <f>IF(IFERROR('N2.4_RIIO3_Risk_Comp'!AH27/'N2.3_RIIO3_Risk_And_Volumes'!AR27,0)&lt;0,"Error",IFERROR('N2.4_RIIO3_Risk_Comp'!AH27/'N2.3_RIIO3_Risk_And_Volumes'!AR27,0))</f>
        <v>0</v>
      </c>
      <c r="BO27" s="63">
        <f t="shared" si="7"/>
        <v>0</v>
      </c>
      <c r="BP27" s="63">
        <f t="shared" si="8"/>
        <v>0</v>
      </c>
      <c r="BQ27" s="63">
        <f t="shared" si="9"/>
        <v>0</v>
      </c>
      <c r="BR27" s="63">
        <f>IF(IFERROR(BO27/'N2.3_RIIO3_Risk_And_Volumes'!BN27,0)&lt;0,"Error",IFERROR(BO27/'N2.3_RIIO3_Risk_And_Volumes'!BN27,0))</f>
        <v>0</v>
      </c>
      <c r="BS27" s="63">
        <f>IF(IFERROR('N2.4_RIIO3_Risk_Comp'!BP27/'N2.3_RIIO3_Risk_And_Volumes'!BP27,0)&lt;0,"Error",IFERROR('N2.4_RIIO3_Risk_Comp'!BP27/'N2.3_RIIO3_Risk_And_Volumes'!BP27,0))</f>
        <v>0</v>
      </c>
      <c r="BT27" s="63">
        <f>IF(IFERROR('N2.4_RIIO3_Risk_Comp'!BQ27/'N2.3_RIIO3_Risk_And_Volumes'!BR27,0)&lt;0,"Error",IFERROR('N2.4_RIIO3_Risk_Comp'!BQ27/'N2.3_RIIO3_Risk_And_Volumes'!BR27,0))</f>
        <v>0</v>
      </c>
    </row>
    <row r="28" spans="1:72" hidden="1">
      <c r="A28" t="s">
        <v>959</v>
      </c>
      <c r="B28" s="108" t="s">
        <v>267</v>
      </c>
      <c r="C28" s="144" t="str">
        <f>IF($D$2="ET",VLOOKUP(B28,'N0.7_Lookup_References'!$E$13:$K$71,2,FALSE),IF('N2.1_Network_Risk_Summary'!$C$2="GD",VLOOKUP(B28,'N0.7_Lookup_References'!$E$13:$K$73,4,FALSE),IF($D$2="GT",VLOOKUP(B28,'N0.7_Lookup_References'!$E$13:$K$71,6,FALSE),"")))</f>
        <v>No entry required</v>
      </c>
      <c r="D28" s="163" t="s">
        <v>441</v>
      </c>
      <c r="E28" s="289"/>
      <c r="F28" s="247"/>
      <c r="G28" s="247"/>
      <c r="H28" s="247"/>
      <c r="I28" s="247"/>
      <c r="J28" s="247"/>
      <c r="K28" s="247"/>
      <c r="L28" s="247"/>
      <c r="M28" s="247"/>
      <c r="N28" s="290"/>
      <c r="O28" s="289"/>
      <c r="P28" s="247"/>
      <c r="Q28" s="247"/>
      <c r="R28" s="247"/>
      <c r="S28" s="247"/>
      <c r="T28" s="247"/>
      <c r="U28" s="247"/>
      <c r="V28" s="247"/>
      <c r="W28" s="247"/>
      <c r="X28" s="290"/>
      <c r="Y28" s="289"/>
      <c r="Z28" s="247"/>
      <c r="AA28" s="247"/>
      <c r="AB28" s="247"/>
      <c r="AC28" s="247"/>
      <c r="AD28" s="247"/>
      <c r="AE28" s="247"/>
      <c r="AF28" s="247"/>
      <c r="AG28" s="247"/>
      <c r="AH28" s="290"/>
      <c r="AJ28" s="296">
        <f>IF(IFERROR(E28/'N2.3_RIIO3_Risk_And_Volumes'!$E28,0)&lt;0,"Error",IFERROR(E28/'N2.3_RIIO3_Risk_And_Volumes'!$E28,0))</f>
        <v>0</v>
      </c>
      <c r="AK28" s="172">
        <f>IF(IFERROR(F28/'N2.3_RIIO3_Risk_And_Volumes'!F28,0)&lt;0,"Error",IFERROR(F28/'N2.3_RIIO3_Risk_And_Volumes'!F28,0))</f>
        <v>0</v>
      </c>
      <c r="AL28" s="172">
        <f>IF(IFERROR(G28/'N2.3_RIIO3_Risk_And_Volumes'!G28,0)&lt;0,"Error",IFERROR(G28/'N2.3_RIIO3_Risk_And_Volumes'!G28,0))</f>
        <v>0</v>
      </c>
      <c r="AM28" s="172">
        <f>IF(IFERROR(H28/'N2.3_RIIO3_Risk_And_Volumes'!H28,0)&lt;0,"Error",IFERROR(H28/'N2.3_RIIO3_Risk_And_Volumes'!H28,0))</f>
        <v>0</v>
      </c>
      <c r="AN28" s="172">
        <f>IF(IFERROR(I28/'N2.3_RIIO3_Risk_And_Volumes'!I28,0)&lt;0,"Error",IFERROR(I28/'N2.3_RIIO3_Risk_And_Volumes'!I28,0))</f>
        <v>0</v>
      </c>
      <c r="AO28" s="172">
        <f>IF(IFERROR(J28/'N2.3_RIIO3_Risk_And_Volumes'!J28,0)&lt;0,"Error",IFERROR(J28/'N2.3_RIIO3_Risk_And_Volumes'!J28,0))</f>
        <v>0</v>
      </c>
      <c r="AP28" s="172">
        <f>IF(IFERROR(K28/'N2.3_RIIO3_Risk_And_Volumes'!K28,0)&lt;0,"Error",IFERROR(K28/'N2.3_RIIO3_Risk_And_Volumes'!K28,0))</f>
        <v>0</v>
      </c>
      <c r="AQ28" s="172">
        <f>IF(IFERROR(L28/'N2.3_RIIO3_Risk_And_Volumes'!L28,0)&lt;0,"Error",IFERROR(L28/'N2.3_RIIO3_Risk_And_Volumes'!L28,0))</f>
        <v>0</v>
      </c>
      <c r="AR28" s="172">
        <f>IF(IFERROR(M28/'N2.3_RIIO3_Risk_And_Volumes'!M28,0)&lt;0,"Error",IFERROR(M28/'N2.3_RIIO3_Risk_And_Volumes'!M28,0))</f>
        <v>0</v>
      </c>
      <c r="AS28" s="297">
        <f>IF(IFERROR(N28/'N2.3_RIIO3_Risk_And_Volumes'!N28,0)&lt;0,"Error",IFERROR(N28/'N2.3_RIIO3_Risk_And_Volumes'!N28,0))</f>
        <v>0</v>
      </c>
      <c r="AT28" s="296">
        <f>IF(IFERROR('N2.4_RIIO3_Risk_Comp'!O28/'N2.3_RIIO3_Risk_And_Volumes'!O28,0)&lt;0,"Error",IFERROR('N2.4_RIIO3_Risk_Comp'!O28/'N2.3_RIIO3_Risk_And_Volumes'!O28,0))</f>
        <v>0</v>
      </c>
      <c r="AU28" s="172">
        <f>IF(IFERROR('N2.4_RIIO3_Risk_Comp'!P28/'N2.3_RIIO3_Risk_And_Volumes'!P28,0)&lt;0,"Error",IFERROR('N2.4_RIIO3_Risk_Comp'!P28/'N2.3_RIIO3_Risk_And_Volumes'!P28,0))</f>
        <v>0</v>
      </c>
      <c r="AV28" s="172">
        <f>IF(IFERROR('N2.4_RIIO3_Risk_Comp'!Q28/'N2.3_RIIO3_Risk_And_Volumes'!Q28,0)&lt;0,"Error",IFERROR('N2.4_RIIO3_Risk_Comp'!Q28/'N2.3_RIIO3_Risk_And_Volumes'!Q28,0))</f>
        <v>0</v>
      </c>
      <c r="AW28" s="172">
        <f>IF(IFERROR('N2.4_RIIO3_Risk_Comp'!R28/'N2.3_RIIO3_Risk_And_Volumes'!R28,0)&lt;0,"Error",IFERROR('N2.4_RIIO3_Risk_Comp'!R28/'N2.3_RIIO3_Risk_And_Volumes'!R28,0))</f>
        <v>0</v>
      </c>
      <c r="AX28" s="172">
        <f>IF(IFERROR('N2.4_RIIO3_Risk_Comp'!S28/'N2.3_RIIO3_Risk_And_Volumes'!S28,0)&lt;0,"Error",IFERROR('N2.4_RIIO3_Risk_Comp'!S28/'N2.3_RIIO3_Risk_And_Volumes'!S28,0))</f>
        <v>0</v>
      </c>
      <c r="AY28" s="172">
        <f>IF(IFERROR('N2.4_RIIO3_Risk_Comp'!T28/'N2.3_RIIO3_Risk_And_Volumes'!T28,0)&lt;0,"Error",IFERROR('N2.4_RIIO3_Risk_Comp'!T28/'N2.3_RIIO3_Risk_And_Volumes'!T28,0))</f>
        <v>0</v>
      </c>
      <c r="AZ28" s="172">
        <f>IF(IFERROR('N2.4_RIIO3_Risk_Comp'!U28/'N2.3_RIIO3_Risk_And_Volumes'!U28,0)&lt;0,"Error",IFERROR('N2.4_RIIO3_Risk_Comp'!U28/'N2.3_RIIO3_Risk_And_Volumes'!U28,0))</f>
        <v>0</v>
      </c>
      <c r="BA28" s="172">
        <f>IF(IFERROR('N2.4_RIIO3_Risk_Comp'!V28/'N2.3_RIIO3_Risk_And_Volumes'!V28,0)&lt;0,"Error",IFERROR('N2.4_RIIO3_Risk_Comp'!V28/'N2.3_RIIO3_Risk_And_Volumes'!V28,0))</f>
        <v>0</v>
      </c>
      <c r="BB28" s="172">
        <f>IF(IFERROR('N2.4_RIIO3_Risk_Comp'!W28/'N2.3_RIIO3_Risk_And_Volumes'!W28,0)&lt;0,"Error",IFERROR('N2.4_RIIO3_Risk_Comp'!W28/'N2.3_RIIO3_Risk_And_Volumes'!W28,0))</f>
        <v>0</v>
      </c>
      <c r="BC28" s="303">
        <f>IF(IFERROR('N2.4_RIIO3_Risk_Comp'!X28/'N2.3_RIIO3_Risk_And_Volumes'!X28,0)&lt;0,"Error",IFERROR('N2.4_RIIO3_Risk_Comp'!X28/'N2.3_RIIO3_Risk_And_Volumes'!X28,0))</f>
        <v>0</v>
      </c>
      <c r="BD28" s="296">
        <f>IF(IFERROR('N2.4_RIIO3_Risk_Comp'!Y28/'N2.3_RIIO3_Risk_And_Volumes'!AI28,0)&lt;0,"Error",IFERROR('N2.4_RIIO3_Risk_Comp'!Y28/'N2.3_RIIO3_Risk_And_Volumes'!AI28,0))</f>
        <v>0</v>
      </c>
      <c r="BE28" s="172">
        <f>IF(IFERROR('N2.4_RIIO3_Risk_Comp'!Z28/'N2.3_RIIO3_Risk_And_Volumes'!AJ28,0)&lt;0,"Error",IFERROR('N2.4_RIIO3_Risk_Comp'!Z28/'N2.3_RIIO3_Risk_And_Volumes'!AJ28,0))</f>
        <v>0</v>
      </c>
      <c r="BF28" s="172">
        <f>IF(IFERROR('N2.4_RIIO3_Risk_Comp'!AA28/'N2.3_RIIO3_Risk_And_Volumes'!AK28,0)&lt;0,"Error",IFERROR('N2.4_RIIO3_Risk_Comp'!AA28/'N2.3_RIIO3_Risk_And_Volumes'!AK28,0))</f>
        <v>0</v>
      </c>
      <c r="BG28" s="172">
        <f>IF(IFERROR('N2.4_RIIO3_Risk_Comp'!AB28/'N2.3_RIIO3_Risk_And_Volumes'!AL28,0)&lt;0,"Error",IFERROR('N2.4_RIIO3_Risk_Comp'!AB28/'N2.3_RIIO3_Risk_And_Volumes'!AL28,0))</f>
        <v>0</v>
      </c>
      <c r="BH28" s="172">
        <f>IF(IFERROR('N2.4_RIIO3_Risk_Comp'!AC28/'N2.3_RIIO3_Risk_And_Volumes'!AM28,0)&lt;0,"Error",IFERROR('N2.4_RIIO3_Risk_Comp'!AC28/'N2.3_RIIO3_Risk_And_Volumes'!AM28,0))</f>
        <v>0</v>
      </c>
      <c r="BI28" s="172">
        <f>IF(IFERROR('N2.4_RIIO3_Risk_Comp'!AD28/'N2.3_RIIO3_Risk_And_Volumes'!AN28,0)&lt;0,"Error",IFERROR('N2.4_RIIO3_Risk_Comp'!AD28/'N2.3_RIIO3_Risk_And_Volumes'!AN28,0))</f>
        <v>0</v>
      </c>
      <c r="BJ28" s="172">
        <f>IF(IFERROR('N2.4_RIIO3_Risk_Comp'!AE28/'N2.3_RIIO3_Risk_And_Volumes'!AO28,0)&lt;0,"Error",IFERROR('N2.4_RIIO3_Risk_Comp'!AE28/'N2.3_RIIO3_Risk_And_Volumes'!AO28,0))</f>
        <v>0</v>
      </c>
      <c r="BK28" s="172">
        <f>IF(IFERROR('N2.4_RIIO3_Risk_Comp'!AF28/'N2.3_RIIO3_Risk_And_Volumes'!AP28,0)&lt;0,"Error",IFERROR('N2.4_RIIO3_Risk_Comp'!AF28/'N2.3_RIIO3_Risk_And_Volumes'!AP28,0))</f>
        <v>0</v>
      </c>
      <c r="BL28" s="172">
        <f>IF(IFERROR('N2.4_RIIO3_Risk_Comp'!AG28/'N2.3_RIIO3_Risk_And_Volumes'!AQ28,0)&lt;0,"Error",IFERROR('N2.4_RIIO3_Risk_Comp'!AG28/'N2.3_RIIO3_Risk_And_Volumes'!AQ28,0))</f>
        <v>0</v>
      </c>
      <c r="BM28" s="297">
        <f>IF(IFERROR('N2.4_RIIO3_Risk_Comp'!AH28/'N2.3_RIIO3_Risk_And_Volumes'!AR28,0)&lt;0,"Error",IFERROR('N2.4_RIIO3_Risk_Comp'!AH28/'N2.3_RIIO3_Risk_And_Volumes'!AR28,0))</f>
        <v>0</v>
      </c>
      <c r="BO28" s="63">
        <f t="shared" si="7"/>
        <v>0</v>
      </c>
      <c r="BP28" s="63">
        <f t="shared" si="8"/>
        <v>0</v>
      </c>
      <c r="BQ28" s="63">
        <f t="shared" si="9"/>
        <v>0</v>
      </c>
      <c r="BR28" s="63">
        <f>IF(IFERROR(BO28/'N2.3_RIIO3_Risk_And_Volumes'!BN28,0)&lt;0,"Error",IFERROR(BO28/'N2.3_RIIO3_Risk_And_Volumes'!BN28,0))</f>
        <v>0</v>
      </c>
      <c r="BS28" s="63">
        <f>IF(IFERROR('N2.4_RIIO3_Risk_Comp'!BP28/'N2.3_RIIO3_Risk_And_Volumes'!BP28,0)&lt;0,"Error",IFERROR('N2.4_RIIO3_Risk_Comp'!BP28/'N2.3_RIIO3_Risk_And_Volumes'!BP28,0))</f>
        <v>0</v>
      </c>
      <c r="BT28" s="63">
        <f>IF(IFERROR('N2.4_RIIO3_Risk_Comp'!BQ28/'N2.3_RIIO3_Risk_And_Volumes'!BR28,0)&lt;0,"Error",IFERROR('N2.4_RIIO3_Risk_Comp'!BQ28/'N2.3_RIIO3_Risk_And_Volumes'!BR28,0))</f>
        <v>0</v>
      </c>
    </row>
    <row r="29" spans="1:72" hidden="1">
      <c r="A29" t="s">
        <v>959</v>
      </c>
      <c r="B29" s="108" t="s">
        <v>272</v>
      </c>
      <c r="C29" s="144" t="str">
        <f>IF($D$2="ET",VLOOKUP(B29,'N0.7_Lookup_References'!$E$13:$K$71,2,FALSE),IF('N2.1_Network_Risk_Summary'!$C$2="GD",VLOOKUP(B29,'N0.7_Lookup_References'!$E$13:$K$73,4,FALSE),IF($D$2="GT",VLOOKUP(B29,'N0.7_Lookup_References'!$E$13:$K$71,6,FALSE),"")))</f>
        <v>No entry required</v>
      </c>
      <c r="D29" s="163" t="s">
        <v>441</v>
      </c>
      <c r="E29" s="289"/>
      <c r="F29" s="247"/>
      <c r="G29" s="247"/>
      <c r="H29" s="247"/>
      <c r="I29" s="247"/>
      <c r="J29" s="247"/>
      <c r="K29" s="247"/>
      <c r="L29" s="247"/>
      <c r="M29" s="247"/>
      <c r="N29" s="290"/>
      <c r="O29" s="289"/>
      <c r="P29" s="247"/>
      <c r="Q29" s="247"/>
      <c r="R29" s="247"/>
      <c r="S29" s="247"/>
      <c r="T29" s="247"/>
      <c r="U29" s="247"/>
      <c r="V29" s="247"/>
      <c r="W29" s="247"/>
      <c r="X29" s="290"/>
      <c r="Y29" s="289"/>
      <c r="Z29" s="247"/>
      <c r="AA29" s="247"/>
      <c r="AB29" s="247"/>
      <c r="AC29" s="247"/>
      <c r="AD29" s="247"/>
      <c r="AE29" s="247"/>
      <c r="AF29" s="247"/>
      <c r="AG29" s="247"/>
      <c r="AH29" s="290"/>
      <c r="AJ29" s="296">
        <f>IF(IFERROR(E29/'N2.3_RIIO3_Risk_And_Volumes'!$E29,0)&lt;0,"Error",IFERROR(E29/'N2.3_RIIO3_Risk_And_Volumes'!$E29,0))</f>
        <v>0</v>
      </c>
      <c r="AK29" s="172">
        <f>IF(IFERROR(F29/'N2.3_RIIO3_Risk_And_Volumes'!F29,0)&lt;0,"Error",IFERROR(F29/'N2.3_RIIO3_Risk_And_Volumes'!F29,0))</f>
        <v>0</v>
      </c>
      <c r="AL29" s="172">
        <f>IF(IFERROR(G29/'N2.3_RIIO3_Risk_And_Volumes'!G29,0)&lt;0,"Error",IFERROR(G29/'N2.3_RIIO3_Risk_And_Volumes'!G29,0))</f>
        <v>0</v>
      </c>
      <c r="AM29" s="172">
        <f>IF(IFERROR(H29/'N2.3_RIIO3_Risk_And_Volumes'!H29,0)&lt;0,"Error",IFERROR(H29/'N2.3_RIIO3_Risk_And_Volumes'!H29,0))</f>
        <v>0</v>
      </c>
      <c r="AN29" s="172">
        <f>IF(IFERROR(I29/'N2.3_RIIO3_Risk_And_Volumes'!I29,0)&lt;0,"Error",IFERROR(I29/'N2.3_RIIO3_Risk_And_Volumes'!I29,0))</f>
        <v>0</v>
      </c>
      <c r="AO29" s="172">
        <f>IF(IFERROR(J29/'N2.3_RIIO3_Risk_And_Volumes'!J29,0)&lt;0,"Error",IFERROR(J29/'N2.3_RIIO3_Risk_And_Volumes'!J29,0))</f>
        <v>0</v>
      </c>
      <c r="AP29" s="172">
        <f>IF(IFERROR(K29/'N2.3_RIIO3_Risk_And_Volumes'!K29,0)&lt;0,"Error",IFERROR(K29/'N2.3_RIIO3_Risk_And_Volumes'!K29,0))</f>
        <v>0</v>
      </c>
      <c r="AQ29" s="172">
        <f>IF(IFERROR(L29/'N2.3_RIIO3_Risk_And_Volumes'!L29,0)&lt;0,"Error",IFERROR(L29/'N2.3_RIIO3_Risk_And_Volumes'!L29,0))</f>
        <v>0</v>
      </c>
      <c r="AR29" s="172">
        <f>IF(IFERROR(M29/'N2.3_RIIO3_Risk_And_Volumes'!M29,0)&lt;0,"Error",IFERROR(M29/'N2.3_RIIO3_Risk_And_Volumes'!M29,0))</f>
        <v>0</v>
      </c>
      <c r="AS29" s="297">
        <f>IF(IFERROR(N29/'N2.3_RIIO3_Risk_And_Volumes'!N29,0)&lt;0,"Error",IFERROR(N29/'N2.3_RIIO3_Risk_And_Volumes'!N29,0))</f>
        <v>0</v>
      </c>
      <c r="AT29" s="296">
        <f>IF(IFERROR('N2.4_RIIO3_Risk_Comp'!O29/'N2.3_RIIO3_Risk_And_Volumes'!O29,0)&lt;0,"Error",IFERROR('N2.4_RIIO3_Risk_Comp'!O29/'N2.3_RIIO3_Risk_And_Volumes'!O29,0))</f>
        <v>0</v>
      </c>
      <c r="AU29" s="172">
        <f>IF(IFERROR('N2.4_RIIO3_Risk_Comp'!P29/'N2.3_RIIO3_Risk_And_Volumes'!P29,0)&lt;0,"Error",IFERROR('N2.4_RIIO3_Risk_Comp'!P29/'N2.3_RIIO3_Risk_And_Volumes'!P29,0))</f>
        <v>0</v>
      </c>
      <c r="AV29" s="172">
        <f>IF(IFERROR('N2.4_RIIO3_Risk_Comp'!Q29/'N2.3_RIIO3_Risk_And_Volumes'!Q29,0)&lt;0,"Error",IFERROR('N2.4_RIIO3_Risk_Comp'!Q29/'N2.3_RIIO3_Risk_And_Volumes'!Q29,0))</f>
        <v>0</v>
      </c>
      <c r="AW29" s="172">
        <f>IF(IFERROR('N2.4_RIIO3_Risk_Comp'!R29/'N2.3_RIIO3_Risk_And_Volumes'!R29,0)&lt;0,"Error",IFERROR('N2.4_RIIO3_Risk_Comp'!R29/'N2.3_RIIO3_Risk_And_Volumes'!R29,0))</f>
        <v>0</v>
      </c>
      <c r="AX29" s="172">
        <f>IF(IFERROR('N2.4_RIIO3_Risk_Comp'!S29/'N2.3_RIIO3_Risk_And_Volumes'!S29,0)&lt;0,"Error",IFERROR('N2.4_RIIO3_Risk_Comp'!S29/'N2.3_RIIO3_Risk_And_Volumes'!S29,0))</f>
        <v>0</v>
      </c>
      <c r="AY29" s="172">
        <f>IF(IFERROR('N2.4_RIIO3_Risk_Comp'!T29/'N2.3_RIIO3_Risk_And_Volumes'!T29,0)&lt;0,"Error",IFERROR('N2.4_RIIO3_Risk_Comp'!T29/'N2.3_RIIO3_Risk_And_Volumes'!T29,0))</f>
        <v>0</v>
      </c>
      <c r="AZ29" s="172">
        <f>IF(IFERROR('N2.4_RIIO3_Risk_Comp'!U29/'N2.3_RIIO3_Risk_And_Volumes'!U29,0)&lt;0,"Error",IFERROR('N2.4_RIIO3_Risk_Comp'!U29/'N2.3_RIIO3_Risk_And_Volumes'!U29,0))</f>
        <v>0</v>
      </c>
      <c r="BA29" s="172">
        <f>IF(IFERROR('N2.4_RIIO3_Risk_Comp'!V29/'N2.3_RIIO3_Risk_And_Volumes'!V29,0)&lt;0,"Error",IFERROR('N2.4_RIIO3_Risk_Comp'!V29/'N2.3_RIIO3_Risk_And_Volumes'!V29,0))</f>
        <v>0</v>
      </c>
      <c r="BB29" s="172">
        <f>IF(IFERROR('N2.4_RIIO3_Risk_Comp'!W29/'N2.3_RIIO3_Risk_And_Volumes'!W29,0)&lt;0,"Error",IFERROR('N2.4_RIIO3_Risk_Comp'!W29/'N2.3_RIIO3_Risk_And_Volumes'!W29,0))</f>
        <v>0</v>
      </c>
      <c r="BC29" s="303">
        <f>IF(IFERROR('N2.4_RIIO3_Risk_Comp'!X29/'N2.3_RIIO3_Risk_And_Volumes'!X29,0)&lt;0,"Error",IFERROR('N2.4_RIIO3_Risk_Comp'!X29/'N2.3_RIIO3_Risk_And_Volumes'!X29,0))</f>
        <v>0</v>
      </c>
      <c r="BD29" s="296">
        <f>IF(IFERROR('N2.4_RIIO3_Risk_Comp'!Y29/'N2.3_RIIO3_Risk_And_Volumes'!AI29,0)&lt;0,"Error",IFERROR('N2.4_RIIO3_Risk_Comp'!Y29/'N2.3_RIIO3_Risk_And_Volumes'!AI29,0))</f>
        <v>0</v>
      </c>
      <c r="BE29" s="172">
        <f>IF(IFERROR('N2.4_RIIO3_Risk_Comp'!Z29/'N2.3_RIIO3_Risk_And_Volumes'!AJ29,0)&lt;0,"Error",IFERROR('N2.4_RIIO3_Risk_Comp'!Z29/'N2.3_RIIO3_Risk_And_Volumes'!AJ29,0))</f>
        <v>0</v>
      </c>
      <c r="BF29" s="172">
        <f>IF(IFERROR('N2.4_RIIO3_Risk_Comp'!AA29/'N2.3_RIIO3_Risk_And_Volumes'!AK29,0)&lt;0,"Error",IFERROR('N2.4_RIIO3_Risk_Comp'!AA29/'N2.3_RIIO3_Risk_And_Volumes'!AK29,0))</f>
        <v>0</v>
      </c>
      <c r="BG29" s="172">
        <f>IF(IFERROR('N2.4_RIIO3_Risk_Comp'!AB29/'N2.3_RIIO3_Risk_And_Volumes'!AL29,0)&lt;0,"Error",IFERROR('N2.4_RIIO3_Risk_Comp'!AB29/'N2.3_RIIO3_Risk_And_Volumes'!AL29,0))</f>
        <v>0</v>
      </c>
      <c r="BH29" s="172">
        <f>IF(IFERROR('N2.4_RIIO3_Risk_Comp'!AC29/'N2.3_RIIO3_Risk_And_Volumes'!AM29,0)&lt;0,"Error",IFERROR('N2.4_RIIO3_Risk_Comp'!AC29/'N2.3_RIIO3_Risk_And_Volumes'!AM29,0))</f>
        <v>0</v>
      </c>
      <c r="BI29" s="172">
        <f>IF(IFERROR('N2.4_RIIO3_Risk_Comp'!AD29/'N2.3_RIIO3_Risk_And_Volumes'!AN29,0)&lt;0,"Error",IFERROR('N2.4_RIIO3_Risk_Comp'!AD29/'N2.3_RIIO3_Risk_And_Volumes'!AN29,0))</f>
        <v>0</v>
      </c>
      <c r="BJ29" s="172">
        <f>IF(IFERROR('N2.4_RIIO3_Risk_Comp'!AE29/'N2.3_RIIO3_Risk_And_Volumes'!AO29,0)&lt;0,"Error",IFERROR('N2.4_RIIO3_Risk_Comp'!AE29/'N2.3_RIIO3_Risk_And_Volumes'!AO29,0))</f>
        <v>0</v>
      </c>
      <c r="BK29" s="172">
        <f>IF(IFERROR('N2.4_RIIO3_Risk_Comp'!AF29/'N2.3_RIIO3_Risk_And_Volumes'!AP29,0)&lt;0,"Error",IFERROR('N2.4_RIIO3_Risk_Comp'!AF29/'N2.3_RIIO3_Risk_And_Volumes'!AP29,0))</f>
        <v>0</v>
      </c>
      <c r="BL29" s="172">
        <f>IF(IFERROR('N2.4_RIIO3_Risk_Comp'!AG29/'N2.3_RIIO3_Risk_And_Volumes'!AQ29,0)&lt;0,"Error",IFERROR('N2.4_RIIO3_Risk_Comp'!AG29/'N2.3_RIIO3_Risk_And_Volumes'!AQ29,0))</f>
        <v>0</v>
      </c>
      <c r="BM29" s="297">
        <f>IF(IFERROR('N2.4_RIIO3_Risk_Comp'!AH29/'N2.3_RIIO3_Risk_And_Volumes'!AR29,0)&lt;0,"Error",IFERROR('N2.4_RIIO3_Risk_Comp'!AH29/'N2.3_RIIO3_Risk_And_Volumes'!AR29,0))</f>
        <v>0</v>
      </c>
      <c r="BO29" s="63">
        <f t="shared" si="7"/>
        <v>0</v>
      </c>
      <c r="BP29" s="63">
        <f t="shared" si="8"/>
        <v>0</v>
      </c>
      <c r="BQ29" s="63">
        <f t="shared" si="9"/>
        <v>0</v>
      </c>
      <c r="BR29" s="63">
        <f>IF(IFERROR(BO29/'N2.3_RIIO3_Risk_And_Volumes'!BN29,0)&lt;0,"Error",IFERROR(BO29/'N2.3_RIIO3_Risk_And_Volumes'!BN29,0))</f>
        <v>0</v>
      </c>
      <c r="BS29" s="63">
        <f>IF(IFERROR('N2.4_RIIO3_Risk_Comp'!BP29/'N2.3_RIIO3_Risk_And_Volumes'!BP29,0)&lt;0,"Error",IFERROR('N2.4_RIIO3_Risk_Comp'!BP29/'N2.3_RIIO3_Risk_And_Volumes'!BP29,0))</f>
        <v>0</v>
      </c>
      <c r="BT29" s="63">
        <f>IF(IFERROR('N2.4_RIIO3_Risk_Comp'!BQ29/'N2.3_RIIO3_Risk_And_Volumes'!BR29,0)&lt;0,"Error",IFERROR('N2.4_RIIO3_Risk_Comp'!BQ29/'N2.3_RIIO3_Risk_And_Volumes'!BR29,0))</f>
        <v>0</v>
      </c>
    </row>
    <row r="30" spans="1:72" hidden="1">
      <c r="A30" t="s">
        <v>959</v>
      </c>
      <c r="B30" s="108" t="s">
        <v>276</v>
      </c>
      <c r="C30" s="144" t="str">
        <f>IF($D$2="ET",VLOOKUP(B30,'N0.7_Lookup_References'!$E$13:$K$71,2,FALSE),IF('N2.1_Network_Risk_Summary'!$C$2="GD",VLOOKUP(B30,'N0.7_Lookup_References'!$E$13:$K$73,4,FALSE),IF($D$2="GT",VLOOKUP(B30,'N0.7_Lookup_References'!$E$13:$K$71,6,FALSE),"")))</f>
        <v>No entry required</v>
      </c>
      <c r="D30" s="163" t="s">
        <v>441</v>
      </c>
      <c r="E30" s="289"/>
      <c r="F30" s="247"/>
      <c r="G30" s="247"/>
      <c r="H30" s="247"/>
      <c r="I30" s="247"/>
      <c r="J30" s="247"/>
      <c r="K30" s="247"/>
      <c r="L30" s="247"/>
      <c r="M30" s="247"/>
      <c r="N30" s="290"/>
      <c r="O30" s="289"/>
      <c r="P30" s="247"/>
      <c r="Q30" s="247"/>
      <c r="R30" s="247"/>
      <c r="S30" s="247"/>
      <c r="T30" s="247"/>
      <c r="U30" s="247"/>
      <c r="V30" s="247"/>
      <c r="W30" s="247"/>
      <c r="X30" s="290"/>
      <c r="Y30" s="289"/>
      <c r="Z30" s="247"/>
      <c r="AA30" s="247"/>
      <c r="AB30" s="247"/>
      <c r="AC30" s="247"/>
      <c r="AD30" s="247"/>
      <c r="AE30" s="247"/>
      <c r="AF30" s="247"/>
      <c r="AG30" s="247"/>
      <c r="AH30" s="290"/>
      <c r="AJ30" s="296">
        <f>IF(IFERROR(E30/'N2.3_RIIO3_Risk_And_Volumes'!$E30,0)&lt;0,"Error",IFERROR(E30/'N2.3_RIIO3_Risk_And_Volumes'!$E30,0))</f>
        <v>0</v>
      </c>
      <c r="AK30" s="172">
        <f>IF(IFERROR(F30/'N2.3_RIIO3_Risk_And_Volumes'!F30,0)&lt;0,"Error",IFERROR(F30/'N2.3_RIIO3_Risk_And_Volumes'!F30,0))</f>
        <v>0</v>
      </c>
      <c r="AL30" s="172">
        <f>IF(IFERROR(G30/'N2.3_RIIO3_Risk_And_Volumes'!G30,0)&lt;0,"Error",IFERROR(G30/'N2.3_RIIO3_Risk_And_Volumes'!G30,0))</f>
        <v>0</v>
      </c>
      <c r="AM30" s="172">
        <f>IF(IFERROR(H30/'N2.3_RIIO3_Risk_And_Volumes'!H30,0)&lt;0,"Error",IFERROR(H30/'N2.3_RIIO3_Risk_And_Volumes'!H30,0))</f>
        <v>0</v>
      </c>
      <c r="AN30" s="172">
        <f>IF(IFERROR(I30/'N2.3_RIIO3_Risk_And_Volumes'!I30,0)&lt;0,"Error",IFERROR(I30/'N2.3_RIIO3_Risk_And_Volumes'!I30,0))</f>
        <v>0</v>
      </c>
      <c r="AO30" s="172">
        <f>IF(IFERROR(J30/'N2.3_RIIO3_Risk_And_Volumes'!J30,0)&lt;0,"Error",IFERROR(J30/'N2.3_RIIO3_Risk_And_Volumes'!J30,0))</f>
        <v>0</v>
      </c>
      <c r="AP30" s="172">
        <f>IF(IFERROR(K30/'N2.3_RIIO3_Risk_And_Volumes'!K30,0)&lt;0,"Error",IFERROR(K30/'N2.3_RIIO3_Risk_And_Volumes'!K30,0))</f>
        <v>0</v>
      </c>
      <c r="AQ30" s="172">
        <f>IF(IFERROR(L30/'N2.3_RIIO3_Risk_And_Volumes'!L30,0)&lt;0,"Error",IFERROR(L30/'N2.3_RIIO3_Risk_And_Volumes'!L30,0))</f>
        <v>0</v>
      </c>
      <c r="AR30" s="172">
        <f>IF(IFERROR(M30/'N2.3_RIIO3_Risk_And_Volumes'!M30,0)&lt;0,"Error",IFERROR(M30/'N2.3_RIIO3_Risk_And_Volumes'!M30,0))</f>
        <v>0</v>
      </c>
      <c r="AS30" s="297">
        <f>IF(IFERROR(N30/'N2.3_RIIO3_Risk_And_Volumes'!N30,0)&lt;0,"Error",IFERROR(N30/'N2.3_RIIO3_Risk_And_Volumes'!N30,0))</f>
        <v>0</v>
      </c>
      <c r="AT30" s="296">
        <f>IF(IFERROR('N2.4_RIIO3_Risk_Comp'!O30/'N2.3_RIIO3_Risk_And_Volumes'!O30,0)&lt;0,"Error",IFERROR('N2.4_RIIO3_Risk_Comp'!O30/'N2.3_RIIO3_Risk_And_Volumes'!O30,0))</f>
        <v>0</v>
      </c>
      <c r="AU30" s="172">
        <f>IF(IFERROR('N2.4_RIIO3_Risk_Comp'!P30/'N2.3_RIIO3_Risk_And_Volumes'!P30,0)&lt;0,"Error",IFERROR('N2.4_RIIO3_Risk_Comp'!P30/'N2.3_RIIO3_Risk_And_Volumes'!P30,0))</f>
        <v>0</v>
      </c>
      <c r="AV30" s="172">
        <f>IF(IFERROR('N2.4_RIIO3_Risk_Comp'!Q30/'N2.3_RIIO3_Risk_And_Volumes'!Q30,0)&lt;0,"Error",IFERROR('N2.4_RIIO3_Risk_Comp'!Q30/'N2.3_RIIO3_Risk_And_Volumes'!Q30,0))</f>
        <v>0</v>
      </c>
      <c r="AW30" s="172">
        <f>IF(IFERROR('N2.4_RIIO3_Risk_Comp'!R30/'N2.3_RIIO3_Risk_And_Volumes'!R30,0)&lt;0,"Error",IFERROR('N2.4_RIIO3_Risk_Comp'!R30/'N2.3_RIIO3_Risk_And_Volumes'!R30,0))</f>
        <v>0</v>
      </c>
      <c r="AX30" s="172">
        <f>IF(IFERROR('N2.4_RIIO3_Risk_Comp'!S30/'N2.3_RIIO3_Risk_And_Volumes'!S30,0)&lt;0,"Error",IFERROR('N2.4_RIIO3_Risk_Comp'!S30/'N2.3_RIIO3_Risk_And_Volumes'!S30,0))</f>
        <v>0</v>
      </c>
      <c r="AY30" s="172">
        <f>IF(IFERROR('N2.4_RIIO3_Risk_Comp'!T30/'N2.3_RIIO3_Risk_And_Volumes'!T30,0)&lt;0,"Error",IFERROR('N2.4_RIIO3_Risk_Comp'!T30/'N2.3_RIIO3_Risk_And_Volumes'!T30,0))</f>
        <v>0</v>
      </c>
      <c r="AZ30" s="172">
        <f>IF(IFERROR('N2.4_RIIO3_Risk_Comp'!U30/'N2.3_RIIO3_Risk_And_Volumes'!U30,0)&lt;0,"Error",IFERROR('N2.4_RIIO3_Risk_Comp'!U30/'N2.3_RIIO3_Risk_And_Volumes'!U30,0))</f>
        <v>0</v>
      </c>
      <c r="BA30" s="172">
        <f>IF(IFERROR('N2.4_RIIO3_Risk_Comp'!V30/'N2.3_RIIO3_Risk_And_Volumes'!V30,0)&lt;0,"Error",IFERROR('N2.4_RIIO3_Risk_Comp'!V30/'N2.3_RIIO3_Risk_And_Volumes'!V30,0))</f>
        <v>0</v>
      </c>
      <c r="BB30" s="172">
        <f>IF(IFERROR('N2.4_RIIO3_Risk_Comp'!W30/'N2.3_RIIO3_Risk_And_Volumes'!W30,0)&lt;0,"Error",IFERROR('N2.4_RIIO3_Risk_Comp'!W30/'N2.3_RIIO3_Risk_And_Volumes'!W30,0))</f>
        <v>0</v>
      </c>
      <c r="BC30" s="303">
        <f>IF(IFERROR('N2.4_RIIO3_Risk_Comp'!X30/'N2.3_RIIO3_Risk_And_Volumes'!X30,0)&lt;0,"Error",IFERROR('N2.4_RIIO3_Risk_Comp'!X30/'N2.3_RIIO3_Risk_And_Volumes'!X30,0))</f>
        <v>0</v>
      </c>
      <c r="BD30" s="296">
        <f>IF(IFERROR('N2.4_RIIO3_Risk_Comp'!Y30/'N2.3_RIIO3_Risk_And_Volumes'!AI30,0)&lt;0,"Error",IFERROR('N2.4_RIIO3_Risk_Comp'!Y30/'N2.3_RIIO3_Risk_And_Volumes'!AI30,0))</f>
        <v>0</v>
      </c>
      <c r="BE30" s="172">
        <f>IF(IFERROR('N2.4_RIIO3_Risk_Comp'!Z30/'N2.3_RIIO3_Risk_And_Volumes'!AJ30,0)&lt;0,"Error",IFERROR('N2.4_RIIO3_Risk_Comp'!Z30/'N2.3_RIIO3_Risk_And_Volumes'!AJ30,0))</f>
        <v>0</v>
      </c>
      <c r="BF30" s="172">
        <f>IF(IFERROR('N2.4_RIIO3_Risk_Comp'!AA30/'N2.3_RIIO3_Risk_And_Volumes'!AK30,0)&lt;0,"Error",IFERROR('N2.4_RIIO3_Risk_Comp'!AA30/'N2.3_RIIO3_Risk_And_Volumes'!AK30,0))</f>
        <v>0</v>
      </c>
      <c r="BG30" s="172">
        <f>IF(IFERROR('N2.4_RIIO3_Risk_Comp'!AB30/'N2.3_RIIO3_Risk_And_Volumes'!AL30,0)&lt;0,"Error",IFERROR('N2.4_RIIO3_Risk_Comp'!AB30/'N2.3_RIIO3_Risk_And_Volumes'!AL30,0))</f>
        <v>0</v>
      </c>
      <c r="BH30" s="172">
        <f>IF(IFERROR('N2.4_RIIO3_Risk_Comp'!AC30/'N2.3_RIIO3_Risk_And_Volumes'!AM30,0)&lt;0,"Error",IFERROR('N2.4_RIIO3_Risk_Comp'!AC30/'N2.3_RIIO3_Risk_And_Volumes'!AM30,0))</f>
        <v>0</v>
      </c>
      <c r="BI30" s="172">
        <f>IF(IFERROR('N2.4_RIIO3_Risk_Comp'!AD30/'N2.3_RIIO3_Risk_And_Volumes'!AN30,0)&lt;0,"Error",IFERROR('N2.4_RIIO3_Risk_Comp'!AD30/'N2.3_RIIO3_Risk_And_Volumes'!AN30,0))</f>
        <v>0</v>
      </c>
      <c r="BJ30" s="172">
        <f>IF(IFERROR('N2.4_RIIO3_Risk_Comp'!AE30/'N2.3_RIIO3_Risk_And_Volumes'!AO30,0)&lt;0,"Error",IFERROR('N2.4_RIIO3_Risk_Comp'!AE30/'N2.3_RIIO3_Risk_And_Volumes'!AO30,0))</f>
        <v>0</v>
      </c>
      <c r="BK30" s="172">
        <f>IF(IFERROR('N2.4_RIIO3_Risk_Comp'!AF30/'N2.3_RIIO3_Risk_And_Volumes'!AP30,0)&lt;0,"Error",IFERROR('N2.4_RIIO3_Risk_Comp'!AF30/'N2.3_RIIO3_Risk_And_Volumes'!AP30,0))</f>
        <v>0</v>
      </c>
      <c r="BL30" s="172">
        <f>IF(IFERROR('N2.4_RIIO3_Risk_Comp'!AG30/'N2.3_RIIO3_Risk_And_Volumes'!AQ30,0)&lt;0,"Error",IFERROR('N2.4_RIIO3_Risk_Comp'!AG30/'N2.3_RIIO3_Risk_And_Volumes'!AQ30,0))</f>
        <v>0</v>
      </c>
      <c r="BM30" s="297">
        <f>IF(IFERROR('N2.4_RIIO3_Risk_Comp'!AH30/'N2.3_RIIO3_Risk_And_Volumes'!AR30,0)&lt;0,"Error",IFERROR('N2.4_RIIO3_Risk_Comp'!AH30/'N2.3_RIIO3_Risk_And_Volumes'!AR30,0))</f>
        <v>0</v>
      </c>
      <c r="BO30" s="63">
        <f t="shared" si="7"/>
        <v>0</v>
      </c>
      <c r="BP30" s="63">
        <f t="shared" si="8"/>
        <v>0</v>
      </c>
      <c r="BQ30" s="63">
        <f t="shared" si="9"/>
        <v>0</v>
      </c>
      <c r="BR30" s="63">
        <f>IF(IFERROR(BO30/'N2.3_RIIO3_Risk_And_Volumes'!BN30,0)&lt;0,"Error",IFERROR(BO30/'N2.3_RIIO3_Risk_And_Volumes'!BN30,0))</f>
        <v>0</v>
      </c>
      <c r="BS30" s="63">
        <f>IF(IFERROR('N2.4_RIIO3_Risk_Comp'!BP30/'N2.3_RIIO3_Risk_And_Volumes'!BP30,0)&lt;0,"Error",IFERROR('N2.4_RIIO3_Risk_Comp'!BP30/'N2.3_RIIO3_Risk_And_Volumes'!BP30,0))</f>
        <v>0</v>
      </c>
      <c r="BT30" s="63">
        <f>IF(IFERROR('N2.4_RIIO3_Risk_Comp'!BQ30/'N2.3_RIIO3_Risk_And_Volumes'!BR30,0)&lt;0,"Error",IFERROR('N2.4_RIIO3_Risk_Comp'!BQ30/'N2.3_RIIO3_Risk_And_Volumes'!BR30,0))</f>
        <v>0</v>
      </c>
    </row>
    <row r="31" spans="1:72" hidden="1">
      <c r="A31" t="s">
        <v>959</v>
      </c>
      <c r="B31" s="108" t="s">
        <v>280</v>
      </c>
      <c r="C31" s="144" t="str">
        <f>IF($D$2="ET",VLOOKUP(B31,'N0.7_Lookup_References'!$E$13:$K$71,2,FALSE),IF('N2.1_Network_Risk_Summary'!$C$2="GD",VLOOKUP(B31,'N0.7_Lookup_References'!$E$13:$K$73,4,FALSE),IF($D$2="GT",VLOOKUP(B31,'N0.7_Lookup_References'!$E$13:$K$71,6,FALSE),"")))</f>
        <v>No entry required</v>
      </c>
      <c r="D31" s="163" t="s">
        <v>441</v>
      </c>
      <c r="E31" s="289"/>
      <c r="F31" s="247"/>
      <c r="G31" s="247"/>
      <c r="H31" s="247"/>
      <c r="I31" s="247"/>
      <c r="J31" s="247"/>
      <c r="K31" s="247"/>
      <c r="L31" s="247"/>
      <c r="M31" s="247"/>
      <c r="N31" s="290"/>
      <c r="O31" s="289"/>
      <c r="P31" s="247"/>
      <c r="Q31" s="247"/>
      <c r="R31" s="247"/>
      <c r="S31" s="247"/>
      <c r="T31" s="247"/>
      <c r="U31" s="247"/>
      <c r="V31" s="247"/>
      <c r="W31" s="247"/>
      <c r="X31" s="290"/>
      <c r="Y31" s="289"/>
      <c r="Z31" s="247"/>
      <c r="AA31" s="247"/>
      <c r="AB31" s="247"/>
      <c r="AC31" s="247"/>
      <c r="AD31" s="247"/>
      <c r="AE31" s="247"/>
      <c r="AF31" s="247"/>
      <c r="AG31" s="247"/>
      <c r="AH31" s="290"/>
      <c r="AJ31" s="296">
        <f>IF(IFERROR(E31/'N2.3_RIIO3_Risk_And_Volumes'!$E31,0)&lt;0,"Error",IFERROR(E31/'N2.3_RIIO3_Risk_And_Volumes'!$E31,0))</f>
        <v>0</v>
      </c>
      <c r="AK31" s="172">
        <f>IF(IFERROR(F31/'N2.3_RIIO3_Risk_And_Volumes'!F31,0)&lt;0,"Error",IFERROR(F31/'N2.3_RIIO3_Risk_And_Volumes'!F31,0))</f>
        <v>0</v>
      </c>
      <c r="AL31" s="172">
        <f>IF(IFERROR(G31/'N2.3_RIIO3_Risk_And_Volumes'!G31,0)&lt;0,"Error",IFERROR(G31/'N2.3_RIIO3_Risk_And_Volumes'!G31,0))</f>
        <v>0</v>
      </c>
      <c r="AM31" s="172">
        <f>IF(IFERROR(H31/'N2.3_RIIO3_Risk_And_Volumes'!H31,0)&lt;0,"Error",IFERROR(H31/'N2.3_RIIO3_Risk_And_Volumes'!H31,0))</f>
        <v>0</v>
      </c>
      <c r="AN31" s="172">
        <f>IF(IFERROR(I31/'N2.3_RIIO3_Risk_And_Volumes'!I31,0)&lt;0,"Error",IFERROR(I31/'N2.3_RIIO3_Risk_And_Volumes'!I31,0))</f>
        <v>0</v>
      </c>
      <c r="AO31" s="172">
        <f>IF(IFERROR(J31/'N2.3_RIIO3_Risk_And_Volumes'!J31,0)&lt;0,"Error",IFERROR(J31/'N2.3_RIIO3_Risk_And_Volumes'!J31,0))</f>
        <v>0</v>
      </c>
      <c r="AP31" s="172">
        <f>IF(IFERROR(K31/'N2.3_RIIO3_Risk_And_Volumes'!K31,0)&lt;0,"Error",IFERROR(K31/'N2.3_RIIO3_Risk_And_Volumes'!K31,0))</f>
        <v>0</v>
      </c>
      <c r="AQ31" s="172">
        <f>IF(IFERROR(L31/'N2.3_RIIO3_Risk_And_Volumes'!L31,0)&lt;0,"Error",IFERROR(L31/'N2.3_RIIO3_Risk_And_Volumes'!L31,0))</f>
        <v>0</v>
      </c>
      <c r="AR31" s="172">
        <f>IF(IFERROR(M31/'N2.3_RIIO3_Risk_And_Volumes'!M31,0)&lt;0,"Error",IFERROR(M31/'N2.3_RIIO3_Risk_And_Volumes'!M31,0))</f>
        <v>0</v>
      </c>
      <c r="AS31" s="297">
        <f>IF(IFERROR(N31/'N2.3_RIIO3_Risk_And_Volumes'!N31,0)&lt;0,"Error",IFERROR(N31/'N2.3_RIIO3_Risk_And_Volumes'!N31,0))</f>
        <v>0</v>
      </c>
      <c r="AT31" s="296">
        <f>IF(IFERROR('N2.4_RIIO3_Risk_Comp'!O31/'N2.3_RIIO3_Risk_And_Volumes'!O31,0)&lt;0,"Error",IFERROR('N2.4_RIIO3_Risk_Comp'!O31/'N2.3_RIIO3_Risk_And_Volumes'!O31,0))</f>
        <v>0</v>
      </c>
      <c r="AU31" s="172">
        <f>IF(IFERROR('N2.4_RIIO3_Risk_Comp'!P31/'N2.3_RIIO3_Risk_And_Volumes'!P31,0)&lt;0,"Error",IFERROR('N2.4_RIIO3_Risk_Comp'!P31/'N2.3_RIIO3_Risk_And_Volumes'!P31,0))</f>
        <v>0</v>
      </c>
      <c r="AV31" s="172">
        <f>IF(IFERROR('N2.4_RIIO3_Risk_Comp'!Q31/'N2.3_RIIO3_Risk_And_Volumes'!Q31,0)&lt;0,"Error",IFERROR('N2.4_RIIO3_Risk_Comp'!Q31/'N2.3_RIIO3_Risk_And_Volumes'!Q31,0))</f>
        <v>0</v>
      </c>
      <c r="AW31" s="172">
        <f>IF(IFERROR('N2.4_RIIO3_Risk_Comp'!R31/'N2.3_RIIO3_Risk_And_Volumes'!R31,0)&lt;0,"Error",IFERROR('N2.4_RIIO3_Risk_Comp'!R31/'N2.3_RIIO3_Risk_And_Volumes'!R31,0))</f>
        <v>0</v>
      </c>
      <c r="AX31" s="172">
        <f>IF(IFERROR('N2.4_RIIO3_Risk_Comp'!S31/'N2.3_RIIO3_Risk_And_Volumes'!S31,0)&lt;0,"Error",IFERROR('N2.4_RIIO3_Risk_Comp'!S31/'N2.3_RIIO3_Risk_And_Volumes'!S31,0))</f>
        <v>0</v>
      </c>
      <c r="AY31" s="172">
        <f>IF(IFERROR('N2.4_RIIO3_Risk_Comp'!T31/'N2.3_RIIO3_Risk_And_Volumes'!T31,0)&lt;0,"Error",IFERROR('N2.4_RIIO3_Risk_Comp'!T31/'N2.3_RIIO3_Risk_And_Volumes'!T31,0))</f>
        <v>0</v>
      </c>
      <c r="AZ31" s="172">
        <f>IF(IFERROR('N2.4_RIIO3_Risk_Comp'!U31/'N2.3_RIIO3_Risk_And_Volumes'!U31,0)&lt;0,"Error",IFERROR('N2.4_RIIO3_Risk_Comp'!U31/'N2.3_RIIO3_Risk_And_Volumes'!U31,0))</f>
        <v>0</v>
      </c>
      <c r="BA31" s="172">
        <f>IF(IFERROR('N2.4_RIIO3_Risk_Comp'!V31/'N2.3_RIIO3_Risk_And_Volumes'!V31,0)&lt;0,"Error",IFERROR('N2.4_RIIO3_Risk_Comp'!V31/'N2.3_RIIO3_Risk_And_Volumes'!V31,0))</f>
        <v>0</v>
      </c>
      <c r="BB31" s="172">
        <f>IF(IFERROR('N2.4_RIIO3_Risk_Comp'!W31/'N2.3_RIIO3_Risk_And_Volumes'!W31,0)&lt;0,"Error",IFERROR('N2.4_RIIO3_Risk_Comp'!W31/'N2.3_RIIO3_Risk_And_Volumes'!W31,0))</f>
        <v>0</v>
      </c>
      <c r="BC31" s="303">
        <f>IF(IFERROR('N2.4_RIIO3_Risk_Comp'!X31/'N2.3_RIIO3_Risk_And_Volumes'!X31,0)&lt;0,"Error",IFERROR('N2.4_RIIO3_Risk_Comp'!X31/'N2.3_RIIO3_Risk_And_Volumes'!X31,0))</f>
        <v>0</v>
      </c>
      <c r="BD31" s="296">
        <f>IF(IFERROR('N2.4_RIIO3_Risk_Comp'!Y31/'N2.3_RIIO3_Risk_And_Volumes'!AI31,0)&lt;0,"Error",IFERROR('N2.4_RIIO3_Risk_Comp'!Y31/'N2.3_RIIO3_Risk_And_Volumes'!AI31,0))</f>
        <v>0</v>
      </c>
      <c r="BE31" s="172">
        <f>IF(IFERROR('N2.4_RIIO3_Risk_Comp'!Z31/'N2.3_RIIO3_Risk_And_Volumes'!AJ31,0)&lt;0,"Error",IFERROR('N2.4_RIIO3_Risk_Comp'!Z31/'N2.3_RIIO3_Risk_And_Volumes'!AJ31,0))</f>
        <v>0</v>
      </c>
      <c r="BF31" s="172">
        <f>IF(IFERROR('N2.4_RIIO3_Risk_Comp'!AA31/'N2.3_RIIO3_Risk_And_Volumes'!AK31,0)&lt;0,"Error",IFERROR('N2.4_RIIO3_Risk_Comp'!AA31/'N2.3_RIIO3_Risk_And_Volumes'!AK31,0))</f>
        <v>0</v>
      </c>
      <c r="BG31" s="172">
        <f>IF(IFERROR('N2.4_RIIO3_Risk_Comp'!AB31/'N2.3_RIIO3_Risk_And_Volumes'!AL31,0)&lt;0,"Error",IFERROR('N2.4_RIIO3_Risk_Comp'!AB31/'N2.3_RIIO3_Risk_And_Volumes'!AL31,0))</f>
        <v>0</v>
      </c>
      <c r="BH31" s="172">
        <f>IF(IFERROR('N2.4_RIIO3_Risk_Comp'!AC31/'N2.3_RIIO3_Risk_And_Volumes'!AM31,0)&lt;0,"Error",IFERROR('N2.4_RIIO3_Risk_Comp'!AC31/'N2.3_RIIO3_Risk_And_Volumes'!AM31,0))</f>
        <v>0</v>
      </c>
      <c r="BI31" s="172">
        <f>IF(IFERROR('N2.4_RIIO3_Risk_Comp'!AD31/'N2.3_RIIO3_Risk_And_Volumes'!AN31,0)&lt;0,"Error",IFERROR('N2.4_RIIO3_Risk_Comp'!AD31/'N2.3_RIIO3_Risk_And_Volumes'!AN31,0))</f>
        <v>0</v>
      </c>
      <c r="BJ31" s="172">
        <f>IF(IFERROR('N2.4_RIIO3_Risk_Comp'!AE31/'N2.3_RIIO3_Risk_And_Volumes'!AO31,0)&lt;0,"Error",IFERROR('N2.4_RIIO3_Risk_Comp'!AE31/'N2.3_RIIO3_Risk_And_Volumes'!AO31,0))</f>
        <v>0</v>
      </c>
      <c r="BK31" s="172">
        <f>IF(IFERROR('N2.4_RIIO3_Risk_Comp'!AF31/'N2.3_RIIO3_Risk_And_Volumes'!AP31,0)&lt;0,"Error",IFERROR('N2.4_RIIO3_Risk_Comp'!AF31/'N2.3_RIIO3_Risk_And_Volumes'!AP31,0))</f>
        <v>0</v>
      </c>
      <c r="BL31" s="172">
        <f>IF(IFERROR('N2.4_RIIO3_Risk_Comp'!AG31/'N2.3_RIIO3_Risk_And_Volumes'!AQ31,0)&lt;0,"Error",IFERROR('N2.4_RIIO3_Risk_Comp'!AG31/'N2.3_RIIO3_Risk_And_Volumes'!AQ31,0))</f>
        <v>0</v>
      </c>
      <c r="BM31" s="297">
        <f>IF(IFERROR('N2.4_RIIO3_Risk_Comp'!AH31/'N2.3_RIIO3_Risk_And_Volumes'!AR31,0)&lt;0,"Error",IFERROR('N2.4_RIIO3_Risk_Comp'!AH31/'N2.3_RIIO3_Risk_And_Volumes'!AR31,0))</f>
        <v>0</v>
      </c>
      <c r="BO31" s="63">
        <f t="shared" si="7"/>
        <v>0</v>
      </c>
      <c r="BP31" s="63">
        <f t="shared" si="8"/>
        <v>0</v>
      </c>
      <c r="BQ31" s="63">
        <f t="shared" si="9"/>
        <v>0</v>
      </c>
      <c r="BR31" s="63">
        <f>IF(IFERROR(BO31/'N2.3_RIIO3_Risk_And_Volumes'!BN31,0)&lt;0,"Error",IFERROR(BO31/'N2.3_RIIO3_Risk_And_Volumes'!BN31,0))</f>
        <v>0</v>
      </c>
      <c r="BS31" s="63">
        <f>IF(IFERROR('N2.4_RIIO3_Risk_Comp'!BP31/'N2.3_RIIO3_Risk_And_Volumes'!BP31,0)&lt;0,"Error",IFERROR('N2.4_RIIO3_Risk_Comp'!BP31/'N2.3_RIIO3_Risk_And_Volumes'!BP31,0))</f>
        <v>0</v>
      </c>
      <c r="BT31" s="63">
        <f>IF(IFERROR('N2.4_RIIO3_Risk_Comp'!BQ31/'N2.3_RIIO3_Risk_And_Volumes'!BR31,0)&lt;0,"Error",IFERROR('N2.4_RIIO3_Risk_Comp'!BQ31/'N2.3_RIIO3_Risk_And_Volumes'!BR31,0))</f>
        <v>0</v>
      </c>
    </row>
    <row r="32" spans="1:72" hidden="1">
      <c r="A32" t="s">
        <v>959</v>
      </c>
      <c r="B32" s="108" t="s">
        <v>284</v>
      </c>
      <c r="C32" s="144" t="str">
        <f>IF($D$2="ET",VLOOKUP(B32,'N0.7_Lookup_References'!$E$13:$K$71,2,FALSE),IF('N2.1_Network_Risk_Summary'!$C$2="GD",VLOOKUP(B32,'N0.7_Lookup_References'!$E$13:$K$73,4,FALSE),IF($D$2="GT",VLOOKUP(B32,'N0.7_Lookup_References'!$E$13:$K$71,6,FALSE),"")))</f>
        <v>No entry required</v>
      </c>
      <c r="D32" s="163" t="s">
        <v>441</v>
      </c>
      <c r="E32" s="289"/>
      <c r="F32" s="247"/>
      <c r="G32" s="247"/>
      <c r="H32" s="247"/>
      <c r="I32" s="247"/>
      <c r="J32" s="247"/>
      <c r="K32" s="247"/>
      <c r="L32" s="247"/>
      <c r="M32" s="247"/>
      <c r="N32" s="290"/>
      <c r="O32" s="289"/>
      <c r="P32" s="247"/>
      <c r="Q32" s="247"/>
      <c r="R32" s="247"/>
      <c r="S32" s="247"/>
      <c r="T32" s="247"/>
      <c r="U32" s="247"/>
      <c r="V32" s="247"/>
      <c r="W32" s="247"/>
      <c r="X32" s="290"/>
      <c r="Y32" s="289"/>
      <c r="Z32" s="247"/>
      <c r="AA32" s="247"/>
      <c r="AB32" s="247"/>
      <c r="AC32" s="247"/>
      <c r="AD32" s="247"/>
      <c r="AE32" s="247"/>
      <c r="AF32" s="247"/>
      <c r="AG32" s="247"/>
      <c r="AH32" s="290"/>
      <c r="AJ32" s="296">
        <f>IF(IFERROR(E32/'N2.3_RIIO3_Risk_And_Volumes'!$E32,0)&lt;0,"Error",IFERROR(E32/'N2.3_RIIO3_Risk_And_Volumes'!$E32,0))</f>
        <v>0</v>
      </c>
      <c r="AK32" s="172">
        <f>IF(IFERROR(F32/'N2.3_RIIO3_Risk_And_Volumes'!F32,0)&lt;0,"Error",IFERROR(F32/'N2.3_RIIO3_Risk_And_Volumes'!F32,0))</f>
        <v>0</v>
      </c>
      <c r="AL32" s="172">
        <f>IF(IFERROR(G32/'N2.3_RIIO3_Risk_And_Volumes'!G32,0)&lt;0,"Error",IFERROR(G32/'N2.3_RIIO3_Risk_And_Volumes'!G32,0))</f>
        <v>0</v>
      </c>
      <c r="AM32" s="172">
        <f>IF(IFERROR(H32/'N2.3_RIIO3_Risk_And_Volumes'!H32,0)&lt;0,"Error",IFERROR(H32/'N2.3_RIIO3_Risk_And_Volumes'!H32,0))</f>
        <v>0</v>
      </c>
      <c r="AN32" s="172">
        <f>IF(IFERROR(I32/'N2.3_RIIO3_Risk_And_Volumes'!I32,0)&lt;0,"Error",IFERROR(I32/'N2.3_RIIO3_Risk_And_Volumes'!I32,0))</f>
        <v>0</v>
      </c>
      <c r="AO32" s="172">
        <f>IF(IFERROR(J32/'N2.3_RIIO3_Risk_And_Volumes'!J32,0)&lt;0,"Error",IFERROR(J32/'N2.3_RIIO3_Risk_And_Volumes'!J32,0))</f>
        <v>0</v>
      </c>
      <c r="AP32" s="172">
        <f>IF(IFERROR(K32/'N2.3_RIIO3_Risk_And_Volumes'!K32,0)&lt;0,"Error",IFERROR(K32/'N2.3_RIIO3_Risk_And_Volumes'!K32,0))</f>
        <v>0</v>
      </c>
      <c r="AQ32" s="172">
        <f>IF(IFERROR(L32/'N2.3_RIIO3_Risk_And_Volumes'!L32,0)&lt;0,"Error",IFERROR(L32/'N2.3_RIIO3_Risk_And_Volumes'!L32,0))</f>
        <v>0</v>
      </c>
      <c r="AR32" s="172">
        <f>IF(IFERROR(M32/'N2.3_RIIO3_Risk_And_Volumes'!M32,0)&lt;0,"Error",IFERROR(M32/'N2.3_RIIO3_Risk_And_Volumes'!M32,0))</f>
        <v>0</v>
      </c>
      <c r="AS32" s="297">
        <f>IF(IFERROR(N32/'N2.3_RIIO3_Risk_And_Volumes'!N32,0)&lt;0,"Error",IFERROR(N32/'N2.3_RIIO3_Risk_And_Volumes'!N32,0))</f>
        <v>0</v>
      </c>
      <c r="AT32" s="296">
        <f>IF(IFERROR('N2.4_RIIO3_Risk_Comp'!O32/'N2.3_RIIO3_Risk_And_Volumes'!O32,0)&lt;0,"Error",IFERROR('N2.4_RIIO3_Risk_Comp'!O32/'N2.3_RIIO3_Risk_And_Volumes'!O32,0))</f>
        <v>0</v>
      </c>
      <c r="AU32" s="172">
        <f>IF(IFERROR('N2.4_RIIO3_Risk_Comp'!P32/'N2.3_RIIO3_Risk_And_Volumes'!P32,0)&lt;0,"Error",IFERROR('N2.4_RIIO3_Risk_Comp'!P32/'N2.3_RIIO3_Risk_And_Volumes'!P32,0))</f>
        <v>0</v>
      </c>
      <c r="AV32" s="172">
        <f>IF(IFERROR('N2.4_RIIO3_Risk_Comp'!Q32/'N2.3_RIIO3_Risk_And_Volumes'!Q32,0)&lt;0,"Error",IFERROR('N2.4_RIIO3_Risk_Comp'!Q32/'N2.3_RIIO3_Risk_And_Volumes'!Q32,0))</f>
        <v>0</v>
      </c>
      <c r="AW32" s="172">
        <f>IF(IFERROR('N2.4_RIIO3_Risk_Comp'!R32/'N2.3_RIIO3_Risk_And_Volumes'!R32,0)&lt;0,"Error",IFERROR('N2.4_RIIO3_Risk_Comp'!R32/'N2.3_RIIO3_Risk_And_Volumes'!R32,0))</f>
        <v>0</v>
      </c>
      <c r="AX32" s="172">
        <f>IF(IFERROR('N2.4_RIIO3_Risk_Comp'!S32/'N2.3_RIIO3_Risk_And_Volumes'!S32,0)&lt;0,"Error",IFERROR('N2.4_RIIO3_Risk_Comp'!S32/'N2.3_RIIO3_Risk_And_Volumes'!S32,0))</f>
        <v>0</v>
      </c>
      <c r="AY32" s="172">
        <f>IF(IFERROR('N2.4_RIIO3_Risk_Comp'!T32/'N2.3_RIIO3_Risk_And_Volumes'!T32,0)&lt;0,"Error",IFERROR('N2.4_RIIO3_Risk_Comp'!T32/'N2.3_RIIO3_Risk_And_Volumes'!T32,0))</f>
        <v>0</v>
      </c>
      <c r="AZ32" s="172">
        <f>IF(IFERROR('N2.4_RIIO3_Risk_Comp'!U32/'N2.3_RIIO3_Risk_And_Volumes'!U32,0)&lt;0,"Error",IFERROR('N2.4_RIIO3_Risk_Comp'!U32/'N2.3_RIIO3_Risk_And_Volumes'!U32,0))</f>
        <v>0</v>
      </c>
      <c r="BA32" s="172">
        <f>IF(IFERROR('N2.4_RIIO3_Risk_Comp'!V32/'N2.3_RIIO3_Risk_And_Volumes'!V32,0)&lt;0,"Error",IFERROR('N2.4_RIIO3_Risk_Comp'!V32/'N2.3_RIIO3_Risk_And_Volumes'!V32,0))</f>
        <v>0</v>
      </c>
      <c r="BB32" s="172">
        <f>IF(IFERROR('N2.4_RIIO3_Risk_Comp'!W32/'N2.3_RIIO3_Risk_And_Volumes'!W32,0)&lt;0,"Error",IFERROR('N2.4_RIIO3_Risk_Comp'!W32/'N2.3_RIIO3_Risk_And_Volumes'!W32,0))</f>
        <v>0</v>
      </c>
      <c r="BC32" s="303">
        <f>IF(IFERROR('N2.4_RIIO3_Risk_Comp'!X32/'N2.3_RIIO3_Risk_And_Volumes'!X32,0)&lt;0,"Error",IFERROR('N2.4_RIIO3_Risk_Comp'!X32/'N2.3_RIIO3_Risk_And_Volumes'!X32,0))</f>
        <v>0</v>
      </c>
      <c r="BD32" s="296">
        <f>IF(IFERROR('N2.4_RIIO3_Risk_Comp'!Y32/'N2.3_RIIO3_Risk_And_Volumes'!AI32,0)&lt;0,"Error",IFERROR('N2.4_RIIO3_Risk_Comp'!Y32/'N2.3_RIIO3_Risk_And_Volumes'!AI32,0))</f>
        <v>0</v>
      </c>
      <c r="BE32" s="172">
        <f>IF(IFERROR('N2.4_RIIO3_Risk_Comp'!Z32/'N2.3_RIIO3_Risk_And_Volumes'!AJ32,0)&lt;0,"Error",IFERROR('N2.4_RIIO3_Risk_Comp'!Z32/'N2.3_RIIO3_Risk_And_Volumes'!AJ32,0))</f>
        <v>0</v>
      </c>
      <c r="BF32" s="172">
        <f>IF(IFERROR('N2.4_RIIO3_Risk_Comp'!AA32/'N2.3_RIIO3_Risk_And_Volumes'!AK32,0)&lt;0,"Error",IFERROR('N2.4_RIIO3_Risk_Comp'!AA32/'N2.3_RIIO3_Risk_And_Volumes'!AK32,0))</f>
        <v>0</v>
      </c>
      <c r="BG32" s="172">
        <f>IF(IFERROR('N2.4_RIIO3_Risk_Comp'!AB32/'N2.3_RIIO3_Risk_And_Volumes'!AL32,0)&lt;0,"Error",IFERROR('N2.4_RIIO3_Risk_Comp'!AB32/'N2.3_RIIO3_Risk_And_Volumes'!AL32,0))</f>
        <v>0</v>
      </c>
      <c r="BH32" s="172">
        <f>IF(IFERROR('N2.4_RIIO3_Risk_Comp'!AC32/'N2.3_RIIO3_Risk_And_Volumes'!AM32,0)&lt;0,"Error",IFERROR('N2.4_RIIO3_Risk_Comp'!AC32/'N2.3_RIIO3_Risk_And_Volumes'!AM32,0))</f>
        <v>0</v>
      </c>
      <c r="BI32" s="172">
        <f>IF(IFERROR('N2.4_RIIO3_Risk_Comp'!AD32/'N2.3_RIIO3_Risk_And_Volumes'!AN32,0)&lt;0,"Error",IFERROR('N2.4_RIIO3_Risk_Comp'!AD32/'N2.3_RIIO3_Risk_And_Volumes'!AN32,0))</f>
        <v>0</v>
      </c>
      <c r="BJ32" s="172">
        <f>IF(IFERROR('N2.4_RIIO3_Risk_Comp'!AE32/'N2.3_RIIO3_Risk_And_Volumes'!AO32,0)&lt;0,"Error",IFERROR('N2.4_RIIO3_Risk_Comp'!AE32/'N2.3_RIIO3_Risk_And_Volumes'!AO32,0))</f>
        <v>0</v>
      </c>
      <c r="BK32" s="172">
        <f>IF(IFERROR('N2.4_RIIO3_Risk_Comp'!AF32/'N2.3_RIIO3_Risk_And_Volumes'!AP32,0)&lt;0,"Error",IFERROR('N2.4_RIIO3_Risk_Comp'!AF32/'N2.3_RIIO3_Risk_And_Volumes'!AP32,0))</f>
        <v>0</v>
      </c>
      <c r="BL32" s="172">
        <f>IF(IFERROR('N2.4_RIIO3_Risk_Comp'!AG32/'N2.3_RIIO3_Risk_And_Volumes'!AQ32,0)&lt;0,"Error",IFERROR('N2.4_RIIO3_Risk_Comp'!AG32/'N2.3_RIIO3_Risk_And_Volumes'!AQ32,0))</f>
        <v>0</v>
      </c>
      <c r="BM32" s="297">
        <f>IF(IFERROR('N2.4_RIIO3_Risk_Comp'!AH32/'N2.3_RIIO3_Risk_And_Volumes'!AR32,0)&lt;0,"Error",IFERROR('N2.4_RIIO3_Risk_Comp'!AH32/'N2.3_RIIO3_Risk_And_Volumes'!AR32,0))</f>
        <v>0</v>
      </c>
      <c r="BO32" s="63">
        <f t="shared" si="7"/>
        <v>0</v>
      </c>
      <c r="BP32" s="63">
        <f t="shared" si="8"/>
        <v>0</v>
      </c>
      <c r="BQ32" s="63">
        <f t="shared" si="9"/>
        <v>0</v>
      </c>
      <c r="BR32" s="63">
        <f>IF(IFERROR(BO32/'N2.3_RIIO3_Risk_And_Volumes'!BN32,0)&lt;0,"Error",IFERROR(BO32/'N2.3_RIIO3_Risk_And_Volumes'!BN32,0))</f>
        <v>0</v>
      </c>
      <c r="BS32" s="63">
        <f>IF(IFERROR('N2.4_RIIO3_Risk_Comp'!BP32/'N2.3_RIIO3_Risk_And_Volumes'!BP32,0)&lt;0,"Error",IFERROR('N2.4_RIIO3_Risk_Comp'!BP32/'N2.3_RIIO3_Risk_And_Volumes'!BP32,0))</f>
        <v>0</v>
      </c>
      <c r="BT32" s="63">
        <f>IF(IFERROR('N2.4_RIIO3_Risk_Comp'!BQ32/'N2.3_RIIO3_Risk_And_Volumes'!BR32,0)&lt;0,"Error",IFERROR('N2.4_RIIO3_Risk_Comp'!BQ32/'N2.3_RIIO3_Risk_And_Volumes'!BR32,0))</f>
        <v>0</v>
      </c>
    </row>
    <row r="33" spans="1:72" hidden="1">
      <c r="A33" t="s">
        <v>959</v>
      </c>
      <c r="B33" s="108" t="s">
        <v>288</v>
      </c>
      <c r="C33" s="144" t="str">
        <f>IF($D$2="ET",VLOOKUP(B33,'N0.7_Lookup_References'!$E$13:$K$71,2,FALSE),IF('N2.1_Network_Risk_Summary'!$C$2="GD",VLOOKUP(B33,'N0.7_Lookup_References'!$E$13:$K$73,4,FALSE),IF($D$2="GT",VLOOKUP(B33,'N0.7_Lookup_References'!$E$13:$K$71,6,FALSE),"")))</f>
        <v>No entry required</v>
      </c>
      <c r="D33" s="163" t="s">
        <v>441</v>
      </c>
      <c r="E33" s="289"/>
      <c r="F33" s="247"/>
      <c r="G33" s="247"/>
      <c r="H33" s="247"/>
      <c r="I33" s="247"/>
      <c r="J33" s="247"/>
      <c r="K33" s="247"/>
      <c r="L33" s="247"/>
      <c r="M33" s="247"/>
      <c r="N33" s="290"/>
      <c r="O33" s="289"/>
      <c r="P33" s="247"/>
      <c r="Q33" s="247"/>
      <c r="R33" s="247"/>
      <c r="S33" s="247"/>
      <c r="T33" s="247"/>
      <c r="U33" s="247"/>
      <c r="V33" s="247"/>
      <c r="W33" s="247"/>
      <c r="X33" s="290"/>
      <c r="Y33" s="289"/>
      <c r="Z33" s="247"/>
      <c r="AA33" s="247"/>
      <c r="AB33" s="247"/>
      <c r="AC33" s="247"/>
      <c r="AD33" s="247"/>
      <c r="AE33" s="247"/>
      <c r="AF33" s="247"/>
      <c r="AG33" s="247"/>
      <c r="AH33" s="290"/>
      <c r="AJ33" s="296">
        <f>IF(IFERROR(E33/'N2.3_RIIO3_Risk_And_Volumes'!$E33,0)&lt;0,"Error",IFERROR(E33/'N2.3_RIIO3_Risk_And_Volumes'!$E33,0))</f>
        <v>0</v>
      </c>
      <c r="AK33" s="172">
        <f>IF(IFERROR(F33/'N2.3_RIIO3_Risk_And_Volumes'!F33,0)&lt;0,"Error",IFERROR(F33/'N2.3_RIIO3_Risk_And_Volumes'!F33,0))</f>
        <v>0</v>
      </c>
      <c r="AL33" s="172">
        <f>IF(IFERROR(G33/'N2.3_RIIO3_Risk_And_Volumes'!G33,0)&lt;0,"Error",IFERROR(G33/'N2.3_RIIO3_Risk_And_Volumes'!G33,0))</f>
        <v>0</v>
      </c>
      <c r="AM33" s="172">
        <f>IF(IFERROR(H33/'N2.3_RIIO3_Risk_And_Volumes'!H33,0)&lt;0,"Error",IFERROR(H33/'N2.3_RIIO3_Risk_And_Volumes'!H33,0))</f>
        <v>0</v>
      </c>
      <c r="AN33" s="172">
        <f>IF(IFERROR(I33/'N2.3_RIIO3_Risk_And_Volumes'!I33,0)&lt;0,"Error",IFERROR(I33/'N2.3_RIIO3_Risk_And_Volumes'!I33,0))</f>
        <v>0</v>
      </c>
      <c r="AO33" s="172">
        <f>IF(IFERROR(J33/'N2.3_RIIO3_Risk_And_Volumes'!J33,0)&lt;0,"Error",IFERROR(J33/'N2.3_RIIO3_Risk_And_Volumes'!J33,0))</f>
        <v>0</v>
      </c>
      <c r="AP33" s="172">
        <f>IF(IFERROR(K33/'N2.3_RIIO3_Risk_And_Volumes'!K33,0)&lt;0,"Error",IFERROR(K33/'N2.3_RIIO3_Risk_And_Volumes'!K33,0))</f>
        <v>0</v>
      </c>
      <c r="AQ33" s="172">
        <f>IF(IFERROR(L33/'N2.3_RIIO3_Risk_And_Volumes'!L33,0)&lt;0,"Error",IFERROR(L33/'N2.3_RIIO3_Risk_And_Volumes'!L33,0))</f>
        <v>0</v>
      </c>
      <c r="AR33" s="172">
        <f>IF(IFERROR(M33/'N2.3_RIIO3_Risk_And_Volumes'!M33,0)&lt;0,"Error",IFERROR(M33/'N2.3_RIIO3_Risk_And_Volumes'!M33,0))</f>
        <v>0</v>
      </c>
      <c r="AS33" s="297">
        <f>IF(IFERROR(N33/'N2.3_RIIO3_Risk_And_Volumes'!N33,0)&lt;0,"Error",IFERROR(N33/'N2.3_RIIO3_Risk_And_Volumes'!N33,0))</f>
        <v>0</v>
      </c>
      <c r="AT33" s="296">
        <f>IF(IFERROR('N2.4_RIIO3_Risk_Comp'!O33/'N2.3_RIIO3_Risk_And_Volumes'!O33,0)&lt;0,"Error",IFERROR('N2.4_RIIO3_Risk_Comp'!O33/'N2.3_RIIO3_Risk_And_Volumes'!O33,0))</f>
        <v>0</v>
      </c>
      <c r="AU33" s="172">
        <f>IF(IFERROR('N2.4_RIIO3_Risk_Comp'!P33/'N2.3_RIIO3_Risk_And_Volumes'!P33,0)&lt;0,"Error",IFERROR('N2.4_RIIO3_Risk_Comp'!P33/'N2.3_RIIO3_Risk_And_Volumes'!P33,0))</f>
        <v>0</v>
      </c>
      <c r="AV33" s="172">
        <f>IF(IFERROR('N2.4_RIIO3_Risk_Comp'!Q33/'N2.3_RIIO3_Risk_And_Volumes'!Q33,0)&lt;0,"Error",IFERROR('N2.4_RIIO3_Risk_Comp'!Q33/'N2.3_RIIO3_Risk_And_Volumes'!Q33,0))</f>
        <v>0</v>
      </c>
      <c r="AW33" s="172">
        <f>IF(IFERROR('N2.4_RIIO3_Risk_Comp'!R33/'N2.3_RIIO3_Risk_And_Volumes'!R33,0)&lt;0,"Error",IFERROR('N2.4_RIIO3_Risk_Comp'!R33/'N2.3_RIIO3_Risk_And_Volumes'!R33,0))</f>
        <v>0</v>
      </c>
      <c r="AX33" s="172">
        <f>IF(IFERROR('N2.4_RIIO3_Risk_Comp'!S33/'N2.3_RIIO3_Risk_And_Volumes'!S33,0)&lt;0,"Error",IFERROR('N2.4_RIIO3_Risk_Comp'!S33/'N2.3_RIIO3_Risk_And_Volumes'!S33,0))</f>
        <v>0</v>
      </c>
      <c r="AY33" s="172">
        <f>IF(IFERROR('N2.4_RIIO3_Risk_Comp'!T33/'N2.3_RIIO3_Risk_And_Volumes'!T33,0)&lt;0,"Error",IFERROR('N2.4_RIIO3_Risk_Comp'!T33/'N2.3_RIIO3_Risk_And_Volumes'!T33,0))</f>
        <v>0</v>
      </c>
      <c r="AZ33" s="172">
        <f>IF(IFERROR('N2.4_RIIO3_Risk_Comp'!U33/'N2.3_RIIO3_Risk_And_Volumes'!U33,0)&lt;0,"Error",IFERROR('N2.4_RIIO3_Risk_Comp'!U33/'N2.3_RIIO3_Risk_And_Volumes'!U33,0))</f>
        <v>0</v>
      </c>
      <c r="BA33" s="172">
        <f>IF(IFERROR('N2.4_RIIO3_Risk_Comp'!V33/'N2.3_RIIO3_Risk_And_Volumes'!V33,0)&lt;0,"Error",IFERROR('N2.4_RIIO3_Risk_Comp'!V33/'N2.3_RIIO3_Risk_And_Volumes'!V33,0))</f>
        <v>0</v>
      </c>
      <c r="BB33" s="172">
        <f>IF(IFERROR('N2.4_RIIO3_Risk_Comp'!W33/'N2.3_RIIO3_Risk_And_Volumes'!W33,0)&lt;0,"Error",IFERROR('N2.4_RIIO3_Risk_Comp'!W33/'N2.3_RIIO3_Risk_And_Volumes'!W33,0))</f>
        <v>0</v>
      </c>
      <c r="BC33" s="303">
        <f>IF(IFERROR('N2.4_RIIO3_Risk_Comp'!X33/'N2.3_RIIO3_Risk_And_Volumes'!X33,0)&lt;0,"Error",IFERROR('N2.4_RIIO3_Risk_Comp'!X33/'N2.3_RIIO3_Risk_And_Volumes'!X33,0))</f>
        <v>0</v>
      </c>
      <c r="BD33" s="296">
        <f>IF(IFERROR('N2.4_RIIO3_Risk_Comp'!Y33/'N2.3_RIIO3_Risk_And_Volumes'!AI33,0)&lt;0,"Error",IFERROR('N2.4_RIIO3_Risk_Comp'!Y33/'N2.3_RIIO3_Risk_And_Volumes'!AI33,0))</f>
        <v>0</v>
      </c>
      <c r="BE33" s="172">
        <f>IF(IFERROR('N2.4_RIIO3_Risk_Comp'!Z33/'N2.3_RIIO3_Risk_And_Volumes'!AJ33,0)&lt;0,"Error",IFERROR('N2.4_RIIO3_Risk_Comp'!Z33/'N2.3_RIIO3_Risk_And_Volumes'!AJ33,0))</f>
        <v>0</v>
      </c>
      <c r="BF33" s="172">
        <f>IF(IFERROR('N2.4_RIIO3_Risk_Comp'!AA33/'N2.3_RIIO3_Risk_And_Volumes'!AK33,0)&lt;0,"Error",IFERROR('N2.4_RIIO3_Risk_Comp'!AA33/'N2.3_RIIO3_Risk_And_Volumes'!AK33,0))</f>
        <v>0</v>
      </c>
      <c r="BG33" s="172">
        <f>IF(IFERROR('N2.4_RIIO3_Risk_Comp'!AB33/'N2.3_RIIO3_Risk_And_Volumes'!AL33,0)&lt;0,"Error",IFERROR('N2.4_RIIO3_Risk_Comp'!AB33/'N2.3_RIIO3_Risk_And_Volumes'!AL33,0))</f>
        <v>0</v>
      </c>
      <c r="BH33" s="172">
        <f>IF(IFERROR('N2.4_RIIO3_Risk_Comp'!AC33/'N2.3_RIIO3_Risk_And_Volumes'!AM33,0)&lt;0,"Error",IFERROR('N2.4_RIIO3_Risk_Comp'!AC33/'N2.3_RIIO3_Risk_And_Volumes'!AM33,0))</f>
        <v>0</v>
      </c>
      <c r="BI33" s="172">
        <f>IF(IFERROR('N2.4_RIIO3_Risk_Comp'!AD33/'N2.3_RIIO3_Risk_And_Volumes'!AN33,0)&lt;0,"Error",IFERROR('N2.4_RIIO3_Risk_Comp'!AD33/'N2.3_RIIO3_Risk_And_Volumes'!AN33,0))</f>
        <v>0</v>
      </c>
      <c r="BJ33" s="172">
        <f>IF(IFERROR('N2.4_RIIO3_Risk_Comp'!AE33/'N2.3_RIIO3_Risk_And_Volumes'!AO33,0)&lt;0,"Error",IFERROR('N2.4_RIIO3_Risk_Comp'!AE33/'N2.3_RIIO3_Risk_And_Volumes'!AO33,0))</f>
        <v>0</v>
      </c>
      <c r="BK33" s="172">
        <f>IF(IFERROR('N2.4_RIIO3_Risk_Comp'!AF33/'N2.3_RIIO3_Risk_And_Volumes'!AP33,0)&lt;0,"Error",IFERROR('N2.4_RIIO3_Risk_Comp'!AF33/'N2.3_RIIO3_Risk_And_Volumes'!AP33,0))</f>
        <v>0</v>
      </c>
      <c r="BL33" s="172">
        <f>IF(IFERROR('N2.4_RIIO3_Risk_Comp'!AG33/'N2.3_RIIO3_Risk_And_Volumes'!AQ33,0)&lt;0,"Error",IFERROR('N2.4_RIIO3_Risk_Comp'!AG33/'N2.3_RIIO3_Risk_And_Volumes'!AQ33,0))</f>
        <v>0</v>
      </c>
      <c r="BM33" s="297">
        <f>IF(IFERROR('N2.4_RIIO3_Risk_Comp'!AH33/'N2.3_RIIO3_Risk_And_Volumes'!AR33,0)&lt;0,"Error",IFERROR('N2.4_RIIO3_Risk_Comp'!AH33/'N2.3_RIIO3_Risk_And_Volumes'!AR33,0))</f>
        <v>0</v>
      </c>
      <c r="BO33" s="63">
        <f t="shared" si="7"/>
        <v>0</v>
      </c>
      <c r="BP33" s="63">
        <f t="shared" si="8"/>
        <v>0</v>
      </c>
      <c r="BQ33" s="63">
        <f t="shared" si="9"/>
        <v>0</v>
      </c>
      <c r="BR33" s="63">
        <f>IF(IFERROR(BO33/'N2.3_RIIO3_Risk_And_Volumes'!BN33,0)&lt;0,"Error",IFERROR(BO33/'N2.3_RIIO3_Risk_And_Volumes'!BN33,0))</f>
        <v>0</v>
      </c>
      <c r="BS33" s="63">
        <f>IF(IFERROR('N2.4_RIIO3_Risk_Comp'!BP33/'N2.3_RIIO3_Risk_And_Volumes'!BP33,0)&lt;0,"Error",IFERROR('N2.4_RIIO3_Risk_Comp'!BP33/'N2.3_RIIO3_Risk_And_Volumes'!BP33,0))</f>
        <v>0</v>
      </c>
      <c r="BT33" s="63">
        <f>IF(IFERROR('N2.4_RIIO3_Risk_Comp'!BQ33/'N2.3_RIIO3_Risk_And_Volumes'!BR33,0)&lt;0,"Error",IFERROR('N2.4_RIIO3_Risk_Comp'!BQ33/'N2.3_RIIO3_Risk_And_Volumes'!BR33,0))</f>
        <v>0</v>
      </c>
    </row>
    <row r="34" spans="1:72" hidden="1">
      <c r="A34" t="s">
        <v>959</v>
      </c>
      <c r="B34" s="108" t="s">
        <v>292</v>
      </c>
      <c r="C34" s="144" t="str">
        <f>IF($D$2="ET",VLOOKUP(B34,'N0.7_Lookup_References'!$E$13:$K$71,2,FALSE),IF('N2.1_Network_Risk_Summary'!$C$2="GD",VLOOKUP(B34,'N0.7_Lookup_References'!$E$13:$K$73,4,FALSE),IF($D$2="GT",VLOOKUP(B34,'N0.7_Lookup_References'!$E$13:$K$71,6,FALSE),"")))</f>
        <v>No entry required</v>
      </c>
      <c r="D34" s="163" t="s">
        <v>441</v>
      </c>
      <c r="E34" s="289"/>
      <c r="F34" s="247"/>
      <c r="G34" s="247"/>
      <c r="H34" s="247"/>
      <c r="I34" s="247"/>
      <c r="J34" s="247"/>
      <c r="K34" s="247"/>
      <c r="L34" s="247"/>
      <c r="M34" s="247"/>
      <c r="N34" s="290"/>
      <c r="O34" s="289"/>
      <c r="P34" s="247"/>
      <c r="Q34" s="247"/>
      <c r="R34" s="247"/>
      <c r="S34" s="247"/>
      <c r="T34" s="247"/>
      <c r="U34" s="247"/>
      <c r="V34" s="247"/>
      <c r="W34" s="247"/>
      <c r="X34" s="290"/>
      <c r="Y34" s="289"/>
      <c r="Z34" s="247"/>
      <c r="AA34" s="247"/>
      <c r="AB34" s="247"/>
      <c r="AC34" s="247"/>
      <c r="AD34" s="247"/>
      <c r="AE34" s="247"/>
      <c r="AF34" s="247"/>
      <c r="AG34" s="247"/>
      <c r="AH34" s="290"/>
      <c r="AJ34" s="296">
        <f>IF(IFERROR(E34/'N2.3_RIIO3_Risk_And_Volumes'!$E34,0)&lt;0,"Error",IFERROR(E34/'N2.3_RIIO3_Risk_And_Volumes'!$E34,0))</f>
        <v>0</v>
      </c>
      <c r="AK34" s="172">
        <f>IF(IFERROR(F34/'N2.3_RIIO3_Risk_And_Volumes'!F34,0)&lt;0,"Error",IFERROR(F34/'N2.3_RIIO3_Risk_And_Volumes'!F34,0))</f>
        <v>0</v>
      </c>
      <c r="AL34" s="172">
        <f>IF(IFERROR(G34/'N2.3_RIIO3_Risk_And_Volumes'!G34,0)&lt;0,"Error",IFERROR(G34/'N2.3_RIIO3_Risk_And_Volumes'!G34,0))</f>
        <v>0</v>
      </c>
      <c r="AM34" s="172">
        <f>IF(IFERROR(H34/'N2.3_RIIO3_Risk_And_Volumes'!H34,0)&lt;0,"Error",IFERROR(H34/'N2.3_RIIO3_Risk_And_Volumes'!H34,0))</f>
        <v>0</v>
      </c>
      <c r="AN34" s="172">
        <f>IF(IFERROR(I34/'N2.3_RIIO3_Risk_And_Volumes'!I34,0)&lt;0,"Error",IFERROR(I34/'N2.3_RIIO3_Risk_And_Volumes'!I34,0))</f>
        <v>0</v>
      </c>
      <c r="AO34" s="172">
        <f>IF(IFERROR(J34/'N2.3_RIIO3_Risk_And_Volumes'!J34,0)&lt;0,"Error",IFERROR(J34/'N2.3_RIIO3_Risk_And_Volumes'!J34,0))</f>
        <v>0</v>
      </c>
      <c r="AP34" s="172">
        <f>IF(IFERROR(K34/'N2.3_RIIO3_Risk_And_Volumes'!K34,0)&lt;0,"Error",IFERROR(K34/'N2.3_RIIO3_Risk_And_Volumes'!K34,0))</f>
        <v>0</v>
      </c>
      <c r="AQ34" s="172">
        <f>IF(IFERROR(L34/'N2.3_RIIO3_Risk_And_Volumes'!L34,0)&lt;0,"Error",IFERROR(L34/'N2.3_RIIO3_Risk_And_Volumes'!L34,0))</f>
        <v>0</v>
      </c>
      <c r="AR34" s="172">
        <f>IF(IFERROR(M34/'N2.3_RIIO3_Risk_And_Volumes'!M34,0)&lt;0,"Error",IFERROR(M34/'N2.3_RIIO3_Risk_And_Volumes'!M34,0))</f>
        <v>0</v>
      </c>
      <c r="AS34" s="297">
        <f>IF(IFERROR(N34/'N2.3_RIIO3_Risk_And_Volumes'!N34,0)&lt;0,"Error",IFERROR(N34/'N2.3_RIIO3_Risk_And_Volumes'!N34,0))</f>
        <v>0</v>
      </c>
      <c r="AT34" s="296">
        <f>IF(IFERROR('N2.4_RIIO3_Risk_Comp'!O34/'N2.3_RIIO3_Risk_And_Volumes'!O34,0)&lt;0,"Error",IFERROR('N2.4_RIIO3_Risk_Comp'!O34/'N2.3_RIIO3_Risk_And_Volumes'!O34,0))</f>
        <v>0</v>
      </c>
      <c r="AU34" s="172">
        <f>IF(IFERROR('N2.4_RIIO3_Risk_Comp'!P34/'N2.3_RIIO3_Risk_And_Volumes'!P34,0)&lt;0,"Error",IFERROR('N2.4_RIIO3_Risk_Comp'!P34/'N2.3_RIIO3_Risk_And_Volumes'!P34,0))</f>
        <v>0</v>
      </c>
      <c r="AV34" s="172">
        <f>IF(IFERROR('N2.4_RIIO3_Risk_Comp'!Q34/'N2.3_RIIO3_Risk_And_Volumes'!Q34,0)&lt;0,"Error",IFERROR('N2.4_RIIO3_Risk_Comp'!Q34/'N2.3_RIIO3_Risk_And_Volumes'!Q34,0))</f>
        <v>0</v>
      </c>
      <c r="AW34" s="172">
        <f>IF(IFERROR('N2.4_RIIO3_Risk_Comp'!R34/'N2.3_RIIO3_Risk_And_Volumes'!R34,0)&lt;0,"Error",IFERROR('N2.4_RIIO3_Risk_Comp'!R34/'N2.3_RIIO3_Risk_And_Volumes'!R34,0))</f>
        <v>0</v>
      </c>
      <c r="AX34" s="172">
        <f>IF(IFERROR('N2.4_RIIO3_Risk_Comp'!S34/'N2.3_RIIO3_Risk_And_Volumes'!S34,0)&lt;0,"Error",IFERROR('N2.4_RIIO3_Risk_Comp'!S34/'N2.3_RIIO3_Risk_And_Volumes'!S34,0))</f>
        <v>0</v>
      </c>
      <c r="AY34" s="172">
        <f>IF(IFERROR('N2.4_RIIO3_Risk_Comp'!T34/'N2.3_RIIO3_Risk_And_Volumes'!T34,0)&lt;0,"Error",IFERROR('N2.4_RIIO3_Risk_Comp'!T34/'N2.3_RIIO3_Risk_And_Volumes'!T34,0))</f>
        <v>0</v>
      </c>
      <c r="AZ34" s="172">
        <f>IF(IFERROR('N2.4_RIIO3_Risk_Comp'!U34/'N2.3_RIIO3_Risk_And_Volumes'!U34,0)&lt;0,"Error",IFERROR('N2.4_RIIO3_Risk_Comp'!U34/'N2.3_RIIO3_Risk_And_Volumes'!U34,0))</f>
        <v>0</v>
      </c>
      <c r="BA34" s="172">
        <f>IF(IFERROR('N2.4_RIIO3_Risk_Comp'!V34/'N2.3_RIIO3_Risk_And_Volumes'!V34,0)&lt;0,"Error",IFERROR('N2.4_RIIO3_Risk_Comp'!V34/'N2.3_RIIO3_Risk_And_Volumes'!V34,0))</f>
        <v>0</v>
      </c>
      <c r="BB34" s="172">
        <f>IF(IFERROR('N2.4_RIIO3_Risk_Comp'!W34/'N2.3_RIIO3_Risk_And_Volumes'!W34,0)&lt;0,"Error",IFERROR('N2.4_RIIO3_Risk_Comp'!W34/'N2.3_RIIO3_Risk_And_Volumes'!W34,0))</f>
        <v>0</v>
      </c>
      <c r="BC34" s="303">
        <f>IF(IFERROR('N2.4_RIIO3_Risk_Comp'!X34/'N2.3_RIIO3_Risk_And_Volumes'!X34,0)&lt;0,"Error",IFERROR('N2.4_RIIO3_Risk_Comp'!X34/'N2.3_RIIO3_Risk_And_Volumes'!X34,0))</f>
        <v>0</v>
      </c>
      <c r="BD34" s="296">
        <f>IF(IFERROR('N2.4_RIIO3_Risk_Comp'!Y34/'N2.3_RIIO3_Risk_And_Volumes'!AI34,0)&lt;0,"Error",IFERROR('N2.4_RIIO3_Risk_Comp'!Y34/'N2.3_RIIO3_Risk_And_Volumes'!AI34,0))</f>
        <v>0</v>
      </c>
      <c r="BE34" s="172">
        <f>IF(IFERROR('N2.4_RIIO3_Risk_Comp'!Z34/'N2.3_RIIO3_Risk_And_Volumes'!AJ34,0)&lt;0,"Error",IFERROR('N2.4_RIIO3_Risk_Comp'!Z34/'N2.3_RIIO3_Risk_And_Volumes'!AJ34,0))</f>
        <v>0</v>
      </c>
      <c r="BF34" s="172">
        <f>IF(IFERROR('N2.4_RIIO3_Risk_Comp'!AA34/'N2.3_RIIO3_Risk_And_Volumes'!AK34,0)&lt;0,"Error",IFERROR('N2.4_RIIO3_Risk_Comp'!AA34/'N2.3_RIIO3_Risk_And_Volumes'!AK34,0))</f>
        <v>0</v>
      </c>
      <c r="BG34" s="172">
        <f>IF(IFERROR('N2.4_RIIO3_Risk_Comp'!AB34/'N2.3_RIIO3_Risk_And_Volumes'!AL34,0)&lt;0,"Error",IFERROR('N2.4_RIIO3_Risk_Comp'!AB34/'N2.3_RIIO3_Risk_And_Volumes'!AL34,0))</f>
        <v>0</v>
      </c>
      <c r="BH34" s="172">
        <f>IF(IFERROR('N2.4_RIIO3_Risk_Comp'!AC34/'N2.3_RIIO3_Risk_And_Volumes'!AM34,0)&lt;0,"Error",IFERROR('N2.4_RIIO3_Risk_Comp'!AC34/'N2.3_RIIO3_Risk_And_Volumes'!AM34,0))</f>
        <v>0</v>
      </c>
      <c r="BI34" s="172">
        <f>IF(IFERROR('N2.4_RIIO3_Risk_Comp'!AD34/'N2.3_RIIO3_Risk_And_Volumes'!AN34,0)&lt;0,"Error",IFERROR('N2.4_RIIO3_Risk_Comp'!AD34/'N2.3_RIIO3_Risk_And_Volumes'!AN34,0))</f>
        <v>0</v>
      </c>
      <c r="BJ34" s="172">
        <f>IF(IFERROR('N2.4_RIIO3_Risk_Comp'!AE34/'N2.3_RIIO3_Risk_And_Volumes'!AO34,0)&lt;0,"Error",IFERROR('N2.4_RIIO3_Risk_Comp'!AE34/'N2.3_RIIO3_Risk_And_Volumes'!AO34,0))</f>
        <v>0</v>
      </c>
      <c r="BK34" s="172">
        <f>IF(IFERROR('N2.4_RIIO3_Risk_Comp'!AF34/'N2.3_RIIO3_Risk_And_Volumes'!AP34,0)&lt;0,"Error",IFERROR('N2.4_RIIO3_Risk_Comp'!AF34/'N2.3_RIIO3_Risk_And_Volumes'!AP34,0))</f>
        <v>0</v>
      </c>
      <c r="BL34" s="172">
        <f>IF(IFERROR('N2.4_RIIO3_Risk_Comp'!AG34/'N2.3_RIIO3_Risk_And_Volumes'!AQ34,0)&lt;0,"Error",IFERROR('N2.4_RIIO3_Risk_Comp'!AG34/'N2.3_RIIO3_Risk_And_Volumes'!AQ34,0))</f>
        <v>0</v>
      </c>
      <c r="BM34" s="297">
        <f>IF(IFERROR('N2.4_RIIO3_Risk_Comp'!AH34/'N2.3_RIIO3_Risk_And_Volumes'!AR34,0)&lt;0,"Error",IFERROR('N2.4_RIIO3_Risk_Comp'!AH34/'N2.3_RIIO3_Risk_And_Volumes'!AR34,0))</f>
        <v>0</v>
      </c>
      <c r="BO34" s="63">
        <f t="shared" si="7"/>
        <v>0</v>
      </c>
      <c r="BP34" s="63">
        <f t="shared" si="8"/>
        <v>0</v>
      </c>
      <c r="BQ34" s="63">
        <f t="shared" si="9"/>
        <v>0</v>
      </c>
      <c r="BR34" s="63">
        <f>IF(IFERROR(BO34/'N2.3_RIIO3_Risk_And_Volumes'!BN34,0)&lt;0,"Error",IFERROR(BO34/'N2.3_RIIO3_Risk_And_Volumes'!BN34,0))</f>
        <v>0</v>
      </c>
      <c r="BS34" s="63">
        <f>IF(IFERROR('N2.4_RIIO3_Risk_Comp'!BP34/'N2.3_RIIO3_Risk_And_Volumes'!BP34,0)&lt;0,"Error",IFERROR('N2.4_RIIO3_Risk_Comp'!BP34/'N2.3_RIIO3_Risk_And_Volumes'!BP34,0))</f>
        <v>0</v>
      </c>
      <c r="BT34" s="63">
        <f>IF(IFERROR('N2.4_RIIO3_Risk_Comp'!BQ34/'N2.3_RIIO3_Risk_And_Volumes'!BR34,0)&lt;0,"Error",IFERROR('N2.4_RIIO3_Risk_Comp'!BQ34/'N2.3_RIIO3_Risk_And_Volumes'!BR34,0))</f>
        <v>0</v>
      </c>
    </row>
    <row r="35" spans="1:72" hidden="1">
      <c r="A35" t="s">
        <v>959</v>
      </c>
      <c r="B35" s="108" t="s">
        <v>296</v>
      </c>
      <c r="C35" s="144" t="str">
        <f>IF($D$2="ET",VLOOKUP(B35,'N0.7_Lookup_References'!$E$13:$K$71,2,FALSE),IF('N2.1_Network_Risk_Summary'!$C$2="GD",VLOOKUP(B35,'N0.7_Lookup_References'!$E$13:$K$73,4,FALSE),IF($D$2="GT",VLOOKUP(B35,'N0.7_Lookup_References'!$E$13:$K$71,6,FALSE),"")))</f>
        <v>No entry required</v>
      </c>
      <c r="D35" s="163" t="s">
        <v>441</v>
      </c>
      <c r="E35" s="289"/>
      <c r="F35" s="247"/>
      <c r="G35" s="247"/>
      <c r="H35" s="247"/>
      <c r="I35" s="247"/>
      <c r="J35" s="247"/>
      <c r="K35" s="247"/>
      <c r="L35" s="247"/>
      <c r="M35" s="247"/>
      <c r="N35" s="290"/>
      <c r="O35" s="289"/>
      <c r="P35" s="247"/>
      <c r="Q35" s="247"/>
      <c r="R35" s="247"/>
      <c r="S35" s="247"/>
      <c r="T35" s="247"/>
      <c r="U35" s="247"/>
      <c r="V35" s="247"/>
      <c r="W35" s="247"/>
      <c r="X35" s="290"/>
      <c r="Y35" s="289"/>
      <c r="Z35" s="247"/>
      <c r="AA35" s="247"/>
      <c r="AB35" s="247"/>
      <c r="AC35" s="247"/>
      <c r="AD35" s="247"/>
      <c r="AE35" s="247"/>
      <c r="AF35" s="247"/>
      <c r="AG35" s="247"/>
      <c r="AH35" s="290"/>
      <c r="AJ35" s="296">
        <f>IF(IFERROR(E35/'N2.3_RIIO3_Risk_And_Volumes'!$E35,0)&lt;0,"Error",IFERROR(E35/'N2.3_RIIO3_Risk_And_Volumes'!$E35,0))</f>
        <v>0</v>
      </c>
      <c r="AK35" s="172">
        <f>IF(IFERROR(F35/'N2.3_RIIO3_Risk_And_Volumes'!F35,0)&lt;0,"Error",IFERROR(F35/'N2.3_RIIO3_Risk_And_Volumes'!F35,0))</f>
        <v>0</v>
      </c>
      <c r="AL35" s="172">
        <f>IF(IFERROR(G35/'N2.3_RIIO3_Risk_And_Volumes'!G35,0)&lt;0,"Error",IFERROR(G35/'N2.3_RIIO3_Risk_And_Volumes'!G35,0))</f>
        <v>0</v>
      </c>
      <c r="AM35" s="172">
        <f>IF(IFERROR(H35/'N2.3_RIIO3_Risk_And_Volumes'!H35,0)&lt;0,"Error",IFERROR(H35/'N2.3_RIIO3_Risk_And_Volumes'!H35,0))</f>
        <v>0</v>
      </c>
      <c r="AN35" s="172">
        <f>IF(IFERROR(I35/'N2.3_RIIO3_Risk_And_Volumes'!I35,0)&lt;0,"Error",IFERROR(I35/'N2.3_RIIO3_Risk_And_Volumes'!I35,0))</f>
        <v>0</v>
      </c>
      <c r="AO35" s="172">
        <f>IF(IFERROR(J35/'N2.3_RIIO3_Risk_And_Volumes'!J35,0)&lt;0,"Error",IFERROR(J35/'N2.3_RIIO3_Risk_And_Volumes'!J35,0))</f>
        <v>0</v>
      </c>
      <c r="AP35" s="172">
        <f>IF(IFERROR(K35/'N2.3_RIIO3_Risk_And_Volumes'!K35,0)&lt;0,"Error",IFERROR(K35/'N2.3_RIIO3_Risk_And_Volumes'!K35,0))</f>
        <v>0</v>
      </c>
      <c r="AQ35" s="172">
        <f>IF(IFERROR(L35/'N2.3_RIIO3_Risk_And_Volumes'!L35,0)&lt;0,"Error",IFERROR(L35/'N2.3_RIIO3_Risk_And_Volumes'!L35,0))</f>
        <v>0</v>
      </c>
      <c r="AR35" s="172">
        <f>IF(IFERROR(M35/'N2.3_RIIO3_Risk_And_Volumes'!M35,0)&lt;0,"Error",IFERROR(M35/'N2.3_RIIO3_Risk_And_Volumes'!M35,0))</f>
        <v>0</v>
      </c>
      <c r="AS35" s="297">
        <f>IF(IFERROR(N35/'N2.3_RIIO3_Risk_And_Volumes'!N35,0)&lt;0,"Error",IFERROR(N35/'N2.3_RIIO3_Risk_And_Volumes'!N35,0))</f>
        <v>0</v>
      </c>
      <c r="AT35" s="296">
        <f>IF(IFERROR('N2.4_RIIO3_Risk_Comp'!O35/'N2.3_RIIO3_Risk_And_Volumes'!O35,0)&lt;0,"Error",IFERROR('N2.4_RIIO3_Risk_Comp'!O35/'N2.3_RIIO3_Risk_And_Volumes'!O35,0))</f>
        <v>0</v>
      </c>
      <c r="AU35" s="172">
        <f>IF(IFERROR('N2.4_RIIO3_Risk_Comp'!P35/'N2.3_RIIO3_Risk_And_Volumes'!P35,0)&lt;0,"Error",IFERROR('N2.4_RIIO3_Risk_Comp'!P35/'N2.3_RIIO3_Risk_And_Volumes'!P35,0))</f>
        <v>0</v>
      </c>
      <c r="AV35" s="172">
        <f>IF(IFERROR('N2.4_RIIO3_Risk_Comp'!Q35/'N2.3_RIIO3_Risk_And_Volumes'!Q35,0)&lt;0,"Error",IFERROR('N2.4_RIIO3_Risk_Comp'!Q35/'N2.3_RIIO3_Risk_And_Volumes'!Q35,0))</f>
        <v>0</v>
      </c>
      <c r="AW35" s="172">
        <f>IF(IFERROR('N2.4_RIIO3_Risk_Comp'!R35/'N2.3_RIIO3_Risk_And_Volumes'!R35,0)&lt;0,"Error",IFERROR('N2.4_RIIO3_Risk_Comp'!R35/'N2.3_RIIO3_Risk_And_Volumes'!R35,0))</f>
        <v>0</v>
      </c>
      <c r="AX35" s="172">
        <f>IF(IFERROR('N2.4_RIIO3_Risk_Comp'!S35/'N2.3_RIIO3_Risk_And_Volumes'!S35,0)&lt;0,"Error",IFERROR('N2.4_RIIO3_Risk_Comp'!S35/'N2.3_RIIO3_Risk_And_Volumes'!S35,0))</f>
        <v>0</v>
      </c>
      <c r="AY35" s="172">
        <f>IF(IFERROR('N2.4_RIIO3_Risk_Comp'!T35/'N2.3_RIIO3_Risk_And_Volumes'!T35,0)&lt;0,"Error",IFERROR('N2.4_RIIO3_Risk_Comp'!T35/'N2.3_RIIO3_Risk_And_Volumes'!T35,0))</f>
        <v>0</v>
      </c>
      <c r="AZ35" s="172">
        <f>IF(IFERROR('N2.4_RIIO3_Risk_Comp'!U35/'N2.3_RIIO3_Risk_And_Volumes'!U35,0)&lt;0,"Error",IFERROR('N2.4_RIIO3_Risk_Comp'!U35/'N2.3_RIIO3_Risk_And_Volumes'!U35,0))</f>
        <v>0</v>
      </c>
      <c r="BA35" s="172">
        <f>IF(IFERROR('N2.4_RIIO3_Risk_Comp'!V35/'N2.3_RIIO3_Risk_And_Volumes'!V35,0)&lt;0,"Error",IFERROR('N2.4_RIIO3_Risk_Comp'!V35/'N2.3_RIIO3_Risk_And_Volumes'!V35,0))</f>
        <v>0</v>
      </c>
      <c r="BB35" s="172">
        <f>IF(IFERROR('N2.4_RIIO3_Risk_Comp'!W35/'N2.3_RIIO3_Risk_And_Volumes'!W35,0)&lt;0,"Error",IFERROR('N2.4_RIIO3_Risk_Comp'!W35/'N2.3_RIIO3_Risk_And_Volumes'!W35,0))</f>
        <v>0</v>
      </c>
      <c r="BC35" s="303">
        <f>IF(IFERROR('N2.4_RIIO3_Risk_Comp'!X35/'N2.3_RIIO3_Risk_And_Volumes'!X35,0)&lt;0,"Error",IFERROR('N2.4_RIIO3_Risk_Comp'!X35/'N2.3_RIIO3_Risk_And_Volumes'!X35,0))</f>
        <v>0</v>
      </c>
      <c r="BD35" s="296">
        <f>IF(IFERROR('N2.4_RIIO3_Risk_Comp'!Y35/'N2.3_RIIO3_Risk_And_Volumes'!AI35,0)&lt;0,"Error",IFERROR('N2.4_RIIO3_Risk_Comp'!Y35/'N2.3_RIIO3_Risk_And_Volumes'!AI35,0))</f>
        <v>0</v>
      </c>
      <c r="BE35" s="172">
        <f>IF(IFERROR('N2.4_RIIO3_Risk_Comp'!Z35/'N2.3_RIIO3_Risk_And_Volumes'!AJ35,0)&lt;0,"Error",IFERROR('N2.4_RIIO3_Risk_Comp'!Z35/'N2.3_RIIO3_Risk_And_Volumes'!AJ35,0))</f>
        <v>0</v>
      </c>
      <c r="BF35" s="172">
        <f>IF(IFERROR('N2.4_RIIO3_Risk_Comp'!AA35/'N2.3_RIIO3_Risk_And_Volumes'!AK35,0)&lt;0,"Error",IFERROR('N2.4_RIIO3_Risk_Comp'!AA35/'N2.3_RIIO3_Risk_And_Volumes'!AK35,0))</f>
        <v>0</v>
      </c>
      <c r="BG35" s="172">
        <f>IF(IFERROR('N2.4_RIIO3_Risk_Comp'!AB35/'N2.3_RIIO3_Risk_And_Volumes'!AL35,0)&lt;0,"Error",IFERROR('N2.4_RIIO3_Risk_Comp'!AB35/'N2.3_RIIO3_Risk_And_Volumes'!AL35,0))</f>
        <v>0</v>
      </c>
      <c r="BH35" s="172">
        <f>IF(IFERROR('N2.4_RIIO3_Risk_Comp'!AC35/'N2.3_RIIO3_Risk_And_Volumes'!AM35,0)&lt;0,"Error",IFERROR('N2.4_RIIO3_Risk_Comp'!AC35/'N2.3_RIIO3_Risk_And_Volumes'!AM35,0))</f>
        <v>0</v>
      </c>
      <c r="BI35" s="172">
        <f>IF(IFERROR('N2.4_RIIO3_Risk_Comp'!AD35/'N2.3_RIIO3_Risk_And_Volumes'!AN35,0)&lt;0,"Error",IFERROR('N2.4_RIIO3_Risk_Comp'!AD35/'N2.3_RIIO3_Risk_And_Volumes'!AN35,0))</f>
        <v>0</v>
      </c>
      <c r="BJ35" s="172">
        <f>IF(IFERROR('N2.4_RIIO3_Risk_Comp'!AE35/'N2.3_RIIO3_Risk_And_Volumes'!AO35,0)&lt;0,"Error",IFERROR('N2.4_RIIO3_Risk_Comp'!AE35/'N2.3_RIIO3_Risk_And_Volumes'!AO35,0))</f>
        <v>0</v>
      </c>
      <c r="BK35" s="172">
        <f>IF(IFERROR('N2.4_RIIO3_Risk_Comp'!AF35/'N2.3_RIIO3_Risk_And_Volumes'!AP35,0)&lt;0,"Error",IFERROR('N2.4_RIIO3_Risk_Comp'!AF35/'N2.3_RIIO3_Risk_And_Volumes'!AP35,0))</f>
        <v>0</v>
      </c>
      <c r="BL35" s="172">
        <f>IF(IFERROR('N2.4_RIIO3_Risk_Comp'!AG35/'N2.3_RIIO3_Risk_And_Volumes'!AQ35,0)&lt;0,"Error",IFERROR('N2.4_RIIO3_Risk_Comp'!AG35/'N2.3_RIIO3_Risk_And_Volumes'!AQ35,0))</f>
        <v>0</v>
      </c>
      <c r="BM35" s="297">
        <f>IF(IFERROR('N2.4_RIIO3_Risk_Comp'!AH35/'N2.3_RIIO3_Risk_And_Volumes'!AR35,0)&lt;0,"Error",IFERROR('N2.4_RIIO3_Risk_Comp'!AH35/'N2.3_RIIO3_Risk_And_Volumes'!AR35,0))</f>
        <v>0</v>
      </c>
      <c r="BO35" s="63">
        <f t="shared" si="7"/>
        <v>0</v>
      </c>
      <c r="BP35" s="63">
        <f t="shared" si="8"/>
        <v>0</v>
      </c>
      <c r="BQ35" s="63">
        <f t="shared" si="9"/>
        <v>0</v>
      </c>
      <c r="BR35" s="63">
        <f>IF(IFERROR(BO35/'N2.3_RIIO3_Risk_And_Volumes'!BN35,0)&lt;0,"Error",IFERROR(BO35/'N2.3_RIIO3_Risk_And_Volumes'!BN35,0))</f>
        <v>0</v>
      </c>
      <c r="BS35" s="63">
        <f>IF(IFERROR('N2.4_RIIO3_Risk_Comp'!BP35/'N2.3_RIIO3_Risk_And_Volumes'!BP35,0)&lt;0,"Error",IFERROR('N2.4_RIIO3_Risk_Comp'!BP35/'N2.3_RIIO3_Risk_And_Volumes'!BP35,0))</f>
        <v>0</v>
      </c>
      <c r="BT35" s="63">
        <f>IF(IFERROR('N2.4_RIIO3_Risk_Comp'!BQ35/'N2.3_RIIO3_Risk_And_Volumes'!BR35,0)&lt;0,"Error",IFERROR('N2.4_RIIO3_Risk_Comp'!BQ35/'N2.3_RIIO3_Risk_And_Volumes'!BR35,0))</f>
        <v>0</v>
      </c>
    </row>
    <row r="36" spans="1:72" hidden="1">
      <c r="A36" t="s">
        <v>959</v>
      </c>
      <c r="B36" s="108" t="s">
        <v>301</v>
      </c>
      <c r="C36" s="144" t="str">
        <f>IF($D$2="ET",VLOOKUP(B36,'N0.7_Lookup_References'!$E$13:$K$71,2,FALSE),IF('N2.1_Network_Risk_Summary'!$C$2="GD",VLOOKUP(B36,'N0.7_Lookup_References'!$E$13:$K$73,4,FALSE),IF($D$2="GT",VLOOKUP(B36,'N0.7_Lookup_References'!$E$13:$K$71,6,FALSE),"")))</f>
        <v>No entry required</v>
      </c>
      <c r="D36" s="163" t="s">
        <v>441</v>
      </c>
      <c r="E36" s="289"/>
      <c r="F36" s="247"/>
      <c r="G36" s="247"/>
      <c r="H36" s="247"/>
      <c r="I36" s="247"/>
      <c r="J36" s="247"/>
      <c r="K36" s="247"/>
      <c r="L36" s="247"/>
      <c r="M36" s="247"/>
      <c r="N36" s="290"/>
      <c r="O36" s="289"/>
      <c r="P36" s="247"/>
      <c r="Q36" s="247"/>
      <c r="R36" s="247"/>
      <c r="S36" s="247"/>
      <c r="T36" s="247"/>
      <c r="U36" s="247"/>
      <c r="V36" s="247"/>
      <c r="W36" s="247"/>
      <c r="X36" s="290"/>
      <c r="Y36" s="289"/>
      <c r="Z36" s="247"/>
      <c r="AA36" s="247"/>
      <c r="AB36" s="247"/>
      <c r="AC36" s="247"/>
      <c r="AD36" s="247"/>
      <c r="AE36" s="247"/>
      <c r="AF36" s="247"/>
      <c r="AG36" s="247"/>
      <c r="AH36" s="290"/>
      <c r="AJ36" s="296">
        <f>IF(IFERROR(E36/'N2.3_RIIO3_Risk_And_Volumes'!$E36,0)&lt;0,"Error",IFERROR(E36/'N2.3_RIIO3_Risk_And_Volumes'!$E36,0))</f>
        <v>0</v>
      </c>
      <c r="AK36" s="172">
        <f>IF(IFERROR(F36/'N2.3_RIIO3_Risk_And_Volumes'!F36,0)&lt;0,"Error",IFERROR(F36/'N2.3_RIIO3_Risk_And_Volumes'!F36,0))</f>
        <v>0</v>
      </c>
      <c r="AL36" s="172">
        <f>IF(IFERROR(G36/'N2.3_RIIO3_Risk_And_Volumes'!G36,0)&lt;0,"Error",IFERROR(G36/'N2.3_RIIO3_Risk_And_Volumes'!G36,0))</f>
        <v>0</v>
      </c>
      <c r="AM36" s="172">
        <f>IF(IFERROR(H36/'N2.3_RIIO3_Risk_And_Volumes'!H36,0)&lt;0,"Error",IFERROR(H36/'N2.3_RIIO3_Risk_And_Volumes'!H36,0))</f>
        <v>0</v>
      </c>
      <c r="AN36" s="172">
        <f>IF(IFERROR(I36/'N2.3_RIIO3_Risk_And_Volumes'!I36,0)&lt;0,"Error",IFERROR(I36/'N2.3_RIIO3_Risk_And_Volumes'!I36,0))</f>
        <v>0</v>
      </c>
      <c r="AO36" s="172">
        <f>IF(IFERROR(J36/'N2.3_RIIO3_Risk_And_Volumes'!J36,0)&lt;0,"Error",IFERROR(J36/'N2.3_RIIO3_Risk_And_Volumes'!J36,0))</f>
        <v>0</v>
      </c>
      <c r="AP36" s="172">
        <f>IF(IFERROR(K36/'N2.3_RIIO3_Risk_And_Volumes'!K36,0)&lt;0,"Error",IFERROR(K36/'N2.3_RIIO3_Risk_And_Volumes'!K36,0))</f>
        <v>0</v>
      </c>
      <c r="AQ36" s="172">
        <f>IF(IFERROR(L36/'N2.3_RIIO3_Risk_And_Volumes'!L36,0)&lt;0,"Error",IFERROR(L36/'N2.3_RIIO3_Risk_And_Volumes'!L36,0))</f>
        <v>0</v>
      </c>
      <c r="AR36" s="172">
        <f>IF(IFERROR(M36/'N2.3_RIIO3_Risk_And_Volumes'!M36,0)&lt;0,"Error",IFERROR(M36/'N2.3_RIIO3_Risk_And_Volumes'!M36,0))</f>
        <v>0</v>
      </c>
      <c r="AS36" s="297">
        <f>IF(IFERROR(N36/'N2.3_RIIO3_Risk_And_Volumes'!N36,0)&lt;0,"Error",IFERROR(N36/'N2.3_RIIO3_Risk_And_Volumes'!N36,0))</f>
        <v>0</v>
      </c>
      <c r="AT36" s="296">
        <f>IF(IFERROR('N2.4_RIIO3_Risk_Comp'!O36/'N2.3_RIIO3_Risk_And_Volumes'!O36,0)&lt;0,"Error",IFERROR('N2.4_RIIO3_Risk_Comp'!O36/'N2.3_RIIO3_Risk_And_Volumes'!O36,0))</f>
        <v>0</v>
      </c>
      <c r="AU36" s="172">
        <f>IF(IFERROR('N2.4_RIIO3_Risk_Comp'!P36/'N2.3_RIIO3_Risk_And_Volumes'!P36,0)&lt;0,"Error",IFERROR('N2.4_RIIO3_Risk_Comp'!P36/'N2.3_RIIO3_Risk_And_Volumes'!P36,0))</f>
        <v>0</v>
      </c>
      <c r="AV36" s="172">
        <f>IF(IFERROR('N2.4_RIIO3_Risk_Comp'!Q36/'N2.3_RIIO3_Risk_And_Volumes'!Q36,0)&lt;0,"Error",IFERROR('N2.4_RIIO3_Risk_Comp'!Q36/'N2.3_RIIO3_Risk_And_Volumes'!Q36,0))</f>
        <v>0</v>
      </c>
      <c r="AW36" s="172">
        <f>IF(IFERROR('N2.4_RIIO3_Risk_Comp'!R36/'N2.3_RIIO3_Risk_And_Volumes'!R36,0)&lt;0,"Error",IFERROR('N2.4_RIIO3_Risk_Comp'!R36/'N2.3_RIIO3_Risk_And_Volumes'!R36,0))</f>
        <v>0</v>
      </c>
      <c r="AX36" s="172">
        <f>IF(IFERROR('N2.4_RIIO3_Risk_Comp'!S36/'N2.3_RIIO3_Risk_And_Volumes'!S36,0)&lt;0,"Error",IFERROR('N2.4_RIIO3_Risk_Comp'!S36/'N2.3_RIIO3_Risk_And_Volumes'!S36,0))</f>
        <v>0</v>
      </c>
      <c r="AY36" s="172">
        <f>IF(IFERROR('N2.4_RIIO3_Risk_Comp'!T36/'N2.3_RIIO3_Risk_And_Volumes'!T36,0)&lt;0,"Error",IFERROR('N2.4_RIIO3_Risk_Comp'!T36/'N2.3_RIIO3_Risk_And_Volumes'!T36,0))</f>
        <v>0</v>
      </c>
      <c r="AZ36" s="172">
        <f>IF(IFERROR('N2.4_RIIO3_Risk_Comp'!U36/'N2.3_RIIO3_Risk_And_Volumes'!U36,0)&lt;0,"Error",IFERROR('N2.4_RIIO3_Risk_Comp'!U36/'N2.3_RIIO3_Risk_And_Volumes'!U36,0))</f>
        <v>0</v>
      </c>
      <c r="BA36" s="172">
        <f>IF(IFERROR('N2.4_RIIO3_Risk_Comp'!V36/'N2.3_RIIO3_Risk_And_Volumes'!V36,0)&lt;0,"Error",IFERROR('N2.4_RIIO3_Risk_Comp'!V36/'N2.3_RIIO3_Risk_And_Volumes'!V36,0))</f>
        <v>0</v>
      </c>
      <c r="BB36" s="172">
        <f>IF(IFERROR('N2.4_RIIO3_Risk_Comp'!W36/'N2.3_RIIO3_Risk_And_Volumes'!W36,0)&lt;0,"Error",IFERROR('N2.4_RIIO3_Risk_Comp'!W36/'N2.3_RIIO3_Risk_And_Volumes'!W36,0))</f>
        <v>0</v>
      </c>
      <c r="BC36" s="303">
        <f>IF(IFERROR('N2.4_RIIO3_Risk_Comp'!X36/'N2.3_RIIO3_Risk_And_Volumes'!X36,0)&lt;0,"Error",IFERROR('N2.4_RIIO3_Risk_Comp'!X36/'N2.3_RIIO3_Risk_And_Volumes'!X36,0))</f>
        <v>0</v>
      </c>
      <c r="BD36" s="296">
        <f>IF(IFERROR('N2.4_RIIO3_Risk_Comp'!Y36/'N2.3_RIIO3_Risk_And_Volumes'!AI36,0)&lt;0,"Error",IFERROR('N2.4_RIIO3_Risk_Comp'!Y36/'N2.3_RIIO3_Risk_And_Volumes'!AI36,0))</f>
        <v>0</v>
      </c>
      <c r="BE36" s="172">
        <f>IF(IFERROR('N2.4_RIIO3_Risk_Comp'!Z36/'N2.3_RIIO3_Risk_And_Volumes'!AJ36,0)&lt;0,"Error",IFERROR('N2.4_RIIO3_Risk_Comp'!Z36/'N2.3_RIIO3_Risk_And_Volumes'!AJ36,0))</f>
        <v>0</v>
      </c>
      <c r="BF36" s="172">
        <f>IF(IFERROR('N2.4_RIIO3_Risk_Comp'!AA36/'N2.3_RIIO3_Risk_And_Volumes'!AK36,0)&lt;0,"Error",IFERROR('N2.4_RIIO3_Risk_Comp'!AA36/'N2.3_RIIO3_Risk_And_Volumes'!AK36,0))</f>
        <v>0</v>
      </c>
      <c r="BG36" s="172">
        <f>IF(IFERROR('N2.4_RIIO3_Risk_Comp'!AB36/'N2.3_RIIO3_Risk_And_Volumes'!AL36,0)&lt;0,"Error",IFERROR('N2.4_RIIO3_Risk_Comp'!AB36/'N2.3_RIIO3_Risk_And_Volumes'!AL36,0))</f>
        <v>0</v>
      </c>
      <c r="BH36" s="172">
        <f>IF(IFERROR('N2.4_RIIO3_Risk_Comp'!AC36/'N2.3_RIIO3_Risk_And_Volumes'!AM36,0)&lt;0,"Error",IFERROR('N2.4_RIIO3_Risk_Comp'!AC36/'N2.3_RIIO3_Risk_And_Volumes'!AM36,0))</f>
        <v>0</v>
      </c>
      <c r="BI36" s="172">
        <f>IF(IFERROR('N2.4_RIIO3_Risk_Comp'!AD36/'N2.3_RIIO3_Risk_And_Volumes'!AN36,0)&lt;0,"Error",IFERROR('N2.4_RIIO3_Risk_Comp'!AD36/'N2.3_RIIO3_Risk_And_Volumes'!AN36,0))</f>
        <v>0</v>
      </c>
      <c r="BJ36" s="172">
        <f>IF(IFERROR('N2.4_RIIO3_Risk_Comp'!AE36/'N2.3_RIIO3_Risk_And_Volumes'!AO36,0)&lt;0,"Error",IFERROR('N2.4_RIIO3_Risk_Comp'!AE36/'N2.3_RIIO3_Risk_And_Volumes'!AO36,0))</f>
        <v>0</v>
      </c>
      <c r="BK36" s="172">
        <f>IF(IFERROR('N2.4_RIIO3_Risk_Comp'!AF36/'N2.3_RIIO3_Risk_And_Volumes'!AP36,0)&lt;0,"Error",IFERROR('N2.4_RIIO3_Risk_Comp'!AF36/'N2.3_RIIO3_Risk_And_Volumes'!AP36,0))</f>
        <v>0</v>
      </c>
      <c r="BL36" s="172">
        <f>IF(IFERROR('N2.4_RIIO3_Risk_Comp'!AG36/'N2.3_RIIO3_Risk_And_Volumes'!AQ36,0)&lt;0,"Error",IFERROR('N2.4_RIIO3_Risk_Comp'!AG36/'N2.3_RIIO3_Risk_And_Volumes'!AQ36,0))</f>
        <v>0</v>
      </c>
      <c r="BM36" s="297">
        <f>IF(IFERROR('N2.4_RIIO3_Risk_Comp'!AH36/'N2.3_RIIO3_Risk_And_Volumes'!AR36,0)&lt;0,"Error",IFERROR('N2.4_RIIO3_Risk_Comp'!AH36/'N2.3_RIIO3_Risk_And_Volumes'!AR36,0))</f>
        <v>0</v>
      </c>
      <c r="BO36" s="63">
        <f t="shared" si="7"/>
        <v>0</v>
      </c>
      <c r="BP36" s="63">
        <f t="shared" si="8"/>
        <v>0</v>
      </c>
      <c r="BQ36" s="63">
        <f t="shared" si="9"/>
        <v>0</v>
      </c>
      <c r="BR36" s="63">
        <f>IF(IFERROR(BO36/'N2.3_RIIO3_Risk_And_Volumes'!BN36,0)&lt;0,"Error",IFERROR(BO36/'N2.3_RIIO3_Risk_And_Volumes'!BN36,0))</f>
        <v>0</v>
      </c>
      <c r="BS36" s="63">
        <f>IF(IFERROR('N2.4_RIIO3_Risk_Comp'!BP36/'N2.3_RIIO3_Risk_And_Volumes'!BP36,0)&lt;0,"Error",IFERROR('N2.4_RIIO3_Risk_Comp'!BP36/'N2.3_RIIO3_Risk_And_Volumes'!BP36,0))</f>
        <v>0</v>
      </c>
      <c r="BT36" s="63">
        <f>IF(IFERROR('N2.4_RIIO3_Risk_Comp'!BQ36/'N2.3_RIIO3_Risk_And_Volumes'!BR36,0)&lt;0,"Error",IFERROR('N2.4_RIIO3_Risk_Comp'!BQ36/'N2.3_RIIO3_Risk_And_Volumes'!BR36,0))</f>
        <v>0</v>
      </c>
    </row>
    <row r="37" spans="1:72" hidden="1">
      <c r="A37" t="s">
        <v>959</v>
      </c>
      <c r="B37" s="108" t="s">
        <v>305</v>
      </c>
      <c r="C37" s="144" t="str">
        <f>IF($D$2="ET",VLOOKUP(B37,'N0.7_Lookup_References'!$E$13:$K$71,2,FALSE),IF('N2.1_Network_Risk_Summary'!$C$2="GD",VLOOKUP(B37,'N0.7_Lookup_References'!$E$13:$K$73,4,FALSE),IF($D$2="GT",VLOOKUP(B37,'N0.7_Lookup_References'!$E$13:$K$71,6,FALSE),"")))</f>
        <v>No entry required</v>
      </c>
      <c r="D37" s="163" t="s">
        <v>441</v>
      </c>
      <c r="E37" s="289"/>
      <c r="F37" s="247"/>
      <c r="G37" s="247"/>
      <c r="H37" s="247"/>
      <c r="I37" s="247"/>
      <c r="J37" s="247"/>
      <c r="K37" s="247"/>
      <c r="L37" s="247"/>
      <c r="M37" s="247"/>
      <c r="N37" s="290"/>
      <c r="O37" s="289"/>
      <c r="P37" s="247"/>
      <c r="Q37" s="247"/>
      <c r="R37" s="247"/>
      <c r="S37" s="247"/>
      <c r="T37" s="247"/>
      <c r="U37" s="247"/>
      <c r="V37" s="247"/>
      <c r="W37" s="247"/>
      <c r="X37" s="290"/>
      <c r="Y37" s="289"/>
      <c r="Z37" s="247"/>
      <c r="AA37" s="247"/>
      <c r="AB37" s="247"/>
      <c r="AC37" s="247"/>
      <c r="AD37" s="247"/>
      <c r="AE37" s="247"/>
      <c r="AF37" s="247"/>
      <c r="AG37" s="247"/>
      <c r="AH37" s="290"/>
      <c r="AJ37" s="296">
        <f>IF(IFERROR(E37/'N2.3_RIIO3_Risk_And_Volumes'!$E37,0)&lt;0,"Error",IFERROR(E37/'N2.3_RIIO3_Risk_And_Volumes'!$E37,0))</f>
        <v>0</v>
      </c>
      <c r="AK37" s="172">
        <f>IF(IFERROR(F37/'N2.3_RIIO3_Risk_And_Volumes'!F37,0)&lt;0,"Error",IFERROR(F37/'N2.3_RIIO3_Risk_And_Volumes'!F37,0))</f>
        <v>0</v>
      </c>
      <c r="AL37" s="172">
        <f>IF(IFERROR(G37/'N2.3_RIIO3_Risk_And_Volumes'!G37,0)&lt;0,"Error",IFERROR(G37/'N2.3_RIIO3_Risk_And_Volumes'!G37,0))</f>
        <v>0</v>
      </c>
      <c r="AM37" s="172">
        <f>IF(IFERROR(H37/'N2.3_RIIO3_Risk_And_Volumes'!H37,0)&lt;0,"Error",IFERROR(H37/'N2.3_RIIO3_Risk_And_Volumes'!H37,0))</f>
        <v>0</v>
      </c>
      <c r="AN37" s="172">
        <f>IF(IFERROR(I37/'N2.3_RIIO3_Risk_And_Volumes'!I37,0)&lt;0,"Error",IFERROR(I37/'N2.3_RIIO3_Risk_And_Volumes'!I37,0))</f>
        <v>0</v>
      </c>
      <c r="AO37" s="172">
        <f>IF(IFERROR(J37/'N2.3_RIIO3_Risk_And_Volumes'!J37,0)&lt;0,"Error",IFERROR(J37/'N2.3_RIIO3_Risk_And_Volumes'!J37,0))</f>
        <v>0</v>
      </c>
      <c r="AP37" s="172">
        <f>IF(IFERROR(K37/'N2.3_RIIO3_Risk_And_Volumes'!K37,0)&lt;0,"Error",IFERROR(K37/'N2.3_RIIO3_Risk_And_Volumes'!K37,0))</f>
        <v>0</v>
      </c>
      <c r="AQ37" s="172">
        <f>IF(IFERROR(L37/'N2.3_RIIO3_Risk_And_Volumes'!L37,0)&lt;0,"Error",IFERROR(L37/'N2.3_RIIO3_Risk_And_Volumes'!L37,0))</f>
        <v>0</v>
      </c>
      <c r="AR37" s="172">
        <f>IF(IFERROR(M37/'N2.3_RIIO3_Risk_And_Volumes'!M37,0)&lt;0,"Error",IFERROR(M37/'N2.3_RIIO3_Risk_And_Volumes'!M37,0))</f>
        <v>0</v>
      </c>
      <c r="AS37" s="297">
        <f>IF(IFERROR(N37/'N2.3_RIIO3_Risk_And_Volumes'!N37,0)&lt;0,"Error",IFERROR(N37/'N2.3_RIIO3_Risk_And_Volumes'!N37,0))</f>
        <v>0</v>
      </c>
      <c r="AT37" s="296">
        <f>IF(IFERROR('N2.4_RIIO3_Risk_Comp'!O37/'N2.3_RIIO3_Risk_And_Volumes'!O37,0)&lt;0,"Error",IFERROR('N2.4_RIIO3_Risk_Comp'!O37/'N2.3_RIIO3_Risk_And_Volumes'!O37,0))</f>
        <v>0</v>
      </c>
      <c r="AU37" s="172">
        <f>IF(IFERROR('N2.4_RIIO3_Risk_Comp'!P37/'N2.3_RIIO3_Risk_And_Volumes'!P37,0)&lt;0,"Error",IFERROR('N2.4_RIIO3_Risk_Comp'!P37/'N2.3_RIIO3_Risk_And_Volumes'!P37,0))</f>
        <v>0</v>
      </c>
      <c r="AV37" s="172">
        <f>IF(IFERROR('N2.4_RIIO3_Risk_Comp'!Q37/'N2.3_RIIO3_Risk_And_Volumes'!Q37,0)&lt;0,"Error",IFERROR('N2.4_RIIO3_Risk_Comp'!Q37/'N2.3_RIIO3_Risk_And_Volumes'!Q37,0))</f>
        <v>0</v>
      </c>
      <c r="AW37" s="172">
        <f>IF(IFERROR('N2.4_RIIO3_Risk_Comp'!R37/'N2.3_RIIO3_Risk_And_Volumes'!R37,0)&lt;0,"Error",IFERROR('N2.4_RIIO3_Risk_Comp'!R37/'N2.3_RIIO3_Risk_And_Volumes'!R37,0))</f>
        <v>0</v>
      </c>
      <c r="AX37" s="172">
        <f>IF(IFERROR('N2.4_RIIO3_Risk_Comp'!S37/'N2.3_RIIO3_Risk_And_Volumes'!S37,0)&lt;0,"Error",IFERROR('N2.4_RIIO3_Risk_Comp'!S37/'N2.3_RIIO3_Risk_And_Volumes'!S37,0))</f>
        <v>0</v>
      </c>
      <c r="AY37" s="172">
        <f>IF(IFERROR('N2.4_RIIO3_Risk_Comp'!T37/'N2.3_RIIO3_Risk_And_Volumes'!T37,0)&lt;0,"Error",IFERROR('N2.4_RIIO3_Risk_Comp'!T37/'N2.3_RIIO3_Risk_And_Volumes'!T37,0))</f>
        <v>0</v>
      </c>
      <c r="AZ37" s="172">
        <f>IF(IFERROR('N2.4_RIIO3_Risk_Comp'!U37/'N2.3_RIIO3_Risk_And_Volumes'!U37,0)&lt;0,"Error",IFERROR('N2.4_RIIO3_Risk_Comp'!U37/'N2.3_RIIO3_Risk_And_Volumes'!U37,0))</f>
        <v>0</v>
      </c>
      <c r="BA37" s="172">
        <f>IF(IFERROR('N2.4_RIIO3_Risk_Comp'!V37/'N2.3_RIIO3_Risk_And_Volumes'!V37,0)&lt;0,"Error",IFERROR('N2.4_RIIO3_Risk_Comp'!V37/'N2.3_RIIO3_Risk_And_Volumes'!V37,0))</f>
        <v>0</v>
      </c>
      <c r="BB37" s="172">
        <f>IF(IFERROR('N2.4_RIIO3_Risk_Comp'!W37/'N2.3_RIIO3_Risk_And_Volumes'!W37,0)&lt;0,"Error",IFERROR('N2.4_RIIO3_Risk_Comp'!W37/'N2.3_RIIO3_Risk_And_Volumes'!W37,0))</f>
        <v>0</v>
      </c>
      <c r="BC37" s="303">
        <f>IF(IFERROR('N2.4_RIIO3_Risk_Comp'!X37/'N2.3_RIIO3_Risk_And_Volumes'!X37,0)&lt;0,"Error",IFERROR('N2.4_RIIO3_Risk_Comp'!X37/'N2.3_RIIO3_Risk_And_Volumes'!X37,0))</f>
        <v>0</v>
      </c>
      <c r="BD37" s="296">
        <f>IF(IFERROR('N2.4_RIIO3_Risk_Comp'!Y37/'N2.3_RIIO3_Risk_And_Volumes'!AI37,0)&lt;0,"Error",IFERROR('N2.4_RIIO3_Risk_Comp'!Y37/'N2.3_RIIO3_Risk_And_Volumes'!AI37,0))</f>
        <v>0</v>
      </c>
      <c r="BE37" s="172">
        <f>IF(IFERROR('N2.4_RIIO3_Risk_Comp'!Z37/'N2.3_RIIO3_Risk_And_Volumes'!AJ37,0)&lt;0,"Error",IFERROR('N2.4_RIIO3_Risk_Comp'!Z37/'N2.3_RIIO3_Risk_And_Volumes'!AJ37,0))</f>
        <v>0</v>
      </c>
      <c r="BF37" s="172">
        <f>IF(IFERROR('N2.4_RIIO3_Risk_Comp'!AA37/'N2.3_RIIO3_Risk_And_Volumes'!AK37,0)&lt;0,"Error",IFERROR('N2.4_RIIO3_Risk_Comp'!AA37/'N2.3_RIIO3_Risk_And_Volumes'!AK37,0))</f>
        <v>0</v>
      </c>
      <c r="BG37" s="172">
        <f>IF(IFERROR('N2.4_RIIO3_Risk_Comp'!AB37/'N2.3_RIIO3_Risk_And_Volumes'!AL37,0)&lt;0,"Error",IFERROR('N2.4_RIIO3_Risk_Comp'!AB37/'N2.3_RIIO3_Risk_And_Volumes'!AL37,0))</f>
        <v>0</v>
      </c>
      <c r="BH37" s="172">
        <f>IF(IFERROR('N2.4_RIIO3_Risk_Comp'!AC37/'N2.3_RIIO3_Risk_And_Volumes'!AM37,0)&lt;0,"Error",IFERROR('N2.4_RIIO3_Risk_Comp'!AC37/'N2.3_RIIO3_Risk_And_Volumes'!AM37,0))</f>
        <v>0</v>
      </c>
      <c r="BI37" s="172">
        <f>IF(IFERROR('N2.4_RIIO3_Risk_Comp'!AD37/'N2.3_RIIO3_Risk_And_Volumes'!AN37,0)&lt;0,"Error",IFERROR('N2.4_RIIO3_Risk_Comp'!AD37/'N2.3_RIIO3_Risk_And_Volumes'!AN37,0))</f>
        <v>0</v>
      </c>
      <c r="BJ37" s="172">
        <f>IF(IFERROR('N2.4_RIIO3_Risk_Comp'!AE37/'N2.3_RIIO3_Risk_And_Volumes'!AO37,0)&lt;0,"Error",IFERROR('N2.4_RIIO3_Risk_Comp'!AE37/'N2.3_RIIO3_Risk_And_Volumes'!AO37,0))</f>
        <v>0</v>
      </c>
      <c r="BK37" s="172">
        <f>IF(IFERROR('N2.4_RIIO3_Risk_Comp'!AF37/'N2.3_RIIO3_Risk_And_Volumes'!AP37,0)&lt;0,"Error",IFERROR('N2.4_RIIO3_Risk_Comp'!AF37/'N2.3_RIIO3_Risk_And_Volumes'!AP37,0))</f>
        <v>0</v>
      </c>
      <c r="BL37" s="172">
        <f>IF(IFERROR('N2.4_RIIO3_Risk_Comp'!AG37/'N2.3_RIIO3_Risk_And_Volumes'!AQ37,0)&lt;0,"Error",IFERROR('N2.4_RIIO3_Risk_Comp'!AG37/'N2.3_RIIO3_Risk_And_Volumes'!AQ37,0))</f>
        <v>0</v>
      </c>
      <c r="BM37" s="297">
        <f>IF(IFERROR('N2.4_RIIO3_Risk_Comp'!AH37/'N2.3_RIIO3_Risk_And_Volumes'!AR37,0)&lt;0,"Error",IFERROR('N2.4_RIIO3_Risk_Comp'!AH37/'N2.3_RIIO3_Risk_And_Volumes'!AR37,0))</f>
        <v>0</v>
      </c>
      <c r="BO37" s="63">
        <f t="shared" si="7"/>
        <v>0</v>
      </c>
      <c r="BP37" s="63">
        <f t="shared" si="8"/>
        <v>0</v>
      </c>
      <c r="BQ37" s="63">
        <f t="shared" si="9"/>
        <v>0</v>
      </c>
      <c r="BR37" s="63">
        <f>IF(IFERROR(BO37/'N2.3_RIIO3_Risk_And_Volumes'!BN37,0)&lt;0,"Error",IFERROR(BO37/'N2.3_RIIO3_Risk_And_Volumes'!BN37,0))</f>
        <v>0</v>
      </c>
      <c r="BS37" s="63">
        <f>IF(IFERROR('N2.4_RIIO3_Risk_Comp'!BP37/'N2.3_RIIO3_Risk_And_Volumes'!BP37,0)&lt;0,"Error",IFERROR('N2.4_RIIO3_Risk_Comp'!BP37/'N2.3_RIIO3_Risk_And_Volumes'!BP37,0))</f>
        <v>0</v>
      </c>
      <c r="BT37" s="63">
        <f>IF(IFERROR('N2.4_RIIO3_Risk_Comp'!BQ37/'N2.3_RIIO3_Risk_And_Volumes'!BR37,0)&lt;0,"Error",IFERROR('N2.4_RIIO3_Risk_Comp'!BQ37/'N2.3_RIIO3_Risk_And_Volumes'!BR37,0))</f>
        <v>0</v>
      </c>
    </row>
    <row r="38" spans="1:72" hidden="1">
      <c r="A38" t="s">
        <v>959</v>
      </c>
      <c r="B38" s="108" t="s">
        <v>309</v>
      </c>
      <c r="C38" s="144" t="str">
        <f>IF($D$2="ET",VLOOKUP(B38,'N0.7_Lookup_References'!$E$13:$K$71,2,FALSE),IF('N2.1_Network_Risk_Summary'!$C$2="GD",VLOOKUP(B38,'N0.7_Lookup_References'!$E$13:$K$73,4,FALSE),IF($D$2="GT",VLOOKUP(B38,'N0.7_Lookup_References'!$E$13:$K$71,6,FALSE),"")))</f>
        <v>No entry required</v>
      </c>
      <c r="D38" s="163" t="s">
        <v>441</v>
      </c>
      <c r="E38" s="289"/>
      <c r="F38" s="247"/>
      <c r="G38" s="247"/>
      <c r="H38" s="247"/>
      <c r="I38" s="247"/>
      <c r="J38" s="247"/>
      <c r="K38" s="247"/>
      <c r="L38" s="247"/>
      <c r="M38" s="247"/>
      <c r="N38" s="290"/>
      <c r="O38" s="289"/>
      <c r="P38" s="247"/>
      <c r="Q38" s="247"/>
      <c r="R38" s="247"/>
      <c r="S38" s="247"/>
      <c r="T38" s="247"/>
      <c r="U38" s="247"/>
      <c r="V38" s="247"/>
      <c r="W38" s="247"/>
      <c r="X38" s="290"/>
      <c r="Y38" s="289"/>
      <c r="Z38" s="247"/>
      <c r="AA38" s="247"/>
      <c r="AB38" s="247"/>
      <c r="AC38" s="247"/>
      <c r="AD38" s="247"/>
      <c r="AE38" s="247"/>
      <c r="AF38" s="247"/>
      <c r="AG38" s="247"/>
      <c r="AH38" s="290"/>
      <c r="AJ38" s="296">
        <f>IF(IFERROR(E38/'N2.3_RIIO3_Risk_And_Volumes'!$E38,0)&lt;0,"Error",IFERROR(E38/'N2.3_RIIO3_Risk_And_Volumes'!$E38,0))</f>
        <v>0</v>
      </c>
      <c r="AK38" s="172">
        <f>IF(IFERROR(F38/'N2.3_RIIO3_Risk_And_Volumes'!F38,0)&lt;0,"Error",IFERROR(F38/'N2.3_RIIO3_Risk_And_Volumes'!F38,0))</f>
        <v>0</v>
      </c>
      <c r="AL38" s="172">
        <f>IF(IFERROR(G38/'N2.3_RIIO3_Risk_And_Volumes'!G38,0)&lt;0,"Error",IFERROR(G38/'N2.3_RIIO3_Risk_And_Volumes'!G38,0))</f>
        <v>0</v>
      </c>
      <c r="AM38" s="172">
        <f>IF(IFERROR(H38/'N2.3_RIIO3_Risk_And_Volumes'!H38,0)&lt;0,"Error",IFERROR(H38/'N2.3_RIIO3_Risk_And_Volumes'!H38,0))</f>
        <v>0</v>
      </c>
      <c r="AN38" s="172">
        <f>IF(IFERROR(I38/'N2.3_RIIO3_Risk_And_Volumes'!I38,0)&lt;0,"Error",IFERROR(I38/'N2.3_RIIO3_Risk_And_Volumes'!I38,0))</f>
        <v>0</v>
      </c>
      <c r="AO38" s="172">
        <f>IF(IFERROR(J38/'N2.3_RIIO3_Risk_And_Volumes'!J38,0)&lt;0,"Error",IFERROR(J38/'N2.3_RIIO3_Risk_And_Volumes'!J38,0))</f>
        <v>0</v>
      </c>
      <c r="AP38" s="172">
        <f>IF(IFERROR(K38/'N2.3_RIIO3_Risk_And_Volumes'!K38,0)&lt;0,"Error",IFERROR(K38/'N2.3_RIIO3_Risk_And_Volumes'!K38,0))</f>
        <v>0</v>
      </c>
      <c r="AQ38" s="172">
        <f>IF(IFERROR(L38/'N2.3_RIIO3_Risk_And_Volumes'!L38,0)&lt;0,"Error",IFERROR(L38/'N2.3_RIIO3_Risk_And_Volumes'!L38,0))</f>
        <v>0</v>
      </c>
      <c r="AR38" s="172">
        <f>IF(IFERROR(M38/'N2.3_RIIO3_Risk_And_Volumes'!M38,0)&lt;0,"Error",IFERROR(M38/'N2.3_RIIO3_Risk_And_Volumes'!M38,0))</f>
        <v>0</v>
      </c>
      <c r="AS38" s="297">
        <f>IF(IFERROR(N38/'N2.3_RIIO3_Risk_And_Volumes'!N38,0)&lt;0,"Error",IFERROR(N38/'N2.3_RIIO3_Risk_And_Volumes'!N38,0))</f>
        <v>0</v>
      </c>
      <c r="AT38" s="296">
        <f>IF(IFERROR('N2.4_RIIO3_Risk_Comp'!O38/'N2.3_RIIO3_Risk_And_Volumes'!O38,0)&lt;0,"Error",IFERROR('N2.4_RIIO3_Risk_Comp'!O38/'N2.3_RIIO3_Risk_And_Volumes'!O38,0))</f>
        <v>0</v>
      </c>
      <c r="AU38" s="172">
        <f>IF(IFERROR('N2.4_RIIO3_Risk_Comp'!P38/'N2.3_RIIO3_Risk_And_Volumes'!P38,0)&lt;0,"Error",IFERROR('N2.4_RIIO3_Risk_Comp'!P38/'N2.3_RIIO3_Risk_And_Volumes'!P38,0))</f>
        <v>0</v>
      </c>
      <c r="AV38" s="172">
        <f>IF(IFERROR('N2.4_RIIO3_Risk_Comp'!Q38/'N2.3_RIIO3_Risk_And_Volumes'!Q38,0)&lt;0,"Error",IFERROR('N2.4_RIIO3_Risk_Comp'!Q38/'N2.3_RIIO3_Risk_And_Volumes'!Q38,0))</f>
        <v>0</v>
      </c>
      <c r="AW38" s="172">
        <f>IF(IFERROR('N2.4_RIIO3_Risk_Comp'!R38/'N2.3_RIIO3_Risk_And_Volumes'!R38,0)&lt;0,"Error",IFERROR('N2.4_RIIO3_Risk_Comp'!R38/'N2.3_RIIO3_Risk_And_Volumes'!R38,0))</f>
        <v>0</v>
      </c>
      <c r="AX38" s="172">
        <f>IF(IFERROR('N2.4_RIIO3_Risk_Comp'!S38/'N2.3_RIIO3_Risk_And_Volumes'!S38,0)&lt;0,"Error",IFERROR('N2.4_RIIO3_Risk_Comp'!S38/'N2.3_RIIO3_Risk_And_Volumes'!S38,0))</f>
        <v>0</v>
      </c>
      <c r="AY38" s="172">
        <f>IF(IFERROR('N2.4_RIIO3_Risk_Comp'!T38/'N2.3_RIIO3_Risk_And_Volumes'!T38,0)&lt;0,"Error",IFERROR('N2.4_RIIO3_Risk_Comp'!T38/'N2.3_RIIO3_Risk_And_Volumes'!T38,0))</f>
        <v>0</v>
      </c>
      <c r="AZ38" s="172">
        <f>IF(IFERROR('N2.4_RIIO3_Risk_Comp'!U38/'N2.3_RIIO3_Risk_And_Volumes'!U38,0)&lt;0,"Error",IFERROR('N2.4_RIIO3_Risk_Comp'!U38/'N2.3_RIIO3_Risk_And_Volumes'!U38,0))</f>
        <v>0</v>
      </c>
      <c r="BA38" s="172">
        <f>IF(IFERROR('N2.4_RIIO3_Risk_Comp'!V38/'N2.3_RIIO3_Risk_And_Volumes'!V38,0)&lt;0,"Error",IFERROR('N2.4_RIIO3_Risk_Comp'!V38/'N2.3_RIIO3_Risk_And_Volumes'!V38,0))</f>
        <v>0</v>
      </c>
      <c r="BB38" s="172">
        <f>IF(IFERROR('N2.4_RIIO3_Risk_Comp'!W38/'N2.3_RIIO3_Risk_And_Volumes'!W38,0)&lt;0,"Error",IFERROR('N2.4_RIIO3_Risk_Comp'!W38/'N2.3_RIIO3_Risk_And_Volumes'!W38,0))</f>
        <v>0</v>
      </c>
      <c r="BC38" s="303">
        <f>IF(IFERROR('N2.4_RIIO3_Risk_Comp'!X38/'N2.3_RIIO3_Risk_And_Volumes'!X38,0)&lt;0,"Error",IFERROR('N2.4_RIIO3_Risk_Comp'!X38/'N2.3_RIIO3_Risk_And_Volumes'!X38,0))</f>
        <v>0</v>
      </c>
      <c r="BD38" s="296">
        <f>IF(IFERROR('N2.4_RIIO3_Risk_Comp'!Y38/'N2.3_RIIO3_Risk_And_Volumes'!AI38,0)&lt;0,"Error",IFERROR('N2.4_RIIO3_Risk_Comp'!Y38/'N2.3_RIIO3_Risk_And_Volumes'!AI38,0))</f>
        <v>0</v>
      </c>
      <c r="BE38" s="172">
        <f>IF(IFERROR('N2.4_RIIO3_Risk_Comp'!Z38/'N2.3_RIIO3_Risk_And_Volumes'!AJ38,0)&lt;0,"Error",IFERROR('N2.4_RIIO3_Risk_Comp'!Z38/'N2.3_RIIO3_Risk_And_Volumes'!AJ38,0))</f>
        <v>0</v>
      </c>
      <c r="BF38" s="172">
        <f>IF(IFERROR('N2.4_RIIO3_Risk_Comp'!AA38/'N2.3_RIIO3_Risk_And_Volumes'!AK38,0)&lt;0,"Error",IFERROR('N2.4_RIIO3_Risk_Comp'!AA38/'N2.3_RIIO3_Risk_And_Volumes'!AK38,0))</f>
        <v>0</v>
      </c>
      <c r="BG38" s="172">
        <f>IF(IFERROR('N2.4_RIIO3_Risk_Comp'!AB38/'N2.3_RIIO3_Risk_And_Volumes'!AL38,0)&lt;0,"Error",IFERROR('N2.4_RIIO3_Risk_Comp'!AB38/'N2.3_RIIO3_Risk_And_Volumes'!AL38,0))</f>
        <v>0</v>
      </c>
      <c r="BH38" s="172">
        <f>IF(IFERROR('N2.4_RIIO3_Risk_Comp'!AC38/'N2.3_RIIO3_Risk_And_Volumes'!AM38,0)&lt;0,"Error",IFERROR('N2.4_RIIO3_Risk_Comp'!AC38/'N2.3_RIIO3_Risk_And_Volumes'!AM38,0))</f>
        <v>0</v>
      </c>
      <c r="BI38" s="172">
        <f>IF(IFERROR('N2.4_RIIO3_Risk_Comp'!AD38/'N2.3_RIIO3_Risk_And_Volumes'!AN38,0)&lt;0,"Error",IFERROR('N2.4_RIIO3_Risk_Comp'!AD38/'N2.3_RIIO3_Risk_And_Volumes'!AN38,0))</f>
        <v>0</v>
      </c>
      <c r="BJ38" s="172">
        <f>IF(IFERROR('N2.4_RIIO3_Risk_Comp'!AE38/'N2.3_RIIO3_Risk_And_Volumes'!AO38,0)&lt;0,"Error",IFERROR('N2.4_RIIO3_Risk_Comp'!AE38/'N2.3_RIIO3_Risk_And_Volumes'!AO38,0))</f>
        <v>0</v>
      </c>
      <c r="BK38" s="172">
        <f>IF(IFERROR('N2.4_RIIO3_Risk_Comp'!AF38/'N2.3_RIIO3_Risk_And_Volumes'!AP38,0)&lt;0,"Error",IFERROR('N2.4_RIIO3_Risk_Comp'!AF38/'N2.3_RIIO3_Risk_And_Volumes'!AP38,0))</f>
        <v>0</v>
      </c>
      <c r="BL38" s="172">
        <f>IF(IFERROR('N2.4_RIIO3_Risk_Comp'!AG38/'N2.3_RIIO3_Risk_And_Volumes'!AQ38,0)&lt;0,"Error",IFERROR('N2.4_RIIO3_Risk_Comp'!AG38/'N2.3_RIIO3_Risk_And_Volumes'!AQ38,0))</f>
        <v>0</v>
      </c>
      <c r="BM38" s="297">
        <f>IF(IFERROR('N2.4_RIIO3_Risk_Comp'!AH38/'N2.3_RIIO3_Risk_And_Volumes'!AR38,0)&lt;0,"Error",IFERROR('N2.4_RIIO3_Risk_Comp'!AH38/'N2.3_RIIO3_Risk_And_Volumes'!AR38,0))</f>
        <v>0</v>
      </c>
      <c r="BO38" s="63">
        <f t="shared" si="7"/>
        <v>0</v>
      </c>
      <c r="BP38" s="63">
        <f t="shared" si="8"/>
        <v>0</v>
      </c>
      <c r="BQ38" s="63">
        <f t="shared" si="9"/>
        <v>0</v>
      </c>
      <c r="BR38" s="63">
        <f>IF(IFERROR(BO38/'N2.3_RIIO3_Risk_And_Volumes'!BN38,0)&lt;0,"Error",IFERROR(BO38/'N2.3_RIIO3_Risk_And_Volumes'!BN38,0))</f>
        <v>0</v>
      </c>
      <c r="BS38" s="63">
        <f>IF(IFERROR('N2.4_RIIO3_Risk_Comp'!BP38/'N2.3_RIIO3_Risk_And_Volumes'!BP38,0)&lt;0,"Error",IFERROR('N2.4_RIIO3_Risk_Comp'!BP38/'N2.3_RIIO3_Risk_And_Volumes'!BP38,0))</f>
        <v>0</v>
      </c>
      <c r="BT38" s="63">
        <f>IF(IFERROR('N2.4_RIIO3_Risk_Comp'!BQ38/'N2.3_RIIO3_Risk_And_Volumes'!BR38,0)&lt;0,"Error",IFERROR('N2.4_RIIO3_Risk_Comp'!BQ38/'N2.3_RIIO3_Risk_And_Volumes'!BR38,0))</f>
        <v>0</v>
      </c>
    </row>
    <row r="39" spans="1:72" hidden="1">
      <c r="A39" t="s">
        <v>959</v>
      </c>
      <c r="B39" s="108" t="s">
        <v>312</v>
      </c>
      <c r="C39" s="144" t="str">
        <f>IF($D$2="ET",VLOOKUP(B39,'N0.7_Lookup_References'!$E$13:$K$71,2,FALSE),IF('N2.1_Network_Risk_Summary'!$C$2="GD",VLOOKUP(B39,'N0.7_Lookup_References'!$E$13:$K$73,4,FALSE),IF($D$2="GT",VLOOKUP(B39,'N0.7_Lookup_References'!$E$13:$K$71,6,FALSE),"")))</f>
        <v>No entry required</v>
      </c>
      <c r="D39" s="163" t="s">
        <v>441</v>
      </c>
      <c r="E39" s="289"/>
      <c r="F39" s="247"/>
      <c r="G39" s="247"/>
      <c r="H39" s="247"/>
      <c r="I39" s="247"/>
      <c r="J39" s="247"/>
      <c r="K39" s="247"/>
      <c r="L39" s="247"/>
      <c r="M39" s="247"/>
      <c r="N39" s="290"/>
      <c r="O39" s="289"/>
      <c r="P39" s="247"/>
      <c r="Q39" s="247"/>
      <c r="R39" s="247"/>
      <c r="S39" s="247"/>
      <c r="T39" s="247"/>
      <c r="U39" s="247"/>
      <c r="V39" s="247"/>
      <c r="W39" s="247"/>
      <c r="X39" s="290"/>
      <c r="Y39" s="289"/>
      <c r="Z39" s="247"/>
      <c r="AA39" s="247"/>
      <c r="AB39" s="247"/>
      <c r="AC39" s="247"/>
      <c r="AD39" s="247"/>
      <c r="AE39" s="247"/>
      <c r="AF39" s="247"/>
      <c r="AG39" s="247"/>
      <c r="AH39" s="290"/>
      <c r="AJ39" s="296">
        <f>IF(IFERROR(E39/'N2.3_RIIO3_Risk_And_Volumes'!$E39,0)&lt;0,"Error",IFERROR(E39/'N2.3_RIIO3_Risk_And_Volumes'!$E39,0))</f>
        <v>0</v>
      </c>
      <c r="AK39" s="172">
        <f>IF(IFERROR(F39/'N2.3_RIIO3_Risk_And_Volumes'!F39,0)&lt;0,"Error",IFERROR(F39/'N2.3_RIIO3_Risk_And_Volumes'!F39,0))</f>
        <v>0</v>
      </c>
      <c r="AL39" s="172">
        <f>IF(IFERROR(G39/'N2.3_RIIO3_Risk_And_Volumes'!G39,0)&lt;0,"Error",IFERROR(G39/'N2.3_RIIO3_Risk_And_Volumes'!G39,0))</f>
        <v>0</v>
      </c>
      <c r="AM39" s="172">
        <f>IF(IFERROR(H39/'N2.3_RIIO3_Risk_And_Volumes'!H39,0)&lt;0,"Error",IFERROR(H39/'N2.3_RIIO3_Risk_And_Volumes'!H39,0))</f>
        <v>0</v>
      </c>
      <c r="AN39" s="172">
        <f>IF(IFERROR(I39/'N2.3_RIIO3_Risk_And_Volumes'!I39,0)&lt;0,"Error",IFERROR(I39/'N2.3_RIIO3_Risk_And_Volumes'!I39,0))</f>
        <v>0</v>
      </c>
      <c r="AO39" s="172">
        <f>IF(IFERROR(J39/'N2.3_RIIO3_Risk_And_Volumes'!J39,0)&lt;0,"Error",IFERROR(J39/'N2.3_RIIO3_Risk_And_Volumes'!J39,0))</f>
        <v>0</v>
      </c>
      <c r="AP39" s="172">
        <f>IF(IFERROR(K39/'N2.3_RIIO3_Risk_And_Volumes'!K39,0)&lt;0,"Error",IFERROR(K39/'N2.3_RIIO3_Risk_And_Volumes'!K39,0))</f>
        <v>0</v>
      </c>
      <c r="AQ39" s="172">
        <f>IF(IFERROR(L39/'N2.3_RIIO3_Risk_And_Volumes'!L39,0)&lt;0,"Error",IFERROR(L39/'N2.3_RIIO3_Risk_And_Volumes'!L39,0))</f>
        <v>0</v>
      </c>
      <c r="AR39" s="172">
        <f>IF(IFERROR(M39/'N2.3_RIIO3_Risk_And_Volumes'!M39,0)&lt;0,"Error",IFERROR(M39/'N2.3_RIIO3_Risk_And_Volumes'!M39,0))</f>
        <v>0</v>
      </c>
      <c r="AS39" s="297">
        <f>IF(IFERROR(N39/'N2.3_RIIO3_Risk_And_Volumes'!N39,0)&lt;0,"Error",IFERROR(N39/'N2.3_RIIO3_Risk_And_Volumes'!N39,0))</f>
        <v>0</v>
      </c>
      <c r="AT39" s="296">
        <f>IF(IFERROR('N2.4_RIIO3_Risk_Comp'!O39/'N2.3_RIIO3_Risk_And_Volumes'!O39,0)&lt;0,"Error",IFERROR('N2.4_RIIO3_Risk_Comp'!O39/'N2.3_RIIO3_Risk_And_Volumes'!O39,0))</f>
        <v>0</v>
      </c>
      <c r="AU39" s="172">
        <f>IF(IFERROR('N2.4_RIIO3_Risk_Comp'!P39/'N2.3_RIIO3_Risk_And_Volumes'!P39,0)&lt;0,"Error",IFERROR('N2.4_RIIO3_Risk_Comp'!P39/'N2.3_RIIO3_Risk_And_Volumes'!P39,0))</f>
        <v>0</v>
      </c>
      <c r="AV39" s="172">
        <f>IF(IFERROR('N2.4_RIIO3_Risk_Comp'!Q39/'N2.3_RIIO3_Risk_And_Volumes'!Q39,0)&lt;0,"Error",IFERROR('N2.4_RIIO3_Risk_Comp'!Q39/'N2.3_RIIO3_Risk_And_Volumes'!Q39,0))</f>
        <v>0</v>
      </c>
      <c r="AW39" s="172">
        <f>IF(IFERROR('N2.4_RIIO3_Risk_Comp'!R39/'N2.3_RIIO3_Risk_And_Volumes'!R39,0)&lt;0,"Error",IFERROR('N2.4_RIIO3_Risk_Comp'!R39/'N2.3_RIIO3_Risk_And_Volumes'!R39,0))</f>
        <v>0</v>
      </c>
      <c r="AX39" s="172">
        <f>IF(IFERROR('N2.4_RIIO3_Risk_Comp'!S39/'N2.3_RIIO3_Risk_And_Volumes'!S39,0)&lt;0,"Error",IFERROR('N2.4_RIIO3_Risk_Comp'!S39/'N2.3_RIIO3_Risk_And_Volumes'!S39,0))</f>
        <v>0</v>
      </c>
      <c r="AY39" s="172">
        <f>IF(IFERROR('N2.4_RIIO3_Risk_Comp'!T39/'N2.3_RIIO3_Risk_And_Volumes'!T39,0)&lt;0,"Error",IFERROR('N2.4_RIIO3_Risk_Comp'!T39/'N2.3_RIIO3_Risk_And_Volumes'!T39,0))</f>
        <v>0</v>
      </c>
      <c r="AZ39" s="172">
        <f>IF(IFERROR('N2.4_RIIO3_Risk_Comp'!U39/'N2.3_RIIO3_Risk_And_Volumes'!U39,0)&lt;0,"Error",IFERROR('N2.4_RIIO3_Risk_Comp'!U39/'N2.3_RIIO3_Risk_And_Volumes'!U39,0))</f>
        <v>0</v>
      </c>
      <c r="BA39" s="172">
        <f>IF(IFERROR('N2.4_RIIO3_Risk_Comp'!V39/'N2.3_RIIO3_Risk_And_Volumes'!V39,0)&lt;0,"Error",IFERROR('N2.4_RIIO3_Risk_Comp'!V39/'N2.3_RIIO3_Risk_And_Volumes'!V39,0))</f>
        <v>0</v>
      </c>
      <c r="BB39" s="172">
        <f>IF(IFERROR('N2.4_RIIO3_Risk_Comp'!W39/'N2.3_RIIO3_Risk_And_Volumes'!W39,0)&lt;0,"Error",IFERROR('N2.4_RIIO3_Risk_Comp'!W39/'N2.3_RIIO3_Risk_And_Volumes'!W39,0))</f>
        <v>0</v>
      </c>
      <c r="BC39" s="303">
        <f>IF(IFERROR('N2.4_RIIO3_Risk_Comp'!X39/'N2.3_RIIO3_Risk_And_Volumes'!X39,0)&lt;0,"Error",IFERROR('N2.4_RIIO3_Risk_Comp'!X39/'N2.3_RIIO3_Risk_And_Volumes'!X39,0))</f>
        <v>0</v>
      </c>
      <c r="BD39" s="296">
        <f>IF(IFERROR('N2.4_RIIO3_Risk_Comp'!Y39/'N2.3_RIIO3_Risk_And_Volumes'!AI39,0)&lt;0,"Error",IFERROR('N2.4_RIIO3_Risk_Comp'!Y39/'N2.3_RIIO3_Risk_And_Volumes'!AI39,0))</f>
        <v>0</v>
      </c>
      <c r="BE39" s="172">
        <f>IF(IFERROR('N2.4_RIIO3_Risk_Comp'!Z39/'N2.3_RIIO3_Risk_And_Volumes'!AJ39,0)&lt;0,"Error",IFERROR('N2.4_RIIO3_Risk_Comp'!Z39/'N2.3_RIIO3_Risk_And_Volumes'!AJ39,0))</f>
        <v>0</v>
      </c>
      <c r="BF39" s="172">
        <f>IF(IFERROR('N2.4_RIIO3_Risk_Comp'!AA39/'N2.3_RIIO3_Risk_And_Volumes'!AK39,0)&lt;0,"Error",IFERROR('N2.4_RIIO3_Risk_Comp'!AA39/'N2.3_RIIO3_Risk_And_Volumes'!AK39,0))</f>
        <v>0</v>
      </c>
      <c r="BG39" s="172">
        <f>IF(IFERROR('N2.4_RIIO3_Risk_Comp'!AB39/'N2.3_RIIO3_Risk_And_Volumes'!AL39,0)&lt;0,"Error",IFERROR('N2.4_RIIO3_Risk_Comp'!AB39/'N2.3_RIIO3_Risk_And_Volumes'!AL39,0))</f>
        <v>0</v>
      </c>
      <c r="BH39" s="172">
        <f>IF(IFERROR('N2.4_RIIO3_Risk_Comp'!AC39/'N2.3_RIIO3_Risk_And_Volumes'!AM39,0)&lt;0,"Error",IFERROR('N2.4_RIIO3_Risk_Comp'!AC39/'N2.3_RIIO3_Risk_And_Volumes'!AM39,0))</f>
        <v>0</v>
      </c>
      <c r="BI39" s="172">
        <f>IF(IFERROR('N2.4_RIIO3_Risk_Comp'!AD39/'N2.3_RIIO3_Risk_And_Volumes'!AN39,0)&lt;0,"Error",IFERROR('N2.4_RIIO3_Risk_Comp'!AD39/'N2.3_RIIO3_Risk_And_Volumes'!AN39,0))</f>
        <v>0</v>
      </c>
      <c r="BJ39" s="172">
        <f>IF(IFERROR('N2.4_RIIO3_Risk_Comp'!AE39/'N2.3_RIIO3_Risk_And_Volumes'!AO39,0)&lt;0,"Error",IFERROR('N2.4_RIIO3_Risk_Comp'!AE39/'N2.3_RIIO3_Risk_And_Volumes'!AO39,0))</f>
        <v>0</v>
      </c>
      <c r="BK39" s="172">
        <f>IF(IFERROR('N2.4_RIIO3_Risk_Comp'!AF39/'N2.3_RIIO3_Risk_And_Volumes'!AP39,0)&lt;0,"Error",IFERROR('N2.4_RIIO3_Risk_Comp'!AF39/'N2.3_RIIO3_Risk_And_Volumes'!AP39,0))</f>
        <v>0</v>
      </c>
      <c r="BL39" s="172">
        <f>IF(IFERROR('N2.4_RIIO3_Risk_Comp'!AG39/'N2.3_RIIO3_Risk_And_Volumes'!AQ39,0)&lt;0,"Error",IFERROR('N2.4_RIIO3_Risk_Comp'!AG39/'N2.3_RIIO3_Risk_And_Volumes'!AQ39,0))</f>
        <v>0</v>
      </c>
      <c r="BM39" s="297">
        <f>IF(IFERROR('N2.4_RIIO3_Risk_Comp'!AH39/'N2.3_RIIO3_Risk_And_Volumes'!AR39,0)&lt;0,"Error",IFERROR('N2.4_RIIO3_Risk_Comp'!AH39/'N2.3_RIIO3_Risk_And_Volumes'!AR39,0))</f>
        <v>0</v>
      </c>
      <c r="BO39" s="63">
        <f t="shared" si="7"/>
        <v>0</v>
      </c>
      <c r="BP39" s="63">
        <f t="shared" si="8"/>
        <v>0</v>
      </c>
      <c r="BQ39" s="63">
        <f t="shared" si="9"/>
        <v>0</v>
      </c>
      <c r="BR39" s="63">
        <f>IF(IFERROR(BO39/'N2.3_RIIO3_Risk_And_Volumes'!BN39,0)&lt;0,"Error",IFERROR(BO39/'N2.3_RIIO3_Risk_And_Volumes'!BN39,0))</f>
        <v>0</v>
      </c>
      <c r="BS39" s="63">
        <f>IF(IFERROR('N2.4_RIIO3_Risk_Comp'!BP39/'N2.3_RIIO3_Risk_And_Volumes'!BP39,0)&lt;0,"Error",IFERROR('N2.4_RIIO3_Risk_Comp'!BP39/'N2.3_RIIO3_Risk_And_Volumes'!BP39,0))</f>
        <v>0</v>
      </c>
      <c r="BT39" s="63">
        <f>IF(IFERROR('N2.4_RIIO3_Risk_Comp'!BQ39/'N2.3_RIIO3_Risk_And_Volumes'!BR39,0)&lt;0,"Error",IFERROR('N2.4_RIIO3_Risk_Comp'!BQ39/'N2.3_RIIO3_Risk_And_Volumes'!BR39,0))</f>
        <v>0</v>
      </c>
    </row>
    <row r="40" spans="1:72" hidden="1">
      <c r="A40" t="s">
        <v>959</v>
      </c>
      <c r="B40" s="108" t="s">
        <v>315</v>
      </c>
      <c r="C40" s="144" t="str">
        <f>IF($D$2="ET",VLOOKUP(B40,'N0.7_Lookup_References'!$E$13:$K$71,2,FALSE),IF('N2.1_Network_Risk_Summary'!$C$2="GD",VLOOKUP(B40,'N0.7_Lookup_References'!$E$13:$K$73,4,FALSE),IF($D$2="GT",VLOOKUP(B40,'N0.7_Lookup_References'!$E$13:$K$71,6,FALSE),"")))</f>
        <v>No entry required</v>
      </c>
      <c r="D40" s="163" t="s">
        <v>441</v>
      </c>
      <c r="E40" s="289"/>
      <c r="F40" s="247"/>
      <c r="G40" s="247"/>
      <c r="H40" s="247"/>
      <c r="I40" s="247"/>
      <c r="J40" s="247"/>
      <c r="K40" s="247"/>
      <c r="L40" s="247"/>
      <c r="M40" s="247"/>
      <c r="N40" s="290"/>
      <c r="O40" s="289"/>
      <c r="P40" s="247"/>
      <c r="Q40" s="247"/>
      <c r="R40" s="247"/>
      <c r="S40" s="247"/>
      <c r="T40" s="247"/>
      <c r="U40" s="247"/>
      <c r="V40" s="247"/>
      <c r="W40" s="247"/>
      <c r="X40" s="290"/>
      <c r="Y40" s="289"/>
      <c r="Z40" s="247"/>
      <c r="AA40" s="247"/>
      <c r="AB40" s="247"/>
      <c r="AC40" s="247"/>
      <c r="AD40" s="247"/>
      <c r="AE40" s="247"/>
      <c r="AF40" s="247"/>
      <c r="AG40" s="247"/>
      <c r="AH40" s="290"/>
      <c r="AJ40" s="296">
        <f>IF(IFERROR(E40/'N2.3_RIIO3_Risk_And_Volumes'!$E40,0)&lt;0,"Error",IFERROR(E40/'N2.3_RIIO3_Risk_And_Volumes'!$E40,0))</f>
        <v>0</v>
      </c>
      <c r="AK40" s="172">
        <f>IF(IFERROR(F40/'N2.3_RIIO3_Risk_And_Volumes'!F40,0)&lt;0,"Error",IFERROR(F40/'N2.3_RIIO3_Risk_And_Volumes'!F40,0))</f>
        <v>0</v>
      </c>
      <c r="AL40" s="172">
        <f>IF(IFERROR(G40/'N2.3_RIIO3_Risk_And_Volumes'!G40,0)&lt;0,"Error",IFERROR(G40/'N2.3_RIIO3_Risk_And_Volumes'!G40,0))</f>
        <v>0</v>
      </c>
      <c r="AM40" s="172">
        <f>IF(IFERROR(H40/'N2.3_RIIO3_Risk_And_Volumes'!H40,0)&lt;0,"Error",IFERROR(H40/'N2.3_RIIO3_Risk_And_Volumes'!H40,0))</f>
        <v>0</v>
      </c>
      <c r="AN40" s="172">
        <f>IF(IFERROR(I40/'N2.3_RIIO3_Risk_And_Volumes'!I40,0)&lt;0,"Error",IFERROR(I40/'N2.3_RIIO3_Risk_And_Volumes'!I40,0))</f>
        <v>0</v>
      </c>
      <c r="AO40" s="172">
        <f>IF(IFERROR(J40/'N2.3_RIIO3_Risk_And_Volumes'!J40,0)&lt;0,"Error",IFERROR(J40/'N2.3_RIIO3_Risk_And_Volumes'!J40,0))</f>
        <v>0</v>
      </c>
      <c r="AP40" s="172">
        <f>IF(IFERROR(K40/'N2.3_RIIO3_Risk_And_Volumes'!K40,0)&lt;0,"Error",IFERROR(K40/'N2.3_RIIO3_Risk_And_Volumes'!K40,0))</f>
        <v>0</v>
      </c>
      <c r="AQ40" s="172">
        <f>IF(IFERROR(L40/'N2.3_RIIO3_Risk_And_Volumes'!L40,0)&lt;0,"Error",IFERROR(L40/'N2.3_RIIO3_Risk_And_Volumes'!L40,0))</f>
        <v>0</v>
      </c>
      <c r="AR40" s="172">
        <f>IF(IFERROR(M40/'N2.3_RIIO3_Risk_And_Volumes'!M40,0)&lt;0,"Error",IFERROR(M40/'N2.3_RIIO3_Risk_And_Volumes'!M40,0))</f>
        <v>0</v>
      </c>
      <c r="AS40" s="297">
        <f>IF(IFERROR(N40/'N2.3_RIIO3_Risk_And_Volumes'!N40,0)&lt;0,"Error",IFERROR(N40/'N2.3_RIIO3_Risk_And_Volumes'!N40,0))</f>
        <v>0</v>
      </c>
      <c r="AT40" s="296">
        <f>IF(IFERROR('N2.4_RIIO3_Risk_Comp'!O40/'N2.3_RIIO3_Risk_And_Volumes'!O40,0)&lt;0,"Error",IFERROR('N2.4_RIIO3_Risk_Comp'!O40/'N2.3_RIIO3_Risk_And_Volumes'!O40,0))</f>
        <v>0</v>
      </c>
      <c r="AU40" s="172">
        <f>IF(IFERROR('N2.4_RIIO3_Risk_Comp'!P40/'N2.3_RIIO3_Risk_And_Volumes'!P40,0)&lt;0,"Error",IFERROR('N2.4_RIIO3_Risk_Comp'!P40/'N2.3_RIIO3_Risk_And_Volumes'!P40,0))</f>
        <v>0</v>
      </c>
      <c r="AV40" s="172">
        <f>IF(IFERROR('N2.4_RIIO3_Risk_Comp'!Q40/'N2.3_RIIO3_Risk_And_Volumes'!Q40,0)&lt;0,"Error",IFERROR('N2.4_RIIO3_Risk_Comp'!Q40/'N2.3_RIIO3_Risk_And_Volumes'!Q40,0))</f>
        <v>0</v>
      </c>
      <c r="AW40" s="172">
        <f>IF(IFERROR('N2.4_RIIO3_Risk_Comp'!R40/'N2.3_RIIO3_Risk_And_Volumes'!R40,0)&lt;0,"Error",IFERROR('N2.4_RIIO3_Risk_Comp'!R40/'N2.3_RIIO3_Risk_And_Volumes'!R40,0))</f>
        <v>0</v>
      </c>
      <c r="AX40" s="172">
        <f>IF(IFERROR('N2.4_RIIO3_Risk_Comp'!S40/'N2.3_RIIO3_Risk_And_Volumes'!S40,0)&lt;0,"Error",IFERROR('N2.4_RIIO3_Risk_Comp'!S40/'N2.3_RIIO3_Risk_And_Volumes'!S40,0))</f>
        <v>0</v>
      </c>
      <c r="AY40" s="172">
        <f>IF(IFERROR('N2.4_RIIO3_Risk_Comp'!T40/'N2.3_RIIO3_Risk_And_Volumes'!T40,0)&lt;0,"Error",IFERROR('N2.4_RIIO3_Risk_Comp'!T40/'N2.3_RIIO3_Risk_And_Volumes'!T40,0))</f>
        <v>0</v>
      </c>
      <c r="AZ40" s="172">
        <f>IF(IFERROR('N2.4_RIIO3_Risk_Comp'!U40/'N2.3_RIIO3_Risk_And_Volumes'!U40,0)&lt;0,"Error",IFERROR('N2.4_RIIO3_Risk_Comp'!U40/'N2.3_RIIO3_Risk_And_Volumes'!U40,0))</f>
        <v>0</v>
      </c>
      <c r="BA40" s="172">
        <f>IF(IFERROR('N2.4_RIIO3_Risk_Comp'!V40/'N2.3_RIIO3_Risk_And_Volumes'!V40,0)&lt;0,"Error",IFERROR('N2.4_RIIO3_Risk_Comp'!V40/'N2.3_RIIO3_Risk_And_Volumes'!V40,0))</f>
        <v>0</v>
      </c>
      <c r="BB40" s="172">
        <f>IF(IFERROR('N2.4_RIIO3_Risk_Comp'!W40/'N2.3_RIIO3_Risk_And_Volumes'!W40,0)&lt;0,"Error",IFERROR('N2.4_RIIO3_Risk_Comp'!W40/'N2.3_RIIO3_Risk_And_Volumes'!W40,0))</f>
        <v>0</v>
      </c>
      <c r="BC40" s="303">
        <f>IF(IFERROR('N2.4_RIIO3_Risk_Comp'!X40/'N2.3_RIIO3_Risk_And_Volumes'!X40,0)&lt;0,"Error",IFERROR('N2.4_RIIO3_Risk_Comp'!X40/'N2.3_RIIO3_Risk_And_Volumes'!X40,0))</f>
        <v>0</v>
      </c>
      <c r="BD40" s="296">
        <f>IF(IFERROR('N2.4_RIIO3_Risk_Comp'!Y40/'N2.3_RIIO3_Risk_And_Volumes'!AI40,0)&lt;0,"Error",IFERROR('N2.4_RIIO3_Risk_Comp'!Y40/'N2.3_RIIO3_Risk_And_Volumes'!AI40,0))</f>
        <v>0</v>
      </c>
      <c r="BE40" s="172">
        <f>IF(IFERROR('N2.4_RIIO3_Risk_Comp'!Z40/'N2.3_RIIO3_Risk_And_Volumes'!AJ40,0)&lt;0,"Error",IFERROR('N2.4_RIIO3_Risk_Comp'!Z40/'N2.3_RIIO3_Risk_And_Volumes'!AJ40,0))</f>
        <v>0</v>
      </c>
      <c r="BF40" s="172">
        <f>IF(IFERROR('N2.4_RIIO3_Risk_Comp'!AA40/'N2.3_RIIO3_Risk_And_Volumes'!AK40,0)&lt;0,"Error",IFERROR('N2.4_RIIO3_Risk_Comp'!AA40/'N2.3_RIIO3_Risk_And_Volumes'!AK40,0))</f>
        <v>0</v>
      </c>
      <c r="BG40" s="172">
        <f>IF(IFERROR('N2.4_RIIO3_Risk_Comp'!AB40/'N2.3_RIIO3_Risk_And_Volumes'!AL40,0)&lt;0,"Error",IFERROR('N2.4_RIIO3_Risk_Comp'!AB40/'N2.3_RIIO3_Risk_And_Volumes'!AL40,0))</f>
        <v>0</v>
      </c>
      <c r="BH40" s="172">
        <f>IF(IFERROR('N2.4_RIIO3_Risk_Comp'!AC40/'N2.3_RIIO3_Risk_And_Volumes'!AM40,0)&lt;0,"Error",IFERROR('N2.4_RIIO3_Risk_Comp'!AC40/'N2.3_RIIO3_Risk_And_Volumes'!AM40,0))</f>
        <v>0</v>
      </c>
      <c r="BI40" s="172">
        <f>IF(IFERROR('N2.4_RIIO3_Risk_Comp'!AD40/'N2.3_RIIO3_Risk_And_Volumes'!AN40,0)&lt;0,"Error",IFERROR('N2.4_RIIO3_Risk_Comp'!AD40/'N2.3_RIIO3_Risk_And_Volumes'!AN40,0))</f>
        <v>0</v>
      </c>
      <c r="BJ40" s="172">
        <f>IF(IFERROR('N2.4_RIIO3_Risk_Comp'!AE40/'N2.3_RIIO3_Risk_And_Volumes'!AO40,0)&lt;0,"Error",IFERROR('N2.4_RIIO3_Risk_Comp'!AE40/'N2.3_RIIO3_Risk_And_Volumes'!AO40,0))</f>
        <v>0</v>
      </c>
      <c r="BK40" s="172">
        <f>IF(IFERROR('N2.4_RIIO3_Risk_Comp'!AF40/'N2.3_RIIO3_Risk_And_Volumes'!AP40,0)&lt;0,"Error",IFERROR('N2.4_RIIO3_Risk_Comp'!AF40/'N2.3_RIIO3_Risk_And_Volumes'!AP40,0))</f>
        <v>0</v>
      </c>
      <c r="BL40" s="172">
        <f>IF(IFERROR('N2.4_RIIO3_Risk_Comp'!AG40/'N2.3_RIIO3_Risk_And_Volumes'!AQ40,0)&lt;0,"Error",IFERROR('N2.4_RIIO3_Risk_Comp'!AG40/'N2.3_RIIO3_Risk_And_Volumes'!AQ40,0))</f>
        <v>0</v>
      </c>
      <c r="BM40" s="297">
        <f>IF(IFERROR('N2.4_RIIO3_Risk_Comp'!AH40/'N2.3_RIIO3_Risk_And_Volumes'!AR40,0)&lt;0,"Error",IFERROR('N2.4_RIIO3_Risk_Comp'!AH40/'N2.3_RIIO3_Risk_And_Volumes'!AR40,0))</f>
        <v>0</v>
      </c>
      <c r="BO40" s="63">
        <f t="shared" si="7"/>
        <v>0</v>
      </c>
      <c r="BP40" s="63">
        <f t="shared" si="8"/>
        <v>0</v>
      </c>
      <c r="BQ40" s="63">
        <f t="shared" si="9"/>
        <v>0</v>
      </c>
      <c r="BR40" s="63">
        <f>IF(IFERROR(BO40/'N2.3_RIIO3_Risk_And_Volumes'!BN40,0)&lt;0,"Error",IFERROR(BO40/'N2.3_RIIO3_Risk_And_Volumes'!BN40,0))</f>
        <v>0</v>
      </c>
      <c r="BS40" s="63">
        <f>IF(IFERROR('N2.4_RIIO3_Risk_Comp'!BP40/'N2.3_RIIO3_Risk_And_Volumes'!BP40,0)&lt;0,"Error",IFERROR('N2.4_RIIO3_Risk_Comp'!BP40/'N2.3_RIIO3_Risk_And_Volumes'!BP40,0))</f>
        <v>0</v>
      </c>
      <c r="BT40" s="63">
        <f>IF(IFERROR('N2.4_RIIO3_Risk_Comp'!BQ40/'N2.3_RIIO3_Risk_And_Volumes'!BR40,0)&lt;0,"Error",IFERROR('N2.4_RIIO3_Risk_Comp'!BQ40/'N2.3_RIIO3_Risk_And_Volumes'!BR40,0))</f>
        <v>0</v>
      </c>
    </row>
    <row r="41" spans="1:72" hidden="1">
      <c r="A41" t="s">
        <v>959</v>
      </c>
      <c r="B41" s="108" t="s">
        <v>318</v>
      </c>
      <c r="C41" s="144" t="str">
        <f>IF($D$2="ET",VLOOKUP(B41,'N0.7_Lookup_References'!$E$13:$K$71,2,FALSE),IF('N2.1_Network_Risk_Summary'!$C$2="GD",VLOOKUP(B41,'N0.7_Lookup_References'!$E$13:$K$73,4,FALSE),IF($D$2="GT",VLOOKUP(B41,'N0.7_Lookup_References'!$E$13:$K$71,6,FALSE),"")))</f>
        <v>No entry required</v>
      </c>
      <c r="D41" s="163" t="s">
        <v>441</v>
      </c>
      <c r="E41" s="289"/>
      <c r="F41" s="247"/>
      <c r="G41" s="247"/>
      <c r="H41" s="247"/>
      <c r="I41" s="247"/>
      <c r="J41" s="247"/>
      <c r="K41" s="247"/>
      <c r="L41" s="247"/>
      <c r="M41" s="247"/>
      <c r="N41" s="290"/>
      <c r="O41" s="289"/>
      <c r="P41" s="247"/>
      <c r="Q41" s="247"/>
      <c r="R41" s="247"/>
      <c r="S41" s="247"/>
      <c r="T41" s="247"/>
      <c r="U41" s="247"/>
      <c r="V41" s="247"/>
      <c r="W41" s="247"/>
      <c r="X41" s="290"/>
      <c r="Y41" s="289"/>
      <c r="Z41" s="247"/>
      <c r="AA41" s="247"/>
      <c r="AB41" s="247"/>
      <c r="AC41" s="247"/>
      <c r="AD41" s="247"/>
      <c r="AE41" s="247"/>
      <c r="AF41" s="247"/>
      <c r="AG41" s="247"/>
      <c r="AH41" s="290"/>
      <c r="AJ41" s="296">
        <f>IF(IFERROR(E41/'N2.3_RIIO3_Risk_And_Volumes'!$E41,0)&lt;0,"Error",IFERROR(E41/'N2.3_RIIO3_Risk_And_Volumes'!$E41,0))</f>
        <v>0</v>
      </c>
      <c r="AK41" s="172">
        <f>IF(IFERROR(F41/'N2.3_RIIO3_Risk_And_Volumes'!F41,0)&lt;0,"Error",IFERROR(F41/'N2.3_RIIO3_Risk_And_Volumes'!F41,0))</f>
        <v>0</v>
      </c>
      <c r="AL41" s="172">
        <f>IF(IFERROR(G41/'N2.3_RIIO3_Risk_And_Volumes'!G41,0)&lt;0,"Error",IFERROR(G41/'N2.3_RIIO3_Risk_And_Volumes'!G41,0))</f>
        <v>0</v>
      </c>
      <c r="AM41" s="172">
        <f>IF(IFERROR(H41/'N2.3_RIIO3_Risk_And_Volumes'!H41,0)&lt;0,"Error",IFERROR(H41/'N2.3_RIIO3_Risk_And_Volumes'!H41,0))</f>
        <v>0</v>
      </c>
      <c r="AN41" s="172">
        <f>IF(IFERROR(I41/'N2.3_RIIO3_Risk_And_Volumes'!I41,0)&lt;0,"Error",IFERROR(I41/'N2.3_RIIO3_Risk_And_Volumes'!I41,0))</f>
        <v>0</v>
      </c>
      <c r="AO41" s="172">
        <f>IF(IFERROR(J41/'N2.3_RIIO3_Risk_And_Volumes'!J41,0)&lt;0,"Error",IFERROR(J41/'N2.3_RIIO3_Risk_And_Volumes'!J41,0))</f>
        <v>0</v>
      </c>
      <c r="AP41" s="172">
        <f>IF(IFERROR(K41/'N2.3_RIIO3_Risk_And_Volumes'!K41,0)&lt;0,"Error",IFERROR(K41/'N2.3_RIIO3_Risk_And_Volumes'!K41,0))</f>
        <v>0</v>
      </c>
      <c r="AQ41" s="172">
        <f>IF(IFERROR(L41/'N2.3_RIIO3_Risk_And_Volumes'!L41,0)&lt;0,"Error",IFERROR(L41/'N2.3_RIIO3_Risk_And_Volumes'!L41,0))</f>
        <v>0</v>
      </c>
      <c r="AR41" s="172">
        <f>IF(IFERROR(M41/'N2.3_RIIO3_Risk_And_Volumes'!M41,0)&lt;0,"Error",IFERROR(M41/'N2.3_RIIO3_Risk_And_Volumes'!M41,0))</f>
        <v>0</v>
      </c>
      <c r="AS41" s="297">
        <f>IF(IFERROR(N41/'N2.3_RIIO3_Risk_And_Volumes'!N41,0)&lt;0,"Error",IFERROR(N41/'N2.3_RIIO3_Risk_And_Volumes'!N41,0))</f>
        <v>0</v>
      </c>
      <c r="AT41" s="296">
        <f>IF(IFERROR('N2.4_RIIO3_Risk_Comp'!O41/'N2.3_RIIO3_Risk_And_Volumes'!O41,0)&lt;0,"Error",IFERROR('N2.4_RIIO3_Risk_Comp'!O41/'N2.3_RIIO3_Risk_And_Volumes'!O41,0))</f>
        <v>0</v>
      </c>
      <c r="AU41" s="172">
        <f>IF(IFERROR('N2.4_RIIO3_Risk_Comp'!P41/'N2.3_RIIO3_Risk_And_Volumes'!P41,0)&lt;0,"Error",IFERROR('N2.4_RIIO3_Risk_Comp'!P41/'N2.3_RIIO3_Risk_And_Volumes'!P41,0))</f>
        <v>0</v>
      </c>
      <c r="AV41" s="172">
        <f>IF(IFERROR('N2.4_RIIO3_Risk_Comp'!Q41/'N2.3_RIIO3_Risk_And_Volumes'!Q41,0)&lt;0,"Error",IFERROR('N2.4_RIIO3_Risk_Comp'!Q41/'N2.3_RIIO3_Risk_And_Volumes'!Q41,0))</f>
        <v>0</v>
      </c>
      <c r="AW41" s="172">
        <f>IF(IFERROR('N2.4_RIIO3_Risk_Comp'!R41/'N2.3_RIIO3_Risk_And_Volumes'!R41,0)&lt;0,"Error",IFERROR('N2.4_RIIO3_Risk_Comp'!R41/'N2.3_RIIO3_Risk_And_Volumes'!R41,0))</f>
        <v>0</v>
      </c>
      <c r="AX41" s="172">
        <f>IF(IFERROR('N2.4_RIIO3_Risk_Comp'!S41/'N2.3_RIIO3_Risk_And_Volumes'!S41,0)&lt;0,"Error",IFERROR('N2.4_RIIO3_Risk_Comp'!S41/'N2.3_RIIO3_Risk_And_Volumes'!S41,0))</f>
        <v>0</v>
      </c>
      <c r="AY41" s="172">
        <f>IF(IFERROR('N2.4_RIIO3_Risk_Comp'!T41/'N2.3_RIIO3_Risk_And_Volumes'!T41,0)&lt;0,"Error",IFERROR('N2.4_RIIO3_Risk_Comp'!T41/'N2.3_RIIO3_Risk_And_Volumes'!T41,0))</f>
        <v>0</v>
      </c>
      <c r="AZ41" s="172">
        <f>IF(IFERROR('N2.4_RIIO3_Risk_Comp'!U41/'N2.3_RIIO3_Risk_And_Volumes'!U41,0)&lt;0,"Error",IFERROR('N2.4_RIIO3_Risk_Comp'!U41/'N2.3_RIIO3_Risk_And_Volumes'!U41,0))</f>
        <v>0</v>
      </c>
      <c r="BA41" s="172">
        <f>IF(IFERROR('N2.4_RIIO3_Risk_Comp'!V41/'N2.3_RIIO3_Risk_And_Volumes'!V41,0)&lt;0,"Error",IFERROR('N2.4_RIIO3_Risk_Comp'!V41/'N2.3_RIIO3_Risk_And_Volumes'!V41,0))</f>
        <v>0</v>
      </c>
      <c r="BB41" s="172">
        <f>IF(IFERROR('N2.4_RIIO3_Risk_Comp'!W41/'N2.3_RIIO3_Risk_And_Volumes'!W41,0)&lt;0,"Error",IFERROR('N2.4_RIIO3_Risk_Comp'!W41/'N2.3_RIIO3_Risk_And_Volumes'!W41,0))</f>
        <v>0</v>
      </c>
      <c r="BC41" s="303">
        <f>IF(IFERROR('N2.4_RIIO3_Risk_Comp'!X41/'N2.3_RIIO3_Risk_And_Volumes'!X41,0)&lt;0,"Error",IFERROR('N2.4_RIIO3_Risk_Comp'!X41/'N2.3_RIIO3_Risk_And_Volumes'!X41,0))</f>
        <v>0</v>
      </c>
      <c r="BD41" s="296">
        <f>IF(IFERROR('N2.4_RIIO3_Risk_Comp'!Y41/'N2.3_RIIO3_Risk_And_Volumes'!AI41,0)&lt;0,"Error",IFERROR('N2.4_RIIO3_Risk_Comp'!Y41/'N2.3_RIIO3_Risk_And_Volumes'!AI41,0))</f>
        <v>0</v>
      </c>
      <c r="BE41" s="172">
        <f>IF(IFERROR('N2.4_RIIO3_Risk_Comp'!Z41/'N2.3_RIIO3_Risk_And_Volumes'!AJ41,0)&lt;0,"Error",IFERROR('N2.4_RIIO3_Risk_Comp'!Z41/'N2.3_RIIO3_Risk_And_Volumes'!AJ41,0))</f>
        <v>0</v>
      </c>
      <c r="BF41" s="172">
        <f>IF(IFERROR('N2.4_RIIO3_Risk_Comp'!AA41/'N2.3_RIIO3_Risk_And_Volumes'!AK41,0)&lt;0,"Error",IFERROR('N2.4_RIIO3_Risk_Comp'!AA41/'N2.3_RIIO3_Risk_And_Volumes'!AK41,0))</f>
        <v>0</v>
      </c>
      <c r="BG41" s="172">
        <f>IF(IFERROR('N2.4_RIIO3_Risk_Comp'!AB41/'N2.3_RIIO3_Risk_And_Volumes'!AL41,0)&lt;0,"Error",IFERROR('N2.4_RIIO3_Risk_Comp'!AB41/'N2.3_RIIO3_Risk_And_Volumes'!AL41,0))</f>
        <v>0</v>
      </c>
      <c r="BH41" s="172">
        <f>IF(IFERROR('N2.4_RIIO3_Risk_Comp'!AC41/'N2.3_RIIO3_Risk_And_Volumes'!AM41,0)&lt;0,"Error",IFERROR('N2.4_RIIO3_Risk_Comp'!AC41/'N2.3_RIIO3_Risk_And_Volumes'!AM41,0))</f>
        <v>0</v>
      </c>
      <c r="BI41" s="172">
        <f>IF(IFERROR('N2.4_RIIO3_Risk_Comp'!AD41/'N2.3_RIIO3_Risk_And_Volumes'!AN41,0)&lt;0,"Error",IFERROR('N2.4_RIIO3_Risk_Comp'!AD41/'N2.3_RIIO3_Risk_And_Volumes'!AN41,0))</f>
        <v>0</v>
      </c>
      <c r="BJ41" s="172">
        <f>IF(IFERROR('N2.4_RIIO3_Risk_Comp'!AE41/'N2.3_RIIO3_Risk_And_Volumes'!AO41,0)&lt;0,"Error",IFERROR('N2.4_RIIO3_Risk_Comp'!AE41/'N2.3_RIIO3_Risk_And_Volumes'!AO41,0))</f>
        <v>0</v>
      </c>
      <c r="BK41" s="172">
        <f>IF(IFERROR('N2.4_RIIO3_Risk_Comp'!AF41/'N2.3_RIIO3_Risk_And_Volumes'!AP41,0)&lt;0,"Error",IFERROR('N2.4_RIIO3_Risk_Comp'!AF41/'N2.3_RIIO3_Risk_And_Volumes'!AP41,0))</f>
        <v>0</v>
      </c>
      <c r="BL41" s="172">
        <f>IF(IFERROR('N2.4_RIIO3_Risk_Comp'!AG41/'N2.3_RIIO3_Risk_And_Volumes'!AQ41,0)&lt;0,"Error",IFERROR('N2.4_RIIO3_Risk_Comp'!AG41/'N2.3_RIIO3_Risk_And_Volumes'!AQ41,0))</f>
        <v>0</v>
      </c>
      <c r="BM41" s="297">
        <f>IF(IFERROR('N2.4_RIIO3_Risk_Comp'!AH41/'N2.3_RIIO3_Risk_And_Volumes'!AR41,0)&lt;0,"Error",IFERROR('N2.4_RIIO3_Risk_Comp'!AH41/'N2.3_RIIO3_Risk_And_Volumes'!AR41,0))</f>
        <v>0</v>
      </c>
      <c r="BO41" s="63">
        <f t="shared" si="7"/>
        <v>0</v>
      </c>
      <c r="BP41" s="63">
        <f t="shared" si="8"/>
        <v>0</v>
      </c>
      <c r="BQ41" s="63">
        <f t="shared" si="9"/>
        <v>0</v>
      </c>
      <c r="BR41" s="63">
        <f>IF(IFERROR(BO41/'N2.3_RIIO3_Risk_And_Volumes'!BN41,0)&lt;0,"Error",IFERROR(BO41/'N2.3_RIIO3_Risk_And_Volumes'!BN41,0))</f>
        <v>0</v>
      </c>
      <c r="BS41" s="63">
        <f>IF(IFERROR('N2.4_RIIO3_Risk_Comp'!BP41/'N2.3_RIIO3_Risk_And_Volumes'!BP41,0)&lt;0,"Error",IFERROR('N2.4_RIIO3_Risk_Comp'!BP41/'N2.3_RIIO3_Risk_And_Volumes'!BP41,0))</f>
        <v>0</v>
      </c>
      <c r="BT41" s="63">
        <f>IF(IFERROR('N2.4_RIIO3_Risk_Comp'!BQ41/'N2.3_RIIO3_Risk_And_Volumes'!BR41,0)&lt;0,"Error",IFERROR('N2.4_RIIO3_Risk_Comp'!BQ41/'N2.3_RIIO3_Risk_And_Volumes'!BR41,0))</f>
        <v>0</v>
      </c>
    </row>
    <row r="42" spans="1:72" hidden="1">
      <c r="A42" t="s">
        <v>959</v>
      </c>
      <c r="B42" s="108" t="s">
        <v>321</v>
      </c>
      <c r="C42" s="144" t="str">
        <f>IF($D$2="ET",VLOOKUP(B42,'N0.7_Lookup_References'!$E$13:$K$71,2,FALSE),IF('N2.1_Network_Risk_Summary'!$C$2="GD",VLOOKUP(B42,'N0.7_Lookup_References'!$E$13:$K$73,4,FALSE),IF($D$2="GT",VLOOKUP(B42,'N0.7_Lookup_References'!$E$13:$K$71,6,FALSE),"")))</f>
        <v>No entry required</v>
      </c>
      <c r="D42" s="163" t="s">
        <v>441</v>
      </c>
      <c r="E42" s="289"/>
      <c r="F42" s="247"/>
      <c r="G42" s="247"/>
      <c r="H42" s="247"/>
      <c r="I42" s="247"/>
      <c r="J42" s="247"/>
      <c r="K42" s="247"/>
      <c r="L42" s="247"/>
      <c r="M42" s="247"/>
      <c r="N42" s="290"/>
      <c r="O42" s="289"/>
      <c r="P42" s="247"/>
      <c r="Q42" s="247"/>
      <c r="R42" s="247"/>
      <c r="S42" s="247"/>
      <c r="T42" s="247"/>
      <c r="U42" s="247"/>
      <c r="V42" s="247"/>
      <c r="W42" s="247"/>
      <c r="X42" s="290"/>
      <c r="Y42" s="289"/>
      <c r="Z42" s="247"/>
      <c r="AA42" s="247"/>
      <c r="AB42" s="247"/>
      <c r="AC42" s="247"/>
      <c r="AD42" s="247"/>
      <c r="AE42" s="247"/>
      <c r="AF42" s="247"/>
      <c r="AG42" s="247"/>
      <c r="AH42" s="290"/>
      <c r="AJ42" s="296">
        <f>IF(IFERROR(E42/'N2.3_RIIO3_Risk_And_Volumes'!$E42,0)&lt;0,"Error",IFERROR(E42/'N2.3_RIIO3_Risk_And_Volumes'!$E42,0))</f>
        <v>0</v>
      </c>
      <c r="AK42" s="172">
        <f>IF(IFERROR(F42/'N2.3_RIIO3_Risk_And_Volumes'!F42,0)&lt;0,"Error",IFERROR(F42/'N2.3_RIIO3_Risk_And_Volumes'!F42,0))</f>
        <v>0</v>
      </c>
      <c r="AL42" s="172">
        <f>IF(IFERROR(G42/'N2.3_RIIO3_Risk_And_Volumes'!G42,0)&lt;0,"Error",IFERROR(G42/'N2.3_RIIO3_Risk_And_Volumes'!G42,0))</f>
        <v>0</v>
      </c>
      <c r="AM42" s="172">
        <f>IF(IFERROR(H42/'N2.3_RIIO3_Risk_And_Volumes'!H42,0)&lt;0,"Error",IFERROR(H42/'N2.3_RIIO3_Risk_And_Volumes'!H42,0))</f>
        <v>0</v>
      </c>
      <c r="AN42" s="172">
        <f>IF(IFERROR(I42/'N2.3_RIIO3_Risk_And_Volumes'!I42,0)&lt;0,"Error",IFERROR(I42/'N2.3_RIIO3_Risk_And_Volumes'!I42,0))</f>
        <v>0</v>
      </c>
      <c r="AO42" s="172">
        <f>IF(IFERROR(J42/'N2.3_RIIO3_Risk_And_Volumes'!J42,0)&lt;0,"Error",IFERROR(J42/'N2.3_RIIO3_Risk_And_Volumes'!J42,0))</f>
        <v>0</v>
      </c>
      <c r="AP42" s="172">
        <f>IF(IFERROR(K42/'N2.3_RIIO3_Risk_And_Volumes'!K42,0)&lt;0,"Error",IFERROR(K42/'N2.3_RIIO3_Risk_And_Volumes'!K42,0))</f>
        <v>0</v>
      </c>
      <c r="AQ42" s="172">
        <f>IF(IFERROR(L42/'N2.3_RIIO3_Risk_And_Volumes'!L42,0)&lt;0,"Error",IFERROR(L42/'N2.3_RIIO3_Risk_And_Volumes'!L42,0))</f>
        <v>0</v>
      </c>
      <c r="AR42" s="172">
        <f>IF(IFERROR(M42/'N2.3_RIIO3_Risk_And_Volumes'!M42,0)&lt;0,"Error",IFERROR(M42/'N2.3_RIIO3_Risk_And_Volumes'!M42,0))</f>
        <v>0</v>
      </c>
      <c r="AS42" s="297">
        <f>IF(IFERROR(N42/'N2.3_RIIO3_Risk_And_Volumes'!N42,0)&lt;0,"Error",IFERROR(N42/'N2.3_RIIO3_Risk_And_Volumes'!N42,0))</f>
        <v>0</v>
      </c>
      <c r="AT42" s="296">
        <f>IF(IFERROR('N2.4_RIIO3_Risk_Comp'!O42/'N2.3_RIIO3_Risk_And_Volumes'!O42,0)&lt;0,"Error",IFERROR('N2.4_RIIO3_Risk_Comp'!O42/'N2.3_RIIO3_Risk_And_Volumes'!O42,0))</f>
        <v>0</v>
      </c>
      <c r="AU42" s="172">
        <f>IF(IFERROR('N2.4_RIIO3_Risk_Comp'!P42/'N2.3_RIIO3_Risk_And_Volumes'!P42,0)&lt;0,"Error",IFERROR('N2.4_RIIO3_Risk_Comp'!P42/'N2.3_RIIO3_Risk_And_Volumes'!P42,0))</f>
        <v>0</v>
      </c>
      <c r="AV42" s="172">
        <f>IF(IFERROR('N2.4_RIIO3_Risk_Comp'!Q42/'N2.3_RIIO3_Risk_And_Volumes'!Q42,0)&lt;0,"Error",IFERROR('N2.4_RIIO3_Risk_Comp'!Q42/'N2.3_RIIO3_Risk_And_Volumes'!Q42,0))</f>
        <v>0</v>
      </c>
      <c r="AW42" s="172">
        <f>IF(IFERROR('N2.4_RIIO3_Risk_Comp'!R42/'N2.3_RIIO3_Risk_And_Volumes'!R42,0)&lt;0,"Error",IFERROR('N2.4_RIIO3_Risk_Comp'!R42/'N2.3_RIIO3_Risk_And_Volumes'!R42,0))</f>
        <v>0</v>
      </c>
      <c r="AX42" s="172">
        <f>IF(IFERROR('N2.4_RIIO3_Risk_Comp'!S42/'N2.3_RIIO3_Risk_And_Volumes'!S42,0)&lt;0,"Error",IFERROR('N2.4_RIIO3_Risk_Comp'!S42/'N2.3_RIIO3_Risk_And_Volumes'!S42,0))</f>
        <v>0</v>
      </c>
      <c r="AY42" s="172">
        <f>IF(IFERROR('N2.4_RIIO3_Risk_Comp'!T42/'N2.3_RIIO3_Risk_And_Volumes'!T42,0)&lt;0,"Error",IFERROR('N2.4_RIIO3_Risk_Comp'!T42/'N2.3_RIIO3_Risk_And_Volumes'!T42,0))</f>
        <v>0</v>
      </c>
      <c r="AZ42" s="172">
        <f>IF(IFERROR('N2.4_RIIO3_Risk_Comp'!U42/'N2.3_RIIO3_Risk_And_Volumes'!U42,0)&lt;0,"Error",IFERROR('N2.4_RIIO3_Risk_Comp'!U42/'N2.3_RIIO3_Risk_And_Volumes'!U42,0))</f>
        <v>0</v>
      </c>
      <c r="BA42" s="172">
        <f>IF(IFERROR('N2.4_RIIO3_Risk_Comp'!V42/'N2.3_RIIO3_Risk_And_Volumes'!V42,0)&lt;0,"Error",IFERROR('N2.4_RIIO3_Risk_Comp'!V42/'N2.3_RIIO3_Risk_And_Volumes'!V42,0))</f>
        <v>0</v>
      </c>
      <c r="BB42" s="172">
        <f>IF(IFERROR('N2.4_RIIO3_Risk_Comp'!W42/'N2.3_RIIO3_Risk_And_Volumes'!W42,0)&lt;0,"Error",IFERROR('N2.4_RIIO3_Risk_Comp'!W42/'N2.3_RIIO3_Risk_And_Volumes'!W42,0))</f>
        <v>0</v>
      </c>
      <c r="BC42" s="303">
        <f>IF(IFERROR('N2.4_RIIO3_Risk_Comp'!X42/'N2.3_RIIO3_Risk_And_Volumes'!X42,0)&lt;0,"Error",IFERROR('N2.4_RIIO3_Risk_Comp'!X42/'N2.3_RIIO3_Risk_And_Volumes'!X42,0))</f>
        <v>0</v>
      </c>
      <c r="BD42" s="296">
        <f>IF(IFERROR('N2.4_RIIO3_Risk_Comp'!Y42/'N2.3_RIIO3_Risk_And_Volumes'!AI42,0)&lt;0,"Error",IFERROR('N2.4_RIIO3_Risk_Comp'!Y42/'N2.3_RIIO3_Risk_And_Volumes'!AI42,0))</f>
        <v>0</v>
      </c>
      <c r="BE42" s="172">
        <f>IF(IFERROR('N2.4_RIIO3_Risk_Comp'!Z42/'N2.3_RIIO3_Risk_And_Volumes'!AJ42,0)&lt;0,"Error",IFERROR('N2.4_RIIO3_Risk_Comp'!Z42/'N2.3_RIIO3_Risk_And_Volumes'!AJ42,0))</f>
        <v>0</v>
      </c>
      <c r="BF42" s="172">
        <f>IF(IFERROR('N2.4_RIIO3_Risk_Comp'!AA42/'N2.3_RIIO3_Risk_And_Volumes'!AK42,0)&lt;0,"Error",IFERROR('N2.4_RIIO3_Risk_Comp'!AA42/'N2.3_RIIO3_Risk_And_Volumes'!AK42,0))</f>
        <v>0</v>
      </c>
      <c r="BG42" s="172">
        <f>IF(IFERROR('N2.4_RIIO3_Risk_Comp'!AB42/'N2.3_RIIO3_Risk_And_Volumes'!AL42,0)&lt;0,"Error",IFERROR('N2.4_RIIO3_Risk_Comp'!AB42/'N2.3_RIIO3_Risk_And_Volumes'!AL42,0))</f>
        <v>0</v>
      </c>
      <c r="BH42" s="172">
        <f>IF(IFERROR('N2.4_RIIO3_Risk_Comp'!AC42/'N2.3_RIIO3_Risk_And_Volumes'!AM42,0)&lt;0,"Error",IFERROR('N2.4_RIIO3_Risk_Comp'!AC42/'N2.3_RIIO3_Risk_And_Volumes'!AM42,0))</f>
        <v>0</v>
      </c>
      <c r="BI42" s="172">
        <f>IF(IFERROR('N2.4_RIIO3_Risk_Comp'!AD42/'N2.3_RIIO3_Risk_And_Volumes'!AN42,0)&lt;0,"Error",IFERROR('N2.4_RIIO3_Risk_Comp'!AD42/'N2.3_RIIO3_Risk_And_Volumes'!AN42,0))</f>
        <v>0</v>
      </c>
      <c r="BJ42" s="172">
        <f>IF(IFERROR('N2.4_RIIO3_Risk_Comp'!AE42/'N2.3_RIIO3_Risk_And_Volumes'!AO42,0)&lt;0,"Error",IFERROR('N2.4_RIIO3_Risk_Comp'!AE42/'N2.3_RIIO3_Risk_And_Volumes'!AO42,0))</f>
        <v>0</v>
      </c>
      <c r="BK42" s="172">
        <f>IF(IFERROR('N2.4_RIIO3_Risk_Comp'!AF42/'N2.3_RIIO3_Risk_And_Volumes'!AP42,0)&lt;0,"Error",IFERROR('N2.4_RIIO3_Risk_Comp'!AF42/'N2.3_RIIO3_Risk_And_Volumes'!AP42,0))</f>
        <v>0</v>
      </c>
      <c r="BL42" s="172">
        <f>IF(IFERROR('N2.4_RIIO3_Risk_Comp'!AG42/'N2.3_RIIO3_Risk_And_Volumes'!AQ42,0)&lt;0,"Error",IFERROR('N2.4_RIIO3_Risk_Comp'!AG42/'N2.3_RIIO3_Risk_And_Volumes'!AQ42,0))</f>
        <v>0</v>
      </c>
      <c r="BM42" s="297">
        <f>IF(IFERROR('N2.4_RIIO3_Risk_Comp'!AH42/'N2.3_RIIO3_Risk_And_Volumes'!AR42,0)&lt;0,"Error",IFERROR('N2.4_RIIO3_Risk_Comp'!AH42/'N2.3_RIIO3_Risk_And_Volumes'!AR42,0))</f>
        <v>0</v>
      </c>
      <c r="BO42" s="63">
        <f t="shared" si="7"/>
        <v>0</v>
      </c>
      <c r="BP42" s="63">
        <f t="shared" si="8"/>
        <v>0</v>
      </c>
      <c r="BQ42" s="63">
        <f t="shared" si="9"/>
        <v>0</v>
      </c>
      <c r="BR42" s="63">
        <f>IF(IFERROR(BO42/'N2.3_RIIO3_Risk_And_Volumes'!BN42,0)&lt;0,"Error",IFERROR(BO42/'N2.3_RIIO3_Risk_And_Volumes'!BN42,0))</f>
        <v>0</v>
      </c>
      <c r="BS42" s="63">
        <f>IF(IFERROR('N2.4_RIIO3_Risk_Comp'!BP42/'N2.3_RIIO3_Risk_And_Volumes'!BP42,0)&lt;0,"Error",IFERROR('N2.4_RIIO3_Risk_Comp'!BP42/'N2.3_RIIO3_Risk_And_Volumes'!BP42,0))</f>
        <v>0</v>
      </c>
      <c r="BT42" s="63">
        <f>IF(IFERROR('N2.4_RIIO3_Risk_Comp'!BQ42/'N2.3_RIIO3_Risk_And_Volumes'!BR42,0)&lt;0,"Error",IFERROR('N2.4_RIIO3_Risk_Comp'!BQ42/'N2.3_RIIO3_Risk_And_Volumes'!BR42,0))</f>
        <v>0</v>
      </c>
    </row>
    <row r="43" spans="1:72" hidden="1">
      <c r="A43" t="s">
        <v>959</v>
      </c>
      <c r="B43" s="108" t="s">
        <v>324</v>
      </c>
      <c r="C43" s="144" t="str">
        <f>IF($D$2="ET",VLOOKUP(B43,'N0.7_Lookup_References'!$E$13:$K$71,2,FALSE),IF('N2.1_Network_Risk_Summary'!$C$2="GD",VLOOKUP(B43,'N0.7_Lookup_References'!$E$13:$K$73,4,FALSE),IF($D$2="GT",VLOOKUP(B43,'N0.7_Lookup_References'!$E$13:$K$71,6,FALSE),"")))</f>
        <v>No entry required</v>
      </c>
      <c r="D43" s="163" t="s">
        <v>441</v>
      </c>
      <c r="E43" s="289"/>
      <c r="F43" s="247"/>
      <c r="G43" s="247"/>
      <c r="H43" s="247"/>
      <c r="I43" s="247"/>
      <c r="J43" s="247"/>
      <c r="K43" s="247"/>
      <c r="L43" s="247"/>
      <c r="M43" s="247"/>
      <c r="N43" s="290"/>
      <c r="O43" s="289"/>
      <c r="P43" s="247"/>
      <c r="Q43" s="247"/>
      <c r="R43" s="247"/>
      <c r="S43" s="247"/>
      <c r="T43" s="247"/>
      <c r="U43" s="247"/>
      <c r="V43" s="247"/>
      <c r="W43" s="247"/>
      <c r="X43" s="290"/>
      <c r="Y43" s="289"/>
      <c r="Z43" s="247"/>
      <c r="AA43" s="247"/>
      <c r="AB43" s="247"/>
      <c r="AC43" s="247"/>
      <c r="AD43" s="247"/>
      <c r="AE43" s="247"/>
      <c r="AF43" s="247"/>
      <c r="AG43" s="247"/>
      <c r="AH43" s="290"/>
      <c r="AJ43" s="296">
        <f>IF(IFERROR(E43/'N2.3_RIIO3_Risk_And_Volumes'!$E43,0)&lt;0,"Error",IFERROR(E43/'N2.3_RIIO3_Risk_And_Volumes'!$E43,0))</f>
        <v>0</v>
      </c>
      <c r="AK43" s="172">
        <f>IF(IFERROR(F43/'N2.3_RIIO3_Risk_And_Volumes'!F43,0)&lt;0,"Error",IFERROR(F43/'N2.3_RIIO3_Risk_And_Volumes'!F43,0))</f>
        <v>0</v>
      </c>
      <c r="AL43" s="172">
        <f>IF(IFERROR(G43/'N2.3_RIIO3_Risk_And_Volumes'!G43,0)&lt;0,"Error",IFERROR(G43/'N2.3_RIIO3_Risk_And_Volumes'!G43,0))</f>
        <v>0</v>
      </c>
      <c r="AM43" s="172">
        <f>IF(IFERROR(H43/'N2.3_RIIO3_Risk_And_Volumes'!H43,0)&lt;0,"Error",IFERROR(H43/'N2.3_RIIO3_Risk_And_Volumes'!H43,0))</f>
        <v>0</v>
      </c>
      <c r="AN43" s="172">
        <f>IF(IFERROR(I43/'N2.3_RIIO3_Risk_And_Volumes'!I43,0)&lt;0,"Error",IFERROR(I43/'N2.3_RIIO3_Risk_And_Volumes'!I43,0))</f>
        <v>0</v>
      </c>
      <c r="AO43" s="172">
        <f>IF(IFERROR(J43/'N2.3_RIIO3_Risk_And_Volumes'!J43,0)&lt;0,"Error",IFERROR(J43/'N2.3_RIIO3_Risk_And_Volumes'!J43,0))</f>
        <v>0</v>
      </c>
      <c r="AP43" s="172">
        <f>IF(IFERROR(K43/'N2.3_RIIO3_Risk_And_Volumes'!K43,0)&lt;0,"Error",IFERROR(K43/'N2.3_RIIO3_Risk_And_Volumes'!K43,0))</f>
        <v>0</v>
      </c>
      <c r="AQ43" s="172">
        <f>IF(IFERROR(L43/'N2.3_RIIO3_Risk_And_Volumes'!L43,0)&lt;0,"Error",IFERROR(L43/'N2.3_RIIO3_Risk_And_Volumes'!L43,0))</f>
        <v>0</v>
      </c>
      <c r="AR43" s="172">
        <f>IF(IFERROR(M43/'N2.3_RIIO3_Risk_And_Volumes'!M43,0)&lt;0,"Error",IFERROR(M43/'N2.3_RIIO3_Risk_And_Volumes'!M43,0))</f>
        <v>0</v>
      </c>
      <c r="AS43" s="297">
        <f>IF(IFERROR(N43/'N2.3_RIIO3_Risk_And_Volumes'!N43,0)&lt;0,"Error",IFERROR(N43/'N2.3_RIIO3_Risk_And_Volumes'!N43,0))</f>
        <v>0</v>
      </c>
      <c r="AT43" s="296">
        <f>IF(IFERROR('N2.4_RIIO3_Risk_Comp'!O43/'N2.3_RIIO3_Risk_And_Volumes'!O43,0)&lt;0,"Error",IFERROR('N2.4_RIIO3_Risk_Comp'!O43/'N2.3_RIIO3_Risk_And_Volumes'!O43,0))</f>
        <v>0</v>
      </c>
      <c r="AU43" s="172">
        <f>IF(IFERROR('N2.4_RIIO3_Risk_Comp'!P43/'N2.3_RIIO3_Risk_And_Volumes'!P43,0)&lt;0,"Error",IFERROR('N2.4_RIIO3_Risk_Comp'!P43/'N2.3_RIIO3_Risk_And_Volumes'!P43,0))</f>
        <v>0</v>
      </c>
      <c r="AV43" s="172">
        <f>IF(IFERROR('N2.4_RIIO3_Risk_Comp'!Q43/'N2.3_RIIO3_Risk_And_Volumes'!Q43,0)&lt;0,"Error",IFERROR('N2.4_RIIO3_Risk_Comp'!Q43/'N2.3_RIIO3_Risk_And_Volumes'!Q43,0))</f>
        <v>0</v>
      </c>
      <c r="AW43" s="172">
        <f>IF(IFERROR('N2.4_RIIO3_Risk_Comp'!R43/'N2.3_RIIO3_Risk_And_Volumes'!R43,0)&lt;0,"Error",IFERROR('N2.4_RIIO3_Risk_Comp'!R43/'N2.3_RIIO3_Risk_And_Volumes'!R43,0))</f>
        <v>0</v>
      </c>
      <c r="AX43" s="172">
        <f>IF(IFERROR('N2.4_RIIO3_Risk_Comp'!S43/'N2.3_RIIO3_Risk_And_Volumes'!S43,0)&lt;0,"Error",IFERROR('N2.4_RIIO3_Risk_Comp'!S43/'N2.3_RIIO3_Risk_And_Volumes'!S43,0))</f>
        <v>0</v>
      </c>
      <c r="AY43" s="172">
        <f>IF(IFERROR('N2.4_RIIO3_Risk_Comp'!T43/'N2.3_RIIO3_Risk_And_Volumes'!T43,0)&lt;0,"Error",IFERROR('N2.4_RIIO3_Risk_Comp'!T43/'N2.3_RIIO3_Risk_And_Volumes'!T43,0))</f>
        <v>0</v>
      </c>
      <c r="AZ43" s="172">
        <f>IF(IFERROR('N2.4_RIIO3_Risk_Comp'!U43/'N2.3_RIIO3_Risk_And_Volumes'!U43,0)&lt;0,"Error",IFERROR('N2.4_RIIO3_Risk_Comp'!U43/'N2.3_RIIO3_Risk_And_Volumes'!U43,0))</f>
        <v>0</v>
      </c>
      <c r="BA43" s="172">
        <f>IF(IFERROR('N2.4_RIIO3_Risk_Comp'!V43/'N2.3_RIIO3_Risk_And_Volumes'!V43,0)&lt;0,"Error",IFERROR('N2.4_RIIO3_Risk_Comp'!V43/'N2.3_RIIO3_Risk_And_Volumes'!V43,0))</f>
        <v>0</v>
      </c>
      <c r="BB43" s="172">
        <f>IF(IFERROR('N2.4_RIIO3_Risk_Comp'!W43/'N2.3_RIIO3_Risk_And_Volumes'!W43,0)&lt;0,"Error",IFERROR('N2.4_RIIO3_Risk_Comp'!W43/'N2.3_RIIO3_Risk_And_Volumes'!W43,0))</f>
        <v>0</v>
      </c>
      <c r="BC43" s="303">
        <f>IF(IFERROR('N2.4_RIIO3_Risk_Comp'!X43/'N2.3_RIIO3_Risk_And_Volumes'!X43,0)&lt;0,"Error",IFERROR('N2.4_RIIO3_Risk_Comp'!X43/'N2.3_RIIO3_Risk_And_Volumes'!X43,0))</f>
        <v>0</v>
      </c>
      <c r="BD43" s="296">
        <f>IF(IFERROR('N2.4_RIIO3_Risk_Comp'!Y43/'N2.3_RIIO3_Risk_And_Volumes'!AI43,0)&lt;0,"Error",IFERROR('N2.4_RIIO3_Risk_Comp'!Y43/'N2.3_RIIO3_Risk_And_Volumes'!AI43,0))</f>
        <v>0</v>
      </c>
      <c r="BE43" s="172">
        <f>IF(IFERROR('N2.4_RIIO3_Risk_Comp'!Z43/'N2.3_RIIO3_Risk_And_Volumes'!AJ43,0)&lt;0,"Error",IFERROR('N2.4_RIIO3_Risk_Comp'!Z43/'N2.3_RIIO3_Risk_And_Volumes'!AJ43,0))</f>
        <v>0</v>
      </c>
      <c r="BF43" s="172">
        <f>IF(IFERROR('N2.4_RIIO3_Risk_Comp'!AA43/'N2.3_RIIO3_Risk_And_Volumes'!AK43,0)&lt;0,"Error",IFERROR('N2.4_RIIO3_Risk_Comp'!AA43/'N2.3_RIIO3_Risk_And_Volumes'!AK43,0))</f>
        <v>0</v>
      </c>
      <c r="BG43" s="172">
        <f>IF(IFERROR('N2.4_RIIO3_Risk_Comp'!AB43/'N2.3_RIIO3_Risk_And_Volumes'!AL43,0)&lt;0,"Error",IFERROR('N2.4_RIIO3_Risk_Comp'!AB43/'N2.3_RIIO3_Risk_And_Volumes'!AL43,0))</f>
        <v>0</v>
      </c>
      <c r="BH43" s="172">
        <f>IF(IFERROR('N2.4_RIIO3_Risk_Comp'!AC43/'N2.3_RIIO3_Risk_And_Volumes'!AM43,0)&lt;0,"Error",IFERROR('N2.4_RIIO3_Risk_Comp'!AC43/'N2.3_RIIO3_Risk_And_Volumes'!AM43,0))</f>
        <v>0</v>
      </c>
      <c r="BI43" s="172">
        <f>IF(IFERROR('N2.4_RIIO3_Risk_Comp'!AD43/'N2.3_RIIO3_Risk_And_Volumes'!AN43,0)&lt;0,"Error",IFERROR('N2.4_RIIO3_Risk_Comp'!AD43/'N2.3_RIIO3_Risk_And_Volumes'!AN43,0))</f>
        <v>0</v>
      </c>
      <c r="BJ43" s="172">
        <f>IF(IFERROR('N2.4_RIIO3_Risk_Comp'!AE43/'N2.3_RIIO3_Risk_And_Volumes'!AO43,0)&lt;0,"Error",IFERROR('N2.4_RIIO3_Risk_Comp'!AE43/'N2.3_RIIO3_Risk_And_Volumes'!AO43,0))</f>
        <v>0</v>
      </c>
      <c r="BK43" s="172">
        <f>IF(IFERROR('N2.4_RIIO3_Risk_Comp'!AF43/'N2.3_RIIO3_Risk_And_Volumes'!AP43,0)&lt;0,"Error",IFERROR('N2.4_RIIO3_Risk_Comp'!AF43/'N2.3_RIIO3_Risk_And_Volumes'!AP43,0))</f>
        <v>0</v>
      </c>
      <c r="BL43" s="172">
        <f>IF(IFERROR('N2.4_RIIO3_Risk_Comp'!AG43/'N2.3_RIIO3_Risk_And_Volumes'!AQ43,0)&lt;0,"Error",IFERROR('N2.4_RIIO3_Risk_Comp'!AG43/'N2.3_RIIO3_Risk_And_Volumes'!AQ43,0))</f>
        <v>0</v>
      </c>
      <c r="BM43" s="297">
        <f>IF(IFERROR('N2.4_RIIO3_Risk_Comp'!AH43/'N2.3_RIIO3_Risk_And_Volumes'!AR43,0)&lt;0,"Error",IFERROR('N2.4_RIIO3_Risk_Comp'!AH43/'N2.3_RIIO3_Risk_And_Volumes'!AR43,0))</f>
        <v>0</v>
      </c>
      <c r="BO43" s="63">
        <f t="shared" si="7"/>
        <v>0</v>
      </c>
      <c r="BP43" s="63">
        <f t="shared" si="8"/>
        <v>0</v>
      </c>
      <c r="BQ43" s="63">
        <f t="shared" si="9"/>
        <v>0</v>
      </c>
      <c r="BR43" s="63">
        <f>IF(IFERROR(BO43/'N2.3_RIIO3_Risk_And_Volumes'!BN43,0)&lt;0,"Error",IFERROR(BO43/'N2.3_RIIO3_Risk_And_Volumes'!BN43,0))</f>
        <v>0</v>
      </c>
      <c r="BS43" s="63">
        <f>IF(IFERROR('N2.4_RIIO3_Risk_Comp'!BP43/'N2.3_RIIO3_Risk_And_Volumes'!BP43,0)&lt;0,"Error",IFERROR('N2.4_RIIO3_Risk_Comp'!BP43/'N2.3_RIIO3_Risk_And_Volumes'!BP43,0))</f>
        <v>0</v>
      </c>
      <c r="BT43" s="63">
        <f>IF(IFERROR('N2.4_RIIO3_Risk_Comp'!BQ43/'N2.3_RIIO3_Risk_And_Volumes'!BR43,0)&lt;0,"Error",IFERROR('N2.4_RIIO3_Risk_Comp'!BQ43/'N2.3_RIIO3_Risk_And_Volumes'!BR43,0))</f>
        <v>0</v>
      </c>
    </row>
    <row r="44" spans="1:72" hidden="1">
      <c r="A44" t="s">
        <v>959</v>
      </c>
      <c r="B44" s="108" t="s">
        <v>327</v>
      </c>
      <c r="C44" s="144" t="str">
        <f>IF($D$2="ET",VLOOKUP(B44,'N0.7_Lookup_References'!$E$13:$K$71,2,FALSE),IF('N2.1_Network_Risk_Summary'!$C$2="GD",VLOOKUP(B44,'N0.7_Lookup_References'!$E$13:$K$73,4,FALSE),IF($D$2="GT",VLOOKUP(B44,'N0.7_Lookup_References'!$E$13:$K$71,6,FALSE),"")))</f>
        <v>No entry required</v>
      </c>
      <c r="D44" s="163" t="s">
        <v>441</v>
      </c>
      <c r="E44" s="289"/>
      <c r="F44" s="247"/>
      <c r="G44" s="247"/>
      <c r="H44" s="247"/>
      <c r="I44" s="247"/>
      <c r="J44" s="247"/>
      <c r="K44" s="247"/>
      <c r="L44" s="247"/>
      <c r="M44" s="247"/>
      <c r="N44" s="290"/>
      <c r="O44" s="289"/>
      <c r="P44" s="247"/>
      <c r="Q44" s="247"/>
      <c r="R44" s="247"/>
      <c r="S44" s="247"/>
      <c r="T44" s="247"/>
      <c r="U44" s="247"/>
      <c r="V44" s="247"/>
      <c r="W44" s="247"/>
      <c r="X44" s="290"/>
      <c r="Y44" s="289"/>
      <c r="Z44" s="247"/>
      <c r="AA44" s="247"/>
      <c r="AB44" s="247"/>
      <c r="AC44" s="247"/>
      <c r="AD44" s="247"/>
      <c r="AE44" s="247"/>
      <c r="AF44" s="247"/>
      <c r="AG44" s="247"/>
      <c r="AH44" s="290"/>
      <c r="AJ44" s="296">
        <f>IF(IFERROR(E44/'N2.3_RIIO3_Risk_And_Volumes'!$E44,0)&lt;0,"Error",IFERROR(E44/'N2.3_RIIO3_Risk_And_Volumes'!$E44,0))</f>
        <v>0</v>
      </c>
      <c r="AK44" s="172">
        <f>IF(IFERROR(F44/'N2.3_RIIO3_Risk_And_Volumes'!F44,0)&lt;0,"Error",IFERROR(F44/'N2.3_RIIO3_Risk_And_Volumes'!F44,0))</f>
        <v>0</v>
      </c>
      <c r="AL44" s="172">
        <f>IF(IFERROR(G44/'N2.3_RIIO3_Risk_And_Volumes'!G44,0)&lt;0,"Error",IFERROR(G44/'N2.3_RIIO3_Risk_And_Volumes'!G44,0))</f>
        <v>0</v>
      </c>
      <c r="AM44" s="172">
        <f>IF(IFERROR(H44/'N2.3_RIIO3_Risk_And_Volumes'!H44,0)&lt;0,"Error",IFERROR(H44/'N2.3_RIIO3_Risk_And_Volumes'!H44,0))</f>
        <v>0</v>
      </c>
      <c r="AN44" s="172">
        <f>IF(IFERROR(I44/'N2.3_RIIO3_Risk_And_Volumes'!I44,0)&lt;0,"Error",IFERROR(I44/'N2.3_RIIO3_Risk_And_Volumes'!I44,0))</f>
        <v>0</v>
      </c>
      <c r="AO44" s="172">
        <f>IF(IFERROR(J44/'N2.3_RIIO3_Risk_And_Volumes'!J44,0)&lt;0,"Error",IFERROR(J44/'N2.3_RIIO3_Risk_And_Volumes'!J44,0))</f>
        <v>0</v>
      </c>
      <c r="AP44" s="172">
        <f>IF(IFERROR(K44/'N2.3_RIIO3_Risk_And_Volumes'!K44,0)&lt;0,"Error",IFERROR(K44/'N2.3_RIIO3_Risk_And_Volumes'!K44,0))</f>
        <v>0</v>
      </c>
      <c r="AQ44" s="172">
        <f>IF(IFERROR(L44/'N2.3_RIIO3_Risk_And_Volumes'!L44,0)&lt;0,"Error",IFERROR(L44/'N2.3_RIIO3_Risk_And_Volumes'!L44,0))</f>
        <v>0</v>
      </c>
      <c r="AR44" s="172">
        <f>IF(IFERROR(M44/'N2.3_RIIO3_Risk_And_Volumes'!M44,0)&lt;0,"Error",IFERROR(M44/'N2.3_RIIO3_Risk_And_Volumes'!M44,0))</f>
        <v>0</v>
      </c>
      <c r="AS44" s="297">
        <f>IF(IFERROR(N44/'N2.3_RIIO3_Risk_And_Volumes'!N44,0)&lt;0,"Error",IFERROR(N44/'N2.3_RIIO3_Risk_And_Volumes'!N44,0))</f>
        <v>0</v>
      </c>
      <c r="AT44" s="296">
        <f>IF(IFERROR('N2.4_RIIO3_Risk_Comp'!O44/'N2.3_RIIO3_Risk_And_Volumes'!O44,0)&lt;0,"Error",IFERROR('N2.4_RIIO3_Risk_Comp'!O44/'N2.3_RIIO3_Risk_And_Volumes'!O44,0))</f>
        <v>0</v>
      </c>
      <c r="AU44" s="172">
        <f>IF(IFERROR('N2.4_RIIO3_Risk_Comp'!P44/'N2.3_RIIO3_Risk_And_Volumes'!P44,0)&lt;0,"Error",IFERROR('N2.4_RIIO3_Risk_Comp'!P44/'N2.3_RIIO3_Risk_And_Volumes'!P44,0))</f>
        <v>0</v>
      </c>
      <c r="AV44" s="172">
        <f>IF(IFERROR('N2.4_RIIO3_Risk_Comp'!Q44/'N2.3_RIIO3_Risk_And_Volumes'!Q44,0)&lt;0,"Error",IFERROR('N2.4_RIIO3_Risk_Comp'!Q44/'N2.3_RIIO3_Risk_And_Volumes'!Q44,0))</f>
        <v>0</v>
      </c>
      <c r="AW44" s="172">
        <f>IF(IFERROR('N2.4_RIIO3_Risk_Comp'!R44/'N2.3_RIIO3_Risk_And_Volumes'!R44,0)&lt;0,"Error",IFERROR('N2.4_RIIO3_Risk_Comp'!R44/'N2.3_RIIO3_Risk_And_Volumes'!R44,0))</f>
        <v>0</v>
      </c>
      <c r="AX44" s="172">
        <f>IF(IFERROR('N2.4_RIIO3_Risk_Comp'!S44/'N2.3_RIIO3_Risk_And_Volumes'!S44,0)&lt;0,"Error",IFERROR('N2.4_RIIO3_Risk_Comp'!S44/'N2.3_RIIO3_Risk_And_Volumes'!S44,0))</f>
        <v>0</v>
      </c>
      <c r="AY44" s="172">
        <f>IF(IFERROR('N2.4_RIIO3_Risk_Comp'!T44/'N2.3_RIIO3_Risk_And_Volumes'!T44,0)&lt;0,"Error",IFERROR('N2.4_RIIO3_Risk_Comp'!T44/'N2.3_RIIO3_Risk_And_Volumes'!T44,0))</f>
        <v>0</v>
      </c>
      <c r="AZ44" s="172">
        <f>IF(IFERROR('N2.4_RIIO3_Risk_Comp'!U44/'N2.3_RIIO3_Risk_And_Volumes'!U44,0)&lt;0,"Error",IFERROR('N2.4_RIIO3_Risk_Comp'!U44/'N2.3_RIIO3_Risk_And_Volumes'!U44,0))</f>
        <v>0</v>
      </c>
      <c r="BA44" s="172">
        <f>IF(IFERROR('N2.4_RIIO3_Risk_Comp'!V44/'N2.3_RIIO3_Risk_And_Volumes'!V44,0)&lt;0,"Error",IFERROR('N2.4_RIIO3_Risk_Comp'!V44/'N2.3_RIIO3_Risk_And_Volumes'!V44,0))</f>
        <v>0</v>
      </c>
      <c r="BB44" s="172">
        <f>IF(IFERROR('N2.4_RIIO3_Risk_Comp'!W44/'N2.3_RIIO3_Risk_And_Volumes'!W44,0)&lt;0,"Error",IFERROR('N2.4_RIIO3_Risk_Comp'!W44/'N2.3_RIIO3_Risk_And_Volumes'!W44,0))</f>
        <v>0</v>
      </c>
      <c r="BC44" s="303">
        <f>IF(IFERROR('N2.4_RIIO3_Risk_Comp'!X44/'N2.3_RIIO3_Risk_And_Volumes'!X44,0)&lt;0,"Error",IFERROR('N2.4_RIIO3_Risk_Comp'!X44/'N2.3_RIIO3_Risk_And_Volumes'!X44,0))</f>
        <v>0</v>
      </c>
      <c r="BD44" s="296">
        <f>IF(IFERROR('N2.4_RIIO3_Risk_Comp'!Y44/'N2.3_RIIO3_Risk_And_Volumes'!AI44,0)&lt;0,"Error",IFERROR('N2.4_RIIO3_Risk_Comp'!Y44/'N2.3_RIIO3_Risk_And_Volumes'!AI44,0))</f>
        <v>0</v>
      </c>
      <c r="BE44" s="172">
        <f>IF(IFERROR('N2.4_RIIO3_Risk_Comp'!Z44/'N2.3_RIIO3_Risk_And_Volumes'!AJ44,0)&lt;0,"Error",IFERROR('N2.4_RIIO3_Risk_Comp'!Z44/'N2.3_RIIO3_Risk_And_Volumes'!AJ44,0))</f>
        <v>0</v>
      </c>
      <c r="BF44" s="172">
        <f>IF(IFERROR('N2.4_RIIO3_Risk_Comp'!AA44/'N2.3_RIIO3_Risk_And_Volumes'!AK44,0)&lt;0,"Error",IFERROR('N2.4_RIIO3_Risk_Comp'!AA44/'N2.3_RIIO3_Risk_And_Volumes'!AK44,0))</f>
        <v>0</v>
      </c>
      <c r="BG44" s="172">
        <f>IF(IFERROR('N2.4_RIIO3_Risk_Comp'!AB44/'N2.3_RIIO3_Risk_And_Volumes'!AL44,0)&lt;0,"Error",IFERROR('N2.4_RIIO3_Risk_Comp'!AB44/'N2.3_RIIO3_Risk_And_Volumes'!AL44,0))</f>
        <v>0</v>
      </c>
      <c r="BH44" s="172">
        <f>IF(IFERROR('N2.4_RIIO3_Risk_Comp'!AC44/'N2.3_RIIO3_Risk_And_Volumes'!AM44,0)&lt;0,"Error",IFERROR('N2.4_RIIO3_Risk_Comp'!AC44/'N2.3_RIIO3_Risk_And_Volumes'!AM44,0))</f>
        <v>0</v>
      </c>
      <c r="BI44" s="172">
        <f>IF(IFERROR('N2.4_RIIO3_Risk_Comp'!AD44/'N2.3_RIIO3_Risk_And_Volumes'!AN44,0)&lt;0,"Error",IFERROR('N2.4_RIIO3_Risk_Comp'!AD44/'N2.3_RIIO3_Risk_And_Volumes'!AN44,0))</f>
        <v>0</v>
      </c>
      <c r="BJ44" s="172">
        <f>IF(IFERROR('N2.4_RIIO3_Risk_Comp'!AE44/'N2.3_RIIO3_Risk_And_Volumes'!AO44,0)&lt;0,"Error",IFERROR('N2.4_RIIO3_Risk_Comp'!AE44/'N2.3_RIIO3_Risk_And_Volumes'!AO44,0))</f>
        <v>0</v>
      </c>
      <c r="BK44" s="172">
        <f>IF(IFERROR('N2.4_RIIO3_Risk_Comp'!AF44/'N2.3_RIIO3_Risk_And_Volumes'!AP44,0)&lt;0,"Error",IFERROR('N2.4_RIIO3_Risk_Comp'!AF44/'N2.3_RIIO3_Risk_And_Volumes'!AP44,0))</f>
        <v>0</v>
      </c>
      <c r="BL44" s="172">
        <f>IF(IFERROR('N2.4_RIIO3_Risk_Comp'!AG44/'N2.3_RIIO3_Risk_And_Volumes'!AQ44,0)&lt;0,"Error",IFERROR('N2.4_RIIO3_Risk_Comp'!AG44/'N2.3_RIIO3_Risk_And_Volumes'!AQ44,0))</f>
        <v>0</v>
      </c>
      <c r="BM44" s="297">
        <f>IF(IFERROR('N2.4_RIIO3_Risk_Comp'!AH44/'N2.3_RIIO3_Risk_And_Volumes'!AR44,0)&lt;0,"Error",IFERROR('N2.4_RIIO3_Risk_Comp'!AH44/'N2.3_RIIO3_Risk_And_Volumes'!AR44,0))</f>
        <v>0</v>
      </c>
      <c r="BO44" s="63">
        <f t="shared" si="7"/>
        <v>0</v>
      </c>
      <c r="BP44" s="63">
        <f t="shared" si="8"/>
        <v>0</v>
      </c>
      <c r="BQ44" s="63">
        <f t="shared" si="9"/>
        <v>0</v>
      </c>
      <c r="BR44" s="63">
        <f>IF(IFERROR(BO44/'N2.3_RIIO3_Risk_And_Volumes'!BN44,0)&lt;0,"Error",IFERROR(BO44/'N2.3_RIIO3_Risk_And_Volumes'!BN44,0))</f>
        <v>0</v>
      </c>
      <c r="BS44" s="63">
        <f>IF(IFERROR('N2.4_RIIO3_Risk_Comp'!BP44/'N2.3_RIIO3_Risk_And_Volumes'!BP44,0)&lt;0,"Error",IFERROR('N2.4_RIIO3_Risk_Comp'!BP44/'N2.3_RIIO3_Risk_And_Volumes'!BP44,0))</f>
        <v>0</v>
      </c>
      <c r="BT44" s="63">
        <f>IF(IFERROR('N2.4_RIIO3_Risk_Comp'!BQ44/'N2.3_RIIO3_Risk_And_Volumes'!BR44,0)&lt;0,"Error",IFERROR('N2.4_RIIO3_Risk_Comp'!BQ44/'N2.3_RIIO3_Risk_And_Volumes'!BR44,0))</f>
        <v>0</v>
      </c>
    </row>
    <row r="45" spans="1:72" hidden="1">
      <c r="A45" t="s">
        <v>959</v>
      </c>
      <c r="B45" s="108" t="s">
        <v>331</v>
      </c>
      <c r="C45" s="144" t="str">
        <f>IF($D$2="ET",VLOOKUP(B45,'N0.7_Lookup_References'!$E$13:$K$71,2,FALSE),IF('N2.1_Network_Risk_Summary'!$C$2="GD",VLOOKUP(B45,'N0.7_Lookup_References'!$E$13:$K$73,4,FALSE),IF($D$2="GT",VLOOKUP(B45,'N0.7_Lookup_References'!$E$13:$K$71,6,FALSE),"")))</f>
        <v>No entry required</v>
      </c>
      <c r="D45" s="163" t="s">
        <v>441</v>
      </c>
      <c r="E45" s="289"/>
      <c r="F45" s="247"/>
      <c r="G45" s="247"/>
      <c r="H45" s="247"/>
      <c r="I45" s="247"/>
      <c r="J45" s="247"/>
      <c r="K45" s="247"/>
      <c r="L45" s="247"/>
      <c r="M45" s="247"/>
      <c r="N45" s="290"/>
      <c r="O45" s="289"/>
      <c r="P45" s="247"/>
      <c r="Q45" s="247"/>
      <c r="R45" s="247"/>
      <c r="S45" s="247"/>
      <c r="T45" s="247"/>
      <c r="U45" s="247"/>
      <c r="V45" s="247"/>
      <c r="W45" s="247"/>
      <c r="X45" s="290"/>
      <c r="Y45" s="289"/>
      <c r="Z45" s="247"/>
      <c r="AA45" s="247"/>
      <c r="AB45" s="247"/>
      <c r="AC45" s="247"/>
      <c r="AD45" s="247"/>
      <c r="AE45" s="247"/>
      <c r="AF45" s="247"/>
      <c r="AG45" s="247"/>
      <c r="AH45" s="290"/>
      <c r="AJ45" s="296">
        <f>IF(IFERROR(E45/'N2.3_RIIO3_Risk_And_Volumes'!$E45,0)&lt;0,"Error",IFERROR(E45/'N2.3_RIIO3_Risk_And_Volumes'!$E45,0))</f>
        <v>0</v>
      </c>
      <c r="AK45" s="172">
        <f>IF(IFERROR(F45/'N2.3_RIIO3_Risk_And_Volumes'!F45,0)&lt;0,"Error",IFERROR(F45/'N2.3_RIIO3_Risk_And_Volumes'!F45,0))</f>
        <v>0</v>
      </c>
      <c r="AL45" s="172">
        <f>IF(IFERROR(G45/'N2.3_RIIO3_Risk_And_Volumes'!G45,0)&lt;0,"Error",IFERROR(G45/'N2.3_RIIO3_Risk_And_Volumes'!G45,0))</f>
        <v>0</v>
      </c>
      <c r="AM45" s="172">
        <f>IF(IFERROR(H45/'N2.3_RIIO3_Risk_And_Volumes'!H45,0)&lt;0,"Error",IFERROR(H45/'N2.3_RIIO3_Risk_And_Volumes'!H45,0))</f>
        <v>0</v>
      </c>
      <c r="AN45" s="172">
        <f>IF(IFERROR(I45/'N2.3_RIIO3_Risk_And_Volumes'!I45,0)&lt;0,"Error",IFERROR(I45/'N2.3_RIIO3_Risk_And_Volumes'!I45,0))</f>
        <v>0</v>
      </c>
      <c r="AO45" s="172">
        <f>IF(IFERROR(J45/'N2.3_RIIO3_Risk_And_Volumes'!J45,0)&lt;0,"Error",IFERROR(J45/'N2.3_RIIO3_Risk_And_Volumes'!J45,0))</f>
        <v>0</v>
      </c>
      <c r="AP45" s="172">
        <f>IF(IFERROR(K45/'N2.3_RIIO3_Risk_And_Volumes'!K45,0)&lt;0,"Error",IFERROR(K45/'N2.3_RIIO3_Risk_And_Volumes'!K45,0))</f>
        <v>0</v>
      </c>
      <c r="AQ45" s="172">
        <f>IF(IFERROR(L45/'N2.3_RIIO3_Risk_And_Volumes'!L45,0)&lt;0,"Error",IFERROR(L45/'N2.3_RIIO3_Risk_And_Volumes'!L45,0))</f>
        <v>0</v>
      </c>
      <c r="AR45" s="172">
        <f>IF(IFERROR(M45/'N2.3_RIIO3_Risk_And_Volumes'!M45,0)&lt;0,"Error",IFERROR(M45/'N2.3_RIIO3_Risk_And_Volumes'!M45,0))</f>
        <v>0</v>
      </c>
      <c r="AS45" s="297">
        <f>IF(IFERROR(N45/'N2.3_RIIO3_Risk_And_Volumes'!N45,0)&lt;0,"Error",IFERROR(N45/'N2.3_RIIO3_Risk_And_Volumes'!N45,0))</f>
        <v>0</v>
      </c>
      <c r="AT45" s="296">
        <f>IF(IFERROR('N2.4_RIIO3_Risk_Comp'!O45/'N2.3_RIIO3_Risk_And_Volumes'!O45,0)&lt;0,"Error",IFERROR('N2.4_RIIO3_Risk_Comp'!O45/'N2.3_RIIO3_Risk_And_Volumes'!O45,0))</f>
        <v>0</v>
      </c>
      <c r="AU45" s="172">
        <f>IF(IFERROR('N2.4_RIIO3_Risk_Comp'!P45/'N2.3_RIIO3_Risk_And_Volumes'!P45,0)&lt;0,"Error",IFERROR('N2.4_RIIO3_Risk_Comp'!P45/'N2.3_RIIO3_Risk_And_Volumes'!P45,0))</f>
        <v>0</v>
      </c>
      <c r="AV45" s="172">
        <f>IF(IFERROR('N2.4_RIIO3_Risk_Comp'!Q45/'N2.3_RIIO3_Risk_And_Volumes'!Q45,0)&lt;0,"Error",IFERROR('N2.4_RIIO3_Risk_Comp'!Q45/'N2.3_RIIO3_Risk_And_Volumes'!Q45,0))</f>
        <v>0</v>
      </c>
      <c r="AW45" s="172">
        <f>IF(IFERROR('N2.4_RIIO3_Risk_Comp'!R45/'N2.3_RIIO3_Risk_And_Volumes'!R45,0)&lt;0,"Error",IFERROR('N2.4_RIIO3_Risk_Comp'!R45/'N2.3_RIIO3_Risk_And_Volumes'!R45,0))</f>
        <v>0</v>
      </c>
      <c r="AX45" s="172">
        <f>IF(IFERROR('N2.4_RIIO3_Risk_Comp'!S45/'N2.3_RIIO3_Risk_And_Volumes'!S45,0)&lt;0,"Error",IFERROR('N2.4_RIIO3_Risk_Comp'!S45/'N2.3_RIIO3_Risk_And_Volumes'!S45,0))</f>
        <v>0</v>
      </c>
      <c r="AY45" s="172">
        <f>IF(IFERROR('N2.4_RIIO3_Risk_Comp'!T45/'N2.3_RIIO3_Risk_And_Volumes'!T45,0)&lt;0,"Error",IFERROR('N2.4_RIIO3_Risk_Comp'!T45/'N2.3_RIIO3_Risk_And_Volumes'!T45,0))</f>
        <v>0</v>
      </c>
      <c r="AZ45" s="172">
        <f>IF(IFERROR('N2.4_RIIO3_Risk_Comp'!U45/'N2.3_RIIO3_Risk_And_Volumes'!U45,0)&lt;0,"Error",IFERROR('N2.4_RIIO3_Risk_Comp'!U45/'N2.3_RIIO3_Risk_And_Volumes'!U45,0))</f>
        <v>0</v>
      </c>
      <c r="BA45" s="172">
        <f>IF(IFERROR('N2.4_RIIO3_Risk_Comp'!V45/'N2.3_RIIO3_Risk_And_Volumes'!V45,0)&lt;0,"Error",IFERROR('N2.4_RIIO3_Risk_Comp'!V45/'N2.3_RIIO3_Risk_And_Volumes'!V45,0))</f>
        <v>0</v>
      </c>
      <c r="BB45" s="172">
        <f>IF(IFERROR('N2.4_RIIO3_Risk_Comp'!W45/'N2.3_RIIO3_Risk_And_Volumes'!W45,0)&lt;0,"Error",IFERROR('N2.4_RIIO3_Risk_Comp'!W45/'N2.3_RIIO3_Risk_And_Volumes'!W45,0))</f>
        <v>0</v>
      </c>
      <c r="BC45" s="303">
        <f>IF(IFERROR('N2.4_RIIO3_Risk_Comp'!X45/'N2.3_RIIO3_Risk_And_Volumes'!X45,0)&lt;0,"Error",IFERROR('N2.4_RIIO3_Risk_Comp'!X45/'N2.3_RIIO3_Risk_And_Volumes'!X45,0))</f>
        <v>0</v>
      </c>
      <c r="BD45" s="296">
        <f>IF(IFERROR('N2.4_RIIO3_Risk_Comp'!Y45/'N2.3_RIIO3_Risk_And_Volumes'!AI45,0)&lt;0,"Error",IFERROR('N2.4_RIIO3_Risk_Comp'!Y45/'N2.3_RIIO3_Risk_And_Volumes'!AI45,0))</f>
        <v>0</v>
      </c>
      <c r="BE45" s="172">
        <f>IF(IFERROR('N2.4_RIIO3_Risk_Comp'!Z45/'N2.3_RIIO3_Risk_And_Volumes'!AJ45,0)&lt;0,"Error",IFERROR('N2.4_RIIO3_Risk_Comp'!Z45/'N2.3_RIIO3_Risk_And_Volumes'!AJ45,0))</f>
        <v>0</v>
      </c>
      <c r="BF45" s="172">
        <f>IF(IFERROR('N2.4_RIIO3_Risk_Comp'!AA45/'N2.3_RIIO3_Risk_And_Volumes'!AK45,0)&lt;0,"Error",IFERROR('N2.4_RIIO3_Risk_Comp'!AA45/'N2.3_RIIO3_Risk_And_Volumes'!AK45,0))</f>
        <v>0</v>
      </c>
      <c r="BG45" s="172">
        <f>IF(IFERROR('N2.4_RIIO3_Risk_Comp'!AB45/'N2.3_RIIO3_Risk_And_Volumes'!AL45,0)&lt;0,"Error",IFERROR('N2.4_RIIO3_Risk_Comp'!AB45/'N2.3_RIIO3_Risk_And_Volumes'!AL45,0))</f>
        <v>0</v>
      </c>
      <c r="BH45" s="172">
        <f>IF(IFERROR('N2.4_RIIO3_Risk_Comp'!AC45/'N2.3_RIIO3_Risk_And_Volumes'!AM45,0)&lt;0,"Error",IFERROR('N2.4_RIIO3_Risk_Comp'!AC45/'N2.3_RIIO3_Risk_And_Volumes'!AM45,0))</f>
        <v>0</v>
      </c>
      <c r="BI45" s="172">
        <f>IF(IFERROR('N2.4_RIIO3_Risk_Comp'!AD45/'N2.3_RIIO3_Risk_And_Volumes'!AN45,0)&lt;0,"Error",IFERROR('N2.4_RIIO3_Risk_Comp'!AD45/'N2.3_RIIO3_Risk_And_Volumes'!AN45,0))</f>
        <v>0</v>
      </c>
      <c r="BJ45" s="172">
        <f>IF(IFERROR('N2.4_RIIO3_Risk_Comp'!AE45/'N2.3_RIIO3_Risk_And_Volumes'!AO45,0)&lt;0,"Error",IFERROR('N2.4_RIIO3_Risk_Comp'!AE45/'N2.3_RIIO3_Risk_And_Volumes'!AO45,0))</f>
        <v>0</v>
      </c>
      <c r="BK45" s="172">
        <f>IF(IFERROR('N2.4_RIIO3_Risk_Comp'!AF45/'N2.3_RIIO3_Risk_And_Volumes'!AP45,0)&lt;0,"Error",IFERROR('N2.4_RIIO3_Risk_Comp'!AF45/'N2.3_RIIO3_Risk_And_Volumes'!AP45,0))</f>
        <v>0</v>
      </c>
      <c r="BL45" s="172">
        <f>IF(IFERROR('N2.4_RIIO3_Risk_Comp'!AG45/'N2.3_RIIO3_Risk_And_Volumes'!AQ45,0)&lt;0,"Error",IFERROR('N2.4_RIIO3_Risk_Comp'!AG45/'N2.3_RIIO3_Risk_And_Volumes'!AQ45,0))</f>
        <v>0</v>
      </c>
      <c r="BM45" s="297">
        <f>IF(IFERROR('N2.4_RIIO3_Risk_Comp'!AH45/'N2.3_RIIO3_Risk_And_Volumes'!AR45,0)&lt;0,"Error",IFERROR('N2.4_RIIO3_Risk_Comp'!AH45/'N2.3_RIIO3_Risk_And_Volumes'!AR45,0))</f>
        <v>0</v>
      </c>
      <c r="BO45" s="63">
        <f t="shared" si="7"/>
        <v>0</v>
      </c>
      <c r="BP45" s="63">
        <f t="shared" si="8"/>
        <v>0</v>
      </c>
      <c r="BQ45" s="63">
        <f t="shared" si="9"/>
        <v>0</v>
      </c>
      <c r="BR45" s="63">
        <f>IF(IFERROR(BO45/'N2.3_RIIO3_Risk_And_Volumes'!BN45,0)&lt;0,"Error",IFERROR(BO45/'N2.3_RIIO3_Risk_And_Volumes'!BN45,0))</f>
        <v>0</v>
      </c>
      <c r="BS45" s="63">
        <f>IF(IFERROR('N2.4_RIIO3_Risk_Comp'!BP45/'N2.3_RIIO3_Risk_And_Volumes'!BP45,0)&lt;0,"Error",IFERROR('N2.4_RIIO3_Risk_Comp'!BP45/'N2.3_RIIO3_Risk_And_Volumes'!BP45,0))</f>
        <v>0</v>
      </c>
      <c r="BT45" s="63">
        <f>IF(IFERROR('N2.4_RIIO3_Risk_Comp'!BQ45/'N2.3_RIIO3_Risk_And_Volumes'!BR45,0)&lt;0,"Error",IFERROR('N2.4_RIIO3_Risk_Comp'!BQ45/'N2.3_RIIO3_Risk_And_Volumes'!BR45,0))</f>
        <v>0</v>
      </c>
    </row>
    <row r="46" spans="1:72" hidden="1">
      <c r="A46" t="s">
        <v>959</v>
      </c>
      <c r="B46" s="108" t="s">
        <v>335</v>
      </c>
      <c r="C46" s="144" t="str">
        <f>IF($D$2="ET",VLOOKUP(B46,'N0.7_Lookup_References'!$E$13:$K$71,2,FALSE),IF('N2.1_Network_Risk_Summary'!$C$2="GD",VLOOKUP(B46,'N0.7_Lookup_References'!$E$13:$K$73,4,FALSE),IF($D$2="GT",VLOOKUP(B46,'N0.7_Lookup_References'!$E$13:$K$71,6,FALSE),"")))</f>
        <v>No entry required</v>
      </c>
      <c r="D46" s="163" t="s">
        <v>441</v>
      </c>
      <c r="E46" s="289"/>
      <c r="F46" s="247"/>
      <c r="G46" s="247"/>
      <c r="H46" s="247"/>
      <c r="I46" s="247"/>
      <c r="J46" s="247"/>
      <c r="K46" s="247"/>
      <c r="L46" s="247"/>
      <c r="M46" s="247"/>
      <c r="N46" s="290"/>
      <c r="O46" s="289"/>
      <c r="P46" s="247"/>
      <c r="Q46" s="247"/>
      <c r="R46" s="247"/>
      <c r="S46" s="247"/>
      <c r="T46" s="247"/>
      <c r="U46" s="247"/>
      <c r="V46" s="247"/>
      <c r="W46" s="247"/>
      <c r="X46" s="290"/>
      <c r="Y46" s="289"/>
      <c r="Z46" s="247"/>
      <c r="AA46" s="247"/>
      <c r="AB46" s="247"/>
      <c r="AC46" s="247"/>
      <c r="AD46" s="247"/>
      <c r="AE46" s="247"/>
      <c r="AF46" s="247"/>
      <c r="AG46" s="247"/>
      <c r="AH46" s="290"/>
      <c r="AJ46" s="296">
        <f>IF(IFERROR(E46/'N2.3_RIIO3_Risk_And_Volumes'!$E46,0)&lt;0,"Error",IFERROR(E46/'N2.3_RIIO3_Risk_And_Volumes'!$E46,0))</f>
        <v>0</v>
      </c>
      <c r="AK46" s="172">
        <f>IF(IFERROR(F46/'N2.3_RIIO3_Risk_And_Volumes'!F46,0)&lt;0,"Error",IFERROR(F46/'N2.3_RIIO3_Risk_And_Volumes'!F46,0))</f>
        <v>0</v>
      </c>
      <c r="AL46" s="172">
        <f>IF(IFERROR(G46/'N2.3_RIIO3_Risk_And_Volumes'!G46,0)&lt;0,"Error",IFERROR(G46/'N2.3_RIIO3_Risk_And_Volumes'!G46,0))</f>
        <v>0</v>
      </c>
      <c r="AM46" s="172">
        <f>IF(IFERROR(H46/'N2.3_RIIO3_Risk_And_Volumes'!H46,0)&lt;0,"Error",IFERROR(H46/'N2.3_RIIO3_Risk_And_Volumes'!H46,0))</f>
        <v>0</v>
      </c>
      <c r="AN46" s="172">
        <f>IF(IFERROR(I46/'N2.3_RIIO3_Risk_And_Volumes'!I46,0)&lt;0,"Error",IFERROR(I46/'N2.3_RIIO3_Risk_And_Volumes'!I46,0))</f>
        <v>0</v>
      </c>
      <c r="AO46" s="172">
        <f>IF(IFERROR(J46/'N2.3_RIIO3_Risk_And_Volumes'!J46,0)&lt;0,"Error",IFERROR(J46/'N2.3_RIIO3_Risk_And_Volumes'!J46,0))</f>
        <v>0</v>
      </c>
      <c r="AP46" s="172">
        <f>IF(IFERROR(K46/'N2.3_RIIO3_Risk_And_Volumes'!K46,0)&lt;0,"Error",IFERROR(K46/'N2.3_RIIO3_Risk_And_Volumes'!K46,0))</f>
        <v>0</v>
      </c>
      <c r="AQ46" s="172">
        <f>IF(IFERROR(L46/'N2.3_RIIO3_Risk_And_Volumes'!L46,0)&lt;0,"Error",IFERROR(L46/'N2.3_RIIO3_Risk_And_Volumes'!L46,0))</f>
        <v>0</v>
      </c>
      <c r="AR46" s="172">
        <f>IF(IFERROR(M46/'N2.3_RIIO3_Risk_And_Volumes'!M46,0)&lt;0,"Error",IFERROR(M46/'N2.3_RIIO3_Risk_And_Volumes'!M46,0))</f>
        <v>0</v>
      </c>
      <c r="AS46" s="297">
        <f>IF(IFERROR(N46/'N2.3_RIIO3_Risk_And_Volumes'!N46,0)&lt;0,"Error",IFERROR(N46/'N2.3_RIIO3_Risk_And_Volumes'!N46,0))</f>
        <v>0</v>
      </c>
      <c r="AT46" s="296">
        <f>IF(IFERROR('N2.4_RIIO3_Risk_Comp'!O46/'N2.3_RIIO3_Risk_And_Volumes'!O46,0)&lt;0,"Error",IFERROR('N2.4_RIIO3_Risk_Comp'!O46/'N2.3_RIIO3_Risk_And_Volumes'!O46,0))</f>
        <v>0</v>
      </c>
      <c r="AU46" s="172">
        <f>IF(IFERROR('N2.4_RIIO3_Risk_Comp'!P46/'N2.3_RIIO3_Risk_And_Volumes'!P46,0)&lt;0,"Error",IFERROR('N2.4_RIIO3_Risk_Comp'!P46/'N2.3_RIIO3_Risk_And_Volumes'!P46,0))</f>
        <v>0</v>
      </c>
      <c r="AV46" s="172">
        <f>IF(IFERROR('N2.4_RIIO3_Risk_Comp'!Q46/'N2.3_RIIO3_Risk_And_Volumes'!Q46,0)&lt;0,"Error",IFERROR('N2.4_RIIO3_Risk_Comp'!Q46/'N2.3_RIIO3_Risk_And_Volumes'!Q46,0))</f>
        <v>0</v>
      </c>
      <c r="AW46" s="172">
        <f>IF(IFERROR('N2.4_RIIO3_Risk_Comp'!R46/'N2.3_RIIO3_Risk_And_Volumes'!R46,0)&lt;0,"Error",IFERROR('N2.4_RIIO3_Risk_Comp'!R46/'N2.3_RIIO3_Risk_And_Volumes'!R46,0))</f>
        <v>0</v>
      </c>
      <c r="AX46" s="172">
        <f>IF(IFERROR('N2.4_RIIO3_Risk_Comp'!S46/'N2.3_RIIO3_Risk_And_Volumes'!S46,0)&lt;0,"Error",IFERROR('N2.4_RIIO3_Risk_Comp'!S46/'N2.3_RIIO3_Risk_And_Volumes'!S46,0))</f>
        <v>0</v>
      </c>
      <c r="AY46" s="172">
        <f>IF(IFERROR('N2.4_RIIO3_Risk_Comp'!T46/'N2.3_RIIO3_Risk_And_Volumes'!T46,0)&lt;0,"Error",IFERROR('N2.4_RIIO3_Risk_Comp'!T46/'N2.3_RIIO3_Risk_And_Volumes'!T46,0))</f>
        <v>0</v>
      </c>
      <c r="AZ46" s="172">
        <f>IF(IFERROR('N2.4_RIIO3_Risk_Comp'!U46/'N2.3_RIIO3_Risk_And_Volumes'!U46,0)&lt;0,"Error",IFERROR('N2.4_RIIO3_Risk_Comp'!U46/'N2.3_RIIO3_Risk_And_Volumes'!U46,0))</f>
        <v>0</v>
      </c>
      <c r="BA46" s="172">
        <f>IF(IFERROR('N2.4_RIIO3_Risk_Comp'!V46/'N2.3_RIIO3_Risk_And_Volumes'!V46,0)&lt;0,"Error",IFERROR('N2.4_RIIO3_Risk_Comp'!V46/'N2.3_RIIO3_Risk_And_Volumes'!V46,0))</f>
        <v>0</v>
      </c>
      <c r="BB46" s="172">
        <f>IF(IFERROR('N2.4_RIIO3_Risk_Comp'!W46/'N2.3_RIIO3_Risk_And_Volumes'!W46,0)&lt;0,"Error",IFERROR('N2.4_RIIO3_Risk_Comp'!W46/'N2.3_RIIO3_Risk_And_Volumes'!W46,0))</f>
        <v>0</v>
      </c>
      <c r="BC46" s="303">
        <f>IF(IFERROR('N2.4_RIIO3_Risk_Comp'!X46/'N2.3_RIIO3_Risk_And_Volumes'!X46,0)&lt;0,"Error",IFERROR('N2.4_RIIO3_Risk_Comp'!X46/'N2.3_RIIO3_Risk_And_Volumes'!X46,0))</f>
        <v>0</v>
      </c>
      <c r="BD46" s="296">
        <f>IF(IFERROR('N2.4_RIIO3_Risk_Comp'!Y46/'N2.3_RIIO3_Risk_And_Volumes'!AI46,0)&lt;0,"Error",IFERROR('N2.4_RIIO3_Risk_Comp'!Y46/'N2.3_RIIO3_Risk_And_Volumes'!AI46,0))</f>
        <v>0</v>
      </c>
      <c r="BE46" s="172">
        <f>IF(IFERROR('N2.4_RIIO3_Risk_Comp'!Z46/'N2.3_RIIO3_Risk_And_Volumes'!AJ46,0)&lt;0,"Error",IFERROR('N2.4_RIIO3_Risk_Comp'!Z46/'N2.3_RIIO3_Risk_And_Volumes'!AJ46,0))</f>
        <v>0</v>
      </c>
      <c r="BF46" s="172">
        <f>IF(IFERROR('N2.4_RIIO3_Risk_Comp'!AA46/'N2.3_RIIO3_Risk_And_Volumes'!AK46,0)&lt;0,"Error",IFERROR('N2.4_RIIO3_Risk_Comp'!AA46/'N2.3_RIIO3_Risk_And_Volumes'!AK46,0))</f>
        <v>0</v>
      </c>
      <c r="BG46" s="172">
        <f>IF(IFERROR('N2.4_RIIO3_Risk_Comp'!AB46/'N2.3_RIIO3_Risk_And_Volumes'!AL46,0)&lt;0,"Error",IFERROR('N2.4_RIIO3_Risk_Comp'!AB46/'N2.3_RIIO3_Risk_And_Volumes'!AL46,0))</f>
        <v>0</v>
      </c>
      <c r="BH46" s="172">
        <f>IF(IFERROR('N2.4_RIIO3_Risk_Comp'!AC46/'N2.3_RIIO3_Risk_And_Volumes'!AM46,0)&lt;0,"Error",IFERROR('N2.4_RIIO3_Risk_Comp'!AC46/'N2.3_RIIO3_Risk_And_Volumes'!AM46,0))</f>
        <v>0</v>
      </c>
      <c r="BI46" s="172">
        <f>IF(IFERROR('N2.4_RIIO3_Risk_Comp'!AD46/'N2.3_RIIO3_Risk_And_Volumes'!AN46,0)&lt;0,"Error",IFERROR('N2.4_RIIO3_Risk_Comp'!AD46/'N2.3_RIIO3_Risk_And_Volumes'!AN46,0))</f>
        <v>0</v>
      </c>
      <c r="BJ46" s="172">
        <f>IF(IFERROR('N2.4_RIIO3_Risk_Comp'!AE46/'N2.3_RIIO3_Risk_And_Volumes'!AO46,0)&lt;0,"Error",IFERROR('N2.4_RIIO3_Risk_Comp'!AE46/'N2.3_RIIO3_Risk_And_Volumes'!AO46,0))</f>
        <v>0</v>
      </c>
      <c r="BK46" s="172">
        <f>IF(IFERROR('N2.4_RIIO3_Risk_Comp'!AF46/'N2.3_RIIO3_Risk_And_Volumes'!AP46,0)&lt;0,"Error",IFERROR('N2.4_RIIO3_Risk_Comp'!AF46/'N2.3_RIIO3_Risk_And_Volumes'!AP46,0))</f>
        <v>0</v>
      </c>
      <c r="BL46" s="172">
        <f>IF(IFERROR('N2.4_RIIO3_Risk_Comp'!AG46/'N2.3_RIIO3_Risk_And_Volumes'!AQ46,0)&lt;0,"Error",IFERROR('N2.4_RIIO3_Risk_Comp'!AG46/'N2.3_RIIO3_Risk_And_Volumes'!AQ46,0))</f>
        <v>0</v>
      </c>
      <c r="BM46" s="297">
        <f>IF(IFERROR('N2.4_RIIO3_Risk_Comp'!AH46/'N2.3_RIIO3_Risk_And_Volumes'!AR46,0)&lt;0,"Error",IFERROR('N2.4_RIIO3_Risk_Comp'!AH46/'N2.3_RIIO3_Risk_And_Volumes'!AR46,0))</f>
        <v>0</v>
      </c>
      <c r="BO46" s="63">
        <f t="shared" si="7"/>
        <v>0</v>
      </c>
      <c r="BP46" s="63">
        <f t="shared" si="8"/>
        <v>0</v>
      </c>
      <c r="BQ46" s="63">
        <f t="shared" si="9"/>
        <v>0</v>
      </c>
      <c r="BR46" s="63">
        <f>IF(IFERROR(BO46/'N2.3_RIIO3_Risk_And_Volumes'!BN46,0)&lt;0,"Error",IFERROR(BO46/'N2.3_RIIO3_Risk_And_Volumes'!BN46,0))</f>
        <v>0</v>
      </c>
      <c r="BS46" s="63">
        <f>IF(IFERROR('N2.4_RIIO3_Risk_Comp'!BP46/'N2.3_RIIO3_Risk_And_Volumes'!BP46,0)&lt;0,"Error",IFERROR('N2.4_RIIO3_Risk_Comp'!BP46/'N2.3_RIIO3_Risk_And_Volumes'!BP46,0))</f>
        <v>0</v>
      </c>
      <c r="BT46" s="63">
        <f>IF(IFERROR('N2.4_RIIO3_Risk_Comp'!BQ46/'N2.3_RIIO3_Risk_And_Volumes'!BR46,0)&lt;0,"Error",IFERROR('N2.4_RIIO3_Risk_Comp'!BQ46/'N2.3_RIIO3_Risk_And_Volumes'!BR46,0))</f>
        <v>0</v>
      </c>
    </row>
    <row r="47" spans="1:72" hidden="1">
      <c r="A47" t="s">
        <v>959</v>
      </c>
      <c r="B47" s="108" t="s">
        <v>339</v>
      </c>
      <c r="C47" s="144" t="str">
        <f>IF($D$2="ET",VLOOKUP(B47,'N0.7_Lookup_References'!$E$13:$K$71,2,FALSE),IF('N2.1_Network_Risk_Summary'!$C$2="GD",VLOOKUP(B47,'N0.7_Lookup_References'!$E$13:$K$73,4,FALSE),IF($D$2="GT",VLOOKUP(B47,'N0.7_Lookup_References'!$E$13:$K$71,6,FALSE),"")))</f>
        <v>No entry required</v>
      </c>
      <c r="D47" s="163" t="s">
        <v>441</v>
      </c>
      <c r="E47" s="289"/>
      <c r="F47" s="247"/>
      <c r="G47" s="247"/>
      <c r="H47" s="247"/>
      <c r="I47" s="247"/>
      <c r="J47" s="247"/>
      <c r="K47" s="247"/>
      <c r="L47" s="247"/>
      <c r="M47" s="247"/>
      <c r="N47" s="290"/>
      <c r="O47" s="289"/>
      <c r="P47" s="247"/>
      <c r="Q47" s="247"/>
      <c r="R47" s="247"/>
      <c r="S47" s="247"/>
      <c r="T47" s="247"/>
      <c r="U47" s="247"/>
      <c r="V47" s="247"/>
      <c r="W47" s="247"/>
      <c r="X47" s="290"/>
      <c r="Y47" s="289"/>
      <c r="Z47" s="247"/>
      <c r="AA47" s="247"/>
      <c r="AB47" s="247"/>
      <c r="AC47" s="247"/>
      <c r="AD47" s="247"/>
      <c r="AE47" s="247"/>
      <c r="AF47" s="247"/>
      <c r="AG47" s="247"/>
      <c r="AH47" s="290"/>
      <c r="AJ47" s="296">
        <f>IF(IFERROR(E47/'N2.3_RIIO3_Risk_And_Volumes'!$E47,0)&lt;0,"Error",IFERROR(E47/'N2.3_RIIO3_Risk_And_Volumes'!$E47,0))</f>
        <v>0</v>
      </c>
      <c r="AK47" s="172">
        <f>IF(IFERROR(F47/'N2.3_RIIO3_Risk_And_Volumes'!F47,0)&lt;0,"Error",IFERROR(F47/'N2.3_RIIO3_Risk_And_Volumes'!F47,0))</f>
        <v>0</v>
      </c>
      <c r="AL47" s="172">
        <f>IF(IFERROR(G47/'N2.3_RIIO3_Risk_And_Volumes'!G47,0)&lt;0,"Error",IFERROR(G47/'N2.3_RIIO3_Risk_And_Volumes'!G47,0))</f>
        <v>0</v>
      </c>
      <c r="AM47" s="172">
        <f>IF(IFERROR(H47/'N2.3_RIIO3_Risk_And_Volumes'!H47,0)&lt;0,"Error",IFERROR(H47/'N2.3_RIIO3_Risk_And_Volumes'!H47,0))</f>
        <v>0</v>
      </c>
      <c r="AN47" s="172">
        <f>IF(IFERROR(I47/'N2.3_RIIO3_Risk_And_Volumes'!I47,0)&lt;0,"Error",IFERROR(I47/'N2.3_RIIO3_Risk_And_Volumes'!I47,0))</f>
        <v>0</v>
      </c>
      <c r="AO47" s="172">
        <f>IF(IFERROR(J47/'N2.3_RIIO3_Risk_And_Volumes'!J47,0)&lt;0,"Error",IFERROR(J47/'N2.3_RIIO3_Risk_And_Volumes'!J47,0))</f>
        <v>0</v>
      </c>
      <c r="AP47" s="172">
        <f>IF(IFERROR(K47/'N2.3_RIIO3_Risk_And_Volumes'!K47,0)&lt;0,"Error",IFERROR(K47/'N2.3_RIIO3_Risk_And_Volumes'!K47,0))</f>
        <v>0</v>
      </c>
      <c r="AQ47" s="172">
        <f>IF(IFERROR(L47/'N2.3_RIIO3_Risk_And_Volumes'!L47,0)&lt;0,"Error",IFERROR(L47/'N2.3_RIIO3_Risk_And_Volumes'!L47,0))</f>
        <v>0</v>
      </c>
      <c r="AR47" s="172">
        <f>IF(IFERROR(M47/'N2.3_RIIO3_Risk_And_Volumes'!M47,0)&lt;0,"Error",IFERROR(M47/'N2.3_RIIO3_Risk_And_Volumes'!M47,0))</f>
        <v>0</v>
      </c>
      <c r="AS47" s="297">
        <f>IF(IFERROR(N47/'N2.3_RIIO3_Risk_And_Volumes'!N47,0)&lt;0,"Error",IFERROR(N47/'N2.3_RIIO3_Risk_And_Volumes'!N47,0))</f>
        <v>0</v>
      </c>
      <c r="AT47" s="296">
        <f>IF(IFERROR('N2.4_RIIO3_Risk_Comp'!O47/'N2.3_RIIO3_Risk_And_Volumes'!O47,0)&lt;0,"Error",IFERROR('N2.4_RIIO3_Risk_Comp'!O47/'N2.3_RIIO3_Risk_And_Volumes'!O47,0))</f>
        <v>0</v>
      </c>
      <c r="AU47" s="172">
        <f>IF(IFERROR('N2.4_RIIO3_Risk_Comp'!P47/'N2.3_RIIO3_Risk_And_Volumes'!P47,0)&lt;0,"Error",IFERROR('N2.4_RIIO3_Risk_Comp'!P47/'N2.3_RIIO3_Risk_And_Volumes'!P47,0))</f>
        <v>0</v>
      </c>
      <c r="AV47" s="172">
        <f>IF(IFERROR('N2.4_RIIO3_Risk_Comp'!Q47/'N2.3_RIIO3_Risk_And_Volumes'!Q47,0)&lt;0,"Error",IFERROR('N2.4_RIIO3_Risk_Comp'!Q47/'N2.3_RIIO3_Risk_And_Volumes'!Q47,0))</f>
        <v>0</v>
      </c>
      <c r="AW47" s="172">
        <f>IF(IFERROR('N2.4_RIIO3_Risk_Comp'!R47/'N2.3_RIIO3_Risk_And_Volumes'!R47,0)&lt;0,"Error",IFERROR('N2.4_RIIO3_Risk_Comp'!R47/'N2.3_RIIO3_Risk_And_Volumes'!R47,0))</f>
        <v>0</v>
      </c>
      <c r="AX47" s="172">
        <f>IF(IFERROR('N2.4_RIIO3_Risk_Comp'!S47/'N2.3_RIIO3_Risk_And_Volumes'!S47,0)&lt;0,"Error",IFERROR('N2.4_RIIO3_Risk_Comp'!S47/'N2.3_RIIO3_Risk_And_Volumes'!S47,0))</f>
        <v>0</v>
      </c>
      <c r="AY47" s="172">
        <f>IF(IFERROR('N2.4_RIIO3_Risk_Comp'!T47/'N2.3_RIIO3_Risk_And_Volumes'!T47,0)&lt;0,"Error",IFERROR('N2.4_RIIO3_Risk_Comp'!T47/'N2.3_RIIO3_Risk_And_Volumes'!T47,0))</f>
        <v>0</v>
      </c>
      <c r="AZ47" s="172">
        <f>IF(IFERROR('N2.4_RIIO3_Risk_Comp'!U47/'N2.3_RIIO3_Risk_And_Volumes'!U47,0)&lt;0,"Error",IFERROR('N2.4_RIIO3_Risk_Comp'!U47/'N2.3_RIIO3_Risk_And_Volumes'!U47,0))</f>
        <v>0</v>
      </c>
      <c r="BA47" s="172">
        <f>IF(IFERROR('N2.4_RIIO3_Risk_Comp'!V47/'N2.3_RIIO3_Risk_And_Volumes'!V47,0)&lt;0,"Error",IFERROR('N2.4_RIIO3_Risk_Comp'!V47/'N2.3_RIIO3_Risk_And_Volumes'!V47,0))</f>
        <v>0</v>
      </c>
      <c r="BB47" s="172">
        <f>IF(IFERROR('N2.4_RIIO3_Risk_Comp'!W47/'N2.3_RIIO3_Risk_And_Volumes'!W47,0)&lt;0,"Error",IFERROR('N2.4_RIIO3_Risk_Comp'!W47/'N2.3_RIIO3_Risk_And_Volumes'!W47,0))</f>
        <v>0</v>
      </c>
      <c r="BC47" s="303">
        <f>IF(IFERROR('N2.4_RIIO3_Risk_Comp'!X47/'N2.3_RIIO3_Risk_And_Volumes'!X47,0)&lt;0,"Error",IFERROR('N2.4_RIIO3_Risk_Comp'!X47/'N2.3_RIIO3_Risk_And_Volumes'!X47,0))</f>
        <v>0</v>
      </c>
      <c r="BD47" s="296">
        <f>IF(IFERROR('N2.4_RIIO3_Risk_Comp'!Y47/'N2.3_RIIO3_Risk_And_Volumes'!AI47,0)&lt;0,"Error",IFERROR('N2.4_RIIO3_Risk_Comp'!Y47/'N2.3_RIIO3_Risk_And_Volumes'!AI47,0))</f>
        <v>0</v>
      </c>
      <c r="BE47" s="172">
        <f>IF(IFERROR('N2.4_RIIO3_Risk_Comp'!Z47/'N2.3_RIIO3_Risk_And_Volumes'!AJ47,0)&lt;0,"Error",IFERROR('N2.4_RIIO3_Risk_Comp'!Z47/'N2.3_RIIO3_Risk_And_Volumes'!AJ47,0))</f>
        <v>0</v>
      </c>
      <c r="BF47" s="172">
        <f>IF(IFERROR('N2.4_RIIO3_Risk_Comp'!AA47/'N2.3_RIIO3_Risk_And_Volumes'!AK47,0)&lt;0,"Error",IFERROR('N2.4_RIIO3_Risk_Comp'!AA47/'N2.3_RIIO3_Risk_And_Volumes'!AK47,0))</f>
        <v>0</v>
      </c>
      <c r="BG47" s="172">
        <f>IF(IFERROR('N2.4_RIIO3_Risk_Comp'!AB47/'N2.3_RIIO3_Risk_And_Volumes'!AL47,0)&lt;0,"Error",IFERROR('N2.4_RIIO3_Risk_Comp'!AB47/'N2.3_RIIO3_Risk_And_Volumes'!AL47,0))</f>
        <v>0</v>
      </c>
      <c r="BH47" s="172">
        <f>IF(IFERROR('N2.4_RIIO3_Risk_Comp'!AC47/'N2.3_RIIO3_Risk_And_Volumes'!AM47,0)&lt;0,"Error",IFERROR('N2.4_RIIO3_Risk_Comp'!AC47/'N2.3_RIIO3_Risk_And_Volumes'!AM47,0))</f>
        <v>0</v>
      </c>
      <c r="BI47" s="172">
        <f>IF(IFERROR('N2.4_RIIO3_Risk_Comp'!AD47/'N2.3_RIIO3_Risk_And_Volumes'!AN47,0)&lt;0,"Error",IFERROR('N2.4_RIIO3_Risk_Comp'!AD47/'N2.3_RIIO3_Risk_And_Volumes'!AN47,0))</f>
        <v>0</v>
      </c>
      <c r="BJ47" s="172">
        <f>IF(IFERROR('N2.4_RIIO3_Risk_Comp'!AE47/'N2.3_RIIO3_Risk_And_Volumes'!AO47,0)&lt;0,"Error",IFERROR('N2.4_RIIO3_Risk_Comp'!AE47/'N2.3_RIIO3_Risk_And_Volumes'!AO47,0))</f>
        <v>0</v>
      </c>
      <c r="BK47" s="172">
        <f>IF(IFERROR('N2.4_RIIO3_Risk_Comp'!AF47/'N2.3_RIIO3_Risk_And_Volumes'!AP47,0)&lt;0,"Error",IFERROR('N2.4_RIIO3_Risk_Comp'!AF47/'N2.3_RIIO3_Risk_And_Volumes'!AP47,0))</f>
        <v>0</v>
      </c>
      <c r="BL47" s="172">
        <f>IF(IFERROR('N2.4_RIIO3_Risk_Comp'!AG47/'N2.3_RIIO3_Risk_And_Volumes'!AQ47,0)&lt;0,"Error",IFERROR('N2.4_RIIO3_Risk_Comp'!AG47/'N2.3_RIIO3_Risk_And_Volumes'!AQ47,0))</f>
        <v>0</v>
      </c>
      <c r="BM47" s="297">
        <f>IF(IFERROR('N2.4_RIIO3_Risk_Comp'!AH47/'N2.3_RIIO3_Risk_And_Volumes'!AR47,0)&lt;0,"Error",IFERROR('N2.4_RIIO3_Risk_Comp'!AH47/'N2.3_RIIO3_Risk_And_Volumes'!AR47,0))</f>
        <v>0</v>
      </c>
      <c r="BO47" s="63">
        <f t="shared" si="7"/>
        <v>0</v>
      </c>
      <c r="BP47" s="63">
        <f t="shared" si="8"/>
        <v>0</v>
      </c>
      <c r="BQ47" s="63">
        <f t="shared" si="9"/>
        <v>0</v>
      </c>
      <c r="BR47" s="63">
        <f>IF(IFERROR(BO47/'N2.3_RIIO3_Risk_And_Volumes'!BN47,0)&lt;0,"Error",IFERROR(BO47/'N2.3_RIIO3_Risk_And_Volumes'!BN47,0))</f>
        <v>0</v>
      </c>
      <c r="BS47" s="63">
        <f>IF(IFERROR('N2.4_RIIO3_Risk_Comp'!BP47/'N2.3_RIIO3_Risk_And_Volumes'!BP47,0)&lt;0,"Error",IFERROR('N2.4_RIIO3_Risk_Comp'!BP47/'N2.3_RIIO3_Risk_And_Volumes'!BP47,0))</f>
        <v>0</v>
      </c>
      <c r="BT47" s="63">
        <f>IF(IFERROR('N2.4_RIIO3_Risk_Comp'!BQ47/'N2.3_RIIO3_Risk_And_Volumes'!BR47,0)&lt;0,"Error",IFERROR('N2.4_RIIO3_Risk_Comp'!BQ47/'N2.3_RIIO3_Risk_And_Volumes'!BR47,0))</f>
        <v>0</v>
      </c>
    </row>
    <row r="48" spans="1:72" hidden="1">
      <c r="A48" t="s">
        <v>959</v>
      </c>
      <c r="B48" s="108" t="s">
        <v>343</v>
      </c>
      <c r="C48" s="144" t="str">
        <f>IF($D$2="ET",VLOOKUP(B48,'N0.7_Lookup_References'!$E$13:$K$71,2,FALSE),IF('N2.1_Network_Risk_Summary'!$C$2="GD",VLOOKUP(B48,'N0.7_Lookup_References'!$E$13:$K$73,4,FALSE),IF($D$2="GT",VLOOKUP(B48,'N0.7_Lookup_References'!$E$13:$K$71,6,FALSE),"")))</f>
        <v>No entry required</v>
      </c>
      <c r="D48" s="163" t="s">
        <v>441</v>
      </c>
      <c r="E48" s="289"/>
      <c r="F48" s="247"/>
      <c r="G48" s="247"/>
      <c r="H48" s="247"/>
      <c r="I48" s="247"/>
      <c r="J48" s="247"/>
      <c r="K48" s="247"/>
      <c r="L48" s="247"/>
      <c r="M48" s="247"/>
      <c r="N48" s="290"/>
      <c r="O48" s="289"/>
      <c r="P48" s="247"/>
      <c r="Q48" s="247"/>
      <c r="R48" s="247"/>
      <c r="S48" s="247"/>
      <c r="T48" s="247"/>
      <c r="U48" s="247"/>
      <c r="V48" s="247"/>
      <c r="W48" s="247"/>
      <c r="X48" s="290"/>
      <c r="Y48" s="289"/>
      <c r="Z48" s="247"/>
      <c r="AA48" s="247"/>
      <c r="AB48" s="247"/>
      <c r="AC48" s="247"/>
      <c r="AD48" s="247"/>
      <c r="AE48" s="247"/>
      <c r="AF48" s="247"/>
      <c r="AG48" s="247"/>
      <c r="AH48" s="290"/>
      <c r="AJ48" s="296">
        <f>IF(IFERROR(E48/'N2.3_RIIO3_Risk_And_Volumes'!$E48,0)&lt;0,"Error",IFERROR(E48/'N2.3_RIIO3_Risk_And_Volumes'!$E48,0))</f>
        <v>0</v>
      </c>
      <c r="AK48" s="172">
        <f>IF(IFERROR(F48/'N2.3_RIIO3_Risk_And_Volumes'!F48,0)&lt;0,"Error",IFERROR(F48/'N2.3_RIIO3_Risk_And_Volumes'!F48,0))</f>
        <v>0</v>
      </c>
      <c r="AL48" s="172">
        <f>IF(IFERROR(G48/'N2.3_RIIO3_Risk_And_Volumes'!G48,0)&lt;0,"Error",IFERROR(G48/'N2.3_RIIO3_Risk_And_Volumes'!G48,0))</f>
        <v>0</v>
      </c>
      <c r="AM48" s="172">
        <f>IF(IFERROR(H48/'N2.3_RIIO3_Risk_And_Volumes'!H48,0)&lt;0,"Error",IFERROR(H48/'N2.3_RIIO3_Risk_And_Volumes'!H48,0))</f>
        <v>0</v>
      </c>
      <c r="AN48" s="172">
        <f>IF(IFERROR(I48/'N2.3_RIIO3_Risk_And_Volumes'!I48,0)&lt;0,"Error",IFERROR(I48/'N2.3_RIIO3_Risk_And_Volumes'!I48,0))</f>
        <v>0</v>
      </c>
      <c r="AO48" s="172">
        <f>IF(IFERROR(J48/'N2.3_RIIO3_Risk_And_Volumes'!J48,0)&lt;0,"Error",IFERROR(J48/'N2.3_RIIO3_Risk_And_Volumes'!J48,0))</f>
        <v>0</v>
      </c>
      <c r="AP48" s="172">
        <f>IF(IFERROR(K48/'N2.3_RIIO3_Risk_And_Volumes'!K48,0)&lt;0,"Error",IFERROR(K48/'N2.3_RIIO3_Risk_And_Volumes'!K48,0))</f>
        <v>0</v>
      </c>
      <c r="AQ48" s="172">
        <f>IF(IFERROR(L48/'N2.3_RIIO3_Risk_And_Volumes'!L48,0)&lt;0,"Error",IFERROR(L48/'N2.3_RIIO3_Risk_And_Volumes'!L48,0))</f>
        <v>0</v>
      </c>
      <c r="AR48" s="172">
        <f>IF(IFERROR(M48/'N2.3_RIIO3_Risk_And_Volumes'!M48,0)&lt;0,"Error",IFERROR(M48/'N2.3_RIIO3_Risk_And_Volumes'!M48,0))</f>
        <v>0</v>
      </c>
      <c r="AS48" s="297">
        <f>IF(IFERROR(N48/'N2.3_RIIO3_Risk_And_Volumes'!N48,0)&lt;0,"Error",IFERROR(N48/'N2.3_RIIO3_Risk_And_Volumes'!N48,0))</f>
        <v>0</v>
      </c>
      <c r="AT48" s="296">
        <f>IF(IFERROR('N2.4_RIIO3_Risk_Comp'!O48/'N2.3_RIIO3_Risk_And_Volumes'!O48,0)&lt;0,"Error",IFERROR('N2.4_RIIO3_Risk_Comp'!O48/'N2.3_RIIO3_Risk_And_Volumes'!O48,0))</f>
        <v>0</v>
      </c>
      <c r="AU48" s="172">
        <f>IF(IFERROR('N2.4_RIIO3_Risk_Comp'!P48/'N2.3_RIIO3_Risk_And_Volumes'!P48,0)&lt;0,"Error",IFERROR('N2.4_RIIO3_Risk_Comp'!P48/'N2.3_RIIO3_Risk_And_Volumes'!P48,0))</f>
        <v>0</v>
      </c>
      <c r="AV48" s="172">
        <f>IF(IFERROR('N2.4_RIIO3_Risk_Comp'!Q48/'N2.3_RIIO3_Risk_And_Volumes'!Q48,0)&lt;0,"Error",IFERROR('N2.4_RIIO3_Risk_Comp'!Q48/'N2.3_RIIO3_Risk_And_Volumes'!Q48,0))</f>
        <v>0</v>
      </c>
      <c r="AW48" s="172">
        <f>IF(IFERROR('N2.4_RIIO3_Risk_Comp'!R48/'N2.3_RIIO3_Risk_And_Volumes'!R48,0)&lt;0,"Error",IFERROR('N2.4_RIIO3_Risk_Comp'!R48/'N2.3_RIIO3_Risk_And_Volumes'!R48,0))</f>
        <v>0</v>
      </c>
      <c r="AX48" s="172">
        <f>IF(IFERROR('N2.4_RIIO3_Risk_Comp'!S48/'N2.3_RIIO3_Risk_And_Volumes'!S48,0)&lt;0,"Error",IFERROR('N2.4_RIIO3_Risk_Comp'!S48/'N2.3_RIIO3_Risk_And_Volumes'!S48,0))</f>
        <v>0</v>
      </c>
      <c r="AY48" s="172">
        <f>IF(IFERROR('N2.4_RIIO3_Risk_Comp'!T48/'N2.3_RIIO3_Risk_And_Volumes'!T48,0)&lt;0,"Error",IFERROR('N2.4_RIIO3_Risk_Comp'!T48/'N2.3_RIIO3_Risk_And_Volumes'!T48,0))</f>
        <v>0</v>
      </c>
      <c r="AZ48" s="172">
        <f>IF(IFERROR('N2.4_RIIO3_Risk_Comp'!U48/'N2.3_RIIO3_Risk_And_Volumes'!U48,0)&lt;0,"Error",IFERROR('N2.4_RIIO3_Risk_Comp'!U48/'N2.3_RIIO3_Risk_And_Volumes'!U48,0))</f>
        <v>0</v>
      </c>
      <c r="BA48" s="172">
        <f>IF(IFERROR('N2.4_RIIO3_Risk_Comp'!V48/'N2.3_RIIO3_Risk_And_Volumes'!V48,0)&lt;0,"Error",IFERROR('N2.4_RIIO3_Risk_Comp'!V48/'N2.3_RIIO3_Risk_And_Volumes'!V48,0))</f>
        <v>0</v>
      </c>
      <c r="BB48" s="172">
        <f>IF(IFERROR('N2.4_RIIO3_Risk_Comp'!W48/'N2.3_RIIO3_Risk_And_Volumes'!W48,0)&lt;0,"Error",IFERROR('N2.4_RIIO3_Risk_Comp'!W48/'N2.3_RIIO3_Risk_And_Volumes'!W48,0))</f>
        <v>0</v>
      </c>
      <c r="BC48" s="303">
        <f>IF(IFERROR('N2.4_RIIO3_Risk_Comp'!X48/'N2.3_RIIO3_Risk_And_Volumes'!X48,0)&lt;0,"Error",IFERROR('N2.4_RIIO3_Risk_Comp'!X48/'N2.3_RIIO3_Risk_And_Volumes'!X48,0))</f>
        <v>0</v>
      </c>
      <c r="BD48" s="296">
        <f>IF(IFERROR('N2.4_RIIO3_Risk_Comp'!Y48/'N2.3_RIIO3_Risk_And_Volumes'!AI48,0)&lt;0,"Error",IFERROR('N2.4_RIIO3_Risk_Comp'!Y48/'N2.3_RIIO3_Risk_And_Volumes'!AI48,0))</f>
        <v>0</v>
      </c>
      <c r="BE48" s="172">
        <f>IF(IFERROR('N2.4_RIIO3_Risk_Comp'!Z48/'N2.3_RIIO3_Risk_And_Volumes'!AJ48,0)&lt;0,"Error",IFERROR('N2.4_RIIO3_Risk_Comp'!Z48/'N2.3_RIIO3_Risk_And_Volumes'!AJ48,0))</f>
        <v>0</v>
      </c>
      <c r="BF48" s="172">
        <f>IF(IFERROR('N2.4_RIIO3_Risk_Comp'!AA48/'N2.3_RIIO3_Risk_And_Volumes'!AK48,0)&lt;0,"Error",IFERROR('N2.4_RIIO3_Risk_Comp'!AA48/'N2.3_RIIO3_Risk_And_Volumes'!AK48,0))</f>
        <v>0</v>
      </c>
      <c r="BG48" s="172">
        <f>IF(IFERROR('N2.4_RIIO3_Risk_Comp'!AB48/'N2.3_RIIO3_Risk_And_Volumes'!AL48,0)&lt;0,"Error",IFERROR('N2.4_RIIO3_Risk_Comp'!AB48/'N2.3_RIIO3_Risk_And_Volumes'!AL48,0))</f>
        <v>0</v>
      </c>
      <c r="BH48" s="172">
        <f>IF(IFERROR('N2.4_RIIO3_Risk_Comp'!AC48/'N2.3_RIIO3_Risk_And_Volumes'!AM48,0)&lt;0,"Error",IFERROR('N2.4_RIIO3_Risk_Comp'!AC48/'N2.3_RIIO3_Risk_And_Volumes'!AM48,0))</f>
        <v>0</v>
      </c>
      <c r="BI48" s="172">
        <f>IF(IFERROR('N2.4_RIIO3_Risk_Comp'!AD48/'N2.3_RIIO3_Risk_And_Volumes'!AN48,0)&lt;0,"Error",IFERROR('N2.4_RIIO3_Risk_Comp'!AD48/'N2.3_RIIO3_Risk_And_Volumes'!AN48,0))</f>
        <v>0</v>
      </c>
      <c r="BJ48" s="172">
        <f>IF(IFERROR('N2.4_RIIO3_Risk_Comp'!AE48/'N2.3_RIIO3_Risk_And_Volumes'!AO48,0)&lt;0,"Error",IFERROR('N2.4_RIIO3_Risk_Comp'!AE48/'N2.3_RIIO3_Risk_And_Volumes'!AO48,0))</f>
        <v>0</v>
      </c>
      <c r="BK48" s="172">
        <f>IF(IFERROR('N2.4_RIIO3_Risk_Comp'!AF48/'N2.3_RIIO3_Risk_And_Volumes'!AP48,0)&lt;0,"Error",IFERROR('N2.4_RIIO3_Risk_Comp'!AF48/'N2.3_RIIO3_Risk_And_Volumes'!AP48,0))</f>
        <v>0</v>
      </c>
      <c r="BL48" s="172">
        <f>IF(IFERROR('N2.4_RIIO3_Risk_Comp'!AG48/'N2.3_RIIO3_Risk_And_Volumes'!AQ48,0)&lt;0,"Error",IFERROR('N2.4_RIIO3_Risk_Comp'!AG48/'N2.3_RIIO3_Risk_And_Volumes'!AQ48,0))</f>
        <v>0</v>
      </c>
      <c r="BM48" s="297">
        <f>IF(IFERROR('N2.4_RIIO3_Risk_Comp'!AH48/'N2.3_RIIO3_Risk_And_Volumes'!AR48,0)&lt;0,"Error",IFERROR('N2.4_RIIO3_Risk_Comp'!AH48/'N2.3_RIIO3_Risk_And_Volumes'!AR48,0))</f>
        <v>0</v>
      </c>
      <c r="BO48" s="63">
        <f t="shared" si="7"/>
        <v>0</v>
      </c>
      <c r="BP48" s="63">
        <f t="shared" si="8"/>
        <v>0</v>
      </c>
      <c r="BQ48" s="63">
        <f t="shared" si="9"/>
        <v>0</v>
      </c>
      <c r="BR48" s="63">
        <f>IF(IFERROR(BO48/'N2.3_RIIO3_Risk_And_Volumes'!BN48,0)&lt;0,"Error",IFERROR(BO48/'N2.3_RIIO3_Risk_And_Volumes'!BN48,0))</f>
        <v>0</v>
      </c>
      <c r="BS48" s="63">
        <f>IF(IFERROR('N2.4_RIIO3_Risk_Comp'!BP48/'N2.3_RIIO3_Risk_And_Volumes'!BP48,0)&lt;0,"Error",IFERROR('N2.4_RIIO3_Risk_Comp'!BP48/'N2.3_RIIO3_Risk_And_Volumes'!BP48,0))</f>
        <v>0</v>
      </c>
      <c r="BT48" s="63">
        <f>IF(IFERROR('N2.4_RIIO3_Risk_Comp'!BQ48/'N2.3_RIIO3_Risk_And_Volumes'!BR48,0)&lt;0,"Error",IFERROR('N2.4_RIIO3_Risk_Comp'!BQ48/'N2.3_RIIO3_Risk_And_Volumes'!BR48,0))</f>
        <v>0</v>
      </c>
    </row>
    <row r="49" spans="1:72" hidden="1">
      <c r="A49" t="s">
        <v>959</v>
      </c>
      <c r="B49" s="108" t="s">
        <v>347</v>
      </c>
      <c r="C49" s="144" t="str">
        <f>IF($D$2="ET",VLOOKUP(B49,'N0.7_Lookup_References'!$E$13:$K$71,2,FALSE),IF('N2.1_Network_Risk_Summary'!$C$2="GD",VLOOKUP(B49,'N0.7_Lookup_References'!$E$13:$K$73,4,FALSE),IF($D$2="GT",VLOOKUP(B49,'N0.7_Lookup_References'!$E$13:$K$71,6,FALSE),"")))</f>
        <v>No entry required</v>
      </c>
      <c r="D49" s="163" t="s">
        <v>441</v>
      </c>
      <c r="E49" s="289"/>
      <c r="F49" s="247"/>
      <c r="G49" s="247"/>
      <c r="H49" s="247"/>
      <c r="I49" s="247"/>
      <c r="J49" s="247"/>
      <c r="K49" s="247"/>
      <c r="L49" s="247"/>
      <c r="M49" s="247"/>
      <c r="N49" s="290"/>
      <c r="O49" s="289"/>
      <c r="P49" s="247"/>
      <c r="Q49" s="247"/>
      <c r="R49" s="247"/>
      <c r="S49" s="247"/>
      <c r="T49" s="247"/>
      <c r="U49" s="247"/>
      <c r="V49" s="247"/>
      <c r="W49" s="247"/>
      <c r="X49" s="290"/>
      <c r="Y49" s="289"/>
      <c r="Z49" s="247"/>
      <c r="AA49" s="247"/>
      <c r="AB49" s="247"/>
      <c r="AC49" s="247"/>
      <c r="AD49" s="247"/>
      <c r="AE49" s="247"/>
      <c r="AF49" s="247"/>
      <c r="AG49" s="247"/>
      <c r="AH49" s="290"/>
      <c r="AJ49" s="296">
        <f>IF(IFERROR(E49/'N2.3_RIIO3_Risk_And_Volumes'!$E49,0)&lt;0,"Error",IFERROR(E49/'N2.3_RIIO3_Risk_And_Volumes'!$E49,0))</f>
        <v>0</v>
      </c>
      <c r="AK49" s="172">
        <f>IF(IFERROR(F49/'N2.3_RIIO3_Risk_And_Volumes'!F49,0)&lt;0,"Error",IFERROR(F49/'N2.3_RIIO3_Risk_And_Volumes'!F49,0))</f>
        <v>0</v>
      </c>
      <c r="AL49" s="172">
        <f>IF(IFERROR(G49/'N2.3_RIIO3_Risk_And_Volumes'!G49,0)&lt;0,"Error",IFERROR(G49/'N2.3_RIIO3_Risk_And_Volumes'!G49,0))</f>
        <v>0</v>
      </c>
      <c r="AM49" s="172">
        <f>IF(IFERROR(H49/'N2.3_RIIO3_Risk_And_Volumes'!H49,0)&lt;0,"Error",IFERROR(H49/'N2.3_RIIO3_Risk_And_Volumes'!H49,0))</f>
        <v>0</v>
      </c>
      <c r="AN49" s="172">
        <f>IF(IFERROR(I49/'N2.3_RIIO3_Risk_And_Volumes'!I49,0)&lt;0,"Error",IFERROR(I49/'N2.3_RIIO3_Risk_And_Volumes'!I49,0))</f>
        <v>0</v>
      </c>
      <c r="AO49" s="172">
        <f>IF(IFERROR(J49/'N2.3_RIIO3_Risk_And_Volumes'!J49,0)&lt;0,"Error",IFERROR(J49/'N2.3_RIIO3_Risk_And_Volumes'!J49,0))</f>
        <v>0</v>
      </c>
      <c r="AP49" s="172">
        <f>IF(IFERROR(K49/'N2.3_RIIO3_Risk_And_Volumes'!K49,0)&lt;0,"Error",IFERROR(K49/'N2.3_RIIO3_Risk_And_Volumes'!K49,0))</f>
        <v>0</v>
      </c>
      <c r="AQ49" s="172">
        <f>IF(IFERROR(L49/'N2.3_RIIO3_Risk_And_Volumes'!L49,0)&lt;0,"Error",IFERROR(L49/'N2.3_RIIO3_Risk_And_Volumes'!L49,0))</f>
        <v>0</v>
      </c>
      <c r="AR49" s="172">
        <f>IF(IFERROR(M49/'N2.3_RIIO3_Risk_And_Volumes'!M49,0)&lt;0,"Error",IFERROR(M49/'N2.3_RIIO3_Risk_And_Volumes'!M49,0))</f>
        <v>0</v>
      </c>
      <c r="AS49" s="297">
        <f>IF(IFERROR(N49/'N2.3_RIIO3_Risk_And_Volumes'!N49,0)&lt;0,"Error",IFERROR(N49/'N2.3_RIIO3_Risk_And_Volumes'!N49,0))</f>
        <v>0</v>
      </c>
      <c r="AT49" s="296">
        <f>IF(IFERROR('N2.4_RIIO3_Risk_Comp'!O49/'N2.3_RIIO3_Risk_And_Volumes'!O49,0)&lt;0,"Error",IFERROR('N2.4_RIIO3_Risk_Comp'!O49/'N2.3_RIIO3_Risk_And_Volumes'!O49,0))</f>
        <v>0</v>
      </c>
      <c r="AU49" s="172">
        <f>IF(IFERROR('N2.4_RIIO3_Risk_Comp'!P49/'N2.3_RIIO3_Risk_And_Volumes'!P49,0)&lt;0,"Error",IFERROR('N2.4_RIIO3_Risk_Comp'!P49/'N2.3_RIIO3_Risk_And_Volumes'!P49,0))</f>
        <v>0</v>
      </c>
      <c r="AV49" s="172">
        <f>IF(IFERROR('N2.4_RIIO3_Risk_Comp'!Q49/'N2.3_RIIO3_Risk_And_Volumes'!Q49,0)&lt;0,"Error",IFERROR('N2.4_RIIO3_Risk_Comp'!Q49/'N2.3_RIIO3_Risk_And_Volumes'!Q49,0))</f>
        <v>0</v>
      </c>
      <c r="AW49" s="172">
        <f>IF(IFERROR('N2.4_RIIO3_Risk_Comp'!R49/'N2.3_RIIO3_Risk_And_Volumes'!R49,0)&lt;0,"Error",IFERROR('N2.4_RIIO3_Risk_Comp'!R49/'N2.3_RIIO3_Risk_And_Volumes'!R49,0))</f>
        <v>0</v>
      </c>
      <c r="AX49" s="172">
        <f>IF(IFERROR('N2.4_RIIO3_Risk_Comp'!S49/'N2.3_RIIO3_Risk_And_Volumes'!S49,0)&lt;0,"Error",IFERROR('N2.4_RIIO3_Risk_Comp'!S49/'N2.3_RIIO3_Risk_And_Volumes'!S49,0))</f>
        <v>0</v>
      </c>
      <c r="AY49" s="172">
        <f>IF(IFERROR('N2.4_RIIO3_Risk_Comp'!T49/'N2.3_RIIO3_Risk_And_Volumes'!T49,0)&lt;0,"Error",IFERROR('N2.4_RIIO3_Risk_Comp'!T49/'N2.3_RIIO3_Risk_And_Volumes'!T49,0))</f>
        <v>0</v>
      </c>
      <c r="AZ49" s="172">
        <f>IF(IFERROR('N2.4_RIIO3_Risk_Comp'!U49/'N2.3_RIIO3_Risk_And_Volumes'!U49,0)&lt;0,"Error",IFERROR('N2.4_RIIO3_Risk_Comp'!U49/'N2.3_RIIO3_Risk_And_Volumes'!U49,0))</f>
        <v>0</v>
      </c>
      <c r="BA49" s="172">
        <f>IF(IFERROR('N2.4_RIIO3_Risk_Comp'!V49/'N2.3_RIIO3_Risk_And_Volumes'!V49,0)&lt;0,"Error",IFERROR('N2.4_RIIO3_Risk_Comp'!V49/'N2.3_RIIO3_Risk_And_Volumes'!V49,0))</f>
        <v>0</v>
      </c>
      <c r="BB49" s="172">
        <f>IF(IFERROR('N2.4_RIIO3_Risk_Comp'!W49/'N2.3_RIIO3_Risk_And_Volumes'!W49,0)&lt;0,"Error",IFERROR('N2.4_RIIO3_Risk_Comp'!W49/'N2.3_RIIO3_Risk_And_Volumes'!W49,0))</f>
        <v>0</v>
      </c>
      <c r="BC49" s="303">
        <f>IF(IFERROR('N2.4_RIIO3_Risk_Comp'!X49/'N2.3_RIIO3_Risk_And_Volumes'!X49,0)&lt;0,"Error",IFERROR('N2.4_RIIO3_Risk_Comp'!X49/'N2.3_RIIO3_Risk_And_Volumes'!X49,0))</f>
        <v>0</v>
      </c>
      <c r="BD49" s="296">
        <f>IF(IFERROR('N2.4_RIIO3_Risk_Comp'!Y49/'N2.3_RIIO3_Risk_And_Volumes'!AI49,0)&lt;0,"Error",IFERROR('N2.4_RIIO3_Risk_Comp'!Y49/'N2.3_RIIO3_Risk_And_Volumes'!AI49,0))</f>
        <v>0</v>
      </c>
      <c r="BE49" s="172">
        <f>IF(IFERROR('N2.4_RIIO3_Risk_Comp'!Z49/'N2.3_RIIO3_Risk_And_Volumes'!AJ49,0)&lt;0,"Error",IFERROR('N2.4_RIIO3_Risk_Comp'!Z49/'N2.3_RIIO3_Risk_And_Volumes'!AJ49,0))</f>
        <v>0</v>
      </c>
      <c r="BF49" s="172">
        <f>IF(IFERROR('N2.4_RIIO3_Risk_Comp'!AA49/'N2.3_RIIO3_Risk_And_Volumes'!AK49,0)&lt;0,"Error",IFERROR('N2.4_RIIO3_Risk_Comp'!AA49/'N2.3_RIIO3_Risk_And_Volumes'!AK49,0))</f>
        <v>0</v>
      </c>
      <c r="BG49" s="172">
        <f>IF(IFERROR('N2.4_RIIO3_Risk_Comp'!AB49/'N2.3_RIIO3_Risk_And_Volumes'!AL49,0)&lt;0,"Error",IFERROR('N2.4_RIIO3_Risk_Comp'!AB49/'N2.3_RIIO3_Risk_And_Volumes'!AL49,0))</f>
        <v>0</v>
      </c>
      <c r="BH49" s="172">
        <f>IF(IFERROR('N2.4_RIIO3_Risk_Comp'!AC49/'N2.3_RIIO3_Risk_And_Volumes'!AM49,0)&lt;0,"Error",IFERROR('N2.4_RIIO3_Risk_Comp'!AC49/'N2.3_RIIO3_Risk_And_Volumes'!AM49,0))</f>
        <v>0</v>
      </c>
      <c r="BI49" s="172">
        <f>IF(IFERROR('N2.4_RIIO3_Risk_Comp'!AD49/'N2.3_RIIO3_Risk_And_Volumes'!AN49,0)&lt;0,"Error",IFERROR('N2.4_RIIO3_Risk_Comp'!AD49/'N2.3_RIIO3_Risk_And_Volumes'!AN49,0))</f>
        <v>0</v>
      </c>
      <c r="BJ49" s="172">
        <f>IF(IFERROR('N2.4_RIIO3_Risk_Comp'!AE49/'N2.3_RIIO3_Risk_And_Volumes'!AO49,0)&lt;0,"Error",IFERROR('N2.4_RIIO3_Risk_Comp'!AE49/'N2.3_RIIO3_Risk_And_Volumes'!AO49,0))</f>
        <v>0</v>
      </c>
      <c r="BK49" s="172">
        <f>IF(IFERROR('N2.4_RIIO3_Risk_Comp'!AF49/'N2.3_RIIO3_Risk_And_Volumes'!AP49,0)&lt;0,"Error",IFERROR('N2.4_RIIO3_Risk_Comp'!AF49/'N2.3_RIIO3_Risk_And_Volumes'!AP49,0))</f>
        <v>0</v>
      </c>
      <c r="BL49" s="172">
        <f>IF(IFERROR('N2.4_RIIO3_Risk_Comp'!AG49/'N2.3_RIIO3_Risk_And_Volumes'!AQ49,0)&lt;0,"Error",IFERROR('N2.4_RIIO3_Risk_Comp'!AG49/'N2.3_RIIO3_Risk_And_Volumes'!AQ49,0))</f>
        <v>0</v>
      </c>
      <c r="BM49" s="297">
        <f>IF(IFERROR('N2.4_RIIO3_Risk_Comp'!AH49/'N2.3_RIIO3_Risk_And_Volumes'!AR49,0)&lt;0,"Error",IFERROR('N2.4_RIIO3_Risk_Comp'!AH49/'N2.3_RIIO3_Risk_And_Volumes'!AR49,0))</f>
        <v>0</v>
      </c>
      <c r="BO49" s="63">
        <f t="shared" ref="BO49:BO74" si="10">SUM(E49:N49)</f>
        <v>0</v>
      </c>
      <c r="BP49" s="63">
        <f t="shared" ref="BP49:BP74" si="11">SUM(O49:X49)</f>
        <v>0</v>
      </c>
      <c r="BQ49" s="63">
        <f t="shared" ref="BQ49:BQ74" si="12">SUM(Y49:AH49)</f>
        <v>0</v>
      </c>
      <c r="BR49" s="63">
        <f>IF(IFERROR(BO49/'N2.3_RIIO3_Risk_And_Volumes'!BN49,0)&lt;0,"Error",IFERROR(BO49/'N2.3_RIIO3_Risk_And_Volumes'!BN49,0))</f>
        <v>0</v>
      </c>
      <c r="BS49" s="63">
        <f>IF(IFERROR('N2.4_RIIO3_Risk_Comp'!BP49/'N2.3_RIIO3_Risk_And_Volumes'!BP49,0)&lt;0,"Error",IFERROR('N2.4_RIIO3_Risk_Comp'!BP49/'N2.3_RIIO3_Risk_And_Volumes'!BP49,0))</f>
        <v>0</v>
      </c>
      <c r="BT49" s="63">
        <f>IF(IFERROR('N2.4_RIIO3_Risk_Comp'!BQ49/'N2.3_RIIO3_Risk_And_Volumes'!BR49,0)&lt;0,"Error",IFERROR('N2.4_RIIO3_Risk_Comp'!BQ49/'N2.3_RIIO3_Risk_And_Volumes'!BR49,0))</f>
        <v>0</v>
      </c>
    </row>
    <row r="50" spans="1:72" hidden="1">
      <c r="A50" t="s">
        <v>959</v>
      </c>
      <c r="B50" s="108" t="s">
        <v>351</v>
      </c>
      <c r="C50" s="144" t="str">
        <f>IF($D$2="ET",VLOOKUP(B50,'N0.7_Lookup_References'!$E$13:$K$71,2,FALSE),IF('N2.1_Network_Risk_Summary'!$C$2="GD",VLOOKUP(B50,'N0.7_Lookup_References'!$E$13:$K$73,4,FALSE),IF($D$2="GT",VLOOKUP(B50,'N0.7_Lookup_References'!$E$13:$K$71,6,FALSE),"")))</f>
        <v>No entry required</v>
      </c>
      <c r="D50" s="163" t="s">
        <v>441</v>
      </c>
      <c r="E50" s="289"/>
      <c r="F50" s="247"/>
      <c r="G50" s="247"/>
      <c r="H50" s="247"/>
      <c r="I50" s="247"/>
      <c r="J50" s="247"/>
      <c r="K50" s="247"/>
      <c r="L50" s="247"/>
      <c r="M50" s="247"/>
      <c r="N50" s="290"/>
      <c r="O50" s="289"/>
      <c r="P50" s="247"/>
      <c r="Q50" s="247"/>
      <c r="R50" s="247"/>
      <c r="S50" s="247"/>
      <c r="T50" s="247"/>
      <c r="U50" s="247"/>
      <c r="V50" s="247"/>
      <c r="W50" s="247"/>
      <c r="X50" s="290"/>
      <c r="Y50" s="289"/>
      <c r="Z50" s="247"/>
      <c r="AA50" s="247"/>
      <c r="AB50" s="247"/>
      <c r="AC50" s="247"/>
      <c r="AD50" s="247"/>
      <c r="AE50" s="247"/>
      <c r="AF50" s="247"/>
      <c r="AG50" s="247"/>
      <c r="AH50" s="290"/>
      <c r="AJ50" s="296">
        <f>IF(IFERROR(E50/'N2.3_RIIO3_Risk_And_Volumes'!$E50,0)&lt;0,"Error",IFERROR(E50/'N2.3_RIIO3_Risk_And_Volumes'!$E50,0))</f>
        <v>0</v>
      </c>
      <c r="AK50" s="172">
        <f>IF(IFERROR(F50/'N2.3_RIIO3_Risk_And_Volumes'!F50,0)&lt;0,"Error",IFERROR(F50/'N2.3_RIIO3_Risk_And_Volumes'!F50,0))</f>
        <v>0</v>
      </c>
      <c r="AL50" s="172">
        <f>IF(IFERROR(G50/'N2.3_RIIO3_Risk_And_Volumes'!G50,0)&lt;0,"Error",IFERROR(G50/'N2.3_RIIO3_Risk_And_Volumes'!G50,0))</f>
        <v>0</v>
      </c>
      <c r="AM50" s="172">
        <f>IF(IFERROR(H50/'N2.3_RIIO3_Risk_And_Volumes'!H50,0)&lt;0,"Error",IFERROR(H50/'N2.3_RIIO3_Risk_And_Volumes'!H50,0))</f>
        <v>0</v>
      </c>
      <c r="AN50" s="172">
        <f>IF(IFERROR(I50/'N2.3_RIIO3_Risk_And_Volumes'!I50,0)&lt;0,"Error",IFERROR(I50/'N2.3_RIIO3_Risk_And_Volumes'!I50,0))</f>
        <v>0</v>
      </c>
      <c r="AO50" s="172">
        <f>IF(IFERROR(J50/'N2.3_RIIO3_Risk_And_Volumes'!J50,0)&lt;0,"Error",IFERROR(J50/'N2.3_RIIO3_Risk_And_Volumes'!J50,0))</f>
        <v>0</v>
      </c>
      <c r="AP50" s="172">
        <f>IF(IFERROR(K50/'N2.3_RIIO3_Risk_And_Volumes'!K50,0)&lt;0,"Error",IFERROR(K50/'N2.3_RIIO3_Risk_And_Volumes'!K50,0))</f>
        <v>0</v>
      </c>
      <c r="AQ50" s="172">
        <f>IF(IFERROR(L50/'N2.3_RIIO3_Risk_And_Volumes'!L50,0)&lt;0,"Error",IFERROR(L50/'N2.3_RIIO3_Risk_And_Volumes'!L50,0))</f>
        <v>0</v>
      </c>
      <c r="AR50" s="172">
        <f>IF(IFERROR(M50/'N2.3_RIIO3_Risk_And_Volumes'!M50,0)&lt;0,"Error",IFERROR(M50/'N2.3_RIIO3_Risk_And_Volumes'!M50,0))</f>
        <v>0</v>
      </c>
      <c r="AS50" s="297">
        <f>IF(IFERROR(N50/'N2.3_RIIO3_Risk_And_Volumes'!N50,0)&lt;0,"Error",IFERROR(N50/'N2.3_RIIO3_Risk_And_Volumes'!N50,0))</f>
        <v>0</v>
      </c>
      <c r="AT50" s="296">
        <f>IF(IFERROR('N2.4_RIIO3_Risk_Comp'!O50/'N2.3_RIIO3_Risk_And_Volumes'!O50,0)&lt;0,"Error",IFERROR('N2.4_RIIO3_Risk_Comp'!O50/'N2.3_RIIO3_Risk_And_Volumes'!O50,0))</f>
        <v>0</v>
      </c>
      <c r="AU50" s="172">
        <f>IF(IFERROR('N2.4_RIIO3_Risk_Comp'!P50/'N2.3_RIIO3_Risk_And_Volumes'!P50,0)&lt;0,"Error",IFERROR('N2.4_RIIO3_Risk_Comp'!P50/'N2.3_RIIO3_Risk_And_Volumes'!P50,0))</f>
        <v>0</v>
      </c>
      <c r="AV50" s="172">
        <f>IF(IFERROR('N2.4_RIIO3_Risk_Comp'!Q50/'N2.3_RIIO3_Risk_And_Volumes'!Q50,0)&lt;0,"Error",IFERROR('N2.4_RIIO3_Risk_Comp'!Q50/'N2.3_RIIO3_Risk_And_Volumes'!Q50,0))</f>
        <v>0</v>
      </c>
      <c r="AW50" s="172">
        <f>IF(IFERROR('N2.4_RIIO3_Risk_Comp'!R50/'N2.3_RIIO3_Risk_And_Volumes'!R50,0)&lt;0,"Error",IFERROR('N2.4_RIIO3_Risk_Comp'!R50/'N2.3_RIIO3_Risk_And_Volumes'!R50,0))</f>
        <v>0</v>
      </c>
      <c r="AX50" s="172">
        <f>IF(IFERROR('N2.4_RIIO3_Risk_Comp'!S50/'N2.3_RIIO3_Risk_And_Volumes'!S50,0)&lt;0,"Error",IFERROR('N2.4_RIIO3_Risk_Comp'!S50/'N2.3_RIIO3_Risk_And_Volumes'!S50,0))</f>
        <v>0</v>
      </c>
      <c r="AY50" s="172">
        <f>IF(IFERROR('N2.4_RIIO3_Risk_Comp'!T50/'N2.3_RIIO3_Risk_And_Volumes'!T50,0)&lt;0,"Error",IFERROR('N2.4_RIIO3_Risk_Comp'!T50/'N2.3_RIIO3_Risk_And_Volumes'!T50,0))</f>
        <v>0</v>
      </c>
      <c r="AZ50" s="172">
        <f>IF(IFERROR('N2.4_RIIO3_Risk_Comp'!U50/'N2.3_RIIO3_Risk_And_Volumes'!U50,0)&lt;0,"Error",IFERROR('N2.4_RIIO3_Risk_Comp'!U50/'N2.3_RIIO3_Risk_And_Volumes'!U50,0))</f>
        <v>0</v>
      </c>
      <c r="BA50" s="172">
        <f>IF(IFERROR('N2.4_RIIO3_Risk_Comp'!V50/'N2.3_RIIO3_Risk_And_Volumes'!V50,0)&lt;0,"Error",IFERROR('N2.4_RIIO3_Risk_Comp'!V50/'N2.3_RIIO3_Risk_And_Volumes'!V50,0))</f>
        <v>0</v>
      </c>
      <c r="BB50" s="172">
        <f>IF(IFERROR('N2.4_RIIO3_Risk_Comp'!W50/'N2.3_RIIO3_Risk_And_Volumes'!W50,0)&lt;0,"Error",IFERROR('N2.4_RIIO3_Risk_Comp'!W50/'N2.3_RIIO3_Risk_And_Volumes'!W50,0))</f>
        <v>0</v>
      </c>
      <c r="BC50" s="303">
        <f>IF(IFERROR('N2.4_RIIO3_Risk_Comp'!X50/'N2.3_RIIO3_Risk_And_Volumes'!X50,0)&lt;0,"Error",IFERROR('N2.4_RIIO3_Risk_Comp'!X50/'N2.3_RIIO3_Risk_And_Volumes'!X50,0))</f>
        <v>0</v>
      </c>
      <c r="BD50" s="296">
        <f>IF(IFERROR('N2.4_RIIO3_Risk_Comp'!Y50/'N2.3_RIIO3_Risk_And_Volumes'!AI50,0)&lt;0,"Error",IFERROR('N2.4_RIIO3_Risk_Comp'!Y50/'N2.3_RIIO3_Risk_And_Volumes'!AI50,0))</f>
        <v>0</v>
      </c>
      <c r="BE50" s="172">
        <f>IF(IFERROR('N2.4_RIIO3_Risk_Comp'!Z50/'N2.3_RIIO3_Risk_And_Volumes'!AJ50,0)&lt;0,"Error",IFERROR('N2.4_RIIO3_Risk_Comp'!Z50/'N2.3_RIIO3_Risk_And_Volumes'!AJ50,0))</f>
        <v>0</v>
      </c>
      <c r="BF50" s="172">
        <f>IF(IFERROR('N2.4_RIIO3_Risk_Comp'!AA50/'N2.3_RIIO3_Risk_And_Volumes'!AK50,0)&lt;0,"Error",IFERROR('N2.4_RIIO3_Risk_Comp'!AA50/'N2.3_RIIO3_Risk_And_Volumes'!AK50,0))</f>
        <v>0</v>
      </c>
      <c r="BG50" s="172">
        <f>IF(IFERROR('N2.4_RIIO3_Risk_Comp'!AB50/'N2.3_RIIO3_Risk_And_Volumes'!AL50,0)&lt;0,"Error",IFERROR('N2.4_RIIO3_Risk_Comp'!AB50/'N2.3_RIIO3_Risk_And_Volumes'!AL50,0))</f>
        <v>0</v>
      </c>
      <c r="BH50" s="172">
        <f>IF(IFERROR('N2.4_RIIO3_Risk_Comp'!AC50/'N2.3_RIIO3_Risk_And_Volumes'!AM50,0)&lt;0,"Error",IFERROR('N2.4_RIIO3_Risk_Comp'!AC50/'N2.3_RIIO3_Risk_And_Volumes'!AM50,0))</f>
        <v>0</v>
      </c>
      <c r="BI50" s="172">
        <f>IF(IFERROR('N2.4_RIIO3_Risk_Comp'!AD50/'N2.3_RIIO3_Risk_And_Volumes'!AN50,0)&lt;0,"Error",IFERROR('N2.4_RIIO3_Risk_Comp'!AD50/'N2.3_RIIO3_Risk_And_Volumes'!AN50,0))</f>
        <v>0</v>
      </c>
      <c r="BJ50" s="172">
        <f>IF(IFERROR('N2.4_RIIO3_Risk_Comp'!AE50/'N2.3_RIIO3_Risk_And_Volumes'!AO50,0)&lt;0,"Error",IFERROR('N2.4_RIIO3_Risk_Comp'!AE50/'N2.3_RIIO3_Risk_And_Volumes'!AO50,0))</f>
        <v>0</v>
      </c>
      <c r="BK50" s="172">
        <f>IF(IFERROR('N2.4_RIIO3_Risk_Comp'!AF50/'N2.3_RIIO3_Risk_And_Volumes'!AP50,0)&lt;0,"Error",IFERROR('N2.4_RIIO3_Risk_Comp'!AF50/'N2.3_RIIO3_Risk_And_Volumes'!AP50,0))</f>
        <v>0</v>
      </c>
      <c r="BL50" s="172">
        <f>IF(IFERROR('N2.4_RIIO3_Risk_Comp'!AG50/'N2.3_RIIO3_Risk_And_Volumes'!AQ50,0)&lt;0,"Error",IFERROR('N2.4_RIIO3_Risk_Comp'!AG50/'N2.3_RIIO3_Risk_And_Volumes'!AQ50,0))</f>
        <v>0</v>
      </c>
      <c r="BM50" s="297">
        <f>IF(IFERROR('N2.4_RIIO3_Risk_Comp'!AH50/'N2.3_RIIO3_Risk_And_Volumes'!AR50,0)&lt;0,"Error",IFERROR('N2.4_RIIO3_Risk_Comp'!AH50/'N2.3_RIIO3_Risk_And_Volumes'!AR50,0))</f>
        <v>0</v>
      </c>
      <c r="BO50" s="63">
        <f t="shared" si="10"/>
        <v>0</v>
      </c>
      <c r="BP50" s="63">
        <f t="shared" si="11"/>
        <v>0</v>
      </c>
      <c r="BQ50" s="63">
        <f t="shared" si="12"/>
        <v>0</v>
      </c>
      <c r="BR50" s="63">
        <f>IF(IFERROR(BO50/'N2.3_RIIO3_Risk_And_Volumes'!BN50,0)&lt;0,"Error",IFERROR(BO50/'N2.3_RIIO3_Risk_And_Volumes'!BN50,0))</f>
        <v>0</v>
      </c>
      <c r="BS50" s="63">
        <f>IF(IFERROR('N2.4_RIIO3_Risk_Comp'!BP50/'N2.3_RIIO3_Risk_And_Volumes'!BP50,0)&lt;0,"Error",IFERROR('N2.4_RIIO3_Risk_Comp'!BP50/'N2.3_RIIO3_Risk_And_Volumes'!BP50,0))</f>
        <v>0</v>
      </c>
      <c r="BT50" s="63">
        <f>IF(IFERROR('N2.4_RIIO3_Risk_Comp'!BQ50/'N2.3_RIIO3_Risk_And_Volumes'!BR50,0)&lt;0,"Error",IFERROR('N2.4_RIIO3_Risk_Comp'!BQ50/'N2.3_RIIO3_Risk_And_Volumes'!BR50,0))</f>
        <v>0</v>
      </c>
    </row>
    <row r="51" spans="1:72" hidden="1">
      <c r="A51" t="s">
        <v>959</v>
      </c>
      <c r="B51" s="108" t="s">
        <v>355</v>
      </c>
      <c r="C51" s="144" t="str">
        <f>IF($D$2="ET",VLOOKUP(B51,'N0.7_Lookup_References'!$E$13:$K$71,2,FALSE),IF('N2.1_Network_Risk_Summary'!$C$2="GD",VLOOKUP(B51,'N0.7_Lookup_References'!$E$13:$K$73,4,FALSE),IF($D$2="GT",VLOOKUP(B51,'N0.7_Lookup_References'!$E$13:$K$71,6,FALSE),"")))</f>
        <v>No entry required</v>
      </c>
      <c r="D51" s="163" t="s">
        <v>441</v>
      </c>
      <c r="E51" s="289"/>
      <c r="F51" s="247"/>
      <c r="G51" s="247"/>
      <c r="H51" s="247"/>
      <c r="I51" s="247"/>
      <c r="J51" s="247"/>
      <c r="K51" s="247"/>
      <c r="L51" s="247"/>
      <c r="M51" s="247"/>
      <c r="N51" s="290"/>
      <c r="O51" s="289"/>
      <c r="P51" s="247"/>
      <c r="Q51" s="247"/>
      <c r="R51" s="247"/>
      <c r="S51" s="247"/>
      <c r="T51" s="247"/>
      <c r="U51" s="247"/>
      <c r="V51" s="247"/>
      <c r="W51" s="247"/>
      <c r="X51" s="290"/>
      <c r="Y51" s="289"/>
      <c r="Z51" s="247"/>
      <c r="AA51" s="247"/>
      <c r="AB51" s="247"/>
      <c r="AC51" s="247"/>
      <c r="AD51" s="247"/>
      <c r="AE51" s="247"/>
      <c r="AF51" s="247"/>
      <c r="AG51" s="247"/>
      <c r="AH51" s="290"/>
      <c r="AJ51" s="296">
        <f>IF(IFERROR(E51/'N2.3_RIIO3_Risk_And_Volumes'!$E51,0)&lt;0,"Error",IFERROR(E51/'N2.3_RIIO3_Risk_And_Volumes'!$E51,0))</f>
        <v>0</v>
      </c>
      <c r="AK51" s="172">
        <f>IF(IFERROR(F51/'N2.3_RIIO3_Risk_And_Volumes'!F51,0)&lt;0,"Error",IFERROR(F51/'N2.3_RIIO3_Risk_And_Volumes'!F51,0))</f>
        <v>0</v>
      </c>
      <c r="AL51" s="172">
        <f>IF(IFERROR(G51/'N2.3_RIIO3_Risk_And_Volumes'!G51,0)&lt;0,"Error",IFERROR(G51/'N2.3_RIIO3_Risk_And_Volumes'!G51,0))</f>
        <v>0</v>
      </c>
      <c r="AM51" s="172">
        <f>IF(IFERROR(H51/'N2.3_RIIO3_Risk_And_Volumes'!H51,0)&lt;0,"Error",IFERROR(H51/'N2.3_RIIO3_Risk_And_Volumes'!H51,0))</f>
        <v>0</v>
      </c>
      <c r="AN51" s="172">
        <f>IF(IFERROR(I51/'N2.3_RIIO3_Risk_And_Volumes'!I51,0)&lt;0,"Error",IFERROR(I51/'N2.3_RIIO3_Risk_And_Volumes'!I51,0))</f>
        <v>0</v>
      </c>
      <c r="AO51" s="172">
        <f>IF(IFERROR(J51/'N2.3_RIIO3_Risk_And_Volumes'!J51,0)&lt;0,"Error",IFERROR(J51/'N2.3_RIIO3_Risk_And_Volumes'!J51,0))</f>
        <v>0</v>
      </c>
      <c r="AP51" s="172">
        <f>IF(IFERROR(K51/'N2.3_RIIO3_Risk_And_Volumes'!K51,0)&lt;0,"Error",IFERROR(K51/'N2.3_RIIO3_Risk_And_Volumes'!K51,0))</f>
        <v>0</v>
      </c>
      <c r="AQ51" s="172">
        <f>IF(IFERROR(L51/'N2.3_RIIO3_Risk_And_Volumes'!L51,0)&lt;0,"Error",IFERROR(L51/'N2.3_RIIO3_Risk_And_Volumes'!L51,0))</f>
        <v>0</v>
      </c>
      <c r="AR51" s="172">
        <f>IF(IFERROR(M51/'N2.3_RIIO3_Risk_And_Volumes'!M51,0)&lt;0,"Error",IFERROR(M51/'N2.3_RIIO3_Risk_And_Volumes'!M51,0))</f>
        <v>0</v>
      </c>
      <c r="AS51" s="297">
        <f>IF(IFERROR(N51/'N2.3_RIIO3_Risk_And_Volumes'!N51,0)&lt;0,"Error",IFERROR(N51/'N2.3_RIIO3_Risk_And_Volumes'!N51,0))</f>
        <v>0</v>
      </c>
      <c r="AT51" s="296">
        <f>IF(IFERROR('N2.4_RIIO3_Risk_Comp'!O51/'N2.3_RIIO3_Risk_And_Volumes'!O51,0)&lt;0,"Error",IFERROR('N2.4_RIIO3_Risk_Comp'!O51/'N2.3_RIIO3_Risk_And_Volumes'!O51,0))</f>
        <v>0</v>
      </c>
      <c r="AU51" s="172">
        <f>IF(IFERROR('N2.4_RIIO3_Risk_Comp'!P51/'N2.3_RIIO3_Risk_And_Volumes'!P51,0)&lt;0,"Error",IFERROR('N2.4_RIIO3_Risk_Comp'!P51/'N2.3_RIIO3_Risk_And_Volumes'!P51,0))</f>
        <v>0</v>
      </c>
      <c r="AV51" s="172">
        <f>IF(IFERROR('N2.4_RIIO3_Risk_Comp'!Q51/'N2.3_RIIO3_Risk_And_Volumes'!Q51,0)&lt;0,"Error",IFERROR('N2.4_RIIO3_Risk_Comp'!Q51/'N2.3_RIIO3_Risk_And_Volumes'!Q51,0))</f>
        <v>0</v>
      </c>
      <c r="AW51" s="172">
        <f>IF(IFERROR('N2.4_RIIO3_Risk_Comp'!R51/'N2.3_RIIO3_Risk_And_Volumes'!R51,0)&lt;0,"Error",IFERROR('N2.4_RIIO3_Risk_Comp'!R51/'N2.3_RIIO3_Risk_And_Volumes'!R51,0))</f>
        <v>0</v>
      </c>
      <c r="AX51" s="172">
        <f>IF(IFERROR('N2.4_RIIO3_Risk_Comp'!S51/'N2.3_RIIO3_Risk_And_Volumes'!S51,0)&lt;0,"Error",IFERROR('N2.4_RIIO3_Risk_Comp'!S51/'N2.3_RIIO3_Risk_And_Volumes'!S51,0))</f>
        <v>0</v>
      </c>
      <c r="AY51" s="172">
        <f>IF(IFERROR('N2.4_RIIO3_Risk_Comp'!T51/'N2.3_RIIO3_Risk_And_Volumes'!T51,0)&lt;0,"Error",IFERROR('N2.4_RIIO3_Risk_Comp'!T51/'N2.3_RIIO3_Risk_And_Volumes'!T51,0))</f>
        <v>0</v>
      </c>
      <c r="AZ51" s="172">
        <f>IF(IFERROR('N2.4_RIIO3_Risk_Comp'!U51/'N2.3_RIIO3_Risk_And_Volumes'!U51,0)&lt;0,"Error",IFERROR('N2.4_RIIO3_Risk_Comp'!U51/'N2.3_RIIO3_Risk_And_Volumes'!U51,0))</f>
        <v>0</v>
      </c>
      <c r="BA51" s="172">
        <f>IF(IFERROR('N2.4_RIIO3_Risk_Comp'!V51/'N2.3_RIIO3_Risk_And_Volumes'!V51,0)&lt;0,"Error",IFERROR('N2.4_RIIO3_Risk_Comp'!V51/'N2.3_RIIO3_Risk_And_Volumes'!V51,0))</f>
        <v>0</v>
      </c>
      <c r="BB51" s="172">
        <f>IF(IFERROR('N2.4_RIIO3_Risk_Comp'!W51/'N2.3_RIIO3_Risk_And_Volumes'!W51,0)&lt;0,"Error",IFERROR('N2.4_RIIO3_Risk_Comp'!W51/'N2.3_RIIO3_Risk_And_Volumes'!W51,0))</f>
        <v>0</v>
      </c>
      <c r="BC51" s="303">
        <f>IF(IFERROR('N2.4_RIIO3_Risk_Comp'!X51/'N2.3_RIIO3_Risk_And_Volumes'!X51,0)&lt;0,"Error",IFERROR('N2.4_RIIO3_Risk_Comp'!X51/'N2.3_RIIO3_Risk_And_Volumes'!X51,0))</f>
        <v>0</v>
      </c>
      <c r="BD51" s="296">
        <f>IF(IFERROR('N2.4_RIIO3_Risk_Comp'!Y51/'N2.3_RIIO3_Risk_And_Volumes'!AI51,0)&lt;0,"Error",IFERROR('N2.4_RIIO3_Risk_Comp'!Y51/'N2.3_RIIO3_Risk_And_Volumes'!AI51,0))</f>
        <v>0</v>
      </c>
      <c r="BE51" s="172">
        <f>IF(IFERROR('N2.4_RIIO3_Risk_Comp'!Z51/'N2.3_RIIO3_Risk_And_Volumes'!AJ51,0)&lt;0,"Error",IFERROR('N2.4_RIIO3_Risk_Comp'!Z51/'N2.3_RIIO3_Risk_And_Volumes'!AJ51,0))</f>
        <v>0</v>
      </c>
      <c r="BF51" s="172">
        <f>IF(IFERROR('N2.4_RIIO3_Risk_Comp'!AA51/'N2.3_RIIO3_Risk_And_Volumes'!AK51,0)&lt;0,"Error",IFERROR('N2.4_RIIO3_Risk_Comp'!AA51/'N2.3_RIIO3_Risk_And_Volumes'!AK51,0))</f>
        <v>0</v>
      </c>
      <c r="BG51" s="172">
        <f>IF(IFERROR('N2.4_RIIO3_Risk_Comp'!AB51/'N2.3_RIIO3_Risk_And_Volumes'!AL51,0)&lt;0,"Error",IFERROR('N2.4_RIIO3_Risk_Comp'!AB51/'N2.3_RIIO3_Risk_And_Volumes'!AL51,0))</f>
        <v>0</v>
      </c>
      <c r="BH51" s="172">
        <f>IF(IFERROR('N2.4_RIIO3_Risk_Comp'!AC51/'N2.3_RIIO3_Risk_And_Volumes'!AM51,0)&lt;0,"Error",IFERROR('N2.4_RIIO3_Risk_Comp'!AC51/'N2.3_RIIO3_Risk_And_Volumes'!AM51,0))</f>
        <v>0</v>
      </c>
      <c r="BI51" s="172">
        <f>IF(IFERROR('N2.4_RIIO3_Risk_Comp'!AD51/'N2.3_RIIO3_Risk_And_Volumes'!AN51,0)&lt;0,"Error",IFERROR('N2.4_RIIO3_Risk_Comp'!AD51/'N2.3_RIIO3_Risk_And_Volumes'!AN51,0))</f>
        <v>0</v>
      </c>
      <c r="BJ51" s="172">
        <f>IF(IFERROR('N2.4_RIIO3_Risk_Comp'!AE51/'N2.3_RIIO3_Risk_And_Volumes'!AO51,0)&lt;0,"Error",IFERROR('N2.4_RIIO3_Risk_Comp'!AE51/'N2.3_RIIO3_Risk_And_Volumes'!AO51,0))</f>
        <v>0</v>
      </c>
      <c r="BK51" s="172">
        <f>IF(IFERROR('N2.4_RIIO3_Risk_Comp'!AF51/'N2.3_RIIO3_Risk_And_Volumes'!AP51,0)&lt;0,"Error",IFERROR('N2.4_RIIO3_Risk_Comp'!AF51/'N2.3_RIIO3_Risk_And_Volumes'!AP51,0))</f>
        <v>0</v>
      </c>
      <c r="BL51" s="172">
        <f>IF(IFERROR('N2.4_RIIO3_Risk_Comp'!AG51/'N2.3_RIIO3_Risk_And_Volumes'!AQ51,0)&lt;0,"Error",IFERROR('N2.4_RIIO3_Risk_Comp'!AG51/'N2.3_RIIO3_Risk_And_Volumes'!AQ51,0))</f>
        <v>0</v>
      </c>
      <c r="BM51" s="297">
        <f>IF(IFERROR('N2.4_RIIO3_Risk_Comp'!AH51/'N2.3_RIIO3_Risk_And_Volumes'!AR51,0)&lt;0,"Error",IFERROR('N2.4_RIIO3_Risk_Comp'!AH51/'N2.3_RIIO3_Risk_And_Volumes'!AR51,0))</f>
        <v>0</v>
      </c>
      <c r="BO51" s="63">
        <f t="shared" si="10"/>
        <v>0</v>
      </c>
      <c r="BP51" s="63">
        <f t="shared" si="11"/>
        <v>0</v>
      </c>
      <c r="BQ51" s="63">
        <f t="shared" si="12"/>
        <v>0</v>
      </c>
      <c r="BR51" s="63">
        <f>IF(IFERROR(BO51/'N2.3_RIIO3_Risk_And_Volumes'!BN51,0)&lt;0,"Error",IFERROR(BO51/'N2.3_RIIO3_Risk_And_Volumes'!BN51,0))</f>
        <v>0</v>
      </c>
      <c r="BS51" s="63">
        <f>IF(IFERROR('N2.4_RIIO3_Risk_Comp'!BP51/'N2.3_RIIO3_Risk_And_Volumes'!BP51,0)&lt;0,"Error",IFERROR('N2.4_RIIO3_Risk_Comp'!BP51/'N2.3_RIIO3_Risk_And_Volumes'!BP51,0))</f>
        <v>0</v>
      </c>
      <c r="BT51" s="63">
        <f>IF(IFERROR('N2.4_RIIO3_Risk_Comp'!BQ51/'N2.3_RIIO3_Risk_And_Volumes'!BR51,0)&lt;0,"Error",IFERROR('N2.4_RIIO3_Risk_Comp'!BQ51/'N2.3_RIIO3_Risk_And_Volumes'!BR51,0))</f>
        <v>0</v>
      </c>
    </row>
    <row r="52" spans="1:72" hidden="1">
      <c r="A52" t="s">
        <v>959</v>
      </c>
      <c r="B52" s="108" t="s">
        <v>358</v>
      </c>
      <c r="C52" s="144" t="str">
        <f>IF($D$2="ET",VLOOKUP(B52,'N0.7_Lookup_References'!$E$13:$K$71,2,FALSE),IF('N2.1_Network_Risk_Summary'!$C$2="GD",VLOOKUP(B52,'N0.7_Lookup_References'!$E$13:$K$73,4,FALSE),IF($D$2="GT",VLOOKUP(B52,'N0.7_Lookup_References'!$E$13:$K$71,6,FALSE),"")))</f>
        <v>No entry required</v>
      </c>
      <c r="D52" s="163" t="s">
        <v>441</v>
      </c>
      <c r="E52" s="289"/>
      <c r="F52" s="247"/>
      <c r="G52" s="247"/>
      <c r="H52" s="247"/>
      <c r="I52" s="247"/>
      <c r="J52" s="247"/>
      <c r="K52" s="247"/>
      <c r="L52" s="247"/>
      <c r="M52" s="247"/>
      <c r="N52" s="290"/>
      <c r="O52" s="289"/>
      <c r="P52" s="247"/>
      <c r="Q52" s="247"/>
      <c r="R52" s="247"/>
      <c r="S52" s="247"/>
      <c r="T52" s="247"/>
      <c r="U52" s="247"/>
      <c r="V52" s="247"/>
      <c r="W52" s="247"/>
      <c r="X52" s="290"/>
      <c r="Y52" s="289"/>
      <c r="Z52" s="247"/>
      <c r="AA52" s="247"/>
      <c r="AB52" s="247"/>
      <c r="AC52" s="247"/>
      <c r="AD52" s="247"/>
      <c r="AE52" s="247"/>
      <c r="AF52" s="247"/>
      <c r="AG52" s="247"/>
      <c r="AH52" s="290"/>
      <c r="AJ52" s="296">
        <f>IF(IFERROR(E52/'N2.3_RIIO3_Risk_And_Volumes'!$E52,0)&lt;0,"Error",IFERROR(E52/'N2.3_RIIO3_Risk_And_Volumes'!$E52,0))</f>
        <v>0</v>
      </c>
      <c r="AK52" s="172">
        <f>IF(IFERROR(F52/'N2.3_RIIO3_Risk_And_Volumes'!F52,0)&lt;0,"Error",IFERROR(F52/'N2.3_RIIO3_Risk_And_Volumes'!F52,0))</f>
        <v>0</v>
      </c>
      <c r="AL52" s="172">
        <f>IF(IFERROR(G52/'N2.3_RIIO3_Risk_And_Volumes'!G52,0)&lt;0,"Error",IFERROR(G52/'N2.3_RIIO3_Risk_And_Volumes'!G52,0))</f>
        <v>0</v>
      </c>
      <c r="AM52" s="172">
        <f>IF(IFERROR(H52/'N2.3_RIIO3_Risk_And_Volumes'!H52,0)&lt;0,"Error",IFERROR(H52/'N2.3_RIIO3_Risk_And_Volumes'!H52,0))</f>
        <v>0</v>
      </c>
      <c r="AN52" s="172">
        <f>IF(IFERROR(I52/'N2.3_RIIO3_Risk_And_Volumes'!I52,0)&lt;0,"Error",IFERROR(I52/'N2.3_RIIO3_Risk_And_Volumes'!I52,0))</f>
        <v>0</v>
      </c>
      <c r="AO52" s="172">
        <f>IF(IFERROR(J52/'N2.3_RIIO3_Risk_And_Volumes'!J52,0)&lt;0,"Error",IFERROR(J52/'N2.3_RIIO3_Risk_And_Volumes'!J52,0))</f>
        <v>0</v>
      </c>
      <c r="AP52" s="172">
        <f>IF(IFERROR(K52/'N2.3_RIIO3_Risk_And_Volumes'!K52,0)&lt;0,"Error",IFERROR(K52/'N2.3_RIIO3_Risk_And_Volumes'!K52,0))</f>
        <v>0</v>
      </c>
      <c r="AQ52" s="172">
        <f>IF(IFERROR(L52/'N2.3_RIIO3_Risk_And_Volumes'!L52,0)&lt;0,"Error",IFERROR(L52/'N2.3_RIIO3_Risk_And_Volumes'!L52,0))</f>
        <v>0</v>
      </c>
      <c r="AR52" s="172">
        <f>IF(IFERROR(M52/'N2.3_RIIO3_Risk_And_Volumes'!M52,0)&lt;0,"Error",IFERROR(M52/'N2.3_RIIO3_Risk_And_Volumes'!M52,0))</f>
        <v>0</v>
      </c>
      <c r="AS52" s="297">
        <f>IF(IFERROR(N52/'N2.3_RIIO3_Risk_And_Volumes'!N52,0)&lt;0,"Error",IFERROR(N52/'N2.3_RIIO3_Risk_And_Volumes'!N52,0))</f>
        <v>0</v>
      </c>
      <c r="AT52" s="296">
        <f>IF(IFERROR('N2.4_RIIO3_Risk_Comp'!O52/'N2.3_RIIO3_Risk_And_Volumes'!O52,0)&lt;0,"Error",IFERROR('N2.4_RIIO3_Risk_Comp'!O52/'N2.3_RIIO3_Risk_And_Volumes'!O52,0))</f>
        <v>0</v>
      </c>
      <c r="AU52" s="172">
        <f>IF(IFERROR('N2.4_RIIO3_Risk_Comp'!P52/'N2.3_RIIO3_Risk_And_Volumes'!P52,0)&lt;0,"Error",IFERROR('N2.4_RIIO3_Risk_Comp'!P52/'N2.3_RIIO3_Risk_And_Volumes'!P52,0))</f>
        <v>0</v>
      </c>
      <c r="AV52" s="172">
        <f>IF(IFERROR('N2.4_RIIO3_Risk_Comp'!Q52/'N2.3_RIIO3_Risk_And_Volumes'!Q52,0)&lt;0,"Error",IFERROR('N2.4_RIIO3_Risk_Comp'!Q52/'N2.3_RIIO3_Risk_And_Volumes'!Q52,0))</f>
        <v>0</v>
      </c>
      <c r="AW52" s="172">
        <f>IF(IFERROR('N2.4_RIIO3_Risk_Comp'!R52/'N2.3_RIIO3_Risk_And_Volumes'!R52,0)&lt;0,"Error",IFERROR('N2.4_RIIO3_Risk_Comp'!R52/'N2.3_RIIO3_Risk_And_Volumes'!R52,0))</f>
        <v>0</v>
      </c>
      <c r="AX52" s="172">
        <f>IF(IFERROR('N2.4_RIIO3_Risk_Comp'!S52/'N2.3_RIIO3_Risk_And_Volumes'!S52,0)&lt;0,"Error",IFERROR('N2.4_RIIO3_Risk_Comp'!S52/'N2.3_RIIO3_Risk_And_Volumes'!S52,0))</f>
        <v>0</v>
      </c>
      <c r="AY52" s="172">
        <f>IF(IFERROR('N2.4_RIIO3_Risk_Comp'!T52/'N2.3_RIIO3_Risk_And_Volumes'!T52,0)&lt;0,"Error",IFERROR('N2.4_RIIO3_Risk_Comp'!T52/'N2.3_RIIO3_Risk_And_Volumes'!T52,0))</f>
        <v>0</v>
      </c>
      <c r="AZ52" s="172">
        <f>IF(IFERROR('N2.4_RIIO3_Risk_Comp'!U52/'N2.3_RIIO3_Risk_And_Volumes'!U52,0)&lt;0,"Error",IFERROR('N2.4_RIIO3_Risk_Comp'!U52/'N2.3_RIIO3_Risk_And_Volumes'!U52,0))</f>
        <v>0</v>
      </c>
      <c r="BA52" s="172">
        <f>IF(IFERROR('N2.4_RIIO3_Risk_Comp'!V52/'N2.3_RIIO3_Risk_And_Volumes'!V52,0)&lt;0,"Error",IFERROR('N2.4_RIIO3_Risk_Comp'!V52/'N2.3_RIIO3_Risk_And_Volumes'!V52,0))</f>
        <v>0</v>
      </c>
      <c r="BB52" s="172">
        <f>IF(IFERROR('N2.4_RIIO3_Risk_Comp'!W52/'N2.3_RIIO3_Risk_And_Volumes'!W52,0)&lt;0,"Error",IFERROR('N2.4_RIIO3_Risk_Comp'!W52/'N2.3_RIIO3_Risk_And_Volumes'!W52,0))</f>
        <v>0</v>
      </c>
      <c r="BC52" s="303">
        <f>IF(IFERROR('N2.4_RIIO3_Risk_Comp'!X52/'N2.3_RIIO3_Risk_And_Volumes'!X52,0)&lt;0,"Error",IFERROR('N2.4_RIIO3_Risk_Comp'!X52/'N2.3_RIIO3_Risk_And_Volumes'!X52,0))</f>
        <v>0</v>
      </c>
      <c r="BD52" s="296">
        <f>IF(IFERROR('N2.4_RIIO3_Risk_Comp'!Y52/'N2.3_RIIO3_Risk_And_Volumes'!AI52,0)&lt;0,"Error",IFERROR('N2.4_RIIO3_Risk_Comp'!Y52/'N2.3_RIIO3_Risk_And_Volumes'!AI52,0))</f>
        <v>0</v>
      </c>
      <c r="BE52" s="172">
        <f>IF(IFERROR('N2.4_RIIO3_Risk_Comp'!Z52/'N2.3_RIIO3_Risk_And_Volumes'!AJ52,0)&lt;0,"Error",IFERROR('N2.4_RIIO3_Risk_Comp'!Z52/'N2.3_RIIO3_Risk_And_Volumes'!AJ52,0))</f>
        <v>0</v>
      </c>
      <c r="BF52" s="172">
        <f>IF(IFERROR('N2.4_RIIO3_Risk_Comp'!AA52/'N2.3_RIIO3_Risk_And_Volumes'!AK52,0)&lt;0,"Error",IFERROR('N2.4_RIIO3_Risk_Comp'!AA52/'N2.3_RIIO3_Risk_And_Volumes'!AK52,0))</f>
        <v>0</v>
      </c>
      <c r="BG52" s="172">
        <f>IF(IFERROR('N2.4_RIIO3_Risk_Comp'!AB52/'N2.3_RIIO3_Risk_And_Volumes'!AL52,0)&lt;0,"Error",IFERROR('N2.4_RIIO3_Risk_Comp'!AB52/'N2.3_RIIO3_Risk_And_Volumes'!AL52,0))</f>
        <v>0</v>
      </c>
      <c r="BH52" s="172">
        <f>IF(IFERROR('N2.4_RIIO3_Risk_Comp'!AC52/'N2.3_RIIO3_Risk_And_Volumes'!AM52,0)&lt;0,"Error",IFERROR('N2.4_RIIO3_Risk_Comp'!AC52/'N2.3_RIIO3_Risk_And_Volumes'!AM52,0))</f>
        <v>0</v>
      </c>
      <c r="BI52" s="172">
        <f>IF(IFERROR('N2.4_RIIO3_Risk_Comp'!AD52/'N2.3_RIIO3_Risk_And_Volumes'!AN52,0)&lt;0,"Error",IFERROR('N2.4_RIIO3_Risk_Comp'!AD52/'N2.3_RIIO3_Risk_And_Volumes'!AN52,0))</f>
        <v>0</v>
      </c>
      <c r="BJ52" s="172">
        <f>IF(IFERROR('N2.4_RIIO3_Risk_Comp'!AE52/'N2.3_RIIO3_Risk_And_Volumes'!AO52,0)&lt;0,"Error",IFERROR('N2.4_RIIO3_Risk_Comp'!AE52/'N2.3_RIIO3_Risk_And_Volumes'!AO52,0))</f>
        <v>0</v>
      </c>
      <c r="BK52" s="172">
        <f>IF(IFERROR('N2.4_RIIO3_Risk_Comp'!AF52/'N2.3_RIIO3_Risk_And_Volumes'!AP52,0)&lt;0,"Error",IFERROR('N2.4_RIIO3_Risk_Comp'!AF52/'N2.3_RIIO3_Risk_And_Volumes'!AP52,0))</f>
        <v>0</v>
      </c>
      <c r="BL52" s="172">
        <f>IF(IFERROR('N2.4_RIIO3_Risk_Comp'!AG52/'N2.3_RIIO3_Risk_And_Volumes'!AQ52,0)&lt;0,"Error",IFERROR('N2.4_RIIO3_Risk_Comp'!AG52/'N2.3_RIIO3_Risk_And_Volumes'!AQ52,0))</f>
        <v>0</v>
      </c>
      <c r="BM52" s="297">
        <f>IF(IFERROR('N2.4_RIIO3_Risk_Comp'!AH52/'N2.3_RIIO3_Risk_And_Volumes'!AR52,0)&lt;0,"Error",IFERROR('N2.4_RIIO3_Risk_Comp'!AH52/'N2.3_RIIO3_Risk_And_Volumes'!AR52,0))</f>
        <v>0</v>
      </c>
      <c r="BO52" s="63">
        <f t="shared" si="10"/>
        <v>0</v>
      </c>
      <c r="BP52" s="63">
        <f t="shared" si="11"/>
        <v>0</v>
      </c>
      <c r="BQ52" s="63">
        <f t="shared" si="12"/>
        <v>0</v>
      </c>
      <c r="BR52" s="63">
        <f>IF(IFERROR(BO52/'N2.3_RIIO3_Risk_And_Volumes'!BN52,0)&lt;0,"Error",IFERROR(BO52/'N2.3_RIIO3_Risk_And_Volumes'!BN52,0))</f>
        <v>0</v>
      </c>
      <c r="BS52" s="63">
        <f>IF(IFERROR('N2.4_RIIO3_Risk_Comp'!BP52/'N2.3_RIIO3_Risk_And_Volumes'!BP52,0)&lt;0,"Error",IFERROR('N2.4_RIIO3_Risk_Comp'!BP52/'N2.3_RIIO3_Risk_And_Volumes'!BP52,0))</f>
        <v>0</v>
      </c>
      <c r="BT52" s="63">
        <f>IF(IFERROR('N2.4_RIIO3_Risk_Comp'!BQ52/'N2.3_RIIO3_Risk_And_Volumes'!BR52,0)&lt;0,"Error",IFERROR('N2.4_RIIO3_Risk_Comp'!BQ52/'N2.3_RIIO3_Risk_And_Volumes'!BR52,0))</f>
        <v>0</v>
      </c>
    </row>
    <row r="53" spans="1:72" hidden="1">
      <c r="A53" t="s">
        <v>959</v>
      </c>
      <c r="B53" s="108" t="s">
        <v>361</v>
      </c>
      <c r="C53" s="144" t="str">
        <f>IF($D$2="ET",VLOOKUP(B53,'N0.7_Lookup_References'!$E$13:$K$71,2,FALSE),IF('N2.1_Network_Risk_Summary'!$C$2="GD",VLOOKUP(B53,'N0.7_Lookup_References'!$E$13:$K$73,4,FALSE),IF($D$2="GT",VLOOKUP(B53,'N0.7_Lookup_References'!$E$13:$K$71,6,FALSE),"")))</f>
        <v>No entry required</v>
      </c>
      <c r="D53" s="163" t="s">
        <v>441</v>
      </c>
      <c r="E53" s="289"/>
      <c r="F53" s="247"/>
      <c r="G53" s="247"/>
      <c r="H53" s="247"/>
      <c r="I53" s="247"/>
      <c r="J53" s="247"/>
      <c r="K53" s="247"/>
      <c r="L53" s="247"/>
      <c r="M53" s="247"/>
      <c r="N53" s="290"/>
      <c r="O53" s="289"/>
      <c r="P53" s="247"/>
      <c r="Q53" s="247"/>
      <c r="R53" s="247"/>
      <c r="S53" s="247"/>
      <c r="T53" s="247"/>
      <c r="U53" s="247"/>
      <c r="V53" s="247"/>
      <c r="W53" s="247"/>
      <c r="X53" s="290"/>
      <c r="Y53" s="289"/>
      <c r="Z53" s="247"/>
      <c r="AA53" s="247"/>
      <c r="AB53" s="247"/>
      <c r="AC53" s="247"/>
      <c r="AD53" s="247"/>
      <c r="AE53" s="247"/>
      <c r="AF53" s="247"/>
      <c r="AG53" s="247"/>
      <c r="AH53" s="290"/>
      <c r="AJ53" s="296">
        <f>IF(IFERROR(E53/'N2.3_RIIO3_Risk_And_Volumes'!$E53,0)&lt;0,"Error",IFERROR(E53/'N2.3_RIIO3_Risk_And_Volumes'!$E53,0))</f>
        <v>0</v>
      </c>
      <c r="AK53" s="172">
        <f>IF(IFERROR(F53/'N2.3_RIIO3_Risk_And_Volumes'!F53,0)&lt;0,"Error",IFERROR(F53/'N2.3_RIIO3_Risk_And_Volumes'!F53,0))</f>
        <v>0</v>
      </c>
      <c r="AL53" s="172">
        <f>IF(IFERROR(G53/'N2.3_RIIO3_Risk_And_Volumes'!G53,0)&lt;0,"Error",IFERROR(G53/'N2.3_RIIO3_Risk_And_Volumes'!G53,0))</f>
        <v>0</v>
      </c>
      <c r="AM53" s="172">
        <f>IF(IFERROR(H53/'N2.3_RIIO3_Risk_And_Volumes'!H53,0)&lt;0,"Error",IFERROR(H53/'N2.3_RIIO3_Risk_And_Volumes'!H53,0))</f>
        <v>0</v>
      </c>
      <c r="AN53" s="172">
        <f>IF(IFERROR(I53/'N2.3_RIIO3_Risk_And_Volumes'!I53,0)&lt;0,"Error",IFERROR(I53/'N2.3_RIIO3_Risk_And_Volumes'!I53,0))</f>
        <v>0</v>
      </c>
      <c r="AO53" s="172">
        <f>IF(IFERROR(J53/'N2.3_RIIO3_Risk_And_Volumes'!J53,0)&lt;0,"Error",IFERROR(J53/'N2.3_RIIO3_Risk_And_Volumes'!J53,0))</f>
        <v>0</v>
      </c>
      <c r="AP53" s="172">
        <f>IF(IFERROR(K53/'N2.3_RIIO3_Risk_And_Volumes'!K53,0)&lt;0,"Error",IFERROR(K53/'N2.3_RIIO3_Risk_And_Volumes'!K53,0))</f>
        <v>0</v>
      </c>
      <c r="AQ53" s="172">
        <f>IF(IFERROR(L53/'N2.3_RIIO3_Risk_And_Volumes'!L53,0)&lt;0,"Error",IFERROR(L53/'N2.3_RIIO3_Risk_And_Volumes'!L53,0))</f>
        <v>0</v>
      </c>
      <c r="AR53" s="172">
        <f>IF(IFERROR(M53/'N2.3_RIIO3_Risk_And_Volumes'!M53,0)&lt;0,"Error",IFERROR(M53/'N2.3_RIIO3_Risk_And_Volumes'!M53,0))</f>
        <v>0</v>
      </c>
      <c r="AS53" s="297">
        <f>IF(IFERROR(N53/'N2.3_RIIO3_Risk_And_Volumes'!N53,0)&lt;0,"Error",IFERROR(N53/'N2.3_RIIO3_Risk_And_Volumes'!N53,0))</f>
        <v>0</v>
      </c>
      <c r="AT53" s="296">
        <f>IF(IFERROR('N2.4_RIIO3_Risk_Comp'!O53/'N2.3_RIIO3_Risk_And_Volumes'!O53,0)&lt;0,"Error",IFERROR('N2.4_RIIO3_Risk_Comp'!O53/'N2.3_RIIO3_Risk_And_Volumes'!O53,0))</f>
        <v>0</v>
      </c>
      <c r="AU53" s="172">
        <f>IF(IFERROR('N2.4_RIIO3_Risk_Comp'!P53/'N2.3_RIIO3_Risk_And_Volumes'!P53,0)&lt;0,"Error",IFERROR('N2.4_RIIO3_Risk_Comp'!P53/'N2.3_RIIO3_Risk_And_Volumes'!P53,0))</f>
        <v>0</v>
      </c>
      <c r="AV53" s="172">
        <f>IF(IFERROR('N2.4_RIIO3_Risk_Comp'!Q53/'N2.3_RIIO3_Risk_And_Volumes'!Q53,0)&lt;0,"Error",IFERROR('N2.4_RIIO3_Risk_Comp'!Q53/'N2.3_RIIO3_Risk_And_Volumes'!Q53,0))</f>
        <v>0</v>
      </c>
      <c r="AW53" s="172">
        <f>IF(IFERROR('N2.4_RIIO3_Risk_Comp'!R53/'N2.3_RIIO3_Risk_And_Volumes'!R53,0)&lt;0,"Error",IFERROR('N2.4_RIIO3_Risk_Comp'!R53/'N2.3_RIIO3_Risk_And_Volumes'!R53,0))</f>
        <v>0</v>
      </c>
      <c r="AX53" s="172">
        <f>IF(IFERROR('N2.4_RIIO3_Risk_Comp'!S53/'N2.3_RIIO3_Risk_And_Volumes'!S53,0)&lt;0,"Error",IFERROR('N2.4_RIIO3_Risk_Comp'!S53/'N2.3_RIIO3_Risk_And_Volumes'!S53,0))</f>
        <v>0</v>
      </c>
      <c r="AY53" s="172">
        <f>IF(IFERROR('N2.4_RIIO3_Risk_Comp'!T53/'N2.3_RIIO3_Risk_And_Volumes'!T53,0)&lt;0,"Error",IFERROR('N2.4_RIIO3_Risk_Comp'!T53/'N2.3_RIIO3_Risk_And_Volumes'!T53,0))</f>
        <v>0</v>
      </c>
      <c r="AZ53" s="172">
        <f>IF(IFERROR('N2.4_RIIO3_Risk_Comp'!U53/'N2.3_RIIO3_Risk_And_Volumes'!U53,0)&lt;0,"Error",IFERROR('N2.4_RIIO3_Risk_Comp'!U53/'N2.3_RIIO3_Risk_And_Volumes'!U53,0))</f>
        <v>0</v>
      </c>
      <c r="BA53" s="172">
        <f>IF(IFERROR('N2.4_RIIO3_Risk_Comp'!V53/'N2.3_RIIO3_Risk_And_Volumes'!V53,0)&lt;0,"Error",IFERROR('N2.4_RIIO3_Risk_Comp'!V53/'N2.3_RIIO3_Risk_And_Volumes'!V53,0))</f>
        <v>0</v>
      </c>
      <c r="BB53" s="172">
        <f>IF(IFERROR('N2.4_RIIO3_Risk_Comp'!W53/'N2.3_RIIO3_Risk_And_Volumes'!W53,0)&lt;0,"Error",IFERROR('N2.4_RIIO3_Risk_Comp'!W53/'N2.3_RIIO3_Risk_And_Volumes'!W53,0))</f>
        <v>0</v>
      </c>
      <c r="BC53" s="303">
        <f>IF(IFERROR('N2.4_RIIO3_Risk_Comp'!X53/'N2.3_RIIO3_Risk_And_Volumes'!X53,0)&lt;0,"Error",IFERROR('N2.4_RIIO3_Risk_Comp'!X53/'N2.3_RIIO3_Risk_And_Volumes'!X53,0))</f>
        <v>0</v>
      </c>
      <c r="BD53" s="296">
        <f>IF(IFERROR('N2.4_RIIO3_Risk_Comp'!Y53/'N2.3_RIIO3_Risk_And_Volumes'!AI53,0)&lt;0,"Error",IFERROR('N2.4_RIIO3_Risk_Comp'!Y53/'N2.3_RIIO3_Risk_And_Volumes'!AI53,0))</f>
        <v>0</v>
      </c>
      <c r="BE53" s="172">
        <f>IF(IFERROR('N2.4_RIIO3_Risk_Comp'!Z53/'N2.3_RIIO3_Risk_And_Volumes'!AJ53,0)&lt;0,"Error",IFERROR('N2.4_RIIO3_Risk_Comp'!Z53/'N2.3_RIIO3_Risk_And_Volumes'!AJ53,0))</f>
        <v>0</v>
      </c>
      <c r="BF53" s="172">
        <f>IF(IFERROR('N2.4_RIIO3_Risk_Comp'!AA53/'N2.3_RIIO3_Risk_And_Volumes'!AK53,0)&lt;0,"Error",IFERROR('N2.4_RIIO3_Risk_Comp'!AA53/'N2.3_RIIO3_Risk_And_Volumes'!AK53,0))</f>
        <v>0</v>
      </c>
      <c r="BG53" s="172">
        <f>IF(IFERROR('N2.4_RIIO3_Risk_Comp'!AB53/'N2.3_RIIO3_Risk_And_Volumes'!AL53,0)&lt;0,"Error",IFERROR('N2.4_RIIO3_Risk_Comp'!AB53/'N2.3_RIIO3_Risk_And_Volumes'!AL53,0))</f>
        <v>0</v>
      </c>
      <c r="BH53" s="172">
        <f>IF(IFERROR('N2.4_RIIO3_Risk_Comp'!AC53/'N2.3_RIIO3_Risk_And_Volumes'!AM53,0)&lt;0,"Error",IFERROR('N2.4_RIIO3_Risk_Comp'!AC53/'N2.3_RIIO3_Risk_And_Volumes'!AM53,0))</f>
        <v>0</v>
      </c>
      <c r="BI53" s="172">
        <f>IF(IFERROR('N2.4_RIIO3_Risk_Comp'!AD53/'N2.3_RIIO3_Risk_And_Volumes'!AN53,0)&lt;0,"Error",IFERROR('N2.4_RIIO3_Risk_Comp'!AD53/'N2.3_RIIO3_Risk_And_Volumes'!AN53,0))</f>
        <v>0</v>
      </c>
      <c r="BJ53" s="172">
        <f>IF(IFERROR('N2.4_RIIO3_Risk_Comp'!AE53/'N2.3_RIIO3_Risk_And_Volumes'!AO53,0)&lt;0,"Error",IFERROR('N2.4_RIIO3_Risk_Comp'!AE53/'N2.3_RIIO3_Risk_And_Volumes'!AO53,0))</f>
        <v>0</v>
      </c>
      <c r="BK53" s="172">
        <f>IF(IFERROR('N2.4_RIIO3_Risk_Comp'!AF53/'N2.3_RIIO3_Risk_And_Volumes'!AP53,0)&lt;0,"Error",IFERROR('N2.4_RIIO3_Risk_Comp'!AF53/'N2.3_RIIO3_Risk_And_Volumes'!AP53,0))</f>
        <v>0</v>
      </c>
      <c r="BL53" s="172">
        <f>IF(IFERROR('N2.4_RIIO3_Risk_Comp'!AG53/'N2.3_RIIO3_Risk_And_Volumes'!AQ53,0)&lt;0,"Error",IFERROR('N2.4_RIIO3_Risk_Comp'!AG53/'N2.3_RIIO3_Risk_And_Volumes'!AQ53,0))</f>
        <v>0</v>
      </c>
      <c r="BM53" s="297">
        <f>IF(IFERROR('N2.4_RIIO3_Risk_Comp'!AH53/'N2.3_RIIO3_Risk_And_Volumes'!AR53,0)&lt;0,"Error",IFERROR('N2.4_RIIO3_Risk_Comp'!AH53/'N2.3_RIIO3_Risk_And_Volumes'!AR53,0))</f>
        <v>0</v>
      </c>
      <c r="BO53" s="63">
        <f t="shared" si="10"/>
        <v>0</v>
      </c>
      <c r="BP53" s="63">
        <f t="shared" si="11"/>
        <v>0</v>
      </c>
      <c r="BQ53" s="63">
        <f t="shared" si="12"/>
        <v>0</v>
      </c>
      <c r="BR53" s="63">
        <f>IF(IFERROR(BO53/'N2.3_RIIO3_Risk_And_Volumes'!BN53,0)&lt;0,"Error",IFERROR(BO53/'N2.3_RIIO3_Risk_And_Volumes'!BN53,0))</f>
        <v>0</v>
      </c>
      <c r="BS53" s="63">
        <f>IF(IFERROR('N2.4_RIIO3_Risk_Comp'!BP53/'N2.3_RIIO3_Risk_And_Volumes'!BP53,0)&lt;0,"Error",IFERROR('N2.4_RIIO3_Risk_Comp'!BP53/'N2.3_RIIO3_Risk_And_Volumes'!BP53,0))</f>
        <v>0</v>
      </c>
      <c r="BT53" s="63">
        <f>IF(IFERROR('N2.4_RIIO3_Risk_Comp'!BQ53/'N2.3_RIIO3_Risk_And_Volumes'!BR53,0)&lt;0,"Error",IFERROR('N2.4_RIIO3_Risk_Comp'!BQ53/'N2.3_RIIO3_Risk_And_Volumes'!BR53,0))</f>
        <v>0</v>
      </c>
    </row>
    <row r="54" spans="1:72" hidden="1">
      <c r="A54" t="s">
        <v>959</v>
      </c>
      <c r="B54" s="108" t="s">
        <v>364</v>
      </c>
      <c r="C54" s="144" t="str">
        <f>IF($D$2="ET",VLOOKUP(B54,'N0.7_Lookup_References'!$E$13:$K$71,2,FALSE),IF('N2.1_Network_Risk_Summary'!$C$2="GD",VLOOKUP(B54,'N0.7_Lookup_References'!$E$13:$K$73,4,FALSE),IF($D$2="GT",VLOOKUP(B54,'N0.7_Lookup_References'!$E$13:$K$71,6,FALSE),"")))</f>
        <v>No entry required</v>
      </c>
      <c r="D54" s="163" t="s">
        <v>441</v>
      </c>
      <c r="E54" s="289"/>
      <c r="F54" s="247"/>
      <c r="G54" s="247"/>
      <c r="H54" s="247"/>
      <c r="I54" s="247"/>
      <c r="J54" s="247"/>
      <c r="K54" s="247"/>
      <c r="L54" s="247"/>
      <c r="M54" s="247"/>
      <c r="N54" s="290"/>
      <c r="O54" s="289"/>
      <c r="P54" s="247"/>
      <c r="Q54" s="247"/>
      <c r="R54" s="247"/>
      <c r="S54" s="247"/>
      <c r="T54" s="247"/>
      <c r="U54" s="247"/>
      <c r="V54" s="247"/>
      <c r="W54" s="247"/>
      <c r="X54" s="290"/>
      <c r="Y54" s="289"/>
      <c r="Z54" s="247"/>
      <c r="AA54" s="247"/>
      <c r="AB54" s="247"/>
      <c r="AC54" s="247"/>
      <c r="AD54" s="247"/>
      <c r="AE54" s="247"/>
      <c r="AF54" s="247"/>
      <c r="AG54" s="247"/>
      <c r="AH54" s="290"/>
      <c r="AJ54" s="296">
        <f>IF(IFERROR(E54/'N2.3_RIIO3_Risk_And_Volumes'!$E54,0)&lt;0,"Error",IFERROR(E54/'N2.3_RIIO3_Risk_And_Volumes'!$E54,0))</f>
        <v>0</v>
      </c>
      <c r="AK54" s="172">
        <f>IF(IFERROR(F54/'N2.3_RIIO3_Risk_And_Volumes'!F54,0)&lt;0,"Error",IFERROR(F54/'N2.3_RIIO3_Risk_And_Volumes'!F54,0))</f>
        <v>0</v>
      </c>
      <c r="AL54" s="172">
        <f>IF(IFERROR(G54/'N2.3_RIIO3_Risk_And_Volumes'!G54,0)&lt;0,"Error",IFERROR(G54/'N2.3_RIIO3_Risk_And_Volumes'!G54,0))</f>
        <v>0</v>
      </c>
      <c r="AM54" s="172">
        <f>IF(IFERROR(H54/'N2.3_RIIO3_Risk_And_Volumes'!H54,0)&lt;0,"Error",IFERROR(H54/'N2.3_RIIO3_Risk_And_Volumes'!H54,0))</f>
        <v>0</v>
      </c>
      <c r="AN54" s="172">
        <f>IF(IFERROR(I54/'N2.3_RIIO3_Risk_And_Volumes'!I54,0)&lt;0,"Error",IFERROR(I54/'N2.3_RIIO3_Risk_And_Volumes'!I54,0))</f>
        <v>0</v>
      </c>
      <c r="AO54" s="172">
        <f>IF(IFERROR(J54/'N2.3_RIIO3_Risk_And_Volumes'!J54,0)&lt;0,"Error",IFERROR(J54/'N2.3_RIIO3_Risk_And_Volumes'!J54,0))</f>
        <v>0</v>
      </c>
      <c r="AP54" s="172">
        <f>IF(IFERROR(K54/'N2.3_RIIO3_Risk_And_Volumes'!K54,0)&lt;0,"Error",IFERROR(K54/'N2.3_RIIO3_Risk_And_Volumes'!K54,0))</f>
        <v>0</v>
      </c>
      <c r="AQ54" s="172">
        <f>IF(IFERROR(L54/'N2.3_RIIO3_Risk_And_Volumes'!L54,0)&lt;0,"Error",IFERROR(L54/'N2.3_RIIO3_Risk_And_Volumes'!L54,0))</f>
        <v>0</v>
      </c>
      <c r="AR54" s="172">
        <f>IF(IFERROR(M54/'N2.3_RIIO3_Risk_And_Volumes'!M54,0)&lt;0,"Error",IFERROR(M54/'N2.3_RIIO3_Risk_And_Volumes'!M54,0))</f>
        <v>0</v>
      </c>
      <c r="AS54" s="297">
        <f>IF(IFERROR(N54/'N2.3_RIIO3_Risk_And_Volumes'!N54,0)&lt;0,"Error",IFERROR(N54/'N2.3_RIIO3_Risk_And_Volumes'!N54,0))</f>
        <v>0</v>
      </c>
      <c r="AT54" s="296">
        <f>IF(IFERROR('N2.4_RIIO3_Risk_Comp'!O54/'N2.3_RIIO3_Risk_And_Volumes'!O54,0)&lt;0,"Error",IFERROR('N2.4_RIIO3_Risk_Comp'!O54/'N2.3_RIIO3_Risk_And_Volumes'!O54,0))</f>
        <v>0</v>
      </c>
      <c r="AU54" s="172">
        <f>IF(IFERROR('N2.4_RIIO3_Risk_Comp'!P54/'N2.3_RIIO3_Risk_And_Volumes'!P54,0)&lt;0,"Error",IFERROR('N2.4_RIIO3_Risk_Comp'!P54/'N2.3_RIIO3_Risk_And_Volumes'!P54,0))</f>
        <v>0</v>
      </c>
      <c r="AV54" s="172">
        <f>IF(IFERROR('N2.4_RIIO3_Risk_Comp'!Q54/'N2.3_RIIO3_Risk_And_Volumes'!Q54,0)&lt;0,"Error",IFERROR('N2.4_RIIO3_Risk_Comp'!Q54/'N2.3_RIIO3_Risk_And_Volumes'!Q54,0))</f>
        <v>0</v>
      </c>
      <c r="AW54" s="172">
        <f>IF(IFERROR('N2.4_RIIO3_Risk_Comp'!R54/'N2.3_RIIO3_Risk_And_Volumes'!R54,0)&lt;0,"Error",IFERROR('N2.4_RIIO3_Risk_Comp'!R54/'N2.3_RIIO3_Risk_And_Volumes'!R54,0))</f>
        <v>0</v>
      </c>
      <c r="AX54" s="172">
        <f>IF(IFERROR('N2.4_RIIO3_Risk_Comp'!S54/'N2.3_RIIO3_Risk_And_Volumes'!S54,0)&lt;0,"Error",IFERROR('N2.4_RIIO3_Risk_Comp'!S54/'N2.3_RIIO3_Risk_And_Volumes'!S54,0))</f>
        <v>0</v>
      </c>
      <c r="AY54" s="172">
        <f>IF(IFERROR('N2.4_RIIO3_Risk_Comp'!T54/'N2.3_RIIO3_Risk_And_Volumes'!T54,0)&lt;0,"Error",IFERROR('N2.4_RIIO3_Risk_Comp'!T54/'N2.3_RIIO3_Risk_And_Volumes'!T54,0))</f>
        <v>0</v>
      </c>
      <c r="AZ54" s="172">
        <f>IF(IFERROR('N2.4_RIIO3_Risk_Comp'!U54/'N2.3_RIIO3_Risk_And_Volumes'!U54,0)&lt;0,"Error",IFERROR('N2.4_RIIO3_Risk_Comp'!U54/'N2.3_RIIO3_Risk_And_Volumes'!U54,0))</f>
        <v>0</v>
      </c>
      <c r="BA54" s="172">
        <f>IF(IFERROR('N2.4_RIIO3_Risk_Comp'!V54/'N2.3_RIIO3_Risk_And_Volumes'!V54,0)&lt;0,"Error",IFERROR('N2.4_RIIO3_Risk_Comp'!V54/'N2.3_RIIO3_Risk_And_Volumes'!V54,0))</f>
        <v>0</v>
      </c>
      <c r="BB54" s="172">
        <f>IF(IFERROR('N2.4_RIIO3_Risk_Comp'!W54/'N2.3_RIIO3_Risk_And_Volumes'!W54,0)&lt;0,"Error",IFERROR('N2.4_RIIO3_Risk_Comp'!W54/'N2.3_RIIO3_Risk_And_Volumes'!W54,0))</f>
        <v>0</v>
      </c>
      <c r="BC54" s="303">
        <f>IF(IFERROR('N2.4_RIIO3_Risk_Comp'!X54/'N2.3_RIIO3_Risk_And_Volumes'!X54,0)&lt;0,"Error",IFERROR('N2.4_RIIO3_Risk_Comp'!X54/'N2.3_RIIO3_Risk_And_Volumes'!X54,0))</f>
        <v>0</v>
      </c>
      <c r="BD54" s="296">
        <f>IF(IFERROR('N2.4_RIIO3_Risk_Comp'!Y54/'N2.3_RIIO3_Risk_And_Volumes'!AI54,0)&lt;0,"Error",IFERROR('N2.4_RIIO3_Risk_Comp'!Y54/'N2.3_RIIO3_Risk_And_Volumes'!AI54,0))</f>
        <v>0</v>
      </c>
      <c r="BE54" s="172">
        <f>IF(IFERROR('N2.4_RIIO3_Risk_Comp'!Z54/'N2.3_RIIO3_Risk_And_Volumes'!AJ54,0)&lt;0,"Error",IFERROR('N2.4_RIIO3_Risk_Comp'!Z54/'N2.3_RIIO3_Risk_And_Volumes'!AJ54,0))</f>
        <v>0</v>
      </c>
      <c r="BF54" s="172">
        <f>IF(IFERROR('N2.4_RIIO3_Risk_Comp'!AA54/'N2.3_RIIO3_Risk_And_Volumes'!AK54,0)&lt;0,"Error",IFERROR('N2.4_RIIO3_Risk_Comp'!AA54/'N2.3_RIIO3_Risk_And_Volumes'!AK54,0))</f>
        <v>0</v>
      </c>
      <c r="BG54" s="172">
        <f>IF(IFERROR('N2.4_RIIO3_Risk_Comp'!AB54/'N2.3_RIIO3_Risk_And_Volumes'!AL54,0)&lt;0,"Error",IFERROR('N2.4_RIIO3_Risk_Comp'!AB54/'N2.3_RIIO3_Risk_And_Volumes'!AL54,0))</f>
        <v>0</v>
      </c>
      <c r="BH54" s="172">
        <f>IF(IFERROR('N2.4_RIIO3_Risk_Comp'!AC54/'N2.3_RIIO3_Risk_And_Volumes'!AM54,0)&lt;0,"Error",IFERROR('N2.4_RIIO3_Risk_Comp'!AC54/'N2.3_RIIO3_Risk_And_Volumes'!AM54,0))</f>
        <v>0</v>
      </c>
      <c r="BI54" s="172">
        <f>IF(IFERROR('N2.4_RIIO3_Risk_Comp'!AD54/'N2.3_RIIO3_Risk_And_Volumes'!AN54,0)&lt;0,"Error",IFERROR('N2.4_RIIO3_Risk_Comp'!AD54/'N2.3_RIIO3_Risk_And_Volumes'!AN54,0))</f>
        <v>0</v>
      </c>
      <c r="BJ54" s="172">
        <f>IF(IFERROR('N2.4_RIIO3_Risk_Comp'!AE54/'N2.3_RIIO3_Risk_And_Volumes'!AO54,0)&lt;0,"Error",IFERROR('N2.4_RIIO3_Risk_Comp'!AE54/'N2.3_RIIO3_Risk_And_Volumes'!AO54,0))</f>
        <v>0</v>
      </c>
      <c r="BK54" s="172">
        <f>IF(IFERROR('N2.4_RIIO3_Risk_Comp'!AF54/'N2.3_RIIO3_Risk_And_Volumes'!AP54,0)&lt;0,"Error",IFERROR('N2.4_RIIO3_Risk_Comp'!AF54/'N2.3_RIIO3_Risk_And_Volumes'!AP54,0))</f>
        <v>0</v>
      </c>
      <c r="BL54" s="172">
        <f>IF(IFERROR('N2.4_RIIO3_Risk_Comp'!AG54/'N2.3_RIIO3_Risk_And_Volumes'!AQ54,0)&lt;0,"Error",IFERROR('N2.4_RIIO3_Risk_Comp'!AG54/'N2.3_RIIO3_Risk_And_Volumes'!AQ54,0))</f>
        <v>0</v>
      </c>
      <c r="BM54" s="297">
        <f>IF(IFERROR('N2.4_RIIO3_Risk_Comp'!AH54/'N2.3_RIIO3_Risk_And_Volumes'!AR54,0)&lt;0,"Error",IFERROR('N2.4_RIIO3_Risk_Comp'!AH54/'N2.3_RIIO3_Risk_And_Volumes'!AR54,0))</f>
        <v>0</v>
      </c>
      <c r="BO54" s="63">
        <f t="shared" si="10"/>
        <v>0</v>
      </c>
      <c r="BP54" s="63">
        <f t="shared" si="11"/>
        <v>0</v>
      </c>
      <c r="BQ54" s="63">
        <f t="shared" si="12"/>
        <v>0</v>
      </c>
      <c r="BR54" s="63">
        <f>IF(IFERROR(BO54/'N2.3_RIIO3_Risk_And_Volumes'!BN54,0)&lt;0,"Error",IFERROR(BO54/'N2.3_RIIO3_Risk_And_Volumes'!BN54,0))</f>
        <v>0</v>
      </c>
      <c r="BS54" s="63">
        <f>IF(IFERROR('N2.4_RIIO3_Risk_Comp'!BP54/'N2.3_RIIO3_Risk_And_Volumes'!BP54,0)&lt;0,"Error",IFERROR('N2.4_RIIO3_Risk_Comp'!BP54/'N2.3_RIIO3_Risk_And_Volumes'!BP54,0))</f>
        <v>0</v>
      </c>
      <c r="BT54" s="63">
        <f>IF(IFERROR('N2.4_RIIO3_Risk_Comp'!BQ54/'N2.3_RIIO3_Risk_And_Volumes'!BR54,0)&lt;0,"Error",IFERROR('N2.4_RIIO3_Risk_Comp'!BQ54/'N2.3_RIIO3_Risk_And_Volumes'!BR54,0))</f>
        <v>0</v>
      </c>
    </row>
    <row r="55" spans="1:72" hidden="1">
      <c r="A55" t="s">
        <v>959</v>
      </c>
      <c r="B55" s="108" t="s">
        <v>368</v>
      </c>
      <c r="C55" s="144" t="str">
        <f>IF($D$2="ET",VLOOKUP(B55,'N0.7_Lookup_References'!$E$13:$K$71,2,FALSE),IF('N2.1_Network_Risk_Summary'!$C$2="GD",VLOOKUP(B55,'N0.7_Lookup_References'!$E$13:$K$73,4,FALSE),IF($D$2="GT",VLOOKUP(B55,'N0.7_Lookup_References'!$E$13:$K$71,6,FALSE),"")))</f>
        <v>No entry required</v>
      </c>
      <c r="D55" s="163" t="s">
        <v>441</v>
      </c>
      <c r="E55" s="289"/>
      <c r="F55" s="247"/>
      <c r="G55" s="247"/>
      <c r="H55" s="247"/>
      <c r="I55" s="247"/>
      <c r="J55" s="247"/>
      <c r="K55" s="247"/>
      <c r="L55" s="247"/>
      <c r="M55" s="247"/>
      <c r="N55" s="290"/>
      <c r="O55" s="289"/>
      <c r="P55" s="247"/>
      <c r="Q55" s="247"/>
      <c r="R55" s="247"/>
      <c r="S55" s="247"/>
      <c r="T55" s="247"/>
      <c r="U55" s="247"/>
      <c r="V55" s="247"/>
      <c r="W55" s="247"/>
      <c r="X55" s="290"/>
      <c r="Y55" s="289"/>
      <c r="Z55" s="247"/>
      <c r="AA55" s="247"/>
      <c r="AB55" s="247"/>
      <c r="AC55" s="247"/>
      <c r="AD55" s="247"/>
      <c r="AE55" s="247"/>
      <c r="AF55" s="247"/>
      <c r="AG55" s="247"/>
      <c r="AH55" s="290"/>
      <c r="AJ55" s="296">
        <f>IF(IFERROR(E55/'N2.3_RIIO3_Risk_And_Volumes'!$E55,0)&lt;0,"Error",IFERROR(E55/'N2.3_RIIO3_Risk_And_Volumes'!$E55,0))</f>
        <v>0</v>
      </c>
      <c r="AK55" s="172">
        <f>IF(IFERROR(F55/'N2.3_RIIO3_Risk_And_Volumes'!F55,0)&lt;0,"Error",IFERROR(F55/'N2.3_RIIO3_Risk_And_Volumes'!F55,0))</f>
        <v>0</v>
      </c>
      <c r="AL55" s="172">
        <f>IF(IFERROR(G55/'N2.3_RIIO3_Risk_And_Volumes'!G55,0)&lt;0,"Error",IFERROR(G55/'N2.3_RIIO3_Risk_And_Volumes'!G55,0))</f>
        <v>0</v>
      </c>
      <c r="AM55" s="172">
        <f>IF(IFERROR(H55/'N2.3_RIIO3_Risk_And_Volumes'!H55,0)&lt;0,"Error",IFERROR(H55/'N2.3_RIIO3_Risk_And_Volumes'!H55,0))</f>
        <v>0</v>
      </c>
      <c r="AN55" s="172">
        <f>IF(IFERROR(I55/'N2.3_RIIO3_Risk_And_Volumes'!I55,0)&lt;0,"Error",IFERROR(I55/'N2.3_RIIO3_Risk_And_Volumes'!I55,0))</f>
        <v>0</v>
      </c>
      <c r="AO55" s="172">
        <f>IF(IFERROR(J55/'N2.3_RIIO3_Risk_And_Volumes'!J55,0)&lt;0,"Error",IFERROR(J55/'N2.3_RIIO3_Risk_And_Volumes'!J55,0))</f>
        <v>0</v>
      </c>
      <c r="AP55" s="172">
        <f>IF(IFERROR(K55/'N2.3_RIIO3_Risk_And_Volumes'!K55,0)&lt;0,"Error",IFERROR(K55/'N2.3_RIIO3_Risk_And_Volumes'!K55,0))</f>
        <v>0</v>
      </c>
      <c r="AQ55" s="172">
        <f>IF(IFERROR(L55/'N2.3_RIIO3_Risk_And_Volumes'!L55,0)&lt;0,"Error",IFERROR(L55/'N2.3_RIIO3_Risk_And_Volumes'!L55,0))</f>
        <v>0</v>
      </c>
      <c r="AR55" s="172">
        <f>IF(IFERROR(M55/'N2.3_RIIO3_Risk_And_Volumes'!M55,0)&lt;0,"Error",IFERROR(M55/'N2.3_RIIO3_Risk_And_Volumes'!M55,0))</f>
        <v>0</v>
      </c>
      <c r="AS55" s="297">
        <f>IF(IFERROR(N55/'N2.3_RIIO3_Risk_And_Volumes'!N55,0)&lt;0,"Error",IFERROR(N55/'N2.3_RIIO3_Risk_And_Volumes'!N55,0))</f>
        <v>0</v>
      </c>
      <c r="AT55" s="296">
        <f>IF(IFERROR('N2.4_RIIO3_Risk_Comp'!O55/'N2.3_RIIO3_Risk_And_Volumes'!O55,0)&lt;0,"Error",IFERROR('N2.4_RIIO3_Risk_Comp'!O55/'N2.3_RIIO3_Risk_And_Volumes'!O55,0))</f>
        <v>0</v>
      </c>
      <c r="AU55" s="172">
        <f>IF(IFERROR('N2.4_RIIO3_Risk_Comp'!P55/'N2.3_RIIO3_Risk_And_Volumes'!P55,0)&lt;0,"Error",IFERROR('N2.4_RIIO3_Risk_Comp'!P55/'N2.3_RIIO3_Risk_And_Volumes'!P55,0))</f>
        <v>0</v>
      </c>
      <c r="AV55" s="172">
        <f>IF(IFERROR('N2.4_RIIO3_Risk_Comp'!Q55/'N2.3_RIIO3_Risk_And_Volumes'!Q55,0)&lt;0,"Error",IFERROR('N2.4_RIIO3_Risk_Comp'!Q55/'N2.3_RIIO3_Risk_And_Volumes'!Q55,0))</f>
        <v>0</v>
      </c>
      <c r="AW55" s="172">
        <f>IF(IFERROR('N2.4_RIIO3_Risk_Comp'!R55/'N2.3_RIIO3_Risk_And_Volumes'!R55,0)&lt;0,"Error",IFERROR('N2.4_RIIO3_Risk_Comp'!R55/'N2.3_RIIO3_Risk_And_Volumes'!R55,0))</f>
        <v>0</v>
      </c>
      <c r="AX55" s="172">
        <f>IF(IFERROR('N2.4_RIIO3_Risk_Comp'!S55/'N2.3_RIIO3_Risk_And_Volumes'!S55,0)&lt;0,"Error",IFERROR('N2.4_RIIO3_Risk_Comp'!S55/'N2.3_RIIO3_Risk_And_Volumes'!S55,0))</f>
        <v>0</v>
      </c>
      <c r="AY55" s="172">
        <f>IF(IFERROR('N2.4_RIIO3_Risk_Comp'!T55/'N2.3_RIIO3_Risk_And_Volumes'!T55,0)&lt;0,"Error",IFERROR('N2.4_RIIO3_Risk_Comp'!T55/'N2.3_RIIO3_Risk_And_Volumes'!T55,0))</f>
        <v>0</v>
      </c>
      <c r="AZ55" s="172">
        <f>IF(IFERROR('N2.4_RIIO3_Risk_Comp'!U55/'N2.3_RIIO3_Risk_And_Volumes'!U55,0)&lt;0,"Error",IFERROR('N2.4_RIIO3_Risk_Comp'!U55/'N2.3_RIIO3_Risk_And_Volumes'!U55,0))</f>
        <v>0</v>
      </c>
      <c r="BA55" s="172">
        <f>IF(IFERROR('N2.4_RIIO3_Risk_Comp'!V55/'N2.3_RIIO3_Risk_And_Volumes'!V55,0)&lt;0,"Error",IFERROR('N2.4_RIIO3_Risk_Comp'!V55/'N2.3_RIIO3_Risk_And_Volumes'!V55,0))</f>
        <v>0</v>
      </c>
      <c r="BB55" s="172">
        <f>IF(IFERROR('N2.4_RIIO3_Risk_Comp'!W55/'N2.3_RIIO3_Risk_And_Volumes'!W55,0)&lt;0,"Error",IFERROR('N2.4_RIIO3_Risk_Comp'!W55/'N2.3_RIIO3_Risk_And_Volumes'!W55,0))</f>
        <v>0</v>
      </c>
      <c r="BC55" s="303">
        <f>IF(IFERROR('N2.4_RIIO3_Risk_Comp'!X55/'N2.3_RIIO3_Risk_And_Volumes'!X55,0)&lt;0,"Error",IFERROR('N2.4_RIIO3_Risk_Comp'!X55/'N2.3_RIIO3_Risk_And_Volumes'!X55,0))</f>
        <v>0</v>
      </c>
      <c r="BD55" s="296">
        <f>IF(IFERROR('N2.4_RIIO3_Risk_Comp'!Y55/'N2.3_RIIO3_Risk_And_Volumes'!AI55,0)&lt;0,"Error",IFERROR('N2.4_RIIO3_Risk_Comp'!Y55/'N2.3_RIIO3_Risk_And_Volumes'!AI55,0))</f>
        <v>0</v>
      </c>
      <c r="BE55" s="172">
        <f>IF(IFERROR('N2.4_RIIO3_Risk_Comp'!Z55/'N2.3_RIIO3_Risk_And_Volumes'!AJ55,0)&lt;0,"Error",IFERROR('N2.4_RIIO3_Risk_Comp'!Z55/'N2.3_RIIO3_Risk_And_Volumes'!AJ55,0))</f>
        <v>0</v>
      </c>
      <c r="BF55" s="172">
        <f>IF(IFERROR('N2.4_RIIO3_Risk_Comp'!AA55/'N2.3_RIIO3_Risk_And_Volumes'!AK55,0)&lt;0,"Error",IFERROR('N2.4_RIIO3_Risk_Comp'!AA55/'N2.3_RIIO3_Risk_And_Volumes'!AK55,0))</f>
        <v>0</v>
      </c>
      <c r="BG55" s="172">
        <f>IF(IFERROR('N2.4_RIIO3_Risk_Comp'!AB55/'N2.3_RIIO3_Risk_And_Volumes'!AL55,0)&lt;0,"Error",IFERROR('N2.4_RIIO3_Risk_Comp'!AB55/'N2.3_RIIO3_Risk_And_Volumes'!AL55,0))</f>
        <v>0</v>
      </c>
      <c r="BH55" s="172">
        <f>IF(IFERROR('N2.4_RIIO3_Risk_Comp'!AC55/'N2.3_RIIO3_Risk_And_Volumes'!AM55,0)&lt;0,"Error",IFERROR('N2.4_RIIO3_Risk_Comp'!AC55/'N2.3_RIIO3_Risk_And_Volumes'!AM55,0))</f>
        <v>0</v>
      </c>
      <c r="BI55" s="172">
        <f>IF(IFERROR('N2.4_RIIO3_Risk_Comp'!AD55/'N2.3_RIIO3_Risk_And_Volumes'!AN55,0)&lt;0,"Error",IFERROR('N2.4_RIIO3_Risk_Comp'!AD55/'N2.3_RIIO3_Risk_And_Volumes'!AN55,0))</f>
        <v>0</v>
      </c>
      <c r="BJ55" s="172">
        <f>IF(IFERROR('N2.4_RIIO3_Risk_Comp'!AE55/'N2.3_RIIO3_Risk_And_Volumes'!AO55,0)&lt;0,"Error",IFERROR('N2.4_RIIO3_Risk_Comp'!AE55/'N2.3_RIIO3_Risk_And_Volumes'!AO55,0))</f>
        <v>0</v>
      </c>
      <c r="BK55" s="172">
        <f>IF(IFERROR('N2.4_RIIO3_Risk_Comp'!AF55/'N2.3_RIIO3_Risk_And_Volumes'!AP55,0)&lt;0,"Error",IFERROR('N2.4_RIIO3_Risk_Comp'!AF55/'N2.3_RIIO3_Risk_And_Volumes'!AP55,0))</f>
        <v>0</v>
      </c>
      <c r="BL55" s="172">
        <f>IF(IFERROR('N2.4_RIIO3_Risk_Comp'!AG55/'N2.3_RIIO3_Risk_And_Volumes'!AQ55,0)&lt;0,"Error",IFERROR('N2.4_RIIO3_Risk_Comp'!AG55/'N2.3_RIIO3_Risk_And_Volumes'!AQ55,0))</f>
        <v>0</v>
      </c>
      <c r="BM55" s="297">
        <f>IF(IFERROR('N2.4_RIIO3_Risk_Comp'!AH55/'N2.3_RIIO3_Risk_And_Volumes'!AR55,0)&lt;0,"Error",IFERROR('N2.4_RIIO3_Risk_Comp'!AH55/'N2.3_RIIO3_Risk_And_Volumes'!AR55,0))</f>
        <v>0</v>
      </c>
      <c r="BO55" s="63">
        <f t="shared" si="10"/>
        <v>0</v>
      </c>
      <c r="BP55" s="63">
        <f t="shared" si="11"/>
        <v>0</v>
      </c>
      <c r="BQ55" s="63">
        <f t="shared" si="12"/>
        <v>0</v>
      </c>
      <c r="BR55" s="63">
        <f>IF(IFERROR(BO55/'N2.3_RIIO3_Risk_And_Volumes'!BN55,0)&lt;0,"Error",IFERROR(BO55/'N2.3_RIIO3_Risk_And_Volumes'!BN55,0))</f>
        <v>0</v>
      </c>
      <c r="BS55" s="63">
        <f>IF(IFERROR('N2.4_RIIO3_Risk_Comp'!BP55/'N2.3_RIIO3_Risk_And_Volumes'!BP55,0)&lt;0,"Error",IFERROR('N2.4_RIIO3_Risk_Comp'!BP55/'N2.3_RIIO3_Risk_And_Volumes'!BP55,0))</f>
        <v>0</v>
      </c>
      <c r="BT55" s="63">
        <f>IF(IFERROR('N2.4_RIIO3_Risk_Comp'!BQ55/'N2.3_RIIO3_Risk_And_Volumes'!BR55,0)&lt;0,"Error",IFERROR('N2.4_RIIO3_Risk_Comp'!BQ55/'N2.3_RIIO3_Risk_And_Volumes'!BR55,0))</f>
        <v>0</v>
      </c>
    </row>
    <row r="56" spans="1:72" hidden="1">
      <c r="A56" t="s">
        <v>959</v>
      </c>
      <c r="B56" s="108" t="s">
        <v>371</v>
      </c>
      <c r="C56" s="144" t="str">
        <f>IF($D$2="ET",VLOOKUP(B56,'N0.7_Lookup_References'!$E$13:$K$71,2,FALSE),IF('N2.1_Network_Risk_Summary'!$C$2="GD",VLOOKUP(B56,'N0.7_Lookup_References'!$E$13:$K$73,4,FALSE),IF($D$2="GT",VLOOKUP(B56,'N0.7_Lookup_References'!$E$13:$K$71,6,FALSE),"")))</f>
        <v>No entry required</v>
      </c>
      <c r="D56" s="163" t="s">
        <v>441</v>
      </c>
      <c r="E56" s="289"/>
      <c r="F56" s="247"/>
      <c r="G56" s="247"/>
      <c r="H56" s="247"/>
      <c r="I56" s="247"/>
      <c r="J56" s="247"/>
      <c r="K56" s="247"/>
      <c r="L56" s="247"/>
      <c r="M56" s="247"/>
      <c r="N56" s="290"/>
      <c r="O56" s="289"/>
      <c r="P56" s="247"/>
      <c r="Q56" s="247"/>
      <c r="R56" s="247"/>
      <c r="S56" s="247"/>
      <c r="T56" s="247"/>
      <c r="U56" s="247"/>
      <c r="V56" s="247"/>
      <c r="W56" s="247"/>
      <c r="X56" s="290"/>
      <c r="Y56" s="289"/>
      <c r="Z56" s="247"/>
      <c r="AA56" s="247"/>
      <c r="AB56" s="247"/>
      <c r="AC56" s="247"/>
      <c r="AD56" s="247"/>
      <c r="AE56" s="247"/>
      <c r="AF56" s="247"/>
      <c r="AG56" s="247"/>
      <c r="AH56" s="290"/>
      <c r="AJ56" s="296">
        <f>IF(IFERROR(E56/'N2.3_RIIO3_Risk_And_Volumes'!$E56,0)&lt;0,"Error",IFERROR(E56/'N2.3_RIIO3_Risk_And_Volumes'!$E56,0))</f>
        <v>0</v>
      </c>
      <c r="AK56" s="172">
        <f>IF(IFERROR(F56/'N2.3_RIIO3_Risk_And_Volumes'!F56,0)&lt;0,"Error",IFERROR(F56/'N2.3_RIIO3_Risk_And_Volumes'!F56,0))</f>
        <v>0</v>
      </c>
      <c r="AL56" s="172">
        <f>IF(IFERROR(G56/'N2.3_RIIO3_Risk_And_Volumes'!G56,0)&lt;0,"Error",IFERROR(G56/'N2.3_RIIO3_Risk_And_Volumes'!G56,0))</f>
        <v>0</v>
      </c>
      <c r="AM56" s="172">
        <f>IF(IFERROR(H56/'N2.3_RIIO3_Risk_And_Volumes'!H56,0)&lt;0,"Error",IFERROR(H56/'N2.3_RIIO3_Risk_And_Volumes'!H56,0))</f>
        <v>0</v>
      </c>
      <c r="AN56" s="172">
        <f>IF(IFERROR(I56/'N2.3_RIIO3_Risk_And_Volumes'!I56,0)&lt;0,"Error",IFERROR(I56/'N2.3_RIIO3_Risk_And_Volumes'!I56,0))</f>
        <v>0</v>
      </c>
      <c r="AO56" s="172">
        <f>IF(IFERROR(J56/'N2.3_RIIO3_Risk_And_Volumes'!J56,0)&lt;0,"Error",IFERROR(J56/'N2.3_RIIO3_Risk_And_Volumes'!J56,0))</f>
        <v>0</v>
      </c>
      <c r="AP56" s="172">
        <f>IF(IFERROR(K56/'N2.3_RIIO3_Risk_And_Volumes'!K56,0)&lt;0,"Error",IFERROR(K56/'N2.3_RIIO3_Risk_And_Volumes'!K56,0))</f>
        <v>0</v>
      </c>
      <c r="AQ56" s="172">
        <f>IF(IFERROR(L56/'N2.3_RIIO3_Risk_And_Volumes'!L56,0)&lt;0,"Error",IFERROR(L56/'N2.3_RIIO3_Risk_And_Volumes'!L56,0))</f>
        <v>0</v>
      </c>
      <c r="AR56" s="172">
        <f>IF(IFERROR(M56/'N2.3_RIIO3_Risk_And_Volumes'!M56,0)&lt;0,"Error",IFERROR(M56/'N2.3_RIIO3_Risk_And_Volumes'!M56,0))</f>
        <v>0</v>
      </c>
      <c r="AS56" s="297">
        <f>IF(IFERROR(N56/'N2.3_RIIO3_Risk_And_Volumes'!N56,0)&lt;0,"Error",IFERROR(N56/'N2.3_RIIO3_Risk_And_Volumes'!N56,0))</f>
        <v>0</v>
      </c>
      <c r="AT56" s="296">
        <f>IF(IFERROR('N2.4_RIIO3_Risk_Comp'!O56/'N2.3_RIIO3_Risk_And_Volumes'!O56,0)&lt;0,"Error",IFERROR('N2.4_RIIO3_Risk_Comp'!O56/'N2.3_RIIO3_Risk_And_Volumes'!O56,0))</f>
        <v>0</v>
      </c>
      <c r="AU56" s="172">
        <f>IF(IFERROR('N2.4_RIIO3_Risk_Comp'!P56/'N2.3_RIIO3_Risk_And_Volumes'!P56,0)&lt;0,"Error",IFERROR('N2.4_RIIO3_Risk_Comp'!P56/'N2.3_RIIO3_Risk_And_Volumes'!P56,0))</f>
        <v>0</v>
      </c>
      <c r="AV56" s="172">
        <f>IF(IFERROR('N2.4_RIIO3_Risk_Comp'!Q56/'N2.3_RIIO3_Risk_And_Volumes'!Q56,0)&lt;0,"Error",IFERROR('N2.4_RIIO3_Risk_Comp'!Q56/'N2.3_RIIO3_Risk_And_Volumes'!Q56,0))</f>
        <v>0</v>
      </c>
      <c r="AW56" s="172">
        <f>IF(IFERROR('N2.4_RIIO3_Risk_Comp'!R56/'N2.3_RIIO3_Risk_And_Volumes'!R56,0)&lt;0,"Error",IFERROR('N2.4_RIIO3_Risk_Comp'!R56/'N2.3_RIIO3_Risk_And_Volumes'!R56,0))</f>
        <v>0</v>
      </c>
      <c r="AX56" s="172">
        <f>IF(IFERROR('N2.4_RIIO3_Risk_Comp'!S56/'N2.3_RIIO3_Risk_And_Volumes'!S56,0)&lt;0,"Error",IFERROR('N2.4_RIIO3_Risk_Comp'!S56/'N2.3_RIIO3_Risk_And_Volumes'!S56,0))</f>
        <v>0</v>
      </c>
      <c r="AY56" s="172">
        <f>IF(IFERROR('N2.4_RIIO3_Risk_Comp'!T56/'N2.3_RIIO3_Risk_And_Volumes'!T56,0)&lt;0,"Error",IFERROR('N2.4_RIIO3_Risk_Comp'!T56/'N2.3_RIIO3_Risk_And_Volumes'!T56,0))</f>
        <v>0</v>
      </c>
      <c r="AZ56" s="172">
        <f>IF(IFERROR('N2.4_RIIO3_Risk_Comp'!U56/'N2.3_RIIO3_Risk_And_Volumes'!U56,0)&lt;0,"Error",IFERROR('N2.4_RIIO3_Risk_Comp'!U56/'N2.3_RIIO3_Risk_And_Volumes'!U56,0))</f>
        <v>0</v>
      </c>
      <c r="BA56" s="172">
        <f>IF(IFERROR('N2.4_RIIO3_Risk_Comp'!V56/'N2.3_RIIO3_Risk_And_Volumes'!V56,0)&lt;0,"Error",IFERROR('N2.4_RIIO3_Risk_Comp'!V56/'N2.3_RIIO3_Risk_And_Volumes'!V56,0))</f>
        <v>0</v>
      </c>
      <c r="BB56" s="172">
        <f>IF(IFERROR('N2.4_RIIO3_Risk_Comp'!W56/'N2.3_RIIO3_Risk_And_Volumes'!W56,0)&lt;0,"Error",IFERROR('N2.4_RIIO3_Risk_Comp'!W56/'N2.3_RIIO3_Risk_And_Volumes'!W56,0))</f>
        <v>0</v>
      </c>
      <c r="BC56" s="303">
        <f>IF(IFERROR('N2.4_RIIO3_Risk_Comp'!X56/'N2.3_RIIO3_Risk_And_Volumes'!X56,0)&lt;0,"Error",IFERROR('N2.4_RIIO3_Risk_Comp'!X56/'N2.3_RIIO3_Risk_And_Volumes'!X56,0))</f>
        <v>0</v>
      </c>
      <c r="BD56" s="296">
        <f>IF(IFERROR('N2.4_RIIO3_Risk_Comp'!Y56/'N2.3_RIIO3_Risk_And_Volumes'!AI56,0)&lt;0,"Error",IFERROR('N2.4_RIIO3_Risk_Comp'!Y56/'N2.3_RIIO3_Risk_And_Volumes'!AI56,0))</f>
        <v>0</v>
      </c>
      <c r="BE56" s="172">
        <f>IF(IFERROR('N2.4_RIIO3_Risk_Comp'!Z56/'N2.3_RIIO3_Risk_And_Volumes'!AJ56,0)&lt;0,"Error",IFERROR('N2.4_RIIO3_Risk_Comp'!Z56/'N2.3_RIIO3_Risk_And_Volumes'!AJ56,0))</f>
        <v>0</v>
      </c>
      <c r="BF56" s="172">
        <f>IF(IFERROR('N2.4_RIIO3_Risk_Comp'!AA56/'N2.3_RIIO3_Risk_And_Volumes'!AK56,0)&lt;0,"Error",IFERROR('N2.4_RIIO3_Risk_Comp'!AA56/'N2.3_RIIO3_Risk_And_Volumes'!AK56,0))</f>
        <v>0</v>
      </c>
      <c r="BG56" s="172">
        <f>IF(IFERROR('N2.4_RIIO3_Risk_Comp'!AB56/'N2.3_RIIO3_Risk_And_Volumes'!AL56,0)&lt;0,"Error",IFERROR('N2.4_RIIO3_Risk_Comp'!AB56/'N2.3_RIIO3_Risk_And_Volumes'!AL56,0))</f>
        <v>0</v>
      </c>
      <c r="BH56" s="172">
        <f>IF(IFERROR('N2.4_RIIO3_Risk_Comp'!AC56/'N2.3_RIIO3_Risk_And_Volumes'!AM56,0)&lt;0,"Error",IFERROR('N2.4_RIIO3_Risk_Comp'!AC56/'N2.3_RIIO3_Risk_And_Volumes'!AM56,0))</f>
        <v>0</v>
      </c>
      <c r="BI56" s="172">
        <f>IF(IFERROR('N2.4_RIIO3_Risk_Comp'!AD56/'N2.3_RIIO3_Risk_And_Volumes'!AN56,0)&lt;0,"Error",IFERROR('N2.4_RIIO3_Risk_Comp'!AD56/'N2.3_RIIO3_Risk_And_Volumes'!AN56,0))</f>
        <v>0</v>
      </c>
      <c r="BJ56" s="172">
        <f>IF(IFERROR('N2.4_RIIO3_Risk_Comp'!AE56/'N2.3_RIIO3_Risk_And_Volumes'!AO56,0)&lt;0,"Error",IFERROR('N2.4_RIIO3_Risk_Comp'!AE56/'N2.3_RIIO3_Risk_And_Volumes'!AO56,0))</f>
        <v>0</v>
      </c>
      <c r="BK56" s="172">
        <f>IF(IFERROR('N2.4_RIIO3_Risk_Comp'!AF56/'N2.3_RIIO3_Risk_And_Volumes'!AP56,0)&lt;0,"Error",IFERROR('N2.4_RIIO3_Risk_Comp'!AF56/'N2.3_RIIO3_Risk_And_Volumes'!AP56,0))</f>
        <v>0</v>
      </c>
      <c r="BL56" s="172">
        <f>IF(IFERROR('N2.4_RIIO3_Risk_Comp'!AG56/'N2.3_RIIO3_Risk_And_Volumes'!AQ56,0)&lt;0,"Error",IFERROR('N2.4_RIIO3_Risk_Comp'!AG56/'N2.3_RIIO3_Risk_And_Volumes'!AQ56,0))</f>
        <v>0</v>
      </c>
      <c r="BM56" s="297">
        <f>IF(IFERROR('N2.4_RIIO3_Risk_Comp'!AH56/'N2.3_RIIO3_Risk_And_Volumes'!AR56,0)&lt;0,"Error",IFERROR('N2.4_RIIO3_Risk_Comp'!AH56/'N2.3_RIIO3_Risk_And_Volumes'!AR56,0))</f>
        <v>0</v>
      </c>
      <c r="BO56" s="63">
        <f t="shared" si="10"/>
        <v>0</v>
      </c>
      <c r="BP56" s="63">
        <f t="shared" si="11"/>
        <v>0</v>
      </c>
      <c r="BQ56" s="63">
        <f t="shared" si="12"/>
        <v>0</v>
      </c>
      <c r="BR56" s="63">
        <f>IF(IFERROR(BO56/'N2.3_RIIO3_Risk_And_Volumes'!BN56,0)&lt;0,"Error",IFERROR(BO56/'N2.3_RIIO3_Risk_And_Volumes'!BN56,0))</f>
        <v>0</v>
      </c>
      <c r="BS56" s="63">
        <f>IF(IFERROR('N2.4_RIIO3_Risk_Comp'!BP56/'N2.3_RIIO3_Risk_And_Volumes'!BP56,0)&lt;0,"Error",IFERROR('N2.4_RIIO3_Risk_Comp'!BP56/'N2.3_RIIO3_Risk_And_Volumes'!BP56,0))</f>
        <v>0</v>
      </c>
      <c r="BT56" s="63">
        <f>IF(IFERROR('N2.4_RIIO3_Risk_Comp'!BQ56/'N2.3_RIIO3_Risk_And_Volumes'!BR56,0)&lt;0,"Error",IFERROR('N2.4_RIIO3_Risk_Comp'!BQ56/'N2.3_RIIO3_Risk_And_Volumes'!BR56,0))</f>
        <v>0</v>
      </c>
    </row>
    <row r="57" spans="1:72" hidden="1">
      <c r="A57" t="s">
        <v>959</v>
      </c>
      <c r="B57" s="108" t="s">
        <v>374</v>
      </c>
      <c r="C57" s="144" t="str">
        <f>IF($D$2="ET",VLOOKUP(B57,'N0.7_Lookup_References'!$E$13:$K$71,2,FALSE),IF('N2.1_Network_Risk_Summary'!$C$2="GD",VLOOKUP(B57,'N0.7_Lookup_References'!$E$13:$K$73,4,FALSE),IF($D$2="GT",VLOOKUP(B57,'N0.7_Lookup_References'!$E$13:$K$71,6,FALSE),"")))</f>
        <v>No entry required</v>
      </c>
      <c r="D57" s="163" t="s">
        <v>441</v>
      </c>
      <c r="E57" s="289"/>
      <c r="F57" s="247"/>
      <c r="G57" s="247"/>
      <c r="H57" s="247"/>
      <c r="I57" s="247"/>
      <c r="J57" s="247"/>
      <c r="K57" s="247"/>
      <c r="L57" s="247"/>
      <c r="M57" s="247"/>
      <c r="N57" s="290"/>
      <c r="O57" s="289"/>
      <c r="P57" s="247"/>
      <c r="Q57" s="247"/>
      <c r="R57" s="247"/>
      <c r="S57" s="247"/>
      <c r="T57" s="247"/>
      <c r="U57" s="247"/>
      <c r="V57" s="247"/>
      <c r="W57" s="247"/>
      <c r="X57" s="290"/>
      <c r="Y57" s="289"/>
      <c r="Z57" s="247"/>
      <c r="AA57" s="247"/>
      <c r="AB57" s="247"/>
      <c r="AC57" s="247"/>
      <c r="AD57" s="247"/>
      <c r="AE57" s="247"/>
      <c r="AF57" s="247"/>
      <c r="AG57" s="247"/>
      <c r="AH57" s="290"/>
      <c r="AJ57" s="296">
        <f>IF(IFERROR(E57/'N2.3_RIIO3_Risk_And_Volumes'!$E57,0)&lt;0,"Error",IFERROR(E57/'N2.3_RIIO3_Risk_And_Volumes'!$E57,0))</f>
        <v>0</v>
      </c>
      <c r="AK57" s="172">
        <f>IF(IFERROR(F57/'N2.3_RIIO3_Risk_And_Volumes'!F57,0)&lt;0,"Error",IFERROR(F57/'N2.3_RIIO3_Risk_And_Volumes'!F57,0))</f>
        <v>0</v>
      </c>
      <c r="AL57" s="172">
        <f>IF(IFERROR(G57/'N2.3_RIIO3_Risk_And_Volumes'!G57,0)&lt;0,"Error",IFERROR(G57/'N2.3_RIIO3_Risk_And_Volumes'!G57,0))</f>
        <v>0</v>
      </c>
      <c r="AM57" s="172">
        <f>IF(IFERROR(H57/'N2.3_RIIO3_Risk_And_Volumes'!H57,0)&lt;0,"Error",IFERROR(H57/'N2.3_RIIO3_Risk_And_Volumes'!H57,0))</f>
        <v>0</v>
      </c>
      <c r="AN57" s="172">
        <f>IF(IFERROR(I57/'N2.3_RIIO3_Risk_And_Volumes'!I57,0)&lt;0,"Error",IFERROR(I57/'N2.3_RIIO3_Risk_And_Volumes'!I57,0))</f>
        <v>0</v>
      </c>
      <c r="AO57" s="172">
        <f>IF(IFERROR(J57/'N2.3_RIIO3_Risk_And_Volumes'!J57,0)&lt;0,"Error",IFERROR(J57/'N2.3_RIIO3_Risk_And_Volumes'!J57,0))</f>
        <v>0</v>
      </c>
      <c r="AP57" s="172">
        <f>IF(IFERROR(K57/'N2.3_RIIO3_Risk_And_Volumes'!K57,0)&lt;0,"Error",IFERROR(K57/'N2.3_RIIO3_Risk_And_Volumes'!K57,0))</f>
        <v>0</v>
      </c>
      <c r="AQ57" s="172">
        <f>IF(IFERROR(L57/'N2.3_RIIO3_Risk_And_Volumes'!L57,0)&lt;0,"Error",IFERROR(L57/'N2.3_RIIO3_Risk_And_Volumes'!L57,0))</f>
        <v>0</v>
      </c>
      <c r="AR57" s="172">
        <f>IF(IFERROR(M57/'N2.3_RIIO3_Risk_And_Volumes'!M57,0)&lt;0,"Error",IFERROR(M57/'N2.3_RIIO3_Risk_And_Volumes'!M57,0))</f>
        <v>0</v>
      </c>
      <c r="AS57" s="297">
        <f>IF(IFERROR(N57/'N2.3_RIIO3_Risk_And_Volumes'!N57,0)&lt;0,"Error",IFERROR(N57/'N2.3_RIIO3_Risk_And_Volumes'!N57,0))</f>
        <v>0</v>
      </c>
      <c r="AT57" s="296">
        <f>IF(IFERROR('N2.4_RIIO3_Risk_Comp'!O57/'N2.3_RIIO3_Risk_And_Volumes'!O57,0)&lt;0,"Error",IFERROR('N2.4_RIIO3_Risk_Comp'!O57/'N2.3_RIIO3_Risk_And_Volumes'!O57,0))</f>
        <v>0</v>
      </c>
      <c r="AU57" s="172">
        <f>IF(IFERROR('N2.4_RIIO3_Risk_Comp'!P57/'N2.3_RIIO3_Risk_And_Volumes'!P57,0)&lt;0,"Error",IFERROR('N2.4_RIIO3_Risk_Comp'!P57/'N2.3_RIIO3_Risk_And_Volumes'!P57,0))</f>
        <v>0</v>
      </c>
      <c r="AV57" s="172">
        <f>IF(IFERROR('N2.4_RIIO3_Risk_Comp'!Q57/'N2.3_RIIO3_Risk_And_Volumes'!Q57,0)&lt;0,"Error",IFERROR('N2.4_RIIO3_Risk_Comp'!Q57/'N2.3_RIIO3_Risk_And_Volumes'!Q57,0))</f>
        <v>0</v>
      </c>
      <c r="AW57" s="172">
        <f>IF(IFERROR('N2.4_RIIO3_Risk_Comp'!R57/'N2.3_RIIO3_Risk_And_Volumes'!R57,0)&lt;0,"Error",IFERROR('N2.4_RIIO3_Risk_Comp'!R57/'N2.3_RIIO3_Risk_And_Volumes'!R57,0))</f>
        <v>0</v>
      </c>
      <c r="AX57" s="172">
        <f>IF(IFERROR('N2.4_RIIO3_Risk_Comp'!S57/'N2.3_RIIO3_Risk_And_Volumes'!S57,0)&lt;0,"Error",IFERROR('N2.4_RIIO3_Risk_Comp'!S57/'N2.3_RIIO3_Risk_And_Volumes'!S57,0))</f>
        <v>0</v>
      </c>
      <c r="AY57" s="172">
        <f>IF(IFERROR('N2.4_RIIO3_Risk_Comp'!T57/'N2.3_RIIO3_Risk_And_Volumes'!T57,0)&lt;0,"Error",IFERROR('N2.4_RIIO3_Risk_Comp'!T57/'N2.3_RIIO3_Risk_And_Volumes'!T57,0))</f>
        <v>0</v>
      </c>
      <c r="AZ57" s="172">
        <f>IF(IFERROR('N2.4_RIIO3_Risk_Comp'!U57/'N2.3_RIIO3_Risk_And_Volumes'!U57,0)&lt;0,"Error",IFERROR('N2.4_RIIO3_Risk_Comp'!U57/'N2.3_RIIO3_Risk_And_Volumes'!U57,0))</f>
        <v>0</v>
      </c>
      <c r="BA57" s="172">
        <f>IF(IFERROR('N2.4_RIIO3_Risk_Comp'!V57/'N2.3_RIIO3_Risk_And_Volumes'!V57,0)&lt;0,"Error",IFERROR('N2.4_RIIO3_Risk_Comp'!V57/'N2.3_RIIO3_Risk_And_Volumes'!V57,0))</f>
        <v>0</v>
      </c>
      <c r="BB57" s="172">
        <f>IF(IFERROR('N2.4_RIIO3_Risk_Comp'!W57/'N2.3_RIIO3_Risk_And_Volumes'!W57,0)&lt;0,"Error",IFERROR('N2.4_RIIO3_Risk_Comp'!W57/'N2.3_RIIO3_Risk_And_Volumes'!W57,0))</f>
        <v>0</v>
      </c>
      <c r="BC57" s="303">
        <f>IF(IFERROR('N2.4_RIIO3_Risk_Comp'!X57/'N2.3_RIIO3_Risk_And_Volumes'!X57,0)&lt;0,"Error",IFERROR('N2.4_RIIO3_Risk_Comp'!X57/'N2.3_RIIO3_Risk_And_Volumes'!X57,0))</f>
        <v>0</v>
      </c>
      <c r="BD57" s="296">
        <f>IF(IFERROR('N2.4_RIIO3_Risk_Comp'!Y57/'N2.3_RIIO3_Risk_And_Volumes'!AI57,0)&lt;0,"Error",IFERROR('N2.4_RIIO3_Risk_Comp'!Y57/'N2.3_RIIO3_Risk_And_Volumes'!AI57,0))</f>
        <v>0</v>
      </c>
      <c r="BE57" s="172">
        <f>IF(IFERROR('N2.4_RIIO3_Risk_Comp'!Z57/'N2.3_RIIO3_Risk_And_Volumes'!AJ57,0)&lt;0,"Error",IFERROR('N2.4_RIIO3_Risk_Comp'!Z57/'N2.3_RIIO3_Risk_And_Volumes'!AJ57,0))</f>
        <v>0</v>
      </c>
      <c r="BF57" s="172">
        <f>IF(IFERROR('N2.4_RIIO3_Risk_Comp'!AA57/'N2.3_RIIO3_Risk_And_Volumes'!AK57,0)&lt;0,"Error",IFERROR('N2.4_RIIO3_Risk_Comp'!AA57/'N2.3_RIIO3_Risk_And_Volumes'!AK57,0))</f>
        <v>0</v>
      </c>
      <c r="BG57" s="172">
        <f>IF(IFERROR('N2.4_RIIO3_Risk_Comp'!AB57/'N2.3_RIIO3_Risk_And_Volumes'!AL57,0)&lt;0,"Error",IFERROR('N2.4_RIIO3_Risk_Comp'!AB57/'N2.3_RIIO3_Risk_And_Volumes'!AL57,0))</f>
        <v>0</v>
      </c>
      <c r="BH57" s="172">
        <f>IF(IFERROR('N2.4_RIIO3_Risk_Comp'!AC57/'N2.3_RIIO3_Risk_And_Volumes'!AM57,0)&lt;0,"Error",IFERROR('N2.4_RIIO3_Risk_Comp'!AC57/'N2.3_RIIO3_Risk_And_Volumes'!AM57,0))</f>
        <v>0</v>
      </c>
      <c r="BI57" s="172">
        <f>IF(IFERROR('N2.4_RIIO3_Risk_Comp'!AD57/'N2.3_RIIO3_Risk_And_Volumes'!AN57,0)&lt;0,"Error",IFERROR('N2.4_RIIO3_Risk_Comp'!AD57/'N2.3_RIIO3_Risk_And_Volumes'!AN57,0))</f>
        <v>0</v>
      </c>
      <c r="BJ57" s="172">
        <f>IF(IFERROR('N2.4_RIIO3_Risk_Comp'!AE57/'N2.3_RIIO3_Risk_And_Volumes'!AO57,0)&lt;0,"Error",IFERROR('N2.4_RIIO3_Risk_Comp'!AE57/'N2.3_RIIO3_Risk_And_Volumes'!AO57,0))</f>
        <v>0</v>
      </c>
      <c r="BK57" s="172">
        <f>IF(IFERROR('N2.4_RIIO3_Risk_Comp'!AF57/'N2.3_RIIO3_Risk_And_Volumes'!AP57,0)&lt;0,"Error",IFERROR('N2.4_RIIO3_Risk_Comp'!AF57/'N2.3_RIIO3_Risk_And_Volumes'!AP57,0))</f>
        <v>0</v>
      </c>
      <c r="BL57" s="172">
        <f>IF(IFERROR('N2.4_RIIO3_Risk_Comp'!AG57/'N2.3_RIIO3_Risk_And_Volumes'!AQ57,0)&lt;0,"Error",IFERROR('N2.4_RIIO3_Risk_Comp'!AG57/'N2.3_RIIO3_Risk_And_Volumes'!AQ57,0))</f>
        <v>0</v>
      </c>
      <c r="BM57" s="297">
        <f>IF(IFERROR('N2.4_RIIO3_Risk_Comp'!AH57/'N2.3_RIIO3_Risk_And_Volumes'!AR57,0)&lt;0,"Error",IFERROR('N2.4_RIIO3_Risk_Comp'!AH57/'N2.3_RIIO3_Risk_And_Volumes'!AR57,0))</f>
        <v>0</v>
      </c>
      <c r="BO57" s="63">
        <f t="shared" si="10"/>
        <v>0</v>
      </c>
      <c r="BP57" s="63">
        <f t="shared" si="11"/>
        <v>0</v>
      </c>
      <c r="BQ57" s="63">
        <f t="shared" si="12"/>
        <v>0</v>
      </c>
      <c r="BR57" s="63">
        <f>IF(IFERROR(BO57/'N2.3_RIIO3_Risk_And_Volumes'!BN57,0)&lt;0,"Error",IFERROR(BO57/'N2.3_RIIO3_Risk_And_Volumes'!BN57,0))</f>
        <v>0</v>
      </c>
      <c r="BS57" s="63">
        <f>IF(IFERROR('N2.4_RIIO3_Risk_Comp'!BP57/'N2.3_RIIO3_Risk_And_Volumes'!BP57,0)&lt;0,"Error",IFERROR('N2.4_RIIO3_Risk_Comp'!BP57/'N2.3_RIIO3_Risk_And_Volumes'!BP57,0))</f>
        <v>0</v>
      </c>
      <c r="BT57" s="63">
        <f>IF(IFERROR('N2.4_RIIO3_Risk_Comp'!BQ57/'N2.3_RIIO3_Risk_And_Volumes'!BR57,0)&lt;0,"Error",IFERROR('N2.4_RIIO3_Risk_Comp'!BQ57/'N2.3_RIIO3_Risk_And_Volumes'!BR57,0))</f>
        <v>0</v>
      </c>
    </row>
    <row r="58" spans="1:72" hidden="1">
      <c r="A58" t="s">
        <v>959</v>
      </c>
      <c r="B58" s="108" t="s">
        <v>377</v>
      </c>
      <c r="C58" s="144" t="str">
        <f>IF($D$2="ET",VLOOKUP(B58,'N0.7_Lookup_References'!$E$13:$K$71,2,FALSE),IF('N2.1_Network_Risk_Summary'!$C$2="GD",VLOOKUP(B58,'N0.7_Lookup_References'!$E$13:$K$73,4,FALSE),IF($D$2="GT",VLOOKUP(B58,'N0.7_Lookup_References'!$E$13:$K$71,6,FALSE),"")))</f>
        <v>No entry required</v>
      </c>
      <c r="D58" s="163" t="s">
        <v>441</v>
      </c>
      <c r="E58" s="289"/>
      <c r="F58" s="247"/>
      <c r="G58" s="247"/>
      <c r="H58" s="247"/>
      <c r="I58" s="247"/>
      <c r="J58" s="247"/>
      <c r="K58" s="247"/>
      <c r="L58" s="247"/>
      <c r="M58" s="247"/>
      <c r="N58" s="290"/>
      <c r="O58" s="289"/>
      <c r="P58" s="247"/>
      <c r="Q58" s="247"/>
      <c r="R58" s="247"/>
      <c r="S58" s="247"/>
      <c r="T58" s="247"/>
      <c r="U58" s="247"/>
      <c r="V58" s="247"/>
      <c r="W58" s="247"/>
      <c r="X58" s="290"/>
      <c r="Y58" s="289"/>
      <c r="Z58" s="247"/>
      <c r="AA58" s="247"/>
      <c r="AB58" s="247"/>
      <c r="AC58" s="247"/>
      <c r="AD58" s="247"/>
      <c r="AE58" s="247"/>
      <c r="AF58" s="247"/>
      <c r="AG58" s="247"/>
      <c r="AH58" s="290"/>
      <c r="AJ58" s="296">
        <f>IF(IFERROR(E58/'N2.3_RIIO3_Risk_And_Volumes'!$E58,0)&lt;0,"Error",IFERROR(E58/'N2.3_RIIO3_Risk_And_Volumes'!$E58,0))</f>
        <v>0</v>
      </c>
      <c r="AK58" s="172">
        <f>IF(IFERROR(F58/'N2.3_RIIO3_Risk_And_Volumes'!F58,0)&lt;0,"Error",IFERROR(F58/'N2.3_RIIO3_Risk_And_Volumes'!F58,0))</f>
        <v>0</v>
      </c>
      <c r="AL58" s="172">
        <f>IF(IFERROR(G58/'N2.3_RIIO3_Risk_And_Volumes'!G58,0)&lt;0,"Error",IFERROR(G58/'N2.3_RIIO3_Risk_And_Volumes'!G58,0))</f>
        <v>0</v>
      </c>
      <c r="AM58" s="172">
        <f>IF(IFERROR(H58/'N2.3_RIIO3_Risk_And_Volumes'!H58,0)&lt;0,"Error",IFERROR(H58/'N2.3_RIIO3_Risk_And_Volumes'!H58,0))</f>
        <v>0</v>
      </c>
      <c r="AN58" s="172">
        <f>IF(IFERROR(I58/'N2.3_RIIO3_Risk_And_Volumes'!I58,0)&lt;0,"Error",IFERROR(I58/'N2.3_RIIO3_Risk_And_Volumes'!I58,0))</f>
        <v>0</v>
      </c>
      <c r="AO58" s="172">
        <f>IF(IFERROR(J58/'N2.3_RIIO3_Risk_And_Volumes'!J58,0)&lt;0,"Error",IFERROR(J58/'N2.3_RIIO3_Risk_And_Volumes'!J58,0))</f>
        <v>0</v>
      </c>
      <c r="AP58" s="172">
        <f>IF(IFERROR(K58/'N2.3_RIIO3_Risk_And_Volumes'!K58,0)&lt;0,"Error",IFERROR(K58/'N2.3_RIIO3_Risk_And_Volumes'!K58,0))</f>
        <v>0</v>
      </c>
      <c r="AQ58" s="172">
        <f>IF(IFERROR(L58/'N2.3_RIIO3_Risk_And_Volumes'!L58,0)&lt;0,"Error",IFERROR(L58/'N2.3_RIIO3_Risk_And_Volumes'!L58,0))</f>
        <v>0</v>
      </c>
      <c r="AR58" s="172">
        <f>IF(IFERROR(M58/'N2.3_RIIO3_Risk_And_Volumes'!M58,0)&lt;0,"Error",IFERROR(M58/'N2.3_RIIO3_Risk_And_Volumes'!M58,0))</f>
        <v>0</v>
      </c>
      <c r="AS58" s="297">
        <f>IF(IFERROR(N58/'N2.3_RIIO3_Risk_And_Volumes'!N58,0)&lt;0,"Error",IFERROR(N58/'N2.3_RIIO3_Risk_And_Volumes'!N58,0))</f>
        <v>0</v>
      </c>
      <c r="AT58" s="296">
        <f>IF(IFERROR('N2.4_RIIO3_Risk_Comp'!O58/'N2.3_RIIO3_Risk_And_Volumes'!O58,0)&lt;0,"Error",IFERROR('N2.4_RIIO3_Risk_Comp'!O58/'N2.3_RIIO3_Risk_And_Volumes'!O58,0))</f>
        <v>0</v>
      </c>
      <c r="AU58" s="172">
        <f>IF(IFERROR('N2.4_RIIO3_Risk_Comp'!P58/'N2.3_RIIO3_Risk_And_Volumes'!P58,0)&lt;0,"Error",IFERROR('N2.4_RIIO3_Risk_Comp'!P58/'N2.3_RIIO3_Risk_And_Volumes'!P58,0))</f>
        <v>0</v>
      </c>
      <c r="AV58" s="172">
        <f>IF(IFERROR('N2.4_RIIO3_Risk_Comp'!Q58/'N2.3_RIIO3_Risk_And_Volumes'!Q58,0)&lt;0,"Error",IFERROR('N2.4_RIIO3_Risk_Comp'!Q58/'N2.3_RIIO3_Risk_And_Volumes'!Q58,0))</f>
        <v>0</v>
      </c>
      <c r="AW58" s="172">
        <f>IF(IFERROR('N2.4_RIIO3_Risk_Comp'!R58/'N2.3_RIIO3_Risk_And_Volumes'!R58,0)&lt;0,"Error",IFERROR('N2.4_RIIO3_Risk_Comp'!R58/'N2.3_RIIO3_Risk_And_Volumes'!R58,0))</f>
        <v>0</v>
      </c>
      <c r="AX58" s="172">
        <f>IF(IFERROR('N2.4_RIIO3_Risk_Comp'!S58/'N2.3_RIIO3_Risk_And_Volumes'!S58,0)&lt;0,"Error",IFERROR('N2.4_RIIO3_Risk_Comp'!S58/'N2.3_RIIO3_Risk_And_Volumes'!S58,0))</f>
        <v>0</v>
      </c>
      <c r="AY58" s="172">
        <f>IF(IFERROR('N2.4_RIIO3_Risk_Comp'!T58/'N2.3_RIIO3_Risk_And_Volumes'!T58,0)&lt;0,"Error",IFERROR('N2.4_RIIO3_Risk_Comp'!T58/'N2.3_RIIO3_Risk_And_Volumes'!T58,0))</f>
        <v>0</v>
      </c>
      <c r="AZ58" s="172">
        <f>IF(IFERROR('N2.4_RIIO3_Risk_Comp'!U58/'N2.3_RIIO3_Risk_And_Volumes'!U58,0)&lt;0,"Error",IFERROR('N2.4_RIIO3_Risk_Comp'!U58/'N2.3_RIIO3_Risk_And_Volumes'!U58,0))</f>
        <v>0</v>
      </c>
      <c r="BA58" s="172">
        <f>IF(IFERROR('N2.4_RIIO3_Risk_Comp'!V58/'N2.3_RIIO3_Risk_And_Volumes'!V58,0)&lt;0,"Error",IFERROR('N2.4_RIIO3_Risk_Comp'!V58/'N2.3_RIIO3_Risk_And_Volumes'!V58,0))</f>
        <v>0</v>
      </c>
      <c r="BB58" s="172">
        <f>IF(IFERROR('N2.4_RIIO3_Risk_Comp'!W58/'N2.3_RIIO3_Risk_And_Volumes'!W58,0)&lt;0,"Error",IFERROR('N2.4_RIIO3_Risk_Comp'!W58/'N2.3_RIIO3_Risk_And_Volumes'!W58,0))</f>
        <v>0</v>
      </c>
      <c r="BC58" s="303">
        <f>IF(IFERROR('N2.4_RIIO3_Risk_Comp'!X58/'N2.3_RIIO3_Risk_And_Volumes'!X58,0)&lt;0,"Error",IFERROR('N2.4_RIIO3_Risk_Comp'!X58/'N2.3_RIIO3_Risk_And_Volumes'!X58,0))</f>
        <v>0</v>
      </c>
      <c r="BD58" s="296">
        <f>IF(IFERROR('N2.4_RIIO3_Risk_Comp'!Y58/'N2.3_RIIO3_Risk_And_Volumes'!AI58,0)&lt;0,"Error",IFERROR('N2.4_RIIO3_Risk_Comp'!Y58/'N2.3_RIIO3_Risk_And_Volumes'!AI58,0))</f>
        <v>0</v>
      </c>
      <c r="BE58" s="172">
        <f>IF(IFERROR('N2.4_RIIO3_Risk_Comp'!Z58/'N2.3_RIIO3_Risk_And_Volumes'!AJ58,0)&lt;0,"Error",IFERROR('N2.4_RIIO3_Risk_Comp'!Z58/'N2.3_RIIO3_Risk_And_Volumes'!AJ58,0))</f>
        <v>0</v>
      </c>
      <c r="BF58" s="172">
        <f>IF(IFERROR('N2.4_RIIO3_Risk_Comp'!AA58/'N2.3_RIIO3_Risk_And_Volumes'!AK58,0)&lt;0,"Error",IFERROR('N2.4_RIIO3_Risk_Comp'!AA58/'N2.3_RIIO3_Risk_And_Volumes'!AK58,0))</f>
        <v>0</v>
      </c>
      <c r="BG58" s="172">
        <f>IF(IFERROR('N2.4_RIIO3_Risk_Comp'!AB58/'N2.3_RIIO3_Risk_And_Volumes'!AL58,0)&lt;0,"Error",IFERROR('N2.4_RIIO3_Risk_Comp'!AB58/'N2.3_RIIO3_Risk_And_Volumes'!AL58,0))</f>
        <v>0</v>
      </c>
      <c r="BH58" s="172">
        <f>IF(IFERROR('N2.4_RIIO3_Risk_Comp'!AC58/'N2.3_RIIO3_Risk_And_Volumes'!AM58,0)&lt;0,"Error",IFERROR('N2.4_RIIO3_Risk_Comp'!AC58/'N2.3_RIIO3_Risk_And_Volumes'!AM58,0))</f>
        <v>0</v>
      </c>
      <c r="BI58" s="172">
        <f>IF(IFERROR('N2.4_RIIO3_Risk_Comp'!AD58/'N2.3_RIIO3_Risk_And_Volumes'!AN58,0)&lt;0,"Error",IFERROR('N2.4_RIIO3_Risk_Comp'!AD58/'N2.3_RIIO3_Risk_And_Volumes'!AN58,0))</f>
        <v>0</v>
      </c>
      <c r="BJ58" s="172">
        <f>IF(IFERROR('N2.4_RIIO3_Risk_Comp'!AE58/'N2.3_RIIO3_Risk_And_Volumes'!AO58,0)&lt;0,"Error",IFERROR('N2.4_RIIO3_Risk_Comp'!AE58/'N2.3_RIIO3_Risk_And_Volumes'!AO58,0))</f>
        <v>0</v>
      </c>
      <c r="BK58" s="172">
        <f>IF(IFERROR('N2.4_RIIO3_Risk_Comp'!AF58/'N2.3_RIIO3_Risk_And_Volumes'!AP58,0)&lt;0,"Error",IFERROR('N2.4_RIIO3_Risk_Comp'!AF58/'N2.3_RIIO3_Risk_And_Volumes'!AP58,0))</f>
        <v>0</v>
      </c>
      <c r="BL58" s="172">
        <f>IF(IFERROR('N2.4_RIIO3_Risk_Comp'!AG58/'N2.3_RIIO3_Risk_And_Volumes'!AQ58,0)&lt;0,"Error",IFERROR('N2.4_RIIO3_Risk_Comp'!AG58/'N2.3_RIIO3_Risk_And_Volumes'!AQ58,0))</f>
        <v>0</v>
      </c>
      <c r="BM58" s="297">
        <f>IF(IFERROR('N2.4_RIIO3_Risk_Comp'!AH58/'N2.3_RIIO3_Risk_And_Volumes'!AR58,0)&lt;0,"Error",IFERROR('N2.4_RIIO3_Risk_Comp'!AH58/'N2.3_RIIO3_Risk_And_Volumes'!AR58,0))</f>
        <v>0</v>
      </c>
      <c r="BO58" s="63">
        <f t="shared" si="10"/>
        <v>0</v>
      </c>
      <c r="BP58" s="63">
        <f t="shared" si="11"/>
        <v>0</v>
      </c>
      <c r="BQ58" s="63">
        <f t="shared" si="12"/>
        <v>0</v>
      </c>
      <c r="BR58" s="63">
        <f>IF(IFERROR(BO58/'N2.3_RIIO3_Risk_And_Volumes'!BN58,0)&lt;0,"Error",IFERROR(BO58/'N2.3_RIIO3_Risk_And_Volumes'!BN58,0))</f>
        <v>0</v>
      </c>
      <c r="BS58" s="63">
        <f>IF(IFERROR('N2.4_RIIO3_Risk_Comp'!BP58/'N2.3_RIIO3_Risk_And_Volumes'!BP58,0)&lt;0,"Error",IFERROR('N2.4_RIIO3_Risk_Comp'!BP58/'N2.3_RIIO3_Risk_And_Volumes'!BP58,0))</f>
        <v>0</v>
      </c>
      <c r="BT58" s="63">
        <f>IF(IFERROR('N2.4_RIIO3_Risk_Comp'!BQ58/'N2.3_RIIO3_Risk_And_Volumes'!BR58,0)&lt;0,"Error",IFERROR('N2.4_RIIO3_Risk_Comp'!BQ58/'N2.3_RIIO3_Risk_And_Volumes'!BR58,0))</f>
        <v>0</v>
      </c>
    </row>
    <row r="59" spans="1:72" hidden="1">
      <c r="A59" t="s">
        <v>959</v>
      </c>
      <c r="B59" s="108" t="s">
        <v>380</v>
      </c>
      <c r="C59" s="144" t="str">
        <f>IF($D$2="ET",VLOOKUP(B59,'N0.7_Lookup_References'!$E$13:$K$71,2,FALSE),IF('N2.1_Network_Risk_Summary'!$C$2="GD",VLOOKUP(B59,'N0.7_Lookup_References'!$E$13:$K$73,4,FALSE),IF($D$2="GT",VLOOKUP(B59,'N0.7_Lookup_References'!$E$13:$K$71,6,FALSE),"")))</f>
        <v>No entry required</v>
      </c>
      <c r="D59" s="163" t="s">
        <v>441</v>
      </c>
      <c r="E59" s="289"/>
      <c r="F59" s="247"/>
      <c r="G59" s="247"/>
      <c r="H59" s="247"/>
      <c r="I59" s="247"/>
      <c r="J59" s="247"/>
      <c r="K59" s="247"/>
      <c r="L59" s="247"/>
      <c r="M59" s="247"/>
      <c r="N59" s="290"/>
      <c r="O59" s="289"/>
      <c r="P59" s="247"/>
      <c r="Q59" s="247"/>
      <c r="R59" s="247"/>
      <c r="S59" s="247"/>
      <c r="T59" s="247"/>
      <c r="U59" s="247"/>
      <c r="V59" s="247"/>
      <c r="W59" s="247"/>
      <c r="X59" s="290"/>
      <c r="Y59" s="289"/>
      <c r="Z59" s="247"/>
      <c r="AA59" s="247"/>
      <c r="AB59" s="247"/>
      <c r="AC59" s="247"/>
      <c r="AD59" s="247"/>
      <c r="AE59" s="247"/>
      <c r="AF59" s="247"/>
      <c r="AG59" s="247"/>
      <c r="AH59" s="290"/>
      <c r="AJ59" s="296">
        <f>IF(IFERROR(E59/'N2.3_RIIO3_Risk_And_Volumes'!$E59,0)&lt;0,"Error",IFERROR(E59/'N2.3_RIIO3_Risk_And_Volumes'!$E59,0))</f>
        <v>0</v>
      </c>
      <c r="AK59" s="172">
        <f>IF(IFERROR(F59/'N2.3_RIIO3_Risk_And_Volumes'!F59,0)&lt;0,"Error",IFERROR(F59/'N2.3_RIIO3_Risk_And_Volumes'!F59,0))</f>
        <v>0</v>
      </c>
      <c r="AL59" s="172">
        <f>IF(IFERROR(G59/'N2.3_RIIO3_Risk_And_Volumes'!G59,0)&lt;0,"Error",IFERROR(G59/'N2.3_RIIO3_Risk_And_Volumes'!G59,0))</f>
        <v>0</v>
      </c>
      <c r="AM59" s="172">
        <f>IF(IFERROR(H59/'N2.3_RIIO3_Risk_And_Volumes'!H59,0)&lt;0,"Error",IFERROR(H59/'N2.3_RIIO3_Risk_And_Volumes'!H59,0))</f>
        <v>0</v>
      </c>
      <c r="AN59" s="172">
        <f>IF(IFERROR(I59/'N2.3_RIIO3_Risk_And_Volumes'!I59,0)&lt;0,"Error",IFERROR(I59/'N2.3_RIIO3_Risk_And_Volumes'!I59,0))</f>
        <v>0</v>
      </c>
      <c r="AO59" s="172">
        <f>IF(IFERROR(J59/'N2.3_RIIO3_Risk_And_Volumes'!J59,0)&lt;0,"Error",IFERROR(J59/'N2.3_RIIO3_Risk_And_Volumes'!J59,0))</f>
        <v>0</v>
      </c>
      <c r="AP59" s="172">
        <f>IF(IFERROR(K59/'N2.3_RIIO3_Risk_And_Volumes'!K59,0)&lt;0,"Error",IFERROR(K59/'N2.3_RIIO3_Risk_And_Volumes'!K59,0))</f>
        <v>0</v>
      </c>
      <c r="AQ59" s="172">
        <f>IF(IFERROR(L59/'N2.3_RIIO3_Risk_And_Volumes'!L59,0)&lt;0,"Error",IFERROR(L59/'N2.3_RIIO3_Risk_And_Volumes'!L59,0))</f>
        <v>0</v>
      </c>
      <c r="AR59" s="172">
        <f>IF(IFERROR(M59/'N2.3_RIIO3_Risk_And_Volumes'!M59,0)&lt;0,"Error",IFERROR(M59/'N2.3_RIIO3_Risk_And_Volumes'!M59,0))</f>
        <v>0</v>
      </c>
      <c r="AS59" s="297">
        <f>IF(IFERROR(N59/'N2.3_RIIO3_Risk_And_Volumes'!N59,0)&lt;0,"Error",IFERROR(N59/'N2.3_RIIO3_Risk_And_Volumes'!N59,0))</f>
        <v>0</v>
      </c>
      <c r="AT59" s="296">
        <f>IF(IFERROR('N2.4_RIIO3_Risk_Comp'!O59/'N2.3_RIIO3_Risk_And_Volumes'!O59,0)&lt;0,"Error",IFERROR('N2.4_RIIO3_Risk_Comp'!O59/'N2.3_RIIO3_Risk_And_Volumes'!O59,0))</f>
        <v>0</v>
      </c>
      <c r="AU59" s="172">
        <f>IF(IFERROR('N2.4_RIIO3_Risk_Comp'!P59/'N2.3_RIIO3_Risk_And_Volumes'!P59,0)&lt;0,"Error",IFERROR('N2.4_RIIO3_Risk_Comp'!P59/'N2.3_RIIO3_Risk_And_Volumes'!P59,0))</f>
        <v>0</v>
      </c>
      <c r="AV59" s="172">
        <f>IF(IFERROR('N2.4_RIIO3_Risk_Comp'!Q59/'N2.3_RIIO3_Risk_And_Volumes'!Q59,0)&lt;0,"Error",IFERROR('N2.4_RIIO3_Risk_Comp'!Q59/'N2.3_RIIO3_Risk_And_Volumes'!Q59,0))</f>
        <v>0</v>
      </c>
      <c r="AW59" s="172">
        <f>IF(IFERROR('N2.4_RIIO3_Risk_Comp'!R59/'N2.3_RIIO3_Risk_And_Volumes'!R59,0)&lt;0,"Error",IFERROR('N2.4_RIIO3_Risk_Comp'!R59/'N2.3_RIIO3_Risk_And_Volumes'!R59,0))</f>
        <v>0</v>
      </c>
      <c r="AX59" s="172">
        <f>IF(IFERROR('N2.4_RIIO3_Risk_Comp'!S59/'N2.3_RIIO3_Risk_And_Volumes'!S59,0)&lt;0,"Error",IFERROR('N2.4_RIIO3_Risk_Comp'!S59/'N2.3_RIIO3_Risk_And_Volumes'!S59,0))</f>
        <v>0</v>
      </c>
      <c r="AY59" s="172">
        <f>IF(IFERROR('N2.4_RIIO3_Risk_Comp'!T59/'N2.3_RIIO3_Risk_And_Volumes'!T59,0)&lt;0,"Error",IFERROR('N2.4_RIIO3_Risk_Comp'!T59/'N2.3_RIIO3_Risk_And_Volumes'!T59,0))</f>
        <v>0</v>
      </c>
      <c r="AZ59" s="172">
        <f>IF(IFERROR('N2.4_RIIO3_Risk_Comp'!U59/'N2.3_RIIO3_Risk_And_Volumes'!U59,0)&lt;0,"Error",IFERROR('N2.4_RIIO3_Risk_Comp'!U59/'N2.3_RIIO3_Risk_And_Volumes'!U59,0))</f>
        <v>0</v>
      </c>
      <c r="BA59" s="172">
        <f>IF(IFERROR('N2.4_RIIO3_Risk_Comp'!V59/'N2.3_RIIO3_Risk_And_Volumes'!V59,0)&lt;0,"Error",IFERROR('N2.4_RIIO3_Risk_Comp'!V59/'N2.3_RIIO3_Risk_And_Volumes'!V59,0))</f>
        <v>0</v>
      </c>
      <c r="BB59" s="172">
        <f>IF(IFERROR('N2.4_RIIO3_Risk_Comp'!W59/'N2.3_RIIO3_Risk_And_Volumes'!W59,0)&lt;0,"Error",IFERROR('N2.4_RIIO3_Risk_Comp'!W59/'N2.3_RIIO3_Risk_And_Volumes'!W59,0))</f>
        <v>0</v>
      </c>
      <c r="BC59" s="303">
        <f>IF(IFERROR('N2.4_RIIO3_Risk_Comp'!X59/'N2.3_RIIO3_Risk_And_Volumes'!X59,0)&lt;0,"Error",IFERROR('N2.4_RIIO3_Risk_Comp'!X59/'N2.3_RIIO3_Risk_And_Volumes'!X59,0))</f>
        <v>0</v>
      </c>
      <c r="BD59" s="296">
        <f>IF(IFERROR('N2.4_RIIO3_Risk_Comp'!Y59/'N2.3_RIIO3_Risk_And_Volumes'!AI59,0)&lt;0,"Error",IFERROR('N2.4_RIIO3_Risk_Comp'!Y59/'N2.3_RIIO3_Risk_And_Volumes'!AI59,0))</f>
        <v>0</v>
      </c>
      <c r="BE59" s="172">
        <f>IF(IFERROR('N2.4_RIIO3_Risk_Comp'!Z59/'N2.3_RIIO3_Risk_And_Volumes'!AJ59,0)&lt;0,"Error",IFERROR('N2.4_RIIO3_Risk_Comp'!Z59/'N2.3_RIIO3_Risk_And_Volumes'!AJ59,0))</f>
        <v>0</v>
      </c>
      <c r="BF59" s="172">
        <f>IF(IFERROR('N2.4_RIIO3_Risk_Comp'!AA59/'N2.3_RIIO3_Risk_And_Volumes'!AK59,0)&lt;0,"Error",IFERROR('N2.4_RIIO3_Risk_Comp'!AA59/'N2.3_RIIO3_Risk_And_Volumes'!AK59,0))</f>
        <v>0</v>
      </c>
      <c r="BG59" s="172">
        <f>IF(IFERROR('N2.4_RIIO3_Risk_Comp'!AB59/'N2.3_RIIO3_Risk_And_Volumes'!AL59,0)&lt;0,"Error",IFERROR('N2.4_RIIO3_Risk_Comp'!AB59/'N2.3_RIIO3_Risk_And_Volumes'!AL59,0))</f>
        <v>0</v>
      </c>
      <c r="BH59" s="172">
        <f>IF(IFERROR('N2.4_RIIO3_Risk_Comp'!AC59/'N2.3_RIIO3_Risk_And_Volumes'!AM59,0)&lt;0,"Error",IFERROR('N2.4_RIIO3_Risk_Comp'!AC59/'N2.3_RIIO3_Risk_And_Volumes'!AM59,0))</f>
        <v>0</v>
      </c>
      <c r="BI59" s="172">
        <f>IF(IFERROR('N2.4_RIIO3_Risk_Comp'!AD59/'N2.3_RIIO3_Risk_And_Volumes'!AN59,0)&lt;0,"Error",IFERROR('N2.4_RIIO3_Risk_Comp'!AD59/'N2.3_RIIO3_Risk_And_Volumes'!AN59,0))</f>
        <v>0</v>
      </c>
      <c r="BJ59" s="172">
        <f>IF(IFERROR('N2.4_RIIO3_Risk_Comp'!AE59/'N2.3_RIIO3_Risk_And_Volumes'!AO59,0)&lt;0,"Error",IFERROR('N2.4_RIIO3_Risk_Comp'!AE59/'N2.3_RIIO3_Risk_And_Volumes'!AO59,0))</f>
        <v>0</v>
      </c>
      <c r="BK59" s="172">
        <f>IF(IFERROR('N2.4_RIIO3_Risk_Comp'!AF59/'N2.3_RIIO3_Risk_And_Volumes'!AP59,0)&lt;0,"Error",IFERROR('N2.4_RIIO3_Risk_Comp'!AF59/'N2.3_RIIO3_Risk_And_Volumes'!AP59,0))</f>
        <v>0</v>
      </c>
      <c r="BL59" s="172">
        <f>IF(IFERROR('N2.4_RIIO3_Risk_Comp'!AG59/'N2.3_RIIO3_Risk_And_Volumes'!AQ59,0)&lt;0,"Error",IFERROR('N2.4_RIIO3_Risk_Comp'!AG59/'N2.3_RIIO3_Risk_And_Volumes'!AQ59,0))</f>
        <v>0</v>
      </c>
      <c r="BM59" s="297">
        <f>IF(IFERROR('N2.4_RIIO3_Risk_Comp'!AH59/'N2.3_RIIO3_Risk_And_Volumes'!AR59,0)&lt;0,"Error",IFERROR('N2.4_RIIO3_Risk_Comp'!AH59/'N2.3_RIIO3_Risk_And_Volumes'!AR59,0))</f>
        <v>0</v>
      </c>
      <c r="BO59" s="63">
        <f t="shared" si="10"/>
        <v>0</v>
      </c>
      <c r="BP59" s="63">
        <f t="shared" si="11"/>
        <v>0</v>
      </c>
      <c r="BQ59" s="63">
        <f t="shared" si="12"/>
        <v>0</v>
      </c>
      <c r="BR59" s="63">
        <f>IF(IFERROR(BO59/'N2.3_RIIO3_Risk_And_Volumes'!BN59,0)&lt;0,"Error",IFERROR(BO59/'N2.3_RIIO3_Risk_And_Volumes'!BN59,0))</f>
        <v>0</v>
      </c>
      <c r="BS59" s="63">
        <f>IF(IFERROR('N2.4_RIIO3_Risk_Comp'!BP59/'N2.3_RIIO3_Risk_And_Volumes'!BP59,0)&lt;0,"Error",IFERROR('N2.4_RIIO3_Risk_Comp'!BP59/'N2.3_RIIO3_Risk_And_Volumes'!BP59,0))</f>
        <v>0</v>
      </c>
      <c r="BT59" s="63">
        <f>IF(IFERROR('N2.4_RIIO3_Risk_Comp'!BQ59/'N2.3_RIIO3_Risk_And_Volumes'!BR59,0)&lt;0,"Error",IFERROR('N2.4_RIIO3_Risk_Comp'!BQ59/'N2.3_RIIO3_Risk_And_Volumes'!BR59,0))</f>
        <v>0</v>
      </c>
    </row>
    <row r="60" spans="1:72" hidden="1">
      <c r="A60" t="s">
        <v>959</v>
      </c>
      <c r="B60" s="108" t="s">
        <v>383</v>
      </c>
      <c r="C60" s="144" t="str">
        <f>IF($D$2="ET",VLOOKUP(B60,'N0.7_Lookup_References'!$E$13:$K$71,2,FALSE),IF('N2.1_Network_Risk_Summary'!$C$2="GD",VLOOKUP(B60,'N0.7_Lookup_References'!$E$13:$K$73,4,FALSE),IF($D$2="GT",VLOOKUP(B60,'N0.7_Lookup_References'!$E$13:$K$71,6,FALSE),"")))</f>
        <v>No entry required</v>
      </c>
      <c r="D60" s="163" t="s">
        <v>441</v>
      </c>
      <c r="E60" s="289"/>
      <c r="F60" s="247"/>
      <c r="G60" s="247"/>
      <c r="H60" s="247"/>
      <c r="I60" s="247"/>
      <c r="J60" s="247"/>
      <c r="K60" s="247"/>
      <c r="L60" s="247"/>
      <c r="M60" s="247"/>
      <c r="N60" s="290"/>
      <c r="O60" s="289"/>
      <c r="P60" s="247"/>
      <c r="Q60" s="247"/>
      <c r="R60" s="247"/>
      <c r="S60" s="247"/>
      <c r="T60" s="247"/>
      <c r="U60" s="247"/>
      <c r="V60" s="247"/>
      <c r="W60" s="247"/>
      <c r="X60" s="290"/>
      <c r="Y60" s="289"/>
      <c r="Z60" s="247"/>
      <c r="AA60" s="247"/>
      <c r="AB60" s="247"/>
      <c r="AC60" s="247"/>
      <c r="AD60" s="247"/>
      <c r="AE60" s="247"/>
      <c r="AF60" s="247"/>
      <c r="AG60" s="247"/>
      <c r="AH60" s="290"/>
      <c r="AJ60" s="296">
        <f>IF(IFERROR(E60/'N2.3_RIIO3_Risk_And_Volumes'!$E60,0)&lt;0,"Error",IFERROR(E60/'N2.3_RIIO3_Risk_And_Volumes'!$E60,0))</f>
        <v>0</v>
      </c>
      <c r="AK60" s="172">
        <f>IF(IFERROR(F60/'N2.3_RIIO3_Risk_And_Volumes'!F60,0)&lt;0,"Error",IFERROR(F60/'N2.3_RIIO3_Risk_And_Volumes'!F60,0))</f>
        <v>0</v>
      </c>
      <c r="AL60" s="172">
        <f>IF(IFERROR(G60/'N2.3_RIIO3_Risk_And_Volumes'!G60,0)&lt;0,"Error",IFERROR(G60/'N2.3_RIIO3_Risk_And_Volumes'!G60,0))</f>
        <v>0</v>
      </c>
      <c r="AM60" s="172">
        <f>IF(IFERROR(H60/'N2.3_RIIO3_Risk_And_Volumes'!H60,0)&lt;0,"Error",IFERROR(H60/'N2.3_RIIO3_Risk_And_Volumes'!H60,0))</f>
        <v>0</v>
      </c>
      <c r="AN60" s="172">
        <f>IF(IFERROR(I60/'N2.3_RIIO3_Risk_And_Volumes'!I60,0)&lt;0,"Error",IFERROR(I60/'N2.3_RIIO3_Risk_And_Volumes'!I60,0))</f>
        <v>0</v>
      </c>
      <c r="AO60" s="172">
        <f>IF(IFERROR(J60/'N2.3_RIIO3_Risk_And_Volumes'!J60,0)&lt;0,"Error",IFERROR(J60/'N2.3_RIIO3_Risk_And_Volumes'!J60,0))</f>
        <v>0</v>
      </c>
      <c r="AP60" s="172">
        <f>IF(IFERROR(K60/'N2.3_RIIO3_Risk_And_Volumes'!K60,0)&lt;0,"Error",IFERROR(K60/'N2.3_RIIO3_Risk_And_Volumes'!K60,0))</f>
        <v>0</v>
      </c>
      <c r="AQ60" s="172">
        <f>IF(IFERROR(L60/'N2.3_RIIO3_Risk_And_Volumes'!L60,0)&lt;0,"Error",IFERROR(L60/'N2.3_RIIO3_Risk_And_Volumes'!L60,0))</f>
        <v>0</v>
      </c>
      <c r="AR60" s="172">
        <f>IF(IFERROR(M60/'N2.3_RIIO3_Risk_And_Volumes'!M60,0)&lt;0,"Error",IFERROR(M60/'N2.3_RIIO3_Risk_And_Volumes'!M60,0))</f>
        <v>0</v>
      </c>
      <c r="AS60" s="297">
        <f>IF(IFERROR(N60/'N2.3_RIIO3_Risk_And_Volumes'!N60,0)&lt;0,"Error",IFERROR(N60/'N2.3_RIIO3_Risk_And_Volumes'!N60,0))</f>
        <v>0</v>
      </c>
      <c r="AT60" s="296">
        <f>IF(IFERROR('N2.4_RIIO3_Risk_Comp'!O60/'N2.3_RIIO3_Risk_And_Volumes'!O60,0)&lt;0,"Error",IFERROR('N2.4_RIIO3_Risk_Comp'!O60/'N2.3_RIIO3_Risk_And_Volumes'!O60,0))</f>
        <v>0</v>
      </c>
      <c r="AU60" s="172">
        <f>IF(IFERROR('N2.4_RIIO3_Risk_Comp'!P60/'N2.3_RIIO3_Risk_And_Volumes'!P60,0)&lt;0,"Error",IFERROR('N2.4_RIIO3_Risk_Comp'!P60/'N2.3_RIIO3_Risk_And_Volumes'!P60,0))</f>
        <v>0</v>
      </c>
      <c r="AV60" s="172">
        <f>IF(IFERROR('N2.4_RIIO3_Risk_Comp'!Q60/'N2.3_RIIO3_Risk_And_Volumes'!Q60,0)&lt;0,"Error",IFERROR('N2.4_RIIO3_Risk_Comp'!Q60/'N2.3_RIIO3_Risk_And_Volumes'!Q60,0))</f>
        <v>0</v>
      </c>
      <c r="AW60" s="172">
        <f>IF(IFERROR('N2.4_RIIO3_Risk_Comp'!R60/'N2.3_RIIO3_Risk_And_Volumes'!R60,0)&lt;0,"Error",IFERROR('N2.4_RIIO3_Risk_Comp'!R60/'N2.3_RIIO3_Risk_And_Volumes'!R60,0))</f>
        <v>0</v>
      </c>
      <c r="AX60" s="172">
        <f>IF(IFERROR('N2.4_RIIO3_Risk_Comp'!S60/'N2.3_RIIO3_Risk_And_Volumes'!S60,0)&lt;0,"Error",IFERROR('N2.4_RIIO3_Risk_Comp'!S60/'N2.3_RIIO3_Risk_And_Volumes'!S60,0))</f>
        <v>0</v>
      </c>
      <c r="AY60" s="172">
        <f>IF(IFERROR('N2.4_RIIO3_Risk_Comp'!T60/'N2.3_RIIO3_Risk_And_Volumes'!T60,0)&lt;0,"Error",IFERROR('N2.4_RIIO3_Risk_Comp'!T60/'N2.3_RIIO3_Risk_And_Volumes'!T60,0))</f>
        <v>0</v>
      </c>
      <c r="AZ60" s="172">
        <f>IF(IFERROR('N2.4_RIIO3_Risk_Comp'!U60/'N2.3_RIIO3_Risk_And_Volumes'!U60,0)&lt;0,"Error",IFERROR('N2.4_RIIO3_Risk_Comp'!U60/'N2.3_RIIO3_Risk_And_Volumes'!U60,0))</f>
        <v>0</v>
      </c>
      <c r="BA60" s="172">
        <f>IF(IFERROR('N2.4_RIIO3_Risk_Comp'!V60/'N2.3_RIIO3_Risk_And_Volumes'!V60,0)&lt;0,"Error",IFERROR('N2.4_RIIO3_Risk_Comp'!V60/'N2.3_RIIO3_Risk_And_Volumes'!V60,0))</f>
        <v>0</v>
      </c>
      <c r="BB60" s="172">
        <f>IF(IFERROR('N2.4_RIIO3_Risk_Comp'!W60/'N2.3_RIIO3_Risk_And_Volumes'!W60,0)&lt;0,"Error",IFERROR('N2.4_RIIO3_Risk_Comp'!W60/'N2.3_RIIO3_Risk_And_Volumes'!W60,0))</f>
        <v>0</v>
      </c>
      <c r="BC60" s="303">
        <f>IF(IFERROR('N2.4_RIIO3_Risk_Comp'!X60/'N2.3_RIIO3_Risk_And_Volumes'!X60,0)&lt;0,"Error",IFERROR('N2.4_RIIO3_Risk_Comp'!X60/'N2.3_RIIO3_Risk_And_Volumes'!X60,0))</f>
        <v>0</v>
      </c>
      <c r="BD60" s="296">
        <f>IF(IFERROR('N2.4_RIIO3_Risk_Comp'!Y60/'N2.3_RIIO3_Risk_And_Volumes'!AI60,0)&lt;0,"Error",IFERROR('N2.4_RIIO3_Risk_Comp'!Y60/'N2.3_RIIO3_Risk_And_Volumes'!AI60,0))</f>
        <v>0</v>
      </c>
      <c r="BE60" s="172">
        <f>IF(IFERROR('N2.4_RIIO3_Risk_Comp'!Z60/'N2.3_RIIO3_Risk_And_Volumes'!AJ60,0)&lt;0,"Error",IFERROR('N2.4_RIIO3_Risk_Comp'!Z60/'N2.3_RIIO3_Risk_And_Volumes'!AJ60,0))</f>
        <v>0</v>
      </c>
      <c r="BF60" s="172">
        <f>IF(IFERROR('N2.4_RIIO3_Risk_Comp'!AA60/'N2.3_RIIO3_Risk_And_Volumes'!AK60,0)&lt;0,"Error",IFERROR('N2.4_RIIO3_Risk_Comp'!AA60/'N2.3_RIIO3_Risk_And_Volumes'!AK60,0))</f>
        <v>0</v>
      </c>
      <c r="BG60" s="172">
        <f>IF(IFERROR('N2.4_RIIO3_Risk_Comp'!AB60/'N2.3_RIIO3_Risk_And_Volumes'!AL60,0)&lt;0,"Error",IFERROR('N2.4_RIIO3_Risk_Comp'!AB60/'N2.3_RIIO3_Risk_And_Volumes'!AL60,0))</f>
        <v>0</v>
      </c>
      <c r="BH60" s="172">
        <f>IF(IFERROR('N2.4_RIIO3_Risk_Comp'!AC60/'N2.3_RIIO3_Risk_And_Volumes'!AM60,0)&lt;0,"Error",IFERROR('N2.4_RIIO3_Risk_Comp'!AC60/'N2.3_RIIO3_Risk_And_Volumes'!AM60,0))</f>
        <v>0</v>
      </c>
      <c r="BI60" s="172">
        <f>IF(IFERROR('N2.4_RIIO3_Risk_Comp'!AD60/'N2.3_RIIO3_Risk_And_Volumes'!AN60,0)&lt;0,"Error",IFERROR('N2.4_RIIO3_Risk_Comp'!AD60/'N2.3_RIIO3_Risk_And_Volumes'!AN60,0))</f>
        <v>0</v>
      </c>
      <c r="BJ60" s="172">
        <f>IF(IFERROR('N2.4_RIIO3_Risk_Comp'!AE60/'N2.3_RIIO3_Risk_And_Volumes'!AO60,0)&lt;0,"Error",IFERROR('N2.4_RIIO3_Risk_Comp'!AE60/'N2.3_RIIO3_Risk_And_Volumes'!AO60,0))</f>
        <v>0</v>
      </c>
      <c r="BK60" s="172">
        <f>IF(IFERROR('N2.4_RIIO3_Risk_Comp'!AF60/'N2.3_RIIO3_Risk_And_Volumes'!AP60,0)&lt;0,"Error",IFERROR('N2.4_RIIO3_Risk_Comp'!AF60/'N2.3_RIIO3_Risk_And_Volumes'!AP60,0))</f>
        <v>0</v>
      </c>
      <c r="BL60" s="172">
        <f>IF(IFERROR('N2.4_RIIO3_Risk_Comp'!AG60/'N2.3_RIIO3_Risk_And_Volumes'!AQ60,0)&lt;0,"Error",IFERROR('N2.4_RIIO3_Risk_Comp'!AG60/'N2.3_RIIO3_Risk_And_Volumes'!AQ60,0))</f>
        <v>0</v>
      </c>
      <c r="BM60" s="297">
        <f>IF(IFERROR('N2.4_RIIO3_Risk_Comp'!AH60/'N2.3_RIIO3_Risk_And_Volumes'!AR60,0)&lt;0,"Error",IFERROR('N2.4_RIIO3_Risk_Comp'!AH60/'N2.3_RIIO3_Risk_And_Volumes'!AR60,0))</f>
        <v>0</v>
      </c>
      <c r="BO60" s="63">
        <f t="shared" si="10"/>
        <v>0</v>
      </c>
      <c r="BP60" s="63">
        <f t="shared" si="11"/>
        <v>0</v>
      </c>
      <c r="BQ60" s="63">
        <f t="shared" si="12"/>
        <v>0</v>
      </c>
      <c r="BR60" s="63">
        <f>IF(IFERROR(BO60/'N2.3_RIIO3_Risk_And_Volumes'!BN60,0)&lt;0,"Error",IFERROR(BO60/'N2.3_RIIO3_Risk_And_Volumes'!BN60,0))</f>
        <v>0</v>
      </c>
      <c r="BS60" s="63">
        <f>IF(IFERROR('N2.4_RIIO3_Risk_Comp'!BP60/'N2.3_RIIO3_Risk_And_Volumes'!BP60,0)&lt;0,"Error",IFERROR('N2.4_RIIO3_Risk_Comp'!BP60/'N2.3_RIIO3_Risk_And_Volumes'!BP60,0))</f>
        <v>0</v>
      </c>
      <c r="BT60" s="63">
        <f>IF(IFERROR('N2.4_RIIO3_Risk_Comp'!BQ60/'N2.3_RIIO3_Risk_And_Volumes'!BR60,0)&lt;0,"Error",IFERROR('N2.4_RIIO3_Risk_Comp'!BQ60/'N2.3_RIIO3_Risk_And_Volumes'!BR60,0))</f>
        <v>0</v>
      </c>
    </row>
    <row r="61" spans="1:72" hidden="1">
      <c r="A61" t="s">
        <v>959</v>
      </c>
      <c r="B61" s="108" t="s">
        <v>386</v>
      </c>
      <c r="C61" s="144" t="str">
        <f>IF($D$2="ET",VLOOKUP(B61,'N0.7_Lookup_References'!$E$13:$K$71,2,FALSE),IF('N2.1_Network_Risk_Summary'!$C$2="GD",VLOOKUP(B61,'N0.7_Lookup_References'!$E$13:$K$73,4,FALSE),IF($D$2="GT",VLOOKUP(B61,'N0.7_Lookup_References'!$E$13:$K$71,6,FALSE),"")))</f>
        <v>No entry required</v>
      </c>
      <c r="D61" s="163" t="s">
        <v>441</v>
      </c>
      <c r="E61" s="289"/>
      <c r="F61" s="247"/>
      <c r="G61" s="247"/>
      <c r="H61" s="247"/>
      <c r="I61" s="247"/>
      <c r="J61" s="247"/>
      <c r="K61" s="247"/>
      <c r="L61" s="247"/>
      <c r="M61" s="247"/>
      <c r="N61" s="290"/>
      <c r="O61" s="289"/>
      <c r="P61" s="247"/>
      <c r="Q61" s="247"/>
      <c r="R61" s="247"/>
      <c r="S61" s="247"/>
      <c r="T61" s="247"/>
      <c r="U61" s="247"/>
      <c r="V61" s="247"/>
      <c r="W61" s="247"/>
      <c r="X61" s="290"/>
      <c r="Y61" s="289"/>
      <c r="Z61" s="247"/>
      <c r="AA61" s="247"/>
      <c r="AB61" s="247"/>
      <c r="AC61" s="247"/>
      <c r="AD61" s="247"/>
      <c r="AE61" s="247"/>
      <c r="AF61" s="247"/>
      <c r="AG61" s="247"/>
      <c r="AH61" s="290"/>
      <c r="AJ61" s="296">
        <f>IF(IFERROR(E61/'N2.3_RIIO3_Risk_And_Volumes'!$E61,0)&lt;0,"Error",IFERROR(E61/'N2.3_RIIO3_Risk_And_Volumes'!$E61,0))</f>
        <v>0</v>
      </c>
      <c r="AK61" s="172">
        <f>IF(IFERROR(F61/'N2.3_RIIO3_Risk_And_Volumes'!F61,0)&lt;0,"Error",IFERROR(F61/'N2.3_RIIO3_Risk_And_Volumes'!F61,0))</f>
        <v>0</v>
      </c>
      <c r="AL61" s="172">
        <f>IF(IFERROR(G61/'N2.3_RIIO3_Risk_And_Volumes'!G61,0)&lt;0,"Error",IFERROR(G61/'N2.3_RIIO3_Risk_And_Volumes'!G61,0))</f>
        <v>0</v>
      </c>
      <c r="AM61" s="172">
        <f>IF(IFERROR(H61/'N2.3_RIIO3_Risk_And_Volumes'!H61,0)&lt;0,"Error",IFERROR(H61/'N2.3_RIIO3_Risk_And_Volumes'!H61,0))</f>
        <v>0</v>
      </c>
      <c r="AN61" s="172">
        <f>IF(IFERROR(I61/'N2.3_RIIO3_Risk_And_Volumes'!I61,0)&lt;0,"Error",IFERROR(I61/'N2.3_RIIO3_Risk_And_Volumes'!I61,0))</f>
        <v>0</v>
      </c>
      <c r="AO61" s="172">
        <f>IF(IFERROR(J61/'N2.3_RIIO3_Risk_And_Volumes'!J61,0)&lt;0,"Error",IFERROR(J61/'N2.3_RIIO3_Risk_And_Volumes'!J61,0))</f>
        <v>0</v>
      </c>
      <c r="AP61" s="172">
        <f>IF(IFERROR(K61/'N2.3_RIIO3_Risk_And_Volumes'!K61,0)&lt;0,"Error",IFERROR(K61/'N2.3_RIIO3_Risk_And_Volumes'!K61,0))</f>
        <v>0</v>
      </c>
      <c r="AQ61" s="172">
        <f>IF(IFERROR(L61/'N2.3_RIIO3_Risk_And_Volumes'!L61,0)&lt;0,"Error",IFERROR(L61/'N2.3_RIIO3_Risk_And_Volumes'!L61,0))</f>
        <v>0</v>
      </c>
      <c r="AR61" s="172">
        <f>IF(IFERROR(M61/'N2.3_RIIO3_Risk_And_Volumes'!M61,0)&lt;0,"Error",IFERROR(M61/'N2.3_RIIO3_Risk_And_Volumes'!M61,0))</f>
        <v>0</v>
      </c>
      <c r="AS61" s="297">
        <f>IF(IFERROR(N61/'N2.3_RIIO3_Risk_And_Volumes'!N61,0)&lt;0,"Error",IFERROR(N61/'N2.3_RIIO3_Risk_And_Volumes'!N61,0))</f>
        <v>0</v>
      </c>
      <c r="AT61" s="296">
        <f>IF(IFERROR('N2.4_RIIO3_Risk_Comp'!O61/'N2.3_RIIO3_Risk_And_Volumes'!O61,0)&lt;0,"Error",IFERROR('N2.4_RIIO3_Risk_Comp'!O61/'N2.3_RIIO3_Risk_And_Volumes'!O61,0))</f>
        <v>0</v>
      </c>
      <c r="AU61" s="172">
        <f>IF(IFERROR('N2.4_RIIO3_Risk_Comp'!P61/'N2.3_RIIO3_Risk_And_Volumes'!P61,0)&lt;0,"Error",IFERROR('N2.4_RIIO3_Risk_Comp'!P61/'N2.3_RIIO3_Risk_And_Volumes'!P61,0))</f>
        <v>0</v>
      </c>
      <c r="AV61" s="172">
        <f>IF(IFERROR('N2.4_RIIO3_Risk_Comp'!Q61/'N2.3_RIIO3_Risk_And_Volumes'!Q61,0)&lt;0,"Error",IFERROR('N2.4_RIIO3_Risk_Comp'!Q61/'N2.3_RIIO3_Risk_And_Volumes'!Q61,0))</f>
        <v>0</v>
      </c>
      <c r="AW61" s="172">
        <f>IF(IFERROR('N2.4_RIIO3_Risk_Comp'!R61/'N2.3_RIIO3_Risk_And_Volumes'!R61,0)&lt;0,"Error",IFERROR('N2.4_RIIO3_Risk_Comp'!R61/'N2.3_RIIO3_Risk_And_Volumes'!R61,0))</f>
        <v>0</v>
      </c>
      <c r="AX61" s="172">
        <f>IF(IFERROR('N2.4_RIIO3_Risk_Comp'!S61/'N2.3_RIIO3_Risk_And_Volumes'!S61,0)&lt;0,"Error",IFERROR('N2.4_RIIO3_Risk_Comp'!S61/'N2.3_RIIO3_Risk_And_Volumes'!S61,0))</f>
        <v>0</v>
      </c>
      <c r="AY61" s="172">
        <f>IF(IFERROR('N2.4_RIIO3_Risk_Comp'!T61/'N2.3_RIIO3_Risk_And_Volumes'!T61,0)&lt;0,"Error",IFERROR('N2.4_RIIO3_Risk_Comp'!T61/'N2.3_RIIO3_Risk_And_Volumes'!T61,0))</f>
        <v>0</v>
      </c>
      <c r="AZ61" s="172">
        <f>IF(IFERROR('N2.4_RIIO3_Risk_Comp'!U61/'N2.3_RIIO3_Risk_And_Volumes'!U61,0)&lt;0,"Error",IFERROR('N2.4_RIIO3_Risk_Comp'!U61/'N2.3_RIIO3_Risk_And_Volumes'!U61,0))</f>
        <v>0</v>
      </c>
      <c r="BA61" s="172">
        <f>IF(IFERROR('N2.4_RIIO3_Risk_Comp'!V61/'N2.3_RIIO3_Risk_And_Volumes'!V61,0)&lt;0,"Error",IFERROR('N2.4_RIIO3_Risk_Comp'!V61/'N2.3_RIIO3_Risk_And_Volumes'!V61,0))</f>
        <v>0</v>
      </c>
      <c r="BB61" s="172">
        <f>IF(IFERROR('N2.4_RIIO3_Risk_Comp'!W61/'N2.3_RIIO3_Risk_And_Volumes'!W61,0)&lt;0,"Error",IFERROR('N2.4_RIIO3_Risk_Comp'!W61/'N2.3_RIIO3_Risk_And_Volumes'!W61,0))</f>
        <v>0</v>
      </c>
      <c r="BC61" s="303">
        <f>IF(IFERROR('N2.4_RIIO3_Risk_Comp'!X61/'N2.3_RIIO3_Risk_And_Volumes'!X61,0)&lt;0,"Error",IFERROR('N2.4_RIIO3_Risk_Comp'!X61/'N2.3_RIIO3_Risk_And_Volumes'!X61,0))</f>
        <v>0</v>
      </c>
      <c r="BD61" s="296">
        <f>IF(IFERROR('N2.4_RIIO3_Risk_Comp'!Y61/'N2.3_RIIO3_Risk_And_Volumes'!AI61,0)&lt;0,"Error",IFERROR('N2.4_RIIO3_Risk_Comp'!Y61/'N2.3_RIIO3_Risk_And_Volumes'!AI61,0))</f>
        <v>0</v>
      </c>
      <c r="BE61" s="172">
        <f>IF(IFERROR('N2.4_RIIO3_Risk_Comp'!Z61/'N2.3_RIIO3_Risk_And_Volumes'!AJ61,0)&lt;0,"Error",IFERROR('N2.4_RIIO3_Risk_Comp'!Z61/'N2.3_RIIO3_Risk_And_Volumes'!AJ61,0))</f>
        <v>0</v>
      </c>
      <c r="BF61" s="172">
        <f>IF(IFERROR('N2.4_RIIO3_Risk_Comp'!AA61/'N2.3_RIIO3_Risk_And_Volumes'!AK61,0)&lt;0,"Error",IFERROR('N2.4_RIIO3_Risk_Comp'!AA61/'N2.3_RIIO3_Risk_And_Volumes'!AK61,0))</f>
        <v>0</v>
      </c>
      <c r="BG61" s="172">
        <f>IF(IFERROR('N2.4_RIIO3_Risk_Comp'!AB61/'N2.3_RIIO3_Risk_And_Volumes'!AL61,0)&lt;0,"Error",IFERROR('N2.4_RIIO3_Risk_Comp'!AB61/'N2.3_RIIO3_Risk_And_Volumes'!AL61,0))</f>
        <v>0</v>
      </c>
      <c r="BH61" s="172">
        <f>IF(IFERROR('N2.4_RIIO3_Risk_Comp'!AC61/'N2.3_RIIO3_Risk_And_Volumes'!AM61,0)&lt;0,"Error",IFERROR('N2.4_RIIO3_Risk_Comp'!AC61/'N2.3_RIIO3_Risk_And_Volumes'!AM61,0))</f>
        <v>0</v>
      </c>
      <c r="BI61" s="172">
        <f>IF(IFERROR('N2.4_RIIO3_Risk_Comp'!AD61/'N2.3_RIIO3_Risk_And_Volumes'!AN61,0)&lt;0,"Error",IFERROR('N2.4_RIIO3_Risk_Comp'!AD61/'N2.3_RIIO3_Risk_And_Volumes'!AN61,0))</f>
        <v>0</v>
      </c>
      <c r="BJ61" s="172">
        <f>IF(IFERROR('N2.4_RIIO3_Risk_Comp'!AE61/'N2.3_RIIO3_Risk_And_Volumes'!AO61,0)&lt;0,"Error",IFERROR('N2.4_RIIO3_Risk_Comp'!AE61/'N2.3_RIIO3_Risk_And_Volumes'!AO61,0))</f>
        <v>0</v>
      </c>
      <c r="BK61" s="172">
        <f>IF(IFERROR('N2.4_RIIO3_Risk_Comp'!AF61/'N2.3_RIIO3_Risk_And_Volumes'!AP61,0)&lt;0,"Error",IFERROR('N2.4_RIIO3_Risk_Comp'!AF61/'N2.3_RIIO3_Risk_And_Volumes'!AP61,0))</f>
        <v>0</v>
      </c>
      <c r="BL61" s="172">
        <f>IF(IFERROR('N2.4_RIIO3_Risk_Comp'!AG61/'N2.3_RIIO3_Risk_And_Volumes'!AQ61,0)&lt;0,"Error",IFERROR('N2.4_RIIO3_Risk_Comp'!AG61/'N2.3_RIIO3_Risk_And_Volumes'!AQ61,0))</f>
        <v>0</v>
      </c>
      <c r="BM61" s="297">
        <f>IF(IFERROR('N2.4_RIIO3_Risk_Comp'!AH61/'N2.3_RIIO3_Risk_And_Volumes'!AR61,0)&lt;0,"Error",IFERROR('N2.4_RIIO3_Risk_Comp'!AH61/'N2.3_RIIO3_Risk_And_Volumes'!AR61,0))</f>
        <v>0</v>
      </c>
      <c r="BO61" s="63">
        <f t="shared" si="10"/>
        <v>0</v>
      </c>
      <c r="BP61" s="63">
        <f t="shared" si="11"/>
        <v>0</v>
      </c>
      <c r="BQ61" s="63">
        <f t="shared" si="12"/>
        <v>0</v>
      </c>
      <c r="BR61" s="63">
        <f>IF(IFERROR(BO61/'N2.3_RIIO3_Risk_And_Volumes'!BN61,0)&lt;0,"Error",IFERROR(BO61/'N2.3_RIIO3_Risk_And_Volumes'!BN61,0))</f>
        <v>0</v>
      </c>
      <c r="BS61" s="63">
        <f>IF(IFERROR('N2.4_RIIO3_Risk_Comp'!BP61/'N2.3_RIIO3_Risk_And_Volumes'!BP61,0)&lt;0,"Error",IFERROR('N2.4_RIIO3_Risk_Comp'!BP61/'N2.3_RIIO3_Risk_And_Volumes'!BP61,0))</f>
        <v>0</v>
      </c>
      <c r="BT61" s="63">
        <f>IF(IFERROR('N2.4_RIIO3_Risk_Comp'!BQ61/'N2.3_RIIO3_Risk_And_Volumes'!BR61,0)&lt;0,"Error",IFERROR('N2.4_RIIO3_Risk_Comp'!BQ61/'N2.3_RIIO3_Risk_And_Volumes'!BR61,0))</f>
        <v>0</v>
      </c>
    </row>
    <row r="62" spans="1:72" hidden="1">
      <c r="A62" t="s">
        <v>959</v>
      </c>
      <c r="B62" s="108" t="s">
        <v>389</v>
      </c>
      <c r="C62" s="144" t="str">
        <f>IF($D$2="ET",VLOOKUP(B62,'N0.7_Lookup_References'!$E$13:$K$71,2,FALSE),IF('N2.1_Network_Risk_Summary'!$C$2="GD",VLOOKUP(B62,'N0.7_Lookup_References'!$E$13:$K$73,4,FALSE),IF($D$2="GT",VLOOKUP(B62,'N0.7_Lookup_References'!$E$13:$K$71,6,FALSE),"")))</f>
        <v>No entry required</v>
      </c>
      <c r="D62" s="163" t="s">
        <v>441</v>
      </c>
      <c r="E62" s="289"/>
      <c r="F62" s="247"/>
      <c r="G62" s="247"/>
      <c r="H62" s="247"/>
      <c r="I62" s="247"/>
      <c r="J62" s="247"/>
      <c r="K62" s="247"/>
      <c r="L62" s="247"/>
      <c r="M62" s="247"/>
      <c r="N62" s="290"/>
      <c r="O62" s="289"/>
      <c r="P62" s="247"/>
      <c r="Q62" s="247"/>
      <c r="R62" s="247"/>
      <c r="S62" s="247"/>
      <c r="T62" s="247"/>
      <c r="U62" s="247"/>
      <c r="V62" s="247"/>
      <c r="W62" s="247"/>
      <c r="X62" s="290"/>
      <c r="Y62" s="289"/>
      <c r="Z62" s="247"/>
      <c r="AA62" s="247"/>
      <c r="AB62" s="247"/>
      <c r="AC62" s="247"/>
      <c r="AD62" s="247"/>
      <c r="AE62" s="247"/>
      <c r="AF62" s="247"/>
      <c r="AG62" s="247"/>
      <c r="AH62" s="290"/>
      <c r="AJ62" s="296">
        <f>IF(IFERROR(E62/'N2.3_RIIO3_Risk_And_Volumes'!$E62,0)&lt;0,"Error",IFERROR(E62/'N2.3_RIIO3_Risk_And_Volumes'!$E62,0))</f>
        <v>0</v>
      </c>
      <c r="AK62" s="172">
        <f>IF(IFERROR(F62/'N2.3_RIIO3_Risk_And_Volumes'!F62,0)&lt;0,"Error",IFERROR(F62/'N2.3_RIIO3_Risk_And_Volumes'!F62,0))</f>
        <v>0</v>
      </c>
      <c r="AL62" s="172">
        <f>IF(IFERROR(G62/'N2.3_RIIO3_Risk_And_Volumes'!G62,0)&lt;0,"Error",IFERROR(G62/'N2.3_RIIO3_Risk_And_Volumes'!G62,0))</f>
        <v>0</v>
      </c>
      <c r="AM62" s="172">
        <f>IF(IFERROR(H62/'N2.3_RIIO3_Risk_And_Volumes'!H62,0)&lt;0,"Error",IFERROR(H62/'N2.3_RIIO3_Risk_And_Volumes'!H62,0))</f>
        <v>0</v>
      </c>
      <c r="AN62" s="172">
        <f>IF(IFERROR(I62/'N2.3_RIIO3_Risk_And_Volumes'!I62,0)&lt;0,"Error",IFERROR(I62/'N2.3_RIIO3_Risk_And_Volumes'!I62,0))</f>
        <v>0</v>
      </c>
      <c r="AO62" s="172">
        <f>IF(IFERROR(J62/'N2.3_RIIO3_Risk_And_Volumes'!J62,0)&lt;0,"Error",IFERROR(J62/'N2.3_RIIO3_Risk_And_Volumes'!J62,0))</f>
        <v>0</v>
      </c>
      <c r="AP62" s="172">
        <f>IF(IFERROR(K62/'N2.3_RIIO3_Risk_And_Volumes'!K62,0)&lt;0,"Error",IFERROR(K62/'N2.3_RIIO3_Risk_And_Volumes'!K62,0))</f>
        <v>0</v>
      </c>
      <c r="AQ62" s="172">
        <f>IF(IFERROR(L62/'N2.3_RIIO3_Risk_And_Volumes'!L62,0)&lt;0,"Error",IFERROR(L62/'N2.3_RIIO3_Risk_And_Volumes'!L62,0))</f>
        <v>0</v>
      </c>
      <c r="AR62" s="172">
        <f>IF(IFERROR(M62/'N2.3_RIIO3_Risk_And_Volumes'!M62,0)&lt;0,"Error",IFERROR(M62/'N2.3_RIIO3_Risk_And_Volumes'!M62,0))</f>
        <v>0</v>
      </c>
      <c r="AS62" s="297">
        <f>IF(IFERROR(N62/'N2.3_RIIO3_Risk_And_Volumes'!N62,0)&lt;0,"Error",IFERROR(N62/'N2.3_RIIO3_Risk_And_Volumes'!N62,0))</f>
        <v>0</v>
      </c>
      <c r="AT62" s="296">
        <f>IF(IFERROR('N2.4_RIIO3_Risk_Comp'!O62/'N2.3_RIIO3_Risk_And_Volumes'!O62,0)&lt;0,"Error",IFERROR('N2.4_RIIO3_Risk_Comp'!O62/'N2.3_RIIO3_Risk_And_Volumes'!O62,0))</f>
        <v>0</v>
      </c>
      <c r="AU62" s="172">
        <f>IF(IFERROR('N2.4_RIIO3_Risk_Comp'!P62/'N2.3_RIIO3_Risk_And_Volumes'!P62,0)&lt;0,"Error",IFERROR('N2.4_RIIO3_Risk_Comp'!P62/'N2.3_RIIO3_Risk_And_Volumes'!P62,0))</f>
        <v>0</v>
      </c>
      <c r="AV62" s="172">
        <f>IF(IFERROR('N2.4_RIIO3_Risk_Comp'!Q62/'N2.3_RIIO3_Risk_And_Volumes'!Q62,0)&lt;0,"Error",IFERROR('N2.4_RIIO3_Risk_Comp'!Q62/'N2.3_RIIO3_Risk_And_Volumes'!Q62,0))</f>
        <v>0</v>
      </c>
      <c r="AW62" s="172">
        <f>IF(IFERROR('N2.4_RIIO3_Risk_Comp'!R62/'N2.3_RIIO3_Risk_And_Volumes'!R62,0)&lt;0,"Error",IFERROR('N2.4_RIIO3_Risk_Comp'!R62/'N2.3_RIIO3_Risk_And_Volumes'!R62,0))</f>
        <v>0</v>
      </c>
      <c r="AX62" s="172">
        <f>IF(IFERROR('N2.4_RIIO3_Risk_Comp'!S62/'N2.3_RIIO3_Risk_And_Volumes'!S62,0)&lt;0,"Error",IFERROR('N2.4_RIIO3_Risk_Comp'!S62/'N2.3_RIIO3_Risk_And_Volumes'!S62,0))</f>
        <v>0</v>
      </c>
      <c r="AY62" s="172">
        <f>IF(IFERROR('N2.4_RIIO3_Risk_Comp'!T62/'N2.3_RIIO3_Risk_And_Volumes'!T62,0)&lt;0,"Error",IFERROR('N2.4_RIIO3_Risk_Comp'!T62/'N2.3_RIIO3_Risk_And_Volumes'!T62,0))</f>
        <v>0</v>
      </c>
      <c r="AZ62" s="172">
        <f>IF(IFERROR('N2.4_RIIO3_Risk_Comp'!U62/'N2.3_RIIO3_Risk_And_Volumes'!U62,0)&lt;0,"Error",IFERROR('N2.4_RIIO3_Risk_Comp'!U62/'N2.3_RIIO3_Risk_And_Volumes'!U62,0))</f>
        <v>0</v>
      </c>
      <c r="BA62" s="172">
        <f>IF(IFERROR('N2.4_RIIO3_Risk_Comp'!V62/'N2.3_RIIO3_Risk_And_Volumes'!V62,0)&lt;0,"Error",IFERROR('N2.4_RIIO3_Risk_Comp'!V62/'N2.3_RIIO3_Risk_And_Volumes'!V62,0))</f>
        <v>0</v>
      </c>
      <c r="BB62" s="172">
        <f>IF(IFERROR('N2.4_RIIO3_Risk_Comp'!W62/'N2.3_RIIO3_Risk_And_Volumes'!W62,0)&lt;0,"Error",IFERROR('N2.4_RIIO3_Risk_Comp'!W62/'N2.3_RIIO3_Risk_And_Volumes'!W62,0))</f>
        <v>0</v>
      </c>
      <c r="BC62" s="303">
        <f>IF(IFERROR('N2.4_RIIO3_Risk_Comp'!X62/'N2.3_RIIO3_Risk_And_Volumes'!X62,0)&lt;0,"Error",IFERROR('N2.4_RIIO3_Risk_Comp'!X62/'N2.3_RIIO3_Risk_And_Volumes'!X62,0))</f>
        <v>0</v>
      </c>
      <c r="BD62" s="296">
        <f>IF(IFERROR('N2.4_RIIO3_Risk_Comp'!Y62/'N2.3_RIIO3_Risk_And_Volumes'!AI62,0)&lt;0,"Error",IFERROR('N2.4_RIIO3_Risk_Comp'!Y62/'N2.3_RIIO3_Risk_And_Volumes'!AI62,0))</f>
        <v>0</v>
      </c>
      <c r="BE62" s="172">
        <f>IF(IFERROR('N2.4_RIIO3_Risk_Comp'!Z62/'N2.3_RIIO3_Risk_And_Volumes'!AJ62,0)&lt;0,"Error",IFERROR('N2.4_RIIO3_Risk_Comp'!Z62/'N2.3_RIIO3_Risk_And_Volumes'!AJ62,0))</f>
        <v>0</v>
      </c>
      <c r="BF62" s="172">
        <f>IF(IFERROR('N2.4_RIIO3_Risk_Comp'!AA62/'N2.3_RIIO3_Risk_And_Volumes'!AK62,0)&lt;0,"Error",IFERROR('N2.4_RIIO3_Risk_Comp'!AA62/'N2.3_RIIO3_Risk_And_Volumes'!AK62,0))</f>
        <v>0</v>
      </c>
      <c r="BG62" s="172">
        <f>IF(IFERROR('N2.4_RIIO3_Risk_Comp'!AB62/'N2.3_RIIO3_Risk_And_Volumes'!AL62,0)&lt;0,"Error",IFERROR('N2.4_RIIO3_Risk_Comp'!AB62/'N2.3_RIIO3_Risk_And_Volumes'!AL62,0))</f>
        <v>0</v>
      </c>
      <c r="BH62" s="172">
        <f>IF(IFERROR('N2.4_RIIO3_Risk_Comp'!AC62/'N2.3_RIIO3_Risk_And_Volumes'!AM62,0)&lt;0,"Error",IFERROR('N2.4_RIIO3_Risk_Comp'!AC62/'N2.3_RIIO3_Risk_And_Volumes'!AM62,0))</f>
        <v>0</v>
      </c>
      <c r="BI62" s="172">
        <f>IF(IFERROR('N2.4_RIIO3_Risk_Comp'!AD62/'N2.3_RIIO3_Risk_And_Volumes'!AN62,0)&lt;0,"Error",IFERROR('N2.4_RIIO3_Risk_Comp'!AD62/'N2.3_RIIO3_Risk_And_Volumes'!AN62,0))</f>
        <v>0</v>
      </c>
      <c r="BJ62" s="172">
        <f>IF(IFERROR('N2.4_RIIO3_Risk_Comp'!AE62/'N2.3_RIIO3_Risk_And_Volumes'!AO62,0)&lt;0,"Error",IFERROR('N2.4_RIIO3_Risk_Comp'!AE62/'N2.3_RIIO3_Risk_And_Volumes'!AO62,0))</f>
        <v>0</v>
      </c>
      <c r="BK62" s="172">
        <f>IF(IFERROR('N2.4_RIIO3_Risk_Comp'!AF62/'N2.3_RIIO3_Risk_And_Volumes'!AP62,0)&lt;0,"Error",IFERROR('N2.4_RIIO3_Risk_Comp'!AF62/'N2.3_RIIO3_Risk_And_Volumes'!AP62,0))</f>
        <v>0</v>
      </c>
      <c r="BL62" s="172">
        <f>IF(IFERROR('N2.4_RIIO3_Risk_Comp'!AG62/'N2.3_RIIO3_Risk_And_Volumes'!AQ62,0)&lt;0,"Error",IFERROR('N2.4_RIIO3_Risk_Comp'!AG62/'N2.3_RIIO3_Risk_And_Volumes'!AQ62,0))</f>
        <v>0</v>
      </c>
      <c r="BM62" s="297">
        <f>IF(IFERROR('N2.4_RIIO3_Risk_Comp'!AH62/'N2.3_RIIO3_Risk_And_Volumes'!AR62,0)&lt;0,"Error",IFERROR('N2.4_RIIO3_Risk_Comp'!AH62/'N2.3_RIIO3_Risk_And_Volumes'!AR62,0))</f>
        <v>0</v>
      </c>
      <c r="BO62" s="63">
        <f t="shared" si="10"/>
        <v>0</v>
      </c>
      <c r="BP62" s="63">
        <f t="shared" si="11"/>
        <v>0</v>
      </c>
      <c r="BQ62" s="63">
        <f t="shared" si="12"/>
        <v>0</v>
      </c>
      <c r="BR62" s="63">
        <f>IF(IFERROR(BO62/'N2.3_RIIO3_Risk_And_Volumes'!BN62,0)&lt;0,"Error",IFERROR(BO62/'N2.3_RIIO3_Risk_And_Volumes'!BN62,0))</f>
        <v>0</v>
      </c>
      <c r="BS62" s="63">
        <f>IF(IFERROR('N2.4_RIIO3_Risk_Comp'!BP62/'N2.3_RIIO3_Risk_And_Volumes'!BP62,0)&lt;0,"Error",IFERROR('N2.4_RIIO3_Risk_Comp'!BP62/'N2.3_RIIO3_Risk_And_Volumes'!BP62,0))</f>
        <v>0</v>
      </c>
      <c r="BT62" s="63">
        <f>IF(IFERROR('N2.4_RIIO3_Risk_Comp'!BQ62/'N2.3_RIIO3_Risk_And_Volumes'!BR62,0)&lt;0,"Error",IFERROR('N2.4_RIIO3_Risk_Comp'!BQ62/'N2.3_RIIO3_Risk_And_Volumes'!BR62,0))</f>
        <v>0</v>
      </c>
    </row>
    <row r="63" spans="1:72" hidden="1">
      <c r="A63" t="s">
        <v>959</v>
      </c>
      <c r="B63" s="108" t="s">
        <v>392</v>
      </c>
      <c r="C63" s="144" t="str">
        <f>IF($D$2="ET",VLOOKUP(B63,'N0.7_Lookup_References'!$E$13:$K$71,2,FALSE),IF('N2.1_Network_Risk_Summary'!$C$2="GD",VLOOKUP(B63,'N0.7_Lookup_References'!$E$13:$K$73,4,FALSE),IF($D$2="GT",VLOOKUP(B63,'N0.7_Lookup_References'!$E$13:$K$71,6,FALSE),"")))</f>
        <v>No entry required</v>
      </c>
      <c r="D63" s="163" t="s">
        <v>441</v>
      </c>
      <c r="E63" s="289"/>
      <c r="F63" s="247"/>
      <c r="G63" s="247"/>
      <c r="H63" s="247"/>
      <c r="I63" s="247"/>
      <c r="J63" s="247"/>
      <c r="K63" s="247"/>
      <c r="L63" s="247"/>
      <c r="M63" s="247"/>
      <c r="N63" s="290"/>
      <c r="O63" s="289"/>
      <c r="P63" s="247"/>
      <c r="Q63" s="247"/>
      <c r="R63" s="247"/>
      <c r="S63" s="247"/>
      <c r="T63" s="247"/>
      <c r="U63" s="247"/>
      <c r="V63" s="247"/>
      <c r="W63" s="247"/>
      <c r="X63" s="290"/>
      <c r="Y63" s="289"/>
      <c r="Z63" s="247"/>
      <c r="AA63" s="247"/>
      <c r="AB63" s="247"/>
      <c r="AC63" s="247"/>
      <c r="AD63" s="247"/>
      <c r="AE63" s="247"/>
      <c r="AF63" s="247"/>
      <c r="AG63" s="247"/>
      <c r="AH63" s="290"/>
      <c r="AJ63" s="296">
        <f>IF(IFERROR(E63/'N2.3_RIIO3_Risk_And_Volumes'!$E63,0)&lt;0,"Error",IFERROR(E63/'N2.3_RIIO3_Risk_And_Volumes'!$E63,0))</f>
        <v>0</v>
      </c>
      <c r="AK63" s="172">
        <f>IF(IFERROR(F63/'N2.3_RIIO3_Risk_And_Volumes'!F63,0)&lt;0,"Error",IFERROR(F63/'N2.3_RIIO3_Risk_And_Volumes'!F63,0))</f>
        <v>0</v>
      </c>
      <c r="AL63" s="172">
        <f>IF(IFERROR(G63/'N2.3_RIIO3_Risk_And_Volumes'!G63,0)&lt;0,"Error",IFERROR(G63/'N2.3_RIIO3_Risk_And_Volumes'!G63,0))</f>
        <v>0</v>
      </c>
      <c r="AM63" s="172">
        <f>IF(IFERROR(H63/'N2.3_RIIO3_Risk_And_Volumes'!H63,0)&lt;0,"Error",IFERROR(H63/'N2.3_RIIO3_Risk_And_Volumes'!H63,0))</f>
        <v>0</v>
      </c>
      <c r="AN63" s="172">
        <f>IF(IFERROR(I63/'N2.3_RIIO3_Risk_And_Volumes'!I63,0)&lt;0,"Error",IFERROR(I63/'N2.3_RIIO3_Risk_And_Volumes'!I63,0))</f>
        <v>0</v>
      </c>
      <c r="AO63" s="172">
        <f>IF(IFERROR(J63/'N2.3_RIIO3_Risk_And_Volumes'!J63,0)&lt;0,"Error",IFERROR(J63/'N2.3_RIIO3_Risk_And_Volumes'!J63,0))</f>
        <v>0</v>
      </c>
      <c r="AP63" s="172">
        <f>IF(IFERROR(K63/'N2.3_RIIO3_Risk_And_Volumes'!K63,0)&lt;0,"Error",IFERROR(K63/'N2.3_RIIO3_Risk_And_Volumes'!K63,0))</f>
        <v>0</v>
      </c>
      <c r="AQ63" s="172">
        <f>IF(IFERROR(L63/'N2.3_RIIO3_Risk_And_Volumes'!L63,0)&lt;0,"Error",IFERROR(L63/'N2.3_RIIO3_Risk_And_Volumes'!L63,0))</f>
        <v>0</v>
      </c>
      <c r="AR63" s="172">
        <f>IF(IFERROR(M63/'N2.3_RIIO3_Risk_And_Volumes'!M63,0)&lt;0,"Error",IFERROR(M63/'N2.3_RIIO3_Risk_And_Volumes'!M63,0))</f>
        <v>0</v>
      </c>
      <c r="AS63" s="297">
        <f>IF(IFERROR(N63/'N2.3_RIIO3_Risk_And_Volumes'!N63,0)&lt;0,"Error",IFERROR(N63/'N2.3_RIIO3_Risk_And_Volumes'!N63,0))</f>
        <v>0</v>
      </c>
      <c r="AT63" s="296">
        <f>IF(IFERROR('N2.4_RIIO3_Risk_Comp'!O63/'N2.3_RIIO3_Risk_And_Volumes'!O63,0)&lt;0,"Error",IFERROR('N2.4_RIIO3_Risk_Comp'!O63/'N2.3_RIIO3_Risk_And_Volumes'!O63,0))</f>
        <v>0</v>
      </c>
      <c r="AU63" s="172">
        <f>IF(IFERROR('N2.4_RIIO3_Risk_Comp'!P63/'N2.3_RIIO3_Risk_And_Volumes'!P63,0)&lt;0,"Error",IFERROR('N2.4_RIIO3_Risk_Comp'!P63/'N2.3_RIIO3_Risk_And_Volumes'!P63,0))</f>
        <v>0</v>
      </c>
      <c r="AV63" s="172">
        <f>IF(IFERROR('N2.4_RIIO3_Risk_Comp'!Q63/'N2.3_RIIO3_Risk_And_Volumes'!Q63,0)&lt;0,"Error",IFERROR('N2.4_RIIO3_Risk_Comp'!Q63/'N2.3_RIIO3_Risk_And_Volumes'!Q63,0))</f>
        <v>0</v>
      </c>
      <c r="AW63" s="172">
        <f>IF(IFERROR('N2.4_RIIO3_Risk_Comp'!R63/'N2.3_RIIO3_Risk_And_Volumes'!R63,0)&lt;0,"Error",IFERROR('N2.4_RIIO3_Risk_Comp'!R63/'N2.3_RIIO3_Risk_And_Volumes'!R63,0))</f>
        <v>0</v>
      </c>
      <c r="AX63" s="172">
        <f>IF(IFERROR('N2.4_RIIO3_Risk_Comp'!S63/'N2.3_RIIO3_Risk_And_Volumes'!S63,0)&lt;0,"Error",IFERROR('N2.4_RIIO3_Risk_Comp'!S63/'N2.3_RIIO3_Risk_And_Volumes'!S63,0))</f>
        <v>0</v>
      </c>
      <c r="AY63" s="172">
        <f>IF(IFERROR('N2.4_RIIO3_Risk_Comp'!T63/'N2.3_RIIO3_Risk_And_Volumes'!T63,0)&lt;0,"Error",IFERROR('N2.4_RIIO3_Risk_Comp'!T63/'N2.3_RIIO3_Risk_And_Volumes'!T63,0))</f>
        <v>0</v>
      </c>
      <c r="AZ63" s="172">
        <f>IF(IFERROR('N2.4_RIIO3_Risk_Comp'!U63/'N2.3_RIIO3_Risk_And_Volumes'!U63,0)&lt;0,"Error",IFERROR('N2.4_RIIO3_Risk_Comp'!U63/'N2.3_RIIO3_Risk_And_Volumes'!U63,0))</f>
        <v>0</v>
      </c>
      <c r="BA63" s="172">
        <f>IF(IFERROR('N2.4_RIIO3_Risk_Comp'!V63/'N2.3_RIIO3_Risk_And_Volumes'!V63,0)&lt;0,"Error",IFERROR('N2.4_RIIO3_Risk_Comp'!V63/'N2.3_RIIO3_Risk_And_Volumes'!V63,0))</f>
        <v>0</v>
      </c>
      <c r="BB63" s="172">
        <f>IF(IFERROR('N2.4_RIIO3_Risk_Comp'!W63/'N2.3_RIIO3_Risk_And_Volumes'!W63,0)&lt;0,"Error",IFERROR('N2.4_RIIO3_Risk_Comp'!W63/'N2.3_RIIO3_Risk_And_Volumes'!W63,0))</f>
        <v>0</v>
      </c>
      <c r="BC63" s="303">
        <f>IF(IFERROR('N2.4_RIIO3_Risk_Comp'!X63/'N2.3_RIIO3_Risk_And_Volumes'!X63,0)&lt;0,"Error",IFERROR('N2.4_RIIO3_Risk_Comp'!X63/'N2.3_RIIO3_Risk_And_Volumes'!X63,0))</f>
        <v>0</v>
      </c>
      <c r="BD63" s="296">
        <f>IF(IFERROR('N2.4_RIIO3_Risk_Comp'!Y63/'N2.3_RIIO3_Risk_And_Volumes'!AI63,0)&lt;0,"Error",IFERROR('N2.4_RIIO3_Risk_Comp'!Y63/'N2.3_RIIO3_Risk_And_Volumes'!AI63,0))</f>
        <v>0</v>
      </c>
      <c r="BE63" s="172">
        <f>IF(IFERROR('N2.4_RIIO3_Risk_Comp'!Z63/'N2.3_RIIO3_Risk_And_Volumes'!AJ63,0)&lt;0,"Error",IFERROR('N2.4_RIIO3_Risk_Comp'!Z63/'N2.3_RIIO3_Risk_And_Volumes'!AJ63,0))</f>
        <v>0</v>
      </c>
      <c r="BF63" s="172">
        <f>IF(IFERROR('N2.4_RIIO3_Risk_Comp'!AA63/'N2.3_RIIO3_Risk_And_Volumes'!AK63,0)&lt;0,"Error",IFERROR('N2.4_RIIO3_Risk_Comp'!AA63/'N2.3_RIIO3_Risk_And_Volumes'!AK63,0))</f>
        <v>0</v>
      </c>
      <c r="BG63" s="172">
        <f>IF(IFERROR('N2.4_RIIO3_Risk_Comp'!AB63/'N2.3_RIIO3_Risk_And_Volumes'!AL63,0)&lt;0,"Error",IFERROR('N2.4_RIIO3_Risk_Comp'!AB63/'N2.3_RIIO3_Risk_And_Volumes'!AL63,0))</f>
        <v>0</v>
      </c>
      <c r="BH63" s="172">
        <f>IF(IFERROR('N2.4_RIIO3_Risk_Comp'!AC63/'N2.3_RIIO3_Risk_And_Volumes'!AM63,0)&lt;0,"Error",IFERROR('N2.4_RIIO3_Risk_Comp'!AC63/'N2.3_RIIO3_Risk_And_Volumes'!AM63,0))</f>
        <v>0</v>
      </c>
      <c r="BI63" s="172">
        <f>IF(IFERROR('N2.4_RIIO3_Risk_Comp'!AD63/'N2.3_RIIO3_Risk_And_Volumes'!AN63,0)&lt;0,"Error",IFERROR('N2.4_RIIO3_Risk_Comp'!AD63/'N2.3_RIIO3_Risk_And_Volumes'!AN63,0))</f>
        <v>0</v>
      </c>
      <c r="BJ63" s="172">
        <f>IF(IFERROR('N2.4_RIIO3_Risk_Comp'!AE63/'N2.3_RIIO3_Risk_And_Volumes'!AO63,0)&lt;0,"Error",IFERROR('N2.4_RIIO3_Risk_Comp'!AE63/'N2.3_RIIO3_Risk_And_Volumes'!AO63,0))</f>
        <v>0</v>
      </c>
      <c r="BK63" s="172">
        <f>IF(IFERROR('N2.4_RIIO3_Risk_Comp'!AF63/'N2.3_RIIO3_Risk_And_Volumes'!AP63,0)&lt;0,"Error",IFERROR('N2.4_RIIO3_Risk_Comp'!AF63/'N2.3_RIIO3_Risk_And_Volumes'!AP63,0))</f>
        <v>0</v>
      </c>
      <c r="BL63" s="172">
        <f>IF(IFERROR('N2.4_RIIO3_Risk_Comp'!AG63/'N2.3_RIIO3_Risk_And_Volumes'!AQ63,0)&lt;0,"Error",IFERROR('N2.4_RIIO3_Risk_Comp'!AG63/'N2.3_RIIO3_Risk_And_Volumes'!AQ63,0))</f>
        <v>0</v>
      </c>
      <c r="BM63" s="297">
        <f>IF(IFERROR('N2.4_RIIO3_Risk_Comp'!AH63/'N2.3_RIIO3_Risk_And_Volumes'!AR63,0)&lt;0,"Error",IFERROR('N2.4_RIIO3_Risk_Comp'!AH63/'N2.3_RIIO3_Risk_And_Volumes'!AR63,0))</f>
        <v>0</v>
      </c>
      <c r="BO63" s="63">
        <f t="shared" si="10"/>
        <v>0</v>
      </c>
      <c r="BP63" s="63">
        <f t="shared" si="11"/>
        <v>0</v>
      </c>
      <c r="BQ63" s="63">
        <f t="shared" si="12"/>
        <v>0</v>
      </c>
      <c r="BR63" s="63">
        <f>IF(IFERROR(BO63/'N2.3_RIIO3_Risk_And_Volumes'!BN63,0)&lt;0,"Error",IFERROR(BO63/'N2.3_RIIO3_Risk_And_Volumes'!BN63,0))</f>
        <v>0</v>
      </c>
      <c r="BS63" s="63">
        <f>IF(IFERROR('N2.4_RIIO3_Risk_Comp'!BP63/'N2.3_RIIO3_Risk_And_Volumes'!BP63,0)&lt;0,"Error",IFERROR('N2.4_RIIO3_Risk_Comp'!BP63/'N2.3_RIIO3_Risk_And_Volumes'!BP63,0))</f>
        <v>0</v>
      </c>
      <c r="BT63" s="63">
        <f>IF(IFERROR('N2.4_RIIO3_Risk_Comp'!BQ63/'N2.3_RIIO3_Risk_And_Volumes'!BR63,0)&lt;0,"Error",IFERROR('N2.4_RIIO3_Risk_Comp'!BQ63/'N2.3_RIIO3_Risk_And_Volumes'!BR63,0))</f>
        <v>0</v>
      </c>
    </row>
    <row r="64" spans="1:72" hidden="1">
      <c r="A64" t="s">
        <v>959</v>
      </c>
      <c r="B64" s="108" t="s">
        <v>395</v>
      </c>
      <c r="C64" s="144" t="str">
        <f>IF($D$2="ET",VLOOKUP(B64,'N0.7_Lookup_References'!$E$13:$K$71,2,FALSE),IF('N2.1_Network_Risk_Summary'!$C$2="GD",VLOOKUP(B64,'N0.7_Lookup_References'!$E$13:$K$73,4,FALSE),IF($D$2="GT",VLOOKUP(B64,'N0.7_Lookup_References'!$E$13:$K$71,6,FALSE),"")))</f>
        <v>No entry required</v>
      </c>
      <c r="D64" s="163" t="s">
        <v>441</v>
      </c>
      <c r="E64" s="289"/>
      <c r="F64" s="247"/>
      <c r="G64" s="247"/>
      <c r="H64" s="247"/>
      <c r="I64" s="247"/>
      <c r="J64" s="247"/>
      <c r="K64" s="247"/>
      <c r="L64" s="247"/>
      <c r="M64" s="247"/>
      <c r="N64" s="290"/>
      <c r="O64" s="289"/>
      <c r="P64" s="247"/>
      <c r="Q64" s="247"/>
      <c r="R64" s="247"/>
      <c r="S64" s="247"/>
      <c r="T64" s="247"/>
      <c r="U64" s="247"/>
      <c r="V64" s="247"/>
      <c r="W64" s="247"/>
      <c r="X64" s="290"/>
      <c r="Y64" s="289"/>
      <c r="Z64" s="247"/>
      <c r="AA64" s="247"/>
      <c r="AB64" s="247"/>
      <c r="AC64" s="247"/>
      <c r="AD64" s="247"/>
      <c r="AE64" s="247"/>
      <c r="AF64" s="247"/>
      <c r="AG64" s="247"/>
      <c r="AH64" s="290"/>
      <c r="AJ64" s="296">
        <f>IF(IFERROR(E64/'N2.3_RIIO3_Risk_And_Volumes'!$E64,0)&lt;0,"Error",IFERROR(E64/'N2.3_RIIO3_Risk_And_Volumes'!$E64,0))</f>
        <v>0</v>
      </c>
      <c r="AK64" s="172">
        <f>IF(IFERROR(F64/'N2.3_RIIO3_Risk_And_Volumes'!F64,0)&lt;0,"Error",IFERROR(F64/'N2.3_RIIO3_Risk_And_Volumes'!F64,0))</f>
        <v>0</v>
      </c>
      <c r="AL64" s="172">
        <f>IF(IFERROR(G64/'N2.3_RIIO3_Risk_And_Volumes'!G64,0)&lt;0,"Error",IFERROR(G64/'N2.3_RIIO3_Risk_And_Volumes'!G64,0))</f>
        <v>0</v>
      </c>
      <c r="AM64" s="172">
        <f>IF(IFERROR(H64/'N2.3_RIIO3_Risk_And_Volumes'!H64,0)&lt;0,"Error",IFERROR(H64/'N2.3_RIIO3_Risk_And_Volumes'!H64,0))</f>
        <v>0</v>
      </c>
      <c r="AN64" s="172">
        <f>IF(IFERROR(I64/'N2.3_RIIO3_Risk_And_Volumes'!I64,0)&lt;0,"Error",IFERROR(I64/'N2.3_RIIO3_Risk_And_Volumes'!I64,0))</f>
        <v>0</v>
      </c>
      <c r="AO64" s="172">
        <f>IF(IFERROR(J64/'N2.3_RIIO3_Risk_And_Volumes'!J64,0)&lt;0,"Error",IFERROR(J64/'N2.3_RIIO3_Risk_And_Volumes'!J64,0))</f>
        <v>0</v>
      </c>
      <c r="AP64" s="172">
        <f>IF(IFERROR(K64/'N2.3_RIIO3_Risk_And_Volumes'!K64,0)&lt;0,"Error",IFERROR(K64/'N2.3_RIIO3_Risk_And_Volumes'!K64,0))</f>
        <v>0</v>
      </c>
      <c r="AQ64" s="172">
        <f>IF(IFERROR(L64/'N2.3_RIIO3_Risk_And_Volumes'!L64,0)&lt;0,"Error",IFERROR(L64/'N2.3_RIIO3_Risk_And_Volumes'!L64,0))</f>
        <v>0</v>
      </c>
      <c r="AR64" s="172">
        <f>IF(IFERROR(M64/'N2.3_RIIO3_Risk_And_Volumes'!M64,0)&lt;0,"Error",IFERROR(M64/'N2.3_RIIO3_Risk_And_Volumes'!M64,0))</f>
        <v>0</v>
      </c>
      <c r="AS64" s="297">
        <f>IF(IFERROR(N64/'N2.3_RIIO3_Risk_And_Volumes'!N64,0)&lt;0,"Error",IFERROR(N64/'N2.3_RIIO3_Risk_And_Volumes'!N64,0))</f>
        <v>0</v>
      </c>
      <c r="AT64" s="296">
        <f>IF(IFERROR('N2.4_RIIO3_Risk_Comp'!O64/'N2.3_RIIO3_Risk_And_Volumes'!O64,0)&lt;0,"Error",IFERROR('N2.4_RIIO3_Risk_Comp'!O64/'N2.3_RIIO3_Risk_And_Volumes'!O64,0))</f>
        <v>0</v>
      </c>
      <c r="AU64" s="172">
        <f>IF(IFERROR('N2.4_RIIO3_Risk_Comp'!P64/'N2.3_RIIO3_Risk_And_Volumes'!P64,0)&lt;0,"Error",IFERROR('N2.4_RIIO3_Risk_Comp'!P64/'N2.3_RIIO3_Risk_And_Volumes'!P64,0))</f>
        <v>0</v>
      </c>
      <c r="AV64" s="172">
        <f>IF(IFERROR('N2.4_RIIO3_Risk_Comp'!Q64/'N2.3_RIIO3_Risk_And_Volumes'!Q64,0)&lt;0,"Error",IFERROR('N2.4_RIIO3_Risk_Comp'!Q64/'N2.3_RIIO3_Risk_And_Volumes'!Q64,0))</f>
        <v>0</v>
      </c>
      <c r="AW64" s="172">
        <f>IF(IFERROR('N2.4_RIIO3_Risk_Comp'!R64/'N2.3_RIIO3_Risk_And_Volumes'!R64,0)&lt;0,"Error",IFERROR('N2.4_RIIO3_Risk_Comp'!R64/'N2.3_RIIO3_Risk_And_Volumes'!R64,0))</f>
        <v>0</v>
      </c>
      <c r="AX64" s="172">
        <f>IF(IFERROR('N2.4_RIIO3_Risk_Comp'!S64/'N2.3_RIIO3_Risk_And_Volumes'!S64,0)&lt;0,"Error",IFERROR('N2.4_RIIO3_Risk_Comp'!S64/'N2.3_RIIO3_Risk_And_Volumes'!S64,0))</f>
        <v>0</v>
      </c>
      <c r="AY64" s="172">
        <f>IF(IFERROR('N2.4_RIIO3_Risk_Comp'!T64/'N2.3_RIIO3_Risk_And_Volumes'!T64,0)&lt;0,"Error",IFERROR('N2.4_RIIO3_Risk_Comp'!T64/'N2.3_RIIO3_Risk_And_Volumes'!T64,0))</f>
        <v>0</v>
      </c>
      <c r="AZ64" s="172">
        <f>IF(IFERROR('N2.4_RIIO3_Risk_Comp'!U64/'N2.3_RIIO3_Risk_And_Volumes'!U64,0)&lt;0,"Error",IFERROR('N2.4_RIIO3_Risk_Comp'!U64/'N2.3_RIIO3_Risk_And_Volumes'!U64,0))</f>
        <v>0</v>
      </c>
      <c r="BA64" s="172">
        <f>IF(IFERROR('N2.4_RIIO3_Risk_Comp'!V64/'N2.3_RIIO3_Risk_And_Volumes'!V64,0)&lt;0,"Error",IFERROR('N2.4_RIIO3_Risk_Comp'!V64/'N2.3_RIIO3_Risk_And_Volumes'!V64,0))</f>
        <v>0</v>
      </c>
      <c r="BB64" s="172">
        <f>IF(IFERROR('N2.4_RIIO3_Risk_Comp'!W64/'N2.3_RIIO3_Risk_And_Volumes'!W64,0)&lt;0,"Error",IFERROR('N2.4_RIIO3_Risk_Comp'!W64/'N2.3_RIIO3_Risk_And_Volumes'!W64,0))</f>
        <v>0</v>
      </c>
      <c r="BC64" s="303">
        <f>IF(IFERROR('N2.4_RIIO3_Risk_Comp'!X64/'N2.3_RIIO3_Risk_And_Volumes'!X64,0)&lt;0,"Error",IFERROR('N2.4_RIIO3_Risk_Comp'!X64/'N2.3_RIIO3_Risk_And_Volumes'!X64,0))</f>
        <v>0</v>
      </c>
      <c r="BD64" s="296">
        <f>IF(IFERROR('N2.4_RIIO3_Risk_Comp'!Y64/'N2.3_RIIO3_Risk_And_Volumes'!AI64,0)&lt;0,"Error",IFERROR('N2.4_RIIO3_Risk_Comp'!Y64/'N2.3_RIIO3_Risk_And_Volumes'!AI64,0))</f>
        <v>0</v>
      </c>
      <c r="BE64" s="172">
        <f>IF(IFERROR('N2.4_RIIO3_Risk_Comp'!Z64/'N2.3_RIIO3_Risk_And_Volumes'!AJ64,0)&lt;0,"Error",IFERROR('N2.4_RIIO3_Risk_Comp'!Z64/'N2.3_RIIO3_Risk_And_Volumes'!AJ64,0))</f>
        <v>0</v>
      </c>
      <c r="BF64" s="172">
        <f>IF(IFERROR('N2.4_RIIO3_Risk_Comp'!AA64/'N2.3_RIIO3_Risk_And_Volumes'!AK64,0)&lt;0,"Error",IFERROR('N2.4_RIIO3_Risk_Comp'!AA64/'N2.3_RIIO3_Risk_And_Volumes'!AK64,0))</f>
        <v>0</v>
      </c>
      <c r="BG64" s="172">
        <f>IF(IFERROR('N2.4_RIIO3_Risk_Comp'!AB64/'N2.3_RIIO3_Risk_And_Volumes'!AL64,0)&lt;0,"Error",IFERROR('N2.4_RIIO3_Risk_Comp'!AB64/'N2.3_RIIO3_Risk_And_Volumes'!AL64,0))</f>
        <v>0</v>
      </c>
      <c r="BH64" s="172">
        <f>IF(IFERROR('N2.4_RIIO3_Risk_Comp'!AC64/'N2.3_RIIO3_Risk_And_Volumes'!AM64,0)&lt;0,"Error",IFERROR('N2.4_RIIO3_Risk_Comp'!AC64/'N2.3_RIIO3_Risk_And_Volumes'!AM64,0))</f>
        <v>0</v>
      </c>
      <c r="BI64" s="172">
        <f>IF(IFERROR('N2.4_RIIO3_Risk_Comp'!AD64/'N2.3_RIIO3_Risk_And_Volumes'!AN64,0)&lt;0,"Error",IFERROR('N2.4_RIIO3_Risk_Comp'!AD64/'N2.3_RIIO3_Risk_And_Volumes'!AN64,0))</f>
        <v>0</v>
      </c>
      <c r="BJ64" s="172">
        <f>IF(IFERROR('N2.4_RIIO3_Risk_Comp'!AE64/'N2.3_RIIO3_Risk_And_Volumes'!AO64,0)&lt;0,"Error",IFERROR('N2.4_RIIO3_Risk_Comp'!AE64/'N2.3_RIIO3_Risk_And_Volumes'!AO64,0))</f>
        <v>0</v>
      </c>
      <c r="BK64" s="172">
        <f>IF(IFERROR('N2.4_RIIO3_Risk_Comp'!AF64/'N2.3_RIIO3_Risk_And_Volumes'!AP64,0)&lt;0,"Error",IFERROR('N2.4_RIIO3_Risk_Comp'!AF64/'N2.3_RIIO3_Risk_And_Volumes'!AP64,0))</f>
        <v>0</v>
      </c>
      <c r="BL64" s="172">
        <f>IF(IFERROR('N2.4_RIIO3_Risk_Comp'!AG64/'N2.3_RIIO3_Risk_And_Volumes'!AQ64,0)&lt;0,"Error",IFERROR('N2.4_RIIO3_Risk_Comp'!AG64/'N2.3_RIIO3_Risk_And_Volumes'!AQ64,0))</f>
        <v>0</v>
      </c>
      <c r="BM64" s="297">
        <f>IF(IFERROR('N2.4_RIIO3_Risk_Comp'!AH64/'N2.3_RIIO3_Risk_And_Volumes'!AR64,0)&lt;0,"Error",IFERROR('N2.4_RIIO3_Risk_Comp'!AH64/'N2.3_RIIO3_Risk_And_Volumes'!AR64,0))</f>
        <v>0</v>
      </c>
      <c r="BO64" s="63">
        <f t="shared" si="10"/>
        <v>0</v>
      </c>
      <c r="BP64" s="63">
        <f t="shared" si="11"/>
        <v>0</v>
      </c>
      <c r="BQ64" s="63">
        <f t="shared" si="12"/>
        <v>0</v>
      </c>
      <c r="BR64" s="63">
        <f>IF(IFERROR(BO64/'N2.3_RIIO3_Risk_And_Volumes'!BN64,0)&lt;0,"Error",IFERROR(BO64/'N2.3_RIIO3_Risk_And_Volumes'!BN64,0))</f>
        <v>0</v>
      </c>
      <c r="BS64" s="63">
        <f>IF(IFERROR('N2.4_RIIO3_Risk_Comp'!BP64/'N2.3_RIIO3_Risk_And_Volumes'!BP64,0)&lt;0,"Error",IFERROR('N2.4_RIIO3_Risk_Comp'!BP64/'N2.3_RIIO3_Risk_And_Volumes'!BP64,0))</f>
        <v>0</v>
      </c>
      <c r="BT64" s="63">
        <f>IF(IFERROR('N2.4_RIIO3_Risk_Comp'!BQ64/'N2.3_RIIO3_Risk_And_Volumes'!BR64,0)&lt;0,"Error",IFERROR('N2.4_RIIO3_Risk_Comp'!BQ64/'N2.3_RIIO3_Risk_And_Volumes'!BR64,0))</f>
        <v>0</v>
      </c>
    </row>
    <row r="65" spans="1:72" hidden="1">
      <c r="A65" t="s">
        <v>959</v>
      </c>
      <c r="B65" s="108" t="s">
        <v>397</v>
      </c>
      <c r="C65" s="144" t="str">
        <f>IF($D$2="ET",VLOOKUP(B65,'N0.7_Lookup_References'!$E$13:$K$71,2,FALSE),IF('N2.1_Network_Risk_Summary'!$C$2="GD",VLOOKUP(B65,'N0.7_Lookup_References'!$E$13:$K$73,4,FALSE),IF($D$2="GT",VLOOKUP(B65,'N0.7_Lookup_References'!$E$13:$K$71,6,FALSE),"")))</f>
        <v>No entry required</v>
      </c>
      <c r="D65" s="163" t="s">
        <v>441</v>
      </c>
      <c r="E65" s="289"/>
      <c r="F65" s="247"/>
      <c r="G65" s="247"/>
      <c r="H65" s="247"/>
      <c r="I65" s="247"/>
      <c r="J65" s="247"/>
      <c r="K65" s="247"/>
      <c r="L65" s="247"/>
      <c r="M65" s="247"/>
      <c r="N65" s="290"/>
      <c r="O65" s="289"/>
      <c r="P65" s="247"/>
      <c r="Q65" s="247"/>
      <c r="R65" s="247"/>
      <c r="S65" s="247"/>
      <c r="T65" s="247"/>
      <c r="U65" s="247"/>
      <c r="V65" s="247"/>
      <c r="W65" s="247"/>
      <c r="X65" s="290"/>
      <c r="Y65" s="289"/>
      <c r="Z65" s="247"/>
      <c r="AA65" s="247"/>
      <c r="AB65" s="247"/>
      <c r="AC65" s="247"/>
      <c r="AD65" s="247"/>
      <c r="AE65" s="247"/>
      <c r="AF65" s="247"/>
      <c r="AG65" s="247"/>
      <c r="AH65" s="290"/>
      <c r="AJ65" s="296">
        <f>IF(IFERROR(E65/'N2.3_RIIO3_Risk_And_Volumes'!$E65,0)&lt;0,"Error",IFERROR(E65/'N2.3_RIIO3_Risk_And_Volumes'!$E65,0))</f>
        <v>0</v>
      </c>
      <c r="AK65" s="172">
        <f>IF(IFERROR(F65/'N2.3_RIIO3_Risk_And_Volumes'!F65,0)&lt;0,"Error",IFERROR(F65/'N2.3_RIIO3_Risk_And_Volumes'!F65,0))</f>
        <v>0</v>
      </c>
      <c r="AL65" s="172">
        <f>IF(IFERROR(G65/'N2.3_RIIO3_Risk_And_Volumes'!G65,0)&lt;0,"Error",IFERROR(G65/'N2.3_RIIO3_Risk_And_Volumes'!G65,0))</f>
        <v>0</v>
      </c>
      <c r="AM65" s="172">
        <f>IF(IFERROR(H65/'N2.3_RIIO3_Risk_And_Volumes'!H65,0)&lt;0,"Error",IFERROR(H65/'N2.3_RIIO3_Risk_And_Volumes'!H65,0))</f>
        <v>0</v>
      </c>
      <c r="AN65" s="172">
        <f>IF(IFERROR(I65/'N2.3_RIIO3_Risk_And_Volumes'!I65,0)&lt;0,"Error",IFERROR(I65/'N2.3_RIIO3_Risk_And_Volumes'!I65,0))</f>
        <v>0</v>
      </c>
      <c r="AO65" s="172">
        <f>IF(IFERROR(J65/'N2.3_RIIO3_Risk_And_Volumes'!J65,0)&lt;0,"Error",IFERROR(J65/'N2.3_RIIO3_Risk_And_Volumes'!J65,0))</f>
        <v>0</v>
      </c>
      <c r="AP65" s="172">
        <f>IF(IFERROR(K65/'N2.3_RIIO3_Risk_And_Volumes'!K65,0)&lt;0,"Error",IFERROR(K65/'N2.3_RIIO3_Risk_And_Volumes'!K65,0))</f>
        <v>0</v>
      </c>
      <c r="AQ65" s="172">
        <f>IF(IFERROR(L65/'N2.3_RIIO3_Risk_And_Volumes'!L65,0)&lt;0,"Error",IFERROR(L65/'N2.3_RIIO3_Risk_And_Volumes'!L65,0))</f>
        <v>0</v>
      </c>
      <c r="AR65" s="172">
        <f>IF(IFERROR(M65/'N2.3_RIIO3_Risk_And_Volumes'!M65,0)&lt;0,"Error",IFERROR(M65/'N2.3_RIIO3_Risk_And_Volumes'!M65,0))</f>
        <v>0</v>
      </c>
      <c r="AS65" s="297">
        <f>IF(IFERROR(N65/'N2.3_RIIO3_Risk_And_Volumes'!N65,0)&lt;0,"Error",IFERROR(N65/'N2.3_RIIO3_Risk_And_Volumes'!N65,0))</f>
        <v>0</v>
      </c>
      <c r="AT65" s="296">
        <f>IF(IFERROR('N2.4_RIIO3_Risk_Comp'!O65/'N2.3_RIIO3_Risk_And_Volumes'!O65,0)&lt;0,"Error",IFERROR('N2.4_RIIO3_Risk_Comp'!O65/'N2.3_RIIO3_Risk_And_Volumes'!O65,0))</f>
        <v>0</v>
      </c>
      <c r="AU65" s="172">
        <f>IF(IFERROR('N2.4_RIIO3_Risk_Comp'!P65/'N2.3_RIIO3_Risk_And_Volumes'!P65,0)&lt;0,"Error",IFERROR('N2.4_RIIO3_Risk_Comp'!P65/'N2.3_RIIO3_Risk_And_Volumes'!P65,0))</f>
        <v>0</v>
      </c>
      <c r="AV65" s="172">
        <f>IF(IFERROR('N2.4_RIIO3_Risk_Comp'!Q65/'N2.3_RIIO3_Risk_And_Volumes'!Q65,0)&lt;0,"Error",IFERROR('N2.4_RIIO3_Risk_Comp'!Q65/'N2.3_RIIO3_Risk_And_Volumes'!Q65,0))</f>
        <v>0</v>
      </c>
      <c r="AW65" s="172">
        <f>IF(IFERROR('N2.4_RIIO3_Risk_Comp'!R65/'N2.3_RIIO3_Risk_And_Volumes'!R65,0)&lt;0,"Error",IFERROR('N2.4_RIIO3_Risk_Comp'!R65/'N2.3_RIIO3_Risk_And_Volumes'!R65,0))</f>
        <v>0</v>
      </c>
      <c r="AX65" s="172">
        <f>IF(IFERROR('N2.4_RIIO3_Risk_Comp'!S65/'N2.3_RIIO3_Risk_And_Volumes'!S65,0)&lt;0,"Error",IFERROR('N2.4_RIIO3_Risk_Comp'!S65/'N2.3_RIIO3_Risk_And_Volumes'!S65,0))</f>
        <v>0</v>
      </c>
      <c r="AY65" s="172">
        <f>IF(IFERROR('N2.4_RIIO3_Risk_Comp'!T65/'N2.3_RIIO3_Risk_And_Volumes'!T65,0)&lt;0,"Error",IFERROR('N2.4_RIIO3_Risk_Comp'!T65/'N2.3_RIIO3_Risk_And_Volumes'!T65,0))</f>
        <v>0</v>
      </c>
      <c r="AZ65" s="172">
        <f>IF(IFERROR('N2.4_RIIO3_Risk_Comp'!U65/'N2.3_RIIO3_Risk_And_Volumes'!U65,0)&lt;0,"Error",IFERROR('N2.4_RIIO3_Risk_Comp'!U65/'N2.3_RIIO3_Risk_And_Volumes'!U65,0))</f>
        <v>0</v>
      </c>
      <c r="BA65" s="172">
        <f>IF(IFERROR('N2.4_RIIO3_Risk_Comp'!V65/'N2.3_RIIO3_Risk_And_Volumes'!V65,0)&lt;0,"Error",IFERROR('N2.4_RIIO3_Risk_Comp'!V65/'N2.3_RIIO3_Risk_And_Volumes'!V65,0))</f>
        <v>0</v>
      </c>
      <c r="BB65" s="172">
        <f>IF(IFERROR('N2.4_RIIO3_Risk_Comp'!W65/'N2.3_RIIO3_Risk_And_Volumes'!W65,0)&lt;0,"Error",IFERROR('N2.4_RIIO3_Risk_Comp'!W65/'N2.3_RIIO3_Risk_And_Volumes'!W65,0))</f>
        <v>0</v>
      </c>
      <c r="BC65" s="303">
        <f>IF(IFERROR('N2.4_RIIO3_Risk_Comp'!X65/'N2.3_RIIO3_Risk_And_Volumes'!X65,0)&lt;0,"Error",IFERROR('N2.4_RIIO3_Risk_Comp'!X65/'N2.3_RIIO3_Risk_And_Volumes'!X65,0))</f>
        <v>0</v>
      </c>
      <c r="BD65" s="296">
        <f>IF(IFERROR('N2.4_RIIO3_Risk_Comp'!Y65/'N2.3_RIIO3_Risk_And_Volumes'!AI65,0)&lt;0,"Error",IFERROR('N2.4_RIIO3_Risk_Comp'!Y65/'N2.3_RIIO3_Risk_And_Volumes'!AI65,0))</f>
        <v>0</v>
      </c>
      <c r="BE65" s="172">
        <f>IF(IFERROR('N2.4_RIIO3_Risk_Comp'!Z65/'N2.3_RIIO3_Risk_And_Volumes'!AJ65,0)&lt;0,"Error",IFERROR('N2.4_RIIO3_Risk_Comp'!Z65/'N2.3_RIIO3_Risk_And_Volumes'!AJ65,0))</f>
        <v>0</v>
      </c>
      <c r="BF65" s="172">
        <f>IF(IFERROR('N2.4_RIIO3_Risk_Comp'!AA65/'N2.3_RIIO3_Risk_And_Volumes'!AK65,0)&lt;0,"Error",IFERROR('N2.4_RIIO3_Risk_Comp'!AA65/'N2.3_RIIO3_Risk_And_Volumes'!AK65,0))</f>
        <v>0</v>
      </c>
      <c r="BG65" s="172">
        <f>IF(IFERROR('N2.4_RIIO3_Risk_Comp'!AB65/'N2.3_RIIO3_Risk_And_Volumes'!AL65,0)&lt;0,"Error",IFERROR('N2.4_RIIO3_Risk_Comp'!AB65/'N2.3_RIIO3_Risk_And_Volumes'!AL65,0))</f>
        <v>0</v>
      </c>
      <c r="BH65" s="172">
        <f>IF(IFERROR('N2.4_RIIO3_Risk_Comp'!AC65/'N2.3_RIIO3_Risk_And_Volumes'!AM65,0)&lt;0,"Error",IFERROR('N2.4_RIIO3_Risk_Comp'!AC65/'N2.3_RIIO3_Risk_And_Volumes'!AM65,0))</f>
        <v>0</v>
      </c>
      <c r="BI65" s="172">
        <f>IF(IFERROR('N2.4_RIIO3_Risk_Comp'!AD65/'N2.3_RIIO3_Risk_And_Volumes'!AN65,0)&lt;0,"Error",IFERROR('N2.4_RIIO3_Risk_Comp'!AD65/'N2.3_RIIO3_Risk_And_Volumes'!AN65,0))</f>
        <v>0</v>
      </c>
      <c r="BJ65" s="172">
        <f>IF(IFERROR('N2.4_RIIO3_Risk_Comp'!AE65/'N2.3_RIIO3_Risk_And_Volumes'!AO65,0)&lt;0,"Error",IFERROR('N2.4_RIIO3_Risk_Comp'!AE65/'N2.3_RIIO3_Risk_And_Volumes'!AO65,0))</f>
        <v>0</v>
      </c>
      <c r="BK65" s="172">
        <f>IF(IFERROR('N2.4_RIIO3_Risk_Comp'!AF65/'N2.3_RIIO3_Risk_And_Volumes'!AP65,0)&lt;0,"Error",IFERROR('N2.4_RIIO3_Risk_Comp'!AF65/'N2.3_RIIO3_Risk_And_Volumes'!AP65,0))</f>
        <v>0</v>
      </c>
      <c r="BL65" s="172">
        <f>IF(IFERROR('N2.4_RIIO3_Risk_Comp'!AG65/'N2.3_RIIO3_Risk_And_Volumes'!AQ65,0)&lt;0,"Error",IFERROR('N2.4_RIIO3_Risk_Comp'!AG65/'N2.3_RIIO3_Risk_And_Volumes'!AQ65,0))</f>
        <v>0</v>
      </c>
      <c r="BM65" s="297">
        <f>IF(IFERROR('N2.4_RIIO3_Risk_Comp'!AH65/'N2.3_RIIO3_Risk_And_Volumes'!AR65,0)&lt;0,"Error",IFERROR('N2.4_RIIO3_Risk_Comp'!AH65/'N2.3_RIIO3_Risk_And_Volumes'!AR65,0))</f>
        <v>0</v>
      </c>
      <c r="BO65" s="63">
        <f t="shared" si="10"/>
        <v>0</v>
      </c>
      <c r="BP65" s="63">
        <f t="shared" si="11"/>
        <v>0</v>
      </c>
      <c r="BQ65" s="63">
        <f t="shared" si="12"/>
        <v>0</v>
      </c>
      <c r="BR65" s="63">
        <f>IF(IFERROR(BO65/'N2.3_RIIO3_Risk_And_Volumes'!BN65,0)&lt;0,"Error",IFERROR(BO65/'N2.3_RIIO3_Risk_And_Volumes'!BN65,0))</f>
        <v>0</v>
      </c>
      <c r="BS65" s="63">
        <f>IF(IFERROR('N2.4_RIIO3_Risk_Comp'!BP65/'N2.3_RIIO3_Risk_And_Volumes'!BP65,0)&lt;0,"Error",IFERROR('N2.4_RIIO3_Risk_Comp'!BP65/'N2.3_RIIO3_Risk_And_Volumes'!BP65,0))</f>
        <v>0</v>
      </c>
      <c r="BT65" s="63">
        <f>IF(IFERROR('N2.4_RIIO3_Risk_Comp'!BQ65/'N2.3_RIIO3_Risk_And_Volumes'!BR65,0)&lt;0,"Error",IFERROR('N2.4_RIIO3_Risk_Comp'!BQ65/'N2.3_RIIO3_Risk_And_Volumes'!BR65,0))</f>
        <v>0</v>
      </c>
    </row>
    <row r="66" spans="1:72" hidden="1">
      <c r="A66" t="s">
        <v>959</v>
      </c>
      <c r="B66" s="108" t="s">
        <v>399</v>
      </c>
      <c r="C66" s="144" t="str">
        <f>IF($D$2="ET",VLOOKUP(B66,'N0.7_Lookup_References'!$E$13:$K$71,2,FALSE),IF('N2.1_Network_Risk_Summary'!$C$2="GD",VLOOKUP(B66,'N0.7_Lookup_References'!$E$13:$K$73,4,FALSE),IF($D$2="GT",VLOOKUP(B66,'N0.7_Lookup_References'!$E$13:$K$71,6,FALSE),"")))</f>
        <v>No entry required</v>
      </c>
      <c r="D66" s="163" t="s">
        <v>441</v>
      </c>
      <c r="E66" s="289"/>
      <c r="F66" s="247"/>
      <c r="G66" s="247"/>
      <c r="H66" s="247"/>
      <c r="I66" s="247"/>
      <c r="J66" s="247"/>
      <c r="K66" s="247"/>
      <c r="L66" s="247"/>
      <c r="M66" s="247"/>
      <c r="N66" s="290"/>
      <c r="O66" s="289"/>
      <c r="P66" s="247"/>
      <c r="Q66" s="247"/>
      <c r="R66" s="247"/>
      <c r="S66" s="247"/>
      <c r="T66" s="247"/>
      <c r="U66" s="247"/>
      <c r="V66" s="247"/>
      <c r="W66" s="247"/>
      <c r="X66" s="290"/>
      <c r="Y66" s="289"/>
      <c r="Z66" s="247"/>
      <c r="AA66" s="247"/>
      <c r="AB66" s="247"/>
      <c r="AC66" s="247"/>
      <c r="AD66" s="247"/>
      <c r="AE66" s="247"/>
      <c r="AF66" s="247"/>
      <c r="AG66" s="247"/>
      <c r="AH66" s="290"/>
      <c r="AJ66" s="296">
        <f>IF(IFERROR(E66/'N2.3_RIIO3_Risk_And_Volumes'!$E66,0)&lt;0,"Error",IFERROR(E66/'N2.3_RIIO3_Risk_And_Volumes'!$E66,0))</f>
        <v>0</v>
      </c>
      <c r="AK66" s="172">
        <f>IF(IFERROR(F66/'N2.3_RIIO3_Risk_And_Volumes'!F66,0)&lt;0,"Error",IFERROR(F66/'N2.3_RIIO3_Risk_And_Volumes'!F66,0))</f>
        <v>0</v>
      </c>
      <c r="AL66" s="172">
        <f>IF(IFERROR(G66/'N2.3_RIIO3_Risk_And_Volumes'!G66,0)&lt;0,"Error",IFERROR(G66/'N2.3_RIIO3_Risk_And_Volumes'!G66,0))</f>
        <v>0</v>
      </c>
      <c r="AM66" s="172">
        <f>IF(IFERROR(H66/'N2.3_RIIO3_Risk_And_Volumes'!H66,0)&lt;0,"Error",IFERROR(H66/'N2.3_RIIO3_Risk_And_Volumes'!H66,0))</f>
        <v>0</v>
      </c>
      <c r="AN66" s="172">
        <f>IF(IFERROR(I66/'N2.3_RIIO3_Risk_And_Volumes'!I66,0)&lt;0,"Error",IFERROR(I66/'N2.3_RIIO3_Risk_And_Volumes'!I66,0))</f>
        <v>0</v>
      </c>
      <c r="AO66" s="172">
        <f>IF(IFERROR(J66/'N2.3_RIIO3_Risk_And_Volumes'!J66,0)&lt;0,"Error",IFERROR(J66/'N2.3_RIIO3_Risk_And_Volumes'!J66,0))</f>
        <v>0</v>
      </c>
      <c r="AP66" s="172">
        <f>IF(IFERROR(K66/'N2.3_RIIO3_Risk_And_Volumes'!K66,0)&lt;0,"Error",IFERROR(K66/'N2.3_RIIO3_Risk_And_Volumes'!K66,0))</f>
        <v>0</v>
      </c>
      <c r="AQ66" s="172">
        <f>IF(IFERROR(L66/'N2.3_RIIO3_Risk_And_Volumes'!L66,0)&lt;0,"Error",IFERROR(L66/'N2.3_RIIO3_Risk_And_Volumes'!L66,0))</f>
        <v>0</v>
      </c>
      <c r="AR66" s="172">
        <f>IF(IFERROR(M66/'N2.3_RIIO3_Risk_And_Volumes'!M66,0)&lt;0,"Error",IFERROR(M66/'N2.3_RIIO3_Risk_And_Volumes'!M66,0))</f>
        <v>0</v>
      </c>
      <c r="AS66" s="297">
        <f>IF(IFERROR(N66/'N2.3_RIIO3_Risk_And_Volumes'!N66,0)&lt;0,"Error",IFERROR(N66/'N2.3_RIIO3_Risk_And_Volumes'!N66,0))</f>
        <v>0</v>
      </c>
      <c r="AT66" s="296">
        <f>IF(IFERROR('N2.4_RIIO3_Risk_Comp'!O66/'N2.3_RIIO3_Risk_And_Volumes'!O66,0)&lt;0,"Error",IFERROR('N2.4_RIIO3_Risk_Comp'!O66/'N2.3_RIIO3_Risk_And_Volumes'!O66,0))</f>
        <v>0</v>
      </c>
      <c r="AU66" s="172">
        <f>IF(IFERROR('N2.4_RIIO3_Risk_Comp'!P66/'N2.3_RIIO3_Risk_And_Volumes'!P66,0)&lt;0,"Error",IFERROR('N2.4_RIIO3_Risk_Comp'!P66/'N2.3_RIIO3_Risk_And_Volumes'!P66,0))</f>
        <v>0</v>
      </c>
      <c r="AV66" s="172">
        <f>IF(IFERROR('N2.4_RIIO3_Risk_Comp'!Q66/'N2.3_RIIO3_Risk_And_Volumes'!Q66,0)&lt;0,"Error",IFERROR('N2.4_RIIO3_Risk_Comp'!Q66/'N2.3_RIIO3_Risk_And_Volumes'!Q66,0))</f>
        <v>0</v>
      </c>
      <c r="AW66" s="172">
        <f>IF(IFERROR('N2.4_RIIO3_Risk_Comp'!R66/'N2.3_RIIO3_Risk_And_Volumes'!R66,0)&lt;0,"Error",IFERROR('N2.4_RIIO3_Risk_Comp'!R66/'N2.3_RIIO3_Risk_And_Volumes'!R66,0))</f>
        <v>0</v>
      </c>
      <c r="AX66" s="172">
        <f>IF(IFERROR('N2.4_RIIO3_Risk_Comp'!S66/'N2.3_RIIO3_Risk_And_Volumes'!S66,0)&lt;0,"Error",IFERROR('N2.4_RIIO3_Risk_Comp'!S66/'N2.3_RIIO3_Risk_And_Volumes'!S66,0))</f>
        <v>0</v>
      </c>
      <c r="AY66" s="172">
        <f>IF(IFERROR('N2.4_RIIO3_Risk_Comp'!T66/'N2.3_RIIO3_Risk_And_Volumes'!T66,0)&lt;0,"Error",IFERROR('N2.4_RIIO3_Risk_Comp'!T66/'N2.3_RIIO3_Risk_And_Volumes'!T66,0))</f>
        <v>0</v>
      </c>
      <c r="AZ66" s="172">
        <f>IF(IFERROR('N2.4_RIIO3_Risk_Comp'!U66/'N2.3_RIIO3_Risk_And_Volumes'!U66,0)&lt;0,"Error",IFERROR('N2.4_RIIO3_Risk_Comp'!U66/'N2.3_RIIO3_Risk_And_Volumes'!U66,0))</f>
        <v>0</v>
      </c>
      <c r="BA66" s="172">
        <f>IF(IFERROR('N2.4_RIIO3_Risk_Comp'!V66/'N2.3_RIIO3_Risk_And_Volumes'!V66,0)&lt;0,"Error",IFERROR('N2.4_RIIO3_Risk_Comp'!V66/'N2.3_RIIO3_Risk_And_Volumes'!V66,0))</f>
        <v>0</v>
      </c>
      <c r="BB66" s="172">
        <f>IF(IFERROR('N2.4_RIIO3_Risk_Comp'!W66/'N2.3_RIIO3_Risk_And_Volumes'!W66,0)&lt;0,"Error",IFERROR('N2.4_RIIO3_Risk_Comp'!W66/'N2.3_RIIO3_Risk_And_Volumes'!W66,0))</f>
        <v>0</v>
      </c>
      <c r="BC66" s="303">
        <f>IF(IFERROR('N2.4_RIIO3_Risk_Comp'!X66/'N2.3_RIIO3_Risk_And_Volumes'!X66,0)&lt;0,"Error",IFERROR('N2.4_RIIO3_Risk_Comp'!X66/'N2.3_RIIO3_Risk_And_Volumes'!X66,0))</f>
        <v>0</v>
      </c>
      <c r="BD66" s="296">
        <f>IF(IFERROR('N2.4_RIIO3_Risk_Comp'!Y66/'N2.3_RIIO3_Risk_And_Volumes'!AI66,0)&lt;0,"Error",IFERROR('N2.4_RIIO3_Risk_Comp'!Y66/'N2.3_RIIO3_Risk_And_Volumes'!AI66,0))</f>
        <v>0</v>
      </c>
      <c r="BE66" s="172">
        <f>IF(IFERROR('N2.4_RIIO3_Risk_Comp'!Z66/'N2.3_RIIO3_Risk_And_Volumes'!AJ66,0)&lt;0,"Error",IFERROR('N2.4_RIIO3_Risk_Comp'!Z66/'N2.3_RIIO3_Risk_And_Volumes'!AJ66,0))</f>
        <v>0</v>
      </c>
      <c r="BF66" s="172">
        <f>IF(IFERROR('N2.4_RIIO3_Risk_Comp'!AA66/'N2.3_RIIO3_Risk_And_Volumes'!AK66,0)&lt;0,"Error",IFERROR('N2.4_RIIO3_Risk_Comp'!AA66/'N2.3_RIIO3_Risk_And_Volumes'!AK66,0))</f>
        <v>0</v>
      </c>
      <c r="BG66" s="172">
        <f>IF(IFERROR('N2.4_RIIO3_Risk_Comp'!AB66/'N2.3_RIIO3_Risk_And_Volumes'!AL66,0)&lt;0,"Error",IFERROR('N2.4_RIIO3_Risk_Comp'!AB66/'N2.3_RIIO3_Risk_And_Volumes'!AL66,0))</f>
        <v>0</v>
      </c>
      <c r="BH66" s="172">
        <f>IF(IFERROR('N2.4_RIIO3_Risk_Comp'!AC66/'N2.3_RIIO3_Risk_And_Volumes'!AM66,0)&lt;0,"Error",IFERROR('N2.4_RIIO3_Risk_Comp'!AC66/'N2.3_RIIO3_Risk_And_Volumes'!AM66,0))</f>
        <v>0</v>
      </c>
      <c r="BI66" s="172">
        <f>IF(IFERROR('N2.4_RIIO3_Risk_Comp'!AD66/'N2.3_RIIO3_Risk_And_Volumes'!AN66,0)&lt;0,"Error",IFERROR('N2.4_RIIO3_Risk_Comp'!AD66/'N2.3_RIIO3_Risk_And_Volumes'!AN66,0))</f>
        <v>0</v>
      </c>
      <c r="BJ66" s="172">
        <f>IF(IFERROR('N2.4_RIIO3_Risk_Comp'!AE66/'N2.3_RIIO3_Risk_And_Volumes'!AO66,0)&lt;0,"Error",IFERROR('N2.4_RIIO3_Risk_Comp'!AE66/'N2.3_RIIO3_Risk_And_Volumes'!AO66,0))</f>
        <v>0</v>
      </c>
      <c r="BK66" s="172">
        <f>IF(IFERROR('N2.4_RIIO3_Risk_Comp'!AF66/'N2.3_RIIO3_Risk_And_Volumes'!AP66,0)&lt;0,"Error",IFERROR('N2.4_RIIO3_Risk_Comp'!AF66/'N2.3_RIIO3_Risk_And_Volumes'!AP66,0))</f>
        <v>0</v>
      </c>
      <c r="BL66" s="172">
        <f>IF(IFERROR('N2.4_RIIO3_Risk_Comp'!AG66/'N2.3_RIIO3_Risk_And_Volumes'!AQ66,0)&lt;0,"Error",IFERROR('N2.4_RIIO3_Risk_Comp'!AG66/'N2.3_RIIO3_Risk_And_Volumes'!AQ66,0))</f>
        <v>0</v>
      </c>
      <c r="BM66" s="297">
        <f>IF(IFERROR('N2.4_RIIO3_Risk_Comp'!AH66/'N2.3_RIIO3_Risk_And_Volumes'!AR66,0)&lt;0,"Error",IFERROR('N2.4_RIIO3_Risk_Comp'!AH66/'N2.3_RIIO3_Risk_And_Volumes'!AR66,0))</f>
        <v>0</v>
      </c>
      <c r="BO66" s="63">
        <f t="shared" si="10"/>
        <v>0</v>
      </c>
      <c r="BP66" s="63">
        <f t="shared" si="11"/>
        <v>0</v>
      </c>
      <c r="BQ66" s="63">
        <f t="shared" si="12"/>
        <v>0</v>
      </c>
      <c r="BR66" s="63">
        <f>IF(IFERROR(BO66/'N2.3_RIIO3_Risk_And_Volumes'!BN66,0)&lt;0,"Error",IFERROR(BO66/'N2.3_RIIO3_Risk_And_Volumes'!BN66,0))</f>
        <v>0</v>
      </c>
      <c r="BS66" s="63">
        <f>IF(IFERROR('N2.4_RIIO3_Risk_Comp'!BP66/'N2.3_RIIO3_Risk_And_Volumes'!BP66,0)&lt;0,"Error",IFERROR('N2.4_RIIO3_Risk_Comp'!BP66/'N2.3_RIIO3_Risk_And_Volumes'!BP66,0))</f>
        <v>0</v>
      </c>
      <c r="BT66" s="63">
        <f>IF(IFERROR('N2.4_RIIO3_Risk_Comp'!BQ66/'N2.3_RIIO3_Risk_And_Volumes'!BR66,0)&lt;0,"Error",IFERROR('N2.4_RIIO3_Risk_Comp'!BQ66/'N2.3_RIIO3_Risk_And_Volumes'!BR66,0))</f>
        <v>0</v>
      </c>
    </row>
    <row r="67" spans="1:72" hidden="1">
      <c r="A67" t="s">
        <v>959</v>
      </c>
      <c r="B67" s="108" t="s">
        <v>401</v>
      </c>
      <c r="C67" s="144" t="str">
        <f>IF($D$2="ET",VLOOKUP(B67,'N0.7_Lookup_References'!$E$13:$K$71,2,FALSE),IF('N2.1_Network_Risk_Summary'!$C$2="GD",VLOOKUP(B67,'N0.7_Lookup_References'!$E$13:$K$73,4,FALSE),IF($D$2="GT",VLOOKUP(B67,'N0.7_Lookup_References'!$E$13:$K$71,6,FALSE),"")))</f>
        <v>No entry required</v>
      </c>
      <c r="D67" s="163" t="s">
        <v>441</v>
      </c>
      <c r="E67" s="289"/>
      <c r="F67" s="247"/>
      <c r="G67" s="247"/>
      <c r="H67" s="247"/>
      <c r="I67" s="247"/>
      <c r="J67" s="247"/>
      <c r="K67" s="247"/>
      <c r="L67" s="247"/>
      <c r="M67" s="247"/>
      <c r="N67" s="290"/>
      <c r="O67" s="289"/>
      <c r="P67" s="247"/>
      <c r="Q67" s="247"/>
      <c r="R67" s="247"/>
      <c r="S67" s="247"/>
      <c r="T67" s="247"/>
      <c r="U67" s="247"/>
      <c r="V67" s="247"/>
      <c r="W67" s="247"/>
      <c r="X67" s="290"/>
      <c r="Y67" s="289"/>
      <c r="Z67" s="247"/>
      <c r="AA67" s="247"/>
      <c r="AB67" s="247"/>
      <c r="AC67" s="247"/>
      <c r="AD67" s="247"/>
      <c r="AE67" s="247"/>
      <c r="AF67" s="247"/>
      <c r="AG67" s="247"/>
      <c r="AH67" s="290"/>
      <c r="AJ67" s="296">
        <f>IF(IFERROR(E67/'N2.3_RIIO3_Risk_And_Volumes'!$E67,0)&lt;0,"Error",IFERROR(E67/'N2.3_RIIO3_Risk_And_Volumes'!$E67,0))</f>
        <v>0</v>
      </c>
      <c r="AK67" s="172">
        <f>IF(IFERROR(F67/'N2.3_RIIO3_Risk_And_Volumes'!F67,0)&lt;0,"Error",IFERROR(F67/'N2.3_RIIO3_Risk_And_Volumes'!F67,0))</f>
        <v>0</v>
      </c>
      <c r="AL67" s="172">
        <f>IF(IFERROR(G67/'N2.3_RIIO3_Risk_And_Volumes'!G67,0)&lt;0,"Error",IFERROR(G67/'N2.3_RIIO3_Risk_And_Volumes'!G67,0))</f>
        <v>0</v>
      </c>
      <c r="AM67" s="172">
        <f>IF(IFERROR(H67/'N2.3_RIIO3_Risk_And_Volumes'!H67,0)&lt;0,"Error",IFERROR(H67/'N2.3_RIIO3_Risk_And_Volumes'!H67,0))</f>
        <v>0</v>
      </c>
      <c r="AN67" s="172">
        <f>IF(IFERROR(I67/'N2.3_RIIO3_Risk_And_Volumes'!I67,0)&lt;0,"Error",IFERROR(I67/'N2.3_RIIO3_Risk_And_Volumes'!I67,0))</f>
        <v>0</v>
      </c>
      <c r="AO67" s="172">
        <f>IF(IFERROR(J67/'N2.3_RIIO3_Risk_And_Volumes'!J67,0)&lt;0,"Error",IFERROR(J67/'N2.3_RIIO3_Risk_And_Volumes'!J67,0))</f>
        <v>0</v>
      </c>
      <c r="AP67" s="172">
        <f>IF(IFERROR(K67/'N2.3_RIIO3_Risk_And_Volumes'!K67,0)&lt;0,"Error",IFERROR(K67/'N2.3_RIIO3_Risk_And_Volumes'!K67,0))</f>
        <v>0</v>
      </c>
      <c r="AQ67" s="172">
        <f>IF(IFERROR(L67/'N2.3_RIIO3_Risk_And_Volumes'!L67,0)&lt;0,"Error",IFERROR(L67/'N2.3_RIIO3_Risk_And_Volumes'!L67,0))</f>
        <v>0</v>
      </c>
      <c r="AR67" s="172">
        <f>IF(IFERROR(M67/'N2.3_RIIO3_Risk_And_Volumes'!M67,0)&lt;0,"Error",IFERROR(M67/'N2.3_RIIO3_Risk_And_Volumes'!M67,0))</f>
        <v>0</v>
      </c>
      <c r="AS67" s="297">
        <f>IF(IFERROR(N67/'N2.3_RIIO3_Risk_And_Volumes'!N67,0)&lt;0,"Error",IFERROR(N67/'N2.3_RIIO3_Risk_And_Volumes'!N67,0))</f>
        <v>0</v>
      </c>
      <c r="AT67" s="296">
        <f>IF(IFERROR('N2.4_RIIO3_Risk_Comp'!O67/'N2.3_RIIO3_Risk_And_Volumes'!O67,0)&lt;0,"Error",IFERROR('N2.4_RIIO3_Risk_Comp'!O67/'N2.3_RIIO3_Risk_And_Volumes'!O67,0))</f>
        <v>0</v>
      </c>
      <c r="AU67" s="172">
        <f>IF(IFERROR('N2.4_RIIO3_Risk_Comp'!P67/'N2.3_RIIO3_Risk_And_Volumes'!P67,0)&lt;0,"Error",IFERROR('N2.4_RIIO3_Risk_Comp'!P67/'N2.3_RIIO3_Risk_And_Volumes'!P67,0))</f>
        <v>0</v>
      </c>
      <c r="AV67" s="172">
        <f>IF(IFERROR('N2.4_RIIO3_Risk_Comp'!Q67/'N2.3_RIIO3_Risk_And_Volumes'!Q67,0)&lt;0,"Error",IFERROR('N2.4_RIIO3_Risk_Comp'!Q67/'N2.3_RIIO3_Risk_And_Volumes'!Q67,0))</f>
        <v>0</v>
      </c>
      <c r="AW67" s="172">
        <f>IF(IFERROR('N2.4_RIIO3_Risk_Comp'!R67/'N2.3_RIIO3_Risk_And_Volumes'!R67,0)&lt;0,"Error",IFERROR('N2.4_RIIO3_Risk_Comp'!R67/'N2.3_RIIO3_Risk_And_Volumes'!R67,0))</f>
        <v>0</v>
      </c>
      <c r="AX67" s="172">
        <f>IF(IFERROR('N2.4_RIIO3_Risk_Comp'!S67/'N2.3_RIIO3_Risk_And_Volumes'!S67,0)&lt;0,"Error",IFERROR('N2.4_RIIO3_Risk_Comp'!S67/'N2.3_RIIO3_Risk_And_Volumes'!S67,0))</f>
        <v>0</v>
      </c>
      <c r="AY67" s="172">
        <f>IF(IFERROR('N2.4_RIIO3_Risk_Comp'!T67/'N2.3_RIIO3_Risk_And_Volumes'!T67,0)&lt;0,"Error",IFERROR('N2.4_RIIO3_Risk_Comp'!T67/'N2.3_RIIO3_Risk_And_Volumes'!T67,0))</f>
        <v>0</v>
      </c>
      <c r="AZ67" s="172">
        <f>IF(IFERROR('N2.4_RIIO3_Risk_Comp'!U67/'N2.3_RIIO3_Risk_And_Volumes'!U67,0)&lt;0,"Error",IFERROR('N2.4_RIIO3_Risk_Comp'!U67/'N2.3_RIIO3_Risk_And_Volumes'!U67,0))</f>
        <v>0</v>
      </c>
      <c r="BA67" s="172">
        <f>IF(IFERROR('N2.4_RIIO3_Risk_Comp'!V67/'N2.3_RIIO3_Risk_And_Volumes'!V67,0)&lt;0,"Error",IFERROR('N2.4_RIIO3_Risk_Comp'!V67/'N2.3_RIIO3_Risk_And_Volumes'!V67,0))</f>
        <v>0</v>
      </c>
      <c r="BB67" s="172">
        <f>IF(IFERROR('N2.4_RIIO3_Risk_Comp'!W67/'N2.3_RIIO3_Risk_And_Volumes'!W67,0)&lt;0,"Error",IFERROR('N2.4_RIIO3_Risk_Comp'!W67/'N2.3_RIIO3_Risk_And_Volumes'!W67,0))</f>
        <v>0</v>
      </c>
      <c r="BC67" s="303">
        <f>IF(IFERROR('N2.4_RIIO3_Risk_Comp'!X67/'N2.3_RIIO3_Risk_And_Volumes'!X67,0)&lt;0,"Error",IFERROR('N2.4_RIIO3_Risk_Comp'!X67/'N2.3_RIIO3_Risk_And_Volumes'!X67,0))</f>
        <v>0</v>
      </c>
      <c r="BD67" s="296">
        <f>IF(IFERROR('N2.4_RIIO3_Risk_Comp'!Y67/'N2.3_RIIO3_Risk_And_Volumes'!AI67,0)&lt;0,"Error",IFERROR('N2.4_RIIO3_Risk_Comp'!Y67/'N2.3_RIIO3_Risk_And_Volumes'!AI67,0))</f>
        <v>0</v>
      </c>
      <c r="BE67" s="172">
        <f>IF(IFERROR('N2.4_RIIO3_Risk_Comp'!Z67/'N2.3_RIIO3_Risk_And_Volumes'!AJ67,0)&lt;0,"Error",IFERROR('N2.4_RIIO3_Risk_Comp'!Z67/'N2.3_RIIO3_Risk_And_Volumes'!AJ67,0))</f>
        <v>0</v>
      </c>
      <c r="BF67" s="172">
        <f>IF(IFERROR('N2.4_RIIO3_Risk_Comp'!AA67/'N2.3_RIIO3_Risk_And_Volumes'!AK67,0)&lt;0,"Error",IFERROR('N2.4_RIIO3_Risk_Comp'!AA67/'N2.3_RIIO3_Risk_And_Volumes'!AK67,0))</f>
        <v>0</v>
      </c>
      <c r="BG67" s="172">
        <f>IF(IFERROR('N2.4_RIIO3_Risk_Comp'!AB67/'N2.3_RIIO3_Risk_And_Volumes'!AL67,0)&lt;0,"Error",IFERROR('N2.4_RIIO3_Risk_Comp'!AB67/'N2.3_RIIO3_Risk_And_Volumes'!AL67,0))</f>
        <v>0</v>
      </c>
      <c r="BH67" s="172">
        <f>IF(IFERROR('N2.4_RIIO3_Risk_Comp'!AC67/'N2.3_RIIO3_Risk_And_Volumes'!AM67,0)&lt;0,"Error",IFERROR('N2.4_RIIO3_Risk_Comp'!AC67/'N2.3_RIIO3_Risk_And_Volumes'!AM67,0))</f>
        <v>0</v>
      </c>
      <c r="BI67" s="172">
        <f>IF(IFERROR('N2.4_RIIO3_Risk_Comp'!AD67/'N2.3_RIIO3_Risk_And_Volumes'!AN67,0)&lt;0,"Error",IFERROR('N2.4_RIIO3_Risk_Comp'!AD67/'N2.3_RIIO3_Risk_And_Volumes'!AN67,0))</f>
        <v>0</v>
      </c>
      <c r="BJ67" s="172">
        <f>IF(IFERROR('N2.4_RIIO3_Risk_Comp'!AE67/'N2.3_RIIO3_Risk_And_Volumes'!AO67,0)&lt;0,"Error",IFERROR('N2.4_RIIO3_Risk_Comp'!AE67/'N2.3_RIIO3_Risk_And_Volumes'!AO67,0))</f>
        <v>0</v>
      </c>
      <c r="BK67" s="172">
        <f>IF(IFERROR('N2.4_RIIO3_Risk_Comp'!AF67/'N2.3_RIIO3_Risk_And_Volumes'!AP67,0)&lt;0,"Error",IFERROR('N2.4_RIIO3_Risk_Comp'!AF67/'N2.3_RIIO3_Risk_And_Volumes'!AP67,0))</f>
        <v>0</v>
      </c>
      <c r="BL67" s="172">
        <f>IF(IFERROR('N2.4_RIIO3_Risk_Comp'!AG67/'N2.3_RIIO3_Risk_And_Volumes'!AQ67,0)&lt;0,"Error",IFERROR('N2.4_RIIO3_Risk_Comp'!AG67/'N2.3_RIIO3_Risk_And_Volumes'!AQ67,0))</f>
        <v>0</v>
      </c>
      <c r="BM67" s="297">
        <f>IF(IFERROR('N2.4_RIIO3_Risk_Comp'!AH67/'N2.3_RIIO3_Risk_And_Volumes'!AR67,0)&lt;0,"Error",IFERROR('N2.4_RIIO3_Risk_Comp'!AH67/'N2.3_RIIO3_Risk_And_Volumes'!AR67,0))</f>
        <v>0</v>
      </c>
      <c r="BO67" s="63">
        <f t="shared" si="10"/>
        <v>0</v>
      </c>
      <c r="BP67" s="63">
        <f t="shared" si="11"/>
        <v>0</v>
      </c>
      <c r="BQ67" s="63">
        <f t="shared" si="12"/>
        <v>0</v>
      </c>
      <c r="BR67" s="63">
        <f>IF(IFERROR(BO67/'N2.3_RIIO3_Risk_And_Volumes'!BN67,0)&lt;0,"Error",IFERROR(BO67/'N2.3_RIIO3_Risk_And_Volumes'!BN67,0))</f>
        <v>0</v>
      </c>
      <c r="BS67" s="63">
        <f>IF(IFERROR('N2.4_RIIO3_Risk_Comp'!BP67/'N2.3_RIIO3_Risk_And_Volumes'!BP67,0)&lt;0,"Error",IFERROR('N2.4_RIIO3_Risk_Comp'!BP67/'N2.3_RIIO3_Risk_And_Volumes'!BP67,0))</f>
        <v>0</v>
      </c>
      <c r="BT67" s="63">
        <f>IF(IFERROR('N2.4_RIIO3_Risk_Comp'!BQ67/'N2.3_RIIO3_Risk_And_Volumes'!BR67,0)&lt;0,"Error",IFERROR('N2.4_RIIO3_Risk_Comp'!BQ67/'N2.3_RIIO3_Risk_And_Volumes'!BR67,0))</f>
        <v>0</v>
      </c>
    </row>
    <row r="68" spans="1:72" hidden="1">
      <c r="A68" t="s">
        <v>959</v>
      </c>
      <c r="B68" s="108" t="s">
        <v>403</v>
      </c>
      <c r="C68" s="144" t="str">
        <f>IF($D$2="ET",VLOOKUP(B68,'N0.7_Lookup_References'!$E$13:$K$71,2,FALSE),IF('N2.1_Network_Risk_Summary'!$C$2="GD",VLOOKUP(B68,'N0.7_Lookup_References'!$E$13:$K$73,4,FALSE),IF($D$2="GT",VLOOKUP(B68,'N0.7_Lookup_References'!$E$13:$K$71,6,FALSE),"")))</f>
        <v>No entry required</v>
      </c>
      <c r="D68" s="163" t="s">
        <v>441</v>
      </c>
      <c r="E68" s="289"/>
      <c r="F68" s="247"/>
      <c r="G68" s="247"/>
      <c r="H68" s="247"/>
      <c r="I68" s="247"/>
      <c r="J68" s="247"/>
      <c r="K68" s="247"/>
      <c r="L68" s="247"/>
      <c r="M68" s="247"/>
      <c r="N68" s="290"/>
      <c r="O68" s="289"/>
      <c r="P68" s="247"/>
      <c r="Q68" s="247"/>
      <c r="R68" s="247"/>
      <c r="S68" s="247"/>
      <c r="T68" s="247"/>
      <c r="U68" s="247"/>
      <c r="V68" s="247"/>
      <c r="W68" s="247"/>
      <c r="X68" s="290"/>
      <c r="Y68" s="289"/>
      <c r="Z68" s="247"/>
      <c r="AA68" s="247"/>
      <c r="AB68" s="247"/>
      <c r="AC68" s="247"/>
      <c r="AD68" s="247"/>
      <c r="AE68" s="247"/>
      <c r="AF68" s="247"/>
      <c r="AG68" s="247"/>
      <c r="AH68" s="290"/>
      <c r="AJ68" s="296">
        <f>IF(IFERROR(E68/'N2.3_RIIO3_Risk_And_Volumes'!$E68,0)&lt;0,"Error",IFERROR(E68/'N2.3_RIIO3_Risk_And_Volumes'!$E68,0))</f>
        <v>0</v>
      </c>
      <c r="AK68" s="172">
        <f>IF(IFERROR(F68/'N2.3_RIIO3_Risk_And_Volumes'!F68,0)&lt;0,"Error",IFERROR(F68/'N2.3_RIIO3_Risk_And_Volumes'!F68,0))</f>
        <v>0</v>
      </c>
      <c r="AL68" s="172">
        <f>IF(IFERROR(G68/'N2.3_RIIO3_Risk_And_Volumes'!G68,0)&lt;0,"Error",IFERROR(G68/'N2.3_RIIO3_Risk_And_Volumes'!G68,0))</f>
        <v>0</v>
      </c>
      <c r="AM68" s="172">
        <f>IF(IFERROR(H68/'N2.3_RIIO3_Risk_And_Volumes'!H68,0)&lt;0,"Error",IFERROR(H68/'N2.3_RIIO3_Risk_And_Volumes'!H68,0))</f>
        <v>0</v>
      </c>
      <c r="AN68" s="172">
        <f>IF(IFERROR(I68/'N2.3_RIIO3_Risk_And_Volumes'!I68,0)&lt;0,"Error",IFERROR(I68/'N2.3_RIIO3_Risk_And_Volumes'!I68,0))</f>
        <v>0</v>
      </c>
      <c r="AO68" s="172">
        <f>IF(IFERROR(J68/'N2.3_RIIO3_Risk_And_Volumes'!J68,0)&lt;0,"Error",IFERROR(J68/'N2.3_RIIO3_Risk_And_Volumes'!J68,0))</f>
        <v>0</v>
      </c>
      <c r="AP68" s="172">
        <f>IF(IFERROR(K68/'N2.3_RIIO3_Risk_And_Volumes'!K68,0)&lt;0,"Error",IFERROR(K68/'N2.3_RIIO3_Risk_And_Volumes'!K68,0))</f>
        <v>0</v>
      </c>
      <c r="AQ68" s="172">
        <f>IF(IFERROR(L68/'N2.3_RIIO3_Risk_And_Volumes'!L68,0)&lt;0,"Error",IFERROR(L68/'N2.3_RIIO3_Risk_And_Volumes'!L68,0))</f>
        <v>0</v>
      </c>
      <c r="AR68" s="172">
        <f>IF(IFERROR(M68/'N2.3_RIIO3_Risk_And_Volumes'!M68,0)&lt;0,"Error",IFERROR(M68/'N2.3_RIIO3_Risk_And_Volumes'!M68,0))</f>
        <v>0</v>
      </c>
      <c r="AS68" s="297">
        <f>IF(IFERROR(N68/'N2.3_RIIO3_Risk_And_Volumes'!N68,0)&lt;0,"Error",IFERROR(N68/'N2.3_RIIO3_Risk_And_Volumes'!N68,0))</f>
        <v>0</v>
      </c>
      <c r="AT68" s="296">
        <f>IF(IFERROR('N2.4_RIIO3_Risk_Comp'!O68/'N2.3_RIIO3_Risk_And_Volumes'!O68,0)&lt;0,"Error",IFERROR('N2.4_RIIO3_Risk_Comp'!O68/'N2.3_RIIO3_Risk_And_Volumes'!O68,0))</f>
        <v>0</v>
      </c>
      <c r="AU68" s="172">
        <f>IF(IFERROR('N2.4_RIIO3_Risk_Comp'!P68/'N2.3_RIIO3_Risk_And_Volumes'!P68,0)&lt;0,"Error",IFERROR('N2.4_RIIO3_Risk_Comp'!P68/'N2.3_RIIO3_Risk_And_Volumes'!P68,0))</f>
        <v>0</v>
      </c>
      <c r="AV68" s="172">
        <f>IF(IFERROR('N2.4_RIIO3_Risk_Comp'!Q68/'N2.3_RIIO3_Risk_And_Volumes'!Q68,0)&lt;0,"Error",IFERROR('N2.4_RIIO3_Risk_Comp'!Q68/'N2.3_RIIO3_Risk_And_Volumes'!Q68,0))</f>
        <v>0</v>
      </c>
      <c r="AW68" s="172">
        <f>IF(IFERROR('N2.4_RIIO3_Risk_Comp'!R68/'N2.3_RIIO3_Risk_And_Volumes'!R68,0)&lt;0,"Error",IFERROR('N2.4_RIIO3_Risk_Comp'!R68/'N2.3_RIIO3_Risk_And_Volumes'!R68,0))</f>
        <v>0</v>
      </c>
      <c r="AX68" s="172">
        <f>IF(IFERROR('N2.4_RIIO3_Risk_Comp'!S68/'N2.3_RIIO3_Risk_And_Volumes'!S68,0)&lt;0,"Error",IFERROR('N2.4_RIIO3_Risk_Comp'!S68/'N2.3_RIIO3_Risk_And_Volumes'!S68,0))</f>
        <v>0</v>
      </c>
      <c r="AY68" s="172">
        <f>IF(IFERROR('N2.4_RIIO3_Risk_Comp'!T68/'N2.3_RIIO3_Risk_And_Volumes'!T68,0)&lt;0,"Error",IFERROR('N2.4_RIIO3_Risk_Comp'!T68/'N2.3_RIIO3_Risk_And_Volumes'!T68,0))</f>
        <v>0</v>
      </c>
      <c r="AZ68" s="172">
        <f>IF(IFERROR('N2.4_RIIO3_Risk_Comp'!U68/'N2.3_RIIO3_Risk_And_Volumes'!U68,0)&lt;0,"Error",IFERROR('N2.4_RIIO3_Risk_Comp'!U68/'N2.3_RIIO3_Risk_And_Volumes'!U68,0))</f>
        <v>0</v>
      </c>
      <c r="BA68" s="172">
        <f>IF(IFERROR('N2.4_RIIO3_Risk_Comp'!V68/'N2.3_RIIO3_Risk_And_Volumes'!V68,0)&lt;0,"Error",IFERROR('N2.4_RIIO3_Risk_Comp'!V68/'N2.3_RIIO3_Risk_And_Volumes'!V68,0))</f>
        <v>0</v>
      </c>
      <c r="BB68" s="172">
        <f>IF(IFERROR('N2.4_RIIO3_Risk_Comp'!W68/'N2.3_RIIO3_Risk_And_Volumes'!W68,0)&lt;0,"Error",IFERROR('N2.4_RIIO3_Risk_Comp'!W68/'N2.3_RIIO3_Risk_And_Volumes'!W68,0))</f>
        <v>0</v>
      </c>
      <c r="BC68" s="303">
        <f>IF(IFERROR('N2.4_RIIO3_Risk_Comp'!X68/'N2.3_RIIO3_Risk_And_Volumes'!X68,0)&lt;0,"Error",IFERROR('N2.4_RIIO3_Risk_Comp'!X68/'N2.3_RIIO3_Risk_And_Volumes'!X68,0))</f>
        <v>0</v>
      </c>
      <c r="BD68" s="296">
        <f>IF(IFERROR('N2.4_RIIO3_Risk_Comp'!Y68/'N2.3_RIIO3_Risk_And_Volumes'!AI68,0)&lt;0,"Error",IFERROR('N2.4_RIIO3_Risk_Comp'!Y68/'N2.3_RIIO3_Risk_And_Volumes'!AI68,0))</f>
        <v>0</v>
      </c>
      <c r="BE68" s="172">
        <f>IF(IFERROR('N2.4_RIIO3_Risk_Comp'!Z68/'N2.3_RIIO3_Risk_And_Volumes'!AJ68,0)&lt;0,"Error",IFERROR('N2.4_RIIO3_Risk_Comp'!Z68/'N2.3_RIIO3_Risk_And_Volumes'!AJ68,0))</f>
        <v>0</v>
      </c>
      <c r="BF68" s="172">
        <f>IF(IFERROR('N2.4_RIIO3_Risk_Comp'!AA68/'N2.3_RIIO3_Risk_And_Volumes'!AK68,0)&lt;0,"Error",IFERROR('N2.4_RIIO3_Risk_Comp'!AA68/'N2.3_RIIO3_Risk_And_Volumes'!AK68,0))</f>
        <v>0</v>
      </c>
      <c r="BG68" s="172">
        <f>IF(IFERROR('N2.4_RIIO3_Risk_Comp'!AB68/'N2.3_RIIO3_Risk_And_Volumes'!AL68,0)&lt;0,"Error",IFERROR('N2.4_RIIO3_Risk_Comp'!AB68/'N2.3_RIIO3_Risk_And_Volumes'!AL68,0))</f>
        <v>0</v>
      </c>
      <c r="BH68" s="172">
        <f>IF(IFERROR('N2.4_RIIO3_Risk_Comp'!AC68/'N2.3_RIIO3_Risk_And_Volumes'!AM68,0)&lt;0,"Error",IFERROR('N2.4_RIIO3_Risk_Comp'!AC68/'N2.3_RIIO3_Risk_And_Volumes'!AM68,0))</f>
        <v>0</v>
      </c>
      <c r="BI68" s="172">
        <f>IF(IFERROR('N2.4_RIIO3_Risk_Comp'!AD68/'N2.3_RIIO3_Risk_And_Volumes'!AN68,0)&lt;0,"Error",IFERROR('N2.4_RIIO3_Risk_Comp'!AD68/'N2.3_RIIO3_Risk_And_Volumes'!AN68,0))</f>
        <v>0</v>
      </c>
      <c r="BJ68" s="172">
        <f>IF(IFERROR('N2.4_RIIO3_Risk_Comp'!AE68/'N2.3_RIIO3_Risk_And_Volumes'!AO68,0)&lt;0,"Error",IFERROR('N2.4_RIIO3_Risk_Comp'!AE68/'N2.3_RIIO3_Risk_And_Volumes'!AO68,0))</f>
        <v>0</v>
      </c>
      <c r="BK68" s="172">
        <f>IF(IFERROR('N2.4_RIIO3_Risk_Comp'!AF68/'N2.3_RIIO3_Risk_And_Volumes'!AP68,0)&lt;0,"Error",IFERROR('N2.4_RIIO3_Risk_Comp'!AF68/'N2.3_RIIO3_Risk_And_Volumes'!AP68,0))</f>
        <v>0</v>
      </c>
      <c r="BL68" s="172">
        <f>IF(IFERROR('N2.4_RIIO3_Risk_Comp'!AG68/'N2.3_RIIO3_Risk_And_Volumes'!AQ68,0)&lt;0,"Error",IFERROR('N2.4_RIIO3_Risk_Comp'!AG68/'N2.3_RIIO3_Risk_And_Volumes'!AQ68,0))</f>
        <v>0</v>
      </c>
      <c r="BM68" s="297">
        <f>IF(IFERROR('N2.4_RIIO3_Risk_Comp'!AH68/'N2.3_RIIO3_Risk_And_Volumes'!AR68,0)&lt;0,"Error",IFERROR('N2.4_RIIO3_Risk_Comp'!AH68/'N2.3_RIIO3_Risk_And_Volumes'!AR68,0))</f>
        <v>0</v>
      </c>
      <c r="BO68" s="63">
        <f t="shared" si="10"/>
        <v>0</v>
      </c>
      <c r="BP68" s="63">
        <f t="shared" si="11"/>
        <v>0</v>
      </c>
      <c r="BQ68" s="63">
        <f t="shared" si="12"/>
        <v>0</v>
      </c>
      <c r="BR68" s="63">
        <f>IF(IFERROR(BO68/'N2.3_RIIO3_Risk_And_Volumes'!BN68,0)&lt;0,"Error",IFERROR(BO68/'N2.3_RIIO3_Risk_And_Volumes'!BN68,0))</f>
        <v>0</v>
      </c>
      <c r="BS68" s="63">
        <f>IF(IFERROR('N2.4_RIIO3_Risk_Comp'!BP68/'N2.3_RIIO3_Risk_And_Volumes'!BP68,0)&lt;0,"Error",IFERROR('N2.4_RIIO3_Risk_Comp'!BP68/'N2.3_RIIO3_Risk_And_Volumes'!BP68,0))</f>
        <v>0</v>
      </c>
      <c r="BT68" s="63">
        <f>IF(IFERROR('N2.4_RIIO3_Risk_Comp'!BQ68/'N2.3_RIIO3_Risk_And_Volumes'!BR68,0)&lt;0,"Error",IFERROR('N2.4_RIIO3_Risk_Comp'!BQ68/'N2.3_RIIO3_Risk_And_Volumes'!BR68,0))</f>
        <v>0</v>
      </c>
    </row>
    <row r="69" spans="1:72" hidden="1">
      <c r="A69" t="s">
        <v>959</v>
      </c>
      <c r="B69" s="108" t="s">
        <v>405</v>
      </c>
      <c r="C69" s="144" t="str">
        <f>IF($D$2="ET",VLOOKUP(B69,'N0.7_Lookup_References'!$E$13:$K$71,2,FALSE),IF('N2.1_Network_Risk_Summary'!$C$2="GD",VLOOKUP(B69,'N0.7_Lookup_References'!$E$13:$K$73,4,FALSE),IF($D$2="GT",VLOOKUP(B69,'N0.7_Lookup_References'!$E$13:$K$71,6,FALSE),"")))</f>
        <v>No entry required</v>
      </c>
      <c r="D69" s="163" t="s">
        <v>441</v>
      </c>
      <c r="E69" s="289"/>
      <c r="F69" s="247"/>
      <c r="G69" s="247"/>
      <c r="H69" s="247"/>
      <c r="I69" s="247"/>
      <c r="J69" s="247"/>
      <c r="K69" s="247"/>
      <c r="L69" s="247"/>
      <c r="M69" s="247"/>
      <c r="N69" s="290"/>
      <c r="O69" s="289"/>
      <c r="P69" s="247"/>
      <c r="Q69" s="247"/>
      <c r="R69" s="247"/>
      <c r="S69" s="247"/>
      <c r="T69" s="247"/>
      <c r="U69" s="247"/>
      <c r="V69" s="247"/>
      <c r="W69" s="247"/>
      <c r="X69" s="290"/>
      <c r="Y69" s="289"/>
      <c r="Z69" s="247"/>
      <c r="AA69" s="247"/>
      <c r="AB69" s="247"/>
      <c r="AC69" s="247"/>
      <c r="AD69" s="247"/>
      <c r="AE69" s="247"/>
      <c r="AF69" s="247"/>
      <c r="AG69" s="247"/>
      <c r="AH69" s="290"/>
      <c r="AJ69" s="296">
        <f>IF(IFERROR(E69/'N2.3_RIIO3_Risk_And_Volumes'!$E69,0)&lt;0,"Error",IFERROR(E69/'N2.3_RIIO3_Risk_And_Volumes'!$E69,0))</f>
        <v>0</v>
      </c>
      <c r="AK69" s="172">
        <f>IF(IFERROR(F69/'N2.3_RIIO3_Risk_And_Volumes'!F69,0)&lt;0,"Error",IFERROR(F69/'N2.3_RIIO3_Risk_And_Volumes'!F69,0))</f>
        <v>0</v>
      </c>
      <c r="AL69" s="172">
        <f>IF(IFERROR(G69/'N2.3_RIIO3_Risk_And_Volumes'!G69,0)&lt;0,"Error",IFERROR(G69/'N2.3_RIIO3_Risk_And_Volumes'!G69,0))</f>
        <v>0</v>
      </c>
      <c r="AM69" s="172">
        <f>IF(IFERROR(H69/'N2.3_RIIO3_Risk_And_Volumes'!H69,0)&lt;0,"Error",IFERROR(H69/'N2.3_RIIO3_Risk_And_Volumes'!H69,0))</f>
        <v>0</v>
      </c>
      <c r="AN69" s="172">
        <f>IF(IFERROR(I69/'N2.3_RIIO3_Risk_And_Volumes'!I69,0)&lt;0,"Error",IFERROR(I69/'N2.3_RIIO3_Risk_And_Volumes'!I69,0))</f>
        <v>0</v>
      </c>
      <c r="AO69" s="172">
        <f>IF(IFERROR(J69/'N2.3_RIIO3_Risk_And_Volumes'!J69,0)&lt;0,"Error",IFERROR(J69/'N2.3_RIIO3_Risk_And_Volumes'!J69,0))</f>
        <v>0</v>
      </c>
      <c r="AP69" s="172">
        <f>IF(IFERROR(K69/'N2.3_RIIO3_Risk_And_Volumes'!K69,0)&lt;0,"Error",IFERROR(K69/'N2.3_RIIO3_Risk_And_Volumes'!K69,0))</f>
        <v>0</v>
      </c>
      <c r="AQ69" s="172">
        <f>IF(IFERROR(L69/'N2.3_RIIO3_Risk_And_Volumes'!L69,0)&lt;0,"Error",IFERROR(L69/'N2.3_RIIO3_Risk_And_Volumes'!L69,0))</f>
        <v>0</v>
      </c>
      <c r="AR69" s="172">
        <f>IF(IFERROR(M69/'N2.3_RIIO3_Risk_And_Volumes'!M69,0)&lt;0,"Error",IFERROR(M69/'N2.3_RIIO3_Risk_And_Volumes'!M69,0))</f>
        <v>0</v>
      </c>
      <c r="AS69" s="297">
        <f>IF(IFERROR(N69/'N2.3_RIIO3_Risk_And_Volumes'!N69,0)&lt;0,"Error",IFERROR(N69/'N2.3_RIIO3_Risk_And_Volumes'!N69,0))</f>
        <v>0</v>
      </c>
      <c r="AT69" s="296">
        <f>IF(IFERROR('N2.4_RIIO3_Risk_Comp'!O69/'N2.3_RIIO3_Risk_And_Volumes'!O69,0)&lt;0,"Error",IFERROR('N2.4_RIIO3_Risk_Comp'!O69/'N2.3_RIIO3_Risk_And_Volumes'!O69,0))</f>
        <v>0</v>
      </c>
      <c r="AU69" s="172">
        <f>IF(IFERROR('N2.4_RIIO3_Risk_Comp'!P69/'N2.3_RIIO3_Risk_And_Volumes'!P69,0)&lt;0,"Error",IFERROR('N2.4_RIIO3_Risk_Comp'!P69/'N2.3_RIIO3_Risk_And_Volumes'!P69,0))</f>
        <v>0</v>
      </c>
      <c r="AV69" s="172">
        <f>IF(IFERROR('N2.4_RIIO3_Risk_Comp'!Q69/'N2.3_RIIO3_Risk_And_Volumes'!Q69,0)&lt;0,"Error",IFERROR('N2.4_RIIO3_Risk_Comp'!Q69/'N2.3_RIIO3_Risk_And_Volumes'!Q69,0))</f>
        <v>0</v>
      </c>
      <c r="AW69" s="172">
        <f>IF(IFERROR('N2.4_RIIO3_Risk_Comp'!R69/'N2.3_RIIO3_Risk_And_Volumes'!R69,0)&lt;0,"Error",IFERROR('N2.4_RIIO3_Risk_Comp'!R69/'N2.3_RIIO3_Risk_And_Volumes'!R69,0))</f>
        <v>0</v>
      </c>
      <c r="AX69" s="172">
        <f>IF(IFERROR('N2.4_RIIO3_Risk_Comp'!S69/'N2.3_RIIO3_Risk_And_Volumes'!S69,0)&lt;0,"Error",IFERROR('N2.4_RIIO3_Risk_Comp'!S69/'N2.3_RIIO3_Risk_And_Volumes'!S69,0))</f>
        <v>0</v>
      </c>
      <c r="AY69" s="172">
        <f>IF(IFERROR('N2.4_RIIO3_Risk_Comp'!T69/'N2.3_RIIO3_Risk_And_Volumes'!T69,0)&lt;0,"Error",IFERROR('N2.4_RIIO3_Risk_Comp'!T69/'N2.3_RIIO3_Risk_And_Volumes'!T69,0))</f>
        <v>0</v>
      </c>
      <c r="AZ69" s="172">
        <f>IF(IFERROR('N2.4_RIIO3_Risk_Comp'!U69/'N2.3_RIIO3_Risk_And_Volumes'!U69,0)&lt;0,"Error",IFERROR('N2.4_RIIO3_Risk_Comp'!U69/'N2.3_RIIO3_Risk_And_Volumes'!U69,0))</f>
        <v>0</v>
      </c>
      <c r="BA69" s="172">
        <f>IF(IFERROR('N2.4_RIIO3_Risk_Comp'!V69/'N2.3_RIIO3_Risk_And_Volumes'!V69,0)&lt;0,"Error",IFERROR('N2.4_RIIO3_Risk_Comp'!V69/'N2.3_RIIO3_Risk_And_Volumes'!V69,0))</f>
        <v>0</v>
      </c>
      <c r="BB69" s="172">
        <f>IF(IFERROR('N2.4_RIIO3_Risk_Comp'!W69/'N2.3_RIIO3_Risk_And_Volumes'!W69,0)&lt;0,"Error",IFERROR('N2.4_RIIO3_Risk_Comp'!W69/'N2.3_RIIO3_Risk_And_Volumes'!W69,0))</f>
        <v>0</v>
      </c>
      <c r="BC69" s="303">
        <f>IF(IFERROR('N2.4_RIIO3_Risk_Comp'!X69/'N2.3_RIIO3_Risk_And_Volumes'!X69,0)&lt;0,"Error",IFERROR('N2.4_RIIO3_Risk_Comp'!X69/'N2.3_RIIO3_Risk_And_Volumes'!X69,0))</f>
        <v>0</v>
      </c>
      <c r="BD69" s="296">
        <f>IF(IFERROR('N2.4_RIIO3_Risk_Comp'!Y69/'N2.3_RIIO3_Risk_And_Volumes'!AI69,0)&lt;0,"Error",IFERROR('N2.4_RIIO3_Risk_Comp'!Y69/'N2.3_RIIO3_Risk_And_Volumes'!AI69,0))</f>
        <v>0</v>
      </c>
      <c r="BE69" s="172">
        <f>IF(IFERROR('N2.4_RIIO3_Risk_Comp'!Z69/'N2.3_RIIO3_Risk_And_Volumes'!AJ69,0)&lt;0,"Error",IFERROR('N2.4_RIIO3_Risk_Comp'!Z69/'N2.3_RIIO3_Risk_And_Volumes'!AJ69,0))</f>
        <v>0</v>
      </c>
      <c r="BF69" s="172">
        <f>IF(IFERROR('N2.4_RIIO3_Risk_Comp'!AA69/'N2.3_RIIO3_Risk_And_Volumes'!AK69,0)&lt;0,"Error",IFERROR('N2.4_RIIO3_Risk_Comp'!AA69/'N2.3_RIIO3_Risk_And_Volumes'!AK69,0))</f>
        <v>0</v>
      </c>
      <c r="BG69" s="172">
        <f>IF(IFERROR('N2.4_RIIO3_Risk_Comp'!AB69/'N2.3_RIIO3_Risk_And_Volumes'!AL69,0)&lt;0,"Error",IFERROR('N2.4_RIIO3_Risk_Comp'!AB69/'N2.3_RIIO3_Risk_And_Volumes'!AL69,0))</f>
        <v>0</v>
      </c>
      <c r="BH69" s="172">
        <f>IF(IFERROR('N2.4_RIIO3_Risk_Comp'!AC69/'N2.3_RIIO3_Risk_And_Volumes'!AM69,0)&lt;0,"Error",IFERROR('N2.4_RIIO3_Risk_Comp'!AC69/'N2.3_RIIO3_Risk_And_Volumes'!AM69,0))</f>
        <v>0</v>
      </c>
      <c r="BI69" s="172">
        <f>IF(IFERROR('N2.4_RIIO3_Risk_Comp'!AD69/'N2.3_RIIO3_Risk_And_Volumes'!AN69,0)&lt;0,"Error",IFERROR('N2.4_RIIO3_Risk_Comp'!AD69/'N2.3_RIIO3_Risk_And_Volumes'!AN69,0))</f>
        <v>0</v>
      </c>
      <c r="BJ69" s="172">
        <f>IF(IFERROR('N2.4_RIIO3_Risk_Comp'!AE69/'N2.3_RIIO3_Risk_And_Volumes'!AO69,0)&lt;0,"Error",IFERROR('N2.4_RIIO3_Risk_Comp'!AE69/'N2.3_RIIO3_Risk_And_Volumes'!AO69,0))</f>
        <v>0</v>
      </c>
      <c r="BK69" s="172">
        <f>IF(IFERROR('N2.4_RIIO3_Risk_Comp'!AF69/'N2.3_RIIO3_Risk_And_Volumes'!AP69,0)&lt;0,"Error",IFERROR('N2.4_RIIO3_Risk_Comp'!AF69/'N2.3_RIIO3_Risk_And_Volumes'!AP69,0))</f>
        <v>0</v>
      </c>
      <c r="BL69" s="172">
        <f>IF(IFERROR('N2.4_RIIO3_Risk_Comp'!AG69/'N2.3_RIIO3_Risk_And_Volumes'!AQ69,0)&lt;0,"Error",IFERROR('N2.4_RIIO3_Risk_Comp'!AG69/'N2.3_RIIO3_Risk_And_Volumes'!AQ69,0))</f>
        <v>0</v>
      </c>
      <c r="BM69" s="297">
        <f>IF(IFERROR('N2.4_RIIO3_Risk_Comp'!AH69/'N2.3_RIIO3_Risk_And_Volumes'!AR69,0)&lt;0,"Error",IFERROR('N2.4_RIIO3_Risk_Comp'!AH69/'N2.3_RIIO3_Risk_And_Volumes'!AR69,0))</f>
        <v>0</v>
      </c>
      <c r="BO69" s="63">
        <f t="shared" si="10"/>
        <v>0</v>
      </c>
      <c r="BP69" s="63">
        <f t="shared" si="11"/>
        <v>0</v>
      </c>
      <c r="BQ69" s="63">
        <f t="shared" si="12"/>
        <v>0</v>
      </c>
      <c r="BR69" s="63">
        <f>IF(IFERROR(BO69/'N2.3_RIIO3_Risk_And_Volumes'!BN69,0)&lt;0,"Error",IFERROR(BO69/'N2.3_RIIO3_Risk_And_Volumes'!BN69,0))</f>
        <v>0</v>
      </c>
      <c r="BS69" s="63">
        <f>IF(IFERROR('N2.4_RIIO3_Risk_Comp'!BP69/'N2.3_RIIO3_Risk_And_Volumes'!BP69,0)&lt;0,"Error",IFERROR('N2.4_RIIO3_Risk_Comp'!BP69/'N2.3_RIIO3_Risk_And_Volumes'!BP69,0))</f>
        <v>0</v>
      </c>
      <c r="BT69" s="63">
        <f>IF(IFERROR('N2.4_RIIO3_Risk_Comp'!BQ69/'N2.3_RIIO3_Risk_And_Volumes'!BR69,0)&lt;0,"Error",IFERROR('N2.4_RIIO3_Risk_Comp'!BQ69/'N2.3_RIIO3_Risk_And_Volumes'!BR69,0))</f>
        <v>0</v>
      </c>
    </row>
    <row r="70" spans="1:72" hidden="1">
      <c r="A70" t="s">
        <v>959</v>
      </c>
      <c r="B70" s="108" t="s">
        <v>407</v>
      </c>
      <c r="C70" s="144" t="str">
        <f>IF($D$2="ET",VLOOKUP(B70,'N0.7_Lookup_References'!$E$13:$K$71,2,FALSE),IF('N2.1_Network_Risk_Summary'!$C$2="GD",VLOOKUP(B70,'N0.7_Lookup_References'!$E$13:$K$73,4,FALSE),IF($D$2="GT",VLOOKUP(B70,'N0.7_Lookup_References'!$E$13:$K$71,6,FALSE),"")))</f>
        <v>No entry required</v>
      </c>
      <c r="D70" s="163" t="s">
        <v>441</v>
      </c>
      <c r="E70" s="289"/>
      <c r="F70" s="247"/>
      <c r="G70" s="247"/>
      <c r="H70" s="247"/>
      <c r="I70" s="247"/>
      <c r="J70" s="247"/>
      <c r="K70" s="247"/>
      <c r="L70" s="247"/>
      <c r="M70" s="247"/>
      <c r="N70" s="290"/>
      <c r="O70" s="289"/>
      <c r="P70" s="247"/>
      <c r="Q70" s="247"/>
      <c r="R70" s="247"/>
      <c r="S70" s="247"/>
      <c r="T70" s="247"/>
      <c r="U70" s="247"/>
      <c r="V70" s="247"/>
      <c r="W70" s="247"/>
      <c r="X70" s="290"/>
      <c r="Y70" s="289"/>
      <c r="Z70" s="247"/>
      <c r="AA70" s="247"/>
      <c r="AB70" s="247"/>
      <c r="AC70" s="247"/>
      <c r="AD70" s="247"/>
      <c r="AE70" s="247"/>
      <c r="AF70" s="247"/>
      <c r="AG70" s="247"/>
      <c r="AH70" s="290"/>
      <c r="AJ70" s="296">
        <f>IF(IFERROR(E70/'N2.3_RIIO3_Risk_And_Volumes'!$E70,0)&lt;0,"Error",IFERROR(E70/'N2.3_RIIO3_Risk_And_Volumes'!$E70,0))</f>
        <v>0</v>
      </c>
      <c r="AK70" s="172">
        <f>IF(IFERROR(F70/'N2.3_RIIO3_Risk_And_Volumes'!F70,0)&lt;0,"Error",IFERROR(F70/'N2.3_RIIO3_Risk_And_Volumes'!F70,0))</f>
        <v>0</v>
      </c>
      <c r="AL70" s="172">
        <f>IF(IFERROR(G70/'N2.3_RIIO3_Risk_And_Volumes'!G70,0)&lt;0,"Error",IFERROR(G70/'N2.3_RIIO3_Risk_And_Volumes'!G70,0))</f>
        <v>0</v>
      </c>
      <c r="AM70" s="172">
        <f>IF(IFERROR(H70/'N2.3_RIIO3_Risk_And_Volumes'!H70,0)&lt;0,"Error",IFERROR(H70/'N2.3_RIIO3_Risk_And_Volumes'!H70,0))</f>
        <v>0</v>
      </c>
      <c r="AN70" s="172">
        <f>IF(IFERROR(I70/'N2.3_RIIO3_Risk_And_Volumes'!I70,0)&lt;0,"Error",IFERROR(I70/'N2.3_RIIO3_Risk_And_Volumes'!I70,0))</f>
        <v>0</v>
      </c>
      <c r="AO70" s="172">
        <f>IF(IFERROR(J70/'N2.3_RIIO3_Risk_And_Volumes'!J70,0)&lt;0,"Error",IFERROR(J70/'N2.3_RIIO3_Risk_And_Volumes'!J70,0))</f>
        <v>0</v>
      </c>
      <c r="AP70" s="172">
        <f>IF(IFERROR(K70/'N2.3_RIIO3_Risk_And_Volumes'!K70,0)&lt;0,"Error",IFERROR(K70/'N2.3_RIIO3_Risk_And_Volumes'!K70,0))</f>
        <v>0</v>
      </c>
      <c r="AQ70" s="172">
        <f>IF(IFERROR(L70/'N2.3_RIIO3_Risk_And_Volumes'!L70,0)&lt;0,"Error",IFERROR(L70/'N2.3_RIIO3_Risk_And_Volumes'!L70,0))</f>
        <v>0</v>
      </c>
      <c r="AR70" s="172">
        <f>IF(IFERROR(M70/'N2.3_RIIO3_Risk_And_Volumes'!M70,0)&lt;0,"Error",IFERROR(M70/'N2.3_RIIO3_Risk_And_Volumes'!M70,0))</f>
        <v>0</v>
      </c>
      <c r="AS70" s="297">
        <f>IF(IFERROR(N70/'N2.3_RIIO3_Risk_And_Volumes'!N70,0)&lt;0,"Error",IFERROR(N70/'N2.3_RIIO3_Risk_And_Volumes'!N70,0))</f>
        <v>0</v>
      </c>
      <c r="AT70" s="296">
        <f>IF(IFERROR('N2.4_RIIO3_Risk_Comp'!O70/'N2.3_RIIO3_Risk_And_Volumes'!O70,0)&lt;0,"Error",IFERROR('N2.4_RIIO3_Risk_Comp'!O70/'N2.3_RIIO3_Risk_And_Volumes'!O70,0))</f>
        <v>0</v>
      </c>
      <c r="AU70" s="172">
        <f>IF(IFERROR('N2.4_RIIO3_Risk_Comp'!P70/'N2.3_RIIO3_Risk_And_Volumes'!P70,0)&lt;0,"Error",IFERROR('N2.4_RIIO3_Risk_Comp'!P70/'N2.3_RIIO3_Risk_And_Volumes'!P70,0))</f>
        <v>0</v>
      </c>
      <c r="AV70" s="172">
        <f>IF(IFERROR('N2.4_RIIO3_Risk_Comp'!Q70/'N2.3_RIIO3_Risk_And_Volumes'!Q70,0)&lt;0,"Error",IFERROR('N2.4_RIIO3_Risk_Comp'!Q70/'N2.3_RIIO3_Risk_And_Volumes'!Q70,0))</f>
        <v>0</v>
      </c>
      <c r="AW70" s="172">
        <f>IF(IFERROR('N2.4_RIIO3_Risk_Comp'!R70/'N2.3_RIIO3_Risk_And_Volumes'!R70,0)&lt;0,"Error",IFERROR('N2.4_RIIO3_Risk_Comp'!R70/'N2.3_RIIO3_Risk_And_Volumes'!R70,0))</f>
        <v>0</v>
      </c>
      <c r="AX70" s="172">
        <f>IF(IFERROR('N2.4_RIIO3_Risk_Comp'!S70/'N2.3_RIIO3_Risk_And_Volumes'!S70,0)&lt;0,"Error",IFERROR('N2.4_RIIO3_Risk_Comp'!S70/'N2.3_RIIO3_Risk_And_Volumes'!S70,0))</f>
        <v>0</v>
      </c>
      <c r="AY70" s="172">
        <f>IF(IFERROR('N2.4_RIIO3_Risk_Comp'!T70/'N2.3_RIIO3_Risk_And_Volumes'!T70,0)&lt;0,"Error",IFERROR('N2.4_RIIO3_Risk_Comp'!T70/'N2.3_RIIO3_Risk_And_Volumes'!T70,0))</f>
        <v>0</v>
      </c>
      <c r="AZ70" s="172">
        <f>IF(IFERROR('N2.4_RIIO3_Risk_Comp'!U70/'N2.3_RIIO3_Risk_And_Volumes'!U70,0)&lt;0,"Error",IFERROR('N2.4_RIIO3_Risk_Comp'!U70/'N2.3_RIIO3_Risk_And_Volumes'!U70,0))</f>
        <v>0</v>
      </c>
      <c r="BA70" s="172">
        <f>IF(IFERROR('N2.4_RIIO3_Risk_Comp'!V70/'N2.3_RIIO3_Risk_And_Volumes'!V70,0)&lt;0,"Error",IFERROR('N2.4_RIIO3_Risk_Comp'!V70/'N2.3_RIIO3_Risk_And_Volumes'!V70,0))</f>
        <v>0</v>
      </c>
      <c r="BB70" s="172">
        <f>IF(IFERROR('N2.4_RIIO3_Risk_Comp'!W70/'N2.3_RIIO3_Risk_And_Volumes'!W70,0)&lt;0,"Error",IFERROR('N2.4_RIIO3_Risk_Comp'!W70/'N2.3_RIIO3_Risk_And_Volumes'!W70,0))</f>
        <v>0</v>
      </c>
      <c r="BC70" s="303">
        <f>IF(IFERROR('N2.4_RIIO3_Risk_Comp'!X70/'N2.3_RIIO3_Risk_And_Volumes'!X70,0)&lt;0,"Error",IFERROR('N2.4_RIIO3_Risk_Comp'!X70/'N2.3_RIIO3_Risk_And_Volumes'!X70,0))</f>
        <v>0</v>
      </c>
      <c r="BD70" s="296">
        <f>IF(IFERROR('N2.4_RIIO3_Risk_Comp'!Y70/'N2.3_RIIO3_Risk_And_Volumes'!AI70,0)&lt;0,"Error",IFERROR('N2.4_RIIO3_Risk_Comp'!Y70/'N2.3_RIIO3_Risk_And_Volumes'!AI70,0))</f>
        <v>0</v>
      </c>
      <c r="BE70" s="172">
        <f>IF(IFERROR('N2.4_RIIO3_Risk_Comp'!Z70/'N2.3_RIIO3_Risk_And_Volumes'!AJ70,0)&lt;0,"Error",IFERROR('N2.4_RIIO3_Risk_Comp'!Z70/'N2.3_RIIO3_Risk_And_Volumes'!AJ70,0))</f>
        <v>0</v>
      </c>
      <c r="BF70" s="172">
        <f>IF(IFERROR('N2.4_RIIO3_Risk_Comp'!AA70/'N2.3_RIIO3_Risk_And_Volumes'!AK70,0)&lt;0,"Error",IFERROR('N2.4_RIIO3_Risk_Comp'!AA70/'N2.3_RIIO3_Risk_And_Volumes'!AK70,0))</f>
        <v>0</v>
      </c>
      <c r="BG70" s="172">
        <f>IF(IFERROR('N2.4_RIIO3_Risk_Comp'!AB70/'N2.3_RIIO3_Risk_And_Volumes'!AL70,0)&lt;0,"Error",IFERROR('N2.4_RIIO3_Risk_Comp'!AB70/'N2.3_RIIO3_Risk_And_Volumes'!AL70,0))</f>
        <v>0</v>
      </c>
      <c r="BH70" s="172">
        <f>IF(IFERROR('N2.4_RIIO3_Risk_Comp'!AC70/'N2.3_RIIO3_Risk_And_Volumes'!AM70,0)&lt;0,"Error",IFERROR('N2.4_RIIO3_Risk_Comp'!AC70/'N2.3_RIIO3_Risk_And_Volumes'!AM70,0))</f>
        <v>0</v>
      </c>
      <c r="BI70" s="172">
        <f>IF(IFERROR('N2.4_RIIO3_Risk_Comp'!AD70/'N2.3_RIIO3_Risk_And_Volumes'!AN70,0)&lt;0,"Error",IFERROR('N2.4_RIIO3_Risk_Comp'!AD70/'N2.3_RIIO3_Risk_And_Volumes'!AN70,0))</f>
        <v>0</v>
      </c>
      <c r="BJ70" s="172">
        <f>IF(IFERROR('N2.4_RIIO3_Risk_Comp'!AE70/'N2.3_RIIO3_Risk_And_Volumes'!AO70,0)&lt;0,"Error",IFERROR('N2.4_RIIO3_Risk_Comp'!AE70/'N2.3_RIIO3_Risk_And_Volumes'!AO70,0))</f>
        <v>0</v>
      </c>
      <c r="BK70" s="172">
        <f>IF(IFERROR('N2.4_RIIO3_Risk_Comp'!AF70/'N2.3_RIIO3_Risk_And_Volumes'!AP70,0)&lt;0,"Error",IFERROR('N2.4_RIIO3_Risk_Comp'!AF70/'N2.3_RIIO3_Risk_And_Volumes'!AP70,0))</f>
        <v>0</v>
      </c>
      <c r="BL70" s="172">
        <f>IF(IFERROR('N2.4_RIIO3_Risk_Comp'!AG70/'N2.3_RIIO3_Risk_And_Volumes'!AQ70,0)&lt;0,"Error",IFERROR('N2.4_RIIO3_Risk_Comp'!AG70/'N2.3_RIIO3_Risk_And_Volumes'!AQ70,0))</f>
        <v>0</v>
      </c>
      <c r="BM70" s="297">
        <f>IF(IFERROR('N2.4_RIIO3_Risk_Comp'!AH70/'N2.3_RIIO3_Risk_And_Volumes'!AR70,0)&lt;0,"Error",IFERROR('N2.4_RIIO3_Risk_Comp'!AH70/'N2.3_RIIO3_Risk_And_Volumes'!AR70,0))</f>
        <v>0</v>
      </c>
      <c r="BO70" s="63">
        <f t="shared" si="10"/>
        <v>0</v>
      </c>
      <c r="BP70" s="63">
        <f t="shared" si="11"/>
        <v>0</v>
      </c>
      <c r="BQ70" s="63">
        <f t="shared" si="12"/>
        <v>0</v>
      </c>
      <c r="BR70" s="63">
        <f>IF(IFERROR(BO70/'N2.3_RIIO3_Risk_And_Volumes'!BN70,0)&lt;0,"Error",IFERROR(BO70/'N2.3_RIIO3_Risk_And_Volumes'!BN70,0))</f>
        <v>0</v>
      </c>
      <c r="BS70" s="63">
        <f>IF(IFERROR('N2.4_RIIO3_Risk_Comp'!BP70/'N2.3_RIIO3_Risk_And_Volumes'!BP70,0)&lt;0,"Error",IFERROR('N2.4_RIIO3_Risk_Comp'!BP70/'N2.3_RIIO3_Risk_And_Volumes'!BP70,0))</f>
        <v>0</v>
      </c>
      <c r="BT70" s="63">
        <f>IF(IFERROR('N2.4_RIIO3_Risk_Comp'!BQ70/'N2.3_RIIO3_Risk_And_Volumes'!BR70,0)&lt;0,"Error",IFERROR('N2.4_RIIO3_Risk_Comp'!BQ70/'N2.3_RIIO3_Risk_And_Volumes'!BR70,0))</f>
        <v>0</v>
      </c>
    </row>
    <row r="71" spans="1:72" hidden="1">
      <c r="A71" t="s">
        <v>959</v>
      </c>
      <c r="B71" s="108" t="s">
        <v>409</v>
      </c>
      <c r="C71" s="144" t="str">
        <f>IF($D$2="ET",VLOOKUP(B71,'N0.7_Lookup_References'!$E$13:$K$71,2,FALSE),IF('N2.1_Network_Risk_Summary'!$C$2="GD",VLOOKUP(B71,'N0.7_Lookup_References'!$E$13:$K$73,4,FALSE),IF($D$2="GT",VLOOKUP(B71,'N0.7_Lookup_References'!$E$13:$K$71,6,FALSE),"")))</f>
        <v>No entry required</v>
      </c>
      <c r="D71" s="163" t="s">
        <v>441</v>
      </c>
      <c r="E71" s="289"/>
      <c r="F71" s="247"/>
      <c r="G71" s="247"/>
      <c r="H71" s="247"/>
      <c r="I71" s="247"/>
      <c r="J71" s="247"/>
      <c r="K71" s="247"/>
      <c r="L71" s="247"/>
      <c r="M71" s="247"/>
      <c r="N71" s="290"/>
      <c r="O71" s="289"/>
      <c r="P71" s="247"/>
      <c r="Q71" s="247"/>
      <c r="R71" s="247"/>
      <c r="S71" s="247"/>
      <c r="T71" s="247"/>
      <c r="U71" s="247"/>
      <c r="V71" s="247"/>
      <c r="W71" s="247"/>
      <c r="X71" s="290"/>
      <c r="Y71" s="289"/>
      <c r="Z71" s="247"/>
      <c r="AA71" s="247"/>
      <c r="AB71" s="247"/>
      <c r="AC71" s="247"/>
      <c r="AD71" s="247"/>
      <c r="AE71" s="247"/>
      <c r="AF71" s="247"/>
      <c r="AG71" s="247"/>
      <c r="AH71" s="290"/>
      <c r="AJ71" s="296">
        <f>IF(IFERROR(E71/'N2.3_RIIO3_Risk_And_Volumes'!$E71,0)&lt;0,"Error",IFERROR(E71/'N2.3_RIIO3_Risk_And_Volumes'!$E71,0))</f>
        <v>0</v>
      </c>
      <c r="AK71" s="172">
        <f>IF(IFERROR(F71/'N2.3_RIIO3_Risk_And_Volumes'!F71,0)&lt;0,"Error",IFERROR(F71/'N2.3_RIIO3_Risk_And_Volumes'!F71,0))</f>
        <v>0</v>
      </c>
      <c r="AL71" s="172">
        <f>IF(IFERROR(G71/'N2.3_RIIO3_Risk_And_Volumes'!G71,0)&lt;0,"Error",IFERROR(G71/'N2.3_RIIO3_Risk_And_Volumes'!G71,0))</f>
        <v>0</v>
      </c>
      <c r="AM71" s="172">
        <f>IF(IFERROR(H71/'N2.3_RIIO3_Risk_And_Volumes'!H71,0)&lt;0,"Error",IFERROR(H71/'N2.3_RIIO3_Risk_And_Volumes'!H71,0))</f>
        <v>0</v>
      </c>
      <c r="AN71" s="172">
        <f>IF(IFERROR(I71/'N2.3_RIIO3_Risk_And_Volumes'!I71,0)&lt;0,"Error",IFERROR(I71/'N2.3_RIIO3_Risk_And_Volumes'!I71,0))</f>
        <v>0</v>
      </c>
      <c r="AO71" s="172">
        <f>IF(IFERROR(J71/'N2.3_RIIO3_Risk_And_Volumes'!J71,0)&lt;0,"Error",IFERROR(J71/'N2.3_RIIO3_Risk_And_Volumes'!J71,0))</f>
        <v>0</v>
      </c>
      <c r="AP71" s="172">
        <f>IF(IFERROR(K71/'N2.3_RIIO3_Risk_And_Volumes'!K71,0)&lt;0,"Error",IFERROR(K71/'N2.3_RIIO3_Risk_And_Volumes'!K71,0))</f>
        <v>0</v>
      </c>
      <c r="AQ71" s="172">
        <f>IF(IFERROR(L71/'N2.3_RIIO3_Risk_And_Volumes'!L71,0)&lt;0,"Error",IFERROR(L71/'N2.3_RIIO3_Risk_And_Volumes'!L71,0))</f>
        <v>0</v>
      </c>
      <c r="AR71" s="172">
        <f>IF(IFERROR(M71/'N2.3_RIIO3_Risk_And_Volumes'!M71,0)&lt;0,"Error",IFERROR(M71/'N2.3_RIIO3_Risk_And_Volumes'!M71,0))</f>
        <v>0</v>
      </c>
      <c r="AS71" s="297">
        <f>IF(IFERROR(N71/'N2.3_RIIO3_Risk_And_Volumes'!N71,0)&lt;0,"Error",IFERROR(N71/'N2.3_RIIO3_Risk_And_Volumes'!N71,0))</f>
        <v>0</v>
      </c>
      <c r="AT71" s="296">
        <f>IF(IFERROR('N2.4_RIIO3_Risk_Comp'!O71/'N2.3_RIIO3_Risk_And_Volumes'!O71,0)&lt;0,"Error",IFERROR('N2.4_RIIO3_Risk_Comp'!O71/'N2.3_RIIO3_Risk_And_Volumes'!O71,0))</f>
        <v>0</v>
      </c>
      <c r="AU71" s="172">
        <f>IF(IFERROR('N2.4_RIIO3_Risk_Comp'!P71/'N2.3_RIIO3_Risk_And_Volumes'!P71,0)&lt;0,"Error",IFERROR('N2.4_RIIO3_Risk_Comp'!P71/'N2.3_RIIO3_Risk_And_Volumes'!P71,0))</f>
        <v>0</v>
      </c>
      <c r="AV71" s="172">
        <f>IF(IFERROR('N2.4_RIIO3_Risk_Comp'!Q71/'N2.3_RIIO3_Risk_And_Volumes'!Q71,0)&lt;0,"Error",IFERROR('N2.4_RIIO3_Risk_Comp'!Q71/'N2.3_RIIO3_Risk_And_Volumes'!Q71,0))</f>
        <v>0</v>
      </c>
      <c r="AW71" s="172">
        <f>IF(IFERROR('N2.4_RIIO3_Risk_Comp'!R71/'N2.3_RIIO3_Risk_And_Volumes'!R71,0)&lt;0,"Error",IFERROR('N2.4_RIIO3_Risk_Comp'!R71/'N2.3_RIIO3_Risk_And_Volumes'!R71,0))</f>
        <v>0</v>
      </c>
      <c r="AX71" s="172">
        <f>IF(IFERROR('N2.4_RIIO3_Risk_Comp'!S71/'N2.3_RIIO3_Risk_And_Volumes'!S71,0)&lt;0,"Error",IFERROR('N2.4_RIIO3_Risk_Comp'!S71/'N2.3_RIIO3_Risk_And_Volumes'!S71,0))</f>
        <v>0</v>
      </c>
      <c r="AY71" s="172">
        <f>IF(IFERROR('N2.4_RIIO3_Risk_Comp'!T71/'N2.3_RIIO3_Risk_And_Volumes'!T71,0)&lt;0,"Error",IFERROR('N2.4_RIIO3_Risk_Comp'!T71/'N2.3_RIIO3_Risk_And_Volumes'!T71,0))</f>
        <v>0</v>
      </c>
      <c r="AZ71" s="172">
        <f>IF(IFERROR('N2.4_RIIO3_Risk_Comp'!U71/'N2.3_RIIO3_Risk_And_Volumes'!U71,0)&lt;0,"Error",IFERROR('N2.4_RIIO3_Risk_Comp'!U71/'N2.3_RIIO3_Risk_And_Volumes'!U71,0))</f>
        <v>0</v>
      </c>
      <c r="BA71" s="172">
        <f>IF(IFERROR('N2.4_RIIO3_Risk_Comp'!V71/'N2.3_RIIO3_Risk_And_Volumes'!V71,0)&lt;0,"Error",IFERROR('N2.4_RIIO3_Risk_Comp'!V71/'N2.3_RIIO3_Risk_And_Volumes'!V71,0))</f>
        <v>0</v>
      </c>
      <c r="BB71" s="172">
        <f>IF(IFERROR('N2.4_RIIO3_Risk_Comp'!W71/'N2.3_RIIO3_Risk_And_Volumes'!W71,0)&lt;0,"Error",IFERROR('N2.4_RIIO3_Risk_Comp'!W71/'N2.3_RIIO3_Risk_And_Volumes'!W71,0))</f>
        <v>0</v>
      </c>
      <c r="BC71" s="303">
        <f>IF(IFERROR('N2.4_RIIO3_Risk_Comp'!X71/'N2.3_RIIO3_Risk_And_Volumes'!X71,0)&lt;0,"Error",IFERROR('N2.4_RIIO3_Risk_Comp'!X71/'N2.3_RIIO3_Risk_And_Volumes'!X71,0))</f>
        <v>0</v>
      </c>
      <c r="BD71" s="296">
        <f>IF(IFERROR('N2.4_RIIO3_Risk_Comp'!Y71/'N2.3_RIIO3_Risk_And_Volumes'!AI71,0)&lt;0,"Error",IFERROR('N2.4_RIIO3_Risk_Comp'!Y71/'N2.3_RIIO3_Risk_And_Volumes'!AI71,0))</f>
        <v>0</v>
      </c>
      <c r="BE71" s="172">
        <f>IF(IFERROR('N2.4_RIIO3_Risk_Comp'!Z71/'N2.3_RIIO3_Risk_And_Volumes'!AJ71,0)&lt;0,"Error",IFERROR('N2.4_RIIO3_Risk_Comp'!Z71/'N2.3_RIIO3_Risk_And_Volumes'!AJ71,0))</f>
        <v>0</v>
      </c>
      <c r="BF71" s="172">
        <f>IF(IFERROR('N2.4_RIIO3_Risk_Comp'!AA71/'N2.3_RIIO3_Risk_And_Volumes'!AK71,0)&lt;0,"Error",IFERROR('N2.4_RIIO3_Risk_Comp'!AA71/'N2.3_RIIO3_Risk_And_Volumes'!AK71,0))</f>
        <v>0</v>
      </c>
      <c r="BG71" s="172">
        <f>IF(IFERROR('N2.4_RIIO3_Risk_Comp'!AB71/'N2.3_RIIO3_Risk_And_Volumes'!AL71,0)&lt;0,"Error",IFERROR('N2.4_RIIO3_Risk_Comp'!AB71/'N2.3_RIIO3_Risk_And_Volumes'!AL71,0))</f>
        <v>0</v>
      </c>
      <c r="BH71" s="172">
        <f>IF(IFERROR('N2.4_RIIO3_Risk_Comp'!AC71/'N2.3_RIIO3_Risk_And_Volumes'!AM71,0)&lt;0,"Error",IFERROR('N2.4_RIIO3_Risk_Comp'!AC71/'N2.3_RIIO3_Risk_And_Volumes'!AM71,0))</f>
        <v>0</v>
      </c>
      <c r="BI71" s="172">
        <f>IF(IFERROR('N2.4_RIIO3_Risk_Comp'!AD71/'N2.3_RIIO3_Risk_And_Volumes'!AN71,0)&lt;0,"Error",IFERROR('N2.4_RIIO3_Risk_Comp'!AD71/'N2.3_RIIO3_Risk_And_Volumes'!AN71,0))</f>
        <v>0</v>
      </c>
      <c r="BJ71" s="172">
        <f>IF(IFERROR('N2.4_RIIO3_Risk_Comp'!AE71/'N2.3_RIIO3_Risk_And_Volumes'!AO71,0)&lt;0,"Error",IFERROR('N2.4_RIIO3_Risk_Comp'!AE71/'N2.3_RIIO3_Risk_And_Volumes'!AO71,0))</f>
        <v>0</v>
      </c>
      <c r="BK71" s="172">
        <f>IF(IFERROR('N2.4_RIIO3_Risk_Comp'!AF71/'N2.3_RIIO3_Risk_And_Volumes'!AP71,0)&lt;0,"Error",IFERROR('N2.4_RIIO3_Risk_Comp'!AF71/'N2.3_RIIO3_Risk_And_Volumes'!AP71,0))</f>
        <v>0</v>
      </c>
      <c r="BL71" s="172">
        <f>IF(IFERROR('N2.4_RIIO3_Risk_Comp'!AG71/'N2.3_RIIO3_Risk_And_Volumes'!AQ71,0)&lt;0,"Error",IFERROR('N2.4_RIIO3_Risk_Comp'!AG71/'N2.3_RIIO3_Risk_And_Volumes'!AQ71,0))</f>
        <v>0</v>
      </c>
      <c r="BM71" s="297">
        <f>IF(IFERROR('N2.4_RIIO3_Risk_Comp'!AH71/'N2.3_RIIO3_Risk_And_Volumes'!AR71,0)&lt;0,"Error",IFERROR('N2.4_RIIO3_Risk_Comp'!AH71/'N2.3_RIIO3_Risk_And_Volumes'!AR71,0))</f>
        <v>0</v>
      </c>
      <c r="BO71" s="63">
        <f t="shared" si="10"/>
        <v>0</v>
      </c>
      <c r="BP71" s="63">
        <f t="shared" si="11"/>
        <v>0</v>
      </c>
      <c r="BQ71" s="63">
        <f t="shared" si="12"/>
        <v>0</v>
      </c>
      <c r="BR71" s="63">
        <f>IF(IFERROR(BO71/'N2.3_RIIO3_Risk_And_Volumes'!BN71,0)&lt;0,"Error",IFERROR(BO71/'N2.3_RIIO3_Risk_And_Volumes'!BN71,0))</f>
        <v>0</v>
      </c>
      <c r="BS71" s="63">
        <f>IF(IFERROR('N2.4_RIIO3_Risk_Comp'!BP71/'N2.3_RIIO3_Risk_And_Volumes'!BP71,0)&lt;0,"Error",IFERROR('N2.4_RIIO3_Risk_Comp'!BP71/'N2.3_RIIO3_Risk_And_Volumes'!BP71,0))</f>
        <v>0</v>
      </c>
      <c r="BT71" s="63">
        <f>IF(IFERROR('N2.4_RIIO3_Risk_Comp'!BQ71/'N2.3_RIIO3_Risk_And_Volumes'!BR71,0)&lt;0,"Error",IFERROR('N2.4_RIIO3_Risk_Comp'!BQ71/'N2.3_RIIO3_Risk_And_Volumes'!BR71,0))</f>
        <v>0</v>
      </c>
    </row>
    <row r="72" spans="1:72" hidden="1">
      <c r="A72" t="s">
        <v>959</v>
      </c>
      <c r="B72" s="108" t="s">
        <v>411</v>
      </c>
      <c r="C72" s="144" t="str">
        <f>IF($D$2="ET",VLOOKUP(B72,'N0.7_Lookup_References'!$E$13:$K$71,2,FALSE),IF('N2.1_Network_Risk_Summary'!$C$2="GD",VLOOKUP(B72,'N0.7_Lookup_References'!$E$13:$K$73,4,FALSE),IF($D$2="GT",VLOOKUP(B72,'N0.7_Lookup_References'!$E$13:$K$71,6,FALSE),"")))</f>
        <v>No entry required</v>
      </c>
      <c r="D72" s="163" t="s">
        <v>441</v>
      </c>
      <c r="E72" s="289"/>
      <c r="F72" s="247"/>
      <c r="G72" s="247"/>
      <c r="H72" s="247"/>
      <c r="I72" s="247"/>
      <c r="J72" s="247"/>
      <c r="K72" s="247"/>
      <c r="L72" s="247"/>
      <c r="M72" s="247"/>
      <c r="N72" s="290"/>
      <c r="O72" s="289"/>
      <c r="P72" s="247"/>
      <c r="Q72" s="247"/>
      <c r="R72" s="247"/>
      <c r="S72" s="247"/>
      <c r="T72" s="247"/>
      <c r="U72" s="247"/>
      <c r="V72" s="247"/>
      <c r="W72" s="247"/>
      <c r="X72" s="290"/>
      <c r="Y72" s="289"/>
      <c r="Z72" s="247"/>
      <c r="AA72" s="247"/>
      <c r="AB72" s="247"/>
      <c r="AC72" s="247"/>
      <c r="AD72" s="247"/>
      <c r="AE72" s="247"/>
      <c r="AF72" s="247"/>
      <c r="AG72" s="247"/>
      <c r="AH72" s="290"/>
      <c r="AJ72" s="296">
        <f>IF(IFERROR(E72/'N2.3_RIIO3_Risk_And_Volumes'!$E72,0)&lt;0,"Error",IFERROR(E72/'N2.3_RIIO3_Risk_And_Volumes'!$E72,0))</f>
        <v>0</v>
      </c>
      <c r="AK72" s="172">
        <f>IF(IFERROR(F72/'N2.3_RIIO3_Risk_And_Volumes'!F72,0)&lt;0,"Error",IFERROR(F72/'N2.3_RIIO3_Risk_And_Volumes'!F72,0))</f>
        <v>0</v>
      </c>
      <c r="AL72" s="172">
        <f>IF(IFERROR(G72/'N2.3_RIIO3_Risk_And_Volumes'!G72,0)&lt;0,"Error",IFERROR(G72/'N2.3_RIIO3_Risk_And_Volumes'!G72,0))</f>
        <v>0</v>
      </c>
      <c r="AM72" s="172">
        <f>IF(IFERROR(H72/'N2.3_RIIO3_Risk_And_Volumes'!H72,0)&lt;0,"Error",IFERROR(H72/'N2.3_RIIO3_Risk_And_Volumes'!H72,0))</f>
        <v>0</v>
      </c>
      <c r="AN72" s="172">
        <f>IF(IFERROR(I72/'N2.3_RIIO3_Risk_And_Volumes'!I72,0)&lt;0,"Error",IFERROR(I72/'N2.3_RIIO3_Risk_And_Volumes'!I72,0))</f>
        <v>0</v>
      </c>
      <c r="AO72" s="172">
        <f>IF(IFERROR(J72/'N2.3_RIIO3_Risk_And_Volumes'!J72,0)&lt;0,"Error",IFERROR(J72/'N2.3_RIIO3_Risk_And_Volumes'!J72,0))</f>
        <v>0</v>
      </c>
      <c r="AP72" s="172">
        <f>IF(IFERROR(K72/'N2.3_RIIO3_Risk_And_Volumes'!K72,0)&lt;0,"Error",IFERROR(K72/'N2.3_RIIO3_Risk_And_Volumes'!K72,0))</f>
        <v>0</v>
      </c>
      <c r="AQ72" s="172">
        <f>IF(IFERROR(L72/'N2.3_RIIO3_Risk_And_Volumes'!L72,0)&lt;0,"Error",IFERROR(L72/'N2.3_RIIO3_Risk_And_Volumes'!L72,0))</f>
        <v>0</v>
      </c>
      <c r="AR72" s="172">
        <f>IF(IFERROR(M72/'N2.3_RIIO3_Risk_And_Volumes'!M72,0)&lt;0,"Error",IFERROR(M72/'N2.3_RIIO3_Risk_And_Volumes'!M72,0))</f>
        <v>0</v>
      </c>
      <c r="AS72" s="297">
        <f>IF(IFERROR(N72/'N2.3_RIIO3_Risk_And_Volumes'!N72,0)&lt;0,"Error",IFERROR(N72/'N2.3_RIIO3_Risk_And_Volumes'!N72,0))</f>
        <v>0</v>
      </c>
      <c r="AT72" s="296">
        <f>IF(IFERROR('N2.4_RIIO3_Risk_Comp'!O72/'N2.3_RIIO3_Risk_And_Volumes'!O72,0)&lt;0,"Error",IFERROR('N2.4_RIIO3_Risk_Comp'!O72/'N2.3_RIIO3_Risk_And_Volumes'!O72,0))</f>
        <v>0</v>
      </c>
      <c r="AU72" s="172">
        <f>IF(IFERROR('N2.4_RIIO3_Risk_Comp'!P72/'N2.3_RIIO3_Risk_And_Volumes'!P72,0)&lt;0,"Error",IFERROR('N2.4_RIIO3_Risk_Comp'!P72/'N2.3_RIIO3_Risk_And_Volumes'!P72,0))</f>
        <v>0</v>
      </c>
      <c r="AV72" s="172">
        <f>IF(IFERROR('N2.4_RIIO3_Risk_Comp'!Q72/'N2.3_RIIO3_Risk_And_Volumes'!Q72,0)&lt;0,"Error",IFERROR('N2.4_RIIO3_Risk_Comp'!Q72/'N2.3_RIIO3_Risk_And_Volumes'!Q72,0))</f>
        <v>0</v>
      </c>
      <c r="AW72" s="172">
        <f>IF(IFERROR('N2.4_RIIO3_Risk_Comp'!R72/'N2.3_RIIO3_Risk_And_Volumes'!R72,0)&lt;0,"Error",IFERROR('N2.4_RIIO3_Risk_Comp'!R72/'N2.3_RIIO3_Risk_And_Volumes'!R72,0))</f>
        <v>0</v>
      </c>
      <c r="AX72" s="172">
        <f>IF(IFERROR('N2.4_RIIO3_Risk_Comp'!S72/'N2.3_RIIO3_Risk_And_Volumes'!S72,0)&lt;0,"Error",IFERROR('N2.4_RIIO3_Risk_Comp'!S72/'N2.3_RIIO3_Risk_And_Volumes'!S72,0))</f>
        <v>0</v>
      </c>
      <c r="AY72" s="172">
        <f>IF(IFERROR('N2.4_RIIO3_Risk_Comp'!T72/'N2.3_RIIO3_Risk_And_Volumes'!T72,0)&lt;0,"Error",IFERROR('N2.4_RIIO3_Risk_Comp'!T72/'N2.3_RIIO3_Risk_And_Volumes'!T72,0))</f>
        <v>0</v>
      </c>
      <c r="AZ72" s="172">
        <f>IF(IFERROR('N2.4_RIIO3_Risk_Comp'!U72/'N2.3_RIIO3_Risk_And_Volumes'!U72,0)&lt;0,"Error",IFERROR('N2.4_RIIO3_Risk_Comp'!U72/'N2.3_RIIO3_Risk_And_Volumes'!U72,0))</f>
        <v>0</v>
      </c>
      <c r="BA72" s="172">
        <f>IF(IFERROR('N2.4_RIIO3_Risk_Comp'!V72/'N2.3_RIIO3_Risk_And_Volumes'!V72,0)&lt;0,"Error",IFERROR('N2.4_RIIO3_Risk_Comp'!V72/'N2.3_RIIO3_Risk_And_Volumes'!V72,0))</f>
        <v>0</v>
      </c>
      <c r="BB72" s="172">
        <f>IF(IFERROR('N2.4_RIIO3_Risk_Comp'!W72/'N2.3_RIIO3_Risk_And_Volumes'!W72,0)&lt;0,"Error",IFERROR('N2.4_RIIO3_Risk_Comp'!W72/'N2.3_RIIO3_Risk_And_Volumes'!W72,0))</f>
        <v>0</v>
      </c>
      <c r="BC72" s="303">
        <f>IF(IFERROR('N2.4_RIIO3_Risk_Comp'!X72/'N2.3_RIIO3_Risk_And_Volumes'!X72,0)&lt;0,"Error",IFERROR('N2.4_RIIO3_Risk_Comp'!X72/'N2.3_RIIO3_Risk_And_Volumes'!X72,0))</f>
        <v>0</v>
      </c>
      <c r="BD72" s="296">
        <f>IF(IFERROR('N2.4_RIIO3_Risk_Comp'!Y72/'N2.3_RIIO3_Risk_And_Volumes'!AI72,0)&lt;0,"Error",IFERROR('N2.4_RIIO3_Risk_Comp'!Y72/'N2.3_RIIO3_Risk_And_Volumes'!AI72,0))</f>
        <v>0</v>
      </c>
      <c r="BE72" s="172">
        <f>IF(IFERROR('N2.4_RIIO3_Risk_Comp'!Z72/'N2.3_RIIO3_Risk_And_Volumes'!AJ72,0)&lt;0,"Error",IFERROR('N2.4_RIIO3_Risk_Comp'!Z72/'N2.3_RIIO3_Risk_And_Volumes'!AJ72,0))</f>
        <v>0</v>
      </c>
      <c r="BF72" s="172">
        <f>IF(IFERROR('N2.4_RIIO3_Risk_Comp'!AA72/'N2.3_RIIO3_Risk_And_Volumes'!AK72,0)&lt;0,"Error",IFERROR('N2.4_RIIO3_Risk_Comp'!AA72/'N2.3_RIIO3_Risk_And_Volumes'!AK72,0))</f>
        <v>0</v>
      </c>
      <c r="BG72" s="172">
        <f>IF(IFERROR('N2.4_RIIO3_Risk_Comp'!AB72/'N2.3_RIIO3_Risk_And_Volumes'!AL72,0)&lt;0,"Error",IFERROR('N2.4_RIIO3_Risk_Comp'!AB72/'N2.3_RIIO3_Risk_And_Volumes'!AL72,0))</f>
        <v>0</v>
      </c>
      <c r="BH72" s="172">
        <f>IF(IFERROR('N2.4_RIIO3_Risk_Comp'!AC72/'N2.3_RIIO3_Risk_And_Volumes'!AM72,0)&lt;0,"Error",IFERROR('N2.4_RIIO3_Risk_Comp'!AC72/'N2.3_RIIO3_Risk_And_Volumes'!AM72,0))</f>
        <v>0</v>
      </c>
      <c r="BI72" s="172">
        <f>IF(IFERROR('N2.4_RIIO3_Risk_Comp'!AD72/'N2.3_RIIO3_Risk_And_Volumes'!AN72,0)&lt;0,"Error",IFERROR('N2.4_RIIO3_Risk_Comp'!AD72/'N2.3_RIIO3_Risk_And_Volumes'!AN72,0))</f>
        <v>0</v>
      </c>
      <c r="BJ72" s="172">
        <f>IF(IFERROR('N2.4_RIIO3_Risk_Comp'!AE72/'N2.3_RIIO3_Risk_And_Volumes'!AO72,0)&lt;0,"Error",IFERROR('N2.4_RIIO3_Risk_Comp'!AE72/'N2.3_RIIO3_Risk_And_Volumes'!AO72,0))</f>
        <v>0</v>
      </c>
      <c r="BK72" s="172">
        <f>IF(IFERROR('N2.4_RIIO3_Risk_Comp'!AF72/'N2.3_RIIO3_Risk_And_Volumes'!AP72,0)&lt;0,"Error",IFERROR('N2.4_RIIO3_Risk_Comp'!AF72/'N2.3_RIIO3_Risk_And_Volumes'!AP72,0))</f>
        <v>0</v>
      </c>
      <c r="BL72" s="172">
        <f>IF(IFERROR('N2.4_RIIO3_Risk_Comp'!AG72/'N2.3_RIIO3_Risk_And_Volumes'!AQ72,0)&lt;0,"Error",IFERROR('N2.4_RIIO3_Risk_Comp'!AG72/'N2.3_RIIO3_Risk_And_Volumes'!AQ72,0))</f>
        <v>0</v>
      </c>
      <c r="BM72" s="297">
        <f>IF(IFERROR('N2.4_RIIO3_Risk_Comp'!AH72/'N2.3_RIIO3_Risk_And_Volumes'!AR72,0)&lt;0,"Error",IFERROR('N2.4_RIIO3_Risk_Comp'!AH72/'N2.3_RIIO3_Risk_And_Volumes'!AR72,0))</f>
        <v>0</v>
      </c>
      <c r="BO72" s="63">
        <f t="shared" si="10"/>
        <v>0</v>
      </c>
      <c r="BP72" s="63">
        <f t="shared" si="11"/>
        <v>0</v>
      </c>
      <c r="BQ72" s="63">
        <f t="shared" si="12"/>
        <v>0</v>
      </c>
      <c r="BR72" s="63">
        <f>IF(IFERROR(BO72/'N2.3_RIIO3_Risk_And_Volumes'!BN72,0)&lt;0,"Error",IFERROR(BO72/'N2.3_RIIO3_Risk_And_Volumes'!BN72,0))</f>
        <v>0</v>
      </c>
      <c r="BS72" s="63">
        <f>IF(IFERROR('N2.4_RIIO3_Risk_Comp'!BP72/'N2.3_RIIO3_Risk_And_Volumes'!BP72,0)&lt;0,"Error",IFERROR('N2.4_RIIO3_Risk_Comp'!BP72/'N2.3_RIIO3_Risk_And_Volumes'!BP72,0))</f>
        <v>0</v>
      </c>
      <c r="BT72" s="63">
        <f>IF(IFERROR('N2.4_RIIO3_Risk_Comp'!BQ72/'N2.3_RIIO3_Risk_And_Volumes'!BR72,0)&lt;0,"Error",IFERROR('N2.4_RIIO3_Risk_Comp'!BQ72/'N2.3_RIIO3_Risk_And_Volumes'!BR72,0))</f>
        <v>0</v>
      </c>
    </row>
    <row r="73" spans="1:72" hidden="1">
      <c r="A73" t="s">
        <v>959</v>
      </c>
      <c r="B73" s="108" t="s">
        <v>413</v>
      </c>
      <c r="C73" s="144" t="str">
        <f>IF($D$2="ET",VLOOKUP(B73,'N0.7_Lookup_References'!$E$13:$K$71,2,FALSE),IF('N2.1_Network_Risk_Summary'!$C$2="GD",VLOOKUP(B73,'N0.7_Lookup_References'!$E$13:$K$73,4,FALSE),IF($D$2="GT",VLOOKUP(B73,'N0.7_Lookup_References'!$E$13:$K$71,6,FALSE),"")))</f>
        <v>No entry required</v>
      </c>
      <c r="D73" s="163" t="s">
        <v>441</v>
      </c>
      <c r="E73" s="289"/>
      <c r="F73" s="247"/>
      <c r="G73" s="247"/>
      <c r="H73" s="247"/>
      <c r="I73" s="247"/>
      <c r="J73" s="247"/>
      <c r="K73" s="247"/>
      <c r="L73" s="247"/>
      <c r="M73" s="247"/>
      <c r="N73" s="290"/>
      <c r="O73" s="289"/>
      <c r="P73" s="247"/>
      <c r="Q73" s="247"/>
      <c r="R73" s="247"/>
      <c r="S73" s="247"/>
      <c r="T73" s="247"/>
      <c r="U73" s="247"/>
      <c r="V73" s="247"/>
      <c r="W73" s="247"/>
      <c r="X73" s="290"/>
      <c r="Y73" s="289"/>
      <c r="Z73" s="247"/>
      <c r="AA73" s="247"/>
      <c r="AB73" s="247"/>
      <c r="AC73" s="247"/>
      <c r="AD73" s="247"/>
      <c r="AE73" s="247"/>
      <c r="AF73" s="247"/>
      <c r="AG73" s="247"/>
      <c r="AH73" s="290"/>
      <c r="AJ73" s="296">
        <f>IF(IFERROR(E73/'N2.3_RIIO3_Risk_And_Volumes'!$E73,0)&lt;0,"Error",IFERROR(E73/'N2.3_RIIO3_Risk_And_Volumes'!$E73,0))</f>
        <v>0</v>
      </c>
      <c r="AK73" s="172">
        <f>IF(IFERROR(F73/'N2.3_RIIO3_Risk_And_Volumes'!F73,0)&lt;0,"Error",IFERROR(F73/'N2.3_RIIO3_Risk_And_Volumes'!F73,0))</f>
        <v>0</v>
      </c>
      <c r="AL73" s="172">
        <f>IF(IFERROR(G73/'N2.3_RIIO3_Risk_And_Volumes'!G73,0)&lt;0,"Error",IFERROR(G73/'N2.3_RIIO3_Risk_And_Volumes'!G73,0))</f>
        <v>0</v>
      </c>
      <c r="AM73" s="172">
        <f>IF(IFERROR(H73/'N2.3_RIIO3_Risk_And_Volumes'!H73,0)&lt;0,"Error",IFERROR(H73/'N2.3_RIIO3_Risk_And_Volumes'!H73,0))</f>
        <v>0</v>
      </c>
      <c r="AN73" s="172">
        <f>IF(IFERROR(I73/'N2.3_RIIO3_Risk_And_Volumes'!I73,0)&lt;0,"Error",IFERROR(I73/'N2.3_RIIO3_Risk_And_Volumes'!I73,0))</f>
        <v>0</v>
      </c>
      <c r="AO73" s="172">
        <f>IF(IFERROR(J73/'N2.3_RIIO3_Risk_And_Volumes'!J73,0)&lt;0,"Error",IFERROR(J73/'N2.3_RIIO3_Risk_And_Volumes'!J73,0))</f>
        <v>0</v>
      </c>
      <c r="AP73" s="172">
        <f>IF(IFERROR(K73/'N2.3_RIIO3_Risk_And_Volumes'!K73,0)&lt;0,"Error",IFERROR(K73/'N2.3_RIIO3_Risk_And_Volumes'!K73,0))</f>
        <v>0</v>
      </c>
      <c r="AQ73" s="172">
        <f>IF(IFERROR(L73/'N2.3_RIIO3_Risk_And_Volumes'!L73,0)&lt;0,"Error",IFERROR(L73/'N2.3_RIIO3_Risk_And_Volumes'!L73,0))</f>
        <v>0</v>
      </c>
      <c r="AR73" s="172">
        <f>IF(IFERROR(M73/'N2.3_RIIO3_Risk_And_Volumes'!M73,0)&lt;0,"Error",IFERROR(M73/'N2.3_RIIO3_Risk_And_Volumes'!M73,0))</f>
        <v>0</v>
      </c>
      <c r="AS73" s="297">
        <f>IF(IFERROR(N73/'N2.3_RIIO3_Risk_And_Volumes'!N73,0)&lt;0,"Error",IFERROR(N73/'N2.3_RIIO3_Risk_And_Volumes'!N73,0))</f>
        <v>0</v>
      </c>
      <c r="AT73" s="296">
        <f>IF(IFERROR('N2.4_RIIO3_Risk_Comp'!O73/'N2.3_RIIO3_Risk_And_Volumes'!O73,0)&lt;0,"Error",IFERROR('N2.4_RIIO3_Risk_Comp'!O73/'N2.3_RIIO3_Risk_And_Volumes'!O73,0))</f>
        <v>0</v>
      </c>
      <c r="AU73" s="172">
        <f>IF(IFERROR('N2.4_RIIO3_Risk_Comp'!P73/'N2.3_RIIO3_Risk_And_Volumes'!P73,0)&lt;0,"Error",IFERROR('N2.4_RIIO3_Risk_Comp'!P73/'N2.3_RIIO3_Risk_And_Volumes'!P73,0))</f>
        <v>0</v>
      </c>
      <c r="AV73" s="172">
        <f>IF(IFERROR('N2.4_RIIO3_Risk_Comp'!Q73/'N2.3_RIIO3_Risk_And_Volumes'!Q73,0)&lt;0,"Error",IFERROR('N2.4_RIIO3_Risk_Comp'!Q73/'N2.3_RIIO3_Risk_And_Volumes'!Q73,0))</f>
        <v>0</v>
      </c>
      <c r="AW73" s="172">
        <f>IF(IFERROR('N2.4_RIIO3_Risk_Comp'!R73/'N2.3_RIIO3_Risk_And_Volumes'!R73,0)&lt;0,"Error",IFERROR('N2.4_RIIO3_Risk_Comp'!R73/'N2.3_RIIO3_Risk_And_Volumes'!R73,0))</f>
        <v>0</v>
      </c>
      <c r="AX73" s="172">
        <f>IF(IFERROR('N2.4_RIIO3_Risk_Comp'!S73/'N2.3_RIIO3_Risk_And_Volumes'!S73,0)&lt;0,"Error",IFERROR('N2.4_RIIO3_Risk_Comp'!S73/'N2.3_RIIO3_Risk_And_Volumes'!S73,0))</f>
        <v>0</v>
      </c>
      <c r="AY73" s="172">
        <f>IF(IFERROR('N2.4_RIIO3_Risk_Comp'!T73/'N2.3_RIIO3_Risk_And_Volumes'!T73,0)&lt;0,"Error",IFERROR('N2.4_RIIO3_Risk_Comp'!T73/'N2.3_RIIO3_Risk_And_Volumes'!T73,0))</f>
        <v>0</v>
      </c>
      <c r="AZ73" s="172">
        <f>IF(IFERROR('N2.4_RIIO3_Risk_Comp'!U73/'N2.3_RIIO3_Risk_And_Volumes'!U73,0)&lt;0,"Error",IFERROR('N2.4_RIIO3_Risk_Comp'!U73/'N2.3_RIIO3_Risk_And_Volumes'!U73,0))</f>
        <v>0</v>
      </c>
      <c r="BA73" s="172">
        <f>IF(IFERROR('N2.4_RIIO3_Risk_Comp'!V73/'N2.3_RIIO3_Risk_And_Volumes'!V73,0)&lt;0,"Error",IFERROR('N2.4_RIIO3_Risk_Comp'!V73/'N2.3_RIIO3_Risk_And_Volumes'!V73,0))</f>
        <v>0</v>
      </c>
      <c r="BB73" s="172">
        <f>IF(IFERROR('N2.4_RIIO3_Risk_Comp'!W73/'N2.3_RIIO3_Risk_And_Volumes'!W73,0)&lt;0,"Error",IFERROR('N2.4_RIIO3_Risk_Comp'!W73/'N2.3_RIIO3_Risk_And_Volumes'!W73,0))</f>
        <v>0</v>
      </c>
      <c r="BC73" s="303">
        <f>IF(IFERROR('N2.4_RIIO3_Risk_Comp'!X73/'N2.3_RIIO3_Risk_And_Volumes'!X73,0)&lt;0,"Error",IFERROR('N2.4_RIIO3_Risk_Comp'!X73/'N2.3_RIIO3_Risk_And_Volumes'!X73,0))</f>
        <v>0</v>
      </c>
      <c r="BD73" s="296">
        <f>IF(IFERROR('N2.4_RIIO3_Risk_Comp'!Y73/'N2.3_RIIO3_Risk_And_Volumes'!AI73,0)&lt;0,"Error",IFERROR('N2.4_RIIO3_Risk_Comp'!Y73/'N2.3_RIIO3_Risk_And_Volumes'!AI73,0))</f>
        <v>0</v>
      </c>
      <c r="BE73" s="172">
        <f>IF(IFERROR('N2.4_RIIO3_Risk_Comp'!Z73/'N2.3_RIIO3_Risk_And_Volumes'!AJ73,0)&lt;0,"Error",IFERROR('N2.4_RIIO3_Risk_Comp'!Z73/'N2.3_RIIO3_Risk_And_Volumes'!AJ73,0))</f>
        <v>0</v>
      </c>
      <c r="BF73" s="172">
        <f>IF(IFERROR('N2.4_RIIO3_Risk_Comp'!AA73/'N2.3_RIIO3_Risk_And_Volumes'!AK73,0)&lt;0,"Error",IFERROR('N2.4_RIIO3_Risk_Comp'!AA73/'N2.3_RIIO3_Risk_And_Volumes'!AK73,0))</f>
        <v>0</v>
      </c>
      <c r="BG73" s="172">
        <f>IF(IFERROR('N2.4_RIIO3_Risk_Comp'!AB73/'N2.3_RIIO3_Risk_And_Volumes'!AL73,0)&lt;0,"Error",IFERROR('N2.4_RIIO3_Risk_Comp'!AB73/'N2.3_RIIO3_Risk_And_Volumes'!AL73,0))</f>
        <v>0</v>
      </c>
      <c r="BH73" s="172">
        <f>IF(IFERROR('N2.4_RIIO3_Risk_Comp'!AC73/'N2.3_RIIO3_Risk_And_Volumes'!AM73,0)&lt;0,"Error",IFERROR('N2.4_RIIO3_Risk_Comp'!AC73/'N2.3_RIIO3_Risk_And_Volumes'!AM73,0))</f>
        <v>0</v>
      </c>
      <c r="BI73" s="172">
        <f>IF(IFERROR('N2.4_RIIO3_Risk_Comp'!AD73/'N2.3_RIIO3_Risk_And_Volumes'!AN73,0)&lt;0,"Error",IFERROR('N2.4_RIIO3_Risk_Comp'!AD73/'N2.3_RIIO3_Risk_And_Volumes'!AN73,0))</f>
        <v>0</v>
      </c>
      <c r="BJ73" s="172">
        <f>IF(IFERROR('N2.4_RIIO3_Risk_Comp'!AE73/'N2.3_RIIO3_Risk_And_Volumes'!AO73,0)&lt;0,"Error",IFERROR('N2.4_RIIO3_Risk_Comp'!AE73/'N2.3_RIIO3_Risk_And_Volumes'!AO73,0))</f>
        <v>0</v>
      </c>
      <c r="BK73" s="172">
        <f>IF(IFERROR('N2.4_RIIO3_Risk_Comp'!AF73/'N2.3_RIIO3_Risk_And_Volumes'!AP73,0)&lt;0,"Error",IFERROR('N2.4_RIIO3_Risk_Comp'!AF73/'N2.3_RIIO3_Risk_And_Volumes'!AP73,0))</f>
        <v>0</v>
      </c>
      <c r="BL73" s="172">
        <f>IF(IFERROR('N2.4_RIIO3_Risk_Comp'!AG73/'N2.3_RIIO3_Risk_And_Volumes'!AQ73,0)&lt;0,"Error",IFERROR('N2.4_RIIO3_Risk_Comp'!AG73/'N2.3_RIIO3_Risk_And_Volumes'!AQ73,0))</f>
        <v>0</v>
      </c>
      <c r="BM73" s="297">
        <f>IF(IFERROR('N2.4_RIIO3_Risk_Comp'!AH73/'N2.3_RIIO3_Risk_And_Volumes'!AR73,0)&lt;0,"Error",IFERROR('N2.4_RIIO3_Risk_Comp'!AH73/'N2.3_RIIO3_Risk_And_Volumes'!AR73,0))</f>
        <v>0</v>
      </c>
      <c r="BO73" s="63">
        <f t="shared" si="10"/>
        <v>0</v>
      </c>
      <c r="BP73" s="63">
        <f t="shared" si="11"/>
        <v>0</v>
      </c>
      <c r="BQ73" s="63">
        <f t="shared" si="12"/>
        <v>0</v>
      </c>
      <c r="BR73" s="63">
        <f>IF(IFERROR(BO73/'N2.3_RIIO3_Risk_And_Volumes'!BN73,0)&lt;0,"Error",IFERROR(BO73/'N2.3_RIIO3_Risk_And_Volumes'!BN73,0))</f>
        <v>0</v>
      </c>
      <c r="BS73" s="63">
        <f>IF(IFERROR('N2.4_RIIO3_Risk_Comp'!BP73/'N2.3_RIIO3_Risk_And_Volumes'!BP73,0)&lt;0,"Error",IFERROR('N2.4_RIIO3_Risk_Comp'!BP73/'N2.3_RIIO3_Risk_And_Volumes'!BP73,0))</f>
        <v>0</v>
      </c>
      <c r="BT73" s="63">
        <f>IF(IFERROR('N2.4_RIIO3_Risk_Comp'!BQ73/'N2.3_RIIO3_Risk_And_Volumes'!BR73,0)&lt;0,"Error",IFERROR('N2.4_RIIO3_Risk_Comp'!BQ73/'N2.3_RIIO3_Risk_And_Volumes'!BR73,0))</f>
        <v>0</v>
      </c>
    </row>
    <row r="74" spans="1:72" ht="15" hidden="1" thickBot="1">
      <c r="A74" t="s">
        <v>959</v>
      </c>
      <c r="B74" s="108" t="s">
        <v>415</v>
      </c>
      <c r="C74" s="144" t="str">
        <f>IF($D$2="ET",VLOOKUP(B74,'N0.7_Lookup_References'!$E$13:$K$71,2,FALSE),IF('N2.1_Network_Risk_Summary'!$C$2="GD",VLOOKUP(B74,'N0.7_Lookup_References'!$E$13:$K$73,4,FALSE),IF($D$2="GT",VLOOKUP(B74,'N0.7_Lookup_References'!$E$13:$K$71,6,FALSE),"")))</f>
        <v>No entry required</v>
      </c>
      <c r="D74" s="163" t="s">
        <v>441</v>
      </c>
      <c r="E74" s="289"/>
      <c r="F74" s="247"/>
      <c r="G74" s="247"/>
      <c r="H74" s="247"/>
      <c r="I74" s="247"/>
      <c r="J74" s="247"/>
      <c r="K74" s="247"/>
      <c r="L74" s="247"/>
      <c r="M74" s="247"/>
      <c r="N74" s="290"/>
      <c r="O74" s="289"/>
      <c r="P74" s="247"/>
      <c r="Q74" s="247"/>
      <c r="R74" s="247"/>
      <c r="S74" s="247"/>
      <c r="T74" s="247"/>
      <c r="U74" s="247"/>
      <c r="V74" s="247"/>
      <c r="W74" s="247"/>
      <c r="X74" s="290"/>
      <c r="Y74" s="289"/>
      <c r="Z74" s="247"/>
      <c r="AA74" s="247"/>
      <c r="AB74" s="247"/>
      <c r="AC74" s="247"/>
      <c r="AD74" s="247"/>
      <c r="AE74" s="247"/>
      <c r="AF74" s="247"/>
      <c r="AG74" s="247"/>
      <c r="AH74" s="290"/>
      <c r="AJ74" s="296">
        <f>IF(IFERROR(E74/'N2.3_RIIO3_Risk_And_Volumes'!$E74,0)&lt;0,"Error",IFERROR(E74/'N2.3_RIIO3_Risk_And_Volumes'!$E74,0))</f>
        <v>0</v>
      </c>
      <c r="AK74" s="172">
        <f>IF(IFERROR(F74/'N2.3_RIIO3_Risk_And_Volumes'!F74,0)&lt;0,"Error",IFERROR(F74/'N2.3_RIIO3_Risk_And_Volumes'!F74,0))</f>
        <v>0</v>
      </c>
      <c r="AL74" s="172">
        <f>IF(IFERROR(G74/'N2.3_RIIO3_Risk_And_Volumes'!G74,0)&lt;0,"Error",IFERROR(G74/'N2.3_RIIO3_Risk_And_Volumes'!G74,0))</f>
        <v>0</v>
      </c>
      <c r="AM74" s="172">
        <f>IF(IFERROR(H74/'N2.3_RIIO3_Risk_And_Volumes'!H74,0)&lt;0,"Error",IFERROR(H74/'N2.3_RIIO3_Risk_And_Volumes'!H74,0))</f>
        <v>0</v>
      </c>
      <c r="AN74" s="172">
        <f>IF(IFERROR(I74/'N2.3_RIIO3_Risk_And_Volumes'!I74,0)&lt;0,"Error",IFERROR(I74/'N2.3_RIIO3_Risk_And_Volumes'!I74,0))</f>
        <v>0</v>
      </c>
      <c r="AO74" s="172">
        <f>IF(IFERROR(J74/'N2.3_RIIO3_Risk_And_Volumes'!J74,0)&lt;0,"Error",IFERROR(J74/'N2.3_RIIO3_Risk_And_Volumes'!J74,0))</f>
        <v>0</v>
      </c>
      <c r="AP74" s="172">
        <f>IF(IFERROR(K74/'N2.3_RIIO3_Risk_And_Volumes'!K74,0)&lt;0,"Error",IFERROR(K74/'N2.3_RIIO3_Risk_And_Volumes'!K74,0))</f>
        <v>0</v>
      </c>
      <c r="AQ74" s="172">
        <f>IF(IFERROR(L74/'N2.3_RIIO3_Risk_And_Volumes'!L74,0)&lt;0,"Error",IFERROR(L74/'N2.3_RIIO3_Risk_And_Volumes'!L74,0))</f>
        <v>0</v>
      </c>
      <c r="AR74" s="172">
        <f>IF(IFERROR(M74/'N2.3_RIIO3_Risk_And_Volumes'!M74,0)&lt;0,"Error",IFERROR(M74/'N2.3_RIIO3_Risk_And_Volumes'!M74,0))</f>
        <v>0</v>
      </c>
      <c r="AS74" s="297">
        <f>IF(IFERROR(N74/'N2.3_RIIO3_Risk_And_Volumes'!N74,0)&lt;0,"Error",IFERROR(N74/'N2.3_RIIO3_Risk_And_Volumes'!N74,0))</f>
        <v>0</v>
      </c>
      <c r="AT74" s="300">
        <f>IF(IFERROR('N2.4_RIIO3_Risk_Comp'!O74/'N2.3_RIIO3_Risk_And_Volumes'!O74,0)&lt;0,"Error",IFERROR('N2.4_RIIO3_Risk_Comp'!O74/'N2.3_RIIO3_Risk_And_Volumes'!O74,0))</f>
        <v>0</v>
      </c>
      <c r="AU74" s="301">
        <f>IF(IFERROR('N2.4_RIIO3_Risk_Comp'!P74/'N2.3_RIIO3_Risk_And_Volumes'!P74,0)&lt;0,"Error",IFERROR('N2.4_RIIO3_Risk_Comp'!P74/'N2.3_RIIO3_Risk_And_Volumes'!P74,0))</f>
        <v>0</v>
      </c>
      <c r="AV74" s="301">
        <f>IF(IFERROR('N2.4_RIIO3_Risk_Comp'!Q74/'N2.3_RIIO3_Risk_And_Volumes'!Q74,0)&lt;0,"Error",IFERROR('N2.4_RIIO3_Risk_Comp'!Q74/'N2.3_RIIO3_Risk_And_Volumes'!Q74,0))</f>
        <v>0</v>
      </c>
      <c r="AW74" s="301">
        <f>IF(IFERROR('N2.4_RIIO3_Risk_Comp'!R74/'N2.3_RIIO3_Risk_And_Volumes'!R74,0)&lt;0,"Error",IFERROR('N2.4_RIIO3_Risk_Comp'!R74/'N2.3_RIIO3_Risk_And_Volumes'!R74,0))</f>
        <v>0</v>
      </c>
      <c r="AX74" s="301">
        <f>IF(IFERROR('N2.4_RIIO3_Risk_Comp'!S74/'N2.3_RIIO3_Risk_And_Volumes'!S74,0)&lt;0,"Error",IFERROR('N2.4_RIIO3_Risk_Comp'!S74/'N2.3_RIIO3_Risk_And_Volumes'!S74,0))</f>
        <v>0</v>
      </c>
      <c r="AY74" s="301">
        <f>IF(IFERROR('N2.4_RIIO3_Risk_Comp'!T74/'N2.3_RIIO3_Risk_And_Volumes'!T74,0)&lt;0,"Error",IFERROR('N2.4_RIIO3_Risk_Comp'!T74/'N2.3_RIIO3_Risk_And_Volumes'!T74,0))</f>
        <v>0</v>
      </c>
      <c r="AZ74" s="301">
        <f>IF(IFERROR('N2.4_RIIO3_Risk_Comp'!U74/'N2.3_RIIO3_Risk_And_Volumes'!U74,0)&lt;0,"Error",IFERROR('N2.4_RIIO3_Risk_Comp'!U74/'N2.3_RIIO3_Risk_And_Volumes'!U74,0))</f>
        <v>0</v>
      </c>
      <c r="BA74" s="301">
        <f>IF(IFERROR('N2.4_RIIO3_Risk_Comp'!V74/'N2.3_RIIO3_Risk_And_Volumes'!V74,0)&lt;0,"Error",IFERROR('N2.4_RIIO3_Risk_Comp'!V74/'N2.3_RIIO3_Risk_And_Volumes'!V74,0))</f>
        <v>0</v>
      </c>
      <c r="BB74" s="301">
        <f>IF(IFERROR('N2.4_RIIO3_Risk_Comp'!W74/'N2.3_RIIO3_Risk_And_Volumes'!W74,0)&lt;0,"Error",IFERROR('N2.4_RIIO3_Risk_Comp'!W74/'N2.3_RIIO3_Risk_And_Volumes'!W74,0))</f>
        <v>0</v>
      </c>
      <c r="BC74" s="304">
        <f>IF(IFERROR('N2.4_RIIO3_Risk_Comp'!X74/'N2.3_RIIO3_Risk_And_Volumes'!X74,0)&lt;0,"Error",IFERROR('N2.4_RIIO3_Risk_Comp'!X74/'N2.3_RIIO3_Risk_And_Volumes'!X74,0))</f>
        <v>0</v>
      </c>
      <c r="BD74" s="296">
        <f>IF(IFERROR('N2.4_RIIO3_Risk_Comp'!Y74/'N2.3_RIIO3_Risk_And_Volumes'!AI74,0)&lt;0,"Error",IFERROR('N2.4_RIIO3_Risk_Comp'!Y74/'N2.3_RIIO3_Risk_And_Volumes'!AI74,0))</f>
        <v>0</v>
      </c>
      <c r="BE74" s="172">
        <f>IF(IFERROR('N2.4_RIIO3_Risk_Comp'!Z74/'N2.3_RIIO3_Risk_And_Volumes'!AJ74,0)&lt;0,"Error",IFERROR('N2.4_RIIO3_Risk_Comp'!Z74/'N2.3_RIIO3_Risk_And_Volumes'!AJ74,0))</f>
        <v>0</v>
      </c>
      <c r="BF74" s="172">
        <f>IF(IFERROR('N2.4_RIIO3_Risk_Comp'!AA74/'N2.3_RIIO3_Risk_And_Volumes'!AK74,0)&lt;0,"Error",IFERROR('N2.4_RIIO3_Risk_Comp'!AA74/'N2.3_RIIO3_Risk_And_Volumes'!AK74,0))</f>
        <v>0</v>
      </c>
      <c r="BG74" s="172">
        <f>IF(IFERROR('N2.4_RIIO3_Risk_Comp'!AB74/'N2.3_RIIO3_Risk_And_Volumes'!AL74,0)&lt;0,"Error",IFERROR('N2.4_RIIO3_Risk_Comp'!AB74/'N2.3_RIIO3_Risk_And_Volumes'!AL74,0))</f>
        <v>0</v>
      </c>
      <c r="BH74" s="172">
        <f>IF(IFERROR('N2.4_RIIO3_Risk_Comp'!AC74/'N2.3_RIIO3_Risk_And_Volumes'!AM74,0)&lt;0,"Error",IFERROR('N2.4_RIIO3_Risk_Comp'!AC74/'N2.3_RIIO3_Risk_And_Volumes'!AM74,0))</f>
        <v>0</v>
      </c>
      <c r="BI74" s="172">
        <f>IF(IFERROR('N2.4_RIIO3_Risk_Comp'!AD74/'N2.3_RIIO3_Risk_And_Volumes'!AN74,0)&lt;0,"Error",IFERROR('N2.4_RIIO3_Risk_Comp'!AD74/'N2.3_RIIO3_Risk_And_Volumes'!AN74,0))</f>
        <v>0</v>
      </c>
      <c r="BJ74" s="172">
        <f>IF(IFERROR('N2.4_RIIO3_Risk_Comp'!AE74/'N2.3_RIIO3_Risk_And_Volumes'!AO74,0)&lt;0,"Error",IFERROR('N2.4_RIIO3_Risk_Comp'!AE74/'N2.3_RIIO3_Risk_And_Volumes'!AO74,0))</f>
        <v>0</v>
      </c>
      <c r="BK74" s="172">
        <f>IF(IFERROR('N2.4_RIIO3_Risk_Comp'!AF74/'N2.3_RIIO3_Risk_And_Volumes'!AP74,0)&lt;0,"Error",IFERROR('N2.4_RIIO3_Risk_Comp'!AF74/'N2.3_RIIO3_Risk_And_Volumes'!AP74,0))</f>
        <v>0</v>
      </c>
      <c r="BL74" s="172">
        <f>IF(IFERROR('N2.4_RIIO3_Risk_Comp'!AG74/'N2.3_RIIO3_Risk_And_Volumes'!AQ74,0)&lt;0,"Error",IFERROR('N2.4_RIIO3_Risk_Comp'!AG74/'N2.3_RIIO3_Risk_And_Volumes'!AQ74,0))</f>
        <v>0</v>
      </c>
      <c r="BM74" s="297">
        <f>IF(IFERROR('N2.4_RIIO3_Risk_Comp'!AH74/'N2.3_RIIO3_Risk_And_Volumes'!AR74,0)&lt;0,"Error",IFERROR('N2.4_RIIO3_Risk_Comp'!AH74/'N2.3_RIIO3_Risk_And_Volumes'!AR74,0))</f>
        <v>0</v>
      </c>
      <c r="BO74" s="63">
        <f t="shared" si="10"/>
        <v>0</v>
      </c>
      <c r="BP74" s="63">
        <f t="shared" si="11"/>
        <v>0</v>
      </c>
      <c r="BQ74" s="63">
        <f t="shared" si="12"/>
        <v>0</v>
      </c>
      <c r="BR74" s="63">
        <f>IF(IFERROR(BO74/'N2.3_RIIO3_Risk_And_Volumes'!BN74,0)&lt;0,"Error",IFERROR(BO74/'N2.3_RIIO3_Risk_And_Volumes'!BN74,0))</f>
        <v>0</v>
      </c>
      <c r="BS74" s="63">
        <f>IF(IFERROR('N2.4_RIIO3_Risk_Comp'!BP74/'N2.3_RIIO3_Risk_And_Volumes'!BP74,0)&lt;0,"Error",IFERROR('N2.4_RIIO3_Risk_Comp'!BP74/'N2.3_RIIO3_Risk_And_Volumes'!BP74,0))</f>
        <v>0</v>
      </c>
      <c r="BT74" s="63">
        <f>IF(IFERROR('N2.4_RIIO3_Risk_Comp'!BQ74/'N2.3_RIIO3_Risk_And_Volumes'!BR74,0)&lt;0,"Error",IFERROR('N2.4_RIIO3_Risk_Comp'!BQ74/'N2.3_RIIO3_Risk_And_Volumes'!BR74,0))</f>
        <v>0</v>
      </c>
    </row>
    <row r="75" spans="1:72" ht="15" thickBot="1">
      <c r="B75" s="14"/>
      <c r="C75" s="15" t="s">
        <v>230</v>
      </c>
      <c r="D75" s="163" t="s">
        <v>441</v>
      </c>
      <c r="E75" s="351">
        <f>SUM(E17:E74)</f>
        <v>16.58388215601283</v>
      </c>
      <c r="F75" s="352">
        <f t="shared" ref="F75:AH75" si="13">SUM(F17:F74)</f>
        <v>1.131471347849671</v>
      </c>
      <c r="G75" s="352">
        <f t="shared" si="13"/>
        <v>8.3633316269230811</v>
      </c>
      <c r="H75" s="352">
        <f t="shared" si="13"/>
        <v>2.7626121694918893</v>
      </c>
      <c r="I75" s="352">
        <f t="shared" si="13"/>
        <v>29.804377640868658</v>
      </c>
      <c r="J75" s="352">
        <f t="shared" si="13"/>
        <v>28.891789683727893</v>
      </c>
      <c r="K75" s="352">
        <f t="shared" si="13"/>
        <v>2.5131247657669089</v>
      </c>
      <c r="L75" s="352">
        <f t="shared" si="13"/>
        <v>19.102242470487074</v>
      </c>
      <c r="M75" s="352">
        <f t="shared" si="13"/>
        <v>36.161709671616613</v>
      </c>
      <c r="N75" s="353">
        <f t="shared" si="13"/>
        <v>39.834173718963129</v>
      </c>
      <c r="O75" s="351">
        <f t="shared" si="13"/>
        <v>16.714579015466093</v>
      </c>
      <c r="P75" s="352">
        <f t="shared" si="13"/>
        <v>1.2375099710591801</v>
      </c>
      <c r="Q75" s="352">
        <f t="shared" si="13"/>
        <v>8.655814568096913</v>
      </c>
      <c r="R75" s="352">
        <f t="shared" si="13"/>
        <v>2.0471676009979656</v>
      </c>
      <c r="S75" s="352">
        <f t="shared" si="13"/>
        <v>1.4691779476091205</v>
      </c>
      <c r="T75" s="352">
        <f t="shared" si="13"/>
        <v>41.408403491126172</v>
      </c>
      <c r="U75" s="352">
        <f t="shared" si="13"/>
        <v>6.8772031486711871</v>
      </c>
      <c r="V75" s="352">
        <f t="shared" si="13"/>
        <v>15.006971740675752</v>
      </c>
      <c r="W75" s="352">
        <f t="shared" si="13"/>
        <v>3.3617560831988462</v>
      </c>
      <c r="X75" s="353">
        <f t="shared" si="13"/>
        <v>102.28907002070321</v>
      </c>
      <c r="Y75" s="351">
        <f t="shared" si="13"/>
        <v>44.847683012082548</v>
      </c>
      <c r="Z75" s="352">
        <f t="shared" si="13"/>
        <v>0.92997027130458942</v>
      </c>
      <c r="AA75" s="352">
        <f t="shared" si="13"/>
        <v>3.6911467502241067</v>
      </c>
      <c r="AB75" s="352">
        <f t="shared" si="13"/>
        <v>1.6321118528484524</v>
      </c>
      <c r="AC75" s="352">
        <f t="shared" si="13"/>
        <v>1.8092439912234262</v>
      </c>
      <c r="AD75" s="352">
        <f t="shared" si="13"/>
        <v>28.291646766477783</v>
      </c>
      <c r="AE75" s="352">
        <f t="shared" si="13"/>
        <v>5.8782868832824393</v>
      </c>
      <c r="AF75" s="352">
        <f t="shared" si="13"/>
        <v>10.667327042127711</v>
      </c>
      <c r="AG75" s="352">
        <f t="shared" si="13"/>
        <v>2.2043928655736682</v>
      </c>
      <c r="AH75" s="353">
        <f t="shared" si="13"/>
        <v>72.135187365373355</v>
      </c>
      <c r="AJ75" s="293">
        <f>IF(IFERROR(E75/'N2.3_RIIO3_Risk_And_Volumes'!$E75,0)&lt;0,"Error",IFERROR(E75/'N2.3_RIIO3_Risk_And_Volumes'!$E75,0))</f>
        <v>0.46600468161859582</v>
      </c>
      <c r="AK75" s="294">
        <f>IF(IFERROR(F75/'N2.3_RIIO3_Risk_And_Volumes'!F75,0)&lt;0,"Error",IFERROR(F75/'N2.3_RIIO3_Risk_And_Volumes'!F75,0))</f>
        <v>0.17834628259346522</v>
      </c>
      <c r="AL75" s="294">
        <f>IF(IFERROR(G75/'N2.3_RIIO3_Risk_And_Volumes'!G75,0)&lt;0,"Error",IFERROR(G75/'N2.3_RIIO3_Risk_And_Volumes'!G75,0))</f>
        <v>0.61797387121691505</v>
      </c>
      <c r="AM75" s="294">
        <f>IF(IFERROR(H75/'N2.3_RIIO3_Risk_And_Volumes'!H75,0)&lt;0,"Error",IFERROR(H75/'N2.3_RIIO3_Risk_And_Volumes'!H75,0))</f>
        <v>0.44632345522314765</v>
      </c>
      <c r="AN75" s="294">
        <f>IF(IFERROR(I75/'N2.3_RIIO3_Risk_And_Volumes'!I75,0)&lt;0,"Error",IFERROR(I75/'N2.3_RIIO3_Risk_And_Volumes'!I75,0))</f>
        <v>0.77119208512044946</v>
      </c>
      <c r="AO75" s="294">
        <f>IF(IFERROR(J75/'N2.3_RIIO3_Risk_And_Volumes'!J75,0)&lt;0,"Error",IFERROR(J75/'N2.3_RIIO3_Risk_And_Volumes'!J75,0))</f>
        <v>0.7851843660963943</v>
      </c>
      <c r="AP75" s="294">
        <f>IF(IFERROR(K75/'N2.3_RIIO3_Risk_And_Volumes'!K75,0)&lt;0,"Error",IFERROR(K75/'N2.3_RIIO3_Risk_And_Volumes'!K75,0))</f>
        <v>0.68050076578251695</v>
      </c>
      <c r="AQ75" s="294">
        <f>IF(IFERROR(L75/'N2.3_RIIO3_Risk_And_Volumes'!L75,0)&lt;0,"Error",IFERROR(L75/'N2.3_RIIO3_Risk_And_Volumes'!L75,0))</f>
        <v>0.70904507716684417</v>
      </c>
      <c r="AR75" s="294">
        <f>IF(IFERROR(M75/'N2.3_RIIO3_Risk_And_Volumes'!M75,0)&lt;0,"Error",IFERROR(M75/'N2.3_RIIO3_Risk_And_Volumes'!M75,0))</f>
        <v>0.59067295197518344</v>
      </c>
      <c r="AS75" s="295">
        <f>IF(IFERROR(N75/'N2.3_RIIO3_Risk_And_Volumes'!N75,0)&lt;0,"Error",IFERROR(N75/'N2.3_RIIO3_Risk_And_Volumes'!N75,0))</f>
        <v>0.51050491006381948</v>
      </c>
      <c r="AT75" s="298">
        <f>IF(IFERROR('N2.4_RIIO3_Risk_Comp'!O75/'N2.3_RIIO3_Risk_And_Volumes'!O75,0)&lt;0,"Error",IFERROR('N2.4_RIIO3_Risk_Comp'!O75/'N2.3_RIIO3_Risk_And_Volumes'!O75,0))</f>
        <v>0.46535746335614631</v>
      </c>
      <c r="AU75" s="299">
        <f>IF(IFERROR('N2.4_RIIO3_Risk_Comp'!P75/'N2.3_RIIO3_Risk_And_Volumes'!P75,0)&lt;0,"Error",IFERROR('N2.4_RIIO3_Risk_Comp'!P75/'N2.3_RIIO3_Risk_And_Volumes'!P75,0))</f>
        <v>0.1898145257727645</v>
      </c>
      <c r="AV75" s="299">
        <f>IF(IFERROR('N2.4_RIIO3_Risk_Comp'!Q75/'N2.3_RIIO3_Risk_And_Volumes'!Q75,0)&lt;0,"Error",IFERROR('N2.4_RIIO3_Risk_Comp'!Q75/'N2.3_RIIO3_Risk_And_Volumes'!Q75,0))</f>
        <v>0.580458674301086</v>
      </c>
      <c r="AW75" s="299">
        <f>IF(IFERROR('N2.4_RIIO3_Risk_Comp'!R75/'N2.3_RIIO3_Risk_And_Volumes'!R75,0)&lt;0,"Error",IFERROR('N2.4_RIIO3_Risk_Comp'!R75/'N2.3_RIIO3_Risk_And_Volumes'!R75,0))</f>
        <v>0.38193293984829896</v>
      </c>
      <c r="AX75" s="299">
        <f>IF(IFERROR('N2.4_RIIO3_Risk_Comp'!S75/'N2.3_RIIO3_Risk_And_Volumes'!S75,0)&lt;0,"Error",IFERROR('N2.4_RIIO3_Risk_Comp'!S75/'N2.3_RIIO3_Risk_And_Volumes'!S75,0))</f>
        <v>0.44032080527398598</v>
      </c>
      <c r="AY75" s="299">
        <f>IF(IFERROR('N2.4_RIIO3_Risk_Comp'!T75/'N2.3_RIIO3_Risk_And_Volumes'!T75,0)&lt;0,"Error",IFERROR('N2.4_RIIO3_Risk_Comp'!T75/'N2.3_RIIO3_Risk_And_Volumes'!T75,0))</f>
        <v>0.78115464108570132</v>
      </c>
      <c r="AZ75" s="299">
        <f>IF(IFERROR('N2.4_RIIO3_Risk_Comp'!U75/'N2.3_RIIO3_Risk_And_Volumes'!U75,0)&lt;0,"Error",IFERROR('N2.4_RIIO3_Risk_Comp'!U75/'N2.3_RIIO3_Risk_And_Volumes'!U75,0))</f>
        <v>0.7578425996752951</v>
      </c>
      <c r="BA75" s="299">
        <f>IF(IFERROR('N2.4_RIIO3_Risk_Comp'!V75/'N2.3_RIIO3_Risk_And_Volumes'!V75,0)&lt;0,"Error",IFERROR('N2.4_RIIO3_Risk_Comp'!V75/'N2.3_RIIO3_Risk_And_Volumes'!V75,0))</f>
        <v>0.70539370498062293</v>
      </c>
      <c r="BB75" s="299">
        <f>IF(IFERROR('N2.4_RIIO3_Risk_Comp'!W75/'N2.3_RIIO3_Risk_And_Volumes'!W75,0)&lt;0,"Error",IFERROR('N2.4_RIIO3_Risk_Comp'!W75/'N2.3_RIIO3_Risk_And_Volumes'!W75,0))</f>
        <v>0.7085379426939723</v>
      </c>
      <c r="BC75" s="305">
        <f>IF(IFERROR('N2.4_RIIO3_Risk_Comp'!X75/'N2.3_RIIO3_Risk_And_Volumes'!X75,0)&lt;0,"Error",IFERROR('N2.4_RIIO3_Risk_Comp'!X75/'N2.3_RIIO3_Risk_And_Volumes'!X75,0))</f>
        <v>0.54323232977192093</v>
      </c>
      <c r="BD75" s="293">
        <f>IF(IFERROR('N2.4_RIIO3_Risk_Comp'!Y75/'N2.3_RIIO3_Risk_And_Volumes'!AI75,0)&lt;0,"Error",IFERROR('N2.4_RIIO3_Risk_Comp'!Y75/'N2.3_RIIO3_Risk_And_Volumes'!AI75,0))</f>
        <v>0.66926984772568865</v>
      </c>
      <c r="BE75" s="294">
        <f>IF(IFERROR('N2.4_RIIO3_Risk_Comp'!Z75/'N2.3_RIIO3_Risk_And_Volumes'!AJ75,0)&lt;0,"Error",IFERROR('N2.4_RIIO3_Risk_Comp'!Z75/'N2.3_RIIO3_Risk_And_Volumes'!AJ75,0))</f>
        <v>0.16878962843836265</v>
      </c>
      <c r="BF75" s="294">
        <f>IF(IFERROR('N2.4_RIIO3_Risk_Comp'!AA75/'N2.3_RIIO3_Risk_And_Volumes'!AK75,0)&lt;0,"Error",IFERROR('N2.4_RIIO3_Risk_Comp'!AA75/'N2.3_RIIO3_Risk_And_Volumes'!AK75,0))</f>
        <v>0.49706856682199879</v>
      </c>
      <c r="BG75" s="294">
        <f>IF(IFERROR('N2.4_RIIO3_Risk_Comp'!AB75/'N2.3_RIIO3_Risk_And_Volumes'!AL75,0)&lt;0,"Error",IFERROR('N2.4_RIIO3_Risk_Comp'!AB75/'N2.3_RIIO3_Risk_And_Volumes'!AL75,0))</f>
        <v>0.3851622347317214</v>
      </c>
      <c r="BH75" s="294">
        <f>IF(IFERROR('N2.4_RIIO3_Risk_Comp'!AC75/'N2.3_RIIO3_Risk_And_Volumes'!AM75,0)&lt;0,"Error",IFERROR('N2.4_RIIO3_Risk_Comp'!AC75/'N2.3_RIIO3_Risk_And_Volumes'!AM75,0))</f>
        <v>0.48538176770512115</v>
      </c>
      <c r="BI75" s="294">
        <f>IF(IFERROR('N2.4_RIIO3_Risk_Comp'!AD75/'N2.3_RIIO3_Risk_And_Volumes'!AN75,0)&lt;0,"Error",IFERROR('N2.4_RIIO3_Risk_Comp'!AD75/'N2.3_RIIO3_Risk_And_Volumes'!AN75,0))</f>
        <v>0.81368051942532993</v>
      </c>
      <c r="BJ75" s="294">
        <f>IF(IFERROR('N2.4_RIIO3_Risk_Comp'!AE75/'N2.3_RIIO3_Risk_And_Volumes'!AO75,0)&lt;0,"Error",IFERROR('N2.4_RIIO3_Risk_Comp'!AE75/'N2.3_RIIO3_Risk_And_Volumes'!AO75,0))</f>
        <v>0.74378310005991821</v>
      </c>
      <c r="BK75" s="294">
        <f>IF(IFERROR('N2.4_RIIO3_Risk_Comp'!AF75/'N2.3_RIIO3_Risk_And_Volumes'!AP75,0)&lt;0,"Error",IFERROR('N2.4_RIIO3_Risk_Comp'!AF75/'N2.3_RIIO3_Risk_And_Volumes'!AP75,0))</f>
        <v>0.66799589990148733</v>
      </c>
      <c r="BL75" s="294">
        <f>IF(IFERROR('N2.4_RIIO3_Risk_Comp'!AG75/'N2.3_RIIO3_Risk_And_Volumes'!AQ75,0)&lt;0,"Error",IFERROR('N2.4_RIIO3_Risk_Comp'!AG75/'N2.3_RIIO3_Risk_And_Volumes'!AQ75,0))</f>
        <v>0.71104315164962451</v>
      </c>
      <c r="BM75" s="295">
        <f>IF(IFERROR('N2.4_RIIO3_Risk_Comp'!AH75/'N2.3_RIIO3_Risk_And_Volumes'!AR75,0)&lt;0,"Error",IFERROR('N2.4_RIIO3_Risk_Comp'!AH75/'N2.3_RIIO3_Risk_And_Volumes'!AR75,0))</f>
        <v>0.55393682141021261</v>
      </c>
      <c r="BO75" s="63">
        <f>SUM(BO17:BO66)</f>
        <v>185.14871525170773</v>
      </c>
      <c r="BP75" s="63">
        <f>SUM(BP17:BP66)</f>
        <v>199.06765358760441</v>
      </c>
      <c r="BQ75" s="63">
        <f>SUM(BQ17:BQ66)</f>
        <v>172.08699680051814</v>
      </c>
      <c r="BR75" s="63">
        <f>IF(IFERROR(BO75/'N2.3_RIIO3_Risk_And_Volumes'!BN75,0)&lt;0,"Error",IFERROR(BO75/'N2.3_RIIO3_Risk_And_Volumes'!BN75,0))</f>
        <v>0.60312532764950588</v>
      </c>
      <c r="BS75" s="63">
        <f>IF(IFERROR('N2.4_RIIO3_Risk_Comp'!BP75/'N2.3_RIIO3_Risk_And_Volumes'!BP75,0)&lt;0,"Error",IFERROR('N2.4_RIIO3_Risk_Comp'!BP75/'N2.3_RIIO3_Risk_And_Volumes'!BP75,0))</f>
        <v>0.58131070014758923</v>
      </c>
      <c r="BT75" s="63">
        <f>IF(IFERROR('N2.4_RIIO3_Risk_Comp'!BQ75/'N2.3_RIIO3_Risk_And_Volumes'!BR75,0)&lt;0,"Error",IFERROR('N2.4_RIIO3_Risk_Comp'!BQ75/'N2.3_RIIO3_Risk_And_Volumes'!BR75,0))</f>
        <v>0.61486957201893078</v>
      </c>
    </row>
    <row r="76" spans="1:72" ht="15" customHeight="1"/>
    <row r="77" spans="1:72" ht="15" thickBot="1"/>
    <row r="78" spans="1:72" ht="32.5" customHeight="1" thickBot="1">
      <c r="B78" s="251" t="s">
        <v>972</v>
      </c>
      <c r="E78" s="469" t="s">
        <v>960</v>
      </c>
      <c r="F78" s="470"/>
      <c r="G78" s="470"/>
      <c r="H78" s="470"/>
      <c r="I78" s="470"/>
      <c r="J78" s="470"/>
      <c r="K78" s="470"/>
      <c r="L78" s="470"/>
      <c r="M78" s="470"/>
      <c r="N78" s="471"/>
      <c r="O78" s="469" t="s">
        <v>961</v>
      </c>
      <c r="P78" s="470"/>
      <c r="Q78" s="470"/>
      <c r="R78" s="470"/>
      <c r="S78" s="470"/>
      <c r="T78" s="470"/>
      <c r="U78" s="470"/>
      <c r="V78" s="470"/>
      <c r="W78" s="470"/>
      <c r="X78" s="471"/>
      <c r="Y78" s="469" t="s">
        <v>962</v>
      </c>
      <c r="Z78" s="470"/>
      <c r="AA78" s="470"/>
      <c r="AB78" s="470"/>
      <c r="AC78" s="470"/>
      <c r="AD78" s="470"/>
      <c r="AE78" s="470"/>
      <c r="AF78" s="470"/>
      <c r="AG78" s="470"/>
      <c r="AH78" s="471"/>
      <c r="AI78" s="171"/>
      <c r="AJ78" s="466" t="s">
        <v>963</v>
      </c>
      <c r="AK78" s="467"/>
      <c r="AL78" s="467"/>
      <c r="AM78" s="467"/>
      <c r="AN78" s="467"/>
      <c r="AO78" s="467"/>
      <c r="AP78" s="467"/>
      <c r="AQ78" s="467"/>
      <c r="AR78" s="467"/>
      <c r="AS78" s="468"/>
      <c r="AT78" s="466" t="s">
        <v>964</v>
      </c>
      <c r="AU78" s="467"/>
      <c r="AV78" s="467"/>
      <c r="AW78" s="467"/>
      <c r="AX78" s="467"/>
      <c r="AY78" s="467"/>
      <c r="AZ78" s="467"/>
      <c r="BA78" s="467"/>
      <c r="BB78" s="467"/>
      <c r="BC78" s="467"/>
      <c r="BD78" s="466" t="s">
        <v>965</v>
      </c>
      <c r="BE78" s="467"/>
      <c r="BF78" s="467"/>
      <c r="BG78" s="467"/>
      <c r="BH78" s="467"/>
      <c r="BI78" s="467"/>
      <c r="BJ78" s="467"/>
      <c r="BK78" s="467"/>
      <c r="BL78" s="467"/>
      <c r="BM78" s="468"/>
      <c r="BO78" s="252"/>
      <c r="BP78" s="171"/>
      <c r="BQ78" s="171"/>
      <c r="BR78" s="171"/>
      <c r="BS78" s="171"/>
      <c r="BT78" s="171"/>
    </row>
    <row r="79" spans="1:72" ht="15" thickBot="1">
      <c r="A79" t="s">
        <v>972</v>
      </c>
      <c r="B79" s="107"/>
      <c r="C79" s="107" t="s">
        <v>425</v>
      </c>
      <c r="D79" s="52" t="s">
        <v>156</v>
      </c>
      <c r="E79" s="279" t="s">
        <v>663</v>
      </c>
      <c r="F79" s="280" t="s">
        <v>664</v>
      </c>
      <c r="G79" s="281" t="s">
        <v>665</v>
      </c>
      <c r="H79" s="282" t="s">
        <v>666</v>
      </c>
      <c r="I79" s="283" t="s">
        <v>667</v>
      </c>
      <c r="J79" s="284" t="s">
        <v>668</v>
      </c>
      <c r="K79" s="285" t="s">
        <v>669</v>
      </c>
      <c r="L79" s="286" t="s">
        <v>670</v>
      </c>
      <c r="M79" s="287" t="s">
        <v>671</v>
      </c>
      <c r="N79" s="288" t="s">
        <v>672</v>
      </c>
      <c r="O79" s="279" t="s">
        <v>663</v>
      </c>
      <c r="P79" s="280" t="s">
        <v>664</v>
      </c>
      <c r="Q79" s="281" t="s">
        <v>665</v>
      </c>
      <c r="R79" s="282" t="s">
        <v>666</v>
      </c>
      <c r="S79" s="283" t="s">
        <v>667</v>
      </c>
      <c r="T79" s="284" t="s">
        <v>668</v>
      </c>
      <c r="U79" s="285" t="s">
        <v>669</v>
      </c>
      <c r="V79" s="286" t="s">
        <v>670</v>
      </c>
      <c r="W79" s="287" t="s">
        <v>671</v>
      </c>
      <c r="X79" s="288" t="s">
        <v>672</v>
      </c>
      <c r="Y79" s="279" t="s">
        <v>663</v>
      </c>
      <c r="Z79" s="280" t="s">
        <v>664</v>
      </c>
      <c r="AA79" s="281" t="s">
        <v>665</v>
      </c>
      <c r="AB79" s="282" t="s">
        <v>666</v>
      </c>
      <c r="AC79" s="283" t="s">
        <v>667</v>
      </c>
      <c r="AD79" s="284" t="s">
        <v>668</v>
      </c>
      <c r="AE79" s="285" t="s">
        <v>669</v>
      </c>
      <c r="AF79" s="286" t="s">
        <v>670</v>
      </c>
      <c r="AG79" s="287" t="s">
        <v>671</v>
      </c>
      <c r="AH79" s="288" t="s">
        <v>672</v>
      </c>
      <c r="AJ79" s="279" t="s">
        <v>663</v>
      </c>
      <c r="AK79" s="280" t="s">
        <v>664</v>
      </c>
      <c r="AL79" s="281" t="s">
        <v>665</v>
      </c>
      <c r="AM79" s="282" t="s">
        <v>666</v>
      </c>
      <c r="AN79" s="283" t="s">
        <v>667</v>
      </c>
      <c r="AO79" s="284" t="s">
        <v>668</v>
      </c>
      <c r="AP79" s="285" t="s">
        <v>669</v>
      </c>
      <c r="AQ79" s="286" t="s">
        <v>670</v>
      </c>
      <c r="AR79" s="287" t="s">
        <v>671</v>
      </c>
      <c r="AS79" s="288" t="s">
        <v>672</v>
      </c>
      <c r="AT79" s="279" t="s">
        <v>663</v>
      </c>
      <c r="AU79" s="280" t="s">
        <v>664</v>
      </c>
      <c r="AV79" s="281" t="s">
        <v>665</v>
      </c>
      <c r="AW79" s="282" t="s">
        <v>666</v>
      </c>
      <c r="AX79" s="283" t="s">
        <v>667</v>
      </c>
      <c r="AY79" s="284" t="s">
        <v>668</v>
      </c>
      <c r="AZ79" s="285" t="s">
        <v>669</v>
      </c>
      <c r="BA79" s="286" t="s">
        <v>670</v>
      </c>
      <c r="BB79" s="287" t="s">
        <v>671</v>
      </c>
      <c r="BC79" s="302" t="s">
        <v>672</v>
      </c>
      <c r="BD79" s="279" t="s">
        <v>663</v>
      </c>
      <c r="BE79" s="280" t="s">
        <v>664</v>
      </c>
      <c r="BF79" s="281" t="s">
        <v>665</v>
      </c>
      <c r="BG79" s="282" t="s">
        <v>666</v>
      </c>
      <c r="BH79" s="283" t="s">
        <v>667</v>
      </c>
      <c r="BI79" s="284" t="s">
        <v>668</v>
      </c>
      <c r="BJ79" s="285" t="s">
        <v>669</v>
      </c>
      <c r="BK79" s="286" t="s">
        <v>670</v>
      </c>
      <c r="BL79" s="287" t="s">
        <v>671</v>
      </c>
      <c r="BM79" s="288" t="s">
        <v>672</v>
      </c>
      <c r="BO79" s="28" t="s">
        <v>230</v>
      </c>
      <c r="BP79" s="28" t="s">
        <v>230</v>
      </c>
      <c r="BQ79" s="28" t="s">
        <v>230</v>
      </c>
      <c r="BR79" s="28" t="s">
        <v>230</v>
      </c>
      <c r="BS79" s="28" t="s">
        <v>230</v>
      </c>
      <c r="BT79" s="28" t="s">
        <v>230</v>
      </c>
    </row>
    <row r="80" spans="1:72">
      <c r="A80" t="s">
        <v>972</v>
      </c>
      <c r="B80" s="108" t="s">
        <v>174</v>
      </c>
      <c r="C80" s="144" t="str">
        <f>IF($D$2="ET",VLOOKUP(B80,'N0.7_Lookup_References'!$E$13:$K$71,2,FALSE),IF('N2.1_Network_Risk_Summary'!$C$2="GD",VLOOKUP(B80,'N0.7_Lookup_References'!$E$13:$K$73,4,FALSE),IF($D$2="GT",VLOOKUP(B80,'N0.7_Lookup_References'!$E$13:$K$71,6,FALSE),"")))</f>
        <v>LTS Pipelines</v>
      </c>
      <c r="D80" s="53" t="s">
        <v>441</v>
      </c>
      <c r="E80" s="289">
        <v>0.65539075600527519</v>
      </c>
      <c r="F80" s="247">
        <v>1.6889317786649158</v>
      </c>
      <c r="G80" s="247">
        <v>0.49193679344797986</v>
      </c>
      <c r="H80" s="247">
        <v>0.93983436670389076</v>
      </c>
      <c r="I80" s="247">
        <v>0.54705652867890031</v>
      </c>
      <c r="J80" s="247">
        <v>0.48322987062659989</v>
      </c>
      <c r="K80" s="247">
        <v>0.74553482719203001</v>
      </c>
      <c r="L80" s="247">
        <v>0</v>
      </c>
      <c r="M80" s="247">
        <v>0</v>
      </c>
      <c r="N80" s="290">
        <v>1.0000000000000002E-12</v>
      </c>
      <c r="O80" s="289">
        <v>0.61688551122605861</v>
      </c>
      <c r="P80" s="247">
        <v>1.6949088524971356</v>
      </c>
      <c r="Q80" s="247">
        <v>0.6088284855266064</v>
      </c>
      <c r="R80" s="247">
        <v>0.93983437443419049</v>
      </c>
      <c r="S80" s="247">
        <v>0.54705655409390019</v>
      </c>
      <c r="T80" s="247">
        <v>0.4832303813265999</v>
      </c>
      <c r="U80" s="247">
        <v>0.74553483343620008</v>
      </c>
      <c r="V80" s="247">
        <v>0</v>
      </c>
      <c r="W80" s="247">
        <v>0</v>
      </c>
      <c r="X80" s="290">
        <v>1.0000000000000002E-12</v>
      </c>
      <c r="Y80" s="289">
        <v>0.61207355838761657</v>
      </c>
      <c r="Z80" s="247">
        <v>1.694706508595536</v>
      </c>
      <c r="AA80" s="247">
        <v>0.60861009568364632</v>
      </c>
      <c r="AB80" s="247">
        <v>0.93983436682649057</v>
      </c>
      <c r="AC80" s="247">
        <v>0.54705652868400023</v>
      </c>
      <c r="AD80" s="247">
        <v>0.4832303813265999</v>
      </c>
      <c r="AE80" s="247">
        <v>0.74553483013563004</v>
      </c>
      <c r="AF80" s="247">
        <v>0</v>
      </c>
      <c r="AG80" s="247">
        <v>0</v>
      </c>
      <c r="AH80" s="290">
        <v>1.0000000000000002E-12</v>
      </c>
      <c r="AJ80" s="296">
        <f>IF(IFERROR(E80/'N2.3_RIIO3_Risk_And_Volumes'!E17,0)&lt;0,"Error",IFERROR(E80/'N2.3_RIIO3_Risk_And_Volumes'!E17,0))</f>
        <v>0.23399595187895214</v>
      </c>
      <c r="AK80" s="172">
        <f>IF(IFERROR(F80/'N2.3_RIIO3_Risk_And_Volumes'!F17,0)&lt;0,"Error",IFERROR(F80/'N2.3_RIIO3_Risk_And_Volumes'!F17,0))</f>
        <v>0.52555880808672883</v>
      </c>
      <c r="AL80" s="172">
        <f>IF(IFERROR(G80/'N2.3_RIIO3_Risk_And_Volumes'!G17,0)&lt;0,"Error",IFERROR(G80/'N2.3_RIIO3_Risk_And_Volumes'!G17,0))</f>
        <v>0.46456054169627858</v>
      </c>
      <c r="AM80" s="172">
        <f>IF(IFERROR(H80/'N2.3_RIIO3_Risk_And_Volumes'!H17,0)&lt;0,"Error",IFERROR(H80/'N2.3_RIIO3_Risk_And_Volumes'!H17,0))</f>
        <v>0.96167508065821572</v>
      </c>
      <c r="AN80" s="172">
        <f>IF(IFERROR(I80/'N2.3_RIIO3_Risk_And_Volumes'!I17,0)&lt;0,"Error",IFERROR(I80/'N2.3_RIIO3_Risk_And_Volumes'!I17,0))</f>
        <v>1.0697614661550798</v>
      </c>
      <c r="AO80" s="172">
        <f>IF(IFERROR(J80/'N2.3_RIIO3_Risk_And_Volumes'!J17,0)&lt;0,"Error",IFERROR(J80/'N2.3_RIIO3_Risk_And_Volumes'!J17,0))</f>
        <v>1.059020524212007</v>
      </c>
      <c r="AP80" s="172">
        <f>IF(IFERROR(K80/'N2.3_RIIO3_Risk_And_Volumes'!K17,0)&lt;0,"Error",IFERROR(K80/'N2.3_RIIO3_Risk_And_Volumes'!K17,0))</f>
        <v>3.8943243701087549</v>
      </c>
      <c r="AQ80" s="172">
        <f>IF(IFERROR(L80/'N2.3_RIIO3_Risk_And_Volumes'!L17,0)&lt;0,"Error",IFERROR(L80/'N2.3_RIIO3_Risk_And_Volumes'!L17,0))</f>
        <v>0</v>
      </c>
      <c r="AR80" s="172">
        <f>IF(IFERROR(M80/'N2.3_RIIO3_Risk_And_Volumes'!M17,0)&lt;0,"Error",IFERROR(M80/'N2.3_RIIO3_Risk_And_Volumes'!M17,0))</f>
        <v>0</v>
      </c>
      <c r="AS80" s="297">
        <f>IF(IFERROR(N80/'N2.3_RIIO3_Risk_And_Volumes'!N17,0)&lt;0,"Error",IFERROR(N80/'N2.3_RIIO3_Risk_And_Volumes'!N17,0))</f>
        <v>7.7005113089213726E-10</v>
      </c>
      <c r="AT80" s="296">
        <f>IF(IFERROR('N2.4_RIIO3_Risk_Comp'!O80/'N2.3_RIIO3_Risk_And_Volumes'!O17,0)&lt;0,"Error",IFERROR('N2.4_RIIO3_Risk_Comp'!O80/'N2.3_RIIO3_Risk_And_Volumes'!O17,0))</f>
        <v>0.21963529621253838</v>
      </c>
      <c r="AU80" s="172">
        <f>IF(IFERROR('N2.4_RIIO3_Risk_Comp'!P80/'N2.3_RIIO3_Risk_And_Volumes'!P17,0)&lt;0,"Error",IFERROR('N2.4_RIIO3_Risk_Comp'!P80/'N2.3_RIIO3_Risk_And_Volumes'!P17,0))</f>
        <v>0.50788794977191432</v>
      </c>
      <c r="AV80" s="172">
        <f>IF(IFERROR('N2.4_RIIO3_Risk_Comp'!Q80/'N2.3_RIIO3_Risk_And_Volumes'!Q17,0)&lt;0,"Error",IFERROR('N2.4_RIIO3_Risk_Comp'!Q80/'N2.3_RIIO3_Risk_And_Volumes'!Q17,0))</f>
        <v>0.56783631996771888</v>
      </c>
      <c r="AW80" s="172">
        <f>IF(IFERROR('N2.4_RIIO3_Risk_Comp'!R80/'N2.3_RIIO3_Risk_And_Volumes'!R17,0)&lt;0,"Error",IFERROR('N2.4_RIIO3_Risk_Comp'!R80/'N2.3_RIIO3_Risk_And_Volumes'!R17,0))</f>
        <v>0.95689363806060246</v>
      </c>
      <c r="AX80" s="172">
        <f>IF(IFERROR('N2.4_RIIO3_Risk_Comp'!S80/'N2.3_RIIO3_Risk_And_Volumes'!S17,0)&lt;0,"Error",IFERROR('N2.4_RIIO3_Risk_Comp'!S80/'N2.3_RIIO3_Risk_And_Volumes'!S17,0))</f>
        <v>1.0626730264096866</v>
      </c>
      <c r="AY80" s="172">
        <f>IF(IFERROR('N2.4_RIIO3_Risk_Comp'!T80/'N2.3_RIIO3_Risk_And_Volumes'!T17,0)&lt;0,"Error",IFERROR('N2.4_RIIO3_Risk_Comp'!T80/'N2.3_RIIO3_Risk_And_Volumes'!T17,0))</f>
        <v>1.0470557003286736</v>
      </c>
      <c r="AZ80" s="172">
        <f>IF(IFERROR('N2.4_RIIO3_Risk_Comp'!U80/'N2.3_RIIO3_Risk_And_Volumes'!U17,0)&lt;0,"Error",IFERROR('N2.4_RIIO3_Risk_Comp'!U80/'N2.3_RIIO3_Risk_And_Volumes'!U17,0))</f>
        <v>3.8753168701666549</v>
      </c>
      <c r="BA80" s="172">
        <f>IF(IFERROR('N2.4_RIIO3_Risk_Comp'!V80/'N2.3_RIIO3_Risk_And_Volumes'!V17,0)&lt;0,"Error",IFERROR('N2.4_RIIO3_Risk_Comp'!V80/'N2.3_RIIO3_Risk_And_Volumes'!V17,0))</f>
        <v>0</v>
      </c>
      <c r="BB80" s="172">
        <f>IF(IFERROR('N2.4_RIIO3_Risk_Comp'!W80/'N2.3_RIIO3_Risk_And_Volumes'!W17,0)&lt;0,"Error",IFERROR('N2.4_RIIO3_Risk_Comp'!W80/'N2.3_RIIO3_Risk_And_Volumes'!W17,0))</f>
        <v>0</v>
      </c>
      <c r="BC80" s="303">
        <f>IF(IFERROR('N2.4_RIIO3_Risk_Comp'!X80/'N2.3_RIIO3_Risk_And_Volumes'!X17,0)&lt;0,"Error",IFERROR('N2.4_RIIO3_Risk_Comp'!X80/'N2.3_RIIO3_Risk_And_Volumes'!X17,0))</f>
        <v>7.6024084380376706E-10</v>
      </c>
      <c r="BD80" s="296">
        <f>IF(IFERROR('N2.4_RIIO3_Risk_Comp'!Y80/'N2.3_RIIO3_Risk_And_Volumes'!AI17,0)&lt;0,"Error",IFERROR('N2.4_RIIO3_Risk_Comp'!Y80/'N2.3_RIIO3_Risk_And_Volumes'!AI17,0))</f>
        <v>0.21838719609573587</v>
      </c>
      <c r="BE80" s="172">
        <f>IF(IFERROR('N2.4_RIIO3_Risk_Comp'!Z80/'N2.3_RIIO3_Risk_And_Volumes'!AJ17,0)&lt;0,"Error",IFERROR('N2.4_RIIO3_Risk_Comp'!Z80/'N2.3_RIIO3_Risk_And_Volumes'!AJ17,0))</f>
        <v>0.50789808929666413</v>
      </c>
      <c r="BF80" s="172">
        <f>IF(IFERROR('N2.4_RIIO3_Risk_Comp'!AA80/'N2.3_RIIO3_Risk_And_Volumes'!AK17,0)&lt;0,"Error",IFERROR('N2.4_RIIO3_Risk_Comp'!AA80/'N2.3_RIIO3_Risk_And_Volumes'!AK17,0))</f>
        <v>0.56763275525533496</v>
      </c>
      <c r="BG80" s="172">
        <f>IF(IFERROR('N2.4_RIIO3_Risk_Comp'!AB80/'N2.3_RIIO3_Risk_And_Volumes'!AL17,0)&lt;0,"Error",IFERROR('N2.4_RIIO3_Risk_Comp'!AB80/'N2.3_RIIO3_Risk_And_Volumes'!AL17,0))</f>
        <v>0.95689363031481245</v>
      </c>
      <c r="BH80" s="172">
        <f>IF(IFERROR('N2.4_RIIO3_Risk_Comp'!AC80/'N2.3_RIIO3_Risk_And_Volumes'!AM17,0)&lt;0,"Error",IFERROR('N2.4_RIIO3_Risk_Comp'!AC80/'N2.3_RIIO3_Risk_And_Volumes'!AM17,0))</f>
        <v>1.062672979945577</v>
      </c>
      <c r="BI80" s="172">
        <f>IF(IFERROR('N2.4_RIIO3_Risk_Comp'!AD80/'N2.3_RIIO3_Risk_And_Volumes'!AN17,0)&lt;0,"Error",IFERROR('N2.4_RIIO3_Risk_Comp'!AD80/'N2.3_RIIO3_Risk_And_Volumes'!AN17,0))</f>
        <v>1.0470557071349031</v>
      </c>
      <c r="BJ80" s="172">
        <f>IF(IFERROR('N2.4_RIIO3_Risk_Comp'!AE80/'N2.3_RIIO3_Risk_And_Volumes'!AO17,0)&lt;0,"Error",IFERROR('N2.4_RIIO3_Risk_Comp'!AE80/'N2.3_RIIO3_Risk_And_Volumes'!AO17,0))</f>
        <v>3.8753168530101729</v>
      </c>
      <c r="BK80" s="172">
        <f>IF(IFERROR('N2.4_RIIO3_Risk_Comp'!AF80/'N2.3_RIIO3_Risk_And_Volumes'!AP17,0)&lt;0,"Error",IFERROR('N2.4_RIIO3_Risk_Comp'!AF80/'N2.3_RIIO3_Risk_And_Volumes'!AP17,0))</f>
        <v>0</v>
      </c>
      <c r="BL80" s="172">
        <f>IF(IFERROR('N2.4_RIIO3_Risk_Comp'!AG80/'N2.3_RIIO3_Risk_And_Volumes'!AQ17,0)&lt;0,"Error",IFERROR('N2.4_RIIO3_Risk_Comp'!AG80/'N2.3_RIIO3_Risk_And_Volumes'!AQ17,0))</f>
        <v>0</v>
      </c>
      <c r="BM80" s="297">
        <f>IF(IFERROR('N2.4_RIIO3_Risk_Comp'!AH80/'N2.3_RIIO3_Risk_And_Volumes'!AR17,0)&lt;0,"Error",IFERROR('N2.4_RIIO3_Risk_Comp'!AH80/'N2.3_RIIO3_Risk_And_Volumes'!AR17,0))</f>
        <v>7.6024084380376706E-10</v>
      </c>
      <c r="BO80" s="63">
        <f t="shared" ref="BO80:BO111" si="14">SUM(E80:N80)</f>
        <v>5.5519149213205914</v>
      </c>
      <c r="BP80" s="63">
        <f t="shared" ref="BP80:BP111" si="15">SUM(O80:X80)</f>
        <v>5.6362789925416914</v>
      </c>
      <c r="BQ80" s="63">
        <f t="shared" ref="BQ80:BQ111" si="16">SUM(Y80:AH80)</f>
        <v>5.6310462696405201</v>
      </c>
      <c r="BR80" s="63">
        <f>IF(IFERROR(BO80/'N2.3_RIIO3_Risk_And_Volumes'!BN17,0)&lt;0,"Error",IFERROR(BO80/'N2.3_RIIO3_Risk_And_Volumes'!BN17,0))</f>
        <v>0.60274212489981904</v>
      </c>
      <c r="BS80" s="63">
        <f>IF(IFERROR('N2.4_RIIO3_Risk_Comp'!BP80/'N2.3_RIIO3_Risk_And_Volumes'!BP17,0)&lt;0,"Error",IFERROR('N2.4_RIIO3_Risk_Comp'!BP80/'N2.3_RIIO3_Risk_And_Volumes'!BP17,0))</f>
        <v>0.60151000671537802</v>
      </c>
      <c r="BT80" s="63">
        <f>IF(IFERROR('N2.4_RIIO3_Risk_Comp'!BQ80/'N2.3_RIIO3_Risk_And_Volumes'!BR17,0)&lt;0,"Error",IFERROR('N2.4_RIIO3_Risk_Comp'!BQ80/'N2.3_RIIO3_Risk_And_Volumes'!BR17,0))</f>
        <v>0.6013653520901886</v>
      </c>
    </row>
    <row r="81" spans="1:72">
      <c r="A81" t="s">
        <v>972</v>
      </c>
      <c r="B81" s="108" t="s">
        <v>188</v>
      </c>
      <c r="C81" s="144" t="str">
        <f>IF($D$2="ET",VLOOKUP(B81,'N0.7_Lookup_References'!$E$13:$K$71,2,FALSE),IF('N2.1_Network_Risk_Summary'!$C$2="GD",VLOOKUP(B81,'N0.7_Lookup_References'!$E$13:$K$73,4,FALSE),IF($D$2="GT",VLOOKUP(B81,'N0.7_Lookup_References'!$E$13:$K$71,6,FALSE),"")))</f>
        <v>Mains</v>
      </c>
      <c r="D81" s="53" t="s">
        <v>441</v>
      </c>
      <c r="E81" s="291">
        <v>0.3513818845023397</v>
      </c>
      <c r="F81" s="242">
        <v>0</v>
      </c>
      <c r="G81" s="242">
        <v>0.57011091518851298</v>
      </c>
      <c r="H81" s="242">
        <v>0.1869331611677684</v>
      </c>
      <c r="I81" s="242">
        <v>1.7502582722993156</v>
      </c>
      <c r="J81" s="242">
        <v>0.63423321182155001</v>
      </c>
      <c r="K81" s="242">
        <v>0</v>
      </c>
      <c r="L81" s="242">
        <v>1.536428716965011</v>
      </c>
      <c r="M81" s="242">
        <v>2.8232031465429065E-2</v>
      </c>
      <c r="N81" s="292">
        <v>0.84333023347661562</v>
      </c>
      <c r="O81" s="291">
        <v>0.36706347712203113</v>
      </c>
      <c r="P81" s="242">
        <v>0</v>
      </c>
      <c r="Q81" s="242">
        <v>0.71202771691433875</v>
      </c>
      <c r="R81" s="242">
        <v>0.14807444354226482</v>
      </c>
      <c r="S81" s="242">
        <v>8.4347673277737692E-2</v>
      </c>
      <c r="T81" s="242">
        <v>2.239183766182113</v>
      </c>
      <c r="U81" s="242">
        <v>0</v>
      </c>
      <c r="V81" s="242">
        <v>0.77003233174713903</v>
      </c>
      <c r="W81" s="242">
        <v>0</v>
      </c>
      <c r="X81" s="292">
        <v>3.0189902916244948</v>
      </c>
      <c r="Y81" s="291">
        <v>-0.98963094420796294</v>
      </c>
      <c r="Z81" s="242">
        <v>0</v>
      </c>
      <c r="AA81" s="242">
        <v>0.27898469259414832</v>
      </c>
      <c r="AB81" s="242">
        <v>0.13484230195494501</v>
      </c>
      <c r="AC81" s="242">
        <v>7.2765163563888707E-2</v>
      </c>
      <c r="AD81" s="242">
        <v>0.93814941392768691</v>
      </c>
      <c r="AE81" s="242">
        <v>0</v>
      </c>
      <c r="AF81" s="242">
        <v>0.6893476109918043</v>
      </c>
      <c r="AG81" s="242">
        <v>0</v>
      </c>
      <c r="AH81" s="292">
        <v>1.705185258981444</v>
      </c>
      <c r="AJ81" s="296">
        <f>IF(IFERROR(E81/'N2.3_RIIO3_Risk_And_Volumes'!E18,0)&lt;0,"Error",IFERROR(E81/'N2.3_RIIO3_Risk_And_Volumes'!E18,0))</f>
        <v>2.0774604264547743E-2</v>
      </c>
      <c r="AK81" s="172">
        <f>IF(IFERROR(F81/'N2.3_RIIO3_Risk_And_Volumes'!F18,0)&lt;0,"Error",IFERROR(F81/'N2.3_RIIO3_Risk_And_Volumes'!F18,0))</f>
        <v>0</v>
      </c>
      <c r="AL81" s="172">
        <f>IF(IFERROR(G81/'N2.3_RIIO3_Risk_And_Volumes'!G18,0)&lt;0,"Error",IFERROR(G81/'N2.3_RIIO3_Risk_And_Volumes'!G18,0))</f>
        <v>5.1053665420465029E-2</v>
      </c>
      <c r="AM81" s="172">
        <f>IF(IFERROR(H81/'N2.3_RIIO3_Risk_And_Volumes'!H18,0)&lt;0,"Error",IFERROR(H81/'N2.3_RIIO3_Risk_And_Volumes'!H18,0))</f>
        <v>4.6769591366016681E-2</v>
      </c>
      <c r="AN81" s="172">
        <f>IF(IFERROR(I81/'N2.3_RIIO3_Risk_And_Volumes'!I18,0)&lt;0,"Error",IFERROR(I81/'N2.3_RIIO3_Risk_And_Volumes'!I18,0))</f>
        <v>5.1691179108298908E-2</v>
      </c>
      <c r="AO81" s="172">
        <f>IF(IFERROR(J81/'N2.3_RIIO3_Risk_And_Volumes'!J18,0)&lt;0,"Error",IFERROR(J81/'N2.3_RIIO3_Risk_And_Volumes'!J18,0))</f>
        <v>2.3343628100658709E-2</v>
      </c>
      <c r="AP81" s="172">
        <f>IF(IFERROR(K81/'N2.3_RIIO3_Risk_And_Volumes'!K18,0)&lt;0,"Error",IFERROR(K81/'N2.3_RIIO3_Risk_And_Volumes'!K18,0))</f>
        <v>0</v>
      </c>
      <c r="AQ81" s="172">
        <f>IF(IFERROR(L81/'N2.3_RIIO3_Risk_And_Volumes'!L18,0)&lt;0,"Error",IFERROR(L81/'N2.3_RIIO3_Risk_And_Volumes'!L18,0))</f>
        <v>6.7830093276051925E-2</v>
      </c>
      <c r="AR81" s="172">
        <f>IF(IFERROR(M81/'N2.3_RIIO3_Risk_And_Volumes'!M18,0)&lt;0,"Error",IFERROR(M81/'N2.3_RIIO3_Risk_And_Volumes'!M18,0))</f>
        <v>2.1777079882299303E-3</v>
      </c>
      <c r="AS81" s="297">
        <f>IF(IFERROR(N81/'N2.3_RIIO3_Risk_And_Volumes'!N18,0)&lt;0,"Error",IFERROR(N81/'N2.3_RIIO3_Risk_And_Volumes'!N18,0))</f>
        <v>2.9482121965020602E-2</v>
      </c>
      <c r="AT81" s="296">
        <f>IF(IFERROR('N2.4_RIIO3_Risk_Comp'!O81/'N2.3_RIIO3_Risk_And_Volumes'!O18,0)&lt;0,"Error",IFERROR('N2.4_RIIO3_Risk_Comp'!O81/'N2.3_RIIO3_Risk_And_Volumes'!O18,0))</f>
        <v>2.1529376138462519E-2</v>
      </c>
      <c r="AU81" s="172">
        <f>IF(IFERROR('N2.4_RIIO3_Risk_Comp'!P81/'N2.3_RIIO3_Risk_And_Volumes'!P18,0)&lt;0,"Error",IFERROR('N2.4_RIIO3_Risk_Comp'!P81/'N2.3_RIIO3_Risk_And_Volumes'!P18,0))</f>
        <v>0</v>
      </c>
      <c r="AV81" s="172">
        <f>IF(IFERROR('N2.4_RIIO3_Risk_Comp'!Q81/'N2.3_RIIO3_Risk_And_Volumes'!Q18,0)&lt;0,"Error",IFERROR('N2.4_RIIO3_Risk_Comp'!Q81/'N2.3_RIIO3_Risk_And_Volumes'!Q18,0))</f>
        <v>6.041661528964138E-2</v>
      </c>
      <c r="AW81" s="172">
        <f>IF(IFERROR('N2.4_RIIO3_Risk_Comp'!R81/'N2.3_RIIO3_Risk_And_Volumes'!R18,0)&lt;0,"Error",IFERROR('N2.4_RIIO3_Risk_Comp'!R81/'N2.3_RIIO3_Risk_And_Volumes'!R18,0))</f>
        <v>5.2086842877839261E-2</v>
      </c>
      <c r="AX81" s="172">
        <f>IF(IFERROR('N2.4_RIIO3_Risk_Comp'!S81/'N2.3_RIIO3_Risk_And_Volumes'!S18,0)&lt;0,"Error",IFERROR('N2.4_RIIO3_Risk_Comp'!S81/'N2.3_RIIO3_Risk_And_Volumes'!S18,0))</f>
        <v>5.8469029245558073E-2</v>
      </c>
      <c r="AY81" s="172">
        <f>IF(IFERROR('N2.4_RIIO3_Risk_Comp'!T81/'N2.3_RIIO3_Risk_And_Volumes'!T18,0)&lt;0,"Error",IFERROR('N2.4_RIIO3_Risk_Comp'!T81/'N2.3_RIIO3_Risk_And_Volumes'!T18,0))</f>
        <v>4.8840116351031145E-2</v>
      </c>
      <c r="AZ81" s="172">
        <f>IF(IFERROR('N2.4_RIIO3_Risk_Comp'!U81/'N2.3_RIIO3_Risk_And_Volumes'!U18,0)&lt;0,"Error",IFERROR('N2.4_RIIO3_Risk_Comp'!U81/'N2.3_RIIO3_Risk_And_Volumes'!U18,0))</f>
        <v>0</v>
      </c>
      <c r="BA81" s="172">
        <f>IF(IFERROR('N2.4_RIIO3_Risk_Comp'!V81/'N2.3_RIIO3_Risk_And_Volumes'!V18,0)&lt;0,"Error",IFERROR('N2.4_RIIO3_Risk_Comp'!V81/'N2.3_RIIO3_Risk_And_Volumes'!V18,0))</f>
        <v>4.3024445057246292E-2</v>
      </c>
      <c r="BB81" s="172">
        <f>IF(IFERROR('N2.4_RIIO3_Risk_Comp'!W81/'N2.3_RIIO3_Risk_And_Volumes'!W18,0)&lt;0,"Error",IFERROR('N2.4_RIIO3_Risk_Comp'!W81/'N2.3_RIIO3_Risk_And_Volumes'!W18,0))</f>
        <v>0</v>
      </c>
      <c r="BC81" s="303">
        <f>IF(IFERROR('N2.4_RIIO3_Risk_Comp'!X81/'N2.3_RIIO3_Risk_And_Volumes'!X18,0)&lt;0,"Error",IFERROR('N2.4_RIIO3_Risk_Comp'!X81/'N2.3_RIIO3_Risk_And_Volumes'!X18,0))</f>
        <v>4.4810756577017163E-2</v>
      </c>
      <c r="BD81" s="296" t="str">
        <f>IF(IFERROR('N2.4_RIIO3_Risk_Comp'!Y81/'N2.3_RIIO3_Risk_And_Volumes'!AI18,0)&lt;0,"Error",IFERROR('N2.4_RIIO3_Risk_Comp'!Y81/'N2.3_RIIO3_Risk_And_Volumes'!AI18,0))</f>
        <v>Error</v>
      </c>
      <c r="BE81" s="172">
        <f>IF(IFERROR('N2.4_RIIO3_Risk_Comp'!Z81/'N2.3_RIIO3_Risk_And_Volumes'!AJ18,0)&lt;0,"Error",IFERROR('N2.4_RIIO3_Risk_Comp'!Z81/'N2.3_RIIO3_Risk_And_Volumes'!AJ18,0))</f>
        <v>0</v>
      </c>
      <c r="BF81" s="172">
        <f>IF(IFERROR('N2.4_RIIO3_Risk_Comp'!AA81/'N2.3_RIIO3_Risk_And_Volumes'!AK18,0)&lt;0,"Error",IFERROR('N2.4_RIIO3_Risk_Comp'!AA81/'N2.3_RIIO3_Risk_And_Volumes'!AK18,0))</f>
        <v>5.8335642336942606E-2</v>
      </c>
      <c r="BG81" s="172">
        <f>IF(IFERROR('N2.4_RIIO3_Risk_Comp'!AB81/'N2.3_RIIO3_Risk_And_Volumes'!AL18,0)&lt;0,"Error",IFERROR('N2.4_RIIO3_Risk_Comp'!AB81/'N2.3_RIIO3_Risk_And_Volumes'!AL18,0))</f>
        <v>5.2048774562590626E-2</v>
      </c>
      <c r="BH81" s="172">
        <f>IF(IFERROR('N2.4_RIIO3_Risk_Comp'!AC81/'N2.3_RIIO3_Risk_And_Volumes'!AM18,0)&lt;0,"Error",IFERROR('N2.4_RIIO3_Risk_Comp'!AC81/'N2.3_RIIO3_Risk_And_Volumes'!AM18,0))</f>
        <v>5.8654157839846482E-2</v>
      </c>
      <c r="BI81" s="172">
        <f>IF(IFERROR('N2.4_RIIO3_Risk_Comp'!AD81/'N2.3_RIIO3_Risk_And_Volumes'!AN18,0)&lt;0,"Error",IFERROR('N2.4_RIIO3_Risk_Comp'!AD81/'N2.3_RIIO3_Risk_And_Volumes'!AN18,0))</f>
        <v>3.3947677179886213E-2</v>
      </c>
      <c r="BJ81" s="172">
        <f>IF(IFERROR('N2.4_RIIO3_Risk_Comp'!AE81/'N2.3_RIIO3_Risk_And_Volumes'!AO18,0)&lt;0,"Error",IFERROR('N2.4_RIIO3_Risk_Comp'!AE81/'N2.3_RIIO3_Risk_And_Volumes'!AO18,0))</f>
        <v>0</v>
      </c>
      <c r="BK81" s="172">
        <f>IF(IFERROR('N2.4_RIIO3_Risk_Comp'!AF81/'N2.3_RIIO3_Risk_And_Volumes'!AP18,0)&lt;0,"Error",IFERROR('N2.4_RIIO3_Risk_Comp'!AF81/'N2.3_RIIO3_Risk_And_Volumes'!AP18,0))</f>
        <v>5.2317153457991934E-2</v>
      </c>
      <c r="BL81" s="172">
        <f>IF(IFERROR('N2.4_RIIO3_Risk_Comp'!AG81/'N2.3_RIIO3_Risk_And_Volumes'!AQ18,0)&lt;0,"Error",IFERROR('N2.4_RIIO3_Risk_Comp'!AG81/'N2.3_RIIO3_Risk_And_Volumes'!AQ18,0))</f>
        <v>0</v>
      </c>
      <c r="BM81" s="297">
        <f>IF(IFERROR('N2.4_RIIO3_Risk_Comp'!AH81/'N2.3_RIIO3_Risk_And_Volumes'!AR18,0)&lt;0,"Error",IFERROR('N2.4_RIIO3_Risk_Comp'!AH81/'N2.3_RIIO3_Risk_And_Volumes'!AR18,0))</f>
        <v>3.51702726705121E-2</v>
      </c>
      <c r="BO81" s="63">
        <f t="shared" si="14"/>
        <v>5.9009084268865433</v>
      </c>
      <c r="BP81" s="63">
        <f t="shared" si="15"/>
        <v>7.3397197004101189</v>
      </c>
      <c r="BQ81" s="63">
        <f t="shared" si="16"/>
        <v>2.8296434978059546</v>
      </c>
      <c r="BR81" s="63">
        <f>IF(IFERROR(BO81/'N2.3_RIIO3_Risk_And_Volumes'!BN18,0)&lt;0,"Error",IFERROR(BO81/'N2.3_RIIO3_Risk_And_Volumes'!BN18,0))</f>
        <v>3.750724065098468E-2</v>
      </c>
      <c r="BS81" s="63">
        <f>IF(IFERROR('N2.4_RIIO3_Risk_Comp'!BP81/'N2.3_RIIO3_Risk_And_Volumes'!BP18,0)&lt;0,"Error",IFERROR('N2.4_RIIO3_Risk_Comp'!BP81/'N2.3_RIIO3_Risk_And_Volumes'!BP18,0))</f>
        <v>4.4689822136890878E-2</v>
      </c>
      <c r="BT81" s="63">
        <f>IF(IFERROR('N2.4_RIIO3_Risk_Comp'!BQ81/'N2.3_RIIO3_Risk_And_Volumes'!BR18,0)&lt;0,"Error",IFERROR('N2.4_RIIO3_Risk_Comp'!BQ81/'N2.3_RIIO3_Risk_And_Volumes'!BR18,0))</f>
        <v>2.1928990609679858E-2</v>
      </c>
    </row>
    <row r="82" spans="1:72">
      <c r="A82" t="s">
        <v>972</v>
      </c>
      <c r="B82" s="108" t="s">
        <v>200</v>
      </c>
      <c r="C82" s="144" t="str">
        <f>IF($D$2="ET",VLOOKUP(B82,'N0.7_Lookup_References'!$E$13:$K$71,2,FALSE),IF('N2.1_Network_Risk_Summary'!$C$2="GD",VLOOKUP(B82,'N0.7_Lookup_References'!$E$13:$K$73,4,FALSE),IF($D$2="GT",VLOOKUP(B82,'N0.7_Lookup_References'!$E$13:$K$71,6,FALSE),"")))</f>
        <v>Services</v>
      </c>
      <c r="D82" s="53" t="s">
        <v>441</v>
      </c>
      <c r="E82" s="289">
        <v>0.57465035538294185</v>
      </c>
      <c r="F82" s="247">
        <v>0</v>
      </c>
      <c r="G82" s="247">
        <v>0</v>
      </c>
      <c r="H82" s="247">
        <v>0</v>
      </c>
      <c r="I82" s="247">
        <v>0</v>
      </c>
      <c r="J82" s="247">
        <v>0</v>
      </c>
      <c r="K82" s="247">
        <v>0</v>
      </c>
      <c r="L82" s="247">
        <v>0</v>
      </c>
      <c r="M82" s="247">
        <v>0.98652953854360637</v>
      </c>
      <c r="N82" s="290">
        <v>3.6255780392383995E-2</v>
      </c>
      <c r="O82" s="289">
        <v>0.58869340130579895</v>
      </c>
      <c r="P82" s="247">
        <v>0</v>
      </c>
      <c r="Q82" s="247">
        <v>0</v>
      </c>
      <c r="R82" s="247">
        <v>0</v>
      </c>
      <c r="S82" s="247">
        <v>0</v>
      </c>
      <c r="T82" s="247">
        <v>0</v>
      </c>
      <c r="U82" s="247">
        <v>0</v>
      </c>
      <c r="V82" s="247">
        <v>0</v>
      </c>
      <c r="W82" s="247">
        <v>0</v>
      </c>
      <c r="X82" s="290">
        <v>1.3127211658014835</v>
      </c>
      <c r="Y82" s="289">
        <v>0.96919173930083446</v>
      </c>
      <c r="Z82" s="247">
        <v>0</v>
      </c>
      <c r="AA82" s="247">
        <v>0</v>
      </c>
      <c r="AB82" s="247">
        <v>0</v>
      </c>
      <c r="AC82" s="247">
        <v>0</v>
      </c>
      <c r="AD82" s="247">
        <v>0</v>
      </c>
      <c r="AE82" s="247">
        <v>0</v>
      </c>
      <c r="AF82" s="247">
        <v>0</v>
      </c>
      <c r="AG82" s="247">
        <v>0</v>
      </c>
      <c r="AH82" s="290">
        <v>0.75052070262987935</v>
      </c>
      <c r="AJ82" s="296">
        <f>IF(IFERROR(E82/'N2.3_RIIO3_Risk_And_Volumes'!E19,0)&lt;0,"Error",IFERROR(E82/'N2.3_RIIO3_Risk_And_Volumes'!E19,0))</f>
        <v>4.0504402331423613E-2</v>
      </c>
      <c r="AK82" s="172">
        <f>IF(IFERROR(F82/'N2.3_RIIO3_Risk_And_Volumes'!F19,0)&lt;0,"Error",IFERROR(F82/'N2.3_RIIO3_Risk_And_Volumes'!F19,0))</f>
        <v>0</v>
      </c>
      <c r="AL82" s="172">
        <f>IF(IFERROR(G82/'N2.3_RIIO3_Risk_And_Volumes'!G19,0)&lt;0,"Error",IFERROR(G82/'N2.3_RIIO3_Risk_And_Volumes'!G19,0))</f>
        <v>0</v>
      </c>
      <c r="AM82" s="172">
        <f>IF(IFERROR(H82/'N2.3_RIIO3_Risk_And_Volumes'!H19,0)&lt;0,"Error",IFERROR(H82/'N2.3_RIIO3_Risk_And_Volumes'!H19,0))</f>
        <v>0</v>
      </c>
      <c r="AN82" s="172">
        <f>IF(IFERROR(I82/'N2.3_RIIO3_Risk_And_Volumes'!I19,0)&lt;0,"Error",IFERROR(I82/'N2.3_RIIO3_Risk_And_Volumes'!I19,0))</f>
        <v>0</v>
      </c>
      <c r="AO82" s="172">
        <f>IF(IFERROR(J82/'N2.3_RIIO3_Risk_And_Volumes'!J19,0)&lt;0,"Error",IFERROR(J82/'N2.3_RIIO3_Risk_And_Volumes'!J19,0))</f>
        <v>0</v>
      </c>
      <c r="AP82" s="172">
        <f>IF(IFERROR(K82/'N2.3_RIIO3_Risk_And_Volumes'!K19,0)&lt;0,"Error",IFERROR(K82/'N2.3_RIIO3_Risk_And_Volumes'!K19,0))</f>
        <v>0</v>
      </c>
      <c r="AQ82" s="172">
        <f>IF(IFERROR(L82/'N2.3_RIIO3_Risk_And_Volumes'!L19,0)&lt;0,"Error",IFERROR(L82/'N2.3_RIIO3_Risk_And_Volumes'!L19,0))</f>
        <v>0</v>
      </c>
      <c r="AR82" s="172">
        <f>IF(IFERROR(M82/'N2.3_RIIO3_Risk_And_Volumes'!M19,0)&lt;0,"Error",IFERROR(M82/'N2.3_RIIO3_Risk_And_Volumes'!M19,0))</f>
        <v>2.1976945666475445E-2</v>
      </c>
      <c r="AS82" s="297">
        <f>IF(IFERROR(N82/'N2.3_RIIO3_Risk_And_Volumes'!N19,0)&lt;0,"Error",IFERROR(N82/'N2.3_RIIO3_Risk_And_Volumes'!N19,0))</f>
        <v>1.6782645656557859E-2</v>
      </c>
      <c r="AT82" s="296">
        <f>IF(IFERROR('N2.4_RIIO3_Risk_Comp'!O82/'N2.3_RIIO3_Risk_And_Volumes'!O19,0)&lt;0,"Error",IFERROR('N2.4_RIIO3_Risk_Comp'!O82/'N2.3_RIIO3_Risk_And_Volumes'!O19,0))</f>
        <v>4.035797162242958E-2</v>
      </c>
      <c r="AU82" s="172">
        <f>IF(IFERROR('N2.4_RIIO3_Risk_Comp'!P82/'N2.3_RIIO3_Risk_And_Volumes'!P19,0)&lt;0,"Error",IFERROR('N2.4_RIIO3_Risk_Comp'!P82/'N2.3_RIIO3_Risk_And_Volumes'!P19,0))</f>
        <v>0</v>
      </c>
      <c r="AV82" s="172">
        <f>IF(IFERROR('N2.4_RIIO3_Risk_Comp'!Q82/'N2.3_RIIO3_Risk_And_Volumes'!Q19,0)&lt;0,"Error",IFERROR('N2.4_RIIO3_Risk_Comp'!Q82/'N2.3_RIIO3_Risk_And_Volumes'!Q19,0))</f>
        <v>0</v>
      </c>
      <c r="AW82" s="172">
        <f>IF(IFERROR('N2.4_RIIO3_Risk_Comp'!R82/'N2.3_RIIO3_Risk_And_Volumes'!R19,0)&lt;0,"Error",IFERROR('N2.4_RIIO3_Risk_Comp'!R82/'N2.3_RIIO3_Risk_And_Volumes'!R19,0))</f>
        <v>0</v>
      </c>
      <c r="AX82" s="172">
        <f>IF(IFERROR('N2.4_RIIO3_Risk_Comp'!S82/'N2.3_RIIO3_Risk_And_Volumes'!S19,0)&lt;0,"Error",IFERROR('N2.4_RIIO3_Risk_Comp'!S82/'N2.3_RIIO3_Risk_And_Volumes'!S19,0))</f>
        <v>0</v>
      </c>
      <c r="AY82" s="172">
        <f>IF(IFERROR('N2.4_RIIO3_Risk_Comp'!T82/'N2.3_RIIO3_Risk_And_Volumes'!T19,0)&lt;0,"Error",IFERROR('N2.4_RIIO3_Risk_Comp'!T82/'N2.3_RIIO3_Risk_And_Volumes'!T19,0))</f>
        <v>0</v>
      </c>
      <c r="AZ82" s="172">
        <f>IF(IFERROR('N2.4_RIIO3_Risk_Comp'!U82/'N2.3_RIIO3_Risk_And_Volumes'!U19,0)&lt;0,"Error",IFERROR('N2.4_RIIO3_Risk_Comp'!U82/'N2.3_RIIO3_Risk_And_Volumes'!U19,0))</f>
        <v>0</v>
      </c>
      <c r="BA82" s="172">
        <f>IF(IFERROR('N2.4_RIIO3_Risk_Comp'!V82/'N2.3_RIIO3_Risk_And_Volumes'!V19,0)&lt;0,"Error",IFERROR('N2.4_RIIO3_Risk_Comp'!V82/'N2.3_RIIO3_Risk_And_Volumes'!V19,0))</f>
        <v>0</v>
      </c>
      <c r="BB82" s="172">
        <f>IF(IFERROR('N2.4_RIIO3_Risk_Comp'!W82/'N2.3_RIIO3_Risk_And_Volumes'!W19,0)&lt;0,"Error",IFERROR('N2.4_RIIO3_Risk_Comp'!W82/'N2.3_RIIO3_Risk_And_Volumes'!W19,0))</f>
        <v>0</v>
      </c>
      <c r="BC82" s="303">
        <f>IF(IFERROR('N2.4_RIIO3_Risk_Comp'!X82/'N2.3_RIIO3_Risk_And_Volumes'!X19,0)&lt;0,"Error",IFERROR('N2.4_RIIO3_Risk_Comp'!X82/'N2.3_RIIO3_Risk_And_Volumes'!X19,0))</f>
        <v>2.2848737833367772E-2</v>
      </c>
      <c r="BD82" s="296">
        <f>IF(IFERROR('N2.4_RIIO3_Risk_Comp'!Y82/'N2.3_RIIO3_Risk_And_Volumes'!AI19,0)&lt;0,"Error",IFERROR('N2.4_RIIO3_Risk_Comp'!Y82/'N2.3_RIIO3_Risk_And_Volumes'!AI19,0))</f>
        <v>3.1199536159938417E-2</v>
      </c>
      <c r="BE82" s="172">
        <f>IF(IFERROR('N2.4_RIIO3_Risk_Comp'!Z82/'N2.3_RIIO3_Risk_And_Volumes'!AJ19,0)&lt;0,"Error",IFERROR('N2.4_RIIO3_Risk_Comp'!Z82/'N2.3_RIIO3_Risk_And_Volumes'!AJ19,0))</f>
        <v>0</v>
      </c>
      <c r="BF82" s="172">
        <f>IF(IFERROR('N2.4_RIIO3_Risk_Comp'!AA82/'N2.3_RIIO3_Risk_And_Volumes'!AK19,0)&lt;0,"Error",IFERROR('N2.4_RIIO3_Risk_Comp'!AA82/'N2.3_RIIO3_Risk_And_Volumes'!AK19,0))</f>
        <v>0</v>
      </c>
      <c r="BG82" s="172">
        <f>IF(IFERROR('N2.4_RIIO3_Risk_Comp'!AB82/'N2.3_RIIO3_Risk_And_Volumes'!AL19,0)&lt;0,"Error",IFERROR('N2.4_RIIO3_Risk_Comp'!AB82/'N2.3_RIIO3_Risk_And_Volumes'!AL19,0))</f>
        <v>0</v>
      </c>
      <c r="BH82" s="172">
        <f>IF(IFERROR('N2.4_RIIO3_Risk_Comp'!AC82/'N2.3_RIIO3_Risk_And_Volumes'!AM19,0)&lt;0,"Error",IFERROR('N2.4_RIIO3_Risk_Comp'!AC82/'N2.3_RIIO3_Risk_And_Volumes'!AM19,0))</f>
        <v>0</v>
      </c>
      <c r="BI82" s="172">
        <f>IF(IFERROR('N2.4_RIIO3_Risk_Comp'!AD82/'N2.3_RIIO3_Risk_And_Volumes'!AN19,0)&lt;0,"Error",IFERROR('N2.4_RIIO3_Risk_Comp'!AD82/'N2.3_RIIO3_Risk_And_Volumes'!AN19,0))</f>
        <v>0</v>
      </c>
      <c r="BJ82" s="172">
        <f>IF(IFERROR('N2.4_RIIO3_Risk_Comp'!AE82/'N2.3_RIIO3_Risk_And_Volumes'!AO19,0)&lt;0,"Error",IFERROR('N2.4_RIIO3_Risk_Comp'!AE82/'N2.3_RIIO3_Risk_And_Volumes'!AO19,0))</f>
        <v>0</v>
      </c>
      <c r="BK82" s="172">
        <f>IF(IFERROR('N2.4_RIIO3_Risk_Comp'!AF82/'N2.3_RIIO3_Risk_And_Volumes'!AP19,0)&lt;0,"Error",IFERROR('N2.4_RIIO3_Risk_Comp'!AF82/'N2.3_RIIO3_Risk_And_Volumes'!AP19,0))</f>
        <v>0</v>
      </c>
      <c r="BL82" s="172">
        <f>IF(IFERROR('N2.4_RIIO3_Risk_Comp'!AG82/'N2.3_RIIO3_Risk_And_Volumes'!AQ19,0)&lt;0,"Error",IFERROR('N2.4_RIIO3_Risk_Comp'!AG82/'N2.3_RIIO3_Risk_And_Volumes'!AQ19,0))</f>
        <v>0</v>
      </c>
      <c r="BM82" s="297">
        <f>IF(IFERROR('N2.4_RIIO3_Risk_Comp'!AH82/'N2.3_RIIO3_Risk_And_Volumes'!AR19,0)&lt;0,"Error",IFERROR('N2.4_RIIO3_Risk_Comp'!AH82/'N2.3_RIIO3_Risk_And_Volumes'!AR19,0))</f>
        <v>2.2688762218961732E-2</v>
      </c>
      <c r="BO82" s="63">
        <f t="shared" si="14"/>
        <v>1.5974356743189322</v>
      </c>
      <c r="BP82" s="63">
        <f t="shared" si="15"/>
        <v>1.9014145671072824</v>
      </c>
      <c r="BQ82" s="63">
        <f t="shared" si="16"/>
        <v>1.7197124419307137</v>
      </c>
      <c r="BR82" s="63">
        <f>IF(IFERROR(BO82/'N2.3_RIIO3_Risk_And_Volumes'!BN19,0)&lt;0,"Error",IFERROR(BO82/'N2.3_RIIO3_Risk_And_Volumes'!BN19,0))</f>
        <v>2.6086135442349931E-2</v>
      </c>
      <c r="BS82" s="63">
        <f>IF(IFERROR('N2.4_RIIO3_Risk_Comp'!BP82/'N2.3_RIIO3_Risk_And_Volumes'!BP19,0)&lt;0,"Error",IFERROR('N2.4_RIIO3_Risk_Comp'!BP82/'N2.3_RIIO3_Risk_And_Volumes'!BP19,0))</f>
        <v>2.6394066181983523E-2</v>
      </c>
      <c r="BT82" s="63">
        <f>IF(IFERROR('N2.4_RIIO3_Risk_Comp'!BQ82/'N2.3_RIIO3_Risk_And_Volumes'!BR19,0)&lt;0,"Error",IFERROR('N2.4_RIIO3_Risk_Comp'!BQ82/'N2.3_RIIO3_Risk_And_Volumes'!BR19,0))</f>
        <v>2.6810492625907446E-2</v>
      </c>
    </row>
    <row r="83" spans="1:72">
      <c r="A83" t="s">
        <v>972</v>
      </c>
      <c r="B83" s="108" t="s">
        <v>213</v>
      </c>
      <c r="C83" s="144" t="str">
        <f>IF($D$2="ET",VLOOKUP(B83,'N0.7_Lookup_References'!$E$13:$K$71,2,FALSE),IF('N2.1_Network_Risk_Summary'!$C$2="GD",VLOOKUP(B83,'N0.7_Lookup_References'!$E$13:$K$73,4,FALSE),IF($D$2="GT",VLOOKUP(B83,'N0.7_Lookup_References'!$E$13:$K$71,6,FALSE),"")))</f>
        <v>Risers</v>
      </c>
      <c r="D83" s="53" t="s">
        <v>441</v>
      </c>
      <c r="E83" s="289">
        <v>1.010416290000001E-2</v>
      </c>
      <c r="F83" s="247">
        <v>1.66891183E-2</v>
      </c>
      <c r="G83" s="247">
        <v>1.6370946700000021E-2</v>
      </c>
      <c r="H83" s="247">
        <v>1.3539088200000004E-2</v>
      </c>
      <c r="I83" s="247">
        <v>1.0881326600000022E-2</v>
      </c>
      <c r="J83" s="247">
        <v>3.2698315000000019E-3</v>
      </c>
      <c r="K83" s="247">
        <v>5.4605007999999986E-3</v>
      </c>
      <c r="L83" s="247">
        <v>5.9988410000000004E-3</v>
      </c>
      <c r="M83" s="247">
        <v>4.7019200999999997E-3</v>
      </c>
      <c r="N83" s="290">
        <v>0.16621846589999995</v>
      </c>
      <c r="O83" s="289">
        <v>1.0283953900000002E-2</v>
      </c>
      <c r="P83" s="247">
        <v>1.5675431399999998E-2</v>
      </c>
      <c r="Q83" s="247">
        <v>2.1811534800000025E-2</v>
      </c>
      <c r="R83" s="247">
        <v>1.3883531800000012E-2</v>
      </c>
      <c r="S83" s="247">
        <v>1.1402824099999995E-2</v>
      </c>
      <c r="T83" s="247">
        <v>1.2995702800000014E-2</v>
      </c>
      <c r="U83" s="247">
        <v>3.6289509999999988E-3</v>
      </c>
      <c r="V83" s="247">
        <v>3.7364830000000009E-3</v>
      </c>
      <c r="W83" s="247">
        <v>6.9218267000000005E-3</v>
      </c>
      <c r="X83" s="290">
        <v>0.22408148600000019</v>
      </c>
      <c r="Y83" s="289">
        <v>1.0479394700000002E-2</v>
      </c>
      <c r="Z83" s="247">
        <v>1.5549871099999998E-2</v>
      </c>
      <c r="AA83" s="247">
        <v>2.1910464899999958E-2</v>
      </c>
      <c r="AB83" s="247">
        <v>1.4519356900000013E-2</v>
      </c>
      <c r="AC83" s="247">
        <v>1.1535942799999995E-2</v>
      </c>
      <c r="AD83" s="247">
        <v>1.2905535200000016E-2</v>
      </c>
      <c r="AE83" s="247">
        <v>4.1943338E-3</v>
      </c>
      <c r="AF83" s="247">
        <v>3.343462299999999E-3</v>
      </c>
      <c r="AG83" s="247">
        <v>7.0938080000000001E-3</v>
      </c>
      <c r="AH83" s="290">
        <v>0.21230228340000018</v>
      </c>
      <c r="AJ83" s="296">
        <f>IF(IFERROR(E83/'N2.3_RIIO3_Risk_And_Volumes'!E20,0)&lt;0,"Error",IFERROR(E83/'N2.3_RIIO3_Risk_And_Volumes'!E20,0))</f>
        <v>0.17469043754444602</v>
      </c>
      <c r="AK83" s="172">
        <f>IF(IFERROR(F83/'N2.3_RIIO3_Risk_And_Volumes'!F20,0)&lt;0,"Error",IFERROR(F83/'N2.3_RIIO3_Risk_And_Volumes'!F20,0))</f>
        <v>0.14271833617780119</v>
      </c>
      <c r="AL83" s="172">
        <f>IF(IFERROR(G83/'N2.3_RIIO3_Risk_And_Volumes'!G20,0)&lt;0,"Error",IFERROR(G83/'N2.3_RIIO3_Risk_And_Volumes'!G20,0))</f>
        <v>0.11216849822616862</v>
      </c>
      <c r="AM83" s="172">
        <f>IF(IFERROR(H83/'N2.3_RIIO3_Risk_And_Volumes'!H20,0)&lt;0,"Error",IFERROR(H83/'N2.3_RIIO3_Risk_And_Volumes'!H20,0))</f>
        <v>0.14962239524848789</v>
      </c>
      <c r="AN83" s="172">
        <f>IF(IFERROR(I83/'N2.3_RIIO3_Risk_And_Volumes'!I20,0)&lt;0,"Error",IFERROR(I83/'N2.3_RIIO3_Risk_And_Volumes'!I20,0))</f>
        <v>0.18823074389287511</v>
      </c>
      <c r="AO83" s="172">
        <f>IF(IFERROR(J83/'N2.3_RIIO3_Risk_And_Volumes'!J20,0)&lt;0,"Error",IFERROR(J83/'N2.3_RIIO3_Risk_And_Volumes'!J20,0))</f>
        <v>8.2587629015909422E-2</v>
      </c>
      <c r="AP83" s="172">
        <f>IF(IFERROR(K83/'N2.3_RIIO3_Risk_And_Volumes'!K20,0)&lt;0,"Error",IFERROR(K83/'N2.3_RIIO3_Risk_And_Volumes'!K20,0))</f>
        <v>0.16176338582138622</v>
      </c>
      <c r="AQ83" s="172">
        <f>IF(IFERROR(L83/'N2.3_RIIO3_Risk_And_Volumes'!L20,0)&lt;0,"Error",IFERROR(L83/'N2.3_RIIO3_Risk_And_Volumes'!L20,0))</f>
        <v>0.32623520458407324</v>
      </c>
      <c r="AR83" s="172">
        <f>IF(IFERROR(M83/'N2.3_RIIO3_Risk_And_Volumes'!M20,0)&lt;0,"Error",IFERROR(M83/'N2.3_RIIO3_Risk_And_Volumes'!M20,0))</f>
        <v>0.27322081793888242</v>
      </c>
      <c r="AS83" s="297">
        <f>IF(IFERROR(N83/'N2.3_RIIO3_Risk_And_Volumes'!N20,0)&lt;0,"Error",IFERROR(N83/'N2.3_RIIO3_Risk_And_Volumes'!N20,0))</f>
        <v>0.28044673595124864</v>
      </c>
      <c r="AT83" s="296">
        <f>IF(IFERROR('N2.4_RIIO3_Risk_Comp'!O83/'N2.3_RIIO3_Risk_And_Volumes'!O20,0)&lt;0,"Error",IFERROR('N2.4_RIIO3_Risk_Comp'!O83/'N2.3_RIIO3_Risk_And_Volumes'!O20,0))</f>
        <v>0.1870955000101743</v>
      </c>
      <c r="AU83" s="172">
        <f>IF(IFERROR('N2.4_RIIO3_Risk_Comp'!P83/'N2.3_RIIO3_Risk_And_Volumes'!P20,0)&lt;0,"Error",IFERROR('N2.4_RIIO3_Risk_Comp'!P83/'N2.3_RIIO3_Risk_And_Volumes'!P20,0))</f>
        <v>0.16170641905709898</v>
      </c>
      <c r="AV83" s="172">
        <f>IF(IFERROR('N2.4_RIIO3_Risk_Comp'!Q83/'N2.3_RIIO3_Risk_And_Volumes'!Q20,0)&lt;0,"Error",IFERROR('N2.4_RIIO3_Risk_Comp'!Q83/'N2.3_RIIO3_Risk_And_Volumes'!Q20,0))</f>
        <v>0.12270650466988427</v>
      </c>
      <c r="AW83" s="172">
        <f>IF(IFERROR('N2.4_RIIO3_Risk_Comp'!R83/'N2.3_RIIO3_Risk_And_Volumes'!R20,0)&lt;0,"Error",IFERROR('N2.4_RIIO3_Risk_Comp'!R83/'N2.3_RIIO3_Risk_And_Volumes'!R20,0))</f>
        <v>0.16221123252805489</v>
      </c>
      <c r="AX83" s="172">
        <f>IF(IFERROR('N2.4_RIIO3_Risk_Comp'!S83/'N2.3_RIIO3_Risk_And_Volumes'!S20,0)&lt;0,"Error",IFERROR('N2.4_RIIO3_Risk_Comp'!S83/'N2.3_RIIO3_Risk_And_Volumes'!S20,0))</f>
        <v>0.15202549644687041</v>
      </c>
      <c r="AY83" s="172">
        <f>IF(IFERROR('N2.4_RIIO3_Risk_Comp'!T83/'N2.3_RIIO3_Risk_And_Volumes'!T20,0)&lt;0,"Error",IFERROR('N2.4_RIIO3_Risk_Comp'!T83/'N2.3_RIIO3_Risk_And_Volumes'!T20,0))</f>
        <v>0.17892489100764694</v>
      </c>
      <c r="AZ83" s="172">
        <f>IF(IFERROR('N2.4_RIIO3_Risk_Comp'!U83/'N2.3_RIIO3_Risk_And_Volumes'!U20,0)&lt;0,"Error",IFERROR('N2.4_RIIO3_Risk_Comp'!U83/'N2.3_RIIO3_Risk_And_Volumes'!U20,0))</f>
        <v>0.13625650488056931</v>
      </c>
      <c r="BA83" s="172">
        <f>IF(IFERROR('N2.4_RIIO3_Risk_Comp'!V83/'N2.3_RIIO3_Risk_And_Volumes'!V20,0)&lt;0,"Error",IFERROR('N2.4_RIIO3_Risk_Comp'!V83/'N2.3_RIIO3_Risk_And_Volumes'!V20,0))</f>
        <v>0.10293287540105163</v>
      </c>
      <c r="BB83" s="172">
        <f>IF(IFERROR('N2.4_RIIO3_Risk_Comp'!W83/'N2.3_RIIO3_Risk_And_Volumes'!W20,0)&lt;0,"Error",IFERROR('N2.4_RIIO3_Risk_Comp'!W83/'N2.3_RIIO3_Risk_And_Volumes'!W20,0))</f>
        <v>0.31608530857800732</v>
      </c>
      <c r="BC83" s="303">
        <f>IF(IFERROR('N2.4_RIIO3_Risk_Comp'!X83/'N2.3_RIIO3_Risk_And_Volumes'!X20,0)&lt;0,"Error",IFERROR('N2.4_RIIO3_Risk_Comp'!X83/'N2.3_RIIO3_Risk_And_Volumes'!X20,0))</f>
        <v>0.30046988394552887</v>
      </c>
      <c r="BD83" s="296">
        <f>IF(IFERROR('N2.4_RIIO3_Risk_Comp'!Y83/'N2.3_RIIO3_Risk_And_Volumes'!AI20,0)&lt;0,"Error",IFERROR('N2.4_RIIO3_Risk_Comp'!Y83/'N2.3_RIIO3_Risk_And_Volumes'!AI20,0))</f>
        <v>0.18963269867045934</v>
      </c>
      <c r="BE83" s="172">
        <f>IF(IFERROR('N2.4_RIIO3_Risk_Comp'!Z83/'N2.3_RIIO3_Risk_And_Volumes'!AJ20,0)&lt;0,"Error",IFERROR('N2.4_RIIO3_Risk_Comp'!Z83/'N2.3_RIIO3_Risk_And_Volumes'!AJ20,0))</f>
        <v>0.16186205140980797</v>
      </c>
      <c r="BF83" s="172">
        <f>IF(IFERROR('N2.4_RIIO3_Risk_Comp'!AA83/'N2.3_RIIO3_Risk_And_Volumes'!AK20,0)&lt;0,"Error",IFERROR('N2.4_RIIO3_Risk_Comp'!AA83/'N2.3_RIIO3_Risk_And_Volumes'!AK20,0))</f>
        <v>0.12185157752679027</v>
      </c>
      <c r="BG83" s="172">
        <f>IF(IFERROR('N2.4_RIIO3_Risk_Comp'!AB83/'N2.3_RIIO3_Risk_And_Volumes'!AL20,0)&lt;0,"Error",IFERROR('N2.4_RIIO3_Risk_Comp'!AB83/'N2.3_RIIO3_Risk_And_Volumes'!AL20,0))</f>
        <v>0.16891587917081055</v>
      </c>
      <c r="BH83" s="172">
        <f>IF(IFERROR('N2.4_RIIO3_Risk_Comp'!AC83/'N2.3_RIIO3_Risk_And_Volumes'!AM20,0)&lt;0,"Error",IFERROR('N2.4_RIIO3_Risk_Comp'!AC83/'N2.3_RIIO3_Risk_And_Volumes'!AM20,0))</f>
        <v>0.16623363987319947</v>
      </c>
      <c r="BI83" s="172">
        <f>IF(IFERROR('N2.4_RIIO3_Risk_Comp'!AD83/'N2.3_RIIO3_Risk_And_Volumes'!AN20,0)&lt;0,"Error",IFERROR('N2.4_RIIO3_Risk_Comp'!AD83/'N2.3_RIIO3_Risk_And_Volumes'!AN20,0))</f>
        <v>0.18178485411361012</v>
      </c>
      <c r="BJ83" s="172">
        <f>IF(IFERROR('N2.4_RIIO3_Risk_Comp'!AE83/'N2.3_RIIO3_Risk_And_Volumes'!AO20,0)&lt;0,"Error",IFERROR('N2.4_RIIO3_Risk_Comp'!AE83/'N2.3_RIIO3_Risk_And_Volumes'!AO20,0))</f>
        <v>0.14612222293867533</v>
      </c>
      <c r="BK83" s="172">
        <f>IF(IFERROR('N2.4_RIIO3_Risk_Comp'!AF83/'N2.3_RIIO3_Risk_And_Volumes'!AP20,0)&lt;0,"Error",IFERROR('N2.4_RIIO3_Risk_Comp'!AF83/'N2.3_RIIO3_Risk_And_Volumes'!AP20,0))</f>
        <v>9.3917882478198475E-2</v>
      </c>
      <c r="BL83" s="172">
        <f>IF(IFERROR('N2.4_RIIO3_Risk_Comp'!AG83/'N2.3_RIIO3_Risk_And_Volumes'!AQ20,0)&lt;0,"Error",IFERROR('N2.4_RIIO3_Risk_Comp'!AG83/'N2.3_RIIO3_Risk_And_Volumes'!AQ20,0))</f>
        <v>0.28819704708735877</v>
      </c>
      <c r="BM83" s="297">
        <f>IF(IFERROR('N2.4_RIIO3_Risk_Comp'!AH83/'N2.3_RIIO3_Risk_And_Volumes'!AR20,0)&lt;0,"Error",IFERROR('N2.4_RIIO3_Risk_Comp'!AH83/'N2.3_RIIO3_Risk_And_Volumes'!AR20,0))</f>
        <v>0.3097650059307599</v>
      </c>
      <c r="BO83" s="63">
        <f t="shared" si="14"/>
        <v>0.25323420200000002</v>
      </c>
      <c r="BP83" s="63">
        <f t="shared" si="15"/>
        <v>0.32442172550000026</v>
      </c>
      <c r="BQ83" s="63">
        <f t="shared" si="16"/>
        <v>0.31383445310000013</v>
      </c>
      <c r="BR83" s="63">
        <f>IF(IFERROR(BO83/'N2.3_RIIO3_Risk_And_Volumes'!BN20,0)&lt;0,"Error",IFERROR(BO83/'N2.3_RIIO3_Risk_And_Volumes'!BN20,0))</f>
        <v>0.21631715179097311</v>
      </c>
      <c r="BS83" s="63">
        <f>IF(IFERROR('N2.4_RIIO3_Risk_Comp'!BP83/'N2.3_RIIO3_Risk_And_Volumes'!BP20,0)&lt;0,"Error",IFERROR('N2.4_RIIO3_Risk_Comp'!BP83/'N2.3_RIIO3_Risk_And_Volumes'!BP20,0))</f>
        <v>0.23281284374363384</v>
      </c>
      <c r="BT83" s="63">
        <f>IF(IFERROR('N2.4_RIIO3_Risk_Comp'!BQ83/'N2.3_RIIO3_Risk_And_Volumes'!BR20,0)&lt;0,"Error",IFERROR('N2.4_RIIO3_Risk_Comp'!BQ83/'N2.3_RIIO3_Risk_And_Volumes'!BR20,0))</f>
        <v>0.23565166931313655</v>
      </c>
    </row>
    <row r="84" spans="1:72">
      <c r="A84" t="s">
        <v>972</v>
      </c>
      <c r="B84" s="108" t="s">
        <v>224</v>
      </c>
      <c r="C84" s="144" t="str">
        <f>IF($D$2="ET",VLOOKUP(B84,'N0.7_Lookup_References'!$E$13:$K$71,2,FALSE),IF('N2.1_Network_Risk_Summary'!$C$2="GD",VLOOKUP(B84,'N0.7_Lookup_References'!$E$13:$K$73,4,FALSE),IF($D$2="GT",VLOOKUP(B84,'N0.7_Lookup_References'!$E$13:$K$71,6,FALSE),"")))</f>
        <v>Filters</v>
      </c>
      <c r="D84" s="53" t="s">
        <v>441</v>
      </c>
      <c r="E84" s="289">
        <v>0</v>
      </c>
      <c r="F84" s="247">
        <v>0</v>
      </c>
      <c r="G84" s="247">
        <v>0</v>
      </c>
      <c r="H84" s="247">
        <v>0</v>
      </c>
      <c r="I84" s="247">
        <v>0.58627894639999967</v>
      </c>
      <c r="J84" s="247">
        <v>0.66057605510000006</v>
      </c>
      <c r="K84" s="247">
        <v>0.1438991406</v>
      </c>
      <c r="L84" s="247">
        <v>0.29274046990000002</v>
      </c>
      <c r="M84" s="247">
        <v>9.0685311599999999E-2</v>
      </c>
      <c r="N84" s="290">
        <v>2.3206964033999995</v>
      </c>
      <c r="O84" s="289">
        <v>0</v>
      </c>
      <c r="P84" s="247">
        <v>0</v>
      </c>
      <c r="Q84" s="247">
        <v>0</v>
      </c>
      <c r="R84" s="247">
        <v>0</v>
      </c>
      <c r="S84" s="247">
        <v>5.2662682399999994E-2</v>
      </c>
      <c r="T84" s="247">
        <v>0.94803146220000012</v>
      </c>
      <c r="U84" s="247">
        <v>0.42187737259999991</v>
      </c>
      <c r="V84" s="247">
        <v>0.11420490500000001</v>
      </c>
      <c r="W84" s="247">
        <v>0.23428483409999998</v>
      </c>
      <c r="X84" s="290">
        <v>2.5896133801999994</v>
      </c>
      <c r="Y84" s="289">
        <v>0</v>
      </c>
      <c r="Z84" s="247">
        <v>3.5657605599999996E-2</v>
      </c>
      <c r="AA84" s="247">
        <v>0</v>
      </c>
      <c r="AB84" s="247">
        <v>0</v>
      </c>
      <c r="AC84" s="247">
        <v>0.12009902839999999</v>
      </c>
      <c r="AD84" s="247">
        <v>0.85396040419999986</v>
      </c>
      <c r="AE84" s="247">
        <v>0.30018773899999995</v>
      </c>
      <c r="AF84" s="247">
        <v>8.47488713E-2</v>
      </c>
      <c r="AG84" s="247">
        <v>0.16552378349999997</v>
      </c>
      <c r="AH84" s="290">
        <v>2.5227532083999997</v>
      </c>
      <c r="AJ84" s="296">
        <f>IF(IFERROR(E84/'N2.3_RIIO3_Risk_And_Volumes'!E21,0)&lt;0,"Error",IFERROR(E84/'N2.3_RIIO3_Risk_And_Volumes'!E21,0))</f>
        <v>0</v>
      </c>
      <c r="AK84" s="172">
        <f>IF(IFERROR(F84/'N2.3_RIIO3_Risk_And_Volumes'!F21,0)&lt;0,"Error",IFERROR(F84/'N2.3_RIIO3_Risk_And_Volumes'!F21,0))</f>
        <v>0</v>
      </c>
      <c r="AL84" s="172">
        <f>IF(IFERROR(G84/'N2.3_RIIO3_Risk_And_Volumes'!G21,0)&lt;0,"Error",IFERROR(G84/'N2.3_RIIO3_Risk_And_Volumes'!G21,0))</f>
        <v>0</v>
      </c>
      <c r="AM84" s="172">
        <f>IF(IFERROR(H84/'N2.3_RIIO3_Risk_And_Volumes'!H21,0)&lt;0,"Error",IFERROR(H84/'N2.3_RIIO3_Risk_And_Volumes'!H21,0))</f>
        <v>0</v>
      </c>
      <c r="AN84" s="172">
        <f>IF(IFERROR(I84/'N2.3_RIIO3_Risk_And_Volumes'!I21,0)&lt;0,"Error",IFERROR(I84/'N2.3_RIIO3_Risk_And_Volumes'!I21,0))</f>
        <v>0.1662119840998029</v>
      </c>
      <c r="AO84" s="172">
        <f>IF(IFERROR(J84/'N2.3_RIIO3_Risk_And_Volumes'!J21,0)&lt;0,"Error",IFERROR(J84/'N2.3_RIIO3_Risk_And_Volumes'!J21,0))</f>
        <v>0.17309683195616599</v>
      </c>
      <c r="AP84" s="172">
        <f>IF(IFERROR(K84/'N2.3_RIIO3_Risk_And_Volumes'!K21,0)&lt;0,"Error",IFERROR(K84/'N2.3_RIIO3_Risk_And_Volumes'!K21,0))</f>
        <v>0.2010589939681299</v>
      </c>
      <c r="AQ84" s="172">
        <f>IF(IFERROR(L84/'N2.3_RIIO3_Risk_And_Volumes'!L21,0)&lt;0,"Error",IFERROR(L84/'N2.3_RIIO3_Risk_And_Volumes'!L21,0))</f>
        <v>0.17538982457970601</v>
      </c>
      <c r="AR84" s="172">
        <f>IF(IFERROR(M84/'N2.3_RIIO3_Risk_And_Volumes'!M21,0)&lt;0,"Error",IFERROR(M84/'N2.3_RIIO3_Risk_And_Volumes'!M21,0))</f>
        <v>0.19288648962205734</v>
      </c>
      <c r="AS84" s="297">
        <f>IF(IFERROR(N84/'N2.3_RIIO3_Risk_And_Volumes'!N21,0)&lt;0,"Error",IFERROR(N84/'N2.3_RIIO3_Risk_And_Volumes'!N21,0))</f>
        <v>0.43161054052292486</v>
      </c>
      <c r="AT84" s="296">
        <f>IF(IFERROR('N2.4_RIIO3_Risk_Comp'!O84/'N2.3_RIIO3_Risk_And_Volumes'!O21,0)&lt;0,"Error",IFERROR('N2.4_RIIO3_Risk_Comp'!O84/'N2.3_RIIO3_Risk_And_Volumes'!O21,0))</f>
        <v>0</v>
      </c>
      <c r="AU84" s="172">
        <f>IF(IFERROR('N2.4_RIIO3_Risk_Comp'!P84/'N2.3_RIIO3_Risk_And_Volumes'!P21,0)&lt;0,"Error",IFERROR('N2.4_RIIO3_Risk_Comp'!P84/'N2.3_RIIO3_Risk_And_Volumes'!P21,0))</f>
        <v>0</v>
      </c>
      <c r="AV84" s="172">
        <f>IF(IFERROR('N2.4_RIIO3_Risk_Comp'!Q84/'N2.3_RIIO3_Risk_And_Volumes'!Q21,0)&lt;0,"Error",IFERROR('N2.4_RIIO3_Risk_Comp'!Q84/'N2.3_RIIO3_Risk_And_Volumes'!Q21,0))</f>
        <v>0</v>
      </c>
      <c r="AW84" s="172">
        <f>IF(IFERROR('N2.4_RIIO3_Risk_Comp'!R84/'N2.3_RIIO3_Risk_And_Volumes'!R21,0)&lt;0,"Error",IFERROR('N2.4_RIIO3_Risk_Comp'!R84/'N2.3_RIIO3_Risk_And_Volumes'!R21,0))</f>
        <v>0</v>
      </c>
      <c r="AX84" s="172">
        <f>IF(IFERROR('N2.4_RIIO3_Risk_Comp'!S84/'N2.3_RIIO3_Risk_And_Volumes'!S21,0)&lt;0,"Error",IFERROR('N2.4_RIIO3_Risk_Comp'!S84/'N2.3_RIIO3_Risk_And_Volumes'!S21,0))</f>
        <v>0.15240097818417339</v>
      </c>
      <c r="AY84" s="172">
        <f>IF(IFERROR('N2.4_RIIO3_Risk_Comp'!T84/'N2.3_RIIO3_Risk_And_Volumes'!T21,0)&lt;0,"Error",IFERROR('N2.4_RIIO3_Risk_Comp'!T84/'N2.3_RIIO3_Risk_And_Volumes'!T21,0))</f>
        <v>0.1554534623969894</v>
      </c>
      <c r="AZ84" s="172">
        <f>IF(IFERROR('N2.4_RIIO3_Risk_Comp'!U84/'N2.3_RIIO3_Risk_And_Volumes'!U21,0)&lt;0,"Error",IFERROR('N2.4_RIIO3_Risk_Comp'!U84/'N2.3_RIIO3_Risk_And_Volumes'!U21,0))</f>
        <v>0.16863223136409308</v>
      </c>
      <c r="BA84" s="172">
        <f>IF(IFERROR('N2.4_RIIO3_Risk_Comp'!V84/'N2.3_RIIO3_Risk_And_Volumes'!V21,0)&lt;0,"Error",IFERROR('N2.4_RIIO3_Risk_Comp'!V84/'N2.3_RIIO3_Risk_And_Volumes'!V21,0))</f>
        <v>0.18764244780608014</v>
      </c>
      <c r="BB84" s="172">
        <f>IF(IFERROR('N2.4_RIIO3_Risk_Comp'!W84/'N2.3_RIIO3_Risk_And_Volumes'!W21,0)&lt;0,"Error",IFERROR('N2.4_RIIO3_Risk_Comp'!W84/'N2.3_RIIO3_Risk_And_Volumes'!W21,0))</f>
        <v>0.1649353468345679</v>
      </c>
      <c r="BC84" s="303">
        <f>IF(IFERROR('N2.4_RIIO3_Risk_Comp'!X84/'N2.3_RIIO3_Risk_And_Volumes'!X21,0)&lt;0,"Error",IFERROR('N2.4_RIIO3_Risk_Comp'!X84/'N2.3_RIIO3_Risk_And_Volumes'!X21,0))</f>
        <v>0.36979030937163959</v>
      </c>
      <c r="BD84" s="296">
        <f>IF(IFERROR('N2.4_RIIO3_Risk_Comp'!Y84/'N2.3_RIIO3_Risk_And_Volumes'!AI21,0)&lt;0,"Error",IFERROR('N2.4_RIIO3_Risk_Comp'!Y84/'N2.3_RIIO3_Risk_And_Volumes'!AI21,0))</f>
        <v>0</v>
      </c>
      <c r="BE84" s="172">
        <f>IF(IFERROR('N2.4_RIIO3_Risk_Comp'!Z84/'N2.3_RIIO3_Risk_And_Volumes'!AJ21,0)&lt;0,"Error",IFERROR('N2.4_RIIO3_Risk_Comp'!Z84/'N2.3_RIIO3_Risk_And_Volumes'!AJ21,0))</f>
        <v>0.18003894572208198</v>
      </c>
      <c r="BF84" s="172">
        <f>IF(IFERROR('N2.4_RIIO3_Risk_Comp'!AA84/'N2.3_RIIO3_Risk_And_Volumes'!AK21,0)&lt;0,"Error",IFERROR('N2.4_RIIO3_Risk_Comp'!AA84/'N2.3_RIIO3_Risk_And_Volumes'!AK21,0))</f>
        <v>0</v>
      </c>
      <c r="BG84" s="172">
        <f>IF(IFERROR('N2.4_RIIO3_Risk_Comp'!AB84/'N2.3_RIIO3_Risk_And_Volumes'!AL21,0)&lt;0,"Error",IFERROR('N2.4_RIIO3_Risk_Comp'!AB84/'N2.3_RIIO3_Risk_And_Volumes'!AL21,0))</f>
        <v>0</v>
      </c>
      <c r="BH84" s="172">
        <f>IF(IFERROR('N2.4_RIIO3_Risk_Comp'!AC84/'N2.3_RIIO3_Risk_And_Volumes'!AM21,0)&lt;0,"Error",IFERROR('N2.4_RIIO3_Risk_Comp'!AC84/'N2.3_RIIO3_Risk_And_Volumes'!AM21,0))</f>
        <v>0.1964080357131921</v>
      </c>
      <c r="BI84" s="172">
        <f>IF(IFERROR('N2.4_RIIO3_Risk_Comp'!AD84/'N2.3_RIIO3_Risk_And_Volumes'!AN21,0)&lt;0,"Error",IFERROR('N2.4_RIIO3_Risk_Comp'!AD84/'N2.3_RIIO3_Risk_And_Volumes'!AN21,0))</f>
        <v>0.15756732229888101</v>
      </c>
      <c r="BJ84" s="172">
        <f>IF(IFERROR('N2.4_RIIO3_Risk_Comp'!AE84/'N2.3_RIIO3_Risk_And_Volumes'!AO21,0)&lt;0,"Error",IFERROR('N2.4_RIIO3_Risk_Comp'!AE84/'N2.3_RIIO3_Risk_And_Volumes'!AO21,0))</f>
        <v>0.17489266461429431</v>
      </c>
      <c r="BK84" s="172">
        <f>IF(IFERROR('N2.4_RIIO3_Risk_Comp'!AF84/'N2.3_RIIO3_Risk_And_Volumes'!AP21,0)&lt;0,"Error",IFERROR('N2.4_RIIO3_Risk_Comp'!AF84/'N2.3_RIIO3_Risk_And_Volumes'!AP21,0))</f>
        <v>0.19662136965864413</v>
      </c>
      <c r="BL84" s="172">
        <f>IF(IFERROR('N2.4_RIIO3_Risk_Comp'!AG84/'N2.3_RIIO3_Risk_And_Volumes'!AQ21,0)&lt;0,"Error",IFERROR('N2.4_RIIO3_Risk_Comp'!AG84/'N2.3_RIIO3_Risk_And_Volumes'!AQ21,0))</f>
        <v>0.16912352037031547</v>
      </c>
      <c r="BM84" s="297">
        <f>IF(IFERROR('N2.4_RIIO3_Risk_Comp'!AH84/'N2.3_RIIO3_Risk_And_Volumes'!AR21,0)&lt;0,"Error",IFERROR('N2.4_RIIO3_Risk_Comp'!AH84/'N2.3_RIIO3_Risk_And_Volumes'!AR21,0))</f>
        <v>0.37915572893044275</v>
      </c>
      <c r="BO84" s="63">
        <f t="shared" si="14"/>
        <v>4.0948763269999997</v>
      </c>
      <c r="BP84" s="63">
        <f t="shared" si="15"/>
        <v>4.3606746364999998</v>
      </c>
      <c r="BQ84" s="63">
        <f t="shared" si="16"/>
        <v>4.082930640399999</v>
      </c>
      <c r="BR84" s="63">
        <f>IF(IFERROR(BO84/'N2.3_RIIO3_Risk_And_Volumes'!BN21,0)&lt;0,"Error",IFERROR(BO84/'N2.3_RIIO3_Risk_And_Volumes'!BN21,0))</f>
        <v>0.26290854191971358</v>
      </c>
      <c r="BS84" s="63">
        <f>IF(IFERROR('N2.4_RIIO3_Risk_Comp'!BP84/'N2.3_RIIO3_Risk_And_Volumes'!BP21,0)&lt;0,"Error",IFERROR('N2.4_RIIO3_Risk_Comp'!BP84/'N2.3_RIIO3_Risk_And_Volumes'!BP21,0))</f>
        <v>0.24255854881321817</v>
      </c>
      <c r="BT84" s="63">
        <f>IF(IFERROR('N2.4_RIIO3_Risk_Comp'!BQ84/'N2.3_RIIO3_Risk_And_Volumes'!BR21,0)&lt;0,"Error",IFERROR('N2.4_RIIO3_Risk_Comp'!BQ84/'N2.3_RIIO3_Risk_And_Volumes'!BR21,0))</f>
        <v>0.25504057064697816</v>
      </c>
    </row>
    <row r="85" spans="1:72">
      <c r="A85" t="s">
        <v>972</v>
      </c>
      <c r="B85" s="108" t="s">
        <v>233</v>
      </c>
      <c r="C85" s="144" t="str">
        <f>IF($D$2="ET",VLOOKUP(B85,'N0.7_Lookup_References'!$E$13:$K$71,2,FALSE),IF('N2.1_Network_Risk_Summary'!$C$2="GD",VLOOKUP(B85,'N0.7_Lookup_References'!$E$13:$K$73,4,FALSE),IF($D$2="GT",VLOOKUP(B85,'N0.7_Lookup_References'!$E$13:$K$71,6,FALSE),"")))</f>
        <v>Slamshut/ Regulators</v>
      </c>
      <c r="D85" s="53" t="s">
        <v>441</v>
      </c>
      <c r="E85" s="289">
        <v>0</v>
      </c>
      <c r="F85" s="247">
        <v>0</v>
      </c>
      <c r="G85" s="247">
        <v>0</v>
      </c>
      <c r="H85" s="247">
        <v>0</v>
      </c>
      <c r="I85" s="247">
        <v>1.01915431E-2</v>
      </c>
      <c r="J85" s="247">
        <v>0.84021035129999955</v>
      </c>
      <c r="K85" s="247">
        <v>0.46767902629999997</v>
      </c>
      <c r="L85" s="247">
        <v>0.39898505539999995</v>
      </c>
      <c r="M85" s="247">
        <v>0.37218125400000002</v>
      </c>
      <c r="N85" s="290">
        <v>3.2848272146999986</v>
      </c>
      <c r="O85" s="289">
        <v>0</v>
      </c>
      <c r="P85" s="247">
        <v>0</v>
      </c>
      <c r="Q85" s="247">
        <v>0</v>
      </c>
      <c r="R85" s="247">
        <v>0</v>
      </c>
      <c r="S85" s="247">
        <v>0</v>
      </c>
      <c r="T85" s="247">
        <v>1.1832976399999999E-2</v>
      </c>
      <c r="U85" s="247">
        <v>0.93376833570000028</v>
      </c>
      <c r="V85" s="247">
        <v>0.44296255919999999</v>
      </c>
      <c r="W85" s="247">
        <v>0.48169663390000006</v>
      </c>
      <c r="X85" s="290">
        <v>4.2001445413999994</v>
      </c>
      <c r="Y85" s="289">
        <v>1.4637998999999999E-3</v>
      </c>
      <c r="Z85" s="247">
        <v>8.0249563999999999E-3</v>
      </c>
      <c r="AA85" s="247">
        <v>2.13519535E-2</v>
      </c>
      <c r="AB85" s="247">
        <v>0</v>
      </c>
      <c r="AC85" s="247">
        <v>0.12076079189999997</v>
      </c>
      <c r="AD85" s="247">
        <v>0.24324315010000003</v>
      </c>
      <c r="AE85" s="247">
        <v>0.95721242240000004</v>
      </c>
      <c r="AF85" s="247">
        <v>0.44289331290000006</v>
      </c>
      <c r="AG85" s="247">
        <v>0.29882022029999994</v>
      </c>
      <c r="AH85" s="290">
        <v>3.5364417308999987</v>
      </c>
      <c r="AJ85" s="296">
        <f>IF(IFERROR(E85/'N2.3_RIIO3_Risk_And_Volumes'!E22,0)&lt;0,"Error",IFERROR(E85/'N2.3_RIIO3_Risk_And_Volumes'!E22,0))</f>
        <v>0</v>
      </c>
      <c r="AK85" s="172">
        <f>IF(IFERROR(F85/'N2.3_RIIO3_Risk_And_Volumes'!F22,0)&lt;0,"Error",IFERROR(F85/'N2.3_RIIO3_Risk_And_Volumes'!F22,0))</f>
        <v>0</v>
      </c>
      <c r="AL85" s="172">
        <f>IF(IFERROR(G85/'N2.3_RIIO3_Risk_And_Volumes'!G22,0)&lt;0,"Error",IFERROR(G85/'N2.3_RIIO3_Risk_And_Volumes'!G22,0))</f>
        <v>0</v>
      </c>
      <c r="AM85" s="172">
        <f>IF(IFERROR(H85/'N2.3_RIIO3_Risk_And_Volumes'!H22,0)&lt;0,"Error",IFERROR(H85/'N2.3_RIIO3_Risk_And_Volumes'!H22,0))</f>
        <v>0</v>
      </c>
      <c r="AN85" s="172">
        <f>IF(IFERROR(I85/'N2.3_RIIO3_Risk_And_Volumes'!I22,0)&lt;0,"Error",IFERROR(I85/'N2.3_RIIO3_Risk_And_Volumes'!I22,0))</f>
        <v>0.1674033768318573</v>
      </c>
      <c r="AO85" s="172">
        <f>IF(IFERROR(J85/'N2.3_RIIO3_Risk_And_Volumes'!J22,0)&lt;0,"Error",IFERROR(J85/'N2.3_RIIO3_Risk_And_Volumes'!J22,0))</f>
        <v>0.16568567058368888</v>
      </c>
      <c r="AP85" s="172">
        <f>IF(IFERROR(K85/'N2.3_RIIO3_Risk_And_Volumes'!K22,0)&lt;0,"Error",IFERROR(K85/'N2.3_RIIO3_Risk_And_Volumes'!K22,0))</f>
        <v>0.18638416611138992</v>
      </c>
      <c r="AQ85" s="172">
        <f>IF(IFERROR(L85/'N2.3_RIIO3_Risk_And_Volumes'!L22,0)&lt;0,"Error",IFERROR(L85/'N2.3_RIIO3_Risk_And_Volumes'!L22,0))</f>
        <v>0.23145272539911985</v>
      </c>
      <c r="AR85" s="172">
        <f>IF(IFERROR(M85/'N2.3_RIIO3_Risk_And_Volumes'!M22,0)&lt;0,"Error",IFERROR(M85/'N2.3_RIIO3_Risk_And_Volumes'!M22,0))</f>
        <v>0.19448304284138146</v>
      </c>
      <c r="AS85" s="297">
        <f>IF(IFERROR(N85/'N2.3_RIIO3_Risk_And_Volumes'!N22,0)&lt;0,"Error",IFERROR(N85/'N2.3_RIIO3_Risk_And_Volumes'!N22,0))</f>
        <v>0.22251621230357693</v>
      </c>
      <c r="AT85" s="296">
        <f>IF(IFERROR('N2.4_RIIO3_Risk_Comp'!O85/'N2.3_RIIO3_Risk_And_Volumes'!O22,0)&lt;0,"Error",IFERROR('N2.4_RIIO3_Risk_Comp'!O85/'N2.3_RIIO3_Risk_And_Volumes'!O22,0))</f>
        <v>0</v>
      </c>
      <c r="AU85" s="172">
        <f>IF(IFERROR('N2.4_RIIO3_Risk_Comp'!P85/'N2.3_RIIO3_Risk_And_Volumes'!P22,0)&lt;0,"Error",IFERROR('N2.4_RIIO3_Risk_Comp'!P85/'N2.3_RIIO3_Risk_And_Volumes'!P22,0))</f>
        <v>0</v>
      </c>
      <c r="AV85" s="172">
        <f>IF(IFERROR('N2.4_RIIO3_Risk_Comp'!Q85/'N2.3_RIIO3_Risk_And_Volumes'!Q22,0)&lt;0,"Error",IFERROR('N2.4_RIIO3_Risk_Comp'!Q85/'N2.3_RIIO3_Risk_And_Volumes'!Q22,0))</f>
        <v>0</v>
      </c>
      <c r="AW85" s="172">
        <f>IF(IFERROR('N2.4_RIIO3_Risk_Comp'!R85/'N2.3_RIIO3_Risk_And_Volumes'!R22,0)&lt;0,"Error",IFERROR('N2.4_RIIO3_Risk_Comp'!R85/'N2.3_RIIO3_Risk_And_Volumes'!R22,0))</f>
        <v>0</v>
      </c>
      <c r="AX85" s="172">
        <f>IF(IFERROR('N2.4_RIIO3_Risk_Comp'!S85/'N2.3_RIIO3_Risk_And_Volumes'!S22,0)&lt;0,"Error",IFERROR('N2.4_RIIO3_Risk_Comp'!S85/'N2.3_RIIO3_Risk_And_Volumes'!S22,0))</f>
        <v>0</v>
      </c>
      <c r="AY85" s="172">
        <f>IF(IFERROR('N2.4_RIIO3_Risk_Comp'!T85/'N2.3_RIIO3_Risk_And_Volumes'!T22,0)&lt;0,"Error",IFERROR('N2.4_RIIO3_Risk_Comp'!T85/'N2.3_RIIO3_Risk_And_Volumes'!T22,0))</f>
        <v>0.15554102353827853</v>
      </c>
      <c r="AZ85" s="172">
        <f>IF(IFERROR('N2.4_RIIO3_Risk_Comp'!U85/'N2.3_RIIO3_Risk_And_Volumes'!U22,0)&lt;0,"Error",IFERROR('N2.4_RIIO3_Risk_Comp'!U85/'N2.3_RIIO3_Risk_And_Volumes'!U22,0))</f>
        <v>0.1544422047969447</v>
      </c>
      <c r="BA85" s="172">
        <f>IF(IFERROR('N2.4_RIIO3_Risk_Comp'!V85/'N2.3_RIIO3_Risk_And_Volumes'!V22,0)&lt;0,"Error",IFERROR('N2.4_RIIO3_Risk_Comp'!V85/'N2.3_RIIO3_Risk_And_Volumes'!V22,0))</f>
        <v>0.17544810054991539</v>
      </c>
      <c r="BB85" s="172">
        <f>IF(IFERROR('N2.4_RIIO3_Risk_Comp'!W85/'N2.3_RIIO3_Risk_And_Volumes'!W22,0)&lt;0,"Error",IFERROR('N2.4_RIIO3_Risk_Comp'!W85/'N2.3_RIIO3_Risk_And_Volumes'!W22,0))</f>
        <v>0.1880208214798427</v>
      </c>
      <c r="BC85" s="303">
        <f>IF(IFERROR('N2.4_RIIO3_Risk_Comp'!X85/'N2.3_RIIO3_Risk_And_Volumes'!X22,0)&lt;0,"Error",IFERROR('N2.4_RIIO3_Risk_Comp'!X85/'N2.3_RIIO3_Risk_And_Volumes'!X22,0))</f>
        <v>0.20065782304898969</v>
      </c>
      <c r="BD85" s="296">
        <f>IF(IFERROR('N2.4_RIIO3_Risk_Comp'!Y85/'N2.3_RIIO3_Risk_And_Volumes'!AI22,0)&lt;0,"Error",IFERROR('N2.4_RIIO3_Risk_Comp'!Y85/'N2.3_RIIO3_Risk_And_Volumes'!AI22,0))</f>
        <v>0.18813778915765544</v>
      </c>
      <c r="BE85" s="172">
        <f>IF(IFERROR('N2.4_RIIO3_Risk_Comp'!Z85/'N2.3_RIIO3_Risk_And_Volumes'!AJ22,0)&lt;0,"Error",IFERROR('N2.4_RIIO3_Risk_Comp'!Z85/'N2.3_RIIO3_Risk_And_Volumes'!AJ22,0))</f>
        <v>0.17631996514982429</v>
      </c>
      <c r="BF85" s="172">
        <f>IF(IFERROR('N2.4_RIIO3_Risk_Comp'!AA85/'N2.3_RIIO3_Risk_And_Volumes'!AK22,0)&lt;0,"Error",IFERROR('N2.4_RIIO3_Risk_Comp'!AA85/'N2.3_RIIO3_Risk_And_Volumes'!AK22,0))</f>
        <v>0.30096804013376083</v>
      </c>
      <c r="BG85" s="172">
        <f>IF(IFERROR('N2.4_RIIO3_Risk_Comp'!AB85/'N2.3_RIIO3_Risk_And_Volumes'!AL22,0)&lt;0,"Error",IFERROR('N2.4_RIIO3_Risk_Comp'!AB85/'N2.3_RIIO3_Risk_And_Volumes'!AL22,0))</f>
        <v>0</v>
      </c>
      <c r="BH85" s="172">
        <f>IF(IFERROR('N2.4_RIIO3_Risk_Comp'!AC85/'N2.3_RIIO3_Risk_And_Volumes'!AM22,0)&lt;0,"Error",IFERROR('N2.4_RIIO3_Risk_Comp'!AC85/'N2.3_RIIO3_Risk_And_Volumes'!AM22,0))</f>
        <v>0.25238294262297706</v>
      </c>
      <c r="BI85" s="172">
        <f>IF(IFERROR('N2.4_RIIO3_Risk_Comp'!AD85/'N2.3_RIIO3_Risk_And_Volumes'!AN22,0)&lt;0,"Error",IFERROR('N2.4_RIIO3_Risk_Comp'!AD85/'N2.3_RIIO3_Risk_And_Volumes'!AN22,0))</f>
        <v>0.24835299922706233</v>
      </c>
      <c r="BJ85" s="172">
        <f>IF(IFERROR('N2.4_RIIO3_Risk_Comp'!AE85/'N2.3_RIIO3_Risk_And_Volumes'!AO22,0)&lt;0,"Error",IFERROR('N2.4_RIIO3_Risk_Comp'!AE85/'N2.3_RIIO3_Risk_And_Volumes'!AO22,0))</f>
        <v>0.168182536671206</v>
      </c>
      <c r="BK85" s="172">
        <f>IF(IFERROR('N2.4_RIIO3_Risk_Comp'!AF85/'N2.3_RIIO3_Risk_And_Volumes'!AP22,0)&lt;0,"Error",IFERROR('N2.4_RIIO3_Risk_Comp'!AF85/'N2.3_RIIO3_Risk_And_Volumes'!AP22,0))</f>
        <v>0.20659748868749644</v>
      </c>
      <c r="BL85" s="172">
        <f>IF(IFERROR('N2.4_RIIO3_Risk_Comp'!AG85/'N2.3_RIIO3_Risk_And_Volumes'!AQ22,0)&lt;0,"Error",IFERROR('N2.4_RIIO3_Risk_Comp'!AG85/'N2.3_RIIO3_Risk_And_Volumes'!AQ22,0))</f>
        <v>0.19320599534137578</v>
      </c>
      <c r="BM85" s="297">
        <f>IF(IFERROR('N2.4_RIIO3_Risk_Comp'!AH85/'N2.3_RIIO3_Risk_And_Volumes'!AR22,0)&lt;0,"Error",IFERROR('N2.4_RIIO3_Risk_Comp'!AH85/'N2.3_RIIO3_Risk_And_Volumes'!AR22,0))</f>
        <v>0.21634190154750191</v>
      </c>
      <c r="BO85" s="63">
        <f t="shared" si="14"/>
        <v>5.374074444799998</v>
      </c>
      <c r="BP85" s="63">
        <f t="shared" si="15"/>
        <v>6.0704050465999995</v>
      </c>
      <c r="BQ85" s="63">
        <f t="shared" si="16"/>
        <v>5.6302123382999989</v>
      </c>
      <c r="BR85" s="63">
        <f>IF(IFERROR(BO85/'N2.3_RIIO3_Risk_And_Volumes'!BN22,0)&lt;0,"Error",IFERROR(BO85/'N2.3_RIIO3_Risk_And_Volumes'!BN22,0))</f>
        <v>0.20637030467733114</v>
      </c>
      <c r="BS85" s="63">
        <f>IF(IFERROR('N2.4_RIIO3_Risk_Comp'!BP85/'N2.3_RIIO3_Risk_And_Volumes'!BP22,0)&lt;0,"Error",IFERROR('N2.4_RIIO3_Risk_Comp'!BP85/'N2.3_RIIO3_Risk_And_Volumes'!BP22,0))</f>
        <v>0.18886970049910751</v>
      </c>
      <c r="BT85" s="63">
        <f>IF(IFERROR('N2.4_RIIO3_Risk_Comp'!BQ85/'N2.3_RIIO3_Risk_And_Volumes'!BR22,0)&lt;0,"Error",IFERROR('N2.4_RIIO3_Risk_Comp'!BQ85/'N2.3_RIIO3_Risk_And_Volumes'!BR22,0))</f>
        <v>0.20615494534073159</v>
      </c>
    </row>
    <row r="86" spans="1:72">
      <c r="A86" t="s">
        <v>972</v>
      </c>
      <c r="B86" s="108" t="s">
        <v>240</v>
      </c>
      <c r="C86" s="144" t="str">
        <f>IF($D$2="ET",VLOOKUP(B86,'N0.7_Lookup_References'!$E$13:$K$71,2,FALSE),IF('N2.1_Network_Risk_Summary'!$C$2="GD",VLOOKUP(B86,'N0.7_Lookup_References'!$E$13:$K$73,4,FALSE),IF($D$2="GT",VLOOKUP(B86,'N0.7_Lookup_References'!$E$13:$K$71,6,FALSE),"")))</f>
        <v>Pre-heating</v>
      </c>
      <c r="D86" s="53" t="s">
        <v>441</v>
      </c>
      <c r="E86" s="289">
        <v>4.646017479999999E-2</v>
      </c>
      <c r="F86" s="247">
        <v>1.1815259112000001</v>
      </c>
      <c r="G86" s="247">
        <v>0.22334235819999998</v>
      </c>
      <c r="H86" s="247">
        <v>0.1953663615</v>
      </c>
      <c r="I86" s="247">
        <v>0.12786013099999999</v>
      </c>
      <c r="J86" s="247">
        <v>0</v>
      </c>
      <c r="K86" s="247">
        <v>0</v>
      </c>
      <c r="L86" s="247">
        <v>0.3041231861</v>
      </c>
      <c r="M86" s="247">
        <v>6.4453870899999988E-2</v>
      </c>
      <c r="N86" s="290">
        <v>0.25271336360000002</v>
      </c>
      <c r="O86" s="289">
        <v>0</v>
      </c>
      <c r="P86" s="247">
        <v>1.0644869909000001</v>
      </c>
      <c r="Q86" s="247">
        <v>0.66899956869999988</v>
      </c>
      <c r="R86" s="247">
        <v>0.27121329700000002</v>
      </c>
      <c r="S86" s="247">
        <v>0.20125390000000001</v>
      </c>
      <c r="T86" s="247">
        <v>4.7846468399999995E-2</v>
      </c>
      <c r="U86" s="247">
        <v>0</v>
      </c>
      <c r="V86" s="247">
        <v>0</v>
      </c>
      <c r="W86" s="247">
        <v>6.7271848199999984E-2</v>
      </c>
      <c r="X86" s="290">
        <v>0.71691517809999983</v>
      </c>
      <c r="Y86" s="289">
        <v>0.24820936260000001</v>
      </c>
      <c r="Z86" s="247">
        <v>0.45885918980000007</v>
      </c>
      <c r="AA86" s="247">
        <v>0.32826770310000003</v>
      </c>
      <c r="AB86" s="247">
        <v>0.11217488119999999</v>
      </c>
      <c r="AC86" s="247">
        <v>0.24967748839999995</v>
      </c>
      <c r="AD86" s="247">
        <v>0</v>
      </c>
      <c r="AE86" s="247">
        <v>0</v>
      </c>
      <c r="AF86" s="247">
        <v>0</v>
      </c>
      <c r="AG86" s="247">
        <v>4.5484958899999997E-2</v>
      </c>
      <c r="AH86" s="290">
        <v>0.18863417689999998</v>
      </c>
      <c r="AJ86" s="296">
        <f>IF(IFERROR(E86/'N2.3_RIIO3_Risk_And_Volumes'!E23,0)&lt;0,"Error",IFERROR(E86/'N2.3_RIIO3_Risk_And_Volumes'!E23,0))</f>
        <v>0.4497893154805947</v>
      </c>
      <c r="AK86" s="172">
        <f>IF(IFERROR(F86/'N2.3_RIIO3_Risk_And_Volumes'!F23,0)&lt;0,"Error",IFERROR(F86/'N2.3_RIIO3_Risk_And_Volumes'!F23,0))</f>
        <v>0.45497485442539931</v>
      </c>
      <c r="AL86" s="172">
        <f>IF(IFERROR(G86/'N2.3_RIIO3_Risk_And_Volumes'!G23,0)&lt;0,"Error",IFERROR(G86/'N2.3_RIIO3_Risk_And_Volumes'!G23,0))</f>
        <v>0.34898128771926729</v>
      </c>
      <c r="AM86" s="172">
        <f>IF(IFERROR(H86/'N2.3_RIIO3_Risk_And_Volumes'!H23,0)&lt;0,"Error",IFERROR(H86/'N2.3_RIIO3_Risk_And_Volumes'!H23,0))</f>
        <v>0.31797404357856701</v>
      </c>
      <c r="AN86" s="172">
        <f>IF(IFERROR(I86/'N2.3_RIIO3_Risk_And_Volumes'!I23,0)&lt;0,"Error",IFERROR(I86/'N2.3_RIIO3_Risk_And_Volumes'!I23,0))</f>
        <v>0.33221021080216201</v>
      </c>
      <c r="AO86" s="172">
        <f>IF(IFERROR(J86/'N2.3_RIIO3_Risk_And_Volumes'!J23,0)&lt;0,"Error",IFERROR(J86/'N2.3_RIIO3_Risk_And_Volumes'!J23,0))</f>
        <v>0</v>
      </c>
      <c r="AP86" s="172">
        <f>IF(IFERROR(K86/'N2.3_RIIO3_Risk_And_Volumes'!K23,0)&lt;0,"Error",IFERROR(K86/'N2.3_RIIO3_Risk_And_Volumes'!K23,0))</f>
        <v>0</v>
      </c>
      <c r="AQ86" s="172">
        <f>IF(IFERROR(L86/'N2.3_RIIO3_Risk_And_Volumes'!L23,0)&lt;0,"Error",IFERROR(L86/'N2.3_RIIO3_Risk_And_Volumes'!L23,0))</f>
        <v>0.53723948203547578</v>
      </c>
      <c r="AR86" s="172">
        <f>IF(IFERROR(M86/'N2.3_RIIO3_Risk_And_Volumes'!M23,0)&lt;0,"Error",IFERROR(M86/'N2.3_RIIO3_Risk_And_Volumes'!M23,0))</f>
        <v>0.1833901649533006</v>
      </c>
      <c r="AS86" s="297">
        <f>IF(IFERROR(N86/'N2.3_RIIO3_Risk_And_Volumes'!N23,0)&lt;0,"Error",IFERROR(N86/'N2.3_RIIO3_Risk_And_Volumes'!N23,0))</f>
        <v>7.2310252194980065E-2</v>
      </c>
      <c r="AT86" s="296">
        <f>IF(IFERROR('N2.4_RIIO3_Risk_Comp'!O86/'N2.3_RIIO3_Risk_And_Volumes'!O23,0)&lt;0,"Error",IFERROR('N2.4_RIIO3_Risk_Comp'!O86/'N2.3_RIIO3_Risk_And_Volumes'!O23,0))</f>
        <v>0</v>
      </c>
      <c r="AU86" s="172">
        <f>IF(IFERROR('N2.4_RIIO3_Risk_Comp'!P86/'N2.3_RIIO3_Risk_And_Volumes'!P23,0)&lt;0,"Error",IFERROR('N2.4_RIIO3_Risk_Comp'!P86/'N2.3_RIIO3_Risk_And_Volumes'!P23,0))</f>
        <v>0.44479307883646141</v>
      </c>
      <c r="AV86" s="172">
        <f>IF(IFERROR('N2.4_RIIO3_Risk_Comp'!Q86/'N2.3_RIIO3_Risk_And_Volumes'!Q23,0)&lt;0,"Error",IFERROR('N2.4_RIIO3_Risk_Comp'!Q86/'N2.3_RIIO3_Risk_And_Volumes'!Q23,0))</f>
        <v>0.46948930188253207</v>
      </c>
      <c r="AW86" s="172">
        <f>IF(IFERROR('N2.4_RIIO3_Risk_Comp'!R86/'N2.3_RIIO3_Risk_And_Volumes'!R23,0)&lt;0,"Error",IFERROR('N2.4_RIIO3_Risk_Comp'!R86/'N2.3_RIIO3_Risk_And_Volumes'!R23,0))</f>
        <v>0.29867548928181259</v>
      </c>
      <c r="AX86" s="172">
        <f>IF(IFERROR('N2.4_RIIO3_Risk_Comp'!S86/'N2.3_RIIO3_Risk_And_Volumes'!S23,0)&lt;0,"Error",IFERROR('N2.4_RIIO3_Risk_Comp'!S86/'N2.3_RIIO3_Risk_And_Volumes'!S23,0))</f>
        <v>0.3910537064249644</v>
      </c>
      <c r="AY86" s="172">
        <f>IF(IFERROR('N2.4_RIIO3_Risk_Comp'!T86/'N2.3_RIIO3_Risk_And_Volumes'!T23,0)&lt;0,"Error",IFERROR('N2.4_RIIO3_Risk_Comp'!T86/'N2.3_RIIO3_Risk_And_Volumes'!T23,0))</f>
        <v>0.20220138986614902</v>
      </c>
      <c r="AZ86" s="172">
        <f>IF(IFERROR('N2.4_RIIO3_Risk_Comp'!U86/'N2.3_RIIO3_Risk_And_Volumes'!U23,0)&lt;0,"Error",IFERROR('N2.4_RIIO3_Risk_Comp'!U86/'N2.3_RIIO3_Risk_And_Volumes'!U23,0))</f>
        <v>0</v>
      </c>
      <c r="BA86" s="172">
        <f>IF(IFERROR('N2.4_RIIO3_Risk_Comp'!V86/'N2.3_RIIO3_Risk_And_Volumes'!V23,0)&lt;0,"Error",IFERROR('N2.4_RIIO3_Risk_Comp'!V86/'N2.3_RIIO3_Risk_And_Volumes'!V23,0))</f>
        <v>0</v>
      </c>
      <c r="BB86" s="172">
        <f>IF(IFERROR('N2.4_RIIO3_Risk_Comp'!W86/'N2.3_RIIO3_Risk_And_Volumes'!W23,0)&lt;0,"Error",IFERROR('N2.4_RIIO3_Risk_Comp'!W86/'N2.3_RIIO3_Risk_And_Volumes'!W23,0))</f>
        <v>0.13111886842866458</v>
      </c>
      <c r="BC86" s="303">
        <f>IF(IFERROR('N2.4_RIIO3_Risk_Comp'!X86/'N2.3_RIIO3_Risk_And_Volumes'!X23,0)&lt;0,"Error",IFERROR('N2.4_RIIO3_Risk_Comp'!X86/'N2.3_RIIO3_Risk_And_Volumes'!X23,0))</f>
        <v>0.16106789214824396</v>
      </c>
      <c r="BD86" s="296">
        <f>IF(IFERROR('N2.4_RIIO3_Risk_Comp'!Y86/'N2.3_RIIO3_Risk_And_Volumes'!AI23,0)&lt;0,"Error",IFERROR('N2.4_RIIO3_Risk_Comp'!Y86/'N2.3_RIIO3_Risk_And_Volumes'!AI23,0))</f>
        <v>0.35666217255809229</v>
      </c>
      <c r="BE86" s="172">
        <f>IF(IFERROR('N2.4_RIIO3_Risk_Comp'!Z86/'N2.3_RIIO3_Risk_And_Volumes'!AJ23,0)&lt;0,"Error",IFERROR('N2.4_RIIO3_Risk_Comp'!Z86/'N2.3_RIIO3_Risk_And_Volumes'!AJ23,0))</f>
        <v>0.38847250721308446</v>
      </c>
      <c r="BF86" s="172">
        <f>IF(IFERROR('N2.4_RIIO3_Risk_Comp'!AA86/'N2.3_RIIO3_Risk_And_Volumes'!AK23,0)&lt;0,"Error",IFERROR('N2.4_RIIO3_Risk_Comp'!AA86/'N2.3_RIIO3_Risk_And_Volumes'!AK23,0))</f>
        <v>0.48821127867530861</v>
      </c>
      <c r="BG86" s="172">
        <f>IF(IFERROR('N2.4_RIIO3_Risk_Comp'!AB86/'N2.3_RIIO3_Risk_And_Volumes'!AL23,0)&lt;0,"Error",IFERROR('N2.4_RIIO3_Risk_Comp'!AB86/'N2.3_RIIO3_Risk_And_Volumes'!AL23,0))</f>
        <v>0.33111534377936391</v>
      </c>
      <c r="BH86" s="172">
        <f>IF(IFERROR('N2.4_RIIO3_Risk_Comp'!AC86/'N2.3_RIIO3_Risk_And_Volumes'!AM23,0)&lt;0,"Error",IFERROR('N2.4_RIIO3_Risk_Comp'!AC86/'N2.3_RIIO3_Risk_And_Volumes'!AM23,0))</f>
        <v>0.48896914671730501</v>
      </c>
      <c r="BI86" s="172">
        <f>IF(IFERROR('N2.4_RIIO3_Risk_Comp'!AD86/'N2.3_RIIO3_Risk_And_Volumes'!AN23,0)&lt;0,"Error",IFERROR('N2.4_RIIO3_Risk_Comp'!AD86/'N2.3_RIIO3_Risk_And_Volumes'!AN23,0))</f>
        <v>0</v>
      </c>
      <c r="BJ86" s="172">
        <f>IF(IFERROR('N2.4_RIIO3_Risk_Comp'!AE86/'N2.3_RIIO3_Risk_And_Volumes'!AO23,0)&lt;0,"Error",IFERROR('N2.4_RIIO3_Risk_Comp'!AE86/'N2.3_RIIO3_Risk_And_Volumes'!AO23,0))</f>
        <v>0</v>
      </c>
      <c r="BK86" s="172">
        <f>IF(IFERROR('N2.4_RIIO3_Risk_Comp'!AF86/'N2.3_RIIO3_Risk_And_Volumes'!AP23,0)&lt;0,"Error",IFERROR('N2.4_RIIO3_Risk_Comp'!AF86/'N2.3_RIIO3_Risk_And_Volumes'!AP23,0))</f>
        <v>0</v>
      </c>
      <c r="BL86" s="172">
        <f>IF(IFERROR('N2.4_RIIO3_Risk_Comp'!AG86/'N2.3_RIIO3_Risk_And_Volumes'!AQ23,0)&lt;0,"Error",IFERROR('N2.4_RIIO3_Risk_Comp'!AG86/'N2.3_RIIO3_Risk_And_Volumes'!AQ23,0))</f>
        <v>0.13679543861488755</v>
      </c>
      <c r="BM86" s="297">
        <f>IF(IFERROR('N2.4_RIIO3_Risk_Comp'!AH86/'N2.3_RIIO3_Risk_And_Volumes'!AR23,0)&lt;0,"Error",IFERROR('N2.4_RIIO3_Risk_Comp'!AH86/'N2.3_RIIO3_Risk_And_Volumes'!AR23,0))</f>
        <v>7.945542572075695E-2</v>
      </c>
      <c r="BO86" s="63">
        <f t="shared" si="14"/>
        <v>2.3958453573000003</v>
      </c>
      <c r="BP86" s="63">
        <f t="shared" si="15"/>
        <v>3.0379872512999997</v>
      </c>
      <c r="BQ86" s="63">
        <f t="shared" si="16"/>
        <v>1.6313077609</v>
      </c>
      <c r="BR86" s="63">
        <f>IF(IFERROR(BO86/'N2.3_RIIO3_Risk_And_Volumes'!BN23,0)&lt;0,"Error",IFERROR(BO86/'N2.3_RIIO3_Risk_And_Volumes'!BN23,0))</f>
        <v>0.27375275045554126</v>
      </c>
      <c r="BS86" s="63">
        <f>IF(IFERROR('N2.4_RIIO3_Risk_Comp'!BP86/'N2.3_RIIO3_Risk_And_Volumes'!BP23,0)&lt;0,"Error",IFERROR('N2.4_RIIO3_Risk_Comp'!BP86/'N2.3_RIIO3_Risk_And_Volumes'!BP23,0))</f>
        <v>0.29095122560886627</v>
      </c>
      <c r="BT86" s="63">
        <f>IF(IFERROR('N2.4_RIIO3_Risk_Comp'!BQ86/'N2.3_RIIO3_Risk_And_Volumes'!BR23,0)&lt;0,"Error",IFERROR('N2.4_RIIO3_Risk_Comp'!BQ86/'N2.3_RIIO3_Risk_And_Volumes'!BR23,0))</f>
        <v>0.2671870190804701</v>
      </c>
    </row>
    <row r="87" spans="1:72">
      <c r="A87" t="s">
        <v>972</v>
      </c>
      <c r="B87" s="108" t="s">
        <v>246</v>
      </c>
      <c r="C87" s="144" t="str">
        <f>IF($D$2="ET",VLOOKUP(B87,'N0.7_Lookup_References'!$E$13:$K$71,2,FALSE),IF('N2.1_Network_Risk_Summary'!$C$2="GD",VLOOKUP(B87,'N0.7_Lookup_References'!$E$13:$K$73,4,FALSE),IF($D$2="GT",VLOOKUP(B87,'N0.7_Lookup_References'!$E$13:$K$71,6,FALSE),"")))</f>
        <v>Odorisation &amp; Metering</v>
      </c>
      <c r="D87" s="53" t="s">
        <v>441</v>
      </c>
      <c r="E87" s="289">
        <v>0.10147192729999999</v>
      </c>
      <c r="F87" s="247">
        <v>0</v>
      </c>
      <c r="G87" s="247">
        <v>4.7738749099999998E-2</v>
      </c>
      <c r="H87" s="247">
        <v>3.6567414099999994E-2</v>
      </c>
      <c r="I87" s="247">
        <v>0</v>
      </c>
      <c r="J87" s="247">
        <v>0</v>
      </c>
      <c r="K87" s="247">
        <v>0</v>
      </c>
      <c r="L87" s="247">
        <v>0</v>
      </c>
      <c r="M87" s="247">
        <v>5.5373848899999994E-2</v>
      </c>
      <c r="N87" s="290">
        <v>0.8916092176</v>
      </c>
      <c r="O87" s="289">
        <v>8.7516192300000004E-2</v>
      </c>
      <c r="P87" s="247">
        <v>4.2503705099999997E-2</v>
      </c>
      <c r="Q87" s="247">
        <v>1.7454159999999999E-3</v>
      </c>
      <c r="R87" s="247">
        <v>6.0845163999999993E-2</v>
      </c>
      <c r="S87" s="247">
        <v>4.6026616299999996E-2</v>
      </c>
      <c r="T87" s="247">
        <v>0</v>
      </c>
      <c r="U87" s="247">
        <v>0</v>
      </c>
      <c r="V87" s="247">
        <v>0</v>
      </c>
      <c r="W87" s="247">
        <v>0</v>
      </c>
      <c r="X87" s="290">
        <v>1.1938346463</v>
      </c>
      <c r="Y87" s="289">
        <v>6.2754721600000007E-2</v>
      </c>
      <c r="Z87" s="247">
        <v>1.04334814E-2</v>
      </c>
      <c r="AA87" s="247">
        <v>1.0343704200000001E-2</v>
      </c>
      <c r="AB87" s="247">
        <v>0</v>
      </c>
      <c r="AC87" s="247">
        <v>0</v>
      </c>
      <c r="AD87" s="247">
        <v>0</v>
      </c>
      <c r="AE87" s="247">
        <v>0</v>
      </c>
      <c r="AF87" s="247">
        <v>0</v>
      </c>
      <c r="AG87" s="247">
        <v>0</v>
      </c>
      <c r="AH87" s="290">
        <v>0.32967926609999998</v>
      </c>
      <c r="AJ87" s="296">
        <f>IF(IFERROR(E87/'N2.3_RIIO3_Risk_And_Volumes'!E24,0)&lt;0,"Error",IFERROR(E87/'N2.3_RIIO3_Risk_And_Volumes'!E24,0))</f>
        <v>0.2417613669168576</v>
      </c>
      <c r="AK87" s="172">
        <f>IF(IFERROR(F87/'N2.3_RIIO3_Risk_And_Volumes'!F24,0)&lt;0,"Error",IFERROR(F87/'N2.3_RIIO3_Risk_And_Volumes'!F24,0))</f>
        <v>0</v>
      </c>
      <c r="AL87" s="172">
        <f>IF(IFERROR(G87/'N2.3_RIIO3_Risk_And_Volumes'!G24,0)&lt;0,"Error",IFERROR(G87/'N2.3_RIIO3_Risk_And_Volumes'!G24,0))</f>
        <v>0.19612179104142954</v>
      </c>
      <c r="AM87" s="172">
        <f>IF(IFERROR(H87/'N2.3_RIIO3_Risk_And_Volumes'!H24,0)&lt;0,"Error",IFERROR(H87/'N2.3_RIIO3_Risk_And_Volumes'!H24,0))</f>
        <v>0.172170706347681</v>
      </c>
      <c r="AN87" s="172">
        <f>IF(IFERROR(I87/'N2.3_RIIO3_Risk_And_Volumes'!I24,0)&lt;0,"Error",IFERROR(I87/'N2.3_RIIO3_Risk_And_Volumes'!I24,0))</f>
        <v>0</v>
      </c>
      <c r="AO87" s="172">
        <f>IF(IFERROR(J87/'N2.3_RIIO3_Risk_And_Volumes'!J24,0)&lt;0,"Error",IFERROR(J87/'N2.3_RIIO3_Risk_And_Volumes'!J24,0))</f>
        <v>0</v>
      </c>
      <c r="AP87" s="172">
        <f>IF(IFERROR(K87/'N2.3_RIIO3_Risk_And_Volumes'!K24,0)&lt;0,"Error",IFERROR(K87/'N2.3_RIIO3_Risk_And_Volumes'!K24,0))</f>
        <v>0</v>
      </c>
      <c r="AQ87" s="172">
        <f>IF(IFERROR(L87/'N2.3_RIIO3_Risk_And_Volumes'!L24,0)&lt;0,"Error",IFERROR(L87/'N2.3_RIIO3_Risk_And_Volumes'!L24,0))</f>
        <v>0</v>
      </c>
      <c r="AR87" s="172">
        <f>IF(IFERROR(M87/'N2.3_RIIO3_Risk_And_Volumes'!M24,0)&lt;0,"Error",IFERROR(M87/'N2.3_RIIO3_Risk_And_Volumes'!M24,0))</f>
        <v>0.22232071966305667</v>
      </c>
      <c r="AS87" s="297">
        <f>IF(IFERROR(N87/'N2.3_RIIO3_Risk_And_Volumes'!N24,0)&lt;0,"Error",IFERROR(N87/'N2.3_RIIO3_Risk_And_Volumes'!N24,0))</f>
        <v>0.32112188958104187</v>
      </c>
      <c r="AT87" s="296">
        <f>IF(IFERROR('N2.4_RIIO3_Risk_Comp'!O87/'N2.3_RIIO3_Risk_And_Volumes'!O24,0)&lt;0,"Error",IFERROR('N2.4_RIIO3_Risk_Comp'!O87/'N2.3_RIIO3_Risk_And_Volumes'!O24,0))</f>
        <v>0.22851949313486261</v>
      </c>
      <c r="AU87" s="172">
        <f>IF(IFERROR('N2.4_RIIO3_Risk_Comp'!P87/'N2.3_RIIO3_Risk_And_Volumes'!P24,0)&lt;0,"Error",IFERROR('N2.4_RIIO3_Risk_Comp'!P87/'N2.3_RIIO3_Risk_And_Volumes'!P24,0))</f>
        <v>0.43285871520875063</v>
      </c>
      <c r="AV87" s="172">
        <f>IF(IFERROR('N2.4_RIIO3_Risk_Comp'!Q87/'N2.3_RIIO3_Risk_And_Volumes'!Q24,0)&lt;0,"Error",IFERROR('N2.4_RIIO3_Risk_Comp'!Q87/'N2.3_RIIO3_Risk_And_Volumes'!Q24,0))</f>
        <v>2.3744152216857418E-2</v>
      </c>
      <c r="AW87" s="172">
        <f>IF(IFERROR('N2.4_RIIO3_Risk_Comp'!R87/'N2.3_RIIO3_Risk_And_Volumes'!R24,0)&lt;0,"Error",IFERROR('N2.4_RIIO3_Risk_Comp'!R87/'N2.3_RIIO3_Risk_And_Volumes'!R24,0))</f>
        <v>0.18850795867957054</v>
      </c>
      <c r="AX87" s="172">
        <f>IF(IFERROR('N2.4_RIIO3_Risk_Comp'!S87/'N2.3_RIIO3_Risk_And_Volumes'!S24,0)&lt;0,"Error",IFERROR('N2.4_RIIO3_Risk_Comp'!S87/'N2.3_RIIO3_Risk_And_Volumes'!S24,0))</f>
        <v>0.34504873075296605</v>
      </c>
      <c r="AY87" s="172">
        <f>IF(IFERROR('N2.4_RIIO3_Risk_Comp'!T87/'N2.3_RIIO3_Risk_And_Volumes'!T24,0)&lt;0,"Error",IFERROR('N2.4_RIIO3_Risk_Comp'!T87/'N2.3_RIIO3_Risk_And_Volumes'!T24,0))</f>
        <v>0</v>
      </c>
      <c r="AZ87" s="172">
        <f>IF(IFERROR('N2.4_RIIO3_Risk_Comp'!U87/'N2.3_RIIO3_Risk_And_Volumes'!U24,0)&lt;0,"Error",IFERROR('N2.4_RIIO3_Risk_Comp'!U87/'N2.3_RIIO3_Risk_And_Volumes'!U24,0))</f>
        <v>0</v>
      </c>
      <c r="BA87" s="172">
        <f>IF(IFERROR('N2.4_RIIO3_Risk_Comp'!V87/'N2.3_RIIO3_Risk_And_Volumes'!V24,0)&lt;0,"Error",IFERROR('N2.4_RIIO3_Risk_Comp'!V87/'N2.3_RIIO3_Risk_And_Volumes'!V24,0))</f>
        <v>0</v>
      </c>
      <c r="BB87" s="172">
        <f>IF(IFERROR('N2.4_RIIO3_Risk_Comp'!W87/'N2.3_RIIO3_Risk_And_Volumes'!W24,0)&lt;0,"Error",IFERROR('N2.4_RIIO3_Risk_Comp'!W87/'N2.3_RIIO3_Risk_And_Volumes'!W24,0))</f>
        <v>0</v>
      </c>
      <c r="BC87" s="303">
        <f>IF(IFERROR('N2.4_RIIO3_Risk_Comp'!X87/'N2.3_RIIO3_Risk_And_Volumes'!X24,0)&lt;0,"Error",IFERROR('N2.4_RIIO3_Risk_Comp'!X87/'N2.3_RIIO3_Risk_And_Volumes'!X24,0))</f>
        <v>0.31438740685930749</v>
      </c>
      <c r="BD87" s="296">
        <f>IF(IFERROR('N2.4_RIIO3_Risk_Comp'!Y87/'N2.3_RIIO3_Risk_And_Volumes'!AI24,0)&lt;0,"Error",IFERROR('N2.4_RIIO3_Risk_Comp'!Y87/'N2.3_RIIO3_Risk_And_Volumes'!AI24,0))</f>
        <v>0.17150595582550426</v>
      </c>
      <c r="BE87" s="172">
        <f>IF(IFERROR('N2.4_RIIO3_Risk_Comp'!Z87/'N2.3_RIIO3_Risk_And_Volumes'!AJ24,0)&lt;0,"Error",IFERROR('N2.4_RIIO3_Risk_Comp'!Z87/'N2.3_RIIO3_Risk_And_Volumes'!AJ24,0))</f>
        <v>0.16664003117017481</v>
      </c>
      <c r="BF87" s="172">
        <f>IF(IFERROR('N2.4_RIIO3_Risk_Comp'!AA87/'N2.3_RIIO3_Risk_And_Volumes'!AK24,0)&lt;0,"Error",IFERROR('N2.4_RIIO3_Risk_Comp'!AA87/'N2.3_RIIO3_Risk_And_Volumes'!AK24,0))</f>
        <v>4.9979705026946035E-2</v>
      </c>
      <c r="BG87" s="172">
        <f>IF(IFERROR('N2.4_RIIO3_Risk_Comp'!AB87/'N2.3_RIIO3_Risk_And_Volumes'!AL24,0)&lt;0,"Error",IFERROR('N2.4_RIIO3_Risk_Comp'!AB87/'N2.3_RIIO3_Risk_And_Volumes'!AL24,0))</f>
        <v>0</v>
      </c>
      <c r="BH87" s="172">
        <f>IF(IFERROR('N2.4_RIIO3_Risk_Comp'!AC87/'N2.3_RIIO3_Risk_And_Volumes'!AM24,0)&lt;0,"Error",IFERROR('N2.4_RIIO3_Risk_Comp'!AC87/'N2.3_RIIO3_Risk_And_Volumes'!AM24,0))</f>
        <v>0</v>
      </c>
      <c r="BI87" s="172">
        <f>IF(IFERROR('N2.4_RIIO3_Risk_Comp'!AD87/'N2.3_RIIO3_Risk_And_Volumes'!AN24,0)&lt;0,"Error",IFERROR('N2.4_RIIO3_Risk_Comp'!AD87/'N2.3_RIIO3_Risk_And_Volumes'!AN24,0))</f>
        <v>0</v>
      </c>
      <c r="BJ87" s="172">
        <f>IF(IFERROR('N2.4_RIIO3_Risk_Comp'!AE87/'N2.3_RIIO3_Risk_And_Volumes'!AO24,0)&lt;0,"Error",IFERROR('N2.4_RIIO3_Risk_Comp'!AE87/'N2.3_RIIO3_Risk_And_Volumes'!AO24,0))</f>
        <v>0</v>
      </c>
      <c r="BK87" s="172">
        <f>IF(IFERROR('N2.4_RIIO3_Risk_Comp'!AF87/'N2.3_RIIO3_Risk_And_Volumes'!AP24,0)&lt;0,"Error",IFERROR('N2.4_RIIO3_Risk_Comp'!AF87/'N2.3_RIIO3_Risk_And_Volumes'!AP24,0))</f>
        <v>0</v>
      </c>
      <c r="BL87" s="172">
        <f>IF(IFERROR('N2.4_RIIO3_Risk_Comp'!AG87/'N2.3_RIIO3_Risk_And_Volumes'!AQ24,0)&lt;0,"Error",IFERROR('N2.4_RIIO3_Risk_Comp'!AG87/'N2.3_RIIO3_Risk_And_Volumes'!AQ24,0))</f>
        <v>0</v>
      </c>
      <c r="BM87" s="297">
        <f>IF(IFERROR('N2.4_RIIO3_Risk_Comp'!AH87/'N2.3_RIIO3_Risk_And_Volumes'!AR24,0)&lt;0,"Error",IFERROR('N2.4_RIIO3_Risk_Comp'!AH87/'N2.3_RIIO3_Risk_And_Volumes'!AR24,0))</f>
        <v>0.35528391809807475</v>
      </c>
      <c r="BO87" s="63">
        <f t="shared" si="14"/>
        <v>1.132761157</v>
      </c>
      <c r="BP87" s="63">
        <f t="shared" si="15"/>
        <v>1.43247174</v>
      </c>
      <c r="BQ87" s="63">
        <f t="shared" si="16"/>
        <v>0.41321117330000001</v>
      </c>
      <c r="BR87" s="63">
        <f>IF(IFERROR(BO87/'N2.3_RIIO3_Risk_And_Volumes'!BN24,0)&lt;0,"Error",IFERROR(BO87/'N2.3_RIIO3_Risk_And_Volumes'!BN24,0))</f>
        <v>0.29036669967078937</v>
      </c>
      <c r="BS87" s="63">
        <f>IF(IFERROR('N2.4_RIIO3_Risk_Comp'!BP87/'N2.3_RIIO3_Risk_And_Volumes'!BP24,0)&lt;0,"Error",IFERROR('N2.4_RIIO3_Risk_Comp'!BP87/'N2.3_RIIO3_Risk_And_Volumes'!BP24,0))</f>
        <v>0.29792434672647711</v>
      </c>
      <c r="BT87" s="63">
        <f>IF(IFERROR('N2.4_RIIO3_Risk_Comp'!BQ87/'N2.3_RIIO3_Risk_And_Volumes'!BR24,0)&lt;0,"Error",IFERROR('N2.4_RIIO3_Risk_Comp'!BQ87/'N2.3_RIIO3_Risk_And_Volumes'!BR24,0))</f>
        <v>0.26430208791719506</v>
      </c>
    </row>
    <row r="88" spans="1:72">
      <c r="A88" t="s">
        <v>972</v>
      </c>
      <c r="B88" s="108" t="s">
        <v>251</v>
      </c>
      <c r="C88" s="144" t="str">
        <f>IF($D$2="ET",VLOOKUP(B88,'N0.7_Lookup_References'!$E$13:$K$71,2,FALSE),IF('N2.1_Network_Risk_Summary'!$C$2="GD",VLOOKUP(B88,'N0.7_Lookup_References'!$E$13:$K$73,4,FALSE),IF($D$2="GT",VLOOKUP(B88,'N0.7_Lookup_References'!$E$13:$K$71,6,FALSE),"")))</f>
        <v>Governors</v>
      </c>
      <c r="D88" s="53" t="s">
        <v>441</v>
      </c>
      <c r="E88" s="289">
        <v>2.3611204900000821E-2</v>
      </c>
      <c r="F88" s="247">
        <v>1.1409471399999984E-2</v>
      </c>
      <c r="G88" s="247">
        <v>8.7714677999999983E-3</v>
      </c>
      <c r="H88" s="247">
        <v>9.7840178000000028E-3</v>
      </c>
      <c r="I88" s="247">
        <v>8.2420927999999963E-3</v>
      </c>
      <c r="J88" s="247">
        <v>8.1821918000000004E-3</v>
      </c>
      <c r="K88" s="247">
        <v>8.3472163999999995E-3</v>
      </c>
      <c r="L88" s="247">
        <v>1.1456095900000003E-2</v>
      </c>
      <c r="M88" s="247">
        <v>1.3601153100000001E-2</v>
      </c>
      <c r="N88" s="290">
        <v>0.78842086789999966</v>
      </c>
      <c r="O88" s="289">
        <v>2.2664513300000508E-2</v>
      </c>
      <c r="P88" s="247">
        <v>1.5506149600000046E-2</v>
      </c>
      <c r="Q88" s="247">
        <v>1.2395246900000016E-2</v>
      </c>
      <c r="R88" s="247">
        <v>7.269369700000001E-3</v>
      </c>
      <c r="S88" s="247">
        <v>1.0938709999999999E-2</v>
      </c>
      <c r="T88" s="247">
        <v>7.745085100000001E-3</v>
      </c>
      <c r="U88" s="247">
        <v>1.1556472600000001E-2</v>
      </c>
      <c r="V88" s="247">
        <v>7.5966510000000003E-3</v>
      </c>
      <c r="W88" s="247">
        <v>8.5898278999999977E-3</v>
      </c>
      <c r="X88" s="290">
        <v>1.0986007096000008</v>
      </c>
      <c r="Y88" s="289">
        <v>1.7025927999999892E-2</v>
      </c>
      <c r="Z88" s="247">
        <v>1.460355230000005E-2</v>
      </c>
      <c r="AA88" s="247">
        <v>1.3481121900000023E-2</v>
      </c>
      <c r="AB88" s="247">
        <v>7.5150225999999999E-3</v>
      </c>
      <c r="AC88" s="247">
        <v>1.02851173E-2</v>
      </c>
      <c r="AD88" s="247">
        <v>7.0162024000000019E-3</v>
      </c>
      <c r="AE88" s="247">
        <v>1.0221962700000004E-2</v>
      </c>
      <c r="AF88" s="247">
        <v>6.8181788000000005E-3</v>
      </c>
      <c r="AG88" s="247">
        <v>8.0338711999999972E-3</v>
      </c>
      <c r="AH88" s="290">
        <v>0.90415886320000061</v>
      </c>
      <c r="AJ88" s="296">
        <f>IF(IFERROR(E88/'N2.3_RIIO3_Risk_And_Volumes'!E25,0)&lt;0,"Error",IFERROR(E88/'N2.3_RIIO3_Risk_And_Volumes'!E25,0))</f>
        <v>2.138135711510037E-2</v>
      </c>
      <c r="AK88" s="172">
        <f>IF(IFERROR(F88/'N2.3_RIIO3_Risk_And_Volumes'!F25,0)&lt;0,"Error",IFERROR(F88/'N2.3_RIIO3_Risk_And_Volumes'!F25,0))</f>
        <v>2.7373650751408039E-2</v>
      </c>
      <c r="AL88" s="172">
        <f>IF(IFERROR(G88/'N2.3_RIIO3_Risk_And_Volumes'!G25,0)&lt;0,"Error",IFERROR(G88/'N2.3_RIIO3_Risk_And_Volumes'!G25,0))</f>
        <v>3.1518044311901618E-2</v>
      </c>
      <c r="AM88" s="172">
        <f>IF(IFERROR(H88/'N2.3_RIIO3_Risk_And_Volumes'!H25,0)&lt;0,"Error",IFERROR(H88/'N2.3_RIIO3_Risk_And_Volumes'!H25,0))</f>
        <v>3.2806308063154939E-2</v>
      </c>
      <c r="AN88" s="172">
        <f>IF(IFERROR(I88/'N2.3_RIIO3_Risk_And_Volumes'!I25,0)&lt;0,"Error",IFERROR(I88/'N2.3_RIIO3_Risk_And_Volumes'!I25,0))</f>
        <v>3.3640430299175843E-2</v>
      </c>
      <c r="AO88" s="172">
        <f>IF(IFERROR(J88/'N2.3_RIIO3_Risk_And_Volumes'!J25,0)&lt;0,"Error",IFERROR(J88/'N2.3_RIIO3_Risk_And_Volumes'!J25,0))</f>
        <v>3.3598957008803901E-2</v>
      </c>
      <c r="AP88" s="172">
        <f>IF(IFERROR(K88/'N2.3_RIIO3_Risk_And_Volumes'!K25,0)&lt;0,"Error",IFERROR(K88/'N2.3_RIIO3_Risk_And_Volumes'!K25,0))</f>
        <v>3.43609028252993E-2</v>
      </c>
      <c r="AQ88" s="172">
        <f>IF(IFERROR(L88/'N2.3_RIIO3_Risk_And_Volumes'!L25,0)&lt;0,"Error",IFERROR(L88/'N2.3_RIIO3_Risk_And_Volumes'!L25,0))</f>
        <v>3.6685665267521587E-2</v>
      </c>
      <c r="AR88" s="172">
        <f>IF(IFERROR(M88/'N2.3_RIIO3_Risk_And_Volumes'!M25,0)&lt;0,"Error",IFERROR(M88/'N2.3_RIIO3_Risk_And_Volumes'!M25,0))</f>
        <v>3.7138643039163484E-2</v>
      </c>
      <c r="AS88" s="297">
        <f>IF(IFERROR(N88/'N2.3_RIIO3_Risk_And_Volumes'!N25,0)&lt;0,"Error",IFERROR(N88/'N2.3_RIIO3_Risk_And_Volumes'!N25,0))</f>
        <v>3.8916198659156069E-2</v>
      </c>
      <c r="AT88" s="296">
        <f>IF(IFERROR('N2.4_RIIO3_Risk_Comp'!O88/'N2.3_RIIO3_Risk_And_Volumes'!O25,0)&lt;0,"Error",IFERROR('N2.4_RIIO3_Risk_Comp'!O88/'N2.3_RIIO3_Risk_And_Volumes'!O25,0))</f>
        <v>2.1900539367414866E-2</v>
      </c>
      <c r="AU88" s="172">
        <f>IF(IFERROR('N2.4_RIIO3_Risk_Comp'!P88/'N2.3_RIIO3_Risk_And_Volumes'!P25,0)&lt;0,"Error",IFERROR('N2.4_RIIO3_Risk_Comp'!P88/'N2.3_RIIO3_Risk_And_Volumes'!P25,0))</f>
        <v>2.6102221751358356E-2</v>
      </c>
      <c r="AV88" s="172">
        <f>IF(IFERROR('N2.4_RIIO3_Risk_Comp'!Q88/'N2.3_RIIO3_Risk_And_Volumes'!Q25,0)&lt;0,"Error",IFERROR('N2.4_RIIO3_Risk_Comp'!Q88/'N2.3_RIIO3_Risk_And_Volumes'!Q25,0))</f>
        <v>3.2763543166593058E-2</v>
      </c>
      <c r="AW88" s="172">
        <f>IF(IFERROR('N2.4_RIIO3_Risk_Comp'!R88/'N2.3_RIIO3_Risk_And_Volumes'!R25,0)&lt;0,"Error",IFERROR('N2.4_RIIO3_Risk_Comp'!R88/'N2.3_RIIO3_Risk_And_Volumes'!R25,0))</f>
        <v>3.3255207435276261E-2</v>
      </c>
      <c r="AX88" s="172">
        <f>IF(IFERROR('N2.4_RIIO3_Risk_Comp'!S88/'N2.3_RIIO3_Risk_And_Volumes'!S25,0)&lt;0,"Error",IFERROR('N2.4_RIIO3_Risk_Comp'!S88/'N2.3_RIIO3_Risk_And_Volumes'!S25,0))</f>
        <v>3.5216343787132759E-2</v>
      </c>
      <c r="AY88" s="172">
        <f>IF(IFERROR('N2.4_RIIO3_Risk_Comp'!T88/'N2.3_RIIO3_Risk_And_Volumes'!T25,0)&lt;0,"Error",IFERROR('N2.4_RIIO3_Risk_Comp'!T88/'N2.3_RIIO3_Risk_And_Volumes'!T25,0))</f>
        <v>3.574727128710295E-2</v>
      </c>
      <c r="AZ88" s="172">
        <f>IF(IFERROR('N2.4_RIIO3_Risk_Comp'!U88/'N2.3_RIIO3_Risk_And_Volumes'!U25,0)&lt;0,"Error",IFERROR('N2.4_RIIO3_Risk_Comp'!U88/'N2.3_RIIO3_Risk_And_Volumes'!U25,0))</f>
        <v>3.753704664727673E-2</v>
      </c>
      <c r="BA88" s="172">
        <f>IF(IFERROR('N2.4_RIIO3_Risk_Comp'!V88/'N2.3_RIIO3_Risk_And_Volumes'!V25,0)&lt;0,"Error",IFERROR('N2.4_RIIO3_Risk_Comp'!V88/'N2.3_RIIO3_Risk_And_Volumes'!V25,0))</f>
        <v>3.6633406838095635E-2</v>
      </c>
      <c r="BB88" s="172">
        <f>IF(IFERROR('N2.4_RIIO3_Risk_Comp'!W88/'N2.3_RIIO3_Risk_And_Volumes'!W25,0)&lt;0,"Error",IFERROR('N2.4_RIIO3_Risk_Comp'!W88/'N2.3_RIIO3_Risk_And_Volumes'!W25,0))</f>
        <v>3.7793640611285595E-2</v>
      </c>
      <c r="BC88" s="303">
        <f>IF(IFERROR('N2.4_RIIO3_Risk_Comp'!X88/'N2.3_RIIO3_Risk_And_Volumes'!X25,0)&lt;0,"Error",IFERROR('N2.4_RIIO3_Risk_Comp'!X88/'N2.3_RIIO3_Risk_And_Volumes'!X25,0))</f>
        <v>4.1390741102107796E-2</v>
      </c>
      <c r="BD88" s="296">
        <f>IF(IFERROR('N2.4_RIIO3_Risk_Comp'!Y88/'N2.3_RIIO3_Risk_And_Volumes'!AI25,0)&lt;0,"Error",IFERROR('N2.4_RIIO3_Risk_Comp'!Y88/'N2.3_RIIO3_Risk_And_Volumes'!AI25,0))</f>
        <v>1.9125692733403026E-2</v>
      </c>
      <c r="BE88" s="172">
        <f>IF(IFERROR('N2.4_RIIO3_Risk_Comp'!Z88/'N2.3_RIIO3_Risk_And_Volumes'!AJ25,0)&lt;0,"Error",IFERROR('N2.4_RIIO3_Risk_Comp'!Z88/'N2.3_RIIO3_Risk_And_Volumes'!AJ25,0))</f>
        <v>2.4772826720567975E-2</v>
      </c>
      <c r="BF88" s="172">
        <f>IF(IFERROR('N2.4_RIIO3_Risk_Comp'!AA88/'N2.3_RIIO3_Risk_And_Volumes'!AK25,0)&lt;0,"Error",IFERROR('N2.4_RIIO3_Risk_Comp'!AA88/'N2.3_RIIO3_Risk_And_Volumes'!AK25,0))</f>
        <v>3.0560348497251724E-2</v>
      </c>
      <c r="BG88" s="172">
        <f>IF(IFERROR('N2.4_RIIO3_Risk_Comp'!AB88/'N2.3_RIIO3_Risk_And_Volumes'!AL25,0)&lt;0,"Error",IFERROR('N2.4_RIIO3_Risk_Comp'!AB88/'N2.3_RIIO3_Risk_And_Volumes'!AL25,0))</f>
        <v>3.1329891407401333E-2</v>
      </c>
      <c r="BH88" s="172">
        <f>IF(IFERROR('N2.4_RIIO3_Risk_Comp'!AC88/'N2.3_RIIO3_Risk_And_Volumes'!AM25,0)&lt;0,"Error",IFERROR('N2.4_RIIO3_Risk_Comp'!AC88/'N2.3_RIIO3_Risk_And_Volumes'!AM25,0))</f>
        <v>3.4043428833502053E-2</v>
      </c>
      <c r="BI88" s="172">
        <f>IF(IFERROR('N2.4_RIIO3_Risk_Comp'!AD88/'N2.3_RIIO3_Risk_And_Volumes'!AN25,0)&lt;0,"Error",IFERROR('N2.4_RIIO3_Risk_Comp'!AD88/'N2.3_RIIO3_Risk_And_Volumes'!AN25,0))</f>
        <v>3.4524241810174654E-2</v>
      </c>
      <c r="BJ88" s="172">
        <f>IF(IFERROR('N2.4_RIIO3_Risk_Comp'!AE88/'N2.3_RIIO3_Risk_And_Volumes'!AO25,0)&lt;0,"Error",IFERROR('N2.4_RIIO3_Risk_Comp'!AE88/'N2.3_RIIO3_Risk_And_Volumes'!AO25,0))</f>
        <v>3.7276181276431522E-2</v>
      </c>
      <c r="BK88" s="172">
        <f>IF(IFERROR('N2.4_RIIO3_Risk_Comp'!AF88/'N2.3_RIIO3_Risk_And_Volumes'!AP25,0)&lt;0,"Error",IFERROR('N2.4_RIIO3_Risk_Comp'!AF88/'N2.3_RIIO3_Risk_And_Volumes'!AP25,0))</f>
        <v>3.7369285574168916E-2</v>
      </c>
      <c r="BL88" s="172">
        <f>IF(IFERROR('N2.4_RIIO3_Risk_Comp'!AG88/'N2.3_RIIO3_Risk_And_Volumes'!AQ25,0)&lt;0,"Error",IFERROR('N2.4_RIIO3_Risk_Comp'!AG88/'N2.3_RIIO3_Risk_And_Volumes'!AQ25,0))</f>
        <v>3.6894933981362829E-2</v>
      </c>
      <c r="BM88" s="297">
        <f>IF(IFERROR('N2.4_RIIO3_Risk_Comp'!AH88/'N2.3_RIIO3_Risk_And_Volumes'!AR25,0)&lt;0,"Error",IFERROR('N2.4_RIIO3_Risk_Comp'!AH88/'N2.3_RIIO3_Risk_And_Volumes'!AR25,0))</f>
        <v>4.1721582159097041E-2</v>
      </c>
      <c r="BO88" s="63">
        <f t="shared" si="14"/>
        <v>0.89182577980000044</v>
      </c>
      <c r="BP88" s="63">
        <f t="shared" si="15"/>
        <v>1.2028627357000015</v>
      </c>
      <c r="BQ88" s="63">
        <f t="shared" si="16"/>
        <v>0.99915982040000062</v>
      </c>
      <c r="BR88" s="63">
        <f>IF(IFERROR(BO88/'N2.3_RIIO3_Risk_And_Volumes'!BN25,0)&lt;0,"Error",IFERROR(BO88/'N2.3_RIIO3_Risk_And_Volumes'!BN25,0))</f>
        <v>3.7523630121536283E-2</v>
      </c>
      <c r="BS88" s="63">
        <f>IF(IFERROR('N2.4_RIIO3_Risk_Comp'!BP88/'N2.3_RIIO3_Risk_And_Volumes'!BP25,0)&lt;0,"Error",IFERROR('N2.4_RIIO3_Risk_Comp'!BP88/'N2.3_RIIO3_Risk_And_Volumes'!BP25,0))</f>
        <v>4.0044916416745784E-2</v>
      </c>
      <c r="BT88" s="63">
        <f>IF(IFERROR('N2.4_RIIO3_Risk_Comp'!BQ88/'N2.3_RIIO3_Risk_And_Volumes'!BR25,0)&lt;0,"Error",IFERROR('N2.4_RIIO3_Risk_Comp'!BQ88/'N2.3_RIIO3_Risk_And_Volumes'!BR25,0))</f>
        <v>3.9947649654521918E-2</v>
      </c>
    </row>
    <row r="89" spans="1:72" hidden="1">
      <c r="A89" t="s">
        <v>972</v>
      </c>
      <c r="B89" s="108" t="s">
        <v>256</v>
      </c>
      <c r="C89" s="144" t="str">
        <f>IF($D$2="ET",VLOOKUP(B89,'N0.7_Lookup_References'!$E$13:$K$71,2,FALSE),IF('N2.1_Network_Risk_Summary'!$C$2="GD",VLOOKUP(B89,'N0.7_Lookup_References'!$E$13:$K$73,4,FALSE),IF($D$2="GT",VLOOKUP(B89,'N0.7_Lookup_References'!$E$13:$K$71,6,FALSE),"")))</f>
        <v>No entry required</v>
      </c>
      <c r="D89" s="53" t="s">
        <v>441</v>
      </c>
      <c r="E89" s="289"/>
      <c r="F89" s="247"/>
      <c r="G89" s="247"/>
      <c r="H89" s="247"/>
      <c r="I89" s="247"/>
      <c r="J89" s="247"/>
      <c r="K89" s="247"/>
      <c r="L89" s="247"/>
      <c r="M89" s="247"/>
      <c r="N89" s="290"/>
      <c r="O89" s="289"/>
      <c r="P89" s="247"/>
      <c r="Q89" s="247"/>
      <c r="R89" s="247"/>
      <c r="S89" s="247"/>
      <c r="T89" s="247"/>
      <c r="U89" s="247"/>
      <c r="V89" s="247"/>
      <c r="W89" s="247"/>
      <c r="X89" s="290"/>
      <c r="Y89" s="289"/>
      <c r="Z89" s="247"/>
      <c r="AA89" s="247"/>
      <c r="AB89" s="247"/>
      <c r="AC89" s="247"/>
      <c r="AD89" s="247"/>
      <c r="AE89" s="247"/>
      <c r="AF89" s="247"/>
      <c r="AG89" s="247"/>
      <c r="AH89" s="290"/>
      <c r="AJ89" s="296">
        <f>IF(IFERROR(E89/'N2.3_RIIO3_Risk_And_Volumes'!E26,0)&lt;0,"Error",IFERROR(E89/'N2.3_RIIO3_Risk_And_Volumes'!E26,0))</f>
        <v>0</v>
      </c>
      <c r="AK89" s="172">
        <f>IF(IFERROR(F89/'N2.3_RIIO3_Risk_And_Volumes'!F26,0)&lt;0,"Error",IFERROR(F89/'N2.3_RIIO3_Risk_And_Volumes'!F26,0))</f>
        <v>0</v>
      </c>
      <c r="AL89" s="172">
        <f>IF(IFERROR(G89/'N2.3_RIIO3_Risk_And_Volumes'!G26,0)&lt;0,"Error",IFERROR(G89/'N2.3_RIIO3_Risk_And_Volumes'!G26,0))</f>
        <v>0</v>
      </c>
      <c r="AM89" s="172">
        <f>IF(IFERROR(H89/'N2.3_RIIO3_Risk_And_Volumes'!H26,0)&lt;0,"Error",IFERROR(H89/'N2.3_RIIO3_Risk_And_Volumes'!H26,0))</f>
        <v>0</v>
      </c>
      <c r="AN89" s="172">
        <f>IF(IFERROR(I89/'N2.3_RIIO3_Risk_And_Volumes'!I26,0)&lt;0,"Error",IFERROR(I89/'N2.3_RIIO3_Risk_And_Volumes'!I26,0))</f>
        <v>0</v>
      </c>
      <c r="AO89" s="172">
        <f>IF(IFERROR(J89/'N2.3_RIIO3_Risk_And_Volumes'!J26,0)&lt;0,"Error",IFERROR(J89/'N2.3_RIIO3_Risk_And_Volumes'!J26,0))</f>
        <v>0</v>
      </c>
      <c r="AP89" s="172">
        <f>IF(IFERROR(K89/'N2.3_RIIO3_Risk_And_Volumes'!K26,0)&lt;0,"Error",IFERROR(K89/'N2.3_RIIO3_Risk_And_Volumes'!K26,0))</f>
        <v>0</v>
      </c>
      <c r="AQ89" s="172">
        <f>IF(IFERROR(L89/'N2.3_RIIO3_Risk_And_Volumes'!L26,0)&lt;0,"Error",IFERROR(L89/'N2.3_RIIO3_Risk_And_Volumes'!L26,0))</f>
        <v>0</v>
      </c>
      <c r="AR89" s="172">
        <f>IF(IFERROR(M89/'N2.3_RIIO3_Risk_And_Volumes'!M26,0)&lt;0,"Error",IFERROR(M89/'N2.3_RIIO3_Risk_And_Volumes'!M26,0))</f>
        <v>0</v>
      </c>
      <c r="AS89" s="297">
        <f>IF(IFERROR(N89/'N2.3_RIIO3_Risk_And_Volumes'!N26,0)&lt;0,"Error",IFERROR(N89/'N2.3_RIIO3_Risk_And_Volumes'!N26,0))</f>
        <v>0</v>
      </c>
      <c r="AT89" s="296">
        <f>IF(IFERROR('N2.4_RIIO3_Risk_Comp'!O89/'N2.3_RIIO3_Risk_And_Volumes'!O26,0)&lt;0,"Error",IFERROR('N2.4_RIIO3_Risk_Comp'!O89/'N2.3_RIIO3_Risk_And_Volumes'!O26,0))</f>
        <v>0</v>
      </c>
      <c r="AU89" s="172">
        <f>IF(IFERROR('N2.4_RIIO3_Risk_Comp'!P89/'N2.3_RIIO3_Risk_And_Volumes'!P26,0)&lt;0,"Error",IFERROR('N2.4_RIIO3_Risk_Comp'!P89/'N2.3_RIIO3_Risk_And_Volumes'!P26,0))</f>
        <v>0</v>
      </c>
      <c r="AV89" s="172">
        <f>IF(IFERROR('N2.4_RIIO3_Risk_Comp'!Q89/'N2.3_RIIO3_Risk_And_Volumes'!Q26,0)&lt;0,"Error",IFERROR('N2.4_RIIO3_Risk_Comp'!Q89/'N2.3_RIIO3_Risk_And_Volumes'!Q26,0))</f>
        <v>0</v>
      </c>
      <c r="AW89" s="172">
        <f>IF(IFERROR('N2.4_RIIO3_Risk_Comp'!R89/'N2.3_RIIO3_Risk_And_Volumes'!R26,0)&lt;0,"Error",IFERROR('N2.4_RIIO3_Risk_Comp'!R89/'N2.3_RIIO3_Risk_And_Volumes'!R26,0))</f>
        <v>0</v>
      </c>
      <c r="AX89" s="172">
        <f>IF(IFERROR('N2.4_RIIO3_Risk_Comp'!S89/'N2.3_RIIO3_Risk_And_Volumes'!S26,0)&lt;0,"Error",IFERROR('N2.4_RIIO3_Risk_Comp'!S89/'N2.3_RIIO3_Risk_And_Volumes'!S26,0))</f>
        <v>0</v>
      </c>
      <c r="AY89" s="172">
        <f>IF(IFERROR('N2.4_RIIO3_Risk_Comp'!T89/'N2.3_RIIO3_Risk_And_Volumes'!T26,0)&lt;0,"Error",IFERROR('N2.4_RIIO3_Risk_Comp'!T89/'N2.3_RIIO3_Risk_And_Volumes'!T26,0))</f>
        <v>0</v>
      </c>
      <c r="AZ89" s="172">
        <f>IF(IFERROR('N2.4_RIIO3_Risk_Comp'!U89/'N2.3_RIIO3_Risk_And_Volumes'!U26,0)&lt;0,"Error",IFERROR('N2.4_RIIO3_Risk_Comp'!U89/'N2.3_RIIO3_Risk_And_Volumes'!U26,0))</f>
        <v>0</v>
      </c>
      <c r="BA89" s="172">
        <f>IF(IFERROR('N2.4_RIIO3_Risk_Comp'!V89/'N2.3_RIIO3_Risk_And_Volumes'!V26,0)&lt;0,"Error",IFERROR('N2.4_RIIO3_Risk_Comp'!V89/'N2.3_RIIO3_Risk_And_Volumes'!V26,0))</f>
        <v>0</v>
      </c>
      <c r="BB89" s="172">
        <f>IF(IFERROR('N2.4_RIIO3_Risk_Comp'!W89/'N2.3_RIIO3_Risk_And_Volumes'!W26,0)&lt;0,"Error",IFERROR('N2.4_RIIO3_Risk_Comp'!W89/'N2.3_RIIO3_Risk_And_Volumes'!W26,0))</f>
        <v>0</v>
      </c>
      <c r="BC89" s="303">
        <f>IF(IFERROR('N2.4_RIIO3_Risk_Comp'!X89/'N2.3_RIIO3_Risk_And_Volumes'!X26,0)&lt;0,"Error",IFERROR('N2.4_RIIO3_Risk_Comp'!X89/'N2.3_RIIO3_Risk_And_Volumes'!X26,0))</f>
        <v>0</v>
      </c>
      <c r="BD89" s="296">
        <f>IF(IFERROR('N2.4_RIIO3_Risk_Comp'!Y89/'N2.3_RIIO3_Risk_And_Volumes'!AI26,0)&lt;0,"Error",IFERROR('N2.4_RIIO3_Risk_Comp'!Y89/'N2.3_RIIO3_Risk_And_Volumes'!AI26,0))</f>
        <v>0</v>
      </c>
      <c r="BE89" s="172">
        <f>IF(IFERROR('N2.4_RIIO3_Risk_Comp'!Z89/'N2.3_RIIO3_Risk_And_Volumes'!AJ26,0)&lt;0,"Error",IFERROR('N2.4_RIIO3_Risk_Comp'!Z89/'N2.3_RIIO3_Risk_And_Volumes'!AJ26,0))</f>
        <v>0</v>
      </c>
      <c r="BF89" s="172">
        <f>IF(IFERROR('N2.4_RIIO3_Risk_Comp'!AA89/'N2.3_RIIO3_Risk_And_Volumes'!AK26,0)&lt;0,"Error",IFERROR('N2.4_RIIO3_Risk_Comp'!AA89/'N2.3_RIIO3_Risk_And_Volumes'!AK26,0))</f>
        <v>0</v>
      </c>
      <c r="BG89" s="172">
        <f>IF(IFERROR('N2.4_RIIO3_Risk_Comp'!AB89/'N2.3_RIIO3_Risk_And_Volumes'!AL26,0)&lt;0,"Error",IFERROR('N2.4_RIIO3_Risk_Comp'!AB89/'N2.3_RIIO3_Risk_And_Volumes'!AL26,0))</f>
        <v>0</v>
      </c>
      <c r="BH89" s="172">
        <f>IF(IFERROR('N2.4_RIIO3_Risk_Comp'!AC89/'N2.3_RIIO3_Risk_And_Volumes'!AM26,0)&lt;0,"Error",IFERROR('N2.4_RIIO3_Risk_Comp'!AC89/'N2.3_RIIO3_Risk_And_Volumes'!AM26,0))</f>
        <v>0</v>
      </c>
      <c r="BI89" s="172">
        <f>IF(IFERROR('N2.4_RIIO3_Risk_Comp'!AD89/'N2.3_RIIO3_Risk_And_Volumes'!AN26,0)&lt;0,"Error",IFERROR('N2.4_RIIO3_Risk_Comp'!AD89/'N2.3_RIIO3_Risk_And_Volumes'!AN26,0))</f>
        <v>0</v>
      </c>
      <c r="BJ89" s="172">
        <f>IF(IFERROR('N2.4_RIIO3_Risk_Comp'!AE89/'N2.3_RIIO3_Risk_And_Volumes'!AO26,0)&lt;0,"Error",IFERROR('N2.4_RIIO3_Risk_Comp'!AE89/'N2.3_RIIO3_Risk_And_Volumes'!AO26,0))</f>
        <v>0</v>
      </c>
      <c r="BK89" s="172">
        <f>IF(IFERROR('N2.4_RIIO3_Risk_Comp'!AF89/'N2.3_RIIO3_Risk_And_Volumes'!AP26,0)&lt;0,"Error",IFERROR('N2.4_RIIO3_Risk_Comp'!AF89/'N2.3_RIIO3_Risk_And_Volumes'!AP26,0))</f>
        <v>0</v>
      </c>
      <c r="BL89" s="172">
        <f>IF(IFERROR('N2.4_RIIO3_Risk_Comp'!AG89/'N2.3_RIIO3_Risk_And_Volumes'!AQ26,0)&lt;0,"Error",IFERROR('N2.4_RIIO3_Risk_Comp'!AG89/'N2.3_RIIO3_Risk_And_Volumes'!AQ26,0))</f>
        <v>0</v>
      </c>
      <c r="BM89" s="297">
        <f>IF(IFERROR('N2.4_RIIO3_Risk_Comp'!AH89/'N2.3_RIIO3_Risk_And_Volumes'!AR26,0)&lt;0,"Error",IFERROR('N2.4_RIIO3_Risk_Comp'!AH89/'N2.3_RIIO3_Risk_And_Volumes'!AR26,0))</f>
        <v>0</v>
      </c>
      <c r="BO89" s="63">
        <f t="shared" si="14"/>
        <v>0</v>
      </c>
      <c r="BP89" s="63">
        <f t="shared" si="15"/>
        <v>0</v>
      </c>
      <c r="BQ89" s="63">
        <f t="shared" si="16"/>
        <v>0</v>
      </c>
      <c r="BR89" s="63">
        <f>IF(IFERROR(BO89/'N2.3_RIIO3_Risk_And_Volumes'!BN26,0)&lt;0,"Error",IFERROR(BO89/'N2.3_RIIO3_Risk_And_Volumes'!BN26,0))</f>
        <v>0</v>
      </c>
      <c r="BS89" s="63">
        <f>IF(IFERROR('N2.4_RIIO3_Risk_Comp'!BP89/'N2.3_RIIO3_Risk_And_Volumes'!BP26,0)&lt;0,"Error",IFERROR('N2.4_RIIO3_Risk_Comp'!BP89/'N2.3_RIIO3_Risk_And_Volumes'!BP26,0))</f>
        <v>0</v>
      </c>
      <c r="BT89" s="63">
        <f>IF(IFERROR('N2.4_RIIO3_Risk_Comp'!BQ89/'N2.3_RIIO3_Risk_And_Volumes'!BR26,0)&lt;0,"Error",IFERROR('N2.4_RIIO3_Risk_Comp'!BQ89/'N2.3_RIIO3_Risk_And_Volumes'!BR26,0))</f>
        <v>0</v>
      </c>
    </row>
    <row r="90" spans="1:72" hidden="1">
      <c r="A90" t="s">
        <v>972</v>
      </c>
      <c r="B90" s="108" t="s">
        <v>262</v>
      </c>
      <c r="C90" s="144" t="str">
        <f>IF($D$2="ET",VLOOKUP(B90,'N0.7_Lookup_References'!$E$13:$K$71,2,FALSE),IF('N2.1_Network_Risk_Summary'!$C$2="GD",VLOOKUP(B90,'N0.7_Lookup_References'!$E$13:$K$73,4,FALSE),IF($D$2="GT",VLOOKUP(B90,'N0.7_Lookup_References'!$E$13:$K$71,6,FALSE),"")))</f>
        <v>No entry required</v>
      </c>
      <c r="D90" s="53" t="s">
        <v>441</v>
      </c>
      <c r="E90" s="289"/>
      <c r="F90" s="247"/>
      <c r="G90" s="247"/>
      <c r="H90" s="247"/>
      <c r="I90" s="247"/>
      <c r="J90" s="247"/>
      <c r="K90" s="247"/>
      <c r="L90" s="247"/>
      <c r="M90" s="247"/>
      <c r="N90" s="290"/>
      <c r="O90" s="289"/>
      <c r="P90" s="247"/>
      <c r="Q90" s="247"/>
      <c r="R90" s="247"/>
      <c r="S90" s="247"/>
      <c r="T90" s="247"/>
      <c r="U90" s="247"/>
      <c r="V90" s="247"/>
      <c r="W90" s="247"/>
      <c r="X90" s="290"/>
      <c r="Y90" s="289"/>
      <c r="Z90" s="247"/>
      <c r="AA90" s="247"/>
      <c r="AB90" s="247"/>
      <c r="AC90" s="247"/>
      <c r="AD90" s="247"/>
      <c r="AE90" s="247"/>
      <c r="AF90" s="247"/>
      <c r="AG90" s="247"/>
      <c r="AH90" s="290"/>
      <c r="AJ90" s="296">
        <f>IF(IFERROR(E90/'N2.3_RIIO3_Risk_And_Volumes'!E27,0)&lt;0,"Error",IFERROR(E90/'N2.3_RIIO3_Risk_And_Volumes'!E27,0))</f>
        <v>0</v>
      </c>
      <c r="AK90" s="172">
        <f>IF(IFERROR(F90/'N2.3_RIIO3_Risk_And_Volumes'!F27,0)&lt;0,"Error",IFERROR(F90/'N2.3_RIIO3_Risk_And_Volumes'!F27,0))</f>
        <v>0</v>
      </c>
      <c r="AL90" s="172">
        <f>IF(IFERROR(G90/'N2.3_RIIO3_Risk_And_Volumes'!G27,0)&lt;0,"Error",IFERROR(G90/'N2.3_RIIO3_Risk_And_Volumes'!G27,0))</f>
        <v>0</v>
      </c>
      <c r="AM90" s="172">
        <f>IF(IFERROR(H90/'N2.3_RIIO3_Risk_And_Volumes'!H27,0)&lt;0,"Error",IFERROR(H90/'N2.3_RIIO3_Risk_And_Volumes'!H27,0))</f>
        <v>0</v>
      </c>
      <c r="AN90" s="172">
        <f>IF(IFERROR(I90/'N2.3_RIIO3_Risk_And_Volumes'!I27,0)&lt;0,"Error",IFERROR(I90/'N2.3_RIIO3_Risk_And_Volumes'!I27,0))</f>
        <v>0</v>
      </c>
      <c r="AO90" s="172">
        <f>IF(IFERROR(J90/'N2.3_RIIO3_Risk_And_Volumes'!J27,0)&lt;0,"Error",IFERROR(J90/'N2.3_RIIO3_Risk_And_Volumes'!J27,0))</f>
        <v>0</v>
      </c>
      <c r="AP90" s="172">
        <f>IF(IFERROR(K90/'N2.3_RIIO3_Risk_And_Volumes'!K27,0)&lt;0,"Error",IFERROR(K90/'N2.3_RIIO3_Risk_And_Volumes'!K27,0))</f>
        <v>0</v>
      </c>
      <c r="AQ90" s="172">
        <f>IF(IFERROR(L90/'N2.3_RIIO3_Risk_And_Volumes'!L27,0)&lt;0,"Error",IFERROR(L90/'N2.3_RIIO3_Risk_And_Volumes'!L27,0))</f>
        <v>0</v>
      </c>
      <c r="AR90" s="172">
        <f>IF(IFERROR(M90/'N2.3_RIIO3_Risk_And_Volumes'!M27,0)&lt;0,"Error",IFERROR(M90/'N2.3_RIIO3_Risk_And_Volumes'!M27,0))</f>
        <v>0</v>
      </c>
      <c r="AS90" s="297">
        <f>IF(IFERROR(N90/'N2.3_RIIO3_Risk_And_Volumes'!N27,0)&lt;0,"Error",IFERROR(N90/'N2.3_RIIO3_Risk_And_Volumes'!N27,0))</f>
        <v>0</v>
      </c>
      <c r="AT90" s="296">
        <f>IF(IFERROR('N2.4_RIIO3_Risk_Comp'!O90/'N2.3_RIIO3_Risk_And_Volumes'!O27,0)&lt;0,"Error",IFERROR('N2.4_RIIO3_Risk_Comp'!O90/'N2.3_RIIO3_Risk_And_Volumes'!O27,0))</f>
        <v>0</v>
      </c>
      <c r="AU90" s="172">
        <f>IF(IFERROR('N2.4_RIIO3_Risk_Comp'!P90/'N2.3_RIIO3_Risk_And_Volumes'!P27,0)&lt;0,"Error",IFERROR('N2.4_RIIO3_Risk_Comp'!P90/'N2.3_RIIO3_Risk_And_Volumes'!P27,0))</f>
        <v>0</v>
      </c>
      <c r="AV90" s="172">
        <f>IF(IFERROR('N2.4_RIIO3_Risk_Comp'!Q90/'N2.3_RIIO3_Risk_And_Volumes'!Q27,0)&lt;0,"Error",IFERROR('N2.4_RIIO3_Risk_Comp'!Q90/'N2.3_RIIO3_Risk_And_Volumes'!Q27,0))</f>
        <v>0</v>
      </c>
      <c r="AW90" s="172">
        <f>IF(IFERROR('N2.4_RIIO3_Risk_Comp'!R90/'N2.3_RIIO3_Risk_And_Volumes'!R27,0)&lt;0,"Error",IFERROR('N2.4_RIIO3_Risk_Comp'!R90/'N2.3_RIIO3_Risk_And_Volumes'!R27,0))</f>
        <v>0</v>
      </c>
      <c r="AX90" s="172">
        <f>IF(IFERROR('N2.4_RIIO3_Risk_Comp'!S90/'N2.3_RIIO3_Risk_And_Volumes'!S27,0)&lt;0,"Error",IFERROR('N2.4_RIIO3_Risk_Comp'!S90/'N2.3_RIIO3_Risk_And_Volumes'!S27,0))</f>
        <v>0</v>
      </c>
      <c r="AY90" s="172">
        <f>IF(IFERROR('N2.4_RIIO3_Risk_Comp'!T90/'N2.3_RIIO3_Risk_And_Volumes'!T27,0)&lt;0,"Error",IFERROR('N2.4_RIIO3_Risk_Comp'!T90/'N2.3_RIIO3_Risk_And_Volumes'!T27,0))</f>
        <v>0</v>
      </c>
      <c r="AZ90" s="172">
        <f>IF(IFERROR('N2.4_RIIO3_Risk_Comp'!U90/'N2.3_RIIO3_Risk_And_Volumes'!U27,0)&lt;0,"Error",IFERROR('N2.4_RIIO3_Risk_Comp'!U90/'N2.3_RIIO3_Risk_And_Volumes'!U27,0))</f>
        <v>0</v>
      </c>
      <c r="BA90" s="172">
        <f>IF(IFERROR('N2.4_RIIO3_Risk_Comp'!V90/'N2.3_RIIO3_Risk_And_Volumes'!V27,0)&lt;0,"Error",IFERROR('N2.4_RIIO3_Risk_Comp'!V90/'N2.3_RIIO3_Risk_And_Volumes'!V27,0))</f>
        <v>0</v>
      </c>
      <c r="BB90" s="172">
        <f>IF(IFERROR('N2.4_RIIO3_Risk_Comp'!W90/'N2.3_RIIO3_Risk_And_Volumes'!W27,0)&lt;0,"Error",IFERROR('N2.4_RIIO3_Risk_Comp'!W90/'N2.3_RIIO3_Risk_And_Volumes'!W27,0))</f>
        <v>0</v>
      </c>
      <c r="BC90" s="303">
        <f>IF(IFERROR('N2.4_RIIO3_Risk_Comp'!X90/'N2.3_RIIO3_Risk_And_Volumes'!X27,0)&lt;0,"Error",IFERROR('N2.4_RIIO3_Risk_Comp'!X90/'N2.3_RIIO3_Risk_And_Volumes'!X27,0))</f>
        <v>0</v>
      </c>
      <c r="BD90" s="296">
        <f>IF(IFERROR('N2.4_RIIO3_Risk_Comp'!Y90/'N2.3_RIIO3_Risk_And_Volumes'!AI27,0)&lt;0,"Error",IFERROR('N2.4_RIIO3_Risk_Comp'!Y90/'N2.3_RIIO3_Risk_And_Volumes'!AI27,0))</f>
        <v>0</v>
      </c>
      <c r="BE90" s="172">
        <f>IF(IFERROR('N2.4_RIIO3_Risk_Comp'!Z90/'N2.3_RIIO3_Risk_And_Volumes'!AJ27,0)&lt;0,"Error",IFERROR('N2.4_RIIO3_Risk_Comp'!Z90/'N2.3_RIIO3_Risk_And_Volumes'!AJ27,0))</f>
        <v>0</v>
      </c>
      <c r="BF90" s="172">
        <f>IF(IFERROR('N2.4_RIIO3_Risk_Comp'!AA90/'N2.3_RIIO3_Risk_And_Volumes'!AK27,0)&lt;0,"Error",IFERROR('N2.4_RIIO3_Risk_Comp'!AA90/'N2.3_RIIO3_Risk_And_Volumes'!AK27,0))</f>
        <v>0</v>
      </c>
      <c r="BG90" s="172">
        <f>IF(IFERROR('N2.4_RIIO3_Risk_Comp'!AB90/'N2.3_RIIO3_Risk_And_Volumes'!AL27,0)&lt;0,"Error",IFERROR('N2.4_RIIO3_Risk_Comp'!AB90/'N2.3_RIIO3_Risk_And_Volumes'!AL27,0))</f>
        <v>0</v>
      </c>
      <c r="BH90" s="172">
        <f>IF(IFERROR('N2.4_RIIO3_Risk_Comp'!AC90/'N2.3_RIIO3_Risk_And_Volumes'!AM27,0)&lt;0,"Error",IFERROR('N2.4_RIIO3_Risk_Comp'!AC90/'N2.3_RIIO3_Risk_And_Volumes'!AM27,0))</f>
        <v>0</v>
      </c>
      <c r="BI90" s="172">
        <f>IF(IFERROR('N2.4_RIIO3_Risk_Comp'!AD90/'N2.3_RIIO3_Risk_And_Volumes'!AN27,0)&lt;0,"Error",IFERROR('N2.4_RIIO3_Risk_Comp'!AD90/'N2.3_RIIO3_Risk_And_Volumes'!AN27,0))</f>
        <v>0</v>
      </c>
      <c r="BJ90" s="172">
        <f>IF(IFERROR('N2.4_RIIO3_Risk_Comp'!AE90/'N2.3_RIIO3_Risk_And_Volumes'!AO27,0)&lt;0,"Error",IFERROR('N2.4_RIIO3_Risk_Comp'!AE90/'N2.3_RIIO3_Risk_And_Volumes'!AO27,0))</f>
        <v>0</v>
      </c>
      <c r="BK90" s="172">
        <f>IF(IFERROR('N2.4_RIIO3_Risk_Comp'!AF90/'N2.3_RIIO3_Risk_And_Volumes'!AP27,0)&lt;0,"Error",IFERROR('N2.4_RIIO3_Risk_Comp'!AF90/'N2.3_RIIO3_Risk_And_Volumes'!AP27,0))</f>
        <v>0</v>
      </c>
      <c r="BL90" s="172">
        <f>IF(IFERROR('N2.4_RIIO3_Risk_Comp'!AG90/'N2.3_RIIO3_Risk_And_Volumes'!AQ27,0)&lt;0,"Error",IFERROR('N2.4_RIIO3_Risk_Comp'!AG90/'N2.3_RIIO3_Risk_And_Volumes'!AQ27,0))</f>
        <v>0</v>
      </c>
      <c r="BM90" s="297">
        <f>IF(IFERROR('N2.4_RIIO3_Risk_Comp'!AH90/'N2.3_RIIO3_Risk_And_Volumes'!AR27,0)&lt;0,"Error",IFERROR('N2.4_RIIO3_Risk_Comp'!AH90/'N2.3_RIIO3_Risk_And_Volumes'!AR27,0))</f>
        <v>0</v>
      </c>
      <c r="BO90" s="63">
        <f t="shared" si="14"/>
        <v>0</v>
      </c>
      <c r="BP90" s="63">
        <f t="shared" si="15"/>
        <v>0</v>
      </c>
      <c r="BQ90" s="63">
        <f t="shared" si="16"/>
        <v>0</v>
      </c>
      <c r="BR90" s="63">
        <f>IF(IFERROR(BO90/'N2.3_RIIO3_Risk_And_Volumes'!BN27,0)&lt;0,"Error",IFERROR(BO90/'N2.3_RIIO3_Risk_And_Volumes'!BN27,0))</f>
        <v>0</v>
      </c>
      <c r="BS90" s="63">
        <f>IF(IFERROR('N2.4_RIIO3_Risk_Comp'!BP90/'N2.3_RIIO3_Risk_And_Volumes'!BP27,0)&lt;0,"Error",IFERROR('N2.4_RIIO3_Risk_Comp'!BP90/'N2.3_RIIO3_Risk_And_Volumes'!BP27,0))</f>
        <v>0</v>
      </c>
      <c r="BT90" s="63">
        <f>IF(IFERROR('N2.4_RIIO3_Risk_Comp'!BQ90/'N2.3_RIIO3_Risk_And_Volumes'!BR27,0)&lt;0,"Error",IFERROR('N2.4_RIIO3_Risk_Comp'!BQ90/'N2.3_RIIO3_Risk_And_Volumes'!BR27,0))</f>
        <v>0</v>
      </c>
    </row>
    <row r="91" spans="1:72" hidden="1">
      <c r="A91" t="s">
        <v>972</v>
      </c>
      <c r="B91" s="108" t="s">
        <v>267</v>
      </c>
      <c r="C91" s="144" t="str">
        <f>IF($D$2="ET",VLOOKUP(B91,'N0.7_Lookup_References'!$E$13:$K$71,2,FALSE),IF('N2.1_Network_Risk_Summary'!$C$2="GD",VLOOKUP(B91,'N0.7_Lookup_References'!$E$13:$K$73,4,FALSE),IF($D$2="GT",VLOOKUP(B91,'N0.7_Lookup_References'!$E$13:$K$71,6,FALSE),"")))</f>
        <v>No entry required</v>
      </c>
      <c r="D91" s="53" t="s">
        <v>441</v>
      </c>
      <c r="E91" s="289"/>
      <c r="F91" s="247"/>
      <c r="G91" s="247"/>
      <c r="H91" s="247"/>
      <c r="I91" s="247"/>
      <c r="J91" s="247"/>
      <c r="K91" s="247"/>
      <c r="L91" s="247"/>
      <c r="M91" s="247"/>
      <c r="N91" s="290"/>
      <c r="O91" s="289"/>
      <c r="P91" s="247"/>
      <c r="Q91" s="247"/>
      <c r="R91" s="247"/>
      <c r="S91" s="247"/>
      <c r="T91" s="247"/>
      <c r="U91" s="247"/>
      <c r="V91" s="247"/>
      <c r="W91" s="247"/>
      <c r="X91" s="290"/>
      <c r="Y91" s="289"/>
      <c r="Z91" s="247"/>
      <c r="AA91" s="247"/>
      <c r="AB91" s="247"/>
      <c r="AC91" s="247"/>
      <c r="AD91" s="247"/>
      <c r="AE91" s="247"/>
      <c r="AF91" s="247"/>
      <c r="AG91" s="247"/>
      <c r="AH91" s="290"/>
      <c r="AJ91" s="296">
        <f>IF(IFERROR(E91/'N2.3_RIIO3_Risk_And_Volumes'!E28,0)&lt;0,"Error",IFERROR(E91/'N2.3_RIIO3_Risk_And_Volumes'!E28,0))</f>
        <v>0</v>
      </c>
      <c r="AK91" s="172">
        <f>IF(IFERROR(F91/'N2.3_RIIO3_Risk_And_Volumes'!F28,0)&lt;0,"Error",IFERROR(F91/'N2.3_RIIO3_Risk_And_Volumes'!F28,0))</f>
        <v>0</v>
      </c>
      <c r="AL91" s="172">
        <f>IF(IFERROR(G91/'N2.3_RIIO3_Risk_And_Volumes'!G28,0)&lt;0,"Error",IFERROR(G91/'N2.3_RIIO3_Risk_And_Volumes'!G28,0))</f>
        <v>0</v>
      </c>
      <c r="AM91" s="172">
        <f>IF(IFERROR(H91/'N2.3_RIIO3_Risk_And_Volumes'!H28,0)&lt;0,"Error",IFERROR(H91/'N2.3_RIIO3_Risk_And_Volumes'!H28,0))</f>
        <v>0</v>
      </c>
      <c r="AN91" s="172">
        <f>IF(IFERROR(I91/'N2.3_RIIO3_Risk_And_Volumes'!I28,0)&lt;0,"Error",IFERROR(I91/'N2.3_RIIO3_Risk_And_Volumes'!I28,0))</f>
        <v>0</v>
      </c>
      <c r="AO91" s="172">
        <f>IF(IFERROR(J91/'N2.3_RIIO3_Risk_And_Volumes'!J28,0)&lt;0,"Error",IFERROR(J91/'N2.3_RIIO3_Risk_And_Volumes'!J28,0))</f>
        <v>0</v>
      </c>
      <c r="AP91" s="172">
        <f>IF(IFERROR(K91/'N2.3_RIIO3_Risk_And_Volumes'!K28,0)&lt;0,"Error",IFERROR(K91/'N2.3_RIIO3_Risk_And_Volumes'!K28,0))</f>
        <v>0</v>
      </c>
      <c r="AQ91" s="172">
        <f>IF(IFERROR(L91/'N2.3_RIIO3_Risk_And_Volumes'!L28,0)&lt;0,"Error",IFERROR(L91/'N2.3_RIIO3_Risk_And_Volumes'!L28,0))</f>
        <v>0</v>
      </c>
      <c r="AR91" s="172">
        <f>IF(IFERROR(M91/'N2.3_RIIO3_Risk_And_Volumes'!M28,0)&lt;0,"Error",IFERROR(M91/'N2.3_RIIO3_Risk_And_Volumes'!M28,0))</f>
        <v>0</v>
      </c>
      <c r="AS91" s="297">
        <f>IF(IFERROR(N91/'N2.3_RIIO3_Risk_And_Volumes'!N28,0)&lt;0,"Error",IFERROR(N91/'N2.3_RIIO3_Risk_And_Volumes'!N28,0))</f>
        <v>0</v>
      </c>
      <c r="AT91" s="296">
        <f>IF(IFERROR('N2.4_RIIO3_Risk_Comp'!O91/'N2.3_RIIO3_Risk_And_Volumes'!O28,0)&lt;0,"Error",IFERROR('N2.4_RIIO3_Risk_Comp'!O91/'N2.3_RIIO3_Risk_And_Volumes'!O28,0))</f>
        <v>0</v>
      </c>
      <c r="AU91" s="172">
        <f>IF(IFERROR('N2.4_RIIO3_Risk_Comp'!P91/'N2.3_RIIO3_Risk_And_Volumes'!P28,0)&lt;0,"Error",IFERROR('N2.4_RIIO3_Risk_Comp'!P91/'N2.3_RIIO3_Risk_And_Volumes'!P28,0))</f>
        <v>0</v>
      </c>
      <c r="AV91" s="172">
        <f>IF(IFERROR('N2.4_RIIO3_Risk_Comp'!Q91/'N2.3_RIIO3_Risk_And_Volumes'!Q28,0)&lt;0,"Error",IFERROR('N2.4_RIIO3_Risk_Comp'!Q91/'N2.3_RIIO3_Risk_And_Volumes'!Q28,0))</f>
        <v>0</v>
      </c>
      <c r="AW91" s="172">
        <f>IF(IFERROR('N2.4_RIIO3_Risk_Comp'!R91/'N2.3_RIIO3_Risk_And_Volumes'!R28,0)&lt;0,"Error",IFERROR('N2.4_RIIO3_Risk_Comp'!R91/'N2.3_RIIO3_Risk_And_Volumes'!R28,0))</f>
        <v>0</v>
      </c>
      <c r="AX91" s="172">
        <f>IF(IFERROR('N2.4_RIIO3_Risk_Comp'!S91/'N2.3_RIIO3_Risk_And_Volumes'!S28,0)&lt;0,"Error",IFERROR('N2.4_RIIO3_Risk_Comp'!S91/'N2.3_RIIO3_Risk_And_Volumes'!S28,0))</f>
        <v>0</v>
      </c>
      <c r="AY91" s="172">
        <f>IF(IFERROR('N2.4_RIIO3_Risk_Comp'!T91/'N2.3_RIIO3_Risk_And_Volumes'!T28,0)&lt;0,"Error",IFERROR('N2.4_RIIO3_Risk_Comp'!T91/'N2.3_RIIO3_Risk_And_Volumes'!T28,0))</f>
        <v>0</v>
      </c>
      <c r="AZ91" s="172">
        <f>IF(IFERROR('N2.4_RIIO3_Risk_Comp'!U91/'N2.3_RIIO3_Risk_And_Volumes'!U28,0)&lt;0,"Error",IFERROR('N2.4_RIIO3_Risk_Comp'!U91/'N2.3_RIIO3_Risk_And_Volumes'!U28,0))</f>
        <v>0</v>
      </c>
      <c r="BA91" s="172">
        <f>IF(IFERROR('N2.4_RIIO3_Risk_Comp'!V91/'N2.3_RIIO3_Risk_And_Volumes'!V28,0)&lt;0,"Error",IFERROR('N2.4_RIIO3_Risk_Comp'!V91/'N2.3_RIIO3_Risk_And_Volumes'!V28,0))</f>
        <v>0</v>
      </c>
      <c r="BB91" s="172">
        <f>IF(IFERROR('N2.4_RIIO3_Risk_Comp'!W91/'N2.3_RIIO3_Risk_And_Volumes'!W28,0)&lt;0,"Error",IFERROR('N2.4_RIIO3_Risk_Comp'!W91/'N2.3_RIIO3_Risk_And_Volumes'!W28,0))</f>
        <v>0</v>
      </c>
      <c r="BC91" s="303">
        <f>IF(IFERROR('N2.4_RIIO3_Risk_Comp'!X91/'N2.3_RIIO3_Risk_And_Volumes'!X28,0)&lt;0,"Error",IFERROR('N2.4_RIIO3_Risk_Comp'!X91/'N2.3_RIIO3_Risk_And_Volumes'!X28,0))</f>
        <v>0</v>
      </c>
      <c r="BD91" s="296">
        <f>IF(IFERROR('N2.4_RIIO3_Risk_Comp'!Y91/'N2.3_RIIO3_Risk_And_Volumes'!AI28,0)&lt;0,"Error",IFERROR('N2.4_RIIO3_Risk_Comp'!Y91/'N2.3_RIIO3_Risk_And_Volumes'!AI28,0))</f>
        <v>0</v>
      </c>
      <c r="BE91" s="172">
        <f>IF(IFERROR('N2.4_RIIO3_Risk_Comp'!Z91/'N2.3_RIIO3_Risk_And_Volumes'!AJ28,0)&lt;0,"Error",IFERROR('N2.4_RIIO3_Risk_Comp'!Z91/'N2.3_RIIO3_Risk_And_Volumes'!AJ28,0))</f>
        <v>0</v>
      </c>
      <c r="BF91" s="172">
        <f>IF(IFERROR('N2.4_RIIO3_Risk_Comp'!AA91/'N2.3_RIIO3_Risk_And_Volumes'!AK28,0)&lt;0,"Error",IFERROR('N2.4_RIIO3_Risk_Comp'!AA91/'N2.3_RIIO3_Risk_And_Volumes'!AK28,0))</f>
        <v>0</v>
      </c>
      <c r="BG91" s="172">
        <f>IF(IFERROR('N2.4_RIIO3_Risk_Comp'!AB91/'N2.3_RIIO3_Risk_And_Volumes'!AL28,0)&lt;0,"Error",IFERROR('N2.4_RIIO3_Risk_Comp'!AB91/'N2.3_RIIO3_Risk_And_Volumes'!AL28,0))</f>
        <v>0</v>
      </c>
      <c r="BH91" s="172">
        <f>IF(IFERROR('N2.4_RIIO3_Risk_Comp'!AC91/'N2.3_RIIO3_Risk_And_Volumes'!AM28,0)&lt;0,"Error",IFERROR('N2.4_RIIO3_Risk_Comp'!AC91/'N2.3_RIIO3_Risk_And_Volumes'!AM28,0))</f>
        <v>0</v>
      </c>
      <c r="BI91" s="172">
        <f>IF(IFERROR('N2.4_RIIO3_Risk_Comp'!AD91/'N2.3_RIIO3_Risk_And_Volumes'!AN28,0)&lt;0,"Error",IFERROR('N2.4_RIIO3_Risk_Comp'!AD91/'N2.3_RIIO3_Risk_And_Volumes'!AN28,0))</f>
        <v>0</v>
      </c>
      <c r="BJ91" s="172">
        <f>IF(IFERROR('N2.4_RIIO3_Risk_Comp'!AE91/'N2.3_RIIO3_Risk_And_Volumes'!AO28,0)&lt;0,"Error",IFERROR('N2.4_RIIO3_Risk_Comp'!AE91/'N2.3_RIIO3_Risk_And_Volumes'!AO28,0))</f>
        <v>0</v>
      </c>
      <c r="BK91" s="172">
        <f>IF(IFERROR('N2.4_RIIO3_Risk_Comp'!AF91/'N2.3_RIIO3_Risk_And_Volumes'!AP28,0)&lt;0,"Error",IFERROR('N2.4_RIIO3_Risk_Comp'!AF91/'N2.3_RIIO3_Risk_And_Volumes'!AP28,0))</f>
        <v>0</v>
      </c>
      <c r="BL91" s="172">
        <f>IF(IFERROR('N2.4_RIIO3_Risk_Comp'!AG91/'N2.3_RIIO3_Risk_And_Volumes'!AQ28,0)&lt;0,"Error",IFERROR('N2.4_RIIO3_Risk_Comp'!AG91/'N2.3_RIIO3_Risk_And_Volumes'!AQ28,0))</f>
        <v>0</v>
      </c>
      <c r="BM91" s="297">
        <f>IF(IFERROR('N2.4_RIIO3_Risk_Comp'!AH91/'N2.3_RIIO3_Risk_And_Volumes'!AR28,0)&lt;0,"Error",IFERROR('N2.4_RIIO3_Risk_Comp'!AH91/'N2.3_RIIO3_Risk_And_Volumes'!AR28,0))</f>
        <v>0</v>
      </c>
      <c r="BO91" s="63">
        <f t="shared" si="14"/>
        <v>0</v>
      </c>
      <c r="BP91" s="63">
        <f t="shared" si="15"/>
        <v>0</v>
      </c>
      <c r="BQ91" s="63">
        <f t="shared" si="16"/>
        <v>0</v>
      </c>
      <c r="BR91" s="63">
        <f>IF(IFERROR(BO91/'N2.3_RIIO3_Risk_And_Volumes'!BN28,0)&lt;0,"Error",IFERROR(BO91/'N2.3_RIIO3_Risk_And_Volumes'!BN28,0))</f>
        <v>0</v>
      </c>
      <c r="BS91" s="63">
        <f>IF(IFERROR('N2.4_RIIO3_Risk_Comp'!BP91/'N2.3_RIIO3_Risk_And_Volumes'!BP28,0)&lt;0,"Error",IFERROR('N2.4_RIIO3_Risk_Comp'!BP91/'N2.3_RIIO3_Risk_And_Volumes'!BP28,0))</f>
        <v>0</v>
      </c>
      <c r="BT91" s="63">
        <f>IF(IFERROR('N2.4_RIIO3_Risk_Comp'!BQ91/'N2.3_RIIO3_Risk_And_Volumes'!BR28,0)&lt;0,"Error",IFERROR('N2.4_RIIO3_Risk_Comp'!BQ91/'N2.3_RIIO3_Risk_And_Volumes'!BR28,0))</f>
        <v>0</v>
      </c>
    </row>
    <row r="92" spans="1:72" hidden="1">
      <c r="A92" t="s">
        <v>972</v>
      </c>
      <c r="B92" s="108" t="s">
        <v>272</v>
      </c>
      <c r="C92" s="144" t="str">
        <f>IF($D$2="ET",VLOOKUP(B92,'N0.7_Lookup_References'!$E$13:$K$71,2,FALSE),IF('N2.1_Network_Risk_Summary'!$C$2="GD",VLOOKUP(B92,'N0.7_Lookup_References'!$E$13:$K$73,4,FALSE),IF($D$2="GT",VLOOKUP(B92,'N0.7_Lookup_References'!$E$13:$K$71,6,FALSE),"")))</f>
        <v>No entry required</v>
      </c>
      <c r="D92" s="53" t="s">
        <v>441</v>
      </c>
      <c r="E92" s="289"/>
      <c r="F92" s="247"/>
      <c r="G92" s="247"/>
      <c r="H92" s="247"/>
      <c r="I92" s="247"/>
      <c r="J92" s="247"/>
      <c r="K92" s="247"/>
      <c r="L92" s="247"/>
      <c r="M92" s="247"/>
      <c r="N92" s="290"/>
      <c r="O92" s="289"/>
      <c r="P92" s="247"/>
      <c r="Q92" s="247"/>
      <c r="R92" s="247"/>
      <c r="S92" s="247"/>
      <c r="T92" s="247"/>
      <c r="U92" s="247"/>
      <c r="V92" s="247"/>
      <c r="W92" s="247"/>
      <c r="X92" s="290"/>
      <c r="Y92" s="289"/>
      <c r="Z92" s="247"/>
      <c r="AA92" s="247"/>
      <c r="AB92" s="247"/>
      <c r="AC92" s="247"/>
      <c r="AD92" s="247"/>
      <c r="AE92" s="247"/>
      <c r="AF92" s="247"/>
      <c r="AG92" s="247"/>
      <c r="AH92" s="290"/>
      <c r="AJ92" s="296">
        <f>IF(IFERROR(E92/'N2.3_RIIO3_Risk_And_Volumes'!E29,0)&lt;0,"Error",IFERROR(E92/'N2.3_RIIO3_Risk_And_Volumes'!E29,0))</f>
        <v>0</v>
      </c>
      <c r="AK92" s="172">
        <f>IF(IFERROR(F92/'N2.3_RIIO3_Risk_And_Volumes'!F29,0)&lt;0,"Error",IFERROR(F92/'N2.3_RIIO3_Risk_And_Volumes'!F29,0))</f>
        <v>0</v>
      </c>
      <c r="AL92" s="172">
        <f>IF(IFERROR(G92/'N2.3_RIIO3_Risk_And_Volumes'!G29,0)&lt;0,"Error",IFERROR(G92/'N2.3_RIIO3_Risk_And_Volumes'!G29,0))</f>
        <v>0</v>
      </c>
      <c r="AM92" s="172">
        <f>IF(IFERROR(H92/'N2.3_RIIO3_Risk_And_Volumes'!H29,0)&lt;0,"Error",IFERROR(H92/'N2.3_RIIO3_Risk_And_Volumes'!H29,0))</f>
        <v>0</v>
      </c>
      <c r="AN92" s="172">
        <f>IF(IFERROR(I92/'N2.3_RIIO3_Risk_And_Volumes'!I29,0)&lt;0,"Error",IFERROR(I92/'N2.3_RIIO3_Risk_And_Volumes'!I29,0))</f>
        <v>0</v>
      </c>
      <c r="AO92" s="172">
        <f>IF(IFERROR(J92/'N2.3_RIIO3_Risk_And_Volumes'!J29,0)&lt;0,"Error",IFERROR(J92/'N2.3_RIIO3_Risk_And_Volumes'!J29,0))</f>
        <v>0</v>
      </c>
      <c r="AP92" s="172">
        <f>IF(IFERROR(K92/'N2.3_RIIO3_Risk_And_Volumes'!K29,0)&lt;0,"Error",IFERROR(K92/'N2.3_RIIO3_Risk_And_Volumes'!K29,0))</f>
        <v>0</v>
      </c>
      <c r="AQ92" s="172">
        <f>IF(IFERROR(L92/'N2.3_RIIO3_Risk_And_Volumes'!L29,0)&lt;0,"Error",IFERROR(L92/'N2.3_RIIO3_Risk_And_Volumes'!L29,0))</f>
        <v>0</v>
      </c>
      <c r="AR92" s="172">
        <f>IF(IFERROR(M92/'N2.3_RIIO3_Risk_And_Volumes'!M29,0)&lt;0,"Error",IFERROR(M92/'N2.3_RIIO3_Risk_And_Volumes'!M29,0))</f>
        <v>0</v>
      </c>
      <c r="AS92" s="297">
        <f>IF(IFERROR(N92/'N2.3_RIIO3_Risk_And_Volumes'!N29,0)&lt;0,"Error",IFERROR(N92/'N2.3_RIIO3_Risk_And_Volumes'!N29,0))</f>
        <v>0</v>
      </c>
      <c r="AT92" s="296">
        <f>IF(IFERROR('N2.4_RIIO3_Risk_Comp'!O92/'N2.3_RIIO3_Risk_And_Volumes'!O29,0)&lt;0,"Error",IFERROR('N2.4_RIIO3_Risk_Comp'!O92/'N2.3_RIIO3_Risk_And_Volumes'!O29,0))</f>
        <v>0</v>
      </c>
      <c r="AU92" s="172">
        <f>IF(IFERROR('N2.4_RIIO3_Risk_Comp'!P92/'N2.3_RIIO3_Risk_And_Volumes'!P29,0)&lt;0,"Error",IFERROR('N2.4_RIIO3_Risk_Comp'!P92/'N2.3_RIIO3_Risk_And_Volumes'!P29,0))</f>
        <v>0</v>
      </c>
      <c r="AV92" s="172">
        <f>IF(IFERROR('N2.4_RIIO3_Risk_Comp'!Q92/'N2.3_RIIO3_Risk_And_Volumes'!Q29,0)&lt;0,"Error",IFERROR('N2.4_RIIO3_Risk_Comp'!Q92/'N2.3_RIIO3_Risk_And_Volumes'!Q29,0))</f>
        <v>0</v>
      </c>
      <c r="AW92" s="172">
        <f>IF(IFERROR('N2.4_RIIO3_Risk_Comp'!R92/'N2.3_RIIO3_Risk_And_Volumes'!R29,0)&lt;0,"Error",IFERROR('N2.4_RIIO3_Risk_Comp'!R92/'N2.3_RIIO3_Risk_And_Volumes'!R29,0))</f>
        <v>0</v>
      </c>
      <c r="AX92" s="172">
        <f>IF(IFERROR('N2.4_RIIO3_Risk_Comp'!S92/'N2.3_RIIO3_Risk_And_Volumes'!S29,0)&lt;0,"Error",IFERROR('N2.4_RIIO3_Risk_Comp'!S92/'N2.3_RIIO3_Risk_And_Volumes'!S29,0))</f>
        <v>0</v>
      </c>
      <c r="AY92" s="172">
        <f>IF(IFERROR('N2.4_RIIO3_Risk_Comp'!T92/'N2.3_RIIO3_Risk_And_Volumes'!T29,0)&lt;0,"Error",IFERROR('N2.4_RIIO3_Risk_Comp'!T92/'N2.3_RIIO3_Risk_And_Volumes'!T29,0))</f>
        <v>0</v>
      </c>
      <c r="AZ92" s="172">
        <f>IF(IFERROR('N2.4_RIIO3_Risk_Comp'!U92/'N2.3_RIIO3_Risk_And_Volumes'!U29,0)&lt;0,"Error",IFERROR('N2.4_RIIO3_Risk_Comp'!U92/'N2.3_RIIO3_Risk_And_Volumes'!U29,0))</f>
        <v>0</v>
      </c>
      <c r="BA92" s="172">
        <f>IF(IFERROR('N2.4_RIIO3_Risk_Comp'!V92/'N2.3_RIIO3_Risk_And_Volumes'!V29,0)&lt;0,"Error",IFERROR('N2.4_RIIO3_Risk_Comp'!V92/'N2.3_RIIO3_Risk_And_Volumes'!V29,0))</f>
        <v>0</v>
      </c>
      <c r="BB92" s="172">
        <f>IF(IFERROR('N2.4_RIIO3_Risk_Comp'!W92/'N2.3_RIIO3_Risk_And_Volumes'!W29,0)&lt;0,"Error",IFERROR('N2.4_RIIO3_Risk_Comp'!W92/'N2.3_RIIO3_Risk_And_Volumes'!W29,0))</f>
        <v>0</v>
      </c>
      <c r="BC92" s="303">
        <f>IF(IFERROR('N2.4_RIIO3_Risk_Comp'!X92/'N2.3_RIIO3_Risk_And_Volumes'!X29,0)&lt;0,"Error",IFERROR('N2.4_RIIO3_Risk_Comp'!X92/'N2.3_RIIO3_Risk_And_Volumes'!X29,0))</f>
        <v>0</v>
      </c>
      <c r="BD92" s="296">
        <f>IF(IFERROR('N2.4_RIIO3_Risk_Comp'!Y92/'N2.3_RIIO3_Risk_And_Volumes'!AI29,0)&lt;0,"Error",IFERROR('N2.4_RIIO3_Risk_Comp'!Y92/'N2.3_RIIO3_Risk_And_Volumes'!AI29,0))</f>
        <v>0</v>
      </c>
      <c r="BE92" s="172">
        <f>IF(IFERROR('N2.4_RIIO3_Risk_Comp'!Z92/'N2.3_RIIO3_Risk_And_Volumes'!AJ29,0)&lt;0,"Error",IFERROR('N2.4_RIIO3_Risk_Comp'!Z92/'N2.3_RIIO3_Risk_And_Volumes'!AJ29,0))</f>
        <v>0</v>
      </c>
      <c r="BF92" s="172">
        <f>IF(IFERROR('N2.4_RIIO3_Risk_Comp'!AA92/'N2.3_RIIO3_Risk_And_Volumes'!AK29,0)&lt;0,"Error",IFERROR('N2.4_RIIO3_Risk_Comp'!AA92/'N2.3_RIIO3_Risk_And_Volumes'!AK29,0))</f>
        <v>0</v>
      </c>
      <c r="BG92" s="172">
        <f>IF(IFERROR('N2.4_RIIO3_Risk_Comp'!AB92/'N2.3_RIIO3_Risk_And_Volumes'!AL29,0)&lt;0,"Error",IFERROR('N2.4_RIIO3_Risk_Comp'!AB92/'N2.3_RIIO3_Risk_And_Volumes'!AL29,0))</f>
        <v>0</v>
      </c>
      <c r="BH92" s="172">
        <f>IF(IFERROR('N2.4_RIIO3_Risk_Comp'!AC92/'N2.3_RIIO3_Risk_And_Volumes'!AM29,0)&lt;0,"Error",IFERROR('N2.4_RIIO3_Risk_Comp'!AC92/'N2.3_RIIO3_Risk_And_Volumes'!AM29,0))</f>
        <v>0</v>
      </c>
      <c r="BI92" s="172">
        <f>IF(IFERROR('N2.4_RIIO3_Risk_Comp'!AD92/'N2.3_RIIO3_Risk_And_Volumes'!AN29,0)&lt;0,"Error",IFERROR('N2.4_RIIO3_Risk_Comp'!AD92/'N2.3_RIIO3_Risk_And_Volumes'!AN29,0))</f>
        <v>0</v>
      </c>
      <c r="BJ92" s="172">
        <f>IF(IFERROR('N2.4_RIIO3_Risk_Comp'!AE92/'N2.3_RIIO3_Risk_And_Volumes'!AO29,0)&lt;0,"Error",IFERROR('N2.4_RIIO3_Risk_Comp'!AE92/'N2.3_RIIO3_Risk_And_Volumes'!AO29,0))</f>
        <v>0</v>
      </c>
      <c r="BK92" s="172">
        <f>IF(IFERROR('N2.4_RIIO3_Risk_Comp'!AF92/'N2.3_RIIO3_Risk_And_Volumes'!AP29,0)&lt;0,"Error",IFERROR('N2.4_RIIO3_Risk_Comp'!AF92/'N2.3_RIIO3_Risk_And_Volumes'!AP29,0))</f>
        <v>0</v>
      </c>
      <c r="BL92" s="172">
        <f>IF(IFERROR('N2.4_RIIO3_Risk_Comp'!AG92/'N2.3_RIIO3_Risk_And_Volumes'!AQ29,0)&lt;0,"Error",IFERROR('N2.4_RIIO3_Risk_Comp'!AG92/'N2.3_RIIO3_Risk_And_Volumes'!AQ29,0))</f>
        <v>0</v>
      </c>
      <c r="BM92" s="297">
        <f>IF(IFERROR('N2.4_RIIO3_Risk_Comp'!AH92/'N2.3_RIIO3_Risk_And_Volumes'!AR29,0)&lt;0,"Error",IFERROR('N2.4_RIIO3_Risk_Comp'!AH92/'N2.3_RIIO3_Risk_And_Volumes'!AR29,0))</f>
        <v>0</v>
      </c>
      <c r="BO92" s="63">
        <f t="shared" si="14"/>
        <v>0</v>
      </c>
      <c r="BP92" s="63">
        <f t="shared" si="15"/>
        <v>0</v>
      </c>
      <c r="BQ92" s="63">
        <f t="shared" si="16"/>
        <v>0</v>
      </c>
      <c r="BR92" s="63">
        <f>IF(IFERROR(BO92/'N2.3_RIIO3_Risk_And_Volumes'!BN29,0)&lt;0,"Error",IFERROR(BO92/'N2.3_RIIO3_Risk_And_Volumes'!BN29,0))</f>
        <v>0</v>
      </c>
      <c r="BS92" s="63">
        <f>IF(IFERROR('N2.4_RIIO3_Risk_Comp'!BP92/'N2.3_RIIO3_Risk_And_Volumes'!BP29,0)&lt;0,"Error",IFERROR('N2.4_RIIO3_Risk_Comp'!BP92/'N2.3_RIIO3_Risk_And_Volumes'!BP29,0))</f>
        <v>0</v>
      </c>
      <c r="BT92" s="63">
        <f>IF(IFERROR('N2.4_RIIO3_Risk_Comp'!BQ92/'N2.3_RIIO3_Risk_And_Volumes'!BR29,0)&lt;0,"Error",IFERROR('N2.4_RIIO3_Risk_Comp'!BQ92/'N2.3_RIIO3_Risk_And_Volumes'!BR29,0))</f>
        <v>0</v>
      </c>
    </row>
    <row r="93" spans="1:72" hidden="1">
      <c r="A93" t="s">
        <v>972</v>
      </c>
      <c r="B93" s="108" t="s">
        <v>276</v>
      </c>
      <c r="C93" s="144" t="str">
        <f>IF($D$2="ET",VLOOKUP(B93,'N0.7_Lookup_References'!$E$13:$K$71,2,FALSE),IF('N2.1_Network_Risk_Summary'!$C$2="GD",VLOOKUP(B93,'N0.7_Lookup_References'!$E$13:$K$73,4,FALSE),IF($D$2="GT",VLOOKUP(B93,'N0.7_Lookup_References'!$E$13:$K$71,6,FALSE),"")))</f>
        <v>No entry required</v>
      </c>
      <c r="D93" s="53" t="s">
        <v>441</v>
      </c>
      <c r="E93" s="289"/>
      <c r="F93" s="247"/>
      <c r="G93" s="247"/>
      <c r="H93" s="247"/>
      <c r="I93" s="247"/>
      <c r="J93" s="247"/>
      <c r="K93" s="247"/>
      <c r="L93" s="247"/>
      <c r="M93" s="247"/>
      <c r="N93" s="290"/>
      <c r="O93" s="289"/>
      <c r="P93" s="247"/>
      <c r="Q93" s="247"/>
      <c r="R93" s="247"/>
      <c r="S93" s="247"/>
      <c r="T93" s="247"/>
      <c r="U93" s="247"/>
      <c r="V93" s="247"/>
      <c r="W93" s="247"/>
      <c r="X93" s="290"/>
      <c r="Y93" s="289"/>
      <c r="Z93" s="247"/>
      <c r="AA93" s="247"/>
      <c r="AB93" s="247"/>
      <c r="AC93" s="247"/>
      <c r="AD93" s="247"/>
      <c r="AE93" s="247"/>
      <c r="AF93" s="247"/>
      <c r="AG93" s="247"/>
      <c r="AH93" s="290"/>
      <c r="AJ93" s="296">
        <f>IF(IFERROR(E93/'N2.3_RIIO3_Risk_And_Volumes'!E30,0)&lt;0,"Error",IFERROR(E93/'N2.3_RIIO3_Risk_And_Volumes'!E30,0))</f>
        <v>0</v>
      </c>
      <c r="AK93" s="172">
        <f>IF(IFERROR(F93/'N2.3_RIIO3_Risk_And_Volumes'!F30,0)&lt;0,"Error",IFERROR(F93/'N2.3_RIIO3_Risk_And_Volumes'!F30,0))</f>
        <v>0</v>
      </c>
      <c r="AL93" s="172">
        <f>IF(IFERROR(G93/'N2.3_RIIO3_Risk_And_Volumes'!G30,0)&lt;0,"Error",IFERROR(G93/'N2.3_RIIO3_Risk_And_Volumes'!G30,0))</f>
        <v>0</v>
      </c>
      <c r="AM93" s="172">
        <f>IF(IFERROR(H93/'N2.3_RIIO3_Risk_And_Volumes'!H30,0)&lt;0,"Error",IFERROR(H93/'N2.3_RIIO3_Risk_And_Volumes'!H30,0))</f>
        <v>0</v>
      </c>
      <c r="AN93" s="172">
        <f>IF(IFERROR(I93/'N2.3_RIIO3_Risk_And_Volumes'!I30,0)&lt;0,"Error",IFERROR(I93/'N2.3_RIIO3_Risk_And_Volumes'!I30,0))</f>
        <v>0</v>
      </c>
      <c r="AO93" s="172">
        <f>IF(IFERROR(J93/'N2.3_RIIO3_Risk_And_Volumes'!J30,0)&lt;0,"Error",IFERROR(J93/'N2.3_RIIO3_Risk_And_Volumes'!J30,0))</f>
        <v>0</v>
      </c>
      <c r="AP93" s="172">
        <f>IF(IFERROR(K93/'N2.3_RIIO3_Risk_And_Volumes'!K30,0)&lt;0,"Error",IFERROR(K93/'N2.3_RIIO3_Risk_And_Volumes'!K30,0))</f>
        <v>0</v>
      </c>
      <c r="AQ93" s="172">
        <f>IF(IFERROR(L93/'N2.3_RIIO3_Risk_And_Volumes'!L30,0)&lt;0,"Error",IFERROR(L93/'N2.3_RIIO3_Risk_And_Volumes'!L30,0))</f>
        <v>0</v>
      </c>
      <c r="AR93" s="172">
        <f>IF(IFERROR(M93/'N2.3_RIIO3_Risk_And_Volumes'!M30,0)&lt;0,"Error",IFERROR(M93/'N2.3_RIIO3_Risk_And_Volumes'!M30,0))</f>
        <v>0</v>
      </c>
      <c r="AS93" s="297">
        <f>IF(IFERROR(N93/'N2.3_RIIO3_Risk_And_Volumes'!N30,0)&lt;0,"Error",IFERROR(N93/'N2.3_RIIO3_Risk_And_Volumes'!N30,0))</f>
        <v>0</v>
      </c>
      <c r="AT93" s="296">
        <f>IF(IFERROR('N2.4_RIIO3_Risk_Comp'!O93/'N2.3_RIIO3_Risk_And_Volumes'!O30,0)&lt;0,"Error",IFERROR('N2.4_RIIO3_Risk_Comp'!O93/'N2.3_RIIO3_Risk_And_Volumes'!O30,0))</f>
        <v>0</v>
      </c>
      <c r="AU93" s="172">
        <f>IF(IFERROR('N2.4_RIIO3_Risk_Comp'!P93/'N2.3_RIIO3_Risk_And_Volumes'!P30,0)&lt;0,"Error",IFERROR('N2.4_RIIO3_Risk_Comp'!P93/'N2.3_RIIO3_Risk_And_Volumes'!P30,0))</f>
        <v>0</v>
      </c>
      <c r="AV93" s="172">
        <f>IF(IFERROR('N2.4_RIIO3_Risk_Comp'!Q93/'N2.3_RIIO3_Risk_And_Volumes'!Q30,0)&lt;0,"Error",IFERROR('N2.4_RIIO3_Risk_Comp'!Q93/'N2.3_RIIO3_Risk_And_Volumes'!Q30,0))</f>
        <v>0</v>
      </c>
      <c r="AW93" s="172">
        <f>IF(IFERROR('N2.4_RIIO3_Risk_Comp'!R93/'N2.3_RIIO3_Risk_And_Volumes'!R30,0)&lt;0,"Error",IFERROR('N2.4_RIIO3_Risk_Comp'!R93/'N2.3_RIIO3_Risk_And_Volumes'!R30,0))</f>
        <v>0</v>
      </c>
      <c r="AX93" s="172">
        <f>IF(IFERROR('N2.4_RIIO3_Risk_Comp'!S93/'N2.3_RIIO3_Risk_And_Volumes'!S30,0)&lt;0,"Error",IFERROR('N2.4_RIIO3_Risk_Comp'!S93/'N2.3_RIIO3_Risk_And_Volumes'!S30,0))</f>
        <v>0</v>
      </c>
      <c r="AY93" s="172">
        <f>IF(IFERROR('N2.4_RIIO3_Risk_Comp'!T93/'N2.3_RIIO3_Risk_And_Volumes'!T30,0)&lt;0,"Error",IFERROR('N2.4_RIIO3_Risk_Comp'!T93/'N2.3_RIIO3_Risk_And_Volumes'!T30,0))</f>
        <v>0</v>
      </c>
      <c r="AZ93" s="172">
        <f>IF(IFERROR('N2.4_RIIO3_Risk_Comp'!U93/'N2.3_RIIO3_Risk_And_Volumes'!U30,0)&lt;0,"Error",IFERROR('N2.4_RIIO3_Risk_Comp'!U93/'N2.3_RIIO3_Risk_And_Volumes'!U30,0))</f>
        <v>0</v>
      </c>
      <c r="BA93" s="172">
        <f>IF(IFERROR('N2.4_RIIO3_Risk_Comp'!V93/'N2.3_RIIO3_Risk_And_Volumes'!V30,0)&lt;0,"Error",IFERROR('N2.4_RIIO3_Risk_Comp'!V93/'N2.3_RIIO3_Risk_And_Volumes'!V30,0))</f>
        <v>0</v>
      </c>
      <c r="BB93" s="172">
        <f>IF(IFERROR('N2.4_RIIO3_Risk_Comp'!W93/'N2.3_RIIO3_Risk_And_Volumes'!W30,0)&lt;0,"Error",IFERROR('N2.4_RIIO3_Risk_Comp'!W93/'N2.3_RIIO3_Risk_And_Volumes'!W30,0))</f>
        <v>0</v>
      </c>
      <c r="BC93" s="303">
        <f>IF(IFERROR('N2.4_RIIO3_Risk_Comp'!X93/'N2.3_RIIO3_Risk_And_Volumes'!X30,0)&lt;0,"Error",IFERROR('N2.4_RIIO3_Risk_Comp'!X93/'N2.3_RIIO3_Risk_And_Volumes'!X30,0))</f>
        <v>0</v>
      </c>
      <c r="BD93" s="296">
        <f>IF(IFERROR('N2.4_RIIO3_Risk_Comp'!Y93/'N2.3_RIIO3_Risk_And_Volumes'!AI30,0)&lt;0,"Error",IFERROR('N2.4_RIIO3_Risk_Comp'!Y93/'N2.3_RIIO3_Risk_And_Volumes'!AI30,0))</f>
        <v>0</v>
      </c>
      <c r="BE93" s="172">
        <f>IF(IFERROR('N2.4_RIIO3_Risk_Comp'!Z93/'N2.3_RIIO3_Risk_And_Volumes'!AJ30,0)&lt;0,"Error",IFERROR('N2.4_RIIO3_Risk_Comp'!Z93/'N2.3_RIIO3_Risk_And_Volumes'!AJ30,0))</f>
        <v>0</v>
      </c>
      <c r="BF93" s="172">
        <f>IF(IFERROR('N2.4_RIIO3_Risk_Comp'!AA93/'N2.3_RIIO3_Risk_And_Volumes'!AK30,0)&lt;0,"Error",IFERROR('N2.4_RIIO3_Risk_Comp'!AA93/'N2.3_RIIO3_Risk_And_Volumes'!AK30,0))</f>
        <v>0</v>
      </c>
      <c r="BG93" s="172">
        <f>IF(IFERROR('N2.4_RIIO3_Risk_Comp'!AB93/'N2.3_RIIO3_Risk_And_Volumes'!AL30,0)&lt;0,"Error",IFERROR('N2.4_RIIO3_Risk_Comp'!AB93/'N2.3_RIIO3_Risk_And_Volumes'!AL30,0))</f>
        <v>0</v>
      </c>
      <c r="BH93" s="172">
        <f>IF(IFERROR('N2.4_RIIO3_Risk_Comp'!AC93/'N2.3_RIIO3_Risk_And_Volumes'!AM30,0)&lt;0,"Error",IFERROR('N2.4_RIIO3_Risk_Comp'!AC93/'N2.3_RIIO3_Risk_And_Volumes'!AM30,0))</f>
        <v>0</v>
      </c>
      <c r="BI93" s="172">
        <f>IF(IFERROR('N2.4_RIIO3_Risk_Comp'!AD93/'N2.3_RIIO3_Risk_And_Volumes'!AN30,0)&lt;0,"Error",IFERROR('N2.4_RIIO3_Risk_Comp'!AD93/'N2.3_RIIO3_Risk_And_Volumes'!AN30,0))</f>
        <v>0</v>
      </c>
      <c r="BJ93" s="172">
        <f>IF(IFERROR('N2.4_RIIO3_Risk_Comp'!AE93/'N2.3_RIIO3_Risk_And_Volumes'!AO30,0)&lt;0,"Error",IFERROR('N2.4_RIIO3_Risk_Comp'!AE93/'N2.3_RIIO3_Risk_And_Volumes'!AO30,0))</f>
        <v>0</v>
      </c>
      <c r="BK93" s="172">
        <f>IF(IFERROR('N2.4_RIIO3_Risk_Comp'!AF93/'N2.3_RIIO3_Risk_And_Volumes'!AP30,0)&lt;0,"Error",IFERROR('N2.4_RIIO3_Risk_Comp'!AF93/'N2.3_RIIO3_Risk_And_Volumes'!AP30,0))</f>
        <v>0</v>
      </c>
      <c r="BL93" s="172">
        <f>IF(IFERROR('N2.4_RIIO3_Risk_Comp'!AG93/'N2.3_RIIO3_Risk_And_Volumes'!AQ30,0)&lt;0,"Error",IFERROR('N2.4_RIIO3_Risk_Comp'!AG93/'N2.3_RIIO3_Risk_And_Volumes'!AQ30,0))</f>
        <v>0</v>
      </c>
      <c r="BM93" s="297">
        <f>IF(IFERROR('N2.4_RIIO3_Risk_Comp'!AH93/'N2.3_RIIO3_Risk_And_Volumes'!AR30,0)&lt;0,"Error",IFERROR('N2.4_RIIO3_Risk_Comp'!AH93/'N2.3_RIIO3_Risk_And_Volumes'!AR30,0))</f>
        <v>0</v>
      </c>
      <c r="BO93" s="63">
        <f t="shared" si="14"/>
        <v>0</v>
      </c>
      <c r="BP93" s="63">
        <f t="shared" si="15"/>
        <v>0</v>
      </c>
      <c r="BQ93" s="63">
        <f t="shared" si="16"/>
        <v>0</v>
      </c>
      <c r="BR93" s="63">
        <f>IF(IFERROR(BO93/'N2.3_RIIO3_Risk_And_Volumes'!BN30,0)&lt;0,"Error",IFERROR(BO93/'N2.3_RIIO3_Risk_And_Volumes'!BN30,0))</f>
        <v>0</v>
      </c>
      <c r="BS93" s="63">
        <f>IF(IFERROR('N2.4_RIIO3_Risk_Comp'!BP93/'N2.3_RIIO3_Risk_And_Volumes'!BP30,0)&lt;0,"Error",IFERROR('N2.4_RIIO3_Risk_Comp'!BP93/'N2.3_RIIO3_Risk_And_Volumes'!BP30,0))</f>
        <v>0</v>
      </c>
      <c r="BT93" s="63">
        <f>IF(IFERROR('N2.4_RIIO3_Risk_Comp'!BQ93/'N2.3_RIIO3_Risk_And_Volumes'!BR30,0)&lt;0,"Error",IFERROR('N2.4_RIIO3_Risk_Comp'!BQ93/'N2.3_RIIO3_Risk_And_Volumes'!BR30,0))</f>
        <v>0</v>
      </c>
    </row>
    <row r="94" spans="1:72" hidden="1">
      <c r="A94" t="s">
        <v>972</v>
      </c>
      <c r="B94" s="108" t="s">
        <v>280</v>
      </c>
      <c r="C94" s="144" t="str">
        <f>IF($D$2="ET",VLOOKUP(B94,'N0.7_Lookup_References'!$E$13:$K$71,2,FALSE),IF('N2.1_Network_Risk_Summary'!$C$2="GD",VLOOKUP(B94,'N0.7_Lookup_References'!$E$13:$K$73,4,FALSE),IF($D$2="GT",VLOOKUP(B94,'N0.7_Lookup_References'!$E$13:$K$71,6,FALSE),"")))</f>
        <v>No entry required</v>
      </c>
      <c r="D94" s="53" t="s">
        <v>441</v>
      </c>
      <c r="E94" s="289"/>
      <c r="F94" s="247"/>
      <c r="G94" s="247"/>
      <c r="H94" s="247"/>
      <c r="I94" s="247"/>
      <c r="J94" s="247"/>
      <c r="K94" s="247"/>
      <c r="L94" s="247"/>
      <c r="M94" s="247"/>
      <c r="N94" s="290"/>
      <c r="O94" s="289"/>
      <c r="P94" s="247"/>
      <c r="Q94" s="247"/>
      <c r="R94" s="247"/>
      <c r="S94" s="247"/>
      <c r="T94" s="247"/>
      <c r="U94" s="247"/>
      <c r="V94" s="247"/>
      <c r="W94" s="247"/>
      <c r="X94" s="290"/>
      <c r="Y94" s="289"/>
      <c r="Z94" s="247"/>
      <c r="AA94" s="247"/>
      <c r="AB94" s="247"/>
      <c r="AC94" s="247"/>
      <c r="AD94" s="247"/>
      <c r="AE94" s="247"/>
      <c r="AF94" s="247"/>
      <c r="AG94" s="247"/>
      <c r="AH94" s="290"/>
      <c r="AJ94" s="296">
        <f>IF(IFERROR(E94/'N2.3_RIIO3_Risk_And_Volumes'!E31,0)&lt;0,"Error",IFERROR(E94/'N2.3_RIIO3_Risk_And_Volumes'!E31,0))</f>
        <v>0</v>
      </c>
      <c r="AK94" s="172">
        <f>IF(IFERROR(F94/'N2.3_RIIO3_Risk_And_Volumes'!F31,0)&lt;0,"Error",IFERROR(F94/'N2.3_RIIO3_Risk_And_Volumes'!F31,0))</f>
        <v>0</v>
      </c>
      <c r="AL94" s="172">
        <f>IF(IFERROR(G94/'N2.3_RIIO3_Risk_And_Volumes'!G31,0)&lt;0,"Error",IFERROR(G94/'N2.3_RIIO3_Risk_And_Volumes'!G31,0))</f>
        <v>0</v>
      </c>
      <c r="AM94" s="172">
        <f>IF(IFERROR(H94/'N2.3_RIIO3_Risk_And_Volumes'!H31,0)&lt;0,"Error",IFERROR(H94/'N2.3_RIIO3_Risk_And_Volumes'!H31,0))</f>
        <v>0</v>
      </c>
      <c r="AN94" s="172">
        <f>IF(IFERROR(I94/'N2.3_RIIO3_Risk_And_Volumes'!I31,0)&lt;0,"Error",IFERROR(I94/'N2.3_RIIO3_Risk_And_Volumes'!I31,0))</f>
        <v>0</v>
      </c>
      <c r="AO94" s="172">
        <f>IF(IFERROR(J94/'N2.3_RIIO3_Risk_And_Volumes'!J31,0)&lt;0,"Error",IFERROR(J94/'N2.3_RIIO3_Risk_And_Volumes'!J31,0))</f>
        <v>0</v>
      </c>
      <c r="AP94" s="172">
        <f>IF(IFERROR(K94/'N2.3_RIIO3_Risk_And_Volumes'!K31,0)&lt;0,"Error",IFERROR(K94/'N2.3_RIIO3_Risk_And_Volumes'!K31,0))</f>
        <v>0</v>
      </c>
      <c r="AQ94" s="172">
        <f>IF(IFERROR(L94/'N2.3_RIIO3_Risk_And_Volumes'!L31,0)&lt;0,"Error",IFERROR(L94/'N2.3_RIIO3_Risk_And_Volumes'!L31,0))</f>
        <v>0</v>
      </c>
      <c r="AR94" s="172">
        <f>IF(IFERROR(M94/'N2.3_RIIO3_Risk_And_Volumes'!M31,0)&lt;0,"Error",IFERROR(M94/'N2.3_RIIO3_Risk_And_Volumes'!M31,0))</f>
        <v>0</v>
      </c>
      <c r="AS94" s="297">
        <f>IF(IFERROR(N94/'N2.3_RIIO3_Risk_And_Volumes'!N31,0)&lt;0,"Error",IFERROR(N94/'N2.3_RIIO3_Risk_And_Volumes'!N31,0))</f>
        <v>0</v>
      </c>
      <c r="AT94" s="296">
        <f>IF(IFERROR('N2.4_RIIO3_Risk_Comp'!O94/'N2.3_RIIO3_Risk_And_Volumes'!O31,0)&lt;0,"Error",IFERROR('N2.4_RIIO3_Risk_Comp'!O94/'N2.3_RIIO3_Risk_And_Volumes'!O31,0))</f>
        <v>0</v>
      </c>
      <c r="AU94" s="172">
        <f>IF(IFERROR('N2.4_RIIO3_Risk_Comp'!P94/'N2.3_RIIO3_Risk_And_Volumes'!P31,0)&lt;0,"Error",IFERROR('N2.4_RIIO3_Risk_Comp'!P94/'N2.3_RIIO3_Risk_And_Volumes'!P31,0))</f>
        <v>0</v>
      </c>
      <c r="AV94" s="172">
        <f>IF(IFERROR('N2.4_RIIO3_Risk_Comp'!Q94/'N2.3_RIIO3_Risk_And_Volumes'!Q31,0)&lt;0,"Error",IFERROR('N2.4_RIIO3_Risk_Comp'!Q94/'N2.3_RIIO3_Risk_And_Volumes'!Q31,0))</f>
        <v>0</v>
      </c>
      <c r="AW94" s="172">
        <f>IF(IFERROR('N2.4_RIIO3_Risk_Comp'!R94/'N2.3_RIIO3_Risk_And_Volumes'!R31,0)&lt;0,"Error",IFERROR('N2.4_RIIO3_Risk_Comp'!R94/'N2.3_RIIO3_Risk_And_Volumes'!R31,0))</f>
        <v>0</v>
      </c>
      <c r="AX94" s="172">
        <f>IF(IFERROR('N2.4_RIIO3_Risk_Comp'!S94/'N2.3_RIIO3_Risk_And_Volumes'!S31,0)&lt;0,"Error",IFERROR('N2.4_RIIO3_Risk_Comp'!S94/'N2.3_RIIO3_Risk_And_Volumes'!S31,0))</f>
        <v>0</v>
      </c>
      <c r="AY94" s="172">
        <f>IF(IFERROR('N2.4_RIIO3_Risk_Comp'!T94/'N2.3_RIIO3_Risk_And_Volumes'!T31,0)&lt;0,"Error",IFERROR('N2.4_RIIO3_Risk_Comp'!T94/'N2.3_RIIO3_Risk_And_Volumes'!T31,0))</f>
        <v>0</v>
      </c>
      <c r="AZ94" s="172">
        <f>IF(IFERROR('N2.4_RIIO3_Risk_Comp'!U94/'N2.3_RIIO3_Risk_And_Volumes'!U31,0)&lt;0,"Error",IFERROR('N2.4_RIIO3_Risk_Comp'!U94/'N2.3_RIIO3_Risk_And_Volumes'!U31,0))</f>
        <v>0</v>
      </c>
      <c r="BA94" s="172">
        <f>IF(IFERROR('N2.4_RIIO3_Risk_Comp'!V94/'N2.3_RIIO3_Risk_And_Volumes'!V31,0)&lt;0,"Error",IFERROR('N2.4_RIIO3_Risk_Comp'!V94/'N2.3_RIIO3_Risk_And_Volumes'!V31,0))</f>
        <v>0</v>
      </c>
      <c r="BB94" s="172">
        <f>IF(IFERROR('N2.4_RIIO3_Risk_Comp'!W94/'N2.3_RIIO3_Risk_And_Volumes'!W31,0)&lt;0,"Error",IFERROR('N2.4_RIIO3_Risk_Comp'!W94/'N2.3_RIIO3_Risk_And_Volumes'!W31,0))</f>
        <v>0</v>
      </c>
      <c r="BC94" s="303">
        <f>IF(IFERROR('N2.4_RIIO3_Risk_Comp'!X94/'N2.3_RIIO3_Risk_And_Volumes'!X31,0)&lt;0,"Error",IFERROR('N2.4_RIIO3_Risk_Comp'!X94/'N2.3_RIIO3_Risk_And_Volumes'!X31,0))</f>
        <v>0</v>
      </c>
      <c r="BD94" s="296">
        <f>IF(IFERROR('N2.4_RIIO3_Risk_Comp'!Y94/'N2.3_RIIO3_Risk_And_Volumes'!AI31,0)&lt;0,"Error",IFERROR('N2.4_RIIO3_Risk_Comp'!Y94/'N2.3_RIIO3_Risk_And_Volumes'!AI31,0))</f>
        <v>0</v>
      </c>
      <c r="BE94" s="172">
        <f>IF(IFERROR('N2.4_RIIO3_Risk_Comp'!Z94/'N2.3_RIIO3_Risk_And_Volumes'!AJ31,0)&lt;0,"Error",IFERROR('N2.4_RIIO3_Risk_Comp'!Z94/'N2.3_RIIO3_Risk_And_Volumes'!AJ31,0))</f>
        <v>0</v>
      </c>
      <c r="BF94" s="172">
        <f>IF(IFERROR('N2.4_RIIO3_Risk_Comp'!AA94/'N2.3_RIIO3_Risk_And_Volumes'!AK31,0)&lt;0,"Error",IFERROR('N2.4_RIIO3_Risk_Comp'!AA94/'N2.3_RIIO3_Risk_And_Volumes'!AK31,0))</f>
        <v>0</v>
      </c>
      <c r="BG94" s="172">
        <f>IF(IFERROR('N2.4_RIIO3_Risk_Comp'!AB94/'N2.3_RIIO3_Risk_And_Volumes'!AL31,0)&lt;0,"Error",IFERROR('N2.4_RIIO3_Risk_Comp'!AB94/'N2.3_RIIO3_Risk_And_Volumes'!AL31,0))</f>
        <v>0</v>
      </c>
      <c r="BH94" s="172">
        <f>IF(IFERROR('N2.4_RIIO3_Risk_Comp'!AC94/'N2.3_RIIO3_Risk_And_Volumes'!AM31,0)&lt;0,"Error",IFERROR('N2.4_RIIO3_Risk_Comp'!AC94/'N2.3_RIIO3_Risk_And_Volumes'!AM31,0))</f>
        <v>0</v>
      </c>
      <c r="BI94" s="172">
        <f>IF(IFERROR('N2.4_RIIO3_Risk_Comp'!AD94/'N2.3_RIIO3_Risk_And_Volumes'!AN31,0)&lt;0,"Error",IFERROR('N2.4_RIIO3_Risk_Comp'!AD94/'N2.3_RIIO3_Risk_And_Volumes'!AN31,0))</f>
        <v>0</v>
      </c>
      <c r="BJ94" s="172">
        <f>IF(IFERROR('N2.4_RIIO3_Risk_Comp'!AE94/'N2.3_RIIO3_Risk_And_Volumes'!AO31,0)&lt;0,"Error",IFERROR('N2.4_RIIO3_Risk_Comp'!AE94/'N2.3_RIIO3_Risk_And_Volumes'!AO31,0))</f>
        <v>0</v>
      </c>
      <c r="BK94" s="172">
        <f>IF(IFERROR('N2.4_RIIO3_Risk_Comp'!AF94/'N2.3_RIIO3_Risk_And_Volumes'!AP31,0)&lt;0,"Error",IFERROR('N2.4_RIIO3_Risk_Comp'!AF94/'N2.3_RIIO3_Risk_And_Volumes'!AP31,0))</f>
        <v>0</v>
      </c>
      <c r="BL94" s="172">
        <f>IF(IFERROR('N2.4_RIIO3_Risk_Comp'!AG94/'N2.3_RIIO3_Risk_And_Volumes'!AQ31,0)&lt;0,"Error",IFERROR('N2.4_RIIO3_Risk_Comp'!AG94/'N2.3_RIIO3_Risk_And_Volumes'!AQ31,0))</f>
        <v>0</v>
      </c>
      <c r="BM94" s="297">
        <f>IF(IFERROR('N2.4_RIIO3_Risk_Comp'!AH94/'N2.3_RIIO3_Risk_And_Volumes'!AR31,0)&lt;0,"Error",IFERROR('N2.4_RIIO3_Risk_Comp'!AH94/'N2.3_RIIO3_Risk_And_Volumes'!AR31,0))</f>
        <v>0</v>
      </c>
      <c r="BO94" s="63">
        <f t="shared" si="14"/>
        <v>0</v>
      </c>
      <c r="BP94" s="63">
        <f t="shared" si="15"/>
        <v>0</v>
      </c>
      <c r="BQ94" s="63">
        <f t="shared" si="16"/>
        <v>0</v>
      </c>
      <c r="BR94" s="63">
        <f>IF(IFERROR(BO94/'N2.3_RIIO3_Risk_And_Volumes'!BN31,0)&lt;0,"Error",IFERROR(BO94/'N2.3_RIIO3_Risk_And_Volumes'!BN31,0))</f>
        <v>0</v>
      </c>
      <c r="BS94" s="63">
        <f>IF(IFERROR('N2.4_RIIO3_Risk_Comp'!BP94/'N2.3_RIIO3_Risk_And_Volumes'!BP31,0)&lt;0,"Error",IFERROR('N2.4_RIIO3_Risk_Comp'!BP94/'N2.3_RIIO3_Risk_And_Volumes'!BP31,0))</f>
        <v>0</v>
      </c>
      <c r="BT94" s="63">
        <f>IF(IFERROR('N2.4_RIIO3_Risk_Comp'!BQ94/'N2.3_RIIO3_Risk_And_Volumes'!BR31,0)&lt;0,"Error",IFERROR('N2.4_RIIO3_Risk_Comp'!BQ94/'N2.3_RIIO3_Risk_And_Volumes'!BR31,0))</f>
        <v>0</v>
      </c>
    </row>
    <row r="95" spans="1:72" hidden="1">
      <c r="A95" t="s">
        <v>972</v>
      </c>
      <c r="B95" s="108" t="s">
        <v>284</v>
      </c>
      <c r="C95" s="144" t="str">
        <f>IF($D$2="ET",VLOOKUP(B95,'N0.7_Lookup_References'!$E$13:$K$71,2,FALSE),IF('N2.1_Network_Risk_Summary'!$C$2="GD",VLOOKUP(B95,'N0.7_Lookup_References'!$E$13:$K$73,4,FALSE),IF($D$2="GT",VLOOKUP(B95,'N0.7_Lookup_References'!$E$13:$K$71,6,FALSE),"")))</f>
        <v>No entry required</v>
      </c>
      <c r="D95" s="53" t="s">
        <v>441</v>
      </c>
      <c r="E95" s="289"/>
      <c r="F95" s="247"/>
      <c r="G95" s="247"/>
      <c r="H95" s="247"/>
      <c r="I95" s="247"/>
      <c r="J95" s="247"/>
      <c r="K95" s="247"/>
      <c r="L95" s="247"/>
      <c r="M95" s="247"/>
      <c r="N95" s="290"/>
      <c r="O95" s="289"/>
      <c r="P95" s="247"/>
      <c r="Q95" s="247"/>
      <c r="R95" s="247"/>
      <c r="S95" s="247"/>
      <c r="T95" s="247"/>
      <c r="U95" s="247"/>
      <c r="V95" s="247"/>
      <c r="W95" s="247"/>
      <c r="X95" s="290"/>
      <c r="Y95" s="289"/>
      <c r="Z95" s="247"/>
      <c r="AA95" s="247"/>
      <c r="AB95" s="247"/>
      <c r="AC95" s="247"/>
      <c r="AD95" s="247"/>
      <c r="AE95" s="247"/>
      <c r="AF95" s="247"/>
      <c r="AG95" s="247"/>
      <c r="AH95" s="290"/>
      <c r="AJ95" s="296">
        <f>IF(IFERROR(E95/'N2.3_RIIO3_Risk_And_Volumes'!E32,0)&lt;0,"Error",IFERROR(E95/'N2.3_RIIO3_Risk_And_Volumes'!E32,0))</f>
        <v>0</v>
      </c>
      <c r="AK95" s="172">
        <f>IF(IFERROR(F95/'N2.3_RIIO3_Risk_And_Volumes'!F32,0)&lt;0,"Error",IFERROR(F95/'N2.3_RIIO3_Risk_And_Volumes'!F32,0))</f>
        <v>0</v>
      </c>
      <c r="AL95" s="172">
        <f>IF(IFERROR(G95/'N2.3_RIIO3_Risk_And_Volumes'!G32,0)&lt;0,"Error",IFERROR(G95/'N2.3_RIIO3_Risk_And_Volumes'!G32,0))</f>
        <v>0</v>
      </c>
      <c r="AM95" s="172">
        <f>IF(IFERROR(H95/'N2.3_RIIO3_Risk_And_Volumes'!H32,0)&lt;0,"Error",IFERROR(H95/'N2.3_RIIO3_Risk_And_Volumes'!H32,0))</f>
        <v>0</v>
      </c>
      <c r="AN95" s="172">
        <f>IF(IFERROR(I95/'N2.3_RIIO3_Risk_And_Volumes'!I32,0)&lt;0,"Error",IFERROR(I95/'N2.3_RIIO3_Risk_And_Volumes'!I32,0))</f>
        <v>0</v>
      </c>
      <c r="AO95" s="172">
        <f>IF(IFERROR(J95/'N2.3_RIIO3_Risk_And_Volumes'!J32,0)&lt;0,"Error",IFERROR(J95/'N2.3_RIIO3_Risk_And_Volumes'!J32,0))</f>
        <v>0</v>
      </c>
      <c r="AP95" s="172">
        <f>IF(IFERROR(K95/'N2.3_RIIO3_Risk_And_Volumes'!K32,0)&lt;0,"Error",IFERROR(K95/'N2.3_RIIO3_Risk_And_Volumes'!K32,0))</f>
        <v>0</v>
      </c>
      <c r="AQ95" s="172">
        <f>IF(IFERROR(L95/'N2.3_RIIO3_Risk_And_Volumes'!L32,0)&lt;0,"Error",IFERROR(L95/'N2.3_RIIO3_Risk_And_Volumes'!L32,0))</f>
        <v>0</v>
      </c>
      <c r="AR95" s="172">
        <f>IF(IFERROR(M95/'N2.3_RIIO3_Risk_And_Volumes'!M32,0)&lt;0,"Error",IFERROR(M95/'N2.3_RIIO3_Risk_And_Volumes'!M32,0))</f>
        <v>0</v>
      </c>
      <c r="AS95" s="297">
        <f>IF(IFERROR(N95/'N2.3_RIIO3_Risk_And_Volumes'!N32,0)&lt;0,"Error",IFERROR(N95/'N2.3_RIIO3_Risk_And_Volumes'!N32,0))</f>
        <v>0</v>
      </c>
      <c r="AT95" s="296">
        <f>IF(IFERROR('N2.4_RIIO3_Risk_Comp'!O95/'N2.3_RIIO3_Risk_And_Volumes'!O32,0)&lt;0,"Error",IFERROR('N2.4_RIIO3_Risk_Comp'!O95/'N2.3_RIIO3_Risk_And_Volumes'!O32,0))</f>
        <v>0</v>
      </c>
      <c r="AU95" s="172">
        <f>IF(IFERROR('N2.4_RIIO3_Risk_Comp'!P95/'N2.3_RIIO3_Risk_And_Volumes'!P32,0)&lt;0,"Error",IFERROR('N2.4_RIIO3_Risk_Comp'!P95/'N2.3_RIIO3_Risk_And_Volumes'!P32,0))</f>
        <v>0</v>
      </c>
      <c r="AV95" s="172">
        <f>IF(IFERROR('N2.4_RIIO3_Risk_Comp'!Q95/'N2.3_RIIO3_Risk_And_Volumes'!Q32,0)&lt;0,"Error",IFERROR('N2.4_RIIO3_Risk_Comp'!Q95/'N2.3_RIIO3_Risk_And_Volumes'!Q32,0))</f>
        <v>0</v>
      </c>
      <c r="AW95" s="172">
        <f>IF(IFERROR('N2.4_RIIO3_Risk_Comp'!R95/'N2.3_RIIO3_Risk_And_Volumes'!R32,0)&lt;0,"Error",IFERROR('N2.4_RIIO3_Risk_Comp'!R95/'N2.3_RIIO3_Risk_And_Volumes'!R32,0))</f>
        <v>0</v>
      </c>
      <c r="AX95" s="172">
        <f>IF(IFERROR('N2.4_RIIO3_Risk_Comp'!S95/'N2.3_RIIO3_Risk_And_Volumes'!S32,0)&lt;0,"Error",IFERROR('N2.4_RIIO3_Risk_Comp'!S95/'N2.3_RIIO3_Risk_And_Volumes'!S32,0))</f>
        <v>0</v>
      </c>
      <c r="AY95" s="172">
        <f>IF(IFERROR('N2.4_RIIO3_Risk_Comp'!T95/'N2.3_RIIO3_Risk_And_Volumes'!T32,0)&lt;0,"Error",IFERROR('N2.4_RIIO3_Risk_Comp'!T95/'N2.3_RIIO3_Risk_And_Volumes'!T32,0))</f>
        <v>0</v>
      </c>
      <c r="AZ95" s="172">
        <f>IF(IFERROR('N2.4_RIIO3_Risk_Comp'!U95/'N2.3_RIIO3_Risk_And_Volumes'!U32,0)&lt;0,"Error",IFERROR('N2.4_RIIO3_Risk_Comp'!U95/'N2.3_RIIO3_Risk_And_Volumes'!U32,0))</f>
        <v>0</v>
      </c>
      <c r="BA95" s="172">
        <f>IF(IFERROR('N2.4_RIIO3_Risk_Comp'!V95/'N2.3_RIIO3_Risk_And_Volumes'!V32,0)&lt;0,"Error",IFERROR('N2.4_RIIO3_Risk_Comp'!V95/'N2.3_RIIO3_Risk_And_Volumes'!V32,0))</f>
        <v>0</v>
      </c>
      <c r="BB95" s="172">
        <f>IF(IFERROR('N2.4_RIIO3_Risk_Comp'!W95/'N2.3_RIIO3_Risk_And_Volumes'!W32,0)&lt;0,"Error",IFERROR('N2.4_RIIO3_Risk_Comp'!W95/'N2.3_RIIO3_Risk_And_Volumes'!W32,0))</f>
        <v>0</v>
      </c>
      <c r="BC95" s="303">
        <f>IF(IFERROR('N2.4_RIIO3_Risk_Comp'!X95/'N2.3_RIIO3_Risk_And_Volumes'!X32,0)&lt;0,"Error",IFERROR('N2.4_RIIO3_Risk_Comp'!X95/'N2.3_RIIO3_Risk_And_Volumes'!X32,0))</f>
        <v>0</v>
      </c>
      <c r="BD95" s="296">
        <f>IF(IFERROR('N2.4_RIIO3_Risk_Comp'!Y95/'N2.3_RIIO3_Risk_And_Volumes'!AI32,0)&lt;0,"Error",IFERROR('N2.4_RIIO3_Risk_Comp'!Y95/'N2.3_RIIO3_Risk_And_Volumes'!AI32,0))</f>
        <v>0</v>
      </c>
      <c r="BE95" s="172">
        <f>IF(IFERROR('N2.4_RIIO3_Risk_Comp'!Z95/'N2.3_RIIO3_Risk_And_Volumes'!AJ32,0)&lt;0,"Error",IFERROR('N2.4_RIIO3_Risk_Comp'!Z95/'N2.3_RIIO3_Risk_And_Volumes'!AJ32,0))</f>
        <v>0</v>
      </c>
      <c r="BF95" s="172">
        <f>IF(IFERROR('N2.4_RIIO3_Risk_Comp'!AA95/'N2.3_RIIO3_Risk_And_Volumes'!AK32,0)&lt;0,"Error",IFERROR('N2.4_RIIO3_Risk_Comp'!AA95/'N2.3_RIIO3_Risk_And_Volumes'!AK32,0))</f>
        <v>0</v>
      </c>
      <c r="BG95" s="172">
        <f>IF(IFERROR('N2.4_RIIO3_Risk_Comp'!AB95/'N2.3_RIIO3_Risk_And_Volumes'!AL32,0)&lt;0,"Error",IFERROR('N2.4_RIIO3_Risk_Comp'!AB95/'N2.3_RIIO3_Risk_And_Volumes'!AL32,0))</f>
        <v>0</v>
      </c>
      <c r="BH95" s="172">
        <f>IF(IFERROR('N2.4_RIIO3_Risk_Comp'!AC95/'N2.3_RIIO3_Risk_And_Volumes'!AM32,0)&lt;0,"Error",IFERROR('N2.4_RIIO3_Risk_Comp'!AC95/'N2.3_RIIO3_Risk_And_Volumes'!AM32,0))</f>
        <v>0</v>
      </c>
      <c r="BI95" s="172">
        <f>IF(IFERROR('N2.4_RIIO3_Risk_Comp'!AD95/'N2.3_RIIO3_Risk_And_Volumes'!AN32,0)&lt;0,"Error",IFERROR('N2.4_RIIO3_Risk_Comp'!AD95/'N2.3_RIIO3_Risk_And_Volumes'!AN32,0))</f>
        <v>0</v>
      </c>
      <c r="BJ95" s="172">
        <f>IF(IFERROR('N2.4_RIIO3_Risk_Comp'!AE95/'N2.3_RIIO3_Risk_And_Volumes'!AO32,0)&lt;0,"Error",IFERROR('N2.4_RIIO3_Risk_Comp'!AE95/'N2.3_RIIO3_Risk_And_Volumes'!AO32,0))</f>
        <v>0</v>
      </c>
      <c r="BK95" s="172">
        <f>IF(IFERROR('N2.4_RIIO3_Risk_Comp'!AF95/'N2.3_RIIO3_Risk_And_Volumes'!AP32,0)&lt;0,"Error",IFERROR('N2.4_RIIO3_Risk_Comp'!AF95/'N2.3_RIIO3_Risk_And_Volumes'!AP32,0))</f>
        <v>0</v>
      </c>
      <c r="BL95" s="172">
        <f>IF(IFERROR('N2.4_RIIO3_Risk_Comp'!AG95/'N2.3_RIIO3_Risk_And_Volumes'!AQ32,0)&lt;0,"Error",IFERROR('N2.4_RIIO3_Risk_Comp'!AG95/'N2.3_RIIO3_Risk_And_Volumes'!AQ32,0))</f>
        <v>0</v>
      </c>
      <c r="BM95" s="297">
        <f>IF(IFERROR('N2.4_RIIO3_Risk_Comp'!AH95/'N2.3_RIIO3_Risk_And_Volumes'!AR32,0)&lt;0,"Error",IFERROR('N2.4_RIIO3_Risk_Comp'!AH95/'N2.3_RIIO3_Risk_And_Volumes'!AR32,0))</f>
        <v>0</v>
      </c>
      <c r="BO95" s="63">
        <f t="shared" si="14"/>
        <v>0</v>
      </c>
      <c r="BP95" s="63">
        <f t="shared" si="15"/>
        <v>0</v>
      </c>
      <c r="BQ95" s="63">
        <f t="shared" si="16"/>
        <v>0</v>
      </c>
      <c r="BR95" s="63">
        <f>IF(IFERROR(BO95/'N2.3_RIIO3_Risk_And_Volumes'!BN32,0)&lt;0,"Error",IFERROR(BO95/'N2.3_RIIO3_Risk_And_Volumes'!BN32,0))</f>
        <v>0</v>
      </c>
      <c r="BS95" s="63">
        <f>IF(IFERROR('N2.4_RIIO3_Risk_Comp'!BP95/'N2.3_RIIO3_Risk_And_Volumes'!BP32,0)&lt;0,"Error",IFERROR('N2.4_RIIO3_Risk_Comp'!BP95/'N2.3_RIIO3_Risk_And_Volumes'!BP32,0))</f>
        <v>0</v>
      </c>
      <c r="BT95" s="63">
        <f>IF(IFERROR('N2.4_RIIO3_Risk_Comp'!BQ95/'N2.3_RIIO3_Risk_And_Volumes'!BR32,0)&lt;0,"Error",IFERROR('N2.4_RIIO3_Risk_Comp'!BQ95/'N2.3_RIIO3_Risk_And_Volumes'!BR32,0))</f>
        <v>0</v>
      </c>
    </row>
    <row r="96" spans="1:72" hidden="1">
      <c r="A96" t="s">
        <v>972</v>
      </c>
      <c r="B96" s="108" t="s">
        <v>288</v>
      </c>
      <c r="C96" s="144" t="str">
        <f>IF($D$2="ET",VLOOKUP(B96,'N0.7_Lookup_References'!$E$13:$K$71,2,FALSE),IF('N2.1_Network_Risk_Summary'!$C$2="GD",VLOOKUP(B96,'N0.7_Lookup_References'!$E$13:$K$73,4,FALSE),IF($D$2="GT",VLOOKUP(B96,'N0.7_Lookup_References'!$E$13:$K$71,6,FALSE),"")))</f>
        <v>No entry required</v>
      </c>
      <c r="D96" s="53" t="s">
        <v>441</v>
      </c>
      <c r="E96" s="289"/>
      <c r="F96" s="247"/>
      <c r="G96" s="247"/>
      <c r="H96" s="247"/>
      <c r="I96" s="247"/>
      <c r="J96" s="247"/>
      <c r="K96" s="247"/>
      <c r="L96" s="247"/>
      <c r="M96" s="247"/>
      <c r="N96" s="290"/>
      <c r="O96" s="289"/>
      <c r="P96" s="247"/>
      <c r="Q96" s="247"/>
      <c r="R96" s="247"/>
      <c r="S96" s="247"/>
      <c r="T96" s="247"/>
      <c r="U96" s="247"/>
      <c r="V96" s="247"/>
      <c r="W96" s="247"/>
      <c r="X96" s="290"/>
      <c r="Y96" s="289"/>
      <c r="Z96" s="247"/>
      <c r="AA96" s="247"/>
      <c r="AB96" s="247"/>
      <c r="AC96" s="247"/>
      <c r="AD96" s="247"/>
      <c r="AE96" s="247"/>
      <c r="AF96" s="247"/>
      <c r="AG96" s="247"/>
      <c r="AH96" s="290"/>
      <c r="AJ96" s="296">
        <f>IF(IFERROR(E96/'N2.3_RIIO3_Risk_And_Volumes'!E33,0)&lt;0,"Error",IFERROR(E96/'N2.3_RIIO3_Risk_And_Volumes'!E33,0))</f>
        <v>0</v>
      </c>
      <c r="AK96" s="172">
        <f>IF(IFERROR(F96/'N2.3_RIIO3_Risk_And_Volumes'!F33,0)&lt;0,"Error",IFERROR(F96/'N2.3_RIIO3_Risk_And_Volumes'!F33,0))</f>
        <v>0</v>
      </c>
      <c r="AL96" s="172">
        <f>IF(IFERROR(G96/'N2.3_RIIO3_Risk_And_Volumes'!G33,0)&lt;0,"Error",IFERROR(G96/'N2.3_RIIO3_Risk_And_Volumes'!G33,0))</f>
        <v>0</v>
      </c>
      <c r="AM96" s="172">
        <f>IF(IFERROR(H96/'N2.3_RIIO3_Risk_And_Volumes'!H33,0)&lt;0,"Error",IFERROR(H96/'N2.3_RIIO3_Risk_And_Volumes'!H33,0))</f>
        <v>0</v>
      </c>
      <c r="AN96" s="172">
        <f>IF(IFERROR(I96/'N2.3_RIIO3_Risk_And_Volumes'!I33,0)&lt;0,"Error",IFERROR(I96/'N2.3_RIIO3_Risk_And_Volumes'!I33,0))</f>
        <v>0</v>
      </c>
      <c r="AO96" s="172">
        <f>IF(IFERROR(J96/'N2.3_RIIO3_Risk_And_Volumes'!J33,0)&lt;0,"Error",IFERROR(J96/'N2.3_RIIO3_Risk_And_Volumes'!J33,0))</f>
        <v>0</v>
      </c>
      <c r="AP96" s="172">
        <f>IF(IFERROR(K96/'N2.3_RIIO3_Risk_And_Volumes'!K33,0)&lt;0,"Error",IFERROR(K96/'N2.3_RIIO3_Risk_And_Volumes'!K33,0))</f>
        <v>0</v>
      </c>
      <c r="AQ96" s="172">
        <f>IF(IFERROR(L96/'N2.3_RIIO3_Risk_And_Volumes'!L33,0)&lt;0,"Error",IFERROR(L96/'N2.3_RIIO3_Risk_And_Volumes'!L33,0))</f>
        <v>0</v>
      </c>
      <c r="AR96" s="172">
        <f>IF(IFERROR(M96/'N2.3_RIIO3_Risk_And_Volumes'!M33,0)&lt;0,"Error",IFERROR(M96/'N2.3_RIIO3_Risk_And_Volumes'!M33,0))</f>
        <v>0</v>
      </c>
      <c r="AS96" s="297">
        <f>IF(IFERROR(N96/'N2.3_RIIO3_Risk_And_Volumes'!N33,0)&lt;0,"Error",IFERROR(N96/'N2.3_RIIO3_Risk_And_Volumes'!N33,0))</f>
        <v>0</v>
      </c>
      <c r="AT96" s="296">
        <f>IF(IFERROR('N2.4_RIIO3_Risk_Comp'!O96/'N2.3_RIIO3_Risk_And_Volumes'!O33,0)&lt;0,"Error",IFERROR('N2.4_RIIO3_Risk_Comp'!O96/'N2.3_RIIO3_Risk_And_Volumes'!O33,0))</f>
        <v>0</v>
      </c>
      <c r="AU96" s="172">
        <f>IF(IFERROR('N2.4_RIIO3_Risk_Comp'!P96/'N2.3_RIIO3_Risk_And_Volumes'!P33,0)&lt;0,"Error",IFERROR('N2.4_RIIO3_Risk_Comp'!P96/'N2.3_RIIO3_Risk_And_Volumes'!P33,0))</f>
        <v>0</v>
      </c>
      <c r="AV96" s="172">
        <f>IF(IFERROR('N2.4_RIIO3_Risk_Comp'!Q96/'N2.3_RIIO3_Risk_And_Volumes'!Q33,0)&lt;0,"Error",IFERROR('N2.4_RIIO3_Risk_Comp'!Q96/'N2.3_RIIO3_Risk_And_Volumes'!Q33,0))</f>
        <v>0</v>
      </c>
      <c r="AW96" s="172">
        <f>IF(IFERROR('N2.4_RIIO3_Risk_Comp'!R96/'N2.3_RIIO3_Risk_And_Volumes'!R33,0)&lt;0,"Error",IFERROR('N2.4_RIIO3_Risk_Comp'!R96/'N2.3_RIIO3_Risk_And_Volumes'!R33,0))</f>
        <v>0</v>
      </c>
      <c r="AX96" s="172">
        <f>IF(IFERROR('N2.4_RIIO3_Risk_Comp'!S96/'N2.3_RIIO3_Risk_And_Volumes'!S33,0)&lt;0,"Error",IFERROR('N2.4_RIIO3_Risk_Comp'!S96/'N2.3_RIIO3_Risk_And_Volumes'!S33,0))</f>
        <v>0</v>
      </c>
      <c r="AY96" s="172">
        <f>IF(IFERROR('N2.4_RIIO3_Risk_Comp'!T96/'N2.3_RIIO3_Risk_And_Volumes'!T33,0)&lt;0,"Error",IFERROR('N2.4_RIIO3_Risk_Comp'!T96/'N2.3_RIIO3_Risk_And_Volumes'!T33,0))</f>
        <v>0</v>
      </c>
      <c r="AZ96" s="172">
        <f>IF(IFERROR('N2.4_RIIO3_Risk_Comp'!U96/'N2.3_RIIO3_Risk_And_Volumes'!U33,0)&lt;0,"Error",IFERROR('N2.4_RIIO3_Risk_Comp'!U96/'N2.3_RIIO3_Risk_And_Volumes'!U33,0))</f>
        <v>0</v>
      </c>
      <c r="BA96" s="172">
        <f>IF(IFERROR('N2.4_RIIO3_Risk_Comp'!V96/'N2.3_RIIO3_Risk_And_Volumes'!V33,0)&lt;0,"Error",IFERROR('N2.4_RIIO3_Risk_Comp'!V96/'N2.3_RIIO3_Risk_And_Volumes'!V33,0))</f>
        <v>0</v>
      </c>
      <c r="BB96" s="172">
        <f>IF(IFERROR('N2.4_RIIO3_Risk_Comp'!W96/'N2.3_RIIO3_Risk_And_Volumes'!W33,0)&lt;0,"Error",IFERROR('N2.4_RIIO3_Risk_Comp'!W96/'N2.3_RIIO3_Risk_And_Volumes'!W33,0))</f>
        <v>0</v>
      </c>
      <c r="BC96" s="303">
        <f>IF(IFERROR('N2.4_RIIO3_Risk_Comp'!X96/'N2.3_RIIO3_Risk_And_Volumes'!X33,0)&lt;0,"Error",IFERROR('N2.4_RIIO3_Risk_Comp'!X96/'N2.3_RIIO3_Risk_And_Volumes'!X33,0))</f>
        <v>0</v>
      </c>
      <c r="BD96" s="296">
        <f>IF(IFERROR('N2.4_RIIO3_Risk_Comp'!Y96/'N2.3_RIIO3_Risk_And_Volumes'!AI33,0)&lt;0,"Error",IFERROR('N2.4_RIIO3_Risk_Comp'!Y96/'N2.3_RIIO3_Risk_And_Volumes'!AI33,0))</f>
        <v>0</v>
      </c>
      <c r="BE96" s="172">
        <f>IF(IFERROR('N2.4_RIIO3_Risk_Comp'!Z96/'N2.3_RIIO3_Risk_And_Volumes'!AJ33,0)&lt;0,"Error",IFERROR('N2.4_RIIO3_Risk_Comp'!Z96/'N2.3_RIIO3_Risk_And_Volumes'!AJ33,0))</f>
        <v>0</v>
      </c>
      <c r="BF96" s="172">
        <f>IF(IFERROR('N2.4_RIIO3_Risk_Comp'!AA96/'N2.3_RIIO3_Risk_And_Volumes'!AK33,0)&lt;0,"Error",IFERROR('N2.4_RIIO3_Risk_Comp'!AA96/'N2.3_RIIO3_Risk_And_Volumes'!AK33,0))</f>
        <v>0</v>
      </c>
      <c r="BG96" s="172">
        <f>IF(IFERROR('N2.4_RIIO3_Risk_Comp'!AB96/'N2.3_RIIO3_Risk_And_Volumes'!AL33,0)&lt;0,"Error",IFERROR('N2.4_RIIO3_Risk_Comp'!AB96/'N2.3_RIIO3_Risk_And_Volumes'!AL33,0))</f>
        <v>0</v>
      </c>
      <c r="BH96" s="172">
        <f>IF(IFERROR('N2.4_RIIO3_Risk_Comp'!AC96/'N2.3_RIIO3_Risk_And_Volumes'!AM33,0)&lt;0,"Error",IFERROR('N2.4_RIIO3_Risk_Comp'!AC96/'N2.3_RIIO3_Risk_And_Volumes'!AM33,0))</f>
        <v>0</v>
      </c>
      <c r="BI96" s="172">
        <f>IF(IFERROR('N2.4_RIIO3_Risk_Comp'!AD96/'N2.3_RIIO3_Risk_And_Volumes'!AN33,0)&lt;0,"Error",IFERROR('N2.4_RIIO3_Risk_Comp'!AD96/'N2.3_RIIO3_Risk_And_Volumes'!AN33,0))</f>
        <v>0</v>
      </c>
      <c r="BJ96" s="172">
        <f>IF(IFERROR('N2.4_RIIO3_Risk_Comp'!AE96/'N2.3_RIIO3_Risk_And_Volumes'!AO33,0)&lt;0,"Error",IFERROR('N2.4_RIIO3_Risk_Comp'!AE96/'N2.3_RIIO3_Risk_And_Volumes'!AO33,0))</f>
        <v>0</v>
      </c>
      <c r="BK96" s="172">
        <f>IF(IFERROR('N2.4_RIIO3_Risk_Comp'!AF96/'N2.3_RIIO3_Risk_And_Volumes'!AP33,0)&lt;0,"Error",IFERROR('N2.4_RIIO3_Risk_Comp'!AF96/'N2.3_RIIO3_Risk_And_Volumes'!AP33,0))</f>
        <v>0</v>
      </c>
      <c r="BL96" s="172">
        <f>IF(IFERROR('N2.4_RIIO3_Risk_Comp'!AG96/'N2.3_RIIO3_Risk_And_Volumes'!AQ33,0)&lt;0,"Error",IFERROR('N2.4_RIIO3_Risk_Comp'!AG96/'N2.3_RIIO3_Risk_And_Volumes'!AQ33,0))</f>
        <v>0</v>
      </c>
      <c r="BM96" s="297">
        <f>IF(IFERROR('N2.4_RIIO3_Risk_Comp'!AH96/'N2.3_RIIO3_Risk_And_Volumes'!AR33,0)&lt;0,"Error",IFERROR('N2.4_RIIO3_Risk_Comp'!AH96/'N2.3_RIIO3_Risk_And_Volumes'!AR33,0))</f>
        <v>0</v>
      </c>
      <c r="BO96" s="63">
        <f t="shared" si="14"/>
        <v>0</v>
      </c>
      <c r="BP96" s="63">
        <f t="shared" si="15"/>
        <v>0</v>
      </c>
      <c r="BQ96" s="63">
        <f t="shared" si="16"/>
        <v>0</v>
      </c>
      <c r="BR96" s="63">
        <f>IF(IFERROR(BO96/'N2.3_RIIO3_Risk_And_Volumes'!BN33,0)&lt;0,"Error",IFERROR(BO96/'N2.3_RIIO3_Risk_And_Volumes'!BN33,0))</f>
        <v>0</v>
      </c>
      <c r="BS96" s="63">
        <f>IF(IFERROR('N2.4_RIIO3_Risk_Comp'!BP96/'N2.3_RIIO3_Risk_And_Volumes'!BP33,0)&lt;0,"Error",IFERROR('N2.4_RIIO3_Risk_Comp'!BP96/'N2.3_RIIO3_Risk_And_Volumes'!BP33,0))</f>
        <v>0</v>
      </c>
      <c r="BT96" s="63">
        <f>IF(IFERROR('N2.4_RIIO3_Risk_Comp'!BQ96/'N2.3_RIIO3_Risk_And_Volumes'!BR33,0)&lt;0,"Error",IFERROR('N2.4_RIIO3_Risk_Comp'!BQ96/'N2.3_RIIO3_Risk_And_Volumes'!BR33,0))</f>
        <v>0</v>
      </c>
    </row>
    <row r="97" spans="1:72" hidden="1">
      <c r="A97" t="s">
        <v>972</v>
      </c>
      <c r="B97" s="108" t="s">
        <v>292</v>
      </c>
      <c r="C97" s="144" t="str">
        <f>IF($D$2="ET",VLOOKUP(B97,'N0.7_Lookup_References'!$E$13:$K$71,2,FALSE),IF('N2.1_Network_Risk_Summary'!$C$2="GD",VLOOKUP(B97,'N0.7_Lookup_References'!$E$13:$K$73,4,FALSE),IF($D$2="GT",VLOOKUP(B97,'N0.7_Lookup_References'!$E$13:$K$71,6,FALSE),"")))</f>
        <v>No entry required</v>
      </c>
      <c r="D97" s="53" t="s">
        <v>441</v>
      </c>
      <c r="E97" s="289"/>
      <c r="F97" s="247"/>
      <c r="G97" s="247"/>
      <c r="H97" s="247"/>
      <c r="I97" s="247"/>
      <c r="J97" s="247"/>
      <c r="K97" s="247"/>
      <c r="L97" s="247"/>
      <c r="M97" s="247"/>
      <c r="N97" s="290"/>
      <c r="O97" s="289"/>
      <c r="P97" s="247"/>
      <c r="Q97" s="247"/>
      <c r="R97" s="247"/>
      <c r="S97" s="247"/>
      <c r="T97" s="247"/>
      <c r="U97" s="247"/>
      <c r="V97" s="247"/>
      <c r="W97" s="247"/>
      <c r="X97" s="290"/>
      <c r="Y97" s="289"/>
      <c r="Z97" s="247"/>
      <c r="AA97" s="247"/>
      <c r="AB97" s="247"/>
      <c r="AC97" s="247"/>
      <c r="AD97" s="247"/>
      <c r="AE97" s="247"/>
      <c r="AF97" s="247"/>
      <c r="AG97" s="247"/>
      <c r="AH97" s="290"/>
      <c r="AJ97" s="296">
        <f>IF(IFERROR(E97/'N2.3_RIIO3_Risk_And_Volumes'!E34,0)&lt;0,"Error",IFERROR(E97/'N2.3_RIIO3_Risk_And_Volumes'!E34,0))</f>
        <v>0</v>
      </c>
      <c r="AK97" s="172">
        <f>IF(IFERROR(F97/'N2.3_RIIO3_Risk_And_Volumes'!F34,0)&lt;0,"Error",IFERROR(F97/'N2.3_RIIO3_Risk_And_Volumes'!F34,0))</f>
        <v>0</v>
      </c>
      <c r="AL97" s="172">
        <f>IF(IFERROR(G97/'N2.3_RIIO3_Risk_And_Volumes'!G34,0)&lt;0,"Error",IFERROR(G97/'N2.3_RIIO3_Risk_And_Volumes'!G34,0))</f>
        <v>0</v>
      </c>
      <c r="AM97" s="172">
        <f>IF(IFERROR(H97/'N2.3_RIIO3_Risk_And_Volumes'!H34,0)&lt;0,"Error",IFERROR(H97/'N2.3_RIIO3_Risk_And_Volumes'!H34,0))</f>
        <v>0</v>
      </c>
      <c r="AN97" s="172">
        <f>IF(IFERROR(I97/'N2.3_RIIO3_Risk_And_Volumes'!I34,0)&lt;0,"Error",IFERROR(I97/'N2.3_RIIO3_Risk_And_Volumes'!I34,0))</f>
        <v>0</v>
      </c>
      <c r="AO97" s="172">
        <f>IF(IFERROR(J97/'N2.3_RIIO3_Risk_And_Volumes'!J34,0)&lt;0,"Error",IFERROR(J97/'N2.3_RIIO3_Risk_And_Volumes'!J34,0))</f>
        <v>0</v>
      </c>
      <c r="AP97" s="172">
        <f>IF(IFERROR(K97/'N2.3_RIIO3_Risk_And_Volumes'!K34,0)&lt;0,"Error",IFERROR(K97/'N2.3_RIIO3_Risk_And_Volumes'!K34,0))</f>
        <v>0</v>
      </c>
      <c r="AQ97" s="172">
        <f>IF(IFERROR(L97/'N2.3_RIIO3_Risk_And_Volumes'!L34,0)&lt;0,"Error",IFERROR(L97/'N2.3_RIIO3_Risk_And_Volumes'!L34,0))</f>
        <v>0</v>
      </c>
      <c r="AR97" s="172">
        <f>IF(IFERROR(M97/'N2.3_RIIO3_Risk_And_Volumes'!M34,0)&lt;0,"Error",IFERROR(M97/'N2.3_RIIO3_Risk_And_Volumes'!M34,0))</f>
        <v>0</v>
      </c>
      <c r="AS97" s="297">
        <f>IF(IFERROR(N97/'N2.3_RIIO3_Risk_And_Volumes'!N34,0)&lt;0,"Error",IFERROR(N97/'N2.3_RIIO3_Risk_And_Volumes'!N34,0))</f>
        <v>0</v>
      </c>
      <c r="AT97" s="296">
        <f>IF(IFERROR('N2.4_RIIO3_Risk_Comp'!O97/'N2.3_RIIO3_Risk_And_Volumes'!O34,0)&lt;0,"Error",IFERROR('N2.4_RIIO3_Risk_Comp'!O97/'N2.3_RIIO3_Risk_And_Volumes'!O34,0))</f>
        <v>0</v>
      </c>
      <c r="AU97" s="172">
        <f>IF(IFERROR('N2.4_RIIO3_Risk_Comp'!P97/'N2.3_RIIO3_Risk_And_Volumes'!P34,0)&lt;0,"Error",IFERROR('N2.4_RIIO3_Risk_Comp'!P97/'N2.3_RIIO3_Risk_And_Volumes'!P34,0))</f>
        <v>0</v>
      </c>
      <c r="AV97" s="172">
        <f>IF(IFERROR('N2.4_RIIO3_Risk_Comp'!Q97/'N2.3_RIIO3_Risk_And_Volumes'!Q34,0)&lt;0,"Error",IFERROR('N2.4_RIIO3_Risk_Comp'!Q97/'N2.3_RIIO3_Risk_And_Volumes'!Q34,0))</f>
        <v>0</v>
      </c>
      <c r="AW97" s="172">
        <f>IF(IFERROR('N2.4_RIIO3_Risk_Comp'!R97/'N2.3_RIIO3_Risk_And_Volumes'!R34,0)&lt;0,"Error",IFERROR('N2.4_RIIO3_Risk_Comp'!R97/'N2.3_RIIO3_Risk_And_Volumes'!R34,0))</f>
        <v>0</v>
      </c>
      <c r="AX97" s="172">
        <f>IF(IFERROR('N2.4_RIIO3_Risk_Comp'!S97/'N2.3_RIIO3_Risk_And_Volumes'!S34,0)&lt;0,"Error",IFERROR('N2.4_RIIO3_Risk_Comp'!S97/'N2.3_RIIO3_Risk_And_Volumes'!S34,0))</f>
        <v>0</v>
      </c>
      <c r="AY97" s="172">
        <f>IF(IFERROR('N2.4_RIIO3_Risk_Comp'!T97/'N2.3_RIIO3_Risk_And_Volumes'!T34,0)&lt;0,"Error",IFERROR('N2.4_RIIO3_Risk_Comp'!T97/'N2.3_RIIO3_Risk_And_Volumes'!T34,0))</f>
        <v>0</v>
      </c>
      <c r="AZ97" s="172">
        <f>IF(IFERROR('N2.4_RIIO3_Risk_Comp'!U97/'N2.3_RIIO3_Risk_And_Volumes'!U34,0)&lt;0,"Error",IFERROR('N2.4_RIIO3_Risk_Comp'!U97/'N2.3_RIIO3_Risk_And_Volumes'!U34,0))</f>
        <v>0</v>
      </c>
      <c r="BA97" s="172">
        <f>IF(IFERROR('N2.4_RIIO3_Risk_Comp'!V97/'N2.3_RIIO3_Risk_And_Volumes'!V34,0)&lt;0,"Error",IFERROR('N2.4_RIIO3_Risk_Comp'!V97/'N2.3_RIIO3_Risk_And_Volumes'!V34,0))</f>
        <v>0</v>
      </c>
      <c r="BB97" s="172">
        <f>IF(IFERROR('N2.4_RIIO3_Risk_Comp'!W97/'N2.3_RIIO3_Risk_And_Volumes'!W34,0)&lt;0,"Error",IFERROR('N2.4_RIIO3_Risk_Comp'!W97/'N2.3_RIIO3_Risk_And_Volumes'!W34,0))</f>
        <v>0</v>
      </c>
      <c r="BC97" s="303">
        <f>IF(IFERROR('N2.4_RIIO3_Risk_Comp'!X97/'N2.3_RIIO3_Risk_And_Volumes'!X34,0)&lt;0,"Error",IFERROR('N2.4_RIIO3_Risk_Comp'!X97/'N2.3_RIIO3_Risk_And_Volumes'!X34,0))</f>
        <v>0</v>
      </c>
      <c r="BD97" s="296">
        <f>IF(IFERROR('N2.4_RIIO3_Risk_Comp'!Y97/'N2.3_RIIO3_Risk_And_Volumes'!AI34,0)&lt;0,"Error",IFERROR('N2.4_RIIO3_Risk_Comp'!Y97/'N2.3_RIIO3_Risk_And_Volumes'!AI34,0))</f>
        <v>0</v>
      </c>
      <c r="BE97" s="172">
        <f>IF(IFERROR('N2.4_RIIO3_Risk_Comp'!Z97/'N2.3_RIIO3_Risk_And_Volumes'!AJ34,0)&lt;0,"Error",IFERROR('N2.4_RIIO3_Risk_Comp'!Z97/'N2.3_RIIO3_Risk_And_Volumes'!AJ34,0))</f>
        <v>0</v>
      </c>
      <c r="BF97" s="172">
        <f>IF(IFERROR('N2.4_RIIO3_Risk_Comp'!AA97/'N2.3_RIIO3_Risk_And_Volumes'!AK34,0)&lt;0,"Error",IFERROR('N2.4_RIIO3_Risk_Comp'!AA97/'N2.3_RIIO3_Risk_And_Volumes'!AK34,0))</f>
        <v>0</v>
      </c>
      <c r="BG97" s="172">
        <f>IF(IFERROR('N2.4_RIIO3_Risk_Comp'!AB97/'N2.3_RIIO3_Risk_And_Volumes'!AL34,0)&lt;0,"Error",IFERROR('N2.4_RIIO3_Risk_Comp'!AB97/'N2.3_RIIO3_Risk_And_Volumes'!AL34,0))</f>
        <v>0</v>
      </c>
      <c r="BH97" s="172">
        <f>IF(IFERROR('N2.4_RIIO3_Risk_Comp'!AC97/'N2.3_RIIO3_Risk_And_Volumes'!AM34,0)&lt;0,"Error",IFERROR('N2.4_RIIO3_Risk_Comp'!AC97/'N2.3_RIIO3_Risk_And_Volumes'!AM34,0))</f>
        <v>0</v>
      </c>
      <c r="BI97" s="172">
        <f>IF(IFERROR('N2.4_RIIO3_Risk_Comp'!AD97/'N2.3_RIIO3_Risk_And_Volumes'!AN34,0)&lt;0,"Error",IFERROR('N2.4_RIIO3_Risk_Comp'!AD97/'N2.3_RIIO3_Risk_And_Volumes'!AN34,0))</f>
        <v>0</v>
      </c>
      <c r="BJ97" s="172">
        <f>IF(IFERROR('N2.4_RIIO3_Risk_Comp'!AE97/'N2.3_RIIO3_Risk_And_Volumes'!AO34,0)&lt;0,"Error",IFERROR('N2.4_RIIO3_Risk_Comp'!AE97/'N2.3_RIIO3_Risk_And_Volumes'!AO34,0))</f>
        <v>0</v>
      </c>
      <c r="BK97" s="172">
        <f>IF(IFERROR('N2.4_RIIO3_Risk_Comp'!AF97/'N2.3_RIIO3_Risk_And_Volumes'!AP34,0)&lt;0,"Error",IFERROR('N2.4_RIIO3_Risk_Comp'!AF97/'N2.3_RIIO3_Risk_And_Volumes'!AP34,0))</f>
        <v>0</v>
      </c>
      <c r="BL97" s="172">
        <f>IF(IFERROR('N2.4_RIIO3_Risk_Comp'!AG97/'N2.3_RIIO3_Risk_And_Volumes'!AQ34,0)&lt;0,"Error",IFERROR('N2.4_RIIO3_Risk_Comp'!AG97/'N2.3_RIIO3_Risk_And_Volumes'!AQ34,0))</f>
        <v>0</v>
      </c>
      <c r="BM97" s="297">
        <f>IF(IFERROR('N2.4_RIIO3_Risk_Comp'!AH97/'N2.3_RIIO3_Risk_And_Volumes'!AR34,0)&lt;0,"Error",IFERROR('N2.4_RIIO3_Risk_Comp'!AH97/'N2.3_RIIO3_Risk_And_Volumes'!AR34,0))</f>
        <v>0</v>
      </c>
      <c r="BO97" s="63">
        <f t="shared" si="14"/>
        <v>0</v>
      </c>
      <c r="BP97" s="63">
        <f t="shared" si="15"/>
        <v>0</v>
      </c>
      <c r="BQ97" s="63">
        <f t="shared" si="16"/>
        <v>0</v>
      </c>
      <c r="BR97" s="63">
        <f>IF(IFERROR(BO97/'N2.3_RIIO3_Risk_And_Volumes'!BN34,0)&lt;0,"Error",IFERROR(BO97/'N2.3_RIIO3_Risk_And_Volumes'!BN34,0))</f>
        <v>0</v>
      </c>
      <c r="BS97" s="63">
        <f>IF(IFERROR('N2.4_RIIO3_Risk_Comp'!BP97/'N2.3_RIIO3_Risk_And_Volumes'!BP34,0)&lt;0,"Error",IFERROR('N2.4_RIIO3_Risk_Comp'!BP97/'N2.3_RIIO3_Risk_And_Volumes'!BP34,0))</f>
        <v>0</v>
      </c>
      <c r="BT97" s="63">
        <f>IF(IFERROR('N2.4_RIIO3_Risk_Comp'!BQ97/'N2.3_RIIO3_Risk_And_Volumes'!BR34,0)&lt;0,"Error",IFERROR('N2.4_RIIO3_Risk_Comp'!BQ97/'N2.3_RIIO3_Risk_And_Volumes'!BR34,0))</f>
        <v>0</v>
      </c>
    </row>
    <row r="98" spans="1:72" hidden="1">
      <c r="A98" t="s">
        <v>972</v>
      </c>
      <c r="B98" s="108" t="s">
        <v>296</v>
      </c>
      <c r="C98" s="144" t="str">
        <f>IF($D$2="ET",VLOOKUP(B98,'N0.7_Lookup_References'!$E$13:$K$71,2,FALSE),IF('N2.1_Network_Risk_Summary'!$C$2="GD",VLOOKUP(B98,'N0.7_Lookup_References'!$E$13:$K$73,4,FALSE),IF($D$2="GT",VLOOKUP(B98,'N0.7_Lookup_References'!$E$13:$K$71,6,FALSE),"")))</f>
        <v>No entry required</v>
      </c>
      <c r="D98" s="53" t="s">
        <v>441</v>
      </c>
      <c r="E98" s="289"/>
      <c r="F98" s="247"/>
      <c r="G98" s="247"/>
      <c r="H98" s="247"/>
      <c r="I98" s="247"/>
      <c r="J98" s="247"/>
      <c r="K98" s="247"/>
      <c r="L98" s="247"/>
      <c r="M98" s="247"/>
      <c r="N98" s="290"/>
      <c r="O98" s="289"/>
      <c r="P98" s="247"/>
      <c r="Q98" s="247"/>
      <c r="R98" s="247"/>
      <c r="S98" s="247"/>
      <c r="T98" s="247"/>
      <c r="U98" s="247"/>
      <c r="V98" s="247"/>
      <c r="W98" s="247"/>
      <c r="X98" s="290"/>
      <c r="Y98" s="289"/>
      <c r="Z98" s="247"/>
      <c r="AA98" s="247"/>
      <c r="AB98" s="247"/>
      <c r="AC98" s="247"/>
      <c r="AD98" s="247"/>
      <c r="AE98" s="247"/>
      <c r="AF98" s="247"/>
      <c r="AG98" s="247"/>
      <c r="AH98" s="290"/>
      <c r="AJ98" s="296">
        <f>IF(IFERROR(E98/'N2.3_RIIO3_Risk_And_Volumes'!E35,0)&lt;0,"Error",IFERROR(E98/'N2.3_RIIO3_Risk_And_Volumes'!E35,0))</f>
        <v>0</v>
      </c>
      <c r="AK98" s="172">
        <f>IF(IFERROR(F98/'N2.3_RIIO3_Risk_And_Volumes'!F35,0)&lt;0,"Error",IFERROR(F98/'N2.3_RIIO3_Risk_And_Volumes'!F35,0))</f>
        <v>0</v>
      </c>
      <c r="AL98" s="172">
        <f>IF(IFERROR(G98/'N2.3_RIIO3_Risk_And_Volumes'!G35,0)&lt;0,"Error",IFERROR(G98/'N2.3_RIIO3_Risk_And_Volumes'!G35,0))</f>
        <v>0</v>
      </c>
      <c r="AM98" s="172">
        <f>IF(IFERROR(H98/'N2.3_RIIO3_Risk_And_Volumes'!H35,0)&lt;0,"Error",IFERROR(H98/'N2.3_RIIO3_Risk_And_Volumes'!H35,0))</f>
        <v>0</v>
      </c>
      <c r="AN98" s="172">
        <f>IF(IFERROR(I98/'N2.3_RIIO3_Risk_And_Volumes'!I35,0)&lt;0,"Error",IFERROR(I98/'N2.3_RIIO3_Risk_And_Volumes'!I35,0))</f>
        <v>0</v>
      </c>
      <c r="AO98" s="172">
        <f>IF(IFERROR(J98/'N2.3_RIIO3_Risk_And_Volumes'!J35,0)&lt;0,"Error",IFERROR(J98/'N2.3_RIIO3_Risk_And_Volumes'!J35,0))</f>
        <v>0</v>
      </c>
      <c r="AP98" s="172">
        <f>IF(IFERROR(K98/'N2.3_RIIO3_Risk_And_Volumes'!K35,0)&lt;0,"Error",IFERROR(K98/'N2.3_RIIO3_Risk_And_Volumes'!K35,0))</f>
        <v>0</v>
      </c>
      <c r="AQ98" s="172">
        <f>IF(IFERROR(L98/'N2.3_RIIO3_Risk_And_Volumes'!L35,0)&lt;0,"Error",IFERROR(L98/'N2.3_RIIO3_Risk_And_Volumes'!L35,0))</f>
        <v>0</v>
      </c>
      <c r="AR98" s="172">
        <f>IF(IFERROR(M98/'N2.3_RIIO3_Risk_And_Volumes'!M35,0)&lt;0,"Error",IFERROR(M98/'N2.3_RIIO3_Risk_And_Volumes'!M35,0))</f>
        <v>0</v>
      </c>
      <c r="AS98" s="297">
        <f>IF(IFERROR(N98/'N2.3_RIIO3_Risk_And_Volumes'!N35,0)&lt;0,"Error",IFERROR(N98/'N2.3_RIIO3_Risk_And_Volumes'!N35,0))</f>
        <v>0</v>
      </c>
      <c r="AT98" s="296">
        <f>IF(IFERROR('N2.4_RIIO3_Risk_Comp'!O98/'N2.3_RIIO3_Risk_And_Volumes'!O35,0)&lt;0,"Error",IFERROR('N2.4_RIIO3_Risk_Comp'!O98/'N2.3_RIIO3_Risk_And_Volumes'!O35,0))</f>
        <v>0</v>
      </c>
      <c r="AU98" s="172">
        <f>IF(IFERROR('N2.4_RIIO3_Risk_Comp'!P98/'N2.3_RIIO3_Risk_And_Volumes'!P35,0)&lt;0,"Error",IFERROR('N2.4_RIIO3_Risk_Comp'!P98/'N2.3_RIIO3_Risk_And_Volumes'!P35,0))</f>
        <v>0</v>
      </c>
      <c r="AV98" s="172">
        <f>IF(IFERROR('N2.4_RIIO3_Risk_Comp'!Q98/'N2.3_RIIO3_Risk_And_Volumes'!Q35,0)&lt;0,"Error",IFERROR('N2.4_RIIO3_Risk_Comp'!Q98/'N2.3_RIIO3_Risk_And_Volumes'!Q35,0))</f>
        <v>0</v>
      </c>
      <c r="AW98" s="172">
        <f>IF(IFERROR('N2.4_RIIO3_Risk_Comp'!R98/'N2.3_RIIO3_Risk_And_Volumes'!R35,0)&lt;0,"Error",IFERROR('N2.4_RIIO3_Risk_Comp'!R98/'N2.3_RIIO3_Risk_And_Volumes'!R35,0))</f>
        <v>0</v>
      </c>
      <c r="AX98" s="172">
        <f>IF(IFERROR('N2.4_RIIO3_Risk_Comp'!S98/'N2.3_RIIO3_Risk_And_Volumes'!S35,0)&lt;0,"Error",IFERROR('N2.4_RIIO3_Risk_Comp'!S98/'N2.3_RIIO3_Risk_And_Volumes'!S35,0))</f>
        <v>0</v>
      </c>
      <c r="AY98" s="172">
        <f>IF(IFERROR('N2.4_RIIO3_Risk_Comp'!T98/'N2.3_RIIO3_Risk_And_Volumes'!T35,0)&lt;0,"Error",IFERROR('N2.4_RIIO3_Risk_Comp'!T98/'N2.3_RIIO3_Risk_And_Volumes'!T35,0))</f>
        <v>0</v>
      </c>
      <c r="AZ98" s="172">
        <f>IF(IFERROR('N2.4_RIIO3_Risk_Comp'!U98/'N2.3_RIIO3_Risk_And_Volumes'!U35,0)&lt;0,"Error",IFERROR('N2.4_RIIO3_Risk_Comp'!U98/'N2.3_RIIO3_Risk_And_Volumes'!U35,0))</f>
        <v>0</v>
      </c>
      <c r="BA98" s="172">
        <f>IF(IFERROR('N2.4_RIIO3_Risk_Comp'!V98/'N2.3_RIIO3_Risk_And_Volumes'!V35,0)&lt;0,"Error",IFERROR('N2.4_RIIO3_Risk_Comp'!V98/'N2.3_RIIO3_Risk_And_Volumes'!V35,0))</f>
        <v>0</v>
      </c>
      <c r="BB98" s="172">
        <f>IF(IFERROR('N2.4_RIIO3_Risk_Comp'!W98/'N2.3_RIIO3_Risk_And_Volumes'!W35,0)&lt;0,"Error",IFERROR('N2.4_RIIO3_Risk_Comp'!W98/'N2.3_RIIO3_Risk_And_Volumes'!W35,0))</f>
        <v>0</v>
      </c>
      <c r="BC98" s="303">
        <f>IF(IFERROR('N2.4_RIIO3_Risk_Comp'!X98/'N2.3_RIIO3_Risk_And_Volumes'!X35,0)&lt;0,"Error",IFERROR('N2.4_RIIO3_Risk_Comp'!X98/'N2.3_RIIO3_Risk_And_Volumes'!X35,0))</f>
        <v>0</v>
      </c>
      <c r="BD98" s="296">
        <f>IF(IFERROR('N2.4_RIIO3_Risk_Comp'!Y98/'N2.3_RIIO3_Risk_And_Volumes'!AI35,0)&lt;0,"Error",IFERROR('N2.4_RIIO3_Risk_Comp'!Y98/'N2.3_RIIO3_Risk_And_Volumes'!AI35,0))</f>
        <v>0</v>
      </c>
      <c r="BE98" s="172">
        <f>IF(IFERROR('N2.4_RIIO3_Risk_Comp'!Z98/'N2.3_RIIO3_Risk_And_Volumes'!AJ35,0)&lt;0,"Error",IFERROR('N2.4_RIIO3_Risk_Comp'!Z98/'N2.3_RIIO3_Risk_And_Volumes'!AJ35,0))</f>
        <v>0</v>
      </c>
      <c r="BF98" s="172">
        <f>IF(IFERROR('N2.4_RIIO3_Risk_Comp'!AA98/'N2.3_RIIO3_Risk_And_Volumes'!AK35,0)&lt;0,"Error",IFERROR('N2.4_RIIO3_Risk_Comp'!AA98/'N2.3_RIIO3_Risk_And_Volumes'!AK35,0))</f>
        <v>0</v>
      </c>
      <c r="BG98" s="172">
        <f>IF(IFERROR('N2.4_RIIO3_Risk_Comp'!AB98/'N2.3_RIIO3_Risk_And_Volumes'!AL35,0)&lt;0,"Error",IFERROR('N2.4_RIIO3_Risk_Comp'!AB98/'N2.3_RIIO3_Risk_And_Volumes'!AL35,0))</f>
        <v>0</v>
      </c>
      <c r="BH98" s="172">
        <f>IF(IFERROR('N2.4_RIIO3_Risk_Comp'!AC98/'N2.3_RIIO3_Risk_And_Volumes'!AM35,0)&lt;0,"Error",IFERROR('N2.4_RIIO3_Risk_Comp'!AC98/'N2.3_RIIO3_Risk_And_Volumes'!AM35,0))</f>
        <v>0</v>
      </c>
      <c r="BI98" s="172">
        <f>IF(IFERROR('N2.4_RIIO3_Risk_Comp'!AD98/'N2.3_RIIO3_Risk_And_Volumes'!AN35,0)&lt;0,"Error",IFERROR('N2.4_RIIO3_Risk_Comp'!AD98/'N2.3_RIIO3_Risk_And_Volumes'!AN35,0))</f>
        <v>0</v>
      </c>
      <c r="BJ98" s="172">
        <f>IF(IFERROR('N2.4_RIIO3_Risk_Comp'!AE98/'N2.3_RIIO3_Risk_And_Volumes'!AO35,0)&lt;0,"Error",IFERROR('N2.4_RIIO3_Risk_Comp'!AE98/'N2.3_RIIO3_Risk_And_Volumes'!AO35,0))</f>
        <v>0</v>
      </c>
      <c r="BK98" s="172">
        <f>IF(IFERROR('N2.4_RIIO3_Risk_Comp'!AF98/'N2.3_RIIO3_Risk_And_Volumes'!AP35,0)&lt;0,"Error",IFERROR('N2.4_RIIO3_Risk_Comp'!AF98/'N2.3_RIIO3_Risk_And_Volumes'!AP35,0))</f>
        <v>0</v>
      </c>
      <c r="BL98" s="172">
        <f>IF(IFERROR('N2.4_RIIO3_Risk_Comp'!AG98/'N2.3_RIIO3_Risk_And_Volumes'!AQ35,0)&lt;0,"Error",IFERROR('N2.4_RIIO3_Risk_Comp'!AG98/'N2.3_RIIO3_Risk_And_Volumes'!AQ35,0))</f>
        <v>0</v>
      </c>
      <c r="BM98" s="297">
        <f>IF(IFERROR('N2.4_RIIO3_Risk_Comp'!AH98/'N2.3_RIIO3_Risk_And_Volumes'!AR35,0)&lt;0,"Error",IFERROR('N2.4_RIIO3_Risk_Comp'!AH98/'N2.3_RIIO3_Risk_And_Volumes'!AR35,0))</f>
        <v>0</v>
      </c>
      <c r="BO98" s="63">
        <f t="shared" si="14"/>
        <v>0</v>
      </c>
      <c r="BP98" s="63">
        <f t="shared" si="15"/>
        <v>0</v>
      </c>
      <c r="BQ98" s="63">
        <f t="shared" si="16"/>
        <v>0</v>
      </c>
      <c r="BR98" s="63">
        <f>IF(IFERROR(BO98/'N2.3_RIIO3_Risk_And_Volumes'!BN35,0)&lt;0,"Error",IFERROR(BO98/'N2.3_RIIO3_Risk_And_Volumes'!BN35,0))</f>
        <v>0</v>
      </c>
      <c r="BS98" s="63">
        <f>IF(IFERROR('N2.4_RIIO3_Risk_Comp'!BP98/'N2.3_RIIO3_Risk_And_Volumes'!BP35,0)&lt;0,"Error",IFERROR('N2.4_RIIO3_Risk_Comp'!BP98/'N2.3_RIIO3_Risk_And_Volumes'!BP35,0))</f>
        <v>0</v>
      </c>
      <c r="BT98" s="63">
        <f>IF(IFERROR('N2.4_RIIO3_Risk_Comp'!BQ98/'N2.3_RIIO3_Risk_And_Volumes'!BR35,0)&lt;0,"Error",IFERROR('N2.4_RIIO3_Risk_Comp'!BQ98/'N2.3_RIIO3_Risk_And_Volumes'!BR35,0))</f>
        <v>0</v>
      </c>
    </row>
    <row r="99" spans="1:72" hidden="1">
      <c r="A99" t="s">
        <v>972</v>
      </c>
      <c r="B99" s="108" t="s">
        <v>301</v>
      </c>
      <c r="C99" s="144" t="str">
        <f>IF($D$2="ET",VLOOKUP(B99,'N0.7_Lookup_References'!$E$13:$K$71,2,FALSE),IF('N2.1_Network_Risk_Summary'!$C$2="GD",VLOOKUP(B99,'N0.7_Lookup_References'!$E$13:$K$73,4,FALSE),IF($D$2="GT",VLOOKUP(B99,'N0.7_Lookup_References'!$E$13:$K$71,6,FALSE),"")))</f>
        <v>No entry required</v>
      </c>
      <c r="D99" s="53" t="s">
        <v>441</v>
      </c>
      <c r="E99" s="289"/>
      <c r="F99" s="247"/>
      <c r="G99" s="247"/>
      <c r="H99" s="247"/>
      <c r="I99" s="247"/>
      <c r="J99" s="247"/>
      <c r="K99" s="247"/>
      <c r="L99" s="247"/>
      <c r="M99" s="247"/>
      <c r="N99" s="290"/>
      <c r="O99" s="289"/>
      <c r="P99" s="247"/>
      <c r="Q99" s="247"/>
      <c r="R99" s="247"/>
      <c r="S99" s="247"/>
      <c r="T99" s="247"/>
      <c r="U99" s="247"/>
      <c r="V99" s="247"/>
      <c r="W99" s="247"/>
      <c r="X99" s="290"/>
      <c r="Y99" s="289"/>
      <c r="Z99" s="247"/>
      <c r="AA99" s="247"/>
      <c r="AB99" s="247"/>
      <c r="AC99" s="247"/>
      <c r="AD99" s="247"/>
      <c r="AE99" s="247"/>
      <c r="AF99" s="247"/>
      <c r="AG99" s="247"/>
      <c r="AH99" s="290"/>
      <c r="AJ99" s="296">
        <f>IF(IFERROR(E99/'N2.3_RIIO3_Risk_And_Volumes'!E36,0)&lt;0,"Error",IFERROR(E99/'N2.3_RIIO3_Risk_And_Volumes'!E36,0))</f>
        <v>0</v>
      </c>
      <c r="AK99" s="172">
        <f>IF(IFERROR(F99/'N2.3_RIIO3_Risk_And_Volumes'!F36,0)&lt;0,"Error",IFERROR(F99/'N2.3_RIIO3_Risk_And_Volumes'!F36,0))</f>
        <v>0</v>
      </c>
      <c r="AL99" s="172">
        <f>IF(IFERROR(G99/'N2.3_RIIO3_Risk_And_Volumes'!G36,0)&lt;0,"Error",IFERROR(G99/'N2.3_RIIO3_Risk_And_Volumes'!G36,0))</f>
        <v>0</v>
      </c>
      <c r="AM99" s="172">
        <f>IF(IFERROR(H99/'N2.3_RIIO3_Risk_And_Volumes'!H36,0)&lt;0,"Error",IFERROR(H99/'N2.3_RIIO3_Risk_And_Volumes'!H36,0))</f>
        <v>0</v>
      </c>
      <c r="AN99" s="172">
        <f>IF(IFERROR(I99/'N2.3_RIIO3_Risk_And_Volumes'!I36,0)&lt;0,"Error",IFERROR(I99/'N2.3_RIIO3_Risk_And_Volumes'!I36,0))</f>
        <v>0</v>
      </c>
      <c r="AO99" s="172">
        <f>IF(IFERROR(J99/'N2.3_RIIO3_Risk_And_Volumes'!J36,0)&lt;0,"Error",IFERROR(J99/'N2.3_RIIO3_Risk_And_Volumes'!J36,0))</f>
        <v>0</v>
      </c>
      <c r="AP99" s="172">
        <f>IF(IFERROR(K99/'N2.3_RIIO3_Risk_And_Volumes'!K36,0)&lt;0,"Error",IFERROR(K99/'N2.3_RIIO3_Risk_And_Volumes'!K36,0))</f>
        <v>0</v>
      </c>
      <c r="AQ99" s="172">
        <f>IF(IFERROR(L99/'N2.3_RIIO3_Risk_And_Volumes'!L36,0)&lt;0,"Error",IFERROR(L99/'N2.3_RIIO3_Risk_And_Volumes'!L36,0))</f>
        <v>0</v>
      </c>
      <c r="AR99" s="172">
        <f>IF(IFERROR(M99/'N2.3_RIIO3_Risk_And_Volumes'!M36,0)&lt;0,"Error",IFERROR(M99/'N2.3_RIIO3_Risk_And_Volumes'!M36,0))</f>
        <v>0</v>
      </c>
      <c r="AS99" s="297">
        <f>IF(IFERROR(N99/'N2.3_RIIO3_Risk_And_Volumes'!N36,0)&lt;0,"Error",IFERROR(N99/'N2.3_RIIO3_Risk_And_Volumes'!N36,0))</f>
        <v>0</v>
      </c>
      <c r="AT99" s="296">
        <f>IF(IFERROR('N2.4_RIIO3_Risk_Comp'!O99/'N2.3_RIIO3_Risk_And_Volumes'!O36,0)&lt;0,"Error",IFERROR('N2.4_RIIO3_Risk_Comp'!O99/'N2.3_RIIO3_Risk_And_Volumes'!O36,0))</f>
        <v>0</v>
      </c>
      <c r="AU99" s="172">
        <f>IF(IFERROR('N2.4_RIIO3_Risk_Comp'!P99/'N2.3_RIIO3_Risk_And_Volumes'!P36,0)&lt;0,"Error",IFERROR('N2.4_RIIO3_Risk_Comp'!P99/'N2.3_RIIO3_Risk_And_Volumes'!P36,0))</f>
        <v>0</v>
      </c>
      <c r="AV99" s="172">
        <f>IF(IFERROR('N2.4_RIIO3_Risk_Comp'!Q99/'N2.3_RIIO3_Risk_And_Volumes'!Q36,0)&lt;0,"Error",IFERROR('N2.4_RIIO3_Risk_Comp'!Q99/'N2.3_RIIO3_Risk_And_Volumes'!Q36,0))</f>
        <v>0</v>
      </c>
      <c r="AW99" s="172">
        <f>IF(IFERROR('N2.4_RIIO3_Risk_Comp'!R99/'N2.3_RIIO3_Risk_And_Volumes'!R36,0)&lt;0,"Error",IFERROR('N2.4_RIIO3_Risk_Comp'!R99/'N2.3_RIIO3_Risk_And_Volumes'!R36,0))</f>
        <v>0</v>
      </c>
      <c r="AX99" s="172">
        <f>IF(IFERROR('N2.4_RIIO3_Risk_Comp'!S99/'N2.3_RIIO3_Risk_And_Volumes'!S36,0)&lt;0,"Error",IFERROR('N2.4_RIIO3_Risk_Comp'!S99/'N2.3_RIIO3_Risk_And_Volumes'!S36,0))</f>
        <v>0</v>
      </c>
      <c r="AY99" s="172">
        <f>IF(IFERROR('N2.4_RIIO3_Risk_Comp'!T99/'N2.3_RIIO3_Risk_And_Volumes'!T36,0)&lt;0,"Error",IFERROR('N2.4_RIIO3_Risk_Comp'!T99/'N2.3_RIIO3_Risk_And_Volumes'!T36,0))</f>
        <v>0</v>
      </c>
      <c r="AZ99" s="172">
        <f>IF(IFERROR('N2.4_RIIO3_Risk_Comp'!U99/'N2.3_RIIO3_Risk_And_Volumes'!U36,0)&lt;0,"Error",IFERROR('N2.4_RIIO3_Risk_Comp'!U99/'N2.3_RIIO3_Risk_And_Volumes'!U36,0))</f>
        <v>0</v>
      </c>
      <c r="BA99" s="172">
        <f>IF(IFERROR('N2.4_RIIO3_Risk_Comp'!V99/'N2.3_RIIO3_Risk_And_Volumes'!V36,0)&lt;0,"Error",IFERROR('N2.4_RIIO3_Risk_Comp'!V99/'N2.3_RIIO3_Risk_And_Volumes'!V36,0))</f>
        <v>0</v>
      </c>
      <c r="BB99" s="172">
        <f>IF(IFERROR('N2.4_RIIO3_Risk_Comp'!W99/'N2.3_RIIO3_Risk_And_Volumes'!W36,0)&lt;0,"Error",IFERROR('N2.4_RIIO3_Risk_Comp'!W99/'N2.3_RIIO3_Risk_And_Volumes'!W36,0))</f>
        <v>0</v>
      </c>
      <c r="BC99" s="303">
        <f>IF(IFERROR('N2.4_RIIO3_Risk_Comp'!X99/'N2.3_RIIO3_Risk_And_Volumes'!X36,0)&lt;0,"Error",IFERROR('N2.4_RIIO3_Risk_Comp'!X99/'N2.3_RIIO3_Risk_And_Volumes'!X36,0))</f>
        <v>0</v>
      </c>
      <c r="BD99" s="296">
        <f>IF(IFERROR('N2.4_RIIO3_Risk_Comp'!Y99/'N2.3_RIIO3_Risk_And_Volumes'!AI36,0)&lt;0,"Error",IFERROR('N2.4_RIIO3_Risk_Comp'!Y99/'N2.3_RIIO3_Risk_And_Volumes'!AI36,0))</f>
        <v>0</v>
      </c>
      <c r="BE99" s="172">
        <f>IF(IFERROR('N2.4_RIIO3_Risk_Comp'!Z99/'N2.3_RIIO3_Risk_And_Volumes'!AJ36,0)&lt;0,"Error",IFERROR('N2.4_RIIO3_Risk_Comp'!Z99/'N2.3_RIIO3_Risk_And_Volumes'!AJ36,0))</f>
        <v>0</v>
      </c>
      <c r="BF99" s="172">
        <f>IF(IFERROR('N2.4_RIIO3_Risk_Comp'!AA99/'N2.3_RIIO3_Risk_And_Volumes'!AK36,0)&lt;0,"Error",IFERROR('N2.4_RIIO3_Risk_Comp'!AA99/'N2.3_RIIO3_Risk_And_Volumes'!AK36,0))</f>
        <v>0</v>
      </c>
      <c r="BG99" s="172">
        <f>IF(IFERROR('N2.4_RIIO3_Risk_Comp'!AB99/'N2.3_RIIO3_Risk_And_Volumes'!AL36,0)&lt;0,"Error",IFERROR('N2.4_RIIO3_Risk_Comp'!AB99/'N2.3_RIIO3_Risk_And_Volumes'!AL36,0))</f>
        <v>0</v>
      </c>
      <c r="BH99" s="172">
        <f>IF(IFERROR('N2.4_RIIO3_Risk_Comp'!AC99/'N2.3_RIIO3_Risk_And_Volumes'!AM36,0)&lt;0,"Error",IFERROR('N2.4_RIIO3_Risk_Comp'!AC99/'N2.3_RIIO3_Risk_And_Volumes'!AM36,0))</f>
        <v>0</v>
      </c>
      <c r="BI99" s="172">
        <f>IF(IFERROR('N2.4_RIIO3_Risk_Comp'!AD99/'N2.3_RIIO3_Risk_And_Volumes'!AN36,0)&lt;0,"Error",IFERROR('N2.4_RIIO3_Risk_Comp'!AD99/'N2.3_RIIO3_Risk_And_Volumes'!AN36,0))</f>
        <v>0</v>
      </c>
      <c r="BJ99" s="172">
        <f>IF(IFERROR('N2.4_RIIO3_Risk_Comp'!AE99/'N2.3_RIIO3_Risk_And_Volumes'!AO36,0)&lt;0,"Error",IFERROR('N2.4_RIIO3_Risk_Comp'!AE99/'N2.3_RIIO3_Risk_And_Volumes'!AO36,0))</f>
        <v>0</v>
      </c>
      <c r="BK99" s="172">
        <f>IF(IFERROR('N2.4_RIIO3_Risk_Comp'!AF99/'N2.3_RIIO3_Risk_And_Volumes'!AP36,0)&lt;0,"Error",IFERROR('N2.4_RIIO3_Risk_Comp'!AF99/'N2.3_RIIO3_Risk_And_Volumes'!AP36,0))</f>
        <v>0</v>
      </c>
      <c r="BL99" s="172">
        <f>IF(IFERROR('N2.4_RIIO3_Risk_Comp'!AG99/'N2.3_RIIO3_Risk_And_Volumes'!AQ36,0)&lt;0,"Error",IFERROR('N2.4_RIIO3_Risk_Comp'!AG99/'N2.3_RIIO3_Risk_And_Volumes'!AQ36,0))</f>
        <v>0</v>
      </c>
      <c r="BM99" s="297">
        <f>IF(IFERROR('N2.4_RIIO3_Risk_Comp'!AH99/'N2.3_RIIO3_Risk_And_Volumes'!AR36,0)&lt;0,"Error",IFERROR('N2.4_RIIO3_Risk_Comp'!AH99/'N2.3_RIIO3_Risk_And_Volumes'!AR36,0))</f>
        <v>0</v>
      </c>
      <c r="BO99" s="63">
        <f t="shared" si="14"/>
        <v>0</v>
      </c>
      <c r="BP99" s="63">
        <f t="shared" si="15"/>
        <v>0</v>
      </c>
      <c r="BQ99" s="63">
        <f t="shared" si="16"/>
        <v>0</v>
      </c>
      <c r="BR99" s="63">
        <f>IF(IFERROR(BO99/'N2.3_RIIO3_Risk_And_Volumes'!BN36,0)&lt;0,"Error",IFERROR(BO99/'N2.3_RIIO3_Risk_And_Volumes'!BN36,0))</f>
        <v>0</v>
      </c>
      <c r="BS99" s="63">
        <f>IF(IFERROR('N2.4_RIIO3_Risk_Comp'!BP99/'N2.3_RIIO3_Risk_And_Volumes'!BP36,0)&lt;0,"Error",IFERROR('N2.4_RIIO3_Risk_Comp'!BP99/'N2.3_RIIO3_Risk_And_Volumes'!BP36,0))</f>
        <v>0</v>
      </c>
      <c r="BT99" s="63">
        <f>IF(IFERROR('N2.4_RIIO3_Risk_Comp'!BQ99/'N2.3_RIIO3_Risk_And_Volumes'!BR36,0)&lt;0,"Error",IFERROR('N2.4_RIIO3_Risk_Comp'!BQ99/'N2.3_RIIO3_Risk_And_Volumes'!BR36,0))</f>
        <v>0</v>
      </c>
    </row>
    <row r="100" spans="1:72" hidden="1">
      <c r="A100" t="s">
        <v>972</v>
      </c>
      <c r="B100" s="108" t="s">
        <v>305</v>
      </c>
      <c r="C100" s="144" t="str">
        <f>IF($D$2="ET",VLOOKUP(B100,'N0.7_Lookup_References'!$E$13:$K$71,2,FALSE),IF('N2.1_Network_Risk_Summary'!$C$2="GD",VLOOKUP(B100,'N0.7_Lookup_References'!$E$13:$K$73,4,FALSE),IF($D$2="GT",VLOOKUP(B100,'N0.7_Lookup_References'!$E$13:$K$71,6,FALSE),"")))</f>
        <v>No entry required</v>
      </c>
      <c r="D100" s="53" t="s">
        <v>441</v>
      </c>
      <c r="E100" s="289"/>
      <c r="F100" s="247"/>
      <c r="G100" s="247"/>
      <c r="H100" s="247"/>
      <c r="I100" s="247"/>
      <c r="J100" s="247"/>
      <c r="K100" s="247"/>
      <c r="L100" s="247"/>
      <c r="M100" s="247"/>
      <c r="N100" s="290"/>
      <c r="O100" s="289"/>
      <c r="P100" s="247"/>
      <c r="Q100" s="247"/>
      <c r="R100" s="247"/>
      <c r="S100" s="247"/>
      <c r="T100" s="247"/>
      <c r="U100" s="247"/>
      <c r="V100" s="247"/>
      <c r="W100" s="247"/>
      <c r="X100" s="290"/>
      <c r="Y100" s="289"/>
      <c r="Z100" s="247"/>
      <c r="AA100" s="247"/>
      <c r="AB100" s="247"/>
      <c r="AC100" s="247"/>
      <c r="AD100" s="247"/>
      <c r="AE100" s="247"/>
      <c r="AF100" s="247"/>
      <c r="AG100" s="247"/>
      <c r="AH100" s="290"/>
      <c r="AJ100" s="296">
        <f>IF(IFERROR(E100/'N2.3_RIIO3_Risk_And_Volumes'!E37,0)&lt;0,"Error",IFERROR(E100/'N2.3_RIIO3_Risk_And_Volumes'!E37,0))</f>
        <v>0</v>
      </c>
      <c r="AK100" s="172">
        <f>IF(IFERROR(F100/'N2.3_RIIO3_Risk_And_Volumes'!F37,0)&lt;0,"Error",IFERROR(F100/'N2.3_RIIO3_Risk_And_Volumes'!F37,0))</f>
        <v>0</v>
      </c>
      <c r="AL100" s="172">
        <f>IF(IFERROR(G100/'N2.3_RIIO3_Risk_And_Volumes'!G37,0)&lt;0,"Error",IFERROR(G100/'N2.3_RIIO3_Risk_And_Volumes'!G37,0))</f>
        <v>0</v>
      </c>
      <c r="AM100" s="172">
        <f>IF(IFERROR(H100/'N2.3_RIIO3_Risk_And_Volumes'!H37,0)&lt;0,"Error",IFERROR(H100/'N2.3_RIIO3_Risk_And_Volumes'!H37,0))</f>
        <v>0</v>
      </c>
      <c r="AN100" s="172">
        <f>IF(IFERROR(I100/'N2.3_RIIO3_Risk_And_Volumes'!I37,0)&lt;0,"Error",IFERROR(I100/'N2.3_RIIO3_Risk_And_Volumes'!I37,0))</f>
        <v>0</v>
      </c>
      <c r="AO100" s="172">
        <f>IF(IFERROR(J100/'N2.3_RIIO3_Risk_And_Volumes'!J37,0)&lt;0,"Error",IFERROR(J100/'N2.3_RIIO3_Risk_And_Volumes'!J37,0))</f>
        <v>0</v>
      </c>
      <c r="AP100" s="172">
        <f>IF(IFERROR(K100/'N2.3_RIIO3_Risk_And_Volumes'!K37,0)&lt;0,"Error",IFERROR(K100/'N2.3_RIIO3_Risk_And_Volumes'!K37,0))</f>
        <v>0</v>
      </c>
      <c r="AQ100" s="172">
        <f>IF(IFERROR(L100/'N2.3_RIIO3_Risk_And_Volumes'!L37,0)&lt;0,"Error",IFERROR(L100/'N2.3_RIIO3_Risk_And_Volumes'!L37,0))</f>
        <v>0</v>
      </c>
      <c r="AR100" s="172">
        <f>IF(IFERROR(M100/'N2.3_RIIO3_Risk_And_Volumes'!M37,0)&lt;0,"Error",IFERROR(M100/'N2.3_RIIO3_Risk_And_Volumes'!M37,0))</f>
        <v>0</v>
      </c>
      <c r="AS100" s="297">
        <f>IF(IFERROR(N100/'N2.3_RIIO3_Risk_And_Volumes'!N37,0)&lt;0,"Error",IFERROR(N100/'N2.3_RIIO3_Risk_And_Volumes'!N37,0))</f>
        <v>0</v>
      </c>
      <c r="AT100" s="296">
        <f>IF(IFERROR('N2.4_RIIO3_Risk_Comp'!O100/'N2.3_RIIO3_Risk_And_Volumes'!O37,0)&lt;0,"Error",IFERROR('N2.4_RIIO3_Risk_Comp'!O100/'N2.3_RIIO3_Risk_And_Volumes'!O37,0))</f>
        <v>0</v>
      </c>
      <c r="AU100" s="172">
        <f>IF(IFERROR('N2.4_RIIO3_Risk_Comp'!P100/'N2.3_RIIO3_Risk_And_Volumes'!P37,0)&lt;0,"Error",IFERROR('N2.4_RIIO3_Risk_Comp'!P100/'N2.3_RIIO3_Risk_And_Volumes'!P37,0))</f>
        <v>0</v>
      </c>
      <c r="AV100" s="172">
        <f>IF(IFERROR('N2.4_RIIO3_Risk_Comp'!Q100/'N2.3_RIIO3_Risk_And_Volumes'!Q37,0)&lt;0,"Error",IFERROR('N2.4_RIIO3_Risk_Comp'!Q100/'N2.3_RIIO3_Risk_And_Volumes'!Q37,0))</f>
        <v>0</v>
      </c>
      <c r="AW100" s="172">
        <f>IF(IFERROR('N2.4_RIIO3_Risk_Comp'!R100/'N2.3_RIIO3_Risk_And_Volumes'!R37,0)&lt;0,"Error",IFERROR('N2.4_RIIO3_Risk_Comp'!R100/'N2.3_RIIO3_Risk_And_Volumes'!R37,0))</f>
        <v>0</v>
      </c>
      <c r="AX100" s="172">
        <f>IF(IFERROR('N2.4_RIIO3_Risk_Comp'!S100/'N2.3_RIIO3_Risk_And_Volumes'!S37,0)&lt;0,"Error",IFERROR('N2.4_RIIO3_Risk_Comp'!S100/'N2.3_RIIO3_Risk_And_Volumes'!S37,0))</f>
        <v>0</v>
      </c>
      <c r="AY100" s="172">
        <f>IF(IFERROR('N2.4_RIIO3_Risk_Comp'!T100/'N2.3_RIIO3_Risk_And_Volumes'!T37,0)&lt;0,"Error",IFERROR('N2.4_RIIO3_Risk_Comp'!T100/'N2.3_RIIO3_Risk_And_Volumes'!T37,0))</f>
        <v>0</v>
      </c>
      <c r="AZ100" s="172">
        <f>IF(IFERROR('N2.4_RIIO3_Risk_Comp'!U100/'N2.3_RIIO3_Risk_And_Volumes'!U37,0)&lt;0,"Error",IFERROR('N2.4_RIIO3_Risk_Comp'!U100/'N2.3_RIIO3_Risk_And_Volumes'!U37,0))</f>
        <v>0</v>
      </c>
      <c r="BA100" s="172">
        <f>IF(IFERROR('N2.4_RIIO3_Risk_Comp'!V100/'N2.3_RIIO3_Risk_And_Volumes'!V37,0)&lt;0,"Error",IFERROR('N2.4_RIIO3_Risk_Comp'!V100/'N2.3_RIIO3_Risk_And_Volumes'!V37,0))</f>
        <v>0</v>
      </c>
      <c r="BB100" s="172">
        <f>IF(IFERROR('N2.4_RIIO3_Risk_Comp'!W100/'N2.3_RIIO3_Risk_And_Volumes'!W37,0)&lt;0,"Error",IFERROR('N2.4_RIIO3_Risk_Comp'!W100/'N2.3_RIIO3_Risk_And_Volumes'!W37,0))</f>
        <v>0</v>
      </c>
      <c r="BC100" s="303">
        <f>IF(IFERROR('N2.4_RIIO3_Risk_Comp'!X100/'N2.3_RIIO3_Risk_And_Volumes'!X37,0)&lt;0,"Error",IFERROR('N2.4_RIIO3_Risk_Comp'!X100/'N2.3_RIIO3_Risk_And_Volumes'!X37,0))</f>
        <v>0</v>
      </c>
      <c r="BD100" s="296">
        <f>IF(IFERROR('N2.4_RIIO3_Risk_Comp'!Y100/'N2.3_RIIO3_Risk_And_Volumes'!AI37,0)&lt;0,"Error",IFERROR('N2.4_RIIO3_Risk_Comp'!Y100/'N2.3_RIIO3_Risk_And_Volumes'!AI37,0))</f>
        <v>0</v>
      </c>
      <c r="BE100" s="172">
        <f>IF(IFERROR('N2.4_RIIO3_Risk_Comp'!Z100/'N2.3_RIIO3_Risk_And_Volumes'!AJ37,0)&lt;0,"Error",IFERROR('N2.4_RIIO3_Risk_Comp'!Z100/'N2.3_RIIO3_Risk_And_Volumes'!AJ37,0))</f>
        <v>0</v>
      </c>
      <c r="BF100" s="172">
        <f>IF(IFERROR('N2.4_RIIO3_Risk_Comp'!AA100/'N2.3_RIIO3_Risk_And_Volumes'!AK37,0)&lt;0,"Error",IFERROR('N2.4_RIIO3_Risk_Comp'!AA100/'N2.3_RIIO3_Risk_And_Volumes'!AK37,0))</f>
        <v>0</v>
      </c>
      <c r="BG100" s="172">
        <f>IF(IFERROR('N2.4_RIIO3_Risk_Comp'!AB100/'N2.3_RIIO3_Risk_And_Volumes'!AL37,0)&lt;0,"Error",IFERROR('N2.4_RIIO3_Risk_Comp'!AB100/'N2.3_RIIO3_Risk_And_Volumes'!AL37,0))</f>
        <v>0</v>
      </c>
      <c r="BH100" s="172">
        <f>IF(IFERROR('N2.4_RIIO3_Risk_Comp'!AC100/'N2.3_RIIO3_Risk_And_Volumes'!AM37,0)&lt;0,"Error",IFERROR('N2.4_RIIO3_Risk_Comp'!AC100/'N2.3_RIIO3_Risk_And_Volumes'!AM37,0))</f>
        <v>0</v>
      </c>
      <c r="BI100" s="172">
        <f>IF(IFERROR('N2.4_RIIO3_Risk_Comp'!AD100/'N2.3_RIIO3_Risk_And_Volumes'!AN37,0)&lt;0,"Error",IFERROR('N2.4_RIIO3_Risk_Comp'!AD100/'N2.3_RIIO3_Risk_And_Volumes'!AN37,0))</f>
        <v>0</v>
      </c>
      <c r="BJ100" s="172">
        <f>IF(IFERROR('N2.4_RIIO3_Risk_Comp'!AE100/'N2.3_RIIO3_Risk_And_Volumes'!AO37,0)&lt;0,"Error",IFERROR('N2.4_RIIO3_Risk_Comp'!AE100/'N2.3_RIIO3_Risk_And_Volumes'!AO37,0))</f>
        <v>0</v>
      </c>
      <c r="BK100" s="172">
        <f>IF(IFERROR('N2.4_RIIO3_Risk_Comp'!AF100/'N2.3_RIIO3_Risk_And_Volumes'!AP37,0)&lt;0,"Error",IFERROR('N2.4_RIIO3_Risk_Comp'!AF100/'N2.3_RIIO3_Risk_And_Volumes'!AP37,0))</f>
        <v>0</v>
      </c>
      <c r="BL100" s="172">
        <f>IF(IFERROR('N2.4_RIIO3_Risk_Comp'!AG100/'N2.3_RIIO3_Risk_And_Volumes'!AQ37,0)&lt;0,"Error",IFERROR('N2.4_RIIO3_Risk_Comp'!AG100/'N2.3_RIIO3_Risk_And_Volumes'!AQ37,0))</f>
        <v>0</v>
      </c>
      <c r="BM100" s="297">
        <f>IF(IFERROR('N2.4_RIIO3_Risk_Comp'!AH100/'N2.3_RIIO3_Risk_And_Volumes'!AR37,0)&lt;0,"Error",IFERROR('N2.4_RIIO3_Risk_Comp'!AH100/'N2.3_RIIO3_Risk_And_Volumes'!AR37,0))</f>
        <v>0</v>
      </c>
      <c r="BO100" s="63">
        <f t="shared" si="14"/>
        <v>0</v>
      </c>
      <c r="BP100" s="63">
        <f t="shared" si="15"/>
        <v>0</v>
      </c>
      <c r="BQ100" s="63">
        <f t="shared" si="16"/>
        <v>0</v>
      </c>
      <c r="BR100" s="63">
        <f>IF(IFERROR(BO100/'N2.3_RIIO3_Risk_And_Volumes'!BN37,0)&lt;0,"Error",IFERROR(BO100/'N2.3_RIIO3_Risk_And_Volumes'!BN37,0))</f>
        <v>0</v>
      </c>
      <c r="BS100" s="63">
        <f>IF(IFERROR('N2.4_RIIO3_Risk_Comp'!BP100/'N2.3_RIIO3_Risk_And_Volumes'!BP37,0)&lt;0,"Error",IFERROR('N2.4_RIIO3_Risk_Comp'!BP100/'N2.3_RIIO3_Risk_And_Volumes'!BP37,0))</f>
        <v>0</v>
      </c>
      <c r="BT100" s="63">
        <f>IF(IFERROR('N2.4_RIIO3_Risk_Comp'!BQ100/'N2.3_RIIO3_Risk_And_Volumes'!BR37,0)&lt;0,"Error",IFERROR('N2.4_RIIO3_Risk_Comp'!BQ100/'N2.3_RIIO3_Risk_And_Volumes'!BR37,0))</f>
        <v>0</v>
      </c>
    </row>
    <row r="101" spans="1:72" hidden="1">
      <c r="A101" t="s">
        <v>972</v>
      </c>
      <c r="B101" s="108" t="s">
        <v>309</v>
      </c>
      <c r="C101" s="144" t="str">
        <f>IF($D$2="ET",VLOOKUP(B101,'N0.7_Lookup_References'!$E$13:$K$71,2,FALSE),IF('N2.1_Network_Risk_Summary'!$C$2="GD",VLOOKUP(B101,'N0.7_Lookup_References'!$E$13:$K$73,4,FALSE),IF($D$2="GT",VLOOKUP(B101,'N0.7_Lookup_References'!$E$13:$K$71,6,FALSE),"")))</f>
        <v>No entry required</v>
      </c>
      <c r="D101" s="53" t="s">
        <v>441</v>
      </c>
      <c r="E101" s="289"/>
      <c r="F101" s="247"/>
      <c r="G101" s="247"/>
      <c r="H101" s="247"/>
      <c r="I101" s="247"/>
      <c r="J101" s="247"/>
      <c r="K101" s="247"/>
      <c r="L101" s="247"/>
      <c r="M101" s="247"/>
      <c r="N101" s="290"/>
      <c r="O101" s="289"/>
      <c r="P101" s="247"/>
      <c r="Q101" s="247"/>
      <c r="R101" s="247"/>
      <c r="S101" s="247"/>
      <c r="T101" s="247"/>
      <c r="U101" s="247"/>
      <c r="V101" s="247"/>
      <c r="W101" s="247"/>
      <c r="X101" s="290"/>
      <c r="Y101" s="289"/>
      <c r="Z101" s="247"/>
      <c r="AA101" s="247"/>
      <c r="AB101" s="247"/>
      <c r="AC101" s="247"/>
      <c r="AD101" s="247"/>
      <c r="AE101" s="247"/>
      <c r="AF101" s="247"/>
      <c r="AG101" s="247"/>
      <c r="AH101" s="290"/>
      <c r="AJ101" s="296">
        <f>IF(IFERROR(E101/'N2.3_RIIO3_Risk_And_Volumes'!E38,0)&lt;0,"Error",IFERROR(E101/'N2.3_RIIO3_Risk_And_Volumes'!E38,0))</f>
        <v>0</v>
      </c>
      <c r="AK101" s="172">
        <f>IF(IFERROR(F101/'N2.3_RIIO3_Risk_And_Volumes'!F38,0)&lt;0,"Error",IFERROR(F101/'N2.3_RIIO3_Risk_And_Volumes'!F38,0))</f>
        <v>0</v>
      </c>
      <c r="AL101" s="172">
        <f>IF(IFERROR(G101/'N2.3_RIIO3_Risk_And_Volumes'!G38,0)&lt;0,"Error",IFERROR(G101/'N2.3_RIIO3_Risk_And_Volumes'!G38,0))</f>
        <v>0</v>
      </c>
      <c r="AM101" s="172">
        <f>IF(IFERROR(H101/'N2.3_RIIO3_Risk_And_Volumes'!H38,0)&lt;0,"Error",IFERROR(H101/'N2.3_RIIO3_Risk_And_Volumes'!H38,0))</f>
        <v>0</v>
      </c>
      <c r="AN101" s="172">
        <f>IF(IFERROR(I101/'N2.3_RIIO3_Risk_And_Volumes'!I38,0)&lt;0,"Error",IFERROR(I101/'N2.3_RIIO3_Risk_And_Volumes'!I38,0))</f>
        <v>0</v>
      </c>
      <c r="AO101" s="172">
        <f>IF(IFERROR(J101/'N2.3_RIIO3_Risk_And_Volumes'!J38,0)&lt;0,"Error",IFERROR(J101/'N2.3_RIIO3_Risk_And_Volumes'!J38,0))</f>
        <v>0</v>
      </c>
      <c r="AP101" s="172">
        <f>IF(IFERROR(K101/'N2.3_RIIO3_Risk_And_Volumes'!K38,0)&lt;0,"Error",IFERROR(K101/'N2.3_RIIO3_Risk_And_Volumes'!K38,0))</f>
        <v>0</v>
      </c>
      <c r="AQ101" s="172">
        <f>IF(IFERROR(L101/'N2.3_RIIO3_Risk_And_Volumes'!L38,0)&lt;0,"Error",IFERROR(L101/'N2.3_RIIO3_Risk_And_Volumes'!L38,0))</f>
        <v>0</v>
      </c>
      <c r="AR101" s="172">
        <f>IF(IFERROR(M101/'N2.3_RIIO3_Risk_And_Volumes'!M38,0)&lt;0,"Error",IFERROR(M101/'N2.3_RIIO3_Risk_And_Volumes'!M38,0))</f>
        <v>0</v>
      </c>
      <c r="AS101" s="297">
        <f>IF(IFERROR(N101/'N2.3_RIIO3_Risk_And_Volumes'!N38,0)&lt;0,"Error",IFERROR(N101/'N2.3_RIIO3_Risk_And_Volumes'!N38,0))</f>
        <v>0</v>
      </c>
      <c r="AT101" s="296">
        <f>IF(IFERROR('N2.4_RIIO3_Risk_Comp'!O101/'N2.3_RIIO3_Risk_And_Volumes'!O38,0)&lt;0,"Error",IFERROR('N2.4_RIIO3_Risk_Comp'!O101/'N2.3_RIIO3_Risk_And_Volumes'!O38,0))</f>
        <v>0</v>
      </c>
      <c r="AU101" s="172">
        <f>IF(IFERROR('N2.4_RIIO3_Risk_Comp'!P101/'N2.3_RIIO3_Risk_And_Volumes'!P38,0)&lt;0,"Error",IFERROR('N2.4_RIIO3_Risk_Comp'!P101/'N2.3_RIIO3_Risk_And_Volumes'!P38,0))</f>
        <v>0</v>
      </c>
      <c r="AV101" s="172">
        <f>IF(IFERROR('N2.4_RIIO3_Risk_Comp'!Q101/'N2.3_RIIO3_Risk_And_Volumes'!Q38,0)&lt;0,"Error",IFERROR('N2.4_RIIO3_Risk_Comp'!Q101/'N2.3_RIIO3_Risk_And_Volumes'!Q38,0))</f>
        <v>0</v>
      </c>
      <c r="AW101" s="172">
        <f>IF(IFERROR('N2.4_RIIO3_Risk_Comp'!R101/'N2.3_RIIO3_Risk_And_Volumes'!R38,0)&lt;0,"Error",IFERROR('N2.4_RIIO3_Risk_Comp'!R101/'N2.3_RIIO3_Risk_And_Volumes'!R38,0))</f>
        <v>0</v>
      </c>
      <c r="AX101" s="172">
        <f>IF(IFERROR('N2.4_RIIO3_Risk_Comp'!S101/'N2.3_RIIO3_Risk_And_Volumes'!S38,0)&lt;0,"Error",IFERROR('N2.4_RIIO3_Risk_Comp'!S101/'N2.3_RIIO3_Risk_And_Volumes'!S38,0))</f>
        <v>0</v>
      </c>
      <c r="AY101" s="172">
        <f>IF(IFERROR('N2.4_RIIO3_Risk_Comp'!T101/'N2.3_RIIO3_Risk_And_Volumes'!T38,0)&lt;0,"Error",IFERROR('N2.4_RIIO3_Risk_Comp'!T101/'N2.3_RIIO3_Risk_And_Volumes'!T38,0))</f>
        <v>0</v>
      </c>
      <c r="AZ101" s="172">
        <f>IF(IFERROR('N2.4_RIIO3_Risk_Comp'!U101/'N2.3_RIIO3_Risk_And_Volumes'!U38,0)&lt;0,"Error",IFERROR('N2.4_RIIO3_Risk_Comp'!U101/'N2.3_RIIO3_Risk_And_Volumes'!U38,0))</f>
        <v>0</v>
      </c>
      <c r="BA101" s="172">
        <f>IF(IFERROR('N2.4_RIIO3_Risk_Comp'!V101/'N2.3_RIIO3_Risk_And_Volumes'!V38,0)&lt;0,"Error",IFERROR('N2.4_RIIO3_Risk_Comp'!V101/'N2.3_RIIO3_Risk_And_Volumes'!V38,0))</f>
        <v>0</v>
      </c>
      <c r="BB101" s="172">
        <f>IF(IFERROR('N2.4_RIIO3_Risk_Comp'!W101/'N2.3_RIIO3_Risk_And_Volumes'!W38,0)&lt;0,"Error",IFERROR('N2.4_RIIO3_Risk_Comp'!W101/'N2.3_RIIO3_Risk_And_Volumes'!W38,0))</f>
        <v>0</v>
      </c>
      <c r="BC101" s="303">
        <f>IF(IFERROR('N2.4_RIIO3_Risk_Comp'!X101/'N2.3_RIIO3_Risk_And_Volumes'!X38,0)&lt;0,"Error",IFERROR('N2.4_RIIO3_Risk_Comp'!X101/'N2.3_RIIO3_Risk_And_Volumes'!X38,0))</f>
        <v>0</v>
      </c>
      <c r="BD101" s="296">
        <f>IF(IFERROR('N2.4_RIIO3_Risk_Comp'!Y101/'N2.3_RIIO3_Risk_And_Volumes'!AI38,0)&lt;0,"Error",IFERROR('N2.4_RIIO3_Risk_Comp'!Y101/'N2.3_RIIO3_Risk_And_Volumes'!AI38,0))</f>
        <v>0</v>
      </c>
      <c r="BE101" s="172">
        <f>IF(IFERROR('N2.4_RIIO3_Risk_Comp'!Z101/'N2.3_RIIO3_Risk_And_Volumes'!AJ38,0)&lt;0,"Error",IFERROR('N2.4_RIIO3_Risk_Comp'!Z101/'N2.3_RIIO3_Risk_And_Volumes'!AJ38,0))</f>
        <v>0</v>
      </c>
      <c r="BF101" s="172">
        <f>IF(IFERROR('N2.4_RIIO3_Risk_Comp'!AA101/'N2.3_RIIO3_Risk_And_Volumes'!AK38,0)&lt;0,"Error",IFERROR('N2.4_RIIO3_Risk_Comp'!AA101/'N2.3_RIIO3_Risk_And_Volumes'!AK38,0))</f>
        <v>0</v>
      </c>
      <c r="BG101" s="172">
        <f>IF(IFERROR('N2.4_RIIO3_Risk_Comp'!AB101/'N2.3_RIIO3_Risk_And_Volumes'!AL38,0)&lt;0,"Error",IFERROR('N2.4_RIIO3_Risk_Comp'!AB101/'N2.3_RIIO3_Risk_And_Volumes'!AL38,0))</f>
        <v>0</v>
      </c>
      <c r="BH101" s="172">
        <f>IF(IFERROR('N2.4_RIIO3_Risk_Comp'!AC101/'N2.3_RIIO3_Risk_And_Volumes'!AM38,0)&lt;0,"Error",IFERROR('N2.4_RIIO3_Risk_Comp'!AC101/'N2.3_RIIO3_Risk_And_Volumes'!AM38,0))</f>
        <v>0</v>
      </c>
      <c r="BI101" s="172">
        <f>IF(IFERROR('N2.4_RIIO3_Risk_Comp'!AD101/'N2.3_RIIO3_Risk_And_Volumes'!AN38,0)&lt;0,"Error",IFERROR('N2.4_RIIO3_Risk_Comp'!AD101/'N2.3_RIIO3_Risk_And_Volumes'!AN38,0))</f>
        <v>0</v>
      </c>
      <c r="BJ101" s="172">
        <f>IF(IFERROR('N2.4_RIIO3_Risk_Comp'!AE101/'N2.3_RIIO3_Risk_And_Volumes'!AO38,0)&lt;0,"Error",IFERROR('N2.4_RIIO3_Risk_Comp'!AE101/'N2.3_RIIO3_Risk_And_Volumes'!AO38,0))</f>
        <v>0</v>
      </c>
      <c r="BK101" s="172">
        <f>IF(IFERROR('N2.4_RIIO3_Risk_Comp'!AF101/'N2.3_RIIO3_Risk_And_Volumes'!AP38,0)&lt;0,"Error",IFERROR('N2.4_RIIO3_Risk_Comp'!AF101/'N2.3_RIIO3_Risk_And_Volumes'!AP38,0))</f>
        <v>0</v>
      </c>
      <c r="BL101" s="172">
        <f>IF(IFERROR('N2.4_RIIO3_Risk_Comp'!AG101/'N2.3_RIIO3_Risk_And_Volumes'!AQ38,0)&lt;0,"Error",IFERROR('N2.4_RIIO3_Risk_Comp'!AG101/'N2.3_RIIO3_Risk_And_Volumes'!AQ38,0))</f>
        <v>0</v>
      </c>
      <c r="BM101" s="297">
        <f>IF(IFERROR('N2.4_RIIO3_Risk_Comp'!AH101/'N2.3_RIIO3_Risk_And_Volumes'!AR38,0)&lt;0,"Error",IFERROR('N2.4_RIIO3_Risk_Comp'!AH101/'N2.3_RIIO3_Risk_And_Volumes'!AR38,0))</f>
        <v>0</v>
      </c>
      <c r="BO101" s="63">
        <f t="shared" si="14"/>
        <v>0</v>
      </c>
      <c r="BP101" s="63">
        <f t="shared" si="15"/>
        <v>0</v>
      </c>
      <c r="BQ101" s="63">
        <f t="shared" si="16"/>
        <v>0</v>
      </c>
      <c r="BR101" s="63">
        <f>IF(IFERROR(BO101/'N2.3_RIIO3_Risk_And_Volumes'!BN38,0)&lt;0,"Error",IFERROR(BO101/'N2.3_RIIO3_Risk_And_Volumes'!BN38,0))</f>
        <v>0</v>
      </c>
      <c r="BS101" s="63">
        <f>IF(IFERROR('N2.4_RIIO3_Risk_Comp'!BP101/'N2.3_RIIO3_Risk_And_Volumes'!BP38,0)&lt;0,"Error",IFERROR('N2.4_RIIO3_Risk_Comp'!BP101/'N2.3_RIIO3_Risk_And_Volumes'!BP38,0))</f>
        <v>0</v>
      </c>
      <c r="BT101" s="63">
        <f>IF(IFERROR('N2.4_RIIO3_Risk_Comp'!BQ101/'N2.3_RIIO3_Risk_And_Volumes'!BR38,0)&lt;0,"Error",IFERROR('N2.4_RIIO3_Risk_Comp'!BQ101/'N2.3_RIIO3_Risk_And_Volumes'!BR38,0))</f>
        <v>0</v>
      </c>
    </row>
    <row r="102" spans="1:72" hidden="1">
      <c r="A102" t="s">
        <v>972</v>
      </c>
      <c r="B102" s="108" t="s">
        <v>312</v>
      </c>
      <c r="C102" s="144" t="str">
        <f>IF($D$2="ET",VLOOKUP(B102,'N0.7_Lookup_References'!$E$13:$K$71,2,FALSE),IF('N2.1_Network_Risk_Summary'!$C$2="GD",VLOOKUP(B102,'N0.7_Lookup_References'!$E$13:$K$73,4,FALSE),IF($D$2="GT",VLOOKUP(B102,'N0.7_Lookup_References'!$E$13:$K$71,6,FALSE),"")))</f>
        <v>No entry required</v>
      </c>
      <c r="D102" s="53" t="s">
        <v>441</v>
      </c>
      <c r="E102" s="289"/>
      <c r="F102" s="247"/>
      <c r="G102" s="247"/>
      <c r="H102" s="247"/>
      <c r="I102" s="247"/>
      <c r="J102" s="247"/>
      <c r="K102" s="247"/>
      <c r="L102" s="247"/>
      <c r="M102" s="247"/>
      <c r="N102" s="290"/>
      <c r="O102" s="289"/>
      <c r="P102" s="247"/>
      <c r="Q102" s="247"/>
      <c r="R102" s="247"/>
      <c r="S102" s="247"/>
      <c r="T102" s="247"/>
      <c r="U102" s="247"/>
      <c r="V102" s="247"/>
      <c r="W102" s="247"/>
      <c r="X102" s="290"/>
      <c r="Y102" s="289"/>
      <c r="Z102" s="247"/>
      <c r="AA102" s="247"/>
      <c r="AB102" s="247"/>
      <c r="AC102" s="247"/>
      <c r="AD102" s="247"/>
      <c r="AE102" s="247"/>
      <c r="AF102" s="247"/>
      <c r="AG102" s="247"/>
      <c r="AH102" s="290"/>
      <c r="AJ102" s="296">
        <f>IF(IFERROR(E102/'N2.3_RIIO3_Risk_And_Volumes'!E39,0)&lt;0,"Error",IFERROR(E102/'N2.3_RIIO3_Risk_And_Volumes'!E39,0))</f>
        <v>0</v>
      </c>
      <c r="AK102" s="172">
        <f>IF(IFERROR(F102/'N2.3_RIIO3_Risk_And_Volumes'!F39,0)&lt;0,"Error",IFERROR(F102/'N2.3_RIIO3_Risk_And_Volumes'!F39,0))</f>
        <v>0</v>
      </c>
      <c r="AL102" s="172">
        <f>IF(IFERROR(G102/'N2.3_RIIO3_Risk_And_Volumes'!G39,0)&lt;0,"Error",IFERROR(G102/'N2.3_RIIO3_Risk_And_Volumes'!G39,0))</f>
        <v>0</v>
      </c>
      <c r="AM102" s="172">
        <f>IF(IFERROR(H102/'N2.3_RIIO3_Risk_And_Volumes'!H39,0)&lt;0,"Error",IFERROR(H102/'N2.3_RIIO3_Risk_And_Volumes'!H39,0))</f>
        <v>0</v>
      </c>
      <c r="AN102" s="172">
        <f>IF(IFERROR(I102/'N2.3_RIIO3_Risk_And_Volumes'!I39,0)&lt;0,"Error",IFERROR(I102/'N2.3_RIIO3_Risk_And_Volumes'!I39,0))</f>
        <v>0</v>
      </c>
      <c r="AO102" s="172">
        <f>IF(IFERROR(J102/'N2.3_RIIO3_Risk_And_Volumes'!J39,0)&lt;0,"Error",IFERROR(J102/'N2.3_RIIO3_Risk_And_Volumes'!J39,0))</f>
        <v>0</v>
      </c>
      <c r="AP102" s="172">
        <f>IF(IFERROR(K102/'N2.3_RIIO3_Risk_And_Volumes'!K39,0)&lt;0,"Error",IFERROR(K102/'N2.3_RIIO3_Risk_And_Volumes'!K39,0))</f>
        <v>0</v>
      </c>
      <c r="AQ102" s="172">
        <f>IF(IFERROR(L102/'N2.3_RIIO3_Risk_And_Volumes'!L39,0)&lt;0,"Error",IFERROR(L102/'N2.3_RIIO3_Risk_And_Volumes'!L39,0))</f>
        <v>0</v>
      </c>
      <c r="AR102" s="172">
        <f>IF(IFERROR(M102/'N2.3_RIIO3_Risk_And_Volumes'!M39,0)&lt;0,"Error",IFERROR(M102/'N2.3_RIIO3_Risk_And_Volumes'!M39,0))</f>
        <v>0</v>
      </c>
      <c r="AS102" s="297">
        <f>IF(IFERROR(N102/'N2.3_RIIO3_Risk_And_Volumes'!N39,0)&lt;0,"Error",IFERROR(N102/'N2.3_RIIO3_Risk_And_Volumes'!N39,0))</f>
        <v>0</v>
      </c>
      <c r="AT102" s="296">
        <f>IF(IFERROR('N2.4_RIIO3_Risk_Comp'!O102/'N2.3_RIIO3_Risk_And_Volumes'!O39,0)&lt;0,"Error",IFERROR('N2.4_RIIO3_Risk_Comp'!O102/'N2.3_RIIO3_Risk_And_Volumes'!O39,0))</f>
        <v>0</v>
      </c>
      <c r="AU102" s="172">
        <f>IF(IFERROR('N2.4_RIIO3_Risk_Comp'!P102/'N2.3_RIIO3_Risk_And_Volumes'!P39,0)&lt;0,"Error",IFERROR('N2.4_RIIO3_Risk_Comp'!P102/'N2.3_RIIO3_Risk_And_Volumes'!P39,0))</f>
        <v>0</v>
      </c>
      <c r="AV102" s="172">
        <f>IF(IFERROR('N2.4_RIIO3_Risk_Comp'!Q102/'N2.3_RIIO3_Risk_And_Volumes'!Q39,0)&lt;0,"Error",IFERROR('N2.4_RIIO3_Risk_Comp'!Q102/'N2.3_RIIO3_Risk_And_Volumes'!Q39,0))</f>
        <v>0</v>
      </c>
      <c r="AW102" s="172">
        <f>IF(IFERROR('N2.4_RIIO3_Risk_Comp'!R102/'N2.3_RIIO3_Risk_And_Volumes'!R39,0)&lt;0,"Error",IFERROR('N2.4_RIIO3_Risk_Comp'!R102/'N2.3_RIIO3_Risk_And_Volumes'!R39,0))</f>
        <v>0</v>
      </c>
      <c r="AX102" s="172">
        <f>IF(IFERROR('N2.4_RIIO3_Risk_Comp'!S102/'N2.3_RIIO3_Risk_And_Volumes'!S39,0)&lt;0,"Error",IFERROR('N2.4_RIIO3_Risk_Comp'!S102/'N2.3_RIIO3_Risk_And_Volumes'!S39,0))</f>
        <v>0</v>
      </c>
      <c r="AY102" s="172">
        <f>IF(IFERROR('N2.4_RIIO3_Risk_Comp'!T102/'N2.3_RIIO3_Risk_And_Volumes'!T39,0)&lt;0,"Error",IFERROR('N2.4_RIIO3_Risk_Comp'!T102/'N2.3_RIIO3_Risk_And_Volumes'!T39,0))</f>
        <v>0</v>
      </c>
      <c r="AZ102" s="172">
        <f>IF(IFERROR('N2.4_RIIO3_Risk_Comp'!U102/'N2.3_RIIO3_Risk_And_Volumes'!U39,0)&lt;0,"Error",IFERROR('N2.4_RIIO3_Risk_Comp'!U102/'N2.3_RIIO3_Risk_And_Volumes'!U39,0))</f>
        <v>0</v>
      </c>
      <c r="BA102" s="172">
        <f>IF(IFERROR('N2.4_RIIO3_Risk_Comp'!V102/'N2.3_RIIO3_Risk_And_Volumes'!V39,0)&lt;0,"Error",IFERROR('N2.4_RIIO3_Risk_Comp'!V102/'N2.3_RIIO3_Risk_And_Volumes'!V39,0))</f>
        <v>0</v>
      </c>
      <c r="BB102" s="172">
        <f>IF(IFERROR('N2.4_RIIO3_Risk_Comp'!W102/'N2.3_RIIO3_Risk_And_Volumes'!W39,0)&lt;0,"Error",IFERROR('N2.4_RIIO3_Risk_Comp'!W102/'N2.3_RIIO3_Risk_And_Volumes'!W39,0))</f>
        <v>0</v>
      </c>
      <c r="BC102" s="303">
        <f>IF(IFERROR('N2.4_RIIO3_Risk_Comp'!X102/'N2.3_RIIO3_Risk_And_Volumes'!X39,0)&lt;0,"Error",IFERROR('N2.4_RIIO3_Risk_Comp'!X102/'N2.3_RIIO3_Risk_And_Volumes'!X39,0))</f>
        <v>0</v>
      </c>
      <c r="BD102" s="296">
        <f>IF(IFERROR('N2.4_RIIO3_Risk_Comp'!Y102/'N2.3_RIIO3_Risk_And_Volumes'!AI39,0)&lt;0,"Error",IFERROR('N2.4_RIIO3_Risk_Comp'!Y102/'N2.3_RIIO3_Risk_And_Volumes'!AI39,0))</f>
        <v>0</v>
      </c>
      <c r="BE102" s="172">
        <f>IF(IFERROR('N2.4_RIIO3_Risk_Comp'!Z102/'N2.3_RIIO3_Risk_And_Volumes'!AJ39,0)&lt;0,"Error",IFERROR('N2.4_RIIO3_Risk_Comp'!Z102/'N2.3_RIIO3_Risk_And_Volumes'!AJ39,0))</f>
        <v>0</v>
      </c>
      <c r="BF102" s="172">
        <f>IF(IFERROR('N2.4_RIIO3_Risk_Comp'!AA102/'N2.3_RIIO3_Risk_And_Volumes'!AK39,0)&lt;0,"Error",IFERROR('N2.4_RIIO3_Risk_Comp'!AA102/'N2.3_RIIO3_Risk_And_Volumes'!AK39,0))</f>
        <v>0</v>
      </c>
      <c r="BG102" s="172">
        <f>IF(IFERROR('N2.4_RIIO3_Risk_Comp'!AB102/'N2.3_RIIO3_Risk_And_Volumes'!AL39,0)&lt;0,"Error",IFERROR('N2.4_RIIO3_Risk_Comp'!AB102/'N2.3_RIIO3_Risk_And_Volumes'!AL39,0))</f>
        <v>0</v>
      </c>
      <c r="BH102" s="172">
        <f>IF(IFERROR('N2.4_RIIO3_Risk_Comp'!AC102/'N2.3_RIIO3_Risk_And_Volumes'!AM39,0)&lt;0,"Error",IFERROR('N2.4_RIIO3_Risk_Comp'!AC102/'N2.3_RIIO3_Risk_And_Volumes'!AM39,0))</f>
        <v>0</v>
      </c>
      <c r="BI102" s="172">
        <f>IF(IFERROR('N2.4_RIIO3_Risk_Comp'!AD102/'N2.3_RIIO3_Risk_And_Volumes'!AN39,0)&lt;0,"Error",IFERROR('N2.4_RIIO3_Risk_Comp'!AD102/'N2.3_RIIO3_Risk_And_Volumes'!AN39,0))</f>
        <v>0</v>
      </c>
      <c r="BJ102" s="172">
        <f>IF(IFERROR('N2.4_RIIO3_Risk_Comp'!AE102/'N2.3_RIIO3_Risk_And_Volumes'!AO39,0)&lt;0,"Error",IFERROR('N2.4_RIIO3_Risk_Comp'!AE102/'N2.3_RIIO3_Risk_And_Volumes'!AO39,0))</f>
        <v>0</v>
      </c>
      <c r="BK102" s="172">
        <f>IF(IFERROR('N2.4_RIIO3_Risk_Comp'!AF102/'N2.3_RIIO3_Risk_And_Volumes'!AP39,0)&lt;0,"Error",IFERROR('N2.4_RIIO3_Risk_Comp'!AF102/'N2.3_RIIO3_Risk_And_Volumes'!AP39,0))</f>
        <v>0</v>
      </c>
      <c r="BL102" s="172">
        <f>IF(IFERROR('N2.4_RIIO3_Risk_Comp'!AG102/'N2.3_RIIO3_Risk_And_Volumes'!AQ39,0)&lt;0,"Error",IFERROR('N2.4_RIIO3_Risk_Comp'!AG102/'N2.3_RIIO3_Risk_And_Volumes'!AQ39,0))</f>
        <v>0</v>
      </c>
      <c r="BM102" s="297">
        <f>IF(IFERROR('N2.4_RIIO3_Risk_Comp'!AH102/'N2.3_RIIO3_Risk_And_Volumes'!AR39,0)&lt;0,"Error",IFERROR('N2.4_RIIO3_Risk_Comp'!AH102/'N2.3_RIIO3_Risk_And_Volumes'!AR39,0))</f>
        <v>0</v>
      </c>
      <c r="BO102" s="63">
        <f t="shared" si="14"/>
        <v>0</v>
      </c>
      <c r="BP102" s="63">
        <f t="shared" si="15"/>
        <v>0</v>
      </c>
      <c r="BQ102" s="63">
        <f t="shared" si="16"/>
        <v>0</v>
      </c>
      <c r="BR102" s="63">
        <f>IF(IFERROR(BO102/'N2.3_RIIO3_Risk_And_Volumes'!BN39,0)&lt;0,"Error",IFERROR(BO102/'N2.3_RIIO3_Risk_And_Volumes'!BN39,0))</f>
        <v>0</v>
      </c>
      <c r="BS102" s="63">
        <f>IF(IFERROR('N2.4_RIIO3_Risk_Comp'!BP102/'N2.3_RIIO3_Risk_And_Volumes'!BP39,0)&lt;0,"Error",IFERROR('N2.4_RIIO3_Risk_Comp'!BP102/'N2.3_RIIO3_Risk_And_Volumes'!BP39,0))</f>
        <v>0</v>
      </c>
      <c r="BT102" s="63">
        <f>IF(IFERROR('N2.4_RIIO3_Risk_Comp'!BQ102/'N2.3_RIIO3_Risk_And_Volumes'!BR39,0)&lt;0,"Error",IFERROR('N2.4_RIIO3_Risk_Comp'!BQ102/'N2.3_RIIO3_Risk_And_Volumes'!BR39,0))</f>
        <v>0</v>
      </c>
    </row>
    <row r="103" spans="1:72" hidden="1">
      <c r="A103" t="s">
        <v>972</v>
      </c>
      <c r="B103" s="108" t="s">
        <v>315</v>
      </c>
      <c r="C103" s="144" t="str">
        <f>IF($D$2="ET",VLOOKUP(B103,'N0.7_Lookup_References'!$E$13:$K$71,2,FALSE),IF('N2.1_Network_Risk_Summary'!$C$2="GD",VLOOKUP(B103,'N0.7_Lookup_References'!$E$13:$K$73,4,FALSE),IF($D$2="GT",VLOOKUP(B103,'N0.7_Lookup_References'!$E$13:$K$71,6,FALSE),"")))</f>
        <v>No entry required</v>
      </c>
      <c r="D103" s="53" t="s">
        <v>441</v>
      </c>
      <c r="E103" s="289"/>
      <c r="F103" s="247"/>
      <c r="G103" s="247"/>
      <c r="H103" s="247"/>
      <c r="I103" s="247"/>
      <c r="J103" s="247"/>
      <c r="K103" s="247"/>
      <c r="L103" s="247"/>
      <c r="M103" s="247"/>
      <c r="N103" s="290"/>
      <c r="O103" s="289"/>
      <c r="P103" s="247"/>
      <c r="Q103" s="247"/>
      <c r="R103" s="247"/>
      <c r="S103" s="247"/>
      <c r="T103" s="247"/>
      <c r="U103" s="247"/>
      <c r="V103" s="247"/>
      <c r="W103" s="247"/>
      <c r="X103" s="290"/>
      <c r="Y103" s="289"/>
      <c r="Z103" s="247"/>
      <c r="AA103" s="247"/>
      <c r="AB103" s="247"/>
      <c r="AC103" s="247"/>
      <c r="AD103" s="247"/>
      <c r="AE103" s="247"/>
      <c r="AF103" s="247"/>
      <c r="AG103" s="247"/>
      <c r="AH103" s="290"/>
      <c r="AJ103" s="296">
        <f>IF(IFERROR(E103/'N2.3_RIIO3_Risk_And_Volumes'!E40,0)&lt;0,"Error",IFERROR(E103/'N2.3_RIIO3_Risk_And_Volumes'!E40,0))</f>
        <v>0</v>
      </c>
      <c r="AK103" s="172">
        <f>IF(IFERROR(F103/'N2.3_RIIO3_Risk_And_Volumes'!F40,0)&lt;0,"Error",IFERROR(F103/'N2.3_RIIO3_Risk_And_Volumes'!F40,0))</f>
        <v>0</v>
      </c>
      <c r="AL103" s="172">
        <f>IF(IFERROR(G103/'N2.3_RIIO3_Risk_And_Volumes'!G40,0)&lt;0,"Error",IFERROR(G103/'N2.3_RIIO3_Risk_And_Volumes'!G40,0))</f>
        <v>0</v>
      </c>
      <c r="AM103" s="172">
        <f>IF(IFERROR(H103/'N2.3_RIIO3_Risk_And_Volumes'!H40,0)&lt;0,"Error",IFERROR(H103/'N2.3_RIIO3_Risk_And_Volumes'!H40,0))</f>
        <v>0</v>
      </c>
      <c r="AN103" s="172">
        <f>IF(IFERROR(I103/'N2.3_RIIO3_Risk_And_Volumes'!I40,0)&lt;0,"Error",IFERROR(I103/'N2.3_RIIO3_Risk_And_Volumes'!I40,0))</f>
        <v>0</v>
      </c>
      <c r="AO103" s="172">
        <f>IF(IFERROR(J103/'N2.3_RIIO3_Risk_And_Volumes'!J40,0)&lt;0,"Error",IFERROR(J103/'N2.3_RIIO3_Risk_And_Volumes'!J40,0))</f>
        <v>0</v>
      </c>
      <c r="AP103" s="172">
        <f>IF(IFERROR(K103/'N2.3_RIIO3_Risk_And_Volumes'!K40,0)&lt;0,"Error",IFERROR(K103/'N2.3_RIIO3_Risk_And_Volumes'!K40,0))</f>
        <v>0</v>
      </c>
      <c r="AQ103" s="172">
        <f>IF(IFERROR(L103/'N2.3_RIIO3_Risk_And_Volumes'!L40,0)&lt;0,"Error",IFERROR(L103/'N2.3_RIIO3_Risk_And_Volumes'!L40,0))</f>
        <v>0</v>
      </c>
      <c r="AR103" s="172">
        <f>IF(IFERROR(M103/'N2.3_RIIO3_Risk_And_Volumes'!M40,0)&lt;0,"Error",IFERROR(M103/'N2.3_RIIO3_Risk_And_Volumes'!M40,0))</f>
        <v>0</v>
      </c>
      <c r="AS103" s="297">
        <f>IF(IFERROR(N103/'N2.3_RIIO3_Risk_And_Volumes'!N40,0)&lt;0,"Error",IFERROR(N103/'N2.3_RIIO3_Risk_And_Volumes'!N40,0))</f>
        <v>0</v>
      </c>
      <c r="AT103" s="296">
        <f>IF(IFERROR('N2.4_RIIO3_Risk_Comp'!O103/'N2.3_RIIO3_Risk_And_Volumes'!O40,0)&lt;0,"Error",IFERROR('N2.4_RIIO3_Risk_Comp'!O103/'N2.3_RIIO3_Risk_And_Volumes'!O40,0))</f>
        <v>0</v>
      </c>
      <c r="AU103" s="172">
        <f>IF(IFERROR('N2.4_RIIO3_Risk_Comp'!P103/'N2.3_RIIO3_Risk_And_Volumes'!P40,0)&lt;0,"Error",IFERROR('N2.4_RIIO3_Risk_Comp'!P103/'N2.3_RIIO3_Risk_And_Volumes'!P40,0))</f>
        <v>0</v>
      </c>
      <c r="AV103" s="172">
        <f>IF(IFERROR('N2.4_RIIO3_Risk_Comp'!Q103/'N2.3_RIIO3_Risk_And_Volumes'!Q40,0)&lt;0,"Error",IFERROR('N2.4_RIIO3_Risk_Comp'!Q103/'N2.3_RIIO3_Risk_And_Volumes'!Q40,0))</f>
        <v>0</v>
      </c>
      <c r="AW103" s="172">
        <f>IF(IFERROR('N2.4_RIIO3_Risk_Comp'!R103/'N2.3_RIIO3_Risk_And_Volumes'!R40,0)&lt;0,"Error",IFERROR('N2.4_RIIO3_Risk_Comp'!R103/'N2.3_RIIO3_Risk_And_Volumes'!R40,0))</f>
        <v>0</v>
      </c>
      <c r="AX103" s="172">
        <f>IF(IFERROR('N2.4_RIIO3_Risk_Comp'!S103/'N2.3_RIIO3_Risk_And_Volumes'!S40,0)&lt;0,"Error",IFERROR('N2.4_RIIO3_Risk_Comp'!S103/'N2.3_RIIO3_Risk_And_Volumes'!S40,0))</f>
        <v>0</v>
      </c>
      <c r="AY103" s="172">
        <f>IF(IFERROR('N2.4_RIIO3_Risk_Comp'!T103/'N2.3_RIIO3_Risk_And_Volumes'!T40,0)&lt;0,"Error",IFERROR('N2.4_RIIO3_Risk_Comp'!T103/'N2.3_RIIO3_Risk_And_Volumes'!T40,0))</f>
        <v>0</v>
      </c>
      <c r="AZ103" s="172">
        <f>IF(IFERROR('N2.4_RIIO3_Risk_Comp'!U103/'N2.3_RIIO3_Risk_And_Volumes'!U40,0)&lt;0,"Error",IFERROR('N2.4_RIIO3_Risk_Comp'!U103/'N2.3_RIIO3_Risk_And_Volumes'!U40,0))</f>
        <v>0</v>
      </c>
      <c r="BA103" s="172">
        <f>IF(IFERROR('N2.4_RIIO3_Risk_Comp'!V103/'N2.3_RIIO3_Risk_And_Volumes'!V40,0)&lt;0,"Error",IFERROR('N2.4_RIIO3_Risk_Comp'!V103/'N2.3_RIIO3_Risk_And_Volumes'!V40,0))</f>
        <v>0</v>
      </c>
      <c r="BB103" s="172">
        <f>IF(IFERROR('N2.4_RIIO3_Risk_Comp'!W103/'N2.3_RIIO3_Risk_And_Volumes'!W40,0)&lt;0,"Error",IFERROR('N2.4_RIIO3_Risk_Comp'!W103/'N2.3_RIIO3_Risk_And_Volumes'!W40,0))</f>
        <v>0</v>
      </c>
      <c r="BC103" s="303">
        <f>IF(IFERROR('N2.4_RIIO3_Risk_Comp'!X103/'N2.3_RIIO3_Risk_And_Volumes'!X40,0)&lt;0,"Error",IFERROR('N2.4_RIIO3_Risk_Comp'!X103/'N2.3_RIIO3_Risk_And_Volumes'!X40,0))</f>
        <v>0</v>
      </c>
      <c r="BD103" s="296">
        <f>IF(IFERROR('N2.4_RIIO3_Risk_Comp'!Y103/'N2.3_RIIO3_Risk_And_Volumes'!AI40,0)&lt;0,"Error",IFERROR('N2.4_RIIO3_Risk_Comp'!Y103/'N2.3_RIIO3_Risk_And_Volumes'!AI40,0))</f>
        <v>0</v>
      </c>
      <c r="BE103" s="172">
        <f>IF(IFERROR('N2.4_RIIO3_Risk_Comp'!Z103/'N2.3_RIIO3_Risk_And_Volumes'!AJ40,0)&lt;0,"Error",IFERROR('N2.4_RIIO3_Risk_Comp'!Z103/'N2.3_RIIO3_Risk_And_Volumes'!AJ40,0))</f>
        <v>0</v>
      </c>
      <c r="BF103" s="172">
        <f>IF(IFERROR('N2.4_RIIO3_Risk_Comp'!AA103/'N2.3_RIIO3_Risk_And_Volumes'!AK40,0)&lt;0,"Error",IFERROR('N2.4_RIIO3_Risk_Comp'!AA103/'N2.3_RIIO3_Risk_And_Volumes'!AK40,0))</f>
        <v>0</v>
      </c>
      <c r="BG103" s="172">
        <f>IF(IFERROR('N2.4_RIIO3_Risk_Comp'!AB103/'N2.3_RIIO3_Risk_And_Volumes'!AL40,0)&lt;0,"Error",IFERROR('N2.4_RIIO3_Risk_Comp'!AB103/'N2.3_RIIO3_Risk_And_Volumes'!AL40,0))</f>
        <v>0</v>
      </c>
      <c r="BH103" s="172">
        <f>IF(IFERROR('N2.4_RIIO3_Risk_Comp'!AC103/'N2.3_RIIO3_Risk_And_Volumes'!AM40,0)&lt;0,"Error",IFERROR('N2.4_RIIO3_Risk_Comp'!AC103/'N2.3_RIIO3_Risk_And_Volumes'!AM40,0))</f>
        <v>0</v>
      </c>
      <c r="BI103" s="172">
        <f>IF(IFERROR('N2.4_RIIO3_Risk_Comp'!AD103/'N2.3_RIIO3_Risk_And_Volumes'!AN40,0)&lt;0,"Error",IFERROR('N2.4_RIIO3_Risk_Comp'!AD103/'N2.3_RIIO3_Risk_And_Volumes'!AN40,0))</f>
        <v>0</v>
      </c>
      <c r="BJ103" s="172">
        <f>IF(IFERROR('N2.4_RIIO3_Risk_Comp'!AE103/'N2.3_RIIO3_Risk_And_Volumes'!AO40,0)&lt;0,"Error",IFERROR('N2.4_RIIO3_Risk_Comp'!AE103/'N2.3_RIIO3_Risk_And_Volumes'!AO40,0))</f>
        <v>0</v>
      </c>
      <c r="BK103" s="172">
        <f>IF(IFERROR('N2.4_RIIO3_Risk_Comp'!AF103/'N2.3_RIIO3_Risk_And_Volumes'!AP40,0)&lt;0,"Error",IFERROR('N2.4_RIIO3_Risk_Comp'!AF103/'N2.3_RIIO3_Risk_And_Volumes'!AP40,0))</f>
        <v>0</v>
      </c>
      <c r="BL103" s="172">
        <f>IF(IFERROR('N2.4_RIIO3_Risk_Comp'!AG103/'N2.3_RIIO3_Risk_And_Volumes'!AQ40,0)&lt;0,"Error",IFERROR('N2.4_RIIO3_Risk_Comp'!AG103/'N2.3_RIIO3_Risk_And_Volumes'!AQ40,0))</f>
        <v>0</v>
      </c>
      <c r="BM103" s="297">
        <f>IF(IFERROR('N2.4_RIIO3_Risk_Comp'!AH103/'N2.3_RIIO3_Risk_And_Volumes'!AR40,0)&lt;0,"Error",IFERROR('N2.4_RIIO3_Risk_Comp'!AH103/'N2.3_RIIO3_Risk_And_Volumes'!AR40,0))</f>
        <v>0</v>
      </c>
      <c r="BO103" s="63">
        <f t="shared" si="14"/>
        <v>0</v>
      </c>
      <c r="BP103" s="63">
        <f t="shared" si="15"/>
        <v>0</v>
      </c>
      <c r="BQ103" s="63">
        <f t="shared" si="16"/>
        <v>0</v>
      </c>
      <c r="BR103" s="63">
        <f>IF(IFERROR(BO103/'N2.3_RIIO3_Risk_And_Volumes'!BN40,0)&lt;0,"Error",IFERROR(BO103/'N2.3_RIIO3_Risk_And_Volumes'!BN40,0))</f>
        <v>0</v>
      </c>
      <c r="BS103" s="63">
        <f>IF(IFERROR('N2.4_RIIO3_Risk_Comp'!BP103/'N2.3_RIIO3_Risk_And_Volumes'!BP40,0)&lt;0,"Error",IFERROR('N2.4_RIIO3_Risk_Comp'!BP103/'N2.3_RIIO3_Risk_And_Volumes'!BP40,0))</f>
        <v>0</v>
      </c>
      <c r="BT103" s="63">
        <f>IF(IFERROR('N2.4_RIIO3_Risk_Comp'!BQ103/'N2.3_RIIO3_Risk_And_Volumes'!BR40,0)&lt;0,"Error",IFERROR('N2.4_RIIO3_Risk_Comp'!BQ103/'N2.3_RIIO3_Risk_And_Volumes'!BR40,0))</f>
        <v>0</v>
      </c>
    </row>
    <row r="104" spans="1:72" hidden="1">
      <c r="A104" t="s">
        <v>972</v>
      </c>
      <c r="B104" s="108" t="s">
        <v>318</v>
      </c>
      <c r="C104" s="144" t="str">
        <f>IF($D$2="ET",VLOOKUP(B104,'N0.7_Lookup_References'!$E$13:$K$71,2,FALSE),IF('N2.1_Network_Risk_Summary'!$C$2="GD",VLOOKUP(B104,'N0.7_Lookup_References'!$E$13:$K$73,4,FALSE),IF($D$2="GT",VLOOKUP(B104,'N0.7_Lookup_References'!$E$13:$K$71,6,FALSE),"")))</f>
        <v>No entry required</v>
      </c>
      <c r="D104" s="53" t="s">
        <v>441</v>
      </c>
      <c r="E104" s="289"/>
      <c r="F104" s="247"/>
      <c r="G104" s="247"/>
      <c r="H104" s="247"/>
      <c r="I104" s="247"/>
      <c r="J104" s="247"/>
      <c r="K104" s="247"/>
      <c r="L104" s="247"/>
      <c r="M104" s="247"/>
      <c r="N104" s="290"/>
      <c r="O104" s="289"/>
      <c r="P104" s="247"/>
      <c r="Q104" s="247"/>
      <c r="R104" s="247"/>
      <c r="S104" s="247"/>
      <c r="T104" s="247"/>
      <c r="U104" s="247"/>
      <c r="V104" s="247"/>
      <c r="W104" s="247"/>
      <c r="X104" s="290"/>
      <c r="Y104" s="289"/>
      <c r="Z104" s="247"/>
      <c r="AA104" s="247"/>
      <c r="AB104" s="247"/>
      <c r="AC104" s="247"/>
      <c r="AD104" s="247"/>
      <c r="AE104" s="247"/>
      <c r="AF104" s="247"/>
      <c r="AG104" s="247"/>
      <c r="AH104" s="290"/>
      <c r="AJ104" s="296">
        <f>IF(IFERROR(E104/'N2.3_RIIO3_Risk_And_Volumes'!E41,0)&lt;0,"Error",IFERROR(E104/'N2.3_RIIO3_Risk_And_Volumes'!E41,0))</f>
        <v>0</v>
      </c>
      <c r="AK104" s="172">
        <f>IF(IFERROR(F104/'N2.3_RIIO3_Risk_And_Volumes'!F41,0)&lt;0,"Error",IFERROR(F104/'N2.3_RIIO3_Risk_And_Volumes'!F41,0))</f>
        <v>0</v>
      </c>
      <c r="AL104" s="172">
        <f>IF(IFERROR(G104/'N2.3_RIIO3_Risk_And_Volumes'!G41,0)&lt;0,"Error",IFERROR(G104/'N2.3_RIIO3_Risk_And_Volumes'!G41,0))</f>
        <v>0</v>
      </c>
      <c r="AM104" s="172">
        <f>IF(IFERROR(H104/'N2.3_RIIO3_Risk_And_Volumes'!H41,0)&lt;0,"Error",IFERROR(H104/'N2.3_RIIO3_Risk_And_Volumes'!H41,0))</f>
        <v>0</v>
      </c>
      <c r="AN104" s="172">
        <f>IF(IFERROR(I104/'N2.3_RIIO3_Risk_And_Volumes'!I41,0)&lt;0,"Error",IFERROR(I104/'N2.3_RIIO3_Risk_And_Volumes'!I41,0))</f>
        <v>0</v>
      </c>
      <c r="AO104" s="172">
        <f>IF(IFERROR(J104/'N2.3_RIIO3_Risk_And_Volumes'!J41,0)&lt;0,"Error",IFERROR(J104/'N2.3_RIIO3_Risk_And_Volumes'!J41,0))</f>
        <v>0</v>
      </c>
      <c r="AP104" s="172">
        <f>IF(IFERROR(K104/'N2.3_RIIO3_Risk_And_Volumes'!K41,0)&lt;0,"Error",IFERROR(K104/'N2.3_RIIO3_Risk_And_Volumes'!K41,0))</f>
        <v>0</v>
      </c>
      <c r="AQ104" s="172">
        <f>IF(IFERROR(L104/'N2.3_RIIO3_Risk_And_Volumes'!L41,0)&lt;0,"Error",IFERROR(L104/'N2.3_RIIO3_Risk_And_Volumes'!L41,0))</f>
        <v>0</v>
      </c>
      <c r="AR104" s="172">
        <f>IF(IFERROR(M104/'N2.3_RIIO3_Risk_And_Volumes'!M41,0)&lt;0,"Error",IFERROR(M104/'N2.3_RIIO3_Risk_And_Volumes'!M41,0))</f>
        <v>0</v>
      </c>
      <c r="AS104" s="297">
        <f>IF(IFERROR(N104/'N2.3_RIIO3_Risk_And_Volumes'!N41,0)&lt;0,"Error",IFERROR(N104/'N2.3_RIIO3_Risk_And_Volumes'!N41,0))</f>
        <v>0</v>
      </c>
      <c r="AT104" s="296">
        <f>IF(IFERROR('N2.4_RIIO3_Risk_Comp'!O104/'N2.3_RIIO3_Risk_And_Volumes'!O41,0)&lt;0,"Error",IFERROR('N2.4_RIIO3_Risk_Comp'!O104/'N2.3_RIIO3_Risk_And_Volumes'!O41,0))</f>
        <v>0</v>
      </c>
      <c r="AU104" s="172">
        <f>IF(IFERROR('N2.4_RIIO3_Risk_Comp'!P104/'N2.3_RIIO3_Risk_And_Volumes'!P41,0)&lt;0,"Error",IFERROR('N2.4_RIIO3_Risk_Comp'!P104/'N2.3_RIIO3_Risk_And_Volumes'!P41,0))</f>
        <v>0</v>
      </c>
      <c r="AV104" s="172">
        <f>IF(IFERROR('N2.4_RIIO3_Risk_Comp'!Q104/'N2.3_RIIO3_Risk_And_Volumes'!Q41,0)&lt;0,"Error",IFERROR('N2.4_RIIO3_Risk_Comp'!Q104/'N2.3_RIIO3_Risk_And_Volumes'!Q41,0))</f>
        <v>0</v>
      </c>
      <c r="AW104" s="172">
        <f>IF(IFERROR('N2.4_RIIO3_Risk_Comp'!R104/'N2.3_RIIO3_Risk_And_Volumes'!R41,0)&lt;0,"Error",IFERROR('N2.4_RIIO3_Risk_Comp'!R104/'N2.3_RIIO3_Risk_And_Volumes'!R41,0))</f>
        <v>0</v>
      </c>
      <c r="AX104" s="172">
        <f>IF(IFERROR('N2.4_RIIO3_Risk_Comp'!S104/'N2.3_RIIO3_Risk_And_Volumes'!S41,0)&lt;0,"Error",IFERROR('N2.4_RIIO3_Risk_Comp'!S104/'N2.3_RIIO3_Risk_And_Volumes'!S41,0))</f>
        <v>0</v>
      </c>
      <c r="AY104" s="172">
        <f>IF(IFERROR('N2.4_RIIO3_Risk_Comp'!T104/'N2.3_RIIO3_Risk_And_Volumes'!T41,0)&lt;0,"Error",IFERROR('N2.4_RIIO3_Risk_Comp'!T104/'N2.3_RIIO3_Risk_And_Volumes'!T41,0))</f>
        <v>0</v>
      </c>
      <c r="AZ104" s="172">
        <f>IF(IFERROR('N2.4_RIIO3_Risk_Comp'!U104/'N2.3_RIIO3_Risk_And_Volumes'!U41,0)&lt;0,"Error",IFERROR('N2.4_RIIO3_Risk_Comp'!U104/'N2.3_RIIO3_Risk_And_Volumes'!U41,0))</f>
        <v>0</v>
      </c>
      <c r="BA104" s="172">
        <f>IF(IFERROR('N2.4_RIIO3_Risk_Comp'!V104/'N2.3_RIIO3_Risk_And_Volumes'!V41,0)&lt;0,"Error",IFERROR('N2.4_RIIO3_Risk_Comp'!V104/'N2.3_RIIO3_Risk_And_Volumes'!V41,0))</f>
        <v>0</v>
      </c>
      <c r="BB104" s="172">
        <f>IF(IFERROR('N2.4_RIIO3_Risk_Comp'!W104/'N2.3_RIIO3_Risk_And_Volumes'!W41,0)&lt;0,"Error",IFERROR('N2.4_RIIO3_Risk_Comp'!W104/'N2.3_RIIO3_Risk_And_Volumes'!W41,0))</f>
        <v>0</v>
      </c>
      <c r="BC104" s="303">
        <f>IF(IFERROR('N2.4_RIIO3_Risk_Comp'!X104/'N2.3_RIIO3_Risk_And_Volumes'!X41,0)&lt;0,"Error",IFERROR('N2.4_RIIO3_Risk_Comp'!X104/'N2.3_RIIO3_Risk_And_Volumes'!X41,0))</f>
        <v>0</v>
      </c>
      <c r="BD104" s="296">
        <f>IF(IFERROR('N2.4_RIIO3_Risk_Comp'!Y104/'N2.3_RIIO3_Risk_And_Volumes'!AI41,0)&lt;0,"Error",IFERROR('N2.4_RIIO3_Risk_Comp'!Y104/'N2.3_RIIO3_Risk_And_Volumes'!AI41,0))</f>
        <v>0</v>
      </c>
      <c r="BE104" s="172">
        <f>IF(IFERROR('N2.4_RIIO3_Risk_Comp'!Z104/'N2.3_RIIO3_Risk_And_Volumes'!AJ41,0)&lt;0,"Error",IFERROR('N2.4_RIIO3_Risk_Comp'!Z104/'N2.3_RIIO3_Risk_And_Volumes'!AJ41,0))</f>
        <v>0</v>
      </c>
      <c r="BF104" s="172">
        <f>IF(IFERROR('N2.4_RIIO3_Risk_Comp'!AA104/'N2.3_RIIO3_Risk_And_Volumes'!AK41,0)&lt;0,"Error",IFERROR('N2.4_RIIO3_Risk_Comp'!AA104/'N2.3_RIIO3_Risk_And_Volumes'!AK41,0))</f>
        <v>0</v>
      </c>
      <c r="BG104" s="172">
        <f>IF(IFERROR('N2.4_RIIO3_Risk_Comp'!AB104/'N2.3_RIIO3_Risk_And_Volumes'!AL41,0)&lt;0,"Error",IFERROR('N2.4_RIIO3_Risk_Comp'!AB104/'N2.3_RIIO3_Risk_And_Volumes'!AL41,0))</f>
        <v>0</v>
      </c>
      <c r="BH104" s="172">
        <f>IF(IFERROR('N2.4_RIIO3_Risk_Comp'!AC104/'N2.3_RIIO3_Risk_And_Volumes'!AM41,0)&lt;0,"Error",IFERROR('N2.4_RIIO3_Risk_Comp'!AC104/'N2.3_RIIO3_Risk_And_Volumes'!AM41,0))</f>
        <v>0</v>
      </c>
      <c r="BI104" s="172">
        <f>IF(IFERROR('N2.4_RIIO3_Risk_Comp'!AD104/'N2.3_RIIO3_Risk_And_Volumes'!AN41,0)&lt;0,"Error",IFERROR('N2.4_RIIO3_Risk_Comp'!AD104/'N2.3_RIIO3_Risk_And_Volumes'!AN41,0))</f>
        <v>0</v>
      </c>
      <c r="BJ104" s="172">
        <f>IF(IFERROR('N2.4_RIIO3_Risk_Comp'!AE104/'N2.3_RIIO3_Risk_And_Volumes'!AO41,0)&lt;0,"Error",IFERROR('N2.4_RIIO3_Risk_Comp'!AE104/'N2.3_RIIO3_Risk_And_Volumes'!AO41,0))</f>
        <v>0</v>
      </c>
      <c r="BK104" s="172">
        <f>IF(IFERROR('N2.4_RIIO3_Risk_Comp'!AF104/'N2.3_RIIO3_Risk_And_Volumes'!AP41,0)&lt;0,"Error",IFERROR('N2.4_RIIO3_Risk_Comp'!AF104/'N2.3_RIIO3_Risk_And_Volumes'!AP41,0))</f>
        <v>0</v>
      </c>
      <c r="BL104" s="172">
        <f>IF(IFERROR('N2.4_RIIO3_Risk_Comp'!AG104/'N2.3_RIIO3_Risk_And_Volumes'!AQ41,0)&lt;0,"Error",IFERROR('N2.4_RIIO3_Risk_Comp'!AG104/'N2.3_RIIO3_Risk_And_Volumes'!AQ41,0))</f>
        <v>0</v>
      </c>
      <c r="BM104" s="297">
        <f>IF(IFERROR('N2.4_RIIO3_Risk_Comp'!AH104/'N2.3_RIIO3_Risk_And_Volumes'!AR41,0)&lt;0,"Error",IFERROR('N2.4_RIIO3_Risk_Comp'!AH104/'N2.3_RIIO3_Risk_And_Volumes'!AR41,0))</f>
        <v>0</v>
      </c>
      <c r="BO104" s="63">
        <f t="shared" si="14"/>
        <v>0</v>
      </c>
      <c r="BP104" s="63">
        <f t="shared" si="15"/>
        <v>0</v>
      </c>
      <c r="BQ104" s="63">
        <f t="shared" si="16"/>
        <v>0</v>
      </c>
      <c r="BR104" s="63">
        <f>IF(IFERROR(BO104/'N2.3_RIIO3_Risk_And_Volumes'!BN41,0)&lt;0,"Error",IFERROR(BO104/'N2.3_RIIO3_Risk_And_Volumes'!BN41,0))</f>
        <v>0</v>
      </c>
      <c r="BS104" s="63">
        <f>IF(IFERROR('N2.4_RIIO3_Risk_Comp'!BP104/'N2.3_RIIO3_Risk_And_Volumes'!BP41,0)&lt;0,"Error",IFERROR('N2.4_RIIO3_Risk_Comp'!BP104/'N2.3_RIIO3_Risk_And_Volumes'!BP41,0))</f>
        <v>0</v>
      </c>
      <c r="BT104" s="63">
        <f>IF(IFERROR('N2.4_RIIO3_Risk_Comp'!BQ104/'N2.3_RIIO3_Risk_And_Volumes'!BR41,0)&lt;0,"Error",IFERROR('N2.4_RIIO3_Risk_Comp'!BQ104/'N2.3_RIIO3_Risk_And_Volumes'!BR41,0))</f>
        <v>0</v>
      </c>
    </row>
    <row r="105" spans="1:72" hidden="1">
      <c r="A105" t="s">
        <v>972</v>
      </c>
      <c r="B105" s="108" t="s">
        <v>321</v>
      </c>
      <c r="C105" s="144" t="str">
        <f>IF($D$2="ET",VLOOKUP(B105,'N0.7_Lookup_References'!$E$13:$K$71,2,FALSE),IF('N2.1_Network_Risk_Summary'!$C$2="GD",VLOOKUP(B105,'N0.7_Lookup_References'!$E$13:$K$73,4,FALSE),IF($D$2="GT",VLOOKUP(B105,'N0.7_Lookup_References'!$E$13:$K$71,6,FALSE),"")))</f>
        <v>No entry required</v>
      </c>
      <c r="D105" s="53" t="s">
        <v>441</v>
      </c>
      <c r="E105" s="289"/>
      <c r="F105" s="247"/>
      <c r="G105" s="247"/>
      <c r="H105" s="247"/>
      <c r="I105" s="247"/>
      <c r="J105" s="247"/>
      <c r="K105" s="247"/>
      <c r="L105" s="247"/>
      <c r="M105" s="247"/>
      <c r="N105" s="290"/>
      <c r="O105" s="289"/>
      <c r="P105" s="247"/>
      <c r="Q105" s="247"/>
      <c r="R105" s="247"/>
      <c r="S105" s="247"/>
      <c r="T105" s="247"/>
      <c r="U105" s="247"/>
      <c r="V105" s="247"/>
      <c r="W105" s="247"/>
      <c r="X105" s="290"/>
      <c r="Y105" s="289"/>
      <c r="Z105" s="247"/>
      <c r="AA105" s="247"/>
      <c r="AB105" s="247"/>
      <c r="AC105" s="247"/>
      <c r="AD105" s="247"/>
      <c r="AE105" s="247"/>
      <c r="AF105" s="247"/>
      <c r="AG105" s="247"/>
      <c r="AH105" s="290"/>
      <c r="AJ105" s="296">
        <f>IF(IFERROR(E105/'N2.3_RIIO3_Risk_And_Volumes'!E42,0)&lt;0,"Error",IFERROR(E105/'N2.3_RIIO3_Risk_And_Volumes'!E42,0))</f>
        <v>0</v>
      </c>
      <c r="AK105" s="172">
        <f>IF(IFERROR(F105/'N2.3_RIIO3_Risk_And_Volumes'!F42,0)&lt;0,"Error",IFERROR(F105/'N2.3_RIIO3_Risk_And_Volumes'!F42,0))</f>
        <v>0</v>
      </c>
      <c r="AL105" s="172">
        <f>IF(IFERROR(G105/'N2.3_RIIO3_Risk_And_Volumes'!G42,0)&lt;0,"Error",IFERROR(G105/'N2.3_RIIO3_Risk_And_Volumes'!G42,0))</f>
        <v>0</v>
      </c>
      <c r="AM105" s="172">
        <f>IF(IFERROR(H105/'N2.3_RIIO3_Risk_And_Volumes'!H42,0)&lt;0,"Error",IFERROR(H105/'N2.3_RIIO3_Risk_And_Volumes'!H42,0))</f>
        <v>0</v>
      </c>
      <c r="AN105" s="172">
        <f>IF(IFERROR(I105/'N2.3_RIIO3_Risk_And_Volumes'!I42,0)&lt;0,"Error",IFERROR(I105/'N2.3_RIIO3_Risk_And_Volumes'!I42,0))</f>
        <v>0</v>
      </c>
      <c r="AO105" s="172">
        <f>IF(IFERROR(J105/'N2.3_RIIO3_Risk_And_Volumes'!J42,0)&lt;0,"Error",IFERROR(J105/'N2.3_RIIO3_Risk_And_Volumes'!J42,0))</f>
        <v>0</v>
      </c>
      <c r="AP105" s="172">
        <f>IF(IFERROR(K105/'N2.3_RIIO3_Risk_And_Volumes'!K42,0)&lt;0,"Error",IFERROR(K105/'N2.3_RIIO3_Risk_And_Volumes'!K42,0))</f>
        <v>0</v>
      </c>
      <c r="AQ105" s="172">
        <f>IF(IFERROR(L105/'N2.3_RIIO3_Risk_And_Volumes'!L42,0)&lt;0,"Error",IFERROR(L105/'N2.3_RIIO3_Risk_And_Volumes'!L42,0))</f>
        <v>0</v>
      </c>
      <c r="AR105" s="172">
        <f>IF(IFERROR(M105/'N2.3_RIIO3_Risk_And_Volumes'!M42,0)&lt;0,"Error",IFERROR(M105/'N2.3_RIIO3_Risk_And_Volumes'!M42,0))</f>
        <v>0</v>
      </c>
      <c r="AS105" s="297">
        <f>IF(IFERROR(N105/'N2.3_RIIO3_Risk_And_Volumes'!N42,0)&lt;0,"Error",IFERROR(N105/'N2.3_RIIO3_Risk_And_Volumes'!N42,0))</f>
        <v>0</v>
      </c>
      <c r="AT105" s="296">
        <f>IF(IFERROR('N2.4_RIIO3_Risk_Comp'!O105/'N2.3_RIIO3_Risk_And_Volumes'!O42,0)&lt;0,"Error",IFERROR('N2.4_RIIO3_Risk_Comp'!O105/'N2.3_RIIO3_Risk_And_Volumes'!O42,0))</f>
        <v>0</v>
      </c>
      <c r="AU105" s="172">
        <f>IF(IFERROR('N2.4_RIIO3_Risk_Comp'!P105/'N2.3_RIIO3_Risk_And_Volumes'!P42,0)&lt;0,"Error",IFERROR('N2.4_RIIO3_Risk_Comp'!P105/'N2.3_RIIO3_Risk_And_Volumes'!P42,0))</f>
        <v>0</v>
      </c>
      <c r="AV105" s="172">
        <f>IF(IFERROR('N2.4_RIIO3_Risk_Comp'!Q105/'N2.3_RIIO3_Risk_And_Volumes'!Q42,0)&lt;0,"Error",IFERROR('N2.4_RIIO3_Risk_Comp'!Q105/'N2.3_RIIO3_Risk_And_Volumes'!Q42,0))</f>
        <v>0</v>
      </c>
      <c r="AW105" s="172">
        <f>IF(IFERROR('N2.4_RIIO3_Risk_Comp'!R105/'N2.3_RIIO3_Risk_And_Volumes'!R42,0)&lt;0,"Error",IFERROR('N2.4_RIIO3_Risk_Comp'!R105/'N2.3_RIIO3_Risk_And_Volumes'!R42,0))</f>
        <v>0</v>
      </c>
      <c r="AX105" s="172">
        <f>IF(IFERROR('N2.4_RIIO3_Risk_Comp'!S105/'N2.3_RIIO3_Risk_And_Volumes'!S42,0)&lt;0,"Error",IFERROR('N2.4_RIIO3_Risk_Comp'!S105/'N2.3_RIIO3_Risk_And_Volumes'!S42,0))</f>
        <v>0</v>
      </c>
      <c r="AY105" s="172">
        <f>IF(IFERROR('N2.4_RIIO3_Risk_Comp'!T105/'N2.3_RIIO3_Risk_And_Volumes'!T42,0)&lt;0,"Error",IFERROR('N2.4_RIIO3_Risk_Comp'!T105/'N2.3_RIIO3_Risk_And_Volumes'!T42,0))</f>
        <v>0</v>
      </c>
      <c r="AZ105" s="172">
        <f>IF(IFERROR('N2.4_RIIO3_Risk_Comp'!U105/'N2.3_RIIO3_Risk_And_Volumes'!U42,0)&lt;0,"Error",IFERROR('N2.4_RIIO3_Risk_Comp'!U105/'N2.3_RIIO3_Risk_And_Volumes'!U42,0))</f>
        <v>0</v>
      </c>
      <c r="BA105" s="172">
        <f>IF(IFERROR('N2.4_RIIO3_Risk_Comp'!V105/'N2.3_RIIO3_Risk_And_Volumes'!V42,0)&lt;0,"Error",IFERROR('N2.4_RIIO3_Risk_Comp'!V105/'N2.3_RIIO3_Risk_And_Volumes'!V42,0))</f>
        <v>0</v>
      </c>
      <c r="BB105" s="172">
        <f>IF(IFERROR('N2.4_RIIO3_Risk_Comp'!W105/'N2.3_RIIO3_Risk_And_Volumes'!W42,0)&lt;0,"Error",IFERROR('N2.4_RIIO3_Risk_Comp'!W105/'N2.3_RIIO3_Risk_And_Volumes'!W42,0))</f>
        <v>0</v>
      </c>
      <c r="BC105" s="303">
        <f>IF(IFERROR('N2.4_RIIO3_Risk_Comp'!X105/'N2.3_RIIO3_Risk_And_Volumes'!X42,0)&lt;0,"Error",IFERROR('N2.4_RIIO3_Risk_Comp'!X105/'N2.3_RIIO3_Risk_And_Volumes'!X42,0))</f>
        <v>0</v>
      </c>
      <c r="BD105" s="296">
        <f>IF(IFERROR('N2.4_RIIO3_Risk_Comp'!Y105/'N2.3_RIIO3_Risk_And_Volumes'!AI42,0)&lt;0,"Error",IFERROR('N2.4_RIIO3_Risk_Comp'!Y105/'N2.3_RIIO3_Risk_And_Volumes'!AI42,0))</f>
        <v>0</v>
      </c>
      <c r="BE105" s="172">
        <f>IF(IFERROR('N2.4_RIIO3_Risk_Comp'!Z105/'N2.3_RIIO3_Risk_And_Volumes'!AJ42,0)&lt;0,"Error",IFERROR('N2.4_RIIO3_Risk_Comp'!Z105/'N2.3_RIIO3_Risk_And_Volumes'!AJ42,0))</f>
        <v>0</v>
      </c>
      <c r="BF105" s="172">
        <f>IF(IFERROR('N2.4_RIIO3_Risk_Comp'!AA105/'N2.3_RIIO3_Risk_And_Volumes'!AK42,0)&lt;0,"Error",IFERROR('N2.4_RIIO3_Risk_Comp'!AA105/'N2.3_RIIO3_Risk_And_Volumes'!AK42,0))</f>
        <v>0</v>
      </c>
      <c r="BG105" s="172">
        <f>IF(IFERROR('N2.4_RIIO3_Risk_Comp'!AB105/'N2.3_RIIO3_Risk_And_Volumes'!AL42,0)&lt;0,"Error",IFERROR('N2.4_RIIO3_Risk_Comp'!AB105/'N2.3_RIIO3_Risk_And_Volumes'!AL42,0))</f>
        <v>0</v>
      </c>
      <c r="BH105" s="172">
        <f>IF(IFERROR('N2.4_RIIO3_Risk_Comp'!AC105/'N2.3_RIIO3_Risk_And_Volumes'!AM42,0)&lt;0,"Error",IFERROR('N2.4_RIIO3_Risk_Comp'!AC105/'N2.3_RIIO3_Risk_And_Volumes'!AM42,0))</f>
        <v>0</v>
      </c>
      <c r="BI105" s="172">
        <f>IF(IFERROR('N2.4_RIIO3_Risk_Comp'!AD105/'N2.3_RIIO3_Risk_And_Volumes'!AN42,0)&lt;0,"Error",IFERROR('N2.4_RIIO3_Risk_Comp'!AD105/'N2.3_RIIO3_Risk_And_Volumes'!AN42,0))</f>
        <v>0</v>
      </c>
      <c r="BJ105" s="172">
        <f>IF(IFERROR('N2.4_RIIO3_Risk_Comp'!AE105/'N2.3_RIIO3_Risk_And_Volumes'!AO42,0)&lt;0,"Error",IFERROR('N2.4_RIIO3_Risk_Comp'!AE105/'N2.3_RIIO3_Risk_And_Volumes'!AO42,0))</f>
        <v>0</v>
      </c>
      <c r="BK105" s="172">
        <f>IF(IFERROR('N2.4_RIIO3_Risk_Comp'!AF105/'N2.3_RIIO3_Risk_And_Volumes'!AP42,0)&lt;0,"Error",IFERROR('N2.4_RIIO3_Risk_Comp'!AF105/'N2.3_RIIO3_Risk_And_Volumes'!AP42,0))</f>
        <v>0</v>
      </c>
      <c r="BL105" s="172">
        <f>IF(IFERROR('N2.4_RIIO3_Risk_Comp'!AG105/'N2.3_RIIO3_Risk_And_Volumes'!AQ42,0)&lt;0,"Error",IFERROR('N2.4_RIIO3_Risk_Comp'!AG105/'N2.3_RIIO3_Risk_And_Volumes'!AQ42,0))</f>
        <v>0</v>
      </c>
      <c r="BM105" s="297">
        <f>IF(IFERROR('N2.4_RIIO3_Risk_Comp'!AH105/'N2.3_RIIO3_Risk_And_Volumes'!AR42,0)&lt;0,"Error",IFERROR('N2.4_RIIO3_Risk_Comp'!AH105/'N2.3_RIIO3_Risk_And_Volumes'!AR42,0))</f>
        <v>0</v>
      </c>
      <c r="BO105" s="63">
        <f t="shared" si="14"/>
        <v>0</v>
      </c>
      <c r="BP105" s="63">
        <f t="shared" si="15"/>
        <v>0</v>
      </c>
      <c r="BQ105" s="63">
        <f t="shared" si="16"/>
        <v>0</v>
      </c>
      <c r="BR105" s="63">
        <f>IF(IFERROR(BO105/'N2.3_RIIO3_Risk_And_Volumes'!BN42,0)&lt;0,"Error",IFERROR(BO105/'N2.3_RIIO3_Risk_And_Volumes'!BN42,0))</f>
        <v>0</v>
      </c>
      <c r="BS105" s="63">
        <f>IF(IFERROR('N2.4_RIIO3_Risk_Comp'!BP105/'N2.3_RIIO3_Risk_And_Volumes'!BP42,0)&lt;0,"Error",IFERROR('N2.4_RIIO3_Risk_Comp'!BP105/'N2.3_RIIO3_Risk_And_Volumes'!BP42,0))</f>
        <v>0</v>
      </c>
      <c r="BT105" s="63">
        <f>IF(IFERROR('N2.4_RIIO3_Risk_Comp'!BQ105/'N2.3_RIIO3_Risk_And_Volumes'!BR42,0)&lt;0,"Error",IFERROR('N2.4_RIIO3_Risk_Comp'!BQ105/'N2.3_RIIO3_Risk_And_Volumes'!BR42,0))</f>
        <v>0</v>
      </c>
    </row>
    <row r="106" spans="1:72" hidden="1">
      <c r="A106" t="s">
        <v>972</v>
      </c>
      <c r="B106" s="108" t="s">
        <v>324</v>
      </c>
      <c r="C106" s="144" t="str">
        <f>IF($D$2="ET",VLOOKUP(B106,'N0.7_Lookup_References'!$E$13:$K$71,2,FALSE),IF('N2.1_Network_Risk_Summary'!$C$2="GD",VLOOKUP(B106,'N0.7_Lookup_References'!$E$13:$K$73,4,FALSE),IF($D$2="GT",VLOOKUP(B106,'N0.7_Lookup_References'!$E$13:$K$71,6,FALSE),"")))</f>
        <v>No entry required</v>
      </c>
      <c r="D106" s="53" t="s">
        <v>441</v>
      </c>
      <c r="E106" s="289"/>
      <c r="F106" s="247"/>
      <c r="G106" s="247"/>
      <c r="H106" s="247"/>
      <c r="I106" s="247"/>
      <c r="J106" s="247"/>
      <c r="K106" s="247"/>
      <c r="L106" s="247"/>
      <c r="M106" s="247"/>
      <c r="N106" s="290"/>
      <c r="O106" s="289"/>
      <c r="P106" s="247"/>
      <c r="Q106" s="247"/>
      <c r="R106" s="247"/>
      <c r="S106" s="247"/>
      <c r="T106" s="247"/>
      <c r="U106" s="247"/>
      <c r="V106" s="247"/>
      <c r="W106" s="247"/>
      <c r="X106" s="290"/>
      <c r="Y106" s="289"/>
      <c r="Z106" s="247"/>
      <c r="AA106" s="247"/>
      <c r="AB106" s="247"/>
      <c r="AC106" s="247"/>
      <c r="AD106" s="247"/>
      <c r="AE106" s="247"/>
      <c r="AF106" s="247"/>
      <c r="AG106" s="247"/>
      <c r="AH106" s="290"/>
      <c r="AJ106" s="296">
        <f>IF(IFERROR(E106/'N2.3_RIIO3_Risk_And_Volumes'!E43,0)&lt;0,"Error",IFERROR(E106/'N2.3_RIIO3_Risk_And_Volumes'!E43,0))</f>
        <v>0</v>
      </c>
      <c r="AK106" s="172">
        <f>IF(IFERROR(F106/'N2.3_RIIO3_Risk_And_Volumes'!F43,0)&lt;0,"Error",IFERROR(F106/'N2.3_RIIO3_Risk_And_Volumes'!F43,0))</f>
        <v>0</v>
      </c>
      <c r="AL106" s="172">
        <f>IF(IFERROR(G106/'N2.3_RIIO3_Risk_And_Volumes'!G43,0)&lt;0,"Error",IFERROR(G106/'N2.3_RIIO3_Risk_And_Volumes'!G43,0))</f>
        <v>0</v>
      </c>
      <c r="AM106" s="172">
        <f>IF(IFERROR(H106/'N2.3_RIIO3_Risk_And_Volumes'!H43,0)&lt;0,"Error",IFERROR(H106/'N2.3_RIIO3_Risk_And_Volumes'!H43,0))</f>
        <v>0</v>
      </c>
      <c r="AN106" s="172">
        <f>IF(IFERROR(I106/'N2.3_RIIO3_Risk_And_Volumes'!I43,0)&lt;0,"Error",IFERROR(I106/'N2.3_RIIO3_Risk_And_Volumes'!I43,0))</f>
        <v>0</v>
      </c>
      <c r="AO106" s="172">
        <f>IF(IFERROR(J106/'N2.3_RIIO3_Risk_And_Volumes'!J43,0)&lt;0,"Error",IFERROR(J106/'N2.3_RIIO3_Risk_And_Volumes'!J43,0))</f>
        <v>0</v>
      </c>
      <c r="AP106" s="172">
        <f>IF(IFERROR(K106/'N2.3_RIIO3_Risk_And_Volumes'!K43,0)&lt;0,"Error",IFERROR(K106/'N2.3_RIIO3_Risk_And_Volumes'!K43,0))</f>
        <v>0</v>
      </c>
      <c r="AQ106" s="172">
        <f>IF(IFERROR(L106/'N2.3_RIIO3_Risk_And_Volumes'!L43,0)&lt;0,"Error",IFERROR(L106/'N2.3_RIIO3_Risk_And_Volumes'!L43,0))</f>
        <v>0</v>
      </c>
      <c r="AR106" s="172">
        <f>IF(IFERROR(M106/'N2.3_RIIO3_Risk_And_Volumes'!M43,0)&lt;0,"Error",IFERROR(M106/'N2.3_RIIO3_Risk_And_Volumes'!M43,0))</f>
        <v>0</v>
      </c>
      <c r="AS106" s="297">
        <f>IF(IFERROR(N106/'N2.3_RIIO3_Risk_And_Volumes'!N43,0)&lt;0,"Error",IFERROR(N106/'N2.3_RIIO3_Risk_And_Volumes'!N43,0))</f>
        <v>0</v>
      </c>
      <c r="AT106" s="296">
        <f>IF(IFERROR('N2.4_RIIO3_Risk_Comp'!O106/'N2.3_RIIO3_Risk_And_Volumes'!O43,0)&lt;0,"Error",IFERROR('N2.4_RIIO3_Risk_Comp'!O106/'N2.3_RIIO3_Risk_And_Volumes'!O43,0))</f>
        <v>0</v>
      </c>
      <c r="AU106" s="172">
        <f>IF(IFERROR('N2.4_RIIO3_Risk_Comp'!P106/'N2.3_RIIO3_Risk_And_Volumes'!P43,0)&lt;0,"Error",IFERROR('N2.4_RIIO3_Risk_Comp'!P106/'N2.3_RIIO3_Risk_And_Volumes'!P43,0))</f>
        <v>0</v>
      </c>
      <c r="AV106" s="172">
        <f>IF(IFERROR('N2.4_RIIO3_Risk_Comp'!Q106/'N2.3_RIIO3_Risk_And_Volumes'!Q43,0)&lt;0,"Error",IFERROR('N2.4_RIIO3_Risk_Comp'!Q106/'N2.3_RIIO3_Risk_And_Volumes'!Q43,0))</f>
        <v>0</v>
      </c>
      <c r="AW106" s="172">
        <f>IF(IFERROR('N2.4_RIIO3_Risk_Comp'!R106/'N2.3_RIIO3_Risk_And_Volumes'!R43,0)&lt;0,"Error",IFERROR('N2.4_RIIO3_Risk_Comp'!R106/'N2.3_RIIO3_Risk_And_Volumes'!R43,0))</f>
        <v>0</v>
      </c>
      <c r="AX106" s="172">
        <f>IF(IFERROR('N2.4_RIIO3_Risk_Comp'!S106/'N2.3_RIIO3_Risk_And_Volumes'!S43,0)&lt;0,"Error",IFERROR('N2.4_RIIO3_Risk_Comp'!S106/'N2.3_RIIO3_Risk_And_Volumes'!S43,0))</f>
        <v>0</v>
      </c>
      <c r="AY106" s="172">
        <f>IF(IFERROR('N2.4_RIIO3_Risk_Comp'!T106/'N2.3_RIIO3_Risk_And_Volumes'!T43,0)&lt;0,"Error",IFERROR('N2.4_RIIO3_Risk_Comp'!T106/'N2.3_RIIO3_Risk_And_Volumes'!T43,0))</f>
        <v>0</v>
      </c>
      <c r="AZ106" s="172">
        <f>IF(IFERROR('N2.4_RIIO3_Risk_Comp'!U106/'N2.3_RIIO3_Risk_And_Volumes'!U43,0)&lt;0,"Error",IFERROR('N2.4_RIIO3_Risk_Comp'!U106/'N2.3_RIIO3_Risk_And_Volumes'!U43,0))</f>
        <v>0</v>
      </c>
      <c r="BA106" s="172">
        <f>IF(IFERROR('N2.4_RIIO3_Risk_Comp'!V106/'N2.3_RIIO3_Risk_And_Volumes'!V43,0)&lt;0,"Error",IFERROR('N2.4_RIIO3_Risk_Comp'!V106/'N2.3_RIIO3_Risk_And_Volumes'!V43,0))</f>
        <v>0</v>
      </c>
      <c r="BB106" s="172">
        <f>IF(IFERROR('N2.4_RIIO3_Risk_Comp'!W106/'N2.3_RIIO3_Risk_And_Volumes'!W43,0)&lt;0,"Error",IFERROR('N2.4_RIIO3_Risk_Comp'!W106/'N2.3_RIIO3_Risk_And_Volumes'!W43,0))</f>
        <v>0</v>
      </c>
      <c r="BC106" s="303">
        <f>IF(IFERROR('N2.4_RIIO3_Risk_Comp'!X106/'N2.3_RIIO3_Risk_And_Volumes'!X43,0)&lt;0,"Error",IFERROR('N2.4_RIIO3_Risk_Comp'!X106/'N2.3_RIIO3_Risk_And_Volumes'!X43,0))</f>
        <v>0</v>
      </c>
      <c r="BD106" s="296">
        <f>IF(IFERROR('N2.4_RIIO3_Risk_Comp'!Y106/'N2.3_RIIO3_Risk_And_Volumes'!AI43,0)&lt;0,"Error",IFERROR('N2.4_RIIO3_Risk_Comp'!Y106/'N2.3_RIIO3_Risk_And_Volumes'!AI43,0))</f>
        <v>0</v>
      </c>
      <c r="BE106" s="172">
        <f>IF(IFERROR('N2.4_RIIO3_Risk_Comp'!Z106/'N2.3_RIIO3_Risk_And_Volumes'!AJ43,0)&lt;0,"Error",IFERROR('N2.4_RIIO3_Risk_Comp'!Z106/'N2.3_RIIO3_Risk_And_Volumes'!AJ43,0))</f>
        <v>0</v>
      </c>
      <c r="BF106" s="172">
        <f>IF(IFERROR('N2.4_RIIO3_Risk_Comp'!AA106/'N2.3_RIIO3_Risk_And_Volumes'!AK43,0)&lt;0,"Error",IFERROR('N2.4_RIIO3_Risk_Comp'!AA106/'N2.3_RIIO3_Risk_And_Volumes'!AK43,0))</f>
        <v>0</v>
      </c>
      <c r="BG106" s="172">
        <f>IF(IFERROR('N2.4_RIIO3_Risk_Comp'!AB106/'N2.3_RIIO3_Risk_And_Volumes'!AL43,0)&lt;0,"Error",IFERROR('N2.4_RIIO3_Risk_Comp'!AB106/'N2.3_RIIO3_Risk_And_Volumes'!AL43,0))</f>
        <v>0</v>
      </c>
      <c r="BH106" s="172">
        <f>IF(IFERROR('N2.4_RIIO3_Risk_Comp'!AC106/'N2.3_RIIO3_Risk_And_Volumes'!AM43,0)&lt;0,"Error",IFERROR('N2.4_RIIO3_Risk_Comp'!AC106/'N2.3_RIIO3_Risk_And_Volumes'!AM43,0))</f>
        <v>0</v>
      </c>
      <c r="BI106" s="172">
        <f>IF(IFERROR('N2.4_RIIO3_Risk_Comp'!AD106/'N2.3_RIIO3_Risk_And_Volumes'!AN43,0)&lt;0,"Error",IFERROR('N2.4_RIIO3_Risk_Comp'!AD106/'N2.3_RIIO3_Risk_And_Volumes'!AN43,0))</f>
        <v>0</v>
      </c>
      <c r="BJ106" s="172">
        <f>IF(IFERROR('N2.4_RIIO3_Risk_Comp'!AE106/'N2.3_RIIO3_Risk_And_Volumes'!AO43,0)&lt;0,"Error",IFERROR('N2.4_RIIO3_Risk_Comp'!AE106/'N2.3_RIIO3_Risk_And_Volumes'!AO43,0))</f>
        <v>0</v>
      </c>
      <c r="BK106" s="172">
        <f>IF(IFERROR('N2.4_RIIO3_Risk_Comp'!AF106/'N2.3_RIIO3_Risk_And_Volumes'!AP43,0)&lt;0,"Error",IFERROR('N2.4_RIIO3_Risk_Comp'!AF106/'N2.3_RIIO3_Risk_And_Volumes'!AP43,0))</f>
        <v>0</v>
      </c>
      <c r="BL106" s="172">
        <f>IF(IFERROR('N2.4_RIIO3_Risk_Comp'!AG106/'N2.3_RIIO3_Risk_And_Volumes'!AQ43,0)&lt;0,"Error",IFERROR('N2.4_RIIO3_Risk_Comp'!AG106/'N2.3_RIIO3_Risk_And_Volumes'!AQ43,0))</f>
        <v>0</v>
      </c>
      <c r="BM106" s="297">
        <f>IF(IFERROR('N2.4_RIIO3_Risk_Comp'!AH106/'N2.3_RIIO3_Risk_And_Volumes'!AR43,0)&lt;0,"Error",IFERROR('N2.4_RIIO3_Risk_Comp'!AH106/'N2.3_RIIO3_Risk_And_Volumes'!AR43,0))</f>
        <v>0</v>
      </c>
      <c r="BO106" s="63">
        <f t="shared" si="14"/>
        <v>0</v>
      </c>
      <c r="BP106" s="63">
        <f t="shared" si="15"/>
        <v>0</v>
      </c>
      <c r="BQ106" s="63">
        <f t="shared" si="16"/>
        <v>0</v>
      </c>
      <c r="BR106" s="63">
        <f>IF(IFERROR(BO106/'N2.3_RIIO3_Risk_And_Volumes'!BN43,0)&lt;0,"Error",IFERROR(BO106/'N2.3_RIIO3_Risk_And_Volumes'!BN43,0))</f>
        <v>0</v>
      </c>
      <c r="BS106" s="63">
        <f>IF(IFERROR('N2.4_RIIO3_Risk_Comp'!BP106/'N2.3_RIIO3_Risk_And_Volumes'!BP43,0)&lt;0,"Error",IFERROR('N2.4_RIIO3_Risk_Comp'!BP106/'N2.3_RIIO3_Risk_And_Volumes'!BP43,0))</f>
        <v>0</v>
      </c>
      <c r="BT106" s="63">
        <f>IF(IFERROR('N2.4_RIIO3_Risk_Comp'!BQ106/'N2.3_RIIO3_Risk_And_Volumes'!BR43,0)&lt;0,"Error",IFERROR('N2.4_RIIO3_Risk_Comp'!BQ106/'N2.3_RIIO3_Risk_And_Volumes'!BR43,0))</f>
        <v>0</v>
      </c>
    </row>
    <row r="107" spans="1:72" hidden="1">
      <c r="A107" t="s">
        <v>972</v>
      </c>
      <c r="B107" s="108" t="s">
        <v>327</v>
      </c>
      <c r="C107" s="144" t="str">
        <f>IF($D$2="ET",VLOOKUP(B107,'N0.7_Lookup_References'!$E$13:$K$71,2,FALSE),IF('N2.1_Network_Risk_Summary'!$C$2="GD",VLOOKUP(B107,'N0.7_Lookup_References'!$E$13:$K$73,4,FALSE),IF($D$2="GT",VLOOKUP(B107,'N0.7_Lookup_References'!$E$13:$K$71,6,FALSE),"")))</f>
        <v>No entry required</v>
      </c>
      <c r="D107" s="53" t="s">
        <v>441</v>
      </c>
      <c r="E107" s="289"/>
      <c r="F107" s="247"/>
      <c r="G107" s="247"/>
      <c r="H107" s="247"/>
      <c r="I107" s="247"/>
      <c r="J107" s="247"/>
      <c r="K107" s="247"/>
      <c r="L107" s="247"/>
      <c r="M107" s="247"/>
      <c r="N107" s="290"/>
      <c r="O107" s="289"/>
      <c r="P107" s="247"/>
      <c r="Q107" s="247"/>
      <c r="R107" s="247"/>
      <c r="S107" s="247"/>
      <c r="T107" s="247"/>
      <c r="U107" s="247"/>
      <c r="V107" s="247"/>
      <c r="W107" s="247"/>
      <c r="X107" s="290"/>
      <c r="Y107" s="289"/>
      <c r="Z107" s="247"/>
      <c r="AA107" s="247"/>
      <c r="AB107" s="247"/>
      <c r="AC107" s="247"/>
      <c r="AD107" s="247"/>
      <c r="AE107" s="247"/>
      <c r="AF107" s="247"/>
      <c r="AG107" s="247"/>
      <c r="AH107" s="290"/>
      <c r="AJ107" s="296">
        <f>IF(IFERROR(E107/'N2.3_RIIO3_Risk_And_Volumes'!E44,0)&lt;0,"Error",IFERROR(E107/'N2.3_RIIO3_Risk_And_Volumes'!E44,0))</f>
        <v>0</v>
      </c>
      <c r="AK107" s="172">
        <f>IF(IFERROR(F107/'N2.3_RIIO3_Risk_And_Volumes'!F44,0)&lt;0,"Error",IFERROR(F107/'N2.3_RIIO3_Risk_And_Volumes'!F44,0))</f>
        <v>0</v>
      </c>
      <c r="AL107" s="172">
        <f>IF(IFERROR(G107/'N2.3_RIIO3_Risk_And_Volumes'!G44,0)&lt;0,"Error",IFERROR(G107/'N2.3_RIIO3_Risk_And_Volumes'!G44,0))</f>
        <v>0</v>
      </c>
      <c r="AM107" s="172">
        <f>IF(IFERROR(H107/'N2.3_RIIO3_Risk_And_Volumes'!H44,0)&lt;0,"Error",IFERROR(H107/'N2.3_RIIO3_Risk_And_Volumes'!H44,0))</f>
        <v>0</v>
      </c>
      <c r="AN107" s="172">
        <f>IF(IFERROR(I107/'N2.3_RIIO3_Risk_And_Volumes'!I44,0)&lt;0,"Error",IFERROR(I107/'N2.3_RIIO3_Risk_And_Volumes'!I44,0))</f>
        <v>0</v>
      </c>
      <c r="AO107" s="172">
        <f>IF(IFERROR(J107/'N2.3_RIIO3_Risk_And_Volumes'!J44,0)&lt;0,"Error",IFERROR(J107/'N2.3_RIIO3_Risk_And_Volumes'!J44,0))</f>
        <v>0</v>
      </c>
      <c r="AP107" s="172">
        <f>IF(IFERROR(K107/'N2.3_RIIO3_Risk_And_Volumes'!K44,0)&lt;0,"Error",IFERROR(K107/'N2.3_RIIO3_Risk_And_Volumes'!K44,0))</f>
        <v>0</v>
      </c>
      <c r="AQ107" s="172">
        <f>IF(IFERROR(L107/'N2.3_RIIO3_Risk_And_Volumes'!L44,0)&lt;0,"Error",IFERROR(L107/'N2.3_RIIO3_Risk_And_Volumes'!L44,0))</f>
        <v>0</v>
      </c>
      <c r="AR107" s="172">
        <f>IF(IFERROR(M107/'N2.3_RIIO3_Risk_And_Volumes'!M44,0)&lt;0,"Error",IFERROR(M107/'N2.3_RIIO3_Risk_And_Volumes'!M44,0))</f>
        <v>0</v>
      </c>
      <c r="AS107" s="297">
        <f>IF(IFERROR(N107/'N2.3_RIIO3_Risk_And_Volumes'!N44,0)&lt;0,"Error",IFERROR(N107/'N2.3_RIIO3_Risk_And_Volumes'!N44,0))</f>
        <v>0</v>
      </c>
      <c r="AT107" s="296">
        <f>IF(IFERROR('N2.4_RIIO3_Risk_Comp'!O107/'N2.3_RIIO3_Risk_And_Volumes'!O44,0)&lt;0,"Error",IFERROR('N2.4_RIIO3_Risk_Comp'!O107/'N2.3_RIIO3_Risk_And_Volumes'!O44,0))</f>
        <v>0</v>
      </c>
      <c r="AU107" s="172">
        <f>IF(IFERROR('N2.4_RIIO3_Risk_Comp'!P107/'N2.3_RIIO3_Risk_And_Volumes'!P44,0)&lt;0,"Error",IFERROR('N2.4_RIIO3_Risk_Comp'!P107/'N2.3_RIIO3_Risk_And_Volumes'!P44,0))</f>
        <v>0</v>
      </c>
      <c r="AV107" s="172">
        <f>IF(IFERROR('N2.4_RIIO3_Risk_Comp'!Q107/'N2.3_RIIO3_Risk_And_Volumes'!Q44,0)&lt;0,"Error",IFERROR('N2.4_RIIO3_Risk_Comp'!Q107/'N2.3_RIIO3_Risk_And_Volumes'!Q44,0))</f>
        <v>0</v>
      </c>
      <c r="AW107" s="172">
        <f>IF(IFERROR('N2.4_RIIO3_Risk_Comp'!R107/'N2.3_RIIO3_Risk_And_Volumes'!R44,0)&lt;0,"Error",IFERROR('N2.4_RIIO3_Risk_Comp'!R107/'N2.3_RIIO3_Risk_And_Volumes'!R44,0))</f>
        <v>0</v>
      </c>
      <c r="AX107" s="172">
        <f>IF(IFERROR('N2.4_RIIO3_Risk_Comp'!S107/'N2.3_RIIO3_Risk_And_Volumes'!S44,0)&lt;0,"Error",IFERROR('N2.4_RIIO3_Risk_Comp'!S107/'N2.3_RIIO3_Risk_And_Volumes'!S44,0))</f>
        <v>0</v>
      </c>
      <c r="AY107" s="172">
        <f>IF(IFERROR('N2.4_RIIO3_Risk_Comp'!T107/'N2.3_RIIO3_Risk_And_Volumes'!T44,0)&lt;0,"Error",IFERROR('N2.4_RIIO3_Risk_Comp'!T107/'N2.3_RIIO3_Risk_And_Volumes'!T44,0))</f>
        <v>0</v>
      </c>
      <c r="AZ107" s="172">
        <f>IF(IFERROR('N2.4_RIIO3_Risk_Comp'!U107/'N2.3_RIIO3_Risk_And_Volumes'!U44,0)&lt;0,"Error",IFERROR('N2.4_RIIO3_Risk_Comp'!U107/'N2.3_RIIO3_Risk_And_Volumes'!U44,0))</f>
        <v>0</v>
      </c>
      <c r="BA107" s="172">
        <f>IF(IFERROR('N2.4_RIIO3_Risk_Comp'!V107/'N2.3_RIIO3_Risk_And_Volumes'!V44,0)&lt;0,"Error",IFERROR('N2.4_RIIO3_Risk_Comp'!V107/'N2.3_RIIO3_Risk_And_Volumes'!V44,0))</f>
        <v>0</v>
      </c>
      <c r="BB107" s="172">
        <f>IF(IFERROR('N2.4_RIIO3_Risk_Comp'!W107/'N2.3_RIIO3_Risk_And_Volumes'!W44,0)&lt;0,"Error",IFERROR('N2.4_RIIO3_Risk_Comp'!W107/'N2.3_RIIO3_Risk_And_Volumes'!W44,0))</f>
        <v>0</v>
      </c>
      <c r="BC107" s="303">
        <f>IF(IFERROR('N2.4_RIIO3_Risk_Comp'!X107/'N2.3_RIIO3_Risk_And_Volumes'!X44,0)&lt;0,"Error",IFERROR('N2.4_RIIO3_Risk_Comp'!X107/'N2.3_RIIO3_Risk_And_Volumes'!X44,0))</f>
        <v>0</v>
      </c>
      <c r="BD107" s="296">
        <f>IF(IFERROR('N2.4_RIIO3_Risk_Comp'!Y107/'N2.3_RIIO3_Risk_And_Volumes'!AI44,0)&lt;0,"Error",IFERROR('N2.4_RIIO3_Risk_Comp'!Y107/'N2.3_RIIO3_Risk_And_Volumes'!AI44,0))</f>
        <v>0</v>
      </c>
      <c r="BE107" s="172">
        <f>IF(IFERROR('N2.4_RIIO3_Risk_Comp'!Z107/'N2.3_RIIO3_Risk_And_Volumes'!AJ44,0)&lt;0,"Error",IFERROR('N2.4_RIIO3_Risk_Comp'!Z107/'N2.3_RIIO3_Risk_And_Volumes'!AJ44,0))</f>
        <v>0</v>
      </c>
      <c r="BF107" s="172">
        <f>IF(IFERROR('N2.4_RIIO3_Risk_Comp'!AA107/'N2.3_RIIO3_Risk_And_Volumes'!AK44,0)&lt;0,"Error",IFERROR('N2.4_RIIO3_Risk_Comp'!AA107/'N2.3_RIIO3_Risk_And_Volumes'!AK44,0))</f>
        <v>0</v>
      </c>
      <c r="BG107" s="172">
        <f>IF(IFERROR('N2.4_RIIO3_Risk_Comp'!AB107/'N2.3_RIIO3_Risk_And_Volumes'!AL44,0)&lt;0,"Error",IFERROR('N2.4_RIIO3_Risk_Comp'!AB107/'N2.3_RIIO3_Risk_And_Volumes'!AL44,0))</f>
        <v>0</v>
      </c>
      <c r="BH107" s="172">
        <f>IF(IFERROR('N2.4_RIIO3_Risk_Comp'!AC107/'N2.3_RIIO3_Risk_And_Volumes'!AM44,0)&lt;0,"Error",IFERROR('N2.4_RIIO3_Risk_Comp'!AC107/'N2.3_RIIO3_Risk_And_Volumes'!AM44,0))</f>
        <v>0</v>
      </c>
      <c r="BI107" s="172">
        <f>IF(IFERROR('N2.4_RIIO3_Risk_Comp'!AD107/'N2.3_RIIO3_Risk_And_Volumes'!AN44,0)&lt;0,"Error",IFERROR('N2.4_RIIO3_Risk_Comp'!AD107/'N2.3_RIIO3_Risk_And_Volumes'!AN44,0))</f>
        <v>0</v>
      </c>
      <c r="BJ107" s="172">
        <f>IF(IFERROR('N2.4_RIIO3_Risk_Comp'!AE107/'N2.3_RIIO3_Risk_And_Volumes'!AO44,0)&lt;0,"Error",IFERROR('N2.4_RIIO3_Risk_Comp'!AE107/'N2.3_RIIO3_Risk_And_Volumes'!AO44,0))</f>
        <v>0</v>
      </c>
      <c r="BK107" s="172">
        <f>IF(IFERROR('N2.4_RIIO3_Risk_Comp'!AF107/'N2.3_RIIO3_Risk_And_Volumes'!AP44,0)&lt;0,"Error",IFERROR('N2.4_RIIO3_Risk_Comp'!AF107/'N2.3_RIIO3_Risk_And_Volumes'!AP44,0))</f>
        <v>0</v>
      </c>
      <c r="BL107" s="172">
        <f>IF(IFERROR('N2.4_RIIO3_Risk_Comp'!AG107/'N2.3_RIIO3_Risk_And_Volumes'!AQ44,0)&lt;0,"Error",IFERROR('N2.4_RIIO3_Risk_Comp'!AG107/'N2.3_RIIO3_Risk_And_Volumes'!AQ44,0))</f>
        <v>0</v>
      </c>
      <c r="BM107" s="297">
        <f>IF(IFERROR('N2.4_RIIO3_Risk_Comp'!AH107/'N2.3_RIIO3_Risk_And_Volumes'!AR44,0)&lt;0,"Error",IFERROR('N2.4_RIIO3_Risk_Comp'!AH107/'N2.3_RIIO3_Risk_And_Volumes'!AR44,0))</f>
        <v>0</v>
      </c>
      <c r="BO107" s="63">
        <f t="shared" si="14"/>
        <v>0</v>
      </c>
      <c r="BP107" s="63">
        <f t="shared" si="15"/>
        <v>0</v>
      </c>
      <c r="BQ107" s="63">
        <f t="shared" si="16"/>
        <v>0</v>
      </c>
      <c r="BR107" s="63">
        <f>IF(IFERROR(BO107/'N2.3_RIIO3_Risk_And_Volumes'!BN44,0)&lt;0,"Error",IFERROR(BO107/'N2.3_RIIO3_Risk_And_Volumes'!BN44,0))</f>
        <v>0</v>
      </c>
      <c r="BS107" s="63">
        <f>IF(IFERROR('N2.4_RIIO3_Risk_Comp'!BP107/'N2.3_RIIO3_Risk_And_Volumes'!BP44,0)&lt;0,"Error",IFERROR('N2.4_RIIO3_Risk_Comp'!BP107/'N2.3_RIIO3_Risk_And_Volumes'!BP44,0))</f>
        <v>0</v>
      </c>
      <c r="BT107" s="63">
        <f>IF(IFERROR('N2.4_RIIO3_Risk_Comp'!BQ107/'N2.3_RIIO3_Risk_And_Volumes'!BR44,0)&lt;0,"Error",IFERROR('N2.4_RIIO3_Risk_Comp'!BQ107/'N2.3_RIIO3_Risk_And_Volumes'!BR44,0))</f>
        <v>0</v>
      </c>
    </row>
    <row r="108" spans="1:72" hidden="1">
      <c r="A108" t="s">
        <v>972</v>
      </c>
      <c r="B108" s="108" t="s">
        <v>331</v>
      </c>
      <c r="C108" s="144" t="str">
        <f>IF($D$2="ET",VLOOKUP(B108,'N0.7_Lookup_References'!$E$13:$K$71,2,FALSE),IF('N2.1_Network_Risk_Summary'!$C$2="GD",VLOOKUP(B108,'N0.7_Lookup_References'!$E$13:$K$73,4,FALSE),IF($D$2="GT",VLOOKUP(B108,'N0.7_Lookup_References'!$E$13:$K$71,6,FALSE),"")))</f>
        <v>No entry required</v>
      </c>
      <c r="D108" s="53" t="s">
        <v>441</v>
      </c>
      <c r="E108" s="289"/>
      <c r="F108" s="247"/>
      <c r="G108" s="247"/>
      <c r="H108" s="247"/>
      <c r="I108" s="247"/>
      <c r="J108" s="247"/>
      <c r="K108" s="247"/>
      <c r="L108" s="247"/>
      <c r="M108" s="247"/>
      <c r="N108" s="290"/>
      <c r="O108" s="289"/>
      <c r="P108" s="247"/>
      <c r="Q108" s="247"/>
      <c r="R108" s="247"/>
      <c r="S108" s="247"/>
      <c r="T108" s="247"/>
      <c r="U108" s="247"/>
      <c r="V108" s="247"/>
      <c r="W108" s="247"/>
      <c r="X108" s="290"/>
      <c r="Y108" s="289"/>
      <c r="Z108" s="247"/>
      <c r="AA108" s="247"/>
      <c r="AB108" s="247"/>
      <c r="AC108" s="247"/>
      <c r="AD108" s="247"/>
      <c r="AE108" s="247"/>
      <c r="AF108" s="247"/>
      <c r="AG108" s="247"/>
      <c r="AH108" s="290"/>
      <c r="AJ108" s="296">
        <f>IF(IFERROR(E108/'N2.3_RIIO3_Risk_And_Volumes'!E45,0)&lt;0,"Error",IFERROR(E108/'N2.3_RIIO3_Risk_And_Volumes'!E45,0))</f>
        <v>0</v>
      </c>
      <c r="AK108" s="172">
        <f>IF(IFERROR(F108/'N2.3_RIIO3_Risk_And_Volumes'!F45,0)&lt;0,"Error",IFERROR(F108/'N2.3_RIIO3_Risk_And_Volumes'!F45,0))</f>
        <v>0</v>
      </c>
      <c r="AL108" s="172">
        <f>IF(IFERROR(G108/'N2.3_RIIO3_Risk_And_Volumes'!G45,0)&lt;0,"Error",IFERROR(G108/'N2.3_RIIO3_Risk_And_Volumes'!G45,0))</f>
        <v>0</v>
      </c>
      <c r="AM108" s="172">
        <f>IF(IFERROR(H108/'N2.3_RIIO3_Risk_And_Volumes'!H45,0)&lt;0,"Error",IFERROR(H108/'N2.3_RIIO3_Risk_And_Volumes'!H45,0))</f>
        <v>0</v>
      </c>
      <c r="AN108" s="172">
        <f>IF(IFERROR(I108/'N2.3_RIIO3_Risk_And_Volumes'!I45,0)&lt;0,"Error",IFERROR(I108/'N2.3_RIIO3_Risk_And_Volumes'!I45,0))</f>
        <v>0</v>
      </c>
      <c r="AO108" s="172">
        <f>IF(IFERROR(J108/'N2.3_RIIO3_Risk_And_Volumes'!J45,0)&lt;0,"Error",IFERROR(J108/'N2.3_RIIO3_Risk_And_Volumes'!J45,0))</f>
        <v>0</v>
      </c>
      <c r="AP108" s="172">
        <f>IF(IFERROR(K108/'N2.3_RIIO3_Risk_And_Volumes'!K45,0)&lt;0,"Error",IFERROR(K108/'N2.3_RIIO3_Risk_And_Volumes'!K45,0))</f>
        <v>0</v>
      </c>
      <c r="AQ108" s="172">
        <f>IF(IFERROR(L108/'N2.3_RIIO3_Risk_And_Volumes'!L45,0)&lt;0,"Error",IFERROR(L108/'N2.3_RIIO3_Risk_And_Volumes'!L45,0))</f>
        <v>0</v>
      </c>
      <c r="AR108" s="172">
        <f>IF(IFERROR(M108/'N2.3_RIIO3_Risk_And_Volumes'!M45,0)&lt;0,"Error",IFERROR(M108/'N2.3_RIIO3_Risk_And_Volumes'!M45,0))</f>
        <v>0</v>
      </c>
      <c r="AS108" s="297">
        <f>IF(IFERROR(N108/'N2.3_RIIO3_Risk_And_Volumes'!N45,0)&lt;0,"Error",IFERROR(N108/'N2.3_RIIO3_Risk_And_Volumes'!N45,0))</f>
        <v>0</v>
      </c>
      <c r="AT108" s="296">
        <f>IF(IFERROR('N2.4_RIIO3_Risk_Comp'!O108/'N2.3_RIIO3_Risk_And_Volumes'!O45,0)&lt;0,"Error",IFERROR('N2.4_RIIO3_Risk_Comp'!O108/'N2.3_RIIO3_Risk_And_Volumes'!O45,0))</f>
        <v>0</v>
      </c>
      <c r="AU108" s="172">
        <f>IF(IFERROR('N2.4_RIIO3_Risk_Comp'!P108/'N2.3_RIIO3_Risk_And_Volumes'!P45,0)&lt;0,"Error",IFERROR('N2.4_RIIO3_Risk_Comp'!P108/'N2.3_RIIO3_Risk_And_Volumes'!P45,0))</f>
        <v>0</v>
      </c>
      <c r="AV108" s="172">
        <f>IF(IFERROR('N2.4_RIIO3_Risk_Comp'!Q108/'N2.3_RIIO3_Risk_And_Volumes'!Q45,0)&lt;0,"Error",IFERROR('N2.4_RIIO3_Risk_Comp'!Q108/'N2.3_RIIO3_Risk_And_Volumes'!Q45,0))</f>
        <v>0</v>
      </c>
      <c r="AW108" s="172">
        <f>IF(IFERROR('N2.4_RIIO3_Risk_Comp'!R108/'N2.3_RIIO3_Risk_And_Volumes'!R45,0)&lt;0,"Error",IFERROR('N2.4_RIIO3_Risk_Comp'!R108/'N2.3_RIIO3_Risk_And_Volumes'!R45,0))</f>
        <v>0</v>
      </c>
      <c r="AX108" s="172">
        <f>IF(IFERROR('N2.4_RIIO3_Risk_Comp'!S108/'N2.3_RIIO3_Risk_And_Volumes'!S45,0)&lt;0,"Error",IFERROR('N2.4_RIIO3_Risk_Comp'!S108/'N2.3_RIIO3_Risk_And_Volumes'!S45,0))</f>
        <v>0</v>
      </c>
      <c r="AY108" s="172">
        <f>IF(IFERROR('N2.4_RIIO3_Risk_Comp'!T108/'N2.3_RIIO3_Risk_And_Volumes'!T45,0)&lt;0,"Error",IFERROR('N2.4_RIIO3_Risk_Comp'!T108/'N2.3_RIIO3_Risk_And_Volumes'!T45,0))</f>
        <v>0</v>
      </c>
      <c r="AZ108" s="172">
        <f>IF(IFERROR('N2.4_RIIO3_Risk_Comp'!U108/'N2.3_RIIO3_Risk_And_Volumes'!U45,0)&lt;0,"Error",IFERROR('N2.4_RIIO3_Risk_Comp'!U108/'N2.3_RIIO3_Risk_And_Volumes'!U45,0))</f>
        <v>0</v>
      </c>
      <c r="BA108" s="172">
        <f>IF(IFERROR('N2.4_RIIO3_Risk_Comp'!V108/'N2.3_RIIO3_Risk_And_Volumes'!V45,0)&lt;0,"Error",IFERROR('N2.4_RIIO3_Risk_Comp'!V108/'N2.3_RIIO3_Risk_And_Volumes'!V45,0))</f>
        <v>0</v>
      </c>
      <c r="BB108" s="172">
        <f>IF(IFERROR('N2.4_RIIO3_Risk_Comp'!W108/'N2.3_RIIO3_Risk_And_Volumes'!W45,0)&lt;0,"Error",IFERROR('N2.4_RIIO3_Risk_Comp'!W108/'N2.3_RIIO3_Risk_And_Volumes'!W45,0))</f>
        <v>0</v>
      </c>
      <c r="BC108" s="303">
        <f>IF(IFERROR('N2.4_RIIO3_Risk_Comp'!X108/'N2.3_RIIO3_Risk_And_Volumes'!X45,0)&lt;0,"Error",IFERROR('N2.4_RIIO3_Risk_Comp'!X108/'N2.3_RIIO3_Risk_And_Volumes'!X45,0))</f>
        <v>0</v>
      </c>
      <c r="BD108" s="296">
        <f>IF(IFERROR('N2.4_RIIO3_Risk_Comp'!Y108/'N2.3_RIIO3_Risk_And_Volumes'!AI45,0)&lt;0,"Error",IFERROR('N2.4_RIIO3_Risk_Comp'!Y108/'N2.3_RIIO3_Risk_And_Volumes'!AI45,0))</f>
        <v>0</v>
      </c>
      <c r="BE108" s="172">
        <f>IF(IFERROR('N2.4_RIIO3_Risk_Comp'!Z108/'N2.3_RIIO3_Risk_And_Volumes'!AJ45,0)&lt;0,"Error",IFERROR('N2.4_RIIO3_Risk_Comp'!Z108/'N2.3_RIIO3_Risk_And_Volumes'!AJ45,0))</f>
        <v>0</v>
      </c>
      <c r="BF108" s="172">
        <f>IF(IFERROR('N2.4_RIIO3_Risk_Comp'!AA108/'N2.3_RIIO3_Risk_And_Volumes'!AK45,0)&lt;0,"Error",IFERROR('N2.4_RIIO3_Risk_Comp'!AA108/'N2.3_RIIO3_Risk_And_Volumes'!AK45,0))</f>
        <v>0</v>
      </c>
      <c r="BG108" s="172">
        <f>IF(IFERROR('N2.4_RIIO3_Risk_Comp'!AB108/'N2.3_RIIO3_Risk_And_Volumes'!AL45,0)&lt;0,"Error",IFERROR('N2.4_RIIO3_Risk_Comp'!AB108/'N2.3_RIIO3_Risk_And_Volumes'!AL45,0))</f>
        <v>0</v>
      </c>
      <c r="BH108" s="172">
        <f>IF(IFERROR('N2.4_RIIO3_Risk_Comp'!AC108/'N2.3_RIIO3_Risk_And_Volumes'!AM45,0)&lt;0,"Error",IFERROR('N2.4_RIIO3_Risk_Comp'!AC108/'N2.3_RIIO3_Risk_And_Volumes'!AM45,0))</f>
        <v>0</v>
      </c>
      <c r="BI108" s="172">
        <f>IF(IFERROR('N2.4_RIIO3_Risk_Comp'!AD108/'N2.3_RIIO3_Risk_And_Volumes'!AN45,0)&lt;0,"Error",IFERROR('N2.4_RIIO3_Risk_Comp'!AD108/'N2.3_RIIO3_Risk_And_Volumes'!AN45,0))</f>
        <v>0</v>
      </c>
      <c r="BJ108" s="172">
        <f>IF(IFERROR('N2.4_RIIO3_Risk_Comp'!AE108/'N2.3_RIIO3_Risk_And_Volumes'!AO45,0)&lt;0,"Error",IFERROR('N2.4_RIIO3_Risk_Comp'!AE108/'N2.3_RIIO3_Risk_And_Volumes'!AO45,0))</f>
        <v>0</v>
      </c>
      <c r="BK108" s="172">
        <f>IF(IFERROR('N2.4_RIIO3_Risk_Comp'!AF108/'N2.3_RIIO3_Risk_And_Volumes'!AP45,0)&lt;0,"Error",IFERROR('N2.4_RIIO3_Risk_Comp'!AF108/'N2.3_RIIO3_Risk_And_Volumes'!AP45,0))</f>
        <v>0</v>
      </c>
      <c r="BL108" s="172">
        <f>IF(IFERROR('N2.4_RIIO3_Risk_Comp'!AG108/'N2.3_RIIO3_Risk_And_Volumes'!AQ45,0)&lt;0,"Error",IFERROR('N2.4_RIIO3_Risk_Comp'!AG108/'N2.3_RIIO3_Risk_And_Volumes'!AQ45,0))</f>
        <v>0</v>
      </c>
      <c r="BM108" s="297">
        <f>IF(IFERROR('N2.4_RIIO3_Risk_Comp'!AH108/'N2.3_RIIO3_Risk_And_Volumes'!AR45,0)&lt;0,"Error",IFERROR('N2.4_RIIO3_Risk_Comp'!AH108/'N2.3_RIIO3_Risk_And_Volumes'!AR45,0))</f>
        <v>0</v>
      </c>
      <c r="BO108" s="63">
        <f t="shared" si="14"/>
        <v>0</v>
      </c>
      <c r="BP108" s="63">
        <f t="shared" si="15"/>
        <v>0</v>
      </c>
      <c r="BQ108" s="63">
        <f t="shared" si="16"/>
        <v>0</v>
      </c>
      <c r="BR108" s="63">
        <f>IF(IFERROR(BO108/'N2.3_RIIO3_Risk_And_Volumes'!BN45,0)&lt;0,"Error",IFERROR(BO108/'N2.3_RIIO3_Risk_And_Volumes'!BN45,0))</f>
        <v>0</v>
      </c>
      <c r="BS108" s="63">
        <f>IF(IFERROR('N2.4_RIIO3_Risk_Comp'!BP108/'N2.3_RIIO3_Risk_And_Volumes'!BP45,0)&lt;0,"Error",IFERROR('N2.4_RIIO3_Risk_Comp'!BP108/'N2.3_RIIO3_Risk_And_Volumes'!BP45,0))</f>
        <v>0</v>
      </c>
      <c r="BT108" s="63">
        <f>IF(IFERROR('N2.4_RIIO3_Risk_Comp'!BQ108/'N2.3_RIIO3_Risk_And_Volumes'!BR45,0)&lt;0,"Error",IFERROR('N2.4_RIIO3_Risk_Comp'!BQ108/'N2.3_RIIO3_Risk_And_Volumes'!BR45,0))</f>
        <v>0</v>
      </c>
    </row>
    <row r="109" spans="1:72" hidden="1">
      <c r="A109" t="s">
        <v>972</v>
      </c>
      <c r="B109" s="108" t="s">
        <v>335</v>
      </c>
      <c r="C109" s="144" t="str">
        <f>IF($D$2="ET",VLOOKUP(B109,'N0.7_Lookup_References'!$E$13:$K$71,2,FALSE),IF('N2.1_Network_Risk_Summary'!$C$2="GD",VLOOKUP(B109,'N0.7_Lookup_References'!$E$13:$K$73,4,FALSE),IF($D$2="GT",VLOOKUP(B109,'N0.7_Lookup_References'!$E$13:$K$71,6,FALSE),"")))</f>
        <v>No entry required</v>
      </c>
      <c r="D109" s="53" t="s">
        <v>441</v>
      </c>
      <c r="E109" s="289"/>
      <c r="F109" s="247"/>
      <c r="G109" s="247"/>
      <c r="H109" s="247"/>
      <c r="I109" s="247"/>
      <c r="J109" s="247"/>
      <c r="K109" s="247"/>
      <c r="L109" s="247"/>
      <c r="M109" s="247"/>
      <c r="N109" s="290"/>
      <c r="O109" s="289"/>
      <c r="P109" s="247"/>
      <c r="Q109" s="247"/>
      <c r="R109" s="247"/>
      <c r="S109" s="247"/>
      <c r="T109" s="247"/>
      <c r="U109" s="247"/>
      <c r="V109" s="247"/>
      <c r="W109" s="247"/>
      <c r="X109" s="290"/>
      <c r="Y109" s="289"/>
      <c r="Z109" s="247"/>
      <c r="AA109" s="247"/>
      <c r="AB109" s="247"/>
      <c r="AC109" s="247"/>
      <c r="AD109" s="247"/>
      <c r="AE109" s="247"/>
      <c r="AF109" s="247"/>
      <c r="AG109" s="247"/>
      <c r="AH109" s="290"/>
      <c r="AJ109" s="296">
        <f>IF(IFERROR(E109/'N2.3_RIIO3_Risk_And_Volumes'!E46,0)&lt;0,"Error",IFERROR(E109/'N2.3_RIIO3_Risk_And_Volumes'!E46,0))</f>
        <v>0</v>
      </c>
      <c r="AK109" s="172">
        <f>IF(IFERROR(F109/'N2.3_RIIO3_Risk_And_Volumes'!F46,0)&lt;0,"Error",IFERROR(F109/'N2.3_RIIO3_Risk_And_Volumes'!F46,0))</f>
        <v>0</v>
      </c>
      <c r="AL109" s="172">
        <f>IF(IFERROR(G109/'N2.3_RIIO3_Risk_And_Volumes'!G46,0)&lt;0,"Error",IFERROR(G109/'N2.3_RIIO3_Risk_And_Volumes'!G46,0))</f>
        <v>0</v>
      </c>
      <c r="AM109" s="172">
        <f>IF(IFERROR(H109/'N2.3_RIIO3_Risk_And_Volumes'!H46,0)&lt;0,"Error",IFERROR(H109/'N2.3_RIIO3_Risk_And_Volumes'!H46,0))</f>
        <v>0</v>
      </c>
      <c r="AN109" s="172">
        <f>IF(IFERROR(I109/'N2.3_RIIO3_Risk_And_Volumes'!I46,0)&lt;0,"Error",IFERROR(I109/'N2.3_RIIO3_Risk_And_Volumes'!I46,0))</f>
        <v>0</v>
      </c>
      <c r="AO109" s="172">
        <f>IF(IFERROR(J109/'N2.3_RIIO3_Risk_And_Volumes'!J46,0)&lt;0,"Error",IFERROR(J109/'N2.3_RIIO3_Risk_And_Volumes'!J46,0))</f>
        <v>0</v>
      </c>
      <c r="AP109" s="172">
        <f>IF(IFERROR(K109/'N2.3_RIIO3_Risk_And_Volumes'!K46,0)&lt;0,"Error",IFERROR(K109/'N2.3_RIIO3_Risk_And_Volumes'!K46,0))</f>
        <v>0</v>
      </c>
      <c r="AQ109" s="172">
        <f>IF(IFERROR(L109/'N2.3_RIIO3_Risk_And_Volumes'!L46,0)&lt;0,"Error",IFERROR(L109/'N2.3_RIIO3_Risk_And_Volumes'!L46,0))</f>
        <v>0</v>
      </c>
      <c r="AR109" s="172">
        <f>IF(IFERROR(M109/'N2.3_RIIO3_Risk_And_Volumes'!M46,0)&lt;0,"Error",IFERROR(M109/'N2.3_RIIO3_Risk_And_Volumes'!M46,0))</f>
        <v>0</v>
      </c>
      <c r="AS109" s="297">
        <f>IF(IFERROR(N109/'N2.3_RIIO3_Risk_And_Volumes'!N46,0)&lt;0,"Error",IFERROR(N109/'N2.3_RIIO3_Risk_And_Volumes'!N46,0))</f>
        <v>0</v>
      </c>
      <c r="AT109" s="296">
        <f>IF(IFERROR('N2.4_RIIO3_Risk_Comp'!O109/'N2.3_RIIO3_Risk_And_Volumes'!O46,0)&lt;0,"Error",IFERROR('N2.4_RIIO3_Risk_Comp'!O109/'N2.3_RIIO3_Risk_And_Volumes'!O46,0))</f>
        <v>0</v>
      </c>
      <c r="AU109" s="172">
        <f>IF(IFERROR('N2.4_RIIO3_Risk_Comp'!P109/'N2.3_RIIO3_Risk_And_Volumes'!P46,0)&lt;0,"Error",IFERROR('N2.4_RIIO3_Risk_Comp'!P109/'N2.3_RIIO3_Risk_And_Volumes'!P46,0))</f>
        <v>0</v>
      </c>
      <c r="AV109" s="172">
        <f>IF(IFERROR('N2.4_RIIO3_Risk_Comp'!Q109/'N2.3_RIIO3_Risk_And_Volumes'!Q46,0)&lt;0,"Error",IFERROR('N2.4_RIIO3_Risk_Comp'!Q109/'N2.3_RIIO3_Risk_And_Volumes'!Q46,0))</f>
        <v>0</v>
      </c>
      <c r="AW109" s="172">
        <f>IF(IFERROR('N2.4_RIIO3_Risk_Comp'!R109/'N2.3_RIIO3_Risk_And_Volumes'!R46,0)&lt;0,"Error",IFERROR('N2.4_RIIO3_Risk_Comp'!R109/'N2.3_RIIO3_Risk_And_Volumes'!R46,0))</f>
        <v>0</v>
      </c>
      <c r="AX109" s="172">
        <f>IF(IFERROR('N2.4_RIIO3_Risk_Comp'!S109/'N2.3_RIIO3_Risk_And_Volumes'!S46,0)&lt;0,"Error",IFERROR('N2.4_RIIO3_Risk_Comp'!S109/'N2.3_RIIO3_Risk_And_Volumes'!S46,0))</f>
        <v>0</v>
      </c>
      <c r="AY109" s="172">
        <f>IF(IFERROR('N2.4_RIIO3_Risk_Comp'!T109/'N2.3_RIIO3_Risk_And_Volumes'!T46,0)&lt;0,"Error",IFERROR('N2.4_RIIO3_Risk_Comp'!T109/'N2.3_RIIO3_Risk_And_Volumes'!T46,0))</f>
        <v>0</v>
      </c>
      <c r="AZ109" s="172">
        <f>IF(IFERROR('N2.4_RIIO3_Risk_Comp'!U109/'N2.3_RIIO3_Risk_And_Volumes'!U46,0)&lt;0,"Error",IFERROR('N2.4_RIIO3_Risk_Comp'!U109/'N2.3_RIIO3_Risk_And_Volumes'!U46,0))</f>
        <v>0</v>
      </c>
      <c r="BA109" s="172">
        <f>IF(IFERROR('N2.4_RIIO3_Risk_Comp'!V109/'N2.3_RIIO3_Risk_And_Volumes'!V46,0)&lt;0,"Error",IFERROR('N2.4_RIIO3_Risk_Comp'!V109/'N2.3_RIIO3_Risk_And_Volumes'!V46,0))</f>
        <v>0</v>
      </c>
      <c r="BB109" s="172">
        <f>IF(IFERROR('N2.4_RIIO3_Risk_Comp'!W109/'N2.3_RIIO3_Risk_And_Volumes'!W46,0)&lt;0,"Error",IFERROR('N2.4_RIIO3_Risk_Comp'!W109/'N2.3_RIIO3_Risk_And_Volumes'!W46,0))</f>
        <v>0</v>
      </c>
      <c r="BC109" s="303">
        <f>IF(IFERROR('N2.4_RIIO3_Risk_Comp'!X109/'N2.3_RIIO3_Risk_And_Volumes'!X46,0)&lt;0,"Error",IFERROR('N2.4_RIIO3_Risk_Comp'!X109/'N2.3_RIIO3_Risk_And_Volumes'!X46,0))</f>
        <v>0</v>
      </c>
      <c r="BD109" s="296">
        <f>IF(IFERROR('N2.4_RIIO3_Risk_Comp'!Y109/'N2.3_RIIO3_Risk_And_Volumes'!AI46,0)&lt;0,"Error",IFERROR('N2.4_RIIO3_Risk_Comp'!Y109/'N2.3_RIIO3_Risk_And_Volumes'!AI46,0))</f>
        <v>0</v>
      </c>
      <c r="BE109" s="172">
        <f>IF(IFERROR('N2.4_RIIO3_Risk_Comp'!Z109/'N2.3_RIIO3_Risk_And_Volumes'!AJ46,0)&lt;0,"Error",IFERROR('N2.4_RIIO3_Risk_Comp'!Z109/'N2.3_RIIO3_Risk_And_Volumes'!AJ46,0))</f>
        <v>0</v>
      </c>
      <c r="BF109" s="172">
        <f>IF(IFERROR('N2.4_RIIO3_Risk_Comp'!AA109/'N2.3_RIIO3_Risk_And_Volumes'!AK46,0)&lt;0,"Error",IFERROR('N2.4_RIIO3_Risk_Comp'!AA109/'N2.3_RIIO3_Risk_And_Volumes'!AK46,0))</f>
        <v>0</v>
      </c>
      <c r="BG109" s="172">
        <f>IF(IFERROR('N2.4_RIIO3_Risk_Comp'!AB109/'N2.3_RIIO3_Risk_And_Volumes'!AL46,0)&lt;0,"Error",IFERROR('N2.4_RIIO3_Risk_Comp'!AB109/'N2.3_RIIO3_Risk_And_Volumes'!AL46,0))</f>
        <v>0</v>
      </c>
      <c r="BH109" s="172">
        <f>IF(IFERROR('N2.4_RIIO3_Risk_Comp'!AC109/'N2.3_RIIO3_Risk_And_Volumes'!AM46,0)&lt;0,"Error",IFERROR('N2.4_RIIO3_Risk_Comp'!AC109/'N2.3_RIIO3_Risk_And_Volumes'!AM46,0))</f>
        <v>0</v>
      </c>
      <c r="BI109" s="172">
        <f>IF(IFERROR('N2.4_RIIO3_Risk_Comp'!AD109/'N2.3_RIIO3_Risk_And_Volumes'!AN46,0)&lt;0,"Error",IFERROR('N2.4_RIIO3_Risk_Comp'!AD109/'N2.3_RIIO3_Risk_And_Volumes'!AN46,0))</f>
        <v>0</v>
      </c>
      <c r="BJ109" s="172">
        <f>IF(IFERROR('N2.4_RIIO3_Risk_Comp'!AE109/'N2.3_RIIO3_Risk_And_Volumes'!AO46,0)&lt;0,"Error",IFERROR('N2.4_RIIO3_Risk_Comp'!AE109/'N2.3_RIIO3_Risk_And_Volumes'!AO46,0))</f>
        <v>0</v>
      </c>
      <c r="BK109" s="172">
        <f>IF(IFERROR('N2.4_RIIO3_Risk_Comp'!AF109/'N2.3_RIIO3_Risk_And_Volumes'!AP46,0)&lt;0,"Error",IFERROR('N2.4_RIIO3_Risk_Comp'!AF109/'N2.3_RIIO3_Risk_And_Volumes'!AP46,0))</f>
        <v>0</v>
      </c>
      <c r="BL109" s="172">
        <f>IF(IFERROR('N2.4_RIIO3_Risk_Comp'!AG109/'N2.3_RIIO3_Risk_And_Volumes'!AQ46,0)&lt;0,"Error",IFERROR('N2.4_RIIO3_Risk_Comp'!AG109/'N2.3_RIIO3_Risk_And_Volumes'!AQ46,0))</f>
        <v>0</v>
      </c>
      <c r="BM109" s="297">
        <f>IF(IFERROR('N2.4_RIIO3_Risk_Comp'!AH109/'N2.3_RIIO3_Risk_And_Volumes'!AR46,0)&lt;0,"Error",IFERROR('N2.4_RIIO3_Risk_Comp'!AH109/'N2.3_RIIO3_Risk_And_Volumes'!AR46,0))</f>
        <v>0</v>
      </c>
      <c r="BO109" s="63">
        <f t="shared" si="14"/>
        <v>0</v>
      </c>
      <c r="BP109" s="63">
        <f t="shared" si="15"/>
        <v>0</v>
      </c>
      <c r="BQ109" s="63">
        <f t="shared" si="16"/>
        <v>0</v>
      </c>
      <c r="BR109" s="63">
        <f>IF(IFERROR(BO109/'N2.3_RIIO3_Risk_And_Volumes'!BN46,0)&lt;0,"Error",IFERROR(BO109/'N2.3_RIIO3_Risk_And_Volumes'!BN46,0))</f>
        <v>0</v>
      </c>
      <c r="BS109" s="63">
        <f>IF(IFERROR('N2.4_RIIO3_Risk_Comp'!BP109/'N2.3_RIIO3_Risk_And_Volumes'!BP46,0)&lt;0,"Error",IFERROR('N2.4_RIIO3_Risk_Comp'!BP109/'N2.3_RIIO3_Risk_And_Volumes'!BP46,0))</f>
        <v>0</v>
      </c>
      <c r="BT109" s="63">
        <f>IF(IFERROR('N2.4_RIIO3_Risk_Comp'!BQ109/'N2.3_RIIO3_Risk_And_Volumes'!BR46,0)&lt;0,"Error",IFERROR('N2.4_RIIO3_Risk_Comp'!BQ109/'N2.3_RIIO3_Risk_And_Volumes'!BR46,0))</f>
        <v>0</v>
      </c>
    </row>
    <row r="110" spans="1:72" hidden="1">
      <c r="A110" t="s">
        <v>972</v>
      </c>
      <c r="B110" s="108" t="s">
        <v>339</v>
      </c>
      <c r="C110" s="144" t="str">
        <f>IF($D$2="ET",VLOOKUP(B110,'N0.7_Lookup_References'!$E$13:$K$71,2,FALSE),IF('N2.1_Network_Risk_Summary'!$C$2="GD",VLOOKUP(B110,'N0.7_Lookup_References'!$E$13:$K$73,4,FALSE),IF($D$2="GT",VLOOKUP(B110,'N0.7_Lookup_References'!$E$13:$K$71,6,FALSE),"")))</f>
        <v>No entry required</v>
      </c>
      <c r="D110" s="53" t="s">
        <v>441</v>
      </c>
      <c r="E110" s="289"/>
      <c r="F110" s="247"/>
      <c r="G110" s="247"/>
      <c r="H110" s="247"/>
      <c r="I110" s="247"/>
      <c r="J110" s="247"/>
      <c r="K110" s="247"/>
      <c r="L110" s="247"/>
      <c r="M110" s="247"/>
      <c r="N110" s="290"/>
      <c r="O110" s="289"/>
      <c r="P110" s="247"/>
      <c r="Q110" s="247"/>
      <c r="R110" s="247"/>
      <c r="S110" s="247"/>
      <c r="T110" s="247"/>
      <c r="U110" s="247"/>
      <c r="V110" s="247"/>
      <c r="W110" s="247"/>
      <c r="X110" s="290"/>
      <c r="Y110" s="289"/>
      <c r="Z110" s="247"/>
      <c r="AA110" s="247"/>
      <c r="AB110" s="247"/>
      <c r="AC110" s="247"/>
      <c r="AD110" s="247"/>
      <c r="AE110" s="247"/>
      <c r="AF110" s="247"/>
      <c r="AG110" s="247"/>
      <c r="AH110" s="290"/>
      <c r="AJ110" s="296">
        <f>IF(IFERROR(E110/'N2.3_RIIO3_Risk_And_Volumes'!E47,0)&lt;0,"Error",IFERROR(E110/'N2.3_RIIO3_Risk_And_Volumes'!E47,0))</f>
        <v>0</v>
      </c>
      <c r="AK110" s="172">
        <f>IF(IFERROR(F110/'N2.3_RIIO3_Risk_And_Volumes'!F47,0)&lt;0,"Error",IFERROR(F110/'N2.3_RIIO3_Risk_And_Volumes'!F47,0))</f>
        <v>0</v>
      </c>
      <c r="AL110" s="172">
        <f>IF(IFERROR(G110/'N2.3_RIIO3_Risk_And_Volumes'!G47,0)&lt;0,"Error",IFERROR(G110/'N2.3_RIIO3_Risk_And_Volumes'!G47,0))</f>
        <v>0</v>
      </c>
      <c r="AM110" s="172">
        <f>IF(IFERROR(H110/'N2.3_RIIO3_Risk_And_Volumes'!H47,0)&lt;0,"Error",IFERROR(H110/'N2.3_RIIO3_Risk_And_Volumes'!H47,0))</f>
        <v>0</v>
      </c>
      <c r="AN110" s="172">
        <f>IF(IFERROR(I110/'N2.3_RIIO3_Risk_And_Volumes'!I47,0)&lt;0,"Error",IFERROR(I110/'N2.3_RIIO3_Risk_And_Volumes'!I47,0))</f>
        <v>0</v>
      </c>
      <c r="AO110" s="172">
        <f>IF(IFERROR(J110/'N2.3_RIIO3_Risk_And_Volumes'!J47,0)&lt;0,"Error",IFERROR(J110/'N2.3_RIIO3_Risk_And_Volumes'!J47,0))</f>
        <v>0</v>
      </c>
      <c r="AP110" s="172">
        <f>IF(IFERROR(K110/'N2.3_RIIO3_Risk_And_Volumes'!K47,0)&lt;0,"Error",IFERROR(K110/'N2.3_RIIO3_Risk_And_Volumes'!K47,0))</f>
        <v>0</v>
      </c>
      <c r="AQ110" s="172">
        <f>IF(IFERROR(L110/'N2.3_RIIO3_Risk_And_Volumes'!L47,0)&lt;0,"Error",IFERROR(L110/'N2.3_RIIO3_Risk_And_Volumes'!L47,0))</f>
        <v>0</v>
      </c>
      <c r="AR110" s="172">
        <f>IF(IFERROR(M110/'N2.3_RIIO3_Risk_And_Volumes'!M47,0)&lt;0,"Error",IFERROR(M110/'N2.3_RIIO3_Risk_And_Volumes'!M47,0))</f>
        <v>0</v>
      </c>
      <c r="AS110" s="297">
        <f>IF(IFERROR(N110/'N2.3_RIIO3_Risk_And_Volumes'!N47,0)&lt;0,"Error",IFERROR(N110/'N2.3_RIIO3_Risk_And_Volumes'!N47,0))</f>
        <v>0</v>
      </c>
      <c r="AT110" s="296">
        <f>IF(IFERROR('N2.4_RIIO3_Risk_Comp'!O110/'N2.3_RIIO3_Risk_And_Volumes'!O47,0)&lt;0,"Error",IFERROR('N2.4_RIIO3_Risk_Comp'!O110/'N2.3_RIIO3_Risk_And_Volumes'!O47,0))</f>
        <v>0</v>
      </c>
      <c r="AU110" s="172">
        <f>IF(IFERROR('N2.4_RIIO3_Risk_Comp'!P110/'N2.3_RIIO3_Risk_And_Volumes'!P47,0)&lt;0,"Error",IFERROR('N2.4_RIIO3_Risk_Comp'!P110/'N2.3_RIIO3_Risk_And_Volumes'!P47,0))</f>
        <v>0</v>
      </c>
      <c r="AV110" s="172">
        <f>IF(IFERROR('N2.4_RIIO3_Risk_Comp'!Q110/'N2.3_RIIO3_Risk_And_Volumes'!Q47,0)&lt;0,"Error",IFERROR('N2.4_RIIO3_Risk_Comp'!Q110/'N2.3_RIIO3_Risk_And_Volumes'!Q47,0))</f>
        <v>0</v>
      </c>
      <c r="AW110" s="172">
        <f>IF(IFERROR('N2.4_RIIO3_Risk_Comp'!R110/'N2.3_RIIO3_Risk_And_Volumes'!R47,0)&lt;0,"Error",IFERROR('N2.4_RIIO3_Risk_Comp'!R110/'N2.3_RIIO3_Risk_And_Volumes'!R47,0))</f>
        <v>0</v>
      </c>
      <c r="AX110" s="172">
        <f>IF(IFERROR('N2.4_RIIO3_Risk_Comp'!S110/'N2.3_RIIO3_Risk_And_Volumes'!S47,0)&lt;0,"Error",IFERROR('N2.4_RIIO3_Risk_Comp'!S110/'N2.3_RIIO3_Risk_And_Volumes'!S47,0))</f>
        <v>0</v>
      </c>
      <c r="AY110" s="172">
        <f>IF(IFERROR('N2.4_RIIO3_Risk_Comp'!T110/'N2.3_RIIO3_Risk_And_Volumes'!T47,0)&lt;0,"Error",IFERROR('N2.4_RIIO3_Risk_Comp'!T110/'N2.3_RIIO3_Risk_And_Volumes'!T47,0))</f>
        <v>0</v>
      </c>
      <c r="AZ110" s="172">
        <f>IF(IFERROR('N2.4_RIIO3_Risk_Comp'!U110/'N2.3_RIIO3_Risk_And_Volumes'!U47,0)&lt;0,"Error",IFERROR('N2.4_RIIO3_Risk_Comp'!U110/'N2.3_RIIO3_Risk_And_Volumes'!U47,0))</f>
        <v>0</v>
      </c>
      <c r="BA110" s="172">
        <f>IF(IFERROR('N2.4_RIIO3_Risk_Comp'!V110/'N2.3_RIIO3_Risk_And_Volumes'!V47,0)&lt;0,"Error",IFERROR('N2.4_RIIO3_Risk_Comp'!V110/'N2.3_RIIO3_Risk_And_Volumes'!V47,0))</f>
        <v>0</v>
      </c>
      <c r="BB110" s="172">
        <f>IF(IFERROR('N2.4_RIIO3_Risk_Comp'!W110/'N2.3_RIIO3_Risk_And_Volumes'!W47,0)&lt;0,"Error",IFERROR('N2.4_RIIO3_Risk_Comp'!W110/'N2.3_RIIO3_Risk_And_Volumes'!W47,0))</f>
        <v>0</v>
      </c>
      <c r="BC110" s="303">
        <f>IF(IFERROR('N2.4_RIIO3_Risk_Comp'!X110/'N2.3_RIIO3_Risk_And_Volumes'!X47,0)&lt;0,"Error",IFERROR('N2.4_RIIO3_Risk_Comp'!X110/'N2.3_RIIO3_Risk_And_Volumes'!X47,0))</f>
        <v>0</v>
      </c>
      <c r="BD110" s="296">
        <f>IF(IFERROR('N2.4_RIIO3_Risk_Comp'!Y110/'N2.3_RIIO3_Risk_And_Volumes'!AI47,0)&lt;0,"Error",IFERROR('N2.4_RIIO3_Risk_Comp'!Y110/'N2.3_RIIO3_Risk_And_Volumes'!AI47,0))</f>
        <v>0</v>
      </c>
      <c r="BE110" s="172">
        <f>IF(IFERROR('N2.4_RIIO3_Risk_Comp'!Z110/'N2.3_RIIO3_Risk_And_Volumes'!AJ47,0)&lt;0,"Error",IFERROR('N2.4_RIIO3_Risk_Comp'!Z110/'N2.3_RIIO3_Risk_And_Volumes'!AJ47,0))</f>
        <v>0</v>
      </c>
      <c r="BF110" s="172">
        <f>IF(IFERROR('N2.4_RIIO3_Risk_Comp'!AA110/'N2.3_RIIO3_Risk_And_Volumes'!AK47,0)&lt;0,"Error",IFERROR('N2.4_RIIO3_Risk_Comp'!AA110/'N2.3_RIIO3_Risk_And_Volumes'!AK47,0))</f>
        <v>0</v>
      </c>
      <c r="BG110" s="172">
        <f>IF(IFERROR('N2.4_RIIO3_Risk_Comp'!AB110/'N2.3_RIIO3_Risk_And_Volumes'!AL47,0)&lt;0,"Error",IFERROR('N2.4_RIIO3_Risk_Comp'!AB110/'N2.3_RIIO3_Risk_And_Volumes'!AL47,0))</f>
        <v>0</v>
      </c>
      <c r="BH110" s="172">
        <f>IF(IFERROR('N2.4_RIIO3_Risk_Comp'!AC110/'N2.3_RIIO3_Risk_And_Volumes'!AM47,0)&lt;0,"Error",IFERROR('N2.4_RIIO3_Risk_Comp'!AC110/'N2.3_RIIO3_Risk_And_Volumes'!AM47,0))</f>
        <v>0</v>
      </c>
      <c r="BI110" s="172">
        <f>IF(IFERROR('N2.4_RIIO3_Risk_Comp'!AD110/'N2.3_RIIO3_Risk_And_Volumes'!AN47,0)&lt;0,"Error",IFERROR('N2.4_RIIO3_Risk_Comp'!AD110/'N2.3_RIIO3_Risk_And_Volumes'!AN47,0))</f>
        <v>0</v>
      </c>
      <c r="BJ110" s="172">
        <f>IF(IFERROR('N2.4_RIIO3_Risk_Comp'!AE110/'N2.3_RIIO3_Risk_And_Volumes'!AO47,0)&lt;0,"Error",IFERROR('N2.4_RIIO3_Risk_Comp'!AE110/'N2.3_RIIO3_Risk_And_Volumes'!AO47,0))</f>
        <v>0</v>
      </c>
      <c r="BK110" s="172">
        <f>IF(IFERROR('N2.4_RIIO3_Risk_Comp'!AF110/'N2.3_RIIO3_Risk_And_Volumes'!AP47,0)&lt;0,"Error",IFERROR('N2.4_RIIO3_Risk_Comp'!AF110/'N2.3_RIIO3_Risk_And_Volumes'!AP47,0))</f>
        <v>0</v>
      </c>
      <c r="BL110" s="172">
        <f>IF(IFERROR('N2.4_RIIO3_Risk_Comp'!AG110/'N2.3_RIIO3_Risk_And_Volumes'!AQ47,0)&lt;0,"Error",IFERROR('N2.4_RIIO3_Risk_Comp'!AG110/'N2.3_RIIO3_Risk_And_Volumes'!AQ47,0))</f>
        <v>0</v>
      </c>
      <c r="BM110" s="297">
        <f>IF(IFERROR('N2.4_RIIO3_Risk_Comp'!AH110/'N2.3_RIIO3_Risk_And_Volumes'!AR47,0)&lt;0,"Error",IFERROR('N2.4_RIIO3_Risk_Comp'!AH110/'N2.3_RIIO3_Risk_And_Volumes'!AR47,0))</f>
        <v>0</v>
      </c>
      <c r="BO110" s="63">
        <f t="shared" si="14"/>
        <v>0</v>
      </c>
      <c r="BP110" s="63">
        <f t="shared" si="15"/>
        <v>0</v>
      </c>
      <c r="BQ110" s="63">
        <f t="shared" si="16"/>
        <v>0</v>
      </c>
      <c r="BR110" s="63">
        <f>IF(IFERROR(BO110/'N2.3_RIIO3_Risk_And_Volumes'!BN47,0)&lt;0,"Error",IFERROR(BO110/'N2.3_RIIO3_Risk_And_Volumes'!BN47,0))</f>
        <v>0</v>
      </c>
      <c r="BS110" s="63">
        <f>IF(IFERROR('N2.4_RIIO3_Risk_Comp'!BP110/'N2.3_RIIO3_Risk_And_Volumes'!BP47,0)&lt;0,"Error",IFERROR('N2.4_RIIO3_Risk_Comp'!BP110/'N2.3_RIIO3_Risk_And_Volumes'!BP47,0))</f>
        <v>0</v>
      </c>
      <c r="BT110" s="63">
        <f>IF(IFERROR('N2.4_RIIO3_Risk_Comp'!BQ110/'N2.3_RIIO3_Risk_And_Volumes'!BR47,0)&lt;0,"Error",IFERROR('N2.4_RIIO3_Risk_Comp'!BQ110/'N2.3_RIIO3_Risk_And_Volumes'!BR47,0))</f>
        <v>0</v>
      </c>
    </row>
    <row r="111" spans="1:72" hidden="1">
      <c r="A111" t="s">
        <v>972</v>
      </c>
      <c r="B111" s="108" t="s">
        <v>343</v>
      </c>
      <c r="C111" s="144" t="str">
        <f>IF($D$2="ET",VLOOKUP(B111,'N0.7_Lookup_References'!$E$13:$K$71,2,FALSE),IF('N2.1_Network_Risk_Summary'!$C$2="GD",VLOOKUP(B111,'N0.7_Lookup_References'!$E$13:$K$73,4,FALSE),IF($D$2="GT",VLOOKUP(B111,'N0.7_Lookup_References'!$E$13:$K$71,6,FALSE),"")))</f>
        <v>No entry required</v>
      </c>
      <c r="D111" s="53" t="s">
        <v>441</v>
      </c>
      <c r="E111" s="289"/>
      <c r="F111" s="247"/>
      <c r="G111" s="247"/>
      <c r="H111" s="247"/>
      <c r="I111" s="247"/>
      <c r="J111" s="247"/>
      <c r="K111" s="247"/>
      <c r="L111" s="247"/>
      <c r="M111" s="247"/>
      <c r="N111" s="290"/>
      <c r="O111" s="289"/>
      <c r="P111" s="247"/>
      <c r="Q111" s="247"/>
      <c r="R111" s="247"/>
      <c r="S111" s="247"/>
      <c r="T111" s="247"/>
      <c r="U111" s="247"/>
      <c r="V111" s="247"/>
      <c r="W111" s="247"/>
      <c r="X111" s="290"/>
      <c r="Y111" s="289"/>
      <c r="Z111" s="247"/>
      <c r="AA111" s="247"/>
      <c r="AB111" s="247"/>
      <c r="AC111" s="247"/>
      <c r="AD111" s="247"/>
      <c r="AE111" s="247"/>
      <c r="AF111" s="247"/>
      <c r="AG111" s="247"/>
      <c r="AH111" s="290"/>
      <c r="AJ111" s="296">
        <f>IF(IFERROR(E111/'N2.3_RIIO3_Risk_And_Volumes'!E48,0)&lt;0,"Error",IFERROR(E111/'N2.3_RIIO3_Risk_And_Volumes'!E48,0))</f>
        <v>0</v>
      </c>
      <c r="AK111" s="172">
        <f>IF(IFERROR(F111/'N2.3_RIIO3_Risk_And_Volumes'!F48,0)&lt;0,"Error",IFERROR(F111/'N2.3_RIIO3_Risk_And_Volumes'!F48,0))</f>
        <v>0</v>
      </c>
      <c r="AL111" s="172">
        <f>IF(IFERROR(G111/'N2.3_RIIO3_Risk_And_Volumes'!G48,0)&lt;0,"Error",IFERROR(G111/'N2.3_RIIO3_Risk_And_Volumes'!G48,0))</f>
        <v>0</v>
      </c>
      <c r="AM111" s="172">
        <f>IF(IFERROR(H111/'N2.3_RIIO3_Risk_And_Volumes'!H48,0)&lt;0,"Error",IFERROR(H111/'N2.3_RIIO3_Risk_And_Volumes'!H48,0))</f>
        <v>0</v>
      </c>
      <c r="AN111" s="172">
        <f>IF(IFERROR(I111/'N2.3_RIIO3_Risk_And_Volumes'!I48,0)&lt;0,"Error",IFERROR(I111/'N2.3_RIIO3_Risk_And_Volumes'!I48,0))</f>
        <v>0</v>
      </c>
      <c r="AO111" s="172">
        <f>IF(IFERROR(J111/'N2.3_RIIO3_Risk_And_Volumes'!J48,0)&lt;0,"Error",IFERROR(J111/'N2.3_RIIO3_Risk_And_Volumes'!J48,0))</f>
        <v>0</v>
      </c>
      <c r="AP111" s="172">
        <f>IF(IFERROR(K111/'N2.3_RIIO3_Risk_And_Volumes'!K48,0)&lt;0,"Error",IFERROR(K111/'N2.3_RIIO3_Risk_And_Volumes'!K48,0))</f>
        <v>0</v>
      </c>
      <c r="AQ111" s="172">
        <f>IF(IFERROR(L111/'N2.3_RIIO3_Risk_And_Volumes'!L48,0)&lt;0,"Error",IFERROR(L111/'N2.3_RIIO3_Risk_And_Volumes'!L48,0))</f>
        <v>0</v>
      </c>
      <c r="AR111" s="172">
        <f>IF(IFERROR(M111/'N2.3_RIIO3_Risk_And_Volumes'!M48,0)&lt;0,"Error",IFERROR(M111/'N2.3_RIIO3_Risk_And_Volumes'!M48,0))</f>
        <v>0</v>
      </c>
      <c r="AS111" s="297">
        <f>IF(IFERROR(N111/'N2.3_RIIO3_Risk_And_Volumes'!N48,0)&lt;0,"Error",IFERROR(N111/'N2.3_RIIO3_Risk_And_Volumes'!N48,0))</f>
        <v>0</v>
      </c>
      <c r="AT111" s="296">
        <f>IF(IFERROR('N2.4_RIIO3_Risk_Comp'!O111/'N2.3_RIIO3_Risk_And_Volumes'!O48,0)&lt;0,"Error",IFERROR('N2.4_RIIO3_Risk_Comp'!O111/'N2.3_RIIO3_Risk_And_Volumes'!O48,0))</f>
        <v>0</v>
      </c>
      <c r="AU111" s="172">
        <f>IF(IFERROR('N2.4_RIIO3_Risk_Comp'!P111/'N2.3_RIIO3_Risk_And_Volumes'!P48,0)&lt;0,"Error",IFERROR('N2.4_RIIO3_Risk_Comp'!P111/'N2.3_RIIO3_Risk_And_Volumes'!P48,0))</f>
        <v>0</v>
      </c>
      <c r="AV111" s="172">
        <f>IF(IFERROR('N2.4_RIIO3_Risk_Comp'!Q111/'N2.3_RIIO3_Risk_And_Volumes'!Q48,0)&lt;0,"Error",IFERROR('N2.4_RIIO3_Risk_Comp'!Q111/'N2.3_RIIO3_Risk_And_Volumes'!Q48,0))</f>
        <v>0</v>
      </c>
      <c r="AW111" s="172">
        <f>IF(IFERROR('N2.4_RIIO3_Risk_Comp'!R111/'N2.3_RIIO3_Risk_And_Volumes'!R48,0)&lt;0,"Error",IFERROR('N2.4_RIIO3_Risk_Comp'!R111/'N2.3_RIIO3_Risk_And_Volumes'!R48,0))</f>
        <v>0</v>
      </c>
      <c r="AX111" s="172">
        <f>IF(IFERROR('N2.4_RIIO3_Risk_Comp'!S111/'N2.3_RIIO3_Risk_And_Volumes'!S48,0)&lt;0,"Error",IFERROR('N2.4_RIIO3_Risk_Comp'!S111/'N2.3_RIIO3_Risk_And_Volumes'!S48,0))</f>
        <v>0</v>
      </c>
      <c r="AY111" s="172">
        <f>IF(IFERROR('N2.4_RIIO3_Risk_Comp'!T111/'N2.3_RIIO3_Risk_And_Volumes'!T48,0)&lt;0,"Error",IFERROR('N2.4_RIIO3_Risk_Comp'!T111/'N2.3_RIIO3_Risk_And_Volumes'!T48,0))</f>
        <v>0</v>
      </c>
      <c r="AZ111" s="172">
        <f>IF(IFERROR('N2.4_RIIO3_Risk_Comp'!U111/'N2.3_RIIO3_Risk_And_Volumes'!U48,0)&lt;0,"Error",IFERROR('N2.4_RIIO3_Risk_Comp'!U111/'N2.3_RIIO3_Risk_And_Volumes'!U48,0))</f>
        <v>0</v>
      </c>
      <c r="BA111" s="172">
        <f>IF(IFERROR('N2.4_RIIO3_Risk_Comp'!V111/'N2.3_RIIO3_Risk_And_Volumes'!V48,0)&lt;0,"Error",IFERROR('N2.4_RIIO3_Risk_Comp'!V111/'N2.3_RIIO3_Risk_And_Volumes'!V48,0))</f>
        <v>0</v>
      </c>
      <c r="BB111" s="172">
        <f>IF(IFERROR('N2.4_RIIO3_Risk_Comp'!W111/'N2.3_RIIO3_Risk_And_Volumes'!W48,0)&lt;0,"Error",IFERROR('N2.4_RIIO3_Risk_Comp'!W111/'N2.3_RIIO3_Risk_And_Volumes'!W48,0))</f>
        <v>0</v>
      </c>
      <c r="BC111" s="303">
        <f>IF(IFERROR('N2.4_RIIO3_Risk_Comp'!X111/'N2.3_RIIO3_Risk_And_Volumes'!X48,0)&lt;0,"Error",IFERROR('N2.4_RIIO3_Risk_Comp'!X111/'N2.3_RIIO3_Risk_And_Volumes'!X48,0))</f>
        <v>0</v>
      </c>
      <c r="BD111" s="296">
        <f>IF(IFERROR('N2.4_RIIO3_Risk_Comp'!Y111/'N2.3_RIIO3_Risk_And_Volumes'!AI48,0)&lt;0,"Error",IFERROR('N2.4_RIIO3_Risk_Comp'!Y111/'N2.3_RIIO3_Risk_And_Volumes'!AI48,0))</f>
        <v>0</v>
      </c>
      <c r="BE111" s="172">
        <f>IF(IFERROR('N2.4_RIIO3_Risk_Comp'!Z111/'N2.3_RIIO3_Risk_And_Volumes'!AJ48,0)&lt;0,"Error",IFERROR('N2.4_RIIO3_Risk_Comp'!Z111/'N2.3_RIIO3_Risk_And_Volumes'!AJ48,0))</f>
        <v>0</v>
      </c>
      <c r="BF111" s="172">
        <f>IF(IFERROR('N2.4_RIIO3_Risk_Comp'!AA111/'N2.3_RIIO3_Risk_And_Volumes'!AK48,0)&lt;0,"Error",IFERROR('N2.4_RIIO3_Risk_Comp'!AA111/'N2.3_RIIO3_Risk_And_Volumes'!AK48,0))</f>
        <v>0</v>
      </c>
      <c r="BG111" s="172">
        <f>IF(IFERROR('N2.4_RIIO3_Risk_Comp'!AB111/'N2.3_RIIO3_Risk_And_Volumes'!AL48,0)&lt;0,"Error",IFERROR('N2.4_RIIO3_Risk_Comp'!AB111/'N2.3_RIIO3_Risk_And_Volumes'!AL48,0))</f>
        <v>0</v>
      </c>
      <c r="BH111" s="172">
        <f>IF(IFERROR('N2.4_RIIO3_Risk_Comp'!AC111/'N2.3_RIIO3_Risk_And_Volumes'!AM48,0)&lt;0,"Error",IFERROR('N2.4_RIIO3_Risk_Comp'!AC111/'N2.3_RIIO3_Risk_And_Volumes'!AM48,0))</f>
        <v>0</v>
      </c>
      <c r="BI111" s="172">
        <f>IF(IFERROR('N2.4_RIIO3_Risk_Comp'!AD111/'N2.3_RIIO3_Risk_And_Volumes'!AN48,0)&lt;0,"Error",IFERROR('N2.4_RIIO3_Risk_Comp'!AD111/'N2.3_RIIO3_Risk_And_Volumes'!AN48,0))</f>
        <v>0</v>
      </c>
      <c r="BJ111" s="172">
        <f>IF(IFERROR('N2.4_RIIO3_Risk_Comp'!AE111/'N2.3_RIIO3_Risk_And_Volumes'!AO48,0)&lt;0,"Error",IFERROR('N2.4_RIIO3_Risk_Comp'!AE111/'N2.3_RIIO3_Risk_And_Volumes'!AO48,0))</f>
        <v>0</v>
      </c>
      <c r="BK111" s="172">
        <f>IF(IFERROR('N2.4_RIIO3_Risk_Comp'!AF111/'N2.3_RIIO3_Risk_And_Volumes'!AP48,0)&lt;0,"Error",IFERROR('N2.4_RIIO3_Risk_Comp'!AF111/'N2.3_RIIO3_Risk_And_Volumes'!AP48,0))</f>
        <v>0</v>
      </c>
      <c r="BL111" s="172">
        <f>IF(IFERROR('N2.4_RIIO3_Risk_Comp'!AG111/'N2.3_RIIO3_Risk_And_Volumes'!AQ48,0)&lt;0,"Error",IFERROR('N2.4_RIIO3_Risk_Comp'!AG111/'N2.3_RIIO3_Risk_And_Volumes'!AQ48,0))</f>
        <v>0</v>
      </c>
      <c r="BM111" s="297">
        <f>IF(IFERROR('N2.4_RIIO3_Risk_Comp'!AH111/'N2.3_RIIO3_Risk_And_Volumes'!AR48,0)&lt;0,"Error",IFERROR('N2.4_RIIO3_Risk_Comp'!AH111/'N2.3_RIIO3_Risk_And_Volumes'!AR48,0))</f>
        <v>0</v>
      </c>
      <c r="BO111" s="63">
        <f t="shared" si="14"/>
        <v>0</v>
      </c>
      <c r="BP111" s="63">
        <f t="shared" si="15"/>
        <v>0</v>
      </c>
      <c r="BQ111" s="63">
        <f t="shared" si="16"/>
        <v>0</v>
      </c>
      <c r="BR111" s="63">
        <f>IF(IFERROR(BO111/'N2.3_RIIO3_Risk_And_Volumes'!BN48,0)&lt;0,"Error",IFERROR(BO111/'N2.3_RIIO3_Risk_And_Volumes'!BN48,0))</f>
        <v>0</v>
      </c>
      <c r="BS111" s="63">
        <f>IF(IFERROR('N2.4_RIIO3_Risk_Comp'!BP111/'N2.3_RIIO3_Risk_And_Volumes'!BP48,0)&lt;0,"Error",IFERROR('N2.4_RIIO3_Risk_Comp'!BP111/'N2.3_RIIO3_Risk_And_Volumes'!BP48,0))</f>
        <v>0</v>
      </c>
      <c r="BT111" s="63">
        <f>IF(IFERROR('N2.4_RIIO3_Risk_Comp'!BQ111/'N2.3_RIIO3_Risk_And_Volumes'!BR48,0)&lt;0,"Error",IFERROR('N2.4_RIIO3_Risk_Comp'!BQ111/'N2.3_RIIO3_Risk_And_Volumes'!BR48,0))</f>
        <v>0</v>
      </c>
    </row>
    <row r="112" spans="1:72" hidden="1">
      <c r="A112" t="s">
        <v>972</v>
      </c>
      <c r="B112" s="108" t="s">
        <v>347</v>
      </c>
      <c r="C112" s="144" t="str">
        <f>IF($D$2="ET",VLOOKUP(B112,'N0.7_Lookup_References'!$E$13:$K$71,2,FALSE),IF('N2.1_Network_Risk_Summary'!$C$2="GD",VLOOKUP(B112,'N0.7_Lookup_References'!$E$13:$K$73,4,FALSE),IF($D$2="GT",VLOOKUP(B112,'N0.7_Lookup_References'!$E$13:$K$71,6,FALSE),"")))</f>
        <v>No entry required</v>
      </c>
      <c r="D112" s="53" t="s">
        <v>441</v>
      </c>
      <c r="E112" s="289"/>
      <c r="F112" s="247"/>
      <c r="G112" s="247"/>
      <c r="H112" s="247"/>
      <c r="I112" s="247"/>
      <c r="J112" s="247"/>
      <c r="K112" s="247"/>
      <c r="L112" s="247"/>
      <c r="M112" s="247"/>
      <c r="N112" s="290"/>
      <c r="O112" s="289"/>
      <c r="P112" s="247"/>
      <c r="Q112" s="247"/>
      <c r="R112" s="247"/>
      <c r="S112" s="247"/>
      <c r="T112" s="247"/>
      <c r="U112" s="247"/>
      <c r="V112" s="247"/>
      <c r="W112" s="247"/>
      <c r="X112" s="290"/>
      <c r="Y112" s="289"/>
      <c r="Z112" s="247"/>
      <c r="AA112" s="247"/>
      <c r="AB112" s="247"/>
      <c r="AC112" s="247"/>
      <c r="AD112" s="247"/>
      <c r="AE112" s="247"/>
      <c r="AF112" s="247"/>
      <c r="AG112" s="247"/>
      <c r="AH112" s="290"/>
      <c r="AJ112" s="296">
        <f>IF(IFERROR(E112/'N2.3_RIIO3_Risk_And_Volumes'!E49,0)&lt;0,"Error",IFERROR(E112/'N2.3_RIIO3_Risk_And_Volumes'!E49,0))</f>
        <v>0</v>
      </c>
      <c r="AK112" s="172">
        <f>IF(IFERROR(F112/'N2.3_RIIO3_Risk_And_Volumes'!F49,0)&lt;0,"Error",IFERROR(F112/'N2.3_RIIO3_Risk_And_Volumes'!F49,0))</f>
        <v>0</v>
      </c>
      <c r="AL112" s="172">
        <f>IF(IFERROR(G112/'N2.3_RIIO3_Risk_And_Volumes'!G49,0)&lt;0,"Error",IFERROR(G112/'N2.3_RIIO3_Risk_And_Volumes'!G49,0))</f>
        <v>0</v>
      </c>
      <c r="AM112" s="172">
        <f>IF(IFERROR(H112/'N2.3_RIIO3_Risk_And_Volumes'!H49,0)&lt;0,"Error",IFERROR(H112/'N2.3_RIIO3_Risk_And_Volumes'!H49,0))</f>
        <v>0</v>
      </c>
      <c r="AN112" s="172">
        <f>IF(IFERROR(I112/'N2.3_RIIO3_Risk_And_Volumes'!I49,0)&lt;0,"Error",IFERROR(I112/'N2.3_RIIO3_Risk_And_Volumes'!I49,0))</f>
        <v>0</v>
      </c>
      <c r="AO112" s="172">
        <f>IF(IFERROR(J112/'N2.3_RIIO3_Risk_And_Volumes'!J49,0)&lt;0,"Error",IFERROR(J112/'N2.3_RIIO3_Risk_And_Volumes'!J49,0))</f>
        <v>0</v>
      </c>
      <c r="AP112" s="172">
        <f>IF(IFERROR(K112/'N2.3_RIIO3_Risk_And_Volumes'!K49,0)&lt;0,"Error",IFERROR(K112/'N2.3_RIIO3_Risk_And_Volumes'!K49,0))</f>
        <v>0</v>
      </c>
      <c r="AQ112" s="172">
        <f>IF(IFERROR(L112/'N2.3_RIIO3_Risk_And_Volumes'!L49,0)&lt;0,"Error",IFERROR(L112/'N2.3_RIIO3_Risk_And_Volumes'!L49,0))</f>
        <v>0</v>
      </c>
      <c r="AR112" s="172">
        <f>IF(IFERROR(M112/'N2.3_RIIO3_Risk_And_Volumes'!M49,0)&lt;0,"Error",IFERROR(M112/'N2.3_RIIO3_Risk_And_Volumes'!M49,0))</f>
        <v>0</v>
      </c>
      <c r="AS112" s="297">
        <f>IF(IFERROR(N112/'N2.3_RIIO3_Risk_And_Volumes'!N49,0)&lt;0,"Error",IFERROR(N112/'N2.3_RIIO3_Risk_And_Volumes'!N49,0))</f>
        <v>0</v>
      </c>
      <c r="AT112" s="296">
        <f>IF(IFERROR('N2.4_RIIO3_Risk_Comp'!O112/'N2.3_RIIO3_Risk_And_Volumes'!O49,0)&lt;0,"Error",IFERROR('N2.4_RIIO3_Risk_Comp'!O112/'N2.3_RIIO3_Risk_And_Volumes'!O49,0))</f>
        <v>0</v>
      </c>
      <c r="AU112" s="172">
        <f>IF(IFERROR('N2.4_RIIO3_Risk_Comp'!P112/'N2.3_RIIO3_Risk_And_Volumes'!P49,0)&lt;0,"Error",IFERROR('N2.4_RIIO3_Risk_Comp'!P112/'N2.3_RIIO3_Risk_And_Volumes'!P49,0))</f>
        <v>0</v>
      </c>
      <c r="AV112" s="172">
        <f>IF(IFERROR('N2.4_RIIO3_Risk_Comp'!Q112/'N2.3_RIIO3_Risk_And_Volumes'!Q49,0)&lt;0,"Error",IFERROR('N2.4_RIIO3_Risk_Comp'!Q112/'N2.3_RIIO3_Risk_And_Volumes'!Q49,0))</f>
        <v>0</v>
      </c>
      <c r="AW112" s="172">
        <f>IF(IFERROR('N2.4_RIIO3_Risk_Comp'!R112/'N2.3_RIIO3_Risk_And_Volumes'!R49,0)&lt;0,"Error",IFERROR('N2.4_RIIO3_Risk_Comp'!R112/'N2.3_RIIO3_Risk_And_Volumes'!R49,0))</f>
        <v>0</v>
      </c>
      <c r="AX112" s="172">
        <f>IF(IFERROR('N2.4_RIIO3_Risk_Comp'!S112/'N2.3_RIIO3_Risk_And_Volumes'!S49,0)&lt;0,"Error",IFERROR('N2.4_RIIO3_Risk_Comp'!S112/'N2.3_RIIO3_Risk_And_Volumes'!S49,0))</f>
        <v>0</v>
      </c>
      <c r="AY112" s="172">
        <f>IF(IFERROR('N2.4_RIIO3_Risk_Comp'!T112/'N2.3_RIIO3_Risk_And_Volumes'!T49,0)&lt;0,"Error",IFERROR('N2.4_RIIO3_Risk_Comp'!T112/'N2.3_RIIO3_Risk_And_Volumes'!T49,0))</f>
        <v>0</v>
      </c>
      <c r="AZ112" s="172">
        <f>IF(IFERROR('N2.4_RIIO3_Risk_Comp'!U112/'N2.3_RIIO3_Risk_And_Volumes'!U49,0)&lt;0,"Error",IFERROR('N2.4_RIIO3_Risk_Comp'!U112/'N2.3_RIIO3_Risk_And_Volumes'!U49,0))</f>
        <v>0</v>
      </c>
      <c r="BA112" s="172">
        <f>IF(IFERROR('N2.4_RIIO3_Risk_Comp'!V112/'N2.3_RIIO3_Risk_And_Volumes'!V49,0)&lt;0,"Error",IFERROR('N2.4_RIIO3_Risk_Comp'!V112/'N2.3_RIIO3_Risk_And_Volumes'!V49,0))</f>
        <v>0</v>
      </c>
      <c r="BB112" s="172">
        <f>IF(IFERROR('N2.4_RIIO3_Risk_Comp'!W112/'N2.3_RIIO3_Risk_And_Volumes'!W49,0)&lt;0,"Error",IFERROR('N2.4_RIIO3_Risk_Comp'!W112/'N2.3_RIIO3_Risk_And_Volumes'!W49,0))</f>
        <v>0</v>
      </c>
      <c r="BC112" s="303">
        <f>IF(IFERROR('N2.4_RIIO3_Risk_Comp'!X112/'N2.3_RIIO3_Risk_And_Volumes'!X49,0)&lt;0,"Error",IFERROR('N2.4_RIIO3_Risk_Comp'!X112/'N2.3_RIIO3_Risk_And_Volumes'!X49,0))</f>
        <v>0</v>
      </c>
      <c r="BD112" s="296">
        <f>IF(IFERROR('N2.4_RIIO3_Risk_Comp'!Y112/'N2.3_RIIO3_Risk_And_Volumes'!AI49,0)&lt;0,"Error",IFERROR('N2.4_RIIO3_Risk_Comp'!Y112/'N2.3_RIIO3_Risk_And_Volumes'!AI49,0))</f>
        <v>0</v>
      </c>
      <c r="BE112" s="172">
        <f>IF(IFERROR('N2.4_RIIO3_Risk_Comp'!Z112/'N2.3_RIIO3_Risk_And_Volumes'!AJ49,0)&lt;0,"Error",IFERROR('N2.4_RIIO3_Risk_Comp'!Z112/'N2.3_RIIO3_Risk_And_Volumes'!AJ49,0))</f>
        <v>0</v>
      </c>
      <c r="BF112" s="172">
        <f>IF(IFERROR('N2.4_RIIO3_Risk_Comp'!AA112/'N2.3_RIIO3_Risk_And_Volumes'!AK49,0)&lt;0,"Error",IFERROR('N2.4_RIIO3_Risk_Comp'!AA112/'N2.3_RIIO3_Risk_And_Volumes'!AK49,0))</f>
        <v>0</v>
      </c>
      <c r="BG112" s="172">
        <f>IF(IFERROR('N2.4_RIIO3_Risk_Comp'!AB112/'N2.3_RIIO3_Risk_And_Volumes'!AL49,0)&lt;0,"Error",IFERROR('N2.4_RIIO3_Risk_Comp'!AB112/'N2.3_RIIO3_Risk_And_Volumes'!AL49,0))</f>
        <v>0</v>
      </c>
      <c r="BH112" s="172">
        <f>IF(IFERROR('N2.4_RIIO3_Risk_Comp'!AC112/'N2.3_RIIO3_Risk_And_Volumes'!AM49,0)&lt;0,"Error",IFERROR('N2.4_RIIO3_Risk_Comp'!AC112/'N2.3_RIIO3_Risk_And_Volumes'!AM49,0))</f>
        <v>0</v>
      </c>
      <c r="BI112" s="172">
        <f>IF(IFERROR('N2.4_RIIO3_Risk_Comp'!AD112/'N2.3_RIIO3_Risk_And_Volumes'!AN49,0)&lt;0,"Error",IFERROR('N2.4_RIIO3_Risk_Comp'!AD112/'N2.3_RIIO3_Risk_And_Volumes'!AN49,0))</f>
        <v>0</v>
      </c>
      <c r="BJ112" s="172">
        <f>IF(IFERROR('N2.4_RIIO3_Risk_Comp'!AE112/'N2.3_RIIO3_Risk_And_Volumes'!AO49,0)&lt;0,"Error",IFERROR('N2.4_RIIO3_Risk_Comp'!AE112/'N2.3_RIIO3_Risk_And_Volumes'!AO49,0))</f>
        <v>0</v>
      </c>
      <c r="BK112" s="172">
        <f>IF(IFERROR('N2.4_RIIO3_Risk_Comp'!AF112/'N2.3_RIIO3_Risk_And_Volumes'!AP49,0)&lt;0,"Error",IFERROR('N2.4_RIIO3_Risk_Comp'!AF112/'N2.3_RIIO3_Risk_And_Volumes'!AP49,0))</f>
        <v>0</v>
      </c>
      <c r="BL112" s="172">
        <f>IF(IFERROR('N2.4_RIIO3_Risk_Comp'!AG112/'N2.3_RIIO3_Risk_And_Volumes'!AQ49,0)&lt;0,"Error",IFERROR('N2.4_RIIO3_Risk_Comp'!AG112/'N2.3_RIIO3_Risk_And_Volumes'!AQ49,0))</f>
        <v>0</v>
      </c>
      <c r="BM112" s="297">
        <f>IF(IFERROR('N2.4_RIIO3_Risk_Comp'!AH112/'N2.3_RIIO3_Risk_And_Volumes'!AR49,0)&lt;0,"Error",IFERROR('N2.4_RIIO3_Risk_Comp'!AH112/'N2.3_RIIO3_Risk_And_Volumes'!AR49,0))</f>
        <v>0</v>
      </c>
      <c r="BO112" s="63">
        <f t="shared" ref="BO112:BO137" si="17">SUM(E112:N112)</f>
        <v>0</v>
      </c>
      <c r="BP112" s="63">
        <f t="shared" ref="BP112:BP137" si="18">SUM(O112:X112)</f>
        <v>0</v>
      </c>
      <c r="BQ112" s="63">
        <f t="shared" ref="BQ112:BQ137" si="19">SUM(Y112:AH112)</f>
        <v>0</v>
      </c>
      <c r="BR112" s="63">
        <f>IF(IFERROR(BO112/'N2.3_RIIO3_Risk_And_Volumes'!BN49,0)&lt;0,"Error",IFERROR(BO112/'N2.3_RIIO3_Risk_And_Volumes'!BN49,0))</f>
        <v>0</v>
      </c>
      <c r="BS112" s="63">
        <f>IF(IFERROR('N2.4_RIIO3_Risk_Comp'!BP112/'N2.3_RIIO3_Risk_And_Volumes'!BP49,0)&lt;0,"Error",IFERROR('N2.4_RIIO3_Risk_Comp'!BP112/'N2.3_RIIO3_Risk_And_Volumes'!BP49,0))</f>
        <v>0</v>
      </c>
      <c r="BT112" s="63">
        <f>IF(IFERROR('N2.4_RIIO3_Risk_Comp'!BQ112/'N2.3_RIIO3_Risk_And_Volumes'!BR49,0)&lt;0,"Error",IFERROR('N2.4_RIIO3_Risk_Comp'!BQ112/'N2.3_RIIO3_Risk_And_Volumes'!BR49,0))</f>
        <v>0</v>
      </c>
    </row>
    <row r="113" spans="1:72" hidden="1">
      <c r="A113" t="s">
        <v>972</v>
      </c>
      <c r="B113" s="108" t="s">
        <v>351</v>
      </c>
      <c r="C113" s="144" t="str">
        <f>IF($D$2="ET",VLOOKUP(B113,'N0.7_Lookup_References'!$E$13:$K$71,2,FALSE),IF('N2.1_Network_Risk_Summary'!$C$2="GD",VLOOKUP(B113,'N0.7_Lookup_References'!$E$13:$K$73,4,FALSE),IF($D$2="GT",VLOOKUP(B113,'N0.7_Lookup_References'!$E$13:$K$71,6,FALSE),"")))</f>
        <v>No entry required</v>
      </c>
      <c r="D113" s="53" t="s">
        <v>441</v>
      </c>
      <c r="E113" s="289"/>
      <c r="F113" s="247"/>
      <c r="G113" s="247"/>
      <c r="H113" s="247"/>
      <c r="I113" s="247"/>
      <c r="J113" s="247"/>
      <c r="K113" s="247"/>
      <c r="L113" s="247"/>
      <c r="M113" s="247"/>
      <c r="N113" s="290"/>
      <c r="O113" s="289"/>
      <c r="P113" s="247"/>
      <c r="Q113" s="247"/>
      <c r="R113" s="247"/>
      <c r="S113" s="247"/>
      <c r="T113" s="247"/>
      <c r="U113" s="247"/>
      <c r="V113" s="247"/>
      <c r="W113" s="247"/>
      <c r="X113" s="290"/>
      <c r="Y113" s="289"/>
      <c r="Z113" s="247"/>
      <c r="AA113" s="247"/>
      <c r="AB113" s="247"/>
      <c r="AC113" s="247"/>
      <c r="AD113" s="247"/>
      <c r="AE113" s="247"/>
      <c r="AF113" s="247"/>
      <c r="AG113" s="247"/>
      <c r="AH113" s="290"/>
      <c r="AJ113" s="296">
        <f>IF(IFERROR(E113/'N2.3_RIIO3_Risk_And_Volumes'!E50,0)&lt;0,"Error",IFERROR(E113/'N2.3_RIIO3_Risk_And_Volumes'!E50,0))</f>
        <v>0</v>
      </c>
      <c r="AK113" s="172">
        <f>IF(IFERROR(F113/'N2.3_RIIO3_Risk_And_Volumes'!F50,0)&lt;0,"Error",IFERROR(F113/'N2.3_RIIO3_Risk_And_Volumes'!F50,0))</f>
        <v>0</v>
      </c>
      <c r="AL113" s="172">
        <f>IF(IFERROR(G113/'N2.3_RIIO3_Risk_And_Volumes'!G50,0)&lt;0,"Error",IFERROR(G113/'N2.3_RIIO3_Risk_And_Volumes'!G50,0))</f>
        <v>0</v>
      </c>
      <c r="AM113" s="172">
        <f>IF(IFERROR(H113/'N2.3_RIIO3_Risk_And_Volumes'!H50,0)&lt;0,"Error",IFERROR(H113/'N2.3_RIIO3_Risk_And_Volumes'!H50,0))</f>
        <v>0</v>
      </c>
      <c r="AN113" s="172">
        <f>IF(IFERROR(I113/'N2.3_RIIO3_Risk_And_Volumes'!I50,0)&lt;0,"Error",IFERROR(I113/'N2.3_RIIO3_Risk_And_Volumes'!I50,0))</f>
        <v>0</v>
      </c>
      <c r="AO113" s="172">
        <f>IF(IFERROR(J113/'N2.3_RIIO3_Risk_And_Volumes'!J50,0)&lt;0,"Error",IFERROR(J113/'N2.3_RIIO3_Risk_And_Volumes'!J50,0))</f>
        <v>0</v>
      </c>
      <c r="AP113" s="172">
        <f>IF(IFERROR(K113/'N2.3_RIIO3_Risk_And_Volumes'!K50,0)&lt;0,"Error",IFERROR(K113/'N2.3_RIIO3_Risk_And_Volumes'!K50,0))</f>
        <v>0</v>
      </c>
      <c r="AQ113" s="172">
        <f>IF(IFERROR(L113/'N2.3_RIIO3_Risk_And_Volumes'!L50,0)&lt;0,"Error",IFERROR(L113/'N2.3_RIIO3_Risk_And_Volumes'!L50,0))</f>
        <v>0</v>
      </c>
      <c r="AR113" s="172">
        <f>IF(IFERROR(M113/'N2.3_RIIO3_Risk_And_Volumes'!M50,0)&lt;0,"Error",IFERROR(M113/'N2.3_RIIO3_Risk_And_Volumes'!M50,0))</f>
        <v>0</v>
      </c>
      <c r="AS113" s="297">
        <f>IF(IFERROR(N113/'N2.3_RIIO3_Risk_And_Volumes'!N50,0)&lt;0,"Error",IFERROR(N113/'N2.3_RIIO3_Risk_And_Volumes'!N50,0))</f>
        <v>0</v>
      </c>
      <c r="AT113" s="296">
        <f>IF(IFERROR('N2.4_RIIO3_Risk_Comp'!O113/'N2.3_RIIO3_Risk_And_Volumes'!O50,0)&lt;0,"Error",IFERROR('N2.4_RIIO3_Risk_Comp'!O113/'N2.3_RIIO3_Risk_And_Volumes'!O50,0))</f>
        <v>0</v>
      </c>
      <c r="AU113" s="172">
        <f>IF(IFERROR('N2.4_RIIO3_Risk_Comp'!P113/'N2.3_RIIO3_Risk_And_Volumes'!P50,0)&lt;0,"Error",IFERROR('N2.4_RIIO3_Risk_Comp'!P113/'N2.3_RIIO3_Risk_And_Volumes'!P50,0))</f>
        <v>0</v>
      </c>
      <c r="AV113" s="172">
        <f>IF(IFERROR('N2.4_RIIO3_Risk_Comp'!Q113/'N2.3_RIIO3_Risk_And_Volumes'!Q50,0)&lt;0,"Error",IFERROR('N2.4_RIIO3_Risk_Comp'!Q113/'N2.3_RIIO3_Risk_And_Volumes'!Q50,0))</f>
        <v>0</v>
      </c>
      <c r="AW113" s="172">
        <f>IF(IFERROR('N2.4_RIIO3_Risk_Comp'!R113/'N2.3_RIIO3_Risk_And_Volumes'!R50,0)&lt;0,"Error",IFERROR('N2.4_RIIO3_Risk_Comp'!R113/'N2.3_RIIO3_Risk_And_Volumes'!R50,0))</f>
        <v>0</v>
      </c>
      <c r="AX113" s="172">
        <f>IF(IFERROR('N2.4_RIIO3_Risk_Comp'!S113/'N2.3_RIIO3_Risk_And_Volumes'!S50,0)&lt;0,"Error",IFERROR('N2.4_RIIO3_Risk_Comp'!S113/'N2.3_RIIO3_Risk_And_Volumes'!S50,0))</f>
        <v>0</v>
      </c>
      <c r="AY113" s="172">
        <f>IF(IFERROR('N2.4_RIIO3_Risk_Comp'!T113/'N2.3_RIIO3_Risk_And_Volumes'!T50,0)&lt;0,"Error",IFERROR('N2.4_RIIO3_Risk_Comp'!T113/'N2.3_RIIO3_Risk_And_Volumes'!T50,0))</f>
        <v>0</v>
      </c>
      <c r="AZ113" s="172">
        <f>IF(IFERROR('N2.4_RIIO3_Risk_Comp'!U113/'N2.3_RIIO3_Risk_And_Volumes'!U50,0)&lt;0,"Error",IFERROR('N2.4_RIIO3_Risk_Comp'!U113/'N2.3_RIIO3_Risk_And_Volumes'!U50,0))</f>
        <v>0</v>
      </c>
      <c r="BA113" s="172">
        <f>IF(IFERROR('N2.4_RIIO3_Risk_Comp'!V113/'N2.3_RIIO3_Risk_And_Volumes'!V50,0)&lt;0,"Error",IFERROR('N2.4_RIIO3_Risk_Comp'!V113/'N2.3_RIIO3_Risk_And_Volumes'!V50,0))</f>
        <v>0</v>
      </c>
      <c r="BB113" s="172">
        <f>IF(IFERROR('N2.4_RIIO3_Risk_Comp'!W113/'N2.3_RIIO3_Risk_And_Volumes'!W50,0)&lt;0,"Error",IFERROR('N2.4_RIIO3_Risk_Comp'!W113/'N2.3_RIIO3_Risk_And_Volumes'!W50,0))</f>
        <v>0</v>
      </c>
      <c r="BC113" s="303">
        <f>IF(IFERROR('N2.4_RIIO3_Risk_Comp'!X113/'N2.3_RIIO3_Risk_And_Volumes'!X50,0)&lt;0,"Error",IFERROR('N2.4_RIIO3_Risk_Comp'!X113/'N2.3_RIIO3_Risk_And_Volumes'!X50,0))</f>
        <v>0</v>
      </c>
      <c r="BD113" s="296">
        <f>IF(IFERROR('N2.4_RIIO3_Risk_Comp'!Y113/'N2.3_RIIO3_Risk_And_Volumes'!AI50,0)&lt;0,"Error",IFERROR('N2.4_RIIO3_Risk_Comp'!Y113/'N2.3_RIIO3_Risk_And_Volumes'!AI50,0))</f>
        <v>0</v>
      </c>
      <c r="BE113" s="172">
        <f>IF(IFERROR('N2.4_RIIO3_Risk_Comp'!Z113/'N2.3_RIIO3_Risk_And_Volumes'!AJ50,0)&lt;0,"Error",IFERROR('N2.4_RIIO3_Risk_Comp'!Z113/'N2.3_RIIO3_Risk_And_Volumes'!AJ50,0))</f>
        <v>0</v>
      </c>
      <c r="BF113" s="172">
        <f>IF(IFERROR('N2.4_RIIO3_Risk_Comp'!AA113/'N2.3_RIIO3_Risk_And_Volumes'!AK50,0)&lt;0,"Error",IFERROR('N2.4_RIIO3_Risk_Comp'!AA113/'N2.3_RIIO3_Risk_And_Volumes'!AK50,0))</f>
        <v>0</v>
      </c>
      <c r="BG113" s="172">
        <f>IF(IFERROR('N2.4_RIIO3_Risk_Comp'!AB113/'N2.3_RIIO3_Risk_And_Volumes'!AL50,0)&lt;0,"Error",IFERROR('N2.4_RIIO3_Risk_Comp'!AB113/'N2.3_RIIO3_Risk_And_Volumes'!AL50,0))</f>
        <v>0</v>
      </c>
      <c r="BH113" s="172">
        <f>IF(IFERROR('N2.4_RIIO3_Risk_Comp'!AC113/'N2.3_RIIO3_Risk_And_Volumes'!AM50,0)&lt;0,"Error",IFERROR('N2.4_RIIO3_Risk_Comp'!AC113/'N2.3_RIIO3_Risk_And_Volumes'!AM50,0))</f>
        <v>0</v>
      </c>
      <c r="BI113" s="172">
        <f>IF(IFERROR('N2.4_RIIO3_Risk_Comp'!AD113/'N2.3_RIIO3_Risk_And_Volumes'!AN50,0)&lt;0,"Error",IFERROR('N2.4_RIIO3_Risk_Comp'!AD113/'N2.3_RIIO3_Risk_And_Volumes'!AN50,0))</f>
        <v>0</v>
      </c>
      <c r="BJ113" s="172">
        <f>IF(IFERROR('N2.4_RIIO3_Risk_Comp'!AE113/'N2.3_RIIO3_Risk_And_Volumes'!AO50,0)&lt;0,"Error",IFERROR('N2.4_RIIO3_Risk_Comp'!AE113/'N2.3_RIIO3_Risk_And_Volumes'!AO50,0))</f>
        <v>0</v>
      </c>
      <c r="BK113" s="172">
        <f>IF(IFERROR('N2.4_RIIO3_Risk_Comp'!AF113/'N2.3_RIIO3_Risk_And_Volumes'!AP50,0)&lt;0,"Error",IFERROR('N2.4_RIIO3_Risk_Comp'!AF113/'N2.3_RIIO3_Risk_And_Volumes'!AP50,0))</f>
        <v>0</v>
      </c>
      <c r="BL113" s="172">
        <f>IF(IFERROR('N2.4_RIIO3_Risk_Comp'!AG113/'N2.3_RIIO3_Risk_And_Volumes'!AQ50,0)&lt;0,"Error",IFERROR('N2.4_RIIO3_Risk_Comp'!AG113/'N2.3_RIIO3_Risk_And_Volumes'!AQ50,0))</f>
        <v>0</v>
      </c>
      <c r="BM113" s="297">
        <f>IF(IFERROR('N2.4_RIIO3_Risk_Comp'!AH113/'N2.3_RIIO3_Risk_And_Volumes'!AR50,0)&lt;0,"Error",IFERROR('N2.4_RIIO3_Risk_Comp'!AH113/'N2.3_RIIO3_Risk_And_Volumes'!AR50,0))</f>
        <v>0</v>
      </c>
      <c r="BO113" s="63">
        <f t="shared" si="17"/>
        <v>0</v>
      </c>
      <c r="BP113" s="63">
        <f t="shared" si="18"/>
        <v>0</v>
      </c>
      <c r="BQ113" s="63">
        <f t="shared" si="19"/>
        <v>0</v>
      </c>
      <c r="BR113" s="63">
        <f>IF(IFERROR(BO113/'N2.3_RIIO3_Risk_And_Volumes'!BN50,0)&lt;0,"Error",IFERROR(BO113/'N2.3_RIIO3_Risk_And_Volumes'!BN50,0))</f>
        <v>0</v>
      </c>
      <c r="BS113" s="63">
        <f>IF(IFERROR('N2.4_RIIO3_Risk_Comp'!BP113/'N2.3_RIIO3_Risk_And_Volumes'!BP50,0)&lt;0,"Error",IFERROR('N2.4_RIIO3_Risk_Comp'!BP113/'N2.3_RIIO3_Risk_And_Volumes'!BP50,0))</f>
        <v>0</v>
      </c>
      <c r="BT113" s="63">
        <f>IF(IFERROR('N2.4_RIIO3_Risk_Comp'!BQ113/'N2.3_RIIO3_Risk_And_Volumes'!BR50,0)&lt;0,"Error",IFERROR('N2.4_RIIO3_Risk_Comp'!BQ113/'N2.3_RIIO3_Risk_And_Volumes'!BR50,0))</f>
        <v>0</v>
      </c>
    </row>
    <row r="114" spans="1:72" hidden="1">
      <c r="A114" t="s">
        <v>972</v>
      </c>
      <c r="B114" s="108" t="s">
        <v>355</v>
      </c>
      <c r="C114" s="144" t="str">
        <f>IF($D$2="ET",VLOOKUP(B114,'N0.7_Lookup_References'!$E$13:$K$71,2,FALSE),IF('N2.1_Network_Risk_Summary'!$C$2="GD",VLOOKUP(B114,'N0.7_Lookup_References'!$E$13:$K$73,4,FALSE),IF($D$2="GT",VLOOKUP(B114,'N0.7_Lookup_References'!$E$13:$K$71,6,FALSE),"")))</f>
        <v>No entry required</v>
      </c>
      <c r="D114" s="53" t="s">
        <v>441</v>
      </c>
      <c r="E114" s="289"/>
      <c r="F114" s="247"/>
      <c r="G114" s="247"/>
      <c r="H114" s="247"/>
      <c r="I114" s="247"/>
      <c r="J114" s="247"/>
      <c r="K114" s="247"/>
      <c r="L114" s="247"/>
      <c r="M114" s="247"/>
      <c r="N114" s="290"/>
      <c r="O114" s="289"/>
      <c r="P114" s="247"/>
      <c r="Q114" s="247"/>
      <c r="R114" s="247"/>
      <c r="S114" s="247"/>
      <c r="T114" s="247"/>
      <c r="U114" s="247"/>
      <c r="V114" s="247"/>
      <c r="W114" s="247"/>
      <c r="X114" s="290"/>
      <c r="Y114" s="289"/>
      <c r="Z114" s="247"/>
      <c r="AA114" s="247"/>
      <c r="AB114" s="247"/>
      <c r="AC114" s="247"/>
      <c r="AD114" s="247"/>
      <c r="AE114" s="247"/>
      <c r="AF114" s="247"/>
      <c r="AG114" s="247"/>
      <c r="AH114" s="290"/>
      <c r="AJ114" s="296">
        <f>IF(IFERROR(E114/'N2.3_RIIO3_Risk_And_Volumes'!E51,0)&lt;0,"Error",IFERROR(E114/'N2.3_RIIO3_Risk_And_Volumes'!E51,0))</f>
        <v>0</v>
      </c>
      <c r="AK114" s="172">
        <f>IF(IFERROR(F114/'N2.3_RIIO3_Risk_And_Volumes'!F51,0)&lt;0,"Error",IFERROR(F114/'N2.3_RIIO3_Risk_And_Volumes'!F51,0))</f>
        <v>0</v>
      </c>
      <c r="AL114" s="172">
        <f>IF(IFERROR(G114/'N2.3_RIIO3_Risk_And_Volumes'!G51,0)&lt;0,"Error",IFERROR(G114/'N2.3_RIIO3_Risk_And_Volumes'!G51,0))</f>
        <v>0</v>
      </c>
      <c r="AM114" s="172">
        <f>IF(IFERROR(H114/'N2.3_RIIO3_Risk_And_Volumes'!H51,0)&lt;0,"Error",IFERROR(H114/'N2.3_RIIO3_Risk_And_Volumes'!H51,0))</f>
        <v>0</v>
      </c>
      <c r="AN114" s="172">
        <f>IF(IFERROR(I114/'N2.3_RIIO3_Risk_And_Volumes'!I51,0)&lt;0,"Error",IFERROR(I114/'N2.3_RIIO3_Risk_And_Volumes'!I51,0))</f>
        <v>0</v>
      </c>
      <c r="AO114" s="172">
        <f>IF(IFERROR(J114/'N2.3_RIIO3_Risk_And_Volumes'!J51,0)&lt;0,"Error",IFERROR(J114/'N2.3_RIIO3_Risk_And_Volumes'!J51,0))</f>
        <v>0</v>
      </c>
      <c r="AP114" s="172">
        <f>IF(IFERROR(K114/'N2.3_RIIO3_Risk_And_Volumes'!K51,0)&lt;0,"Error",IFERROR(K114/'N2.3_RIIO3_Risk_And_Volumes'!K51,0))</f>
        <v>0</v>
      </c>
      <c r="AQ114" s="172">
        <f>IF(IFERROR(L114/'N2.3_RIIO3_Risk_And_Volumes'!L51,0)&lt;0,"Error",IFERROR(L114/'N2.3_RIIO3_Risk_And_Volumes'!L51,0))</f>
        <v>0</v>
      </c>
      <c r="AR114" s="172">
        <f>IF(IFERROR(M114/'N2.3_RIIO3_Risk_And_Volumes'!M51,0)&lt;0,"Error",IFERROR(M114/'N2.3_RIIO3_Risk_And_Volumes'!M51,0))</f>
        <v>0</v>
      </c>
      <c r="AS114" s="297">
        <f>IF(IFERROR(N114/'N2.3_RIIO3_Risk_And_Volumes'!N51,0)&lt;0,"Error",IFERROR(N114/'N2.3_RIIO3_Risk_And_Volumes'!N51,0))</f>
        <v>0</v>
      </c>
      <c r="AT114" s="296">
        <f>IF(IFERROR('N2.4_RIIO3_Risk_Comp'!O114/'N2.3_RIIO3_Risk_And_Volumes'!O51,0)&lt;0,"Error",IFERROR('N2.4_RIIO3_Risk_Comp'!O114/'N2.3_RIIO3_Risk_And_Volumes'!O51,0))</f>
        <v>0</v>
      </c>
      <c r="AU114" s="172">
        <f>IF(IFERROR('N2.4_RIIO3_Risk_Comp'!P114/'N2.3_RIIO3_Risk_And_Volumes'!P51,0)&lt;0,"Error",IFERROR('N2.4_RIIO3_Risk_Comp'!P114/'N2.3_RIIO3_Risk_And_Volumes'!P51,0))</f>
        <v>0</v>
      </c>
      <c r="AV114" s="172">
        <f>IF(IFERROR('N2.4_RIIO3_Risk_Comp'!Q114/'N2.3_RIIO3_Risk_And_Volumes'!Q51,0)&lt;0,"Error",IFERROR('N2.4_RIIO3_Risk_Comp'!Q114/'N2.3_RIIO3_Risk_And_Volumes'!Q51,0))</f>
        <v>0</v>
      </c>
      <c r="AW114" s="172">
        <f>IF(IFERROR('N2.4_RIIO3_Risk_Comp'!R114/'N2.3_RIIO3_Risk_And_Volumes'!R51,0)&lt;0,"Error",IFERROR('N2.4_RIIO3_Risk_Comp'!R114/'N2.3_RIIO3_Risk_And_Volumes'!R51,0))</f>
        <v>0</v>
      </c>
      <c r="AX114" s="172">
        <f>IF(IFERROR('N2.4_RIIO3_Risk_Comp'!S114/'N2.3_RIIO3_Risk_And_Volumes'!S51,0)&lt;0,"Error",IFERROR('N2.4_RIIO3_Risk_Comp'!S114/'N2.3_RIIO3_Risk_And_Volumes'!S51,0))</f>
        <v>0</v>
      </c>
      <c r="AY114" s="172">
        <f>IF(IFERROR('N2.4_RIIO3_Risk_Comp'!T114/'N2.3_RIIO3_Risk_And_Volumes'!T51,0)&lt;0,"Error",IFERROR('N2.4_RIIO3_Risk_Comp'!T114/'N2.3_RIIO3_Risk_And_Volumes'!T51,0))</f>
        <v>0</v>
      </c>
      <c r="AZ114" s="172">
        <f>IF(IFERROR('N2.4_RIIO3_Risk_Comp'!U114/'N2.3_RIIO3_Risk_And_Volumes'!U51,0)&lt;0,"Error",IFERROR('N2.4_RIIO3_Risk_Comp'!U114/'N2.3_RIIO3_Risk_And_Volumes'!U51,0))</f>
        <v>0</v>
      </c>
      <c r="BA114" s="172">
        <f>IF(IFERROR('N2.4_RIIO3_Risk_Comp'!V114/'N2.3_RIIO3_Risk_And_Volumes'!V51,0)&lt;0,"Error",IFERROR('N2.4_RIIO3_Risk_Comp'!V114/'N2.3_RIIO3_Risk_And_Volumes'!V51,0))</f>
        <v>0</v>
      </c>
      <c r="BB114" s="172">
        <f>IF(IFERROR('N2.4_RIIO3_Risk_Comp'!W114/'N2.3_RIIO3_Risk_And_Volumes'!W51,0)&lt;0,"Error",IFERROR('N2.4_RIIO3_Risk_Comp'!W114/'N2.3_RIIO3_Risk_And_Volumes'!W51,0))</f>
        <v>0</v>
      </c>
      <c r="BC114" s="303">
        <f>IF(IFERROR('N2.4_RIIO3_Risk_Comp'!X114/'N2.3_RIIO3_Risk_And_Volumes'!X51,0)&lt;0,"Error",IFERROR('N2.4_RIIO3_Risk_Comp'!X114/'N2.3_RIIO3_Risk_And_Volumes'!X51,0))</f>
        <v>0</v>
      </c>
      <c r="BD114" s="296">
        <f>IF(IFERROR('N2.4_RIIO3_Risk_Comp'!Y114/'N2.3_RIIO3_Risk_And_Volumes'!AI51,0)&lt;0,"Error",IFERROR('N2.4_RIIO3_Risk_Comp'!Y114/'N2.3_RIIO3_Risk_And_Volumes'!AI51,0))</f>
        <v>0</v>
      </c>
      <c r="BE114" s="172">
        <f>IF(IFERROR('N2.4_RIIO3_Risk_Comp'!Z114/'N2.3_RIIO3_Risk_And_Volumes'!AJ51,0)&lt;0,"Error",IFERROR('N2.4_RIIO3_Risk_Comp'!Z114/'N2.3_RIIO3_Risk_And_Volumes'!AJ51,0))</f>
        <v>0</v>
      </c>
      <c r="BF114" s="172">
        <f>IF(IFERROR('N2.4_RIIO3_Risk_Comp'!AA114/'N2.3_RIIO3_Risk_And_Volumes'!AK51,0)&lt;0,"Error",IFERROR('N2.4_RIIO3_Risk_Comp'!AA114/'N2.3_RIIO3_Risk_And_Volumes'!AK51,0))</f>
        <v>0</v>
      </c>
      <c r="BG114" s="172">
        <f>IF(IFERROR('N2.4_RIIO3_Risk_Comp'!AB114/'N2.3_RIIO3_Risk_And_Volumes'!AL51,0)&lt;0,"Error",IFERROR('N2.4_RIIO3_Risk_Comp'!AB114/'N2.3_RIIO3_Risk_And_Volumes'!AL51,0))</f>
        <v>0</v>
      </c>
      <c r="BH114" s="172">
        <f>IF(IFERROR('N2.4_RIIO3_Risk_Comp'!AC114/'N2.3_RIIO3_Risk_And_Volumes'!AM51,0)&lt;0,"Error",IFERROR('N2.4_RIIO3_Risk_Comp'!AC114/'N2.3_RIIO3_Risk_And_Volumes'!AM51,0))</f>
        <v>0</v>
      </c>
      <c r="BI114" s="172">
        <f>IF(IFERROR('N2.4_RIIO3_Risk_Comp'!AD114/'N2.3_RIIO3_Risk_And_Volumes'!AN51,0)&lt;0,"Error",IFERROR('N2.4_RIIO3_Risk_Comp'!AD114/'N2.3_RIIO3_Risk_And_Volumes'!AN51,0))</f>
        <v>0</v>
      </c>
      <c r="BJ114" s="172">
        <f>IF(IFERROR('N2.4_RIIO3_Risk_Comp'!AE114/'N2.3_RIIO3_Risk_And_Volumes'!AO51,0)&lt;0,"Error",IFERROR('N2.4_RIIO3_Risk_Comp'!AE114/'N2.3_RIIO3_Risk_And_Volumes'!AO51,0))</f>
        <v>0</v>
      </c>
      <c r="BK114" s="172">
        <f>IF(IFERROR('N2.4_RIIO3_Risk_Comp'!AF114/'N2.3_RIIO3_Risk_And_Volumes'!AP51,0)&lt;0,"Error",IFERROR('N2.4_RIIO3_Risk_Comp'!AF114/'N2.3_RIIO3_Risk_And_Volumes'!AP51,0))</f>
        <v>0</v>
      </c>
      <c r="BL114" s="172">
        <f>IF(IFERROR('N2.4_RIIO3_Risk_Comp'!AG114/'N2.3_RIIO3_Risk_And_Volumes'!AQ51,0)&lt;0,"Error",IFERROR('N2.4_RIIO3_Risk_Comp'!AG114/'N2.3_RIIO3_Risk_And_Volumes'!AQ51,0))</f>
        <v>0</v>
      </c>
      <c r="BM114" s="297">
        <f>IF(IFERROR('N2.4_RIIO3_Risk_Comp'!AH114/'N2.3_RIIO3_Risk_And_Volumes'!AR51,0)&lt;0,"Error",IFERROR('N2.4_RIIO3_Risk_Comp'!AH114/'N2.3_RIIO3_Risk_And_Volumes'!AR51,0))</f>
        <v>0</v>
      </c>
      <c r="BO114" s="63">
        <f t="shared" si="17"/>
        <v>0</v>
      </c>
      <c r="BP114" s="63">
        <f t="shared" si="18"/>
        <v>0</v>
      </c>
      <c r="BQ114" s="63">
        <f t="shared" si="19"/>
        <v>0</v>
      </c>
      <c r="BR114" s="63">
        <f>IF(IFERROR(BO114/'N2.3_RIIO3_Risk_And_Volumes'!BN51,0)&lt;0,"Error",IFERROR(BO114/'N2.3_RIIO3_Risk_And_Volumes'!BN51,0))</f>
        <v>0</v>
      </c>
      <c r="BS114" s="63">
        <f>IF(IFERROR('N2.4_RIIO3_Risk_Comp'!BP114/'N2.3_RIIO3_Risk_And_Volumes'!BP51,0)&lt;0,"Error",IFERROR('N2.4_RIIO3_Risk_Comp'!BP114/'N2.3_RIIO3_Risk_And_Volumes'!BP51,0))</f>
        <v>0</v>
      </c>
      <c r="BT114" s="63">
        <f>IF(IFERROR('N2.4_RIIO3_Risk_Comp'!BQ114/'N2.3_RIIO3_Risk_And_Volumes'!BR51,0)&lt;0,"Error",IFERROR('N2.4_RIIO3_Risk_Comp'!BQ114/'N2.3_RIIO3_Risk_And_Volumes'!BR51,0))</f>
        <v>0</v>
      </c>
    </row>
    <row r="115" spans="1:72" hidden="1">
      <c r="A115" t="s">
        <v>972</v>
      </c>
      <c r="B115" s="108" t="s">
        <v>358</v>
      </c>
      <c r="C115" s="144" t="str">
        <f>IF($D$2="ET",VLOOKUP(B115,'N0.7_Lookup_References'!$E$13:$K$71,2,FALSE),IF('N2.1_Network_Risk_Summary'!$C$2="GD",VLOOKUP(B115,'N0.7_Lookup_References'!$E$13:$K$73,4,FALSE),IF($D$2="GT",VLOOKUP(B115,'N0.7_Lookup_References'!$E$13:$K$71,6,FALSE),"")))</f>
        <v>No entry required</v>
      </c>
      <c r="D115" s="53" t="s">
        <v>441</v>
      </c>
      <c r="E115" s="289"/>
      <c r="F115" s="247"/>
      <c r="G115" s="247"/>
      <c r="H115" s="247"/>
      <c r="I115" s="247"/>
      <c r="J115" s="247"/>
      <c r="K115" s="247"/>
      <c r="L115" s="247"/>
      <c r="M115" s="247"/>
      <c r="N115" s="290"/>
      <c r="O115" s="289"/>
      <c r="P115" s="247"/>
      <c r="Q115" s="247"/>
      <c r="R115" s="247"/>
      <c r="S115" s="247"/>
      <c r="T115" s="247"/>
      <c r="U115" s="247"/>
      <c r="V115" s="247"/>
      <c r="W115" s="247"/>
      <c r="X115" s="290"/>
      <c r="Y115" s="289"/>
      <c r="Z115" s="247"/>
      <c r="AA115" s="247"/>
      <c r="AB115" s="247"/>
      <c r="AC115" s="247"/>
      <c r="AD115" s="247"/>
      <c r="AE115" s="247"/>
      <c r="AF115" s="247"/>
      <c r="AG115" s="247"/>
      <c r="AH115" s="290"/>
      <c r="AJ115" s="296">
        <f>IF(IFERROR(E115/'N2.3_RIIO3_Risk_And_Volumes'!E52,0)&lt;0,"Error",IFERROR(E115/'N2.3_RIIO3_Risk_And_Volumes'!E52,0))</f>
        <v>0</v>
      </c>
      <c r="AK115" s="172">
        <f>IF(IFERROR(F115/'N2.3_RIIO3_Risk_And_Volumes'!F52,0)&lt;0,"Error",IFERROR(F115/'N2.3_RIIO3_Risk_And_Volumes'!F52,0))</f>
        <v>0</v>
      </c>
      <c r="AL115" s="172">
        <f>IF(IFERROR(G115/'N2.3_RIIO3_Risk_And_Volumes'!G52,0)&lt;0,"Error",IFERROR(G115/'N2.3_RIIO3_Risk_And_Volumes'!G52,0))</f>
        <v>0</v>
      </c>
      <c r="AM115" s="172">
        <f>IF(IFERROR(H115/'N2.3_RIIO3_Risk_And_Volumes'!H52,0)&lt;0,"Error",IFERROR(H115/'N2.3_RIIO3_Risk_And_Volumes'!H52,0))</f>
        <v>0</v>
      </c>
      <c r="AN115" s="172">
        <f>IF(IFERROR(I115/'N2.3_RIIO3_Risk_And_Volumes'!I52,0)&lt;0,"Error",IFERROR(I115/'N2.3_RIIO3_Risk_And_Volumes'!I52,0))</f>
        <v>0</v>
      </c>
      <c r="AO115" s="172">
        <f>IF(IFERROR(J115/'N2.3_RIIO3_Risk_And_Volumes'!J52,0)&lt;0,"Error",IFERROR(J115/'N2.3_RIIO3_Risk_And_Volumes'!J52,0))</f>
        <v>0</v>
      </c>
      <c r="AP115" s="172">
        <f>IF(IFERROR(K115/'N2.3_RIIO3_Risk_And_Volumes'!K52,0)&lt;0,"Error",IFERROR(K115/'N2.3_RIIO3_Risk_And_Volumes'!K52,0))</f>
        <v>0</v>
      </c>
      <c r="AQ115" s="172">
        <f>IF(IFERROR(L115/'N2.3_RIIO3_Risk_And_Volumes'!L52,0)&lt;0,"Error",IFERROR(L115/'N2.3_RIIO3_Risk_And_Volumes'!L52,0))</f>
        <v>0</v>
      </c>
      <c r="AR115" s="172">
        <f>IF(IFERROR(M115/'N2.3_RIIO3_Risk_And_Volumes'!M52,0)&lt;0,"Error",IFERROR(M115/'N2.3_RIIO3_Risk_And_Volumes'!M52,0))</f>
        <v>0</v>
      </c>
      <c r="AS115" s="297">
        <f>IF(IFERROR(N115/'N2.3_RIIO3_Risk_And_Volumes'!N52,0)&lt;0,"Error",IFERROR(N115/'N2.3_RIIO3_Risk_And_Volumes'!N52,0))</f>
        <v>0</v>
      </c>
      <c r="AT115" s="296">
        <f>IF(IFERROR('N2.4_RIIO3_Risk_Comp'!O115/'N2.3_RIIO3_Risk_And_Volumes'!O52,0)&lt;0,"Error",IFERROR('N2.4_RIIO3_Risk_Comp'!O115/'N2.3_RIIO3_Risk_And_Volumes'!O52,0))</f>
        <v>0</v>
      </c>
      <c r="AU115" s="172">
        <f>IF(IFERROR('N2.4_RIIO3_Risk_Comp'!P115/'N2.3_RIIO3_Risk_And_Volumes'!P52,0)&lt;0,"Error",IFERROR('N2.4_RIIO3_Risk_Comp'!P115/'N2.3_RIIO3_Risk_And_Volumes'!P52,0))</f>
        <v>0</v>
      </c>
      <c r="AV115" s="172">
        <f>IF(IFERROR('N2.4_RIIO3_Risk_Comp'!Q115/'N2.3_RIIO3_Risk_And_Volumes'!Q52,0)&lt;0,"Error",IFERROR('N2.4_RIIO3_Risk_Comp'!Q115/'N2.3_RIIO3_Risk_And_Volumes'!Q52,0))</f>
        <v>0</v>
      </c>
      <c r="AW115" s="172">
        <f>IF(IFERROR('N2.4_RIIO3_Risk_Comp'!R115/'N2.3_RIIO3_Risk_And_Volumes'!R52,0)&lt;0,"Error",IFERROR('N2.4_RIIO3_Risk_Comp'!R115/'N2.3_RIIO3_Risk_And_Volumes'!R52,0))</f>
        <v>0</v>
      </c>
      <c r="AX115" s="172">
        <f>IF(IFERROR('N2.4_RIIO3_Risk_Comp'!S115/'N2.3_RIIO3_Risk_And_Volumes'!S52,0)&lt;0,"Error",IFERROR('N2.4_RIIO3_Risk_Comp'!S115/'N2.3_RIIO3_Risk_And_Volumes'!S52,0))</f>
        <v>0</v>
      </c>
      <c r="AY115" s="172">
        <f>IF(IFERROR('N2.4_RIIO3_Risk_Comp'!T115/'N2.3_RIIO3_Risk_And_Volumes'!T52,0)&lt;0,"Error",IFERROR('N2.4_RIIO3_Risk_Comp'!T115/'N2.3_RIIO3_Risk_And_Volumes'!T52,0))</f>
        <v>0</v>
      </c>
      <c r="AZ115" s="172">
        <f>IF(IFERROR('N2.4_RIIO3_Risk_Comp'!U115/'N2.3_RIIO3_Risk_And_Volumes'!U52,0)&lt;0,"Error",IFERROR('N2.4_RIIO3_Risk_Comp'!U115/'N2.3_RIIO3_Risk_And_Volumes'!U52,0))</f>
        <v>0</v>
      </c>
      <c r="BA115" s="172">
        <f>IF(IFERROR('N2.4_RIIO3_Risk_Comp'!V115/'N2.3_RIIO3_Risk_And_Volumes'!V52,0)&lt;0,"Error",IFERROR('N2.4_RIIO3_Risk_Comp'!V115/'N2.3_RIIO3_Risk_And_Volumes'!V52,0))</f>
        <v>0</v>
      </c>
      <c r="BB115" s="172">
        <f>IF(IFERROR('N2.4_RIIO3_Risk_Comp'!W115/'N2.3_RIIO3_Risk_And_Volumes'!W52,0)&lt;0,"Error",IFERROR('N2.4_RIIO3_Risk_Comp'!W115/'N2.3_RIIO3_Risk_And_Volumes'!W52,0))</f>
        <v>0</v>
      </c>
      <c r="BC115" s="303">
        <f>IF(IFERROR('N2.4_RIIO3_Risk_Comp'!X115/'N2.3_RIIO3_Risk_And_Volumes'!X52,0)&lt;0,"Error",IFERROR('N2.4_RIIO3_Risk_Comp'!X115/'N2.3_RIIO3_Risk_And_Volumes'!X52,0))</f>
        <v>0</v>
      </c>
      <c r="BD115" s="296">
        <f>IF(IFERROR('N2.4_RIIO3_Risk_Comp'!Y115/'N2.3_RIIO3_Risk_And_Volumes'!AI52,0)&lt;0,"Error",IFERROR('N2.4_RIIO3_Risk_Comp'!Y115/'N2.3_RIIO3_Risk_And_Volumes'!AI52,0))</f>
        <v>0</v>
      </c>
      <c r="BE115" s="172">
        <f>IF(IFERROR('N2.4_RIIO3_Risk_Comp'!Z115/'N2.3_RIIO3_Risk_And_Volumes'!AJ52,0)&lt;0,"Error",IFERROR('N2.4_RIIO3_Risk_Comp'!Z115/'N2.3_RIIO3_Risk_And_Volumes'!AJ52,0))</f>
        <v>0</v>
      </c>
      <c r="BF115" s="172">
        <f>IF(IFERROR('N2.4_RIIO3_Risk_Comp'!AA115/'N2.3_RIIO3_Risk_And_Volumes'!AK52,0)&lt;0,"Error",IFERROR('N2.4_RIIO3_Risk_Comp'!AA115/'N2.3_RIIO3_Risk_And_Volumes'!AK52,0))</f>
        <v>0</v>
      </c>
      <c r="BG115" s="172">
        <f>IF(IFERROR('N2.4_RIIO3_Risk_Comp'!AB115/'N2.3_RIIO3_Risk_And_Volumes'!AL52,0)&lt;0,"Error",IFERROR('N2.4_RIIO3_Risk_Comp'!AB115/'N2.3_RIIO3_Risk_And_Volumes'!AL52,0))</f>
        <v>0</v>
      </c>
      <c r="BH115" s="172">
        <f>IF(IFERROR('N2.4_RIIO3_Risk_Comp'!AC115/'N2.3_RIIO3_Risk_And_Volumes'!AM52,0)&lt;0,"Error",IFERROR('N2.4_RIIO3_Risk_Comp'!AC115/'N2.3_RIIO3_Risk_And_Volumes'!AM52,0))</f>
        <v>0</v>
      </c>
      <c r="BI115" s="172">
        <f>IF(IFERROR('N2.4_RIIO3_Risk_Comp'!AD115/'N2.3_RIIO3_Risk_And_Volumes'!AN52,0)&lt;0,"Error",IFERROR('N2.4_RIIO3_Risk_Comp'!AD115/'N2.3_RIIO3_Risk_And_Volumes'!AN52,0))</f>
        <v>0</v>
      </c>
      <c r="BJ115" s="172">
        <f>IF(IFERROR('N2.4_RIIO3_Risk_Comp'!AE115/'N2.3_RIIO3_Risk_And_Volumes'!AO52,0)&lt;0,"Error",IFERROR('N2.4_RIIO3_Risk_Comp'!AE115/'N2.3_RIIO3_Risk_And_Volumes'!AO52,0))</f>
        <v>0</v>
      </c>
      <c r="BK115" s="172">
        <f>IF(IFERROR('N2.4_RIIO3_Risk_Comp'!AF115/'N2.3_RIIO3_Risk_And_Volumes'!AP52,0)&lt;0,"Error",IFERROR('N2.4_RIIO3_Risk_Comp'!AF115/'N2.3_RIIO3_Risk_And_Volumes'!AP52,0))</f>
        <v>0</v>
      </c>
      <c r="BL115" s="172">
        <f>IF(IFERROR('N2.4_RIIO3_Risk_Comp'!AG115/'N2.3_RIIO3_Risk_And_Volumes'!AQ52,0)&lt;0,"Error",IFERROR('N2.4_RIIO3_Risk_Comp'!AG115/'N2.3_RIIO3_Risk_And_Volumes'!AQ52,0))</f>
        <v>0</v>
      </c>
      <c r="BM115" s="297">
        <f>IF(IFERROR('N2.4_RIIO3_Risk_Comp'!AH115/'N2.3_RIIO3_Risk_And_Volumes'!AR52,0)&lt;0,"Error",IFERROR('N2.4_RIIO3_Risk_Comp'!AH115/'N2.3_RIIO3_Risk_And_Volumes'!AR52,0))</f>
        <v>0</v>
      </c>
      <c r="BO115" s="63">
        <f t="shared" si="17"/>
        <v>0</v>
      </c>
      <c r="BP115" s="63">
        <f t="shared" si="18"/>
        <v>0</v>
      </c>
      <c r="BQ115" s="63">
        <f t="shared" si="19"/>
        <v>0</v>
      </c>
      <c r="BR115" s="63">
        <f>IF(IFERROR(BO115/'N2.3_RIIO3_Risk_And_Volumes'!BN52,0)&lt;0,"Error",IFERROR(BO115/'N2.3_RIIO3_Risk_And_Volumes'!BN52,0))</f>
        <v>0</v>
      </c>
      <c r="BS115" s="63">
        <f>IF(IFERROR('N2.4_RIIO3_Risk_Comp'!BP115/'N2.3_RIIO3_Risk_And_Volumes'!BP52,0)&lt;0,"Error",IFERROR('N2.4_RIIO3_Risk_Comp'!BP115/'N2.3_RIIO3_Risk_And_Volumes'!BP52,0))</f>
        <v>0</v>
      </c>
      <c r="BT115" s="63">
        <f>IF(IFERROR('N2.4_RIIO3_Risk_Comp'!BQ115/'N2.3_RIIO3_Risk_And_Volumes'!BR52,0)&lt;0,"Error",IFERROR('N2.4_RIIO3_Risk_Comp'!BQ115/'N2.3_RIIO3_Risk_And_Volumes'!BR52,0))</f>
        <v>0</v>
      </c>
    </row>
    <row r="116" spans="1:72" hidden="1">
      <c r="A116" t="s">
        <v>972</v>
      </c>
      <c r="B116" s="108" t="s">
        <v>361</v>
      </c>
      <c r="C116" s="144" t="str">
        <f>IF($D$2="ET",VLOOKUP(B116,'N0.7_Lookup_References'!$E$13:$K$71,2,FALSE),IF('N2.1_Network_Risk_Summary'!$C$2="GD",VLOOKUP(B116,'N0.7_Lookup_References'!$E$13:$K$73,4,FALSE),IF($D$2="GT",VLOOKUP(B116,'N0.7_Lookup_References'!$E$13:$K$71,6,FALSE),"")))</f>
        <v>No entry required</v>
      </c>
      <c r="D116" s="53" t="s">
        <v>441</v>
      </c>
      <c r="E116" s="289"/>
      <c r="F116" s="247"/>
      <c r="G116" s="247"/>
      <c r="H116" s="247"/>
      <c r="I116" s="247"/>
      <c r="J116" s="247"/>
      <c r="K116" s="247"/>
      <c r="L116" s="247"/>
      <c r="M116" s="247"/>
      <c r="N116" s="290"/>
      <c r="O116" s="289"/>
      <c r="P116" s="247"/>
      <c r="Q116" s="247"/>
      <c r="R116" s="247"/>
      <c r="S116" s="247"/>
      <c r="T116" s="247"/>
      <c r="U116" s="247"/>
      <c r="V116" s="247"/>
      <c r="W116" s="247"/>
      <c r="X116" s="290"/>
      <c r="Y116" s="289"/>
      <c r="Z116" s="247"/>
      <c r="AA116" s="247"/>
      <c r="AB116" s="247"/>
      <c r="AC116" s="247"/>
      <c r="AD116" s="247"/>
      <c r="AE116" s="247"/>
      <c r="AF116" s="247"/>
      <c r="AG116" s="247"/>
      <c r="AH116" s="290"/>
      <c r="AJ116" s="296">
        <f>IF(IFERROR(E116/'N2.3_RIIO3_Risk_And_Volumes'!E53,0)&lt;0,"Error",IFERROR(E116/'N2.3_RIIO3_Risk_And_Volumes'!E53,0))</f>
        <v>0</v>
      </c>
      <c r="AK116" s="172">
        <f>IF(IFERROR(F116/'N2.3_RIIO3_Risk_And_Volumes'!F53,0)&lt;0,"Error",IFERROR(F116/'N2.3_RIIO3_Risk_And_Volumes'!F53,0))</f>
        <v>0</v>
      </c>
      <c r="AL116" s="172">
        <f>IF(IFERROR(G116/'N2.3_RIIO3_Risk_And_Volumes'!G53,0)&lt;0,"Error",IFERROR(G116/'N2.3_RIIO3_Risk_And_Volumes'!G53,0))</f>
        <v>0</v>
      </c>
      <c r="AM116" s="172">
        <f>IF(IFERROR(H116/'N2.3_RIIO3_Risk_And_Volumes'!H53,0)&lt;0,"Error",IFERROR(H116/'N2.3_RIIO3_Risk_And_Volumes'!H53,0))</f>
        <v>0</v>
      </c>
      <c r="AN116" s="172">
        <f>IF(IFERROR(I116/'N2.3_RIIO3_Risk_And_Volumes'!I53,0)&lt;0,"Error",IFERROR(I116/'N2.3_RIIO3_Risk_And_Volumes'!I53,0))</f>
        <v>0</v>
      </c>
      <c r="AO116" s="172">
        <f>IF(IFERROR(J116/'N2.3_RIIO3_Risk_And_Volumes'!J53,0)&lt;0,"Error",IFERROR(J116/'N2.3_RIIO3_Risk_And_Volumes'!J53,0))</f>
        <v>0</v>
      </c>
      <c r="AP116" s="172">
        <f>IF(IFERROR(K116/'N2.3_RIIO3_Risk_And_Volumes'!K53,0)&lt;0,"Error",IFERROR(K116/'N2.3_RIIO3_Risk_And_Volumes'!K53,0))</f>
        <v>0</v>
      </c>
      <c r="AQ116" s="172">
        <f>IF(IFERROR(L116/'N2.3_RIIO3_Risk_And_Volumes'!L53,0)&lt;0,"Error",IFERROR(L116/'N2.3_RIIO3_Risk_And_Volumes'!L53,0))</f>
        <v>0</v>
      </c>
      <c r="AR116" s="172">
        <f>IF(IFERROR(M116/'N2.3_RIIO3_Risk_And_Volumes'!M53,0)&lt;0,"Error",IFERROR(M116/'N2.3_RIIO3_Risk_And_Volumes'!M53,0))</f>
        <v>0</v>
      </c>
      <c r="AS116" s="297">
        <f>IF(IFERROR(N116/'N2.3_RIIO3_Risk_And_Volumes'!N53,0)&lt;0,"Error",IFERROR(N116/'N2.3_RIIO3_Risk_And_Volumes'!N53,0))</f>
        <v>0</v>
      </c>
      <c r="AT116" s="296">
        <f>IF(IFERROR('N2.4_RIIO3_Risk_Comp'!O116/'N2.3_RIIO3_Risk_And_Volumes'!O53,0)&lt;0,"Error",IFERROR('N2.4_RIIO3_Risk_Comp'!O116/'N2.3_RIIO3_Risk_And_Volumes'!O53,0))</f>
        <v>0</v>
      </c>
      <c r="AU116" s="172">
        <f>IF(IFERROR('N2.4_RIIO3_Risk_Comp'!P116/'N2.3_RIIO3_Risk_And_Volumes'!P53,0)&lt;0,"Error",IFERROR('N2.4_RIIO3_Risk_Comp'!P116/'N2.3_RIIO3_Risk_And_Volumes'!P53,0))</f>
        <v>0</v>
      </c>
      <c r="AV116" s="172">
        <f>IF(IFERROR('N2.4_RIIO3_Risk_Comp'!Q116/'N2.3_RIIO3_Risk_And_Volumes'!Q53,0)&lt;0,"Error",IFERROR('N2.4_RIIO3_Risk_Comp'!Q116/'N2.3_RIIO3_Risk_And_Volumes'!Q53,0))</f>
        <v>0</v>
      </c>
      <c r="AW116" s="172">
        <f>IF(IFERROR('N2.4_RIIO3_Risk_Comp'!R116/'N2.3_RIIO3_Risk_And_Volumes'!R53,0)&lt;0,"Error",IFERROR('N2.4_RIIO3_Risk_Comp'!R116/'N2.3_RIIO3_Risk_And_Volumes'!R53,0))</f>
        <v>0</v>
      </c>
      <c r="AX116" s="172">
        <f>IF(IFERROR('N2.4_RIIO3_Risk_Comp'!S116/'N2.3_RIIO3_Risk_And_Volumes'!S53,0)&lt;0,"Error",IFERROR('N2.4_RIIO3_Risk_Comp'!S116/'N2.3_RIIO3_Risk_And_Volumes'!S53,0))</f>
        <v>0</v>
      </c>
      <c r="AY116" s="172">
        <f>IF(IFERROR('N2.4_RIIO3_Risk_Comp'!T116/'N2.3_RIIO3_Risk_And_Volumes'!T53,0)&lt;0,"Error",IFERROR('N2.4_RIIO3_Risk_Comp'!T116/'N2.3_RIIO3_Risk_And_Volumes'!T53,0))</f>
        <v>0</v>
      </c>
      <c r="AZ116" s="172">
        <f>IF(IFERROR('N2.4_RIIO3_Risk_Comp'!U116/'N2.3_RIIO3_Risk_And_Volumes'!U53,0)&lt;0,"Error",IFERROR('N2.4_RIIO3_Risk_Comp'!U116/'N2.3_RIIO3_Risk_And_Volumes'!U53,0))</f>
        <v>0</v>
      </c>
      <c r="BA116" s="172">
        <f>IF(IFERROR('N2.4_RIIO3_Risk_Comp'!V116/'N2.3_RIIO3_Risk_And_Volumes'!V53,0)&lt;0,"Error",IFERROR('N2.4_RIIO3_Risk_Comp'!V116/'N2.3_RIIO3_Risk_And_Volumes'!V53,0))</f>
        <v>0</v>
      </c>
      <c r="BB116" s="172">
        <f>IF(IFERROR('N2.4_RIIO3_Risk_Comp'!W116/'N2.3_RIIO3_Risk_And_Volumes'!W53,0)&lt;0,"Error",IFERROR('N2.4_RIIO3_Risk_Comp'!W116/'N2.3_RIIO3_Risk_And_Volumes'!W53,0))</f>
        <v>0</v>
      </c>
      <c r="BC116" s="303">
        <f>IF(IFERROR('N2.4_RIIO3_Risk_Comp'!X116/'N2.3_RIIO3_Risk_And_Volumes'!X53,0)&lt;0,"Error",IFERROR('N2.4_RIIO3_Risk_Comp'!X116/'N2.3_RIIO3_Risk_And_Volumes'!X53,0))</f>
        <v>0</v>
      </c>
      <c r="BD116" s="296">
        <f>IF(IFERROR('N2.4_RIIO3_Risk_Comp'!Y116/'N2.3_RIIO3_Risk_And_Volumes'!AI53,0)&lt;0,"Error",IFERROR('N2.4_RIIO3_Risk_Comp'!Y116/'N2.3_RIIO3_Risk_And_Volumes'!AI53,0))</f>
        <v>0</v>
      </c>
      <c r="BE116" s="172">
        <f>IF(IFERROR('N2.4_RIIO3_Risk_Comp'!Z116/'N2.3_RIIO3_Risk_And_Volumes'!AJ53,0)&lt;0,"Error",IFERROR('N2.4_RIIO3_Risk_Comp'!Z116/'N2.3_RIIO3_Risk_And_Volumes'!AJ53,0))</f>
        <v>0</v>
      </c>
      <c r="BF116" s="172">
        <f>IF(IFERROR('N2.4_RIIO3_Risk_Comp'!AA116/'N2.3_RIIO3_Risk_And_Volumes'!AK53,0)&lt;0,"Error",IFERROR('N2.4_RIIO3_Risk_Comp'!AA116/'N2.3_RIIO3_Risk_And_Volumes'!AK53,0))</f>
        <v>0</v>
      </c>
      <c r="BG116" s="172">
        <f>IF(IFERROR('N2.4_RIIO3_Risk_Comp'!AB116/'N2.3_RIIO3_Risk_And_Volumes'!AL53,0)&lt;0,"Error",IFERROR('N2.4_RIIO3_Risk_Comp'!AB116/'N2.3_RIIO3_Risk_And_Volumes'!AL53,0))</f>
        <v>0</v>
      </c>
      <c r="BH116" s="172">
        <f>IF(IFERROR('N2.4_RIIO3_Risk_Comp'!AC116/'N2.3_RIIO3_Risk_And_Volumes'!AM53,0)&lt;0,"Error",IFERROR('N2.4_RIIO3_Risk_Comp'!AC116/'N2.3_RIIO3_Risk_And_Volumes'!AM53,0))</f>
        <v>0</v>
      </c>
      <c r="BI116" s="172">
        <f>IF(IFERROR('N2.4_RIIO3_Risk_Comp'!AD116/'N2.3_RIIO3_Risk_And_Volumes'!AN53,0)&lt;0,"Error",IFERROR('N2.4_RIIO3_Risk_Comp'!AD116/'N2.3_RIIO3_Risk_And_Volumes'!AN53,0))</f>
        <v>0</v>
      </c>
      <c r="BJ116" s="172">
        <f>IF(IFERROR('N2.4_RIIO3_Risk_Comp'!AE116/'N2.3_RIIO3_Risk_And_Volumes'!AO53,0)&lt;0,"Error",IFERROR('N2.4_RIIO3_Risk_Comp'!AE116/'N2.3_RIIO3_Risk_And_Volumes'!AO53,0))</f>
        <v>0</v>
      </c>
      <c r="BK116" s="172">
        <f>IF(IFERROR('N2.4_RIIO3_Risk_Comp'!AF116/'N2.3_RIIO3_Risk_And_Volumes'!AP53,0)&lt;0,"Error",IFERROR('N2.4_RIIO3_Risk_Comp'!AF116/'N2.3_RIIO3_Risk_And_Volumes'!AP53,0))</f>
        <v>0</v>
      </c>
      <c r="BL116" s="172">
        <f>IF(IFERROR('N2.4_RIIO3_Risk_Comp'!AG116/'N2.3_RIIO3_Risk_And_Volumes'!AQ53,0)&lt;0,"Error",IFERROR('N2.4_RIIO3_Risk_Comp'!AG116/'N2.3_RIIO3_Risk_And_Volumes'!AQ53,0))</f>
        <v>0</v>
      </c>
      <c r="BM116" s="297">
        <f>IF(IFERROR('N2.4_RIIO3_Risk_Comp'!AH116/'N2.3_RIIO3_Risk_And_Volumes'!AR53,0)&lt;0,"Error",IFERROR('N2.4_RIIO3_Risk_Comp'!AH116/'N2.3_RIIO3_Risk_And_Volumes'!AR53,0))</f>
        <v>0</v>
      </c>
      <c r="BO116" s="63">
        <f t="shared" si="17"/>
        <v>0</v>
      </c>
      <c r="BP116" s="63">
        <f t="shared" si="18"/>
        <v>0</v>
      </c>
      <c r="BQ116" s="63">
        <f t="shared" si="19"/>
        <v>0</v>
      </c>
      <c r="BR116" s="63">
        <f>IF(IFERROR(BO116/'N2.3_RIIO3_Risk_And_Volumes'!BN53,0)&lt;0,"Error",IFERROR(BO116/'N2.3_RIIO3_Risk_And_Volumes'!BN53,0))</f>
        <v>0</v>
      </c>
      <c r="BS116" s="63">
        <f>IF(IFERROR('N2.4_RIIO3_Risk_Comp'!BP116/'N2.3_RIIO3_Risk_And_Volumes'!BP53,0)&lt;0,"Error",IFERROR('N2.4_RIIO3_Risk_Comp'!BP116/'N2.3_RIIO3_Risk_And_Volumes'!BP53,0))</f>
        <v>0</v>
      </c>
      <c r="BT116" s="63">
        <f>IF(IFERROR('N2.4_RIIO3_Risk_Comp'!BQ116/'N2.3_RIIO3_Risk_And_Volumes'!BR53,0)&lt;0,"Error",IFERROR('N2.4_RIIO3_Risk_Comp'!BQ116/'N2.3_RIIO3_Risk_And_Volumes'!BR53,0))</f>
        <v>0</v>
      </c>
    </row>
    <row r="117" spans="1:72" hidden="1">
      <c r="A117" t="s">
        <v>972</v>
      </c>
      <c r="B117" s="108" t="s">
        <v>364</v>
      </c>
      <c r="C117" s="144" t="str">
        <f>IF($D$2="ET",VLOOKUP(B117,'N0.7_Lookup_References'!$E$13:$K$71,2,FALSE),IF('N2.1_Network_Risk_Summary'!$C$2="GD",VLOOKUP(B117,'N0.7_Lookup_References'!$E$13:$K$73,4,FALSE),IF($D$2="GT",VLOOKUP(B117,'N0.7_Lookup_References'!$E$13:$K$71,6,FALSE),"")))</f>
        <v>No entry required</v>
      </c>
      <c r="D117" s="53" t="s">
        <v>441</v>
      </c>
      <c r="E117" s="289"/>
      <c r="F117" s="247"/>
      <c r="G117" s="247"/>
      <c r="H117" s="247"/>
      <c r="I117" s="247"/>
      <c r="J117" s="247"/>
      <c r="K117" s="247"/>
      <c r="L117" s="247"/>
      <c r="M117" s="247"/>
      <c r="N117" s="290"/>
      <c r="O117" s="289"/>
      <c r="P117" s="247"/>
      <c r="Q117" s="247"/>
      <c r="R117" s="247"/>
      <c r="S117" s="247"/>
      <c r="T117" s="247"/>
      <c r="U117" s="247"/>
      <c r="V117" s="247"/>
      <c r="W117" s="247"/>
      <c r="X117" s="290"/>
      <c r="Y117" s="289"/>
      <c r="Z117" s="247"/>
      <c r="AA117" s="247"/>
      <c r="AB117" s="247"/>
      <c r="AC117" s="247"/>
      <c r="AD117" s="247"/>
      <c r="AE117" s="247"/>
      <c r="AF117" s="247"/>
      <c r="AG117" s="247"/>
      <c r="AH117" s="290"/>
      <c r="AJ117" s="296">
        <f>IF(IFERROR(E117/'N2.3_RIIO3_Risk_And_Volumes'!E54,0)&lt;0,"Error",IFERROR(E117/'N2.3_RIIO3_Risk_And_Volumes'!E54,0))</f>
        <v>0</v>
      </c>
      <c r="AK117" s="172">
        <f>IF(IFERROR(F117/'N2.3_RIIO3_Risk_And_Volumes'!F54,0)&lt;0,"Error",IFERROR(F117/'N2.3_RIIO3_Risk_And_Volumes'!F54,0))</f>
        <v>0</v>
      </c>
      <c r="AL117" s="172">
        <f>IF(IFERROR(G117/'N2.3_RIIO3_Risk_And_Volumes'!G54,0)&lt;0,"Error",IFERROR(G117/'N2.3_RIIO3_Risk_And_Volumes'!G54,0))</f>
        <v>0</v>
      </c>
      <c r="AM117" s="172">
        <f>IF(IFERROR(H117/'N2.3_RIIO3_Risk_And_Volumes'!H54,0)&lt;0,"Error",IFERROR(H117/'N2.3_RIIO3_Risk_And_Volumes'!H54,0))</f>
        <v>0</v>
      </c>
      <c r="AN117" s="172">
        <f>IF(IFERROR(I117/'N2.3_RIIO3_Risk_And_Volumes'!I54,0)&lt;0,"Error",IFERROR(I117/'N2.3_RIIO3_Risk_And_Volumes'!I54,0))</f>
        <v>0</v>
      </c>
      <c r="AO117" s="172">
        <f>IF(IFERROR(J117/'N2.3_RIIO3_Risk_And_Volumes'!J54,0)&lt;0,"Error",IFERROR(J117/'N2.3_RIIO3_Risk_And_Volumes'!J54,0))</f>
        <v>0</v>
      </c>
      <c r="AP117" s="172">
        <f>IF(IFERROR(K117/'N2.3_RIIO3_Risk_And_Volumes'!K54,0)&lt;0,"Error",IFERROR(K117/'N2.3_RIIO3_Risk_And_Volumes'!K54,0))</f>
        <v>0</v>
      </c>
      <c r="AQ117" s="172">
        <f>IF(IFERROR(L117/'N2.3_RIIO3_Risk_And_Volumes'!L54,0)&lt;0,"Error",IFERROR(L117/'N2.3_RIIO3_Risk_And_Volumes'!L54,0))</f>
        <v>0</v>
      </c>
      <c r="AR117" s="172">
        <f>IF(IFERROR(M117/'N2.3_RIIO3_Risk_And_Volumes'!M54,0)&lt;0,"Error",IFERROR(M117/'N2.3_RIIO3_Risk_And_Volumes'!M54,0))</f>
        <v>0</v>
      </c>
      <c r="AS117" s="297">
        <f>IF(IFERROR(N117/'N2.3_RIIO3_Risk_And_Volumes'!N54,0)&lt;0,"Error",IFERROR(N117/'N2.3_RIIO3_Risk_And_Volumes'!N54,0))</f>
        <v>0</v>
      </c>
      <c r="AT117" s="296">
        <f>IF(IFERROR('N2.4_RIIO3_Risk_Comp'!O117/'N2.3_RIIO3_Risk_And_Volumes'!O54,0)&lt;0,"Error",IFERROR('N2.4_RIIO3_Risk_Comp'!O117/'N2.3_RIIO3_Risk_And_Volumes'!O54,0))</f>
        <v>0</v>
      </c>
      <c r="AU117" s="172">
        <f>IF(IFERROR('N2.4_RIIO3_Risk_Comp'!P117/'N2.3_RIIO3_Risk_And_Volumes'!P54,0)&lt;0,"Error",IFERROR('N2.4_RIIO3_Risk_Comp'!P117/'N2.3_RIIO3_Risk_And_Volumes'!P54,0))</f>
        <v>0</v>
      </c>
      <c r="AV117" s="172">
        <f>IF(IFERROR('N2.4_RIIO3_Risk_Comp'!Q117/'N2.3_RIIO3_Risk_And_Volumes'!Q54,0)&lt;0,"Error",IFERROR('N2.4_RIIO3_Risk_Comp'!Q117/'N2.3_RIIO3_Risk_And_Volumes'!Q54,0))</f>
        <v>0</v>
      </c>
      <c r="AW117" s="172">
        <f>IF(IFERROR('N2.4_RIIO3_Risk_Comp'!R117/'N2.3_RIIO3_Risk_And_Volumes'!R54,0)&lt;0,"Error",IFERROR('N2.4_RIIO3_Risk_Comp'!R117/'N2.3_RIIO3_Risk_And_Volumes'!R54,0))</f>
        <v>0</v>
      </c>
      <c r="AX117" s="172">
        <f>IF(IFERROR('N2.4_RIIO3_Risk_Comp'!S117/'N2.3_RIIO3_Risk_And_Volumes'!S54,0)&lt;0,"Error",IFERROR('N2.4_RIIO3_Risk_Comp'!S117/'N2.3_RIIO3_Risk_And_Volumes'!S54,0))</f>
        <v>0</v>
      </c>
      <c r="AY117" s="172">
        <f>IF(IFERROR('N2.4_RIIO3_Risk_Comp'!T117/'N2.3_RIIO3_Risk_And_Volumes'!T54,0)&lt;0,"Error",IFERROR('N2.4_RIIO3_Risk_Comp'!T117/'N2.3_RIIO3_Risk_And_Volumes'!T54,0))</f>
        <v>0</v>
      </c>
      <c r="AZ117" s="172">
        <f>IF(IFERROR('N2.4_RIIO3_Risk_Comp'!U117/'N2.3_RIIO3_Risk_And_Volumes'!U54,0)&lt;0,"Error",IFERROR('N2.4_RIIO3_Risk_Comp'!U117/'N2.3_RIIO3_Risk_And_Volumes'!U54,0))</f>
        <v>0</v>
      </c>
      <c r="BA117" s="172">
        <f>IF(IFERROR('N2.4_RIIO3_Risk_Comp'!V117/'N2.3_RIIO3_Risk_And_Volumes'!V54,0)&lt;0,"Error",IFERROR('N2.4_RIIO3_Risk_Comp'!V117/'N2.3_RIIO3_Risk_And_Volumes'!V54,0))</f>
        <v>0</v>
      </c>
      <c r="BB117" s="172">
        <f>IF(IFERROR('N2.4_RIIO3_Risk_Comp'!W117/'N2.3_RIIO3_Risk_And_Volumes'!W54,0)&lt;0,"Error",IFERROR('N2.4_RIIO3_Risk_Comp'!W117/'N2.3_RIIO3_Risk_And_Volumes'!W54,0))</f>
        <v>0</v>
      </c>
      <c r="BC117" s="303">
        <f>IF(IFERROR('N2.4_RIIO3_Risk_Comp'!X117/'N2.3_RIIO3_Risk_And_Volumes'!X54,0)&lt;0,"Error",IFERROR('N2.4_RIIO3_Risk_Comp'!X117/'N2.3_RIIO3_Risk_And_Volumes'!X54,0))</f>
        <v>0</v>
      </c>
      <c r="BD117" s="296">
        <f>IF(IFERROR('N2.4_RIIO3_Risk_Comp'!Y117/'N2.3_RIIO3_Risk_And_Volumes'!AI54,0)&lt;0,"Error",IFERROR('N2.4_RIIO3_Risk_Comp'!Y117/'N2.3_RIIO3_Risk_And_Volumes'!AI54,0))</f>
        <v>0</v>
      </c>
      <c r="BE117" s="172">
        <f>IF(IFERROR('N2.4_RIIO3_Risk_Comp'!Z117/'N2.3_RIIO3_Risk_And_Volumes'!AJ54,0)&lt;0,"Error",IFERROR('N2.4_RIIO3_Risk_Comp'!Z117/'N2.3_RIIO3_Risk_And_Volumes'!AJ54,0))</f>
        <v>0</v>
      </c>
      <c r="BF117" s="172">
        <f>IF(IFERROR('N2.4_RIIO3_Risk_Comp'!AA117/'N2.3_RIIO3_Risk_And_Volumes'!AK54,0)&lt;0,"Error",IFERROR('N2.4_RIIO3_Risk_Comp'!AA117/'N2.3_RIIO3_Risk_And_Volumes'!AK54,0))</f>
        <v>0</v>
      </c>
      <c r="BG117" s="172">
        <f>IF(IFERROR('N2.4_RIIO3_Risk_Comp'!AB117/'N2.3_RIIO3_Risk_And_Volumes'!AL54,0)&lt;0,"Error",IFERROR('N2.4_RIIO3_Risk_Comp'!AB117/'N2.3_RIIO3_Risk_And_Volumes'!AL54,0))</f>
        <v>0</v>
      </c>
      <c r="BH117" s="172">
        <f>IF(IFERROR('N2.4_RIIO3_Risk_Comp'!AC117/'N2.3_RIIO3_Risk_And_Volumes'!AM54,0)&lt;0,"Error",IFERROR('N2.4_RIIO3_Risk_Comp'!AC117/'N2.3_RIIO3_Risk_And_Volumes'!AM54,0))</f>
        <v>0</v>
      </c>
      <c r="BI117" s="172">
        <f>IF(IFERROR('N2.4_RIIO3_Risk_Comp'!AD117/'N2.3_RIIO3_Risk_And_Volumes'!AN54,0)&lt;0,"Error",IFERROR('N2.4_RIIO3_Risk_Comp'!AD117/'N2.3_RIIO3_Risk_And_Volumes'!AN54,0))</f>
        <v>0</v>
      </c>
      <c r="BJ117" s="172">
        <f>IF(IFERROR('N2.4_RIIO3_Risk_Comp'!AE117/'N2.3_RIIO3_Risk_And_Volumes'!AO54,0)&lt;0,"Error",IFERROR('N2.4_RIIO3_Risk_Comp'!AE117/'N2.3_RIIO3_Risk_And_Volumes'!AO54,0))</f>
        <v>0</v>
      </c>
      <c r="BK117" s="172">
        <f>IF(IFERROR('N2.4_RIIO3_Risk_Comp'!AF117/'N2.3_RIIO3_Risk_And_Volumes'!AP54,0)&lt;0,"Error",IFERROR('N2.4_RIIO3_Risk_Comp'!AF117/'N2.3_RIIO3_Risk_And_Volumes'!AP54,0))</f>
        <v>0</v>
      </c>
      <c r="BL117" s="172">
        <f>IF(IFERROR('N2.4_RIIO3_Risk_Comp'!AG117/'N2.3_RIIO3_Risk_And_Volumes'!AQ54,0)&lt;0,"Error",IFERROR('N2.4_RIIO3_Risk_Comp'!AG117/'N2.3_RIIO3_Risk_And_Volumes'!AQ54,0))</f>
        <v>0</v>
      </c>
      <c r="BM117" s="297">
        <f>IF(IFERROR('N2.4_RIIO3_Risk_Comp'!AH117/'N2.3_RIIO3_Risk_And_Volumes'!AR54,0)&lt;0,"Error",IFERROR('N2.4_RIIO3_Risk_Comp'!AH117/'N2.3_RIIO3_Risk_And_Volumes'!AR54,0))</f>
        <v>0</v>
      </c>
      <c r="BO117" s="63">
        <f t="shared" si="17"/>
        <v>0</v>
      </c>
      <c r="BP117" s="63">
        <f t="shared" si="18"/>
        <v>0</v>
      </c>
      <c r="BQ117" s="63">
        <f t="shared" si="19"/>
        <v>0</v>
      </c>
      <c r="BR117" s="63">
        <f>IF(IFERROR(BO117/'N2.3_RIIO3_Risk_And_Volumes'!BN54,0)&lt;0,"Error",IFERROR(BO117/'N2.3_RIIO3_Risk_And_Volumes'!BN54,0))</f>
        <v>0</v>
      </c>
      <c r="BS117" s="63">
        <f>IF(IFERROR('N2.4_RIIO3_Risk_Comp'!BP117/'N2.3_RIIO3_Risk_And_Volumes'!BP54,0)&lt;0,"Error",IFERROR('N2.4_RIIO3_Risk_Comp'!BP117/'N2.3_RIIO3_Risk_And_Volumes'!BP54,0))</f>
        <v>0</v>
      </c>
      <c r="BT117" s="63">
        <f>IF(IFERROR('N2.4_RIIO3_Risk_Comp'!BQ117/'N2.3_RIIO3_Risk_And_Volumes'!BR54,0)&lt;0,"Error",IFERROR('N2.4_RIIO3_Risk_Comp'!BQ117/'N2.3_RIIO3_Risk_And_Volumes'!BR54,0))</f>
        <v>0</v>
      </c>
    </row>
    <row r="118" spans="1:72" hidden="1">
      <c r="A118" t="s">
        <v>972</v>
      </c>
      <c r="B118" s="108" t="s">
        <v>368</v>
      </c>
      <c r="C118" s="144" t="str">
        <f>IF($D$2="ET",VLOOKUP(B118,'N0.7_Lookup_References'!$E$13:$K$71,2,FALSE),IF('N2.1_Network_Risk_Summary'!$C$2="GD",VLOOKUP(B118,'N0.7_Lookup_References'!$E$13:$K$73,4,FALSE),IF($D$2="GT",VLOOKUP(B118,'N0.7_Lookup_References'!$E$13:$K$71,6,FALSE),"")))</f>
        <v>No entry required</v>
      </c>
      <c r="D118" s="53" t="s">
        <v>441</v>
      </c>
      <c r="E118" s="289"/>
      <c r="F118" s="247"/>
      <c r="G118" s="247"/>
      <c r="H118" s="247"/>
      <c r="I118" s="247"/>
      <c r="J118" s="247"/>
      <c r="K118" s="247"/>
      <c r="L118" s="247"/>
      <c r="M118" s="247"/>
      <c r="N118" s="290"/>
      <c r="O118" s="289"/>
      <c r="P118" s="247"/>
      <c r="Q118" s="247"/>
      <c r="R118" s="247"/>
      <c r="S118" s="247"/>
      <c r="T118" s="247"/>
      <c r="U118" s="247"/>
      <c r="V118" s="247"/>
      <c r="W118" s="247"/>
      <c r="X118" s="290"/>
      <c r="Y118" s="289"/>
      <c r="Z118" s="247"/>
      <c r="AA118" s="247"/>
      <c r="AB118" s="247"/>
      <c r="AC118" s="247"/>
      <c r="AD118" s="247"/>
      <c r="AE118" s="247"/>
      <c r="AF118" s="247"/>
      <c r="AG118" s="247"/>
      <c r="AH118" s="290"/>
      <c r="AJ118" s="296">
        <f>IF(IFERROR(E118/'N2.3_RIIO3_Risk_And_Volumes'!E55,0)&lt;0,"Error",IFERROR(E118/'N2.3_RIIO3_Risk_And_Volumes'!E55,0))</f>
        <v>0</v>
      </c>
      <c r="AK118" s="172">
        <f>IF(IFERROR(F118/'N2.3_RIIO3_Risk_And_Volumes'!F55,0)&lt;0,"Error",IFERROR(F118/'N2.3_RIIO3_Risk_And_Volumes'!F55,0))</f>
        <v>0</v>
      </c>
      <c r="AL118" s="172">
        <f>IF(IFERROR(G118/'N2.3_RIIO3_Risk_And_Volumes'!G55,0)&lt;0,"Error",IFERROR(G118/'N2.3_RIIO3_Risk_And_Volumes'!G55,0))</f>
        <v>0</v>
      </c>
      <c r="AM118" s="172">
        <f>IF(IFERROR(H118/'N2.3_RIIO3_Risk_And_Volumes'!H55,0)&lt;0,"Error",IFERROR(H118/'N2.3_RIIO3_Risk_And_Volumes'!H55,0))</f>
        <v>0</v>
      </c>
      <c r="AN118" s="172">
        <f>IF(IFERROR(I118/'N2.3_RIIO3_Risk_And_Volumes'!I55,0)&lt;0,"Error",IFERROR(I118/'N2.3_RIIO3_Risk_And_Volumes'!I55,0))</f>
        <v>0</v>
      </c>
      <c r="AO118" s="172">
        <f>IF(IFERROR(J118/'N2.3_RIIO3_Risk_And_Volumes'!J55,0)&lt;0,"Error",IFERROR(J118/'N2.3_RIIO3_Risk_And_Volumes'!J55,0))</f>
        <v>0</v>
      </c>
      <c r="AP118" s="172">
        <f>IF(IFERROR(K118/'N2.3_RIIO3_Risk_And_Volumes'!K55,0)&lt;0,"Error",IFERROR(K118/'N2.3_RIIO3_Risk_And_Volumes'!K55,0))</f>
        <v>0</v>
      </c>
      <c r="AQ118" s="172">
        <f>IF(IFERROR(L118/'N2.3_RIIO3_Risk_And_Volumes'!L55,0)&lt;0,"Error",IFERROR(L118/'N2.3_RIIO3_Risk_And_Volumes'!L55,0))</f>
        <v>0</v>
      </c>
      <c r="AR118" s="172">
        <f>IF(IFERROR(M118/'N2.3_RIIO3_Risk_And_Volumes'!M55,0)&lt;0,"Error",IFERROR(M118/'N2.3_RIIO3_Risk_And_Volumes'!M55,0))</f>
        <v>0</v>
      </c>
      <c r="AS118" s="297">
        <f>IF(IFERROR(N118/'N2.3_RIIO3_Risk_And_Volumes'!N55,0)&lt;0,"Error",IFERROR(N118/'N2.3_RIIO3_Risk_And_Volumes'!N55,0))</f>
        <v>0</v>
      </c>
      <c r="AT118" s="296">
        <f>IF(IFERROR('N2.4_RIIO3_Risk_Comp'!O118/'N2.3_RIIO3_Risk_And_Volumes'!O55,0)&lt;0,"Error",IFERROR('N2.4_RIIO3_Risk_Comp'!O118/'N2.3_RIIO3_Risk_And_Volumes'!O55,0))</f>
        <v>0</v>
      </c>
      <c r="AU118" s="172">
        <f>IF(IFERROR('N2.4_RIIO3_Risk_Comp'!P118/'N2.3_RIIO3_Risk_And_Volumes'!P55,0)&lt;0,"Error",IFERROR('N2.4_RIIO3_Risk_Comp'!P118/'N2.3_RIIO3_Risk_And_Volumes'!P55,0))</f>
        <v>0</v>
      </c>
      <c r="AV118" s="172">
        <f>IF(IFERROR('N2.4_RIIO3_Risk_Comp'!Q118/'N2.3_RIIO3_Risk_And_Volumes'!Q55,0)&lt;0,"Error",IFERROR('N2.4_RIIO3_Risk_Comp'!Q118/'N2.3_RIIO3_Risk_And_Volumes'!Q55,0))</f>
        <v>0</v>
      </c>
      <c r="AW118" s="172">
        <f>IF(IFERROR('N2.4_RIIO3_Risk_Comp'!R118/'N2.3_RIIO3_Risk_And_Volumes'!R55,0)&lt;0,"Error",IFERROR('N2.4_RIIO3_Risk_Comp'!R118/'N2.3_RIIO3_Risk_And_Volumes'!R55,0))</f>
        <v>0</v>
      </c>
      <c r="AX118" s="172">
        <f>IF(IFERROR('N2.4_RIIO3_Risk_Comp'!S118/'N2.3_RIIO3_Risk_And_Volumes'!S55,0)&lt;0,"Error",IFERROR('N2.4_RIIO3_Risk_Comp'!S118/'N2.3_RIIO3_Risk_And_Volumes'!S55,0))</f>
        <v>0</v>
      </c>
      <c r="AY118" s="172">
        <f>IF(IFERROR('N2.4_RIIO3_Risk_Comp'!T118/'N2.3_RIIO3_Risk_And_Volumes'!T55,0)&lt;0,"Error",IFERROR('N2.4_RIIO3_Risk_Comp'!T118/'N2.3_RIIO3_Risk_And_Volumes'!T55,0))</f>
        <v>0</v>
      </c>
      <c r="AZ118" s="172">
        <f>IF(IFERROR('N2.4_RIIO3_Risk_Comp'!U118/'N2.3_RIIO3_Risk_And_Volumes'!U55,0)&lt;0,"Error",IFERROR('N2.4_RIIO3_Risk_Comp'!U118/'N2.3_RIIO3_Risk_And_Volumes'!U55,0))</f>
        <v>0</v>
      </c>
      <c r="BA118" s="172">
        <f>IF(IFERROR('N2.4_RIIO3_Risk_Comp'!V118/'N2.3_RIIO3_Risk_And_Volumes'!V55,0)&lt;0,"Error",IFERROR('N2.4_RIIO3_Risk_Comp'!V118/'N2.3_RIIO3_Risk_And_Volumes'!V55,0))</f>
        <v>0</v>
      </c>
      <c r="BB118" s="172">
        <f>IF(IFERROR('N2.4_RIIO3_Risk_Comp'!W118/'N2.3_RIIO3_Risk_And_Volumes'!W55,0)&lt;0,"Error",IFERROR('N2.4_RIIO3_Risk_Comp'!W118/'N2.3_RIIO3_Risk_And_Volumes'!W55,0))</f>
        <v>0</v>
      </c>
      <c r="BC118" s="303">
        <f>IF(IFERROR('N2.4_RIIO3_Risk_Comp'!X118/'N2.3_RIIO3_Risk_And_Volumes'!X55,0)&lt;0,"Error",IFERROR('N2.4_RIIO3_Risk_Comp'!X118/'N2.3_RIIO3_Risk_And_Volumes'!X55,0))</f>
        <v>0</v>
      </c>
      <c r="BD118" s="296">
        <f>IF(IFERROR('N2.4_RIIO3_Risk_Comp'!Y118/'N2.3_RIIO3_Risk_And_Volumes'!AI55,0)&lt;0,"Error",IFERROR('N2.4_RIIO3_Risk_Comp'!Y118/'N2.3_RIIO3_Risk_And_Volumes'!AI55,0))</f>
        <v>0</v>
      </c>
      <c r="BE118" s="172">
        <f>IF(IFERROR('N2.4_RIIO3_Risk_Comp'!Z118/'N2.3_RIIO3_Risk_And_Volumes'!AJ55,0)&lt;0,"Error",IFERROR('N2.4_RIIO3_Risk_Comp'!Z118/'N2.3_RIIO3_Risk_And_Volumes'!AJ55,0))</f>
        <v>0</v>
      </c>
      <c r="BF118" s="172">
        <f>IF(IFERROR('N2.4_RIIO3_Risk_Comp'!AA118/'N2.3_RIIO3_Risk_And_Volumes'!AK55,0)&lt;0,"Error",IFERROR('N2.4_RIIO3_Risk_Comp'!AA118/'N2.3_RIIO3_Risk_And_Volumes'!AK55,0))</f>
        <v>0</v>
      </c>
      <c r="BG118" s="172">
        <f>IF(IFERROR('N2.4_RIIO3_Risk_Comp'!AB118/'N2.3_RIIO3_Risk_And_Volumes'!AL55,0)&lt;0,"Error",IFERROR('N2.4_RIIO3_Risk_Comp'!AB118/'N2.3_RIIO3_Risk_And_Volumes'!AL55,0))</f>
        <v>0</v>
      </c>
      <c r="BH118" s="172">
        <f>IF(IFERROR('N2.4_RIIO3_Risk_Comp'!AC118/'N2.3_RIIO3_Risk_And_Volumes'!AM55,0)&lt;0,"Error",IFERROR('N2.4_RIIO3_Risk_Comp'!AC118/'N2.3_RIIO3_Risk_And_Volumes'!AM55,0))</f>
        <v>0</v>
      </c>
      <c r="BI118" s="172">
        <f>IF(IFERROR('N2.4_RIIO3_Risk_Comp'!AD118/'N2.3_RIIO3_Risk_And_Volumes'!AN55,0)&lt;0,"Error",IFERROR('N2.4_RIIO3_Risk_Comp'!AD118/'N2.3_RIIO3_Risk_And_Volumes'!AN55,0))</f>
        <v>0</v>
      </c>
      <c r="BJ118" s="172">
        <f>IF(IFERROR('N2.4_RIIO3_Risk_Comp'!AE118/'N2.3_RIIO3_Risk_And_Volumes'!AO55,0)&lt;0,"Error",IFERROR('N2.4_RIIO3_Risk_Comp'!AE118/'N2.3_RIIO3_Risk_And_Volumes'!AO55,0))</f>
        <v>0</v>
      </c>
      <c r="BK118" s="172">
        <f>IF(IFERROR('N2.4_RIIO3_Risk_Comp'!AF118/'N2.3_RIIO3_Risk_And_Volumes'!AP55,0)&lt;0,"Error",IFERROR('N2.4_RIIO3_Risk_Comp'!AF118/'N2.3_RIIO3_Risk_And_Volumes'!AP55,0))</f>
        <v>0</v>
      </c>
      <c r="BL118" s="172">
        <f>IF(IFERROR('N2.4_RIIO3_Risk_Comp'!AG118/'N2.3_RIIO3_Risk_And_Volumes'!AQ55,0)&lt;0,"Error",IFERROR('N2.4_RIIO3_Risk_Comp'!AG118/'N2.3_RIIO3_Risk_And_Volumes'!AQ55,0))</f>
        <v>0</v>
      </c>
      <c r="BM118" s="297">
        <f>IF(IFERROR('N2.4_RIIO3_Risk_Comp'!AH118/'N2.3_RIIO3_Risk_And_Volumes'!AR55,0)&lt;0,"Error",IFERROR('N2.4_RIIO3_Risk_Comp'!AH118/'N2.3_RIIO3_Risk_And_Volumes'!AR55,0))</f>
        <v>0</v>
      </c>
      <c r="BO118" s="63">
        <f t="shared" si="17"/>
        <v>0</v>
      </c>
      <c r="BP118" s="63">
        <f t="shared" si="18"/>
        <v>0</v>
      </c>
      <c r="BQ118" s="63">
        <f t="shared" si="19"/>
        <v>0</v>
      </c>
      <c r="BR118" s="63">
        <f>IF(IFERROR(BO118/'N2.3_RIIO3_Risk_And_Volumes'!BN55,0)&lt;0,"Error",IFERROR(BO118/'N2.3_RIIO3_Risk_And_Volumes'!BN55,0))</f>
        <v>0</v>
      </c>
      <c r="BS118" s="63">
        <f>IF(IFERROR('N2.4_RIIO3_Risk_Comp'!BP118/'N2.3_RIIO3_Risk_And_Volumes'!BP55,0)&lt;0,"Error",IFERROR('N2.4_RIIO3_Risk_Comp'!BP118/'N2.3_RIIO3_Risk_And_Volumes'!BP55,0))</f>
        <v>0</v>
      </c>
      <c r="BT118" s="63">
        <f>IF(IFERROR('N2.4_RIIO3_Risk_Comp'!BQ118/'N2.3_RIIO3_Risk_And_Volumes'!BR55,0)&lt;0,"Error",IFERROR('N2.4_RIIO3_Risk_Comp'!BQ118/'N2.3_RIIO3_Risk_And_Volumes'!BR55,0))</f>
        <v>0</v>
      </c>
    </row>
    <row r="119" spans="1:72" hidden="1">
      <c r="A119" t="s">
        <v>972</v>
      </c>
      <c r="B119" s="108" t="s">
        <v>371</v>
      </c>
      <c r="C119" s="144" t="str">
        <f>IF($D$2="ET",VLOOKUP(B119,'N0.7_Lookup_References'!$E$13:$K$71,2,FALSE),IF('N2.1_Network_Risk_Summary'!$C$2="GD",VLOOKUP(B119,'N0.7_Lookup_References'!$E$13:$K$73,4,FALSE),IF($D$2="GT",VLOOKUP(B119,'N0.7_Lookup_References'!$E$13:$K$71,6,FALSE),"")))</f>
        <v>No entry required</v>
      </c>
      <c r="D119" s="53" t="s">
        <v>441</v>
      </c>
      <c r="E119" s="289"/>
      <c r="F119" s="247"/>
      <c r="G119" s="247"/>
      <c r="H119" s="247"/>
      <c r="I119" s="247"/>
      <c r="J119" s="247"/>
      <c r="K119" s="247"/>
      <c r="L119" s="247"/>
      <c r="M119" s="247"/>
      <c r="N119" s="290"/>
      <c r="O119" s="289"/>
      <c r="P119" s="247"/>
      <c r="Q119" s="247"/>
      <c r="R119" s="247"/>
      <c r="S119" s="247"/>
      <c r="T119" s="247"/>
      <c r="U119" s="247"/>
      <c r="V119" s="247"/>
      <c r="W119" s="247"/>
      <c r="X119" s="290"/>
      <c r="Y119" s="289"/>
      <c r="Z119" s="247"/>
      <c r="AA119" s="247"/>
      <c r="AB119" s="247"/>
      <c r="AC119" s="247"/>
      <c r="AD119" s="247"/>
      <c r="AE119" s="247"/>
      <c r="AF119" s="247"/>
      <c r="AG119" s="247"/>
      <c r="AH119" s="290"/>
      <c r="AJ119" s="296">
        <f>IF(IFERROR(E119/'N2.3_RIIO3_Risk_And_Volumes'!E56,0)&lt;0,"Error",IFERROR(E119/'N2.3_RIIO3_Risk_And_Volumes'!E56,0))</f>
        <v>0</v>
      </c>
      <c r="AK119" s="172">
        <f>IF(IFERROR(F119/'N2.3_RIIO3_Risk_And_Volumes'!F56,0)&lt;0,"Error",IFERROR(F119/'N2.3_RIIO3_Risk_And_Volumes'!F56,0))</f>
        <v>0</v>
      </c>
      <c r="AL119" s="172">
        <f>IF(IFERROR(G119/'N2.3_RIIO3_Risk_And_Volumes'!G56,0)&lt;0,"Error",IFERROR(G119/'N2.3_RIIO3_Risk_And_Volumes'!G56,0))</f>
        <v>0</v>
      </c>
      <c r="AM119" s="172">
        <f>IF(IFERROR(H119/'N2.3_RIIO3_Risk_And_Volumes'!H56,0)&lt;0,"Error",IFERROR(H119/'N2.3_RIIO3_Risk_And_Volumes'!H56,0))</f>
        <v>0</v>
      </c>
      <c r="AN119" s="172">
        <f>IF(IFERROR(I119/'N2.3_RIIO3_Risk_And_Volumes'!I56,0)&lt;0,"Error",IFERROR(I119/'N2.3_RIIO3_Risk_And_Volumes'!I56,0))</f>
        <v>0</v>
      </c>
      <c r="AO119" s="172">
        <f>IF(IFERROR(J119/'N2.3_RIIO3_Risk_And_Volumes'!J56,0)&lt;0,"Error",IFERROR(J119/'N2.3_RIIO3_Risk_And_Volumes'!J56,0))</f>
        <v>0</v>
      </c>
      <c r="AP119" s="172">
        <f>IF(IFERROR(K119/'N2.3_RIIO3_Risk_And_Volumes'!K56,0)&lt;0,"Error",IFERROR(K119/'N2.3_RIIO3_Risk_And_Volumes'!K56,0))</f>
        <v>0</v>
      </c>
      <c r="AQ119" s="172">
        <f>IF(IFERROR(L119/'N2.3_RIIO3_Risk_And_Volumes'!L56,0)&lt;0,"Error",IFERROR(L119/'N2.3_RIIO3_Risk_And_Volumes'!L56,0))</f>
        <v>0</v>
      </c>
      <c r="AR119" s="172">
        <f>IF(IFERROR(M119/'N2.3_RIIO3_Risk_And_Volumes'!M56,0)&lt;0,"Error",IFERROR(M119/'N2.3_RIIO3_Risk_And_Volumes'!M56,0))</f>
        <v>0</v>
      </c>
      <c r="AS119" s="297">
        <f>IF(IFERROR(N119/'N2.3_RIIO3_Risk_And_Volumes'!N56,0)&lt;0,"Error",IFERROR(N119/'N2.3_RIIO3_Risk_And_Volumes'!N56,0))</f>
        <v>0</v>
      </c>
      <c r="AT119" s="296">
        <f>IF(IFERROR('N2.4_RIIO3_Risk_Comp'!O119/'N2.3_RIIO3_Risk_And_Volumes'!O56,0)&lt;0,"Error",IFERROR('N2.4_RIIO3_Risk_Comp'!O119/'N2.3_RIIO3_Risk_And_Volumes'!O56,0))</f>
        <v>0</v>
      </c>
      <c r="AU119" s="172">
        <f>IF(IFERROR('N2.4_RIIO3_Risk_Comp'!P119/'N2.3_RIIO3_Risk_And_Volumes'!P56,0)&lt;0,"Error",IFERROR('N2.4_RIIO3_Risk_Comp'!P119/'N2.3_RIIO3_Risk_And_Volumes'!P56,0))</f>
        <v>0</v>
      </c>
      <c r="AV119" s="172">
        <f>IF(IFERROR('N2.4_RIIO3_Risk_Comp'!Q119/'N2.3_RIIO3_Risk_And_Volumes'!Q56,0)&lt;0,"Error",IFERROR('N2.4_RIIO3_Risk_Comp'!Q119/'N2.3_RIIO3_Risk_And_Volumes'!Q56,0))</f>
        <v>0</v>
      </c>
      <c r="AW119" s="172">
        <f>IF(IFERROR('N2.4_RIIO3_Risk_Comp'!R119/'N2.3_RIIO3_Risk_And_Volumes'!R56,0)&lt;0,"Error",IFERROR('N2.4_RIIO3_Risk_Comp'!R119/'N2.3_RIIO3_Risk_And_Volumes'!R56,0))</f>
        <v>0</v>
      </c>
      <c r="AX119" s="172">
        <f>IF(IFERROR('N2.4_RIIO3_Risk_Comp'!S119/'N2.3_RIIO3_Risk_And_Volumes'!S56,0)&lt;0,"Error",IFERROR('N2.4_RIIO3_Risk_Comp'!S119/'N2.3_RIIO3_Risk_And_Volumes'!S56,0))</f>
        <v>0</v>
      </c>
      <c r="AY119" s="172">
        <f>IF(IFERROR('N2.4_RIIO3_Risk_Comp'!T119/'N2.3_RIIO3_Risk_And_Volumes'!T56,0)&lt;0,"Error",IFERROR('N2.4_RIIO3_Risk_Comp'!T119/'N2.3_RIIO3_Risk_And_Volumes'!T56,0))</f>
        <v>0</v>
      </c>
      <c r="AZ119" s="172">
        <f>IF(IFERROR('N2.4_RIIO3_Risk_Comp'!U119/'N2.3_RIIO3_Risk_And_Volumes'!U56,0)&lt;0,"Error",IFERROR('N2.4_RIIO3_Risk_Comp'!U119/'N2.3_RIIO3_Risk_And_Volumes'!U56,0))</f>
        <v>0</v>
      </c>
      <c r="BA119" s="172">
        <f>IF(IFERROR('N2.4_RIIO3_Risk_Comp'!V119/'N2.3_RIIO3_Risk_And_Volumes'!V56,0)&lt;0,"Error",IFERROR('N2.4_RIIO3_Risk_Comp'!V119/'N2.3_RIIO3_Risk_And_Volumes'!V56,0))</f>
        <v>0</v>
      </c>
      <c r="BB119" s="172">
        <f>IF(IFERROR('N2.4_RIIO3_Risk_Comp'!W119/'N2.3_RIIO3_Risk_And_Volumes'!W56,0)&lt;0,"Error",IFERROR('N2.4_RIIO3_Risk_Comp'!W119/'N2.3_RIIO3_Risk_And_Volumes'!W56,0))</f>
        <v>0</v>
      </c>
      <c r="BC119" s="303">
        <f>IF(IFERROR('N2.4_RIIO3_Risk_Comp'!X119/'N2.3_RIIO3_Risk_And_Volumes'!X56,0)&lt;0,"Error",IFERROR('N2.4_RIIO3_Risk_Comp'!X119/'N2.3_RIIO3_Risk_And_Volumes'!X56,0))</f>
        <v>0</v>
      </c>
      <c r="BD119" s="296">
        <f>IF(IFERROR('N2.4_RIIO3_Risk_Comp'!Y119/'N2.3_RIIO3_Risk_And_Volumes'!AI56,0)&lt;0,"Error",IFERROR('N2.4_RIIO3_Risk_Comp'!Y119/'N2.3_RIIO3_Risk_And_Volumes'!AI56,0))</f>
        <v>0</v>
      </c>
      <c r="BE119" s="172">
        <f>IF(IFERROR('N2.4_RIIO3_Risk_Comp'!Z119/'N2.3_RIIO3_Risk_And_Volumes'!AJ56,0)&lt;0,"Error",IFERROR('N2.4_RIIO3_Risk_Comp'!Z119/'N2.3_RIIO3_Risk_And_Volumes'!AJ56,0))</f>
        <v>0</v>
      </c>
      <c r="BF119" s="172">
        <f>IF(IFERROR('N2.4_RIIO3_Risk_Comp'!AA119/'N2.3_RIIO3_Risk_And_Volumes'!AK56,0)&lt;0,"Error",IFERROR('N2.4_RIIO3_Risk_Comp'!AA119/'N2.3_RIIO3_Risk_And_Volumes'!AK56,0))</f>
        <v>0</v>
      </c>
      <c r="BG119" s="172">
        <f>IF(IFERROR('N2.4_RIIO3_Risk_Comp'!AB119/'N2.3_RIIO3_Risk_And_Volumes'!AL56,0)&lt;0,"Error",IFERROR('N2.4_RIIO3_Risk_Comp'!AB119/'N2.3_RIIO3_Risk_And_Volumes'!AL56,0))</f>
        <v>0</v>
      </c>
      <c r="BH119" s="172">
        <f>IF(IFERROR('N2.4_RIIO3_Risk_Comp'!AC119/'N2.3_RIIO3_Risk_And_Volumes'!AM56,0)&lt;0,"Error",IFERROR('N2.4_RIIO3_Risk_Comp'!AC119/'N2.3_RIIO3_Risk_And_Volumes'!AM56,0))</f>
        <v>0</v>
      </c>
      <c r="BI119" s="172">
        <f>IF(IFERROR('N2.4_RIIO3_Risk_Comp'!AD119/'N2.3_RIIO3_Risk_And_Volumes'!AN56,0)&lt;0,"Error",IFERROR('N2.4_RIIO3_Risk_Comp'!AD119/'N2.3_RIIO3_Risk_And_Volumes'!AN56,0))</f>
        <v>0</v>
      </c>
      <c r="BJ119" s="172">
        <f>IF(IFERROR('N2.4_RIIO3_Risk_Comp'!AE119/'N2.3_RIIO3_Risk_And_Volumes'!AO56,0)&lt;0,"Error",IFERROR('N2.4_RIIO3_Risk_Comp'!AE119/'N2.3_RIIO3_Risk_And_Volumes'!AO56,0))</f>
        <v>0</v>
      </c>
      <c r="BK119" s="172">
        <f>IF(IFERROR('N2.4_RIIO3_Risk_Comp'!AF119/'N2.3_RIIO3_Risk_And_Volumes'!AP56,0)&lt;0,"Error",IFERROR('N2.4_RIIO3_Risk_Comp'!AF119/'N2.3_RIIO3_Risk_And_Volumes'!AP56,0))</f>
        <v>0</v>
      </c>
      <c r="BL119" s="172">
        <f>IF(IFERROR('N2.4_RIIO3_Risk_Comp'!AG119/'N2.3_RIIO3_Risk_And_Volumes'!AQ56,0)&lt;0,"Error",IFERROR('N2.4_RIIO3_Risk_Comp'!AG119/'N2.3_RIIO3_Risk_And_Volumes'!AQ56,0))</f>
        <v>0</v>
      </c>
      <c r="BM119" s="297">
        <f>IF(IFERROR('N2.4_RIIO3_Risk_Comp'!AH119/'N2.3_RIIO3_Risk_And_Volumes'!AR56,0)&lt;0,"Error",IFERROR('N2.4_RIIO3_Risk_Comp'!AH119/'N2.3_RIIO3_Risk_And_Volumes'!AR56,0))</f>
        <v>0</v>
      </c>
      <c r="BO119" s="63">
        <f t="shared" si="17"/>
        <v>0</v>
      </c>
      <c r="BP119" s="63">
        <f t="shared" si="18"/>
        <v>0</v>
      </c>
      <c r="BQ119" s="63">
        <f t="shared" si="19"/>
        <v>0</v>
      </c>
      <c r="BR119" s="63">
        <f>IF(IFERROR(BO119/'N2.3_RIIO3_Risk_And_Volumes'!BN56,0)&lt;0,"Error",IFERROR(BO119/'N2.3_RIIO3_Risk_And_Volumes'!BN56,0))</f>
        <v>0</v>
      </c>
      <c r="BS119" s="63">
        <f>IF(IFERROR('N2.4_RIIO3_Risk_Comp'!BP119/'N2.3_RIIO3_Risk_And_Volumes'!BP56,0)&lt;0,"Error",IFERROR('N2.4_RIIO3_Risk_Comp'!BP119/'N2.3_RIIO3_Risk_And_Volumes'!BP56,0))</f>
        <v>0</v>
      </c>
      <c r="BT119" s="63">
        <f>IF(IFERROR('N2.4_RIIO3_Risk_Comp'!BQ119/'N2.3_RIIO3_Risk_And_Volumes'!BR56,0)&lt;0,"Error",IFERROR('N2.4_RIIO3_Risk_Comp'!BQ119/'N2.3_RIIO3_Risk_And_Volumes'!BR56,0))</f>
        <v>0</v>
      </c>
    </row>
    <row r="120" spans="1:72" hidden="1">
      <c r="A120" t="s">
        <v>972</v>
      </c>
      <c r="B120" s="108" t="s">
        <v>374</v>
      </c>
      <c r="C120" s="144" t="str">
        <f>IF($D$2="ET",VLOOKUP(B120,'N0.7_Lookup_References'!$E$13:$K$71,2,FALSE),IF('N2.1_Network_Risk_Summary'!$C$2="GD",VLOOKUP(B120,'N0.7_Lookup_References'!$E$13:$K$73,4,FALSE),IF($D$2="GT",VLOOKUP(B120,'N0.7_Lookup_References'!$E$13:$K$71,6,FALSE),"")))</f>
        <v>No entry required</v>
      </c>
      <c r="D120" s="53" t="s">
        <v>441</v>
      </c>
      <c r="E120" s="289"/>
      <c r="F120" s="247"/>
      <c r="G120" s="247"/>
      <c r="H120" s="247"/>
      <c r="I120" s="247"/>
      <c r="J120" s="247"/>
      <c r="K120" s="247"/>
      <c r="L120" s="247"/>
      <c r="M120" s="247"/>
      <c r="N120" s="290"/>
      <c r="O120" s="289"/>
      <c r="P120" s="247"/>
      <c r="Q120" s="247"/>
      <c r="R120" s="247"/>
      <c r="S120" s="247"/>
      <c r="T120" s="247"/>
      <c r="U120" s="247"/>
      <c r="V120" s="247"/>
      <c r="W120" s="247"/>
      <c r="X120" s="290"/>
      <c r="Y120" s="289"/>
      <c r="Z120" s="247"/>
      <c r="AA120" s="247"/>
      <c r="AB120" s="247"/>
      <c r="AC120" s="247"/>
      <c r="AD120" s="247"/>
      <c r="AE120" s="247"/>
      <c r="AF120" s="247"/>
      <c r="AG120" s="247"/>
      <c r="AH120" s="290"/>
      <c r="AJ120" s="296">
        <f>IF(IFERROR(E120/'N2.3_RIIO3_Risk_And_Volumes'!E57,0)&lt;0,"Error",IFERROR(E120/'N2.3_RIIO3_Risk_And_Volumes'!E57,0))</f>
        <v>0</v>
      </c>
      <c r="AK120" s="172">
        <f>IF(IFERROR(F120/'N2.3_RIIO3_Risk_And_Volumes'!F57,0)&lt;0,"Error",IFERROR(F120/'N2.3_RIIO3_Risk_And_Volumes'!F57,0))</f>
        <v>0</v>
      </c>
      <c r="AL120" s="172">
        <f>IF(IFERROR(G120/'N2.3_RIIO3_Risk_And_Volumes'!G57,0)&lt;0,"Error",IFERROR(G120/'N2.3_RIIO3_Risk_And_Volumes'!G57,0))</f>
        <v>0</v>
      </c>
      <c r="AM120" s="172">
        <f>IF(IFERROR(H120/'N2.3_RIIO3_Risk_And_Volumes'!H57,0)&lt;0,"Error",IFERROR(H120/'N2.3_RIIO3_Risk_And_Volumes'!H57,0))</f>
        <v>0</v>
      </c>
      <c r="AN120" s="172">
        <f>IF(IFERROR(I120/'N2.3_RIIO3_Risk_And_Volumes'!I57,0)&lt;0,"Error",IFERROR(I120/'N2.3_RIIO3_Risk_And_Volumes'!I57,0))</f>
        <v>0</v>
      </c>
      <c r="AO120" s="172">
        <f>IF(IFERROR(J120/'N2.3_RIIO3_Risk_And_Volumes'!J57,0)&lt;0,"Error",IFERROR(J120/'N2.3_RIIO3_Risk_And_Volumes'!J57,0))</f>
        <v>0</v>
      </c>
      <c r="AP120" s="172">
        <f>IF(IFERROR(K120/'N2.3_RIIO3_Risk_And_Volumes'!K57,0)&lt;0,"Error",IFERROR(K120/'N2.3_RIIO3_Risk_And_Volumes'!K57,0))</f>
        <v>0</v>
      </c>
      <c r="AQ120" s="172">
        <f>IF(IFERROR(L120/'N2.3_RIIO3_Risk_And_Volumes'!L57,0)&lt;0,"Error",IFERROR(L120/'N2.3_RIIO3_Risk_And_Volumes'!L57,0))</f>
        <v>0</v>
      </c>
      <c r="AR120" s="172">
        <f>IF(IFERROR(M120/'N2.3_RIIO3_Risk_And_Volumes'!M57,0)&lt;0,"Error",IFERROR(M120/'N2.3_RIIO3_Risk_And_Volumes'!M57,0))</f>
        <v>0</v>
      </c>
      <c r="AS120" s="297">
        <f>IF(IFERROR(N120/'N2.3_RIIO3_Risk_And_Volumes'!N57,0)&lt;0,"Error",IFERROR(N120/'N2.3_RIIO3_Risk_And_Volumes'!N57,0))</f>
        <v>0</v>
      </c>
      <c r="AT120" s="296">
        <f>IF(IFERROR('N2.4_RIIO3_Risk_Comp'!O120/'N2.3_RIIO3_Risk_And_Volumes'!O57,0)&lt;0,"Error",IFERROR('N2.4_RIIO3_Risk_Comp'!O120/'N2.3_RIIO3_Risk_And_Volumes'!O57,0))</f>
        <v>0</v>
      </c>
      <c r="AU120" s="172">
        <f>IF(IFERROR('N2.4_RIIO3_Risk_Comp'!P120/'N2.3_RIIO3_Risk_And_Volumes'!P57,0)&lt;0,"Error",IFERROR('N2.4_RIIO3_Risk_Comp'!P120/'N2.3_RIIO3_Risk_And_Volumes'!P57,0))</f>
        <v>0</v>
      </c>
      <c r="AV120" s="172">
        <f>IF(IFERROR('N2.4_RIIO3_Risk_Comp'!Q120/'N2.3_RIIO3_Risk_And_Volumes'!Q57,0)&lt;0,"Error",IFERROR('N2.4_RIIO3_Risk_Comp'!Q120/'N2.3_RIIO3_Risk_And_Volumes'!Q57,0))</f>
        <v>0</v>
      </c>
      <c r="AW120" s="172">
        <f>IF(IFERROR('N2.4_RIIO3_Risk_Comp'!R120/'N2.3_RIIO3_Risk_And_Volumes'!R57,0)&lt;0,"Error",IFERROR('N2.4_RIIO3_Risk_Comp'!R120/'N2.3_RIIO3_Risk_And_Volumes'!R57,0))</f>
        <v>0</v>
      </c>
      <c r="AX120" s="172">
        <f>IF(IFERROR('N2.4_RIIO3_Risk_Comp'!S120/'N2.3_RIIO3_Risk_And_Volumes'!S57,0)&lt;0,"Error",IFERROR('N2.4_RIIO3_Risk_Comp'!S120/'N2.3_RIIO3_Risk_And_Volumes'!S57,0))</f>
        <v>0</v>
      </c>
      <c r="AY120" s="172">
        <f>IF(IFERROR('N2.4_RIIO3_Risk_Comp'!T120/'N2.3_RIIO3_Risk_And_Volumes'!T57,0)&lt;0,"Error",IFERROR('N2.4_RIIO3_Risk_Comp'!T120/'N2.3_RIIO3_Risk_And_Volumes'!T57,0))</f>
        <v>0</v>
      </c>
      <c r="AZ120" s="172">
        <f>IF(IFERROR('N2.4_RIIO3_Risk_Comp'!U120/'N2.3_RIIO3_Risk_And_Volumes'!U57,0)&lt;0,"Error",IFERROR('N2.4_RIIO3_Risk_Comp'!U120/'N2.3_RIIO3_Risk_And_Volumes'!U57,0))</f>
        <v>0</v>
      </c>
      <c r="BA120" s="172">
        <f>IF(IFERROR('N2.4_RIIO3_Risk_Comp'!V120/'N2.3_RIIO3_Risk_And_Volumes'!V57,0)&lt;0,"Error",IFERROR('N2.4_RIIO3_Risk_Comp'!V120/'N2.3_RIIO3_Risk_And_Volumes'!V57,0))</f>
        <v>0</v>
      </c>
      <c r="BB120" s="172">
        <f>IF(IFERROR('N2.4_RIIO3_Risk_Comp'!W120/'N2.3_RIIO3_Risk_And_Volumes'!W57,0)&lt;0,"Error",IFERROR('N2.4_RIIO3_Risk_Comp'!W120/'N2.3_RIIO3_Risk_And_Volumes'!W57,0))</f>
        <v>0</v>
      </c>
      <c r="BC120" s="303">
        <f>IF(IFERROR('N2.4_RIIO3_Risk_Comp'!X120/'N2.3_RIIO3_Risk_And_Volumes'!X57,0)&lt;0,"Error",IFERROR('N2.4_RIIO3_Risk_Comp'!X120/'N2.3_RIIO3_Risk_And_Volumes'!X57,0))</f>
        <v>0</v>
      </c>
      <c r="BD120" s="296">
        <f>IF(IFERROR('N2.4_RIIO3_Risk_Comp'!Y120/'N2.3_RIIO3_Risk_And_Volumes'!AI57,0)&lt;0,"Error",IFERROR('N2.4_RIIO3_Risk_Comp'!Y120/'N2.3_RIIO3_Risk_And_Volumes'!AI57,0))</f>
        <v>0</v>
      </c>
      <c r="BE120" s="172">
        <f>IF(IFERROR('N2.4_RIIO3_Risk_Comp'!Z120/'N2.3_RIIO3_Risk_And_Volumes'!AJ57,0)&lt;0,"Error",IFERROR('N2.4_RIIO3_Risk_Comp'!Z120/'N2.3_RIIO3_Risk_And_Volumes'!AJ57,0))</f>
        <v>0</v>
      </c>
      <c r="BF120" s="172">
        <f>IF(IFERROR('N2.4_RIIO3_Risk_Comp'!AA120/'N2.3_RIIO3_Risk_And_Volumes'!AK57,0)&lt;0,"Error",IFERROR('N2.4_RIIO3_Risk_Comp'!AA120/'N2.3_RIIO3_Risk_And_Volumes'!AK57,0))</f>
        <v>0</v>
      </c>
      <c r="BG120" s="172">
        <f>IF(IFERROR('N2.4_RIIO3_Risk_Comp'!AB120/'N2.3_RIIO3_Risk_And_Volumes'!AL57,0)&lt;0,"Error",IFERROR('N2.4_RIIO3_Risk_Comp'!AB120/'N2.3_RIIO3_Risk_And_Volumes'!AL57,0))</f>
        <v>0</v>
      </c>
      <c r="BH120" s="172">
        <f>IF(IFERROR('N2.4_RIIO3_Risk_Comp'!AC120/'N2.3_RIIO3_Risk_And_Volumes'!AM57,0)&lt;0,"Error",IFERROR('N2.4_RIIO3_Risk_Comp'!AC120/'N2.3_RIIO3_Risk_And_Volumes'!AM57,0))</f>
        <v>0</v>
      </c>
      <c r="BI120" s="172">
        <f>IF(IFERROR('N2.4_RIIO3_Risk_Comp'!AD120/'N2.3_RIIO3_Risk_And_Volumes'!AN57,0)&lt;0,"Error",IFERROR('N2.4_RIIO3_Risk_Comp'!AD120/'N2.3_RIIO3_Risk_And_Volumes'!AN57,0))</f>
        <v>0</v>
      </c>
      <c r="BJ120" s="172">
        <f>IF(IFERROR('N2.4_RIIO3_Risk_Comp'!AE120/'N2.3_RIIO3_Risk_And_Volumes'!AO57,0)&lt;0,"Error",IFERROR('N2.4_RIIO3_Risk_Comp'!AE120/'N2.3_RIIO3_Risk_And_Volumes'!AO57,0))</f>
        <v>0</v>
      </c>
      <c r="BK120" s="172">
        <f>IF(IFERROR('N2.4_RIIO3_Risk_Comp'!AF120/'N2.3_RIIO3_Risk_And_Volumes'!AP57,0)&lt;0,"Error",IFERROR('N2.4_RIIO3_Risk_Comp'!AF120/'N2.3_RIIO3_Risk_And_Volumes'!AP57,0))</f>
        <v>0</v>
      </c>
      <c r="BL120" s="172">
        <f>IF(IFERROR('N2.4_RIIO3_Risk_Comp'!AG120/'N2.3_RIIO3_Risk_And_Volumes'!AQ57,0)&lt;0,"Error",IFERROR('N2.4_RIIO3_Risk_Comp'!AG120/'N2.3_RIIO3_Risk_And_Volumes'!AQ57,0))</f>
        <v>0</v>
      </c>
      <c r="BM120" s="297">
        <f>IF(IFERROR('N2.4_RIIO3_Risk_Comp'!AH120/'N2.3_RIIO3_Risk_And_Volumes'!AR57,0)&lt;0,"Error",IFERROR('N2.4_RIIO3_Risk_Comp'!AH120/'N2.3_RIIO3_Risk_And_Volumes'!AR57,0))</f>
        <v>0</v>
      </c>
      <c r="BO120" s="63">
        <f t="shared" si="17"/>
        <v>0</v>
      </c>
      <c r="BP120" s="63">
        <f t="shared" si="18"/>
        <v>0</v>
      </c>
      <c r="BQ120" s="63">
        <f t="shared" si="19"/>
        <v>0</v>
      </c>
      <c r="BR120" s="63">
        <f>IF(IFERROR(BO120/'N2.3_RIIO3_Risk_And_Volumes'!BN57,0)&lt;0,"Error",IFERROR(BO120/'N2.3_RIIO3_Risk_And_Volumes'!BN57,0))</f>
        <v>0</v>
      </c>
      <c r="BS120" s="63">
        <f>IF(IFERROR('N2.4_RIIO3_Risk_Comp'!BP120/'N2.3_RIIO3_Risk_And_Volumes'!BP57,0)&lt;0,"Error",IFERROR('N2.4_RIIO3_Risk_Comp'!BP120/'N2.3_RIIO3_Risk_And_Volumes'!BP57,0))</f>
        <v>0</v>
      </c>
      <c r="BT120" s="63">
        <f>IF(IFERROR('N2.4_RIIO3_Risk_Comp'!BQ120/'N2.3_RIIO3_Risk_And_Volumes'!BR57,0)&lt;0,"Error",IFERROR('N2.4_RIIO3_Risk_Comp'!BQ120/'N2.3_RIIO3_Risk_And_Volumes'!BR57,0))</f>
        <v>0</v>
      </c>
    </row>
    <row r="121" spans="1:72" hidden="1">
      <c r="A121" t="s">
        <v>972</v>
      </c>
      <c r="B121" s="108" t="s">
        <v>377</v>
      </c>
      <c r="C121" s="144" t="str">
        <f>IF($D$2="ET",VLOOKUP(B121,'N0.7_Lookup_References'!$E$13:$K$71,2,FALSE),IF('N2.1_Network_Risk_Summary'!$C$2="GD",VLOOKUP(B121,'N0.7_Lookup_References'!$E$13:$K$73,4,FALSE),IF($D$2="GT",VLOOKUP(B121,'N0.7_Lookup_References'!$E$13:$K$71,6,FALSE),"")))</f>
        <v>No entry required</v>
      </c>
      <c r="D121" s="53" t="s">
        <v>441</v>
      </c>
      <c r="E121" s="289"/>
      <c r="F121" s="247"/>
      <c r="G121" s="247"/>
      <c r="H121" s="247"/>
      <c r="I121" s="247"/>
      <c r="J121" s="247"/>
      <c r="K121" s="247"/>
      <c r="L121" s="247"/>
      <c r="M121" s="247"/>
      <c r="N121" s="290"/>
      <c r="O121" s="289"/>
      <c r="P121" s="247"/>
      <c r="Q121" s="247"/>
      <c r="R121" s="247"/>
      <c r="S121" s="247"/>
      <c r="T121" s="247"/>
      <c r="U121" s="247"/>
      <c r="V121" s="247"/>
      <c r="W121" s="247"/>
      <c r="X121" s="290"/>
      <c r="Y121" s="289"/>
      <c r="Z121" s="247"/>
      <c r="AA121" s="247"/>
      <c r="AB121" s="247"/>
      <c r="AC121" s="247"/>
      <c r="AD121" s="247"/>
      <c r="AE121" s="247"/>
      <c r="AF121" s="247"/>
      <c r="AG121" s="247"/>
      <c r="AH121" s="290"/>
      <c r="AJ121" s="296">
        <f>IF(IFERROR(E121/'N2.3_RIIO3_Risk_And_Volumes'!E58,0)&lt;0,"Error",IFERROR(E121/'N2.3_RIIO3_Risk_And_Volumes'!E58,0))</f>
        <v>0</v>
      </c>
      <c r="AK121" s="172">
        <f>IF(IFERROR(F121/'N2.3_RIIO3_Risk_And_Volumes'!F58,0)&lt;0,"Error",IFERROR(F121/'N2.3_RIIO3_Risk_And_Volumes'!F58,0))</f>
        <v>0</v>
      </c>
      <c r="AL121" s="172">
        <f>IF(IFERROR(G121/'N2.3_RIIO3_Risk_And_Volumes'!G58,0)&lt;0,"Error",IFERROR(G121/'N2.3_RIIO3_Risk_And_Volumes'!G58,0))</f>
        <v>0</v>
      </c>
      <c r="AM121" s="172">
        <f>IF(IFERROR(H121/'N2.3_RIIO3_Risk_And_Volumes'!H58,0)&lt;0,"Error",IFERROR(H121/'N2.3_RIIO3_Risk_And_Volumes'!H58,0))</f>
        <v>0</v>
      </c>
      <c r="AN121" s="172">
        <f>IF(IFERROR(I121/'N2.3_RIIO3_Risk_And_Volumes'!I58,0)&lt;0,"Error",IFERROR(I121/'N2.3_RIIO3_Risk_And_Volumes'!I58,0))</f>
        <v>0</v>
      </c>
      <c r="AO121" s="172">
        <f>IF(IFERROR(J121/'N2.3_RIIO3_Risk_And_Volumes'!J58,0)&lt;0,"Error",IFERROR(J121/'N2.3_RIIO3_Risk_And_Volumes'!J58,0))</f>
        <v>0</v>
      </c>
      <c r="AP121" s="172">
        <f>IF(IFERROR(K121/'N2.3_RIIO3_Risk_And_Volumes'!K58,0)&lt;0,"Error",IFERROR(K121/'N2.3_RIIO3_Risk_And_Volumes'!K58,0))</f>
        <v>0</v>
      </c>
      <c r="AQ121" s="172">
        <f>IF(IFERROR(L121/'N2.3_RIIO3_Risk_And_Volumes'!L58,0)&lt;0,"Error",IFERROR(L121/'N2.3_RIIO3_Risk_And_Volumes'!L58,0))</f>
        <v>0</v>
      </c>
      <c r="AR121" s="172">
        <f>IF(IFERROR(M121/'N2.3_RIIO3_Risk_And_Volumes'!M58,0)&lt;0,"Error",IFERROR(M121/'N2.3_RIIO3_Risk_And_Volumes'!M58,0))</f>
        <v>0</v>
      </c>
      <c r="AS121" s="297">
        <f>IF(IFERROR(N121/'N2.3_RIIO3_Risk_And_Volumes'!N58,0)&lt;0,"Error",IFERROR(N121/'N2.3_RIIO3_Risk_And_Volumes'!N58,0))</f>
        <v>0</v>
      </c>
      <c r="AT121" s="296">
        <f>IF(IFERROR('N2.4_RIIO3_Risk_Comp'!O121/'N2.3_RIIO3_Risk_And_Volumes'!O58,0)&lt;0,"Error",IFERROR('N2.4_RIIO3_Risk_Comp'!O121/'N2.3_RIIO3_Risk_And_Volumes'!O58,0))</f>
        <v>0</v>
      </c>
      <c r="AU121" s="172">
        <f>IF(IFERROR('N2.4_RIIO3_Risk_Comp'!P121/'N2.3_RIIO3_Risk_And_Volumes'!P58,0)&lt;0,"Error",IFERROR('N2.4_RIIO3_Risk_Comp'!P121/'N2.3_RIIO3_Risk_And_Volumes'!P58,0))</f>
        <v>0</v>
      </c>
      <c r="AV121" s="172">
        <f>IF(IFERROR('N2.4_RIIO3_Risk_Comp'!Q121/'N2.3_RIIO3_Risk_And_Volumes'!Q58,0)&lt;0,"Error",IFERROR('N2.4_RIIO3_Risk_Comp'!Q121/'N2.3_RIIO3_Risk_And_Volumes'!Q58,0))</f>
        <v>0</v>
      </c>
      <c r="AW121" s="172">
        <f>IF(IFERROR('N2.4_RIIO3_Risk_Comp'!R121/'N2.3_RIIO3_Risk_And_Volumes'!R58,0)&lt;0,"Error",IFERROR('N2.4_RIIO3_Risk_Comp'!R121/'N2.3_RIIO3_Risk_And_Volumes'!R58,0))</f>
        <v>0</v>
      </c>
      <c r="AX121" s="172">
        <f>IF(IFERROR('N2.4_RIIO3_Risk_Comp'!S121/'N2.3_RIIO3_Risk_And_Volumes'!S58,0)&lt;0,"Error",IFERROR('N2.4_RIIO3_Risk_Comp'!S121/'N2.3_RIIO3_Risk_And_Volumes'!S58,0))</f>
        <v>0</v>
      </c>
      <c r="AY121" s="172">
        <f>IF(IFERROR('N2.4_RIIO3_Risk_Comp'!T121/'N2.3_RIIO3_Risk_And_Volumes'!T58,0)&lt;0,"Error",IFERROR('N2.4_RIIO3_Risk_Comp'!T121/'N2.3_RIIO3_Risk_And_Volumes'!T58,0))</f>
        <v>0</v>
      </c>
      <c r="AZ121" s="172">
        <f>IF(IFERROR('N2.4_RIIO3_Risk_Comp'!U121/'N2.3_RIIO3_Risk_And_Volumes'!U58,0)&lt;0,"Error",IFERROR('N2.4_RIIO3_Risk_Comp'!U121/'N2.3_RIIO3_Risk_And_Volumes'!U58,0))</f>
        <v>0</v>
      </c>
      <c r="BA121" s="172">
        <f>IF(IFERROR('N2.4_RIIO3_Risk_Comp'!V121/'N2.3_RIIO3_Risk_And_Volumes'!V58,0)&lt;0,"Error",IFERROR('N2.4_RIIO3_Risk_Comp'!V121/'N2.3_RIIO3_Risk_And_Volumes'!V58,0))</f>
        <v>0</v>
      </c>
      <c r="BB121" s="172">
        <f>IF(IFERROR('N2.4_RIIO3_Risk_Comp'!W121/'N2.3_RIIO3_Risk_And_Volumes'!W58,0)&lt;0,"Error",IFERROR('N2.4_RIIO3_Risk_Comp'!W121/'N2.3_RIIO3_Risk_And_Volumes'!W58,0))</f>
        <v>0</v>
      </c>
      <c r="BC121" s="303">
        <f>IF(IFERROR('N2.4_RIIO3_Risk_Comp'!X121/'N2.3_RIIO3_Risk_And_Volumes'!X58,0)&lt;0,"Error",IFERROR('N2.4_RIIO3_Risk_Comp'!X121/'N2.3_RIIO3_Risk_And_Volumes'!X58,0))</f>
        <v>0</v>
      </c>
      <c r="BD121" s="296">
        <f>IF(IFERROR('N2.4_RIIO3_Risk_Comp'!Y121/'N2.3_RIIO3_Risk_And_Volumes'!AI58,0)&lt;0,"Error",IFERROR('N2.4_RIIO3_Risk_Comp'!Y121/'N2.3_RIIO3_Risk_And_Volumes'!AI58,0))</f>
        <v>0</v>
      </c>
      <c r="BE121" s="172">
        <f>IF(IFERROR('N2.4_RIIO3_Risk_Comp'!Z121/'N2.3_RIIO3_Risk_And_Volumes'!AJ58,0)&lt;0,"Error",IFERROR('N2.4_RIIO3_Risk_Comp'!Z121/'N2.3_RIIO3_Risk_And_Volumes'!AJ58,0))</f>
        <v>0</v>
      </c>
      <c r="BF121" s="172">
        <f>IF(IFERROR('N2.4_RIIO3_Risk_Comp'!AA121/'N2.3_RIIO3_Risk_And_Volumes'!AK58,0)&lt;0,"Error",IFERROR('N2.4_RIIO3_Risk_Comp'!AA121/'N2.3_RIIO3_Risk_And_Volumes'!AK58,0))</f>
        <v>0</v>
      </c>
      <c r="BG121" s="172">
        <f>IF(IFERROR('N2.4_RIIO3_Risk_Comp'!AB121/'N2.3_RIIO3_Risk_And_Volumes'!AL58,0)&lt;0,"Error",IFERROR('N2.4_RIIO3_Risk_Comp'!AB121/'N2.3_RIIO3_Risk_And_Volumes'!AL58,0))</f>
        <v>0</v>
      </c>
      <c r="BH121" s="172">
        <f>IF(IFERROR('N2.4_RIIO3_Risk_Comp'!AC121/'N2.3_RIIO3_Risk_And_Volumes'!AM58,0)&lt;0,"Error",IFERROR('N2.4_RIIO3_Risk_Comp'!AC121/'N2.3_RIIO3_Risk_And_Volumes'!AM58,0))</f>
        <v>0</v>
      </c>
      <c r="BI121" s="172">
        <f>IF(IFERROR('N2.4_RIIO3_Risk_Comp'!AD121/'N2.3_RIIO3_Risk_And_Volumes'!AN58,0)&lt;0,"Error",IFERROR('N2.4_RIIO3_Risk_Comp'!AD121/'N2.3_RIIO3_Risk_And_Volumes'!AN58,0))</f>
        <v>0</v>
      </c>
      <c r="BJ121" s="172">
        <f>IF(IFERROR('N2.4_RIIO3_Risk_Comp'!AE121/'N2.3_RIIO3_Risk_And_Volumes'!AO58,0)&lt;0,"Error",IFERROR('N2.4_RIIO3_Risk_Comp'!AE121/'N2.3_RIIO3_Risk_And_Volumes'!AO58,0))</f>
        <v>0</v>
      </c>
      <c r="BK121" s="172">
        <f>IF(IFERROR('N2.4_RIIO3_Risk_Comp'!AF121/'N2.3_RIIO3_Risk_And_Volumes'!AP58,0)&lt;0,"Error",IFERROR('N2.4_RIIO3_Risk_Comp'!AF121/'N2.3_RIIO3_Risk_And_Volumes'!AP58,0))</f>
        <v>0</v>
      </c>
      <c r="BL121" s="172">
        <f>IF(IFERROR('N2.4_RIIO3_Risk_Comp'!AG121/'N2.3_RIIO3_Risk_And_Volumes'!AQ58,0)&lt;0,"Error",IFERROR('N2.4_RIIO3_Risk_Comp'!AG121/'N2.3_RIIO3_Risk_And_Volumes'!AQ58,0))</f>
        <v>0</v>
      </c>
      <c r="BM121" s="297">
        <f>IF(IFERROR('N2.4_RIIO3_Risk_Comp'!AH121/'N2.3_RIIO3_Risk_And_Volumes'!AR58,0)&lt;0,"Error",IFERROR('N2.4_RIIO3_Risk_Comp'!AH121/'N2.3_RIIO3_Risk_And_Volumes'!AR58,0))</f>
        <v>0</v>
      </c>
      <c r="BO121" s="63">
        <f t="shared" si="17"/>
        <v>0</v>
      </c>
      <c r="BP121" s="63">
        <f t="shared" si="18"/>
        <v>0</v>
      </c>
      <c r="BQ121" s="63">
        <f t="shared" si="19"/>
        <v>0</v>
      </c>
      <c r="BR121" s="63">
        <f>IF(IFERROR(BO121/'N2.3_RIIO3_Risk_And_Volumes'!BN58,0)&lt;0,"Error",IFERROR(BO121/'N2.3_RIIO3_Risk_And_Volumes'!BN58,0))</f>
        <v>0</v>
      </c>
      <c r="BS121" s="63">
        <f>IF(IFERROR('N2.4_RIIO3_Risk_Comp'!BP121/'N2.3_RIIO3_Risk_And_Volumes'!BP58,0)&lt;0,"Error",IFERROR('N2.4_RIIO3_Risk_Comp'!BP121/'N2.3_RIIO3_Risk_And_Volumes'!BP58,0))</f>
        <v>0</v>
      </c>
      <c r="BT121" s="63">
        <f>IF(IFERROR('N2.4_RIIO3_Risk_Comp'!BQ121/'N2.3_RIIO3_Risk_And_Volumes'!BR58,0)&lt;0,"Error",IFERROR('N2.4_RIIO3_Risk_Comp'!BQ121/'N2.3_RIIO3_Risk_And_Volumes'!BR58,0))</f>
        <v>0</v>
      </c>
    </row>
    <row r="122" spans="1:72" hidden="1">
      <c r="A122" t="s">
        <v>972</v>
      </c>
      <c r="B122" s="108" t="s">
        <v>380</v>
      </c>
      <c r="C122" s="144" t="str">
        <f>IF($D$2="ET",VLOOKUP(B122,'N0.7_Lookup_References'!$E$13:$K$71,2,FALSE),IF('N2.1_Network_Risk_Summary'!$C$2="GD",VLOOKUP(B122,'N0.7_Lookup_References'!$E$13:$K$73,4,FALSE),IF($D$2="GT",VLOOKUP(B122,'N0.7_Lookup_References'!$E$13:$K$71,6,FALSE),"")))</f>
        <v>No entry required</v>
      </c>
      <c r="D122" s="53" t="s">
        <v>441</v>
      </c>
      <c r="E122" s="289"/>
      <c r="F122" s="247"/>
      <c r="G122" s="247"/>
      <c r="H122" s="247"/>
      <c r="I122" s="247"/>
      <c r="J122" s="247"/>
      <c r="K122" s="247"/>
      <c r="L122" s="247"/>
      <c r="M122" s="247"/>
      <c r="N122" s="290"/>
      <c r="O122" s="289"/>
      <c r="P122" s="247"/>
      <c r="Q122" s="247"/>
      <c r="R122" s="247"/>
      <c r="S122" s="247"/>
      <c r="T122" s="247"/>
      <c r="U122" s="247"/>
      <c r="V122" s="247"/>
      <c r="W122" s="247"/>
      <c r="X122" s="290"/>
      <c r="Y122" s="289"/>
      <c r="Z122" s="247"/>
      <c r="AA122" s="247"/>
      <c r="AB122" s="247"/>
      <c r="AC122" s="247"/>
      <c r="AD122" s="247"/>
      <c r="AE122" s="247"/>
      <c r="AF122" s="247"/>
      <c r="AG122" s="247"/>
      <c r="AH122" s="290"/>
      <c r="AJ122" s="296">
        <f>IF(IFERROR(E122/'N2.3_RIIO3_Risk_And_Volumes'!E59,0)&lt;0,"Error",IFERROR(E122/'N2.3_RIIO3_Risk_And_Volumes'!E59,0))</f>
        <v>0</v>
      </c>
      <c r="AK122" s="172">
        <f>IF(IFERROR(F122/'N2.3_RIIO3_Risk_And_Volumes'!F59,0)&lt;0,"Error",IFERROR(F122/'N2.3_RIIO3_Risk_And_Volumes'!F59,0))</f>
        <v>0</v>
      </c>
      <c r="AL122" s="172">
        <f>IF(IFERROR(G122/'N2.3_RIIO3_Risk_And_Volumes'!G59,0)&lt;0,"Error",IFERROR(G122/'N2.3_RIIO3_Risk_And_Volumes'!G59,0))</f>
        <v>0</v>
      </c>
      <c r="AM122" s="172">
        <f>IF(IFERROR(H122/'N2.3_RIIO3_Risk_And_Volumes'!H59,0)&lt;0,"Error",IFERROR(H122/'N2.3_RIIO3_Risk_And_Volumes'!H59,0))</f>
        <v>0</v>
      </c>
      <c r="AN122" s="172">
        <f>IF(IFERROR(I122/'N2.3_RIIO3_Risk_And_Volumes'!I59,0)&lt;0,"Error",IFERROR(I122/'N2.3_RIIO3_Risk_And_Volumes'!I59,0))</f>
        <v>0</v>
      </c>
      <c r="AO122" s="172">
        <f>IF(IFERROR(J122/'N2.3_RIIO3_Risk_And_Volumes'!J59,0)&lt;0,"Error",IFERROR(J122/'N2.3_RIIO3_Risk_And_Volumes'!J59,0))</f>
        <v>0</v>
      </c>
      <c r="AP122" s="172">
        <f>IF(IFERROR(K122/'N2.3_RIIO3_Risk_And_Volumes'!K59,0)&lt;0,"Error",IFERROR(K122/'N2.3_RIIO3_Risk_And_Volumes'!K59,0))</f>
        <v>0</v>
      </c>
      <c r="AQ122" s="172">
        <f>IF(IFERROR(L122/'N2.3_RIIO3_Risk_And_Volumes'!L59,0)&lt;0,"Error",IFERROR(L122/'N2.3_RIIO3_Risk_And_Volumes'!L59,0))</f>
        <v>0</v>
      </c>
      <c r="AR122" s="172">
        <f>IF(IFERROR(M122/'N2.3_RIIO3_Risk_And_Volumes'!M59,0)&lt;0,"Error",IFERROR(M122/'N2.3_RIIO3_Risk_And_Volumes'!M59,0))</f>
        <v>0</v>
      </c>
      <c r="AS122" s="297">
        <f>IF(IFERROR(N122/'N2.3_RIIO3_Risk_And_Volumes'!N59,0)&lt;0,"Error",IFERROR(N122/'N2.3_RIIO3_Risk_And_Volumes'!N59,0))</f>
        <v>0</v>
      </c>
      <c r="AT122" s="296">
        <f>IF(IFERROR('N2.4_RIIO3_Risk_Comp'!O122/'N2.3_RIIO3_Risk_And_Volumes'!O59,0)&lt;0,"Error",IFERROR('N2.4_RIIO3_Risk_Comp'!O122/'N2.3_RIIO3_Risk_And_Volumes'!O59,0))</f>
        <v>0</v>
      </c>
      <c r="AU122" s="172">
        <f>IF(IFERROR('N2.4_RIIO3_Risk_Comp'!P122/'N2.3_RIIO3_Risk_And_Volumes'!P59,0)&lt;0,"Error",IFERROR('N2.4_RIIO3_Risk_Comp'!P122/'N2.3_RIIO3_Risk_And_Volumes'!P59,0))</f>
        <v>0</v>
      </c>
      <c r="AV122" s="172">
        <f>IF(IFERROR('N2.4_RIIO3_Risk_Comp'!Q122/'N2.3_RIIO3_Risk_And_Volumes'!Q59,0)&lt;0,"Error",IFERROR('N2.4_RIIO3_Risk_Comp'!Q122/'N2.3_RIIO3_Risk_And_Volumes'!Q59,0))</f>
        <v>0</v>
      </c>
      <c r="AW122" s="172">
        <f>IF(IFERROR('N2.4_RIIO3_Risk_Comp'!R122/'N2.3_RIIO3_Risk_And_Volumes'!R59,0)&lt;0,"Error",IFERROR('N2.4_RIIO3_Risk_Comp'!R122/'N2.3_RIIO3_Risk_And_Volumes'!R59,0))</f>
        <v>0</v>
      </c>
      <c r="AX122" s="172">
        <f>IF(IFERROR('N2.4_RIIO3_Risk_Comp'!S122/'N2.3_RIIO3_Risk_And_Volumes'!S59,0)&lt;0,"Error",IFERROR('N2.4_RIIO3_Risk_Comp'!S122/'N2.3_RIIO3_Risk_And_Volumes'!S59,0))</f>
        <v>0</v>
      </c>
      <c r="AY122" s="172">
        <f>IF(IFERROR('N2.4_RIIO3_Risk_Comp'!T122/'N2.3_RIIO3_Risk_And_Volumes'!T59,0)&lt;0,"Error",IFERROR('N2.4_RIIO3_Risk_Comp'!T122/'N2.3_RIIO3_Risk_And_Volumes'!T59,0))</f>
        <v>0</v>
      </c>
      <c r="AZ122" s="172">
        <f>IF(IFERROR('N2.4_RIIO3_Risk_Comp'!U122/'N2.3_RIIO3_Risk_And_Volumes'!U59,0)&lt;0,"Error",IFERROR('N2.4_RIIO3_Risk_Comp'!U122/'N2.3_RIIO3_Risk_And_Volumes'!U59,0))</f>
        <v>0</v>
      </c>
      <c r="BA122" s="172">
        <f>IF(IFERROR('N2.4_RIIO3_Risk_Comp'!V122/'N2.3_RIIO3_Risk_And_Volumes'!V59,0)&lt;0,"Error",IFERROR('N2.4_RIIO3_Risk_Comp'!V122/'N2.3_RIIO3_Risk_And_Volumes'!V59,0))</f>
        <v>0</v>
      </c>
      <c r="BB122" s="172">
        <f>IF(IFERROR('N2.4_RIIO3_Risk_Comp'!W122/'N2.3_RIIO3_Risk_And_Volumes'!W59,0)&lt;0,"Error",IFERROR('N2.4_RIIO3_Risk_Comp'!W122/'N2.3_RIIO3_Risk_And_Volumes'!W59,0))</f>
        <v>0</v>
      </c>
      <c r="BC122" s="303">
        <f>IF(IFERROR('N2.4_RIIO3_Risk_Comp'!X122/'N2.3_RIIO3_Risk_And_Volumes'!X59,0)&lt;0,"Error",IFERROR('N2.4_RIIO3_Risk_Comp'!X122/'N2.3_RIIO3_Risk_And_Volumes'!X59,0))</f>
        <v>0</v>
      </c>
      <c r="BD122" s="296">
        <f>IF(IFERROR('N2.4_RIIO3_Risk_Comp'!Y122/'N2.3_RIIO3_Risk_And_Volumes'!AI59,0)&lt;0,"Error",IFERROR('N2.4_RIIO3_Risk_Comp'!Y122/'N2.3_RIIO3_Risk_And_Volumes'!AI59,0))</f>
        <v>0</v>
      </c>
      <c r="BE122" s="172">
        <f>IF(IFERROR('N2.4_RIIO3_Risk_Comp'!Z122/'N2.3_RIIO3_Risk_And_Volumes'!AJ59,0)&lt;0,"Error",IFERROR('N2.4_RIIO3_Risk_Comp'!Z122/'N2.3_RIIO3_Risk_And_Volumes'!AJ59,0))</f>
        <v>0</v>
      </c>
      <c r="BF122" s="172">
        <f>IF(IFERROR('N2.4_RIIO3_Risk_Comp'!AA122/'N2.3_RIIO3_Risk_And_Volumes'!AK59,0)&lt;0,"Error",IFERROR('N2.4_RIIO3_Risk_Comp'!AA122/'N2.3_RIIO3_Risk_And_Volumes'!AK59,0))</f>
        <v>0</v>
      </c>
      <c r="BG122" s="172">
        <f>IF(IFERROR('N2.4_RIIO3_Risk_Comp'!AB122/'N2.3_RIIO3_Risk_And_Volumes'!AL59,0)&lt;0,"Error",IFERROR('N2.4_RIIO3_Risk_Comp'!AB122/'N2.3_RIIO3_Risk_And_Volumes'!AL59,0))</f>
        <v>0</v>
      </c>
      <c r="BH122" s="172">
        <f>IF(IFERROR('N2.4_RIIO3_Risk_Comp'!AC122/'N2.3_RIIO3_Risk_And_Volumes'!AM59,0)&lt;0,"Error",IFERROR('N2.4_RIIO3_Risk_Comp'!AC122/'N2.3_RIIO3_Risk_And_Volumes'!AM59,0))</f>
        <v>0</v>
      </c>
      <c r="BI122" s="172">
        <f>IF(IFERROR('N2.4_RIIO3_Risk_Comp'!AD122/'N2.3_RIIO3_Risk_And_Volumes'!AN59,0)&lt;0,"Error",IFERROR('N2.4_RIIO3_Risk_Comp'!AD122/'N2.3_RIIO3_Risk_And_Volumes'!AN59,0))</f>
        <v>0</v>
      </c>
      <c r="BJ122" s="172">
        <f>IF(IFERROR('N2.4_RIIO3_Risk_Comp'!AE122/'N2.3_RIIO3_Risk_And_Volumes'!AO59,0)&lt;0,"Error",IFERROR('N2.4_RIIO3_Risk_Comp'!AE122/'N2.3_RIIO3_Risk_And_Volumes'!AO59,0))</f>
        <v>0</v>
      </c>
      <c r="BK122" s="172">
        <f>IF(IFERROR('N2.4_RIIO3_Risk_Comp'!AF122/'N2.3_RIIO3_Risk_And_Volumes'!AP59,0)&lt;0,"Error",IFERROR('N2.4_RIIO3_Risk_Comp'!AF122/'N2.3_RIIO3_Risk_And_Volumes'!AP59,0))</f>
        <v>0</v>
      </c>
      <c r="BL122" s="172">
        <f>IF(IFERROR('N2.4_RIIO3_Risk_Comp'!AG122/'N2.3_RIIO3_Risk_And_Volumes'!AQ59,0)&lt;0,"Error",IFERROR('N2.4_RIIO3_Risk_Comp'!AG122/'N2.3_RIIO3_Risk_And_Volumes'!AQ59,0))</f>
        <v>0</v>
      </c>
      <c r="BM122" s="297">
        <f>IF(IFERROR('N2.4_RIIO3_Risk_Comp'!AH122/'N2.3_RIIO3_Risk_And_Volumes'!AR59,0)&lt;0,"Error",IFERROR('N2.4_RIIO3_Risk_Comp'!AH122/'N2.3_RIIO3_Risk_And_Volumes'!AR59,0))</f>
        <v>0</v>
      </c>
      <c r="BO122" s="63">
        <f t="shared" si="17"/>
        <v>0</v>
      </c>
      <c r="BP122" s="63">
        <f t="shared" si="18"/>
        <v>0</v>
      </c>
      <c r="BQ122" s="63">
        <f t="shared" si="19"/>
        <v>0</v>
      </c>
      <c r="BR122" s="63">
        <f>IF(IFERROR(BO122/'N2.3_RIIO3_Risk_And_Volumes'!BN59,0)&lt;0,"Error",IFERROR(BO122/'N2.3_RIIO3_Risk_And_Volumes'!BN59,0))</f>
        <v>0</v>
      </c>
      <c r="BS122" s="63">
        <f>IF(IFERROR('N2.4_RIIO3_Risk_Comp'!BP122/'N2.3_RIIO3_Risk_And_Volumes'!BP59,0)&lt;0,"Error",IFERROR('N2.4_RIIO3_Risk_Comp'!BP122/'N2.3_RIIO3_Risk_And_Volumes'!BP59,0))</f>
        <v>0</v>
      </c>
      <c r="BT122" s="63">
        <f>IF(IFERROR('N2.4_RIIO3_Risk_Comp'!BQ122/'N2.3_RIIO3_Risk_And_Volumes'!BR59,0)&lt;0,"Error",IFERROR('N2.4_RIIO3_Risk_Comp'!BQ122/'N2.3_RIIO3_Risk_And_Volumes'!BR59,0))</f>
        <v>0</v>
      </c>
    </row>
    <row r="123" spans="1:72" hidden="1">
      <c r="A123" t="s">
        <v>972</v>
      </c>
      <c r="B123" s="108" t="s">
        <v>383</v>
      </c>
      <c r="C123" s="144" t="str">
        <f>IF($D$2="ET",VLOOKUP(B123,'N0.7_Lookup_References'!$E$13:$K$71,2,FALSE),IF('N2.1_Network_Risk_Summary'!$C$2="GD",VLOOKUP(B123,'N0.7_Lookup_References'!$E$13:$K$73,4,FALSE),IF($D$2="GT",VLOOKUP(B123,'N0.7_Lookup_References'!$E$13:$K$71,6,FALSE),"")))</f>
        <v>No entry required</v>
      </c>
      <c r="D123" s="53" t="s">
        <v>441</v>
      </c>
      <c r="E123" s="289"/>
      <c r="F123" s="247"/>
      <c r="G123" s="247"/>
      <c r="H123" s="247"/>
      <c r="I123" s="247"/>
      <c r="J123" s="247"/>
      <c r="K123" s="247"/>
      <c r="L123" s="247"/>
      <c r="M123" s="247"/>
      <c r="N123" s="290"/>
      <c r="O123" s="289"/>
      <c r="P123" s="247"/>
      <c r="Q123" s="247"/>
      <c r="R123" s="247"/>
      <c r="S123" s="247"/>
      <c r="T123" s="247"/>
      <c r="U123" s="247"/>
      <c r="V123" s="247"/>
      <c r="W123" s="247"/>
      <c r="X123" s="290"/>
      <c r="Y123" s="289"/>
      <c r="Z123" s="247"/>
      <c r="AA123" s="247"/>
      <c r="AB123" s="247"/>
      <c r="AC123" s="247"/>
      <c r="AD123" s="247"/>
      <c r="AE123" s="247"/>
      <c r="AF123" s="247"/>
      <c r="AG123" s="247"/>
      <c r="AH123" s="290"/>
      <c r="AJ123" s="296">
        <f>IF(IFERROR(E123/'N2.3_RIIO3_Risk_And_Volumes'!E60,0)&lt;0,"Error",IFERROR(E123/'N2.3_RIIO3_Risk_And_Volumes'!E60,0))</f>
        <v>0</v>
      </c>
      <c r="AK123" s="172">
        <f>IF(IFERROR(F123/'N2.3_RIIO3_Risk_And_Volumes'!F60,0)&lt;0,"Error",IFERROR(F123/'N2.3_RIIO3_Risk_And_Volumes'!F60,0))</f>
        <v>0</v>
      </c>
      <c r="AL123" s="172">
        <f>IF(IFERROR(G123/'N2.3_RIIO3_Risk_And_Volumes'!G60,0)&lt;0,"Error",IFERROR(G123/'N2.3_RIIO3_Risk_And_Volumes'!G60,0))</f>
        <v>0</v>
      </c>
      <c r="AM123" s="172">
        <f>IF(IFERROR(H123/'N2.3_RIIO3_Risk_And_Volumes'!H60,0)&lt;0,"Error",IFERROR(H123/'N2.3_RIIO3_Risk_And_Volumes'!H60,0))</f>
        <v>0</v>
      </c>
      <c r="AN123" s="172">
        <f>IF(IFERROR(I123/'N2.3_RIIO3_Risk_And_Volumes'!I60,0)&lt;0,"Error",IFERROR(I123/'N2.3_RIIO3_Risk_And_Volumes'!I60,0))</f>
        <v>0</v>
      </c>
      <c r="AO123" s="172">
        <f>IF(IFERROR(J123/'N2.3_RIIO3_Risk_And_Volumes'!J60,0)&lt;0,"Error",IFERROR(J123/'N2.3_RIIO3_Risk_And_Volumes'!J60,0))</f>
        <v>0</v>
      </c>
      <c r="AP123" s="172">
        <f>IF(IFERROR(K123/'N2.3_RIIO3_Risk_And_Volumes'!K60,0)&lt;0,"Error",IFERROR(K123/'N2.3_RIIO3_Risk_And_Volumes'!K60,0))</f>
        <v>0</v>
      </c>
      <c r="AQ123" s="172">
        <f>IF(IFERROR(L123/'N2.3_RIIO3_Risk_And_Volumes'!L60,0)&lt;0,"Error",IFERROR(L123/'N2.3_RIIO3_Risk_And_Volumes'!L60,0))</f>
        <v>0</v>
      </c>
      <c r="AR123" s="172">
        <f>IF(IFERROR(M123/'N2.3_RIIO3_Risk_And_Volumes'!M60,0)&lt;0,"Error",IFERROR(M123/'N2.3_RIIO3_Risk_And_Volumes'!M60,0))</f>
        <v>0</v>
      </c>
      <c r="AS123" s="297">
        <f>IF(IFERROR(N123/'N2.3_RIIO3_Risk_And_Volumes'!N60,0)&lt;0,"Error",IFERROR(N123/'N2.3_RIIO3_Risk_And_Volumes'!N60,0))</f>
        <v>0</v>
      </c>
      <c r="AT123" s="296">
        <f>IF(IFERROR('N2.4_RIIO3_Risk_Comp'!O123/'N2.3_RIIO3_Risk_And_Volumes'!O60,0)&lt;0,"Error",IFERROR('N2.4_RIIO3_Risk_Comp'!O123/'N2.3_RIIO3_Risk_And_Volumes'!O60,0))</f>
        <v>0</v>
      </c>
      <c r="AU123" s="172">
        <f>IF(IFERROR('N2.4_RIIO3_Risk_Comp'!P123/'N2.3_RIIO3_Risk_And_Volumes'!P60,0)&lt;0,"Error",IFERROR('N2.4_RIIO3_Risk_Comp'!P123/'N2.3_RIIO3_Risk_And_Volumes'!P60,0))</f>
        <v>0</v>
      </c>
      <c r="AV123" s="172">
        <f>IF(IFERROR('N2.4_RIIO3_Risk_Comp'!Q123/'N2.3_RIIO3_Risk_And_Volumes'!Q60,0)&lt;0,"Error",IFERROR('N2.4_RIIO3_Risk_Comp'!Q123/'N2.3_RIIO3_Risk_And_Volumes'!Q60,0))</f>
        <v>0</v>
      </c>
      <c r="AW123" s="172">
        <f>IF(IFERROR('N2.4_RIIO3_Risk_Comp'!R123/'N2.3_RIIO3_Risk_And_Volumes'!R60,0)&lt;0,"Error",IFERROR('N2.4_RIIO3_Risk_Comp'!R123/'N2.3_RIIO3_Risk_And_Volumes'!R60,0))</f>
        <v>0</v>
      </c>
      <c r="AX123" s="172">
        <f>IF(IFERROR('N2.4_RIIO3_Risk_Comp'!S123/'N2.3_RIIO3_Risk_And_Volumes'!S60,0)&lt;0,"Error",IFERROR('N2.4_RIIO3_Risk_Comp'!S123/'N2.3_RIIO3_Risk_And_Volumes'!S60,0))</f>
        <v>0</v>
      </c>
      <c r="AY123" s="172">
        <f>IF(IFERROR('N2.4_RIIO3_Risk_Comp'!T123/'N2.3_RIIO3_Risk_And_Volumes'!T60,0)&lt;0,"Error",IFERROR('N2.4_RIIO3_Risk_Comp'!T123/'N2.3_RIIO3_Risk_And_Volumes'!T60,0))</f>
        <v>0</v>
      </c>
      <c r="AZ123" s="172">
        <f>IF(IFERROR('N2.4_RIIO3_Risk_Comp'!U123/'N2.3_RIIO3_Risk_And_Volumes'!U60,0)&lt;0,"Error",IFERROR('N2.4_RIIO3_Risk_Comp'!U123/'N2.3_RIIO3_Risk_And_Volumes'!U60,0))</f>
        <v>0</v>
      </c>
      <c r="BA123" s="172">
        <f>IF(IFERROR('N2.4_RIIO3_Risk_Comp'!V123/'N2.3_RIIO3_Risk_And_Volumes'!V60,0)&lt;0,"Error",IFERROR('N2.4_RIIO3_Risk_Comp'!V123/'N2.3_RIIO3_Risk_And_Volumes'!V60,0))</f>
        <v>0</v>
      </c>
      <c r="BB123" s="172">
        <f>IF(IFERROR('N2.4_RIIO3_Risk_Comp'!W123/'N2.3_RIIO3_Risk_And_Volumes'!W60,0)&lt;0,"Error",IFERROR('N2.4_RIIO3_Risk_Comp'!W123/'N2.3_RIIO3_Risk_And_Volumes'!W60,0))</f>
        <v>0</v>
      </c>
      <c r="BC123" s="303">
        <f>IF(IFERROR('N2.4_RIIO3_Risk_Comp'!X123/'N2.3_RIIO3_Risk_And_Volumes'!X60,0)&lt;0,"Error",IFERROR('N2.4_RIIO3_Risk_Comp'!X123/'N2.3_RIIO3_Risk_And_Volumes'!X60,0))</f>
        <v>0</v>
      </c>
      <c r="BD123" s="296">
        <f>IF(IFERROR('N2.4_RIIO3_Risk_Comp'!Y123/'N2.3_RIIO3_Risk_And_Volumes'!AI60,0)&lt;0,"Error",IFERROR('N2.4_RIIO3_Risk_Comp'!Y123/'N2.3_RIIO3_Risk_And_Volumes'!AI60,0))</f>
        <v>0</v>
      </c>
      <c r="BE123" s="172">
        <f>IF(IFERROR('N2.4_RIIO3_Risk_Comp'!Z123/'N2.3_RIIO3_Risk_And_Volumes'!AJ60,0)&lt;0,"Error",IFERROR('N2.4_RIIO3_Risk_Comp'!Z123/'N2.3_RIIO3_Risk_And_Volumes'!AJ60,0))</f>
        <v>0</v>
      </c>
      <c r="BF123" s="172">
        <f>IF(IFERROR('N2.4_RIIO3_Risk_Comp'!AA123/'N2.3_RIIO3_Risk_And_Volumes'!AK60,0)&lt;0,"Error",IFERROR('N2.4_RIIO3_Risk_Comp'!AA123/'N2.3_RIIO3_Risk_And_Volumes'!AK60,0))</f>
        <v>0</v>
      </c>
      <c r="BG123" s="172">
        <f>IF(IFERROR('N2.4_RIIO3_Risk_Comp'!AB123/'N2.3_RIIO3_Risk_And_Volumes'!AL60,0)&lt;0,"Error",IFERROR('N2.4_RIIO3_Risk_Comp'!AB123/'N2.3_RIIO3_Risk_And_Volumes'!AL60,0))</f>
        <v>0</v>
      </c>
      <c r="BH123" s="172">
        <f>IF(IFERROR('N2.4_RIIO3_Risk_Comp'!AC123/'N2.3_RIIO3_Risk_And_Volumes'!AM60,0)&lt;0,"Error",IFERROR('N2.4_RIIO3_Risk_Comp'!AC123/'N2.3_RIIO3_Risk_And_Volumes'!AM60,0))</f>
        <v>0</v>
      </c>
      <c r="BI123" s="172">
        <f>IF(IFERROR('N2.4_RIIO3_Risk_Comp'!AD123/'N2.3_RIIO3_Risk_And_Volumes'!AN60,0)&lt;0,"Error",IFERROR('N2.4_RIIO3_Risk_Comp'!AD123/'N2.3_RIIO3_Risk_And_Volumes'!AN60,0))</f>
        <v>0</v>
      </c>
      <c r="BJ123" s="172">
        <f>IF(IFERROR('N2.4_RIIO3_Risk_Comp'!AE123/'N2.3_RIIO3_Risk_And_Volumes'!AO60,0)&lt;0,"Error",IFERROR('N2.4_RIIO3_Risk_Comp'!AE123/'N2.3_RIIO3_Risk_And_Volumes'!AO60,0))</f>
        <v>0</v>
      </c>
      <c r="BK123" s="172">
        <f>IF(IFERROR('N2.4_RIIO3_Risk_Comp'!AF123/'N2.3_RIIO3_Risk_And_Volumes'!AP60,0)&lt;0,"Error",IFERROR('N2.4_RIIO3_Risk_Comp'!AF123/'N2.3_RIIO3_Risk_And_Volumes'!AP60,0))</f>
        <v>0</v>
      </c>
      <c r="BL123" s="172">
        <f>IF(IFERROR('N2.4_RIIO3_Risk_Comp'!AG123/'N2.3_RIIO3_Risk_And_Volumes'!AQ60,0)&lt;0,"Error",IFERROR('N2.4_RIIO3_Risk_Comp'!AG123/'N2.3_RIIO3_Risk_And_Volumes'!AQ60,0))</f>
        <v>0</v>
      </c>
      <c r="BM123" s="297">
        <f>IF(IFERROR('N2.4_RIIO3_Risk_Comp'!AH123/'N2.3_RIIO3_Risk_And_Volumes'!AR60,0)&lt;0,"Error",IFERROR('N2.4_RIIO3_Risk_Comp'!AH123/'N2.3_RIIO3_Risk_And_Volumes'!AR60,0))</f>
        <v>0</v>
      </c>
      <c r="BO123" s="63">
        <f t="shared" si="17"/>
        <v>0</v>
      </c>
      <c r="BP123" s="63">
        <f t="shared" si="18"/>
        <v>0</v>
      </c>
      <c r="BQ123" s="63">
        <f t="shared" si="19"/>
        <v>0</v>
      </c>
      <c r="BR123" s="63">
        <f>IF(IFERROR(BO123/'N2.3_RIIO3_Risk_And_Volumes'!BN60,0)&lt;0,"Error",IFERROR(BO123/'N2.3_RIIO3_Risk_And_Volumes'!BN60,0))</f>
        <v>0</v>
      </c>
      <c r="BS123" s="63">
        <f>IF(IFERROR('N2.4_RIIO3_Risk_Comp'!BP123/'N2.3_RIIO3_Risk_And_Volumes'!BP60,0)&lt;0,"Error",IFERROR('N2.4_RIIO3_Risk_Comp'!BP123/'N2.3_RIIO3_Risk_And_Volumes'!BP60,0))</f>
        <v>0</v>
      </c>
      <c r="BT123" s="63">
        <f>IF(IFERROR('N2.4_RIIO3_Risk_Comp'!BQ123/'N2.3_RIIO3_Risk_And_Volumes'!BR60,0)&lt;0,"Error",IFERROR('N2.4_RIIO3_Risk_Comp'!BQ123/'N2.3_RIIO3_Risk_And_Volumes'!BR60,0))</f>
        <v>0</v>
      </c>
    </row>
    <row r="124" spans="1:72" hidden="1">
      <c r="A124" t="s">
        <v>972</v>
      </c>
      <c r="B124" s="108" t="s">
        <v>386</v>
      </c>
      <c r="C124" s="144" t="str">
        <f>IF($D$2="ET",VLOOKUP(B124,'N0.7_Lookup_References'!$E$13:$K$71,2,FALSE),IF('N2.1_Network_Risk_Summary'!$C$2="GD",VLOOKUP(B124,'N0.7_Lookup_References'!$E$13:$K$73,4,FALSE),IF($D$2="GT",VLOOKUP(B124,'N0.7_Lookup_References'!$E$13:$K$71,6,FALSE),"")))</f>
        <v>No entry required</v>
      </c>
      <c r="D124" s="53" t="s">
        <v>441</v>
      </c>
      <c r="E124" s="289"/>
      <c r="F124" s="247"/>
      <c r="G124" s="247"/>
      <c r="H124" s="247"/>
      <c r="I124" s="247"/>
      <c r="J124" s="247"/>
      <c r="K124" s="247"/>
      <c r="L124" s="247"/>
      <c r="M124" s="247"/>
      <c r="N124" s="290"/>
      <c r="O124" s="289"/>
      <c r="P124" s="247"/>
      <c r="Q124" s="247"/>
      <c r="R124" s="247"/>
      <c r="S124" s="247"/>
      <c r="T124" s="247"/>
      <c r="U124" s="247"/>
      <c r="V124" s="247"/>
      <c r="W124" s="247"/>
      <c r="X124" s="290"/>
      <c r="Y124" s="289"/>
      <c r="Z124" s="247"/>
      <c r="AA124" s="247"/>
      <c r="AB124" s="247"/>
      <c r="AC124" s="247"/>
      <c r="AD124" s="247"/>
      <c r="AE124" s="247"/>
      <c r="AF124" s="247"/>
      <c r="AG124" s="247"/>
      <c r="AH124" s="290"/>
      <c r="AJ124" s="296">
        <f>IF(IFERROR(E124/'N2.3_RIIO3_Risk_And_Volumes'!E61,0)&lt;0,"Error",IFERROR(E124/'N2.3_RIIO3_Risk_And_Volumes'!E61,0))</f>
        <v>0</v>
      </c>
      <c r="AK124" s="172">
        <f>IF(IFERROR(F124/'N2.3_RIIO3_Risk_And_Volumes'!F61,0)&lt;0,"Error",IFERROR(F124/'N2.3_RIIO3_Risk_And_Volumes'!F61,0))</f>
        <v>0</v>
      </c>
      <c r="AL124" s="172">
        <f>IF(IFERROR(G124/'N2.3_RIIO3_Risk_And_Volumes'!G61,0)&lt;0,"Error",IFERROR(G124/'N2.3_RIIO3_Risk_And_Volumes'!G61,0))</f>
        <v>0</v>
      </c>
      <c r="AM124" s="172">
        <f>IF(IFERROR(H124/'N2.3_RIIO3_Risk_And_Volumes'!H61,0)&lt;0,"Error",IFERROR(H124/'N2.3_RIIO3_Risk_And_Volumes'!H61,0))</f>
        <v>0</v>
      </c>
      <c r="AN124" s="172">
        <f>IF(IFERROR(I124/'N2.3_RIIO3_Risk_And_Volumes'!I61,0)&lt;0,"Error",IFERROR(I124/'N2.3_RIIO3_Risk_And_Volumes'!I61,0))</f>
        <v>0</v>
      </c>
      <c r="AO124" s="172">
        <f>IF(IFERROR(J124/'N2.3_RIIO3_Risk_And_Volumes'!J61,0)&lt;0,"Error",IFERROR(J124/'N2.3_RIIO3_Risk_And_Volumes'!J61,0))</f>
        <v>0</v>
      </c>
      <c r="AP124" s="172">
        <f>IF(IFERROR(K124/'N2.3_RIIO3_Risk_And_Volumes'!K61,0)&lt;0,"Error",IFERROR(K124/'N2.3_RIIO3_Risk_And_Volumes'!K61,0))</f>
        <v>0</v>
      </c>
      <c r="AQ124" s="172">
        <f>IF(IFERROR(L124/'N2.3_RIIO3_Risk_And_Volumes'!L61,0)&lt;0,"Error",IFERROR(L124/'N2.3_RIIO3_Risk_And_Volumes'!L61,0))</f>
        <v>0</v>
      </c>
      <c r="AR124" s="172">
        <f>IF(IFERROR(M124/'N2.3_RIIO3_Risk_And_Volumes'!M61,0)&lt;0,"Error",IFERROR(M124/'N2.3_RIIO3_Risk_And_Volumes'!M61,0))</f>
        <v>0</v>
      </c>
      <c r="AS124" s="297">
        <f>IF(IFERROR(N124/'N2.3_RIIO3_Risk_And_Volumes'!N61,0)&lt;0,"Error",IFERROR(N124/'N2.3_RIIO3_Risk_And_Volumes'!N61,0))</f>
        <v>0</v>
      </c>
      <c r="AT124" s="296">
        <f>IF(IFERROR('N2.4_RIIO3_Risk_Comp'!O124/'N2.3_RIIO3_Risk_And_Volumes'!O61,0)&lt;0,"Error",IFERROR('N2.4_RIIO3_Risk_Comp'!O124/'N2.3_RIIO3_Risk_And_Volumes'!O61,0))</f>
        <v>0</v>
      </c>
      <c r="AU124" s="172">
        <f>IF(IFERROR('N2.4_RIIO3_Risk_Comp'!P124/'N2.3_RIIO3_Risk_And_Volumes'!P61,0)&lt;0,"Error",IFERROR('N2.4_RIIO3_Risk_Comp'!P124/'N2.3_RIIO3_Risk_And_Volumes'!P61,0))</f>
        <v>0</v>
      </c>
      <c r="AV124" s="172">
        <f>IF(IFERROR('N2.4_RIIO3_Risk_Comp'!Q124/'N2.3_RIIO3_Risk_And_Volumes'!Q61,0)&lt;0,"Error",IFERROR('N2.4_RIIO3_Risk_Comp'!Q124/'N2.3_RIIO3_Risk_And_Volumes'!Q61,0))</f>
        <v>0</v>
      </c>
      <c r="AW124" s="172">
        <f>IF(IFERROR('N2.4_RIIO3_Risk_Comp'!R124/'N2.3_RIIO3_Risk_And_Volumes'!R61,0)&lt;0,"Error",IFERROR('N2.4_RIIO3_Risk_Comp'!R124/'N2.3_RIIO3_Risk_And_Volumes'!R61,0))</f>
        <v>0</v>
      </c>
      <c r="AX124" s="172">
        <f>IF(IFERROR('N2.4_RIIO3_Risk_Comp'!S124/'N2.3_RIIO3_Risk_And_Volumes'!S61,0)&lt;0,"Error",IFERROR('N2.4_RIIO3_Risk_Comp'!S124/'N2.3_RIIO3_Risk_And_Volumes'!S61,0))</f>
        <v>0</v>
      </c>
      <c r="AY124" s="172">
        <f>IF(IFERROR('N2.4_RIIO3_Risk_Comp'!T124/'N2.3_RIIO3_Risk_And_Volumes'!T61,0)&lt;0,"Error",IFERROR('N2.4_RIIO3_Risk_Comp'!T124/'N2.3_RIIO3_Risk_And_Volumes'!T61,0))</f>
        <v>0</v>
      </c>
      <c r="AZ124" s="172">
        <f>IF(IFERROR('N2.4_RIIO3_Risk_Comp'!U124/'N2.3_RIIO3_Risk_And_Volumes'!U61,0)&lt;0,"Error",IFERROR('N2.4_RIIO3_Risk_Comp'!U124/'N2.3_RIIO3_Risk_And_Volumes'!U61,0))</f>
        <v>0</v>
      </c>
      <c r="BA124" s="172">
        <f>IF(IFERROR('N2.4_RIIO3_Risk_Comp'!V124/'N2.3_RIIO3_Risk_And_Volumes'!V61,0)&lt;0,"Error",IFERROR('N2.4_RIIO3_Risk_Comp'!V124/'N2.3_RIIO3_Risk_And_Volumes'!V61,0))</f>
        <v>0</v>
      </c>
      <c r="BB124" s="172">
        <f>IF(IFERROR('N2.4_RIIO3_Risk_Comp'!W124/'N2.3_RIIO3_Risk_And_Volumes'!W61,0)&lt;0,"Error",IFERROR('N2.4_RIIO3_Risk_Comp'!W124/'N2.3_RIIO3_Risk_And_Volumes'!W61,0))</f>
        <v>0</v>
      </c>
      <c r="BC124" s="303">
        <f>IF(IFERROR('N2.4_RIIO3_Risk_Comp'!X124/'N2.3_RIIO3_Risk_And_Volumes'!X61,0)&lt;0,"Error",IFERROR('N2.4_RIIO3_Risk_Comp'!X124/'N2.3_RIIO3_Risk_And_Volumes'!X61,0))</f>
        <v>0</v>
      </c>
      <c r="BD124" s="296">
        <f>IF(IFERROR('N2.4_RIIO3_Risk_Comp'!Y124/'N2.3_RIIO3_Risk_And_Volumes'!AI61,0)&lt;0,"Error",IFERROR('N2.4_RIIO3_Risk_Comp'!Y124/'N2.3_RIIO3_Risk_And_Volumes'!AI61,0))</f>
        <v>0</v>
      </c>
      <c r="BE124" s="172">
        <f>IF(IFERROR('N2.4_RIIO3_Risk_Comp'!Z124/'N2.3_RIIO3_Risk_And_Volumes'!AJ61,0)&lt;0,"Error",IFERROR('N2.4_RIIO3_Risk_Comp'!Z124/'N2.3_RIIO3_Risk_And_Volumes'!AJ61,0))</f>
        <v>0</v>
      </c>
      <c r="BF124" s="172">
        <f>IF(IFERROR('N2.4_RIIO3_Risk_Comp'!AA124/'N2.3_RIIO3_Risk_And_Volumes'!AK61,0)&lt;0,"Error",IFERROR('N2.4_RIIO3_Risk_Comp'!AA124/'N2.3_RIIO3_Risk_And_Volumes'!AK61,0))</f>
        <v>0</v>
      </c>
      <c r="BG124" s="172">
        <f>IF(IFERROR('N2.4_RIIO3_Risk_Comp'!AB124/'N2.3_RIIO3_Risk_And_Volumes'!AL61,0)&lt;0,"Error",IFERROR('N2.4_RIIO3_Risk_Comp'!AB124/'N2.3_RIIO3_Risk_And_Volumes'!AL61,0))</f>
        <v>0</v>
      </c>
      <c r="BH124" s="172">
        <f>IF(IFERROR('N2.4_RIIO3_Risk_Comp'!AC124/'N2.3_RIIO3_Risk_And_Volumes'!AM61,0)&lt;0,"Error",IFERROR('N2.4_RIIO3_Risk_Comp'!AC124/'N2.3_RIIO3_Risk_And_Volumes'!AM61,0))</f>
        <v>0</v>
      </c>
      <c r="BI124" s="172">
        <f>IF(IFERROR('N2.4_RIIO3_Risk_Comp'!AD124/'N2.3_RIIO3_Risk_And_Volumes'!AN61,0)&lt;0,"Error",IFERROR('N2.4_RIIO3_Risk_Comp'!AD124/'N2.3_RIIO3_Risk_And_Volumes'!AN61,0))</f>
        <v>0</v>
      </c>
      <c r="BJ124" s="172">
        <f>IF(IFERROR('N2.4_RIIO3_Risk_Comp'!AE124/'N2.3_RIIO3_Risk_And_Volumes'!AO61,0)&lt;0,"Error",IFERROR('N2.4_RIIO3_Risk_Comp'!AE124/'N2.3_RIIO3_Risk_And_Volumes'!AO61,0))</f>
        <v>0</v>
      </c>
      <c r="BK124" s="172">
        <f>IF(IFERROR('N2.4_RIIO3_Risk_Comp'!AF124/'N2.3_RIIO3_Risk_And_Volumes'!AP61,0)&lt;0,"Error",IFERROR('N2.4_RIIO3_Risk_Comp'!AF124/'N2.3_RIIO3_Risk_And_Volumes'!AP61,0))</f>
        <v>0</v>
      </c>
      <c r="BL124" s="172">
        <f>IF(IFERROR('N2.4_RIIO3_Risk_Comp'!AG124/'N2.3_RIIO3_Risk_And_Volumes'!AQ61,0)&lt;0,"Error",IFERROR('N2.4_RIIO3_Risk_Comp'!AG124/'N2.3_RIIO3_Risk_And_Volumes'!AQ61,0))</f>
        <v>0</v>
      </c>
      <c r="BM124" s="297">
        <f>IF(IFERROR('N2.4_RIIO3_Risk_Comp'!AH124/'N2.3_RIIO3_Risk_And_Volumes'!AR61,0)&lt;0,"Error",IFERROR('N2.4_RIIO3_Risk_Comp'!AH124/'N2.3_RIIO3_Risk_And_Volumes'!AR61,0))</f>
        <v>0</v>
      </c>
      <c r="BO124" s="63">
        <f t="shared" si="17"/>
        <v>0</v>
      </c>
      <c r="BP124" s="63">
        <f t="shared" si="18"/>
        <v>0</v>
      </c>
      <c r="BQ124" s="63">
        <f t="shared" si="19"/>
        <v>0</v>
      </c>
      <c r="BR124" s="63">
        <f>IF(IFERROR(BO124/'N2.3_RIIO3_Risk_And_Volumes'!BN61,0)&lt;0,"Error",IFERROR(BO124/'N2.3_RIIO3_Risk_And_Volumes'!BN61,0))</f>
        <v>0</v>
      </c>
      <c r="BS124" s="63">
        <f>IF(IFERROR('N2.4_RIIO3_Risk_Comp'!BP124/'N2.3_RIIO3_Risk_And_Volumes'!BP61,0)&lt;0,"Error",IFERROR('N2.4_RIIO3_Risk_Comp'!BP124/'N2.3_RIIO3_Risk_And_Volumes'!BP61,0))</f>
        <v>0</v>
      </c>
      <c r="BT124" s="63">
        <f>IF(IFERROR('N2.4_RIIO3_Risk_Comp'!BQ124/'N2.3_RIIO3_Risk_And_Volumes'!BR61,0)&lt;0,"Error",IFERROR('N2.4_RIIO3_Risk_Comp'!BQ124/'N2.3_RIIO3_Risk_And_Volumes'!BR61,0))</f>
        <v>0</v>
      </c>
    </row>
    <row r="125" spans="1:72" hidden="1">
      <c r="A125" t="s">
        <v>972</v>
      </c>
      <c r="B125" s="108" t="s">
        <v>389</v>
      </c>
      <c r="C125" s="144" t="str">
        <f>IF($D$2="ET",VLOOKUP(B125,'N0.7_Lookup_References'!$E$13:$K$71,2,FALSE),IF('N2.1_Network_Risk_Summary'!$C$2="GD",VLOOKUP(B125,'N0.7_Lookup_References'!$E$13:$K$73,4,FALSE),IF($D$2="GT",VLOOKUP(B125,'N0.7_Lookup_References'!$E$13:$K$71,6,FALSE),"")))</f>
        <v>No entry required</v>
      </c>
      <c r="D125" s="53" t="s">
        <v>441</v>
      </c>
      <c r="E125" s="289"/>
      <c r="F125" s="247"/>
      <c r="G125" s="247"/>
      <c r="H125" s="247"/>
      <c r="I125" s="247"/>
      <c r="J125" s="247"/>
      <c r="K125" s="247"/>
      <c r="L125" s="247"/>
      <c r="M125" s="247"/>
      <c r="N125" s="290"/>
      <c r="O125" s="289"/>
      <c r="P125" s="247"/>
      <c r="Q125" s="247"/>
      <c r="R125" s="247"/>
      <c r="S125" s="247"/>
      <c r="T125" s="247"/>
      <c r="U125" s="247"/>
      <c r="V125" s="247"/>
      <c r="W125" s="247"/>
      <c r="X125" s="290"/>
      <c r="Y125" s="289"/>
      <c r="Z125" s="247"/>
      <c r="AA125" s="247"/>
      <c r="AB125" s="247"/>
      <c r="AC125" s="247"/>
      <c r="AD125" s="247"/>
      <c r="AE125" s="247"/>
      <c r="AF125" s="247"/>
      <c r="AG125" s="247"/>
      <c r="AH125" s="290"/>
      <c r="AJ125" s="296">
        <f>IF(IFERROR(E125/'N2.3_RIIO3_Risk_And_Volumes'!E62,0)&lt;0,"Error",IFERROR(E125/'N2.3_RIIO3_Risk_And_Volumes'!E62,0))</f>
        <v>0</v>
      </c>
      <c r="AK125" s="172">
        <f>IF(IFERROR(F125/'N2.3_RIIO3_Risk_And_Volumes'!F62,0)&lt;0,"Error",IFERROR(F125/'N2.3_RIIO3_Risk_And_Volumes'!F62,0))</f>
        <v>0</v>
      </c>
      <c r="AL125" s="172">
        <f>IF(IFERROR(G125/'N2.3_RIIO3_Risk_And_Volumes'!G62,0)&lt;0,"Error",IFERROR(G125/'N2.3_RIIO3_Risk_And_Volumes'!G62,0))</f>
        <v>0</v>
      </c>
      <c r="AM125" s="172">
        <f>IF(IFERROR(H125/'N2.3_RIIO3_Risk_And_Volumes'!H62,0)&lt;0,"Error",IFERROR(H125/'N2.3_RIIO3_Risk_And_Volumes'!H62,0))</f>
        <v>0</v>
      </c>
      <c r="AN125" s="172">
        <f>IF(IFERROR(I125/'N2.3_RIIO3_Risk_And_Volumes'!I62,0)&lt;0,"Error",IFERROR(I125/'N2.3_RIIO3_Risk_And_Volumes'!I62,0))</f>
        <v>0</v>
      </c>
      <c r="AO125" s="172">
        <f>IF(IFERROR(J125/'N2.3_RIIO3_Risk_And_Volumes'!J62,0)&lt;0,"Error",IFERROR(J125/'N2.3_RIIO3_Risk_And_Volumes'!J62,0))</f>
        <v>0</v>
      </c>
      <c r="AP125" s="172">
        <f>IF(IFERROR(K125/'N2.3_RIIO3_Risk_And_Volumes'!K62,0)&lt;0,"Error",IFERROR(K125/'N2.3_RIIO3_Risk_And_Volumes'!K62,0))</f>
        <v>0</v>
      </c>
      <c r="AQ125" s="172">
        <f>IF(IFERROR(L125/'N2.3_RIIO3_Risk_And_Volumes'!L62,0)&lt;0,"Error",IFERROR(L125/'N2.3_RIIO3_Risk_And_Volumes'!L62,0))</f>
        <v>0</v>
      </c>
      <c r="AR125" s="172">
        <f>IF(IFERROR(M125/'N2.3_RIIO3_Risk_And_Volumes'!M62,0)&lt;0,"Error",IFERROR(M125/'N2.3_RIIO3_Risk_And_Volumes'!M62,0))</f>
        <v>0</v>
      </c>
      <c r="AS125" s="297">
        <f>IF(IFERROR(N125/'N2.3_RIIO3_Risk_And_Volumes'!N62,0)&lt;0,"Error",IFERROR(N125/'N2.3_RIIO3_Risk_And_Volumes'!N62,0))</f>
        <v>0</v>
      </c>
      <c r="AT125" s="296">
        <f>IF(IFERROR('N2.4_RIIO3_Risk_Comp'!O125/'N2.3_RIIO3_Risk_And_Volumes'!O62,0)&lt;0,"Error",IFERROR('N2.4_RIIO3_Risk_Comp'!O125/'N2.3_RIIO3_Risk_And_Volumes'!O62,0))</f>
        <v>0</v>
      </c>
      <c r="AU125" s="172">
        <f>IF(IFERROR('N2.4_RIIO3_Risk_Comp'!P125/'N2.3_RIIO3_Risk_And_Volumes'!P62,0)&lt;0,"Error",IFERROR('N2.4_RIIO3_Risk_Comp'!P125/'N2.3_RIIO3_Risk_And_Volumes'!P62,0))</f>
        <v>0</v>
      </c>
      <c r="AV125" s="172">
        <f>IF(IFERROR('N2.4_RIIO3_Risk_Comp'!Q125/'N2.3_RIIO3_Risk_And_Volumes'!Q62,0)&lt;0,"Error",IFERROR('N2.4_RIIO3_Risk_Comp'!Q125/'N2.3_RIIO3_Risk_And_Volumes'!Q62,0))</f>
        <v>0</v>
      </c>
      <c r="AW125" s="172">
        <f>IF(IFERROR('N2.4_RIIO3_Risk_Comp'!R125/'N2.3_RIIO3_Risk_And_Volumes'!R62,0)&lt;0,"Error",IFERROR('N2.4_RIIO3_Risk_Comp'!R125/'N2.3_RIIO3_Risk_And_Volumes'!R62,0))</f>
        <v>0</v>
      </c>
      <c r="AX125" s="172">
        <f>IF(IFERROR('N2.4_RIIO3_Risk_Comp'!S125/'N2.3_RIIO3_Risk_And_Volumes'!S62,0)&lt;0,"Error",IFERROR('N2.4_RIIO3_Risk_Comp'!S125/'N2.3_RIIO3_Risk_And_Volumes'!S62,0))</f>
        <v>0</v>
      </c>
      <c r="AY125" s="172">
        <f>IF(IFERROR('N2.4_RIIO3_Risk_Comp'!T125/'N2.3_RIIO3_Risk_And_Volumes'!T62,0)&lt;0,"Error",IFERROR('N2.4_RIIO3_Risk_Comp'!T125/'N2.3_RIIO3_Risk_And_Volumes'!T62,0))</f>
        <v>0</v>
      </c>
      <c r="AZ125" s="172">
        <f>IF(IFERROR('N2.4_RIIO3_Risk_Comp'!U125/'N2.3_RIIO3_Risk_And_Volumes'!U62,0)&lt;0,"Error",IFERROR('N2.4_RIIO3_Risk_Comp'!U125/'N2.3_RIIO3_Risk_And_Volumes'!U62,0))</f>
        <v>0</v>
      </c>
      <c r="BA125" s="172">
        <f>IF(IFERROR('N2.4_RIIO3_Risk_Comp'!V125/'N2.3_RIIO3_Risk_And_Volumes'!V62,0)&lt;0,"Error",IFERROR('N2.4_RIIO3_Risk_Comp'!V125/'N2.3_RIIO3_Risk_And_Volumes'!V62,0))</f>
        <v>0</v>
      </c>
      <c r="BB125" s="172">
        <f>IF(IFERROR('N2.4_RIIO3_Risk_Comp'!W125/'N2.3_RIIO3_Risk_And_Volumes'!W62,0)&lt;0,"Error",IFERROR('N2.4_RIIO3_Risk_Comp'!W125/'N2.3_RIIO3_Risk_And_Volumes'!W62,0))</f>
        <v>0</v>
      </c>
      <c r="BC125" s="303">
        <f>IF(IFERROR('N2.4_RIIO3_Risk_Comp'!X125/'N2.3_RIIO3_Risk_And_Volumes'!X62,0)&lt;0,"Error",IFERROR('N2.4_RIIO3_Risk_Comp'!X125/'N2.3_RIIO3_Risk_And_Volumes'!X62,0))</f>
        <v>0</v>
      </c>
      <c r="BD125" s="296">
        <f>IF(IFERROR('N2.4_RIIO3_Risk_Comp'!Y125/'N2.3_RIIO3_Risk_And_Volumes'!AI62,0)&lt;0,"Error",IFERROR('N2.4_RIIO3_Risk_Comp'!Y125/'N2.3_RIIO3_Risk_And_Volumes'!AI62,0))</f>
        <v>0</v>
      </c>
      <c r="BE125" s="172">
        <f>IF(IFERROR('N2.4_RIIO3_Risk_Comp'!Z125/'N2.3_RIIO3_Risk_And_Volumes'!AJ62,0)&lt;0,"Error",IFERROR('N2.4_RIIO3_Risk_Comp'!Z125/'N2.3_RIIO3_Risk_And_Volumes'!AJ62,0))</f>
        <v>0</v>
      </c>
      <c r="BF125" s="172">
        <f>IF(IFERROR('N2.4_RIIO3_Risk_Comp'!AA125/'N2.3_RIIO3_Risk_And_Volumes'!AK62,0)&lt;0,"Error",IFERROR('N2.4_RIIO3_Risk_Comp'!AA125/'N2.3_RIIO3_Risk_And_Volumes'!AK62,0))</f>
        <v>0</v>
      </c>
      <c r="BG125" s="172">
        <f>IF(IFERROR('N2.4_RIIO3_Risk_Comp'!AB125/'N2.3_RIIO3_Risk_And_Volumes'!AL62,0)&lt;0,"Error",IFERROR('N2.4_RIIO3_Risk_Comp'!AB125/'N2.3_RIIO3_Risk_And_Volumes'!AL62,0))</f>
        <v>0</v>
      </c>
      <c r="BH125" s="172">
        <f>IF(IFERROR('N2.4_RIIO3_Risk_Comp'!AC125/'N2.3_RIIO3_Risk_And_Volumes'!AM62,0)&lt;0,"Error",IFERROR('N2.4_RIIO3_Risk_Comp'!AC125/'N2.3_RIIO3_Risk_And_Volumes'!AM62,0))</f>
        <v>0</v>
      </c>
      <c r="BI125" s="172">
        <f>IF(IFERROR('N2.4_RIIO3_Risk_Comp'!AD125/'N2.3_RIIO3_Risk_And_Volumes'!AN62,0)&lt;0,"Error",IFERROR('N2.4_RIIO3_Risk_Comp'!AD125/'N2.3_RIIO3_Risk_And_Volumes'!AN62,0))</f>
        <v>0</v>
      </c>
      <c r="BJ125" s="172">
        <f>IF(IFERROR('N2.4_RIIO3_Risk_Comp'!AE125/'N2.3_RIIO3_Risk_And_Volumes'!AO62,0)&lt;0,"Error",IFERROR('N2.4_RIIO3_Risk_Comp'!AE125/'N2.3_RIIO3_Risk_And_Volumes'!AO62,0))</f>
        <v>0</v>
      </c>
      <c r="BK125" s="172">
        <f>IF(IFERROR('N2.4_RIIO3_Risk_Comp'!AF125/'N2.3_RIIO3_Risk_And_Volumes'!AP62,0)&lt;0,"Error",IFERROR('N2.4_RIIO3_Risk_Comp'!AF125/'N2.3_RIIO3_Risk_And_Volumes'!AP62,0))</f>
        <v>0</v>
      </c>
      <c r="BL125" s="172">
        <f>IF(IFERROR('N2.4_RIIO3_Risk_Comp'!AG125/'N2.3_RIIO3_Risk_And_Volumes'!AQ62,0)&lt;0,"Error",IFERROR('N2.4_RIIO3_Risk_Comp'!AG125/'N2.3_RIIO3_Risk_And_Volumes'!AQ62,0))</f>
        <v>0</v>
      </c>
      <c r="BM125" s="297">
        <f>IF(IFERROR('N2.4_RIIO3_Risk_Comp'!AH125/'N2.3_RIIO3_Risk_And_Volumes'!AR62,0)&lt;0,"Error",IFERROR('N2.4_RIIO3_Risk_Comp'!AH125/'N2.3_RIIO3_Risk_And_Volumes'!AR62,0))</f>
        <v>0</v>
      </c>
      <c r="BO125" s="63">
        <f t="shared" si="17"/>
        <v>0</v>
      </c>
      <c r="BP125" s="63">
        <f t="shared" si="18"/>
        <v>0</v>
      </c>
      <c r="BQ125" s="63">
        <f t="shared" si="19"/>
        <v>0</v>
      </c>
      <c r="BR125" s="63">
        <f>IF(IFERROR(BO125/'N2.3_RIIO3_Risk_And_Volumes'!BN62,0)&lt;0,"Error",IFERROR(BO125/'N2.3_RIIO3_Risk_And_Volumes'!BN62,0))</f>
        <v>0</v>
      </c>
      <c r="BS125" s="63">
        <f>IF(IFERROR('N2.4_RIIO3_Risk_Comp'!BP125/'N2.3_RIIO3_Risk_And_Volumes'!BP62,0)&lt;0,"Error",IFERROR('N2.4_RIIO3_Risk_Comp'!BP125/'N2.3_RIIO3_Risk_And_Volumes'!BP62,0))</f>
        <v>0</v>
      </c>
      <c r="BT125" s="63">
        <f>IF(IFERROR('N2.4_RIIO3_Risk_Comp'!BQ125/'N2.3_RIIO3_Risk_And_Volumes'!BR62,0)&lt;0,"Error",IFERROR('N2.4_RIIO3_Risk_Comp'!BQ125/'N2.3_RIIO3_Risk_And_Volumes'!BR62,0))</f>
        <v>0</v>
      </c>
    </row>
    <row r="126" spans="1:72" hidden="1">
      <c r="A126" t="s">
        <v>972</v>
      </c>
      <c r="B126" s="108" t="s">
        <v>392</v>
      </c>
      <c r="C126" s="144" t="str">
        <f>IF($D$2="ET",VLOOKUP(B126,'N0.7_Lookup_References'!$E$13:$K$71,2,FALSE),IF('N2.1_Network_Risk_Summary'!$C$2="GD",VLOOKUP(B126,'N0.7_Lookup_References'!$E$13:$K$73,4,FALSE),IF($D$2="GT",VLOOKUP(B126,'N0.7_Lookup_References'!$E$13:$K$71,6,FALSE),"")))</f>
        <v>No entry required</v>
      </c>
      <c r="D126" s="53" t="s">
        <v>441</v>
      </c>
      <c r="E126" s="289"/>
      <c r="F126" s="247"/>
      <c r="G126" s="247"/>
      <c r="H126" s="247"/>
      <c r="I126" s="247"/>
      <c r="J126" s="247"/>
      <c r="K126" s="247"/>
      <c r="L126" s="247"/>
      <c r="M126" s="247"/>
      <c r="N126" s="290"/>
      <c r="O126" s="289"/>
      <c r="P126" s="247"/>
      <c r="Q126" s="247"/>
      <c r="R126" s="247"/>
      <c r="S126" s="247"/>
      <c r="T126" s="247"/>
      <c r="U126" s="247"/>
      <c r="V126" s="247"/>
      <c r="W126" s="247"/>
      <c r="X126" s="290"/>
      <c r="Y126" s="289"/>
      <c r="Z126" s="247"/>
      <c r="AA126" s="247"/>
      <c r="AB126" s="247"/>
      <c r="AC126" s="247"/>
      <c r="AD126" s="247"/>
      <c r="AE126" s="247"/>
      <c r="AF126" s="247"/>
      <c r="AG126" s="247"/>
      <c r="AH126" s="290"/>
      <c r="AJ126" s="296">
        <f>IF(IFERROR(E126/'N2.3_RIIO3_Risk_And_Volumes'!E63,0)&lt;0,"Error",IFERROR(E126/'N2.3_RIIO3_Risk_And_Volumes'!E63,0))</f>
        <v>0</v>
      </c>
      <c r="AK126" s="172">
        <f>IF(IFERROR(F126/'N2.3_RIIO3_Risk_And_Volumes'!F63,0)&lt;0,"Error",IFERROR(F126/'N2.3_RIIO3_Risk_And_Volumes'!F63,0))</f>
        <v>0</v>
      </c>
      <c r="AL126" s="172">
        <f>IF(IFERROR(G126/'N2.3_RIIO3_Risk_And_Volumes'!G63,0)&lt;0,"Error",IFERROR(G126/'N2.3_RIIO3_Risk_And_Volumes'!G63,0))</f>
        <v>0</v>
      </c>
      <c r="AM126" s="172">
        <f>IF(IFERROR(H126/'N2.3_RIIO3_Risk_And_Volumes'!H63,0)&lt;0,"Error",IFERROR(H126/'N2.3_RIIO3_Risk_And_Volumes'!H63,0))</f>
        <v>0</v>
      </c>
      <c r="AN126" s="172">
        <f>IF(IFERROR(I126/'N2.3_RIIO3_Risk_And_Volumes'!I63,0)&lt;0,"Error",IFERROR(I126/'N2.3_RIIO3_Risk_And_Volumes'!I63,0))</f>
        <v>0</v>
      </c>
      <c r="AO126" s="172">
        <f>IF(IFERROR(J126/'N2.3_RIIO3_Risk_And_Volumes'!J63,0)&lt;0,"Error",IFERROR(J126/'N2.3_RIIO3_Risk_And_Volumes'!J63,0))</f>
        <v>0</v>
      </c>
      <c r="AP126" s="172">
        <f>IF(IFERROR(K126/'N2.3_RIIO3_Risk_And_Volumes'!K63,0)&lt;0,"Error",IFERROR(K126/'N2.3_RIIO3_Risk_And_Volumes'!K63,0))</f>
        <v>0</v>
      </c>
      <c r="AQ126" s="172">
        <f>IF(IFERROR(L126/'N2.3_RIIO3_Risk_And_Volumes'!L63,0)&lt;0,"Error",IFERROR(L126/'N2.3_RIIO3_Risk_And_Volumes'!L63,0))</f>
        <v>0</v>
      </c>
      <c r="AR126" s="172">
        <f>IF(IFERROR(M126/'N2.3_RIIO3_Risk_And_Volumes'!M63,0)&lt;0,"Error",IFERROR(M126/'N2.3_RIIO3_Risk_And_Volumes'!M63,0))</f>
        <v>0</v>
      </c>
      <c r="AS126" s="297">
        <f>IF(IFERROR(N126/'N2.3_RIIO3_Risk_And_Volumes'!N63,0)&lt;0,"Error",IFERROR(N126/'N2.3_RIIO3_Risk_And_Volumes'!N63,0))</f>
        <v>0</v>
      </c>
      <c r="AT126" s="296">
        <f>IF(IFERROR('N2.4_RIIO3_Risk_Comp'!O126/'N2.3_RIIO3_Risk_And_Volumes'!O63,0)&lt;0,"Error",IFERROR('N2.4_RIIO3_Risk_Comp'!O126/'N2.3_RIIO3_Risk_And_Volumes'!O63,0))</f>
        <v>0</v>
      </c>
      <c r="AU126" s="172">
        <f>IF(IFERROR('N2.4_RIIO3_Risk_Comp'!P126/'N2.3_RIIO3_Risk_And_Volumes'!P63,0)&lt;0,"Error",IFERROR('N2.4_RIIO3_Risk_Comp'!P126/'N2.3_RIIO3_Risk_And_Volumes'!P63,0))</f>
        <v>0</v>
      </c>
      <c r="AV126" s="172">
        <f>IF(IFERROR('N2.4_RIIO3_Risk_Comp'!Q126/'N2.3_RIIO3_Risk_And_Volumes'!Q63,0)&lt;0,"Error",IFERROR('N2.4_RIIO3_Risk_Comp'!Q126/'N2.3_RIIO3_Risk_And_Volumes'!Q63,0))</f>
        <v>0</v>
      </c>
      <c r="AW126" s="172">
        <f>IF(IFERROR('N2.4_RIIO3_Risk_Comp'!R126/'N2.3_RIIO3_Risk_And_Volumes'!R63,0)&lt;0,"Error",IFERROR('N2.4_RIIO3_Risk_Comp'!R126/'N2.3_RIIO3_Risk_And_Volumes'!R63,0))</f>
        <v>0</v>
      </c>
      <c r="AX126" s="172">
        <f>IF(IFERROR('N2.4_RIIO3_Risk_Comp'!S126/'N2.3_RIIO3_Risk_And_Volumes'!S63,0)&lt;0,"Error",IFERROR('N2.4_RIIO3_Risk_Comp'!S126/'N2.3_RIIO3_Risk_And_Volumes'!S63,0))</f>
        <v>0</v>
      </c>
      <c r="AY126" s="172">
        <f>IF(IFERROR('N2.4_RIIO3_Risk_Comp'!T126/'N2.3_RIIO3_Risk_And_Volumes'!T63,0)&lt;0,"Error",IFERROR('N2.4_RIIO3_Risk_Comp'!T126/'N2.3_RIIO3_Risk_And_Volumes'!T63,0))</f>
        <v>0</v>
      </c>
      <c r="AZ126" s="172">
        <f>IF(IFERROR('N2.4_RIIO3_Risk_Comp'!U126/'N2.3_RIIO3_Risk_And_Volumes'!U63,0)&lt;0,"Error",IFERROR('N2.4_RIIO3_Risk_Comp'!U126/'N2.3_RIIO3_Risk_And_Volumes'!U63,0))</f>
        <v>0</v>
      </c>
      <c r="BA126" s="172">
        <f>IF(IFERROR('N2.4_RIIO3_Risk_Comp'!V126/'N2.3_RIIO3_Risk_And_Volumes'!V63,0)&lt;0,"Error",IFERROR('N2.4_RIIO3_Risk_Comp'!V126/'N2.3_RIIO3_Risk_And_Volumes'!V63,0))</f>
        <v>0</v>
      </c>
      <c r="BB126" s="172">
        <f>IF(IFERROR('N2.4_RIIO3_Risk_Comp'!W126/'N2.3_RIIO3_Risk_And_Volumes'!W63,0)&lt;0,"Error",IFERROR('N2.4_RIIO3_Risk_Comp'!W126/'N2.3_RIIO3_Risk_And_Volumes'!W63,0))</f>
        <v>0</v>
      </c>
      <c r="BC126" s="303">
        <f>IF(IFERROR('N2.4_RIIO3_Risk_Comp'!X126/'N2.3_RIIO3_Risk_And_Volumes'!X63,0)&lt;0,"Error",IFERROR('N2.4_RIIO3_Risk_Comp'!X126/'N2.3_RIIO3_Risk_And_Volumes'!X63,0))</f>
        <v>0</v>
      </c>
      <c r="BD126" s="296">
        <f>IF(IFERROR('N2.4_RIIO3_Risk_Comp'!Y126/'N2.3_RIIO3_Risk_And_Volumes'!AI63,0)&lt;0,"Error",IFERROR('N2.4_RIIO3_Risk_Comp'!Y126/'N2.3_RIIO3_Risk_And_Volumes'!AI63,0))</f>
        <v>0</v>
      </c>
      <c r="BE126" s="172">
        <f>IF(IFERROR('N2.4_RIIO3_Risk_Comp'!Z126/'N2.3_RIIO3_Risk_And_Volumes'!AJ63,0)&lt;0,"Error",IFERROR('N2.4_RIIO3_Risk_Comp'!Z126/'N2.3_RIIO3_Risk_And_Volumes'!AJ63,0))</f>
        <v>0</v>
      </c>
      <c r="BF126" s="172">
        <f>IF(IFERROR('N2.4_RIIO3_Risk_Comp'!AA126/'N2.3_RIIO3_Risk_And_Volumes'!AK63,0)&lt;0,"Error",IFERROR('N2.4_RIIO3_Risk_Comp'!AA126/'N2.3_RIIO3_Risk_And_Volumes'!AK63,0))</f>
        <v>0</v>
      </c>
      <c r="BG126" s="172">
        <f>IF(IFERROR('N2.4_RIIO3_Risk_Comp'!AB126/'N2.3_RIIO3_Risk_And_Volumes'!AL63,0)&lt;0,"Error",IFERROR('N2.4_RIIO3_Risk_Comp'!AB126/'N2.3_RIIO3_Risk_And_Volumes'!AL63,0))</f>
        <v>0</v>
      </c>
      <c r="BH126" s="172">
        <f>IF(IFERROR('N2.4_RIIO3_Risk_Comp'!AC126/'N2.3_RIIO3_Risk_And_Volumes'!AM63,0)&lt;0,"Error",IFERROR('N2.4_RIIO3_Risk_Comp'!AC126/'N2.3_RIIO3_Risk_And_Volumes'!AM63,0))</f>
        <v>0</v>
      </c>
      <c r="BI126" s="172">
        <f>IF(IFERROR('N2.4_RIIO3_Risk_Comp'!AD126/'N2.3_RIIO3_Risk_And_Volumes'!AN63,0)&lt;0,"Error",IFERROR('N2.4_RIIO3_Risk_Comp'!AD126/'N2.3_RIIO3_Risk_And_Volumes'!AN63,0))</f>
        <v>0</v>
      </c>
      <c r="BJ126" s="172">
        <f>IF(IFERROR('N2.4_RIIO3_Risk_Comp'!AE126/'N2.3_RIIO3_Risk_And_Volumes'!AO63,0)&lt;0,"Error",IFERROR('N2.4_RIIO3_Risk_Comp'!AE126/'N2.3_RIIO3_Risk_And_Volumes'!AO63,0))</f>
        <v>0</v>
      </c>
      <c r="BK126" s="172">
        <f>IF(IFERROR('N2.4_RIIO3_Risk_Comp'!AF126/'N2.3_RIIO3_Risk_And_Volumes'!AP63,0)&lt;0,"Error",IFERROR('N2.4_RIIO3_Risk_Comp'!AF126/'N2.3_RIIO3_Risk_And_Volumes'!AP63,0))</f>
        <v>0</v>
      </c>
      <c r="BL126" s="172">
        <f>IF(IFERROR('N2.4_RIIO3_Risk_Comp'!AG126/'N2.3_RIIO3_Risk_And_Volumes'!AQ63,0)&lt;0,"Error",IFERROR('N2.4_RIIO3_Risk_Comp'!AG126/'N2.3_RIIO3_Risk_And_Volumes'!AQ63,0))</f>
        <v>0</v>
      </c>
      <c r="BM126" s="297">
        <f>IF(IFERROR('N2.4_RIIO3_Risk_Comp'!AH126/'N2.3_RIIO3_Risk_And_Volumes'!AR63,0)&lt;0,"Error",IFERROR('N2.4_RIIO3_Risk_Comp'!AH126/'N2.3_RIIO3_Risk_And_Volumes'!AR63,0))</f>
        <v>0</v>
      </c>
      <c r="BO126" s="63">
        <f t="shared" si="17"/>
        <v>0</v>
      </c>
      <c r="BP126" s="63">
        <f t="shared" si="18"/>
        <v>0</v>
      </c>
      <c r="BQ126" s="63">
        <f t="shared" si="19"/>
        <v>0</v>
      </c>
      <c r="BR126" s="63">
        <f>IF(IFERROR(BO126/'N2.3_RIIO3_Risk_And_Volumes'!BN63,0)&lt;0,"Error",IFERROR(BO126/'N2.3_RIIO3_Risk_And_Volumes'!BN63,0))</f>
        <v>0</v>
      </c>
      <c r="BS126" s="63">
        <f>IF(IFERROR('N2.4_RIIO3_Risk_Comp'!BP126/'N2.3_RIIO3_Risk_And_Volumes'!BP63,0)&lt;0,"Error",IFERROR('N2.4_RIIO3_Risk_Comp'!BP126/'N2.3_RIIO3_Risk_And_Volumes'!BP63,0))</f>
        <v>0</v>
      </c>
      <c r="BT126" s="63">
        <f>IF(IFERROR('N2.4_RIIO3_Risk_Comp'!BQ126/'N2.3_RIIO3_Risk_And_Volumes'!BR63,0)&lt;0,"Error",IFERROR('N2.4_RIIO3_Risk_Comp'!BQ126/'N2.3_RIIO3_Risk_And_Volumes'!BR63,0))</f>
        <v>0</v>
      </c>
    </row>
    <row r="127" spans="1:72" hidden="1">
      <c r="A127" t="s">
        <v>972</v>
      </c>
      <c r="B127" s="108" t="s">
        <v>395</v>
      </c>
      <c r="C127" s="144" t="str">
        <f>IF($D$2="ET",VLOOKUP(B127,'N0.7_Lookup_References'!$E$13:$K$71,2,FALSE),IF('N2.1_Network_Risk_Summary'!$C$2="GD",VLOOKUP(B127,'N0.7_Lookup_References'!$E$13:$K$73,4,FALSE),IF($D$2="GT",VLOOKUP(B127,'N0.7_Lookup_References'!$E$13:$K$71,6,FALSE),"")))</f>
        <v>No entry required</v>
      </c>
      <c r="D127" s="53" t="s">
        <v>441</v>
      </c>
      <c r="E127" s="289"/>
      <c r="F127" s="247"/>
      <c r="G127" s="247"/>
      <c r="H127" s="247"/>
      <c r="I127" s="247"/>
      <c r="J127" s="247"/>
      <c r="K127" s="247"/>
      <c r="L127" s="247"/>
      <c r="M127" s="247"/>
      <c r="N127" s="290"/>
      <c r="O127" s="289"/>
      <c r="P127" s="247"/>
      <c r="Q127" s="247"/>
      <c r="R127" s="247"/>
      <c r="S127" s="247"/>
      <c r="T127" s="247"/>
      <c r="U127" s="247"/>
      <c r="V127" s="247"/>
      <c r="W127" s="247"/>
      <c r="X127" s="290"/>
      <c r="Y127" s="289"/>
      <c r="Z127" s="247"/>
      <c r="AA127" s="247"/>
      <c r="AB127" s="247"/>
      <c r="AC127" s="247"/>
      <c r="AD127" s="247"/>
      <c r="AE127" s="247"/>
      <c r="AF127" s="247"/>
      <c r="AG127" s="247"/>
      <c r="AH127" s="290"/>
      <c r="AJ127" s="296">
        <f>IF(IFERROR(E127/'N2.3_RIIO3_Risk_And_Volumes'!E64,0)&lt;0,"Error",IFERROR(E127/'N2.3_RIIO3_Risk_And_Volumes'!E64,0))</f>
        <v>0</v>
      </c>
      <c r="AK127" s="172">
        <f>IF(IFERROR(F127/'N2.3_RIIO3_Risk_And_Volumes'!F64,0)&lt;0,"Error",IFERROR(F127/'N2.3_RIIO3_Risk_And_Volumes'!F64,0))</f>
        <v>0</v>
      </c>
      <c r="AL127" s="172">
        <f>IF(IFERROR(G127/'N2.3_RIIO3_Risk_And_Volumes'!G64,0)&lt;0,"Error",IFERROR(G127/'N2.3_RIIO3_Risk_And_Volumes'!G64,0))</f>
        <v>0</v>
      </c>
      <c r="AM127" s="172">
        <f>IF(IFERROR(H127/'N2.3_RIIO3_Risk_And_Volumes'!H64,0)&lt;0,"Error",IFERROR(H127/'N2.3_RIIO3_Risk_And_Volumes'!H64,0))</f>
        <v>0</v>
      </c>
      <c r="AN127" s="172">
        <f>IF(IFERROR(I127/'N2.3_RIIO3_Risk_And_Volumes'!I64,0)&lt;0,"Error",IFERROR(I127/'N2.3_RIIO3_Risk_And_Volumes'!I64,0))</f>
        <v>0</v>
      </c>
      <c r="AO127" s="172">
        <f>IF(IFERROR(J127/'N2.3_RIIO3_Risk_And_Volumes'!J64,0)&lt;0,"Error",IFERROR(J127/'N2.3_RIIO3_Risk_And_Volumes'!J64,0))</f>
        <v>0</v>
      </c>
      <c r="AP127" s="172">
        <f>IF(IFERROR(K127/'N2.3_RIIO3_Risk_And_Volumes'!K64,0)&lt;0,"Error",IFERROR(K127/'N2.3_RIIO3_Risk_And_Volumes'!K64,0))</f>
        <v>0</v>
      </c>
      <c r="AQ127" s="172">
        <f>IF(IFERROR(L127/'N2.3_RIIO3_Risk_And_Volumes'!L64,0)&lt;0,"Error",IFERROR(L127/'N2.3_RIIO3_Risk_And_Volumes'!L64,0))</f>
        <v>0</v>
      </c>
      <c r="AR127" s="172">
        <f>IF(IFERROR(M127/'N2.3_RIIO3_Risk_And_Volumes'!M64,0)&lt;0,"Error",IFERROR(M127/'N2.3_RIIO3_Risk_And_Volumes'!M64,0))</f>
        <v>0</v>
      </c>
      <c r="AS127" s="297">
        <f>IF(IFERROR(N127/'N2.3_RIIO3_Risk_And_Volumes'!N64,0)&lt;0,"Error",IFERROR(N127/'N2.3_RIIO3_Risk_And_Volumes'!N64,0))</f>
        <v>0</v>
      </c>
      <c r="AT127" s="296">
        <f>IF(IFERROR('N2.4_RIIO3_Risk_Comp'!O127/'N2.3_RIIO3_Risk_And_Volumes'!O64,0)&lt;0,"Error",IFERROR('N2.4_RIIO3_Risk_Comp'!O127/'N2.3_RIIO3_Risk_And_Volumes'!O64,0))</f>
        <v>0</v>
      </c>
      <c r="AU127" s="172">
        <f>IF(IFERROR('N2.4_RIIO3_Risk_Comp'!P127/'N2.3_RIIO3_Risk_And_Volumes'!P64,0)&lt;0,"Error",IFERROR('N2.4_RIIO3_Risk_Comp'!P127/'N2.3_RIIO3_Risk_And_Volumes'!P64,0))</f>
        <v>0</v>
      </c>
      <c r="AV127" s="172">
        <f>IF(IFERROR('N2.4_RIIO3_Risk_Comp'!Q127/'N2.3_RIIO3_Risk_And_Volumes'!Q64,0)&lt;0,"Error",IFERROR('N2.4_RIIO3_Risk_Comp'!Q127/'N2.3_RIIO3_Risk_And_Volumes'!Q64,0))</f>
        <v>0</v>
      </c>
      <c r="AW127" s="172">
        <f>IF(IFERROR('N2.4_RIIO3_Risk_Comp'!R127/'N2.3_RIIO3_Risk_And_Volumes'!R64,0)&lt;0,"Error",IFERROR('N2.4_RIIO3_Risk_Comp'!R127/'N2.3_RIIO3_Risk_And_Volumes'!R64,0))</f>
        <v>0</v>
      </c>
      <c r="AX127" s="172">
        <f>IF(IFERROR('N2.4_RIIO3_Risk_Comp'!S127/'N2.3_RIIO3_Risk_And_Volumes'!S64,0)&lt;0,"Error",IFERROR('N2.4_RIIO3_Risk_Comp'!S127/'N2.3_RIIO3_Risk_And_Volumes'!S64,0))</f>
        <v>0</v>
      </c>
      <c r="AY127" s="172">
        <f>IF(IFERROR('N2.4_RIIO3_Risk_Comp'!T127/'N2.3_RIIO3_Risk_And_Volumes'!T64,0)&lt;0,"Error",IFERROR('N2.4_RIIO3_Risk_Comp'!T127/'N2.3_RIIO3_Risk_And_Volumes'!T64,0))</f>
        <v>0</v>
      </c>
      <c r="AZ127" s="172">
        <f>IF(IFERROR('N2.4_RIIO3_Risk_Comp'!U127/'N2.3_RIIO3_Risk_And_Volumes'!U64,0)&lt;0,"Error",IFERROR('N2.4_RIIO3_Risk_Comp'!U127/'N2.3_RIIO3_Risk_And_Volumes'!U64,0))</f>
        <v>0</v>
      </c>
      <c r="BA127" s="172">
        <f>IF(IFERROR('N2.4_RIIO3_Risk_Comp'!V127/'N2.3_RIIO3_Risk_And_Volumes'!V64,0)&lt;0,"Error",IFERROR('N2.4_RIIO3_Risk_Comp'!V127/'N2.3_RIIO3_Risk_And_Volumes'!V64,0))</f>
        <v>0</v>
      </c>
      <c r="BB127" s="172">
        <f>IF(IFERROR('N2.4_RIIO3_Risk_Comp'!W127/'N2.3_RIIO3_Risk_And_Volumes'!W64,0)&lt;0,"Error",IFERROR('N2.4_RIIO3_Risk_Comp'!W127/'N2.3_RIIO3_Risk_And_Volumes'!W64,0))</f>
        <v>0</v>
      </c>
      <c r="BC127" s="303">
        <f>IF(IFERROR('N2.4_RIIO3_Risk_Comp'!X127/'N2.3_RIIO3_Risk_And_Volumes'!X64,0)&lt;0,"Error",IFERROR('N2.4_RIIO3_Risk_Comp'!X127/'N2.3_RIIO3_Risk_And_Volumes'!X64,0))</f>
        <v>0</v>
      </c>
      <c r="BD127" s="296">
        <f>IF(IFERROR('N2.4_RIIO3_Risk_Comp'!Y127/'N2.3_RIIO3_Risk_And_Volumes'!AI64,0)&lt;0,"Error",IFERROR('N2.4_RIIO3_Risk_Comp'!Y127/'N2.3_RIIO3_Risk_And_Volumes'!AI64,0))</f>
        <v>0</v>
      </c>
      <c r="BE127" s="172">
        <f>IF(IFERROR('N2.4_RIIO3_Risk_Comp'!Z127/'N2.3_RIIO3_Risk_And_Volumes'!AJ64,0)&lt;0,"Error",IFERROR('N2.4_RIIO3_Risk_Comp'!Z127/'N2.3_RIIO3_Risk_And_Volumes'!AJ64,0))</f>
        <v>0</v>
      </c>
      <c r="BF127" s="172">
        <f>IF(IFERROR('N2.4_RIIO3_Risk_Comp'!AA127/'N2.3_RIIO3_Risk_And_Volumes'!AK64,0)&lt;0,"Error",IFERROR('N2.4_RIIO3_Risk_Comp'!AA127/'N2.3_RIIO3_Risk_And_Volumes'!AK64,0))</f>
        <v>0</v>
      </c>
      <c r="BG127" s="172">
        <f>IF(IFERROR('N2.4_RIIO3_Risk_Comp'!AB127/'N2.3_RIIO3_Risk_And_Volumes'!AL64,0)&lt;0,"Error",IFERROR('N2.4_RIIO3_Risk_Comp'!AB127/'N2.3_RIIO3_Risk_And_Volumes'!AL64,0))</f>
        <v>0</v>
      </c>
      <c r="BH127" s="172">
        <f>IF(IFERROR('N2.4_RIIO3_Risk_Comp'!AC127/'N2.3_RIIO3_Risk_And_Volumes'!AM64,0)&lt;0,"Error",IFERROR('N2.4_RIIO3_Risk_Comp'!AC127/'N2.3_RIIO3_Risk_And_Volumes'!AM64,0))</f>
        <v>0</v>
      </c>
      <c r="BI127" s="172">
        <f>IF(IFERROR('N2.4_RIIO3_Risk_Comp'!AD127/'N2.3_RIIO3_Risk_And_Volumes'!AN64,0)&lt;0,"Error",IFERROR('N2.4_RIIO3_Risk_Comp'!AD127/'N2.3_RIIO3_Risk_And_Volumes'!AN64,0))</f>
        <v>0</v>
      </c>
      <c r="BJ127" s="172">
        <f>IF(IFERROR('N2.4_RIIO3_Risk_Comp'!AE127/'N2.3_RIIO3_Risk_And_Volumes'!AO64,0)&lt;0,"Error",IFERROR('N2.4_RIIO3_Risk_Comp'!AE127/'N2.3_RIIO3_Risk_And_Volumes'!AO64,0))</f>
        <v>0</v>
      </c>
      <c r="BK127" s="172">
        <f>IF(IFERROR('N2.4_RIIO3_Risk_Comp'!AF127/'N2.3_RIIO3_Risk_And_Volumes'!AP64,0)&lt;0,"Error",IFERROR('N2.4_RIIO3_Risk_Comp'!AF127/'N2.3_RIIO3_Risk_And_Volumes'!AP64,0))</f>
        <v>0</v>
      </c>
      <c r="BL127" s="172">
        <f>IF(IFERROR('N2.4_RIIO3_Risk_Comp'!AG127/'N2.3_RIIO3_Risk_And_Volumes'!AQ64,0)&lt;0,"Error",IFERROR('N2.4_RIIO3_Risk_Comp'!AG127/'N2.3_RIIO3_Risk_And_Volumes'!AQ64,0))</f>
        <v>0</v>
      </c>
      <c r="BM127" s="297">
        <f>IF(IFERROR('N2.4_RIIO3_Risk_Comp'!AH127/'N2.3_RIIO3_Risk_And_Volumes'!AR64,0)&lt;0,"Error",IFERROR('N2.4_RIIO3_Risk_Comp'!AH127/'N2.3_RIIO3_Risk_And_Volumes'!AR64,0))</f>
        <v>0</v>
      </c>
      <c r="BO127" s="63">
        <f t="shared" si="17"/>
        <v>0</v>
      </c>
      <c r="BP127" s="63">
        <f t="shared" si="18"/>
        <v>0</v>
      </c>
      <c r="BQ127" s="63">
        <f t="shared" si="19"/>
        <v>0</v>
      </c>
      <c r="BR127" s="63">
        <f>IF(IFERROR(BO127/'N2.3_RIIO3_Risk_And_Volumes'!BN64,0)&lt;0,"Error",IFERROR(BO127/'N2.3_RIIO3_Risk_And_Volumes'!BN64,0))</f>
        <v>0</v>
      </c>
      <c r="BS127" s="63">
        <f>IF(IFERROR('N2.4_RIIO3_Risk_Comp'!BP127/'N2.3_RIIO3_Risk_And_Volumes'!BP64,0)&lt;0,"Error",IFERROR('N2.4_RIIO3_Risk_Comp'!BP127/'N2.3_RIIO3_Risk_And_Volumes'!BP64,0))</f>
        <v>0</v>
      </c>
      <c r="BT127" s="63">
        <f>IF(IFERROR('N2.4_RIIO3_Risk_Comp'!BQ127/'N2.3_RIIO3_Risk_And_Volumes'!BR64,0)&lt;0,"Error",IFERROR('N2.4_RIIO3_Risk_Comp'!BQ127/'N2.3_RIIO3_Risk_And_Volumes'!BR64,0))</f>
        <v>0</v>
      </c>
    </row>
    <row r="128" spans="1:72" hidden="1">
      <c r="A128" t="s">
        <v>972</v>
      </c>
      <c r="B128" s="108" t="s">
        <v>397</v>
      </c>
      <c r="C128" s="144" t="str">
        <f>IF($D$2="ET",VLOOKUP(B128,'N0.7_Lookup_References'!$E$13:$K$71,2,FALSE),IF('N2.1_Network_Risk_Summary'!$C$2="GD",VLOOKUP(B128,'N0.7_Lookup_References'!$E$13:$K$73,4,FALSE),IF($D$2="GT",VLOOKUP(B128,'N0.7_Lookup_References'!$E$13:$K$71,6,FALSE),"")))</f>
        <v>No entry required</v>
      </c>
      <c r="D128" s="53" t="s">
        <v>441</v>
      </c>
      <c r="E128" s="289"/>
      <c r="F128" s="247"/>
      <c r="G128" s="247"/>
      <c r="H128" s="247"/>
      <c r="I128" s="247"/>
      <c r="J128" s="247"/>
      <c r="K128" s="247"/>
      <c r="L128" s="247"/>
      <c r="M128" s="247"/>
      <c r="N128" s="290"/>
      <c r="O128" s="289"/>
      <c r="P128" s="247"/>
      <c r="Q128" s="247"/>
      <c r="R128" s="247"/>
      <c r="S128" s="247"/>
      <c r="T128" s="247"/>
      <c r="U128" s="247"/>
      <c r="V128" s="247"/>
      <c r="W128" s="247"/>
      <c r="X128" s="290"/>
      <c r="Y128" s="289"/>
      <c r="Z128" s="247"/>
      <c r="AA128" s="247"/>
      <c r="AB128" s="247"/>
      <c r="AC128" s="247"/>
      <c r="AD128" s="247"/>
      <c r="AE128" s="247"/>
      <c r="AF128" s="247"/>
      <c r="AG128" s="247"/>
      <c r="AH128" s="290"/>
      <c r="AJ128" s="296">
        <f>IF(IFERROR(E128/'N2.3_RIIO3_Risk_And_Volumes'!E65,0)&lt;0,"Error",IFERROR(E128/'N2.3_RIIO3_Risk_And_Volumes'!E65,0))</f>
        <v>0</v>
      </c>
      <c r="AK128" s="172">
        <f>IF(IFERROR(F128/'N2.3_RIIO3_Risk_And_Volumes'!F65,0)&lt;0,"Error",IFERROR(F128/'N2.3_RIIO3_Risk_And_Volumes'!F65,0))</f>
        <v>0</v>
      </c>
      <c r="AL128" s="172">
        <f>IF(IFERROR(G128/'N2.3_RIIO3_Risk_And_Volumes'!G65,0)&lt;0,"Error",IFERROR(G128/'N2.3_RIIO3_Risk_And_Volumes'!G65,0))</f>
        <v>0</v>
      </c>
      <c r="AM128" s="172">
        <f>IF(IFERROR(H128/'N2.3_RIIO3_Risk_And_Volumes'!H65,0)&lt;0,"Error",IFERROR(H128/'N2.3_RIIO3_Risk_And_Volumes'!H65,0))</f>
        <v>0</v>
      </c>
      <c r="AN128" s="172">
        <f>IF(IFERROR(I128/'N2.3_RIIO3_Risk_And_Volumes'!I65,0)&lt;0,"Error",IFERROR(I128/'N2.3_RIIO3_Risk_And_Volumes'!I65,0))</f>
        <v>0</v>
      </c>
      <c r="AO128" s="172">
        <f>IF(IFERROR(J128/'N2.3_RIIO3_Risk_And_Volumes'!J65,0)&lt;0,"Error",IFERROR(J128/'N2.3_RIIO3_Risk_And_Volumes'!J65,0))</f>
        <v>0</v>
      </c>
      <c r="AP128" s="172">
        <f>IF(IFERROR(K128/'N2.3_RIIO3_Risk_And_Volumes'!K65,0)&lt;0,"Error",IFERROR(K128/'N2.3_RIIO3_Risk_And_Volumes'!K65,0))</f>
        <v>0</v>
      </c>
      <c r="AQ128" s="172">
        <f>IF(IFERROR(L128/'N2.3_RIIO3_Risk_And_Volumes'!L65,0)&lt;0,"Error",IFERROR(L128/'N2.3_RIIO3_Risk_And_Volumes'!L65,0))</f>
        <v>0</v>
      </c>
      <c r="AR128" s="172">
        <f>IF(IFERROR(M128/'N2.3_RIIO3_Risk_And_Volumes'!M65,0)&lt;0,"Error",IFERROR(M128/'N2.3_RIIO3_Risk_And_Volumes'!M65,0))</f>
        <v>0</v>
      </c>
      <c r="AS128" s="297">
        <f>IF(IFERROR(N128/'N2.3_RIIO3_Risk_And_Volumes'!N65,0)&lt;0,"Error",IFERROR(N128/'N2.3_RIIO3_Risk_And_Volumes'!N65,0))</f>
        <v>0</v>
      </c>
      <c r="AT128" s="296">
        <f>IF(IFERROR('N2.4_RIIO3_Risk_Comp'!O128/'N2.3_RIIO3_Risk_And_Volumes'!O65,0)&lt;0,"Error",IFERROR('N2.4_RIIO3_Risk_Comp'!O128/'N2.3_RIIO3_Risk_And_Volumes'!O65,0))</f>
        <v>0</v>
      </c>
      <c r="AU128" s="172">
        <f>IF(IFERROR('N2.4_RIIO3_Risk_Comp'!P128/'N2.3_RIIO3_Risk_And_Volumes'!P65,0)&lt;0,"Error",IFERROR('N2.4_RIIO3_Risk_Comp'!P128/'N2.3_RIIO3_Risk_And_Volumes'!P65,0))</f>
        <v>0</v>
      </c>
      <c r="AV128" s="172">
        <f>IF(IFERROR('N2.4_RIIO3_Risk_Comp'!Q128/'N2.3_RIIO3_Risk_And_Volumes'!Q65,0)&lt;0,"Error",IFERROR('N2.4_RIIO3_Risk_Comp'!Q128/'N2.3_RIIO3_Risk_And_Volumes'!Q65,0))</f>
        <v>0</v>
      </c>
      <c r="AW128" s="172">
        <f>IF(IFERROR('N2.4_RIIO3_Risk_Comp'!R128/'N2.3_RIIO3_Risk_And_Volumes'!R65,0)&lt;0,"Error",IFERROR('N2.4_RIIO3_Risk_Comp'!R128/'N2.3_RIIO3_Risk_And_Volumes'!R65,0))</f>
        <v>0</v>
      </c>
      <c r="AX128" s="172">
        <f>IF(IFERROR('N2.4_RIIO3_Risk_Comp'!S128/'N2.3_RIIO3_Risk_And_Volumes'!S65,0)&lt;0,"Error",IFERROR('N2.4_RIIO3_Risk_Comp'!S128/'N2.3_RIIO3_Risk_And_Volumes'!S65,0))</f>
        <v>0</v>
      </c>
      <c r="AY128" s="172">
        <f>IF(IFERROR('N2.4_RIIO3_Risk_Comp'!T128/'N2.3_RIIO3_Risk_And_Volumes'!T65,0)&lt;0,"Error",IFERROR('N2.4_RIIO3_Risk_Comp'!T128/'N2.3_RIIO3_Risk_And_Volumes'!T65,0))</f>
        <v>0</v>
      </c>
      <c r="AZ128" s="172">
        <f>IF(IFERROR('N2.4_RIIO3_Risk_Comp'!U128/'N2.3_RIIO3_Risk_And_Volumes'!U65,0)&lt;0,"Error",IFERROR('N2.4_RIIO3_Risk_Comp'!U128/'N2.3_RIIO3_Risk_And_Volumes'!U65,0))</f>
        <v>0</v>
      </c>
      <c r="BA128" s="172">
        <f>IF(IFERROR('N2.4_RIIO3_Risk_Comp'!V128/'N2.3_RIIO3_Risk_And_Volumes'!V65,0)&lt;0,"Error",IFERROR('N2.4_RIIO3_Risk_Comp'!V128/'N2.3_RIIO3_Risk_And_Volumes'!V65,0))</f>
        <v>0</v>
      </c>
      <c r="BB128" s="172">
        <f>IF(IFERROR('N2.4_RIIO3_Risk_Comp'!W128/'N2.3_RIIO3_Risk_And_Volumes'!W65,0)&lt;0,"Error",IFERROR('N2.4_RIIO3_Risk_Comp'!W128/'N2.3_RIIO3_Risk_And_Volumes'!W65,0))</f>
        <v>0</v>
      </c>
      <c r="BC128" s="303">
        <f>IF(IFERROR('N2.4_RIIO3_Risk_Comp'!X128/'N2.3_RIIO3_Risk_And_Volumes'!X65,0)&lt;0,"Error",IFERROR('N2.4_RIIO3_Risk_Comp'!X128/'N2.3_RIIO3_Risk_And_Volumes'!X65,0))</f>
        <v>0</v>
      </c>
      <c r="BD128" s="296">
        <f>IF(IFERROR('N2.4_RIIO3_Risk_Comp'!Y128/'N2.3_RIIO3_Risk_And_Volumes'!AI65,0)&lt;0,"Error",IFERROR('N2.4_RIIO3_Risk_Comp'!Y128/'N2.3_RIIO3_Risk_And_Volumes'!AI65,0))</f>
        <v>0</v>
      </c>
      <c r="BE128" s="172">
        <f>IF(IFERROR('N2.4_RIIO3_Risk_Comp'!Z128/'N2.3_RIIO3_Risk_And_Volumes'!AJ65,0)&lt;0,"Error",IFERROR('N2.4_RIIO3_Risk_Comp'!Z128/'N2.3_RIIO3_Risk_And_Volumes'!AJ65,0))</f>
        <v>0</v>
      </c>
      <c r="BF128" s="172">
        <f>IF(IFERROR('N2.4_RIIO3_Risk_Comp'!AA128/'N2.3_RIIO3_Risk_And_Volumes'!AK65,0)&lt;0,"Error",IFERROR('N2.4_RIIO3_Risk_Comp'!AA128/'N2.3_RIIO3_Risk_And_Volumes'!AK65,0))</f>
        <v>0</v>
      </c>
      <c r="BG128" s="172">
        <f>IF(IFERROR('N2.4_RIIO3_Risk_Comp'!AB128/'N2.3_RIIO3_Risk_And_Volumes'!AL65,0)&lt;0,"Error",IFERROR('N2.4_RIIO3_Risk_Comp'!AB128/'N2.3_RIIO3_Risk_And_Volumes'!AL65,0))</f>
        <v>0</v>
      </c>
      <c r="BH128" s="172">
        <f>IF(IFERROR('N2.4_RIIO3_Risk_Comp'!AC128/'N2.3_RIIO3_Risk_And_Volumes'!AM65,0)&lt;0,"Error",IFERROR('N2.4_RIIO3_Risk_Comp'!AC128/'N2.3_RIIO3_Risk_And_Volumes'!AM65,0))</f>
        <v>0</v>
      </c>
      <c r="BI128" s="172">
        <f>IF(IFERROR('N2.4_RIIO3_Risk_Comp'!AD128/'N2.3_RIIO3_Risk_And_Volumes'!AN65,0)&lt;0,"Error",IFERROR('N2.4_RIIO3_Risk_Comp'!AD128/'N2.3_RIIO3_Risk_And_Volumes'!AN65,0))</f>
        <v>0</v>
      </c>
      <c r="BJ128" s="172">
        <f>IF(IFERROR('N2.4_RIIO3_Risk_Comp'!AE128/'N2.3_RIIO3_Risk_And_Volumes'!AO65,0)&lt;0,"Error",IFERROR('N2.4_RIIO3_Risk_Comp'!AE128/'N2.3_RIIO3_Risk_And_Volumes'!AO65,0))</f>
        <v>0</v>
      </c>
      <c r="BK128" s="172">
        <f>IF(IFERROR('N2.4_RIIO3_Risk_Comp'!AF128/'N2.3_RIIO3_Risk_And_Volumes'!AP65,0)&lt;0,"Error",IFERROR('N2.4_RIIO3_Risk_Comp'!AF128/'N2.3_RIIO3_Risk_And_Volumes'!AP65,0))</f>
        <v>0</v>
      </c>
      <c r="BL128" s="172">
        <f>IF(IFERROR('N2.4_RIIO3_Risk_Comp'!AG128/'N2.3_RIIO3_Risk_And_Volumes'!AQ65,0)&lt;0,"Error",IFERROR('N2.4_RIIO3_Risk_Comp'!AG128/'N2.3_RIIO3_Risk_And_Volumes'!AQ65,0))</f>
        <v>0</v>
      </c>
      <c r="BM128" s="297">
        <f>IF(IFERROR('N2.4_RIIO3_Risk_Comp'!AH128/'N2.3_RIIO3_Risk_And_Volumes'!AR65,0)&lt;0,"Error",IFERROR('N2.4_RIIO3_Risk_Comp'!AH128/'N2.3_RIIO3_Risk_And_Volumes'!AR65,0))</f>
        <v>0</v>
      </c>
      <c r="BO128" s="63">
        <f t="shared" si="17"/>
        <v>0</v>
      </c>
      <c r="BP128" s="63">
        <f t="shared" si="18"/>
        <v>0</v>
      </c>
      <c r="BQ128" s="63">
        <f t="shared" si="19"/>
        <v>0</v>
      </c>
      <c r="BR128" s="63">
        <f>IF(IFERROR(BO128/'N2.3_RIIO3_Risk_And_Volumes'!BN65,0)&lt;0,"Error",IFERROR(BO128/'N2.3_RIIO3_Risk_And_Volumes'!BN65,0))</f>
        <v>0</v>
      </c>
      <c r="BS128" s="63">
        <f>IF(IFERROR('N2.4_RIIO3_Risk_Comp'!BP128/'N2.3_RIIO3_Risk_And_Volumes'!BP65,0)&lt;0,"Error",IFERROR('N2.4_RIIO3_Risk_Comp'!BP128/'N2.3_RIIO3_Risk_And_Volumes'!BP65,0))</f>
        <v>0</v>
      </c>
      <c r="BT128" s="63">
        <f>IF(IFERROR('N2.4_RIIO3_Risk_Comp'!BQ128/'N2.3_RIIO3_Risk_And_Volumes'!BR65,0)&lt;0,"Error",IFERROR('N2.4_RIIO3_Risk_Comp'!BQ128/'N2.3_RIIO3_Risk_And_Volumes'!BR65,0))</f>
        <v>0</v>
      </c>
    </row>
    <row r="129" spans="1:72" hidden="1">
      <c r="A129" t="s">
        <v>972</v>
      </c>
      <c r="B129" s="108" t="s">
        <v>399</v>
      </c>
      <c r="C129" s="144" t="str">
        <f>IF($D$2="ET",VLOOKUP(B129,'N0.7_Lookup_References'!$E$13:$K$71,2,FALSE),IF('N2.1_Network_Risk_Summary'!$C$2="GD",VLOOKUP(B129,'N0.7_Lookup_References'!$E$13:$K$73,4,FALSE),IF($D$2="GT",VLOOKUP(B129,'N0.7_Lookup_References'!$E$13:$K$71,6,FALSE),"")))</f>
        <v>No entry required</v>
      </c>
      <c r="D129" s="53" t="s">
        <v>441</v>
      </c>
      <c r="E129" s="289"/>
      <c r="F129" s="247"/>
      <c r="G129" s="247"/>
      <c r="H129" s="247"/>
      <c r="I129" s="247"/>
      <c r="J129" s="247"/>
      <c r="K129" s="247"/>
      <c r="L129" s="247"/>
      <c r="M129" s="247"/>
      <c r="N129" s="290"/>
      <c r="O129" s="289"/>
      <c r="P129" s="247"/>
      <c r="Q129" s="247"/>
      <c r="R129" s="247"/>
      <c r="S129" s="247"/>
      <c r="T129" s="247"/>
      <c r="U129" s="247"/>
      <c r="V129" s="247"/>
      <c r="W129" s="247"/>
      <c r="X129" s="290"/>
      <c r="Y129" s="289"/>
      <c r="Z129" s="247"/>
      <c r="AA129" s="247"/>
      <c r="AB129" s="247"/>
      <c r="AC129" s="247"/>
      <c r="AD129" s="247"/>
      <c r="AE129" s="247"/>
      <c r="AF129" s="247"/>
      <c r="AG129" s="247"/>
      <c r="AH129" s="290"/>
      <c r="AJ129" s="296">
        <f>IF(IFERROR(E129/'N2.3_RIIO3_Risk_And_Volumes'!E66,0)&lt;0,"Error",IFERROR(E129/'N2.3_RIIO3_Risk_And_Volumes'!E66,0))</f>
        <v>0</v>
      </c>
      <c r="AK129" s="172">
        <f>IF(IFERROR(F129/'N2.3_RIIO3_Risk_And_Volumes'!F66,0)&lt;0,"Error",IFERROR(F129/'N2.3_RIIO3_Risk_And_Volumes'!F66,0))</f>
        <v>0</v>
      </c>
      <c r="AL129" s="172">
        <f>IF(IFERROR(G129/'N2.3_RIIO3_Risk_And_Volumes'!G66,0)&lt;0,"Error",IFERROR(G129/'N2.3_RIIO3_Risk_And_Volumes'!G66,0))</f>
        <v>0</v>
      </c>
      <c r="AM129" s="172">
        <f>IF(IFERROR(H129/'N2.3_RIIO3_Risk_And_Volumes'!H66,0)&lt;0,"Error",IFERROR(H129/'N2.3_RIIO3_Risk_And_Volumes'!H66,0))</f>
        <v>0</v>
      </c>
      <c r="AN129" s="172">
        <f>IF(IFERROR(I129/'N2.3_RIIO3_Risk_And_Volumes'!I66,0)&lt;0,"Error",IFERROR(I129/'N2.3_RIIO3_Risk_And_Volumes'!I66,0))</f>
        <v>0</v>
      </c>
      <c r="AO129" s="172">
        <f>IF(IFERROR(J129/'N2.3_RIIO3_Risk_And_Volumes'!J66,0)&lt;0,"Error",IFERROR(J129/'N2.3_RIIO3_Risk_And_Volumes'!J66,0))</f>
        <v>0</v>
      </c>
      <c r="AP129" s="172">
        <f>IF(IFERROR(K129/'N2.3_RIIO3_Risk_And_Volumes'!K66,0)&lt;0,"Error",IFERROR(K129/'N2.3_RIIO3_Risk_And_Volumes'!K66,0))</f>
        <v>0</v>
      </c>
      <c r="AQ129" s="172">
        <f>IF(IFERROR(L129/'N2.3_RIIO3_Risk_And_Volumes'!L66,0)&lt;0,"Error",IFERROR(L129/'N2.3_RIIO3_Risk_And_Volumes'!L66,0))</f>
        <v>0</v>
      </c>
      <c r="AR129" s="172">
        <f>IF(IFERROR(M129/'N2.3_RIIO3_Risk_And_Volumes'!M66,0)&lt;0,"Error",IFERROR(M129/'N2.3_RIIO3_Risk_And_Volumes'!M66,0))</f>
        <v>0</v>
      </c>
      <c r="AS129" s="297">
        <f>IF(IFERROR(N129/'N2.3_RIIO3_Risk_And_Volumes'!N66,0)&lt;0,"Error",IFERROR(N129/'N2.3_RIIO3_Risk_And_Volumes'!N66,0))</f>
        <v>0</v>
      </c>
      <c r="AT129" s="296">
        <f>IF(IFERROR('N2.4_RIIO3_Risk_Comp'!O129/'N2.3_RIIO3_Risk_And_Volumes'!O66,0)&lt;0,"Error",IFERROR('N2.4_RIIO3_Risk_Comp'!O129/'N2.3_RIIO3_Risk_And_Volumes'!O66,0))</f>
        <v>0</v>
      </c>
      <c r="AU129" s="172">
        <f>IF(IFERROR('N2.4_RIIO3_Risk_Comp'!P129/'N2.3_RIIO3_Risk_And_Volumes'!P66,0)&lt;0,"Error",IFERROR('N2.4_RIIO3_Risk_Comp'!P129/'N2.3_RIIO3_Risk_And_Volumes'!P66,0))</f>
        <v>0</v>
      </c>
      <c r="AV129" s="172">
        <f>IF(IFERROR('N2.4_RIIO3_Risk_Comp'!Q129/'N2.3_RIIO3_Risk_And_Volumes'!Q66,0)&lt;0,"Error",IFERROR('N2.4_RIIO3_Risk_Comp'!Q129/'N2.3_RIIO3_Risk_And_Volumes'!Q66,0))</f>
        <v>0</v>
      </c>
      <c r="AW129" s="172">
        <f>IF(IFERROR('N2.4_RIIO3_Risk_Comp'!R129/'N2.3_RIIO3_Risk_And_Volumes'!R66,0)&lt;0,"Error",IFERROR('N2.4_RIIO3_Risk_Comp'!R129/'N2.3_RIIO3_Risk_And_Volumes'!R66,0))</f>
        <v>0</v>
      </c>
      <c r="AX129" s="172">
        <f>IF(IFERROR('N2.4_RIIO3_Risk_Comp'!S129/'N2.3_RIIO3_Risk_And_Volumes'!S66,0)&lt;0,"Error",IFERROR('N2.4_RIIO3_Risk_Comp'!S129/'N2.3_RIIO3_Risk_And_Volumes'!S66,0))</f>
        <v>0</v>
      </c>
      <c r="AY129" s="172">
        <f>IF(IFERROR('N2.4_RIIO3_Risk_Comp'!T129/'N2.3_RIIO3_Risk_And_Volumes'!T66,0)&lt;0,"Error",IFERROR('N2.4_RIIO3_Risk_Comp'!T129/'N2.3_RIIO3_Risk_And_Volumes'!T66,0))</f>
        <v>0</v>
      </c>
      <c r="AZ129" s="172">
        <f>IF(IFERROR('N2.4_RIIO3_Risk_Comp'!U129/'N2.3_RIIO3_Risk_And_Volumes'!U66,0)&lt;0,"Error",IFERROR('N2.4_RIIO3_Risk_Comp'!U129/'N2.3_RIIO3_Risk_And_Volumes'!U66,0))</f>
        <v>0</v>
      </c>
      <c r="BA129" s="172">
        <f>IF(IFERROR('N2.4_RIIO3_Risk_Comp'!V129/'N2.3_RIIO3_Risk_And_Volumes'!V66,0)&lt;0,"Error",IFERROR('N2.4_RIIO3_Risk_Comp'!V129/'N2.3_RIIO3_Risk_And_Volumes'!V66,0))</f>
        <v>0</v>
      </c>
      <c r="BB129" s="172">
        <f>IF(IFERROR('N2.4_RIIO3_Risk_Comp'!W129/'N2.3_RIIO3_Risk_And_Volumes'!W66,0)&lt;0,"Error",IFERROR('N2.4_RIIO3_Risk_Comp'!W129/'N2.3_RIIO3_Risk_And_Volumes'!W66,0))</f>
        <v>0</v>
      </c>
      <c r="BC129" s="303">
        <f>IF(IFERROR('N2.4_RIIO3_Risk_Comp'!X129/'N2.3_RIIO3_Risk_And_Volumes'!X66,0)&lt;0,"Error",IFERROR('N2.4_RIIO3_Risk_Comp'!X129/'N2.3_RIIO3_Risk_And_Volumes'!X66,0))</f>
        <v>0</v>
      </c>
      <c r="BD129" s="296">
        <f>IF(IFERROR('N2.4_RIIO3_Risk_Comp'!Y129/'N2.3_RIIO3_Risk_And_Volumes'!AI66,0)&lt;0,"Error",IFERROR('N2.4_RIIO3_Risk_Comp'!Y129/'N2.3_RIIO3_Risk_And_Volumes'!AI66,0))</f>
        <v>0</v>
      </c>
      <c r="BE129" s="172">
        <f>IF(IFERROR('N2.4_RIIO3_Risk_Comp'!Z129/'N2.3_RIIO3_Risk_And_Volumes'!AJ66,0)&lt;0,"Error",IFERROR('N2.4_RIIO3_Risk_Comp'!Z129/'N2.3_RIIO3_Risk_And_Volumes'!AJ66,0))</f>
        <v>0</v>
      </c>
      <c r="BF129" s="172">
        <f>IF(IFERROR('N2.4_RIIO3_Risk_Comp'!AA129/'N2.3_RIIO3_Risk_And_Volumes'!AK66,0)&lt;0,"Error",IFERROR('N2.4_RIIO3_Risk_Comp'!AA129/'N2.3_RIIO3_Risk_And_Volumes'!AK66,0))</f>
        <v>0</v>
      </c>
      <c r="BG129" s="172">
        <f>IF(IFERROR('N2.4_RIIO3_Risk_Comp'!AB129/'N2.3_RIIO3_Risk_And_Volumes'!AL66,0)&lt;0,"Error",IFERROR('N2.4_RIIO3_Risk_Comp'!AB129/'N2.3_RIIO3_Risk_And_Volumes'!AL66,0))</f>
        <v>0</v>
      </c>
      <c r="BH129" s="172">
        <f>IF(IFERROR('N2.4_RIIO3_Risk_Comp'!AC129/'N2.3_RIIO3_Risk_And_Volumes'!AM66,0)&lt;0,"Error",IFERROR('N2.4_RIIO3_Risk_Comp'!AC129/'N2.3_RIIO3_Risk_And_Volumes'!AM66,0))</f>
        <v>0</v>
      </c>
      <c r="BI129" s="172">
        <f>IF(IFERROR('N2.4_RIIO3_Risk_Comp'!AD129/'N2.3_RIIO3_Risk_And_Volumes'!AN66,0)&lt;0,"Error",IFERROR('N2.4_RIIO3_Risk_Comp'!AD129/'N2.3_RIIO3_Risk_And_Volumes'!AN66,0))</f>
        <v>0</v>
      </c>
      <c r="BJ129" s="172">
        <f>IF(IFERROR('N2.4_RIIO3_Risk_Comp'!AE129/'N2.3_RIIO3_Risk_And_Volumes'!AO66,0)&lt;0,"Error",IFERROR('N2.4_RIIO3_Risk_Comp'!AE129/'N2.3_RIIO3_Risk_And_Volumes'!AO66,0))</f>
        <v>0</v>
      </c>
      <c r="BK129" s="172">
        <f>IF(IFERROR('N2.4_RIIO3_Risk_Comp'!AF129/'N2.3_RIIO3_Risk_And_Volumes'!AP66,0)&lt;0,"Error",IFERROR('N2.4_RIIO3_Risk_Comp'!AF129/'N2.3_RIIO3_Risk_And_Volumes'!AP66,0))</f>
        <v>0</v>
      </c>
      <c r="BL129" s="172">
        <f>IF(IFERROR('N2.4_RIIO3_Risk_Comp'!AG129/'N2.3_RIIO3_Risk_And_Volumes'!AQ66,0)&lt;0,"Error",IFERROR('N2.4_RIIO3_Risk_Comp'!AG129/'N2.3_RIIO3_Risk_And_Volumes'!AQ66,0))</f>
        <v>0</v>
      </c>
      <c r="BM129" s="297">
        <f>IF(IFERROR('N2.4_RIIO3_Risk_Comp'!AH129/'N2.3_RIIO3_Risk_And_Volumes'!AR66,0)&lt;0,"Error",IFERROR('N2.4_RIIO3_Risk_Comp'!AH129/'N2.3_RIIO3_Risk_And_Volumes'!AR66,0))</f>
        <v>0</v>
      </c>
      <c r="BO129" s="63">
        <f t="shared" si="17"/>
        <v>0</v>
      </c>
      <c r="BP129" s="63">
        <f t="shared" si="18"/>
        <v>0</v>
      </c>
      <c r="BQ129" s="63">
        <f t="shared" si="19"/>
        <v>0</v>
      </c>
      <c r="BR129" s="63">
        <f>IF(IFERROR(BO129/'N2.3_RIIO3_Risk_And_Volumes'!BN66,0)&lt;0,"Error",IFERROR(BO129/'N2.3_RIIO3_Risk_And_Volumes'!BN66,0))</f>
        <v>0</v>
      </c>
      <c r="BS129" s="63">
        <f>IF(IFERROR('N2.4_RIIO3_Risk_Comp'!BP129/'N2.3_RIIO3_Risk_And_Volumes'!BP66,0)&lt;0,"Error",IFERROR('N2.4_RIIO3_Risk_Comp'!BP129/'N2.3_RIIO3_Risk_And_Volumes'!BP66,0))</f>
        <v>0</v>
      </c>
      <c r="BT129" s="63">
        <f>IF(IFERROR('N2.4_RIIO3_Risk_Comp'!BQ129/'N2.3_RIIO3_Risk_And_Volumes'!BR66,0)&lt;0,"Error",IFERROR('N2.4_RIIO3_Risk_Comp'!BQ129/'N2.3_RIIO3_Risk_And_Volumes'!BR66,0))</f>
        <v>0</v>
      </c>
    </row>
    <row r="130" spans="1:72" hidden="1">
      <c r="A130" t="s">
        <v>972</v>
      </c>
      <c r="B130" s="108" t="s">
        <v>401</v>
      </c>
      <c r="C130" s="144" t="str">
        <f>IF($D$2="ET",VLOOKUP(B130,'N0.7_Lookup_References'!$E$13:$K$71,2,FALSE),IF('N2.1_Network_Risk_Summary'!$C$2="GD",VLOOKUP(B130,'N0.7_Lookup_References'!$E$13:$K$73,4,FALSE),IF($D$2="GT",VLOOKUP(B130,'N0.7_Lookup_References'!$E$13:$K$71,6,FALSE),"")))</f>
        <v>No entry required</v>
      </c>
      <c r="D130" s="53" t="s">
        <v>441</v>
      </c>
      <c r="E130" s="289"/>
      <c r="F130" s="247"/>
      <c r="G130" s="247"/>
      <c r="H130" s="247"/>
      <c r="I130" s="247"/>
      <c r="J130" s="247"/>
      <c r="K130" s="247"/>
      <c r="L130" s="247"/>
      <c r="M130" s="247"/>
      <c r="N130" s="290"/>
      <c r="O130" s="289"/>
      <c r="P130" s="247"/>
      <c r="Q130" s="247"/>
      <c r="R130" s="247"/>
      <c r="S130" s="247"/>
      <c r="T130" s="247"/>
      <c r="U130" s="247"/>
      <c r="V130" s="247"/>
      <c r="W130" s="247"/>
      <c r="X130" s="290"/>
      <c r="Y130" s="289"/>
      <c r="Z130" s="247"/>
      <c r="AA130" s="247"/>
      <c r="AB130" s="247"/>
      <c r="AC130" s="247"/>
      <c r="AD130" s="247"/>
      <c r="AE130" s="247"/>
      <c r="AF130" s="247"/>
      <c r="AG130" s="247"/>
      <c r="AH130" s="290"/>
      <c r="AJ130" s="296">
        <f>IF(IFERROR(E130/'N2.3_RIIO3_Risk_And_Volumes'!E67,0)&lt;0,"Error",IFERROR(E130/'N2.3_RIIO3_Risk_And_Volumes'!E67,0))</f>
        <v>0</v>
      </c>
      <c r="AK130" s="172">
        <f>IF(IFERROR(F130/'N2.3_RIIO3_Risk_And_Volumes'!F67,0)&lt;0,"Error",IFERROR(F130/'N2.3_RIIO3_Risk_And_Volumes'!F67,0))</f>
        <v>0</v>
      </c>
      <c r="AL130" s="172">
        <f>IF(IFERROR(G130/'N2.3_RIIO3_Risk_And_Volumes'!G67,0)&lt;0,"Error",IFERROR(G130/'N2.3_RIIO3_Risk_And_Volumes'!G67,0))</f>
        <v>0</v>
      </c>
      <c r="AM130" s="172">
        <f>IF(IFERROR(H130/'N2.3_RIIO3_Risk_And_Volumes'!H67,0)&lt;0,"Error",IFERROR(H130/'N2.3_RIIO3_Risk_And_Volumes'!H67,0))</f>
        <v>0</v>
      </c>
      <c r="AN130" s="172">
        <f>IF(IFERROR(I130/'N2.3_RIIO3_Risk_And_Volumes'!I67,0)&lt;0,"Error",IFERROR(I130/'N2.3_RIIO3_Risk_And_Volumes'!I67,0))</f>
        <v>0</v>
      </c>
      <c r="AO130" s="172">
        <f>IF(IFERROR(J130/'N2.3_RIIO3_Risk_And_Volumes'!J67,0)&lt;0,"Error",IFERROR(J130/'N2.3_RIIO3_Risk_And_Volumes'!J67,0))</f>
        <v>0</v>
      </c>
      <c r="AP130" s="172">
        <f>IF(IFERROR(K130/'N2.3_RIIO3_Risk_And_Volumes'!K67,0)&lt;0,"Error",IFERROR(K130/'N2.3_RIIO3_Risk_And_Volumes'!K67,0))</f>
        <v>0</v>
      </c>
      <c r="AQ130" s="172">
        <f>IF(IFERROR(L130/'N2.3_RIIO3_Risk_And_Volumes'!L67,0)&lt;0,"Error",IFERROR(L130/'N2.3_RIIO3_Risk_And_Volumes'!L67,0))</f>
        <v>0</v>
      </c>
      <c r="AR130" s="172">
        <f>IF(IFERROR(M130/'N2.3_RIIO3_Risk_And_Volumes'!M67,0)&lt;0,"Error",IFERROR(M130/'N2.3_RIIO3_Risk_And_Volumes'!M67,0))</f>
        <v>0</v>
      </c>
      <c r="AS130" s="297">
        <f>IF(IFERROR(N130/'N2.3_RIIO3_Risk_And_Volumes'!N67,0)&lt;0,"Error",IFERROR(N130/'N2.3_RIIO3_Risk_And_Volumes'!N67,0))</f>
        <v>0</v>
      </c>
      <c r="AT130" s="296">
        <f>IF(IFERROR('N2.4_RIIO3_Risk_Comp'!O130/'N2.3_RIIO3_Risk_And_Volumes'!O67,0)&lt;0,"Error",IFERROR('N2.4_RIIO3_Risk_Comp'!O130/'N2.3_RIIO3_Risk_And_Volumes'!O67,0))</f>
        <v>0</v>
      </c>
      <c r="AU130" s="172">
        <f>IF(IFERROR('N2.4_RIIO3_Risk_Comp'!P130/'N2.3_RIIO3_Risk_And_Volumes'!P67,0)&lt;0,"Error",IFERROR('N2.4_RIIO3_Risk_Comp'!P130/'N2.3_RIIO3_Risk_And_Volumes'!P67,0))</f>
        <v>0</v>
      </c>
      <c r="AV130" s="172">
        <f>IF(IFERROR('N2.4_RIIO3_Risk_Comp'!Q130/'N2.3_RIIO3_Risk_And_Volumes'!Q67,0)&lt;0,"Error",IFERROR('N2.4_RIIO3_Risk_Comp'!Q130/'N2.3_RIIO3_Risk_And_Volumes'!Q67,0))</f>
        <v>0</v>
      </c>
      <c r="AW130" s="172">
        <f>IF(IFERROR('N2.4_RIIO3_Risk_Comp'!R130/'N2.3_RIIO3_Risk_And_Volumes'!R67,0)&lt;0,"Error",IFERROR('N2.4_RIIO3_Risk_Comp'!R130/'N2.3_RIIO3_Risk_And_Volumes'!R67,0))</f>
        <v>0</v>
      </c>
      <c r="AX130" s="172">
        <f>IF(IFERROR('N2.4_RIIO3_Risk_Comp'!S130/'N2.3_RIIO3_Risk_And_Volumes'!S67,0)&lt;0,"Error",IFERROR('N2.4_RIIO3_Risk_Comp'!S130/'N2.3_RIIO3_Risk_And_Volumes'!S67,0))</f>
        <v>0</v>
      </c>
      <c r="AY130" s="172">
        <f>IF(IFERROR('N2.4_RIIO3_Risk_Comp'!T130/'N2.3_RIIO3_Risk_And_Volumes'!T67,0)&lt;0,"Error",IFERROR('N2.4_RIIO3_Risk_Comp'!T130/'N2.3_RIIO3_Risk_And_Volumes'!T67,0))</f>
        <v>0</v>
      </c>
      <c r="AZ130" s="172">
        <f>IF(IFERROR('N2.4_RIIO3_Risk_Comp'!U130/'N2.3_RIIO3_Risk_And_Volumes'!U67,0)&lt;0,"Error",IFERROR('N2.4_RIIO3_Risk_Comp'!U130/'N2.3_RIIO3_Risk_And_Volumes'!U67,0))</f>
        <v>0</v>
      </c>
      <c r="BA130" s="172">
        <f>IF(IFERROR('N2.4_RIIO3_Risk_Comp'!V130/'N2.3_RIIO3_Risk_And_Volumes'!V67,0)&lt;0,"Error",IFERROR('N2.4_RIIO3_Risk_Comp'!V130/'N2.3_RIIO3_Risk_And_Volumes'!V67,0))</f>
        <v>0</v>
      </c>
      <c r="BB130" s="172">
        <f>IF(IFERROR('N2.4_RIIO3_Risk_Comp'!W130/'N2.3_RIIO3_Risk_And_Volumes'!W67,0)&lt;0,"Error",IFERROR('N2.4_RIIO3_Risk_Comp'!W130/'N2.3_RIIO3_Risk_And_Volumes'!W67,0))</f>
        <v>0</v>
      </c>
      <c r="BC130" s="303">
        <f>IF(IFERROR('N2.4_RIIO3_Risk_Comp'!X130/'N2.3_RIIO3_Risk_And_Volumes'!X67,0)&lt;0,"Error",IFERROR('N2.4_RIIO3_Risk_Comp'!X130/'N2.3_RIIO3_Risk_And_Volumes'!X67,0))</f>
        <v>0</v>
      </c>
      <c r="BD130" s="296">
        <f>IF(IFERROR('N2.4_RIIO3_Risk_Comp'!Y130/'N2.3_RIIO3_Risk_And_Volumes'!AI67,0)&lt;0,"Error",IFERROR('N2.4_RIIO3_Risk_Comp'!Y130/'N2.3_RIIO3_Risk_And_Volumes'!AI67,0))</f>
        <v>0</v>
      </c>
      <c r="BE130" s="172">
        <f>IF(IFERROR('N2.4_RIIO3_Risk_Comp'!Z130/'N2.3_RIIO3_Risk_And_Volumes'!AJ67,0)&lt;0,"Error",IFERROR('N2.4_RIIO3_Risk_Comp'!Z130/'N2.3_RIIO3_Risk_And_Volumes'!AJ67,0))</f>
        <v>0</v>
      </c>
      <c r="BF130" s="172">
        <f>IF(IFERROR('N2.4_RIIO3_Risk_Comp'!AA130/'N2.3_RIIO3_Risk_And_Volumes'!AK67,0)&lt;0,"Error",IFERROR('N2.4_RIIO3_Risk_Comp'!AA130/'N2.3_RIIO3_Risk_And_Volumes'!AK67,0))</f>
        <v>0</v>
      </c>
      <c r="BG130" s="172">
        <f>IF(IFERROR('N2.4_RIIO3_Risk_Comp'!AB130/'N2.3_RIIO3_Risk_And_Volumes'!AL67,0)&lt;0,"Error",IFERROR('N2.4_RIIO3_Risk_Comp'!AB130/'N2.3_RIIO3_Risk_And_Volumes'!AL67,0))</f>
        <v>0</v>
      </c>
      <c r="BH130" s="172">
        <f>IF(IFERROR('N2.4_RIIO3_Risk_Comp'!AC130/'N2.3_RIIO3_Risk_And_Volumes'!AM67,0)&lt;0,"Error",IFERROR('N2.4_RIIO3_Risk_Comp'!AC130/'N2.3_RIIO3_Risk_And_Volumes'!AM67,0))</f>
        <v>0</v>
      </c>
      <c r="BI130" s="172">
        <f>IF(IFERROR('N2.4_RIIO3_Risk_Comp'!AD130/'N2.3_RIIO3_Risk_And_Volumes'!AN67,0)&lt;0,"Error",IFERROR('N2.4_RIIO3_Risk_Comp'!AD130/'N2.3_RIIO3_Risk_And_Volumes'!AN67,0))</f>
        <v>0</v>
      </c>
      <c r="BJ130" s="172">
        <f>IF(IFERROR('N2.4_RIIO3_Risk_Comp'!AE130/'N2.3_RIIO3_Risk_And_Volumes'!AO67,0)&lt;0,"Error",IFERROR('N2.4_RIIO3_Risk_Comp'!AE130/'N2.3_RIIO3_Risk_And_Volumes'!AO67,0))</f>
        <v>0</v>
      </c>
      <c r="BK130" s="172">
        <f>IF(IFERROR('N2.4_RIIO3_Risk_Comp'!AF130/'N2.3_RIIO3_Risk_And_Volumes'!AP67,0)&lt;0,"Error",IFERROR('N2.4_RIIO3_Risk_Comp'!AF130/'N2.3_RIIO3_Risk_And_Volumes'!AP67,0))</f>
        <v>0</v>
      </c>
      <c r="BL130" s="172">
        <f>IF(IFERROR('N2.4_RIIO3_Risk_Comp'!AG130/'N2.3_RIIO3_Risk_And_Volumes'!AQ67,0)&lt;0,"Error",IFERROR('N2.4_RIIO3_Risk_Comp'!AG130/'N2.3_RIIO3_Risk_And_Volumes'!AQ67,0))</f>
        <v>0</v>
      </c>
      <c r="BM130" s="297">
        <f>IF(IFERROR('N2.4_RIIO3_Risk_Comp'!AH130/'N2.3_RIIO3_Risk_And_Volumes'!AR67,0)&lt;0,"Error",IFERROR('N2.4_RIIO3_Risk_Comp'!AH130/'N2.3_RIIO3_Risk_And_Volumes'!AR67,0))</f>
        <v>0</v>
      </c>
      <c r="BO130" s="63">
        <f t="shared" si="17"/>
        <v>0</v>
      </c>
      <c r="BP130" s="63">
        <f t="shared" si="18"/>
        <v>0</v>
      </c>
      <c r="BQ130" s="63">
        <f t="shared" si="19"/>
        <v>0</v>
      </c>
      <c r="BR130" s="63">
        <f>IF(IFERROR(BO130/'N2.3_RIIO3_Risk_And_Volumes'!BN67,0)&lt;0,"Error",IFERROR(BO130/'N2.3_RIIO3_Risk_And_Volumes'!BN67,0))</f>
        <v>0</v>
      </c>
      <c r="BS130" s="63">
        <f>IF(IFERROR('N2.4_RIIO3_Risk_Comp'!BP130/'N2.3_RIIO3_Risk_And_Volumes'!BP67,0)&lt;0,"Error",IFERROR('N2.4_RIIO3_Risk_Comp'!BP130/'N2.3_RIIO3_Risk_And_Volumes'!BP67,0))</f>
        <v>0</v>
      </c>
      <c r="BT130" s="63">
        <f>IF(IFERROR('N2.4_RIIO3_Risk_Comp'!BQ130/'N2.3_RIIO3_Risk_And_Volumes'!BR67,0)&lt;0,"Error",IFERROR('N2.4_RIIO3_Risk_Comp'!BQ130/'N2.3_RIIO3_Risk_And_Volumes'!BR67,0))</f>
        <v>0</v>
      </c>
    </row>
    <row r="131" spans="1:72" hidden="1">
      <c r="A131" t="s">
        <v>972</v>
      </c>
      <c r="B131" s="108" t="s">
        <v>403</v>
      </c>
      <c r="C131" s="144" t="str">
        <f>IF($D$2="ET",VLOOKUP(B131,'N0.7_Lookup_References'!$E$13:$K$71,2,FALSE),IF('N2.1_Network_Risk_Summary'!$C$2="GD",VLOOKUP(B131,'N0.7_Lookup_References'!$E$13:$K$73,4,FALSE),IF($D$2="GT",VLOOKUP(B131,'N0.7_Lookup_References'!$E$13:$K$71,6,FALSE),"")))</f>
        <v>No entry required</v>
      </c>
      <c r="D131" s="53" t="s">
        <v>441</v>
      </c>
      <c r="E131" s="289"/>
      <c r="F131" s="247"/>
      <c r="G131" s="247"/>
      <c r="H131" s="247"/>
      <c r="I131" s="247"/>
      <c r="J131" s="247"/>
      <c r="K131" s="247"/>
      <c r="L131" s="247"/>
      <c r="M131" s="247"/>
      <c r="N131" s="290"/>
      <c r="O131" s="289"/>
      <c r="P131" s="247"/>
      <c r="Q131" s="247"/>
      <c r="R131" s="247"/>
      <c r="S131" s="247"/>
      <c r="T131" s="247"/>
      <c r="U131" s="247"/>
      <c r="V131" s="247"/>
      <c r="W131" s="247"/>
      <c r="X131" s="290"/>
      <c r="Y131" s="289"/>
      <c r="Z131" s="247"/>
      <c r="AA131" s="247"/>
      <c r="AB131" s="247"/>
      <c r="AC131" s="247"/>
      <c r="AD131" s="247"/>
      <c r="AE131" s="247"/>
      <c r="AF131" s="247"/>
      <c r="AG131" s="247"/>
      <c r="AH131" s="290"/>
      <c r="AJ131" s="296">
        <f>IF(IFERROR(E131/'N2.3_RIIO3_Risk_And_Volumes'!E68,0)&lt;0,"Error",IFERROR(E131/'N2.3_RIIO3_Risk_And_Volumes'!E68,0))</f>
        <v>0</v>
      </c>
      <c r="AK131" s="172">
        <f>IF(IFERROR(F131/'N2.3_RIIO3_Risk_And_Volumes'!F68,0)&lt;0,"Error",IFERROR(F131/'N2.3_RIIO3_Risk_And_Volumes'!F68,0))</f>
        <v>0</v>
      </c>
      <c r="AL131" s="172">
        <f>IF(IFERROR(G131/'N2.3_RIIO3_Risk_And_Volumes'!G68,0)&lt;0,"Error",IFERROR(G131/'N2.3_RIIO3_Risk_And_Volumes'!G68,0))</f>
        <v>0</v>
      </c>
      <c r="AM131" s="172">
        <f>IF(IFERROR(H131/'N2.3_RIIO3_Risk_And_Volumes'!H68,0)&lt;0,"Error",IFERROR(H131/'N2.3_RIIO3_Risk_And_Volumes'!H68,0))</f>
        <v>0</v>
      </c>
      <c r="AN131" s="172">
        <f>IF(IFERROR(I131/'N2.3_RIIO3_Risk_And_Volumes'!I68,0)&lt;0,"Error",IFERROR(I131/'N2.3_RIIO3_Risk_And_Volumes'!I68,0))</f>
        <v>0</v>
      </c>
      <c r="AO131" s="172">
        <f>IF(IFERROR(J131/'N2.3_RIIO3_Risk_And_Volumes'!J68,0)&lt;0,"Error",IFERROR(J131/'N2.3_RIIO3_Risk_And_Volumes'!J68,0))</f>
        <v>0</v>
      </c>
      <c r="AP131" s="172">
        <f>IF(IFERROR(K131/'N2.3_RIIO3_Risk_And_Volumes'!K68,0)&lt;0,"Error",IFERROR(K131/'N2.3_RIIO3_Risk_And_Volumes'!K68,0))</f>
        <v>0</v>
      </c>
      <c r="AQ131" s="172">
        <f>IF(IFERROR(L131/'N2.3_RIIO3_Risk_And_Volumes'!L68,0)&lt;0,"Error",IFERROR(L131/'N2.3_RIIO3_Risk_And_Volumes'!L68,0))</f>
        <v>0</v>
      </c>
      <c r="AR131" s="172">
        <f>IF(IFERROR(M131/'N2.3_RIIO3_Risk_And_Volumes'!M68,0)&lt;0,"Error",IFERROR(M131/'N2.3_RIIO3_Risk_And_Volumes'!M68,0))</f>
        <v>0</v>
      </c>
      <c r="AS131" s="297">
        <f>IF(IFERROR(N131/'N2.3_RIIO3_Risk_And_Volumes'!N68,0)&lt;0,"Error",IFERROR(N131/'N2.3_RIIO3_Risk_And_Volumes'!N68,0))</f>
        <v>0</v>
      </c>
      <c r="AT131" s="296">
        <f>IF(IFERROR('N2.4_RIIO3_Risk_Comp'!O131/'N2.3_RIIO3_Risk_And_Volumes'!O68,0)&lt;0,"Error",IFERROR('N2.4_RIIO3_Risk_Comp'!O131/'N2.3_RIIO3_Risk_And_Volumes'!O68,0))</f>
        <v>0</v>
      </c>
      <c r="AU131" s="172">
        <f>IF(IFERROR('N2.4_RIIO3_Risk_Comp'!P131/'N2.3_RIIO3_Risk_And_Volumes'!P68,0)&lt;0,"Error",IFERROR('N2.4_RIIO3_Risk_Comp'!P131/'N2.3_RIIO3_Risk_And_Volumes'!P68,0))</f>
        <v>0</v>
      </c>
      <c r="AV131" s="172">
        <f>IF(IFERROR('N2.4_RIIO3_Risk_Comp'!Q131/'N2.3_RIIO3_Risk_And_Volumes'!Q68,0)&lt;0,"Error",IFERROR('N2.4_RIIO3_Risk_Comp'!Q131/'N2.3_RIIO3_Risk_And_Volumes'!Q68,0))</f>
        <v>0</v>
      </c>
      <c r="AW131" s="172">
        <f>IF(IFERROR('N2.4_RIIO3_Risk_Comp'!R131/'N2.3_RIIO3_Risk_And_Volumes'!R68,0)&lt;0,"Error",IFERROR('N2.4_RIIO3_Risk_Comp'!R131/'N2.3_RIIO3_Risk_And_Volumes'!R68,0))</f>
        <v>0</v>
      </c>
      <c r="AX131" s="172">
        <f>IF(IFERROR('N2.4_RIIO3_Risk_Comp'!S131/'N2.3_RIIO3_Risk_And_Volumes'!S68,0)&lt;0,"Error",IFERROR('N2.4_RIIO3_Risk_Comp'!S131/'N2.3_RIIO3_Risk_And_Volumes'!S68,0))</f>
        <v>0</v>
      </c>
      <c r="AY131" s="172">
        <f>IF(IFERROR('N2.4_RIIO3_Risk_Comp'!T131/'N2.3_RIIO3_Risk_And_Volumes'!T68,0)&lt;0,"Error",IFERROR('N2.4_RIIO3_Risk_Comp'!T131/'N2.3_RIIO3_Risk_And_Volumes'!T68,0))</f>
        <v>0</v>
      </c>
      <c r="AZ131" s="172">
        <f>IF(IFERROR('N2.4_RIIO3_Risk_Comp'!U131/'N2.3_RIIO3_Risk_And_Volumes'!U68,0)&lt;0,"Error",IFERROR('N2.4_RIIO3_Risk_Comp'!U131/'N2.3_RIIO3_Risk_And_Volumes'!U68,0))</f>
        <v>0</v>
      </c>
      <c r="BA131" s="172">
        <f>IF(IFERROR('N2.4_RIIO3_Risk_Comp'!V131/'N2.3_RIIO3_Risk_And_Volumes'!V68,0)&lt;0,"Error",IFERROR('N2.4_RIIO3_Risk_Comp'!V131/'N2.3_RIIO3_Risk_And_Volumes'!V68,0))</f>
        <v>0</v>
      </c>
      <c r="BB131" s="172">
        <f>IF(IFERROR('N2.4_RIIO3_Risk_Comp'!W131/'N2.3_RIIO3_Risk_And_Volumes'!W68,0)&lt;0,"Error",IFERROR('N2.4_RIIO3_Risk_Comp'!W131/'N2.3_RIIO3_Risk_And_Volumes'!W68,0))</f>
        <v>0</v>
      </c>
      <c r="BC131" s="303">
        <f>IF(IFERROR('N2.4_RIIO3_Risk_Comp'!X131/'N2.3_RIIO3_Risk_And_Volumes'!X68,0)&lt;0,"Error",IFERROR('N2.4_RIIO3_Risk_Comp'!X131/'N2.3_RIIO3_Risk_And_Volumes'!X68,0))</f>
        <v>0</v>
      </c>
      <c r="BD131" s="296">
        <f>IF(IFERROR('N2.4_RIIO3_Risk_Comp'!Y131/'N2.3_RIIO3_Risk_And_Volumes'!AI68,0)&lt;0,"Error",IFERROR('N2.4_RIIO3_Risk_Comp'!Y131/'N2.3_RIIO3_Risk_And_Volumes'!AI68,0))</f>
        <v>0</v>
      </c>
      <c r="BE131" s="172">
        <f>IF(IFERROR('N2.4_RIIO3_Risk_Comp'!Z131/'N2.3_RIIO3_Risk_And_Volumes'!AJ68,0)&lt;0,"Error",IFERROR('N2.4_RIIO3_Risk_Comp'!Z131/'N2.3_RIIO3_Risk_And_Volumes'!AJ68,0))</f>
        <v>0</v>
      </c>
      <c r="BF131" s="172">
        <f>IF(IFERROR('N2.4_RIIO3_Risk_Comp'!AA131/'N2.3_RIIO3_Risk_And_Volumes'!AK68,0)&lt;0,"Error",IFERROR('N2.4_RIIO3_Risk_Comp'!AA131/'N2.3_RIIO3_Risk_And_Volumes'!AK68,0))</f>
        <v>0</v>
      </c>
      <c r="BG131" s="172">
        <f>IF(IFERROR('N2.4_RIIO3_Risk_Comp'!AB131/'N2.3_RIIO3_Risk_And_Volumes'!AL68,0)&lt;0,"Error",IFERROR('N2.4_RIIO3_Risk_Comp'!AB131/'N2.3_RIIO3_Risk_And_Volumes'!AL68,0))</f>
        <v>0</v>
      </c>
      <c r="BH131" s="172">
        <f>IF(IFERROR('N2.4_RIIO3_Risk_Comp'!AC131/'N2.3_RIIO3_Risk_And_Volumes'!AM68,0)&lt;0,"Error",IFERROR('N2.4_RIIO3_Risk_Comp'!AC131/'N2.3_RIIO3_Risk_And_Volumes'!AM68,0))</f>
        <v>0</v>
      </c>
      <c r="BI131" s="172">
        <f>IF(IFERROR('N2.4_RIIO3_Risk_Comp'!AD131/'N2.3_RIIO3_Risk_And_Volumes'!AN68,0)&lt;0,"Error",IFERROR('N2.4_RIIO3_Risk_Comp'!AD131/'N2.3_RIIO3_Risk_And_Volumes'!AN68,0))</f>
        <v>0</v>
      </c>
      <c r="BJ131" s="172">
        <f>IF(IFERROR('N2.4_RIIO3_Risk_Comp'!AE131/'N2.3_RIIO3_Risk_And_Volumes'!AO68,0)&lt;0,"Error",IFERROR('N2.4_RIIO3_Risk_Comp'!AE131/'N2.3_RIIO3_Risk_And_Volumes'!AO68,0))</f>
        <v>0</v>
      </c>
      <c r="BK131" s="172">
        <f>IF(IFERROR('N2.4_RIIO3_Risk_Comp'!AF131/'N2.3_RIIO3_Risk_And_Volumes'!AP68,0)&lt;0,"Error",IFERROR('N2.4_RIIO3_Risk_Comp'!AF131/'N2.3_RIIO3_Risk_And_Volumes'!AP68,0))</f>
        <v>0</v>
      </c>
      <c r="BL131" s="172">
        <f>IF(IFERROR('N2.4_RIIO3_Risk_Comp'!AG131/'N2.3_RIIO3_Risk_And_Volumes'!AQ68,0)&lt;0,"Error",IFERROR('N2.4_RIIO3_Risk_Comp'!AG131/'N2.3_RIIO3_Risk_And_Volumes'!AQ68,0))</f>
        <v>0</v>
      </c>
      <c r="BM131" s="297">
        <f>IF(IFERROR('N2.4_RIIO3_Risk_Comp'!AH131/'N2.3_RIIO3_Risk_And_Volumes'!AR68,0)&lt;0,"Error",IFERROR('N2.4_RIIO3_Risk_Comp'!AH131/'N2.3_RIIO3_Risk_And_Volumes'!AR68,0))</f>
        <v>0</v>
      </c>
      <c r="BO131" s="63">
        <f t="shared" si="17"/>
        <v>0</v>
      </c>
      <c r="BP131" s="63">
        <f t="shared" si="18"/>
        <v>0</v>
      </c>
      <c r="BQ131" s="63">
        <f t="shared" si="19"/>
        <v>0</v>
      </c>
      <c r="BR131" s="63">
        <f>IF(IFERROR(BO131/'N2.3_RIIO3_Risk_And_Volumes'!BN68,0)&lt;0,"Error",IFERROR(BO131/'N2.3_RIIO3_Risk_And_Volumes'!BN68,0))</f>
        <v>0</v>
      </c>
      <c r="BS131" s="63">
        <f>IF(IFERROR('N2.4_RIIO3_Risk_Comp'!BP131/'N2.3_RIIO3_Risk_And_Volumes'!BP68,0)&lt;0,"Error",IFERROR('N2.4_RIIO3_Risk_Comp'!BP131/'N2.3_RIIO3_Risk_And_Volumes'!BP68,0))</f>
        <v>0</v>
      </c>
      <c r="BT131" s="63">
        <f>IF(IFERROR('N2.4_RIIO3_Risk_Comp'!BQ131/'N2.3_RIIO3_Risk_And_Volumes'!BR68,0)&lt;0,"Error",IFERROR('N2.4_RIIO3_Risk_Comp'!BQ131/'N2.3_RIIO3_Risk_And_Volumes'!BR68,0))</f>
        <v>0</v>
      </c>
    </row>
    <row r="132" spans="1:72" hidden="1">
      <c r="A132" t="s">
        <v>972</v>
      </c>
      <c r="B132" s="108" t="s">
        <v>405</v>
      </c>
      <c r="C132" s="144" t="str">
        <f>IF($D$2="ET",VLOOKUP(B132,'N0.7_Lookup_References'!$E$13:$K$71,2,FALSE),IF('N2.1_Network_Risk_Summary'!$C$2="GD",VLOOKUP(B132,'N0.7_Lookup_References'!$E$13:$K$73,4,FALSE),IF($D$2="GT",VLOOKUP(B132,'N0.7_Lookup_References'!$E$13:$K$71,6,FALSE),"")))</f>
        <v>No entry required</v>
      </c>
      <c r="D132" s="53" t="s">
        <v>441</v>
      </c>
      <c r="E132" s="289"/>
      <c r="F132" s="247"/>
      <c r="G132" s="247"/>
      <c r="H132" s="247"/>
      <c r="I132" s="247"/>
      <c r="J132" s="247"/>
      <c r="K132" s="247"/>
      <c r="L132" s="247"/>
      <c r="M132" s="247"/>
      <c r="N132" s="290"/>
      <c r="O132" s="289"/>
      <c r="P132" s="247"/>
      <c r="Q132" s="247"/>
      <c r="R132" s="247"/>
      <c r="S132" s="247"/>
      <c r="T132" s="247"/>
      <c r="U132" s="247"/>
      <c r="V132" s="247"/>
      <c r="W132" s="247"/>
      <c r="X132" s="290"/>
      <c r="Y132" s="289"/>
      <c r="Z132" s="247"/>
      <c r="AA132" s="247"/>
      <c r="AB132" s="247"/>
      <c r="AC132" s="247"/>
      <c r="AD132" s="247"/>
      <c r="AE132" s="247"/>
      <c r="AF132" s="247"/>
      <c r="AG132" s="247"/>
      <c r="AH132" s="290"/>
      <c r="AJ132" s="296">
        <f>IF(IFERROR(E132/'N2.3_RIIO3_Risk_And_Volumes'!E69,0)&lt;0,"Error",IFERROR(E132/'N2.3_RIIO3_Risk_And_Volumes'!E69,0))</f>
        <v>0</v>
      </c>
      <c r="AK132" s="172">
        <f>IF(IFERROR(F132/'N2.3_RIIO3_Risk_And_Volumes'!F69,0)&lt;0,"Error",IFERROR(F132/'N2.3_RIIO3_Risk_And_Volumes'!F69,0))</f>
        <v>0</v>
      </c>
      <c r="AL132" s="172">
        <f>IF(IFERROR(G132/'N2.3_RIIO3_Risk_And_Volumes'!G69,0)&lt;0,"Error",IFERROR(G132/'N2.3_RIIO3_Risk_And_Volumes'!G69,0))</f>
        <v>0</v>
      </c>
      <c r="AM132" s="172">
        <f>IF(IFERROR(H132/'N2.3_RIIO3_Risk_And_Volumes'!H69,0)&lt;0,"Error",IFERROR(H132/'N2.3_RIIO3_Risk_And_Volumes'!H69,0))</f>
        <v>0</v>
      </c>
      <c r="AN132" s="172">
        <f>IF(IFERROR(I132/'N2.3_RIIO3_Risk_And_Volumes'!I69,0)&lt;0,"Error",IFERROR(I132/'N2.3_RIIO3_Risk_And_Volumes'!I69,0))</f>
        <v>0</v>
      </c>
      <c r="AO132" s="172">
        <f>IF(IFERROR(J132/'N2.3_RIIO3_Risk_And_Volumes'!J69,0)&lt;0,"Error",IFERROR(J132/'N2.3_RIIO3_Risk_And_Volumes'!J69,0))</f>
        <v>0</v>
      </c>
      <c r="AP132" s="172">
        <f>IF(IFERROR(K132/'N2.3_RIIO3_Risk_And_Volumes'!K69,0)&lt;0,"Error",IFERROR(K132/'N2.3_RIIO3_Risk_And_Volumes'!K69,0))</f>
        <v>0</v>
      </c>
      <c r="AQ132" s="172">
        <f>IF(IFERROR(L132/'N2.3_RIIO3_Risk_And_Volumes'!L69,0)&lt;0,"Error",IFERROR(L132/'N2.3_RIIO3_Risk_And_Volumes'!L69,0))</f>
        <v>0</v>
      </c>
      <c r="AR132" s="172">
        <f>IF(IFERROR(M132/'N2.3_RIIO3_Risk_And_Volumes'!M69,0)&lt;0,"Error",IFERROR(M132/'N2.3_RIIO3_Risk_And_Volumes'!M69,0))</f>
        <v>0</v>
      </c>
      <c r="AS132" s="297">
        <f>IF(IFERROR(N132/'N2.3_RIIO3_Risk_And_Volumes'!N69,0)&lt;0,"Error",IFERROR(N132/'N2.3_RIIO3_Risk_And_Volumes'!N69,0))</f>
        <v>0</v>
      </c>
      <c r="AT132" s="296">
        <f>IF(IFERROR('N2.4_RIIO3_Risk_Comp'!O132/'N2.3_RIIO3_Risk_And_Volumes'!O69,0)&lt;0,"Error",IFERROR('N2.4_RIIO3_Risk_Comp'!O132/'N2.3_RIIO3_Risk_And_Volumes'!O69,0))</f>
        <v>0</v>
      </c>
      <c r="AU132" s="172">
        <f>IF(IFERROR('N2.4_RIIO3_Risk_Comp'!P132/'N2.3_RIIO3_Risk_And_Volumes'!P69,0)&lt;0,"Error",IFERROR('N2.4_RIIO3_Risk_Comp'!P132/'N2.3_RIIO3_Risk_And_Volumes'!P69,0))</f>
        <v>0</v>
      </c>
      <c r="AV132" s="172">
        <f>IF(IFERROR('N2.4_RIIO3_Risk_Comp'!Q132/'N2.3_RIIO3_Risk_And_Volumes'!Q69,0)&lt;0,"Error",IFERROR('N2.4_RIIO3_Risk_Comp'!Q132/'N2.3_RIIO3_Risk_And_Volumes'!Q69,0))</f>
        <v>0</v>
      </c>
      <c r="AW132" s="172">
        <f>IF(IFERROR('N2.4_RIIO3_Risk_Comp'!R132/'N2.3_RIIO3_Risk_And_Volumes'!R69,0)&lt;0,"Error",IFERROR('N2.4_RIIO3_Risk_Comp'!R132/'N2.3_RIIO3_Risk_And_Volumes'!R69,0))</f>
        <v>0</v>
      </c>
      <c r="AX132" s="172">
        <f>IF(IFERROR('N2.4_RIIO3_Risk_Comp'!S132/'N2.3_RIIO3_Risk_And_Volumes'!S69,0)&lt;0,"Error",IFERROR('N2.4_RIIO3_Risk_Comp'!S132/'N2.3_RIIO3_Risk_And_Volumes'!S69,0))</f>
        <v>0</v>
      </c>
      <c r="AY132" s="172">
        <f>IF(IFERROR('N2.4_RIIO3_Risk_Comp'!T132/'N2.3_RIIO3_Risk_And_Volumes'!T69,0)&lt;0,"Error",IFERROR('N2.4_RIIO3_Risk_Comp'!T132/'N2.3_RIIO3_Risk_And_Volumes'!T69,0))</f>
        <v>0</v>
      </c>
      <c r="AZ132" s="172">
        <f>IF(IFERROR('N2.4_RIIO3_Risk_Comp'!U132/'N2.3_RIIO3_Risk_And_Volumes'!U69,0)&lt;0,"Error",IFERROR('N2.4_RIIO3_Risk_Comp'!U132/'N2.3_RIIO3_Risk_And_Volumes'!U69,0))</f>
        <v>0</v>
      </c>
      <c r="BA132" s="172">
        <f>IF(IFERROR('N2.4_RIIO3_Risk_Comp'!V132/'N2.3_RIIO3_Risk_And_Volumes'!V69,0)&lt;0,"Error",IFERROR('N2.4_RIIO3_Risk_Comp'!V132/'N2.3_RIIO3_Risk_And_Volumes'!V69,0))</f>
        <v>0</v>
      </c>
      <c r="BB132" s="172">
        <f>IF(IFERROR('N2.4_RIIO3_Risk_Comp'!W132/'N2.3_RIIO3_Risk_And_Volumes'!W69,0)&lt;0,"Error",IFERROR('N2.4_RIIO3_Risk_Comp'!W132/'N2.3_RIIO3_Risk_And_Volumes'!W69,0))</f>
        <v>0</v>
      </c>
      <c r="BC132" s="303">
        <f>IF(IFERROR('N2.4_RIIO3_Risk_Comp'!X132/'N2.3_RIIO3_Risk_And_Volumes'!X69,0)&lt;0,"Error",IFERROR('N2.4_RIIO3_Risk_Comp'!X132/'N2.3_RIIO3_Risk_And_Volumes'!X69,0))</f>
        <v>0</v>
      </c>
      <c r="BD132" s="296">
        <f>IF(IFERROR('N2.4_RIIO3_Risk_Comp'!Y132/'N2.3_RIIO3_Risk_And_Volumes'!AI69,0)&lt;0,"Error",IFERROR('N2.4_RIIO3_Risk_Comp'!Y132/'N2.3_RIIO3_Risk_And_Volumes'!AI69,0))</f>
        <v>0</v>
      </c>
      <c r="BE132" s="172">
        <f>IF(IFERROR('N2.4_RIIO3_Risk_Comp'!Z132/'N2.3_RIIO3_Risk_And_Volumes'!AJ69,0)&lt;0,"Error",IFERROR('N2.4_RIIO3_Risk_Comp'!Z132/'N2.3_RIIO3_Risk_And_Volumes'!AJ69,0))</f>
        <v>0</v>
      </c>
      <c r="BF132" s="172">
        <f>IF(IFERROR('N2.4_RIIO3_Risk_Comp'!AA132/'N2.3_RIIO3_Risk_And_Volumes'!AK69,0)&lt;0,"Error",IFERROR('N2.4_RIIO3_Risk_Comp'!AA132/'N2.3_RIIO3_Risk_And_Volumes'!AK69,0))</f>
        <v>0</v>
      </c>
      <c r="BG132" s="172">
        <f>IF(IFERROR('N2.4_RIIO3_Risk_Comp'!AB132/'N2.3_RIIO3_Risk_And_Volumes'!AL69,0)&lt;0,"Error",IFERROR('N2.4_RIIO3_Risk_Comp'!AB132/'N2.3_RIIO3_Risk_And_Volumes'!AL69,0))</f>
        <v>0</v>
      </c>
      <c r="BH132" s="172">
        <f>IF(IFERROR('N2.4_RIIO3_Risk_Comp'!AC132/'N2.3_RIIO3_Risk_And_Volumes'!AM69,0)&lt;0,"Error",IFERROR('N2.4_RIIO3_Risk_Comp'!AC132/'N2.3_RIIO3_Risk_And_Volumes'!AM69,0))</f>
        <v>0</v>
      </c>
      <c r="BI132" s="172">
        <f>IF(IFERROR('N2.4_RIIO3_Risk_Comp'!AD132/'N2.3_RIIO3_Risk_And_Volumes'!AN69,0)&lt;0,"Error",IFERROR('N2.4_RIIO3_Risk_Comp'!AD132/'N2.3_RIIO3_Risk_And_Volumes'!AN69,0))</f>
        <v>0</v>
      </c>
      <c r="BJ132" s="172">
        <f>IF(IFERROR('N2.4_RIIO3_Risk_Comp'!AE132/'N2.3_RIIO3_Risk_And_Volumes'!AO69,0)&lt;0,"Error",IFERROR('N2.4_RIIO3_Risk_Comp'!AE132/'N2.3_RIIO3_Risk_And_Volumes'!AO69,0))</f>
        <v>0</v>
      </c>
      <c r="BK132" s="172">
        <f>IF(IFERROR('N2.4_RIIO3_Risk_Comp'!AF132/'N2.3_RIIO3_Risk_And_Volumes'!AP69,0)&lt;0,"Error",IFERROR('N2.4_RIIO3_Risk_Comp'!AF132/'N2.3_RIIO3_Risk_And_Volumes'!AP69,0))</f>
        <v>0</v>
      </c>
      <c r="BL132" s="172">
        <f>IF(IFERROR('N2.4_RIIO3_Risk_Comp'!AG132/'N2.3_RIIO3_Risk_And_Volumes'!AQ69,0)&lt;0,"Error",IFERROR('N2.4_RIIO3_Risk_Comp'!AG132/'N2.3_RIIO3_Risk_And_Volumes'!AQ69,0))</f>
        <v>0</v>
      </c>
      <c r="BM132" s="297">
        <f>IF(IFERROR('N2.4_RIIO3_Risk_Comp'!AH132/'N2.3_RIIO3_Risk_And_Volumes'!AR69,0)&lt;0,"Error",IFERROR('N2.4_RIIO3_Risk_Comp'!AH132/'N2.3_RIIO3_Risk_And_Volumes'!AR69,0))</f>
        <v>0</v>
      </c>
      <c r="BO132" s="63">
        <f t="shared" si="17"/>
        <v>0</v>
      </c>
      <c r="BP132" s="63">
        <f t="shared" si="18"/>
        <v>0</v>
      </c>
      <c r="BQ132" s="63">
        <f t="shared" si="19"/>
        <v>0</v>
      </c>
      <c r="BR132" s="63">
        <f>IF(IFERROR(BO132/'N2.3_RIIO3_Risk_And_Volumes'!BN69,0)&lt;0,"Error",IFERROR(BO132/'N2.3_RIIO3_Risk_And_Volumes'!BN69,0))</f>
        <v>0</v>
      </c>
      <c r="BS132" s="63">
        <f>IF(IFERROR('N2.4_RIIO3_Risk_Comp'!BP132/'N2.3_RIIO3_Risk_And_Volumes'!BP69,0)&lt;0,"Error",IFERROR('N2.4_RIIO3_Risk_Comp'!BP132/'N2.3_RIIO3_Risk_And_Volumes'!BP69,0))</f>
        <v>0</v>
      </c>
      <c r="BT132" s="63">
        <f>IF(IFERROR('N2.4_RIIO3_Risk_Comp'!BQ132/'N2.3_RIIO3_Risk_And_Volumes'!BR69,0)&lt;0,"Error",IFERROR('N2.4_RIIO3_Risk_Comp'!BQ132/'N2.3_RIIO3_Risk_And_Volumes'!BR69,0))</f>
        <v>0</v>
      </c>
    </row>
    <row r="133" spans="1:72" hidden="1">
      <c r="A133" t="s">
        <v>972</v>
      </c>
      <c r="B133" s="108" t="s">
        <v>407</v>
      </c>
      <c r="C133" s="144" t="str">
        <f>IF($D$2="ET",VLOOKUP(B133,'N0.7_Lookup_References'!$E$13:$K$71,2,FALSE),IF('N2.1_Network_Risk_Summary'!$C$2="GD",VLOOKUP(B133,'N0.7_Lookup_References'!$E$13:$K$73,4,FALSE),IF($D$2="GT",VLOOKUP(B133,'N0.7_Lookup_References'!$E$13:$K$71,6,FALSE),"")))</f>
        <v>No entry required</v>
      </c>
      <c r="D133" s="53" t="s">
        <v>441</v>
      </c>
      <c r="E133" s="289"/>
      <c r="F133" s="247"/>
      <c r="G133" s="247"/>
      <c r="H133" s="247"/>
      <c r="I133" s="247"/>
      <c r="J133" s="247"/>
      <c r="K133" s="247"/>
      <c r="L133" s="247"/>
      <c r="M133" s="247"/>
      <c r="N133" s="290"/>
      <c r="O133" s="289"/>
      <c r="P133" s="247"/>
      <c r="Q133" s="247"/>
      <c r="R133" s="247"/>
      <c r="S133" s="247"/>
      <c r="T133" s="247"/>
      <c r="U133" s="247"/>
      <c r="V133" s="247"/>
      <c r="W133" s="247"/>
      <c r="X133" s="290"/>
      <c r="Y133" s="289"/>
      <c r="Z133" s="247"/>
      <c r="AA133" s="247"/>
      <c r="AB133" s="247"/>
      <c r="AC133" s="247"/>
      <c r="AD133" s="247"/>
      <c r="AE133" s="247"/>
      <c r="AF133" s="247"/>
      <c r="AG133" s="247"/>
      <c r="AH133" s="290"/>
      <c r="AJ133" s="296">
        <f>IF(IFERROR(E133/'N2.3_RIIO3_Risk_And_Volumes'!E70,0)&lt;0,"Error",IFERROR(E133/'N2.3_RIIO3_Risk_And_Volumes'!E70,0))</f>
        <v>0</v>
      </c>
      <c r="AK133" s="172">
        <f>IF(IFERROR(F133/'N2.3_RIIO3_Risk_And_Volumes'!F70,0)&lt;0,"Error",IFERROR(F133/'N2.3_RIIO3_Risk_And_Volumes'!F70,0))</f>
        <v>0</v>
      </c>
      <c r="AL133" s="172">
        <f>IF(IFERROR(G133/'N2.3_RIIO3_Risk_And_Volumes'!G70,0)&lt;0,"Error",IFERROR(G133/'N2.3_RIIO3_Risk_And_Volumes'!G70,0))</f>
        <v>0</v>
      </c>
      <c r="AM133" s="172">
        <f>IF(IFERROR(H133/'N2.3_RIIO3_Risk_And_Volumes'!H70,0)&lt;0,"Error",IFERROR(H133/'N2.3_RIIO3_Risk_And_Volumes'!H70,0))</f>
        <v>0</v>
      </c>
      <c r="AN133" s="172">
        <f>IF(IFERROR(I133/'N2.3_RIIO3_Risk_And_Volumes'!I70,0)&lt;0,"Error",IFERROR(I133/'N2.3_RIIO3_Risk_And_Volumes'!I70,0))</f>
        <v>0</v>
      </c>
      <c r="AO133" s="172">
        <f>IF(IFERROR(J133/'N2.3_RIIO3_Risk_And_Volumes'!J70,0)&lt;0,"Error",IFERROR(J133/'N2.3_RIIO3_Risk_And_Volumes'!J70,0))</f>
        <v>0</v>
      </c>
      <c r="AP133" s="172">
        <f>IF(IFERROR(K133/'N2.3_RIIO3_Risk_And_Volumes'!K70,0)&lt;0,"Error",IFERROR(K133/'N2.3_RIIO3_Risk_And_Volumes'!K70,0))</f>
        <v>0</v>
      </c>
      <c r="AQ133" s="172">
        <f>IF(IFERROR(L133/'N2.3_RIIO3_Risk_And_Volumes'!L70,0)&lt;0,"Error",IFERROR(L133/'N2.3_RIIO3_Risk_And_Volumes'!L70,0))</f>
        <v>0</v>
      </c>
      <c r="AR133" s="172">
        <f>IF(IFERROR(M133/'N2.3_RIIO3_Risk_And_Volumes'!M70,0)&lt;0,"Error",IFERROR(M133/'N2.3_RIIO3_Risk_And_Volumes'!M70,0))</f>
        <v>0</v>
      </c>
      <c r="AS133" s="297">
        <f>IF(IFERROR(N133/'N2.3_RIIO3_Risk_And_Volumes'!N70,0)&lt;0,"Error",IFERROR(N133/'N2.3_RIIO3_Risk_And_Volumes'!N70,0))</f>
        <v>0</v>
      </c>
      <c r="AT133" s="296">
        <f>IF(IFERROR('N2.4_RIIO3_Risk_Comp'!O133/'N2.3_RIIO3_Risk_And_Volumes'!O70,0)&lt;0,"Error",IFERROR('N2.4_RIIO3_Risk_Comp'!O133/'N2.3_RIIO3_Risk_And_Volumes'!O70,0))</f>
        <v>0</v>
      </c>
      <c r="AU133" s="172">
        <f>IF(IFERROR('N2.4_RIIO3_Risk_Comp'!P133/'N2.3_RIIO3_Risk_And_Volumes'!P70,0)&lt;0,"Error",IFERROR('N2.4_RIIO3_Risk_Comp'!P133/'N2.3_RIIO3_Risk_And_Volumes'!P70,0))</f>
        <v>0</v>
      </c>
      <c r="AV133" s="172">
        <f>IF(IFERROR('N2.4_RIIO3_Risk_Comp'!Q133/'N2.3_RIIO3_Risk_And_Volumes'!Q70,0)&lt;0,"Error",IFERROR('N2.4_RIIO3_Risk_Comp'!Q133/'N2.3_RIIO3_Risk_And_Volumes'!Q70,0))</f>
        <v>0</v>
      </c>
      <c r="AW133" s="172">
        <f>IF(IFERROR('N2.4_RIIO3_Risk_Comp'!R133/'N2.3_RIIO3_Risk_And_Volumes'!R70,0)&lt;0,"Error",IFERROR('N2.4_RIIO3_Risk_Comp'!R133/'N2.3_RIIO3_Risk_And_Volumes'!R70,0))</f>
        <v>0</v>
      </c>
      <c r="AX133" s="172">
        <f>IF(IFERROR('N2.4_RIIO3_Risk_Comp'!S133/'N2.3_RIIO3_Risk_And_Volumes'!S70,0)&lt;0,"Error",IFERROR('N2.4_RIIO3_Risk_Comp'!S133/'N2.3_RIIO3_Risk_And_Volumes'!S70,0))</f>
        <v>0</v>
      </c>
      <c r="AY133" s="172">
        <f>IF(IFERROR('N2.4_RIIO3_Risk_Comp'!T133/'N2.3_RIIO3_Risk_And_Volumes'!T70,0)&lt;0,"Error",IFERROR('N2.4_RIIO3_Risk_Comp'!T133/'N2.3_RIIO3_Risk_And_Volumes'!T70,0))</f>
        <v>0</v>
      </c>
      <c r="AZ133" s="172">
        <f>IF(IFERROR('N2.4_RIIO3_Risk_Comp'!U133/'N2.3_RIIO3_Risk_And_Volumes'!U70,0)&lt;0,"Error",IFERROR('N2.4_RIIO3_Risk_Comp'!U133/'N2.3_RIIO3_Risk_And_Volumes'!U70,0))</f>
        <v>0</v>
      </c>
      <c r="BA133" s="172">
        <f>IF(IFERROR('N2.4_RIIO3_Risk_Comp'!V133/'N2.3_RIIO3_Risk_And_Volumes'!V70,0)&lt;0,"Error",IFERROR('N2.4_RIIO3_Risk_Comp'!V133/'N2.3_RIIO3_Risk_And_Volumes'!V70,0))</f>
        <v>0</v>
      </c>
      <c r="BB133" s="172">
        <f>IF(IFERROR('N2.4_RIIO3_Risk_Comp'!W133/'N2.3_RIIO3_Risk_And_Volumes'!W70,0)&lt;0,"Error",IFERROR('N2.4_RIIO3_Risk_Comp'!W133/'N2.3_RIIO3_Risk_And_Volumes'!W70,0))</f>
        <v>0</v>
      </c>
      <c r="BC133" s="303">
        <f>IF(IFERROR('N2.4_RIIO3_Risk_Comp'!X133/'N2.3_RIIO3_Risk_And_Volumes'!X70,0)&lt;0,"Error",IFERROR('N2.4_RIIO3_Risk_Comp'!X133/'N2.3_RIIO3_Risk_And_Volumes'!X70,0))</f>
        <v>0</v>
      </c>
      <c r="BD133" s="296">
        <f>IF(IFERROR('N2.4_RIIO3_Risk_Comp'!Y133/'N2.3_RIIO3_Risk_And_Volumes'!AI70,0)&lt;0,"Error",IFERROR('N2.4_RIIO3_Risk_Comp'!Y133/'N2.3_RIIO3_Risk_And_Volumes'!AI70,0))</f>
        <v>0</v>
      </c>
      <c r="BE133" s="172">
        <f>IF(IFERROR('N2.4_RIIO3_Risk_Comp'!Z133/'N2.3_RIIO3_Risk_And_Volumes'!AJ70,0)&lt;0,"Error",IFERROR('N2.4_RIIO3_Risk_Comp'!Z133/'N2.3_RIIO3_Risk_And_Volumes'!AJ70,0))</f>
        <v>0</v>
      </c>
      <c r="BF133" s="172">
        <f>IF(IFERROR('N2.4_RIIO3_Risk_Comp'!AA133/'N2.3_RIIO3_Risk_And_Volumes'!AK70,0)&lt;0,"Error",IFERROR('N2.4_RIIO3_Risk_Comp'!AA133/'N2.3_RIIO3_Risk_And_Volumes'!AK70,0))</f>
        <v>0</v>
      </c>
      <c r="BG133" s="172">
        <f>IF(IFERROR('N2.4_RIIO3_Risk_Comp'!AB133/'N2.3_RIIO3_Risk_And_Volumes'!AL70,0)&lt;0,"Error",IFERROR('N2.4_RIIO3_Risk_Comp'!AB133/'N2.3_RIIO3_Risk_And_Volumes'!AL70,0))</f>
        <v>0</v>
      </c>
      <c r="BH133" s="172">
        <f>IF(IFERROR('N2.4_RIIO3_Risk_Comp'!AC133/'N2.3_RIIO3_Risk_And_Volumes'!AM70,0)&lt;0,"Error",IFERROR('N2.4_RIIO3_Risk_Comp'!AC133/'N2.3_RIIO3_Risk_And_Volumes'!AM70,0))</f>
        <v>0</v>
      </c>
      <c r="BI133" s="172">
        <f>IF(IFERROR('N2.4_RIIO3_Risk_Comp'!AD133/'N2.3_RIIO3_Risk_And_Volumes'!AN70,0)&lt;0,"Error",IFERROR('N2.4_RIIO3_Risk_Comp'!AD133/'N2.3_RIIO3_Risk_And_Volumes'!AN70,0))</f>
        <v>0</v>
      </c>
      <c r="BJ133" s="172">
        <f>IF(IFERROR('N2.4_RIIO3_Risk_Comp'!AE133/'N2.3_RIIO3_Risk_And_Volumes'!AO70,0)&lt;0,"Error",IFERROR('N2.4_RIIO3_Risk_Comp'!AE133/'N2.3_RIIO3_Risk_And_Volumes'!AO70,0))</f>
        <v>0</v>
      </c>
      <c r="BK133" s="172">
        <f>IF(IFERROR('N2.4_RIIO3_Risk_Comp'!AF133/'N2.3_RIIO3_Risk_And_Volumes'!AP70,0)&lt;0,"Error",IFERROR('N2.4_RIIO3_Risk_Comp'!AF133/'N2.3_RIIO3_Risk_And_Volumes'!AP70,0))</f>
        <v>0</v>
      </c>
      <c r="BL133" s="172">
        <f>IF(IFERROR('N2.4_RIIO3_Risk_Comp'!AG133/'N2.3_RIIO3_Risk_And_Volumes'!AQ70,0)&lt;0,"Error",IFERROR('N2.4_RIIO3_Risk_Comp'!AG133/'N2.3_RIIO3_Risk_And_Volumes'!AQ70,0))</f>
        <v>0</v>
      </c>
      <c r="BM133" s="297">
        <f>IF(IFERROR('N2.4_RIIO3_Risk_Comp'!AH133/'N2.3_RIIO3_Risk_And_Volumes'!AR70,0)&lt;0,"Error",IFERROR('N2.4_RIIO3_Risk_Comp'!AH133/'N2.3_RIIO3_Risk_And_Volumes'!AR70,0))</f>
        <v>0</v>
      </c>
      <c r="BO133" s="63">
        <f t="shared" si="17"/>
        <v>0</v>
      </c>
      <c r="BP133" s="63">
        <f t="shared" si="18"/>
        <v>0</v>
      </c>
      <c r="BQ133" s="63">
        <f t="shared" si="19"/>
        <v>0</v>
      </c>
      <c r="BR133" s="63">
        <f>IF(IFERROR(BO133/'N2.3_RIIO3_Risk_And_Volumes'!BN70,0)&lt;0,"Error",IFERROR(BO133/'N2.3_RIIO3_Risk_And_Volumes'!BN70,0))</f>
        <v>0</v>
      </c>
      <c r="BS133" s="63">
        <f>IF(IFERROR('N2.4_RIIO3_Risk_Comp'!BP133/'N2.3_RIIO3_Risk_And_Volumes'!BP70,0)&lt;0,"Error",IFERROR('N2.4_RIIO3_Risk_Comp'!BP133/'N2.3_RIIO3_Risk_And_Volumes'!BP70,0))</f>
        <v>0</v>
      </c>
      <c r="BT133" s="63">
        <f>IF(IFERROR('N2.4_RIIO3_Risk_Comp'!BQ133/'N2.3_RIIO3_Risk_And_Volumes'!BR70,0)&lt;0,"Error",IFERROR('N2.4_RIIO3_Risk_Comp'!BQ133/'N2.3_RIIO3_Risk_And_Volumes'!BR70,0))</f>
        <v>0</v>
      </c>
    </row>
    <row r="134" spans="1:72" hidden="1">
      <c r="A134" t="s">
        <v>972</v>
      </c>
      <c r="B134" s="108" t="s">
        <v>409</v>
      </c>
      <c r="C134" s="144" t="str">
        <f>IF($D$2="ET",VLOOKUP(B134,'N0.7_Lookup_References'!$E$13:$K$71,2,FALSE),IF('N2.1_Network_Risk_Summary'!$C$2="GD",VLOOKUP(B134,'N0.7_Lookup_References'!$E$13:$K$73,4,FALSE),IF($D$2="GT",VLOOKUP(B134,'N0.7_Lookup_References'!$E$13:$K$71,6,FALSE),"")))</f>
        <v>No entry required</v>
      </c>
      <c r="D134" s="53" t="s">
        <v>441</v>
      </c>
      <c r="E134" s="289"/>
      <c r="F134" s="247"/>
      <c r="G134" s="247"/>
      <c r="H134" s="247"/>
      <c r="I134" s="247"/>
      <c r="J134" s="247"/>
      <c r="K134" s="247"/>
      <c r="L134" s="247"/>
      <c r="M134" s="247"/>
      <c r="N134" s="290"/>
      <c r="O134" s="289"/>
      <c r="P134" s="247"/>
      <c r="Q134" s="247"/>
      <c r="R134" s="247"/>
      <c r="S134" s="247"/>
      <c r="T134" s="247"/>
      <c r="U134" s="247"/>
      <c r="V134" s="247"/>
      <c r="W134" s="247"/>
      <c r="X134" s="290"/>
      <c r="Y134" s="289"/>
      <c r="Z134" s="247"/>
      <c r="AA134" s="247"/>
      <c r="AB134" s="247"/>
      <c r="AC134" s="247"/>
      <c r="AD134" s="247"/>
      <c r="AE134" s="247"/>
      <c r="AF134" s="247"/>
      <c r="AG134" s="247"/>
      <c r="AH134" s="290"/>
      <c r="AJ134" s="296">
        <f>IF(IFERROR(E134/'N2.3_RIIO3_Risk_And_Volumes'!E71,0)&lt;0,"Error",IFERROR(E134/'N2.3_RIIO3_Risk_And_Volumes'!E71,0))</f>
        <v>0</v>
      </c>
      <c r="AK134" s="172">
        <f>IF(IFERROR(F134/'N2.3_RIIO3_Risk_And_Volumes'!F71,0)&lt;0,"Error",IFERROR(F134/'N2.3_RIIO3_Risk_And_Volumes'!F71,0))</f>
        <v>0</v>
      </c>
      <c r="AL134" s="172">
        <f>IF(IFERROR(G134/'N2.3_RIIO3_Risk_And_Volumes'!G71,0)&lt;0,"Error",IFERROR(G134/'N2.3_RIIO3_Risk_And_Volumes'!G71,0))</f>
        <v>0</v>
      </c>
      <c r="AM134" s="172">
        <f>IF(IFERROR(H134/'N2.3_RIIO3_Risk_And_Volumes'!H71,0)&lt;0,"Error",IFERROR(H134/'N2.3_RIIO3_Risk_And_Volumes'!H71,0))</f>
        <v>0</v>
      </c>
      <c r="AN134" s="172">
        <f>IF(IFERROR(I134/'N2.3_RIIO3_Risk_And_Volumes'!I71,0)&lt;0,"Error",IFERROR(I134/'N2.3_RIIO3_Risk_And_Volumes'!I71,0))</f>
        <v>0</v>
      </c>
      <c r="AO134" s="172">
        <f>IF(IFERROR(J134/'N2.3_RIIO3_Risk_And_Volumes'!J71,0)&lt;0,"Error",IFERROR(J134/'N2.3_RIIO3_Risk_And_Volumes'!J71,0))</f>
        <v>0</v>
      </c>
      <c r="AP134" s="172">
        <f>IF(IFERROR(K134/'N2.3_RIIO3_Risk_And_Volumes'!K71,0)&lt;0,"Error",IFERROR(K134/'N2.3_RIIO3_Risk_And_Volumes'!K71,0))</f>
        <v>0</v>
      </c>
      <c r="AQ134" s="172">
        <f>IF(IFERROR(L134/'N2.3_RIIO3_Risk_And_Volumes'!L71,0)&lt;0,"Error",IFERROR(L134/'N2.3_RIIO3_Risk_And_Volumes'!L71,0))</f>
        <v>0</v>
      </c>
      <c r="AR134" s="172">
        <f>IF(IFERROR(M134/'N2.3_RIIO3_Risk_And_Volumes'!M71,0)&lt;0,"Error",IFERROR(M134/'N2.3_RIIO3_Risk_And_Volumes'!M71,0))</f>
        <v>0</v>
      </c>
      <c r="AS134" s="297">
        <f>IF(IFERROR(N134/'N2.3_RIIO3_Risk_And_Volumes'!N71,0)&lt;0,"Error",IFERROR(N134/'N2.3_RIIO3_Risk_And_Volumes'!N71,0))</f>
        <v>0</v>
      </c>
      <c r="AT134" s="296">
        <f>IF(IFERROR('N2.4_RIIO3_Risk_Comp'!O134/'N2.3_RIIO3_Risk_And_Volumes'!O71,0)&lt;0,"Error",IFERROR('N2.4_RIIO3_Risk_Comp'!O134/'N2.3_RIIO3_Risk_And_Volumes'!O71,0))</f>
        <v>0</v>
      </c>
      <c r="AU134" s="172">
        <f>IF(IFERROR('N2.4_RIIO3_Risk_Comp'!P134/'N2.3_RIIO3_Risk_And_Volumes'!P71,0)&lt;0,"Error",IFERROR('N2.4_RIIO3_Risk_Comp'!P134/'N2.3_RIIO3_Risk_And_Volumes'!P71,0))</f>
        <v>0</v>
      </c>
      <c r="AV134" s="172">
        <f>IF(IFERROR('N2.4_RIIO3_Risk_Comp'!Q134/'N2.3_RIIO3_Risk_And_Volumes'!Q71,0)&lt;0,"Error",IFERROR('N2.4_RIIO3_Risk_Comp'!Q134/'N2.3_RIIO3_Risk_And_Volumes'!Q71,0))</f>
        <v>0</v>
      </c>
      <c r="AW134" s="172">
        <f>IF(IFERROR('N2.4_RIIO3_Risk_Comp'!R134/'N2.3_RIIO3_Risk_And_Volumes'!R71,0)&lt;0,"Error",IFERROR('N2.4_RIIO3_Risk_Comp'!R134/'N2.3_RIIO3_Risk_And_Volumes'!R71,0))</f>
        <v>0</v>
      </c>
      <c r="AX134" s="172">
        <f>IF(IFERROR('N2.4_RIIO3_Risk_Comp'!S134/'N2.3_RIIO3_Risk_And_Volumes'!S71,0)&lt;0,"Error",IFERROR('N2.4_RIIO3_Risk_Comp'!S134/'N2.3_RIIO3_Risk_And_Volumes'!S71,0))</f>
        <v>0</v>
      </c>
      <c r="AY134" s="172">
        <f>IF(IFERROR('N2.4_RIIO3_Risk_Comp'!T134/'N2.3_RIIO3_Risk_And_Volumes'!T71,0)&lt;0,"Error",IFERROR('N2.4_RIIO3_Risk_Comp'!T134/'N2.3_RIIO3_Risk_And_Volumes'!T71,0))</f>
        <v>0</v>
      </c>
      <c r="AZ134" s="172">
        <f>IF(IFERROR('N2.4_RIIO3_Risk_Comp'!U134/'N2.3_RIIO3_Risk_And_Volumes'!U71,0)&lt;0,"Error",IFERROR('N2.4_RIIO3_Risk_Comp'!U134/'N2.3_RIIO3_Risk_And_Volumes'!U71,0))</f>
        <v>0</v>
      </c>
      <c r="BA134" s="172">
        <f>IF(IFERROR('N2.4_RIIO3_Risk_Comp'!V134/'N2.3_RIIO3_Risk_And_Volumes'!V71,0)&lt;0,"Error",IFERROR('N2.4_RIIO3_Risk_Comp'!V134/'N2.3_RIIO3_Risk_And_Volumes'!V71,0))</f>
        <v>0</v>
      </c>
      <c r="BB134" s="172">
        <f>IF(IFERROR('N2.4_RIIO3_Risk_Comp'!W134/'N2.3_RIIO3_Risk_And_Volumes'!W71,0)&lt;0,"Error",IFERROR('N2.4_RIIO3_Risk_Comp'!W134/'N2.3_RIIO3_Risk_And_Volumes'!W71,0))</f>
        <v>0</v>
      </c>
      <c r="BC134" s="303">
        <f>IF(IFERROR('N2.4_RIIO3_Risk_Comp'!X134/'N2.3_RIIO3_Risk_And_Volumes'!X71,0)&lt;0,"Error",IFERROR('N2.4_RIIO3_Risk_Comp'!X134/'N2.3_RIIO3_Risk_And_Volumes'!X71,0))</f>
        <v>0</v>
      </c>
      <c r="BD134" s="296">
        <f>IF(IFERROR('N2.4_RIIO3_Risk_Comp'!Y134/'N2.3_RIIO3_Risk_And_Volumes'!AI71,0)&lt;0,"Error",IFERROR('N2.4_RIIO3_Risk_Comp'!Y134/'N2.3_RIIO3_Risk_And_Volumes'!AI71,0))</f>
        <v>0</v>
      </c>
      <c r="BE134" s="172">
        <f>IF(IFERROR('N2.4_RIIO3_Risk_Comp'!Z134/'N2.3_RIIO3_Risk_And_Volumes'!AJ71,0)&lt;0,"Error",IFERROR('N2.4_RIIO3_Risk_Comp'!Z134/'N2.3_RIIO3_Risk_And_Volumes'!AJ71,0))</f>
        <v>0</v>
      </c>
      <c r="BF134" s="172">
        <f>IF(IFERROR('N2.4_RIIO3_Risk_Comp'!AA134/'N2.3_RIIO3_Risk_And_Volumes'!AK71,0)&lt;0,"Error",IFERROR('N2.4_RIIO3_Risk_Comp'!AA134/'N2.3_RIIO3_Risk_And_Volumes'!AK71,0))</f>
        <v>0</v>
      </c>
      <c r="BG134" s="172">
        <f>IF(IFERROR('N2.4_RIIO3_Risk_Comp'!AB134/'N2.3_RIIO3_Risk_And_Volumes'!AL71,0)&lt;0,"Error",IFERROR('N2.4_RIIO3_Risk_Comp'!AB134/'N2.3_RIIO3_Risk_And_Volumes'!AL71,0))</f>
        <v>0</v>
      </c>
      <c r="BH134" s="172">
        <f>IF(IFERROR('N2.4_RIIO3_Risk_Comp'!AC134/'N2.3_RIIO3_Risk_And_Volumes'!AM71,0)&lt;0,"Error",IFERROR('N2.4_RIIO3_Risk_Comp'!AC134/'N2.3_RIIO3_Risk_And_Volumes'!AM71,0))</f>
        <v>0</v>
      </c>
      <c r="BI134" s="172">
        <f>IF(IFERROR('N2.4_RIIO3_Risk_Comp'!AD134/'N2.3_RIIO3_Risk_And_Volumes'!AN71,0)&lt;0,"Error",IFERROR('N2.4_RIIO3_Risk_Comp'!AD134/'N2.3_RIIO3_Risk_And_Volumes'!AN71,0))</f>
        <v>0</v>
      </c>
      <c r="BJ134" s="172">
        <f>IF(IFERROR('N2.4_RIIO3_Risk_Comp'!AE134/'N2.3_RIIO3_Risk_And_Volumes'!AO71,0)&lt;0,"Error",IFERROR('N2.4_RIIO3_Risk_Comp'!AE134/'N2.3_RIIO3_Risk_And_Volumes'!AO71,0))</f>
        <v>0</v>
      </c>
      <c r="BK134" s="172">
        <f>IF(IFERROR('N2.4_RIIO3_Risk_Comp'!AF134/'N2.3_RIIO3_Risk_And_Volumes'!AP71,0)&lt;0,"Error",IFERROR('N2.4_RIIO3_Risk_Comp'!AF134/'N2.3_RIIO3_Risk_And_Volumes'!AP71,0))</f>
        <v>0</v>
      </c>
      <c r="BL134" s="172">
        <f>IF(IFERROR('N2.4_RIIO3_Risk_Comp'!AG134/'N2.3_RIIO3_Risk_And_Volumes'!AQ71,0)&lt;0,"Error",IFERROR('N2.4_RIIO3_Risk_Comp'!AG134/'N2.3_RIIO3_Risk_And_Volumes'!AQ71,0))</f>
        <v>0</v>
      </c>
      <c r="BM134" s="297">
        <f>IF(IFERROR('N2.4_RIIO3_Risk_Comp'!AH134/'N2.3_RIIO3_Risk_And_Volumes'!AR71,0)&lt;0,"Error",IFERROR('N2.4_RIIO3_Risk_Comp'!AH134/'N2.3_RIIO3_Risk_And_Volumes'!AR71,0))</f>
        <v>0</v>
      </c>
      <c r="BO134" s="63">
        <f t="shared" si="17"/>
        <v>0</v>
      </c>
      <c r="BP134" s="63">
        <f t="shared" si="18"/>
        <v>0</v>
      </c>
      <c r="BQ134" s="63">
        <f t="shared" si="19"/>
        <v>0</v>
      </c>
      <c r="BR134" s="63">
        <f>IF(IFERROR(BO134/'N2.3_RIIO3_Risk_And_Volumes'!BN71,0)&lt;0,"Error",IFERROR(BO134/'N2.3_RIIO3_Risk_And_Volumes'!BN71,0))</f>
        <v>0</v>
      </c>
      <c r="BS134" s="63">
        <f>IF(IFERROR('N2.4_RIIO3_Risk_Comp'!BP134/'N2.3_RIIO3_Risk_And_Volumes'!BP71,0)&lt;0,"Error",IFERROR('N2.4_RIIO3_Risk_Comp'!BP134/'N2.3_RIIO3_Risk_And_Volumes'!BP71,0))</f>
        <v>0</v>
      </c>
      <c r="BT134" s="63">
        <f>IF(IFERROR('N2.4_RIIO3_Risk_Comp'!BQ134/'N2.3_RIIO3_Risk_And_Volumes'!BR71,0)&lt;0,"Error",IFERROR('N2.4_RIIO3_Risk_Comp'!BQ134/'N2.3_RIIO3_Risk_And_Volumes'!BR71,0))</f>
        <v>0</v>
      </c>
    </row>
    <row r="135" spans="1:72" hidden="1">
      <c r="A135" t="s">
        <v>972</v>
      </c>
      <c r="B135" s="108" t="s">
        <v>411</v>
      </c>
      <c r="C135" s="144" t="str">
        <f>IF($D$2="ET",VLOOKUP(B135,'N0.7_Lookup_References'!$E$13:$K$71,2,FALSE),IF('N2.1_Network_Risk_Summary'!$C$2="GD",VLOOKUP(B135,'N0.7_Lookup_References'!$E$13:$K$73,4,FALSE),IF($D$2="GT",VLOOKUP(B135,'N0.7_Lookup_References'!$E$13:$K$71,6,FALSE),"")))</f>
        <v>No entry required</v>
      </c>
      <c r="D135" s="53" t="s">
        <v>441</v>
      </c>
      <c r="E135" s="289"/>
      <c r="F135" s="247"/>
      <c r="G135" s="247"/>
      <c r="H135" s="247"/>
      <c r="I135" s="247"/>
      <c r="J135" s="247"/>
      <c r="K135" s="247"/>
      <c r="L135" s="247"/>
      <c r="M135" s="247"/>
      <c r="N135" s="290"/>
      <c r="O135" s="289"/>
      <c r="P135" s="247"/>
      <c r="Q135" s="247"/>
      <c r="R135" s="247"/>
      <c r="S135" s="247"/>
      <c r="T135" s="247"/>
      <c r="U135" s="247"/>
      <c r="V135" s="247"/>
      <c r="W135" s="247"/>
      <c r="X135" s="290"/>
      <c r="Y135" s="289"/>
      <c r="Z135" s="247"/>
      <c r="AA135" s="247"/>
      <c r="AB135" s="247"/>
      <c r="AC135" s="247"/>
      <c r="AD135" s="247"/>
      <c r="AE135" s="247"/>
      <c r="AF135" s="247"/>
      <c r="AG135" s="247"/>
      <c r="AH135" s="290"/>
      <c r="AJ135" s="296">
        <f>IF(IFERROR(E135/'N2.3_RIIO3_Risk_And_Volumes'!E72,0)&lt;0,"Error",IFERROR(E135/'N2.3_RIIO3_Risk_And_Volumes'!E72,0))</f>
        <v>0</v>
      </c>
      <c r="AK135" s="172">
        <f>IF(IFERROR(F135/'N2.3_RIIO3_Risk_And_Volumes'!F72,0)&lt;0,"Error",IFERROR(F135/'N2.3_RIIO3_Risk_And_Volumes'!F72,0))</f>
        <v>0</v>
      </c>
      <c r="AL135" s="172">
        <f>IF(IFERROR(G135/'N2.3_RIIO3_Risk_And_Volumes'!G72,0)&lt;0,"Error",IFERROR(G135/'N2.3_RIIO3_Risk_And_Volumes'!G72,0))</f>
        <v>0</v>
      </c>
      <c r="AM135" s="172">
        <f>IF(IFERROR(H135/'N2.3_RIIO3_Risk_And_Volumes'!H72,0)&lt;0,"Error",IFERROR(H135/'N2.3_RIIO3_Risk_And_Volumes'!H72,0))</f>
        <v>0</v>
      </c>
      <c r="AN135" s="172">
        <f>IF(IFERROR(I135/'N2.3_RIIO3_Risk_And_Volumes'!I72,0)&lt;0,"Error",IFERROR(I135/'N2.3_RIIO3_Risk_And_Volumes'!I72,0))</f>
        <v>0</v>
      </c>
      <c r="AO135" s="172">
        <f>IF(IFERROR(J135/'N2.3_RIIO3_Risk_And_Volumes'!J72,0)&lt;0,"Error",IFERROR(J135/'N2.3_RIIO3_Risk_And_Volumes'!J72,0))</f>
        <v>0</v>
      </c>
      <c r="AP135" s="172">
        <f>IF(IFERROR(K135/'N2.3_RIIO3_Risk_And_Volumes'!K72,0)&lt;0,"Error",IFERROR(K135/'N2.3_RIIO3_Risk_And_Volumes'!K72,0))</f>
        <v>0</v>
      </c>
      <c r="AQ135" s="172">
        <f>IF(IFERROR(L135/'N2.3_RIIO3_Risk_And_Volumes'!L72,0)&lt;0,"Error",IFERROR(L135/'N2.3_RIIO3_Risk_And_Volumes'!L72,0))</f>
        <v>0</v>
      </c>
      <c r="AR135" s="172">
        <f>IF(IFERROR(M135/'N2.3_RIIO3_Risk_And_Volumes'!M72,0)&lt;0,"Error",IFERROR(M135/'N2.3_RIIO3_Risk_And_Volumes'!M72,0))</f>
        <v>0</v>
      </c>
      <c r="AS135" s="297">
        <f>IF(IFERROR(N135/'N2.3_RIIO3_Risk_And_Volumes'!N72,0)&lt;0,"Error",IFERROR(N135/'N2.3_RIIO3_Risk_And_Volumes'!N72,0))</f>
        <v>0</v>
      </c>
      <c r="AT135" s="296">
        <f>IF(IFERROR('N2.4_RIIO3_Risk_Comp'!O135/'N2.3_RIIO3_Risk_And_Volumes'!O72,0)&lt;0,"Error",IFERROR('N2.4_RIIO3_Risk_Comp'!O135/'N2.3_RIIO3_Risk_And_Volumes'!O72,0))</f>
        <v>0</v>
      </c>
      <c r="AU135" s="172">
        <f>IF(IFERROR('N2.4_RIIO3_Risk_Comp'!P135/'N2.3_RIIO3_Risk_And_Volumes'!P72,0)&lt;0,"Error",IFERROR('N2.4_RIIO3_Risk_Comp'!P135/'N2.3_RIIO3_Risk_And_Volumes'!P72,0))</f>
        <v>0</v>
      </c>
      <c r="AV135" s="172">
        <f>IF(IFERROR('N2.4_RIIO3_Risk_Comp'!Q135/'N2.3_RIIO3_Risk_And_Volumes'!Q72,0)&lt;0,"Error",IFERROR('N2.4_RIIO3_Risk_Comp'!Q135/'N2.3_RIIO3_Risk_And_Volumes'!Q72,0))</f>
        <v>0</v>
      </c>
      <c r="AW135" s="172">
        <f>IF(IFERROR('N2.4_RIIO3_Risk_Comp'!R135/'N2.3_RIIO3_Risk_And_Volumes'!R72,0)&lt;0,"Error",IFERROR('N2.4_RIIO3_Risk_Comp'!R135/'N2.3_RIIO3_Risk_And_Volumes'!R72,0))</f>
        <v>0</v>
      </c>
      <c r="AX135" s="172">
        <f>IF(IFERROR('N2.4_RIIO3_Risk_Comp'!S135/'N2.3_RIIO3_Risk_And_Volumes'!S72,0)&lt;0,"Error",IFERROR('N2.4_RIIO3_Risk_Comp'!S135/'N2.3_RIIO3_Risk_And_Volumes'!S72,0))</f>
        <v>0</v>
      </c>
      <c r="AY135" s="172">
        <f>IF(IFERROR('N2.4_RIIO3_Risk_Comp'!T135/'N2.3_RIIO3_Risk_And_Volumes'!T72,0)&lt;0,"Error",IFERROR('N2.4_RIIO3_Risk_Comp'!T135/'N2.3_RIIO3_Risk_And_Volumes'!T72,0))</f>
        <v>0</v>
      </c>
      <c r="AZ135" s="172">
        <f>IF(IFERROR('N2.4_RIIO3_Risk_Comp'!U135/'N2.3_RIIO3_Risk_And_Volumes'!U72,0)&lt;0,"Error",IFERROR('N2.4_RIIO3_Risk_Comp'!U135/'N2.3_RIIO3_Risk_And_Volumes'!U72,0))</f>
        <v>0</v>
      </c>
      <c r="BA135" s="172">
        <f>IF(IFERROR('N2.4_RIIO3_Risk_Comp'!V135/'N2.3_RIIO3_Risk_And_Volumes'!V72,0)&lt;0,"Error",IFERROR('N2.4_RIIO3_Risk_Comp'!V135/'N2.3_RIIO3_Risk_And_Volumes'!V72,0))</f>
        <v>0</v>
      </c>
      <c r="BB135" s="172">
        <f>IF(IFERROR('N2.4_RIIO3_Risk_Comp'!W135/'N2.3_RIIO3_Risk_And_Volumes'!W72,0)&lt;0,"Error",IFERROR('N2.4_RIIO3_Risk_Comp'!W135/'N2.3_RIIO3_Risk_And_Volumes'!W72,0))</f>
        <v>0</v>
      </c>
      <c r="BC135" s="303">
        <f>IF(IFERROR('N2.4_RIIO3_Risk_Comp'!X135/'N2.3_RIIO3_Risk_And_Volumes'!X72,0)&lt;0,"Error",IFERROR('N2.4_RIIO3_Risk_Comp'!X135/'N2.3_RIIO3_Risk_And_Volumes'!X72,0))</f>
        <v>0</v>
      </c>
      <c r="BD135" s="296">
        <f>IF(IFERROR('N2.4_RIIO3_Risk_Comp'!Y135/'N2.3_RIIO3_Risk_And_Volumes'!AI72,0)&lt;0,"Error",IFERROR('N2.4_RIIO3_Risk_Comp'!Y135/'N2.3_RIIO3_Risk_And_Volumes'!AI72,0))</f>
        <v>0</v>
      </c>
      <c r="BE135" s="172">
        <f>IF(IFERROR('N2.4_RIIO3_Risk_Comp'!Z135/'N2.3_RIIO3_Risk_And_Volumes'!AJ72,0)&lt;0,"Error",IFERROR('N2.4_RIIO3_Risk_Comp'!Z135/'N2.3_RIIO3_Risk_And_Volumes'!AJ72,0))</f>
        <v>0</v>
      </c>
      <c r="BF135" s="172">
        <f>IF(IFERROR('N2.4_RIIO3_Risk_Comp'!AA135/'N2.3_RIIO3_Risk_And_Volumes'!AK72,0)&lt;0,"Error",IFERROR('N2.4_RIIO3_Risk_Comp'!AA135/'N2.3_RIIO3_Risk_And_Volumes'!AK72,0))</f>
        <v>0</v>
      </c>
      <c r="BG135" s="172">
        <f>IF(IFERROR('N2.4_RIIO3_Risk_Comp'!AB135/'N2.3_RIIO3_Risk_And_Volumes'!AL72,0)&lt;0,"Error",IFERROR('N2.4_RIIO3_Risk_Comp'!AB135/'N2.3_RIIO3_Risk_And_Volumes'!AL72,0))</f>
        <v>0</v>
      </c>
      <c r="BH135" s="172">
        <f>IF(IFERROR('N2.4_RIIO3_Risk_Comp'!AC135/'N2.3_RIIO3_Risk_And_Volumes'!AM72,0)&lt;0,"Error",IFERROR('N2.4_RIIO3_Risk_Comp'!AC135/'N2.3_RIIO3_Risk_And_Volumes'!AM72,0))</f>
        <v>0</v>
      </c>
      <c r="BI135" s="172">
        <f>IF(IFERROR('N2.4_RIIO3_Risk_Comp'!AD135/'N2.3_RIIO3_Risk_And_Volumes'!AN72,0)&lt;0,"Error",IFERROR('N2.4_RIIO3_Risk_Comp'!AD135/'N2.3_RIIO3_Risk_And_Volumes'!AN72,0))</f>
        <v>0</v>
      </c>
      <c r="BJ135" s="172">
        <f>IF(IFERROR('N2.4_RIIO3_Risk_Comp'!AE135/'N2.3_RIIO3_Risk_And_Volumes'!AO72,0)&lt;0,"Error",IFERROR('N2.4_RIIO3_Risk_Comp'!AE135/'N2.3_RIIO3_Risk_And_Volumes'!AO72,0))</f>
        <v>0</v>
      </c>
      <c r="BK135" s="172">
        <f>IF(IFERROR('N2.4_RIIO3_Risk_Comp'!AF135/'N2.3_RIIO3_Risk_And_Volumes'!AP72,0)&lt;0,"Error",IFERROR('N2.4_RIIO3_Risk_Comp'!AF135/'N2.3_RIIO3_Risk_And_Volumes'!AP72,0))</f>
        <v>0</v>
      </c>
      <c r="BL135" s="172">
        <f>IF(IFERROR('N2.4_RIIO3_Risk_Comp'!AG135/'N2.3_RIIO3_Risk_And_Volumes'!AQ72,0)&lt;0,"Error",IFERROR('N2.4_RIIO3_Risk_Comp'!AG135/'N2.3_RIIO3_Risk_And_Volumes'!AQ72,0))</f>
        <v>0</v>
      </c>
      <c r="BM135" s="297">
        <f>IF(IFERROR('N2.4_RIIO3_Risk_Comp'!AH135/'N2.3_RIIO3_Risk_And_Volumes'!AR72,0)&lt;0,"Error",IFERROR('N2.4_RIIO3_Risk_Comp'!AH135/'N2.3_RIIO3_Risk_And_Volumes'!AR72,0))</f>
        <v>0</v>
      </c>
      <c r="BO135" s="63">
        <f t="shared" si="17"/>
        <v>0</v>
      </c>
      <c r="BP135" s="63">
        <f t="shared" si="18"/>
        <v>0</v>
      </c>
      <c r="BQ135" s="63">
        <f t="shared" si="19"/>
        <v>0</v>
      </c>
      <c r="BR135" s="63">
        <f>IF(IFERROR(BO135/'N2.3_RIIO3_Risk_And_Volumes'!BN72,0)&lt;0,"Error",IFERROR(BO135/'N2.3_RIIO3_Risk_And_Volumes'!BN72,0))</f>
        <v>0</v>
      </c>
      <c r="BS135" s="63">
        <f>IF(IFERROR('N2.4_RIIO3_Risk_Comp'!BP135/'N2.3_RIIO3_Risk_And_Volumes'!BP72,0)&lt;0,"Error",IFERROR('N2.4_RIIO3_Risk_Comp'!BP135/'N2.3_RIIO3_Risk_And_Volumes'!BP72,0))</f>
        <v>0</v>
      </c>
      <c r="BT135" s="63">
        <f>IF(IFERROR('N2.4_RIIO3_Risk_Comp'!BQ135/'N2.3_RIIO3_Risk_And_Volumes'!BR72,0)&lt;0,"Error",IFERROR('N2.4_RIIO3_Risk_Comp'!BQ135/'N2.3_RIIO3_Risk_And_Volumes'!BR72,0))</f>
        <v>0</v>
      </c>
    </row>
    <row r="136" spans="1:72" hidden="1">
      <c r="A136" t="s">
        <v>972</v>
      </c>
      <c r="B136" s="108" t="s">
        <v>413</v>
      </c>
      <c r="C136" s="144" t="str">
        <f>IF($D$2="ET",VLOOKUP(B136,'N0.7_Lookup_References'!$E$13:$K$71,2,FALSE),IF('N2.1_Network_Risk_Summary'!$C$2="GD",VLOOKUP(B136,'N0.7_Lookup_References'!$E$13:$K$73,4,FALSE),IF($D$2="GT",VLOOKUP(B136,'N0.7_Lookup_References'!$E$13:$K$71,6,FALSE),"")))</f>
        <v>No entry required</v>
      </c>
      <c r="D136" s="53" t="s">
        <v>441</v>
      </c>
      <c r="E136" s="289"/>
      <c r="F136" s="247"/>
      <c r="G136" s="247"/>
      <c r="H136" s="247"/>
      <c r="I136" s="247"/>
      <c r="J136" s="247"/>
      <c r="K136" s="247"/>
      <c r="L136" s="247"/>
      <c r="M136" s="247"/>
      <c r="N136" s="290"/>
      <c r="O136" s="289"/>
      <c r="P136" s="247"/>
      <c r="Q136" s="247"/>
      <c r="R136" s="247"/>
      <c r="S136" s="247"/>
      <c r="T136" s="247"/>
      <c r="U136" s="247"/>
      <c r="V136" s="247"/>
      <c r="W136" s="247"/>
      <c r="X136" s="290"/>
      <c r="Y136" s="289"/>
      <c r="Z136" s="247"/>
      <c r="AA136" s="247"/>
      <c r="AB136" s="247"/>
      <c r="AC136" s="247"/>
      <c r="AD136" s="247"/>
      <c r="AE136" s="247"/>
      <c r="AF136" s="247"/>
      <c r="AG136" s="247"/>
      <c r="AH136" s="290"/>
      <c r="AJ136" s="296">
        <f>IF(IFERROR(E136/'N2.3_RIIO3_Risk_And_Volumes'!E73,0)&lt;0,"Error",IFERROR(E136/'N2.3_RIIO3_Risk_And_Volumes'!E73,0))</f>
        <v>0</v>
      </c>
      <c r="AK136" s="172">
        <f>IF(IFERROR(F136/'N2.3_RIIO3_Risk_And_Volumes'!F73,0)&lt;0,"Error",IFERROR(F136/'N2.3_RIIO3_Risk_And_Volumes'!F73,0))</f>
        <v>0</v>
      </c>
      <c r="AL136" s="172">
        <f>IF(IFERROR(G136/'N2.3_RIIO3_Risk_And_Volumes'!G73,0)&lt;0,"Error",IFERROR(G136/'N2.3_RIIO3_Risk_And_Volumes'!G73,0))</f>
        <v>0</v>
      </c>
      <c r="AM136" s="172">
        <f>IF(IFERROR(H136/'N2.3_RIIO3_Risk_And_Volumes'!H73,0)&lt;0,"Error",IFERROR(H136/'N2.3_RIIO3_Risk_And_Volumes'!H73,0))</f>
        <v>0</v>
      </c>
      <c r="AN136" s="172">
        <f>IF(IFERROR(I136/'N2.3_RIIO3_Risk_And_Volumes'!I73,0)&lt;0,"Error",IFERROR(I136/'N2.3_RIIO3_Risk_And_Volumes'!I73,0))</f>
        <v>0</v>
      </c>
      <c r="AO136" s="172">
        <f>IF(IFERROR(J136/'N2.3_RIIO3_Risk_And_Volumes'!J73,0)&lt;0,"Error",IFERROR(J136/'N2.3_RIIO3_Risk_And_Volumes'!J73,0))</f>
        <v>0</v>
      </c>
      <c r="AP136" s="172">
        <f>IF(IFERROR(K136/'N2.3_RIIO3_Risk_And_Volumes'!K73,0)&lt;0,"Error",IFERROR(K136/'N2.3_RIIO3_Risk_And_Volumes'!K73,0))</f>
        <v>0</v>
      </c>
      <c r="AQ136" s="172">
        <f>IF(IFERROR(L136/'N2.3_RIIO3_Risk_And_Volumes'!L73,0)&lt;0,"Error",IFERROR(L136/'N2.3_RIIO3_Risk_And_Volumes'!L73,0))</f>
        <v>0</v>
      </c>
      <c r="AR136" s="172">
        <f>IF(IFERROR(M136/'N2.3_RIIO3_Risk_And_Volumes'!M73,0)&lt;0,"Error",IFERROR(M136/'N2.3_RIIO3_Risk_And_Volumes'!M73,0))</f>
        <v>0</v>
      </c>
      <c r="AS136" s="297">
        <f>IF(IFERROR(N136/'N2.3_RIIO3_Risk_And_Volumes'!N73,0)&lt;0,"Error",IFERROR(N136/'N2.3_RIIO3_Risk_And_Volumes'!N73,0))</f>
        <v>0</v>
      </c>
      <c r="AT136" s="296">
        <f>IF(IFERROR('N2.4_RIIO3_Risk_Comp'!O136/'N2.3_RIIO3_Risk_And_Volumes'!O73,0)&lt;0,"Error",IFERROR('N2.4_RIIO3_Risk_Comp'!O136/'N2.3_RIIO3_Risk_And_Volumes'!O73,0))</f>
        <v>0</v>
      </c>
      <c r="AU136" s="172">
        <f>IF(IFERROR('N2.4_RIIO3_Risk_Comp'!P136/'N2.3_RIIO3_Risk_And_Volumes'!P73,0)&lt;0,"Error",IFERROR('N2.4_RIIO3_Risk_Comp'!P136/'N2.3_RIIO3_Risk_And_Volumes'!P73,0))</f>
        <v>0</v>
      </c>
      <c r="AV136" s="172">
        <f>IF(IFERROR('N2.4_RIIO3_Risk_Comp'!Q136/'N2.3_RIIO3_Risk_And_Volumes'!Q73,0)&lt;0,"Error",IFERROR('N2.4_RIIO3_Risk_Comp'!Q136/'N2.3_RIIO3_Risk_And_Volumes'!Q73,0))</f>
        <v>0</v>
      </c>
      <c r="AW136" s="172">
        <f>IF(IFERROR('N2.4_RIIO3_Risk_Comp'!R136/'N2.3_RIIO3_Risk_And_Volumes'!R73,0)&lt;0,"Error",IFERROR('N2.4_RIIO3_Risk_Comp'!R136/'N2.3_RIIO3_Risk_And_Volumes'!R73,0))</f>
        <v>0</v>
      </c>
      <c r="AX136" s="172">
        <f>IF(IFERROR('N2.4_RIIO3_Risk_Comp'!S136/'N2.3_RIIO3_Risk_And_Volumes'!S73,0)&lt;0,"Error",IFERROR('N2.4_RIIO3_Risk_Comp'!S136/'N2.3_RIIO3_Risk_And_Volumes'!S73,0))</f>
        <v>0</v>
      </c>
      <c r="AY136" s="172">
        <f>IF(IFERROR('N2.4_RIIO3_Risk_Comp'!T136/'N2.3_RIIO3_Risk_And_Volumes'!T73,0)&lt;0,"Error",IFERROR('N2.4_RIIO3_Risk_Comp'!T136/'N2.3_RIIO3_Risk_And_Volumes'!T73,0))</f>
        <v>0</v>
      </c>
      <c r="AZ136" s="172">
        <f>IF(IFERROR('N2.4_RIIO3_Risk_Comp'!U136/'N2.3_RIIO3_Risk_And_Volumes'!U73,0)&lt;0,"Error",IFERROR('N2.4_RIIO3_Risk_Comp'!U136/'N2.3_RIIO3_Risk_And_Volumes'!U73,0))</f>
        <v>0</v>
      </c>
      <c r="BA136" s="172">
        <f>IF(IFERROR('N2.4_RIIO3_Risk_Comp'!V136/'N2.3_RIIO3_Risk_And_Volumes'!V73,0)&lt;0,"Error",IFERROR('N2.4_RIIO3_Risk_Comp'!V136/'N2.3_RIIO3_Risk_And_Volumes'!V73,0))</f>
        <v>0</v>
      </c>
      <c r="BB136" s="172">
        <f>IF(IFERROR('N2.4_RIIO3_Risk_Comp'!W136/'N2.3_RIIO3_Risk_And_Volumes'!W73,0)&lt;0,"Error",IFERROR('N2.4_RIIO3_Risk_Comp'!W136/'N2.3_RIIO3_Risk_And_Volumes'!W73,0))</f>
        <v>0</v>
      </c>
      <c r="BC136" s="303">
        <f>IF(IFERROR('N2.4_RIIO3_Risk_Comp'!X136/'N2.3_RIIO3_Risk_And_Volumes'!X73,0)&lt;0,"Error",IFERROR('N2.4_RIIO3_Risk_Comp'!X136/'N2.3_RIIO3_Risk_And_Volumes'!X73,0))</f>
        <v>0</v>
      </c>
      <c r="BD136" s="296">
        <f>IF(IFERROR('N2.4_RIIO3_Risk_Comp'!Y136/'N2.3_RIIO3_Risk_And_Volumes'!AI73,0)&lt;0,"Error",IFERROR('N2.4_RIIO3_Risk_Comp'!Y136/'N2.3_RIIO3_Risk_And_Volumes'!AI73,0))</f>
        <v>0</v>
      </c>
      <c r="BE136" s="172">
        <f>IF(IFERROR('N2.4_RIIO3_Risk_Comp'!Z136/'N2.3_RIIO3_Risk_And_Volumes'!AJ73,0)&lt;0,"Error",IFERROR('N2.4_RIIO3_Risk_Comp'!Z136/'N2.3_RIIO3_Risk_And_Volumes'!AJ73,0))</f>
        <v>0</v>
      </c>
      <c r="BF136" s="172">
        <f>IF(IFERROR('N2.4_RIIO3_Risk_Comp'!AA136/'N2.3_RIIO3_Risk_And_Volumes'!AK73,0)&lt;0,"Error",IFERROR('N2.4_RIIO3_Risk_Comp'!AA136/'N2.3_RIIO3_Risk_And_Volumes'!AK73,0))</f>
        <v>0</v>
      </c>
      <c r="BG136" s="172">
        <f>IF(IFERROR('N2.4_RIIO3_Risk_Comp'!AB136/'N2.3_RIIO3_Risk_And_Volumes'!AL73,0)&lt;0,"Error",IFERROR('N2.4_RIIO3_Risk_Comp'!AB136/'N2.3_RIIO3_Risk_And_Volumes'!AL73,0))</f>
        <v>0</v>
      </c>
      <c r="BH136" s="172">
        <f>IF(IFERROR('N2.4_RIIO3_Risk_Comp'!AC136/'N2.3_RIIO3_Risk_And_Volumes'!AM73,0)&lt;0,"Error",IFERROR('N2.4_RIIO3_Risk_Comp'!AC136/'N2.3_RIIO3_Risk_And_Volumes'!AM73,0))</f>
        <v>0</v>
      </c>
      <c r="BI136" s="172">
        <f>IF(IFERROR('N2.4_RIIO3_Risk_Comp'!AD136/'N2.3_RIIO3_Risk_And_Volumes'!AN73,0)&lt;0,"Error",IFERROR('N2.4_RIIO3_Risk_Comp'!AD136/'N2.3_RIIO3_Risk_And_Volumes'!AN73,0))</f>
        <v>0</v>
      </c>
      <c r="BJ136" s="172">
        <f>IF(IFERROR('N2.4_RIIO3_Risk_Comp'!AE136/'N2.3_RIIO3_Risk_And_Volumes'!AO73,0)&lt;0,"Error",IFERROR('N2.4_RIIO3_Risk_Comp'!AE136/'N2.3_RIIO3_Risk_And_Volumes'!AO73,0))</f>
        <v>0</v>
      </c>
      <c r="BK136" s="172">
        <f>IF(IFERROR('N2.4_RIIO3_Risk_Comp'!AF136/'N2.3_RIIO3_Risk_And_Volumes'!AP73,0)&lt;0,"Error",IFERROR('N2.4_RIIO3_Risk_Comp'!AF136/'N2.3_RIIO3_Risk_And_Volumes'!AP73,0))</f>
        <v>0</v>
      </c>
      <c r="BL136" s="172">
        <f>IF(IFERROR('N2.4_RIIO3_Risk_Comp'!AG136/'N2.3_RIIO3_Risk_And_Volumes'!AQ73,0)&lt;0,"Error",IFERROR('N2.4_RIIO3_Risk_Comp'!AG136/'N2.3_RIIO3_Risk_And_Volumes'!AQ73,0))</f>
        <v>0</v>
      </c>
      <c r="BM136" s="297">
        <f>IF(IFERROR('N2.4_RIIO3_Risk_Comp'!AH136/'N2.3_RIIO3_Risk_And_Volumes'!AR73,0)&lt;0,"Error",IFERROR('N2.4_RIIO3_Risk_Comp'!AH136/'N2.3_RIIO3_Risk_And_Volumes'!AR73,0))</f>
        <v>0</v>
      </c>
      <c r="BO136" s="63">
        <f t="shared" si="17"/>
        <v>0</v>
      </c>
      <c r="BP136" s="63">
        <f t="shared" si="18"/>
        <v>0</v>
      </c>
      <c r="BQ136" s="63">
        <f t="shared" si="19"/>
        <v>0</v>
      </c>
      <c r="BR136" s="63">
        <f>IF(IFERROR(BO136/'N2.3_RIIO3_Risk_And_Volumes'!BN73,0)&lt;0,"Error",IFERROR(BO136/'N2.3_RIIO3_Risk_And_Volumes'!BN73,0))</f>
        <v>0</v>
      </c>
      <c r="BS136" s="63">
        <f>IF(IFERROR('N2.4_RIIO3_Risk_Comp'!BP136/'N2.3_RIIO3_Risk_And_Volumes'!BP73,0)&lt;0,"Error",IFERROR('N2.4_RIIO3_Risk_Comp'!BP136/'N2.3_RIIO3_Risk_And_Volumes'!BP73,0))</f>
        <v>0</v>
      </c>
      <c r="BT136" s="63">
        <f>IF(IFERROR('N2.4_RIIO3_Risk_Comp'!BQ136/'N2.3_RIIO3_Risk_And_Volumes'!BR73,0)&lt;0,"Error",IFERROR('N2.4_RIIO3_Risk_Comp'!BQ136/'N2.3_RIIO3_Risk_And_Volumes'!BR73,0))</f>
        <v>0</v>
      </c>
    </row>
    <row r="137" spans="1:72" ht="15" hidden="1" thickBot="1">
      <c r="A137" t="s">
        <v>972</v>
      </c>
      <c r="B137" s="108" t="s">
        <v>415</v>
      </c>
      <c r="C137" s="144" t="str">
        <f>IF($D$2="ET",VLOOKUP(B137,'N0.7_Lookup_References'!$E$13:$K$71,2,FALSE),IF('N2.1_Network_Risk_Summary'!$C$2="GD",VLOOKUP(B137,'N0.7_Lookup_References'!$E$13:$K$73,4,FALSE),IF($D$2="GT",VLOOKUP(B137,'N0.7_Lookup_References'!$E$13:$K$71,6,FALSE),"")))</f>
        <v>No entry required</v>
      </c>
      <c r="D137" s="53" t="s">
        <v>441</v>
      </c>
      <c r="E137" s="289"/>
      <c r="F137" s="247"/>
      <c r="G137" s="247"/>
      <c r="H137" s="247"/>
      <c r="I137" s="247"/>
      <c r="J137" s="247"/>
      <c r="K137" s="247"/>
      <c r="L137" s="247"/>
      <c r="M137" s="247"/>
      <c r="N137" s="290"/>
      <c r="O137" s="289"/>
      <c r="P137" s="247"/>
      <c r="Q137" s="247"/>
      <c r="R137" s="247"/>
      <c r="S137" s="247"/>
      <c r="T137" s="247"/>
      <c r="U137" s="247"/>
      <c r="V137" s="247"/>
      <c r="W137" s="247"/>
      <c r="X137" s="290"/>
      <c r="Y137" s="289"/>
      <c r="Z137" s="247"/>
      <c r="AA137" s="247"/>
      <c r="AB137" s="247"/>
      <c r="AC137" s="247"/>
      <c r="AD137" s="247"/>
      <c r="AE137" s="247"/>
      <c r="AF137" s="247"/>
      <c r="AG137" s="247"/>
      <c r="AH137" s="290"/>
      <c r="AJ137" s="296">
        <f>IF(IFERROR(E137/'N2.3_RIIO3_Risk_And_Volumes'!E74,0)&lt;0,"Error",IFERROR(E137/'N2.3_RIIO3_Risk_And_Volumes'!E74,0))</f>
        <v>0</v>
      </c>
      <c r="AK137" s="172">
        <f>IF(IFERROR(F137/'N2.3_RIIO3_Risk_And_Volumes'!F74,0)&lt;0,"Error",IFERROR(F137/'N2.3_RIIO3_Risk_And_Volumes'!F74,0))</f>
        <v>0</v>
      </c>
      <c r="AL137" s="172">
        <f>IF(IFERROR(G137/'N2.3_RIIO3_Risk_And_Volumes'!G74,0)&lt;0,"Error",IFERROR(G137/'N2.3_RIIO3_Risk_And_Volumes'!G74,0))</f>
        <v>0</v>
      </c>
      <c r="AM137" s="172">
        <f>IF(IFERROR(H137/'N2.3_RIIO3_Risk_And_Volumes'!H74,0)&lt;0,"Error",IFERROR(H137/'N2.3_RIIO3_Risk_And_Volumes'!H74,0))</f>
        <v>0</v>
      </c>
      <c r="AN137" s="172">
        <f>IF(IFERROR(I137/'N2.3_RIIO3_Risk_And_Volumes'!I74,0)&lt;0,"Error",IFERROR(I137/'N2.3_RIIO3_Risk_And_Volumes'!I74,0))</f>
        <v>0</v>
      </c>
      <c r="AO137" s="172">
        <f>IF(IFERROR(J137/'N2.3_RIIO3_Risk_And_Volumes'!J74,0)&lt;0,"Error",IFERROR(J137/'N2.3_RIIO3_Risk_And_Volumes'!J74,0))</f>
        <v>0</v>
      </c>
      <c r="AP137" s="172">
        <f>IF(IFERROR(K137/'N2.3_RIIO3_Risk_And_Volumes'!K74,0)&lt;0,"Error",IFERROR(K137/'N2.3_RIIO3_Risk_And_Volumes'!K74,0))</f>
        <v>0</v>
      </c>
      <c r="AQ137" s="172">
        <f>IF(IFERROR(L137/'N2.3_RIIO3_Risk_And_Volumes'!L74,0)&lt;0,"Error",IFERROR(L137/'N2.3_RIIO3_Risk_And_Volumes'!L74,0))</f>
        <v>0</v>
      </c>
      <c r="AR137" s="172">
        <f>IF(IFERROR(M137/'N2.3_RIIO3_Risk_And_Volumes'!M74,0)&lt;0,"Error",IFERROR(M137/'N2.3_RIIO3_Risk_And_Volumes'!M74,0))</f>
        <v>0</v>
      </c>
      <c r="AS137" s="297">
        <f>IF(IFERROR(N137/'N2.3_RIIO3_Risk_And_Volumes'!N74,0)&lt;0,"Error",IFERROR(N137/'N2.3_RIIO3_Risk_And_Volumes'!N74,0))</f>
        <v>0</v>
      </c>
      <c r="AT137" s="300">
        <f>IF(IFERROR('N2.4_RIIO3_Risk_Comp'!O137/'N2.3_RIIO3_Risk_And_Volumes'!O74,0)&lt;0,"Error",IFERROR('N2.4_RIIO3_Risk_Comp'!O137/'N2.3_RIIO3_Risk_And_Volumes'!O74,0))</f>
        <v>0</v>
      </c>
      <c r="AU137" s="301">
        <f>IF(IFERROR('N2.4_RIIO3_Risk_Comp'!P137/'N2.3_RIIO3_Risk_And_Volumes'!P74,0)&lt;0,"Error",IFERROR('N2.4_RIIO3_Risk_Comp'!P137/'N2.3_RIIO3_Risk_And_Volumes'!P74,0))</f>
        <v>0</v>
      </c>
      <c r="AV137" s="301">
        <f>IF(IFERROR('N2.4_RIIO3_Risk_Comp'!Q137/'N2.3_RIIO3_Risk_And_Volumes'!Q74,0)&lt;0,"Error",IFERROR('N2.4_RIIO3_Risk_Comp'!Q137/'N2.3_RIIO3_Risk_And_Volumes'!Q74,0))</f>
        <v>0</v>
      </c>
      <c r="AW137" s="301">
        <f>IF(IFERROR('N2.4_RIIO3_Risk_Comp'!R137/'N2.3_RIIO3_Risk_And_Volumes'!R74,0)&lt;0,"Error",IFERROR('N2.4_RIIO3_Risk_Comp'!R137/'N2.3_RIIO3_Risk_And_Volumes'!R74,0))</f>
        <v>0</v>
      </c>
      <c r="AX137" s="301">
        <f>IF(IFERROR('N2.4_RIIO3_Risk_Comp'!S137/'N2.3_RIIO3_Risk_And_Volumes'!S74,0)&lt;0,"Error",IFERROR('N2.4_RIIO3_Risk_Comp'!S137/'N2.3_RIIO3_Risk_And_Volumes'!S74,0))</f>
        <v>0</v>
      </c>
      <c r="AY137" s="301">
        <f>IF(IFERROR('N2.4_RIIO3_Risk_Comp'!T137/'N2.3_RIIO3_Risk_And_Volumes'!T74,0)&lt;0,"Error",IFERROR('N2.4_RIIO3_Risk_Comp'!T137/'N2.3_RIIO3_Risk_And_Volumes'!T74,0))</f>
        <v>0</v>
      </c>
      <c r="AZ137" s="301">
        <f>IF(IFERROR('N2.4_RIIO3_Risk_Comp'!U137/'N2.3_RIIO3_Risk_And_Volumes'!U74,0)&lt;0,"Error",IFERROR('N2.4_RIIO3_Risk_Comp'!U137/'N2.3_RIIO3_Risk_And_Volumes'!U74,0))</f>
        <v>0</v>
      </c>
      <c r="BA137" s="301">
        <f>IF(IFERROR('N2.4_RIIO3_Risk_Comp'!V137/'N2.3_RIIO3_Risk_And_Volumes'!V74,0)&lt;0,"Error",IFERROR('N2.4_RIIO3_Risk_Comp'!V137/'N2.3_RIIO3_Risk_And_Volumes'!V74,0))</f>
        <v>0</v>
      </c>
      <c r="BB137" s="301">
        <f>IF(IFERROR('N2.4_RIIO3_Risk_Comp'!W137/'N2.3_RIIO3_Risk_And_Volumes'!W74,0)&lt;0,"Error",IFERROR('N2.4_RIIO3_Risk_Comp'!W137/'N2.3_RIIO3_Risk_And_Volumes'!W74,0))</f>
        <v>0</v>
      </c>
      <c r="BC137" s="304">
        <f>IF(IFERROR('N2.4_RIIO3_Risk_Comp'!X137/'N2.3_RIIO3_Risk_And_Volumes'!X74,0)&lt;0,"Error",IFERROR('N2.4_RIIO3_Risk_Comp'!X137/'N2.3_RIIO3_Risk_And_Volumes'!X74,0))</f>
        <v>0</v>
      </c>
      <c r="BD137" s="296">
        <f>IF(IFERROR('N2.4_RIIO3_Risk_Comp'!Y137/'N2.3_RIIO3_Risk_And_Volumes'!AI74,0)&lt;0,"Error",IFERROR('N2.4_RIIO3_Risk_Comp'!Y137/'N2.3_RIIO3_Risk_And_Volumes'!AI74,0))</f>
        <v>0</v>
      </c>
      <c r="BE137" s="172">
        <f>IF(IFERROR('N2.4_RIIO3_Risk_Comp'!Z137/'N2.3_RIIO3_Risk_And_Volumes'!AJ74,0)&lt;0,"Error",IFERROR('N2.4_RIIO3_Risk_Comp'!Z137/'N2.3_RIIO3_Risk_And_Volumes'!AJ74,0))</f>
        <v>0</v>
      </c>
      <c r="BF137" s="172">
        <f>IF(IFERROR('N2.4_RIIO3_Risk_Comp'!AA137/'N2.3_RIIO3_Risk_And_Volumes'!AK74,0)&lt;0,"Error",IFERROR('N2.4_RIIO3_Risk_Comp'!AA137/'N2.3_RIIO3_Risk_And_Volumes'!AK74,0))</f>
        <v>0</v>
      </c>
      <c r="BG137" s="172">
        <f>IF(IFERROR('N2.4_RIIO3_Risk_Comp'!AB137/'N2.3_RIIO3_Risk_And_Volumes'!AL74,0)&lt;0,"Error",IFERROR('N2.4_RIIO3_Risk_Comp'!AB137/'N2.3_RIIO3_Risk_And_Volumes'!AL74,0))</f>
        <v>0</v>
      </c>
      <c r="BH137" s="172">
        <f>IF(IFERROR('N2.4_RIIO3_Risk_Comp'!AC137/'N2.3_RIIO3_Risk_And_Volumes'!AM74,0)&lt;0,"Error",IFERROR('N2.4_RIIO3_Risk_Comp'!AC137/'N2.3_RIIO3_Risk_And_Volumes'!AM74,0))</f>
        <v>0</v>
      </c>
      <c r="BI137" s="172">
        <f>IF(IFERROR('N2.4_RIIO3_Risk_Comp'!AD137/'N2.3_RIIO3_Risk_And_Volumes'!AN74,0)&lt;0,"Error",IFERROR('N2.4_RIIO3_Risk_Comp'!AD137/'N2.3_RIIO3_Risk_And_Volumes'!AN74,0))</f>
        <v>0</v>
      </c>
      <c r="BJ137" s="172">
        <f>IF(IFERROR('N2.4_RIIO3_Risk_Comp'!AE137/'N2.3_RIIO3_Risk_And_Volumes'!AO74,0)&lt;0,"Error",IFERROR('N2.4_RIIO3_Risk_Comp'!AE137/'N2.3_RIIO3_Risk_And_Volumes'!AO74,0))</f>
        <v>0</v>
      </c>
      <c r="BK137" s="172">
        <f>IF(IFERROR('N2.4_RIIO3_Risk_Comp'!AF137/'N2.3_RIIO3_Risk_And_Volumes'!AP74,0)&lt;0,"Error",IFERROR('N2.4_RIIO3_Risk_Comp'!AF137/'N2.3_RIIO3_Risk_And_Volumes'!AP74,0))</f>
        <v>0</v>
      </c>
      <c r="BL137" s="172">
        <f>IF(IFERROR('N2.4_RIIO3_Risk_Comp'!AG137/'N2.3_RIIO3_Risk_And_Volumes'!AQ74,0)&lt;0,"Error",IFERROR('N2.4_RIIO3_Risk_Comp'!AG137/'N2.3_RIIO3_Risk_And_Volumes'!AQ74,0))</f>
        <v>0</v>
      </c>
      <c r="BM137" s="297">
        <f>IF(IFERROR('N2.4_RIIO3_Risk_Comp'!AH137/'N2.3_RIIO3_Risk_And_Volumes'!AR74,0)&lt;0,"Error",IFERROR('N2.4_RIIO3_Risk_Comp'!AH137/'N2.3_RIIO3_Risk_And_Volumes'!AR74,0))</f>
        <v>0</v>
      </c>
      <c r="BO137" s="63">
        <f t="shared" si="17"/>
        <v>0</v>
      </c>
      <c r="BP137" s="63">
        <f t="shared" si="18"/>
        <v>0</v>
      </c>
      <c r="BQ137" s="63">
        <f t="shared" si="19"/>
        <v>0</v>
      </c>
      <c r="BR137" s="63">
        <f>IF(IFERROR(BO137/'N2.3_RIIO3_Risk_And_Volumes'!BN74,0)&lt;0,"Error",IFERROR(BO137/'N2.3_RIIO3_Risk_And_Volumes'!BN74,0))</f>
        <v>0</v>
      </c>
      <c r="BS137" s="63">
        <f>IF(IFERROR('N2.4_RIIO3_Risk_Comp'!BP137/'N2.3_RIIO3_Risk_And_Volumes'!BP74,0)&lt;0,"Error",IFERROR('N2.4_RIIO3_Risk_Comp'!BP137/'N2.3_RIIO3_Risk_And_Volumes'!BP74,0))</f>
        <v>0</v>
      </c>
      <c r="BT137" s="63">
        <f>IF(IFERROR('N2.4_RIIO3_Risk_Comp'!BQ137/'N2.3_RIIO3_Risk_And_Volumes'!BR74,0)&lt;0,"Error",IFERROR('N2.4_RIIO3_Risk_Comp'!BQ137/'N2.3_RIIO3_Risk_And_Volumes'!BR74,0))</f>
        <v>0</v>
      </c>
    </row>
    <row r="138" spans="1:72" ht="15" customHeight="1" thickBot="1">
      <c r="A138" t="s">
        <v>972</v>
      </c>
      <c r="B138" s="14"/>
      <c r="C138" s="15" t="s">
        <v>230</v>
      </c>
      <c r="D138" s="53" t="s">
        <v>441</v>
      </c>
      <c r="E138" s="351">
        <f>SUM(E80:E137)</f>
        <v>1.7630704657905576</v>
      </c>
      <c r="F138" s="352">
        <f t="shared" ref="F138:N138" si="20">SUM(F80:F137)</f>
        <v>2.8985562795649158</v>
      </c>
      <c r="G138" s="352">
        <f t="shared" si="20"/>
        <v>1.3582712304364928</v>
      </c>
      <c r="H138" s="352">
        <f t="shared" si="20"/>
        <v>1.3820244094716592</v>
      </c>
      <c r="I138" s="352">
        <f t="shared" si="20"/>
        <v>3.0407688408782154</v>
      </c>
      <c r="J138" s="352">
        <f t="shared" si="20"/>
        <v>2.6297015121481495</v>
      </c>
      <c r="K138" s="352">
        <f t="shared" si="20"/>
        <v>1.3709207112920301</v>
      </c>
      <c r="L138" s="352">
        <f t="shared" si="20"/>
        <v>2.5497323652650108</v>
      </c>
      <c r="M138" s="352">
        <f t="shared" si="20"/>
        <v>1.6157589286090352</v>
      </c>
      <c r="N138" s="353">
        <f t="shared" si="20"/>
        <v>8.584071546969998</v>
      </c>
      <c r="O138" s="351">
        <f>SUM(O80:O137)</f>
        <v>1.6931070491538893</v>
      </c>
      <c r="P138" s="352">
        <f t="shared" ref="P138:X138" si="21">SUM(P80:P137)</f>
        <v>2.8330811294971361</v>
      </c>
      <c r="Q138" s="352">
        <f t="shared" si="21"/>
        <v>2.0258079688409452</v>
      </c>
      <c r="R138" s="352">
        <f t="shared" si="21"/>
        <v>1.4411201804764553</v>
      </c>
      <c r="S138" s="352">
        <f t="shared" si="21"/>
        <v>0.95368896017163807</v>
      </c>
      <c r="T138" s="352">
        <f t="shared" si="21"/>
        <v>3.7508658424087131</v>
      </c>
      <c r="U138" s="352">
        <f t="shared" si="21"/>
        <v>2.1163659653362004</v>
      </c>
      <c r="V138" s="352">
        <f t="shared" si="21"/>
        <v>1.3385329299471391</v>
      </c>
      <c r="W138" s="352">
        <f t="shared" si="21"/>
        <v>0.79876497079999997</v>
      </c>
      <c r="X138" s="353">
        <f t="shared" si="21"/>
        <v>14.35490139902698</v>
      </c>
      <c r="Y138" s="351">
        <f>SUM(Y80:Y137)</f>
        <v>0.93156756028048815</v>
      </c>
      <c r="Z138" s="352">
        <f>SUM(Z80:Z137)</f>
        <v>2.2378351651955355</v>
      </c>
      <c r="AA138" s="352">
        <f t="shared" ref="AA138:AH138" si="22">SUM(AA80:AA137)</f>
        <v>1.2829497358777946</v>
      </c>
      <c r="AB138" s="352">
        <f t="shared" si="22"/>
        <v>1.2088859294814356</v>
      </c>
      <c r="AC138" s="352">
        <f t="shared" si="22"/>
        <v>1.1321800610478889</v>
      </c>
      <c r="AD138" s="352">
        <f t="shared" si="22"/>
        <v>2.5385050871542867</v>
      </c>
      <c r="AE138" s="352">
        <f t="shared" si="22"/>
        <v>2.0173512880356301</v>
      </c>
      <c r="AF138" s="352">
        <f t="shared" si="22"/>
        <v>1.2271514362918043</v>
      </c>
      <c r="AG138" s="352">
        <f t="shared" si="22"/>
        <v>0.52495664189999991</v>
      </c>
      <c r="AH138" s="353">
        <f t="shared" si="22"/>
        <v>10.149675490512323</v>
      </c>
      <c r="AJ138" s="293">
        <f>IF(IFERROR(E138/'N2.3_RIIO3_Risk_And_Volumes'!E75,0)&lt;0,"Error",IFERROR(E138/'N2.3_RIIO3_Risk_And_Volumes'!E75,0))</f>
        <v>4.9542024198718178E-2</v>
      </c>
      <c r="AK138" s="294">
        <f>IF(IFERROR(F138/'N2.3_RIIO3_Risk_And_Volumes'!F75,0)&lt;0,"Error",IFERROR(F138/'N2.3_RIIO3_Risk_And_Volumes'!F75,0))</f>
        <v>0.45688009540037416</v>
      </c>
      <c r="AL138" s="294">
        <f>IF(IFERROR(G138/'N2.3_RIIO3_Risk_And_Volumes'!G75,0)&lt;0,"Error",IFERROR(G138/'N2.3_RIIO3_Risk_And_Volumes'!G75,0))</f>
        <v>0.10036384635679135</v>
      </c>
      <c r="AM138" s="294">
        <f>IF(IFERROR(H138/'N2.3_RIIO3_Risk_And_Volumes'!H75,0)&lt;0,"Error",IFERROR(H138/'N2.3_RIIO3_Risk_And_Volumes'!H75,0))</f>
        <v>0.22327777907080276</v>
      </c>
      <c r="AN138" s="294">
        <f>IF(IFERROR(I138/'N2.3_RIIO3_Risk_And_Volumes'!I75,0)&lt;0,"Error",IFERROR(I138/'N2.3_RIIO3_Risk_And_Volumes'!I75,0))</f>
        <v>7.8680282843772764E-2</v>
      </c>
      <c r="AO138" s="294">
        <f>IF(IFERROR(J138/'N2.3_RIIO3_Risk_And_Volumes'!J75,0)&lt;0,"Error",IFERROR(J138/'N2.3_RIIO3_Risk_And_Volumes'!J75,0))</f>
        <v>7.1466687852905414E-2</v>
      </c>
      <c r="AP138" s="294">
        <f>IF(IFERROR(K138/'N2.3_RIIO3_Risk_And_Volumes'!K75,0)&lt;0,"Error",IFERROR(K138/'N2.3_RIIO3_Risk_And_Volumes'!K75,0))</f>
        <v>0.37121618734143919</v>
      </c>
      <c r="AQ138" s="294">
        <f>IF(IFERROR(L138/'N2.3_RIIO3_Risk_And_Volumes'!L75,0)&lt;0,"Error",IFERROR(L138/'N2.3_RIIO3_Risk_And_Volumes'!L75,0))</f>
        <v>9.4642039251532542E-2</v>
      </c>
      <c r="AR138" s="294">
        <f>IF(IFERROR(M138/'N2.3_RIIO3_Risk_And_Volumes'!M75,0)&lt;0,"Error",IFERROR(M138/'N2.3_RIIO3_Risk_And_Volumes'!M75,0))</f>
        <v>2.6392145302545168E-2</v>
      </c>
      <c r="AS138" s="295">
        <f>IF(IFERROR(N138/'N2.3_RIIO3_Risk_And_Volumes'!N75,0)&lt;0,"Error",IFERROR(N138/'N2.3_RIIO3_Risk_And_Volumes'!N75,0))</f>
        <v>0.11001133609509645</v>
      </c>
      <c r="AT138" s="298">
        <f>IF(IFERROR('N2.4_RIIO3_Risk_Comp'!O138/'N2.3_RIIO3_Risk_And_Volumes'!O75,0)&lt;0,"Error",IFERROR('N2.4_RIIO3_Risk_Comp'!O138/'N2.3_RIIO3_Risk_And_Volumes'!O75,0))</f>
        <v>4.7138489151034899E-2</v>
      </c>
      <c r="AU138" s="299">
        <f>IF(IFERROR('N2.4_RIIO3_Risk_Comp'!P138/'N2.3_RIIO3_Risk_And_Volumes'!P75,0)&lt;0,"Error",IFERROR('N2.4_RIIO3_Risk_Comp'!P138/'N2.3_RIIO3_Risk_And_Volumes'!P75,0))</f>
        <v>0.43454999446267101</v>
      </c>
      <c r="AV138" s="299">
        <f>IF(IFERROR('N2.4_RIIO3_Risk_Comp'!Q138/'N2.3_RIIO3_Risk_And_Volumes'!Q75,0)&lt;0,"Error",IFERROR('N2.4_RIIO3_Risk_Comp'!Q138/'N2.3_RIIO3_Risk_And_Volumes'!Q75,0))</f>
        <v>0.13585062373171036</v>
      </c>
      <c r="AW138" s="299">
        <f>IF(IFERROR('N2.4_RIIO3_Risk_Comp'!R138/'N2.3_RIIO3_Risk_And_Volumes'!R75,0)&lt;0,"Error",IFERROR('N2.4_RIIO3_Risk_Comp'!R138/'N2.3_RIIO3_Risk_And_Volumes'!R75,0))</f>
        <v>0.26886478026311372</v>
      </c>
      <c r="AX138" s="299">
        <f>IF(IFERROR('N2.4_RIIO3_Risk_Comp'!S138/'N2.3_RIIO3_Risk_And_Volumes'!S75,0)&lt;0,"Error",IFERROR('N2.4_RIIO3_Risk_Comp'!S138/'N2.3_RIIO3_Risk_And_Volumes'!S75,0))</f>
        <v>0.28582588760405864</v>
      </c>
      <c r="AY138" s="299">
        <f>IF(IFERROR('N2.4_RIIO3_Risk_Comp'!T138/'N2.3_RIIO3_Risk_And_Volumes'!T75,0)&lt;0,"Error",IFERROR('N2.4_RIIO3_Risk_Comp'!T138/'N2.3_RIIO3_Risk_And_Volumes'!T75,0))</f>
        <v>7.0758735277376625E-2</v>
      </c>
      <c r="AZ138" s="299">
        <f>IF(IFERROR('N2.4_RIIO3_Risk_Comp'!U138/'N2.3_RIIO3_Risk_And_Volumes'!U75,0)&lt;0,"Error",IFERROR('N2.4_RIIO3_Risk_Comp'!U138/'N2.3_RIIO3_Risk_And_Volumes'!U75,0))</f>
        <v>0.23321577832764789</v>
      </c>
      <c r="BA138" s="299">
        <f>IF(IFERROR('N2.4_RIIO3_Risk_Comp'!V138/'N2.3_RIIO3_Risk_And_Volumes'!V75,0)&lt;0,"Error",IFERROR('N2.4_RIIO3_Risk_Comp'!V138/'N2.3_RIIO3_Risk_And_Volumes'!V75,0))</f>
        <v>6.2916937474786286E-2</v>
      </c>
      <c r="BB138" s="299">
        <f>IF(IFERROR('N2.4_RIIO3_Risk_Comp'!W138/'N2.3_RIIO3_Risk_And_Volumes'!W75,0)&lt;0,"Error",IFERROR('N2.4_RIIO3_Risk_Comp'!W138/'N2.3_RIIO3_Risk_And_Volumes'!W75,0))</f>
        <v>0.16835108648576122</v>
      </c>
      <c r="BC138" s="305">
        <f>IF(IFERROR('N2.4_RIIO3_Risk_Comp'!X138/'N2.3_RIIO3_Risk_And_Volumes'!X75,0)&lt;0,"Error",IFERROR('N2.4_RIIO3_Risk_Comp'!X138/'N2.3_RIIO3_Risk_And_Volumes'!X75,0))</f>
        <v>7.6235383986395788E-2</v>
      </c>
      <c r="BD138" s="293">
        <f>IF(IFERROR('N2.4_RIIO3_Risk_Comp'!Y138/'N2.3_RIIO3_Risk_And_Volumes'!AI75,0)&lt;0,"Error",IFERROR('N2.4_RIIO3_Risk_Comp'!Y138/'N2.3_RIIO3_Risk_And_Volumes'!AI75,0))</f>
        <v>1.3901946262132264E-2</v>
      </c>
      <c r="BE138" s="294">
        <f>IF(IFERROR('N2.4_RIIO3_Risk_Comp'!Z138/'N2.3_RIIO3_Risk_And_Volumes'!AJ75,0)&lt;0,"Error",IFERROR('N2.4_RIIO3_Risk_Comp'!Z138/'N2.3_RIIO3_Risk_And_Volumes'!AJ75,0))</f>
        <v>0.40616714070846049</v>
      </c>
      <c r="BF138" s="294">
        <f>IF(IFERROR('N2.4_RIIO3_Risk_Comp'!AA138/'N2.3_RIIO3_Risk_And_Volumes'!AK75,0)&lt;0,"Error",IFERROR('N2.4_RIIO3_Risk_Comp'!AA138/'N2.3_RIIO3_Risk_And_Volumes'!AK75,0))</f>
        <v>0.1727685268754808</v>
      </c>
      <c r="BG138" s="294">
        <f>IF(IFERROR('N2.4_RIIO3_Risk_Comp'!AB138/'N2.3_RIIO3_Risk_And_Volumes'!AL75,0)&lt;0,"Error",IFERROR('N2.4_RIIO3_Risk_Comp'!AB138/'N2.3_RIIO3_Risk_And_Volumes'!AL75,0))</f>
        <v>0.28528510795518264</v>
      </c>
      <c r="BH138" s="294">
        <f>IF(IFERROR('N2.4_RIIO3_Risk_Comp'!AC138/'N2.3_RIIO3_Risk_And_Volumes'!AM75,0)&lt;0,"Error",IFERROR('N2.4_RIIO3_Risk_Comp'!AC138/'N2.3_RIIO3_Risk_And_Volumes'!AM75,0))</f>
        <v>0.30373988365179699</v>
      </c>
      <c r="BI138" s="294">
        <f>IF(IFERROR('N2.4_RIIO3_Risk_Comp'!AD138/'N2.3_RIIO3_Risk_And_Volumes'!AN75,0)&lt;0,"Error",IFERROR('N2.4_RIIO3_Risk_Comp'!AD138/'N2.3_RIIO3_Risk_And_Volumes'!AN75,0))</f>
        <v>7.3008551072642078E-2</v>
      </c>
      <c r="BJ138" s="294">
        <f>IF(IFERROR('N2.4_RIIO3_Risk_Comp'!AE138/'N2.3_RIIO3_Risk_And_Volumes'!AO75,0)&lt;0,"Error",IFERROR('N2.4_RIIO3_Risk_Comp'!AE138/'N2.3_RIIO3_Risk_And_Volumes'!AO75,0))</f>
        <v>0.25525664614843457</v>
      </c>
      <c r="BK138" s="294">
        <f>IF(IFERROR('N2.4_RIIO3_Risk_Comp'!AF138/'N2.3_RIIO3_Risk_And_Volumes'!AP75,0)&lt;0,"Error",IFERROR('N2.4_RIIO3_Risk_Comp'!AF138/'N2.3_RIIO3_Risk_And_Volumes'!AP75,0))</f>
        <v>7.6845129502811457E-2</v>
      </c>
      <c r="BL138" s="294">
        <f>IF(IFERROR('N2.4_RIIO3_Risk_Comp'!AG138/'N2.3_RIIO3_Risk_And_Volumes'!AQ75,0)&lt;0,"Error",IFERROR('N2.4_RIIO3_Risk_Comp'!AG138/'N2.3_RIIO3_Risk_And_Volumes'!AQ75,0))</f>
        <v>0.16932863055644157</v>
      </c>
      <c r="BM138" s="295">
        <f>IF(IFERROR('N2.4_RIIO3_Risk_Comp'!AH138/'N2.3_RIIO3_Risk_And_Volumes'!AR75,0)&lt;0,"Error",IFERROR('N2.4_RIIO3_Risk_Comp'!AH138/'N2.3_RIIO3_Risk_And_Volumes'!AR75,0))</f>
        <v>7.7940866100229558E-2</v>
      </c>
      <c r="BO138" s="63">
        <f>SUM(BO80:BO137)</f>
        <v>27.192876290426067</v>
      </c>
      <c r="BP138" s="63">
        <f>SUM(BP80:BP137)</f>
        <v>31.306236395659091</v>
      </c>
      <c r="BQ138" s="63">
        <f>SUM(BQ80:BQ137)</f>
        <v>23.251058395777186</v>
      </c>
      <c r="BR138" s="63">
        <f>IF(IFERROR(BO138/'N2.3_RIIO3_Risk_And_Volumes'!BN75,0)&lt;0,"Error",IFERROR(BO138/'N2.3_RIIO3_Risk_And_Volumes'!BN75,0))</f>
        <v>8.858129207161447E-2</v>
      </c>
      <c r="BS138" s="63">
        <f>IF(IFERROR('N2.4_RIIO3_Risk_Comp'!BP138/'N2.3_RIIO3_Risk_And_Volumes'!BP75,0)&lt;0,"Error",IFERROR('N2.4_RIIO3_Risk_Comp'!BP138/'N2.3_RIIO3_Risk_And_Volumes'!BP75,0))</f>
        <v>9.141942384998164E-2</v>
      </c>
      <c r="BT138" s="63">
        <f>IF(IFERROR('N2.4_RIIO3_Risk_Comp'!BQ138/'N2.3_RIIO3_Risk_And_Volumes'!BR75,0)&lt;0,"Error",IFERROR('N2.4_RIIO3_Risk_Comp'!BQ138/'N2.3_RIIO3_Risk_And_Volumes'!BR75,0))</f>
        <v>8.3076400835624564E-2</v>
      </c>
    </row>
    <row r="140" spans="1:72" ht="15" thickBot="1"/>
    <row r="141" spans="1:72" ht="30.65" customHeight="1" thickBot="1">
      <c r="B141" s="251" t="s">
        <v>973</v>
      </c>
      <c r="E141" s="469" t="s">
        <v>960</v>
      </c>
      <c r="F141" s="470"/>
      <c r="G141" s="470"/>
      <c r="H141" s="470"/>
      <c r="I141" s="470"/>
      <c r="J141" s="470"/>
      <c r="K141" s="470"/>
      <c r="L141" s="470"/>
      <c r="M141" s="470"/>
      <c r="N141" s="471"/>
      <c r="O141" s="469" t="s">
        <v>961</v>
      </c>
      <c r="P141" s="470"/>
      <c r="Q141" s="470"/>
      <c r="R141" s="470"/>
      <c r="S141" s="470"/>
      <c r="T141" s="470"/>
      <c r="U141" s="470"/>
      <c r="V141" s="470"/>
      <c r="W141" s="470"/>
      <c r="X141" s="471"/>
      <c r="Y141" s="469" t="s">
        <v>962</v>
      </c>
      <c r="Z141" s="470"/>
      <c r="AA141" s="470"/>
      <c r="AB141" s="470"/>
      <c r="AC141" s="470"/>
      <c r="AD141" s="470"/>
      <c r="AE141" s="470"/>
      <c r="AF141" s="470"/>
      <c r="AG141" s="470"/>
      <c r="AH141" s="471"/>
      <c r="AI141" s="171"/>
      <c r="AJ141" s="466" t="s">
        <v>963</v>
      </c>
      <c r="AK141" s="467"/>
      <c r="AL141" s="467"/>
      <c r="AM141" s="467"/>
      <c r="AN141" s="467"/>
      <c r="AO141" s="467"/>
      <c r="AP141" s="467"/>
      <c r="AQ141" s="467"/>
      <c r="AR141" s="467"/>
      <c r="AS141" s="468"/>
      <c r="AT141" s="466" t="s">
        <v>964</v>
      </c>
      <c r="AU141" s="467"/>
      <c r="AV141" s="467"/>
      <c r="AW141" s="467"/>
      <c r="AX141" s="467"/>
      <c r="AY141" s="467"/>
      <c r="AZ141" s="467"/>
      <c r="BA141" s="467"/>
      <c r="BB141" s="467"/>
      <c r="BC141" s="467"/>
      <c r="BD141" s="466" t="s">
        <v>965</v>
      </c>
      <c r="BE141" s="467"/>
      <c r="BF141" s="467"/>
      <c r="BG141" s="467"/>
      <c r="BH141" s="467"/>
      <c r="BI141" s="467"/>
      <c r="BJ141" s="467"/>
      <c r="BK141" s="467"/>
      <c r="BL141" s="467"/>
      <c r="BM141" s="468"/>
      <c r="BO141" s="252"/>
      <c r="BP141" s="171"/>
      <c r="BQ141" s="171"/>
      <c r="BR141" s="171"/>
      <c r="BS141" s="171"/>
      <c r="BT141" s="171"/>
    </row>
    <row r="142" spans="1:72" ht="15" thickBot="1">
      <c r="B142" s="107"/>
      <c r="C142" s="107" t="s">
        <v>425</v>
      </c>
      <c r="D142" s="52" t="s">
        <v>156</v>
      </c>
      <c r="E142" s="279" t="s">
        <v>663</v>
      </c>
      <c r="F142" s="280" t="s">
        <v>664</v>
      </c>
      <c r="G142" s="281" t="s">
        <v>665</v>
      </c>
      <c r="H142" s="282" t="s">
        <v>666</v>
      </c>
      <c r="I142" s="283" t="s">
        <v>667</v>
      </c>
      <c r="J142" s="284" t="s">
        <v>668</v>
      </c>
      <c r="K142" s="285" t="s">
        <v>669</v>
      </c>
      <c r="L142" s="286" t="s">
        <v>670</v>
      </c>
      <c r="M142" s="287" t="s">
        <v>671</v>
      </c>
      <c r="N142" s="288" t="s">
        <v>672</v>
      </c>
      <c r="O142" s="279" t="s">
        <v>663</v>
      </c>
      <c r="P142" s="280" t="s">
        <v>664</v>
      </c>
      <c r="Q142" s="281" t="s">
        <v>665</v>
      </c>
      <c r="R142" s="282" t="s">
        <v>666</v>
      </c>
      <c r="S142" s="283" t="s">
        <v>667</v>
      </c>
      <c r="T142" s="284" t="s">
        <v>668</v>
      </c>
      <c r="U142" s="285" t="s">
        <v>669</v>
      </c>
      <c r="V142" s="286" t="s">
        <v>670</v>
      </c>
      <c r="W142" s="287" t="s">
        <v>671</v>
      </c>
      <c r="X142" s="288" t="s">
        <v>672</v>
      </c>
      <c r="Y142" s="279" t="s">
        <v>663</v>
      </c>
      <c r="Z142" s="280" t="s">
        <v>664</v>
      </c>
      <c r="AA142" s="281" t="s">
        <v>665</v>
      </c>
      <c r="AB142" s="282" t="s">
        <v>666</v>
      </c>
      <c r="AC142" s="283" t="s">
        <v>667</v>
      </c>
      <c r="AD142" s="284" t="s">
        <v>668</v>
      </c>
      <c r="AE142" s="285" t="s">
        <v>669</v>
      </c>
      <c r="AF142" s="286" t="s">
        <v>670</v>
      </c>
      <c r="AG142" s="287" t="s">
        <v>671</v>
      </c>
      <c r="AH142" s="288" t="s">
        <v>672</v>
      </c>
      <c r="AJ142" s="279" t="s">
        <v>663</v>
      </c>
      <c r="AK142" s="280" t="s">
        <v>664</v>
      </c>
      <c r="AL142" s="281" t="s">
        <v>665</v>
      </c>
      <c r="AM142" s="282" t="s">
        <v>666</v>
      </c>
      <c r="AN142" s="283" t="s">
        <v>667</v>
      </c>
      <c r="AO142" s="284" t="s">
        <v>668</v>
      </c>
      <c r="AP142" s="285" t="s">
        <v>669</v>
      </c>
      <c r="AQ142" s="286" t="s">
        <v>670</v>
      </c>
      <c r="AR142" s="287" t="s">
        <v>671</v>
      </c>
      <c r="AS142" s="288" t="s">
        <v>672</v>
      </c>
      <c r="AT142" s="279" t="s">
        <v>663</v>
      </c>
      <c r="AU142" s="280" t="s">
        <v>664</v>
      </c>
      <c r="AV142" s="281" t="s">
        <v>665</v>
      </c>
      <c r="AW142" s="282" t="s">
        <v>666</v>
      </c>
      <c r="AX142" s="283" t="s">
        <v>667</v>
      </c>
      <c r="AY142" s="284" t="s">
        <v>668</v>
      </c>
      <c r="AZ142" s="285" t="s">
        <v>669</v>
      </c>
      <c r="BA142" s="286" t="s">
        <v>670</v>
      </c>
      <c r="BB142" s="287" t="s">
        <v>671</v>
      </c>
      <c r="BC142" s="302" t="s">
        <v>672</v>
      </c>
      <c r="BD142" s="279" t="s">
        <v>663</v>
      </c>
      <c r="BE142" s="280" t="s">
        <v>664</v>
      </c>
      <c r="BF142" s="281" t="s">
        <v>665</v>
      </c>
      <c r="BG142" s="282" t="s">
        <v>666</v>
      </c>
      <c r="BH142" s="283" t="s">
        <v>667</v>
      </c>
      <c r="BI142" s="284" t="s">
        <v>668</v>
      </c>
      <c r="BJ142" s="285" t="s">
        <v>669</v>
      </c>
      <c r="BK142" s="286" t="s">
        <v>670</v>
      </c>
      <c r="BL142" s="287" t="s">
        <v>671</v>
      </c>
      <c r="BM142" s="288" t="s">
        <v>672</v>
      </c>
      <c r="BO142" s="28" t="s">
        <v>230</v>
      </c>
      <c r="BP142" s="28" t="s">
        <v>230</v>
      </c>
      <c r="BQ142" s="28" t="s">
        <v>230</v>
      </c>
      <c r="BR142" s="28" t="s">
        <v>230</v>
      </c>
      <c r="BS142" s="28" t="s">
        <v>230</v>
      </c>
      <c r="BT142" s="28" t="s">
        <v>230</v>
      </c>
    </row>
    <row r="143" spans="1:72">
      <c r="A143" t="s">
        <v>973</v>
      </c>
      <c r="B143" s="108" t="s">
        <v>174</v>
      </c>
      <c r="C143" s="144" t="str">
        <f>IF($D$2="ET",VLOOKUP(B143,'N0.7_Lookup_References'!$E$13:$K$71,2,FALSE),IF('N2.1_Network_Risk_Summary'!$C$2="GD",VLOOKUP(B143,'N0.7_Lookup_References'!$E$13:$K$73,4,FALSE),IF($D$2="GT",VLOOKUP(B143,'N0.7_Lookup_References'!$E$13:$K$71,6,FALSE),"")))</f>
        <v>LTS Pipelines</v>
      </c>
      <c r="D143" s="53" t="s">
        <v>441</v>
      </c>
      <c r="E143" s="289">
        <v>0.12784482616503898</v>
      </c>
      <c r="F143" s="247">
        <v>0.57561308824601487</v>
      </c>
      <c r="G143" s="247">
        <v>0.14875326487105997</v>
      </c>
      <c r="H143" s="247">
        <v>0.25405887171082508</v>
      </c>
      <c r="I143" s="247">
        <v>0.20893846430279991</v>
      </c>
      <c r="J143" s="247">
        <v>0.14333882253779998</v>
      </c>
      <c r="K143" s="247">
        <v>0.24748063726956995</v>
      </c>
      <c r="L143" s="247">
        <v>0</v>
      </c>
      <c r="M143" s="247">
        <v>0</v>
      </c>
      <c r="N143" s="290">
        <v>1.1462838304E-3</v>
      </c>
      <c r="O143" s="289">
        <v>0.12378777846693892</v>
      </c>
      <c r="P143" s="247">
        <v>0.56488203172407514</v>
      </c>
      <c r="Q143" s="247">
        <v>0.16433009514777397</v>
      </c>
      <c r="R143" s="247">
        <v>0.25405887171082508</v>
      </c>
      <c r="S143" s="247">
        <v>0.20893846430279991</v>
      </c>
      <c r="T143" s="247">
        <v>0.14333882653779997</v>
      </c>
      <c r="U143" s="247">
        <v>0.24748063726956995</v>
      </c>
      <c r="V143" s="247">
        <v>0</v>
      </c>
      <c r="W143" s="247">
        <v>0</v>
      </c>
      <c r="X143" s="290">
        <v>1.1462838412E-3</v>
      </c>
      <c r="Y143" s="289">
        <v>0.12378774639391091</v>
      </c>
      <c r="Z143" s="247">
        <v>0.56488203008127524</v>
      </c>
      <c r="AA143" s="247">
        <v>0.16432970405721395</v>
      </c>
      <c r="AB143" s="247">
        <v>0.25405887171082508</v>
      </c>
      <c r="AC143" s="247">
        <v>0.20893846430279991</v>
      </c>
      <c r="AD143" s="247">
        <v>0.14333882653779997</v>
      </c>
      <c r="AE143" s="247">
        <v>0.24748063726956995</v>
      </c>
      <c r="AF143" s="247">
        <v>0</v>
      </c>
      <c r="AG143" s="247">
        <v>0</v>
      </c>
      <c r="AH143" s="290">
        <v>1.1462838412E-3</v>
      </c>
      <c r="AJ143" s="296">
        <f>IF(IFERROR(E143/'N2.3_RIIO3_Risk_And_Volumes'!E17,0)&lt;0,"Error",IFERROR(E143/'N2.3_RIIO3_Risk_And_Volumes'!E17,0))</f>
        <v>4.5644787506045746E-2</v>
      </c>
      <c r="AK143" s="172">
        <f>IF(IFERROR(F143/'N2.3_RIIO3_Risk_And_Volumes'!F17,0)&lt;0,"Error",IFERROR(F143/'N2.3_RIIO3_Risk_And_Volumes'!F17,0))</f>
        <v>0.17911826421836563</v>
      </c>
      <c r="AL143" s="172">
        <f>IF(IFERROR(G143/'N2.3_RIIO3_Risk_And_Volumes'!G17,0)&lt;0,"Error",IFERROR(G143/'N2.3_RIIO3_Risk_And_Volumes'!G17,0))</f>
        <v>0.14047515499549063</v>
      </c>
      <c r="AM143" s="172">
        <f>IF(IFERROR(H143/'N2.3_RIIO3_Risk_And_Volumes'!H17,0)&lt;0,"Error",IFERROR(H143/'N2.3_RIIO3_Risk_And_Volumes'!H17,0))</f>
        <v>0.25996291963796686</v>
      </c>
      <c r="AN143" s="172">
        <f>IF(IFERROR(I143/'N2.3_RIIO3_Risk_And_Volumes'!I17,0)&lt;0,"Error",IFERROR(I143/'N2.3_RIIO3_Risk_And_Volumes'!I17,0))</f>
        <v>0.40857627354987253</v>
      </c>
      <c r="AO143" s="172">
        <f>IF(IFERROR(J143/'N2.3_RIIO3_Risk_And_Volumes'!J17,0)&lt;0,"Error",IFERROR(J143/'N2.3_RIIO3_Risk_And_Volumes'!J17,0))</f>
        <v>0.3141336333101194</v>
      </c>
      <c r="AP143" s="172">
        <f>IF(IFERROR(K143/'N2.3_RIIO3_Risk_And_Volumes'!K17,0)&lt;0,"Error",IFERROR(K143/'N2.3_RIIO3_Risk_And_Volumes'!K17,0))</f>
        <v>1.2927228101185537</v>
      </c>
      <c r="AQ143" s="172">
        <f>IF(IFERROR(L143/'N2.3_RIIO3_Risk_And_Volumes'!L17,0)&lt;0,"Error",IFERROR(L143/'N2.3_RIIO3_Risk_And_Volumes'!L17,0))</f>
        <v>0</v>
      </c>
      <c r="AR143" s="172">
        <f>IF(IFERROR(M143/'N2.3_RIIO3_Risk_And_Volumes'!M17,0)&lt;0,"Error",IFERROR(M143/'N2.3_RIIO3_Risk_And_Volumes'!M17,0))</f>
        <v>0</v>
      </c>
      <c r="AS143" s="297">
        <f>IF(IFERROR(N143/'N2.3_RIIO3_Risk_And_Volumes'!N17,0)&lt;0,"Error",IFERROR(N143/'N2.3_RIIO3_Risk_And_Volumes'!N17,0))</f>
        <v>0.88269715992289066</v>
      </c>
      <c r="AT143" s="296">
        <f>IF(IFERROR('N2.4_RIIO3_Risk_Comp'!O143/'N2.3_RIIO3_Risk_And_Volumes'!O17,0)&lt;0,"Error",IFERROR('N2.4_RIIO3_Risk_Comp'!O143/'N2.3_RIIO3_Risk_And_Volumes'!O17,0))</f>
        <v>4.407327599094002E-2</v>
      </c>
      <c r="AU143" s="172">
        <f>IF(IFERROR('N2.4_RIIO3_Risk_Comp'!P143/'N2.3_RIIO3_Risk_And_Volumes'!P17,0)&lt;0,"Error",IFERROR('N2.4_RIIO3_Risk_Comp'!P143/'N2.3_RIIO3_Risk_And_Volumes'!P17,0))</f>
        <v>0.16926973773996429</v>
      </c>
      <c r="AV143" s="172">
        <f>IF(IFERROR('N2.4_RIIO3_Risk_Comp'!Q143/'N2.3_RIIO3_Risk_And_Volumes'!Q17,0)&lt;0,"Error",IFERROR('N2.4_RIIO3_Risk_Comp'!Q143/'N2.3_RIIO3_Risk_And_Volumes'!Q17,0))</f>
        <v>0.15326581903924275</v>
      </c>
      <c r="AW143" s="172">
        <f>IF(IFERROR('N2.4_RIIO3_Risk_Comp'!R143/'N2.3_RIIO3_Risk_And_Volumes'!R17,0)&lt;0,"Error",IFERROR('N2.4_RIIO3_Risk_Comp'!R143/'N2.3_RIIO3_Risk_And_Volumes'!R17,0))</f>
        <v>0.25867038346974852</v>
      </c>
      <c r="AX143" s="172">
        <f>IF(IFERROR('N2.4_RIIO3_Risk_Comp'!S143/'N2.3_RIIO3_Risk_And_Volumes'!S17,0)&lt;0,"Error",IFERROR('N2.4_RIIO3_Risk_Comp'!S143/'N2.3_RIIO3_Risk_And_Volumes'!S17,0))</f>
        <v>0.4058689518157888</v>
      </c>
      <c r="AY143" s="172">
        <f>IF(IFERROR('N2.4_RIIO3_Risk_Comp'!T143/'N2.3_RIIO3_Risk_And_Volumes'!T17,0)&lt;0,"Error",IFERROR('N2.4_RIIO3_Risk_Comp'!T143/'N2.3_RIIO3_Risk_And_Volumes'!T17,0))</f>
        <v>0.31058422898164101</v>
      </c>
      <c r="AZ143" s="172">
        <f>IF(IFERROR('N2.4_RIIO3_Risk_Comp'!U143/'N2.3_RIIO3_Risk_And_Volumes'!U17,0)&lt;0,"Error",IFERROR('N2.4_RIIO3_Risk_Comp'!U143/'N2.3_RIIO3_Risk_And_Volumes'!U17,0))</f>
        <v>1.286413250779961</v>
      </c>
      <c r="BA143" s="172">
        <f>IF(IFERROR('N2.4_RIIO3_Risk_Comp'!V143/'N2.3_RIIO3_Risk_And_Volumes'!V17,0)&lt;0,"Error",IFERROR('N2.4_RIIO3_Risk_Comp'!V143/'N2.3_RIIO3_Risk_And_Volumes'!V17,0))</f>
        <v>0</v>
      </c>
      <c r="BB143" s="172">
        <f>IF(IFERROR('N2.4_RIIO3_Risk_Comp'!W143/'N2.3_RIIO3_Risk_And_Volumes'!W17,0)&lt;0,"Error",IFERROR('N2.4_RIIO3_Risk_Comp'!W143/'N2.3_RIIO3_Risk_And_Volumes'!W17,0))</f>
        <v>0</v>
      </c>
      <c r="BC143" s="303">
        <f>IF(IFERROR('N2.4_RIIO3_Risk_Comp'!X143/'N2.3_RIIO3_Risk_And_Volumes'!X17,0)&lt;0,"Error",IFERROR('N2.4_RIIO3_Risk_Comp'!X143/'N2.3_RIIO3_Risk_And_Volumes'!X17,0))</f>
        <v>0.87145179467251122</v>
      </c>
      <c r="BD143" s="296">
        <f>IF(IFERROR('N2.4_RIIO3_Risk_Comp'!Y143/'N2.3_RIIO3_Risk_And_Volumes'!AI17,0)&lt;0,"Error",IFERROR('N2.4_RIIO3_Risk_Comp'!Y143/'N2.3_RIIO3_Risk_And_Volumes'!AI17,0))</f>
        <v>4.4167336548879721E-2</v>
      </c>
      <c r="BE143" s="172">
        <f>IF(IFERROR('N2.4_RIIO3_Risk_Comp'!Z143/'N2.3_RIIO3_Risk_And_Volumes'!AJ17,0)&lt;0,"Error",IFERROR('N2.4_RIIO3_Risk_Comp'!Z143/'N2.3_RIIO3_Risk_And_Volumes'!AJ17,0))</f>
        <v>0.16929332737033437</v>
      </c>
      <c r="BF143" s="172">
        <f>IF(IFERROR('N2.4_RIIO3_Risk_Comp'!AA143/'N2.3_RIIO3_Risk_And_Volumes'!AK17,0)&lt;0,"Error",IFERROR('N2.4_RIIO3_Risk_Comp'!AA143/'N2.3_RIIO3_Risk_And_Volumes'!AK17,0))</f>
        <v>0.15326548696092654</v>
      </c>
      <c r="BG143" s="172">
        <f>IF(IFERROR('N2.4_RIIO3_Risk_Comp'!AB143/'N2.3_RIIO3_Risk_And_Volumes'!AL17,0)&lt;0,"Error",IFERROR('N2.4_RIIO3_Risk_Comp'!AB143/'N2.3_RIIO3_Risk_And_Volumes'!AL17,0))</f>
        <v>0.25867038346974852</v>
      </c>
      <c r="BH143" s="172">
        <f>IF(IFERROR('N2.4_RIIO3_Risk_Comp'!AC143/'N2.3_RIIO3_Risk_And_Volumes'!AM17,0)&lt;0,"Error",IFERROR('N2.4_RIIO3_Risk_Comp'!AC143/'N2.3_RIIO3_Risk_And_Volumes'!AM17,0))</f>
        <v>0.40586895292161562</v>
      </c>
      <c r="BI143" s="172">
        <f>IF(IFERROR('N2.4_RIIO3_Risk_Comp'!AD143/'N2.3_RIIO3_Risk_And_Volumes'!AN17,0)&lt;0,"Error",IFERROR('N2.4_RIIO3_Risk_Comp'!AD143/'N2.3_RIIO3_Risk_And_Volumes'!AN17,0))</f>
        <v>0.31058423100054755</v>
      </c>
      <c r="BJ143" s="172">
        <f>IF(IFERROR('N2.4_RIIO3_Risk_Comp'!AE143/'N2.3_RIIO3_Risk_And_Volumes'!AO17,0)&lt;0,"Error",IFERROR('N2.4_RIIO3_Risk_Comp'!AE143/'N2.3_RIIO3_Risk_And_Volumes'!AO17,0))</f>
        <v>1.286413250779961</v>
      </c>
      <c r="BK143" s="172">
        <f>IF(IFERROR('N2.4_RIIO3_Risk_Comp'!AF143/'N2.3_RIIO3_Risk_And_Volumes'!AP17,0)&lt;0,"Error",IFERROR('N2.4_RIIO3_Risk_Comp'!AF143/'N2.3_RIIO3_Risk_And_Volumes'!AP17,0))</f>
        <v>0</v>
      </c>
      <c r="BL143" s="172">
        <f>IF(IFERROR('N2.4_RIIO3_Risk_Comp'!AG143/'N2.3_RIIO3_Risk_And_Volumes'!AQ17,0)&lt;0,"Error",IFERROR('N2.4_RIIO3_Risk_Comp'!AG143/'N2.3_RIIO3_Risk_And_Volumes'!AQ17,0))</f>
        <v>0</v>
      </c>
      <c r="BM143" s="297">
        <f>IF(IFERROR('N2.4_RIIO3_Risk_Comp'!AH143/'N2.3_RIIO3_Risk_And_Volumes'!AR17,0)&lt;0,"Error",IFERROR('N2.4_RIIO3_Risk_Comp'!AH143/'N2.3_RIIO3_Risk_And_Volumes'!AR17,0))</f>
        <v>0.87145179467251122</v>
      </c>
      <c r="BO143" s="63">
        <f t="shared" ref="BO143:BO174" si="23">SUM(E143:N143)</f>
        <v>1.7071742589335088</v>
      </c>
      <c r="BP143" s="63">
        <f t="shared" ref="BP143:BP174" si="24">SUM(O143:X143)</f>
        <v>1.7079629890009826</v>
      </c>
      <c r="BQ143" s="63">
        <f t="shared" ref="BQ143:BQ174" si="25">SUM(Y143:AH143)</f>
        <v>1.7079625641945948</v>
      </c>
      <c r="BR143" s="63">
        <f>IF(IFERROR(BO143/'N2.3_RIIO3_Risk_And_Volumes'!BN17,0)&lt;0,"Error",IFERROR(BO143/'N2.3_RIIO3_Risk_And_Volumes'!BN17,0))</f>
        <v>0.18533890648293652</v>
      </c>
      <c r="BS143" s="63">
        <f>IF(IFERROR('N2.4_RIIO3_Risk_Comp'!BP143/'N2.3_RIIO3_Risk_And_Volumes'!BP17,0)&lt;0,"Error",IFERROR('N2.4_RIIO3_Risk_Comp'!BP143/'N2.3_RIIO3_Risk_And_Volumes'!BP17,0))</f>
        <v>0.18227572310438622</v>
      </c>
      <c r="BT143" s="63">
        <f>IF(IFERROR('N2.4_RIIO3_Risk_Comp'!BQ143/'N2.3_RIIO3_Risk_And_Volumes'!BR17,0)&lt;0,"Error",IFERROR('N2.4_RIIO3_Risk_Comp'!BQ143/'N2.3_RIIO3_Risk_And_Volumes'!BR17,0))</f>
        <v>0.18240118436095062</v>
      </c>
    </row>
    <row r="144" spans="1:72">
      <c r="A144" t="s">
        <v>973</v>
      </c>
      <c r="B144" s="108" t="s">
        <v>188</v>
      </c>
      <c r="C144" s="144" t="str">
        <f>IF($D$2="ET",VLOOKUP(B144,'N0.7_Lookup_References'!$E$13:$K$71,2,FALSE),IF('N2.1_Network_Risk_Summary'!$C$2="GD",VLOOKUP(B144,'N0.7_Lookup_References'!$E$13:$K$73,4,FALSE),IF($D$2="GT",VLOOKUP(B144,'N0.7_Lookup_References'!$E$13:$K$71,6,FALSE),"")))</f>
        <v>Mains</v>
      </c>
      <c r="D144" s="53" t="s">
        <v>441</v>
      </c>
      <c r="E144" s="291">
        <v>0.18013041910352837</v>
      </c>
      <c r="F144" s="242">
        <v>0</v>
      </c>
      <c r="G144" s="242">
        <v>0.10754335194016378</v>
      </c>
      <c r="H144" s="242">
        <v>1.7508575087716253E-2</v>
      </c>
      <c r="I144" s="242">
        <v>0.30598163321011862</v>
      </c>
      <c r="J144" s="242">
        <v>0.10532065396971269</v>
      </c>
      <c r="K144" s="242">
        <v>0</v>
      </c>
      <c r="L144" s="242">
        <v>0.30679614126462595</v>
      </c>
      <c r="M144" s="242">
        <v>2.6021310464764196E-3</v>
      </c>
      <c r="N144" s="292">
        <v>0.12605426842862219</v>
      </c>
      <c r="O144" s="291">
        <v>0.18709444547560664</v>
      </c>
      <c r="P144" s="242">
        <v>0</v>
      </c>
      <c r="Q144" s="242">
        <v>0.12921422316132519</v>
      </c>
      <c r="R144" s="242">
        <v>1.7746077875706465E-2</v>
      </c>
      <c r="S144" s="242">
        <v>3.0749334376264583E-3</v>
      </c>
      <c r="T144" s="242">
        <v>0.3858037019971608</v>
      </c>
      <c r="U144" s="242">
        <v>0</v>
      </c>
      <c r="V144" s="242">
        <v>0.12183157217086484</v>
      </c>
      <c r="W144" s="242">
        <v>0</v>
      </c>
      <c r="X144" s="292">
        <v>0.53132292253926072</v>
      </c>
      <c r="Y144" s="291">
        <v>-5.0001169783606469E-2</v>
      </c>
      <c r="Z144" s="242">
        <v>0</v>
      </c>
      <c r="AA144" s="242">
        <v>4.8955306580145436E-2</v>
      </c>
      <c r="AB144" s="242">
        <v>1.6151616508886215E-2</v>
      </c>
      <c r="AC144" s="242">
        <v>2.6530518890997023E-3</v>
      </c>
      <c r="AD144" s="242">
        <v>0.14963454780413196</v>
      </c>
      <c r="AE144" s="242">
        <v>0</v>
      </c>
      <c r="AF144" s="242">
        <v>0.1073192561486451</v>
      </c>
      <c r="AG144" s="242">
        <v>0</v>
      </c>
      <c r="AH144" s="292">
        <v>0.28263236953614512</v>
      </c>
      <c r="AJ144" s="296">
        <f>IF(IFERROR(E144/'N2.3_RIIO3_Risk_And_Volumes'!E18,0)&lt;0,"Error",IFERROR(E144/'N2.3_RIIO3_Risk_And_Volumes'!E18,0))</f>
        <v>1.0649775466321785E-2</v>
      </c>
      <c r="AK144" s="172">
        <f>IF(IFERROR(F144/'N2.3_RIIO3_Risk_And_Volumes'!F18,0)&lt;0,"Error",IFERROR(F144/'N2.3_RIIO3_Risk_And_Volumes'!F18,0))</f>
        <v>0</v>
      </c>
      <c r="AL144" s="172">
        <f>IF(IFERROR(G144/'N2.3_RIIO3_Risk_And_Volumes'!G18,0)&lt;0,"Error",IFERROR(G144/'N2.3_RIIO3_Risk_And_Volumes'!G18,0))</f>
        <v>9.6305511118533072E-3</v>
      </c>
      <c r="AM144" s="172">
        <f>IF(IFERROR(H144/'N2.3_RIIO3_Risk_And_Volumes'!H18,0)&lt;0,"Error",IFERROR(H144/'N2.3_RIIO3_Risk_And_Volumes'!H18,0))</f>
        <v>4.3805438111582141E-3</v>
      </c>
      <c r="AN144" s="172">
        <f>IF(IFERROR(I144/'N2.3_RIIO3_Risk_And_Volumes'!I18,0)&lt;0,"Error",IFERROR(I144/'N2.3_RIIO3_Risk_And_Volumes'!I18,0))</f>
        <v>9.0366957016782701E-3</v>
      </c>
      <c r="AO144" s="172">
        <f>IF(IFERROR(J144/'N2.3_RIIO3_Risk_And_Volumes'!J18,0)&lt;0,"Error",IFERROR(J144/'N2.3_RIIO3_Risk_And_Volumes'!J18,0))</f>
        <v>3.8764387164872843E-3</v>
      </c>
      <c r="AP144" s="172">
        <f>IF(IFERROR(K144/'N2.3_RIIO3_Risk_And_Volumes'!K18,0)&lt;0,"Error",IFERROR(K144/'N2.3_RIIO3_Risk_And_Volumes'!K18,0))</f>
        <v>0</v>
      </c>
      <c r="AQ144" s="172">
        <f>IF(IFERROR(L144/'N2.3_RIIO3_Risk_And_Volumes'!L18,0)&lt;0,"Error",IFERROR(L144/'N2.3_RIIO3_Risk_And_Volumes'!L18,0))</f>
        <v>1.3544403751981085E-2</v>
      </c>
      <c r="AR144" s="172">
        <f>IF(IFERROR(M144/'N2.3_RIIO3_Risk_And_Volumes'!M18,0)&lt;0,"Error",IFERROR(M144/'N2.3_RIIO3_Risk_And_Volumes'!M18,0))</f>
        <v>2.0071816557982452E-4</v>
      </c>
      <c r="AS144" s="297">
        <f>IF(IFERROR(N144/'N2.3_RIIO3_Risk_And_Volumes'!N18,0)&lt;0,"Error",IFERROR(N144/'N2.3_RIIO3_Risk_And_Volumes'!N18,0))</f>
        <v>4.4067521458391237E-3</v>
      </c>
      <c r="AT144" s="296">
        <f>IF(IFERROR('N2.4_RIIO3_Risk_Comp'!O144/'N2.3_RIIO3_Risk_And_Volumes'!O18,0)&lt;0,"Error",IFERROR('N2.4_RIIO3_Risk_Comp'!O144/'N2.3_RIIO3_Risk_And_Volumes'!O18,0))</f>
        <v>1.097365153744859E-2</v>
      </c>
      <c r="AU144" s="172">
        <f>IF(IFERROR('N2.4_RIIO3_Risk_Comp'!P144/'N2.3_RIIO3_Risk_And_Volumes'!P18,0)&lt;0,"Error",IFERROR('N2.4_RIIO3_Risk_Comp'!P144/'N2.3_RIIO3_Risk_And_Volumes'!P18,0))</f>
        <v>0</v>
      </c>
      <c r="AV144" s="172">
        <f>IF(IFERROR('N2.4_RIIO3_Risk_Comp'!Q144/'N2.3_RIIO3_Risk_And_Volumes'!Q18,0)&lt;0,"Error",IFERROR('N2.4_RIIO3_Risk_Comp'!Q144/'N2.3_RIIO3_Risk_And_Volumes'!Q18,0))</f>
        <v>1.0964019834113908E-2</v>
      </c>
      <c r="AW144" s="172">
        <f>IF(IFERROR('N2.4_RIIO3_Risk_Comp'!R144/'N2.3_RIIO3_Risk_And_Volumes'!R18,0)&lt;0,"Error",IFERROR('N2.4_RIIO3_Risk_Comp'!R144/'N2.3_RIIO3_Risk_And_Volumes'!R18,0))</f>
        <v>6.2423815203870008E-3</v>
      </c>
      <c r="AX144" s="172">
        <f>IF(IFERROR('N2.4_RIIO3_Risk_Comp'!S144/'N2.3_RIIO3_Risk_And_Volumes'!S18,0)&lt;0,"Error",IFERROR('N2.4_RIIO3_Risk_Comp'!S144/'N2.3_RIIO3_Risk_And_Volumes'!S18,0))</f>
        <v>2.1315155013313008E-3</v>
      </c>
      <c r="AY144" s="172">
        <f>IF(IFERROR('N2.4_RIIO3_Risk_Comp'!T144/'N2.3_RIIO3_Risk_And_Volumes'!T18,0)&lt;0,"Error",IFERROR('N2.4_RIIO3_Risk_Comp'!T144/'N2.3_RIIO3_Risk_And_Volumes'!T18,0))</f>
        <v>8.4149849506667956E-3</v>
      </c>
      <c r="AZ144" s="172">
        <f>IF(IFERROR('N2.4_RIIO3_Risk_Comp'!U144/'N2.3_RIIO3_Risk_And_Volumes'!U18,0)&lt;0,"Error",IFERROR('N2.4_RIIO3_Risk_Comp'!U144/'N2.3_RIIO3_Risk_And_Volumes'!U18,0))</f>
        <v>0</v>
      </c>
      <c r="BA144" s="172">
        <f>IF(IFERROR('N2.4_RIIO3_Risk_Comp'!V144/'N2.3_RIIO3_Risk_And_Volumes'!V18,0)&lt;0,"Error",IFERROR('N2.4_RIIO3_Risk_Comp'!V144/'N2.3_RIIO3_Risk_And_Volumes'!V18,0))</f>
        <v>6.8071632410683976E-3</v>
      </c>
      <c r="BB144" s="172">
        <f>IF(IFERROR('N2.4_RIIO3_Risk_Comp'!W144/'N2.3_RIIO3_Risk_And_Volumes'!W18,0)&lt;0,"Error",IFERROR('N2.4_RIIO3_Risk_Comp'!W144/'N2.3_RIIO3_Risk_And_Volumes'!W18,0))</f>
        <v>0</v>
      </c>
      <c r="BC144" s="303">
        <f>IF(IFERROR('N2.4_RIIO3_Risk_Comp'!X144/'N2.3_RIIO3_Risk_And_Volumes'!X18,0)&lt;0,"Error",IFERROR('N2.4_RIIO3_Risk_Comp'!X144/'N2.3_RIIO3_Risk_And_Volumes'!X18,0))</f>
        <v>7.8864056674010467E-3</v>
      </c>
      <c r="BD144" s="296" t="str">
        <f>IF(IFERROR('N2.4_RIIO3_Risk_Comp'!Y144/'N2.3_RIIO3_Risk_And_Volumes'!AI18,0)&lt;0,"Error",IFERROR('N2.4_RIIO3_Risk_Comp'!Y144/'N2.3_RIIO3_Risk_And_Volumes'!AI18,0))</f>
        <v>Error</v>
      </c>
      <c r="BE144" s="172">
        <f>IF(IFERROR('N2.4_RIIO3_Risk_Comp'!Z144/'N2.3_RIIO3_Risk_And_Volumes'!AJ18,0)&lt;0,"Error",IFERROR('N2.4_RIIO3_Risk_Comp'!Z144/'N2.3_RIIO3_Risk_And_Volumes'!AJ18,0))</f>
        <v>0</v>
      </c>
      <c r="BF144" s="172">
        <f>IF(IFERROR('N2.4_RIIO3_Risk_Comp'!AA144/'N2.3_RIIO3_Risk_And_Volumes'!AK18,0)&lt;0,"Error",IFERROR('N2.4_RIIO3_Risk_Comp'!AA144/'N2.3_RIIO3_Risk_And_Volumes'!AK18,0))</f>
        <v>1.0236544624006506E-2</v>
      </c>
      <c r="BG144" s="172">
        <f>IF(IFERROR('N2.4_RIIO3_Risk_Comp'!AB144/'N2.3_RIIO3_Risk_And_Volumes'!AL18,0)&lt;0,"Error",IFERROR('N2.4_RIIO3_Risk_Comp'!AB144/'N2.3_RIIO3_Risk_And_Volumes'!AL18,0))</f>
        <v>6.2344815707264479E-3</v>
      </c>
      <c r="BH144" s="172">
        <f>IF(IFERROR('N2.4_RIIO3_Risk_Comp'!AC144/'N2.3_RIIO3_Risk_And_Volumes'!AM18,0)&lt;0,"Error",IFERROR('N2.4_RIIO3_Risk_Comp'!AC144/'N2.3_RIIO3_Risk_And_Volumes'!AM18,0))</f>
        <v>2.1385580219843402E-3</v>
      </c>
      <c r="BI144" s="172">
        <f>IF(IFERROR('N2.4_RIIO3_Risk_Comp'!AD144/'N2.3_RIIO3_Risk_And_Volumes'!AN18,0)&lt;0,"Error",IFERROR('N2.4_RIIO3_Risk_Comp'!AD144/'N2.3_RIIO3_Risk_And_Volumes'!AN18,0))</f>
        <v>5.4146442436561306E-3</v>
      </c>
      <c r="BJ144" s="172">
        <f>IF(IFERROR('N2.4_RIIO3_Risk_Comp'!AE144/'N2.3_RIIO3_Risk_And_Volumes'!AO18,0)&lt;0,"Error",IFERROR('N2.4_RIIO3_Risk_Comp'!AE144/'N2.3_RIIO3_Risk_And_Volumes'!AO18,0))</f>
        <v>0</v>
      </c>
      <c r="BK144" s="172">
        <f>IF(IFERROR('N2.4_RIIO3_Risk_Comp'!AF144/'N2.3_RIIO3_Risk_And_Volumes'!AP18,0)&lt;0,"Error",IFERROR('N2.4_RIIO3_Risk_Comp'!AF144/'N2.3_RIIO3_Risk_And_Volumes'!AP18,0))</f>
        <v>8.144857403434104E-3</v>
      </c>
      <c r="BL144" s="172">
        <f>IF(IFERROR('N2.4_RIIO3_Risk_Comp'!AG144/'N2.3_RIIO3_Risk_And_Volumes'!AQ18,0)&lt;0,"Error",IFERROR('N2.4_RIIO3_Risk_Comp'!AG144/'N2.3_RIIO3_Risk_And_Volumes'!AQ18,0))</f>
        <v>0</v>
      </c>
      <c r="BM144" s="297">
        <f>IF(IFERROR('N2.4_RIIO3_Risk_Comp'!AH144/'N2.3_RIIO3_Risk_And_Volumes'!AR18,0)&lt;0,"Error",IFERROR('N2.4_RIIO3_Risk_Comp'!AH144/'N2.3_RIIO3_Risk_And_Volumes'!AR18,0))</f>
        <v>5.8294296468623949E-3</v>
      </c>
      <c r="BO144" s="63">
        <f t="shared" si="23"/>
        <v>1.1519371740509641</v>
      </c>
      <c r="BP144" s="63">
        <f t="shared" si="24"/>
        <v>1.3760878766575511</v>
      </c>
      <c r="BQ144" s="63">
        <f t="shared" si="25"/>
        <v>0.55734497868344701</v>
      </c>
      <c r="BR144" s="63">
        <f>IF(IFERROR(BO144/'N2.3_RIIO3_Risk_And_Volumes'!BN18,0)&lt;0,"Error",IFERROR(BO144/'N2.3_RIIO3_Risk_And_Volumes'!BN18,0))</f>
        <v>7.3219209105302493E-3</v>
      </c>
      <c r="BS144" s="63">
        <f>IF(IFERROR('N2.4_RIIO3_Risk_Comp'!BP144/'N2.3_RIIO3_Risk_And_Volumes'!BP18,0)&lt;0,"Error",IFERROR('N2.4_RIIO3_Risk_Comp'!BP144/'N2.3_RIIO3_Risk_And_Volumes'!BP18,0))</f>
        <v>8.3786745220149946E-3</v>
      </c>
      <c r="BT144" s="63">
        <f>IF(IFERROR('N2.4_RIIO3_Risk_Comp'!BQ144/'N2.3_RIIO3_Risk_And_Volumes'!BR18,0)&lt;0,"Error",IFERROR('N2.4_RIIO3_Risk_Comp'!BQ144/'N2.3_RIIO3_Risk_And_Volumes'!BR18,0))</f>
        <v>4.3192765496353931E-3</v>
      </c>
    </row>
    <row r="145" spans="1:72">
      <c r="A145" t="s">
        <v>973</v>
      </c>
      <c r="B145" s="108" t="s">
        <v>200</v>
      </c>
      <c r="C145" s="144" t="str">
        <f>IF($D$2="ET",VLOOKUP(B145,'N0.7_Lookup_References'!$E$13:$K$71,2,FALSE),IF('N2.1_Network_Risk_Summary'!$C$2="GD",VLOOKUP(B145,'N0.7_Lookup_References'!$E$13:$K$73,4,FALSE),IF($D$2="GT",VLOOKUP(B145,'N0.7_Lookup_References'!$E$13:$K$71,6,FALSE),"")))</f>
        <v>Services</v>
      </c>
      <c r="D145" s="53" t="s">
        <v>441</v>
      </c>
      <c r="E145" s="289">
        <v>1.6870259463421455</v>
      </c>
      <c r="F145" s="247">
        <v>0</v>
      </c>
      <c r="G145" s="247">
        <v>0</v>
      </c>
      <c r="H145" s="247">
        <v>0</v>
      </c>
      <c r="I145" s="247">
        <v>0</v>
      </c>
      <c r="J145" s="247">
        <v>0</v>
      </c>
      <c r="K145" s="247">
        <v>0</v>
      </c>
      <c r="L145" s="247">
        <v>0</v>
      </c>
      <c r="M145" s="247">
        <v>2.619457532932544</v>
      </c>
      <c r="N145" s="290">
        <v>0.12029933894963199</v>
      </c>
      <c r="O145" s="289">
        <v>1.7199819176992523</v>
      </c>
      <c r="P145" s="247">
        <v>0</v>
      </c>
      <c r="Q145" s="247">
        <v>0</v>
      </c>
      <c r="R145" s="247">
        <v>0</v>
      </c>
      <c r="S145" s="247">
        <v>0</v>
      </c>
      <c r="T145" s="247">
        <v>0</v>
      </c>
      <c r="U145" s="247">
        <v>0</v>
      </c>
      <c r="V145" s="247">
        <v>0</v>
      </c>
      <c r="W145" s="247">
        <v>0</v>
      </c>
      <c r="X145" s="290">
        <v>3.5080033486322257</v>
      </c>
      <c r="Y145" s="289">
        <v>2.7330774556540707</v>
      </c>
      <c r="Z145" s="247">
        <v>0</v>
      </c>
      <c r="AA145" s="247">
        <v>0</v>
      </c>
      <c r="AB145" s="247">
        <v>0</v>
      </c>
      <c r="AC145" s="247">
        <v>0</v>
      </c>
      <c r="AD145" s="247">
        <v>0</v>
      </c>
      <c r="AE145" s="247">
        <v>0</v>
      </c>
      <c r="AF145" s="247">
        <v>0</v>
      </c>
      <c r="AG145" s="247">
        <v>0</v>
      </c>
      <c r="AH145" s="290">
        <v>2.0165304216034072</v>
      </c>
      <c r="AJ145" s="296">
        <f>IF(IFERROR(E145/'N2.3_RIIO3_Risk_And_Volumes'!E19,0)&lt;0,"Error",IFERROR(E145/'N2.3_RIIO3_Risk_And_Volumes'!E19,0))</f>
        <v>0.11891052887047657</v>
      </c>
      <c r="AK145" s="172">
        <f>IF(IFERROR(F145/'N2.3_RIIO3_Risk_And_Volumes'!F19,0)&lt;0,"Error",IFERROR(F145/'N2.3_RIIO3_Risk_And_Volumes'!F19,0))</f>
        <v>0</v>
      </c>
      <c r="AL145" s="172">
        <f>IF(IFERROR(G145/'N2.3_RIIO3_Risk_And_Volumes'!G19,0)&lt;0,"Error",IFERROR(G145/'N2.3_RIIO3_Risk_And_Volumes'!G19,0))</f>
        <v>0</v>
      </c>
      <c r="AM145" s="172">
        <f>IF(IFERROR(H145/'N2.3_RIIO3_Risk_And_Volumes'!H19,0)&lt;0,"Error",IFERROR(H145/'N2.3_RIIO3_Risk_And_Volumes'!H19,0))</f>
        <v>0</v>
      </c>
      <c r="AN145" s="172">
        <f>IF(IFERROR(I145/'N2.3_RIIO3_Risk_And_Volumes'!I19,0)&lt;0,"Error",IFERROR(I145/'N2.3_RIIO3_Risk_And_Volumes'!I19,0))</f>
        <v>0</v>
      </c>
      <c r="AO145" s="172">
        <f>IF(IFERROR(J145/'N2.3_RIIO3_Risk_And_Volumes'!J19,0)&lt;0,"Error",IFERROR(J145/'N2.3_RIIO3_Risk_And_Volumes'!J19,0))</f>
        <v>0</v>
      </c>
      <c r="AP145" s="172">
        <f>IF(IFERROR(K145/'N2.3_RIIO3_Risk_And_Volumes'!K19,0)&lt;0,"Error",IFERROR(K145/'N2.3_RIIO3_Risk_And_Volumes'!K19,0))</f>
        <v>0</v>
      </c>
      <c r="AQ145" s="172">
        <f>IF(IFERROR(L145/'N2.3_RIIO3_Risk_And_Volumes'!L19,0)&lt;0,"Error",IFERROR(L145/'N2.3_RIIO3_Risk_And_Volumes'!L19,0))</f>
        <v>0</v>
      </c>
      <c r="AR145" s="172">
        <f>IF(IFERROR(M145/'N2.3_RIIO3_Risk_And_Volumes'!M19,0)&lt;0,"Error",IFERROR(M145/'N2.3_RIIO3_Risk_And_Volumes'!M19,0))</f>
        <v>5.835372751421547E-2</v>
      </c>
      <c r="AS145" s="297">
        <f>IF(IFERROR(N145/'N2.3_RIIO3_Risk_And_Volumes'!N19,0)&lt;0,"Error",IFERROR(N145/'N2.3_RIIO3_Risk_And_Volumes'!N19,0))</f>
        <v>5.5686049409487494E-2</v>
      </c>
      <c r="AT145" s="296">
        <f>IF(IFERROR('N2.4_RIIO3_Risk_Comp'!O145/'N2.3_RIIO3_Risk_And_Volumes'!O19,0)&lt;0,"Error",IFERROR('N2.4_RIIO3_Risk_Comp'!O145/'N2.3_RIIO3_Risk_And_Volumes'!O19,0))</f>
        <v>0.11791363937769121</v>
      </c>
      <c r="AU145" s="172">
        <f>IF(IFERROR('N2.4_RIIO3_Risk_Comp'!P145/'N2.3_RIIO3_Risk_And_Volumes'!P19,0)&lt;0,"Error",IFERROR('N2.4_RIIO3_Risk_Comp'!P145/'N2.3_RIIO3_Risk_And_Volumes'!P19,0))</f>
        <v>0</v>
      </c>
      <c r="AV145" s="172">
        <f>IF(IFERROR('N2.4_RIIO3_Risk_Comp'!Q145/'N2.3_RIIO3_Risk_And_Volumes'!Q19,0)&lt;0,"Error",IFERROR('N2.4_RIIO3_Risk_Comp'!Q145/'N2.3_RIIO3_Risk_And_Volumes'!Q19,0))</f>
        <v>0</v>
      </c>
      <c r="AW145" s="172">
        <f>IF(IFERROR('N2.4_RIIO3_Risk_Comp'!R145/'N2.3_RIIO3_Risk_And_Volumes'!R19,0)&lt;0,"Error",IFERROR('N2.4_RIIO3_Risk_Comp'!R145/'N2.3_RIIO3_Risk_And_Volumes'!R19,0))</f>
        <v>0</v>
      </c>
      <c r="AX145" s="172">
        <f>IF(IFERROR('N2.4_RIIO3_Risk_Comp'!S145/'N2.3_RIIO3_Risk_And_Volumes'!S19,0)&lt;0,"Error",IFERROR('N2.4_RIIO3_Risk_Comp'!S145/'N2.3_RIIO3_Risk_And_Volumes'!S19,0))</f>
        <v>0</v>
      </c>
      <c r="AY145" s="172">
        <f>IF(IFERROR('N2.4_RIIO3_Risk_Comp'!T145/'N2.3_RIIO3_Risk_And_Volumes'!T19,0)&lt;0,"Error",IFERROR('N2.4_RIIO3_Risk_Comp'!T145/'N2.3_RIIO3_Risk_And_Volumes'!T19,0))</f>
        <v>0</v>
      </c>
      <c r="AZ145" s="172">
        <f>IF(IFERROR('N2.4_RIIO3_Risk_Comp'!U145/'N2.3_RIIO3_Risk_And_Volumes'!U19,0)&lt;0,"Error",IFERROR('N2.4_RIIO3_Risk_Comp'!U145/'N2.3_RIIO3_Risk_And_Volumes'!U19,0))</f>
        <v>0</v>
      </c>
      <c r="BA145" s="172">
        <f>IF(IFERROR('N2.4_RIIO3_Risk_Comp'!V145/'N2.3_RIIO3_Risk_And_Volumes'!V19,0)&lt;0,"Error",IFERROR('N2.4_RIIO3_Risk_Comp'!V145/'N2.3_RIIO3_Risk_And_Volumes'!V19,0))</f>
        <v>0</v>
      </c>
      <c r="BB145" s="172">
        <f>IF(IFERROR('N2.4_RIIO3_Risk_Comp'!W145/'N2.3_RIIO3_Risk_And_Volumes'!W19,0)&lt;0,"Error",IFERROR('N2.4_RIIO3_Risk_Comp'!W145/'N2.3_RIIO3_Risk_And_Volumes'!W19,0))</f>
        <v>0</v>
      </c>
      <c r="BC145" s="303">
        <f>IF(IFERROR('N2.4_RIIO3_Risk_Comp'!X145/'N2.3_RIIO3_Risk_And_Volumes'!X19,0)&lt;0,"Error",IFERROR('N2.4_RIIO3_Risk_Comp'!X145/'N2.3_RIIO3_Risk_And_Volumes'!X19,0))</f>
        <v>6.1059005461023538E-2</v>
      </c>
      <c r="BD145" s="296">
        <f>IF(IFERROR('N2.4_RIIO3_Risk_Comp'!Y145/'N2.3_RIIO3_Risk_And_Volumes'!AI19,0)&lt;0,"Error",IFERROR('N2.4_RIIO3_Risk_Comp'!Y145/'N2.3_RIIO3_Risk_And_Volumes'!AI19,0))</f>
        <v>8.7981299724144535E-2</v>
      </c>
      <c r="BE145" s="172">
        <f>IF(IFERROR('N2.4_RIIO3_Risk_Comp'!Z145/'N2.3_RIIO3_Risk_And_Volumes'!AJ19,0)&lt;0,"Error",IFERROR('N2.4_RIIO3_Risk_Comp'!Z145/'N2.3_RIIO3_Risk_And_Volumes'!AJ19,0))</f>
        <v>0</v>
      </c>
      <c r="BF145" s="172">
        <f>IF(IFERROR('N2.4_RIIO3_Risk_Comp'!AA145/'N2.3_RIIO3_Risk_And_Volumes'!AK19,0)&lt;0,"Error",IFERROR('N2.4_RIIO3_Risk_Comp'!AA145/'N2.3_RIIO3_Risk_And_Volumes'!AK19,0))</f>
        <v>0</v>
      </c>
      <c r="BG145" s="172">
        <f>IF(IFERROR('N2.4_RIIO3_Risk_Comp'!AB145/'N2.3_RIIO3_Risk_And_Volumes'!AL19,0)&lt;0,"Error",IFERROR('N2.4_RIIO3_Risk_Comp'!AB145/'N2.3_RIIO3_Risk_And_Volumes'!AL19,0))</f>
        <v>0</v>
      </c>
      <c r="BH145" s="172">
        <f>IF(IFERROR('N2.4_RIIO3_Risk_Comp'!AC145/'N2.3_RIIO3_Risk_And_Volumes'!AM19,0)&lt;0,"Error",IFERROR('N2.4_RIIO3_Risk_Comp'!AC145/'N2.3_RIIO3_Risk_And_Volumes'!AM19,0))</f>
        <v>0</v>
      </c>
      <c r="BI145" s="172">
        <f>IF(IFERROR('N2.4_RIIO3_Risk_Comp'!AD145/'N2.3_RIIO3_Risk_And_Volumes'!AN19,0)&lt;0,"Error",IFERROR('N2.4_RIIO3_Risk_Comp'!AD145/'N2.3_RIIO3_Risk_And_Volumes'!AN19,0))</f>
        <v>0</v>
      </c>
      <c r="BJ145" s="172">
        <f>IF(IFERROR('N2.4_RIIO3_Risk_Comp'!AE145/'N2.3_RIIO3_Risk_And_Volumes'!AO19,0)&lt;0,"Error",IFERROR('N2.4_RIIO3_Risk_Comp'!AE145/'N2.3_RIIO3_Risk_And_Volumes'!AO19,0))</f>
        <v>0</v>
      </c>
      <c r="BK145" s="172">
        <f>IF(IFERROR('N2.4_RIIO3_Risk_Comp'!AF145/'N2.3_RIIO3_Risk_And_Volumes'!AP19,0)&lt;0,"Error",IFERROR('N2.4_RIIO3_Risk_Comp'!AF145/'N2.3_RIIO3_Risk_And_Volumes'!AP19,0))</f>
        <v>0</v>
      </c>
      <c r="BL145" s="172">
        <f>IF(IFERROR('N2.4_RIIO3_Risk_Comp'!AG145/'N2.3_RIIO3_Risk_And_Volumes'!AQ19,0)&lt;0,"Error",IFERROR('N2.4_RIIO3_Risk_Comp'!AG145/'N2.3_RIIO3_Risk_And_Volumes'!AQ19,0))</f>
        <v>0</v>
      </c>
      <c r="BM145" s="297">
        <f>IF(IFERROR('N2.4_RIIO3_Risk_Comp'!AH145/'N2.3_RIIO3_Risk_And_Volumes'!AR19,0)&lt;0,"Error",IFERROR('N2.4_RIIO3_Risk_Comp'!AH145/'N2.3_RIIO3_Risk_And_Volumes'!AR19,0))</f>
        <v>6.0961115506530307E-2</v>
      </c>
      <c r="BO145" s="63">
        <f t="shared" si="23"/>
        <v>4.4267828182243214</v>
      </c>
      <c r="BP145" s="63">
        <f t="shared" si="24"/>
        <v>5.2279852663314781</v>
      </c>
      <c r="BQ145" s="63">
        <f t="shared" si="25"/>
        <v>4.7496078772574783</v>
      </c>
      <c r="BR145" s="63">
        <f>IF(IFERROR(BO145/'N2.3_RIIO3_Risk_And_Volumes'!BN19,0)&lt;0,"Error",IFERROR(BO145/'N2.3_RIIO3_Risk_And_Volumes'!BN19,0))</f>
        <v>7.2289393574048719E-2</v>
      </c>
      <c r="BS145" s="63">
        <f>IF(IFERROR('N2.4_RIIO3_Risk_Comp'!BP145/'N2.3_RIIO3_Risk_And_Volumes'!BP19,0)&lt;0,"Error",IFERROR('N2.4_RIIO3_Risk_Comp'!BP145/'N2.3_RIIO3_Risk_And_Volumes'!BP19,0))</f>
        <v>7.257112231338142E-2</v>
      </c>
      <c r="BT145" s="63">
        <f>IF(IFERROR('N2.4_RIIO3_Risk_Comp'!BQ145/'N2.3_RIIO3_Risk_And_Volumes'!BR19,0)&lt;0,"Error",IFERROR('N2.4_RIIO3_Risk_Comp'!BQ145/'N2.3_RIIO3_Risk_And_Volumes'!BR19,0))</f>
        <v>7.4046871944591058E-2</v>
      </c>
    </row>
    <row r="146" spans="1:72">
      <c r="A146" t="s">
        <v>973</v>
      </c>
      <c r="B146" s="108" t="s">
        <v>213</v>
      </c>
      <c r="C146" s="144" t="str">
        <f>IF($D$2="ET",VLOOKUP(B146,'N0.7_Lookup_References'!$E$13:$K$71,2,FALSE),IF('N2.1_Network_Risk_Summary'!$C$2="GD",VLOOKUP(B146,'N0.7_Lookup_References'!$E$13:$K$73,4,FALSE),IF($D$2="GT",VLOOKUP(B146,'N0.7_Lookup_References'!$E$13:$K$71,6,FALSE),"")))</f>
        <v>Risers</v>
      </c>
      <c r="D146" s="53" t="s">
        <v>441</v>
      </c>
      <c r="E146" s="289">
        <v>1.6357905999999957E-3</v>
      </c>
      <c r="F146" s="247">
        <v>4.8300581999999913E-3</v>
      </c>
      <c r="G146" s="247">
        <v>1.4721365099999989E-2</v>
      </c>
      <c r="H146" s="247">
        <v>1.3083096599999988E-2</v>
      </c>
      <c r="I146" s="247">
        <v>1.01388421E-2</v>
      </c>
      <c r="J146" s="247">
        <v>6.2622715999999983E-3</v>
      </c>
      <c r="K146" s="247">
        <v>4.0987411999999996E-3</v>
      </c>
      <c r="L146" s="247">
        <v>1.3026905999999998E-3</v>
      </c>
      <c r="M146" s="247">
        <v>2.0336312999999998E-3</v>
      </c>
      <c r="N146" s="290">
        <v>9.8580986100000031E-2</v>
      </c>
      <c r="O146" s="289">
        <v>1.775062900000001E-3</v>
      </c>
      <c r="P146" s="247">
        <v>3.8113706000000047E-3</v>
      </c>
      <c r="Q146" s="247">
        <v>1.669772050000002E-2</v>
      </c>
      <c r="R146" s="247">
        <v>1.1648362399999996E-2</v>
      </c>
      <c r="S146" s="247">
        <v>1.0836820199999989E-2</v>
      </c>
      <c r="T146" s="247">
        <v>1.4118976700000009E-2</v>
      </c>
      <c r="U146" s="247">
        <v>4.3065077999999996E-3</v>
      </c>
      <c r="V146" s="247">
        <v>5.8845400999999993E-3</v>
      </c>
      <c r="W146" s="247">
        <v>2.2886172999999998E-3</v>
      </c>
      <c r="X146" s="290">
        <v>0.12922631660000009</v>
      </c>
      <c r="Y146" s="289">
        <v>1.776600100000001E-3</v>
      </c>
      <c r="Z146" s="247">
        <v>3.8266211000000045E-3</v>
      </c>
      <c r="AA146" s="247">
        <v>1.7057007200000026E-2</v>
      </c>
      <c r="AB146" s="247">
        <v>1.1655149099999996E-2</v>
      </c>
      <c r="AC146" s="247">
        <v>1.0459778299999993E-2</v>
      </c>
      <c r="AD146" s="247">
        <v>1.4115200800000009E-2</v>
      </c>
      <c r="AE146" s="247">
        <v>4.7205714999999987E-3</v>
      </c>
      <c r="AF146" s="247">
        <v>6.3213570999999993E-3</v>
      </c>
      <c r="AG146" s="247">
        <v>3.6896383E-3</v>
      </c>
      <c r="AH146" s="290">
        <v>0.11889943410000009</v>
      </c>
      <c r="AJ146" s="296">
        <f>IF(IFERROR(E146/'N2.3_RIIO3_Risk_And_Volumes'!E20,0)&lt;0,"Error",IFERROR(E146/'N2.3_RIIO3_Risk_And_Volumes'!E20,0))</f>
        <v>2.8281113286988954E-2</v>
      </c>
      <c r="AK146" s="172">
        <f>IF(IFERROR(F146/'N2.3_RIIO3_Risk_And_Volumes'!F20,0)&lt;0,"Error",IFERROR(F146/'N2.3_RIIO3_Risk_And_Volumes'!F20,0))</f>
        <v>4.1304630811200137E-2</v>
      </c>
      <c r="AL146" s="172">
        <f>IF(IFERROR(G146/'N2.3_RIIO3_Risk_And_Volumes'!G20,0)&lt;0,"Error",IFERROR(G146/'N2.3_RIIO3_Risk_And_Volumes'!G20,0))</f>
        <v>0.10086609194727433</v>
      </c>
      <c r="AM146" s="172">
        <f>IF(IFERROR(H146/'N2.3_RIIO3_Risk_And_Volumes'!H20,0)&lt;0,"Error",IFERROR(H146/'N2.3_RIIO3_Risk_And_Volumes'!H20,0))</f>
        <v>0.14458316702297172</v>
      </c>
      <c r="AN146" s="172">
        <f>IF(IFERROR(I146/'N2.3_RIIO3_Risk_And_Volumes'!I20,0)&lt;0,"Error",IFERROR(I146/'N2.3_RIIO3_Risk_And_Volumes'!I20,0))</f>
        <v>0.17538686787467589</v>
      </c>
      <c r="AO146" s="172">
        <f>IF(IFERROR(J146/'N2.3_RIIO3_Risk_And_Volumes'!J20,0)&lt;0,"Error",IFERROR(J146/'N2.3_RIIO3_Risk_And_Volumes'!J20,0))</f>
        <v>0.15816905663110317</v>
      </c>
      <c r="AP146" s="172">
        <f>IF(IFERROR(K146/'N2.3_RIIO3_Risk_And_Volumes'!K20,0)&lt;0,"Error",IFERROR(K146/'N2.3_RIIO3_Risk_And_Volumes'!K20,0))</f>
        <v>0.12142224283120912</v>
      </c>
      <c r="AQ146" s="172">
        <f>IF(IFERROR(L146/'N2.3_RIIO3_Risk_And_Volumes'!L20,0)&lt;0,"Error",IFERROR(L146/'N2.3_RIIO3_Risk_And_Volumes'!L20,0))</f>
        <v>7.0844273819017534E-2</v>
      </c>
      <c r="AR146" s="172">
        <f>IF(IFERROR(M146/'N2.3_RIIO3_Risk_And_Volumes'!M20,0)&lt;0,"Error",IFERROR(M146/'N2.3_RIIO3_Risk_And_Volumes'!M20,0))</f>
        <v>0.11817095896038572</v>
      </c>
      <c r="AS146" s="297">
        <f>IF(IFERROR(N146/'N2.3_RIIO3_Risk_And_Volumes'!N20,0)&lt;0,"Error",IFERROR(N146/'N2.3_RIIO3_Risk_And_Volumes'!N20,0))</f>
        <v>0.1663275835744579</v>
      </c>
      <c r="AT146" s="296">
        <f>IF(IFERROR('N2.4_RIIO3_Risk_Comp'!O146/'N2.3_RIIO3_Risk_And_Volumes'!O20,0)&lt;0,"Error",IFERROR('N2.4_RIIO3_Risk_Comp'!O146/'N2.3_RIIO3_Risk_And_Volumes'!O20,0))</f>
        <v>3.2293637646995887E-2</v>
      </c>
      <c r="AU146" s="172">
        <f>IF(IFERROR('N2.4_RIIO3_Risk_Comp'!P146/'N2.3_RIIO3_Risk_And_Volumes'!P20,0)&lt;0,"Error",IFERROR('N2.4_RIIO3_Risk_Comp'!P146/'N2.3_RIIO3_Risk_And_Volumes'!P20,0))</f>
        <v>3.9317775421830348E-2</v>
      </c>
      <c r="AV146" s="172">
        <f>IF(IFERROR('N2.4_RIIO3_Risk_Comp'!Q146/'N2.3_RIIO3_Risk_And_Volumes'!Q20,0)&lt;0,"Error",IFERROR('N2.4_RIIO3_Risk_Comp'!Q146/'N2.3_RIIO3_Risk_And_Volumes'!Q20,0))</f>
        <v>9.3937402264313477E-2</v>
      </c>
      <c r="AW146" s="172">
        <f>IF(IFERROR('N2.4_RIIO3_Risk_Comp'!R146/'N2.3_RIIO3_Risk_And_Volumes'!R20,0)&lt;0,"Error",IFERROR('N2.4_RIIO3_Risk_Comp'!R146/'N2.3_RIIO3_Risk_And_Volumes'!R20,0))</f>
        <v>0.13609614967262504</v>
      </c>
      <c r="AX146" s="172">
        <f>IF(IFERROR('N2.4_RIIO3_Risk_Comp'!S146/'N2.3_RIIO3_Risk_And_Volumes'!S20,0)&lt;0,"Error",IFERROR('N2.4_RIIO3_Risk_Comp'!S146/'N2.3_RIIO3_Risk_And_Volumes'!S20,0))</f>
        <v>0.14447938127980706</v>
      </c>
      <c r="AY146" s="172">
        <f>IF(IFERROR('N2.4_RIIO3_Risk_Comp'!T146/'N2.3_RIIO3_Risk_And_Volumes'!T20,0)&lt;0,"Error",IFERROR('N2.4_RIIO3_Risk_Comp'!T146/'N2.3_RIIO3_Risk_And_Volumes'!T20,0))</f>
        <v>0.19439013080439216</v>
      </c>
      <c r="AZ146" s="172">
        <f>IF(IFERROR('N2.4_RIIO3_Risk_Comp'!U146/'N2.3_RIIO3_Risk_And_Volumes'!U20,0)&lt;0,"Error",IFERROR('N2.4_RIIO3_Risk_Comp'!U146/'N2.3_RIIO3_Risk_And_Volumes'!U20,0))</f>
        <v>0.16169678264294832</v>
      </c>
      <c r="BA146" s="172">
        <f>IF(IFERROR('N2.4_RIIO3_Risk_Comp'!V146/'N2.3_RIIO3_Risk_And_Volumes'!V20,0)&lt;0,"Error",IFERROR('N2.4_RIIO3_Risk_Comp'!V146/'N2.3_RIIO3_Risk_And_Volumes'!V20,0))</f>
        <v>0.16210769135194558</v>
      </c>
      <c r="BB146" s="172">
        <f>IF(IFERROR('N2.4_RIIO3_Risk_Comp'!W146/'N2.3_RIIO3_Risk_And_Volumes'!W20,0)&lt;0,"Error",IFERROR('N2.4_RIIO3_Risk_Comp'!W146/'N2.3_RIIO3_Risk_And_Volumes'!W20,0))</f>
        <v>0.10450973952980734</v>
      </c>
      <c r="BC146" s="303">
        <f>IF(IFERROR('N2.4_RIIO3_Risk_Comp'!X146/'N2.3_RIIO3_Risk_And_Volumes'!X20,0)&lt;0,"Error",IFERROR('N2.4_RIIO3_Risk_Comp'!X146/'N2.3_RIIO3_Risk_And_Volumes'!X20,0))</f>
        <v>0.17327900240500085</v>
      </c>
      <c r="BD146" s="296">
        <f>IF(IFERROR('N2.4_RIIO3_Risk_Comp'!Y146/'N2.3_RIIO3_Risk_And_Volumes'!AI20,0)&lt;0,"Error",IFERROR('N2.4_RIIO3_Risk_Comp'!Y146/'N2.3_RIIO3_Risk_And_Volumes'!AI20,0))</f>
        <v>3.2148943814589603E-2</v>
      </c>
      <c r="BE146" s="172">
        <f>IF(IFERROR('N2.4_RIIO3_Risk_Comp'!Z146/'N2.3_RIIO3_Risk_And_Volumes'!AJ20,0)&lt;0,"Error",IFERROR('N2.4_RIIO3_Risk_Comp'!Z146/'N2.3_RIIO3_Risk_And_Volumes'!AJ20,0))</f>
        <v>3.9832146339403206E-2</v>
      </c>
      <c r="BF146" s="172">
        <f>IF(IFERROR('N2.4_RIIO3_Risk_Comp'!AA146/'N2.3_RIIO3_Risk_And_Volumes'!AK20,0)&lt;0,"Error",IFERROR('N2.4_RIIO3_Risk_Comp'!AA146/'N2.3_RIIO3_Risk_And_Volumes'!AK20,0))</f>
        <v>9.4859841846889656E-2</v>
      </c>
      <c r="BG146" s="172">
        <f>IF(IFERROR('N2.4_RIIO3_Risk_Comp'!AB146/'N2.3_RIIO3_Risk_And_Volumes'!AL20,0)&lt;0,"Error",IFERROR('N2.4_RIIO3_Risk_Comp'!AB146/'N2.3_RIIO3_Risk_And_Volumes'!AL20,0))</f>
        <v>0.13559414309137749</v>
      </c>
      <c r="BH146" s="172">
        <f>IF(IFERROR('N2.4_RIIO3_Risk_Comp'!AC146/'N2.3_RIIO3_Risk_And_Volumes'!AM20,0)&lt;0,"Error",IFERROR('N2.4_RIIO3_Risk_Comp'!AC146/'N2.3_RIIO3_Risk_And_Volumes'!AM20,0))</f>
        <v>0.15072604374180029</v>
      </c>
      <c r="BI146" s="172">
        <f>IF(IFERROR('N2.4_RIIO3_Risk_Comp'!AD146/'N2.3_RIIO3_Risk_And_Volumes'!AN20,0)&lt;0,"Error",IFERROR('N2.4_RIIO3_Risk_Comp'!AD146/'N2.3_RIIO3_Risk_And_Volumes'!AN20,0))</f>
        <v>0.19882396804530131</v>
      </c>
      <c r="BJ146" s="172">
        <f>IF(IFERROR('N2.4_RIIO3_Risk_Comp'!AE146/'N2.3_RIIO3_Risk_And_Volumes'!AO20,0)&lt;0,"Error",IFERROR('N2.4_RIIO3_Risk_Comp'!AE146/'N2.3_RIIO3_Risk_And_Volumes'!AO20,0))</f>
        <v>0.16445529469327327</v>
      </c>
      <c r="BK146" s="172">
        <f>IF(IFERROR('N2.4_RIIO3_Risk_Comp'!AF146/'N2.3_RIIO3_Risk_And_Volumes'!AP20,0)&lt;0,"Error",IFERROR('N2.4_RIIO3_Risk_Comp'!AF146/'N2.3_RIIO3_Risk_And_Volumes'!AP20,0))</f>
        <v>0.17756697098708893</v>
      </c>
      <c r="BL146" s="172">
        <f>IF(IFERROR('N2.4_RIIO3_Risk_Comp'!AG146/'N2.3_RIIO3_Risk_And_Volumes'!AQ20,0)&lt;0,"Error",IFERROR('N2.4_RIIO3_Risk_Comp'!AG146/'N2.3_RIIO3_Risk_And_Volumes'!AQ20,0))</f>
        <v>0.1498973277653444</v>
      </c>
      <c r="BM146" s="297">
        <f>IF(IFERROR('N2.4_RIIO3_Risk_Comp'!AH146/'N2.3_RIIO3_Risk_And_Volumes'!AR20,0)&lt;0,"Error",IFERROR('N2.4_RIIO3_Risk_Comp'!AH146/'N2.3_RIIO3_Risk_And_Volumes'!AR20,0))</f>
        <v>0.17348322080812106</v>
      </c>
      <c r="BO146" s="63">
        <f t="shared" si="23"/>
        <v>0.1566874734</v>
      </c>
      <c r="BP146" s="63">
        <f t="shared" si="24"/>
        <v>0.2005942951000001</v>
      </c>
      <c r="BQ146" s="63">
        <f t="shared" si="25"/>
        <v>0.19252135760000011</v>
      </c>
      <c r="BR146" s="63">
        <f>IF(IFERROR(BO146/'N2.3_RIIO3_Risk_And_Volumes'!BN20,0)&lt;0,"Error",IFERROR(BO146/'N2.3_RIIO3_Risk_And_Volumes'!BN20,0))</f>
        <v>0.13384522193100859</v>
      </c>
      <c r="BS146" s="63">
        <f>IF(IFERROR('N2.4_RIIO3_Risk_Comp'!BP146/'N2.3_RIIO3_Risk_And_Volumes'!BP20,0)&lt;0,"Error",IFERROR('N2.4_RIIO3_Risk_Comp'!BP146/'N2.3_RIIO3_Risk_And_Volumes'!BP20,0))</f>
        <v>0.14395129737074486</v>
      </c>
      <c r="BT146" s="63">
        <f>IF(IFERROR('N2.4_RIIO3_Risk_Comp'!BQ146/'N2.3_RIIO3_Risk_And_Volumes'!BR20,0)&lt;0,"Error",IFERROR('N2.4_RIIO3_Risk_Comp'!BQ146/'N2.3_RIIO3_Risk_And_Volumes'!BR20,0))</f>
        <v>0.14456022545878763</v>
      </c>
    </row>
    <row r="147" spans="1:72">
      <c r="A147" t="s">
        <v>973</v>
      </c>
      <c r="B147" s="108" t="s">
        <v>224</v>
      </c>
      <c r="C147" s="144" t="str">
        <f>IF($D$2="ET",VLOOKUP(B147,'N0.7_Lookup_References'!$E$13:$K$71,2,FALSE),IF('N2.1_Network_Risk_Summary'!$C$2="GD",VLOOKUP(B147,'N0.7_Lookup_References'!$E$13:$K$73,4,FALSE),IF($D$2="GT",VLOOKUP(B147,'N0.7_Lookup_References'!$E$13:$K$71,6,FALSE),"")))</f>
        <v>Filters</v>
      </c>
      <c r="D147" s="53" t="s">
        <v>441</v>
      </c>
      <c r="E147" s="289">
        <v>0</v>
      </c>
      <c r="F147" s="247">
        <v>0</v>
      </c>
      <c r="G147" s="247">
        <v>0</v>
      </c>
      <c r="H147" s="247">
        <v>0</v>
      </c>
      <c r="I147" s="247">
        <v>7.5390250000000004E-4</v>
      </c>
      <c r="J147" s="247">
        <v>2.2906255999999999E-3</v>
      </c>
      <c r="K147" s="247">
        <v>8.009178E-4</v>
      </c>
      <c r="L147" s="247">
        <v>1.0205937000000002E-3</v>
      </c>
      <c r="M147" s="247">
        <v>5.081653999999999E-4</v>
      </c>
      <c r="N147" s="290">
        <v>9.6365130000000026E-4</v>
      </c>
      <c r="O147" s="289">
        <v>0</v>
      </c>
      <c r="P147" s="247">
        <v>0</v>
      </c>
      <c r="Q147" s="247">
        <v>0</v>
      </c>
      <c r="R147" s="247">
        <v>0</v>
      </c>
      <c r="S147" s="247">
        <v>2.5287099999999997E-5</v>
      </c>
      <c r="T147" s="247">
        <v>1.4921213999999992E-3</v>
      </c>
      <c r="U147" s="247">
        <v>1.8645243000000003E-3</v>
      </c>
      <c r="V147" s="247">
        <v>8.4065920000000018E-4</v>
      </c>
      <c r="W147" s="247">
        <v>9.1589199999999996E-4</v>
      </c>
      <c r="X147" s="290">
        <v>1.7017726E-3</v>
      </c>
      <c r="Y147" s="289">
        <v>0</v>
      </c>
      <c r="Z147" s="247">
        <v>3.4015199999999992E-5</v>
      </c>
      <c r="AA147" s="247">
        <v>0</v>
      </c>
      <c r="AB147" s="247">
        <v>0</v>
      </c>
      <c r="AC147" s="247">
        <v>7.493949999999999E-5</v>
      </c>
      <c r="AD147" s="247">
        <v>1.1719852999999996E-3</v>
      </c>
      <c r="AE147" s="247">
        <v>1.5990575000000005E-3</v>
      </c>
      <c r="AF147" s="247">
        <v>7.3233389999999992E-4</v>
      </c>
      <c r="AG147" s="247">
        <v>8.7212339999999996E-4</v>
      </c>
      <c r="AH147" s="290">
        <v>1.2486479000000002E-3</v>
      </c>
      <c r="AJ147" s="296">
        <f>IF(IFERROR(E147/'N2.3_RIIO3_Risk_And_Volumes'!E21,0)&lt;0,"Error",IFERROR(E147/'N2.3_RIIO3_Risk_And_Volumes'!E21,0))</f>
        <v>0</v>
      </c>
      <c r="AK147" s="172">
        <f>IF(IFERROR(F147/'N2.3_RIIO3_Risk_And_Volumes'!F21,0)&lt;0,"Error",IFERROR(F147/'N2.3_RIIO3_Risk_And_Volumes'!F21,0))</f>
        <v>0</v>
      </c>
      <c r="AL147" s="172">
        <f>IF(IFERROR(G147/'N2.3_RIIO3_Risk_And_Volumes'!G21,0)&lt;0,"Error",IFERROR(G147/'N2.3_RIIO3_Risk_And_Volumes'!G21,0))</f>
        <v>0</v>
      </c>
      <c r="AM147" s="172">
        <f>IF(IFERROR(H147/'N2.3_RIIO3_Risk_And_Volumes'!H21,0)&lt;0,"Error",IFERROR(H147/'N2.3_RIIO3_Risk_And_Volumes'!H21,0))</f>
        <v>0</v>
      </c>
      <c r="AN147" s="172">
        <f>IF(IFERROR(I147/'N2.3_RIIO3_Risk_And_Volumes'!I21,0)&lt;0,"Error",IFERROR(I147/'N2.3_RIIO3_Risk_And_Volumes'!I21,0))</f>
        <v>2.1373380557538938E-4</v>
      </c>
      <c r="AO147" s="172">
        <f>IF(IFERROR(J147/'N2.3_RIIO3_Risk_And_Volumes'!J21,0)&lt;0,"Error",IFERROR(J147/'N2.3_RIIO3_Risk_And_Volumes'!J21,0))</f>
        <v>6.002337376544302E-4</v>
      </c>
      <c r="AP147" s="172">
        <f>IF(IFERROR(K147/'N2.3_RIIO3_Risk_And_Volumes'!K21,0)&lt;0,"Error",IFERROR(K147/'N2.3_RIIO3_Risk_And_Volumes'!K21,0))</f>
        <v>1.1190596861644347E-3</v>
      </c>
      <c r="AQ147" s="172">
        <f>IF(IFERROR(L147/'N2.3_RIIO3_Risk_And_Volumes'!L21,0)&lt;0,"Error",IFERROR(L147/'N2.3_RIIO3_Risk_And_Volumes'!L21,0))</f>
        <v>6.1146909435275565E-4</v>
      </c>
      <c r="AR147" s="172">
        <f>IF(IFERROR(M147/'N2.3_RIIO3_Risk_And_Volumes'!M21,0)&lt;0,"Error",IFERROR(M147/'N2.3_RIIO3_Risk_And_Volumes'!M21,0))</f>
        <v>1.0808612599329547E-3</v>
      </c>
      <c r="AS147" s="297">
        <f>IF(IFERROR(N147/'N2.3_RIIO3_Risk_And_Volumes'!N21,0)&lt;0,"Error",IFERROR(N147/'N2.3_RIIO3_Risk_And_Volumes'!N21,0))</f>
        <v>1.7922295129137159E-4</v>
      </c>
      <c r="AT147" s="296">
        <f>IF(IFERROR('N2.4_RIIO3_Risk_Comp'!O147/'N2.3_RIIO3_Risk_And_Volumes'!O21,0)&lt;0,"Error",IFERROR('N2.4_RIIO3_Risk_Comp'!O147/'N2.3_RIIO3_Risk_And_Volumes'!O21,0))</f>
        <v>0</v>
      </c>
      <c r="AU147" s="172">
        <f>IF(IFERROR('N2.4_RIIO3_Risk_Comp'!P147/'N2.3_RIIO3_Risk_And_Volumes'!P21,0)&lt;0,"Error",IFERROR('N2.4_RIIO3_Risk_Comp'!P147/'N2.3_RIIO3_Risk_And_Volumes'!P21,0))</f>
        <v>0</v>
      </c>
      <c r="AV147" s="172">
        <f>IF(IFERROR('N2.4_RIIO3_Risk_Comp'!Q147/'N2.3_RIIO3_Risk_And_Volumes'!Q21,0)&lt;0,"Error",IFERROR('N2.4_RIIO3_Risk_Comp'!Q147/'N2.3_RIIO3_Risk_And_Volumes'!Q21,0))</f>
        <v>0</v>
      </c>
      <c r="AW147" s="172">
        <f>IF(IFERROR('N2.4_RIIO3_Risk_Comp'!R147/'N2.3_RIIO3_Risk_And_Volumes'!R21,0)&lt;0,"Error",IFERROR('N2.4_RIIO3_Risk_Comp'!R147/'N2.3_RIIO3_Risk_And_Volumes'!R21,0))</f>
        <v>0</v>
      </c>
      <c r="AX147" s="172">
        <f>IF(IFERROR('N2.4_RIIO3_Risk_Comp'!S147/'N2.3_RIIO3_Risk_And_Volumes'!S21,0)&lt;0,"Error",IFERROR('N2.4_RIIO3_Risk_Comp'!S147/'N2.3_RIIO3_Risk_And_Volumes'!S21,0))</f>
        <v>7.3178550727241558E-5</v>
      </c>
      <c r="AY147" s="172">
        <f>IF(IFERROR('N2.4_RIIO3_Risk_Comp'!T147/'N2.3_RIIO3_Risk_And_Volumes'!T21,0)&lt;0,"Error",IFERROR('N2.4_RIIO3_Risk_Comp'!T147/'N2.3_RIIO3_Risk_And_Volumes'!T21,0))</f>
        <v>2.4467061188915366E-4</v>
      </c>
      <c r="AZ147" s="172">
        <f>IF(IFERROR('N2.4_RIIO3_Risk_Comp'!U147/'N2.3_RIIO3_Risk_And_Volumes'!U21,0)&lt;0,"Error",IFERROR('N2.4_RIIO3_Risk_Comp'!U147/'N2.3_RIIO3_Risk_And_Volumes'!U21,0))</f>
        <v>7.452850367485526E-4</v>
      </c>
      <c r="BA147" s="172">
        <f>IF(IFERROR('N2.4_RIIO3_Risk_Comp'!V147/'N2.3_RIIO3_Risk_And_Volumes'!V21,0)&lt;0,"Error",IFERROR('N2.4_RIIO3_Risk_Comp'!V147/'N2.3_RIIO3_Risk_And_Volumes'!V21,0))</f>
        <v>1.3812309555242053E-3</v>
      </c>
      <c r="BB147" s="172">
        <f>IF(IFERROR('N2.4_RIIO3_Risk_Comp'!W147/'N2.3_RIIO3_Risk_And_Volumes'!W21,0)&lt;0,"Error",IFERROR('N2.4_RIIO3_Risk_Comp'!W147/'N2.3_RIIO3_Risk_And_Volumes'!W21,0))</f>
        <v>6.4478336919805799E-4</v>
      </c>
      <c r="BC147" s="303">
        <f>IF(IFERROR('N2.4_RIIO3_Risk_Comp'!X147/'N2.3_RIIO3_Risk_And_Volumes'!X21,0)&lt;0,"Error",IFERROR('N2.4_RIIO3_Risk_Comp'!X147/'N2.3_RIIO3_Risk_And_Volumes'!X21,0))</f>
        <v>2.4300886805951621E-4</v>
      </c>
      <c r="BD147" s="296">
        <f>IF(IFERROR('N2.4_RIIO3_Risk_Comp'!Y147/'N2.3_RIIO3_Risk_And_Volumes'!AI21,0)&lt;0,"Error",IFERROR('N2.4_RIIO3_Risk_Comp'!Y147/'N2.3_RIIO3_Risk_And_Volumes'!AI21,0))</f>
        <v>0</v>
      </c>
      <c r="BE147" s="172">
        <f>IF(IFERROR('N2.4_RIIO3_Risk_Comp'!Z147/'N2.3_RIIO3_Risk_And_Volumes'!AJ21,0)&lt;0,"Error",IFERROR('N2.4_RIIO3_Risk_Comp'!Z147/'N2.3_RIIO3_Risk_And_Volumes'!AJ21,0))</f>
        <v>1.7174626965209809E-4</v>
      </c>
      <c r="BF147" s="172">
        <f>IF(IFERROR('N2.4_RIIO3_Risk_Comp'!AA147/'N2.3_RIIO3_Risk_And_Volumes'!AK21,0)&lt;0,"Error",IFERROR('N2.4_RIIO3_Risk_Comp'!AA147/'N2.3_RIIO3_Risk_And_Volumes'!AK21,0))</f>
        <v>0</v>
      </c>
      <c r="BG147" s="172">
        <f>IF(IFERROR('N2.4_RIIO3_Risk_Comp'!AB147/'N2.3_RIIO3_Risk_And_Volumes'!AL21,0)&lt;0,"Error",IFERROR('N2.4_RIIO3_Risk_Comp'!AB147/'N2.3_RIIO3_Risk_And_Volumes'!AL21,0))</f>
        <v>0</v>
      </c>
      <c r="BH147" s="172">
        <f>IF(IFERROR('N2.4_RIIO3_Risk_Comp'!AC147/'N2.3_RIIO3_Risk_And_Volumes'!AM21,0)&lt;0,"Error",IFERROR('N2.4_RIIO3_Risk_Comp'!AC147/'N2.3_RIIO3_Risk_And_Volumes'!AM21,0))</f>
        <v>1.2255486316930736E-4</v>
      </c>
      <c r="BI147" s="172">
        <f>IF(IFERROR('N2.4_RIIO3_Risk_Comp'!AD147/'N2.3_RIIO3_Risk_And_Volumes'!AN21,0)&lt;0,"Error",IFERROR('N2.4_RIIO3_Risk_Comp'!AD147/'N2.3_RIIO3_Risk_And_Volumes'!AN21,0))</f>
        <v>2.1624724587511587E-4</v>
      </c>
      <c r="BJ147" s="172">
        <f>IF(IFERROR('N2.4_RIIO3_Risk_Comp'!AE147/'N2.3_RIIO3_Risk_And_Volumes'!AO21,0)&lt;0,"Error",IFERROR('N2.4_RIIO3_Risk_Comp'!AE147/'N2.3_RIIO3_Risk_And_Volumes'!AO21,0))</f>
        <v>9.3162841353247963E-4</v>
      </c>
      <c r="BK147" s="172">
        <f>IF(IFERROR('N2.4_RIIO3_Risk_Comp'!AF147/'N2.3_RIIO3_Risk_And_Volumes'!AP21,0)&lt;0,"Error",IFERROR('N2.4_RIIO3_Risk_Comp'!AF147/'N2.3_RIIO3_Risk_And_Volumes'!AP21,0))</f>
        <v>1.6990491112942588E-3</v>
      </c>
      <c r="BL147" s="172">
        <f>IF(IFERROR('N2.4_RIIO3_Risk_Comp'!AG147/'N2.3_RIIO3_Risk_And_Volumes'!AQ21,0)&lt;0,"Error",IFERROR('N2.4_RIIO3_Risk_Comp'!AG147/'N2.3_RIIO3_Risk_And_Volumes'!AQ21,0))</f>
        <v>8.9108994784020755E-4</v>
      </c>
      <c r="BM147" s="297">
        <f>IF(IFERROR('N2.4_RIIO3_Risk_Comp'!AH147/'N2.3_RIIO3_Risk_And_Volumes'!AR21,0)&lt;0,"Error",IFERROR('N2.4_RIIO3_Risk_Comp'!AH147/'N2.3_RIIO3_Risk_And_Volumes'!AR21,0))</f>
        <v>1.876648112568373E-4</v>
      </c>
      <c r="BO147" s="63">
        <f t="shared" si="23"/>
        <v>6.3378562999999999E-3</v>
      </c>
      <c r="BP147" s="63">
        <f t="shared" si="24"/>
        <v>6.8402565999999988E-3</v>
      </c>
      <c r="BQ147" s="63">
        <f t="shared" si="25"/>
        <v>5.7331027000000001E-3</v>
      </c>
      <c r="BR147" s="63">
        <f>IF(IFERROR(BO147/'N2.3_RIIO3_Risk_And_Volumes'!BN21,0)&lt;0,"Error",IFERROR(BO147/'N2.3_RIIO3_Risk_And_Volumes'!BN21,0))</f>
        <v>4.0691743185084742E-4</v>
      </c>
      <c r="BS147" s="63">
        <f>IF(IFERROR('N2.4_RIIO3_Risk_Comp'!BP147/'N2.3_RIIO3_Risk_And_Volumes'!BP21,0)&lt;0,"Error",IFERROR('N2.4_RIIO3_Risk_Comp'!BP147/'N2.3_RIIO3_Risk_And_Volumes'!BP21,0))</f>
        <v>3.8048303363851248E-4</v>
      </c>
      <c r="BT147" s="63">
        <f>IF(IFERROR('N2.4_RIIO3_Risk_Comp'!BQ147/'N2.3_RIIO3_Risk_And_Volumes'!BR21,0)&lt;0,"Error",IFERROR('N2.4_RIIO3_Risk_Comp'!BQ147/'N2.3_RIIO3_Risk_And_Volumes'!BR21,0))</f>
        <v>3.5811869291085585E-4</v>
      </c>
    </row>
    <row r="148" spans="1:72">
      <c r="A148" t="s">
        <v>973</v>
      </c>
      <c r="B148" s="108" t="s">
        <v>233</v>
      </c>
      <c r="C148" s="144" t="str">
        <f>IF($D$2="ET",VLOOKUP(B148,'N0.7_Lookup_References'!$E$13:$K$71,2,FALSE),IF('N2.1_Network_Risk_Summary'!$C$2="GD",VLOOKUP(B148,'N0.7_Lookup_References'!$E$13:$K$73,4,FALSE),IF($D$2="GT",VLOOKUP(B148,'N0.7_Lookup_References'!$E$13:$K$71,6,FALSE),"")))</f>
        <v>Slamshut/ Regulators</v>
      </c>
      <c r="D148" s="53" t="s">
        <v>441</v>
      </c>
      <c r="E148" s="289">
        <v>0</v>
      </c>
      <c r="F148" s="247">
        <v>0</v>
      </c>
      <c r="G148" s="247">
        <v>0</v>
      </c>
      <c r="H148" s="247">
        <v>0</v>
      </c>
      <c r="I148" s="247">
        <v>3.1399999999999997E-8</v>
      </c>
      <c r="J148" s="247">
        <v>1.5309094999999997E-3</v>
      </c>
      <c r="K148" s="247">
        <v>8.116972200000001E-3</v>
      </c>
      <c r="L148" s="247">
        <v>1.3012222500000004E-2</v>
      </c>
      <c r="M148" s="247">
        <v>2.1917962999999999E-3</v>
      </c>
      <c r="N148" s="290">
        <v>4.8781660600000006E-2</v>
      </c>
      <c r="O148" s="289">
        <v>0</v>
      </c>
      <c r="P148" s="247">
        <v>0</v>
      </c>
      <c r="Q148" s="247">
        <v>0</v>
      </c>
      <c r="R148" s="247">
        <v>0</v>
      </c>
      <c r="S148" s="247">
        <v>0</v>
      </c>
      <c r="T148" s="247">
        <v>3.9499999999999996E-8</v>
      </c>
      <c r="U148" s="247">
        <v>1.562297799999999E-3</v>
      </c>
      <c r="V148" s="247">
        <v>8.0518953000000004E-3</v>
      </c>
      <c r="W148" s="247">
        <v>1.2637227499999999E-2</v>
      </c>
      <c r="X148" s="290">
        <v>5.2688833000000011E-2</v>
      </c>
      <c r="Y148" s="289">
        <v>1.1912999999999999E-6</v>
      </c>
      <c r="Z148" s="247">
        <v>7.4512799999999985E-4</v>
      </c>
      <c r="AA148" s="247">
        <v>6.1646929999999991E-4</v>
      </c>
      <c r="AB148" s="247">
        <v>0</v>
      </c>
      <c r="AC148" s="247">
        <v>2.1916330000000002E-4</v>
      </c>
      <c r="AD148" s="247">
        <v>2.0461368000000003E-3</v>
      </c>
      <c r="AE148" s="247">
        <v>2.3421622999999989E-3</v>
      </c>
      <c r="AF148" s="247">
        <v>4.9506442999999994E-3</v>
      </c>
      <c r="AG148" s="247">
        <v>4.2320756999999999E-3</v>
      </c>
      <c r="AH148" s="290">
        <v>3.319999290000001E-2</v>
      </c>
      <c r="AJ148" s="296">
        <f>IF(IFERROR(E148/'N2.3_RIIO3_Risk_And_Volumes'!E22,0)&lt;0,"Error",IFERROR(E148/'N2.3_RIIO3_Risk_And_Volumes'!E22,0))</f>
        <v>0</v>
      </c>
      <c r="AK148" s="172">
        <f>IF(IFERROR(F148/'N2.3_RIIO3_Risk_And_Volumes'!F22,0)&lt;0,"Error",IFERROR(F148/'N2.3_RIIO3_Risk_And_Volumes'!F22,0))</f>
        <v>0</v>
      </c>
      <c r="AL148" s="172">
        <f>IF(IFERROR(G148/'N2.3_RIIO3_Risk_And_Volumes'!G22,0)&lt;0,"Error",IFERROR(G148/'N2.3_RIIO3_Risk_And_Volumes'!G22,0))</f>
        <v>0</v>
      </c>
      <c r="AM148" s="172">
        <f>IF(IFERROR(H148/'N2.3_RIIO3_Risk_And_Volumes'!H22,0)&lt;0,"Error",IFERROR(H148/'N2.3_RIIO3_Risk_And_Volumes'!H22,0))</f>
        <v>0</v>
      </c>
      <c r="AN148" s="172">
        <f>IF(IFERROR(I148/'N2.3_RIIO3_Risk_And_Volumes'!I22,0)&lt;0,"Error",IFERROR(I148/'N2.3_RIIO3_Risk_And_Volumes'!I22,0))</f>
        <v>5.1576743393454503E-7</v>
      </c>
      <c r="AO148" s="172">
        <f>IF(IFERROR(J148/'N2.3_RIIO3_Risk_And_Volumes'!J22,0)&lt;0,"Error",IFERROR(J148/'N2.3_RIIO3_Risk_And_Volumes'!J22,0))</f>
        <v>3.0188841010823659E-4</v>
      </c>
      <c r="AP148" s="172">
        <f>IF(IFERROR(K148/'N2.3_RIIO3_Risk_And_Volumes'!K22,0)&lt;0,"Error",IFERROR(K148/'N2.3_RIIO3_Risk_And_Volumes'!K22,0))</f>
        <v>3.2348576903593641E-3</v>
      </c>
      <c r="AQ148" s="172">
        <f>IF(IFERROR(L148/'N2.3_RIIO3_Risk_And_Volumes'!L22,0)&lt;0,"Error",IFERROR(L148/'N2.3_RIIO3_Risk_And_Volumes'!L22,0))</f>
        <v>7.5484390213697962E-3</v>
      </c>
      <c r="AR148" s="172">
        <f>IF(IFERROR(M148/'N2.3_RIIO3_Risk_And_Volumes'!M22,0)&lt;0,"Error",IFERROR(M148/'N2.3_RIIO3_Risk_And_Volumes'!M22,0))</f>
        <v>1.1453215580612809E-3</v>
      </c>
      <c r="AS148" s="297">
        <f>IF(IFERROR(N148/'N2.3_RIIO3_Risk_And_Volumes'!N22,0)&lt;0,"Error",IFERROR(N148/'N2.3_RIIO3_Risk_And_Volumes'!N22,0))</f>
        <v>3.3044996394375006E-3</v>
      </c>
      <c r="AT148" s="296">
        <f>IF(IFERROR('N2.4_RIIO3_Risk_Comp'!O148/'N2.3_RIIO3_Risk_And_Volumes'!O22,0)&lt;0,"Error",IFERROR('N2.4_RIIO3_Risk_Comp'!O148/'N2.3_RIIO3_Risk_And_Volumes'!O22,0))</f>
        <v>0</v>
      </c>
      <c r="AU148" s="172">
        <f>IF(IFERROR('N2.4_RIIO3_Risk_Comp'!P148/'N2.3_RIIO3_Risk_And_Volumes'!P22,0)&lt;0,"Error",IFERROR('N2.4_RIIO3_Risk_Comp'!P148/'N2.3_RIIO3_Risk_And_Volumes'!P22,0))</f>
        <v>0</v>
      </c>
      <c r="AV148" s="172">
        <f>IF(IFERROR('N2.4_RIIO3_Risk_Comp'!Q148/'N2.3_RIIO3_Risk_And_Volumes'!Q22,0)&lt;0,"Error",IFERROR('N2.4_RIIO3_Risk_Comp'!Q148/'N2.3_RIIO3_Risk_And_Volumes'!Q22,0))</f>
        <v>0</v>
      </c>
      <c r="AW148" s="172">
        <f>IF(IFERROR('N2.4_RIIO3_Risk_Comp'!R148/'N2.3_RIIO3_Risk_And_Volumes'!R22,0)&lt;0,"Error",IFERROR('N2.4_RIIO3_Risk_Comp'!R148/'N2.3_RIIO3_Risk_And_Volumes'!R22,0))</f>
        <v>0</v>
      </c>
      <c r="AX148" s="172">
        <f>IF(IFERROR('N2.4_RIIO3_Risk_Comp'!S148/'N2.3_RIIO3_Risk_And_Volumes'!S22,0)&lt;0,"Error",IFERROR('N2.4_RIIO3_Risk_Comp'!S148/'N2.3_RIIO3_Risk_And_Volumes'!S22,0))</f>
        <v>0</v>
      </c>
      <c r="AY148" s="172">
        <f>IF(IFERROR('N2.4_RIIO3_Risk_Comp'!T148/'N2.3_RIIO3_Risk_And_Volumes'!T22,0)&lt;0,"Error",IFERROR('N2.4_RIIO3_Risk_Comp'!T148/'N2.3_RIIO3_Risk_And_Volumes'!T22,0))</f>
        <v>5.1921597931708899E-7</v>
      </c>
      <c r="AZ148" s="172">
        <f>IF(IFERROR('N2.4_RIIO3_Risk_Comp'!U148/'N2.3_RIIO3_Risk_And_Volumes'!U22,0)&lt;0,"Error",IFERROR('N2.4_RIIO3_Risk_Comp'!U148/'N2.3_RIIO3_Risk_And_Volumes'!U22,0))</f>
        <v>2.5839890640598419E-4</v>
      </c>
      <c r="BA148" s="172">
        <f>IF(IFERROR('N2.4_RIIO3_Risk_Comp'!V148/'N2.3_RIIO3_Risk_And_Volumes'!V22,0)&lt;0,"Error",IFERROR('N2.4_RIIO3_Risk_Comp'!V148/'N2.3_RIIO3_Risk_And_Volumes'!V22,0))</f>
        <v>3.1891854218179059E-3</v>
      </c>
      <c r="BB148" s="172">
        <f>IF(IFERROR('N2.4_RIIO3_Risk_Comp'!W148/'N2.3_RIIO3_Risk_And_Volumes'!W22,0)&lt;0,"Error",IFERROR('N2.4_RIIO3_Risk_Comp'!W148/'N2.3_RIIO3_Risk_And_Volumes'!W22,0))</f>
        <v>4.9326935846326211E-3</v>
      </c>
      <c r="BC148" s="303">
        <f>IF(IFERROR('N2.4_RIIO3_Risk_Comp'!X148/'N2.3_RIIO3_Risk_And_Volumes'!X22,0)&lt;0,"Error",IFERROR('N2.4_RIIO3_Risk_Comp'!X148/'N2.3_RIIO3_Risk_And_Volumes'!X22,0))</f>
        <v>2.5171577845860874E-3</v>
      </c>
      <c r="BD148" s="296">
        <f>IF(IFERROR('N2.4_RIIO3_Risk_Comp'!Y148/'N2.3_RIIO3_Risk_And_Volumes'!AI22,0)&lt;0,"Error",IFERROR('N2.4_RIIO3_Risk_Comp'!Y148/'N2.3_RIIO3_Risk_And_Volumes'!AI22,0))</f>
        <v>1.5311419834330837E-4</v>
      </c>
      <c r="BE148" s="172">
        <f>IF(IFERROR('N2.4_RIIO3_Risk_Comp'!Z148/'N2.3_RIIO3_Risk_And_Volumes'!AJ22,0)&lt;0,"Error",IFERROR('N2.4_RIIO3_Risk_Comp'!Z148/'N2.3_RIIO3_Risk_And_Volumes'!AJ22,0))</f>
        <v>1.6371546017640452E-2</v>
      </c>
      <c r="BF148" s="172">
        <f>IF(IFERROR('N2.4_RIIO3_Risk_Comp'!AA148/'N2.3_RIIO3_Risk_And_Volumes'!AK22,0)&lt;0,"Error",IFERROR('N2.4_RIIO3_Risk_Comp'!AA148/'N2.3_RIIO3_Risk_And_Volumes'!AK22,0))</f>
        <v>8.6894886233070626E-3</v>
      </c>
      <c r="BG148" s="172">
        <f>IF(IFERROR('N2.4_RIIO3_Risk_Comp'!AB148/'N2.3_RIIO3_Risk_And_Volumes'!AL22,0)&lt;0,"Error",IFERROR('N2.4_RIIO3_Risk_Comp'!AB148/'N2.3_RIIO3_Risk_And_Volumes'!AL22,0))</f>
        <v>0</v>
      </c>
      <c r="BH148" s="172">
        <f>IF(IFERROR('N2.4_RIIO3_Risk_Comp'!AC148/'N2.3_RIIO3_Risk_And_Volumes'!AM22,0)&lt;0,"Error",IFERROR('N2.4_RIIO3_Risk_Comp'!AC148/'N2.3_RIIO3_Risk_And_Volumes'!AM22,0))</f>
        <v>4.5803838893973276E-4</v>
      </c>
      <c r="BI148" s="172">
        <f>IF(IFERROR('N2.4_RIIO3_Risk_Comp'!AD148/'N2.3_RIIO3_Risk_And_Volumes'!AN22,0)&lt;0,"Error",IFERROR('N2.4_RIIO3_Risk_Comp'!AD148/'N2.3_RIIO3_Risk_And_Volumes'!AN22,0))</f>
        <v>2.0891203345292635E-3</v>
      </c>
      <c r="BJ148" s="172">
        <f>IF(IFERROR('N2.4_RIIO3_Risk_Comp'!AE148/'N2.3_RIIO3_Risk_And_Volumes'!AO22,0)&lt;0,"Error",IFERROR('N2.4_RIIO3_Risk_Comp'!AE148/'N2.3_RIIO3_Risk_And_Volumes'!AO22,0))</f>
        <v>4.115186845590879E-4</v>
      </c>
      <c r="BK148" s="172">
        <f>IF(IFERROR('N2.4_RIIO3_Risk_Comp'!AF148/'N2.3_RIIO3_Risk_And_Volumes'!AP22,0)&lt;0,"Error",IFERROR('N2.4_RIIO3_Risk_Comp'!AF148/'N2.3_RIIO3_Risk_And_Volumes'!AP22,0))</f>
        <v>2.3093387278032857E-3</v>
      </c>
      <c r="BL148" s="172">
        <f>IF(IFERROR('N2.4_RIIO3_Risk_Comp'!AG148/'N2.3_RIIO3_Risk_And_Volumes'!AQ22,0)&lt;0,"Error",IFERROR('N2.4_RIIO3_Risk_Comp'!AG148/'N2.3_RIIO3_Risk_And_Volumes'!AQ22,0))</f>
        <v>2.7363021055190279E-3</v>
      </c>
      <c r="BM148" s="297">
        <f>IF(IFERROR('N2.4_RIIO3_Risk_Comp'!AH148/'N2.3_RIIO3_Risk_And_Volumes'!AR22,0)&lt;0,"Error",IFERROR('N2.4_RIIO3_Risk_Comp'!AH148/'N2.3_RIIO3_Risk_And_Volumes'!AR22,0))</f>
        <v>2.0310103041119975E-3</v>
      </c>
      <c r="BO148" s="63">
        <f t="shared" si="23"/>
        <v>7.3633592500000011E-2</v>
      </c>
      <c r="BP148" s="63">
        <f t="shared" si="24"/>
        <v>7.4940293100000013E-2</v>
      </c>
      <c r="BQ148" s="63">
        <f t="shared" si="25"/>
        <v>4.8352963900000004E-2</v>
      </c>
      <c r="BR148" s="63">
        <f>IF(IFERROR(BO148/'N2.3_RIIO3_Risk_And_Volumes'!BN22,0)&lt;0,"Error",IFERROR(BO148/'N2.3_RIIO3_Risk_And_Volumes'!BN22,0))</f>
        <v>2.8276100517020237E-3</v>
      </c>
      <c r="BS148" s="63">
        <f>IF(IFERROR('N2.4_RIIO3_Risk_Comp'!BP148/'N2.3_RIIO3_Risk_And_Volumes'!BP22,0)&lt;0,"Error",IFERROR('N2.4_RIIO3_Risk_Comp'!BP148/'N2.3_RIIO3_Risk_And_Volumes'!BP22,0))</f>
        <v>2.3316320088129679E-3</v>
      </c>
      <c r="BT148" s="63">
        <f>IF(IFERROR('N2.4_RIIO3_Risk_Comp'!BQ148/'N2.3_RIIO3_Risk_And_Volumes'!BR22,0)&lt;0,"Error",IFERROR('N2.4_RIIO3_Risk_Comp'!BQ148/'N2.3_RIIO3_Risk_And_Volumes'!BR22,0))</f>
        <v>1.7704843140741462E-3</v>
      </c>
    </row>
    <row r="149" spans="1:72">
      <c r="A149" t="s">
        <v>973</v>
      </c>
      <c r="B149" s="108" t="s">
        <v>240</v>
      </c>
      <c r="C149" s="144" t="str">
        <f>IF($D$2="ET",VLOOKUP(B149,'N0.7_Lookup_References'!$E$13:$K$71,2,FALSE),IF('N2.1_Network_Risk_Summary'!$C$2="GD",VLOOKUP(B149,'N0.7_Lookup_References'!$E$13:$K$73,4,FALSE),IF($D$2="GT",VLOOKUP(B149,'N0.7_Lookup_References'!$E$13:$K$71,6,FALSE),"")))</f>
        <v>Pre-heating</v>
      </c>
      <c r="D149" s="53" t="s">
        <v>441</v>
      </c>
      <c r="E149" s="289">
        <v>4.5574932999999998E-3</v>
      </c>
      <c r="F149" s="247">
        <v>0.28123829340000001</v>
      </c>
      <c r="G149" s="247">
        <v>0.10108975100000001</v>
      </c>
      <c r="H149" s="247">
        <v>0.29184310959999993</v>
      </c>
      <c r="I149" s="247">
        <v>0.19795827529999999</v>
      </c>
      <c r="J149" s="247">
        <v>0</v>
      </c>
      <c r="K149" s="247">
        <v>0</v>
      </c>
      <c r="L149" s="247">
        <v>8.3069162299999999E-2</v>
      </c>
      <c r="M149" s="247">
        <v>0.25574751289999997</v>
      </c>
      <c r="N149" s="290">
        <v>3.0761975388999998</v>
      </c>
      <c r="O149" s="289">
        <v>0</v>
      </c>
      <c r="P149" s="247">
        <v>0.20539606869999999</v>
      </c>
      <c r="Q149" s="247">
        <v>0.14966056</v>
      </c>
      <c r="R149" s="247">
        <v>0.24919595059999997</v>
      </c>
      <c r="S149" s="247">
        <v>0.21611240139999996</v>
      </c>
      <c r="T149" s="247">
        <v>0.1550795636</v>
      </c>
      <c r="U149" s="247">
        <v>0</v>
      </c>
      <c r="V149" s="247">
        <v>0</v>
      </c>
      <c r="W149" s="247">
        <v>0.21323085310000001</v>
      </c>
      <c r="X149" s="290">
        <v>3.4453411334000004</v>
      </c>
      <c r="Y149" s="289">
        <v>9.2786773399999981E-2</v>
      </c>
      <c r="Z149" s="247">
        <v>0.13824155559999998</v>
      </c>
      <c r="AA149" s="247">
        <v>5.8936128799999987E-2</v>
      </c>
      <c r="AB149" s="247">
        <v>0.1431190125</v>
      </c>
      <c r="AC149" s="247">
        <v>0.17534401630000002</v>
      </c>
      <c r="AD149" s="247">
        <v>0</v>
      </c>
      <c r="AE149" s="247">
        <v>0</v>
      </c>
      <c r="AF149" s="247">
        <v>0</v>
      </c>
      <c r="AG149" s="247">
        <v>7.4026244000000005E-2</v>
      </c>
      <c r="AH149" s="290">
        <v>2.0520357360000001</v>
      </c>
      <c r="AJ149" s="296">
        <f>IF(IFERROR(E149/'N2.3_RIIO3_Risk_And_Volumes'!E23,0)&lt;0,"Error",IFERROR(E149/'N2.3_RIIO3_Risk_And_Volumes'!E23,0))</f>
        <v>4.4121913026345244E-2</v>
      </c>
      <c r="AK149" s="172">
        <f>IF(IFERROR(F149/'N2.3_RIIO3_Risk_And_Volumes'!F23,0)&lt;0,"Error",IFERROR(F149/'N2.3_RIIO3_Risk_And_Volumes'!F23,0))</f>
        <v>0.10829754166673812</v>
      </c>
      <c r="AL149" s="172">
        <f>IF(IFERROR(G149/'N2.3_RIIO3_Risk_And_Volumes'!G23,0)&lt;0,"Error",IFERROR(G149/'N2.3_RIIO3_Risk_And_Volumes'!G23,0))</f>
        <v>0.15795674301785936</v>
      </c>
      <c r="AM149" s="172">
        <f>IF(IFERROR(H149/'N2.3_RIIO3_Risk_And_Volumes'!H23,0)&lt;0,"Error",IFERROR(H149/'N2.3_RIIO3_Risk_And_Volumes'!H23,0))</f>
        <v>0.4749975018092093</v>
      </c>
      <c r="AN149" s="172">
        <f>IF(IFERROR(I149/'N2.3_RIIO3_Risk_And_Volumes'!I23,0)&lt;0,"Error",IFERROR(I149/'N2.3_RIIO3_Risk_And_Volumes'!I23,0))</f>
        <v>0.51434141239418418</v>
      </c>
      <c r="AO149" s="172">
        <f>IF(IFERROR(J149/'N2.3_RIIO3_Risk_And_Volumes'!J23,0)&lt;0,"Error",IFERROR(J149/'N2.3_RIIO3_Risk_And_Volumes'!J23,0))</f>
        <v>0</v>
      </c>
      <c r="AP149" s="172">
        <f>IF(IFERROR(K149/'N2.3_RIIO3_Risk_And_Volumes'!K23,0)&lt;0,"Error",IFERROR(K149/'N2.3_RIIO3_Risk_And_Volumes'!K23,0))</f>
        <v>0</v>
      </c>
      <c r="AQ149" s="172">
        <f>IF(IFERROR(L149/'N2.3_RIIO3_Risk_And_Volumes'!L23,0)&lt;0,"Error",IFERROR(L149/'N2.3_RIIO3_Risk_And_Volumes'!L23,0))</f>
        <v>0.14674327958835254</v>
      </c>
      <c r="AR149" s="172">
        <f>IF(IFERROR(M149/'N2.3_RIIO3_Risk_And_Volumes'!M23,0)&lt;0,"Error",IFERROR(M149/'N2.3_RIIO3_Risk_And_Volumes'!M23,0))</f>
        <v>0.72767667670255287</v>
      </c>
      <c r="AS149" s="297">
        <f>IF(IFERROR(N149/'N2.3_RIIO3_Risk_And_Volumes'!N23,0)&lt;0,"Error",IFERROR(N149/'N2.3_RIIO3_Risk_And_Volumes'!N23,0))</f>
        <v>0.88020916927653914</v>
      </c>
      <c r="AT149" s="296">
        <f>IF(IFERROR('N2.4_RIIO3_Risk_Comp'!O149/'N2.3_RIIO3_Risk_And_Volumes'!O23,0)&lt;0,"Error",IFERROR('N2.4_RIIO3_Risk_Comp'!O149/'N2.3_RIIO3_Risk_And_Volumes'!O23,0))</f>
        <v>0</v>
      </c>
      <c r="AU149" s="172">
        <f>IF(IFERROR('N2.4_RIIO3_Risk_Comp'!P149/'N2.3_RIIO3_Risk_And_Volumes'!P23,0)&lt;0,"Error",IFERROR('N2.4_RIIO3_Risk_Comp'!P149/'N2.3_RIIO3_Risk_And_Volumes'!P23,0))</f>
        <v>8.5824205048045304E-2</v>
      </c>
      <c r="AV149" s="172">
        <f>IF(IFERROR('N2.4_RIIO3_Risk_Comp'!Q149/'N2.3_RIIO3_Risk_And_Volumes'!Q23,0)&lt;0,"Error",IFERROR('N2.4_RIIO3_Risk_Comp'!Q149/'N2.3_RIIO3_Risk_And_Volumes'!Q23,0))</f>
        <v>0.1050285158931954</v>
      </c>
      <c r="AW149" s="172">
        <f>IF(IFERROR('N2.4_RIIO3_Risk_Comp'!R149/'N2.3_RIIO3_Risk_And_Volumes'!R23,0)&lt;0,"Error",IFERROR('N2.4_RIIO3_Risk_Comp'!R149/'N2.3_RIIO3_Risk_And_Volumes'!R23,0))</f>
        <v>0.274428736702026</v>
      </c>
      <c r="AX149" s="172">
        <f>IF(IFERROR('N2.4_RIIO3_Risk_Comp'!S149/'N2.3_RIIO3_Risk_And_Volumes'!S23,0)&lt;0,"Error",IFERROR('N2.4_RIIO3_Risk_Comp'!S149/'N2.3_RIIO3_Risk_And_Volumes'!S23,0))</f>
        <v>0.41992505771003513</v>
      </c>
      <c r="AY149" s="172">
        <f>IF(IFERROR('N2.4_RIIO3_Risk_Comp'!T149/'N2.3_RIIO3_Risk_And_Volumes'!T23,0)&lt;0,"Error",IFERROR('N2.4_RIIO3_Risk_Comp'!T149/'N2.3_RIIO3_Risk_And_Volumes'!T23,0))</f>
        <v>0.6553734130930311</v>
      </c>
      <c r="AZ149" s="172">
        <f>IF(IFERROR('N2.4_RIIO3_Risk_Comp'!U149/'N2.3_RIIO3_Risk_And_Volumes'!U23,0)&lt;0,"Error",IFERROR('N2.4_RIIO3_Risk_Comp'!U149/'N2.3_RIIO3_Risk_And_Volumes'!U23,0))</f>
        <v>0</v>
      </c>
      <c r="BA149" s="172">
        <f>IF(IFERROR('N2.4_RIIO3_Risk_Comp'!V149/'N2.3_RIIO3_Risk_And_Volumes'!V23,0)&lt;0,"Error",IFERROR('N2.4_RIIO3_Risk_Comp'!V149/'N2.3_RIIO3_Risk_And_Volumes'!V23,0))</f>
        <v>0</v>
      </c>
      <c r="BB149" s="172">
        <f>IF(IFERROR('N2.4_RIIO3_Risk_Comp'!W149/'N2.3_RIIO3_Risk_And_Volumes'!W23,0)&lt;0,"Error",IFERROR('N2.4_RIIO3_Risk_Comp'!W149/'N2.3_RIIO3_Risk_And_Volumes'!W23,0))</f>
        <v>0.41560606584539789</v>
      </c>
      <c r="BC149" s="303">
        <f>IF(IFERROR('N2.4_RIIO3_Risk_Comp'!X149/'N2.3_RIIO3_Risk_And_Volumes'!X23,0)&lt;0,"Error",IFERROR('N2.4_RIIO3_Risk_Comp'!X149/'N2.3_RIIO3_Risk_And_Volumes'!X23,0))</f>
        <v>0.77405786770910601</v>
      </c>
      <c r="BD149" s="296">
        <f>IF(IFERROR('N2.4_RIIO3_Risk_Comp'!Y149/'N2.3_RIIO3_Risk_And_Volumes'!AI23,0)&lt;0,"Error",IFERROR('N2.4_RIIO3_Risk_Comp'!Y149/'N2.3_RIIO3_Risk_And_Volumes'!AI23,0))</f>
        <v>0.13332910507018642</v>
      </c>
      <c r="BE149" s="172">
        <f>IF(IFERROR('N2.4_RIIO3_Risk_Comp'!Z149/'N2.3_RIIO3_Risk_And_Volumes'!AJ23,0)&lt;0,"Error",IFERROR('N2.4_RIIO3_Risk_Comp'!Z149/'N2.3_RIIO3_Risk_And_Volumes'!AJ23,0))</f>
        <v>0.11703599905752395</v>
      </c>
      <c r="BF149" s="172">
        <f>IF(IFERROR('N2.4_RIIO3_Risk_Comp'!AA149/'N2.3_RIIO3_Risk_And_Volumes'!AK23,0)&lt;0,"Error",IFERROR('N2.4_RIIO3_Risk_Comp'!AA149/'N2.3_RIIO3_Risk_And_Volumes'!AK23,0))</f>
        <v>8.7651884513462133E-2</v>
      </c>
      <c r="BG149" s="172">
        <f>IF(IFERROR('N2.4_RIIO3_Risk_Comp'!AB149/'N2.3_RIIO3_Risk_And_Volumes'!AL23,0)&lt;0,"Error",IFERROR('N2.4_RIIO3_Risk_Comp'!AB149/'N2.3_RIIO3_Risk_And_Volumes'!AL23,0))</f>
        <v>0.42245554903516658</v>
      </c>
      <c r="BH149" s="172">
        <f>IF(IFERROR('N2.4_RIIO3_Risk_Comp'!AC149/'N2.3_RIIO3_Risk_And_Volumes'!AM23,0)&lt;0,"Error",IFERROR('N2.4_RIIO3_Risk_Comp'!AC149/'N2.3_RIIO3_Risk_And_Volumes'!AM23,0))</f>
        <v>0.34339425064561102</v>
      </c>
      <c r="BI149" s="172">
        <f>IF(IFERROR('N2.4_RIIO3_Risk_Comp'!AD149/'N2.3_RIIO3_Risk_And_Volumes'!AN23,0)&lt;0,"Error",IFERROR('N2.4_RIIO3_Risk_Comp'!AD149/'N2.3_RIIO3_Risk_And_Volumes'!AN23,0))</f>
        <v>0</v>
      </c>
      <c r="BJ149" s="172">
        <f>IF(IFERROR('N2.4_RIIO3_Risk_Comp'!AE149/'N2.3_RIIO3_Risk_And_Volumes'!AO23,0)&lt;0,"Error",IFERROR('N2.4_RIIO3_Risk_Comp'!AE149/'N2.3_RIIO3_Risk_And_Volumes'!AO23,0))</f>
        <v>0</v>
      </c>
      <c r="BK149" s="172">
        <f>IF(IFERROR('N2.4_RIIO3_Risk_Comp'!AF149/'N2.3_RIIO3_Risk_And_Volumes'!AP23,0)&lt;0,"Error",IFERROR('N2.4_RIIO3_Risk_Comp'!AF149/'N2.3_RIIO3_Risk_And_Volumes'!AP23,0))</f>
        <v>0</v>
      </c>
      <c r="BL149" s="172">
        <f>IF(IFERROR('N2.4_RIIO3_Risk_Comp'!AG149/'N2.3_RIIO3_Risk_And_Volumes'!AQ23,0)&lt;0,"Error",IFERROR('N2.4_RIIO3_Risk_Comp'!AG149/'N2.3_RIIO3_Risk_And_Volumes'!AQ23,0))</f>
        <v>0.22263299257356675</v>
      </c>
      <c r="BM149" s="297">
        <f>IF(IFERROR('N2.4_RIIO3_Risk_Comp'!AH149/'N2.3_RIIO3_Risk_And_Volumes'!AR23,0)&lt;0,"Error",IFERROR('N2.4_RIIO3_Risk_Comp'!AH149/'N2.3_RIIO3_Risk_And_Volumes'!AR23,0))</f>
        <v>0.86434693689957109</v>
      </c>
      <c r="BO149" s="63">
        <f t="shared" si="23"/>
        <v>4.2917011366999995</v>
      </c>
      <c r="BP149" s="63">
        <f t="shared" si="24"/>
        <v>4.6340165308000003</v>
      </c>
      <c r="BQ149" s="63">
        <f t="shared" si="25"/>
        <v>2.7344894665999999</v>
      </c>
      <c r="BR149" s="63">
        <f>IF(IFERROR(BO149/'N2.3_RIIO3_Risk_And_Volumes'!BN23,0)&lt;0,"Error",IFERROR(BO149/'N2.3_RIIO3_Risk_And_Volumes'!BN23,0))</f>
        <v>0.49037596968646285</v>
      </c>
      <c r="BS149" s="63">
        <f>IF(IFERROR('N2.4_RIIO3_Risk_Comp'!BP149/'N2.3_RIIO3_Risk_And_Volumes'!BP23,0)&lt;0,"Error",IFERROR('N2.4_RIIO3_Risk_Comp'!BP149/'N2.3_RIIO3_Risk_And_Volumes'!BP23,0))</f>
        <v>0.44380462378538976</v>
      </c>
      <c r="BT149" s="63">
        <f>IF(IFERROR('N2.4_RIIO3_Risk_Comp'!BQ149/'N2.3_RIIO3_Risk_And_Volumes'!BR23,0)&lt;0,"Error",IFERROR('N2.4_RIIO3_Risk_Comp'!BQ149/'N2.3_RIIO3_Risk_And_Volumes'!BR23,0))</f>
        <v>0.4478738511516136</v>
      </c>
    </row>
    <row r="150" spans="1:72">
      <c r="A150" t="s">
        <v>973</v>
      </c>
      <c r="B150" s="108" t="s">
        <v>246</v>
      </c>
      <c r="C150" s="144" t="str">
        <f>IF($D$2="ET",VLOOKUP(B150,'N0.7_Lookup_References'!$E$13:$K$71,2,FALSE),IF('N2.1_Network_Risk_Summary'!$C$2="GD",VLOOKUP(B150,'N0.7_Lookup_References'!$E$13:$K$73,4,FALSE),IF($D$2="GT",VLOOKUP(B150,'N0.7_Lookup_References'!$E$13:$K$71,6,FALSE),"")))</f>
        <v>Odorisation &amp; Metering</v>
      </c>
      <c r="D150" s="53" t="s">
        <v>441</v>
      </c>
      <c r="E150" s="289">
        <v>9.259348849999996E-2</v>
      </c>
      <c r="F150" s="247">
        <v>0</v>
      </c>
      <c r="G150" s="247">
        <v>0.11298312179999999</v>
      </c>
      <c r="H150" s="247">
        <v>5.4119214700000001E-2</v>
      </c>
      <c r="I150" s="247">
        <v>0</v>
      </c>
      <c r="J150" s="247">
        <v>0</v>
      </c>
      <c r="K150" s="247">
        <v>0</v>
      </c>
      <c r="L150" s="247">
        <v>0</v>
      </c>
      <c r="M150" s="247">
        <v>0.16404580669999999</v>
      </c>
      <c r="N150" s="290">
        <v>1.7970398464999997</v>
      </c>
      <c r="O150" s="289">
        <v>7.6864744999999998E-2</v>
      </c>
      <c r="P150" s="247">
        <v>4.2442327100000003E-2</v>
      </c>
      <c r="Q150" s="247">
        <v>2.8753509999999998E-4</v>
      </c>
      <c r="R150" s="247">
        <v>0.14579347009999999</v>
      </c>
      <c r="S150" s="247">
        <v>6.9696568499999986E-2</v>
      </c>
      <c r="T150" s="247">
        <v>0</v>
      </c>
      <c r="U150" s="247">
        <v>0</v>
      </c>
      <c r="V150" s="247">
        <v>0</v>
      </c>
      <c r="W150" s="247">
        <v>0</v>
      </c>
      <c r="X150" s="290">
        <v>2.4846709221999999</v>
      </c>
      <c r="Y150" s="289">
        <v>7.5891794099999965E-2</v>
      </c>
      <c r="Z150" s="247">
        <v>2.8962247899999998E-2</v>
      </c>
      <c r="AA150" s="247">
        <v>2.8387184799999996E-2</v>
      </c>
      <c r="AB150" s="247">
        <v>0</v>
      </c>
      <c r="AC150" s="247">
        <v>0</v>
      </c>
      <c r="AD150" s="247">
        <v>0</v>
      </c>
      <c r="AE150" s="247">
        <v>0</v>
      </c>
      <c r="AF150" s="247">
        <v>0</v>
      </c>
      <c r="AG150" s="247">
        <v>0</v>
      </c>
      <c r="AH150" s="290">
        <v>0.52326045999999993</v>
      </c>
      <c r="AJ150" s="296">
        <f>IF(IFERROR(E150/'N2.3_RIIO3_Risk_And_Volumes'!E24,0)&lt;0,"Error",IFERROR(E150/'N2.3_RIIO3_Risk_And_Volumes'!E24,0))</f>
        <v>0.2206080927306909</v>
      </c>
      <c r="AK150" s="172">
        <f>IF(IFERROR(F150/'N2.3_RIIO3_Risk_And_Volumes'!F24,0)&lt;0,"Error",IFERROR(F150/'N2.3_RIIO3_Risk_And_Volumes'!F24,0))</f>
        <v>0</v>
      </c>
      <c r="AL150" s="172">
        <f>IF(IFERROR(G150/'N2.3_RIIO3_Risk_And_Volumes'!G24,0)&lt;0,"Error",IFERROR(G150/'N2.3_RIIO3_Risk_And_Volumes'!G24,0))</f>
        <v>0.46416072106229489</v>
      </c>
      <c r="AM150" s="172">
        <f>IF(IFERROR(H150/'N2.3_RIIO3_Risk_And_Volumes'!H24,0)&lt;0,"Error",IFERROR(H150/'N2.3_RIIO3_Risk_And_Volumes'!H24,0))</f>
        <v>0.25481001736682285</v>
      </c>
      <c r="AN150" s="172">
        <f>IF(IFERROR(I150/'N2.3_RIIO3_Risk_And_Volumes'!I24,0)&lt;0,"Error",IFERROR(I150/'N2.3_RIIO3_Risk_And_Volumes'!I24,0))</f>
        <v>0</v>
      </c>
      <c r="AO150" s="172">
        <f>IF(IFERROR(J150/'N2.3_RIIO3_Risk_And_Volumes'!J24,0)&lt;0,"Error",IFERROR(J150/'N2.3_RIIO3_Risk_And_Volumes'!J24,0))</f>
        <v>0</v>
      </c>
      <c r="AP150" s="172">
        <f>IF(IFERROR(K150/'N2.3_RIIO3_Risk_And_Volumes'!K24,0)&lt;0,"Error",IFERROR(K150/'N2.3_RIIO3_Risk_And_Volumes'!K24,0))</f>
        <v>0</v>
      </c>
      <c r="AQ150" s="172">
        <f>IF(IFERROR(L150/'N2.3_RIIO3_Risk_And_Volumes'!L24,0)&lt;0,"Error",IFERROR(L150/'N2.3_RIIO3_Risk_And_Volumes'!L24,0))</f>
        <v>0</v>
      </c>
      <c r="AR150" s="172">
        <f>IF(IFERROR(M150/'N2.3_RIIO3_Risk_And_Volumes'!M24,0)&lt;0,"Error",IFERROR(M150/'N2.3_RIIO3_Risk_And_Volumes'!M24,0))</f>
        <v>0.65862826095244908</v>
      </c>
      <c r="AS150" s="297">
        <f>IF(IFERROR(N150/'N2.3_RIIO3_Risk_And_Volumes'!N24,0)&lt;0,"Error",IFERROR(N150/'N2.3_RIIO3_Risk_And_Volumes'!N24,0))</f>
        <v>0.64722169731918811</v>
      </c>
      <c r="AT150" s="296">
        <f>IF(IFERROR('N2.4_RIIO3_Risk_Comp'!O150/'N2.3_RIIO3_Risk_And_Volumes'!O24,0)&lt;0,"Error",IFERROR('N2.4_RIIO3_Risk_Comp'!O150/'N2.3_RIIO3_Risk_And_Volumes'!O24,0))</f>
        <v>0.20070677329206041</v>
      </c>
      <c r="AU150" s="172">
        <f>IF(IFERROR('N2.4_RIIO3_Risk_Comp'!P150/'N2.3_RIIO3_Risk_And_Volumes'!P24,0)&lt;0,"Error",IFERROR('N2.4_RIIO3_Risk_Comp'!P150/'N2.3_RIIO3_Risk_And_Volumes'!P24,0))</f>
        <v>0.43223364023800226</v>
      </c>
      <c r="AV150" s="172">
        <f>IF(IFERROR('N2.4_RIIO3_Risk_Comp'!Q150/'N2.3_RIIO3_Risk_And_Volumes'!Q24,0)&lt;0,"Error",IFERROR('N2.4_RIIO3_Risk_Comp'!Q150/'N2.3_RIIO3_Risk_And_Volumes'!Q24,0))</f>
        <v>3.9115472655741204E-3</v>
      </c>
      <c r="AW150" s="172">
        <f>IF(IFERROR('N2.4_RIIO3_Risk_Comp'!R150/'N2.3_RIIO3_Risk_And_Volumes'!R24,0)&lt;0,"Error",IFERROR('N2.4_RIIO3_Risk_Comp'!R150/'N2.3_RIIO3_Risk_And_Volumes'!R24,0))</f>
        <v>0.45169127060553249</v>
      </c>
      <c r="AX150" s="172">
        <f>IF(IFERROR('N2.4_RIIO3_Risk_Comp'!S150/'N2.3_RIIO3_Risk_And_Volumes'!S24,0)&lt;0,"Error",IFERROR('N2.4_RIIO3_Risk_Comp'!S150/'N2.3_RIIO3_Risk_And_Volumes'!S24,0))</f>
        <v>0.5224957737934377</v>
      </c>
      <c r="AY150" s="172">
        <f>IF(IFERROR('N2.4_RIIO3_Risk_Comp'!T150/'N2.3_RIIO3_Risk_And_Volumes'!T24,0)&lt;0,"Error",IFERROR('N2.4_RIIO3_Risk_Comp'!T150/'N2.3_RIIO3_Risk_And_Volumes'!T24,0))</f>
        <v>0</v>
      </c>
      <c r="AZ150" s="172">
        <f>IF(IFERROR('N2.4_RIIO3_Risk_Comp'!U150/'N2.3_RIIO3_Risk_And_Volumes'!U24,0)&lt;0,"Error",IFERROR('N2.4_RIIO3_Risk_Comp'!U150/'N2.3_RIIO3_Risk_And_Volumes'!U24,0))</f>
        <v>0</v>
      </c>
      <c r="BA150" s="172">
        <f>IF(IFERROR('N2.4_RIIO3_Risk_Comp'!V150/'N2.3_RIIO3_Risk_And_Volumes'!V24,0)&lt;0,"Error",IFERROR('N2.4_RIIO3_Risk_Comp'!V150/'N2.3_RIIO3_Risk_And_Volumes'!V24,0))</f>
        <v>0</v>
      </c>
      <c r="BB150" s="172">
        <f>IF(IFERROR('N2.4_RIIO3_Risk_Comp'!W150/'N2.3_RIIO3_Risk_And_Volumes'!W24,0)&lt;0,"Error",IFERROR('N2.4_RIIO3_Risk_Comp'!W150/'N2.3_RIIO3_Risk_And_Volumes'!W24,0))</f>
        <v>0</v>
      </c>
      <c r="BC150" s="303">
        <f>IF(IFERROR('N2.4_RIIO3_Risk_Comp'!X150/'N2.3_RIIO3_Risk_And_Volumes'!X24,0)&lt;0,"Error",IFERROR('N2.4_RIIO3_Risk_Comp'!X150/'N2.3_RIIO3_Risk_And_Volumes'!X24,0))</f>
        <v>0.65431946589099599</v>
      </c>
      <c r="BD150" s="296">
        <f>IF(IFERROR('N2.4_RIIO3_Risk_Comp'!Y150/'N2.3_RIIO3_Risk_And_Volumes'!AI24,0)&lt;0,"Error",IFERROR('N2.4_RIIO3_Risk_Comp'!Y150/'N2.3_RIIO3_Risk_And_Volumes'!AI24,0))</f>
        <v>0.20740901010439441</v>
      </c>
      <c r="BE150" s="172">
        <f>IF(IFERROR('N2.4_RIIO3_Risk_Comp'!Z150/'N2.3_RIIO3_Risk_And_Volumes'!AJ24,0)&lt;0,"Error",IFERROR('N2.4_RIIO3_Risk_Comp'!Z150/'N2.3_RIIO3_Risk_And_Volumes'!AJ24,0))</f>
        <v>0.46257521413843034</v>
      </c>
      <c r="BF150" s="172">
        <f>IF(IFERROR('N2.4_RIIO3_Risk_Comp'!AA150/'N2.3_RIIO3_Risk_And_Volumes'!AK24,0)&lt;0,"Error",IFERROR('N2.4_RIIO3_Risk_Comp'!AA150/'N2.3_RIIO3_Risk_And_Volumes'!AK24,0))</f>
        <v>0.1371639303886325</v>
      </c>
      <c r="BG150" s="172">
        <f>IF(IFERROR('N2.4_RIIO3_Risk_Comp'!AB150/'N2.3_RIIO3_Risk_And_Volumes'!AL24,0)&lt;0,"Error",IFERROR('N2.4_RIIO3_Risk_Comp'!AB150/'N2.3_RIIO3_Risk_And_Volumes'!AL24,0))</f>
        <v>0</v>
      </c>
      <c r="BH150" s="172">
        <f>IF(IFERROR('N2.4_RIIO3_Risk_Comp'!AC150/'N2.3_RIIO3_Risk_And_Volumes'!AM24,0)&lt;0,"Error",IFERROR('N2.4_RIIO3_Risk_Comp'!AC150/'N2.3_RIIO3_Risk_And_Volumes'!AM24,0))</f>
        <v>0</v>
      </c>
      <c r="BI150" s="172">
        <f>IF(IFERROR('N2.4_RIIO3_Risk_Comp'!AD150/'N2.3_RIIO3_Risk_And_Volumes'!AN24,0)&lt;0,"Error",IFERROR('N2.4_RIIO3_Risk_Comp'!AD150/'N2.3_RIIO3_Risk_And_Volumes'!AN24,0))</f>
        <v>0</v>
      </c>
      <c r="BJ150" s="172">
        <f>IF(IFERROR('N2.4_RIIO3_Risk_Comp'!AE150/'N2.3_RIIO3_Risk_And_Volumes'!AO24,0)&lt;0,"Error",IFERROR('N2.4_RIIO3_Risk_Comp'!AE150/'N2.3_RIIO3_Risk_And_Volumes'!AO24,0))</f>
        <v>0</v>
      </c>
      <c r="BK150" s="172">
        <f>IF(IFERROR('N2.4_RIIO3_Risk_Comp'!AF150/'N2.3_RIIO3_Risk_And_Volumes'!AP24,0)&lt;0,"Error",IFERROR('N2.4_RIIO3_Risk_Comp'!AF150/'N2.3_RIIO3_Risk_And_Volumes'!AP24,0))</f>
        <v>0</v>
      </c>
      <c r="BL150" s="172">
        <f>IF(IFERROR('N2.4_RIIO3_Risk_Comp'!AG150/'N2.3_RIIO3_Risk_And_Volumes'!AQ24,0)&lt;0,"Error",IFERROR('N2.4_RIIO3_Risk_Comp'!AG150/'N2.3_RIIO3_Risk_And_Volumes'!AQ24,0))</f>
        <v>0</v>
      </c>
      <c r="BM150" s="297">
        <f>IF(IFERROR('N2.4_RIIO3_Risk_Comp'!AH150/'N2.3_RIIO3_Risk_And_Volumes'!AR24,0)&lt;0,"Error",IFERROR('N2.4_RIIO3_Risk_Comp'!AH150/'N2.3_RIIO3_Risk_And_Volumes'!AR24,0))</f>
        <v>0.56389966106698053</v>
      </c>
      <c r="BO150" s="63">
        <f t="shared" si="23"/>
        <v>2.2207814781999997</v>
      </c>
      <c r="BP150" s="63">
        <f t="shared" si="24"/>
        <v>2.8197555679999997</v>
      </c>
      <c r="BQ150" s="63">
        <f t="shared" si="25"/>
        <v>0.65650168679999987</v>
      </c>
      <c r="BR150" s="63">
        <f>IF(IFERROR(BO150/'N2.3_RIIO3_Risk_And_Volumes'!BN24,0)&lt;0,"Error",IFERROR(BO150/'N2.3_RIIO3_Risk_And_Volumes'!BN24,0))</f>
        <v>0.56926474264243421</v>
      </c>
      <c r="BS150" s="63">
        <f>IF(IFERROR('N2.4_RIIO3_Risk_Comp'!BP150/'N2.3_RIIO3_Risk_And_Volumes'!BP24,0)&lt;0,"Error",IFERROR('N2.4_RIIO3_Risk_Comp'!BP150/'N2.3_RIIO3_Risk_And_Volumes'!BP24,0))</f>
        <v>0.58645054702771748</v>
      </c>
      <c r="BT150" s="63">
        <f>IF(IFERROR('N2.4_RIIO3_Risk_Comp'!BQ150/'N2.3_RIIO3_Risk_And_Volumes'!BR24,0)&lt;0,"Error",IFERROR('N2.4_RIIO3_Risk_Comp'!BQ150/'N2.3_RIIO3_Risk_And_Volumes'!BR24,0))</f>
        <v>0.41991789611270997</v>
      </c>
    </row>
    <row r="151" spans="1:72">
      <c r="A151" t="s">
        <v>973</v>
      </c>
      <c r="B151" s="108" t="s">
        <v>251</v>
      </c>
      <c r="C151" s="144" t="str">
        <f>IF($D$2="ET",VLOOKUP(B151,'N0.7_Lookup_References'!$E$13:$K$71,2,FALSE),IF('N2.1_Network_Risk_Summary'!$C$2="GD",VLOOKUP(B151,'N0.7_Lookup_References'!$E$13:$K$73,4,FALSE),IF($D$2="GT",VLOOKUP(B151,'N0.7_Lookup_References'!$E$13:$K$71,6,FALSE),"")))</f>
        <v>Governors</v>
      </c>
      <c r="D151" s="53" t="s">
        <v>441</v>
      </c>
      <c r="E151" s="289">
        <v>0.3122311408999941</v>
      </c>
      <c r="F151" s="247">
        <v>0.15938174809999966</v>
      </c>
      <c r="G151" s="247">
        <v>0.14356171969999992</v>
      </c>
      <c r="H151" s="247">
        <v>0.17753796640000005</v>
      </c>
      <c r="I151" s="247">
        <v>0.15625833860000002</v>
      </c>
      <c r="J151" s="247">
        <v>0.15999405860000007</v>
      </c>
      <c r="K151" s="247">
        <v>0.16648694820000007</v>
      </c>
      <c r="L151" s="247">
        <v>0.22034808289999991</v>
      </c>
      <c r="M151" s="247">
        <v>0.2635723539</v>
      </c>
      <c r="N151" s="290">
        <v>16.302314282999987</v>
      </c>
      <c r="O151" s="289">
        <v>0.30251573950000638</v>
      </c>
      <c r="P151" s="247">
        <v>0.21397092270000301</v>
      </c>
      <c r="Q151" s="247">
        <v>0.20051648099999977</v>
      </c>
      <c r="R151" s="247">
        <v>0.12188641829999998</v>
      </c>
      <c r="S151" s="247">
        <v>0.19335170949999997</v>
      </c>
      <c r="T151" s="247">
        <v>0.1389039138</v>
      </c>
      <c r="U151" s="247">
        <v>0.20396902710000001</v>
      </c>
      <c r="V151" s="247">
        <v>0.13980903189999996</v>
      </c>
      <c r="W151" s="247">
        <v>0.1582970044</v>
      </c>
      <c r="X151" s="290">
        <v>21.006767164700008</v>
      </c>
      <c r="Y151" s="289">
        <v>0.23464616990000756</v>
      </c>
      <c r="Z151" s="247">
        <v>0.21493621300000315</v>
      </c>
      <c r="AA151" s="247">
        <v>0.23350857159999966</v>
      </c>
      <c r="AB151" s="247">
        <v>0.13737786949999994</v>
      </c>
      <c r="AC151" s="247">
        <v>0.18964731649999997</v>
      </c>
      <c r="AD151" s="247">
        <v>0.13239695300000001</v>
      </c>
      <c r="AE151" s="247">
        <v>0.1828204433</v>
      </c>
      <c r="AF151" s="247">
        <v>0.12329495509999995</v>
      </c>
      <c r="AG151" s="247">
        <v>0.15282646820000001</v>
      </c>
      <c r="AH151" s="290">
        <v>17.042839660099997</v>
      </c>
      <c r="AJ151" s="296">
        <f>IF(IFERROR(E151/'N2.3_RIIO3_Risk_And_Volumes'!E25,0)&lt;0,"Error",IFERROR(E151/'N2.3_RIIO3_Risk_And_Volumes'!E25,0))</f>
        <v>0.28274395797724677</v>
      </c>
      <c r="AK151" s="172">
        <f>IF(IFERROR(F151/'N2.3_RIIO3_Risk_And_Volumes'!F25,0)&lt;0,"Error",IFERROR(F151/'N2.3_RIIO3_Risk_And_Volumes'!F25,0))</f>
        <v>0.38238934615658787</v>
      </c>
      <c r="AL151" s="172">
        <f>IF(IFERROR(G151/'N2.3_RIIO3_Risk_And_Volumes'!G25,0)&lt;0,"Error",IFERROR(G151/'N2.3_RIIO3_Risk_And_Volumes'!G25,0))</f>
        <v>0.51585261967186358</v>
      </c>
      <c r="AM151" s="172">
        <f>IF(IFERROR(H151/'N2.3_RIIO3_Risk_And_Volumes'!H25,0)&lt;0,"Error",IFERROR(H151/'N2.3_RIIO3_Risk_And_Volumes'!H25,0))</f>
        <v>0.59529380850313363</v>
      </c>
      <c r="AN151" s="172">
        <f>IF(IFERROR(I151/'N2.3_RIIO3_Risk_And_Volumes'!I25,0)&lt;0,"Error",IFERROR(I151/'N2.3_RIIO3_Risk_And_Volumes'!I25,0))</f>
        <v>0.63777463757000175</v>
      </c>
      <c r="AO151" s="172">
        <f>IF(IFERROR(J151/'N2.3_RIIO3_Risk_And_Volumes'!J25,0)&lt;0,"Error",IFERROR(J151/'N2.3_RIIO3_Risk_And_Volumes'!J25,0))</f>
        <v>0.65699187063366737</v>
      </c>
      <c r="AP151" s="172">
        <f>IF(IFERROR(K151/'N2.3_RIIO3_Risk_And_Volumes'!K25,0)&lt;0,"Error",IFERROR(K151/'N2.3_RIIO3_Risk_And_Volumes'!K25,0))</f>
        <v>0.68533527521591997</v>
      </c>
      <c r="AQ151" s="172">
        <f>IF(IFERROR(L151/'N2.3_RIIO3_Risk_And_Volumes'!L25,0)&lt;0,"Error",IFERROR(L151/'N2.3_RIIO3_Risk_And_Volumes'!L25,0))</f>
        <v>0.70561699920908416</v>
      </c>
      <c r="AR151" s="172">
        <f>IF(IFERROR(M151/'N2.3_RIIO3_Risk_And_Volumes'!M25,0)&lt;0,"Error",IFERROR(M151/'N2.3_RIIO3_Risk_And_Volumes'!M25,0))</f>
        <v>0.71969777080769493</v>
      </c>
      <c r="AS151" s="297">
        <f>IF(IFERROR(N151/'N2.3_RIIO3_Risk_And_Volumes'!N25,0)&lt;0,"Error",IFERROR(N151/'N2.3_RIIO3_Risk_And_Volumes'!N25,0))</f>
        <v>0.80467695246454696</v>
      </c>
      <c r="AT151" s="296">
        <f>IF(IFERROR('N2.4_RIIO3_Risk_Comp'!O151/'N2.3_RIIO3_Risk_And_Volumes'!O25,0)&lt;0,"Error",IFERROR('N2.4_RIIO3_Risk_Comp'!O151/'N2.3_RIIO3_Risk_And_Volumes'!O25,0))</f>
        <v>0.29231855873041679</v>
      </c>
      <c r="AU151" s="172">
        <f>IF(IFERROR('N2.4_RIIO3_Risk_Comp'!P151/'N2.3_RIIO3_Risk_And_Volumes'!P25,0)&lt;0,"Error",IFERROR('N2.4_RIIO3_Risk_Comp'!P151/'N2.3_RIIO3_Risk_And_Volumes'!P25,0))</f>
        <v>0.36018719132299737</v>
      </c>
      <c r="AV151" s="172">
        <f>IF(IFERROR('N2.4_RIIO3_Risk_Comp'!Q151/'N2.3_RIIO3_Risk_And_Volumes'!Q25,0)&lt;0,"Error",IFERROR('N2.4_RIIO3_Risk_Comp'!Q151/'N2.3_RIIO3_Risk_And_Volumes'!Q25,0))</f>
        <v>0.5300120629994729</v>
      </c>
      <c r="AW151" s="172">
        <f>IF(IFERROR('N2.4_RIIO3_Risk_Comp'!R151/'N2.3_RIIO3_Risk_And_Volumes'!R25,0)&lt;0,"Error",IFERROR('N2.4_RIIO3_Risk_Comp'!R151/'N2.3_RIIO3_Risk_And_Volumes'!R25,0))</f>
        <v>0.55759416447196952</v>
      </c>
      <c r="AX151" s="172">
        <f>IF(IFERROR('N2.4_RIIO3_Risk_Comp'!S151/'N2.3_RIIO3_Risk_And_Volumes'!S25,0)&lt;0,"Error",IFERROR('N2.4_RIIO3_Risk_Comp'!S151/'N2.3_RIIO3_Risk_And_Volumes'!S25,0))</f>
        <v>0.62248110367509712</v>
      </c>
      <c r="AY151" s="172">
        <f>IF(IFERROR('N2.4_RIIO3_Risk_Comp'!T151/'N2.3_RIIO3_Risk_And_Volumes'!T25,0)&lt;0,"Error",IFERROR('N2.4_RIIO3_Risk_Comp'!T151/'N2.3_RIIO3_Risk_And_Volumes'!T25,0))</f>
        <v>0.64110798336469699</v>
      </c>
      <c r="AZ151" s="172">
        <f>IF(IFERROR('N2.4_RIIO3_Risk_Comp'!U151/'N2.3_RIIO3_Risk_And_Volumes'!U25,0)&lt;0,"Error",IFERROR('N2.4_RIIO3_Risk_Comp'!U151/'N2.3_RIIO3_Risk_And_Volumes'!U25,0))</f>
        <v>0.66252005692916627</v>
      </c>
      <c r="BA151" s="172">
        <f>IF(IFERROR('N2.4_RIIO3_Risk_Comp'!V151/'N2.3_RIIO3_Risk_And_Volumes'!V25,0)&lt;0,"Error",IFERROR('N2.4_RIIO3_Risk_Comp'!V151/'N2.3_RIIO3_Risk_And_Volumes'!V25,0))</f>
        <v>0.67420250650358804</v>
      </c>
      <c r="BB151" s="172">
        <f>IF(IFERROR('N2.4_RIIO3_Risk_Comp'!W151/'N2.3_RIIO3_Risk_And_Volumes'!W25,0)&lt;0,"Error",IFERROR('N2.4_RIIO3_Risk_Comp'!W151/'N2.3_RIIO3_Risk_And_Volumes'!W25,0))</f>
        <v>0.69647729428161143</v>
      </c>
      <c r="BC151" s="303">
        <f>IF(IFERROR('N2.4_RIIO3_Risk_Comp'!X151/'N2.3_RIIO3_Risk_And_Volumes'!X25,0)&lt;0,"Error",IFERROR('N2.4_RIIO3_Risk_Comp'!X151/'N2.3_RIIO3_Risk_And_Volumes'!X25,0))</f>
        <v>0.791448297373607</v>
      </c>
      <c r="BD151" s="296">
        <f>IF(IFERROR('N2.4_RIIO3_Risk_Comp'!Y151/'N2.3_RIIO3_Risk_And_Volumes'!AI25,0)&lt;0,"Error",IFERROR('N2.4_RIIO3_Risk_Comp'!Y151/'N2.3_RIIO3_Risk_And_Volumes'!AI25,0))</f>
        <v>0.26358448987787658</v>
      </c>
      <c r="BE151" s="172">
        <f>IF(IFERROR('N2.4_RIIO3_Risk_Comp'!Z151/'N2.3_RIIO3_Risk_And_Volumes'!AJ25,0)&lt;0,"Error",IFERROR('N2.4_RIIO3_Risk_Comp'!Z151/'N2.3_RIIO3_Risk_And_Volumes'!AJ25,0))</f>
        <v>0.36460838097756182</v>
      </c>
      <c r="BF151" s="172">
        <f>IF(IFERROR('N2.4_RIIO3_Risk_Comp'!AA151/'N2.3_RIIO3_Risk_And_Volumes'!AK25,0)&lt;0,"Error",IFERROR('N2.4_RIIO3_Risk_Comp'!AA151/'N2.3_RIIO3_Risk_And_Volumes'!AK25,0))</f>
        <v>0.52934046425256598</v>
      </c>
      <c r="BG151" s="172">
        <f>IF(IFERROR('N2.4_RIIO3_Risk_Comp'!AB151/'N2.3_RIIO3_Risk_And_Volumes'!AL25,0)&lt;0,"Error",IFERROR('N2.4_RIIO3_Risk_Comp'!AB151/'N2.3_RIIO3_Risk_And_Volumes'!AL25,0))</f>
        <v>0.57272399063911672</v>
      </c>
      <c r="BH151" s="172">
        <f>IF(IFERROR('N2.4_RIIO3_Risk_Comp'!AC151/'N2.3_RIIO3_Risk_And_Volumes'!AM25,0)&lt;0,"Error",IFERROR('N2.4_RIIO3_Risk_Comp'!AC151/'N2.3_RIIO3_Risk_And_Volumes'!AM25,0))</f>
        <v>0.62772691204332576</v>
      </c>
      <c r="BI151" s="172">
        <f>IF(IFERROR('N2.4_RIIO3_Risk_Comp'!AD151/'N2.3_RIIO3_Risk_And_Volumes'!AN25,0)&lt;0,"Error",IFERROR('N2.4_RIIO3_Risk_Comp'!AD151/'N2.3_RIIO3_Risk_And_Volumes'!AN25,0))</f>
        <v>0.6514784152039752</v>
      </c>
      <c r="BJ151" s="172">
        <f>IF(IFERROR('N2.4_RIIO3_Risk_Comp'!AE151/'N2.3_RIIO3_Risk_And_Volumes'!AO25,0)&lt;0,"Error",IFERROR('N2.4_RIIO3_Risk_Comp'!AE151/'N2.3_RIIO3_Risk_And_Volumes'!AO25,0))</f>
        <v>0.66668683749827884</v>
      </c>
      <c r="BK151" s="172">
        <f>IF(IFERROR('N2.4_RIIO3_Risk_Comp'!AF151/'N2.3_RIIO3_Risk_And_Volumes'!AP25,0)&lt;0,"Error",IFERROR('N2.4_RIIO3_Risk_Comp'!AF151/'N2.3_RIIO3_Risk_And_Volumes'!AP25,0))</f>
        <v>0.67575880922721354</v>
      </c>
      <c r="BL151" s="172">
        <f>IF(IFERROR('N2.4_RIIO3_Risk_Comp'!AG151/'N2.3_RIIO3_Risk_And_Volumes'!AQ25,0)&lt;0,"Error",IFERROR('N2.4_RIIO3_Risk_Comp'!AG151/'N2.3_RIIO3_Risk_And_Volumes'!AQ25,0))</f>
        <v>0.7018437705154954</v>
      </c>
      <c r="BM151" s="297">
        <f>IF(IFERROR('N2.4_RIIO3_Risk_Comp'!AH151/'N2.3_RIIO3_Risk_And_Volumes'!AR25,0)&lt;0,"Error",IFERROR('N2.4_RIIO3_Risk_Comp'!AH151/'N2.3_RIIO3_Risk_And_Volumes'!AR25,0))</f>
        <v>0.7864262178292597</v>
      </c>
      <c r="BO151" s="63">
        <f t="shared" si="23"/>
        <v>18.061686640299982</v>
      </c>
      <c r="BP151" s="63">
        <f t="shared" si="24"/>
        <v>22.679987412900019</v>
      </c>
      <c r="BQ151" s="63">
        <f t="shared" si="25"/>
        <v>18.644294620200007</v>
      </c>
      <c r="BR151" s="63">
        <f>IF(IFERROR(BO151/'N2.3_RIIO3_Risk_And_Volumes'!BN25,0)&lt;0,"Error",IFERROR(BO151/'N2.3_RIIO3_Risk_And_Volumes'!BN25,0))</f>
        <v>0.7599466893788368</v>
      </c>
      <c r="BS151" s="63">
        <f>IF(IFERROR('N2.4_RIIO3_Risk_Comp'!BP151/'N2.3_RIIO3_Risk_And_Volumes'!BP25,0)&lt;0,"Error",IFERROR('N2.4_RIIO3_Risk_Comp'!BP151/'N2.3_RIIO3_Risk_And_Volumes'!BP25,0))</f>
        <v>0.75504724963808412</v>
      </c>
      <c r="BT151" s="63">
        <f>IF(IFERROR('N2.4_RIIO3_Risk_Comp'!BQ151/'N2.3_RIIO3_Risk_And_Volumes'!BR25,0)&lt;0,"Error",IFERROR('N2.4_RIIO3_Risk_Comp'!BQ151/'N2.3_RIIO3_Risk_And_Volumes'!BR25,0))</f>
        <v>0.74542203793309902</v>
      </c>
    </row>
    <row r="152" spans="1:72" hidden="1">
      <c r="A152" t="s">
        <v>973</v>
      </c>
      <c r="B152" s="108" t="s">
        <v>256</v>
      </c>
      <c r="C152" s="144" t="str">
        <f>IF($D$2="ET",VLOOKUP(B152,'N0.7_Lookup_References'!$E$13:$K$71,2,FALSE),IF('N2.1_Network_Risk_Summary'!$C$2="GD",VLOOKUP(B152,'N0.7_Lookup_References'!$E$13:$K$73,4,FALSE),IF($D$2="GT",VLOOKUP(B152,'N0.7_Lookup_References'!$E$13:$K$71,6,FALSE),"")))</f>
        <v>No entry required</v>
      </c>
      <c r="D152" s="53" t="s">
        <v>441</v>
      </c>
      <c r="E152" s="289"/>
      <c r="F152" s="247"/>
      <c r="G152" s="247"/>
      <c r="H152" s="247"/>
      <c r="I152" s="247"/>
      <c r="J152" s="247"/>
      <c r="K152" s="247"/>
      <c r="L152" s="247"/>
      <c r="M152" s="247"/>
      <c r="N152" s="290"/>
      <c r="O152" s="289"/>
      <c r="P152" s="247"/>
      <c r="Q152" s="247"/>
      <c r="R152" s="247"/>
      <c r="S152" s="247"/>
      <c r="T152" s="247"/>
      <c r="U152" s="247"/>
      <c r="V152" s="247"/>
      <c r="W152" s="247"/>
      <c r="X152" s="290"/>
      <c r="Y152" s="289"/>
      <c r="Z152" s="247"/>
      <c r="AA152" s="247"/>
      <c r="AB152" s="247"/>
      <c r="AC152" s="247"/>
      <c r="AD152" s="247"/>
      <c r="AE152" s="247"/>
      <c r="AF152" s="247"/>
      <c r="AG152" s="247"/>
      <c r="AH152" s="290"/>
      <c r="AJ152" s="296">
        <f>IF(IFERROR(E152/'N2.3_RIIO3_Risk_And_Volumes'!E26,0)&lt;0,"Error",IFERROR(E152/'N2.3_RIIO3_Risk_And_Volumes'!E26,0))</f>
        <v>0</v>
      </c>
      <c r="AK152" s="172">
        <f>IF(IFERROR(F152/'N2.3_RIIO3_Risk_And_Volumes'!F26,0)&lt;0,"Error",IFERROR(F152/'N2.3_RIIO3_Risk_And_Volumes'!F26,0))</f>
        <v>0</v>
      </c>
      <c r="AL152" s="172">
        <f>IF(IFERROR(G152/'N2.3_RIIO3_Risk_And_Volumes'!G26,0)&lt;0,"Error",IFERROR(G152/'N2.3_RIIO3_Risk_And_Volumes'!G26,0))</f>
        <v>0</v>
      </c>
      <c r="AM152" s="172">
        <f>IF(IFERROR(H152/'N2.3_RIIO3_Risk_And_Volumes'!H26,0)&lt;0,"Error",IFERROR(H152/'N2.3_RIIO3_Risk_And_Volumes'!H26,0))</f>
        <v>0</v>
      </c>
      <c r="AN152" s="172">
        <f>IF(IFERROR(I152/'N2.3_RIIO3_Risk_And_Volumes'!I26,0)&lt;0,"Error",IFERROR(I152/'N2.3_RIIO3_Risk_And_Volumes'!I26,0))</f>
        <v>0</v>
      </c>
      <c r="AO152" s="172">
        <f>IF(IFERROR(J152/'N2.3_RIIO3_Risk_And_Volumes'!J26,0)&lt;0,"Error",IFERROR(J152/'N2.3_RIIO3_Risk_And_Volumes'!J26,0))</f>
        <v>0</v>
      </c>
      <c r="AP152" s="172">
        <f>IF(IFERROR(K152/'N2.3_RIIO3_Risk_And_Volumes'!K26,0)&lt;0,"Error",IFERROR(K152/'N2.3_RIIO3_Risk_And_Volumes'!K26,0))</f>
        <v>0</v>
      </c>
      <c r="AQ152" s="172">
        <f>IF(IFERROR(L152/'N2.3_RIIO3_Risk_And_Volumes'!L26,0)&lt;0,"Error",IFERROR(L152/'N2.3_RIIO3_Risk_And_Volumes'!L26,0))</f>
        <v>0</v>
      </c>
      <c r="AR152" s="172">
        <f>IF(IFERROR(M152/'N2.3_RIIO3_Risk_And_Volumes'!M26,0)&lt;0,"Error",IFERROR(M152/'N2.3_RIIO3_Risk_And_Volumes'!M26,0))</f>
        <v>0</v>
      </c>
      <c r="AS152" s="297">
        <f>IF(IFERROR(N152/'N2.3_RIIO3_Risk_And_Volumes'!N26,0)&lt;0,"Error",IFERROR(N152/'N2.3_RIIO3_Risk_And_Volumes'!N26,0))</f>
        <v>0</v>
      </c>
      <c r="AT152" s="296">
        <f>IF(IFERROR('N2.4_RIIO3_Risk_Comp'!O152/'N2.3_RIIO3_Risk_And_Volumes'!O26,0)&lt;0,"Error",IFERROR('N2.4_RIIO3_Risk_Comp'!O152/'N2.3_RIIO3_Risk_And_Volumes'!O26,0))</f>
        <v>0</v>
      </c>
      <c r="AU152" s="172">
        <f>IF(IFERROR('N2.4_RIIO3_Risk_Comp'!P152/'N2.3_RIIO3_Risk_And_Volumes'!P26,0)&lt;0,"Error",IFERROR('N2.4_RIIO3_Risk_Comp'!P152/'N2.3_RIIO3_Risk_And_Volumes'!P26,0))</f>
        <v>0</v>
      </c>
      <c r="AV152" s="172">
        <f>IF(IFERROR('N2.4_RIIO3_Risk_Comp'!Q152/'N2.3_RIIO3_Risk_And_Volumes'!Q26,0)&lt;0,"Error",IFERROR('N2.4_RIIO3_Risk_Comp'!Q152/'N2.3_RIIO3_Risk_And_Volumes'!Q26,0))</f>
        <v>0</v>
      </c>
      <c r="AW152" s="172">
        <f>IF(IFERROR('N2.4_RIIO3_Risk_Comp'!R152/'N2.3_RIIO3_Risk_And_Volumes'!R26,0)&lt;0,"Error",IFERROR('N2.4_RIIO3_Risk_Comp'!R152/'N2.3_RIIO3_Risk_And_Volumes'!R26,0))</f>
        <v>0</v>
      </c>
      <c r="AX152" s="172">
        <f>IF(IFERROR('N2.4_RIIO3_Risk_Comp'!S152/'N2.3_RIIO3_Risk_And_Volumes'!S26,0)&lt;0,"Error",IFERROR('N2.4_RIIO3_Risk_Comp'!S152/'N2.3_RIIO3_Risk_And_Volumes'!S26,0))</f>
        <v>0</v>
      </c>
      <c r="AY152" s="172">
        <f>IF(IFERROR('N2.4_RIIO3_Risk_Comp'!T152/'N2.3_RIIO3_Risk_And_Volumes'!T26,0)&lt;0,"Error",IFERROR('N2.4_RIIO3_Risk_Comp'!T152/'N2.3_RIIO3_Risk_And_Volumes'!T26,0))</f>
        <v>0</v>
      </c>
      <c r="AZ152" s="172">
        <f>IF(IFERROR('N2.4_RIIO3_Risk_Comp'!U152/'N2.3_RIIO3_Risk_And_Volumes'!U26,0)&lt;0,"Error",IFERROR('N2.4_RIIO3_Risk_Comp'!U152/'N2.3_RIIO3_Risk_And_Volumes'!U26,0))</f>
        <v>0</v>
      </c>
      <c r="BA152" s="172">
        <f>IF(IFERROR('N2.4_RIIO3_Risk_Comp'!V152/'N2.3_RIIO3_Risk_And_Volumes'!V26,0)&lt;0,"Error",IFERROR('N2.4_RIIO3_Risk_Comp'!V152/'N2.3_RIIO3_Risk_And_Volumes'!V26,0))</f>
        <v>0</v>
      </c>
      <c r="BB152" s="172">
        <f>IF(IFERROR('N2.4_RIIO3_Risk_Comp'!W152/'N2.3_RIIO3_Risk_And_Volumes'!W26,0)&lt;0,"Error",IFERROR('N2.4_RIIO3_Risk_Comp'!W152/'N2.3_RIIO3_Risk_And_Volumes'!W26,0))</f>
        <v>0</v>
      </c>
      <c r="BC152" s="303">
        <f>IF(IFERROR('N2.4_RIIO3_Risk_Comp'!X152/'N2.3_RIIO3_Risk_And_Volumes'!X26,0)&lt;0,"Error",IFERROR('N2.4_RIIO3_Risk_Comp'!X152/'N2.3_RIIO3_Risk_And_Volumes'!X26,0))</f>
        <v>0</v>
      </c>
      <c r="BD152" s="296">
        <f>IF(IFERROR('N2.4_RIIO3_Risk_Comp'!Y152/'N2.3_RIIO3_Risk_And_Volumes'!AI26,0)&lt;0,"Error",IFERROR('N2.4_RIIO3_Risk_Comp'!Y152/'N2.3_RIIO3_Risk_And_Volumes'!AI26,0))</f>
        <v>0</v>
      </c>
      <c r="BE152" s="172">
        <f>IF(IFERROR('N2.4_RIIO3_Risk_Comp'!Z152/'N2.3_RIIO3_Risk_And_Volumes'!AJ26,0)&lt;0,"Error",IFERROR('N2.4_RIIO3_Risk_Comp'!Z152/'N2.3_RIIO3_Risk_And_Volumes'!AJ26,0))</f>
        <v>0</v>
      </c>
      <c r="BF152" s="172">
        <f>IF(IFERROR('N2.4_RIIO3_Risk_Comp'!AA152/'N2.3_RIIO3_Risk_And_Volumes'!AK26,0)&lt;0,"Error",IFERROR('N2.4_RIIO3_Risk_Comp'!AA152/'N2.3_RIIO3_Risk_And_Volumes'!AK26,0))</f>
        <v>0</v>
      </c>
      <c r="BG152" s="172">
        <f>IF(IFERROR('N2.4_RIIO3_Risk_Comp'!AB152/'N2.3_RIIO3_Risk_And_Volumes'!AL26,0)&lt;0,"Error",IFERROR('N2.4_RIIO3_Risk_Comp'!AB152/'N2.3_RIIO3_Risk_And_Volumes'!AL26,0))</f>
        <v>0</v>
      </c>
      <c r="BH152" s="172">
        <f>IF(IFERROR('N2.4_RIIO3_Risk_Comp'!AC152/'N2.3_RIIO3_Risk_And_Volumes'!AM26,0)&lt;0,"Error",IFERROR('N2.4_RIIO3_Risk_Comp'!AC152/'N2.3_RIIO3_Risk_And_Volumes'!AM26,0))</f>
        <v>0</v>
      </c>
      <c r="BI152" s="172">
        <f>IF(IFERROR('N2.4_RIIO3_Risk_Comp'!AD152/'N2.3_RIIO3_Risk_And_Volumes'!AN26,0)&lt;0,"Error",IFERROR('N2.4_RIIO3_Risk_Comp'!AD152/'N2.3_RIIO3_Risk_And_Volumes'!AN26,0))</f>
        <v>0</v>
      </c>
      <c r="BJ152" s="172">
        <f>IF(IFERROR('N2.4_RIIO3_Risk_Comp'!AE152/'N2.3_RIIO3_Risk_And_Volumes'!AO26,0)&lt;0,"Error",IFERROR('N2.4_RIIO3_Risk_Comp'!AE152/'N2.3_RIIO3_Risk_And_Volumes'!AO26,0))</f>
        <v>0</v>
      </c>
      <c r="BK152" s="172">
        <f>IF(IFERROR('N2.4_RIIO3_Risk_Comp'!AF152/'N2.3_RIIO3_Risk_And_Volumes'!AP26,0)&lt;0,"Error",IFERROR('N2.4_RIIO3_Risk_Comp'!AF152/'N2.3_RIIO3_Risk_And_Volumes'!AP26,0))</f>
        <v>0</v>
      </c>
      <c r="BL152" s="172">
        <f>IF(IFERROR('N2.4_RIIO3_Risk_Comp'!AG152/'N2.3_RIIO3_Risk_And_Volumes'!AQ26,0)&lt;0,"Error",IFERROR('N2.4_RIIO3_Risk_Comp'!AG152/'N2.3_RIIO3_Risk_And_Volumes'!AQ26,0))</f>
        <v>0</v>
      </c>
      <c r="BM152" s="297">
        <f>IF(IFERROR('N2.4_RIIO3_Risk_Comp'!AH152/'N2.3_RIIO3_Risk_And_Volumes'!AR26,0)&lt;0,"Error",IFERROR('N2.4_RIIO3_Risk_Comp'!AH152/'N2.3_RIIO3_Risk_And_Volumes'!AR26,0))</f>
        <v>0</v>
      </c>
      <c r="BO152" s="63">
        <f t="shared" si="23"/>
        <v>0</v>
      </c>
      <c r="BP152" s="63">
        <f t="shared" si="24"/>
        <v>0</v>
      </c>
      <c r="BQ152" s="63">
        <f t="shared" si="25"/>
        <v>0</v>
      </c>
      <c r="BR152" s="63">
        <f>IF(IFERROR(BO152/'N2.3_RIIO3_Risk_And_Volumes'!BN26,0)&lt;0,"Error",IFERROR(BO152/'N2.3_RIIO3_Risk_And_Volumes'!BN26,0))</f>
        <v>0</v>
      </c>
      <c r="BS152" s="63">
        <f>IF(IFERROR('N2.4_RIIO3_Risk_Comp'!BP152/'N2.3_RIIO3_Risk_And_Volumes'!BP26,0)&lt;0,"Error",IFERROR('N2.4_RIIO3_Risk_Comp'!BP152/'N2.3_RIIO3_Risk_And_Volumes'!BP26,0))</f>
        <v>0</v>
      </c>
      <c r="BT152" s="63">
        <f>IF(IFERROR('N2.4_RIIO3_Risk_Comp'!BQ152/'N2.3_RIIO3_Risk_And_Volumes'!BR26,0)&lt;0,"Error",IFERROR('N2.4_RIIO3_Risk_Comp'!BQ152/'N2.3_RIIO3_Risk_And_Volumes'!BR26,0))</f>
        <v>0</v>
      </c>
    </row>
    <row r="153" spans="1:72" hidden="1">
      <c r="A153" t="s">
        <v>973</v>
      </c>
      <c r="B153" s="108" t="s">
        <v>262</v>
      </c>
      <c r="C153" s="144" t="str">
        <f>IF($D$2="ET",VLOOKUP(B153,'N0.7_Lookup_References'!$E$13:$K$71,2,FALSE),IF('N2.1_Network_Risk_Summary'!$C$2="GD",VLOOKUP(B153,'N0.7_Lookup_References'!$E$13:$K$73,4,FALSE),IF($D$2="GT",VLOOKUP(B153,'N0.7_Lookup_References'!$E$13:$K$71,6,FALSE),"")))</f>
        <v>No entry required</v>
      </c>
      <c r="D153" s="53" t="s">
        <v>441</v>
      </c>
      <c r="E153" s="289"/>
      <c r="F153" s="247"/>
      <c r="G153" s="247"/>
      <c r="H153" s="247"/>
      <c r="I153" s="247"/>
      <c r="J153" s="247"/>
      <c r="K153" s="247"/>
      <c r="L153" s="247"/>
      <c r="M153" s="247"/>
      <c r="N153" s="290"/>
      <c r="O153" s="289"/>
      <c r="P153" s="247"/>
      <c r="Q153" s="247"/>
      <c r="R153" s="247"/>
      <c r="S153" s="247"/>
      <c r="T153" s="247"/>
      <c r="U153" s="247"/>
      <c r="V153" s="247"/>
      <c r="W153" s="247"/>
      <c r="X153" s="290"/>
      <c r="Y153" s="289"/>
      <c r="Z153" s="247"/>
      <c r="AA153" s="247"/>
      <c r="AB153" s="247"/>
      <c r="AC153" s="247"/>
      <c r="AD153" s="247"/>
      <c r="AE153" s="247"/>
      <c r="AF153" s="247"/>
      <c r="AG153" s="247"/>
      <c r="AH153" s="290"/>
      <c r="AJ153" s="296">
        <f>IF(IFERROR(E153/'N2.3_RIIO3_Risk_And_Volumes'!E27,0)&lt;0,"Error",IFERROR(E153/'N2.3_RIIO3_Risk_And_Volumes'!E27,0))</f>
        <v>0</v>
      </c>
      <c r="AK153" s="172">
        <f>IF(IFERROR(F153/'N2.3_RIIO3_Risk_And_Volumes'!F27,0)&lt;0,"Error",IFERROR(F153/'N2.3_RIIO3_Risk_And_Volumes'!F27,0))</f>
        <v>0</v>
      </c>
      <c r="AL153" s="172">
        <f>IF(IFERROR(G153/'N2.3_RIIO3_Risk_And_Volumes'!G27,0)&lt;0,"Error",IFERROR(G153/'N2.3_RIIO3_Risk_And_Volumes'!G27,0))</f>
        <v>0</v>
      </c>
      <c r="AM153" s="172">
        <f>IF(IFERROR(H153/'N2.3_RIIO3_Risk_And_Volumes'!H27,0)&lt;0,"Error",IFERROR(H153/'N2.3_RIIO3_Risk_And_Volumes'!H27,0))</f>
        <v>0</v>
      </c>
      <c r="AN153" s="172">
        <f>IF(IFERROR(I153/'N2.3_RIIO3_Risk_And_Volumes'!I27,0)&lt;0,"Error",IFERROR(I153/'N2.3_RIIO3_Risk_And_Volumes'!I27,0))</f>
        <v>0</v>
      </c>
      <c r="AO153" s="172">
        <f>IF(IFERROR(J153/'N2.3_RIIO3_Risk_And_Volumes'!J27,0)&lt;0,"Error",IFERROR(J153/'N2.3_RIIO3_Risk_And_Volumes'!J27,0))</f>
        <v>0</v>
      </c>
      <c r="AP153" s="172">
        <f>IF(IFERROR(K153/'N2.3_RIIO3_Risk_And_Volumes'!K27,0)&lt;0,"Error",IFERROR(K153/'N2.3_RIIO3_Risk_And_Volumes'!K27,0))</f>
        <v>0</v>
      </c>
      <c r="AQ153" s="172">
        <f>IF(IFERROR(L153/'N2.3_RIIO3_Risk_And_Volumes'!L27,0)&lt;0,"Error",IFERROR(L153/'N2.3_RIIO3_Risk_And_Volumes'!L27,0))</f>
        <v>0</v>
      </c>
      <c r="AR153" s="172">
        <f>IF(IFERROR(M153/'N2.3_RIIO3_Risk_And_Volumes'!M27,0)&lt;0,"Error",IFERROR(M153/'N2.3_RIIO3_Risk_And_Volumes'!M27,0))</f>
        <v>0</v>
      </c>
      <c r="AS153" s="297">
        <f>IF(IFERROR(N153/'N2.3_RIIO3_Risk_And_Volumes'!N27,0)&lt;0,"Error",IFERROR(N153/'N2.3_RIIO3_Risk_And_Volumes'!N27,0))</f>
        <v>0</v>
      </c>
      <c r="AT153" s="296">
        <f>IF(IFERROR('N2.4_RIIO3_Risk_Comp'!O153/'N2.3_RIIO3_Risk_And_Volumes'!O27,0)&lt;0,"Error",IFERROR('N2.4_RIIO3_Risk_Comp'!O153/'N2.3_RIIO3_Risk_And_Volumes'!O27,0))</f>
        <v>0</v>
      </c>
      <c r="AU153" s="172">
        <f>IF(IFERROR('N2.4_RIIO3_Risk_Comp'!P153/'N2.3_RIIO3_Risk_And_Volumes'!P27,0)&lt;0,"Error",IFERROR('N2.4_RIIO3_Risk_Comp'!P153/'N2.3_RIIO3_Risk_And_Volumes'!P27,0))</f>
        <v>0</v>
      </c>
      <c r="AV153" s="172">
        <f>IF(IFERROR('N2.4_RIIO3_Risk_Comp'!Q153/'N2.3_RIIO3_Risk_And_Volumes'!Q27,0)&lt;0,"Error",IFERROR('N2.4_RIIO3_Risk_Comp'!Q153/'N2.3_RIIO3_Risk_And_Volumes'!Q27,0))</f>
        <v>0</v>
      </c>
      <c r="AW153" s="172">
        <f>IF(IFERROR('N2.4_RIIO3_Risk_Comp'!R153/'N2.3_RIIO3_Risk_And_Volumes'!R27,0)&lt;0,"Error",IFERROR('N2.4_RIIO3_Risk_Comp'!R153/'N2.3_RIIO3_Risk_And_Volumes'!R27,0))</f>
        <v>0</v>
      </c>
      <c r="AX153" s="172">
        <f>IF(IFERROR('N2.4_RIIO3_Risk_Comp'!S153/'N2.3_RIIO3_Risk_And_Volumes'!S27,0)&lt;0,"Error",IFERROR('N2.4_RIIO3_Risk_Comp'!S153/'N2.3_RIIO3_Risk_And_Volumes'!S27,0))</f>
        <v>0</v>
      </c>
      <c r="AY153" s="172">
        <f>IF(IFERROR('N2.4_RIIO3_Risk_Comp'!T153/'N2.3_RIIO3_Risk_And_Volumes'!T27,0)&lt;0,"Error",IFERROR('N2.4_RIIO3_Risk_Comp'!T153/'N2.3_RIIO3_Risk_And_Volumes'!T27,0))</f>
        <v>0</v>
      </c>
      <c r="AZ153" s="172">
        <f>IF(IFERROR('N2.4_RIIO3_Risk_Comp'!U153/'N2.3_RIIO3_Risk_And_Volumes'!U27,0)&lt;0,"Error",IFERROR('N2.4_RIIO3_Risk_Comp'!U153/'N2.3_RIIO3_Risk_And_Volumes'!U27,0))</f>
        <v>0</v>
      </c>
      <c r="BA153" s="172">
        <f>IF(IFERROR('N2.4_RIIO3_Risk_Comp'!V153/'N2.3_RIIO3_Risk_And_Volumes'!V27,0)&lt;0,"Error",IFERROR('N2.4_RIIO3_Risk_Comp'!V153/'N2.3_RIIO3_Risk_And_Volumes'!V27,0))</f>
        <v>0</v>
      </c>
      <c r="BB153" s="172">
        <f>IF(IFERROR('N2.4_RIIO3_Risk_Comp'!W153/'N2.3_RIIO3_Risk_And_Volumes'!W27,0)&lt;0,"Error",IFERROR('N2.4_RIIO3_Risk_Comp'!W153/'N2.3_RIIO3_Risk_And_Volumes'!W27,0))</f>
        <v>0</v>
      </c>
      <c r="BC153" s="303">
        <f>IF(IFERROR('N2.4_RIIO3_Risk_Comp'!X153/'N2.3_RIIO3_Risk_And_Volumes'!X27,0)&lt;0,"Error",IFERROR('N2.4_RIIO3_Risk_Comp'!X153/'N2.3_RIIO3_Risk_And_Volumes'!X27,0))</f>
        <v>0</v>
      </c>
      <c r="BD153" s="296">
        <f>IF(IFERROR('N2.4_RIIO3_Risk_Comp'!Y153/'N2.3_RIIO3_Risk_And_Volumes'!AI27,0)&lt;0,"Error",IFERROR('N2.4_RIIO3_Risk_Comp'!Y153/'N2.3_RIIO3_Risk_And_Volumes'!AI27,0))</f>
        <v>0</v>
      </c>
      <c r="BE153" s="172">
        <f>IF(IFERROR('N2.4_RIIO3_Risk_Comp'!Z153/'N2.3_RIIO3_Risk_And_Volumes'!AJ27,0)&lt;0,"Error",IFERROR('N2.4_RIIO3_Risk_Comp'!Z153/'N2.3_RIIO3_Risk_And_Volumes'!AJ27,0))</f>
        <v>0</v>
      </c>
      <c r="BF153" s="172">
        <f>IF(IFERROR('N2.4_RIIO3_Risk_Comp'!AA153/'N2.3_RIIO3_Risk_And_Volumes'!AK27,0)&lt;0,"Error",IFERROR('N2.4_RIIO3_Risk_Comp'!AA153/'N2.3_RIIO3_Risk_And_Volumes'!AK27,0))</f>
        <v>0</v>
      </c>
      <c r="BG153" s="172">
        <f>IF(IFERROR('N2.4_RIIO3_Risk_Comp'!AB153/'N2.3_RIIO3_Risk_And_Volumes'!AL27,0)&lt;0,"Error",IFERROR('N2.4_RIIO3_Risk_Comp'!AB153/'N2.3_RIIO3_Risk_And_Volumes'!AL27,0))</f>
        <v>0</v>
      </c>
      <c r="BH153" s="172">
        <f>IF(IFERROR('N2.4_RIIO3_Risk_Comp'!AC153/'N2.3_RIIO3_Risk_And_Volumes'!AM27,0)&lt;0,"Error",IFERROR('N2.4_RIIO3_Risk_Comp'!AC153/'N2.3_RIIO3_Risk_And_Volumes'!AM27,0))</f>
        <v>0</v>
      </c>
      <c r="BI153" s="172">
        <f>IF(IFERROR('N2.4_RIIO3_Risk_Comp'!AD153/'N2.3_RIIO3_Risk_And_Volumes'!AN27,0)&lt;0,"Error",IFERROR('N2.4_RIIO3_Risk_Comp'!AD153/'N2.3_RIIO3_Risk_And_Volumes'!AN27,0))</f>
        <v>0</v>
      </c>
      <c r="BJ153" s="172">
        <f>IF(IFERROR('N2.4_RIIO3_Risk_Comp'!AE153/'N2.3_RIIO3_Risk_And_Volumes'!AO27,0)&lt;0,"Error",IFERROR('N2.4_RIIO3_Risk_Comp'!AE153/'N2.3_RIIO3_Risk_And_Volumes'!AO27,0))</f>
        <v>0</v>
      </c>
      <c r="BK153" s="172">
        <f>IF(IFERROR('N2.4_RIIO3_Risk_Comp'!AF153/'N2.3_RIIO3_Risk_And_Volumes'!AP27,0)&lt;0,"Error",IFERROR('N2.4_RIIO3_Risk_Comp'!AF153/'N2.3_RIIO3_Risk_And_Volumes'!AP27,0))</f>
        <v>0</v>
      </c>
      <c r="BL153" s="172">
        <f>IF(IFERROR('N2.4_RIIO3_Risk_Comp'!AG153/'N2.3_RIIO3_Risk_And_Volumes'!AQ27,0)&lt;0,"Error",IFERROR('N2.4_RIIO3_Risk_Comp'!AG153/'N2.3_RIIO3_Risk_And_Volumes'!AQ27,0))</f>
        <v>0</v>
      </c>
      <c r="BM153" s="297">
        <f>IF(IFERROR('N2.4_RIIO3_Risk_Comp'!AH153/'N2.3_RIIO3_Risk_And_Volumes'!AR27,0)&lt;0,"Error",IFERROR('N2.4_RIIO3_Risk_Comp'!AH153/'N2.3_RIIO3_Risk_And_Volumes'!AR27,0))</f>
        <v>0</v>
      </c>
      <c r="BO153" s="63">
        <f t="shared" si="23"/>
        <v>0</v>
      </c>
      <c r="BP153" s="63">
        <f t="shared" si="24"/>
        <v>0</v>
      </c>
      <c r="BQ153" s="63">
        <f t="shared" si="25"/>
        <v>0</v>
      </c>
      <c r="BR153" s="63">
        <f>IF(IFERROR(BO153/'N2.3_RIIO3_Risk_And_Volumes'!BN27,0)&lt;0,"Error",IFERROR(BO153/'N2.3_RIIO3_Risk_And_Volumes'!BN27,0))</f>
        <v>0</v>
      </c>
      <c r="BS153" s="63">
        <f>IF(IFERROR('N2.4_RIIO3_Risk_Comp'!BP153/'N2.3_RIIO3_Risk_And_Volumes'!BP27,0)&lt;0,"Error",IFERROR('N2.4_RIIO3_Risk_Comp'!BP153/'N2.3_RIIO3_Risk_And_Volumes'!BP27,0))</f>
        <v>0</v>
      </c>
      <c r="BT153" s="63">
        <f>IF(IFERROR('N2.4_RIIO3_Risk_Comp'!BQ153/'N2.3_RIIO3_Risk_And_Volumes'!BR27,0)&lt;0,"Error",IFERROR('N2.4_RIIO3_Risk_Comp'!BQ153/'N2.3_RIIO3_Risk_And_Volumes'!BR27,0))</f>
        <v>0</v>
      </c>
    </row>
    <row r="154" spans="1:72" hidden="1">
      <c r="A154" t="s">
        <v>973</v>
      </c>
      <c r="B154" s="108" t="s">
        <v>267</v>
      </c>
      <c r="C154" s="144" t="str">
        <f>IF($D$2="ET",VLOOKUP(B154,'N0.7_Lookup_References'!$E$13:$K$71,2,FALSE),IF('N2.1_Network_Risk_Summary'!$C$2="GD",VLOOKUP(B154,'N0.7_Lookup_References'!$E$13:$K$73,4,FALSE),IF($D$2="GT",VLOOKUP(B154,'N0.7_Lookup_References'!$E$13:$K$71,6,FALSE),"")))</f>
        <v>No entry required</v>
      </c>
      <c r="D154" s="53" t="s">
        <v>441</v>
      </c>
      <c r="E154" s="289"/>
      <c r="F154" s="247"/>
      <c r="G154" s="247"/>
      <c r="H154" s="247"/>
      <c r="I154" s="247"/>
      <c r="J154" s="247"/>
      <c r="K154" s="247"/>
      <c r="L154" s="247"/>
      <c r="M154" s="247"/>
      <c r="N154" s="290"/>
      <c r="O154" s="289"/>
      <c r="P154" s="247"/>
      <c r="Q154" s="247"/>
      <c r="R154" s="247"/>
      <c r="S154" s="247"/>
      <c r="T154" s="247"/>
      <c r="U154" s="247"/>
      <c r="V154" s="247"/>
      <c r="W154" s="247"/>
      <c r="X154" s="290"/>
      <c r="Y154" s="289"/>
      <c r="Z154" s="247"/>
      <c r="AA154" s="247"/>
      <c r="AB154" s="247"/>
      <c r="AC154" s="247"/>
      <c r="AD154" s="247"/>
      <c r="AE154" s="247"/>
      <c r="AF154" s="247"/>
      <c r="AG154" s="247"/>
      <c r="AH154" s="290"/>
      <c r="AJ154" s="296">
        <f>IF(IFERROR(E154/'N2.3_RIIO3_Risk_And_Volumes'!E28,0)&lt;0,"Error",IFERROR(E154/'N2.3_RIIO3_Risk_And_Volumes'!E28,0))</f>
        <v>0</v>
      </c>
      <c r="AK154" s="172">
        <f>IF(IFERROR(F154/'N2.3_RIIO3_Risk_And_Volumes'!F28,0)&lt;0,"Error",IFERROR(F154/'N2.3_RIIO3_Risk_And_Volumes'!F28,0))</f>
        <v>0</v>
      </c>
      <c r="AL154" s="172">
        <f>IF(IFERROR(G154/'N2.3_RIIO3_Risk_And_Volumes'!G28,0)&lt;0,"Error",IFERROR(G154/'N2.3_RIIO3_Risk_And_Volumes'!G28,0))</f>
        <v>0</v>
      </c>
      <c r="AM154" s="172">
        <f>IF(IFERROR(H154/'N2.3_RIIO3_Risk_And_Volumes'!H28,0)&lt;0,"Error",IFERROR(H154/'N2.3_RIIO3_Risk_And_Volumes'!H28,0))</f>
        <v>0</v>
      </c>
      <c r="AN154" s="172">
        <f>IF(IFERROR(I154/'N2.3_RIIO3_Risk_And_Volumes'!I28,0)&lt;0,"Error",IFERROR(I154/'N2.3_RIIO3_Risk_And_Volumes'!I28,0))</f>
        <v>0</v>
      </c>
      <c r="AO154" s="172">
        <f>IF(IFERROR(J154/'N2.3_RIIO3_Risk_And_Volumes'!J28,0)&lt;0,"Error",IFERROR(J154/'N2.3_RIIO3_Risk_And_Volumes'!J28,0))</f>
        <v>0</v>
      </c>
      <c r="AP154" s="172">
        <f>IF(IFERROR(K154/'N2.3_RIIO3_Risk_And_Volumes'!K28,0)&lt;0,"Error",IFERROR(K154/'N2.3_RIIO3_Risk_And_Volumes'!K28,0))</f>
        <v>0</v>
      </c>
      <c r="AQ154" s="172">
        <f>IF(IFERROR(L154/'N2.3_RIIO3_Risk_And_Volumes'!L28,0)&lt;0,"Error",IFERROR(L154/'N2.3_RIIO3_Risk_And_Volumes'!L28,0))</f>
        <v>0</v>
      </c>
      <c r="AR154" s="172">
        <f>IF(IFERROR(M154/'N2.3_RIIO3_Risk_And_Volumes'!M28,0)&lt;0,"Error",IFERROR(M154/'N2.3_RIIO3_Risk_And_Volumes'!M28,0))</f>
        <v>0</v>
      </c>
      <c r="AS154" s="297">
        <f>IF(IFERROR(N154/'N2.3_RIIO3_Risk_And_Volumes'!N28,0)&lt;0,"Error",IFERROR(N154/'N2.3_RIIO3_Risk_And_Volumes'!N28,0))</f>
        <v>0</v>
      </c>
      <c r="AT154" s="296">
        <f>IF(IFERROR('N2.4_RIIO3_Risk_Comp'!O154/'N2.3_RIIO3_Risk_And_Volumes'!O28,0)&lt;0,"Error",IFERROR('N2.4_RIIO3_Risk_Comp'!O154/'N2.3_RIIO3_Risk_And_Volumes'!O28,0))</f>
        <v>0</v>
      </c>
      <c r="AU154" s="172">
        <f>IF(IFERROR('N2.4_RIIO3_Risk_Comp'!P154/'N2.3_RIIO3_Risk_And_Volumes'!P28,0)&lt;0,"Error",IFERROR('N2.4_RIIO3_Risk_Comp'!P154/'N2.3_RIIO3_Risk_And_Volumes'!P28,0))</f>
        <v>0</v>
      </c>
      <c r="AV154" s="172">
        <f>IF(IFERROR('N2.4_RIIO3_Risk_Comp'!Q154/'N2.3_RIIO3_Risk_And_Volumes'!Q28,0)&lt;0,"Error",IFERROR('N2.4_RIIO3_Risk_Comp'!Q154/'N2.3_RIIO3_Risk_And_Volumes'!Q28,0))</f>
        <v>0</v>
      </c>
      <c r="AW154" s="172">
        <f>IF(IFERROR('N2.4_RIIO3_Risk_Comp'!R154/'N2.3_RIIO3_Risk_And_Volumes'!R28,0)&lt;0,"Error",IFERROR('N2.4_RIIO3_Risk_Comp'!R154/'N2.3_RIIO3_Risk_And_Volumes'!R28,0))</f>
        <v>0</v>
      </c>
      <c r="AX154" s="172">
        <f>IF(IFERROR('N2.4_RIIO3_Risk_Comp'!S154/'N2.3_RIIO3_Risk_And_Volumes'!S28,0)&lt;0,"Error",IFERROR('N2.4_RIIO3_Risk_Comp'!S154/'N2.3_RIIO3_Risk_And_Volumes'!S28,0))</f>
        <v>0</v>
      </c>
      <c r="AY154" s="172">
        <f>IF(IFERROR('N2.4_RIIO3_Risk_Comp'!T154/'N2.3_RIIO3_Risk_And_Volumes'!T28,0)&lt;0,"Error",IFERROR('N2.4_RIIO3_Risk_Comp'!T154/'N2.3_RIIO3_Risk_And_Volumes'!T28,0))</f>
        <v>0</v>
      </c>
      <c r="AZ154" s="172">
        <f>IF(IFERROR('N2.4_RIIO3_Risk_Comp'!U154/'N2.3_RIIO3_Risk_And_Volumes'!U28,0)&lt;0,"Error",IFERROR('N2.4_RIIO3_Risk_Comp'!U154/'N2.3_RIIO3_Risk_And_Volumes'!U28,0))</f>
        <v>0</v>
      </c>
      <c r="BA154" s="172">
        <f>IF(IFERROR('N2.4_RIIO3_Risk_Comp'!V154/'N2.3_RIIO3_Risk_And_Volumes'!V28,0)&lt;0,"Error",IFERROR('N2.4_RIIO3_Risk_Comp'!V154/'N2.3_RIIO3_Risk_And_Volumes'!V28,0))</f>
        <v>0</v>
      </c>
      <c r="BB154" s="172">
        <f>IF(IFERROR('N2.4_RIIO3_Risk_Comp'!W154/'N2.3_RIIO3_Risk_And_Volumes'!W28,0)&lt;0,"Error",IFERROR('N2.4_RIIO3_Risk_Comp'!W154/'N2.3_RIIO3_Risk_And_Volumes'!W28,0))</f>
        <v>0</v>
      </c>
      <c r="BC154" s="303">
        <f>IF(IFERROR('N2.4_RIIO3_Risk_Comp'!X154/'N2.3_RIIO3_Risk_And_Volumes'!X28,0)&lt;0,"Error",IFERROR('N2.4_RIIO3_Risk_Comp'!X154/'N2.3_RIIO3_Risk_And_Volumes'!X28,0))</f>
        <v>0</v>
      </c>
      <c r="BD154" s="296">
        <f>IF(IFERROR('N2.4_RIIO3_Risk_Comp'!Y154/'N2.3_RIIO3_Risk_And_Volumes'!AI28,0)&lt;0,"Error",IFERROR('N2.4_RIIO3_Risk_Comp'!Y154/'N2.3_RIIO3_Risk_And_Volumes'!AI28,0))</f>
        <v>0</v>
      </c>
      <c r="BE154" s="172">
        <f>IF(IFERROR('N2.4_RIIO3_Risk_Comp'!Z154/'N2.3_RIIO3_Risk_And_Volumes'!AJ28,0)&lt;0,"Error",IFERROR('N2.4_RIIO3_Risk_Comp'!Z154/'N2.3_RIIO3_Risk_And_Volumes'!AJ28,0))</f>
        <v>0</v>
      </c>
      <c r="BF154" s="172">
        <f>IF(IFERROR('N2.4_RIIO3_Risk_Comp'!AA154/'N2.3_RIIO3_Risk_And_Volumes'!AK28,0)&lt;0,"Error",IFERROR('N2.4_RIIO3_Risk_Comp'!AA154/'N2.3_RIIO3_Risk_And_Volumes'!AK28,0))</f>
        <v>0</v>
      </c>
      <c r="BG154" s="172">
        <f>IF(IFERROR('N2.4_RIIO3_Risk_Comp'!AB154/'N2.3_RIIO3_Risk_And_Volumes'!AL28,0)&lt;0,"Error",IFERROR('N2.4_RIIO3_Risk_Comp'!AB154/'N2.3_RIIO3_Risk_And_Volumes'!AL28,0))</f>
        <v>0</v>
      </c>
      <c r="BH154" s="172">
        <f>IF(IFERROR('N2.4_RIIO3_Risk_Comp'!AC154/'N2.3_RIIO3_Risk_And_Volumes'!AM28,0)&lt;0,"Error",IFERROR('N2.4_RIIO3_Risk_Comp'!AC154/'N2.3_RIIO3_Risk_And_Volumes'!AM28,0))</f>
        <v>0</v>
      </c>
      <c r="BI154" s="172">
        <f>IF(IFERROR('N2.4_RIIO3_Risk_Comp'!AD154/'N2.3_RIIO3_Risk_And_Volumes'!AN28,0)&lt;0,"Error",IFERROR('N2.4_RIIO3_Risk_Comp'!AD154/'N2.3_RIIO3_Risk_And_Volumes'!AN28,0))</f>
        <v>0</v>
      </c>
      <c r="BJ154" s="172">
        <f>IF(IFERROR('N2.4_RIIO3_Risk_Comp'!AE154/'N2.3_RIIO3_Risk_And_Volumes'!AO28,0)&lt;0,"Error",IFERROR('N2.4_RIIO3_Risk_Comp'!AE154/'N2.3_RIIO3_Risk_And_Volumes'!AO28,0))</f>
        <v>0</v>
      </c>
      <c r="BK154" s="172">
        <f>IF(IFERROR('N2.4_RIIO3_Risk_Comp'!AF154/'N2.3_RIIO3_Risk_And_Volumes'!AP28,0)&lt;0,"Error",IFERROR('N2.4_RIIO3_Risk_Comp'!AF154/'N2.3_RIIO3_Risk_And_Volumes'!AP28,0))</f>
        <v>0</v>
      </c>
      <c r="BL154" s="172">
        <f>IF(IFERROR('N2.4_RIIO3_Risk_Comp'!AG154/'N2.3_RIIO3_Risk_And_Volumes'!AQ28,0)&lt;0,"Error",IFERROR('N2.4_RIIO3_Risk_Comp'!AG154/'N2.3_RIIO3_Risk_And_Volumes'!AQ28,0))</f>
        <v>0</v>
      </c>
      <c r="BM154" s="297">
        <f>IF(IFERROR('N2.4_RIIO3_Risk_Comp'!AH154/'N2.3_RIIO3_Risk_And_Volumes'!AR28,0)&lt;0,"Error",IFERROR('N2.4_RIIO3_Risk_Comp'!AH154/'N2.3_RIIO3_Risk_And_Volumes'!AR28,0))</f>
        <v>0</v>
      </c>
      <c r="BO154" s="63">
        <f t="shared" si="23"/>
        <v>0</v>
      </c>
      <c r="BP154" s="63">
        <f t="shared" si="24"/>
        <v>0</v>
      </c>
      <c r="BQ154" s="63">
        <f t="shared" si="25"/>
        <v>0</v>
      </c>
      <c r="BR154" s="63">
        <f>IF(IFERROR(BO154/'N2.3_RIIO3_Risk_And_Volumes'!BN28,0)&lt;0,"Error",IFERROR(BO154/'N2.3_RIIO3_Risk_And_Volumes'!BN28,0))</f>
        <v>0</v>
      </c>
      <c r="BS154" s="63">
        <f>IF(IFERROR('N2.4_RIIO3_Risk_Comp'!BP154/'N2.3_RIIO3_Risk_And_Volumes'!BP28,0)&lt;0,"Error",IFERROR('N2.4_RIIO3_Risk_Comp'!BP154/'N2.3_RIIO3_Risk_And_Volumes'!BP28,0))</f>
        <v>0</v>
      </c>
      <c r="BT154" s="63">
        <f>IF(IFERROR('N2.4_RIIO3_Risk_Comp'!BQ154/'N2.3_RIIO3_Risk_And_Volumes'!BR28,0)&lt;0,"Error",IFERROR('N2.4_RIIO3_Risk_Comp'!BQ154/'N2.3_RIIO3_Risk_And_Volumes'!BR28,0))</f>
        <v>0</v>
      </c>
    </row>
    <row r="155" spans="1:72" hidden="1">
      <c r="A155" t="s">
        <v>973</v>
      </c>
      <c r="B155" s="108" t="s">
        <v>272</v>
      </c>
      <c r="C155" s="144" t="str">
        <f>IF($D$2="ET",VLOOKUP(B155,'N0.7_Lookup_References'!$E$13:$K$71,2,FALSE),IF('N2.1_Network_Risk_Summary'!$C$2="GD",VLOOKUP(B155,'N0.7_Lookup_References'!$E$13:$K$73,4,FALSE),IF($D$2="GT",VLOOKUP(B155,'N0.7_Lookup_References'!$E$13:$K$71,6,FALSE),"")))</f>
        <v>No entry required</v>
      </c>
      <c r="D155" s="53" t="s">
        <v>441</v>
      </c>
      <c r="E155" s="289"/>
      <c r="F155" s="247"/>
      <c r="G155" s="247"/>
      <c r="H155" s="247"/>
      <c r="I155" s="247"/>
      <c r="J155" s="247"/>
      <c r="K155" s="247"/>
      <c r="L155" s="247"/>
      <c r="M155" s="247"/>
      <c r="N155" s="290"/>
      <c r="O155" s="289"/>
      <c r="P155" s="247"/>
      <c r="Q155" s="247"/>
      <c r="R155" s="247"/>
      <c r="S155" s="247"/>
      <c r="T155" s="247"/>
      <c r="U155" s="247"/>
      <c r="V155" s="247"/>
      <c r="W155" s="247"/>
      <c r="X155" s="290"/>
      <c r="Y155" s="289"/>
      <c r="Z155" s="247"/>
      <c r="AA155" s="247"/>
      <c r="AB155" s="247"/>
      <c r="AC155" s="247"/>
      <c r="AD155" s="247"/>
      <c r="AE155" s="247"/>
      <c r="AF155" s="247"/>
      <c r="AG155" s="247"/>
      <c r="AH155" s="290"/>
      <c r="AJ155" s="296">
        <f>IF(IFERROR(E155/'N2.3_RIIO3_Risk_And_Volumes'!E29,0)&lt;0,"Error",IFERROR(E155/'N2.3_RIIO3_Risk_And_Volumes'!E29,0))</f>
        <v>0</v>
      </c>
      <c r="AK155" s="172">
        <f>IF(IFERROR(F155/'N2.3_RIIO3_Risk_And_Volumes'!F29,0)&lt;0,"Error",IFERROR(F155/'N2.3_RIIO3_Risk_And_Volumes'!F29,0))</f>
        <v>0</v>
      </c>
      <c r="AL155" s="172">
        <f>IF(IFERROR(G155/'N2.3_RIIO3_Risk_And_Volumes'!G29,0)&lt;0,"Error",IFERROR(G155/'N2.3_RIIO3_Risk_And_Volumes'!G29,0))</f>
        <v>0</v>
      </c>
      <c r="AM155" s="172">
        <f>IF(IFERROR(H155/'N2.3_RIIO3_Risk_And_Volumes'!H29,0)&lt;0,"Error",IFERROR(H155/'N2.3_RIIO3_Risk_And_Volumes'!H29,0))</f>
        <v>0</v>
      </c>
      <c r="AN155" s="172">
        <f>IF(IFERROR(I155/'N2.3_RIIO3_Risk_And_Volumes'!I29,0)&lt;0,"Error",IFERROR(I155/'N2.3_RIIO3_Risk_And_Volumes'!I29,0))</f>
        <v>0</v>
      </c>
      <c r="AO155" s="172">
        <f>IF(IFERROR(J155/'N2.3_RIIO3_Risk_And_Volumes'!J29,0)&lt;0,"Error",IFERROR(J155/'N2.3_RIIO3_Risk_And_Volumes'!J29,0))</f>
        <v>0</v>
      </c>
      <c r="AP155" s="172">
        <f>IF(IFERROR(K155/'N2.3_RIIO3_Risk_And_Volumes'!K29,0)&lt;0,"Error",IFERROR(K155/'N2.3_RIIO3_Risk_And_Volumes'!K29,0))</f>
        <v>0</v>
      </c>
      <c r="AQ155" s="172">
        <f>IF(IFERROR(L155/'N2.3_RIIO3_Risk_And_Volumes'!L29,0)&lt;0,"Error",IFERROR(L155/'N2.3_RIIO3_Risk_And_Volumes'!L29,0))</f>
        <v>0</v>
      </c>
      <c r="AR155" s="172">
        <f>IF(IFERROR(M155/'N2.3_RIIO3_Risk_And_Volumes'!M29,0)&lt;0,"Error",IFERROR(M155/'N2.3_RIIO3_Risk_And_Volumes'!M29,0))</f>
        <v>0</v>
      </c>
      <c r="AS155" s="297">
        <f>IF(IFERROR(N155/'N2.3_RIIO3_Risk_And_Volumes'!N29,0)&lt;0,"Error",IFERROR(N155/'N2.3_RIIO3_Risk_And_Volumes'!N29,0))</f>
        <v>0</v>
      </c>
      <c r="AT155" s="296">
        <f>IF(IFERROR('N2.4_RIIO3_Risk_Comp'!O155/'N2.3_RIIO3_Risk_And_Volumes'!O29,0)&lt;0,"Error",IFERROR('N2.4_RIIO3_Risk_Comp'!O155/'N2.3_RIIO3_Risk_And_Volumes'!O29,0))</f>
        <v>0</v>
      </c>
      <c r="AU155" s="172">
        <f>IF(IFERROR('N2.4_RIIO3_Risk_Comp'!P155/'N2.3_RIIO3_Risk_And_Volumes'!P29,0)&lt;0,"Error",IFERROR('N2.4_RIIO3_Risk_Comp'!P155/'N2.3_RIIO3_Risk_And_Volumes'!P29,0))</f>
        <v>0</v>
      </c>
      <c r="AV155" s="172">
        <f>IF(IFERROR('N2.4_RIIO3_Risk_Comp'!Q155/'N2.3_RIIO3_Risk_And_Volumes'!Q29,0)&lt;0,"Error",IFERROR('N2.4_RIIO3_Risk_Comp'!Q155/'N2.3_RIIO3_Risk_And_Volumes'!Q29,0))</f>
        <v>0</v>
      </c>
      <c r="AW155" s="172">
        <f>IF(IFERROR('N2.4_RIIO3_Risk_Comp'!R155/'N2.3_RIIO3_Risk_And_Volumes'!R29,0)&lt;0,"Error",IFERROR('N2.4_RIIO3_Risk_Comp'!R155/'N2.3_RIIO3_Risk_And_Volumes'!R29,0))</f>
        <v>0</v>
      </c>
      <c r="AX155" s="172">
        <f>IF(IFERROR('N2.4_RIIO3_Risk_Comp'!S155/'N2.3_RIIO3_Risk_And_Volumes'!S29,0)&lt;0,"Error",IFERROR('N2.4_RIIO3_Risk_Comp'!S155/'N2.3_RIIO3_Risk_And_Volumes'!S29,0))</f>
        <v>0</v>
      </c>
      <c r="AY155" s="172">
        <f>IF(IFERROR('N2.4_RIIO3_Risk_Comp'!T155/'N2.3_RIIO3_Risk_And_Volumes'!T29,0)&lt;0,"Error",IFERROR('N2.4_RIIO3_Risk_Comp'!T155/'N2.3_RIIO3_Risk_And_Volumes'!T29,0))</f>
        <v>0</v>
      </c>
      <c r="AZ155" s="172">
        <f>IF(IFERROR('N2.4_RIIO3_Risk_Comp'!U155/'N2.3_RIIO3_Risk_And_Volumes'!U29,0)&lt;0,"Error",IFERROR('N2.4_RIIO3_Risk_Comp'!U155/'N2.3_RIIO3_Risk_And_Volumes'!U29,0))</f>
        <v>0</v>
      </c>
      <c r="BA155" s="172">
        <f>IF(IFERROR('N2.4_RIIO3_Risk_Comp'!V155/'N2.3_RIIO3_Risk_And_Volumes'!V29,0)&lt;0,"Error",IFERROR('N2.4_RIIO3_Risk_Comp'!V155/'N2.3_RIIO3_Risk_And_Volumes'!V29,0))</f>
        <v>0</v>
      </c>
      <c r="BB155" s="172">
        <f>IF(IFERROR('N2.4_RIIO3_Risk_Comp'!W155/'N2.3_RIIO3_Risk_And_Volumes'!W29,0)&lt;0,"Error",IFERROR('N2.4_RIIO3_Risk_Comp'!W155/'N2.3_RIIO3_Risk_And_Volumes'!W29,0))</f>
        <v>0</v>
      </c>
      <c r="BC155" s="303">
        <f>IF(IFERROR('N2.4_RIIO3_Risk_Comp'!X155/'N2.3_RIIO3_Risk_And_Volumes'!X29,0)&lt;0,"Error",IFERROR('N2.4_RIIO3_Risk_Comp'!X155/'N2.3_RIIO3_Risk_And_Volumes'!X29,0))</f>
        <v>0</v>
      </c>
      <c r="BD155" s="296">
        <f>IF(IFERROR('N2.4_RIIO3_Risk_Comp'!Y155/'N2.3_RIIO3_Risk_And_Volumes'!AI29,0)&lt;0,"Error",IFERROR('N2.4_RIIO3_Risk_Comp'!Y155/'N2.3_RIIO3_Risk_And_Volumes'!AI29,0))</f>
        <v>0</v>
      </c>
      <c r="BE155" s="172">
        <f>IF(IFERROR('N2.4_RIIO3_Risk_Comp'!Z155/'N2.3_RIIO3_Risk_And_Volumes'!AJ29,0)&lt;0,"Error",IFERROR('N2.4_RIIO3_Risk_Comp'!Z155/'N2.3_RIIO3_Risk_And_Volumes'!AJ29,0))</f>
        <v>0</v>
      </c>
      <c r="BF155" s="172">
        <f>IF(IFERROR('N2.4_RIIO3_Risk_Comp'!AA155/'N2.3_RIIO3_Risk_And_Volumes'!AK29,0)&lt;0,"Error",IFERROR('N2.4_RIIO3_Risk_Comp'!AA155/'N2.3_RIIO3_Risk_And_Volumes'!AK29,0))</f>
        <v>0</v>
      </c>
      <c r="BG155" s="172">
        <f>IF(IFERROR('N2.4_RIIO3_Risk_Comp'!AB155/'N2.3_RIIO3_Risk_And_Volumes'!AL29,0)&lt;0,"Error",IFERROR('N2.4_RIIO3_Risk_Comp'!AB155/'N2.3_RIIO3_Risk_And_Volumes'!AL29,0))</f>
        <v>0</v>
      </c>
      <c r="BH155" s="172">
        <f>IF(IFERROR('N2.4_RIIO3_Risk_Comp'!AC155/'N2.3_RIIO3_Risk_And_Volumes'!AM29,0)&lt;0,"Error",IFERROR('N2.4_RIIO3_Risk_Comp'!AC155/'N2.3_RIIO3_Risk_And_Volumes'!AM29,0))</f>
        <v>0</v>
      </c>
      <c r="BI155" s="172">
        <f>IF(IFERROR('N2.4_RIIO3_Risk_Comp'!AD155/'N2.3_RIIO3_Risk_And_Volumes'!AN29,0)&lt;0,"Error",IFERROR('N2.4_RIIO3_Risk_Comp'!AD155/'N2.3_RIIO3_Risk_And_Volumes'!AN29,0))</f>
        <v>0</v>
      </c>
      <c r="BJ155" s="172">
        <f>IF(IFERROR('N2.4_RIIO3_Risk_Comp'!AE155/'N2.3_RIIO3_Risk_And_Volumes'!AO29,0)&lt;0,"Error",IFERROR('N2.4_RIIO3_Risk_Comp'!AE155/'N2.3_RIIO3_Risk_And_Volumes'!AO29,0))</f>
        <v>0</v>
      </c>
      <c r="BK155" s="172">
        <f>IF(IFERROR('N2.4_RIIO3_Risk_Comp'!AF155/'N2.3_RIIO3_Risk_And_Volumes'!AP29,0)&lt;0,"Error",IFERROR('N2.4_RIIO3_Risk_Comp'!AF155/'N2.3_RIIO3_Risk_And_Volumes'!AP29,0))</f>
        <v>0</v>
      </c>
      <c r="BL155" s="172">
        <f>IF(IFERROR('N2.4_RIIO3_Risk_Comp'!AG155/'N2.3_RIIO3_Risk_And_Volumes'!AQ29,0)&lt;0,"Error",IFERROR('N2.4_RIIO3_Risk_Comp'!AG155/'N2.3_RIIO3_Risk_And_Volumes'!AQ29,0))</f>
        <v>0</v>
      </c>
      <c r="BM155" s="297">
        <f>IF(IFERROR('N2.4_RIIO3_Risk_Comp'!AH155/'N2.3_RIIO3_Risk_And_Volumes'!AR29,0)&lt;0,"Error",IFERROR('N2.4_RIIO3_Risk_Comp'!AH155/'N2.3_RIIO3_Risk_And_Volumes'!AR29,0))</f>
        <v>0</v>
      </c>
      <c r="BO155" s="63">
        <f t="shared" si="23"/>
        <v>0</v>
      </c>
      <c r="BP155" s="63">
        <f t="shared" si="24"/>
        <v>0</v>
      </c>
      <c r="BQ155" s="63">
        <f t="shared" si="25"/>
        <v>0</v>
      </c>
      <c r="BR155" s="63">
        <f>IF(IFERROR(BO155/'N2.3_RIIO3_Risk_And_Volumes'!BN29,0)&lt;0,"Error",IFERROR(BO155/'N2.3_RIIO3_Risk_And_Volumes'!BN29,0))</f>
        <v>0</v>
      </c>
      <c r="BS155" s="63">
        <f>IF(IFERROR('N2.4_RIIO3_Risk_Comp'!BP155/'N2.3_RIIO3_Risk_And_Volumes'!BP29,0)&lt;0,"Error",IFERROR('N2.4_RIIO3_Risk_Comp'!BP155/'N2.3_RIIO3_Risk_And_Volumes'!BP29,0))</f>
        <v>0</v>
      </c>
      <c r="BT155" s="63">
        <f>IF(IFERROR('N2.4_RIIO3_Risk_Comp'!BQ155/'N2.3_RIIO3_Risk_And_Volumes'!BR29,0)&lt;0,"Error",IFERROR('N2.4_RIIO3_Risk_Comp'!BQ155/'N2.3_RIIO3_Risk_And_Volumes'!BR29,0))</f>
        <v>0</v>
      </c>
    </row>
    <row r="156" spans="1:72" hidden="1">
      <c r="A156" t="s">
        <v>973</v>
      </c>
      <c r="B156" s="108" t="s">
        <v>276</v>
      </c>
      <c r="C156" s="144" t="str">
        <f>IF($D$2="ET",VLOOKUP(B156,'N0.7_Lookup_References'!$E$13:$K$71,2,FALSE),IF('N2.1_Network_Risk_Summary'!$C$2="GD",VLOOKUP(B156,'N0.7_Lookup_References'!$E$13:$K$73,4,FALSE),IF($D$2="GT",VLOOKUP(B156,'N0.7_Lookup_References'!$E$13:$K$71,6,FALSE),"")))</f>
        <v>No entry required</v>
      </c>
      <c r="D156" s="53" t="s">
        <v>441</v>
      </c>
      <c r="E156" s="289"/>
      <c r="F156" s="247"/>
      <c r="G156" s="247"/>
      <c r="H156" s="247"/>
      <c r="I156" s="247"/>
      <c r="J156" s="247"/>
      <c r="K156" s="247"/>
      <c r="L156" s="247"/>
      <c r="M156" s="247"/>
      <c r="N156" s="290"/>
      <c r="O156" s="289"/>
      <c r="P156" s="247"/>
      <c r="Q156" s="247"/>
      <c r="R156" s="247"/>
      <c r="S156" s="247"/>
      <c r="T156" s="247"/>
      <c r="U156" s="247"/>
      <c r="V156" s="247"/>
      <c r="W156" s="247"/>
      <c r="X156" s="290"/>
      <c r="Y156" s="289"/>
      <c r="Z156" s="247"/>
      <c r="AA156" s="247"/>
      <c r="AB156" s="247"/>
      <c r="AC156" s="247"/>
      <c r="AD156" s="247"/>
      <c r="AE156" s="247"/>
      <c r="AF156" s="247"/>
      <c r="AG156" s="247"/>
      <c r="AH156" s="290"/>
      <c r="AJ156" s="296">
        <f>IF(IFERROR(E156/'N2.3_RIIO3_Risk_And_Volumes'!E30,0)&lt;0,"Error",IFERROR(E156/'N2.3_RIIO3_Risk_And_Volumes'!E30,0))</f>
        <v>0</v>
      </c>
      <c r="AK156" s="172">
        <f>IF(IFERROR(F156/'N2.3_RIIO3_Risk_And_Volumes'!F30,0)&lt;0,"Error",IFERROR(F156/'N2.3_RIIO3_Risk_And_Volumes'!F30,0))</f>
        <v>0</v>
      </c>
      <c r="AL156" s="172">
        <f>IF(IFERROR(G156/'N2.3_RIIO3_Risk_And_Volumes'!G30,0)&lt;0,"Error",IFERROR(G156/'N2.3_RIIO3_Risk_And_Volumes'!G30,0))</f>
        <v>0</v>
      </c>
      <c r="AM156" s="172">
        <f>IF(IFERROR(H156/'N2.3_RIIO3_Risk_And_Volumes'!H30,0)&lt;0,"Error",IFERROR(H156/'N2.3_RIIO3_Risk_And_Volumes'!H30,0))</f>
        <v>0</v>
      </c>
      <c r="AN156" s="172">
        <f>IF(IFERROR(I156/'N2.3_RIIO3_Risk_And_Volumes'!I30,0)&lt;0,"Error",IFERROR(I156/'N2.3_RIIO3_Risk_And_Volumes'!I30,0))</f>
        <v>0</v>
      </c>
      <c r="AO156" s="172">
        <f>IF(IFERROR(J156/'N2.3_RIIO3_Risk_And_Volumes'!J30,0)&lt;0,"Error",IFERROR(J156/'N2.3_RIIO3_Risk_And_Volumes'!J30,0))</f>
        <v>0</v>
      </c>
      <c r="AP156" s="172">
        <f>IF(IFERROR(K156/'N2.3_RIIO3_Risk_And_Volumes'!K30,0)&lt;0,"Error",IFERROR(K156/'N2.3_RIIO3_Risk_And_Volumes'!K30,0))</f>
        <v>0</v>
      </c>
      <c r="AQ156" s="172">
        <f>IF(IFERROR(L156/'N2.3_RIIO3_Risk_And_Volumes'!L30,0)&lt;0,"Error",IFERROR(L156/'N2.3_RIIO3_Risk_And_Volumes'!L30,0))</f>
        <v>0</v>
      </c>
      <c r="AR156" s="172">
        <f>IF(IFERROR(M156/'N2.3_RIIO3_Risk_And_Volumes'!M30,0)&lt;0,"Error",IFERROR(M156/'N2.3_RIIO3_Risk_And_Volumes'!M30,0))</f>
        <v>0</v>
      </c>
      <c r="AS156" s="297">
        <f>IF(IFERROR(N156/'N2.3_RIIO3_Risk_And_Volumes'!N30,0)&lt;0,"Error",IFERROR(N156/'N2.3_RIIO3_Risk_And_Volumes'!N30,0))</f>
        <v>0</v>
      </c>
      <c r="AT156" s="296">
        <f>IF(IFERROR('N2.4_RIIO3_Risk_Comp'!O156/'N2.3_RIIO3_Risk_And_Volumes'!O30,0)&lt;0,"Error",IFERROR('N2.4_RIIO3_Risk_Comp'!O156/'N2.3_RIIO3_Risk_And_Volumes'!O30,0))</f>
        <v>0</v>
      </c>
      <c r="AU156" s="172">
        <f>IF(IFERROR('N2.4_RIIO3_Risk_Comp'!P156/'N2.3_RIIO3_Risk_And_Volumes'!P30,0)&lt;0,"Error",IFERROR('N2.4_RIIO3_Risk_Comp'!P156/'N2.3_RIIO3_Risk_And_Volumes'!P30,0))</f>
        <v>0</v>
      </c>
      <c r="AV156" s="172">
        <f>IF(IFERROR('N2.4_RIIO3_Risk_Comp'!Q156/'N2.3_RIIO3_Risk_And_Volumes'!Q30,0)&lt;0,"Error",IFERROR('N2.4_RIIO3_Risk_Comp'!Q156/'N2.3_RIIO3_Risk_And_Volumes'!Q30,0))</f>
        <v>0</v>
      </c>
      <c r="AW156" s="172">
        <f>IF(IFERROR('N2.4_RIIO3_Risk_Comp'!R156/'N2.3_RIIO3_Risk_And_Volumes'!R30,0)&lt;0,"Error",IFERROR('N2.4_RIIO3_Risk_Comp'!R156/'N2.3_RIIO3_Risk_And_Volumes'!R30,0))</f>
        <v>0</v>
      </c>
      <c r="AX156" s="172">
        <f>IF(IFERROR('N2.4_RIIO3_Risk_Comp'!S156/'N2.3_RIIO3_Risk_And_Volumes'!S30,0)&lt;0,"Error",IFERROR('N2.4_RIIO3_Risk_Comp'!S156/'N2.3_RIIO3_Risk_And_Volumes'!S30,0))</f>
        <v>0</v>
      </c>
      <c r="AY156" s="172">
        <f>IF(IFERROR('N2.4_RIIO3_Risk_Comp'!T156/'N2.3_RIIO3_Risk_And_Volumes'!T30,0)&lt;0,"Error",IFERROR('N2.4_RIIO3_Risk_Comp'!T156/'N2.3_RIIO3_Risk_And_Volumes'!T30,0))</f>
        <v>0</v>
      </c>
      <c r="AZ156" s="172">
        <f>IF(IFERROR('N2.4_RIIO3_Risk_Comp'!U156/'N2.3_RIIO3_Risk_And_Volumes'!U30,0)&lt;0,"Error",IFERROR('N2.4_RIIO3_Risk_Comp'!U156/'N2.3_RIIO3_Risk_And_Volumes'!U30,0))</f>
        <v>0</v>
      </c>
      <c r="BA156" s="172">
        <f>IF(IFERROR('N2.4_RIIO3_Risk_Comp'!V156/'N2.3_RIIO3_Risk_And_Volumes'!V30,0)&lt;0,"Error",IFERROR('N2.4_RIIO3_Risk_Comp'!V156/'N2.3_RIIO3_Risk_And_Volumes'!V30,0))</f>
        <v>0</v>
      </c>
      <c r="BB156" s="172">
        <f>IF(IFERROR('N2.4_RIIO3_Risk_Comp'!W156/'N2.3_RIIO3_Risk_And_Volumes'!W30,0)&lt;0,"Error",IFERROR('N2.4_RIIO3_Risk_Comp'!W156/'N2.3_RIIO3_Risk_And_Volumes'!W30,0))</f>
        <v>0</v>
      </c>
      <c r="BC156" s="303">
        <f>IF(IFERROR('N2.4_RIIO3_Risk_Comp'!X156/'N2.3_RIIO3_Risk_And_Volumes'!X30,0)&lt;0,"Error",IFERROR('N2.4_RIIO3_Risk_Comp'!X156/'N2.3_RIIO3_Risk_And_Volumes'!X30,0))</f>
        <v>0</v>
      </c>
      <c r="BD156" s="296">
        <f>IF(IFERROR('N2.4_RIIO3_Risk_Comp'!Y156/'N2.3_RIIO3_Risk_And_Volumes'!AI30,0)&lt;0,"Error",IFERROR('N2.4_RIIO3_Risk_Comp'!Y156/'N2.3_RIIO3_Risk_And_Volumes'!AI30,0))</f>
        <v>0</v>
      </c>
      <c r="BE156" s="172">
        <f>IF(IFERROR('N2.4_RIIO3_Risk_Comp'!Z156/'N2.3_RIIO3_Risk_And_Volumes'!AJ30,0)&lt;0,"Error",IFERROR('N2.4_RIIO3_Risk_Comp'!Z156/'N2.3_RIIO3_Risk_And_Volumes'!AJ30,0))</f>
        <v>0</v>
      </c>
      <c r="BF156" s="172">
        <f>IF(IFERROR('N2.4_RIIO3_Risk_Comp'!AA156/'N2.3_RIIO3_Risk_And_Volumes'!AK30,0)&lt;0,"Error",IFERROR('N2.4_RIIO3_Risk_Comp'!AA156/'N2.3_RIIO3_Risk_And_Volumes'!AK30,0))</f>
        <v>0</v>
      </c>
      <c r="BG156" s="172">
        <f>IF(IFERROR('N2.4_RIIO3_Risk_Comp'!AB156/'N2.3_RIIO3_Risk_And_Volumes'!AL30,0)&lt;0,"Error",IFERROR('N2.4_RIIO3_Risk_Comp'!AB156/'N2.3_RIIO3_Risk_And_Volumes'!AL30,0))</f>
        <v>0</v>
      </c>
      <c r="BH156" s="172">
        <f>IF(IFERROR('N2.4_RIIO3_Risk_Comp'!AC156/'N2.3_RIIO3_Risk_And_Volumes'!AM30,0)&lt;0,"Error",IFERROR('N2.4_RIIO3_Risk_Comp'!AC156/'N2.3_RIIO3_Risk_And_Volumes'!AM30,0))</f>
        <v>0</v>
      </c>
      <c r="BI156" s="172">
        <f>IF(IFERROR('N2.4_RIIO3_Risk_Comp'!AD156/'N2.3_RIIO3_Risk_And_Volumes'!AN30,0)&lt;0,"Error",IFERROR('N2.4_RIIO3_Risk_Comp'!AD156/'N2.3_RIIO3_Risk_And_Volumes'!AN30,0))</f>
        <v>0</v>
      </c>
      <c r="BJ156" s="172">
        <f>IF(IFERROR('N2.4_RIIO3_Risk_Comp'!AE156/'N2.3_RIIO3_Risk_And_Volumes'!AO30,0)&lt;0,"Error",IFERROR('N2.4_RIIO3_Risk_Comp'!AE156/'N2.3_RIIO3_Risk_And_Volumes'!AO30,0))</f>
        <v>0</v>
      </c>
      <c r="BK156" s="172">
        <f>IF(IFERROR('N2.4_RIIO3_Risk_Comp'!AF156/'N2.3_RIIO3_Risk_And_Volumes'!AP30,0)&lt;0,"Error",IFERROR('N2.4_RIIO3_Risk_Comp'!AF156/'N2.3_RIIO3_Risk_And_Volumes'!AP30,0))</f>
        <v>0</v>
      </c>
      <c r="BL156" s="172">
        <f>IF(IFERROR('N2.4_RIIO3_Risk_Comp'!AG156/'N2.3_RIIO3_Risk_And_Volumes'!AQ30,0)&lt;0,"Error",IFERROR('N2.4_RIIO3_Risk_Comp'!AG156/'N2.3_RIIO3_Risk_And_Volumes'!AQ30,0))</f>
        <v>0</v>
      </c>
      <c r="BM156" s="297">
        <f>IF(IFERROR('N2.4_RIIO3_Risk_Comp'!AH156/'N2.3_RIIO3_Risk_And_Volumes'!AR30,0)&lt;0,"Error",IFERROR('N2.4_RIIO3_Risk_Comp'!AH156/'N2.3_RIIO3_Risk_And_Volumes'!AR30,0))</f>
        <v>0</v>
      </c>
      <c r="BO156" s="63">
        <f t="shared" si="23"/>
        <v>0</v>
      </c>
      <c r="BP156" s="63">
        <f t="shared" si="24"/>
        <v>0</v>
      </c>
      <c r="BQ156" s="63">
        <f t="shared" si="25"/>
        <v>0</v>
      </c>
      <c r="BR156" s="63">
        <f>IF(IFERROR(BO156/'N2.3_RIIO3_Risk_And_Volumes'!BN30,0)&lt;0,"Error",IFERROR(BO156/'N2.3_RIIO3_Risk_And_Volumes'!BN30,0))</f>
        <v>0</v>
      </c>
      <c r="BS156" s="63">
        <f>IF(IFERROR('N2.4_RIIO3_Risk_Comp'!BP156/'N2.3_RIIO3_Risk_And_Volumes'!BP30,0)&lt;0,"Error",IFERROR('N2.4_RIIO3_Risk_Comp'!BP156/'N2.3_RIIO3_Risk_And_Volumes'!BP30,0))</f>
        <v>0</v>
      </c>
      <c r="BT156" s="63">
        <f>IF(IFERROR('N2.4_RIIO3_Risk_Comp'!BQ156/'N2.3_RIIO3_Risk_And_Volumes'!BR30,0)&lt;0,"Error",IFERROR('N2.4_RIIO3_Risk_Comp'!BQ156/'N2.3_RIIO3_Risk_And_Volumes'!BR30,0))</f>
        <v>0</v>
      </c>
    </row>
    <row r="157" spans="1:72" hidden="1">
      <c r="A157" t="s">
        <v>973</v>
      </c>
      <c r="B157" s="108" t="s">
        <v>280</v>
      </c>
      <c r="C157" s="144" t="str">
        <f>IF($D$2="ET",VLOOKUP(B157,'N0.7_Lookup_References'!$E$13:$K$71,2,FALSE),IF('N2.1_Network_Risk_Summary'!$C$2="GD",VLOOKUP(B157,'N0.7_Lookup_References'!$E$13:$K$73,4,FALSE),IF($D$2="GT",VLOOKUP(B157,'N0.7_Lookup_References'!$E$13:$K$71,6,FALSE),"")))</f>
        <v>No entry required</v>
      </c>
      <c r="D157" s="53" t="s">
        <v>441</v>
      </c>
      <c r="E157" s="289"/>
      <c r="F157" s="247"/>
      <c r="G157" s="247"/>
      <c r="H157" s="247"/>
      <c r="I157" s="247"/>
      <c r="J157" s="247"/>
      <c r="K157" s="247"/>
      <c r="L157" s="247"/>
      <c r="M157" s="247"/>
      <c r="N157" s="290"/>
      <c r="O157" s="289"/>
      <c r="P157" s="247"/>
      <c r="Q157" s="247"/>
      <c r="R157" s="247"/>
      <c r="S157" s="247"/>
      <c r="T157" s="247"/>
      <c r="U157" s="247"/>
      <c r="V157" s="247"/>
      <c r="W157" s="247"/>
      <c r="X157" s="290"/>
      <c r="Y157" s="289"/>
      <c r="Z157" s="247"/>
      <c r="AA157" s="247"/>
      <c r="AB157" s="247"/>
      <c r="AC157" s="247"/>
      <c r="AD157" s="247"/>
      <c r="AE157" s="247"/>
      <c r="AF157" s="247"/>
      <c r="AG157" s="247"/>
      <c r="AH157" s="290"/>
      <c r="AJ157" s="296">
        <f>IF(IFERROR(E157/'N2.3_RIIO3_Risk_And_Volumes'!E31,0)&lt;0,"Error",IFERROR(E157/'N2.3_RIIO3_Risk_And_Volumes'!E31,0))</f>
        <v>0</v>
      </c>
      <c r="AK157" s="172">
        <f>IF(IFERROR(F157/'N2.3_RIIO3_Risk_And_Volumes'!F31,0)&lt;0,"Error",IFERROR(F157/'N2.3_RIIO3_Risk_And_Volumes'!F31,0))</f>
        <v>0</v>
      </c>
      <c r="AL157" s="172">
        <f>IF(IFERROR(G157/'N2.3_RIIO3_Risk_And_Volumes'!G31,0)&lt;0,"Error",IFERROR(G157/'N2.3_RIIO3_Risk_And_Volumes'!G31,0))</f>
        <v>0</v>
      </c>
      <c r="AM157" s="172">
        <f>IF(IFERROR(H157/'N2.3_RIIO3_Risk_And_Volumes'!H31,0)&lt;0,"Error",IFERROR(H157/'N2.3_RIIO3_Risk_And_Volumes'!H31,0))</f>
        <v>0</v>
      </c>
      <c r="AN157" s="172">
        <f>IF(IFERROR(I157/'N2.3_RIIO3_Risk_And_Volumes'!I31,0)&lt;0,"Error",IFERROR(I157/'N2.3_RIIO3_Risk_And_Volumes'!I31,0))</f>
        <v>0</v>
      </c>
      <c r="AO157" s="172">
        <f>IF(IFERROR(J157/'N2.3_RIIO3_Risk_And_Volumes'!J31,0)&lt;0,"Error",IFERROR(J157/'N2.3_RIIO3_Risk_And_Volumes'!J31,0))</f>
        <v>0</v>
      </c>
      <c r="AP157" s="172">
        <f>IF(IFERROR(K157/'N2.3_RIIO3_Risk_And_Volumes'!K31,0)&lt;0,"Error",IFERROR(K157/'N2.3_RIIO3_Risk_And_Volumes'!K31,0))</f>
        <v>0</v>
      </c>
      <c r="AQ157" s="172">
        <f>IF(IFERROR(L157/'N2.3_RIIO3_Risk_And_Volumes'!L31,0)&lt;0,"Error",IFERROR(L157/'N2.3_RIIO3_Risk_And_Volumes'!L31,0))</f>
        <v>0</v>
      </c>
      <c r="AR157" s="172">
        <f>IF(IFERROR(M157/'N2.3_RIIO3_Risk_And_Volumes'!M31,0)&lt;0,"Error",IFERROR(M157/'N2.3_RIIO3_Risk_And_Volumes'!M31,0))</f>
        <v>0</v>
      </c>
      <c r="AS157" s="297">
        <f>IF(IFERROR(N157/'N2.3_RIIO3_Risk_And_Volumes'!N31,0)&lt;0,"Error",IFERROR(N157/'N2.3_RIIO3_Risk_And_Volumes'!N31,0))</f>
        <v>0</v>
      </c>
      <c r="AT157" s="296">
        <f>IF(IFERROR('N2.4_RIIO3_Risk_Comp'!O157/'N2.3_RIIO3_Risk_And_Volumes'!O31,0)&lt;0,"Error",IFERROR('N2.4_RIIO3_Risk_Comp'!O157/'N2.3_RIIO3_Risk_And_Volumes'!O31,0))</f>
        <v>0</v>
      </c>
      <c r="AU157" s="172">
        <f>IF(IFERROR('N2.4_RIIO3_Risk_Comp'!P157/'N2.3_RIIO3_Risk_And_Volumes'!P31,0)&lt;0,"Error",IFERROR('N2.4_RIIO3_Risk_Comp'!P157/'N2.3_RIIO3_Risk_And_Volumes'!P31,0))</f>
        <v>0</v>
      </c>
      <c r="AV157" s="172">
        <f>IF(IFERROR('N2.4_RIIO3_Risk_Comp'!Q157/'N2.3_RIIO3_Risk_And_Volumes'!Q31,0)&lt;0,"Error",IFERROR('N2.4_RIIO3_Risk_Comp'!Q157/'N2.3_RIIO3_Risk_And_Volumes'!Q31,0))</f>
        <v>0</v>
      </c>
      <c r="AW157" s="172">
        <f>IF(IFERROR('N2.4_RIIO3_Risk_Comp'!R157/'N2.3_RIIO3_Risk_And_Volumes'!R31,0)&lt;0,"Error",IFERROR('N2.4_RIIO3_Risk_Comp'!R157/'N2.3_RIIO3_Risk_And_Volumes'!R31,0))</f>
        <v>0</v>
      </c>
      <c r="AX157" s="172">
        <f>IF(IFERROR('N2.4_RIIO3_Risk_Comp'!S157/'N2.3_RIIO3_Risk_And_Volumes'!S31,0)&lt;0,"Error",IFERROR('N2.4_RIIO3_Risk_Comp'!S157/'N2.3_RIIO3_Risk_And_Volumes'!S31,0))</f>
        <v>0</v>
      </c>
      <c r="AY157" s="172">
        <f>IF(IFERROR('N2.4_RIIO3_Risk_Comp'!T157/'N2.3_RIIO3_Risk_And_Volumes'!T31,0)&lt;0,"Error",IFERROR('N2.4_RIIO3_Risk_Comp'!T157/'N2.3_RIIO3_Risk_And_Volumes'!T31,0))</f>
        <v>0</v>
      </c>
      <c r="AZ157" s="172">
        <f>IF(IFERROR('N2.4_RIIO3_Risk_Comp'!U157/'N2.3_RIIO3_Risk_And_Volumes'!U31,0)&lt;0,"Error",IFERROR('N2.4_RIIO3_Risk_Comp'!U157/'N2.3_RIIO3_Risk_And_Volumes'!U31,0))</f>
        <v>0</v>
      </c>
      <c r="BA157" s="172">
        <f>IF(IFERROR('N2.4_RIIO3_Risk_Comp'!V157/'N2.3_RIIO3_Risk_And_Volumes'!V31,0)&lt;0,"Error",IFERROR('N2.4_RIIO3_Risk_Comp'!V157/'N2.3_RIIO3_Risk_And_Volumes'!V31,0))</f>
        <v>0</v>
      </c>
      <c r="BB157" s="172">
        <f>IF(IFERROR('N2.4_RIIO3_Risk_Comp'!W157/'N2.3_RIIO3_Risk_And_Volumes'!W31,0)&lt;0,"Error",IFERROR('N2.4_RIIO3_Risk_Comp'!W157/'N2.3_RIIO3_Risk_And_Volumes'!W31,0))</f>
        <v>0</v>
      </c>
      <c r="BC157" s="303">
        <f>IF(IFERROR('N2.4_RIIO3_Risk_Comp'!X157/'N2.3_RIIO3_Risk_And_Volumes'!X31,0)&lt;0,"Error",IFERROR('N2.4_RIIO3_Risk_Comp'!X157/'N2.3_RIIO3_Risk_And_Volumes'!X31,0))</f>
        <v>0</v>
      </c>
      <c r="BD157" s="296">
        <f>IF(IFERROR('N2.4_RIIO3_Risk_Comp'!Y157/'N2.3_RIIO3_Risk_And_Volumes'!AI31,0)&lt;0,"Error",IFERROR('N2.4_RIIO3_Risk_Comp'!Y157/'N2.3_RIIO3_Risk_And_Volumes'!AI31,0))</f>
        <v>0</v>
      </c>
      <c r="BE157" s="172">
        <f>IF(IFERROR('N2.4_RIIO3_Risk_Comp'!Z157/'N2.3_RIIO3_Risk_And_Volumes'!AJ31,0)&lt;0,"Error",IFERROR('N2.4_RIIO3_Risk_Comp'!Z157/'N2.3_RIIO3_Risk_And_Volumes'!AJ31,0))</f>
        <v>0</v>
      </c>
      <c r="BF157" s="172">
        <f>IF(IFERROR('N2.4_RIIO3_Risk_Comp'!AA157/'N2.3_RIIO3_Risk_And_Volumes'!AK31,0)&lt;0,"Error",IFERROR('N2.4_RIIO3_Risk_Comp'!AA157/'N2.3_RIIO3_Risk_And_Volumes'!AK31,0))</f>
        <v>0</v>
      </c>
      <c r="BG157" s="172">
        <f>IF(IFERROR('N2.4_RIIO3_Risk_Comp'!AB157/'N2.3_RIIO3_Risk_And_Volumes'!AL31,0)&lt;0,"Error",IFERROR('N2.4_RIIO3_Risk_Comp'!AB157/'N2.3_RIIO3_Risk_And_Volumes'!AL31,0))</f>
        <v>0</v>
      </c>
      <c r="BH157" s="172">
        <f>IF(IFERROR('N2.4_RIIO3_Risk_Comp'!AC157/'N2.3_RIIO3_Risk_And_Volumes'!AM31,0)&lt;0,"Error",IFERROR('N2.4_RIIO3_Risk_Comp'!AC157/'N2.3_RIIO3_Risk_And_Volumes'!AM31,0))</f>
        <v>0</v>
      </c>
      <c r="BI157" s="172">
        <f>IF(IFERROR('N2.4_RIIO3_Risk_Comp'!AD157/'N2.3_RIIO3_Risk_And_Volumes'!AN31,0)&lt;0,"Error",IFERROR('N2.4_RIIO3_Risk_Comp'!AD157/'N2.3_RIIO3_Risk_And_Volumes'!AN31,0))</f>
        <v>0</v>
      </c>
      <c r="BJ157" s="172">
        <f>IF(IFERROR('N2.4_RIIO3_Risk_Comp'!AE157/'N2.3_RIIO3_Risk_And_Volumes'!AO31,0)&lt;0,"Error",IFERROR('N2.4_RIIO3_Risk_Comp'!AE157/'N2.3_RIIO3_Risk_And_Volumes'!AO31,0))</f>
        <v>0</v>
      </c>
      <c r="BK157" s="172">
        <f>IF(IFERROR('N2.4_RIIO3_Risk_Comp'!AF157/'N2.3_RIIO3_Risk_And_Volumes'!AP31,0)&lt;0,"Error",IFERROR('N2.4_RIIO3_Risk_Comp'!AF157/'N2.3_RIIO3_Risk_And_Volumes'!AP31,0))</f>
        <v>0</v>
      </c>
      <c r="BL157" s="172">
        <f>IF(IFERROR('N2.4_RIIO3_Risk_Comp'!AG157/'N2.3_RIIO3_Risk_And_Volumes'!AQ31,0)&lt;0,"Error",IFERROR('N2.4_RIIO3_Risk_Comp'!AG157/'N2.3_RIIO3_Risk_And_Volumes'!AQ31,0))</f>
        <v>0</v>
      </c>
      <c r="BM157" s="297">
        <f>IF(IFERROR('N2.4_RIIO3_Risk_Comp'!AH157/'N2.3_RIIO3_Risk_And_Volumes'!AR31,0)&lt;0,"Error",IFERROR('N2.4_RIIO3_Risk_Comp'!AH157/'N2.3_RIIO3_Risk_And_Volumes'!AR31,0))</f>
        <v>0</v>
      </c>
      <c r="BO157" s="63">
        <f t="shared" si="23"/>
        <v>0</v>
      </c>
      <c r="BP157" s="63">
        <f t="shared" si="24"/>
        <v>0</v>
      </c>
      <c r="BQ157" s="63">
        <f t="shared" si="25"/>
        <v>0</v>
      </c>
      <c r="BR157" s="63">
        <f>IF(IFERROR(BO157/'N2.3_RIIO3_Risk_And_Volumes'!BN31,0)&lt;0,"Error",IFERROR(BO157/'N2.3_RIIO3_Risk_And_Volumes'!BN31,0))</f>
        <v>0</v>
      </c>
      <c r="BS157" s="63">
        <f>IF(IFERROR('N2.4_RIIO3_Risk_Comp'!BP157/'N2.3_RIIO3_Risk_And_Volumes'!BP31,0)&lt;0,"Error",IFERROR('N2.4_RIIO3_Risk_Comp'!BP157/'N2.3_RIIO3_Risk_And_Volumes'!BP31,0))</f>
        <v>0</v>
      </c>
      <c r="BT157" s="63">
        <f>IF(IFERROR('N2.4_RIIO3_Risk_Comp'!BQ157/'N2.3_RIIO3_Risk_And_Volumes'!BR31,0)&lt;0,"Error",IFERROR('N2.4_RIIO3_Risk_Comp'!BQ157/'N2.3_RIIO3_Risk_And_Volumes'!BR31,0))</f>
        <v>0</v>
      </c>
    </row>
    <row r="158" spans="1:72" hidden="1">
      <c r="A158" t="s">
        <v>973</v>
      </c>
      <c r="B158" s="108" t="s">
        <v>284</v>
      </c>
      <c r="C158" s="144" t="str">
        <f>IF($D$2="ET",VLOOKUP(B158,'N0.7_Lookup_References'!$E$13:$K$71,2,FALSE),IF('N2.1_Network_Risk_Summary'!$C$2="GD",VLOOKUP(B158,'N0.7_Lookup_References'!$E$13:$K$73,4,FALSE),IF($D$2="GT",VLOOKUP(B158,'N0.7_Lookup_References'!$E$13:$K$71,6,FALSE),"")))</f>
        <v>No entry required</v>
      </c>
      <c r="D158" s="53" t="s">
        <v>441</v>
      </c>
      <c r="E158" s="289"/>
      <c r="F158" s="247"/>
      <c r="G158" s="247"/>
      <c r="H158" s="247"/>
      <c r="I158" s="247"/>
      <c r="J158" s="247"/>
      <c r="K158" s="247"/>
      <c r="L158" s="247"/>
      <c r="M158" s="247"/>
      <c r="N158" s="290"/>
      <c r="O158" s="289"/>
      <c r="P158" s="247"/>
      <c r="Q158" s="247"/>
      <c r="R158" s="247"/>
      <c r="S158" s="247"/>
      <c r="T158" s="247"/>
      <c r="U158" s="247"/>
      <c r="V158" s="247"/>
      <c r="W158" s="247"/>
      <c r="X158" s="290"/>
      <c r="Y158" s="289"/>
      <c r="Z158" s="247"/>
      <c r="AA158" s="247"/>
      <c r="AB158" s="247"/>
      <c r="AC158" s="247"/>
      <c r="AD158" s="247"/>
      <c r="AE158" s="247"/>
      <c r="AF158" s="247"/>
      <c r="AG158" s="247"/>
      <c r="AH158" s="290"/>
      <c r="AJ158" s="296">
        <f>IF(IFERROR(E158/'N2.3_RIIO3_Risk_And_Volumes'!E32,0)&lt;0,"Error",IFERROR(E158/'N2.3_RIIO3_Risk_And_Volumes'!E32,0))</f>
        <v>0</v>
      </c>
      <c r="AK158" s="172">
        <f>IF(IFERROR(F158/'N2.3_RIIO3_Risk_And_Volumes'!F32,0)&lt;0,"Error",IFERROR(F158/'N2.3_RIIO3_Risk_And_Volumes'!F32,0))</f>
        <v>0</v>
      </c>
      <c r="AL158" s="172">
        <f>IF(IFERROR(G158/'N2.3_RIIO3_Risk_And_Volumes'!G32,0)&lt;0,"Error",IFERROR(G158/'N2.3_RIIO3_Risk_And_Volumes'!G32,0))</f>
        <v>0</v>
      </c>
      <c r="AM158" s="172">
        <f>IF(IFERROR(H158/'N2.3_RIIO3_Risk_And_Volumes'!H32,0)&lt;0,"Error",IFERROR(H158/'N2.3_RIIO3_Risk_And_Volumes'!H32,0))</f>
        <v>0</v>
      </c>
      <c r="AN158" s="172">
        <f>IF(IFERROR(I158/'N2.3_RIIO3_Risk_And_Volumes'!I32,0)&lt;0,"Error",IFERROR(I158/'N2.3_RIIO3_Risk_And_Volumes'!I32,0))</f>
        <v>0</v>
      </c>
      <c r="AO158" s="172">
        <f>IF(IFERROR(J158/'N2.3_RIIO3_Risk_And_Volumes'!J32,0)&lt;0,"Error",IFERROR(J158/'N2.3_RIIO3_Risk_And_Volumes'!J32,0))</f>
        <v>0</v>
      </c>
      <c r="AP158" s="172">
        <f>IF(IFERROR(K158/'N2.3_RIIO3_Risk_And_Volumes'!K32,0)&lt;0,"Error",IFERROR(K158/'N2.3_RIIO3_Risk_And_Volumes'!K32,0))</f>
        <v>0</v>
      </c>
      <c r="AQ158" s="172">
        <f>IF(IFERROR(L158/'N2.3_RIIO3_Risk_And_Volumes'!L32,0)&lt;0,"Error",IFERROR(L158/'N2.3_RIIO3_Risk_And_Volumes'!L32,0))</f>
        <v>0</v>
      </c>
      <c r="AR158" s="172">
        <f>IF(IFERROR(M158/'N2.3_RIIO3_Risk_And_Volumes'!M32,0)&lt;0,"Error",IFERROR(M158/'N2.3_RIIO3_Risk_And_Volumes'!M32,0))</f>
        <v>0</v>
      </c>
      <c r="AS158" s="297">
        <f>IF(IFERROR(N158/'N2.3_RIIO3_Risk_And_Volumes'!N32,0)&lt;0,"Error",IFERROR(N158/'N2.3_RIIO3_Risk_And_Volumes'!N32,0))</f>
        <v>0</v>
      </c>
      <c r="AT158" s="296">
        <f>IF(IFERROR('N2.4_RIIO3_Risk_Comp'!O158/'N2.3_RIIO3_Risk_And_Volumes'!O32,0)&lt;0,"Error",IFERROR('N2.4_RIIO3_Risk_Comp'!O158/'N2.3_RIIO3_Risk_And_Volumes'!O32,0))</f>
        <v>0</v>
      </c>
      <c r="AU158" s="172">
        <f>IF(IFERROR('N2.4_RIIO3_Risk_Comp'!P158/'N2.3_RIIO3_Risk_And_Volumes'!P32,0)&lt;0,"Error",IFERROR('N2.4_RIIO3_Risk_Comp'!P158/'N2.3_RIIO3_Risk_And_Volumes'!P32,0))</f>
        <v>0</v>
      </c>
      <c r="AV158" s="172">
        <f>IF(IFERROR('N2.4_RIIO3_Risk_Comp'!Q158/'N2.3_RIIO3_Risk_And_Volumes'!Q32,0)&lt;0,"Error",IFERROR('N2.4_RIIO3_Risk_Comp'!Q158/'N2.3_RIIO3_Risk_And_Volumes'!Q32,0))</f>
        <v>0</v>
      </c>
      <c r="AW158" s="172">
        <f>IF(IFERROR('N2.4_RIIO3_Risk_Comp'!R158/'N2.3_RIIO3_Risk_And_Volumes'!R32,0)&lt;0,"Error",IFERROR('N2.4_RIIO3_Risk_Comp'!R158/'N2.3_RIIO3_Risk_And_Volumes'!R32,0))</f>
        <v>0</v>
      </c>
      <c r="AX158" s="172">
        <f>IF(IFERROR('N2.4_RIIO3_Risk_Comp'!S158/'N2.3_RIIO3_Risk_And_Volumes'!S32,0)&lt;0,"Error",IFERROR('N2.4_RIIO3_Risk_Comp'!S158/'N2.3_RIIO3_Risk_And_Volumes'!S32,0))</f>
        <v>0</v>
      </c>
      <c r="AY158" s="172">
        <f>IF(IFERROR('N2.4_RIIO3_Risk_Comp'!T158/'N2.3_RIIO3_Risk_And_Volumes'!T32,0)&lt;0,"Error",IFERROR('N2.4_RIIO3_Risk_Comp'!T158/'N2.3_RIIO3_Risk_And_Volumes'!T32,0))</f>
        <v>0</v>
      </c>
      <c r="AZ158" s="172">
        <f>IF(IFERROR('N2.4_RIIO3_Risk_Comp'!U158/'N2.3_RIIO3_Risk_And_Volumes'!U32,0)&lt;0,"Error",IFERROR('N2.4_RIIO3_Risk_Comp'!U158/'N2.3_RIIO3_Risk_And_Volumes'!U32,0))</f>
        <v>0</v>
      </c>
      <c r="BA158" s="172">
        <f>IF(IFERROR('N2.4_RIIO3_Risk_Comp'!V158/'N2.3_RIIO3_Risk_And_Volumes'!V32,0)&lt;0,"Error",IFERROR('N2.4_RIIO3_Risk_Comp'!V158/'N2.3_RIIO3_Risk_And_Volumes'!V32,0))</f>
        <v>0</v>
      </c>
      <c r="BB158" s="172">
        <f>IF(IFERROR('N2.4_RIIO3_Risk_Comp'!W158/'N2.3_RIIO3_Risk_And_Volumes'!W32,0)&lt;0,"Error",IFERROR('N2.4_RIIO3_Risk_Comp'!W158/'N2.3_RIIO3_Risk_And_Volumes'!W32,0))</f>
        <v>0</v>
      </c>
      <c r="BC158" s="303">
        <f>IF(IFERROR('N2.4_RIIO3_Risk_Comp'!X158/'N2.3_RIIO3_Risk_And_Volumes'!X32,0)&lt;0,"Error",IFERROR('N2.4_RIIO3_Risk_Comp'!X158/'N2.3_RIIO3_Risk_And_Volumes'!X32,0))</f>
        <v>0</v>
      </c>
      <c r="BD158" s="296">
        <f>IF(IFERROR('N2.4_RIIO3_Risk_Comp'!Y158/'N2.3_RIIO3_Risk_And_Volumes'!AI32,0)&lt;0,"Error",IFERROR('N2.4_RIIO3_Risk_Comp'!Y158/'N2.3_RIIO3_Risk_And_Volumes'!AI32,0))</f>
        <v>0</v>
      </c>
      <c r="BE158" s="172">
        <f>IF(IFERROR('N2.4_RIIO3_Risk_Comp'!Z158/'N2.3_RIIO3_Risk_And_Volumes'!AJ32,0)&lt;0,"Error",IFERROR('N2.4_RIIO3_Risk_Comp'!Z158/'N2.3_RIIO3_Risk_And_Volumes'!AJ32,0))</f>
        <v>0</v>
      </c>
      <c r="BF158" s="172">
        <f>IF(IFERROR('N2.4_RIIO3_Risk_Comp'!AA158/'N2.3_RIIO3_Risk_And_Volumes'!AK32,0)&lt;0,"Error",IFERROR('N2.4_RIIO3_Risk_Comp'!AA158/'N2.3_RIIO3_Risk_And_Volumes'!AK32,0))</f>
        <v>0</v>
      </c>
      <c r="BG158" s="172">
        <f>IF(IFERROR('N2.4_RIIO3_Risk_Comp'!AB158/'N2.3_RIIO3_Risk_And_Volumes'!AL32,0)&lt;0,"Error",IFERROR('N2.4_RIIO3_Risk_Comp'!AB158/'N2.3_RIIO3_Risk_And_Volumes'!AL32,0))</f>
        <v>0</v>
      </c>
      <c r="BH158" s="172">
        <f>IF(IFERROR('N2.4_RIIO3_Risk_Comp'!AC158/'N2.3_RIIO3_Risk_And_Volumes'!AM32,0)&lt;0,"Error",IFERROR('N2.4_RIIO3_Risk_Comp'!AC158/'N2.3_RIIO3_Risk_And_Volumes'!AM32,0))</f>
        <v>0</v>
      </c>
      <c r="BI158" s="172">
        <f>IF(IFERROR('N2.4_RIIO3_Risk_Comp'!AD158/'N2.3_RIIO3_Risk_And_Volumes'!AN32,0)&lt;0,"Error",IFERROR('N2.4_RIIO3_Risk_Comp'!AD158/'N2.3_RIIO3_Risk_And_Volumes'!AN32,0))</f>
        <v>0</v>
      </c>
      <c r="BJ158" s="172">
        <f>IF(IFERROR('N2.4_RIIO3_Risk_Comp'!AE158/'N2.3_RIIO3_Risk_And_Volumes'!AO32,0)&lt;0,"Error",IFERROR('N2.4_RIIO3_Risk_Comp'!AE158/'N2.3_RIIO3_Risk_And_Volumes'!AO32,0))</f>
        <v>0</v>
      </c>
      <c r="BK158" s="172">
        <f>IF(IFERROR('N2.4_RIIO3_Risk_Comp'!AF158/'N2.3_RIIO3_Risk_And_Volumes'!AP32,0)&lt;0,"Error",IFERROR('N2.4_RIIO3_Risk_Comp'!AF158/'N2.3_RIIO3_Risk_And_Volumes'!AP32,0))</f>
        <v>0</v>
      </c>
      <c r="BL158" s="172">
        <f>IF(IFERROR('N2.4_RIIO3_Risk_Comp'!AG158/'N2.3_RIIO3_Risk_And_Volumes'!AQ32,0)&lt;0,"Error",IFERROR('N2.4_RIIO3_Risk_Comp'!AG158/'N2.3_RIIO3_Risk_And_Volumes'!AQ32,0))</f>
        <v>0</v>
      </c>
      <c r="BM158" s="297">
        <f>IF(IFERROR('N2.4_RIIO3_Risk_Comp'!AH158/'N2.3_RIIO3_Risk_And_Volumes'!AR32,0)&lt;0,"Error",IFERROR('N2.4_RIIO3_Risk_Comp'!AH158/'N2.3_RIIO3_Risk_And_Volumes'!AR32,0))</f>
        <v>0</v>
      </c>
      <c r="BO158" s="63">
        <f t="shared" si="23"/>
        <v>0</v>
      </c>
      <c r="BP158" s="63">
        <f t="shared" si="24"/>
        <v>0</v>
      </c>
      <c r="BQ158" s="63">
        <f t="shared" si="25"/>
        <v>0</v>
      </c>
      <c r="BR158" s="63">
        <f>IF(IFERROR(BO158/'N2.3_RIIO3_Risk_And_Volumes'!BN32,0)&lt;0,"Error",IFERROR(BO158/'N2.3_RIIO3_Risk_And_Volumes'!BN32,0))</f>
        <v>0</v>
      </c>
      <c r="BS158" s="63">
        <f>IF(IFERROR('N2.4_RIIO3_Risk_Comp'!BP158/'N2.3_RIIO3_Risk_And_Volumes'!BP32,0)&lt;0,"Error",IFERROR('N2.4_RIIO3_Risk_Comp'!BP158/'N2.3_RIIO3_Risk_And_Volumes'!BP32,0))</f>
        <v>0</v>
      </c>
      <c r="BT158" s="63">
        <f>IF(IFERROR('N2.4_RIIO3_Risk_Comp'!BQ158/'N2.3_RIIO3_Risk_And_Volumes'!BR32,0)&lt;0,"Error",IFERROR('N2.4_RIIO3_Risk_Comp'!BQ158/'N2.3_RIIO3_Risk_And_Volumes'!BR32,0))</f>
        <v>0</v>
      </c>
    </row>
    <row r="159" spans="1:72" hidden="1">
      <c r="A159" t="s">
        <v>973</v>
      </c>
      <c r="B159" s="108" t="s">
        <v>288</v>
      </c>
      <c r="C159" s="144" t="str">
        <f>IF($D$2="ET",VLOOKUP(B159,'N0.7_Lookup_References'!$E$13:$K$71,2,FALSE),IF('N2.1_Network_Risk_Summary'!$C$2="GD",VLOOKUP(B159,'N0.7_Lookup_References'!$E$13:$K$73,4,FALSE),IF($D$2="GT",VLOOKUP(B159,'N0.7_Lookup_References'!$E$13:$K$71,6,FALSE),"")))</f>
        <v>No entry required</v>
      </c>
      <c r="D159" s="53" t="s">
        <v>441</v>
      </c>
      <c r="E159" s="289"/>
      <c r="F159" s="247"/>
      <c r="G159" s="247"/>
      <c r="H159" s="247"/>
      <c r="I159" s="247"/>
      <c r="J159" s="247"/>
      <c r="K159" s="247"/>
      <c r="L159" s="247"/>
      <c r="M159" s="247"/>
      <c r="N159" s="290"/>
      <c r="O159" s="289"/>
      <c r="P159" s="247"/>
      <c r="Q159" s="247"/>
      <c r="R159" s="247"/>
      <c r="S159" s="247"/>
      <c r="T159" s="247"/>
      <c r="U159" s="247"/>
      <c r="V159" s="247"/>
      <c r="W159" s="247"/>
      <c r="X159" s="290"/>
      <c r="Y159" s="289"/>
      <c r="Z159" s="247"/>
      <c r="AA159" s="247"/>
      <c r="AB159" s="247"/>
      <c r="AC159" s="247"/>
      <c r="AD159" s="247"/>
      <c r="AE159" s="247"/>
      <c r="AF159" s="247"/>
      <c r="AG159" s="247"/>
      <c r="AH159" s="290"/>
      <c r="AJ159" s="296">
        <f>IF(IFERROR(E159/'N2.3_RIIO3_Risk_And_Volumes'!E33,0)&lt;0,"Error",IFERROR(E159/'N2.3_RIIO3_Risk_And_Volumes'!E33,0))</f>
        <v>0</v>
      </c>
      <c r="AK159" s="172">
        <f>IF(IFERROR(F159/'N2.3_RIIO3_Risk_And_Volumes'!F33,0)&lt;0,"Error",IFERROR(F159/'N2.3_RIIO3_Risk_And_Volumes'!F33,0))</f>
        <v>0</v>
      </c>
      <c r="AL159" s="172">
        <f>IF(IFERROR(G159/'N2.3_RIIO3_Risk_And_Volumes'!G33,0)&lt;0,"Error",IFERROR(G159/'N2.3_RIIO3_Risk_And_Volumes'!G33,0))</f>
        <v>0</v>
      </c>
      <c r="AM159" s="172">
        <f>IF(IFERROR(H159/'N2.3_RIIO3_Risk_And_Volumes'!H33,0)&lt;0,"Error",IFERROR(H159/'N2.3_RIIO3_Risk_And_Volumes'!H33,0))</f>
        <v>0</v>
      </c>
      <c r="AN159" s="172">
        <f>IF(IFERROR(I159/'N2.3_RIIO3_Risk_And_Volumes'!I33,0)&lt;0,"Error",IFERROR(I159/'N2.3_RIIO3_Risk_And_Volumes'!I33,0))</f>
        <v>0</v>
      </c>
      <c r="AO159" s="172">
        <f>IF(IFERROR(J159/'N2.3_RIIO3_Risk_And_Volumes'!J33,0)&lt;0,"Error",IFERROR(J159/'N2.3_RIIO3_Risk_And_Volumes'!J33,0))</f>
        <v>0</v>
      </c>
      <c r="AP159" s="172">
        <f>IF(IFERROR(K159/'N2.3_RIIO3_Risk_And_Volumes'!K33,0)&lt;0,"Error",IFERROR(K159/'N2.3_RIIO3_Risk_And_Volumes'!K33,0))</f>
        <v>0</v>
      </c>
      <c r="AQ159" s="172">
        <f>IF(IFERROR(L159/'N2.3_RIIO3_Risk_And_Volumes'!L33,0)&lt;0,"Error",IFERROR(L159/'N2.3_RIIO3_Risk_And_Volumes'!L33,0))</f>
        <v>0</v>
      </c>
      <c r="AR159" s="172">
        <f>IF(IFERROR(M159/'N2.3_RIIO3_Risk_And_Volumes'!M33,0)&lt;0,"Error",IFERROR(M159/'N2.3_RIIO3_Risk_And_Volumes'!M33,0))</f>
        <v>0</v>
      </c>
      <c r="AS159" s="297">
        <f>IF(IFERROR(N159/'N2.3_RIIO3_Risk_And_Volumes'!N33,0)&lt;0,"Error",IFERROR(N159/'N2.3_RIIO3_Risk_And_Volumes'!N33,0))</f>
        <v>0</v>
      </c>
      <c r="AT159" s="296">
        <f>IF(IFERROR('N2.4_RIIO3_Risk_Comp'!O159/'N2.3_RIIO3_Risk_And_Volumes'!O33,0)&lt;0,"Error",IFERROR('N2.4_RIIO3_Risk_Comp'!O159/'N2.3_RIIO3_Risk_And_Volumes'!O33,0))</f>
        <v>0</v>
      </c>
      <c r="AU159" s="172">
        <f>IF(IFERROR('N2.4_RIIO3_Risk_Comp'!P159/'N2.3_RIIO3_Risk_And_Volumes'!P33,0)&lt;0,"Error",IFERROR('N2.4_RIIO3_Risk_Comp'!P159/'N2.3_RIIO3_Risk_And_Volumes'!P33,0))</f>
        <v>0</v>
      </c>
      <c r="AV159" s="172">
        <f>IF(IFERROR('N2.4_RIIO3_Risk_Comp'!Q159/'N2.3_RIIO3_Risk_And_Volumes'!Q33,0)&lt;0,"Error",IFERROR('N2.4_RIIO3_Risk_Comp'!Q159/'N2.3_RIIO3_Risk_And_Volumes'!Q33,0))</f>
        <v>0</v>
      </c>
      <c r="AW159" s="172">
        <f>IF(IFERROR('N2.4_RIIO3_Risk_Comp'!R159/'N2.3_RIIO3_Risk_And_Volumes'!R33,0)&lt;0,"Error",IFERROR('N2.4_RIIO3_Risk_Comp'!R159/'N2.3_RIIO3_Risk_And_Volumes'!R33,0))</f>
        <v>0</v>
      </c>
      <c r="AX159" s="172">
        <f>IF(IFERROR('N2.4_RIIO3_Risk_Comp'!S159/'N2.3_RIIO3_Risk_And_Volumes'!S33,0)&lt;0,"Error",IFERROR('N2.4_RIIO3_Risk_Comp'!S159/'N2.3_RIIO3_Risk_And_Volumes'!S33,0))</f>
        <v>0</v>
      </c>
      <c r="AY159" s="172">
        <f>IF(IFERROR('N2.4_RIIO3_Risk_Comp'!T159/'N2.3_RIIO3_Risk_And_Volumes'!T33,0)&lt;0,"Error",IFERROR('N2.4_RIIO3_Risk_Comp'!T159/'N2.3_RIIO3_Risk_And_Volumes'!T33,0))</f>
        <v>0</v>
      </c>
      <c r="AZ159" s="172">
        <f>IF(IFERROR('N2.4_RIIO3_Risk_Comp'!U159/'N2.3_RIIO3_Risk_And_Volumes'!U33,0)&lt;0,"Error",IFERROR('N2.4_RIIO3_Risk_Comp'!U159/'N2.3_RIIO3_Risk_And_Volumes'!U33,0))</f>
        <v>0</v>
      </c>
      <c r="BA159" s="172">
        <f>IF(IFERROR('N2.4_RIIO3_Risk_Comp'!V159/'N2.3_RIIO3_Risk_And_Volumes'!V33,0)&lt;0,"Error",IFERROR('N2.4_RIIO3_Risk_Comp'!V159/'N2.3_RIIO3_Risk_And_Volumes'!V33,0))</f>
        <v>0</v>
      </c>
      <c r="BB159" s="172">
        <f>IF(IFERROR('N2.4_RIIO3_Risk_Comp'!W159/'N2.3_RIIO3_Risk_And_Volumes'!W33,0)&lt;0,"Error",IFERROR('N2.4_RIIO3_Risk_Comp'!W159/'N2.3_RIIO3_Risk_And_Volumes'!W33,0))</f>
        <v>0</v>
      </c>
      <c r="BC159" s="303">
        <f>IF(IFERROR('N2.4_RIIO3_Risk_Comp'!X159/'N2.3_RIIO3_Risk_And_Volumes'!X33,0)&lt;0,"Error",IFERROR('N2.4_RIIO3_Risk_Comp'!X159/'N2.3_RIIO3_Risk_And_Volumes'!X33,0))</f>
        <v>0</v>
      </c>
      <c r="BD159" s="296">
        <f>IF(IFERROR('N2.4_RIIO3_Risk_Comp'!Y159/'N2.3_RIIO3_Risk_And_Volumes'!AI33,0)&lt;0,"Error",IFERROR('N2.4_RIIO3_Risk_Comp'!Y159/'N2.3_RIIO3_Risk_And_Volumes'!AI33,0))</f>
        <v>0</v>
      </c>
      <c r="BE159" s="172">
        <f>IF(IFERROR('N2.4_RIIO3_Risk_Comp'!Z159/'N2.3_RIIO3_Risk_And_Volumes'!AJ33,0)&lt;0,"Error",IFERROR('N2.4_RIIO3_Risk_Comp'!Z159/'N2.3_RIIO3_Risk_And_Volumes'!AJ33,0))</f>
        <v>0</v>
      </c>
      <c r="BF159" s="172">
        <f>IF(IFERROR('N2.4_RIIO3_Risk_Comp'!AA159/'N2.3_RIIO3_Risk_And_Volumes'!AK33,0)&lt;0,"Error",IFERROR('N2.4_RIIO3_Risk_Comp'!AA159/'N2.3_RIIO3_Risk_And_Volumes'!AK33,0))</f>
        <v>0</v>
      </c>
      <c r="BG159" s="172">
        <f>IF(IFERROR('N2.4_RIIO3_Risk_Comp'!AB159/'N2.3_RIIO3_Risk_And_Volumes'!AL33,0)&lt;0,"Error",IFERROR('N2.4_RIIO3_Risk_Comp'!AB159/'N2.3_RIIO3_Risk_And_Volumes'!AL33,0))</f>
        <v>0</v>
      </c>
      <c r="BH159" s="172">
        <f>IF(IFERROR('N2.4_RIIO3_Risk_Comp'!AC159/'N2.3_RIIO3_Risk_And_Volumes'!AM33,0)&lt;0,"Error",IFERROR('N2.4_RIIO3_Risk_Comp'!AC159/'N2.3_RIIO3_Risk_And_Volumes'!AM33,0))</f>
        <v>0</v>
      </c>
      <c r="BI159" s="172">
        <f>IF(IFERROR('N2.4_RIIO3_Risk_Comp'!AD159/'N2.3_RIIO3_Risk_And_Volumes'!AN33,0)&lt;0,"Error",IFERROR('N2.4_RIIO3_Risk_Comp'!AD159/'N2.3_RIIO3_Risk_And_Volumes'!AN33,0))</f>
        <v>0</v>
      </c>
      <c r="BJ159" s="172">
        <f>IF(IFERROR('N2.4_RIIO3_Risk_Comp'!AE159/'N2.3_RIIO3_Risk_And_Volumes'!AO33,0)&lt;0,"Error",IFERROR('N2.4_RIIO3_Risk_Comp'!AE159/'N2.3_RIIO3_Risk_And_Volumes'!AO33,0))</f>
        <v>0</v>
      </c>
      <c r="BK159" s="172">
        <f>IF(IFERROR('N2.4_RIIO3_Risk_Comp'!AF159/'N2.3_RIIO3_Risk_And_Volumes'!AP33,0)&lt;0,"Error",IFERROR('N2.4_RIIO3_Risk_Comp'!AF159/'N2.3_RIIO3_Risk_And_Volumes'!AP33,0))</f>
        <v>0</v>
      </c>
      <c r="BL159" s="172">
        <f>IF(IFERROR('N2.4_RIIO3_Risk_Comp'!AG159/'N2.3_RIIO3_Risk_And_Volumes'!AQ33,0)&lt;0,"Error",IFERROR('N2.4_RIIO3_Risk_Comp'!AG159/'N2.3_RIIO3_Risk_And_Volumes'!AQ33,0))</f>
        <v>0</v>
      </c>
      <c r="BM159" s="297">
        <f>IF(IFERROR('N2.4_RIIO3_Risk_Comp'!AH159/'N2.3_RIIO3_Risk_And_Volumes'!AR33,0)&lt;0,"Error",IFERROR('N2.4_RIIO3_Risk_Comp'!AH159/'N2.3_RIIO3_Risk_And_Volumes'!AR33,0))</f>
        <v>0</v>
      </c>
      <c r="BO159" s="63">
        <f t="shared" si="23"/>
        <v>0</v>
      </c>
      <c r="BP159" s="63">
        <f t="shared" si="24"/>
        <v>0</v>
      </c>
      <c r="BQ159" s="63">
        <f t="shared" si="25"/>
        <v>0</v>
      </c>
      <c r="BR159" s="63">
        <f>IF(IFERROR(BO159/'N2.3_RIIO3_Risk_And_Volumes'!BN33,0)&lt;0,"Error",IFERROR(BO159/'N2.3_RIIO3_Risk_And_Volumes'!BN33,0))</f>
        <v>0</v>
      </c>
      <c r="BS159" s="63">
        <f>IF(IFERROR('N2.4_RIIO3_Risk_Comp'!BP159/'N2.3_RIIO3_Risk_And_Volumes'!BP33,0)&lt;0,"Error",IFERROR('N2.4_RIIO3_Risk_Comp'!BP159/'N2.3_RIIO3_Risk_And_Volumes'!BP33,0))</f>
        <v>0</v>
      </c>
      <c r="BT159" s="63">
        <f>IF(IFERROR('N2.4_RIIO3_Risk_Comp'!BQ159/'N2.3_RIIO3_Risk_And_Volumes'!BR33,0)&lt;0,"Error",IFERROR('N2.4_RIIO3_Risk_Comp'!BQ159/'N2.3_RIIO3_Risk_And_Volumes'!BR33,0))</f>
        <v>0</v>
      </c>
    </row>
    <row r="160" spans="1:72" hidden="1">
      <c r="A160" t="s">
        <v>973</v>
      </c>
      <c r="B160" s="108" t="s">
        <v>292</v>
      </c>
      <c r="C160" s="144" t="str">
        <f>IF($D$2="ET",VLOOKUP(B160,'N0.7_Lookup_References'!$E$13:$K$71,2,FALSE),IF('N2.1_Network_Risk_Summary'!$C$2="GD",VLOOKUP(B160,'N0.7_Lookup_References'!$E$13:$K$73,4,FALSE),IF($D$2="GT",VLOOKUP(B160,'N0.7_Lookup_References'!$E$13:$K$71,6,FALSE),"")))</f>
        <v>No entry required</v>
      </c>
      <c r="D160" s="53" t="s">
        <v>441</v>
      </c>
      <c r="E160" s="289"/>
      <c r="F160" s="247"/>
      <c r="G160" s="247"/>
      <c r="H160" s="247"/>
      <c r="I160" s="247"/>
      <c r="J160" s="247"/>
      <c r="K160" s="247"/>
      <c r="L160" s="247"/>
      <c r="M160" s="247"/>
      <c r="N160" s="290"/>
      <c r="O160" s="289"/>
      <c r="P160" s="247"/>
      <c r="Q160" s="247"/>
      <c r="R160" s="247"/>
      <c r="S160" s="247"/>
      <c r="T160" s="247"/>
      <c r="U160" s="247"/>
      <c r="V160" s="247"/>
      <c r="W160" s="247"/>
      <c r="X160" s="290"/>
      <c r="Y160" s="289"/>
      <c r="Z160" s="247"/>
      <c r="AA160" s="247"/>
      <c r="AB160" s="247"/>
      <c r="AC160" s="247"/>
      <c r="AD160" s="247"/>
      <c r="AE160" s="247"/>
      <c r="AF160" s="247"/>
      <c r="AG160" s="247"/>
      <c r="AH160" s="290"/>
      <c r="AJ160" s="296">
        <f>IF(IFERROR(E160/'N2.3_RIIO3_Risk_And_Volumes'!E34,0)&lt;0,"Error",IFERROR(E160/'N2.3_RIIO3_Risk_And_Volumes'!E34,0))</f>
        <v>0</v>
      </c>
      <c r="AK160" s="172">
        <f>IF(IFERROR(F160/'N2.3_RIIO3_Risk_And_Volumes'!F34,0)&lt;0,"Error",IFERROR(F160/'N2.3_RIIO3_Risk_And_Volumes'!F34,0))</f>
        <v>0</v>
      </c>
      <c r="AL160" s="172">
        <f>IF(IFERROR(G160/'N2.3_RIIO3_Risk_And_Volumes'!G34,0)&lt;0,"Error",IFERROR(G160/'N2.3_RIIO3_Risk_And_Volumes'!G34,0))</f>
        <v>0</v>
      </c>
      <c r="AM160" s="172">
        <f>IF(IFERROR(H160/'N2.3_RIIO3_Risk_And_Volumes'!H34,0)&lt;0,"Error",IFERROR(H160/'N2.3_RIIO3_Risk_And_Volumes'!H34,0))</f>
        <v>0</v>
      </c>
      <c r="AN160" s="172">
        <f>IF(IFERROR(I160/'N2.3_RIIO3_Risk_And_Volumes'!I34,0)&lt;0,"Error",IFERROR(I160/'N2.3_RIIO3_Risk_And_Volumes'!I34,0))</f>
        <v>0</v>
      </c>
      <c r="AO160" s="172">
        <f>IF(IFERROR(J160/'N2.3_RIIO3_Risk_And_Volumes'!J34,0)&lt;0,"Error",IFERROR(J160/'N2.3_RIIO3_Risk_And_Volumes'!J34,0))</f>
        <v>0</v>
      </c>
      <c r="AP160" s="172">
        <f>IF(IFERROR(K160/'N2.3_RIIO3_Risk_And_Volumes'!K34,0)&lt;0,"Error",IFERROR(K160/'N2.3_RIIO3_Risk_And_Volumes'!K34,0))</f>
        <v>0</v>
      </c>
      <c r="AQ160" s="172">
        <f>IF(IFERROR(L160/'N2.3_RIIO3_Risk_And_Volumes'!L34,0)&lt;0,"Error",IFERROR(L160/'N2.3_RIIO3_Risk_And_Volumes'!L34,0))</f>
        <v>0</v>
      </c>
      <c r="AR160" s="172">
        <f>IF(IFERROR(M160/'N2.3_RIIO3_Risk_And_Volumes'!M34,0)&lt;0,"Error",IFERROR(M160/'N2.3_RIIO3_Risk_And_Volumes'!M34,0))</f>
        <v>0</v>
      </c>
      <c r="AS160" s="297">
        <f>IF(IFERROR(N160/'N2.3_RIIO3_Risk_And_Volumes'!N34,0)&lt;0,"Error",IFERROR(N160/'N2.3_RIIO3_Risk_And_Volumes'!N34,0))</f>
        <v>0</v>
      </c>
      <c r="AT160" s="296">
        <f>IF(IFERROR('N2.4_RIIO3_Risk_Comp'!O160/'N2.3_RIIO3_Risk_And_Volumes'!O34,0)&lt;0,"Error",IFERROR('N2.4_RIIO3_Risk_Comp'!O160/'N2.3_RIIO3_Risk_And_Volumes'!O34,0))</f>
        <v>0</v>
      </c>
      <c r="AU160" s="172">
        <f>IF(IFERROR('N2.4_RIIO3_Risk_Comp'!P160/'N2.3_RIIO3_Risk_And_Volumes'!P34,0)&lt;0,"Error",IFERROR('N2.4_RIIO3_Risk_Comp'!P160/'N2.3_RIIO3_Risk_And_Volumes'!P34,0))</f>
        <v>0</v>
      </c>
      <c r="AV160" s="172">
        <f>IF(IFERROR('N2.4_RIIO3_Risk_Comp'!Q160/'N2.3_RIIO3_Risk_And_Volumes'!Q34,0)&lt;0,"Error",IFERROR('N2.4_RIIO3_Risk_Comp'!Q160/'N2.3_RIIO3_Risk_And_Volumes'!Q34,0))</f>
        <v>0</v>
      </c>
      <c r="AW160" s="172">
        <f>IF(IFERROR('N2.4_RIIO3_Risk_Comp'!R160/'N2.3_RIIO3_Risk_And_Volumes'!R34,0)&lt;0,"Error",IFERROR('N2.4_RIIO3_Risk_Comp'!R160/'N2.3_RIIO3_Risk_And_Volumes'!R34,0))</f>
        <v>0</v>
      </c>
      <c r="AX160" s="172">
        <f>IF(IFERROR('N2.4_RIIO3_Risk_Comp'!S160/'N2.3_RIIO3_Risk_And_Volumes'!S34,0)&lt;0,"Error",IFERROR('N2.4_RIIO3_Risk_Comp'!S160/'N2.3_RIIO3_Risk_And_Volumes'!S34,0))</f>
        <v>0</v>
      </c>
      <c r="AY160" s="172">
        <f>IF(IFERROR('N2.4_RIIO3_Risk_Comp'!T160/'N2.3_RIIO3_Risk_And_Volumes'!T34,0)&lt;0,"Error",IFERROR('N2.4_RIIO3_Risk_Comp'!T160/'N2.3_RIIO3_Risk_And_Volumes'!T34,0))</f>
        <v>0</v>
      </c>
      <c r="AZ160" s="172">
        <f>IF(IFERROR('N2.4_RIIO3_Risk_Comp'!U160/'N2.3_RIIO3_Risk_And_Volumes'!U34,0)&lt;0,"Error",IFERROR('N2.4_RIIO3_Risk_Comp'!U160/'N2.3_RIIO3_Risk_And_Volumes'!U34,0))</f>
        <v>0</v>
      </c>
      <c r="BA160" s="172">
        <f>IF(IFERROR('N2.4_RIIO3_Risk_Comp'!V160/'N2.3_RIIO3_Risk_And_Volumes'!V34,0)&lt;0,"Error",IFERROR('N2.4_RIIO3_Risk_Comp'!V160/'N2.3_RIIO3_Risk_And_Volumes'!V34,0))</f>
        <v>0</v>
      </c>
      <c r="BB160" s="172">
        <f>IF(IFERROR('N2.4_RIIO3_Risk_Comp'!W160/'N2.3_RIIO3_Risk_And_Volumes'!W34,0)&lt;0,"Error",IFERROR('N2.4_RIIO3_Risk_Comp'!W160/'N2.3_RIIO3_Risk_And_Volumes'!W34,0))</f>
        <v>0</v>
      </c>
      <c r="BC160" s="303">
        <f>IF(IFERROR('N2.4_RIIO3_Risk_Comp'!X160/'N2.3_RIIO3_Risk_And_Volumes'!X34,0)&lt;0,"Error",IFERROR('N2.4_RIIO3_Risk_Comp'!X160/'N2.3_RIIO3_Risk_And_Volumes'!X34,0))</f>
        <v>0</v>
      </c>
      <c r="BD160" s="296">
        <f>IF(IFERROR('N2.4_RIIO3_Risk_Comp'!Y160/'N2.3_RIIO3_Risk_And_Volumes'!AI34,0)&lt;0,"Error",IFERROR('N2.4_RIIO3_Risk_Comp'!Y160/'N2.3_RIIO3_Risk_And_Volumes'!AI34,0))</f>
        <v>0</v>
      </c>
      <c r="BE160" s="172">
        <f>IF(IFERROR('N2.4_RIIO3_Risk_Comp'!Z160/'N2.3_RIIO3_Risk_And_Volumes'!AJ34,0)&lt;0,"Error",IFERROR('N2.4_RIIO3_Risk_Comp'!Z160/'N2.3_RIIO3_Risk_And_Volumes'!AJ34,0))</f>
        <v>0</v>
      </c>
      <c r="BF160" s="172">
        <f>IF(IFERROR('N2.4_RIIO3_Risk_Comp'!AA160/'N2.3_RIIO3_Risk_And_Volumes'!AK34,0)&lt;0,"Error",IFERROR('N2.4_RIIO3_Risk_Comp'!AA160/'N2.3_RIIO3_Risk_And_Volumes'!AK34,0))</f>
        <v>0</v>
      </c>
      <c r="BG160" s="172">
        <f>IF(IFERROR('N2.4_RIIO3_Risk_Comp'!AB160/'N2.3_RIIO3_Risk_And_Volumes'!AL34,0)&lt;0,"Error",IFERROR('N2.4_RIIO3_Risk_Comp'!AB160/'N2.3_RIIO3_Risk_And_Volumes'!AL34,0))</f>
        <v>0</v>
      </c>
      <c r="BH160" s="172">
        <f>IF(IFERROR('N2.4_RIIO3_Risk_Comp'!AC160/'N2.3_RIIO3_Risk_And_Volumes'!AM34,0)&lt;0,"Error",IFERROR('N2.4_RIIO3_Risk_Comp'!AC160/'N2.3_RIIO3_Risk_And_Volumes'!AM34,0))</f>
        <v>0</v>
      </c>
      <c r="BI160" s="172">
        <f>IF(IFERROR('N2.4_RIIO3_Risk_Comp'!AD160/'N2.3_RIIO3_Risk_And_Volumes'!AN34,0)&lt;0,"Error",IFERROR('N2.4_RIIO3_Risk_Comp'!AD160/'N2.3_RIIO3_Risk_And_Volumes'!AN34,0))</f>
        <v>0</v>
      </c>
      <c r="BJ160" s="172">
        <f>IF(IFERROR('N2.4_RIIO3_Risk_Comp'!AE160/'N2.3_RIIO3_Risk_And_Volumes'!AO34,0)&lt;0,"Error",IFERROR('N2.4_RIIO3_Risk_Comp'!AE160/'N2.3_RIIO3_Risk_And_Volumes'!AO34,0))</f>
        <v>0</v>
      </c>
      <c r="BK160" s="172">
        <f>IF(IFERROR('N2.4_RIIO3_Risk_Comp'!AF160/'N2.3_RIIO3_Risk_And_Volumes'!AP34,0)&lt;0,"Error",IFERROR('N2.4_RIIO3_Risk_Comp'!AF160/'N2.3_RIIO3_Risk_And_Volumes'!AP34,0))</f>
        <v>0</v>
      </c>
      <c r="BL160" s="172">
        <f>IF(IFERROR('N2.4_RIIO3_Risk_Comp'!AG160/'N2.3_RIIO3_Risk_And_Volumes'!AQ34,0)&lt;0,"Error",IFERROR('N2.4_RIIO3_Risk_Comp'!AG160/'N2.3_RIIO3_Risk_And_Volumes'!AQ34,0))</f>
        <v>0</v>
      </c>
      <c r="BM160" s="297">
        <f>IF(IFERROR('N2.4_RIIO3_Risk_Comp'!AH160/'N2.3_RIIO3_Risk_And_Volumes'!AR34,0)&lt;0,"Error",IFERROR('N2.4_RIIO3_Risk_Comp'!AH160/'N2.3_RIIO3_Risk_And_Volumes'!AR34,0))</f>
        <v>0</v>
      </c>
      <c r="BO160" s="63">
        <f t="shared" si="23"/>
        <v>0</v>
      </c>
      <c r="BP160" s="63">
        <f t="shared" si="24"/>
        <v>0</v>
      </c>
      <c r="BQ160" s="63">
        <f t="shared" si="25"/>
        <v>0</v>
      </c>
      <c r="BR160" s="63">
        <f>IF(IFERROR(BO160/'N2.3_RIIO3_Risk_And_Volumes'!BN34,0)&lt;0,"Error",IFERROR(BO160/'N2.3_RIIO3_Risk_And_Volumes'!BN34,0))</f>
        <v>0</v>
      </c>
      <c r="BS160" s="63">
        <f>IF(IFERROR('N2.4_RIIO3_Risk_Comp'!BP160/'N2.3_RIIO3_Risk_And_Volumes'!BP34,0)&lt;0,"Error",IFERROR('N2.4_RIIO3_Risk_Comp'!BP160/'N2.3_RIIO3_Risk_And_Volumes'!BP34,0))</f>
        <v>0</v>
      </c>
      <c r="BT160" s="63">
        <f>IF(IFERROR('N2.4_RIIO3_Risk_Comp'!BQ160/'N2.3_RIIO3_Risk_And_Volumes'!BR34,0)&lt;0,"Error",IFERROR('N2.4_RIIO3_Risk_Comp'!BQ160/'N2.3_RIIO3_Risk_And_Volumes'!BR34,0))</f>
        <v>0</v>
      </c>
    </row>
    <row r="161" spans="1:72" hidden="1">
      <c r="A161" t="s">
        <v>973</v>
      </c>
      <c r="B161" s="108" t="s">
        <v>296</v>
      </c>
      <c r="C161" s="144" t="str">
        <f>IF($D$2="ET",VLOOKUP(B161,'N0.7_Lookup_References'!$E$13:$K$71,2,FALSE),IF('N2.1_Network_Risk_Summary'!$C$2="GD",VLOOKUP(B161,'N0.7_Lookup_References'!$E$13:$K$73,4,FALSE),IF($D$2="GT",VLOOKUP(B161,'N0.7_Lookup_References'!$E$13:$K$71,6,FALSE),"")))</f>
        <v>No entry required</v>
      </c>
      <c r="D161" s="53" t="s">
        <v>441</v>
      </c>
      <c r="E161" s="289"/>
      <c r="F161" s="247"/>
      <c r="G161" s="247"/>
      <c r="H161" s="247"/>
      <c r="I161" s="247"/>
      <c r="J161" s="247"/>
      <c r="K161" s="247"/>
      <c r="L161" s="247"/>
      <c r="M161" s="247"/>
      <c r="N161" s="290"/>
      <c r="O161" s="289"/>
      <c r="P161" s="247"/>
      <c r="Q161" s="247"/>
      <c r="R161" s="247"/>
      <c r="S161" s="247"/>
      <c r="T161" s="247"/>
      <c r="U161" s="247"/>
      <c r="V161" s="247"/>
      <c r="W161" s="247"/>
      <c r="X161" s="290"/>
      <c r="Y161" s="289"/>
      <c r="Z161" s="247"/>
      <c r="AA161" s="247"/>
      <c r="AB161" s="247"/>
      <c r="AC161" s="247"/>
      <c r="AD161" s="247"/>
      <c r="AE161" s="247"/>
      <c r="AF161" s="247"/>
      <c r="AG161" s="247"/>
      <c r="AH161" s="290"/>
      <c r="AJ161" s="296">
        <f>IF(IFERROR(E161/'N2.3_RIIO3_Risk_And_Volumes'!E35,0)&lt;0,"Error",IFERROR(E161/'N2.3_RIIO3_Risk_And_Volumes'!E35,0))</f>
        <v>0</v>
      </c>
      <c r="AK161" s="172">
        <f>IF(IFERROR(F161/'N2.3_RIIO3_Risk_And_Volumes'!F35,0)&lt;0,"Error",IFERROR(F161/'N2.3_RIIO3_Risk_And_Volumes'!F35,0))</f>
        <v>0</v>
      </c>
      <c r="AL161" s="172">
        <f>IF(IFERROR(G161/'N2.3_RIIO3_Risk_And_Volumes'!G35,0)&lt;0,"Error",IFERROR(G161/'N2.3_RIIO3_Risk_And_Volumes'!G35,0))</f>
        <v>0</v>
      </c>
      <c r="AM161" s="172">
        <f>IF(IFERROR(H161/'N2.3_RIIO3_Risk_And_Volumes'!H35,0)&lt;0,"Error",IFERROR(H161/'N2.3_RIIO3_Risk_And_Volumes'!H35,0))</f>
        <v>0</v>
      </c>
      <c r="AN161" s="172">
        <f>IF(IFERROR(I161/'N2.3_RIIO3_Risk_And_Volumes'!I35,0)&lt;0,"Error",IFERROR(I161/'N2.3_RIIO3_Risk_And_Volumes'!I35,0))</f>
        <v>0</v>
      </c>
      <c r="AO161" s="172">
        <f>IF(IFERROR(J161/'N2.3_RIIO3_Risk_And_Volumes'!J35,0)&lt;0,"Error",IFERROR(J161/'N2.3_RIIO3_Risk_And_Volumes'!J35,0))</f>
        <v>0</v>
      </c>
      <c r="AP161" s="172">
        <f>IF(IFERROR(K161/'N2.3_RIIO3_Risk_And_Volumes'!K35,0)&lt;0,"Error",IFERROR(K161/'N2.3_RIIO3_Risk_And_Volumes'!K35,0))</f>
        <v>0</v>
      </c>
      <c r="AQ161" s="172">
        <f>IF(IFERROR(L161/'N2.3_RIIO3_Risk_And_Volumes'!L35,0)&lt;0,"Error",IFERROR(L161/'N2.3_RIIO3_Risk_And_Volumes'!L35,0))</f>
        <v>0</v>
      </c>
      <c r="AR161" s="172">
        <f>IF(IFERROR(M161/'N2.3_RIIO3_Risk_And_Volumes'!M35,0)&lt;0,"Error",IFERROR(M161/'N2.3_RIIO3_Risk_And_Volumes'!M35,0))</f>
        <v>0</v>
      </c>
      <c r="AS161" s="297">
        <f>IF(IFERROR(N161/'N2.3_RIIO3_Risk_And_Volumes'!N35,0)&lt;0,"Error",IFERROR(N161/'N2.3_RIIO3_Risk_And_Volumes'!N35,0))</f>
        <v>0</v>
      </c>
      <c r="AT161" s="296">
        <f>IF(IFERROR('N2.4_RIIO3_Risk_Comp'!O161/'N2.3_RIIO3_Risk_And_Volumes'!O35,0)&lt;0,"Error",IFERROR('N2.4_RIIO3_Risk_Comp'!O161/'N2.3_RIIO3_Risk_And_Volumes'!O35,0))</f>
        <v>0</v>
      </c>
      <c r="AU161" s="172">
        <f>IF(IFERROR('N2.4_RIIO3_Risk_Comp'!P161/'N2.3_RIIO3_Risk_And_Volumes'!P35,0)&lt;0,"Error",IFERROR('N2.4_RIIO3_Risk_Comp'!P161/'N2.3_RIIO3_Risk_And_Volumes'!P35,0))</f>
        <v>0</v>
      </c>
      <c r="AV161" s="172">
        <f>IF(IFERROR('N2.4_RIIO3_Risk_Comp'!Q161/'N2.3_RIIO3_Risk_And_Volumes'!Q35,0)&lt;0,"Error",IFERROR('N2.4_RIIO3_Risk_Comp'!Q161/'N2.3_RIIO3_Risk_And_Volumes'!Q35,0))</f>
        <v>0</v>
      </c>
      <c r="AW161" s="172">
        <f>IF(IFERROR('N2.4_RIIO3_Risk_Comp'!R161/'N2.3_RIIO3_Risk_And_Volumes'!R35,0)&lt;0,"Error",IFERROR('N2.4_RIIO3_Risk_Comp'!R161/'N2.3_RIIO3_Risk_And_Volumes'!R35,0))</f>
        <v>0</v>
      </c>
      <c r="AX161" s="172">
        <f>IF(IFERROR('N2.4_RIIO3_Risk_Comp'!S161/'N2.3_RIIO3_Risk_And_Volumes'!S35,0)&lt;0,"Error",IFERROR('N2.4_RIIO3_Risk_Comp'!S161/'N2.3_RIIO3_Risk_And_Volumes'!S35,0))</f>
        <v>0</v>
      </c>
      <c r="AY161" s="172">
        <f>IF(IFERROR('N2.4_RIIO3_Risk_Comp'!T161/'N2.3_RIIO3_Risk_And_Volumes'!T35,0)&lt;0,"Error",IFERROR('N2.4_RIIO3_Risk_Comp'!T161/'N2.3_RIIO3_Risk_And_Volumes'!T35,0))</f>
        <v>0</v>
      </c>
      <c r="AZ161" s="172">
        <f>IF(IFERROR('N2.4_RIIO3_Risk_Comp'!U161/'N2.3_RIIO3_Risk_And_Volumes'!U35,0)&lt;0,"Error",IFERROR('N2.4_RIIO3_Risk_Comp'!U161/'N2.3_RIIO3_Risk_And_Volumes'!U35,0))</f>
        <v>0</v>
      </c>
      <c r="BA161" s="172">
        <f>IF(IFERROR('N2.4_RIIO3_Risk_Comp'!V161/'N2.3_RIIO3_Risk_And_Volumes'!V35,0)&lt;0,"Error",IFERROR('N2.4_RIIO3_Risk_Comp'!V161/'N2.3_RIIO3_Risk_And_Volumes'!V35,0))</f>
        <v>0</v>
      </c>
      <c r="BB161" s="172">
        <f>IF(IFERROR('N2.4_RIIO3_Risk_Comp'!W161/'N2.3_RIIO3_Risk_And_Volumes'!W35,0)&lt;0,"Error",IFERROR('N2.4_RIIO3_Risk_Comp'!W161/'N2.3_RIIO3_Risk_And_Volumes'!W35,0))</f>
        <v>0</v>
      </c>
      <c r="BC161" s="303">
        <f>IF(IFERROR('N2.4_RIIO3_Risk_Comp'!X161/'N2.3_RIIO3_Risk_And_Volumes'!X35,0)&lt;0,"Error",IFERROR('N2.4_RIIO3_Risk_Comp'!X161/'N2.3_RIIO3_Risk_And_Volumes'!X35,0))</f>
        <v>0</v>
      </c>
      <c r="BD161" s="296">
        <f>IF(IFERROR('N2.4_RIIO3_Risk_Comp'!Y161/'N2.3_RIIO3_Risk_And_Volumes'!AI35,0)&lt;0,"Error",IFERROR('N2.4_RIIO3_Risk_Comp'!Y161/'N2.3_RIIO3_Risk_And_Volumes'!AI35,0))</f>
        <v>0</v>
      </c>
      <c r="BE161" s="172">
        <f>IF(IFERROR('N2.4_RIIO3_Risk_Comp'!Z161/'N2.3_RIIO3_Risk_And_Volumes'!AJ35,0)&lt;0,"Error",IFERROR('N2.4_RIIO3_Risk_Comp'!Z161/'N2.3_RIIO3_Risk_And_Volumes'!AJ35,0))</f>
        <v>0</v>
      </c>
      <c r="BF161" s="172">
        <f>IF(IFERROR('N2.4_RIIO3_Risk_Comp'!AA161/'N2.3_RIIO3_Risk_And_Volumes'!AK35,0)&lt;0,"Error",IFERROR('N2.4_RIIO3_Risk_Comp'!AA161/'N2.3_RIIO3_Risk_And_Volumes'!AK35,0))</f>
        <v>0</v>
      </c>
      <c r="BG161" s="172">
        <f>IF(IFERROR('N2.4_RIIO3_Risk_Comp'!AB161/'N2.3_RIIO3_Risk_And_Volumes'!AL35,0)&lt;0,"Error",IFERROR('N2.4_RIIO3_Risk_Comp'!AB161/'N2.3_RIIO3_Risk_And_Volumes'!AL35,0))</f>
        <v>0</v>
      </c>
      <c r="BH161" s="172">
        <f>IF(IFERROR('N2.4_RIIO3_Risk_Comp'!AC161/'N2.3_RIIO3_Risk_And_Volumes'!AM35,0)&lt;0,"Error",IFERROR('N2.4_RIIO3_Risk_Comp'!AC161/'N2.3_RIIO3_Risk_And_Volumes'!AM35,0))</f>
        <v>0</v>
      </c>
      <c r="BI161" s="172">
        <f>IF(IFERROR('N2.4_RIIO3_Risk_Comp'!AD161/'N2.3_RIIO3_Risk_And_Volumes'!AN35,0)&lt;0,"Error",IFERROR('N2.4_RIIO3_Risk_Comp'!AD161/'N2.3_RIIO3_Risk_And_Volumes'!AN35,0))</f>
        <v>0</v>
      </c>
      <c r="BJ161" s="172">
        <f>IF(IFERROR('N2.4_RIIO3_Risk_Comp'!AE161/'N2.3_RIIO3_Risk_And_Volumes'!AO35,0)&lt;0,"Error",IFERROR('N2.4_RIIO3_Risk_Comp'!AE161/'N2.3_RIIO3_Risk_And_Volumes'!AO35,0))</f>
        <v>0</v>
      </c>
      <c r="BK161" s="172">
        <f>IF(IFERROR('N2.4_RIIO3_Risk_Comp'!AF161/'N2.3_RIIO3_Risk_And_Volumes'!AP35,0)&lt;0,"Error",IFERROR('N2.4_RIIO3_Risk_Comp'!AF161/'N2.3_RIIO3_Risk_And_Volumes'!AP35,0))</f>
        <v>0</v>
      </c>
      <c r="BL161" s="172">
        <f>IF(IFERROR('N2.4_RIIO3_Risk_Comp'!AG161/'N2.3_RIIO3_Risk_And_Volumes'!AQ35,0)&lt;0,"Error",IFERROR('N2.4_RIIO3_Risk_Comp'!AG161/'N2.3_RIIO3_Risk_And_Volumes'!AQ35,0))</f>
        <v>0</v>
      </c>
      <c r="BM161" s="297">
        <f>IF(IFERROR('N2.4_RIIO3_Risk_Comp'!AH161/'N2.3_RIIO3_Risk_And_Volumes'!AR35,0)&lt;0,"Error",IFERROR('N2.4_RIIO3_Risk_Comp'!AH161/'N2.3_RIIO3_Risk_And_Volumes'!AR35,0))</f>
        <v>0</v>
      </c>
      <c r="BO161" s="63">
        <f t="shared" si="23"/>
        <v>0</v>
      </c>
      <c r="BP161" s="63">
        <f t="shared" si="24"/>
        <v>0</v>
      </c>
      <c r="BQ161" s="63">
        <f t="shared" si="25"/>
        <v>0</v>
      </c>
      <c r="BR161" s="63">
        <f>IF(IFERROR(BO161/'N2.3_RIIO3_Risk_And_Volumes'!BN35,0)&lt;0,"Error",IFERROR(BO161/'N2.3_RIIO3_Risk_And_Volumes'!BN35,0))</f>
        <v>0</v>
      </c>
      <c r="BS161" s="63">
        <f>IF(IFERROR('N2.4_RIIO3_Risk_Comp'!BP161/'N2.3_RIIO3_Risk_And_Volumes'!BP35,0)&lt;0,"Error",IFERROR('N2.4_RIIO3_Risk_Comp'!BP161/'N2.3_RIIO3_Risk_And_Volumes'!BP35,0))</f>
        <v>0</v>
      </c>
      <c r="BT161" s="63">
        <f>IF(IFERROR('N2.4_RIIO3_Risk_Comp'!BQ161/'N2.3_RIIO3_Risk_And_Volumes'!BR35,0)&lt;0,"Error",IFERROR('N2.4_RIIO3_Risk_Comp'!BQ161/'N2.3_RIIO3_Risk_And_Volumes'!BR35,0))</f>
        <v>0</v>
      </c>
    </row>
    <row r="162" spans="1:72" hidden="1">
      <c r="A162" t="s">
        <v>973</v>
      </c>
      <c r="B162" s="108" t="s">
        <v>301</v>
      </c>
      <c r="C162" s="144" t="str">
        <f>IF($D$2="ET",VLOOKUP(B162,'N0.7_Lookup_References'!$E$13:$K$71,2,FALSE),IF('N2.1_Network_Risk_Summary'!$C$2="GD",VLOOKUP(B162,'N0.7_Lookup_References'!$E$13:$K$73,4,FALSE),IF($D$2="GT",VLOOKUP(B162,'N0.7_Lookup_References'!$E$13:$K$71,6,FALSE),"")))</f>
        <v>No entry required</v>
      </c>
      <c r="D162" s="53" t="s">
        <v>441</v>
      </c>
      <c r="E162" s="289"/>
      <c r="F162" s="247"/>
      <c r="G162" s="247"/>
      <c r="H162" s="247"/>
      <c r="I162" s="247"/>
      <c r="J162" s="247"/>
      <c r="K162" s="247"/>
      <c r="L162" s="247"/>
      <c r="M162" s="247"/>
      <c r="N162" s="290"/>
      <c r="O162" s="289"/>
      <c r="P162" s="247"/>
      <c r="Q162" s="247"/>
      <c r="R162" s="247"/>
      <c r="S162" s="247"/>
      <c r="T162" s="247"/>
      <c r="U162" s="247"/>
      <c r="V162" s="247"/>
      <c r="W162" s="247"/>
      <c r="X162" s="290"/>
      <c r="Y162" s="289"/>
      <c r="Z162" s="247"/>
      <c r="AA162" s="247"/>
      <c r="AB162" s="247"/>
      <c r="AC162" s="247"/>
      <c r="AD162" s="247"/>
      <c r="AE162" s="247"/>
      <c r="AF162" s="247"/>
      <c r="AG162" s="247"/>
      <c r="AH162" s="290"/>
      <c r="AJ162" s="296">
        <f>IF(IFERROR(E162/'N2.3_RIIO3_Risk_And_Volumes'!E36,0)&lt;0,"Error",IFERROR(E162/'N2.3_RIIO3_Risk_And_Volumes'!E36,0))</f>
        <v>0</v>
      </c>
      <c r="AK162" s="172">
        <f>IF(IFERROR(F162/'N2.3_RIIO3_Risk_And_Volumes'!F36,0)&lt;0,"Error",IFERROR(F162/'N2.3_RIIO3_Risk_And_Volumes'!F36,0))</f>
        <v>0</v>
      </c>
      <c r="AL162" s="172">
        <f>IF(IFERROR(G162/'N2.3_RIIO3_Risk_And_Volumes'!G36,0)&lt;0,"Error",IFERROR(G162/'N2.3_RIIO3_Risk_And_Volumes'!G36,0))</f>
        <v>0</v>
      </c>
      <c r="AM162" s="172">
        <f>IF(IFERROR(H162/'N2.3_RIIO3_Risk_And_Volumes'!H36,0)&lt;0,"Error",IFERROR(H162/'N2.3_RIIO3_Risk_And_Volumes'!H36,0))</f>
        <v>0</v>
      </c>
      <c r="AN162" s="172">
        <f>IF(IFERROR(I162/'N2.3_RIIO3_Risk_And_Volumes'!I36,0)&lt;0,"Error",IFERROR(I162/'N2.3_RIIO3_Risk_And_Volumes'!I36,0))</f>
        <v>0</v>
      </c>
      <c r="AO162" s="172">
        <f>IF(IFERROR(J162/'N2.3_RIIO3_Risk_And_Volumes'!J36,0)&lt;0,"Error",IFERROR(J162/'N2.3_RIIO3_Risk_And_Volumes'!J36,0))</f>
        <v>0</v>
      </c>
      <c r="AP162" s="172">
        <f>IF(IFERROR(K162/'N2.3_RIIO3_Risk_And_Volumes'!K36,0)&lt;0,"Error",IFERROR(K162/'N2.3_RIIO3_Risk_And_Volumes'!K36,0))</f>
        <v>0</v>
      </c>
      <c r="AQ162" s="172">
        <f>IF(IFERROR(L162/'N2.3_RIIO3_Risk_And_Volumes'!L36,0)&lt;0,"Error",IFERROR(L162/'N2.3_RIIO3_Risk_And_Volumes'!L36,0))</f>
        <v>0</v>
      </c>
      <c r="AR162" s="172">
        <f>IF(IFERROR(M162/'N2.3_RIIO3_Risk_And_Volumes'!M36,0)&lt;0,"Error",IFERROR(M162/'N2.3_RIIO3_Risk_And_Volumes'!M36,0))</f>
        <v>0</v>
      </c>
      <c r="AS162" s="297">
        <f>IF(IFERROR(N162/'N2.3_RIIO3_Risk_And_Volumes'!N36,0)&lt;0,"Error",IFERROR(N162/'N2.3_RIIO3_Risk_And_Volumes'!N36,0))</f>
        <v>0</v>
      </c>
      <c r="AT162" s="296">
        <f>IF(IFERROR('N2.4_RIIO3_Risk_Comp'!O162/'N2.3_RIIO3_Risk_And_Volumes'!O36,0)&lt;0,"Error",IFERROR('N2.4_RIIO3_Risk_Comp'!O162/'N2.3_RIIO3_Risk_And_Volumes'!O36,0))</f>
        <v>0</v>
      </c>
      <c r="AU162" s="172">
        <f>IF(IFERROR('N2.4_RIIO3_Risk_Comp'!P162/'N2.3_RIIO3_Risk_And_Volumes'!P36,0)&lt;0,"Error",IFERROR('N2.4_RIIO3_Risk_Comp'!P162/'N2.3_RIIO3_Risk_And_Volumes'!P36,0))</f>
        <v>0</v>
      </c>
      <c r="AV162" s="172">
        <f>IF(IFERROR('N2.4_RIIO3_Risk_Comp'!Q162/'N2.3_RIIO3_Risk_And_Volumes'!Q36,0)&lt;0,"Error",IFERROR('N2.4_RIIO3_Risk_Comp'!Q162/'N2.3_RIIO3_Risk_And_Volumes'!Q36,0))</f>
        <v>0</v>
      </c>
      <c r="AW162" s="172">
        <f>IF(IFERROR('N2.4_RIIO3_Risk_Comp'!R162/'N2.3_RIIO3_Risk_And_Volumes'!R36,0)&lt;0,"Error",IFERROR('N2.4_RIIO3_Risk_Comp'!R162/'N2.3_RIIO3_Risk_And_Volumes'!R36,0))</f>
        <v>0</v>
      </c>
      <c r="AX162" s="172">
        <f>IF(IFERROR('N2.4_RIIO3_Risk_Comp'!S162/'N2.3_RIIO3_Risk_And_Volumes'!S36,0)&lt;0,"Error",IFERROR('N2.4_RIIO3_Risk_Comp'!S162/'N2.3_RIIO3_Risk_And_Volumes'!S36,0))</f>
        <v>0</v>
      </c>
      <c r="AY162" s="172">
        <f>IF(IFERROR('N2.4_RIIO3_Risk_Comp'!T162/'N2.3_RIIO3_Risk_And_Volumes'!T36,0)&lt;0,"Error",IFERROR('N2.4_RIIO3_Risk_Comp'!T162/'N2.3_RIIO3_Risk_And_Volumes'!T36,0))</f>
        <v>0</v>
      </c>
      <c r="AZ162" s="172">
        <f>IF(IFERROR('N2.4_RIIO3_Risk_Comp'!U162/'N2.3_RIIO3_Risk_And_Volumes'!U36,0)&lt;0,"Error",IFERROR('N2.4_RIIO3_Risk_Comp'!U162/'N2.3_RIIO3_Risk_And_Volumes'!U36,0))</f>
        <v>0</v>
      </c>
      <c r="BA162" s="172">
        <f>IF(IFERROR('N2.4_RIIO3_Risk_Comp'!V162/'N2.3_RIIO3_Risk_And_Volumes'!V36,0)&lt;0,"Error",IFERROR('N2.4_RIIO3_Risk_Comp'!V162/'N2.3_RIIO3_Risk_And_Volumes'!V36,0))</f>
        <v>0</v>
      </c>
      <c r="BB162" s="172">
        <f>IF(IFERROR('N2.4_RIIO3_Risk_Comp'!W162/'N2.3_RIIO3_Risk_And_Volumes'!W36,0)&lt;0,"Error",IFERROR('N2.4_RIIO3_Risk_Comp'!W162/'N2.3_RIIO3_Risk_And_Volumes'!W36,0))</f>
        <v>0</v>
      </c>
      <c r="BC162" s="303">
        <f>IF(IFERROR('N2.4_RIIO3_Risk_Comp'!X162/'N2.3_RIIO3_Risk_And_Volumes'!X36,0)&lt;0,"Error",IFERROR('N2.4_RIIO3_Risk_Comp'!X162/'N2.3_RIIO3_Risk_And_Volumes'!X36,0))</f>
        <v>0</v>
      </c>
      <c r="BD162" s="296">
        <f>IF(IFERROR('N2.4_RIIO3_Risk_Comp'!Y162/'N2.3_RIIO3_Risk_And_Volumes'!AI36,0)&lt;0,"Error",IFERROR('N2.4_RIIO3_Risk_Comp'!Y162/'N2.3_RIIO3_Risk_And_Volumes'!AI36,0))</f>
        <v>0</v>
      </c>
      <c r="BE162" s="172">
        <f>IF(IFERROR('N2.4_RIIO3_Risk_Comp'!Z162/'N2.3_RIIO3_Risk_And_Volumes'!AJ36,0)&lt;0,"Error",IFERROR('N2.4_RIIO3_Risk_Comp'!Z162/'N2.3_RIIO3_Risk_And_Volumes'!AJ36,0))</f>
        <v>0</v>
      </c>
      <c r="BF162" s="172">
        <f>IF(IFERROR('N2.4_RIIO3_Risk_Comp'!AA162/'N2.3_RIIO3_Risk_And_Volumes'!AK36,0)&lt;0,"Error",IFERROR('N2.4_RIIO3_Risk_Comp'!AA162/'N2.3_RIIO3_Risk_And_Volumes'!AK36,0))</f>
        <v>0</v>
      </c>
      <c r="BG162" s="172">
        <f>IF(IFERROR('N2.4_RIIO3_Risk_Comp'!AB162/'N2.3_RIIO3_Risk_And_Volumes'!AL36,0)&lt;0,"Error",IFERROR('N2.4_RIIO3_Risk_Comp'!AB162/'N2.3_RIIO3_Risk_And_Volumes'!AL36,0))</f>
        <v>0</v>
      </c>
      <c r="BH162" s="172">
        <f>IF(IFERROR('N2.4_RIIO3_Risk_Comp'!AC162/'N2.3_RIIO3_Risk_And_Volumes'!AM36,0)&lt;0,"Error",IFERROR('N2.4_RIIO3_Risk_Comp'!AC162/'N2.3_RIIO3_Risk_And_Volumes'!AM36,0))</f>
        <v>0</v>
      </c>
      <c r="BI162" s="172">
        <f>IF(IFERROR('N2.4_RIIO3_Risk_Comp'!AD162/'N2.3_RIIO3_Risk_And_Volumes'!AN36,0)&lt;0,"Error",IFERROR('N2.4_RIIO3_Risk_Comp'!AD162/'N2.3_RIIO3_Risk_And_Volumes'!AN36,0))</f>
        <v>0</v>
      </c>
      <c r="BJ162" s="172">
        <f>IF(IFERROR('N2.4_RIIO3_Risk_Comp'!AE162/'N2.3_RIIO3_Risk_And_Volumes'!AO36,0)&lt;0,"Error",IFERROR('N2.4_RIIO3_Risk_Comp'!AE162/'N2.3_RIIO3_Risk_And_Volumes'!AO36,0))</f>
        <v>0</v>
      </c>
      <c r="BK162" s="172">
        <f>IF(IFERROR('N2.4_RIIO3_Risk_Comp'!AF162/'N2.3_RIIO3_Risk_And_Volumes'!AP36,0)&lt;0,"Error",IFERROR('N2.4_RIIO3_Risk_Comp'!AF162/'N2.3_RIIO3_Risk_And_Volumes'!AP36,0))</f>
        <v>0</v>
      </c>
      <c r="BL162" s="172">
        <f>IF(IFERROR('N2.4_RIIO3_Risk_Comp'!AG162/'N2.3_RIIO3_Risk_And_Volumes'!AQ36,0)&lt;0,"Error",IFERROR('N2.4_RIIO3_Risk_Comp'!AG162/'N2.3_RIIO3_Risk_And_Volumes'!AQ36,0))</f>
        <v>0</v>
      </c>
      <c r="BM162" s="297">
        <f>IF(IFERROR('N2.4_RIIO3_Risk_Comp'!AH162/'N2.3_RIIO3_Risk_And_Volumes'!AR36,0)&lt;0,"Error",IFERROR('N2.4_RIIO3_Risk_Comp'!AH162/'N2.3_RIIO3_Risk_And_Volumes'!AR36,0))</f>
        <v>0</v>
      </c>
      <c r="BO162" s="63">
        <f t="shared" si="23"/>
        <v>0</v>
      </c>
      <c r="BP162" s="63">
        <f t="shared" si="24"/>
        <v>0</v>
      </c>
      <c r="BQ162" s="63">
        <f t="shared" si="25"/>
        <v>0</v>
      </c>
      <c r="BR162" s="63">
        <f>IF(IFERROR(BO162/'N2.3_RIIO3_Risk_And_Volumes'!BN36,0)&lt;0,"Error",IFERROR(BO162/'N2.3_RIIO3_Risk_And_Volumes'!BN36,0))</f>
        <v>0</v>
      </c>
      <c r="BS162" s="63">
        <f>IF(IFERROR('N2.4_RIIO3_Risk_Comp'!BP162/'N2.3_RIIO3_Risk_And_Volumes'!BP36,0)&lt;0,"Error",IFERROR('N2.4_RIIO3_Risk_Comp'!BP162/'N2.3_RIIO3_Risk_And_Volumes'!BP36,0))</f>
        <v>0</v>
      </c>
      <c r="BT162" s="63">
        <f>IF(IFERROR('N2.4_RIIO3_Risk_Comp'!BQ162/'N2.3_RIIO3_Risk_And_Volumes'!BR36,0)&lt;0,"Error",IFERROR('N2.4_RIIO3_Risk_Comp'!BQ162/'N2.3_RIIO3_Risk_And_Volumes'!BR36,0))</f>
        <v>0</v>
      </c>
    </row>
    <row r="163" spans="1:72" hidden="1">
      <c r="A163" t="s">
        <v>973</v>
      </c>
      <c r="B163" s="108" t="s">
        <v>305</v>
      </c>
      <c r="C163" s="144" t="str">
        <f>IF($D$2="ET",VLOOKUP(B163,'N0.7_Lookup_References'!$E$13:$K$71,2,FALSE),IF('N2.1_Network_Risk_Summary'!$C$2="GD",VLOOKUP(B163,'N0.7_Lookup_References'!$E$13:$K$73,4,FALSE),IF($D$2="GT",VLOOKUP(B163,'N0.7_Lookup_References'!$E$13:$K$71,6,FALSE),"")))</f>
        <v>No entry required</v>
      </c>
      <c r="D163" s="53" t="s">
        <v>441</v>
      </c>
      <c r="E163" s="289"/>
      <c r="F163" s="247"/>
      <c r="G163" s="247"/>
      <c r="H163" s="247"/>
      <c r="I163" s="247"/>
      <c r="J163" s="247"/>
      <c r="K163" s="247"/>
      <c r="L163" s="247"/>
      <c r="M163" s="247"/>
      <c r="N163" s="290"/>
      <c r="O163" s="289"/>
      <c r="P163" s="247"/>
      <c r="Q163" s="247"/>
      <c r="R163" s="247"/>
      <c r="S163" s="247"/>
      <c r="T163" s="247"/>
      <c r="U163" s="247"/>
      <c r="V163" s="247"/>
      <c r="W163" s="247"/>
      <c r="X163" s="290"/>
      <c r="Y163" s="289"/>
      <c r="Z163" s="247"/>
      <c r="AA163" s="247"/>
      <c r="AB163" s="247"/>
      <c r="AC163" s="247"/>
      <c r="AD163" s="247"/>
      <c r="AE163" s="247"/>
      <c r="AF163" s="247"/>
      <c r="AG163" s="247"/>
      <c r="AH163" s="290"/>
      <c r="AJ163" s="296">
        <f>IF(IFERROR(E163/'N2.3_RIIO3_Risk_And_Volumes'!E37,0)&lt;0,"Error",IFERROR(E163/'N2.3_RIIO3_Risk_And_Volumes'!E37,0))</f>
        <v>0</v>
      </c>
      <c r="AK163" s="172">
        <f>IF(IFERROR(F163/'N2.3_RIIO3_Risk_And_Volumes'!F37,0)&lt;0,"Error",IFERROR(F163/'N2.3_RIIO3_Risk_And_Volumes'!F37,0))</f>
        <v>0</v>
      </c>
      <c r="AL163" s="172">
        <f>IF(IFERROR(G163/'N2.3_RIIO3_Risk_And_Volumes'!G37,0)&lt;0,"Error",IFERROR(G163/'N2.3_RIIO3_Risk_And_Volumes'!G37,0))</f>
        <v>0</v>
      </c>
      <c r="AM163" s="172">
        <f>IF(IFERROR(H163/'N2.3_RIIO3_Risk_And_Volumes'!H37,0)&lt;0,"Error",IFERROR(H163/'N2.3_RIIO3_Risk_And_Volumes'!H37,0))</f>
        <v>0</v>
      </c>
      <c r="AN163" s="172">
        <f>IF(IFERROR(I163/'N2.3_RIIO3_Risk_And_Volumes'!I37,0)&lt;0,"Error",IFERROR(I163/'N2.3_RIIO3_Risk_And_Volumes'!I37,0))</f>
        <v>0</v>
      </c>
      <c r="AO163" s="172">
        <f>IF(IFERROR(J163/'N2.3_RIIO3_Risk_And_Volumes'!J37,0)&lt;0,"Error",IFERROR(J163/'N2.3_RIIO3_Risk_And_Volumes'!J37,0))</f>
        <v>0</v>
      </c>
      <c r="AP163" s="172">
        <f>IF(IFERROR(K163/'N2.3_RIIO3_Risk_And_Volumes'!K37,0)&lt;0,"Error",IFERROR(K163/'N2.3_RIIO3_Risk_And_Volumes'!K37,0))</f>
        <v>0</v>
      </c>
      <c r="AQ163" s="172">
        <f>IF(IFERROR(L163/'N2.3_RIIO3_Risk_And_Volumes'!L37,0)&lt;0,"Error",IFERROR(L163/'N2.3_RIIO3_Risk_And_Volumes'!L37,0))</f>
        <v>0</v>
      </c>
      <c r="AR163" s="172">
        <f>IF(IFERROR(M163/'N2.3_RIIO3_Risk_And_Volumes'!M37,0)&lt;0,"Error",IFERROR(M163/'N2.3_RIIO3_Risk_And_Volumes'!M37,0))</f>
        <v>0</v>
      </c>
      <c r="AS163" s="297">
        <f>IF(IFERROR(N163/'N2.3_RIIO3_Risk_And_Volumes'!N37,0)&lt;0,"Error",IFERROR(N163/'N2.3_RIIO3_Risk_And_Volumes'!N37,0))</f>
        <v>0</v>
      </c>
      <c r="AT163" s="296">
        <f>IF(IFERROR('N2.4_RIIO3_Risk_Comp'!O163/'N2.3_RIIO3_Risk_And_Volumes'!O37,0)&lt;0,"Error",IFERROR('N2.4_RIIO3_Risk_Comp'!O163/'N2.3_RIIO3_Risk_And_Volumes'!O37,0))</f>
        <v>0</v>
      </c>
      <c r="AU163" s="172">
        <f>IF(IFERROR('N2.4_RIIO3_Risk_Comp'!P163/'N2.3_RIIO3_Risk_And_Volumes'!P37,0)&lt;0,"Error",IFERROR('N2.4_RIIO3_Risk_Comp'!P163/'N2.3_RIIO3_Risk_And_Volumes'!P37,0))</f>
        <v>0</v>
      </c>
      <c r="AV163" s="172">
        <f>IF(IFERROR('N2.4_RIIO3_Risk_Comp'!Q163/'N2.3_RIIO3_Risk_And_Volumes'!Q37,0)&lt;0,"Error",IFERROR('N2.4_RIIO3_Risk_Comp'!Q163/'N2.3_RIIO3_Risk_And_Volumes'!Q37,0))</f>
        <v>0</v>
      </c>
      <c r="AW163" s="172">
        <f>IF(IFERROR('N2.4_RIIO3_Risk_Comp'!R163/'N2.3_RIIO3_Risk_And_Volumes'!R37,0)&lt;0,"Error",IFERROR('N2.4_RIIO3_Risk_Comp'!R163/'N2.3_RIIO3_Risk_And_Volumes'!R37,0))</f>
        <v>0</v>
      </c>
      <c r="AX163" s="172">
        <f>IF(IFERROR('N2.4_RIIO3_Risk_Comp'!S163/'N2.3_RIIO3_Risk_And_Volumes'!S37,0)&lt;0,"Error",IFERROR('N2.4_RIIO3_Risk_Comp'!S163/'N2.3_RIIO3_Risk_And_Volumes'!S37,0))</f>
        <v>0</v>
      </c>
      <c r="AY163" s="172">
        <f>IF(IFERROR('N2.4_RIIO3_Risk_Comp'!T163/'N2.3_RIIO3_Risk_And_Volumes'!T37,0)&lt;0,"Error",IFERROR('N2.4_RIIO3_Risk_Comp'!T163/'N2.3_RIIO3_Risk_And_Volumes'!T37,0))</f>
        <v>0</v>
      </c>
      <c r="AZ163" s="172">
        <f>IF(IFERROR('N2.4_RIIO3_Risk_Comp'!U163/'N2.3_RIIO3_Risk_And_Volumes'!U37,0)&lt;0,"Error",IFERROR('N2.4_RIIO3_Risk_Comp'!U163/'N2.3_RIIO3_Risk_And_Volumes'!U37,0))</f>
        <v>0</v>
      </c>
      <c r="BA163" s="172">
        <f>IF(IFERROR('N2.4_RIIO3_Risk_Comp'!V163/'N2.3_RIIO3_Risk_And_Volumes'!V37,0)&lt;0,"Error",IFERROR('N2.4_RIIO3_Risk_Comp'!V163/'N2.3_RIIO3_Risk_And_Volumes'!V37,0))</f>
        <v>0</v>
      </c>
      <c r="BB163" s="172">
        <f>IF(IFERROR('N2.4_RIIO3_Risk_Comp'!W163/'N2.3_RIIO3_Risk_And_Volumes'!W37,0)&lt;0,"Error",IFERROR('N2.4_RIIO3_Risk_Comp'!W163/'N2.3_RIIO3_Risk_And_Volumes'!W37,0))</f>
        <v>0</v>
      </c>
      <c r="BC163" s="303">
        <f>IF(IFERROR('N2.4_RIIO3_Risk_Comp'!X163/'N2.3_RIIO3_Risk_And_Volumes'!X37,0)&lt;0,"Error",IFERROR('N2.4_RIIO3_Risk_Comp'!X163/'N2.3_RIIO3_Risk_And_Volumes'!X37,0))</f>
        <v>0</v>
      </c>
      <c r="BD163" s="296">
        <f>IF(IFERROR('N2.4_RIIO3_Risk_Comp'!Y163/'N2.3_RIIO3_Risk_And_Volumes'!AI37,0)&lt;0,"Error",IFERROR('N2.4_RIIO3_Risk_Comp'!Y163/'N2.3_RIIO3_Risk_And_Volumes'!AI37,0))</f>
        <v>0</v>
      </c>
      <c r="BE163" s="172">
        <f>IF(IFERROR('N2.4_RIIO3_Risk_Comp'!Z163/'N2.3_RIIO3_Risk_And_Volumes'!AJ37,0)&lt;0,"Error",IFERROR('N2.4_RIIO3_Risk_Comp'!Z163/'N2.3_RIIO3_Risk_And_Volumes'!AJ37,0))</f>
        <v>0</v>
      </c>
      <c r="BF163" s="172">
        <f>IF(IFERROR('N2.4_RIIO3_Risk_Comp'!AA163/'N2.3_RIIO3_Risk_And_Volumes'!AK37,0)&lt;0,"Error",IFERROR('N2.4_RIIO3_Risk_Comp'!AA163/'N2.3_RIIO3_Risk_And_Volumes'!AK37,0))</f>
        <v>0</v>
      </c>
      <c r="BG163" s="172">
        <f>IF(IFERROR('N2.4_RIIO3_Risk_Comp'!AB163/'N2.3_RIIO3_Risk_And_Volumes'!AL37,0)&lt;0,"Error",IFERROR('N2.4_RIIO3_Risk_Comp'!AB163/'N2.3_RIIO3_Risk_And_Volumes'!AL37,0))</f>
        <v>0</v>
      </c>
      <c r="BH163" s="172">
        <f>IF(IFERROR('N2.4_RIIO3_Risk_Comp'!AC163/'N2.3_RIIO3_Risk_And_Volumes'!AM37,0)&lt;0,"Error",IFERROR('N2.4_RIIO3_Risk_Comp'!AC163/'N2.3_RIIO3_Risk_And_Volumes'!AM37,0))</f>
        <v>0</v>
      </c>
      <c r="BI163" s="172">
        <f>IF(IFERROR('N2.4_RIIO3_Risk_Comp'!AD163/'N2.3_RIIO3_Risk_And_Volumes'!AN37,0)&lt;0,"Error",IFERROR('N2.4_RIIO3_Risk_Comp'!AD163/'N2.3_RIIO3_Risk_And_Volumes'!AN37,0))</f>
        <v>0</v>
      </c>
      <c r="BJ163" s="172">
        <f>IF(IFERROR('N2.4_RIIO3_Risk_Comp'!AE163/'N2.3_RIIO3_Risk_And_Volumes'!AO37,0)&lt;0,"Error",IFERROR('N2.4_RIIO3_Risk_Comp'!AE163/'N2.3_RIIO3_Risk_And_Volumes'!AO37,0))</f>
        <v>0</v>
      </c>
      <c r="BK163" s="172">
        <f>IF(IFERROR('N2.4_RIIO3_Risk_Comp'!AF163/'N2.3_RIIO3_Risk_And_Volumes'!AP37,0)&lt;0,"Error",IFERROR('N2.4_RIIO3_Risk_Comp'!AF163/'N2.3_RIIO3_Risk_And_Volumes'!AP37,0))</f>
        <v>0</v>
      </c>
      <c r="BL163" s="172">
        <f>IF(IFERROR('N2.4_RIIO3_Risk_Comp'!AG163/'N2.3_RIIO3_Risk_And_Volumes'!AQ37,0)&lt;0,"Error",IFERROR('N2.4_RIIO3_Risk_Comp'!AG163/'N2.3_RIIO3_Risk_And_Volumes'!AQ37,0))</f>
        <v>0</v>
      </c>
      <c r="BM163" s="297">
        <f>IF(IFERROR('N2.4_RIIO3_Risk_Comp'!AH163/'N2.3_RIIO3_Risk_And_Volumes'!AR37,0)&lt;0,"Error",IFERROR('N2.4_RIIO3_Risk_Comp'!AH163/'N2.3_RIIO3_Risk_And_Volumes'!AR37,0))</f>
        <v>0</v>
      </c>
      <c r="BO163" s="63">
        <f t="shared" si="23"/>
        <v>0</v>
      </c>
      <c r="BP163" s="63">
        <f t="shared" si="24"/>
        <v>0</v>
      </c>
      <c r="BQ163" s="63">
        <f t="shared" si="25"/>
        <v>0</v>
      </c>
      <c r="BR163" s="63">
        <f>IF(IFERROR(BO163/'N2.3_RIIO3_Risk_And_Volumes'!BN37,0)&lt;0,"Error",IFERROR(BO163/'N2.3_RIIO3_Risk_And_Volumes'!BN37,0))</f>
        <v>0</v>
      </c>
      <c r="BS163" s="63">
        <f>IF(IFERROR('N2.4_RIIO3_Risk_Comp'!BP163/'N2.3_RIIO3_Risk_And_Volumes'!BP37,0)&lt;0,"Error",IFERROR('N2.4_RIIO3_Risk_Comp'!BP163/'N2.3_RIIO3_Risk_And_Volumes'!BP37,0))</f>
        <v>0</v>
      </c>
      <c r="BT163" s="63">
        <f>IF(IFERROR('N2.4_RIIO3_Risk_Comp'!BQ163/'N2.3_RIIO3_Risk_And_Volumes'!BR37,0)&lt;0,"Error",IFERROR('N2.4_RIIO3_Risk_Comp'!BQ163/'N2.3_RIIO3_Risk_And_Volumes'!BR37,0))</f>
        <v>0</v>
      </c>
    </row>
    <row r="164" spans="1:72" hidden="1">
      <c r="A164" t="s">
        <v>973</v>
      </c>
      <c r="B164" s="108" t="s">
        <v>309</v>
      </c>
      <c r="C164" s="144" t="str">
        <f>IF($D$2="ET",VLOOKUP(B164,'N0.7_Lookup_References'!$E$13:$K$71,2,FALSE),IF('N2.1_Network_Risk_Summary'!$C$2="GD",VLOOKUP(B164,'N0.7_Lookup_References'!$E$13:$K$73,4,FALSE),IF($D$2="GT",VLOOKUP(B164,'N0.7_Lookup_References'!$E$13:$K$71,6,FALSE),"")))</f>
        <v>No entry required</v>
      </c>
      <c r="D164" s="53" t="s">
        <v>441</v>
      </c>
      <c r="E164" s="289"/>
      <c r="F164" s="247"/>
      <c r="G164" s="247"/>
      <c r="H164" s="247"/>
      <c r="I164" s="247"/>
      <c r="J164" s="247"/>
      <c r="K164" s="247"/>
      <c r="L164" s="247"/>
      <c r="M164" s="247"/>
      <c r="N164" s="290"/>
      <c r="O164" s="289"/>
      <c r="P164" s="247"/>
      <c r="Q164" s="247"/>
      <c r="R164" s="247"/>
      <c r="S164" s="247"/>
      <c r="T164" s="247"/>
      <c r="U164" s="247"/>
      <c r="V164" s="247"/>
      <c r="W164" s="247"/>
      <c r="X164" s="290"/>
      <c r="Y164" s="289"/>
      <c r="Z164" s="247"/>
      <c r="AA164" s="247"/>
      <c r="AB164" s="247"/>
      <c r="AC164" s="247"/>
      <c r="AD164" s="247"/>
      <c r="AE164" s="247"/>
      <c r="AF164" s="247"/>
      <c r="AG164" s="247"/>
      <c r="AH164" s="290"/>
      <c r="AJ164" s="296">
        <f>IF(IFERROR(E164/'N2.3_RIIO3_Risk_And_Volumes'!E38,0)&lt;0,"Error",IFERROR(E164/'N2.3_RIIO3_Risk_And_Volumes'!E38,0))</f>
        <v>0</v>
      </c>
      <c r="AK164" s="172">
        <f>IF(IFERROR(F164/'N2.3_RIIO3_Risk_And_Volumes'!F38,0)&lt;0,"Error",IFERROR(F164/'N2.3_RIIO3_Risk_And_Volumes'!F38,0))</f>
        <v>0</v>
      </c>
      <c r="AL164" s="172">
        <f>IF(IFERROR(G164/'N2.3_RIIO3_Risk_And_Volumes'!G38,0)&lt;0,"Error",IFERROR(G164/'N2.3_RIIO3_Risk_And_Volumes'!G38,0))</f>
        <v>0</v>
      </c>
      <c r="AM164" s="172">
        <f>IF(IFERROR(H164/'N2.3_RIIO3_Risk_And_Volumes'!H38,0)&lt;0,"Error",IFERROR(H164/'N2.3_RIIO3_Risk_And_Volumes'!H38,0))</f>
        <v>0</v>
      </c>
      <c r="AN164" s="172">
        <f>IF(IFERROR(I164/'N2.3_RIIO3_Risk_And_Volumes'!I38,0)&lt;0,"Error",IFERROR(I164/'N2.3_RIIO3_Risk_And_Volumes'!I38,0))</f>
        <v>0</v>
      </c>
      <c r="AO164" s="172">
        <f>IF(IFERROR(J164/'N2.3_RIIO3_Risk_And_Volumes'!J38,0)&lt;0,"Error",IFERROR(J164/'N2.3_RIIO3_Risk_And_Volumes'!J38,0))</f>
        <v>0</v>
      </c>
      <c r="AP164" s="172">
        <f>IF(IFERROR(K164/'N2.3_RIIO3_Risk_And_Volumes'!K38,0)&lt;0,"Error",IFERROR(K164/'N2.3_RIIO3_Risk_And_Volumes'!K38,0))</f>
        <v>0</v>
      </c>
      <c r="AQ164" s="172">
        <f>IF(IFERROR(L164/'N2.3_RIIO3_Risk_And_Volumes'!L38,0)&lt;0,"Error",IFERROR(L164/'N2.3_RIIO3_Risk_And_Volumes'!L38,0))</f>
        <v>0</v>
      </c>
      <c r="AR164" s="172">
        <f>IF(IFERROR(M164/'N2.3_RIIO3_Risk_And_Volumes'!M38,0)&lt;0,"Error",IFERROR(M164/'N2.3_RIIO3_Risk_And_Volumes'!M38,0))</f>
        <v>0</v>
      </c>
      <c r="AS164" s="297">
        <f>IF(IFERROR(N164/'N2.3_RIIO3_Risk_And_Volumes'!N38,0)&lt;0,"Error",IFERROR(N164/'N2.3_RIIO3_Risk_And_Volumes'!N38,0))</f>
        <v>0</v>
      </c>
      <c r="AT164" s="296">
        <f>IF(IFERROR('N2.4_RIIO3_Risk_Comp'!O164/'N2.3_RIIO3_Risk_And_Volumes'!O38,0)&lt;0,"Error",IFERROR('N2.4_RIIO3_Risk_Comp'!O164/'N2.3_RIIO3_Risk_And_Volumes'!O38,0))</f>
        <v>0</v>
      </c>
      <c r="AU164" s="172">
        <f>IF(IFERROR('N2.4_RIIO3_Risk_Comp'!P164/'N2.3_RIIO3_Risk_And_Volumes'!P38,0)&lt;0,"Error",IFERROR('N2.4_RIIO3_Risk_Comp'!P164/'N2.3_RIIO3_Risk_And_Volumes'!P38,0))</f>
        <v>0</v>
      </c>
      <c r="AV164" s="172">
        <f>IF(IFERROR('N2.4_RIIO3_Risk_Comp'!Q164/'N2.3_RIIO3_Risk_And_Volumes'!Q38,0)&lt;0,"Error",IFERROR('N2.4_RIIO3_Risk_Comp'!Q164/'N2.3_RIIO3_Risk_And_Volumes'!Q38,0))</f>
        <v>0</v>
      </c>
      <c r="AW164" s="172">
        <f>IF(IFERROR('N2.4_RIIO3_Risk_Comp'!R164/'N2.3_RIIO3_Risk_And_Volumes'!R38,0)&lt;0,"Error",IFERROR('N2.4_RIIO3_Risk_Comp'!R164/'N2.3_RIIO3_Risk_And_Volumes'!R38,0))</f>
        <v>0</v>
      </c>
      <c r="AX164" s="172">
        <f>IF(IFERROR('N2.4_RIIO3_Risk_Comp'!S164/'N2.3_RIIO3_Risk_And_Volumes'!S38,0)&lt;0,"Error",IFERROR('N2.4_RIIO3_Risk_Comp'!S164/'N2.3_RIIO3_Risk_And_Volumes'!S38,0))</f>
        <v>0</v>
      </c>
      <c r="AY164" s="172">
        <f>IF(IFERROR('N2.4_RIIO3_Risk_Comp'!T164/'N2.3_RIIO3_Risk_And_Volumes'!T38,0)&lt;0,"Error",IFERROR('N2.4_RIIO3_Risk_Comp'!T164/'N2.3_RIIO3_Risk_And_Volumes'!T38,0))</f>
        <v>0</v>
      </c>
      <c r="AZ164" s="172">
        <f>IF(IFERROR('N2.4_RIIO3_Risk_Comp'!U164/'N2.3_RIIO3_Risk_And_Volumes'!U38,0)&lt;0,"Error",IFERROR('N2.4_RIIO3_Risk_Comp'!U164/'N2.3_RIIO3_Risk_And_Volumes'!U38,0))</f>
        <v>0</v>
      </c>
      <c r="BA164" s="172">
        <f>IF(IFERROR('N2.4_RIIO3_Risk_Comp'!V164/'N2.3_RIIO3_Risk_And_Volumes'!V38,0)&lt;0,"Error",IFERROR('N2.4_RIIO3_Risk_Comp'!V164/'N2.3_RIIO3_Risk_And_Volumes'!V38,0))</f>
        <v>0</v>
      </c>
      <c r="BB164" s="172">
        <f>IF(IFERROR('N2.4_RIIO3_Risk_Comp'!W164/'N2.3_RIIO3_Risk_And_Volumes'!W38,0)&lt;0,"Error",IFERROR('N2.4_RIIO3_Risk_Comp'!W164/'N2.3_RIIO3_Risk_And_Volumes'!W38,0))</f>
        <v>0</v>
      </c>
      <c r="BC164" s="303">
        <f>IF(IFERROR('N2.4_RIIO3_Risk_Comp'!X164/'N2.3_RIIO3_Risk_And_Volumes'!X38,0)&lt;0,"Error",IFERROR('N2.4_RIIO3_Risk_Comp'!X164/'N2.3_RIIO3_Risk_And_Volumes'!X38,0))</f>
        <v>0</v>
      </c>
      <c r="BD164" s="296">
        <f>IF(IFERROR('N2.4_RIIO3_Risk_Comp'!Y164/'N2.3_RIIO3_Risk_And_Volumes'!AI38,0)&lt;0,"Error",IFERROR('N2.4_RIIO3_Risk_Comp'!Y164/'N2.3_RIIO3_Risk_And_Volumes'!AI38,0))</f>
        <v>0</v>
      </c>
      <c r="BE164" s="172">
        <f>IF(IFERROR('N2.4_RIIO3_Risk_Comp'!Z164/'N2.3_RIIO3_Risk_And_Volumes'!AJ38,0)&lt;0,"Error",IFERROR('N2.4_RIIO3_Risk_Comp'!Z164/'N2.3_RIIO3_Risk_And_Volumes'!AJ38,0))</f>
        <v>0</v>
      </c>
      <c r="BF164" s="172">
        <f>IF(IFERROR('N2.4_RIIO3_Risk_Comp'!AA164/'N2.3_RIIO3_Risk_And_Volumes'!AK38,0)&lt;0,"Error",IFERROR('N2.4_RIIO3_Risk_Comp'!AA164/'N2.3_RIIO3_Risk_And_Volumes'!AK38,0))</f>
        <v>0</v>
      </c>
      <c r="BG164" s="172">
        <f>IF(IFERROR('N2.4_RIIO3_Risk_Comp'!AB164/'N2.3_RIIO3_Risk_And_Volumes'!AL38,0)&lt;0,"Error",IFERROR('N2.4_RIIO3_Risk_Comp'!AB164/'N2.3_RIIO3_Risk_And_Volumes'!AL38,0))</f>
        <v>0</v>
      </c>
      <c r="BH164" s="172">
        <f>IF(IFERROR('N2.4_RIIO3_Risk_Comp'!AC164/'N2.3_RIIO3_Risk_And_Volumes'!AM38,0)&lt;0,"Error",IFERROR('N2.4_RIIO3_Risk_Comp'!AC164/'N2.3_RIIO3_Risk_And_Volumes'!AM38,0))</f>
        <v>0</v>
      </c>
      <c r="BI164" s="172">
        <f>IF(IFERROR('N2.4_RIIO3_Risk_Comp'!AD164/'N2.3_RIIO3_Risk_And_Volumes'!AN38,0)&lt;0,"Error",IFERROR('N2.4_RIIO3_Risk_Comp'!AD164/'N2.3_RIIO3_Risk_And_Volumes'!AN38,0))</f>
        <v>0</v>
      </c>
      <c r="BJ164" s="172">
        <f>IF(IFERROR('N2.4_RIIO3_Risk_Comp'!AE164/'N2.3_RIIO3_Risk_And_Volumes'!AO38,0)&lt;0,"Error",IFERROR('N2.4_RIIO3_Risk_Comp'!AE164/'N2.3_RIIO3_Risk_And_Volumes'!AO38,0))</f>
        <v>0</v>
      </c>
      <c r="BK164" s="172">
        <f>IF(IFERROR('N2.4_RIIO3_Risk_Comp'!AF164/'N2.3_RIIO3_Risk_And_Volumes'!AP38,0)&lt;0,"Error",IFERROR('N2.4_RIIO3_Risk_Comp'!AF164/'N2.3_RIIO3_Risk_And_Volumes'!AP38,0))</f>
        <v>0</v>
      </c>
      <c r="BL164" s="172">
        <f>IF(IFERROR('N2.4_RIIO3_Risk_Comp'!AG164/'N2.3_RIIO3_Risk_And_Volumes'!AQ38,0)&lt;0,"Error",IFERROR('N2.4_RIIO3_Risk_Comp'!AG164/'N2.3_RIIO3_Risk_And_Volumes'!AQ38,0))</f>
        <v>0</v>
      </c>
      <c r="BM164" s="297">
        <f>IF(IFERROR('N2.4_RIIO3_Risk_Comp'!AH164/'N2.3_RIIO3_Risk_And_Volumes'!AR38,0)&lt;0,"Error",IFERROR('N2.4_RIIO3_Risk_Comp'!AH164/'N2.3_RIIO3_Risk_And_Volumes'!AR38,0))</f>
        <v>0</v>
      </c>
      <c r="BO164" s="63">
        <f t="shared" si="23"/>
        <v>0</v>
      </c>
      <c r="BP164" s="63">
        <f t="shared" si="24"/>
        <v>0</v>
      </c>
      <c r="BQ164" s="63">
        <f t="shared" si="25"/>
        <v>0</v>
      </c>
      <c r="BR164" s="63">
        <f>IF(IFERROR(BO164/'N2.3_RIIO3_Risk_And_Volumes'!BN38,0)&lt;0,"Error",IFERROR(BO164/'N2.3_RIIO3_Risk_And_Volumes'!BN38,0))</f>
        <v>0</v>
      </c>
      <c r="BS164" s="63">
        <f>IF(IFERROR('N2.4_RIIO3_Risk_Comp'!BP164/'N2.3_RIIO3_Risk_And_Volumes'!BP38,0)&lt;0,"Error",IFERROR('N2.4_RIIO3_Risk_Comp'!BP164/'N2.3_RIIO3_Risk_And_Volumes'!BP38,0))</f>
        <v>0</v>
      </c>
      <c r="BT164" s="63">
        <f>IF(IFERROR('N2.4_RIIO3_Risk_Comp'!BQ164/'N2.3_RIIO3_Risk_And_Volumes'!BR38,0)&lt;0,"Error",IFERROR('N2.4_RIIO3_Risk_Comp'!BQ164/'N2.3_RIIO3_Risk_And_Volumes'!BR38,0))</f>
        <v>0</v>
      </c>
    </row>
    <row r="165" spans="1:72" hidden="1">
      <c r="A165" t="s">
        <v>973</v>
      </c>
      <c r="B165" s="108" t="s">
        <v>312</v>
      </c>
      <c r="C165" s="144" t="str">
        <f>IF($D$2="ET",VLOOKUP(B165,'N0.7_Lookup_References'!$E$13:$K$71,2,FALSE),IF('N2.1_Network_Risk_Summary'!$C$2="GD",VLOOKUP(B165,'N0.7_Lookup_References'!$E$13:$K$73,4,FALSE),IF($D$2="GT",VLOOKUP(B165,'N0.7_Lookup_References'!$E$13:$K$71,6,FALSE),"")))</f>
        <v>No entry required</v>
      </c>
      <c r="D165" s="53" t="s">
        <v>441</v>
      </c>
      <c r="E165" s="289"/>
      <c r="F165" s="247"/>
      <c r="G165" s="247"/>
      <c r="H165" s="247"/>
      <c r="I165" s="247"/>
      <c r="J165" s="247"/>
      <c r="K165" s="247"/>
      <c r="L165" s="247"/>
      <c r="M165" s="247"/>
      <c r="N165" s="290"/>
      <c r="O165" s="289"/>
      <c r="P165" s="247"/>
      <c r="Q165" s="247"/>
      <c r="R165" s="247"/>
      <c r="S165" s="247"/>
      <c r="T165" s="247"/>
      <c r="U165" s="247"/>
      <c r="V165" s="247"/>
      <c r="W165" s="247"/>
      <c r="X165" s="290"/>
      <c r="Y165" s="289"/>
      <c r="Z165" s="247"/>
      <c r="AA165" s="247"/>
      <c r="AB165" s="247"/>
      <c r="AC165" s="247"/>
      <c r="AD165" s="247"/>
      <c r="AE165" s="247"/>
      <c r="AF165" s="247"/>
      <c r="AG165" s="247"/>
      <c r="AH165" s="290"/>
      <c r="AJ165" s="296">
        <f>IF(IFERROR(E165/'N2.3_RIIO3_Risk_And_Volumes'!E39,0)&lt;0,"Error",IFERROR(E165/'N2.3_RIIO3_Risk_And_Volumes'!E39,0))</f>
        <v>0</v>
      </c>
      <c r="AK165" s="172">
        <f>IF(IFERROR(F165/'N2.3_RIIO3_Risk_And_Volumes'!F39,0)&lt;0,"Error",IFERROR(F165/'N2.3_RIIO3_Risk_And_Volumes'!F39,0))</f>
        <v>0</v>
      </c>
      <c r="AL165" s="172">
        <f>IF(IFERROR(G165/'N2.3_RIIO3_Risk_And_Volumes'!G39,0)&lt;0,"Error",IFERROR(G165/'N2.3_RIIO3_Risk_And_Volumes'!G39,0))</f>
        <v>0</v>
      </c>
      <c r="AM165" s="172">
        <f>IF(IFERROR(H165/'N2.3_RIIO3_Risk_And_Volumes'!H39,0)&lt;0,"Error",IFERROR(H165/'N2.3_RIIO3_Risk_And_Volumes'!H39,0))</f>
        <v>0</v>
      </c>
      <c r="AN165" s="172">
        <f>IF(IFERROR(I165/'N2.3_RIIO3_Risk_And_Volumes'!I39,0)&lt;0,"Error",IFERROR(I165/'N2.3_RIIO3_Risk_And_Volumes'!I39,0))</f>
        <v>0</v>
      </c>
      <c r="AO165" s="172">
        <f>IF(IFERROR(J165/'N2.3_RIIO3_Risk_And_Volumes'!J39,0)&lt;0,"Error",IFERROR(J165/'N2.3_RIIO3_Risk_And_Volumes'!J39,0))</f>
        <v>0</v>
      </c>
      <c r="AP165" s="172">
        <f>IF(IFERROR(K165/'N2.3_RIIO3_Risk_And_Volumes'!K39,0)&lt;0,"Error",IFERROR(K165/'N2.3_RIIO3_Risk_And_Volumes'!K39,0))</f>
        <v>0</v>
      </c>
      <c r="AQ165" s="172">
        <f>IF(IFERROR(L165/'N2.3_RIIO3_Risk_And_Volumes'!L39,0)&lt;0,"Error",IFERROR(L165/'N2.3_RIIO3_Risk_And_Volumes'!L39,0))</f>
        <v>0</v>
      </c>
      <c r="AR165" s="172">
        <f>IF(IFERROR(M165/'N2.3_RIIO3_Risk_And_Volumes'!M39,0)&lt;0,"Error",IFERROR(M165/'N2.3_RIIO3_Risk_And_Volumes'!M39,0))</f>
        <v>0</v>
      </c>
      <c r="AS165" s="297">
        <f>IF(IFERROR(N165/'N2.3_RIIO3_Risk_And_Volumes'!N39,0)&lt;0,"Error",IFERROR(N165/'N2.3_RIIO3_Risk_And_Volumes'!N39,0))</f>
        <v>0</v>
      </c>
      <c r="AT165" s="296">
        <f>IF(IFERROR('N2.4_RIIO3_Risk_Comp'!O165/'N2.3_RIIO3_Risk_And_Volumes'!O39,0)&lt;0,"Error",IFERROR('N2.4_RIIO3_Risk_Comp'!O165/'N2.3_RIIO3_Risk_And_Volumes'!O39,0))</f>
        <v>0</v>
      </c>
      <c r="AU165" s="172">
        <f>IF(IFERROR('N2.4_RIIO3_Risk_Comp'!P165/'N2.3_RIIO3_Risk_And_Volumes'!P39,0)&lt;0,"Error",IFERROR('N2.4_RIIO3_Risk_Comp'!P165/'N2.3_RIIO3_Risk_And_Volumes'!P39,0))</f>
        <v>0</v>
      </c>
      <c r="AV165" s="172">
        <f>IF(IFERROR('N2.4_RIIO3_Risk_Comp'!Q165/'N2.3_RIIO3_Risk_And_Volumes'!Q39,0)&lt;0,"Error",IFERROR('N2.4_RIIO3_Risk_Comp'!Q165/'N2.3_RIIO3_Risk_And_Volumes'!Q39,0))</f>
        <v>0</v>
      </c>
      <c r="AW165" s="172">
        <f>IF(IFERROR('N2.4_RIIO3_Risk_Comp'!R165/'N2.3_RIIO3_Risk_And_Volumes'!R39,0)&lt;0,"Error",IFERROR('N2.4_RIIO3_Risk_Comp'!R165/'N2.3_RIIO3_Risk_And_Volumes'!R39,0))</f>
        <v>0</v>
      </c>
      <c r="AX165" s="172">
        <f>IF(IFERROR('N2.4_RIIO3_Risk_Comp'!S165/'N2.3_RIIO3_Risk_And_Volumes'!S39,0)&lt;0,"Error",IFERROR('N2.4_RIIO3_Risk_Comp'!S165/'N2.3_RIIO3_Risk_And_Volumes'!S39,0))</f>
        <v>0</v>
      </c>
      <c r="AY165" s="172">
        <f>IF(IFERROR('N2.4_RIIO3_Risk_Comp'!T165/'N2.3_RIIO3_Risk_And_Volumes'!T39,0)&lt;0,"Error",IFERROR('N2.4_RIIO3_Risk_Comp'!T165/'N2.3_RIIO3_Risk_And_Volumes'!T39,0))</f>
        <v>0</v>
      </c>
      <c r="AZ165" s="172">
        <f>IF(IFERROR('N2.4_RIIO3_Risk_Comp'!U165/'N2.3_RIIO3_Risk_And_Volumes'!U39,0)&lt;0,"Error",IFERROR('N2.4_RIIO3_Risk_Comp'!U165/'N2.3_RIIO3_Risk_And_Volumes'!U39,0))</f>
        <v>0</v>
      </c>
      <c r="BA165" s="172">
        <f>IF(IFERROR('N2.4_RIIO3_Risk_Comp'!V165/'N2.3_RIIO3_Risk_And_Volumes'!V39,0)&lt;0,"Error",IFERROR('N2.4_RIIO3_Risk_Comp'!V165/'N2.3_RIIO3_Risk_And_Volumes'!V39,0))</f>
        <v>0</v>
      </c>
      <c r="BB165" s="172">
        <f>IF(IFERROR('N2.4_RIIO3_Risk_Comp'!W165/'N2.3_RIIO3_Risk_And_Volumes'!W39,0)&lt;0,"Error",IFERROR('N2.4_RIIO3_Risk_Comp'!W165/'N2.3_RIIO3_Risk_And_Volumes'!W39,0))</f>
        <v>0</v>
      </c>
      <c r="BC165" s="303">
        <f>IF(IFERROR('N2.4_RIIO3_Risk_Comp'!X165/'N2.3_RIIO3_Risk_And_Volumes'!X39,0)&lt;0,"Error",IFERROR('N2.4_RIIO3_Risk_Comp'!X165/'N2.3_RIIO3_Risk_And_Volumes'!X39,0))</f>
        <v>0</v>
      </c>
      <c r="BD165" s="296">
        <f>IF(IFERROR('N2.4_RIIO3_Risk_Comp'!Y165/'N2.3_RIIO3_Risk_And_Volumes'!AI39,0)&lt;0,"Error",IFERROR('N2.4_RIIO3_Risk_Comp'!Y165/'N2.3_RIIO3_Risk_And_Volumes'!AI39,0))</f>
        <v>0</v>
      </c>
      <c r="BE165" s="172">
        <f>IF(IFERROR('N2.4_RIIO3_Risk_Comp'!Z165/'N2.3_RIIO3_Risk_And_Volumes'!AJ39,0)&lt;0,"Error",IFERROR('N2.4_RIIO3_Risk_Comp'!Z165/'N2.3_RIIO3_Risk_And_Volumes'!AJ39,0))</f>
        <v>0</v>
      </c>
      <c r="BF165" s="172">
        <f>IF(IFERROR('N2.4_RIIO3_Risk_Comp'!AA165/'N2.3_RIIO3_Risk_And_Volumes'!AK39,0)&lt;0,"Error",IFERROR('N2.4_RIIO3_Risk_Comp'!AA165/'N2.3_RIIO3_Risk_And_Volumes'!AK39,0))</f>
        <v>0</v>
      </c>
      <c r="BG165" s="172">
        <f>IF(IFERROR('N2.4_RIIO3_Risk_Comp'!AB165/'N2.3_RIIO3_Risk_And_Volumes'!AL39,0)&lt;0,"Error",IFERROR('N2.4_RIIO3_Risk_Comp'!AB165/'N2.3_RIIO3_Risk_And_Volumes'!AL39,0))</f>
        <v>0</v>
      </c>
      <c r="BH165" s="172">
        <f>IF(IFERROR('N2.4_RIIO3_Risk_Comp'!AC165/'N2.3_RIIO3_Risk_And_Volumes'!AM39,0)&lt;0,"Error",IFERROR('N2.4_RIIO3_Risk_Comp'!AC165/'N2.3_RIIO3_Risk_And_Volumes'!AM39,0))</f>
        <v>0</v>
      </c>
      <c r="BI165" s="172">
        <f>IF(IFERROR('N2.4_RIIO3_Risk_Comp'!AD165/'N2.3_RIIO3_Risk_And_Volumes'!AN39,0)&lt;0,"Error",IFERROR('N2.4_RIIO3_Risk_Comp'!AD165/'N2.3_RIIO3_Risk_And_Volumes'!AN39,0))</f>
        <v>0</v>
      </c>
      <c r="BJ165" s="172">
        <f>IF(IFERROR('N2.4_RIIO3_Risk_Comp'!AE165/'N2.3_RIIO3_Risk_And_Volumes'!AO39,0)&lt;0,"Error",IFERROR('N2.4_RIIO3_Risk_Comp'!AE165/'N2.3_RIIO3_Risk_And_Volumes'!AO39,0))</f>
        <v>0</v>
      </c>
      <c r="BK165" s="172">
        <f>IF(IFERROR('N2.4_RIIO3_Risk_Comp'!AF165/'N2.3_RIIO3_Risk_And_Volumes'!AP39,0)&lt;0,"Error",IFERROR('N2.4_RIIO3_Risk_Comp'!AF165/'N2.3_RIIO3_Risk_And_Volumes'!AP39,0))</f>
        <v>0</v>
      </c>
      <c r="BL165" s="172">
        <f>IF(IFERROR('N2.4_RIIO3_Risk_Comp'!AG165/'N2.3_RIIO3_Risk_And_Volumes'!AQ39,0)&lt;0,"Error",IFERROR('N2.4_RIIO3_Risk_Comp'!AG165/'N2.3_RIIO3_Risk_And_Volumes'!AQ39,0))</f>
        <v>0</v>
      </c>
      <c r="BM165" s="297">
        <f>IF(IFERROR('N2.4_RIIO3_Risk_Comp'!AH165/'N2.3_RIIO3_Risk_And_Volumes'!AR39,0)&lt;0,"Error",IFERROR('N2.4_RIIO3_Risk_Comp'!AH165/'N2.3_RIIO3_Risk_And_Volumes'!AR39,0))</f>
        <v>0</v>
      </c>
      <c r="BO165" s="63">
        <f t="shared" si="23"/>
        <v>0</v>
      </c>
      <c r="BP165" s="63">
        <f t="shared" si="24"/>
        <v>0</v>
      </c>
      <c r="BQ165" s="63">
        <f t="shared" si="25"/>
        <v>0</v>
      </c>
      <c r="BR165" s="63">
        <f>IF(IFERROR(BO165/'N2.3_RIIO3_Risk_And_Volumes'!BN39,0)&lt;0,"Error",IFERROR(BO165/'N2.3_RIIO3_Risk_And_Volumes'!BN39,0))</f>
        <v>0</v>
      </c>
      <c r="BS165" s="63">
        <f>IF(IFERROR('N2.4_RIIO3_Risk_Comp'!BP165/'N2.3_RIIO3_Risk_And_Volumes'!BP39,0)&lt;0,"Error",IFERROR('N2.4_RIIO3_Risk_Comp'!BP165/'N2.3_RIIO3_Risk_And_Volumes'!BP39,0))</f>
        <v>0</v>
      </c>
      <c r="BT165" s="63">
        <f>IF(IFERROR('N2.4_RIIO3_Risk_Comp'!BQ165/'N2.3_RIIO3_Risk_And_Volumes'!BR39,0)&lt;0,"Error",IFERROR('N2.4_RIIO3_Risk_Comp'!BQ165/'N2.3_RIIO3_Risk_And_Volumes'!BR39,0))</f>
        <v>0</v>
      </c>
    </row>
    <row r="166" spans="1:72" hidden="1">
      <c r="A166" t="s">
        <v>973</v>
      </c>
      <c r="B166" s="108" t="s">
        <v>315</v>
      </c>
      <c r="C166" s="144" t="str">
        <f>IF($D$2="ET",VLOOKUP(B166,'N0.7_Lookup_References'!$E$13:$K$71,2,FALSE),IF('N2.1_Network_Risk_Summary'!$C$2="GD",VLOOKUP(B166,'N0.7_Lookup_References'!$E$13:$K$73,4,FALSE),IF($D$2="GT",VLOOKUP(B166,'N0.7_Lookup_References'!$E$13:$K$71,6,FALSE),"")))</f>
        <v>No entry required</v>
      </c>
      <c r="D166" s="53" t="s">
        <v>441</v>
      </c>
      <c r="E166" s="289"/>
      <c r="F166" s="247"/>
      <c r="G166" s="247"/>
      <c r="H166" s="247"/>
      <c r="I166" s="247"/>
      <c r="J166" s="247"/>
      <c r="K166" s="247"/>
      <c r="L166" s="247"/>
      <c r="M166" s="247"/>
      <c r="N166" s="290"/>
      <c r="O166" s="289"/>
      <c r="P166" s="247"/>
      <c r="Q166" s="247"/>
      <c r="R166" s="247"/>
      <c r="S166" s="247"/>
      <c r="T166" s="247"/>
      <c r="U166" s="247"/>
      <c r="V166" s="247"/>
      <c r="W166" s="247"/>
      <c r="X166" s="290"/>
      <c r="Y166" s="289"/>
      <c r="Z166" s="247"/>
      <c r="AA166" s="247"/>
      <c r="AB166" s="247"/>
      <c r="AC166" s="247"/>
      <c r="AD166" s="247"/>
      <c r="AE166" s="247"/>
      <c r="AF166" s="247"/>
      <c r="AG166" s="247"/>
      <c r="AH166" s="290"/>
      <c r="AJ166" s="296">
        <f>IF(IFERROR(E166/'N2.3_RIIO3_Risk_And_Volumes'!E40,0)&lt;0,"Error",IFERROR(E166/'N2.3_RIIO3_Risk_And_Volumes'!E40,0))</f>
        <v>0</v>
      </c>
      <c r="AK166" s="172">
        <f>IF(IFERROR(F166/'N2.3_RIIO3_Risk_And_Volumes'!F40,0)&lt;0,"Error",IFERROR(F166/'N2.3_RIIO3_Risk_And_Volumes'!F40,0))</f>
        <v>0</v>
      </c>
      <c r="AL166" s="172">
        <f>IF(IFERROR(G166/'N2.3_RIIO3_Risk_And_Volumes'!G40,0)&lt;0,"Error",IFERROR(G166/'N2.3_RIIO3_Risk_And_Volumes'!G40,0))</f>
        <v>0</v>
      </c>
      <c r="AM166" s="172">
        <f>IF(IFERROR(H166/'N2.3_RIIO3_Risk_And_Volumes'!H40,0)&lt;0,"Error",IFERROR(H166/'N2.3_RIIO3_Risk_And_Volumes'!H40,0))</f>
        <v>0</v>
      </c>
      <c r="AN166" s="172">
        <f>IF(IFERROR(I166/'N2.3_RIIO3_Risk_And_Volumes'!I40,0)&lt;0,"Error",IFERROR(I166/'N2.3_RIIO3_Risk_And_Volumes'!I40,0))</f>
        <v>0</v>
      </c>
      <c r="AO166" s="172">
        <f>IF(IFERROR(J166/'N2.3_RIIO3_Risk_And_Volumes'!J40,0)&lt;0,"Error",IFERROR(J166/'N2.3_RIIO3_Risk_And_Volumes'!J40,0))</f>
        <v>0</v>
      </c>
      <c r="AP166" s="172">
        <f>IF(IFERROR(K166/'N2.3_RIIO3_Risk_And_Volumes'!K40,0)&lt;0,"Error",IFERROR(K166/'N2.3_RIIO3_Risk_And_Volumes'!K40,0))</f>
        <v>0</v>
      </c>
      <c r="AQ166" s="172">
        <f>IF(IFERROR(L166/'N2.3_RIIO3_Risk_And_Volumes'!L40,0)&lt;0,"Error",IFERROR(L166/'N2.3_RIIO3_Risk_And_Volumes'!L40,0))</f>
        <v>0</v>
      </c>
      <c r="AR166" s="172">
        <f>IF(IFERROR(M166/'N2.3_RIIO3_Risk_And_Volumes'!M40,0)&lt;0,"Error",IFERROR(M166/'N2.3_RIIO3_Risk_And_Volumes'!M40,0))</f>
        <v>0</v>
      </c>
      <c r="AS166" s="297">
        <f>IF(IFERROR(N166/'N2.3_RIIO3_Risk_And_Volumes'!N40,0)&lt;0,"Error",IFERROR(N166/'N2.3_RIIO3_Risk_And_Volumes'!N40,0))</f>
        <v>0</v>
      </c>
      <c r="AT166" s="296">
        <f>IF(IFERROR('N2.4_RIIO3_Risk_Comp'!O166/'N2.3_RIIO3_Risk_And_Volumes'!O40,0)&lt;0,"Error",IFERROR('N2.4_RIIO3_Risk_Comp'!O166/'N2.3_RIIO3_Risk_And_Volumes'!O40,0))</f>
        <v>0</v>
      </c>
      <c r="AU166" s="172">
        <f>IF(IFERROR('N2.4_RIIO3_Risk_Comp'!P166/'N2.3_RIIO3_Risk_And_Volumes'!P40,0)&lt;0,"Error",IFERROR('N2.4_RIIO3_Risk_Comp'!P166/'N2.3_RIIO3_Risk_And_Volumes'!P40,0))</f>
        <v>0</v>
      </c>
      <c r="AV166" s="172">
        <f>IF(IFERROR('N2.4_RIIO3_Risk_Comp'!Q166/'N2.3_RIIO3_Risk_And_Volumes'!Q40,0)&lt;0,"Error",IFERROR('N2.4_RIIO3_Risk_Comp'!Q166/'N2.3_RIIO3_Risk_And_Volumes'!Q40,0))</f>
        <v>0</v>
      </c>
      <c r="AW166" s="172">
        <f>IF(IFERROR('N2.4_RIIO3_Risk_Comp'!R166/'N2.3_RIIO3_Risk_And_Volumes'!R40,0)&lt;0,"Error",IFERROR('N2.4_RIIO3_Risk_Comp'!R166/'N2.3_RIIO3_Risk_And_Volumes'!R40,0))</f>
        <v>0</v>
      </c>
      <c r="AX166" s="172">
        <f>IF(IFERROR('N2.4_RIIO3_Risk_Comp'!S166/'N2.3_RIIO3_Risk_And_Volumes'!S40,0)&lt;0,"Error",IFERROR('N2.4_RIIO3_Risk_Comp'!S166/'N2.3_RIIO3_Risk_And_Volumes'!S40,0))</f>
        <v>0</v>
      </c>
      <c r="AY166" s="172">
        <f>IF(IFERROR('N2.4_RIIO3_Risk_Comp'!T166/'N2.3_RIIO3_Risk_And_Volumes'!T40,0)&lt;0,"Error",IFERROR('N2.4_RIIO3_Risk_Comp'!T166/'N2.3_RIIO3_Risk_And_Volumes'!T40,0))</f>
        <v>0</v>
      </c>
      <c r="AZ166" s="172">
        <f>IF(IFERROR('N2.4_RIIO3_Risk_Comp'!U166/'N2.3_RIIO3_Risk_And_Volumes'!U40,0)&lt;0,"Error",IFERROR('N2.4_RIIO3_Risk_Comp'!U166/'N2.3_RIIO3_Risk_And_Volumes'!U40,0))</f>
        <v>0</v>
      </c>
      <c r="BA166" s="172">
        <f>IF(IFERROR('N2.4_RIIO3_Risk_Comp'!V166/'N2.3_RIIO3_Risk_And_Volumes'!V40,0)&lt;0,"Error",IFERROR('N2.4_RIIO3_Risk_Comp'!V166/'N2.3_RIIO3_Risk_And_Volumes'!V40,0))</f>
        <v>0</v>
      </c>
      <c r="BB166" s="172">
        <f>IF(IFERROR('N2.4_RIIO3_Risk_Comp'!W166/'N2.3_RIIO3_Risk_And_Volumes'!W40,0)&lt;0,"Error",IFERROR('N2.4_RIIO3_Risk_Comp'!W166/'N2.3_RIIO3_Risk_And_Volumes'!W40,0))</f>
        <v>0</v>
      </c>
      <c r="BC166" s="303">
        <f>IF(IFERROR('N2.4_RIIO3_Risk_Comp'!X166/'N2.3_RIIO3_Risk_And_Volumes'!X40,0)&lt;0,"Error",IFERROR('N2.4_RIIO3_Risk_Comp'!X166/'N2.3_RIIO3_Risk_And_Volumes'!X40,0))</f>
        <v>0</v>
      </c>
      <c r="BD166" s="296">
        <f>IF(IFERROR('N2.4_RIIO3_Risk_Comp'!Y166/'N2.3_RIIO3_Risk_And_Volumes'!AI40,0)&lt;0,"Error",IFERROR('N2.4_RIIO3_Risk_Comp'!Y166/'N2.3_RIIO3_Risk_And_Volumes'!AI40,0))</f>
        <v>0</v>
      </c>
      <c r="BE166" s="172">
        <f>IF(IFERROR('N2.4_RIIO3_Risk_Comp'!Z166/'N2.3_RIIO3_Risk_And_Volumes'!AJ40,0)&lt;0,"Error",IFERROR('N2.4_RIIO3_Risk_Comp'!Z166/'N2.3_RIIO3_Risk_And_Volumes'!AJ40,0))</f>
        <v>0</v>
      </c>
      <c r="BF166" s="172">
        <f>IF(IFERROR('N2.4_RIIO3_Risk_Comp'!AA166/'N2.3_RIIO3_Risk_And_Volumes'!AK40,0)&lt;0,"Error",IFERROR('N2.4_RIIO3_Risk_Comp'!AA166/'N2.3_RIIO3_Risk_And_Volumes'!AK40,0))</f>
        <v>0</v>
      </c>
      <c r="BG166" s="172">
        <f>IF(IFERROR('N2.4_RIIO3_Risk_Comp'!AB166/'N2.3_RIIO3_Risk_And_Volumes'!AL40,0)&lt;0,"Error",IFERROR('N2.4_RIIO3_Risk_Comp'!AB166/'N2.3_RIIO3_Risk_And_Volumes'!AL40,0))</f>
        <v>0</v>
      </c>
      <c r="BH166" s="172">
        <f>IF(IFERROR('N2.4_RIIO3_Risk_Comp'!AC166/'N2.3_RIIO3_Risk_And_Volumes'!AM40,0)&lt;0,"Error",IFERROR('N2.4_RIIO3_Risk_Comp'!AC166/'N2.3_RIIO3_Risk_And_Volumes'!AM40,0))</f>
        <v>0</v>
      </c>
      <c r="BI166" s="172">
        <f>IF(IFERROR('N2.4_RIIO3_Risk_Comp'!AD166/'N2.3_RIIO3_Risk_And_Volumes'!AN40,0)&lt;0,"Error",IFERROR('N2.4_RIIO3_Risk_Comp'!AD166/'N2.3_RIIO3_Risk_And_Volumes'!AN40,0))</f>
        <v>0</v>
      </c>
      <c r="BJ166" s="172">
        <f>IF(IFERROR('N2.4_RIIO3_Risk_Comp'!AE166/'N2.3_RIIO3_Risk_And_Volumes'!AO40,0)&lt;0,"Error",IFERROR('N2.4_RIIO3_Risk_Comp'!AE166/'N2.3_RIIO3_Risk_And_Volumes'!AO40,0))</f>
        <v>0</v>
      </c>
      <c r="BK166" s="172">
        <f>IF(IFERROR('N2.4_RIIO3_Risk_Comp'!AF166/'N2.3_RIIO3_Risk_And_Volumes'!AP40,0)&lt;0,"Error",IFERROR('N2.4_RIIO3_Risk_Comp'!AF166/'N2.3_RIIO3_Risk_And_Volumes'!AP40,0))</f>
        <v>0</v>
      </c>
      <c r="BL166" s="172">
        <f>IF(IFERROR('N2.4_RIIO3_Risk_Comp'!AG166/'N2.3_RIIO3_Risk_And_Volumes'!AQ40,0)&lt;0,"Error",IFERROR('N2.4_RIIO3_Risk_Comp'!AG166/'N2.3_RIIO3_Risk_And_Volumes'!AQ40,0))</f>
        <v>0</v>
      </c>
      <c r="BM166" s="297">
        <f>IF(IFERROR('N2.4_RIIO3_Risk_Comp'!AH166/'N2.3_RIIO3_Risk_And_Volumes'!AR40,0)&lt;0,"Error",IFERROR('N2.4_RIIO3_Risk_Comp'!AH166/'N2.3_RIIO3_Risk_And_Volumes'!AR40,0))</f>
        <v>0</v>
      </c>
      <c r="BO166" s="63">
        <f t="shared" si="23"/>
        <v>0</v>
      </c>
      <c r="BP166" s="63">
        <f t="shared" si="24"/>
        <v>0</v>
      </c>
      <c r="BQ166" s="63">
        <f t="shared" si="25"/>
        <v>0</v>
      </c>
      <c r="BR166" s="63">
        <f>IF(IFERROR(BO166/'N2.3_RIIO3_Risk_And_Volumes'!BN40,0)&lt;0,"Error",IFERROR(BO166/'N2.3_RIIO3_Risk_And_Volumes'!BN40,0))</f>
        <v>0</v>
      </c>
      <c r="BS166" s="63">
        <f>IF(IFERROR('N2.4_RIIO3_Risk_Comp'!BP166/'N2.3_RIIO3_Risk_And_Volumes'!BP40,0)&lt;0,"Error",IFERROR('N2.4_RIIO3_Risk_Comp'!BP166/'N2.3_RIIO3_Risk_And_Volumes'!BP40,0))</f>
        <v>0</v>
      </c>
      <c r="BT166" s="63">
        <f>IF(IFERROR('N2.4_RIIO3_Risk_Comp'!BQ166/'N2.3_RIIO3_Risk_And_Volumes'!BR40,0)&lt;0,"Error",IFERROR('N2.4_RIIO3_Risk_Comp'!BQ166/'N2.3_RIIO3_Risk_And_Volumes'!BR40,0))</f>
        <v>0</v>
      </c>
    </row>
    <row r="167" spans="1:72" hidden="1">
      <c r="A167" t="s">
        <v>973</v>
      </c>
      <c r="B167" s="108" t="s">
        <v>318</v>
      </c>
      <c r="C167" s="144" t="str">
        <f>IF($D$2="ET",VLOOKUP(B167,'N0.7_Lookup_References'!$E$13:$K$71,2,FALSE),IF('N2.1_Network_Risk_Summary'!$C$2="GD",VLOOKUP(B167,'N0.7_Lookup_References'!$E$13:$K$73,4,FALSE),IF($D$2="GT",VLOOKUP(B167,'N0.7_Lookup_References'!$E$13:$K$71,6,FALSE),"")))</f>
        <v>No entry required</v>
      </c>
      <c r="D167" s="53" t="s">
        <v>441</v>
      </c>
      <c r="E167" s="289"/>
      <c r="F167" s="247"/>
      <c r="G167" s="247"/>
      <c r="H167" s="247"/>
      <c r="I167" s="247"/>
      <c r="J167" s="247"/>
      <c r="K167" s="247"/>
      <c r="L167" s="247"/>
      <c r="M167" s="247"/>
      <c r="N167" s="290"/>
      <c r="O167" s="289"/>
      <c r="P167" s="247"/>
      <c r="Q167" s="247"/>
      <c r="R167" s="247"/>
      <c r="S167" s="247"/>
      <c r="T167" s="247"/>
      <c r="U167" s="247"/>
      <c r="V167" s="247"/>
      <c r="W167" s="247"/>
      <c r="X167" s="290"/>
      <c r="Y167" s="289"/>
      <c r="Z167" s="247"/>
      <c r="AA167" s="247"/>
      <c r="AB167" s="247"/>
      <c r="AC167" s="247"/>
      <c r="AD167" s="247"/>
      <c r="AE167" s="247"/>
      <c r="AF167" s="247"/>
      <c r="AG167" s="247"/>
      <c r="AH167" s="290"/>
      <c r="AJ167" s="296">
        <f>IF(IFERROR(E167/'N2.3_RIIO3_Risk_And_Volumes'!E41,0)&lt;0,"Error",IFERROR(E167/'N2.3_RIIO3_Risk_And_Volumes'!E41,0))</f>
        <v>0</v>
      </c>
      <c r="AK167" s="172">
        <f>IF(IFERROR(F167/'N2.3_RIIO3_Risk_And_Volumes'!F41,0)&lt;0,"Error",IFERROR(F167/'N2.3_RIIO3_Risk_And_Volumes'!F41,0))</f>
        <v>0</v>
      </c>
      <c r="AL167" s="172">
        <f>IF(IFERROR(G167/'N2.3_RIIO3_Risk_And_Volumes'!G41,0)&lt;0,"Error",IFERROR(G167/'N2.3_RIIO3_Risk_And_Volumes'!G41,0))</f>
        <v>0</v>
      </c>
      <c r="AM167" s="172">
        <f>IF(IFERROR(H167/'N2.3_RIIO3_Risk_And_Volumes'!H41,0)&lt;0,"Error",IFERROR(H167/'N2.3_RIIO3_Risk_And_Volumes'!H41,0))</f>
        <v>0</v>
      </c>
      <c r="AN167" s="172">
        <f>IF(IFERROR(I167/'N2.3_RIIO3_Risk_And_Volumes'!I41,0)&lt;0,"Error",IFERROR(I167/'N2.3_RIIO3_Risk_And_Volumes'!I41,0))</f>
        <v>0</v>
      </c>
      <c r="AO167" s="172">
        <f>IF(IFERROR(J167/'N2.3_RIIO3_Risk_And_Volumes'!J41,0)&lt;0,"Error",IFERROR(J167/'N2.3_RIIO3_Risk_And_Volumes'!J41,0))</f>
        <v>0</v>
      </c>
      <c r="AP167" s="172">
        <f>IF(IFERROR(K167/'N2.3_RIIO3_Risk_And_Volumes'!K41,0)&lt;0,"Error",IFERROR(K167/'N2.3_RIIO3_Risk_And_Volumes'!K41,0))</f>
        <v>0</v>
      </c>
      <c r="AQ167" s="172">
        <f>IF(IFERROR(L167/'N2.3_RIIO3_Risk_And_Volumes'!L41,0)&lt;0,"Error",IFERROR(L167/'N2.3_RIIO3_Risk_And_Volumes'!L41,0))</f>
        <v>0</v>
      </c>
      <c r="AR167" s="172">
        <f>IF(IFERROR(M167/'N2.3_RIIO3_Risk_And_Volumes'!M41,0)&lt;0,"Error",IFERROR(M167/'N2.3_RIIO3_Risk_And_Volumes'!M41,0))</f>
        <v>0</v>
      </c>
      <c r="AS167" s="297">
        <f>IF(IFERROR(N167/'N2.3_RIIO3_Risk_And_Volumes'!N41,0)&lt;0,"Error",IFERROR(N167/'N2.3_RIIO3_Risk_And_Volumes'!N41,0))</f>
        <v>0</v>
      </c>
      <c r="AT167" s="296">
        <f>IF(IFERROR('N2.4_RIIO3_Risk_Comp'!O167/'N2.3_RIIO3_Risk_And_Volumes'!O41,0)&lt;0,"Error",IFERROR('N2.4_RIIO3_Risk_Comp'!O167/'N2.3_RIIO3_Risk_And_Volumes'!O41,0))</f>
        <v>0</v>
      </c>
      <c r="AU167" s="172">
        <f>IF(IFERROR('N2.4_RIIO3_Risk_Comp'!P167/'N2.3_RIIO3_Risk_And_Volumes'!P41,0)&lt;0,"Error",IFERROR('N2.4_RIIO3_Risk_Comp'!P167/'N2.3_RIIO3_Risk_And_Volumes'!P41,0))</f>
        <v>0</v>
      </c>
      <c r="AV167" s="172">
        <f>IF(IFERROR('N2.4_RIIO3_Risk_Comp'!Q167/'N2.3_RIIO3_Risk_And_Volumes'!Q41,0)&lt;0,"Error",IFERROR('N2.4_RIIO3_Risk_Comp'!Q167/'N2.3_RIIO3_Risk_And_Volumes'!Q41,0))</f>
        <v>0</v>
      </c>
      <c r="AW167" s="172">
        <f>IF(IFERROR('N2.4_RIIO3_Risk_Comp'!R167/'N2.3_RIIO3_Risk_And_Volumes'!R41,0)&lt;0,"Error",IFERROR('N2.4_RIIO3_Risk_Comp'!R167/'N2.3_RIIO3_Risk_And_Volumes'!R41,0))</f>
        <v>0</v>
      </c>
      <c r="AX167" s="172">
        <f>IF(IFERROR('N2.4_RIIO3_Risk_Comp'!S167/'N2.3_RIIO3_Risk_And_Volumes'!S41,0)&lt;0,"Error",IFERROR('N2.4_RIIO3_Risk_Comp'!S167/'N2.3_RIIO3_Risk_And_Volumes'!S41,0))</f>
        <v>0</v>
      </c>
      <c r="AY167" s="172">
        <f>IF(IFERROR('N2.4_RIIO3_Risk_Comp'!T167/'N2.3_RIIO3_Risk_And_Volumes'!T41,0)&lt;0,"Error",IFERROR('N2.4_RIIO3_Risk_Comp'!T167/'N2.3_RIIO3_Risk_And_Volumes'!T41,0))</f>
        <v>0</v>
      </c>
      <c r="AZ167" s="172">
        <f>IF(IFERROR('N2.4_RIIO3_Risk_Comp'!U167/'N2.3_RIIO3_Risk_And_Volumes'!U41,0)&lt;0,"Error",IFERROR('N2.4_RIIO3_Risk_Comp'!U167/'N2.3_RIIO3_Risk_And_Volumes'!U41,0))</f>
        <v>0</v>
      </c>
      <c r="BA167" s="172">
        <f>IF(IFERROR('N2.4_RIIO3_Risk_Comp'!V167/'N2.3_RIIO3_Risk_And_Volumes'!V41,0)&lt;0,"Error",IFERROR('N2.4_RIIO3_Risk_Comp'!V167/'N2.3_RIIO3_Risk_And_Volumes'!V41,0))</f>
        <v>0</v>
      </c>
      <c r="BB167" s="172">
        <f>IF(IFERROR('N2.4_RIIO3_Risk_Comp'!W167/'N2.3_RIIO3_Risk_And_Volumes'!W41,0)&lt;0,"Error",IFERROR('N2.4_RIIO3_Risk_Comp'!W167/'N2.3_RIIO3_Risk_And_Volumes'!W41,0))</f>
        <v>0</v>
      </c>
      <c r="BC167" s="303">
        <f>IF(IFERROR('N2.4_RIIO3_Risk_Comp'!X167/'N2.3_RIIO3_Risk_And_Volumes'!X41,0)&lt;0,"Error",IFERROR('N2.4_RIIO3_Risk_Comp'!X167/'N2.3_RIIO3_Risk_And_Volumes'!X41,0))</f>
        <v>0</v>
      </c>
      <c r="BD167" s="296">
        <f>IF(IFERROR('N2.4_RIIO3_Risk_Comp'!Y167/'N2.3_RIIO3_Risk_And_Volumes'!AI41,0)&lt;0,"Error",IFERROR('N2.4_RIIO3_Risk_Comp'!Y167/'N2.3_RIIO3_Risk_And_Volumes'!AI41,0))</f>
        <v>0</v>
      </c>
      <c r="BE167" s="172">
        <f>IF(IFERROR('N2.4_RIIO3_Risk_Comp'!Z167/'N2.3_RIIO3_Risk_And_Volumes'!AJ41,0)&lt;0,"Error",IFERROR('N2.4_RIIO3_Risk_Comp'!Z167/'N2.3_RIIO3_Risk_And_Volumes'!AJ41,0))</f>
        <v>0</v>
      </c>
      <c r="BF167" s="172">
        <f>IF(IFERROR('N2.4_RIIO3_Risk_Comp'!AA167/'N2.3_RIIO3_Risk_And_Volumes'!AK41,0)&lt;0,"Error",IFERROR('N2.4_RIIO3_Risk_Comp'!AA167/'N2.3_RIIO3_Risk_And_Volumes'!AK41,0))</f>
        <v>0</v>
      </c>
      <c r="BG167" s="172">
        <f>IF(IFERROR('N2.4_RIIO3_Risk_Comp'!AB167/'N2.3_RIIO3_Risk_And_Volumes'!AL41,0)&lt;0,"Error",IFERROR('N2.4_RIIO3_Risk_Comp'!AB167/'N2.3_RIIO3_Risk_And_Volumes'!AL41,0))</f>
        <v>0</v>
      </c>
      <c r="BH167" s="172">
        <f>IF(IFERROR('N2.4_RIIO3_Risk_Comp'!AC167/'N2.3_RIIO3_Risk_And_Volumes'!AM41,0)&lt;0,"Error",IFERROR('N2.4_RIIO3_Risk_Comp'!AC167/'N2.3_RIIO3_Risk_And_Volumes'!AM41,0))</f>
        <v>0</v>
      </c>
      <c r="BI167" s="172">
        <f>IF(IFERROR('N2.4_RIIO3_Risk_Comp'!AD167/'N2.3_RIIO3_Risk_And_Volumes'!AN41,0)&lt;0,"Error",IFERROR('N2.4_RIIO3_Risk_Comp'!AD167/'N2.3_RIIO3_Risk_And_Volumes'!AN41,0))</f>
        <v>0</v>
      </c>
      <c r="BJ167" s="172">
        <f>IF(IFERROR('N2.4_RIIO3_Risk_Comp'!AE167/'N2.3_RIIO3_Risk_And_Volumes'!AO41,0)&lt;0,"Error",IFERROR('N2.4_RIIO3_Risk_Comp'!AE167/'N2.3_RIIO3_Risk_And_Volumes'!AO41,0))</f>
        <v>0</v>
      </c>
      <c r="BK167" s="172">
        <f>IF(IFERROR('N2.4_RIIO3_Risk_Comp'!AF167/'N2.3_RIIO3_Risk_And_Volumes'!AP41,0)&lt;0,"Error",IFERROR('N2.4_RIIO3_Risk_Comp'!AF167/'N2.3_RIIO3_Risk_And_Volumes'!AP41,0))</f>
        <v>0</v>
      </c>
      <c r="BL167" s="172">
        <f>IF(IFERROR('N2.4_RIIO3_Risk_Comp'!AG167/'N2.3_RIIO3_Risk_And_Volumes'!AQ41,0)&lt;0,"Error",IFERROR('N2.4_RIIO3_Risk_Comp'!AG167/'N2.3_RIIO3_Risk_And_Volumes'!AQ41,0))</f>
        <v>0</v>
      </c>
      <c r="BM167" s="297">
        <f>IF(IFERROR('N2.4_RIIO3_Risk_Comp'!AH167/'N2.3_RIIO3_Risk_And_Volumes'!AR41,0)&lt;0,"Error",IFERROR('N2.4_RIIO3_Risk_Comp'!AH167/'N2.3_RIIO3_Risk_And_Volumes'!AR41,0))</f>
        <v>0</v>
      </c>
      <c r="BO167" s="63">
        <f t="shared" si="23"/>
        <v>0</v>
      </c>
      <c r="BP167" s="63">
        <f t="shared" si="24"/>
        <v>0</v>
      </c>
      <c r="BQ167" s="63">
        <f t="shared" si="25"/>
        <v>0</v>
      </c>
      <c r="BR167" s="63">
        <f>IF(IFERROR(BO167/'N2.3_RIIO3_Risk_And_Volumes'!BN41,0)&lt;0,"Error",IFERROR(BO167/'N2.3_RIIO3_Risk_And_Volumes'!BN41,0))</f>
        <v>0</v>
      </c>
      <c r="BS167" s="63">
        <f>IF(IFERROR('N2.4_RIIO3_Risk_Comp'!BP167/'N2.3_RIIO3_Risk_And_Volumes'!BP41,0)&lt;0,"Error",IFERROR('N2.4_RIIO3_Risk_Comp'!BP167/'N2.3_RIIO3_Risk_And_Volumes'!BP41,0))</f>
        <v>0</v>
      </c>
      <c r="BT167" s="63">
        <f>IF(IFERROR('N2.4_RIIO3_Risk_Comp'!BQ167/'N2.3_RIIO3_Risk_And_Volumes'!BR41,0)&lt;0,"Error",IFERROR('N2.4_RIIO3_Risk_Comp'!BQ167/'N2.3_RIIO3_Risk_And_Volumes'!BR41,0))</f>
        <v>0</v>
      </c>
    </row>
    <row r="168" spans="1:72" hidden="1">
      <c r="A168" t="s">
        <v>973</v>
      </c>
      <c r="B168" s="108" t="s">
        <v>321</v>
      </c>
      <c r="C168" s="144" t="str">
        <f>IF($D$2="ET",VLOOKUP(B168,'N0.7_Lookup_References'!$E$13:$K$71,2,FALSE),IF('N2.1_Network_Risk_Summary'!$C$2="GD",VLOOKUP(B168,'N0.7_Lookup_References'!$E$13:$K$73,4,FALSE),IF($D$2="GT",VLOOKUP(B168,'N0.7_Lookup_References'!$E$13:$K$71,6,FALSE),"")))</f>
        <v>No entry required</v>
      </c>
      <c r="D168" s="53" t="s">
        <v>441</v>
      </c>
      <c r="E168" s="289"/>
      <c r="F168" s="247"/>
      <c r="G168" s="247"/>
      <c r="H168" s="247"/>
      <c r="I168" s="247"/>
      <c r="J168" s="247"/>
      <c r="K168" s="247"/>
      <c r="L168" s="247"/>
      <c r="M168" s="247"/>
      <c r="N168" s="290"/>
      <c r="O168" s="289"/>
      <c r="P168" s="247"/>
      <c r="Q168" s="247"/>
      <c r="R168" s="247"/>
      <c r="S168" s="247"/>
      <c r="T168" s="247"/>
      <c r="U168" s="247"/>
      <c r="V168" s="247"/>
      <c r="W168" s="247"/>
      <c r="X168" s="290"/>
      <c r="Y168" s="289"/>
      <c r="Z168" s="247"/>
      <c r="AA168" s="247"/>
      <c r="AB168" s="247"/>
      <c r="AC168" s="247"/>
      <c r="AD168" s="247"/>
      <c r="AE168" s="247"/>
      <c r="AF168" s="247"/>
      <c r="AG168" s="247"/>
      <c r="AH168" s="290"/>
      <c r="AJ168" s="296">
        <f>IF(IFERROR(E168/'N2.3_RIIO3_Risk_And_Volumes'!E42,0)&lt;0,"Error",IFERROR(E168/'N2.3_RIIO3_Risk_And_Volumes'!E42,0))</f>
        <v>0</v>
      </c>
      <c r="AK168" s="172">
        <f>IF(IFERROR(F168/'N2.3_RIIO3_Risk_And_Volumes'!F42,0)&lt;0,"Error",IFERROR(F168/'N2.3_RIIO3_Risk_And_Volumes'!F42,0))</f>
        <v>0</v>
      </c>
      <c r="AL168" s="172">
        <f>IF(IFERROR(G168/'N2.3_RIIO3_Risk_And_Volumes'!G42,0)&lt;0,"Error",IFERROR(G168/'N2.3_RIIO3_Risk_And_Volumes'!G42,0))</f>
        <v>0</v>
      </c>
      <c r="AM168" s="172">
        <f>IF(IFERROR(H168/'N2.3_RIIO3_Risk_And_Volumes'!H42,0)&lt;0,"Error",IFERROR(H168/'N2.3_RIIO3_Risk_And_Volumes'!H42,0))</f>
        <v>0</v>
      </c>
      <c r="AN168" s="172">
        <f>IF(IFERROR(I168/'N2.3_RIIO3_Risk_And_Volumes'!I42,0)&lt;0,"Error",IFERROR(I168/'N2.3_RIIO3_Risk_And_Volumes'!I42,0))</f>
        <v>0</v>
      </c>
      <c r="AO168" s="172">
        <f>IF(IFERROR(J168/'N2.3_RIIO3_Risk_And_Volumes'!J42,0)&lt;0,"Error",IFERROR(J168/'N2.3_RIIO3_Risk_And_Volumes'!J42,0))</f>
        <v>0</v>
      </c>
      <c r="AP168" s="172">
        <f>IF(IFERROR(K168/'N2.3_RIIO3_Risk_And_Volumes'!K42,0)&lt;0,"Error",IFERROR(K168/'N2.3_RIIO3_Risk_And_Volumes'!K42,0))</f>
        <v>0</v>
      </c>
      <c r="AQ168" s="172">
        <f>IF(IFERROR(L168/'N2.3_RIIO3_Risk_And_Volumes'!L42,0)&lt;0,"Error",IFERROR(L168/'N2.3_RIIO3_Risk_And_Volumes'!L42,0))</f>
        <v>0</v>
      </c>
      <c r="AR168" s="172">
        <f>IF(IFERROR(M168/'N2.3_RIIO3_Risk_And_Volumes'!M42,0)&lt;0,"Error",IFERROR(M168/'N2.3_RIIO3_Risk_And_Volumes'!M42,0))</f>
        <v>0</v>
      </c>
      <c r="AS168" s="297">
        <f>IF(IFERROR(N168/'N2.3_RIIO3_Risk_And_Volumes'!N42,0)&lt;0,"Error",IFERROR(N168/'N2.3_RIIO3_Risk_And_Volumes'!N42,0))</f>
        <v>0</v>
      </c>
      <c r="AT168" s="296">
        <f>IF(IFERROR('N2.4_RIIO3_Risk_Comp'!O168/'N2.3_RIIO3_Risk_And_Volumes'!O42,0)&lt;0,"Error",IFERROR('N2.4_RIIO3_Risk_Comp'!O168/'N2.3_RIIO3_Risk_And_Volumes'!O42,0))</f>
        <v>0</v>
      </c>
      <c r="AU168" s="172">
        <f>IF(IFERROR('N2.4_RIIO3_Risk_Comp'!P168/'N2.3_RIIO3_Risk_And_Volumes'!P42,0)&lt;0,"Error",IFERROR('N2.4_RIIO3_Risk_Comp'!P168/'N2.3_RIIO3_Risk_And_Volumes'!P42,0))</f>
        <v>0</v>
      </c>
      <c r="AV168" s="172">
        <f>IF(IFERROR('N2.4_RIIO3_Risk_Comp'!Q168/'N2.3_RIIO3_Risk_And_Volumes'!Q42,0)&lt;0,"Error",IFERROR('N2.4_RIIO3_Risk_Comp'!Q168/'N2.3_RIIO3_Risk_And_Volumes'!Q42,0))</f>
        <v>0</v>
      </c>
      <c r="AW168" s="172">
        <f>IF(IFERROR('N2.4_RIIO3_Risk_Comp'!R168/'N2.3_RIIO3_Risk_And_Volumes'!R42,0)&lt;0,"Error",IFERROR('N2.4_RIIO3_Risk_Comp'!R168/'N2.3_RIIO3_Risk_And_Volumes'!R42,0))</f>
        <v>0</v>
      </c>
      <c r="AX168" s="172">
        <f>IF(IFERROR('N2.4_RIIO3_Risk_Comp'!S168/'N2.3_RIIO3_Risk_And_Volumes'!S42,0)&lt;0,"Error",IFERROR('N2.4_RIIO3_Risk_Comp'!S168/'N2.3_RIIO3_Risk_And_Volumes'!S42,0))</f>
        <v>0</v>
      </c>
      <c r="AY168" s="172">
        <f>IF(IFERROR('N2.4_RIIO3_Risk_Comp'!T168/'N2.3_RIIO3_Risk_And_Volumes'!T42,0)&lt;0,"Error",IFERROR('N2.4_RIIO3_Risk_Comp'!T168/'N2.3_RIIO3_Risk_And_Volumes'!T42,0))</f>
        <v>0</v>
      </c>
      <c r="AZ168" s="172">
        <f>IF(IFERROR('N2.4_RIIO3_Risk_Comp'!U168/'N2.3_RIIO3_Risk_And_Volumes'!U42,0)&lt;0,"Error",IFERROR('N2.4_RIIO3_Risk_Comp'!U168/'N2.3_RIIO3_Risk_And_Volumes'!U42,0))</f>
        <v>0</v>
      </c>
      <c r="BA168" s="172">
        <f>IF(IFERROR('N2.4_RIIO3_Risk_Comp'!V168/'N2.3_RIIO3_Risk_And_Volumes'!V42,0)&lt;0,"Error",IFERROR('N2.4_RIIO3_Risk_Comp'!V168/'N2.3_RIIO3_Risk_And_Volumes'!V42,0))</f>
        <v>0</v>
      </c>
      <c r="BB168" s="172">
        <f>IF(IFERROR('N2.4_RIIO3_Risk_Comp'!W168/'N2.3_RIIO3_Risk_And_Volumes'!W42,0)&lt;0,"Error",IFERROR('N2.4_RIIO3_Risk_Comp'!W168/'N2.3_RIIO3_Risk_And_Volumes'!W42,0))</f>
        <v>0</v>
      </c>
      <c r="BC168" s="303">
        <f>IF(IFERROR('N2.4_RIIO3_Risk_Comp'!X168/'N2.3_RIIO3_Risk_And_Volumes'!X42,0)&lt;0,"Error",IFERROR('N2.4_RIIO3_Risk_Comp'!X168/'N2.3_RIIO3_Risk_And_Volumes'!X42,0))</f>
        <v>0</v>
      </c>
      <c r="BD168" s="296">
        <f>IF(IFERROR('N2.4_RIIO3_Risk_Comp'!Y168/'N2.3_RIIO3_Risk_And_Volumes'!AI42,0)&lt;0,"Error",IFERROR('N2.4_RIIO3_Risk_Comp'!Y168/'N2.3_RIIO3_Risk_And_Volumes'!AI42,0))</f>
        <v>0</v>
      </c>
      <c r="BE168" s="172">
        <f>IF(IFERROR('N2.4_RIIO3_Risk_Comp'!Z168/'N2.3_RIIO3_Risk_And_Volumes'!AJ42,0)&lt;0,"Error",IFERROR('N2.4_RIIO3_Risk_Comp'!Z168/'N2.3_RIIO3_Risk_And_Volumes'!AJ42,0))</f>
        <v>0</v>
      </c>
      <c r="BF168" s="172">
        <f>IF(IFERROR('N2.4_RIIO3_Risk_Comp'!AA168/'N2.3_RIIO3_Risk_And_Volumes'!AK42,0)&lt;0,"Error",IFERROR('N2.4_RIIO3_Risk_Comp'!AA168/'N2.3_RIIO3_Risk_And_Volumes'!AK42,0))</f>
        <v>0</v>
      </c>
      <c r="BG168" s="172">
        <f>IF(IFERROR('N2.4_RIIO3_Risk_Comp'!AB168/'N2.3_RIIO3_Risk_And_Volumes'!AL42,0)&lt;0,"Error",IFERROR('N2.4_RIIO3_Risk_Comp'!AB168/'N2.3_RIIO3_Risk_And_Volumes'!AL42,0))</f>
        <v>0</v>
      </c>
      <c r="BH168" s="172">
        <f>IF(IFERROR('N2.4_RIIO3_Risk_Comp'!AC168/'N2.3_RIIO3_Risk_And_Volumes'!AM42,0)&lt;0,"Error",IFERROR('N2.4_RIIO3_Risk_Comp'!AC168/'N2.3_RIIO3_Risk_And_Volumes'!AM42,0))</f>
        <v>0</v>
      </c>
      <c r="BI168" s="172">
        <f>IF(IFERROR('N2.4_RIIO3_Risk_Comp'!AD168/'N2.3_RIIO3_Risk_And_Volumes'!AN42,0)&lt;0,"Error",IFERROR('N2.4_RIIO3_Risk_Comp'!AD168/'N2.3_RIIO3_Risk_And_Volumes'!AN42,0))</f>
        <v>0</v>
      </c>
      <c r="BJ168" s="172">
        <f>IF(IFERROR('N2.4_RIIO3_Risk_Comp'!AE168/'N2.3_RIIO3_Risk_And_Volumes'!AO42,0)&lt;0,"Error",IFERROR('N2.4_RIIO3_Risk_Comp'!AE168/'N2.3_RIIO3_Risk_And_Volumes'!AO42,0))</f>
        <v>0</v>
      </c>
      <c r="BK168" s="172">
        <f>IF(IFERROR('N2.4_RIIO3_Risk_Comp'!AF168/'N2.3_RIIO3_Risk_And_Volumes'!AP42,0)&lt;0,"Error",IFERROR('N2.4_RIIO3_Risk_Comp'!AF168/'N2.3_RIIO3_Risk_And_Volumes'!AP42,0))</f>
        <v>0</v>
      </c>
      <c r="BL168" s="172">
        <f>IF(IFERROR('N2.4_RIIO3_Risk_Comp'!AG168/'N2.3_RIIO3_Risk_And_Volumes'!AQ42,0)&lt;0,"Error",IFERROR('N2.4_RIIO3_Risk_Comp'!AG168/'N2.3_RIIO3_Risk_And_Volumes'!AQ42,0))</f>
        <v>0</v>
      </c>
      <c r="BM168" s="297">
        <f>IF(IFERROR('N2.4_RIIO3_Risk_Comp'!AH168/'N2.3_RIIO3_Risk_And_Volumes'!AR42,0)&lt;0,"Error",IFERROR('N2.4_RIIO3_Risk_Comp'!AH168/'N2.3_RIIO3_Risk_And_Volumes'!AR42,0))</f>
        <v>0</v>
      </c>
      <c r="BO168" s="63">
        <f t="shared" si="23"/>
        <v>0</v>
      </c>
      <c r="BP168" s="63">
        <f t="shared" si="24"/>
        <v>0</v>
      </c>
      <c r="BQ168" s="63">
        <f t="shared" si="25"/>
        <v>0</v>
      </c>
      <c r="BR168" s="63">
        <f>IF(IFERROR(BO168/'N2.3_RIIO3_Risk_And_Volumes'!BN42,0)&lt;0,"Error",IFERROR(BO168/'N2.3_RIIO3_Risk_And_Volumes'!BN42,0))</f>
        <v>0</v>
      </c>
      <c r="BS168" s="63">
        <f>IF(IFERROR('N2.4_RIIO3_Risk_Comp'!BP168/'N2.3_RIIO3_Risk_And_Volumes'!BP42,0)&lt;0,"Error",IFERROR('N2.4_RIIO3_Risk_Comp'!BP168/'N2.3_RIIO3_Risk_And_Volumes'!BP42,0))</f>
        <v>0</v>
      </c>
      <c r="BT168" s="63">
        <f>IF(IFERROR('N2.4_RIIO3_Risk_Comp'!BQ168/'N2.3_RIIO3_Risk_And_Volumes'!BR42,0)&lt;0,"Error",IFERROR('N2.4_RIIO3_Risk_Comp'!BQ168/'N2.3_RIIO3_Risk_And_Volumes'!BR42,0))</f>
        <v>0</v>
      </c>
    </row>
    <row r="169" spans="1:72" hidden="1">
      <c r="A169" t="s">
        <v>973</v>
      </c>
      <c r="B169" s="108" t="s">
        <v>324</v>
      </c>
      <c r="C169" s="144" t="str">
        <f>IF($D$2="ET",VLOOKUP(B169,'N0.7_Lookup_References'!$E$13:$K$71,2,FALSE),IF('N2.1_Network_Risk_Summary'!$C$2="GD",VLOOKUP(B169,'N0.7_Lookup_References'!$E$13:$K$73,4,FALSE),IF($D$2="GT",VLOOKUP(B169,'N0.7_Lookup_References'!$E$13:$K$71,6,FALSE),"")))</f>
        <v>No entry required</v>
      </c>
      <c r="D169" s="53" t="s">
        <v>441</v>
      </c>
      <c r="E169" s="289"/>
      <c r="F169" s="247"/>
      <c r="G169" s="247"/>
      <c r="H169" s="247"/>
      <c r="I169" s="247"/>
      <c r="J169" s="247"/>
      <c r="K169" s="247"/>
      <c r="L169" s="247"/>
      <c r="M169" s="247"/>
      <c r="N169" s="290"/>
      <c r="O169" s="289"/>
      <c r="P169" s="247"/>
      <c r="Q169" s="247"/>
      <c r="R169" s="247"/>
      <c r="S169" s="247"/>
      <c r="T169" s="247"/>
      <c r="U169" s="247"/>
      <c r="V169" s="247"/>
      <c r="W169" s="247"/>
      <c r="X169" s="290"/>
      <c r="Y169" s="289"/>
      <c r="Z169" s="247"/>
      <c r="AA169" s="247"/>
      <c r="AB169" s="247"/>
      <c r="AC169" s="247"/>
      <c r="AD169" s="247"/>
      <c r="AE169" s="247"/>
      <c r="AF169" s="247"/>
      <c r="AG169" s="247"/>
      <c r="AH169" s="290"/>
      <c r="AJ169" s="296">
        <f>IF(IFERROR(E169/'N2.3_RIIO3_Risk_And_Volumes'!E43,0)&lt;0,"Error",IFERROR(E169/'N2.3_RIIO3_Risk_And_Volumes'!E43,0))</f>
        <v>0</v>
      </c>
      <c r="AK169" s="172">
        <f>IF(IFERROR(F169/'N2.3_RIIO3_Risk_And_Volumes'!F43,0)&lt;0,"Error",IFERROR(F169/'N2.3_RIIO3_Risk_And_Volumes'!F43,0))</f>
        <v>0</v>
      </c>
      <c r="AL169" s="172">
        <f>IF(IFERROR(G169/'N2.3_RIIO3_Risk_And_Volumes'!G43,0)&lt;0,"Error",IFERROR(G169/'N2.3_RIIO3_Risk_And_Volumes'!G43,0))</f>
        <v>0</v>
      </c>
      <c r="AM169" s="172">
        <f>IF(IFERROR(H169/'N2.3_RIIO3_Risk_And_Volumes'!H43,0)&lt;0,"Error",IFERROR(H169/'N2.3_RIIO3_Risk_And_Volumes'!H43,0))</f>
        <v>0</v>
      </c>
      <c r="AN169" s="172">
        <f>IF(IFERROR(I169/'N2.3_RIIO3_Risk_And_Volumes'!I43,0)&lt;0,"Error",IFERROR(I169/'N2.3_RIIO3_Risk_And_Volumes'!I43,0))</f>
        <v>0</v>
      </c>
      <c r="AO169" s="172">
        <f>IF(IFERROR(J169/'N2.3_RIIO3_Risk_And_Volumes'!J43,0)&lt;0,"Error",IFERROR(J169/'N2.3_RIIO3_Risk_And_Volumes'!J43,0))</f>
        <v>0</v>
      </c>
      <c r="AP169" s="172">
        <f>IF(IFERROR(K169/'N2.3_RIIO3_Risk_And_Volumes'!K43,0)&lt;0,"Error",IFERROR(K169/'N2.3_RIIO3_Risk_And_Volumes'!K43,0))</f>
        <v>0</v>
      </c>
      <c r="AQ169" s="172">
        <f>IF(IFERROR(L169/'N2.3_RIIO3_Risk_And_Volumes'!L43,0)&lt;0,"Error",IFERROR(L169/'N2.3_RIIO3_Risk_And_Volumes'!L43,0))</f>
        <v>0</v>
      </c>
      <c r="AR169" s="172">
        <f>IF(IFERROR(M169/'N2.3_RIIO3_Risk_And_Volumes'!M43,0)&lt;0,"Error",IFERROR(M169/'N2.3_RIIO3_Risk_And_Volumes'!M43,0))</f>
        <v>0</v>
      </c>
      <c r="AS169" s="297">
        <f>IF(IFERROR(N169/'N2.3_RIIO3_Risk_And_Volumes'!N43,0)&lt;0,"Error",IFERROR(N169/'N2.3_RIIO3_Risk_And_Volumes'!N43,0))</f>
        <v>0</v>
      </c>
      <c r="AT169" s="296">
        <f>IF(IFERROR('N2.4_RIIO3_Risk_Comp'!O169/'N2.3_RIIO3_Risk_And_Volumes'!O43,0)&lt;0,"Error",IFERROR('N2.4_RIIO3_Risk_Comp'!O169/'N2.3_RIIO3_Risk_And_Volumes'!O43,0))</f>
        <v>0</v>
      </c>
      <c r="AU169" s="172">
        <f>IF(IFERROR('N2.4_RIIO3_Risk_Comp'!P169/'N2.3_RIIO3_Risk_And_Volumes'!P43,0)&lt;0,"Error",IFERROR('N2.4_RIIO3_Risk_Comp'!P169/'N2.3_RIIO3_Risk_And_Volumes'!P43,0))</f>
        <v>0</v>
      </c>
      <c r="AV169" s="172">
        <f>IF(IFERROR('N2.4_RIIO3_Risk_Comp'!Q169/'N2.3_RIIO3_Risk_And_Volumes'!Q43,0)&lt;0,"Error",IFERROR('N2.4_RIIO3_Risk_Comp'!Q169/'N2.3_RIIO3_Risk_And_Volumes'!Q43,0))</f>
        <v>0</v>
      </c>
      <c r="AW169" s="172">
        <f>IF(IFERROR('N2.4_RIIO3_Risk_Comp'!R169/'N2.3_RIIO3_Risk_And_Volumes'!R43,0)&lt;0,"Error",IFERROR('N2.4_RIIO3_Risk_Comp'!R169/'N2.3_RIIO3_Risk_And_Volumes'!R43,0))</f>
        <v>0</v>
      </c>
      <c r="AX169" s="172">
        <f>IF(IFERROR('N2.4_RIIO3_Risk_Comp'!S169/'N2.3_RIIO3_Risk_And_Volumes'!S43,0)&lt;0,"Error",IFERROR('N2.4_RIIO3_Risk_Comp'!S169/'N2.3_RIIO3_Risk_And_Volumes'!S43,0))</f>
        <v>0</v>
      </c>
      <c r="AY169" s="172">
        <f>IF(IFERROR('N2.4_RIIO3_Risk_Comp'!T169/'N2.3_RIIO3_Risk_And_Volumes'!T43,0)&lt;0,"Error",IFERROR('N2.4_RIIO3_Risk_Comp'!T169/'N2.3_RIIO3_Risk_And_Volumes'!T43,0))</f>
        <v>0</v>
      </c>
      <c r="AZ169" s="172">
        <f>IF(IFERROR('N2.4_RIIO3_Risk_Comp'!U169/'N2.3_RIIO3_Risk_And_Volumes'!U43,0)&lt;0,"Error",IFERROR('N2.4_RIIO3_Risk_Comp'!U169/'N2.3_RIIO3_Risk_And_Volumes'!U43,0))</f>
        <v>0</v>
      </c>
      <c r="BA169" s="172">
        <f>IF(IFERROR('N2.4_RIIO3_Risk_Comp'!V169/'N2.3_RIIO3_Risk_And_Volumes'!V43,0)&lt;0,"Error",IFERROR('N2.4_RIIO3_Risk_Comp'!V169/'N2.3_RIIO3_Risk_And_Volumes'!V43,0))</f>
        <v>0</v>
      </c>
      <c r="BB169" s="172">
        <f>IF(IFERROR('N2.4_RIIO3_Risk_Comp'!W169/'N2.3_RIIO3_Risk_And_Volumes'!W43,0)&lt;0,"Error",IFERROR('N2.4_RIIO3_Risk_Comp'!W169/'N2.3_RIIO3_Risk_And_Volumes'!W43,0))</f>
        <v>0</v>
      </c>
      <c r="BC169" s="303">
        <f>IF(IFERROR('N2.4_RIIO3_Risk_Comp'!X169/'N2.3_RIIO3_Risk_And_Volumes'!X43,0)&lt;0,"Error",IFERROR('N2.4_RIIO3_Risk_Comp'!X169/'N2.3_RIIO3_Risk_And_Volumes'!X43,0))</f>
        <v>0</v>
      </c>
      <c r="BD169" s="296">
        <f>IF(IFERROR('N2.4_RIIO3_Risk_Comp'!Y169/'N2.3_RIIO3_Risk_And_Volumes'!AI43,0)&lt;0,"Error",IFERROR('N2.4_RIIO3_Risk_Comp'!Y169/'N2.3_RIIO3_Risk_And_Volumes'!AI43,0))</f>
        <v>0</v>
      </c>
      <c r="BE169" s="172">
        <f>IF(IFERROR('N2.4_RIIO3_Risk_Comp'!Z169/'N2.3_RIIO3_Risk_And_Volumes'!AJ43,0)&lt;0,"Error",IFERROR('N2.4_RIIO3_Risk_Comp'!Z169/'N2.3_RIIO3_Risk_And_Volumes'!AJ43,0))</f>
        <v>0</v>
      </c>
      <c r="BF169" s="172">
        <f>IF(IFERROR('N2.4_RIIO3_Risk_Comp'!AA169/'N2.3_RIIO3_Risk_And_Volumes'!AK43,0)&lt;0,"Error",IFERROR('N2.4_RIIO3_Risk_Comp'!AA169/'N2.3_RIIO3_Risk_And_Volumes'!AK43,0))</f>
        <v>0</v>
      </c>
      <c r="BG169" s="172">
        <f>IF(IFERROR('N2.4_RIIO3_Risk_Comp'!AB169/'N2.3_RIIO3_Risk_And_Volumes'!AL43,0)&lt;0,"Error",IFERROR('N2.4_RIIO3_Risk_Comp'!AB169/'N2.3_RIIO3_Risk_And_Volumes'!AL43,0))</f>
        <v>0</v>
      </c>
      <c r="BH169" s="172">
        <f>IF(IFERROR('N2.4_RIIO3_Risk_Comp'!AC169/'N2.3_RIIO3_Risk_And_Volumes'!AM43,0)&lt;0,"Error",IFERROR('N2.4_RIIO3_Risk_Comp'!AC169/'N2.3_RIIO3_Risk_And_Volumes'!AM43,0))</f>
        <v>0</v>
      </c>
      <c r="BI169" s="172">
        <f>IF(IFERROR('N2.4_RIIO3_Risk_Comp'!AD169/'N2.3_RIIO3_Risk_And_Volumes'!AN43,0)&lt;0,"Error",IFERROR('N2.4_RIIO3_Risk_Comp'!AD169/'N2.3_RIIO3_Risk_And_Volumes'!AN43,0))</f>
        <v>0</v>
      </c>
      <c r="BJ169" s="172">
        <f>IF(IFERROR('N2.4_RIIO3_Risk_Comp'!AE169/'N2.3_RIIO3_Risk_And_Volumes'!AO43,0)&lt;0,"Error",IFERROR('N2.4_RIIO3_Risk_Comp'!AE169/'N2.3_RIIO3_Risk_And_Volumes'!AO43,0))</f>
        <v>0</v>
      </c>
      <c r="BK169" s="172">
        <f>IF(IFERROR('N2.4_RIIO3_Risk_Comp'!AF169/'N2.3_RIIO3_Risk_And_Volumes'!AP43,0)&lt;0,"Error",IFERROR('N2.4_RIIO3_Risk_Comp'!AF169/'N2.3_RIIO3_Risk_And_Volumes'!AP43,0))</f>
        <v>0</v>
      </c>
      <c r="BL169" s="172">
        <f>IF(IFERROR('N2.4_RIIO3_Risk_Comp'!AG169/'N2.3_RIIO3_Risk_And_Volumes'!AQ43,0)&lt;0,"Error",IFERROR('N2.4_RIIO3_Risk_Comp'!AG169/'N2.3_RIIO3_Risk_And_Volumes'!AQ43,0))</f>
        <v>0</v>
      </c>
      <c r="BM169" s="297">
        <f>IF(IFERROR('N2.4_RIIO3_Risk_Comp'!AH169/'N2.3_RIIO3_Risk_And_Volumes'!AR43,0)&lt;0,"Error",IFERROR('N2.4_RIIO3_Risk_Comp'!AH169/'N2.3_RIIO3_Risk_And_Volumes'!AR43,0))</f>
        <v>0</v>
      </c>
      <c r="BO169" s="63">
        <f t="shared" si="23"/>
        <v>0</v>
      </c>
      <c r="BP169" s="63">
        <f t="shared" si="24"/>
        <v>0</v>
      </c>
      <c r="BQ169" s="63">
        <f t="shared" si="25"/>
        <v>0</v>
      </c>
      <c r="BR169" s="63">
        <f>IF(IFERROR(BO169/'N2.3_RIIO3_Risk_And_Volumes'!BN43,0)&lt;0,"Error",IFERROR(BO169/'N2.3_RIIO3_Risk_And_Volumes'!BN43,0))</f>
        <v>0</v>
      </c>
      <c r="BS169" s="63">
        <f>IF(IFERROR('N2.4_RIIO3_Risk_Comp'!BP169/'N2.3_RIIO3_Risk_And_Volumes'!BP43,0)&lt;0,"Error",IFERROR('N2.4_RIIO3_Risk_Comp'!BP169/'N2.3_RIIO3_Risk_And_Volumes'!BP43,0))</f>
        <v>0</v>
      </c>
      <c r="BT169" s="63">
        <f>IF(IFERROR('N2.4_RIIO3_Risk_Comp'!BQ169/'N2.3_RIIO3_Risk_And_Volumes'!BR43,0)&lt;0,"Error",IFERROR('N2.4_RIIO3_Risk_Comp'!BQ169/'N2.3_RIIO3_Risk_And_Volumes'!BR43,0))</f>
        <v>0</v>
      </c>
    </row>
    <row r="170" spans="1:72" hidden="1">
      <c r="A170" t="s">
        <v>973</v>
      </c>
      <c r="B170" s="108" t="s">
        <v>327</v>
      </c>
      <c r="C170" s="144" t="str">
        <f>IF($D$2="ET",VLOOKUP(B170,'N0.7_Lookup_References'!$E$13:$K$71,2,FALSE),IF('N2.1_Network_Risk_Summary'!$C$2="GD",VLOOKUP(B170,'N0.7_Lookup_References'!$E$13:$K$73,4,FALSE),IF($D$2="GT",VLOOKUP(B170,'N0.7_Lookup_References'!$E$13:$K$71,6,FALSE),"")))</f>
        <v>No entry required</v>
      </c>
      <c r="D170" s="53" t="s">
        <v>441</v>
      </c>
      <c r="E170" s="289"/>
      <c r="F170" s="247"/>
      <c r="G170" s="247"/>
      <c r="H170" s="247"/>
      <c r="I170" s="247"/>
      <c r="J170" s="247"/>
      <c r="K170" s="247"/>
      <c r="L170" s="247"/>
      <c r="M170" s="247"/>
      <c r="N170" s="290"/>
      <c r="O170" s="289"/>
      <c r="P170" s="247"/>
      <c r="Q170" s="247"/>
      <c r="R170" s="247"/>
      <c r="S170" s="247"/>
      <c r="T170" s="247"/>
      <c r="U170" s="247"/>
      <c r="V170" s="247"/>
      <c r="W170" s="247"/>
      <c r="X170" s="290"/>
      <c r="Y170" s="289"/>
      <c r="Z170" s="247"/>
      <c r="AA170" s="247"/>
      <c r="AB170" s="247"/>
      <c r="AC170" s="247"/>
      <c r="AD170" s="247"/>
      <c r="AE170" s="247"/>
      <c r="AF170" s="247"/>
      <c r="AG170" s="247"/>
      <c r="AH170" s="290"/>
      <c r="AJ170" s="296">
        <f>IF(IFERROR(E170/'N2.3_RIIO3_Risk_And_Volumes'!E44,0)&lt;0,"Error",IFERROR(E170/'N2.3_RIIO3_Risk_And_Volumes'!E44,0))</f>
        <v>0</v>
      </c>
      <c r="AK170" s="172">
        <f>IF(IFERROR(F170/'N2.3_RIIO3_Risk_And_Volumes'!F44,0)&lt;0,"Error",IFERROR(F170/'N2.3_RIIO3_Risk_And_Volumes'!F44,0))</f>
        <v>0</v>
      </c>
      <c r="AL170" s="172">
        <f>IF(IFERROR(G170/'N2.3_RIIO3_Risk_And_Volumes'!G44,0)&lt;0,"Error",IFERROR(G170/'N2.3_RIIO3_Risk_And_Volumes'!G44,0))</f>
        <v>0</v>
      </c>
      <c r="AM170" s="172">
        <f>IF(IFERROR(H170/'N2.3_RIIO3_Risk_And_Volumes'!H44,0)&lt;0,"Error",IFERROR(H170/'N2.3_RIIO3_Risk_And_Volumes'!H44,0))</f>
        <v>0</v>
      </c>
      <c r="AN170" s="172">
        <f>IF(IFERROR(I170/'N2.3_RIIO3_Risk_And_Volumes'!I44,0)&lt;0,"Error",IFERROR(I170/'N2.3_RIIO3_Risk_And_Volumes'!I44,0))</f>
        <v>0</v>
      </c>
      <c r="AO170" s="172">
        <f>IF(IFERROR(J170/'N2.3_RIIO3_Risk_And_Volumes'!J44,0)&lt;0,"Error",IFERROR(J170/'N2.3_RIIO3_Risk_And_Volumes'!J44,0))</f>
        <v>0</v>
      </c>
      <c r="AP170" s="172">
        <f>IF(IFERROR(K170/'N2.3_RIIO3_Risk_And_Volumes'!K44,0)&lt;0,"Error",IFERROR(K170/'N2.3_RIIO3_Risk_And_Volumes'!K44,0))</f>
        <v>0</v>
      </c>
      <c r="AQ170" s="172">
        <f>IF(IFERROR(L170/'N2.3_RIIO3_Risk_And_Volumes'!L44,0)&lt;0,"Error",IFERROR(L170/'N2.3_RIIO3_Risk_And_Volumes'!L44,0))</f>
        <v>0</v>
      </c>
      <c r="AR170" s="172">
        <f>IF(IFERROR(M170/'N2.3_RIIO3_Risk_And_Volumes'!M44,0)&lt;0,"Error",IFERROR(M170/'N2.3_RIIO3_Risk_And_Volumes'!M44,0))</f>
        <v>0</v>
      </c>
      <c r="AS170" s="297">
        <f>IF(IFERROR(N170/'N2.3_RIIO3_Risk_And_Volumes'!N44,0)&lt;0,"Error",IFERROR(N170/'N2.3_RIIO3_Risk_And_Volumes'!N44,0))</f>
        <v>0</v>
      </c>
      <c r="AT170" s="296">
        <f>IF(IFERROR('N2.4_RIIO3_Risk_Comp'!O170/'N2.3_RIIO3_Risk_And_Volumes'!O44,0)&lt;0,"Error",IFERROR('N2.4_RIIO3_Risk_Comp'!O170/'N2.3_RIIO3_Risk_And_Volumes'!O44,0))</f>
        <v>0</v>
      </c>
      <c r="AU170" s="172">
        <f>IF(IFERROR('N2.4_RIIO3_Risk_Comp'!P170/'N2.3_RIIO3_Risk_And_Volumes'!P44,0)&lt;0,"Error",IFERROR('N2.4_RIIO3_Risk_Comp'!P170/'N2.3_RIIO3_Risk_And_Volumes'!P44,0))</f>
        <v>0</v>
      </c>
      <c r="AV170" s="172">
        <f>IF(IFERROR('N2.4_RIIO3_Risk_Comp'!Q170/'N2.3_RIIO3_Risk_And_Volumes'!Q44,0)&lt;0,"Error",IFERROR('N2.4_RIIO3_Risk_Comp'!Q170/'N2.3_RIIO3_Risk_And_Volumes'!Q44,0))</f>
        <v>0</v>
      </c>
      <c r="AW170" s="172">
        <f>IF(IFERROR('N2.4_RIIO3_Risk_Comp'!R170/'N2.3_RIIO3_Risk_And_Volumes'!R44,0)&lt;0,"Error",IFERROR('N2.4_RIIO3_Risk_Comp'!R170/'N2.3_RIIO3_Risk_And_Volumes'!R44,0))</f>
        <v>0</v>
      </c>
      <c r="AX170" s="172">
        <f>IF(IFERROR('N2.4_RIIO3_Risk_Comp'!S170/'N2.3_RIIO3_Risk_And_Volumes'!S44,0)&lt;0,"Error",IFERROR('N2.4_RIIO3_Risk_Comp'!S170/'N2.3_RIIO3_Risk_And_Volumes'!S44,0))</f>
        <v>0</v>
      </c>
      <c r="AY170" s="172">
        <f>IF(IFERROR('N2.4_RIIO3_Risk_Comp'!T170/'N2.3_RIIO3_Risk_And_Volumes'!T44,0)&lt;0,"Error",IFERROR('N2.4_RIIO3_Risk_Comp'!T170/'N2.3_RIIO3_Risk_And_Volumes'!T44,0))</f>
        <v>0</v>
      </c>
      <c r="AZ170" s="172">
        <f>IF(IFERROR('N2.4_RIIO3_Risk_Comp'!U170/'N2.3_RIIO3_Risk_And_Volumes'!U44,0)&lt;0,"Error",IFERROR('N2.4_RIIO3_Risk_Comp'!U170/'N2.3_RIIO3_Risk_And_Volumes'!U44,0))</f>
        <v>0</v>
      </c>
      <c r="BA170" s="172">
        <f>IF(IFERROR('N2.4_RIIO3_Risk_Comp'!V170/'N2.3_RIIO3_Risk_And_Volumes'!V44,0)&lt;0,"Error",IFERROR('N2.4_RIIO3_Risk_Comp'!V170/'N2.3_RIIO3_Risk_And_Volumes'!V44,0))</f>
        <v>0</v>
      </c>
      <c r="BB170" s="172">
        <f>IF(IFERROR('N2.4_RIIO3_Risk_Comp'!W170/'N2.3_RIIO3_Risk_And_Volumes'!W44,0)&lt;0,"Error",IFERROR('N2.4_RIIO3_Risk_Comp'!W170/'N2.3_RIIO3_Risk_And_Volumes'!W44,0))</f>
        <v>0</v>
      </c>
      <c r="BC170" s="303">
        <f>IF(IFERROR('N2.4_RIIO3_Risk_Comp'!X170/'N2.3_RIIO3_Risk_And_Volumes'!X44,0)&lt;0,"Error",IFERROR('N2.4_RIIO3_Risk_Comp'!X170/'N2.3_RIIO3_Risk_And_Volumes'!X44,0))</f>
        <v>0</v>
      </c>
      <c r="BD170" s="296">
        <f>IF(IFERROR('N2.4_RIIO3_Risk_Comp'!Y170/'N2.3_RIIO3_Risk_And_Volumes'!AI44,0)&lt;0,"Error",IFERROR('N2.4_RIIO3_Risk_Comp'!Y170/'N2.3_RIIO3_Risk_And_Volumes'!AI44,0))</f>
        <v>0</v>
      </c>
      <c r="BE170" s="172">
        <f>IF(IFERROR('N2.4_RIIO3_Risk_Comp'!Z170/'N2.3_RIIO3_Risk_And_Volumes'!AJ44,0)&lt;0,"Error",IFERROR('N2.4_RIIO3_Risk_Comp'!Z170/'N2.3_RIIO3_Risk_And_Volumes'!AJ44,0))</f>
        <v>0</v>
      </c>
      <c r="BF170" s="172">
        <f>IF(IFERROR('N2.4_RIIO3_Risk_Comp'!AA170/'N2.3_RIIO3_Risk_And_Volumes'!AK44,0)&lt;0,"Error",IFERROR('N2.4_RIIO3_Risk_Comp'!AA170/'N2.3_RIIO3_Risk_And_Volumes'!AK44,0))</f>
        <v>0</v>
      </c>
      <c r="BG170" s="172">
        <f>IF(IFERROR('N2.4_RIIO3_Risk_Comp'!AB170/'N2.3_RIIO3_Risk_And_Volumes'!AL44,0)&lt;0,"Error",IFERROR('N2.4_RIIO3_Risk_Comp'!AB170/'N2.3_RIIO3_Risk_And_Volumes'!AL44,0))</f>
        <v>0</v>
      </c>
      <c r="BH170" s="172">
        <f>IF(IFERROR('N2.4_RIIO3_Risk_Comp'!AC170/'N2.3_RIIO3_Risk_And_Volumes'!AM44,0)&lt;0,"Error",IFERROR('N2.4_RIIO3_Risk_Comp'!AC170/'N2.3_RIIO3_Risk_And_Volumes'!AM44,0))</f>
        <v>0</v>
      </c>
      <c r="BI170" s="172">
        <f>IF(IFERROR('N2.4_RIIO3_Risk_Comp'!AD170/'N2.3_RIIO3_Risk_And_Volumes'!AN44,0)&lt;0,"Error",IFERROR('N2.4_RIIO3_Risk_Comp'!AD170/'N2.3_RIIO3_Risk_And_Volumes'!AN44,0))</f>
        <v>0</v>
      </c>
      <c r="BJ170" s="172">
        <f>IF(IFERROR('N2.4_RIIO3_Risk_Comp'!AE170/'N2.3_RIIO3_Risk_And_Volumes'!AO44,0)&lt;0,"Error",IFERROR('N2.4_RIIO3_Risk_Comp'!AE170/'N2.3_RIIO3_Risk_And_Volumes'!AO44,0))</f>
        <v>0</v>
      </c>
      <c r="BK170" s="172">
        <f>IF(IFERROR('N2.4_RIIO3_Risk_Comp'!AF170/'N2.3_RIIO3_Risk_And_Volumes'!AP44,0)&lt;0,"Error",IFERROR('N2.4_RIIO3_Risk_Comp'!AF170/'N2.3_RIIO3_Risk_And_Volumes'!AP44,0))</f>
        <v>0</v>
      </c>
      <c r="BL170" s="172">
        <f>IF(IFERROR('N2.4_RIIO3_Risk_Comp'!AG170/'N2.3_RIIO3_Risk_And_Volumes'!AQ44,0)&lt;0,"Error",IFERROR('N2.4_RIIO3_Risk_Comp'!AG170/'N2.3_RIIO3_Risk_And_Volumes'!AQ44,0))</f>
        <v>0</v>
      </c>
      <c r="BM170" s="297">
        <f>IF(IFERROR('N2.4_RIIO3_Risk_Comp'!AH170/'N2.3_RIIO3_Risk_And_Volumes'!AR44,0)&lt;0,"Error",IFERROR('N2.4_RIIO3_Risk_Comp'!AH170/'N2.3_RIIO3_Risk_And_Volumes'!AR44,0))</f>
        <v>0</v>
      </c>
      <c r="BO170" s="63">
        <f t="shared" si="23"/>
        <v>0</v>
      </c>
      <c r="BP170" s="63">
        <f t="shared" si="24"/>
        <v>0</v>
      </c>
      <c r="BQ170" s="63">
        <f t="shared" si="25"/>
        <v>0</v>
      </c>
      <c r="BR170" s="63">
        <f>IF(IFERROR(BO170/'N2.3_RIIO3_Risk_And_Volumes'!BN44,0)&lt;0,"Error",IFERROR(BO170/'N2.3_RIIO3_Risk_And_Volumes'!BN44,0))</f>
        <v>0</v>
      </c>
      <c r="BS170" s="63">
        <f>IF(IFERROR('N2.4_RIIO3_Risk_Comp'!BP170/'N2.3_RIIO3_Risk_And_Volumes'!BP44,0)&lt;0,"Error",IFERROR('N2.4_RIIO3_Risk_Comp'!BP170/'N2.3_RIIO3_Risk_And_Volumes'!BP44,0))</f>
        <v>0</v>
      </c>
      <c r="BT170" s="63">
        <f>IF(IFERROR('N2.4_RIIO3_Risk_Comp'!BQ170/'N2.3_RIIO3_Risk_And_Volumes'!BR44,0)&lt;0,"Error",IFERROR('N2.4_RIIO3_Risk_Comp'!BQ170/'N2.3_RIIO3_Risk_And_Volumes'!BR44,0))</f>
        <v>0</v>
      </c>
    </row>
    <row r="171" spans="1:72" hidden="1">
      <c r="A171" t="s">
        <v>973</v>
      </c>
      <c r="B171" s="108" t="s">
        <v>331</v>
      </c>
      <c r="C171" s="144" t="str">
        <f>IF($D$2="ET",VLOOKUP(B171,'N0.7_Lookup_References'!$E$13:$K$71,2,FALSE),IF('N2.1_Network_Risk_Summary'!$C$2="GD",VLOOKUP(B171,'N0.7_Lookup_References'!$E$13:$K$73,4,FALSE),IF($D$2="GT",VLOOKUP(B171,'N0.7_Lookup_References'!$E$13:$K$71,6,FALSE),"")))</f>
        <v>No entry required</v>
      </c>
      <c r="D171" s="53" t="s">
        <v>441</v>
      </c>
      <c r="E171" s="289"/>
      <c r="F171" s="247"/>
      <c r="G171" s="247"/>
      <c r="H171" s="247"/>
      <c r="I171" s="247"/>
      <c r="J171" s="247"/>
      <c r="K171" s="247"/>
      <c r="L171" s="247"/>
      <c r="M171" s="247"/>
      <c r="N171" s="290"/>
      <c r="O171" s="289"/>
      <c r="P171" s="247"/>
      <c r="Q171" s="247"/>
      <c r="R171" s="247"/>
      <c r="S171" s="247"/>
      <c r="T171" s="247"/>
      <c r="U171" s="247"/>
      <c r="V171" s="247"/>
      <c r="W171" s="247"/>
      <c r="X171" s="290"/>
      <c r="Y171" s="289"/>
      <c r="Z171" s="247"/>
      <c r="AA171" s="247"/>
      <c r="AB171" s="247"/>
      <c r="AC171" s="247"/>
      <c r="AD171" s="247"/>
      <c r="AE171" s="247"/>
      <c r="AF171" s="247"/>
      <c r="AG171" s="247"/>
      <c r="AH171" s="290"/>
      <c r="AJ171" s="296">
        <f>IF(IFERROR(E171/'N2.3_RIIO3_Risk_And_Volumes'!E45,0)&lt;0,"Error",IFERROR(E171/'N2.3_RIIO3_Risk_And_Volumes'!E45,0))</f>
        <v>0</v>
      </c>
      <c r="AK171" s="172">
        <f>IF(IFERROR(F171/'N2.3_RIIO3_Risk_And_Volumes'!F45,0)&lt;0,"Error",IFERROR(F171/'N2.3_RIIO3_Risk_And_Volumes'!F45,0))</f>
        <v>0</v>
      </c>
      <c r="AL171" s="172">
        <f>IF(IFERROR(G171/'N2.3_RIIO3_Risk_And_Volumes'!G45,0)&lt;0,"Error",IFERROR(G171/'N2.3_RIIO3_Risk_And_Volumes'!G45,0))</f>
        <v>0</v>
      </c>
      <c r="AM171" s="172">
        <f>IF(IFERROR(H171/'N2.3_RIIO3_Risk_And_Volumes'!H45,0)&lt;0,"Error",IFERROR(H171/'N2.3_RIIO3_Risk_And_Volumes'!H45,0))</f>
        <v>0</v>
      </c>
      <c r="AN171" s="172">
        <f>IF(IFERROR(I171/'N2.3_RIIO3_Risk_And_Volumes'!I45,0)&lt;0,"Error",IFERROR(I171/'N2.3_RIIO3_Risk_And_Volumes'!I45,0))</f>
        <v>0</v>
      </c>
      <c r="AO171" s="172">
        <f>IF(IFERROR(J171/'N2.3_RIIO3_Risk_And_Volumes'!J45,0)&lt;0,"Error",IFERROR(J171/'N2.3_RIIO3_Risk_And_Volumes'!J45,0))</f>
        <v>0</v>
      </c>
      <c r="AP171" s="172">
        <f>IF(IFERROR(K171/'N2.3_RIIO3_Risk_And_Volumes'!K45,0)&lt;0,"Error",IFERROR(K171/'N2.3_RIIO3_Risk_And_Volumes'!K45,0))</f>
        <v>0</v>
      </c>
      <c r="AQ171" s="172">
        <f>IF(IFERROR(L171/'N2.3_RIIO3_Risk_And_Volumes'!L45,0)&lt;0,"Error",IFERROR(L171/'N2.3_RIIO3_Risk_And_Volumes'!L45,0))</f>
        <v>0</v>
      </c>
      <c r="AR171" s="172">
        <f>IF(IFERROR(M171/'N2.3_RIIO3_Risk_And_Volumes'!M45,0)&lt;0,"Error",IFERROR(M171/'N2.3_RIIO3_Risk_And_Volumes'!M45,0))</f>
        <v>0</v>
      </c>
      <c r="AS171" s="297">
        <f>IF(IFERROR(N171/'N2.3_RIIO3_Risk_And_Volumes'!N45,0)&lt;0,"Error",IFERROR(N171/'N2.3_RIIO3_Risk_And_Volumes'!N45,0))</f>
        <v>0</v>
      </c>
      <c r="AT171" s="296">
        <f>IF(IFERROR('N2.4_RIIO3_Risk_Comp'!O171/'N2.3_RIIO3_Risk_And_Volumes'!O45,0)&lt;0,"Error",IFERROR('N2.4_RIIO3_Risk_Comp'!O171/'N2.3_RIIO3_Risk_And_Volumes'!O45,0))</f>
        <v>0</v>
      </c>
      <c r="AU171" s="172">
        <f>IF(IFERROR('N2.4_RIIO3_Risk_Comp'!P171/'N2.3_RIIO3_Risk_And_Volumes'!P45,0)&lt;0,"Error",IFERROR('N2.4_RIIO3_Risk_Comp'!P171/'N2.3_RIIO3_Risk_And_Volumes'!P45,0))</f>
        <v>0</v>
      </c>
      <c r="AV171" s="172">
        <f>IF(IFERROR('N2.4_RIIO3_Risk_Comp'!Q171/'N2.3_RIIO3_Risk_And_Volumes'!Q45,0)&lt;0,"Error",IFERROR('N2.4_RIIO3_Risk_Comp'!Q171/'N2.3_RIIO3_Risk_And_Volumes'!Q45,0))</f>
        <v>0</v>
      </c>
      <c r="AW171" s="172">
        <f>IF(IFERROR('N2.4_RIIO3_Risk_Comp'!R171/'N2.3_RIIO3_Risk_And_Volumes'!R45,0)&lt;0,"Error",IFERROR('N2.4_RIIO3_Risk_Comp'!R171/'N2.3_RIIO3_Risk_And_Volumes'!R45,0))</f>
        <v>0</v>
      </c>
      <c r="AX171" s="172">
        <f>IF(IFERROR('N2.4_RIIO3_Risk_Comp'!S171/'N2.3_RIIO3_Risk_And_Volumes'!S45,0)&lt;0,"Error",IFERROR('N2.4_RIIO3_Risk_Comp'!S171/'N2.3_RIIO3_Risk_And_Volumes'!S45,0))</f>
        <v>0</v>
      </c>
      <c r="AY171" s="172">
        <f>IF(IFERROR('N2.4_RIIO3_Risk_Comp'!T171/'N2.3_RIIO3_Risk_And_Volumes'!T45,0)&lt;0,"Error",IFERROR('N2.4_RIIO3_Risk_Comp'!T171/'N2.3_RIIO3_Risk_And_Volumes'!T45,0))</f>
        <v>0</v>
      </c>
      <c r="AZ171" s="172">
        <f>IF(IFERROR('N2.4_RIIO3_Risk_Comp'!U171/'N2.3_RIIO3_Risk_And_Volumes'!U45,0)&lt;0,"Error",IFERROR('N2.4_RIIO3_Risk_Comp'!U171/'N2.3_RIIO3_Risk_And_Volumes'!U45,0))</f>
        <v>0</v>
      </c>
      <c r="BA171" s="172">
        <f>IF(IFERROR('N2.4_RIIO3_Risk_Comp'!V171/'N2.3_RIIO3_Risk_And_Volumes'!V45,0)&lt;0,"Error",IFERROR('N2.4_RIIO3_Risk_Comp'!V171/'N2.3_RIIO3_Risk_And_Volumes'!V45,0))</f>
        <v>0</v>
      </c>
      <c r="BB171" s="172">
        <f>IF(IFERROR('N2.4_RIIO3_Risk_Comp'!W171/'N2.3_RIIO3_Risk_And_Volumes'!W45,0)&lt;0,"Error",IFERROR('N2.4_RIIO3_Risk_Comp'!W171/'N2.3_RIIO3_Risk_And_Volumes'!W45,0))</f>
        <v>0</v>
      </c>
      <c r="BC171" s="303">
        <f>IF(IFERROR('N2.4_RIIO3_Risk_Comp'!X171/'N2.3_RIIO3_Risk_And_Volumes'!X45,0)&lt;0,"Error",IFERROR('N2.4_RIIO3_Risk_Comp'!X171/'N2.3_RIIO3_Risk_And_Volumes'!X45,0))</f>
        <v>0</v>
      </c>
      <c r="BD171" s="296">
        <f>IF(IFERROR('N2.4_RIIO3_Risk_Comp'!Y171/'N2.3_RIIO3_Risk_And_Volumes'!AI45,0)&lt;0,"Error",IFERROR('N2.4_RIIO3_Risk_Comp'!Y171/'N2.3_RIIO3_Risk_And_Volumes'!AI45,0))</f>
        <v>0</v>
      </c>
      <c r="BE171" s="172">
        <f>IF(IFERROR('N2.4_RIIO3_Risk_Comp'!Z171/'N2.3_RIIO3_Risk_And_Volumes'!AJ45,0)&lt;0,"Error",IFERROR('N2.4_RIIO3_Risk_Comp'!Z171/'N2.3_RIIO3_Risk_And_Volumes'!AJ45,0))</f>
        <v>0</v>
      </c>
      <c r="BF171" s="172">
        <f>IF(IFERROR('N2.4_RIIO3_Risk_Comp'!AA171/'N2.3_RIIO3_Risk_And_Volumes'!AK45,0)&lt;0,"Error",IFERROR('N2.4_RIIO3_Risk_Comp'!AA171/'N2.3_RIIO3_Risk_And_Volumes'!AK45,0))</f>
        <v>0</v>
      </c>
      <c r="BG171" s="172">
        <f>IF(IFERROR('N2.4_RIIO3_Risk_Comp'!AB171/'N2.3_RIIO3_Risk_And_Volumes'!AL45,0)&lt;0,"Error",IFERROR('N2.4_RIIO3_Risk_Comp'!AB171/'N2.3_RIIO3_Risk_And_Volumes'!AL45,0))</f>
        <v>0</v>
      </c>
      <c r="BH171" s="172">
        <f>IF(IFERROR('N2.4_RIIO3_Risk_Comp'!AC171/'N2.3_RIIO3_Risk_And_Volumes'!AM45,0)&lt;0,"Error",IFERROR('N2.4_RIIO3_Risk_Comp'!AC171/'N2.3_RIIO3_Risk_And_Volumes'!AM45,0))</f>
        <v>0</v>
      </c>
      <c r="BI171" s="172">
        <f>IF(IFERROR('N2.4_RIIO3_Risk_Comp'!AD171/'N2.3_RIIO3_Risk_And_Volumes'!AN45,0)&lt;0,"Error",IFERROR('N2.4_RIIO3_Risk_Comp'!AD171/'N2.3_RIIO3_Risk_And_Volumes'!AN45,0))</f>
        <v>0</v>
      </c>
      <c r="BJ171" s="172">
        <f>IF(IFERROR('N2.4_RIIO3_Risk_Comp'!AE171/'N2.3_RIIO3_Risk_And_Volumes'!AO45,0)&lt;0,"Error",IFERROR('N2.4_RIIO3_Risk_Comp'!AE171/'N2.3_RIIO3_Risk_And_Volumes'!AO45,0))</f>
        <v>0</v>
      </c>
      <c r="BK171" s="172">
        <f>IF(IFERROR('N2.4_RIIO3_Risk_Comp'!AF171/'N2.3_RIIO3_Risk_And_Volumes'!AP45,0)&lt;0,"Error",IFERROR('N2.4_RIIO3_Risk_Comp'!AF171/'N2.3_RIIO3_Risk_And_Volumes'!AP45,0))</f>
        <v>0</v>
      </c>
      <c r="BL171" s="172">
        <f>IF(IFERROR('N2.4_RIIO3_Risk_Comp'!AG171/'N2.3_RIIO3_Risk_And_Volumes'!AQ45,0)&lt;0,"Error",IFERROR('N2.4_RIIO3_Risk_Comp'!AG171/'N2.3_RIIO3_Risk_And_Volumes'!AQ45,0))</f>
        <v>0</v>
      </c>
      <c r="BM171" s="297">
        <f>IF(IFERROR('N2.4_RIIO3_Risk_Comp'!AH171/'N2.3_RIIO3_Risk_And_Volumes'!AR45,0)&lt;0,"Error",IFERROR('N2.4_RIIO3_Risk_Comp'!AH171/'N2.3_RIIO3_Risk_And_Volumes'!AR45,0))</f>
        <v>0</v>
      </c>
      <c r="BO171" s="63">
        <f t="shared" si="23"/>
        <v>0</v>
      </c>
      <c r="BP171" s="63">
        <f t="shared" si="24"/>
        <v>0</v>
      </c>
      <c r="BQ171" s="63">
        <f t="shared" si="25"/>
        <v>0</v>
      </c>
      <c r="BR171" s="63">
        <f>IF(IFERROR(BO171/'N2.3_RIIO3_Risk_And_Volumes'!BN45,0)&lt;0,"Error",IFERROR(BO171/'N2.3_RIIO3_Risk_And_Volumes'!BN45,0))</f>
        <v>0</v>
      </c>
      <c r="BS171" s="63">
        <f>IF(IFERROR('N2.4_RIIO3_Risk_Comp'!BP171/'N2.3_RIIO3_Risk_And_Volumes'!BP45,0)&lt;0,"Error",IFERROR('N2.4_RIIO3_Risk_Comp'!BP171/'N2.3_RIIO3_Risk_And_Volumes'!BP45,0))</f>
        <v>0</v>
      </c>
      <c r="BT171" s="63">
        <f>IF(IFERROR('N2.4_RIIO3_Risk_Comp'!BQ171/'N2.3_RIIO3_Risk_And_Volumes'!BR45,0)&lt;0,"Error",IFERROR('N2.4_RIIO3_Risk_Comp'!BQ171/'N2.3_RIIO3_Risk_And_Volumes'!BR45,0))</f>
        <v>0</v>
      </c>
    </row>
    <row r="172" spans="1:72" hidden="1">
      <c r="A172" t="s">
        <v>973</v>
      </c>
      <c r="B172" s="108" t="s">
        <v>335</v>
      </c>
      <c r="C172" s="144" t="str">
        <f>IF($D$2="ET",VLOOKUP(B172,'N0.7_Lookup_References'!$E$13:$K$71,2,FALSE),IF('N2.1_Network_Risk_Summary'!$C$2="GD",VLOOKUP(B172,'N0.7_Lookup_References'!$E$13:$K$73,4,FALSE),IF($D$2="GT",VLOOKUP(B172,'N0.7_Lookup_References'!$E$13:$K$71,6,FALSE),"")))</f>
        <v>No entry required</v>
      </c>
      <c r="D172" s="53" t="s">
        <v>441</v>
      </c>
      <c r="E172" s="289"/>
      <c r="F172" s="247"/>
      <c r="G172" s="247"/>
      <c r="H172" s="247"/>
      <c r="I172" s="247"/>
      <c r="J172" s="247"/>
      <c r="K172" s="247"/>
      <c r="L172" s="247"/>
      <c r="M172" s="247"/>
      <c r="N172" s="290"/>
      <c r="O172" s="289"/>
      <c r="P172" s="247"/>
      <c r="Q172" s="247"/>
      <c r="R172" s="247"/>
      <c r="S172" s="247"/>
      <c r="T172" s="247"/>
      <c r="U172" s="247"/>
      <c r="V172" s="247"/>
      <c r="W172" s="247"/>
      <c r="X172" s="290"/>
      <c r="Y172" s="289"/>
      <c r="Z172" s="247"/>
      <c r="AA172" s="247"/>
      <c r="AB172" s="247"/>
      <c r="AC172" s="247"/>
      <c r="AD172" s="247"/>
      <c r="AE172" s="247"/>
      <c r="AF172" s="247"/>
      <c r="AG172" s="247"/>
      <c r="AH172" s="290"/>
      <c r="AJ172" s="296">
        <f>IF(IFERROR(E172/'N2.3_RIIO3_Risk_And_Volumes'!E46,0)&lt;0,"Error",IFERROR(E172/'N2.3_RIIO3_Risk_And_Volumes'!E46,0))</f>
        <v>0</v>
      </c>
      <c r="AK172" s="172">
        <f>IF(IFERROR(F172/'N2.3_RIIO3_Risk_And_Volumes'!F46,0)&lt;0,"Error",IFERROR(F172/'N2.3_RIIO3_Risk_And_Volumes'!F46,0))</f>
        <v>0</v>
      </c>
      <c r="AL172" s="172">
        <f>IF(IFERROR(G172/'N2.3_RIIO3_Risk_And_Volumes'!G46,0)&lt;0,"Error",IFERROR(G172/'N2.3_RIIO3_Risk_And_Volumes'!G46,0))</f>
        <v>0</v>
      </c>
      <c r="AM172" s="172">
        <f>IF(IFERROR(H172/'N2.3_RIIO3_Risk_And_Volumes'!H46,0)&lt;0,"Error",IFERROR(H172/'N2.3_RIIO3_Risk_And_Volumes'!H46,0))</f>
        <v>0</v>
      </c>
      <c r="AN172" s="172">
        <f>IF(IFERROR(I172/'N2.3_RIIO3_Risk_And_Volumes'!I46,0)&lt;0,"Error",IFERROR(I172/'N2.3_RIIO3_Risk_And_Volumes'!I46,0))</f>
        <v>0</v>
      </c>
      <c r="AO172" s="172">
        <f>IF(IFERROR(J172/'N2.3_RIIO3_Risk_And_Volumes'!J46,0)&lt;0,"Error",IFERROR(J172/'N2.3_RIIO3_Risk_And_Volumes'!J46,0))</f>
        <v>0</v>
      </c>
      <c r="AP172" s="172">
        <f>IF(IFERROR(K172/'N2.3_RIIO3_Risk_And_Volumes'!K46,0)&lt;0,"Error",IFERROR(K172/'N2.3_RIIO3_Risk_And_Volumes'!K46,0))</f>
        <v>0</v>
      </c>
      <c r="AQ172" s="172">
        <f>IF(IFERROR(L172/'N2.3_RIIO3_Risk_And_Volumes'!L46,0)&lt;0,"Error",IFERROR(L172/'N2.3_RIIO3_Risk_And_Volumes'!L46,0))</f>
        <v>0</v>
      </c>
      <c r="AR172" s="172">
        <f>IF(IFERROR(M172/'N2.3_RIIO3_Risk_And_Volumes'!M46,0)&lt;0,"Error",IFERROR(M172/'N2.3_RIIO3_Risk_And_Volumes'!M46,0))</f>
        <v>0</v>
      </c>
      <c r="AS172" s="297">
        <f>IF(IFERROR(N172/'N2.3_RIIO3_Risk_And_Volumes'!N46,0)&lt;0,"Error",IFERROR(N172/'N2.3_RIIO3_Risk_And_Volumes'!N46,0))</f>
        <v>0</v>
      </c>
      <c r="AT172" s="296">
        <f>IF(IFERROR('N2.4_RIIO3_Risk_Comp'!O172/'N2.3_RIIO3_Risk_And_Volumes'!O46,0)&lt;0,"Error",IFERROR('N2.4_RIIO3_Risk_Comp'!O172/'N2.3_RIIO3_Risk_And_Volumes'!O46,0))</f>
        <v>0</v>
      </c>
      <c r="AU172" s="172">
        <f>IF(IFERROR('N2.4_RIIO3_Risk_Comp'!P172/'N2.3_RIIO3_Risk_And_Volumes'!P46,0)&lt;0,"Error",IFERROR('N2.4_RIIO3_Risk_Comp'!P172/'N2.3_RIIO3_Risk_And_Volumes'!P46,0))</f>
        <v>0</v>
      </c>
      <c r="AV172" s="172">
        <f>IF(IFERROR('N2.4_RIIO3_Risk_Comp'!Q172/'N2.3_RIIO3_Risk_And_Volumes'!Q46,0)&lt;0,"Error",IFERROR('N2.4_RIIO3_Risk_Comp'!Q172/'N2.3_RIIO3_Risk_And_Volumes'!Q46,0))</f>
        <v>0</v>
      </c>
      <c r="AW172" s="172">
        <f>IF(IFERROR('N2.4_RIIO3_Risk_Comp'!R172/'N2.3_RIIO3_Risk_And_Volumes'!R46,0)&lt;0,"Error",IFERROR('N2.4_RIIO3_Risk_Comp'!R172/'N2.3_RIIO3_Risk_And_Volumes'!R46,0))</f>
        <v>0</v>
      </c>
      <c r="AX172" s="172">
        <f>IF(IFERROR('N2.4_RIIO3_Risk_Comp'!S172/'N2.3_RIIO3_Risk_And_Volumes'!S46,0)&lt;0,"Error",IFERROR('N2.4_RIIO3_Risk_Comp'!S172/'N2.3_RIIO3_Risk_And_Volumes'!S46,0))</f>
        <v>0</v>
      </c>
      <c r="AY172" s="172">
        <f>IF(IFERROR('N2.4_RIIO3_Risk_Comp'!T172/'N2.3_RIIO3_Risk_And_Volumes'!T46,0)&lt;0,"Error",IFERROR('N2.4_RIIO3_Risk_Comp'!T172/'N2.3_RIIO3_Risk_And_Volumes'!T46,0))</f>
        <v>0</v>
      </c>
      <c r="AZ172" s="172">
        <f>IF(IFERROR('N2.4_RIIO3_Risk_Comp'!U172/'N2.3_RIIO3_Risk_And_Volumes'!U46,0)&lt;0,"Error",IFERROR('N2.4_RIIO3_Risk_Comp'!U172/'N2.3_RIIO3_Risk_And_Volumes'!U46,0))</f>
        <v>0</v>
      </c>
      <c r="BA172" s="172">
        <f>IF(IFERROR('N2.4_RIIO3_Risk_Comp'!V172/'N2.3_RIIO3_Risk_And_Volumes'!V46,0)&lt;0,"Error",IFERROR('N2.4_RIIO3_Risk_Comp'!V172/'N2.3_RIIO3_Risk_And_Volumes'!V46,0))</f>
        <v>0</v>
      </c>
      <c r="BB172" s="172">
        <f>IF(IFERROR('N2.4_RIIO3_Risk_Comp'!W172/'N2.3_RIIO3_Risk_And_Volumes'!W46,0)&lt;0,"Error",IFERROR('N2.4_RIIO3_Risk_Comp'!W172/'N2.3_RIIO3_Risk_And_Volumes'!W46,0))</f>
        <v>0</v>
      </c>
      <c r="BC172" s="303">
        <f>IF(IFERROR('N2.4_RIIO3_Risk_Comp'!X172/'N2.3_RIIO3_Risk_And_Volumes'!X46,0)&lt;0,"Error",IFERROR('N2.4_RIIO3_Risk_Comp'!X172/'N2.3_RIIO3_Risk_And_Volumes'!X46,0))</f>
        <v>0</v>
      </c>
      <c r="BD172" s="296">
        <f>IF(IFERROR('N2.4_RIIO3_Risk_Comp'!Y172/'N2.3_RIIO3_Risk_And_Volumes'!AI46,0)&lt;0,"Error",IFERROR('N2.4_RIIO3_Risk_Comp'!Y172/'N2.3_RIIO3_Risk_And_Volumes'!AI46,0))</f>
        <v>0</v>
      </c>
      <c r="BE172" s="172">
        <f>IF(IFERROR('N2.4_RIIO3_Risk_Comp'!Z172/'N2.3_RIIO3_Risk_And_Volumes'!AJ46,0)&lt;0,"Error",IFERROR('N2.4_RIIO3_Risk_Comp'!Z172/'N2.3_RIIO3_Risk_And_Volumes'!AJ46,0))</f>
        <v>0</v>
      </c>
      <c r="BF172" s="172">
        <f>IF(IFERROR('N2.4_RIIO3_Risk_Comp'!AA172/'N2.3_RIIO3_Risk_And_Volumes'!AK46,0)&lt;0,"Error",IFERROR('N2.4_RIIO3_Risk_Comp'!AA172/'N2.3_RIIO3_Risk_And_Volumes'!AK46,0))</f>
        <v>0</v>
      </c>
      <c r="BG172" s="172">
        <f>IF(IFERROR('N2.4_RIIO3_Risk_Comp'!AB172/'N2.3_RIIO3_Risk_And_Volumes'!AL46,0)&lt;0,"Error",IFERROR('N2.4_RIIO3_Risk_Comp'!AB172/'N2.3_RIIO3_Risk_And_Volumes'!AL46,0))</f>
        <v>0</v>
      </c>
      <c r="BH172" s="172">
        <f>IF(IFERROR('N2.4_RIIO3_Risk_Comp'!AC172/'N2.3_RIIO3_Risk_And_Volumes'!AM46,0)&lt;0,"Error",IFERROR('N2.4_RIIO3_Risk_Comp'!AC172/'N2.3_RIIO3_Risk_And_Volumes'!AM46,0))</f>
        <v>0</v>
      </c>
      <c r="BI172" s="172">
        <f>IF(IFERROR('N2.4_RIIO3_Risk_Comp'!AD172/'N2.3_RIIO3_Risk_And_Volumes'!AN46,0)&lt;0,"Error",IFERROR('N2.4_RIIO3_Risk_Comp'!AD172/'N2.3_RIIO3_Risk_And_Volumes'!AN46,0))</f>
        <v>0</v>
      </c>
      <c r="BJ172" s="172">
        <f>IF(IFERROR('N2.4_RIIO3_Risk_Comp'!AE172/'N2.3_RIIO3_Risk_And_Volumes'!AO46,0)&lt;0,"Error",IFERROR('N2.4_RIIO3_Risk_Comp'!AE172/'N2.3_RIIO3_Risk_And_Volumes'!AO46,0))</f>
        <v>0</v>
      </c>
      <c r="BK172" s="172">
        <f>IF(IFERROR('N2.4_RIIO3_Risk_Comp'!AF172/'N2.3_RIIO3_Risk_And_Volumes'!AP46,0)&lt;0,"Error",IFERROR('N2.4_RIIO3_Risk_Comp'!AF172/'N2.3_RIIO3_Risk_And_Volumes'!AP46,0))</f>
        <v>0</v>
      </c>
      <c r="BL172" s="172">
        <f>IF(IFERROR('N2.4_RIIO3_Risk_Comp'!AG172/'N2.3_RIIO3_Risk_And_Volumes'!AQ46,0)&lt;0,"Error",IFERROR('N2.4_RIIO3_Risk_Comp'!AG172/'N2.3_RIIO3_Risk_And_Volumes'!AQ46,0))</f>
        <v>0</v>
      </c>
      <c r="BM172" s="297">
        <f>IF(IFERROR('N2.4_RIIO3_Risk_Comp'!AH172/'N2.3_RIIO3_Risk_And_Volumes'!AR46,0)&lt;0,"Error",IFERROR('N2.4_RIIO3_Risk_Comp'!AH172/'N2.3_RIIO3_Risk_And_Volumes'!AR46,0))</f>
        <v>0</v>
      </c>
      <c r="BO172" s="63">
        <f t="shared" si="23"/>
        <v>0</v>
      </c>
      <c r="BP172" s="63">
        <f t="shared" si="24"/>
        <v>0</v>
      </c>
      <c r="BQ172" s="63">
        <f t="shared" si="25"/>
        <v>0</v>
      </c>
      <c r="BR172" s="63">
        <f>IF(IFERROR(BO172/'N2.3_RIIO3_Risk_And_Volumes'!BN46,0)&lt;0,"Error",IFERROR(BO172/'N2.3_RIIO3_Risk_And_Volumes'!BN46,0))</f>
        <v>0</v>
      </c>
      <c r="BS172" s="63">
        <f>IF(IFERROR('N2.4_RIIO3_Risk_Comp'!BP172/'N2.3_RIIO3_Risk_And_Volumes'!BP46,0)&lt;0,"Error",IFERROR('N2.4_RIIO3_Risk_Comp'!BP172/'N2.3_RIIO3_Risk_And_Volumes'!BP46,0))</f>
        <v>0</v>
      </c>
      <c r="BT172" s="63">
        <f>IF(IFERROR('N2.4_RIIO3_Risk_Comp'!BQ172/'N2.3_RIIO3_Risk_And_Volumes'!BR46,0)&lt;0,"Error",IFERROR('N2.4_RIIO3_Risk_Comp'!BQ172/'N2.3_RIIO3_Risk_And_Volumes'!BR46,0))</f>
        <v>0</v>
      </c>
    </row>
    <row r="173" spans="1:72" hidden="1">
      <c r="A173" t="s">
        <v>973</v>
      </c>
      <c r="B173" s="108" t="s">
        <v>339</v>
      </c>
      <c r="C173" s="144" t="str">
        <f>IF($D$2="ET",VLOOKUP(B173,'N0.7_Lookup_References'!$E$13:$K$71,2,FALSE),IF('N2.1_Network_Risk_Summary'!$C$2="GD",VLOOKUP(B173,'N0.7_Lookup_References'!$E$13:$K$73,4,FALSE),IF($D$2="GT",VLOOKUP(B173,'N0.7_Lookup_References'!$E$13:$K$71,6,FALSE),"")))</f>
        <v>No entry required</v>
      </c>
      <c r="D173" s="53" t="s">
        <v>441</v>
      </c>
      <c r="E173" s="289"/>
      <c r="F173" s="247"/>
      <c r="G173" s="247"/>
      <c r="H173" s="247"/>
      <c r="I173" s="247"/>
      <c r="J173" s="247"/>
      <c r="K173" s="247"/>
      <c r="L173" s="247"/>
      <c r="M173" s="247"/>
      <c r="N173" s="290"/>
      <c r="O173" s="289"/>
      <c r="P173" s="247"/>
      <c r="Q173" s="247"/>
      <c r="R173" s="247"/>
      <c r="S173" s="247"/>
      <c r="T173" s="247"/>
      <c r="U173" s="247"/>
      <c r="V173" s="247"/>
      <c r="W173" s="247"/>
      <c r="X173" s="290"/>
      <c r="Y173" s="289"/>
      <c r="Z173" s="247"/>
      <c r="AA173" s="247"/>
      <c r="AB173" s="247"/>
      <c r="AC173" s="247"/>
      <c r="AD173" s="247"/>
      <c r="AE173" s="247"/>
      <c r="AF173" s="247"/>
      <c r="AG173" s="247"/>
      <c r="AH173" s="290"/>
      <c r="AJ173" s="296">
        <f>IF(IFERROR(E173/'N2.3_RIIO3_Risk_And_Volumes'!E47,0)&lt;0,"Error",IFERROR(E173/'N2.3_RIIO3_Risk_And_Volumes'!E47,0))</f>
        <v>0</v>
      </c>
      <c r="AK173" s="172">
        <f>IF(IFERROR(F173/'N2.3_RIIO3_Risk_And_Volumes'!F47,0)&lt;0,"Error",IFERROR(F173/'N2.3_RIIO3_Risk_And_Volumes'!F47,0))</f>
        <v>0</v>
      </c>
      <c r="AL173" s="172">
        <f>IF(IFERROR(G173/'N2.3_RIIO3_Risk_And_Volumes'!G47,0)&lt;0,"Error",IFERROR(G173/'N2.3_RIIO3_Risk_And_Volumes'!G47,0))</f>
        <v>0</v>
      </c>
      <c r="AM173" s="172">
        <f>IF(IFERROR(H173/'N2.3_RIIO3_Risk_And_Volumes'!H47,0)&lt;0,"Error",IFERROR(H173/'N2.3_RIIO3_Risk_And_Volumes'!H47,0))</f>
        <v>0</v>
      </c>
      <c r="AN173" s="172">
        <f>IF(IFERROR(I173/'N2.3_RIIO3_Risk_And_Volumes'!I47,0)&lt;0,"Error",IFERROR(I173/'N2.3_RIIO3_Risk_And_Volumes'!I47,0))</f>
        <v>0</v>
      </c>
      <c r="AO173" s="172">
        <f>IF(IFERROR(J173/'N2.3_RIIO3_Risk_And_Volumes'!J47,0)&lt;0,"Error",IFERROR(J173/'N2.3_RIIO3_Risk_And_Volumes'!J47,0))</f>
        <v>0</v>
      </c>
      <c r="AP173" s="172">
        <f>IF(IFERROR(K173/'N2.3_RIIO3_Risk_And_Volumes'!K47,0)&lt;0,"Error",IFERROR(K173/'N2.3_RIIO3_Risk_And_Volumes'!K47,0))</f>
        <v>0</v>
      </c>
      <c r="AQ173" s="172">
        <f>IF(IFERROR(L173/'N2.3_RIIO3_Risk_And_Volumes'!L47,0)&lt;0,"Error",IFERROR(L173/'N2.3_RIIO3_Risk_And_Volumes'!L47,0))</f>
        <v>0</v>
      </c>
      <c r="AR173" s="172">
        <f>IF(IFERROR(M173/'N2.3_RIIO3_Risk_And_Volumes'!M47,0)&lt;0,"Error",IFERROR(M173/'N2.3_RIIO3_Risk_And_Volumes'!M47,0))</f>
        <v>0</v>
      </c>
      <c r="AS173" s="297">
        <f>IF(IFERROR(N173/'N2.3_RIIO3_Risk_And_Volumes'!N47,0)&lt;0,"Error",IFERROR(N173/'N2.3_RIIO3_Risk_And_Volumes'!N47,0))</f>
        <v>0</v>
      </c>
      <c r="AT173" s="296">
        <f>IF(IFERROR('N2.4_RIIO3_Risk_Comp'!O173/'N2.3_RIIO3_Risk_And_Volumes'!O47,0)&lt;0,"Error",IFERROR('N2.4_RIIO3_Risk_Comp'!O173/'N2.3_RIIO3_Risk_And_Volumes'!O47,0))</f>
        <v>0</v>
      </c>
      <c r="AU173" s="172">
        <f>IF(IFERROR('N2.4_RIIO3_Risk_Comp'!P173/'N2.3_RIIO3_Risk_And_Volumes'!P47,0)&lt;0,"Error",IFERROR('N2.4_RIIO3_Risk_Comp'!P173/'N2.3_RIIO3_Risk_And_Volumes'!P47,0))</f>
        <v>0</v>
      </c>
      <c r="AV173" s="172">
        <f>IF(IFERROR('N2.4_RIIO3_Risk_Comp'!Q173/'N2.3_RIIO3_Risk_And_Volumes'!Q47,0)&lt;0,"Error",IFERROR('N2.4_RIIO3_Risk_Comp'!Q173/'N2.3_RIIO3_Risk_And_Volumes'!Q47,0))</f>
        <v>0</v>
      </c>
      <c r="AW173" s="172">
        <f>IF(IFERROR('N2.4_RIIO3_Risk_Comp'!R173/'N2.3_RIIO3_Risk_And_Volumes'!R47,0)&lt;0,"Error",IFERROR('N2.4_RIIO3_Risk_Comp'!R173/'N2.3_RIIO3_Risk_And_Volumes'!R47,0))</f>
        <v>0</v>
      </c>
      <c r="AX173" s="172">
        <f>IF(IFERROR('N2.4_RIIO3_Risk_Comp'!S173/'N2.3_RIIO3_Risk_And_Volumes'!S47,0)&lt;0,"Error",IFERROR('N2.4_RIIO3_Risk_Comp'!S173/'N2.3_RIIO3_Risk_And_Volumes'!S47,0))</f>
        <v>0</v>
      </c>
      <c r="AY173" s="172">
        <f>IF(IFERROR('N2.4_RIIO3_Risk_Comp'!T173/'N2.3_RIIO3_Risk_And_Volumes'!T47,0)&lt;0,"Error",IFERROR('N2.4_RIIO3_Risk_Comp'!T173/'N2.3_RIIO3_Risk_And_Volumes'!T47,0))</f>
        <v>0</v>
      </c>
      <c r="AZ173" s="172">
        <f>IF(IFERROR('N2.4_RIIO3_Risk_Comp'!U173/'N2.3_RIIO3_Risk_And_Volumes'!U47,0)&lt;0,"Error",IFERROR('N2.4_RIIO3_Risk_Comp'!U173/'N2.3_RIIO3_Risk_And_Volumes'!U47,0))</f>
        <v>0</v>
      </c>
      <c r="BA173" s="172">
        <f>IF(IFERROR('N2.4_RIIO3_Risk_Comp'!V173/'N2.3_RIIO3_Risk_And_Volumes'!V47,0)&lt;0,"Error",IFERROR('N2.4_RIIO3_Risk_Comp'!V173/'N2.3_RIIO3_Risk_And_Volumes'!V47,0))</f>
        <v>0</v>
      </c>
      <c r="BB173" s="172">
        <f>IF(IFERROR('N2.4_RIIO3_Risk_Comp'!W173/'N2.3_RIIO3_Risk_And_Volumes'!W47,0)&lt;0,"Error",IFERROR('N2.4_RIIO3_Risk_Comp'!W173/'N2.3_RIIO3_Risk_And_Volumes'!W47,0))</f>
        <v>0</v>
      </c>
      <c r="BC173" s="303">
        <f>IF(IFERROR('N2.4_RIIO3_Risk_Comp'!X173/'N2.3_RIIO3_Risk_And_Volumes'!X47,0)&lt;0,"Error",IFERROR('N2.4_RIIO3_Risk_Comp'!X173/'N2.3_RIIO3_Risk_And_Volumes'!X47,0))</f>
        <v>0</v>
      </c>
      <c r="BD173" s="296">
        <f>IF(IFERROR('N2.4_RIIO3_Risk_Comp'!Y173/'N2.3_RIIO3_Risk_And_Volumes'!AI47,0)&lt;0,"Error",IFERROR('N2.4_RIIO3_Risk_Comp'!Y173/'N2.3_RIIO3_Risk_And_Volumes'!AI47,0))</f>
        <v>0</v>
      </c>
      <c r="BE173" s="172">
        <f>IF(IFERROR('N2.4_RIIO3_Risk_Comp'!Z173/'N2.3_RIIO3_Risk_And_Volumes'!AJ47,0)&lt;0,"Error",IFERROR('N2.4_RIIO3_Risk_Comp'!Z173/'N2.3_RIIO3_Risk_And_Volumes'!AJ47,0))</f>
        <v>0</v>
      </c>
      <c r="BF173" s="172">
        <f>IF(IFERROR('N2.4_RIIO3_Risk_Comp'!AA173/'N2.3_RIIO3_Risk_And_Volumes'!AK47,0)&lt;0,"Error",IFERROR('N2.4_RIIO3_Risk_Comp'!AA173/'N2.3_RIIO3_Risk_And_Volumes'!AK47,0))</f>
        <v>0</v>
      </c>
      <c r="BG173" s="172">
        <f>IF(IFERROR('N2.4_RIIO3_Risk_Comp'!AB173/'N2.3_RIIO3_Risk_And_Volumes'!AL47,0)&lt;0,"Error",IFERROR('N2.4_RIIO3_Risk_Comp'!AB173/'N2.3_RIIO3_Risk_And_Volumes'!AL47,0))</f>
        <v>0</v>
      </c>
      <c r="BH173" s="172">
        <f>IF(IFERROR('N2.4_RIIO3_Risk_Comp'!AC173/'N2.3_RIIO3_Risk_And_Volumes'!AM47,0)&lt;0,"Error",IFERROR('N2.4_RIIO3_Risk_Comp'!AC173/'N2.3_RIIO3_Risk_And_Volumes'!AM47,0))</f>
        <v>0</v>
      </c>
      <c r="BI173" s="172">
        <f>IF(IFERROR('N2.4_RIIO3_Risk_Comp'!AD173/'N2.3_RIIO3_Risk_And_Volumes'!AN47,0)&lt;0,"Error",IFERROR('N2.4_RIIO3_Risk_Comp'!AD173/'N2.3_RIIO3_Risk_And_Volumes'!AN47,0))</f>
        <v>0</v>
      </c>
      <c r="BJ173" s="172">
        <f>IF(IFERROR('N2.4_RIIO3_Risk_Comp'!AE173/'N2.3_RIIO3_Risk_And_Volumes'!AO47,0)&lt;0,"Error",IFERROR('N2.4_RIIO3_Risk_Comp'!AE173/'N2.3_RIIO3_Risk_And_Volumes'!AO47,0))</f>
        <v>0</v>
      </c>
      <c r="BK173" s="172">
        <f>IF(IFERROR('N2.4_RIIO3_Risk_Comp'!AF173/'N2.3_RIIO3_Risk_And_Volumes'!AP47,0)&lt;0,"Error",IFERROR('N2.4_RIIO3_Risk_Comp'!AF173/'N2.3_RIIO3_Risk_And_Volumes'!AP47,0))</f>
        <v>0</v>
      </c>
      <c r="BL173" s="172">
        <f>IF(IFERROR('N2.4_RIIO3_Risk_Comp'!AG173/'N2.3_RIIO3_Risk_And_Volumes'!AQ47,0)&lt;0,"Error",IFERROR('N2.4_RIIO3_Risk_Comp'!AG173/'N2.3_RIIO3_Risk_And_Volumes'!AQ47,0))</f>
        <v>0</v>
      </c>
      <c r="BM173" s="297">
        <f>IF(IFERROR('N2.4_RIIO3_Risk_Comp'!AH173/'N2.3_RIIO3_Risk_And_Volumes'!AR47,0)&lt;0,"Error",IFERROR('N2.4_RIIO3_Risk_Comp'!AH173/'N2.3_RIIO3_Risk_And_Volumes'!AR47,0))</f>
        <v>0</v>
      </c>
      <c r="BO173" s="63">
        <f t="shared" si="23"/>
        <v>0</v>
      </c>
      <c r="BP173" s="63">
        <f t="shared" si="24"/>
        <v>0</v>
      </c>
      <c r="BQ173" s="63">
        <f t="shared" si="25"/>
        <v>0</v>
      </c>
      <c r="BR173" s="63">
        <f>IF(IFERROR(BO173/'N2.3_RIIO3_Risk_And_Volumes'!BN47,0)&lt;0,"Error",IFERROR(BO173/'N2.3_RIIO3_Risk_And_Volumes'!BN47,0))</f>
        <v>0</v>
      </c>
      <c r="BS173" s="63">
        <f>IF(IFERROR('N2.4_RIIO3_Risk_Comp'!BP173/'N2.3_RIIO3_Risk_And_Volumes'!BP47,0)&lt;0,"Error",IFERROR('N2.4_RIIO3_Risk_Comp'!BP173/'N2.3_RIIO3_Risk_And_Volumes'!BP47,0))</f>
        <v>0</v>
      </c>
      <c r="BT173" s="63">
        <f>IF(IFERROR('N2.4_RIIO3_Risk_Comp'!BQ173/'N2.3_RIIO3_Risk_And_Volumes'!BR47,0)&lt;0,"Error",IFERROR('N2.4_RIIO3_Risk_Comp'!BQ173/'N2.3_RIIO3_Risk_And_Volumes'!BR47,0))</f>
        <v>0</v>
      </c>
    </row>
    <row r="174" spans="1:72" hidden="1">
      <c r="A174" t="s">
        <v>973</v>
      </c>
      <c r="B174" s="108" t="s">
        <v>343</v>
      </c>
      <c r="C174" s="144" t="str">
        <f>IF($D$2="ET",VLOOKUP(B174,'N0.7_Lookup_References'!$E$13:$K$71,2,FALSE),IF('N2.1_Network_Risk_Summary'!$C$2="GD",VLOOKUP(B174,'N0.7_Lookup_References'!$E$13:$K$73,4,FALSE),IF($D$2="GT",VLOOKUP(B174,'N0.7_Lookup_References'!$E$13:$K$71,6,FALSE),"")))</f>
        <v>No entry required</v>
      </c>
      <c r="D174" s="53" t="s">
        <v>441</v>
      </c>
      <c r="E174" s="289"/>
      <c r="F174" s="247"/>
      <c r="G174" s="247"/>
      <c r="H174" s="247"/>
      <c r="I174" s="247"/>
      <c r="J174" s="247"/>
      <c r="K174" s="247"/>
      <c r="L174" s="247"/>
      <c r="M174" s="247"/>
      <c r="N174" s="290"/>
      <c r="O174" s="289"/>
      <c r="P174" s="247"/>
      <c r="Q174" s="247"/>
      <c r="R174" s="247"/>
      <c r="S174" s="247"/>
      <c r="T174" s="247"/>
      <c r="U174" s="247"/>
      <c r="V174" s="247"/>
      <c r="W174" s="247"/>
      <c r="X174" s="290"/>
      <c r="Y174" s="289"/>
      <c r="Z174" s="247"/>
      <c r="AA174" s="247"/>
      <c r="AB174" s="247"/>
      <c r="AC174" s="247"/>
      <c r="AD174" s="247"/>
      <c r="AE174" s="247"/>
      <c r="AF174" s="247"/>
      <c r="AG174" s="247"/>
      <c r="AH174" s="290"/>
      <c r="AJ174" s="296">
        <f>IF(IFERROR(E174/'N2.3_RIIO3_Risk_And_Volumes'!E48,0)&lt;0,"Error",IFERROR(E174/'N2.3_RIIO3_Risk_And_Volumes'!E48,0))</f>
        <v>0</v>
      </c>
      <c r="AK174" s="172">
        <f>IF(IFERROR(F174/'N2.3_RIIO3_Risk_And_Volumes'!F48,0)&lt;0,"Error",IFERROR(F174/'N2.3_RIIO3_Risk_And_Volumes'!F48,0))</f>
        <v>0</v>
      </c>
      <c r="AL174" s="172">
        <f>IF(IFERROR(G174/'N2.3_RIIO3_Risk_And_Volumes'!G48,0)&lt;0,"Error",IFERROR(G174/'N2.3_RIIO3_Risk_And_Volumes'!G48,0))</f>
        <v>0</v>
      </c>
      <c r="AM174" s="172">
        <f>IF(IFERROR(H174/'N2.3_RIIO3_Risk_And_Volumes'!H48,0)&lt;0,"Error",IFERROR(H174/'N2.3_RIIO3_Risk_And_Volumes'!H48,0))</f>
        <v>0</v>
      </c>
      <c r="AN174" s="172">
        <f>IF(IFERROR(I174/'N2.3_RIIO3_Risk_And_Volumes'!I48,0)&lt;0,"Error",IFERROR(I174/'N2.3_RIIO3_Risk_And_Volumes'!I48,0))</f>
        <v>0</v>
      </c>
      <c r="AO174" s="172">
        <f>IF(IFERROR(J174/'N2.3_RIIO3_Risk_And_Volumes'!J48,0)&lt;0,"Error",IFERROR(J174/'N2.3_RIIO3_Risk_And_Volumes'!J48,0))</f>
        <v>0</v>
      </c>
      <c r="AP174" s="172">
        <f>IF(IFERROR(K174/'N2.3_RIIO3_Risk_And_Volumes'!K48,0)&lt;0,"Error",IFERROR(K174/'N2.3_RIIO3_Risk_And_Volumes'!K48,0))</f>
        <v>0</v>
      </c>
      <c r="AQ174" s="172">
        <f>IF(IFERROR(L174/'N2.3_RIIO3_Risk_And_Volumes'!L48,0)&lt;0,"Error",IFERROR(L174/'N2.3_RIIO3_Risk_And_Volumes'!L48,0))</f>
        <v>0</v>
      </c>
      <c r="AR174" s="172">
        <f>IF(IFERROR(M174/'N2.3_RIIO3_Risk_And_Volumes'!M48,0)&lt;0,"Error",IFERROR(M174/'N2.3_RIIO3_Risk_And_Volumes'!M48,0))</f>
        <v>0</v>
      </c>
      <c r="AS174" s="297">
        <f>IF(IFERROR(N174/'N2.3_RIIO3_Risk_And_Volumes'!N48,0)&lt;0,"Error",IFERROR(N174/'N2.3_RIIO3_Risk_And_Volumes'!N48,0))</f>
        <v>0</v>
      </c>
      <c r="AT174" s="296">
        <f>IF(IFERROR('N2.4_RIIO3_Risk_Comp'!O174/'N2.3_RIIO3_Risk_And_Volumes'!O48,0)&lt;0,"Error",IFERROR('N2.4_RIIO3_Risk_Comp'!O174/'N2.3_RIIO3_Risk_And_Volumes'!O48,0))</f>
        <v>0</v>
      </c>
      <c r="AU174" s="172">
        <f>IF(IFERROR('N2.4_RIIO3_Risk_Comp'!P174/'N2.3_RIIO3_Risk_And_Volumes'!P48,0)&lt;0,"Error",IFERROR('N2.4_RIIO3_Risk_Comp'!P174/'N2.3_RIIO3_Risk_And_Volumes'!P48,0))</f>
        <v>0</v>
      </c>
      <c r="AV174" s="172">
        <f>IF(IFERROR('N2.4_RIIO3_Risk_Comp'!Q174/'N2.3_RIIO3_Risk_And_Volumes'!Q48,0)&lt;0,"Error",IFERROR('N2.4_RIIO3_Risk_Comp'!Q174/'N2.3_RIIO3_Risk_And_Volumes'!Q48,0))</f>
        <v>0</v>
      </c>
      <c r="AW174" s="172">
        <f>IF(IFERROR('N2.4_RIIO3_Risk_Comp'!R174/'N2.3_RIIO3_Risk_And_Volumes'!R48,0)&lt;0,"Error",IFERROR('N2.4_RIIO3_Risk_Comp'!R174/'N2.3_RIIO3_Risk_And_Volumes'!R48,0))</f>
        <v>0</v>
      </c>
      <c r="AX174" s="172">
        <f>IF(IFERROR('N2.4_RIIO3_Risk_Comp'!S174/'N2.3_RIIO3_Risk_And_Volumes'!S48,0)&lt;0,"Error",IFERROR('N2.4_RIIO3_Risk_Comp'!S174/'N2.3_RIIO3_Risk_And_Volumes'!S48,0))</f>
        <v>0</v>
      </c>
      <c r="AY174" s="172">
        <f>IF(IFERROR('N2.4_RIIO3_Risk_Comp'!T174/'N2.3_RIIO3_Risk_And_Volumes'!T48,0)&lt;0,"Error",IFERROR('N2.4_RIIO3_Risk_Comp'!T174/'N2.3_RIIO3_Risk_And_Volumes'!T48,0))</f>
        <v>0</v>
      </c>
      <c r="AZ174" s="172">
        <f>IF(IFERROR('N2.4_RIIO3_Risk_Comp'!U174/'N2.3_RIIO3_Risk_And_Volumes'!U48,0)&lt;0,"Error",IFERROR('N2.4_RIIO3_Risk_Comp'!U174/'N2.3_RIIO3_Risk_And_Volumes'!U48,0))</f>
        <v>0</v>
      </c>
      <c r="BA174" s="172">
        <f>IF(IFERROR('N2.4_RIIO3_Risk_Comp'!V174/'N2.3_RIIO3_Risk_And_Volumes'!V48,0)&lt;0,"Error",IFERROR('N2.4_RIIO3_Risk_Comp'!V174/'N2.3_RIIO3_Risk_And_Volumes'!V48,0))</f>
        <v>0</v>
      </c>
      <c r="BB174" s="172">
        <f>IF(IFERROR('N2.4_RIIO3_Risk_Comp'!W174/'N2.3_RIIO3_Risk_And_Volumes'!W48,0)&lt;0,"Error",IFERROR('N2.4_RIIO3_Risk_Comp'!W174/'N2.3_RIIO3_Risk_And_Volumes'!W48,0))</f>
        <v>0</v>
      </c>
      <c r="BC174" s="303">
        <f>IF(IFERROR('N2.4_RIIO3_Risk_Comp'!X174/'N2.3_RIIO3_Risk_And_Volumes'!X48,0)&lt;0,"Error",IFERROR('N2.4_RIIO3_Risk_Comp'!X174/'N2.3_RIIO3_Risk_And_Volumes'!X48,0))</f>
        <v>0</v>
      </c>
      <c r="BD174" s="296">
        <f>IF(IFERROR('N2.4_RIIO3_Risk_Comp'!Y174/'N2.3_RIIO3_Risk_And_Volumes'!AI48,0)&lt;0,"Error",IFERROR('N2.4_RIIO3_Risk_Comp'!Y174/'N2.3_RIIO3_Risk_And_Volumes'!AI48,0))</f>
        <v>0</v>
      </c>
      <c r="BE174" s="172">
        <f>IF(IFERROR('N2.4_RIIO3_Risk_Comp'!Z174/'N2.3_RIIO3_Risk_And_Volumes'!AJ48,0)&lt;0,"Error",IFERROR('N2.4_RIIO3_Risk_Comp'!Z174/'N2.3_RIIO3_Risk_And_Volumes'!AJ48,0))</f>
        <v>0</v>
      </c>
      <c r="BF174" s="172">
        <f>IF(IFERROR('N2.4_RIIO3_Risk_Comp'!AA174/'N2.3_RIIO3_Risk_And_Volumes'!AK48,0)&lt;0,"Error",IFERROR('N2.4_RIIO3_Risk_Comp'!AA174/'N2.3_RIIO3_Risk_And_Volumes'!AK48,0))</f>
        <v>0</v>
      </c>
      <c r="BG174" s="172">
        <f>IF(IFERROR('N2.4_RIIO3_Risk_Comp'!AB174/'N2.3_RIIO3_Risk_And_Volumes'!AL48,0)&lt;0,"Error",IFERROR('N2.4_RIIO3_Risk_Comp'!AB174/'N2.3_RIIO3_Risk_And_Volumes'!AL48,0))</f>
        <v>0</v>
      </c>
      <c r="BH174" s="172">
        <f>IF(IFERROR('N2.4_RIIO3_Risk_Comp'!AC174/'N2.3_RIIO3_Risk_And_Volumes'!AM48,0)&lt;0,"Error",IFERROR('N2.4_RIIO3_Risk_Comp'!AC174/'N2.3_RIIO3_Risk_And_Volumes'!AM48,0))</f>
        <v>0</v>
      </c>
      <c r="BI174" s="172">
        <f>IF(IFERROR('N2.4_RIIO3_Risk_Comp'!AD174/'N2.3_RIIO3_Risk_And_Volumes'!AN48,0)&lt;0,"Error",IFERROR('N2.4_RIIO3_Risk_Comp'!AD174/'N2.3_RIIO3_Risk_And_Volumes'!AN48,0))</f>
        <v>0</v>
      </c>
      <c r="BJ174" s="172">
        <f>IF(IFERROR('N2.4_RIIO3_Risk_Comp'!AE174/'N2.3_RIIO3_Risk_And_Volumes'!AO48,0)&lt;0,"Error",IFERROR('N2.4_RIIO3_Risk_Comp'!AE174/'N2.3_RIIO3_Risk_And_Volumes'!AO48,0))</f>
        <v>0</v>
      </c>
      <c r="BK174" s="172">
        <f>IF(IFERROR('N2.4_RIIO3_Risk_Comp'!AF174/'N2.3_RIIO3_Risk_And_Volumes'!AP48,0)&lt;0,"Error",IFERROR('N2.4_RIIO3_Risk_Comp'!AF174/'N2.3_RIIO3_Risk_And_Volumes'!AP48,0))</f>
        <v>0</v>
      </c>
      <c r="BL174" s="172">
        <f>IF(IFERROR('N2.4_RIIO3_Risk_Comp'!AG174/'N2.3_RIIO3_Risk_And_Volumes'!AQ48,0)&lt;0,"Error",IFERROR('N2.4_RIIO3_Risk_Comp'!AG174/'N2.3_RIIO3_Risk_And_Volumes'!AQ48,0))</f>
        <v>0</v>
      </c>
      <c r="BM174" s="297">
        <f>IF(IFERROR('N2.4_RIIO3_Risk_Comp'!AH174/'N2.3_RIIO3_Risk_And_Volumes'!AR48,0)&lt;0,"Error",IFERROR('N2.4_RIIO3_Risk_Comp'!AH174/'N2.3_RIIO3_Risk_And_Volumes'!AR48,0))</f>
        <v>0</v>
      </c>
      <c r="BO174" s="63">
        <f t="shared" si="23"/>
        <v>0</v>
      </c>
      <c r="BP174" s="63">
        <f t="shared" si="24"/>
        <v>0</v>
      </c>
      <c r="BQ174" s="63">
        <f t="shared" si="25"/>
        <v>0</v>
      </c>
      <c r="BR174" s="63">
        <f>IF(IFERROR(BO174/'N2.3_RIIO3_Risk_And_Volumes'!BN48,0)&lt;0,"Error",IFERROR(BO174/'N2.3_RIIO3_Risk_And_Volumes'!BN48,0))</f>
        <v>0</v>
      </c>
      <c r="BS174" s="63">
        <f>IF(IFERROR('N2.4_RIIO3_Risk_Comp'!BP174/'N2.3_RIIO3_Risk_And_Volumes'!BP48,0)&lt;0,"Error",IFERROR('N2.4_RIIO3_Risk_Comp'!BP174/'N2.3_RIIO3_Risk_And_Volumes'!BP48,0))</f>
        <v>0</v>
      </c>
      <c r="BT174" s="63">
        <f>IF(IFERROR('N2.4_RIIO3_Risk_Comp'!BQ174/'N2.3_RIIO3_Risk_And_Volumes'!BR48,0)&lt;0,"Error",IFERROR('N2.4_RIIO3_Risk_Comp'!BQ174/'N2.3_RIIO3_Risk_And_Volumes'!BR48,0))</f>
        <v>0</v>
      </c>
    </row>
    <row r="175" spans="1:72" hidden="1">
      <c r="A175" t="s">
        <v>973</v>
      </c>
      <c r="B175" s="108" t="s">
        <v>347</v>
      </c>
      <c r="C175" s="144" t="str">
        <f>IF($D$2="ET",VLOOKUP(B175,'N0.7_Lookup_References'!$E$13:$K$71,2,FALSE),IF('N2.1_Network_Risk_Summary'!$C$2="GD",VLOOKUP(B175,'N0.7_Lookup_References'!$E$13:$K$73,4,FALSE),IF($D$2="GT",VLOOKUP(B175,'N0.7_Lookup_References'!$E$13:$K$71,6,FALSE),"")))</f>
        <v>No entry required</v>
      </c>
      <c r="D175" s="53" t="s">
        <v>441</v>
      </c>
      <c r="E175" s="289"/>
      <c r="F175" s="247"/>
      <c r="G175" s="247"/>
      <c r="H175" s="247"/>
      <c r="I175" s="247"/>
      <c r="J175" s="247"/>
      <c r="K175" s="247"/>
      <c r="L175" s="247"/>
      <c r="M175" s="247"/>
      <c r="N175" s="290"/>
      <c r="O175" s="289"/>
      <c r="P175" s="247"/>
      <c r="Q175" s="247"/>
      <c r="R175" s="247"/>
      <c r="S175" s="247"/>
      <c r="T175" s="247"/>
      <c r="U175" s="247"/>
      <c r="V175" s="247"/>
      <c r="W175" s="247"/>
      <c r="X175" s="290"/>
      <c r="Y175" s="289"/>
      <c r="Z175" s="247"/>
      <c r="AA175" s="247"/>
      <c r="AB175" s="247"/>
      <c r="AC175" s="247"/>
      <c r="AD175" s="247"/>
      <c r="AE175" s="247"/>
      <c r="AF175" s="247"/>
      <c r="AG175" s="247"/>
      <c r="AH175" s="290"/>
      <c r="AJ175" s="296">
        <f>IF(IFERROR(E175/'N2.3_RIIO3_Risk_And_Volumes'!E49,0)&lt;0,"Error",IFERROR(E175/'N2.3_RIIO3_Risk_And_Volumes'!E49,0))</f>
        <v>0</v>
      </c>
      <c r="AK175" s="172">
        <f>IF(IFERROR(F175/'N2.3_RIIO3_Risk_And_Volumes'!F49,0)&lt;0,"Error",IFERROR(F175/'N2.3_RIIO3_Risk_And_Volumes'!F49,0))</f>
        <v>0</v>
      </c>
      <c r="AL175" s="172">
        <f>IF(IFERROR(G175/'N2.3_RIIO3_Risk_And_Volumes'!G49,0)&lt;0,"Error",IFERROR(G175/'N2.3_RIIO3_Risk_And_Volumes'!G49,0))</f>
        <v>0</v>
      </c>
      <c r="AM175" s="172">
        <f>IF(IFERROR(H175/'N2.3_RIIO3_Risk_And_Volumes'!H49,0)&lt;0,"Error",IFERROR(H175/'N2.3_RIIO3_Risk_And_Volumes'!H49,0))</f>
        <v>0</v>
      </c>
      <c r="AN175" s="172">
        <f>IF(IFERROR(I175/'N2.3_RIIO3_Risk_And_Volumes'!I49,0)&lt;0,"Error",IFERROR(I175/'N2.3_RIIO3_Risk_And_Volumes'!I49,0))</f>
        <v>0</v>
      </c>
      <c r="AO175" s="172">
        <f>IF(IFERROR(J175/'N2.3_RIIO3_Risk_And_Volumes'!J49,0)&lt;0,"Error",IFERROR(J175/'N2.3_RIIO3_Risk_And_Volumes'!J49,0))</f>
        <v>0</v>
      </c>
      <c r="AP175" s="172">
        <f>IF(IFERROR(K175/'N2.3_RIIO3_Risk_And_Volumes'!K49,0)&lt;0,"Error",IFERROR(K175/'N2.3_RIIO3_Risk_And_Volumes'!K49,0))</f>
        <v>0</v>
      </c>
      <c r="AQ175" s="172">
        <f>IF(IFERROR(L175/'N2.3_RIIO3_Risk_And_Volumes'!L49,0)&lt;0,"Error",IFERROR(L175/'N2.3_RIIO3_Risk_And_Volumes'!L49,0))</f>
        <v>0</v>
      </c>
      <c r="AR175" s="172">
        <f>IF(IFERROR(M175/'N2.3_RIIO3_Risk_And_Volumes'!M49,0)&lt;0,"Error",IFERROR(M175/'N2.3_RIIO3_Risk_And_Volumes'!M49,0))</f>
        <v>0</v>
      </c>
      <c r="AS175" s="297">
        <f>IF(IFERROR(N175/'N2.3_RIIO3_Risk_And_Volumes'!N49,0)&lt;0,"Error",IFERROR(N175/'N2.3_RIIO3_Risk_And_Volumes'!N49,0))</f>
        <v>0</v>
      </c>
      <c r="AT175" s="296">
        <f>IF(IFERROR('N2.4_RIIO3_Risk_Comp'!O175/'N2.3_RIIO3_Risk_And_Volumes'!O49,0)&lt;0,"Error",IFERROR('N2.4_RIIO3_Risk_Comp'!O175/'N2.3_RIIO3_Risk_And_Volumes'!O49,0))</f>
        <v>0</v>
      </c>
      <c r="AU175" s="172">
        <f>IF(IFERROR('N2.4_RIIO3_Risk_Comp'!P175/'N2.3_RIIO3_Risk_And_Volumes'!P49,0)&lt;0,"Error",IFERROR('N2.4_RIIO3_Risk_Comp'!P175/'N2.3_RIIO3_Risk_And_Volumes'!P49,0))</f>
        <v>0</v>
      </c>
      <c r="AV175" s="172">
        <f>IF(IFERROR('N2.4_RIIO3_Risk_Comp'!Q175/'N2.3_RIIO3_Risk_And_Volumes'!Q49,0)&lt;0,"Error",IFERROR('N2.4_RIIO3_Risk_Comp'!Q175/'N2.3_RIIO3_Risk_And_Volumes'!Q49,0))</f>
        <v>0</v>
      </c>
      <c r="AW175" s="172">
        <f>IF(IFERROR('N2.4_RIIO3_Risk_Comp'!R175/'N2.3_RIIO3_Risk_And_Volumes'!R49,0)&lt;0,"Error",IFERROR('N2.4_RIIO3_Risk_Comp'!R175/'N2.3_RIIO3_Risk_And_Volumes'!R49,0))</f>
        <v>0</v>
      </c>
      <c r="AX175" s="172">
        <f>IF(IFERROR('N2.4_RIIO3_Risk_Comp'!S175/'N2.3_RIIO3_Risk_And_Volumes'!S49,0)&lt;0,"Error",IFERROR('N2.4_RIIO3_Risk_Comp'!S175/'N2.3_RIIO3_Risk_And_Volumes'!S49,0))</f>
        <v>0</v>
      </c>
      <c r="AY175" s="172">
        <f>IF(IFERROR('N2.4_RIIO3_Risk_Comp'!T175/'N2.3_RIIO3_Risk_And_Volumes'!T49,0)&lt;0,"Error",IFERROR('N2.4_RIIO3_Risk_Comp'!T175/'N2.3_RIIO3_Risk_And_Volumes'!T49,0))</f>
        <v>0</v>
      </c>
      <c r="AZ175" s="172">
        <f>IF(IFERROR('N2.4_RIIO3_Risk_Comp'!U175/'N2.3_RIIO3_Risk_And_Volumes'!U49,0)&lt;0,"Error",IFERROR('N2.4_RIIO3_Risk_Comp'!U175/'N2.3_RIIO3_Risk_And_Volumes'!U49,0))</f>
        <v>0</v>
      </c>
      <c r="BA175" s="172">
        <f>IF(IFERROR('N2.4_RIIO3_Risk_Comp'!V175/'N2.3_RIIO3_Risk_And_Volumes'!V49,0)&lt;0,"Error",IFERROR('N2.4_RIIO3_Risk_Comp'!V175/'N2.3_RIIO3_Risk_And_Volumes'!V49,0))</f>
        <v>0</v>
      </c>
      <c r="BB175" s="172">
        <f>IF(IFERROR('N2.4_RIIO3_Risk_Comp'!W175/'N2.3_RIIO3_Risk_And_Volumes'!W49,0)&lt;0,"Error",IFERROR('N2.4_RIIO3_Risk_Comp'!W175/'N2.3_RIIO3_Risk_And_Volumes'!W49,0))</f>
        <v>0</v>
      </c>
      <c r="BC175" s="303">
        <f>IF(IFERROR('N2.4_RIIO3_Risk_Comp'!X175/'N2.3_RIIO3_Risk_And_Volumes'!X49,0)&lt;0,"Error",IFERROR('N2.4_RIIO3_Risk_Comp'!X175/'N2.3_RIIO3_Risk_And_Volumes'!X49,0))</f>
        <v>0</v>
      </c>
      <c r="BD175" s="296">
        <f>IF(IFERROR('N2.4_RIIO3_Risk_Comp'!Y175/'N2.3_RIIO3_Risk_And_Volumes'!AI49,0)&lt;0,"Error",IFERROR('N2.4_RIIO3_Risk_Comp'!Y175/'N2.3_RIIO3_Risk_And_Volumes'!AI49,0))</f>
        <v>0</v>
      </c>
      <c r="BE175" s="172">
        <f>IF(IFERROR('N2.4_RIIO3_Risk_Comp'!Z175/'N2.3_RIIO3_Risk_And_Volumes'!AJ49,0)&lt;0,"Error",IFERROR('N2.4_RIIO3_Risk_Comp'!Z175/'N2.3_RIIO3_Risk_And_Volumes'!AJ49,0))</f>
        <v>0</v>
      </c>
      <c r="BF175" s="172">
        <f>IF(IFERROR('N2.4_RIIO3_Risk_Comp'!AA175/'N2.3_RIIO3_Risk_And_Volumes'!AK49,0)&lt;0,"Error",IFERROR('N2.4_RIIO3_Risk_Comp'!AA175/'N2.3_RIIO3_Risk_And_Volumes'!AK49,0))</f>
        <v>0</v>
      </c>
      <c r="BG175" s="172">
        <f>IF(IFERROR('N2.4_RIIO3_Risk_Comp'!AB175/'N2.3_RIIO3_Risk_And_Volumes'!AL49,0)&lt;0,"Error",IFERROR('N2.4_RIIO3_Risk_Comp'!AB175/'N2.3_RIIO3_Risk_And_Volumes'!AL49,0))</f>
        <v>0</v>
      </c>
      <c r="BH175" s="172">
        <f>IF(IFERROR('N2.4_RIIO3_Risk_Comp'!AC175/'N2.3_RIIO3_Risk_And_Volumes'!AM49,0)&lt;0,"Error",IFERROR('N2.4_RIIO3_Risk_Comp'!AC175/'N2.3_RIIO3_Risk_And_Volumes'!AM49,0))</f>
        <v>0</v>
      </c>
      <c r="BI175" s="172">
        <f>IF(IFERROR('N2.4_RIIO3_Risk_Comp'!AD175/'N2.3_RIIO3_Risk_And_Volumes'!AN49,0)&lt;0,"Error",IFERROR('N2.4_RIIO3_Risk_Comp'!AD175/'N2.3_RIIO3_Risk_And_Volumes'!AN49,0))</f>
        <v>0</v>
      </c>
      <c r="BJ175" s="172">
        <f>IF(IFERROR('N2.4_RIIO3_Risk_Comp'!AE175/'N2.3_RIIO3_Risk_And_Volumes'!AO49,0)&lt;0,"Error",IFERROR('N2.4_RIIO3_Risk_Comp'!AE175/'N2.3_RIIO3_Risk_And_Volumes'!AO49,0))</f>
        <v>0</v>
      </c>
      <c r="BK175" s="172">
        <f>IF(IFERROR('N2.4_RIIO3_Risk_Comp'!AF175/'N2.3_RIIO3_Risk_And_Volumes'!AP49,0)&lt;0,"Error",IFERROR('N2.4_RIIO3_Risk_Comp'!AF175/'N2.3_RIIO3_Risk_And_Volumes'!AP49,0))</f>
        <v>0</v>
      </c>
      <c r="BL175" s="172">
        <f>IF(IFERROR('N2.4_RIIO3_Risk_Comp'!AG175/'N2.3_RIIO3_Risk_And_Volumes'!AQ49,0)&lt;0,"Error",IFERROR('N2.4_RIIO3_Risk_Comp'!AG175/'N2.3_RIIO3_Risk_And_Volumes'!AQ49,0))</f>
        <v>0</v>
      </c>
      <c r="BM175" s="297">
        <f>IF(IFERROR('N2.4_RIIO3_Risk_Comp'!AH175/'N2.3_RIIO3_Risk_And_Volumes'!AR49,0)&lt;0,"Error",IFERROR('N2.4_RIIO3_Risk_Comp'!AH175/'N2.3_RIIO3_Risk_And_Volumes'!AR49,0))</f>
        <v>0</v>
      </c>
      <c r="BO175" s="63">
        <f t="shared" ref="BO175:BO201" si="26">SUM(E175:N175)</f>
        <v>0</v>
      </c>
      <c r="BP175" s="63">
        <f t="shared" ref="BP175:BP201" si="27">SUM(O175:X175)</f>
        <v>0</v>
      </c>
      <c r="BQ175" s="63">
        <f t="shared" ref="BQ175:BQ201" si="28">SUM(Y175:AH175)</f>
        <v>0</v>
      </c>
      <c r="BR175" s="63">
        <f>IF(IFERROR(BO175/'N2.3_RIIO3_Risk_And_Volumes'!BN49,0)&lt;0,"Error",IFERROR(BO175/'N2.3_RIIO3_Risk_And_Volumes'!BN49,0))</f>
        <v>0</v>
      </c>
      <c r="BS175" s="63">
        <f>IF(IFERROR('N2.4_RIIO3_Risk_Comp'!BP175/'N2.3_RIIO3_Risk_And_Volumes'!BP49,0)&lt;0,"Error",IFERROR('N2.4_RIIO3_Risk_Comp'!BP175/'N2.3_RIIO3_Risk_And_Volumes'!BP49,0))</f>
        <v>0</v>
      </c>
      <c r="BT175" s="63">
        <f>IF(IFERROR('N2.4_RIIO3_Risk_Comp'!BQ175/'N2.3_RIIO3_Risk_And_Volumes'!BR49,0)&lt;0,"Error",IFERROR('N2.4_RIIO3_Risk_Comp'!BQ175/'N2.3_RIIO3_Risk_And_Volumes'!BR49,0))</f>
        <v>0</v>
      </c>
    </row>
    <row r="176" spans="1:72" hidden="1">
      <c r="A176" t="s">
        <v>973</v>
      </c>
      <c r="B176" s="108" t="s">
        <v>351</v>
      </c>
      <c r="C176" s="144" t="str">
        <f>IF($D$2="ET",VLOOKUP(B176,'N0.7_Lookup_References'!$E$13:$K$71,2,FALSE),IF('N2.1_Network_Risk_Summary'!$C$2="GD",VLOOKUP(B176,'N0.7_Lookup_References'!$E$13:$K$73,4,FALSE),IF($D$2="GT",VLOOKUP(B176,'N0.7_Lookup_References'!$E$13:$K$71,6,FALSE),"")))</f>
        <v>No entry required</v>
      </c>
      <c r="D176" s="53" t="s">
        <v>441</v>
      </c>
      <c r="E176" s="289"/>
      <c r="F176" s="247"/>
      <c r="G176" s="247"/>
      <c r="H176" s="247"/>
      <c r="I176" s="247"/>
      <c r="J176" s="247"/>
      <c r="K176" s="247"/>
      <c r="L176" s="247"/>
      <c r="M176" s="247"/>
      <c r="N176" s="290"/>
      <c r="O176" s="289"/>
      <c r="P176" s="247"/>
      <c r="Q176" s="247"/>
      <c r="R176" s="247"/>
      <c r="S176" s="247"/>
      <c r="T176" s="247"/>
      <c r="U176" s="247"/>
      <c r="V176" s="247"/>
      <c r="W176" s="247"/>
      <c r="X176" s="290"/>
      <c r="Y176" s="289"/>
      <c r="Z176" s="247"/>
      <c r="AA176" s="247"/>
      <c r="AB176" s="247"/>
      <c r="AC176" s="247"/>
      <c r="AD176" s="247"/>
      <c r="AE176" s="247"/>
      <c r="AF176" s="247"/>
      <c r="AG176" s="247"/>
      <c r="AH176" s="290"/>
      <c r="AJ176" s="296">
        <f>IF(IFERROR(E176/'N2.3_RIIO3_Risk_And_Volumes'!E50,0)&lt;0,"Error",IFERROR(E176/'N2.3_RIIO3_Risk_And_Volumes'!E50,0))</f>
        <v>0</v>
      </c>
      <c r="AK176" s="172">
        <f>IF(IFERROR(F176/'N2.3_RIIO3_Risk_And_Volumes'!F50,0)&lt;0,"Error",IFERROR(F176/'N2.3_RIIO3_Risk_And_Volumes'!F50,0))</f>
        <v>0</v>
      </c>
      <c r="AL176" s="172">
        <f>IF(IFERROR(G176/'N2.3_RIIO3_Risk_And_Volumes'!G50,0)&lt;0,"Error",IFERROR(G176/'N2.3_RIIO3_Risk_And_Volumes'!G50,0))</f>
        <v>0</v>
      </c>
      <c r="AM176" s="172">
        <f>IF(IFERROR(H176/'N2.3_RIIO3_Risk_And_Volumes'!H50,0)&lt;0,"Error",IFERROR(H176/'N2.3_RIIO3_Risk_And_Volumes'!H50,0))</f>
        <v>0</v>
      </c>
      <c r="AN176" s="172">
        <f>IF(IFERROR(I176/'N2.3_RIIO3_Risk_And_Volumes'!I50,0)&lt;0,"Error",IFERROR(I176/'N2.3_RIIO3_Risk_And_Volumes'!I50,0))</f>
        <v>0</v>
      </c>
      <c r="AO176" s="172">
        <f>IF(IFERROR(J176/'N2.3_RIIO3_Risk_And_Volumes'!J50,0)&lt;0,"Error",IFERROR(J176/'N2.3_RIIO3_Risk_And_Volumes'!J50,0))</f>
        <v>0</v>
      </c>
      <c r="AP176" s="172">
        <f>IF(IFERROR(K176/'N2.3_RIIO3_Risk_And_Volumes'!K50,0)&lt;0,"Error",IFERROR(K176/'N2.3_RIIO3_Risk_And_Volumes'!K50,0))</f>
        <v>0</v>
      </c>
      <c r="AQ176" s="172">
        <f>IF(IFERROR(L176/'N2.3_RIIO3_Risk_And_Volumes'!L50,0)&lt;0,"Error",IFERROR(L176/'N2.3_RIIO3_Risk_And_Volumes'!L50,0))</f>
        <v>0</v>
      </c>
      <c r="AR176" s="172">
        <f>IF(IFERROR(M176/'N2.3_RIIO3_Risk_And_Volumes'!M50,0)&lt;0,"Error",IFERROR(M176/'N2.3_RIIO3_Risk_And_Volumes'!M50,0))</f>
        <v>0</v>
      </c>
      <c r="AS176" s="297">
        <f>IF(IFERROR(N176/'N2.3_RIIO3_Risk_And_Volumes'!N50,0)&lt;0,"Error",IFERROR(N176/'N2.3_RIIO3_Risk_And_Volumes'!N50,0))</f>
        <v>0</v>
      </c>
      <c r="AT176" s="296">
        <f>IF(IFERROR('N2.4_RIIO3_Risk_Comp'!O176/'N2.3_RIIO3_Risk_And_Volumes'!O50,0)&lt;0,"Error",IFERROR('N2.4_RIIO3_Risk_Comp'!O176/'N2.3_RIIO3_Risk_And_Volumes'!O50,0))</f>
        <v>0</v>
      </c>
      <c r="AU176" s="172">
        <f>IF(IFERROR('N2.4_RIIO3_Risk_Comp'!P176/'N2.3_RIIO3_Risk_And_Volumes'!P50,0)&lt;0,"Error",IFERROR('N2.4_RIIO3_Risk_Comp'!P176/'N2.3_RIIO3_Risk_And_Volumes'!P50,0))</f>
        <v>0</v>
      </c>
      <c r="AV176" s="172">
        <f>IF(IFERROR('N2.4_RIIO3_Risk_Comp'!Q176/'N2.3_RIIO3_Risk_And_Volumes'!Q50,0)&lt;0,"Error",IFERROR('N2.4_RIIO3_Risk_Comp'!Q176/'N2.3_RIIO3_Risk_And_Volumes'!Q50,0))</f>
        <v>0</v>
      </c>
      <c r="AW176" s="172">
        <f>IF(IFERROR('N2.4_RIIO3_Risk_Comp'!R176/'N2.3_RIIO3_Risk_And_Volumes'!R50,0)&lt;0,"Error",IFERROR('N2.4_RIIO3_Risk_Comp'!R176/'N2.3_RIIO3_Risk_And_Volumes'!R50,0))</f>
        <v>0</v>
      </c>
      <c r="AX176" s="172">
        <f>IF(IFERROR('N2.4_RIIO3_Risk_Comp'!S176/'N2.3_RIIO3_Risk_And_Volumes'!S50,0)&lt;0,"Error",IFERROR('N2.4_RIIO3_Risk_Comp'!S176/'N2.3_RIIO3_Risk_And_Volumes'!S50,0))</f>
        <v>0</v>
      </c>
      <c r="AY176" s="172">
        <f>IF(IFERROR('N2.4_RIIO3_Risk_Comp'!T176/'N2.3_RIIO3_Risk_And_Volumes'!T50,0)&lt;0,"Error",IFERROR('N2.4_RIIO3_Risk_Comp'!T176/'N2.3_RIIO3_Risk_And_Volumes'!T50,0))</f>
        <v>0</v>
      </c>
      <c r="AZ176" s="172">
        <f>IF(IFERROR('N2.4_RIIO3_Risk_Comp'!U176/'N2.3_RIIO3_Risk_And_Volumes'!U50,0)&lt;0,"Error",IFERROR('N2.4_RIIO3_Risk_Comp'!U176/'N2.3_RIIO3_Risk_And_Volumes'!U50,0))</f>
        <v>0</v>
      </c>
      <c r="BA176" s="172">
        <f>IF(IFERROR('N2.4_RIIO3_Risk_Comp'!V176/'N2.3_RIIO3_Risk_And_Volumes'!V50,0)&lt;0,"Error",IFERROR('N2.4_RIIO3_Risk_Comp'!V176/'N2.3_RIIO3_Risk_And_Volumes'!V50,0))</f>
        <v>0</v>
      </c>
      <c r="BB176" s="172">
        <f>IF(IFERROR('N2.4_RIIO3_Risk_Comp'!W176/'N2.3_RIIO3_Risk_And_Volumes'!W50,0)&lt;0,"Error",IFERROR('N2.4_RIIO3_Risk_Comp'!W176/'N2.3_RIIO3_Risk_And_Volumes'!W50,0))</f>
        <v>0</v>
      </c>
      <c r="BC176" s="303">
        <f>IF(IFERROR('N2.4_RIIO3_Risk_Comp'!X176/'N2.3_RIIO3_Risk_And_Volumes'!X50,0)&lt;0,"Error",IFERROR('N2.4_RIIO3_Risk_Comp'!X176/'N2.3_RIIO3_Risk_And_Volumes'!X50,0))</f>
        <v>0</v>
      </c>
      <c r="BD176" s="296">
        <f>IF(IFERROR('N2.4_RIIO3_Risk_Comp'!Y176/'N2.3_RIIO3_Risk_And_Volumes'!AI50,0)&lt;0,"Error",IFERROR('N2.4_RIIO3_Risk_Comp'!Y176/'N2.3_RIIO3_Risk_And_Volumes'!AI50,0))</f>
        <v>0</v>
      </c>
      <c r="BE176" s="172">
        <f>IF(IFERROR('N2.4_RIIO3_Risk_Comp'!Z176/'N2.3_RIIO3_Risk_And_Volumes'!AJ50,0)&lt;0,"Error",IFERROR('N2.4_RIIO3_Risk_Comp'!Z176/'N2.3_RIIO3_Risk_And_Volumes'!AJ50,0))</f>
        <v>0</v>
      </c>
      <c r="BF176" s="172">
        <f>IF(IFERROR('N2.4_RIIO3_Risk_Comp'!AA176/'N2.3_RIIO3_Risk_And_Volumes'!AK50,0)&lt;0,"Error",IFERROR('N2.4_RIIO3_Risk_Comp'!AA176/'N2.3_RIIO3_Risk_And_Volumes'!AK50,0))</f>
        <v>0</v>
      </c>
      <c r="BG176" s="172">
        <f>IF(IFERROR('N2.4_RIIO3_Risk_Comp'!AB176/'N2.3_RIIO3_Risk_And_Volumes'!AL50,0)&lt;0,"Error",IFERROR('N2.4_RIIO3_Risk_Comp'!AB176/'N2.3_RIIO3_Risk_And_Volumes'!AL50,0))</f>
        <v>0</v>
      </c>
      <c r="BH176" s="172">
        <f>IF(IFERROR('N2.4_RIIO3_Risk_Comp'!AC176/'N2.3_RIIO3_Risk_And_Volumes'!AM50,0)&lt;0,"Error",IFERROR('N2.4_RIIO3_Risk_Comp'!AC176/'N2.3_RIIO3_Risk_And_Volumes'!AM50,0))</f>
        <v>0</v>
      </c>
      <c r="BI176" s="172">
        <f>IF(IFERROR('N2.4_RIIO3_Risk_Comp'!AD176/'N2.3_RIIO3_Risk_And_Volumes'!AN50,0)&lt;0,"Error",IFERROR('N2.4_RIIO3_Risk_Comp'!AD176/'N2.3_RIIO3_Risk_And_Volumes'!AN50,0))</f>
        <v>0</v>
      </c>
      <c r="BJ176" s="172">
        <f>IF(IFERROR('N2.4_RIIO3_Risk_Comp'!AE176/'N2.3_RIIO3_Risk_And_Volumes'!AO50,0)&lt;0,"Error",IFERROR('N2.4_RIIO3_Risk_Comp'!AE176/'N2.3_RIIO3_Risk_And_Volumes'!AO50,0))</f>
        <v>0</v>
      </c>
      <c r="BK176" s="172">
        <f>IF(IFERROR('N2.4_RIIO3_Risk_Comp'!AF176/'N2.3_RIIO3_Risk_And_Volumes'!AP50,0)&lt;0,"Error",IFERROR('N2.4_RIIO3_Risk_Comp'!AF176/'N2.3_RIIO3_Risk_And_Volumes'!AP50,0))</f>
        <v>0</v>
      </c>
      <c r="BL176" s="172">
        <f>IF(IFERROR('N2.4_RIIO3_Risk_Comp'!AG176/'N2.3_RIIO3_Risk_And_Volumes'!AQ50,0)&lt;0,"Error",IFERROR('N2.4_RIIO3_Risk_Comp'!AG176/'N2.3_RIIO3_Risk_And_Volumes'!AQ50,0))</f>
        <v>0</v>
      </c>
      <c r="BM176" s="297">
        <f>IF(IFERROR('N2.4_RIIO3_Risk_Comp'!AH176/'N2.3_RIIO3_Risk_And_Volumes'!AR50,0)&lt;0,"Error",IFERROR('N2.4_RIIO3_Risk_Comp'!AH176/'N2.3_RIIO3_Risk_And_Volumes'!AR50,0))</f>
        <v>0</v>
      </c>
      <c r="BO176" s="63">
        <f t="shared" si="26"/>
        <v>0</v>
      </c>
      <c r="BP176" s="63">
        <f t="shared" si="27"/>
        <v>0</v>
      </c>
      <c r="BQ176" s="63">
        <f t="shared" si="28"/>
        <v>0</v>
      </c>
      <c r="BR176" s="63">
        <f>IF(IFERROR(BO176/'N2.3_RIIO3_Risk_And_Volumes'!BN50,0)&lt;0,"Error",IFERROR(BO176/'N2.3_RIIO3_Risk_And_Volumes'!BN50,0))</f>
        <v>0</v>
      </c>
      <c r="BS176" s="63">
        <f>IF(IFERROR('N2.4_RIIO3_Risk_Comp'!BP176/'N2.3_RIIO3_Risk_And_Volumes'!BP50,0)&lt;0,"Error",IFERROR('N2.4_RIIO3_Risk_Comp'!BP176/'N2.3_RIIO3_Risk_And_Volumes'!BP50,0))</f>
        <v>0</v>
      </c>
      <c r="BT176" s="63">
        <f>IF(IFERROR('N2.4_RIIO3_Risk_Comp'!BQ176/'N2.3_RIIO3_Risk_And_Volumes'!BR50,0)&lt;0,"Error",IFERROR('N2.4_RIIO3_Risk_Comp'!BQ176/'N2.3_RIIO3_Risk_And_Volumes'!BR50,0))</f>
        <v>0</v>
      </c>
    </row>
    <row r="177" spans="1:72" hidden="1">
      <c r="A177" t="s">
        <v>973</v>
      </c>
      <c r="B177" s="108" t="s">
        <v>355</v>
      </c>
      <c r="C177" s="144" t="str">
        <f>IF($D$2="ET",VLOOKUP(B177,'N0.7_Lookup_References'!$E$13:$K$71,2,FALSE),IF('N2.1_Network_Risk_Summary'!$C$2="GD",VLOOKUP(B177,'N0.7_Lookup_References'!$E$13:$K$73,4,FALSE),IF($D$2="GT",VLOOKUP(B177,'N0.7_Lookup_References'!$E$13:$K$71,6,FALSE),"")))</f>
        <v>No entry required</v>
      </c>
      <c r="D177" s="53" t="s">
        <v>441</v>
      </c>
      <c r="E177" s="289"/>
      <c r="F177" s="247"/>
      <c r="G177" s="247"/>
      <c r="H177" s="247"/>
      <c r="I177" s="247"/>
      <c r="J177" s="247"/>
      <c r="K177" s="247"/>
      <c r="L177" s="247"/>
      <c r="M177" s="247"/>
      <c r="N177" s="290"/>
      <c r="O177" s="289"/>
      <c r="P177" s="247"/>
      <c r="Q177" s="247"/>
      <c r="R177" s="247"/>
      <c r="S177" s="247"/>
      <c r="T177" s="247"/>
      <c r="U177" s="247"/>
      <c r="V177" s="247"/>
      <c r="W177" s="247"/>
      <c r="X177" s="290"/>
      <c r="Y177" s="289"/>
      <c r="Z177" s="247"/>
      <c r="AA177" s="247"/>
      <c r="AB177" s="247"/>
      <c r="AC177" s="247"/>
      <c r="AD177" s="247"/>
      <c r="AE177" s="247"/>
      <c r="AF177" s="247"/>
      <c r="AG177" s="247"/>
      <c r="AH177" s="290"/>
      <c r="AJ177" s="296">
        <f>IF(IFERROR(E177/'N2.3_RIIO3_Risk_And_Volumes'!E51,0)&lt;0,"Error",IFERROR(E177/'N2.3_RIIO3_Risk_And_Volumes'!E51,0))</f>
        <v>0</v>
      </c>
      <c r="AK177" s="172">
        <f>IF(IFERROR(F177/'N2.3_RIIO3_Risk_And_Volumes'!F51,0)&lt;0,"Error",IFERROR(F177/'N2.3_RIIO3_Risk_And_Volumes'!F51,0))</f>
        <v>0</v>
      </c>
      <c r="AL177" s="172">
        <f>IF(IFERROR(G177/'N2.3_RIIO3_Risk_And_Volumes'!G51,0)&lt;0,"Error",IFERROR(G177/'N2.3_RIIO3_Risk_And_Volumes'!G51,0))</f>
        <v>0</v>
      </c>
      <c r="AM177" s="172">
        <f>IF(IFERROR(H177/'N2.3_RIIO3_Risk_And_Volumes'!H51,0)&lt;0,"Error",IFERROR(H177/'N2.3_RIIO3_Risk_And_Volumes'!H51,0))</f>
        <v>0</v>
      </c>
      <c r="AN177" s="172">
        <f>IF(IFERROR(I177/'N2.3_RIIO3_Risk_And_Volumes'!I51,0)&lt;0,"Error",IFERROR(I177/'N2.3_RIIO3_Risk_And_Volumes'!I51,0))</f>
        <v>0</v>
      </c>
      <c r="AO177" s="172">
        <f>IF(IFERROR(J177/'N2.3_RIIO3_Risk_And_Volumes'!J51,0)&lt;0,"Error",IFERROR(J177/'N2.3_RIIO3_Risk_And_Volumes'!J51,0))</f>
        <v>0</v>
      </c>
      <c r="AP177" s="172">
        <f>IF(IFERROR(K177/'N2.3_RIIO3_Risk_And_Volumes'!K51,0)&lt;0,"Error",IFERROR(K177/'N2.3_RIIO3_Risk_And_Volumes'!K51,0))</f>
        <v>0</v>
      </c>
      <c r="AQ177" s="172">
        <f>IF(IFERROR(L177/'N2.3_RIIO3_Risk_And_Volumes'!L51,0)&lt;0,"Error",IFERROR(L177/'N2.3_RIIO3_Risk_And_Volumes'!L51,0))</f>
        <v>0</v>
      </c>
      <c r="AR177" s="172">
        <f>IF(IFERROR(M177/'N2.3_RIIO3_Risk_And_Volumes'!M51,0)&lt;0,"Error",IFERROR(M177/'N2.3_RIIO3_Risk_And_Volumes'!M51,0))</f>
        <v>0</v>
      </c>
      <c r="AS177" s="297">
        <f>IF(IFERROR(N177/'N2.3_RIIO3_Risk_And_Volumes'!N51,0)&lt;0,"Error",IFERROR(N177/'N2.3_RIIO3_Risk_And_Volumes'!N51,0))</f>
        <v>0</v>
      </c>
      <c r="AT177" s="296">
        <f>IF(IFERROR('N2.4_RIIO3_Risk_Comp'!O177/'N2.3_RIIO3_Risk_And_Volumes'!O51,0)&lt;0,"Error",IFERROR('N2.4_RIIO3_Risk_Comp'!O177/'N2.3_RIIO3_Risk_And_Volumes'!O51,0))</f>
        <v>0</v>
      </c>
      <c r="AU177" s="172">
        <f>IF(IFERROR('N2.4_RIIO3_Risk_Comp'!P177/'N2.3_RIIO3_Risk_And_Volumes'!P51,0)&lt;0,"Error",IFERROR('N2.4_RIIO3_Risk_Comp'!P177/'N2.3_RIIO3_Risk_And_Volumes'!P51,0))</f>
        <v>0</v>
      </c>
      <c r="AV177" s="172">
        <f>IF(IFERROR('N2.4_RIIO3_Risk_Comp'!Q177/'N2.3_RIIO3_Risk_And_Volumes'!Q51,0)&lt;0,"Error",IFERROR('N2.4_RIIO3_Risk_Comp'!Q177/'N2.3_RIIO3_Risk_And_Volumes'!Q51,0))</f>
        <v>0</v>
      </c>
      <c r="AW177" s="172">
        <f>IF(IFERROR('N2.4_RIIO3_Risk_Comp'!R177/'N2.3_RIIO3_Risk_And_Volumes'!R51,0)&lt;0,"Error",IFERROR('N2.4_RIIO3_Risk_Comp'!R177/'N2.3_RIIO3_Risk_And_Volumes'!R51,0))</f>
        <v>0</v>
      </c>
      <c r="AX177" s="172">
        <f>IF(IFERROR('N2.4_RIIO3_Risk_Comp'!S177/'N2.3_RIIO3_Risk_And_Volumes'!S51,0)&lt;0,"Error",IFERROR('N2.4_RIIO3_Risk_Comp'!S177/'N2.3_RIIO3_Risk_And_Volumes'!S51,0))</f>
        <v>0</v>
      </c>
      <c r="AY177" s="172">
        <f>IF(IFERROR('N2.4_RIIO3_Risk_Comp'!T177/'N2.3_RIIO3_Risk_And_Volumes'!T51,0)&lt;0,"Error",IFERROR('N2.4_RIIO3_Risk_Comp'!T177/'N2.3_RIIO3_Risk_And_Volumes'!T51,0))</f>
        <v>0</v>
      </c>
      <c r="AZ177" s="172">
        <f>IF(IFERROR('N2.4_RIIO3_Risk_Comp'!U177/'N2.3_RIIO3_Risk_And_Volumes'!U51,0)&lt;0,"Error",IFERROR('N2.4_RIIO3_Risk_Comp'!U177/'N2.3_RIIO3_Risk_And_Volumes'!U51,0))</f>
        <v>0</v>
      </c>
      <c r="BA177" s="172">
        <f>IF(IFERROR('N2.4_RIIO3_Risk_Comp'!V177/'N2.3_RIIO3_Risk_And_Volumes'!V51,0)&lt;0,"Error",IFERROR('N2.4_RIIO3_Risk_Comp'!V177/'N2.3_RIIO3_Risk_And_Volumes'!V51,0))</f>
        <v>0</v>
      </c>
      <c r="BB177" s="172">
        <f>IF(IFERROR('N2.4_RIIO3_Risk_Comp'!W177/'N2.3_RIIO3_Risk_And_Volumes'!W51,0)&lt;0,"Error",IFERROR('N2.4_RIIO3_Risk_Comp'!W177/'N2.3_RIIO3_Risk_And_Volumes'!W51,0))</f>
        <v>0</v>
      </c>
      <c r="BC177" s="303">
        <f>IF(IFERROR('N2.4_RIIO3_Risk_Comp'!X177/'N2.3_RIIO3_Risk_And_Volumes'!X51,0)&lt;0,"Error",IFERROR('N2.4_RIIO3_Risk_Comp'!X177/'N2.3_RIIO3_Risk_And_Volumes'!X51,0))</f>
        <v>0</v>
      </c>
      <c r="BD177" s="296">
        <f>IF(IFERROR('N2.4_RIIO3_Risk_Comp'!Y177/'N2.3_RIIO3_Risk_And_Volumes'!AI51,0)&lt;0,"Error",IFERROR('N2.4_RIIO3_Risk_Comp'!Y177/'N2.3_RIIO3_Risk_And_Volumes'!AI51,0))</f>
        <v>0</v>
      </c>
      <c r="BE177" s="172">
        <f>IF(IFERROR('N2.4_RIIO3_Risk_Comp'!Z177/'N2.3_RIIO3_Risk_And_Volumes'!AJ51,0)&lt;0,"Error",IFERROR('N2.4_RIIO3_Risk_Comp'!Z177/'N2.3_RIIO3_Risk_And_Volumes'!AJ51,0))</f>
        <v>0</v>
      </c>
      <c r="BF177" s="172">
        <f>IF(IFERROR('N2.4_RIIO3_Risk_Comp'!AA177/'N2.3_RIIO3_Risk_And_Volumes'!AK51,0)&lt;0,"Error",IFERROR('N2.4_RIIO3_Risk_Comp'!AA177/'N2.3_RIIO3_Risk_And_Volumes'!AK51,0))</f>
        <v>0</v>
      </c>
      <c r="BG177" s="172">
        <f>IF(IFERROR('N2.4_RIIO3_Risk_Comp'!AB177/'N2.3_RIIO3_Risk_And_Volumes'!AL51,0)&lt;0,"Error",IFERROR('N2.4_RIIO3_Risk_Comp'!AB177/'N2.3_RIIO3_Risk_And_Volumes'!AL51,0))</f>
        <v>0</v>
      </c>
      <c r="BH177" s="172">
        <f>IF(IFERROR('N2.4_RIIO3_Risk_Comp'!AC177/'N2.3_RIIO3_Risk_And_Volumes'!AM51,0)&lt;0,"Error",IFERROR('N2.4_RIIO3_Risk_Comp'!AC177/'N2.3_RIIO3_Risk_And_Volumes'!AM51,0))</f>
        <v>0</v>
      </c>
      <c r="BI177" s="172">
        <f>IF(IFERROR('N2.4_RIIO3_Risk_Comp'!AD177/'N2.3_RIIO3_Risk_And_Volumes'!AN51,0)&lt;0,"Error",IFERROR('N2.4_RIIO3_Risk_Comp'!AD177/'N2.3_RIIO3_Risk_And_Volumes'!AN51,0))</f>
        <v>0</v>
      </c>
      <c r="BJ177" s="172">
        <f>IF(IFERROR('N2.4_RIIO3_Risk_Comp'!AE177/'N2.3_RIIO3_Risk_And_Volumes'!AO51,0)&lt;0,"Error",IFERROR('N2.4_RIIO3_Risk_Comp'!AE177/'N2.3_RIIO3_Risk_And_Volumes'!AO51,0))</f>
        <v>0</v>
      </c>
      <c r="BK177" s="172">
        <f>IF(IFERROR('N2.4_RIIO3_Risk_Comp'!AF177/'N2.3_RIIO3_Risk_And_Volumes'!AP51,0)&lt;0,"Error",IFERROR('N2.4_RIIO3_Risk_Comp'!AF177/'N2.3_RIIO3_Risk_And_Volumes'!AP51,0))</f>
        <v>0</v>
      </c>
      <c r="BL177" s="172">
        <f>IF(IFERROR('N2.4_RIIO3_Risk_Comp'!AG177/'N2.3_RIIO3_Risk_And_Volumes'!AQ51,0)&lt;0,"Error",IFERROR('N2.4_RIIO3_Risk_Comp'!AG177/'N2.3_RIIO3_Risk_And_Volumes'!AQ51,0))</f>
        <v>0</v>
      </c>
      <c r="BM177" s="297">
        <f>IF(IFERROR('N2.4_RIIO3_Risk_Comp'!AH177/'N2.3_RIIO3_Risk_And_Volumes'!AR51,0)&lt;0,"Error",IFERROR('N2.4_RIIO3_Risk_Comp'!AH177/'N2.3_RIIO3_Risk_And_Volumes'!AR51,0))</f>
        <v>0</v>
      </c>
      <c r="BO177" s="63">
        <f t="shared" si="26"/>
        <v>0</v>
      </c>
      <c r="BP177" s="63">
        <f t="shared" si="27"/>
        <v>0</v>
      </c>
      <c r="BQ177" s="63">
        <f t="shared" si="28"/>
        <v>0</v>
      </c>
      <c r="BR177" s="63">
        <f>IF(IFERROR(BO177/'N2.3_RIIO3_Risk_And_Volumes'!BN51,0)&lt;0,"Error",IFERROR(BO177/'N2.3_RIIO3_Risk_And_Volumes'!BN51,0))</f>
        <v>0</v>
      </c>
      <c r="BS177" s="63">
        <f>IF(IFERROR('N2.4_RIIO3_Risk_Comp'!BP177/'N2.3_RIIO3_Risk_And_Volumes'!BP51,0)&lt;0,"Error",IFERROR('N2.4_RIIO3_Risk_Comp'!BP177/'N2.3_RIIO3_Risk_And_Volumes'!BP51,0))</f>
        <v>0</v>
      </c>
      <c r="BT177" s="63">
        <f>IF(IFERROR('N2.4_RIIO3_Risk_Comp'!BQ177/'N2.3_RIIO3_Risk_And_Volumes'!BR51,0)&lt;0,"Error",IFERROR('N2.4_RIIO3_Risk_Comp'!BQ177/'N2.3_RIIO3_Risk_And_Volumes'!BR51,0))</f>
        <v>0</v>
      </c>
    </row>
    <row r="178" spans="1:72" hidden="1">
      <c r="A178" t="s">
        <v>973</v>
      </c>
      <c r="B178" s="108" t="s">
        <v>358</v>
      </c>
      <c r="C178" s="144" t="str">
        <f>IF($D$2="ET",VLOOKUP(B178,'N0.7_Lookup_References'!$E$13:$K$71,2,FALSE),IF('N2.1_Network_Risk_Summary'!$C$2="GD",VLOOKUP(B178,'N0.7_Lookup_References'!$E$13:$K$73,4,FALSE),IF($D$2="GT",VLOOKUP(B178,'N0.7_Lookup_References'!$E$13:$K$71,6,FALSE),"")))</f>
        <v>No entry required</v>
      </c>
      <c r="D178" s="53" t="s">
        <v>441</v>
      </c>
      <c r="E178" s="289"/>
      <c r="F178" s="247"/>
      <c r="G178" s="247"/>
      <c r="H178" s="247"/>
      <c r="I178" s="247"/>
      <c r="J178" s="247"/>
      <c r="K178" s="247"/>
      <c r="L178" s="247"/>
      <c r="M178" s="247"/>
      <c r="N178" s="290"/>
      <c r="O178" s="289"/>
      <c r="P178" s="247"/>
      <c r="Q178" s="247"/>
      <c r="R178" s="247"/>
      <c r="S178" s="247"/>
      <c r="T178" s="247"/>
      <c r="U178" s="247"/>
      <c r="V178" s="247"/>
      <c r="W178" s="247"/>
      <c r="X178" s="290"/>
      <c r="Y178" s="289"/>
      <c r="Z178" s="247"/>
      <c r="AA178" s="247"/>
      <c r="AB178" s="247"/>
      <c r="AC178" s="247"/>
      <c r="AD178" s="247"/>
      <c r="AE178" s="247"/>
      <c r="AF178" s="247"/>
      <c r="AG178" s="247"/>
      <c r="AH178" s="290"/>
      <c r="AJ178" s="296">
        <f>IF(IFERROR(E178/'N2.3_RIIO3_Risk_And_Volumes'!E52,0)&lt;0,"Error",IFERROR(E178/'N2.3_RIIO3_Risk_And_Volumes'!E52,0))</f>
        <v>0</v>
      </c>
      <c r="AK178" s="172">
        <f>IF(IFERROR(F178/'N2.3_RIIO3_Risk_And_Volumes'!F52,0)&lt;0,"Error",IFERROR(F178/'N2.3_RIIO3_Risk_And_Volumes'!F52,0))</f>
        <v>0</v>
      </c>
      <c r="AL178" s="172">
        <f>IF(IFERROR(G178/'N2.3_RIIO3_Risk_And_Volumes'!G52,0)&lt;0,"Error",IFERROR(G178/'N2.3_RIIO3_Risk_And_Volumes'!G52,0))</f>
        <v>0</v>
      </c>
      <c r="AM178" s="172">
        <f>IF(IFERROR(H178/'N2.3_RIIO3_Risk_And_Volumes'!H52,0)&lt;0,"Error",IFERROR(H178/'N2.3_RIIO3_Risk_And_Volumes'!H52,0))</f>
        <v>0</v>
      </c>
      <c r="AN178" s="172">
        <f>IF(IFERROR(I178/'N2.3_RIIO3_Risk_And_Volumes'!I52,0)&lt;0,"Error",IFERROR(I178/'N2.3_RIIO3_Risk_And_Volumes'!I52,0))</f>
        <v>0</v>
      </c>
      <c r="AO178" s="172">
        <f>IF(IFERROR(J178/'N2.3_RIIO3_Risk_And_Volumes'!J52,0)&lt;0,"Error",IFERROR(J178/'N2.3_RIIO3_Risk_And_Volumes'!J52,0))</f>
        <v>0</v>
      </c>
      <c r="AP178" s="172">
        <f>IF(IFERROR(K178/'N2.3_RIIO3_Risk_And_Volumes'!K52,0)&lt;0,"Error",IFERROR(K178/'N2.3_RIIO3_Risk_And_Volumes'!K52,0))</f>
        <v>0</v>
      </c>
      <c r="AQ178" s="172">
        <f>IF(IFERROR(L178/'N2.3_RIIO3_Risk_And_Volumes'!L52,0)&lt;0,"Error",IFERROR(L178/'N2.3_RIIO3_Risk_And_Volumes'!L52,0))</f>
        <v>0</v>
      </c>
      <c r="AR178" s="172">
        <f>IF(IFERROR(M178/'N2.3_RIIO3_Risk_And_Volumes'!M52,0)&lt;0,"Error",IFERROR(M178/'N2.3_RIIO3_Risk_And_Volumes'!M52,0))</f>
        <v>0</v>
      </c>
      <c r="AS178" s="297">
        <f>IF(IFERROR(N178/'N2.3_RIIO3_Risk_And_Volumes'!N52,0)&lt;0,"Error",IFERROR(N178/'N2.3_RIIO3_Risk_And_Volumes'!N52,0))</f>
        <v>0</v>
      </c>
      <c r="AT178" s="296">
        <f>IF(IFERROR('N2.4_RIIO3_Risk_Comp'!O178/'N2.3_RIIO3_Risk_And_Volumes'!O52,0)&lt;0,"Error",IFERROR('N2.4_RIIO3_Risk_Comp'!O178/'N2.3_RIIO3_Risk_And_Volumes'!O52,0))</f>
        <v>0</v>
      </c>
      <c r="AU178" s="172">
        <f>IF(IFERROR('N2.4_RIIO3_Risk_Comp'!P178/'N2.3_RIIO3_Risk_And_Volumes'!P52,0)&lt;0,"Error",IFERROR('N2.4_RIIO3_Risk_Comp'!P178/'N2.3_RIIO3_Risk_And_Volumes'!P52,0))</f>
        <v>0</v>
      </c>
      <c r="AV178" s="172">
        <f>IF(IFERROR('N2.4_RIIO3_Risk_Comp'!Q178/'N2.3_RIIO3_Risk_And_Volumes'!Q52,0)&lt;0,"Error",IFERROR('N2.4_RIIO3_Risk_Comp'!Q178/'N2.3_RIIO3_Risk_And_Volumes'!Q52,0))</f>
        <v>0</v>
      </c>
      <c r="AW178" s="172">
        <f>IF(IFERROR('N2.4_RIIO3_Risk_Comp'!R178/'N2.3_RIIO3_Risk_And_Volumes'!R52,0)&lt;0,"Error",IFERROR('N2.4_RIIO3_Risk_Comp'!R178/'N2.3_RIIO3_Risk_And_Volumes'!R52,0))</f>
        <v>0</v>
      </c>
      <c r="AX178" s="172">
        <f>IF(IFERROR('N2.4_RIIO3_Risk_Comp'!S178/'N2.3_RIIO3_Risk_And_Volumes'!S52,0)&lt;0,"Error",IFERROR('N2.4_RIIO3_Risk_Comp'!S178/'N2.3_RIIO3_Risk_And_Volumes'!S52,0))</f>
        <v>0</v>
      </c>
      <c r="AY178" s="172">
        <f>IF(IFERROR('N2.4_RIIO3_Risk_Comp'!T178/'N2.3_RIIO3_Risk_And_Volumes'!T52,0)&lt;0,"Error",IFERROR('N2.4_RIIO3_Risk_Comp'!T178/'N2.3_RIIO3_Risk_And_Volumes'!T52,0))</f>
        <v>0</v>
      </c>
      <c r="AZ178" s="172">
        <f>IF(IFERROR('N2.4_RIIO3_Risk_Comp'!U178/'N2.3_RIIO3_Risk_And_Volumes'!U52,0)&lt;0,"Error",IFERROR('N2.4_RIIO3_Risk_Comp'!U178/'N2.3_RIIO3_Risk_And_Volumes'!U52,0))</f>
        <v>0</v>
      </c>
      <c r="BA178" s="172">
        <f>IF(IFERROR('N2.4_RIIO3_Risk_Comp'!V178/'N2.3_RIIO3_Risk_And_Volumes'!V52,0)&lt;0,"Error",IFERROR('N2.4_RIIO3_Risk_Comp'!V178/'N2.3_RIIO3_Risk_And_Volumes'!V52,0))</f>
        <v>0</v>
      </c>
      <c r="BB178" s="172">
        <f>IF(IFERROR('N2.4_RIIO3_Risk_Comp'!W178/'N2.3_RIIO3_Risk_And_Volumes'!W52,0)&lt;0,"Error",IFERROR('N2.4_RIIO3_Risk_Comp'!W178/'N2.3_RIIO3_Risk_And_Volumes'!W52,0))</f>
        <v>0</v>
      </c>
      <c r="BC178" s="303">
        <f>IF(IFERROR('N2.4_RIIO3_Risk_Comp'!X178/'N2.3_RIIO3_Risk_And_Volumes'!X52,0)&lt;0,"Error",IFERROR('N2.4_RIIO3_Risk_Comp'!X178/'N2.3_RIIO3_Risk_And_Volumes'!X52,0))</f>
        <v>0</v>
      </c>
      <c r="BD178" s="296">
        <f>IF(IFERROR('N2.4_RIIO3_Risk_Comp'!Y178/'N2.3_RIIO3_Risk_And_Volumes'!AI52,0)&lt;0,"Error",IFERROR('N2.4_RIIO3_Risk_Comp'!Y178/'N2.3_RIIO3_Risk_And_Volumes'!AI52,0))</f>
        <v>0</v>
      </c>
      <c r="BE178" s="172">
        <f>IF(IFERROR('N2.4_RIIO3_Risk_Comp'!Z178/'N2.3_RIIO3_Risk_And_Volumes'!AJ52,0)&lt;0,"Error",IFERROR('N2.4_RIIO3_Risk_Comp'!Z178/'N2.3_RIIO3_Risk_And_Volumes'!AJ52,0))</f>
        <v>0</v>
      </c>
      <c r="BF178" s="172">
        <f>IF(IFERROR('N2.4_RIIO3_Risk_Comp'!AA178/'N2.3_RIIO3_Risk_And_Volumes'!AK52,0)&lt;0,"Error",IFERROR('N2.4_RIIO3_Risk_Comp'!AA178/'N2.3_RIIO3_Risk_And_Volumes'!AK52,0))</f>
        <v>0</v>
      </c>
      <c r="BG178" s="172">
        <f>IF(IFERROR('N2.4_RIIO3_Risk_Comp'!AB178/'N2.3_RIIO3_Risk_And_Volumes'!AL52,0)&lt;0,"Error",IFERROR('N2.4_RIIO3_Risk_Comp'!AB178/'N2.3_RIIO3_Risk_And_Volumes'!AL52,0))</f>
        <v>0</v>
      </c>
      <c r="BH178" s="172">
        <f>IF(IFERROR('N2.4_RIIO3_Risk_Comp'!AC178/'N2.3_RIIO3_Risk_And_Volumes'!AM52,0)&lt;0,"Error",IFERROR('N2.4_RIIO3_Risk_Comp'!AC178/'N2.3_RIIO3_Risk_And_Volumes'!AM52,0))</f>
        <v>0</v>
      </c>
      <c r="BI178" s="172">
        <f>IF(IFERROR('N2.4_RIIO3_Risk_Comp'!AD178/'N2.3_RIIO3_Risk_And_Volumes'!AN52,0)&lt;0,"Error",IFERROR('N2.4_RIIO3_Risk_Comp'!AD178/'N2.3_RIIO3_Risk_And_Volumes'!AN52,0))</f>
        <v>0</v>
      </c>
      <c r="BJ178" s="172">
        <f>IF(IFERROR('N2.4_RIIO3_Risk_Comp'!AE178/'N2.3_RIIO3_Risk_And_Volumes'!AO52,0)&lt;0,"Error",IFERROR('N2.4_RIIO3_Risk_Comp'!AE178/'N2.3_RIIO3_Risk_And_Volumes'!AO52,0))</f>
        <v>0</v>
      </c>
      <c r="BK178" s="172">
        <f>IF(IFERROR('N2.4_RIIO3_Risk_Comp'!AF178/'N2.3_RIIO3_Risk_And_Volumes'!AP52,0)&lt;0,"Error",IFERROR('N2.4_RIIO3_Risk_Comp'!AF178/'N2.3_RIIO3_Risk_And_Volumes'!AP52,0))</f>
        <v>0</v>
      </c>
      <c r="BL178" s="172">
        <f>IF(IFERROR('N2.4_RIIO3_Risk_Comp'!AG178/'N2.3_RIIO3_Risk_And_Volumes'!AQ52,0)&lt;0,"Error",IFERROR('N2.4_RIIO3_Risk_Comp'!AG178/'N2.3_RIIO3_Risk_And_Volumes'!AQ52,0))</f>
        <v>0</v>
      </c>
      <c r="BM178" s="297">
        <f>IF(IFERROR('N2.4_RIIO3_Risk_Comp'!AH178/'N2.3_RIIO3_Risk_And_Volumes'!AR52,0)&lt;0,"Error",IFERROR('N2.4_RIIO3_Risk_Comp'!AH178/'N2.3_RIIO3_Risk_And_Volumes'!AR52,0))</f>
        <v>0</v>
      </c>
      <c r="BO178" s="63">
        <f t="shared" si="26"/>
        <v>0</v>
      </c>
      <c r="BP178" s="63">
        <f t="shared" si="27"/>
        <v>0</v>
      </c>
      <c r="BQ178" s="63">
        <f t="shared" si="28"/>
        <v>0</v>
      </c>
      <c r="BR178" s="63">
        <f>IF(IFERROR(BO178/'N2.3_RIIO3_Risk_And_Volumes'!BN52,0)&lt;0,"Error",IFERROR(BO178/'N2.3_RIIO3_Risk_And_Volumes'!BN52,0))</f>
        <v>0</v>
      </c>
      <c r="BS178" s="63">
        <f>IF(IFERROR('N2.4_RIIO3_Risk_Comp'!BP178/'N2.3_RIIO3_Risk_And_Volumes'!BP52,0)&lt;0,"Error",IFERROR('N2.4_RIIO3_Risk_Comp'!BP178/'N2.3_RIIO3_Risk_And_Volumes'!BP52,0))</f>
        <v>0</v>
      </c>
      <c r="BT178" s="63">
        <f>IF(IFERROR('N2.4_RIIO3_Risk_Comp'!BQ178/'N2.3_RIIO3_Risk_And_Volumes'!BR52,0)&lt;0,"Error",IFERROR('N2.4_RIIO3_Risk_Comp'!BQ178/'N2.3_RIIO3_Risk_And_Volumes'!BR52,0))</f>
        <v>0</v>
      </c>
    </row>
    <row r="179" spans="1:72" hidden="1">
      <c r="A179" t="s">
        <v>973</v>
      </c>
      <c r="B179" s="108" t="s">
        <v>361</v>
      </c>
      <c r="C179" s="144" t="str">
        <f>IF($D$2="ET",VLOOKUP(B179,'N0.7_Lookup_References'!$E$13:$K$71,2,FALSE),IF('N2.1_Network_Risk_Summary'!$C$2="GD",VLOOKUP(B179,'N0.7_Lookup_References'!$E$13:$K$73,4,FALSE),IF($D$2="GT",VLOOKUP(B179,'N0.7_Lookup_References'!$E$13:$K$71,6,FALSE),"")))</f>
        <v>No entry required</v>
      </c>
      <c r="D179" s="53" t="s">
        <v>441</v>
      </c>
      <c r="E179" s="289"/>
      <c r="F179" s="247"/>
      <c r="G179" s="247"/>
      <c r="H179" s="247"/>
      <c r="I179" s="247"/>
      <c r="J179" s="247"/>
      <c r="K179" s="247"/>
      <c r="L179" s="247"/>
      <c r="M179" s="247"/>
      <c r="N179" s="290"/>
      <c r="O179" s="289"/>
      <c r="P179" s="247"/>
      <c r="Q179" s="247"/>
      <c r="R179" s="247"/>
      <c r="S179" s="247"/>
      <c r="T179" s="247"/>
      <c r="U179" s="247"/>
      <c r="V179" s="247"/>
      <c r="W179" s="247"/>
      <c r="X179" s="290"/>
      <c r="Y179" s="289"/>
      <c r="Z179" s="247"/>
      <c r="AA179" s="247"/>
      <c r="AB179" s="247"/>
      <c r="AC179" s="247"/>
      <c r="AD179" s="247"/>
      <c r="AE179" s="247"/>
      <c r="AF179" s="247"/>
      <c r="AG179" s="247"/>
      <c r="AH179" s="290"/>
      <c r="AJ179" s="296">
        <f>IF(IFERROR(E179/'N2.3_RIIO3_Risk_And_Volumes'!E53,0)&lt;0,"Error",IFERROR(E179/'N2.3_RIIO3_Risk_And_Volumes'!E53,0))</f>
        <v>0</v>
      </c>
      <c r="AK179" s="172">
        <f>IF(IFERROR(F179/'N2.3_RIIO3_Risk_And_Volumes'!F53,0)&lt;0,"Error",IFERROR(F179/'N2.3_RIIO3_Risk_And_Volumes'!F53,0))</f>
        <v>0</v>
      </c>
      <c r="AL179" s="172">
        <f>IF(IFERROR(G179/'N2.3_RIIO3_Risk_And_Volumes'!G53,0)&lt;0,"Error",IFERROR(G179/'N2.3_RIIO3_Risk_And_Volumes'!G53,0))</f>
        <v>0</v>
      </c>
      <c r="AM179" s="172">
        <f>IF(IFERROR(H179/'N2.3_RIIO3_Risk_And_Volumes'!H53,0)&lt;0,"Error",IFERROR(H179/'N2.3_RIIO3_Risk_And_Volumes'!H53,0))</f>
        <v>0</v>
      </c>
      <c r="AN179" s="172">
        <f>IF(IFERROR(I179/'N2.3_RIIO3_Risk_And_Volumes'!I53,0)&lt;0,"Error",IFERROR(I179/'N2.3_RIIO3_Risk_And_Volumes'!I53,0))</f>
        <v>0</v>
      </c>
      <c r="AO179" s="172">
        <f>IF(IFERROR(J179/'N2.3_RIIO3_Risk_And_Volumes'!J53,0)&lt;0,"Error",IFERROR(J179/'N2.3_RIIO3_Risk_And_Volumes'!J53,0))</f>
        <v>0</v>
      </c>
      <c r="AP179" s="172">
        <f>IF(IFERROR(K179/'N2.3_RIIO3_Risk_And_Volumes'!K53,0)&lt;0,"Error",IFERROR(K179/'N2.3_RIIO3_Risk_And_Volumes'!K53,0))</f>
        <v>0</v>
      </c>
      <c r="AQ179" s="172">
        <f>IF(IFERROR(L179/'N2.3_RIIO3_Risk_And_Volumes'!L53,0)&lt;0,"Error",IFERROR(L179/'N2.3_RIIO3_Risk_And_Volumes'!L53,0))</f>
        <v>0</v>
      </c>
      <c r="AR179" s="172">
        <f>IF(IFERROR(M179/'N2.3_RIIO3_Risk_And_Volumes'!M53,0)&lt;0,"Error",IFERROR(M179/'N2.3_RIIO3_Risk_And_Volumes'!M53,0))</f>
        <v>0</v>
      </c>
      <c r="AS179" s="297">
        <f>IF(IFERROR(N179/'N2.3_RIIO3_Risk_And_Volumes'!N53,0)&lt;0,"Error",IFERROR(N179/'N2.3_RIIO3_Risk_And_Volumes'!N53,0))</f>
        <v>0</v>
      </c>
      <c r="AT179" s="296">
        <f>IF(IFERROR('N2.4_RIIO3_Risk_Comp'!O179/'N2.3_RIIO3_Risk_And_Volumes'!O53,0)&lt;0,"Error",IFERROR('N2.4_RIIO3_Risk_Comp'!O179/'N2.3_RIIO3_Risk_And_Volumes'!O53,0))</f>
        <v>0</v>
      </c>
      <c r="AU179" s="172">
        <f>IF(IFERROR('N2.4_RIIO3_Risk_Comp'!P179/'N2.3_RIIO3_Risk_And_Volumes'!P53,0)&lt;0,"Error",IFERROR('N2.4_RIIO3_Risk_Comp'!P179/'N2.3_RIIO3_Risk_And_Volumes'!P53,0))</f>
        <v>0</v>
      </c>
      <c r="AV179" s="172">
        <f>IF(IFERROR('N2.4_RIIO3_Risk_Comp'!Q179/'N2.3_RIIO3_Risk_And_Volumes'!Q53,0)&lt;0,"Error",IFERROR('N2.4_RIIO3_Risk_Comp'!Q179/'N2.3_RIIO3_Risk_And_Volumes'!Q53,0))</f>
        <v>0</v>
      </c>
      <c r="AW179" s="172">
        <f>IF(IFERROR('N2.4_RIIO3_Risk_Comp'!R179/'N2.3_RIIO3_Risk_And_Volumes'!R53,0)&lt;0,"Error",IFERROR('N2.4_RIIO3_Risk_Comp'!R179/'N2.3_RIIO3_Risk_And_Volumes'!R53,0))</f>
        <v>0</v>
      </c>
      <c r="AX179" s="172">
        <f>IF(IFERROR('N2.4_RIIO3_Risk_Comp'!S179/'N2.3_RIIO3_Risk_And_Volumes'!S53,0)&lt;0,"Error",IFERROR('N2.4_RIIO3_Risk_Comp'!S179/'N2.3_RIIO3_Risk_And_Volumes'!S53,0))</f>
        <v>0</v>
      </c>
      <c r="AY179" s="172">
        <f>IF(IFERROR('N2.4_RIIO3_Risk_Comp'!T179/'N2.3_RIIO3_Risk_And_Volumes'!T53,0)&lt;0,"Error",IFERROR('N2.4_RIIO3_Risk_Comp'!T179/'N2.3_RIIO3_Risk_And_Volumes'!T53,0))</f>
        <v>0</v>
      </c>
      <c r="AZ179" s="172">
        <f>IF(IFERROR('N2.4_RIIO3_Risk_Comp'!U179/'N2.3_RIIO3_Risk_And_Volumes'!U53,0)&lt;0,"Error",IFERROR('N2.4_RIIO3_Risk_Comp'!U179/'N2.3_RIIO3_Risk_And_Volumes'!U53,0))</f>
        <v>0</v>
      </c>
      <c r="BA179" s="172">
        <f>IF(IFERROR('N2.4_RIIO3_Risk_Comp'!V179/'N2.3_RIIO3_Risk_And_Volumes'!V53,0)&lt;0,"Error",IFERROR('N2.4_RIIO3_Risk_Comp'!V179/'N2.3_RIIO3_Risk_And_Volumes'!V53,0))</f>
        <v>0</v>
      </c>
      <c r="BB179" s="172">
        <f>IF(IFERROR('N2.4_RIIO3_Risk_Comp'!W179/'N2.3_RIIO3_Risk_And_Volumes'!W53,0)&lt;0,"Error",IFERROR('N2.4_RIIO3_Risk_Comp'!W179/'N2.3_RIIO3_Risk_And_Volumes'!W53,0))</f>
        <v>0</v>
      </c>
      <c r="BC179" s="303">
        <f>IF(IFERROR('N2.4_RIIO3_Risk_Comp'!X179/'N2.3_RIIO3_Risk_And_Volumes'!X53,0)&lt;0,"Error",IFERROR('N2.4_RIIO3_Risk_Comp'!X179/'N2.3_RIIO3_Risk_And_Volumes'!X53,0))</f>
        <v>0</v>
      </c>
      <c r="BD179" s="296">
        <f>IF(IFERROR('N2.4_RIIO3_Risk_Comp'!Y179/'N2.3_RIIO3_Risk_And_Volumes'!AI53,0)&lt;0,"Error",IFERROR('N2.4_RIIO3_Risk_Comp'!Y179/'N2.3_RIIO3_Risk_And_Volumes'!AI53,0))</f>
        <v>0</v>
      </c>
      <c r="BE179" s="172">
        <f>IF(IFERROR('N2.4_RIIO3_Risk_Comp'!Z179/'N2.3_RIIO3_Risk_And_Volumes'!AJ53,0)&lt;0,"Error",IFERROR('N2.4_RIIO3_Risk_Comp'!Z179/'N2.3_RIIO3_Risk_And_Volumes'!AJ53,0))</f>
        <v>0</v>
      </c>
      <c r="BF179" s="172">
        <f>IF(IFERROR('N2.4_RIIO3_Risk_Comp'!AA179/'N2.3_RIIO3_Risk_And_Volumes'!AK53,0)&lt;0,"Error",IFERROR('N2.4_RIIO3_Risk_Comp'!AA179/'N2.3_RIIO3_Risk_And_Volumes'!AK53,0))</f>
        <v>0</v>
      </c>
      <c r="BG179" s="172">
        <f>IF(IFERROR('N2.4_RIIO3_Risk_Comp'!AB179/'N2.3_RIIO3_Risk_And_Volumes'!AL53,0)&lt;0,"Error",IFERROR('N2.4_RIIO3_Risk_Comp'!AB179/'N2.3_RIIO3_Risk_And_Volumes'!AL53,0))</f>
        <v>0</v>
      </c>
      <c r="BH179" s="172">
        <f>IF(IFERROR('N2.4_RIIO3_Risk_Comp'!AC179/'N2.3_RIIO3_Risk_And_Volumes'!AM53,0)&lt;0,"Error",IFERROR('N2.4_RIIO3_Risk_Comp'!AC179/'N2.3_RIIO3_Risk_And_Volumes'!AM53,0))</f>
        <v>0</v>
      </c>
      <c r="BI179" s="172">
        <f>IF(IFERROR('N2.4_RIIO3_Risk_Comp'!AD179/'N2.3_RIIO3_Risk_And_Volumes'!AN53,0)&lt;0,"Error",IFERROR('N2.4_RIIO3_Risk_Comp'!AD179/'N2.3_RIIO3_Risk_And_Volumes'!AN53,0))</f>
        <v>0</v>
      </c>
      <c r="BJ179" s="172">
        <f>IF(IFERROR('N2.4_RIIO3_Risk_Comp'!AE179/'N2.3_RIIO3_Risk_And_Volumes'!AO53,0)&lt;0,"Error",IFERROR('N2.4_RIIO3_Risk_Comp'!AE179/'N2.3_RIIO3_Risk_And_Volumes'!AO53,0))</f>
        <v>0</v>
      </c>
      <c r="BK179" s="172">
        <f>IF(IFERROR('N2.4_RIIO3_Risk_Comp'!AF179/'N2.3_RIIO3_Risk_And_Volumes'!AP53,0)&lt;0,"Error",IFERROR('N2.4_RIIO3_Risk_Comp'!AF179/'N2.3_RIIO3_Risk_And_Volumes'!AP53,0))</f>
        <v>0</v>
      </c>
      <c r="BL179" s="172">
        <f>IF(IFERROR('N2.4_RIIO3_Risk_Comp'!AG179/'N2.3_RIIO3_Risk_And_Volumes'!AQ53,0)&lt;0,"Error",IFERROR('N2.4_RIIO3_Risk_Comp'!AG179/'N2.3_RIIO3_Risk_And_Volumes'!AQ53,0))</f>
        <v>0</v>
      </c>
      <c r="BM179" s="297">
        <f>IF(IFERROR('N2.4_RIIO3_Risk_Comp'!AH179/'N2.3_RIIO3_Risk_And_Volumes'!AR53,0)&lt;0,"Error",IFERROR('N2.4_RIIO3_Risk_Comp'!AH179/'N2.3_RIIO3_Risk_And_Volumes'!AR53,0))</f>
        <v>0</v>
      </c>
      <c r="BO179" s="63">
        <f t="shared" si="26"/>
        <v>0</v>
      </c>
      <c r="BP179" s="63">
        <f t="shared" si="27"/>
        <v>0</v>
      </c>
      <c r="BQ179" s="63">
        <f t="shared" si="28"/>
        <v>0</v>
      </c>
      <c r="BR179" s="63">
        <f>IF(IFERROR(BO179/'N2.3_RIIO3_Risk_And_Volumes'!BN53,0)&lt;0,"Error",IFERROR(BO179/'N2.3_RIIO3_Risk_And_Volumes'!BN53,0))</f>
        <v>0</v>
      </c>
      <c r="BS179" s="63">
        <f>IF(IFERROR('N2.4_RIIO3_Risk_Comp'!BP179/'N2.3_RIIO3_Risk_And_Volumes'!BP53,0)&lt;0,"Error",IFERROR('N2.4_RIIO3_Risk_Comp'!BP179/'N2.3_RIIO3_Risk_And_Volumes'!BP53,0))</f>
        <v>0</v>
      </c>
      <c r="BT179" s="63">
        <f>IF(IFERROR('N2.4_RIIO3_Risk_Comp'!BQ179/'N2.3_RIIO3_Risk_And_Volumes'!BR53,0)&lt;0,"Error",IFERROR('N2.4_RIIO3_Risk_Comp'!BQ179/'N2.3_RIIO3_Risk_And_Volumes'!BR53,0))</f>
        <v>0</v>
      </c>
    </row>
    <row r="180" spans="1:72" hidden="1">
      <c r="A180" t="s">
        <v>973</v>
      </c>
      <c r="B180" s="108" t="s">
        <v>364</v>
      </c>
      <c r="C180" s="144" t="str">
        <f>IF($D$2="ET",VLOOKUP(B180,'N0.7_Lookup_References'!$E$13:$K$71,2,FALSE),IF('N2.1_Network_Risk_Summary'!$C$2="GD",VLOOKUP(B180,'N0.7_Lookup_References'!$E$13:$K$73,4,FALSE),IF($D$2="GT",VLOOKUP(B180,'N0.7_Lookup_References'!$E$13:$K$71,6,FALSE),"")))</f>
        <v>No entry required</v>
      </c>
      <c r="D180" s="53" t="s">
        <v>441</v>
      </c>
      <c r="E180" s="289"/>
      <c r="F180" s="247"/>
      <c r="G180" s="247"/>
      <c r="H180" s="247"/>
      <c r="I180" s="247"/>
      <c r="J180" s="247"/>
      <c r="K180" s="247"/>
      <c r="L180" s="247"/>
      <c r="M180" s="247"/>
      <c r="N180" s="290"/>
      <c r="O180" s="289"/>
      <c r="P180" s="247"/>
      <c r="Q180" s="247"/>
      <c r="R180" s="247"/>
      <c r="S180" s="247"/>
      <c r="T180" s="247"/>
      <c r="U180" s="247"/>
      <c r="V180" s="247"/>
      <c r="W180" s="247"/>
      <c r="X180" s="290"/>
      <c r="Y180" s="289"/>
      <c r="Z180" s="247"/>
      <c r="AA180" s="247"/>
      <c r="AB180" s="247"/>
      <c r="AC180" s="247"/>
      <c r="AD180" s="247"/>
      <c r="AE180" s="247"/>
      <c r="AF180" s="247"/>
      <c r="AG180" s="247"/>
      <c r="AH180" s="290"/>
      <c r="AJ180" s="296">
        <f>IF(IFERROR(E180/'N2.3_RIIO3_Risk_And_Volumes'!E54,0)&lt;0,"Error",IFERROR(E180/'N2.3_RIIO3_Risk_And_Volumes'!E54,0))</f>
        <v>0</v>
      </c>
      <c r="AK180" s="172">
        <f>IF(IFERROR(F180/'N2.3_RIIO3_Risk_And_Volumes'!F54,0)&lt;0,"Error",IFERROR(F180/'N2.3_RIIO3_Risk_And_Volumes'!F54,0))</f>
        <v>0</v>
      </c>
      <c r="AL180" s="172">
        <f>IF(IFERROR(G180/'N2.3_RIIO3_Risk_And_Volumes'!G54,0)&lt;0,"Error",IFERROR(G180/'N2.3_RIIO3_Risk_And_Volumes'!G54,0))</f>
        <v>0</v>
      </c>
      <c r="AM180" s="172">
        <f>IF(IFERROR(H180/'N2.3_RIIO3_Risk_And_Volumes'!H54,0)&lt;0,"Error",IFERROR(H180/'N2.3_RIIO3_Risk_And_Volumes'!H54,0))</f>
        <v>0</v>
      </c>
      <c r="AN180" s="172">
        <f>IF(IFERROR(I180/'N2.3_RIIO3_Risk_And_Volumes'!I54,0)&lt;0,"Error",IFERROR(I180/'N2.3_RIIO3_Risk_And_Volumes'!I54,0))</f>
        <v>0</v>
      </c>
      <c r="AO180" s="172">
        <f>IF(IFERROR(J180/'N2.3_RIIO3_Risk_And_Volumes'!J54,0)&lt;0,"Error",IFERROR(J180/'N2.3_RIIO3_Risk_And_Volumes'!J54,0))</f>
        <v>0</v>
      </c>
      <c r="AP180" s="172">
        <f>IF(IFERROR(K180/'N2.3_RIIO3_Risk_And_Volumes'!K54,0)&lt;0,"Error",IFERROR(K180/'N2.3_RIIO3_Risk_And_Volumes'!K54,0))</f>
        <v>0</v>
      </c>
      <c r="AQ180" s="172">
        <f>IF(IFERROR(L180/'N2.3_RIIO3_Risk_And_Volumes'!L54,0)&lt;0,"Error",IFERROR(L180/'N2.3_RIIO3_Risk_And_Volumes'!L54,0))</f>
        <v>0</v>
      </c>
      <c r="AR180" s="172">
        <f>IF(IFERROR(M180/'N2.3_RIIO3_Risk_And_Volumes'!M54,0)&lt;0,"Error",IFERROR(M180/'N2.3_RIIO3_Risk_And_Volumes'!M54,0))</f>
        <v>0</v>
      </c>
      <c r="AS180" s="297">
        <f>IF(IFERROR(N180/'N2.3_RIIO3_Risk_And_Volumes'!N54,0)&lt;0,"Error",IFERROR(N180/'N2.3_RIIO3_Risk_And_Volumes'!N54,0))</f>
        <v>0</v>
      </c>
      <c r="AT180" s="296">
        <f>IF(IFERROR('N2.4_RIIO3_Risk_Comp'!O180/'N2.3_RIIO3_Risk_And_Volumes'!O54,0)&lt;0,"Error",IFERROR('N2.4_RIIO3_Risk_Comp'!O180/'N2.3_RIIO3_Risk_And_Volumes'!O54,0))</f>
        <v>0</v>
      </c>
      <c r="AU180" s="172">
        <f>IF(IFERROR('N2.4_RIIO3_Risk_Comp'!P180/'N2.3_RIIO3_Risk_And_Volumes'!P54,0)&lt;0,"Error",IFERROR('N2.4_RIIO3_Risk_Comp'!P180/'N2.3_RIIO3_Risk_And_Volumes'!P54,0))</f>
        <v>0</v>
      </c>
      <c r="AV180" s="172">
        <f>IF(IFERROR('N2.4_RIIO3_Risk_Comp'!Q180/'N2.3_RIIO3_Risk_And_Volumes'!Q54,0)&lt;0,"Error",IFERROR('N2.4_RIIO3_Risk_Comp'!Q180/'N2.3_RIIO3_Risk_And_Volumes'!Q54,0))</f>
        <v>0</v>
      </c>
      <c r="AW180" s="172">
        <f>IF(IFERROR('N2.4_RIIO3_Risk_Comp'!R180/'N2.3_RIIO3_Risk_And_Volumes'!R54,0)&lt;0,"Error",IFERROR('N2.4_RIIO3_Risk_Comp'!R180/'N2.3_RIIO3_Risk_And_Volumes'!R54,0))</f>
        <v>0</v>
      </c>
      <c r="AX180" s="172">
        <f>IF(IFERROR('N2.4_RIIO3_Risk_Comp'!S180/'N2.3_RIIO3_Risk_And_Volumes'!S54,0)&lt;0,"Error",IFERROR('N2.4_RIIO3_Risk_Comp'!S180/'N2.3_RIIO3_Risk_And_Volumes'!S54,0))</f>
        <v>0</v>
      </c>
      <c r="AY180" s="172">
        <f>IF(IFERROR('N2.4_RIIO3_Risk_Comp'!T180/'N2.3_RIIO3_Risk_And_Volumes'!T54,0)&lt;0,"Error",IFERROR('N2.4_RIIO3_Risk_Comp'!T180/'N2.3_RIIO3_Risk_And_Volumes'!T54,0))</f>
        <v>0</v>
      </c>
      <c r="AZ180" s="172">
        <f>IF(IFERROR('N2.4_RIIO3_Risk_Comp'!U180/'N2.3_RIIO3_Risk_And_Volumes'!U54,0)&lt;0,"Error",IFERROR('N2.4_RIIO3_Risk_Comp'!U180/'N2.3_RIIO3_Risk_And_Volumes'!U54,0))</f>
        <v>0</v>
      </c>
      <c r="BA180" s="172">
        <f>IF(IFERROR('N2.4_RIIO3_Risk_Comp'!V180/'N2.3_RIIO3_Risk_And_Volumes'!V54,0)&lt;0,"Error",IFERROR('N2.4_RIIO3_Risk_Comp'!V180/'N2.3_RIIO3_Risk_And_Volumes'!V54,0))</f>
        <v>0</v>
      </c>
      <c r="BB180" s="172">
        <f>IF(IFERROR('N2.4_RIIO3_Risk_Comp'!W180/'N2.3_RIIO3_Risk_And_Volumes'!W54,0)&lt;0,"Error",IFERROR('N2.4_RIIO3_Risk_Comp'!W180/'N2.3_RIIO3_Risk_And_Volumes'!W54,0))</f>
        <v>0</v>
      </c>
      <c r="BC180" s="303">
        <f>IF(IFERROR('N2.4_RIIO3_Risk_Comp'!X180/'N2.3_RIIO3_Risk_And_Volumes'!X54,0)&lt;0,"Error",IFERROR('N2.4_RIIO3_Risk_Comp'!X180/'N2.3_RIIO3_Risk_And_Volumes'!X54,0))</f>
        <v>0</v>
      </c>
      <c r="BD180" s="296">
        <f>IF(IFERROR('N2.4_RIIO3_Risk_Comp'!Y180/'N2.3_RIIO3_Risk_And_Volumes'!AI54,0)&lt;0,"Error",IFERROR('N2.4_RIIO3_Risk_Comp'!Y180/'N2.3_RIIO3_Risk_And_Volumes'!AI54,0))</f>
        <v>0</v>
      </c>
      <c r="BE180" s="172">
        <f>IF(IFERROR('N2.4_RIIO3_Risk_Comp'!Z180/'N2.3_RIIO3_Risk_And_Volumes'!AJ54,0)&lt;0,"Error",IFERROR('N2.4_RIIO3_Risk_Comp'!Z180/'N2.3_RIIO3_Risk_And_Volumes'!AJ54,0))</f>
        <v>0</v>
      </c>
      <c r="BF180" s="172">
        <f>IF(IFERROR('N2.4_RIIO3_Risk_Comp'!AA180/'N2.3_RIIO3_Risk_And_Volumes'!AK54,0)&lt;0,"Error",IFERROR('N2.4_RIIO3_Risk_Comp'!AA180/'N2.3_RIIO3_Risk_And_Volumes'!AK54,0))</f>
        <v>0</v>
      </c>
      <c r="BG180" s="172">
        <f>IF(IFERROR('N2.4_RIIO3_Risk_Comp'!AB180/'N2.3_RIIO3_Risk_And_Volumes'!AL54,0)&lt;0,"Error",IFERROR('N2.4_RIIO3_Risk_Comp'!AB180/'N2.3_RIIO3_Risk_And_Volumes'!AL54,0))</f>
        <v>0</v>
      </c>
      <c r="BH180" s="172">
        <f>IF(IFERROR('N2.4_RIIO3_Risk_Comp'!AC180/'N2.3_RIIO3_Risk_And_Volumes'!AM54,0)&lt;0,"Error",IFERROR('N2.4_RIIO3_Risk_Comp'!AC180/'N2.3_RIIO3_Risk_And_Volumes'!AM54,0))</f>
        <v>0</v>
      </c>
      <c r="BI180" s="172">
        <f>IF(IFERROR('N2.4_RIIO3_Risk_Comp'!AD180/'N2.3_RIIO3_Risk_And_Volumes'!AN54,0)&lt;0,"Error",IFERROR('N2.4_RIIO3_Risk_Comp'!AD180/'N2.3_RIIO3_Risk_And_Volumes'!AN54,0))</f>
        <v>0</v>
      </c>
      <c r="BJ180" s="172">
        <f>IF(IFERROR('N2.4_RIIO3_Risk_Comp'!AE180/'N2.3_RIIO3_Risk_And_Volumes'!AO54,0)&lt;0,"Error",IFERROR('N2.4_RIIO3_Risk_Comp'!AE180/'N2.3_RIIO3_Risk_And_Volumes'!AO54,0))</f>
        <v>0</v>
      </c>
      <c r="BK180" s="172">
        <f>IF(IFERROR('N2.4_RIIO3_Risk_Comp'!AF180/'N2.3_RIIO3_Risk_And_Volumes'!AP54,0)&lt;0,"Error",IFERROR('N2.4_RIIO3_Risk_Comp'!AF180/'N2.3_RIIO3_Risk_And_Volumes'!AP54,0))</f>
        <v>0</v>
      </c>
      <c r="BL180" s="172">
        <f>IF(IFERROR('N2.4_RIIO3_Risk_Comp'!AG180/'N2.3_RIIO3_Risk_And_Volumes'!AQ54,0)&lt;0,"Error",IFERROR('N2.4_RIIO3_Risk_Comp'!AG180/'N2.3_RIIO3_Risk_And_Volumes'!AQ54,0))</f>
        <v>0</v>
      </c>
      <c r="BM180" s="297">
        <f>IF(IFERROR('N2.4_RIIO3_Risk_Comp'!AH180/'N2.3_RIIO3_Risk_And_Volumes'!AR54,0)&lt;0,"Error",IFERROR('N2.4_RIIO3_Risk_Comp'!AH180/'N2.3_RIIO3_Risk_And_Volumes'!AR54,0))</f>
        <v>0</v>
      </c>
      <c r="BO180" s="63">
        <f t="shared" si="26"/>
        <v>0</v>
      </c>
      <c r="BP180" s="63">
        <f t="shared" si="27"/>
        <v>0</v>
      </c>
      <c r="BQ180" s="63">
        <f t="shared" si="28"/>
        <v>0</v>
      </c>
      <c r="BR180" s="63">
        <f>IF(IFERROR(BO180/'N2.3_RIIO3_Risk_And_Volumes'!BN54,0)&lt;0,"Error",IFERROR(BO180/'N2.3_RIIO3_Risk_And_Volumes'!BN54,0))</f>
        <v>0</v>
      </c>
      <c r="BS180" s="63">
        <f>IF(IFERROR('N2.4_RIIO3_Risk_Comp'!BP180/'N2.3_RIIO3_Risk_And_Volumes'!BP54,0)&lt;0,"Error",IFERROR('N2.4_RIIO3_Risk_Comp'!BP180/'N2.3_RIIO3_Risk_And_Volumes'!BP54,0))</f>
        <v>0</v>
      </c>
      <c r="BT180" s="63">
        <f>IF(IFERROR('N2.4_RIIO3_Risk_Comp'!BQ180/'N2.3_RIIO3_Risk_And_Volumes'!BR54,0)&lt;0,"Error",IFERROR('N2.4_RIIO3_Risk_Comp'!BQ180/'N2.3_RIIO3_Risk_And_Volumes'!BR54,0))</f>
        <v>0</v>
      </c>
    </row>
    <row r="181" spans="1:72" hidden="1">
      <c r="A181" t="s">
        <v>973</v>
      </c>
      <c r="B181" s="108" t="s">
        <v>368</v>
      </c>
      <c r="C181" s="144" t="str">
        <f>IF($D$2="ET",VLOOKUP(B181,'N0.7_Lookup_References'!$E$13:$K$71,2,FALSE),IF('N2.1_Network_Risk_Summary'!$C$2="GD",VLOOKUP(B181,'N0.7_Lookup_References'!$E$13:$K$73,4,FALSE),IF($D$2="GT",VLOOKUP(B181,'N0.7_Lookup_References'!$E$13:$K$71,6,FALSE),"")))</f>
        <v>No entry required</v>
      </c>
      <c r="D181" s="53" t="s">
        <v>441</v>
      </c>
      <c r="E181" s="289"/>
      <c r="F181" s="247"/>
      <c r="G181" s="247"/>
      <c r="H181" s="247"/>
      <c r="I181" s="247"/>
      <c r="J181" s="247"/>
      <c r="K181" s="247"/>
      <c r="L181" s="247"/>
      <c r="M181" s="247"/>
      <c r="N181" s="290"/>
      <c r="O181" s="289"/>
      <c r="P181" s="247"/>
      <c r="Q181" s="247"/>
      <c r="R181" s="247"/>
      <c r="S181" s="247"/>
      <c r="T181" s="247"/>
      <c r="U181" s="247"/>
      <c r="V181" s="247"/>
      <c r="W181" s="247"/>
      <c r="X181" s="290"/>
      <c r="Y181" s="289"/>
      <c r="Z181" s="247"/>
      <c r="AA181" s="247"/>
      <c r="AB181" s="247"/>
      <c r="AC181" s="247"/>
      <c r="AD181" s="247"/>
      <c r="AE181" s="247"/>
      <c r="AF181" s="247"/>
      <c r="AG181" s="247"/>
      <c r="AH181" s="290"/>
      <c r="AJ181" s="296">
        <f>IF(IFERROR(E181/'N2.3_RIIO3_Risk_And_Volumes'!E55,0)&lt;0,"Error",IFERROR(E181/'N2.3_RIIO3_Risk_And_Volumes'!E55,0))</f>
        <v>0</v>
      </c>
      <c r="AK181" s="172">
        <f>IF(IFERROR(F181/'N2.3_RIIO3_Risk_And_Volumes'!F55,0)&lt;0,"Error",IFERROR(F181/'N2.3_RIIO3_Risk_And_Volumes'!F55,0))</f>
        <v>0</v>
      </c>
      <c r="AL181" s="172">
        <f>IF(IFERROR(G181/'N2.3_RIIO3_Risk_And_Volumes'!G55,0)&lt;0,"Error",IFERROR(G181/'N2.3_RIIO3_Risk_And_Volumes'!G55,0))</f>
        <v>0</v>
      </c>
      <c r="AM181" s="172">
        <f>IF(IFERROR(H181/'N2.3_RIIO3_Risk_And_Volumes'!H55,0)&lt;0,"Error",IFERROR(H181/'N2.3_RIIO3_Risk_And_Volumes'!H55,0))</f>
        <v>0</v>
      </c>
      <c r="AN181" s="172">
        <f>IF(IFERROR(I181/'N2.3_RIIO3_Risk_And_Volumes'!I55,0)&lt;0,"Error",IFERROR(I181/'N2.3_RIIO3_Risk_And_Volumes'!I55,0))</f>
        <v>0</v>
      </c>
      <c r="AO181" s="172">
        <f>IF(IFERROR(J181/'N2.3_RIIO3_Risk_And_Volumes'!J55,0)&lt;0,"Error",IFERROR(J181/'N2.3_RIIO3_Risk_And_Volumes'!J55,0))</f>
        <v>0</v>
      </c>
      <c r="AP181" s="172">
        <f>IF(IFERROR(K181/'N2.3_RIIO3_Risk_And_Volumes'!K55,0)&lt;0,"Error",IFERROR(K181/'N2.3_RIIO3_Risk_And_Volumes'!K55,0))</f>
        <v>0</v>
      </c>
      <c r="AQ181" s="172">
        <f>IF(IFERROR(L181/'N2.3_RIIO3_Risk_And_Volumes'!L55,0)&lt;0,"Error",IFERROR(L181/'N2.3_RIIO3_Risk_And_Volumes'!L55,0))</f>
        <v>0</v>
      </c>
      <c r="AR181" s="172">
        <f>IF(IFERROR(M181/'N2.3_RIIO3_Risk_And_Volumes'!M55,0)&lt;0,"Error",IFERROR(M181/'N2.3_RIIO3_Risk_And_Volumes'!M55,0))</f>
        <v>0</v>
      </c>
      <c r="AS181" s="297">
        <f>IF(IFERROR(N181/'N2.3_RIIO3_Risk_And_Volumes'!N55,0)&lt;0,"Error",IFERROR(N181/'N2.3_RIIO3_Risk_And_Volumes'!N55,0))</f>
        <v>0</v>
      </c>
      <c r="AT181" s="296">
        <f>IF(IFERROR('N2.4_RIIO3_Risk_Comp'!O181/'N2.3_RIIO3_Risk_And_Volumes'!O55,0)&lt;0,"Error",IFERROR('N2.4_RIIO3_Risk_Comp'!O181/'N2.3_RIIO3_Risk_And_Volumes'!O55,0))</f>
        <v>0</v>
      </c>
      <c r="AU181" s="172">
        <f>IF(IFERROR('N2.4_RIIO3_Risk_Comp'!P181/'N2.3_RIIO3_Risk_And_Volumes'!P55,0)&lt;0,"Error",IFERROR('N2.4_RIIO3_Risk_Comp'!P181/'N2.3_RIIO3_Risk_And_Volumes'!P55,0))</f>
        <v>0</v>
      </c>
      <c r="AV181" s="172">
        <f>IF(IFERROR('N2.4_RIIO3_Risk_Comp'!Q181/'N2.3_RIIO3_Risk_And_Volumes'!Q55,0)&lt;0,"Error",IFERROR('N2.4_RIIO3_Risk_Comp'!Q181/'N2.3_RIIO3_Risk_And_Volumes'!Q55,0))</f>
        <v>0</v>
      </c>
      <c r="AW181" s="172">
        <f>IF(IFERROR('N2.4_RIIO3_Risk_Comp'!R181/'N2.3_RIIO3_Risk_And_Volumes'!R55,0)&lt;0,"Error",IFERROR('N2.4_RIIO3_Risk_Comp'!R181/'N2.3_RIIO3_Risk_And_Volumes'!R55,0))</f>
        <v>0</v>
      </c>
      <c r="AX181" s="172">
        <f>IF(IFERROR('N2.4_RIIO3_Risk_Comp'!S181/'N2.3_RIIO3_Risk_And_Volumes'!S55,0)&lt;0,"Error",IFERROR('N2.4_RIIO3_Risk_Comp'!S181/'N2.3_RIIO3_Risk_And_Volumes'!S55,0))</f>
        <v>0</v>
      </c>
      <c r="AY181" s="172">
        <f>IF(IFERROR('N2.4_RIIO3_Risk_Comp'!T181/'N2.3_RIIO3_Risk_And_Volumes'!T55,0)&lt;0,"Error",IFERROR('N2.4_RIIO3_Risk_Comp'!T181/'N2.3_RIIO3_Risk_And_Volumes'!T55,0))</f>
        <v>0</v>
      </c>
      <c r="AZ181" s="172">
        <f>IF(IFERROR('N2.4_RIIO3_Risk_Comp'!U181/'N2.3_RIIO3_Risk_And_Volumes'!U55,0)&lt;0,"Error",IFERROR('N2.4_RIIO3_Risk_Comp'!U181/'N2.3_RIIO3_Risk_And_Volumes'!U55,0))</f>
        <v>0</v>
      </c>
      <c r="BA181" s="172">
        <f>IF(IFERROR('N2.4_RIIO3_Risk_Comp'!V181/'N2.3_RIIO3_Risk_And_Volumes'!V55,0)&lt;0,"Error",IFERROR('N2.4_RIIO3_Risk_Comp'!V181/'N2.3_RIIO3_Risk_And_Volumes'!V55,0))</f>
        <v>0</v>
      </c>
      <c r="BB181" s="172">
        <f>IF(IFERROR('N2.4_RIIO3_Risk_Comp'!W181/'N2.3_RIIO3_Risk_And_Volumes'!W55,0)&lt;0,"Error",IFERROR('N2.4_RIIO3_Risk_Comp'!W181/'N2.3_RIIO3_Risk_And_Volumes'!W55,0))</f>
        <v>0</v>
      </c>
      <c r="BC181" s="303">
        <f>IF(IFERROR('N2.4_RIIO3_Risk_Comp'!X181/'N2.3_RIIO3_Risk_And_Volumes'!X55,0)&lt;0,"Error",IFERROR('N2.4_RIIO3_Risk_Comp'!X181/'N2.3_RIIO3_Risk_And_Volumes'!X55,0))</f>
        <v>0</v>
      </c>
      <c r="BD181" s="296">
        <f>IF(IFERROR('N2.4_RIIO3_Risk_Comp'!Y181/'N2.3_RIIO3_Risk_And_Volumes'!AI55,0)&lt;0,"Error",IFERROR('N2.4_RIIO3_Risk_Comp'!Y181/'N2.3_RIIO3_Risk_And_Volumes'!AI55,0))</f>
        <v>0</v>
      </c>
      <c r="BE181" s="172">
        <f>IF(IFERROR('N2.4_RIIO3_Risk_Comp'!Z181/'N2.3_RIIO3_Risk_And_Volumes'!AJ55,0)&lt;0,"Error",IFERROR('N2.4_RIIO3_Risk_Comp'!Z181/'N2.3_RIIO3_Risk_And_Volumes'!AJ55,0))</f>
        <v>0</v>
      </c>
      <c r="BF181" s="172">
        <f>IF(IFERROR('N2.4_RIIO3_Risk_Comp'!AA181/'N2.3_RIIO3_Risk_And_Volumes'!AK55,0)&lt;0,"Error",IFERROR('N2.4_RIIO3_Risk_Comp'!AA181/'N2.3_RIIO3_Risk_And_Volumes'!AK55,0))</f>
        <v>0</v>
      </c>
      <c r="BG181" s="172">
        <f>IF(IFERROR('N2.4_RIIO3_Risk_Comp'!AB181/'N2.3_RIIO3_Risk_And_Volumes'!AL55,0)&lt;0,"Error",IFERROR('N2.4_RIIO3_Risk_Comp'!AB181/'N2.3_RIIO3_Risk_And_Volumes'!AL55,0))</f>
        <v>0</v>
      </c>
      <c r="BH181" s="172">
        <f>IF(IFERROR('N2.4_RIIO3_Risk_Comp'!AC181/'N2.3_RIIO3_Risk_And_Volumes'!AM55,0)&lt;0,"Error",IFERROR('N2.4_RIIO3_Risk_Comp'!AC181/'N2.3_RIIO3_Risk_And_Volumes'!AM55,0))</f>
        <v>0</v>
      </c>
      <c r="BI181" s="172">
        <f>IF(IFERROR('N2.4_RIIO3_Risk_Comp'!AD181/'N2.3_RIIO3_Risk_And_Volumes'!AN55,0)&lt;0,"Error",IFERROR('N2.4_RIIO3_Risk_Comp'!AD181/'N2.3_RIIO3_Risk_And_Volumes'!AN55,0))</f>
        <v>0</v>
      </c>
      <c r="BJ181" s="172">
        <f>IF(IFERROR('N2.4_RIIO3_Risk_Comp'!AE181/'N2.3_RIIO3_Risk_And_Volumes'!AO55,0)&lt;0,"Error",IFERROR('N2.4_RIIO3_Risk_Comp'!AE181/'N2.3_RIIO3_Risk_And_Volumes'!AO55,0))</f>
        <v>0</v>
      </c>
      <c r="BK181" s="172">
        <f>IF(IFERROR('N2.4_RIIO3_Risk_Comp'!AF181/'N2.3_RIIO3_Risk_And_Volumes'!AP55,0)&lt;0,"Error",IFERROR('N2.4_RIIO3_Risk_Comp'!AF181/'N2.3_RIIO3_Risk_And_Volumes'!AP55,0))</f>
        <v>0</v>
      </c>
      <c r="BL181" s="172">
        <f>IF(IFERROR('N2.4_RIIO3_Risk_Comp'!AG181/'N2.3_RIIO3_Risk_And_Volumes'!AQ55,0)&lt;0,"Error",IFERROR('N2.4_RIIO3_Risk_Comp'!AG181/'N2.3_RIIO3_Risk_And_Volumes'!AQ55,0))</f>
        <v>0</v>
      </c>
      <c r="BM181" s="297">
        <f>IF(IFERROR('N2.4_RIIO3_Risk_Comp'!AH181/'N2.3_RIIO3_Risk_And_Volumes'!AR55,0)&lt;0,"Error",IFERROR('N2.4_RIIO3_Risk_Comp'!AH181/'N2.3_RIIO3_Risk_And_Volumes'!AR55,0))</f>
        <v>0</v>
      </c>
      <c r="BO181" s="63">
        <f t="shared" si="26"/>
        <v>0</v>
      </c>
      <c r="BP181" s="63">
        <f t="shared" si="27"/>
        <v>0</v>
      </c>
      <c r="BQ181" s="63">
        <f t="shared" si="28"/>
        <v>0</v>
      </c>
      <c r="BR181" s="63">
        <f>IF(IFERROR(BO181/'N2.3_RIIO3_Risk_And_Volumes'!BN55,0)&lt;0,"Error",IFERROR(BO181/'N2.3_RIIO3_Risk_And_Volumes'!BN55,0))</f>
        <v>0</v>
      </c>
      <c r="BS181" s="63">
        <f>IF(IFERROR('N2.4_RIIO3_Risk_Comp'!BP181/'N2.3_RIIO3_Risk_And_Volumes'!BP55,0)&lt;0,"Error",IFERROR('N2.4_RIIO3_Risk_Comp'!BP181/'N2.3_RIIO3_Risk_And_Volumes'!BP55,0))</f>
        <v>0</v>
      </c>
      <c r="BT181" s="63">
        <f>IF(IFERROR('N2.4_RIIO3_Risk_Comp'!BQ181/'N2.3_RIIO3_Risk_And_Volumes'!BR55,0)&lt;0,"Error",IFERROR('N2.4_RIIO3_Risk_Comp'!BQ181/'N2.3_RIIO3_Risk_And_Volumes'!BR55,0))</f>
        <v>0</v>
      </c>
    </row>
    <row r="182" spans="1:72" hidden="1">
      <c r="A182" t="s">
        <v>973</v>
      </c>
      <c r="B182" s="108" t="s">
        <v>371</v>
      </c>
      <c r="C182" s="144" t="str">
        <f>IF($D$2="ET",VLOOKUP(B182,'N0.7_Lookup_References'!$E$13:$K$71,2,FALSE),IF('N2.1_Network_Risk_Summary'!$C$2="GD",VLOOKUP(B182,'N0.7_Lookup_References'!$E$13:$K$73,4,FALSE),IF($D$2="GT",VLOOKUP(B182,'N0.7_Lookup_References'!$E$13:$K$71,6,FALSE),"")))</f>
        <v>No entry required</v>
      </c>
      <c r="D182" s="53" t="s">
        <v>441</v>
      </c>
      <c r="E182" s="289"/>
      <c r="F182" s="247"/>
      <c r="G182" s="247"/>
      <c r="H182" s="247"/>
      <c r="I182" s="247"/>
      <c r="J182" s="247"/>
      <c r="K182" s="247"/>
      <c r="L182" s="247"/>
      <c r="M182" s="247"/>
      <c r="N182" s="290"/>
      <c r="O182" s="289"/>
      <c r="P182" s="247"/>
      <c r="Q182" s="247"/>
      <c r="R182" s="247"/>
      <c r="S182" s="247"/>
      <c r="T182" s="247"/>
      <c r="U182" s="247"/>
      <c r="V182" s="247"/>
      <c r="W182" s="247"/>
      <c r="X182" s="290"/>
      <c r="Y182" s="289"/>
      <c r="Z182" s="247"/>
      <c r="AA182" s="247"/>
      <c r="AB182" s="247"/>
      <c r="AC182" s="247"/>
      <c r="AD182" s="247"/>
      <c r="AE182" s="247"/>
      <c r="AF182" s="247"/>
      <c r="AG182" s="247"/>
      <c r="AH182" s="290"/>
      <c r="AJ182" s="296">
        <f>IF(IFERROR(E182/'N2.3_RIIO3_Risk_And_Volumes'!E56,0)&lt;0,"Error",IFERROR(E182/'N2.3_RIIO3_Risk_And_Volumes'!E56,0))</f>
        <v>0</v>
      </c>
      <c r="AK182" s="172">
        <f>IF(IFERROR(F182/'N2.3_RIIO3_Risk_And_Volumes'!F56,0)&lt;0,"Error",IFERROR(F182/'N2.3_RIIO3_Risk_And_Volumes'!F56,0))</f>
        <v>0</v>
      </c>
      <c r="AL182" s="172">
        <f>IF(IFERROR(G182/'N2.3_RIIO3_Risk_And_Volumes'!G56,0)&lt;0,"Error",IFERROR(G182/'N2.3_RIIO3_Risk_And_Volumes'!G56,0))</f>
        <v>0</v>
      </c>
      <c r="AM182" s="172">
        <f>IF(IFERROR(H182/'N2.3_RIIO3_Risk_And_Volumes'!H56,0)&lt;0,"Error",IFERROR(H182/'N2.3_RIIO3_Risk_And_Volumes'!H56,0))</f>
        <v>0</v>
      </c>
      <c r="AN182" s="172">
        <f>IF(IFERROR(I182/'N2.3_RIIO3_Risk_And_Volumes'!I56,0)&lt;0,"Error",IFERROR(I182/'N2.3_RIIO3_Risk_And_Volumes'!I56,0))</f>
        <v>0</v>
      </c>
      <c r="AO182" s="172">
        <f>IF(IFERROR(J182/'N2.3_RIIO3_Risk_And_Volumes'!J56,0)&lt;0,"Error",IFERROR(J182/'N2.3_RIIO3_Risk_And_Volumes'!J56,0))</f>
        <v>0</v>
      </c>
      <c r="AP182" s="172">
        <f>IF(IFERROR(K182/'N2.3_RIIO3_Risk_And_Volumes'!K56,0)&lt;0,"Error",IFERROR(K182/'N2.3_RIIO3_Risk_And_Volumes'!K56,0))</f>
        <v>0</v>
      </c>
      <c r="AQ182" s="172">
        <f>IF(IFERROR(L182/'N2.3_RIIO3_Risk_And_Volumes'!L56,0)&lt;0,"Error",IFERROR(L182/'N2.3_RIIO3_Risk_And_Volumes'!L56,0))</f>
        <v>0</v>
      </c>
      <c r="AR182" s="172">
        <f>IF(IFERROR(M182/'N2.3_RIIO3_Risk_And_Volumes'!M56,0)&lt;0,"Error",IFERROR(M182/'N2.3_RIIO3_Risk_And_Volumes'!M56,0))</f>
        <v>0</v>
      </c>
      <c r="AS182" s="297">
        <f>IF(IFERROR(N182/'N2.3_RIIO3_Risk_And_Volumes'!N56,0)&lt;0,"Error",IFERROR(N182/'N2.3_RIIO3_Risk_And_Volumes'!N56,0))</f>
        <v>0</v>
      </c>
      <c r="AT182" s="296">
        <f>IF(IFERROR('N2.4_RIIO3_Risk_Comp'!O182/'N2.3_RIIO3_Risk_And_Volumes'!O56,0)&lt;0,"Error",IFERROR('N2.4_RIIO3_Risk_Comp'!O182/'N2.3_RIIO3_Risk_And_Volumes'!O56,0))</f>
        <v>0</v>
      </c>
      <c r="AU182" s="172">
        <f>IF(IFERROR('N2.4_RIIO3_Risk_Comp'!P182/'N2.3_RIIO3_Risk_And_Volumes'!P56,0)&lt;0,"Error",IFERROR('N2.4_RIIO3_Risk_Comp'!P182/'N2.3_RIIO3_Risk_And_Volumes'!P56,0))</f>
        <v>0</v>
      </c>
      <c r="AV182" s="172">
        <f>IF(IFERROR('N2.4_RIIO3_Risk_Comp'!Q182/'N2.3_RIIO3_Risk_And_Volumes'!Q56,0)&lt;0,"Error",IFERROR('N2.4_RIIO3_Risk_Comp'!Q182/'N2.3_RIIO3_Risk_And_Volumes'!Q56,0))</f>
        <v>0</v>
      </c>
      <c r="AW182" s="172">
        <f>IF(IFERROR('N2.4_RIIO3_Risk_Comp'!R182/'N2.3_RIIO3_Risk_And_Volumes'!R56,0)&lt;0,"Error",IFERROR('N2.4_RIIO3_Risk_Comp'!R182/'N2.3_RIIO3_Risk_And_Volumes'!R56,0))</f>
        <v>0</v>
      </c>
      <c r="AX182" s="172">
        <f>IF(IFERROR('N2.4_RIIO3_Risk_Comp'!S182/'N2.3_RIIO3_Risk_And_Volumes'!S56,0)&lt;0,"Error",IFERROR('N2.4_RIIO3_Risk_Comp'!S182/'N2.3_RIIO3_Risk_And_Volumes'!S56,0))</f>
        <v>0</v>
      </c>
      <c r="AY182" s="172">
        <f>IF(IFERROR('N2.4_RIIO3_Risk_Comp'!T182/'N2.3_RIIO3_Risk_And_Volumes'!T56,0)&lt;0,"Error",IFERROR('N2.4_RIIO3_Risk_Comp'!T182/'N2.3_RIIO3_Risk_And_Volumes'!T56,0))</f>
        <v>0</v>
      </c>
      <c r="AZ182" s="172">
        <f>IF(IFERROR('N2.4_RIIO3_Risk_Comp'!U182/'N2.3_RIIO3_Risk_And_Volumes'!U56,0)&lt;0,"Error",IFERROR('N2.4_RIIO3_Risk_Comp'!U182/'N2.3_RIIO3_Risk_And_Volumes'!U56,0))</f>
        <v>0</v>
      </c>
      <c r="BA182" s="172">
        <f>IF(IFERROR('N2.4_RIIO3_Risk_Comp'!V182/'N2.3_RIIO3_Risk_And_Volumes'!V56,0)&lt;0,"Error",IFERROR('N2.4_RIIO3_Risk_Comp'!V182/'N2.3_RIIO3_Risk_And_Volumes'!V56,0))</f>
        <v>0</v>
      </c>
      <c r="BB182" s="172">
        <f>IF(IFERROR('N2.4_RIIO3_Risk_Comp'!W182/'N2.3_RIIO3_Risk_And_Volumes'!W56,0)&lt;0,"Error",IFERROR('N2.4_RIIO3_Risk_Comp'!W182/'N2.3_RIIO3_Risk_And_Volumes'!W56,0))</f>
        <v>0</v>
      </c>
      <c r="BC182" s="303">
        <f>IF(IFERROR('N2.4_RIIO3_Risk_Comp'!X182/'N2.3_RIIO3_Risk_And_Volumes'!X56,0)&lt;0,"Error",IFERROR('N2.4_RIIO3_Risk_Comp'!X182/'N2.3_RIIO3_Risk_And_Volumes'!X56,0))</f>
        <v>0</v>
      </c>
      <c r="BD182" s="296">
        <f>IF(IFERROR('N2.4_RIIO3_Risk_Comp'!Y182/'N2.3_RIIO3_Risk_And_Volumes'!AI56,0)&lt;0,"Error",IFERROR('N2.4_RIIO3_Risk_Comp'!Y182/'N2.3_RIIO3_Risk_And_Volumes'!AI56,0))</f>
        <v>0</v>
      </c>
      <c r="BE182" s="172">
        <f>IF(IFERROR('N2.4_RIIO3_Risk_Comp'!Z182/'N2.3_RIIO3_Risk_And_Volumes'!AJ56,0)&lt;0,"Error",IFERROR('N2.4_RIIO3_Risk_Comp'!Z182/'N2.3_RIIO3_Risk_And_Volumes'!AJ56,0))</f>
        <v>0</v>
      </c>
      <c r="BF182" s="172">
        <f>IF(IFERROR('N2.4_RIIO3_Risk_Comp'!AA182/'N2.3_RIIO3_Risk_And_Volumes'!AK56,0)&lt;0,"Error",IFERROR('N2.4_RIIO3_Risk_Comp'!AA182/'N2.3_RIIO3_Risk_And_Volumes'!AK56,0))</f>
        <v>0</v>
      </c>
      <c r="BG182" s="172">
        <f>IF(IFERROR('N2.4_RIIO3_Risk_Comp'!AB182/'N2.3_RIIO3_Risk_And_Volumes'!AL56,0)&lt;0,"Error",IFERROR('N2.4_RIIO3_Risk_Comp'!AB182/'N2.3_RIIO3_Risk_And_Volumes'!AL56,0))</f>
        <v>0</v>
      </c>
      <c r="BH182" s="172">
        <f>IF(IFERROR('N2.4_RIIO3_Risk_Comp'!AC182/'N2.3_RIIO3_Risk_And_Volumes'!AM56,0)&lt;0,"Error",IFERROR('N2.4_RIIO3_Risk_Comp'!AC182/'N2.3_RIIO3_Risk_And_Volumes'!AM56,0))</f>
        <v>0</v>
      </c>
      <c r="BI182" s="172">
        <f>IF(IFERROR('N2.4_RIIO3_Risk_Comp'!AD182/'N2.3_RIIO3_Risk_And_Volumes'!AN56,0)&lt;0,"Error",IFERROR('N2.4_RIIO3_Risk_Comp'!AD182/'N2.3_RIIO3_Risk_And_Volumes'!AN56,0))</f>
        <v>0</v>
      </c>
      <c r="BJ182" s="172">
        <f>IF(IFERROR('N2.4_RIIO3_Risk_Comp'!AE182/'N2.3_RIIO3_Risk_And_Volumes'!AO56,0)&lt;0,"Error",IFERROR('N2.4_RIIO3_Risk_Comp'!AE182/'N2.3_RIIO3_Risk_And_Volumes'!AO56,0))</f>
        <v>0</v>
      </c>
      <c r="BK182" s="172">
        <f>IF(IFERROR('N2.4_RIIO3_Risk_Comp'!AF182/'N2.3_RIIO3_Risk_And_Volumes'!AP56,0)&lt;0,"Error",IFERROR('N2.4_RIIO3_Risk_Comp'!AF182/'N2.3_RIIO3_Risk_And_Volumes'!AP56,0))</f>
        <v>0</v>
      </c>
      <c r="BL182" s="172">
        <f>IF(IFERROR('N2.4_RIIO3_Risk_Comp'!AG182/'N2.3_RIIO3_Risk_And_Volumes'!AQ56,0)&lt;0,"Error",IFERROR('N2.4_RIIO3_Risk_Comp'!AG182/'N2.3_RIIO3_Risk_And_Volumes'!AQ56,0))</f>
        <v>0</v>
      </c>
      <c r="BM182" s="297">
        <f>IF(IFERROR('N2.4_RIIO3_Risk_Comp'!AH182/'N2.3_RIIO3_Risk_And_Volumes'!AR56,0)&lt;0,"Error",IFERROR('N2.4_RIIO3_Risk_Comp'!AH182/'N2.3_RIIO3_Risk_And_Volumes'!AR56,0))</f>
        <v>0</v>
      </c>
      <c r="BO182" s="63">
        <f t="shared" si="26"/>
        <v>0</v>
      </c>
      <c r="BP182" s="63">
        <f t="shared" si="27"/>
        <v>0</v>
      </c>
      <c r="BQ182" s="63">
        <f t="shared" si="28"/>
        <v>0</v>
      </c>
      <c r="BR182" s="63">
        <f>IF(IFERROR(BO182/'N2.3_RIIO3_Risk_And_Volumes'!BN56,0)&lt;0,"Error",IFERROR(BO182/'N2.3_RIIO3_Risk_And_Volumes'!BN56,0))</f>
        <v>0</v>
      </c>
      <c r="BS182" s="63">
        <f>IF(IFERROR('N2.4_RIIO3_Risk_Comp'!BP182/'N2.3_RIIO3_Risk_And_Volumes'!BP56,0)&lt;0,"Error",IFERROR('N2.4_RIIO3_Risk_Comp'!BP182/'N2.3_RIIO3_Risk_And_Volumes'!BP56,0))</f>
        <v>0</v>
      </c>
      <c r="BT182" s="63">
        <f>IF(IFERROR('N2.4_RIIO3_Risk_Comp'!BQ182/'N2.3_RIIO3_Risk_And_Volumes'!BR56,0)&lt;0,"Error",IFERROR('N2.4_RIIO3_Risk_Comp'!BQ182/'N2.3_RIIO3_Risk_And_Volumes'!BR56,0))</f>
        <v>0</v>
      </c>
    </row>
    <row r="183" spans="1:72" hidden="1">
      <c r="A183" t="s">
        <v>973</v>
      </c>
      <c r="B183" s="108" t="s">
        <v>374</v>
      </c>
      <c r="C183" s="144" t="str">
        <f>IF($D$2="ET",VLOOKUP(B183,'N0.7_Lookup_References'!$E$13:$K$71,2,FALSE),IF('N2.1_Network_Risk_Summary'!$C$2="GD",VLOOKUP(B183,'N0.7_Lookup_References'!$E$13:$K$73,4,FALSE),IF($D$2="GT",VLOOKUP(B183,'N0.7_Lookup_References'!$E$13:$K$71,6,FALSE),"")))</f>
        <v>No entry required</v>
      </c>
      <c r="D183" s="53" t="s">
        <v>441</v>
      </c>
      <c r="E183" s="289"/>
      <c r="F183" s="247"/>
      <c r="G183" s="247"/>
      <c r="H183" s="247"/>
      <c r="I183" s="247"/>
      <c r="J183" s="247"/>
      <c r="K183" s="247"/>
      <c r="L183" s="247"/>
      <c r="M183" s="247"/>
      <c r="N183" s="290"/>
      <c r="O183" s="289"/>
      <c r="P183" s="247"/>
      <c r="Q183" s="247"/>
      <c r="R183" s="247"/>
      <c r="S183" s="247"/>
      <c r="T183" s="247"/>
      <c r="U183" s="247"/>
      <c r="V183" s="247"/>
      <c r="W183" s="247"/>
      <c r="X183" s="290"/>
      <c r="Y183" s="289"/>
      <c r="Z183" s="247"/>
      <c r="AA183" s="247"/>
      <c r="AB183" s="247"/>
      <c r="AC183" s="247"/>
      <c r="AD183" s="247"/>
      <c r="AE183" s="247"/>
      <c r="AF183" s="247"/>
      <c r="AG183" s="247"/>
      <c r="AH183" s="290"/>
      <c r="AJ183" s="296">
        <f>IF(IFERROR(E183/'N2.3_RIIO3_Risk_And_Volumes'!E57,0)&lt;0,"Error",IFERROR(E183/'N2.3_RIIO3_Risk_And_Volumes'!E57,0))</f>
        <v>0</v>
      </c>
      <c r="AK183" s="172">
        <f>IF(IFERROR(F183/'N2.3_RIIO3_Risk_And_Volumes'!F57,0)&lt;0,"Error",IFERROR(F183/'N2.3_RIIO3_Risk_And_Volumes'!F57,0))</f>
        <v>0</v>
      </c>
      <c r="AL183" s="172">
        <f>IF(IFERROR(G183/'N2.3_RIIO3_Risk_And_Volumes'!G57,0)&lt;0,"Error",IFERROR(G183/'N2.3_RIIO3_Risk_And_Volumes'!G57,0))</f>
        <v>0</v>
      </c>
      <c r="AM183" s="172">
        <f>IF(IFERROR(H183/'N2.3_RIIO3_Risk_And_Volumes'!H57,0)&lt;0,"Error",IFERROR(H183/'N2.3_RIIO3_Risk_And_Volumes'!H57,0))</f>
        <v>0</v>
      </c>
      <c r="AN183" s="172">
        <f>IF(IFERROR(I183/'N2.3_RIIO3_Risk_And_Volumes'!I57,0)&lt;0,"Error",IFERROR(I183/'N2.3_RIIO3_Risk_And_Volumes'!I57,0))</f>
        <v>0</v>
      </c>
      <c r="AO183" s="172">
        <f>IF(IFERROR(J183/'N2.3_RIIO3_Risk_And_Volumes'!J57,0)&lt;0,"Error",IFERROR(J183/'N2.3_RIIO3_Risk_And_Volumes'!J57,0))</f>
        <v>0</v>
      </c>
      <c r="AP183" s="172">
        <f>IF(IFERROR(K183/'N2.3_RIIO3_Risk_And_Volumes'!K57,0)&lt;0,"Error",IFERROR(K183/'N2.3_RIIO3_Risk_And_Volumes'!K57,0))</f>
        <v>0</v>
      </c>
      <c r="AQ183" s="172">
        <f>IF(IFERROR(L183/'N2.3_RIIO3_Risk_And_Volumes'!L57,0)&lt;0,"Error",IFERROR(L183/'N2.3_RIIO3_Risk_And_Volumes'!L57,0))</f>
        <v>0</v>
      </c>
      <c r="AR183" s="172">
        <f>IF(IFERROR(M183/'N2.3_RIIO3_Risk_And_Volumes'!M57,0)&lt;0,"Error",IFERROR(M183/'N2.3_RIIO3_Risk_And_Volumes'!M57,0))</f>
        <v>0</v>
      </c>
      <c r="AS183" s="297">
        <f>IF(IFERROR(N183/'N2.3_RIIO3_Risk_And_Volumes'!N57,0)&lt;0,"Error",IFERROR(N183/'N2.3_RIIO3_Risk_And_Volumes'!N57,0))</f>
        <v>0</v>
      </c>
      <c r="AT183" s="296">
        <f>IF(IFERROR('N2.4_RIIO3_Risk_Comp'!O183/'N2.3_RIIO3_Risk_And_Volumes'!O57,0)&lt;0,"Error",IFERROR('N2.4_RIIO3_Risk_Comp'!O183/'N2.3_RIIO3_Risk_And_Volumes'!O57,0))</f>
        <v>0</v>
      </c>
      <c r="AU183" s="172">
        <f>IF(IFERROR('N2.4_RIIO3_Risk_Comp'!P183/'N2.3_RIIO3_Risk_And_Volumes'!P57,0)&lt;0,"Error",IFERROR('N2.4_RIIO3_Risk_Comp'!P183/'N2.3_RIIO3_Risk_And_Volumes'!P57,0))</f>
        <v>0</v>
      </c>
      <c r="AV183" s="172">
        <f>IF(IFERROR('N2.4_RIIO3_Risk_Comp'!Q183/'N2.3_RIIO3_Risk_And_Volumes'!Q57,0)&lt;0,"Error",IFERROR('N2.4_RIIO3_Risk_Comp'!Q183/'N2.3_RIIO3_Risk_And_Volumes'!Q57,0))</f>
        <v>0</v>
      </c>
      <c r="AW183" s="172">
        <f>IF(IFERROR('N2.4_RIIO3_Risk_Comp'!R183/'N2.3_RIIO3_Risk_And_Volumes'!R57,0)&lt;0,"Error",IFERROR('N2.4_RIIO3_Risk_Comp'!R183/'N2.3_RIIO3_Risk_And_Volumes'!R57,0))</f>
        <v>0</v>
      </c>
      <c r="AX183" s="172">
        <f>IF(IFERROR('N2.4_RIIO3_Risk_Comp'!S183/'N2.3_RIIO3_Risk_And_Volumes'!S57,0)&lt;0,"Error",IFERROR('N2.4_RIIO3_Risk_Comp'!S183/'N2.3_RIIO3_Risk_And_Volumes'!S57,0))</f>
        <v>0</v>
      </c>
      <c r="AY183" s="172">
        <f>IF(IFERROR('N2.4_RIIO3_Risk_Comp'!T183/'N2.3_RIIO3_Risk_And_Volumes'!T57,0)&lt;0,"Error",IFERROR('N2.4_RIIO3_Risk_Comp'!T183/'N2.3_RIIO3_Risk_And_Volumes'!T57,0))</f>
        <v>0</v>
      </c>
      <c r="AZ183" s="172">
        <f>IF(IFERROR('N2.4_RIIO3_Risk_Comp'!U183/'N2.3_RIIO3_Risk_And_Volumes'!U57,0)&lt;0,"Error",IFERROR('N2.4_RIIO3_Risk_Comp'!U183/'N2.3_RIIO3_Risk_And_Volumes'!U57,0))</f>
        <v>0</v>
      </c>
      <c r="BA183" s="172">
        <f>IF(IFERROR('N2.4_RIIO3_Risk_Comp'!V183/'N2.3_RIIO3_Risk_And_Volumes'!V57,0)&lt;0,"Error",IFERROR('N2.4_RIIO3_Risk_Comp'!V183/'N2.3_RIIO3_Risk_And_Volumes'!V57,0))</f>
        <v>0</v>
      </c>
      <c r="BB183" s="172">
        <f>IF(IFERROR('N2.4_RIIO3_Risk_Comp'!W183/'N2.3_RIIO3_Risk_And_Volumes'!W57,0)&lt;0,"Error",IFERROR('N2.4_RIIO3_Risk_Comp'!W183/'N2.3_RIIO3_Risk_And_Volumes'!W57,0))</f>
        <v>0</v>
      </c>
      <c r="BC183" s="303">
        <f>IF(IFERROR('N2.4_RIIO3_Risk_Comp'!X183/'N2.3_RIIO3_Risk_And_Volumes'!X57,0)&lt;0,"Error",IFERROR('N2.4_RIIO3_Risk_Comp'!X183/'N2.3_RIIO3_Risk_And_Volumes'!X57,0))</f>
        <v>0</v>
      </c>
      <c r="BD183" s="296">
        <f>IF(IFERROR('N2.4_RIIO3_Risk_Comp'!Y183/'N2.3_RIIO3_Risk_And_Volumes'!AI57,0)&lt;0,"Error",IFERROR('N2.4_RIIO3_Risk_Comp'!Y183/'N2.3_RIIO3_Risk_And_Volumes'!AI57,0))</f>
        <v>0</v>
      </c>
      <c r="BE183" s="172">
        <f>IF(IFERROR('N2.4_RIIO3_Risk_Comp'!Z183/'N2.3_RIIO3_Risk_And_Volumes'!AJ57,0)&lt;0,"Error",IFERROR('N2.4_RIIO3_Risk_Comp'!Z183/'N2.3_RIIO3_Risk_And_Volumes'!AJ57,0))</f>
        <v>0</v>
      </c>
      <c r="BF183" s="172">
        <f>IF(IFERROR('N2.4_RIIO3_Risk_Comp'!AA183/'N2.3_RIIO3_Risk_And_Volumes'!AK57,0)&lt;0,"Error",IFERROR('N2.4_RIIO3_Risk_Comp'!AA183/'N2.3_RIIO3_Risk_And_Volumes'!AK57,0))</f>
        <v>0</v>
      </c>
      <c r="BG183" s="172">
        <f>IF(IFERROR('N2.4_RIIO3_Risk_Comp'!AB183/'N2.3_RIIO3_Risk_And_Volumes'!AL57,0)&lt;0,"Error",IFERROR('N2.4_RIIO3_Risk_Comp'!AB183/'N2.3_RIIO3_Risk_And_Volumes'!AL57,0))</f>
        <v>0</v>
      </c>
      <c r="BH183" s="172">
        <f>IF(IFERROR('N2.4_RIIO3_Risk_Comp'!AC183/'N2.3_RIIO3_Risk_And_Volumes'!AM57,0)&lt;0,"Error",IFERROR('N2.4_RIIO3_Risk_Comp'!AC183/'N2.3_RIIO3_Risk_And_Volumes'!AM57,0))</f>
        <v>0</v>
      </c>
      <c r="BI183" s="172">
        <f>IF(IFERROR('N2.4_RIIO3_Risk_Comp'!AD183/'N2.3_RIIO3_Risk_And_Volumes'!AN57,0)&lt;0,"Error",IFERROR('N2.4_RIIO3_Risk_Comp'!AD183/'N2.3_RIIO3_Risk_And_Volumes'!AN57,0))</f>
        <v>0</v>
      </c>
      <c r="BJ183" s="172">
        <f>IF(IFERROR('N2.4_RIIO3_Risk_Comp'!AE183/'N2.3_RIIO3_Risk_And_Volumes'!AO57,0)&lt;0,"Error",IFERROR('N2.4_RIIO3_Risk_Comp'!AE183/'N2.3_RIIO3_Risk_And_Volumes'!AO57,0))</f>
        <v>0</v>
      </c>
      <c r="BK183" s="172">
        <f>IF(IFERROR('N2.4_RIIO3_Risk_Comp'!AF183/'N2.3_RIIO3_Risk_And_Volumes'!AP57,0)&lt;0,"Error",IFERROR('N2.4_RIIO3_Risk_Comp'!AF183/'N2.3_RIIO3_Risk_And_Volumes'!AP57,0))</f>
        <v>0</v>
      </c>
      <c r="BL183" s="172">
        <f>IF(IFERROR('N2.4_RIIO3_Risk_Comp'!AG183/'N2.3_RIIO3_Risk_And_Volumes'!AQ57,0)&lt;0,"Error",IFERROR('N2.4_RIIO3_Risk_Comp'!AG183/'N2.3_RIIO3_Risk_And_Volumes'!AQ57,0))</f>
        <v>0</v>
      </c>
      <c r="BM183" s="297">
        <f>IF(IFERROR('N2.4_RIIO3_Risk_Comp'!AH183/'N2.3_RIIO3_Risk_And_Volumes'!AR57,0)&lt;0,"Error",IFERROR('N2.4_RIIO3_Risk_Comp'!AH183/'N2.3_RIIO3_Risk_And_Volumes'!AR57,0))</f>
        <v>0</v>
      </c>
      <c r="BO183" s="63">
        <f t="shared" si="26"/>
        <v>0</v>
      </c>
      <c r="BP183" s="63">
        <f t="shared" si="27"/>
        <v>0</v>
      </c>
      <c r="BQ183" s="63">
        <f t="shared" si="28"/>
        <v>0</v>
      </c>
      <c r="BR183" s="63">
        <f>IF(IFERROR(BO183/'N2.3_RIIO3_Risk_And_Volumes'!BN57,0)&lt;0,"Error",IFERROR(BO183/'N2.3_RIIO3_Risk_And_Volumes'!BN57,0))</f>
        <v>0</v>
      </c>
      <c r="BS183" s="63">
        <f>IF(IFERROR('N2.4_RIIO3_Risk_Comp'!BP183/'N2.3_RIIO3_Risk_And_Volumes'!BP57,0)&lt;0,"Error",IFERROR('N2.4_RIIO3_Risk_Comp'!BP183/'N2.3_RIIO3_Risk_And_Volumes'!BP57,0))</f>
        <v>0</v>
      </c>
      <c r="BT183" s="63">
        <f>IF(IFERROR('N2.4_RIIO3_Risk_Comp'!BQ183/'N2.3_RIIO3_Risk_And_Volumes'!BR57,0)&lt;0,"Error",IFERROR('N2.4_RIIO3_Risk_Comp'!BQ183/'N2.3_RIIO3_Risk_And_Volumes'!BR57,0))</f>
        <v>0</v>
      </c>
    </row>
    <row r="184" spans="1:72" hidden="1">
      <c r="A184" t="s">
        <v>973</v>
      </c>
      <c r="B184" s="108" t="s">
        <v>377</v>
      </c>
      <c r="C184" s="144" t="str">
        <f>IF($D$2="ET",VLOOKUP(B184,'N0.7_Lookup_References'!$E$13:$K$71,2,FALSE),IF('N2.1_Network_Risk_Summary'!$C$2="GD",VLOOKUP(B184,'N0.7_Lookup_References'!$E$13:$K$73,4,FALSE),IF($D$2="GT",VLOOKUP(B184,'N0.7_Lookup_References'!$E$13:$K$71,6,FALSE),"")))</f>
        <v>No entry required</v>
      </c>
      <c r="D184" s="53" t="s">
        <v>441</v>
      </c>
      <c r="E184" s="289"/>
      <c r="F184" s="247"/>
      <c r="G184" s="247"/>
      <c r="H184" s="247"/>
      <c r="I184" s="247"/>
      <c r="J184" s="247"/>
      <c r="K184" s="247"/>
      <c r="L184" s="247"/>
      <c r="M184" s="247"/>
      <c r="N184" s="290"/>
      <c r="O184" s="289"/>
      <c r="P184" s="247"/>
      <c r="Q184" s="247"/>
      <c r="R184" s="247"/>
      <c r="S184" s="247"/>
      <c r="T184" s="247"/>
      <c r="U184" s="247"/>
      <c r="V184" s="247"/>
      <c r="W184" s="247"/>
      <c r="X184" s="290"/>
      <c r="Y184" s="289"/>
      <c r="Z184" s="247"/>
      <c r="AA184" s="247"/>
      <c r="AB184" s="247"/>
      <c r="AC184" s="247"/>
      <c r="AD184" s="247"/>
      <c r="AE184" s="247"/>
      <c r="AF184" s="247"/>
      <c r="AG184" s="247"/>
      <c r="AH184" s="290"/>
      <c r="AJ184" s="296">
        <f>IF(IFERROR(E184/'N2.3_RIIO3_Risk_And_Volumes'!E58,0)&lt;0,"Error",IFERROR(E184/'N2.3_RIIO3_Risk_And_Volumes'!E58,0))</f>
        <v>0</v>
      </c>
      <c r="AK184" s="172">
        <f>IF(IFERROR(F184/'N2.3_RIIO3_Risk_And_Volumes'!F58,0)&lt;0,"Error",IFERROR(F184/'N2.3_RIIO3_Risk_And_Volumes'!F58,0))</f>
        <v>0</v>
      </c>
      <c r="AL184" s="172">
        <f>IF(IFERROR(G184/'N2.3_RIIO3_Risk_And_Volumes'!G58,0)&lt;0,"Error",IFERROR(G184/'N2.3_RIIO3_Risk_And_Volumes'!G58,0))</f>
        <v>0</v>
      </c>
      <c r="AM184" s="172">
        <f>IF(IFERROR(H184/'N2.3_RIIO3_Risk_And_Volumes'!H58,0)&lt;0,"Error",IFERROR(H184/'N2.3_RIIO3_Risk_And_Volumes'!H58,0))</f>
        <v>0</v>
      </c>
      <c r="AN184" s="172">
        <f>IF(IFERROR(I184/'N2.3_RIIO3_Risk_And_Volumes'!I58,0)&lt;0,"Error",IFERROR(I184/'N2.3_RIIO3_Risk_And_Volumes'!I58,0))</f>
        <v>0</v>
      </c>
      <c r="AO184" s="172">
        <f>IF(IFERROR(J184/'N2.3_RIIO3_Risk_And_Volumes'!J58,0)&lt;0,"Error",IFERROR(J184/'N2.3_RIIO3_Risk_And_Volumes'!J58,0))</f>
        <v>0</v>
      </c>
      <c r="AP184" s="172">
        <f>IF(IFERROR(K184/'N2.3_RIIO3_Risk_And_Volumes'!K58,0)&lt;0,"Error",IFERROR(K184/'N2.3_RIIO3_Risk_And_Volumes'!K58,0))</f>
        <v>0</v>
      </c>
      <c r="AQ184" s="172">
        <f>IF(IFERROR(L184/'N2.3_RIIO3_Risk_And_Volumes'!L58,0)&lt;0,"Error",IFERROR(L184/'N2.3_RIIO3_Risk_And_Volumes'!L58,0))</f>
        <v>0</v>
      </c>
      <c r="AR184" s="172">
        <f>IF(IFERROR(M184/'N2.3_RIIO3_Risk_And_Volumes'!M58,0)&lt;0,"Error",IFERROR(M184/'N2.3_RIIO3_Risk_And_Volumes'!M58,0))</f>
        <v>0</v>
      </c>
      <c r="AS184" s="297">
        <f>IF(IFERROR(N184/'N2.3_RIIO3_Risk_And_Volumes'!N58,0)&lt;0,"Error",IFERROR(N184/'N2.3_RIIO3_Risk_And_Volumes'!N58,0))</f>
        <v>0</v>
      </c>
      <c r="AT184" s="296">
        <f>IF(IFERROR('N2.4_RIIO3_Risk_Comp'!O184/'N2.3_RIIO3_Risk_And_Volumes'!O58,0)&lt;0,"Error",IFERROR('N2.4_RIIO3_Risk_Comp'!O184/'N2.3_RIIO3_Risk_And_Volumes'!O58,0))</f>
        <v>0</v>
      </c>
      <c r="AU184" s="172">
        <f>IF(IFERROR('N2.4_RIIO3_Risk_Comp'!P184/'N2.3_RIIO3_Risk_And_Volumes'!P58,0)&lt;0,"Error",IFERROR('N2.4_RIIO3_Risk_Comp'!P184/'N2.3_RIIO3_Risk_And_Volumes'!P58,0))</f>
        <v>0</v>
      </c>
      <c r="AV184" s="172">
        <f>IF(IFERROR('N2.4_RIIO3_Risk_Comp'!Q184/'N2.3_RIIO3_Risk_And_Volumes'!Q58,0)&lt;0,"Error",IFERROR('N2.4_RIIO3_Risk_Comp'!Q184/'N2.3_RIIO3_Risk_And_Volumes'!Q58,0))</f>
        <v>0</v>
      </c>
      <c r="AW184" s="172">
        <f>IF(IFERROR('N2.4_RIIO3_Risk_Comp'!R184/'N2.3_RIIO3_Risk_And_Volumes'!R58,0)&lt;0,"Error",IFERROR('N2.4_RIIO3_Risk_Comp'!R184/'N2.3_RIIO3_Risk_And_Volumes'!R58,0))</f>
        <v>0</v>
      </c>
      <c r="AX184" s="172">
        <f>IF(IFERROR('N2.4_RIIO3_Risk_Comp'!S184/'N2.3_RIIO3_Risk_And_Volumes'!S58,0)&lt;0,"Error",IFERROR('N2.4_RIIO3_Risk_Comp'!S184/'N2.3_RIIO3_Risk_And_Volumes'!S58,0))</f>
        <v>0</v>
      </c>
      <c r="AY184" s="172">
        <f>IF(IFERROR('N2.4_RIIO3_Risk_Comp'!T184/'N2.3_RIIO3_Risk_And_Volumes'!T58,0)&lt;0,"Error",IFERROR('N2.4_RIIO3_Risk_Comp'!T184/'N2.3_RIIO3_Risk_And_Volumes'!T58,0))</f>
        <v>0</v>
      </c>
      <c r="AZ184" s="172">
        <f>IF(IFERROR('N2.4_RIIO3_Risk_Comp'!U184/'N2.3_RIIO3_Risk_And_Volumes'!U58,0)&lt;0,"Error",IFERROR('N2.4_RIIO3_Risk_Comp'!U184/'N2.3_RIIO3_Risk_And_Volumes'!U58,0))</f>
        <v>0</v>
      </c>
      <c r="BA184" s="172">
        <f>IF(IFERROR('N2.4_RIIO3_Risk_Comp'!V184/'N2.3_RIIO3_Risk_And_Volumes'!V58,0)&lt;0,"Error",IFERROR('N2.4_RIIO3_Risk_Comp'!V184/'N2.3_RIIO3_Risk_And_Volumes'!V58,0))</f>
        <v>0</v>
      </c>
      <c r="BB184" s="172">
        <f>IF(IFERROR('N2.4_RIIO3_Risk_Comp'!W184/'N2.3_RIIO3_Risk_And_Volumes'!W58,0)&lt;0,"Error",IFERROR('N2.4_RIIO3_Risk_Comp'!W184/'N2.3_RIIO3_Risk_And_Volumes'!W58,0))</f>
        <v>0</v>
      </c>
      <c r="BC184" s="303">
        <f>IF(IFERROR('N2.4_RIIO3_Risk_Comp'!X184/'N2.3_RIIO3_Risk_And_Volumes'!X58,0)&lt;0,"Error",IFERROR('N2.4_RIIO3_Risk_Comp'!X184/'N2.3_RIIO3_Risk_And_Volumes'!X58,0))</f>
        <v>0</v>
      </c>
      <c r="BD184" s="296">
        <f>IF(IFERROR('N2.4_RIIO3_Risk_Comp'!Y184/'N2.3_RIIO3_Risk_And_Volumes'!AI58,0)&lt;0,"Error",IFERROR('N2.4_RIIO3_Risk_Comp'!Y184/'N2.3_RIIO3_Risk_And_Volumes'!AI58,0))</f>
        <v>0</v>
      </c>
      <c r="BE184" s="172">
        <f>IF(IFERROR('N2.4_RIIO3_Risk_Comp'!Z184/'N2.3_RIIO3_Risk_And_Volumes'!AJ58,0)&lt;0,"Error",IFERROR('N2.4_RIIO3_Risk_Comp'!Z184/'N2.3_RIIO3_Risk_And_Volumes'!AJ58,0))</f>
        <v>0</v>
      </c>
      <c r="BF184" s="172">
        <f>IF(IFERROR('N2.4_RIIO3_Risk_Comp'!AA184/'N2.3_RIIO3_Risk_And_Volumes'!AK58,0)&lt;0,"Error",IFERROR('N2.4_RIIO3_Risk_Comp'!AA184/'N2.3_RIIO3_Risk_And_Volumes'!AK58,0))</f>
        <v>0</v>
      </c>
      <c r="BG184" s="172">
        <f>IF(IFERROR('N2.4_RIIO3_Risk_Comp'!AB184/'N2.3_RIIO3_Risk_And_Volumes'!AL58,0)&lt;0,"Error",IFERROR('N2.4_RIIO3_Risk_Comp'!AB184/'N2.3_RIIO3_Risk_And_Volumes'!AL58,0))</f>
        <v>0</v>
      </c>
      <c r="BH184" s="172">
        <f>IF(IFERROR('N2.4_RIIO3_Risk_Comp'!AC184/'N2.3_RIIO3_Risk_And_Volumes'!AM58,0)&lt;0,"Error",IFERROR('N2.4_RIIO3_Risk_Comp'!AC184/'N2.3_RIIO3_Risk_And_Volumes'!AM58,0))</f>
        <v>0</v>
      </c>
      <c r="BI184" s="172">
        <f>IF(IFERROR('N2.4_RIIO3_Risk_Comp'!AD184/'N2.3_RIIO3_Risk_And_Volumes'!AN58,0)&lt;0,"Error",IFERROR('N2.4_RIIO3_Risk_Comp'!AD184/'N2.3_RIIO3_Risk_And_Volumes'!AN58,0))</f>
        <v>0</v>
      </c>
      <c r="BJ184" s="172">
        <f>IF(IFERROR('N2.4_RIIO3_Risk_Comp'!AE184/'N2.3_RIIO3_Risk_And_Volumes'!AO58,0)&lt;0,"Error",IFERROR('N2.4_RIIO3_Risk_Comp'!AE184/'N2.3_RIIO3_Risk_And_Volumes'!AO58,0))</f>
        <v>0</v>
      </c>
      <c r="BK184" s="172">
        <f>IF(IFERROR('N2.4_RIIO3_Risk_Comp'!AF184/'N2.3_RIIO3_Risk_And_Volumes'!AP58,0)&lt;0,"Error",IFERROR('N2.4_RIIO3_Risk_Comp'!AF184/'N2.3_RIIO3_Risk_And_Volumes'!AP58,0))</f>
        <v>0</v>
      </c>
      <c r="BL184" s="172">
        <f>IF(IFERROR('N2.4_RIIO3_Risk_Comp'!AG184/'N2.3_RIIO3_Risk_And_Volumes'!AQ58,0)&lt;0,"Error",IFERROR('N2.4_RIIO3_Risk_Comp'!AG184/'N2.3_RIIO3_Risk_And_Volumes'!AQ58,0))</f>
        <v>0</v>
      </c>
      <c r="BM184" s="297">
        <f>IF(IFERROR('N2.4_RIIO3_Risk_Comp'!AH184/'N2.3_RIIO3_Risk_And_Volumes'!AR58,0)&lt;0,"Error",IFERROR('N2.4_RIIO3_Risk_Comp'!AH184/'N2.3_RIIO3_Risk_And_Volumes'!AR58,0))</f>
        <v>0</v>
      </c>
      <c r="BO184" s="63">
        <f t="shared" si="26"/>
        <v>0</v>
      </c>
      <c r="BP184" s="63">
        <f t="shared" si="27"/>
        <v>0</v>
      </c>
      <c r="BQ184" s="63">
        <f t="shared" si="28"/>
        <v>0</v>
      </c>
      <c r="BR184" s="63">
        <f>IF(IFERROR(BO184/'N2.3_RIIO3_Risk_And_Volumes'!BN58,0)&lt;0,"Error",IFERROR(BO184/'N2.3_RIIO3_Risk_And_Volumes'!BN58,0))</f>
        <v>0</v>
      </c>
      <c r="BS184" s="63">
        <f>IF(IFERROR('N2.4_RIIO3_Risk_Comp'!BP184/'N2.3_RIIO3_Risk_And_Volumes'!BP58,0)&lt;0,"Error",IFERROR('N2.4_RIIO3_Risk_Comp'!BP184/'N2.3_RIIO3_Risk_And_Volumes'!BP58,0))</f>
        <v>0</v>
      </c>
      <c r="BT184" s="63">
        <f>IF(IFERROR('N2.4_RIIO3_Risk_Comp'!BQ184/'N2.3_RIIO3_Risk_And_Volumes'!BR58,0)&lt;0,"Error",IFERROR('N2.4_RIIO3_Risk_Comp'!BQ184/'N2.3_RIIO3_Risk_And_Volumes'!BR58,0))</f>
        <v>0</v>
      </c>
    </row>
    <row r="185" spans="1:72" hidden="1">
      <c r="A185" t="s">
        <v>973</v>
      </c>
      <c r="B185" s="108" t="s">
        <v>380</v>
      </c>
      <c r="C185" s="144" t="str">
        <f>IF($D$2="ET",VLOOKUP(B185,'N0.7_Lookup_References'!$E$13:$K$71,2,FALSE),IF('N2.1_Network_Risk_Summary'!$C$2="GD",VLOOKUP(B185,'N0.7_Lookup_References'!$E$13:$K$73,4,FALSE),IF($D$2="GT",VLOOKUP(B185,'N0.7_Lookup_References'!$E$13:$K$71,6,FALSE),"")))</f>
        <v>No entry required</v>
      </c>
      <c r="D185" s="53" t="s">
        <v>441</v>
      </c>
      <c r="E185" s="289"/>
      <c r="F185" s="247"/>
      <c r="G185" s="247"/>
      <c r="H185" s="247"/>
      <c r="I185" s="247"/>
      <c r="J185" s="247"/>
      <c r="K185" s="247"/>
      <c r="L185" s="247"/>
      <c r="M185" s="247"/>
      <c r="N185" s="290"/>
      <c r="O185" s="289"/>
      <c r="P185" s="247"/>
      <c r="Q185" s="247"/>
      <c r="R185" s="247"/>
      <c r="S185" s="247"/>
      <c r="T185" s="247"/>
      <c r="U185" s="247"/>
      <c r="V185" s="247"/>
      <c r="W185" s="247"/>
      <c r="X185" s="290"/>
      <c r="Y185" s="289"/>
      <c r="Z185" s="247"/>
      <c r="AA185" s="247"/>
      <c r="AB185" s="247"/>
      <c r="AC185" s="247"/>
      <c r="AD185" s="247"/>
      <c r="AE185" s="247"/>
      <c r="AF185" s="247"/>
      <c r="AG185" s="247"/>
      <c r="AH185" s="290"/>
      <c r="AJ185" s="296">
        <f>IF(IFERROR(E185/'N2.3_RIIO3_Risk_And_Volumes'!E59,0)&lt;0,"Error",IFERROR(E185/'N2.3_RIIO3_Risk_And_Volumes'!E59,0))</f>
        <v>0</v>
      </c>
      <c r="AK185" s="172">
        <f>IF(IFERROR(F185/'N2.3_RIIO3_Risk_And_Volumes'!F59,0)&lt;0,"Error",IFERROR(F185/'N2.3_RIIO3_Risk_And_Volumes'!F59,0))</f>
        <v>0</v>
      </c>
      <c r="AL185" s="172">
        <f>IF(IFERROR(G185/'N2.3_RIIO3_Risk_And_Volumes'!G59,0)&lt;0,"Error",IFERROR(G185/'N2.3_RIIO3_Risk_And_Volumes'!G59,0))</f>
        <v>0</v>
      </c>
      <c r="AM185" s="172">
        <f>IF(IFERROR(H185/'N2.3_RIIO3_Risk_And_Volumes'!H59,0)&lt;0,"Error",IFERROR(H185/'N2.3_RIIO3_Risk_And_Volumes'!H59,0))</f>
        <v>0</v>
      </c>
      <c r="AN185" s="172">
        <f>IF(IFERROR(I185/'N2.3_RIIO3_Risk_And_Volumes'!I59,0)&lt;0,"Error",IFERROR(I185/'N2.3_RIIO3_Risk_And_Volumes'!I59,0))</f>
        <v>0</v>
      </c>
      <c r="AO185" s="172">
        <f>IF(IFERROR(J185/'N2.3_RIIO3_Risk_And_Volumes'!J59,0)&lt;0,"Error",IFERROR(J185/'N2.3_RIIO3_Risk_And_Volumes'!J59,0))</f>
        <v>0</v>
      </c>
      <c r="AP185" s="172">
        <f>IF(IFERROR(K185/'N2.3_RIIO3_Risk_And_Volumes'!K59,0)&lt;0,"Error",IFERROR(K185/'N2.3_RIIO3_Risk_And_Volumes'!K59,0))</f>
        <v>0</v>
      </c>
      <c r="AQ185" s="172">
        <f>IF(IFERROR(L185/'N2.3_RIIO3_Risk_And_Volumes'!L59,0)&lt;0,"Error",IFERROR(L185/'N2.3_RIIO3_Risk_And_Volumes'!L59,0))</f>
        <v>0</v>
      </c>
      <c r="AR185" s="172">
        <f>IF(IFERROR(M185/'N2.3_RIIO3_Risk_And_Volumes'!M59,0)&lt;0,"Error",IFERROR(M185/'N2.3_RIIO3_Risk_And_Volumes'!M59,0))</f>
        <v>0</v>
      </c>
      <c r="AS185" s="297">
        <f>IF(IFERROR(N185/'N2.3_RIIO3_Risk_And_Volumes'!N59,0)&lt;0,"Error",IFERROR(N185/'N2.3_RIIO3_Risk_And_Volumes'!N59,0))</f>
        <v>0</v>
      </c>
      <c r="AT185" s="296">
        <f>IF(IFERROR('N2.4_RIIO3_Risk_Comp'!O185/'N2.3_RIIO3_Risk_And_Volumes'!O59,0)&lt;0,"Error",IFERROR('N2.4_RIIO3_Risk_Comp'!O185/'N2.3_RIIO3_Risk_And_Volumes'!O59,0))</f>
        <v>0</v>
      </c>
      <c r="AU185" s="172">
        <f>IF(IFERROR('N2.4_RIIO3_Risk_Comp'!P185/'N2.3_RIIO3_Risk_And_Volumes'!P59,0)&lt;0,"Error",IFERROR('N2.4_RIIO3_Risk_Comp'!P185/'N2.3_RIIO3_Risk_And_Volumes'!P59,0))</f>
        <v>0</v>
      </c>
      <c r="AV185" s="172">
        <f>IF(IFERROR('N2.4_RIIO3_Risk_Comp'!Q185/'N2.3_RIIO3_Risk_And_Volumes'!Q59,0)&lt;0,"Error",IFERROR('N2.4_RIIO3_Risk_Comp'!Q185/'N2.3_RIIO3_Risk_And_Volumes'!Q59,0))</f>
        <v>0</v>
      </c>
      <c r="AW185" s="172">
        <f>IF(IFERROR('N2.4_RIIO3_Risk_Comp'!R185/'N2.3_RIIO3_Risk_And_Volumes'!R59,0)&lt;0,"Error",IFERROR('N2.4_RIIO3_Risk_Comp'!R185/'N2.3_RIIO3_Risk_And_Volumes'!R59,0))</f>
        <v>0</v>
      </c>
      <c r="AX185" s="172">
        <f>IF(IFERROR('N2.4_RIIO3_Risk_Comp'!S185/'N2.3_RIIO3_Risk_And_Volumes'!S59,0)&lt;0,"Error",IFERROR('N2.4_RIIO3_Risk_Comp'!S185/'N2.3_RIIO3_Risk_And_Volumes'!S59,0))</f>
        <v>0</v>
      </c>
      <c r="AY185" s="172">
        <f>IF(IFERROR('N2.4_RIIO3_Risk_Comp'!T185/'N2.3_RIIO3_Risk_And_Volumes'!T59,0)&lt;0,"Error",IFERROR('N2.4_RIIO3_Risk_Comp'!T185/'N2.3_RIIO3_Risk_And_Volumes'!T59,0))</f>
        <v>0</v>
      </c>
      <c r="AZ185" s="172">
        <f>IF(IFERROR('N2.4_RIIO3_Risk_Comp'!U185/'N2.3_RIIO3_Risk_And_Volumes'!U59,0)&lt;0,"Error",IFERROR('N2.4_RIIO3_Risk_Comp'!U185/'N2.3_RIIO3_Risk_And_Volumes'!U59,0))</f>
        <v>0</v>
      </c>
      <c r="BA185" s="172">
        <f>IF(IFERROR('N2.4_RIIO3_Risk_Comp'!V185/'N2.3_RIIO3_Risk_And_Volumes'!V59,0)&lt;0,"Error",IFERROR('N2.4_RIIO3_Risk_Comp'!V185/'N2.3_RIIO3_Risk_And_Volumes'!V59,0))</f>
        <v>0</v>
      </c>
      <c r="BB185" s="172">
        <f>IF(IFERROR('N2.4_RIIO3_Risk_Comp'!W185/'N2.3_RIIO3_Risk_And_Volumes'!W59,0)&lt;0,"Error",IFERROR('N2.4_RIIO3_Risk_Comp'!W185/'N2.3_RIIO3_Risk_And_Volumes'!W59,0))</f>
        <v>0</v>
      </c>
      <c r="BC185" s="303">
        <f>IF(IFERROR('N2.4_RIIO3_Risk_Comp'!X185/'N2.3_RIIO3_Risk_And_Volumes'!X59,0)&lt;0,"Error",IFERROR('N2.4_RIIO3_Risk_Comp'!X185/'N2.3_RIIO3_Risk_And_Volumes'!X59,0))</f>
        <v>0</v>
      </c>
      <c r="BD185" s="296">
        <f>IF(IFERROR('N2.4_RIIO3_Risk_Comp'!Y185/'N2.3_RIIO3_Risk_And_Volumes'!AI59,0)&lt;0,"Error",IFERROR('N2.4_RIIO3_Risk_Comp'!Y185/'N2.3_RIIO3_Risk_And_Volumes'!AI59,0))</f>
        <v>0</v>
      </c>
      <c r="BE185" s="172">
        <f>IF(IFERROR('N2.4_RIIO3_Risk_Comp'!Z185/'N2.3_RIIO3_Risk_And_Volumes'!AJ59,0)&lt;0,"Error",IFERROR('N2.4_RIIO3_Risk_Comp'!Z185/'N2.3_RIIO3_Risk_And_Volumes'!AJ59,0))</f>
        <v>0</v>
      </c>
      <c r="BF185" s="172">
        <f>IF(IFERROR('N2.4_RIIO3_Risk_Comp'!AA185/'N2.3_RIIO3_Risk_And_Volumes'!AK59,0)&lt;0,"Error",IFERROR('N2.4_RIIO3_Risk_Comp'!AA185/'N2.3_RIIO3_Risk_And_Volumes'!AK59,0))</f>
        <v>0</v>
      </c>
      <c r="BG185" s="172">
        <f>IF(IFERROR('N2.4_RIIO3_Risk_Comp'!AB185/'N2.3_RIIO3_Risk_And_Volumes'!AL59,0)&lt;0,"Error",IFERROR('N2.4_RIIO3_Risk_Comp'!AB185/'N2.3_RIIO3_Risk_And_Volumes'!AL59,0))</f>
        <v>0</v>
      </c>
      <c r="BH185" s="172">
        <f>IF(IFERROR('N2.4_RIIO3_Risk_Comp'!AC185/'N2.3_RIIO3_Risk_And_Volumes'!AM59,0)&lt;0,"Error",IFERROR('N2.4_RIIO3_Risk_Comp'!AC185/'N2.3_RIIO3_Risk_And_Volumes'!AM59,0))</f>
        <v>0</v>
      </c>
      <c r="BI185" s="172">
        <f>IF(IFERROR('N2.4_RIIO3_Risk_Comp'!AD185/'N2.3_RIIO3_Risk_And_Volumes'!AN59,0)&lt;0,"Error",IFERROR('N2.4_RIIO3_Risk_Comp'!AD185/'N2.3_RIIO3_Risk_And_Volumes'!AN59,0))</f>
        <v>0</v>
      </c>
      <c r="BJ185" s="172">
        <f>IF(IFERROR('N2.4_RIIO3_Risk_Comp'!AE185/'N2.3_RIIO3_Risk_And_Volumes'!AO59,0)&lt;0,"Error",IFERROR('N2.4_RIIO3_Risk_Comp'!AE185/'N2.3_RIIO3_Risk_And_Volumes'!AO59,0))</f>
        <v>0</v>
      </c>
      <c r="BK185" s="172">
        <f>IF(IFERROR('N2.4_RIIO3_Risk_Comp'!AF185/'N2.3_RIIO3_Risk_And_Volumes'!AP59,0)&lt;0,"Error",IFERROR('N2.4_RIIO3_Risk_Comp'!AF185/'N2.3_RIIO3_Risk_And_Volumes'!AP59,0))</f>
        <v>0</v>
      </c>
      <c r="BL185" s="172">
        <f>IF(IFERROR('N2.4_RIIO3_Risk_Comp'!AG185/'N2.3_RIIO3_Risk_And_Volumes'!AQ59,0)&lt;0,"Error",IFERROR('N2.4_RIIO3_Risk_Comp'!AG185/'N2.3_RIIO3_Risk_And_Volumes'!AQ59,0))</f>
        <v>0</v>
      </c>
      <c r="BM185" s="297">
        <f>IF(IFERROR('N2.4_RIIO3_Risk_Comp'!AH185/'N2.3_RIIO3_Risk_And_Volumes'!AR59,0)&lt;0,"Error",IFERROR('N2.4_RIIO3_Risk_Comp'!AH185/'N2.3_RIIO3_Risk_And_Volumes'!AR59,0))</f>
        <v>0</v>
      </c>
      <c r="BO185" s="63">
        <f t="shared" si="26"/>
        <v>0</v>
      </c>
      <c r="BP185" s="63">
        <f t="shared" si="27"/>
        <v>0</v>
      </c>
      <c r="BQ185" s="63">
        <f t="shared" si="28"/>
        <v>0</v>
      </c>
      <c r="BR185" s="63">
        <f>IF(IFERROR(BO185/'N2.3_RIIO3_Risk_And_Volumes'!BN59,0)&lt;0,"Error",IFERROR(BO185/'N2.3_RIIO3_Risk_And_Volumes'!BN59,0))</f>
        <v>0</v>
      </c>
      <c r="BS185" s="63">
        <f>IF(IFERROR('N2.4_RIIO3_Risk_Comp'!BP185/'N2.3_RIIO3_Risk_And_Volumes'!BP59,0)&lt;0,"Error",IFERROR('N2.4_RIIO3_Risk_Comp'!BP185/'N2.3_RIIO3_Risk_And_Volumes'!BP59,0))</f>
        <v>0</v>
      </c>
      <c r="BT185" s="63">
        <f>IF(IFERROR('N2.4_RIIO3_Risk_Comp'!BQ185/'N2.3_RIIO3_Risk_And_Volumes'!BR59,0)&lt;0,"Error",IFERROR('N2.4_RIIO3_Risk_Comp'!BQ185/'N2.3_RIIO3_Risk_And_Volumes'!BR59,0))</f>
        <v>0</v>
      </c>
    </row>
    <row r="186" spans="1:72" hidden="1">
      <c r="A186" t="s">
        <v>973</v>
      </c>
      <c r="B186" s="108" t="s">
        <v>383</v>
      </c>
      <c r="C186" s="144" t="str">
        <f>IF($D$2="ET",VLOOKUP(B186,'N0.7_Lookup_References'!$E$13:$K$71,2,FALSE),IF('N2.1_Network_Risk_Summary'!$C$2="GD",VLOOKUP(B186,'N0.7_Lookup_References'!$E$13:$K$73,4,FALSE),IF($D$2="GT",VLOOKUP(B186,'N0.7_Lookup_References'!$E$13:$K$71,6,FALSE),"")))</f>
        <v>No entry required</v>
      </c>
      <c r="D186" s="53" t="s">
        <v>441</v>
      </c>
      <c r="E186" s="289"/>
      <c r="F186" s="247"/>
      <c r="G186" s="247"/>
      <c r="H186" s="247"/>
      <c r="I186" s="247"/>
      <c r="J186" s="247"/>
      <c r="K186" s="247"/>
      <c r="L186" s="247"/>
      <c r="M186" s="247"/>
      <c r="N186" s="290"/>
      <c r="O186" s="289"/>
      <c r="P186" s="247"/>
      <c r="Q186" s="247"/>
      <c r="R186" s="247"/>
      <c r="S186" s="247"/>
      <c r="T186" s="247"/>
      <c r="U186" s="247"/>
      <c r="V186" s="247"/>
      <c r="W186" s="247"/>
      <c r="X186" s="290"/>
      <c r="Y186" s="289"/>
      <c r="Z186" s="247"/>
      <c r="AA186" s="247"/>
      <c r="AB186" s="247"/>
      <c r="AC186" s="247"/>
      <c r="AD186" s="247"/>
      <c r="AE186" s="247"/>
      <c r="AF186" s="247"/>
      <c r="AG186" s="247"/>
      <c r="AH186" s="290"/>
      <c r="AJ186" s="296">
        <f>IF(IFERROR(E186/'N2.3_RIIO3_Risk_And_Volumes'!E60,0)&lt;0,"Error",IFERROR(E186/'N2.3_RIIO3_Risk_And_Volumes'!E60,0))</f>
        <v>0</v>
      </c>
      <c r="AK186" s="172">
        <f>IF(IFERROR(F186/'N2.3_RIIO3_Risk_And_Volumes'!F60,0)&lt;0,"Error",IFERROR(F186/'N2.3_RIIO3_Risk_And_Volumes'!F60,0))</f>
        <v>0</v>
      </c>
      <c r="AL186" s="172">
        <f>IF(IFERROR(G186/'N2.3_RIIO3_Risk_And_Volumes'!G60,0)&lt;0,"Error",IFERROR(G186/'N2.3_RIIO3_Risk_And_Volumes'!G60,0))</f>
        <v>0</v>
      </c>
      <c r="AM186" s="172">
        <f>IF(IFERROR(H186/'N2.3_RIIO3_Risk_And_Volumes'!H60,0)&lt;0,"Error",IFERROR(H186/'N2.3_RIIO3_Risk_And_Volumes'!H60,0))</f>
        <v>0</v>
      </c>
      <c r="AN186" s="172">
        <f>IF(IFERROR(I186/'N2.3_RIIO3_Risk_And_Volumes'!I60,0)&lt;0,"Error",IFERROR(I186/'N2.3_RIIO3_Risk_And_Volumes'!I60,0))</f>
        <v>0</v>
      </c>
      <c r="AO186" s="172">
        <f>IF(IFERROR(J186/'N2.3_RIIO3_Risk_And_Volumes'!J60,0)&lt;0,"Error",IFERROR(J186/'N2.3_RIIO3_Risk_And_Volumes'!J60,0))</f>
        <v>0</v>
      </c>
      <c r="AP186" s="172">
        <f>IF(IFERROR(K186/'N2.3_RIIO3_Risk_And_Volumes'!K60,0)&lt;0,"Error",IFERROR(K186/'N2.3_RIIO3_Risk_And_Volumes'!K60,0))</f>
        <v>0</v>
      </c>
      <c r="AQ186" s="172">
        <f>IF(IFERROR(L186/'N2.3_RIIO3_Risk_And_Volumes'!L60,0)&lt;0,"Error",IFERROR(L186/'N2.3_RIIO3_Risk_And_Volumes'!L60,0))</f>
        <v>0</v>
      </c>
      <c r="AR186" s="172">
        <f>IF(IFERROR(M186/'N2.3_RIIO3_Risk_And_Volumes'!M60,0)&lt;0,"Error",IFERROR(M186/'N2.3_RIIO3_Risk_And_Volumes'!M60,0))</f>
        <v>0</v>
      </c>
      <c r="AS186" s="297">
        <f>IF(IFERROR(N186/'N2.3_RIIO3_Risk_And_Volumes'!N60,0)&lt;0,"Error",IFERROR(N186/'N2.3_RIIO3_Risk_And_Volumes'!N60,0))</f>
        <v>0</v>
      </c>
      <c r="AT186" s="296">
        <f>IF(IFERROR('N2.4_RIIO3_Risk_Comp'!O186/'N2.3_RIIO3_Risk_And_Volumes'!O60,0)&lt;0,"Error",IFERROR('N2.4_RIIO3_Risk_Comp'!O186/'N2.3_RIIO3_Risk_And_Volumes'!O60,0))</f>
        <v>0</v>
      </c>
      <c r="AU186" s="172">
        <f>IF(IFERROR('N2.4_RIIO3_Risk_Comp'!P186/'N2.3_RIIO3_Risk_And_Volumes'!P60,0)&lt;0,"Error",IFERROR('N2.4_RIIO3_Risk_Comp'!P186/'N2.3_RIIO3_Risk_And_Volumes'!P60,0))</f>
        <v>0</v>
      </c>
      <c r="AV186" s="172">
        <f>IF(IFERROR('N2.4_RIIO3_Risk_Comp'!Q186/'N2.3_RIIO3_Risk_And_Volumes'!Q60,0)&lt;0,"Error",IFERROR('N2.4_RIIO3_Risk_Comp'!Q186/'N2.3_RIIO3_Risk_And_Volumes'!Q60,0))</f>
        <v>0</v>
      </c>
      <c r="AW186" s="172">
        <f>IF(IFERROR('N2.4_RIIO3_Risk_Comp'!R186/'N2.3_RIIO3_Risk_And_Volumes'!R60,0)&lt;0,"Error",IFERROR('N2.4_RIIO3_Risk_Comp'!R186/'N2.3_RIIO3_Risk_And_Volumes'!R60,0))</f>
        <v>0</v>
      </c>
      <c r="AX186" s="172">
        <f>IF(IFERROR('N2.4_RIIO3_Risk_Comp'!S186/'N2.3_RIIO3_Risk_And_Volumes'!S60,0)&lt;0,"Error",IFERROR('N2.4_RIIO3_Risk_Comp'!S186/'N2.3_RIIO3_Risk_And_Volumes'!S60,0))</f>
        <v>0</v>
      </c>
      <c r="AY186" s="172">
        <f>IF(IFERROR('N2.4_RIIO3_Risk_Comp'!T186/'N2.3_RIIO3_Risk_And_Volumes'!T60,0)&lt;0,"Error",IFERROR('N2.4_RIIO3_Risk_Comp'!T186/'N2.3_RIIO3_Risk_And_Volumes'!T60,0))</f>
        <v>0</v>
      </c>
      <c r="AZ186" s="172">
        <f>IF(IFERROR('N2.4_RIIO3_Risk_Comp'!U186/'N2.3_RIIO3_Risk_And_Volumes'!U60,0)&lt;0,"Error",IFERROR('N2.4_RIIO3_Risk_Comp'!U186/'N2.3_RIIO3_Risk_And_Volumes'!U60,0))</f>
        <v>0</v>
      </c>
      <c r="BA186" s="172">
        <f>IF(IFERROR('N2.4_RIIO3_Risk_Comp'!V186/'N2.3_RIIO3_Risk_And_Volumes'!V60,0)&lt;0,"Error",IFERROR('N2.4_RIIO3_Risk_Comp'!V186/'N2.3_RIIO3_Risk_And_Volumes'!V60,0))</f>
        <v>0</v>
      </c>
      <c r="BB186" s="172">
        <f>IF(IFERROR('N2.4_RIIO3_Risk_Comp'!W186/'N2.3_RIIO3_Risk_And_Volumes'!W60,0)&lt;0,"Error",IFERROR('N2.4_RIIO3_Risk_Comp'!W186/'N2.3_RIIO3_Risk_And_Volumes'!W60,0))</f>
        <v>0</v>
      </c>
      <c r="BC186" s="303">
        <f>IF(IFERROR('N2.4_RIIO3_Risk_Comp'!X186/'N2.3_RIIO3_Risk_And_Volumes'!X60,0)&lt;0,"Error",IFERROR('N2.4_RIIO3_Risk_Comp'!X186/'N2.3_RIIO3_Risk_And_Volumes'!X60,0))</f>
        <v>0</v>
      </c>
      <c r="BD186" s="296">
        <f>IF(IFERROR('N2.4_RIIO3_Risk_Comp'!Y186/'N2.3_RIIO3_Risk_And_Volumes'!AI60,0)&lt;0,"Error",IFERROR('N2.4_RIIO3_Risk_Comp'!Y186/'N2.3_RIIO3_Risk_And_Volumes'!AI60,0))</f>
        <v>0</v>
      </c>
      <c r="BE186" s="172">
        <f>IF(IFERROR('N2.4_RIIO3_Risk_Comp'!Z186/'N2.3_RIIO3_Risk_And_Volumes'!AJ60,0)&lt;0,"Error",IFERROR('N2.4_RIIO3_Risk_Comp'!Z186/'N2.3_RIIO3_Risk_And_Volumes'!AJ60,0))</f>
        <v>0</v>
      </c>
      <c r="BF186" s="172">
        <f>IF(IFERROR('N2.4_RIIO3_Risk_Comp'!AA186/'N2.3_RIIO3_Risk_And_Volumes'!AK60,0)&lt;0,"Error",IFERROR('N2.4_RIIO3_Risk_Comp'!AA186/'N2.3_RIIO3_Risk_And_Volumes'!AK60,0))</f>
        <v>0</v>
      </c>
      <c r="BG186" s="172">
        <f>IF(IFERROR('N2.4_RIIO3_Risk_Comp'!AB186/'N2.3_RIIO3_Risk_And_Volumes'!AL60,0)&lt;0,"Error",IFERROR('N2.4_RIIO3_Risk_Comp'!AB186/'N2.3_RIIO3_Risk_And_Volumes'!AL60,0))</f>
        <v>0</v>
      </c>
      <c r="BH186" s="172">
        <f>IF(IFERROR('N2.4_RIIO3_Risk_Comp'!AC186/'N2.3_RIIO3_Risk_And_Volumes'!AM60,0)&lt;0,"Error",IFERROR('N2.4_RIIO3_Risk_Comp'!AC186/'N2.3_RIIO3_Risk_And_Volumes'!AM60,0))</f>
        <v>0</v>
      </c>
      <c r="BI186" s="172">
        <f>IF(IFERROR('N2.4_RIIO3_Risk_Comp'!AD186/'N2.3_RIIO3_Risk_And_Volumes'!AN60,0)&lt;0,"Error",IFERROR('N2.4_RIIO3_Risk_Comp'!AD186/'N2.3_RIIO3_Risk_And_Volumes'!AN60,0))</f>
        <v>0</v>
      </c>
      <c r="BJ186" s="172">
        <f>IF(IFERROR('N2.4_RIIO3_Risk_Comp'!AE186/'N2.3_RIIO3_Risk_And_Volumes'!AO60,0)&lt;0,"Error",IFERROR('N2.4_RIIO3_Risk_Comp'!AE186/'N2.3_RIIO3_Risk_And_Volumes'!AO60,0))</f>
        <v>0</v>
      </c>
      <c r="BK186" s="172">
        <f>IF(IFERROR('N2.4_RIIO3_Risk_Comp'!AF186/'N2.3_RIIO3_Risk_And_Volumes'!AP60,0)&lt;0,"Error",IFERROR('N2.4_RIIO3_Risk_Comp'!AF186/'N2.3_RIIO3_Risk_And_Volumes'!AP60,0))</f>
        <v>0</v>
      </c>
      <c r="BL186" s="172">
        <f>IF(IFERROR('N2.4_RIIO3_Risk_Comp'!AG186/'N2.3_RIIO3_Risk_And_Volumes'!AQ60,0)&lt;0,"Error",IFERROR('N2.4_RIIO3_Risk_Comp'!AG186/'N2.3_RIIO3_Risk_And_Volumes'!AQ60,0))</f>
        <v>0</v>
      </c>
      <c r="BM186" s="297">
        <f>IF(IFERROR('N2.4_RIIO3_Risk_Comp'!AH186/'N2.3_RIIO3_Risk_And_Volumes'!AR60,0)&lt;0,"Error",IFERROR('N2.4_RIIO3_Risk_Comp'!AH186/'N2.3_RIIO3_Risk_And_Volumes'!AR60,0))</f>
        <v>0</v>
      </c>
      <c r="BO186" s="63">
        <f t="shared" si="26"/>
        <v>0</v>
      </c>
      <c r="BP186" s="63">
        <f t="shared" si="27"/>
        <v>0</v>
      </c>
      <c r="BQ186" s="63">
        <f t="shared" si="28"/>
        <v>0</v>
      </c>
      <c r="BR186" s="63">
        <f>IF(IFERROR(BO186/'N2.3_RIIO3_Risk_And_Volumes'!BN60,0)&lt;0,"Error",IFERROR(BO186/'N2.3_RIIO3_Risk_And_Volumes'!BN60,0))</f>
        <v>0</v>
      </c>
      <c r="BS186" s="63">
        <f>IF(IFERROR('N2.4_RIIO3_Risk_Comp'!BP186/'N2.3_RIIO3_Risk_And_Volumes'!BP60,0)&lt;0,"Error",IFERROR('N2.4_RIIO3_Risk_Comp'!BP186/'N2.3_RIIO3_Risk_And_Volumes'!BP60,0))</f>
        <v>0</v>
      </c>
      <c r="BT186" s="63">
        <f>IF(IFERROR('N2.4_RIIO3_Risk_Comp'!BQ186/'N2.3_RIIO3_Risk_And_Volumes'!BR60,0)&lt;0,"Error",IFERROR('N2.4_RIIO3_Risk_Comp'!BQ186/'N2.3_RIIO3_Risk_And_Volumes'!BR60,0))</f>
        <v>0</v>
      </c>
    </row>
    <row r="187" spans="1:72" hidden="1">
      <c r="A187" t="s">
        <v>973</v>
      </c>
      <c r="B187" s="108" t="s">
        <v>386</v>
      </c>
      <c r="C187" s="144" t="str">
        <f>IF($D$2="ET",VLOOKUP(B187,'N0.7_Lookup_References'!$E$13:$K$71,2,FALSE),IF('N2.1_Network_Risk_Summary'!$C$2="GD",VLOOKUP(B187,'N0.7_Lookup_References'!$E$13:$K$73,4,FALSE),IF($D$2="GT",VLOOKUP(B187,'N0.7_Lookup_References'!$E$13:$K$71,6,FALSE),"")))</f>
        <v>No entry required</v>
      </c>
      <c r="D187" s="53" t="s">
        <v>441</v>
      </c>
      <c r="E187" s="289"/>
      <c r="F187" s="247"/>
      <c r="G187" s="247"/>
      <c r="H187" s="247"/>
      <c r="I187" s="247"/>
      <c r="J187" s="247"/>
      <c r="K187" s="247"/>
      <c r="L187" s="247"/>
      <c r="M187" s="247"/>
      <c r="N187" s="290"/>
      <c r="O187" s="289"/>
      <c r="P187" s="247"/>
      <c r="Q187" s="247"/>
      <c r="R187" s="247"/>
      <c r="S187" s="247"/>
      <c r="T187" s="247"/>
      <c r="U187" s="247"/>
      <c r="V187" s="247"/>
      <c r="W187" s="247"/>
      <c r="X187" s="290"/>
      <c r="Y187" s="289"/>
      <c r="Z187" s="247"/>
      <c r="AA187" s="247"/>
      <c r="AB187" s="247"/>
      <c r="AC187" s="247"/>
      <c r="AD187" s="247"/>
      <c r="AE187" s="247"/>
      <c r="AF187" s="247"/>
      <c r="AG187" s="247"/>
      <c r="AH187" s="290"/>
      <c r="AJ187" s="296">
        <f>IF(IFERROR(E187/'N2.3_RIIO3_Risk_And_Volumes'!E61,0)&lt;0,"Error",IFERROR(E187/'N2.3_RIIO3_Risk_And_Volumes'!E61,0))</f>
        <v>0</v>
      </c>
      <c r="AK187" s="172">
        <f>IF(IFERROR(F187/'N2.3_RIIO3_Risk_And_Volumes'!F61,0)&lt;0,"Error",IFERROR(F187/'N2.3_RIIO3_Risk_And_Volumes'!F61,0))</f>
        <v>0</v>
      </c>
      <c r="AL187" s="172">
        <f>IF(IFERROR(G187/'N2.3_RIIO3_Risk_And_Volumes'!G61,0)&lt;0,"Error",IFERROR(G187/'N2.3_RIIO3_Risk_And_Volumes'!G61,0))</f>
        <v>0</v>
      </c>
      <c r="AM187" s="172">
        <f>IF(IFERROR(H187/'N2.3_RIIO3_Risk_And_Volumes'!H61,0)&lt;0,"Error",IFERROR(H187/'N2.3_RIIO3_Risk_And_Volumes'!H61,0))</f>
        <v>0</v>
      </c>
      <c r="AN187" s="172">
        <f>IF(IFERROR(I187/'N2.3_RIIO3_Risk_And_Volumes'!I61,0)&lt;0,"Error",IFERROR(I187/'N2.3_RIIO3_Risk_And_Volumes'!I61,0))</f>
        <v>0</v>
      </c>
      <c r="AO187" s="172">
        <f>IF(IFERROR(J187/'N2.3_RIIO3_Risk_And_Volumes'!J61,0)&lt;0,"Error",IFERROR(J187/'N2.3_RIIO3_Risk_And_Volumes'!J61,0))</f>
        <v>0</v>
      </c>
      <c r="AP187" s="172">
        <f>IF(IFERROR(K187/'N2.3_RIIO3_Risk_And_Volumes'!K61,0)&lt;0,"Error",IFERROR(K187/'N2.3_RIIO3_Risk_And_Volumes'!K61,0))</f>
        <v>0</v>
      </c>
      <c r="AQ187" s="172">
        <f>IF(IFERROR(L187/'N2.3_RIIO3_Risk_And_Volumes'!L61,0)&lt;0,"Error",IFERROR(L187/'N2.3_RIIO3_Risk_And_Volumes'!L61,0))</f>
        <v>0</v>
      </c>
      <c r="AR187" s="172">
        <f>IF(IFERROR(M187/'N2.3_RIIO3_Risk_And_Volumes'!M61,0)&lt;0,"Error",IFERROR(M187/'N2.3_RIIO3_Risk_And_Volumes'!M61,0))</f>
        <v>0</v>
      </c>
      <c r="AS187" s="297">
        <f>IF(IFERROR(N187/'N2.3_RIIO3_Risk_And_Volumes'!N61,0)&lt;0,"Error",IFERROR(N187/'N2.3_RIIO3_Risk_And_Volumes'!N61,0))</f>
        <v>0</v>
      </c>
      <c r="AT187" s="296">
        <f>IF(IFERROR('N2.4_RIIO3_Risk_Comp'!O187/'N2.3_RIIO3_Risk_And_Volumes'!O61,0)&lt;0,"Error",IFERROR('N2.4_RIIO3_Risk_Comp'!O187/'N2.3_RIIO3_Risk_And_Volumes'!O61,0))</f>
        <v>0</v>
      </c>
      <c r="AU187" s="172">
        <f>IF(IFERROR('N2.4_RIIO3_Risk_Comp'!P187/'N2.3_RIIO3_Risk_And_Volumes'!P61,0)&lt;0,"Error",IFERROR('N2.4_RIIO3_Risk_Comp'!P187/'N2.3_RIIO3_Risk_And_Volumes'!P61,0))</f>
        <v>0</v>
      </c>
      <c r="AV187" s="172">
        <f>IF(IFERROR('N2.4_RIIO3_Risk_Comp'!Q187/'N2.3_RIIO3_Risk_And_Volumes'!Q61,0)&lt;0,"Error",IFERROR('N2.4_RIIO3_Risk_Comp'!Q187/'N2.3_RIIO3_Risk_And_Volumes'!Q61,0))</f>
        <v>0</v>
      </c>
      <c r="AW187" s="172">
        <f>IF(IFERROR('N2.4_RIIO3_Risk_Comp'!R187/'N2.3_RIIO3_Risk_And_Volumes'!R61,0)&lt;0,"Error",IFERROR('N2.4_RIIO3_Risk_Comp'!R187/'N2.3_RIIO3_Risk_And_Volumes'!R61,0))</f>
        <v>0</v>
      </c>
      <c r="AX187" s="172">
        <f>IF(IFERROR('N2.4_RIIO3_Risk_Comp'!S187/'N2.3_RIIO3_Risk_And_Volumes'!S61,0)&lt;0,"Error",IFERROR('N2.4_RIIO3_Risk_Comp'!S187/'N2.3_RIIO3_Risk_And_Volumes'!S61,0))</f>
        <v>0</v>
      </c>
      <c r="AY187" s="172">
        <f>IF(IFERROR('N2.4_RIIO3_Risk_Comp'!T187/'N2.3_RIIO3_Risk_And_Volumes'!T61,0)&lt;0,"Error",IFERROR('N2.4_RIIO3_Risk_Comp'!T187/'N2.3_RIIO3_Risk_And_Volumes'!T61,0))</f>
        <v>0</v>
      </c>
      <c r="AZ187" s="172">
        <f>IF(IFERROR('N2.4_RIIO3_Risk_Comp'!U187/'N2.3_RIIO3_Risk_And_Volumes'!U61,0)&lt;0,"Error",IFERROR('N2.4_RIIO3_Risk_Comp'!U187/'N2.3_RIIO3_Risk_And_Volumes'!U61,0))</f>
        <v>0</v>
      </c>
      <c r="BA187" s="172">
        <f>IF(IFERROR('N2.4_RIIO3_Risk_Comp'!V187/'N2.3_RIIO3_Risk_And_Volumes'!V61,0)&lt;0,"Error",IFERROR('N2.4_RIIO3_Risk_Comp'!V187/'N2.3_RIIO3_Risk_And_Volumes'!V61,0))</f>
        <v>0</v>
      </c>
      <c r="BB187" s="172">
        <f>IF(IFERROR('N2.4_RIIO3_Risk_Comp'!W187/'N2.3_RIIO3_Risk_And_Volumes'!W61,0)&lt;0,"Error",IFERROR('N2.4_RIIO3_Risk_Comp'!W187/'N2.3_RIIO3_Risk_And_Volumes'!W61,0))</f>
        <v>0</v>
      </c>
      <c r="BC187" s="303">
        <f>IF(IFERROR('N2.4_RIIO3_Risk_Comp'!X187/'N2.3_RIIO3_Risk_And_Volumes'!X61,0)&lt;0,"Error",IFERROR('N2.4_RIIO3_Risk_Comp'!X187/'N2.3_RIIO3_Risk_And_Volumes'!X61,0))</f>
        <v>0</v>
      </c>
      <c r="BD187" s="296">
        <f>IF(IFERROR('N2.4_RIIO3_Risk_Comp'!Y187/'N2.3_RIIO3_Risk_And_Volumes'!AI61,0)&lt;0,"Error",IFERROR('N2.4_RIIO3_Risk_Comp'!Y187/'N2.3_RIIO3_Risk_And_Volumes'!AI61,0))</f>
        <v>0</v>
      </c>
      <c r="BE187" s="172">
        <f>IF(IFERROR('N2.4_RIIO3_Risk_Comp'!Z187/'N2.3_RIIO3_Risk_And_Volumes'!AJ61,0)&lt;0,"Error",IFERROR('N2.4_RIIO3_Risk_Comp'!Z187/'N2.3_RIIO3_Risk_And_Volumes'!AJ61,0))</f>
        <v>0</v>
      </c>
      <c r="BF187" s="172">
        <f>IF(IFERROR('N2.4_RIIO3_Risk_Comp'!AA187/'N2.3_RIIO3_Risk_And_Volumes'!AK61,0)&lt;0,"Error",IFERROR('N2.4_RIIO3_Risk_Comp'!AA187/'N2.3_RIIO3_Risk_And_Volumes'!AK61,0))</f>
        <v>0</v>
      </c>
      <c r="BG187" s="172">
        <f>IF(IFERROR('N2.4_RIIO3_Risk_Comp'!AB187/'N2.3_RIIO3_Risk_And_Volumes'!AL61,0)&lt;0,"Error",IFERROR('N2.4_RIIO3_Risk_Comp'!AB187/'N2.3_RIIO3_Risk_And_Volumes'!AL61,0))</f>
        <v>0</v>
      </c>
      <c r="BH187" s="172">
        <f>IF(IFERROR('N2.4_RIIO3_Risk_Comp'!AC187/'N2.3_RIIO3_Risk_And_Volumes'!AM61,0)&lt;0,"Error",IFERROR('N2.4_RIIO3_Risk_Comp'!AC187/'N2.3_RIIO3_Risk_And_Volumes'!AM61,0))</f>
        <v>0</v>
      </c>
      <c r="BI187" s="172">
        <f>IF(IFERROR('N2.4_RIIO3_Risk_Comp'!AD187/'N2.3_RIIO3_Risk_And_Volumes'!AN61,0)&lt;0,"Error",IFERROR('N2.4_RIIO3_Risk_Comp'!AD187/'N2.3_RIIO3_Risk_And_Volumes'!AN61,0))</f>
        <v>0</v>
      </c>
      <c r="BJ187" s="172">
        <f>IF(IFERROR('N2.4_RIIO3_Risk_Comp'!AE187/'N2.3_RIIO3_Risk_And_Volumes'!AO61,0)&lt;0,"Error",IFERROR('N2.4_RIIO3_Risk_Comp'!AE187/'N2.3_RIIO3_Risk_And_Volumes'!AO61,0))</f>
        <v>0</v>
      </c>
      <c r="BK187" s="172">
        <f>IF(IFERROR('N2.4_RIIO3_Risk_Comp'!AF187/'N2.3_RIIO3_Risk_And_Volumes'!AP61,0)&lt;0,"Error",IFERROR('N2.4_RIIO3_Risk_Comp'!AF187/'N2.3_RIIO3_Risk_And_Volumes'!AP61,0))</f>
        <v>0</v>
      </c>
      <c r="BL187" s="172">
        <f>IF(IFERROR('N2.4_RIIO3_Risk_Comp'!AG187/'N2.3_RIIO3_Risk_And_Volumes'!AQ61,0)&lt;0,"Error",IFERROR('N2.4_RIIO3_Risk_Comp'!AG187/'N2.3_RIIO3_Risk_And_Volumes'!AQ61,0))</f>
        <v>0</v>
      </c>
      <c r="BM187" s="297">
        <f>IF(IFERROR('N2.4_RIIO3_Risk_Comp'!AH187/'N2.3_RIIO3_Risk_And_Volumes'!AR61,0)&lt;0,"Error",IFERROR('N2.4_RIIO3_Risk_Comp'!AH187/'N2.3_RIIO3_Risk_And_Volumes'!AR61,0))</f>
        <v>0</v>
      </c>
      <c r="BO187" s="63">
        <f t="shared" si="26"/>
        <v>0</v>
      </c>
      <c r="BP187" s="63">
        <f t="shared" si="27"/>
        <v>0</v>
      </c>
      <c r="BQ187" s="63">
        <f t="shared" si="28"/>
        <v>0</v>
      </c>
      <c r="BR187" s="63">
        <f>IF(IFERROR(BO187/'N2.3_RIIO3_Risk_And_Volumes'!BN61,0)&lt;0,"Error",IFERROR(BO187/'N2.3_RIIO3_Risk_And_Volumes'!BN61,0))</f>
        <v>0</v>
      </c>
      <c r="BS187" s="63">
        <f>IF(IFERROR('N2.4_RIIO3_Risk_Comp'!BP187/'N2.3_RIIO3_Risk_And_Volumes'!BP61,0)&lt;0,"Error",IFERROR('N2.4_RIIO3_Risk_Comp'!BP187/'N2.3_RIIO3_Risk_And_Volumes'!BP61,0))</f>
        <v>0</v>
      </c>
      <c r="BT187" s="63">
        <f>IF(IFERROR('N2.4_RIIO3_Risk_Comp'!BQ187/'N2.3_RIIO3_Risk_And_Volumes'!BR61,0)&lt;0,"Error",IFERROR('N2.4_RIIO3_Risk_Comp'!BQ187/'N2.3_RIIO3_Risk_And_Volumes'!BR61,0))</f>
        <v>0</v>
      </c>
    </row>
    <row r="188" spans="1:72" hidden="1">
      <c r="A188" t="s">
        <v>973</v>
      </c>
      <c r="B188" s="108" t="s">
        <v>389</v>
      </c>
      <c r="C188" s="144" t="str">
        <f>IF($D$2="ET",VLOOKUP(B188,'N0.7_Lookup_References'!$E$13:$K$71,2,FALSE),IF('N2.1_Network_Risk_Summary'!$C$2="GD",VLOOKUP(B188,'N0.7_Lookup_References'!$E$13:$K$73,4,FALSE),IF($D$2="GT",VLOOKUP(B188,'N0.7_Lookup_References'!$E$13:$K$71,6,FALSE),"")))</f>
        <v>No entry required</v>
      </c>
      <c r="D188" s="53" t="s">
        <v>441</v>
      </c>
      <c r="E188" s="289"/>
      <c r="F188" s="247"/>
      <c r="G188" s="247"/>
      <c r="H188" s="247"/>
      <c r="I188" s="247"/>
      <c r="J188" s="247"/>
      <c r="K188" s="247"/>
      <c r="L188" s="247"/>
      <c r="M188" s="247"/>
      <c r="N188" s="290"/>
      <c r="O188" s="289"/>
      <c r="P188" s="247"/>
      <c r="Q188" s="247"/>
      <c r="R188" s="247"/>
      <c r="S188" s="247"/>
      <c r="T188" s="247"/>
      <c r="U188" s="247"/>
      <c r="V188" s="247"/>
      <c r="W188" s="247"/>
      <c r="X188" s="290"/>
      <c r="Y188" s="289"/>
      <c r="Z188" s="247"/>
      <c r="AA188" s="247"/>
      <c r="AB188" s="247"/>
      <c r="AC188" s="247"/>
      <c r="AD188" s="247"/>
      <c r="AE188" s="247"/>
      <c r="AF188" s="247"/>
      <c r="AG188" s="247"/>
      <c r="AH188" s="290"/>
      <c r="AJ188" s="296">
        <f>IF(IFERROR(E188/'N2.3_RIIO3_Risk_And_Volumes'!E62,0)&lt;0,"Error",IFERROR(E188/'N2.3_RIIO3_Risk_And_Volumes'!E62,0))</f>
        <v>0</v>
      </c>
      <c r="AK188" s="172">
        <f>IF(IFERROR(F188/'N2.3_RIIO3_Risk_And_Volumes'!F62,0)&lt;0,"Error",IFERROR(F188/'N2.3_RIIO3_Risk_And_Volumes'!F62,0))</f>
        <v>0</v>
      </c>
      <c r="AL188" s="172">
        <f>IF(IFERROR(G188/'N2.3_RIIO3_Risk_And_Volumes'!G62,0)&lt;0,"Error",IFERROR(G188/'N2.3_RIIO3_Risk_And_Volumes'!G62,0))</f>
        <v>0</v>
      </c>
      <c r="AM188" s="172">
        <f>IF(IFERROR(H188/'N2.3_RIIO3_Risk_And_Volumes'!H62,0)&lt;0,"Error",IFERROR(H188/'N2.3_RIIO3_Risk_And_Volumes'!H62,0))</f>
        <v>0</v>
      </c>
      <c r="AN188" s="172">
        <f>IF(IFERROR(I188/'N2.3_RIIO3_Risk_And_Volumes'!I62,0)&lt;0,"Error",IFERROR(I188/'N2.3_RIIO3_Risk_And_Volumes'!I62,0))</f>
        <v>0</v>
      </c>
      <c r="AO188" s="172">
        <f>IF(IFERROR(J188/'N2.3_RIIO3_Risk_And_Volumes'!J62,0)&lt;0,"Error",IFERROR(J188/'N2.3_RIIO3_Risk_And_Volumes'!J62,0))</f>
        <v>0</v>
      </c>
      <c r="AP188" s="172">
        <f>IF(IFERROR(K188/'N2.3_RIIO3_Risk_And_Volumes'!K62,0)&lt;0,"Error",IFERROR(K188/'N2.3_RIIO3_Risk_And_Volumes'!K62,0))</f>
        <v>0</v>
      </c>
      <c r="AQ188" s="172">
        <f>IF(IFERROR(L188/'N2.3_RIIO3_Risk_And_Volumes'!L62,0)&lt;0,"Error",IFERROR(L188/'N2.3_RIIO3_Risk_And_Volumes'!L62,0))</f>
        <v>0</v>
      </c>
      <c r="AR188" s="172">
        <f>IF(IFERROR(M188/'N2.3_RIIO3_Risk_And_Volumes'!M62,0)&lt;0,"Error",IFERROR(M188/'N2.3_RIIO3_Risk_And_Volumes'!M62,0))</f>
        <v>0</v>
      </c>
      <c r="AS188" s="297">
        <f>IF(IFERROR(N188/'N2.3_RIIO3_Risk_And_Volumes'!N62,0)&lt;0,"Error",IFERROR(N188/'N2.3_RIIO3_Risk_And_Volumes'!N62,0))</f>
        <v>0</v>
      </c>
      <c r="AT188" s="296">
        <f>IF(IFERROR('N2.4_RIIO3_Risk_Comp'!O188/'N2.3_RIIO3_Risk_And_Volumes'!O62,0)&lt;0,"Error",IFERROR('N2.4_RIIO3_Risk_Comp'!O188/'N2.3_RIIO3_Risk_And_Volumes'!O62,0))</f>
        <v>0</v>
      </c>
      <c r="AU188" s="172">
        <f>IF(IFERROR('N2.4_RIIO3_Risk_Comp'!P188/'N2.3_RIIO3_Risk_And_Volumes'!P62,0)&lt;0,"Error",IFERROR('N2.4_RIIO3_Risk_Comp'!P188/'N2.3_RIIO3_Risk_And_Volumes'!P62,0))</f>
        <v>0</v>
      </c>
      <c r="AV188" s="172">
        <f>IF(IFERROR('N2.4_RIIO3_Risk_Comp'!Q188/'N2.3_RIIO3_Risk_And_Volumes'!Q62,0)&lt;0,"Error",IFERROR('N2.4_RIIO3_Risk_Comp'!Q188/'N2.3_RIIO3_Risk_And_Volumes'!Q62,0))</f>
        <v>0</v>
      </c>
      <c r="AW188" s="172">
        <f>IF(IFERROR('N2.4_RIIO3_Risk_Comp'!R188/'N2.3_RIIO3_Risk_And_Volumes'!R62,0)&lt;0,"Error",IFERROR('N2.4_RIIO3_Risk_Comp'!R188/'N2.3_RIIO3_Risk_And_Volumes'!R62,0))</f>
        <v>0</v>
      </c>
      <c r="AX188" s="172">
        <f>IF(IFERROR('N2.4_RIIO3_Risk_Comp'!S188/'N2.3_RIIO3_Risk_And_Volumes'!S62,0)&lt;0,"Error",IFERROR('N2.4_RIIO3_Risk_Comp'!S188/'N2.3_RIIO3_Risk_And_Volumes'!S62,0))</f>
        <v>0</v>
      </c>
      <c r="AY188" s="172">
        <f>IF(IFERROR('N2.4_RIIO3_Risk_Comp'!T188/'N2.3_RIIO3_Risk_And_Volumes'!T62,0)&lt;0,"Error",IFERROR('N2.4_RIIO3_Risk_Comp'!T188/'N2.3_RIIO3_Risk_And_Volumes'!T62,0))</f>
        <v>0</v>
      </c>
      <c r="AZ188" s="172">
        <f>IF(IFERROR('N2.4_RIIO3_Risk_Comp'!U188/'N2.3_RIIO3_Risk_And_Volumes'!U62,0)&lt;0,"Error",IFERROR('N2.4_RIIO3_Risk_Comp'!U188/'N2.3_RIIO3_Risk_And_Volumes'!U62,0))</f>
        <v>0</v>
      </c>
      <c r="BA188" s="172">
        <f>IF(IFERROR('N2.4_RIIO3_Risk_Comp'!V188/'N2.3_RIIO3_Risk_And_Volumes'!V62,0)&lt;0,"Error",IFERROR('N2.4_RIIO3_Risk_Comp'!V188/'N2.3_RIIO3_Risk_And_Volumes'!V62,0))</f>
        <v>0</v>
      </c>
      <c r="BB188" s="172">
        <f>IF(IFERROR('N2.4_RIIO3_Risk_Comp'!W188/'N2.3_RIIO3_Risk_And_Volumes'!W62,0)&lt;0,"Error",IFERROR('N2.4_RIIO3_Risk_Comp'!W188/'N2.3_RIIO3_Risk_And_Volumes'!W62,0))</f>
        <v>0</v>
      </c>
      <c r="BC188" s="303">
        <f>IF(IFERROR('N2.4_RIIO3_Risk_Comp'!X188/'N2.3_RIIO3_Risk_And_Volumes'!X62,0)&lt;0,"Error",IFERROR('N2.4_RIIO3_Risk_Comp'!X188/'N2.3_RIIO3_Risk_And_Volumes'!X62,0))</f>
        <v>0</v>
      </c>
      <c r="BD188" s="296">
        <f>IF(IFERROR('N2.4_RIIO3_Risk_Comp'!Y188/'N2.3_RIIO3_Risk_And_Volumes'!AI62,0)&lt;0,"Error",IFERROR('N2.4_RIIO3_Risk_Comp'!Y188/'N2.3_RIIO3_Risk_And_Volumes'!AI62,0))</f>
        <v>0</v>
      </c>
      <c r="BE188" s="172">
        <f>IF(IFERROR('N2.4_RIIO3_Risk_Comp'!Z188/'N2.3_RIIO3_Risk_And_Volumes'!AJ62,0)&lt;0,"Error",IFERROR('N2.4_RIIO3_Risk_Comp'!Z188/'N2.3_RIIO3_Risk_And_Volumes'!AJ62,0))</f>
        <v>0</v>
      </c>
      <c r="BF188" s="172">
        <f>IF(IFERROR('N2.4_RIIO3_Risk_Comp'!AA188/'N2.3_RIIO3_Risk_And_Volumes'!AK62,0)&lt;0,"Error",IFERROR('N2.4_RIIO3_Risk_Comp'!AA188/'N2.3_RIIO3_Risk_And_Volumes'!AK62,0))</f>
        <v>0</v>
      </c>
      <c r="BG188" s="172">
        <f>IF(IFERROR('N2.4_RIIO3_Risk_Comp'!AB188/'N2.3_RIIO3_Risk_And_Volumes'!AL62,0)&lt;0,"Error",IFERROR('N2.4_RIIO3_Risk_Comp'!AB188/'N2.3_RIIO3_Risk_And_Volumes'!AL62,0))</f>
        <v>0</v>
      </c>
      <c r="BH188" s="172">
        <f>IF(IFERROR('N2.4_RIIO3_Risk_Comp'!AC188/'N2.3_RIIO3_Risk_And_Volumes'!AM62,0)&lt;0,"Error",IFERROR('N2.4_RIIO3_Risk_Comp'!AC188/'N2.3_RIIO3_Risk_And_Volumes'!AM62,0))</f>
        <v>0</v>
      </c>
      <c r="BI188" s="172">
        <f>IF(IFERROR('N2.4_RIIO3_Risk_Comp'!AD188/'N2.3_RIIO3_Risk_And_Volumes'!AN62,0)&lt;0,"Error",IFERROR('N2.4_RIIO3_Risk_Comp'!AD188/'N2.3_RIIO3_Risk_And_Volumes'!AN62,0))</f>
        <v>0</v>
      </c>
      <c r="BJ188" s="172">
        <f>IF(IFERROR('N2.4_RIIO3_Risk_Comp'!AE188/'N2.3_RIIO3_Risk_And_Volumes'!AO62,0)&lt;0,"Error",IFERROR('N2.4_RIIO3_Risk_Comp'!AE188/'N2.3_RIIO3_Risk_And_Volumes'!AO62,0))</f>
        <v>0</v>
      </c>
      <c r="BK188" s="172">
        <f>IF(IFERROR('N2.4_RIIO3_Risk_Comp'!AF188/'N2.3_RIIO3_Risk_And_Volumes'!AP62,0)&lt;0,"Error",IFERROR('N2.4_RIIO3_Risk_Comp'!AF188/'N2.3_RIIO3_Risk_And_Volumes'!AP62,0))</f>
        <v>0</v>
      </c>
      <c r="BL188" s="172">
        <f>IF(IFERROR('N2.4_RIIO3_Risk_Comp'!AG188/'N2.3_RIIO3_Risk_And_Volumes'!AQ62,0)&lt;0,"Error",IFERROR('N2.4_RIIO3_Risk_Comp'!AG188/'N2.3_RIIO3_Risk_And_Volumes'!AQ62,0))</f>
        <v>0</v>
      </c>
      <c r="BM188" s="297">
        <f>IF(IFERROR('N2.4_RIIO3_Risk_Comp'!AH188/'N2.3_RIIO3_Risk_And_Volumes'!AR62,0)&lt;0,"Error",IFERROR('N2.4_RIIO3_Risk_Comp'!AH188/'N2.3_RIIO3_Risk_And_Volumes'!AR62,0))</f>
        <v>0</v>
      </c>
      <c r="BO188" s="63">
        <f t="shared" si="26"/>
        <v>0</v>
      </c>
      <c r="BP188" s="63">
        <f t="shared" si="27"/>
        <v>0</v>
      </c>
      <c r="BQ188" s="63">
        <f t="shared" si="28"/>
        <v>0</v>
      </c>
      <c r="BR188" s="63">
        <f>IF(IFERROR(BO188/'N2.3_RIIO3_Risk_And_Volumes'!BN62,0)&lt;0,"Error",IFERROR(BO188/'N2.3_RIIO3_Risk_And_Volumes'!BN62,0))</f>
        <v>0</v>
      </c>
      <c r="BS188" s="63">
        <f>IF(IFERROR('N2.4_RIIO3_Risk_Comp'!BP188/'N2.3_RIIO3_Risk_And_Volumes'!BP62,0)&lt;0,"Error",IFERROR('N2.4_RIIO3_Risk_Comp'!BP188/'N2.3_RIIO3_Risk_And_Volumes'!BP62,0))</f>
        <v>0</v>
      </c>
      <c r="BT188" s="63">
        <f>IF(IFERROR('N2.4_RIIO3_Risk_Comp'!BQ188/'N2.3_RIIO3_Risk_And_Volumes'!BR62,0)&lt;0,"Error",IFERROR('N2.4_RIIO3_Risk_Comp'!BQ188/'N2.3_RIIO3_Risk_And_Volumes'!BR62,0))</f>
        <v>0</v>
      </c>
    </row>
    <row r="189" spans="1:72" hidden="1">
      <c r="A189" t="s">
        <v>973</v>
      </c>
      <c r="B189" s="108" t="s">
        <v>392</v>
      </c>
      <c r="C189" s="144" t="str">
        <f>IF($D$2="ET",VLOOKUP(B189,'N0.7_Lookup_References'!$E$13:$K$71,2,FALSE),IF('N2.1_Network_Risk_Summary'!$C$2="GD",VLOOKUP(B189,'N0.7_Lookup_References'!$E$13:$K$73,4,FALSE),IF($D$2="GT",VLOOKUP(B189,'N0.7_Lookup_References'!$E$13:$K$71,6,FALSE),"")))</f>
        <v>No entry required</v>
      </c>
      <c r="D189" s="53" t="s">
        <v>441</v>
      </c>
      <c r="E189" s="289"/>
      <c r="F189" s="247"/>
      <c r="G189" s="247"/>
      <c r="H189" s="247"/>
      <c r="I189" s="247"/>
      <c r="J189" s="247"/>
      <c r="K189" s="247"/>
      <c r="L189" s="247"/>
      <c r="M189" s="247"/>
      <c r="N189" s="290"/>
      <c r="O189" s="289"/>
      <c r="P189" s="247"/>
      <c r="Q189" s="247"/>
      <c r="R189" s="247"/>
      <c r="S189" s="247"/>
      <c r="T189" s="247"/>
      <c r="U189" s="247"/>
      <c r="V189" s="247"/>
      <c r="W189" s="247"/>
      <c r="X189" s="290"/>
      <c r="Y189" s="289"/>
      <c r="Z189" s="247"/>
      <c r="AA189" s="247"/>
      <c r="AB189" s="247"/>
      <c r="AC189" s="247"/>
      <c r="AD189" s="247"/>
      <c r="AE189" s="247"/>
      <c r="AF189" s="247"/>
      <c r="AG189" s="247"/>
      <c r="AH189" s="290"/>
      <c r="AJ189" s="296">
        <f>IF(IFERROR(E189/'N2.3_RIIO3_Risk_And_Volumes'!E63,0)&lt;0,"Error",IFERROR(E189/'N2.3_RIIO3_Risk_And_Volumes'!E63,0))</f>
        <v>0</v>
      </c>
      <c r="AK189" s="172">
        <f>IF(IFERROR(F189/'N2.3_RIIO3_Risk_And_Volumes'!F63,0)&lt;0,"Error",IFERROR(F189/'N2.3_RIIO3_Risk_And_Volumes'!F63,0))</f>
        <v>0</v>
      </c>
      <c r="AL189" s="172">
        <f>IF(IFERROR(G189/'N2.3_RIIO3_Risk_And_Volumes'!G63,0)&lt;0,"Error",IFERROR(G189/'N2.3_RIIO3_Risk_And_Volumes'!G63,0))</f>
        <v>0</v>
      </c>
      <c r="AM189" s="172">
        <f>IF(IFERROR(H189/'N2.3_RIIO3_Risk_And_Volumes'!H63,0)&lt;0,"Error",IFERROR(H189/'N2.3_RIIO3_Risk_And_Volumes'!H63,0))</f>
        <v>0</v>
      </c>
      <c r="AN189" s="172">
        <f>IF(IFERROR(I189/'N2.3_RIIO3_Risk_And_Volumes'!I63,0)&lt;0,"Error",IFERROR(I189/'N2.3_RIIO3_Risk_And_Volumes'!I63,0))</f>
        <v>0</v>
      </c>
      <c r="AO189" s="172">
        <f>IF(IFERROR(J189/'N2.3_RIIO3_Risk_And_Volumes'!J63,0)&lt;0,"Error",IFERROR(J189/'N2.3_RIIO3_Risk_And_Volumes'!J63,0))</f>
        <v>0</v>
      </c>
      <c r="AP189" s="172">
        <f>IF(IFERROR(K189/'N2.3_RIIO3_Risk_And_Volumes'!K63,0)&lt;0,"Error",IFERROR(K189/'N2.3_RIIO3_Risk_And_Volumes'!K63,0))</f>
        <v>0</v>
      </c>
      <c r="AQ189" s="172">
        <f>IF(IFERROR(L189/'N2.3_RIIO3_Risk_And_Volumes'!L63,0)&lt;0,"Error",IFERROR(L189/'N2.3_RIIO3_Risk_And_Volumes'!L63,0))</f>
        <v>0</v>
      </c>
      <c r="AR189" s="172">
        <f>IF(IFERROR(M189/'N2.3_RIIO3_Risk_And_Volumes'!M63,0)&lt;0,"Error",IFERROR(M189/'N2.3_RIIO3_Risk_And_Volumes'!M63,0))</f>
        <v>0</v>
      </c>
      <c r="AS189" s="297">
        <f>IF(IFERROR(N189/'N2.3_RIIO3_Risk_And_Volumes'!N63,0)&lt;0,"Error",IFERROR(N189/'N2.3_RIIO3_Risk_And_Volumes'!N63,0))</f>
        <v>0</v>
      </c>
      <c r="AT189" s="296">
        <f>IF(IFERROR('N2.4_RIIO3_Risk_Comp'!O189/'N2.3_RIIO3_Risk_And_Volumes'!O63,0)&lt;0,"Error",IFERROR('N2.4_RIIO3_Risk_Comp'!O189/'N2.3_RIIO3_Risk_And_Volumes'!O63,0))</f>
        <v>0</v>
      </c>
      <c r="AU189" s="172">
        <f>IF(IFERROR('N2.4_RIIO3_Risk_Comp'!P189/'N2.3_RIIO3_Risk_And_Volumes'!P63,0)&lt;0,"Error",IFERROR('N2.4_RIIO3_Risk_Comp'!P189/'N2.3_RIIO3_Risk_And_Volumes'!P63,0))</f>
        <v>0</v>
      </c>
      <c r="AV189" s="172">
        <f>IF(IFERROR('N2.4_RIIO3_Risk_Comp'!Q189/'N2.3_RIIO3_Risk_And_Volumes'!Q63,0)&lt;0,"Error",IFERROR('N2.4_RIIO3_Risk_Comp'!Q189/'N2.3_RIIO3_Risk_And_Volumes'!Q63,0))</f>
        <v>0</v>
      </c>
      <c r="AW189" s="172">
        <f>IF(IFERROR('N2.4_RIIO3_Risk_Comp'!R189/'N2.3_RIIO3_Risk_And_Volumes'!R63,0)&lt;0,"Error",IFERROR('N2.4_RIIO3_Risk_Comp'!R189/'N2.3_RIIO3_Risk_And_Volumes'!R63,0))</f>
        <v>0</v>
      </c>
      <c r="AX189" s="172">
        <f>IF(IFERROR('N2.4_RIIO3_Risk_Comp'!S189/'N2.3_RIIO3_Risk_And_Volumes'!S63,0)&lt;0,"Error",IFERROR('N2.4_RIIO3_Risk_Comp'!S189/'N2.3_RIIO3_Risk_And_Volumes'!S63,0))</f>
        <v>0</v>
      </c>
      <c r="AY189" s="172">
        <f>IF(IFERROR('N2.4_RIIO3_Risk_Comp'!T189/'N2.3_RIIO3_Risk_And_Volumes'!T63,0)&lt;0,"Error",IFERROR('N2.4_RIIO3_Risk_Comp'!T189/'N2.3_RIIO3_Risk_And_Volumes'!T63,0))</f>
        <v>0</v>
      </c>
      <c r="AZ189" s="172">
        <f>IF(IFERROR('N2.4_RIIO3_Risk_Comp'!U189/'N2.3_RIIO3_Risk_And_Volumes'!U63,0)&lt;0,"Error",IFERROR('N2.4_RIIO3_Risk_Comp'!U189/'N2.3_RIIO3_Risk_And_Volumes'!U63,0))</f>
        <v>0</v>
      </c>
      <c r="BA189" s="172">
        <f>IF(IFERROR('N2.4_RIIO3_Risk_Comp'!V189/'N2.3_RIIO3_Risk_And_Volumes'!V63,0)&lt;0,"Error",IFERROR('N2.4_RIIO3_Risk_Comp'!V189/'N2.3_RIIO3_Risk_And_Volumes'!V63,0))</f>
        <v>0</v>
      </c>
      <c r="BB189" s="172">
        <f>IF(IFERROR('N2.4_RIIO3_Risk_Comp'!W189/'N2.3_RIIO3_Risk_And_Volumes'!W63,0)&lt;0,"Error",IFERROR('N2.4_RIIO3_Risk_Comp'!W189/'N2.3_RIIO3_Risk_And_Volumes'!W63,0))</f>
        <v>0</v>
      </c>
      <c r="BC189" s="303">
        <f>IF(IFERROR('N2.4_RIIO3_Risk_Comp'!X189/'N2.3_RIIO3_Risk_And_Volumes'!X63,0)&lt;0,"Error",IFERROR('N2.4_RIIO3_Risk_Comp'!X189/'N2.3_RIIO3_Risk_And_Volumes'!X63,0))</f>
        <v>0</v>
      </c>
      <c r="BD189" s="296">
        <f>IF(IFERROR('N2.4_RIIO3_Risk_Comp'!Y189/'N2.3_RIIO3_Risk_And_Volumes'!AI63,0)&lt;0,"Error",IFERROR('N2.4_RIIO3_Risk_Comp'!Y189/'N2.3_RIIO3_Risk_And_Volumes'!AI63,0))</f>
        <v>0</v>
      </c>
      <c r="BE189" s="172">
        <f>IF(IFERROR('N2.4_RIIO3_Risk_Comp'!Z189/'N2.3_RIIO3_Risk_And_Volumes'!AJ63,0)&lt;0,"Error",IFERROR('N2.4_RIIO3_Risk_Comp'!Z189/'N2.3_RIIO3_Risk_And_Volumes'!AJ63,0))</f>
        <v>0</v>
      </c>
      <c r="BF189" s="172">
        <f>IF(IFERROR('N2.4_RIIO3_Risk_Comp'!AA189/'N2.3_RIIO3_Risk_And_Volumes'!AK63,0)&lt;0,"Error",IFERROR('N2.4_RIIO3_Risk_Comp'!AA189/'N2.3_RIIO3_Risk_And_Volumes'!AK63,0))</f>
        <v>0</v>
      </c>
      <c r="BG189" s="172">
        <f>IF(IFERROR('N2.4_RIIO3_Risk_Comp'!AB189/'N2.3_RIIO3_Risk_And_Volumes'!AL63,0)&lt;0,"Error",IFERROR('N2.4_RIIO3_Risk_Comp'!AB189/'N2.3_RIIO3_Risk_And_Volumes'!AL63,0))</f>
        <v>0</v>
      </c>
      <c r="BH189" s="172">
        <f>IF(IFERROR('N2.4_RIIO3_Risk_Comp'!AC189/'N2.3_RIIO3_Risk_And_Volumes'!AM63,0)&lt;0,"Error",IFERROR('N2.4_RIIO3_Risk_Comp'!AC189/'N2.3_RIIO3_Risk_And_Volumes'!AM63,0))</f>
        <v>0</v>
      </c>
      <c r="BI189" s="172">
        <f>IF(IFERROR('N2.4_RIIO3_Risk_Comp'!AD189/'N2.3_RIIO3_Risk_And_Volumes'!AN63,0)&lt;0,"Error",IFERROR('N2.4_RIIO3_Risk_Comp'!AD189/'N2.3_RIIO3_Risk_And_Volumes'!AN63,0))</f>
        <v>0</v>
      </c>
      <c r="BJ189" s="172">
        <f>IF(IFERROR('N2.4_RIIO3_Risk_Comp'!AE189/'N2.3_RIIO3_Risk_And_Volumes'!AO63,0)&lt;0,"Error",IFERROR('N2.4_RIIO3_Risk_Comp'!AE189/'N2.3_RIIO3_Risk_And_Volumes'!AO63,0))</f>
        <v>0</v>
      </c>
      <c r="BK189" s="172">
        <f>IF(IFERROR('N2.4_RIIO3_Risk_Comp'!AF189/'N2.3_RIIO3_Risk_And_Volumes'!AP63,0)&lt;0,"Error",IFERROR('N2.4_RIIO3_Risk_Comp'!AF189/'N2.3_RIIO3_Risk_And_Volumes'!AP63,0))</f>
        <v>0</v>
      </c>
      <c r="BL189" s="172">
        <f>IF(IFERROR('N2.4_RIIO3_Risk_Comp'!AG189/'N2.3_RIIO3_Risk_And_Volumes'!AQ63,0)&lt;0,"Error",IFERROR('N2.4_RIIO3_Risk_Comp'!AG189/'N2.3_RIIO3_Risk_And_Volumes'!AQ63,0))</f>
        <v>0</v>
      </c>
      <c r="BM189" s="297">
        <f>IF(IFERROR('N2.4_RIIO3_Risk_Comp'!AH189/'N2.3_RIIO3_Risk_And_Volumes'!AR63,0)&lt;0,"Error",IFERROR('N2.4_RIIO3_Risk_Comp'!AH189/'N2.3_RIIO3_Risk_And_Volumes'!AR63,0))</f>
        <v>0</v>
      </c>
      <c r="BO189" s="63">
        <f t="shared" si="26"/>
        <v>0</v>
      </c>
      <c r="BP189" s="63">
        <f t="shared" si="27"/>
        <v>0</v>
      </c>
      <c r="BQ189" s="63">
        <f t="shared" si="28"/>
        <v>0</v>
      </c>
      <c r="BR189" s="63">
        <f>IF(IFERROR(BO189/'N2.3_RIIO3_Risk_And_Volumes'!BN63,0)&lt;0,"Error",IFERROR(BO189/'N2.3_RIIO3_Risk_And_Volumes'!BN63,0))</f>
        <v>0</v>
      </c>
      <c r="BS189" s="63">
        <f>IF(IFERROR('N2.4_RIIO3_Risk_Comp'!BP189/'N2.3_RIIO3_Risk_And_Volumes'!BP63,0)&lt;0,"Error",IFERROR('N2.4_RIIO3_Risk_Comp'!BP189/'N2.3_RIIO3_Risk_And_Volumes'!BP63,0))</f>
        <v>0</v>
      </c>
      <c r="BT189" s="63">
        <f>IF(IFERROR('N2.4_RIIO3_Risk_Comp'!BQ189/'N2.3_RIIO3_Risk_And_Volumes'!BR63,0)&lt;0,"Error",IFERROR('N2.4_RIIO3_Risk_Comp'!BQ189/'N2.3_RIIO3_Risk_And_Volumes'!BR63,0))</f>
        <v>0</v>
      </c>
    </row>
    <row r="190" spans="1:72" hidden="1">
      <c r="A190" t="s">
        <v>973</v>
      </c>
      <c r="B190" s="108" t="s">
        <v>395</v>
      </c>
      <c r="C190" s="144" t="str">
        <f>IF($D$2="ET",VLOOKUP(B190,'N0.7_Lookup_References'!$E$13:$K$71,2,FALSE),IF('N2.1_Network_Risk_Summary'!$C$2="GD",VLOOKUP(B190,'N0.7_Lookup_References'!$E$13:$K$73,4,FALSE),IF($D$2="GT",VLOOKUP(B190,'N0.7_Lookup_References'!$E$13:$K$71,6,FALSE),"")))</f>
        <v>No entry required</v>
      </c>
      <c r="D190" s="53" t="s">
        <v>441</v>
      </c>
      <c r="E190" s="289"/>
      <c r="F190" s="247"/>
      <c r="G190" s="247"/>
      <c r="H190" s="247"/>
      <c r="I190" s="247"/>
      <c r="J190" s="247"/>
      <c r="K190" s="247"/>
      <c r="L190" s="247"/>
      <c r="M190" s="247"/>
      <c r="N190" s="290"/>
      <c r="O190" s="289"/>
      <c r="P190" s="247"/>
      <c r="Q190" s="247"/>
      <c r="R190" s="247"/>
      <c r="S190" s="247"/>
      <c r="T190" s="247"/>
      <c r="U190" s="247"/>
      <c r="V190" s="247"/>
      <c r="W190" s="247"/>
      <c r="X190" s="290"/>
      <c r="Y190" s="289"/>
      <c r="Z190" s="247"/>
      <c r="AA190" s="247"/>
      <c r="AB190" s="247"/>
      <c r="AC190" s="247"/>
      <c r="AD190" s="247"/>
      <c r="AE190" s="247"/>
      <c r="AF190" s="247"/>
      <c r="AG190" s="247"/>
      <c r="AH190" s="290"/>
      <c r="AJ190" s="296">
        <f>IF(IFERROR(E190/'N2.3_RIIO3_Risk_And_Volumes'!E64,0)&lt;0,"Error",IFERROR(E190/'N2.3_RIIO3_Risk_And_Volumes'!E64,0))</f>
        <v>0</v>
      </c>
      <c r="AK190" s="172">
        <f>IF(IFERROR(F190/'N2.3_RIIO3_Risk_And_Volumes'!F64,0)&lt;0,"Error",IFERROR(F190/'N2.3_RIIO3_Risk_And_Volumes'!F64,0))</f>
        <v>0</v>
      </c>
      <c r="AL190" s="172">
        <f>IF(IFERROR(G190/'N2.3_RIIO3_Risk_And_Volumes'!G64,0)&lt;0,"Error",IFERROR(G190/'N2.3_RIIO3_Risk_And_Volumes'!G64,0))</f>
        <v>0</v>
      </c>
      <c r="AM190" s="172">
        <f>IF(IFERROR(H190/'N2.3_RIIO3_Risk_And_Volumes'!H64,0)&lt;0,"Error",IFERROR(H190/'N2.3_RIIO3_Risk_And_Volumes'!H64,0))</f>
        <v>0</v>
      </c>
      <c r="AN190" s="172">
        <f>IF(IFERROR(I190/'N2.3_RIIO3_Risk_And_Volumes'!I64,0)&lt;0,"Error",IFERROR(I190/'N2.3_RIIO3_Risk_And_Volumes'!I64,0))</f>
        <v>0</v>
      </c>
      <c r="AO190" s="172">
        <f>IF(IFERROR(J190/'N2.3_RIIO3_Risk_And_Volumes'!J64,0)&lt;0,"Error",IFERROR(J190/'N2.3_RIIO3_Risk_And_Volumes'!J64,0))</f>
        <v>0</v>
      </c>
      <c r="AP190" s="172">
        <f>IF(IFERROR(K190/'N2.3_RIIO3_Risk_And_Volumes'!K64,0)&lt;0,"Error",IFERROR(K190/'N2.3_RIIO3_Risk_And_Volumes'!K64,0))</f>
        <v>0</v>
      </c>
      <c r="AQ190" s="172">
        <f>IF(IFERROR(L190/'N2.3_RIIO3_Risk_And_Volumes'!L64,0)&lt;0,"Error",IFERROR(L190/'N2.3_RIIO3_Risk_And_Volumes'!L64,0))</f>
        <v>0</v>
      </c>
      <c r="AR190" s="172">
        <f>IF(IFERROR(M190/'N2.3_RIIO3_Risk_And_Volumes'!M64,0)&lt;0,"Error",IFERROR(M190/'N2.3_RIIO3_Risk_And_Volumes'!M64,0))</f>
        <v>0</v>
      </c>
      <c r="AS190" s="297">
        <f>IF(IFERROR(N190/'N2.3_RIIO3_Risk_And_Volumes'!N64,0)&lt;0,"Error",IFERROR(N190/'N2.3_RIIO3_Risk_And_Volumes'!N64,0))</f>
        <v>0</v>
      </c>
      <c r="AT190" s="296">
        <f>IF(IFERROR('N2.4_RIIO3_Risk_Comp'!O190/'N2.3_RIIO3_Risk_And_Volumes'!O64,0)&lt;0,"Error",IFERROR('N2.4_RIIO3_Risk_Comp'!O190/'N2.3_RIIO3_Risk_And_Volumes'!O64,0))</f>
        <v>0</v>
      </c>
      <c r="AU190" s="172">
        <f>IF(IFERROR('N2.4_RIIO3_Risk_Comp'!P190/'N2.3_RIIO3_Risk_And_Volumes'!P64,0)&lt;0,"Error",IFERROR('N2.4_RIIO3_Risk_Comp'!P190/'N2.3_RIIO3_Risk_And_Volumes'!P64,0))</f>
        <v>0</v>
      </c>
      <c r="AV190" s="172">
        <f>IF(IFERROR('N2.4_RIIO3_Risk_Comp'!Q190/'N2.3_RIIO3_Risk_And_Volumes'!Q64,0)&lt;0,"Error",IFERROR('N2.4_RIIO3_Risk_Comp'!Q190/'N2.3_RIIO3_Risk_And_Volumes'!Q64,0))</f>
        <v>0</v>
      </c>
      <c r="AW190" s="172">
        <f>IF(IFERROR('N2.4_RIIO3_Risk_Comp'!R190/'N2.3_RIIO3_Risk_And_Volumes'!R64,0)&lt;0,"Error",IFERROR('N2.4_RIIO3_Risk_Comp'!R190/'N2.3_RIIO3_Risk_And_Volumes'!R64,0))</f>
        <v>0</v>
      </c>
      <c r="AX190" s="172">
        <f>IF(IFERROR('N2.4_RIIO3_Risk_Comp'!S190/'N2.3_RIIO3_Risk_And_Volumes'!S64,0)&lt;0,"Error",IFERROR('N2.4_RIIO3_Risk_Comp'!S190/'N2.3_RIIO3_Risk_And_Volumes'!S64,0))</f>
        <v>0</v>
      </c>
      <c r="AY190" s="172">
        <f>IF(IFERROR('N2.4_RIIO3_Risk_Comp'!T190/'N2.3_RIIO3_Risk_And_Volumes'!T64,0)&lt;0,"Error",IFERROR('N2.4_RIIO3_Risk_Comp'!T190/'N2.3_RIIO3_Risk_And_Volumes'!T64,0))</f>
        <v>0</v>
      </c>
      <c r="AZ190" s="172">
        <f>IF(IFERROR('N2.4_RIIO3_Risk_Comp'!U190/'N2.3_RIIO3_Risk_And_Volumes'!U64,0)&lt;0,"Error",IFERROR('N2.4_RIIO3_Risk_Comp'!U190/'N2.3_RIIO3_Risk_And_Volumes'!U64,0))</f>
        <v>0</v>
      </c>
      <c r="BA190" s="172">
        <f>IF(IFERROR('N2.4_RIIO3_Risk_Comp'!V190/'N2.3_RIIO3_Risk_And_Volumes'!V64,0)&lt;0,"Error",IFERROR('N2.4_RIIO3_Risk_Comp'!V190/'N2.3_RIIO3_Risk_And_Volumes'!V64,0))</f>
        <v>0</v>
      </c>
      <c r="BB190" s="172">
        <f>IF(IFERROR('N2.4_RIIO3_Risk_Comp'!W190/'N2.3_RIIO3_Risk_And_Volumes'!W64,0)&lt;0,"Error",IFERROR('N2.4_RIIO3_Risk_Comp'!W190/'N2.3_RIIO3_Risk_And_Volumes'!W64,0))</f>
        <v>0</v>
      </c>
      <c r="BC190" s="303">
        <f>IF(IFERROR('N2.4_RIIO3_Risk_Comp'!X190/'N2.3_RIIO3_Risk_And_Volumes'!X64,0)&lt;0,"Error",IFERROR('N2.4_RIIO3_Risk_Comp'!X190/'N2.3_RIIO3_Risk_And_Volumes'!X64,0))</f>
        <v>0</v>
      </c>
      <c r="BD190" s="296">
        <f>IF(IFERROR('N2.4_RIIO3_Risk_Comp'!Y190/'N2.3_RIIO3_Risk_And_Volumes'!AI64,0)&lt;0,"Error",IFERROR('N2.4_RIIO3_Risk_Comp'!Y190/'N2.3_RIIO3_Risk_And_Volumes'!AI64,0))</f>
        <v>0</v>
      </c>
      <c r="BE190" s="172">
        <f>IF(IFERROR('N2.4_RIIO3_Risk_Comp'!Z190/'N2.3_RIIO3_Risk_And_Volumes'!AJ64,0)&lt;0,"Error",IFERROR('N2.4_RIIO3_Risk_Comp'!Z190/'N2.3_RIIO3_Risk_And_Volumes'!AJ64,0))</f>
        <v>0</v>
      </c>
      <c r="BF190" s="172">
        <f>IF(IFERROR('N2.4_RIIO3_Risk_Comp'!AA190/'N2.3_RIIO3_Risk_And_Volumes'!AK64,0)&lt;0,"Error",IFERROR('N2.4_RIIO3_Risk_Comp'!AA190/'N2.3_RIIO3_Risk_And_Volumes'!AK64,0))</f>
        <v>0</v>
      </c>
      <c r="BG190" s="172">
        <f>IF(IFERROR('N2.4_RIIO3_Risk_Comp'!AB190/'N2.3_RIIO3_Risk_And_Volumes'!AL64,0)&lt;0,"Error",IFERROR('N2.4_RIIO3_Risk_Comp'!AB190/'N2.3_RIIO3_Risk_And_Volumes'!AL64,0))</f>
        <v>0</v>
      </c>
      <c r="BH190" s="172">
        <f>IF(IFERROR('N2.4_RIIO3_Risk_Comp'!AC190/'N2.3_RIIO3_Risk_And_Volumes'!AM64,0)&lt;0,"Error",IFERROR('N2.4_RIIO3_Risk_Comp'!AC190/'N2.3_RIIO3_Risk_And_Volumes'!AM64,0))</f>
        <v>0</v>
      </c>
      <c r="BI190" s="172">
        <f>IF(IFERROR('N2.4_RIIO3_Risk_Comp'!AD190/'N2.3_RIIO3_Risk_And_Volumes'!AN64,0)&lt;0,"Error",IFERROR('N2.4_RIIO3_Risk_Comp'!AD190/'N2.3_RIIO3_Risk_And_Volumes'!AN64,0))</f>
        <v>0</v>
      </c>
      <c r="BJ190" s="172">
        <f>IF(IFERROR('N2.4_RIIO3_Risk_Comp'!AE190/'N2.3_RIIO3_Risk_And_Volumes'!AO64,0)&lt;0,"Error",IFERROR('N2.4_RIIO3_Risk_Comp'!AE190/'N2.3_RIIO3_Risk_And_Volumes'!AO64,0))</f>
        <v>0</v>
      </c>
      <c r="BK190" s="172">
        <f>IF(IFERROR('N2.4_RIIO3_Risk_Comp'!AF190/'N2.3_RIIO3_Risk_And_Volumes'!AP64,0)&lt;0,"Error",IFERROR('N2.4_RIIO3_Risk_Comp'!AF190/'N2.3_RIIO3_Risk_And_Volumes'!AP64,0))</f>
        <v>0</v>
      </c>
      <c r="BL190" s="172">
        <f>IF(IFERROR('N2.4_RIIO3_Risk_Comp'!AG190/'N2.3_RIIO3_Risk_And_Volumes'!AQ64,0)&lt;0,"Error",IFERROR('N2.4_RIIO3_Risk_Comp'!AG190/'N2.3_RIIO3_Risk_And_Volumes'!AQ64,0))</f>
        <v>0</v>
      </c>
      <c r="BM190" s="297">
        <f>IF(IFERROR('N2.4_RIIO3_Risk_Comp'!AH190/'N2.3_RIIO3_Risk_And_Volumes'!AR64,0)&lt;0,"Error",IFERROR('N2.4_RIIO3_Risk_Comp'!AH190/'N2.3_RIIO3_Risk_And_Volumes'!AR64,0))</f>
        <v>0</v>
      </c>
      <c r="BO190" s="63">
        <f t="shared" si="26"/>
        <v>0</v>
      </c>
      <c r="BP190" s="63">
        <f t="shared" si="27"/>
        <v>0</v>
      </c>
      <c r="BQ190" s="63">
        <f t="shared" si="28"/>
        <v>0</v>
      </c>
      <c r="BR190" s="63">
        <f>IF(IFERROR(BO190/'N2.3_RIIO3_Risk_And_Volumes'!BN64,0)&lt;0,"Error",IFERROR(BO190/'N2.3_RIIO3_Risk_And_Volumes'!BN64,0))</f>
        <v>0</v>
      </c>
      <c r="BS190" s="63">
        <f>IF(IFERROR('N2.4_RIIO3_Risk_Comp'!BP190/'N2.3_RIIO3_Risk_And_Volumes'!BP64,0)&lt;0,"Error",IFERROR('N2.4_RIIO3_Risk_Comp'!BP190/'N2.3_RIIO3_Risk_And_Volumes'!BP64,0))</f>
        <v>0</v>
      </c>
      <c r="BT190" s="63">
        <f>IF(IFERROR('N2.4_RIIO3_Risk_Comp'!BQ190/'N2.3_RIIO3_Risk_And_Volumes'!BR64,0)&lt;0,"Error",IFERROR('N2.4_RIIO3_Risk_Comp'!BQ190/'N2.3_RIIO3_Risk_And_Volumes'!BR64,0))</f>
        <v>0</v>
      </c>
    </row>
    <row r="191" spans="1:72" hidden="1">
      <c r="A191" t="s">
        <v>973</v>
      </c>
      <c r="B191" s="108" t="s">
        <v>397</v>
      </c>
      <c r="C191" s="144" t="str">
        <f>IF($D$2="ET",VLOOKUP(B191,'N0.7_Lookup_References'!$E$13:$K$71,2,FALSE),IF('N2.1_Network_Risk_Summary'!$C$2="GD",VLOOKUP(B191,'N0.7_Lookup_References'!$E$13:$K$73,4,FALSE),IF($D$2="GT",VLOOKUP(B191,'N0.7_Lookup_References'!$E$13:$K$71,6,FALSE),"")))</f>
        <v>No entry required</v>
      </c>
      <c r="D191" s="53" t="s">
        <v>441</v>
      </c>
      <c r="E191" s="289"/>
      <c r="F191" s="247"/>
      <c r="G191" s="247"/>
      <c r="H191" s="247"/>
      <c r="I191" s="247"/>
      <c r="J191" s="247"/>
      <c r="K191" s="247"/>
      <c r="L191" s="247"/>
      <c r="M191" s="247"/>
      <c r="N191" s="290"/>
      <c r="O191" s="289"/>
      <c r="P191" s="247"/>
      <c r="Q191" s="247"/>
      <c r="R191" s="247"/>
      <c r="S191" s="247"/>
      <c r="T191" s="247"/>
      <c r="U191" s="247"/>
      <c r="V191" s="247"/>
      <c r="W191" s="247"/>
      <c r="X191" s="290"/>
      <c r="Y191" s="289"/>
      <c r="Z191" s="247"/>
      <c r="AA191" s="247"/>
      <c r="AB191" s="247"/>
      <c r="AC191" s="247"/>
      <c r="AD191" s="247"/>
      <c r="AE191" s="247"/>
      <c r="AF191" s="247"/>
      <c r="AG191" s="247"/>
      <c r="AH191" s="290"/>
      <c r="AJ191" s="296">
        <f>IF(IFERROR(E191/'N2.3_RIIO3_Risk_And_Volumes'!E65,0)&lt;0,"Error",IFERROR(E191/'N2.3_RIIO3_Risk_And_Volumes'!E65,0))</f>
        <v>0</v>
      </c>
      <c r="AK191" s="172">
        <f>IF(IFERROR(F191/'N2.3_RIIO3_Risk_And_Volumes'!F65,0)&lt;0,"Error",IFERROR(F191/'N2.3_RIIO3_Risk_And_Volumes'!F65,0))</f>
        <v>0</v>
      </c>
      <c r="AL191" s="172">
        <f>IF(IFERROR(G191/'N2.3_RIIO3_Risk_And_Volumes'!G65,0)&lt;0,"Error",IFERROR(G191/'N2.3_RIIO3_Risk_And_Volumes'!G65,0))</f>
        <v>0</v>
      </c>
      <c r="AM191" s="172">
        <f>IF(IFERROR(H191/'N2.3_RIIO3_Risk_And_Volumes'!H65,0)&lt;0,"Error",IFERROR(H191/'N2.3_RIIO3_Risk_And_Volumes'!H65,0))</f>
        <v>0</v>
      </c>
      <c r="AN191" s="172">
        <f>IF(IFERROR(I191/'N2.3_RIIO3_Risk_And_Volumes'!I65,0)&lt;0,"Error",IFERROR(I191/'N2.3_RIIO3_Risk_And_Volumes'!I65,0))</f>
        <v>0</v>
      </c>
      <c r="AO191" s="172">
        <f>IF(IFERROR(J191/'N2.3_RIIO3_Risk_And_Volumes'!J65,0)&lt;0,"Error",IFERROR(J191/'N2.3_RIIO3_Risk_And_Volumes'!J65,0))</f>
        <v>0</v>
      </c>
      <c r="AP191" s="172">
        <f>IF(IFERROR(K191/'N2.3_RIIO3_Risk_And_Volumes'!K65,0)&lt;0,"Error",IFERROR(K191/'N2.3_RIIO3_Risk_And_Volumes'!K65,0))</f>
        <v>0</v>
      </c>
      <c r="AQ191" s="172">
        <f>IF(IFERROR(L191/'N2.3_RIIO3_Risk_And_Volumes'!L65,0)&lt;0,"Error",IFERROR(L191/'N2.3_RIIO3_Risk_And_Volumes'!L65,0))</f>
        <v>0</v>
      </c>
      <c r="AR191" s="172">
        <f>IF(IFERROR(M191/'N2.3_RIIO3_Risk_And_Volumes'!M65,0)&lt;0,"Error",IFERROR(M191/'N2.3_RIIO3_Risk_And_Volumes'!M65,0))</f>
        <v>0</v>
      </c>
      <c r="AS191" s="297">
        <f>IF(IFERROR(N191/'N2.3_RIIO3_Risk_And_Volumes'!N65,0)&lt;0,"Error",IFERROR(N191/'N2.3_RIIO3_Risk_And_Volumes'!N65,0))</f>
        <v>0</v>
      </c>
      <c r="AT191" s="296">
        <f>IF(IFERROR('N2.4_RIIO3_Risk_Comp'!O191/'N2.3_RIIO3_Risk_And_Volumes'!O65,0)&lt;0,"Error",IFERROR('N2.4_RIIO3_Risk_Comp'!O191/'N2.3_RIIO3_Risk_And_Volumes'!O65,0))</f>
        <v>0</v>
      </c>
      <c r="AU191" s="172">
        <f>IF(IFERROR('N2.4_RIIO3_Risk_Comp'!P191/'N2.3_RIIO3_Risk_And_Volumes'!P65,0)&lt;0,"Error",IFERROR('N2.4_RIIO3_Risk_Comp'!P191/'N2.3_RIIO3_Risk_And_Volumes'!P65,0))</f>
        <v>0</v>
      </c>
      <c r="AV191" s="172">
        <f>IF(IFERROR('N2.4_RIIO3_Risk_Comp'!Q191/'N2.3_RIIO3_Risk_And_Volumes'!Q65,0)&lt;0,"Error",IFERROR('N2.4_RIIO3_Risk_Comp'!Q191/'N2.3_RIIO3_Risk_And_Volumes'!Q65,0))</f>
        <v>0</v>
      </c>
      <c r="AW191" s="172">
        <f>IF(IFERROR('N2.4_RIIO3_Risk_Comp'!R191/'N2.3_RIIO3_Risk_And_Volumes'!R65,0)&lt;0,"Error",IFERROR('N2.4_RIIO3_Risk_Comp'!R191/'N2.3_RIIO3_Risk_And_Volumes'!R65,0))</f>
        <v>0</v>
      </c>
      <c r="AX191" s="172">
        <f>IF(IFERROR('N2.4_RIIO3_Risk_Comp'!S191/'N2.3_RIIO3_Risk_And_Volumes'!S65,0)&lt;0,"Error",IFERROR('N2.4_RIIO3_Risk_Comp'!S191/'N2.3_RIIO3_Risk_And_Volumes'!S65,0))</f>
        <v>0</v>
      </c>
      <c r="AY191" s="172">
        <f>IF(IFERROR('N2.4_RIIO3_Risk_Comp'!T191/'N2.3_RIIO3_Risk_And_Volumes'!T65,0)&lt;0,"Error",IFERROR('N2.4_RIIO3_Risk_Comp'!T191/'N2.3_RIIO3_Risk_And_Volumes'!T65,0))</f>
        <v>0</v>
      </c>
      <c r="AZ191" s="172">
        <f>IF(IFERROR('N2.4_RIIO3_Risk_Comp'!U191/'N2.3_RIIO3_Risk_And_Volumes'!U65,0)&lt;0,"Error",IFERROR('N2.4_RIIO3_Risk_Comp'!U191/'N2.3_RIIO3_Risk_And_Volumes'!U65,0))</f>
        <v>0</v>
      </c>
      <c r="BA191" s="172">
        <f>IF(IFERROR('N2.4_RIIO3_Risk_Comp'!V191/'N2.3_RIIO3_Risk_And_Volumes'!V65,0)&lt;0,"Error",IFERROR('N2.4_RIIO3_Risk_Comp'!V191/'N2.3_RIIO3_Risk_And_Volumes'!V65,0))</f>
        <v>0</v>
      </c>
      <c r="BB191" s="172">
        <f>IF(IFERROR('N2.4_RIIO3_Risk_Comp'!W191/'N2.3_RIIO3_Risk_And_Volumes'!W65,0)&lt;0,"Error",IFERROR('N2.4_RIIO3_Risk_Comp'!W191/'N2.3_RIIO3_Risk_And_Volumes'!W65,0))</f>
        <v>0</v>
      </c>
      <c r="BC191" s="303">
        <f>IF(IFERROR('N2.4_RIIO3_Risk_Comp'!X191/'N2.3_RIIO3_Risk_And_Volumes'!X65,0)&lt;0,"Error",IFERROR('N2.4_RIIO3_Risk_Comp'!X191/'N2.3_RIIO3_Risk_And_Volumes'!X65,0))</f>
        <v>0</v>
      </c>
      <c r="BD191" s="296">
        <f>IF(IFERROR('N2.4_RIIO3_Risk_Comp'!Y191/'N2.3_RIIO3_Risk_And_Volumes'!AI65,0)&lt;0,"Error",IFERROR('N2.4_RIIO3_Risk_Comp'!Y191/'N2.3_RIIO3_Risk_And_Volumes'!AI65,0))</f>
        <v>0</v>
      </c>
      <c r="BE191" s="172">
        <f>IF(IFERROR('N2.4_RIIO3_Risk_Comp'!Z191/'N2.3_RIIO3_Risk_And_Volumes'!AJ65,0)&lt;0,"Error",IFERROR('N2.4_RIIO3_Risk_Comp'!Z191/'N2.3_RIIO3_Risk_And_Volumes'!AJ65,0))</f>
        <v>0</v>
      </c>
      <c r="BF191" s="172">
        <f>IF(IFERROR('N2.4_RIIO3_Risk_Comp'!AA191/'N2.3_RIIO3_Risk_And_Volumes'!AK65,0)&lt;0,"Error",IFERROR('N2.4_RIIO3_Risk_Comp'!AA191/'N2.3_RIIO3_Risk_And_Volumes'!AK65,0))</f>
        <v>0</v>
      </c>
      <c r="BG191" s="172">
        <f>IF(IFERROR('N2.4_RIIO3_Risk_Comp'!AB191/'N2.3_RIIO3_Risk_And_Volumes'!AL65,0)&lt;0,"Error",IFERROR('N2.4_RIIO3_Risk_Comp'!AB191/'N2.3_RIIO3_Risk_And_Volumes'!AL65,0))</f>
        <v>0</v>
      </c>
      <c r="BH191" s="172">
        <f>IF(IFERROR('N2.4_RIIO3_Risk_Comp'!AC191/'N2.3_RIIO3_Risk_And_Volumes'!AM65,0)&lt;0,"Error",IFERROR('N2.4_RIIO3_Risk_Comp'!AC191/'N2.3_RIIO3_Risk_And_Volumes'!AM65,0))</f>
        <v>0</v>
      </c>
      <c r="BI191" s="172">
        <f>IF(IFERROR('N2.4_RIIO3_Risk_Comp'!AD191/'N2.3_RIIO3_Risk_And_Volumes'!AN65,0)&lt;0,"Error",IFERROR('N2.4_RIIO3_Risk_Comp'!AD191/'N2.3_RIIO3_Risk_And_Volumes'!AN65,0))</f>
        <v>0</v>
      </c>
      <c r="BJ191" s="172">
        <f>IF(IFERROR('N2.4_RIIO3_Risk_Comp'!AE191/'N2.3_RIIO3_Risk_And_Volumes'!AO65,0)&lt;0,"Error",IFERROR('N2.4_RIIO3_Risk_Comp'!AE191/'N2.3_RIIO3_Risk_And_Volumes'!AO65,0))</f>
        <v>0</v>
      </c>
      <c r="BK191" s="172">
        <f>IF(IFERROR('N2.4_RIIO3_Risk_Comp'!AF191/'N2.3_RIIO3_Risk_And_Volumes'!AP65,0)&lt;0,"Error",IFERROR('N2.4_RIIO3_Risk_Comp'!AF191/'N2.3_RIIO3_Risk_And_Volumes'!AP65,0))</f>
        <v>0</v>
      </c>
      <c r="BL191" s="172">
        <f>IF(IFERROR('N2.4_RIIO3_Risk_Comp'!AG191/'N2.3_RIIO3_Risk_And_Volumes'!AQ65,0)&lt;0,"Error",IFERROR('N2.4_RIIO3_Risk_Comp'!AG191/'N2.3_RIIO3_Risk_And_Volumes'!AQ65,0))</f>
        <v>0</v>
      </c>
      <c r="BM191" s="297">
        <f>IF(IFERROR('N2.4_RIIO3_Risk_Comp'!AH191/'N2.3_RIIO3_Risk_And_Volumes'!AR65,0)&lt;0,"Error",IFERROR('N2.4_RIIO3_Risk_Comp'!AH191/'N2.3_RIIO3_Risk_And_Volumes'!AR65,0))</f>
        <v>0</v>
      </c>
      <c r="BO191" s="63">
        <f t="shared" si="26"/>
        <v>0</v>
      </c>
      <c r="BP191" s="63">
        <f t="shared" si="27"/>
        <v>0</v>
      </c>
      <c r="BQ191" s="63">
        <f t="shared" si="28"/>
        <v>0</v>
      </c>
      <c r="BR191" s="63">
        <f>IF(IFERROR(BO191/'N2.3_RIIO3_Risk_And_Volumes'!BN65,0)&lt;0,"Error",IFERROR(BO191/'N2.3_RIIO3_Risk_And_Volumes'!BN65,0))</f>
        <v>0</v>
      </c>
      <c r="BS191" s="63">
        <f>IF(IFERROR('N2.4_RIIO3_Risk_Comp'!BP191/'N2.3_RIIO3_Risk_And_Volumes'!BP65,0)&lt;0,"Error",IFERROR('N2.4_RIIO3_Risk_Comp'!BP191/'N2.3_RIIO3_Risk_And_Volumes'!BP65,0))</f>
        <v>0</v>
      </c>
      <c r="BT191" s="63">
        <f>IF(IFERROR('N2.4_RIIO3_Risk_Comp'!BQ191/'N2.3_RIIO3_Risk_And_Volumes'!BR65,0)&lt;0,"Error",IFERROR('N2.4_RIIO3_Risk_Comp'!BQ191/'N2.3_RIIO3_Risk_And_Volumes'!BR65,0))</f>
        <v>0</v>
      </c>
    </row>
    <row r="192" spans="1:72" hidden="1">
      <c r="A192" t="s">
        <v>973</v>
      </c>
      <c r="B192" s="108" t="s">
        <v>399</v>
      </c>
      <c r="C192" s="144" t="str">
        <f>IF($D$2="ET",VLOOKUP(B192,'N0.7_Lookup_References'!$E$13:$K$71,2,FALSE),IF('N2.1_Network_Risk_Summary'!$C$2="GD",VLOOKUP(B192,'N0.7_Lookup_References'!$E$13:$K$73,4,FALSE),IF($D$2="GT",VLOOKUP(B192,'N0.7_Lookup_References'!$E$13:$K$71,6,FALSE),"")))</f>
        <v>No entry required</v>
      </c>
      <c r="D192" s="53" t="s">
        <v>441</v>
      </c>
      <c r="E192" s="289"/>
      <c r="F192" s="247"/>
      <c r="G192" s="247"/>
      <c r="H192" s="247"/>
      <c r="I192" s="247"/>
      <c r="J192" s="247"/>
      <c r="K192" s="247"/>
      <c r="L192" s="247"/>
      <c r="M192" s="247"/>
      <c r="N192" s="290"/>
      <c r="O192" s="289"/>
      <c r="P192" s="247"/>
      <c r="Q192" s="247"/>
      <c r="R192" s="247"/>
      <c r="S192" s="247"/>
      <c r="T192" s="247"/>
      <c r="U192" s="247"/>
      <c r="V192" s="247"/>
      <c r="W192" s="247"/>
      <c r="X192" s="290"/>
      <c r="Y192" s="289"/>
      <c r="Z192" s="247"/>
      <c r="AA192" s="247"/>
      <c r="AB192" s="247"/>
      <c r="AC192" s="247"/>
      <c r="AD192" s="247"/>
      <c r="AE192" s="247"/>
      <c r="AF192" s="247"/>
      <c r="AG192" s="247"/>
      <c r="AH192" s="290"/>
      <c r="AJ192" s="296">
        <f>IF(IFERROR(E192/'N2.3_RIIO3_Risk_And_Volumes'!E66,0)&lt;0,"Error",IFERROR(E192/'N2.3_RIIO3_Risk_And_Volumes'!E66,0))</f>
        <v>0</v>
      </c>
      <c r="AK192" s="172">
        <f>IF(IFERROR(F192/'N2.3_RIIO3_Risk_And_Volumes'!F66,0)&lt;0,"Error",IFERROR(F192/'N2.3_RIIO3_Risk_And_Volumes'!F66,0))</f>
        <v>0</v>
      </c>
      <c r="AL192" s="172">
        <f>IF(IFERROR(G192/'N2.3_RIIO3_Risk_And_Volumes'!G66,0)&lt;0,"Error",IFERROR(G192/'N2.3_RIIO3_Risk_And_Volumes'!G66,0))</f>
        <v>0</v>
      </c>
      <c r="AM192" s="172">
        <f>IF(IFERROR(H192/'N2.3_RIIO3_Risk_And_Volumes'!H66,0)&lt;0,"Error",IFERROR(H192/'N2.3_RIIO3_Risk_And_Volumes'!H66,0))</f>
        <v>0</v>
      </c>
      <c r="AN192" s="172">
        <f>IF(IFERROR(I192/'N2.3_RIIO3_Risk_And_Volumes'!I66,0)&lt;0,"Error",IFERROR(I192/'N2.3_RIIO3_Risk_And_Volumes'!I66,0))</f>
        <v>0</v>
      </c>
      <c r="AO192" s="172">
        <f>IF(IFERROR(J192/'N2.3_RIIO3_Risk_And_Volumes'!J66,0)&lt;0,"Error",IFERROR(J192/'N2.3_RIIO3_Risk_And_Volumes'!J66,0))</f>
        <v>0</v>
      </c>
      <c r="AP192" s="172">
        <f>IF(IFERROR(K192/'N2.3_RIIO3_Risk_And_Volumes'!K66,0)&lt;0,"Error",IFERROR(K192/'N2.3_RIIO3_Risk_And_Volumes'!K66,0))</f>
        <v>0</v>
      </c>
      <c r="AQ192" s="172">
        <f>IF(IFERROR(L192/'N2.3_RIIO3_Risk_And_Volumes'!L66,0)&lt;0,"Error",IFERROR(L192/'N2.3_RIIO3_Risk_And_Volumes'!L66,0))</f>
        <v>0</v>
      </c>
      <c r="AR192" s="172">
        <f>IF(IFERROR(M192/'N2.3_RIIO3_Risk_And_Volumes'!M66,0)&lt;0,"Error",IFERROR(M192/'N2.3_RIIO3_Risk_And_Volumes'!M66,0))</f>
        <v>0</v>
      </c>
      <c r="AS192" s="297">
        <f>IF(IFERROR(N192/'N2.3_RIIO3_Risk_And_Volumes'!N66,0)&lt;0,"Error",IFERROR(N192/'N2.3_RIIO3_Risk_And_Volumes'!N66,0))</f>
        <v>0</v>
      </c>
      <c r="AT192" s="296">
        <f>IF(IFERROR('N2.4_RIIO3_Risk_Comp'!O192/'N2.3_RIIO3_Risk_And_Volumes'!O66,0)&lt;0,"Error",IFERROR('N2.4_RIIO3_Risk_Comp'!O192/'N2.3_RIIO3_Risk_And_Volumes'!O66,0))</f>
        <v>0</v>
      </c>
      <c r="AU192" s="172">
        <f>IF(IFERROR('N2.4_RIIO3_Risk_Comp'!P192/'N2.3_RIIO3_Risk_And_Volumes'!P66,0)&lt;0,"Error",IFERROR('N2.4_RIIO3_Risk_Comp'!P192/'N2.3_RIIO3_Risk_And_Volumes'!P66,0))</f>
        <v>0</v>
      </c>
      <c r="AV192" s="172">
        <f>IF(IFERROR('N2.4_RIIO3_Risk_Comp'!Q192/'N2.3_RIIO3_Risk_And_Volumes'!Q66,0)&lt;0,"Error",IFERROR('N2.4_RIIO3_Risk_Comp'!Q192/'N2.3_RIIO3_Risk_And_Volumes'!Q66,0))</f>
        <v>0</v>
      </c>
      <c r="AW192" s="172">
        <f>IF(IFERROR('N2.4_RIIO3_Risk_Comp'!R192/'N2.3_RIIO3_Risk_And_Volumes'!R66,0)&lt;0,"Error",IFERROR('N2.4_RIIO3_Risk_Comp'!R192/'N2.3_RIIO3_Risk_And_Volumes'!R66,0))</f>
        <v>0</v>
      </c>
      <c r="AX192" s="172">
        <f>IF(IFERROR('N2.4_RIIO3_Risk_Comp'!S192/'N2.3_RIIO3_Risk_And_Volumes'!S66,0)&lt;0,"Error",IFERROR('N2.4_RIIO3_Risk_Comp'!S192/'N2.3_RIIO3_Risk_And_Volumes'!S66,0))</f>
        <v>0</v>
      </c>
      <c r="AY192" s="172">
        <f>IF(IFERROR('N2.4_RIIO3_Risk_Comp'!T192/'N2.3_RIIO3_Risk_And_Volumes'!T66,0)&lt;0,"Error",IFERROR('N2.4_RIIO3_Risk_Comp'!T192/'N2.3_RIIO3_Risk_And_Volumes'!T66,0))</f>
        <v>0</v>
      </c>
      <c r="AZ192" s="172">
        <f>IF(IFERROR('N2.4_RIIO3_Risk_Comp'!U192/'N2.3_RIIO3_Risk_And_Volumes'!U66,0)&lt;0,"Error",IFERROR('N2.4_RIIO3_Risk_Comp'!U192/'N2.3_RIIO3_Risk_And_Volumes'!U66,0))</f>
        <v>0</v>
      </c>
      <c r="BA192" s="172">
        <f>IF(IFERROR('N2.4_RIIO3_Risk_Comp'!V192/'N2.3_RIIO3_Risk_And_Volumes'!V66,0)&lt;0,"Error",IFERROR('N2.4_RIIO3_Risk_Comp'!V192/'N2.3_RIIO3_Risk_And_Volumes'!V66,0))</f>
        <v>0</v>
      </c>
      <c r="BB192" s="172">
        <f>IF(IFERROR('N2.4_RIIO3_Risk_Comp'!W192/'N2.3_RIIO3_Risk_And_Volumes'!W66,0)&lt;0,"Error",IFERROR('N2.4_RIIO3_Risk_Comp'!W192/'N2.3_RIIO3_Risk_And_Volumes'!W66,0))</f>
        <v>0</v>
      </c>
      <c r="BC192" s="303">
        <f>IF(IFERROR('N2.4_RIIO3_Risk_Comp'!X192/'N2.3_RIIO3_Risk_And_Volumes'!X66,0)&lt;0,"Error",IFERROR('N2.4_RIIO3_Risk_Comp'!X192/'N2.3_RIIO3_Risk_And_Volumes'!X66,0))</f>
        <v>0</v>
      </c>
      <c r="BD192" s="296">
        <f>IF(IFERROR('N2.4_RIIO3_Risk_Comp'!Y192/'N2.3_RIIO3_Risk_And_Volumes'!AI66,0)&lt;0,"Error",IFERROR('N2.4_RIIO3_Risk_Comp'!Y192/'N2.3_RIIO3_Risk_And_Volumes'!AI66,0))</f>
        <v>0</v>
      </c>
      <c r="BE192" s="172">
        <f>IF(IFERROR('N2.4_RIIO3_Risk_Comp'!Z192/'N2.3_RIIO3_Risk_And_Volumes'!AJ66,0)&lt;0,"Error",IFERROR('N2.4_RIIO3_Risk_Comp'!Z192/'N2.3_RIIO3_Risk_And_Volumes'!AJ66,0))</f>
        <v>0</v>
      </c>
      <c r="BF192" s="172">
        <f>IF(IFERROR('N2.4_RIIO3_Risk_Comp'!AA192/'N2.3_RIIO3_Risk_And_Volumes'!AK66,0)&lt;0,"Error",IFERROR('N2.4_RIIO3_Risk_Comp'!AA192/'N2.3_RIIO3_Risk_And_Volumes'!AK66,0))</f>
        <v>0</v>
      </c>
      <c r="BG192" s="172">
        <f>IF(IFERROR('N2.4_RIIO3_Risk_Comp'!AB192/'N2.3_RIIO3_Risk_And_Volumes'!AL66,0)&lt;0,"Error",IFERROR('N2.4_RIIO3_Risk_Comp'!AB192/'N2.3_RIIO3_Risk_And_Volumes'!AL66,0))</f>
        <v>0</v>
      </c>
      <c r="BH192" s="172">
        <f>IF(IFERROR('N2.4_RIIO3_Risk_Comp'!AC192/'N2.3_RIIO3_Risk_And_Volumes'!AM66,0)&lt;0,"Error",IFERROR('N2.4_RIIO3_Risk_Comp'!AC192/'N2.3_RIIO3_Risk_And_Volumes'!AM66,0))</f>
        <v>0</v>
      </c>
      <c r="BI192" s="172">
        <f>IF(IFERROR('N2.4_RIIO3_Risk_Comp'!AD192/'N2.3_RIIO3_Risk_And_Volumes'!AN66,0)&lt;0,"Error",IFERROR('N2.4_RIIO3_Risk_Comp'!AD192/'N2.3_RIIO3_Risk_And_Volumes'!AN66,0))</f>
        <v>0</v>
      </c>
      <c r="BJ192" s="172">
        <f>IF(IFERROR('N2.4_RIIO3_Risk_Comp'!AE192/'N2.3_RIIO3_Risk_And_Volumes'!AO66,0)&lt;0,"Error",IFERROR('N2.4_RIIO3_Risk_Comp'!AE192/'N2.3_RIIO3_Risk_And_Volumes'!AO66,0))</f>
        <v>0</v>
      </c>
      <c r="BK192" s="172">
        <f>IF(IFERROR('N2.4_RIIO3_Risk_Comp'!AF192/'N2.3_RIIO3_Risk_And_Volumes'!AP66,0)&lt;0,"Error",IFERROR('N2.4_RIIO3_Risk_Comp'!AF192/'N2.3_RIIO3_Risk_And_Volumes'!AP66,0))</f>
        <v>0</v>
      </c>
      <c r="BL192" s="172">
        <f>IF(IFERROR('N2.4_RIIO3_Risk_Comp'!AG192/'N2.3_RIIO3_Risk_And_Volumes'!AQ66,0)&lt;0,"Error",IFERROR('N2.4_RIIO3_Risk_Comp'!AG192/'N2.3_RIIO3_Risk_And_Volumes'!AQ66,0))</f>
        <v>0</v>
      </c>
      <c r="BM192" s="297">
        <f>IF(IFERROR('N2.4_RIIO3_Risk_Comp'!AH192/'N2.3_RIIO3_Risk_And_Volumes'!AR66,0)&lt;0,"Error",IFERROR('N2.4_RIIO3_Risk_Comp'!AH192/'N2.3_RIIO3_Risk_And_Volumes'!AR66,0))</f>
        <v>0</v>
      </c>
      <c r="BO192" s="63">
        <f t="shared" si="26"/>
        <v>0</v>
      </c>
      <c r="BP192" s="63">
        <f t="shared" si="27"/>
        <v>0</v>
      </c>
      <c r="BQ192" s="63">
        <f t="shared" si="28"/>
        <v>0</v>
      </c>
      <c r="BR192" s="63">
        <f>IF(IFERROR(BO192/'N2.3_RIIO3_Risk_And_Volumes'!BN66,0)&lt;0,"Error",IFERROR(BO192/'N2.3_RIIO3_Risk_And_Volumes'!BN66,0))</f>
        <v>0</v>
      </c>
      <c r="BS192" s="63">
        <f>IF(IFERROR('N2.4_RIIO3_Risk_Comp'!BP192/'N2.3_RIIO3_Risk_And_Volumes'!BP66,0)&lt;0,"Error",IFERROR('N2.4_RIIO3_Risk_Comp'!BP192/'N2.3_RIIO3_Risk_And_Volumes'!BP66,0))</f>
        <v>0</v>
      </c>
      <c r="BT192" s="63">
        <f>IF(IFERROR('N2.4_RIIO3_Risk_Comp'!BQ192/'N2.3_RIIO3_Risk_And_Volumes'!BR66,0)&lt;0,"Error",IFERROR('N2.4_RIIO3_Risk_Comp'!BQ192/'N2.3_RIIO3_Risk_And_Volumes'!BR66,0))</f>
        <v>0</v>
      </c>
    </row>
    <row r="193" spans="1:72" hidden="1">
      <c r="A193" t="s">
        <v>973</v>
      </c>
      <c r="B193" s="108" t="s">
        <v>401</v>
      </c>
      <c r="C193" s="144" t="str">
        <f>IF($D$2="ET",VLOOKUP(B193,'N0.7_Lookup_References'!$E$13:$K$71,2,FALSE),IF('N2.1_Network_Risk_Summary'!$C$2="GD",VLOOKUP(B193,'N0.7_Lookup_References'!$E$13:$K$73,4,FALSE),IF($D$2="GT",VLOOKUP(B193,'N0.7_Lookup_References'!$E$13:$K$71,6,FALSE),"")))</f>
        <v>No entry required</v>
      </c>
      <c r="D193" s="53" t="s">
        <v>441</v>
      </c>
      <c r="E193" s="289"/>
      <c r="F193" s="247"/>
      <c r="G193" s="247"/>
      <c r="H193" s="247"/>
      <c r="I193" s="247"/>
      <c r="J193" s="247"/>
      <c r="K193" s="247"/>
      <c r="L193" s="247"/>
      <c r="M193" s="247"/>
      <c r="N193" s="290"/>
      <c r="O193" s="289"/>
      <c r="P193" s="247"/>
      <c r="Q193" s="247"/>
      <c r="R193" s="247"/>
      <c r="S193" s="247"/>
      <c r="T193" s="247"/>
      <c r="U193" s="247"/>
      <c r="V193" s="247"/>
      <c r="W193" s="247"/>
      <c r="X193" s="290"/>
      <c r="Y193" s="289"/>
      <c r="Z193" s="247"/>
      <c r="AA193" s="247"/>
      <c r="AB193" s="247"/>
      <c r="AC193" s="247"/>
      <c r="AD193" s="247"/>
      <c r="AE193" s="247"/>
      <c r="AF193" s="247"/>
      <c r="AG193" s="247"/>
      <c r="AH193" s="290"/>
      <c r="AJ193" s="296">
        <f>IF(IFERROR(E193/'N2.3_RIIO3_Risk_And_Volumes'!E67,0)&lt;0,"Error",IFERROR(E193/'N2.3_RIIO3_Risk_And_Volumes'!E67,0))</f>
        <v>0</v>
      </c>
      <c r="AK193" s="172">
        <f>IF(IFERROR(F193/'N2.3_RIIO3_Risk_And_Volumes'!F67,0)&lt;0,"Error",IFERROR(F193/'N2.3_RIIO3_Risk_And_Volumes'!F67,0))</f>
        <v>0</v>
      </c>
      <c r="AL193" s="172">
        <f>IF(IFERROR(G193/'N2.3_RIIO3_Risk_And_Volumes'!G67,0)&lt;0,"Error",IFERROR(G193/'N2.3_RIIO3_Risk_And_Volumes'!G67,0))</f>
        <v>0</v>
      </c>
      <c r="AM193" s="172">
        <f>IF(IFERROR(H193/'N2.3_RIIO3_Risk_And_Volumes'!H67,0)&lt;0,"Error",IFERROR(H193/'N2.3_RIIO3_Risk_And_Volumes'!H67,0))</f>
        <v>0</v>
      </c>
      <c r="AN193" s="172">
        <f>IF(IFERROR(I193/'N2.3_RIIO3_Risk_And_Volumes'!I67,0)&lt;0,"Error",IFERROR(I193/'N2.3_RIIO3_Risk_And_Volumes'!I67,0))</f>
        <v>0</v>
      </c>
      <c r="AO193" s="172">
        <f>IF(IFERROR(J193/'N2.3_RIIO3_Risk_And_Volumes'!J67,0)&lt;0,"Error",IFERROR(J193/'N2.3_RIIO3_Risk_And_Volumes'!J67,0))</f>
        <v>0</v>
      </c>
      <c r="AP193" s="172">
        <f>IF(IFERROR(K193/'N2.3_RIIO3_Risk_And_Volumes'!K67,0)&lt;0,"Error",IFERROR(K193/'N2.3_RIIO3_Risk_And_Volumes'!K67,0))</f>
        <v>0</v>
      </c>
      <c r="AQ193" s="172">
        <f>IF(IFERROR(L193/'N2.3_RIIO3_Risk_And_Volumes'!L67,0)&lt;0,"Error",IFERROR(L193/'N2.3_RIIO3_Risk_And_Volumes'!L67,0))</f>
        <v>0</v>
      </c>
      <c r="AR193" s="172">
        <f>IF(IFERROR(M193/'N2.3_RIIO3_Risk_And_Volumes'!M67,0)&lt;0,"Error",IFERROR(M193/'N2.3_RIIO3_Risk_And_Volumes'!M67,0))</f>
        <v>0</v>
      </c>
      <c r="AS193" s="297">
        <f>IF(IFERROR(N193/'N2.3_RIIO3_Risk_And_Volumes'!N67,0)&lt;0,"Error",IFERROR(N193/'N2.3_RIIO3_Risk_And_Volumes'!N67,0))</f>
        <v>0</v>
      </c>
      <c r="AT193" s="296">
        <f>IF(IFERROR('N2.4_RIIO3_Risk_Comp'!O193/'N2.3_RIIO3_Risk_And_Volumes'!O67,0)&lt;0,"Error",IFERROR('N2.4_RIIO3_Risk_Comp'!O193/'N2.3_RIIO3_Risk_And_Volumes'!O67,0))</f>
        <v>0</v>
      </c>
      <c r="AU193" s="172">
        <f>IF(IFERROR('N2.4_RIIO3_Risk_Comp'!P193/'N2.3_RIIO3_Risk_And_Volumes'!P67,0)&lt;0,"Error",IFERROR('N2.4_RIIO3_Risk_Comp'!P193/'N2.3_RIIO3_Risk_And_Volumes'!P67,0))</f>
        <v>0</v>
      </c>
      <c r="AV193" s="172">
        <f>IF(IFERROR('N2.4_RIIO3_Risk_Comp'!Q193/'N2.3_RIIO3_Risk_And_Volumes'!Q67,0)&lt;0,"Error",IFERROR('N2.4_RIIO3_Risk_Comp'!Q193/'N2.3_RIIO3_Risk_And_Volumes'!Q67,0))</f>
        <v>0</v>
      </c>
      <c r="AW193" s="172">
        <f>IF(IFERROR('N2.4_RIIO3_Risk_Comp'!R193/'N2.3_RIIO3_Risk_And_Volumes'!R67,0)&lt;0,"Error",IFERROR('N2.4_RIIO3_Risk_Comp'!R193/'N2.3_RIIO3_Risk_And_Volumes'!R67,0))</f>
        <v>0</v>
      </c>
      <c r="AX193" s="172">
        <f>IF(IFERROR('N2.4_RIIO3_Risk_Comp'!S193/'N2.3_RIIO3_Risk_And_Volumes'!S67,0)&lt;0,"Error",IFERROR('N2.4_RIIO3_Risk_Comp'!S193/'N2.3_RIIO3_Risk_And_Volumes'!S67,0))</f>
        <v>0</v>
      </c>
      <c r="AY193" s="172">
        <f>IF(IFERROR('N2.4_RIIO3_Risk_Comp'!T193/'N2.3_RIIO3_Risk_And_Volumes'!T67,0)&lt;0,"Error",IFERROR('N2.4_RIIO3_Risk_Comp'!T193/'N2.3_RIIO3_Risk_And_Volumes'!T67,0))</f>
        <v>0</v>
      </c>
      <c r="AZ193" s="172">
        <f>IF(IFERROR('N2.4_RIIO3_Risk_Comp'!U193/'N2.3_RIIO3_Risk_And_Volumes'!U67,0)&lt;0,"Error",IFERROR('N2.4_RIIO3_Risk_Comp'!U193/'N2.3_RIIO3_Risk_And_Volumes'!U67,0))</f>
        <v>0</v>
      </c>
      <c r="BA193" s="172">
        <f>IF(IFERROR('N2.4_RIIO3_Risk_Comp'!V193/'N2.3_RIIO3_Risk_And_Volumes'!V67,0)&lt;0,"Error",IFERROR('N2.4_RIIO3_Risk_Comp'!V193/'N2.3_RIIO3_Risk_And_Volumes'!V67,0))</f>
        <v>0</v>
      </c>
      <c r="BB193" s="172">
        <f>IF(IFERROR('N2.4_RIIO3_Risk_Comp'!W193/'N2.3_RIIO3_Risk_And_Volumes'!W67,0)&lt;0,"Error",IFERROR('N2.4_RIIO3_Risk_Comp'!W193/'N2.3_RIIO3_Risk_And_Volumes'!W67,0))</f>
        <v>0</v>
      </c>
      <c r="BC193" s="303">
        <f>IF(IFERROR('N2.4_RIIO3_Risk_Comp'!X193/'N2.3_RIIO3_Risk_And_Volumes'!X67,0)&lt;0,"Error",IFERROR('N2.4_RIIO3_Risk_Comp'!X193/'N2.3_RIIO3_Risk_And_Volumes'!X67,0))</f>
        <v>0</v>
      </c>
      <c r="BD193" s="296">
        <f>IF(IFERROR('N2.4_RIIO3_Risk_Comp'!Y193/'N2.3_RIIO3_Risk_And_Volumes'!AI67,0)&lt;0,"Error",IFERROR('N2.4_RIIO3_Risk_Comp'!Y193/'N2.3_RIIO3_Risk_And_Volumes'!AI67,0))</f>
        <v>0</v>
      </c>
      <c r="BE193" s="172">
        <f>IF(IFERROR('N2.4_RIIO3_Risk_Comp'!Z193/'N2.3_RIIO3_Risk_And_Volumes'!AJ67,0)&lt;0,"Error",IFERROR('N2.4_RIIO3_Risk_Comp'!Z193/'N2.3_RIIO3_Risk_And_Volumes'!AJ67,0))</f>
        <v>0</v>
      </c>
      <c r="BF193" s="172">
        <f>IF(IFERROR('N2.4_RIIO3_Risk_Comp'!AA193/'N2.3_RIIO3_Risk_And_Volumes'!AK67,0)&lt;0,"Error",IFERROR('N2.4_RIIO3_Risk_Comp'!AA193/'N2.3_RIIO3_Risk_And_Volumes'!AK67,0))</f>
        <v>0</v>
      </c>
      <c r="BG193" s="172">
        <f>IF(IFERROR('N2.4_RIIO3_Risk_Comp'!AB193/'N2.3_RIIO3_Risk_And_Volumes'!AL67,0)&lt;0,"Error",IFERROR('N2.4_RIIO3_Risk_Comp'!AB193/'N2.3_RIIO3_Risk_And_Volumes'!AL67,0))</f>
        <v>0</v>
      </c>
      <c r="BH193" s="172">
        <f>IF(IFERROR('N2.4_RIIO3_Risk_Comp'!AC193/'N2.3_RIIO3_Risk_And_Volumes'!AM67,0)&lt;0,"Error",IFERROR('N2.4_RIIO3_Risk_Comp'!AC193/'N2.3_RIIO3_Risk_And_Volumes'!AM67,0))</f>
        <v>0</v>
      </c>
      <c r="BI193" s="172">
        <f>IF(IFERROR('N2.4_RIIO3_Risk_Comp'!AD193/'N2.3_RIIO3_Risk_And_Volumes'!AN67,0)&lt;0,"Error",IFERROR('N2.4_RIIO3_Risk_Comp'!AD193/'N2.3_RIIO3_Risk_And_Volumes'!AN67,0))</f>
        <v>0</v>
      </c>
      <c r="BJ193" s="172">
        <f>IF(IFERROR('N2.4_RIIO3_Risk_Comp'!AE193/'N2.3_RIIO3_Risk_And_Volumes'!AO67,0)&lt;0,"Error",IFERROR('N2.4_RIIO3_Risk_Comp'!AE193/'N2.3_RIIO3_Risk_And_Volumes'!AO67,0))</f>
        <v>0</v>
      </c>
      <c r="BK193" s="172">
        <f>IF(IFERROR('N2.4_RIIO3_Risk_Comp'!AF193/'N2.3_RIIO3_Risk_And_Volumes'!AP67,0)&lt;0,"Error",IFERROR('N2.4_RIIO3_Risk_Comp'!AF193/'N2.3_RIIO3_Risk_And_Volumes'!AP67,0))</f>
        <v>0</v>
      </c>
      <c r="BL193" s="172">
        <f>IF(IFERROR('N2.4_RIIO3_Risk_Comp'!AG193/'N2.3_RIIO3_Risk_And_Volumes'!AQ67,0)&lt;0,"Error",IFERROR('N2.4_RIIO3_Risk_Comp'!AG193/'N2.3_RIIO3_Risk_And_Volumes'!AQ67,0))</f>
        <v>0</v>
      </c>
      <c r="BM193" s="297">
        <f>IF(IFERROR('N2.4_RIIO3_Risk_Comp'!AH193/'N2.3_RIIO3_Risk_And_Volumes'!AR67,0)&lt;0,"Error",IFERROR('N2.4_RIIO3_Risk_Comp'!AH193/'N2.3_RIIO3_Risk_And_Volumes'!AR67,0))</f>
        <v>0</v>
      </c>
      <c r="BO193" s="63">
        <f t="shared" si="26"/>
        <v>0</v>
      </c>
      <c r="BP193" s="63">
        <f t="shared" si="27"/>
        <v>0</v>
      </c>
      <c r="BQ193" s="63">
        <f t="shared" si="28"/>
        <v>0</v>
      </c>
      <c r="BR193" s="63">
        <f>IF(IFERROR(BO193/'N2.3_RIIO3_Risk_And_Volumes'!BN67,0)&lt;0,"Error",IFERROR(BO193/'N2.3_RIIO3_Risk_And_Volumes'!BN67,0))</f>
        <v>0</v>
      </c>
      <c r="BS193" s="63">
        <f>IF(IFERROR('N2.4_RIIO3_Risk_Comp'!BP193/'N2.3_RIIO3_Risk_And_Volumes'!BP67,0)&lt;0,"Error",IFERROR('N2.4_RIIO3_Risk_Comp'!BP193/'N2.3_RIIO3_Risk_And_Volumes'!BP67,0))</f>
        <v>0</v>
      </c>
      <c r="BT193" s="63">
        <f>IF(IFERROR('N2.4_RIIO3_Risk_Comp'!BQ193/'N2.3_RIIO3_Risk_And_Volumes'!BR67,0)&lt;0,"Error",IFERROR('N2.4_RIIO3_Risk_Comp'!BQ193/'N2.3_RIIO3_Risk_And_Volumes'!BR67,0))</f>
        <v>0</v>
      </c>
    </row>
    <row r="194" spans="1:72" hidden="1">
      <c r="A194" t="s">
        <v>973</v>
      </c>
      <c r="B194" s="108" t="s">
        <v>403</v>
      </c>
      <c r="C194" s="144" t="str">
        <f>IF($D$2="ET",VLOOKUP(B194,'N0.7_Lookup_References'!$E$13:$K$71,2,FALSE),IF('N2.1_Network_Risk_Summary'!$C$2="GD",VLOOKUP(B194,'N0.7_Lookup_References'!$E$13:$K$73,4,FALSE),IF($D$2="GT",VLOOKUP(B194,'N0.7_Lookup_References'!$E$13:$K$71,6,FALSE),"")))</f>
        <v>No entry required</v>
      </c>
      <c r="D194" s="53" t="s">
        <v>441</v>
      </c>
      <c r="E194" s="289"/>
      <c r="F194" s="247"/>
      <c r="G194" s="247"/>
      <c r="H194" s="247"/>
      <c r="I194" s="247"/>
      <c r="J194" s="247"/>
      <c r="K194" s="247"/>
      <c r="L194" s="247"/>
      <c r="M194" s="247"/>
      <c r="N194" s="290"/>
      <c r="O194" s="289"/>
      <c r="P194" s="247"/>
      <c r="Q194" s="247"/>
      <c r="R194" s="247"/>
      <c r="S194" s="247"/>
      <c r="T194" s="247"/>
      <c r="U194" s="247"/>
      <c r="V194" s="247"/>
      <c r="W194" s="247"/>
      <c r="X194" s="290"/>
      <c r="Y194" s="289"/>
      <c r="Z194" s="247"/>
      <c r="AA194" s="247"/>
      <c r="AB194" s="247"/>
      <c r="AC194" s="247"/>
      <c r="AD194" s="247"/>
      <c r="AE194" s="247"/>
      <c r="AF194" s="247"/>
      <c r="AG194" s="247"/>
      <c r="AH194" s="290"/>
      <c r="AJ194" s="296">
        <f>IF(IFERROR(E194/'N2.3_RIIO3_Risk_And_Volumes'!E68,0)&lt;0,"Error",IFERROR(E194/'N2.3_RIIO3_Risk_And_Volumes'!E68,0))</f>
        <v>0</v>
      </c>
      <c r="AK194" s="172">
        <f>IF(IFERROR(F194/'N2.3_RIIO3_Risk_And_Volumes'!F68,0)&lt;0,"Error",IFERROR(F194/'N2.3_RIIO3_Risk_And_Volumes'!F68,0))</f>
        <v>0</v>
      </c>
      <c r="AL194" s="172">
        <f>IF(IFERROR(G194/'N2.3_RIIO3_Risk_And_Volumes'!G68,0)&lt;0,"Error",IFERROR(G194/'N2.3_RIIO3_Risk_And_Volumes'!G68,0))</f>
        <v>0</v>
      </c>
      <c r="AM194" s="172">
        <f>IF(IFERROR(H194/'N2.3_RIIO3_Risk_And_Volumes'!H68,0)&lt;0,"Error",IFERROR(H194/'N2.3_RIIO3_Risk_And_Volumes'!H68,0))</f>
        <v>0</v>
      </c>
      <c r="AN194" s="172">
        <f>IF(IFERROR(I194/'N2.3_RIIO3_Risk_And_Volumes'!I68,0)&lt;0,"Error",IFERROR(I194/'N2.3_RIIO3_Risk_And_Volumes'!I68,0))</f>
        <v>0</v>
      </c>
      <c r="AO194" s="172">
        <f>IF(IFERROR(J194/'N2.3_RIIO3_Risk_And_Volumes'!J68,0)&lt;0,"Error",IFERROR(J194/'N2.3_RIIO3_Risk_And_Volumes'!J68,0))</f>
        <v>0</v>
      </c>
      <c r="AP194" s="172">
        <f>IF(IFERROR(K194/'N2.3_RIIO3_Risk_And_Volumes'!K68,0)&lt;0,"Error",IFERROR(K194/'N2.3_RIIO3_Risk_And_Volumes'!K68,0))</f>
        <v>0</v>
      </c>
      <c r="AQ194" s="172">
        <f>IF(IFERROR(L194/'N2.3_RIIO3_Risk_And_Volumes'!L68,0)&lt;0,"Error",IFERROR(L194/'N2.3_RIIO3_Risk_And_Volumes'!L68,0))</f>
        <v>0</v>
      </c>
      <c r="AR194" s="172">
        <f>IF(IFERROR(M194/'N2.3_RIIO3_Risk_And_Volumes'!M68,0)&lt;0,"Error",IFERROR(M194/'N2.3_RIIO3_Risk_And_Volumes'!M68,0))</f>
        <v>0</v>
      </c>
      <c r="AS194" s="297">
        <f>IF(IFERROR(N194/'N2.3_RIIO3_Risk_And_Volumes'!N68,0)&lt;0,"Error",IFERROR(N194/'N2.3_RIIO3_Risk_And_Volumes'!N68,0))</f>
        <v>0</v>
      </c>
      <c r="AT194" s="296">
        <f>IF(IFERROR('N2.4_RIIO3_Risk_Comp'!O194/'N2.3_RIIO3_Risk_And_Volumes'!O68,0)&lt;0,"Error",IFERROR('N2.4_RIIO3_Risk_Comp'!O194/'N2.3_RIIO3_Risk_And_Volumes'!O68,0))</f>
        <v>0</v>
      </c>
      <c r="AU194" s="172">
        <f>IF(IFERROR('N2.4_RIIO3_Risk_Comp'!P194/'N2.3_RIIO3_Risk_And_Volumes'!P68,0)&lt;0,"Error",IFERROR('N2.4_RIIO3_Risk_Comp'!P194/'N2.3_RIIO3_Risk_And_Volumes'!P68,0))</f>
        <v>0</v>
      </c>
      <c r="AV194" s="172">
        <f>IF(IFERROR('N2.4_RIIO3_Risk_Comp'!Q194/'N2.3_RIIO3_Risk_And_Volumes'!Q68,0)&lt;0,"Error",IFERROR('N2.4_RIIO3_Risk_Comp'!Q194/'N2.3_RIIO3_Risk_And_Volumes'!Q68,0))</f>
        <v>0</v>
      </c>
      <c r="AW194" s="172">
        <f>IF(IFERROR('N2.4_RIIO3_Risk_Comp'!R194/'N2.3_RIIO3_Risk_And_Volumes'!R68,0)&lt;0,"Error",IFERROR('N2.4_RIIO3_Risk_Comp'!R194/'N2.3_RIIO3_Risk_And_Volumes'!R68,0))</f>
        <v>0</v>
      </c>
      <c r="AX194" s="172">
        <f>IF(IFERROR('N2.4_RIIO3_Risk_Comp'!S194/'N2.3_RIIO3_Risk_And_Volumes'!S68,0)&lt;0,"Error",IFERROR('N2.4_RIIO3_Risk_Comp'!S194/'N2.3_RIIO3_Risk_And_Volumes'!S68,0))</f>
        <v>0</v>
      </c>
      <c r="AY194" s="172">
        <f>IF(IFERROR('N2.4_RIIO3_Risk_Comp'!T194/'N2.3_RIIO3_Risk_And_Volumes'!T68,0)&lt;0,"Error",IFERROR('N2.4_RIIO3_Risk_Comp'!T194/'N2.3_RIIO3_Risk_And_Volumes'!T68,0))</f>
        <v>0</v>
      </c>
      <c r="AZ194" s="172">
        <f>IF(IFERROR('N2.4_RIIO3_Risk_Comp'!U194/'N2.3_RIIO3_Risk_And_Volumes'!U68,0)&lt;0,"Error",IFERROR('N2.4_RIIO3_Risk_Comp'!U194/'N2.3_RIIO3_Risk_And_Volumes'!U68,0))</f>
        <v>0</v>
      </c>
      <c r="BA194" s="172">
        <f>IF(IFERROR('N2.4_RIIO3_Risk_Comp'!V194/'N2.3_RIIO3_Risk_And_Volumes'!V68,0)&lt;0,"Error",IFERROR('N2.4_RIIO3_Risk_Comp'!V194/'N2.3_RIIO3_Risk_And_Volumes'!V68,0))</f>
        <v>0</v>
      </c>
      <c r="BB194" s="172">
        <f>IF(IFERROR('N2.4_RIIO3_Risk_Comp'!W194/'N2.3_RIIO3_Risk_And_Volumes'!W68,0)&lt;0,"Error",IFERROR('N2.4_RIIO3_Risk_Comp'!W194/'N2.3_RIIO3_Risk_And_Volumes'!W68,0))</f>
        <v>0</v>
      </c>
      <c r="BC194" s="303">
        <f>IF(IFERROR('N2.4_RIIO3_Risk_Comp'!X194/'N2.3_RIIO3_Risk_And_Volumes'!X68,0)&lt;0,"Error",IFERROR('N2.4_RIIO3_Risk_Comp'!X194/'N2.3_RIIO3_Risk_And_Volumes'!X68,0))</f>
        <v>0</v>
      </c>
      <c r="BD194" s="296">
        <f>IF(IFERROR('N2.4_RIIO3_Risk_Comp'!Y194/'N2.3_RIIO3_Risk_And_Volumes'!AI68,0)&lt;0,"Error",IFERROR('N2.4_RIIO3_Risk_Comp'!Y194/'N2.3_RIIO3_Risk_And_Volumes'!AI68,0))</f>
        <v>0</v>
      </c>
      <c r="BE194" s="172">
        <f>IF(IFERROR('N2.4_RIIO3_Risk_Comp'!Z194/'N2.3_RIIO3_Risk_And_Volumes'!AJ68,0)&lt;0,"Error",IFERROR('N2.4_RIIO3_Risk_Comp'!Z194/'N2.3_RIIO3_Risk_And_Volumes'!AJ68,0))</f>
        <v>0</v>
      </c>
      <c r="BF194" s="172">
        <f>IF(IFERROR('N2.4_RIIO3_Risk_Comp'!AA194/'N2.3_RIIO3_Risk_And_Volumes'!AK68,0)&lt;0,"Error",IFERROR('N2.4_RIIO3_Risk_Comp'!AA194/'N2.3_RIIO3_Risk_And_Volumes'!AK68,0))</f>
        <v>0</v>
      </c>
      <c r="BG194" s="172">
        <f>IF(IFERROR('N2.4_RIIO3_Risk_Comp'!AB194/'N2.3_RIIO3_Risk_And_Volumes'!AL68,0)&lt;0,"Error",IFERROR('N2.4_RIIO3_Risk_Comp'!AB194/'N2.3_RIIO3_Risk_And_Volumes'!AL68,0))</f>
        <v>0</v>
      </c>
      <c r="BH194" s="172">
        <f>IF(IFERROR('N2.4_RIIO3_Risk_Comp'!AC194/'N2.3_RIIO3_Risk_And_Volumes'!AM68,0)&lt;0,"Error",IFERROR('N2.4_RIIO3_Risk_Comp'!AC194/'N2.3_RIIO3_Risk_And_Volumes'!AM68,0))</f>
        <v>0</v>
      </c>
      <c r="BI194" s="172">
        <f>IF(IFERROR('N2.4_RIIO3_Risk_Comp'!AD194/'N2.3_RIIO3_Risk_And_Volumes'!AN68,0)&lt;0,"Error",IFERROR('N2.4_RIIO3_Risk_Comp'!AD194/'N2.3_RIIO3_Risk_And_Volumes'!AN68,0))</f>
        <v>0</v>
      </c>
      <c r="BJ194" s="172">
        <f>IF(IFERROR('N2.4_RIIO3_Risk_Comp'!AE194/'N2.3_RIIO3_Risk_And_Volumes'!AO68,0)&lt;0,"Error",IFERROR('N2.4_RIIO3_Risk_Comp'!AE194/'N2.3_RIIO3_Risk_And_Volumes'!AO68,0))</f>
        <v>0</v>
      </c>
      <c r="BK194" s="172">
        <f>IF(IFERROR('N2.4_RIIO3_Risk_Comp'!AF194/'N2.3_RIIO3_Risk_And_Volumes'!AP68,0)&lt;0,"Error",IFERROR('N2.4_RIIO3_Risk_Comp'!AF194/'N2.3_RIIO3_Risk_And_Volumes'!AP68,0))</f>
        <v>0</v>
      </c>
      <c r="BL194" s="172">
        <f>IF(IFERROR('N2.4_RIIO3_Risk_Comp'!AG194/'N2.3_RIIO3_Risk_And_Volumes'!AQ68,0)&lt;0,"Error",IFERROR('N2.4_RIIO3_Risk_Comp'!AG194/'N2.3_RIIO3_Risk_And_Volumes'!AQ68,0))</f>
        <v>0</v>
      </c>
      <c r="BM194" s="297">
        <f>IF(IFERROR('N2.4_RIIO3_Risk_Comp'!AH194/'N2.3_RIIO3_Risk_And_Volumes'!AR68,0)&lt;0,"Error",IFERROR('N2.4_RIIO3_Risk_Comp'!AH194/'N2.3_RIIO3_Risk_And_Volumes'!AR68,0))</f>
        <v>0</v>
      </c>
      <c r="BO194" s="63">
        <f t="shared" si="26"/>
        <v>0</v>
      </c>
      <c r="BP194" s="63">
        <f t="shared" si="27"/>
        <v>0</v>
      </c>
      <c r="BQ194" s="63">
        <f t="shared" si="28"/>
        <v>0</v>
      </c>
      <c r="BR194" s="63">
        <f>IF(IFERROR(BO194/'N2.3_RIIO3_Risk_And_Volumes'!BN68,0)&lt;0,"Error",IFERROR(BO194/'N2.3_RIIO3_Risk_And_Volumes'!BN68,0))</f>
        <v>0</v>
      </c>
      <c r="BS194" s="63">
        <f>IF(IFERROR('N2.4_RIIO3_Risk_Comp'!BP194/'N2.3_RIIO3_Risk_And_Volumes'!BP68,0)&lt;0,"Error",IFERROR('N2.4_RIIO3_Risk_Comp'!BP194/'N2.3_RIIO3_Risk_And_Volumes'!BP68,0))</f>
        <v>0</v>
      </c>
      <c r="BT194" s="63">
        <f>IF(IFERROR('N2.4_RIIO3_Risk_Comp'!BQ194/'N2.3_RIIO3_Risk_And_Volumes'!BR68,0)&lt;0,"Error",IFERROR('N2.4_RIIO3_Risk_Comp'!BQ194/'N2.3_RIIO3_Risk_And_Volumes'!BR68,0))</f>
        <v>0</v>
      </c>
    </row>
    <row r="195" spans="1:72" hidden="1">
      <c r="A195" t="s">
        <v>973</v>
      </c>
      <c r="B195" s="108" t="s">
        <v>405</v>
      </c>
      <c r="C195" s="144" t="str">
        <f>IF($D$2="ET",VLOOKUP(B195,'N0.7_Lookup_References'!$E$13:$K$71,2,FALSE),IF('N2.1_Network_Risk_Summary'!$C$2="GD",VLOOKUP(B195,'N0.7_Lookup_References'!$E$13:$K$73,4,FALSE),IF($D$2="GT",VLOOKUP(B195,'N0.7_Lookup_References'!$E$13:$K$71,6,FALSE),"")))</f>
        <v>No entry required</v>
      </c>
      <c r="D195" s="53" t="s">
        <v>441</v>
      </c>
      <c r="E195" s="289"/>
      <c r="F195" s="247"/>
      <c r="G195" s="247"/>
      <c r="H195" s="247"/>
      <c r="I195" s="247"/>
      <c r="J195" s="247"/>
      <c r="K195" s="247"/>
      <c r="L195" s="247"/>
      <c r="M195" s="247"/>
      <c r="N195" s="290"/>
      <c r="O195" s="289"/>
      <c r="P195" s="247"/>
      <c r="Q195" s="247"/>
      <c r="R195" s="247"/>
      <c r="S195" s="247"/>
      <c r="T195" s="247"/>
      <c r="U195" s="247"/>
      <c r="V195" s="247"/>
      <c r="W195" s="247"/>
      <c r="X195" s="290"/>
      <c r="Y195" s="289"/>
      <c r="Z195" s="247"/>
      <c r="AA195" s="247"/>
      <c r="AB195" s="247"/>
      <c r="AC195" s="247"/>
      <c r="AD195" s="247"/>
      <c r="AE195" s="247"/>
      <c r="AF195" s="247"/>
      <c r="AG195" s="247"/>
      <c r="AH195" s="290"/>
      <c r="AJ195" s="296">
        <f>IF(IFERROR(E195/'N2.3_RIIO3_Risk_And_Volumes'!E69,0)&lt;0,"Error",IFERROR(E195/'N2.3_RIIO3_Risk_And_Volumes'!E69,0))</f>
        <v>0</v>
      </c>
      <c r="AK195" s="172">
        <f>IF(IFERROR(F195/'N2.3_RIIO3_Risk_And_Volumes'!F69,0)&lt;0,"Error",IFERROR(F195/'N2.3_RIIO3_Risk_And_Volumes'!F69,0))</f>
        <v>0</v>
      </c>
      <c r="AL195" s="172">
        <f>IF(IFERROR(G195/'N2.3_RIIO3_Risk_And_Volumes'!G69,0)&lt;0,"Error",IFERROR(G195/'N2.3_RIIO3_Risk_And_Volumes'!G69,0))</f>
        <v>0</v>
      </c>
      <c r="AM195" s="172">
        <f>IF(IFERROR(H195/'N2.3_RIIO3_Risk_And_Volumes'!H69,0)&lt;0,"Error",IFERROR(H195/'N2.3_RIIO3_Risk_And_Volumes'!H69,0))</f>
        <v>0</v>
      </c>
      <c r="AN195" s="172">
        <f>IF(IFERROR(I195/'N2.3_RIIO3_Risk_And_Volumes'!I69,0)&lt;0,"Error",IFERROR(I195/'N2.3_RIIO3_Risk_And_Volumes'!I69,0))</f>
        <v>0</v>
      </c>
      <c r="AO195" s="172">
        <f>IF(IFERROR(J195/'N2.3_RIIO3_Risk_And_Volumes'!J69,0)&lt;0,"Error",IFERROR(J195/'N2.3_RIIO3_Risk_And_Volumes'!J69,0))</f>
        <v>0</v>
      </c>
      <c r="AP195" s="172">
        <f>IF(IFERROR(K195/'N2.3_RIIO3_Risk_And_Volumes'!K69,0)&lt;0,"Error",IFERROR(K195/'N2.3_RIIO3_Risk_And_Volumes'!K69,0))</f>
        <v>0</v>
      </c>
      <c r="AQ195" s="172">
        <f>IF(IFERROR(L195/'N2.3_RIIO3_Risk_And_Volumes'!L69,0)&lt;0,"Error",IFERROR(L195/'N2.3_RIIO3_Risk_And_Volumes'!L69,0))</f>
        <v>0</v>
      </c>
      <c r="AR195" s="172">
        <f>IF(IFERROR(M195/'N2.3_RIIO3_Risk_And_Volumes'!M69,0)&lt;0,"Error",IFERROR(M195/'N2.3_RIIO3_Risk_And_Volumes'!M69,0))</f>
        <v>0</v>
      </c>
      <c r="AS195" s="297">
        <f>IF(IFERROR(N195/'N2.3_RIIO3_Risk_And_Volumes'!N69,0)&lt;0,"Error",IFERROR(N195/'N2.3_RIIO3_Risk_And_Volumes'!N69,0))</f>
        <v>0</v>
      </c>
      <c r="AT195" s="296">
        <f>IF(IFERROR('N2.4_RIIO3_Risk_Comp'!O195/'N2.3_RIIO3_Risk_And_Volumes'!O69,0)&lt;0,"Error",IFERROR('N2.4_RIIO3_Risk_Comp'!O195/'N2.3_RIIO3_Risk_And_Volumes'!O69,0))</f>
        <v>0</v>
      </c>
      <c r="AU195" s="172">
        <f>IF(IFERROR('N2.4_RIIO3_Risk_Comp'!P195/'N2.3_RIIO3_Risk_And_Volumes'!P69,0)&lt;0,"Error",IFERROR('N2.4_RIIO3_Risk_Comp'!P195/'N2.3_RIIO3_Risk_And_Volumes'!P69,0))</f>
        <v>0</v>
      </c>
      <c r="AV195" s="172">
        <f>IF(IFERROR('N2.4_RIIO3_Risk_Comp'!Q195/'N2.3_RIIO3_Risk_And_Volumes'!Q69,0)&lt;0,"Error",IFERROR('N2.4_RIIO3_Risk_Comp'!Q195/'N2.3_RIIO3_Risk_And_Volumes'!Q69,0))</f>
        <v>0</v>
      </c>
      <c r="AW195" s="172">
        <f>IF(IFERROR('N2.4_RIIO3_Risk_Comp'!R195/'N2.3_RIIO3_Risk_And_Volumes'!R69,0)&lt;0,"Error",IFERROR('N2.4_RIIO3_Risk_Comp'!R195/'N2.3_RIIO3_Risk_And_Volumes'!R69,0))</f>
        <v>0</v>
      </c>
      <c r="AX195" s="172">
        <f>IF(IFERROR('N2.4_RIIO3_Risk_Comp'!S195/'N2.3_RIIO3_Risk_And_Volumes'!S69,0)&lt;0,"Error",IFERROR('N2.4_RIIO3_Risk_Comp'!S195/'N2.3_RIIO3_Risk_And_Volumes'!S69,0))</f>
        <v>0</v>
      </c>
      <c r="AY195" s="172">
        <f>IF(IFERROR('N2.4_RIIO3_Risk_Comp'!T195/'N2.3_RIIO3_Risk_And_Volumes'!T69,0)&lt;0,"Error",IFERROR('N2.4_RIIO3_Risk_Comp'!T195/'N2.3_RIIO3_Risk_And_Volumes'!T69,0))</f>
        <v>0</v>
      </c>
      <c r="AZ195" s="172">
        <f>IF(IFERROR('N2.4_RIIO3_Risk_Comp'!U195/'N2.3_RIIO3_Risk_And_Volumes'!U69,0)&lt;0,"Error",IFERROR('N2.4_RIIO3_Risk_Comp'!U195/'N2.3_RIIO3_Risk_And_Volumes'!U69,0))</f>
        <v>0</v>
      </c>
      <c r="BA195" s="172">
        <f>IF(IFERROR('N2.4_RIIO3_Risk_Comp'!V195/'N2.3_RIIO3_Risk_And_Volumes'!V69,0)&lt;0,"Error",IFERROR('N2.4_RIIO3_Risk_Comp'!V195/'N2.3_RIIO3_Risk_And_Volumes'!V69,0))</f>
        <v>0</v>
      </c>
      <c r="BB195" s="172">
        <f>IF(IFERROR('N2.4_RIIO3_Risk_Comp'!W195/'N2.3_RIIO3_Risk_And_Volumes'!W69,0)&lt;0,"Error",IFERROR('N2.4_RIIO3_Risk_Comp'!W195/'N2.3_RIIO3_Risk_And_Volumes'!W69,0))</f>
        <v>0</v>
      </c>
      <c r="BC195" s="303">
        <f>IF(IFERROR('N2.4_RIIO3_Risk_Comp'!X195/'N2.3_RIIO3_Risk_And_Volumes'!X69,0)&lt;0,"Error",IFERROR('N2.4_RIIO3_Risk_Comp'!X195/'N2.3_RIIO3_Risk_And_Volumes'!X69,0))</f>
        <v>0</v>
      </c>
      <c r="BD195" s="296">
        <f>IF(IFERROR('N2.4_RIIO3_Risk_Comp'!Y195/'N2.3_RIIO3_Risk_And_Volumes'!AI69,0)&lt;0,"Error",IFERROR('N2.4_RIIO3_Risk_Comp'!Y195/'N2.3_RIIO3_Risk_And_Volumes'!AI69,0))</f>
        <v>0</v>
      </c>
      <c r="BE195" s="172">
        <f>IF(IFERROR('N2.4_RIIO3_Risk_Comp'!Z195/'N2.3_RIIO3_Risk_And_Volumes'!AJ69,0)&lt;0,"Error",IFERROR('N2.4_RIIO3_Risk_Comp'!Z195/'N2.3_RIIO3_Risk_And_Volumes'!AJ69,0))</f>
        <v>0</v>
      </c>
      <c r="BF195" s="172">
        <f>IF(IFERROR('N2.4_RIIO3_Risk_Comp'!AA195/'N2.3_RIIO3_Risk_And_Volumes'!AK69,0)&lt;0,"Error",IFERROR('N2.4_RIIO3_Risk_Comp'!AA195/'N2.3_RIIO3_Risk_And_Volumes'!AK69,0))</f>
        <v>0</v>
      </c>
      <c r="BG195" s="172">
        <f>IF(IFERROR('N2.4_RIIO3_Risk_Comp'!AB195/'N2.3_RIIO3_Risk_And_Volumes'!AL69,0)&lt;0,"Error",IFERROR('N2.4_RIIO3_Risk_Comp'!AB195/'N2.3_RIIO3_Risk_And_Volumes'!AL69,0))</f>
        <v>0</v>
      </c>
      <c r="BH195" s="172">
        <f>IF(IFERROR('N2.4_RIIO3_Risk_Comp'!AC195/'N2.3_RIIO3_Risk_And_Volumes'!AM69,0)&lt;0,"Error",IFERROR('N2.4_RIIO3_Risk_Comp'!AC195/'N2.3_RIIO3_Risk_And_Volumes'!AM69,0))</f>
        <v>0</v>
      </c>
      <c r="BI195" s="172">
        <f>IF(IFERROR('N2.4_RIIO3_Risk_Comp'!AD195/'N2.3_RIIO3_Risk_And_Volumes'!AN69,0)&lt;0,"Error",IFERROR('N2.4_RIIO3_Risk_Comp'!AD195/'N2.3_RIIO3_Risk_And_Volumes'!AN69,0))</f>
        <v>0</v>
      </c>
      <c r="BJ195" s="172">
        <f>IF(IFERROR('N2.4_RIIO3_Risk_Comp'!AE195/'N2.3_RIIO3_Risk_And_Volumes'!AO69,0)&lt;0,"Error",IFERROR('N2.4_RIIO3_Risk_Comp'!AE195/'N2.3_RIIO3_Risk_And_Volumes'!AO69,0))</f>
        <v>0</v>
      </c>
      <c r="BK195" s="172">
        <f>IF(IFERROR('N2.4_RIIO3_Risk_Comp'!AF195/'N2.3_RIIO3_Risk_And_Volumes'!AP69,0)&lt;0,"Error",IFERROR('N2.4_RIIO3_Risk_Comp'!AF195/'N2.3_RIIO3_Risk_And_Volumes'!AP69,0))</f>
        <v>0</v>
      </c>
      <c r="BL195" s="172">
        <f>IF(IFERROR('N2.4_RIIO3_Risk_Comp'!AG195/'N2.3_RIIO3_Risk_And_Volumes'!AQ69,0)&lt;0,"Error",IFERROR('N2.4_RIIO3_Risk_Comp'!AG195/'N2.3_RIIO3_Risk_And_Volumes'!AQ69,0))</f>
        <v>0</v>
      </c>
      <c r="BM195" s="297">
        <f>IF(IFERROR('N2.4_RIIO3_Risk_Comp'!AH195/'N2.3_RIIO3_Risk_And_Volumes'!AR69,0)&lt;0,"Error",IFERROR('N2.4_RIIO3_Risk_Comp'!AH195/'N2.3_RIIO3_Risk_And_Volumes'!AR69,0))</f>
        <v>0</v>
      </c>
      <c r="BO195" s="63">
        <f t="shared" si="26"/>
        <v>0</v>
      </c>
      <c r="BP195" s="63">
        <f t="shared" si="27"/>
        <v>0</v>
      </c>
      <c r="BQ195" s="63">
        <f t="shared" si="28"/>
        <v>0</v>
      </c>
      <c r="BR195" s="63">
        <f>IF(IFERROR(BO195/'N2.3_RIIO3_Risk_And_Volumes'!BN69,0)&lt;0,"Error",IFERROR(BO195/'N2.3_RIIO3_Risk_And_Volumes'!BN69,0))</f>
        <v>0</v>
      </c>
      <c r="BS195" s="63">
        <f>IF(IFERROR('N2.4_RIIO3_Risk_Comp'!BP195/'N2.3_RIIO3_Risk_And_Volumes'!BP69,0)&lt;0,"Error",IFERROR('N2.4_RIIO3_Risk_Comp'!BP195/'N2.3_RIIO3_Risk_And_Volumes'!BP69,0))</f>
        <v>0</v>
      </c>
      <c r="BT195" s="63">
        <f>IF(IFERROR('N2.4_RIIO3_Risk_Comp'!BQ195/'N2.3_RIIO3_Risk_And_Volumes'!BR69,0)&lt;0,"Error",IFERROR('N2.4_RIIO3_Risk_Comp'!BQ195/'N2.3_RIIO3_Risk_And_Volumes'!BR69,0))</f>
        <v>0</v>
      </c>
    </row>
    <row r="196" spans="1:72" hidden="1">
      <c r="A196" t="s">
        <v>973</v>
      </c>
      <c r="B196" s="108" t="s">
        <v>407</v>
      </c>
      <c r="C196" s="144" t="str">
        <f>IF($D$2="ET",VLOOKUP(B196,'N0.7_Lookup_References'!$E$13:$K$71,2,FALSE),IF('N2.1_Network_Risk_Summary'!$C$2="GD",VLOOKUP(B196,'N0.7_Lookup_References'!$E$13:$K$73,4,FALSE),IF($D$2="GT",VLOOKUP(B196,'N0.7_Lookup_References'!$E$13:$K$71,6,FALSE),"")))</f>
        <v>No entry required</v>
      </c>
      <c r="D196" s="53" t="s">
        <v>441</v>
      </c>
      <c r="E196" s="289"/>
      <c r="F196" s="247"/>
      <c r="G196" s="247"/>
      <c r="H196" s="247"/>
      <c r="I196" s="247"/>
      <c r="J196" s="247"/>
      <c r="K196" s="247"/>
      <c r="L196" s="247"/>
      <c r="M196" s="247"/>
      <c r="N196" s="290"/>
      <c r="O196" s="289"/>
      <c r="P196" s="247"/>
      <c r="Q196" s="247"/>
      <c r="R196" s="247"/>
      <c r="S196" s="247"/>
      <c r="T196" s="247"/>
      <c r="U196" s="247"/>
      <c r="V196" s="247"/>
      <c r="W196" s="247"/>
      <c r="X196" s="290"/>
      <c r="Y196" s="289"/>
      <c r="Z196" s="247"/>
      <c r="AA196" s="247"/>
      <c r="AB196" s="247"/>
      <c r="AC196" s="247"/>
      <c r="AD196" s="247"/>
      <c r="AE196" s="247"/>
      <c r="AF196" s="247"/>
      <c r="AG196" s="247"/>
      <c r="AH196" s="290"/>
      <c r="AJ196" s="296">
        <f>IF(IFERROR(E196/'N2.3_RIIO3_Risk_And_Volumes'!E70,0)&lt;0,"Error",IFERROR(E196/'N2.3_RIIO3_Risk_And_Volumes'!E70,0))</f>
        <v>0</v>
      </c>
      <c r="AK196" s="172">
        <f>IF(IFERROR(F196/'N2.3_RIIO3_Risk_And_Volumes'!F70,0)&lt;0,"Error",IFERROR(F196/'N2.3_RIIO3_Risk_And_Volumes'!F70,0))</f>
        <v>0</v>
      </c>
      <c r="AL196" s="172">
        <f>IF(IFERROR(G196/'N2.3_RIIO3_Risk_And_Volumes'!G70,0)&lt;0,"Error",IFERROR(G196/'N2.3_RIIO3_Risk_And_Volumes'!G70,0))</f>
        <v>0</v>
      </c>
      <c r="AM196" s="172">
        <f>IF(IFERROR(H196/'N2.3_RIIO3_Risk_And_Volumes'!H70,0)&lt;0,"Error",IFERROR(H196/'N2.3_RIIO3_Risk_And_Volumes'!H70,0))</f>
        <v>0</v>
      </c>
      <c r="AN196" s="172">
        <f>IF(IFERROR(I196/'N2.3_RIIO3_Risk_And_Volumes'!I70,0)&lt;0,"Error",IFERROR(I196/'N2.3_RIIO3_Risk_And_Volumes'!I70,0))</f>
        <v>0</v>
      </c>
      <c r="AO196" s="172">
        <f>IF(IFERROR(J196/'N2.3_RIIO3_Risk_And_Volumes'!J70,0)&lt;0,"Error",IFERROR(J196/'N2.3_RIIO3_Risk_And_Volumes'!J70,0))</f>
        <v>0</v>
      </c>
      <c r="AP196" s="172">
        <f>IF(IFERROR(K196/'N2.3_RIIO3_Risk_And_Volumes'!K70,0)&lt;0,"Error",IFERROR(K196/'N2.3_RIIO3_Risk_And_Volumes'!K70,0))</f>
        <v>0</v>
      </c>
      <c r="AQ196" s="172">
        <f>IF(IFERROR(L196/'N2.3_RIIO3_Risk_And_Volumes'!L70,0)&lt;0,"Error",IFERROR(L196/'N2.3_RIIO3_Risk_And_Volumes'!L70,0))</f>
        <v>0</v>
      </c>
      <c r="AR196" s="172">
        <f>IF(IFERROR(M196/'N2.3_RIIO3_Risk_And_Volumes'!M70,0)&lt;0,"Error",IFERROR(M196/'N2.3_RIIO3_Risk_And_Volumes'!M70,0))</f>
        <v>0</v>
      </c>
      <c r="AS196" s="297">
        <f>IF(IFERROR(N196/'N2.3_RIIO3_Risk_And_Volumes'!N70,0)&lt;0,"Error",IFERROR(N196/'N2.3_RIIO3_Risk_And_Volumes'!N70,0))</f>
        <v>0</v>
      </c>
      <c r="AT196" s="296">
        <f>IF(IFERROR('N2.4_RIIO3_Risk_Comp'!O196/'N2.3_RIIO3_Risk_And_Volumes'!O70,0)&lt;0,"Error",IFERROR('N2.4_RIIO3_Risk_Comp'!O196/'N2.3_RIIO3_Risk_And_Volumes'!O70,0))</f>
        <v>0</v>
      </c>
      <c r="AU196" s="172">
        <f>IF(IFERROR('N2.4_RIIO3_Risk_Comp'!P196/'N2.3_RIIO3_Risk_And_Volumes'!P70,0)&lt;0,"Error",IFERROR('N2.4_RIIO3_Risk_Comp'!P196/'N2.3_RIIO3_Risk_And_Volumes'!P70,0))</f>
        <v>0</v>
      </c>
      <c r="AV196" s="172">
        <f>IF(IFERROR('N2.4_RIIO3_Risk_Comp'!Q196/'N2.3_RIIO3_Risk_And_Volumes'!Q70,0)&lt;0,"Error",IFERROR('N2.4_RIIO3_Risk_Comp'!Q196/'N2.3_RIIO3_Risk_And_Volumes'!Q70,0))</f>
        <v>0</v>
      </c>
      <c r="AW196" s="172">
        <f>IF(IFERROR('N2.4_RIIO3_Risk_Comp'!R196/'N2.3_RIIO3_Risk_And_Volumes'!R70,0)&lt;0,"Error",IFERROR('N2.4_RIIO3_Risk_Comp'!R196/'N2.3_RIIO3_Risk_And_Volumes'!R70,0))</f>
        <v>0</v>
      </c>
      <c r="AX196" s="172">
        <f>IF(IFERROR('N2.4_RIIO3_Risk_Comp'!S196/'N2.3_RIIO3_Risk_And_Volumes'!S70,0)&lt;0,"Error",IFERROR('N2.4_RIIO3_Risk_Comp'!S196/'N2.3_RIIO3_Risk_And_Volumes'!S70,0))</f>
        <v>0</v>
      </c>
      <c r="AY196" s="172">
        <f>IF(IFERROR('N2.4_RIIO3_Risk_Comp'!T196/'N2.3_RIIO3_Risk_And_Volumes'!T70,0)&lt;0,"Error",IFERROR('N2.4_RIIO3_Risk_Comp'!T196/'N2.3_RIIO3_Risk_And_Volumes'!T70,0))</f>
        <v>0</v>
      </c>
      <c r="AZ196" s="172">
        <f>IF(IFERROR('N2.4_RIIO3_Risk_Comp'!U196/'N2.3_RIIO3_Risk_And_Volumes'!U70,0)&lt;0,"Error",IFERROR('N2.4_RIIO3_Risk_Comp'!U196/'N2.3_RIIO3_Risk_And_Volumes'!U70,0))</f>
        <v>0</v>
      </c>
      <c r="BA196" s="172">
        <f>IF(IFERROR('N2.4_RIIO3_Risk_Comp'!V196/'N2.3_RIIO3_Risk_And_Volumes'!V70,0)&lt;0,"Error",IFERROR('N2.4_RIIO3_Risk_Comp'!V196/'N2.3_RIIO3_Risk_And_Volumes'!V70,0))</f>
        <v>0</v>
      </c>
      <c r="BB196" s="172">
        <f>IF(IFERROR('N2.4_RIIO3_Risk_Comp'!W196/'N2.3_RIIO3_Risk_And_Volumes'!W70,0)&lt;0,"Error",IFERROR('N2.4_RIIO3_Risk_Comp'!W196/'N2.3_RIIO3_Risk_And_Volumes'!W70,0))</f>
        <v>0</v>
      </c>
      <c r="BC196" s="303">
        <f>IF(IFERROR('N2.4_RIIO3_Risk_Comp'!X196/'N2.3_RIIO3_Risk_And_Volumes'!X70,0)&lt;0,"Error",IFERROR('N2.4_RIIO3_Risk_Comp'!X196/'N2.3_RIIO3_Risk_And_Volumes'!X70,0))</f>
        <v>0</v>
      </c>
      <c r="BD196" s="296">
        <f>IF(IFERROR('N2.4_RIIO3_Risk_Comp'!Y196/'N2.3_RIIO3_Risk_And_Volumes'!AI70,0)&lt;0,"Error",IFERROR('N2.4_RIIO3_Risk_Comp'!Y196/'N2.3_RIIO3_Risk_And_Volumes'!AI70,0))</f>
        <v>0</v>
      </c>
      <c r="BE196" s="172">
        <f>IF(IFERROR('N2.4_RIIO3_Risk_Comp'!Z196/'N2.3_RIIO3_Risk_And_Volumes'!AJ70,0)&lt;0,"Error",IFERROR('N2.4_RIIO3_Risk_Comp'!Z196/'N2.3_RIIO3_Risk_And_Volumes'!AJ70,0))</f>
        <v>0</v>
      </c>
      <c r="BF196" s="172">
        <f>IF(IFERROR('N2.4_RIIO3_Risk_Comp'!AA196/'N2.3_RIIO3_Risk_And_Volumes'!AK70,0)&lt;0,"Error",IFERROR('N2.4_RIIO3_Risk_Comp'!AA196/'N2.3_RIIO3_Risk_And_Volumes'!AK70,0))</f>
        <v>0</v>
      </c>
      <c r="BG196" s="172">
        <f>IF(IFERROR('N2.4_RIIO3_Risk_Comp'!AB196/'N2.3_RIIO3_Risk_And_Volumes'!AL70,0)&lt;0,"Error",IFERROR('N2.4_RIIO3_Risk_Comp'!AB196/'N2.3_RIIO3_Risk_And_Volumes'!AL70,0))</f>
        <v>0</v>
      </c>
      <c r="BH196" s="172">
        <f>IF(IFERROR('N2.4_RIIO3_Risk_Comp'!AC196/'N2.3_RIIO3_Risk_And_Volumes'!AM70,0)&lt;0,"Error",IFERROR('N2.4_RIIO3_Risk_Comp'!AC196/'N2.3_RIIO3_Risk_And_Volumes'!AM70,0))</f>
        <v>0</v>
      </c>
      <c r="BI196" s="172">
        <f>IF(IFERROR('N2.4_RIIO3_Risk_Comp'!AD196/'N2.3_RIIO3_Risk_And_Volumes'!AN70,0)&lt;0,"Error",IFERROR('N2.4_RIIO3_Risk_Comp'!AD196/'N2.3_RIIO3_Risk_And_Volumes'!AN70,0))</f>
        <v>0</v>
      </c>
      <c r="BJ196" s="172">
        <f>IF(IFERROR('N2.4_RIIO3_Risk_Comp'!AE196/'N2.3_RIIO3_Risk_And_Volumes'!AO70,0)&lt;0,"Error",IFERROR('N2.4_RIIO3_Risk_Comp'!AE196/'N2.3_RIIO3_Risk_And_Volumes'!AO70,0))</f>
        <v>0</v>
      </c>
      <c r="BK196" s="172">
        <f>IF(IFERROR('N2.4_RIIO3_Risk_Comp'!AF196/'N2.3_RIIO3_Risk_And_Volumes'!AP70,0)&lt;0,"Error",IFERROR('N2.4_RIIO3_Risk_Comp'!AF196/'N2.3_RIIO3_Risk_And_Volumes'!AP70,0))</f>
        <v>0</v>
      </c>
      <c r="BL196" s="172">
        <f>IF(IFERROR('N2.4_RIIO3_Risk_Comp'!AG196/'N2.3_RIIO3_Risk_And_Volumes'!AQ70,0)&lt;0,"Error",IFERROR('N2.4_RIIO3_Risk_Comp'!AG196/'N2.3_RIIO3_Risk_And_Volumes'!AQ70,0))</f>
        <v>0</v>
      </c>
      <c r="BM196" s="297">
        <f>IF(IFERROR('N2.4_RIIO3_Risk_Comp'!AH196/'N2.3_RIIO3_Risk_And_Volumes'!AR70,0)&lt;0,"Error",IFERROR('N2.4_RIIO3_Risk_Comp'!AH196/'N2.3_RIIO3_Risk_And_Volumes'!AR70,0))</f>
        <v>0</v>
      </c>
      <c r="BO196" s="63">
        <f t="shared" si="26"/>
        <v>0</v>
      </c>
      <c r="BP196" s="63">
        <f t="shared" si="27"/>
        <v>0</v>
      </c>
      <c r="BQ196" s="63">
        <f t="shared" si="28"/>
        <v>0</v>
      </c>
      <c r="BR196" s="63">
        <f>IF(IFERROR(BO196/'N2.3_RIIO3_Risk_And_Volumes'!BN70,0)&lt;0,"Error",IFERROR(BO196/'N2.3_RIIO3_Risk_And_Volumes'!BN70,0))</f>
        <v>0</v>
      </c>
      <c r="BS196" s="63">
        <f>IF(IFERROR('N2.4_RIIO3_Risk_Comp'!BP196/'N2.3_RIIO3_Risk_And_Volumes'!BP70,0)&lt;0,"Error",IFERROR('N2.4_RIIO3_Risk_Comp'!BP196/'N2.3_RIIO3_Risk_And_Volumes'!BP70,0))</f>
        <v>0</v>
      </c>
      <c r="BT196" s="63">
        <f>IF(IFERROR('N2.4_RIIO3_Risk_Comp'!BQ196/'N2.3_RIIO3_Risk_And_Volumes'!BR70,0)&lt;0,"Error",IFERROR('N2.4_RIIO3_Risk_Comp'!BQ196/'N2.3_RIIO3_Risk_And_Volumes'!BR70,0))</f>
        <v>0</v>
      </c>
    </row>
    <row r="197" spans="1:72" hidden="1">
      <c r="A197" t="s">
        <v>973</v>
      </c>
      <c r="B197" s="108" t="s">
        <v>409</v>
      </c>
      <c r="C197" s="144" t="str">
        <f>IF($D$2="ET",VLOOKUP(B197,'N0.7_Lookup_References'!$E$13:$K$71,2,FALSE),IF('N2.1_Network_Risk_Summary'!$C$2="GD",VLOOKUP(B197,'N0.7_Lookup_References'!$E$13:$K$73,4,FALSE),IF($D$2="GT",VLOOKUP(B197,'N0.7_Lookup_References'!$E$13:$K$71,6,FALSE),"")))</f>
        <v>No entry required</v>
      </c>
      <c r="D197" s="53" t="s">
        <v>441</v>
      </c>
      <c r="E197" s="289"/>
      <c r="F197" s="247"/>
      <c r="G197" s="247"/>
      <c r="H197" s="247"/>
      <c r="I197" s="247"/>
      <c r="J197" s="247"/>
      <c r="K197" s="247"/>
      <c r="L197" s="247"/>
      <c r="M197" s="247"/>
      <c r="N197" s="290"/>
      <c r="O197" s="289"/>
      <c r="P197" s="247"/>
      <c r="Q197" s="247"/>
      <c r="R197" s="247"/>
      <c r="S197" s="247"/>
      <c r="T197" s="247"/>
      <c r="U197" s="247"/>
      <c r="V197" s="247"/>
      <c r="W197" s="247"/>
      <c r="X197" s="290"/>
      <c r="Y197" s="289"/>
      <c r="Z197" s="247"/>
      <c r="AA197" s="247"/>
      <c r="AB197" s="247"/>
      <c r="AC197" s="247"/>
      <c r="AD197" s="247"/>
      <c r="AE197" s="247"/>
      <c r="AF197" s="247"/>
      <c r="AG197" s="247"/>
      <c r="AH197" s="290"/>
      <c r="AJ197" s="296">
        <f>IF(IFERROR(E197/'N2.3_RIIO3_Risk_And_Volumes'!E71,0)&lt;0,"Error",IFERROR(E197/'N2.3_RIIO3_Risk_And_Volumes'!E71,0))</f>
        <v>0</v>
      </c>
      <c r="AK197" s="172">
        <f>IF(IFERROR(F197/'N2.3_RIIO3_Risk_And_Volumes'!F71,0)&lt;0,"Error",IFERROR(F197/'N2.3_RIIO3_Risk_And_Volumes'!F71,0))</f>
        <v>0</v>
      </c>
      <c r="AL197" s="172">
        <f>IF(IFERROR(G197/'N2.3_RIIO3_Risk_And_Volumes'!G71,0)&lt;0,"Error",IFERROR(G197/'N2.3_RIIO3_Risk_And_Volumes'!G71,0))</f>
        <v>0</v>
      </c>
      <c r="AM197" s="172">
        <f>IF(IFERROR(H197/'N2.3_RIIO3_Risk_And_Volumes'!H71,0)&lt;0,"Error",IFERROR(H197/'N2.3_RIIO3_Risk_And_Volumes'!H71,0))</f>
        <v>0</v>
      </c>
      <c r="AN197" s="172">
        <f>IF(IFERROR(I197/'N2.3_RIIO3_Risk_And_Volumes'!I71,0)&lt;0,"Error",IFERROR(I197/'N2.3_RIIO3_Risk_And_Volumes'!I71,0))</f>
        <v>0</v>
      </c>
      <c r="AO197" s="172">
        <f>IF(IFERROR(J197/'N2.3_RIIO3_Risk_And_Volumes'!J71,0)&lt;0,"Error",IFERROR(J197/'N2.3_RIIO3_Risk_And_Volumes'!J71,0))</f>
        <v>0</v>
      </c>
      <c r="AP197" s="172">
        <f>IF(IFERROR(K197/'N2.3_RIIO3_Risk_And_Volumes'!K71,0)&lt;0,"Error",IFERROR(K197/'N2.3_RIIO3_Risk_And_Volumes'!K71,0))</f>
        <v>0</v>
      </c>
      <c r="AQ197" s="172">
        <f>IF(IFERROR(L197/'N2.3_RIIO3_Risk_And_Volumes'!L71,0)&lt;0,"Error",IFERROR(L197/'N2.3_RIIO3_Risk_And_Volumes'!L71,0))</f>
        <v>0</v>
      </c>
      <c r="AR197" s="172">
        <f>IF(IFERROR(M197/'N2.3_RIIO3_Risk_And_Volumes'!M71,0)&lt;0,"Error",IFERROR(M197/'N2.3_RIIO3_Risk_And_Volumes'!M71,0))</f>
        <v>0</v>
      </c>
      <c r="AS197" s="297">
        <f>IF(IFERROR(N197/'N2.3_RIIO3_Risk_And_Volumes'!N71,0)&lt;0,"Error",IFERROR(N197/'N2.3_RIIO3_Risk_And_Volumes'!N71,0))</f>
        <v>0</v>
      </c>
      <c r="AT197" s="296">
        <f>IF(IFERROR('N2.4_RIIO3_Risk_Comp'!O197/'N2.3_RIIO3_Risk_And_Volumes'!O71,0)&lt;0,"Error",IFERROR('N2.4_RIIO3_Risk_Comp'!O197/'N2.3_RIIO3_Risk_And_Volumes'!O71,0))</f>
        <v>0</v>
      </c>
      <c r="AU197" s="172">
        <f>IF(IFERROR('N2.4_RIIO3_Risk_Comp'!P197/'N2.3_RIIO3_Risk_And_Volumes'!P71,0)&lt;0,"Error",IFERROR('N2.4_RIIO3_Risk_Comp'!P197/'N2.3_RIIO3_Risk_And_Volumes'!P71,0))</f>
        <v>0</v>
      </c>
      <c r="AV197" s="172">
        <f>IF(IFERROR('N2.4_RIIO3_Risk_Comp'!Q197/'N2.3_RIIO3_Risk_And_Volumes'!Q71,0)&lt;0,"Error",IFERROR('N2.4_RIIO3_Risk_Comp'!Q197/'N2.3_RIIO3_Risk_And_Volumes'!Q71,0))</f>
        <v>0</v>
      </c>
      <c r="AW197" s="172">
        <f>IF(IFERROR('N2.4_RIIO3_Risk_Comp'!R197/'N2.3_RIIO3_Risk_And_Volumes'!R71,0)&lt;0,"Error",IFERROR('N2.4_RIIO3_Risk_Comp'!R197/'N2.3_RIIO3_Risk_And_Volumes'!R71,0))</f>
        <v>0</v>
      </c>
      <c r="AX197" s="172">
        <f>IF(IFERROR('N2.4_RIIO3_Risk_Comp'!S197/'N2.3_RIIO3_Risk_And_Volumes'!S71,0)&lt;0,"Error",IFERROR('N2.4_RIIO3_Risk_Comp'!S197/'N2.3_RIIO3_Risk_And_Volumes'!S71,0))</f>
        <v>0</v>
      </c>
      <c r="AY197" s="172">
        <f>IF(IFERROR('N2.4_RIIO3_Risk_Comp'!T197/'N2.3_RIIO3_Risk_And_Volumes'!T71,0)&lt;0,"Error",IFERROR('N2.4_RIIO3_Risk_Comp'!T197/'N2.3_RIIO3_Risk_And_Volumes'!T71,0))</f>
        <v>0</v>
      </c>
      <c r="AZ197" s="172">
        <f>IF(IFERROR('N2.4_RIIO3_Risk_Comp'!U197/'N2.3_RIIO3_Risk_And_Volumes'!U71,0)&lt;0,"Error",IFERROR('N2.4_RIIO3_Risk_Comp'!U197/'N2.3_RIIO3_Risk_And_Volumes'!U71,0))</f>
        <v>0</v>
      </c>
      <c r="BA197" s="172">
        <f>IF(IFERROR('N2.4_RIIO3_Risk_Comp'!V197/'N2.3_RIIO3_Risk_And_Volumes'!V71,0)&lt;0,"Error",IFERROR('N2.4_RIIO3_Risk_Comp'!V197/'N2.3_RIIO3_Risk_And_Volumes'!V71,0))</f>
        <v>0</v>
      </c>
      <c r="BB197" s="172">
        <f>IF(IFERROR('N2.4_RIIO3_Risk_Comp'!W197/'N2.3_RIIO3_Risk_And_Volumes'!W71,0)&lt;0,"Error",IFERROR('N2.4_RIIO3_Risk_Comp'!W197/'N2.3_RIIO3_Risk_And_Volumes'!W71,0))</f>
        <v>0</v>
      </c>
      <c r="BC197" s="303">
        <f>IF(IFERROR('N2.4_RIIO3_Risk_Comp'!X197/'N2.3_RIIO3_Risk_And_Volumes'!X71,0)&lt;0,"Error",IFERROR('N2.4_RIIO3_Risk_Comp'!X197/'N2.3_RIIO3_Risk_And_Volumes'!X71,0))</f>
        <v>0</v>
      </c>
      <c r="BD197" s="296">
        <f>IF(IFERROR('N2.4_RIIO3_Risk_Comp'!Y197/'N2.3_RIIO3_Risk_And_Volumes'!AI71,0)&lt;0,"Error",IFERROR('N2.4_RIIO3_Risk_Comp'!Y197/'N2.3_RIIO3_Risk_And_Volumes'!AI71,0))</f>
        <v>0</v>
      </c>
      <c r="BE197" s="172">
        <f>IF(IFERROR('N2.4_RIIO3_Risk_Comp'!Z197/'N2.3_RIIO3_Risk_And_Volumes'!AJ71,0)&lt;0,"Error",IFERROR('N2.4_RIIO3_Risk_Comp'!Z197/'N2.3_RIIO3_Risk_And_Volumes'!AJ71,0))</f>
        <v>0</v>
      </c>
      <c r="BF197" s="172">
        <f>IF(IFERROR('N2.4_RIIO3_Risk_Comp'!AA197/'N2.3_RIIO3_Risk_And_Volumes'!AK71,0)&lt;0,"Error",IFERROR('N2.4_RIIO3_Risk_Comp'!AA197/'N2.3_RIIO3_Risk_And_Volumes'!AK71,0))</f>
        <v>0</v>
      </c>
      <c r="BG197" s="172">
        <f>IF(IFERROR('N2.4_RIIO3_Risk_Comp'!AB197/'N2.3_RIIO3_Risk_And_Volumes'!AL71,0)&lt;0,"Error",IFERROR('N2.4_RIIO3_Risk_Comp'!AB197/'N2.3_RIIO3_Risk_And_Volumes'!AL71,0))</f>
        <v>0</v>
      </c>
      <c r="BH197" s="172">
        <f>IF(IFERROR('N2.4_RIIO3_Risk_Comp'!AC197/'N2.3_RIIO3_Risk_And_Volumes'!AM71,0)&lt;0,"Error",IFERROR('N2.4_RIIO3_Risk_Comp'!AC197/'N2.3_RIIO3_Risk_And_Volumes'!AM71,0))</f>
        <v>0</v>
      </c>
      <c r="BI197" s="172">
        <f>IF(IFERROR('N2.4_RIIO3_Risk_Comp'!AD197/'N2.3_RIIO3_Risk_And_Volumes'!AN71,0)&lt;0,"Error",IFERROR('N2.4_RIIO3_Risk_Comp'!AD197/'N2.3_RIIO3_Risk_And_Volumes'!AN71,0))</f>
        <v>0</v>
      </c>
      <c r="BJ197" s="172">
        <f>IF(IFERROR('N2.4_RIIO3_Risk_Comp'!AE197/'N2.3_RIIO3_Risk_And_Volumes'!AO71,0)&lt;0,"Error",IFERROR('N2.4_RIIO3_Risk_Comp'!AE197/'N2.3_RIIO3_Risk_And_Volumes'!AO71,0))</f>
        <v>0</v>
      </c>
      <c r="BK197" s="172">
        <f>IF(IFERROR('N2.4_RIIO3_Risk_Comp'!AF197/'N2.3_RIIO3_Risk_And_Volumes'!AP71,0)&lt;0,"Error",IFERROR('N2.4_RIIO3_Risk_Comp'!AF197/'N2.3_RIIO3_Risk_And_Volumes'!AP71,0))</f>
        <v>0</v>
      </c>
      <c r="BL197" s="172">
        <f>IF(IFERROR('N2.4_RIIO3_Risk_Comp'!AG197/'N2.3_RIIO3_Risk_And_Volumes'!AQ71,0)&lt;0,"Error",IFERROR('N2.4_RIIO3_Risk_Comp'!AG197/'N2.3_RIIO3_Risk_And_Volumes'!AQ71,0))</f>
        <v>0</v>
      </c>
      <c r="BM197" s="297">
        <f>IF(IFERROR('N2.4_RIIO3_Risk_Comp'!AH197/'N2.3_RIIO3_Risk_And_Volumes'!AR71,0)&lt;0,"Error",IFERROR('N2.4_RIIO3_Risk_Comp'!AH197/'N2.3_RIIO3_Risk_And_Volumes'!AR71,0))</f>
        <v>0</v>
      </c>
      <c r="BO197" s="63">
        <f t="shared" si="26"/>
        <v>0</v>
      </c>
      <c r="BP197" s="63">
        <f t="shared" si="27"/>
        <v>0</v>
      </c>
      <c r="BQ197" s="63">
        <f t="shared" si="28"/>
        <v>0</v>
      </c>
      <c r="BR197" s="63">
        <f>IF(IFERROR(BO197/'N2.3_RIIO3_Risk_And_Volumes'!BN71,0)&lt;0,"Error",IFERROR(BO197/'N2.3_RIIO3_Risk_And_Volumes'!BN71,0))</f>
        <v>0</v>
      </c>
      <c r="BS197" s="63">
        <f>IF(IFERROR('N2.4_RIIO3_Risk_Comp'!BP197/'N2.3_RIIO3_Risk_And_Volumes'!BP71,0)&lt;0,"Error",IFERROR('N2.4_RIIO3_Risk_Comp'!BP197/'N2.3_RIIO3_Risk_And_Volumes'!BP71,0))</f>
        <v>0</v>
      </c>
      <c r="BT197" s="63">
        <f>IF(IFERROR('N2.4_RIIO3_Risk_Comp'!BQ197/'N2.3_RIIO3_Risk_And_Volumes'!BR71,0)&lt;0,"Error",IFERROR('N2.4_RIIO3_Risk_Comp'!BQ197/'N2.3_RIIO3_Risk_And_Volumes'!BR71,0))</f>
        <v>0</v>
      </c>
    </row>
    <row r="198" spans="1:72" hidden="1">
      <c r="A198" t="s">
        <v>973</v>
      </c>
      <c r="B198" s="108" t="s">
        <v>411</v>
      </c>
      <c r="C198" s="144" t="str">
        <f>IF($D$2="ET",VLOOKUP(B198,'N0.7_Lookup_References'!$E$13:$K$71,2,FALSE),IF('N2.1_Network_Risk_Summary'!$C$2="GD",VLOOKUP(B198,'N0.7_Lookup_References'!$E$13:$K$73,4,FALSE),IF($D$2="GT",VLOOKUP(B198,'N0.7_Lookup_References'!$E$13:$K$71,6,FALSE),"")))</f>
        <v>No entry required</v>
      </c>
      <c r="D198" s="53" t="s">
        <v>441</v>
      </c>
      <c r="E198" s="289"/>
      <c r="F198" s="247"/>
      <c r="G198" s="247"/>
      <c r="H198" s="247"/>
      <c r="I198" s="247"/>
      <c r="J198" s="247"/>
      <c r="K198" s="247"/>
      <c r="L198" s="247"/>
      <c r="M198" s="247"/>
      <c r="N198" s="290"/>
      <c r="O198" s="289"/>
      <c r="P198" s="247"/>
      <c r="Q198" s="247"/>
      <c r="R198" s="247"/>
      <c r="S198" s="247"/>
      <c r="T198" s="247"/>
      <c r="U198" s="247"/>
      <c r="V198" s="247"/>
      <c r="W198" s="247"/>
      <c r="X198" s="290"/>
      <c r="Y198" s="289"/>
      <c r="Z198" s="247"/>
      <c r="AA198" s="247"/>
      <c r="AB198" s="247"/>
      <c r="AC198" s="247"/>
      <c r="AD198" s="247"/>
      <c r="AE198" s="247"/>
      <c r="AF198" s="247"/>
      <c r="AG198" s="247"/>
      <c r="AH198" s="290"/>
      <c r="AJ198" s="296">
        <f>IF(IFERROR(E198/'N2.3_RIIO3_Risk_And_Volumes'!E72,0)&lt;0,"Error",IFERROR(E198/'N2.3_RIIO3_Risk_And_Volumes'!E72,0))</f>
        <v>0</v>
      </c>
      <c r="AK198" s="172">
        <f>IF(IFERROR(F198/'N2.3_RIIO3_Risk_And_Volumes'!F72,0)&lt;0,"Error",IFERROR(F198/'N2.3_RIIO3_Risk_And_Volumes'!F72,0))</f>
        <v>0</v>
      </c>
      <c r="AL198" s="172">
        <f>IF(IFERROR(G198/'N2.3_RIIO3_Risk_And_Volumes'!G72,0)&lt;0,"Error",IFERROR(G198/'N2.3_RIIO3_Risk_And_Volumes'!G72,0))</f>
        <v>0</v>
      </c>
      <c r="AM198" s="172">
        <f>IF(IFERROR(H198/'N2.3_RIIO3_Risk_And_Volumes'!H72,0)&lt;0,"Error",IFERROR(H198/'N2.3_RIIO3_Risk_And_Volumes'!H72,0))</f>
        <v>0</v>
      </c>
      <c r="AN198" s="172">
        <f>IF(IFERROR(I198/'N2.3_RIIO3_Risk_And_Volumes'!I72,0)&lt;0,"Error",IFERROR(I198/'N2.3_RIIO3_Risk_And_Volumes'!I72,0))</f>
        <v>0</v>
      </c>
      <c r="AO198" s="172">
        <f>IF(IFERROR(J198/'N2.3_RIIO3_Risk_And_Volumes'!J72,0)&lt;0,"Error",IFERROR(J198/'N2.3_RIIO3_Risk_And_Volumes'!J72,0))</f>
        <v>0</v>
      </c>
      <c r="AP198" s="172">
        <f>IF(IFERROR(K198/'N2.3_RIIO3_Risk_And_Volumes'!K72,0)&lt;0,"Error",IFERROR(K198/'N2.3_RIIO3_Risk_And_Volumes'!K72,0))</f>
        <v>0</v>
      </c>
      <c r="AQ198" s="172">
        <f>IF(IFERROR(L198/'N2.3_RIIO3_Risk_And_Volumes'!L72,0)&lt;0,"Error",IFERROR(L198/'N2.3_RIIO3_Risk_And_Volumes'!L72,0))</f>
        <v>0</v>
      </c>
      <c r="AR198" s="172">
        <f>IF(IFERROR(M198/'N2.3_RIIO3_Risk_And_Volumes'!M72,0)&lt;0,"Error",IFERROR(M198/'N2.3_RIIO3_Risk_And_Volumes'!M72,0))</f>
        <v>0</v>
      </c>
      <c r="AS198" s="297">
        <f>IF(IFERROR(N198/'N2.3_RIIO3_Risk_And_Volumes'!N72,0)&lt;0,"Error",IFERROR(N198/'N2.3_RIIO3_Risk_And_Volumes'!N72,0))</f>
        <v>0</v>
      </c>
      <c r="AT198" s="296">
        <f>IF(IFERROR('N2.4_RIIO3_Risk_Comp'!O198/'N2.3_RIIO3_Risk_And_Volumes'!O72,0)&lt;0,"Error",IFERROR('N2.4_RIIO3_Risk_Comp'!O198/'N2.3_RIIO3_Risk_And_Volumes'!O72,0))</f>
        <v>0</v>
      </c>
      <c r="AU198" s="172">
        <f>IF(IFERROR('N2.4_RIIO3_Risk_Comp'!P198/'N2.3_RIIO3_Risk_And_Volumes'!P72,0)&lt;0,"Error",IFERROR('N2.4_RIIO3_Risk_Comp'!P198/'N2.3_RIIO3_Risk_And_Volumes'!P72,0))</f>
        <v>0</v>
      </c>
      <c r="AV198" s="172">
        <f>IF(IFERROR('N2.4_RIIO3_Risk_Comp'!Q198/'N2.3_RIIO3_Risk_And_Volumes'!Q72,0)&lt;0,"Error",IFERROR('N2.4_RIIO3_Risk_Comp'!Q198/'N2.3_RIIO3_Risk_And_Volumes'!Q72,0))</f>
        <v>0</v>
      </c>
      <c r="AW198" s="172">
        <f>IF(IFERROR('N2.4_RIIO3_Risk_Comp'!R198/'N2.3_RIIO3_Risk_And_Volumes'!R72,0)&lt;0,"Error",IFERROR('N2.4_RIIO3_Risk_Comp'!R198/'N2.3_RIIO3_Risk_And_Volumes'!R72,0))</f>
        <v>0</v>
      </c>
      <c r="AX198" s="172">
        <f>IF(IFERROR('N2.4_RIIO3_Risk_Comp'!S198/'N2.3_RIIO3_Risk_And_Volumes'!S72,0)&lt;0,"Error",IFERROR('N2.4_RIIO3_Risk_Comp'!S198/'N2.3_RIIO3_Risk_And_Volumes'!S72,0))</f>
        <v>0</v>
      </c>
      <c r="AY198" s="172">
        <f>IF(IFERROR('N2.4_RIIO3_Risk_Comp'!T198/'N2.3_RIIO3_Risk_And_Volumes'!T72,0)&lt;0,"Error",IFERROR('N2.4_RIIO3_Risk_Comp'!T198/'N2.3_RIIO3_Risk_And_Volumes'!T72,0))</f>
        <v>0</v>
      </c>
      <c r="AZ198" s="172">
        <f>IF(IFERROR('N2.4_RIIO3_Risk_Comp'!U198/'N2.3_RIIO3_Risk_And_Volumes'!U72,0)&lt;0,"Error",IFERROR('N2.4_RIIO3_Risk_Comp'!U198/'N2.3_RIIO3_Risk_And_Volumes'!U72,0))</f>
        <v>0</v>
      </c>
      <c r="BA198" s="172">
        <f>IF(IFERROR('N2.4_RIIO3_Risk_Comp'!V198/'N2.3_RIIO3_Risk_And_Volumes'!V72,0)&lt;0,"Error",IFERROR('N2.4_RIIO3_Risk_Comp'!V198/'N2.3_RIIO3_Risk_And_Volumes'!V72,0))</f>
        <v>0</v>
      </c>
      <c r="BB198" s="172">
        <f>IF(IFERROR('N2.4_RIIO3_Risk_Comp'!W198/'N2.3_RIIO3_Risk_And_Volumes'!W72,0)&lt;0,"Error",IFERROR('N2.4_RIIO3_Risk_Comp'!W198/'N2.3_RIIO3_Risk_And_Volumes'!W72,0))</f>
        <v>0</v>
      </c>
      <c r="BC198" s="303">
        <f>IF(IFERROR('N2.4_RIIO3_Risk_Comp'!X198/'N2.3_RIIO3_Risk_And_Volumes'!X72,0)&lt;0,"Error",IFERROR('N2.4_RIIO3_Risk_Comp'!X198/'N2.3_RIIO3_Risk_And_Volumes'!X72,0))</f>
        <v>0</v>
      </c>
      <c r="BD198" s="296">
        <f>IF(IFERROR('N2.4_RIIO3_Risk_Comp'!Y198/'N2.3_RIIO3_Risk_And_Volumes'!AI72,0)&lt;0,"Error",IFERROR('N2.4_RIIO3_Risk_Comp'!Y198/'N2.3_RIIO3_Risk_And_Volumes'!AI72,0))</f>
        <v>0</v>
      </c>
      <c r="BE198" s="172">
        <f>IF(IFERROR('N2.4_RIIO3_Risk_Comp'!Z198/'N2.3_RIIO3_Risk_And_Volumes'!AJ72,0)&lt;0,"Error",IFERROR('N2.4_RIIO3_Risk_Comp'!Z198/'N2.3_RIIO3_Risk_And_Volumes'!AJ72,0))</f>
        <v>0</v>
      </c>
      <c r="BF198" s="172">
        <f>IF(IFERROR('N2.4_RIIO3_Risk_Comp'!AA198/'N2.3_RIIO3_Risk_And_Volumes'!AK72,0)&lt;0,"Error",IFERROR('N2.4_RIIO3_Risk_Comp'!AA198/'N2.3_RIIO3_Risk_And_Volumes'!AK72,0))</f>
        <v>0</v>
      </c>
      <c r="BG198" s="172">
        <f>IF(IFERROR('N2.4_RIIO3_Risk_Comp'!AB198/'N2.3_RIIO3_Risk_And_Volumes'!AL72,0)&lt;0,"Error",IFERROR('N2.4_RIIO3_Risk_Comp'!AB198/'N2.3_RIIO3_Risk_And_Volumes'!AL72,0))</f>
        <v>0</v>
      </c>
      <c r="BH198" s="172">
        <f>IF(IFERROR('N2.4_RIIO3_Risk_Comp'!AC198/'N2.3_RIIO3_Risk_And_Volumes'!AM72,0)&lt;0,"Error",IFERROR('N2.4_RIIO3_Risk_Comp'!AC198/'N2.3_RIIO3_Risk_And_Volumes'!AM72,0))</f>
        <v>0</v>
      </c>
      <c r="BI198" s="172">
        <f>IF(IFERROR('N2.4_RIIO3_Risk_Comp'!AD198/'N2.3_RIIO3_Risk_And_Volumes'!AN72,0)&lt;0,"Error",IFERROR('N2.4_RIIO3_Risk_Comp'!AD198/'N2.3_RIIO3_Risk_And_Volumes'!AN72,0))</f>
        <v>0</v>
      </c>
      <c r="BJ198" s="172">
        <f>IF(IFERROR('N2.4_RIIO3_Risk_Comp'!AE198/'N2.3_RIIO3_Risk_And_Volumes'!AO72,0)&lt;0,"Error",IFERROR('N2.4_RIIO3_Risk_Comp'!AE198/'N2.3_RIIO3_Risk_And_Volumes'!AO72,0))</f>
        <v>0</v>
      </c>
      <c r="BK198" s="172">
        <f>IF(IFERROR('N2.4_RIIO3_Risk_Comp'!AF198/'N2.3_RIIO3_Risk_And_Volumes'!AP72,0)&lt;0,"Error",IFERROR('N2.4_RIIO3_Risk_Comp'!AF198/'N2.3_RIIO3_Risk_And_Volumes'!AP72,0))</f>
        <v>0</v>
      </c>
      <c r="BL198" s="172">
        <f>IF(IFERROR('N2.4_RIIO3_Risk_Comp'!AG198/'N2.3_RIIO3_Risk_And_Volumes'!AQ72,0)&lt;0,"Error",IFERROR('N2.4_RIIO3_Risk_Comp'!AG198/'N2.3_RIIO3_Risk_And_Volumes'!AQ72,0))</f>
        <v>0</v>
      </c>
      <c r="BM198" s="297">
        <f>IF(IFERROR('N2.4_RIIO3_Risk_Comp'!AH198/'N2.3_RIIO3_Risk_And_Volumes'!AR72,0)&lt;0,"Error",IFERROR('N2.4_RIIO3_Risk_Comp'!AH198/'N2.3_RIIO3_Risk_And_Volumes'!AR72,0))</f>
        <v>0</v>
      </c>
      <c r="BO198" s="63">
        <f t="shared" si="26"/>
        <v>0</v>
      </c>
      <c r="BP198" s="63">
        <f t="shared" si="27"/>
        <v>0</v>
      </c>
      <c r="BQ198" s="63">
        <f t="shared" si="28"/>
        <v>0</v>
      </c>
      <c r="BR198" s="63">
        <f>IF(IFERROR(BO198/'N2.3_RIIO3_Risk_And_Volumes'!BN72,0)&lt;0,"Error",IFERROR(BO198/'N2.3_RIIO3_Risk_And_Volumes'!BN72,0))</f>
        <v>0</v>
      </c>
      <c r="BS198" s="63">
        <f>IF(IFERROR('N2.4_RIIO3_Risk_Comp'!BP198/'N2.3_RIIO3_Risk_And_Volumes'!BP72,0)&lt;0,"Error",IFERROR('N2.4_RIIO3_Risk_Comp'!BP198/'N2.3_RIIO3_Risk_And_Volumes'!BP72,0))</f>
        <v>0</v>
      </c>
      <c r="BT198" s="63">
        <f>IF(IFERROR('N2.4_RIIO3_Risk_Comp'!BQ198/'N2.3_RIIO3_Risk_And_Volumes'!BR72,0)&lt;0,"Error",IFERROR('N2.4_RIIO3_Risk_Comp'!BQ198/'N2.3_RIIO3_Risk_And_Volumes'!BR72,0))</f>
        <v>0</v>
      </c>
    </row>
    <row r="199" spans="1:72" hidden="1">
      <c r="A199" t="s">
        <v>973</v>
      </c>
      <c r="B199" s="108" t="s">
        <v>413</v>
      </c>
      <c r="C199" s="144" t="str">
        <f>IF($D$2="ET",VLOOKUP(B199,'N0.7_Lookup_References'!$E$13:$K$71,2,FALSE),IF('N2.1_Network_Risk_Summary'!$C$2="GD",VLOOKUP(B199,'N0.7_Lookup_References'!$E$13:$K$73,4,FALSE),IF($D$2="GT",VLOOKUP(B199,'N0.7_Lookup_References'!$E$13:$K$71,6,FALSE),"")))</f>
        <v>No entry required</v>
      </c>
      <c r="D199" s="53" t="s">
        <v>441</v>
      </c>
      <c r="E199" s="289"/>
      <c r="F199" s="247"/>
      <c r="G199" s="247"/>
      <c r="H199" s="247"/>
      <c r="I199" s="247"/>
      <c r="J199" s="247"/>
      <c r="K199" s="247"/>
      <c r="L199" s="247"/>
      <c r="M199" s="247"/>
      <c r="N199" s="290"/>
      <c r="O199" s="289"/>
      <c r="P199" s="247"/>
      <c r="Q199" s="247"/>
      <c r="R199" s="247"/>
      <c r="S199" s="247"/>
      <c r="T199" s="247"/>
      <c r="U199" s="247"/>
      <c r="V199" s="247"/>
      <c r="W199" s="247"/>
      <c r="X199" s="290"/>
      <c r="Y199" s="289"/>
      <c r="Z199" s="247"/>
      <c r="AA199" s="247"/>
      <c r="AB199" s="247"/>
      <c r="AC199" s="247"/>
      <c r="AD199" s="247"/>
      <c r="AE199" s="247"/>
      <c r="AF199" s="247"/>
      <c r="AG199" s="247"/>
      <c r="AH199" s="290"/>
      <c r="AJ199" s="296">
        <f>IF(IFERROR(E199/'N2.3_RIIO3_Risk_And_Volumes'!E73,0)&lt;0,"Error",IFERROR(E199/'N2.3_RIIO3_Risk_And_Volumes'!E73,0))</f>
        <v>0</v>
      </c>
      <c r="AK199" s="172">
        <f>IF(IFERROR(F199/'N2.3_RIIO3_Risk_And_Volumes'!F73,0)&lt;0,"Error",IFERROR(F199/'N2.3_RIIO3_Risk_And_Volumes'!F73,0))</f>
        <v>0</v>
      </c>
      <c r="AL199" s="172">
        <f>IF(IFERROR(G199/'N2.3_RIIO3_Risk_And_Volumes'!G73,0)&lt;0,"Error",IFERROR(G199/'N2.3_RIIO3_Risk_And_Volumes'!G73,0))</f>
        <v>0</v>
      </c>
      <c r="AM199" s="172">
        <f>IF(IFERROR(H199/'N2.3_RIIO3_Risk_And_Volumes'!H73,0)&lt;0,"Error",IFERROR(H199/'N2.3_RIIO3_Risk_And_Volumes'!H73,0))</f>
        <v>0</v>
      </c>
      <c r="AN199" s="172">
        <f>IF(IFERROR(I199/'N2.3_RIIO3_Risk_And_Volumes'!I73,0)&lt;0,"Error",IFERROR(I199/'N2.3_RIIO3_Risk_And_Volumes'!I73,0))</f>
        <v>0</v>
      </c>
      <c r="AO199" s="172">
        <f>IF(IFERROR(J199/'N2.3_RIIO3_Risk_And_Volumes'!J73,0)&lt;0,"Error",IFERROR(J199/'N2.3_RIIO3_Risk_And_Volumes'!J73,0))</f>
        <v>0</v>
      </c>
      <c r="AP199" s="172">
        <f>IF(IFERROR(K199/'N2.3_RIIO3_Risk_And_Volumes'!K73,0)&lt;0,"Error",IFERROR(K199/'N2.3_RIIO3_Risk_And_Volumes'!K73,0))</f>
        <v>0</v>
      </c>
      <c r="AQ199" s="172">
        <f>IF(IFERROR(L199/'N2.3_RIIO3_Risk_And_Volumes'!L73,0)&lt;0,"Error",IFERROR(L199/'N2.3_RIIO3_Risk_And_Volumes'!L73,0))</f>
        <v>0</v>
      </c>
      <c r="AR199" s="172">
        <f>IF(IFERROR(M199/'N2.3_RIIO3_Risk_And_Volumes'!M73,0)&lt;0,"Error",IFERROR(M199/'N2.3_RIIO3_Risk_And_Volumes'!M73,0))</f>
        <v>0</v>
      </c>
      <c r="AS199" s="297">
        <f>IF(IFERROR(N199/'N2.3_RIIO3_Risk_And_Volumes'!N73,0)&lt;0,"Error",IFERROR(N199/'N2.3_RIIO3_Risk_And_Volumes'!N73,0))</f>
        <v>0</v>
      </c>
      <c r="AT199" s="296">
        <f>IF(IFERROR('N2.4_RIIO3_Risk_Comp'!O199/'N2.3_RIIO3_Risk_And_Volumes'!O73,0)&lt;0,"Error",IFERROR('N2.4_RIIO3_Risk_Comp'!O199/'N2.3_RIIO3_Risk_And_Volumes'!O73,0))</f>
        <v>0</v>
      </c>
      <c r="AU199" s="172">
        <f>IF(IFERROR('N2.4_RIIO3_Risk_Comp'!P199/'N2.3_RIIO3_Risk_And_Volumes'!P73,0)&lt;0,"Error",IFERROR('N2.4_RIIO3_Risk_Comp'!P199/'N2.3_RIIO3_Risk_And_Volumes'!P73,0))</f>
        <v>0</v>
      </c>
      <c r="AV199" s="172">
        <f>IF(IFERROR('N2.4_RIIO3_Risk_Comp'!Q199/'N2.3_RIIO3_Risk_And_Volumes'!Q73,0)&lt;0,"Error",IFERROR('N2.4_RIIO3_Risk_Comp'!Q199/'N2.3_RIIO3_Risk_And_Volumes'!Q73,0))</f>
        <v>0</v>
      </c>
      <c r="AW199" s="172">
        <f>IF(IFERROR('N2.4_RIIO3_Risk_Comp'!R199/'N2.3_RIIO3_Risk_And_Volumes'!R73,0)&lt;0,"Error",IFERROR('N2.4_RIIO3_Risk_Comp'!R199/'N2.3_RIIO3_Risk_And_Volumes'!R73,0))</f>
        <v>0</v>
      </c>
      <c r="AX199" s="172">
        <f>IF(IFERROR('N2.4_RIIO3_Risk_Comp'!S199/'N2.3_RIIO3_Risk_And_Volumes'!S73,0)&lt;0,"Error",IFERROR('N2.4_RIIO3_Risk_Comp'!S199/'N2.3_RIIO3_Risk_And_Volumes'!S73,0))</f>
        <v>0</v>
      </c>
      <c r="AY199" s="172">
        <f>IF(IFERROR('N2.4_RIIO3_Risk_Comp'!T199/'N2.3_RIIO3_Risk_And_Volumes'!T73,0)&lt;0,"Error",IFERROR('N2.4_RIIO3_Risk_Comp'!T199/'N2.3_RIIO3_Risk_And_Volumes'!T73,0))</f>
        <v>0</v>
      </c>
      <c r="AZ199" s="172">
        <f>IF(IFERROR('N2.4_RIIO3_Risk_Comp'!U199/'N2.3_RIIO3_Risk_And_Volumes'!U73,0)&lt;0,"Error",IFERROR('N2.4_RIIO3_Risk_Comp'!U199/'N2.3_RIIO3_Risk_And_Volumes'!U73,0))</f>
        <v>0</v>
      </c>
      <c r="BA199" s="172">
        <f>IF(IFERROR('N2.4_RIIO3_Risk_Comp'!V199/'N2.3_RIIO3_Risk_And_Volumes'!V73,0)&lt;0,"Error",IFERROR('N2.4_RIIO3_Risk_Comp'!V199/'N2.3_RIIO3_Risk_And_Volumes'!V73,0))</f>
        <v>0</v>
      </c>
      <c r="BB199" s="172">
        <f>IF(IFERROR('N2.4_RIIO3_Risk_Comp'!W199/'N2.3_RIIO3_Risk_And_Volumes'!W73,0)&lt;0,"Error",IFERROR('N2.4_RIIO3_Risk_Comp'!W199/'N2.3_RIIO3_Risk_And_Volumes'!W73,0))</f>
        <v>0</v>
      </c>
      <c r="BC199" s="303">
        <f>IF(IFERROR('N2.4_RIIO3_Risk_Comp'!X199/'N2.3_RIIO3_Risk_And_Volumes'!X73,0)&lt;0,"Error",IFERROR('N2.4_RIIO3_Risk_Comp'!X199/'N2.3_RIIO3_Risk_And_Volumes'!X73,0))</f>
        <v>0</v>
      </c>
      <c r="BD199" s="296">
        <f>IF(IFERROR('N2.4_RIIO3_Risk_Comp'!Y199/'N2.3_RIIO3_Risk_And_Volumes'!AI73,0)&lt;0,"Error",IFERROR('N2.4_RIIO3_Risk_Comp'!Y199/'N2.3_RIIO3_Risk_And_Volumes'!AI73,0))</f>
        <v>0</v>
      </c>
      <c r="BE199" s="172">
        <f>IF(IFERROR('N2.4_RIIO3_Risk_Comp'!Z199/'N2.3_RIIO3_Risk_And_Volumes'!AJ73,0)&lt;0,"Error",IFERROR('N2.4_RIIO3_Risk_Comp'!Z199/'N2.3_RIIO3_Risk_And_Volumes'!AJ73,0))</f>
        <v>0</v>
      </c>
      <c r="BF199" s="172">
        <f>IF(IFERROR('N2.4_RIIO3_Risk_Comp'!AA199/'N2.3_RIIO3_Risk_And_Volumes'!AK73,0)&lt;0,"Error",IFERROR('N2.4_RIIO3_Risk_Comp'!AA199/'N2.3_RIIO3_Risk_And_Volumes'!AK73,0))</f>
        <v>0</v>
      </c>
      <c r="BG199" s="172">
        <f>IF(IFERROR('N2.4_RIIO3_Risk_Comp'!AB199/'N2.3_RIIO3_Risk_And_Volumes'!AL73,0)&lt;0,"Error",IFERROR('N2.4_RIIO3_Risk_Comp'!AB199/'N2.3_RIIO3_Risk_And_Volumes'!AL73,0))</f>
        <v>0</v>
      </c>
      <c r="BH199" s="172">
        <f>IF(IFERROR('N2.4_RIIO3_Risk_Comp'!AC199/'N2.3_RIIO3_Risk_And_Volumes'!AM73,0)&lt;0,"Error",IFERROR('N2.4_RIIO3_Risk_Comp'!AC199/'N2.3_RIIO3_Risk_And_Volumes'!AM73,0))</f>
        <v>0</v>
      </c>
      <c r="BI199" s="172">
        <f>IF(IFERROR('N2.4_RIIO3_Risk_Comp'!AD199/'N2.3_RIIO3_Risk_And_Volumes'!AN73,0)&lt;0,"Error",IFERROR('N2.4_RIIO3_Risk_Comp'!AD199/'N2.3_RIIO3_Risk_And_Volumes'!AN73,0))</f>
        <v>0</v>
      </c>
      <c r="BJ199" s="172">
        <f>IF(IFERROR('N2.4_RIIO3_Risk_Comp'!AE199/'N2.3_RIIO3_Risk_And_Volumes'!AO73,0)&lt;0,"Error",IFERROR('N2.4_RIIO3_Risk_Comp'!AE199/'N2.3_RIIO3_Risk_And_Volumes'!AO73,0))</f>
        <v>0</v>
      </c>
      <c r="BK199" s="172">
        <f>IF(IFERROR('N2.4_RIIO3_Risk_Comp'!AF199/'N2.3_RIIO3_Risk_And_Volumes'!AP73,0)&lt;0,"Error",IFERROR('N2.4_RIIO3_Risk_Comp'!AF199/'N2.3_RIIO3_Risk_And_Volumes'!AP73,0))</f>
        <v>0</v>
      </c>
      <c r="BL199" s="172">
        <f>IF(IFERROR('N2.4_RIIO3_Risk_Comp'!AG199/'N2.3_RIIO3_Risk_And_Volumes'!AQ73,0)&lt;0,"Error",IFERROR('N2.4_RIIO3_Risk_Comp'!AG199/'N2.3_RIIO3_Risk_And_Volumes'!AQ73,0))</f>
        <v>0</v>
      </c>
      <c r="BM199" s="297">
        <f>IF(IFERROR('N2.4_RIIO3_Risk_Comp'!AH199/'N2.3_RIIO3_Risk_And_Volumes'!AR73,0)&lt;0,"Error",IFERROR('N2.4_RIIO3_Risk_Comp'!AH199/'N2.3_RIIO3_Risk_And_Volumes'!AR73,0))</f>
        <v>0</v>
      </c>
      <c r="BO199" s="63">
        <f t="shared" si="26"/>
        <v>0</v>
      </c>
      <c r="BP199" s="63">
        <f t="shared" si="27"/>
        <v>0</v>
      </c>
      <c r="BQ199" s="63">
        <f t="shared" si="28"/>
        <v>0</v>
      </c>
      <c r="BR199" s="63">
        <f>IF(IFERROR(BO199/'N2.3_RIIO3_Risk_And_Volumes'!BN73,0)&lt;0,"Error",IFERROR(BO199/'N2.3_RIIO3_Risk_And_Volumes'!BN73,0))</f>
        <v>0</v>
      </c>
      <c r="BS199" s="63">
        <f>IF(IFERROR('N2.4_RIIO3_Risk_Comp'!BP199/'N2.3_RIIO3_Risk_And_Volumes'!BP73,0)&lt;0,"Error",IFERROR('N2.4_RIIO3_Risk_Comp'!BP199/'N2.3_RIIO3_Risk_And_Volumes'!BP73,0))</f>
        <v>0</v>
      </c>
      <c r="BT199" s="63">
        <f>IF(IFERROR('N2.4_RIIO3_Risk_Comp'!BQ199/'N2.3_RIIO3_Risk_And_Volumes'!BR73,0)&lt;0,"Error",IFERROR('N2.4_RIIO3_Risk_Comp'!BQ199/'N2.3_RIIO3_Risk_And_Volumes'!BR73,0))</f>
        <v>0</v>
      </c>
    </row>
    <row r="200" spans="1:72" ht="15" hidden="1" thickBot="1">
      <c r="A200" t="s">
        <v>973</v>
      </c>
      <c r="B200" s="108" t="s">
        <v>415</v>
      </c>
      <c r="C200" s="144" t="str">
        <f>IF($D$2="ET",VLOOKUP(B200,'N0.7_Lookup_References'!$E$13:$K$71,2,FALSE),IF('N2.1_Network_Risk_Summary'!$C$2="GD",VLOOKUP(B200,'N0.7_Lookup_References'!$E$13:$K$73,4,FALSE),IF($D$2="GT",VLOOKUP(B200,'N0.7_Lookup_References'!$E$13:$K$71,6,FALSE),"")))</f>
        <v>No entry required</v>
      </c>
      <c r="D200" s="53" t="s">
        <v>441</v>
      </c>
      <c r="E200" s="289"/>
      <c r="F200" s="247"/>
      <c r="G200" s="247"/>
      <c r="H200" s="247"/>
      <c r="I200" s="247"/>
      <c r="J200" s="247"/>
      <c r="K200" s="247"/>
      <c r="L200" s="247"/>
      <c r="M200" s="247"/>
      <c r="N200" s="290"/>
      <c r="O200" s="289"/>
      <c r="P200" s="247"/>
      <c r="Q200" s="247"/>
      <c r="R200" s="247"/>
      <c r="S200" s="247"/>
      <c r="T200" s="247"/>
      <c r="U200" s="247"/>
      <c r="V200" s="247"/>
      <c r="W200" s="247"/>
      <c r="X200" s="290"/>
      <c r="Y200" s="289"/>
      <c r="Z200" s="247"/>
      <c r="AA200" s="247"/>
      <c r="AB200" s="247"/>
      <c r="AC200" s="247"/>
      <c r="AD200" s="247"/>
      <c r="AE200" s="247"/>
      <c r="AF200" s="247"/>
      <c r="AG200" s="247"/>
      <c r="AH200" s="290"/>
      <c r="AJ200" s="296">
        <f>IF(IFERROR(E200/'N2.3_RIIO3_Risk_And_Volumes'!E74,0)&lt;0,"Error",IFERROR(E200/'N2.3_RIIO3_Risk_And_Volumes'!E74,0))</f>
        <v>0</v>
      </c>
      <c r="AK200" s="172">
        <f>IF(IFERROR(F200/'N2.3_RIIO3_Risk_And_Volumes'!F74,0)&lt;0,"Error",IFERROR(F200/'N2.3_RIIO3_Risk_And_Volumes'!F74,0))</f>
        <v>0</v>
      </c>
      <c r="AL200" s="172">
        <f>IF(IFERROR(G200/'N2.3_RIIO3_Risk_And_Volumes'!G74,0)&lt;0,"Error",IFERROR(G200/'N2.3_RIIO3_Risk_And_Volumes'!G74,0))</f>
        <v>0</v>
      </c>
      <c r="AM200" s="172">
        <f>IF(IFERROR(H200/'N2.3_RIIO3_Risk_And_Volumes'!H74,0)&lt;0,"Error",IFERROR(H200/'N2.3_RIIO3_Risk_And_Volumes'!H74,0))</f>
        <v>0</v>
      </c>
      <c r="AN200" s="172">
        <f>IF(IFERROR(I200/'N2.3_RIIO3_Risk_And_Volumes'!I74,0)&lt;0,"Error",IFERROR(I200/'N2.3_RIIO3_Risk_And_Volumes'!I74,0))</f>
        <v>0</v>
      </c>
      <c r="AO200" s="172">
        <f>IF(IFERROR(J200/'N2.3_RIIO3_Risk_And_Volumes'!J74,0)&lt;0,"Error",IFERROR(J200/'N2.3_RIIO3_Risk_And_Volumes'!J74,0))</f>
        <v>0</v>
      </c>
      <c r="AP200" s="172">
        <f>IF(IFERROR(K200/'N2.3_RIIO3_Risk_And_Volumes'!K74,0)&lt;0,"Error",IFERROR(K200/'N2.3_RIIO3_Risk_And_Volumes'!K74,0))</f>
        <v>0</v>
      </c>
      <c r="AQ200" s="172">
        <f>IF(IFERROR(L200/'N2.3_RIIO3_Risk_And_Volumes'!L74,0)&lt;0,"Error",IFERROR(L200/'N2.3_RIIO3_Risk_And_Volumes'!L74,0))</f>
        <v>0</v>
      </c>
      <c r="AR200" s="172">
        <f>IF(IFERROR(M200/'N2.3_RIIO3_Risk_And_Volumes'!M74,0)&lt;0,"Error",IFERROR(M200/'N2.3_RIIO3_Risk_And_Volumes'!M74,0))</f>
        <v>0</v>
      </c>
      <c r="AS200" s="297">
        <f>IF(IFERROR(N200/'N2.3_RIIO3_Risk_And_Volumes'!N74,0)&lt;0,"Error",IFERROR(N200/'N2.3_RIIO3_Risk_And_Volumes'!N74,0))</f>
        <v>0</v>
      </c>
      <c r="AT200" s="300">
        <f>IF(IFERROR('N2.4_RIIO3_Risk_Comp'!O200/'N2.3_RIIO3_Risk_And_Volumes'!O74,0)&lt;0,"Error",IFERROR('N2.4_RIIO3_Risk_Comp'!O200/'N2.3_RIIO3_Risk_And_Volumes'!O74,0))</f>
        <v>0</v>
      </c>
      <c r="AU200" s="301">
        <f>IF(IFERROR('N2.4_RIIO3_Risk_Comp'!P200/'N2.3_RIIO3_Risk_And_Volumes'!P74,0)&lt;0,"Error",IFERROR('N2.4_RIIO3_Risk_Comp'!P200/'N2.3_RIIO3_Risk_And_Volumes'!P74,0))</f>
        <v>0</v>
      </c>
      <c r="AV200" s="301">
        <f>IF(IFERROR('N2.4_RIIO3_Risk_Comp'!Q200/'N2.3_RIIO3_Risk_And_Volumes'!Q74,0)&lt;0,"Error",IFERROR('N2.4_RIIO3_Risk_Comp'!Q200/'N2.3_RIIO3_Risk_And_Volumes'!Q74,0))</f>
        <v>0</v>
      </c>
      <c r="AW200" s="301">
        <f>IF(IFERROR('N2.4_RIIO3_Risk_Comp'!R200/'N2.3_RIIO3_Risk_And_Volumes'!R74,0)&lt;0,"Error",IFERROR('N2.4_RIIO3_Risk_Comp'!R200/'N2.3_RIIO3_Risk_And_Volumes'!R74,0))</f>
        <v>0</v>
      </c>
      <c r="AX200" s="301">
        <f>IF(IFERROR('N2.4_RIIO3_Risk_Comp'!S200/'N2.3_RIIO3_Risk_And_Volumes'!S74,0)&lt;0,"Error",IFERROR('N2.4_RIIO3_Risk_Comp'!S200/'N2.3_RIIO3_Risk_And_Volumes'!S74,0))</f>
        <v>0</v>
      </c>
      <c r="AY200" s="301">
        <f>IF(IFERROR('N2.4_RIIO3_Risk_Comp'!T200/'N2.3_RIIO3_Risk_And_Volumes'!T74,0)&lt;0,"Error",IFERROR('N2.4_RIIO3_Risk_Comp'!T200/'N2.3_RIIO3_Risk_And_Volumes'!T74,0))</f>
        <v>0</v>
      </c>
      <c r="AZ200" s="301">
        <f>IF(IFERROR('N2.4_RIIO3_Risk_Comp'!U200/'N2.3_RIIO3_Risk_And_Volumes'!U74,0)&lt;0,"Error",IFERROR('N2.4_RIIO3_Risk_Comp'!U200/'N2.3_RIIO3_Risk_And_Volumes'!U74,0))</f>
        <v>0</v>
      </c>
      <c r="BA200" s="301">
        <f>IF(IFERROR('N2.4_RIIO3_Risk_Comp'!V200/'N2.3_RIIO3_Risk_And_Volumes'!V74,0)&lt;0,"Error",IFERROR('N2.4_RIIO3_Risk_Comp'!V200/'N2.3_RIIO3_Risk_And_Volumes'!V74,0))</f>
        <v>0</v>
      </c>
      <c r="BB200" s="301">
        <f>IF(IFERROR('N2.4_RIIO3_Risk_Comp'!W200/'N2.3_RIIO3_Risk_And_Volumes'!W74,0)&lt;0,"Error",IFERROR('N2.4_RIIO3_Risk_Comp'!W200/'N2.3_RIIO3_Risk_And_Volumes'!W74,0))</f>
        <v>0</v>
      </c>
      <c r="BC200" s="304">
        <f>IF(IFERROR('N2.4_RIIO3_Risk_Comp'!X200/'N2.3_RIIO3_Risk_And_Volumes'!X74,0)&lt;0,"Error",IFERROR('N2.4_RIIO3_Risk_Comp'!X200/'N2.3_RIIO3_Risk_And_Volumes'!X74,0))</f>
        <v>0</v>
      </c>
      <c r="BD200" s="296">
        <f>IF(IFERROR('N2.4_RIIO3_Risk_Comp'!Y200/'N2.3_RIIO3_Risk_And_Volumes'!AI74,0)&lt;0,"Error",IFERROR('N2.4_RIIO3_Risk_Comp'!Y200/'N2.3_RIIO3_Risk_And_Volumes'!AI74,0))</f>
        <v>0</v>
      </c>
      <c r="BE200" s="172">
        <f>IF(IFERROR('N2.4_RIIO3_Risk_Comp'!Z200/'N2.3_RIIO3_Risk_And_Volumes'!AJ74,0)&lt;0,"Error",IFERROR('N2.4_RIIO3_Risk_Comp'!Z200/'N2.3_RIIO3_Risk_And_Volumes'!AJ74,0))</f>
        <v>0</v>
      </c>
      <c r="BF200" s="172">
        <f>IF(IFERROR('N2.4_RIIO3_Risk_Comp'!AA200/'N2.3_RIIO3_Risk_And_Volumes'!AK74,0)&lt;0,"Error",IFERROR('N2.4_RIIO3_Risk_Comp'!AA200/'N2.3_RIIO3_Risk_And_Volumes'!AK74,0))</f>
        <v>0</v>
      </c>
      <c r="BG200" s="172">
        <f>IF(IFERROR('N2.4_RIIO3_Risk_Comp'!AB200/'N2.3_RIIO3_Risk_And_Volumes'!AL74,0)&lt;0,"Error",IFERROR('N2.4_RIIO3_Risk_Comp'!AB200/'N2.3_RIIO3_Risk_And_Volumes'!AL74,0))</f>
        <v>0</v>
      </c>
      <c r="BH200" s="172">
        <f>IF(IFERROR('N2.4_RIIO3_Risk_Comp'!AC200/'N2.3_RIIO3_Risk_And_Volumes'!AM74,0)&lt;0,"Error",IFERROR('N2.4_RIIO3_Risk_Comp'!AC200/'N2.3_RIIO3_Risk_And_Volumes'!AM74,0))</f>
        <v>0</v>
      </c>
      <c r="BI200" s="172">
        <f>IF(IFERROR('N2.4_RIIO3_Risk_Comp'!AD200/'N2.3_RIIO3_Risk_And_Volumes'!AN74,0)&lt;0,"Error",IFERROR('N2.4_RIIO3_Risk_Comp'!AD200/'N2.3_RIIO3_Risk_And_Volumes'!AN74,0))</f>
        <v>0</v>
      </c>
      <c r="BJ200" s="172">
        <f>IF(IFERROR('N2.4_RIIO3_Risk_Comp'!AE200/'N2.3_RIIO3_Risk_And_Volumes'!AO74,0)&lt;0,"Error",IFERROR('N2.4_RIIO3_Risk_Comp'!AE200/'N2.3_RIIO3_Risk_And_Volumes'!AO74,0))</f>
        <v>0</v>
      </c>
      <c r="BK200" s="172">
        <f>IF(IFERROR('N2.4_RIIO3_Risk_Comp'!AF200/'N2.3_RIIO3_Risk_And_Volumes'!AP74,0)&lt;0,"Error",IFERROR('N2.4_RIIO3_Risk_Comp'!AF200/'N2.3_RIIO3_Risk_And_Volumes'!AP74,0))</f>
        <v>0</v>
      </c>
      <c r="BL200" s="172">
        <f>IF(IFERROR('N2.4_RIIO3_Risk_Comp'!AG200/'N2.3_RIIO3_Risk_And_Volumes'!AQ74,0)&lt;0,"Error",IFERROR('N2.4_RIIO3_Risk_Comp'!AG200/'N2.3_RIIO3_Risk_And_Volumes'!AQ74,0))</f>
        <v>0</v>
      </c>
      <c r="BM200" s="297">
        <f>IF(IFERROR('N2.4_RIIO3_Risk_Comp'!AH200/'N2.3_RIIO3_Risk_And_Volumes'!AR74,0)&lt;0,"Error",IFERROR('N2.4_RIIO3_Risk_Comp'!AH200/'N2.3_RIIO3_Risk_And_Volumes'!AR74,0))</f>
        <v>0</v>
      </c>
      <c r="BO200" s="63">
        <f t="shared" si="26"/>
        <v>0</v>
      </c>
      <c r="BP200" s="63">
        <f t="shared" si="27"/>
        <v>0</v>
      </c>
      <c r="BQ200" s="63">
        <f t="shared" si="28"/>
        <v>0</v>
      </c>
      <c r="BR200" s="63">
        <f>IF(IFERROR(BO200/'N2.3_RIIO3_Risk_And_Volumes'!BN74,0)&lt;0,"Error",IFERROR(BO200/'N2.3_RIIO3_Risk_And_Volumes'!BN74,0))</f>
        <v>0</v>
      </c>
      <c r="BS200" s="63">
        <f>IF(IFERROR('N2.4_RIIO3_Risk_Comp'!BP200/'N2.3_RIIO3_Risk_And_Volumes'!BP74,0)&lt;0,"Error",IFERROR('N2.4_RIIO3_Risk_Comp'!BP200/'N2.3_RIIO3_Risk_And_Volumes'!BP74,0))</f>
        <v>0</v>
      </c>
      <c r="BT200" s="63">
        <f>IF(IFERROR('N2.4_RIIO3_Risk_Comp'!BQ200/'N2.3_RIIO3_Risk_And_Volumes'!BR74,0)&lt;0,"Error",IFERROR('N2.4_RIIO3_Risk_Comp'!BQ200/'N2.3_RIIO3_Risk_And_Volumes'!BR74,0))</f>
        <v>0</v>
      </c>
    </row>
    <row r="201" spans="1:72" ht="15" thickBot="1">
      <c r="A201" t="s">
        <v>973</v>
      </c>
      <c r="B201" s="14"/>
      <c r="C201" s="15" t="s">
        <v>230</v>
      </c>
      <c r="D201" s="53" t="s">
        <v>441</v>
      </c>
      <c r="E201" s="351">
        <f>SUM(E143:E200)</f>
        <v>2.4060191049107069</v>
      </c>
      <c r="F201" s="352">
        <f t="shared" ref="F201:AH201" si="29">SUM(F143:F200)</f>
        <v>1.0210631879460146</v>
      </c>
      <c r="G201" s="352">
        <f t="shared" si="29"/>
        <v>0.62865257441122369</v>
      </c>
      <c r="H201" s="352">
        <f t="shared" si="29"/>
        <v>0.80815083409854138</v>
      </c>
      <c r="I201" s="352">
        <f t="shared" si="29"/>
        <v>0.88002948741291864</v>
      </c>
      <c r="J201" s="352">
        <f t="shared" si="29"/>
        <v>0.41873734180751276</v>
      </c>
      <c r="K201" s="352">
        <f t="shared" si="29"/>
        <v>0.42698421666957009</v>
      </c>
      <c r="L201" s="352">
        <f t="shared" si="29"/>
        <v>0.62554889326462582</v>
      </c>
      <c r="M201" s="352">
        <f t="shared" si="29"/>
        <v>3.3101589304790195</v>
      </c>
      <c r="N201" s="353">
        <f t="shared" si="29"/>
        <v>21.571377857608638</v>
      </c>
      <c r="O201" s="351">
        <f t="shared" si="29"/>
        <v>2.4120196890418044</v>
      </c>
      <c r="P201" s="352">
        <f t="shared" si="29"/>
        <v>1.030502720824078</v>
      </c>
      <c r="Q201" s="352">
        <f t="shared" si="29"/>
        <v>0.66070661490909899</v>
      </c>
      <c r="R201" s="352">
        <f t="shared" si="29"/>
        <v>0.80032915098653157</v>
      </c>
      <c r="S201" s="352">
        <f t="shared" si="29"/>
        <v>0.70203618444042615</v>
      </c>
      <c r="T201" s="352">
        <f t="shared" si="29"/>
        <v>0.83873714353496087</v>
      </c>
      <c r="U201" s="352">
        <f t="shared" si="29"/>
        <v>0.45918299426956999</v>
      </c>
      <c r="V201" s="352">
        <f t="shared" si="29"/>
        <v>0.2764176986708648</v>
      </c>
      <c r="W201" s="352">
        <f t="shared" si="29"/>
        <v>0.38736959430000001</v>
      </c>
      <c r="X201" s="353">
        <f t="shared" si="29"/>
        <v>31.160868697512697</v>
      </c>
      <c r="Y201" s="351">
        <f t="shared" si="29"/>
        <v>3.2119665610643824</v>
      </c>
      <c r="Z201" s="352">
        <f t="shared" si="29"/>
        <v>0.95162781088127835</v>
      </c>
      <c r="AA201" s="352">
        <f t="shared" si="29"/>
        <v>0.55179037233735917</v>
      </c>
      <c r="AB201" s="352">
        <f t="shared" si="29"/>
        <v>0.56236251931971126</v>
      </c>
      <c r="AC201" s="352">
        <f t="shared" si="29"/>
        <v>0.58733673009189957</v>
      </c>
      <c r="AD201" s="352">
        <f t="shared" si="29"/>
        <v>0.44270365024193192</v>
      </c>
      <c r="AE201" s="352">
        <f t="shared" si="29"/>
        <v>0.43896287186956995</v>
      </c>
      <c r="AF201" s="352">
        <f t="shared" si="29"/>
        <v>0.24261854654864506</v>
      </c>
      <c r="AG201" s="352">
        <f t="shared" si="29"/>
        <v>0.23564654960000003</v>
      </c>
      <c r="AH201" s="353">
        <f t="shared" si="29"/>
        <v>22.071793005980751</v>
      </c>
      <c r="AJ201" s="293">
        <f>IF(IFERROR(E201/'N2.3_RIIO3_Risk_And_Volumes'!E75,0)&lt;0,"Error",IFERROR(E201/'N2.3_RIIO3_Risk_And_Volumes'!E75,0))</f>
        <v>6.760878764117681E-2</v>
      </c>
      <c r="AK201" s="294">
        <f>IF(IFERROR(F201/'N2.3_RIIO3_Risk_And_Volumes'!F75,0)&lt;0,"Error",IFERROR(F201/'N2.3_RIIO3_Risk_And_Volumes'!F75,0))</f>
        <v>0.16094338067798677</v>
      </c>
      <c r="AL201" s="294">
        <f>IF(IFERROR(G201/'N2.3_RIIO3_Risk_And_Volumes'!G75,0)&lt;0,"Error",IFERROR(G201/'N2.3_RIIO3_Risk_And_Volumes'!G75,0))</f>
        <v>4.6451687244920561E-2</v>
      </c>
      <c r="AM201" s="294">
        <f>IF(IFERROR(H201/'N2.3_RIIO3_Risk_And_Volumes'!H75,0)&lt;0,"Error",IFERROR(H201/'N2.3_RIIO3_Risk_And_Volumes'!H75,0))</f>
        <v>0.13056362981368844</v>
      </c>
      <c r="AN201" s="294">
        <f>IF(IFERROR(I201/'N2.3_RIIO3_Risk_And_Volumes'!I75,0)&lt;0,"Error",IFERROR(I201/'N2.3_RIIO3_Risk_And_Volumes'!I75,0))</f>
        <v>2.277087559227655E-2</v>
      </c>
      <c r="AO201" s="294">
        <f>IF(IFERROR(J201/'N2.3_RIIO3_Risk_And_Volumes'!J75,0)&lt;0,"Error",IFERROR(J201/'N2.3_RIIO3_Risk_And_Volumes'!J75,0))</f>
        <v>1.1379911659581139E-2</v>
      </c>
      <c r="AP201" s="294">
        <f>IF(IFERROR(K201/'N2.3_RIIO3_Risk_And_Volumes'!K75,0)&lt;0,"Error",IFERROR(K201/'N2.3_RIIO3_Risk_And_Volumes'!K75,0))</f>
        <v>0.11561824959057372</v>
      </c>
      <c r="AQ201" s="294">
        <f>IF(IFERROR(L201/'N2.3_RIIO3_Risk_And_Volumes'!L75,0)&lt;0,"Error",IFERROR(L201/'N2.3_RIIO3_Risk_And_Volumes'!L75,0))</f>
        <v>2.3219387146913385E-2</v>
      </c>
      <c r="AR201" s="294">
        <f>IF(IFERROR(M201/'N2.3_RIIO3_Risk_And_Volumes'!M75,0)&lt;0,"Error",IFERROR(M201/'N2.3_RIIO3_Risk_And_Volumes'!M75,0))</f>
        <v>5.4068830393484271E-2</v>
      </c>
      <c r="AS201" s="295">
        <f>IF(IFERROR(N201/'N2.3_RIIO3_Risk_And_Volumes'!N75,0)&lt;0,"Error",IFERROR(N201/'N2.3_RIIO3_Risk_And_Volumes'!N75,0))</f>
        <v>0.27645343897038693</v>
      </c>
      <c r="AT201" s="298">
        <f>IF(IFERROR('N2.4_RIIO3_Risk_Comp'!O201/'N2.3_RIIO3_Risk_And_Volumes'!O75,0)&lt;0,"Error",IFERROR('N2.4_RIIO3_Risk_Comp'!O201/'N2.3_RIIO3_Risk_And_Volumes'!O75,0))</f>
        <v>6.715403140090842E-2</v>
      </c>
      <c r="AU201" s="299">
        <f>IF(IFERROR('N2.4_RIIO3_Risk_Comp'!P201/'N2.3_RIIO3_Risk_And_Volumes'!P75,0)&lt;0,"Error",IFERROR('N2.4_RIIO3_Risk_Comp'!P201/'N2.3_RIIO3_Risk_And_Volumes'!P75,0))</f>
        <v>0.15806287612644351</v>
      </c>
      <c r="AV201" s="299">
        <f>IF(IFERROR('N2.4_RIIO3_Risk_Comp'!Q201/'N2.3_RIIO3_Risk_And_Volumes'!Q75,0)&lt;0,"Error",IFERROR('N2.4_RIIO3_Risk_Comp'!Q201/'N2.3_RIIO3_Risk_And_Volumes'!Q75,0))</f>
        <v>4.4306966464556986E-2</v>
      </c>
      <c r="AW201" s="299">
        <f>IF(IFERROR('N2.4_RIIO3_Risk_Comp'!R201/'N2.3_RIIO3_Risk_And_Volumes'!R75,0)&lt;0,"Error",IFERROR('N2.4_RIIO3_Risk_Comp'!R201/'N2.3_RIIO3_Risk_And_Volumes'!R75,0))</f>
        <v>0.14931462638113668</v>
      </c>
      <c r="AX201" s="299">
        <f>IF(IFERROR('N2.4_RIIO3_Risk_Comp'!S201/'N2.3_RIIO3_Risk_And_Volumes'!S75,0)&lt;0,"Error",IFERROR('N2.4_RIIO3_Risk_Comp'!S201/'N2.3_RIIO3_Risk_And_Volumes'!S75,0))</f>
        <v>0.21040415054373501</v>
      </c>
      <c r="AY201" s="299">
        <f>IF(IFERROR('N2.4_RIIO3_Risk_Comp'!T201/'N2.3_RIIO3_Risk_And_Volumes'!T75,0)&lt;0,"Error",IFERROR('N2.4_RIIO3_Risk_Comp'!T201/'N2.3_RIIO3_Risk_And_Volumes'!T75,0))</f>
        <v>1.5822474596580489E-2</v>
      </c>
      <c r="AZ201" s="299">
        <f>IF(IFERROR('N2.4_RIIO3_Risk_Comp'!U201/'N2.3_RIIO3_Risk_And_Volumes'!U75,0)&lt;0,"Error",IFERROR('N2.4_RIIO3_Risk_Comp'!U201/'N2.3_RIIO3_Risk_And_Volumes'!U75,0))</f>
        <v>5.0600284240720064E-2</v>
      </c>
      <c r="BA201" s="299">
        <f>IF(IFERROR('N2.4_RIIO3_Risk_Comp'!V201/'N2.3_RIIO3_Risk_And_Volumes'!V75,0)&lt;0,"Error",IFERROR('N2.4_RIIO3_Risk_Comp'!V201/'N2.3_RIIO3_Risk_And_Volumes'!V75,0))</f>
        <v>1.2992848121327826E-2</v>
      </c>
      <c r="BB201" s="299">
        <f>IF(IFERROR('N2.4_RIIO3_Risk_Comp'!W201/'N2.3_RIIO3_Risk_And_Volumes'!W75,0)&lt;0,"Error",IFERROR('N2.4_RIIO3_Risk_Comp'!W201/'N2.3_RIIO3_Risk_And_Volumes'!W75,0))</f>
        <v>8.1643655463056436E-2</v>
      </c>
      <c r="BC201" s="305">
        <f>IF(IFERROR('N2.4_RIIO3_Risk_Comp'!X201/'N2.3_RIIO3_Risk_And_Volumes'!X75,0)&lt;0,"Error",IFERROR('N2.4_RIIO3_Risk_Comp'!X201/'N2.3_RIIO3_Risk_And_Volumes'!X75,0))</f>
        <v>0.1654877818015221</v>
      </c>
      <c r="BD201" s="293">
        <f>IF(IFERROR('N2.4_RIIO3_Risk_Comp'!Y201/'N2.3_RIIO3_Risk_And_Volumes'!AI75,0)&lt;0,"Error",IFERROR('N2.4_RIIO3_Risk_Comp'!Y201/'N2.3_RIIO3_Risk_And_Volumes'!AI75,0))</f>
        <v>4.7932740932110439E-2</v>
      </c>
      <c r="BE201" s="294">
        <f>IF(IFERROR('N2.4_RIIO3_Risk_Comp'!Z201/'N2.3_RIIO3_Risk_And_Volumes'!AJ75,0)&lt;0,"Error",IFERROR('N2.4_RIIO3_Risk_Comp'!Z201/'N2.3_RIIO3_Risk_And_Volumes'!AJ75,0))</f>
        <v>0.17272047243503183</v>
      </c>
      <c r="BF201" s="294">
        <f>IF(IFERROR('N2.4_RIIO3_Risk_Comp'!AA201/'N2.3_RIIO3_Risk_And_Volumes'!AK75,0)&lt;0,"Error",IFERROR('N2.4_RIIO3_Risk_Comp'!AA201/'N2.3_RIIO3_Risk_And_Volumes'!AK75,0))</f>
        <v>7.4306893798588625E-2</v>
      </c>
      <c r="BG201" s="294">
        <f>IF(IFERROR('N2.4_RIIO3_Risk_Comp'!AB201/'N2.3_RIIO3_Risk_And_Volumes'!AL75,0)&lt;0,"Error",IFERROR('N2.4_RIIO3_Risk_Comp'!AB201/'N2.3_RIIO3_Risk_And_Volumes'!AL75,0))</f>
        <v>0.13271198557409963</v>
      </c>
      <c r="BH201" s="294">
        <f>IF(IFERROR('N2.4_RIIO3_Risk_Comp'!AC201/'N2.3_RIIO3_Risk_And_Volumes'!AM75,0)&lt;0,"Error",IFERROR('N2.4_RIIO3_Risk_Comp'!AC201/'N2.3_RIIO3_Risk_And_Volumes'!AM75,0))</f>
        <v>0.15756998042998976</v>
      </c>
      <c r="BI201" s="294">
        <f>IF(IFERROR('N2.4_RIIO3_Risk_Comp'!AD201/'N2.3_RIIO3_Risk_And_Volumes'!AN75,0)&lt;0,"Error",IFERROR('N2.4_RIIO3_Risk_Comp'!AD201/'N2.3_RIIO3_Risk_And_Volumes'!AN75,0))</f>
        <v>1.2732356622915339E-2</v>
      </c>
      <c r="BJ201" s="294">
        <f>IF(IFERROR('N2.4_RIIO3_Risk_Comp'!AE201/'N2.3_RIIO3_Risk_And_Volumes'!AO75,0)&lt;0,"Error",IFERROR('N2.4_RIIO3_Risk_Comp'!AE201/'N2.3_RIIO3_Risk_And_Volumes'!AO75,0))</f>
        <v>5.5542230607846646E-2</v>
      </c>
      <c r="BK201" s="294">
        <f>IF(IFERROR('N2.4_RIIO3_Risk_Comp'!AF201/'N2.3_RIIO3_Risk_And_Volumes'!AP75,0)&lt;0,"Error",IFERROR('N2.4_RIIO3_Risk_Comp'!AF201/'N2.3_RIIO3_Risk_And_Volumes'!AP75,0))</f>
        <v>1.5192952620137054E-2</v>
      </c>
      <c r="BL201" s="294">
        <f>IF(IFERROR('N2.4_RIIO3_Risk_Comp'!AG201/'N2.3_RIIO3_Risk_And_Volumes'!AQ75,0)&lt;0,"Error",IFERROR('N2.4_RIIO3_Risk_Comp'!AG201/'N2.3_RIIO3_Risk_And_Volumes'!AQ75,0))</f>
        <v>7.6009529843646687E-2</v>
      </c>
      <c r="BM201" s="295">
        <f>IF(IFERROR('N2.4_RIIO3_Risk_Comp'!AH201/'N2.3_RIIO3_Risk_And_Volumes'!AR75,0)&lt;0,"Error",IFERROR('N2.4_RIIO3_Risk_Comp'!AH201/'N2.3_RIIO3_Risk_And_Volumes'!AR75,0))</f>
        <v>0.16949257785425947</v>
      </c>
      <c r="BO201" s="63">
        <f t="shared" si="26"/>
        <v>32.096722428608771</v>
      </c>
      <c r="BP201" s="63">
        <f t="shared" si="27"/>
        <v>38.728170488490029</v>
      </c>
      <c r="BQ201" s="63">
        <f t="shared" si="28"/>
        <v>29.296808617935529</v>
      </c>
      <c r="BR201" s="63">
        <f>IF(IFERROR(BO201/'N2.3_RIIO3_Risk_And_Volumes'!BN75,0)&lt;0,"Error",IFERROR(BO201/'N2.3_RIIO3_Risk_And_Volumes'!BN75,0))</f>
        <v>0.10455566059376888</v>
      </c>
      <c r="BS201" s="63">
        <f>IF(IFERROR('N2.4_RIIO3_Risk_Comp'!BP201/'N2.3_RIIO3_Risk_And_Volumes'!BP75,0)&lt;0,"Error",IFERROR('N2.4_RIIO3_Risk_Comp'!BP201/'N2.3_RIIO3_Risk_And_Volumes'!BP75,0))</f>
        <v>0.11309270741060863</v>
      </c>
      <c r="BT201" s="63">
        <f>IF(IFERROR('N2.4_RIIO3_Risk_Comp'!BQ201/'N2.3_RIIO3_Risk_And_Volumes'!BR75,0)&lt;0,"Error",IFERROR('N2.4_RIIO3_Risk_Comp'!BQ201/'N2.3_RIIO3_Risk_And_Volumes'!BR75,0))</f>
        <v>0.10467796237569243</v>
      </c>
    </row>
    <row r="203" spans="1:72" ht="15" thickBot="1"/>
    <row r="204" spans="1:72" ht="36.65" customHeight="1" thickBot="1">
      <c r="B204" s="251" t="s">
        <v>974</v>
      </c>
      <c r="E204" s="469" t="s">
        <v>960</v>
      </c>
      <c r="F204" s="470"/>
      <c r="G204" s="470"/>
      <c r="H204" s="470"/>
      <c r="I204" s="470"/>
      <c r="J204" s="470"/>
      <c r="K204" s="470"/>
      <c r="L204" s="470"/>
      <c r="M204" s="470"/>
      <c r="N204" s="471"/>
      <c r="O204" s="469" t="s">
        <v>961</v>
      </c>
      <c r="P204" s="470"/>
      <c r="Q204" s="470"/>
      <c r="R204" s="470"/>
      <c r="S204" s="470"/>
      <c r="T204" s="470"/>
      <c r="U204" s="470"/>
      <c r="V204" s="470"/>
      <c r="W204" s="470"/>
      <c r="X204" s="471"/>
      <c r="Y204" s="469" t="s">
        <v>962</v>
      </c>
      <c r="Z204" s="470"/>
      <c r="AA204" s="470"/>
      <c r="AB204" s="470"/>
      <c r="AC204" s="470"/>
      <c r="AD204" s="470"/>
      <c r="AE204" s="470"/>
      <c r="AF204" s="470"/>
      <c r="AG204" s="470"/>
      <c r="AH204" s="471"/>
      <c r="AI204" s="171"/>
      <c r="AJ204" s="466" t="s">
        <v>963</v>
      </c>
      <c r="AK204" s="467"/>
      <c r="AL204" s="467"/>
      <c r="AM204" s="467"/>
      <c r="AN204" s="467"/>
      <c r="AO204" s="467"/>
      <c r="AP204" s="467"/>
      <c r="AQ204" s="467"/>
      <c r="AR204" s="467"/>
      <c r="AS204" s="468"/>
      <c r="AT204" s="466" t="s">
        <v>964</v>
      </c>
      <c r="AU204" s="467"/>
      <c r="AV204" s="467"/>
      <c r="AW204" s="467"/>
      <c r="AX204" s="467"/>
      <c r="AY204" s="467"/>
      <c r="AZ204" s="467"/>
      <c r="BA204" s="467"/>
      <c r="BB204" s="467"/>
      <c r="BC204" s="468"/>
      <c r="BD204" s="466" t="s">
        <v>965</v>
      </c>
      <c r="BE204" s="467"/>
      <c r="BF204" s="467"/>
      <c r="BG204" s="467"/>
      <c r="BH204" s="467"/>
      <c r="BI204" s="467"/>
      <c r="BJ204" s="467"/>
      <c r="BK204" s="467"/>
      <c r="BL204" s="467"/>
      <c r="BM204" s="468"/>
      <c r="BO204" s="252"/>
      <c r="BP204" s="171"/>
      <c r="BQ204" s="171"/>
      <c r="BR204" s="171"/>
      <c r="BS204" s="171"/>
      <c r="BT204" s="171"/>
    </row>
    <row r="205" spans="1:72" ht="15" thickBot="1">
      <c r="B205" s="107"/>
      <c r="C205" s="107" t="s">
        <v>425</v>
      </c>
      <c r="D205" s="52" t="s">
        <v>156</v>
      </c>
      <c r="E205" s="279" t="s">
        <v>663</v>
      </c>
      <c r="F205" s="280" t="s">
        <v>664</v>
      </c>
      <c r="G205" s="281" t="s">
        <v>665</v>
      </c>
      <c r="H205" s="282" t="s">
        <v>666</v>
      </c>
      <c r="I205" s="283" t="s">
        <v>667</v>
      </c>
      <c r="J205" s="284" t="s">
        <v>668</v>
      </c>
      <c r="K205" s="285" t="s">
        <v>669</v>
      </c>
      <c r="L205" s="286" t="s">
        <v>670</v>
      </c>
      <c r="M205" s="287" t="s">
        <v>671</v>
      </c>
      <c r="N205" s="288" t="s">
        <v>672</v>
      </c>
      <c r="O205" s="279" t="s">
        <v>663</v>
      </c>
      <c r="P205" s="280" t="s">
        <v>664</v>
      </c>
      <c r="Q205" s="281" t="s">
        <v>665</v>
      </c>
      <c r="R205" s="282" t="s">
        <v>666</v>
      </c>
      <c r="S205" s="283" t="s">
        <v>667</v>
      </c>
      <c r="T205" s="284" t="s">
        <v>668</v>
      </c>
      <c r="U205" s="285" t="s">
        <v>669</v>
      </c>
      <c r="V205" s="286" t="s">
        <v>670</v>
      </c>
      <c r="W205" s="287" t="s">
        <v>671</v>
      </c>
      <c r="X205" s="288" t="s">
        <v>672</v>
      </c>
      <c r="Y205" s="279" t="s">
        <v>663</v>
      </c>
      <c r="Z205" s="280" t="s">
        <v>664</v>
      </c>
      <c r="AA205" s="281" t="s">
        <v>665</v>
      </c>
      <c r="AB205" s="282" t="s">
        <v>666</v>
      </c>
      <c r="AC205" s="283" t="s">
        <v>667</v>
      </c>
      <c r="AD205" s="284" t="s">
        <v>668</v>
      </c>
      <c r="AE205" s="285" t="s">
        <v>669</v>
      </c>
      <c r="AF205" s="286" t="s">
        <v>670</v>
      </c>
      <c r="AG205" s="287" t="s">
        <v>671</v>
      </c>
      <c r="AH205" s="288" t="s">
        <v>672</v>
      </c>
      <c r="AJ205" s="279" t="s">
        <v>663</v>
      </c>
      <c r="AK205" s="280" t="s">
        <v>664</v>
      </c>
      <c r="AL205" s="281" t="s">
        <v>665</v>
      </c>
      <c r="AM205" s="282" t="s">
        <v>666</v>
      </c>
      <c r="AN205" s="283" t="s">
        <v>667</v>
      </c>
      <c r="AO205" s="284" t="s">
        <v>668</v>
      </c>
      <c r="AP205" s="285" t="s">
        <v>669</v>
      </c>
      <c r="AQ205" s="286" t="s">
        <v>670</v>
      </c>
      <c r="AR205" s="287" t="s">
        <v>671</v>
      </c>
      <c r="AS205" s="288" t="s">
        <v>672</v>
      </c>
      <c r="AT205" s="279" t="s">
        <v>663</v>
      </c>
      <c r="AU205" s="280" t="s">
        <v>664</v>
      </c>
      <c r="AV205" s="281" t="s">
        <v>665</v>
      </c>
      <c r="AW205" s="282" t="s">
        <v>666</v>
      </c>
      <c r="AX205" s="283" t="s">
        <v>667</v>
      </c>
      <c r="AY205" s="284" t="s">
        <v>668</v>
      </c>
      <c r="AZ205" s="285" t="s">
        <v>669</v>
      </c>
      <c r="BA205" s="286" t="s">
        <v>670</v>
      </c>
      <c r="BB205" s="287" t="s">
        <v>671</v>
      </c>
      <c r="BC205" s="288" t="s">
        <v>672</v>
      </c>
      <c r="BD205" s="279" t="s">
        <v>663</v>
      </c>
      <c r="BE205" s="280" t="s">
        <v>664</v>
      </c>
      <c r="BF205" s="281" t="s">
        <v>665</v>
      </c>
      <c r="BG205" s="282" t="s">
        <v>666</v>
      </c>
      <c r="BH205" s="283" t="s">
        <v>667</v>
      </c>
      <c r="BI205" s="284" t="s">
        <v>668</v>
      </c>
      <c r="BJ205" s="285" t="s">
        <v>669</v>
      </c>
      <c r="BK205" s="286" t="s">
        <v>670</v>
      </c>
      <c r="BL205" s="287" t="s">
        <v>671</v>
      </c>
      <c r="BM205" s="288" t="s">
        <v>672</v>
      </c>
      <c r="BO205" s="28" t="s">
        <v>230</v>
      </c>
      <c r="BP205" s="28" t="s">
        <v>230</v>
      </c>
      <c r="BQ205" s="28" t="s">
        <v>230</v>
      </c>
      <c r="BR205" s="28" t="s">
        <v>230</v>
      </c>
      <c r="BS205" s="28" t="s">
        <v>230</v>
      </c>
      <c r="BT205" s="28" t="s">
        <v>230</v>
      </c>
    </row>
    <row r="206" spans="1:72">
      <c r="A206" t="s">
        <v>974</v>
      </c>
      <c r="B206" s="108" t="s">
        <v>174</v>
      </c>
      <c r="C206" s="144" t="str">
        <f>IF($D$2="ET",VLOOKUP(B206,'N0.7_Lookup_References'!$E$13:$K$71,2,FALSE),IF('N2.1_Network_Risk_Summary'!$C$2="GD",VLOOKUP(B206,'N0.7_Lookup_References'!$E$13:$K$73,4,FALSE),IF($D$2="GT",VLOOKUP(B206,'N0.7_Lookup_References'!$E$13:$K$71,6,FALSE),"")))</f>
        <v>LTS Pipelines</v>
      </c>
      <c r="D206" s="53" t="s">
        <v>441</v>
      </c>
      <c r="E206" s="289">
        <v>0.43222094803337002</v>
      </c>
      <c r="F206" s="247">
        <v>0.61946134581208601</v>
      </c>
      <c r="G206" s="247">
        <v>9.1666002168170099E-2</v>
      </c>
      <c r="H206" s="247">
        <v>0.11878065369236408</v>
      </c>
      <c r="I206" s="247">
        <v>5.5241195544800004E-2</v>
      </c>
      <c r="J206" s="247">
        <v>3.4420893654200008E-2</v>
      </c>
      <c r="K206" s="247">
        <v>4.5387204489574992E-2</v>
      </c>
      <c r="L206" s="247">
        <v>0</v>
      </c>
      <c r="M206" s="247">
        <v>0</v>
      </c>
      <c r="N206" s="290">
        <v>1.924399106E-4</v>
      </c>
      <c r="O206" s="289">
        <v>0.40780296032057406</v>
      </c>
      <c r="P206" s="247">
        <v>0.62744004687517507</v>
      </c>
      <c r="Q206" s="247">
        <v>0.11295160166177011</v>
      </c>
      <c r="R206" s="247">
        <v>0.11878065369236408</v>
      </c>
      <c r="S206" s="247">
        <v>5.5241195544800004E-2</v>
      </c>
      <c r="T206" s="247">
        <v>3.4420896054300008E-2</v>
      </c>
      <c r="U206" s="247">
        <v>4.5387204489774992E-2</v>
      </c>
      <c r="V206" s="247">
        <v>0</v>
      </c>
      <c r="W206" s="247">
        <v>0</v>
      </c>
      <c r="X206" s="290">
        <v>1.9243991449999998E-4</v>
      </c>
      <c r="Y206" s="289">
        <v>0.40758903182061207</v>
      </c>
      <c r="Z206" s="247">
        <v>0.62743053625377498</v>
      </c>
      <c r="AA206" s="247">
        <v>0.11294967214865009</v>
      </c>
      <c r="AB206" s="247">
        <v>0.11878065369236408</v>
      </c>
      <c r="AC206" s="247">
        <v>5.5241195544800004E-2</v>
      </c>
      <c r="AD206" s="247">
        <v>3.4420896054300008E-2</v>
      </c>
      <c r="AE206" s="247">
        <v>4.5387204489774992E-2</v>
      </c>
      <c r="AF206" s="247">
        <v>0</v>
      </c>
      <c r="AG206" s="247">
        <v>0</v>
      </c>
      <c r="AH206" s="290">
        <v>1.9243991449999998E-4</v>
      </c>
      <c r="AJ206" s="296">
        <f>IF(IFERROR(E206/'N2.3_RIIO3_Risk_And_Volumes'!E17,0)&lt;0,"Error",IFERROR(E206/'N2.3_RIIO3_Risk_And_Volumes'!E17,0))</f>
        <v>0.15431702572911704</v>
      </c>
      <c r="AK206" s="172">
        <f>IF(IFERROR(F206/'N2.3_RIIO3_Risk_And_Volumes'!F17,0)&lt;0,"Error",IFERROR(F206/'N2.3_RIIO3_Risk_And_Volumes'!F17,0))</f>
        <v>0.19276288756799609</v>
      </c>
      <c r="AL206" s="172">
        <f>IF(IFERROR(G206/'N2.3_RIIO3_Risk_And_Volumes'!G17,0)&lt;0,"Error",IFERROR(G206/'N2.3_RIIO3_Risk_And_Volumes'!G17,0))</f>
        <v>8.6564794887375021E-2</v>
      </c>
      <c r="AM206" s="172">
        <f>IF(IFERROR(H206/'N2.3_RIIO3_Risk_And_Volumes'!H17,0)&lt;0,"Error",IFERROR(H206/'N2.3_RIIO3_Risk_And_Volumes'!H17,0))</f>
        <v>0.12154098505766733</v>
      </c>
      <c r="AN206" s="172">
        <f>IF(IFERROR(I206/'N2.3_RIIO3_Risk_And_Volumes'!I17,0)&lt;0,"Error",IFERROR(I206/'N2.3_RIIO3_Risk_And_Volumes'!I17,0))</f>
        <v>0.10802339290397354</v>
      </c>
      <c r="AO206" s="172">
        <f>IF(IFERROR(J206/'N2.3_RIIO3_Risk_And_Volumes'!J17,0)&lt;0,"Error",IFERROR(J206/'N2.3_RIIO3_Risk_And_Volumes'!J17,0))</f>
        <v>7.5434974237517827E-2</v>
      </c>
      <c r="AP206" s="172">
        <f>IF(IFERROR(K206/'N2.3_RIIO3_Risk_And_Volumes'!K17,0)&lt;0,"Error",IFERROR(K206/'N2.3_RIIO3_Risk_And_Volumes'!K17,0))</f>
        <v>0.2370814750540616</v>
      </c>
      <c r="AQ206" s="172">
        <f>IF(IFERROR(L206/'N2.3_RIIO3_Risk_And_Volumes'!L17,0)&lt;0,"Error",IFERROR(L206/'N2.3_RIIO3_Risk_And_Volumes'!L17,0))</f>
        <v>0</v>
      </c>
      <c r="AR206" s="172">
        <f>IF(IFERROR(M206/'N2.3_RIIO3_Risk_And_Volumes'!M17,0)&lt;0,"Error",IFERROR(M206/'N2.3_RIIO3_Risk_And_Volumes'!M17,0))</f>
        <v>0</v>
      </c>
      <c r="AS206" s="297">
        <f>IF(IFERROR(N206/'N2.3_RIIO3_Risk_And_Volumes'!N17,0)&lt;0,"Error",IFERROR(N206/'N2.3_RIIO3_Risk_And_Volumes'!N17,0))</f>
        <v>0.14818857078631176</v>
      </c>
      <c r="AT206" s="296">
        <f>IF(IFERROR('N2.4_RIIO3_Risk_Comp'!O206/'N2.3_RIIO3_Risk_And_Volumes'!O17,0)&lt;0,"Error",IFERROR('N2.4_RIIO3_Risk_Comp'!O206/'N2.3_RIIO3_Risk_And_Volumes'!O17,0))</f>
        <v>0.14519375533450812</v>
      </c>
      <c r="AU206" s="172">
        <f>IF(IFERROR('N2.4_RIIO3_Risk_Comp'!P206/'N2.3_RIIO3_Risk_And_Volumes'!P17,0)&lt;0,"Error",IFERROR('N2.4_RIIO3_Risk_Comp'!P206/'N2.3_RIIO3_Risk_And_Volumes'!P17,0))</f>
        <v>0.18801556115700624</v>
      </c>
      <c r="AV206" s="172">
        <f>IF(IFERROR('N2.4_RIIO3_Risk_Comp'!Q206/'N2.3_RIIO3_Risk_And_Volumes'!Q17,0)&lt;0,"Error",IFERROR('N2.4_RIIO3_Risk_Comp'!Q206/'N2.3_RIIO3_Risk_And_Volumes'!Q17,0))</f>
        <v>0.105346617884679</v>
      </c>
      <c r="AW206" s="172">
        <f>IF(IFERROR('N2.4_RIIO3_Risk_Comp'!R206/'N2.3_RIIO3_Risk_And_Volumes'!R17,0)&lt;0,"Error",IFERROR('N2.4_RIIO3_Risk_Comp'!R206/'N2.3_RIIO3_Risk_And_Volumes'!R17,0))</f>
        <v>0.12093668303133723</v>
      </c>
      <c r="AX206" s="172">
        <f>IF(IFERROR('N2.4_RIIO3_Risk_Comp'!S206/'N2.3_RIIO3_Risk_And_Volumes'!S17,0)&lt;0,"Error",IFERROR('N2.4_RIIO3_Risk_Comp'!S206/'N2.3_RIIO3_Risk_And_Volumes'!S17,0))</f>
        <v>0.10730760469420444</v>
      </c>
      <c r="AY206" s="172">
        <f>IF(IFERROR('N2.4_RIIO3_Risk_Comp'!T206/'N2.3_RIIO3_Risk_And_Volumes'!T17,0)&lt;0,"Error",IFERROR('N2.4_RIIO3_Risk_Comp'!T206/'N2.3_RIIO3_Risk_And_Volumes'!T17,0))</f>
        <v>7.458263556429183E-2</v>
      </c>
      <c r="AZ206" s="172">
        <f>IF(IFERROR('N2.4_RIIO3_Risk_Comp'!U206/'N2.3_RIIO3_Risk_And_Volumes'!U17,0)&lt;0,"Error",IFERROR('N2.4_RIIO3_Risk_Comp'!U206/'N2.3_RIIO3_Risk_And_Volumes'!U17,0))</f>
        <v>0.23592432085063764</v>
      </c>
      <c r="BA206" s="172">
        <f>IF(IFERROR('N2.4_RIIO3_Risk_Comp'!V206/'N2.3_RIIO3_Risk_And_Volumes'!V17,0)&lt;0,"Error",IFERROR('N2.4_RIIO3_Risk_Comp'!V206/'N2.3_RIIO3_Risk_And_Volumes'!V17,0))</f>
        <v>0</v>
      </c>
      <c r="BB206" s="172">
        <f>IF(IFERROR('N2.4_RIIO3_Risk_Comp'!W206/'N2.3_RIIO3_Risk_And_Volumes'!W17,0)&lt;0,"Error",IFERROR('N2.4_RIIO3_Risk_Comp'!W206/'N2.3_RIIO3_Risk_And_Volumes'!W17,0))</f>
        <v>0</v>
      </c>
      <c r="BC206" s="297">
        <f>IF(IFERROR('N2.4_RIIO3_Risk_Comp'!X206/'N2.3_RIIO3_Risk_And_Volumes'!X17,0)&lt;0,"Error",IFERROR('N2.4_RIIO3_Risk_Comp'!X206/'N2.3_RIIO3_Risk_And_Volumes'!X17,0))</f>
        <v>0.14630068298100476</v>
      </c>
      <c r="BD206" s="296">
        <f>IF(IFERROR('N2.4_RIIO3_Risk_Comp'!Y206/'N2.3_RIIO3_Risk_And_Volumes'!AI17,0)&lt;0,"Error",IFERROR('N2.4_RIIO3_Risk_Comp'!Y206/'N2.3_RIIO3_Risk_And_Volumes'!AI17,0))</f>
        <v>0.1454273340171135</v>
      </c>
      <c r="BE206" s="172">
        <f>IF(IFERROR('N2.4_RIIO3_Risk_Comp'!Z206/'N2.3_RIIO3_Risk_And_Volumes'!AJ17,0)&lt;0,"Error",IFERROR('N2.4_RIIO3_Risk_Comp'!Z206/'N2.3_RIIO3_Risk_And_Volumes'!AJ17,0))</f>
        <v>0.18803891347167101</v>
      </c>
      <c r="BF206" s="172">
        <f>IF(IFERROR('N2.4_RIIO3_Risk_Comp'!AA206/'N2.3_RIIO3_Risk_And_Volumes'!AK17,0)&lt;0,"Error",IFERROR('N2.4_RIIO3_Risk_Comp'!AA206/'N2.3_RIIO3_Risk_And_Volumes'!AK17,0))</f>
        <v>0.10534484074718874</v>
      </c>
      <c r="BG206" s="172">
        <f>IF(IFERROR('N2.4_RIIO3_Risk_Comp'!AB206/'N2.3_RIIO3_Risk_And_Volumes'!AL17,0)&lt;0,"Error",IFERROR('N2.4_RIIO3_Risk_Comp'!AB206/'N2.3_RIIO3_Risk_And_Volumes'!AL17,0))</f>
        <v>0.12093668303133723</v>
      </c>
      <c r="BH206" s="172">
        <f>IF(IFERROR('N2.4_RIIO3_Risk_Comp'!AC206/'N2.3_RIIO3_Risk_And_Volumes'!AM17,0)&lt;0,"Error",IFERROR('N2.4_RIIO3_Risk_Comp'!AC206/'N2.3_RIIO3_Risk_And_Volumes'!AM17,0))</f>
        <v>0.10730760498657375</v>
      </c>
      <c r="BI206" s="172">
        <f>IF(IFERROR('N2.4_RIIO3_Risk_Comp'!AD206/'N2.3_RIIO3_Risk_And_Volumes'!AN17,0)&lt;0,"Error",IFERROR('N2.4_RIIO3_Risk_Comp'!AD206/'N2.3_RIIO3_Risk_And_Volumes'!AN17,0))</f>
        <v>7.4582636049105144E-2</v>
      </c>
      <c r="BJ206" s="172">
        <f>IF(IFERROR('N2.4_RIIO3_Risk_Comp'!AE206/'N2.3_RIIO3_Risk_And_Volumes'!AO17,0)&lt;0,"Error",IFERROR('N2.4_RIIO3_Risk_Comp'!AE206/'N2.3_RIIO3_Risk_And_Volumes'!AO17,0))</f>
        <v>0.23592432085063764</v>
      </c>
      <c r="BK206" s="172">
        <f>IF(IFERROR('N2.4_RIIO3_Risk_Comp'!AF206/'N2.3_RIIO3_Risk_And_Volumes'!AP17,0)&lt;0,"Error",IFERROR('N2.4_RIIO3_Risk_Comp'!AF206/'N2.3_RIIO3_Risk_And_Volumes'!AP17,0))</f>
        <v>0</v>
      </c>
      <c r="BL206" s="172">
        <f>IF(IFERROR('N2.4_RIIO3_Risk_Comp'!AG206/'N2.3_RIIO3_Risk_And_Volumes'!AQ17,0)&lt;0,"Error",IFERROR('N2.4_RIIO3_Risk_Comp'!AG206/'N2.3_RIIO3_Risk_And_Volumes'!AQ17,0))</f>
        <v>0</v>
      </c>
      <c r="BM206" s="297">
        <f>IF(IFERROR('N2.4_RIIO3_Risk_Comp'!AH206/'N2.3_RIIO3_Risk_And_Volumes'!AR17,0)&lt;0,"Error",IFERROR('N2.4_RIIO3_Risk_Comp'!AH206/'N2.3_RIIO3_Risk_And_Volumes'!AR17,0))</f>
        <v>0.14630068298100476</v>
      </c>
      <c r="BO206" s="63">
        <f t="shared" ref="BO206:BO237" si="30">SUM(E206:N206)</f>
        <v>1.3973706833051651</v>
      </c>
      <c r="BP206" s="63">
        <f t="shared" ref="BP206:BP237" si="31">SUM(O206:X206)</f>
        <v>1.4022169985532584</v>
      </c>
      <c r="BQ206" s="63">
        <f t="shared" ref="BQ206:BQ237" si="32">SUM(Y206:AH206)</f>
        <v>1.401991629918776</v>
      </c>
      <c r="BR206" s="63">
        <f>IF(IFERROR(BO206/'N2.3_RIIO3_Risk_And_Volumes'!BN17,0)&lt;0,"Error",IFERROR(BO206/'N2.3_RIIO3_Risk_And_Volumes'!BN17,0))</f>
        <v>0.15170516603084522</v>
      </c>
      <c r="BS206" s="63">
        <f>IF(IFERROR('N2.4_RIIO3_Risk_Comp'!BP206/'N2.3_RIIO3_Risk_And_Volumes'!BP17,0)&lt;0,"Error",IFERROR('N2.4_RIIO3_Risk_Comp'!BP206/'N2.3_RIIO3_Risk_And_Volumes'!BP17,0))</f>
        <v>0.1496461685683578</v>
      </c>
      <c r="BT206" s="63">
        <f>IF(IFERROR('N2.4_RIIO3_Risk_Comp'!BQ206/'N2.3_RIIO3_Risk_And_Volumes'!BR17,0)&lt;0,"Error",IFERROR('N2.4_RIIO3_Risk_Comp'!BQ206/'N2.3_RIIO3_Risk_And_Volumes'!BR17,0))</f>
        <v>0.14972513983754307</v>
      </c>
    </row>
    <row r="207" spans="1:72">
      <c r="A207" t="s">
        <v>974</v>
      </c>
      <c r="B207" s="108" t="s">
        <v>188</v>
      </c>
      <c r="C207" s="144" t="str">
        <f>IF($D$2="ET",VLOOKUP(B207,'N0.7_Lookup_References'!$E$13:$K$71,2,FALSE),IF('N2.1_Network_Risk_Summary'!$C$2="GD",VLOOKUP(B207,'N0.7_Lookup_References'!$E$13:$K$73,4,FALSE),IF($D$2="GT",VLOOKUP(B207,'N0.7_Lookup_References'!$E$13:$K$71,6,FALSE),"")))</f>
        <v>Mains</v>
      </c>
      <c r="D207" s="53" t="s">
        <v>441</v>
      </c>
      <c r="E207" s="291">
        <v>1.7447574062916305</v>
      </c>
      <c r="F207" s="242">
        <v>0</v>
      </c>
      <c r="G207" s="242">
        <v>2.5604504075272225</v>
      </c>
      <c r="H207" s="242">
        <v>1.2785370782068997</v>
      </c>
      <c r="I207" s="242">
        <v>4.9240524228863336</v>
      </c>
      <c r="J207" s="242">
        <v>4.4490072799524176</v>
      </c>
      <c r="K207" s="242">
        <v>0</v>
      </c>
      <c r="L207" s="242">
        <v>4.4345351833069424</v>
      </c>
      <c r="M207" s="242">
        <v>2.2000896906416822</v>
      </c>
      <c r="N207" s="292">
        <v>5.4642956966652232</v>
      </c>
      <c r="O207" s="291">
        <v>1.8235544705647211</v>
      </c>
      <c r="P207" s="242">
        <v>0</v>
      </c>
      <c r="Q207" s="242">
        <v>2.99699901067296</v>
      </c>
      <c r="R207" s="242">
        <v>1.1273041509984563</v>
      </c>
      <c r="S207" s="242">
        <v>0.36579907359661168</v>
      </c>
      <c r="T207" s="242">
        <v>6.8308844325612528</v>
      </c>
      <c r="U207" s="242">
        <v>0</v>
      </c>
      <c r="V207" s="242">
        <v>4.4423721409295505</v>
      </c>
      <c r="W207" s="242">
        <v>0</v>
      </c>
      <c r="X207" s="292">
        <v>14.429646878956872</v>
      </c>
      <c r="Y207" s="291">
        <v>-2.2730506833959203</v>
      </c>
      <c r="Z207" s="242">
        <v>0</v>
      </c>
      <c r="AA207" s="242">
        <v>1.2456955318010556</v>
      </c>
      <c r="AB207" s="242">
        <v>1.0274885838852517</v>
      </c>
      <c r="AC207" s="242">
        <v>0.31610092418340074</v>
      </c>
      <c r="AD207" s="242">
        <v>3.2804231476139623</v>
      </c>
      <c r="AE207" s="242">
        <v>0</v>
      </c>
      <c r="AF207" s="242">
        <v>3.6571665692088193</v>
      </c>
      <c r="AG207" s="242">
        <v>0</v>
      </c>
      <c r="AH207" s="292">
        <v>10.272386351412221</v>
      </c>
      <c r="AJ207" s="296">
        <f>IF(IFERROR(E207/'N2.3_RIIO3_Risk_And_Volumes'!E18,0)&lt;0,"Error",IFERROR(E207/'N2.3_RIIO3_Risk_And_Volumes'!E18,0))</f>
        <v>0.10315456274783003</v>
      </c>
      <c r="AK207" s="172">
        <f>IF(IFERROR(F207/'N2.3_RIIO3_Risk_And_Volumes'!F18,0)&lt;0,"Error",IFERROR(F207/'N2.3_RIIO3_Risk_And_Volumes'!F18,0))</f>
        <v>0</v>
      </c>
      <c r="AL207" s="172">
        <f>IF(IFERROR(G207/'N2.3_RIIO3_Risk_And_Volumes'!G18,0)&lt;0,"Error",IFERROR(G207/'N2.3_RIIO3_Risk_And_Volumes'!G18,0))</f>
        <v>0.22928938027500162</v>
      </c>
      <c r="AM207" s="172">
        <f>IF(IFERROR(H207/'N2.3_RIIO3_Risk_And_Volumes'!H18,0)&lt;0,"Error",IFERROR(H207/'N2.3_RIIO3_Risk_And_Volumes'!H18,0))</f>
        <v>0.31988255224749251</v>
      </c>
      <c r="AN207" s="172">
        <f>IF(IFERROR(I207/'N2.3_RIIO3_Risk_And_Volumes'!I18,0)&lt;0,"Error",IFERROR(I207/'N2.3_RIIO3_Risk_And_Volumes'!I18,0))</f>
        <v>0.14542429523597925</v>
      </c>
      <c r="AO207" s="172">
        <f>IF(IFERROR(J207/'N2.3_RIIO3_Risk_And_Volumes'!J18,0)&lt;0,"Error",IFERROR(J207/'N2.3_RIIO3_Risk_And_Volumes'!J18,0))</f>
        <v>0.16375044608914882</v>
      </c>
      <c r="AP207" s="172">
        <f>IF(IFERROR(K207/'N2.3_RIIO3_Risk_And_Volumes'!K18,0)&lt;0,"Error",IFERROR(K207/'N2.3_RIIO3_Risk_And_Volumes'!K18,0))</f>
        <v>0</v>
      </c>
      <c r="AQ207" s="172">
        <f>IF(IFERROR(L207/'N2.3_RIIO3_Risk_And_Volumes'!L18,0)&lt;0,"Error",IFERROR(L207/'N2.3_RIIO3_Risk_And_Volumes'!L18,0))</f>
        <v>0.19577539250491235</v>
      </c>
      <c r="AR207" s="172">
        <f>IF(IFERROR(M207/'N2.3_RIIO3_Risk_And_Volumes'!M18,0)&lt;0,"Error",IFERROR(M207/'N2.3_RIIO3_Risk_And_Volumes'!M18,0))</f>
        <v>0.16970627494516688</v>
      </c>
      <c r="AS207" s="297">
        <f>IF(IFERROR(N207/'N2.3_RIIO3_Risk_And_Volumes'!N18,0)&lt;0,"Error",IFERROR(N207/'N2.3_RIIO3_Risk_And_Volumes'!N18,0))</f>
        <v>0.1910272225364115</v>
      </c>
      <c r="AT207" s="296">
        <f>IF(IFERROR('N2.4_RIIO3_Risk_Comp'!O207/'N2.3_RIIO3_Risk_And_Volumes'!O18,0)&lt;0,"Error",IFERROR('N2.4_RIIO3_Risk_Comp'!O207/'N2.3_RIIO3_Risk_And_Volumes'!O18,0))</f>
        <v>0.10695695037158569</v>
      </c>
      <c r="AU207" s="172">
        <f>IF(IFERROR('N2.4_RIIO3_Risk_Comp'!P207/'N2.3_RIIO3_Risk_And_Volumes'!P18,0)&lt;0,"Error",IFERROR('N2.4_RIIO3_Risk_Comp'!P207/'N2.3_RIIO3_Risk_And_Volumes'!P18,0))</f>
        <v>0</v>
      </c>
      <c r="AV207" s="172">
        <f>IF(IFERROR('N2.4_RIIO3_Risk_Comp'!Q207/'N2.3_RIIO3_Risk_And_Volumes'!Q18,0)&lt;0,"Error",IFERROR('N2.4_RIIO3_Risk_Comp'!Q207/'N2.3_RIIO3_Risk_And_Volumes'!Q18,0))</f>
        <v>0.25429984247796872</v>
      </c>
      <c r="AW207" s="172">
        <f>IF(IFERROR('N2.4_RIIO3_Risk_Comp'!R207/'N2.3_RIIO3_Risk_And_Volumes'!R18,0)&lt;0,"Error",IFERROR('N2.4_RIIO3_Risk_Comp'!R207/'N2.3_RIIO3_Risk_And_Volumes'!R18,0))</f>
        <v>0.39654185275957365</v>
      </c>
      <c r="AX207" s="172">
        <f>IF(IFERROR('N2.4_RIIO3_Risk_Comp'!S207/'N2.3_RIIO3_Risk_And_Volumes'!S18,0)&lt;0,"Error",IFERROR('N2.4_RIIO3_Risk_Comp'!S207/'N2.3_RIIO3_Risk_And_Volumes'!S18,0))</f>
        <v>0.25356854434730874</v>
      </c>
      <c r="AY207" s="172">
        <f>IF(IFERROR('N2.4_RIIO3_Risk_Comp'!T207/'N2.3_RIIO3_Risk_And_Volumes'!T18,0)&lt;0,"Error",IFERROR('N2.4_RIIO3_Risk_Comp'!T207/'N2.3_RIIO3_Risk_And_Volumes'!T18,0))</f>
        <v>0.14899232278535798</v>
      </c>
      <c r="AZ207" s="172">
        <f>IF(IFERROR('N2.4_RIIO3_Risk_Comp'!U207/'N2.3_RIIO3_Risk_And_Volumes'!U18,0)&lt;0,"Error",IFERROR('N2.4_RIIO3_Risk_Comp'!U207/'N2.3_RIIO3_Risk_And_Volumes'!U18,0))</f>
        <v>0</v>
      </c>
      <c r="BA207" s="172">
        <f>IF(IFERROR('N2.4_RIIO3_Risk_Comp'!V207/'N2.3_RIIO3_Risk_And_Volumes'!V18,0)&lt;0,"Error",IFERROR('N2.4_RIIO3_Risk_Comp'!V207/'N2.3_RIIO3_Risk_And_Volumes'!V18,0))</f>
        <v>0.24821113117108431</v>
      </c>
      <c r="BB207" s="172">
        <f>IF(IFERROR('N2.4_RIIO3_Risk_Comp'!W207/'N2.3_RIIO3_Risk_And_Volumes'!W18,0)&lt;0,"Error",IFERROR('N2.4_RIIO3_Risk_Comp'!W207/'N2.3_RIIO3_Risk_And_Volumes'!W18,0))</f>
        <v>0</v>
      </c>
      <c r="BC207" s="297">
        <f>IF(IFERROR('N2.4_RIIO3_Risk_Comp'!X207/'N2.3_RIIO3_Risk_And_Volumes'!X18,0)&lt;0,"Error",IFERROR('N2.4_RIIO3_Risk_Comp'!X207/'N2.3_RIIO3_Risk_And_Volumes'!X18,0))</f>
        <v>0.2141786926506874</v>
      </c>
      <c r="BD207" s="296" t="str">
        <f>IF(IFERROR('N2.4_RIIO3_Risk_Comp'!Y207/'N2.3_RIIO3_Risk_And_Volumes'!AI18,0)&lt;0,"Error",IFERROR('N2.4_RIIO3_Risk_Comp'!Y207/'N2.3_RIIO3_Risk_And_Volumes'!AI18,0))</f>
        <v>Error</v>
      </c>
      <c r="BE207" s="172">
        <f>IF(IFERROR('N2.4_RIIO3_Risk_Comp'!Z207/'N2.3_RIIO3_Risk_And_Volumes'!AJ18,0)&lt;0,"Error",IFERROR('N2.4_RIIO3_Risk_Comp'!Z207/'N2.3_RIIO3_Risk_And_Volumes'!AJ18,0))</f>
        <v>0</v>
      </c>
      <c r="BF207" s="172">
        <f>IF(IFERROR('N2.4_RIIO3_Risk_Comp'!AA207/'N2.3_RIIO3_Risk_And_Volumes'!AK18,0)&lt;0,"Error",IFERROR('N2.4_RIIO3_Risk_Comp'!AA207/'N2.3_RIIO3_Risk_And_Volumes'!AK18,0))</f>
        <v>0.26047468170444743</v>
      </c>
      <c r="BG207" s="172">
        <f>IF(IFERROR('N2.4_RIIO3_Risk_Comp'!AB207/'N2.3_RIIO3_Risk_And_Volumes'!AL18,0)&lt;0,"Error",IFERROR('N2.4_RIIO3_Risk_Comp'!AB207/'N2.3_RIIO3_Risk_And_Volumes'!AL18,0))</f>
        <v>0.39660789598614321</v>
      </c>
      <c r="BH207" s="172">
        <f>IF(IFERROR('N2.4_RIIO3_Risk_Comp'!AC207/'N2.3_RIIO3_Risk_And_Volumes'!AM18,0)&lt;0,"Error",IFERROR('N2.4_RIIO3_Risk_Comp'!AC207/'N2.3_RIIO3_Risk_And_Volumes'!AM18,0))</f>
        <v>0.25480095958412335</v>
      </c>
      <c r="BI207" s="172">
        <f>IF(IFERROR('N2.4_RIIO3_Risk_Comp'!AD207/'N2.3_RIIO3_Risk_And_Volumes'!AN18,0)&lt;0,"Error",IFERROR('N2.4_RIIO3_Risk_Comp'!AD207/'N2.3_RIIO3_Risk_And_Volumes'!AN18,0))</f>
        <v>0.11870470137841914</v>
      </c>
      <c r="BJ207" s="172">
        <f>IF(IFERROR('N2.4_RIIO3_Risk_Comp'!AE207/'N2.3_RIIO3_Risk_And_Volumes'!AO18,0)&lt;0,"Error",IFERROR('N2.4_RIIO3_Risk_Comp'!AE207/'N2.3_RIIO3_Risk_And_Volumes'!AO18,0))</f>
        <v>0</v>
      </c>
      <c r="BK207" s="172">
        <f>IF(IFERROR('N2.4_RIIO3_Risk_Comp'!AF207/'N2.3_RIIO3_Risk_And_Volumes'!AP18,0)&lt;0,"Error",IFERROR('N2.4_RIIO3_Risk_Comp'!AF207/'N2.3_RIIO3_Risk_And_Volumes'!AP18,0))</f>
        <v>0.27755596969061003</v>
      </c>
      <c r="BL207" s="172">
        <f>IF(IFERROR('N2.4_RIIO3_Risk_Comp'!AG207/'N2.3_RIIO3_Risk_And_Volumes'!AQ18,0)&lt;0,"Error",IFERROR('N2.4_RIIO3_Risk_Comp'!AG207/'N2.3_RIIO3_Risk_And_Volumes'!AQ18,0))</f>
        <v>0</v>
      </c>
      <c r="BM207" s="297">
        <f>IF(IFERROR('N2.4_RIIO3_Risk_Comp'!AH207/'N2.3_RIIO3_Risk_And_Volumes'!AR18,0)&lt;0,"Error",IFERROR('N2.4_RIIO3_Risk_Comp'!AH207/'N2.3_RIIO3_Risk_And_Volumes'!AR18,0))</f>
        <v>0.21187294873274895</v>
      </c>
      <c r="BO207" s="63">
        <f t="shared" si="30"/>
        <v>27.05572516547835</v>
      </c>
      <c r="BP207" s="63">
        <f t="shared" si="31"/>
        <v>32.01656015828042</v>
      </c>
      <c r="BQ207" s="63">
        <f t="shared" si="32"/>
        <v>17.52621042470879</v>
      </c>
      <c r="BR207" s="63">
        <f>IF(IFERROR(BO207/'N2.3_RIIO3_Risk_And_Volumes'!BN18,0)&lt;0,"Error",IFERROR(BO207/'N2.3_RIIO3_Risk_And_Volumes'!BN18,0))</f>
        <v>0.17197107993487765</v>
      </c>
      <c r="BS207" s="63">
        <f>IF(IFERROR('N2.4_RIIO3_Risk_Comp'!BP207/'N2.3_RIIO3_Risk_And_Volumes'!BP18,0)&lt;0,"Error",IFERROR('N2.4_RIIO3_Risk_Comp'!BP207/'N2.3_RIIO3_Risk_And_Volumes'!BP18,0))</f>
        <v>0.19494128349733433</v>
      </c>
      <c r="BT207" s="63">
        <f>IF(IFERROR('N2.4_RIIO3_Risk_Comp'!BQ207/'N2.3_RIIO3_Risk_And_Volumes'!BR18,0)&lt;0,"Error",IFERROR('N2.4_RIIO3_Risk_Comp'!BQ207/'N2.3_RIIO3_Risk_And_Volumes'!BR18,0))</f>
        <v>0.13582350713957966</v>
      </c>
    </row>
    <row r="208" spans="1:72">
      <c r="A208" t="s">
        <v>974</v>
      </c>
      <c r="B208" s="108" t="s">
        <v>200</v>
      </c>
      <c r="C208" s="144" t="str">
        <f>IF($D$2="ET",VLOOKUP(B208,'N0.7_Lookup_References'!$E$13:$K$71,2,FALSE),IF('N2.1_Network_Risk_Summary'!$C$2="GD",VLOOKUP(B208,'N0.7_Lookup_References'!$E$13:$K$73,4,FALSE),IF($D$2="GT",VLOOKUP(B208,'N0.7_Lookup_References'!$E$13:$K$71,6,FALSE),"")))</f>
        <v>Services</v>
      </c>
      <c r="D208" s="53" t="s">
        <v>441</v>
      </c>
      <c r="E208" s="289">
        <v>10.485861271107066</v>
      </c>
      <c r="F208" s="247">
        <v>0</v>
      </c>
      <c r="G208" s="247">
        <v>0</v>
      </c>
      <c r="H208" s="247">
        <v>0</v>
      </c>
      <c r="I208" s="247">
        <v>0</v>
      </c>
      <c r="J208" s="247">
        <v>0</v>
      </c>
      <c r="K208" s="247">
        <v>0</v>
      </c>
      <c r="L208" s="247">
        <v>0</v>
      </c>
      <c r="M208" s="247">
        <v>17.752800734362317</v>
      </c>
      <c r="N208" s="290">
        <v>1.1344208271102239</v>
      </c>
      <c r="O208" s="289">
        <v>10.677794177923966</v>
      </c>
      <c r="P208" s="247">
        <v>0</v>
      </c>
      <c r="Q208" s="247">
        <v>0</v>
      </c>
      <c r="R208" s="247">
        <v>0</v>
      </c>
      <c r="S208" s="247">
        <v>0</v>
      </c>
      <c r="T208" s="247">
        <v>0</v>
      </c>
      <c r="U208" s="247">
        <v>0</v>
      </c>
      <c r="V208" s="247">
        <v>0</v>
      </c>
      <c r="W208" s="247">
        <v>0</v>
      </c>
      <c r="X208" s="290">
        <v>24.176177371488762</v>
      </c>
      <c r="Y208" s="289">
        <v>17.567011529034694</v>
      </c>
      <c r="Z208" s="247">
        <v>0</v>
      </c>
      <c r="AA208" s="247">
        <v>0</v>
      </c>
      <c r="AB208" s="247">
        <v>0</v>
      </c>
      <c r="AC208" s="247">
        <v>0</v>
      </c>
      <c r="AD208" s="247">
        <v>0</v>
      </c>
      <c r="AE208" s="247">
        <v>0</v>
      </c>
      <c r="AF208" s="247">
        <v>0</v>
      </c>
      <c r="AG208" s="247">
        <v>0</v>
      </c>
      <c r="AH208" s="290">
        <v>14.04080708753933</v>
      </c>
      <c r="AJ208" s="296">
        <f>IF(IFERROR(E208/'N2.3_RIIO3_Risk_And_Volumes'!E19,0)&lt;0,"Error",IFERROR(E208/'N2.3_RIIO3_Risk_And_Volumes'!E19,0))</f>
        <v>0.73909907083130855</v>
      </c>
      <c r="AK208" s="172">
        <f>IF(IFERROR(F208/'N2.3_RIIO3_Risk_And_Volumes'!F19,0)&lt;0,"Error",IFERROR(F208/'N2.3_RIIO3_Risk_And_Volumes'!F19,0))</f>
        <v>0</v>
      </c>
      <c r="AL208" s="172">
        <f>IF(IFERROR(G208/'N2.3_RIIO3_Risk_And_Volumes'!G19,0)&lt;0,"Error",IFERROR(G208/'N2.3_RIIO3_Risk_And_Volumes'!G19,0))</f>
        <v>0</v>
      </c>
      <c r="AM208" s="172">
        <f>IF(IFERROR(H208/'N2.3_RIIO3_Risk_And_Volumes'!H19,0)&lt;0,"Error",IFERROR(H208/'N2.3_RIIO3_Risk_And_Volumes'!H19,0))</f>
        <v>0</v>
      </c>
      <c r="AN208" s="172">
        <f>IF(IFERROR(I208/'N2.3_RIIO3_Risk_And_Volumes'!I19,0)&lt;0,"Error",IFERROR(I208/'N2.3_RIIO3_Risk_And_Volumes'!I19,0))</f>
        <v>0</v>
      </c>
      <c r="AO208" s="172">
        <f>IF(IFERROR(J208/'N2.3_RIIO3_Risk_And_Volumes'!J19,0)&lt;0,"Error",IFERROR(J208/'N2.3_RIIO3_Risk_And_Volumes'!J19,0))</f>
        <v>0</v>
      </c>
      <c r="AP208" s="172">
        <f>IF(IFERROR(K208/'N2.3_RIIO3_Risk_And_Volumes'!K19,0)&lt;0,"Error",IFERROR(K208/'N2.3_RIIO3_Risk_And_Volumes'!K19,0))</f>
        <v>0</v>
      </c>
      <c r="AQ208" s="172">
        <f>IF(IFERROR(L208/'N2.3_RIIO3_Risk_And_Volumes'!L19,0)&lt;0,"Error",IFERROR(L208/'N2.3_RIIO3_Risk_And_Volumes'!L19,0))</f>
        <v>0</v>
      </c>
      <c r="AR208" s="172">
        <f>IF(IFERROR(M208/'N2.3_RIIO3_Risk_And_Volumes'!M19,0)&lt;0,"Error",IFERROR(M208/'N2.3_RIIO3_Risk_And_Volumes'!M19,0))</f>
        <v>0.39547963028336691</v>
      </c>
      <c r="AS208" s="297">
        <f>IF(IFERROR(N208/'N2.3_RIIO3_Risk_And_Volumes'!N19,0)&lt;0,"Error",IFERROR(N208/'N2.3_RIIO3_Risk_And_Volumes'!N19,0))</f>
        <v>0.52511854829111548</v>
      </c>
      <c r="AT208" s="296">
        <f>IF(IFERROR('N2.4_RIIO3_Risk_Comp'!O208/'N2.3_RIIO3_Risk_And_Volumes'!O19,0)&lt;0,"Error",IFERROR('N2.4_RIIO3_Risk_Comp'!O208/'N2.3_RIIO3_Risk_And_Volumes'!O19,0))</f>
        <v>0.73201791198428745</v>
      </c>
      <c r="AU208" s="172">
        <f>IF(IFERROR('N2.4_RIIO3_Risk_Comp'!P208/'N2.3_RIIO3_Risk_And_Volumes'!P19,0)&lt;0,"Error",IFERROR('N2.4_RIIO3_Risk_Comp'!P208/'N2.3_RIIO3_Risk_And_Volumes'!P19,0))</f>
        <v>0</v>
      </c>
      <c r="AV208" s="172">
        <f>IF(IFERROR('N2.4_RIIO3_Risk_Comp'!Q208/'N2.3_RIIO3_Risk_And_Volumes'!Q19,0)&lt;0,"Error",IFERROR('N2.4_RIIO3_Risk_Comp'!Q208/'N2.3_RIIO3_Risk_And_Volumes'!Q19,0))</f>
        <v>0</v>
      </c>
      <c r="AW208" s="172">
        <f>IF(IFERROR('N2.4_RIIO3_Risk_Comp'!R208/'N2.3_RIIO3_Risk_And_Volumes'!R19,0)&lt;0,"Error",IFERROR('N2.4_RIIO3_Risk_Comp'!R208/'N2.3_RIIO3_Risk_And_Volumes'!R19,0))</f>
        <v>0</v>
      </c>
      <c r="AX208" s="172">
        <f>IF(IFERROR('N2.4_RIIO3_Risk_Comp'!S208/'N2.3_RIIO3_Risk_And_Volumes'!S19,0)&lt;0,"Error",IFERROR('N2.4_RIIO3_Risk_Comp'!S208/'N2.3_RIIO3_Risk_And_Volumes'!S19,0))</f>
        <v>0</v>
      </c>
      <c r="AY208" s="172">
        <f>IF(IFERROR('N2.4_RIIO3_Risk_Comp'!T208/'N2.3_RIIO3_Risk_And_Volumes'!T19,0)&lt;0,"Error",IFERROR('N2.4_RIIO3_Risk_Comp'!T208/'N2.3_RIIO3_Risk_And_Volumes'!T19,0))</f>
        <v>0</v>
      </c>
      <c r="AZ208" s="172">
        <f>IF(IFERROR('N2.4_RIIO3_Risk_Comp'!U208/'N2.3_RIIO3_Risk_And_Volumes'!U19,0)&lt;0,"Error",IFERROR('N2.4_RIIO3_Risk_Comp'!U208/'N2.3_RIIO3_Risk_And_Volumes'!U19,0))</f>
        <v>0</v>
      </c>
      <c r="BA208" s="172">
        <f>IF(IFERROR('N2.4_RIIO3_Risk_Comp'!V208/'N2.3_RIIO3_Risk_And_Volumes'!V19,0)&lt;0,"Error",IFERROR('N2.4_RIIO3_Risk_Comp'!V208/'N2.3_RIIO3_Risk_And_Volumes'!V19,0))</f>
        <v>0</v>
      </c>
      <c r="BB208" s="172">
        <f>IF(IFERROR('N2.4_RIIO3_Risk_Comp'!W208/'N2.3_RIIO3_Risk_And_Volumes'!W19,0)&lt;0,"Error",IFERROR('N2.4_RIIO3_Risk_Comp'!W208/'N2.3_RIIO3_Risk_And_Volumes'!W19,0))</f>
        <v>0</v>
      </c>
      <c r="BC208" s="297">
        <f>IF(IFERROR('N2.4_RIIO3_Risk_Comp'!X208/'N2.3_RIIO3_Risk_And_Volumes'!X19,0)&lt;0,"Error",IFERROR('N2.4_RIIO3_Risk_Comp'!X208/'N2.3_RIIO3_Risk_And_Volumes'!X19,0))</f>
        <v>0.42080157840441279</v>
      </c>
      <c r="BD208" s="296">
        <f>IF(IFERROR('N2.4_RIIO3_Risk_Comp'!Y208/'N2.3_RIIO3_Risk_And_Volumes'!AI19,0)&lt;0,"Error",IFERROR('N2.4_RIIO3_Risk_Comp'!Y208/'N2.3_RIIO3_Risk_And_Volumes'!AI19,0))</f>
        <v>0.56550483170394594</v>
      </c>
      <c r="BE208" s="172">
        <f>IF(IFERROR('N2.4_RIIO3_Risk_Comp'!Z208/'N2.3_RIIO3_Risk_And_Volumes'!AJ19,0)&lt;0,"Error",IFERROR('N2.4_RIIO3_Risk_Comp'!Z208/'N2.3_RIIO3_Risk_And_Volumes'!AJ19,0))</f>
        <v>0</v>
      </c>
      <c r="BF208" s="172">
        <f>IF(IFERROR('N2.4_RIIO3_Risk_Comp'!AA208/'N2.3_RIIO3_Risk_And_Volumes'!AK19,0)&lt;0,"Error",IFERROR('N2.4_RIIO3_Risk_Comp'!AA208/'N2.3_RIIO3_Risk_And_Volumes'!AK19,0))</f>
        <v>0</v>
      </c>
      <c r="BG208" s="172">
        <f>IF(IFERROR('N2.4_RIIO3_Risk_Comp'!AB208/'N2.3_RIIO3_Risk_And_Volumes'!AL19,0)&lt;0,"Error",IFERROR('N2.4_RIIO3_Risk_Comp'!AB208/'N2.3_RIIO3_Risk_And_Volumes'!AL19,0))</f>
        <v>0</v>
      </c>
      <c r="BH208" s="172">
        <f>IF(IFERROR('N2.4_RIIO3_Risk_Comp'!AC208/'N2.3_RIIO3_Risk_And_Volumes'!AM19,0)&lt;0,"Error",IFERROR('N2.4_RIIO3_Risk_Comp'!AC208/'N2.3_RIIO3_Risk_And_Volumes'!AM19,0))</f>
        <v>0</v>
      </c>
      <c r="BI208" s="172">
        <f>IF(IFERROR('N2.4_RIIO3_Risk_Comp'!AD208/'N2.3_RIIO3_Risk_And_Volumes'!AN19,0)&lt;0,"Error",IFERROR('N2.4_RIIO3_Risk_Comp'!AD208/'N2.3_RIIO3_Risk_And_Volumes'!AN19,0))</f>
        <v>0</v>
      </c>
      <c r="BJ208" s="172">
        <f>IF(IFERROR('N2.4_RIIO3_Risk_Comp'!AE208/'N2.3_RIIO3_Risk_And_Volumes'!AO19,0)&lt;0,"Error",IFERROR('N2.4_RIIO3_Risk_Comp'!AE208/'N2.3_RIIO3_Risk_And_Volumes'!AO19,0))</f>
        <v>0</v>
      </c>
      <c r="BK208" s="172">
        <f>IF(IFERROR('N2.4_RIIO3_Risk_Comp'!AF208/'N2.3_RIIO3_Risk_And_Volumes'!AP19,0)&lt;0,"Error",IFERROR('N2.4_RIIO3_Risk_Comp'!AF208/'N2.3_RIIO3_Risk_And_Volumes'!AP19,0))</f>
        <v>0</v>
      </c>
      <c r="BL208" s="172">
        <f>IF(IFERROR('N2.4_RIIO3_Risk_Comp'!AG208/'N2.3_RIIO3_Risk_And_Volumes'!AQ19,0)&lt;0,"Error",IFERROR('N2.4_RIIO3_Risk_Comp'!AG208/'N2.3_RIIO3_Risk_And_Volumes'!AQ19,0))</f>
        <v>0</v>
      </c>
      <c r="BM208" s="297">
        <f>IF(IFERROR('N2.4_RIIO3_Risk_Comp'!AH208/'N2.3_RIIO3_Risk_And_Volumes'!AR19,0)&lt;0,"Error",IFERROR('N2.4_RIIO3_Risk_Comp'!AH208/'N2.3_RIIO3_Risk_And_Volumes'!AR19,0))</f>
        <v>0.42446335225025111</v>
      </c>
      <c r="BO208" s="63">
        <f t="shared" si="30"/>
        <v>29.373082832579605</v>
      </c>
      <c r="BP208" s="63">
        <f t="shared" si="31"/>
        <v>34.853971549412726</v>
      </c>
      <c r="BQ208" s="63">
        <f t="shared" si="32"/>
        <v>31.607818616574022</v>
      </c>
      <c r="BR208" s="63">
        <f>IF(IFERROR(BO208/'N2.3_RIIO3_Risk_And_Volumes'!BN19,0)&lt;0,"Error",IFERROR(BO208/'N2.3_RIIO3_Risk_And_Volumes'!BN19,0))</f>
        <v>0.47966264272689291</v>
      </c>
      <c r="BS208" s="63">
        <f>IF(IFERROR('N2.4_RIIO3_Risk_Comp'!BP208/'N2.3_RIIO3_Risk_And_Volumes'!BP19,0)&lt;0,"Error",IFERROR('N2.4_RIIO3_Risk_Comp'!BP208/'N2.3_RIIO3_Risk_And_Volumes'!BP19,0))</f>
        <v>0.48381770482579101</v>
      </c>
      <c r="BT208" s="63">
        <f>IF(IFERROR('N2.4_RIIO3_Risk_Comp'!BQ208/'N2.3_RIIO3_Risk_And_Volumes'!BR19,0)&lt;0,"Error",IFERROR('N2.4_RIIO3_Risk_Comp'!BQ208/'N2.3_RIIO3_Risk_And_Volumes'!BR19,0))</f>
        <v>0.49276912074281548</v>
      </c>
    </row>
    <row r="209" spans="1:72">
      <c r="A209" t="s">
        <v>974</v>
      </c>
      <c r="B209" s="108" t="s">
        <v>213</v>
      </c>
      <c r="C209" s="144" t="str">
        <f>IF($D$2="ET",VLOOKUP(B209,'N0.7_Lookup_References'!$E$13:$K$71,2,FALSE),IF('N2.1_Network_Risk_Summary'!$C$2="GD",VLOOKUP(B209,'N0.7_Lookup_References'!$E$13:$K$73,4,FALSE),IF($D$2="GT",VLOOKUP(B209,'N0.7_Lookup_References'!$E$13:$K$71,6,FALSE),"")))</f>
        <v>Risers</v>
      </c>
      <c r="D209" s="53" t="s">
        <v>441</v>
      </c>
      <c r="E209" s="289">
        <v>1.6470652399999831E-2</v>
      </c>
      <c r="F209" s="247">
        <v>2.83717442E-2</v>
      </c>
      <c r="G209" s="247">
        <v>2.6235494099999937E-2</v>
      </c>
      <c r="H209" s="247">
        <v>1.4509030700000008E-2</v>
      </c>
      <c r="I209" s="247">
        <v>8.3329942000000025E-3</v>
      </c>
      <c r="J209" s="247">
        <v>7.6226051000000015E-3</v>
      </c>
      <c r="K209" s="247">
        <v>5.5030134999999973E-3</v>
      </c>
      <c r="L209" s="247">
        <v>2.5034355000000002E-3</v>
      </c>
      <c r="M209" s="247">
        <v>2.3633038999999996E-3</v>
      </c>
      <c r="N209" s="290">
        <v>7.4940245799999972E-2</v>
      </c>
      <c r="O209" s="289">
        <v>1.5379682800000129E-2</v>
      </c>
      <c r="P209" s="247">
        <v>2.3598098999999987E-2</v>
      </c>
      <c r="Q209" s="247">
        <v>3.038826600000006E-2</v>
      </c>
      <c r="R209" s="247">
        <v>1.3060721599999988E-2</v>
      </c>
      <c r="S209" s="247">
        <v>1.1461215000000005E-2</v>
      </c>
      <c r="T209" s="247">
        <v>1.0674904500000006E-2</v>
      </c>
      <c r="U209" s="247">
        <v>4.0608803999999995E-3</v>
      </c>
      <c r="V209" s="247">
        <v>5.7925928999999999E-3</v>
      </c>
      <c r="W209" s="247">
        <v>2.7469176E-3</v>
      </c>
      <c r="X209" s="290">
        <v>8.5576913499999963E-2</v>
      </c>
      <c r="Y209" s="289">
        <v>1.5558360800000134E-2</v>
      </c>
      <c r="Z209" s="247">
        <v>2.3589413299999987E-2</v>
      </c>
      <c r="AA209" s="247">
        <v>3.1724368000000058E-2</v>
      </c>
      <c r="AB209" s="247">
        <v>1.3209494099999988E-2</v>
      </c>
      <c r="AC209" s="247">
        <v>1.0658058300000006E-2</v>
      </c>
      <c r="AD209" s="247">
        <v>1.0616549100000008E-2</v>
      </c>
      <c r="AE209" s="247">
        <v>4.9671365999999981E-3</v>
      </c>
      <c r="AF209" s="247">
        <v>5.9435745000000016E-3</v>
      </c>
      <c r="AG209" s="247">
        <v>3.7449190000000006E-3</v>
      </c>
      <c r="AH209" s="290">
        <v>8.0411481599999932E-2</v>
      </c>
      <c r="AJ209" s="296">
        <f>IF(IFERROR(E209/'N2.3_RIIO3_Risk_And_Volumes'!E20,0)&lt;0,"Error",IFERROR(E209/'N2.3_RIIO3_Risk_And_Volumes'!E20,0))</f>
        <v>0.28476040052743484</v>
      </c>
      <c r="AK209" s="172">
        <f>IF(IFERROR(F209/'N2.3_RIIO3_Risk_And_Volumes'!F20,0)&lt;0,"Error",IFERROR(F209/'N2.3_RIIO3_Risk_And_Volumes'!F20,0))</f>
        <v>0.24262325030593024</v>
      </c>
      <c r="AL209" s="172">
        <f>IF(IFERROR(G209/'N2.3_RIIO3_Risk_And_Volumes'!G20,0)&lt;0,"Error",IFERROR(G209/'N2.3_RIIO3_Risk_And_Volumes'!G20,0))</f>
        <v>0.17975722646623096</v>
      </c>
      <c r="AM209" s="172">
        <f>IF(IFERROR(H209/'N2.3_RIIO3_Risk_And_Volumes'!H20,0)&lt;0,"Error",IFERROR(H209/'N2.3_RIIO3_Risk_And_Volumes'!H20,0))</f>
        <v>0.16034136819256747</v>
      </c>
      <c r="AN209" s="172">
        <f>IF(IFERROR(I209/'N2.3_RIIO3_Risk_And_Volumes'!I20,0)&lt;0,"Error",IFERROR(I209/'N2.3_RIIO3_Risk_And_Volumes'!I20,0))</f>
        <v>0.14414838877467487</v>
      </c>
      <c r="AO209" s="172">
        <f>IF(IFERROR(J209/'N2.3_RIIO3_Risk_And_Volumes'!J20,0)&lt;0,"Error",IFERROR(J209/'N2.3_RIIO3_Risk_And_Volumes'!J20,0))</f>
        <v>0.19252762172410989</v>
      </c>
      <c r="AP209" s="172">
        <f>IF(IFERROR(K209/'N2.3_RIIO3_Risk_And_Volumes'!K20,0)&lt;0,"Error",IFERROR(K209/'N2.3_RIIO3_Risk_And_Volumes'!K20,0))</f>
        <v>0.16302279380323445</v>
      </c>
      <c r="AQ209" s="172">
        <f>IF(IFERROR(L209/'N2.3_RIIO3_Risk_And_Volumes'!L20,0)&lt;0,"Error",IFERROR(L209/'N2.3_RIIO3_Risk_And_Volumes'!L20,0))</f>
        <v>0.1361444306501092</v>
      </c>
      <c r="AR209" s="172">
        <f>IF(IFERROR(M209/'N2.3_RIIO3_Risk_And_Volumes'!M20,0)&lt;0,"Error",IFERROR(M209/'N2.3_RIIO3_Risk_And_Volumes'!M20,0))</f>
        <v>0.13732768972321557</v>
      </c>
      <c r="AS209" s="297">
        <f>IF(IFERROR(N209/'N2.3_RIIO3_Risk_And_Volumes'!N20,0)&lt;0,"Error",IFERROR(N209/'N2.3_RIIO3_Risk_And_Volumes'!N20,0))</f>
        <v>0.12644050835265391</v>
      </c>
      <c r="AT209" s="296">
        <f>IF(IFERROR('N2.4_RIIO3_Risk_Comp'!O209/'N2.3_RIIO3_Risk_And_Volumes'!O20,0)&lt;0,"Error",IFERROR('N2.4_RIIO3_Risk_Comp'!O209/'N2.3_RIIO3_Risk_And_Volumes'!O20,0))</f>
        <v>0.2798018613700613</v>
      </c>
      <c r="AU209" s="172">
        <f>IF(IFERROR('N2.4_RIIO3_Risk_Comp'!P209/'N2.3_RIIO3_Risk_And_Volumes'!P20,0)&lt;0,"Error",IFERROR('N2.4_RIIO3_Risk_Comp'!P209/'N2.3_RIIO3_Risk_And_Volumes'!P20,0))</f>
        <v>0.24343598517134954</v>
      </c>
      <c r="AV209" s="172">
        <f>IF(IFERROR('N2.4_RIIO3_Risk_Comp'!Q209/'N2.3_RIIO3_Risk_And_Volumes'!Q20,0)&lt;0,"Error",IFERROR('N2.4_RIIO3_Risk_Comp'!Q209/'N2.3_RIIO3_Risk_And_Volumes'!Q20,0))</f>
        <v>0.17095715354421956</v>
      </c>
      <c r="AW209" s="172">
        <f>IF(IFERROR('N2.4_RIIO3_Risk_Comp'!R209/'N2.3_RIIO3_Risk_And_Volumes'!R20,0)&lt;0,"Error",IFERROR('N2.4_RIIO3_Risk_Comp'!R209/'N2.3_RIIO3_Risk_And_Volumes'!R20,0))</f>
        <v>0.15259775242793663</v>
      </c>
      <c r="AX209" s="172">
        <f>IF(IFERROR('N2.4_RIIO3_Risk_Comp'!S209/'N2.3_RIIO3_Risk_And_Volumes'!S20,0)&lt;0,"Error",IFERROR('N2.4_RIIO3_Risk_Comp'!S209/'N2.3_RIIO3_Risk_And_Volumes'!S20,0))</f>
        <v>0.15280397952111877</v>
      </c>
      <c r="AY209" s="172">
        <f>IF(IFERROR('N2.4_RIIO3_Risk_Comp'!T209/'N2.3_RIIO3_Risk_And_Volumes'!T20,0)&lt;0,"Error",IFERROR('N2.4_RIIO3_Risk_Comp'!T209/'N2.3_RIIO3_Risk_And_Volumes'!T20,0))</f>
        <v>0.14697213021673122</v>
      </c>
      <c r="AZ209" s="172">
        <f>IF(IFERROR('N2.4_RIIO3_Risk_Comp'!U209/'N2.3_RIIO3_Risk_And_Volumes'!U20,0)&lt;0,"Error",IFERROR('N2.4_RIIO3_Risk_Comp'!U209/'N2.3_RIIO3_Risk_And_Volumes'!U20,0))</f>
        <v>0.15247419158925221</v>
      </c>
      <c r="BA209" s="172">
        <f>IF(IFERROR('N2.4_RIIO3_Risk_Comp'!V209/'N2.3_RIIO3_Risk_And_Volumes'!V20,0)&lt;0,"Error",IFERROR('N2.4_RIIO3_Risk_Comp'!V209/'N2.3_RIIO3_Risk_And_Volumes'!V20,0))</f>
        <v>0.15957472393818364</v>
      </c>
      <c r="BB209" s="172">
        <f>IF(IFERROR('N2.4_RIIO3_Risk_Comp'!W209/'N2.3_RIIO3_Risk_And_Volumes'!W20,0)&lt;0,"Error",IFERROR('N2.4_RIIO3_Risk_Comp'!W209/'N2.3_RIIO3_Risk_And_Volumes'!W20,0))</f>
        <v>0.12543802884206262</v>
      </c>
      <c r="BC209" s="297">
        <f>IF(IFERROR('N2.4_RIIO3_Risk_Comp'!X209/'N2.3_RIIO3_Risk_And_Volumes'!X20,0)&lt;0,"Error",IFERROR('N2.4_RIIO3_Risk_Comp'!X209/'N2.3_RIIO3_Risk_And_Volumes'!X20,0))</f>
        <v>0.11474970880798931</v>
      </c>
      <c r="BD209" s="296">
        <f>IF(IFERROR('N2.4_RIIO3_Risk_Comp'!Y209/'N2.3_RIIO3_Risk_And_Volumes'!AI20,0)&lt;0,"Error",IFERROR('N2.4_RIIO3_Risk_Comp'!Y209/'N2.3_RIIO3_Risk_And_Volumes'!AI20,0))</f>
        <v>0.28154049254321067</v>
      </c>
      <c r="BE209" s="172">
        <f>IF(IFERROR('N2.4_RIIO3_Risk_Comp'!Z209/'N2.3_RIIO3_Risk_And_Volumes'!AJ20,0)&lt;0,"Error",IFERROR('N2.4_RIIO3_Risk_Comp'!Z209/'N2.3_RIIO3_Risk_And_Volumes'!AJ20,0))</f>
        <v>0.24554742632508422</v>
      </c>
      <c r="BF209" s="172">
        <f>IF(IFERROR('N2.4_RIIO3_Risk_Comp'!AA209/'N2.3_RIIO3_Risk_And_Volumes'!AK20,0)&lt;0,"Error",IFERROR('N2.4_RIIO3_Risk_Comp'!AA209/'N2.3_RIIO3_Risk_And_Volumes'!AK20,0))</f>
        <v>0.1764300440215871</v>
      </c>
      <c r="BG209" s="172">
        <f>IF(IFERROR('N2.4_RIIO3_Risk_Comp'!AB209/'N2.3_RIIO3_Risk_And_Volumes'!AL20,0)&lt;0,"Error",IFERROR('N2.4_RIIO3_Risk_Comp'!AB209/'N2.3_RIIO3_Risk_And_Volumes'!AL20,0))</f>
        <v>0.1536771445643802</v>
      </c>
      <c r="BH209" s="172">
        <f>IF(IFERROR('N2.4_RIIO3_Risk_Comp'!AC209/'N2.3_RIIO3_Risk_And_Volumes'!AM20,0)&lt;0,"Error",IFERROR('N2.4_RIIO3_Risk_Comp'!AC209/'N2.3_RIIO3_Risk_And_Volumes'!AM20,0))</f>
        <v>0.15358327064431751</v>
      </c>
      <c r="BI209" s="172">
        <f>IF(IFERROR('N2.4_RIIO3_Risk_Comp'!AD209/'N2.3_RIIO3_Risk_And_Volumes'!AN20,0)&lt;0,"Error",IFERROR('N2.4_RIIO3_Risk_Comp'!AD209/'N2.3_RIIO3_Risk_And_Volumes'!AN20,0))</f>
        <v>0.14954264193037711</v>
      </c>
      <c r="BJ209" s="172">
        <f>IF(IFERROR('N2.4_RIIO3_Risk_Comp'!AE209/'N2.3_RIIO3_Risk_And_Volumes'!AO20,0)&lt;0,"Error",IFERROR('N2.4_RIIO3_Risk_Comp'!AE209/'N2.3_RIIO3_Risk_And_Volumes'!AO20,0))</f>
        <v>0.17304513094118867</v>
      </c>
      <c r="BK209" s="172">
        <f>IF(IFERROR('N2.4_RIIO3_Risk_Comp'!AF209/'N2.3_RIIO3_Risk_And_Volumes'!AP20,0)&lt;0,"Error",IFERROR('N2.4_RIIO3_Risk_Comp'!AF209/'N2.3_RIIO3_Risk_And_Volumes'!AP20,0))</f>
        <v>0.16695505476207032</v>
      </c>
      <c r="BL209" s="172">
        <f>IF(IFERROR('N2.4_RIIO3_Risk_Comp'!AG209/'N2.3_RIIO3_Risk_And_Volumes'!AQ20,0)&lt;0,"Error",IFERROR('N2.4_RIIO3_Risk_Comp'!AG209/'N2.3_RIIO3_Risk_And_Volumes'!AQ20,0))</f>
        <v>0.15214319268034102</v>
      </c>
      <c r="BM209" s="297">
        <f>IF(IFERROR('N2.4_RIIO3_Risk_Comp'!AH209/'N2.3_RIIO3_Risk_And_Volumes'!AR20,0)&lt;0,"Error",IFERROR('N2.4_RIIO3_Risk_Comp'!AH209/'N2.3_RIIO3_Risk_And_Volumes'!AR20,0))</f>
        <v>0.11732640212726581</v>
      </c>
      <c r="BO209" s="63">
        <f t="shared" si="30"/>
        <v>0.18685251939999975</v>
      </c>
      <c r="BP209" s="63">
        <f t="shared" si="31"/>
        <v>0.20274019330000015</v>
      </c>
      <c r="BQ209" s="63">
        <f t="shared" si="32"/>
        <v>0.20042335530000011</v>
      </c>
      <c r="BR209" s="63">
        <f>IF(IFERROR(BO209/'N2.3_RIIO3_Risk_And_Volumes'!BN20,0)&lt;0,"Error",IFERROR(BO209/'N2.3_RIIO3_Risk_And_Volumes'!BN20,0))</f>
        <v>0.15961273983668087</v>
      </c>
      <c r="BS209" s="63">
        <f>IF(IFERROR('N2.4_RIIO3_Risk_Comp'!BP209/'N2.3_RIIO3_Risk_And_Volumes'!BP20,0)&lt;0,"Error",IFERROR('N2.4_RIIO3_Risk_Comp'!BP209/'N2.3_RIIO3_Risk_And_Volumes'!BP20,0))</f>
        <v>0.14549124560188254</v>
      </c>
      <c r="BT209" s="63">
        <f>IF(IFERROR('N2.4_RIIO3_Risk_Comp'!BQ209/'N2.3_RIIO3_Risk_And_Volumes'!BR20,0)&lt;0,"Error",IFERROR('N2.4_RIIO3_Risk_Comp'!BQ209/'N2.3_RIIO3_Risk_And_Volumes'!BR20,0))</f>
        <v>0.15049366880931811</v>
      </c>
    </row>
    <row r="210" spans="1:72">
      <c r="A210" t="s">
        <v>974</v>
      </c>
      <c r="B210" s="108" t="s">
        <v>224</v>
      </c>
      <c r="C210" s="144" t="str">
        <f>IF($D$2="ET",VLOOKUP(B210,'N0.7_Lookup_References'!$E$13:$K$71,2,FALSE),IF('N2.1_Network_Risk_Summary'!$C$2="GD",VLOOKUP(B210,'N0.7_Lookup_References'!$E$13:$K$73,4,FALSE),IF($D$2="GT",VLOOKUP(B210,'N0.7_Lookup_References'!$E$13:$K$71,6,FALSE),"")))</f>
        <v>Filters</v>
      </c>
      <c r="D210" s="53" t="s">
        <v>441</v>
      </c>
      <c r="E210" s="289">
        <v>0</v>
      </c>
      <c r="F210" s="247">
        <v>0</v>
      </c>
      <c r="G210" s="247">
        <v>0</v>
      </c>
      <c r="H210" s="247">
        <v>0</v>
      </c>
      <c r="I210" s="247">
        <v>0.20795576650000008</v>
      </c>
      <c r="J210" s="247">
        <v>0.26650909199999995</v>
      </c>
      <c r="K210" s="247">
        <v>4.6267276799999993E-2</v>
      </c>
      <c r="L210" s="247">
        <v>6.4099402299999997E-2</v>
      </c>
      <c r="M210" s="247">
        <v>2.6789473799999998E-2</v>
      </c>
      <c r="N210" s="290">
        <v>0.1033714444</v>
      </c>
      <c r="O210" s="289">
        <v>0</v>
      </c>
      <c r="P210" s="247">
        <v>0</v>
      </c>
      <c r="Q210" s="247">
        <v>0</v>
      </c>
      <c r="R210" s="247">
        <v>0</v>
      </c>
      <c r="S210" s="247">
        <v>1.9478655999999997E-2</v>
      </c>
      <c r="T210" s="247">
        <v>0.32300785749999983</v>
      </c>
      <c r="U210" s="247">
        <v>0.1467155379</v>
      </c>
      <c r="V210" s="247">
        <v>3.2547173899999997E-2</v>
      </c>
      <c r="W210" s="247">
        <v>4.3227405400000009E-2</v>
      </c>
      <c r="X210" s="290">
        <v>0.15148744089999999</v>
      </c>
      <c r="Y210" s="289">
        <v>0</v>
      </c>
      <c r="Z210" s="247">
        <v>7.5052058699999993E-2</v>
      </c>
      <c r="AA210" s="247">
        <v>0</v>
      </c>
      <c r="AB210" s="247">
        <v>0</v>
      </c>
      <c r="AC210" s="247">
        <v>4.4645747899999998E-2</v>
      </c>
      <c r="AD210" s="247">
        <v>0.29321561369999993</v>
      </c>
      <c r="AE210" s="247">
        <v>0.10208614360000004</v>
      </c>
      <c r="AF210" s="247">
        <v>2.4005956000000002E-2</v>
      </c>
      <c r="AG210" s="247">
        <v>2.9124270299999998E-2</v>
      </c>
      <c r="AH210" s="290">
        <v>0.13854524539999999</v>
      </c>
      <c r="AJ210" s="296">
        <f>IF(IFERROR(E210/'N2.3_RIIO3_Risk_And_Volumes'!E21,0)&lt;0,"Error",IFERROR(E210/'N2.3_RIIO3_Risk_And_Volumes'!E21,0))</f>
        <v>0</v>
      </c>
      <c r="AK210" s="172">
        <f>IF(IFERROR(F210/'N2.3_RIIO3_Risk_And_Volumes'!F21,0)&lt;0,"Error",IFERROR(F210/'N2.3_RIIO3_Risk_And_Volumes'!F21,0))</f>
        <v>0</v>
      </c>
      <c r="AL210" s="172">
        <f>IF(IFERROR(G210/'N2.3_RIIO3_Risk_And_Volumes'!G21,0)&lt;0,"Error",IFERROR(G210/'N2.3_RIIO3_Risk_And_Volumes'!G21,0))</f>
        <v>0</v>
      </c>
      <c r="AM210" s="172">
        <f>IF(IFERROR(H210/'N2.3_RIIO3_Risk_And_Volumes'!H21,0)&lt;0,"Error",IFERROR(H210/'N2.3_RIIO3_Risk_And_Volumes'!H21,0))</f>
        <v>0</v>
      </c>
      <c r="AN210" s="172">
        <f>IF(IFERROR(I210/'N2.3_RIIO3_Risk_And_Volumes'!I21,0)&lt;0,"Error",IFERROR(I210/'N2.3_RIIO3_Risk_And_Volumes'!I21,0))</f>
        <v>5.895613473279647E-2</v>
      </c>
      <c r="AO210" s="172">
        <f>IF(IFERROR(J210/'N2.3_RIIO3_Risk_And_Volumes'!J21,0)&lt;0,"Error",IFERROR(J210/'N2.3_RIIO3_Risk_And_Volumes'!J21,0))</f>
        <v>6.9835833673581746E-2</v>
      </c>
      <c r="AP210" s="172">
        <f>IF(IFERROR(K210/'N2.3_RIIO3_Risk_And_Volumes'!K21,0)&lt;0,"Error",IFERROR(K210/'N2.3_RIIO3_Risk_And_Volumes'!K21,0))</f>
        <v>6.4645640608176055E-2</v>
      </c>
      <c r="AQ210" s="172">
        <f>IF(IFERROR(L210/'N2.3_RIIO3_Risk_And_Volumes'!L21,0)&lt;0,"Error",IFERROR(L210/'N2.3_RIIO3_Risk_And_Volumes'!L21,0))</f>
        <v>3.8403924571486114E-2</v>
      </c>
      <c r="AR210" s="172">
        <f>IF(IFERROR(M210/'N2.3_RIIO3_Risk_And_Volumes'!M21,0)&lt;0,"Error",IFERROR(M210/'N2.3_RIIO3_Risk_And_Volumes'!M21,0))</f>
        <v>5.6980865687449173E-2</v>
      </c>
      <c r="AS210" s="297">
        <f>IF(IFERROR(N210/'N2.3_RIIO3_Risk_And_Volumes'!N21,0)&lt;0,"Error",IFERROR(N210/'N2.3_RIIO3_Risk_And_Volumes'!N21,0))</f>
        <v>1.9225351892971993E-2</v>
      </c>
      <c r="AT210" s="296">
        <f>IF(IFERROR('N2.4_RIIO3_Risk_Comp'!O210/'N2.3_RIIO3_Risk_And_Volumes'!O21,0)&lt;0,"Error",IFERROR('N2.4_RIIO3_Risk_Comp'!O210/'N2.3_RIIO3_Risk_And_Volumes'!O21,0))</f>
        <v>0</v>
      </c>
      <c r="AU210" s="172">
        <f>IF(IFERROR('N2.4_RIIO3_Risk_Comp'!P210/'N2.3_RIIO3_Risk_And_Volumes'!P21,0)&lt;0,"Error",IFERROR('N2.4_RIIO3_Risk_Comp'!P210/'N2.3_RIIO3_Risk_And_Volumes'!P21,0))</f>
        <v>0</v>
      </c>
      <c r="AV210" s="172">
        <f>IF(IFERROR('N2.4_RIIO3_Risk_Comp'!Q210/'N2.3_RIIO3_Risk_And_Volumes'!Q21,0)&lt;0,"Error",IFERROR('N2.4_RIIO3_Risk_Comp'!Q210/'N2.3_RIIO3_Risk_And_Volumes'!Q21,0))</f>
        <v>0</v>
      </c>
      <c r="AW210" s="172">
        <f>IF(IFERROR('N2.4_RIIO3_Risk_Comp'!R210/'N2.3_RIIO3_Risk_And_Volumes'!R21,0)&lt;0,"Error",IFERROR('N2.4_RIIO3_Risk_Comp'!R210/'N2.3_RIIO3_Risk_And_Volumes'!R21,0))</f>
        <v>0</v>
      </c>
      <c r="AX210" s="172">
        <f>IF(IFERROR('N2.4_RIIO3_Risk_Comp'!S210/'N2.3_RIIO3_Risk_And_Volumes'!S21,0)&lt;0,"Error",IFERROR('N2.4_RIIO3_Risk_Comp'!S210/'N2.3_RIIO3_Risk_And_Volumes'!S21,0))</f>
        <v>5.6369445930711227E-2</v>
      </c>
      <c r="AY210" s="172">
        <f>IF(IFERROR('N2.4_RIIO3_Risk_Comp'!T210/'N2.3_RIIO3_Risk_And_Volumes'!T21,0)&lt;0,"Error",IFERROR('N2.4_RIIO3_Risk_Comp'!T210/'N2.3_RIIO3_Risk_And_Volumes'!T21,0))</f>
        <v>5.2965214586111795E-2</v>
      </c>
      <c r="AZ210" s="172">
        <f>IF(IFERROR('N2.4_RIIO3_Risk_Comp'!U210/'N2.3_RIIO3_Risk_And_Volumes'!U21,0)&lt;0,"Error",IFERROR('N2.4_RIIO3_Risk_Comp'!U210/'N2.3_RIIO3_Risk_And_Volumes'!U21,0))</f>
        <v>5.8644928926582053E-2</v>
      </c>
      <c r="BA210" s="172">
        <f>IF(IFERROR('N2.4_RIIO3_Risk_Comp'!V210/'N2.3_RIIO3_Risk_And_Volumes'!V21,0)&lt;0,"Error",IFERROR('N2.4_RIIO3_Risk_Comp'!V210/'N2.3_RIIO3_Risk_And_Volumes'!V21,0))</f>
        <v>5.3476086511049258E-2</v>
      </c>
      <c r="BB210" s="172">
        <f>IF(IFERROR('N2.4_RIIO3_Risk_Comp'!W210/'N2.3_RIIO3_Risk_And_Volumes'!W21,0)&lt;0,"Error",IFERROR('N2.4_RIIO3_Risk_Comp'!W210/'N2.3_RIIO3_Risk_And_Volumes'!W21,0))</f>
        <v>3.0431876351690302E-2</v>
      </c>
      <c r="BC210" s="297">
        <f>IF(IFERROR('N2.4_RIIO3_Risk_Comp'!X210/'N2.3_RIIO3_Risk_And_Volumes'!X21,0)&lt;0,"Error",IFERROR('N2.4_RIIO3_Risk_Comp'!X210/'N2.3_RIIO3_Risk_And_Volumes'!X21,0))</f>
        <v>2.1632027415614669E-2</v>
      </c>
      <c r="BD210" s="296">
        <f>IF(IFERROR('N2.4_RIIO3_Risk_Comp'!Y210/'N2.3_RIIO3_Risk_And_Volumes'!AI21,0)&lt;0,"Error",IFERROR('N2.4_RIIO3_Risk_Comp'!Y210/'N2.3_RIIO3_Risk_And_Volumes'!AI21,0))</f>
        <v>0</v>
      </c>
      <c r="BE210" s="172">
        <f>IF(IFERROR('N2.4_RIIO3_Risk_Comp'!Z210/'N2.3_RIIO3_Risk_And_Volumes'!AJ21,0)&lt;0,"Error",IFERROR('N2.4_RIIO3_Risk_Comp'!Z210/'N2.3_RIIO3_Risk_And_Volumes'!AJ21,0))</f>
        <v>0.37894562170545215</v>
      </c>
      <c r="BF210" s="172">
        <f>IF(IFERROR('N2.4_RIIO3_Risk_Comp'!AA210/'N2.3_RIIO3_Risk_And_Volumes'!AK21,0)&lt;0,"Error",IFERROR('N2.4_RIIO3_Risk_Comp'!AA210/'N2.3_RIIO3_Risk_And_Volumes'!AK21,0))</f>
        <v>0</v>
      </c>
      <c r="BG210" s="172">
        <f>IF(IFERROR('N2.4_RIIO3_Risk_Comp'!AB210/'N2.3_RIIO3_Risk_And_Volumes'!AL21,0)&lt;0,"Error",IFERROR('N2.4_RIIO3_Risk_Comp'!AB210/'N2.3_RIIO3_Risk_And_Volumes'!AL21,0))</f>
        <v>0</v>
      </c>
      <c r="BH210" s="172">
        <f>IF(IFERROR('N2.4_RIIO3_Risk_Comp'!AC210/'N2.3_RIIO3_Risk_And_Volumes'!AM21,0)&lt;0,"Error",IFERROR('N2.4_RIIO3_Risk_Comp'!AC210/'N2.3_RIIO3_Risk_And_Volumes'!AM21,0))</f>
        <v>7.3012944107925623E-2</v>
      </c>
      <c r="BI210" s="172">
        <f>IF(IFERROR('N2.4_RIIO3_Risk_Comp'!AD210/'N2.3_RIIO3_Risk_And_Volumes'!AN21,0)&lt;0,"Error",IFERROR('N2.4_RIIO3_Risk_Comp'!AD210/'N2.3_RIIO3_Risk_And_Volumes'!AN21,0))</f>
        <v>5.4102273219815041E-2</v>
      </c>
      <c r="BJ210" s="172">
        <f>IF(IFERROR('N2.4_RIIO3_Risk_Comp'!AE210/'N2.3_RIIO3_Risk_And_Volumes'!AO21,0)&lt;0,"Error",IFERROR('N2.4_RIIO3_Risk_Comp'!AE210/'N2.3_RIIO3_Risk_And_Volumes'!AO21,0))</f>
        <v>5.9476505382524962E-2</v>
      </c>
      <c r="BK210" s="172">
        <f>IF(IFERROR('N2.4_RIIO3_Risk_Comp'!AF210/'N2.3_RIIO3_Risk_And_Volumes'!AP21,0)&lt;0,"Error",IFERROR('N2.4_RIIO3_Risk_Comp'!AF210/'N2.3_RIIO3_Risk_And_Volumes'!AP21,0))</f>
        <v>5.5694947629174464E-2</v>
      </c>
      <c r="BL210" s="172">
        <f>IF(IFERROR('N2.4_RIIO3_Risk_Comp'!AG210/'N2.3_RIIO3_Risk_And_Volumes'!AQ21,0)&lt;0,"Error",IFERROR('N2.4_RIIO3_Risk_Comp'!AG210/'N2.3_RIIO3_Risk_And_Volumes'!AQ21,0))</f>
        <v>2.975765184435036E-2</v>
      </c>
      <c r="BM210" s="297">
        <f>IF(IFERROR('N2.4_RIIO3_Risk_Comp'!AH210/'N2.3_RIIO3_Risk_And_Volumes'!AR21,0)&lt;0,"Error",IFERROR('N2.4_RIIO3_Risk_Comp'!AH210/'N2.3_RIIO3_Risk_And_Volumes'!AR21,0))</f>
        <v>2.0822577228154709E-2</v>
      </c>
      <c r="BO210" s="63">
        <f t="shared" si="30"/>
        <v>0.71499245580000004</v>
      </c>
      <c r="BP210" s="63">
        <f t="shared" si="31"/>
        <v>0.71646407159999981</v>
      </c>
      <c r="BQ210" s="63">
        <f t="shared" si="32"/>
        <v>0.70667503559999989</v>
      </c>
      <c r="BR210" s="63">
        <f>IF(IFERROR(BO210/'N2.3_RIIO3_Risk_And_Volumes'!BN21,0)&lt;0,"Error",IFERROR(BO210/'N2.3_RIIO3_Risk_And_Volumes'!BN21,0))</f>
        <v>4.5905568087251609E-2</v>
      </c>
      <c r="BS210" s="63">
        <f>IF(IFERROR('N2.4_RIIO3_Risk_Comp'!BP210/'N2.3_RIIO3_Risk_And_Volumes'!BP21,0)&lt;0,"Error",IFERROR('N2.4_RIIO3_Risk_Comp'!BP210/'N2.3_RIIO3_Risk_And_Volumes'!BP21,0))</f>
        <v>3.9852660418524123E-2</v>
      </c>
      <c r="BT210" s="63">
        <f>IF(IFERROR('N2.4_RIIO3_Risk_Comp'!BQ210/'N2.3_RIIO3_Risk_And_Volumes'!BR21,0)&lt;0,"Error",IFERROR('N2.4_RIIO3_Risk_Comp'!BQ210/'N2.3_RIIO3_Risk_And_Volumes'!BR21,0))</f>
        <v>4.4142509441145103E-2</v>
      </c>
    </row>
    <row r="211" spans="1:72">
      <c r="A211" t="s">
        <v>974</v>
      </c>
      <c r="B211" s="108" t="s">
        <v>233</v>
      </c>
      <c r="C211" s="144" t="str">
        <f>IF($D$2="ET",VLOOKUP(B211,'N0.7_Lookup_References'!$E$13:$K$71,2,FALSE),IF('N2.1_Network_Risk_Summary'!$C$2="GD",VLOOKUP(B211,'N0.7_Lookup_References'!$E$13:$K$73,4,FALSE),IF($D$2="GT",VLOOKUP(B211,'N0.7_Lookup_References'!$E$13:$K$71,6,FALSE),"")))</f>
        <v>Slamshut/ Regulators</v>
      </c>
      <c r="D211" s="53" t="s">
        <v>441</v>
      </c>
      <c r="E211" s="289">
        <v>0</v>
      </c>
      <c r="F211" s="247">
        <v>0</v>
      </c>
      <c r="G211" s="247">
        <v>0</v>
      </c>
      <c r="H211" s="247">
        <v>0</v>
      </c>
      <c r="I211" s="247">
        <v>2.3556307999999999E-3</v>
      </c>
      <c r="J211" s="247">
        <v>0.29481570639999988</v>
      </c>
      <c r="K211" s="247">
        <v>0.1493724843</v>
      </c>
      <c r="L211" s="247">
        <v>0.10450068639999999</v>
      </c>
      <c r="M211" s="247">
        <v>6.6392957899999994E-2</v>
      </c>
      <c r="N211" s="290">
        <v>0.25557999560000005</v>
      </c>
      <c r="O211" s="289">
        <v>0</v>
      </c>
      <c r="P211" s="247">
        <v>0</v>
      </c>
      <c r="Q211" s="247">
        <v>0</v>
      </c>
      <c r="R211" s="247">
        <v>0</v>
      </c>
      <c r="S211" s="247">
        <v>0</v>
      </c>
      <c r="T211" s="247">
        <v>2.3658288999999998E-3</v>
      </c>
      <c r="U211" s="247">
        <v>0.2826124787999999</v>
      </c>
      <c r="V211" s="247">
        <v>0.1375384446</v>
      </c>
      <c r="W211" s="247">
        <v>0.10960559170000002</v>
      </c>
      <c r="X211" s="290">
        <v>0.34371602589999994</v>
      </c>
      <c r="Y211" s="289">
        <v>2.4977361E-3</v>
      </c>
      <c r="Z211" s="247">
        <v>1.1902642799999998E-2</v>
      </c>
      <c r="AA211" s="247">
        <v>2.4801427099999999E-2</v>
      </c>
      <c r="AB211" s="247">
        <v>0</v>
      </c>
      <c r="AC211" s="247">
        <v>3.3764620100000003E-2</v>
      </c>
      <c r="AD211" s="247">
        <v>8.27065139E-2</v>
      </c>
      <c r="AE211" s="247">
        <v>0.27990795039999983</v>
      </c>
      <c r="AF211" s="247">
        <v>0.11553878979999996</v>
      </c>
      <c r="AG211" s="247">
        <v>6.7063818899999988E-2</v>
      </c>
      <c r="AH211" s="290">
        <v>0.24115797879999998</v>
      </c>
      <c r="AJ211" s="296">
        <f>IF(IFERROR(E211/'N2.3_RIIO3_Risk_And_Volumes'!E22,0)&lt;0,"Error",IFERROR(E211/'N2.3_RIIO3_Risk_And_Volumes'!E22,0))</f>
        <v>0</v>
      </c>
      <c r="AK211" s="172">
        <f>IF(IFERROR(F211/'N2.3_RIIO3_Risk_And_Volumes'!F22,0)&lt;0,"Error",IFERROR(F211/'N2.3_RIIO3_Risk_And_Volumes'!F22,0))</f>
        <v>0</v>
      </c>
      <c r="AL211" s="172">
        <f>IF(IFERROR(G211/'N2.3_RIIO3_Risk_And_Volumes'!G22,0)&lt;0,"Error",IFERROR(G211/'N2.3_RIIO3_Risk_And_Volumes'!G22,0))</f>
        <v>0</v>
      </c>
      <c r="AM211" s="172">
        <f>IF(IFERROR(H211/'N2.3_RIIO3_Risk_And_Volumes'!H22,0)&lt;0,"Error",IFERROR(H211/'N2.3_RIIO3_Risk_And_Volumes'!H22,0))</f>
        <v>0</v>
      </c>
      <c r="AN211" s="172">
        <f>IF(IFERROR(I211/'N2.3_RIIO3_Risk_And_Volumes'!I22,0)&lt;0,"Error",IFERROR(I211/'N2.3_RIIO3_Risk_And_Volumes'!I22,0))</f>
        <v>3.8692918885770047E-2</v>
      </c>
      <c r="AO211" s="172">
        <f>IF(IFERROR(J211/'N2.3_RIIO3_Risk_And_Volumes'!J22,0)&lt;0,"Error",IFERROR(J211/'N2.3_RIIO3_Risk_And_Volumes'!J22,0))</f>
        <v>5.8136320193997525E-2</v>
      </c>
      <c r="AP211" s="172">
        <f>IF(IFERROR(K211/'N2.3_RIIO3_Risk_And_Volumes'!K22,0)&lt;0,"Error",IFERROR(K211/'N2.3_RIIO3_Risk_And_Volumes'!K22,0))</f>
        <v>5.9529430144646588E-2</v>
      </c>
      <c r="AQ211" s="172">
        <f>IF(IFERROR(L211/'N2.3_RIIO3_Risk_And_Volumes'!L22,0)&lt;0,"Error",IFERROR(L211/'N2.3_RIIO3_Risk_And_Volumes'!L22,0))</f>
        <v>6.0621239683050887E-2</v>
      </c>
      <c r="AR211" s="172">
        <f>IF(IFERROR(M211/'N2.3_RIIO3_Risk_And_Volumes'!M22,0)&lt;0,"Error",IFERROR(M211/'N2.3_RIIO3_Risk_And_Volumes'!M22,0))</f>
        <v>3.4693591729452695E-2</v>
      </c>
      <c r="AS211" s="297">
        <f>IF(IFERROR(N211/'N2.3_RIIO3_Risk_And_Volumes'!N22,0)&lt;0,"Error",IFERROR(N211/'N2.3_RIIO3_Risk_And_Volumes'!N22,0))</f>
        <v>1.7313145819960834E-2</v>
      </c>
      <c r="AT211" s="296">
        <f>IF(IFERROR('N2.4_RIIO3_Risk_Comp'!O211/'N2.3_RIIO3_Risk_And_Volumes'!O22,0)&lt;0,"Error",IFERROR('N2.4_RIIO3_Risk_Comp'!O211/'N2.3_RIIO3_Risk_And_Volumes'!O22,0))</f>
        <v>0</v>
      </c>
      <c r="AU211" s="172">
        <f>IF(IFERROR('N2.4_RIIO3_Risk_Comp'!P211/'N2.3_RIIO3_Risk_And_Volumes'!P22,0)&lt;0,"Error",IFERROR('N2.4_RIIO3_Risk_Comp'!P211/'N2.3_RIIO3_Risk_And_Volumes'!P22,0))</f>
        <v>0</v>
      </c>
      <c r="AV211" s="172">
        <f>IF(IFERROR('N2.4_RIIO3_Risk_Comp'!Q211/'N2.3_RIIO3_Risk_And_Volumes'!Q22,0)&lt;0,"Error",IFERROR('N2.4_RIIO3_Risk_Comp'!Q211/'N2.3_RIIO3_Risk_And_Volumes'!Q22,0))</f>
        <v>0</v>
      </c>
      <c r="AW211" s="172">
        <f>IF(IFERROR('N2.4_RIIO3_Risk_Comp'!R211/'N2.3_RIIO3_Risk_And_Volumes'!R22,0)&lt;0,"Error",IFERROR('N2.4_RIIO3_Risk_Comp'!R211/'N2.3_RIIO3_Risk_And_Volumes'!R22,0))</f>
        <v>0</v>
      </c>
      <c r="AX211" s="172">
        <f>IF(IFERROR('N2.4_RIIO3_Risk_Comp'!S211/'N2.3_RIIO3_Risk_And_Volumes'!S22,0)&lt;0,"Error",IFERROR('N2.4_RIIO3_Risk_Comp'!S211/'N2.3_RIIO3_Risk_And_Volumes'!S22,0))</f>
        <v>0</v>
      </c>
      <c r="AY211" s="172">
        <f>IF(IFERROR('N2.4_RIIO3_Risk_Comp'!T211/'N2.3_RIIO3_Risk_And_Volumes'!T22,0)&lt;0,"Error",IFERROR('N2.4_RIIO3_Risk_Comp'!T211/'N2.3_RIIO3_Risk_And_Volumes'!T22,0))</f>
        <v>3.1098130866080289E-2</v>
      </c>
      <c r="AZ211" s="172">
        <f>IF(IFERROR('N2.4_RIIO3_Risk_Comp'!U211/'N2.3_RIIO3_Risk_And_Volumes'!U22,0)&lt;0,"Error",IFERROR('N2.4_RIIO3_Risk_Comp'!U211/'N2.3_RIIO3_Risk_And_Volumes'!U22,0))</f>
        <v>4.6743172433965162E-2</v>
      </c>
      <c r="BA211" s="172">
        <f>IF(IFERROR('N2.4_RIIO3_Risk_Comp'!V211/'N2.3_RIIO3_Risk_And_Volumes'!V22,0)&lt;0,"Error",IFERROR('N2.4_RIIO3_Risk_Comp'!V211/'N2.3_RIIO3_Risk_And_Volumes'!V22,0))</f>
        <v>5.4476068815478722E-2</v>
      </c>
      <c r="BB211" s="172">
        <f>IF(IFERROR('N2.4_RIIO3_Risk_Comp'!W211/'N2.3_RIIO3_Risk_And_Volumes'!W22,0)&lt;0,"Error",IFERROR('N2.4_RIIO3_Risk_Comp'!W211/'N2.3_RIIO3_Risk_And_Volumes'!W22,0))</f>
        <v>4.27823902844554E-2</v>
      </c>
      <c r="BC211" s="297">
        <f>IF(IFERROR('N2.4_RIIO3_Risk_Comp'!X211/'N2.3_RIIO3_Risk_And_Volumes'!X22,0)&lt;0,"Error",IFERROR('N2.4_RIIO3_Risk_Comp'!X211/'N2.3_RIIO3_Risk_And_Volumes'!X22,0))</f>
        <v>1.6420699055550877E-2</v>
      </c>
      <c r="BD211" s="296">
        <f>IF(IFERROR('N2.4_RIIO3_Risk_Comp'!Y211/'N2.3_RIIO3_Risk_And_Volumes'!AI22,0)&lt;0,"Error",IFERROR('N2.4_RIIO3_Risk_Comp'!Y211/'N2.3_RIIO3_Risk_And_Volumes'!AI22,0))</f>
        <v>0.32102649259182531</v>
      </c>
      <c r="BE211" s="172">
        <f>IF(IFERROR('N2.4_RIIO3_Risk_Comp'!Z211/'N2.3_RIIO3_Risk_And_Volumes'!AJ22,0)&lt;0,"Error",IFERROR('N2.4_RIIO3_Risk_Comp'!Z211/'N2.3_RIIO3_Risk_And_Volumes'!AJ22,0))</f>
        <v>0.26151837581158782</v>
      </c>
      <c r="BF211" s="172">
        <f>IF(IFERROR('N2.4_RIIO3_Risk_Comp'!AA211/'N2.3_RIIO3_Risk_And_Volumes'!AK22,0)&lt;0,"Error",IFERROR('N2.4_RIIO3_Risk_Comp'!AA211/'N2.3_RIIO3_Risk_And_Volumes'!AK22,0))</f>
        <v>0.34959035044766951</v>
      </c>
      <c r="BG211" s="172">
        <f>IF(IFERROR('N2.4_RIIO3_Risk_Comp'!AB211/'N2.3_RIIO3_Risk_And_Volumes'!AL22,0)&lt;0,"Error",IFERROR('N2.4_RIIO3_Risk_Comp'!AB211/'N2.3_RIIO3_Risk_And_Volumes'!AL22,0))</f>
        <v>0</v>
      </c>
      <c r="BH211" s="172">
        <f>IF(IFERROR('N2.4_RIIO3_Risk_Comp'!AC211/'N2.3_RIIO3_Risk_And_Volumes'!AM22,0)&lt;0,"Error",IFERROR('N2.4_RIIO3_Risk_Comp'!AC211/'N2.3_RIIO3_Risk_And_Volumes'!AM22,0))</f>
        <v>7.0566067374264393E-2</v>
      </c>
      <c r="BI211" s="172">
        <f>IF(IFERROR('N2.4_RIIO3_Risk_Comp'!AD211/'N2.3_RIIO3_Risk_And_Volumes'!AN22,0)&lt;0,"Error",IFERROR('N2.4_RIIO3_Risk_Comp'!AD211/'N2.3_RIIO3_Risk_And_Volumes'!AN22,0))</f>
        <v>8.444394333092349E-2</v>
      </c>
      <c r="BJ211" s="172">
        <f>IF(IFERROR('N2.4_RIIO3_Risk_Comp'!AE211/'N2.3_RIIO3_Risk_And_Volumes'!AO22,0)&lt;0,"Error",IFERROR('N2.4_RIIO3_Risk_Comp'!AE211/'N2.3_RIIO3_Risk_And_Volumes'!AO22,0))</f>
        <v>4.9179918721362056E-2</v>
      </c>
      <c r="BK211" s="172">
        <f>IF(IFERROR('N2.4_RIIO3_Risk_Comp'!AF211/'N2.3_RIIO3_Risk_And_Volumes'!AP22,0)&lt;0,"Error",IFERROR('N2.4_RIIO3_Risk_Comp'!AF211/'N2.3_RIIO3_Risk_And_Volumes'!AP22,0))</f>
        <v>5.3895651894979239E-2</v>
      </c>
      <c r="BL211" s="172">
        <f>IF(IFERROR('N2.4_RIIO3_Risk_Comp'!AG211/'N2.3_RIIO3_Risk_And_Volumes'!AQ22,0)&lt;0,"Error",IFERROR('N2.4_RIIO3_Risk_Comp'!AG211/'N2.3_RIIO3_Risk_And_Volumes'!AQ22,0))</f>
        <v>4.3360960877948558E-2</v>
      </c>
      <c r="BM211" s="297">
        <f>IF(IFERROR('N2.4_RIIO3_Risk_Comp'!AH211/'N2.3_RIIO3_Risk_And_Volumes'!AR22,0)&lt;0,"Error",IFERROR('N2.4_RIIO3_Risk_Comp'!AH211/'N2.3_RIIO3_Risk_And_Volumes'!AR22,0))</f>
        <v>1.475284471707289E-2</v>
      </c>
      <c r="BO211" s="63">
        <f t="shared" si="30"/>
        <v>0.87301746139999992</v>
      </c>
      <c r="BP211" s="63">
        <f t="shared" si="31"/>
        <v>0.87583836989999986</v>
      </c>
      <c r="BQ211" s="63">
        <f t="shared" si="32"/>
        <v>0.85934147789999982</v>
      </c>
      <c r="BR211" s="63">
        <f>IF(IFERROR(BO211/'N2.3_RIIO3_Risk_And_Volumes'!BN22,0)&lt;0,"Error",IFERROR(BO211/'N2.3_RIIO3_Risk_And_Volumes'!BN22,0))</f>
        <v>3.3524820198960456E-2</v>
      </c>
      <c r="BS211" s="63">
        <f>IF(IFERROR('N2.4_RIIO3_Risk_Comp'!BP211/'N2.3_RIIO3_Risk_And_Volumes'!BP22,0)&lt;0,"Error",IFERROR('N2.4_RIIO3_Risk_Comp'!BP211/'N2.3_RIIO3_Risk_And_Volumes'!BP22,0))</f>
        <v>2.7250130648413643E-2</v>
      </c>
      <c r="BT211" s="63">
        <f>IF(IFERROR('N2.4_RIIO3_Risk_Comp'!BQ211/'N2.3_RIIO3_Risk_And_Volumes'!BR22,0)&lt;0,"Error",IFERROR('N2.4_RIIO3_Risk_Comp'!BQ211/'N2.3_RIIO3_Risk_And_Volumes'!BR22,0))</f>
        <v>3.1465508716317682E-2</v>
      </c>
    </row>
    <row r="212" spans="1:72">
      <c r="A212" t="s">
        <v>974</v>
      </c>
      <c r="B212" s="108" t="s">
        <v>240</v>
      </c>
      <c r="C212" s="144" t="str">
        <f>IF($D$2="ET",VLOOKUP(B212,'N0.7_Lookup_References'!$E$13:$K$71,2,FALSE),IF('N2.1_Network_Risk_Summary'!$C$2="GD",VLOOKUP(B212,'N0.7_Lookup_References'!$E$13:$K$73,4,FALSE),IF($D$2="GT",VLOOKUP(B212,'N0.7_Lookup_References'!$E$13:$K$71,6,FALSE),"")))</f>
        <v>Pre-heating</v>
      </c>
      <c r="D212" s="53" t="s">
        <v>441</v>
      </c>
      <c r="E212" s="289">
        <v>1.6601981599999999E-2</v>
      </c>
      <c r="F212" s="247">
        <v>0.32238949109999998</v>
      </c>
      <c r="G212" s="247">
        <v>4.9862974899999996E-2</v>
      </c>
      <c r="H212" s="247">
        <v>3.9399851999999999E-2</v>
      </c>
      <c r="I212" s="247">
        <v>1.9151142899999998E-2</v>
      </c>
      <c r="J212" s="247">
        <v>0</v>
      </c>
      <c r="K212" s="247">
        <v>0</v>
      </c>
      <c r="L212" s="247">
        <v>1.3944552800000001E-2</v>
      </c>
      <c r="M212" s="247">
        <v>9.5735517999999999E-3</v>
      </c>
      <c r="N212" s="290">
        <v>3.5484782799999996E-2</v>
      </c>
      <c r="O212" s="289">
        <v>0</v>
      </c>
      <c r="P212" s="247">
        <v>0.26274341620000002</v>
      </c>
      <c r="Q212" s="247">
        <v>0.11880076759999998</v>
      </c>
      <c r="R212" s="247">
        <v>4.76280907E-2</v>
      </c>
      <c r="S212" s="247">
        <v>2.39536692E-2</v>
      </c>
      <c r="T212" s="247">
        <v>9.9235910999999986E-3</v>
      </c>
      <c r="U212" s="247">
        <v>0</v>
      </c>
      <c r="V212" s="247">
        <v>0</v>
      </c>
      <c r="W212" s="247">
        <v>9.1400213000000004E-3</v>
      </c>
      <c r="X212" s="290">
        <v>5.1759857199999995E-2</v>
      </c>
      <c r="Y212" s="289">
        <v>0.18413809479999993</v>
      </c>
      <c r="Z212" s="247">
        <v>0.1394534248</v>
      </c>
      <c r="AA212" s="247">
        <v>5.6743321199999988E-2</v>
      </c>
      <c r="AB212" s="247">
        <v>2.2780199399999996E-2</v>
      </c>
      <c r="AC212" s="247">
        <v>2.2694950499999998E-2</v>
      </c>
      <c r="AD212" s="247">
        <v>0</v>
      </c>
      <c r="AE212" s="247">
        <v>0</v>
      </c>
      <c r="AF212" s="247">
        <v>0</v>
      </c>
      <c r="AG212" s="247">
        <v>5.1009107999999996E-3</v>
      </c>
      <c r="AH212" s="290">
        <v>2.0072344199999998E-2</v>
      </c>
      <c r="AJ212" s="296">
        <f>IF(IFERROR(E212/'N2.3_RIIO3_Risk_And_Volumes'!E23,0)&lt;0,"Error",IFERROR(E212/'N2.3_RIIO3_Risk_And_Volumes'!E23,0))</f>
        <v>0.16072677237291474</v>
      </c>
      <c r="AK212" s="172">
        <f>IF(IFERROR(F212/'N2.3_RIIO3_Risk_And_Volumes'!F23,0)&lt;0,"Error",IFERROR(F212/'N2.3_RIIO3_Risk_And_Volumes'!F23,0))</f>
        <v>0.12414379607852061</v>
      </c>
      <c r="AL212" s="172">
        <f>IF(IFERROR(G212/'N2.3_RIIO3_Risk_And_Volumes'!G23,0)&lt;0,"Error",IFERROR(G212/'N2.3_RIIO3_Risk_And_Volumes'!G23,0))</f>
        <v>7.7912874791681602E-2</v>
      </c>
      <c r="AM212" s="172">
        <f>IF(IFERROR(H212/'N2.3_RIIO3_Risk_And_Volumes'!H23,0)&lt;0,"Error",IFERROR(H212/'N2.3_RIIO3_Risk_And_Volumes'!H23,0))</f>
        <v>6.4126342737038128E-2</v>
      </c>
      <c r="AN212" s="172">
        <f>IF(IFERROR(I212/'N2.3_RIIO3_Risk_And_Volumes'!I23,0)&lt;0,"Error",IFERROR(I212/'N2.3_RIIO3_Risk_And_Volumes'!I23,0))</f>
        <v>4.9759101372352947E-2</v>
      </c>
      <c r="AO212" s="172">
        <f>IF(IFERROR(J212/'N2.3_RIIO3_Risk_And_Volumes'!J23,0)&lt;0,"Error",IFERROR(J212/'N2.3_RIIO3_Risk_And_Volumes'!J23,0))</f>
        <v>0</v>
      </c>
      <c r="AP212" s="172">
        <f>IF(IFERROR(K212/'N2.3_RIIO3_Risk_And_Volumes'!K23,0)&lt;0,"Error",IFERROR(K212/'N2.3_RIIO3_Risk_And_Volumes'!K23,0))</f>
        <v>0</v>
      </c>
      <c r="AQ212" s="172">
        <f>IF(IFERROR(L212/'N2.3_RIIO3_Risk_And_Volumes'!L23,0)&lt;0,"Error",IFERROR(L212/'N2.3_RIIO3_Risk_And_Volumes'!L23,0))</f>
        <v>2.4633321844211548E-2</v>
      </c>
      <c r="AR212" s="172">
        <f>IF(IFERROR(M212/'N2.3_RIIO3_Risk_And_Volumes'!M23,0)&lt;0,"Error",IFERROR(M212/'N2.3_RIIO3_Risk_And_Volumes'!M23,0))</f>
        <v>2.7239562485159727E-2</v>
      </c>
      <c r="AS212" s="297">
        <f>IF(IFERROR(N212/'N2.3_RIIO3_Risk_And_Volumes'!N23,0)&lt;0,"Error",IFERROR(N212/'N2.3_RIIO3_Risk_And_Volumes'!N23,0))</f>
        <v>1.0153454319944362E-2</v>
      </c>
      <c r="AT212" s="296">
        <f>IF(IFERROR('N2.4_RIIO3_Risk_Comp'!O212/'N2.3_RIIO3_Risk_And_Volumes'!O23,0)&lt;0,"Error",IFERROR('N2.4_RIIO3_Risk_Comp'!O212/'N2.3_RIIO3_Risk_And_Volumes'!O23,0))</f>
        <v>0</v>
      </c>
      <c r="AU212" s="172">
        <f>IF(IFERROR('N2.4_RIIO3_Risk_Comp'!P212/'N2.3_RIIO3_Risk_And_Volumes'!P23,0)&lt;0,"Error",IFERROR('N2.4_RIIO3_Risk_Comp'!P212/'N2.3_RIIO3_Risk_And_Volumes'!P23,0))</f>
        <v>0.10978664280039703</v>
      </c>
      <c r="AV212" s="172">
        <f>IF(IFERROR('N2.4_RIIO3_Risk_Comp'!Q212/'N2.3_RIIO3_Risk_And_Volumes'!Q23,0)&lt;0,"Error",IFERROR('N2.4_RIIO3_Risk_Comp'!Q212/'N2.3_RIIO3_Risk_And_Volumes'!Q23,0))</f>
        <v>8.3371786848855906E-2</v>
      </c>
      <c r="AW212" s="172">
        <f>IF(IFERROR('N2.4_RIIO3_Risk_Comp'!R212/'N2.3_RIIO3_Risk_And_Volumes'!R23,0)&lt;0,"Error",IFERROR('N2.4_RIIO3_Risk_Comp'!R212/'N2.3_RIIO3_Risk_And_Volumes'!R23,0))</f>
        <v>5.2450759054712005E-2</v>
      </c>
      <c r="AX212" s="172">
        <f>IF(IFERROR('N2.4_RIIO3_Risk_Comp'!S212/'N2.3_RIIO3_Risk_And_Volumes'!S23,0)&lt;0,"Error",IFERROR('N2.4_RIIO3_Risk_Comp'!S212/'N2.3_RIIO3_Risk_And_Volumes'!S23,0))</f>
        <v>4.6544047708578618E-2</v>
      </c>
      <c r="AY212" s="172">
        <f>IF(IFERROR('N2.4_RIIO3_Risk_Comp'!T212/'N2.3_RIIO3_Risk_And_Volumes'!T23,0)&lt;0,"Error",IFERROR('N2.4_RIIO3_Risk_Comp'!T212/'N2.3_RIIO3_Risk_And_Volumes'!T23,0))</f>
        <v>4.1937555267576379E-2</v>
      </c>
      <c r="AZ212" s="172">
        <f>IF(IFERROR('N2.4_RIIO3_Risk_Comp'!U212/'N2.3_RIIO3_Risk_And_Volumes'!U23,0)&lt;0,"Error",IFERROR('N2.4_RIIO3_Risk_Comp'!U212/'N2.3_RIIO3_Risk_And_Volumes'!U23,0))</f>
        <v>0</v>
      </c>
      <c r="BA212" s="172">
        <f>IF(IFERROR('N2.4_RIIO3_Risk_Comp'!V212/'N2.3_RIIO3_Risk_And_Volumes'!V23,0)&lt;0,"Error",IFERROR('N2.4_RIIO3_Risk_Comp'!V212/'N2.3_RIIO3_Risk_And_Volumes'!V23,0))</f>
        <v>0</v>
      </c>
      <c r="BB212" s="172">
        <f>IF(IFERROR('N2.4_RIIO3_Risk_Comp'!W212/'N2.3_RIIO3_Risk_And_Volumes'!W23,0)&lt;0,"Error",IFERROR('N2.4_RIIO3_Risk_Comp'!W212/'N2.3_RIIO3_Risk_And_Volumes'!W23,0))</f>
        <v>1.7814721645627273E-2</v>
      </c>
      <c r="BC212" s="297">
        <f>IF(IFERROR('N2.4_RIIO3_Risk_Comp'!X212/'N2.3_RIIO3_Risk_And_Volumes'!X23,0)&lt;0,"Error",IFERROR('N2.4_RIIO3_Risk_Comp'!X212/'N2.3_RIIO3_Risk_And_Volumes'!X23,0))</f>
        <v>1.1628783085877465E-2</v>
      </c>
      <c r="BD212" s="296">
        <f>IF(IFERROR('N2.4_RIIO3_Risk_Comp'!Y212/'N2.3_RIIO3_Risk_And_Volumes'!AI23,0)&lt;0,"Error",IFERROR('N2.4_RIIO3_Risk_Comp'!Y212/'N2.3_RIIO3_Risk_And_Volumes'!AI23,0))</f>
        <v>0.26459555052286304</v>
      </c>
      <c r="BE212" s="172">
        <f>IF(IFERROR('N2.4_RIIO3_Risk_Comp'!Z212/'N2.3_RIIO3_Risk_And_Volumes'!AJ23,0)&lt;0,"Error",IFERROR('N2.4_RIIO3_Risk_Comp'!Z212/'N2.3_RIIO3_Risk_And_Volumes'!AJ23,0))</f>
        <v>0.11806197364189158</v>
      </c>
      <c r="BF212" s="172">
        <f>IF(IFERROR('N2.4_RIIO3_Risk_Comp'!AA212/'N2.3_RIIO3_Risk_And_Volumes'!AK23,0)&lt;0,"Error",IFERROR('N2.4_RIIO3_Risk_Comp'!AA212/'N2.3_RIIO3_Risk_And_Volumes'!AK23,0))</f>
        <v>8.4390663893294041E-2</v>
      </c>
      <c r="BG212" s="172">
        <f>IF(IFERROR('N2.4_RIIO3_Risk_Comp'!AB212/'N2.3_RIIO3_Risk_And_Volumes'!AL23,0)&lt;0,"Error",IFERROR('N2.4_RIIO3_Risk_Comp'!AB212/'N2.3_RIIO3_Risk_And_Volumes'!AL23,0))</f>
        <v>6.7242090876343696E-2</v>
      </c>
      <c r="BH212" s="172">
        <f>IF(IFERROR('N2.4_RIIO3_Risk_Comp'!AC212/'N2.3_RIIO3_Risk_And_Volumes'!AM23,0)&lt;0,"Error",IFERROR('N2.4_RIIO3_Risk_Comp'!AC212/'N2.3_RIIO3_Risk_And_Volumes'!AM23,0))</f>
        <v>4.444585954420581E-2</v>
      </c>
      <c r="BI212" s="172">
        <f>IF(IFERROR('N2.4_RIIO3_Risk_Comp'!AD212/'N2.3_RIIO3_Risk_And_Volumes'!AN23,0)&lt;0,"Error",IFERROR('N2.4_RIIO3_Risk_Comp'!AD212/'N2.3_RIIO3_Risk_And_Volumes'!AN23,0))</f>
        <v>0</v>
      </c>
      <c r="BJ212" s="172">
        <f>IF(IFERROR('N2.4_RIIO3_Risk_Comp'!AE212/'N2.3_RIIO3_Risk_And_Volumes'!AO23,0)&lt;0,"Error",IFERROR('N2.4_RIIO3_Risk_Comp'!AE212/'N2.3_RIIO3_Risk_And_Volumes'!AO23,0))</f>
        <v>0</v>
      </c>
      <c r="BK212" s="172">
        <f>IF(IFERROR('N2.4_RIIO3_Risk_Comp'!AF212/'N2.3_RIIO3_Risk_And_Volumes'!AP23,0)&lt;0,"Error",IFERROR('N2.4_RIIO3_Risk_Comp'!AF212/'N2.3_RIIO3_Risk_And_Volumes'!AP23,0))</f>
        <v>0</v>
      </c>
      <c r="BL212" s="172">
        <f>IF(IFERROR('N2.4_RIIO3_Risk_Comp'!AG212/'N2.3_RIIO3_Risk_And_Volumes'!AQ23,0)&lt;0,"Error",IFERROR('N2.4_RIIO3_Risk_Comp'!AG212/'N2.3_RIIO3_Risk_And_Volumes'!AQ23,0))</f>
        <v>1.5340924716575194E-2</v>
      </c>
      <c r="BM212" s="297">
        <f>IF(IFERROR('N2.4_RIIO3_Risk_Comp'!AH212/'N2.3_RIIO3_Risk_And_Volumes'!AR23,0)&lt;0,"Error",IFERROR('N2.4_RIIO3_Risk_Comp'!AH212/'N2.3_RIIO3_Risk_And_Volumes'!AR23,0))</f>
        <v>8.4547597886783926E-3</v>
      </c>
      <c r="BO212" s="63">
        <f t="shared" si="30"/>
        <v>0.50640832989999995</v>
      </c>
      <c r="BP212" s="63">
        <f t="shared" si="31"/>
        <v>0.52394941330000011</v>
      </c>
      <c r="BQ212" s="63">
        <f t="shared" si="32"/>
        <v>0.45098324569999987</v>
      </c>
      <c r="BR212" s="63">
        <f>IF(IFERROR(BO212/'N2.3_RIIO3_Risk_And_Volumes'!BN23,0)&lt;0,"Error",IFERROR(BO212/'N2.3_RIIO3_Risk_And_Volumes'!BN23,0))</f>
        <v>5.7862947097700845E-2</v>
      </c>
      <c r="BS212" s="63">
        <f>IF(IFERROR('N2.4_RIIO3_Risk_Comp'!BP212/'N2.3_RIIO3_Risk_And_Volumes'!BP23,0)&lt;0,"Error",IFERROR('N2.4_RIIO3_Risk_Comp'!BP212/'N2.3_RIIO3_Risk_And_Volumes'!BP23,0))</f>
        <v>5.0179184883494342E-2</v>
      </c>
      <c r="BT212" s="63">
        <f>IF(IFERROR('N2.4_RIIO3_Risk_Comp'!BQ212/'N2.3_RIIO3_Risk_And_Volumes'!BR23,0)&lt;0,"Error",IFERROR('N2.4_RIIO3_Risk_Comp'!BQ212/'N2.3_RIIO3_Risk_And_Volumes'!BR23,0))</f>
        <v>7.3865196967701247E-2</v>
      </c>
    </row>
    <row r="213" spans="1:72">
      <c r="A213" t="s">
        <v>974</v>
      </c>
      <c r="B213" s="108" t="s">
        <v>246</v>
      </c>
      <c r="C213" s="144" t="str">
        <f>IF($D$2="ET",VLOOKUP(B213,'N0.7_Lookup_References'!$E$13:$K$71,2,FALSE),IF('N2.1_Network_Risk_Summary'!$C$2="GD",VLOOKUP(B213,'N0.7_Lookup_References'!$E$13:$K$73,4,FALSE),IF($D$2="GT",VLOOKUP(B213,'N0.7_Lookup_References'!$E$13:$K$71,6,FALSE),"")))</f>
        <v>Odorisation &amp; Metering</v>
      </c>
      <c r="D213" s="53" t="s">
        <v>441</v>
      </c>
      <c r="E213" s="289">
        <v>0.22462984369999997</v>
      </c>
      <c r="F213" s="247">
        <v>0</v>
      </c>
      <c r="G213" s="247">
        <v>8.2515211399999996E-2</v>
      </c>
      <c r="H213" s="247">
        <v>0.1216358915</v>
      </c>
      <c r="I213" s="247">
        <v>0</v>
      </c>
      <c r="J213" s="247">
        <v>0</v>
      </c>
      <c r="K213" s="247">
        <v>0</v>
      </c>
      <c r="L213" s="247">
        <v>0</v>
      </c>
      <c r="M213" s="247">
        <v>2.9576442200000001E-2</v>
      </c>
      <c r="N213" s="290">
        <v>8.7481413299999991E-2</v>
      </c>
      <c r="O213" s="289">
        <v>0.2174346919</v>
      </c>
      <c r="P213" s="247">
        <v>1.2986156E-2</v>
      </c>
      <c r="Q213" s="247">
        <v>7.1441001800000001E-2</v>
      </c>
      <c r="R213" s="247">
        <v>0.11592859749999999</v>
      </c>
      <c r="S213" s="247">
        <v>1.7572879999999999E-2</v>
      </c>
      <c r="T213" s="247">
        <v>0</v>
      </c>
      <c r="U213" s="247">
        <v>0</v>
      </c>
      <c r="V213" s="247">
        <v>0</v>
      </c>
      <c r="W213" s="247">
        <v>0</v>
      </c>
      <c r="X213" s="290">
        <v>0.11815466669999998</v>
      </c>
      <c r="Y213" s="289">
        <v>0.2266687097</v>
      </c>
      <c r="Z213" s="247">
        <v>2.3185239299999997E-2</v>
      </c>
      <c r="AA213" s="247">
        <v>0.16817238659999997</v>
      </c>
      <c r="AB213" s="247">
        <v>0</v>
      </c>
      <c r="AC213" s="247">
        <v>0</v>
      </c>
      <c r="AD213" s="247">
        <v>0</v>
      </c>
      <c r="AE213" s="247">
        <v>0</v>
      </c>
      <c r="AF213" s="247">
        <v>0</v>
      </c>
      <c r="AG213" s="247">
        <v>0</v>
      </c>
      <c r="AH213" s="290">
        <v>7.4777727599999996E-2</v>
      </c>
      <c r="AJ213" s="296">
        <f>IF(IFERROR(E213/'N2.3_RIIO3_Risk_And_Volumes'!E24,0)&lt;0,"Error",IFERROR(E213/'N2.3_RIIO3_Risk_And_Volumes'!E24,0))</f>
        <v>0.53519056460487735</v>
      </c>
      <c r="AK213" s="172">
        <f>IF(IFERROR(F213/'N2.3_RIIO3_Risk_And_Volumes'!F24,0)&lt;0,"Error",IFERROR(F213/'N2.3_RIIO3_Risk_And_Volumes'!F24,0))</f>
        <v>0</v>
      </c>
      <c r="AL213" s="172">
        <f>IF(IFERROR(G213/'N2.3_RIIO3_Risk_And_Volumes'!G24,0)&lt;0,"Error",IFERROR(G213/'N2.3_RIIO3_Risk_And_Volumes'!G24,0))</f>
        <v>0.3389915184838847</v>
      </c>
      <c r="AM213" s="172">
        <f>IF(IFERROR(H213/'N2.3_RIIO3_Risk_And_Volumes'!H24,0)&lt;0,"Error",IFERROR(H213/'N2.3_RIIO3_Risk_And_Volumes'!H24,0))</f>
        <v>0.57269943396913292</v>
      </c>
      <c r="AN213" s="172">
        <f>IF(IFERROR(I213/'N2.3_RIIO3_Risk_And_Volumes'!I24,0)&lt;0,"Error",IFERROR(I213/'N2.3_RIIO3_Risk_And_Volumes'!I24,0))</f>
        <v>0</v>
      </c>
      <c r="AO213" s="172">
        <f>IF(IFERROR(J213/'N2.3_RIIO3_Risk_And_Volumes'!J24,0)&lt;0,"Error",IFERROR(J213/'N2.3_RIIO3_Risk_And_Volumes'!J24,0))</f>
        <v>0</v>
      </c>
      <c r="AP213" s="172">
        <f>IF(IFERROR(K213/'N2.3_RIIO3_Risk_And_Volumes'!K24,0)&lt;0,"Error",IFERROR(K213/'N2.3_RIIO3_Risk_And_Volumes'!K24,0))</f>
        <v>0</v>
      </c>
      <c r="AQ213" s="172">
        <f>IF(IFERROR(L213/'N2.3_RIIO3_Risk_And_Volumes'!L24,0)&lt;0,"Error",IFERROR(L213/'N2.3_RIIO3_Risk_And_Volumes'!L24,0))</f>
        <v>0</v>
      </c>
      <c r="AR213" s="172">
        <f>IF(IFERROR(M213/'N2.3_RIIO3_Risk_And_Volumes'!M24,0)&lt;0,"Error",IFERROR(M213/'N2.3_RIIO3_Risk_And_Volumes'!M24,0))</f>
        <v>0.11874659330348265</v>
      </c>
      <c r="AS213" s="297">
        <f>IF(IFERROR(N213/'N2.3_RIIO3_Risk_And_Volumes'!N24,0)&lt;0,"Error",IFERROR(N213/'N2.3_RIIO3_Risk_And_Volumes'!N24,0))</f>
        <v>3.1507297353580078E-2</v>
      </c>
      <c r="AT213" s="296">
        <f>IF(IFERROR('N2.4_RIIO3_Risk_Comp'!O213/'N2.3_RIIO3_Risk_And_Volumes'!O24,0)&lt;0,"Error",IFERROR('N2.4_RIIO3_Risk_Comp'!O213/'N2.3_RIIO3_Risk_And_Volumes'!O24,0))</f>
        <v>0.56775854018643146</v>
      </c>
      <c r="AU213" s="172">
        <f>IF(IFERROR('N2.4_RIIO3_Risk_Comp'!P213/'N2.3_RIIO3_Risk_And_Volumes'!P24,0)&lt;0,"Error",IFERROR('N2.4_RIIO3_Risk_Comp'!P213/'N2.3_RIIO3_Risk_And_Volumes'!P24,0))</f>
        <v>0.13225131287814268</v>
      </c>
      <c r="AV213" s="172">
        <f>IF(IFERROR('N2.4_RIIO3_Risk_Comp'!Q213/'N2.3_RIIO3_Risk_And_Volumes'!Q24,0)&lt;0,"Error",IFERROR('N2.4_RIIO3_Risk_Comp'!Q213/'N2.3_RIIO3_Risk_And_Volumes'!Q24,0))</f>
        <v>0.97186345333375246</v>
      </c>
      <c r="AW213" s="172">
        <f>IF(IFERROR('N2.4_RIIO3_Risk_Comp'!R213/'N2.3_RIIO3_Risk_And_Volumes'!R24,0)&lt;0,"Error",IFERROR('N2.4_RIIO3_Risk_Comp'!R213/'N2.3_RIIO3_Risk_And_Volumes'!R24,0))</f>
        <v>0.35916516335317245</v>
      </c>
      <c r="AX213" s="172">
        <f>IF(IFERROR('N2.4_RIIO3_Risk_Comp'!S213/'N2.3_RIIO3_Risk_And_Volumes'!S24,0)&lt;0,"Error",IFERROR('N2.4_RIIO3_Risk_Comp'!S213/'N2.3_RIIO3_Risk_And_Volumes'!S24,0))</f>
        <v>0.13173898989559618</v>
      </c>
      <c r="AY213" s="172">
        <f>IF(IFERROR('N2.4_RIIO3_Risk_Comp'!T213/'N2.3_RIIO3_Risk_And_Volumes'!T24,0)&lt;0,"Error",IFERROR('N2.4_RIIO3_Risk_Comp'!T213/'N2.3_RIIO3_Risk_And_Volumes'!T24,0))</f>
        <v>0</v>
      </c>
      <c r="AZ213" s="172">
        <f>IF(IFERROR('N2.4_RIIO3_Risk_Comp'!U213/'N2.3_RIIO3_Risk_And_Volumes'!U24,0)&lt;0,"Error",IFERROR('N2.4_RIIO3_Risk_Comp'!U213/'N2.3_RIIO3_Risk_And_Volumes'!U24,0))</f>
        <v>0</v>
      </c>
      <c r="BA213" s="172">
        <f>IF(IFERROR('N2.4_RIIO3_Risk_Comp'!V213/'N2.3_RIIO3_Risk_And_Volumes'!V24,0)&lt;0,"Error",IFERROR('N2.4_RIIO3_Risk_Comp'!V213/'N2.3_RIIO3_Risk_And_Volumes'!V24,0))</f>
        <v>0</v>
      </c>
      <c r="BB213" s="172">
        <f>IF(IFERROR('N2.4_RIIO3_Risk_Comp'!W213/'N2.3_RIIO3_Risk_And_Volumes'!W24,0)&lt;0,"Error",IFERROR('N2.4_RIIO3_Risk_Comp'!W213/'N2.3_RIIO3_Risk_And_Volumes'!W24,0))</f>
        <v>0</v>
      </c>
      <c r="BC213" s="297">
        <f>IF(IFERROR('N2.4_RIIO3_Risk_Comp'!X213/'N2.3_RIIO3_Risk_And_Volumes'!X24,0)&lt;0,"Error",IFERROR('N2.4_RIIO3_Risk_Comp'!X213/'N2.3_RIIO3_Risk_And_Volumes'!X24,0))</f>
        <v>3.1115145960342837E-2</v>
      </c>
      <c r="BD213" s="296">
        <f>IF(IFERROR('N2.4_RIIO3_Risk_Comp'!Y213/'N2.3_RIIO3_Risk_And_Volumes'!AI24,0)&lt;0,"Error",IFERROR('N2.4_RIIO3_Risk_Comp'!Y213/'N2.3_RIIO3_Risk_And_Volumes'!AI24,0))</f>
        <v>0.61947583738196754</v>
      </c>
      <c r="BE213" s="172">
        <f>IF(IFERROR('N2.4_RIIO3_Risk_Comp'!Z213/'N2.3_RIIO3_Risk_And_Volumes'!AJ24,0)&lt;0,"Error",IFERROR('N2.4_RIIO3_Risk_Comp'!Z213/'N2.3_RIIO3_Risk_And_Volumes'!AJ24,0))</f>
        <v>0.37030678941354717</v>
      </c>
      <c r="BF213" s="172">
        <f>IF(IFERROR('N2.4_RIIO3_Risk_Comp'!AA213/'N2.3_RIIO3_Risk_And_Volumes'!AK24,0)&lt;0,"Error",IFERROR('N2.4_RIIO3_Risk_Comp'!AA213/'N2.3_RIIO3_Risk_And_Volumes'!AK24,0))</f>
        <v>0.81259151590447931</v>
      </c>
      <c r="BG213" s="172">
        <f>IF(IFERROR('N2.4_RIIO3_Risk_Comp'!AB213/'N2.3_RIIO3_Risk_And_Volumes'!AL24,0)&lt;0,"Error",IFERROR('N2.4_RIIO3_Risk_Comp'!AB213/'N2.3_RIIO3_Risk_And_Volumes'!AL24,0))</f>
        <v>0</v>
      </c>
      <c r="BH213" s="172">
        <f>IF(IFERROR('N2.4_RIIO3_Risk_Comp'!AC213/'N2.3_RIIO3_Risk_And_Volumes'!AM24,0)&lt;0,"Error",IFERROR('N2.4_RIIO3_Risk_Comp'!AC213/'N2.3_RIIO3_Risk_And_Volumes'!AM24,0))</f>
        <v>0</v>
      </c>
      <c r="BI213" s="172">
        <f>IF(IFERROR('N2.4_RIIO3_Risk_Comp'!AD213/'N2.3_RIIO3_Risk_And_Volumes'!AN24,0)&lt;0,"Error",IFERROR('N2.4_RIIO3_Risk_Comp'!AD213/'N2.3_RIIO3_Risk_And_Volumes'!AN24,0))</f>
        <v>0</v>
      </c>
      <c r="BJ213" s="172">
        <f>IF(IFERROR('N2.4_RIIO3_Risk_Comp'!AE213/'N2.3_RIIO3_Risk_And_Volumes'!AO24,0)&lt;0,"Error",IFERROR('N2.4_RIIO3_Risk_Comp'!AE213/'N2.3_RIIO3_Risk_And_Volumes'!AO24,0))</f>
        <v>0</v>
      </c>
      <c r="BK213" s="172">
        <f>IF(IFERROR('N2.4_RIIO3_Risk_Comp'!AF213/'N2.3_RIIO3_Risk_And_Volumes'!AP24,0)&lt;0,"Error",IFERROR('N2.4_RIIO3_Risk_Comp'!AF213/'N2.3_RIIO3_Risk_And_Volumes'!AP24,0))</f>
        <v>0</v>
      </c>
      <c r="BL213" s="172">
        <f>IF(IFERROR('N2.4_RIIO3_Risk_Comp'!AG213/'N2.3_RIIO3_Risk_And_Volumes'!AQ24,0)&lt;0,"Error",IFERROR('N2.4_RIIO3_Risk_Comp'!AG213/'N2.3_RIIO3_Risk_And_Volumes'!AQ24,0))</f>
        <v>0</v>
      </c>
      <c r="BM213" s="297">
        <f>IF(IFERROR('N2.4_RIIO3_Risk_Comp'!AH213/'N2.3_RIIO3_Risk_And_Volumes'!AR24,0)&lt;0,"Error",IFERROR('N2.4_RIIO3_Risk_Comp'!AH213/'N2.3_RIIO3_Risk_And_Volumes'!AR24,0))</f>
        <v>8.0585365171675694E-2</v>
      </c>
      <c r="BO213" s="63">
        <f t="shared" si="30"/>
        <v>0.54583880209999991</v>
      </c>
      <c r="BP213" s="63">
        <f t="shared" si="31"/>
        <v>0.5535179939</v>
      </c>
      <c r="BQ213" s="63">
        <f t="shared" si="32"/>
        <v>0.49280406319999998</v>
      </c>
      <c r="BR213" s="63">
        <f>IF(IFERROR(BO213/'N2.3_RIIO3_Risk_And_Volumes'!BN24,0)&lt;0,"Error",IFERROR(BO213/'N2.3_RIIO3_Risk_And_Volumes'!BN24,0))</f>
        <v>0.13991776689958843</v>
      </c>
      <c r="BS213" s="63">
        <f>IF(IFERROR('N2.4_RIIO3_Risk_Comp'!BP213/'N2.3_RIIO3_Risk_And_Volumes'!BP24,0)&lt;0,"Error",IFERROR('N2.4_RIIO3_Risk_Comp'!BP213/'N2.3_RIIO3_Risk_And_Volumes'!BP24,0))</f>
        <v>0.11512023736957466</v>
      </c>
      <c r="BT213" s="63">
        <f>IF(IFERROR('N2.4_RIIO3_Risk_Comp'!BQ213/'N2.3_RIIO3_Risk_And_Volumes'!BR24,0)&lt;0,"Error",IFERROR('N2.4_RIIO3_Risk_Comp'!BQ213/'N2.3_RIIO3_Risk_And_Volumes'!BR24,0))</f>
        <v>0.31521205440220201</v>
      </c>
    </row>
    <row r="214" spans="1:72">
      <c r="A214" t="s">
        <v>974</v>
      </c>
      <c r="B214" s="108" t="s">
        <v>251</v>
      </c>
      <c r="C214" s="144" t="str">
        <f>IF($D$2="ET",VLOOKUP(B214,'N0.7_Lookup_References'!$E$13:$K$71,2,FALSE),IF('N2.1_Network_Risk_Summary'!$C$2="GD",VLOOKUP(B214,'N0.7_Lookup_References'!$E$13:$K$73,4,FALSE),IF($D$2="GT",VLOOKUP(B214,'N0.7_Lookup_References'!$E$13:$K$71,6,FALSE),"")))</f>
        <v>Governors</v>
      </c>
      <c r="D214" s="53" t="s">
        <v>441</v>
      </c>
      <c r="E214" s="289">
        <v>0.44388533139999142</v>
      </c>
      <c r="F214" s="247">
        <v>0.17705619349999968</v>
      </c>
      <c r="G214" s="247">
        <v>8.6043547199999945E-2</v>
      </c>
      <c r="H214" s="247">
        <v>7.2592867600000041E-2</v>
      </c>
      <c r="I214" s="247">
        <v>5.0598758999999993E-2</v>
      </c>
      <c r="J214" s="247">
        <v>4.7217247399999995E-2</v>
      </c>
      <c r="K214" s="247">
        <v>4.0058266500000002E-2</v>
      </c>
      <c r="L214" s="247">
        <v>4.3694217299999991E-2</v>
      </c>
      <c r="M214" s="247">
        <v>4.599096049999999E-2</v>
      </c>
      <c r="N214" s="290">
        <v>0.88382778219999891</v>
      </c>
      <c r="O214" s="289">
        <v>0.41353766229999311</v>
      </c>
      <c r="P214" s="247">
        <v>0.25483405569999718</v>
      </c>
      <c r="Q214" s="247">
        <v>0.10833468770000004</v>
      </c>
      <c r="R214" s="247">
        <v>5.9858353100000018E-2</v>
      </c>
      <c r="S214" s="247">
        <v>6.5206172399999984E-2</v>
      </c>
      <c r="T214" s="247">
        <v>4.2361831499999995E-2</v>
      </c>
      <c r="U214" s="247">
        <v>5.2723196200000003E-2</v>
      </c>
      <c r="V214" s="247">
        <v>3.4431282800000004E-2</v>
      </c>
      <c r="W214" s="247">
        <v>3.2027466299999995E-2</v>
      </c>
      <c r="X214" s="290">
        <v>1.1358244447000021</v>
      </c>
      <c r="Y214" s="289">
        <v>0.34482579219999321</v>
      </c>
      <c r="Z214" s="247">
        <v>0.25294794239999774</v>
      </c>
      <c r="AA214" s="247">
        <v>0.12884584810000005</v>
      </c>
      <c r="AB214" s="247">
        <v>6.3005762899999998E-2</v>
      </c>
      <c r="AC214" s="247">
        <v>6.2607499099999978E-2</v>
      </c>
      <c r="AD214" s="247">
        <v>3.8150260100000014E-2</v>
      </c>
      <c r="AE214" s="247">
        <v>4.581744350000002E-2</v>
      </c>
      <c r="AF214" s="247">
        <v>2.9398560399999996E-2</v>
      </c>
      <c r="AG214" s="247">
        <v>3.0193773299999997E-2</v>
      </c>
      <c r="AH214" s="290">
        <v>0.99801288810000166</v>
      </c>
      <c r="AJ214" s="296">
        <f>IF(IFERROR(E214/'N2.3_RIIO3_Risk_And_Volumes'!E25,0)&lt;0,"Error",IFERROR(E214/'N2.3_RIIO3_Risk_And_Volumes'!E25,0))</f>
        <v>0.40196469553392261</v>
      </c>
      <c r="AK214" s="172">
        <f>IF(IFERROR(F214/'N2.3_RIIO3_Risk_And_Volumes'!F25,0)&lt;0,"Error",IFERROR(F214/'N2.3_RIIO3_Risk_And_Volumes'!F25,0))</f>
        <v>0.42479394831935163</v>
      </c>
      <c r="AL214" s="172">
        <f>IF(IFERROR(G214/'N2.3_RIIO3_Risk_And_Volumes'!G25,0)&lt;0,"Error",IFERROR(G214/'N2.3_RIIO3_Risk_And_Volumes'!G25,0))</f>
        <v>0.30917565853719453</v>
      </c>
      <c r="AM214" s="172">
        <f>IF(IFERROR(H214/'N2.3_RIIO3_Risk_And_Volumes'!H25,0)&lt;0,"Error",IFERROR(H214/'N2.3_RIIO3_Risk_And_Volumes'!H25,0))</f>
        <v>0.2434075679700235</v>
      </c>
      <c r="AN214" s="172">
        <f>IF(IFERROR(I214/'N2.3_RIIO3_Risk_And_Volumes'!I25,0)&lt;0,"Error",IFERROR(I214/'N2.3_RIIO3_Risk_And_Volumes'!I25,0))</f>
        <v>0.20652085176283103</v>
      </c>
      <c r="AO214" s="172">
        <f>IF(IFERROR(J214/'N2.3_RIIO3_Risk_And_Volumes'!J25,0)&lt;0,"Error",IFERROR(J214/'N2.3_RIIO3_Risk_And_Volumes'!J25,0))</f>
        <v>0.19389062298278775</v>
      </c>
      <c r="AP214" s="172">
        <f>IF(IFERROR(K214/'N2.3_RIIO3_Risk_And_Volumes'!K25,0)&lt;0,"Error",IFERROR(K214/'N2.3_RIIO3_Risk_And_Volumes'!K25,0))</f>
        <v>0.16489786973253051</v>
      </c>
      <c r="AQ214" s="172">
        <f>IF(IFERROR(L214/'N2.3_RIIO3_Risk_And_Volumes'!L25,0)&lt;0,"Error",IFERROR(L214/'N2.3_RIIO3_Risk_And_Volumes'!L25,0))</f>
        <v>0.13992126497423527</v>
      </c>
      <c r="AR214" s="172">
        <f>IF(IFERROR(M214/'N2.3_RIIO3_Risk_And_Volumes'!M25,0)&lt;0,"Error",IFERROR(M214/'N2.3_RIIO3_Risk_And_Volumes'!M25,0))</f>
        <v>0.12558066602733611</v>
      </c>
      <c r="AS214" s="297">
        <f>IF(IFERROR(N214/'N2.3_RIIO3_Risk_And_Volumes'!N25,0)&lt;0,"Error",IFERROR(N214/'N2.3_RIIO3_Risk_And_Volumes'!N25,0))</f>
        <v>4.3625453045389256E-2</v>
      </c>
      <c r="AT214" s="296">
        <f>IF(IFERROR('N2.4_RIIO3_Risk_Comp'!O214/'N2.3_RIIO3_Risk_And_Volumes'!O25,0)&lt;0,"Error",IFERROR('N2.4_RIIO3_Risk_Comp'!O214/'N2.3_RIIO3_Risk_And_Volumes'!O25,0))</f>
        <v>0.39959816181490698</v>
      </c>
      <c r="AU214" s="172">
        <f>IF(IFERROR('N2.4_RIIO3_Risk_Comp'!P214/'N2.3_RIIO3_Risk_And_Volumes'!P25,0)&lt;0,"Error",IFERROR('N2.4_RIIO3_Risk_Comp'!P214/'N2.3_RIIO3_Risk_And_Volumes'!P25,0))</f>
        <v>0.42897400084927034</v>
      </c>
      <c r="AV214" s="172">
        <f>IF(IFERROR('N2.4_RIIO3_Risk_Comp'!Q214/'N2.3_RIIO3_Risk_And_Volumes'!Q25,0)&lt;0,"Error",IFERROR('N2.4_RIIO3_Risk_Comp'!Q214/'N2.3_RIIO3_Risk_And_Volumes'!Q25,0))</f>
        <v>0.28635397467543183</v>
      </c>
      <c r="AW214" s="172">
        <f>IF(IFERROR('N2.4_RIIO3_Risk_Comp'!R214/'N2.3_RIIO3_Risk_And_Volumes'!R25,0)&lt;0,"Error",IFERROR('N2.4_RIIO3_Risk_Comp'!R214/'N2.3_RIIO3_Risk_And_Volumes'!R25,0))</f>
        <v>0.2738341880004414</v>
      </c>
      <c r="AX214" s="172">
        <f>IF(IFERROR('N2.4_RIIO3_Risk_Comp'!S214/'N2.3_RIIO3_Risk_And_Volumes'!S25,0)&lt;0,"Error",IFERROR('N2.4_RIIO3_Risk_Comp'!S214/'N2.3_RIIO3_Risk_And_Volumes'!S25,0))</f>
        <v>0.20992630614409258</v>
      </c>
      <c r="AY214" s="172">
        <f>IF(IFERROR('N2.4_RIIO3_Risk_Comp'!T214/'N2.3_RIIO3_Risk_And_Volumes'!T25,0)&lt;0,"Error",IFERROR('N2.4_RIIO3_Risk_Comp'!T214/'N2.3_RIIO3_Risk_And_Volumes'!T25,0))</f>
        <v>0.19552010898486358</v>
      </c>
      <c r="AZ214" s="172">
        <f>IF(IFERROR('N2.4_RIIO3_Risk_Comp'!U214/'N2.3_RIIO3_Risk_And_Volumes'!U25,0)&lt;0,"Error",IFERROR('N2.4_RIIO3_Risk_Comp'!U214/'N2.3_RIIO3_Risk_And_Volumes'!U25,0))</f>
        <v>0.17125234867540143</v>
      </c>
      <c r="BA214" s="172">
        <f>IF(IFERROR('N2.4_RIIO3_Risk_Comp'!V214/'N2.3_RIIO3_Risk_And_Volumes'!V25,0)&lt;0,"Error",IFERROR('N2.4_RIIO3_Risk_Comp'!V214/'N2.3_RIIO3_Risk_And_Volumes'!V25,0))</f>
        <v>0.16603832277801425</v>
      </c>
      <c r="BB214" s="172">
        <f>IF(IFERROR('N2.4_RIIO3_Risk_Comp'!W214/'N2.3_RIIO3_Risk_And_Volumes'!W25,0)&lt;0,"Error",IFERROR('N2.4_RIIO3_Risk_Comp'!W214/'N2.3_RIIO3_Risk_And_Volumes'!W25,0))</f>
        <v>0.14091487805387357</v>
      </c>
      <c r="BC214" s="297">
        <f>IF(IFERROR('N2.4_RIIO3_Risk_Comp'!X214/'N2.3_RIIO3_Risk_And_Volumes'!X25,0)&lt;0,"Error",IFERROR('N2.4_RIIO3_Risk_Comp'!X214/'N2.3_RIIO3_Risk_And_Volumes'!X25,0))</f>
        <v>4.2793177828130462E-2</v>
      </c>
      <c r="BD214" s="296">
        <f>IF(IFERROR('N2.4_RIIO3_Risk_Comp'!Y214/'N2.3_RIIO3_Risk_And_Volumes'!AI25,0)&lt;0,"Error",IFERROR('N2.4_RIIO3_Risk_Comp'!Y214/'N2.3_RIIO3_Risk_And_Volumes'!AI25,0))</f>
        <v>0.38735228694549834</v>
      </c>
      <c r="BE214" s="172">
        <f>IF(IFERROR('N2.4_RIIO3_Risk_Comp'!Z214/'N2.3_RIIO3_Risk_And_Volumes'!AJ25,0)&lt;0,"Error",IFERROR('N2.4_RIIO3_Risk_Comp'!Z214/'N2.3_RIIO3_Risk_And_Volumes'!AJ25,0))</f>
        <v>0.42908981442818755</v>
      </c>
      <c r="BF214" s="172">
        <f>IF(IFERROR('N2.4_RIIO3_Risk_Comp'!AA214/'N2.3_RIIO3_Risk_And_Volumes'!AK25,0)&lt;0,"Error",IFERROR('N2.4_RIIO3_Risk_Comp'!AA214/'N2.3_RIIO3_Risk_And_Volumes'!AK25,0))</f>
        <v>0.29208058866079639</v>
      </c>
      <c r="BG214" s="172">
        <f>IF(IFERROR('N2.4_RIIO3_Risk_Comp'!AB214/'N2.3_RIIO3_Risk_And_Volumes'!AL25,0)&lt;0,"Error",IFERROR('N2.4_RIIO3_Risk_Comp'!AB214/'N2.3_RIIO3_Risk_And_Volumes'!AL25,0))</f>
        <v>0.26266903172020745</v>
      </c>
      <c r="BH214" s="172">
        <f>IF(IFERROR('N2.4_RIIO3_Risk_Comp'!AC214/'N2.3_RIIO3_Risk_And_Volumes'!AM25,0)&lt;0,"Error",IFERROR('N2.4_RIIO3_Risk_Comp'!AC214/'N2.3_RIIO3_Risk_And_Volumes'!AM25,0))</f>
        <v>0.20722893846377358</v>
      </c>
      <c r="BI214" s="172">
        <f>IF(IFERROR('N2.4_RIIO3_Risk_Comp'!AD214/'N2.3_RIIO3_Risk_And_Volumes'!AN25,0)&lt;0,"Error",IFERROR('N2.4_RIIO3_Risk_Comp'!AD214/'N2.3_RIIO3_Risk_And_Volumes'!AN25,0))</f>
        <v>0.18772388960920766</v>
      </c>
      <c r="BJ214" s="172">
        <f>IF(IFERROR('N2.4_RIIO3_Risk_Comp'!AE214/'N2.3_RIIO3_Risk_And_Volumes'!AO25,0)&lt;0,"Error",IFERROR('N2.4_RIIO3_Risk_Comp'!AE214/'N2.3_RIIO3_Risk_And_Volumes'!AO25,0))</f>
        <v>0.16708135019203887</v>
      </c>
      <c r="BK214" s="172">
        <f>IF(IFERROR('N2.4_RIIO3_Risk_Comp'!AF214/'N2.3_RIIO3_Risk_And_Volumes'!AP25,0)&lt;0,"Error",IFERROR('N2.4_RIIO3_Risk_Comp'!AF214/'N2.3_RIIO3_Risk_And_Volumes'!AP25,0))</f>
        <v>0.1611285405212684</v>
      </c>
      <c r="BL214" s="172">
        <f>IF(IFERROR('N2.4_RIIO3_Risk_Comp'!AG214/'N2.3_RIIO3_Risk_And_Volumes'!AQ25,0)&lt;0,"Error",IFERROR('N2.4_RIIO3_Risk_Comp'!AG214/'N2.3_RIIO3_Risk_And_Volumes'!AQ25,0))</f>
        <v>0.13866257559017575</v>
      </c>
      <c r="BM214" s="297">
        <f>IF(IFERROR('N2.4_RIIO3_Risk_Comp'!AH214/'N2.3_RIIO3_Risk_And_Volumes'!AR25,0)&lt;0,"Error",IFERROR('N2.4_RIIO3_Risk_Comp'!AH214/'N2.3_RIIO3_Risk_And_Volumes'!AR25,0))</f>
        <v>4.6052390129024741E-2</v>
      </c>
      <c r="BO214" s="63">
        <f t="shared" si="30"/>
        <v>1.8909651725999901</v>
      </c>
      <c r="BP214" s="63">
        <f t="shared" si="31"/>
        <v>2.1991391526999924</v>
      </c>
      <c r="BQ214" s="63">
        <f t="shared" si="32"/>
        <v>1.9938057700999927</v>
      </c>
      <c r="BR214" s="63">
        <f>IF(IFERROR(BO214/'N2.3_RIIO3_Risk_And_Volumes'!BN25,0)&lt;0,"Error",IFERROR(BO214/'N2.3_RIIO3_Risk_And_Volumes'!BN25,0))</f>
        <v>7.9562487782379981E-2</v>
      </c>
      <c r="BS214" s="63">
        <f>IF(IFERROR('N2.4_RIIO3_Risk_Comp'!BP214/'N2.3_RIIO3_Risk_And_Volumes'!BP25,0)&lt;0,"Error",IFERROR('N2.4_RIIO3_Risk_Comp'!BP214/'N2.3_RIIO3_Risk_And_Volumes'!BP25,0))</f>
        <v>7.3212296752559747E-2</v>
      </c>
      <c r="BT214" s="63">
        <f>IF(IFERROR('N2.4_RIIO3_Risk_Comp'!BQ214/'N2.3_RIIO3_Risk_And_Volumes'!BR25,0)&lt;0,"Error",IFERROR('N2.4_RIIO3_Risk_Comp'!BQ214/'N2.3_RIIO3_Risk_And_Volumes'!BR25,0))</f>
        <v>7.9714829156393413E-2</v>
      </c>
    </row>
    <row r="215" spans="1:72" hidden="1">
      <c r="A215" t="s">
        <v>974</v>
      </c>
      <c r="B215" s="108" t="s">
        <v>256</v>
      </c>
      <c r="C215" s="144" t="str">
        <f>IF($D$2="ET",VLOOKUP(B215,'N0.7_Lookup_References'!$E$13:$K$71,2,FALSE),IF('N2.1_Network_Risk_Summary'!$C$2="GD",VLOOKUP(B215,'N0.7_Lookup_References'!$E$13:$K$73,4,FALSE),IF($D$2="GT",VLOOKUP(B215,'N0.7_Lookup_References'!$E$13:$K$71,6,FALSE),"")))</f>
        <v>No entry required</v>
      </c>
      <c r="D215" s="53" t="s">
        <v>441</v>
      </c>
      <c r="E215" s="289"/>
      <c r="F215" s="247"/>
      <c r="G215" s="247"/>
      <c r="H215" s="247"/>
      <c r="I215" s="247"/>
      <c r="J215" s="247"/>
      <c r="K215" s="247"/>
      <c r="L215" s="247"/>
      <c r="M215" s="247"/>
      <c r="N215" s="290"/>
      <c r="O215" s="289"/>
      <c r="P215" s="247"/>
      <c r="Q215" s="247"/>
      <c r="R215" s="247"/>
      <c r="S215" s="247"/>
      <c r="T215" s="247"/>
      <c r="U215" s="247"/>
      <c r="V215" s="247"/>
      <c r="W215" s="247"/>
      <c r="X215" s="290"/>
      <c r="Y215" s="289"/>
      <c r="Z215" s="247"/>
      <c r="AA215" s="247"/>
      <c r="AB215" s="247"/>
      <c r="AC215" s="247"/>
      <c r="AD215" s="247"/>
      <c r="AE215" s="247"/>
      <c r="AF215" s="247"/>
      <c r="AG215" s="247"/>
      <c r="AH215" s="290"/>
      <c r="AJ215" s="296">
        <f>IF(IFERROR(E215/'N2.3_RIIO3_Risk_And_Volumes'!E26,0)&lt;0,"Error",IFERROR(E215/'N2.3_RIIO3_Risk_And_Volumes'!E26,0))</f>
        <v>0</v>
      </c>
      <c r="AK215" s="172">
        <f>IF(IFERROR(F215/'N2.3_RIIO3_Risk_And_Volumes'!F26,0)&lt;0,"Error",IFERROR(F215/'N2.3_RIIO3_Risk_And_Volumes'!F26,0))</f>
        <v>0</v>
      </c>
      <c r="AL215" s="172">
        <f>IF(IFERROR(G215/'N2.3_RIIO3_Risk_And_Volumes'!G26,0)&lt;0,"Error",IFERROR(G215/'N2.3_RIIO3_Risk_And_Volumes'!G26,0))</f>
        <v>0</v>
      </c>
      <c r="AM215" s="172">
        <f>IF(IFERROR(H215/'N2.3_RIIO3_Risk_And_Volumes'!H26,0)&lt;0,"Error",IFERROR(H215/'N2.3_RIIO3_Risk_And_Volumes'!H26,0))</f>
        <v>0</v>
      </c>
      <c r="AN215" s="172">
        <f>IF(IFERROR(I215/'N2.3_RIIO3_Risk_And_Volumes'!I26,0)&lt;0,"Error",IFERROR(I215/'N2.3_RIIO3_Risk_And_Volumes'!I26,0))</f>
        <v>0</v>
      </c>
      <c r="AO215" s="172">
        <f>IF(IFERROR(J215/'N2.3_RIIO3_Risk_And_Volumes'!J26,0)&lt;0,"Error",IFERROR(J215/'N2.3_RIIO3_Risk_And_Volumes'!J26,0))</f>
        <v>0</v>
      </c>
      <c r="AP215" s="172">
        <f>IF(IFERROR(K215/'N2.3_RIIO3_Risk_And_Volumes'!K26,0)&lt;0,"Error",IFERROR(K215/'N2.3_RIIO3_Risk_And_Volumes'!K26,0))</f>
        <v>0</v>
      </c>
      <c r="AQ215" s="172">
        <f>IF(IFERROR(L215/'N2.3_RIIO3_Risk_And_Volumes'!L26,0)&lt;0,"Error",IFERROR(L215/'N2.3_RIIO3_Risk_And_Volumes'!L26,0))</f>
        <v>0</v>
      </c>
      <c r="AR215" s="172">
        <f>IF(IFERROR(M215/'N2.3_RIIO3_Risk_And_Volumes'!M26,0)&lt;0,"Error",IFERROR(M215/'N2.3_RIIO3_Risk_And_Volumes'!M26,0))</f>
        <v>0</v>
      </c>
      <c r="AS215" s="297">
        <f>IF(IFERROR(N215/'N2.3_RIIO3_Risk_And_Volumes'!N26,0)&lt;0,"Error",IFERROR(N215/'N2.3_RIIO3_Risk_And_Volumes'!N26,0))</f>
        <v>0</v>
      </c>
      <c r="AT215" s="296">
        <f>IF(IFERROR('N2.4_RIIO3_Risk_Comp'!O215/'N2.3_RIIO3_Risk_And_Volumes'!O26,0)&lt;0,"Error",IFERROR('N2.4_RIIO3_Risk_Comp'!O215/'N2.3_RIIO3_Risk_And_Volumes'!O26,0))</f>
        <v>0</v>
      </c>
      <c r="AU215" s="172">
        <f>IF(IFERROR('N2.4_RIIO3_Risk_Comp'!P215/'N2.3_RIIO3_Risk_And_Volumes'!P26,0)&lt;0,"Error",IFERROR('N2.4_RIIO3_Risk_Comp'!P215/'N2.3_RIIO3_Risk_And_Volumes'!P26,0))</f>
        <v>0</v>
      </c>
      <c r="AV215" s="172">
        <f>IF(IFERROR('N2.4_RIIO3_Risk_Comp'!Q215/'N2.3_RIIO3_Risk_And_Volumes'!Q26,0)&lt;0,"Error",IFERROR('N2.4_RIIO3_Risk_Comp'!Q215/'N2.3_RIIO3_Risk_And_Volumes'!Q26,0))</f>
        <v>0</v>
      </c>
      <c r="AW215" s="172">
        <f>IF(IFERROR('N2.4_RIIO3_Risk_Comp'!R215/'N2.3_RIIO3_Risk_And_Volumes'!R26,0)&lt;0,"Error",IFERROR('N2.4_RIIO3_Risk_Comp'!R215/'N2.3_RIIO3_Risk_And_Volumes'!R26,0))</f>
        <v>0</v>
      </c>
      <c r="AX215" s="172">
        <f>IF(IFERROR('N2.4_RIIO3_Risk_Comp'!S215/'N2.3_RIIO3_Risk_And_Volumes'!S26,0)&lt;0,"Error",IFERROR('N2.4_RIIO3_Risk_Comp'!S215/'N2.3_RIIO3_Risk_And_Volumes'!S26,0))</f>
        <v>0</v>
      </c>
      <c r="AY215" s="172">
        <f>IF(IFERROR('N2.4_RIIO3_Risk_Comp'!T215/'N2.3_RIIO3_Risk_And_Volumes'!T26,0)&lt;0,"Error",IFERROR('N2.4_RIIO3_Risk_Comp'!T215/'N2.3_RIIO3_Risk_And_Volumes'!T26,0))</f>
        <v>0</v>
      </c>
      <c r="AZ215" s="172">
        <f>IF(IFERROR('N2.4_RIIO3_Risk_Comp'!U215/'N2.3_RIIO3_Risk_And_Volumes'!U26,0)&lt;0,"Error",IFERROR('N2.4_RIIO3_Risk_Comp'!U215/'N2.3_RIIO3_Risk_And_Volumes'!U26,0))</f>
        <v>0</v>
      </c>
      <c r="BA215" s="172">
        <f>IF(IFERROR('N2.4_RIIO3_Risk_Comp'!V215/'N2.3_RIIO3_Risk_And_Volumes'!V26,0)&lt;0,"Error",IFERROR('N2.4_RIIO3_Risk_Comp'!V215/'N2.3_RIIO3_Risk_And_Volumes'!V26,0))</f>
        <v>0</v>
      </c>
      <c r="BB215" s="172">
        <f>IF(IFERROR('N2.4_RIIO3_Risk_Comp'!W215/'N2.3_RIIO3_Risk_And_Volumes'!W26,0)&lt;0,"Error",IFERROR('N2.4_RIIO3_Risk_Comp'!W215/'N2.3_RIIO3_Risk_And_Volumes'!W26,0))</f>
        <v>0</v>
      </c>
      <c r="BC215" s="297">
        <f>IF(IFERROR('N2.4_RIIO3_Risk_Comp'!X215/'N2.3_RIIO3_Risk_And_Volumes'!X26,0)&lt;0,"Error",IFERROR('N2.4_RIIO3_Risk_Comp'!X215/'N2.3_RIIO3_Risk_And_Volumes'!X26,0))</f>
        <v>0</v>
      </c>
      <c r="BD215" s="296">
        <f>IF(IFERROR('N2.4_RIIO3_Risk_Comp'!Y215/'N2.3_RIIO3_Risk_And_Volumes'!AI26,0)&lt;0,"Error",IFERROR('N2.4_RIIO3_Risk_Comp'!Y215/'N2.3_RIIO3_Risk_And_Volumes'!AI26,0))</f>
        <v>0</v>
      </c>
      <c r="BE215" s="172">
        <f>IF(IFERROR('N2.4_RIIO3_Risk_Comp'!Z215/'N2.3_RIIO3_Risk_And_Volumes'!AJ26,0)&lt;0,"Error",IFERROR('N2.4_RIIO3_Risk_Comp'!Z215/'N2.3_RIIO3_Risk_And_Volumes'!AJ26,0))</f>
        <v>0</v>
      </c>
      <c r="BF215" s="172">
        <f>IF(IFERROR('N2.4_RIIO3_Risk_Comp'!AA215/'N2.3_RIIO3_Risk_And_Volumes'!AK26,0)&lt;0,"Error",IFERROR('N2.4_RIIO3_Risk_Comp'!AA215/'N2.3_RIIO3_Risk_And_Volumes'!AK26,0))</f>
        <v>0</v>
      </c>
      <c r="BG215" s="172">
        <f>IF(IFERROR('N2.4_RIIO3_Risk_Comp'!AB215/'N2.3_RIIO3_Risk_And_Volumes'!AL26,0)&lt;0,"Error",IFERROR('N2.4_RIIO3_Risk_Comp'!AB215/'N2.3_RIIO3_Risk_And_Volumes'!AL26,0))</f>
        <v>0</v>
      </c>
      <c r="BH215" s="172">
        <f>IF(IFERROR('N2.4_RIIO3_Risk_Comp'!AC215/'N2.3_RIIO3_Risk_And_Volumes'!AM26,0)&lt;0,"Error",IFERROR('N2.4_RIIO3_Risk_Comp'!AC215/'N2.3_RIIO3_Risk_And_Volumes'!AM26,0))</f>
        <v>0</v>
      </c>
      <c r="BI215" s="172">
        <f>IF(IFERROR('N2.4_RIIO3_Risk_Comp'!AD215/'N2.3_RIIO3_Risk_And_Volumes'!AN26,0)&lt;0,"Error",IFERROR('N2.4_RIIO3_Risk_Comp'!AD215/'N2.3_RIIO3_Risk_And_Volumes'!AN26,0))</f>
        <v>0</v>
      </c>
      <c r="BJ215" s="172">
        <f>IF(IFERROR('N2.4_RIIO3_Risk_Comp'!AE215/'N2.3_RIIO3_Risk_And_Volumes'!AO26,0)&lt;0,"Error",IFERROR('N2.4_RIIO3_Risk_Comp'!AE215/'N2.3_RIIO3_Risk_And_Volumes'!AO26,0))</f>
        <v>0</v>
      </c>
      <c r="BK215" s="172">
        <f>IF(IFERROR('N2.4_RIIO3_Risk_Comp'!AF215/'N2.3_RIIO3_Risk_And_Volumes'!AP26,0)&lt;0,"Error",IFERROR('N2.4_RIIO3_Risk_Comp'!AF215/'N2.3_RIIO3_Risk_And_Volumes'!AP26,0))</f>
        <v>0</v>
      </c>
      <c r="BL215" s="172">
        <f>IF(IFERROR('N2.4_RIIO3_Risk_Comp'!AG215/'N2.3_RIIO3_Risk_And_Volumes'!AQ26,0)&lt;0,"Error",IFERROR('N2.4_RIIO3_Risk_Comp'!AG215/'N2.3_RIIO3_Risk_And_Volumes'!AQ26,0))</f>
        <v>0</v>
      </c>
      <c r="BM215" s="297">
        <f>IF(IFERROR('N2.4_RIIO3_Risk_Comp'!AH215/'N2.3_RIIO3_Risk_And_Volumes'!AR26,0)&lt;0,"Error",IFERROR('N2.4_RIIO3_Risk_Comp'!AH215/'N2.3_RIIO3_Risk_And_Volumes'!AR26,0))</f>
        <v>0</v>
      </c>
      <c r="BO215" s="63">
        <f t="shared" si="30"/>
        <v>0</v>
      </c>
      <c r="BP215" s="63">
        <f t="shared" si="31"/>
        <v>0</v>
      </c>
      <c r="BQ215" s="63">
        <f t="shared" si="32"/>
        <v>0</v>
      </c>
      <c r="BR215" s="63">
        <f>IF(IFERROR(BO215/'N2.3_RIIO3_Risk_And_Volumes'!BN26,0)&lt;0,"Error",IFERROR(BO215/'N2.3_RIIO3_Risk_And_Volumes'!BN26,0))</f>
        <v>0</v>
      </c>
      <c r="BS215" s="63">
        <f>IF(IFERROR('N2.4_RIIO3_Risk_Comp'!BP215/'N2.3_RIIO3_Risk_And_Volumes'!BP26,0)&lt;0,"Error",IFERROR('N2.4_RIIO3_Risk_Comp'!BP215/'N2.3_RIIO3_Risk_And_Volumes'!BP26,0))</f>
        <v>0</v>
      </c>
      <c r="BT215" s="63">
        <f>IF(IFERROR('N2.4_RIIO3_Risk_Comp'!BQ215/'N2.3_RIIO3_Risk_And_Volumes'!BR26,0)&lt;0,"Error",IFERROR('N2.4_RIIO3_Risk_Comp'!BQ215/'N2.3_RIIO3_Risk_And_Volumes'!BR26,0))</f>
        <v>0</v>
      </c>
    </row>
    <row r="216" spans="1:72" hidden="1">
      <c r="A216" t="s">
        <v>974</v>
      </c>
      <c r="B216" s="108" t="s">
        <v>262</v>
      </c>
      <c r="C216" s="144" t="str">
        <f>IF($D$2="ET",VLOOKUP(B216,'N0.7_Lookup_References'!$E$13:$K$71,2,FALSE),IF('N2.1_Network_Risk_Summary'!$C$2="GD",VLOOKUP(B216,'N0.7_Lookup_References'!$E$13:$K$73,4,FALSE),IF($D$2="GT",VLOOKUP(B216,'N0.7_Lookup_References'!$E$13:$K$71,6,FALSE),"")))</f>
        <v>No entry required</v>
      </c>
      <c r="D216" s="53" t="s">
        <v>441</v>
      </c>
      <c r="E216" s="289"/>
      <c r="F216" s="247"/>
      <c r="G216" s="247"/>
      <c r="H216" s="247"/>
      <c r="I216" s="247"/>
      <c r="J216" s="247"/>
      <c r="K216" s="247"/>
      <c r="L216" s="247"/>
      <c r="M216" s="247"/>
      <c r="N216" s="290"/>
      <c r="O216" s="289"/>
      <c r="P216" s="247"/>
      <c r="Q216" s="247"/>
      <c r="R216" s="247"/>
      <c r="S216" s="247"/>
      <c r="T216" s="247"/>
      <c r="U216" s="247"/>
      <c r="V216" s="247"/>
      <c r="W216" s="247"/>
      <c r="X216" s="290"/>
      <c r="Y216" s="289"/>
      <c r="Z216" s="247"/>
      <c r="AA216" s="247"/>
      <c r="AB216" s="247"/>
      <c r="AC216" s="247"/>
      <c r="AD216" s="247"/>
      <c r="AE216" s="247"/>
      <c r="AF216" s="247"/>
      <c r="AG216" s="247"/>
      <c r="AH216" s="290"/>
      <c r="AJ216" s="296">
        <f>IF(IFERROR(E216/'N2.3_RIIO3_Risk_And_Volumes'!E27,0)&lt;0,"Error",IFERROR(E216/'N2.3_RIIO3_Risk_And_Volumes'!E27,0))</f>
        <v>0</v>
      </c>
      <c r="AK216" s="172">
        <f>IF(IFERROR(F216/'N2.3_RIIO3_Risk_And_Volumes'!F27,0)&lt;0,"Error",IFERROR(F216/'N2.3_RIIO3_Risk_And_Volumes'!F27,0))</f>
        <v>0</v>
      </c>
      <c r="AL216" s="172">
        <f>IF(IFERROR(G216/'N2.3_RIIO3_Risk_And_Volumes'!G27,0)&lt;0,"Error",IFERROR(G216/'N2.3_RIIO3_Risk_And_Volumes'!G27,0))</f>
        <v>0</v>
      </c>
      <c r="AM216" s="172">
        <f>IF(IFERROR(H216/'N2.3_RIIO3_Risk_And_Volumes'!H27,0)&lt;0,"Error",IFERROR(H216/'N2.3_RIIO3_Risk_And_Volumes'!H27,0))</f>
        <v>0</v>
      </c>
      <c r="AN216" s="172">
        <f>IF(IFERROR(I216/'N2.3_RIIO3_Risk_And_Volumes'!I27,0)&lt;0,"Error",IFERROR(I216/'N2.3_RIIO3_Risk_And_Volumes'!I27,0))</f>
        <v>0</v>
      </c>
      <c r="AO216" s="172">
        <f>IF(IFERROR(J216/'N2.3_RIIO3_Risk_And_Volumes'!J27,0)&lt;0,"Error",IFERROR(J216/'N2.3_RIIO3_Risk_And_Volumes'!J27,0))</f>
        <v>0</v>
      </c>
      <c r="AP216" s="172">
        <f>IF(IFERROR(K216/'N2.3_RIIO3_Risk_And_Volumes'!K27,0)&lt;0,"Error",IFERROR(K216/'N2.3_RIIO3_Risk_And_Volumes'!K27,0))</f>
        <v>0</v>
      </c>
      <c r="AQ216" s="172">
        <f>IF(IFERROR(L216/'N2.3_RIIO3_Risk_And_Volumes'!L27,0)&lt;0,"Error",IFERROR(L216/'N2.3_RIIO3_Risk_And_Volumes'!L27,0))</f>
        <v>0</v>
      </c>
      <c r="AR216" s="172">
        <f>IF(IFERROR(M216/'N2.3_RIIO3_Risk_And_Volumes'!M27,0)&lt;0,"Error",IFERROR(M216/'N2.3_RIIO3_Risk_And_Volumes'!M27,0))</f>
        <v>0</v>
      </c>
      <c r="AS216" s="297">
        <f>IF(IFERROR(N216/'N2.3_RIIO3_Risk_And_Volumes'!N27,0)&lt;0,"Error",IFERROR(N216/'N2.3_RIIO3_Risk_And_Volumes'!N27,0))</f>
        <v>0</v>
      </c>
      <c r="AT216" s="296">
        <f>IF(IFERROR('N2.4_RIIO3_Risk_Comp'!O216/'N2.3_RIIO3_Risk_And_Volumes'!O27,0)&lt;0,"Error",IFERROR('N2.4_RIIO3_Risk_Comp'!O216/'N2.3_RIIO3_Risk_And_Volumes'!O27,0))</f>
        <v>0</v>
      </c>
      <c r="AU216" s="172">
        <f>IF(IFERROR('N2.4_RIIO3_Risk_Comp'!P216/'N2.3_RIIO3_Risk_And_Volumes'!P27,0)&lt;0,"Error",IFERROR('N2.4_RIIO3_Risk_Comp'!P216/'N2.3_RIIO3_Risk_And_Volumes'!P27,0))</f>
        <v>0</v>
      </c>
      <c r="AV216" s="172">
        <f>IF(IFERROR('N2.4_RIIO3_Risk_Comp'!Q216/'N2.3_RIIO3_Risk_And_Volumes'!Q27,0)&lt;0,"Error",IFERROR('N2.4_RIIO3_Risk_Comp'!Q216/'N2.3_RIIO3_Risk_And_Volumes'!Q27,0))</f>
        <v>0</v>
      </c>
      <c r="AW216" s="172">
        <f>IF(IFERROR('N2.4_RIIO3_Risk_Comp'!R216/'N2.3_RIIO3_Risk_And_Volumes'!R27,0)&lt;0,"Error",IFERROR('N2.4_RIIO3_Risk_Comp'!R216/'N2.3_RIIO3_Risk_And_Volumes'!R27,0))</f>
        <v>0</v>
      </c>
      <c r="AX216" s="172">
        <f>IF(IFERROR('N2.4_RIIO3_Risk_Comp'!S216/'N2.3_RIIO3_Risk_And_Volumes'!S27,0)&lt;0,"Error",IFERROR('N2.4_RIIO3_Risk_Comp'!S216/'N2.3_RIIO3_Risk_And_Volumes'!S27,0))</f>
        <v>0</v>
      </c>
      <c r="AY216" s="172">
        <f>IF(IFERROR('N2.4_RIIO3_Risk_Comp'!T216/'N2.3_RIIO3_Risk_And_Volumes'!T27,0)&lt;0,"Error",IFERROR('N2.4_RIIO3_Risk_Comp'!T216/'N2.3_RIIO3_Risk_And_Volumes'!T27,0))</f>
        <v>0</v>
      </c>
      <c r="AZ216" s="172">
        <f>IF(IFERROR('N2.4_RIIO3_Risk_Comp'!U216/'N2.3_RIIO3_Risk_And_Volumes'!U27,0)&lt;0,"Error",IFERROR('N2.4_RIIO3_Risk_Comp'!U216/'N2.3_RIIO3_Risk_And_Volumes'!U27,0))</f>
        <v>0</v>
      </c>
      <c r="BA216" s="172">
        <f>IF(IFERROR('N2.4_RIIO3_Risk_Comp'!V216/'N2.3_RIIO3_Risk_And_Volumes'!V27,0)&lt;0,"Error",IFERROR('N2.4_RIIO3_Risk_Comp'!V216/'N2.3_RIIO3_Risk_And_Volumes'!V27,0))</f>
        <v>0</v>
      </c>
      <c r="BB216" s="172">
        <f>IF(IFERROR('N2.4_RIIO3_Risk_Comp'!W216/'N2.3_RIIO3_Risk_And_Volumes'!W27,0)&lt;0,"Error",IFERROR('N2.4_RIIO3_Risk_Comp'!W216/'N2.3_RIIO3_Risk_And_Volumes'!W27,0))</f>
        <v>0</v>
      </c>
      <c r="BC216" s="297">
        <f>IF(IFERROR('N2.4_RIIO3_Risk_Comp'!X216/'N2.3_RIIO3_Risk_And_Volumes'!X27,0)&lt;0,"Error",IFERROR('N2.4_RIIO3_Risk_Comp'!X216/'N2.3_RIIO3_Risk_And_Volumes'!X27,0))</f>
        <v>0</v>
      </c>
      <c r="BD216" s="296">
        <f>IF(IFERROR('N2.4_RIIO3_Risk_Comp'!Y216/'N2.3_RIIO3_Risk_And_Volumes'!AI27,0)&lt;0,"Error",IFERROR('N2.4_RIIO3_Risk_Comp'!Y216/'N2.3_RIIO3_Risk_And_Volumes'!AI27,0))</f>
        <v>0</v>
      </c>
      <c r="BE216" s="172">
        <f>IF(IFERROR('N2.4_RIIO3_Risk_Comp'!Z216/'N2.3_RIIO3_Risk_And_Volumes'!AJ27,0)&lt;0,"Error",IFERROR('N2.4_RIIO3_Risk_Comp'!Z216/'N2.3_RIIO3_Risk_And_Volumes'!AJ27,0))</f>
        <v>0</v>
      </c>
      <c r="BF216" s="172">
        <f>IF(IFERROR('N2.4_RIIO3_Risk_Comp'!AA216/'N2.3_RIIO3_Risk_And_Volumes'!AK27,0)&lt;0,"Error",IFERROR('N2.4_RIIO3_Risk_Comp'!AA216/'N2.3_RIIO3_Risk_And_Volumes'!AK27,0))</f>
        <v>0</v>
      </c>
      <c r="BG216" s="172">
        <f>IF(IFERROR('N2.4_RIIO3_Risk_Comp'!AB216/'N2.3_RIIO3_Risk_And_Volumes'!AL27,0)&lt;0,"Error",IFERROR('N2.4_RIIO3_Risk_Comp'!AB216/'N2.3_RIIO3_Risk_And_Volumes'!AL27,0))</f>
        <v>0</v>
      </c>
      <c r="BH216" s="172">
        <f>IF(IFERROR('N2.4_RIIO3_Risk_Comp'!AC216/'N2.3_RIIO3_Risk_And_Volumes'!AM27,0)&lt;0,"Error",IFERROR('N2.4_RIIO3_Risk_Comp'!AC216/'N2.3_RIIO3_Risk_And_Volumes'!AM27,0))</f>
        <v>0</v>
      </c>
      <c r="BI216" s="172">
        <f>IF(IFERROR('N2.4_RIIO3_Risk_Comp'!AD216/'N2.3_RIIO3_Risk_And_Volumes'!AN27,0)&lt;0,"Error",IFERROR('N2.4_RIIO3_Risk_Comp'!AD216/'N2.3_RIIO3_Risk_And_Volumes'!AN27,0))</f>
        <v>0</v>
      </c>
      <c r="BJ216" s="172">
        <f>IF(IFERROR('N2.4_RIIO3_Risk_Comp'!AE216/'N2.3_RIIO3_Risk_And_Volumes'!AO27,0)&lt;0,"Error",IFERROR('N2.4_RIIO3_Risk_Comp'!AE216/'N2.3_RIIO3_Risk_And_Volumes'!AO27,0))</f>
        <v>0</v>
      </c>
      <c r="BK216" s="172">
        <f>IF(IFERROR('N2.4_RIIO3_Risk_Comp'!AF216/'N2.3_RIIO3_Risk_And_Volumes'!AP27,0)&lt;0,"Error",IFERROR('N2.4_RIIO3_Risk_Comp'!AF216/'N2.3_RIIO3_Risk_And_Volumes'!AP27,0))</f>
        <v>0</v>
      </c>
      <c r="BL216" s="172">
        <f>IF(IFERROR('N2.4_RIIO3_Risk_Comp'!AG216/'N2.3_RIIO3_Risk_And_Volumes'!AQ27,0)&lt;0,"Error",IFERROR('N2.4_RIIO3_Risk_Comp'!AG216/'N2.3_RIIO3_Risk_And_Volumes'!AQ27,0))</f>
        <v>0</v>
      </c>
      <c r="BM216" s="297">
        <f>IF(IFERROR('N2.4_RIIO3_Risk_Comp'!AH216/'N2.3_RIIO3_Risk_And_Volumes'!AR27,0)&lt;0,"Error",IFERROR('N2.4_RIIO3_Risk_Comp'!AH216/'N2.3_RIIO3_Risk_And_Volumes'!AR27,0))</f>
        <v>0</v>
      </c>
      <c r="BO216" s="63">
        <f t="shared" si="30"/>
        <v>0</v>
      </c>
      <c r="BP216" s="63">
        <f t="shared" si="31"/>
        <v>0</v>
      </c>
      <c r="BQ216" s="63">
        <f t="shared" si="32"/>
        <v>0</v>
      </c>
      <c r="BR216" s="63">
        <f>IF(IFERROR(BO216/'N2.3_RIIO3_Risk_And_Volumes'!BN27,0)&lt;0,"Error",IFERROR(BO216/'N2.3_RIIO3_Risk_And_Volumes'!BN27,0))</f>
        <v>0</v>
      </c>
      <c r="BS216" s="63">
        <f>IF(IFERROR('N2.4_RIIO3_Risk_Comp'!BP216/'N2.3_RIIO3_Risk_And_Volumes'!BP27,0)&lt;0,"Error",IFERROR('N2.4_RIIO3_Risk_Comp'!BP216/'N2.3_RIIO3_Risk_And_Volumes'!BP27,0))</f>
        <v>0</v>
      </c>
      <c r="BT216" s="63">
        <f>IF(IFERROR('N2.4_RIIO3_Risk_Comp'!BQ216/'N2.3_RIIO3_Risk_And_Volumes'!BR27,0)&lt;0,"Error",IFERROR('N2.4_RIIO3_Risk_Comp'!BQ216/'N2.3_RIIO3_Risk_And_Volumes'!BR27,0))</f>
        <v>0</v>
      </c>
    </row>
    <row r="217" spans="1:72" hidden="1">
      <c r="A217" t="s">
        <v>974</v>
      </c>
      <c r="B217" s="108" t="s">
        <v>267</v>
      </c>
      <c r="C217" s="144" t="str">
        <f>IF($D$2="ET",VLOOKUP(B217,'N0.7_Lookup_References'!$E$13:$K$71,2,FALSE),IF('N2.1_Network_Risk_Summary'!$C$2="GD",VLOOKUP(B217,'N0.7_Lookup_References'!$E$13:$K$73,4,FALSE),IF($D$2="GT",VLOOKUP(B217,'N0.7_Lookup_References'!$E$13:$K$71,6,FALSE),"")))</f>
        <v>No entry required</v>
      </c>
      <c r="D217" s="53" t="s">
        <v>441</v>
      </c>
      <c r="E217" s="289"/>
      <c r="F217" s="247"/>
      <c r="G217" s="247"/>
      <c r="H217" s="247"/>
      <c r="I217" s="247"/>
      <c r="J217" s="247"/>
      <c r="K217" s="247"/>
      <c r="L217" s="247"/>
      <c r="M217" s="247"/>
      <c r="N217" s="290"/>
      <c r="O217" s="289"/>
      <c r="P217" s="247"/>
      <c r="Q217" s="247"/>
      <c r="R217" s="247"/>
      <c r="S217" s="247"/>
      <c r="T217" s="247"/>
      <c r="U217" s="247"/>
      <c r="V217" s="247"/>
      <c r="W217" s="247"/>
      <c r="X217" s="290"/>
      <c r="Y217" s="289"/>
      <c r="Z217" s="247"/>
      <c r="AA217" s="247"/>
      <c r="AB217" s="247"/>
      <c r="AC217" s="247"/>
      <c r="AD217" s="247"/>
      <c r="AE217" s="247"/>
      <c r="AF217" s="247"/>
      <c r="AG217" s="247"/>
      <c r="AH217" s="290"/>
      <c r="AJ217" s="296">
        <f>IF(IFERROR(E217/'N2.3_RIIO3_Risk_And_Volumes'!E28,0)&lt;0,"Error",IFERROR(E217/'N2.3_RIIO3_Risk_And_Volumes'!E28,0))</f>
        <v>0</v>
      </c>
      <c r="AK217" s="172">
        <f>IF(IFERROR(F217/'N2.3_RIIO3_Risk_And_Volumes'!F28,0)&lt;0,"Error",IFERROR(F217/'N2.3_RIIO3_Risk_And_Volumes'!F28,0))</f>
        <v>0</v>
      </c>
      <c r="AL217" s="172">
        <f>IF(IFERROR(G217/'N2.3_RIIO3_Risk_And_Volumes'!G28,0)&lt;0,"Error",IFERROR(G217/'N2.3_RIIO3_Risk_And_Volumes'!G28,0))</f>
        <v>0</v>
      </c>
      <c r="AM217" s="172">
        <f>IF(IFERROR(H217/'N2.3_RIIO3_Risk_And_Volumes'!H28,0)&lt;0,"Error",IFERROR(H217/'N2.3_RIIO3_Risk_And_Volumes'!H28,0))</f>
        <v>0</v>
      </c>
      <c r="AN217" s="172">
        <f>IF(IFERROR(I217/'N2.3_RIIO3_Risk_And_Volumes'!I28,0)&lt;0,"Error",IFERROR(I217/'N2.3_RIIO3_Risk_And_Volumes'!I28,0))</f>
        <v>0</v>
      </c>
      <c r="AO217" s="172">
        <f>IF(IFERROR(J217/'N2.3_RIIO3_Risk_And_Volumes'!J28,0)&lt;0,"Error",IFERROR(J217/'N2.3_RIIO3_Risk_And_Volumes'!J28,0))</f>
        <v>0</v>
      </c>
      <c r="AP217" s="172">
        <f>IF(IFERROR(K217/'N2.3_RIIO3_Risk_And_Volumes'!K28,0)&lt;0,"Error",IFERROR(K217/'N2.3_RIIO3_Risk_And_Volumes'!K28,0))</f>
        <v>0</v>
      </c>
      <c r="AQ217" s="172">
        <f>IF(IFERROR(L217/'N2.3_RIIO3_Risk_And_Volumes'!L28,0)&lt;0,"Error",IFERROR(L217/'N2.3_RIIO3_Risk_And_Volumes'!L28,0))</f>
        <v>0</v>
      </c>
      <c r="AR217" s="172">
        <f>IF(IFERROR(M217/'N2.3_RIIO3_Risk_And_Volumes'!M28,0)&lt;0,"Error",IFERROR(M217/'N2.3_RIIO3_Risk_And_Volumes'!M28,0))</f>
        <v>0</v>
      </c>
      <c r="AS217" s="297">
        <f>IF(IFERROR(N217/'N2.3_RIIO3_Risk_And_Volumes'!N28,0)&lt;0,"Error",IFERROR(N217/'N2.3_RIIO3_Risk_And_Volumes'!N28,0))</f>
        <v>0</v>
      </c>
      <c r="AT217" s="296">
        <f>IF(IFERROR('N2.4_RIIO3_Risk_Comp'!O217/'N2.3_RIIO3_Risk_And_Volumes'!O28,0)&lt;0,"Error",IFERROR('N2.4_RIIO3_Risk_Comp'!O217/'N2.3_RIIO3_Risk_And_Volumes'!O28,0))</f>
        <v>0</v>
      </c>
      <c r="AU217" s="172">
        <f>IF(IFERROR('N2.4_RIIO3_Risk_Comp'!P217/'N2.3_RIIO3_Risk_And_Volumes'!P28,0)&lt;0,"Error",IFERROR('N2.4_RIIO3_Risk_Comp'!P217/'N2.3_RIIO3_Risk_And_Volumes'!P28,0))</f>
        <v>0</v>
      </c>
      <c r="AV217" s="172">
        <f>IF(IFERROR('N2.4_RIIO3_Risk_Comp'!Q217/'N2.3_RIIO3_Risk_And_Volumes'!Q28,0)&lt;0,"Error",IFERROR('N2.4_RIIO3_Risk_Comp'!Q217/'N2.3_RIIO3_Risk_And_Volumes'!Q28,0))</f>
        <v>0</v>
      </c>
      <c r="AW217" s="172">
        <f>IF(IFERROR('N2.4_RIIO3_Risk_Comp'!R217/'N2.3_RIIO3_Risk_And_Volumes'!R28,0)&lt;0,"Error",IFERROR('N2.4_RIIO3_Risk_Comp'!R217/'N2.3_RIIO3_Risk_And_Volumes'!R28,0))</f>
        <v>0</v>
      </c>
      <c r="AX217" s="172">
        <f>IF(IFERROR('N2.4_RIIO3_Risk_Comp'!S217/'N2.3_RIIO3_Risk_And_Volumes'!S28,0)&lt;0,"Error",IFERROR('N2.4_RIIO3_Risk_Comp'!S217/'N2.3_RIIO3_Risk_And_Volumes'!S28,0))</f>
        <v>0</v>
      </c>
      <c r="AY217" s="172">
        <f>IF(IFERROR('N2.4_RIIO3_Risk_Comp'!T217/'N2.3_RIIO3_Risk_And_Volumes'!T28,0)&lt;0,"Error",IFERROR('N2.4_RIIO3_Risk_Comp'!T217/'N2.3_RIIO3_Risk_And_Volumes'!T28,0))</f>
        <v>0</v>
      </c>
      <c r="AZ217" s="172">
        <f>IF(IFERROR('N2.4_RIIO3_Risk_Comp'!U217/'N2.3_RIIO3_Risk_And_Volumes'!U28,0)&lt;0,"Error",IFERROR('N2.4_RIIO3_Risk_Comp'!U217/'N2.3_RIIO3_Risk_And_Volumes'!U28,0))</f>
        <v>0</v>
      </c>
      <c r="BA217" s="172">
        <f>IF(IFERROR('N2.4_RIIO3_Risk_Comp'!V217/'N2.3_RIIO3_Risk_And_Volumes'!V28,0)&lt;0,"Error",IFERROR('N2.4_RIIO3_Risk_Comp'!V217/'N2.3_RIIO3_Risk_And_Volumes'!V28,0))</f>
        <v>0</v>
      </c>
      <c r="BB217" s="172">
        <f>IF(IFERROR('N2.4_RIIO3_Risk_Comp'!W217/'N2.3_RIIO3_Risk_And_Volumes'!W28,0)&lt;0,"Error",IFERROR('N2.4_RIIO3_Risk_Comp'!W217/'N2.3_RIIO3_Risk_And_Volumes'!W28,0))</f>
        <v>0</v>
      </c>
      <c r="BC217" s="297">
        <f>IF(IFERROR('N2.4_RIIO3_Risk_Comp'!X217/'N2.3_RIIO3_Risk_And_Volumes'!X28,0)&lt;0,"Error",IFERROR('N2.4_RIIO3_Risk_Comp'!X217/'N2.3_RIIO3_Risk_And_Volumes'!X28,0))</f>
        <v>0</v>
      </c>
      <c r="BD217" s="296">
        <f>IF(IFERROR('N2.4_RIIO3_Risk_Comp'!Y217/'N2.3_RIIO3_Risk_And_Volumes'!AI28,0)&lt;0,"Error",IFERROR('N2.4_RIIO3_Risk_Comp'!Y217/'N2.3_RIIO3_Risk_And_Volumes'!AI28,0))</f>
        <v>0</v>
      </c>
      <c r="BE217" s="172">
        <f>IF(IFERROR('N2.4_RIIO3_Risk_Comp'!Z217/'N2.3_RIIO3_Risk_And_Volumes'!AJ28,0)&lt;0,"Error",IFERROR('N2.4_RIIO3_Risk_Comp'!Z217/'N2.3_RIIO3_Risk_And_Volumes'!AJ28,0))</f>
        <v>0</v>
      </c>
      <c r="BF217" s="172">
        <f>IF(IFERROR('N2.4_RIIO3_Risk_Comp'!AA217/'N2.3_RIIO3_Risk_And_Volumes'!AK28,0)&lt;0,"Error",IFERROR('N2.4_RIIO3_Risk_Comp'!AA217/'N2.3_RIIO3_Risk_And_Volumes'!AK28,0))</f>
        <v>0</v>
      </c>
      <c r="BG217" s="172">
        <f>IF(IFERROR('N2.4_RIIO3_Risk_Comp'!AB217/'N2.3_RIIO3_Risk_And_Volumes'!AL28,0)&lt;0,"Error",IFERROR('N2.4_RIIO3_Risk_Comp'!AB217/'N2.3_RIIO3_Risk_And_Volumes'!AL28,0))</f>
        <v>0</v>
      </c>
      <c r="BH217" s="172">
        <f>IF(IFERROR('N2.4_RIIO3_Risk_Comp'!AC217/'N2.3_RIIO3_Risk_And_Volumes'!AM28,0)&lt;0,"Error",IFERROR('N2.4_RIIO3_Risk_Comp'!AC217/'N2.3_RIIO3_Risk_And_Volumes'!AM28,0))</f>
        <v>0</v>
      </c>
      <c r="BI217" s="172">
        <f>IF(IFERROR('N2.4_RIIO3_Risk_Comp'!AD217/'N2.3_RIIO3_Risk_And_Volumes'!AN28,0)&lt;0,"Error",IFERROR('N2.4_RIIO3_Risk_Comp'!AD217/'N2.3_RIIO3_Risk_And_Volumes'!AN28,0))</f>
        <v>0</v>
      </c>
      <c r="BJ217" s="172">
        <f>IF(IFERROR('N2.4_RIIO3_Risk_Comp'!AE217/'N2.3_RIIO3_Risk_And_Volumes'!AO28,0)&lt;0,"Error",IFERROR('N2.4_RIIO3_Risk_Comp'!AE217/'N2.3_RIIO3_Risk_And_Volumes'!AO28,0))</f>
        <v>0</v>
      </c>
      <c r="BK217" s="172">
        <f>IF(IFERROR('N2.4_RIIO3_Risk_Comp'!AF217/'N2.3_RIIO3_Risk_And_Volumes'!AP28,0)&lt;0,"Error",IFERROR('N2.4_RIIO3_Risk_Comp'!AF217/'N2.3_RIIO3_Risk_And_Volumes'!AP28,0))</f>
        <v>0</v>
      </c>
      <c r="BL217" s="172">
        <f>IF(IFERROR('N2.4_RIIO3_Risk_Comp'!AG217/'N2.3_RIIO3_Risk_And_Volumes'!AQ28,0)&lt;0,"Error",IFERROR('N2.4_RIIO3_Risk_Comp'!AG217/'N2.3_RIIO3_Risk_And_Volumes'!AQ28,0))</f>
        <v>0</v>
      </c>
      <c r="BM217" s="297">
        <f>IF(IFERROR('N2.4_RIIO3_Risk_Comp'!AH217/'N2.3_RIIO3_Risk_And_Volumes'!AR28,0)&lt;0,"Error",IFERROR('N2.4_RIIO3_Risk_Comp'!AH217/'N2.3_RIIO3_Risk_And_Volumes'!AR28,0))</f>
        <v>0</v>
      </c>
      <c r="BO217" s="63">
        <f t="shared" si="30"/>
        <v>0</v>
      </c>
      <c r="BP217" s="63">
        <f t="shared" si="31"/>
        <v>0</v>
      </c>
      <c r="BQ217" s="63">
        <f t="shared" si="32"/>
        <v>0</v>
      </c>
      <c r="BR217" s="63">
        <f>IF(IFERROR(BO217/'N2.3_RIIO3_Risk_And_Volumes'!BN28,0)&lt;0,"Error",IFERROR(BO217/'N2.3_RIIO3_Risk_And_Volumes'!BN28,0))</f>
        <v>0</v>
      </c>
      <c r="BS217" s="63">
        <f>IF(IFERROR('N2.4_RIIO3_Risk_Comp'!BP217/'N2.3_RIIO3_Risk_And_Volumes'!BP28,0)&lt;0,"Error",IFERROR('N2.4_RIIO3_Risk_Comp'!BP217/'N2.3_RIIO3_Risk_And_Volumes'!BP28,0))</f>
        <v>0</v>
      </c>
      <c r="BT217" s="63">
        <f>IF(IFERROR('N2.4_RIIO3_Risk_Comp'!BQ217/'N2.3_RIIO3_Risk_And_Volumes'!BR28,0)&lt;0,"Error",IFERROR('N2.4_RIIO3_Risk_Comp'!BQ217/'N2.3_RIIO3_Risk_And_Volumes'!BR28,0))</f>
        <v>0</v>
      </c>
    </row>
    <row r="218" spans="1:72" hidden="1">
      <c r="A218" t="s">
        <v>974</v>
      </c>
      <c r="B218" s="108" t="s">
        <v>272</v>
      </c>
      <c r="C218" s="144" t="str">
        <f>IF($D$2="ET",VLOOKUP(B218,'N0.7_Lookup_References'!$E$13:$K$71,2,FALSE),IF('N2.1_Network_Risk_Summary'!$C$2="GD",VLOOKUP(B218,'N0.7_Lookup_References'!$E$13:$K$73,4,FALSE),IF($D$2="GT",VLOOKUP(B218,'N0.7_Lookup_References'!$E$13:$K$71,6,FALSE),"")))</f>
        <v>No entry required</v>
      </c>
      <c r="D218" s="53" t="s">
        <v>441</v>
      </c>
      <c r="E218" s="289"/>
      <c r="F218" s="247"/>
      <c r="G218" s="247"/>
      <c r="H218" s="247"/>
      <c r="I218" s="247"/>
      <c r="J218" s="247"/>
      <c r="K218" s="247"/>
      <c r="L218" s="247"/>
      <c r="M218" s="247"/>
      <c r="N218" s="290"/>
      <c r="O218" s="289"/>
      <c r="P218" s="247"/>
      <c r="Q218" s="247"/>
      <c r="R218" s="247"/>
      <c r="S218" s="247"/>
      <c r="T218" s="247"/>
      <c r="U218" s="247"/>
      <c r="V218" s="247"/>
      <c r="W218" s="247"/>
      <c r="X218" s="290"/>
      <c r="Y218" s="289"/>
      <c r="Z218" s="247"/>
      <c r="AA218" s="247"/>
      <c r="AB218" s="247"/>
      <c r="AC218" s="247"/>
      <c r="AD218" s="247"/>
      <c r="AE218" s="247"/>
      <c r="AF218" s="247"/>
      <c r="AG218" s="247"/>
      <c r="AH218" s="290"/>
      <c r="AJ218" s="296">
        <f>IF(IFERROR(E218/'N2.3_RIIO3_Risk_And_Volumes'!E29,0)&lt;0,"Error",IFERROR(E218/'N2.3_RIIO3_Risk_And_Volumes'!E29,0))</f>
        <v>0</v>
      </c>
      <c r="AK218" s="172">
        <f>IF(IFERROR(F218/'N2.3_RIIO3_Risk_And_Volumes'!F29,0)&lt;0,"Error",IFERROR(F218/'N2.3_RIIO3_Risk_And_Volumes'!F29,0))</f>
        <v>0</v>
      </c>
      <c r="AL218" s="172">
        <f>IF(IFERROR(G218/'N2.3_RIIO3_Risk_And_Volumes'!G29,0)&lt;0,"Error",IFERROR(G218/'N2.3_RIIO3_Risk_And_Volumes'!G29,0))</f>
        <v>0</v>
      </c>
      <c r="AM218" s="172">
        <f>IF(IFERROR(H218/'N2.3_RIIO3_Risk_And_Volumes'!H29,0)&lt;0,"Error",IFERROR(H218/'N2.3_RIIO3_Risk_And_Volumes'!H29,0))</f>
        <v>0</v>
      </c>
      <c r="AN218" s="172">
        <f>IF(IFERROR(I218/'N2.3_RIIO3_Risk_And_Volumes'!I29,0)&lt;0,"Error",IFERROR(I218/'N2.3_RIIO3_Risk_And_Volumes'!I29,0))</f>
        <v>0</v>
      </c>
      <c r="AO218" s="172">
        <f>IF(IFERROR(J218/'N2.3_RIIO3_Risk_And_Volumes'!J29,0)&lt;0,"Error",IFERROR(J218/'N2.3_RIIO3_Risk_And_Volumes'!J29,0))</f>
        <v>0</v>
      </c>
      <c r="AP218" s="172">
        <f>IF(IFERROR(K218/'N2.3_RIIO3_Risk_And_Volumes'!K29,0)&lt;0,"Error",IFERROR(K218/'N2.3_RIIO3_Risk_And_Volumes'!K29,0))</f>
        <v>0</v>
      </c>
      <c r="AQ218" s="172">
        <f>IF(IFERROR(L218/'N2.3_RIIO3_Risk_And_Volumes'!L29,0)&lt;0,"Error",IFERROR(L218/'N2.3_RIIO3_Risk_And_Volumes'!L29,0))</f>
        <v>0</v>
      </c>
      <c r="AR218" s="172">
        <f>IF(IFERROR(M218/'N2.3_RIIO3_Risk_And_Volumes'!M29,0)&lt;0,"Error",IFERROR(M218/'N2.3_RIIO3_Risk_And_Volumes'!M29,0))</f>
        <v>0</v>
      </c>
      <c r="AS218" s="297">
        <f>IF(IFERROR(N218/'N2.3_RIIO3_Risk_And_Volumes'!N29,0)&lt;0,"Error",IFERROR(N218/'N2.3_RIIO3_Risk_And_Volumes'!N29,0))</f>
        <v>0</v>
      </c>
      <c r="AT218" s="296">
        <f>IF(IFERROR('N2.4_RIIO3_Risk_Comp'!O218/'N2.3_RIIO3_Risk_And_Volumes'!O29,0)&lt;0,"Error",IFERROR('N2.4_RIIO3_Risk_Comp'!O218/'N2.3_RIIO3_Risk_And_Volumes'!O29,0))</f>
        <v>0</v>
      </c>
      <c r="AU218" s="172">
        <f>IF(IFERROR('N2.4_RIIO3_Risk_Comp'!P218/'N2.3_RIIO3_Risk_And_Volumes'!P29,0)&lt;0,"Error",IFERROR('N2.4_RIIO3_Risk_Comp'!P218/'N2.3_RIIO3_Risk_And_Volumes'!P29,0))</f>
        <v>0</v>
      </c>
      <c r="AV218" s="172">
        <f>IF(IFERROR('N2.4_RIIO3_Risk_Comp'!Q218/'N2.3_RIIO3_Risk_And_Volumes'!Q29,0)&lt;0,"Error",IFERROR('N2.4_RIIO3_Risk_Comp'!Q218/'N2.3_RIIO3_Risk_And_Volumes'!Q29,0))</f>
        <v>0</v>
      </c>
      <c r="AW218" s="172">
        <f>IF(IFERROR('N2.4_RIIO3_Risk_Comp'!R218/'N2.3_RIIO3_Risk_And_Volumes'!R29,0)&lt;0,"Error",IFERROR('N2.4_RIIO3_Risk_Comp'!R218/'N2.3_RIIO3_Risk_And_Volumes'!R29,0))</f>
        <v>0</v>
      </c>
      <c r="AX218" s="172">
        <f>IF(IFERROR('N2.4_RIIO3_Risk_Comp'!S218/'N2.3_RIIO3_Risk_And_Volumes'!S29,0)&lt;0,"Error",IFERROR('N2.4_RIIO3_Risk_Comp'!S218/'N2.3_RIIO3_Risk_And_Volumes'!S29,0))</f>
        <v>0</v>
      </c>
      <c r="AY218" s="172">
        <f>IF(IFERROR('N2.4_RIIO3_Risk_Comp'!T218/'N2.3_RIIO3_Risk_And_Volumes'!T29,0)&lt;0,"Error",IFERROR('N2.4_RIIO3_Risk_Comp'!T218/'N2.3_RIIO3_Risk_And_Volumes'!T29,0))</f>
        <v>0</v>
      </c>
      <c r="AZ218" s="172">
        <f>IF(IFERROR('N2.4_RIIO3_Risk_Comp'!U218/'N2.3_RIIO3_Risk_And_Volumes'!U29,0)&lt;0,"Error",IFERROR('N2.4_RIIO3_Risk_Comp'!U218/'N2.3_RIIO3_Risk_And_Volumes'!U29,0))</f>
        <v>0</v>
      </c>
      <c r="BA218" s="172">
        <f>IF(IFERROR('N2.4_RIIO3_Risk_Comp'!V218/'N2.3_RIIO3_Risk_And_Volumes'!V29,0)&lt;0,"Error",IFERROR('N2.4_RIIO3_Risk_Comp'!V218/'N2.3_RIIO3_Risk_And_Volumes'!V29,0))</f>
        <v>0</v>
      </c>
      <c r="BB218" s="172">
        <f>IF(IFERROR('N2.4_RIIO3_Risk_Comp'!W218/'N2.3_RIIO3_Risk_And_Volumes'!W29,0)&lt;0,"Error",IFERROR('N2.4_RIIO3_Risk_Comp'!W218/'N2.3_RIIO3_Risk_And_Volumes'!W29,0))</f>
        <v>0</v>
      </c>
      <c r="BC218" s="297">
        <f>IF(IFERROR('N2.4_RIIO3_Risk_Comp'!X218/'N2.3_RIIO3_Risk_And_Volumes'!X29,0)&lt;0,"Error",IFERROR('N2.4_RIIO3_Risk_Comp'!X218/'N2.3_RIIO3_Risk_And_Volumes'!X29,0))</f>
        <v>0</v>
      </c>
      <c r="BD218" s="296">
        <f>IF(IFERROR('N2.4_RIIO3_Risk_Comp'!Y218/'N2.3_RIIO3_Risk_And_Volumes'!AI29,0)&lt;0,"Error",IFERROR('N2.4_RIIO3_Risk_Comp'!Y218/'N2.3_RIIO3_Risk_And_Volumes'!AI29,0))</f>
        <v>0</v>
      </c>
      <c r="BE218" s="172">
        <f>IF(IFERROR('N2.4_RIIO3_Risk_Comp'!Z218/'N2.3_RIIO3_Risk_And_Volumes'!AJ29,0)&lt;0,"Error",IFERROR('N2.4_RIIO3_Risk_Comp'!Z218/'N2.3_RIIO3_Risk_And_Volumes'!AJ29,0))</f>
        <v>0</v>
      </c>
      <c r="BF218" s="172">
        <f>IF(IFERROR('N2.4_RIIO3_Risk_Comp'!AA218/'N2.3_RIIO3_Risk_And_Volumes'!AK29,0)&lt;0,"Error",IFERROR('N2.4_RIIO3_Risk_Comp'!AA218/'N2.3_RIIO3_Risk_And_Volumes'!AK29,0))</f>
        <v>0</v>
      </c>
      <c r="BG218" s="172">
        <f>IF(IFERROR('N2.4_RIIO3_Risk_Comp'!AB218/'N2.3_RIIO3_Risk_And_Volumes'!AL29,0)&lt;0,"Error",IFERROR('N2.4_RIIO3_Risk_Comp'!AB218/'N2.3_RIIO3_Risk_And_Volumes'!AL29,0))</f>
        <v>0</v>
      </c>
      <c r="BH218" s="172">
        <f>IF(IFERROR('N2.4_RIIO3_Risk_Comp'!AC218/'N2.3_RIIO3_Risk_And_Volumes'!AM29,0)&lt;0,"Error",IFERROR('N2.4_RIIO3_Risk_Comp'!AC218/'N2.3_RIIO3_Risk_And_Volumes'!AM29,0))</f>
        <v>0</v>
      </c>
      <c r="BI218" s="172">
        <f>IF(IFERROR('N2.4_RIIO3_Risk_Comp'!AD218/'N2.3_RIIO3_Risk_And_Volumes'!AN29,0)&lt;0,"Error",IFERROR('N2.4_RIIO3_Risk_Comp'!AD218/'N2.3_RIIO3_Risk_And_Volumes'!AN29,0))</f>
        <v>0</v>
      </c>
      <c r="BJ218" s="172">
        <f>IF(IFERROR('N2.4_RIIO3_Risk_Comp'!AE218/'N2.3_RIIO3_Risk_And_Volumes'!AO29,0)&lt;0,"Error",IFERROR('N2.4_RIIO3_Risk_Comp'!AE218/'N2.3_RIIO3_Risk_And_Volumes'!AO29,0))</f>
        <v>0</v>
      </c>
      <c r="BK218" s="172">
        <f>IF(IFERROR('N2.4_RIIO3_Risk_Comp'!AF218/'N2.3_RIIO3_Risk_And_Volumes'!AP29,0)&lt;0,"Error",IFERROR('N2.4_RIIO3_Risk_Comp'!AF218/'N2.3_RIIO3_Risk_And_Volumes'!AP29,0))</f>
        <v>0</v>
      </c>
      <c r="BL218" s="172">
        <f>IF(IFERROR('N2.4_RIIO3_Risk_Comp'!AG218/'N2.3_RIIO3_Risk_And_Volumes'!AQ29,0)&lt;0,"Error",IFERROR('N2.4_RIIO3_Risk_Comp'!AG218/'N2.3_RIIO3_Risk_And_Volumes'!AQ29,0))</f>
        <v>0</v>
      </c>
      <c r="BM218" s="297">
        <f>IF(IFERROR('N2.4_RIIO3_Risk_Comp'!AH218/'N2.3_RIIO3_Risk_And_Volumes'!AR29,0)&lt;0,"Error",IFERROR('N2.4_RIIO3_Risk_Comp'!AH218/'N2.3_RIIO3_Risk_And_Volumes'!AR29,0))</f>
        <v>0</v>
      </c>
      <c r="BO218" s="63">
        <f t="shared" si="30"/>
        <v>0</v>
      </c>
      <c r="BP218" s="63">
        <f t="shared" si="31"/>
        <v>0</v>
      </c>
      <c r="BQ218" s="63">
        <f t="shared" si="32"/>
        <v>0</v>
      </c>
      <c r="BR218" s="63">
        <f>IF(IFERROR(BO218/'N2.3_RIIO3_Risk_And_Volumes'!BN29,0)&lt;0,"Error",IFERROR(BO218/'N2.3_RIIO3_Risk_And_Volumes'!BN29,0))</f>
        <v>0</v>
      </c>
      <c r="BS218" s="63">
        <f>IF(IFERROR('N2.4_RIIO3_Risk_Comp'!BP218/'N2.3_RIIO3_Risk_And_Volumes'!BP29,0)&lt;0,"Error",IFERROR('N2.4_RIIO3_Risk_Comp'!BP218/'N2.3_RIIO3_Risk_And_Volumes'!BP29,0))</f>
        <v>0</v>
      </c>
      <c r="BT218" s="63">
        <f>IF(IFERROR('N2.4_RIIO3_Risk_Comp'!BQ218/'N2.3_RIIO3_Risk_And_Volumes'!BR29,0)&lt;0,"Error",IFERROR('N2.4_RIIO3_Risk_Comp'!BQ218/'N2.3_RIIO3_Risk_And_Volumes'!BR29,0))</f>
        <v>0</v>
      </c>
    </row>
    <row r="219" spans="1:72" hidden="1">
      <c r="A219" t="s">
        <v>974</v>
      </c>
      <c r="B219" s="108" t="s">
        <v>276</v>
      </c>
      <c r="C219" s="144" t="str">
        <f>IF($D$2="ET",VLOOKUP(B219,'N0.7_Lookup_References'!$E$13:$K$71,2,FALSE),IF('N2.1_Network_Risk_Summary'!$C$2="GD",VLOOKUP(B219,'N0.7_Lookup_References'!$E$13:$K$73,4,FALSE),IF($D$2="GT",VLOOKUP(B219,'N0.7_Lookup_References'!$E$13:$K$71,6,FALSE),"")))</f>
        <v>No entry required</v>
      </c>
      <c r="D219" s="53" t="s">
        <v>441</v>
      </c>
      <c r="E219" s="289"/>
      <c r="F219" s="247"/>
      <c r="G219" s="247"/>
      <c r="H219" s="247"/>
      <c r="I219" s="247"/>
      <c r="J219" s="247"/>
      <c r="K219" s="247"/>
      <c r="L219" s="247"/>
      <c r="M219" s="247"/>
      <c r="N219" s="290"/>
      <c r="O219" s="289"/>
      <c r="P219" s="247"/>
      <c r="Q219" s="247"/>
      <c r="R219" s="247"/>
      <c r="S219" s="247"/>
      <c r="T219" s="247"/>
      <c r="U219" s="247"/>
      <c r="V219" s="247"/>
      <c r="W219" s="247"/>
      <c r="X219" s="290"/>
      <c r="Y219" s="289"/>
      <c r="Z219" s="247"/>
      <c r="AA219" s="247"/>
      <c r="AB219" s="247"/>
      <c r="AC219" s="247"/>
      <c r="AD219" s="247"/>
      <c r="AE219" s="247"/>
      <c r="AF219" s="247"/>
      <c r="AG219" s="247"/>
      <c r="AH219" s="290"/>
      <c r="AJ219" s="296">
        <f>IF(IFERROR(E219/'N2.3_RIIO3_Risk_And_Volumes'!E30,0)&lt;0,"Error",IFERROR(E219/'N2.3_RIIO3_Risk_And_Volumes'!E30,0))</f>
        <v>0</v>
      </c>
      <c r="AK219" s="172">
        <f>IF(IFERROR(F219/'N2.3_RIIO3_Risk_And_Volumes'!F30,0)&lt;0,"Error",IFERROR(F219/'N2.3_RIIO3_Risk_And_Volumes'!F30,0))</f>
        <v>0</v>
      </c>
      <c r="AL219" s="172">
        <f>IF(IFERROR(G219/'N2.3_RIIO3_Risk_And_Volumes'!G30,0)&lt;0,"Error",IFERROR(G219/'N2.3_RIIO3_Risk_And_Volumes'!G30,0))</f>
        <v>0</v>
      </c>
      <c r="AM219" s="172">
        <f>IF(IFERROR(H219/'N2.3_RIIO3_Risk_And_Volumes'!H30,0)&lt;0,"Error",IFERROR(H219/'N2.3_RIIO3_Risk_And_Volumes'!H30,0))</f>
        <v>0</v>
      </c>
      <c r="AN219" s="172">
        <f>IF(IFERROR(I219/'N2.3_RIIO3_Risk_And_Volumes'!I30,0)&lt;0,"Error",IFERROR(I219/'N2.3_RIIO3_Risk_And_Volumes'!I30,0))</f>
        <v>0</v>
      </c>
      <c r="AO219" s="172">
        <f>IF(IFERROR(J219/'N2.3_RIIO3_Risk_And_Volumes'!J30,0)&lt;0,"Error",IFERROR(J219/'N2.3_RIIO3_Risk_And_Volumes'!J30,0))</f>
        <v>0</v>
      </c>
      <c r="AP219" s="172">
        <f>IF(IFERROR(K219/'N2.3_RIIO3_Risk_And_Volumes'!K30,0)&lt;0,"Error",IFERROR(K219/'N2.3_RIIO3_Risk_And_Volumes'!K30,0))</f>
        <v>0</v>
      </c>
      <c r="AQ219" s="172">
        <f>IF(IFERROR(L219/'N2.3_RIIO3_Risk_And_Volumes'!L30,0)&lt;0,"Error",IFERROR(L219/'N2.3_RIIO3_Risk_And_Volumes'!L30,0))</f>
        <v>0</v>
      </c>
      <c r="AR219" s="172">
        <f>IF(IFERROR(M219/'N2.3_RIIO3_Risk_And_Volumes'!M30,0)&lt;0,"Error",IFERROR(M219/'N2.3_RIIO3_Risk_And_Volumes'!M30,0))</f>
        <v>0</v>
      </c>
      <c r="AS219" s="297">
        <f>IF(IFERROR(N219/'N2.3_RIIO3_Risk_And_Volumes'!N30,0)&lt;0,"Error",IFERROR(N219/'N2.3_RIIO3_Risk_And_Volumes'!N30,0))</f>
        <v>0</v>
      </c>
      <c r="AT219" s="296">
        <f>IF(IFERROR('N2.4_RIIO3_Risk_Comp'!O219/'N2.3_RIIO3_Risk_And_Volumes'!O30,0)&lt;0,"Error",IFERROR('N2.4_RIIO3_Risk_Comp'!O219/'N2.3_RIIO3_Risk_And_Volumes'!O30,0))</f>
        <v>0</v>
      </c>
      <c r="AU219" s="172">
        <f>IF(IFERROR('N2.4_RIIO3_Risk_Comp'!P219/'N2.3_RIIO3_Risk_And_Volumes'!P30,0)&lt;0,"Error",IFERROR('N2.4_RIIO3_Risk_Comp'!P219/'N2.3_RIIO3_Risk_And_Volumes'!P30,0))</f>
        <v>0</v>
      </c>
      <c r="AV219" s="172">
        <f>IF(IFERROR('N2.4_RIIO3_Risk_Comp'!Q219/'N2.3_RIIO3_Risk_And_Volumes'!Q30,0)&lt;0,"Error",IFERROR('N2.4_RIIO3_Risk_Comp'!Q219/'N2.3_RIIO3_Risk_And_Volumes'!Q30,0))</f>
        <v>0</v>
      </c>
      <c r="AW219" s="172">
        <f>IF(IFERROR('N2.4_RIIO3_Risk_Comp'!R219/'N2.3_RIIO3_Risk_And_Volumes'!R30,0)&lt;0,"Error",IFERROR('N2.4_RIIO3_Risk_Comp'!R219/'N2.3_RIIO3_Risk_And_Volumes'!R30,0))</f>
        <v>0</v>
      </c>
      <c r="AX219" s="172">
        <f>IF(IFERROR('N2.4_RIIO3_Risk_Comp'!S219/'N2.3_RIIO3_Risk_And_Volumes'!S30,0)&lt;0,"Error",IFERROR('N2.4_RIIO3_Risk_Comp'!S219/'N2.3_RIIO3_Risk_And_Volumes'!S30,0))</f>
        <v>0</v>
      </c>
      <c r="AY219" s="172">
        <f>IF(IFERROR('N2.4_RIIO3_Risk_Comp'!T219/'N2.3_RIIO3_Risk_And_Volumes'!T30,0)&lt;0,"Error",IFERROR('N2.4_RIIO3_Risk_Comp'!T219/'N2.3_RIIO3_Risk_And_Volumes'!T30,0))</f>
        <v>0</v>
      </c>
      <c r="AZ219" s="172">
        <f>IF(IFERROR('N2.4_RIIO3_Risk_Comp'!U219/'N2.3_RIIO3_Risk_And_Volumes'!U30,0)&lt;0,"Error",IFERROR('N2.4_RIIO3_Risk_Comp'!U219/'N2.3_RIIO3_Risk_And_Volumes'!U30,0))</f>
        <v>0</v>
      </c>
      <c r="BA219" s="172">
        <f>IF(IFERROR('N2.4_RIIO3_Risk_Comp'!V219/'N2.3_RIIO3_Risk_And_Volumes'!V30,0)&lt;0,"Error",IFERROR('N2.4_RIIO3_Risk_Comp'!V219/'N2.3_RIIO3_Risk_And_Volumes'!V30,0))</f>
        <v>0</v>
      </c>
      <c r="BB219" s="172">
        <f>IF(IFERROR('N2.4_RIIO3_Risk_Comp'!W219/'N2.3_RIIO3_Risk_And_Volumes'!W30,0)&lt;0,"Error",IFERROR('N2.4_RIIO3_Risk_Comp'!W219/'N2.3_RIIO3_Risk_And_Volumes'!W30,0))</f>
        <v>0</v>
      </c>
      <c r="BC219" s="297">
        <f>IF(IFERROR('N2.4_RIIO3_Risk_Comp'!X219/'N2.3_RIIO3_Risk_And_Volumes'!X30,0)&lt;0,"Error",IFERROR('N2.4_RIIO3_Risk_Comp'!X219/'N2.3_RIIO3_Risk_And_Volumes'!X30,0))</f>
        <v>0</v>
      </c>
      <c r="BD219" s="296">
        <f>IF(IFERROR('N2.4_RIIO3_Risk_Comp'!Y219/'N2.3_RIIO3_Risk_And_Volumes'!AI30,0)&lt;0,"Error",IFERROR('N2.4_RIIO3_Risk_Comp'!Y219/'N2.3_RIIO3_Risk_And_Volumes'!AI30,0))</f>
        <v>0</v>
      </c>
      <c r="BE219" s="172">
        <f>IF(IFERROR('N2.4_RIIO3_Risk_Comp'!Z219/'N2.3_RIIO3_Risk_And_Volumes'!AJ30,0)&lt;0,"Error",IFERROR('N2.4_RIIO3_Risk_Comp'!Z219/'N2.3_RIIO3_Risk_And_Volumes'!AJ30,0))</f>
        <v>0</v>
      </c>
      <c r="BF219" s="172">
        <f>IF(IFERROR('N2.4_RIIO3_Risk_Comp'!AA219/'N2.3_RIIO3_Risk_And_Volumes'!AK30,0)&lt;0,"Error",IFERROR('N2.4_RIIO3_Risk_Comp'!AA219/'N2.3_RIIO3_Risk_And_Volumes'!AK30,0))</f>
        <v>0</v>
      </c>
      <c r="BG219" s="172">
        <f>IF(IFERROR('N2.4_RIIO3_Risk_Comp'!AB219/'N2.3_RIIO3_Risk_And_Volumes'!AL30,0)&lt;0,"Error",IFERROR('N2.4_RIIO3_Risk_Comp'!AB219/'N2.3_RIIO3_Risk_And_Volumes'!AL30,0))</f>
        <v>0</v>
      </c>
      <c r="BH219" s="172">
        <f>IF(IFERROR('N2.4_RIIO3_Risk_Comp'!AC219/'N2.3_RIIO3_Risk_And_Volumes'!AM30,0)&lt;0,"Error",IFERROR('N2.4_RIIO3_Risk_Comp'!AC219/'N2.3_RIIO3_Risk_And_Volumes'!AM30,0))</f>
        <v>0</v>
      </c>
      <c r="BI219" s="172">
        <f>IF(IFERROR('N2.4_RIIO3_Risk_Comp'!AD219/'N2.3_RIIO3_Risk_And_Volumes'!AN30,0)&lt;0,"Error",IFERROR('N2.4_RIIO3_Risk_Comp'!AD219/'N2.3_RIIO3_Risk_And_Volumes'!AN30,0))</f>
        <v>0</v>
      </c>
      <c r="BJ219" s="172">
        <f>IF(IFERROR('N2.4_RIIO3_Risk_Comp'!AE219/'N2.3_RIIO3_Risk_And_Volumes'!AO30,0)&lt;0,"Error",IFERROR('N2.4_RIIO3_Risk_Comp'!AE219/'N2.3_RIIO3_Risk_And_Volumes'!AO30,0))</f>
        <v>0</v>
      </c>
      <c r="BK219" s="172">
        <f>IF(IFERROR('N2.4_RIIO3_Risk_Comp'!AF219/'N2.3_RIIO3_Risk_And_Volumes'!AP30,0)&lt;0,"Error",IFERROR('N2.4_RIIO3_Risk_Comp'!AF219/'N2.3_RIIO3_Risk_And_Volumes'!AP30,0))</f>
        <v>0</v>
      </c>
      <c r="BL219" s="172">
        <f>IF(IFERROR('N2.4_RIIO3_Risk_Comp'!AG219/'N2.3_RIIO3_Risk_And_Volumes'!AQ30,0)&lt;0,"Error",IFERROR('N2.4_RIIO3_Risk_Comp'!AG219/'N2.3_RIIO3_Risk_And_Volumes'!AQ30,0))</f>
        <v>0</v>
      </c>
      <c r="BM219" s="297">
        <f>IF(IFERROR('N2.4_RIIO3_Risk_Comp'!AH219/'N2.3_RIIO3_Risk_And_Volumes'!AR30,0)&lt;0,"Error",IFERROR('N2.4_RIIO3_Risk_Comp'!AH219/'N2.3_RIIO3_Risk_And_Volumes'!AR30,0))</f>
        <v>0</v>
      </c>
      <c r="BO219" s="63">
        <f t="shared" si="30"/>
        <v>0</v>
      </c>
      <c r="BP219" s="63">
        <f t="shared" si="31"/>
        <v>0</v>
      </c>
      <c r="BQ219" s="63">
        <f t="shared" si="32"/>
        <v>0</v>
      </c>
      <c r="BR219" s="63">
        <f>IF(IFERROR(BO219/'N2.3_RIIO3_Risk_And_Volumes'!BN30,0)&lt;0,"Error",IFERROR(BO219/'N2.3_RIIO3_Risk_And_Volumes'!BN30,0))</f>
        <v>0</v>
      </c>
      <c r="BS219" s="63">
        <f>IF(IFERROR('N2.4_RIIO3_Risk_Comp'!BP219/'N2.3_RIIO3_Risk_And_Volumes'!BP30,0)&lt;0,"Error",IFERROR('N2.4_RIIO3_Risk_Comp'!BP219/'N2.3_RIIO3_Risk_And_Volumes'!BP30,0))</f>
        <v>0</v>
      </c>
      <c r="BT219" s="63">
        <f>IF(IFERROR('N2.4_RIIO3_Risk_Comp'!BQ219/'N2.3_RIIO3_Risk_And_Volumes'!BR30,0)&lt;0,"Error",IFERROR('N2.4_RIIO3_Risk_Comp'!BQ219/'N2.3_RIIO3_Risk_And_Volumes'!BR30,0))</f>
        <v>0</v>
      </c>
    </row>
    <row r="220" spans="1:72" hidden="1">
      <c r="A220" t="s">
        <v>974</v>
      </c>
      <c r="B220" s="108" t="s">
        <v>280</v>
      </c>
      <c r="C220" s="144" t="str">
        <f>IF($D$2="ET",VLOOKUP(B220,'N0.7_Lookup_References'!$E$13:$K$71,2,FALSE),IF('N2.1_Network_Risk_Summary'!$C$2="GD",VLOOKUP(B220,'N0.7_Lookup_References'!$E$13:$K$73,4,FALSE),IF($D$2="GT",VLOOKUP(B220,'N0.7_Lookup_References'!$E$13:$K$71,6,FALSE),"")))</f>
        <v>No entry required</v>
      </c>
      <c r="D220" s="53" t="s">
        <v>441</v>
      </c>
      <c r="E220" s="289"/>
      <c r="F220" s="247"/>
      <c r="G220" s="247"/>
      <c r="H220" s="247"/>
      <c r="I220" s="247"/>
      <c r="J220" s="247"/>
      <c r="K220" s="247"/>
      <c r="L220" s="247"/>
      <c r="M220" s="247"/>
      <c r="N220" s="290"/>
      <c r="O220" s="289"/>
      <c r="P220" s="247"/>
      <c r="Q220" s="247"/>
      <c r="R220" s="247"/>
      <c r="S220" s="247"/>
      <c r="T220" s="247"/>
      <c r="U220" s="247"/>
      <c r="V220" s="247"/>
      <c r="W220" s="247"/>
      <c r="X220" s="290"/>
      <c r="Y220" s="289"/>
      <c r="Z220" s="247"/>
      <c r="AA220" s="247"/>
      <c r="AB220" s="247"/>
      <c r="AC220" s="247"/>
      <c r="AD220" s="247"/>
      <c r="AE220" s="247"/>
      <c r="AF220" s="247"/>
      <c r="AG220" s="247"/>
      <c r="AH220" s="290"/>
      <c r="AJ220" s="296">
        <f>IF(IFERROR(E220/'N2.3_RIIO3_Risk_And_Volumes'!E31,0)&lt;0,"Error",IFERROR(E220/'N2.3_RIIO3_Risk_And_Volumes'!E31,0))</f>
        <v>0</v>
      </c>
      <c r="AK220" s="172">
        <f>IF(IFERROR(F220/'N2.3_RIIO3_Risk_And_Volumes'!F31,0)&lt;0,"Error",IFERROR(F220/'N2.3_RIIO3_Risk_And_Volumes'!F31,0))</f>
        <v>0</v>
      </c>
      <c r="AL220" s="172">
        <f>IF(IFERROR(G220/'N2.3_RIIO3_Risk_And_Volumes'!G31,0)&lt;0,"Error",IFERROR(G220/'N2.3_RIIO3_Risk_And_Volumes'!G31,0))</f>
        <v>0</v>
      </c>
      <c r="AM220" s="172">
        <f>IF(IFERROR(H220/'N2.3_RIIO3_Risk_And_Volumes'!H31,0)&lt;0,"Error",IFERROR(H220/'N2.3_RIIO3_Risk_And_Volumes'!H31,0))</f>
        <v>0</v>
      </c>
      <c r="AN220" s="172">
        <f>IF(IFERROR(I220/'N2.3_RIIO3_Risk_And_Volumes'!I31,0)&lt;0,"Error",IFERROR(I220/'N2.3_RIIO3_Risk_And_Volumes'!I31,0))</f>
        <v>0</v>
      </c>
      <c r="AO220" s="172">
        <f>IF(IFERROR(J220/'N2.3_RIIO3_Risk_And_Volumes'!J31,0)&lt;0,"Error",IFERROR(J220/'N2.3_RIIO3_Risk_And_Volumes'!J31,0))</f>
        <v>0</v>
      </c>
      <c r="AP220" s="172">
        <f>IF(IFERROR(K220/'N2.3_RIIO3_Risk_And_Volumes'!K31,0)&lt;0,"Error",IFERROR(K220/'N2.3_RIIO3_Risk_And_Volumes'!K31,0))</f>
        <v>0</v>
      </c>
      <c r="AQ220" s="172">
        <f>IF(IFERROR(L220/'N2.3_RIIO3_Risk_And_Volumes'!L31,0)&lt;0,"Error",IFERROR(L220/'N2.3_RIIO3_Risk_And_Volumes'!L31,0))</f>
        <v>0</v>
      </c>
      <c r="AR220" s="172">
        <f>IF(IFERROR(M220/'N2.3_RIIO3_Risk_And_Volumes'!M31,0)&lt;0,"Error",IFERROR(M220/'N2.3_RIIO3_Risk_And_Volumes'!M31,0))</f>
        <v>0</v>
      </c>
      <c r="AS220" s="297">
        <f>IF(IFERROR(N220/'N2.3_RIIO3_Risk_And_Volumes'!N31,0)&lt;0,"Error",IFERROR(N220/'N2.3_RIIO3_Risk_And_Volumes'!N31,0))</f>
        <v>0</v>
      </c>
      <c r="AT220" s="296">
        <f>IF(IFERROR('N2.4_RIIO3_Risk_Comp'!O220/'N2.3_RIIO3_Risk_And_Volumes'!O31,0)&lt;0,"Error",IFERROR('N2.4_RIIO3_Risk_Comp'!O220/'N2.3_RIIO3_Risk_And_Volumes'!O31,0))</f>
        <v>0</v>
      </c>
      <c r="AU220" s="172">
        <f>IF(IFERROR('N2.4_RIIO3_Risk_Comp'!P220/'N2.3_RIIO3_Risk_And_Volumes'!P31,0)&lt;0,"Error",IFERROR('N2.4_RIIO3_Risk_Comp'!P220/'N2.3_RIIO3_Risk_And_Volumes'!P31,0))</f>
        <v>0</v>
      </c>
      <c r="AV220" s="172">
        <f>IF(IFERROR('N2.4_RIIO3_Risk_Comp'!Q220/'N2.3_RIIO3_Risk_And_Volumes'!Q31,0)&lt;0,"Error",IFERROR('N2.4_RIIO3_Risk_Comp'!Q220/'N2.3_RIIO3_Risk_And_Volumes'!Q31,0))</f>
        <v>0</v>
      </c>
      <c r="AW220" s="172">
        <f>IF(IFERROR('N2.4_RIIO3_Risk_Comp'!R220/'N2.3_RIIO3_Risk_And_Volumes'!R31,0)&lt;0,"Error",IFERROR('N2.4_RIIO3_Risk_Comp'!R220/'N2.3_RIIO3_Risk_And_Volumes'!R31,0))</f>
        <v>0</v>
      </c>
      <c r="AX220" s="172">
        <f>IF(IFERROR('N2.4_RIIO3_Risk_Comp'!S220/'N2.3_RIIO3_Risk_And_Volumes'!S31,0)&lt;0,"Error",IFERROR('N2.4_RIIO3_Risk_Comp'!S220/'N2.3_RIIO3_Risk_And_Volumes'!S31,0))</f>
        <v>0</v>
      </c>
      <c r="AY220" s="172">
        <f>IF(IFERROR('N2.4_RIIO3_Risk_Comp'!T220/'N2.3_RIIO3_Risk_And_Volumes'!T31,0)&lt;0,"Error",IFERROR('N2.4_RIIO3_Risk_Comp'!T220/'N2.3_RIIO3_Risk_And_Volumes'!T31,0))</f>
        <v>0</v>
      </c>
      <c r="AZ220" s="172">
        <f>IF(IFERROR('N2.4_RIIO3_Risk_Comp'!U220/'N2.3_RIIO3_Risk_And_Volumes'!U31,0)&lt;0,"Error",IFERROR('N2.4_RIIO3_Risk_Comp'!U220/'N2.3_RIIO3_Risk_And_Volumes'!U31,0))</f>
        <v>0</v>
      </c>
      <c r="BA220" s="172">
        <f>IF(IFERROR('N2.4_RIIO3_Risk_Comp'!V220/'N2.3_RIIO3_Risk_And_Volumes'!V31,0)&lt;0,"Error",IFERROR('N2.4_RIIO3_Risk_Comp'!V220/'N2.3_RIIO3_Risk_And_Volumes'!V31,0))</f>
        <v>0</v>
      </c>
      <c r="BB220" s="172">
        <f>IF(IFERROR('N2.4_RIIO3_Risk_Comp'!W220/'N2.3_RIIO3_Risk_And_Volumes'!W31,0)&lt;0,"Error",IFERROR('N2.4_RIIO3_Risk_Comp'!W220/'N2.3_RIIO3_Risk_And_Volumes'!W31,0))</f>
        <v>0</v>
      </c>
      <c r="BC220" s="297">
        <f>IF(IFERROR('N2.4_RIIO3_Risk_Comp'!X220/'N2.3_RIIO3_Risk_And_Volumes'!X31,0)&lt;0,"Error",IFERROR('N2.4_RIIO3_Risk_Comp'!X220/'N2.3_RIIO3_Risk_And_Volumes'!X31,0))</f>
        <v>0</v>
      </c>
      <c r="BD220" s="296">
        <f>IF(IFERROR('N2.4_RIIO3_Risk_Comp'!Y220/'N2.3_RIIO3_Risk_And_Volumes'!AI31,0)&lt;0,"Error",IFERROR('N2.4_RIIO3_Risk_Comp'!Y220/'N2.3_RIIO3_Risk_And_Volumes'!AI31,0))</f>
        <v>0</v>
      </c>
      <c r="BE220" s="172">
        <f>IF(IFERROR('N2.4_RIIO3_Risk_Comp'!Z220/'N2.3_RIIO3_Risk_And_Volumes'!AJ31,0)&lt;0,"Error",IFERROR('N2.4_RIIO3_Risk_Comp'!Z220/'N2.3_RIIO3_Risk_And_Volumes'!AJ31,0))</f>
        <v>0</v>
      </c>
      <c r="BF220" s="172">
        <f>IF(IFERROR('N2.4_RIIO3_Risk_Comp'!AA220/'N2.3_RIIO3_Risk_And_Volumes'!AK31,0)&lt;0,"Error",IFERROR('N2.4_RIIO3_Risk_Comp'!AA220/'N2.3_RIIO3_Risk_And_Volumes'!AK31,0))</f>
        <v>0</v>
      </c>
      <c r="BG220" s="172">
        <f>IF(IFERROR('N2.4_RIIO3_Risk_Comp'!AB220/'N2.3_RIIO3_Risk_And_Volumes'!AL31,0)&lt;0,"Error",IFERROR('N2.4_RIIO3_Risk_Comp'!AB220/'N2.3_RIIO3_Risk_And_Volumes'!AL31,0))</f>
        <v>0</v>
      </c>
      <c r="BH220" s="172">
        <f>IF(IFERROR('N2.4_RIIO3_Risk_Comp'!AC220/'N2.3_RIIO3_Risk_And_Volumes'!AM31,0)&lt;0,"Error",IFERROR('N2.4_RIIO3_Risk_Comp'!AC220/'N2.3_RIIO3_Risk_And_Volumes'!AM31,0))</f>
        <v>0</v>
      </c>
      <c r="BI220" s="172">
        <f>IF(IFERROR('N2.4_RIIO3_Risk_Comp'!AD220/'N2.3_RIIO3_Risk_And_Volumes'!AN31,0)&lt;0,"Error",IFERROR('N2.4_RIIO3_Risk_Comp'!AD220/'N2.3_RIIO3_Risk_And_Volumes'!AN31,0))</f>
        <v>0</v>
      </c>
      <c r="BJ220" s="172">
        <f>IF(IFERROR('N2.4_RIIO3_Risk_Comp'!AE220/'N2.3_RIIO3_Risk_And_Volumes'!AO31,0)&lt;0,"Error",IFERROR('N2.4_RIIO3_Risk_Comp'!AE220/'N2.3_RIIO3_Risk_And_Volumes'!AO31,0))</f>
        <v>0</v>
      </c>
      <c r="BK220" s="172">
        <f>IF(IFERROR('N2.4_RIIO3_Risk_Comp'!AF220/'N2.3_RIIO3_Risk_And_Volumes'!AP31,0)&lt;0,"Error",IFERROR('N2.4_RIIO3_Risk_Comp'!AF220/'N2.3_RIIO3_Risk_And_Volumes'!AP31,0))</f>
        <v>0</v>
      </c>
      <c r="BL220" s="172">
        <f>IF(IFERROR('N2.4_RIIO3_Risk_Comp'!AG220/'N2.3_RIIO3_Risk_And_Volumes'!AQ31,0)&lt;0,"Error",IFERROR('N2.4_RIIO3_Risk_Comp'!AG220/'N2.3_RIIO3_Risk_And_Volumes'!AQ31,0))</f>
        <v>0</v>
      </c>
      <c r="BM220" s="297">
        <f>IF(IFERROR('N2.4_RIIO3_Risk_Comp'!AH220/'N2.3_RIIO3_Risk_And_Volumes'!AR31,0)&lt;0,"Error",IFERROR('N2.4_RIIO3_Risk_Comp'!AH220/'N2.3_RIIO3_Risk_And_Volumes'!AR31,0))</f>
        <v>0</v>
      </c>
      <c r="BO220" s="63">
        <f t="shared" si="30"/>
        <v>0</v>
      </c>
      <c r="BP220" s="63">
        <f t="shared" si="31"/>
        <v>0</v>
      </c>
      <c r="BQ220" s="63">
        <f t="shared" si="32"/>
        <v>0</v>
      </c>
      <c r="BR220" s="63">
        <f>IF(IFERROR(BO220/'N2.3_RIIO3_Risk_And_Volumes'!BN31,0)&lt;0,"Error",IFERROR(BO220/'N2.3_RIIO3_Risk_And_Volumes'!BN31,0))</f>
        <v>0</v>
      </c>
      <c r="BS220" s="63">
        <f>IF(IFERROR('N2.4_RIIO3_Risk_Comp'!BP220/'N2.3_RIIO3_Risk_And_Volumes'!BP31,0)&lt;0,"Error",IFERROR('N2.4_RIIO3_Risk_Comp'!BP220/'N2.3_RIIO3_Risk_And_Volumes'!BP31,0))</f>
        <v>0</v>
      </c>
      <c r="BT220" s="63">
        <f>IF(IFERROR('N2.4_RIIO3_Risk_Comp'!BQ220/'N2.3_RIIO3_Risk_And_Volumes'!BR31,0)&lt;0,"Error",IFERROR('N2.4_RIIO3_Risk_Comp'!BQ220/'N2.3_RIIO3_Risk_And_Volumes'!BR31,0))</f>
        <v>0</v>
      </c>
    </row>
    <row r="221" spans="1:72" hidden="1">
      <c r="A221" t="s">
        <v>974</v>
      </c>
      <c r="B221" s="108" t="s">
        <v>284</v>
      </c>
      <c r="C221" s="144" t="str">
        <f>IF($D$2="ET",VLOOKUP(B221,'N0.7_Lookup_References'!$E$13:$K$71,2,FALSE),IF('N2.1_Network_Risk_Summary'!$C$2="GD",VLOOKUP(B221,'N0.7_Lookup_References'!$E$13:$K$73,4,FALSE),IF($D$2="GT",VLOOKUP(B221,'N0.7_Lookup_References'!$E$13:$K$71,6,FALSE),"")))</f>
        <v>No entry required</v>
      </c>
      <c r="D221" s="53" t="s">
        <v>441</v>
      </c>
      <c r="E221" s="289"/>
      <c r="F221" s="247"/>
      <c r="G221" s="247"/>
      <c r="H221" s="247"/>
      <c r="I221" s="247"/>
      <c r="J221" s="247"/>
      <c r="K221" s="247"/>
      <c r="L221" s="247"/>
      <c r="M221" s="247"/>
      <c r="N221" s="290"/>
      <c r="O221" s="289"/>
      <c r="P221" s="247"/>
      <c r="Q221" s="247"/>
      <c r="R221" s="247"/>
      <c r="S221" s="247"/>
      <c r="T221" s="247"/>
      <c r="U221" s="247"/>
      <c r="V221" s="247"/>
      <c r="W221" s="247"/>
      <c r="X221" s="290"/>
      <c r="Y221" s="289"/>
      <c r="Z221" s="247"/>
      <c r="AA221" s="247"/>
      <c r="AB221" s="247"/>
      <c r="AC221" s="247"/>
      <c r="AD221" s="247"/>
      <c r="AE221" s="247"/>
      <c r="AF221" s="247"/>
      <c r="AG221" s="247"/>
      <c r="AH221" s="290"/>
      <c r="AJ221" s="296">
        <f>IF(IFERROR(E221/'N2.3_RIIO3_Risk_And_Volumes'!E32,0)&lt;0,"Error",IFERROR(E221/'N2.3_RIIO3_Risk_And_Volumes'!E32,0))</f>
        <v>0</v>
      </c>
      <c r="AK221" s="172">
        <f>IF(IFERROR(F221/'N2.3_RIIO3_Risk_And_Volumes'!F32,0)&lt;0,"Error",IFERROR(F221/'N2.3_RIIO3_Risk_And_Volumes'!F32,0))</f>
        <v>0</v>
      </c>
      <c r="AL221" s="172">
        <f>IF(IFERROR(G221/'N2.3_RIIO3_Risk_And_Volumes'!G32,0)&lt;0,"Error",IFERROR(G221/'N2.3_RIIO3_Risk_And_Volumes'!G32,0))</f>
        <v>0</v>
      </c>
      <c r="AM221" s="172">
        <f>IF(IFERROR(H221/'N2.3_RIIO3_Risk_And_Volumes'!H32,0)&lt;0,"Error",IFERROR(H221/'N2.3_RIIO3_Risk_And_Volumes'!H32,0))</f>
        <v>0</v>
      </c>
      <c r="AN221" s="172">
        <f>IF(IFERROR(I221/'N2.3_RIIO3_Risk_And_Volumes'!I32,0)&lt;0,"Error",IFERROR(I221/'N2.3_RIIO3_Risk_And_Volumes'!I32,0))</f>
        <v>0</v>
      </c>
      <c r="AO221" s="172">
        <f>IF(IFERROR(J221/'N2.3_RIIO3_Risk_And_Volumes'!J32,0)&lt;0,"Error",IFERROR(J221/'N2.3_RIIO3_Risk_And_Volumes'!J32,0))</f>
        <v>0</v>
      </c>
      <c r="AP221" s="172">
        <f>IF(IFERROR(K221/'N2.3_RIIO3_Risk_And_Volumes'!K32,0)&lt;0,"Error",IFERROR(K221/'N2.3_RIIO3_Risk_And_Volumes'!K32,0))</f>
        <v>0</v>
      </c>
      <c r="AQ221" s="172">
        <f>IF(IFERROR(L221/'N2.3_RIIO3_Risk_And_Volumes'!L32,0)&lt;0,"Error",IFERROR(L221/'N2.3_RIIO3_Risk_And_Volumes'!L32,0))</f>
        <v>0</v>
      </c>
      <c r="AR221" s="172">
        <f>IF(IFERROR(M221/'N2.3_RIIO3_Risk_And_Volumes'!M32,0)&lt;0,"Error",IFERROR(M221/'N2.3_RIIO3_Risk_And_Volumes'!M32,0))</f>
        <v>0</v>
      </c>
      <c r="AS221" s="297">
        <f>IF(IFERROR(N221/'N2.3_RIIO3_Risk_And_Volumes'!N32,0)&lt;0,"Error",IFERROR(N221/'N2.3_RIIO3_Risk_And_Volumes'!N32,0))</f>
        <v>0</v>
      </c>
      <c r="AT221" s="296">
        <f>IF(IFERROR('N2.4_RIIO3_Risk_Comp'!O221/'N2.3_RIIO3_Risk_And_Volumes'!O32,0)&lt;0,"Error",IFERROR('N2.4_RIIO3_Risk_Comp'!O221/'N2.3_RIIO3_Risk_And_Volumes'!O32,0))</f>
        <v>0</v>
      </c>
      <c r="AU221" s="172">
        <f>IF(IFERROR('N2.4_RIIO3_Risk_Comp'!P221/'N2.3_RIIO3_Risk_And_Volumes'!P32,0)&lt;0,"Error",IFERROR('N2.4_RIIO3_Risk_Comp'!P221/'N2.3_RIIO3_Risk_And_Volumes'!P32,0))</f>
        <v>0</v>
      </c>
      <c r="AV221" s="172">
        <f>IF(IFERROR('N2.4_RIIO3_Risk_Comp'!Q221/'N2.3_RIIO3_Risk_And_Volumes'!Q32,0)&lt;0,"Error",IFERROR('N2.4_RIIO3_Risk_Comp'!Q221/'N2.3_RIIO3_Risk_And_Volumes'!Q32,0))</f>
        <v>0</v>
      </c>
      <c r="AW221" s="172">
        <f>IF(IFERROR('N2.4_RIIO3_Risk_Comp'!R221/'N2.3_RIIO3_Risk_And_Volumes'!R32,0)&lt;0,"Error",IFERROR('N2.4_RIIO3_Risk_Comp'!R221/'N2.3_RIIO3_Risk_And_Volumes'!R32,0))</f>
        <v>0</v>
      </c>
      <c r="AX221" s="172">
        <f>IF(IFERROR('N2.4_RIIO3_Risk_Comp'!S221/'N2.3_RIIO3_Risk_And_Volumes'!S32,0)&lt;0,"Error",IFERROR('N2.4_RIIO3_Risk_Comp'!S221/'N2.3_RIIO3_Risk_And_Volumes'!S32,0))</f>
        <v>0</v>
      </c>
      <c r="AY221" s="172">
        <f>IF(IFERROR('N2.4_RIIO3_Risk_Comp'!T221/'N2.3_RIIO3_Risk_And_Volumes'!T32,0)&lt;0,"Error",IFERROR('N2.4_RIIO3_Risk_Comp'!T221/'N2.3_RIIO3_Risk_And_Volumes'!T32,0))</f>
        <v>0</v>
      </c>
      <c r="AZ221" s="172">
        <f>IF(IFERROR('N2.4_RIIO3_Risk_Comp'!U221/'N2.3_RIIO3_Risk_And_Volumes'!U32,0)&lt;0,"Error",IFERROR('N2.4_RIIO3_Risk_Comp'!U221/'N2.3_RIIO3_Risk_And_Volumes'!U32,0))</f>
        <v>0</v>
      </c>
      <c r="BA221" s="172">
        <f>IF(IFERROR('N2.4_RIIO3_Risk_Comp'!V221/'N2.3_RIIO3_Risk_And_Volumes'!V32,0)&lt;0,"Error",IFERROR('N2.4_RIIO3_Risk_Comp'!V221/'N2.3_RIIO3_Risk_And_Volumes'!V32,0))</f>
        <v>0</v>
      </c>
      <c r="BB221" s="172">
        <f>IF(IFERROR('N2.4_RIIO3_Risk_Comp'!W221/'N2.3_RIIO3_Risk_And_Volumes'!W32,0)&lt;0,"Error",IFERROR('N2.4_RIIO3_Risk_Comp'!W221/'N2.3_RIIO3_Risk_And_Volumes'!W32,0))</f>
        <v>0</v>
      </c>
      <c r="BC221" s="297">
        <f>IF(IFERROR('N2.4_RIIO3_Risk_Comp'!X221/'N2.3_RIIO3_Risk_And_Volumes'!X32,0)&lt;0,"Error",IFERROR('N2.4_RIIO3_Risk_Comp'!X221/'N2.3_RIIO3_Risk_And_Volumes'!X32,0))</f>
        <v>0</v>
      </c>
      <c r="BD221" s="296">
        <f>IF(IFERROR('N2.4_RIIO3_Risk_Comp'!Y221/'N2.3_RIIO3_Risk_And_Volumes'!AI32,0)&lt;0,"Error",IFERROR('N2.4_RIIO3_Risk_Comp'!Y221/'N2.3_RIIO3_Risk_And_Volumes'!AI32,0))</f>
        <v>0</v>
      </c>
      <c r="BE221" s="172">
        <f>IF(IFERROR('N2.4_RIIO3_Risk_Comp'!Z221/'N2.3_RIIO3_Risk_And_Volumes'!AJ32,0)&lt;0,"Error",IFERROR('N2.4_RIIO3_Risk_Comp'!Z221/'N2.3_RIIO3_Risk_And_Volumes'!AJ32,0))</f>
        <v>0</v>
      </c>
      <c r="BF221" s="172">
        <f>IF(IFERROR('N2.4_RIIO3_Risk_Comp'!AA221/'N2.3_RIIO3_Risk_And_Volumes'!AK32,0)&lt;0,"Error",IFERROR('N2.4_RIIO3_Risk_Comp'!AA221/'N2.3_RIIO3_Risk_And_Volumes'!AK32,0))</f>
        <v>0</v>
      </c>
      <c r="BG221" s="172">
        <f>IF(IFERROR('N2.4_RIIO3_Risk_Comp'!AB221/'N2.3_RIIO3_Risk_And_Volumes'!AL32,0)&lt;0,"Error",IFERROR('N2.4_RIIO3_Risk_Comp'!AB221/'N2.3_RIIO3_Risk_And_Volumes'!AL32,0))</f>
        <v>0</v>
      </c>
      <c r="BH221" s="172">
        <f>IF(IFERROR('N2.4_RIIO3_Risk_Comp'!AC221/'N2.3_RIIO3_Risk_And_Volumes'!AM32,0)&lt;0,"Error",IFERROR('N2.4_RIIO3_Risk_Comp'!AC221/'N2.3_RIIO3_Risk_And_Volumes'!AM32,0))</f>
        <v>0</v>
      </c>
      <c r="BI221" s="172">
        <f>IF(IFERROR('N2.4_RIIO3_Risk_Comp'!AD221/'N2.3_RIIO3_Risk_And_Volumes'!AN32,0)&lt;0,"Error",IFERROR('N2.4_RIIO3_Risk_Comp'!AD221/'N2.3_RIIO3_Risk_And_Volumes'!AN32,0))</f>
        <v>0</v>
      </c>
      <c r="BJ221" s="172">
        <f>IF(IFERROR('N2.4_RIIO3_Risk_Comp'!AE221/'N2.3_RIIO3_Risk_And_Volumes'!AO32,0)&lt;0,"Error",IFERROR('N2.4_RIIO3_Risk_Comp'!AE221/'N2.3_RIIO3_Risk_And_Volumes'!AO32,0))</f>
        <v>0</v>
      </c>
      <c r="BK221" s="172">
        <f>IF(IFERROR('N2.4_RIIO3_Risk_Comp'!AF221/'N2.3_RIIO3_Risk_And_Volumes'!AP32,0)&lt;0,"Error",IFERROR('N2.4_RIIO3_Risk_Comp'!AF221/'N2.3_RIIO3_Risk_And_Volumes'!AP32,0))</f>
        <v>0</v>
      </c>
      <c r="BL221" s="172">
        <f>IF(IFERROR('N2.4_RIIO3_Risk_Comp'!AG221/'N2.3_RIIO3_Risk_And_Volumes'!AQ32,0)&lt;0,"Error",IFERROR('N2.4_RIIO3_Risk_Comp'!AG221/'N2.3_RIIO3_Risk_And_Volumes'!AQ32,0))</f>
        <v>0</v>
      </c>
      <c r="BM221" s="297">
        <f>IF(IFERROR('N2.4_RIIO3_Risk_Comp'!AH221/'N2.3_RIIO3_Risk_And_Volumes'!AR32,0)&lt;0,"Error",IFERROR('N2.4_RIIO3_Risk_Comp'!AH221/'N2.3_RIIO3_Risk_And_Volumes'!AR32,0))</f>
        <v>0</v>
      </c>
      <c r="BO221" s="63">
        <f t="shared" si="30"/>
        <v>0</v>
      </c>
      <c r="BP221" s="63">
        <f t="shared" si="31"/>
        <v>0</v>
      </c>
      <c r="BQ221" s="63">
        <f t="shared" si="32"/>
        <v>0</v>
      </c>
      <c r="BR221" s="63">
        <f>IF(IFERROR(BO221/'N2.3_RIIO3_Risk_And_Volumes'!BN32,0)&lt;0,"Error",IFERROR(BO221/'N2.3_RIIO3_Risk_And_Volumes'!BN32,0))</f>
        <v>0</v>
      </c>
      <c r="BS221" s="63">
        <f>IF(IFERROR('N2.4_RIIO3_Risk_Comp'!BP221/'N2.3_RIIO3_Risk_And_Volumes'!BP32,0)&lt;0,"Error",IFERROR('N2.4_RIIO3_Risk_Comp'!BP221/'N2.3_RIIO3_Risk_And_Volumes'!BP32,0))</f>
        <v>0</v>
      </c>
      <c r="BT221" s="63">
        <f>IF(IFERROR('N2.4_RIIO3_Risk_Comp'!BQ221/'N2.3_RIIO3_Risk_And_Volumes'!BR32,0)&lt;0,"Error",IFERROR('N2.4_RIIO3_Risk_Comp'!BQ221/'N2.3_RIIO3_Risk_And_Volumes'!BR32,0))</f>
        <v>0</v>
      </c>
    </row>
    <row r="222" spans="1:72" hidden="1">
      <c r="A222" t="s">
        <v>974</v>
      </c>
      <c r="B222" s="108" t="s">
        <v>288</v>
      </c>
      <c r="C222" s="144" t="str">
        <f>IF($D$2="ET",VLOOKUP(B222,'N0.7_Lookup_References'!$E$13:$K$71,2,FALSE),IF('N2.1_Network_Risk_Summary'!$C$2="GD",VLOOKUP(B222,'N0.7_Lookup_References'!$E$13:$K$73,4,FALSE),IF($D$2="GT",VLOOKUP(B222,'N0.7_Lookup_References'!$E$13:$K$71,6,FALSE),"")))</f>
        <v>No entry required</v>
      </c>
      <c r="D222" s="53" t="s">
        <v>441</v>
      </c>
      <c r="E222" s="289"/>
      <c r="F222" s="247"/>
      <c r="G222" s="247"/>
      <c r="H222" s="247"/>
      <c r="I222" s="247"/>
      <c r="J222" s="247"/>
      <c r="K222" s="247"/>
      <c r="L222" s="247"/>
      <c r="M222" s="247"/>
      <c r="N222" s="290"/>
      <c r="O222" s="289"/>
      <c r="P222" s="247"/>
      <c r="Q222" s="247"/>
      <c r="R222" s="247"/>
      <c r="S222" s="247"/>
      <c r="T222" s="247"/>
      <c r="U222" s="247"/>
      <c r="V222" s="247"/>
      <c r="W222" s="247"/>
      <c r="X222" s="290"/>
      <c r="Y222" s="289"/>
      <c r="Z222" s="247"/>
      <c r="AA222" s="247"/>
      <c r="AB222" s="247"/>
      <c r="AC222" s="247"/>
      <c r="AD222" s="247"/>
      <c r="AE222" s="247"/>
      <c r="AF222" s="247"/>
      <c r="AG222" s="247"/>
      <c r="AH222" s="290"/>
      <c r="AJ222" s="296">
        <f>IF(IFERROR(E222/'N2.3_RIIO3_Risk_And_Volumes'!E33,0)&lt;0,"Error",IFERROR(E222/'N2.3_RIIO3_Risk_And_Volumes'!E33,0))</f>
        <v>0</v>
      </c>
      <c r="AK222" s="172">
        <f>IF(IFERROR(F222/'N2.3_RIIO3_Risk_And_Volumes'!F33,0)&lt;0,"Error",IFERROR(F222/'N2.3_RIIO3_Risk_And_Volumes'!F33,0))</f>
        <v>0</v>
      </c>
      <c r="AL222" s="172">
        <f>IF(IFERROR(G222/'N2.3_RIIO3_Risk_And_Volumes'!G33,0)&lt;0,"Error",IFERROR(G222/'N2.3_RIIO3_Risk_And_Volumes'!G33,0))</f>
        <v>0</v>
      </c>
      <c r="AM222" s="172">
        <f>IF(IFERROR(H222/'N2.3_RIIO3_Risk_And_Volumes'!H33,0)&lt;0,"Error",IFERROR(H222/'N2.3_RIIO3_Risk_And_Volumes'!H33,0))</f>
        <v>0</v>
      </c>
      <c r="AN222" s="172">
        <f>IF(IFERROR(I222/'N2.3_RIIO3_Risk_And_Volumes'!I33,0)&lt;0,"Error",IFERROR(I222/'N2.3_RIIO3_Risk_And_Volumes'!I33,0))</f>
        <v>0</v>
      </c>
      <c r="AO222" s="172">
        <f>IF(IFERROR(J222/'N2.3_RIIO3_Risk_And_Volumes'!J33,0)&lt;0,"Error",IFERROR(J222/'N2.3_RIIO3_Risk_And_Volumes'!J33,0))</f>
        <v>0</v>
      </c>
      <c r="AP222" s="172">
        <f>IF(IFERROR(K222/'N2.3_RIIO3_Risk_And_Volumes'!K33,0)&lt;0,"Error",IFERROR(K222/'N2.3_RIIO3_Risk_And_Volumes'!K33,0))</f>
        <v>0</v>
      </c>
      <c r="AQ222" s="172">
        <f>IF(IFERROR(L222/'N2.3_RIIO3_Risk_And_Volumes'!L33,0)&lt;0,"Error",IFERROR(L222/'N2.3_RIIO3_Risk_And_Volumes'!L33,0))</f>
        <v>0</v>
      </c>
      <c r="AR222" s="172">
        <f>IF(IFERROR(M222/'N2.3_RIIO3_Risk_And_Volumes'!M33,0)&lt;0,"Error",IFERROR(M222/'N2.3_RIIO3_Risk_And_Volumes'!M33,0))</f>
        <v>0</v>
      </c>
      <c r="AS222" s="297">
        <f>IF(IFERROR(N222/'N2.3_RIIO3_Risk_And_Volumes'!N33,0)&lt;0,"Error",IFERROR(N222/'N2.3_RIIO3_Risk_And_Volumes'!N33,0))</f>
        <v>0</v>
      </c>
      <c r="AT222" s="296">
        <f>IF(IFERROR('N2.4_RIIO3_Risk_Comp'!O222/'N2.3_RIIO3_Risk_And_Volumes'!O33,0)&lt;0,"Error",IFERROR('N2.4_RIIO3_Risk_Comp'!O222/'N2.3_RIIO3_Risk_And_Volumes'!O33,0))</f>
        <v>0</v>
      </c>
      <c r="AU222" s="172">
        <f>IF(IFERROR('N2.4_RIIO3_Risk_Comp'!P222/'N2.3_RIIO3_Risk_And_Volumes'!P33,0)&lt;0,"Error",IFERROR('N2.4_RIIO3_Risk_Comp'!P222/'N2.3_RIIO3_Risk_And_Volumes'!P33,0))</f>
        <v>0</v>
      </c>
      <c r="AV222" s="172">
        <f>IF(IFERROR('N2.4_RIIO3_Risk_Comp'!Q222/'N2.3_RIIO3_Risk_And_Volumes'!Q33,0)&lt;0,"Error",IFERROR('N2.4_RIIO3_Risk_Comp'!Q222/'N2.3_RIIO3_Risk_And_Volumes'!Q33,0))</f>
        <v>0</v>
      </c>
      <c r="AW222" s="172">
        <f>IF(IFERROR('N2.4_RIIO3_Risk_Comp'!R222/'N2.3_RIIO3_Risk_And_Volumes'!R33,0)&lt;0,"Error",IFERROR('N2.4_RIIO3_Risk_Comp'!R222/'N2.3_RIIO3_Risk_And_Volumes'!R33,0))</f>
        <v>0</v>
      </c>
      <c r="AX222" s="172">
        <f>IF(IFERROR('N2.4_RIIO3_Risk_Comp'!S222/'N2.3_RIIO3_Risk_And_Volumes'!S33,0)&lt;0,"Error",IFERROR('N2.4_RIIO3_Risk_Comp'!S222/'N2.3_RIIO3_Risk_And_Volumes'!S33,0))</f>
        <v>0</v>
      </c>
      <c r="AY222" s="172">
        <f>IF(IFERROR('N2.4_RIIO3_Risk_Comp'!T222/'N2.3_RIIO3_Risk_And_Volumes'!T33,0)&lt;0,"Error",IFERROR('N2.4_RIIO3_Risk_Comp'!T222/'N2.3_RIIO3_Risk_And_Volumes'!T33,0))</f>
        <v>0</v>
      </c>
      <c r="AZ222" s="172">
        <f>IF(IFERROR('N2.4_RIIO3_Risk_Comp'!U222/'N2.3_RIIO3_Risk_And_Volumes'!U33,0)&lt;0,"Error",IFERROR('N2.4_RIIO3_Risk_Comp'!U222/'N2.3_RIIO3_Risk_And_Volumes'!U33,0))</f>
        <v>0</v>
      </c>
      <c r="BA222" s="172">
        <f>IF(IFERROR('N2.4_RIIO3_Risk_Comp'!V222/'N2.3_RIIO3_Risk_And_Volumes'!V33,0)&lt;0,"Error",IFERROR('N2.4_RIIO3_Risk_Comp'!V222/'N2.3_RIIO3_Risk_And_Volumes'!V33,0))</f>
        <v>0</v>
      </c>
      <c r="BB222" s="172">
        <f>IF(IFERROR('N2.4_RIIO3_Risk_Comp'!W222/'N2.3_RIIO3_Risk_And_Volumes'!W33,0)&lt;0,"Error",IFERROR('N2.4_RIIO3_Risk_Comp'!W222/'N2.3_RIIO3_Risk_And_Volumes'!W33,0))</f>
        <v>0</v>
      </c>
      <c r="BC222" s="297">
        <f>IF(IFERROR('N2.4_RIIO3_Risk_Comp'!X222/'N2.3_RIIO3_Risk_And_Volumes'!X33,0)&lt;0,"Error",IFERROR('N2.4_RIIO3_Risk_Comp'!X222/'N2.3_RIIO3_Risk_And_Volumes'!X33,0))</f>
        <v>0</v>
      </c>
      <c r="BD222" s="296">
        <f>IF(IFERROR('N2.4_RIIO3_Risk_Comp'!Y222/'N2.3_RIIO3_Risk_And_Volumes'!AI33,0)&lt;0,"Error",IFERROR('N2.4_RIIO3_Risk_Comp'!Y222/'N2.3_RIIO3_Risk_And_Volumes'!AI33,0))</f>
        <v>0</v>
      </c>
      <c r="BE222" s="172">
        <f>IF(IFERROR('N2.4_RIIO3_Risk_Comp'!Z222/'N2.3_RIIO3_Risk_And_Volumes'!AJ33,0)&lt;0,"Error",IFERROR('N2.4_RIIO3_Risk_Comp'!Z222/'N2.3_RIIO3_Risk_And_Volumes'!AJ33,0))</f>
        <v>0</v>
      </c>
      <c r="BF222" s="172">
        <f>IF(IFERROR('N2.4_RIIO3_Risk_Comp'!AA222/'N2.3_RIIO3_Risk_And_Volumes'!AK33,0)&lt;0,"Error",IFERROR('N2.4_RIIO3_Risk_Comp'!AA222/'N2.3_RIIO3_Risk_And_Volumes'!AK33,0))</f>
        <v>0</v>
      </c>
      <c r="BG222" s="172">
        <f>IF(IFERROR('N2.4_RIIO3_Risk_Comp'!AB222/'N2.3_RIIO3_Risk_And_Volumes'!AL33,0)&lt;0,"Error",IFERROR('N2.4_RIIO3_Risk_Comp'!AB222/'N2.3_RIIO3_Risk_And_Volumes'!AL33,0))</f>
        <v>0</v>
      </c>
      <c r="BH222" s="172">
        <f>IF(IFERROR('N2.4_RIIO3_Risk_Comp'!AC222/'N2.3_RIIO3_Risk_And_Volumes'!AM33,0)&lt;0,"Error",IFERROR('N2.4_RIIO3_Risk_Comp'!AC222/'N2.3_RIIO3_Risk_And_Volumes'!AM33,0))</f>
        <v>0</v>
      </c>
      <c r="BI222" s="172">
        <f>IF(IFERROR('N2.4_RIIO3_Risk_Comp'!AD222/'N2.3_RIIO3_Risk_And_Volumes'!AN33,0)&lt;0,"Error",IFERROR('N2.4_RIIO3_Risk_Comp'!AD222/'N2.3_RIIO3_Risk_And_Volumes'!AN33,0))</f>
        <v>0</v>
      </c>
      <c r="BJ222" s="172">
        <f>IF(IFERROR('N2.4_RIIO3_Risk_Comp'!AE222/'N2.3_RIIO3_Risk_And_Volumes'!AO33,0)&lt;0,"Error",IFERROR('N2.4_RIIO3_Risk_Comp'!AE222/'N2.3_RIIO3_Risk_And_Volumes'!AO33,0))</f>
        <v>0</v>
      </c>
      <c r="BK222" s="172">
        <f>IF(IFERROR('N2.4_RIIO3_Risk_Comp'!AF222/'N2.3_RIIO3_Risk_And_Volumes'!AP33,0)&lt;0,"Error",IFERROR('N2.4_RIIO3_Risk_Comp'!AF222/'N2.3_RIIO3_Risk_And_Volumes'!AP33,0))</f>
        <v>0</v>
      </c>
      <c r="BL222" s="172">
        <f>IF(IFERROR('N2.4_RIIO3_Risk_Comp'!AG222/'N2.3_RIIO3_Risk_And_Volumes'!AQ33,0)&lt;0,"Error",IFERROR('N2.4_RIIO3_Risk_Comp'!AG222/'N2.3_RIIO3_Risk_And_Volumes'!AQ33,0))</f>
        <v>0</v>
      </c>
      <c r="BM222" s="297">
        <f>IF(IFERROR('N2.4_RIIO3_Risk_Comp'!AH222/'N2.3_RIIO3_Risk_And_Volumes'!AR33,0)&lt;0,"Error",IFERROR('N2.4_RIIO3_Risk_Comp'!AH222/'N2.3_RIIO3_Risk_And_Volumes'!AR33,0))</f>
        <v>0</v>
      </c>
      <c r="BO222" s="63">
        <f t="shared" si="30"/>
        <v>0</v>
      </c>
      <c r="BP222" s="63">
        <f t="shared" si="31"/>
        <v>0</v>
      </c>
      <c r="BQ222" s="63">
        <f t="shared" si="32"/>
        <v>0</v>
      </c>
      <c r="BR222" s="63">
        <f>IF(IFERROR(BO222/'N2.3_RIIO3_Risk_And_Volumes'!BN33,0)&lt;0,"Error",IFERROR(BO222/'N2.3_RIIO3_Risk_And_Volumes'!BN33,0))</f>
        <v>0</v>
      </c>
      <c r="BS222" s="63">
        <f>IF(IFERROR('N2.4_RIIO3_Risk_Comp'!BP222/'N2.3_RIIO3_Risk_And_Volumes'!BP33,0)&lt;0,"Error",IFERROR('N2.4_RIIO3_Risk_Comp'!BP222/'N2.3_RIIO3_Risk_And_Volumes'!BP33,0))</f>
        <v>0</v>
      </c>
      <c r="BT222" s="63">
        <f>IF(IFERROR('N2.4_RIIO3_Risk_Comp'!BQ222/'N2.3_RIIO3_Risk_And_Volumes'!BR33,0)&lt;0,"Error",IFERROR('N2.4_RIIO3_Risk_Comp'!BQ222/'N2.3_RIIO3_Risk_And_Volumes'!BR33,0))</f>
        <v>0</v>
      </c>
    </row>
    <row r="223" spans="1:72" hidden="1">
      <c r="A223" t="s">
        <v>974</v>
      </c>
      <c r="B223" s="108" t="s">
        <v>292</v>
      </c>
      <c r="C223" s="144" t="str">
        <f>IF($D$2="ET",VLOOKUP(B223,'N0.7_Lookup_References'!$E$13:$K$71,2,FALSE),IF('N2.1_Network_Risk_Summary'!$C$2="GD",VLOOKUP(B223,'N0.7_Lookup_References'!$E$13:$K$73,4,FALSE),IF($D$2="GT",VLOOKUP(B223,'N0.7_Lookup_References'!$E$13:$K$71,6,FALSE),"")))</f>
        <v>No entry required</v>
      </c>
      <c r="D223" s="53" t="s">
        <v>441</v>
      </c>
      <c r="E223" s="289"/>
      <c r="F223" s="247"/>
      <c r="G223" s="247"/>
      <c r="H223" s="247"/>
      <c r="I223" s="247"/>
      <c r="J223" s="247"/>
      <c r="K223" s="247"/>
      <c r="L223" s="247"/>
      <c r="M223" s="247"/>
      <c r="N223" s="290"/>
      <c r="O223" s="289"/>
      <c r="P223" s="247"/>
      <c r="Q223" s="247"/>
      <c r="R223" s="247"/>
      <c r="S223" s="247"/>
      <c r="T223" s="247"/>
      <c r="U223" s="247"/>
      <c r="V223" s="247"/>
      <c r="W223" s="247"/>
      <c r="X223" s="290"/>
      <c r="Y223" s="289"/>
      <c r="Z223" s="247"/>
      <c r="AA223" s="247"/>
      <c r="AB223" s="247"/>
      <c r="AC223" s="247"/>
      <c r="AD223" s="247"/>
      <c r="AE223" s="247"/>
      <c r="AF223" s="247"/>
      <c r="AG223" s="247"/>
      <c r="AH223" s="290"/>
      <c r="AJ223" s="296">
        <f>IF(IFERROR(E223/'N2.3_RIIO3_Risk_And_Volumes'!E34,0)&lt;0,"Error",IFERROR(E223/'N2.3_RIIO3_Risk_And_Volumes'!E34,0))</f>
        <v>0</v>
      </c>
      <c r="AK223" s="172">
        <f>IF(IFERROR(F223/'N2.3_RIIO3_Risk_And_Volumes'!F34,0)&lt;0,"Error",IFERROR(F223/'N2.3_RIIO3_Risk_And_Volumes'!F34,0))</f>
        <v>0</v>
      </c>
      <c r="AL223" s="172">
        <f>IF(IFERROR(G223/'N2.3_RIIO3_Risk_And_Volumes'!G34,0)&lt;0,"Error",IFERROR(G223/'N2.3_RIIO3_Risk_And_Volumes'!G34,0))</f>
        <v>0</v>
      </c>
      <c r="AM223" s="172">
        <f>IF(IFERROR(H223/'N2.3_RIIO3_Risk_And_Volumes'!H34,0)&lt;0,"Error",IFERROR(H223/'N2.3_RIIO3_Risk_And_Volumes'!H34,0))</f>
        <v>0</v>
      </c>
      <c r="AN223" s="172">
        <f>IF(IFERROR(I223/'N2.3_RIIO3_Risk_And_Volumes'!I34,0)&lt;0,"Error",IFERROR(I223/'N2.3_RIIO3_Risk_And_Volumes'!I34,0))</f>
        <v>0</v>
      </c>
      <c r="AO223" s="172">
        <f>IF(IFERROR(J223/'N2.3_RIIO3_Risk_And_Volumes'!J34,0)&lt;0,"Error",IFERROR(J223/'N2.3_RIIO3_Risk_And_Volumes'!J34,0))</f>
        <v>0</v>
      </c>
      <c r="AP223" s="172">
        <f>IF(IFERROR(K223/'N2.3_RIIO3_Risk_And_Volumes'!K34,0)&lt;0,"Error",IFERROR(K223/'N2.3_RIIO3_Risk_And_Volumes'!K34,0))</f>
        <v>0</v>
      </c>
      <c r="AQ223" s="172">
        <f>IF(IFERROR(L223/'N2.3_RIIO3_Risk_And_Volumes'!L34,0)&lt;0,"Error",IFERROR(L223/'N2.3_RIIO3_Risk_And_Volumes'!L34,0))</f>
        <v>0</v>
      </c>
      <c r="AR223" s="172">
        <f>IF(IFERROR(M223/'N2.3_RIIO3_Risk_And_Volumes'!M34,0)&lt;0,"Error",IFERROR(M223/'N2.3_RIIO3_Risk_And_Volumes'!M34,0))</f>
        <v>0</v>
      </c>
      <c r="AS223" s="297">
        <f>IF(IFERROR(N223/'N2.3_RIIO3_Risk_And_Volumes'!N34,0)&lt;0,"Error",IFERROR(N223/'N2.3_RIIO3_Risk_And_Volumes'!N34,0))</f>
        <v>0</v>
      </c>
      <c r="AT223" s="296">
        <f>IF(IFERROR('N2.4_RIIO3_Risk_Comp'!O223/'N2.3_RIIO3_Risk_And_Volumes'!O34,0)&lt;0,"Error",IFERROR('N2.4_RIIO3_Risk_Comp'!O223/'N2.3_RIIO3_Risk_And_Volumes'!O34,0))</f>
        <v>0</v>
      </c>
      <c r="AU223" s="172">
        <f>IF(IFERROR('N2.4_RIIO3_Risk_Comp'!P223/'N2.3_RIIO3_Risk_And_Volumes'!P34,0)&lt;0,"Error",IFERROR('N2.4_RIIO3_Risk_Comp'!P223/'N2.3_RIIO3_Risk_And_Volumes'!P34,0))</f>
        <v>0</v>
      </c>
      <c r="AV223" s="172">
        <f>IF(IFERROR('N2.4_RIIO3_Risk_Comp'!Q223/'N2.3_RIIO3_Risk_And_Volumes'!Q34,0)&lt;0,"Error",IFERROR('N2.4_RIIO3_Risk_Comp'!Q223/'N2.3_RIIO3_Risk_And_Volumes'!Q34,0))</f>
        <v>0</v>
      </c>
      <c r="AW223" s="172">
        <f>IF(IFERROR('N2.4_RIIO3_Risk_Comp'!R223/'N2.3_RIIO3_Risk_And_Volumes'!R34,0)&lt;0,"Error",IFERROR('N2.4_RIIO3_Risk_Comp'!R223/'N2.3_RIIO3_Risk_And_Volumes'!R34,0))</f>
        <v>0</v>
      </c>
      <c r="AX223" s="172">
        <f>IF(IFERROR('N2.4_RIIO3_Risk_Comp'!S223/'N2.3_RIIO3_Risk_And_Volumes'!S34,0)&lt;0,"Error",IFERROR('N2.4_RIIO3_Risk_Comp'!S223/'N2.3_RIIO3_Risk_And_Volumes'!S34,0))</f>
        <v>0</v>
      </c>
      <c r="AY223" s="172">
        <f>IF(IFERROR('N2.4_RIIO3_Risk_Comp'!T223/'N2.3_RIIO3_Risk_And_Volumes'!T34,0)&lt;0,"Error",IFERROR('N2.4_RIIO3_Risk_Comp'!T223/'N2.3_RIIO3_Risk_And_Volumes'!T34,0))</f>
        <v>0</v>
      </c>
      <c r="AZ223" s="172">
        <f>IF(IFERROR('N2.4_RIIO3_Risk_Comp'!U223/'N2.3_RIIO3_Risk_And_Volumes'!U34,0)&lt;0,"Error",IFERROR('N2.4_RIIO3_Risk_Comp'!U223/'N2.3_RIIO3_Risk_And_Volumes'!U34,0))</f>
        <v>0</v>
      </c>
      <c r="BA223" s="172">
        <f>IF(IFERROR('N2.4_RIIO3_Risk_Comp'!V223/'N2.3_RIIO3_Risk_And_Volumes'!V34,0)&lt;0,"Error",IFERROR('N2.4_RIIO3_Risk_Comp'!V223/'N2.3_RIIO3_Risk_And_Volumes'!V34,0))</f>
        <v>0</v>
      </c>
      <c r="BB223" s="172">
        <f>IF(IFERROR('N2.4_RIIO3_Risk_Comp'!W223/'N2.3_RIIO3_Risk_And_Volumes'!W34,0)&lt;0,"Error",IFERROR('N2.4_RIIO3_Risk_Comp'!W223/'N2.3_RIIO3_Risk_And_Volumes'!W34,0))</f>
        <v>0</v>
      </c>
      <c r="BC223" s="297">
        <f>IF(IFERROR('N2.4_RIIO3_Risk_Comp'!X223/'N2.3_RIIO3_Risk_And_Volumes'!X34,0)&lt;0,"Error",IFERROR('N2.4_RIIO3_Risk_Comp'!X223/'N2.3_RIIO3_Risk_And_Volumes'!X34,0))</f>
        <v>0</v>
      </c>
      <c r="BD223" s="296">
        <f>IF(IFERROR('N2.4_RIIO3_Risk_Comp'!Y223/'N2.3_RIIO3_Risk_And_Volumes'!AI34,0)&lt;0,"Error",IFERROR('N2.4_RIIO3_Risk_Comp'!Y223/'N2.3_RIIO3_Risk_And_Volumes'!AI34,0))</f>
        <v>0</v>
      </c>
      <c r="BE223" s="172">
        <f>IF(IFERROR('N2.4_RIIO3_Risk_Comp'!Z223/'N2.3_RIIO3_Risk_And_Volumes'!AJ34,0)&lt;0,"Error",IFERROR('N2.4_RIIO3_Risk_Comp'!Z223/'N2.3_RIIO3_Risk_And_Volumes'!AJ34,0))</f>
        <v>0</v>
      </c>
      <c r="BF223" s="172">
        <f>IF(IFERROR('N2.4_RIIO3_Risk_Comp'!AA223/'N2.3_RIIO3_Risk_And_Volumes'!AK34,0)&lt;0,"Error",IFERROR('N2.4_RIIO3_Risk_Comp'!AA223/'N2.3_RIIO3_Risk_And_Volumes'!AK34,0))</f>
        <v>0</v>
      </c>
      <c r="BG223" s="172">
        <f>IF(IFERROR('N2.4_RIIO3_Risk_Comp'!AB223/'N2.3_RIIO3_Risk_And_Volumes'!AL34,0)&lt;0,"Error",IFERROR('N2.4_RIIO3_Risk_Comp'!AB223/'N2.3_RIIO3_Risk_And_Volumes'!AL34,0))</f>
        <v>0</v>
      </c>
      <c r="BH223" s="172">
        <f>IF(IFERROR('N2.4_RIIO3_Risk_Comp'!AC223/'N2.3_RIIO3_Risk_And_Volumes'!AM34,0)&lt;0,"Error",IFERROR('N2.4_RIIO3_Risk_Comp'!AC223/'N2.3_RIIO3_Risk_And_Volumes'!AM34,0))</f>
        <v>0</v>
      </c>
      <c r="BI223" s="172">
        <f>IF(IFERROR('N2.4_RIIO3_Risk_Comp'!AD223/'N2.3_RIIO3_Risk_And_Volumes'!AN34,0)&lt;0,"Error",IFERROR('N2.4_RIIO3_Risk_Comp'!AD223/'N2.3_RIIO3_Risk_And_Volumes'!AN34,0))</f>
        <v>0</v>
      </c>
      <c r="BJ223" s="172">
        <f>IF(IFERROR('N2.4_RIIO3_Risk_Comp'!AE223/'N2.3_RIIO3_Risk_And_Volumes'!AO34,0)&lt;0,"Error",IFERROR('N2.4_RIIO3_Risk_Comp'!AE223/'N2.3_RIIO3_Risk_And_Volumes'!AO34,0))</f>
        <v>0</v>
      </c>
      <c r="BK223" s="172">
        <f>IF(IFERROR('N2.4_RIIO3_Risk_Comp'!AF223/'N2.3_RIIO3_Risk_And_Volumes'!AP34,0)&lt;0,"Error",IFERROR('N2.4_RIIO3_Risk_Comp'!AF223/'N2.3_RIIO3_Risk_And_Volumes'!AP34,0))</f>
        <v>0</v>
      </c>
      <c r="BL223" s="172">
        <f>IF(IFERROR('N2.4_RIIO3_Risk_Comp'!AG223/'N2.3_RIIO3_Risk_And_Volumes'!AQ34,0)&lt;0,"Error",IFERROR('N2.4_RIIO3_Risk_Comp'!AG223/'N2.3_RIIO3_Risk_And_Volumes'!AQ34,0))</f>
        <v>0</v>
      </c>
      <c r="BM223" s="297">
        <f>IF(IFERROR('N2.4_RIIO3_Risk_Comp'!AH223/'N2.3_RIIO3_Risk_And_Volumes'!AR34,0)&lt;0,"Error",IFERROR('N2.4_RIIO3_Risk_Comp'!AH223/'N2.3_RIIO3_Risk_And_Volumes'!AR34,0))</f>
        <v>0</v>
      </c>
      <c r="BO223" s="63">
        <f t="shared" si="30"/>
        <v>0</v>
      </c>
      <c r="BP223" s="63">
        <f t="shared" si="31"/>
        <v>0</v>
      </c>
      <c r="BQ223" s="63">
        <f t="shared" si="32"/>
        <v>0</v>
      </c>
      <c r="BR223" s="63">
        <f>IF(IFERROR(BO223/'N2.3_RIIO3_Risk_And_Volumes'!BN34,0)&lt;0,"Error",IFERROR(BO223/'N2.3_RIIO3_Risk_And_Volumes'!BN34,0))</f>
        <v>0</v>
      </c>
      <c r="BS223" s="63">
        <f>IF(IFERROR('N2.4_RIIO3_Risk_Comp'!BP223/'N2.3_RIIO3_Risk_And_Volumes'!BP34,0)&lt;0,"Error",IFERROR('N2.4_RIIO3_Risk_Comp'!BP223/'N2.3_RIIO3_Risk_And_Volumes'!BP34,0))</f>
        <v>0</v>
      </c>
      <c r="BT223" s="63">
        <f>IF(IFERROR('N2.4_RIIO3_Risk_Comp'!BQ223/'N2.3_RIIO3_Risk_And_Volumes'!BR34,0)&lt;0,"Error",IFERROR('N2.4_RIIO3_Risk_Comp'!BQ223/'N2.3_RIIO3_Risk_And_Volumes'!BR34,0))</f>
        <v>0</v>
      </c>
    </row>
    <row r="224" spans="1:72" hidden="1">
      <c r="A224" t="s">
        <v>974</v>
      </c>
      <c r="B224" s="108" t="s">
        <v>296</v>
      </c>
      <c r="C224" s="144" t="str">
        <f>IF($D$2="ET",VLOOKUP(B224,'N0.7_Lookup_References'!$E$13:$K$71,2,FALSE),IF('N2.1_Network_Risk_Summary'!$C$2="GD",VLOOKUP(B224,'N0.7_Lookup_References'!$E$13:$K$73,4,FALSE),IF($D$2="GT",VLOOKUP(B224,'N0.7_Lookup_References'!$E$13:$K$71,6,FALSE),"")))</f>
        <v>No entry required</v>
      </c>
      <c r="D224" s="53" t="s">
        <v>441</v>
      </c>
      <c r="E224" s="289"/>
      <c r="F224" s="247"/>
      <c r="G224" s="247"/>
      <c r="H224" s="247"/>
      <c r="I224" s="247"/>
      <c r="J224" s="247"/>
      <c r="K224" s="247"/>
      <c r="L224" s="247"/>
      <c r="M224" s="247"/>
      <c r="N224" s="290"/>
      <c r="O224" s="289"/>
      <c r="P224" s="247"/>
      <c r="Q224" s="247"/>
      <c r="R224" s="247"/>
      <c r="S224" s="247"/>
      <c r="T224" s="247"/>
      <c r="U224" s="247"/>
      <c r="V224" s="247"/>
      <c r="W224" s="247"/>
      <c r="X224" s="290"/>
      <c r="Y224" s="289"/>
      <c r="Z224" s="247"/>
      <c r="AA224" s="247"/>
      <c r="AB224" s="247"/>
      <c r="AC224" s="247"/>
      <c r="AD224" s="247"/>
      <c r="AE224" s="247"/>
      <c r="AF224" s="247"/>
      <c r="AG224" s="247"/>
      <c r="AH224" s="290"/>
      <c r="AJ224" s="296">
        <f>IF(IFERROR(E224/'N2.3_RIIO3_Risk_And_Volumes'!E35,0)&lt;0,"Error",IFERROR(E224/'N2.3_RIIO3_Risk_And_Volumes'!E35,0))</f>
        <v>0</v>
      </c>
      <c r="AK224" s="172">
        <f>IF(IFERROR(F224/'N2.3_RIIO3_Risk_And_Volumes'!F35,0)&lt;0,"Error",IFERROR(F224/'N2.3_RIIO3_Risk_And_Volumes'!F35,0))</f>
        <v>0</v>
      </c>
      <c r="AL224" s="172">
        <f>IF(IFERROR(G224/'N2.3_RIIO3_Risk_And_Volumes'!G35,0)&lt;0,"Error",IFERROR(G224/'N2.3_RIIO3_Risk_And_Volumes'!G35,0))</f>
        <v>0</v>
      </c>
      <c r="AM224" s="172">
        <f>IF(IFERROR(H224/'N2.3_RIIO3_Risk_And_Volumes'!H35,0)&lt;0,"Error",IFERROR(H224/'N2.3_RIIO3_Risk_And_Volumes'!H35,0))</f>
        <v>0</v>
      </c>
      <c r="AN224" s="172">
        <f>IF(IFERROR(I224/'N2.3_RIIO3_Risk_And_Volumes'!I35,0)&lt;0,"Error",IFERROR(I224/'N2.3_RIIO3_Risk_And_Volumes'!I35,0))</f>
        <v>0</v>
      </c>
      <c r="AO224" s="172">
        <f>IF(IFERROR(J224/'N2.3_RIIO3_Risk_And_Volumes'!J35,0)&lt;0,"Error",IFERROR(J224/'N2.3_RIIO3_Risk_And_Volumes'!J35,0))</f>
        <v>0</v>
      </c>
      <c r="AP224" s="172">
        <f>IF(IFERROR(K224/'N2.3_RIIO3_Risk_And_Volumes'!K35,0)&lt;0,"Error",IFERROR(K224/'N2.3_RIIO3_Risk_And_Volumes'!K35,0))</f>
        <v>0</v>
      </c>
      <c r="AQ224" s="172">
        <f>IF(IFERROR(L224/'N2.3_RIIO3_Risk_And_Volumes'!L35,0)&lt;0,"Error",IFERROR(L224/'N2.3_RIIO3_Risk_And_Volumes'!L35,0))</f>
        <v>0</v>
      </c>
      <c r="AR224" s="172">
        <f>IF(IFERROR(M224/'N2.3_RIIO3_Risk_And_Volumes'!M35,0)&lt;0,"Error",IFERROR(M224/'N2.3_RIIO3_Risk_And_Volumes'!M35,0))</f>
        <v>0</v>
      </c>
      <c r="AS224" s="297">
        <f>IF(IFERROR(N224/'N2.3_RIIO3_Risk_And_Volumes'!N35,0)&lt;0,"Error",IFERROR(N224/'N2.3_RIIO3_Risk_And_Volumes'!N35,0))</f>
        <v>0</v>
      </c>
      <c r="AT224" s="296">
        <f>IF(IFERROR('N2.4_RIIO3_Risk_Comp'!O224/'N2.3_RIIO3_Risk_And_Volumes'!O35,0)&lt;0,"Error",IFERROR('N2.4_RIIO3_Risk_Comp'!O224/'N2.3_RIIO3_Risk_And_Volumes'!O35,0))</f>
        <v>0</v>
      </c>
      <c r="AU224" s="172">
        <f>IF(IFERROR('N2.4_RIIO3_Risk_Comp'!P224/'N2.3_RIIO3_Risk_And_Volumes'!P35,0)&lt;0,"Error",IFERROR('N2.4_RIIO3_Risk_Comp'!P224/'N2.3_RIIO3_Risk_And_Volumes'!P35,0))</f>
        <v>0</v>
      </c>
      <c r="AV224" s="172">
        <f>IF(IFERROR('N2.4_RIIO3_Risk_Comp'!Q224/'N2.3_RIIO3_Risk_And_Volumes'!Q35,0)&lt;0,"Error",IFERROR('N2.4_RIIO3_Risk_Comp'!Q224/'N2.3_RIIO3_Risk_And_Volumes'!Q35,0))</f>
        <v>0</v>
      </c>
      <c r="AW224" s="172">
        <f>IF(IFERROR('N2.4_RIIO3_Risk_Comp'!R224/'N2.3_RIIO3_Risk_And_Volumes'!R35,0)&lt;0,"Error",IFERROR('N2.4_RIIO3_Risk_Comp'!R224/'N2.3_RIIO3_Risk_And_Volumes'!R35,0))</f>
        <v>0</v>
      </c>
      <c r="AX224" s="172">
        <f>IF(IFERROR('N2.4_RIIO3_Risk_Comp'!S224/'N2.3_RIIO3_Risk_And_Volumes'!S35,0)&lt;0,"Error",IFERROR('N2.4_RIIO3_Risk_Comp'!S224/'N2.3_RIIO3_Risk_And_Volumes'!S35,0))</f>
        <v>0</v>
      </c>
      <c r="AY224" s="172">
        <f>IF(IFERROR('N2.4_RIIO3_Risk_Comp'!T224/'N2.3_RIIO3_Risk_And_Volumes'!T35,0)&lt;0,"Error",IFERROR('N2.4_RIIO3_Risk_Comp'!T224/'N2.3_RIIO3_Risk_And_Volumes'!T35,0))</f>
        <v>0</v>
      </c>
      <c r="AZ224" s="172">
        <f>IF(IFERROR('N2.4_RIIO3_Risk_Comp'!U224/'N2.3_RIIO3_Risk_And_Volumes'!U35,0)&lt;0,"Error",IFERROR('N2.4_RIIO3_Risk_Comp'!U224/'N2.3_RIIO3_Risk_And_Volumes'!U35,0))</f>
        <v>0</v>
      </c>
      <c r="BA224" s="172">
        <f>IF(IFERROR('N2.4_RIIO3_Risk_Comp'!V224/'N2.3_RIIO3_Risk_And_Volumes'!V35,0)&lt;0,"Error",IFERROR('N2.4_RIIO3_Risk_Comp'!V224/'N2.3_RIIO3_Risk_And_Volumes'!V35,0))</f>
        <v>0</v>
      </c>
      <c r="BB224" s="172">
        <f>IF(IFERROR('N2.4_RIIO3_Risk_Comp'!W224/'N2.3_RIIO3_Risk_And_Volumes'!W35,0)&lt;0,"Error",IFERROR('N2.4_RIIO3_Risk_Comp'!W224/'N2.3_RIIO3_Risk_And_Volumes'!W35,0))</f>
        <v>0</v>
      </c>
      <c r="BC224" s="297">
        <f>IF(IFERROR('N2.4_RIIO3_Risk_Comp'!X224/'N2.3_RIIO3_Risk_And_Volumes'!X35,0)&lt;0,"Error",IFERROR('N2.4_RIIO3_Risk_Comp'!X224/'N2.3_RIIO3_Risk_And_Volumes'!X35,0))</f>
        <v>0</v>
      </c>
      <c r="BD224" s="296">
        <f>IF(IFERROR('N2.4_RIIO3_Risk_Comp'!Y224/'N2.3_RIIO3_Risk_And_Volumes'!AI35,0)&lt;0,"Error",IFERROR('N2.4_RIIO3_Risk_Comp'!Y224/'N2.3_RIIO3_Risk_And_Volumes'!AI35,0))</f>
        <v>0</v>
      </c>
      <c r="BE224" s="172">
        <f>IF(IFERROR('N2.4_RIIO3_Risk_Comp'!Z224/'N2.3_RIIO3_Risk_And_Volumes'!AJ35,0)&lt;0,"Error",IFERROR('N2.4_RIIO3_Risk_Comp'!Z224/'N2.3_RIIO3_Risk_And_Volumes'!AJ35,0))</f>
        <v>0</v>
      </c>
      <c r="BF224" s="172">
        <f>IF(IFERROR('N2.4_RIIO3_Risk_Comp'!AA224/'N2.3_RIIO3_Risk_And_Volumes'!AK35,0)&lt;0,"Error",IFERROR('N2.4_RIIO3_Risk_Comp'!AA224/'N2.3_RIIO3_Risk_And_Volumes'!AK35,0))</f>
        <v>0</v>
      </c>
      <c r="BG224" s="172">
        <f>IF(IFERROR('N2.4_RIIO3_Risk_Comp'!AB224/'N2.3_RIIO3_Risk_And_Volumes'!AL35,0)&lt;0,"Error",IFERROR('N2.4_RIIO3_Risk_Comp'!AB224/'N2.3_RIIO3_Risk_And_Volumes'!AL35,0))</f>
        <v>0</v>
      </c>
      <c r="BH224" s="172">
        <f>IF(IFERROR('N2.4_RIIO3_Risk_Comp'!AC224/'N2.3_RIIO3_Risk_And_Volumes'!AM35,0)&lt;0,"Error",IFERROR('N2.4_RIIO3_Risk_Comp'!AC224/'N2.3_RIIO3_Risk_And_Volumes'!AM35,0))</f>
        <v>0</v>
      </c>
      <c r="BI224" s="172">
        <f>IF(IFERROR('N2.4_RIIO3_Risk_Comp'!AD224/'N2.3_RIIO3_Risk_And_Volumes'!AN35,0)&lt;0,"Error",IFERROR('N2.4_RIIO3_Risk_Comp'!AD224/'N2.3_RIIO3_Risk_And_Volumes'!AN35,0))</f>
        <v>0</v>
      </c>
      <c r="BJ224" s="172">
        <f>IF(IFERROR('N2.4_RIIO3_Risk_Comp'!AE224/'N2.3_RIIO3_Risk_And_Volumes'!AO35,0)&lt;0,"Error",IFERROR('N2.4_RIIO3_Risk_Comp'!AE224/'N2.3_RIIO3_Risk_And_Volumes'!AO35,0))</f>
        <v>0</v>
      </c>
      <c r="BK224" s="172">
        <f>IF(IFERROR('N2.4_RIIO3_Risk_Comp'!AF224/'N2.3_RIIO3_Risk_And_Volumes'!AP35,0)&lt;0,"Error",IFERROR('N2.4_RIIO3_Risk_Comp'!AF224/'N2.3_RIIO3_Risk_And_Volumes'!AP35,0))</f>
        <v>0</v>
      </c>
      <c r="BL224" s="172">
        <f>IF(IFERROR('N2.4_RIIO3_Risk_Comp'!AG224/'N2.3_RIIO3_Risk_And_Volumes'!AQ35,0)&lt;0,"Error",IFERROR('N2.4_RIIO3_Risk_Comp'!AG224/'N2.3_RIIO3_Risk_And_Volumes'!AQ35,0))</f>
        <v>0</v>
      </c>
      <c r="BM224" s="297">
        <f>IF(IFERROR('N2.4_RIIO3_Risk_Comp'!AH224/'N2.3_RIIO3_Risk_And_Volumes'!AR35,0)&lt;0,"Error",IFERROR('N2.4_RIIO3_Risk_Comp'!AH224/'N2.3_RIIO3_Risk_And_Volumes'!AR35,0))</f>
        <v>0</v>
      </c>
      <c r="BO224" s="63">
        <f t="shared" si="30"/>
        <v>0</v>
      </c>
      <c r="BP224" s="63">
        <f t="shared" si="31"/>
        <v>0</v>
      </c>
      <c r="BQ224" s="63">
        <f t="shared" si="32"/>
        <v>0</v>
      </c>
      <c r="BR224" s="63">
        <f>IF(IFERROR(BO224/'N2.3_RIIO3_Risk_And_Volumes'!BN35,0)&lt;0,"Error",IFERROR(BO224/'N2.3_RIIO3_Risk_And_Volumes'!BN35,0))</f>
        <v>0</v>
      </c>
      <c r="BS224" s="63">
        <f>IF(IFERROR('N2.4_RIIO3_Risk_Comp'!BP224/'N2.3_RIIO3_Risk_And_Volumes'!BP35,0)&lt;0,"Error",IFERROR('N2.4_RIIO3_Risk_Comp'!BP224/'N2.3_RIIO3_Risk_And_Volumes'!BP35,0))</f>
        <v>0</v>
      </c>
      <c r="BT224" s="63">
        <f>IF(IFERROR('N2.4_RIIO3_Risk_Comp'!BQ224/'N2.3_RIIO3_Risk_And_Volumes'!BR35,0)&lt;0,"Error",IFERROR('N2.4_RIIO3_Risk_Comp'!BQ224/'N2.3_RIIO3_Risk_And_Volumes'!BR35,0))</f>
        <v>0</v>
      </c>
    </row>
    <row r="225" spans="1:72" hidden="1">
      <c r="A225" t="s">
        <v>974</v>
      </c>
      <c r="B225" s="108" t="s">
        <v>301</v>
      </c>
      <c r="C225" s="144" t="str">
        <f>IF($D$2="ET",VLOOKUP(B225,'N0.7_Lookup_References'!$E$13:$K$71,2,FALSE),IF('N2.1_Network_Risk_Summary'!$C$2="GD",VLOOKUP(B225,'N0.7_Lookup_References'!$E$13:$K$73,4,FALSE),IF($D$2="GT",VLOOKUP(B225,'N0.7_Lookup_References'!$E$13:$K$71,6,FALSE),"")))</f>
        <v>No entry required</v>
      </c>
      <c r="D225" s="53" t="s">
        <v>441</v>
      </c>
      <c r="E225" s="289"/>
      <c r="F225" s="247"/>
      <c r="G225" s="247"/>
      <c r="H225" s="247"/>
      <c r="I225" s="247"/>
      <c r="J225" s="247"/>
      <c r="K225" s="247"/>
      <c r="L225" s="247"/>
      <c r="M225" s="247"/>
      <c r="N225" s="290"/>
      <c r="O225" s="289"/>
      <c r="P225" s="247"/>
      <c r="Q225" s="247"/>
      <c r="R225" s="247"/>
      <c r="S225" s="247"/>
      <c r="T225" s="247"/>
      <c r="U225" s="247"/>
      <c r="V225" s="247"/>
      <c r="W225" s="247"/>
      <c r="X225" s="290"/>
      <c r="Y225" s="289"/>
      <c r="Z225" s="247"/>
      <c r="AA225" s="247"/>
      <c r="AB225" s="247"/>
      <c r="AC225" s="247"/>
      <c r="AD225" s="247"/>
      <c r="AE225" s="247"/>
      <c r="AF225" s="247"/>
      <c r="AG225" s="247"/>
      <c r="AH225" s="290"/>
      <c r="AJ225" s="296">
        <f>IF(IFERROR(E225/'N2.3_RIIO3_Risk_And_Volumes'!E36,0)&lt;0,"Error",IFERROR(E225/'N2.3_RIIO3_Risk_And_Volumes'!E36,0))</f>
        <v>0</v>
      </c>
      <c r="AK225" s="172">
        <f>IF(IFERROR(F225/'N2.3_RIIO3_Risk_And_Volumes'!F36,0)&lt;0,"Error",IFERROR(F225/'N2.3_RIIO3_Risk_And_Volumes'!F36,0))</f>
        <v>0</v>
      </c>
      <c r="AL225" s="172">
        <f>IF(IFERROR(G225/'N2.3_RIIO3_Risk_And_Volumes'!G36,0)&lt;0,"Error",IFERROR(G225/'N2.3_RIIO3_Risk_And_Volumes'!G36,0))</f>
        <v>0</v>
      </c>
      <c r="AM225" s="172">
        <f>IF(IFERROR(H225/'N2.3_RIIO3_Risk_And_Volumes'!H36,0)&lt;0,"Error",IFERROR(H225/'N2.3_RIIO3_Risk_And_Volumes'!H36,0))</f>
        <v>0</v>
      </c>
      <c r="AN225" s="172">
        <f>IF(IFERROR(I225/'N2.3_RIIO3_Risk_And_Volumes'!I36,0)&lt;0,"Error",IFERROR(I225/'N2.3_RIIO3_Risk_And_Volumes'!I36,0))</f>
        <v>0</v>
      </c>
      <c r="AO225" s="172">
        <f>IF(IFERROR(J225/'N2.3_RIIO3_Risk_And_Volumes'!J36,0)&lt;0,"Error",IFERROR(J225/'N2.3_RIIO3_Risk_And_Volumes'!J36,0))</f>
        <v>0</v>
      </c>
      <c r="AP225" s="172">
        <f>IF(IFERROR(K225/'N2.3_RIIO3_Risk_And_Volumes'!K36,0)&lt;0,"Error",IFERROR(K225/'N2.3_RIIO3_Risk_And_Volumes'!K36,0))</f>
        <v>0</v>
      </c>
      <c r="AQ225" s="172">
        <f>IF(IFERROR(L225/'N2.3_RIIO3_Risk_And_Volumes'!L36,0)&lt;0,"Error",IFERROR(L225/'N2.3_RIIO3_Risk_And_Volumes'!L36,0))</f>
        <v>0</v>
      </c>
      <c r="AR225" s="172">
        <f>IF(IFERROR(M225/'N2.3_RIIO3_Risk_And_Volumes'!M36,0)&lt;0,"Error",IFERROR(M225/'N2.3_RIIO3_Risk_And_Volumes'!M36,0))</f>
        <v>0</v>
      </c>
      <c r="AS225" s="297">
        <f>IF(IFERROR(N225/'N2.3_RIIO3_Risk_And_Volumes'!N36,0)&lt;0,"Error",IFERROR(N225/'N2.3_RIIO3_Risk_And_Volumes'!N36,0))</f>
        <v>0</v>
      </c>
      <c r="AT225" s="296">
        <f>IF(IFERROR('N2.4_RIIO3_Risk_Comp'!O225/'N2.3_RIIO3_Risk_And_Volumes'!O36,0)&lt;0,"Error",IFERROR('N2.4_RIIO3_Risk_Comp'!O225/'N2.3_RIIO3_Risk_And_Volumes'!O36,0))</f>
        <v>0</v>
      </c>
      <c r="AU225" s="172">
        <f>IF(IFERROR('N2.4_RIIO3_Risk_Comp'!P225/'N2.3_RIIO3_Risk_And_Volumes'!P36,0)&lt;0,"Error",IFERROR('N2.4_RIIO3_Risk_Comp'!P225/'N2.3_RIIO3_Risk_And_Volumes'!P36,0))</f>
        <v>0</v>
      </c>
      <c r="AV225" s="172">
        <f>IF(IFERROR('N2.4_RIIO3_Risk_Comp'!Q225/'N2.3_RIIO3_Risk_And_Volumes'!Q36,0)&lt;0,"Error",IFERROR('N2.4_RIIO3_Risk_Comp'!Q225/'N2.3_RIIO3_Risk_And_Volumes'!Q36,0))</f>
        <v>0</v>
      </c>
      <c r="AW225" s="172">
        <f>IF(IFERROR('N2.4_RIIO3_Risk_Comp'!R225/'N2.3_RIIO3_Risk_And_Volumes'!R36,0)&lt;0,"Error",IFERROR('N2.4_RIIO3_Risk_Comp'!R225/'N2.3_RIIO3_Risk_And_Volumes'!R36,0))</f>
        <v>0</v>
      </c>
      <c r="AX225" s="172">
        <f>IF(IFERROR('N2.4_RIIO3_Risk_Comp'!S225/'N2.3_RIIO3_Risk_And_Volumes'!S36,0)&lt;0,"Error",IFERROR('N2.4_RIIO3_Risk_Comp'!S225/'N2.3_RIIO3_Risk_And_Volumes'!S36,0))</f>
        <v>0</v>
      </c>
      <c r="AY225" s="172">
        <f>IF(IFERROR('N2.4_RIIO3_Risk_Comp'!T225/'N2.3_RIIO3_Risk_And_Volumes'!T36,0)&lt;0,"Error",IFERROR('N2.4_RIIO3_Risk_Comp'!T225/'N2.3_RIIO3_Risk_And_Volumes'!T36,0))</f>
        <v>0</v>
      </c>
      <c r="AZ225" s="172">
        <f>IF(IFERROR('N2.4_RIIO3_Risk_Comp'!U225/'N2.3_RIIO3_Risk_And_Volumes'!U36,0)&lt;0,"Error",IFERROR('N2.4_RIIO3_Risk_Comp'!U225/'N2.3_RIIO3_Risk_And_Volumes'!U36,0))</f>
        <v>0</v>
      </c>
      <c r="BA225" s="172">
        <f>IF(IFERROR('N2.4_RIIO3_Risk_Comp'!V225/'N2.3_RIIO3_Risk_And_Volumes'!V36,0)&lt;0,"Error",IFERROR('N2.4_RIIO3_Risk_Comp'!V225/'N2.3_RIIO3_Risk_And_Volumes'!V36,0))</f>
        <v>0</v>
      </c>
      <c r="BB225" s="172">
        <f>IF(IFERROR('N2.4_RIIO3_Risk_Comp'!W225/'N2.3_RIIO3_Risk_And_Volumes'!W36,0)&lt;0,"Error",IFERROR('N2.4_RIIO3_Risk_Comp'!W225/'N2.3_RIIO3_Risk_And_Volumes'!W36,0))</f>
        <v>0</v>
      </c>
      <c r="BC225" s="297">
        <f>IF(IFERROR('N2.4_RIIO3_Risk_Comp'!X225/'N2.3_RIIO3_Risk_And_Volumes'!X36,0)&lt;0,"Error",IFERROR('N2.4_RIIO3_Risk_Comp'!X225/'N2.3_RIIO3_Risk_And_Volumes'!X36,0))</f>
        <v>0</v>
      </c>
      <c r="BD225" s="296">
        <f>IF(IFERROR('N2.4_RIIO3_Risk_Comp'!Y225/'N2.3_RIIO3_Risk_And_Volumes'!AI36,0)&lt;0,"Error",IFERROR('N2.4_RIIO3_Risk_Comp'!Y225/'N2.3_RIIO3_Risk_And_Volumes'!AI36,0))</f>
        <v>0</v>
      </c>
      <c r="BE225" s="172">
        <f>IF(IFERROR('N2.4_RIIO3_Risk_Comp'!Z225/'N2.3_RIIO3_Risk_And_Volumes'!AJ36,0)&lt;0,"Error",IFERROR('N2.4_RIIO3_Risk_Comp'!Z225/'N2.3_RIIO3_Risk_And_Volumes'!AJ36,0))</f>
        <v>0</v>
      </c>
      <c r="BF225" s="172">
        <f>IF(IFERROR('N2.4_RIIO3_Risk_Comp'!AA225/'N2.3_RIIO3_Risk_And_Volumes'!AK36,0)&lt;0,"Error",IFERROR('N2.4_RIIO3_Risk_Comp'!AA225/'N2.3_RIIO3_Risk_And_Volumes'!AK36,0))</f>
        <v>0</v>
      </c>
      <c r="BG225" s="172">
        <f>IF(IFERROR('N2.4_RIIO3_Risk_Comp'!AB225/'N2.3_RIIO3_Risk_And_Volumes'!AL36,0)&lt;0,"Error",IFERROR('N2.4_RIIO3_Risk_Comp'!AB225/'N2.3_RIIO3_Risk_And_Volumes'!AL36,0))</f>
        <v>0</v>
      </c>
      <c r="BH225" s="172">
        <f>IF(IFERROR('N2.4_RIIO3_Risk_Comp'!AC225/'N2.3_RIIO3_Risk_And_Volumes'!AM36,0)&lt;0,"Error",IFERROR('N2.4_RIIO3_Risk_Comp'!AC225/'N2.3_RIIO3_Risk_And_Volumes'!AM36,0))</f>
        <v>0</v>
      </c>
      <c r="BI225" s="172">
        <f>IF(IFERROR('N2.4_RIIO3_Risk_Comp'!AD225/'N2.3_RIIO3_Risk_And_Volumes'!AN36,0)&lt;0,"Error",IFERROR('N2.4_RIIO3_Risk_Comp'!AD225/'N2.3_RIIO3_Risk_And_Volumes'!AN36,0))</f>
        <v>0</v>
      </c>
      <c r="BJ225" s="172">
        <f>IF(IFERROR('N2.4_RIIO3_Risk_Comp'!AE225/'N2.3_RIIO3_Risk_And_Volumes'!AO36,0)&lt;0,"Error",IFERROR('N2.4_RIIO3_Risk_Comp'!AE225/'N2.3_RIIO3_Risk_And_Volumes'!AO36,0))</f>
        <v>0</v>
      </c>
      <c r="BK225" s="172">
        <f>IF(IFERROR('N2.4_RIIO3_Risk_Comp'!AF225/'N2.3_RIIO3_Risk_And_Volumes'!AP36,0)&lt;0,"Error",IFERROR('N2.4_RIIO3_Risk_Comp'!AF225/'N2.3_RIIO3_Risk_And_Volumes'!AP36,0))</f>
        <v>0</v>
      </c>
      <c r="BL225" s="172">
        <f>IF(IFERROR('N2.4_RIIO3_Risk_Comp'!AG225/'N2.3_RIIO3_Risk_And_Volumes'!AQ36,0)&lt;0,"Error",IFERROR('N2.4_RIIO3_Risk_Comp'!AG225/'N2.3_RIIO3_Risk_And_Volumes'!AQ36,0))</f>
        <v>0</v>
      </c>
      <c r="BM225" s="297">
        <f>IF(IFERROR('N2.4_RIIO3_Risk_Comp'!AH225/'N2.3_RIIO3_Risk_And_Volumes'!AR36,0)&lt;0,"Error",IFERROR('N2.4_RIIO3_Risk_Comp'!AH225/'N2.3_RIIO3_Risk_And_Volumes'!AR36,0))</f>
        <v>0</v>
      </c>
      <c r="BO225" s="63">
        <f t="shared" si="30"/>
        <v>0</v>
      </c>
      <c r="BP225" s="63">
        <f t="shared" si="31"/>
        <v>0</v>
      </c>
      <c r="BQ225" s="63">
        <f t="shared" si="32"/>
        <v>0</v>
      </c>
      <c r="BR225" s="63">
        <f>IF(IFERROR(BO225/'N2.3_RIIO3_Risk_And_Volumes'!BN36,0)&lt;0,"Error",IFERROR(BO225/'N2.3_RIIO3_Risk_And_Volumes'!BN36,0))</f>
        <v>0</v>
      </c>
      <c r="BS225" s="63">
        <f>IF(IFERROR('N2.4_RIIO3_Risk_Comp'!BP225/'N2.3_RIIO3_Risk_And_Volumes'!BP36,0)&lt;0,"Error",IFERROR('N2.4_RIIO3_Risk_Comp'!BP225/'N2.3_RIIO3_Risk_And_Volumes'!BP36,0))</f>
        <v>0</v>
      </c>
      <c r="BT225" s="63">
        <f>IF(IFERROR('N2.4_RIIO3_Risk_Comp'!BQ225/'N2.3_RIIO3_Risk_And_Volumes'!BR36,0)&lt;0,"Error",IFERROR('N2.4_RIIO3_Risk_Comp'!BQ225/'N2.3_RIIO3_Risk_And_Volumes'!BR36,0))</f>
        <v>0</v>
      </c>
    </row>
    <row r="226" spans="1:72" hidden="1">
      <c r="A226" t="s">
        <v>974</v>
      </c>
      <c r="B226" s="108" t="s">
        <v>305</v>
      </c>
      <c r="C226" s="144" t="str">
        <f>IF($D$2="ET",VLOOKUP(B226,'N0.7_Lookup_References'!$E$13:$K$71,2,FALSE),IF('N2.1_Network_Risk_Summary'!$C$2="GD",VLOOKUP(B226,'N0.7_Lookup_References'!$E$13:$K$73,4,FALSE),IF($D$2="GT",VLOOKUP(B226,'N0.7_Lookup_References'!$E$13:$K$71,6,FALSE),"")))</f>
        <v>No entry required</v>
      </c>
      <c r="D226" s="53" t="s">
        <v>441</v>
      </c>
      <c r="E226" s="289"/>
      <c r="F226" s="247"/>
      <c r="G226" s="247"/>
      <c r="H226" s="247"/>
      <c r="I226" s="247"/>
      <c r="J226" s="247"/>
      <c r="K226" s="247"/>
      <c r="L226" s="247"/>
      <c r="M226" s="247"/>
      <c r="N226" s="290"/>
      <c r="O226" s="289"/>
      <c r="P226" s="247"/>
      <c r="Q226" s="247"/>
      <c r="R226" s="247"/>
      <c r="S226" s="247"/>
      <c r="T226" s="247"/>
      <c r="U226" s="247"/>
      <c r="V226" s="247"/>
      <c r="W226" s="247"/>
      <c r="X226" s="290"/>
      <c r="Y226" s="289"/>
      <c r="Z226" s="247"/>
      <c r="AA226" s="247"/>
      <c r="AB226" s="247"/>
      <c r="AC226" s="247"/>
      <c r="AD226" s="247"/>
      <c r="AE226" s="247"/>
      <c r="AF226" s="247"/>
      <c r="AG226" s="247"/>
      <c r="AH226" s="290"/>
      <c r="AJ226" s="296">
        <f>IF(IFERROR(E226/'N2.3_RIIO3_Risk_And_Volumes'!E37,0)&lt;0,"Error",IFERROR(E226/'N2.3_RIIO3_Risk_And_Volumes'!E37,0))</f>
        <v>0</v>
      </c>
      <c r="AK226" s="172">
        <f>IF(IFERROR(F226/'N2.3_RIIO3_Risk_And_Volumes'!F37,0)&lt;0,"Error",IFERROR(F226/'N2.3_RIIO3_Risk_And_Volumes'!F37,0))</f>
        <v>0</v>
      </c>
      <c r="AL226" s="172">
        <f>IF(IFERROR(G226/'N2.3_RIIO3_Risk_And_Volumes'!G37,0)&lt;0,"Error",IFERROR(G226/'N2.3_RIIO3_Risk_And_Volumes'!G37,0))</f>
        <v>0</v>
      </c>
      <c r="AM226" s="172">
        <f>IF(IFERROR(H226/'N2.3_RIIO3_Risk_And_Volumes'!H37,0)&lt;0,"Error",IFERROR(H226/'N2.3_RIIO3_Risk_And_Volumes'!H37,0))</f>
        <v>0</v>
      </c>
      <c r="AN226" s="172">
        <f>IF(IFERROR(I226/'N2.3_RIIO3_Risk_And_Volumes'!I37,0)&lt;0,"Error",IFERROR(I226/'N2.3_RIIO3_Risk_And_Volumes'!I37,0))</f>
        <v>0</v>
      </c>
      <c r="AO226" s="172">
        <f>IF(IFERROR(J226/'N2.3_RIIO3_Risk_And_Volumes'!J37,0)&lt;0,"Error",IFERROR(J226/'N2.3_RIIO3_Risk_And_Volumes'!J37,0))</f>
        <v>0</v>
      </c>
      <c r="AP226" s="172">
        <f>IF(IFERROR(K226/'N2.3_RIIO3_Risk_And_Volumes'!K37,0)&lt;0,"Error",IFERROR(K226/'N2.3_RIIO3_Risk_And_Volumes'!K37,0))</f>
        <v>0</v>
      </c>
      <c r="AQ226" s="172">
        <f>IF(IFERROR(L226/'N2.3_RIIO3_Risk_And_Volumes'!L37,0)&lt;0,"Error",IFERROR(L226/'N2.3_RIIO3_Risk_And_Volumes'!L37,0))</f>
        <v>0</v>
      </c>
      <c r="AR226" s="172">
        <f>IF(IFERROR(M226/'N2.3_RIIO3_Risk_And_Volumes'!M37,0)&lt;0,"Error",IFERROR(M226/'N2.3_RIIO3_Risk_And_Volumes'!M37,0))</f>
        <v>0</v>
      </c>
      <c r="AS226" s="297">
        <f>IF(IFERROR(N226/'N2.3_RIIO3_Risk_And_Volumes'!N37,0)&lt;0,"Error",IFERROR(N226/'N2.3_RIIO3_Risk_And_Volumes'!N37,0))</f>
        <v>0</v>
      </c>
      <c r="AT226" s="296">
        <f>IF(IFERROR('N2.4_RIIO3_Risk_Comp'!O226/'N2.3_RIIO3_Risk_And_Volumes'!O37,0)&lt;0,"Error",IFERROR('N2.4_RIIO3_Risk_Comp'!O226/'N2.3_RIIO3_Risk_And_Volumes'!O37,0))</f>
        <v>0</v>
      </c>
      <c r="AU226" s="172">
        <f>IF(IFERROR('N2.4_RIIO3_Risk_Comp'!P226/'N2.3_RIIO3_Risk_And_Volumes'!P37,0)&lt;0,"Error",IFERROR('N2.4_RIIO3_Risk_Comp'!P226/'N2.3_RIIO3_Risk_And_Volumes'!P37,0))</f>
        <v>0</v>
      </c>
      <c r="AV226" s="172">
        <f>IF(IFERROR('N2.4_RIIO3_Risk_Comp'!Q226/'N2.3_RIIO3_Risk_And_Volumes'!Q37,0)&lt;0,"Error",IFERROR('N2.4_RIIO3_Risk_Comp'!Q226/'N2.3_RIIO3_Risk_And_Volumes'!Q37,0))</f>
        <v>0</v>
      </c>
      <c r="AW226" s="172">
        <f>IF(IFERROR('N2.4_RIIO3_Risk_Comp'!R226/'N2.3_RIIO3_Risk_And_Volumes'!R37,0)&lt;0,"Error",IFERROR('N2.4_RIIO3_Risk_Comp'!R226/'N2.3_RIIO3_Risk_And_Volumes'!R37,0))</f>
        <v>0</v>
      </c>
      <c r="AX226" s="172">
        <f>IF(IFERROR('N2.4_RIIO3_Risk_Comp'!S226/'N2.3_RIIO3_Risk_And_Volumes'!S37,0)&lt;0,"Error",IFERROR('N2.4_RIIO3_Risk_Comp'!S226/'N2.3_RIIO3_Risk_And_Volumes'!S37,0))</f>
        <v>0</v>
      </c>
      <c r="AY226" s="172">
        <f>IF(IFERROR('N2.4_RIIO3_Risk_Comp'!T226/'N2.3_RIIO3_Risk_And_Volumes'!T37,0)&lt;0,"Error",IFERROR('N2.4_RIIO3_Risk_Comp'!T226/'N2.3_RIIO3_Risk_And_Volumes'!T37,0))</f>
        <v>0</v>
      </c>
      <c r="AZ226" s="172">
        <f>IF(IFERROR('N2.4_RIIO3_Risk_Comp'!U226/'N2.3_RIIO3_Risk_And_Volumes'!U37,0)&lt;0,"Error",IFERROR('N2.4_RIIO3_Risk_Comp'!U226/'N2.3_RIIO3_Risk_And_Volumes'!U37,0))</f>
        <v>0</v>
      </c>
      <c r="BA226" s="172">
        <f>IF(IFERROR('N2.4_RIIO3_Risk_Comp'!V226/'N2.3_RIIO3_Risk_And_Volumes'!V37,0)&lt;0,"Error",IFERROR('N2.4_RIIO3_Risk_Comp'!V226/'N2.3_RIIO3_Risk_And_Volumes'!V37,0))</f>
        <v>0</v>
      </c>
      <c r="BB226" s="172">
        <f>IF(IFERROR('N2.4_RIIO3_Risk_Comp'!W226/'N2.3_RIIO3_Risk_And_Volumes'!W37,0)&lt;0,"Error",IFERROR('N2.4_RIIO3_Risk_Comp'!W226/'N2.3_RIIO3_Risk_And_Volumes'!W37,0))</f>
        <v>0</v>
      </c>
      <c r="BC226" s="297">
        <f>IF(IFERROR('N2.4_RIIO3_Risk_Comp'!X226/'N2.3_RIIO3_Risk_And_Volumes'!X37,0)&lt;0,"Error",IFERROR('N2.4_RIIO3_Risk_Comp'!X226/'N2.3_RIIO3_Risk_And_Volumes'!X37,0))</f>
        <v>0</v>
      </c>
      <c r="BD226" s="296">
        <f>IF(IFERROR('N2.4_RIIO3_Risk_Comp'!Y226/'N2.3_RIIO3_Risk_And_Volumes'!AI37,0)&lt;0,"Error",IFERROR('N2.4_RIIO3_Risk_Comp'!Y226/'N2.3_RIIO3_Risk_And_Volumes'!AI37,0))</f>
        <v>0</v>
      </c>
      <c r="BE226" s="172">
        <f>IF(IFERROR('N2.4_RIIO3_Risk_Comp'!Z226/'N2.3_RIIO3_Risk_And_Volumes'!AJ37,0)&lt;0,"Error",IFERROR('N2.4_RIIO3_Risk_Comp'!Z226/'N2.3_RIIO3_Risk_And_Volumes'!AJ37,0))</f>
        <v>0</v>
      </c>
      <c r="BF226" s="172">
        <f>IF(IFERROR('N2.4_RIIO3_Risk_Comp'!AA226/'N2.3_RIIO3_Risk_And_Volumes'!AK37,0)&lt;0,"Error",IFERROR('N2.4_RIIO3_Risk_Comp'!AA226/'N2.3_RIIO3_Risk_And_Volumes'!AK37,0))</f>
        <v>0</v>
      </c>
      <c r="BG226" s="172">
        <f>IF(IFERROR('N2.4_RIIO3_Risk_Comp'!AB226/'N2.3_RIIO3_Risk_And_Volumes'!AL37,0)&lt;0,"Error",IFERROR('N2.4_RIIO3_Risk_Comp'!AB226/'N2.3_RIIO3_Risk_And_Volumes'!AL37,0))</f>
        <v>0</v>
      </c>
      <c r="BH226" s="172">
        <f>IF(IFERROR('N2.4_RIIO3_Risk_Comp'!AC226/'N2.3_RIIO3_Risk_And_Volumes'!AM37,0)&lt;0,"Error",IFERROR('N2.4_RIIO3_Risk_Comp'!AC226/'N2.3_RIIO3_Risk_And_Volumes'!AM37,0))</f>
        <v>0</v>
      </c>
      <c r="BI226" s="172">
        <f>IF(IFERROR('N2.4_RIIO3_Risk_Comp'!AD226/'N2.3_RIIO3_Risk_And_Volumes'!AN37,0)&lt;0,"Error",IFERROR('N2.4_RIIO3_Risk_Comp'!AD226/'N2.3_RIIO3_Risk_And_Volumes'!AN37,0))</f>
        <v>0</v>
      </c>
      <c r="BJ226" s="172">
        <f>IF(IFERROR('N2.4_RIIO3_Risk_Comp'!AE226/'N2.3_RIIO3_Risk_And_Volumes'!AO37,0)&lt;0,"Error",IFERROR('N2.4_RIIO3_Risk_Comp'!AE226/'N2.3_RIIO3_Risk_And_Volumes'!AO37,0))</f>
        <v>0</v>
      </c>
      <c r="BK226" s="172">
        <f>IF(IFERROR('N2.4_RIIO3_Risk_Comp'!AF226/'N2.3_RIIO3_Risk_And_Volumes'!AP37,0)&lt;0,"Error",IFERROR('N2.4_RIIO3_Risk_Comp'!AF226/'N2.3_RIIO3_Risk_And_Volumes'!AP37,0))</f>
        <v>0</v>
      </c>
      <c r="BL226" s="172">
        <f>IF(IFERROR('N2.4_RIIO3_Risk_Comp'!AG226/'N2.3_RIIO3_Risk_And_Volumes'!AQ37,0)&lt;0,"Error",IFERROR('N2.4_RIIO3_Risk_Comp'!AG226/'N2.3_RIIO3_Risk_And_Volumes'!AQ37,0))</f>
        <v>0</v>
      </c>
      <c r="BM226" s="297">
        <f>IF(IFERROR('N2.4_RIIO3_Risk_Comp'!AH226/'N2.3_RIIO3_Risk_And_Volumes'!AR37,0)&lt;0,"Error",IFERROR('N2.4_RIIO3_Risk_Comp'!AH226/'N2.3_RIIO3_Risk_And_Volumes'!AR37,0))</f>
        <v>0</v>
      </c>
      <c r="BO226" s="63">
        <f t="shared" si="30"/>
        <v>0</v>
      </c>
      <c r="BP226" s="63">
        <f t="shared" si="31"/>
        <v>0</v>
      </c>
      <c r="BQ226" s="63">
        <f t="shared" si="32"/>
        <v>0</v>
      </c>
      <c r="BR226" s="63">
        <f>IF(IFERROR(BO226/'N2.3_RIIO3_Risk_And_Volumes'!BN37,0)&lt;0,"Error",IFERROR(BO226/'N2.3_RIIO3_Risk_And_Volumes'!BN37,0))</f>
        <v>0</v>
      </c>
      <c r="BS226" s="63">
        <f>IF(IFERROR('N2.4_RIIO3_Risk_Comp'!BP226/'N2.3_RIIO3_Risk_And_Volumes'!BP37,0)&lt;0,"Error",IFERROR('N2.4_RIIO3_Risk_Comp'!BP226/'N2.3_RIIO3_Risk_And_Volumes'!BP37,0))</f>
        <v>0</v>
      </c>
      <c r="BT226" s="63">
        <f>IF(IFERROR('N2.4_RIIO3_Risk_Comp'!BQ226/'N2.3_RIIO3_Risk_And_Volumes'!BR37,0)&lt;0,"Error",IFERROR('N2.4_RIIO3_Risk_Comp'!BQ226/'N2.3_RIIO3_Risk_And_Volumes'!BR37,0))</f>
        <v>0</v>
      </c>
    </row>
    <row r="227" spans="1:72" hidden="1">
      <c r="A227" t="s">
        <v>974</v>
      </c>
      <c r="B227" s="108" t="s">
        <v>309</v>
      </c>
      <c r="C227" s="144" t="str">
        <f>IF($D$2="ET",VLOOKUP(B227,'N0.7_Lookup_References'!$E$13:$K$71,2,FALSE),IF('N2.1_Network_Risk_Summary'!$C$2="GD",VLOOKUP(B227,'N0.7_Lookup_References'!$E$13:$K$73,4,FALSE),IF($D$2="GT",VLOOKUP(B227,'N0.7_Lookup_References'!$E$13:$K$71,6,FALSE),"")))</f>
        <v>No entry required</v>
      </c>
      <c r="D227" s="53" t="s">
        <v>441</v>
      </c>
      <c r="E227" s="289"/>
      <c r="F227" s="247"/>
      <c r="G227" s="247"/>
      <c r="H227" s="247"/>
      <c r="I227" s="247"/>
      <c r="J227" s="247"/>
      <c r="K227" s="247"/>
      <c r="L227" s="247"/>
      <c r="M227" s="247"/>
      <c r="N227" s="290"/>
      <c r="O227" s="289"/>
      <c r="P227" s="247"/>
      <c r="Q227" s="247"/>
      <c r="R227" s="247"/>
      <c r="S227" s="247"/>
      <c r="T227" s="247"/>
      <c r="U227" s="247"/>
      <c r="V227" s="247"/>
      <c r="W227" s="247"/>
      <c r="X227" s="290"/>
      <c r="Y227" s="289"/>
      <c r="Z227" s="247"/>
      <c r="AA227" s="247"/>
      <c r="AB227" s="247"/>
      <c r="AC227" s="247"/>
      <c r="AD227" s="247"/>
      <c r="AE227" s="247"/>
      <c r="AF227" s="247"/>
      <c r="AG227" s="247"/>
      <c r="AH227" s="290"/>
      <c r="AJ227" s="296">
        <f>IF(IFERROR(E227/'N2.3_RIIO3_Risk_And_Volumes'!E38,0)&lt;0,"Error",IFERROR(E227/'N2.3_RIIO3_Risk_And_Volumes'!E38,0))</f>
        <v>0</v>
      </c>
      <c r="AK227" s="172">
        <f>IF(IFERROR(F227/'N2.3_RIIO3_Risk_And_Volumes'!F38,0)&lt;0,"Error",IFERROR(F227/'N2.3_RIIO3_Risk_And_Volumes'!F38,0))</f>
        <v>0</v>
      </c>
      <c r="AL227" s="172">
        <f>IF(IFERROR(G227/'N2.3_RIIO3_Risk_And_Volumes'!G38,0)&lt;0,"Error",IFERROR(G227/'N2.3_RIIO3_Risk_And_Volumes'!G38,0))</f>
        <v>0</v>
      </c>
      <c r="AM227" s="172">
        <f>IF(IFERROR(H227/'N2.3_RIIO3_Risk_And_Volumes'!H38,0)&lt;0,"Error",IFERROR(H227/'N2.3_RIIO3_Risk_And_Volumes'!H38,0))</f>
        <v>0</v>
      </c>
      <c r="AN227" s="172">
        <f>IF(IFERROR(I227/'N2.3_RIIO3_Risk_And_Volumes'!I38,0)&lt;0,"Error",IFERROR(I227/'N2.3_RIIO3_Risk_And_Volumes'!I38,0))</f>
        <v>0</v>
      </c>
      <c r="AO227" s="172">
        <f>IF(IFERROR(J227/'N2.3_RIIO3_Risk_And_Volumes'!J38,0)&lt;0,"Error",IFERROR(J227/'N2.3_RIIO3_Risk_And_Volumes'!J38,0))</f>
        <v>0</v>
      </c>
      <c r="AP227" s="172">
        <f>IF(IFERROR(K227/'N2.3_RIIO3_Risk_And_Volumes'!K38,0)&lt;0,"Error",IFERROR(K227/'N2.3_RIIO3_Risk_And_Volumes'!K38,0))</f>
        <v>0</v>
      </c>
      <c r="AQ227" s="172">
        <f>IF(IFERROR(L227/'N2.3_RIIO3_Risk_And_Volumes'!L38,0)&lt;0,"Error",IFERROR(L227/'N2.3_RIIO3_Risk_And_Volumes'!L38,0))</f>
        <v>0</v>
      </c>
      <c r="AR227" s="172">
        <f>IF(IFERROR(M227/'N2.3_RIIO3_Risk_And_Volumes'!M38,0)&lt;0,"Error",IFERROR(M227/'N2.3_RIIO3_Risk_And_Volumes'!M38,0))</f>
        <v>0</v>
      </c>
      <c r="AS227" s="297">
        <f>IF(IFERROR(N227/'N2.3_RIIO3_Risk_And_Volumes'!N38,0)&lt;0,"Error",IFERROR(N227/'N2.3_RIIO3_Risk_And_Volumes'!N38,0))</f>
        <v>0</v>
      </c>
      <c r="AT227" s="296">
        <f>IF(IFERROR('N2.4_RIIO3_Risk_Comp'!O227/'N2.3_RIIO3_Risk_And_Volumes'!O38,0)&lt;0,"Error",IFERROR('N2.4_RIIO3_Risk_Comp'!O227/'N2.3_RIIO3_Risk_And_Volumes'!O38,0))</f>
        <v>0</v>
      </c>
      <c r="AU227" s="172">
        <f>IF(IFERROR('N2.4_RIIO3_Risk_Comp'!P227/'N2.3_RIIO3_Risk_And_Volumes'!P38,0)&lt;0,"Error",IFERROR('N2.4_RIIO3_Risk_Comp'!P227/'N2.3_RIIO3_Risk_And_Volumes'!P38,0))</f>
        <v>0</v>
      </c>
      <c r="AV227" s="172">
        <f>IF(IFERROR('N2.4_RIIO3_Risk_Comp'!Q227/'N2.3_RIIO3_Risk_And_Volumes'!Q38,0)&lt;0,"Error",IFERROR('N2.4_RIIO3_Risk_Comp'!Q227/'N2.3_RIIO3_Risk_And_Volumes'!Q38,0))</f>
        <v>0</v>
      </c>
      <c r="AW227" s="172">
        <f>IF(IFERROR('N2.4_RIIO3_Risk_Comp'!R227/'N2.3_RIIO3_Risk_And_Volumes'!R38,0)&lt;0,"Error",IFERROR('N2.4_RIIO3_Risk_Comp'!R227/'N2.3_RIIO3_Risk_And_Volumes'!R38,0))</f>
        <v>0</v>
      </c>
      <c r="AX227" s="172">
        <f>IF(IFERROR('N2.4_RIIO3_Risk_Comp'!S227/'N2.3_RIIO3_Risk_And_Volumes'!S38,0)&lt;0,"Error",IFERROR('N2.4_RIIO3_Risk_Comp'!S227/'N2.3_RIIO3_Risk_And_Volumes'!S38,0))</f>
        <v>0</v>
      </c>
      <c r="AY227" s="172">
        <f>IF(IFERROR('N2.4_RIIO3_Risk_Comp'!T227/'N2.3_RIIO3_Risk_And_Volumes'!T38,0)&lt;0,"Error",IFERROR('N2.4_RIIO3_Risk_Comp'!T227/'N2.3_RIIO3_Risk_And_Volumes'!T38,0))</f>
        <v>0</v>
      </c>
      <c r="AZ227" s="172">
        <f>IF(IFERROR('N2.4_RIIO3_Risk_Comp'!U227/'N2.3_RIIO3_Risk_And_Volumes'!U38,0)&lt;0,"Error",IFERROR('N2.4_RIIO3_Risk_Comp'!U227/'N2.3_RIIO3_Risk_And_Volumes'!U38,0))</f>
        <v>0</v>
      </c>
      <c r="BA227" s="172">
        <f>IF(IFERROR('N2.4_RIIO3_Risk_Comp'!V227/'N2.3_RIIO3_Risk_And_Volumes'!V38,0)&lt;0,"Error",IFERROR('N2.4_RIIO3_Risk_Comp'!V227/'N2.3_RIIO3_Risk_And_Volumes'!V38,0))</f>
        <v>0</v>
      </c>
      <c r="BB227" s="172">
        <f>IF(IFERROR('N2.4_RIIO3_Risk_Comp'!W227/'N2.3_RIIO3_Risk_And_Volumes'!W38,0)&lt;0,"Error",IFERROR('N2.4_RIIO3_Risk_Comp'!W227/'N2.3_RIIO3_Risk_And_Volumes'!W38,0))</f>
        <v>0</v>
      </c>
      <c r="BC227" s="297">
        <f>IF(IFERROR('N2.4_RIIO3_Risk_Comp'!X227/'N2.3_RIIO3_Risk_And_Volumes'!X38,0)&lt;0,"Error",IFERROR('N2.4_RIIO3_Risk_Comp'!X227/'N2.3_RIIO3_Risk_And_Volumes'!X38,0))</f>
        <v>0</v>
      </c>
      <c r="BD227" s="296">
        <f>IF(IFERROR('N2.4_RIIO3_Risk_Comp'!Y227/'N2.3_RIIO3_Risk_And_Volumes'!AI38,0)&lt;0,"Error",IFERROR('N2.4_RIIO3_Risk_Comp'!Y227/'N2.3_RIIO3_Risk_And_Volumes'!AI38,0))</f>
        <v>0</v>
      </c>
      <c r="BE227" s="172">
        <f>IF(IFERROR('N2.4_RIIO3_Risk_Comp'!Z227/'N2.3_RIIO3_Risk_And_Volumes'!AJ38,0)&lt;0,"Error",IFERROR('N2.4_RIIO3_Risk_Comp'!Z227/'N2.3_RIIO3_Risk_And_Volumes'!AJ38,0))</f>
        <v>0</v>
      </c>
      <c r="BF227" s="172">
        <f>IF(IFERROR('N2.4_RIIO3_Risk_Comp'!AA227/'N2.3_RIIO3_Risk_And_Volumes'!AK38,0)&lt;0,"Error",IFERROR('N2.4_RIIO3_Risk_Comp'!AA227/'N2.3_RIIO3_Risk_And_Volumes'!AK38,0))</f>
        <v>0</v>
      </c>
      <c r="BG227" s="172">
        <f>IF(IFERROR('N2.4_RIIO3_Risk_Comp'!AB227/'N2.3_RIIO3_Risk_And_Volumes'!AL38,0)&lt;0,"Error",IFERROR('N2.4_RIIO3_Risk_Comp'!AB227/'N2.3_RIIO3_Risk_And_Volumes'!AL38,0))</f>
        <v>0</v>
      </c>
      <c r="BH227" s="172">
        <f>IF(IFERROR('N2.4_RIIO3_Risk_Comp'!AC227/'N2.3_RIIO3_Risk_And_Volumes'!AM38,0)&lt;0,"Error",IFERROR('N2.4_RIIO3_Risk_Comp'!AC227/'N2.3_RIIO3_Risk_And_Volumes'!AM38,0))</f>
        <v>0</v>
      </c>
      <c r="BI227" s="172">
        <f>IF(IFERROR('N2.4_RIIO3_Risk_Comp'!AD227/'N2.3_RIIO3_Risk_And_Volumes'!AN38,0)&lt;0,"Error",IFERROR('N2.4_RIIO3_Risk_Comp'!AD227/'N2.3_RIIO3_Risk_And_Volumes'!AN38,0))</f>
        <v>0</v>
      </c>
      <c r="BJ227" s="172">
        <f>IF(IFERROR('N2.4_RIIO3_Risk_Comp'!AE227/'N2.3_RIIO3_Risk_And_Volumes'!AO38,0)&lt;0,"Error",IFERROR('N2.4_RIIO3_Risk_Comp'!AE227/'N2.3_RIIO3_Risk_And_Volumes'!AO38,0))</f>
        <v>0</v>
      </c>
      <c r="BK227" s="172">
        <f>IF(IFERROR('N2.4_RIIO3_Risk_Comp'!AF227/'N2.3_RIIO3_Risk_And_Volumes'!AP38,0)&lt;0,"Error",IFERROR('N2.4_RIIO3_Risk_Comp'!AF227/'N2.3_RIIO3_Risk_And_Volumes'!AP38,0))</f>
        <v>0</v>
      </c>
      <c r="BL227" s="172">
        <f>IF(IFERROR('N2.4_RIIO3_Risk_Comp'!AG227/'N2.3_RIIO3_Risk_And_Volumes'!AQ38,0)&lt;0,"Error",IFERROR('N2.4_RIIO3_Risk_Comp'!AG227/'N2.3_RIIO3_Risk_And_Volumes'!AQ38,0))</f>
        <v>0</v>
      </c>
      <c r="BM227" s="297">
        <f>IF(IFERROR('N2.4_RIIO3_Risk_Comp'!AH227/'N2.3_RIIO3_Risk_And_Volumes'!AR38,0)&lt;0,"Error",IFERROR('N2.4_RIIO3_Risk_Comp'!AH227/'N2.3_RIIO3_Risk_And_Volumes'!AR38,0))</f>
        <v>0</v>
      </c>
      <c r="BO227" s="63">
        <f t="shared" si="30"/>
        <v>0</v>
      </c>
      <c r="BP227" s="63">
        <f t="shared" si="31"/>
        <v>0</v>
      </c>
      <c r="BQ227" s="63">
        <f t="shared" si="32"/>
        <v>0</v>
      </c>
      <c r="BR227" s="63">
        <f>IF(IFERROR(BO227/'N2.3_RIIO3_Risk_And_Volumes'!BN38,0)&lt;0,"Error",IFERROR(BO227/'N2.3_RIIO3_Risk_And_Volumes'!BN38,0))</f>
        <v>0</v>
      </c>
      <c r="BS227" s="63">
        <f>IF(IFERROR('N2.4_RIIO3_Risk_Comp'!BP227/'N2.3_RIIO3_Risk_And_Volumes'!BP38,0)&lt;0,"Error",IFERROR('N2.4_RIIO3_Risk_Comp'!BP227/'N2.3_RIIO3_Risk_And_Volumes'!BP38,0))</f>
        <v>0</v>
      </c>
      <c r="BT227" s="63">
        <f>IF(IFERROR('N2.4_RIIO3_Risk_Comp'!BQ227/'N2.3_RIIO3_Risk_And_Volumes'!BR38,0)&lt;0,"Error",IFERROR('N2.4_RIIO3_Risk_Comp'!BQ227/'N2.3_RIIO3_Risk_And_Volumes'!BR38,0))</f>
        <v>0</v>
      </c>
    </row>
    <row r="228" spans="1:72" hidden="1">
      <c r="A228" t="s">
        <v>974</v>
      </c>
      <c r="B228" s="108" t="s">
        <v>312</v>
      </c>
      <c r="C228" s="144" t="str">
        <f>IF($D$2="ET",VLOOKUP(B228,'N0.7_Lookup_References'!$E$13:$K$71,2,FALSE),IF('N2.1_Network_Risk_Summary'!$C$2="GD",VLOOKUP(B228,'N0.7_Lookup_References'!$E$13:$K$73,4,FALSE),IF($D$2="GT",VLOOKUP(B228,'N0.7_Lookup_References'!$E$13:$K$71,6,FALSE),"")))</f>
        <v>No entry required</v>
      </c>
      <c r="D228" s="53" t="s">
        <v>441</v>
      </c>
      <c r="E228" s="289"/>
      <c r="F228" s="247"/>
      <c r="G228" s="247"/>
      <c r="H228" s="247"/>
      <c r="I228" s="247"/>
      <c r="J228" s="247"/>
      <c r="K228" s="247"/>
      <c r="L228" s="247"/>
      <c r="M228" s="247"/>
      <c r="N228" s="290"/>
      <c r="O228" s="289"/>
      <c r="P228" s="247"/>
      <c r="Q228" s="247"/>
      <c r="R228" s="247"/>
      <c r="S228" s="247"/>
      <c r="T228" s="247"/>
      <c r="U228" s="247"/>
      <c r="V228" s="247"/>
      <c r="W228" s="247"/>
      <c r="X228" s="290"/>
      <c r="Y228" s="289"/>
      <c r="Z228" s="247"/>
      <c r="AA228" s="247"/>
      <c r="AB228" s="247"/>
      <c r="AC228" s="247"/>
      <c r="AD228" s="247"/>
      <c r="AE228" s="247"/>
      <c r="AF228" s="247"/>
      <c r="AG228" s="247"/>
      <c r="AH228" s="290"/>
      <c r="AJ228" s="296">
        <f>IF(IFERROR(E228/'N2.3_RIIO3_Risk_And_Volumes'!E39,0)&lt;0,"Error",IFERROR(E228/'N2.3_RIIO3_Risk_And_Volumes'!E39,0))</f>
        <v>0</v>
      </c>
      <c r="AK228" s="172">
        <f>IF(IFERROR(F228/'N2.3_RIIO3_Risk_And_Volumes'!F39,0)&lt;0,"Error",IFERROR(F228/'N2.3_RIIO3_Risk_And_Volumes'!F39,0))</f>
        <v>0</v>
      </c>
      <c r="AL228" s="172">
        <f>IF(IFERROR(G228/'N2.3_RIIO3_Risk_And_Volumes'!G39,0)&lt;0,"Error",IFERROR(G228/'N2.3_RIIO3_Risk_And_Volumes'!G39,0))</f>
        <v>0</v>
      </c>
      <c r="AM228" s="172">
        <f>IF(IFERROR(H228/'N2.3_RIIO3_Risk_And_Volumes'!H39,0)&lt;0,"Error",IFERROR(H228/'N2.3_RIIO3_Risk_And_Volumes'!H39,0))</f>
        <v>0</v>
      </c>
      <c r="AN228" s="172">
        <f>IF(IFERROR(I228/'N2.3_RIIO3_Risk_And_Volumes'!I39,0)&lt;0,"Error",IFERROR(I228/'N2.3_RIIO3_Risk_And_Volumes'!I39,0))</f>
        <v>0</v>
      </c>
      <c r="AO228" s="172">
        <f>IF(IFERROR(J228/'N2.3_RIIO3_Risk_And_Volumes'!J39,0)&lt;0,"Error",IFERROR(J228/'N2.3_RIIO3_Risk_And_Volumes'!J39,0))</f>
        <v>0</v>
      </c>
      <c r="AP228" s="172">
        <f>IF(IFERROR(K228/'N2.3_RIIO3_Risk_And_Volumes'!K39,0)&lt;0,"Error",IFERROR(K228/'N2.3_RIIO3_Risk_And_Volumes'!K39,0))</f>
        <v>0</v>
      </c>
      <c r="AQ228" s="172">
        <f>IF(IFERROR(L228/'N2.3_RIIO3_Risk_And_Volumes'!L39,0)&lt;0,"Error",IFERROR(L228/'N2.3_RIIO3_Risk_And_Volumes'!L39,0))</f>
        <v>0</v>
      </c>
      <c r="AR228" s="172">
        <f>IF(IFERROR(M228/'N2.3_RIIO3_Risk_And_Volumes'!M39,0)&lt;0,"Error",IFERROR(M228/'N2.3_RIIO3_Risk_And_Volumes'!M39,0))</f>
        <v>0</v>
      </c>
      <c r="AS228" s="297">
        <f>IF(IFERROR(N228/'N2.3_RIIO3_Risk_And_Volumes'!N39,0)&lt;0,"Error",IFERROR(N228/'N2.3_RIIO3_Risk_And_Volumes'!N39,0))</f>
        <v>0</v>
      </c>
      <c r="AT228" s="296">
        <f>IF(IFERROR('N2.4_RIIO3_Risk_Comp'!O228/'N2.3_RIIO3_Risk_And_Volumes'!O39,0)&lt;0,"Error",IFERROR('N2.4_RIIO3_Risk_Comp'!O228/'N2.3_RIIO3_Risk_And_Volumes'!O39,0))</f>
        <v>0</v>
      </c>
      <c r="AU228" s="172">
        <f>IF(IFERROR('N2.4_RIIO3_Risk_Comp'!P228/'N2.3_RIIO3_Risk_And_Volumes'!P39,0)&lt;0,"Error",IFERROR('N2.4_RIIO3_Risk_Comp'!P228/'N2.3_RIIO3_Risk_And_Volumes'!P39,0))</f>
        <v>0</v>
      </c>
      <c r="AV228" s="172">
        <f>IF(IFERROR('N2.4_RIIO3_Risk_Comp'!Q228/'N2.3_RIIO3_Risk_And_Volumes'!Q39,0)&lt;0,"Error",IFERROR('N2.4_RIIO3_Risk_Comp'!Q228/'N2.3_RIIO3_Risk_And_Volumes'!Q39,0))</f>
        <v>0</v>
      </c>
      <c r="AW228" s="172">
        <f>IF(IFERROR('N2.4_RIIO3_Risk_Comp'!R228/'N2.3_RIIO3_Risk_And_Volumes'!R39,0)&lt;0,"Error",IFERROR('N2.4_RIIO3_Risk_Comp'!R228/'N2.3_RIIO3_Risk_And_Volumes'!R39,0))</f>
        <v>0</v>
      </c>
      <c r="AX228" s="172">
        <f>IF(IFERROR('N2.4_RIIO3_Risk_Comp'!S228/'N2.3_RIIO3_Risk_And_Volumes'!S39,0)&lt;0,"Error",IFERROR('N2.4_RIIO3_Risk_Comp'!S228/'N2.3_RIIO3_Risk_And_Volumes'!S39,0))</f>
        <v>0</v>
      </c>
      <c r="AY228" s="172">
        <f>IF(IFERROR('N2.4_RIIO3_Risk_Comp'!T228/'N2.3_RIIO3_Risk_And_Volumes'!T39,0)&lt;0,"Error",IFERROR('N2.4_RIIO3_Risk_Comp'!T228/'N2.3_RIIO3_Risk_And_Volumes'!T39,0))</f>
        <v>0</v>
      </c>
      <c r="AZ228" s="172">
        <f>IF(IFERROR('N2.4_RIIO3_Risk_Comp'!U228/'N2.3_RIIO3_Risk_And_Volumes'!U39,0)&lt;0,"Error",IFERROR('N2.4_RIIO3_Risk_Comp'!U228/'N2.3_RIIO3_Risk_And_Volumes'!U39,0))</f>
        <v>0</v>
      </c>
      <c r="BA228" s="172">
        <f>IF(IFERROR('N2.4_RIIO3_Risk_Comp'!V228/'N2.3_RIIO3_Risk_And_Volumes'!V39,0)&lt;0,"Error",IFERROR('N2.4_RIIO3_Risk_Comp'!V228/'N2.3_RIIO3_Risk_And_Volumes'!V39,0))</f>
        <v>0</v>
      </c>
      <c r="BB228" s="172">
        <f>IF(IFERROR('N2.4_RIIO3_Risk_Comp'!W228/'N2.3_RIIO3_Risk_And_Volumes'!W39,0)&lt;0,"Error",IFERROR('N2.4_RIIO3_Risk_Comp'!W228/'N2.3_RIIO3_Risk_And_Volumes'!W39,0))</f>
        <v>0</v>
      </c>
      <c r="BC228" s="297">
        <f>IF(IFERROR('N2.4_RIIO3_Risk_Comp'!X228/'N2.3_RIIO3_Risk_And_Volumes'!X39,0)&lt;0,"Error",IFERROR('N2.4_RIIO3_Risk_Comp'!X228/'N2.3_RIIO3_Risk_And_Volumes'!X39,0))</f>
        <v>0</v>
      </c>
      <c r="BD228" s="296">
        <f>IF(IFERROR('N2.4_RIIO3_Risk_Comp'!Y228/'N2.3_RIIO3_Risk_And_Volumes'!AI39,0)&lt;0,"Error",IFERROR('N2.4_RIIO3_Risk_Comp'!Y228/'N2.3_RIIO3_Risk_And_Volumes'!AI39,0))</f>
        <v>0</v>
      </c>
      <c r="BE228" s="172">
        <f>IF(IFERROR('N2.4_RIIO3_Risk_Comp'!Z228/'N2.3_RIIO3_Risk_And_Volumes'!AJ39,0)&lt;0,"Error",IFERROR('N2.4_RIIO3_Risk_Comp'!Z228/'N2.3_RIIO3_Risk_And_Volumes'!AJ39,0))</f>
        <v>0</v>
      </c>
      <c r="BF228" s="172">
        <f>IF(IFERROR('N2.4_RIIO3_Risk_Comp'!AA228/'N2.3_RIIO3_Risk_And_Volumes'!AK39,0)&lt;0,"Error",IFERROR('N2.4_RIIO3_Risk_Comp'!AA228/'N2.3_RIIO3_Risk_And_Volumes'!AK39,0))</f>
        <v>0</v>
      </c>
      <c r="BG228" s="172">
        <f>IF(IFERROR('N2.4_RIIO3_Risk_Comp'!AB228/'N2.3_RIIO3_Risk_And_Volumes'!AL39,0)&lt;0,"Error",IFERROR('N2.4_RIIO3_Risk_Comp'!AB228/'N2.3_RIIO3_Risk_And_Volumes'!AL39,0))</f>
        <v>0</v>
      </c>
      <c r="BH228" s="172">
        <f>IF(IFERROR('N2.4_RIIO3_Risk_Comp'!AC228/'N2.3_RIIO3_Risk_And_Volumes'!AM39,0)&lt;0,"Error",IFERROR('N2.4_RIIO3_Risk_Comp'!AC228/'N2.3_RIIO3_Risk_And_Volumes'!AM39,0))</f>
        <v>0</v>
      </c>
      <c r="BI228" s="172">
        <f>IF(IFERROR('N2.4_RIIO3_Risk_Comp'!AD228/'N2.3_RIIO3_Risk_And_Volumes'!AN39,0)&lt;0,"Error",IFERROR('N2.4_RIIO3_Risk_Comp'!AD228/'N2.3_RIIO3_Risk_And_Volumes'!AN39,0))</f>
        <v>0</v>
      </c>
      <c r="BJ228" s="172">
        <f>IF(IFERROR('N2.4_RIIO3_Risk_Comp'!AE228/'N2.3_RIIO3_Risk_And_Volumes'!AO39,0)&lt;0,"Error",IFERROR('N2.4_RIIO3_Risk_Comp'!AE228/'N2.3_RIIO3_Risk_And_Volumes'!AO39,0))</f>
        <v>0</v>
      </c>
      <c r="BK228" s="172">
        <f>IF(IFERROR('N2.4_RIIO3_Risk_Comp'!AF228/'N2.3_RIIO3_Risk_And_Volumes'!AP39,0)&lt;0,"Error",IFERROR('N2.4_RIIO3_Risk_Comp'!AF228/'N2.3_RIIO3_Risk_And_Volumes'!AP39,0))</f>
        <v>0</v>
      </c>
      <c r="BL228" s="172">
        <f>IF(IFERROR('N2.4_RIIO3_Risk_Comp'!AG228/'N2.3_RIIO3_Risk_And_Volumes'!AQ39,0)&lt;0,"Error",IFERROR('N2.4_RIIO3_Risk_Comp'!AG228/'N2.3_RIIO3_Risk_And_Volumes'!AQ39,0))</f>
        <v>0</v>
      </c>
      <c r="BM228" s="297">
        <f>IF(IFERROR('N2.4_RIIO3_Risk_Comp'!AH228/'N2.3_RIIO3_Risk_And_Volumes'!AR39,0)&lt;0,"Error",IFERROR('N2.4_RIIO3_Risk_Comp'!AH228/'N2.3_RIIO3_Risk_And_Volumes'!AR39,0))</f>
        <v>0</v>
      </c>
      <c r="BO228" s="63">
        <f t="shared" si="30"/>
        <v>0</v>
      </c>
      <c r="BP228" s="63">
        <f t="shared" si="31"/>
        <v>0</v>
      </c>
      <c r="BQ228" s="63">
        <f t="shared" si="32"/>
        <v>0</v>
      </c>
      <c r="BR228" s="63">
        <f>IF(IFERROR(BO228/'N2.3_RIIO3_Risk_And_Volumes'!BN39,0)&lt;0,"Error",IFERROR(BO228/'N2.3_RIIO3_Risk_And_Volumes'!BN39,0))</f>
        <v>0</v>
      </c>
      <c r="BS228" s="63">
        <f>IF(IFERROR('N2.4_RIIO3_Risk_Comp'!BP228/'N2.3_RIIO3_Risk_And_Volumes'!BP39,0)&lt;0,"Error",IFERROR('N2.4_RIIO3_Risk_Comp'!BP228/'N2.3_RIIO3_Risk_And_Volumes'!BP39,0))</f>
        <v>0</v>
      </c>
      <c r="BT228" s="63">
        <f>IF(IFERROR('N2.4_RIIO3_Risk_Comp'!BQ228/'N2.3_RIIO3_Risk_And_Volumes'!BR39,0)&lt;0,"Error",IFERROR('N2.4_RIIO3_Risk_Comp'!BQ228/'N2.3_RIIO3_Risk_And_Volumes'!BR39,0))</f>
        <v>0</v>
      </c>
    </row>
    <row r="229" spans="1:72" hidden="1">
      <c r="A229" t="s">
        <v>974</v>
      </c>
      <c r="B229" s="108" t="s">
        <v>315</v>
      </c>
      <c r="C229" s="144" t="str">
        <f>IF($D$2="ET",VLOOKUP(B229,'N0.7_Lookup_References'!$E$13:$K$71,2,FALSE),IF('N2.1_Network_Risk_Summary'!$C$2="GD",VLOOKUP(B229,'N0.7_Lookup_References'!$E$13:$K$73,4,FALSE),IF($D$2="GT",VLOOKUP(B229,'N0.7_Lookup_References'!$E$13:$K$71,6,FALSE),"")))</f>
        <v>No entry required</v>
      </c>
      <c r="D229" s="53" t="s">
        <v>441</v>
      </c>
      <c r="E229" s="289"/>
      <c r="F229" s="247"/>
      <c r="G229" s="247"/>
      <c r="H229" s="247"/>
      <c r="I229" s="247"/>
      <c r="J229" s="247"/>
      <c r="K229" s="247"/>
      <c r="L229" s="247"/>
      <c r="M229" s="247"/>
      <c r="N229" s="290"/>
      <c r="O229" s="289"/>
      <c r="P229" s="247"/>
      <c r="Q229" s="247"/>
      <c r="R229" s="247"/>
      <c r="S229" s="247"/>
      <c r="T229" s="247"/>
      <c r="U229" s="247"/>
      <c r="V229" s="247"/>
      <c r="W229" s="247"/>
      <c r="X229" s="290"/>
      <c r="Y229" s="289"/>
      <c r="Z229" s="247"/>
      <c r="AA229" s="247"/>
      <c r="AB229" s="247"/>
      <c r="AC229" s="247"/>
      <c r="AD229" s="247"/>
      <c r="AE229" s="247"/>
      <c r="AF229" s="247"/>
      <c r="AG229" s="247"/>
      <c r="AH229" s="290"/>
      <c r="AJ229" s="296">
        <f>IF(IFERROR(E229/'N2.3_RIIO3_Risk_And_Volumes'!E40,0)&lt;0,"Error",IFERROR(E229/'N2.3_RIIO3_Risk_And_Volumes'!E40,0))</f>
        <v>0</v>
      </c>
      <c r="AK229" s="172">
        <f>IF(IFERROR(F229/'N2.3_RIIO3_Risk_And_Volumes'!F40,0)&lt;0,"Error",IFERROR(F229/'N2.3_RIIO3_Risk_And_Volumes'!F40,0))</f>
        <v>0</v>
      </c>
      <c r="AL229" s="172">
        <f>IF(IFERROR(G229/'N2.3_RIIO3_Risk_And_Volumes'!G40,0)&lt;0,"Error",IFERROR(G229/'N2.3_RIIO3_Risk_And_Volumes'!G40,0))</f>
        <v>0</v>
      </c>
      <c r="AM229" s="172">
        <f>IF(IFERROR(H229/'N2.3_RIIO3_Risk_And_Volumes'!H40,0)&lt;0,"Error",IFERROR(H229/'N2.3_RIIO3_Risk_And_Volumes'!H40,0))</f>
        <v>0</v>
      </c>
      <c r="AN229" s="172">
        <f>IF(IFERROR(I229/'N2.3_RIIO3_Risk_And_Volumes'!I40,0)&lt;0,"Error",IFERROR(I229/'N2.3_RIIO3_Risk_And_Volumes'!I40,0))</f>
        <v>0</v>
      </c>
      <c r="AO229" s="172">
        <f>IF(IFERROR(J229/'N2.3_RIIO3_Risk_And_Volumes'!J40,0)&lt;0,"Error",IFERROR(J229/'N2.3_RIIO3_Risk_And_Volumes'!J40,0))</f>
        <v>0</v>
      </c>
      <c r="AP229" s="172">
        <f>IF(IFERROR(K229/'N2.3_RIIO3_Risk_And_Volumes'!K40,0)&lt;0,"Error",IFERROR(K229/'N2.3_RIIO3_Risk_And_Volumes'!K40,0))</f>
        <v>0</v>
      </c>
      <c r="AQ229" s="172">
        <f>IF(IFERROR(L229/'N2.3_RIIO3_Risk_And_Volumes'!L40,0)&lt;0,"Error",IFERROR(L229/'N2.3_RIIO3_Risk_And_Volumes'!L40,0))</f>
        <v>0</v>
      </c>
      <c r="AR229" s="172">
        <f>IF(IFERROR(M229/'N2.3_RIIO3_Risk_And_Volumes'!M40,0)&lt;0,"Error",IFERROR(M229/'N2.3_RIIO3_Risk_And_Volumes'!M40,0))</f>
        <v>0</v>
      </c>
      <c r="AS229" s="297">
        <f>IF(IFERROR(N229/'N2.3_RIIO3_Risk_And_Volumes'!N40,0)&lt;0,"Error",IFERROR(N229/'N2.3_RIIO3_Risk_And_Volumes'!N40,0))</f>
        <v>0</v>
      </c>
      <c r="AT229" s="296">
        <f>IF(IFERROR('N2.4_RIIO3_Risk_Comp'!O229/'N2.3_RIIO3_Risk_And_Volumes'!O40,0)&lt;0,"Error",IFERROR('N2.4_RIIO3_Risk_Comp'!O229/'N2.3_RIIO3_Risk_And_Volumes'!O40,0))</f>
        <v>0</v>
      </c>
      <c r="AU229" s="172">
        <f>IF(IFERROR('N2.4_RIIO3_Risk_Comp'!P229/'N2.3_RIIO3_Risk_And_Volumes'!P40,0)&lt;0,"Error",IFERROR('N2.4_RIIO3_Risk_Comp'!P229/'N2.3_RIIO3_Risk_And_Volumes'!P40,0))</f>
        <v>0</v>
      </c>
      <c r="AV229" s="172">
        <f>IF(IFERROR('N2.4_RIIO3_Risk_Comp'!Q229/'N2.3_RIIO3_Risk_And_Volumes'!Q40,0)&lt;0,"Error",IFERROR('N2.4_RIIO3_Risk_Comp'!Q229/'N2.3_RIIO3_Risk_And_Volumes'!Q40,0))</f>
        <v>0</v>
      </c>
      <c r="AW229" s="172">
        <f>IF(IFERROR('N2.4_RIIO3_Risk_Comp'!R229/'N2.3_RIIO3_Risk_And_Volumes'!R40,0)&lt;0,"Error",IFERROR('N2.4_RIIO3_Risk_Comp'!R229/'N2.3_RIIO3_Risk_And_Volumes'!R40,0))</f>
        <v>0</v>
      </c>
      <c r="AX229" s="172">
        <f>IF(IFERROR('N2.4_RIIO3_Risk_Comp'!S229/'N2.3_RIIO3_Risk_And_Volumes'!S40,0)&lt;0,"Error",IFERROR('N2.4_RIIO3_Risk_Comp'!S229/'N2.3_RIIO3_Risk_And_Volumes'!S40,0))</f>
        <v>0</v>
      </c>
      <c r="AY229" s="172">
        <f>IF(IFERROR('N2.4_RIIO3_Risk_Comp'!T229/'N2.3_RIIO3_Risk_And_Volumes'!T40,0)&lt;0,"Error",IFERROR('N2.4_RIIO3_Risk_Comp'!T229/'N2.3_RIIO3_Risk_And_Volumes'!T40,0))</f>
        <v>0</v>
      </c>
      <c r="AZ229" s="172">
        <f>IF(IFERROR('N2.4_RIIO3_Risk_Comp'!U229/'N2.3_RIIO3_Risk_And_Volumes'!U40,0)&lt;0,"Error",IFERROR('N2.4_RIIO3_Risk_Comp'!U229/'N2.3_RIIO3_Risk_And_Volumes'!U40,0))</f>
        <v>0</v>
      </c>
      <c r="BA229" s="172">
        <f>IF(IFERROR('N2.4_RIIO3_Risk_Comp'!V229/'N2.3_RIIO3_Risk_And_Volumes'!V40,0)&lt;0,"Error",IFERROR('N2.4_RIIO3_Risk_Comp'!V229/'N2.3_RIIO3_Risk_And_Volumes'!V40,0))</f>
        <v>0</v>
      </c>
      <c r="BB229" s="172">
        <f>IF(IFERROR('N2.4_RIIO3_Risk_Comp'!W229/'N2.3_RIIO3_Risk_And_Volumes'!W40,0)&lt;0,"Error",IFERROR('N2.4_RIIO3_Risk_Comp'!W229/'N2.3_RIIO3_Risk_And_Volumes'!W40,0))</f>
        <v>0</v>
      </c>
      <c r="BC229" s="297">
        <f>IF(IFERROR('N2.4_RIIO3_Risk_Comp'!X229/'N2.3_RIIO3_Risk_And_Volumes'!X40,0)&lt;0,"Error",IFERROR('N2.4_RIIO3_Risk_Comp'!X229/'N2.3_RIIO3_Risk_And_Volumes'!X40,0))</f>
        <v>0</v>
      </c>
      <c r="BD229" s="296">
        <f>IF(IFERROR('N2.4_RIIO3_Risk_Comp'!Y229/'N2.3_RIIO3_Risk_And_Volumes'!AI40,0)&lt;0,"Error",IFERROR('N2.4_RIIO3_Risk_Comp'!Y229/'N2.3_RIIO3_Risk_And_Volumes'!AI40,0))</f>
        <v>0</v>
      </c>
      <c r="BE229" s="172">
        <f>IF(IFERROR('N2.4_RIIO3_Risk_Comp'!Z229/'N2.3_RIIO3_Risk_And_Volumes'!AJ40,0)&lt;0,"Error",IFERROR('N2.4_RIIO3_Risk_Comp'!Z229/'N2.3_RIIO3_Risk_And_Volumes'!AJ40,0))</f>
        <v>0</v>
      </c>
      <c r="BF229" s="172">
        <f>IF(IFERROR('N2.4_RIIO3_Risk_Comp'!AA229/'N2.3_RIIO3_Risk_And_Volumes'!AK40,0)&lt;0,"Error",IFERROR('N2.4_RIIO3_Risk_Comp'!AA229/'N2.3_RIIO3_Risk_And_Volumes'!AK40,0))</f>
        <v>0</v>
      </c>
      <c r="BG229" s="172">
        <f>IF(IFERROR('N2.4_RIIO3_Risk_Comp'!AB229/'N2.3_RIIO3_Risk_And_Volumes'!AL40,0)&lt;0,"Error",IFERROR('N2.4_RIIO3_Risk_Comp'!AB229/'N2.3_RIIO3_Risk_And_Volumes'!AL40,0))</f>
        <v>0</v>
      </c>
      <c r="BH229" s="172">
        <f>IF(IFERROR('N2.4_RIIO3_Risk_Comp'!AC229/'N2.3_RIIO3_Risk_And_Volumes'!AM40,0)&lt;0,"Error",IFERROR('N2.4_RIIO3_Risk_Comp'!AC229/'N2.3_RIIO3_Risk_And_Volumes'!AM40,0))</f>
        <v>0</v>
      </c>
      <c r="BI229" s="172">
        <f>IF(IFERROR('N2.4_RIIO3_Risk_Comp'!AD229/'N2.3_RIIO3_Risk_And_Volumes'!AN40,0)&lt;0,"Error",IFERROR('N2.4_RIIO3_Risk_Comp'!AD229/'N2.3_RIIO3_Risk_And_Volumes'!AN40,0))</f>
        <v>0</v>
      </c>
      <c r="BJ229" s="172">
        <f>IF(IFERROR('N2.4_RIIO3_Risk_Comp'!AE229/'N2.3_RIIO3_Risk_And_Volumes'!AO40,0)&lt;0,"Error",IFERROR('N2.4_RIIO3_Risk_Comp'!AE229/'N2.3_RIIO3_Risk_And_Volumes'!AO40,0))</f>
        <v>0</v>
      </c>
      <c r="BK229" s="172">
        <f>IF(IFERROR('N2.4_RIIO3_Risk_Comp'!AF229/'N2.3_RIIO3_Risk_And_Volumes'!AP40,0)&lt;0,"Error",IFERROR('N2.4_RIIO3_Risk_Comp'!AF229/'N2.3_RIIO3_Risk_And_Volumes'!AP40,0))</f>
        <v>0</v>
      </c>
      <c r="BL229" s="172">
        <f>IF(IFERROR('N2.4_RIIO3_Risk_Comp'!AG229/'N2.3_RIIO3_Risk_And_Volumes'!AQ40,0)&lt;0,"Error",IFERROR('N2.4_RIIO3_Risk_Comp'!AG229/'N2.3_RIIO3_Risk_And_Volumes'!AQ40,0))</f>
        <v>0</v>
      </c>
      <c r="BM229" s="297">
        <f>IF(IFERROR('N2.4_RIIO3_Risk_Comp'!AH229/'N2.3_RIIO3_Risk_And_Volumes'!AR40,0)&lt;0,"Error",IFERROR('N2.4_RIIO3_Risk_Comp'!AH229/'N2.3_RIIO3_Risk_And_Volumes'!AR40,0))</f>
        <v>0</v>
      </c>
      <c r="BO229" s="63">
        <f t="shared" si="30"/>
        <v>0</v>
      </c>
      <c r="BP229" s="63">
        <f t="shared" si="31"/>
        <v>0</v>
      </c>
      <c r="BQ229" s="63">
        <f t="shared" si="32"/>
        <v>0</v>
      </c>
      <c r="BR229" s="63">
        <f>IF(IFERROR(BO229/'N2.3_RIIO3_Risk_And_Volumes'!BN40,0)&lt;0,"Error",IFERROR(BO229/'N2.3_RIIO3_Risk_And_Volumes'!BN40,0))</f>
        <v>0</v>
      </c>
      <c r="BS229" s="63">
        <f>IF(IFERROR('N2.4_RIIO3_Risk_Comp'!BP229/'N2.3_RIIO3_Risk_And_Volumes'!BP40,0)&lt;0,"Error",IFERROR('N2.4_RIIO3_Risk_Comp'!BP229/'N2.3_RIIO3_Risk_And_Volumes'!BP40,0))</f>
        <v>0</v>
      </c>
      <c r="BT229" s="63">
        <f>IF(IFERROR('N2.4_RIIO3_Risk_Comp'!BQ229/'N2.3_RIIO3_Risk_And_Volumes'!BR40,0)&lt;0,"Error",IFERROR('N2.4_RIIO3_Risk_Comp'!BQ229/'N2.3_RIIO3_Risk_And_Volumes'!BR40,0))</f>
        <v>0</v>
      </c>
    </row>
    <row r="230" spans="1:72" hidden="1">
      <c r="A230" t="s">
        <v>974</v>
      </c>
      <c r="B230" s="108" t="s">
        <v>318</v>
      </c>
      <c r="C230" s="144" t="str">
        <f>IF($D$2="ET",VLOOKUP(B230,'N0.7_Lookup_References'!$E$13:$K$71,2,FALSE),IF('N2.1_Network_Risk_Summary'!$C$2="GD",VLOOKUP(B230,'N0.7_Lookup_References'!$E$13:$K$73,4,FALSE),IF($D$2="GT",VLOOKUP(B230,'N0.7_Lookup_References'!$E$13:$K$71,6,FALSE),"")))</f>
        <v>No entry required</v>
      </c>
      <c r="D230" s="53" t="s">
        <v>441</v>
      </c>
      <c r="E230" s="289"/>
      <c r="F230" s="247"/>
      <c r="G230" s="247"/>
      <c r="H230" s="247"/>
      <c r="I230" s="247"/>
      <c r="J230" s="247"/>
      <c r="K230" s="247"/>
      <c r="L230" s="247"/>
      <c r="M230" s="247"/>
      <c r="N230" s="290"/>
      <c r="O230" s="289"/>
      <c r="P230" s="247"/>
      <c r="Q230" s="247"/>
      <c r="R230" s="247"/>
      <c r="S230" s="247"/>
      <c r="T230" s="247"/>
      <c r="U230" s="247"/>
      <c r="V230" s="247"/>
      <c r="W230" s="247"/>
      <c r="X230" s="290"/>
      <c r="Y230" s="289"/>
      <c r="Z230" s="247"/>
      <c r="AA230" s="247"/>
      <c r="AB230" s="247"/>
      <c r="AC230" s="247"/>
      <c r="AD230" s="247"/>
      <c r="AE230" s="247"/>
      <c r="AF230" s="247"/>
      <c r="AG230" s="247"/>
      <c r="AH230" s="290"/>
      <c r="AJ230" s="296">
        <f>IF(IFERROR(E230/'N2.3_RIIO3_Risk_And_Volumes'!E41,0)&lt;0,"Error",IFERROR(E230/'N2.3_RIIO3_Risk_And_Volumes'!E41,0))</f>
        <v>0</v>
      </c>
      <c r="AK230" s="172">
        <f>IF(IFERROR(F230/'N2.3_RIIO3_Risk_And_Volumes'!F41,0)&lt;0,"Error",IFERROR(F230/'N2.3_RIIO3_Risk_And_Volumes'!F41,0))</f>
        <v>0</v>
      </c>
      <c r="AL230" s="172">
        <f>IF(IFERROR(G230/'N2.3_RIIO3_Risk_And_Volumes'!G41,0)&lt;0,"Error",IFERROR(G230/'N2.3_RIIO3_Risk_And_Volumes'!G41,0))</f>
        <v>0</v>
      </c>
      <c r="AM230" s="172">
        <f>IF(IFERROR(H230/'N2.3_RIIO3_Risk_And_Volumes'!H41,0)&lt;0,"Error",IFERROR(H230/'N2.3_RIIO3_Risk_And_Volumes'!H41,0))</f>
        <v>0</v>
      </c>
      <c r="AN230" s="172">
        <f>IF(IFERROR(I230/'N2.3_RIIO3_Risk_And_Volumes'!I41,0)&lt;0,"Error",IFERROR(I230/'N2.3_RIIO3_Risk_And_Volumes'!I41,0))</f>
        <v>0</v>
      </c>
      <c r="AO230" s="172">
        <f>IF(IFERROR(J230/'N2.3_RIIO3_Risk_And_Volumes'!J41,0)&lt;0,"Error",IFERROR(J230/'N2.3_RIIO3_Risk_And_Volumes'!J41,0))</f>
        <v>0</v>
      </c>
      <c r="AP230" s="172">
        <f>IF(IFERROR(K230/'N2.3_RIIO3_Risk_And_Volumes'!K41,0)&lt;0,"Error",IFERROR(K230/'N2.3_RIIO3_Risk_And_Volumes'!K41,0))</f>
        <v>0</v>
      </c>
      <c r="AQ230" s="172">
        <f>IF(IFERROR(L230/'N2.3_RIIO3_Risk_And_Volumes'!L41,0)&lt;0,"Error",IFERROR(L230/'N2.3_RIIO3_Risk_And_Volumes'!L41,0))</f>
        <v>0</v>
      </c>
      <c r="AR230" s="172">
        <f>IF(IFERROR(M230/'N2.3_RIIO3_Risk_And_Volumes'!M41,0)&lt;0,"Error",IFERROR(M230/'N2.3_RIIO3_Risk_And_Volumes'!M41,0))</f>
        <v>0</v>
      </c>
      <c r="AS230" s="297">
        <f>IF(IFERROR(N230/'N2.3_RIIO3_Risk_And_Volumes'!N41,0)&lt;0,"Error",IFERROR(N230/'N2.3_RIIO3_Risk_And_Volumes'!N41,0))</f>
        <v>0</v>
      </c>
      <c r="AT230" s="296">
        <f>IF(IFERROR('N2.4_RIIO3_Risk_Comp'!O230/'N2.3_RIIO3_Risk_And_Volumes'!O41,0)&lt;0,"Error",IFERROR('N2.4_RIIO3_Risk_Comp'!O230/'N2.3_RIIO3_Risk_And_Volumes'!O41,0))</f>
        <v>0</v>
      </c>
      <c r="AU230" s="172">
        <f>IF(IFERROR('N2.4_RIIO3_Risk_Comp'!P230/'N2.3_RIIO3_Risk_And_Volumes'!P41,0)&lt;0,"Error",IFERROR('N2.4_RIIO3_Risk_Comp'!P230/'N2.3_RIIO3_Risk_And_Volumes'!P41,0))</f>
        <v>0</v>
      </c>
      <c r="AV230" s="172">
        <f>IF(IFERROR('N2.4_RIIO3_Risk_Comp'!Q230/'N2.3_RIIO3_Risk_And_Volumes'!Q41,0)&lt;0,"Error",IFERROR('N2.4_RIIO3_Risk_Comp'!Q230/'N2.3_RIIO3_Risk_And_Volumes'!Q41,0))</f>
        <v>0</v>
      </c>
      <c r="AW230" s="172">
        <f>IF(IFERROR('N2.4_RIIO3_Risk_Comp'!R230/'N2.3_RIIO3_Risk_And_Volumes'!R41,0)&lt;0,"Error",IFERROR('N2.4_RIIO3_Risk_Comp'!R230/'N2.3_RIIO3_Risk_And_Volumes'!R41,0))</f>
        <v>0</v>
      </c>
      <c r="AX230" s="172">
        <f>IF(IFERROR('N2.4_RIIO3_Risk_Comp'!S230/'N2.3_RIIO3_Risk_And_Volumes'!S41,0)&lt;0,"Error",IFERROR('N2.4_RIIO3_Risk_Comp'!S230/'N2.3_RIIO3_Risk_And_Volumes'!S41,0))</f>
        <v>0</v>
      </c>
      <c r="AY230" s="172">
        <f>IF(IFERROR('N2.4_RIIO3_Risk_Comp'!T230/'N2.3_RIIO3_Risk_And_Volumes'!T41,0)&lt;0,"Error",IFERROR('N2.4_RIIO3_Risk_Comp'!T230/'N2.3_RIIO3_Risk_And_Volumes'!T41,0))</f>
        <v>0</v>
      </c>
      <c r="AZ230" s="172">
        <f>IF(IFERROR('N2.4_RIIO3_Risk_Comp'!U230/'N2.3_RIIO3_Risk_And_Volumes'!U41,0)&lt;0,"Error",IFERROR('N2.4_RIIO3_Risk_Comp'!U230/'N2.3_RIIO3_Risk_And_Volumes'!U41,0))</f>
        <v>0</v>
      </c>
      <c r="BA230" s="172">
        <f>IF(IFERROR('N2.4_RIIO3_Risk_Comp'!V230/'N2.3_RIIO3_Risk_And_Volumes'!V41,0)&lt;0,"Error",IFERROR('N2.4_RIIO3_Risk_Comp'!V230/'N2.3_RIIO3_Risk_And_Volumes'!V41,0))</f>
        <v>0</v>
      </c>
      <c r="BB230" s="172">
        <f>IF(IFERROR('N2.4_RIIO3_Risk_Comp'!W230/'N2.3_RIIO3_Risk_And_Volumes'!W41,0)&lt;0,"Error",IFERROR('N2.4_RIIO3_Risk_Comp'!W230/'N2.3_RIIO3_Risk_And_Volumes'!W41,0))</f>
        <v>0</v>
      </c>
      <c r="BC230" s="297">
        <f>IF(IFERROR('N2.4_RIIO3_Risk_Comp'!X230/'N2.3_RIIO3_Risk_And_Volumes'!X41,0)&lt;0,"Error",IFERROR('N2.4_RIIO3_Risk_Comp'!X230/'N2.3_RIIO3_Risk_And_Volumes'!X41,0))</f>
        <v>0</v>
      </c>
      <c r="BD230" s="296">
        <f>IF(IFERROR('N2.4_RIIO3_Risk_Comp'!Y230/'N2.3_RIIO3_Risk_And_Volumes'!AI41,0)&lt;0,"Error",IFERROR('N2.4_RIIO3_Risk_Comp'!Y230/'N2.3_RIIO3_Risk_And_Volumes'!AI41,0))</f>
        <v>0</v>
      </c>
      <c r="BE230" s="172">
        <f>IF(IFERROR('N2.4_RIIO3_Risk_Comp'!Z230/'N2.3_RIIO3_Risk_And_Volumes'!AJ41,0)&lt;0,"Error",IFERROR('N2.4_RIIO3_Risk_Comp'!Z230/'N2.3_RIIO3_Risk_And_Volumes'!AJ41,0))</f>
        <v>0</v>
      </c>
      <c r="BF230" s="172">
        <f>IF(IFERROR('N2.4_RIIO3_Risk_Comp'!AA230/'N2.3_RIIO3_Risk_And_Volumes'!AK41,0)&lt;0,"Error",IFERROR('N2.4_RIIO3_Risk_Comp'!AA230/'N2.3_RIIO3_Risk_And_Volumes'!AK41,0))</f>
        <v>0</v>
      </c>
      <c r="BG230" s="172">
        <f>IF(IFERROR('N2.4_RIIO3_Risk_Comp'!AB230/'N2.3_RIIO3_Risk_And_Volumes'!AL41,0)&lt;0,"Error",IFERROR('N2.4_RIIO3_Risk_Comp'!AB230/'N2.3_RIIO3_Risk_And_Volumes'!AL41,0))</f>
        <v>0</v>
      </c>
      <c r="BH230" s="172">
        <f>IF(IFERROR('N2.4_RIIO3_Risk_Comp'!AC230/'N2.3_RIIO3_Risk_And_Volumes'!AM41,0)&lt;0,"Error",IFERROR('N2.4_RIIO3_Risk_Comp'!AC230/'N2.3_RIIO3_Risk_And_Volumes'!AM41,0))</f>
        <v>0</v>
      </c>
      <c r="BI230" s="172">
        <f>IF(IFERROR('N2.4_RIIO3_Risk_Comp'!AD230/'N2.3_RIIO3_Risk_And_Volumes'!AN41,0)&lt;0,"Error",IFERROR('N2.4_RIIO3_Risk_Comp'!AD230/'N2.3_RIIO3_Risk_And_Volumes'!AN41,0))</f>
        <v>0</v>
      </c>
      <c r="BJ230" s="172">
        <f>IF(IFERROR('N2.4_RIIO3_Risk_Comp'!AE230/'N2.3_RIIO3_Risk_And_Volumes'!AO41,0)&lt;0,"Error",IFERROR('N2.4_RIIO3_Risk_Comp'!AE230/'N2.3_RIIO3_Risk_And_Volumes'!AO41,0))</f>
        <v>0</v>
      </c>
      <c r="BK230" s="172">
        <f>IF(IFERROR('N2.4_RIIO3_Risk_Comp'!AF230/'N2.3_RIIO3_Risk_And_Volumes'!AP41,0)&lt;0,"Error",IFERROR('N2.4_RIIO3_Risk_Comp'!AF230/'N2.3_RIIO3_Risk_And_Volumes'!AP41,0))</f>
        <v>0</v>
      </c>
      <c r="BL230" s="172">
        <f>IF(IFERROR('N2.4_RIIO3_Risk_Comp'!AG230/'N2.3_RIIO3_Risk_And_Volumes'!AQ41,0)&lt;0,"Error",IFERROR('N2.4_RIIO3_Risk_Comp'!AG230/'N2.3_RIIO3_Risk_And_Volumes'!AQ41,0))</f>
        <v>0</v>
      </c>
      <c r="BM230" s="297">
        <f>IF(IFERROR('N2.4_RIIO3_Risk_Comp'!AH230/'N2.3_RIIO3_Risk_And_Volumes'!AR41,0)&lt;0,"Error",IFERROR('N2.4_RIIO3_Risk_Comp'!AH230/'N2.3_RIIO3_Risk_And_Volumes'!AR41,0))</f>
        <v>0</v>
      </c>
      <c r="BO230" s="63">
        <f t="shared" si="30"/>
        <v>0</v>
      </c>
      <c r="BP230" s="63">
        <f t="shared" si="31"/>
        <v>0</v>
      </c>
      <c r="BQ230" s="63">
        <f t="shared" si="32"/>
        <v>0</v>
      </c>
      <c r="BR230" s="63">
        <f>IF(IFERROR(BO230/'N2.3_RIIO3_Risk_And_Volumes'!BN41,0)&lt;0,"Error",IFERROR(BO230/'N2.3_RIIO3_Risk_And_Volumes'!BN41,0))</f>
        <v>0</v>
      </c>
      <c r="BS230" s="63">
        <f>IF(IFERROR('N2.4_RIIO3_Risk_Comp'!BP230/'N2.3_RIIO3_Risk_And_Volumes'!BP41,0)&lt;0,"Error",IFERROR('N2.4_RIIO3_Risk_Comp'!BP230/'N2.3_RIIO3_Risk_And_Volumes'!BP41,0))</f>
        <v>0</v>
      </c>
      <c r="BT230" s="63">
        <f>IF(IFERROR('N2.4_RIIO3_Risk_Comp'!BQ230/'N2.3_RIIO3_Risk_And_Volumes'!BR41,0)&lt;0,"Error",IFERROR('N2.4_RIIO3_Risk_Comp'!BQ230/'N2.3_RIIO3_Risk_And_Volumes'!BR41,0))</f>
        <v>0</v>
      </c>
    </row>
    <row r="231" spans="1:72" hidden="1">
      <c r="A231" t="s">
        <v>974</v>
      </c>
      <c r="B231" s="108" t="s">
        <v>321</v>
      </c>
      <c r="C231" s="144" t="str">
        <f>IF($D$2="ET",VLOOKUP(B231,'N0.7_Lookup_References'!$E$13:$K$71,2,FALSE),IF('N2.1_Network_Risk_Summary'!$C$2="GD",VLOOKUP(B231,'N0.7_Lookup_References'!$E$13:$K$73,4,FALSE),IF($D$2="GT",VLOOKUP(B231,'N0.7_Lookup_References'!$E$13:$K$71,6,FALSE),"")))</f>
        <v>No entry required</v>
      </c>
      <c r="D231" s="53" t="s">
        <v>441</v>
      </c>
      <c r="E231" s="289"/>
      <c r="F231" s="247"/>
      <c r="G231" s="247"/>
      <c r="H231" s="247"/>
      <c r="I231" s="247"/>
      <c r="J231" s="247"/>
      <c r="K231" s="247"/>
      <c r="L231" s="247"/>
      <c r="M231" s="247"/>
      <c r="N231" s="290"/>
      <c r="O231" s="289"/>
      <c r="P231" s="247"/>
      <c r="Q231" s="247"/>
      <c r="R231" s="247"/>
      <c r="S231" s="247"/>
      <c r="T231" s="247"/>
      <c r="U231" s="247"/>
      <c r="V231" s="247"/>
      <c r="W231" s="247"/>
      <c r="X231" s="290"/>
      <c r="Y231" s="289"/>
      <c r="Z231" s="247"/>
      <c r="AA231" s="247"/>
      <c r="AB231" s="247"/>
      <c r="AC231" s="247"/>
      <c r="AD231" s="247"/>
      <c r="AE231" s="247"/>
      <c r="AF231" s="247"/>
      <c r="AG231" s="247"/>
      <c r="AH231" s="290"/>
      <c r="AJ231" s="296">
        <f>IF(IFERROR(E231/'N2.3_RIIO3_Risk_And_Volumes'!E42,0)&lt;0,"Error",IFERROR(E231/'N2.3_RIIO3_Risk_And_Volumes'!E42,0))</f>
        <v>0</v>
      </c>
      <c r="AK231" s="172">
        <f>IF(IFERROR(F231/'N2.3_RIIO3_Risk_And_Volumes'!F42,0)&lt;0,"Error",IFERROR(F231/'N2.3_RIIO3_Risk_And_Volumes'!F42,0))</f>
        <v>0</v>
      </c>
      <c r="AL231" s="172">
        <f>IF(IFERROR(G231/'N2.3_RIIO3_Risk_And_Volumes'!G42,0)&lt;0,"Error",IFERROR(G231/'N2.3_RIIO3_Risk_And_Volumes'!G42,0))</f>
        <v>0</v>
      </c>
      <c r="AM231" s="172">
        <f>IF(IFERROR(H231/'N2.3_RIIO3_Risk_And_Volumes'!H42,0)&lt;0,"Error",IFERROR(H231/'N2.3_RIIO3_Risk_And_Volumes'!H42,0))</f>
        <v>0</v>
      </c>
      <c r="AN231" s="172">
        <f>IF(IFERROR(I231/'N2.3_RIIO3_Risk_And_Volumes'!I42,0)&lt;0,"Error",IFERROR(I231/'N2.3_RIIO3_Risk_And_Volumes'!I42,0))</f>
        <v>0</v>
      </c>
      <c r="AO231" s="172">
        <f>IF(IFERROR(J231/'N2.3_RIIO3_Risk_And_Volumes'!J42,0)&lt;0,"Error",IFERROR(J231/'N2.3_RIIO3_Risk_And_Volumes'!J42,0))</f>
        <v>0</v>
      </c>
      <c r="AP231" s="172">
        <f>IF(IFERROR(K231/'N2.3_RIIO3_Risk_And_Volumes'!K42,0)&lt;0,"Error",IFERROR(K231/'N2.3_RIIO3_Risk_And_Volumes'!K42,0))</f>
        <v>0</v>
      </c>
      <c r="AQ231" s="172">
        <f>IF(IFERROR(L231/'N2.3_RIIO3_Risk_And_Volumes'!L42,0)&lt;0,"Error",IFERROR(L231/'N2.3_RIIO3_Risk_And_Volumes'!L42,0))</f>
        <v>0</v>
      </c>
      <c r="AR231" s="172">
        <f>IF(IFERROR(M231/'N2.3_RIIO3_Risk_And_Volumes'!M42,0)&lt;0,"Error",IFERROR(M231/'N2.3_RIIO3_Risk_And_Volumes'!M42,0))</f>
        <v>0</v>
      </c>
      <c r="AS231" s="297">
        <f>IF(IFERROR(N231/'N2.3_RIIO3_Risk_And_Volumes'!N42,0)&lt;0,"Error",IFERROR(N231/'N2.3_RIIO3_Risk_And_Volumes'!N42,0))</f>
        <v>0</v>
      </c>
      <c r="AT231" s="296">
        <f>IF(IFERROR('N2.4_RIIO3_Risk_Comp'!O231/'N2.3_RIIO3_Risk_And_Volumes'!O42,0)&lt;0,"Error",IFERROR('N2.4_RIIO3_Risk_Comp'!O231/'N2.3_RIIO3_Risk_And_Volumes'!O42,0))</f>
        <v>0</v>
      </c>
      <c r="AU231" s="172">
        <f>IF(IFERROR('N2.4_RIIO3_Risk_Comp'!P231/'N2.3_RIIO3_Risk_And_Volumes'!P42,0)&lt;0,"Error",IFERROR('N2.4_RIIO3_Risk_Comp'!P231/'N2.3_RIIO3_Risk_And_Volumes'!P42,0))</f>
        <v>0</v>
      </c>
      <c r="AV231" s="172">
        <f>IF(IFERROR('N2.4_RIIO3_Risk_Comp'!Q231/'N2.3_RIIO3_Risk_And_Volumes'!Q42,0)&lt;0,"Error",IFERROR('N2.4_RIIO3_Risk_Comp'!Q231/'N2.3_RIIO3_Risk_And_Volumes'!Q42,0))</f>
        <v>0</v>
      </c>
      <c r="AW231" s="172">
        <f>IF(IFERROR('N2.4_RIIO3_Risk_Comp'!R231/'N2.3_RIIO3_Risk_And_Volumes'!R42,0)&lt;0,"Error",IFERROR('N2.4_RIIO3_Risk_Comp'!R231/'N2.3_RIIO3_Risk_And_Volumes'!R42,0))</f>
        <v>0</v>
      </c>
      <c r="AX231" s="172">
        <f>IF(IFERROR('N2.4_RIIO3_Risk_Comp'!S231/'N2.3_RIIO3_Risk_And_Volumes'!S42,0)&lt;0,"Error",IFERROR('N2.4_RIIO3_Risk_Comp'!S231/'N2.3_RIIO3_Risk_And_Volumes'!S42,0))</f>
        <v>0</v>
      </c>
      <c r="AY231" s="172">
        <f>IF(IFERROR('N2.4_RIIO3_Risk_Comp'!T231/'N2.3_RIIO3_Risk_And_Volumes'!T42,0)&lt;0,"Error",IFERROR('N2.4_RIIO3_Risk_Comp'!T231/'N2.3_RIIO3_Risk_And_Volumes'!T42,0))</f>
        <v>0</v>
      </c>
      <c r="AZ231" s="172">
        <f>IF(IFERROR('N2.4_RIIO3_Risk_Comp'!U231/'N2.3_RIIO3_Risk_And_Volumes'!U42,0)&lt;0,"Error",IFERROR('N2.4_RIIO3_Risk_Comp'!U231/'N2.3_RIIO3_Risk_And_Volumes'!U42,0))</f>
        <v>0</v>
      </c>
      <c r="BA231" s="172">
        <f>IF(IFERROR('N2.4_RIIO3_Risk_Comp'!V231/'N2.3_RIIO3_Risk_And_Volumes'!V42,0)&lt;0,"Error",IFERROR('N2.4_RIIO3_Risk_Comp'!V231/'N2.3_RIIO3_Risk_And_Volumes'!V42,0))</f>
        <v>0</v>
      </c>
      <c r="BB231" s="172">
        <f>IF(IFERROR('N2.4_RIIO3_Risk_Comp'!W231/'N2.3_RIIO3_Risk_And_Volumes'!W42,0)&lt;0,"Error",IFERROR('N2.4_RIIO3_Risk_Comp'!W231/'N2.3_RIIO3_Risk_And_Volumes'!W42,0))</f>
        <v>0</v>
      </c>
      <c r="BC231" s="297">
        <f>IF(IFERROR('N2.4_RIIO3_Risk_Comp'!X231/'N2.3_RIIO3_Risk_And_Volumes'!X42,0)&lt;0,"Error",IFERROR('N2.4_RIIO3_Risk_Comp'!X231/'N2.3_RIIO3_Risk_And_Volumes'!X42,0))</f>
        <v>0</v>
      </c>
      <c r="BD231" s="296">
        <f>IF(IFERROR('N2.4_RIIO3_Risk_Comp'!Y231/'N2.3_RIIO3_Risk_And_Volumes'!AI42,0)&lt;0,"Error",IFERROR('N2.4_RIIO3_Risk_Comp'!Y231/'N2.3_RIIO3_Risk_And_Volumes'!AI42,0))</f>
        <v>0</v>
      </c>
      <c r="BE231" s="172">
        <f>IF(IFERROR('N2.4_RIIO3_Risk_Comp'!Z231/'N2.3_RIIO3_Risk_And_Volumes'!AJ42,0)&lt;0,"Error",IFERROR('N2.4_RIIO3_Risk_Comp'!Z231/'N2.3_RIIO3_Risk_And_Volumes'!AJ42,0))</f>
        <v>0</v>
      </c>
      <c r="BF231" s="172">
        <f>IF(IFERROR('N2.4_RIIO3_Risk_Comp'!AA231/'N2.3_RIIO3_Risk_And_Volumes'!AK42,0)&lt;0,"Error",IFERROR('N2.4_RIIO3_Risk_Comp'!AA231/'N2.3_RIIO3_Risk_And_Volumes'!AK42,0))</f>
        <v>0</v>
      </c>
      <c r="BG231" s="172">
        <f>IF(IFERROR('N2.4_RIIO3_Risk_Comp'!AB231/'N2.3_RIIO3_Risk_And_Volumes'!AL42,0)&lt;0,"Error",IFERROR('N2.4_RIIO3_Risk_Comp'!AB231/'N2.3_RIIO3_Risk_And_Volumes'!AL42,0))</f>
        <v>0</v>
      </c>
      <c r="BH231" s="172">
        <f>IF(IFERROR('N2.4_RIIO3_Risk_Comp'!AC231/'N2.3_RIIO3_Risk_And_Volumes'!AM42,0)&lt;0,"Error",IFERROR('N2.4_RIIO3_Risk_Comp'!AC231/'N2.3_RIIO3_Risk_And_Volumes'!AM42,0))</f>
        <v>0</v>
      </c>
      <c r="BI231" s="172">
        <f>IF(IFERROR('N2.4_RIIO3_Risk_Comp'!AD231/'N2.3_RIIO3_Risk_And_Volumes'!AN42,0)&lt;0,"Error",IFERROR('N2.4_RIIO3_Risk_Comp'!AD231/'N2.3_RIIO3_Risk_And_Volumes'!AN42,0))</f>
        <v>0</v>
      </c>
      <c r="BJ231" s="172">
        <f>IF(IFERROR('N2.4_RIIO3_Risk_Comp'!AE231/'N2.3_RIIO3_Risk_And_Volumes'!AO42,0)&lt;0,"Error",IFERROR('N2.4_RIIO3_Risk_Comp'!AE231/'N2.3_RIIO3_Risk_And_Volumes'!AO42,0))</f>
        <v>0</v>
      </c>
      <c r="BK231" s="172">
        <f>IF(IFERROR('N2.4_RIIO3_Risk_Comp'!AF231/'N2.3_RIIO3_Risk_And_Volumes'!AP42,0)&lt;0,"Error",IFERROR('N2.4_RIIO3_Risk_Comp'!AF231/'N2.3_RIIO3_Risk_And_Volumes'!AP42,0))</f>
        <v>0</v>
      </c>
      <c r="BL231" s="172">
        <f>IF(IFERROR('N2.4_RIIO3_Risk_Comp'!AG231/'N2.3_RIIO3_Risk_And_Volumes'!AQ42,0)&lt;0,"Error",IFERROR('N2.4_RIIO3_Risk_Comp'!AG231/'N2.3_RIIO3_Risk_And_Volumes'!AQ42,0))</f>
        <v>0</v>
      </c>
      <c r="BM231" s="297">
        <f>IF(IFERROR('N2.4_RIIO3_Risk_Comp'!AH231/'N2.3_RIIO3_Risk_And_Volumes'!AR42,0)&lt;0,"Error",IFERROR('N2.4_RIIO3_Risk_Comp'!AH231/'N2.3_RIIO3_Risk_And_Volumes'!AR42,0))</f>
        <v>0</v>
      </c>
      <c r="BO231" s="63">
        <f t="shared" si="30"/>
        <v>0</v>
      </c>
      <c r="BP231" s="63">
        <f t="shared" si="31"/>
        <v>0</v>
      </c>
      <c r="BQ231" s="63">
        <f t="shared" si="32"/>
        <v>0</v>
      </c>
      <c r="BR231" s="63">
        <f>IF(IFERROR(BO231/'N2.3_RIIO3_Risk_And_Volumes'!BN42,0)&lt;0,"Error",IFERROR(BO231/'N2.3_RIIO3_Risk_And_Volumes'!BN42,0))</f>
        <v>0</v>
      </c>
      <c r="BS231" s="63">
        <f>IF(IFERROR('N2.4_RIIO3_Risk_Comp'!BP231/'N2.3_RIIO3_Risk_And_Volumes'!BP42,0)&lt;0,"Error",IFERROR('N2.4_RIIO3_Risk_Comp'!BP231/'N2.3_RIIO3_Risk_And_Volumes'!BP42,0))</f>
        <v>0</v>
      </c>
      <c r="BT231" s="63">
        <f>IF(IFERROR('N2.4_RIIO3_Risk_Comp'!BQ231/'N2.3_RIIO3_Risk_And_Volumes'!BR42,0)&lt;0,"Error",IFERROR('N2.4_RIIO3_Risk_Comp'!BQ231/'N2.3_RIIO3_Risk_And_Volumes'!BR42,0))</f>
        <v>0</v>
      </c>
    </row>
    <row r="232" spans="1:72" hidden="1">
      <c r="A232" t="s">
        <v>974</v>
      </c>
      <c r="B232" s="108" t="s">
        <v>324</v>
      </c>
      <c r="C232" s="144" t="str">
        <f>IF($D$2="ET",VLOOKUP(B232,'N0.7_Lookup_References'!$E$13:$K$71,2,FALSE),IF('N2.1_Network_Risk_Summary'!$C$2="GD",VLOOKUP(B232,'N0.7_Lookup_References'!$E$13:$K$73,4,FALSE),IF($D$2="GT",VLOOKUP(B232,'N0.7_Lookup_References'!$E$13:$K$71,6,FALSE),"")))</f>
        <v>No entry required</v>
      </c>
      <c r="D232" s="53" t="s">
        <v>441</v>
      </c>
      <c r="E232" s="289"/>
      <c r="F232" s="247"/>
      <c r="G232" s="247"/>
      <c r="H232" s="247"/>
      <c r="I232" s="247"/>
      <c r="J232" s="247"/>
      <c r="K232" s="247"/>
      <c r="L232" s="247"/>
      <c r="M232" s="247"/>
      <c r="N232" s="290"/>
      <c r="O232" s="289"/>
      <c r="P232" s="247"/>
      <c r="Q232" s="247"/>
      <c r="R232" s="247"/>
      <c r="S232" s="247"/>
      <c r="T232" s="247"/>
      <c r="U232" s="247"/>
      <c r="V232" s="247"/>
      <c r="W232" s="247"/>
      <c r="X232" s="290"/>
      <c r="Y232" s="289"/>
      <c r="Z232" s="247"/>
      <c r="AA232" s="247"/>
      <c r="AB232" s="247"/>
      <c r="AC232" s="247"/>
      <c r="AD232" s="247"/>
      <c r="AE232" s="247"/>
      <c r="AF232" s="247"/>
      <c r="AG232" s="247"/>
      <c r="AH232" s="290"/>
      <c r="AJ232" s="296">
        <f>IF(IFERROR(E232/'N2.3_RIIO3_Risk_And_Volumes'!E43,0)&lt;0,"Error",IFERROR(E232/'N2.3_RIIO3_Risk_And_Volumes'!E43,0))</f>
        <v>0</v>
      </c>
      <c r="AK232" s="172">
        <f>IF(IFERROR(F232/'N2.3_RIIO3_Risk_And_Volumes'!F43,0)&lt;0,"Error",IFERROR(F232/'N2.3_RIIO3_Risk_And_Volumes'!F43,0))</f>
        <v>0</v>
      </c>
      <c r="AL232" s="172">
        <f>IF(IFERROR(G232/'N2.3_RIIO3_Risk_And_Volumes'!G43,0)&lt;0,"Error",IFERROR(G232/'N2.3_RIIO3_Risk_And_Volumes'!G43,0))</f>
        <v>0</v>
      </c>
      <c r="AM232" s="172">
        <f>IF(IFERROR(H232/'N2.3_RIIO3_Risk_And_Volumes'!H43,0)&lt;0,"Error",IFERROR(H232/'N2.3_RIIO3_Risk_And_Volumes'!H43,0))</f>
        <v>0</v>
      </c>
      <c r="AN232" s="172">
        <f>IF(IFERROR(I232/'N2.3_RIIO3_Risk_And_Volumes'!I43,0)&lt;0,"Error",IFERROR(I232/'N2.3_RIIO3_Risk_And_Volumes'!I43,0))</f>
        <v>0</v>
      </c>
      <c r="AO232" s="172">
        <f>IF(IFERROR(J232/'N2.3_RIIO3_Risk_And_Volumes'!J43,0)&lt;0,"Error",IFERROR(J232/'N2.3_RIIO3_Risk_And_Volumes'!J43,0))</f>
        <v>0</v>
      </c>
      <c r="AP232" s="172">
        <f>IF(IFERROR(K232/'N2.3_RIIO3_Risk_And_Volumes'!K43,0)&lt;0,"Error",IFERROR(K232/'N2.3_RIIO3_Risk_And_Volumes'!K43,0))</f>
        <v>0</v>
      </c>
      <c r="AQ232" s="172">
        <f>IF(IFERROR(L232/'N2.3_RIIO3_Risk_And_Volumes'!L43,0)&lt;0,"Error",IFERROR(L232/'N2.3_RIIO3_Risk_And_Volumes'!L43,0))</f>
        <v>0</v>
      </c>
      <c r="AR232" s="172">
        <f>IF(IFERROR(M232/'N2.3_RIIO3_Risk_And_Volumes'!M43,0)&lt;0,"Error",IFERROR(M232/'N2.3_RIIO3_Risk_And_Volumes'!M43,0))</f>
        <v>0</v>
      </c>
      <c r="AS232" s="297">
        <f>IF(IFERROR(N232/'N2.3_RIIO3_Risk_And_Volumes'!N43,0)&lt;0,"Error",IFERROR(N232/'N2.3_RIIO3_Risk_And_Volumes'!N43,0))</f>
        <v>0</v>
      </c>
      <c r="AT232" s="296">
        <f>IF(IFERROR('N2.4_RIIO3_Risk_Comp'!O232/'N2.3_RIIO3_Risk_And_Volumes'!O43,0)&lt;0,"Error",IFERROR('N2.4_RIIO3_Risk_Comp'!O232/'N2.3_RIIO3_Risk_And_Volumes'!O43,0))</f>
        <v>0</v>
      </c>
      <c r="AU232" s="172">
        <f>IF(IFERROR('N2.4_RIIO3_Risk_Comp'!P232/'N2.3_RIIO3_Risk_And_Volumes'!P43,0)&lt;0,"Error",IFERROR('N2.4_RIIO3_Risk_Comp'!P232/'N2.3_RIIO3_Risk_And_Volumes'!P43,0))</f>
        <v>0</v>
      </c>
      <c r="AV232" s="172">
        <f>IF(IFERROR('N2.4_RIIO3_Risk_Comp'!Q232/'N2.3_RIIO3_Risk_And_Volumes'!Q43,0)&lt;0,"Error",IFERROR('N2.4_RIIO3_Risk_Comp'!Q232/'N2.3_RIIO3_Risk_And_Volumes'!Q43,0))</f>
        <v>0</v>
      </c>
      <c r="AW232" s="172">
        <f>IF(IFERROR('N2.4_RIIO3_Risk_Comp'!R232/'N2.3_RIIO3_Risk_And_Volumes'!R43,0)&lt;0,"Error",IFERROR('N2.4_RIIO3_Risk_Comp'!R232/'N2.3_RIIO3_Risk_And_Volumes'!R43,0))</f>
        <v>0</v>
      </c>
      <c r="AX232" s="172">
        <f>IF(IFERROR('N2.4_RIIO3_Risk_Comp'!S232/'N2.3_RIIO3_Risk_And_Volumes'!S43,0)&lt;0,"Error",IFERROR('N2.4_RIIO3_Risk_Comp'!S232/'N2.3_RIIO3_Risk_And_Volumes'!S43,0))</f>
        <v>0</v>
      </c>
      <c r="AY232" s="172">
        <f>IF(IFERROR('N2.4_RIIO3_Risk_Comp'!T232/'N2.3_RIIO3_Risk_And_Volumes'!T43,0)&lt;0,"Error",IFERROR('N2.4_RIIO3_Risk_Comp'!T232/'N2.3_RIIO3_Risk_And_Volumes'!T43,0))</f>
        <v>0</v>
      </c>
      <c r="AZ232" s="172">
        <f>IF(IFERROR('N2.4_RIIO3_Risk_Comp'!U232/'N2.3_RIIO3_Risk_And_Volumes'!U43,0)&lt;0,"Error",IFERROR('N2.4_RIIO3_Risk_Comp'!U232/'N2.3_RIIO3_Risk_And_Volumes'!U43,0))</f>
        <v>0</v>
      </c>
      <c r="BA232" s="172">
        <f>IF(IFERROR('N2.4_RIIO3_Risk_Comp'!V232/'N2.3_RIIO3_Risk_And_Volumes'!V43,0)&lt;0,"Error",IFERROR('N2.4_RIIO3_Risk_Comp'!V232/'N2.3_RIIO3_Risk_And_Volumes'!V43,0))</f>
        <v>0</v>
      </c>
      <c r="BB232" s="172">
        <f>IF(IFERROR('N2.4_RIIO3_Risk_Comp'!W232/'N2.3_RIIO3_Risk_And_Volumes'!W43,0)&lt;0,"Error",IFERROR('N2.4_RIIO3_Risk_Comp'!W232/'N2.3_RIIO3_Risk_And_Volumes'!W43,0))</f>
        <v>0</v>
      </c>
      <c r="BC232" s="297">
        <f>IF(IFERROR('N2.4_RIIO3_Risk_Comp'!X232/'N2.3_RIIO3_Risk_And_Volumes'!X43,0)&lt;0,"Error",IFERROR('N2.4_RIIO3_Risk_Comp'!X232/'N2.3_RIIO3_Risk_And_Volumes'!X43,0))</f>
        <v>0</v>
      </c>
      <c r="BD232" s="296">
        <f>IF(IFERROR('N2.4_RIIO3_Risk_Comp'!Y232/'N2.3_RIIO3_Risk_And_Volumes'!AI43,0)&lt;0,"Error",IFERROR('N2.4_RIIO3_Risk_Comp'!Y232/'N2.3_RIIO3_Risk_And_Volumes'!AI43,0))</f>
        <v>0</v>
      </c>
      <c r="BE232" s="172">
        <f>IF(IFERROR('N2.4_RIIO3_Risk_Comp'!Z232/'N2.3_RIIO3_Risk_And_Volumes'!AJ43,0)&lt;0,"Error",IFERROR('N2.4_RIIO3_Risk_Comp'!Z232/'N2.3_RIIO3_Risk_And_Volumes'!AJ43,0))</f>
        <v>0</v>
      </c>
      <c r="BF232" s="172">
        <f>IF(IFERROR('N2.4_RIIO3_Risk_Comp'!AA232/'N2.3_RIIO3_Risk_And_Volumes'!AK43,0)&lt;0,"Error",IFERROR('N2.4_RIIO3_Risk_Comp'!AA232/'N2.3_RIIO3_Risk_And_Volumes'!AK43,0))</f>
        <v>0</v>
      </c>
      <c r="BG232" s="172">
        <f>IF(IFERROR('N2.4_RIIO3_Risk_Comp'!AB232/'N2.3_RIIO3_Risk_And_Volumes'!AL43,0)&lt;0,"Error",IFERROR('N2.4_RIIO3_Risk_Comp'!AB232/'N2.3_RIIO3_Risk_And_Volumes'!AL43,0))</f>
        <v>0</v>
      </c>
      <c r="BH232" s="172">
        <f>IF(IFERROR('N2.4_RIIO3_Risk_Comp'!AC232/'N2.3_RIIO3_Risk_And_Volumes'!AM43,0)&lt;0,"Error",IFERROR('N2.4_RIIO3_Risk_Comp'!AC232/'N2.3_RIIO3_Risk_And_Volumes'!AM43,0))</f>
        <v>0</v>
      </c>
      <c r="BI232" s="172">
        <f>IF(IFERROR('N2.4_RIIO3_Risk_Comp'!AD232/'N2.3_RIIO3_Risk_And_Volumes'!AN43,0)&lt;0,"Error",IFERROR('N2.4_RIIO3_Risk_Comp'!AD232/'N2.3_RIIO3_Risk_And_Volumes'!AN43,0))</f>
        <v>0</v>
      </c>
      <c r="BJ232" s="172">
        <f>IF(IFERROR('N2.4_RIIO3_Risk_Comp'!AE232/'N2.3_RIIO3_Risk_And_Volumes'!AO43,0)&lt;0,"Error",IFERROR('N2.4_RIIO3_Risk_Comp'!AE232/'N2.3_RIIO3_Risk_And_Volumes'!AO43,0))</f>
        <v>0</v>
      </c>
      <c r="BK232" s="172">
        <f>IF(IFERROR('N2.4_RIIO3_Risk_Comp'!AF232/'N2.3_RIIO3_Risk_And_Volumes'!AP43,0)&lt;0,"Error",IFERROR('N2.4_RIIO3_Risk_Comp'!AF232/'N2.3_RIIO3_Risk_And_Volumes'!AP43,0))</f>
        <v>0</v>
      </c>
      <c r="BL232" s="172">
        <f>IF(IFERROR('N2.4_RIIO3_Risk_Comp'!AG232/'N2.3_RIIO3_Risk_And_Volumes'!AQ43,0)&lt;0,"Error",IFERROR('N2.4_RIIO3_Risk_Comp'!AG232/'N2.3_RIIO3_Risk_And_Volumes'!AQ43,0))</f>
        <v>0</v>
      </c>
      <c r="BM232" s="297">
        <f>IF(IFERROR('N2.4_RIIO3_Risk_Comp'!AH232/'N2.3_RIIO3_Risk_And_Volumes'!AR43,0)&lt;0,"Error",IFERROR('N2.4_RIIO3_Risk_Comp'!AH232/'N2.3_RIIO3_Risk_And_Volumes'!AR43,0))</f>
        <v>0</v>
      </c>
      <c r="BO232" s="63">
        <f t="shared" si="30"/>
        <v>0</v>
      </c>
      <c r="BP232" s="63">
        <f t="shared" si="31"/>
        <v>0</v>
      </c>
      <c r="BQ232" s="63">
        <f t="shared" si="32"/>
        <v>0</v>
      </c>
      <c r="BR232" s="63">
        <f>IF(IFERROR(BO232/'N2.3_RIIO3_Risk_And_Volumes'!BN43,0)&lt;0,"Error",IFERROR(BO232/'N2.3_RIIO3_Risk_And_Volumes'!BN43,0))</f>
        <v>0</v>
      </c>
      <c r="BS232" s="63">
        <f>IF(IFERROR('N2.4_RIIO3_Risk_Comp'!BP232/'N2.3_RIIO3_Risk_And_Volumes'!BP43,0)&lt;0,"Error",IFERROR('N2.4_RIIO3_Risk_Comp'!BP232/'N2.3_RIIO3_Risk_And_Volumes'!BP43,0))</f>
        <v>0</v>
      </c>
      <c r="BT232" s="63">
        <f>IF(IFERROR('N2.4_RIIO3_Risk_Comp'!BQ232/'N2.3_RIIO3_Risk_And_Volumes'!BR43,0)&lt;0,"Error",IFERROR('N2.4_RIIO3_Risk_Comp'!BQ232/'N2.3_RIIO3_Risk_And_Volumes'!BR43,0))</f>
        <v>0</v>
      </c>
    </row>
    <row r="233" spans="1:72" hidden="1">
      <c r="A233" t="s">
        <v>974</v>
      </c>
      <c r="B233" s="108" t="s">
        <v>327</v>
      </c>
      <c r="C233" s="144" t="str">
        <f>IF($D$2="ET",VLOOKUP(B233,'N0.7_Lookup_References'!$E$13:$K$71,2,FALSE),IF('N2.1_Network_Risk_Summary'!$C$2="GD",VLOOKUP(B233,'N0.7_Lookup_References'!$E$13:$K$73,4,FALSE),IF($D$2="GT",VLOOKUP(B233,'N0.7_Lookup_References'!$E$13:$K$71,6,FALSE),"")))</f>
        <v>No entry required</v>
      </c>
      <c r="D233" s="53" t="s">
        <v>441</v>
      </c>
      <c r="E233" s="289"/>
      <c r="F233" s="247"/>
      <c r="G233" s="247"/>
      <c r="H233" s="247"/>
      <c r="I233" s="247"/>
      <c r="J233" s="247"/>
      <c r="K233" s="247"/>
      <c r="L233" s="247"/>
      <c r="M233" s="247"/>
      <c r="N233" s="290"/>
      <c r="O233" s="289"/>
      <c r="P233" s="247"/>
      <c r="Q233" s="247"/>
      <c r="R233" s="247"/>
      <c r="S233" s="247"/>
      <c r="T233" s="247"/>
      <c r="U233" s="247"/>
      <c r="V233" s="247"/>
      <c r="W233" s="247"/>
      <c r="X233" s="290"/>
      <c r="Y233" s="289"/>
      <c r="Z233" s="247"/>
      <c r="AA233" s="247"/>
      <c r="AB233" s="247"/>
      <c r="AC233" s="247"/>
      <c r="AD233" s="247"/>
      <c r="AE233" s="247"/>
      <c r="AF233" s="247"/>
      <c r="AG233" s="247"/>
      <c r="AH233" s="290"/>
      <c r="AJ233" s="296">
        <f>IF(IFERROR(E233/'N2.3_RIIO3_Risk_And_Volumes'!E44,0)&lt;0,"Error",IFERROR(E233/'N2.3_RIIO3_Risk_And_Volumes'!E44,0))</f>
        <v>0</v>
      </c>
      <c r="AK233" s="172">
        <f>IF(IFERROR(F233/'N2.3_RIIO3_Risk_And_Volumes'!F44,0)&lt;0,"Error",IFERROR(F233/'N2.3_RIIO3_Risk_And_Volumes'!F44,0))</f>
        <v>0</v>
      </c>
      <c r="AL233" s="172">
        <f>IF(IFERROR(G233/'N2.3_RIIO3_Risk_And_Volumes'!G44,0)&lt;0,"Error",IFERROR(G233/'N2.3_RIIO3_Risk_And_Volumes'!G44,0))</f>
        <v>0</v>
      </c>
      <c r="AM233" s="172">
        <f>IF(IFERROR(H233/'N2.3_RIIO3_Risk_And_Volumes'!H44,0)&lt;0,"Error",IFERROR(H233/'N2.3_RIIO3_Risk_And_Volumes'!H44,0))</f>
        <v>0</v>
      </c>
      <c r="AN233" s="172">
        <f>IF(IFERROR(I233/'N2.3_RIIO3_Risk_And_Volumes'!I44,0)&lt;0,"Error",IFERROR(I233/'N2.3_RIIO3_Risk_And_Volumes'!I44,0))</f>
        <v>0</v>
      </c>
      <c r="AO233" s="172">
        <f>IF(IFERROR(J233/'N2.3_RIIO3_Risk_And_Volumes'!J44,0)&lt;0,"Error",IFERROR(J233/'N2.3_RIIO3_Risk_And_Volumes'!J44,0))</f>
        <v>0</v>
      </c>
      <c r="AP233" s="172">
        <f>IF(IFERROR(K233/'N2.3_RIIO3_Risk_And_Volumes'!K44,0)&lt;0,"Error",IFERROR(K233/'N2.3_RIIO3_Risk_And_Volumes'!K44,0))</f>
        <v>0</v>
      </c>
      <c r="AQ233" s="172">
        <f>IF(IFERROR(L233/'N2.3_RIIO3_Risk_And_Volumes'!L44,0)&lt;0,"Error",IFERROR(L233/'N2.3_RIIO3_Risk_And_Volumes'!L44,0))</f>
        <v>0</v>
      </c>
      <c r="AR233" s="172">
        <f>IF(IFERROR(M233/'N2.3_RIIO3_Risk_And_Volumes'!M44,0)&lt;0,"Error",IFERROR(M233/'N2.3_RIIO3_Risk_And_Volumes'!M44,0))</f>
        <v>0</v>
      </c>
      <c r="AS233" s="297">
        <f>IF(IFERROR(N233/'N2.3_RIIO3_Risk_And_Volumes'!N44,0)&lt;0,"Error",IFERROR(N233/'N2.3_RIIO3_Risk_And_Volumes'!N44,0))</f>
        <v>0</v>
      </c>
      <c r="AT233" s="296">
        <f>IF(IFERROR('N2.4_RIIO3_Risk_Comp'!O233/'N2.3_RIIO3_Risk_And_Volumes'!O44,0)&lt;0,"Error",IFERROR('N2.4_RIIO3_Risk_Comp'!O233/'N2.3_RIIO3_Risk_And_Volumes'!O44,0))</f>
        <v>0</v>
      </c>
      <c r="AU233" s="172">
        <f>IF(IFERROR('N2.4_RIIO3_Risk_Comp'!P233/'N2.3_RIIO3_Risk_And_Volumes'!P44,0)&lt;0,"Error",IFERROR('N2.4_RIIO3_Risk_Comp'!P233/'N2.3_RIIO3_Risk_And_Volumes'!P44,0))</f>
        <v>0</v>
      </c>
      <c r="AV233" s="172">
        <f>IF(IFERROR('N2.4_RIIO3_Risk_Comp'!Q233/'N2.3_RIIO3_Risk_And_Volumes'!Q44,0)&lt;0,"Error",IFERROR('N2.4_RIIO3_Risk_Comp'!Q233/'N2.3_RIIO3_Risk_And_Volumes'!Q44,0))</f>
        <v>0</v>
      </c>
      <c r="AW233" s="172">
        <f>IF(IFERROR('N2.4_RIIO3_Risk_Comp'!R233/'N2.3_RIIO3_Risk_And_Volumes'!R44,0)&lt;0,"Error",IFERROR('N2.4_RIIO3_Risk_Comp'!R233/'N2.3_RIIO3_Risk_And_Volumes'!R44,0))</f>
        <v>0</v>
      </c>
      <c r="AX233" s="172">
        <f>IF(IFERROR('N2.4_RIIO3_Risk_Comp'!S233/'N2.3_RIIO3_Risk_And_Volumes'!S44,0)&lt;0,"Error",IFERROR('N2.4_RIIO3_Risk_Comp'!S233/'N2.3_RIIO3_Risk_And_Volumes'!S44,0))</f>
        <v>0</v>
      </c>
      <c r="AY233" s="172">
        <f>IF(IFERROR('N2.4_RIIO3_Risk_Comp'!T233/'N2.3_RIIO3_Risk_And_Volumes'!T44,0)&lt;0,"Error",IFERROR('N2.4_RIIO3_Risk_Comp'!T233/'N2.3_RIIO3_Risk_And_Volumes'!T44,0))</f>
        <v>0</v>
      </c>
      <c r="AZ233" s="172">
        <f>IF(IFERROR('N2.4_RIIO3_Risk_Comp'!U233/'N2.3_RIIO3_Risk_And_Volumes'!U44,0)&lt;0,"Error",IFERROR('N2.4_RIIO3_Risk_Comp'!U233/'N2.3_RIIO3_Risk_And_Volumes'!U44,0))</f>
        <v>0</v>
      </c>
      <c r="BA233" s="172">
        <f>IF(IFERROR('N2.4_RIIO3_Risk_Comp'!V233/'N2.3_RIIO3_Risk_And_Volumes'!V44,0)&lt;0,"Error",IFERROR('N2.4_RIIO3_Risk_Comp'!V233/'N2.3_RIIO3_Risk_And_Volumes'!V44,0))</f>
        <v>0</v>
      </c>
      <c r="BB233" s="172">
        <f>IF(IFERROR('N2.4_RIIO3_Risk_Comp'!W233/'N2.3_RIIO3_Risk_And_Volumes'!W44,0)&lt;0,"Error",IFERROR('N2.4_RIIO3_Risk_Comp'!W233/'N2.3_RIIO3_Risk_And_Volumes'!W44,0))</f>
        <v>0</v>
      </c>
      <c r="BC233" s="297">
        <f>IF(IFERROR('N2.4_RIIO3_Risk_Comp'!X233/'N2.3_RIIO3_Risk_And_Volumes'!X44,0)&lt;0,"Error",IFERROR('N2.4_RIIO3_Risk_Comp'!X233/'N2.3_RIIO3_Risk_And_Volumes'!X44,0))</f>
        <v>0</v>
      </c>
      <c r="BD233" s="296">
        <f>IF(IFERROR('N2.4_RIIO3_Risk_Comp'!Y233/'N2.3_RIIO3_Risk_And_Volumes'!AI44,0)&lt;0,"Error",IFERROR('N2.4_RIIO3_Risk_Comp'!Y233/'N2.3_RIIO3_Risk_And_Volumes'!AI44,0))</f>
        <v>0</v>
      </c>
      <c r="BE233" s="172">
        <f>IF(IFERROR('N2.4_RIIO3_Risk_Comp'!Z233/'N2.3_RIIO3_Risk_And_Volumes'!AJ44,0)&lt;0,"Error",IFERROR('N2.4_RIIO3_Risk_Comp'!Z233/'N2.3_RIIO3_Risk_And_Volumes'!AJ44,0))</f>
        <v>0</v>
      </c>
      <c r="BF233" s="172">
        <f>IF(IFERROR('N2.4_RIIO3_Risk_Comp'!AA233/'N2.3_RIIO3_Risk_And_Volumes'!AK44,0)&lt;0,"Error",IFERROR('N2.4_RIIO3_Risk_Comp'!AA233/'N2.3_RIIO3_Risk_And_Volumes'!AK44,0))</f>
        <v>0</v>
      </c>
      <c r="BG233" s="172">
        <f>IF(IFERROR('N2.4_RIIO3_Risk_Comp'!AB233/'N2.3_RIIO3_Risk_And_Volumes'!AL44,0)&lt;0,"Error",IFERROR('N2.4_RIIO3_Risk_Comp'!AB233/'N2.3_RIIO3_Risk_And_Volumes'!AL44,0))</f>
        <v>0</v>
      </c>
      <c r="BH233" s="172">
        <f>IF(IFERROR('N2.4_RIIO3_Risk_Comp'!AC233/'N2.3_RIIO3_Risk_And_Volumes'!AM44,0)&lt;0,"Error",IFERROR('N2.4_RIIO3_Risk_Comp'!AC233/'N2.3_RIIO3_Risk_And_Volumes'!AM44,0))</f>
        <v>0</v>
      </c>
      <c r="BI233" s="172">
        <f>IF(IFERROR('N2.4_RIIO3_Risk_Comp'!AD233/'N2.3_RIIO3_Risk_And_Volumes'!AN44,0)&lt;0,"Error",IFERROR('N2.4_RIIO3_Risk_Comp'!AD233/'N2.3_RIIO3_Risk_And_Volumes'!AN44,0))</f>
        <v>0</v>
      </c>
      <c r="BJ233" s="172">
        <f>IF(IFERROR('N2.4_RIIO3_Risk_Comp'!AE233/'N2.3_RIIO3_Risk_And_Volumes'!AO44,0)&lt;0,"Error",IFERROR('N2.4_RIIO3_Risk_Comp'!AE233/'N2.3_RIIO3_Risk_And_Volumes'!AO44,0))</f>
        <v>0</v>
      </c>
      <c r="BK233" s="172">
        <f>IF(IFERROR('N2.4_RIIO3_Risk_Comp'!AF233/'N2.3_RIIO3_Risk_And_Volumes'!AP44,0)&lt;0,"Error",IFERROR('N2.4_RIIO3_Risk_Comp'!AF233/'N2.3_RIIO3_Risk_And_Volumes'!AP44,0))</f>
        <v>0</v>
      </c>
      <c r="BL233" s="172">
        <f>IF(IFERROR('N2.4_RIIO3_Risk_Comp'!AG233/'N2.3_RIIO3_Risk_And_Volumes'!AQ44,0)&lt;0,"Error",IFERROR('N2.4_RIIO3_Risk_Comp'!AG233/'N2.3_RIIO3_Risk_And_Volumes'!AQ44,0))</f>
        <v>0</v>
      </c>
      <c r="BM233" s="297">
        <f>IF(IFERROR('N2.4_RIIO3_Risk_Comp'!AH233/'N2.3_RIIO3_Risk_And_Volumes'!AR44,0)&lt;0,"Error",IFERROR('N2.4_RIIO3_Risk_Comp'!AH233/'N2.3_RIIO3_Risk_And_Volumes'!AR44,0))</f>
        <v>0</v>
      </c>
      <c r="BO233" s="63">
        <f t="shared" si="30"/>
        <v>0</v>
      </c>
      <c r="BP233" s="63">
        <f t="shared" si="31"/>
        <v>0</v>
      </c>
      <c r="BQ233" s="63">
        <f t="shared" si="32"/>
        <v>0</v>
      </c>
      <c r="BR233" s="63">
        <f>IF(IFERROR(BO233/'N2.3_RIIO3_Risk_And_Volumes'!BN44,0)&lt;0,"Error",IFERROR(BO233/'N2.3_RIIO3_Risk_And_Volumes'!BN44,0))</f>
        <v>0</v>
      </c>
      <c r="BS233" s="63">
        <f>IF(IFERROR('N2.4_RIIO3_Risk_Comp'!BP233/'N2.3_RIIO3_Risk_And_Volumes'!BP44,0)&lt;0,"Error",IFERROR('N2.4_RIIO3_Risk_Comp'!BP233/'N2.3_RIIO3_Risk_And_Volumes'!BP44,0))</f>
        <v>0</v>
      </c>
      <c r="BT233" s="63">
        <f>IF(IFERROR('N2.4_RIIO3_Risk_Comp'!BQ233/'N2.3_RIIO3_Risk_And_Volumes'!BR44,0)&lt;0,"Error",IFERROR('N2.4_RIIO3_Risk_Comp'!BQ233/'N2.3_RIIO3_Risk_And_Volumes'!BR44,0))</f>
        <v>0</v>
      </c>
    </row>
    <row r="234" spans="1:72" hidden="1">
      <c r="A234" t="s">
        <v>974</v>
      </c>
      <c r="B234" s="108" t="s">
        <v>331</v>
      </c>
      <c r="C234" s="144" t="str">
        <f>IF($D$2="ET",VLOOKUP(B234,'N0.7_Lookup_References'!$E$13:$K$71,2,FALSE),IF('N2.1_Network_Risk_Summary'!$C$2="GD",VLOOKUP(B234,'N0.7_Lookup_References'!$E$13:$K$73,4,FALSE),IF($D$2="GT",VLOOKUP(B234,'N0.7_Lookup_References'!$E$13:$K$71,6,FALSE),"")))</f>
        <v>No entry required</v>
      </c>
      <c r="D234" s="53" t="s">
        <v>441</v>
      </c>
      <c r="E234" s="289"/>
      <c r="F234" s="247"/>
      <c r="G234" s="247"/>
      <c r="H234" s="247"/>
      <c r="I234" s="247"/>
      <c r="J234" s="247"/>
      <c r="K234" s="247"/>
      <c r="L234" s="247"/>
      <c r="M234" s="247"/>
      <c r="N234" s="290"/>
      <c r="O234" s="289"/>
      <c r="P234" s="247"/>
      <c r="Q234" s="247"/>
      <c r="R234" s="247"/>
      <c r="S234" s="247"/>
      <c r="T234" s="247"/>
      <c r="U234" s="247"/>
      <c r="V234" s="247"/>
      <c r="W234" s="247"/>
      <c r="X234" s="290"/>
      <c r="Y234" s="289"/>
      <c r="Z234" s="247"/>
      <c r="AA234" s="247"/>
      <c r="AB234" s="247"/>
      <c r="AC234" s="247"/>
      <c r="AD234" s="247"/>
      <c r="AE234" s="247"/>
      <c r="AF234" s="247"/>
      <c r="AG234" s="247"/>
      <c r="AH234" s="290"/>
      <c r="AJ234" s="296">
        <f>IF(IFERROR(E234/'N2.3_RIIO3_Risk_And_Volumes'!E45,0)&lt;0,"Error",IFERROR(E234/'N2.3_RIIO3_Risk_And_Volumes'!E45,0))</f>
        <v>0</v>
      </c>
      <c r="AK234" s="172">
        <f>IF(IFERROR(F234/'N2.3_RIIO3_Risk_And_Volumes'!F45,0)&lt;0,"Error",IFERROR(F234/'N2.3_RIIO3_Risk_And_Volumes'!F45,0))</f>
        <v>0</v>
      </c>
      <c r="AL234" s="172">
        <f>IF(IFERROR(G234/'N2.3_RIIO3_Risk_And_Volumes'!G45,0)&lt;0,"Error",IFERROR(G234/'N2.3_RIIO3_Risk_And_Volumes'!G45,0))</f>
        <v>0</v>
      </c>
      <c r="AM234" s="172">
        <f>IF(IFERROR(H234/'N2.3_RIIO3_Risk_And_Volumes'!H45,0)&lt;0,"Error",IFERROR(H234/'N2.3_RIIO3_Risk_And_Volumes'!H45,0))</f>
        <v>0</v>
      </c>
      <c r="AN234" s="172">
        <f>IF(IFERROR(I234/'N2.3_RIIO3_Risk_And_Volumes'!I45,0)&lt;0,"Error",IFERROR(I234/'N2.3_RIIO3_Risk_And_Volumes'!I45,0))</f>
        <v>0</v>
      </c>
      <c r="AO234" s="172">
        <f>IF(IFERROR(J234/'N2.3_RIIO3_Risk_And_Volumes'!J45,0)&lt;0,"Error",IFERROR(J234/'N2.3_RIIO3_Risk_And_Volumes'!J45,0))</f>
        <v>0</v>
      </c>
      <c r="AP234" s="172">
        <f>IF(IFERROR(K234/'N2.3_RIIO3_Risk_And_Volumes'!K45,0)&lt;0,"Error",IFERROR(K234/'N2.3_RIIO3_Risk_And_Volumes'!K45,0))</f>
        <v>0</v>
      </c>
      <c r="AQ234" s="172">
        <f>IF(IFERROR(L234/'N2.3_RIIO3_Risk_And_Volumes'!L45,0)&lt;0,"Error",IFERROR(L234/'N2.3_RIIO3_Risk_And_Volumes'!L45,0))</f>
        <v>0</v>
      </c>
      <c r="AR234" s="172">
        <f>IF(IFERROR(M234/'N2.3_RIIO3_Risk_And_Volumes'!M45,0)&lt;0,"Error",IFERROR(M234/'N2.3_RIIO3_Risk_And_Volumes'!M45,0))</f>
        <v>0</v>
      </c>
      <c r="AS234" s="297">
        <f>IF(IFERROR(N234/'N2.3_RIIO3_Risk_And_Volumes'!N45,0)&lt;0,"Error",IFERROR(N234/'N2.3_RIIO3_Risk_And_Volumes'!N45,0))</f>
        <v>0</v>
      </c>
      <c r="AT234" s="296">
        <f>IF(IFERROR('N2.4_RIIO3_Risk_Comp'!O234/'N2.3_RIIO3_Risk_And_Volumes'!O45,0)&lt;0,"Error",IFERROR('N2.4_RIIO3_Risk_Comp'!O234/'N2.3_RIIO3_Risk_And_Volumes'!O45,0))</f>
        <v>0</v>
      </c>
      <c r="AU234" s="172">
        <f>IF(IFERROR('N2.4_RIIO3_Risk_Comp'!P234/'N2.3_RIIO3_Risk_And_Volumes'!P45,0)&lt;0,"Error",IFERROR('N2.4_RIIO3_Risk_Comp'!P234/'N2.3_RIIO3_Risk_And_Volumes'!P45,0))</f>
        <v>0</v>
      </c>
      <c r="AV234" s="172">
        <f>IF(IFERROR('N2.4_RIIO3_Risk_Comp'!Q234/'N2.3_RIIO3_Risk_And_Volumes'!Q45,0)&lt;0,"Error",IFERROR('N2.4_RIIO3_Risk_Comp'!Q234/'N2.3_RIIO3_Risk_And_Volumes'!Q45,0))</f>
        <v>0</v>
      </c>
      <c r="AW234" s="172">
        <f>IF(IFERROR('N2.4_RIIO3_Risk_Comp'!R234/'N2.3_RIIO3_Risk_And_Volumes'!R45,0)&lt;0,"Error",IFERROR('N2.4_RIIO3_Risk_Comp'!R234/'N2.3_RIIO3_Risk_And_Volumes'!R45,0))</f>
        <v>0</v>
      </c>
      <c r="AX234" s="172">
        <f>IF(IFERROR('N2.4_RIIO3_Risk_Comp'!S234/'N2.3_RIIO3_Risk_And_Volumes'!S45,0)&lt;0,"Error",IFERROR('N2.4_RIIO3_Risk_Comp'!S234/'N2.3_RIIO3_Risk_And_Volumes'!S45,0))</f>
        <v>0</v>
      </c>
      <c r="AY234" s="172">
        <f>IF(IFERROR('N2.4_RIIO3_Risk_Comp'!T234/'N2.3_RIIO3_Risk_And_Volumes'!T45,0)&lt;0,"Error",IFERROR('N2.4_RIIO3_Risk_Comp'!T234/'N2.3_RIIO3_Risk_And_Volumes'!T45,0))</f>
        <v>0</v>
      </c>
      <c r="AZ234" s="172">
        <f>IF(IFERROR('N2.4_RIIO3_Risk_Comp'!U234/'N2.3_RIIO3_Risk_And_Volumes'!U45,0)&lt;0,"Error",IFERROR('N2.4_RIIO3_Risk_Comp'!U234/'N2.3_RIIO3_Risk_And_Volumes'!U45,0))</f>
        <v>0</v>
      </c>
      <c r="BA234" s="172">
        <f>IF(IFERROR('N2.4_RIIO3_Risk_Comp'!V234/'N2.3_RIIO3_Risk_And_Volumes'!V45,0)&lt;0,"Error",IFERROR('N2.4_RIIO3_Risk_Comp'!V234/'N2.3_RIIO3_Risk_And_Volumes'!V45,0))</f>
        <v>0</v>
      </c>
      <c r="BB234" s="172">
        <f>IF(IFERROR('N2.4_RIIO3_Risk_Comp'!W234/'N2.3_RIIO3_Risk_And_Volumes'!W45,0)&lt;0,"Error",IFERROR('N2.4_RIIO3_Risk_Comp'!W234/'N2.3_RIIO3_Risk_And_Volumes'!W45,0))</f>
        <v>0</v>
      </c>
      <c r="BC234" s="297">
        <f>IF(IFERROR('N2.4_RIIO3_Risk_Comp'!X234/'N2.3_RIIO3_Risk_And_Volumes'!X45,0)&lt;0,"Error",IFERROR('N2.4_RIIO3_Risk_Comp'!X234/'N2.3_RIIO3_Risk_And_Volumes'!X45,0))</f>
        <v>0</v>
      </c>
      <c r="BD234" s="296">
        <f>IF(IFERROR('N2.4_RIIO3_Risk_Comp'!Y234/'N2.3_RIIO3_Risk_And_Volumes'!AI45,0)&lt;0,"Error",IFERROR('N2.4_RIIO3_Risk_Comp'!Y234/'N2.3_RIIO3_Risk_And_Volumes'!AI45,0))</f>
        <v>0</v>
      </c>
      <c r="BE234" s="172">
        <f>IF(IFERROR('N2.4_RIIO3_Risk_Comp'!Z234/'N2.3_RIIO3_Risk_And_Volumes'!AJ45,0)&lt;0,"Error",IFERROR('N2.4_RIIO3_Risk_Comp'!Z234/'N2.3_RIIO3_Risk_And_Volumes'!AJ45,0))</f>
        <v>0</v>
      </c>
      <c r="BF234" s="172">
        <f>IF(IFERROR('N2.4_RIIO3_Risk_Comp'!AA234/'N2.3_RIIO3_Risk_And_Volumes'!AK45,0)&lt;0,"Error",IFERROR('N2.4_RIIO3_Risk_Comp'!AA234/'N2.3_RIIO3_Risk_And_Volumes'!AK45,0))</f>
        <v>0</v>
      </c>
      <c r="BG234" s="172">
        <f>IF(IFERROR('N2.4_RIIO3_Risk_Comp'!AB234/'N2.3_RIIO3_Risk_And_Volumes'!AL45,0)&lt;0,"Error",IFERROR('N2.4_RIIO3_Risk_Comp'!AB234/'N2.3_RIIO3_Risk_And_Volumes'!AL45,0))</f>
        <v>0</v>
      </c>
      <c r="BH234" s="172">
        <f>IF(IFERROR('N2.4_RIIO3_Risk_Comp'!AC234/'N2.3_RIIO3_Risk_And_Volumes'!AM45,0)&lt;0,"Error",IFERROR('N2.4_RIIO3_Risk_Comp'!AC234/'N2.3_RIIO3_Risk_And_Volumes'!AM45,0))</f>
        <v>0</v>
      </c>
      <c r="BI234" s="172">
        <f>IF(IFERROR('N2.4_RIIO3_Risk_Comp'!AD234/'N2.3_RIIO3_Risk_And_Volumes'!AN45,0)&lt;0,"Error",IFERROR('N2.4_RIIO3_Risk_Comp'!AD234/'N2.3_RIIO3_Risk_And_Volumes'!AN45,0))</f>
        <v>0</v>
      </c>
      <c r="BJ234" s="172">
        <f>IF(IFERROR('N2.4_RIIO3_Risk_Comp'!AE234/'N2.3_RIIO3_Risk_And_Volumes'!AO45,0)&lt;0,"Error",IFERROR('N2.4_RIIO3_Risk_Comp'!AE234/'N2.3_RIIO3_Risk_And_Volumes'!AO45,0))</f>
        <v>0</v>
      </c>
      <c r="BK234" s="172">
        <f>IF(IFERROR('N2.4_RIIO3_Risk_Comp'!AF234/'N2.3_RIIO3_Risk_And_Volumes'!AP45,0)&lt;0,"Error",IFERROR('N2.4_RIIO3_Risk_Comp'!AF234/'N2.3_RIIO3_Risk_And_Volumes'!AP45,0))</f>
        <v>0</v>
      </c>
      <c r="BL234" s="172">
        <f>IF(IFERROR('N2.4_RIIO3_Risk_Comp'!AG234/'N2.3_RIIO3_Risk_And_Volumes'!AQ45,0)&lt;0,"Error",IFERROR('N2.4_RIIO3_Risk_Comp'!AG234/'N2.3_RIIO3_Risk_And_Volumes'!AQ45,0))</f>
        <v>0</v>
      </c>
      <c r="BM234" s="297">
        <f>IF(IFERROR('N2.4_RIIO3_Risk_Comp'!AH234/'N2.3_RIIO3_Risk_And_Volumes'!AR45,0)&lt;0,"Error",IFERROR('N2.4_RIIO3_Risk_Comp'!AH234/'N2.3_RIIO3_Risk_And_Volumes'!AR45,0))</f>
        <v>0</v>
      </c>
      <c r="BO234" s="63">
        <f t="shared" si="30"/>
        <v>0</v>
      </c>
      <c r="BP234" s="63">
        <f t="shared" si="31"/>
        <v>0</v>
      </c>
      <c r="BQ234" s="63">
        <f t="shared" si="32"/>
        <v>0</v>
      </c>
      <c r="BR234" s="63">
        <f>IF(IFERROR(BO234/'N2.3_RIIO3_Risk_And_Volumes'!BN45,0)&lt;0,"Error",IFERROR(BO234/'N2.3_RIIO3_Risk_And_Volumes'!BN45,0))</f>
        <v>0</v>
      </c>
      <c r="BS234" s="63">
        <f>IF(IFERROR('N2.4_RIIO3_Risk_Comp'!BP234/'N2.3_RIIO3_Risk_And_Volumes'!BP45,0)&lt;0,"Error",IFERROR('N2.4_RIIO3_Risk_Comp'!BP234/'N2.3_RIIO3_Risk_And_Volumes'!BP45,0))</f>
        <v>0</v>
      </c>
      <c r="BT234" s="63">
        <f>IF(IFERROR('N2.4_RIIO3_Risk_Comp'!BQ234/'N2.3_RIIO3_Risk_And_Volumes'!BR45,0)&lt;0,"Error",IFERROR('N2.4_RIIO3_Risk_Comp'!BQ234/'N2.3_RIIO3_Risk_And_Volumes'!BR45,0))</f>
        <v>0</v>
      </c>
    </row>
    <row r="235" spans="1:72" hidden="1">
      <c r="A235" t="s">
        <v>974</v>
      </c>
      <c r="B235" s="108" t="s">
        <v>335</v>
      </c>
      <c r="C235" s="144" t="str">
        <f>IF($D$2="ET",VLOOKUP(B235,'N0.7_Lookup_References'!$E$13:$K$71,2,FALSE),IF('N2.1_Network_Risk_Summary'!$C$2="GD",VLOOKUP(B235,'N0.7_Lookup_References'!$E$13:$K$73,4,FALSE),IF($D$2="GT",VLOOKUP(B235,'N0.7_Lookup_References'!$E$13:$K$71,6,FALSE),"")))</f>
        <v>No entry required</v>
      </c>
      <c r="D235" s="53" t="s">
        <v>441</v>
      </c>
      <c r="E235" s="289"/>
      <c r="F235" s="247"/>
      <c r="G235" s="247"/>
      <c r="H235" s="247"/>
      <c r="I235" s="247"/>
      <c r="J235" s="247"/>
      <c r="K235" s="247"/>
      <c r="L235" s="247"/>
      <c r="M235" s="247"/>
      <c r="N235" s="290"/>
      <c r="O235" s="289"/>
      <c r="P235" s="247"/>
      <c r="Q235" s="247"/>
      <c r="R235" s="247"/>
      <c r="S235" s="247"/>
      <c r="T235" s="247"/>
      <c r="U235" s="247"/>
      <c r="V235" s="247"/>
      <c r="W235" s="247"/>
      <c r="X235" s="290"/>
      <c r="Y235" s="289"/>
      <c r="Z235" s="247"/>
      <c r="AA235" s="247"/>
      <c r="AB235" s="247"/>
      <c r="AC235" s="247"/>
      <c r="AD235" s="247"/>
      <c r="AE235" s="247"/>
      <c r="AF235" s="247"/>
      <c r="AG235" s="247"/>
      <c r="AH235" s="290"/>
      <c r="AJ235" s="296">
        <f>IF(IFERROR(E235/'N2.3_RIIO3_Risk_And_Volumes'!E46,0)&lt;0,"Error",IFERROR(E235/'N2.3_RIIO3_Risk_And_Volumes'!E46,0))</f>
        <v>0</v>
      </c>
      <c r="AK235" s="172">
        <f>IF(IFERROR(F235/'N2.3_RIIO3_Risk_And_Volumes'!F46,0)&lt;0,"Error",IFERROR(F235/'N2.3_RIIO3_Risk_And_Volumes'!F46,0))</f>
        <v>0</v>
      </c>
      <c r="AL235" s="172">
        <f>IF(IFERROR(G235/'N2.3_RIIO3_Risk_And_Volumes'!G46,0)&lt;0,"Error",IFERROR(G235/'N2.3_RIIO3_Risk_And_Volumes'!G46,0))</f>
        <v>0</v>
      </c>
      <c r="AM235" s="172">
        <f>IF(IFERROR(H235/'N2.3_RIIO3_Risk_And_Volumes'!H46,0)&lt;0,"Error",IFERROR(H235/'N2.3_RIIO3_Risk_And_Volumes'!H46,0))</f>
        <v>0</v>
      </c>
      <c r="AN235" s="172">
        <f>IF(IFERROR(I235/'N2.3_RIIO3_Risk_And_Volumes'!I46,0)&lt;0,"Error",IFERROR(I235/'N2.3_RIIO3_Risk_And_Volumes'!I46,0))</f>
        <v>0</v>
      </c>
      <c r="AO235" s="172">
        <f>IF(IFERROR(J235/'N2.3_RIIO3_Risk_And_Volumes'!J46,0)&lt;0,"Error",IFERROR(J235/'N2.3_RIIO3_Risk_And_Volumes'!J46,0))</f>
        <v>0</v>
      </c>
      <c r="AP235" s="172">
        <f>IF(IFERROR(K235/'N2.3_RIIO3_Risk_And_Volumes'!K46,0)&lt;0,"Error",IFERROR(K235/'N2.3_RIIO3_Risk_And_Volumes'!K46,0))</f>
        <v>0</v>
      </c>
      <c r="AQ235" s="172">
        <f>IF(IFERROR(L235/'N2.3_RIIO3_Risk_And_Volumes'!L46,0)&lt;0,"Error",IFERROR(L235/'N2.3_RIIO3_Risk_And_Volumes'!L46,0))</f>
        <v>0</v>
      </c>
      <c r="AR235" s="172">
        <f>IF(IFERROR(M235/'N2.3_RIIO3_Risk_And_Volumes'!M46,0)&lt;0,"Error",IFERROR(M235/'N2.3_RIIO3_Risk_And_Volumes'!M46,0))</f>
        <v>0</v>
      </c>
      <c r="AS235" s="297">
        <f>IF(IFERROR(N235/'N2.3_RIIO3_Risk_And_Volumes'!N46,0)&lt;0,"Error",IFERROR(N235/'N2.3_RIIO3_Risk_And_Volumes'!N46,0))</f>
        <v>0</v>
      </c>
      <c r="AT235" s="296">
        <f>IF(IFERROR('N2.4_RIIO3_Risk_Comp'!O235/'N2.3_RIIO3_Risk_And_Volumes'!O46,0)&lt;0,"Error",IFERROR('N2.4_RIIO3_Risk_Comp'!O235/'N2.3_RIIO3_Risk_And_Volumes'!O46,0))</f>
        <v>0</v>
      </c>
      <c r="AU235" s="172">
        <f>IF(IFERROR('N2.4_RIIO3_Risk_Comp'!P235/'N2.3_RIIO3_Risk_And_Volumes'!P46,0)&lt;0,"Error",IFERROR('N2.4_RIIO3_Risk_Comp'!P235/'N2.3_RIIO3_Risk_And_Volumes'!P46,0))</f>
        <v>0</v>
      </c>
      <c r="AV235" s="172">
        <f>IF(IFERROR('N2.4_RIIO3_Risk_Comp'!Q235/'N2.3_RIIO3_Risk_And_Volumes'!Q46,0)&lt;0,"Error",IFERROR('N2.4_RIIO3_Risk_Comp'!Q235/'N2.3_RIIO3_Risk_And_Volumes'!Q46,0))</f>
        <v>0</v>
      </c>
      <c r="AW235" s="172">
        <f>IF(IFERROR('N2.4_RIIO3_Risk_Comp'!R235/'N2.3_RIIO3_Risk_And_Volumes'!R46,0)&lt;0,"Error",IFERROR('N2.4_RIIO3_Risk_Comp'!R235/'N2.3_RIIO3_Risk_And_Volumes'!R46,0))</f>
        <v>0</v>
      </c>
      <c r="AX235" s="172">
        <f>IF(IFERROR('N2.4_RIIO3_Risk_Comp'!S235/'N2.3_RIIO3_Risk_And_Volumes'!S46,0)&lt;0,"Error",IFERROR('N2.4_RIIO3_Risk_Comp'!S235/'N2.3_RIIO3_Risk_And_Volumes'!S46,0))</f>
        <v>0</v>
      </c>
      <c r="AY235" s="172">
        <f>IF(IFERROR('N2.4_RIIO3_Risk_Comp'!T235/'N2.3_RIIO3_Risk_And_Volumes'!T46,0)&lt;0,"Error",IFERROR('N2.4_RIIO3_Risk_Comp'!T235/'N2.3_RIIO3_Risk_And_Volumes'!T46,0))</f>
        <v>0</v>
      </c>
      <c r="AZ235" s="172">
        <f>IF(IFERROR('N2.4_RIIO3_Risk_Comp'!U235/'N2.3_RIIO3_Risk_And_Volumes'!U46,0)&lt;0,"Error",IFERROR('N2.4_RIIO3_Risk_Comp'!U235/'N2.3_RIIO3_Risk_And_Volumes'!U46,0))</f>
        <v>0</v>
      </c>
      <c r="BA235" s="172">
        <f>IF(IFERROR('N2.4_RIIO3_Risk_Comp'!V235/'N2.3_RIIO3_Risk_And_Volumes'!V46,0)&lt;0,"Error",IFERROR('N2.4_RIIO3_Risk_Comp'!V235/'N2.3_RIIO3_Risk_And_Volumes'!V46,0))</f>
        <v>0</v>
      </c>
      <c r="BB235" s="172">
        <f>IF(IFERROR('N2.4_RIIO3_Risk_Comp'!W235/'N2.3_RIIO3_Risk_And_Volumes'!W46,0)&lt;0,"Error",IFERROR('N2.4_RIIO3_Risk_Comp'!W235/'N2.3_RIIO3_Risk_And_Volumes'!W46,0))</f>
        <v>0</v>
      </c>
      <c r="BC235" s="297">
        <f>IF(IFERROR('N2.4_RIIO3_Risk_Comp'!X235/'N2.3_RIIO3_Risk_And_Volumes'!X46,0)&lt;0,"Error",IFERROR('N2.4_RIIO3_Risk_Comp'!X235/'N2.3_RIIO3_Risk_And_Volumes'!X46,0))</f>
        <v>0</v>
      </c>
      <c r="BD235" s="296">
        <f>IF(IFERROR('N2.4_RIIO3_Risk_Comp'!Y235/'N2.3_RIIO3_Risk_And_Volumes'!AI46,0)&lt;0,"Error",IFERROR('N2.4_RIIO3_Risk_Comp'!Y235/'N2.3_RIIO3_Risk_And_Volumes'!AI46,0))</f>
        <v>0</v>
      </c>
      <c r="BE235" s="172">
        <f>IF(IFERROR('N2.4_RIIO3_Risk_Comp'!Z235/'N2.3_RIIO3_Risk_And_Volumes'!AJ46,0)&lt;0,"Error",IFERROR('N2.4_RIIO3_Risk_Comp'!Z235/'N2.3_RIIO3_Risk_And_Volumes'!AJ46,0))</f>
        <v>0</v>
      </c>
      <c r="BF235" s="172">
        <f>IF(IFERROR('N2.4_RIIO3_Risk_Comp'!AA235/'N2.3_RIIO3_Risk_And_Volumes'!AK46,0)&lt;0,"Error",IFERROR('N2.4_RIIO3_Risk_Comp'!AA235/'N2.3_RIIO3_Risk_And_Volumes'!AK46,0))</f>
        <v>0</v>
      </c>
      <c r="BG235" s="172">
        <f>IF(IFERROR('N2.4_RIIO3_Risk_Comp'!AB235/'N2.3_RIIO3_Risk_And_Volumes'!AL46,0)&lt;0,"Error",IFERROR('N2.4_RIIO3_Risk_Comp'!AB235/'N2.3_RIIO3_Risk_And_Volumes'!AL46,0))</f>
        <v>0</v>
      </c>
      <c r="BH235" s="172">
        <f>IF(IFERROR('N2.4_RIIO3_Risk_Comp'!AC235/'N2.3_RIIO3_Risk_And_Volumes'!AM46,0)&lt;0,"Error",IFERROR('N2.4_RIIO3_Risk_Comp'!AC235/'N2.3_RIIO3_Risk_And_Volumes'!AM46,0))</f>
        <v>0</v>
      </c>
      <c r="BI235" s="172">
        <f>IF(IFERROR('N2.4_RIIO3_Risk_Comp'!AD235/'N2.3_RIIO3_Risk_And_Volumes'!AN46,0)&lt;0,"Error",IFERROR('N2.4_RIIO3_Risk_Comp'!AD235/'N2.3_RIIO3_Risk_And_Volumes'!AN46,0))</f>
        <v>0</v>
      </c>
      <c r="BJ235" s="172">
        <f>IF(IFERROR('N2.4_RIIO3_Risk_Comp'!AE235/'N2.3_RIIO3_Risk_And_Volumes'!AO46,0)&lt;0,"Error",IFERROR('N2.4_RIIO3_Risk_Comp'!AE235/'N2.3_RIIO3_Risk_And_Volumes'!AO46,0))</f>
        <v>0</v>
      </c>
      <c r="BK235" s="172">
        <f>IF(IFERROR('N2.4_RIIO3_Risk_Comp'!AF235/'N2.3_RIIO3_Risk_And_Volumes'!AP46,0)&lt;0,"Error",IFERROR('N2.4_RIIO3_Risk_Comp'!AF235/'N2.3_RIIO3_Risk_And_Volumes'!AP46,0))</f>
        <v>0</v>
      </c>
      <c r="BL235" s="172">
        <f>IF(IFERROR('N2.4_RIIO3_Risk_Comp'!AG235/'N2.3_RIIO3_Risk_And_Volumes'!AQ46,0)&lt;0,"Error",IFERROR('N2.4_RIIO3_Risk_Comp'!AG235/'N2.3_RIIO3_Risk_And_Volumes'!AQ46,0))</f>
        <v>0</v>
      </c>
      <c r="BM235" s="297">
        <f>IF(IFERROR('N2.4_RIIO3_Risk_Comp'!AH235/'N2.3_RIIO3_Risk_And_Volumes'!AR46,0)&lt;0,"Error",IFERROR('N2.4_RIIO3_Risk_Comp'!AH235/'N2.3_RIIO3_Risk_And_Volumes'!AR46,0))</f>
        <v>0</v>
      </c>
      <c r="BO235" s="63">
        <f t="shared" si="30"/>
        <v>0</v>
      </c>
      <c r="BP235" s="63">
        <f t="shared" si="31"/>
        <v>0</v>
      </c>
      <c r="BQ235" s="63">
        <f t="shared" si="32"/>
        <v>0</v>
      </c>
      <c r="BR235" s="63">
        <f>IF(IFERROR(BO235/'N2.3_RIIO3_Risk_And_Volumes'!BN46,0)&lt;0,"Error",IFERROR(BO235/'N2.3_RIIO3_Risk_And_Volumes'!BN46,0))</f>
        <v>0</v>
      </c>
      <c r="BS235" s="63">
        <f>IF(IFERROR('N2.4_RIIO3_Risk_Comp'!BP235/'N2.3_RIIO3_Risk_And_Volumes'!BP46,0)&lt;0,"Error",IFERROR('N2.4_RIIO3_Risk_Comp'!BP235/'N2.3_RIIO3_Risk_And_Volumes'!BP46,0))</f>
        <v>0</v>
      </c>
      <c r="BT235" s="63">
        <f>IF(IFERROR('N2.4_RIIO3_Risk_Comp'!BQ235/'N2.3_RIIO3_Risk_And_Volumes'!BR46,0)&lt;0,"Error",IFERROR('N2.4_RIIO3_Risk_Comp'!BQ235/'N2.3_RIIO3_Risk_And_Volumes'!BR46,0))</f>
        <v>0</v>
      </c>
    </row>
    <row r="236" spans="1:72" hidden="1">
      <c r="A236" t="s">
        <v>974</v>
      </c>
      <c r="B236" s="108" t="s">
        <v>339</v>
      </c>
      <c r="C236" s="144" t="str">
        <f>IF($D$2="ET",VLOOKUP(B236,'N0.7_Lookup_References'!$E$13:$K$71,2,FALSE),IF('N2.1_Network_Risk_Summary'!$C$2="GD",VLOOKUP(B236,'N0.7_Lookup_References'!$E$13:$K$73,4,FALSE),IF($D$2="GT",VLOOKUP(B236,'N0.7_Lookup_References'!$E$13:$K$71,6,FALSE),"")))</f>
        <v>No entry required</v>
      </c>
      <c r="D236" s="53" t="s">
        <v>441</v>
      </c>
      <c r="E236" s="289"/>
      <c r="F236" s="247"/>
      <c r="G236" s="247"/>
      <c r="H236" s="247"/>
      <c r="I236" s="247"/>
      <c r="J236" s="247"/>
      <c r="K236" s="247"/>
      <c r="L236" s="247"/>
      <c r="M236" s="247"/>
      <c r="N236" s="290"/>
      <c r="O236" s="289"/>
      <c r="P236" s="247"/>
      <c r="Q236" s="247"/>
      <c r="R236" s="247"/>
      <c r="S236" s="247"/>
      <c r="T236" s="247"/>
      <c r="U236" s="247"/>
      <c r="V236" s="247"/>
      <c r="W236" s="247"/>
      <c r="X236" s="290"/>
      <c r="Y236" s="289"/>
      <c r="Z236" s="247"/>
      <c r="AA236" s="247"/>
      <c r="AB236" s="247"/>
      <c r="AC236" s="247"/>
      <c r="AD236" s="247"/>
      <c r="AE236" s="247"/>
      <c r="AF236" s="247"/>
      <c r="AG236" s="247"/>
      <c r="AH236" s="290"/>
      <c r="AJ236" s="296">
        <f>IF(IFERROR(E236/'N2.3_RIIO3_Risk_And_Volumes'!E47,0)&lt;0,"Error",IFERROR(E236/'N2.3_RIIO3_Risk_And_Volumes'!E47,0))</f>
        <v>0</v>
      </c>
      <c r="AK236" s="172">
        <f>IF(IFERROR(F236/'N2.3_RIIO3_Risk_And_Volumes'!F47,0)&lt;0,"Error",IFERROR(F236/'N2.3_RIIO3_Risk_And_Volumes'!F47,0))</f>
        <v>0</v>
      </c>
      <c r="AL236" s="172">
        <f>IF(IFERROR(G236/'N2.3_RIIO3_Risk_And_Volumes'!G47,0)&lt;0,"Error",IFERROR(G236/'N2.3_RIIO3_Risk_And_Volumes'!G47,0))</f>
        <v>0</v>
      </c>
      <c r="AM236" s="172">
        <f>IF(IFERROR(H236/'N2.3_RIIO3_Risk_And_Volumes'!H47,0)&lt;0,"Error",IFERROR(H236/'N2.3_RIIO3_Risk_And_Volumes'!H47,0))</f>
        <v>0</v>
      </c>
      <c r="AN236" s="172">
        <f>IF(IFERROR(I236/'N2.3_RIIO3_Risk_And_Volumes'!I47,0)&lt;0,"Error",IFERROR(I236/'N2.3_RIIO3_Risk_And_Volumes'!I47,0))</f>
        <v>0</v>
      </c>
      <c r="AO236" s="172">
        <f>IF(IFERROR(J236/'N2.3_RIIO3_Risk_And_Volumes'!J47,0)&lt;0,"Error",IFERROR(J236/'N2.3_RIIO3_Risk_And_Volumes'!J47,0))</f>
        <v>0</v>
      </c>
      <c r="AP236" s="172">
        <f>IF(IFERROR(K236/'N2.3_RIIO3_Risk_And_Volumes'!K47,0)&lt;0,"Error",IFERROR(K236/'N2.3_RIIO3_Risk_And_Volumes'!K47,0))</f>
        <v>0</v>
      </c>
      <c r="AQ236" s="172">
        <f>IF(IFERROR(L236/'N2.3_RIIO3_Risk_And_Volumes'!L47,0)&lt;0,"Error",IFERROR(L236/'N2.3_RIIO3_Risk_And_Volumes'!L47,0))</f>
        <v>0</v>
      </c>
      <c r="AR236" s="172">
        <f>IF(IFERROR(M236/'N2.3_RIIO3_Risk_And_Volumes'!M47,0)&lt;0,"Error",IFERROR(M236/'N2.3_RIIO3_Risk_And_Volumes'!M47,0))</f>
        <v>0</v>
      </c>
      <c r="AS236" s="297">
        <f>IF(IFERROR(N236/'N2.3_RIIO3_Risk_And_Volumes'!N47,0)&lt;0,"Error",IFERROR(N236/'N2.3_RIIO3_Risk_And_Volumes'!N47,0))</f>
        <v>0</v>
      </c>
      <c r="AT236" s="296">
        <f>IF(IFERROR('N2.4_RIIO3_Risk_Comp'!O236/'N2.3_RIIO3_Risk_And_Volumes'!O47,0)&lt;0,"Error",IFERROR('N2.4_RIIO3_Risk_Comp'!O236/'N2.3_RIIO3_Risk_And_Volumes'!O47,0))</f>
        <v>0</v>
      </c>
      <c r="AU236" s="172">
        <f>IF(IFERROR('N2.4_RIIO3_Risk_Comp'!P236/'N2.3_RIIO3_Risk_And_Volumes'!P47,0)&lt;0,"Error",IFERROR('N2.4_RIIO3_Risk_Comp'!P236/'N2.3_RIIO3_Risk_And_Volumes'!P47,0))</f>
        <v>0</v>
      </c>
      <c r="AV236" s="172">
        <f>IF(IFERROR('N2.4_RIIO3_Risk_Comp'!Q236/'N2.3_RIIO3_Risk_And_Volumes'!Q47,0)&lt;0,"Error",IFERROR('N2.4_RIIO3_Risk_Comp'!Q236/'N2.3_RIIO3_Risk_And_Volumes'!Q47,0))</f>
        <v>0</v>
      </c>
      <c r="AW236" s="172">
        <f>IF(IFERROR('N2.4_RIIO3_Risk_Comp'!R236/'N2.3_RIIO3_Risk_And_Volumes'!R47,0)&lt;0,"Error",IFERROR('N2.4_RIIO3_Risk_Comp'!R236/'N2.3_RIIO3_Risk_And_Volumes'!R47,0))</f>
        <v>0</v>
      </c>
      <c r="AX236" s="172">
        <f>IF(IFERROR('N2.4_RIIO3_Risk_Comp'!S236/'N2.3_RIIO3_Risk_And_Volumes'!S47,0)&lt;0,"Error",IFERROR('N2.4_RIIO3_Risk_Comp'!S236/'N2.3_RIIO3_Risk_And_Volumes'!S47,0))</f>
        <v>0</v>
      </c>
      <c r="AY236" s="172">
        <f>IF(IFERROR('N2.4_RIIO3_Risk_Comp'!T236/'N2.3_RIIO3_Risk_And_Volumes'!T47,0)&lt;0,"Error",IFERROR('N2.4_RIIO3_Risk_Comp'!T236/'N2.3_RIIO3_Risk_And_Volumes'!T47,0))</f>
        <v>0</v>
      </c>
      <c r="AZ236" s="172">
        <f>IF(IFERROR('N2.4_RIIO3_Risk_Comp'!U236/'N2.3_RIIO3_Risk_And_Volumes'!U47,0)&lt;0,"Error",IFERROR('N2.4_RIIO3_Risk_Comp'!U236/'N2.3_RIIO3_Risk_And_Volumes'!U47,0))</f>
        <v>0</v>
      </c>
      <c r="BA236" s="172">
        <f>IF(IFERROR('N2.4_RIIO3_Risk_Comp'!V236/'N2.3_RIIO3_Risk_And_Volumes'!V47,0)&lt;0,"Error",IFERROR('N2.4_RIIO3_Risk_Comp'!V236/'N2.3_RIIO3_Risk_And_Volumes'!V47,0))</f>
        <v>0</v>
      </c>
      <c r="BB236" s="172">
        <f>IF(IFERROR('N2.4_RIIO3_Risk_Comp'!W236/'N2.3_RIIO3_Risk_And_Volumes'!W47,0)&lt;0,"Error",IFERROR('N2.4_RIIO3_Risk_Comp'!W236/'N2.3_RIIO3_Risk_And_Volumes'!W47,0))</f>
        <v>0</v>
      </c>
      <c r="BC236" s="297">
        <f>IF(IFERROR('N2.4_RIIO3_Risk_Comp'!X236/'N2.3_RIIO3_Risk_And_Volumes'!X47,0)&lt;0,"Error",IFERROR('N2.4_RIIO3_Risk_Comp'!X236/'N2.3_RIIO3_Risk_And_Volumes'!X47,0))</f>
        <v>0</v>
      </c>
      <c r="BD236" s="296">
        <f>IF(IFERROR('N2.4_RIIO3_Risk_Comp'!Y236/'N2.3_RIIO3_Risk_And_Volumes'!AI47,0)&lt;0,"Error",IFERROR('N2.4_RIIO3_Risk_Comp'!Y236/'N2.3_RIIO3_Risk_And_Volumes'!AI47,0))</f>
        <v>0</v>
      </c>
      <c r="BE236" s="172">
        <f>IF(IFERROR('N2.4_RIIO3_Risk_Comp'!Z236/'N2.3_RIIO3_Risk_And_Volumes'!AJ47,0)&lt;0,"Error",IFERROR('N2.4_RIIO3_Risk_Comp'!Z236/'N2.3_RIIO3_Risk_And_Volumes'!AJ47,0))</f>
        <v>0</v>
      </c>
      <c r="BF236" s="172">
        <f>IF(IFERROR('N2.4_RIIO3_Risk_Comp'!AA236/'N2.3_RIIO3_Risk_And_Volumes'!AK47,0)&lt;0,"Error",IFERROR('N2.4_RIIO3_Risk_Comp'!AA236/'N2.3_RIIO3_Risk_And_Volumes'!AK47,0))</f>
        <v>0</v>
      </c>
      <c r="BG236" s="172">
        <f>IF(IFERROR('N2.4_RIIO3_Risk_Comp'!AB236/'N2.3_RIIO3_Risk_And_Volumes'!AL47,0)&lt;0,"Error",IFERROR('N2.4_RIIO3_Risk_Comp'!AB236/'N2.3_RIIO3_Risk_And_Volumes'!AL47,0))</f>
        <v>0</v>
      </c>
      <c r="BH236" s="172">
        <f>IF(IFERROR('N2.4_RIIO3_Risk_Comp'!AC236/'N2.3_RIIO3_Risk_And_Volumes'!AM47,0)&lt;0,"Error",IFERROR('N2.4_RIIO3_Risk_Comp'!AC236/'N2.3_RIIO3_Risk_And_Volumes'!AM47,0))</f>
        <v>0</v>
      </c>
      <c r="BI236" s="172">
        <f>IF(IFERROR('N2.4_RIIO3_Risk_Comp'!AD236/'N2.3_RIIO3_Risk_And_Volumes'!AN47,0)&lt;0,"Error",IFERROR('N2.4_RIIO3_Risk_Comp'!AD236/'N2.3_RIIO3_Risk_And_Volumes'!AN47,0))</f>
        <v>0</v>
      </c>
      <c r="BJ236" s="172">
        <f>IF(IFERROR('N2.4_RIIO3_Risk_Comp'!AE236/'N2.3_RIIO3_Risk_And_Volumes'!AO47,0)&lt;0,"Error",IFERROR('N2.4_RIIO3_Risk_Comp'!AE236/'N2.3_RIIO3_Risk_And_Volumes'!AO47,0))</f>
        <v>0</v>
      </c>
      <c r="BK236" s="172">
        <f>IF(IFERROR('N2.4_RIIO3_Risk_Comp'!AF236/'N2.3_RIIO3_Risk_And_Volumes'!AP47,0)&lt;0,"Error",IFERROR('N2.4_RIIO3_Risk_Comp'!AF236/'N2.3_RIIO3_Risk_And_Volumes'!AP47,0))</f>
        <v>0</v>
      </c>
      <c r="BL236" s="172">
        <f>IF(IFERROR('N2.4_RIIO3_Risk_Comp'!AG236/'N2.3_RIIO3_Risk_And_Volumes'!AQ47,0)&lt;0,"Error",IFERROR('N2.4_RIIO3_Risk_Comp'!AG236/'N2.3_RIIO3_Risk_And_Volumes'!AQ47,0))</f>
        <v>0</v>
      </c>
      <c r="BM236" s="297">
        <f>IF(IFERROR('N2.4_RIIO3_Risk_Comp'!AH236/'N2.3_RIIO3_Risk_And_Volumes'!AR47,0)&lt;0,"Error",IFERROR('N2.4_RIIO3_Risk_Comp'!AH236/'N2.3_RIIO3_Risk_And_Volumes'!AR47,0))</f>
        <v>0</v>
      </c>
      <c r="BO236" s="63">
        <f t="shared" si="30"/>
        <v>0</v>
      </c>
      <c r="BP236" s="63">
        <f t="shared" si="31"/>
        <v>0</v>
      </c>
      <c r="BQ236" s="63">
        <f t="shared" si="32"/>
        <v>0</v>
      </c>
      <c r="BR236" s="63">
        <f>IF(IFERROR(BO236/'N2.3_RIIO3_Risk_And_Volumes'!BN47,0)&lt;0,"Error",IFERROR(BO236/'N2.3_RIIO3_Risk_And_Volumes'!BN47,0))</f>
        <v>0</v>
      </c>
      <c r="BS236" s="63">
        <f>IF(IFERROR('N2.4_RIIO3_Risk_Comp'!BP236/'N2.3_RIIO3_Risk_And_Volumes'!BP47,0)&lt;0,"Error",IFERROR('N2.4_RIIO3_Risk_Comp'!BP236/'N2.3_RIIO3_Risk_And_Volumes'!BP47,0))</f>
        <v>0</v>
      </c>
      <c r="BT236" s="63">
        <f>IF(IFERROR('N2.4_RIIO3_Risk_Comp'!BQ236/'N2.3_RIIO3_Risk_And_Volumes'!BR47,0)&lt;0,"Error",IFERROR('N2.4_RIIO3_Risk_Comp'!BQ236/'N2.3_RIIO3_Risk_And_Volumes'!BR47,0))</f>
        <v>0</v>
      </c>
    </row>
    <row r="237" spans="1:72" hidden="1">
      <c r="A237" t="s">
        <v>974</v>
      </c>
      <c r="B237" s="108" t="s">
        <v>343</v>
      </c>
      <c r="C237" s="144" t="str">
        <f>IF($D$2="ET",VLOOKUP(B237,'N0.7_Lookup_References'!$E$13:$K$71,2,FALSE),IF('N2.1_Network_Risk_Summary'!$C$2="GD",VLOOKUP(B237,'N0.7_Lookup_References'!$E$13:$K$73,4,FALSE),IF($D$2="GT",VLOOKUP(B237,'N0.7_Lookup_References'!$E$13:$K$71,6,FALSE),"")))</f>
        <v>No entry required</v>
      </c>
      <c r="D237" s="53" t="s">
        <v>441</v>
      </c>
      <c r="E237" s="289"/>
      <c r="F237" s="247"/>
      <c r="G237" s="247"/>
      <c r="H237" s="247"/>
      <c r="I237" s="247"/>
      <c r="J237" s="247"/>
      <c r="K237" s="247"/>
      <c r="L237" s="247"/>
      <c r="M237" s="247"/>
      <c r="N237" s="290"/>
      <c r="O237" s="289"/>
      <c r="P237" s="247"/>
      <c r="Q237" s="247"/>
      <c r="R237" s="247"/>
      <c r="S237" s="247"/>
      <c r="T237" s="247"/>
      <c r="U237" s="247"/>
      <c r="V237" s="247"/>
      <c r="W237" s="247"/>
      <c r="X237" s="290"/>
      <c r="Y237" s="289"/>
      <c r="Z237" s="247"/>
      <c r="AA237" s="247"/>
      <c r="AB237" s="247"/>
      <c r="AC237" s="247"/>
      <c r="AD237" s="247"/>
      <c r="AE237" s="247"/>
      <c r="AF237" s="247"/>
      <c r="AG237" s="247"/>
      <c r="AH237" s="290"/>
      <c r="AJ237" s="296">
        <f>IF(IFERROR(E237/'N2.3_RIIO3_Risk_And_Volumes'!E48,0)&lt;0,"Error",IFERROR(E237/'N2.3_RIIO3_Risk_And_Volumes'!E48,0))</f>
        <v>0</v>
      </c>
      <c r="AK237" s="172">
        <f>IF(IFERROR(F237/'N2.3_RIIO3_Risk_And_Volumes'!F48,0)&lt;0,"Error",IFERROR(F237/'N2.3_RIIO3_Risk_And_Volumes'!F48,0))</f>
        <v>0</v>
      </c>
      <c r="AL237" s="172">
        <f>IF(IFERROR(G237/'N2.3_RIIO3_Risk_And_Volumes'!G48,0)&lt;0,"Error",IFERROR(G237/'N2.3_RIIO3_Risk_And_Volumes'!G48,0))</f>
        <v>0</v>
      </c>
      <c r="AM237" s="172">
        <f>IF(IFERROR(H237/'N2.3_RIIO3_Risk_And_Volumes'!H48,0)&lt;0,"Error",IFERROR(H237/'N2.3_RIIO3_Risk_And_Volumes'!H48,0))</f>
        <v>0</v>
      </c>
      <c r="AN237" s="172">
        <f>IF(IFERROR(I237/'N2.3_RIIO3_Risk_And_Volumes'!I48,0)&lt;0,"Error",IFERROR(I237/'N2.3_RIIO3_Risk_And_Volumes'!I48,0))</f>
        <v>0</v>
      </c>
      <c r="AO237" s="172">
        <f>IF(IFERROR(J237/'N2.3_RIIO3_Risk_And_Volumes'!J48,0)&lt;0,"Error",IFERROR(J237/'N2.3_RIIO3_Risk_And_Volumes'!J48,0))</f>
        <v>0</v>
      </c>
      <c r="AP237" s="172">
        <f>IF(IFERROR(K237/'N2.3_RIIO3_Risk_And_Volumes'!K48,0)&lt;0,"Error",IFERROR(K237/'N2.3_RIIO3_Risk_And_Volumes'!K48,0))</f>
        <v>0</v>
      </c>
      <c r="AQ237" s="172">
        <f>IF(IFERROR(L237/'N2.3_RIIO3_Risk_And_Volumes'!L48,0)&lt;0,"Error",IFERROR(L237/'N2.3_RIIO3_Risk_And_Volumes'!L48,0))</f>
        <v>0</v>
      </c>
      <c r="AR237" s="172">
        <f>IF(IFERROR(M237/'N2.3_RIIO3_Risk_And_Volumes'!M48,0)&lt;0,"Error",IFERROR(M237/'N2.3_RIIO3_Risk_And_Volumes'!M48,0))</f>
        <v>0</v>
      </c>
      <c r="AS237" s="297">
        <f>IF(IFERROR(N237/'N2.3_RIIO3_Risk_And_Volumes'!N48,0)&lt;0,"Error",IFERROR(N237/'N2.3_RIIO3_Risk_And_Volumes'!N48,0))</f>
        <v>0</v>
      </c>
      <c r="AT237" s="296">
        <f>IF(IFERROR('N2.4_RIIO3_Risk_Comp'!O237/'N2.3_RIIO3_Risk_And_Volumes'!O48,0)&lt;0,"Error",IFERROR('N2.4_RIIO3_Risk_Comp'!O237/'N2.3_RIIO3_Risk_And_Volumes'!O48,0))</f>
        <v>0</v>
      </c>
      <c r="AU237" s="172">
        <f>IF(IFERROR('N2.4_RIIO3_Risk_Comp'!P237/'N2.3_RIIO3_Risk_And_Volumes'!P48,0)&lt;0,"Error",IFERROR('N2.4_RIIO3_Risk_Comp'!P237/'N2.3_RIIO3_Risk_And_Volumes'!P48,0))</f>
        <v>0</v>
      </c>
      <c r="AV237" s="172">
        <f>IF(IFERROR('N2.4_RIIO3_Risk_Comp'!Q237/'N2.3_RIIO3_Risk_And_Volumes'!Q48,0)&lt;0,"Error",IFERROR('N2.4_RIIO3_Risk_Comp'!Q237/'N2.3_RIIO3_Risk_And_Volumes'!Q48,0))</f>
        <v>0</v>
      </c>
      <c r="AW237" s="172">
        <f>IF(IFERROR('N2.4_RIIO3_Risk_Comp'!R237/'N2.3_RIIO3_Risk_And_Volumes'!R48,0)&lt;0,"Error",IFERROR('N2.4_RIIO3_Risk_Comp'!R237/'N2.3_RIIO3_Risk_And_Volumes'!R48,0))</f>
        <v>0</v>
      </c>
      <c r="AX237" s="172">
        <f>IF(IFERROR('N2.4_RIIO3_Risk_Comp'!S237/'N2.3_RIIO3_Risk_And_Volumes'!S48,0)&lt;0,"Error",IFERROR('N2.4_RIIO3_Risk_Comp'!S237/'N2.3_RIIO3_Risk_And_Volumes'!S48,0))</f>
        <v>0</v>
      </c>
      <c r="AY237" s="172">
        <f>IF(IFERROR('N2.4_RIIO3_Risk_Comp'!T237/'N2.3_RIIO3_Risk_And_Volumes'!T48,0)&lt;0,"Error",IFERROR('N2.4_RIIO3_Risk_Comp'!T237/'N2.3_RIIO3_Risk_And_Volumes'!T48,0))</f>
        <v>0</v>
      </c>
      <c r="AZ237" s="172">
        <f>IF(IFERROR('N2.4_RIIO3_Risk_Comp'!U237/'N2.3_RIIO3_Risk_And_Volumes'!U48,0)&lt;0,"Error",IFERROR('N2.4_RIIO3_Risk_Comp'!U237/'N2.3_RIIO3_Risk_And_Volumes'!U48,0))</f>
        <v>0</v>
      </c>
      <c r="BA237" s="172">
        <f>IF(IFERROR('N2.4_RIIO3_Risk_Comp'!V237/'N2.3_RIIO3_Risk_And_Volumes'!V48,0)&lt;0,"Error",IFERROR('N2.4_RIIO3_Risk_Comp'!V237/'N2.3_RIIO3_Risk_And_Volumes'!V48,0))</f>
        <v>0</v>
      </c>
      <c r="BB237" s="172">
        <f>IF(IFERROR('N2.4_RIIO3_Risk_Comp'!W237/'N2.3_RIIO3_Risk_And_Volumes'!W48,0)&lt;0,"Error",IFERROR('N2.4_RIIO3_Risk_Comp'!W237/'N2.3_RIIO3_Risk_And_Volumes'!W48,0))</f>
        <v>0</v>
      </c>
      <c r="BC237" s="297">
        <f>IF(IFERROR('N2.4_RIIO3_Risk_Comp'!X237/'N2.3_RIIO3_Risk_And_Volumes'!X48,0)&lt;0,"Error",IFERROR('N2.4_RIIO3_Risk_Comp'!X237/'N2.3_RIIO3_Risk_And_Volumes'!X48,0))</f>
        <v>0</v>
      </c>
      <c r="BD237" s="296">
        <f>IF(IFERROR('N2.4_RIIO3_Risk_Comp'!Y237/'N2.3_RIIO3_Risk_And_Volumes'!AI48,0)&lt;0,"Error",IFERROR('N2.4_RIIO3_Risk_Comp'!Y237/'N2.3_RIIO3_Risk_And_Volumes'!AI48,0))</f>
        <v>0</v>
      </c>
      <c r="BE237" s="172">
        <f>IF(IFERROR('N2.4_RIIO3_Risk_Comp'!Z237/'N2.3_RIIO3_Risk_And_Volumes'!AJ48,0)&lt;0,"Error",IFERROR('N2.4_RIIO3_Risk_Comp'!Z237/'N2.3_RIIO3_Risk_And_Volumes'!AJ48,0))</f>
        <v>0</v>
      </c>
      <c r="BF237" s="172">
        <f>IF(IFERROR('N2.4_RIIO3_Risk_Comp'!AA237/'N2.3_RIIO3_Risk_And_Volumes'!AK48,0)&lt;0,"Error",IFERROR('N2.4_RIIO3_Risk_Comp'!AA237/'N2.3_RIIO3_Risk_And_Volumes'!AK48,0))</f>
        <v>0</v>
      </c>
      <c r="BG237" s="172">
        <f>IF(IFERROR('N2.4_RIIO3_Risk_Comp'!AB237/'N2.3_RIIO3_Risk_And_Volumes'!AL48,0)&lt;0,"Error",IFERROR('N2.4_RIIO3_Risk_Comp'!AB237/'N2.3_RIIO3_Risk_And_Volumes'!AL48,0))</f>
        <v>0</v>
      </c>
      <c r="BH237" s="172">
        <f>IF(IFERROR('N2.4_RIIO3_Risk_Comp'!AC237/'N2.3_RIIO3_Risk_And_Volumes'!AM48,0)&lt;0,"Error",IFERROR('N2.4_RIIO3_Risk_Comp'!AC237/'N2.3_RIIO3_Risk_And_Volumes'!AM48,0))</f>
        <v>0</v>
      </c>
      <c r="BI237" s="172">
        <f>IF(IFERROR('N2.4_RIIO3_Risk_Comp'!AD237/'N2.3_RIIO3_Risk_And_Volumes'!AN48,0)&lt;0,"Error",IFERROR('N2.4_RIIO3_Risk_Comp'!AD237/'N2.3_RIIO3_Risk_And_Volumes'!AN48,0))</f>
        <v>0</v>
      </c>
      <c r="BJ237" s="172">
        <f>IF(IFERROR('N2.4_RIIO3_Risk_Comp'!AE237/'N2.3_RIIO3_Risk_And_Volumes'!AO48,0)&lt;0,"Error",IFERROR('N2.4_RIIO3_Risk_Comp'!AE237/'N2.3_RIIO3_Risk_And_Volumes'!AO48,0))</f>
        <v>0</v>
      </c>
      <c r="BK237" s="172">
        <f>IF(IFERROR('N2.4_RIIO3_Risk_Comp'!AF237/'N2.3_RIIO3_Risk_And_Volumes'!AP48,0)&lt;0,"Error",IFERROR('N2.4_RIIO3_Risk_Comp'!AF237/'N2.3_RIIO3_Risk_And_Volumes'!AP48,0))</f>
        <v>0</v>
      </c>
      <c r="BL237" s="172">
        <f>IF(IFERROR('N2.4_RIIO3_Risk_Comp'!AG237/'N2.3_RIIO3_Risk_And_Volumes'!AQ48,0)&lt;0,"Error",IFERROR('N2.4_RIIO3_Risk_Comp'!AG237/'N2.3_RIIO3_Risk_And_Volumes'!AQ48,0))</f>
        <v>0</v>
      </c>
      <c r="BM237" s="297">
        <f>IF(IFERROR('N2.4_RIIO3_Risk_Comp'!AH237/'N2.3_RIIO3_Risk_And_Volumes'!AR48,0)&lt;0,"Error",IFERROR('N2.4_RIIO3_Risk_Comp'!AH237/'N2.3_RIIO3_Risk_And_Volumes'!AR48,0))</f>
        <v>0</v>
      </c>
      <c r="BO237" s="63">
        <f t="shared" si="30"/>
        <v>0</v>
      </c>
      <c r="BP237" s="63">
        <f t="shared" si="31"/>
        <v>0</v>
      </c>
      <c r="BQ237" s="63">
        <f t="shared" si="32"/>
        <v>0</v>
      </c>
      <c r="BR237" s="63">
        <f>IF(IFERROR(BO237/'N2.3_RIIO3_Risk_And_Volumes'!BN48,0)&lt;0,"Error",IFERROR(BO237/'N2.3_RIIO3_Risk_And_Volumes'!BN48,0))</f>
        <v>0</v>
      </c>
      <c r="BS237" s="63">
        <f>IF(IFERROR('N2.4_RIIO3_Risk_Comp'!BP237/'N2.3_RIIO3_Risk_And_Volumes'!BP48,0)&lt;0,"Error",IFERROR('N2.4_RIIO3_Risk_Comp'!BP237/'N2.3_RIIO3_Risk_And_Volumes'!BP48,0))</f>
        <v>0</v>
      </c>
      <c r="BT237" s="63">
        <f>IF(IFERROR('N2.4_RIIO3_Risk_Comp'!BQ237/'N2.3_RIIO3_Risk_And_Volumes'!BR48,0)&lt;0,"Error",IFERROR('N2.4_RIIO3_Risk_Comp'!BQ237/'N2.3_RIIO3_Risk_And_Volumes'!BR48,0))</f>
        <v>0</v>
      </c>
    </row>
    <row r="238" spans="1:72" hidden="1">
      <c r="A238" t="s">
        <v>974</v>
      </c>
      <c r="B238" s="108" t="s">
        <v>347</v>
      </c>
      <c r="C238" s="144" t="str">
        <f>IF($D$2="ET",VLOOKUP(B238,'N0.7_Lookup_References'!$E$13:$K$71,2,FALSE),IF('N2.1_Network_Risk_Summary'!$C$2="GD",VLOOKUP(B238,'N0.7_Lookup_References'!$E$13:$K$73,4,FALSE),IF($D$2="GT",VLOOKUP(B238,'N0.7_Lookup_References'!$E$13:$K$71,6,FALSE),"")))</f>
        <v>No entry required</v>
      </c>
      <c r="D238" s="53" t="s">
        <v>441</v>
      </c>
      <c r="E238" s="289"/>
      <c r="F238" s="247"/>
      <c r="G238" s="247"/>
      <c r="H238" s="247"/>
      <c r="I238" s="247"/>
      <c r="J238" s="247"/>
      <c r="K238" s="247"/>
      <c r="L238" s="247"/>
      <c r="M238" s="247"/>
      <c r="N238" s="290"/>
      <c r="O238" s="289"/>
      <c r="P238" s="247"/>
      <c r="Q238" s="247"/>
      <c r="R238" s="247"/>
      <c r="S238" s="247"/>
      <c r="T238" s="247"/>
      <c r="U238" s="247"/>
      <c r="V238" s="247"/>
      <c r="W238" s="247"/>
      <c r="X238" s="290"/>
      <c r="Y238" s="289"/>
      <c r="Z238" s="247"/>
      <c r="AA238" s="247"/>
      <c r="AB238" s="247"/>
      <c r="AC238" s="247"/>
      <c r="AD238" s="247"/>
      <c r="AE238" s="247"/>
      <c r="AF238" s="247"/>
      <c r="AG238" s="247"/>
      <c r="AH238" s="290"/>
      <c r="AJ238" s="296">
        <f>IF(IFERROR(E238/'N2.3_RIIO3_Risk_And_Volumes'!E49,0)&lt;0,"Error",IFERROR(E238/'N2.3_RIIO3_Risk_And_Volumes'!E49,0))</f>
        <v>0</v>
      </c>
      <c r="AK238" s="172">
        <f>IF(IFERROR(F238/'N2.3_RIIO3_Risk_And_Volumes'!F49,0)&lt;0,"Error",IFERROR(F238/'N2.3_RIIO3_Risk_And_Volumes'!F49,0))</f>
        <v>0</v>
      </c>
      <c r="AL238" s="172">
        <f>IF(IFERROR(G238/'N2.3_RIIO3_Risk_And_Volumes'!G49,0)&lt;0,"Error",IFERROR(G238/'N2.3_RIIO3_Risk_And_Volumes'!G49,0))</f>
        <v>0</v>
      </c>
      <c r="AM238" s="172">
        <f>IF(IFERROR(H238/'N2.3_RIIO3_Risk_And_Volumes'!H49,0)&lt;0,"Error",IFERROR(H238/'N2.3_RIIO3_Risk_And_Volumes'!H49,0))</f>
        <v>0</v>
      </c>
      <c r="AN238" s="172">
        <f>IF(IFERROR(I238/'N2.3_RIIO3_Risk_And_Volumes'!I49,0)&lt;0,"Error",IFERROR(I238/'N2.3_RIIO3_Risk_And_Volumes'!I49,0))</f>
        <v>0</v>
      </c>
      <c r="AO238" s="172">
        <f>IF(IFERROR(J238/'N2.3_RIIO3_Risk_And_Volumes'!J49,0)&lt;0,"Error",IFERROR(J238/'N2.3_RIIO3_Risk_And_Volumes'!J49,0))</f>
        <v>0</v>
      </c>
      <c r="AP238" s="172">
        <f>IF(IFERROR(K238/'N2.3_RIIO3_Risk_And_Volumes'!K49,0)&lt;0,"Error",IFERROR(K238/'N2.3_RIIO3_Risk_And_Volumes'!K49,0))</f>
        <v>0</v>
      </c>
      <c r="AQ238" s="172">
        <f>IF(IFERROR(L238/'N2.3_RIIO3_Risk_And_Volumes'!L49,0)&lt;0,"Error",IFERROR(L238/'N2.3_RIIO3_Risk_And_Volumes'!L49,0))</f>
        <v>0</v>
      </c>
      <c r="AR238" s="172">
        <f>IF(IFERROR(M238/'N2.3_RIIO3_Risk_And_Volumes'!M49,0)&lt;0,"Error",IFERROR(M238/'N2.3_RIIO3_Risk_And_Volumes'!M49,0))</f>
        <v>0</v>
      </c>
      <c r="AS238" s="297">
        <f>IF(IFERROR(N238/'N2.3_RIIO3_Risk_And_Volumes'!N49,0)&lt;0,"Error",IFERROR(N238/'N2.3_RIIO3_Risk_And_Volumes'!N49,0))</f>
        <v>0</v>
      </c>
      <c r="AT238" s="296">
        <f>IF(IFERROR('N2.4_RIIO3_Risk_Comp'!O238/'N2.3_RIIO3_Risk_And_Volumes'!O49,0)&lt;0,"Error",IFERROR('N2.4_RIIO3_Risk_Comp'!O238/'N2.3_RIIO3_Risk_And_Volumes'!O49,0))</f>
        <v>0</v>
      </c>
      <c r="AU238" s="172">
        <f>IF(IFERROR('N2.4_RIIO3_Risk_Comp'!P238/'N2.3_RIIO3_Risk_And_Volumes'!P49,0)&lt;0,"Error",IFERROR('N2.4_RIIO3_Risk_Comp'!P238/'N2.3_RIIO3_Risk_And_Volumes'!P49,0))</f>
        <v>0</v>
      </c>
      <c r="AV238" s="172">
        <f>IF(IFERROR('N2.4_RIIO3_Risk_Comp'!Q238/'N2.3_RIIO3_Risk_And_Volumes'!Q49,0)&lt;0,"Error",IFERROR('N2.4_RIIO3_Risk_Comp'!Q238/'N2.3_RIIO3_Risk_And_Volumes'!Q49,0))</f>
        <v>0</v>
      </c>
      <c r="AW238" s="172">
        <f>IF(IFERROR('N2.4_RIIO3_Risk_Comp'!R238/'N2.3_RIIO3_Risk_And_Volumes'!R49,0)&lt;0,"Error",IFERROR('N2.4_RIIO3_Risk_Comp'!R238/'N2.3_RIIO3_Risk_And_Volumes'!R49,0))</f>
        <v>0</v>
      </c>
      <c r="AX238" s="172">
        <f>IF(IFERROR('N2.4_RIIO3_Risk_Comp'!S238/'N2.3_RIIO3_Risk_And_Volumes'!S49,0)&lt;0,"Error",IFERROR('N2.4_RIIO3_Risk_Comp'!S238/'N2.3_RIIO3_Risk_And_Volumes'!S49,0))</f>
        <v>0</v>
      </c>
      <c r="AY238" s="172">
        <f>IF(IFERROR('N2.4_RIIO3_Risk_Comp'!T238/'N2.3_RIIO3_Risk_And_Volumes'!T49,0)&lt;0,"Error",IFERROR('N2.4_RIIO3_Risk_Comp'!T238/'N2.3_RIIO3_Risk_And_Volumes'!T49,0))</f>
        <v>0</v>
      </c>
      <c r="AZ238" s="172">
        <f>IF(IFERROR('N2.4_RIIO3_Risk_Comp'!U238/'N2.3_RIIO3_Risk_And_Volumes'!U49,0)&lt;0,"Error",IFERROR('N2.4_RIIO3_Risk_Comp'!U238/'N2.3_RIIO3_Risk_And_Volumes'!U49,0))</f>
        <v>0</v>
      </c>
      <c r="BA238" s="172">
        <f>IF(IFERROR('N2.4_RIIO3_Risk_Comp'!V238/'N2.3_RIIO3_Risk_And_Volumes'!V49,0)&lt;0,"Error",IFERROR('N2.4_RIIO3_Risk_Comp'!V238/'N2.3_RIIO3_Risk_And_Volumes'!V49,0))</f>
        <v>0</v>
      </c>
      <c r="BB238" s="172">
        <f>IF(IFERROR('N2.4_RIIO3_Risk_Comp'!W238/'N2.3_RIIO3_Risk_And_Volumes'!W49,0)&lt;0,"Error",IFERROR('N2.4_RIIO3_Risk_Comp'!W238/'N2.3_RIIO3_Risk_And_Volumes'!W49,0))</f>
        <v>0</v>
      </c>
      <c r="BC238" s="297">
        <f>IF(IFERROR('N2.4_RIIO3_Risk_Comp'!X238/'N2.3_RIIO3_Risk_And_Volumes'!X49,0)&lt;0,"Error",IFERROR('N2.4_RIIO3_Risk_Comp'!X238/'N2.3_RIIO3_Risk_And_Volumes'!X49,0))</f>
        <v>0</v>
      </c>
      <c r="BD238" s="296">
        <f>IF(IFERROR('N2.4_RIIO3_Risk_Comp'!Y238/'N2.3_RIIO3_Risk_And_Volumes'!AI49,0)&lt;0,"Error",IFERROR('N2.4_RIIO3_Risk_Comp'!Y238/'N2.3_RIIO3_Risk_And_Volumes'!AI49,0))</f>
        <v>0</v>
      </c>
      <c r="BE238" s="172">
        <f>IF(IFERROR('N2.4_RIIO3_Risk_Comp'!Z238/'N2.3_RIIO3_Risk_And_Volumes'!AJ49,0)&lt;0,"Error",IFERROR('N2.4_RIIO3_Risk_Comp'!Z238/'N2.3_RIIO3_Risk_And_Volumes'!AJ49,0))</f>
        <v>0</v>
      </c>
      <c r="BF238" s="172">
        <f>IF(IFERROR('N2.4_RIIO3_Risk_Comp'!AA238/'N2.3_RIIO3_Risk_And_Volumes'!AK49,0)&lt;0,"Error",IFERROR('N2.4_RIIO3_Risk_Comp'!AA238/'N2.3_RIIO3_Risk_And_Volumes'!AK49,0))</f>
        <v>0</v>
      </c>
      <c r="BG238" s="172">
        <f>IF(IFERROR('N2.4_RIIO3_Risk_Comp'!AB238/'N2.3_RIIO3_Risk_And_Volumes'!AL49,0)&lt;0,"Error",IFERROR('N2.4_RIIO3_Risk_Comp'!AB238/'N2.3_RIIO3_Risk_And_Volumes'!AL49,0))</f>
        <v>0</v>
      </c>
      <c r="BH238" s="172">
        <f>IF(IFERROR('N2.4_RIIO3_Risk_Comp'!AC238/'N2.3_RIIO3_Risk_And_Volumes'!AM49,0)&lt;0,"Error",IFERROR('N2.4_RIIO3_Risk_Comp'!AC238/'N2.3_RIIO3_Risk_And_Volumes'!AM49,0))</f>
        <v>0</v>
      </c>
      <c r="BI238" s="172">
        <f>IF(IFERROR('N2.4_RIIO3_Risk_Comp'!AD238/'N2.3_RIIO3_Risk_And_Volumes'!AN49,0)&lt;0,"Error",IFERROR('N2.4_RIIO3_Risk_Comp'!AD238/'N2.3_RIIO3_Risk_And_Volumes'!AN49,0))</f>
        <v>0</v>
      </c>
      <c r="BJ238" s="172">
        <f>IF(IFERROR('N2.4_RIIO3_Risk_Comp'!AE238/'N2.3_RIIO3_Risk_And_Volumes'!AO49,0)&lt;0,"Error",IFERROR('N2.4_RIIO3_Risk_Comp'!AE238/'N2.3_RIIO3_Risk_And_Volumes'!AO49,0))</f>
        <v>0</v>
      </c>
      <c r="BK238" s="172">
        <f>IF(IFERROR('N2.4_RIIO3_Risk_Comp'!AF238/'N2.3_RIIO3_Risk_And_Volumes'!AP49,0)&lt;0,"Error",IFERROR('N2.4_RIIO3_Risk_Comp'!AF238/'N2.3_RIIO3_Risk_And_Volumes'!AP49,0))</f>
        <v>0</v>
      </c>
      <c r="BL238" s="172">
        <f>IF(IFERROR('N2.4_RIIO3_Risk_Comp'!AG238/'N2.3_RIIO3_Risk_And_Volumes'!AQ49,0)&lt;0,"Error",IFERROR('N2.4_RIIO3_Risk_Comp'!AG238/'N2.3_RIIO3_Risk_And_Volumes'!AQ49,0))</f>
        <v>0</v>
      </c>
      <c r="BM238" s="297">
        <f>IF(IFERROR('N2.4_RIIO3_Risk_Comp'!AH238/'N2.3_RIIO3_Risk_And_Volumes'!AR49,0)&lt;0,"Error",IFERROR('N2.4_RIIO3_Risk_Comp'!AH238/'N2.3_RIIO3_Risk_And_Volumes'!AR49,0))</f>
        <v>0</v>
      </c>
      <c r="BO238" s="63">
        <f t="shared" ref="BO238:BO264" si="33">SUM(E238:N238)</f>
        <v>0</v>
      </c>
      <c r="BP238" s="63">
        <f t="shared" ref="BP238:BP264" si="34">SUM(O238:X238)</f>
        <v>0</v>
      </c>
      <c r="BQ238" s="63">
        <f t="shared" ref="BQ238:BQ264" si="35">SUM(Y238:AH238)</f>
        <v>0</v>
      </c>
      <c r="BR238" s="63">
        <f>IF(IFERROR(BO238/'N2.3_RIIO3_Risk_And_Volumes'!BN49,0)&lt;0,"Error",IFERROR(BO238/'N2.3_RIIO3_Risk_And_Volumes'!BN49,0))</f>
        <v>0</v>
      </c>
      <c r="BS238" s="63">
        <f>IF(IFERROR('N2.4_RIIO3_Risk_Comp'!BP238/'N2.3_RIIO3_Risk_And_Volumes'!BP49,0)&lt;0,"Error",IFERROR('N2.4_RIIO3_Risk_Comp'!BP238/'N2.3_RIIO3_Risk_And_Volumes'!BP49,0))</f>
        <v>0</v>
      </c>
      <c r="BT238" s="63">
        <f>IF(IFERROR('N2.4_RIIO3_Risk_Comp'!BQ238/'N2.3_RIIO3_Risk_And_Volumes'!BR49,0)&lt;0,"Error",IFERROR('N2.4_RIIO3_Risk_Comp'!BQ238/'N2.3_RIIO3_Risk_And_Volumes'!BR49,0))</f>
        <v>0</v>
      </c>
    </row>
    <row r="239" spans="1:72" hidden="1">
      <c r="A239" t="s">
        <v>974</v>
      </c>
      <c r="B239" s="108" t="s">
        <v>351</v>
      </c>
      <c r="C239" s="144" t="str">
        <f>IF($D$2="ET",VLOOKUP(B239,'N0.7_Lookup_References'!$E$13:$K$71,2,FALSE),IF('N2.1_Network_Risk_Summary'!$C$2="GD",VLOOKUP(B239,'N0.7_Lookup_References'!$E$13:$K$73,4,FALSE),IF($D$2="GT",VLOOKUP(B239,'N0.7_Lookup_References'!$E$13:$K$71,6,FALSE),"")))</f>
        <v>No entry required</v>
      </c>
      <c r="D239" s="53" t="s">
        <v>441</v>
      </c>
      <c r="E239" s="289"/>
      <c r="F239" s="247"/>
      <c r="G239" s="247"/>
      <c r="H239" s="247"/>
      <c r="I239" s="247"/>
      <c r="J239" s="247"/>
      <c r="K239" s="247"/>
      <c r="L239" s="247"/>
      <c r="M239" s="247"/>
      <c r="N239" s="290"/>
      <c r="O239" s="289"/>
      <c r="P239" s="247"/>
      <c r="Q239" s="247"/>
      <c r="R239" s="247"/>
      <c r="S239" s="247"/>
      <c r="T239" s="247"/>
      <c r="U239" s="247"/>
      <c r="V239" s="247"/>
      <c r="W239" s="247"/>
      <c r="X239" s="290"/>
      <c r="Y239" s="289"/>
      <c r="Z239" s="247"/>
      <c r="AA239" s="247"/>
      <c r="AB239" s="247"/>
      <c r="AC239" s="247"/>
      <c r="AD239" s="247"/>
      <c r="AE239" s="247"/>
      <c r="AF239" s="247"/>
      <c r="AG239" s="247"/>
      <c r="AH239" s="290"/>
      <c r="AJ239" s="296">
        <f>IF(IFERROR(E239/'N2.3_RIIO3_Risk_And_Volumes'!E50,0)&lt;0,"Error",IFERROR(E239/'N2.3_RIIO3_Risk_And_Volumes'!E50,0))</f>
        <v>0</v>
      </c>
      <c r="AK239" s="172">
        <f>IF(IFERROR(F239/'N2.3_RIIO3_Risk_And_Volumes'!F50,0)&lt;0,"Error",IFERROR(F239/'N2.3_RIIO3_Risk_And_Volumes'!F50,0))</f>
        <v>0</v>
      </c>
      <c r="AL239" s="172">
        <f>IF(IFERROR(G239/'N2.3_RIIO3_Risk_And_Volumes'!G50,0)&lt;0,"Error",IFERROR(G239/'N2.3_RIIO3_Risk_And_Volumes'!G50,0))</f>
        <v>0</v>
      </c>
      <c r="AM239" s="172">
        <f>IF(IFERROR(H239/'N2.3_RIIO3_Risk_And_Volumes'!H50,0)&lt;0,"Error",IFERROR(H239/'N2.3_RIIO3_Risk_And_Volumes'!H50,0))</f>
        <v>0</v>
      </c>
      <c r="AN239" s="172">
        <f>IF(IFERROR(I239/'N2.3_RIIO3_Risk_And_Volumes'!I50,0)&lt;0,"Error",IFERROR(I239/'N2.3_RIIO3_Risk_And_Volumes'!I50,0))</f>
        <v>0</v>
      </c>
      <c r="AO239" s="172">
        <f>IF(IFERROR(J239/'N2.3_RIIO3_Risk_And_Volumes'!J50,0)&lt;0,"Error",IFERROR(J239/'N2.3_RIIO3_Risk_And_Volumes'!J50,0))</f>
        <v>0</v>
      </c>
      <c r="AP239" s="172">
        <f>IF(IFERROR(K239/'N2.3_RIIO3_Risk_And_Volumes'!K50,0)&lt;0,"Error",IFERROR(K239/'N2.3_RIIO3_Risk_And_Volumes'!K50,0))</f>
        <v>0</v>
      </c>
      <c r="AQ239" s="172">
        <f>IF(IFERROR(L239/'N2.3_RIIO3_Risk_And_Volumes'!L50,0)&lt;0,"Error",IFERROR(L239/'N2.3_RIIO3_Risk_And_Volumes'!L50,0))</f>
        <v>0</v>
      </c>
      <c r="AR239" s="172">
        <f>IF(IFERROR(M239/'N2.3_RIIO3_Risk_And_Volumes'!M50,0)&lt;0,"Error",IFERROR(M239/'N2.3_RIIO3_Risk_And_Volumes'!M50,0))</f>
        <v>0</v>
      </c>
      <c r="AS239" s="297">
        <f>IF(IFERROR(N239/'N2.3_RIIO3_Risk_And_Volumes'!N50,0)&lt;0,"Error",IFERROR(N239/'N2.3_RIIO3_Risk_And_Volumes'!N50,0))</f>
        <v>0</v>
      </c>
      <c r="AT239" s="296">
        <f>IF(IFERROR('N2.4_RIIO3_Risk_Comp'!O239/'N2.3_RIIO3_Risk_And_Volumes'!O50,0)&lt;0,"Error",IFERROR('N2.4_RIIO3_Risk_Comp'!O239/'N2.3_RIIO3_Risk_And_Volumes'!O50,0))</f>
        <v>0</v>
      </c>
      <c r="AU239" s="172">
        <f>IF(IFERROR('N2.4_RIIO3_Risk_Comp'!P239/'N2.3_RIIO3_Risk_And_Volumes'!P50,0)&lt;0,"Error",IFERROR('N2.4_RIIO3_Risk_Comp'!P239/'N2.3_RIIO3_Risk_And_Volumes'!P50,0))</f>
        <v>0</v>
      </c>
      <c r="AV239" s="172">
        <f>IF(IFERROR('N2.4_RIIO3_Risk_Comp'!Q239/'N2.3_RIIO3_Risk_And_Volumes'!Q50,0)&lt;0,"Error",IFERROR('N2.4_RIIO3_Risk_Comp'!Q239/'N2.3_RIIO3_Risk_And_Volumes'!Q50,0))</f>
        <v>0</v>
      </c>
      <c r="AW239" s="172">
        <f>IF(IFERROR('N2.4_RIIO3_Risk_Comp'!R239/'N2.3_RIIO3_Risk_And_Volumes'!R50,0)&lt;0,"Error",IFERROR('N2.4_RIIO3_Risk_Comp'!R239/'N2.3_RIIO3_Risk_And_Volumes'!R50,0))</f>
        <v>0</v>
      </c>
      <c r="AX239" s="172">
        <f>IF(IFERROR('N2.4_RIIO3_Risk_Comp'!S239/'N2.3_RIIO3_Risk_And_Volumes'!S50,0)&lt;0,"Error",IFERROR('N2.4_RIIO3_Risk_Comp'!S239/'N2.3_RIIO3_Risk_And_Volumes'!S50,0))</f>
        <v>0</v>
      </c>
      <c r="AY239" s="172">
        <f>IF(IFERROR('N2.4_RIIO3_Risk_Comp'!T239/'N2.3_RIIO3_Risk_And_Volumes'!T50,0)&lt;0,"Error",IFERROR('N2.4_RIIO3_Risk_Comp'!T239/'N2.3_RIIO3_Risk_And_Volumes'!T50,0))</f>
        <v>0</v>
      </c>
      <c r="AZ239" s="172">
        <f>IF(IFERROR('N2.4_RIIO3_Risk_Comp'!U239/'N2.3_RIIO3_Risk_And_Volumes'!U50,0)&lt;0,"Error",IFERROR('N2.4_RIIO3_Risk_Comp'!U239/'N2.3_RIIO3_Risk_And_Volumes'!U50,0))</f>
        <v>0</v>
      </c>
      <c r="BA239" s="172">
        <f>IF(IFERROR('N2.4_RIIO3_Risk_Comp'!V239/'N2.3_RIIO3_Risk_And_Volumes'!V50,0)&lt;0,"Error",IFERROR('N2.4_RIIO3_Risk_Comp'!V239/'N2.3_RIIO3_Risk_And_Volumes'!V50,0))</f>
        <v>0</v>
      </c>
      <c r="BB239" s="172">
        <f>IF(IFERROR('N2.4_RIIO3_Risk_Comp'!W239/'N2.3_RIIO3_Risk_And_Volumes'!W50,0)&lt;0,"Error",IFERROR('N2.4_RIIO3_Risk_Comp'!W239/'N2.3_RIIO3_Risk_And_Volumes'!W50,0))</f>
        <v>0</v>
      </c>
      <c r="BC239" s="297">
        <f>IF(IFERROR('N2.4_RIIO3_Risk_Comp'!X239/'N2.3_RIIO3_Risk_And_Volumes'!X50,0)&lt;0,"Error",IFERROR('N2.4_RIIO3_Risk_Comp'!X239/'N2.3_RIIO3_Risk_And_Volumes'!X50,0))</f>
        <v>0</v>
      </c>
      <c r="BD239" s="296">
        <f>IF(IFERROR('N2.4_RIIO3_Risk_Comp'!Y239/'N2.3_RIIO3_Risk_And_Volumes'!AI50,0)&lt;0,"Error",IFERROR('N2.4_RIIO3_Risk_Comp'!Y239/'N2.3_RIIO3_Risk_And_Volumes'!AI50,0))</f>
        <v>0</v>
      </c>
      <c r="BE239" s="172">
        <f>IF(IFERROR('N2.4_RIIO3_Risk_Comp'!Z239/'N2.3_RIIO3_Risk_And_Volumes'!AJ50,0)&lt;0,"Error",IFERROR('N2.4_RIIO3_Risk_Comp'!Z239/'N2.3_RIIO3_Risk_And_Volumes'!AJ50,0))</f>
        <v>0</v>
      </c>
      <c r="BF239" s="172">
        <f>IF(IFERROR('N2.4_RIIO3_Risk_Comp'!AA239/'N2.3_RIIO3_Risk_And_Volumes'!AK50,0)&lt;0,"Error",IFERROR('N2.4_RIIO3_Risk_Comp'!AA239/'N2.3_RIIO3_Risk_And_Volumes'!AK50,0))</f>
        <v>0</v>
      </c>
      <c r="BG239" s="172">
        <f>IF(IFERROR('N2.4_RIIO3_Risk_Comp'!AB239/'N2.3_RIIO3_Risk_And_Volumes'!AL50,0)&lt;0,"Error",IFERROR('N2.4_RIIO3_Risk_Comp'!AB239/'N2.3_RIIO3_Risk_And_Volumes'!AL50,0))</f>
        <v>0</v>
      </c>
      <c r="BH239" s="172">
        <f>IF(IFERROR('N2.4_RIIO3_Risk_Comp'!AC239/'N2.3_RIIO3_Risk_And_Volumes'!AM50,0)&lt;0,"Error",IFERROR('N2.4_RIIO3_Risk_Comp'!AC239/'N2.3_RIIO3_Risk_And_Volumes'!AM50,0))</f>
        <v>0</v>
      </c>
      <c r="BI239" s="172">
        <f>IF(IFERROR('N2.4_RIIO3_Risk_Comp'!AD239/'N2.3_RIIO3_Risk_And_Volumes'!AN50,0)&lt;0,"Error",IFERROR('N2.4_RIIO3_Risk_Comp'!AD239/'N2.3_RIIO3_Risk_And_Volumes'!AN50,0))</f>
        <v>0</v>
      </c>
      <c r="BJ239" s="172">
        <f>IF(IFERROR('N2.4_RIIO3_Risk_Comp'!AE239/'N2.3_RIIO3_Risk_And_Volumes'!AO50,0)&lt;0,"Error",IFERROR('N2.4_RIIO3_Risk_Comp'!AE239/'N2.3_RIIO3_Risk_And_Volumes'!AO50,0))</f>
        <v>0</v>
      </c>
      <c r="BK239" s="172">
        <f>IF(IFERROR('N2.4_RIIO3_Risk_Comp'!AF239/'N2.3_RIIO3_Risk_And_Volumes'!AP50,0)&lt;0,"Error",IFERROR('N2.4_RIIO3_Risk_Comp'!AF239/'N2.3_RIIO3_Risk_And_Volumes'!AP50,0))</f>
        <v>0</v>
      </c>
      <c r="BL239" s="172">
        <f>IF(IFERROR('N2.4_RIIO3_Risk_Comp'!AG239/'N2.3_RIIO3_Risk_And_Volumes'!AQ50,0)&lt;0,"Error",IFERROR('N2.4_RIIO3_Risk_Comp'!AG239/'N2.3_RIIO3_Risk_And_Volumes'!AQ50,0))</f>
        <v>0</v>
      </c>
      <c r="BM239" s="297">
        <f>IF(IFERROR('N2.4_RIIO3_Risk_Comp'!AH239/'N2.3_RIIO3_Risk_And_Volumes'!AR50,0)&lt;0,"Error",IFERROR('N2.4_RIIO3_Risk_Comp'!AH239/'N2.3_RIIO3_Risk_And_Volumes'!AR50,0))</f>
        <v>0</v>
      </c>
      <c r="BO239" s="63">
        <f t="shared" si="33"/>
        <v>0</v>
      </c>
      <c r="BP239" s="63">
        <f t="shared" si="34"/>
        <v>0</v>
      </c>
      <c r="BQ239" s="63">
        <f t="shared" si="35"/>
        <v>0</v>
      </c>
      <c r="BR239" s="63">
        <f>IF(IFERROR(BO239/'N2.3_RIIO3_Risk_And_Volumes'!BN50,0)&lt;0,"Error",IFERROR(BO239/'N2.3_RIIO3_Risk_And_Volumes'!BN50,0))</f>
        <v>0</v>
      </c>
      <c r="BS239" s="63">
        <f>IF(IFERROR('N2.4_RIIO3_Risk_Comp'!BP239/'N2.3_RIIO3_Risk_And_Volumes'!BP50,0)&lt;0,"Error",IFERROR('N2.4_RIIO3_Risk_Comp'!BP239/'N2.3_RIIO3_Risk_And_Volumes'!BP50,0))</f>
        <v>0</v>
      </c>
      <c r="BT239" s="63">
        <f>IF(IFERROR('N2.4_RIIO3_Risk_Comp'!BQ239/'N2.3_RIIO3_Risk_And_Volumes'!BR50,0)&lt;0,"Error",IFERROR('N2.4_RIIO3_Risk_Comp'!BQ239/'N2.3_RIIO3_Risk_And_Volumes'!BR50,0))</f>
        <v>0</v>
      </c>
    </row>
    <row r="240" spans="1:72" hidden="1">
      <c r="A240" t="s">
        <v>974</v>
      </c>
      <c r="B240" s="108" t="s">
        <v>355</v>
      </c>
      <c r="C240" s="144" t="str">
        <f>IF($D$2="ET",VLOOKUP(B240,'N0.7_Lookup_References'!$E$13:$K$71,2,FALSE),IF('N2.1_Network_Risk_Summary'!$C$2="GD",VLOOKUP(B240,'N0.7_Lookup_References'!$E$13:$K$73,4,FALSE),IF($D$2="GT",VLOOKUP(B240,'N0.7_Lookup_References'!$E$13:$K$71,6,FALSE),"")))</f>
        <v>No entry required</v>
      </c>
      <c r="D240" s="53" t="s">
        <v>441</v>
      </c>
      <c r="E240" s="289"/>
      <c r="F240" s="247"/>
      <c r="G240" s="247"/>
      <c r="H240" s="247"/>
      <c r="I240" s="247"/>
      <c r="J240" s="247"/>
      <c r="K240" s="247"/>
      <c r="L240" s="247"/>
      <c r="M240" s="247"/>
      <c r="N240" s="290"/>
      <c r="O240" s="289"/>
      <c r="P240" s="247"/>
      <c r="Q240" s="247"/>
      <c r="R240" s="247"/>
      <c r="S240" s="247"/>
      <c r="T240" s="247"/>
      <c r="U240" s="247"/>
      <c r="V240" s="247"/>
      <c r="W240" s="247"/>
      <c r="X240" s="290"/>
      <c r="Y240" s="289"/>
      <c r="Z240" s="247"/>
      <c r="AA240" s="247"/>
      <c r="AB240" s="247"/>
      <c r="AC240" s="247"/>
      <c r="AD240" s="247"/>
      <c r="AE240" s="247"/>
      <c r="AF240" s="247"/>
      <c r="AG240" s="247"/>
      <c r="AH240" s="290"/>
      <c r="AJ240" s="296">
        <f>IF(IFERROR(E240/'N2.3_RIIO3_Risk_And_Volumes'!E51,0)&lt;0,"Error",IFERROR(E240/'N2.3_RIIO3_Risk_And_Volumes'!E51,0))</f>
        <v>0</v>
      </c>
      <c r="AK240" s="172">
        <f>IF(IFERROR(F240/'N2.3_RIIO3_Risk_And_Volumes'!F51,0)&lt;0,"Error",IFERROR(F240/'N2.3_RIIO3_Risk_And_Volumes'!F51,0))</f>
        <v>0</v>
      </c>
      <c r="AL240" s="172">
        <f>IF(IFERROR(G240/'N2.3_RIIO3_Risk_And_Volumes'!G51,0)&lt;0,"Error",IFERROR(G240/'N2.3_RIIO3_Risk_And_Volumes'!G51,0))</f>
        <v>0</v>
      </c>
      <c r="AM240" s="172">
        <f>IF(IFERROR(H240/'N2.3_RIIO3_Risk_And_Volumes'!H51,0)&lt;0,"Error",IFERROR(H240/'N2.3_RIIO3_Risk_And_Volumes'!H51,0))</f>
        <v>0</v>
      </c>
      <c r="AN240" s="172">
        <f>IF(IFERROR(I240/'N2.3_RIIO3_Risk_And_Volumes'!I51,0)&lt;0,"Error",IFERROR(I240/'N2.3_RIIO3_Risk_And_Volumes'!I51,0))</f>
        <v>0</v>
      </c>
      <c r="AO240" s="172">
        <f>IF(IFERROR(J240/'N2.3_RIIO3_Risk_And_Volumes'!J51,0)&lt;0,"Error",IFERROR(J240/'N2.3_RIIO3_Risk_And_Volumes'!J51,0))</f>
        <v>0</v>
      </c>
      <c r="AP240" s="172">
        <f>IF(IFERROR(K240/'N2.3_RIIO3_Risk_And_Volumes'!K51,0)&lt;0,"Error",IFERROR(K240/'N2.3_RIIO3_Risk_And_Volumes'!K51,0))</f>
        <v>0</v>
      </c>
      <c r="AQ240" s="172">
        <f>IF(IFERROR(L240/'N2.3_RIIO3_Risk_And_Volumes'!L51,0)&lt;0,"Error",IFERROR(L240/'N2.3_RIIO3_Risk_And_Volumes'!L51,0))</f>
        <v>0</v>
      </c>
      <c r="AR240" s="172">
        <f>IF(IFERROR(M240/'N2.3_RIIO3_Risk_And_Volumes'!M51,0)&lt;0,"Error",IFERROR(M240/'N2.3_RIIO3_Risk_And_Volumes'!M51,0))</f>
        <v>0</v>
      </c>
      <c r="AS240" s="297">
        <f>IF(IFERROR(N240/'N2.3_RIIO3_Risk_And_Volumes'!N51,0)&lt;0,"Error",IFERROR(N240/'N2.3_RIIO3_Risk_And_Volumes'!N51,0))</f>
        <v>0</v>
      </c>
      <c r="AT240" s="296">
        <f>IF(IFERROR('N2.4_RIIO3_Risk_Comp'!O240/'N2.3_RIIO3_Risk_And_Volumes'!O51,0)&lt;0,"Error",IFERROR('N2.4_RIIO3_Risk_Comp'!O240/'N2.3_RIIO3_Risk_And_Volumes'!O51,0))</f>
        <v>0</v>
      </c>
      <c r="AU240" s="172">
        <f>IF(IFERROR('N2.4_RIIO3_Risk_Comp'!P240/'N2.3_RIIO3_Risk_And_Volumes'!P51,0)&lt;0,"Error",IFERROR('N2.4_RIIO3_Risk_Comp'!P240/'N2.3_RIIO3_Risk_And_Volumes'!P51,0))</f>
        <v>0</v>
      </c>
      <c r="AV240" s="172">
        <f>IF(IFERROR('N2.4_RIIO3_Risk_Comp'!Q240/'N2.3_RIIO3_Risk_And_Volumes'!Q51,0)&lt;0,"Error",IFERROR('N2.4_RIIO3_Risk_Comp'!Q240/'N2.3_RIIO3_Risk_And_Volumes'!Q51,0))</f>
        <v>0</v>
      </c>
      <c r="AW240" s="172">
        <f>IF(IFERROR('N2.4_RIIO3_Risk_Comp'!R240/'N2.3_RIIO3_Risk_And_Volumes'!R51,0)&lt;0,"Error",IFERROR('N2.4_RIIO3_Risk_Comp'!R240/'N2.3_RIIO3_Risk_And_Volumes'!R51,0))</f>
        <v>0</v>
      </c>
      <c r="AX240" s="172">
        <f>IF(IFERROR('N2.4_RIIO3_Risk_Comp'!S240/'N2.3_RIIO3_Risk_And_Volumes'!S51,0)&lt;0,"Error",IFERROR('N2.4_RIIO3_Risk_Comp'!S240/'N2.3_RIIO3_Risk_And_Volumes'!S51,0))</f>
        <v>0</v>
      </c>
      <c r="AY240" s="172">
        <f>IF(IFERROR('N2.4_RIIO3_Risk_Comp'!T240/'N2.3_RIIO3_Risk_And_Volumes'!T51,0)&lt;0,"Error",IFERROR('N2.4_RIIO3_Risk_Comp'!T240/'N2.3_RIIO3_Risk_And_Volumes'!T51,0))</f>
        <v>0</v>
      </c>
      <c r="AZ240" s="172">
        <f>IF(IFERROR('N2.4_RIIO3_Risk_Comp'!U240/'N2.3_RIIO3_Risk_And_Volumes'!U51,0)&lt;0,"Error",IFERROR('N2.4_RIIO3_Risk_Comp'!U240/'N2.3_RIIO3_Risk_And_Volumes'!U51,0))</f>
        <v>0</v>
      </c>
      <c r="BA240" s="172">
        <f>IF(IFERROR('N2.4_RIIO3_Risk_Comp'!V240/'N2.3_RIIO3_Risk_And_Volumes'!V51,0)&lt;0,"Error",IFERROR('N2.4_RIIO3_Risk_Comp'!V240/'N2.3_RIIO3_Risk_And_Volumes'!V51,0))</f>
        <v>0</v>
      </c>
      <c r="BB240" s="172">
        <f>IF(IFERROR('N2.4_RIIO3_Risk_Comp'!W240/'N2.3_RIIO3_Risk_And_Volumes'!W51,0)&lt;0,"Error",IFERROR('N2.4_RIIO3_Risk_Comp'!W240/'N2.3_RIIO3_Risk_And_Volumes'!W51,0))</f>
        <v>0</v>
      </c>
      <c r="BC240" s="297">
        <f>IF(IFERROR('N2.4_RIIO3_Risk_Comp'!X240/'N2.3_RIIO3_Risk_And_Volumes'!X51,0)&lt;0,"Error",IFERROR('N2.4_RIIO3_Risk_Comp'!X240/'N2.3_RIIO3_Risk_And_Volumes'!X51,0))</f>
        <v>0</v>
      </c>
      <c r="BD240" s="296">
        <f>IF(IFERROR('N2.4_RIIO3_Risk_Comp'!Y240/'N2.3_RIIO3_Risk_And_Volumes'!AI51,0)&lt;0,"Error",IFERROR('N2.4_RIIO3_Risk_Comp'!Y240/'N2.3_RIIO3_Risk_And_Volumes'!AI51,0))</f>
        <v>0</v>
      </c>
      <c r="BE240" s="172">
        <f>IF(IFERROR('N2.4_RIIO3_Risk_Comp'!Z240/'N2.3_RIIO3_Risk_And_Volumes'!AJ51,0)&lt;0,"Error",IFERROR('N2.4_RIIO3_Risk_Comp'!Z240/'N2.3_RIIO3_Risk_And_Volumes'!AJ51,0))</f>
        <v>0</v>
      </c>
      <c r="BF240" s="172">
        <f>IF(IFERROR('N2.4_RIIO3_Risk_Comp'!AA240/'N2.3_RIIO3_Risk_And_Volumes'!AK51,0)&lt;0,"Error",IFERROR('N2.4_RIIO3_Risk_Comp'!AA240/'N2.3_RIIO3_Risk_And_Volumes'!AK51,0))</f>
        <v>0</v>
      </c>
      <c r="BG240" s="172">
        <f>IF(IFERROR('N2.4_RIIO3_Risk_Comp'!AB240/'N2.3_RIIO3_Risk_And_Volumes'!AL51,0)&lt;0,"Error",IFERROR('N2.4_RIIO3_Risk_Comp'!AB240/'N2.3_RIIO3_Risk_And_Volumes'!AL51,0))</f>
        <v>0</v>
      </c>
      <c r="BH240" s="172">
        <f>IF(IFERROR('N2.4_RIIO3_Risk_Comp'!AC240/'N2.3_RIIO3_Risk_And_Volumes'!AM51,0)&lt;0,"Error",IFERROR('N2.4_RIIO3_Risk_Comp'!AC240/'N2.3_RIIO3_Risk_And_Volumes'!AM51,0))</f>
        <v>0</v>
      </c>
      <c r="BI240" s="172">
        <f>IF(IFERROR('N2.4_RIIO3_Risk_Comp'!AD240/'N2.3_RIIO3_Risk_And_Volumes'!AN51,0)&lt;0,"Error",IFERROR('N2.4_RIIO3_Risk_Comp'!AD240/'N2.3_RIIO3_Risk_And_Volumes'!AN51,0))</f>
        <v>0</v>
      </c>
      <c r="BJ240" s="172">
        <f>IF(IFERROR('N2.4_RIIO3_Risk_Comp'!AE240/'N2.3_RIIO3_Risk_And_Volumes'!AO51,0)&lt;0,"Error",IFERROR('N2.4_RIIO3_Risk_Comp'!AE240/'N2.3_RIIO3_Risk_And_Volumes'!AO51,0))</f>
        <v>0</v>
      </c>
      <c r="BK240" s="172">
        <f>IF(IFERROR('N2.4_RIIO3_Risk_Comp'!AF240/'N2.3_RIIO3_Risk_And_Volumes'!AP51,0)&lt;0,"Error",IFERROR('N2.4_RIIO3_Risk_Comp'!AF240/'N2.3_RIIO3_Risk_And_Volumes'!AP51,0))</f>
        <v>0</v>
      </c>
      <c r="BL240" s="172">
        <f>IF(IFERROR('N2.4_RIIO3_Risk_Comp'!AG240/'N2.3_RIIO3_Risk_And_Volumes'!AQ51,0)&lt;0,"Error",IFERROR('N2.4_RIIO3_Risk_Comp'!AG240/'N2.3_RIIO3_Risk_And_Volumes'!AQ51,0))</f>
        <v>0</v>
      </c>
      <c r="BM240" s="297">
        <f>IF(IFERROR('N2.4_RIIO3_Risk_Comp'!AH240/'N2.3_RIIO3_Risk_And_Volumes'!AR51,0)&lt;0,"Error",IFERROR('N2.4_RIIO3_Risk_Comp'!AH240/'N2.3_RIIO3_Risk_And_Volumes'!AR51,0))</f>
        <v>0</v>
      </c>
      <c r="BO240" s="63">
        <f t="shared" si="33"/>
        <v>0</v>
      </c>
      <c r="BP240" s="63">
        <f t="shared" si="34"/>
        <v>0</v>
      </c>
      <c r="BQ240" s="63">
        <f t="shared" si="35"/>
        <v>0</v>
      </c>
      <c r="BR240" s="63">
        <f>IF(IFERROR(BO240/'N2.3_RIIO3_Risk_And_Volumes'!BN51,0)&lt;0,"Error",IFERROR(BO240/'N2.3_RIIO3_Risk_And_Volumes'!BN51,0))</f>
        <v>0</v>
      </c>
      <c r="BS240" s="63">
        <f>IF(IFERROR('N2.4_RIIO3_Risk_Comp'!BP240/'N2.3_RIIO3_Risk_And_Volumes'!BP51,0)&lt;0,"Error",IFERROR('N2.4_RIIO3_Risk_Comp'!BP240/'N2.3_RIIO3_Risk_And_Volumes'!BP51,0))</f>
        <v>0</v>
      </c>
      <c r="BT240" s="63">
        <f>IF(IFERROR('N2.4_RIIO3_Risk_Comp'!BQ240/'N2.3_RIIO3_Risk_And_Volumes'!BR51,0)&lt;0,"Error",IFERROR('N2.4_RIIO3_Risk_Comp'!BQ240/'N2.3_RIIO3_Risk_And_Volumes'!BR51,0))</f>
        <v>0</v>
      </c>
    </row>
    <row r="241" spans="1:72" hidden="1">
      <c r="A241" t="s">
        <v>974</v>
      </c>
      <c r="B241" s="108" t="s">
        <v>358</v>
      </c>
      <c r="C241" s="144" t="str">
        <f>IF($D$2="ET",VLOOKUP(B241,'N0.7_Lookup_References'!$E$13:$K$71,2,FALSE),IF('N2.1_Network_Risk_Summary'!$C$2="GD",VLOOKUP(B241,'N0.7_Lookup_References'!$E$13:$K$73,4,FALSE),IF($D$2="GT",VLOOKUP(B241,'N0.7_Lookup_References'!$E$13:$K$71,6,FALSE),"")))</f>
        <v>No entry required</v>
      </c>
      <c r="D241" s="53" t="s">
        <v>441</v>
      </c>
      <c r="E241" s="289"/>
      <c r="F241" s="247"/>
      <c r="G241" s="247"/>
      <c r="H241" s="247"/>
      <c r="I241" s="247"/>
      <c r="J241" s="247"/>
      <c r="K241" s="247"/>
      <c r="L241" s="247"/>
      <c r="M241" s="247"/>
      <c r="N241" s="290"/>
      <c r="O241" s="289"/>
      <c r="P241" s="247"/>
      <c r="Q241" s="247"/>
      <c r="R241" s="247"/>
      <c r="S241" s="247"/>
      <c r="T241" s="247"/>
      <c r="U241" s="247"/>
      <c r="V241" s="247"/>
      <c r="W241" s="247"/>
      <c r="X241" s="290"/>
      <c r="Y241" s="289"/>
      <c r="Z241" s="247"/>
      <c r="AA241" s="247"/>
      <c r="AB241" s="247"/>
      <c r="AC241" s="247"/>
      <c r="AD241" s="247"/>
      <c r="AE241" s="247"/>
      <c r="AF241" s="247"/>
      <c r="AG241" s="247"/>
      <c r="AH241" s="290"/>
      <c r="AJ241" s="296">
        <f>IF(IFERROR(E241/'N2.3_RIIO3_Risk_And_Volumes'!E52,0)&lt;0,"Error",IFERROR(E241/'N2.3_RIIO3_Risk_And_Volumes'!E52,0))</f>
        <v>0</v>
      </c>
      <c r="AK241" s="172">
        <f>IF(IFERROR(F241/'N2.3_RIIO3_Risk_And_Volumes'!F52,0)&lt;0,"Error",IFERROR(F241/'N2.3_RIIO3_Risk_And_Volumes'!F52,0))</f>
        <v>0</v>
      </c>
      <c r="AL241" s="172">
        <f>IF(IFERROR(G241/'N2.3_RIIO3_Risk_And_Volumes'!G52,0)&lt;0,"Error",IFERROR(G241/'N2.3_RIIO3_Risk_And_Volumes'!G52,0))</f>
        <v>0</v>
      </c>
      <c r="AM241" s="172">
        <f>IF(IFERROR(H241/'N2.3_RIIO3_Risk_And_Volumes'!H52,0)&lt;0,"Error",IFERROR(H241/'N2.3_RIIO3_Risk_And_Volumes'!H52,0))</f>
        <v>0</v>
      </c>
      <c r="AN241" s="172">
        <f>IF(IFERROR(I241/'N2.3_RIIO3_Risk_And_Volumes'!I52,0)&lt;0,"Error",IFERROR(I241/'N2.3_RIIO3_Risk_And_Volumes'!I52,0))</f>
        <v>0</v>
      </c>
      <c r="AO241" s="172">
        <f>IF(IFERROR(J241/'N2.3_RIIO3_Risk_And_Volumes'!J52,0)&lt;0,"Error",IFERROR(J241/'N2.3_RIIO3_Risk_And_Volumes'!J52,0))</f>
        <v>0</v>
      </c>
      <c r="AP241" s="172">
        <f>IF(IFERROR(K241/'N2.3_RIIO3_Risk_And_Volumes'!K52,0)&lt;0,"Error",IFERROR(K241/'N2.3_RIIO3_Risk_And_Volumes'!K52,0))</f>
        <v>0</v>
      </c>
      <c r="AQ241" s="172">
        <f>IF(IFERROR(L241/'N2.3_RIIO3_Risk_And_Volumes'!L52,0)&lt;0,"Error",IFERROR(L241/'N2.3_RIIO3_Risk_And_Volumes'!L52,0))</f>
        <v>0</v>
      </c>
      <c r="AR241" s="172">
        <f>IF(IFERROR(M241/'N2.3_RIIO3_Risk_And_Volumes'!M52,0)&lt;0,"Error",IFERROR(M241/'N2.3_RIIO3_Risk_And_Volumes'!M52,0))</f>
        <v>0</v>
      </c>
      <c r="AS241" s="297">
        <f>IF(IFERROR(N241/'N2.3_RIIO3_Risk_And_Volumes'!N52,0)&lt;0,"Error",IFERROR(N241/'N2.3_RIIO3_Risk_And_Volumes'!N52,0))</f>
        <v>0</v>
      </c>
      <c r="AT241" s="296">
        <f>IF(IFERROR('N2.4_RIIO3_Risk_Comp'!O241/'N2.3_RIIO3_Risk_And_Volumes'!O52,0)&lt;0,"Error",IFERROR('N2.4_RIIO3_Risk_Comp'!O241/'N2.3_RIIO3_Risk_And_Volumes'!O52,0))</f>
        <v>0</v>
      </c>
      <c r="AU241" s="172">
        <f>IF(IFERROR('N2.4_RIIO3_Risk_Comp'!P241/'N2.3_RIIO3_Risk_And_Volumes'!P52,0)&lt;0,"Error",IFERROR('N2.4_RIIO3_Risk_Comp'!P241/'N2.3_RIIO3_Risk_And_Volumes'!P52,0))</f>
        <v>0</v>
      </c>
      <c r="AV241" s="172">
        <f>IF(IFERROR('N2.4_RIIO3_Risk_Comp'!Q241/'N2.3_RIIO3_Risk_And_Volumes'!Q52,0)&lt;0,"Error",IFERROR('N2.4_RIIO3_Risk_Comp'!Q241/'N2.3_RIIO3_Risk_And_Volumes'!Q52,0))</f>
        <v>0</v>
      </c>
      <c r="AW241" s="172">
        <f>IF(IFERROR('N2.4_RIIO3_Risk_Comp'!R241/'N2.3_RIIO3_Risk_And_Volumes'!R52,0)&lt;0,"Error",IFERROR('N2.4_RIIO3_Risk_Comp'!R241/'N2.3_RIIO3_Risk_And_Volumes'!R52,0))</f>
        <v>0</v>
      </c>
      <c r="AX241" s="172">
        <f>IF(IFERROR('N2.4_RIIO3_Risk_Comp'!S241/'N2.3_RIIO3_Risk_And_Volumes'!S52,0)&lt;0,"Error",IFERROR('N2.4_RIIO3_Risk_Comp'!S241/'N2.3_RIIO3_Risk_And_Volumes'!S52,0))</f>
        <v>0</v>
      </c>
      <c r="AY241" s="172">
        <f>IF(IFERROR('N2.4_RIIO3_Risk_Comp'!T241/'N2.3_RIIO3_Risk_And_Volumes'!T52,0)&lt;0,"Error",IFERROR('N2.4_RIIO3_Risk_Comp'!T241/'N2.3_RIIO3_Risk_And_Volumes'!T52,0))</f>
        <v>0</v>
      </c>
      <c r="AZ241" s="172">
        <f>IF(IFERROR('N2.4_RIIO3_Risk_Comp'!U241/'N2.3_RIIO3_Risk_And_Volumes'!U52,0)&lt;0,"Error",IFERROR('N2.4_RIIO3_Risk_Comp'!U241/'N2.3_RIIO3_Risk_And_Volumes'!U52,0))</f>
        <v>0</v>
      </c>
      <c r="BA241" s="172">
        <f>IF(IFERROR('N2.4_RIIO3_Risk_Comp'!V241/'N2.3_RIIO3_Risk_And_Volumes'!V52,0)&lt;0,"Error",IFERROR('N2.4_RIIO3_Risk_Comp'!V241/'N2.3_RIIO3_Risk_And_Volumes'!V52,0))</f>
        <v>0</v>
      </c>
      <c r="BB241" s="172">
        <f>IF(IFERROR('N2.4_RIIO3_Risk_Comp'!W241/'N2.3_RIIO3_Risk_And_Volumes'!W52,0)&lt;0,"Error",IFERROR('N2.4_RIIO3_Risk_Comp'!W241/'N2.3_RIIO3_Risk_And_Volumes'!W52,0))</f>
        <v>0</v>
      </c>
      <c r="BC241" s="297">
        <f>IF(IFERROR('N2.4_RIIO3_Risk_Comp'!X241/'N2.3_RIIO3_Risk_And_Volumes'!X52,0)&lt;0,"Error",IFERROR('N2.4_RIIO3_Risk_Comp'!X241/'N2.3_RIIO3_Risk_And_Volumes'!X52,0))</f>
        <v>0</v>
      </c>
      <c r="BD241" s="296">
        <f>IF(IFERROR('N2.4_RIIO3_Risk_Comp'!Y241/'N2.3_RIIO3_Risk_And_Volumes'!AI52,0)&lt;0,"Error",IFERROR('N2.4_RIIO3_Risk_Comp'!Y241/'N2.3_RIIO3_Risk_And_Volumes'!AI52,0))</f>
        <v>0</v>
      </c>
      <c r="BE241" s="172">
        <f>IF(IFERROR('N2.4_RIIO3_Risk_Comp'!Z241/'N2.3_RIIO3_Risk_And_Volumes'!AJ52,0)&lt;0,"Error",IFERROR('N2.4_RIIO3_Risk_Comp'!Z241/'N2.3_RIIO3_Risk_And_Volumes'!AJ52,0))</f>
        <v>0</v>
      </c>
      <c r="BF241" s="172">
        <f>IF(IFERROR('N2.4_RIIO3_Risk_Comp'!AA241/'N2.3_RIIO3_Risk_And_Volumes'!AK52,0)&lt;0,"Error",IFERROR('N2.4_RIIO3_Risk_Comp'!AA241/'N2.3_RIIO3_Risk_And_Volumes'!AK52,0))</f>
        <v>0</v>
      </c>
      <c r="BG241" s="172">
        <f>IF(IFERROR('N2.4_RIIO3_Risk_Comp'!AB241/'N2.3_RIIO3_Risk_And_Volumes'!AL52,0)&lt;0,"Error",IFERROR('N2.4_RIIO3_Risk_Comp'!AB241/'N2.3_RIIO3_Risk_And_Volumes'!AL52,0))</f>
        <v>0</v>
      </c>
      <c r="BH241" s="172">
        <f>IF(IFERROR('N2.4_RIIO3_Risk_Comp'!AC241/'N2.3_RIIO3_Risk_And_Volumes'!AM52,0)&lt;0,"Error",IFERROR('N2.4_RIIO3_Risk_Comp'!AC241/'N2.3_RIIO3_Risk_And_Volumes'!AM52,0))</f>
        <v>0</v>
      </c>
      <c r="BI241" s="172">
        <f>IF(IFERROR('N2.4_RIIO3_Risk_Comp'!AD241/'N2.3_RIIO3_Risk_And_Volumes'!AN52,0)&lt;0,"Error",IFERROR('N2.4_RIIO3_Risk_Comp'!AD241/'N2.3_RIIO3_Risk_And_Volumes'!AN52,0))</f>
        <v>0</v>
      </c>
      <c r="BJ241" s="172">
        <f>IF(IFERROR('N2.4_RIIO3_Risk_Comp'!AE241/'N2.3_RIIO3_Risk_And_Volumes'!AO52,0)&lt;0,"Error",IFERROR('N2.4_RIIO3_Risk_Comp'!AE241/'N2.3_RIIO3_Risk_And_Volumes'!AO52,0))</f>
        <v>0</v>
      </c>
      <c r="BK241" s="172">
        <f>IF(IFERROR('N2.4_RIIO3_Risk_Comp'!AF241/'N2.3_RIIO3_Risk_And_Volumes'!AP52,0)&lt;0,"Error",IFERROR('N2.4_RIIO3_Risk_Comp'!AF241/'N2.3_RIIO3_Risk_And_Volumes'!AP52,0))</f>
        <v>0</v>
      </c>
      <c r="BL241" s="172">
        <f>IF(IFERROR('N2.4_RIIO3_Risk_Comp'!AG241/'N2.3_RIIO3_Risk_And_Volumes'!AQ52,0)&lt;0,"Error",IFERROR('N2.4_RIIO3_Risk_Comp'!AG241/'N2.3_RIIO3_Risk_And_Volumes'!AQ52,0))</f>
        <v>0</v>
      </c>
      <c r="BM241" s="297">
        <f>IF(IFERROR('N2.4_RIIO3_Risk_Comp'!AH241/'N2.3_RIIO3_Risk_And_Volumes'!AR52,0)&lt;0,"Error",IFERROR('N2.4_RIIO3_Risk_Comp'!AH241/'N2.3_RIIO3_Risk_And_Volumes'!AR52,0))</f>
        <v>0</v>
      </c>
      <c r="BO241" s="63">
        <f t="shared" si="33"/>
        <v>0</v>
      </c>
      <c r="BP241" s="63">
        <f t="shared" si="34"/>
        <v>0</v>
      </c>
      <c r="BQ241" s="63">
        <f t="shared" si="35"/>
        <v>0</v>
      </c>
      <c r="BR241" s="63">
        <f>IF(IFERROR(BO241/'N2.3_RIIO3_Risk_And_Volumes'!BN52,0)&lt;0,"Error",IFERROR(BO241/'N2.3_RIIO3_Risk_And_Volumes'!BN52,0))</f>
        <v>0</v>
      </c>
      <c r="BS241" s="63">
        <f>IF(IFERROR('N2.4_RIIO3_Risk_Comp'!BP241/'N2.3_RIIO3_Risk_And_Volumes'!BP52,0)&lt;0,"Error",IFERROR('N2.4_RIIO3_Risk_Comp'!BP241/'N2.3_RIIO3_Risk_And_Volumes'!BP52,0))</f>
        <v>0</v>
      </c>
      <c r="BT241" s="63">
        <f>IF(IFERROR('N2.4_RIIO3_Risk_Comp'!BQ241/'N2.3_RIIO3_Risk_And_Volumes'!BR52,0)&lt;0,"Error",IFERROR('N2.4_RIIO3_Risk_Comp'!BQ241/'N2.3_RIIO3_Risk_And_Volumes'!BR52,0))</f>
        <v>0</v>
      </c>
    </row>
    <row r="242" spans="1:72" hidden="1">
      <c r="A242" t="s">
        <v>974</v>
      </c>
      <c r="B242" s="108" t="s">
        <v>361</v>
      </c>
      <c r="C242" s="144" t="str">
        <f>IF($D$2="ET",VLOOKUP(B242,'N0.7_Lookup_References'!$E$13:$K$71,2,FALSE),IF('N2.1_Network_Risk_Summary'!$C$2="GD",VLOOKUP(B242,'N0.7_Lookup_References'!$E$13:$K$73,4,FALSE),IF($D$2="GT",VLOOKUP(B242,'N0.7_Lookup_References'!$E$13:$K$71,6,FALSE),"")))</f>
        <v>No entry required</v>
      </c>
      <c r="D242" s="53" t="s">
        <v>441</v>
      </c>
      <c r="E242" s="289"/>
      <c r="F242" s="247"/>
      <c r="G242" s="247"/>
      <c r="H242" s="247"/>
      <c r="I242" s="247"/>
      <c r="J242" s="247"/>
      <c r="K242" s="247"/>
      <c r="L242" s="247"/>
      <c r="M242" s="247"/>
      <c r="N242" s="290"/>
      <c r="O242" s="289"/>
      <c r="P242" s="247"/>
      <c r="Q242" s="247"/>
      <c r="R242" s="247"/>
      <c r="S242" s="247"/>
      <c r="T242" s="247"/>
      <c r="U242" s="247"/>
      <c r="V242" s="247"/>
      <c r="W242" s="247"/>
      <c r="X242" s="290"/>
      <c r="Y242" s="289"/>
      <c r="Z242" s="247"/>
      <c r="AA242" s="247"/>
      <c r="AB242" s="247"/>
      <c r="AC242" s="247"/>
      <c r="AD242" s="247"/>
      <c r="AE242" s="247"/>
      <c r="AF242" s="247"/>
      <c r="AG242" s="247"/>
      <c r="AH242" s="290"/>
      <c r="AJ242" s="296">
        <f>IF(IFERROR(E242/'N2.3_RIIO3_Risk_And_Volumes'!E53,0)&lt;0,"Error",IFERROR(E242/'N2.3_RIIO3_Risk_And_Volumes'!E53,0))</f>
        <v>0</v>
      </c>
      <c r="AK242" s="172">
        <f>IF(IFERROR(F242/'N2.3_RIIO3_Risk_And_Volumes'!F53,0)&lt;0,"Error",IFERROR(F242/'N2.3_RIIO3_Risk_And_Volumes'!F53,0))</f>
        <v>0</v>
      </c>
      <c r="AL242" s="172">
        <f>IF(IFERROR(G242/'N2.3_RIIO3_Risk_And_Volumes'!G53,0)&lt;0,"Error",IFERROR(G242/'N2.3_RIIO3_Risk_And_Volumes'!G53,0))</f>
        <v>0</v>
      </c>
      <c r="AM242" s="172">
        <f>IF(IFERROR(H242/'N2.3_RIIO3_Risk_And_Volumes'!H53,0)&lt;0,"Error",IFERROR(H242/'N2.3_RIIO3_Risk_And_Volumes'!H53,0))</f>
        <v>0</v>
      </c>
      <c r="AN242" s="172">
        <f>IF(IFERROR(I242/'N2.3_RIIO3_Risk_And_Volumes'!I53,0)&lt;0,"Error",IFERROR(I242/'N2.3_RIIO3_Risk_And_Volumes'!I53,0))</f>
        <v>0</v>
      </c>
      <c r="AO242" s="172">
        <f>IF(IFERROR(J242/'N2.3_RIIO3_Risk_And_Volumes'!J53,0)&lt;0,"Error",IFERROR(J242/'N2.3_RIIO3_Risk_And_Volumes'!J53,0))</f>
        <v>0</v>
      </c>
      <c r="AP242" s="172">
        <f>IF(IFERROR(K242/'N2.3_RIIO3_Risk_And_Volumes'!K53,0)&lt;0,"Error",IFERROR(K242/'N2.3_RIIO3_Risk_And_Volumes'!K53,0))</f>
        <v>0</v>
      </c>
      <c r="AQ242" s="172">
        <f>IF(IFERROR(L242/'N2.3_RIIO3_Risk_And_Volumes'!L53,0)&lt;0,"Error",IFERROR(L242/'N2.3_RIIO3_Risk_And_Volumes'!L53,0))</f>
        <v>0</v>
      </c>
      <c r="AR242" s="172">
        <f>IF(IFERROR(M242/'N2.3_RIIO3_Risk_And_Volumes'!M53,0)&lt;0,"Error",IFERROR(M242/'N2.3_RIIO3_Risk_And_Volumes'!M53,0))</f>
        <v>0</v>
      </c>
      <c r="AS242" s="297">
        <f>IF(IFERROR(N242/'N2.3_RIIO3_Risk_And_Volumes'!N53,0)&lt;0,"Error",IFERROR(N242/'N2.3_RIIO3_Risk_And_Volumes'!N53,0))</f>
        <v>0</v>
      </c>
      <c r="AT242" s="296">
        <f>IF(IFERROR('N2.4_RIIO3_Risk_Comp'!O242/'N2.3_RIIO3_Risk_And_Volumes'!O53,0)&lt;0,"Error",IFERROR('N2.4_RIIO3_Risk_Comp'!O242/'N2.3_RIIO3_Risk_And_Volumes'!O53,0))</f>
        <v>0</v>
      </c>
      <c r="AU242" s="172">
        <f>IF(IFERROR('N2.4_RIIO3_Risk_Comp'!P242/'N2.3_RIIO3_Risk_And_Volumes'!P53,0)&lt;0,"Error",IFERROR('N2.4_RIIO3_Risk_Comp'!P242/'N2.3_RIIO3_Risk_And_Volumes'!P53,0))</f>
        <v>0</v>
      </c>
      <c r="AV242" s="172">
        <f>IF(IFERROR('N2.4_RIIO3_Risk_Comp'!Q242/'N2.3_RIIO3_Risk_And_Volumes'!Q53,0)&lt;0,"Error",IFERROR('N2.4_RIIO3_Risk_Comp'!Q242/'N2.3_RIIO3_Risk_And_Volumes'!Q53,0))</f>
        <v>0</v>
      </c>
      <c r="AW242" s="172">
        <f>IF(IFERROR('N2.4_RIIO3_Risk_Comp'!R242/'N2.3_RIIO3_Risk_And_Volumes'!R53,0)&lt;0,"Error",IFERROR('N2.4_RIIO3_Risk_Comp'!R242/'N2.3_RIIO3_Risk_And_Volumes'!R53,0))</f>
        <v>0</v>
      </c>
      <c r="AX242" s="172">
        <f>IF(IFERROR('N2.4_RIIO3_Risk_Comp'!S242/'N2.3_RIIO3_Risk_And_Volumes'!S53,0)&lt;0,"Error",IFERROR('N2.4_RIIO3_Risk_Comp'!S242/'N2.3_RIIO3_Risk_And_Volumes'!S53,0))</f>
        <v>0</v>
      </c>
      <c r="AY242" s="172">
        <f>IF(IFERROR('N2.4_RIIO3_Risk_Comp'!T242/'N2.3_RIIO3_Risk_And_Volumes'!T53,0)&lt;0,"Error",IFERROR('N2.4_RIIO3_Risk_Comp'!T242/'N2.3_RIIO3_Risk_And_Volumes'!T53,0))</f>
        <v>0</v>
      </c>
      <c r="AZ242" s="172">
        <f>IF(IFERROR('N2.4_RIIO3_Risk_Comp'!U242/'N2.3_RIIO3_Risk_And_Volumes'!U53,0)&lt;0,"Error",IFERROR('N2.4_RIIO3_Risk_Comp'!U242/'N2.3_RIIO3_Risk_And_Volumes'!U53,0))</f>
        <v>0</v>
      </c>
      <c r="BA242" s="172">
        <f>IF(IFERROR('N2.4_RIIO3_Risk_Comp'!V242/'N2.3_RIIO3_Risk_And_Volumes'!V53,0)&lt;0,"Error",IFERROR('N2.4_RIIO3_Risk_Comp'!V242/'N2.3_RIIO3_Risk_And_Volumes'!V53,0))</f>
        <v>0</v>
      </c>
      <c r="BB242" s="172">
        <f>IF(IFERROR('N2.4_RIIO3_Risk_Comp'!W242/'N2.3_RIIO3_Risk_And_Volumes'!W53,0)&lt;0,"Error",IFERROR('N2.4_RIIO3_Risk_Comp'!W242/'N2.3_RIIO3_Risk_And_Volumes'!W53,0))</f>
        <v>0</v>
      </c>
      <c r="BC242" s="297">
        <f>IF(IFERROR('N2.4_RIIO3_Risk_Comp'!X242/'N2.3_RIIO3_Risk_And_Volumes'!X53,0)&lt;0,"Error",IFERROR('N2.4_RIIO3_Risk_Comp'!X242/'N2.3_RIIO3_Risk_And_Volumes'!X53,0))</f>
        <v>0</v>
      </c>
      <c r="BD242" s="296">
        <f>IF(IFERROR('N2.4_RIIO3_Risk_Comp'!Y242/'N2.3_RIIO3_Risk_And_Volumes'!AI53,0)&lt;0,"Error",IFERROR('N2.4_RIIO3_Risk_Comp'!Y242/'N2.3_RIIO3_Risk_And_Volumes'!AI53,0))</f>
        <v>0</v>
      </c>
      <c r="BE242" s="172">
        <f>IF(IFERROR('N2.4_RIIO3_Risk_Comp'!Z242/'N2.3_RIIO3_Risk_And_Volumes'!AJ53,0)&lt;0,"Error",IFERROR('N2.4_RIIO3_Risk_Comp'!Z242/'N2.3_RIIO3_Risk_And_Volumes'!AJ53,0))</f>
        <v>0</v>
      </c>
      <c r="BF242" s="172">
        <f>IF(IFERROR('N2.4_RIIO3_Risk_Comp'!AA242/'N2.3_RIIO3_Risk_And_Volumes'!AK53,0)&lt;0,"Error",IFERROR('N2.4_RIIO3_Risk_Comp'!AA242/'N2.3_RIIO3_Risk_And_Volumes'!AK53,0))</f>
        <v>0</v>
      </c>
      <c r="BG242" s="172">
        <f>IF(IFERROR('N2.4_RIIO3_Risk_Comp'!AB242/'N2.3_RIIO3_Risk_And_Volumes'!AL53,0)&lt;0,"Error",IFERROR('N2.4_RIIO3_Risk_Comp'!AB242/'N2.3_RIIO3_Risk_And_Volumes'!AL53,0))</f>
        <v>0</v>
      </c>
      <c r="BH242" s="172">
        <f>IF(IFERROR('N2.4_RIIO3_Risk_Comp'!AC242/'N2.3_RIIO3_Risk_And_Volumes'!AM53,0)&lt;0,"Error",IFERROR('N2.4_RIIO3_Risk_Comp'!AC242/'N2.3_RIIO3_Risk_And_Volumes'!AM53,0))</f>
        <v>0</v>
      </c>
      <c r="BI242" s="172">
        <f>IF(IFERROR('N2.4_RIIO3_Risk_Comp'!AD242/'N2.3_RIIO3_Risk_And_Volumes'!AN53,0)&lt;0,"Error",IFERROR('N2.4_RIIO3_Risk_Comp'!AD242/'N2.3_RIIO3_Risk_And_Volumes'!AN53,0))</f>
        <v>0</v>
      </c>
      <c r="BJ242" s="172">
        <f>IF(IFERROR('N2.4_RIIO3_Risk_Comp'!AE242/'N2.3_RIIO3_Risk_And_Volumes'!AO53,0)&lt;0,"Error",IFERROR('N2.4_RIIO3_Risk_Comp'!AE242/'N2.3_RIIO3_Risk_And_Volumes'!AO53,0))</f>
        <v>0</v>
      </c>
      <c r="BK242" s="172">
        <f>IF(IFERROR('N2.4_RIIO3_Risk_Comp'!AF242/'N2.3_RIIO3_Risk_And_Volumes'!AP53,0)&lt;0,"Error",IFERROR('N2.4_RIIO3_Risk_Comp'!AF242/'N2.3_RIIO3_Risk_And_Volumes'!AP53,0))</f>
        <v>0</v>
      </c>
      <c r="BL242" s="172">
        <f>IF(IFERROR('N2.4_RIIO3_Risk_Comp'!AG242/'N2.3_RIIO3_Risk_And_Volumes'!AQ53,0)&lt;0,"Error",IFERROR('N2.4_RIIO3_Risk_Comp'!AG242/'N2.3_RIIO3_Risk_And_Volumes'!AQ53,0))</f>
        <v>0</v>
      </c>
      <c r="BM242" s="297">
        <f>IF(IFERROR('N2.4_RIIO3_Risk_Comp'!AH242/'N2.3_RIIO3_Risk_And_Volumes'!AR53,0)&lt;0,"Error",IFERROR('N2.4_RIIO3_Risk_Comp'!AH242/'N2.3_RIIO3_Risk_And_Volumes'!AR53,0))</f>
        <v>0</v>
      </c>
      <c r="BO242" s="63">
        <f t="shared" si="33"/>
        <v>0</v>
      </c>
      <c r="BP242" s="63">
        <f t="shared" si="34"/>
        <v>0</v>
      </c>
      <c r="BQ242" s="63">
        <f t="shared" si="35"/>
        <v>0</v>
      </c>
      <c r="BR242" s="63">
        <f>IF(IFERROR(BO242/'N2.3_RIIO3_Risk_And_Volumes'!BN53,0)&lt;0,"Error",IFERROR(BO242/'N2.3_RIIO3_Risk_And_Volumes'!BN53,0))</f>
        <v>0</v>
      </c>
      <c r="BS242" s="63">
        <f>IF(IFERROR('N2.4_RIIO3_Risk_Comp'!BP242/'N2.3_RIIO3_Risk_And_Volumes'!BP53,0)&lt;0,"Error",IFERROR('N2.4_RIIO3_Risk_Comp'!BP242/'N2.3_RIIO3_Risk_And_Volumes'!BP53,0))</f>
        <v>0</v>
      </c>
      <c r="BT242" s="63">
        <f>IF(IFERROR('N2.4_RIIO3_Risk_Comp'!BQ242/'N2.3_RIIO3_Risk_And_Volumes'!BR53,0)&lt;0,"Error",IFERROR('N2.4_RIIO3_Risk_Comp'!BQ242/'N2.3_RIIO3_Risk_And_Volumes'!BR53,0))</f>
        <v>0</v>
      </c>
    </row>
    <row r="243" spans="1:72" hidden="1">
      <c r="A243" t="s">
        <v>974</v>
      </c>
      <c r="B243" s="108" t="s">
        <v>364</v>
      </c>
      <c r="C243" s="144" t="str">
        <f>IF($D$2="ET",VLOOKUP(B243,'N0.7_Lookup_References'!$E$13:$K$71,2,FALSE),IF('N2.1_Network_Risk_Summary'!$C$2="GD",VLOOKUP(B243,'N0.7_Lookup_References'!$E$13:$K$73,4,FALSE),IF($D$2="GT",VLOOKUP(B243,'N0.7_Lookup_References'!$E$13:$K$71,6,FALSE),"")))</f>
        <v>No entry required</v>
      </c>
      <c r="D243" s="53" t="s">
        <v>441</v>
      </c>
      <c r="E243" s="289"/>
      <c r="F243" s="247"/>
      <c r="G243" s="247"/>
      <c r="H243" s="247"/>
      <c r="I243" s="247"/>
      <c r="J243" s="247"/>
      <c r="K243" s="247"/>
      <c r="L243" s="247"/>
      <c r="M243" s="247"/>
      <c r="N243" s="290"/>
      <c r="O243" s="289"/>
      <c r="P243" s="247"/>
      <c r="Q243" s="247"/>
      <c r="R243" s="247"/>
      <c r="S243" s="247"/>
      <c r="T243" s="247"/>
      <c r="U243" s="247"/>
      <c r="V243" s="247"/>
      <c r="W243" s="247"/>
      <c r="X243" s="290"/>
      <c r="Y243" s="289"/>
      <c r="Z243" s="247"/>
      <c r="AA243" s="247"/>
      <c r="AB243" s="247"/>
      <c r="AC243" s="247"/>
      <c r="AD243" s="247"/>
      <c r="AE243" s="247"/>
      <c r="AF243" s="247"/>
      <c r="AG243" s="247"/>
      <c r="AH243" s="290"/>
      <c r="AJ243" s="296">
        <f>IF(IFERROR(E243/'N2.3_RIIO3_Risk_And_Volumes'!E54,0)&lt;0,"Error",IFERROR(E243/'N2.3_RIIO3_Risk_And_Volumes'!E54,0))</f>
        <v>0</v>
      </c>
      <c r="AK243" s="172">
        <f>IF(IFERROR(F243/'N2.3_RIIO3_Risk_And_Volumes'!F54,0)&lt;0,"Error",IFERROR(F243/'N2.3_RIIO3_Risk_And_Volumes'!F54,0))</f>
        <v>0</v>
      </c>
      <c r="AL243" s="172">
        <f>IF(IFERROR(G243/'N2.3_RIIO3_Risk_And_Volumes'!G54,0)&lt;0,"Error",IFERROR(G243/'N2.3_RIIO3_Risk_And_Volumes'!G54,0))</f>
        <v>0</v>
      </c>
      <c r="AM243" s="172">
        <f>IF(IFERROR(H243/'N2.3_RIIO3_Risk_And_Volumes'!H54,0)&lt;0,"Error",IFERROR(H243/'N2.3_RIIO3_Risk_And_Volumes'!H54,0))</f>
        <v>0</v>
      </c>
      <c r="AN243" s="172">
        <f>IF(IFERROR(I243/'N2.3_RIIO3_Risk_And_Volumes'!I54,0)&lt;0,"Error",IFERROR(I243/'N2.3_RIIO3_Risk_And_Volumes'!I54,0))</f>
        <v>0</v>
      </c>
      <c r="AO243" s="172">
        <f>IF(IFERROR(J243/'N2.3_RIIO3_Risk_And_Volumes'!J54,0)&lt;0,"Error",IFERROR(J243/'N2.3_RIIO3_Risk_And_Volumes'!J54,0))</f>
        <v>0</v>
      </c>
      <c r="AP243" s="172">
        <f>IF(IFERROR(K243/'N2.3_RIIO3_Risk_And_Volumes'!K54,0)&lt;0,"Error",IFERROR(K243/'N2.3_RIIO3_Risk_And_Volumes'!K54,0))</f>
        <v>0</v>
      </c>
      <c r="AQ243" s="172">
        <f>IF(IFERROR(L243/'N2.3_RIIO3_Risk_And_Volumes'!L54,0)&lt;0,"Error",IFERROR(L243/'N2.3_RIIO3_Risk_And_Volumes'!L54,0))</f>
        <v>0</v>
      </c>
      <c r="AR243" s="172">
        <f>IF(IFERROR(M243/'N2.3_RIIO3_Risk_And_Volumes'!M54,0)&lt;0,"Error",IFERROR(M243/'N2.3_RIIO3_Risk_And_Volumes'!M54,0))</f>
        <v>0</v>
      </c>
      <c r="AS243" s="297">
        <f>IF(IFERROR(N243/'N2.3_RIIO3_Risk_And_Volumes'!N54,0)&lt;0,"Error",IFERROR(N243/'N2.3_RIIO3_Risk_And_Volumes'!N54,0))</f>
        <v>0</v>
      </c>
      <c r="AT243" s="296">
        <f>IF(IFERROR('N2.4_RIIO3_Risk_Comp'!O243/'N2.3_RIIO3_Risk_And_Volumes'!O54,0)&lt;0,"Error",IFERROR('N2.4_RIIO3_Risk_Comp'!O243/'N2.3_RIIO3_Risk_And_Volumes'!O54,0))</f>
        <v>0</v>
      </c>
      <c r="AU243" s="172">
        <f>IF(IFERROR('N2.4_RIIO3_Risk_Comp'!P243/'N2.3_RIIO3_Risk_And_Volumes'!P54,0)&lt;0,"Error",IFERROR('N2.4_RIIO3_Risk_Comp'!P243/'N2.3_RIIO3_Risk_And_Volumes'!P54,0))</f>
        <v>0</v>
      </c>
      <c r="AV243" s="172">
        <f>IF(IFERROR('N2.4_RIIO3_Risk_Comp'!Q243/'N2.3_RIIO3_Risk_And_Volumes'!Q54,0)&lt;0,"Error",IFERROR('N2.4_RIIO3_Risk_Comp'!Q243/'N2.3_RIIO3_Risk_And_Volumes'!Q54,0))</f>
        <v>0</v>
      </c>
      <c r="AW243" s="172">
        <f>IF(IFERROR('N2.4_RIIO3_Risk_Comp'!R243/'N2.3_RIIO3_Risk_And_Volumes'!R54,0)&lt;0,"Error",IFERROR('N2.4_RIIO3_Risk_Comp'!R243/'N2.3_RIIO3_Risk_And_Volumes'!R54,0))</f>
        <v>0</v>
      </c>
      <c r="AX243" s="172">
        <f>IF(IFERROR('N2.4_RIIO3_Risk_Comp'!S243/'N2.3_RIIO3_Risk_And_Volumes'!S54,0)&lt;0,"Error",IFERROR('N2.4_RIIO3_Risk_Comp'!S243/'N2.3_RIIO3_Risk_And_Volumes'!S54,0))</f>
        <v>0</v>
      </c>
      <c r="AY243" s="172">
        <f>IF(IFERROR('N2.4_RIIO3_Risk_Comp'!T243/'N2.3_RIIO3_Risk_And_Volumes'!T54,0)&lt;0,"Error",IFERROR('N2.4_RIIO3_Risk_Comp'!T243/'N2.3_RIIO3_Risk_And_Volumes'!T54,0))</f>
        <v>0</v>
      </c>
      <c r="AZ243" s="172">
        <f>IF(IFERROR('N2.4_RIIO3_Risk_Comp'!U243/'N2.3_RIIO3_Risk_And_Volumes'!U54,0)&lt;0,"Error",IFERROR('N2.4_RIIO3_Risk_Comp'!U243/'N2.3_RIIO3_Risk_And_Volumes'!U54,0))</f>
        <v>0</v>
      </c>
      <c r="BA243" s="172">
        <f>IF(IFERROR('N2.4_RIIO3_Risk_Comp'!V243/'N2.3_RIIO3_Risk_And_Volumes'!V54,0)&lt;0,"Error",IFERROR('N2.4_RIIO3_Risk_Comp'!V243/'N2.3_RIIO3_Risk_And_Volumes'!V54,0))</f>
        <v>0</v>
      </c>
      <c r="BB243" s="172">
        <f>IF(IFERROR('N2.4_RIIO3_Risk_Comp'!W243/'N2.3_RIIO3_Risk_And_Volumes'!W54,0)&lt;0,"Error",IFERROR('N2.4_RIIO3_Risk_Comp'!W243/'N2.3_RIIO3_Risk_And_Volumes'!W54,0))</f>
        <v>0</v>
      </c>
      <c r="BC243" s="297">
        <f>IF(IFERROR('N2.4_RIIO3_Risk_Comp'!X243/'N2.3_RIIO3_Risk_And_Volumes'!X54,0)&lt;0,"Error",IFERROR('N2.4_RIIO3_Risk_Comp'!X243/'N2.3_RIIO3_Risk_And_Volumes'!X54,0))</f>
        <v>0</v>
      </c>
      <c r="BD243" s="296">
        <f>IF(IFERROR('N2.4_RIIO3_Risk_Comp'!Y243/'N2.3_RIIO3_Risk_And_Volumes'!AI54,0)&lt;0,"Error",IFERROR('N2.4_RIIO3_Risk_Comp'!Y243/'N2.3_RIIO3_Risk_And_Volumes'!AI54,0))</f>
        <v>0</v>
      </c>
      <c r="BE243" s="172">
        <f>IF(IFERROR('N2.4_RIIO3_Risk_Comp'!Z243/'N2.3_RIIO3_Risk_And_Volumes'!AJ54,0)&lt;0,"Error",IFERROR('N2.4_RIIO3_Risk_Comp'!Z243/'N2.3_RIIO3_Risk_And_Volumes'!AJ54,0))</f>
        <v>0</v>
      </c>
      <c r="BF243" s="172">
        <f>IF(IFERROR('N2.4_RIIO3_Risk_Comp'!AA243/'N2.3_RIIO3_Risk_And_Volumes'!AK54,0)&lt;0,"Error",IFERROR('N2.4_RIIO3_Risk_Comp'!AA243/'N2.3_RIIO3_Risk_And_Volumes'!AK54,0))</f>
        <v>0</v>
      </c>
      <c r="BG243" s="172">
        <f>IF(IFERROR('N2.4_RIIO3_Risk_Comp'!AB243/'N2.3_RIIO3_Risk_And_Volumes'!AL54,0)&lt;0,"Error",IFERROR('N2.4_RIIO3_Risk_Comp'!AB243/'N2.3_RIIO3_Risk_And_Volumes'!AL54,0))</f>
        <v>0</v>
      </c>
      <c r="BH243" s="172">
        <f>IF(IFERROR('N2.4_RIIO3_Risk_Comp'!AC243/'N2.3_RIIO3_Risk_And_Volumes'!AM54,0)&lt;0,"Error",IFERROR('N2.4_RIIO3_Risk_Comp'!AC243/'N2.3_RIIO3_Risk_And_Volumes'!AM54,0))</f>
        <v>0</v>
      </c>
      <c r="BI243" s="172">
        <f>IF(IFERROR('N2.4_RIIO3_Risk_Comp'!AD243/'N2.3_RIIO3_Risk_And_Volumes'!AN54,0)&lt;0,"Error",IFERROR('N2.4_RIIO3_Risk_Comp'!AD243/'N2.3_RIIO3_Risk_And_Volumes'!AN54,0))</f>
        <v>0</v>
      </c>
      <c r="BJ243" s="172">
        <f>IF(IFERROR('N2.4_RIIO3_Risk_Comp'!AE243/'N2.3_RIIO3_Risk_And_Volumes'!AO54,0)&lt;0,"Error",IFERROR('N2.4_RIIO3_Risk_Comp'!AE243/'N2.3_RIIO3_Risk_And_Volumes'!AO54,0))</f>
        <v>0</v>
      </c>
      <c r="BK243" s="172">
        <f>IF(IFERROR('N2.4_RIIO3_Risk_Comp'!AF243/'N2.3_RIIO3_Risk_And_Volumes'!AP54,0)&lt;0,"Error",IFERROR('N2.4_RIIO3_Risk_Comp'!AF243/'N2.3_RIIO3_Risk_And_Volumes'!AP54,0))</f>
        <v>0</v>
      </c>
      <c r="BL243" s="172">
        <f>IF(IFERROR('N2.4_RIIO3_Risk_Comp'!AG243/'N2.3_RIIO3_Risk_And_Volumes'!AQ54,0)&lt;0,"Error",IFERROR('N2.4_RIIO3_Risk_Comp'!AG243/'N2.3_RIIO3_Risk_And_Volumes'!AQ54,0))</f>
        <v>0</v>
      </c>
      <c r="BM243" s="297">
        <f>IF(IFERROR('N2.4_RIIO3_Risk_Comp'!AH243/'N2.3_RIIO3_Risk_And_Volumes'!AR54,0)&lt;0,"Error",IFERROR('N2.4_RIIO3_Risk_Comp'!AH243/'N2.3_RIIO3_Risk_And_Volumes'!AR54,0))</f>
        <v>0</v>
      </c>
      <c r="BO243" s="63">
        <f t="shared" si="33"/>
        <v>0</v>
      </c>
      <c r="BP243" s="63">
        <f t="shared" si="34"/>
        <v>0</v>
      </c>
      <c r="BQ243" s="63">
        <f t="shared" si="35"/>
        <v>0</v>
      </c>
      <c r="BR243" s="63">
        <f>IF(IFERROR(BO243/'N2.3_RIIO3_Risk_And_Volumes'!BN54,0)&lt;0,"Error",IFERROR(BO243/'N2.3_RIIO3_Risk_And_Volumes'!BN54,0))</f>
        <v>0</v>
      </c>
      <c r="BS243" s="63">
        <f>IF(IFERROR('N2.4_RIIO3_Risk_Comp'!BP243/'N2.3_RIIO3_Risk_And_Volumes'!BP54,0)&lt;0,"Error",IFERROR('N2.4_RIIO3_Risk_Comp'!BP243/'N2.3_RIIO3_Risk_And_Volumes'!BP54,0))</f>
        <v>0</v>
      </c>
      <c r="BT243" s="63">
        <f>IF(IFERROR('N2.4_RIIO3_Risk_Comp'!BQ243/'N2.3_RIIO3_Risk_And_Volumes'!BR54,0)&lt;0,"Error",IFERROR('N2.4_RIIO3_Risk_Comp'!BQ243/'N2.3_RIIO3_Risk_And_Volumes'!BR54,0))</f>
        <v>0</v>
      </c>
    </row>
    <row r="244" spans="1:72" hidden="1">
      <c r="A244" t="s">
        <v>974</v>
      </c>
      <c r="B244" s="108" t="s">
        <v>368</v>
      </c>
      <c r="C244" s="144" t="str">
        <f>IF($D$2="ET",VLOOKUP(B244,'N0.7_Lookup_References'!$E$13:$K$71,2,FALSE),IF('N2.1_Network_Risk_Summary'!$C$2="GD",VLOOKUP(B244,'N0.7_Lookup_References'!$E$13:$K$73,4,FALSE),IF($D$2="GT",VLOOKUP(B244,'N0.7_Lookup_References'!$E$13:$K$71,6,FALSE),"")))</f>
        <v>No entry required</v>
      </c>
      <c r="D244" s="53" t="s">
        <v>441</v>
      </c>
      <c r="E244" s="289"/>
      <c r="F244" s="247"/>
      <c r="G244" s="247"/>
      <c r="H244" s="247"/>
      <c r="I244" s="247"/>
      <c r="J244" s="247"/>
      <c r="K244" s="247"/>
      <c r="L244" s="247"/>
      <c r="M244" s="247"/>
      <c r="N244" s="290"/>
      <c r="O244" s="289"/>
      <c r="P244" s="247"/>
      <c r="Q244" s="247"/>
      <c r="R244" s="247"/>
      <c r="S244" s="247"/>
      <c r="T244" s="247"/>
      <c r="U244" s="247"/>
      <c r="V244" s="247"/>
      <c r="W244" s="247"/>
      <c r="X244" s="290"/>
      <c r="Y244" s="289"/>
      <c r="Z244" s="247"/>
      <c r="AA244" s="247"/>
      <c r="AB244" s="247"/>
      <c r="AC244" s="247"/>
      <c r="AD244" s="247"/>
      <c r="AE244" s="247"/>
      <c r="AF244" s="247"/>
      <c r="AG244" s="247"/>
      <c r="AH244" s="290"/>
      <c r="AJ244" s="296">
        <f>IF(IFERROR(E244/'N2.3_RIIO3_Risk_And_Volumes'!E55,0)&lt;0,"Error",IFERROR(E244/'N2.3_RIIO3_Risk_And_Volumes'!E55,0))</f>
        <v>0</v>
      </c>
      <c r="AK244" s="172">
        <f>IF(IFERROR(F244/'N2.3_RIIO3_Risk_And_Volumes'!F55,0)&lt;0,"Error",IFERROR(F244/'N2.3_RIIO3_Risk_And_Volumes'!F55,0))</f>
        <v>0</v>
      </c>
      <c r="AL244" s="172">
        <f>IF(IFERROR(G244/'N2.3_RIIO3_Risk_And_Volumes'!G55,0)&lt;0,"Error",IFERROR(G244/'N2.3_RIIO3_Risk_And_Volumes'!G55,0))</f>
        <v>0</v>
      </c>
      <c r="AM244" s="172">
        <f>IF(IFERROR(H244/'N2.3_RIIO3_Risk_And_Volumes'!H55,0)&lt;0,"Error",IFERROR(H244/'N2.3_RIIO3_Risk_And_Volumes'!H55,0))</f>
        <v>0</v>
      </c>
      <c r="AN244" s="172">
        <f>IF(IFERROR(I244/'N2.3_RIIO3_Risk_And_Volumes'!I55,0)&lt;0,"Error",IFERROR(I244/'N2.3_RIIO3_Risk_And_Volumes'!I55,0))</f>
        <v>0</v>
      </c>
      <c r="AO244" s="172">
        <f>IF(IFERROR(J244/'N2.3_RIIO3_Risk_And_Volumes'!J55,0)&lt;0,"Error",IFERROR(J244/'N2.3_RIIO3_Risk_And_Volumes'!J55,0))</f>
        <v>0</v>
      </c>
      <c r="AP244" s="172">
        <f>IF(IFERROR(K244/'N2.3_RIIO3_Risk_And_Volumes'!K55,0)&lt;0,"Error",IFERROR(K244/'N2.3_RIIO3_Risk_And_Volumes'!K55,0))</f>
        <v>0</v>
      </c>
      <c r="AQ244" s="172">
        <f>IF(IFERROR(L244/'N2.3_RIIO3_Risk_And_Volumes'!L55,0)&lt;0,"Error",IFERROR(L244/'N2.3_RIIO3_Risk_And_Volumes'!L55,0))</f>
        <v>0</v>
      </c>
      <c r="AR244" s="172">
        <f>IF(IFERROR(M244/'N2.3_RIIO3_Risk_And_Volumes'!M55,0)&lt;0,"Error",IFERROR(M244/'N2.3_RIIO3_Risk_And_Volumes'!M55,0))</f>
        <v>0</v>
      </c>
      <c r="AS244" s="297">
        <f>IF(IFERROR(N244/'N2.3_RIIO3_Risk_And_Volumes'!N55,0)&lt;0,"Error",IFERROR(N244/'N2.3_RIIO3_Risk_And_Volumes'!N55,0))</f>
        <v>0</v>
      </c>
      <c r="AT244" s="296">
        <f>IF(IFERROR('N2.4_RIIO3_Risk_Comp'!O244/'N2.3_RIIO3_Risk_And_Volumes'!O55,0)&lt;0,"Error",IFERROR('N2.4_RIIO3_Risk_Comp'!O244/'N2.3_RIIO3_Risk_And_Volumes'!O55,0))</f>
        <v>0</v>
      </c>
      <c r="AU244" s="172">
        <f>IF(IFERROR('N2.4_RIIO3_Risk_Comp'!P244/'N2.3_RIIO3_Risk_And_Volumes'!P55,0)&lt;0,"Error",IFERROR('N2.4_RIIO3_Risk_Comp'!P244/'N2.3_RIIO3_Risk_And_Volumes'!P55,0))</f>
        <v>0</v>
      </c>
      <c r="AV244" s="172">
        <f>IF(IFERROR('N2.4_RIIO3_Risk_Comp'!Q244/'N2.3_RIIO3_Risk_And_Volumes'!Q55,0)&lt;0,"Error",IFERROR('N2.4_RIIO3_Risk_Comp'!Q244/'N2.3_RIIO3_Risk_And_Volumes'!Q55,0))</f>
        <v>0</v>
      </c>
      <c r="AW244" s="172">
        <f>IF(IFERROR('N2.4_RIIO3_Risk_Comp'!R244/'N2.3_RIIO3_Risk_And_Volumes'!R55,0)&lt;0,"Error",IFERROR('N2.4_RIIO3_Risk_Comp'!R244/'N2.3_RIIO3_Risk_And_Volumes'!R55,0))</f>
        <v>0</v>
      </c>
      <c r="AX244" s="172">
        <f>IF(IFERROR('N2.4_RIIO3_Risk_Comp'!S244/'N2.3_RIIO3_Risk_And_Volumes'!S55,0)&lt;0,"Error",IFERROR('N2.4_RIIO3_Risk_Comp'!S244/'N2.3_RIIO3_Risk_And_Volumes'!S55,0))</f>
        <v>0</v>
      </c>
      <c r="AY244" s="172">
        <f>IF(IFERROR('N2.4_RIIO3_Risk_Comp'!T244/'N2.3_RIIO3_Risk_And_Volumes'!T55,0)&lt;0,"Error",IFERROR('N2.4_RIIO3_Risk_Comp'!T244/'N2.3_RIIO3_Risk_And_Volumes'!T55,0))</f>
        <v>0</v>
      </c>
      <c r="AZ244" s="172">
        <f>IF(IFERROR('N2.4_RIIO3_Risk_Comp'!U244/'N2.3_RIIO3_Risk_And_Volumes'!U55,0)&lt;0,"Error",IFERROR('N2.4_RIIO3_Risk_Comp'!U244/'N2.3_RIIO3_Risk_And_Volumes'!U55,0))</f>
        <v>0</v>
      </c>
      <c r="BA244" s="172">
        <f>IF(IFERROR('N2.4_RIIO3_Risk_Comp'!V244/'N2.3_RIIO3_Risk_And_Volumes'!V55,0)&lt;0,"Error",IFERROR('N2.4_RIIO3_Risk_Comp'!V244/'N2.3_RIIO3_Risk_And_Volumes'!V55,0))</f>
        <v>0</v>
      </c>
      <c r="BB244" s="172">
        <f>IF(IFERROR('N2.4_RIIO3_Risk_Comp'!W244/'N2.3_RIIO3_Risk_And_Volumes'!W55,0)&lt;0,"Error",IFERROR('N2.4_RIIO3_Risk_Comp'!W244/'N2.3_RIIO3_Risk_And_Volumes'!W55,0))</f>
        <v>0</v>
      </c>
      <c r="BC244" s="297">
        <f>IF(IFERROR('N2.4_RIIO3_Risk_Comp'!X244/'N2.3_RIIO3_Risk_And_Volumes'!X55,0)&lt;0,"Error",IFERROR('N2.4_RIIO3_Risk_Comp'!X244/'N2.3_RIIO3_Risk_And_Volumes'!X55,0))</f>
        <v>0</v>
      </c>
      <c r="BD244" s="296">
        <f>IF(IFERROR('N2.4_RIIO3_Risk_Comp'!Y244/'N2.3_RIIO3_Risk_And_Volumes'!AI55,0)&lt;0,"Error",IFERROR('N2.4_RIIO3_Risk_Comp'!Y244/'N2.3_RIIO3_Risk_And_Volumes'!AI55,0))</f>
        <v>0</v>
      </c>
      <c r="BE244" s="172">
        <f>IF(IFERROR('N2.4_RIIO3_Risk_Comp'!Z244/'N2.3_RIIO3_Risk_And_Volumes'!AJ55,0)&lt;0,"Error",IFERROR('N2.4_RIIO3_Risk_Comp'!Z244/'N2.3_RIIO3_Risk_And_Volumes'!AJ55,0))</f>
        <v>0</v>
      </c>
      <c r="BF244" s="172">
        <f>IF(IFERROR('N2.4_RIIO3_Risk_Comp'!AA244/'N2.3_RIIO3_Risk_And_Volumes'!AK55,0)&lt;0,"Error",IFERROR('N2.4_RIIO3_Risk_Comp'!AA244/'N2.3_RIIO3_Risk_And_Volumes'!AK55,0))</f>
        <v>0</v>
      </c>
      <c r="BG244" s="172">
        <f>IF(IFERROR('N2.4_RIIO3_Risk_Comp'!AB244/'N2.3_RIIO3_Risk_And_Volumes'!AL55,0)&lt;0,"Error",IFERROR('N2.4_RIIO3_Risk_Comp'!AB244/'N2.3_RIIO3_Risk_And_Volumes'!AL55,0))</f>
        <v>0</v>
      </c>
      <c r="BH244" s="172">
        <f>IF(IFERROR('N2.4_RIIO3_Risk_Comp'!AC244/'N2.3_RIIO3_Risk_And_Volumes'!AM55,0)&lt;0,"Error",IFERROR('N2.4_RIIO3_Risk_Comp'!AC244/'N2.3_RIIO3_Risk_And_Volumes'!AM55,0))</f>
        <v>0</v>
      </c>
      <c r="BI244" s="172">
        <f>IF(IFERROR('N2.4_RIIO3_Risk_Comp'!AD244/'N2.3_RIIO3_Risk_And_Volumes'!AN55,0)&lt;0,"Error",IFERROR('N2.4_RIIO3_Risk_Comp'!AD244/'N2.3_RIIO3_Risk_And_Volumes'!AN55,0))</f>
        <v>0</v>
      </c>
      <c r="BJ244" s="172">
        <f>IF(IFERROR('N2.4_RIIO3_Risk_Comp'!AE244/'N2.3_RIIO3_Risk_And_Volumes'!AO55,0)&lt;0,"Error",IFERROR('N2.4_RIIO3_Risk_Comp'!AE244/'N2.3_RIIO3_Risk_And_Volumes'!AO55,0))</f>
        <v>0</v>
      </c>
      <c r="BK244" s="172">
        <f>IF(IFERROR('N2.4_RIIO3_Risk_Comp'!AF244/'N2.3_RIIO3_Risk_And_Volumes'!AP55,0)&lt;0,"Error",IFERROR('N2.4_RIIO3_Risk_Comp'!AF244/'N2.3_RIIO3_Risk_And_Volumes'!AP55,0))</f>
        <v>0</v>
      </c>
      <c r="BL244" s="172">
        <f>IF(IFERROR('N2.4_RIIO3_Risk_Comp'!AG244/'N2.3_RIIO3_Risk_And_Volumes'!AQ55,0)&lt;0,"Error",IFERROR('N2.4_RIIO3_Risk_Comp'!AG244/'N2.3_RIIO3_Risk_And_Volumes'!AQ55,0))</f>
        <v>0</v>
      </c>
      <c r="BM244" s="297">
        <f>IF(IFERROR('N2.4_RIIO3_Risk_Comp'!AH244/'N2.3_RIIO3_Risk_And_Volumes'!AR55,0)&lt;0,"Error",IFERROR('N2.4_RIIO3_Risk_Comp'!AH244/'N2.3_RIIO3_Risk_And_Volumes'!AR55,0))</f>
        <v>0</v>
      </c>
      <c r="BO244" s="63">
        <f t="shared" si="33"/>
        <v>0</v>
      </c>
      <c r="BP244" s="63">
        <f t="shared" si="34"/>
        <v>0</v>
      </c>
      <c r="BQ244" s="63">
        <f t="shared" si="35"/>
        <v>0</v>
      </c>
      <c r="BR244" s="63">
        <f>IF(IFERROR(BO244/'N2.3_RIIO3_Risk_And_Volumes'!BN55,0)&lt;0,"Error",IFERROR(BO244/'N2.3_RIIO3_Risk_And_Volumes'!BN55,0))</f>
        <v>0</v>
      </c>
      <c r="BS244" s="63">
        <f>IF(IFERROR('N2.4_RIIO3_Risk_Comp'!BP244/'N2.3_RIIO3_Risk_And_Volumes'!BP55,0)&lt;0,"Error",IFERROR('N2.4_RIIO3_Risk_Comp'!BP244/'N2.3_RIIO3_Risk_And_Volumes'!BP55,0))</f>
        <v>0</v>
      </c>
      <c r="BT244" s="63">
        <f>IF(IFERROR('N2.4_RIIO3_Risk_Comp'!BQ244/'N2.3_RIIO3_Risk_And_Volumes'!BR55,0)&lt;0,"Error",IFERROR('N2.4_RIIO3_Risk_Comp'!BQ244/'N2.3_RIIO3_Risk_And_Volumes'!BR55,0))</f>
        <v>0</v>
      </c>
    </row>
    <row r="245" spans="1:72" hidden="1">
      <c r="A245" t="s">
        <v>974</v>
      </c>
      <c r="B245" s="108" t="s">
        <v>371</v>
      </c>
      <c r="C245" s="144" t="str">
        <f>IF($D$2="ET",VLOOKUP(B245,'N0.7_Lookup_References'!$E$13:$K$71,2,FALSE),IF('N2.1_Network_Risk_Summary'!$C$2="GD",VLOOKUP(B245,'N0.7_Lookup_References'!$E$13:$K$73,4,FALSE),IF($D$2="GT",VLOOKUP(B245,'N0.7_Lookup_References'!$E$13:$K$71,6,FALSE),"")))</f>
        <v>No entry required</v>
      </c>
      <c r="D245" s="53" t="s">
        <v>441</v>
      </c>
      <c r="E245" s="289"/>
      <c r="F245" s="247"/>
      <c r="G245" s="247"/>
      <c r="H245" s="247"/>
      <c r="I245" s="247"/>
      <c r="J245" s="247"/>
      <c r="K245" s="247"/>
      <c r="L245" s="247"/>
      <c r="M245" s="247"/>
      <c r="N245" s="290"/>
      <c r="O245" s="289"/>
      <c r="P245" s="247"/>
      <c r="Q245" s="247"/>
      <c r="R245" s="247"/>
      <c r="S245" s="247"/>
      <c r="T245" s="247"/>
      <c r="U245" s="247"/>
      <c r="V245" s="247"/>
      <c r="W245" s="247"/>
      <c r="X245" s="290"/>
      <c r="Y245" s="289"/>
      <c r="Z245" s="247"/>
      <c r="AA245" s="247"/>
      <c r="AB245" s="247"/>
      <c r="AC245" s="247"/>
      <c r="AD245" s="247"/>
      <c r="AE245" s="247"/>
      <c r="AF245" s="247"/>
      <c r="AG245" s="247"/>
      <c r="AH245" s="290"/>
      <c r="AJ245" s="296">
        <f>IF(IFERROR(E245/'N2.3_RIIO3_Risk_And_Volumes'!E56,0)&lt;0,"Error",IFERROR(E245/'N2.3_RIIO3_Risk_And_Volumes'!E56,0))</f>
        <v>0</v>
      </c>
      <c r="AK245" s="172">
        <f>IF(IFERROR(F245/'N2.3_RIIO3_Risk_And_Volumes'!F56,0)&lt;0,"Error",IFERROR(F245/'N2.3_RIIO3_Risk_And_Volumes'!F56,0))</f>
        <v>0</v>
      </c>
      <c r="AL245" s="172">
        <f>IF(IFERROR(G245/'N2.3_RIIO3_Risk_And_Volumes'!G56,0)&lt;0,"Error",IFERROR(G245/'N2.3_RIIO3_Risk_And_Volumes'!G56,0))</f>
        <v>0</v>
      </c>
      <c r="AM245" s="172">
        <f>IF(IFERROR(H245/'N2.3_RIIO3_Risk_And_Volumes'!H56,0)&lt;0,"Error",IFERROR(H245/'N2.3_RIIO3_Risk_And_Volumes'!H56,0))</f>
        <v>0</v>
      </c>
      <c r="AN245" s="172">
        <f>IF(IFERROR(I245/'N2.3_RIIO3_Risk_And_Volumes'!I56,0)&lt;0,"Error",IFERROR(I245/'N2.3_RIIO3_Risk_And_Volumes'!I56,0))</f>
        <v>0</v>
      </c>
      <c r="AO245" s="172">
        <f>IF(IFERROR(J245/'N2.3_RIIO3_Risk_And_Volumes'!J56,0)&lt;0,"Error",IFERROR(J245/'N2.3_RIIO3_Risk_And_Volumes'!J56,0))</f>
        <v>0</v>
      </c>
      <c r="AP245" s="172">
        <f>IF(IFERROR(K245/'N2.3_RIIO3_Risk_And_Volumes'!K56,0)&lt;0,"Error",IFERROR(K245/'N2.3_RIIO3_Risk_And_Volumes'!K56,0))</f>
        <v>0</v>
      </c>
      <c r="AQ245" s="172">
        <f>IF(IFERROR(L245/'N2.3_RIIO3_Risk_And_Volumes'!L56,0)&lt;0,"Error",IFERROR(L245/'N2.3_RIIO3_Risk_And_Volumes'!L56,0))</f>
        <v>0</v>
      </c>
      <c r="AR245" s="172">
        <f>IF(IFERROR(M245/'N2.3_RIIO3_Risk_And_Volumes'!M56,0)&lt;0,"Error",IFERROR(M245/'N2.3_RIIO3_Risk_And_Volumes'!M56,0))</f>
        <v>0</v>
      </c>
      <c r="AS245" s="297">
        <f>IF(IFERROR(N245/'N2.3_RIIO3_Risk_And_Volumes'!N56,0)&lt;0,"Error",IFERROR(N245/'N2.3_RIIO3_Risk_And_Volumes'!N56,0))</f>
        <v>0</v>
      </c>
      <c r="AT245" s="296">
        <f>IF(IFERROR('N2.4_RIIO3_Risk_Comp'!O245/'N2.3_RIIO3_Risk_And_Volumes'!O56,0)&lt;0,"Error",IFERROR('N2.4_RIIO3_Risk_Comp'!O245/'N2.3_RIIO3_Risk_And_Volumes'!O56,0))</f>
        <v>0</v>
      </c>
      <c r="AU245" s="172">
        <f>IF(IFERROR('N2.4_RIIO3_Risk_Comp'!P245/'N2.3_RIIO3_Risk_And_Volumes'!P56,0)&lt;0,"Error",IFERROR('N2.4_RIIO3_Risk_Comp'!P245/'N2.3_RIIO3_Risk_And_Volumes'!P56,0))</f>
        <v>0</v>
      </c>
      <c r="AV245" s="172">
        <f>IF(IFERROR('N2.4_RIIO3_Risk_Comp'!Q245/'N2.3_RIIO3_Risk_And_Volumes'!Q56,0)&lt;0,"Error",IFERROR('N2.4_RIIO3_Risk_Comp'!Q245/'N2.3_RIIO3_Risk_And_Volumes'!Q56,0))</f>
        <v>0</v>
      </c>
      <c r="AW245" s="172">
        <f>IF(IFERROR('N2.4_RIIO3_Risk_Comp'!R245/'N2.3_RIIO3_Risk_And_Volumes'!R56,0)&lt;0,"Error",IFERROR('N2.4_RIIO3_Risk_Comp'!R245/'N2.3_RIIO3_Risk_And_Volumes'!R56,0))</f>
        <v>0</v>
      </c>
      <c r="AX245" s="172">
        <f>IF(IFERROR('N2.4_RIIO3_Risk_Comp'!S245/'N2.3_RIIO3_Risk_And_Volumes'!S56,0)&lt;0,"Error",IFERROR('N2.4_RIIO3_Risk_Comp'!S245/'N2.3_RIIO3_Risk_And_Volumes'!S56,0))</f>
        <v>0</v>
      </c>
      <c r="AY245" s="172">
        <f>IF(IFERROR('N2.4_RIIO3_Risk_Comp'!T245/'N2.3_RIIO3_Risk_And_Volumes'!T56,0)&lt;0,"Error",IFERROR('N2.4_RIIO3_Risk_Comp'!T245/'N2.3_RIIO3_Risk_And_Volumes'!T56,0))</f>
        <v>0</v>
      </c>
      <c r="AZ245" s="172">
        <f>IF(IFERROR('N2.4_RIIO3_Risk_Comp'!U245/'N2.3_RIIO3_Risk_And_Volumes'!U56,0)&lt;0,"Error",IFERROR('N2.4_RIIO3_Risk_Comp'!U245/'N2.3_RIIO3_Risk_And_Volumes'!U56,0))</f>
        <v>0</v>
      </c>
      <c r="BA245" s="172">
        <f>IF(IFERROR('N2.4_RIIO3_Risk_Comp'!V245/'N2.3_RIIO3_Risk_And_Volumes'!V56,0)&lt;0,"Error",IFERROR('N2.4_RIIO3_Risk_Comp'!V245/'N2.3_RIIO3_Risk_And_Volumes'!V56,0))</f>
        <v>0</v>
      </c>
      <c r="BB245" s="172">
        <f>IF(IFERROR('N2.4_RIIO3_Risk_Comp'!W245/'N2.3_RIIO3_Risk_And_Volumes'!W56,0)&lt;0,"Error",IFERROR('N2.4_RIIO3_Risk_Comp'!W245/'N2.3_RIIO3_Risk_And_Volumes'!W56,0))</f>
        <v>0</v>
      </c>
      <c r="BC245" s="297">
        <f>IF(IFERROR('N2.4_RIIO3_Risk_Comp'!X245/'N2.3_RIIO3_Risk_And_Volumes'!X56,0)&lt;0,"Error",IFERROR('N2.4_RIIO3_Risk_Comp'!X245/'N2.3_RIIO3_Risk_And_Volumes'!X56,0))</f>
        <v>0</v>
      </c>
      <c r="BD245" s="296">
        <f>IF(IFERROR('N2.4_RIIO3_Risk_Comp'!Y245/'N2.3_RIIO3_Risk_And_Volumes'!AI56,0)&lt;0,"Error",IFERROR('N2.4_RIIO3_Risk_Comp'!Y245/'N2.3_RIIO3_Risk_And_Volumes'!AI56,0))</f>
        <v>0</v>
      </c>
      <c r="BE245" s="172">
        <f>IF(IFERROR('N2.4_RIIO3_Risk_Comp'!Z245/'N2.3_RIIO3_Risk_And_Volumes'!AJ56,0)&lt;0,"Error",IFERROR('N2.4_RIIO3_Risk_Comp'!Z245/'N2.3_RIIO3_Risk_And_Volumes'!AJ56,0))</f>
        <v>0</v>
      </c>
      <c r="BF245" s="172">
        <f>IF(IFERROR('N2.4_RIIO3_Risk_Comp'!AA245/'N2.3_RIIO3_Risk_And_Volumes'!AK56,0)&lt;0,"Error",IFERROR('N2.4_RIIO3_Risk_Comp'!AA245/'N2.3_RIIO3_Risk_And_Volumes'!AK56,0))</f>
        <v>0</v>
      </c>
      <c r="BG245" s="172">
        <f>IF(IFERROR('N2.4_RIIO3_Risk_Comp'!AB245/'N2.3_RIIO3_Risk_And_Volumes'!AL56,0)&lt;0,"Error",IFERROR('N2.4_RIIO3_Risk_Comp'!AB245/'N2.3_RIIO3_Risk_And_Volumes'!AL56,0))</f>
        <v>0</v>
      </c>
      <c r="BH245" s="172">
        <f>IF(IFERROR('N2.4_RIIO3_Risk_Comp'!AC245/'N2.3_RIIO3_Risk_And_Volumes'!AM56,0)&lt;0,"Error",IFERROR('N2.4_RIIO3_Risk_Comp'!AC245/'N2.3_RIIO3_Risk_And_Volumes'!AM56,0))</f>
        <v>0</v>
      </c>
      <c r="BI245" s="172">
        <f>IF(IFERROR('N2.4_RIIO3_Risk_Comp'!AD245/'N2.3_RIIO3_Risk_And_Volumes'!AN56,0)&lt;0,"Error",IFERROR('N2.4_RIIO3_Risk_Comp'!AD245/'N2.3_RIIO3_Risk_And_Volumes'!AN56,0))</f>
        <v>0</v>
      </c>
      <c r="BJ245" s="172">
        <f>IF(IFERROR('N2.4_RIIO3_Risk_Comp'!AE245/'N2.3_RIIO3_Risk_And_Volumes'!AO56,0)&lt;0,"Error",IFERROR('N2.4_RIIO3_Risk_Comp'!AE245/'N2.3_RIIO3_Risk_And_Volumes'!AO56,0))</f>
        <v>0</v>
      </c>
      <c r="BK245" s="172">
        <f>IF(IFERROR('N2.4_RIIO3_Risk_Comp'!AF245/'N2.3_RIIO3_Risk_And_Volumes'!AP56,0)&lt;0,"Error",IFERROR('N2.4_RIIO3_Risk_Comp'!AF245/'N2.3_RIIO3_Risk_And_Volumes'!AP56,0))</f>
        <v>0</v>
      </c>
      <c r="BL245" s="172">
        <f>IF(IFERROR('N2.4_RIIO3_Risk_Comp'!AG245/'N2.3_RIIO3_Risk_And_Volumes'!AQ56,0)&lt;0,"Error",IFERROR('N2.4_RIIO3_Risk_Comp'!AG245/'N2.3_RIIO3_Risk_And_Volumes'!AQ56,0))</f>
        <v>0</v>
      </c>
      <c r="BM245" s="297">
        <f>IF(IFERROR('N2.4_RIIO3_Risk_Comp'!AH245/'N2.3_RIIO3_Risk_And_Volumes'!AR56,0)&lt;0,"Error",IFERROR('N2.4_RIIO3_Risk_Comp'!AH245/'N2.3_RIIO3_Risk_And_Volumes'!AR56,0))</f>
        <v>0</v>
      </c>
      <c r="BO245" s="63">
        <f t="shared" si="33"/>
        <v>0</v>
      </c>
      <c r="BP245" s="63">
        <f t="shared" si="34"/>
        <v>0</v>
      </c>
      <c r="BQ245" s="63">
        <f t="shared" si="35"/>
        <v>0</v>
      </c>
      <c r="BR245" s="63">
        <f>IF(IFERROR(BO245/'N2.3_RIIO3_Risk_And_Volumes'!BN56,0)&lt;0,"Error",IFERROR(BO245/'N2.3_RIIO3_Risk_And_Volumes'!BN56,0))</f>
        <v>0</v>
      </c>
      <c r="BS245" s="63">
        <f>IF(IFERROR('N2.4_RIIO3_Risk_Comp'!BP245/'N2.3_RIIO3_Risk_And_Volumes'!BP56,0)&lt;0,"Error",IFERROR('N2.4_RIIO3_Risk_Comp'!BP245/'N2.3_RIIO3_Risk_And_Volumes'!BP56,0))</f>
        <v>0</v>
      </c>
      <c r="BT245" s="63">
        <f>IF(IFERROR('N2.4_RIIO3_Risk_Comp'!BQ245/'N2.3_RIIO3_Risk_And_Volumes'!BR56,0)&lt;0,"Error",IFERROR('N2.4_RIIO3_Risk_Comp'!BQ245/'N2.3_RIIO3_Risk_And_Volumes'!BR56,0))</f>
        <v>0</v>
      </c>
    </row>
    <row r="246" spans="1:72" hidden="1">
      <c r="A246" t="s">
        <v>974</v>
      </c>
      <c r="B246" s="108" t="s">
        <v>374</v>
      </c>
      <c r="C246" s="144" t="str">
        <f>IF($D$2="ET",VLOOKUP(B246,'N0.7_Lookup_References'!$E$13:$K$71,2,FALSE),IF('N2.1_Network_Risk_Summary'!$C$2="GD",VLOOKUP(B246,'N0.7_Lookup_References'!$E$13:$K$73,4,FALSE),IF($D$2="GT",VLOOKUP(B246,'N0.7_Lookup_References'!$E$13:$K$71,6,FALSE),"")))</f>
        <v>No entry required</v>
      </c>
      <c r="D246" s="53" t="s">
        <v>441</v>
      </c>
      <c r="E246" s="289"/>
      <c r="F246" s="247"/>
      <c r="G246" s="247"/>
      <c r="H246" s="247"/>
      <c r="I246" s="247"/>
      <c r="J246" s="247"/>
      <c r="K246" s="247"/>
      <c r="L246" s="247"/>
      <c r="M246" s="247"/>
      <c r="N246" s="290"/>
      <c r="O246" s="289"/>
      <c r="P246" s="247"/>
      <c r="Q246" s="247"/>
      <c r="R246" s="247"/>
      <c r="S246" s="247"/>
      <c r="T246" s="247"/>
      <c r="U246" s="247"/>
      <c r="V246" s="247"/>
      <c r="W246" s="247"/>
      <c r="X246" s="290"/>
      <c r="Y246" s="289"/>
      <c r="Z246" s="247"/>
      <c r="AA246" s="247"/>
      <c r="AB246" s="247"/>
      <c r="AC246" s="247"/>
      <c r="AD246" s="247"/>
      <c r="AE246" s="247"/>
      <c r="AF246" s="247"/>
      <c r="AG246" s="247"/>
      <c r="AH246" s="290"/>
      <c r="AJ246" s="296">
        <f>IF(IFERROR(E246/'N2.3_RIIO3_Risk_And_Volumes'!E57,0)&lt;0,"Error",IFERROR(E246/'N2.3_RIIO3_Risk_And_Volumes'!E57,0))</f>
        <v>0</v>
      </c>
      <c r="AK246" s="172">
        <f>IF(IFERROR(F246/'N2.3_RIIO3_Risk_And_Volumes'!F57,0)&lt;0,"Error",IFERROR(F246/'N2.3_RIIO3_Risk_And_Volumes'!F57,0))</f>
        <v>0</v>
      </c>
      <c r="AL246" s="172">
        <f>IF(IFERROR(G246/'N2.3_RIIO3_Risk_And_Volumes'!G57,0)&lt;0,"Error",IFERROR(G246/'N2.3_RIIO3_Risk_And_Volumes'!G57,0))</f>
        <v>0</v>
      </c>
      <c r="AM246" s="172">
        <f>IF(IFERROR(H246/'N2.3_RIIO3_Risk_And_Volumes'!H57,0)&lt;0,"Error",IFERROR(H246/'N2.3_RIIO3_Risk_And_Volumes'!H57,0))</f>
        <v>0</v>
      </c>
      <c r="AN246" s="172">
        <f>IF(IFERROR(I246/'N2.3_RIIO3_Risk_And_Volumes'!I57,0)&lt;0,"Error",IFERROR(I246/'N2.3_RIIO3_Risk_And_Volumes'!I57,0))</f>
        <v>0</v>
      </c>
      <c r="AO246" s="172">
        <f>IF(IFERROR(J246/'N2.3_RIIO3_Risk_And_Volumes'!J57,0)&lt;0,"Error",IFERROR(J246/'N2.3_RIIO3_Risk_And_Volumes'!J57,0))</f>
        <v>0</v>
      </c>
      <c r="AP246" s="172">
        <f>IF(IFERROR(K246/'N2.3_RIIO3_Risk_And_Volumes'!K57,0)&lt;0,"Error",IFERROR(K246/'N2.3_RIIO3_Risk_And_Volumes'!K57,0))</f>
        <v>0</v>
      </c>
      <c r="AQ246" s="172">
        <f>IF(IFERROR(L246/'N2.3_RIIO3_Risk_And_Volumes'!L57,0)&lt;0,"Error",IFERROR(L246/'N2.3_RIIO3_Risk_And_Volumes'!L57,0))</f>
        <v>0</v>
      </c>
      <c r="AR246" s="172">
        <f>IF(IFERROR(M246/'N2.3_RIIO3_Risk_And_Volumes'!M57,0)&lt;0,"Error",IFERROR(M246/'N2.3_RIIO3_Risk_And_Volumes'!M57,0))</f>
        <v>0</v>
      </c>
      <c r="AS246" s="297">
        <f>IF(IFERROR(N246/'N2.3_RIIO3_Risk_And_Volumes'!N57,0)&lt;0,"Error",IFERROR(N246/'N2.3_RIIO3_Risk_And_Volumes'!N57,0))</f>
        <v>0</v>
      </c>
      <c r="AT246" s="296">
        <f>IF(IFERROR('N2.4_RIIO3_Risk_Comp'!O246/'N2.3_RIIO3_Risk_And_Volumes'!O57,0)&lt;0,"Error",IFERROR('N2.4_RIIO3_Risk_Comp'!O246/'N2.3_RIIO3_Risk_And_Volumes'!O57,0))</f>
        <v>0</v>
      </c>
      <c r="AU246" s="172">
        <f>IF(IFERROR('N2.4_RIIO3_Risk_Comp'!P246/'N2.3_RIIO3_Risk_And_Volumes'!P57,0)&lt;0,"Error",IFERROR('N2.4_RIIO3_Risk_Comp'!P246/'N2.3_RIIO3_Risk_And_Volumes'!P57,0))</f>
        <v>0</v>
      </c>
      <c r="AV246" s="172">
        <f>IF(IFERROR('N2.4_RIIO3_Risk_Comp'!Q246/'N2.3_RIIO3_Risk_And_Volumes'!Q57,0)&lt;0,"Error",IFERROR('N2.4_RIIO3_Risk_Comp'!Q246/'N2.3_RIIO3_Risk_And_Volumes'!Q57,0))</f>
        <v>0</v>
      </c>
      <c r="AW246" s="172">
        <f>IF(IFERROR('N2.4_RIIO3_Risk_Comp'!R246/'N2.3_RIIO3_Risk_And_Volumes'!R57,0)&lt;0,"Error",IFERROR('N2.4_RIIO3_Risk_Comp'!R246/'N2.3_RIIO3_Risk_And_Volumes'!R57,0))</f>
        <v>0</v>
      </c>
      <c r="AX246" s="172">
        <f>IF(IFERROR('N2.4_RIIO3_Risk_Comp'!S246/'N2.3_RIIO3_Risk_And_Volumes'!S57,0)&lt;0,"Error",IFERROR('N2.4_RIIO3_Risk_Comp'!S246/'N2.3_RIIO3_Risk_And_Volumes'!S57,0))</f>
        <v>0</v>
      </c>
      <c r="AY246" s="172">
        <f>IF(IFERROR('N2.4_RIIO3_Risk_Comp'!T246/'N2.3_RIIO3_Risk_And_Volumes'!T57,0)&lt;0,"Error",IFERROR('N2.4_RIIO3_Risk_Comp'!T246/'N2.3_RIIO3_Risk_And_Volumes'!T57,0))</f>
        <v>0</v>
      </c>
      <c r="AZ246" s="172">
        <f>IF(IFERROR('N2.4_RIIO3_Risk_Comp'!U246/'N2.3_RIIO3_Risk_And_Volumes'!U57,0)&lt;0,"Error",IFERROR('N2.4_RIIO3_Risk_Comp'!U246/'N2.3_RIIO3_Risk_And_Volumes'!U57,0))</f>
        <v>0</v>
      </c>
      <c r="BA246" s="172">
        <f>IF(IFERROR('N2.4_RIIO3_Risk_Comp'!V246/'N2.3_RIIO3_Risk_And_Volumes'!V57,0)&lt;0,"Error",IFERROR('N2.4_RIIO3_Risk_Comp'!V246/'N2.3_RIIO3_Risk_And_Volumes'!V57,0))</f>
        <v>0</v>
      </c>
      <c r="BB246" s="172">
        <f>IF(IFERROR('N2.4_RIIO3_Risk_Comp'!W246/'N2.3_RIIO3_Risk_And_Volumes'!W57,0)&lt;0,"Error",IFERROR('N2.4_RIIO3_Risk_Comp'!W246/'N2.3_RIIO3_Risk_And_Volumes'!W57,0))</f>
        <v>0</v>
      </c>
      <c r="BC246" s="297">
        <f>IF(IFERROR('N2.4_RIIO3_Risk_Comp'!X246/'N2.3_RIIO3_Risk_And_Volumes'!X57,0)&lt;0,"Error",IFERROR('N2.4_RIIO3_Risk_Comp'!X246/'N2.3_RIIO3_Risk_And_Volumes'!X57,0))</f>
        <v>0</v>
      </c>
      <c r="BD246" s="296">
        <f>IF(IFERROR('N2.4_RIIO3_Risk_Comp'!Y246/'N2.3_RIIO3_Risk_And_Volumes'!AI57,0)&lt;0,"Error",IFERROR('N2.4_RIIO3_Risk_Comp'!Y246/'N2.3_RIIO3_Risk_And_Volumes'!AI57,0))</f>
        <v>0</v>
      </c>
      <c r="BE246" s="172">
        <f>IF(IFERROR('N2.4_RIIO3_Risk_Comp'!Z246/'N2.3_RIIO3_Risk_And_Volumes'!AJ57,0)&lt;0,"Error",IFERROR('N2.4_RIIO3_Risk_Comp'!Z246/'N2.3_RIIO3_Risk_And_Volumes'!AJ57,0))</f>
        <v>0</v>
      </c>
      <c r="BF246" s="172">
        <f>IF(IFERROR('N2.4_RIIO3_Risk_Comp'!AA246/'N2.3_RIIO3_Risk_And_Volumes'!AK57,0)&lt;0,"Error",IFERROR('N2.4_RIIO3_Risk_Comp'!AA246/'N2.3_RIIO3_Risk_And_Volumes'!AK57,0))</f>
        <v>0</v>
      </c>
      <c r="BG246" s="172">
        <f>IF(IFERROR('N2.4_RIIO3_Risk_Comp'!AB246/'N2.3_RIIO3_Risk_And_Volumes'!AL57,0)&lt;0,"Error",IFERROR('N2.4_RIIO3_Risk_Comp'!AB246/'N2.3_RIIO3_Risk_And_Volumes'!AL57,0))</f>
        <v>0</v>
      </c>
      <c r="BH246" s="172">
        <f>IF(IFERROR('N2.4_RIIO3_Risk_Comp'!AC246/'N2.3_RIIO3_Risk_And_Volumes'!AM57,0)&lt;0,"Error",IFERROR('N2.4_RIIO3_Risk_Comp'!AC246/'N2.3_RIIO3_Risk_And_Volumes'!AM57,0))</f>
        <v>0</v>
      </c>
      <c r="BI246" s="172">
        <f>IF(IFERROR('N2.4_RIIO3_Risk_Comp'!AD246/'N2.3_RIIO3_Risk_And_Volumes'!AN57,0)&lt;0,"Error",IFERROR('N2.4_RIIO3_Risk_Comp'!AD246/'N2.3_RIIO3_Risk_And_Volumes'!AN57,0))</f>
        <v>0</v>
      </c>
      <c r="BJ246" s="172">
        <f>IF(IFERROR('N2.4_RIIO3_Risk_Comp'!AE246/'N2.3_RIIO3_Risk_And_Volumes'!AO57,0)&lt;0,"Error",IFERROR('N2.4_RIIO3_Risk_Comp'!AE246/'N2.3_RIIO3_Risk_And_Volumes'!AO57,0))</f>
        <v>0</v>
      </c>
      <c r="BK246" s="172">
        <f>IF(IFERROR('N2.4_RIIO3_Risk_Comp'!AF246/'N2.3_RIIO3_Risk_And_Volumes'!AP57,0)&lt;0,"Error",IFERROR('N2.4_RIIO3_Risk_Comp'!AF246/'N2.3_RIIO3_Risk_And_Volumes'!AP57,0))</f>
        <v>0</v>
      </c>
      <c r="BL246" s="172">
        <f>IF(IFERROR('N2.4_RIIO3_Risk_Comp'!AG246/'N2.3_RIIO3_Risk_And_Volumes'!AQ57,0)&lt;0,"Error",IFERROR('N2.4_RIIO3_Risk_Comp'!AG246/'N2.3_RIIO3_Risk_And_Volumes'!AQ57,0))</f>
        <v>0</v>
      </c>
      <c r="BM246" s="297">
        <f>IF(IFERROR('N2.4_RIIO3_Risk_Comp'!AH246/'N2.3_RIIO3_Risk_And_Volumes'!AR57,0)&lt;0,"Error",IFERROR('N2.4_RIIO3_Risk_Comp'!AH246/'N2.3_RIIO3_Risk_And_Volumes'!AR57,0))</f>
        <v>0</v>
      </c>
      <c r="BO246" s="63">
        <f t="shared" si="33"/>
        <v>0</v>
      </c>
      <c r="BP246" s="63">
        <f t="shared" si="34"/>
        <v>0</v>
      </c>
      <c r="BQ246" s="63">
        <f t="shared" si="35"/>
        <v>0</v>
      </c>
      <c r="BR246" s="63">
        <f>IF(IFERROR(BO246/'N2.3_RIIO3_Risk_And_Volumes'!BN57,0)&lt;0,"Error",IFERROR(BO246/'N2.3_RIIO3_Risk_And_Volumes'!BN57,0))</f>
        <v>0</v>
      </c>
      <c r="BS246" s="63">
        <f>IF(IFERROR('N2.4_RIIO3_Risk_Comp'!BP246/'N2.3_RIIO3_Risk_And_Volumes'!BP57,0)&lt;0,"Error",IFERROR('N2.4_RIIO3_Risk_Comp'!BP246/'N2.3_RIIO3_Risk_And_Volumes'!BP57,0))</f>
        <v>0</v>
      </c>
      <c r="BT246" s="63">
        <f>IF(IFERROR('N2.4_RIIO3_Risk_Comp'!BQ246/'N2.3_RIIO3_Risk_And_Volumes'!BR57,0)&lt;0,"Error",IFERROR('N2.4_RIIO3_Risk_Comp'!BQ246/'N2.3_RIIO3_Risk_And_Volumes'!BR57,0))</f>
        <v>0</v>
      </c>
    </row>
    <row r="247" spans="1:72" hidden="1">
      <c r="A247" t="s">
        <v>974</v>
      </c>
      <c r="B247" s="108" t="s">
        <v>377</v>
      </c>
      <c r="C247" s="144" t="str">
        <f>IF($D$2="ET",VLOOKUP(B247,'N0.7_Lookup_References'!$E$13:$K$71,2,FALSE),IF('N2.1_Network_Risk_Summary'!$C$2="GD",VLOOKUP(B247,'N0.7_Lookup_References'!$E$13:$K$73,4,FALSE),IF($D$2="GT",VLOOKUP(B247,'N0.7_Lookup_References'!$E$13:$K$71,6,FALSE),"")))</f>
        <v>No entry required</v>
      </c>
      <c r="D247" s="53" t="s">
        <v>441</v>
      </c>
      <c r="E247" s="289"/>
      <c r="F247" s="247"/>
      <c r="G247" s="247"/>
      <c r="H247" s="247"/>
      <c r="I247" s="247"/>
      <c r="J247" s="247"/>
      <c r="K247" s="247"/>
      <c r="L247" s="247"/>
      <c r="M247" s="247"/>
      <c r="N247" s="290"/>
      <c r="O247" s="289"/>
      <c r="P247" s="247"/>
      <c r="Q247" s="247"/>
      <c r="R247" s="247"/>
      <c r="S247" s="247"/>
      <c r="T247" s="247"/>
      <c r="U247" s="247"/>
      <c r="V247" s="247"/>
      <c r="W247" s="247"/>
      <c r="X247" s="290"/>
      <c r="Y247" s="289"/>
      <c r="Z247" s="247"/>
      <c r="AA247" s="247"/>
      <c r="AB247" s="247"/>
      <c r="AC247" s="247"/>
      <c r="AD247" s="247"/>
      <c r="AE247" s="247"/>
      <c r="AF247" s="247"/>
      <c r="AG247" s="247"/>
      <c r="AH247" s="290"/>
      <c r="AJ247" s="296">
        <f>IF(IFERROR(E247/'N2.3_RIIO3_Risk_And_Volumes'!E58,0)&lt;0,"Error",IFERROR(E247/'N2.3_RIIO3_Risk_And_Volumes'!E58,0))</f>
        <v>0</v>
      </c>
      <c r="AK247" s="172">
        <f>IF(IFERROR(F247/'N2.3_RIIO3_Risk_And_Volumes'!F58,0)&lt;0,"Error",IFERROR(F247/'N2.3_RIIO3_Risk_And_Volumes'!F58,0))</f>
        <v>0</v>
      </c>
      <c r="AL247" s="172">
        <f>IF(IFERROR(G247/'N2.3_RIIO3_Risk_And_Volumes'!G58,0)&lt;0,"Error",IFERROR(G247/'N2.3_RIIO3_Risk_And_Volumes'!G58,0))</f>
        <v>0</v>
      </c>
      <c r="AM247" s="172">
        <f>IF(IFERROR(H247/'N2.3_RIIO3_Risk_And_Volumes'!H58,0)&lt;0,"Error",IFERROR(H247/'N2.3_RIIO3_Risk_And_Volumes'!H58,0))</f>
        <v>0</v>
      </c>
      <c r="AN247" s="172">
        <f>IF(IFERROR(I247/'N2.3_RIIO3_Risk_And_Volumes'!I58,0)&lt;0,"Error",IFERROR(I247/'N2.3_RIIO3_Risk_And_Volumes'!I58,0))</f>
        <v>0</v>
      </c>
      <c r="AO247" s="172">
        <f>IF(IFERROR(J247/'N2.3_RIIO3_Risk_And_Volumes'!J58,0)&lt;0,"Error",IFERROR(J247/'N2.3_RIIO3_Risk_And_Volumes'!J58,0))</f>
        <v>0</v>
      </c>
      <c r="AP247" s="172">
        <f>IF(IFERROR(K247/'N2.3_RIIO3_Risk_And_Volumes'!K58,0)&lt;0,"Error",IFERROR(K247/'N2.3_RIIO3_Risk_And_Volumes'!K58,0))</f>
        <v>0</v>
      </c>
      <c r="AQ247" s="172">
        <f>IF(IFERROR(L247/'N2.3_RIIO3_Risk_And_Volumes'!L58,0)&lt;0,"Error",IFERROR(L247/'N2.3_RIIO3_Risk_And_Volumes'!L58,0))</f>
        <v>0</v>
      </c>
      <c r="AR247" s="172">
        <f>IF(IFERROR(M247/'N2.3_RIIO3_Risk_And_Volumes'!M58,0)&lt;0,"Error",IFERROR(M247/'N2.3_RIIO3_Risk_And_Volumes'!M58,0))</f>
        <v>0</v>
      </c>
      <c r="AS247" s="297">
        <f>IF(IFERROR(N247/'N2.3_RIIO3_Risk_And_Volumes'!N58,0)&lt;0,"Error",IFERROR(N247/'N2.3_RIIO3_Risk_And_Volumes'!N58,0))</f>
        <v>0</v>
      </c>
      <c r="AT247" s="296">
        <f>IF(IFERROR('N2.4_RIIO3_Risk_Comp'!O247/'N2.3_RIIO3_Risk_And_Volumes'!O58,0)&lt;0,"Error",IFERROR('N2.4_RIIO3_Risk_Comp'!O247/'N2.3_RIIO3_Risk_And_Volumes'!O58,0))</f>
        <v>0</v>
      </c>
      <c r="AU247" s="172">
        <f>IF(IFERROR('N2.4_RIIO3_Risk_Comp'!P247/'N2.3_RIIO3_Risk_And_Volumes'!P58,0)&lt;0,"Error",IFERROR('N2.4_RIIO3_Risk_Comp'!P247/'N2.3_RIIO3_Risk_And_Volumes'!P58,0))</f>
        <v>0</v>
      </c>
      <c r="AV247" s="172">
        <f>IF(IFERROR('N2.4_RIIO3_Risk_Comp'!Q247/'N2.3_RIIO3_Risk_And_Volumes'!Q58,0)&lt;0,"Error",IFERROR('N2.4_RIIO3_Risk_Comp'!Q247/'N2.3_RIIO3_Risk_And_Volumes'!Q58,0))</f>
        <v>0</v>
      </c>
      <c r="AW247" s="172">
        <f>IF(IFERROR('N2.4_RIIO3_Risk_Comp'!R247/'N2.3_RIIO3_Risk_And_Volumes'!R58,0)&lt;0,"Error",IFERROR('N2.4_RIIO3_Risk_Comp'!R247/'N2.3_RIIO3_Risk_And_Volumes'!R58,0))</f>
        <v>0</v>
      </c>
      <c r="AX247" s="172">
        <f>IF(IFERROR('N2.4_RIIO3_Risk_Comp'!S247/'N2.3_RIIO3_Risk_And_Volumes'!S58,0)&lt;0,"Error",IFERROR('N2.4_RIIO3_Risk_Comp'!S247/'N2.3_RIIO3_Risk_And_Volumes'!S58,0))</f>
        <v>0</v>
      </c>
      <c r="AY247" s="172">
        <f>IF(IFERROR('N2.4_RIIO3_Risk_Comp'!T247/'N2.3_RIIO3_Risk_And_Volumes'!T58,0)&lt;0,"Error",IFERROR('N2.4_RIIO3_Risk_Comp'!T247/'N2.3_RIIO3_Risk_And_Volumes'!T58,0))</f>
        <v>0</v>
      </c>
      <c r="AZ247" s="172">
        <f>IF(IFERROR('N2.4_RIIO3_Risk_Comp'!U247/'N2.3_RIIO3_Risk_And_Volumes'!U58,0)&lt;0,"Error",IFERROR('N2.4_RIIO3_Risk_Comp'!U247/'N2.3_RIIO3_Risk_And_Volumes'!U58,0))</f>
        <v>0</v>
      </c>
      <c r="BA247" s="172">
        <f>IF(IFERROR('N2.4_RIIO3_Risk_Comp'!V247/'N2.3_RIIO3_Risk_And_Volumes'!V58,0)&lt;0,"Error",IFERROR('N2.4_RIIO3_Risk_Comp'!V247/'N2.3_RIIO3_Risk_And_Volumes'!V58,0))</f>
        <v>0</v>
      </c>
      <c r="BB247" s="172">
        <f>IF(IFERROR('N2.4_RIIO3_Risk_Comp'!W247/'N2.3_RIIO3_Risk_And_Volumes'!W58,0)&lt;0,"Error",IFERROR('N2.4_RIIO3_Risk_Comp'!W247/'N2.3_RIIO3_Risk_And_Volumes'!W58,0))</f>
        <v>0</v>
      </c>
      <c r="BC247" s="297">
        <f>IF(IFERROR('N2.4_RIIO3_Risk_Comp'!X247/'N2.3_RIIO3_Risk_And_Volumes'!X58,0)&lt;0,"Error",IFERROR('N2.4_RIIO3_Risk_Comp'!X247/'N2.3_RIIO3_Risk_And_Volumes'!X58,0))</f>
        <v>0</v>
      </c>
      <c r="BD247" s="296">
        <f>IF(IFERROR('N2.4_RIIO3_Risk_Comp'!Y247/'N2.3_RIIO3_Risk_And_Volumes'!AI58,0)&lt;0,"Error",IFERROR('N2.4_RIIO3_Risk_Comp'!Y247/'N2.3_RIIO3_Risk_And_Volumes'!AI58,0))</f>
        <v>0</v>
      </c>
      <c r="BE247" s="172">
        <f>IF(IFERROR('N2.4_RIIO3_Risk_Comp'!Z247/'N2.3_RIIO3_Risk_And_Volumes'!AJ58,0)&lt;0,"Error",IFERROR('N2.4_RIIO3_Risk_Comp'!Z247/'N2.3_RIIO3_Risk_And_Volumes'!AJ58,0))</f>
        <v>0</v>
      </c>
      <c r="BF247" s="172">
        <f>IF(IFERROR('N2.4_RIIO3_Risk_Comp'!AA247/'N2.3_RIIO3_Risk_And_Volumes'!AK58,0)&lt;0,"Error",IFERROR('N2.4_RIIO3_Risk_Comp'!AA247/'N2.3_RIIO3_Risk_And_Volumes'!AK58,0))</f>
        <v>0</v>
      </c>
      <c r="BG247" s="172">
        <f>IF(IFERROR('N2.4_RIIO3_Risk_Comp'!AB247/'N2.3_RIIO3_Risk_And_Volumes'!AL58,0)&lt;0,"Error",IFERROR('N2.4_RIIO3_Risk_Comp'!AB247/'N2.3_RIIO3_Risk_And_Volumes'!AL58,0))</f>
        <v>0</v>
      </c>
      <c r="BH247" s="172">
        <f>IF(IFERROR('N2.4_RIIO3_Risk_Comp'!AC247/'N2.3_RIIO3_Risk_And_Volumes'!AM58,0)&lt;0,"Error",IFERROR('N2.4_RIIO3_Risk_Comp'!AC247/'N2.3_RIIO3_Risk_And_Volumes'!AM58,0))</f>
        <v>0</v>
      </c>
      <c r="BI247" s="172">
        <f>IF(IFERROR('N2.4_RIIO3_Risk_Comp'!AD247/'N2.3_RIIO3_Risk_And_Volumes'!AN58,0)&lt;0,"Error",IFERROR('N2.4_RIIO3_Risk_Comp'!AD247/'N2.3_RIIO3_Risk_And_Volumes'!AN58,0))</f>
        <v>0</v>
      </c>
      <c r="BJ247" s="172">
        <f>IF(IFERROR('N2.4_RIIO3_Risk_Comp'!AE247/'N2.3_RIIO3_Risk_And_Volumes'!AO58,0)&lt;0,"Error",IFERROR('N2.4_RIIO3_Risk_Comp'!AE247/'N2.3_RIIO3_Risk_And_Volumes'!AO58,0))</f>
        <v>0</v>
      </c>
      <c r="BK247" s="172">
        <f>IF(IFERROR('N2.4_RIIO3_Risk_Comp'!AF247/'N2.3_RIIO3_Risk_And_Volumes'!AP58,0)&lt;0,"Error",IFERROR('N2.4_RIIO3_Risk_Comp'!AF247/'N2.3_RIIO3_Risk_And_Volumes'!AP58,0))</f>
        <v>0</v>
      </c>
      <c r="BL247" s="172">
        <f>IF(IFERROR('N2.4_RIIO3_Risk_Comp'!AG247/'N2.3_RIIO3_Risk_And_Volumes'!AQ58,0)&lt;0,"Error",IFERROR('N2.4_RIIO3_Risk_Comp'!AG247/'N2.3_RIIO3_Risk_And_Volumes'!AQ58,0))</f>
        <v>0</v>
      </c>
      <c r="BM247" s="297">
        <f>IF(IFERROR('N2.4_RIIO3_Risk_Comp'!AH247/'N2.3_RIIO3_Risk_And_Volumes'!AR58,0)&lt;0,"Error",IFERROR('N2.4_RIIO3_Risk_Comp'!AH247/'N2.3_RIIO3_Risk_And_Volumes'!AR58,0))</f>
        <v>0</v>
      </c>
      <c r="BO247" s="63">
        <f t="shared" si="33"/>
        <v>0</v>
      </c>
      <c r="BP247" s="63">
        <f t="shared" si="34"/>
        <v>0</v>
      </c>
      <c r="BQ247" s="63">
        <f t="shared" si="35"/>
        <v>0</v>
      </c>
      <c r="BR247" s="63">
        <f>IF(IFERROR(BO247/'N2.3_RIIO3_Risk_And_Volumes'!BN58,0)&lt;0,"Error",IFERROR(BO247/'N2.3_RIIO3_Risk_And_Volumes'!BN58,0))</f>
        <v>0</v>
      </c>
      <c r="BS247" s="63">
        <f>IF(IFERROR('N2.4_RIIO3_Risk_Comp'!BP247/'N2.3_RIIO3_Risk_And_Volumes'!BP58,0)&lt;0,"Error",IFERROR('N2.4_RIIO3_Risk_Comp'!BP247/'N2.3_RIIO3_Risk_And_Volumes'!BP58,0))</f>
        <v>0</v>
      </c>
      <c r="BT247" s="63">
        <f>IF(IFERROR('N2.4_RIIO3_Risk_Comp'!BQ247/'N2.3_RIIO3_Risk_And_Volumes'!BR58,0)&lt;0,"Error",IFERROR('N2.4_RIIO3_Risk_Comp'!BQ247/'N2.3_RIIO3_Risk_And_Volumes'!BR58,0))</f>
        <v>0</v>
      </c>
    </row>
    <row r="248" spans="1:72" hidden="1">
      <c r="A248" t="s">
        <v>974</v>
      </c>
      <c r="B248" s="108" t="s">
        <v>380</v>
      </c>
      <c r="C248" s="144" t="str">
        <f>IF($D$2="ET",VLOOKUP(B248,'N0.7_Lookup_References'!$E$13:$K$71,2,FALSE),IF('N2.1_Network_Risk_Summary'!$C$2="GD",VLOOKUP(B248,'N0.7_Lookup_References'!$E$13:$K$73,4,FALSE),IF($D$2="GT",VLOOKUP(B248,'N0.7_Lookup_References'!$E$13:$K$71,6,FALSE),"")))</f>
        <v>No entry required</v>
      </c>
      <c r="D248" s="53" t="s">
        <v>441</v>
      </c>
      <c r="E248" s="289"/>
      <c r="F248" s="247"/>
      <c r="G248" s="247"/>
      <c r="H248" s="247"/>
      <c r="I248" s="247"/>
      <c r="J248" s="247"/>
      <c r="K248" s="247"/>
      <c r="L248" s="247"/>
      <c r="M248" s="247"/>
      <c r="N248" s="290"/>
      <c r="O248" s="289"/>
      <c r="P248" s="247"/>
      <c r="Q248" s="247"/>
      <c r="R248" s="247"/>
      <c r="S248" s="247"/>
      <c r="T248" s="247"/>
      <c r="U248" s="247"/>
      <c r="V248" s="247"/>
      <c r="W248" s="247"/>
      <c r="X248" s="290"/>
      <c r="Y248" s="289"/>
      <c r="Z248" s="247"/>
      <c r="AA248" s="247"/>
      <c r="AB248" s="247"/>
      <c r="AC248" s="247"/>
      <c r="AD248" s="247"/>
      <c r="AE248" s="247"/>
      <c r="AF248" s="247"/>
      <c r="AG248" s="247"/>
      <c r="AH248" s="290"/>
      <c r="AJ248" s="296">
        <f>IF(IFERROR(E248/'N2.3_RIIO3_Risk_And_Volumes'!E59,0)&lt;0,"Error",IFERROR(E248/'N2.3_RIIO3_Risk_And_Volumes'!E59,0))</f>
        <v>0</v>
      </c>
      <c r="AK248" s="172">
        <f>IF(IFERROR(F248/'N2.3_RIIO3_Risk_And_Volumes'!F59,0)&lt;0,"Error",IFERROR(F248/'N2.3_RIIO3_Risk_And_Volumes'!F59,0))</f>
        <v>0</v>
      </c>
      <c r="AL248" s="172">
        <f>IF(IFERROR(G248/'N2.3_RIIO3_Risk_And_Volumes'!G59,0)&lt;0,"Error",IFERROR(G248/'N2.3_RIIO3_Risk_And_Volumes'!G59,0))</f>
        <v>0</v>
      </c>
      <c r="AM248" s="172">
        <f>IF(IFERROR(H248/'N2.3_RIIO3_Risk_And_Volumes'!H59,0)&lt;0,"Error",IFERROR(H248/'N2.3_RIIO3_Risk_And_Volumes'!H59,0))</f>
        <v>0</v>
      </c>
      <c r="AN248" s="172">
        <f>IF(IFERROR(I248/'N2.3_RIIO3_Risk_And_Volumes'!I59,0)&lt;0,"Error",IFERROR(I248/'N2.3_RIIO3_Risk_And_Volumes'!I59,0))</f>
        <v>0</v>
      </c>
      <c r="AO248" s="172">
        <f>IF(IFERROR(J248/'N2.3_RIIO3_Risk_And_Volumes'!J59,0)&lt;0,"Error",IFERROR(J248/'N2.3_RIIO3_Risk_And_Volumes'!J59,0))</f>
        <v>0</v>
      </c>
      <c r="AP248" s="172">
        <f>IF(IFERROR(K248/'N2.3_RIIO3_Risk_And_Volumes'!K59,0)&lt;0,"Error",IFERROR(K248/'N2.3_RIIO3_Risk_And_Volumes'!K59,0))</f>
        <v>0</v>
      </c>
      <c r="AQ248" s="172">
        <f>IF(IFERROR(L248/'N2.3_RIIO3_Risk_And_Volumes'!L59,0)&lt;0,"Error",IFERROR(L248/'N2.3_RIIO3_Risk_And_Volumes'!L59,0))</f>
        <v>0</v>
      </c>
      <c r="AR248" s="172">
        <f>IF(IFERROR(M248/'N2.3_RIIO3_Risk_And_Volumes'!M59,0)&lt;0,"Error",IFERROR(M248/'N2.3_RIIO3_Risk_And_Volumes'!M59,0))</f>
        <v>0</v>
      </c>
      <c r="AS248" s="297">
        <f>IF(IFERROR(N248/'N2.3_RIIO3_Risk_And_Volumes'!N59,0)&lt;0,"Error",IFERROR(N248/'N2.3_RIIO3_Risk_And_Volumes'!N59,0))</f>
        <v>0</v>
      </c>
      <c r="AT248" s="296">
        <f>IF(IFERROR('N2.4_RIIO3_Risk_Comp'!O248/'N2.3_RIIO3_Risk_And_Volumes'!O59,0)&lt;0,"Error",IFERROR('N2.4_RIIO3_Risk_Comp'!O248/'N2.3_RIIO3_Risk_And_Volumes'!O59,0))</f>
        <v>0</v>
      </c>
      <c r="AU248" s="172">
        <f>IF(IFERROR('N2.4_RIIO3_Risk_Comp'!P248/'N2.3_RIIO3_Risk_And_Volumes'!P59,0)&lt;0,"Error",IFERROR('N2.4_RIIO3_Risk_Comp'!P248/'N2.3_RIIO3_Risk_And_Volumes'!P59,0))</f>
        <v>0</v>
      </c>
      <c r="AV248" s="172">
        <f>IF(IFERROR('N2.4_RIIO3_Risk_Comp'!Q248/'N2.3_RIIO3_Risk_And_Volumes'!Q59,0)&lt;0,"Error",IFERROR('N2.4_RIIO3_Risk_Comp'!Q248/'N2.3_RIIO3_Risk_And_Volumes'!Q59,0))</f>
        <v>0</v>
      </c>
      <c r="AW248" s="172">
        <f>IF(IFERROR('N2.4_RIIO3_Risk_Comp'!R248/'N2.3_RIIO3_Risk_And_Volumes'!R59,0)&lt;0,"Error",IFERROR('N2.4_RIIO3_Risk_Comp'!R248/'N2.3_RIIO3_Risk_And_Volumes'!R59,0))</f>
        <v>0</v>
      </c>
      <c r="AX248" s="172">
        <f>IF(IFERROR('N2.4_RIIO3_Risk_Comp'!S248/'N2.3_RIIO3_Risk_And_Volumes'!S59,0)&lt;0,"Error",IFERROR('N2.4_RIIO3_Risk_Comp'!S248/'N2.3_RIIO3_Risk_And_Volumes'!S59,0))</f>
        <v>0</v>
      </c>
      <c r="AY248" s="172">
        <f>IF(IFERROR('N2.4_RIIO3_Risk_Comp'!T248/'N2.3_RIIO3_Risk_And_Volumes'!T59,0)&lt;0,"Error",IFERROR('N2.4_RIIO3_Risk_Comp'!T248/'N2.3_RIIO3_Risk_And_Volumes'!T59,0))</f>
        <v>0</v>
      </c>
      <c r="AZ248" s="172">
        <f>IF(IFERROR('N2.4_RIIO3_Risk_Comp'!U248/'N2.3_RIIO3_Risk_And_Volumes'!U59,0)&lt;0,"Error",IFERROR('N2.4_RIIO3_Risk_Comp'!U248/'N2.3_RIIO3_Risk_And_Volumes'!U59,0))</f>
        <v>0</v>
      </c>
      <c r="BA248" s="172">
        <f>IF(IFERROR('N2.4_RIIO3_Risk_Comp'!V248/'N2.3_RIIO3_Risk_And_Volumes'!V59,0)&lt;0,"Error",IFERROR('N2.4_RIIO3_Risk_Comp'!V248/'N2.3_RIIO3_Risk_And_Volumes'!V59,0))</f>
        <v>0</v>
      </c>
      <c r="BB248" s="172">
        <f>IF(IFERROR('N2.4_RIIO3_Risk_Comp'!W248/'N2.3_RIIO3_Risk_And_Volumes'!W59,0)&lt;0,"Error",IFERROR('N2.4_RIIO3_Risk_Comp'!W248/'N2.3_RIIO3_Risk_And_Volumes'!W59,0))</f>
        <v>0</v>
      </c>
      <c r="BC248" s="297">
        <f>IF(IFERROR('N2.4_RIIO3_Risk_Comp'!X248/'N2.3_RIIO3_Risk_And_Volumes'!X59,0)&lt;0,"Error",IFERROR('N2.4_RIIO3_Risk_Comp'!X248/'N2.3_RIIO3_Risk_And_Volumes'!X59,0))</f>
        <v>0</v>
      </c>
      <c r="BD248" s="296">
        <f>IF(IFERROR('N2.4_RIIO3_Risk_Comp'!Y248/'N2.3_RIIO3_Risk_And_Volumes'!AI59,0)&lt;0,"Error",IFERROR('N2.4_RIIO3_Risk_Comp'!Y248/'N2.3_RIIO3_Risk_And_Volumes'!AI59,0))</f>
        <v>0</v>
      </c>
      <c r="BE248" s="172">
        <f>IF(IFERROR('N2.4_RIIO3_Risk_Comp'!Z248/'N2.3_RIIO3_Risk_And_Volumes'!AJ59,0)&lt;0,"Error",IFERROR('N2.4_RIIO3_Risk_Comp'!Z248/'N2.3_RIIO3_Risk_And_Volumes'!AJ59,0))</f>
        <v>0</v>
      </c>
      <c r="BF248" s="172">
        <f>IF(IFERROR('N2.4_RIIO3_Risk_Comp'!AA248/'N2.3_RIIO3_Risk_And_Volumes'!AK59,0)&lt;0,"Error",IFERROR('N2.4_RIIO3_Risk_Comp'!AA248/'N2.3_RIIO3_Risk_And_Volumes'!AK59,0))</f>
        <v>0</v>
      </c>
      <c r="BG248" s="172">
        <f>IF(IFERROR('N2.4_RIIO3_Risk_Comp'!AB248/'N2.3_RIIO3_Risk_And_Volumes'!AL59,0)&lt;0,"Error",IFERROR('N2.4_RIIO3_Risk_Comp'!AB248/'N2.3_RIIO3_Risk_And_Volumes'!AL59,0))</f>
        <v>0</v>
      </c>
      <c r="BH248" s="172">
        <f>IF(IFERROR('N2.4_RIIO3_Risk_Comp'!AC248/'N2.3_RIIO3_Risk_And_Volumes'!AM59,0)&lt;0,"Error",IFERROR('N2.4_RIIO3_Risk_Comp'!AC248/'N2.3_RIIO3_Risk_And_Volumes'!AM59,0))</f>
        <v>0</v>
      </c>
      <c r="BI248" s="172">
        <f>IF(IFERROR('N2.4_RIIO3_Risk_Comp'!AD248/'N2.3_RIIO3_Risk_And_Volumes'!AN59,0)&lt;0,"Error",IFERROR('N2.4_RIIO3_Risk_Comp'!AD248/'N2.3_RIIO3_Risk_And_Volumes'!AN59,0))</f>
        <v>0</v>
      </c>
      <c r="BJ248" s="172">
        <f>IF(IFERROR('N2.4_RIIO3_Risk_Comp'!AE248/'N2.3_RIIO3_Risk_And_Volumes'!AO59,0)&lt;0,"Error",IFERROR('N2.4_RIIO3_Risk_Comp'!AE248/'N2.3_RIIO3_Risk_And_Volumes'!AO59,0))</f>
        <v>0</v>
      </c>
      <c r="BK248" s="172">
        <f>IF(IFERROR('N2.4_RIIO3_Risk_Comp'!AF248/'N2.3_RIIO3_Risk_And_Volumes'!AP59,0)&lt;0,"Error",IFERROR('N2.4_RIIO3_Risk_Comp'!AF248/'N2.3_RIIO3_Risk_And_Volumes'!AP59,0))</f>
        <v>0</v>
      </c>
      <c r="BL248" s="172">
        <f>IF(IFERROR('N2.4_RIIO3_Risk_Comp'!AG248/'N2.3_RIIO3_Risk_And_Volumes'!AQ59,0)&lt;0,"Error",IFERROR('N2.4_RIIO3_Risk_Comp'!AG248/'N2.3_RIIO3_Risk_And_Volumes'!AQ59,0))</f>
        <v>0</v>
      </c>
      <c r="BM248" s="297">
        <f>IF(IFERROR('N2.4_RIIO3_Risk_Comp'!AH248/'N2.3_RIIO3_Risk_And_Volumes'!AR59,0)&lt;0,"Error",IFERROR('N2.4_RIIO3_Risk_Comp'!AH248/'N2.3_RIIO3_Risk_And_Volumes'!AR59,0))</f>
        <v>0</v>
      </c>
      <c r="BO248" s="63">
        <f t="shared" si="33"/>
        <v>0</v>
      </c>
      <c r="BP248" s="63">
        <f t="shared" si="34"/>
        <v>0</v>
      </c>
      <c r="BQ248" s="63">
        <f t="shared" si="35"/>
        <v>0</v>
      </c>
      <c r="BR248" s="63">
        <f>IF(IFERROR(BO248/'N2.3_RIIO3_Risk_And_Volumes'!BN59,0)&lt;0,"Error",IFERROR(BO248/'N2.3_RIIO3_Risk_And_Volumes'!BN59,0))</f>
        <v>0</v>
      </c>
      <c r="BS248" s="63">
        <f>IF(IFERROR('N2.4_RIIO3_Risk_Comp'!BP248/'N2.3_RIIO3_Risk_And_Volumes'!BP59,0)&lt;0,"Error",IFERROR('N2.4_RIIO3_Risk_Comp'!BP248/'N2.3_RIIO3_Risk_And_Volumes'!BP59,0))</f>
        <v>0</v>
      </c>
      <c r="BT248" s="63">
        <f>IF(IFERROR('N2.4_RIIO3_Risk_Comp'!BQ248/'N2.3_RIIO3_Risk_And_Volumes'!BR59,0)&lt;0,"Error",IFERROR('N2.4_RIIO3_Risk_Comp'!BQ248/'N2.3_RIIO3_Risk_And_Volumes'!BR59,0))</f>
        <v>0</v>
      </c>
    </row>
    <row r="249" spans="1:72" hidden="1">
      <c r="A249" t="s">
        <v>974</v>
      </c>
      <c r="B249" s="108" t="s">
        <v>383</v>
      </c>
      <c r="C249" s="144" t="str">
        <f>IF($D$2="ET",VLOOKUP(B249,'N0.7_Lookup_References'!$E$13:$K$71,2,FALSE),IF('N2.1_Network_Risk_Summary'!$C$2="GD",VLOOKUP(B249,'N0.7_Lookup_References'!$E$13:$K$73,4,FALSE),IF($D$2="GT",VLOOKUP(B249,'N0.7_Lookup_References'!$E$13:$K$71,6,FALSE),"")))</f>
        <v>No entry required</v>
      </c>
      <c r="D249" s="53" t="s">
        <v>441</v>
      </c>
      <c r="E249" s="289"/>
      <c r="F249" s="247"/>
      <c r="G249" s="247"/>
      <c r="H249" s="247"/>
      <c r="I249" s="247"/>
      <c r="J249" s="247"/>
      <c r="K249" s="247"/>
      <c r="L249" s="247"/>
      <c r="M249" s="247"/>
      <c r="N249" s="290"/>
      <c r="O249" s="289"/>
      <c r="P249" s="247"/>
      <c r="Q249" s="247"/>
      <c r="R249" s="247"/>
      <c r="S249" s="247"/>
      <c r="T249" s="247"/>
      <c r="U249" s="247"/>
      <c r="V249" s="247"/>
      <c r="W249" s="247"/>
      <c r="X249" s="290"/>
      <c r="Y249" s="289"/>
      <c r="Z249" s="247"/>
      <c r="AA249" s="247"/>
      <c r="AB249" s="247"/>
      <c r="AC249" s="247"/>
      <c r="AD249" s="247"/>
      <c r="AE249" s="247"/>
      <c r="AF249" s="247"/>
      <c r="AG249" s="247"/>
      <c r="AH249" s="290"/>
      <c r="AJ249" s="296">
        <f>IF(IFERROR(E249/'N2.3_RIIO3_Risk_And_Volumes'!E60,0)&lt;0,"Error",IFERROR(E249/'N2.3_RIIO3_Risk_And_Volumes'!E60,0))</f>
        <v>0</v>
      </c>
      <c r="AK249" s="172">
        <f>IF(IFERROR(F249/'N2.3_RIIO3_Risk_And_Volumes'!F60,0)&lt;0,"Error",IFERROR(F249/'N2.3_RIIO3_Risk_And_Volumes'!F60,0))</f>
        <v>0</v>
      </c>
      <c r="AL249" s="172">
        <f>IF(IFERROR(G249/'N2.3_RIIO3_Risk_And_Volumes'!G60,0)&lt;0,"Error",IFERROR(G249/'N2.3_RIIO3_Risk_And_Volumes'!G60,0))</f>
        <v>0</v>
      </c>
      <c r="AM249" s="172">
        <f>IF(IFERROR(H249/'N2.3_RIIO3_Risk_And_Volumes'!H60,0)&lt;0,"Error",IFERROR(H249/'N2.3_RIIO3_Risk_And_Volumes'!H60,0))</f>
        <v>0</v>
      </c>
      <c r="AN249" s="172">
        <f>IF(IFERROR(I249/'N2.3_RIIO3_Risk_And_Volumes'!I60,0)&lt;0,"Error",IFERROR(I249/'N2.3_RIIO3_Risk_And_Volumes'!I60,0))</f>
        <v>0</v>
      </c>
      <c r="AO249" s="172">
        <f>IF(IFERROR(J249/'N2.3_RIIO3_Risk_And_Volumes'!J60,0)&lt;0,"Error",IFERROR(J249/'N2.3_RIIO3_Risk_And_Volumes'!J60,0))</f>
        <v>0</v>
      </c>
      <c r="AP249" s="172">
        <f>IF(IFERROR(K249/'N2.3_RIIO3_Risk_And_Volumes'!K60,0)&lt;0,"Error",IFERROR(K249/'N2.3_RIIO3_Risk_And_Volumes'!K60,0))</f>
        <v>0</v>
      </c>
      <c r="AQ249" s="172">
        <f>IF(IFERROR(L249/'N2.3_RIIO3_Risk_And_Volumes'!L60,0)&lt;0,"Error",IFERROR(L249/'N2.3_RIIO3_Risk_And_Volumes'!L60,0))</f>
        <v>0</v>
      </c>
      <c r="AR249" s="172">
        <f>IF(IFERROR(M249/'N2.3_RIIO3_Risk_And_Volumes'!M60,0)&lt;0,"Error",IFERROR(M249/'N2.3_RIIO3_Risk_And_Volumes'!M60,0))</f>
        <v>0</v>
      </c>
      <c r="AS249" s="297">
        <f>IF(IFERROR(N249/'N2.3_RIIO3_Risk_And_Volumes'!N60,0)&lt;0,"Error",IFERROR(N249/'N2.3_RIIO3_Risk_And_Volumes'!N60,0))</f>
        <v>0</v>
      </c>
      <c r="AT249" s="296">
        <f>IF(IFERROR('N2.4_RIIO3_Risk_Comp'!O249/'N2.3_RIIO3_Risk_And_Volumes'!O60,0)&lt;0,"Error",IFERROR('N2.4_RIIO3_Risk_Comp'!O249/'N2.3_RIIO3_Risk_And_Volumes'!O60,0))</f>
        <v>0</v>
      </c>
      <c r="AU249" s="172">
        <f>IF(IFERROR('N2.4_RIIO3_Risk_Comp'!P249/'N2.3_RIIO3_Risk_And_Volumes'!P60,0)&lt;0,"Error",IFERROR('N2.4_RIIO3_Risk_Comp'!P249/'N2.3_RIIO3_Risk_And_Volumes'!P60,0))</f>
        <v>0</v>
      </c>
      <c r="AV249" s="172">
        <f>IF(IFERROR('N2.4_RIIO3_Risk_Comp'!Q249/'N2.3_RIIO3_Risk_And_Volumes'!Q60,0)&lt;0,"Error",IFERROR('N2.4_RIIO3_Risk_Comp'!Q249/'N2.3_RIIO3_Risk_And_Volumes'!Q60,0))</f>
        <v>0</v>
      </c>
      <c r="AW249" s="172">
        <f>IF(IFERROR('N2.4_RIIO3_Risk_Comp'!R249/'N2.3_RIIO3_Risk_And_Volumes'!R60,0)&lt;0,"Error",IFERROR('N2.4_RIIO3_Risk_Comp'!R249/'N2.3_RIIO3_Risk_And_Volumes'!R60,0))</f>
        <v>0</v>
      </c>
      <c r="AX249" s="172">
        <f>IF(IFERROR('N2.4_RIIO3_Risk_Comp'!S249/'N2.3_RIIO3_Risk_And_Volumes'!S60,0)&lt;0,"Error",IFERROR('N2.4_RIIO3_Risk_Comp'!S249/'N2.3_RIIO3_Risk_And_Volumes'!S60,0))</f>
        <v>0</v>
      </c>
      <c r="AY249" s="172">
        <f>IF(IFERROR('N2.4_RIIO3_Risk_Comp'!T249/'N2.3_RIIO3_Risk_And_Volumes'!T60,0)&lt;0,"Error",IFERROR('N2.4_RIIO3_Risk_Comp'!T249/'N2.3_RIIO3_Risk_And_Volumes'!T60,0))</f>
        <v>0</v>
      </c>
      <c r="AZ249" s="172">
        <f>IF(IFERROR('N2.4_RIIO3_Risk_Comp'!U249/'N2.3_RIIO3_Risk_And_Volumes'!U60,0)&lt;0,"Error",IFERROR('N2.4_RIIO3_Risk_Comp'!U249/'N2.3_RIIO3_Risk_And_Volumes'!U60,0))</f>
        <v>0</v>
      </c>
      <c r="BA249" s="172">
        <f>IF(IFERROR('N2.4_RIIO3_Risk_Comp'!V249/'N2.3_RIIO3_Risk_And_Volumes'!V60,0)&lt;0,"Error",IFERROR('N2.4_RIIO3_Risk_Comp'!V249/'N2.3_RIIO3_Risk_And_Volumes'!V60,0))</f>
        <v>0</v>
      </c>
      <c r="BB249" s="172">
        <f>IF(IFERROR('N2.4_RIIO3_Risk_Comp'!W249/'N2.3_RIIO3_Risk_And_Volumes'!W60,0)&lt;0,"Error",IFERROR('N2.4_RIIO3_Risk_Comp'!W249/'N2.3_RIIO3_Risk_And_Volumes'!W60,0))</f>
        <v>0</v>
      </c>
      <c r="BC249" s="297">
        <f>IF(IFERROR('N2.4_RIIO3_Risk_Comp'!X249/'N2.3_RIIO3_Risk_And_Volumes'!X60,0)&lt;0,"Error",IFERROR('N2.4_RIIO3_Risk_Comp'!X249/'N2.3_RIIO3_Risk_And_Volumes'!X60,0))</f>
        <v>0</v>
      </c>
      <c r="BD249" s="296">
        <f>IF(IFERROR('N2.4_RIIO3_Risk_Comp'!Y249/'N2.3_RIIO3_Risk_And_Volumes'!AI60,0)&lt;0,"Error",IFERROR('N2.4_RIIO3_Risk_Comp'!Y249/'N2.3_RIIO3_Risk_And_Volumes'!AI60,0))</f>
        <v>0</v>
      </c>
      <c r="BE249" s="172">
        <f>IF(IFERROR('N2.4_RIIO3_Risk_Comp'!Z249/'N2.3_RIIO3_Risk_And_Volumes'!AJ60,0)&lt;0,"Error",IFERROR('N2.4_RIIO3_Risk_Comp'!Z249/'N2.3_RIIO3_Risk_And_Volumes'!AJ60,0))</f>
        <v>0</v>
      </c>
      <c r="BF249" s="172">
        <f>IF(IFERROR('N2.4_RIIO3_Risk_Comp'!AA249/'N2.3_RIIO3_Risk_And_Volumes'!AK60,0)&lt;0,"Error",IFERROR('N2.4_RIIO3_Risk_Comp'!AA249/'N2.3_RIIO3_Risk_And_Volumes'!AK60,0))</f>
        <v>0</v>
      </c>
      <c r="BG249" s="172">
        <f>IF(IFERROR('N2.4_RIIO3_Risk_Comp'!AB249/'N2.3_RIIO3_Risk_And_Volumes'!AL60,0)&lt;0,"Error",IFERROR('N2.4_RIIO3_Risk_Comp'!AB249/'N2.3_RIIO3_Risk_And_Volumes'!AL60,0))</f>
        <v>0</v>
      </c>
      <c r="BH249" s="172">
        <f>IF(IFERROR('N2.4_RIIO3_Risk_Comp'!AC249/'N2.3_RIIO3_Risk_And_Volumes'!AM60,0)&lt;0,"Error",IFERROR('N2.4_RIIO3_Risk_Comp'!AC249/'N2.3_RIIO3_Risk_And_Volumes'!AM60,0))</f>
        <v>0</v>
      </c>
      <c r="BI249" s="172">
        <f>IF(IFERROR('N2.4_RIIO3_Risk_Comp'!AD249/'N2.3_RIIO3_Risk_And_Volumes'!AN60,0)&lt;0,"Error",IFERROR('N2.4_RIIO3_Risk_Comp'!AD249/'N2.3_RIIO3_Risk_And_Volumes'!AN60,0))</f>
        <v>0</v>
      </c>
      <c r="BJ249" s="172">
        <f>IF(IFERROR('N2.4_RIIO3_Risk_Comp'!AE249/'N2.3_RIIO3_Risk_And_Volumes'!AO60,0)&lt;0,"Error",IFERROR('N2.4_RIIO3_Risk_Comp'!AE249/'N2.3_RIIO3_Risk_And_Volumes'!AO60,0))</f>
        <v>0</v>
      </c>
      <c r="BK249" s="172">
        <f>IF(IFERROR('N2.4_RIIO3_Risk_Comp'!AF249/'N2.3_RIIO3_Risk_And_Volumes'!AP60,0)&lt;0,"Error",IFERROR('N2.4_RIIO3_Risk_Comp'!AF249/'N2.3_RIIO3_Risk_And_Volumes'!AP60,0))</f>
        <v>0</v>
      </c>
      <c r="BL249" s="172">
        <f>IF(IFERROR('N2.4_RIIO3_Risk_Comp'!AG249/'N2.3_RIIO3_Risk_And_Volumes'!AQ60,0)&lt;0,"Error",IFERROR('N2.4_RIIO3_Risk_Comp'!AG249/'N2.3_RIIO3_Risk_And_Volumes'!AQ60,0))</f>
        <v>0</v>
      </c>
      <c r="BM249" s="297">
        <f>IF(IFERROR('N2.4_RIIO3_Risk_Comp'!AH249/'N2.3_RIIO3_Risk_And_Volumes'!AR60,0)&lt;0,"Error",IFERROR('N2.4_RIIO3_Risk_Comp'!AH249/'N2.3_RIIO3_Risk_And_Volumes'!AR60,0))</f>
        <v>0</v>
      </c>
      <c r="BO249" s="63">
        <f t="shared" si="33"/>
        <v>0</v>
      </c>
      <c r="BP249" s="63">
        <f t="shared" si="34"/>
        <v>0</v>
      </c>
      <c r="BQ249" s="63">
        <f t="shared" si="35"/>
        <v>0</v>
      </c>
      <c r="BR249" s="63">
        <f>IF(IFERROR(BO249/'N2.3_RIIO3_Risk_And_Volumes'!BN60,0)&lt;0,"Error",IFERROR(BO249/'N2.3_RIIO3_Risk_And_Volumes'!BN60,0))</f>
        <v>0</v>
      </c>
      <c r="BS249" s="63">
        <f>IF(IFERROR('N2.4_RIIO3_Risk_Comp'!BP249/'N2.3_RIIO3_Risk_And_Volumes'!BP60,0)&lt;0,"Error",IFERROR('N2.4_RIIO3_Risk_Comp'!BP249/'N2.3_RIIO3_Risk_And_Volumes'!BP60,0))</f>
        <v>0</v>
      </c>
      <c r="BT249" s="63">
        <f>IF(IFERROR('N2.4_RIIO3_Risk_Comp'!BQ249/'N2.3_RIIO3_Risk_And_Volumes'!BR60,0)&lt;0,"Error",IFERROR('N2.4_RIIO3_Risk_Comp'!BQ249/'N2.3_RIIO3_Risk_And_Volumes'!BR60,0))</f>
        <v>0</v>
      </c>
    </row>
    <row r="250" spans="1:72" hidden="1">
      <c r="A250" t="s">
        <v>974</v>
      </c>
      <c r="B250" s="108" t="s">
        <v>386</v>
      </c>
      <c r="C250" s="144" t="str">
        <f>IF($D$2="ET",VLOOKUP(B250,'N0.7_Lookup_References'!$E$13:$K$71,2,FALSE),IF('N2.1_Network_Risk_Summary'!$C$2="GD",VLOOKUP(B250,'N0.7_Lookup_References'!$E$13:$K$73,4,FALSE),IF($D$2="GT",VLOOKUP(B250,'N0.7_Lookup_References'!$E$13:$K$71,6,FALSE),"")))</f>
        <v>No entry required</v>
      </c>
      <c r="D250" s="53" t="s">
        <v>441</v>
      </c>
      <c r="E250" s="289"/>
      <c r="F250" s="247"/>
      <c r="G250" s="247"/>
      <c r="H250" s="247"/>
      <c r="I250" s="247"/>
      <c r="J250" s="247"/>
      <c r="K250" s="247"/>
      <c r="L250" s="247"/>
      <c r="M250" s="247"/>
      <c r="N250" s="290"/>
      <c r="O250" s="289"/>
      <c r="P250" s="247"/>
      <c r="Q250" s="247"/>
      <c r="R250" s="247"/>
      <c r="S250" s="247"/>
      <c r="T250" s="247"/>
      <c r="U250" s="247"/>
      <c r="V250" s="247"/>
      <c r="W250" s="247"/>
      <c r="X250" s="290"/>
      <c r="Y250" s="289"/>
      <c r="Z250" s="247"/>
      <c r="AA250" s="247"/>
      <c r="AB250" s="247"/>
      <c r="AC250" s="247"/>
      <c r="AD250" s="247"/>
      <c r="AE250" s="247"/>
      <c r="AF250" s="247"/>
      <c r="AG250" s="247"/>
      <c r="AH250" s="290"/>
      <c r="AJ250" s="296">
        <f>IF(IFERROR(E250/'N2.3_RIIO3_Risk_And_Volumes'!E61,0)&lt;0,"Error",IFERROR(E250/'N2.3_RIIO3_Risk_And_Volumes'!E61,0))</f>
        <v>0</v>
      </c>
      <c r="AK250" s="172">
        <f>IF(IFERROR(F250/'N2.3_RIIO3_Risk_And_Volumes'!F61,0)&lt;0,"Error",IFERROR(F250/'N2.3_RIIO3_Risk_And_Volumes'!F61,0))</f>
        <v>0</v>
      </c>
      <c r="AL250" s="172">
        <f>IF(IFERROR(G250/'N2.3_RIIO3_Risk_And_Volumes'!G61,0)&lt;0,"Error",IFERROR(G250/'N2.3_RIIO3_Risk_And_Volumes'!G61,0))</f>
        <v>0</v>
      </c>
      <c r="AM250" s="172">
        <f>IF(IFERROR(H250/'N2.3_RIIO3_Risk_And_Volumes'!H61,0)&lt;0,"Error",IFERROR(H250/'N2.3_RIIO3_Risk_And_Volumes'!H61,0))</f>
        <v>0</v>
      </c>
      <c r="AN250" s="172">
        <f>IF(IFERROR(I250/'N2.3_RIIO3_Risk_And_Volumes'!I61,0)&lt;0,"Error",IFERROR(I250/'N2.3_RIIO3_Risk_And_Volumes'!I61,0))</f>
        <v>0</v>
      </c>
      <c r="AO250" s="172">
        <f>IF(IFERROR(J250/'N2.3_RIIO3_Risk_And_Volumes'!J61,0)&lt;0,"Error",IFERROR(J250/'N2.3_RIIO3_Risk_And_Volumes'!J61,0))</f>
        <v>0</v>
      </c>
      <c r="AP250" s="172">
        <f>IF(IFERROR(K250/'N2.3_RIIO3_Risk_And_Volumes'!K61,0)&lt;0,"Error",IFERROR(K250/'N2.3_RIIO3_Risk_And_Volumes'!K61,0))</f>
        <v>0</v>
      </c>
      <c r="AQ250" s="172">
        <f>IF(IFERROR(L250/'N2.3_RIIO3_Risk_And_Volumes'!L61,0)&lt;0,"Error",IFERROR(L250/'N2.3_RIIO3_Risk_And_Volumes'!L61,0))</f>
        <v>0</v>
      </c>
      <c r="AR250" s="172">
        <f>IF(IFERROR(M250/'N2.3_RIIO3_Risk_And_Volumes'!M61,0)&lt;0,"Error",IFERROR(M250/'N2.3_RIIO3_Risk_And_Volumes'!M61,0))</f>
        <v>0</v>
      </c>
      <c r="AS250" s="297">
        <f>IF(IFERROR(N250/'N2.3_RIIO3_Risk_And_Volumes'!N61,0)&lt;0,"Error",IFERROR(N250/'N2.3_RIIO3_Risk_And_Volumes'!N61,0))</f>
        <v>0</v>
      </c>
      <c r="AT250" s="296">
        <f>IF(IFERROR('N2.4_RIIO3_Risk_Comp'!O250/'N2.3_RIIO3_Risk_And_Volumes'!O61,0)&lt;0,"Error",IFERROR('N2.4_RIIO3_Risk_Comp'!O250/'N2.3_RIIO3_Risk_And_Volumes'!O61,0))</f>
        <v>0</v>
      </c>
      <c r="AU250" s="172">
        <f>IF(IFERROR('N2.4_RIIO3_Risk_Comp'!P250/'N2.3_RIIO3_Risk_And_Volumes'!P61,0)&lt;0,"Error",IFERROR('N2.4_RIIO3_Risk_Comp'!P250/'N2.3_RIIO3_Risk_And_Volumes'!P61,0))</f>
        <v>0</v>
      </c>
      <c r="AV250" s="172">
        <f>IF(IFERROR('N2.4_RIIO3_Risk_Comp'!Q250/'N2.3_RIIO3_Risk_And_Volumes'!Q61,0)&lt;0,"Error",IFERROR('N2.4_RIIO3_Risk_Comp'!Q250/'N2.3_RIIO3_Risk_And_Volumes'!Q61,0))</f>
        <v>0</v>
      </c>
      <c r="AW250" s="172">
        <f>IF(IFERROR('N2.4_RIIO3_Risk_Comp'!R250/'N2.3_RIIO3_Risk_And_Volumes'!R61,0)&lt;0,"Error",IFERROR('N2.4_RIIO3_Risk_Comp'!R250/'N2.3_RIIO3_Risk_And_Volumes'!R61,0))</f>
        <v>0</v>
      </c>
      <c r="AX250" s="172">
        <f>IF(IFERROR('N2.4_RIIO3_Risk_Comp'!S250/'N2.3_RIIO3_Risk_And_Volumes'!S61,0)&lt;0,"Error",IFERROR('N2.4_RIIO3_Risk_Comp'!S250/'N2.3_RIIO3_Risk_And_Volumes'!S61,0))</f>
        <v>0</v>
      </c>
      <c r="AY250" s="172">
        <f>IF(IFERROR('N2.4_RIIO3_Risk_Comp'!T250/'N2.3_RIIO3_Risk_And_Volumes'!T61,0)&lt;0,"Error",IFERROR('N2.4_RIIO3_Risk_Comp'!T250/'N2.3_RIIO3_Risk_And_Volumes'!T61,0))</f>
        <v>0</v>
      </c>
      <c r="AZ250" s="172">
        <f>IF(IFERROR('N2.4_RIIO3_Risk_Comp'!U250/'N2.3_RIIO3_Risk_And_Volumes'!U61,0)&lt;0,"Error",IFERROR('N2.4_RIIO3_Risk_Comp'!U250/'N2.3_RIIO3_Risk_And_Volumes'!U61,0))</f>
        <v>0</v>
      </c>
      <c r="BA250" s="172">
        <f>IF(IFERROR('N2.4_RIIO3_Risk_Comp'!V250/'N2.3_RIIO3_Risk_And_Volumes'!V61,0)&lt;0,"Error",IFERROR('N2.4_RIIO3_Risk_Comp'!V250/'N2.3_RIIO3_Risk_And_Volumes'!V61,0))</f>
        <v>0</v>
      </c>
      <c r="BB250" s="172">
        <f>IF(IFERROR('N2.4_RIIO3_Risk_Comp'!W250/'N2.3_RIIO3_Risk_And_Volumes'!W61,0)&lt;0,"Error",IFERROR('N2.4_RIIO3_Risk_Comp'!W250/'N2.3_RIIO3_Risk_And_Volumes'!W61,0))</f>
        <v>0</v>
      </c>
      <c r="BC250" s="297">
        <f>IF(IFERROR('N2.4_RIIO3_Risk_Comp'!X250/'N2.3_RIIO3_Risk_And_Volumes'!X61,0)&lt;0,"Error",IFERROR('N2.4_RIIO3_Risk_Comp'!X250/'N2.3_RIIO3_Risk_And_Volumes'!X61,0))</f>
        <v>0</v>
      </c>
      <c r="BD250" s="296">
        <f>IF(IFERROR('N2.4_RIIO3_Risk_Comp'!Y250/'N2.3_RIIO3_Risk_And_Volumes'!AI61,0)&lt;0,"Error",IFERROR('N2.4_RIIO3_Risk_Comp'!Y250/'N2.3_RIIO3_Risk_And_Volumes'!AI61,0))</f>
        <v>0</v>
      </c>
      <c r="BE250" s="172">
        <f>IF(IFERROR('N2.4_RIIO3_Risk_Comp'!Z250/'N2.3_RIIO3_Risk_And_Volumes'!AJ61,0)&lt;0,"Error",IFERROR('N2.4_RIIO3_Risk_Comp'!Z250/'N2.3_RIIO3_Risk_And_Volumes'!AJ61,0))</f>
        <v>0</v>
      </c>
      <c r="BF250" s="172">
        <f>IF(IFERROR('N2.4_RIIO3_Risk_Comp'!AA250/'N2.3_RIIO3_Risk_And_Volumes'!AK61,0)&lt;0,"Error",IFERROR('N2.4_RIIO3_Risk_Comp'!AA250/'N2.3_RIIO3_Risk_And_Volumes'!AK61,0))</f>
        <v>0</v>
      </c>
      <c r="BG250" s="172">
        <f>IF(IFERROR('N2.4_RIIO3_Risk_Comp'!AB250/'N2.3_RIIO3_Risk_And_Volumes'!AL61,0)&lt;0,"Error",IFERROR('N2.4_RIIO3_Risk_Comp'!AB250/'N2.3_RIIO3_Risk_And_Volumes'!AL61,0))</f>
        <v>0</v>
      </c>
      <c r="BH250" s="172">
        <f>IF(IFERROR('N2.4_RIIO3_Risk_Comp'!AC250/'N2.3_RIIO3_Risk_And_Volumes'!AM61,0)&lt;0,"Error",IFERROR('N2.4_RIIO3_Risk_Comp'!AC250/'N2.3_RIIO3_Risk_And_Volumes'!AM61,0))</f>
        <v>0</v>
      </c>
      <c r="BI250" s="172">
        <f>IF(IFERROR('N2.4_RIIO3_Risk_Comp'!AD250/'N2.3_RIIO3_Risk_And_Volumes'!AN61,0)&lt;0,"Error",IFERROR('N2.4_RIIO3_Risk_Comp'!AD250/'N2.3_RIIO3_Risk_And_Volumes'!AN61,0))</f>
        <v>0</v>
      </c>
      <c r="BJ250" s="172">
        <f>IF(IFERROR('N2.4_RIIO3_Risk_Comp'!AE250/'N2.3_RIIO3_Risk_And_Volumes'!AO61,0)&lt;0,"Error",IFERROR('N2.4_RIIO3_Risk_Comp'!AE250/'N2.3_RIIO3_Risk_And_Volumes'!AO61,0))</f>
        <v>0</v>
      </c>
      <c r="BK250" s="172">
        <f>IF(IFERROR('N2.4_RIIO3_Risk_Comp'!AF250/'N2.3_RIIO3_Risk_And_Volumes'!AP61,0)&lt;0,"Error",IFERROR('N2.4_RIIO3_Risk_Comp'!AF250/'N2.3_RIIO3_Risk_And_Volumes'!AP61,0))</f>
        <v>0</v>
      </c>
      <c r="BL250" s="172">
        <f>IF(IFERROR('N2.4_RIIO3_Risk_Comp'!AG250/'N2.3_RIIO3_Risk_And_Volumes'!AQ61,0)&lt;0,"Error",IFERROR('N2.4_RIIO3_Risk_Comp'!AG250/'N2.3_RIIO3_Risk_And_Volumes'!AQ61,0))</f>
        <v>0</v>
      </c>
      <c r="BM250" s="297">
        <f>IF(IFERROR('N2.4_RIIO3_Risk_Comp'!AH250/'N2.3_RIIO3_Risk_And_Volumes'!AR61,0)&lt;0,"Error",IFERROR('N2.4_RIIO3_Risk_Comp'!AH250/'N2.3_RIIO3_Risk_And_Volumes'!AR61,0))</f>
        <v>0</v>
      </c>
      <c r="BO250" s="63">
        <f t="shared" si="33"/>
        <v>0</v>
      </c>
      <c r="BP250" s="63">
        <f t="shared" si="34"/>
        <v>0</v>
      </c>
      <c r="BQ250" s="63">
        <f t="shared" si="35"/>
        <v>0</v>
      </c>
      <c r="BR250" s="63">
        <f>IF(IFERROR(BO250/'N2.3_RIIO3_Risk_And_Volumes'!BN61,0)&lt;0,"Error",IFERROR(BO250/'N2.3_RIIO3_Risk_And_Volumes'!BN61,0))</f>
        <v>0</v>
      </c>
      <c r="BS250" s="63">
        <f>IF(IFERROR('N2.4_RIIO3_Risk_Comp'!BP250/'N2.3_RIIO3_Risk_And_Volumes'!BP61,0)&lt;0,"Error",IFERROR('N2.4_RIIO3_Risk_Comp'!BP250/'N2.3_RIIO3_Risk_And_Volumes'!BP61,0))</f>
        <v>0</v>
      </c>
      <c r="BT250" s="63">
        <f>IF(IFERROR('N2.4_RIIO3_Risk_Comp'!BQ250/'N2.3_RIIO3_Risk_And_Volumes'!BR61,0)&lt;0,"Error",IFERROR('N2.4_RIIO3_Risk_Comp'!BQ250/'N2.3_RIIO3_Risk_And_Volumes'!BR61,0))</f>
        <v>0</v>
      </c>
    </row>
    <row r="251" spans="1:72" hidden="1">
      <c r="A251" t="s">
        <v>974</v>
      </c>
      <c r="B251" s="108" t="s">
        <v>389</v>
      </c>
      <c r="C251" s="144" t="str">
        <f>IF($D$2="ET",VLOOKUP(B251,'N0.7_Lookup_References'!$E$13:$K$71,2,FALSE),IF('N2.1_Network_Risk_Summary'!$C$2="GD",VLOOKUP(B251,'N0.7_Lookup_References'!$E$13:$K$73,4,FALSE),IF($D$2="GT",VLOOKUP(B251,'N0.7_Lookup_References'!$E$13:$K$71,6,FALSE),"")))</f>
        <v>No entry required</v>
      </c>
      <c r="D251" s="53" t="s">
        <v>441</v>
      </c>
      <c r="E251" s="289"/>
      <c r="F251" s="247"/>
      <c r="G251" s="247"/>
      <c r="H251" s="247"/>
      <c r="I251" s="247"/>
      <c r="J251" s="247"/>
      <c r="K251" s="247"/>
      <c r="L251" s="247"/>
      <c r="M251" s="247"/>
      <c r="N251" s="290"/>
      <c r="O251" s="289"/>
      <c r="P251" s="247"/>
      <c r="Q251" s="247"/>
      <c r="R251" s="247"/>
      <c r="S251" s="247"/>
      <c r="T251" s="247"/>
      <c r="U251" s="247"/>
      <c r="V251" s="247"/>
      <c r="W251" s="247"/>
      <c r="X251" s="290"/>
      <c r="Y251" s="289"/>
      <c r="Z251" s="247"/>
      <c r="AA251" s="247"/>
      <c r="AB251" s="247"/>
      <c r="AC251" s="247"/>
      <c r="AD251" s="247"/>
      <c r="AE251" s="247"/>
      <c r="AF251" s="247"/>
      <c r="AG251" s="247"/>
      <c r="AH251" s="290"/>
      <c r="AJ251" s="296">
        <f>IF(IFERROR(E251/'N2.3_RIIO3_Risk_And_Volumes'!E62,0)&lt;0,"Error",IFERROR(E251/'N2.3_RIIO3_Risk_And_Volumes'!E62,0))</f>
        <v>0</v>
      </c>
      <c r="AK251" s="172">
        <f>IF(IFERROR(F251/'N2.3_RIIO3_Risk_And_Volumes'!F62,0)&lt;0,"Error",IFERROR(F251/'N2.3_RIIO3_Risk_And_Volumes'!F62,0))</f>
        <v>0</v>
      </c>
      <c r="AL251" s="172">
        <f>IF(IFERROR(G251/'N2.3_RIIO3_Risk_And_Volumes'!G62,0)&lt;0,"Error",IFERROR(G251/'N2.3_RIIO3_Risk_And_Volumes'!G62,0))</f>
        <v>0</v>
      </c>
      <c r="AM251" s="172">
        <f>IF(IFERROR(H251/'N2.3_RIIO3_Risk_And_Volumes'!H62,0)&lt;0,"Error",IFERROR(H251/'N2.3_RIIO3_Risk_And_Volumes'!H62,0))</f>
        <v>0</v>
      </c>
      <c r="AN251" s="172">
        <f>IF(IFERROR(I251/'N2.3_RIIO3_Risk_And_Volumes'!I62,0)&lt;0,"Error",IFERROR(I251/'N2.3_RIIO3_Risk_And_Volumes'!I62,0))</f>
        <v>0</v>
      </c>
      <c r="AO251" s="172">
        <f>IF(IFERROR(J251/'N2.3_RIIO3_Risk_And_Volumes'!J62,0)&lt;0,"Error",IFERROR(J251/'N2.3_RIIO3_Risk_And_Volumes'!J62,0))</f>
        <v>0</v>
      </c>
      <c r="AP251" s="172">
        <f>IF(IFERROR(K251/'N2.3_RIIO3_Risk_And_Volumes'!K62,0)&lt;0,"Error",IFERROR(K251/'N2.3_RIIO3_Risk_And_Volumes'!K62,0))</f>
        <v>0</v>
      </c>
      <c r="AQ251" s="172">
        <f>IF(IFERROR(L251/'N2.3_RIIO3_Risk_And_Volumes'!L62,0)&lt;0,"Error",IFERROR(L251/'N2.3_RIIO3_Risk_And_Volumes'!L62,0))</f>
        <v>0</v>
      </c>
      <c r="AR251" s="172">
        <f>IF(IFERROR(M251/'N2.3_RIIO3_Risk_And_Volumes'!M62,0)&lt;0,"Error",IFERROR(M251/'N2.3_RIIO3_Risk_And_Volumes'!M62,0))</f>
        <v>0</v>
      </c>
      <c r="AS251" s="297">
        <f>IF(IFERROR(N251/'N2.3_RIIO3_Risk_And_Volumes'!N62,0)&lt;0,"Error",IFERROR(N251/'N2.3_RIIO3_Risk_And_Volumes'!N62,0))</f>
        <v>0</v>
      </c>
      <c r="AT251" s="296">
        <f>IF(IFERROR('N2.4_RIIO3_Risk_Comp'!O251/'N2.3_RIIO3_Risk_And_Volumes'!O62,0)&lt;0,"Error",IFERROR('N2.4_RIIO3_Risk_Comp'!O251/'N2.3_RIIO3_Risk_And_Volumes'!O62,0))</f>
        <v>0</v>
      </c>
      <c r="AU251" s="172">
        <f>IF(IFERROR('N2.4_RIIO3_Risk_Comp'!P251/'N2.3_RIIO3_Risk_And_Volumes'!P62,0)&lt;0,"Error",IFERROR('N2.4_RIIO3_Risk_Comp'!P251/'N2.3_RIIO3_Risk_And_Volumes'!P62,0))</f>
        <v>0</v>
      </c>
      <c r="AV251" s="172">
        <f>IF(IFERROR('N2.4_RIIO3_Risk_Comp'!Q251/'N2.3_RIIO3_Risk_And_Volumes'!Q62,0)&lt;0,"Error",IFERROR('N2.4_RIIO3_Risk_Comp'!Q251/'N2.3_RIIO3_Risk_And_Volumes'!Q62,0))</f>
        <v>0</v>
      </c>
      <c r="AW251" s="172">
        <f>IF(IFERROR('N2.4_RIIO3_Risk_Comp'!R251/'N2.3_RIIO3_Risk_And_Volumes'!R62,0)&lt;0,"Error",IFERROR('N2.4_RIIO3_Risk_Comp'!R251/'N2.3_RIIO3_Risk_And_Volumes'!R62,0))</f>
        <v>0</v>
      </c>
      <c r="AX251" s="172">
        <f>IF(IFERROR('N2.4_RIIO3_Risk_Comp'!S251/'N2.3_RIIO3_Risk_And_Volumes'!S62,0)&lt;0,"Error",IFERROR('N2.4_RIIO3_Risk_Comp'!S251/'N2.3_RIIO3_Risk_And_Volumes'!S62,0))</f>
        <v>0</v>
      </c>
      <c r="AY251" s="172">
        <f>IF(IFERROR('N2.4_RIIO3_Risk_Comp'!T251/'N2.3_RIIO3_Risk_And_Volumes'!T62,0)&lt;0,"Error",IFERROR('N2.4_RIIO3_Risk_Comp'!T251/'N2.3_RIIO3_Risk_And_Volumes'!T62,0))</f>
        <v>0</v>
      </c>
      <c r="AZ251" s="172">
        <f>IF(IFERROR('N2.4_RIIO3_Risk_Comp'!U251/'N2.3_RIIO3_Risk_And_Volumes'!U62,0)&lt;0,"Error",IFERROR('N2.4_RIIO3_Risk_Comp'!U251/'N2.3_RIIO3_Risk_And_Volumes'!U62,0))</f>
        <v>0</v>
      </c>
      <c r="BA251" s="172">
        <f>IF(IFERROR('N2.4_RIIO3_Risk_Comp'!V251/'N2.3_RIIO3_Risk_And_Volumes'!V62,0)&lt;0,"Error",IFERROR('N2.4_RIIO3_Risk_Comp'!V251/'N2.3_RIIO3_Risk_And_Volumes'!V62,0))</f>
        <v>0</v>
      </c>
      <c r="BB251" s="172">
        <f>IF(IFERROR('N2.4_RIIO3_Risk_Comp'!W251/'N2.3_RIIO3_Risk_And_Volumes'!W62,0)&lt;0,"Error",IFERROR('N2.4_RIIO3_Risk_Comp'!W251/'N2.3_RIIO3_Risk_And_Volumes'!W62,0))</f>
        <v>0</v>
      </c>
      <c r="BC251" s="297">
        <f>IF(IFERROR('N2.4_RIIO3_Risk_Comp'!X251/'N2.3_RIIO3_Risk_And_Volumes'!X62,0)&lt;0,"Error",IFERROR('N2.4_RIIO3_Risk_Comp'!X251/'N2.3_RIIO3_Risk_And_Volumes'!X62,0))</f>
        <v>0</v>
      </c>
      <c r="BD251" s="296">
        <f>IF(IFERROR('N2.4_RIIO3_Risk_Comp'!Y251/'N2.3_RIIO3_Risk_And_Volumes'!AI62,0)&lt;0,"Error",IFERROR('N2.4_RIIO3_Risk_Comp'!Y251/'N2.3_RIIO3_Risk_And_Volumes'!AI62,0))</f>
        <v>0</v>
      </c>
      <c r="BE251" s="172">
        <f>IF(IFERROR('N2.4_RIIO3_Risk_Comp'!Z251/'N2.3_RIIO3_Risk_And_Volumes'!AJ62,0)&lt;0,"Error",IFERROR('N2.4_RIIO3_Risk_Comp'!Z251/'N2.3_RIIO3_Risk_And_Volumes'!AJ62,0))</f>
        <v>0</v>
      </c>
      <c r="BF251" s="172">
        <f>IF(IFERROR('N2.4_RIIO3_Risk_Comp'!AA251/'N2.3_RIIO3_Risk_And_Volumes'!AK62,0)&lt;0,"Error",IFERROR('N2.4_RIIO3_Risk_Comp'!AA251/'N2.3_RIIO3_Risk_And_Volumes'!AK62,0))</f>
        <v>0</v>
      </c>
      <c r="BG251" s="172">
        <f>IF(IFERROR('N2.4_RIIO3_Risk_Comp'!AB251/'N2.3_RIIO3_Risk_And_Volumes'!AL62,0)&lt;0,"Error",IFERROR('N2.4_RIIO3_Risk_Comp'!AB251/'N2.3_RIIO3_Risk_And_Volumes'!AL62,0))</f>
        <v>0</v>
      </c>
      <c r="BH251" s="172">
        <f>IF(IFERROR('N2.4_RIIO3_Risk_Comp'!AC251/'N2.3_RIIO3_Risk_And_Volumes'!AM62,0)&lt;0,"Error",IFERROR('N2.4_RIIO3_Risk_Comp'!AC251/'N2.3_RIIO3_Risk_And_Volumes'!AM62,0))</f>
        <v>0</v>
      </c>
      <c r="BI251" s="172">
        <f>IF(IFERROR('N2.4_RIIO3_Risk_Comp'!AD251/'N2.3_RIIO3_Risk_And_Volumes'!AN62,0)&lt;0,"Error",IFERROR('N2.4_RIIO3_Risk_Comp'!AD251/'N2.3_RIIO3_Risk_And_Volumes'!AN62,0))</f>
        <v>0</v>
      </c>
      <c r="BJ251" s="172">
        <f>IF(IFERROR('N2.4_RIIO3_Risk_Comp'!AE251/'N2.3_RIIO3_Risk_And_Volumes'!AO62,0)&lt;0,"Error",IFERROR('N2.4_RIIO3_Risk_Comp'!AE251/'N2.3_RIIO3_Risk_And_Volumes'!AO62,0))</f>
        <v>0</v>
      </c>
      <c r="BK251" s="172">
        <f>IF(IFERROR('N2.4_RIIO3_Risk_Comp'!AF251/'N2.3_RIIO3_Risk_And_Volumes'!AP62,0)&lt;0,"Error",IFERROR('N2.4_RIIO3_Risk_Comp'!AF251/'N2.3_RIIO3_Risk_And_Volumes'!AP62,0))</f>
        <v>0</v>
      </c>
      <c r="BL251" s="172">
        <f>IF(IFERROR('N2.4_RIIO3_Risk_Comp'!AG251/'N2.3_RIIO3_Risk_And_Volumes'!AQ62,0)&lt;0,"Error",IFERROR('N2.4_RIIO3_Risk_Comp'!AG251/'N2.3_RIIO3_Risk_And_Volumes'!AQ62,0))</f>
        <v>0</v>
      </c>
      <c r="BM251" s="297">
        <f>IF(IFERROR('N2.4_RIIO3_Risk_Comp'!AH251/'N2.3_RIIO3_Risk_And_Volumes'!AR62,0)&lt;0,"Error",IFERROR('N2.4_RIIO3_Risk_Comp'!AH251/'N2.3_RIIO3_Risk_And_Volumes'!AR62,0))</f>
        <v>0</v>
      </c>
      <c r="BO251" s="63">
        <f t="shared" si="33"/>
        <v>0</v>
      </c>
      <c r="BP251" s="63">
        <f t="shared" si="34"/>
        <v>0</v>
      </c>
      <c r="BQ251" s="63">
        <f t="shared" si="35"/>
        <v>0</v>
      </c>
      <c r="BR251" s="63">
        <f>IF(IFERROR(BO251/'N2.3_RIIO3_Risk_And_Volumes'!BN62,0)&lt;0,"Error",IFERROR(BO251/'N2.3_RIIO3_Risk_And_Volumes'!BN62,0))</f>
        <v>0</v>
      </c>
      <c r="BS251" s="63">
        <f>IF(IFERROR('N2.4_RIIO3_Risk_Comp'!BP251/'N2.3_RIIO3_Risk_And_Volumes'!BP62,0)&lt;0,"Error",IFERROR('N2.4_RIIO3_Risk_Comp'!BP251/'N2.3_RIIO3_Risk_And_Volumes'!BP62,0))</f>
        <v>0</v>
      </c>
      <c r="BT251" s="63">
        <f>IF(IFERROR('N2.4_RIIO3_Risk_Comp'!BQ251/'N2.3_RIIO3_Risk_And_Volumes'!BR62,0)&lt;0,"Error",IFERROR('N2.4_RIIO3_Risk_Comp'!BQ251/'N2.3_RIIO3_Risk_And_Volumes'!BR62,0))</f>
        <v>0</v>
      </c>
    </row>
    <row r="252" spans="1:72" hidden="1">
      <c r="A252" t="s">
        <v>974</v>
      </c>
      <c r="B252" s="108" t="s">
        <v>392</v>
      </c>
      <c r="C252" s="144" t="str">
        <f>IF($D$2="ET",VLOOKUP(B252,'N0.7_Lookup_References'!$E$13:$K$71,2,FALSE),IF('N2.1_Network_Risk_Summary'!$C$2="GD",VLOOKUP(B252,'N0.7_Lookup_References'!$E$13:$K$73,4,FALSE),IF($D$2="GT",VLOOKUP(B252,'N0.7_Lookup_References'!$E$13:$K$71,6,FALSE),"")))</f>
        <v>No entry required</v>
      </c>
      <c r="D252" s="53" t="s">
        <v>441</v>
      </c>
      <c r="E252" s="289"/>
      <c r="F252" s="247"/>
      <c r="G252" s="247"/>
      <c r="H252" s="247"/>
      <c r="I252" s="247"/>
      <c r="J252" s="247"/>
      <c r="K252" s="247"/>
      <c r="L252" s="247"/>
      <c r="M252" s="247"/>
      <c r="N252" s="290"/>
      <c r="O252" s="289"/>
      <c r="P252" s="247"/>
      <c r="Q252" s="247"/>
      <c r="R252" s="247"/>
      <c r="S252" s="247"/>
      <c r="T252" s="247"/>
      <c r="U252" s="247"/>
      <c r="V252" s="247"/>
      <c r="W252" s="247"/>
      <c r="X252" s="290"/>
      <c r="Y252" s="289"/>
      <c r="Z252" s="247"/>
      <c r="AA252" s="247"/>
      <c r="AB252" s="247"/>
      <c r="AC252" s="247"/>
      <c r="AD252" s="247"/>
      <c r="AE252" s="247"/>
      <c r="AF252" s="247"/>
      <c r="AG252" s="247"/>
      <c r="AH252" s="290"/>
      <c r="AJ252" s="296">
        <f>IF(IFERROR(E252/'N2.3_RIIO3_Risk_And_Volumes'!E63,0)&lt;0,"Error",IFERROR(E252/'N2.3_RIIO3_Risk_And_Volumes'!E63,0))</f>
        <v>0</v>
      </c>
      <c r="AK252" s="172">
        <f>IF(IFERROR(F252/'N2.3_RIIO3_Risk_And_Volumes'!F63,0)&lt;0,"Error",IFERROR(F252/'N2.3_RIIO3_Risk_And_Volumes'!F63,0))</f>
        <v>0</v>
      </c>
      <c r="AL252" s="172">
        <f>IF(IFERROR(G252/'N2.3_RIIO3_Risk_And_Volumes'!G63,0)&lt;0,"Error",IFERROR(G252/'N2.3_RIIO3_Risk_And_Volumes'!G63,0))</f>
        <v>0</v>
      </c>
      <c r="AM252" s="172">
        <f>IF(IFERROR(H252/'N2.3_RIIO3_Risk_And_Volumes'!H63,0)&lt;0,"Error",IFERROR(H252/'N2.3_RIIO3_Risk_And_Volumes'!H63,0))</f>
        <v>0</v>
      </c>
      <c r="AN252" s="172">
        <f>IF(IFERROR(I252/'N2.3_RIIO3_Risk_And_Volumes'!I63,0)&lt;0,"Error",IFERROR(I252/'N2.3_RIIO3_Risk_And_Volumes'!I63,0))</f>
        <v>0</v>
      </c>
      <c r="AO252" s="172">
        <f>IF(IFERROR(J252/'N2.3_RIIO3_Risk_And_Volumes'!J63,0)&lt;0,"Error",IFERROR(J252/'N2.3_RIIO3_Risk_And_Volumes'!J63,0))</f>
        <v>0</v>
      </c>
      <c r="AP252" s="172">
        <f>IF(IFERROR(K252/'N2.3_RIIO3_Risk_And_Volumes'!K63,0)&lt;0,"Error",IFERROR(K252/'N2.3_RIIO3_Risk_And_Volumes'!K63,0))</f>
        <v>0</v>
      </c>
      <c r="AQ252" s="172">
        <f>IF(IFERROR(L252/'N2.3_RIIO3_Risk_And_Volumes'!L63,0)&lt;0,"Error",IFERROR(L252/'N2.3_RIIO3_Risk_And_Volumes'!L63,0))</f>
        <v>0</v>
      </c>
      <c r="AR252" s="172">
        <f>IF(IFERROR(M252/'N2.3_RIIO3_Risk_And_Volumes'!M63,0)&lt;0,"Error",IFERROR(M252/'N2.3_RIIO3_Risk_And_Volumes'!M63,0))</f>
        <v>0</v>
      </c>
      <c r="AS252" s="297">
        <f>IF(IFERROR(N252/'N2.3_RIIO3_Risk_And_Volumes'!N63,0)&lt;0,"Error",IFERROR(N252/'N2.3_RIIO3_Risk_And_Volumes'!N63,0))</f>
        <v>0</v>
      </c>
      <c r="AT252" s="296">
        <f>IF(IFERROR('N2.4_RIIO3_Risk_Comp'!O252/'N2.3_RIIO3_Risk_And_Volumes'!O63,0)&lt;0,"Error",IFERROR('N2.4_RIIO3_Risk_Comp'!O252/'N2.3_RIIO3_Risk_And_Volumes'!O63,0))</f>
        <v>0</v>
      </c>
      <c r="AU252" s="172">
        <f>IF(IFERROR('N2.4_RIIO3_Risk_Comp'!P252/'N2.3_RIIO3_Risk_And_Volumes'!P63,0)&lt;0,"Error",IFERROR('N2.4_RIIO3_Risk_Comp'!P252/'N2.3_RIIO3_Risk_And_Volumes'!P63,0))</f>
        <v>0</v>
      </c>
      <c r="AV252" s="172">
        <f>IF(IFERROR('N2.4_RIIO3_Risk_Comp'!Q252/'N2.3_RIIO3_Risk_And_Volumes'!Q63,0)&lt;0,"Error",IFERROR('N2.4_RIIO3_Risk_Comp'!Q252/'N2.3_RIIO3_Risk_And_Volumes'!Q63,0))</f>
        <v>0</v>
      </c>
      <c r="AW252" s="172">
        <f>IF(IFERROR('N2.4_RIIO3_Risk_Comp'!R252/'N2.3_RIIO3_Risk_And_Volumes'!R63,0)&lt;0,"Error",IFERROR('N2.4_RIIO3_Risk_Comp'!R252/'N2.3_RIIO3_Risk_And_Volumes'!R63,0))</f>
        <v>0</v>
      </c>
      <c r="AX252" s="172">
        <f>IF(IFERROR('N2.4_RIIO3_Risk_Comp'!S252/'N2.3_RIIO3_Risk_And_Volumes'!S63,0)&lt;0,"Error",IFERROR('N2.4_RIIO3_Risk_Comp'!S252/'N2.3_RIIO3_Risk_And_Volumes'!S63,0))</f>
        <v>0</v>
      </c>
      <c r="AY252" s="172">
        <f>IF(IFERROR('N2.4_RIIO3_Risk_Comp'!T252/'N2.3_RIIO3_Risk_And_Volumes'!T63,0)&lt;0,"Error",IFERROR('N2.4_RIIO3_Risk_Comp'!T252/'N2.3_RIIO3_Risk_And_Volumes'!T63,0))</f>
        <v>0</v>
      </c>
      <c r="AZ252" s="172">
        <f>IF(IFERROR('N2.4_RIIO3_Risk_Comp'!U252/'N2.3_RIIO3_Risk_And_Volumes'!U63,0)&lt;0,"Error",IFERROR('N2.4_RIIO3_Risk_Comp'!U252/'N2.3_RIIO3_Risk_And_Volumes'!U63,0))</f>
        <v>0</v>
      </c>
      <c r="BA252" s="172">
        <f>IF(IFERROR('N2.4_RIIO3_Risk_Comp'!V252/'N2.3_RIIO3_Risk_And_Volumes'!V63,0)&lt;0,"Error",IFERROR('N2.4_RIIO3_Risk_Comp'!V252/'N2.3_RIIO3_Risk_And_Volumes'!V63,0))</f>
        <v>0</v>
      </c>
      <c r="BB252" s="172">
        <f>IF(IFERROR('N2.4_RIIO3_Risk_Comp'!W252/'N2.3_RIIO3_Risk_And_Volumes'!W63,0)&lt;0,"Error",IFERROR('N2.4_RIIO3_Risk_Comp'!W252/'N2.3_RIIO3_Risk_And_Volumes'!W63,0))</f>
        <v>0</v>
      </c>
      <c r="BC252" s="297">
        <f>IF(IFERROR('N2.4_RIIO3_Risk_Comp'!X252/'N2.3_RIIO3_Risk_And_Volumes'!X63,0)&lt;0,"Error",IFERROR('N2.4_RIIO3_Risk_Comp'!X252/'N2.3_RIIO3_Risk_And_Volumes'!X63,0))</f>
        <v>0</v>
      </c>
      <c r="BD252" s="296">
        <f>IF(IFERROR('N2.4_RIIO3_Risk_Comp'!Y252/'N2.3_RIIO3_Risk_And_Volumes'!AI63,0)&lt;0,"Error",IFERROR('N2.4_RIIO3_Risk_Comp'!Y252/'N2.3_RIIO3_Risk_And_Volumes'!AI63,0))</f>
        <v>0</v>
      </c>
      <c r="BE252" s="172">
        <f>IF(IFERROR('N2.4_RIIO3_Risk_Comp'!Z252/'N2.3_RIIO3_Risk_And_Volumes'!AJ63,0)&lt;0,"Error",IFERROR('N2.4_RIIO3_Risk_Comp'!Z252/'N2.3_RIIO3_Risk_And_Volumes'!AJ63,0))</f>
        <v>0</v>
      </c>
      <c r="BF252" s="172">
        <f>IF(IFERROR('N2.4_RIIO3_Risk_Comp'!AA252/'N2.3_RIIO3_Risk_And_Volumes'!AK63,0)&lt;0,"Error",IFERROR('N2.4_RIIO3_Risk_Comp'!AA252/'N2.3_RIIO3_Risk_And_Volumes'!AK63,0))</f>
        <v>0</v>
      </c>
      <c r="BG252" s="172">
        <f>IF(IFERROR('N2.4_RIIO3_Risk_Comp'!AB252/'N2.3_RIIO3_Risk_And_Volumes'!AL63,0)&lt;0,"Error",IFERROR('N2.4_RIIO3_Risk_Comp'!AB252/'N2.3_RIIO3_Risk_And_Volumes'!AL63,0))</f>
        <v>0</v>
      </c>
      <c r="BH252" s="172">
        <f>IF(IFERROR('N2.4_RIIO3_Risk_Comp'!AC252/'N2.3_RIIO3_Risk_And_Volumes'!AM63,0)&lt;0,"Error",IFERROR('N2.4_RIIO3_Risk_Comp'!AC252/'N2.3_RIIO3_Risk_And_Volumes'!AM63,0))</f>
        <v>0</v>
      </c>
      <c r="BI252" s="172">
        <f>IF(IFERROR('N2.4_RIIO3_Risk_Comp'!AD252/'N2.3_RIIO3_Risk_And_Volumes'!AN63,0)&lt;0,"Error",IFERROR('N2.4_RIIO3_Risk_Comp'!AD252/'N2.3_RIIO3_Risk_And_Volumes'!AN63,0))</f>
        <v>0</v>
      </c>
      <c r="BJ252" s="172">
        <f>IF(IFERROR('N2.4_RIIO3_Risk_Comp'!AE252/'N2.3_RIIO3_Risk_And_Volumes'!AO63,0)&lt;0,"Error",IFERROR('N2.4_RIIO3_Risk_Comp'!AE252/'N2.3_RIIO3_Risk_And_Volumes'!AO63,0))</f>
        <v>0</v>
      </c>
      <c r="BK252" s="172">
        <f>IF(IFERROR('N2.4_RIIO3_Risk_Comp'!AF252/'N2.3_RIIO3_Risk_And_Volumes'!AP63,0)&lt;0,"Error",IFERROR('N2.4_RIIO3_Risk_Comp'!AF252/'N2.3_RIIO3_Risk_And_Volumes'!AP63,0))</f>
        <v>0</v>
      </c>
      <c r="BL252" s="172">
        <f>IF(IFERROR('N2.4_RIIO3_Risk_Comp'!AG252/'N2.3_RIIO3_Risk_And_Volumes'!AQ63,0)&lt;0,"Error",IFERROR('N2.4_RIIO3_Risk_Comp'!AG252/'N2.3_RIIO3_Risk_And_Volumes'!AQ63,0))</f>
        <v>0</v>
      </c>
      <c r="BM252" s="297">
        <f>IF(IFERROR('N2.4_RIIO3_Risk_Comp'!AH252/'N2.3_RIIO3_Risk_And_Volumes'!AR63,0)&lt;0,"Error",IFERROR('N2.4_RIIO3_Risk_Comp'!AH252/'N2.3_RIIO3_Risk_And_Volumes'!AR63,0))</f>
        <v>0</v>
      </c>
      <c r="BO252" s="63">
        <f t="shared" si="33"/>
        <v>0</v>
      </c>
      <c r="BP252" s="63">
        <f t="shared" si="34"/>
        <v>0</v>
      </c>
      <c r="BQ252" s="63">
        <f t="shared" si="35"/>
        <v>0</v>
      </c>
      <c r="BR252" s="63">
        <f>IF(IFERROR(BO252/'N2.3_RIIO3_Risk_And_Volumes'!BN63,0)&lt;0,"Error",IFERROR(BO252/'N2.3_RIIO3_Risk_And_Volumes'!BN63,0))</f>
        <v>0</v>
      </c>
      <c r="BS252" s="63">
        <f>IF(IFERROR('N2.4_RIIO3_Risk_Comp'!BP252/'N2.3_RIIO3_Risk_And_Volumes'!BP63,0)&lt;0,"Error",IFERROR('N2.4_RIIO3_Risk_Comp'!BP252/'N2.3_RIIO3_Risk_And_Volumes'!BP63,0))</f>
        <v>0</v>
      </c>
      <c r="BT252" s="63">
        <f>IF(IFERROR('N2.4_RIIO3_Risk_Comp'!BQ252/'N2.3_RIIO3_Risk_And_Volumes'!BR63,0)&lt;0,"Error",IFERROR('N2.4_RIIO3_Risk_Comp'!BQ252/'N2.3_RIIO3_Risk_And_Volumes'!BR63,0))</f>
        <v>0</v>
      </c>
    </row>
    <row r="253" spans="1:72" hidden="1">
      <c r="A253" t="s">
        <v>974</v>
      </c>
      <c r="B253" s="108" t="s">
        <v>395</v>
      </c>
      <c r="C253" s="144" t="str">
        <f>IF($D$2="ET",VLOOKUP(B253,'N0.7_Lookup_References'!$E$13:$K$71,2,FALSE),IF('N2.1_Network_Risk_Summary'!$C$2="GD",VLOOKUP(B253,'N0.7_Lookup_References'!$E$13:$K$73,4,FALSE),IF($D$2="GT",VLOOKUP(B253,'N0.7_Lookup_References'!$E$13:$K$71,6,FALSE),"")))</f>
        <v>No entry required</v>
      </c>
      <c r="D253" s="53" t="s">
        <v>441</v>
      </c>
      <c r="E253" s="289"/>
      <c r="F253" s="247"/>
      <c r="G253" s="247"/>
      <c r="H253" s="247"/>
      <c r="I253" s="247"/>
      <c r="J253" s="247"/>
      <c r="K253" s="247"/>
      <c r="L253" s="247"/>
      <c r="M253" s="247"/>
      <c r="N253" s="290"/>
      <c r="O253" s="289"/>
      <c r="P253" s="247"/>
      <c r="Q253" s="247"/>
      <c r="R253" s="247"/>
      <c r="S253" s="247"/>
      <c r="T253" s="247"/>
      <c r="U253" s="247"/>
      <c r="V253" s="247"/>
      <c r="W253" s="247"/>
      <c r="X253" s="290"/>
      <c r="Y253" s="289"/>
      <c r="Z253" s="247"/>
      <c r="AA253" s="247"/>
      <c r="AB253" s="247"/>
      <c r="AC253" s="247"/>
      <c r="AD253" s="247"/>
      <c r="AE253" s="247"/>
      <c r="AF253" s="247"/>
      <c r="AG253" s="247"/>
      <c r="AH253" s="290"/>
      <c r="AJ253" s="296">
        <f>IF(IFERROR(E253/'N2.3_RIIO3_Risk_And_Volumes'!E64,0)&lt;0,"Error",IFERROR(E253/'N2.3_RIIO3_Risk_And_Volumes'!E64,0))</f>
        <v>0</v>
      </c>
      <c r="AK253" s="172">
        <f>IF(IFERROR(F253/'N2.3_RIIO3_Risk_And_Volumes'!F64,0)&lt;0,"Error",IFERROR(F253/'N2.3_RIIO3_Risk_And_Volumes'!F64,0))</f>
        <v>0</v>
      </c>
      <c r="AL253" s="172">
        <f>IF(IFERROR(G253/'N2.3_RIIO3_Risk_And_Volumes'!G64,0)&lt;0,"Error",IFERROR(G253/'N2.3_RIIO3_Risk_And_Volumes'!G64,0))</f>
        <v>0</v>
      </c>
      <c r="AM253" s="172">
        <f>IF(IFERROR(H253/'N2.3_RIIO3_Risk_And_Volumes'!H64,0)&lt;0,"Error",IFERROR(H253/'N2.3_RIIO3_Risk_And_Volumes'!H64,0))</f>
        <v>0</v>
      </c>
      <c r="AN253" s="172">
        <f>IF(IFERROR(I253/'N2.3_RIIO3_Risk_And_Volumes'!I64,0)&lt;0,"Error",IFERROR(I253/'N2.3_RIIO3_Risk_And_Volumes'!I64,0))</f>
        <v>0</v>
      </c>
      <c r="AO253" s="172">
        <f>IF(IFERROR(J253/'N2.3_RIIO3_Risk_And_Volumes'!J64,0)&lt;0,"Error",IFERROR(J253/'N2.3_RIIO3_Risk_And_Volumes'!J64,0))</f>
        <v>0</v>
      </c>
      <c r="AP253" s="172">
        <f>IF(IFERROR(K253/'N2.3_RIIO3_Risk_And_Volumes'!K64,0)&lt;0,"Error",IFERROR(K253/'N2.3_RIIO3_Risk_And_Volumes'!K64,0))</f>
        <v>0</v>
      </c>
      <c r="AQ253" s="172">
        <f>IF(IFERROR(L253/'N2.3_RIIO3_Risk_And_Volumes'!L64,0)&lt;0,"Error",IFERROR(L253/'N2.3_RIIO3_Risk_And_Volumes'!L64,0))</f>
        <v>0</v>
      </c>
      <c r="AR253" s="172">
        <f>IF(IFERROR(M253/'N2.3_RIIO3_Risk_And_Volumes'!M64,0)&lt;0,"Error",IFERROR(M253/'N2.3_RIIO3_Risk_And_Volumes'!M64,0))</f>
        <v>0</v>
      </c>
      <c r="AS253" s="297">
        <f>IF(IFERROR(N253/'N2.3_RIIO3_Risk_And_Volumes'!N64,0)&lt;0,"Error",IFERROR(N253/'N2.3_RIIO3_Risk_And_Volumes'!N64,0))</f>
        <v>0</v>
      </c>
      <c r="AT253" s="296">
        <f>IF(IFERROR('N2.4_RIIO3_Risk_Comp'!O253/'N2.3_RIIO3_Risk_And_Volumes'!O64,0)&lt;0,"Error",IFERROR('N2.4_RIIO3_Risk_Comp'!O253/'N2.3_RIIO3_Risk_And_Volumes'!O64,0))</f>
        <v>0</v>
      </c>
      <c r="AU253" s="172">
        <f>IF(IFERROR('N2.4_RIIO3_Risk_Comp'!P253/'N2.3_RIIO3_Risk_And_Volumes'!P64,0)&lt;0,"Error",IFERROR('N2.4_RIIO3_Risk_Comp'!P253/'N2.3_RIIO3_Risk_And_Volumes'!P64,0))</f>
        <v>0</v>
      </c>
      <c r="AV253" s="172">
        <f>IF(IFERROR('N2.4_RIIO3_Risk_Comp'!Q253/'N2.3_RIIO3_Risk_And_Volumes'!Q64,0)&lt;0,"Error",IFERROR('N2.4_RIIO3_Risk_Comp'!Q253/'N2.3_RIIO3_Risk_And_Volumes'!Q64,0))</f>
        <v>0</v>
      </c>
      <c r="AW253" s="172">
        <f>IF(IFERROR('N2.4_RIIO3_Risk_Comp'!R253/'N2.3_RIIO3_Risk_And_Volumes'!R64,0)&lt;0,"Error",IFERROR('N2.4_RIIO3_Risk_Comp'!R253/'N2.3_RIIO3_Risk_And_Volumes'!R64,0))</f>
        <v>0</v>
      </c>
      <c r="AX253" s="172">
        <f>IF(IFERROR('N2.4_RIIO3_Risk_Comp'!S253/'N2.3_RIIO3_Risk_And_Volumes'!S64,0)&lt;0,"Error",IFERROR('N2.4_RIIO3_Risk_Comp'!S253/'N2.3_RIIO3_Risk_And_Volumes'!S64,0))</f>
        <v>0</v>
      </c>
      <c r="AY253" s="172">
        <f>IF(IFERROR('N2.4_RIIO3_Risk_Comp'!T253/'N2.3_RIIO3_Risk_And_Volumes'!T64,0)&lt;0,"Error",IFERROR('N2.4_RIIO3_Risk_Comp'!T253/'N2.3_RIIO3_Risk_And_Volumes'!T64,0))</f>
        <v>0</v>
      </c>
      <c r="AZ253" s="172">
        <f>IF(IFERROR('N2.4_RIIO3_Risk_Comp'!U253/'N2.3_RIIO3_Risk_And_Volumes'!U64,0)&lt;0,"Error",IFERROR('N2.4_RIIO3_Risk_Comp'!U253/'N2.3_RIIO3_Risk_And_Volumes'!U64,0))</f>
        <v>0</v>
      </c>
      <c r="BA253" s="172">
        <f>IF(IFERROR('N2.4_RIIO3_Risk_Comp'!V253/'N2.3_RIIO3_Risk_And_Volumes'!V64,0)&lt;0,"Error",IFERROR('N2.4_RIIO3_Risk_Comp'!V253/'N2.3_RIIO3_Risk_And_Volumes'!V64,0))</f>
        <v>0</v>
      </c>
      <c r="BB253" s="172">
        <f>IF(IFERROR('N2.4_RIIO3_Risk_Comp'!W253/'N2.3_RIIO3_Risk_And_Volumes'!W64,0)&lt;0,"Error",IFERROR('N2.4_RIIO3_Risk_Comp'!W253/'N2.3_RIIO3_Risk_And_Volumes'!W64,0))</f>
        <v>0</v>
      </c>
      <c r="BC253" s="297">
        <f>IF(IFERROR('N2.4_RIIO3_Risk_Comp'!X253/'N2.3_RIIO3_Risk_And_Volumes'!X64,0)&lt;0,"Error",IFERROR('N2.4_RIIO3_Risk_Comp'!X253/'N2.3_RIIO3_Risk_And_Volumes'!X64,0))</f>
        <v>0</v>
      </c>
      <c r="BD253" s="296">
        <f>IF(IFERROR('N2.4_RIIO3_Risk_Comp'!Y253/'N2.3_RIIO3_Risk_And_Volumes'!AI64,0)&lt;0,"Error",IFERROR('N2.4_RIIO3_Risk_Comp'!Y253/'N2.3_RIIO3_Risk_And_Volumes'!AI64,0))</f>
        <v>0</v>
      </c>
      <c r="BE253" s="172">
        <f>IF(IFERROR('N2.4_RIIO3_Risk_Comp'!Z253/'N2.3_RIIO3_Risk_And_Volumes'!AJ64,0)&lt;0,"Error",IFERROR('N2.4_RIIO3_Risk_Comp'!Z253/'N2.3_RIIO3_Risk_And_Volumes'!AJ64,0))</f>
        <v>0</v>
      </c>
      <c r="BF253" s="172">
        <f>IF(IFERROR('N2.4_RIIO3_Risk_Comp'!AA253/'N2.3_RIIO3_Risk_And_Volumes'!AK64,0)&lt;0,"Error",IFERROR('N2.4_RIIO3_Risk_Comp'!AA253/'N2.3_RIIO3_Risk_And_Volumes'!AK64,0))</f>
        <v>0</v>
      </c>
      <c r="BG253" s="172">
        <f>IF(IFERROR('N2.4_RIIO3_Risk_Comp'!AB253/'N2.3_RIIO3_Risk_And_Volumes'!AL64,0)&lt;0,"Error",IFERROR('N2.4_RIIO3_Risk_Comp'!AB253/'N2.3_RIIO3_Risk_And_Volumes'!AL64,0))</f>
        <v>0</v>
      </c>
      <c r="BH253" s="172">
        <f>IF(IFERROR('N2.4_RIIO3_Risk_Comp'!AC253/'N2.3_RIIO3_Risk_And_Volumes'!AM64,0)&lt;0,"Error",IFERROR('N2.4_RIIO3_Risk_Comp'!AC253/'N2.3_RIIO3_Risk_And_Volumes'!AM64,0))</f>
        <v>0</v>
      </c>
      <c r="BI253" s="172">
        <f>IF(IFERROR('N2.4_RIIO3_Risk_Comp'!AD253/'N2.3_RIIO3_Risk_And_Volumes'!AN64,0)&lt;0,"Error",IFERROR('N2.4_RIIO3_Risk_Comp'!AD253/'N2.3_RIIO3_Risk_And_Volumes'!AN64,0))</f>
        <v>0</v>
      </c>
      <c r="BJ253" s="172">
        <f>IF(IFERROR('N2.4_RIIO3_Risk_Comp'!AE253/'N2.3_RIIO3_Risk_And_Volumes'!AO64,0)&lt;0,"Error",IFERROR('N2.4_RIIO3_Risk_Comp'!AE253/'N2.3_RIIO3_Risk_And_Volumes'!AO64,0))</f>
        <v>0</v>
      </c>
      <c r="BK253" s="172">
        <f>IF(IFERROR('N2.4_RIIO3_Risk_Comp'!AF253/'N2.3_RIIO3_Risk_And_Volumes'!AP64,0)&lt;0,"Error",IFERROR('N2.4_RIIO3_Risk_Comp'!AF253/'N2.3_RIIO3_Risk_And_Volumes'!AP64,0))</f>
        <v>0</v>
      </c>
      <c r="BL253" s="172">
        <f>IF(IFERROR('N2.4_RIIO3_Risk_Comp'!AG253/'N2.3_RIIO3_Risk_And_Volumes'!AQ64,0)&lt;0,"Error",IFERROR('N2.4_RIIO3_Risk_Comp'!AG253/'N2.3_RIIO3_Risk_And_Volumes'!AQ64,0))</f>
        <v>0</v>
      </c>
      <c r="BM253" s="297">
        <f>IF(IFERROR('N2.4_RIIO3_Risk_Comp'!AH253/'N2.3_RIIO3_Risk_And_Volumes'!AR64,0)&lt;0,"Error",IFERROR('N2.4_RIIO3_Risk_Comp'!AH253/'N2.3_RIIO3_Risk_And_Volumes'!AR64,0))</f>
        <v>0</v>
      </c>
      <c r="BO253" s="63">
        <f t="shared" si="33"/>
        <v>0</v>
      </c>
      <c r="BP253" s="63">
        <f t="shared" si="34"/>
        <v>0</v>
      </c>
      <c r="BQ253" s="63">
        <f t="shared" si="35"/>
        <v>0</v>
      </c>
      <c r="BR253" s="63">
        <f>IF(IFERROR(BO253/'N2.3_RIIO3_Risk_And_Volumes'!BN64,0)&lt;0,"Error",IFERROR(BO253/'N2.3_RIIO3_Risk_And_Volumes'!BN64,0))</f>
        <v>0</v>
      </c>
      <c r="BS253" s="63">
        <f>IF(IFERROR('N2.4_RIIO3_Risk_Comp'!BP253/'N2.3_RIIO3_Risk_And_Volumes'!BP64,0)&lt;0,"Error",IFERROR('N2.4_RIIO3_Risk_Comp'!BP253/'N2.3_RIIO3_Risk_And_Volumes'!BP64,0))</f>
        <v>0</v>
      </c>
      <c r="BT253" s="63">
        <f>IF(IFERROR('N2.4_RIIO3_Risk_Comp'!BQ253/'N2.3_RIIO3_Risk_And_Volumes'!BR64,0)&lt;0,"Error",IFERROR('N2.4_RIIO3_Risk_Comp'!BQ253/'N2.3_RIIO3_Risk_And_Volumes'!BR64,0))</f>
        <v>0</v>
      </c>
    </row>
    <row r="254" spans="1:72" hidden="1">
      <c r="A254" t="s">
        <v>974</v>
      </c>
      <c r="B254" s="108" t="s">
        <v>397</v>
      </c>
      <c r="C254" s="144" t="str">
        <f>IF($D$2="ET",VLOOKUP(B254,'N0.7_Lookup_References'!$E$13:$K$71,2,FALSE),IF('N2.1_Network_Risk_Summary'!$C$2="GD",VLOOKUP(B254,'N0.7_Lookup_References'!$E$13:$K$73,4,FALSE),IF($D$2="GT",VLOOKUP(B254,'N0.7_Lookup_References'!$E$13:$K$71,6,FALSE),"")))</f>
        <v>No entry required</v>
      </c>
      <c r="D254" s="53" t="s">
        <v>441</v>
      </c>
      <c r="E254" s="289"/>
      <c r="F254" s="247"/>
      <c r="G254" s="247"/>
      <c r="H254" s="247"/>
      <c r="I254" s="247"/>
      <c r="J254" s="247"/>
      <c r="K254" s="247"/>
      <c r="L254" s="247"/>
      <c r="M254" s="247"/>
      <c r="N254" s="290"/>
      <c r="O254" s="289"/>
      <c r="P254" s="247"/>
      <c r="Q254" s="247"/>
      <c r="R254" s="247"/>
      <c r="S254" s="247"/>
      <c r="T254" s="247"/>
      <c r="U254" s="247"/>
      <c r="V254" s="247"/>
      <c r="W254" s="247"/>
      <c r="X254" s="290"/>
      <c r="Y254" s="289"/>
      <c r="Z254" s="247"/>
      <c r="AA254" s="247"/>
      <c r="AB254" s="247"/>
      <c r="AC254" s="247"/>
      <c r="AD254" s="247"/>
      <c r="AE254" s="247"/>
      <c r="AF254" s="247"/>
      <c r="AG254" s="247"/>
      <c r="AH254" s="290"/>
      <c r="AJ254" s="296">
        <f>IF(IFERROR(E254/'N2.3_RIIO3_Risk_And_Volumes'!E65,0)&lt;0,"Error",IFERROR(E254/'N2.3_RIIO3_Risk_And_Volumes'!E65,0))</f>
        <v>0</v>
      </c>
      <c r="AK254" s="172">
        <f>IF(IFERROR(F254/'N2.3_RIIO3_Risk_And_Volumes'!F65,0)&lt;0,"Error",IFERROR(F254/'N2.3_RIIO3_Risk_And_Volumes'!F65,0))</f>
        <v>0</v>
      </c>
      <c r="AL254" s="172">
        <f>IF(IFERROR(G254/'N2.3_RIIO3_Risk_And_Volumes'!G65,0)&lt;0,"Error",IFERROR(G254/'N2.3_RIIO3_Risk_And_Volumes'!G65,0))</f>
        <v>0</v>
      </c>
      <c r="AM254" s="172">
        <f>IF(IFERROR(H254/'N2.3_RIIO3_Risk_And_Volumes'!H65,0)&lt;0,"Error",IFERROR(H254/'N2.3_RIIO3_Risk_And_Volumes'!H65,0))</f>
        <v>0</v>
      </c>
      <c r="AN254" s="172">
        <f>IF(IFERROR(I254/'N2.3_RIIO3_Risk_And_Volumes'!I65,0)&lt;0,"Error",IFERROR(I254/'N2.3_RIIO3_Risk_And_Volumes'!I65,0))</f>
        <v>0</v>
      </c>
      <c r="AO254" s="172">
        <f>IF(IFERROR(J254/'N2.3_RIIO3_Risk_And_Volumes'!J65,0)&lt;0,"Error",IFERROR(J254/'N2.3_RIIO3_Risk_And_Volumes'!J65,0))</f>
        <v>0</v>
      </c>
      <c r="AP254" s="172">
        <f>IF(IFERROR(K254/'N2.3_RIIO3_Risk_And_Volumes'!K65,0)&lt;0,"Error",IFERROR(K254/'N2.3_RIIO3_Risk_And_Volumes'!K65,0))</f>
        <v>0</v>
      </c>
      <c r="AQ254" s="172">
        <f>IF(IFERROR(L254/'N2.3_RIIO3_Risk_And_Volumes'!L65,0)&lt;0,"Error",IFERROR(L254/'N2.3_RIIO3_Risk_And_Volumes'!L65,0))</f>
        <v>0</v>
      </c>
      <c r="AR254" s="172">
        <f>IF(IFERROR(M254/'N2.3_RIIO3_Risk_And_Volumes'!M65,0)&lt;0,"Error",IFERROR(M254/'N2.3_RIIO3_Risk_And_Volumes'!M65,0))</f>
        <v>0</v>
      </c>
      <c r="AS254" s="297">
        <f>IF(IFERROR(N254/'N2.3_RIIO3_Risk_And_Volumes'!N65,0)&lt;0,"Error",IFERROR(N254/'N2.3_RIIO3_Risk_And_Volumes'!N65,0))</f>
        <v>0</v>
      </c>
      <c r="AT254" s="296">
        <f>IF(IFERROR('N2.4_RIIO3_Risk_Comp'!O254/'N2.3_RIIO3_Risk_And_Volumes'!O65,0)&lt;0,"Error",IFERROR('N2.4_RIIO3_Risk_Comp'!O254/'N2.3_RIIO3_Risk_And_Volumes'!O65,0))</f>
        <v>0</v>
      </c>
      <c r="AU254" s="172">
        <f>IF(IFERROR('N2.4_RIIO3_Risk_Comp'!P254/'N2.3_RIIO3_Risk_And_Volumes'!P65,0)&lt;0,"Error",IFERROR('N2.4_RIIO3_Risk_Comp'!P254/'N2.3_RIIO3_Risk_And_Volumes'!P65,0))</f>
        <v>0</v>
      </c>
      <c r="AV254" s="172">
        <f>IF(IFERROR('N2.4_RIIO3_Risk_Comp'!Q254/'N2.3_RIIO3_Risk_And_Volumes'!Q65,0)&lt;0,"Error",IFERROR('N2.4_RIIO3_Risk_Comp'!Q254/'N2.3_RIIO3_Risk_And_Volumes'!Q65,0))</f>
        <v>0</v>
      </c>
      <c r="AW254" s="172">
        <f>IF(IFERROR('N2.4_RIIO3_Risk_Comp'!R254/'N2.3_RIIO3_Risk_And_Volumes'!R65,0)&lt;0,"Error",IFERROR('N2.4_RIIO3_Risk_Comp'!R254/'N2.3_RIIO3_Risk_And_Volumes'!R65,0))</f>
        <v>0</v>
      </c>
      <c r="AX254" s="172">
        <f>IF(IFERROR('N2.4_RIIO3_Risk_Comp'!S254/'N2.3_RIIO3_Risk_And_Volumes'!S65,0)&lt;0,"Error",IFERROR('N2.4_RIIO3_Risk_Comp'!S254/'N2.3_RIIO3_Risk_And_Volumes'!S65,0))</f>
        <v>0</v>
      </c>
      <c r="AY254" s="172">
        <f>IF(IFERROR('N2.4_RIIO3_Risk_Comp'!T254/'N2.3_RIIO3_Risk_And_Volumes'!T65,0)&lt;0,"Error",IFERROR('N2.4_RIIO3_Risk_Comp'!T254/'N2.3_RIIO3_Risk_And_Volumes'!T65,0))</f>
        <v>0</v>
      </c>
      <c r="AZ254" s="172">
        <f>IF(IFERROR('N2.4_RIIO3_Risk_Comp'!U254/'N2.3_RIIO3_Risk_And_Volumes'!U65,0)&lt;0,"Error",IFERROR('N2.4_RIIO3_Risk_Comp'!U254/'N2.3_RIIO3_Risk_And_Volumes'!U65,0))</f>
        <v>0</v>
      </c>
      <c r="BA254" s="172">
        <f>IF(IFERROR('N2.4_RIIO3_Risk_Comp'!V254/'N2.3_RIIO3_Risk_And_Volumes'!V65,0)&lt;0,"Error",IFERROR('N2.4_RIIO3_Risk_Comp'!V254/'N2.3_RIIO3_Risk_And_Volumes'!V65,0))</f>
        <v>0</v>
      </c>
      <c r="BB254" s="172">
        <f>IF(IFERROR('N2.4_RIIO3_Risk_Comp'!W254/'N2.3_RIIO3_Risk_And_Volumes'!W65,0)&lt;0,"Error",IFERROR('N2.4_RIIO3_Risk_Comp'!W254/'N2.3_RIIO3_Risk_And_Volumes'!W65,0))</f>
        <v>0</v>
      </c>
      <c r="BC254" s="297">
        <f>IF(IFERROR('N2.4_RIIO3_Risk_Comp'!X254/'N2.3_RIIO3_Risk_And_Volumes'!X65,0)&lt;0,"Error",IFERROR('N2.4_RIIO3_Risk_Comp'!X254/'N2.3_RIIO3_Risk_And_Volumes'!X65,0))</f>
        <v>0</v>
      </c>
      <c r="BD254" s="296">
        <f>IF(IFERROR('N2.4_RIIO3_Risk_Comp'!Y254/'N2.3_RIIO3_Risk_And_Volumes'!AI65,0)&lt;0,"Error",IFERROR('N2.4_RIIO3_Risk_Comp'!Y254/'N2.3_RIIO3_Risk_And_Volumes'!AI65,0))</f>
        <v>0</v>
      </c>
      <c r="BE254" s="172">
        <f>IF(IFERROR('N2.4_RIIO3_Risk_Comp'!Z254/'N2.3_RIIO3_Risk_And_Volumes'!AJ65,0)&lt;0,"Error",IFERROR('N2.4_RIIO3_Risk_Comp'!Z254/'N2.3_RIIO3_Risk_And_Volumes'!AJ65,0))</f>
        <v>0</v>
      </c>
      <c r="BF254" s="172">
        <f>IF(IFERROR('N2.4_RIIO3_Risk_Comp'!AA254/'N2.3_RIIO3_Risk_And_Volumes'!AK65,0)&lt;0,"Error",IFERROR('N2.4_RIIO3_Risk_Comp'!AA254/'N2.3_RIIO3_Risk_And_Volumes'!AK65,0))</f>
        <v>0</v>
      </c>
      <c r="BG254" s="172">
        <f>IF(IFERROR('N2.4_RIIO3_Risk_Comp'!AB254/'N2.3_RIIO3_Risk_And_Volumes'!AL65,0)&lt;0,"Error",IFERROR('N2.4_RIIO3_Risk_Comp'!AB254/'N2.3_RIIO3_Risk_And_Volumes'!AL65,0))</f>
        <v>0</v>
      </c>
      <c r="BH254" s="172">
        <f>IF(IFERROR('N2.4_RIIO3_Risk_Comp'!AC254/'N2.3_RIIO3_Risk_And_Volumes'!AM65,0)&lt;0,"Error",IFERROR('N2.4_RIIO3_Risk_Comp'!AC254/'N2.3_RIIO3_Risk_And_Volumes'!AM65,0))</f>
        <v>0</v>
      </c>
      <c r="BI254" s="172">
        <f>IF(IFERROR('N2.4_RIIO3_Risk_Comp'!AD254/'N2.3_RIIO3_Risk_And_Volumes'!AN65,0)&lt;0,"Error",IFERROR('N2.4_RIIO3_Risk_Comp'!AD254/'N2.3_RIIO3_Risk_And_Volumes'!AN65,0))</f>
        <v>0</v>
      </c>
      <c r="BJ254" s="172">
        <f>IF(IFERROR('N2.4_RIIO3_Risk_Comp'!AE254/'N2.3_RIIO3_Risk_And_Volumes'!AO65,0)&lt;0,"Error",IFERROR('N2.4_RIIO3_Risk_Comp'!AE254/'N2.3_RIIO3_Risk_And_Volumes'!AO65,0))</f>
        <v>0</v>
      </c>
      <c r="BK254" s="172">
        <f>IF(IFERROR('N2.4_RIIO3_Risk_Comp'!AF254/'N2.3_RIIO3_Risk_And_Volumes'!AP65,0)&lt;0,"Error",IFERROR('N2.4_RIIO3_Risk_Comp'!AF254/'N2.3_RIIO3_Risk_And_Volumes'!AP65,0))</f>
        <v>0</v>
      </c>
      <c r="BL254" s="172">
        <f>IF(IFERROR('N2.4_RIIO3_Risk_Comp'!AG254/'N2.3_RIIO3_Risk_And_Volumes'!AQ65,0)&lt;0,"Error",IFERROR('N2.4_RIIO3_Risk_Comp'!AG254/'N2.3_RIIO3_Risk_And_Volumes'!AQ65,0))</f>
        <v>0</v>
      </c>
      <c r="BM254" s="297">
        <f>IF(IFERROR('N2.4_RIIO3_Risk_Comp'!AH254/'N2.3_RIIO3_Risk_And_Volumes'!AR65,0)&lt;0,"Error",IFERROR('N2.4_RIIO3_Risk_Comp'!AH254/'N2.3_RIIO3_Risk_And_Volumes'!AR65,0))</f>
        <v>0</v>
      </c>
      <c r="BO254" s="63">
        <f t="shared" si="33"/>
        <v>0</v>
      </c>
      <c r="BP254" s="63">
        <f t="shared" si="34"/>
        <v>0</v>
      </c>
      <c r="BQ254" s="63">
        <f t="shared" si="35"/>
        <v>0</v>
      </c>
      <c r="BR254" s="63">
        <f>IF(IFERROR(BO254/'N2.3_RIIO3_Risk_And_Volumes'!BN65,0)&lt;0,"Error",IFERROR(BO254/'N2.3_RIIO3_Risk_And_Volumes'!BN65,0))</f>
        <v>0</v>
      </c>
      <c r="BS254" s="63">
        <f>IF(IFERROR('N2.4_RIIO3_Risk_Comp'!BP254/'N2.3_RIIO3_Risk_And_Volumes'!BP65,0)&lt;0,"Error",IFERROR('N2.4_RIIO3_Risk_Comp'!BP254/'N2.3_RIIO3_Risk_And_Volumes'!BP65,0))</f>
        <v>0</v>
      </c>
      <c r="BT254" s="63">
        <f>IF(IFERROR('N2.4_RIIO3_Risk_Comp'!BQ254/'N2.3_RIIO3_Risk_And_Volumes'!BR65,0)&lt;0,"Error",IFERROR('N2.4_RIIO3_Risk_Comp'!BQ254/'N2.3_RIIO3_Risk_And_Volumes'!BR65,0))</f>
        <v>0</v>
      </c>
    </row>
    <row r="255" spans="1:72" hidden="1">
      <c r="A255" t="s">
        <v>974</v>
      </c>
      <c r="B255" s="108" t="s">
        <v>399</v>
      </c>
      <c r="C255" s="144" t="str">
        <f>IF($D$2="ET",VLOOKUP(B255,'N0.7_Lookup_References'!$E$13:$K$71,2,FALSE),IF('N2.1_Network_Risk_Summary'!$C$2="GD",VLOOKUP(B255,'N0.7_Lookup_References'!$E$13:$K$73,4,FALSE),IF($D$2="GT",VLOOKUP(B255,'N0.7_Lookup_References'!$E$13:$K$71,6,FALSE),"")))</f>
        <v>No entry required</v>
      </c>
      <c r="D255" s="53" t="s">
        <v>441</v>
      </c>
      <c r="E255" s="289"/>
      <c r="F255" s="247"/>
      <c r="G255" s="247"/>
      <c r="H255" s="247"/>
      <c r="I255" s="247"/>
      <c r="J255" s="247"/>
      <c r="K255" s="247"/>
      <c r="L255" s="247"/>
      <c r="M255" s="247"/>
      <c r="N255" s="290"/>
      <c r="O255" s="289"/>
      <c r="P255" s="247"/>
      <c r="Q255" s="247"/>
      <c r="R255" s="247"/>
      <c r="S255" s="247"/>
      <c r="T255" s="247"/>
      <c r="U255" s="247"/>
      <c r="V255" s="247"/>
      <c r="W255" s="247"/>
      <c r="X255" s="290"/>
      <c r="Y255" s="289"/>
      <c r="Z255" s="247"/>
      <c r="AA255" s="247"/>
      <c r="AB255" s="247"/>
      <c r="AC255" s="247"/>
      <c r="AD255" s="247"/>
      <c r="AE255" s="247"/>
      <c r="AF255" s="247"/>
      <c r="AG255" s="247"/>
      <c r="AH255" s="290"/>
      <c r="AJ255" s="296">
        <f>IF(IFERROR(E255/'N2.3_RIIO3_Risk_And_Volumes'!E66,0)&lt;0,"Error",IFERROR(E255/'N2.3_RIIO3_Risk_And_Volumes'!E66,0))</f>
        <v>0</v>
      </c>
      <c r="AK255" s="172">
        <f>IF(IFERROR(F255/'N2.3_RIIO3_Risk_And_Volumes'!F66,0)&lt;0,"Error",IFERROR(F255/'N2.3_RIIO3_Risk_And_Volumes'!F66,0))</f>
        <v>0</v>
      </c>
      <c r="AL255" s="172">
        <f>IF(IFERROR(G255/'N2.3_RIIO3_Risk_And_Volumes'!G66,0)&lt;0,"Error",IFERROR(G255/'N2.3_RIIO3_Risk_And_Volumes'!G66,0))</f>
        <v>0</v>
      </c>
      <c r="AM255" s="172">
        <f>IF(IFERROR(H255/'N2.3_RIIO3_Risk_And_Volumes'!H66,0)&lt;0,"Error",IFERROR(H255/'N2.3_RIIO3_Risk_And_Volumes'!H66,0))</f>
        <v>0</v>
      </c>
      <c r="AN255" s="172">
        <f>IF(IFERROR(I255/'N2.3_RIIO3_Risk_And_Volumes'!I66,0)&lt;0,"Error",IFERROR(I255/'N2.3_RIIO3_Risk_And_Volumes'!I66,0))</f>
        <v>0</v>
      </c>
      <c r="AO255" s="172">
        <f>IF(IFERROR(J255/'N2.3_RIIO3_Risk_And_Volumes'!J66,0)&lt;0,"Error",IFERROR(J255/'N2.3_RIIO3_Risk_And_Volumes'!J66,0))</f>
        <v>0</v>
      </c>
      <c r="AP255" s="172">
        <f>IF(IFERROR(K255/'N2.3_RIIO3_Risk_And_Volumes'!K66,0)&lt;0,"Error",IFERROR(K255/'N2.3_RIIO3_Risk_And_Volumes'!K66,0))</f>
        <v>0</v>
      </c>
      <c r="AQ255" s="172">
        <f>IF(IFERROR(L255/'N2.3_RIIO3_Risk_And_Volumes'!L66,0)&lt;0,"Error",IFERROR(L255/'N2.3_RIIO3_Risk_And_Volumes'!L66,0))</f>
        <v>0</v>
      </c>
      <c r="AR255" s="172">
        <f>IF(IFERROR(M255/'N2.3_RIIO3_Risk_And_Volumes'!M66,0)&lt;0,"Error",IFERROR(M255/'N2.3_RIIO3_Risk_And_Volumes'!M66,0))</f>
        <v>0</v>
      </c>
      <c r="AS255" s="297">
        <f>IF(IFERROR(N255/'N2.3_RIIO3_Risk_And_Volumes'!N66,0)&lt;0,"Error",IFERROR(N255/'N2.3_RIIO3_Risk_And_Volumes'!N66,0))</f>
        <v>0</v>
      </c>
      <c r="AT255" s="296">
        <f>IF(IFERROR('N2.4_RIIO3_Risk_Comp'!O255/'N2.3_RIIO3_Risk_And_Volumes'!O66,0)&lt;0,"Error",IFERROR('N2.4_RIIO3_Risk_Comp'!O255/'N2.3_RIIO3_Risk_And_Volumes'!O66,0))</f>
        <v>0</v>
      </c>
      <c r="AU255" s="172">
        <f>IF(IFERROR('N2.4_RIIO3_Risk_Comp'!P255/'N2.3_RIIO3_Risk_And_Volumes'!P66,0)&lt;0,"Error",IFERROR('N2.4_RIIO3_Risk_Comp'!P255/'N2.3_RIIO3_Risk_And_Volumes'!P66,0))</f>
        <v>0</v>
      </c>
      <c r="AV255" s="172">
        <f>IF(IFERROR('N2.4_RIIO3_Risk_Comp'!Q255/'N2.3_RIIO3_Risk_And_Volumes'!Q66,0)&lt;0,"Error",IFERROR('N2.4_RIIO3_Risk_Comp'!Q255/'N2.3_RIIO3_Risk_And_Volumes'!Q66,0))</f>
        <v>0</v>
      </c>
      <c r="AW255" s="172">
        <f>IF(IFERROR('N2.4_RIIO3_Risk_Comp'!R255/'N2.3_RIIO3_Risk_And_Volumes'!R66,0)&lt;0,"Error",IFERROR('N2.4_RIIO3_Risk_Comp'!R255/'N2.3_RIIO3_Risk_And_Volumes'!R66,0))</f>
        <v>0</v>
      </c>
      <c r="AX255" s="172">
        <f>IF(IFERROR('N2.4_RIIO3_Risk_Comp'!S255/'N2.3_RIIO3_Risk_And_Volumes'!S66,0)&lt;0,"Error",IFERROR('N2.4_RIIO3_Risk_Comp'!S255/'N2.3_RIIO3_Risk_And_Volumes'!S66,0))</f>
        <v>0</v>
      </c>
      <c r="AY255" s="172">
        <f>IF(IFERROR('N2.4_RIIO3_Risk_Comp'!T255/'N2.3_RIIO3_Risk_And_Volumes'!T66,0)&lt;0,"Error",IFERROR('N2.4_RIIO3_Risk_Comp'!T255/'N2.3_RIIO3_Risk_And_Volumes'!T66,0))</f>
        <v>0</v>
      </c>
      <c r="AZ255" s="172">
        <f>IF(IFERROR('N2.4_RIIO3_Risk_Comp'!U255/'N2.3_RIIO3_Risk_And_Volumes'!U66,0)&lt;0,"Error",IFERROR('N2.4_RIIO3_Risk_Comp'!U255/'N2.3_RIIO3_Risk_And_Volumes'!U66,0))</f>
        <v>0</v>
      </c>
      <c r="BA255" s="172">
        <f>IF(IFERROR('N2.4_RIIO3_Risk_Comp'!V255/'N2.3_RIIO3_Risk_And_Volumes'!V66,0)&lt;0,"Error",IFERROR('N2.4_RIIO3_Risk_Comp'!V255/'N2.3_RIIO3_Risk_And_Volumes'!V66,0))</f>
        <v>0</v>
      </c>
      <c r="BB255" s="172">
        <f>IF(IFERROR('N2.4_RIIO3_Risk_Comp'!W255/'N2.3_RIIO3_Risk_And_Volumes'!W66,0)&lt;0,"Error",IFERROR('N2.4_RIIO3_Risk_Comp'!W255/'N2.3_RIIO3_Risk_And_Volumes'!W66,0))</f>
        <v>0</v>
      </c>
      <c r="BC255" s="297">
        <f>IF(IFERROR('N2.4_RIIO3_Risk_Comp'!X255/'N2.3_RIIO3_Risk_And_Volumes'!X66,0)&lt;0,"Error",IFERROR('N2.4_RIIO3_Risk_Comp'!X255/'N2.3_RIIO3_Risk_And_Volumes'!X66,0))</f>
        <v>0</v>
      </c>
      <c r="BD255" s="296">
        <f>IF(IFERROR('N2.4_RIIO3_Risk_Comp'!Y255/'N2.3_RIIO3_Risk_And_Volumes'!AI66,0)&lt;0,"Error",IFERROR('N2.4_RIIO3_Risk_Comp'!Y255/'N2.3_RIIO3_Risk_And_Volumes'!AI66,0))</f>
        <v>0</v>
      </c>
      <c r="BE255" s="172">
        <f>IF(IFERROR('N2.4_RIIO3_Risk_Comp'!Z255/'N2.3_RIIO3_Risk_And_Volumes'!AJ66,0)&lt;0,"Error",IFERROR('N2.4_RIIO3_Risk_Comp'!Z255/'N2.3_RIIO3_Risk_And_Volumes'!AJ66,0))</f>
        <v>0</v>
      </c>
      <c r="BF255" s="172">
        <f>IF(IFERROR('N2.4_RIIO3_Risk_Comp'!AA255/'N2.3_RIIO3_Risk_And_Volumes'!AK66,0)&lt;0,"Error",IFERROR('N2.4_RIIO3_Risk_Comp'!AA255/'N2.3_RIIO3_Risk_And_Volumes'!AK66,0))</f>
        <v>0</v>
      </c>
      <c r="BG255" s="172">
        <f>IF(IFERROR('N2.4_RIIO3_Risk_Comp'!AB255/'N2.3_RIIO3_Risk_And_Volumes'!AL66,0)&lt;0,"Error",IFERROR('N2.4_RIIO3_Risk_Comp'!AB255/'N2.3_RIIO3_Risk_And_Volumes'!AL66,0))</f>
        <v>0</v>
      </c>
      <c r="BH255" s="172">
        <f>IF(IFERROR('N2.4_RIIO3_Risk_Comp'!AC255/'N2.3_RIIO3_Risk_And_Volumes'!AM66,0)&lt;0,"Error",IFERROR('N2.4_RIIO3_Risk_Comp'!AC255/'N2.3_RIIO3_Risk_And_Volumes'!AM66,0))</f>
        <v>0</v>
      </c>
      <c r="BI255" s="172">
        <f>IF(IFERROR('N2.4_RIIO3_Risk_Comp'!AD255/'N2.3_RIIO3_Risk_And_Volumes'!AN66,0)&lt;0,"Error",IFERROR('N2.4_RIIO3_Risk_Comp'!AD255/'N2.3_RIIO3_Risk_And_Volumes'!AN66,0))</f>
        <v>0</v>
      </c>
      <c r="BJ255" s="172">
        <f>IF(IFERROR('N2.4_RIIO3_Risk_Comp'!AE255/'N2.3_RIIO3_Risk_And_Volumes'!AO66,0)&lt;0,"Error",IFERROR('N2.4_RIIO3_Risk_Comp'!AE255/'N2.3_RIIO3_Risk_And_Volumes'!AO66,0))</f>
        <v>0</v>
      </c>
      <c r="BK255" s="172">
        <f>IF(IFERROR('N2.4_RIIO3_Risk_Comp'!AF255/'N2.3_RIIO3_Risk_And_Volumes'!AP66,0)&lt;0,"Error",IFERROR('N2.4_RIIO3_Risk_Comp'!AF255/'N2.3_RIIO3_Risk_And_Volumes'!AP66,0))</f>
        <v>0</v>
      </c>
      <c r="BL255" s="172">
        <f>IF(IFERROR('N2.4_RIIO3_Risk_Comp'!AG255/'N2.3_RIIO3_Risk_And_Volumes'!AQ66,0)&lt;0,"Error",IFERROR('N2.4_RIIO3_Risk_Comp'!AG255/'N2.3_RIIO3_Risk_And_Volumes'!AQ66,0))</f>
        <v>0</v>
      </c>
      <c r="BM255" s="297">
        <f>IF(IFERROR('N2.4_RIIO3_Risk_Comp'!AH255/'N2.3_RIIO3_Risk_And_Volumes'!AR66,0)&lt;0,"Error",IFERROR('N2.4_RIIO3_Risk_Comp'!AH255/'N2.3_RIIO3_Risk_And_Volumes'!AR66,0))</f>
        <v>0</v>
      </c>
      <c r="BO255" s="63">
        <f t="shared" si="33"/>
        <v>0</v>
      </c>
      <c r="BP255" s="63">
        <f t="shared" si="34"/>
        <v>0</v>
      </c>
      <c r="BQ255" s="63">
        <f t="shared" si="35"/>
        <v>0</v>
      </c>
      <c r="BR255" s="63">
        <f>IF(IFERROR(BO255/'N2.3_RIIO3_Risk_And_Volumes'!BN66,0)&lt;0,"Error",IFERROR(BO255/'N2.3_RIIO3_Risk_And_Volumes'!BN66,0))</f>
        <v>0</v>
      </c>
      <c r="BS255" s="63">
        <f>IF(IFERROR('N2.4_RIIO3_Risk_Comp'!BP255/'N2.3_RIIO3_Risk_And_Volumes'!BP66,0)&lt;0,"Error",IFERROR('N2.4_RIIO3_Risk_Comp'!BP255/'N2.3_RIIO3_Risk_And_Volumes'!BP66,0))</f>
        <v>0</v>
      </c>
      <c r="BT255" s="63">
        <f>IF(IFERROR('N2.4_RIIO3_Risk_Comp'!BQ255/'N2.3_RIIO3_Risk_And_Volumes'!BR66,0)&lt;0,"Error",IFERROR('N2.4_RIIO3_Risk_Comp'!BQ255/'N2.3_RIIO3_Risk_And_Volumes'!BR66,0))</f>
        <v>0</v>
      </c>
    </row>
    <row r="256" spans="1:72" hidden="1">
      <c r="A256" t="s">
        <v>974</v>
      </c>
      <c r="B256" s="108" t="s">
        <v>401</v>
      </c>
      <c r="C256" s="144" t="str">
        <f>IF($D$2="ET",VLOOKUP(B256,'N0.7_Lookup_References'!$E$13:$K$71,2,FALSE),IF('N2.1_Network_Risk_Summary'!$C$2="GD",VLOOKUP(B256,'N0.7_Lookup_References'!$E$13:$K$73,4,FALSE),IF($D$2="GT",VLOOKUP(B256,'N0.7_Lookup_References'!$E$13:$K$71,6,FALSE),"")))</f>
        <v>No entry required</v>
      </c>
      <c r="D256" s="53" t="s">
        <v>441</v>
      </c>
      <c r="E256" s="289"/>
      <c r="F256" s="247"/>
      <c r="G256" s="247"/>
      <c r="H256" s="247"/>
      <c r="I256" s="247"/>
      <c r="J256" s="247"/>
      <c r="K256" s="247"/>
      <c r="L256" s="247"/>
      <c r="M256" s="247"/>
      <c r="N256" s="290"/>
      <c r="O256" s="289"/>
      <c r="P256" s="247"/>
      <c r="Q256" s="247"/>
      <c r="R256" s="247"/>
      <c r="S256" s="247"/>
      <c r="T256" s="247"/>
      <c r="U256" s="247"/>
      <c r="V256" s="247"/>
      <c r="W256" s="247"/>
      <c r="X256" s="290"/>
      <c r="Y256" s="289"/>
      <c r="Z256" s="247"/>
      <c r="AA256" s="247"/>
      <c r="AB256" s="247"/>
      <c r="AC256" s="247"/>
      <c r="AD256" s="247"/>
      <c r="AE256" s="247"/>
      <c r="AF256" s="247"/>
      <c r="AG256" s="247"/>
      <c r="AH256" s="290"/>
      <c r="AJ256" s="296">
        <f>IF(IFERROR(E256/'N2.3_RIIO3_Risk_And_Volumes'!E67,0)&lt;0,"Error",IFERROR(E256/'N2.3_RIIO3_Risk_And_Volumes'!E67,0))</f>
        <v>0</v>
      </c>
      <c r="AK256" s="172">
        <f>IF(IFERROR(F256/'N2.3_RIIO3_Risk_And_Volumes'!F67,0)&lt;0,"Error",IFERROR(F256/'N2.3_RIIO3_Risk_And_Volumes'!F67,0))</f>
        <v>0</v>
      </c>
      <c r="AL256" s="172">
        <f>IF(IFERROR(G256/'N2.3_RIIO3_Risk_And_Volumes'!G67,0)&lt;0,"Error",IFERROR(G256/'N2.3_RIIO3_Risk_And_Volumes'!G67,0))</f>
        <v>0</v>
      </c>
      <c r="AM256" s="172">
        <f>IF(IFERROR(H256/'N2.3_RIIO3_Risk_And_Volumes'!H67,0)&lt;0,"Error",IFERROR(H256/'N2.3_RIIO3_Risk_And_Volumes'!H67,0))</f>
        <v>0</v>
      </c>
      <c r="AN256" s="172">
        <f>IF(IFERROR(I256/'N2.3_RIIO3_Risk_And_Volumes'!I67,0)&lt;0,"Error",IFERROR(I256/'N2.3_RIIO3_Risk_And_Volumes'!I67,0))</f>
        <v>0</v>
      </c>
      <c r="AO256" s="172">
        <f>IF(IFERROR(J256/'N2.3_RIIO3_Risk_And_Volumes'!J67,0)&lt;0,"Error",IFERROR(J256/'N2.3_RIIO3_Risk_And_Volumes'!J67,0))</f>
        <v>0</v>
      </c>
      <c r="AP256" s="172">
        <f>IF(IFERROR(K256/'N2.3_RIIO3_Risk_And_Volumes'!K67,0)&lt;0,"Error",IFERROR(K256/'N2.3_RIIO3_Risk_And_Volumes'!K67,0))</f>
        <v>0</v>
      </c>
      <c r="AQ256" s="172">
        <f>IF(IFERROR(L256/'N2.3_RIIO3_Risk_And_Volumes'!L67,0)&lt;0,"Error",IFERROR(L256/'N2.3_RIIO3_Risk_And_Volumes'!L67,0))</f>
        <v>0</v>
      </c>
      <c r="AR256" s="172">
        <f>IF(IFERROR(M256/'N2.3_RIIO3_Risk_And_Volumes'!M67,0)&lt;0,"Error",IFERROR(M256/'N2.3_RIIO3_Risk_And_Volumes'!M67,0))</f>
        <v>0</v>
      </c>
      <c r="AS256" s="297">
        <f>IF(IFERROR(N256/'N2.3_RIIO3_Risk_And_Volumes'!N67,0)&lt;0,"Error",IFERROR(N256/'N2.3_RIIO3_Risk_And_Volumes'!N67,0))</f>
        <v>0</v>
      </c>
      <c r="AT256" s="296">
        <f>IF(IFERROR('N2.4_RIIO3_Risk_Comp'!O256/'N2.3_RIIO3_Risk_And_Volumes'!O67,0)&lt;0,"Error",IFERROR('N2.4_RIIO3_Risk_Comp'!O256/'N2.3_RIIO3_Risk_And_Volumes'!O67,0))</f>
        <v>0</v>
      </c>
      <c r="AU256" s="172">
        <f>IF(IFERROR('N2.4_RIIO3_Risk_Comp'!P256/'N2.3_RIIO3_Risk_And_Volumes'!P67,0)&lt;0,"Error",IFERROR('N2.4_RIIO3_Risk_Comp'!P256/'N2.3_RIIO3_Risk_And_Volumes'!P67,0))</f>
        <v>0</v>
      </c>
      <c r="AV256" s="172">
        <f>IF(IFERROR('N2.4_RIIO3_Risk_Comp'!Q256/'N2.3_RIIO3_Risk_And_Volumes'!Q67,0)&lt;0,"Error",IFERROR('N2.4_RIIO3_Risk_Comp'!Q256/'N2.3_RIIO3_Risk_And_Volumes'!Q67,0))</f>
        <v>0</v>
      </c>
      <c r="AW256" s="172">
        <f>IF(IFERROR('N2.4_RIIO3_Risk_Comp'!R256/'N2.3_RIIO3_Risk_And_Volumes'!R67,0)&lt;0,"Error",IFERROR('N2.4_RIIO3_Risk_Comp'!R256/'N2.3_RIIO3_Risk_And_Volumes'!R67,0))</f>
        <v>0</v>
      </c>
      <c r="AX256" s="172">
        <f>IF(IFERROR('N2.4_RIIO3_Risk_Comp'!S256/'N2.3_RIIO3_Risk_And_Volumes'!S67,0)&lt;0,"Error",IFERROR('N2.4_RIIO3_Risk_Comp'!S256/'N2.3_RIIO3_Risk_And_Volumes'!S67,0))</f>
        <v>0</v>
      </c>
      <c r="AY256" s="172">
        <f>IF(IFERROR('N2.4_RIIO3_Risk_Comp'!T256/'N2.3_RIIO3_Risk_And_Volumes'!T67,0)&lt;0,"Error",IFERROR('N2.4_RIIO3_Risk_Comp'!T256/'N2.3_RIIO3_Risk_And_Volumes'!T67,0))</f>
        <v>0</v>
      </c>
      <c r="AZ256" s="172">
        <f>IF(IFERROR('N2.4_RIIO3_Risk_Comp'!U256/'N2.3_RIIO3_Risk_And_Volumes'!U67,0)&lt;0,"Error",IFERROR('N2.4_RIIO3_Risk_Comp'!U256/'N2.3_RIIO3_Risk_And_Volumes'!U67,0))</f>
        <v>0</v>
      </c>
      <c r="BA256" s="172">
        <f>IF(IFERROR('N2.4_RIIO3_Risk_Comp'!V256/'N2.3_RIIO3_Risk_And_Volumes'!V67,0)&lt;0,"Error",IFERROR('N2.4_RIIO3_Risk_Comp'!V256/'N2.3_RIIO3_Risk_And_Volumes'!V67,0))</f>
        <v>0</v>
      </c>
      <c r="BB256" s="172">
        <f>IF(IFERROR('N2.4_RIIO3_Risk_Comp'!W256/'N2.3_RIIO3_Risk_And_Volumes'!W67,0)&lt;0,"Error",IFERROR('N2.4_RIIO3_Risk_Comp'!W256/'N2.3_RIIO3_Risk_And_Volumes'!W67,0))</f>
        <v>0</v>
      </c>
      <c r="BC256" s="297">
        <f>IF(IFERROR('N2.4_RIIO3_Risk_Comp'!X256/'N2.3_RIIO3_Risk_And_Volumes'!X67,0)&lt;0,"Error",IFERROR('N2.4_RIIO3_Risk_Comp'!X256/'N2.3_RIIO3_Risk_And_Volumes'!X67,0))</f>
        <v>0</v>
      </c>
      <c r="BD256" s="296">
        <f>IF(IFERROR('N2.4_RIIO3_Risk_Comp'!Y256/'N2.3_RIIO3_Risk_And_Volumes'!AI67,0)&lt;0,"Error",IFERROR('N2.4_RIIO3_Risk_Comp'!Y256/'N2.3_RIIO3_Risk_And_Volumes'!AI67,0))</f>
        <v>0</v>
      </c>
      <c r="BE256" s="172">
        <f>IF(IFERROR('N2.4_RIIO3_Risk_Comp'!Z256/'N2.3_RIIO3_Risk_And_Volumes'!AJ67,0)&lt;0,"Error",IFERROR('N2.4_RIIO3_Risk_Comp'!Z256/'N2.3_RIIO3_Risk_And_Volumes'!AJ67,0))</f>
        <v>0</v>
      </c>
      <c r="BF256" s="172">
        <f>IF(IFERROR('N2.4_RIIO3_Risk_Comp'!AA256/'N2.3_RIIO3_Risk_And_Volumes'!AK67,0)&lt;0,"Error",IFERROR('N2.4_RIIO3_Risk_Comp'!AA256/'N2.3_RIIO3_Risk_And_Volumes'!AK67,0))</f>
        <v>0</v>
      </c>
      <c r="BG256" s="172">
        <f>IF(IFERROR('N2.4_RIIO3_Risk_Comp'!AB256/'N2.3_RIIO3_Risk_And_Volumes'!AL67,0)&lt;0,"Error",IFERROR('N2.4_RIIO3_Risk_Comp'!AB256/'N2.3_RIIO3_Risk_And_Volumes'!AL67,0))</f>
        <v>0</v>
      </c>
      <c r="BH256" s="172">
        <f>IF(IFERROR('N2.4_RIIO3_Risk_Comp'!AC256/'N2.3_RIIO3_Risk_And_Volumes'!AM67,0)&lt;0,"Error",IFERROR('N2.4_RIIO3_Risk_Comp'!AC256/'N2.3_RIIO3_Risk_And_Volumes'!AM67,0))</f>
        <v>0</v>
      </c>
      <c r="BI256" s="172">
        <f>IF(IFERROR('N2.4_RIIO3_Risk_Comp'!AD256/'N2.3_RIIO3_Risk_And_Volumes'!AN67,0)&lt;0,"Error",IFERROR('N2.4_RIIO3_Risk_Comp'!AD256/'N2.3_RIIO3_Risk_And_Volumes'!AN67,0))</f>
        <v>0</v>
      </c>
      <c r="BJ256" s="172">
        <f>IF(IFERROR('N2.4_RIIO3_Risk_Comp'!AE256/'N2.3_RIIO3_Risk_And_Volumes'!AO67,0)&lt;0,"Error",IFERROR('N2.4_RIIO3_Risk_Comp'!AE256/'N2.3_RIIO3_Risk_And_Volumes'!AO67,0))</f>
        <v>0</v>
      </c>
      <c r="BK256" s="172">
        <f>IF(IFERROR('N2.4_RIIO3_Risk_Comp'!AF256/'N2.3_RIIO3_Risk_And_Volumes'!AP67,0)&lt;0,"Error",IFERROR('N2.4_RIIO3_Risk_Comp'!AF256/'N2.3_RIIO3_Risk_And_Volumes'!AP67,0))</f>
        <v>0</v>
      </c>
      <c r="BL256" s="172">
        <f>IF(IFERROR('N2.4_RIIO3_Risk_Comp'!AG256/'N2.3_RIIO3_Risk_And_Volumes'!AQ67,0)&lt;0,"Error",IFERROR('N2.4_RIIO3_Risk_Comp'!AG256/'N2.3_RIIO3_Risk_And_Volumes'!AQ67,0))</f>
        <v>0</v>
      </c>
      <c r="BM256" s="297">
        <f>IF(IFERROR('N2.4_RIIO3_Risk_Comp'!AH256/'N2.3_RIIO3_Risk_And_Volumes'!AR67,0)&lt;0,"Error",IFERROR('N2.4_RIIO3_Risk_Comp'!AH256/'N2.3_RIIO3_Risk_And_Volumes'!AR67,0))</f>
        <v>0</v>
      </c>
      <c r="BO256" s="63">
        <f t="shared" si="33"/>
        <v>0</v>
      </c>
      <c r="BP256" s="63">
        <f t="shared" si="34"/>
        <v>0</v>
      </c>
      <c r="BQ256" s="63">
        <f t="shared" si="35"/>
        <v>0</v>
      </c>
      <c r="BR256" s="63">
        <f>IF(IFERROR(BO256/'N2.3_RIIO3_Risk_And_Volumes'!BN67,0)&lt;0,"Error",IFERROR(BO256/'N2.3_RIIO3_Risk_And_Volumes'!BN67,0))</f>
        <v>0</v>
      </c>
      <c r="BS256" s="63">
        <f>IF(IFERROR('N2.4_RIIO3_Risk_Comp'!BP256/'N2.3_RIIO3_Risk_And_Volumes'!BP67,0)&lt;0,"Error",IFERROR('N2.4_RIIO3_Risk_Comp'!BP256/'N2.3_RIIO3_Risk_And_Volumes'!BP67,0))</f>
        <v>0</v>
      </c>
      <c r="BT256" s="63">
        <f>IF(IFERROR('N2.4_RIIO3_Risk_Comp'!BQ256/'N2.3_RIIO3_Risk_And_Volumes'!BR67,0)&lt;0,"Error",IFERROR('N2.4_RIIO3_Risk_Comp'!BQ256/'N2.3_RIIO3_Risk_And_Volumes'!BR67,0))</f>
        <v>0</v>
      </c>
    </row>
    <row r="257" spans="1:72" hidden="1">
      <c r="A257" t="s">
        <v>974</v>
      </c>
      <c r="B257" s="108" t="s">
        <v>403</v>
      </c>
      <c r="C257" s="144" t="str">
        <f>IF($D$2="ET",VLOOKUP(B257,'N0.7_Lookup_References'!$E$13:$K$71,2,FALSE),IF('N2.1_Network_Risk_Summary'!$C$2="GD",VLOOKUP(B257,'N0.7_Lookup_References'!$E$13:$K$73,4,FALSE),IF($D$2="GT",VLOOKUP(B257,'N0.7_Lookup_References'!$E$13:$K$71,6,FALSE),"")))</f>
        <v>No entry required</v>
      </c>
      <c r="D257" s="53" t="s">
        <v>441</v>
      </c>
      <c r="E257" s="289"/>
      <c r="F257" s="247"/>
      <c r="G257" s="247"/>
      <c r="H257" s="247"/>
      <c r="I257" s="247"/>
      <c r="J257" s="247"/>
      <c r="K257" s="247"/>
      <c r="L257" s="247"/>
      <c r="M257" s="247"/>
      <c r="N257" s="290"/>
      <c r="O257" s="289"/>
      <c r="P257" s="247"/>
      <c r="Q257" s="247"/>
      <c r="R257" s="247"/>
      <c r="S257" s="247"/>
      <c r="T257" s="247"/>
      <c r="U257" s="247"/>
      <c r="V257" s="247"/>
      <c r="W257" s="247"/>
      <c r="X257" s="290"/>
      <c r="Y257" s="289"/>
      <c r="Z257" s="247"/>
      <c r="AA257" s="247"/>
      <c r="AB257" s="247"/>
      <c r="AC257" s="247"/>
      <c r="AD257" s="247"/>
      <c r="AE257" s="247"/>
      <c r="AF257" s="247"/>
      <c r="AG257" s="247"/>
      <c r="AH257" s="290"/>
      <c r="AJ257" s="296">
        <f>IF(IFERROR(E257/'N2.3_RIIO3_Risk_And_Volumes'!E68,0)&lt;0,"Error",IFERROR(E257/'N2.3_RIIO3_Risk_And_Volumes'!E68,0))</f>
        <v>0</v>
      </c>
      <c r="AK257" s="172">
        <f>IF(IFERROR(F257/'N2.3_RIIO3_Risk_And_Volumes'!F68,0)&lt;0,"Error",IFERROR(F257/'N2.3_RIIO3_Risk_And_Volumes'!F68,0))</f>
        <v>0</v>
      </c>
      <c r="AL257" s="172">
        <f>IF(IFERROR(G257/'N2.3_RIIO3_Risk_And_Volumes'!G68,0)&lt;0,"Error",IFERROR(G257/'N2.3_RIIO3_Risk_And_Volumes'!G68,0))</f>
        <v>0</v>
      </c>
      <c r="AM257" s="172">
        <f>IF(IFERROR(H257/'N2.3_RIIO3_Risk_And_Volumes'!H68,0)&lt;0,"Error",IFERROR(H257/'N2.3_RIIO3_Risk_And_Volumes'!H68,0))</f>
        <v>0</v>
      </c>
      <c r="AN257" s="172">
        <f>IF(IFERROR(I257/'N2.3_RIIO3_Risk_And_Volumes'!I68,0)&lt;0,"Error",IFERROR(I257/'N2.3_RIIO3_Risk_And_Volumes'!I68,0))</f>
        <v>0</v>
      </c>
      <c r="AO257" s="172">
        <f>IF(IFERROR(J257/'N2.3_RIIO3_Risk_And_Volumes'!J68,0)&lt;0,"Error",IFERROR(J257/'N2.3_RIIO3_Risk_And_Volumes'!J68,0))</f>
        <v>0</v>
      </c>
      <c r="AP257" s="172">
        <f>IF(IFERROR(K257/'N2.3_RIIO3_Risk_And_Volumes'!K68,0)&lt;0,"Error",IFERROR(K257/'N2.3_RIIO3_Risk_And_Volumes'!K68,0))</f>
        <v>0</v>
      </c>
      <c r="AQ257" s="172">
        <f>IF(IFERROR(L257/'N2.3_RIIO3_Risk_And_Volumes'!L68,0)&lt;0,"Error",IFERROR(L257/'N2.3_RIIO3_Risk_And_Volumes'!L68,0))</f>
        <v>0</v>
      </c>
      <c r="AR257" s="172">
        <f>IF(IFERROR(M257/'N2.3_RIIO3_Risk_And_Volumes'!M68,0)&lt;0,"Error",IFERROR(M257/'N2.3_RIIO3_Risk_And_Volumes'!M68,0))</f>
        <v>0</v>
      </c>
      <c r="AS257" s="297">
        <f>IF(IFERROR(N257/'N2.3_RIIO3_Risk_And_Volumes'!N68,0)&lt;0,"Error",IFERROR(N257/'N2.3_RIIO3_Risk_And_Volumes'!N68,0))</f>
        <v>0</v>
      </c>
      <c r="AT257" s="296">
        <f>IF(IFERROR('N2.4_RIIO3_Risk_Comp'!O257/'N2.3_RIIO3_Risk_And_Volumes'!O68,0)&lt;0,"Error",IFERROR('N2.4_RIIO3_Risk_Comp'!O257/'N2.3_RIIO3_Risk_And_Volumes'!O68,0))</f>
        <v>0</v>
      </c>
      <c r="AU257" s="172">
        <f>IF(IFERROR('N2.4_RIIO3_Risk_Comp'!P257/'N2.3_RIIO3_Risk_And_Volumes'!P68,0)&lt;0,"Error",IFERROR('N2.4_RIIO3_Risk_Comp'!P257/'N2.3_RIIO3_Risk_And_Volumes'!P68,0))</f>
        <v>0</v>
      </c>
      <c r="AV257" s="172">
        <f>IF(IFERROR('N2.4_RIIO3_Risk_Comp'!Q257/'N2.3_RIIO3_Risk_And_Volumes'!Q68,0)&lt;0,"Error",IFERROR('N2.4_RIIO3_Risk_Comp'!Q257/'N2.3_RIIO3_Risk_And_Volumes'!Q68,0))</f>
        <v>0</v>
      </c>
      <c r="AW257" s="172">
        <f>IF(IFERROR('N2.4_RIIO3_Risk_Comp'!R257/'N2.3_RIIO3_Risk_And_Volumes'!R68,0)&lt;0,"Error",IFERROR('N2.4_RIIO3_Risk_Comp'!R257/'N2.3_RIIO3_Risk_And_Volumes'!R68,0))</f>
        <v>0</v>
      </c>
      <c r="AX257" s="172">
        <f>IF(IFERROR('N2.4_RIIO3_Risk_Comp'!S257/'N2.3_RIIO3_Risk_And_Volumes'!S68,0)&lt;0,"Error",IFERROR('N2.4_RIIO3_Risk_Comp'!S257/'N2.3_RIIO3_Risk_And_Volumes'!S68,0))</f>
        <v>0</v>
      </c>
      <c r="AY257" s="172">
        <f>IF(IFERROR('N2.4_RIIO3_Risk_Comp'!T257/'N2.3_RIIO3_Risk_And_Volumes'!T68,0)&lt;0,"Error",IFERROR('N2.4_RIIO3_Risk_Comp'!T257/'N2.3_RIIO3_Risk_And_Volumes'!T68,0))</f>
        <v>0</v>
      </c>
      <c r="AZ257" s="172">
        <f>IF(IFERROR('N2.4_RIIO3_Risk_Comp'!U257/'N2.3_RIIO3_Risk_And_Volumes'!U68,0)&lt;0,"Error",IFERROR('N2.4_RIIO3_Risk_Comp'!U257/'N2.3_RIIO3_Risk_And_Volumes'!U68,0))</f>
        <v>0</v>
      </c>
      <c r="BA257" s="172">
        <f>IF(IFERROR('N2.4_RIIO3_Risk_Comp'!V257/'N2.3_RIIO3_Risk_And_Volumes'!V68,0)&lt;0,"Error",IFERROR('N2.4_RIIO3_Risk_Comp'!V257/'N2.3_RIIO3_Risk_And_Volumes'!V68,0))</f>
        <v>0</v>
      </c>
      <c r="BB257" s="172">
        <f>IF(IFERROR('N2.4_RIIO3_Risk_Comp'!W257/'N2.3_RIIO3_Risk_And_Volumes'!W68,0)&lt;0,"Error",IFERROR('N2.4_RIIO3_Risk_Comp'!W257/'N2.3_RIIO3_Risk_And_Volumes'!W68,0))</f>
        <v>0</v>
      </c>
      <c r="BC257" s="297">
        <f>IF(IFERROR('N2.4_RIIO3_Risk_Comp'!X257/'N2.3_RIIO3_Risk_And_Volumes'!X68,0)&lt;0,"Error",IFERROR('N2.4_RIIO3_Risk_Comp'!X257/'N2.3_RIIO3_Risk_And_Volumes'!X68,0))</f>
        <v>0</v>
      </c>
      <c r="BD257" s="296">
        <f>IF(IFERROR('N2.4_RIIO3_Risk_Comp'!Y257/'N2.3_RIIO3_Risk_And_Volumes'!AI68,0)&lt;0,"Error",IFERROR('N2.4_RIIO3_Risk_Comp'!Y257/'N2.3_RIIO3_Risk_And_Volumes'!AI68,0))</f>
        <v>0</v>
      </c>
      <c r="BE257" s="172">
        <f>IF(IFERROR('N2.4_RIIO3_Risk_Comp'!Z257/'N2.3_RIIO3_Risk_And_Volumes'!AJ68,0)&lt;0,"Error",IFERROR('N2.4_RIIO3_Risk_Comp'!Z257/'N2.3_RIIO3_Risk_And_Volumes'!AJ68,0))</f>
        <v>0</v>
      </c>
      <c r="BF257" s="172">
        <f>IF(IFERROR('N2.4_RIIO3_Risk_Comp'!AA257/'N2.3_RIIO3_Risk_And_Volumes'!AK68,0)&lt;0,"Error",IFERROR('N2.4_RIIO3_Risk_Comp'!AA257/'N2.3_RIIO3_Risk_And_Volumes'!AK68,0))</f>
        <v>0</v>
      </c>
      <c r="BG257" s="172">
        <f>IF(IFERROR('N2.4_RIIO3_Risk_Comp'!AB257/'N2.3_RIIO3_Risk_And_Volumes'!AL68,0)&lt;0,"Error",IFERROR('N2.4_RIIO3_Risk_Comp'!AB257/'N2.3_RIIO3_Risk_And_Volumes'!AL68,0))</f>
        <v>0</v>
      </c>
      <c r="BH257" s="172">
        <f>IF(IFERROR('N2.4_RIIO3_Risk_Comp'!AC257/'N2.3_RIIO3_Risk_And_Volumes'!AM68,0)&lt;0,"Error",IFERROR('N2.4_RIIO3_Risk_Comp'!AC257/'N2.3_RIIO3_Risk_And_Volumes'!AM68,0))</f>
        <v>0</v>
      </c>
      <c r="BI257" s="172">
        <f>IF(IFERROR('N2.4_RIIO3_Risk_Comp'!AD257/'N2.3_RIIO3_Risk_And_Volumes'!AN68,0)&lt;0,"Error",IFERROR('N2.4_RIIO3_Risk_Comp'!AD257/'N2.3_RIIO3_Risk_And_Volumes'!AN68,0))</f>
        <v>0</v>
      </c>
      <c r="BJ257" s="172">
        <f>IF(IFERROR('N2.4_RIIO3_Risk_Comp'!AE257/'N2.3_RIIO3_Risk_And_Volumes'!AO68,0)&lt;0,"Error",IFERROR('N2.4_RIIO3_Risk_Comp'!AE257/'N2.3_RIIO3_Risk_And_Volumes'!AO68,0))</f>
        <v>0</v>
      </c>
      <c r="BK257" s="172">
        <f>IF(IFERROR('N2.4_RIIO3_Risk_Comp'!AF257/'N2.3_RIIO3_Risk_And_Volumes'!AP68,0)&lt;0,"Error",IFERROR('N2.4_RIIO3_Risk_Comp'!AF257/'N2.3_RIIO3_Risk_And_Volumes'!AP68,0))</f>
        <v>0</v>
      </c>
      <c r="BL257" s="172">
        <f>IF(IFERROR('N2.4_RIIO3_Risk_Comp'!AG257/'N2.3_RIIO3_Risk_And_Volumes'!AQ68,0)&lt;0,"Error",IFERROR('N2.4_RIIO3_Risk_Comp'!AG257/'N2.3_RIIO3_Risk_And_Volumes'!AQ68,0))</f>
        <v>0</v>
      </c>
      <c r="BM257" s="297">
        <f>IF(IFERROR('N2.4_RIIO3_Risk_Comp'!AH257/'N2.3_RIIO3_Risk_And_Volumes'!AR68,0)&lt;0,"Error",IFERROR('N2.4_RIIO3_Risk_Comp'!AH257/'N2.3_RIIO3_Risk_And_Volumes'!AR68,0))</f>
        <v>0</v>
      </c>
      <c r="BO257" s="63">
        <f t="shared" si="33"/>
        <v>0</v>
      </c>
      <c r="BP257" s="63">
        <f t="shared" si="34"/>
        <v>0</v>
      </c>
      <c r="BQ257" s="63">
        <f t="shared" si="35"/>
        <v>0</v>
      </c>
      <c r="BR257" s="63">
        <f>IF(IFERROR(BO257/'N2.3_RIIO3_Risk_And_Volumes'!BN68,0)&lt;0,"Error",IFERROR(BO257/'N2.3_RIIO3_Risk_And_Volumes'!BN68,0))</f>
        <v>0</v>
      </c>
      <c r="BS257" s="63">
        <f>IF(IFERROR('N2.4_RIIO3_Risk_Comp'!BP257/'N2.3_RIIO3_Risk_And_Volumes'!BP68,0)&lt;0,"Error",IFERROR('N2.4_RIIO3_Risk_Comp'!BP257/'N2.3_RIIO3_Risk_And_Volumes'!BP68,0))</f>
        <v>0</v>
      </c>
      <c r="BT257" s="63">
        <f>IF(IFERROR('N2.4_RIIO3_Risk_Comp'!BQ257/'N2.3_RIIO3_Risk_And_Volumes'!BR68,0)&lt;0,"Error",IFERROR('N2.4_RIIO3_Risk_Comp'!BQ257/'N2.3_RIIO3_Risk_And_Volumes'!BR68,0))</f>
        <v>0</v>
      </c>
    </row>
    <row r="258" spans="1:72" hidden="1">
      <c r="A258" t="s">
        <v>974</v>
      </c>
      <c r="B258" s="108" t="s">
        <v>405</v>
      </c>
      <c r="C258" s="144" t="str">
        <f>IF($D$2="ET",VLOOKUP(B258,'N0.7_Lookup_References'!$E$13:$K$71,2,FALSE),IF('N2.1_Network_Risk_Summary'!$C$2="GD",VLOOKUP(B258,'N0.7_Lookup_References'!$E$13:$K$73,4,FALSE),IF($D$2="GT",VLOOKUP(B258,'N0.7_Lookup_References'!$E$13:$K$71,6,FALSE),"")))</f>
        <v>No entry required</v>
      </c>
      <c r="D258" s="53" t="s">
        <v>441</v>
      </c>
      <c r="E258" s="289"/>
      <c r="F258" s="247"/>
      <c r="G258" s="247"/>
      <c r="H258" s="247"/>
      <c r="I258" s="247"/>
      <c r="J258" s="247"/>
      <c r="K258" s="247"/>
      <c r="L258" s="247"/>
      <c r="M258" s="247"/>
      <c r="N258" s="290"/>
      <c r="O258" s="289"/>
      <c r="P258" s="247"/>
      <c r="Q258" s="247"/>
      <c r="R258" s="247"/>
      <c r="S258" s="247"/>
      <c r="T258" s="247"/>
      <c r="U258" s="247"/>
      <c r="V258" s="247"/>
      <c r="W258" s="247"/>
      <c r="X258" s="290"/>
      <c r="Y258" s="289"/>
      <c r="Z258" s="247"/>
      <c r="AA258" s="247"/>
      <c r="AB258" s="247"/>
      <c r="AC258" s="247"/>
      <c r="AD258" s="247"/>
      <c r="AE258" s="247"/>
      <c r="AF258" s="247"/>
      <c r="AG258" s="247"/>
      <c r="AH258" s="290"/>
      <c r="AJ258" s="296">
        <f>IF(IFERROR(E258/'N2.3_RIIO3_Risk_And_Volumes'!E69,0)&lt;0,"Error",IFERROR(E258/'N2.3_RIIO3_Risk_And_Volumes'!E69,0))</f>
        <v>0</v>
      </c>
      <c r="AK258" s="172">
        <f>IF(IFERROR(F258/'N2.3_RIIO3_Risk_And_Volumes'!F69,0)&lt;0,"Error",IFERROR(F258/'N2.3_RIIO3_Risk_And_Volumes'!F69,0))</f>
        <v>0</v>
      </c>
      <c r="AL258" s="172">
        <f>IF(IFERROR(G258/'N2.3_RIIO3_Risk_And_Volumes'!G69,0)&lt;0,"Error",IFERROR(G258/'N2.3_RIIO3_Risk_And_Volumes'!G69,0))</f>
        <v>0</v>
      </c>
      <c r="AM258" s="172">
        <f>IF(IFERROR(H258/'N2.3_RIIO3_Risk_And_Volumes'!H69,0)&lt;0,"Error",IFERROR(H258/'N2.3_RIIO3_Risk_And_Volumes'!H69,0))</f>
        <v>0</v>
      </c>
      <c r="AN258" s="172">
        <f>IF(IFERROR(I258/'N2.3_RIIO3_Risk_And_Volumes'!I69,0)&lt;0,"Error",IFERROR(I258/'N2.3_RIIO3_Risk_And_Volumes'!I69,0))</f>
        <v>0</v>
      </c>
      <c r="AO258" s="172">
        <f>IF(IFERROR(J258/'N2.3_RIIO3_Risk_And_Volumes'!J69,0)&lt;0,"Error",IFERROR(J258/'N2.3_RIIO3_Risk_And_Volumes'!J69,0))</f>
        <v>0</v>
      </c>
      <c r="AP258" s="172">
        <f>IF(IFERROR(K258/'N2.3_RIIO3_Risk_And_Volumes'!K69,0)&lt;0,"Error",IFERROR(K258/'N2.3_RIIO3_Risk_And_Volumes'!K69,0))</f>
        <v>0</v>
      </c>
      <c r="AQ258" s="172">
        <f>IF(IFERROR(L258/'N2.3_RIIO3_Risk_And_Volumes'!L69,0)&lt;0,"Error",IFERROR(L258/'N2.3_RIIO3_Risk_And_Volumes'!L69,0))</f>
        <v>0</v>
      </c>
      <c r="AR258" s="172">
        <f>IF(IFERROR(M258/'N2.3_RIIO3_Risk_And_Volumes'!M69,0)&lt;0,"Error",IFERROR(M258/'N2.3_RIIO3_Risk_And_Volumes'!M69,0))</f>
        <v>0</v>
      </c>
      <c r="AS258" s="297">
        <f>IF(IFERROR(N258/'N2.3_RIIO3_Risk_And_Volumes'!N69,0)&lt;0,"Error",IFERROR(N258/'N2.3_RIIO3_Risk_And_Volumes'!N69,0))</f>
        <v>0</v>
      </c>
      <c r="AT258" s="296">
        <f>IF(IFERROR('N2.4_RIIO3_Risk_Comp'!O258/'N2.3_RIIO3_Risk_And_Volumes'!O69,0)&lt;0,"Error",IFERROR('N2.4_RIIO3_Risk_Comp'!O258/'N2.3_RIIO3_Risk_And_Volumes'!O69,0))</f>
        <v>0</v>
      </c>
      <c r="AU258" s="172">
        <f>IF(IFERROR('N2.4_RIIO3_Risk_Comp'!P258/'N2.3_RIIO3_Risk_And_Volumes'!P69,0)&lt;0,"Error",IFERROR('N2.4_RIIO3_Risk_Comp'!P258/'N2.3_RIIO3_Risk_And_Volumes'!P69,0))</f>
        <v>0</v>
      </c>
      <c r="AV258" s="172">
        <f>IF(IFERROR('N2.4_RIIO3_Risk_Comp'!Q258/'N2.3_RIIO3_Risk_And_Volumes'!Q69,0)&lt;0,"Error",IFERROR('N2.4_RIIO3_Risk_Comp'!Q258/'N2.3_RIIO3_Risk_And_Volumes'!Q69,0))</f>
        <v>0</v>
      </c>
      <c r="AW258" s="172">
        <f>IF(IFERROR('N2.4_RIIO3_Risk_Comp'!R258/'N2.3_RIIO3_Risk_And_Volumes'!R69,0)&lt;0,"Error",IFERROR('N2.4_RIIO3_Risk_Comp'!R258/'N2.3_RIIO3_Risk_And_Volumes'!R69,0))</f>
        <v>0</v>
      </c>
      <c r="AX258" s="172">
        <f>IF(IFERROR('N2.4_RIIO3_Risk_Comp'!S258/'N2.3_RIIO3_Risk_And_Volumes'!S69,0)&lt;0,"Error",IFERROR('N2.4_RIIO3_Risk_Comp'!S258/'N2.3_RIIO3_Risk_And_Volumes'!S69,0))</f>
        <v>0</v>
      </c>
      <c r="AY258" s="172">
        <f>IF(IFERROR('N2.4_RIIO3_Risk_Comp'!T258/'N2.3_RIIO3_Risk_And_Volumes'!T69,0)&lt;0,"Error",IFERROR('N2.4_RIIO3_Risk_Comp'!T258/'N2.3_RIIO3_Risk_And_Volumes'!T69,0))</f>
        <v>0</v>
      </c>
      <c r="AZ258" s="172">
        <f>IF(IFERROR('N2.4_RIIO3_Risk_Comp'!U258/'N2.3_RIIO3_Risk_And_Volumes'!U69,0)&lt;0,"Error",IFERROR('N2.4_RIIO3_Risk_Comp'!U258/'N2.3_RIIO3_Risk_And_Volumes'!U69,0))</f>
        <v>0</v>
      </c>
      <c r="BA258" s="172">
        <f>IF(IFERROR('N2.4_RIIO3_Risk_Comp'!V258/'N2.3_RIIO3_Risk_And_Volumes'!V69,0)&lt;0,"Error",IFERROR('N2.4_RIIO3_Risk_Comp'!V258/'N2.3_RIIO3_Risk_And_Volumes'!V69,0))</f>
        <v>0</v>
      </c>
      <c r="BB258" s="172">
        <f>IF(IFERROR('N2.4_RIIO3_Risk_Comp'!W258/'N2.3_RIIO3_Risk_And_Volumes'!W69,0)&lt;0,"Error",IFERROR('N2.4_RIIO3_Risk_Comp'!W258/'N2.3_RIIO3_Risk_And_Volumes'!W69,0))</f>
        <v>0</v>
      </c>
      <c r="BC258" s="297">
        <f>IF(IFERROR('N2.4_RIIO3_Risk_Comp'!X258/'N2.3_RIIO3_Risk_And_Volumes'!X69,0)&lt;0,"Error",IFERROR('N2.4_RIIO3_Risk_Comp'!X258/'N2.3_RIIO3_Risk_And_Volumes'!X69,0))</f>
        <v>0</v>
      </c>
      <c r="BD258" s="296">
        <f>IF(IFERROR('N2.4_RIIO3_Risk_Comp'!Y258/'N2.3_RIIO3_Risk_And_Volumes'!AI69,0)&lt;0,"Error",IFERROR('N2.4_RIIO3_Risk_Comp'!Y258/'N2.3_RIIO3_Risk_And_Volumes'!AI69,0))</f>
        <v>0</v>
      </c>
      <c r="BE258" s="172">
        <f>IF(IFERROR('N2.4_RIIO3_Risk_Comp'!Z258/'N2.3_RIIO3_Risk_And_Volumes'!AJ69,0)&lt;0,"Error",IFERROR('N2.4_RIIO3_Risk_Comp'!Z258/'N2.3_RIIO3_Risk_And_Volumes'!AJ69,0))</f>
        <v>0</v>
      </c>
      <c r="BF258" s="172">
        <f>IF(IFERROR('N2.4_RIIO3_Risk_Comp'!AA258/'N2.3_RIIO3_Risk_And_Volumes'!AK69,0)&lt;0,"Error",IFERROR('N2.4_RIIO3_Risk_Comp'!AA258/'N2.3_RIIO3_Risk_And_Volumes'!AK69,0))</f>
        <v>0</v>
      </c>
      <c r="BG258" s="172">
        <f>IF(IFERROR('N2.4_RIIO3_Risk_Comp'!AB258/'N2.3_RIIO3_Risk_And_Volumes'!AL69,0)&lt;0,"Error",IFERROR('N2.4_RIIO3_Risk_Comp'!AB258/'N2.3_RIIO3_Risk_And_Volumes'!AL69,0))</f>
        <v>0</v>
      </c>
      <c r="BH258" s="172">
        <f>IF(IFERROR('N2.4_RIIO3_Risk_Comp'!AC258/'N2.3_RIIO3_Risk_And_Volumes'!AM69,0)&lt;0,"Error",IFERROR('N2.4_RIIO3_Risk_Comp'!AC258/'N2.3_RIIO3_Risk_And_Volumes'!AM69,0))</f>
        <v>0</v>
      </c>
      <c r="BI258" s="172">
        <f>IF(IFERROR('N2.4_RIIO3_Risk_Comp'!AD258/'N2.3_RIIO3_Risk_And_Volumes'!AN69,0)&lt;0,"Error",IFERROR('N2.4_RIIO3_Risk_Comp'!AD258/'N2.3_RIIO3_Risk_And_Volumes'!AN69,0))</f>
        <v>0</v>
      </c>
      <c r="BJ258" s="172">
        <f>IF(IFERROR('N2.4_RIIO3_Risk_Comp'!AE258/'N2.3_RIIO3_Risk_And_Volumes'!AO69,0)&lt;0,"Error",IFERROR('N2.4_RIIO3_Risk_Comp'!AE258/'N2.3_RIIO3_Risk_And_Volumes'!AO69,0))</f>
        <v>0</v>
      </c>
      <c r="BK258" s="172">
        <f>IF(IFERROR('N2.4_RIIO3_Risk_Comp'!AF258/'N2.3_RIIO3_Risk_And_Volumes'!AP69,0)&lt;0,"Error",IFERROR('N2.4_RIIO3_Risk_Comp'!AF258/'N2.3_RIIO3_Risk_And_Volumes'!AP69,0))</f>
        <v>0</v>
      </c>
      <c r="BL258" s="172">
        <f>IF(IFERROR('N2.4_RIIO3_Risk_Comp'!AG258/'N2.3_RIIO3_Risk_And_Volumes'!AQ69,0)&lt;0,"Error",IFERROR('N2.4_RIIO3_Risk_Comp'!AG258/'N2.3_RIIO3_Risk_And_Volumes'!AQ69,0))</f>
        <v>0</v>
      </c>
      <c r="BM258" s="297">
        <f>IF(IFERROR('N2.4_RIIO3_Risk_Comp'!AH258/'N2.3_RIIO3_Risk_And_Volumes'!AR69,0)&lt;0,"Error",IFERROR('N2.4_RIIO3_Risk_Comp'!AH258/'N2.3_RIIO3_Risk_And_Volumes'!AR69,0))</f>
        <v>0</v>
      </c>
      <c r="BO258" s="63">
        <f t="shared" si="33"/>
        <v>0</v>
      </c>
      <c r="BP258" s="63">
        <f t="shared" si="34"/>
        <v>0</v>
      </c>
      <c r="BQ258" s="63">
        <f t="shared" si="35"/>
        <v>0</v>
      </c>
      <c r="BR258" s="63">
        <f>IF(IFERROR(BO258/'N2.3_RIIO3_Risk_And_Volumes'!BN69,0)&lt;0,"Error",IFERROR(BO258/'N2.3_RIIO3_Risk_And_Volumes'!BN69,0))</f>
        <v>0</v>
      </c>
      <c r="BS258" s="63">
        <f>IF(IFERROR('N2.4_RIIO3_Risk_Comp'!BP258/'N2.3_RIIO3_Risk_And_Volumes'!BP69,0)&lt;0,"Error",IFERROR('N2.4_RIIO3_Risk_Comp'!BP258/'N2.3_RIIO3_Risk_And_Volumes'!BP69,0))</f>
        <v>0</v>
      </c>
      <c r="BT258" s="63">
        <f>IF(IFERROR('N2.4_RIIO3_Risk_Comp'!BQ258/'N2.3_RIIO3_Risk_And_Volumes'!BR69,0)&lt;0,"Error",IFERROR('N2.4_RIIO3_Risk_Comp'!BQ258/'N2.3_RIIO3_Risk_And_Volumes'!BR69,0))</f>
        <v>0</v>
      </c>
    </row>
    <row r="259" spans="1:72" hidden="1">
      <c r="A259" t="s">
        <v>974</v>
      </c>
      <c r="B259" s="108" t="s">
        <v>407</v>
      </c>
      <c r="C259" s="144" t="str">
        <f>IF($D$2="ET",VLOOKUP(B259,'N0.7_Lookup_References'!$E$13:$K$71,2,FALSE),IF('N2.1_Network_Risk_Summary'!$C$2="GD",VLOOKUP(B259,'N0.7_Lookup_References'!$E$13:$K$73,4,FALSE),IF($D$2="GT",VLOOKUP(B259,'N0.7_Lookup_References'!$E$13:$K$71,6,FALSE),"")))</f>
        <v>No entry required</v>
      </c>
      <c r="D259" s="53" t="s">
        <v>441</v>
      </c>
      <c r="E259" s="289"/>
      <c r="F259" s="247"/>
      <c r="G259" s="247"/>
      <c r="H259" s="247"/>
      <c r="I259" s="247"/>
      <c r="J259" s="247"/>
      <c r="K259" s="247"/>
      <c r="L259" s="247"/>
      <c r="M259" s="247"/>
      <c r="N259" s="290"/>
      <c r="O259" s="289"/>
      <c r="P259" s="247"/>
      <c r="Q259" s="247"/>
      <c r="R259" s="247"/>
      <c r="S259" s="247"/>
      <c r="T259" s="247"/>
      <c r="U259" s="247"/>
      <c r="V259" s="247"/>
      <c r="W259" s="247"/>
      <c r="X259" s="290"/>
      <c r="Y259" s="289"/>
      <c r="Z259" s="247"/>
      <c r="AA259" s="247"/>
      <c r="AB259" s="247"/>
      <c r="AC259" s="247"/>
      <c r="AD259" s="247"/>
      <c r="AE259" s="247"/>
      <c r="AF259" s="247"/>
      <c r="AG259" s="247"/>
      <c r="AH259" s="290"/>
      <c r="AJ259" s="296">
        <f>IF(IFERROR(E259/'N2.3_RIIO3_Risk_And_Volumes'!E70,0)&lt;0,"Error",IFERROR(E259/'N2.3_RIIO3_Risk_And_Volumes'!E70,0))</f>
        <v>0</v>
      </c>
      <c r="AK259" s="172">
        <f>IF(IFERROR(F259/'N2.3_RIIO3_Risk_And_Volumes'!F70,0)&lt;0,"Error",IFERROR(F259/'N2.3_RIIO3_Risk_And_Volumes'!F70,0))</f>
        <v>0</v>
      </c>
      <c r="AL259" s="172">
        <f>IF(IFERROR(G259/'N2.3_RIIO3_Risk_And_Volumes'!G70,0)&lt;0,"Error",IFERROR(G259/'N2.3_RIIO3_Risk_And_Volumes'!G70,0))</f>
        <v>0</v>
      </c>
      <c r="AM259" s="172">
        <f>IF(IFERROR(H259/'N2.3_RIIO3_Risk_And_Volumes'!H70,0)&lt;0,"Error",IFERROR(H259/'N2.3_RIIO3_Risk_And_Volumes'!H70,0))</f>
        <v>0</v>
      </c>
      <c r="AN259" s="172">
        <f>IF(IFERROR(I259/'N2.3_RIIO3_Risk_And_Volumes'!I70,0)&lt;0,"Error",IFERROR(I259/'N2.3_RIIO3_Risk_And_Volumes'!I70,0))</f>
        <v>0</v>
      </c>
      <c r="AO259" s="172">
        <f>IF(IFERROR(J259/'N2.3_RIIO3_Risk_And_Volumes'!J70,0)&lt;0,"Error",IFERROR(J259/'N2.3_RIIO3_Risk_And_Volumes'!J70,0))</f>
        <v>0</v>
      </c>
      <c r="AP259" s="172">
        <f>IF(IFERROR(K259/'N2.3_RIIO3_Risk_And_Volumes'!K70,0)&lt;0,"Error",IFERROR(K259/'N2.3_RIIO3_Risk_And_Volumes'!K70,0))</f>
        <v>0</v>
      </c>
      <c r="AQ259" s="172">
        <f>IF(IFERROR(L259/'N2.3_RIIO3_Risk_And_Volumes'!L70,0)&lt;0,"Error",IFERROR(L259/'N2.3_RIIO3_Risk_And_Volumes'!L70,0))</f>
        <v>0</v>
      </c>
      <c r="AR259" s="172">
        <f>IF(IFERROR(M259/'N2.3_RIIO3_Risk_And_Volumes'!M70,0)&lt;0,"Error",IFERROR(M259/'N2.3_RIIO3_Risk_And_Volumes'!M70,0))</f>
        <v>0</v>
      </c>
      <c r="AS259" s="297">
        <f>IF(IFERROR(N259/'N2.3_RIIO3_Risk_And_Volumes'!N70,0)&lt;0,"Error",IFERROR(N259/'N2.3_RIIO3_Risk_And_Volumes'!N70,0))</f>
        <v>0</v>
      </c>
      <c r="AT259" s="296">
        <f>IF(IFERROR('N2.4_RIIO3_Risk_Comp'!O259/'N2.3_RIIO3_Risk_And_Volumes'!O70,0)&lt;0,"Error",IFERROR('N2.4_RIIO3_Risk_Comp'!O259/'N2.3_RIIO3_Risk_And_Volumes'!O70,0))</f>
        <v>0</v>
      </c>
      <c r="AU259" s="172">
        <f>IF(IFERROR('N2.4_RIIO3_Risk_Comp'!P259/'N2.3_RIIO3_Risk_And_Volumes'!P70,0)&lt;0,"Error",IFERROR('N2.4_RIIO3_Risk_Comp'!P259/'N2.3_RIIO3_Risk_And_Volumes'!P70,0))</f>
        <v>0</v>
      </c>
      <c r="AV259" s="172">
        <f>IF(IFERROR('N2.4_RIIO3_Risk_Comp'!Q259/'N2.3_RIIO3_Risk_And_Volumes'!Q70,0)&lt;0,"Error",IFERROR('N2.4_RIIO3_Risk_Comp'!Q259/'N2.3_RIIO3_Risk_And_Volumes'!Q70,0))</f>
        <v>0</v>
      </c>
      <c r="AW259" s="172">
        <f>IF(IFERROR('N2.4_RIIO3_Risk_Comp'!R259/'N2.3_RIIO3_Risk_And_Volumes'!R70,0)&lt;0,"Error",IFERROR('N2.4_RIIO3_Risk_Comp'!R259/'N2.3_RIIO3_Risk_And_Volumes'!R70,0))</f>
        <v>0</v>
      </c>
      <c r="AX259" s="172">
        <f>IF(IFERROR('N2.4_RIIO3_Risk_Comp'!S259/'N2.3_RIIO3_Risk_And_Volumes'!S70,0)&lt;0,"Error",IFERROR('N2.4_RIIO3_Risk_Comp'!S259/'N2.3_RIIO3_Risk_And_Volumes'!S70,0))</f>
        <v>0</v>
      </c>
      <c r="AY259" s="172">
        <f>IF(IFERROR('N2.4_RIIO3_Risk_Comp'!T259/'N2.3_RIIO3_Risk_And_Volumes'!T70,0)&lt;0,"Error",IFERROR('N2.4_RIIO3_Risk_Comp'!T259/'N2.3_RIIO3_Risk_And_Volumes'!T70,0))</f>
        <v>0</v>
      </c>
      <c r="AZ259" s="172">
        <f>IF(IFERROR('N2.4_RIIO3_Risk_Comp'!U259/'N2.3_RIIO3_Risk_And_Volumes'!U70,0)&lt;0,"Error",IFERROR('N2.4_RIIO3_Risk_Comp'!U259/'N2.3_RIIO3_Risk_And_Volumes'!U70,0))</f>
        <v>0</v>
      </c>
      <c r="BA259" s="172">
        <f>IF(IFERROR('N2.4_RIIO3_Risk_Comp'!V259/'N2.3_RIIO3_Risk_And_Volumes'!V70,0)&lt;0,"Error",IFERROR('N2.4_RIIO3_Risk_Comp'!V259/'N2.3_RIIO3_Risk_And_Volumes'!V70,0))</f>
        <v>0</v>
      </c>
      <c r="BB259" s="172">
        <f>IF(IFERROR('N2.4_RIIO3_Risk_Comp'!W259/'N2.3_RIIO3_Risk_And_Volumes'!W70,0)&lt;0,"Error",IFERROR('N2.4_RIIO3_Risk_Comp'!W259/'N2.3_RIIO3_Risk_And_Volumes'!W70,0))</f>
        <v>0</v>
      </c>
      <c r="BC259" s="297">
        <f>IF(IFERROR('N2.4_RIIO3_Risk_Comp'!X259/'N2.3_RIIO3_Risk_And_Volumes'!X70,0)&lt;0,"Error",IFERROR('N2.4_RIIO3_Risk_Comp'!X259/'N2.3_RIIO3_Risk_And_Volumes'!X70,0))</f>
        <v>0</v>
      </c>
      <c r="BD259" s="296">
        <f>IF(IFERROR('N2.4_RIIO3_Risk_Comp'!Y259/'N2.3_RIIO3_Risk_And_Volumes'!AI70,0)&lt;0,"Error",IFERROR('N2.4_RIIO3_Risk_Comp'!Y259/'N2.3_RIIO3_Risk_And_Volumes'!AI70,0))</f>
        <v>0</v>
      </c>
      <c r="BE259" s="172">
        <f>IF(IFERROR('N2.4_RIIO3_Risk_Comp'!Z259/'N2.3_RIIO3_Risk_And_Volumes'!AJ70,0)&lt;0,"Error",IFERROR('N2.4_RIIO3_Risk_Comp'!Z259/'N2.3_RIIO3_Risk_And_Volumes'!AJ70,0))</f>
        <v>0</v>
      </c>
      <c r="BF259" s="172">
        <f>IF(IFERROR('N2.4_RIIO3_Risk_Comp'!AA259/'N2.3_RIIO3_Risk_And_Volumes'!AK70,0)&lt;0,"Error",IFERROR('N2.4_RIIO3_Risk_Comp'!AA259/'N2.3_RIIO3_Risk_And_Volumes'!AK70,0))</f>
        <v>0</v>
      </c>
      <c r="BG259" s="172">
        <f>IF(IFERROR('N2.4_RIIO3_Risk_Comp'!AB259/'N2.3_RIIO3_Risk_And_Volumes'!AL70,0)&lt;0,"Error",IFERROR('N2.4_RIIO3_Risk_Comp'!AB259/'N2.3_RIIO3_Risk_And_Volumes'!AL70,0))</f>
        <v>0</v>
      </c>
      <c r="BH259" s="172">
        <f>IF(IFERROR('N2.4_RIIO3_Risk_Comp'!AC259/'N2.3_RIIO3_Risk_And_Volumes'!AM70,0)&lt;0,"Error",IFERROR('N2.4_RIIO3_Risk_Comp'!AC259/'N2.3_RIIO3_Risk_And_Volumes'!AM70,0))</f>
        <v>0</v>
      </c>
      <c r="BI259" s="172">
        <f>IF(IFERROR('N2.4_RIIO3_Risk_Comp'!AD259/'N2.3_RIIO3_Risk_And_Volumes'!AN70,0)&lt;0,"Error",IFERROR('N2.4_RIIO3_Risk_Comp'!AD259/'N2.3_RIIO3_Risk_And_Volumes'!AN70,0))</f>
        <v>0</v>
      </c>
      <c r="BJ259" s="172">
        <f>IF(IFERROR('N2.4_RIIO3_Risk_Comp'!AE259/'N2.3_RIIO3_Risk_And_Volumes'!AO70,0)&lt;0,"Error",IFERROR('N2.4_RIIO3_Risk_Comp'!AE259/'N2.3_RIIO3_Risk_And_Volumes'!AO70,0))</f>
        <v>0</v>
      </c>
      <c r="BK259" s="172">
        <f>IF(IFERROR('N2.4_RIIO3_Risk_Comp'!AF259/'N2.3_RIIO3_Risk_And_Volumes'!AP70,0)&lt;0,"Error",IFERROR('N2.4_RIIO3_Risk_Comp'!AF259/'N2.3_RIIO3_Risk_And_Volumes'!AP70,0))</f>
        <v>0</v>
      </c>
      <c r="BL259" s="172">
        <f>IF(IFERROR('N2.4_RIIO3_Risk_Comp'!AG259/'N2.3_RIIO3_Risk_And_Volumes'!AQ70,0)&lt;0,"Error",IFERROR('N2.4_RIIO3_Risk_Comp'!AG259/'N2.3_RIIO3_Risk_And_Volumes'!AQ70,0))</f>
        <v>0</v>
      </c>
      <c r="BM259" s="297">
        <f>IF(IFERROR('N2.4_RIIO3_Risk_Comp'!AH259/'N2.3_RIIO3_Risk_And_Volumes'!AR70,0)&lt;0,"Error",IFERROR('N2.4_RIIO3_Risk_Comp'!AH259/'N2.3_RIIO3_Risk_And_Volumes'!AR70,0))</f>
        <v>0</v>
      </c>
      <c r="BO259" s="63">
        <f t="shared" si="33"/>
        <v>0</v>
      </c>
      <c r="BP259" s="63">
        <f t="shared" si="34"/>
        <v>0</v>
      </c>
      <c r="BQ259" s="63">
        <f t="shared" si="35"/>
        <v>0</v>
      </c>
      <c r="BR259" s="63">
        <f>IF(IFERROR(BO259/'N2.3_RIIO3_Risk_And_Volumes'!BN70,0)&lt;0,"Error",IFERROR(BO259/'N2.3_RIIO3_Risk_And_Volumes'!BN70,0))</f>
        <v>0</v>
      </c>
      <c r="BS259" s="63">
        <f>IF(IFERROR('N2.4_RIIO3_Risk_Comp'!BP259/'N2.3_RIIO3_Risk_And_Volumes'!BP70,0)&lt;0,"Error",IFERROR('N2.4_RIIO3_Risk_Comp'!BP259/'N2.3_RIIO3_Risk_And_Volumes'!BP70,0))</f>
        <v>0</v>
      </c>
      <c r="BT259" s="63">
        <f>IF(IFERROR('N2.4_RIIO3_Risk_Comp'!BQ259/'N2.3_RIIO3_Risk_And_Volumes'!BR70,0)&lt;0,"Error",IFERROR('N2.4_RIIO3_Risk_Comp'!BQ259/'N2.3_RIIO3_Risk_And_Volumes'!BR70,0))</f>
        <v>0</v>
      </c>
    </row>
    <row r="260" spans="1:72" hidden="1">
      <c r="A260" t="s">
        <v>974</v>
      </c>
      <c r="B260" s="108" t="s">
        <v>409</v>
      </c>
      <c r="C260" s="144" t="str">
        <f>IF($D$2="ET",VLOOKUP(B260,'N0.7_Lookup_References'!$E$13:$K$71,2,FALSE),IF('N2.1_Network_Risk_Summary'!$C$2="GD",VLOOKUP(B260,'N0.7_Lookup_References'!$E$13:$K$73,4,FALSE),IF($D$2="GT",VLOOKUP(B260,'N0.7_Lookup_References'!$E$13:$K$71,6,FALSE),"")))</f>
        <v>No entry required</v>
      </c>
      <c r="D260" s="53" t="s">
        <v>441</v>
      </c>
      <c r="E260" s="289"/>
      <c r="F260" s="247"/>
      <c r="G260" s="247"/>
      <c r="H260" s="247"/>
      <c r="I260" s="247"/>
      <c r="J260" s="247"/>
      <c r="K260" s="247"/>
      <c r="L260" s="247"/>
      <c r="M260" s="247"/>
      <c r="N260" s="290"/>
      <c r="O260" s="289"/>
      <c r="P260" s="247"/>
      <c r="Q260" s="247"/>
      <c r="R260" s="247"/>
      <c r="S260" s="247"/>
      <c r="T260" s="247"/>
      <c r="U260" s="247"/>
      <c r="V260" s="247"/>
      <c r="W260" s="247"/>
      <c r="X260" s="290"/>
      <c r="Y260" s="289"/>
      <c r="Z260" s="247"/>
      <c r="AA260" s="247"/>
      <c r="AB260" s="247"/>
      <c r="AC260" s="247"/>
      <c r="AD260" s="247"/>
      <c r="AE260" s="247"/>
      <c r="AF260" s="247"/>
      <c r="AG260" s="247"/>
      <c r="AH260" s="290"/>
      <c r="AJ260" s="296">
        <f>IF(IFERROR(E260/'N2.3_RIIO3_Risk_And_Volumes'!E71,0)&lt;0,"Error",IFERROR(E260/'N2.3_RIIO3_Risk_And_Volumes'!E71,0))</f>
        <v>0</v>
      </c>
      <c r="AK260" s="172">
        <f>IF(IFERROR(F260/'N2.3_RIIO3_Risk_And_Volumes'!F71,0)&lt;0,"Error",IFERROR(F260/'N2.3_RIIO3_Risk_And_Volumes'!F71,0))</f>
        <v>0</v>
      </c>
      <c r="AL260" s="172">
        <f>IF(IFERROR(G260/'N2.3_RIIO3_Risk_And_Volumes'!G71,0)&lt;0,"Error",IFERROR(G260/'N2.3_RIIO3_Risk_And_Volumes'!G71,0))</f>
        <v>0</v>
      </c>
      <c r="AM260" s="172">
        <f>IF(IFERROR(H260/'N2.3_RIIO3_Risk_And_Volumes'!H71,0)&lt;0,"Error",IFERROR(H260/'N2.3_RIIO3_Risk_And_Volumes'!H71,0))</f>
        <v>0</v>
      </c>
      <c r="AN260" s="172">
        <f>IF(IFERROR(I260/'N2.3_RIIO3_Risk_And_Volumes'!I71,0)&lt;0,"Error",IFERROR(I260/'N2.3_RIIO3_Risk_And_Volumes'!I71,0))</f>
        <v>0</v>
      </c>
      <c r="AO260" s="172">
        <f>IF(IFERROR(J260/'N2.3_RIIO3_Risk_And_Volumes'!J71,0)&lt;0,"Error",IFERROR(J260/'N2.3_RIIO3_Risk_And_Volumes'!J71,0))</f>
        <v>0</v>
      </c>
      <c r="AP260" s="172">
        <f>IF(IFERROR(K260/'N2.3_RIIO3_Risk_And_Volumes'!K71,0)&lt;0,"Error",IFERROR(K260/'N2.3_RIIO3_Risk_And_Volumes'!K71,0))</f>
        <v>0</v>
      </c>
      <c r="AQ260" s="172">
        <f>IF(IFERROR(L260/'N2.3_RIIO3_Risk_And_Volumes'!L71,0)&lt;0,"Error",IFERROR(L260/'N2.3_RIIO3_Risk_And_Volumes'!L71,0))</f>
        <v>0</v>
      </c>
      <c r="AR260" s="172">
        <f>IF(IFERROR(M260/'N2.3_RIIO3_Risk_And_Volumes'!M71,0)&lt;0,"Error",IFERROR(M260/'N2.3_RIIO3_Risk_And_Volumes'!M71,0))</f>
        <v>0</v>
      </c>
      <c r="AS260" s="297">
        <f>IF(IFERROR(N260/'N2.3_RIIO3_Risk_And_Volumes'!N71,0)&lt;0,"Error",IFERROR(N260/'N2.3_RIIO3_Risk_And_Volumes'!N71,0))</f>
        <v>0</v>
      </c>
      <c r="AT260" s="296">
        <f>IF(IFERROR('N2.4_RIIO3_Risk_Comp'!O260/'N2.3_RIIO3_Risk_And_Volumes'!O71,0)&lt;0,"Error",IFERROR('N2.4_RIIO3_Risk_Comp'!O260/'N2.3_RIIO3_Risk_And_Volumes'!O71,0))</f>
        <v>0</v>
      </c>
      <c r="AU260" s="172">
        <f>IF(IFERROR('N2.4_RIIO3_Risk_Comp'!P260/'N2.3_RIIO3_Risk_And_Volumes'!P71,0)&lt;0,"Error",IFERROR('N2.4_RIIO3_Risk_Comp'!P260/'N2.3_RIIO3_Risk_And_Volumes'!P71,0))</f>
        <v>0</v>
      </c>
      <c r="AV260" s="172">
        <f>IF(IFERROR('N2.4_RIIO3_Risk_Comp'!Q260/'N2.3_RIIO3_Risk_And_Volumes'!Q71,0)&lt;0,"Error",IFERROR('N2.4_RIIO3_Risk_Comp'!Q260/'N2.3_RIIO3_Risk_And_Volumes'!Q71,0))</f>
        <v>0</v>
      </c>
      <c r="AW260" s="172">
        <f>IF(IFERROR('N2.4_RIIO3_Risk_Comp'!R260/'N2.3_RIIO3_Risk_And_Volumes'!R71,0)&lt;0,"Error",IFERROR('N2.4_RIIO3_Risk_Comp'!R260/'N2.3_RIIO3_Risk_And_Volumes'!R71,0))</f>
        <v>0</v>
      </c>
      <c r="AX260" s="172">
        <f>IF(IFERROR('N2.4_RIIO3_Risk_Comp'!S260/'N2.3_RIIO3_Risk_And_Volumes'!S71,0)&lt;0,"Error",IFERROR('N2.4_RIIO3_Risk_Comp'!S260/'N2.3_RIIO3_Risk_And_Volumes'!S71,0))</f>
        <v>0</v>
      </c>
      <c r="AY260" s="172">
        <f>IF(IFERROR('N2.4_RIIO3_Risk_Comp'!T260/'N2.3_RIIO3_Risk_And_Volumes'!T71,0)&lt;0,"Error",IFERROR('N2.4_RIIO3_Risk_Comp'!T260/'N2.3_RIIO3_Risk_And_Volumes'!T71,0))</f>
        <v>0</v>
      </c>
      <c r="AZ260" s="172">
        <f>IF(IFERROR('N2.4_RIIO3_Risk_Comp'!U260/'N2.3_RIIO3_Risk_And_Volumes'!U71,0)&lt;0,"Error",IFERROR('N2.4_RIIO3_Risk_Comp'!U260/'N2.3_RIIO3_Risk_And_Volumes'!U71,0))</f>
        <v>0</v>
      </c>
      <c r="BA260" s="172">
        <f>IF(IFERROR('N2.4_RIIO3_Risk_Comp'!V260/'N2.3_RIIO3_Risk_And_Volumes'!V71,0)&lt;0,"Error",IFERROR('N2.4_RIIO3_Risk_Comp'!V260/'N2.3_RIIO3_Risk_And_Volumes'!V71,0))</f>
        <v>0</v>
      </c>
      <c r="BB260" s="172">
        <f>IF(IFERROR('N2.4_RIIO3_Risk_Comp'!W260/'N2.3_RIIO3_Risk_And_Volumes'!W71,0)&lt;0,"Error",IFERROR('N2.4_RIIO3_Risk_Comp'!W260/'N2.3_RIIO3_Risk_And_Volumes'!W71,0))</f>
        <v>0</v>
      </c>
      <c r="BC260" s="297">
        <f>IF(IFERROR('N2.4_RIIO3_Risk_Comp'!X260/'N2.3_RIIO3_Risk_And_Volumes'!X71,0)&lt;0,"Error",IFERROR('N2.4_RIIO3_Risk_Comp'!X260/'N2.3_RIIO3_Risk_And_Volumes'!X71,0))</f>
        <v>0</v>
      </c>
      <c r="BD260" s="296">
        <f>IF(IFERROR('N2.4_RIIO3_Risk_Comp'!Y260/'N2.3_RIIO3_Risk_And_Volumes'!AI71,0)&lt;0,"Error",IFERROR('N2.4_RIIO3_Risk_Comp'!Y260/'N2.3_RIIO3_Risk_And_Volumes'!AI71,0))</f>
        <v>0</v>
      </c>
      <c r="BE260" s="172">
        <f>IF(IFERROR('N2.4_RIIO3_Risk_Comp'!Z260/'N2.3_RIIO3_Risk_And_Volumes'!AJ71,0)&lt;0,"Error",IFERROR('N2.4_RIIO3_Risk_Comp'!Z260/'N2.3_RIIO3_Risk_And_Volumes'!AJ71,0))</f>
        <v>0</v>
      </c>
      <c r="BF260" s="172">
        <f>IF(IFERROR('N2.4_RIIO3_Risk_Comp'!AA260/'N2.3_RIIO3_Risk_And_Volumes'!AK71,0)&lt;0,"Error",IFERROR('N2.4_RIIO3_Risk_Comp'!AA260/'N2.3_RIIO3_Risk_And_Volumes'!AK71,0))</f>
        <v>0</v>
      </c>
      <c r="BG260" s="172">
        <f>IF(IFERROR('N2.4_RIIO3_Risk_Comp'!AB260/'N2.3_RIIO3_Risk_And_Volumes'!AL71,0)&lt;0,"Error",IFERROR('N2.4_RIIO3_Risk_Comp'!AB260/'N2.3_RIIO3_Risk_And_Volumes'!AL71,0))</f>
        <v>0</v>
      </c>
      <c r="BH260" s="172">
        <f>IF(IFERROR('N2.4_RIIO3_Risk_Comp'!AC260/'N2.3_RIIO3_Risk_And_Volumes'!AM71,0)&lt;0,"Error",IFERROR('N2.4_RIIO3_Risk_Comp'!AC260/'N2.3_RIIO3_Risk_And_Volumes'!AM71,0))</f>
        <v>0</v>
      </c>
      <c r="BI260" s="172">
        <f>IF(IFERROR('N2.4_RIIO3_Risk_Comp'!AD260/'N2.3_RIIO3_Risk_And_Volumes'!AN71,0)&lt;0,"Error",IFERROR('N2.4_RIIO3_Risk_Comp'!AD260/'N2.3_RIIO3_Risk_And_Volumes'!AN71,0))</f>
        <v>0</v>
      </c>
      <c r="BJ260" s="172">
        <f>IF(IFERROR('N2.4_RIIO3_Risk_Comp'!AE260/'N2.3_RIIO3_Risk_And_Volumes'!AO71,0)&lt;0,"Error",IFERROR('N2.4_RIIO3_Risk_Comp'!AE260/'N2.3_RIIO3_Risk_And_Volumes'!AO71,0))</f>
        <v>0</v>
      </c>
      <c r="BK260" s="172">
        <f>IF(IFERROR('N2.4_RIIO3_Risk_Comp'!AF260/'N2.3_RIIO3_Risk_And_Volumes'!AP71,0)&lt;0,"Error",IFERROR('N2.4_RIIO3_Risk_Comp'!AF260/'N2.3_RIIO3_Risk_And_Volumes'!AP71,0))</f>
        <v>0</v>
      </c>
      <c r="BL260" s="172">
        <f>IF(IFERROR('N2.4_RIIO3_Risk_Comp'!AG260/'N2.3_RIIO3_Risk_And_Volumes'!AQ71,0)&lt;0,"Error",IFERROR('N2.4_RIIO3_Risk_Comp'!AG260/'N2.3_RIIO3_Risk_And_Volumes'!AQ71,0))</f>
        <v>0</v>
      </c>
      <c r="BM260" s="297">
        <f>IF(IFERROR('N2.4_RIIO3_Risk_Comp'!AH260/'N2.3_RIIO3_Risk_And_Volumes'!AR71,0)&lt;0,"Error",IFERROR('N2.4_RIIO3_Risk_Comp'!AH260/'N2.3_RIIO3_Risk_And_Volumes'!AR71,0))</f>
        <v>0</v>
      </c>
      <c r="BO260" s="63">
        <f t="shared" si="33"/>
        <v>0</v>
      </c>
      <c r="BP260" s="63">
        <f t="shared" si="34"/>
        <v>0</v>
      </c>
      <c r="BQ260" s="63">
        <f t="shared" si="35"/>
        <v>0</v>
      </c>
      <c r="BR260" s="63">
        <f>IF(IFERROR(BO260/'N2.3_RIIO3_Risk_And_Volumes'!BN71,0)&lt;0,"Error",IFERROR(BO260/'N2.3_RIIO3_Risk_And_Volumes'!BN71,0))</f>
        <v>0</v>
      </c>
      <c r="BS260" s="63">
        <f>IF(IFERROR('N2.4_RIIO3_Risk_Comp'!BP260/'N2.3_RIIO3_Risk_And_Volumes'!BP71,0)&lt;0,"Error",IFERROR('N2.4_RIIO3_Risk_Comp'!BP260/'N2.3_RIIO3_Risk_And_Volumes'!BP71,0))</f>
        <v>0</v>
      </c>
      <c r="BT260" s="63">
        <f>IF(IFERROR('N2.4_RIIO3_Risk_Comp'!BQ260/'N2.3_RIIO3_Risk_And_Volumes'!BR71,0)&lt;0,"Error",IFERROR('N2.4_RIIO3_Risk_Comp'!BQ260/'N2.3_RIIO3_Risk_And_Volumes'!BR71,0))</f>
        <v>0</v>
      </c>
    </row>
    <row r="261" spans="1:72" hidden="1">
      <c r="A261" t="s">
        <v>974</v>
      </c>
      <c r="B261" s="108" t="s">
        <v>411</v>
      </c>
      <c r="C261" s="144" t="str">
        <f>IF($D$2="ET",VLOOKUP(B261,'N0.7_Lookup_References'!$E$13:$K$71,2,FALSE),IF('N2.1_Network_Risk_Summary'!$C$2="GD",VLOOKUP(B261,'N0.7_Lookup_References'!$E$13:$K$73,4,FALSE),IF($D$2="GT",VLOOKUP(B261,'N0.7_Lookup_References'!$E$13:$K$71,6,FALSE),"")))</f>
        <v>No entry required</v>
      </c>
      <c r="D261" s="53" t="s">
        <v>441</v>
      </c>
      <c r="E261" s="289"/>
      <c r="F261" s="247"/>
      <c r="G261" s="247"/>
      <c r="H261" s="247"/>
      <c r="I261" s="247"/>
      <c r="J261" s="247"/>
      <c r="K261" s="247"/>
      <c r="L261" s="247"/>
      <c r="M261" s="247"/>
      <c r="N261" s="290"/>
      <c r="O261" s="289"/>
      <c r="P261" s="247"/>
      <c r="Q261" s="247"/>
      <c r="R261" s="247"/>
      <c r="S261" s="247"/>
      <c r="T261" s="247"/>
      <c r="U261" s="247"/>
      <c r="V261" s="247"/>
      <c r="W261" s="247"/>
      <c r="X261" s="290"/>
      <c r="Y261" s="289"/>
      <c r="Z261" s="247"/>
      <c r="AA261" s="247"/>
      <c r="AB261" s="247"/>
      <c r="AC261" s="247"/>
      <c r="AD261" s="247"/>
      <c r="AE261" s="247"/>
      <c r="AF261" s="247"/>
      <c r="AG261" s="247"/>
      <c r="AH261" s="290"/>
      <c r="AJ261" s="296">
        <f>IF(IFERROR(E261/'N2.3_RIIO3_Risk_And_Volumes'!E72,0)&lt;0,"Error",IFERROR(E261/'N2.3_RIIO3_Risk_And_Volumes'!E72,0))</f>
        <v>0</v>
      </c>
      <c r="AK261" s="172">
        <f>IF(IFERROR(F261/'N2.3_RIIO3_Risk_And_Volumes'!F72,0)&lt;0,"Error",IFERROR(F261/'N2.3_RIIO3_Risk_And_Volumes'!F72,0))</f>
        <v>0</v>
      </c>
      <c r="AL261" s="172">
        <f>IF(IFERROR(G261/'N2.3_RIIO3_Risk_And_Volumes'!G72,0)&lt;0,"Error",IFERROR(G261/'N2.3_RIIO3_Risk_And_Volumes'!G72,0))</f>
        <v>0</v>
      </c>
      <c r="AM261" s="172">
        <f>IF(IFERROR(H261/'N2.3_RIIO3_Risk_And_Volumes'!H72,0)&lt;0,"Error",IFERROR(H261/'N2.3_RIIO3_Risk_And_Volumes'!H72,0))</f>
        <v>0</v>
      </c>
      <c r="AN261" s="172">
        <f>IF(IFERROR(I261/'N2.3_RIIO3_Risk_And_Volumes'!I72,0)&lt;0,"Error",IFERROR(I261/'N2.3_RIIO3_Risk_And_Volumes'!I72,0))</f>
        <v>0</v>
      </c>
      <c r="AO261" s="172">
        <f>IF(IFERROR(J261/'N2.3_RIIO3_Risk_And_Volumes'!J72,0)&lt;0,"Error",IFERROR(J261/'N2.3_RIIO3_Risk_And_Volumes'!J72,0))</f>
        <v>0</v>
      </c>
      <c r="AP261" s="172">
        <f>IF(IFERROR(K261/'N2.3_RIIO3_Risk_And_Volumes'!K72,0)&lt;0,"Error",IFERROR(K261/'N2.3_RIIO3_Risk_And_Volumes'!K72,0))</f>
        <v>0</v>
      </c>
      <c r="AQ261" s="172">
        <f>IF(IFERROR(L261/'N2.3_RIIO3_Risk_And_Volumes'!L72,0)&lt;0,"Error",IFERROR(L261/'N2.3_RIIO3_Risk_And_Volumes'!L72,0))</f>
        <v>0</v>
      </c>
      <c r="AR261" s="172">
        <f>IF(IFERROR(M261/'N2.3_RIIO3_Risk_And_Volumes'!M72,0)&lt;0,"Error",IFERROR(M261/'N2.3_RIIO3_Risk_And_Volumes'!M72,0))</f>
        <v>0</v>
      </c>
      <c r="AS261" s="297">
        <f>IF(IFERROR(N261/'N2.3_RIIO3_Risk_And_Volumes'!N72,0)&lt;0,"Error",IFERROR(N261/'N2.3_RIIO3_Risk_And_Volumes'!N72,0))</f>
        <v>0</v>
      </c>
      <c r="AT261" s="296">
        <f>IF(IFERROR('N2.4_RIIO3_Risk_Comp'!O261/'N2.3_RIIO3_Risk_And_Volumes'!O72,0)&lt;0,"Error",IFERROR('N2.4_RIIO3_Risk_Comp'!O261/'N2.3_RIIO3_Risk_And_Volumes'!O72,0))</f>
        <v>0</v>
      </c>
      <c r="AU261" s="172">
        <f>IF(IFERROR('N2.4_RIIO3_Risk_Comp'!P261/'N2.3_RIIO3_Risk_And_Volumes'!P72,0)&lt;0,"Error",IFERROR('N2.4_RIIO3_Risk_Comp'!P261/'N2.3_RIIO3_Risk_And_Volumes'!P72,0))</f>
        <v>0</v>
      </c>
      <c r="AV261" s="172">
        <f>IF(IFERROR('N2.4_RIIO3_Risk_Comp'!Q261/'N2.3_RIIO3_Risk_And_Volumes'!Q72,0)&lt;0,"Error",IFERROR('N2.4_RIIO3_Risk_Comp'!Q261/'N2.3_RIIO3_Risk_And_Volumes'!Q72,0))</f>
        <v>0</v>
      </c>
      <c r="AW261" s="172">
        <f>IF(IFERROR('N2.4_RIIO3_Risk_Comp'!R261/'N2.3_RIIO3_Risk_And_Volumes'!R72,0)&lt;0,"Error",IFERROR('N2.4_RIIO3_Risk_Comp'!R261/'N2.3_RIIO3_Risk_And_Volumes'!R72,0))</f>
        <v>0</v>
      </c>
      <c r="AX261" s="172">
        <f>IF(IFERROR('N2.4_RIIO3_Risk_Comp'!S261/'N2.3_RIIO3_Risk_And_Volumes'!S72,0)&lt;0,"Error",IFERROR('N2.4_RIIO3_Risk_Comp'!S261/'N2.3_RIIO3_Risk_And_Volumes'!S72,0))</f>
        <v>0</v>
      </c>
      <c r="AY261" s="172">
        <f>IF(IFERROR('N2.4_RIIO3_Risk_Comp'!T261/'N2.3_RIIO3_Risk_And_Volumes'!T72,0)&lt;0,"Error",IFERROR('N2.4_RIIO3_Risk_Comp'!T261/'N2.3_RIIO3_Risk_And_Volumes'!T72,0))</f>
        <v>0</v>
      </c>
      <c r="AZ261" s="172">
        <f>IF(IFERROR('N2.4_RIIO3_Risk_Comp'!U261/'N2.3_RIIO3_Risk_And_Volumes'!U72,0)&lt;0,"Error",IFERROR('N2.4_RIIO3_Risk_Comp'!U261/'N2.3_RIIO3_Risk_And_Volumes'!U72,0))</f>
        <v>0</v>
      </c>
      <c r="BA261" s="172">
        <f>IF(IFERROR('N2.4_RIIO3_Risk_Comp'!V261/'N2.3_RIIO3_Risk_And_Volumes'!V72,0)&lt;0,"Error",IFERROR('N2.4_RIIO3_Risk_Comp'!V261/'N2.3_RIIO3_Risk_And_Volumes'!V72,0))</f>
        <v>0</v>
      </c>
      <c r="BB261" s="172">
        <f>IF(IFERROR('N2.4_RIIO3_Risk_Comp'!W261/'N2.3_RIIO3_Risk_And_Volumes'!W72,0)&lt;0,"Error",IFERROR('N2.4_RIIO3_Risk_Comp'!W261/'N2.3_RIIO3_Risk_And_Volumes'!W72,0))</f>
        <v>0</v>
      </c>
      <c r="BC261" s="297">
        <f>IF(IFERROR('N2.4_RIIO3_Risk_Comp'!X261/'N2.3_RIIO3_Risk_And_Volumes'!X72,0)&lt;0,"Error",IFERROR('N2.4_RIIO3_Risk_Comp'!X261/'N2.3_RIIO3_Risk_And_Volumes'!X72,0))</f>
        <v>0</v>
      </c>
      <c r="BD261" s="296">
        <f>IF(IFERROR('N2.4_RIIO3_Risk_Comp'!Y261/'N2.3_RIIO3_Risk_And_Volumes'!AI72,0)&lt;0,"Error",IFERROR('N2.4_RIIO3_Risk_Comp'!Y261/'N2.3_RIIO3_Risk_And_Volumes'!AI72,0))</f>
        <v>0</v>
      </c>
      <c r="BE261" s="172">
        <f>IF(IFERROR('N2.4_RIIO3_Risk_Comp'!Z261/'N2.3_RIIO3_Risk_And_Volumes'!AJ72,0)&lt;0,"Error",IFERROR('N2.4_RIIO3_Risk_Comp'!Z261/'N2.3_RIIO3_Risk_And_Volumes'!AJ72,0))</f>
        <v>0</v>
      </c>
      <c r="BF261" s="172">
        <f>IF(IFERROR('N2.4_RIIO3_Risk_Comp'!AA261/'N2.3_RIIO3_Risk_And_Volumes'!AK72,0)&lt;0,"Error",IFERROR('N2.4_RIIO3_Risk_Comp'!AA261/'N2.3_RIIO3_Risk_And_Volumes'!AK72,0))</f>
        <v>0</v>
      </c>
      <c r="BG261" s="172">
        <f>IF(IFERROR('N2.4_RIIO3_Risk_Comp'!AB261/'N2.3_RIIO3_Risk_And_Volumes'!AL72,0)&lt;0,"Error",IFERROR('N2.4_RIIO3_Risk_Comp'!AB261/'N2.3_RIIO3_Risk_And_Volumes'!AL72,0))</f>
        <v>0</v>
      </c>
      <c r="BH261" s="172">
        <f>IF(IFERROR('N2.4_RIIO3_Risk_Comp'!AC261/'N2.3_RIIO3_Risk_And_Volumes'!AM72,0)&lt;0,"Error",IFERROR('N2.4_RIIO3_Risk_Comp'!AC261/'N2.3_RIIO3_Risk_And_Volumes'!AM72,0))</f>
        <v>0</v>
      </c>
      <c r="BI261" s="172">
        <f>IF(IFERROR('N2.4_RIIO3_Risk_Comp'!AD261/'N2.3_RIIO3_Risk_And_Volumes'!AN72,0)&lt;0,"Error",IFERROR('N2.4_RIIO3_Risk_Comp'!AD261/'N2.3_RIIO3_Risk_And_Volumes'!AN72,0))</f>
        <v>0</v>
      </c>
      <c r="BJ261" s="172">
        <f>IF(IFERROR('N2.4_RIIO3_Risk_Comp'!AE261/'N2.3_RIIO3_Risk_And_Volumes'!AO72,0)&lt;0,"Error",IFERROR('N2.4_RIIO3_Risk_Comp'!AE261/'N2.3_RIIO3_Risk_And_Volumes'!AO72,0))</f>
        <v>0</v>
      </c>
      <c r="BK261" s="172">
        <f>IF(IFERROR('N2.4_RIIO3_Risk_Comp'!AF261/'N2.3_RIIO3_Risk_And_Volumes'!AP72,0)&lt;0,"Error",IFERROR('N2.4_RIIO3_Risk_Comp'!AF261/'N2.3_RIIO3_Risk_And_Volumes'!AP72,0))</f>
        <v>0</v>
      </c>
      <c r="BL261" s="172">
        <f>IF(IFERROR('N2.4_RIIO3_Risk_Comp'!AG261/'N2.3_RIIO3_Risk_And_Volumes'!AQ72,0)&lt;0,"Error",IFERROR('N2.4_RIIO3_Risk_Comp'!AG261/'N2.3_RIIO3_Risk_And_Volumes'!AQ72,0))</f>
        <v>0</v>
      </c>
      <c r="BM261" s="297">
        <f>IF(IFERROR('N2.4_RIIO3_Risk_Comp'!AH261/'N2.3_RIIO3_Risk_And_Volumes'!AR72,0)&lt;0,"Error",IFERROR('N2.4_RIIO3_Risk_Comp'!AH261/'N2.3_RIIO3_Risk_And_Volumes'!AR72,0))</f>
        <v>0</v>
      </c>
      <c r="BO261" s="63">
        <f t="shared" si="33"/>
        <v>0</v>
      </c>
      <c r="BP261" s="63">
        <f t="shared" si="34"/>
        <v>0</v>
      </c>
      <c r="BQ261" s="63">
        <f t="shared" si="35"/>
        <v>0</v>
      </c>
      <c r="BR261" s="63">
        <f>IF(IFERROR(BO261/'N2.3_RIIO3_Risk_And_Volumes'!BN72,0)&lt;0,"Error",IFERROR(BO261/'N2.3_RIIO3_Risk_And_Volumes'!BN72,0))</f>
        <v>0</v>
      </c>
      <c r="BS261" s="63">
        <f>IF(IFERROR('N2.4_RIIO3_Risk_Comp'!BP261/'N2.3_RIIO3_Risk_And_Volumes'!BP72,0)&lt;0,"Error",IFERROR('N2.4_RIIO3_Risk_Comp'!BP261/'N2.3_RIIO3_Risk_And_Volumes'!BP72,0))</f>
        <v>0</v>
      </c>
      <c r="BT261" s="63">
        <f>IF(IFERROR('N2.4_RIIO3_Risk_Comp'!BQ261/'N2.3_RIIO3_Risk_And_Volumes'!BR72,0)&lt;0,"Error",IFERROR('N2.4_RIIO3_Risk_Comp'!BQ261/'N2.3_RIIO3_Risk_And_Volumes'!BR72,0))</f>
        <v>0</v>
      </c>
    </row>
    <row r="262" spans="1:72" hidden="1">
      <c r="A262" t="s">
        <v>974</v>
      </c>
      <c r="B262" s="108" t="s">
        <v>413</v>
      </c>
      <c r="C262" s="144" t="str">
        <f>IF($D$2="ET",VLOOKUP(B262,'N0.7_Lookup_References'!$E$13:$K$71,2,FALSE),IF('N2.1_Network_Risk_Summary'!$C$2="GD",VLOOKUP(B262,'N0.7_Lookup_References'!$E$13:$K$73,4,FALSE),IF($D$2="GT",VLOOKUP(B262,'N0.7_Lookup_References'!$E$13:$K$71,6,FALSE),"")))</f>
        <v>No entry required</v>
      </c>
      <c r="D262" s="53" t="s">
        <v>441</v>
      </c>
      <c r="E262" s="289"/>
      <c r="F262" s="247"/>
      <c r="G262" s="247"/>
      <c r="H262" s="247"/>
      <c r="I262" s="247"/>
      <c r="J262" s="247"/>
      <c r="K262" s="247"/>
      <c r="L262" s="247"/>
      <c r="M262" s="247"/>
      <c r="N262" s="290"/>
      <c r="O262" s="289"/>
      <c r="P262" s="247"/>
      <c r="Q262" s="247"/>
      <c r="R262" s="247"/>
      <c r="S262" s="247"/>
      <c r="T262" s="247"/>
      <c r="U262" s="247"/>
      <c r="V262" s="247"/>
      <c r="W262" s="247"/>
      <c r="X262" s="290"/>
      <c r="Y262" s="289"/>
      <c r="Z262" s="247"/>
      <c r="AA262" s="247"/>
      <c r="AB262" s="247"/>
      <c r="AC262" s="247"/>
      <c r="AD262" s="247"/>
      <c r="AE262" s="247"/>
      <c r="AF262" s="247"/>
      <c r="AG262" s="247"/>
      <c r="AH262" s="290"/>
      <c r="AJ262" s="296">
        <f>IF(IFERROR(E262/'N2.3_RIIO3_Risk_And_Volumes'!E73,0)&lt;0,"Error",IFERROR(E262/'N2.3_RIIO3_Risk_And_Volumes'!E73,0))</f>
        <v>0</v>
      </c>
      <c r="AK262" s="172">
        <f>IF(IFERROR(F262/'N2.3_RIIO3_Risk_And_Volumes'!F73,0)&lt;0,"Error",IFERROR(F262/'N2.3_RIIO3_Risk_And_Volumes'!F73,0))</f>
        <v>0</v>
      </c>
      <c r="AL262" s="172">
        <f>IF(IFERROR(G262/'N2.3_RIIO3_Risk_And_Volumes'!G73,0)&lt;0,"Error",IFERROR(G262/'N2.3_RIIO3_Risk_And_Volumes'!G73,0))</f>
        <v>0</v>
      </c>
      <c r="AM262" s="172">
        <f>IF(IFERROR(H262/'N2.3_RIIO3_Risk_And_Volumes'!H73,0)&lt;0,"Error",IFERROR(H262/'N2.3_RIIO3_Risk_And_Volumes'!H73,0))</f>
        <v>0</v>
      </c>
      <c r="AN262" s="172">
        <f>IF(IFERROR(I262/'N2.3_RIIO3_Risk_And_Volumes'!I73,0)&lt;0,"Error",IFERROR(I262/'N2.3_RIIO3_Risk_And_Volumes'!I73,0))</f>
        <v>0</v>
      </c>
      <c r="AO262" s="172">
        <f>IF(IFERROR(J262/'N2.3_RIIO3_Risk_And_Volumes'!J73,0)&lt;0,"Error",IFERROR(J262/'N2.3_RIIO3_Risk_And_Volumes'!J73,0))</f>
        <v>0</v>
      </c>
      <c r="AP262" s="172">
        <f>IF(IFERROR(K262/'N2.3_RIIO3_Risk_And_Volumes'!K73,0)&lt;0,"Error",IFERROR(K262/'N2.3_RIIO3_Risk_And_Volumes'!K73,0))</f>
        <v>0</v>
      </c>
      <c r="AQ262" s="172">
        <f>IF(IFERROR(L262/'N2.3_RIIO3_Risk_And_Volumes'!L73,0)&lt;0,"Error",IFERROR(L262/'N2.3_RIIO3_Risk_And_Volumes'!L73,0))</f>
        <v>0</v>
      </c>
      <c r="AR262" s="172">
        <f>IF(IFERROR(M262/'N2.3_RIIO3_Risk_And_Volumes'!M73,0)&lt;0,"Error",IFERROR(M262/'N2.3_RIIO3_Risk_And_Volumes'!M73,0))</f>
        <v>0</v>
      </c>
      <c r="AS262" s="297">
        <f>IF(IFERROR(N262/'N2.3_RIIO3_Risk_And_Volumes'!N73,0)&lt;0,"Error",IFERROR(N262/'N2.3_RIIO3_Risk_And_Volumes'!N73,0))</f>
        <v>0</v>
      </c>
      <c r="AT262" s="296">
        <f>IF(IFERROR('N2.4_RIIO3_Risk_Comp'!O262/'N2.3_RIIO3_Risk_And_Volumes'!O73,0)&lt;0,"Error",IFERROR('N2.4_RIIO3_Risk_Comp'!O262/'N2.3_RIIO3_Risk_And_Volumes'!O73,0))</f>
        <v>0</v>
      </c>
      <c r="AU262" s="172">
        <f>IF(IFERROR('N2.4_RIIO3_Risk_Comp'!P262/'N2.3_RIIO3_Risk_And_Volumes'!P73,0)&lt;0,"Error",IFERROR('N2.4_RIIO3_Risk_Comp'!P262/'N2.3_RIIO3_Risk_And_Volumes'!P73,0))</f>
        <v>0</v>
      </c>
      <c r="AV262" s="172">
        <f>IF(IFERROR('N2.4_RIIO3_Risk_Comp'!Q262/'N2.3_RIIO3_Risk_And_Volumes'!Q73,0)&lt;0,"Error",IFERROR('N2.4_RIIO3_Risk_Comp'!Q262/'N2.3_RIIO3_Risk_And_Volumes'!Q73,0))</f>
        <v>0</v>
      </c>
      <c r="AW262" s="172">
        <f>IF(IFERROR('N2.4_RIIO3_Risk_Comp'!R262/'N2.3_RIIO3_Risk_And_Volumes'!R73,0)&lt;0,"Error",IFERROR('N2.4_RIIO3_Risk_Comp'!R262/'N2.3_RIIO3_Risk_And_Volumes'!R73,0))</f>
        <v>0</v>
      </c>
      <c r="AX262" s="172">
        <f>IF(IFERROR('N2.4_RIIO3_Risk_Comp'!S262/'N2.3_RIIO3_Risk_And_Volumes'!S73,0)&lt;0,"Error",IFERROR('N2.4_RIIO3_Risk_Comp'!S262/'N2.3_RIIO3_Risk_And_Volumes'!S73,0))</f>
        <v>0</v>
      </c>
      <c r="AY262" s="172">
        <f>IF(IFERROR('N2.4_RIIO3_Risk_Comp'!T262/'N2.3_RIIO3_Risk_And_Volumes'!T73,0)&lt;0,"Error",IFERROR('N2.4_RIIO3_Risk_Comp'!T262/'N2.3_RIIO3_Risk_And_Volumes'!T73,0))</f>
        <v>0</v>
      </c>
      <c r="AZ262" s="172">
        <f>IF(IFERROR('N2.4_RIIO3_Risk_Comp'!U262/'N2.3_RIIO3_Risk_And_Volumes'!U73,0)&lt;0,"Error",IFERROR('N2.4_RIIO3_Risk_Comp'!U262/'N2.3_RIIO3_Risk_And_Volumes'!U73,0))</f>
        <v>0</v>
      </c>
      <c r="BA262" s="172">
        <f>IF(IFERROR('N2.4_RIIO3_Risk_Comp'!V262/'N2.3_RIIO3_Risk_And_Volumes'!V73,0)&lt;0,"Error",IFERROR('N2.4_RIIO3_Risk_Comp'!V262/'N2.3_RIIO3_Risk_And_Volumes'!V73,0))</f>
        <v>0</v>
      </c>
      <c r="BB262" s="172">
        <f>IF(IFERROR('N2.4_RIIO3_Risk_Comp'!W262/'N2.3_RIIO3_Risk_And_Volumes'!W73,0)&lt;0,"Error",IFERROR('N2.4_RIIO3_Risk_Comp'!W262/'N2.3_RIIO3_Risk_And_Volumes'!W73,0))</f>
        <v>0</v>
      </c>
      <c r="BC262" s="297">
        <f>IF(IFERROR('N2.4_RIIO3_Risk_Comp'!X262/'N2.3_RIIO3_Risk_And_Volumes'!X73,0)&lt;0,"Error",IFERROR('N2.4_RIIO3_Risk_Comp'!X262/'N2.3_RIIO3_Risk_And_Volumes'!X73,0))</f>
        <v>0</v>
      </c>
      <c r="BD262" s="296">
        <f>IF(IFERROR('N2.4_RIIO3_Risk_Comp'!Y262/'N2.3_RIIO3_Risk_And_Volumes'!AI73,0)&lt;0,"Error",IFERROR('N2.4_RIIO3_Risk_Comp'!Y262/'N2.3_RIIO3_Risk_And_Volumes'!AI73,0))</f>
        <v>0</v>
      </c>
      <c r="BE262" s="172">
        <f>IF(IFERROR('N2.4_RIIO3_Risk_Comp'!Z262/'N2.3_RIIO3_Risk_And_Volumes'!AJ73,0)&lt;0,"Error",IFERROR('N2.4_RIIO3_Risk_Comp'!Z262/'N2.3_RIIO3_Risk_And_Volumes'!AJ73,0))</f>
        <v>0</v>
      </c>
      <c r="BF262" s="172">
        <f>IF(IFERROR('N2.4_RIIO3_Risk_Comp'!AA262/'N2.3_RIIO3_Risk_And_Volumes'!AK73,0)&lt;0,"Error",IFERROR('N2.4_RIIO3_Risk_Comp'!AA262/'N2.3_RIIO3_Risk_And_Volumes'!AK73,0))</f>
        <v>0</v>
      </c>
      <c r="BG262" s="172">
        <f>IF(IFERROR('N2.4_RIIO3_Risk_Comp'!AB262/'N2.3_RIIO3_Risk_And_Volumes'!AL73,0)&lt;0,"Error",IFERROR('N2.4_RIIO3_Risk_Comp'!AB262/'N2.3_RIIO3_Risk_And_Volumes'!AL73,0))</f>
        <v>0</v>
      </c>
      <c r="BH262" s="172">
        <f>IF(IFERROR('N2.4_RIIO3_Risk_Comp'!AC262/'N2.3_RIIO3_Risk_And_Volumes'!AM73,0)&lt;0,"Error",IFERROR('N2.4_RIIO3_Risk_Comp'!AC262/'N2.3_RIIO3_Risk_And_Volumes'!AM73,0))</f>
        <v>0</v>
      </c>
      <c r="BI262" s="172">
        <f>IF(IFERROR('N2.4_RIIO3_Risk_Comp'!AD262/'N2.3_RIIO3_Risk_And_Volumes'!AN73,0)&lt;0,"Error",IFERROR('N2.4_RIIO3_Risk_Comp'!AD262/'N2.3_RIIO3_Risk_And_Volumes'!AN73,0))</f>
        <v>0</v>
      </c>
      <c r="BJ262" s="172">
        <f>IF(IFERROR('N2.4_RIIO3_Risk_Comp'!AE262/'N2.3_RIIO3_Risk_And_Volumes'!AO73,0)&lt;0,"Error",IFERROR('N2.4_RIIO3_Risk_Comp'!AE262/'N2.3_RIIO3_Risk_And_Volumes'!AO73,0))</f>
        <v>0</v>
      </c>
      <c r="BK262" s="172">
        <f>IF(IFERROR('N2.4_RIIO3_Risk_Comp'!AF262/'N2.3_RIIO3_Risk_And_Volumes'!AP73,0)&lt;0,"Error",IFERROR('N2.4_RIIO3_Risk_Comp'!AF262/'N2.3_RIIO3_Risk_And_Volumes'!AP73,0))</f>
        <v>0</v>
      </c>
      <c r="BL262" s="172">
        <f>IF(IFERROR('N2.4_RIIO3_Risk_Comp'!AG262/'N2.3_RIIO3_Risk_And_Volumes'!AQ73,0)&lt;0,"Error",IFERROR('N2.4_RIIO3_Risk_Comp'!AG262/'N2.3_RIIO3_Risk_And_Volumes'!AQ73,0))</f>
        <v>0</v>
      </c>
      <c r="BM262" s="297">
        <f>IF(IFERROR('N2.4_RIIO3_Risk_Comp'!AH262/'N2.3_RIIO3_Risk_And_Volumes'!AR73,0)&lt;0,"Error",IFERROR('N2.4_RIIO3_Risk_Comp'!AH262/'N2.3_RIIO3_Risk_And_Volumes'!AR73,0))</f>
        <v>0</v>
      </c>
      <c r="BO262" s="63">
        <f t="shared" si="33"/>
        <v>0</v>
      </c>
      <c r="BP262" s="63">
        <f t="shared" si="34"/>
        <v>0</v>
      </c>
      <c r="BQ262" s="63">
        <f t="shared" si="35"/>
        <v>0</v>
      </c>
      <c r="BR262" s="63">
        <f>IF(IFERROR(BO262/'N2.3_RIIO3_Risk_And_Volumes'!BN73,0)&lt;0,"Error",IFERROR(BO262/'N2.3_RIIO3_Risk_And_Volumes'!BN73,0))</f>
        <v>0</v>
      </c>
      <c r="BS262" s="63">
        <f>IF(IFERROR('N2.4_RIIO3_Risk_Comp'!BP262/'N2.3_RIIO3_Risk_And_Volumes'!BP73,0)&lt;0,"Error",IFERROR('N2.4_RIIO3_Risk_Comp'!BP262/'N2.3_RIIO3_Risk_And_Volumes'!BP73,0))</f>
        <v>0</v>
      </c>
      <c r="BT262" s="63">
        <f>IF(IFERROR('N2.4_RIIO3_Risk_Comp'!BQ262/'N2.3_RIIO3_Risk_And_Volumes'!BR73,0)&lt;0,"Error",IFERROR('N2.4_RIIO3_Risk_Comp'!BQ262/'N2.3_RIIO3_Risk_And_Volumes'!BR73,0))</f>
        <v>0</v>
      </c>
    </row>
    <row r="263" spans="1:72" ht="15" hidden="1" thickBot="1">
      <c r="A263" t="s">
        <v>974</v>
      </c>
      <c r="B263" s="108" t="s">
        <v>415</v>
      </c>
      <c r="C263" s="144" t="str">
        <f>IF($D$2="ET",VLOOKUP(B263,'N0.7_Lookup_References'!$E$13:$K$71,2,FALSE),IF('N2.1_Network_Risk_Summary'!$C$2="GD",VLOOKUP(B263,'N0.7_Lookup_References'!$E$13:$K$73,4,FALSE),IF($D$2="GT",VLOOKUP(B263,'N0.7_Lookup_References'!$E$13:$K$71,6,FALSE),"")))</f>
        <v>No entry required</v>
      </c>
      <c r="D263" s="53" t="s">
        <v>441</v>
      </c>
      <c r="E263" s="289"/>
      <c r="F263" s="247"/>
      <c r="G263" s="247"/>
      <c r="H263" s="247"/>
      <c r="I263" s="247"/>
      <c r="J263" s="247"/>
      <c r="K263" s="247"/>
      <c r="L263" s="247"/>
      <c r="M263" s="247"/>
      <c r="N263" s="290"/>
      <c r="O263" s="289"/>
      <c r="P263" s="247"/>
      <c r="Q263" s="247"/>
      <c r="R263" s="247"/>
      <c r="S263" s="247"/>
      <c r="T263" s="247"/>
      <c r="U263" s="247"/>
      <c r="V263" s="247"/>
      <c r="W263" s="247"/>
      <c r="X263" s="290"/>
      <c r="Y263" s="289"/>
      <c r="Z263" s="247"/>
      <c r="AA263" s="247"/>
      <c r="AB263" s="247"/>
      <c r="AC263" s="247"/>
      <c r="AD263" s="247"/>
      <c r="AE263" s="247"/>
      <c r="AF263" s="247"/>
      <c r="AG263" s="247"/>
      <c r="AH263" s="290"/>
      <c r="AJ263" s="296">
        <f>IF(IFERROR(E263/'N2.3_RIIO3_Risk_And_Volumes'!E74,0)&lt;0,"Error",IFERROR(E263/'N2.3_RIIO3_Risk_And_Volumes'!E74,0))</f>
        <v>0</v>
      </c>
      <c r="AK263" s="172">
        <f>IF(IFERROR(F263/'N2.3_RIIO3_Risk_And_Volumes'!F74,0)&lt;0,"Error",IFERROR(F263/'N2.3_RIIO3_Risk_And_Volumes'!F74,0))</f>
        <v>0</v>
      </c>
      <c r="AL263" s="172">
        <f>IF(IFERROR(G263/'N2.3_RIIO3_Risk_And_Volumes'!G74,0)&lt;0,"Error",IFERROR(G263/'N2.3_RIIO3_Risk_And_Volumes'!G74,0))</f>
        <v>0</v>
      </c>
      <c r="AM263" s="172">
        <f>IF(IFERROR(H263/'N2.3_RIIO3_Risk_And_Volumes'!H74,0)&lt;0,"Error",IFERROR(H263/'N2.3_RIIO3_Risk_And_Volumes'!H74,0))</f>
        <v>0</v>
      </c>
      <c r="AN263" s="172">
        <f>IF(IFERROR(I263/'N2.3_RIIO3_Risk_And_Volumes'!I74,0)&lt;0,"Error",IFERROR(I263/'N2.3_RIIO3_Risk_And_Volumes'!I74,0))</f>
        <v>0</v>
      </c>
      <c r="AO263" s="172">
        <f>IF(IFERROR(J263/'N2.3_RIIO3_Risk_And_Volumes'!J74,0)&lt;0,"Error",IFERROR(J263/'N2.3_RIIO3_Risk_And_Volumes'!J74,0))</f>
        <v>0</v>
      </c>
      <c r="AP263" s="172">
        <f>IF(IFERROR(K263/'N2.3_RIIO3_Risk_And_Volumes'!K74,0)&lt;0,"Error",IFERROR(K263/'N2.3_RIIO3_Risk_And_Volumes'!K74,0))</f>
        <v>0</v>
      </c>
      <c r="AQ263" s="172">
        <f>IF(IFERROR(L263/'N2.3_RIIO3_Risk_And_Volumes'!L74,0)&lt;0,"Error",IFERROR(L263/'N2.3_RIIO3_Risk_And_Volumes'!L74,0))</f>
        <v>0</v>
      </c>
      <c r="AR263" s="172">
        <f>IF(IFERROR(M263/'N2.3_RIIO3_Risk_And_Volumes'!M74,0)&lt;0,"Error",IFERROR(M263/'N2.3_RIIO3_Risk_And_Volumes'!M74,0))</f>
        <v>0</v>
      </c>
      <c r="AS263" s="297">
        <f>IF(IFERROR(N263/'N2.3_RIIO3_Risk_And_Volumes'!N74,0)&lt;0,"Error",IFERROR(N263/'N2.3_RIIO3_Risk_And_Volumes'!N74,0))</f>
        <v>0</v>
      </c>
      <c r="AT263" s="300">
        <f>IF(IFERROR('N2.4_RIIO3_Risk_Comp'!O263/'N2.3_RIIO3_Risk_And_Volumes'!O74,0)&lt;0,"Error",IFERROR('N2.4_RIIO3_Risk_Comp'!O263/'N2.3_RIIO3_Risk_And_Volumes'!O74,0))</f>
        <v>0</v>
      </c>
      <c r="AU263" s="301">
        <f>IF(IFERROR('N2.4_RIIO3_Risk_Comp'!P263/'N2.3_RIIO3_Risk_And_Volumes'!P74,0)&lt;0,"Error",IFERROR('N2.4_RIIO3_Risk_Comp'!P263/'N2.3_RIIO3_Risk_And_Volumes'!P74,0))</f>
        <v>0</v>
      </c>
      <c r="AV263" s="301">
        <f>IF(IFERROR('N2.4_RIIO3_Risk_Comp'!Q263/'N2.3_RIIO3_Risk_And_Volumes'!Q74,0)&lt;0,"Error",IFERROR('N2.4_RIIO3_Risk_Comp'!Q263/'N2.3_RIIO3_Risk_And_Volumes'!Q74,0))</f>
        <v>0</v>
      </c>
      <c r="AW263" s="301">
        <f>IF(IFERROR('N2.4_RIIO3_Risk_Comp'!R263/'N2.3_RIIO3_Risk_And_Volumes'!R74,0)&lt;0,"Error",IFERROR('N2.4_RIIO3_Risk_Comp'!R263/'N2.3_RIIO3_Risk_And_Volumes'!R74,0))</f>
        <v>0</v>
      </c>
      <c r="AX263" s="301">
        <f>IF(IFERROR('N2.4_RIIO3_Risk_Comp'!S263/'N2.3_RIIO3_Risk_And_Volumes'!S74,0)&lt;0,"Error",IFERROR('N2.4_RIIO3_Risk_Comp'!S263/'N2.3_RIIO3_Risk_And_Volumes'!S74,0))</f>
        <v>0</v>
      </c>
      <c r="AY263" s="301">
        <f>IF(IFERROR('N2.4_RIIO3_Risk_Comp'!T263/'N2.3_RIIO3_Risk_And_Volumes'!T74,0)&lt;0,"Error",IFERROR('N2.4_RIIO3_Risk_Comp'!T263/'N2.3_RIIO3_Risk_And_Volumes'!T74,0))</f>
        <v>0</v>
      </c>
      <c r="AZ263" s="301">
        <f>IF(IFERROR('N2.4_RIIO3_Risk_Comp'!U263/'N2.3_RIIO3_Risk_And_Volumes'!U74,0)&lt;0,"Error",IFERROR('N2.4_RIIO3_Risk_Comp'!U263/'N2.3_RIIO3_Risk_And_Volumes'!U74,0))</f>
        <v>0</v>
      </c>
      <c r="BA263" s="301">
        <f>IF(IFERROR('N2.4_RIIO3_Risk_Comp'!V263/'N2.3_RIIO3_Risk_And_Volumes'!V74,0)&lt;0,"Error",IFERROR('N2.4_RIIO3_Risk_Comp'!V263/'N2.3_RIIO3_Risk_And_Volumes'!V74,0))</f>
        <v>0</v>
      </c>
      <c r="BB263" s="301">
        <f>IF(IFERROR('N2.4_RIIO3_Risk_Comp'!W263/'N2.3_RIIO3_Risk_And_Volumes'!W74,0)&lt;0,"Error",IFERROR('N2.4_RIIO3_Risk_Comp'!W263/'N2.3_RIIO3_Risk_And_Volumes'!W74,0))</f>
        <v>0</v>
      </c>
      <c r="BC263" s="370">
        <f>IF(IFERROR('N2.4_RIIO3_Risk_Comp'!X263/'N2.3_RIIO3_Risk_And_Volumes'!X74,0)&lt;0,"Error",IFERROR('N2.4_RIIO3_Risk_Comp'!X263/'N2.3_RIIO3_Risk_And_Volumes'!X74,0))</f>
        <v>0</v>
      </c>
      <c r="BD263" s="296">
        <f>IF(IFERROR('N2.4_RIIO3_Risk_Comp'!Y263/'N2.3_RIIO3_Risk_And_Volumes'!AI74,0)&lt;0,"Error",IFERROR('N2.4_RIIO3_Risk_Comp'!Y263/'N2.3_RIIO3_Risk_And_Volumes'!AI74,0))</f>
        <v>0</v>
      </c>
      <c r="BE263" s="172">
        <f>IF(IFERROR('N2.4_RIIO3_Risk_Comp'!Z263/'N2.3_RIIO3_Risk_And_Volumes'!AJ74,0)&lt;0,"Error",IFERROR('N2.4_RIIO3_Risk_Comp'!Z263/'N2.3_RIIO3_Risk_And_Volumes'!AJ74,0))</f>
        <v>0</v>
      </c>
      <c r="BF263" s="172">
        <f>IF(IFERROR('N2.4_RIIO3_Risk_Comp'!AA263/'N2.3_RIIO3_Risk_And_Volumes'!AK74,0)&lt;0,"Error",IFERROR('N2.4_RIIO3_Risk_Comp'!AA263/'N2.3_RIIO3_Risk_And_Volumes'!AK74,0))</f>
        <v>0</v>
      </c>
      <c r="BG263" s="172">
        <f>IF(IFERROR('N2.4_RIIO3_Risk_Comp'!AB263/'N2.3_RIIO3_Risk_And_Volumes'!AL74,0)&lt;0,"Error",IFERROR('N2.4_RIIO3_Risk_Comp'!AB263/'N2.3_RIIO3_Risk_And_Volumes'!AL74,0))</f>
        <v>0</v>
      </c>
      <c r="BH263" s="172">
        <f>IF(IFERROR('N2.4_RIIO3_Risk_Comp'!AC263/'N2.3_RIIO3_Risk_And_Volumes'!AM74,0)&lt;0,"Error",IFERROR('N2.4_RIIO3_Risk_Comp'!AC263/'N2.3_RIIO3_Risk_And_Volumes'!AM74,0))</f>
        <v>0</v>
      </c>
      <c r="BI263" s="172">
        <f>IF(IFERROR('N2.4_RIIO3_Risk_Comp'!AD263/'N2.3_RIIO3_Risk_And_Volumes'!AN74,0)&lt;0,"Error",IFERROR('N2.4_RIIO3_Risk_Comp'!AD263/'N2.3_RIIO3_Risk_And_Volumes'!AN74,0))</f>
        <v>0</v>
      </c>
      <c r="BJ263" s="172">
        <f>IF(IFERROR('N2.4_RIIO3_Risk_Comp'!AE263/'N2.3_RIIO3_Risk_And_Volumes'!AO74,0)&lt;0,"Error",IFERROR('N2.4_RIIO3_Risk_Comp'!AE263/'N2.3_RIIO3_Risk_And_Volumes'!AO74,0))</f>
        <v>0</v>
      </c>
      <c r="BK263" s="172">
        <f>IF(IFERROR('N2.4_RIIO3_Risk_Comp'!AF263/'N2.3_RIIO3_Risk_And_Volumes'!AP74,0)&lt;0,"Error",IFERROR('N2.4_RIIO3_Risk_Comp'!AF263/'N2.3_RIIO3_Risk_And_Volumes'!AP74,0))</f>
        <v>0</v>
      </c>
      <c r="BL263" s="172">
        <f>IF(IFERROR('N2.4_RIIO3_Risk_Comp'!AG263/'N2.3_RIIO3_Risk_And_Volumes'!AQ74,0)&lt;0,"Error",IFERROR('N2.4_RIIO3_Risk_Comp'!AG263/'N2.3_RIIO3_Risk_And_Volumes'!AQ74,0))</f>
        <v>0</v>
      </c>
      <c r="BM263" s="297">
        <f>IF(IFERROR('N2.4_RIIO3_Risk_Comp'!AH263/'N2.3_RIIO3_Risk_And_Volumes'!AR74,0)&lt;0,"Error",IFERROR('N2.4_RIIO3_Risk_Comp'!AH263/'N2.3_RIIO3_Risk_And_Volumes'!AR74,0))</f>
        <v>0</v>
      </c>
      <c r="BO263" s="63">
        <f t="shared" si="33"/>
        <v>0</v>
      </c>
      <c r="BP263" s="63">
        <f t="shared" si="34"/>
        <v>0</v>
      </c>
      <c r="BQ263" s="63">
        <f t="shared" si="35"/>
        <v>0</v>
      </c>
      <c r="BR263" s="63">
        <f>IF(IFERROR(BO263/'N2.3_RIIO3_Risk_And_Volumes'!BN74,0)&lt;0,"Error",IFERROR(BO263/'N2.3_RIIO3_Risk_And_Volumes'!BN74,0))</f>
        <v>0</v>
      </c>
      <c r="BS263" s="63">
        <f>IF(IFERROR('N2.4_RIIO3_Risk_Comp'!BP263/'N2.3_RIIO3_Risk_And_Volumes'!BP74,0)&lt;0,"Error",IFERROR('N2.4_RIIO3_Risk_Comp'!BP263/'N2.3_RIIO3_Risk_And_Volumes'!BP74,0))</f>
        <v>0</v>
      </c>
      <c r="BT263" s="63">
        <f>IF(IFERROR('N2.4_RIIO3_Risk_Comp'!BQ263/'N2.3_RIIO3_Risk_And_Volumes'!BR74,0)&lt;0,"Error",IFERROR('N2.4_RIIO3_Risk_Comp'!BQ263/'N2.3_RIIO3_Risk_And_Volumes'!BR74,0))</f>
        <v>0</v>
      </c>
    </row>
    <row r="264" spans="1:72" ht="15" thickBot="1">
      <c r="A264" t="s">
        <v>974</v>
      </c>
      <c r="B264" s="14"/>
      <c r="C264" s="15" t="s">
        <v>230</v>
      </c>
      <c r="D264" s="53" t="s">
        <v>441</v>
      </c>
      <c r="E264" s="351">
        <f>SUM(E206:E263)</f>
        <v>13.364427434532059</v>
      </c>
      <c r="F264" s="352">
        <f t="shared" ref="F264:AH264" si="36">SUM(F206:F263)</f>
        <v>1.1472787746120856</v>
      </c>
      <c r="G264" s="352">
        <f t="shared" si="36"/>
        <v>2.8967736372953925</v>
      </c>
      <c r="H264" s="352">
        <f t="shared" si="36"/>
        <v>1.6454553736992639</v>
      </c>
      <c r="I264" s="352">
        <f t="shared" si="36"/>
        <v>5.2676879118311346</v>
      </c>
      <c r="J264" s="352">
        <f t="shared" si="36"/>
        <v>5.0995928245066171</v>
      </c>
      <c r="K264" s="352">
        <f t="shared" si="36"/>
        <v>0.28658824558957496</v>
      </c>
      <c r="L264" s="352">
        <f t="shared" si="36"/>
        <v>4.6632774776069423</v>
      </c>
      <c r="M264" s="352">
        <f t="shared" si="36"/>
        <v>20.133577115104</v>
      </c>
      <c r="N264" s="353">
        <f t="shared" si="36"/>
        <v>8.0395946277860446</v>
      </c>
      <c r="O264" s="351">
        <f t="shared" si="36"/>
        <v>13.555503645809253</v>
      </c>
      <c r="P264" s="352">
        <f t="shared" si="36"/>
        <v>1.1816017737751721</v>
      </c>
      <c r="Q264" s="352">
        <f t="shared" si="36"/>
        <v>3.4389153354347299</v>
      </c>
      <c r="R264" s="352">
        <f t="shared" si="36"/>
        <v>1.4825605675908204</v>
      </c>
      <c r="S264" s="352">
        <f t="shared" si="36"/>
        <v>0.55871286174141166</v>
      </c>
      <c r="T264" s="352">
        <f t="shared" si="36"/>
        <v>7.2536393421155525</v>
      </c>
      <c r="U264" s="352">
        <f t="shared" si="36"/>
        <v>0.53149929778977489</v>
      </c>
      <c r="V264" s="352">
        <f t="shared" si="36"/>
        <v>4.6526816351295501</v>
      </c>
      <c r="W264" s="352">
        <f t="shared" si="36"/>
        <v>0.19674740230000004</v>
      </c>
      <c r="X264" s="353">
        <f t="shared" si="36"/>
        <v>40.492536039260131</v>
      </c>
      <c r="Y264" s="351">
        <f t="shared" si="36"/>
        <v>16.475238571059379</v>
      </c>
      <c r="Z264" s="352">
        <f t="shared" si="36"/>
        <v>1.1535612575537728</v>
      </c>
      <c r="AA264" s="352">
        <f t="shared" si="36"/>
        <v>1.7689325549497059</v>
      </c>
      <c r="AB264" s="352">
        <f t="shared" si="36"/>
        <v>1.245264693977616</v>
      </c>
      <c r="AC264" s="352">
        <f t="shared" si="36"/>
        <v>0.54571299562820075</v>
      </c>
      <c r="AD264" s="352">
        <f t="shared" si="36"/>
        <v>3.7395329804682618</v>
      </c>
      <c r="AE264" s="352">
        <f t="shared" si="36"/>
        <v>0.47816587858977483</v>
      </c>
      <c r="AF264" s="352">
        <f t="shared" si="36"/>
        <v>3.8320534499088188</v>
      </c>
      <c r="AG264" s="352">
        <f t="shared" si="36"/>
        <v>0.13522769229999998</v>
      </c>
      <c r="AH264" s="353">
        <f t="shared" si="36"/>
        <v>25.866363544566049</v>
      </c>
      <c r="AJ264" s="293">
        <f>IF(IFERROR(E264/'N2.3_RIIO3_Risk_And_Volumes'!E75,0)&lt;0,"Error",IFERROR(E264/'N2.3_RIIO3_Risk_And_Volumes'!E75,0))</f>
        <v>0.37553847121289935</v>
      </c>
      <c r="AK264" s="294">
        <f>IF(IFERROR(F264/'N2.3_RIIO3_Risk_And_Volumes'!F75,0)&lt;0,"Error",IFERROR(F264/'N2.3_RIIO3_Risk_And_Volumes'!F75,0))</f>
        <v>0.18083790185170176</v>
      </c>
      <c r="AL264" s="294">
        <f>IF(IFERROR(G264/'N2.3_RIIO3_Risk_And_Volumes'!G75,0)&lt;0,"Error",IFERROR(G264/'N2.3_RIIO3_Risk_And_Volumes'!G75,0))</f>
        <v>0.21404513159753022</v>
      </c>
      <c r="AM264" s="294">
        <f>IF(IFERROR(H264/'N2.3_RIIO3_Risk_And_Volumes'!H75,0)&lt;0,"Error",IFERROR(H264/'N2.3_RIIO3_Risk_And_Volumes'!H75,0))</f>
        <v>0.26583728831543729</v>
      </c>
      <c r="AN264" s="294">
        <f>IF(IFERROR(I264/'N2.3_RIIO3_Risk_And_Volumes'!I75,0)&lt;0,"Error",IFERROR(I264/'N2.3_RIIO3_Risk_And_Volumes'!I75,0))</f>
        <v>0.13630209875338431</v>
      </c>
      <c r="AO264" s="294">
        <f>IF(IFERROR(J264/'N2.3_RIIO3_Risk_And_Volumes'!J75,0)&lt;0,"Error",IFERROR(J264/'N2.3_RIIO3_Risk_And_Volumes'!J75,0))</f>
        <v>0.1385902570623759</v>
      </c>
      <c r="AP264" s="294">
        <f>IF(IFERROR(K264/'N2.3_RIIO3_Risk_And_Volumes'!K75,0)&lt;0,"Error",IFERROR(K264/'N2.3_RIIO3_Risk_And_Volumes'!K75,0))</f>
        <v>7.7602004979828429E-2</v>
      </c>
      <c r="AQ264" s="294">
        <f>IF(IFERROR(L264/'N2.3_RIIO3_Risk_And_Volumes'!L75,0)&lt;0,"Error",IFERROR(L264/'N2.3_RIIO3_Risk_And_Volumes'!L75,0))</f>
        <v>0.17309349643471003</v>
      </c>
      <c r="AR264" s="294">
        <f>IF(IFERROR(M264/'N2.3_RIIO3_Risk_And_Volumes'!M75,0)&lt;0,"Error",IFERROR(M264/'N2.3_RIIO3_Risk_And_Volumes'!M75,0))</f>
        <v>0.32886607232878734</v>
      </c>
      <c r="AS264" s="295">
        <f>IF(IFERROR(N264/'N2.3_RIIO3_Risk_And_Volumes'!N75,0)&lt;0,"Error",IFERROR(N264/'N2.3_RIIO3_Risk_And_Volumes'!N75,0))</f>
        <v>0.10303345467546737</v>
      </c>
      <c r="AT264" s="371">
        <f>IF(IFERROR('N2.4_RIIO3_Risk_Comp'!O264/'N2.3_RIIO3_Risk_And_Volumes'!O75,0)&lt;0,"Error",IFERROR('N2.4_RIIO3_Risk_Comp'!O264/'N2.3_RIIO3_Risk_And_Volumes'!O75,0))</f>
        <v>0.37740434774287862</v>
      </c>
      <c r="AU264" s="372">
        <f>IF(IFERROR('N2.4_RIIO3_Risk_Comp'!P264/'N2.3_RIIO3_Risk_And_Volumes'!P75,0)&lt;0,"Error",IFERROR('N2.4_RIIO3_Risk_Comp'!P264/'N2.3_RIIO3_Risk_And_Volumes'!P75,0))</f>
        <v>0.18123908945107473</v>
      </c>
      <c r="AV264" s="372">
        <f>IF(IFERROR('N2.4_RIIO3_Risk_Comp'!Q264/'N2.3_RIIO3_Risk_And_Volumes'!Q75,0)&lt;0,"Error",IFERROR('N2.4_RIIO3_Risk_Comp'!Q264/'N2.3_RIIO3_Risk_And_Volumes'!Q75,0))</f>
        <v>0.23061356281792386</v>
      </c>
      <c r="AW264" s="372">
        <f>IF(IFERROR('N2.4_RIIO3_Risk_Comp'!R264/'N2.3_RIIO3_Risk_And_Volumes'!R75,0)&lt;0,"Error",IFERROR('N2.4_RIIO3_Risk_Comp'!R264/'N2.3_RIIO3_Risk_And_Volumes'!R75,0))</f>
        <v>0.27659616916909552</v>
      </c>
      <c r="AX264" s="372">
        <f>IF(IFERROR('N2.4_RIIO3_Risk_Comp'!S264/'N2.3_RIIO3_Risk_And_Volumes'!S75,0)&lt;0,"Error",IFERROR('N2.4_RIIO3_Risk_Comp'!S264/'N2.3_RIIO3_Risk_And_Volumes'!S75,0))</f>
        <v>0.16744935329261021</v>
      </c>
      <c r="AY264" s="372">
        <f>IF(IFERROR('N2.4_RIIO3_Risk_Comp'!T264/'N2.3_RIIO3_Risk_And_Volumes'!T75,0)&lt;0,"Error",IFERROR('N2.4_RIIO3_Risk_Comp'!T264/'N2.3_RIIO3_Risk_And_Volumes'!T75,0))</f>
        <v>0.13683729772556114</v>
      </c>
      <c r="AZ264" s="372">
        <f>IF(IFERROR('N2.4_RIIO3_Risk_Comp'!U264/'N2.3_RIIO3_Risk_And_Volumes'!U75,0)&lt;0,"Error",IFERROR('N2.4_RIIO3_Risk_Comp'!U264/'N2.3_RIIO3_Risk_And_Volumes'!U75,0))</f>
        <v>5.8569276034898643E-2</v>
      </c>
      <c r="BA264" s="372">
        <f>IF(IFERROR('N2.4_RIIO3_Risk_Comp'!V264/'N2.3_RIIO3_Risk_And_Volumes'!V75,0)&lt;0,"Error",IFERROR('N2.4_RIIO3_Risk_Comp'!V264/'N2.3_RIIO3_Risk_And_Volumes'!V75,0))</f>
        <v>0.21869650942326299</v>
      </c>
      <c r="BB264" s="372">
        <f>IF(IFERROR('N2.4_RIIO3_Risk_Comp'!W264/'N2.3_RIIO3_Risk_And_Volumes'!W75,0)&lt;0,"Error",IFERROR('N2.4_RIIO3_Risk_Comp'!W264/'N2.3_RIIO3_Risk_And_Volumes'!W75,0))</f>
        <v>4.1467315357209905E-2</v>
      </c>
      <c r="BC264" s="373">
        <f>IF(IFERROR('N2.4_RIIO3_Risk_Comp'!X264/'N2.3_RIIO3_Risk_And_Volumes'!X75,0)&lt;0,"Error",IFERROR('N2.4_RIIO3_Risk_Comp'!X264/'N2.3_RIIO3_Risk_And_Volumes'!X75,0))</f>
        <v>0.21504599354093856</v>
      </c>
      <c r="BD264" s="293">
        <f>IF(IFERROR('N2.4_RIIO3_Risk_Comp'!Y264/'N2.3_RIIO3_Risk_And_Volumes'!AI75,0)&lt;0,"Error",IFERROR('N2.4_RIIO3_Risk_Comp'!Y264/'N2.3_RIIO3_Risk_And_Volumes'!AI75,0))</f>
        <v>0.24586287783756083</v>
      </c>
      <c r="BE264" s="294">
        <f>IF(IFERROR('N2.4_RIIO3_Risk_Comp'!Z264/'N2.3_RIIO3_Risk_And_Volumes'!AJ75,0)&lt;0,"Error",IFERROR('N2.4_RIIO3_Risk_Comp'!Z264/'N2.3_RIIO3_Risk_And_Volumes'!AJ75,0))</f>
        <v>0.20937139826012713</v>
      </c>
      <c r="BF264" s="294">
        <f>IF(IFERROR('N2.4_RIIO3_Risk_Comp'!AA264/'N2.3_RIIO3_Risk_And_Volumes'!AK75,0)&lt;0,"Error",IFERROR('N2.4_RIIO3_Risk_Comp'!AA264/'N2.3_RIIO3_Risk_And_Volumes'!AK75,0))</f>
        <v>0.23821344134861117</v>
      </c>
      <c r="BG264" s="294">
        <f>IF(IFERROR('N2.4_RIIO3_Risk_Comp'!AB264/'N2.3_RIIO3_Risk_And_Volumes'!AL75,0)&lt;0,"Error",IFERROR('N2.4_RIIO3_Risk_Comp'!AB264/'N2.3_RIIO3_Risk_And_Volumes'!AL75,0))</f>
        <v>0.2938701361232422</v>
      </c>
      <c r="BH264" s="294">
        <f>IF(IFERROR('N2.4_RIIO3_Risk_Comp'!AC264/'N2.3_RIIO3_Risk_And_Volumes'!AM75,0)&lt;0,"Error",IFERROR('N2.4_RIIO3_Risk_Comp'!AC264/'N2.3_RIIO3_Risk_And_Volumes'!AM75,0))</f>
        <v>0.14640321579764351</v>
      </c>
      <c r="BI264" s="294">
        <f>IF(IFERROR('N2.4_RIIO3_Risk_Comp'!AD264/'N2.3_RIIO3_Risk_And_Volumes'!AN75,0)&lt;0,"Error",IFERROR('N2.4_RIIO3_Risk_Comp'!AD264/'N2.3_RIIO3_Risk_And_Volumes'!AN75,0))</f>
        <v>0.10755065490075692</v>
      </c>
      <c r="BJ264" s="294">
        <f>IF(IFERROR('N2.4_RIIO3_Risk_Comp'!AE264/'N2.3_RIIO3_Risk_And_Volumes'!AO75,0)&lt;0,"Error",IFERROR('N2.4_RIIO3_Risk_Comp'!AE264/'N2.3_RIIO3_Risk_And_Volumes'!AO75,0))</f>
        <v>6.0502610128102666E-2</v>
      </c>
      <c r="BK264" s="294">
        <f>IF(IFERROR('N2.4_RIIO3_Risk_Comp'!AF264/'N2.3_RIIO3_Risk_And_Volumes'!AP75,0)&lt;0,"Error",IFERROR('N2.4_RIIO3_Risk_Comp'!AF264/'N2.3_RIIO3_Risk_And_Volumes'!AP75,0))</f>
        <v>0.23996601797556422</v>
      </c>
      <c r="BL264" s="294">
        <f>IF(IFERROR('N2.4_RIIO3_Risk_Comp'!AG264/'N2.3_RIIO3_Risk_And_Volumes'!AQ75,0)&lt;0,"Error",IFERROR('N2.4_RIIO3_Risk_Comp'!AG264/'N2.3_RIIO3_Risk_And_Volumes'!AQ75,0))</f>
        <v>4.3618687950287387E-2</v>
      </c>
      <c r="BM264" s="295">
        <f>IF(IFERROR('N2.4_RIIO3_Risk_Comp'!AH264/'N2.3_RIIO3_Risk_And_Volumes'!AR75,0)&lt;0,"Error",IFERROR('N2.4_RIIO3_Risk_Comp'!AH264/'N2.3_RIIO3_Risk_And_Volumes'!AR75,0))</f>
        <v>0.19863164880605638</v>
      </c>
      <c r="BO264" s="63">
        <f t="shared" si="33"/>
        <v>62.544253422563116</v>
      </c>
      <c r="BP264" s="63">
        <f t="shared" si="34"/>
        <v>73.344397900946404</v>
      </c>
      <c r="BQ264" s="63">
        <f t="shared" si="35"/>
        <v>55.240053619001579</v>
      </c>
      <c r="BR264" s="63">
        <f>IF(IFERROR(BO264/'N2.3_RIIO3_Risk_And_Volumes'!BN75,0)&lt;0,"Error",IFERROR(BO264/'N2.3_RIIO3_Risk_And_Volumes'!BN75,0))</f>
        <v>0.20373904991344077</v>
      </c>
      <c r="BS264" s="63">
        <f>IF(IFERROR('N2.4_RIIO3_Risk_Comp'!BP264/'N2.3_RIIO3_Risk_And_Volumes'!BP75,0)&lt;0,"Error",IFERROR('N2.4_RIIO3_Risk_Comp'!BP264/'N2.3_RIIO3_Risk_And_Volumes'!BP75,0))</f>
        <v>0.21417785625799624</v>
      </c>
      <c r="BT264" s="63">
        <f>IF(IFERROR('N2.4_RIIO3_Risk_Comp'!BQ264/'N2.3_RIIO3_Risk_And_Volumes'!BR75,0)&lt;0,"Error",IFERROR('N2.4_RIIO3_Risk_Comp'!BQ264/'N2.3_RIIO3_Risk_And_Volumes'!BR75,0))</f>
        <v>0.19737358869938756</v>
      </c>
    </row>
    <row r="266" spans="1:72" ht="15" thickBot="1">
      <c r="A266" t="s">
        <v>867</v>
      </c>
      <c r="AJ266" s="118" t="s">
        <v>663</v>
      </c>
      <c r="AK266" s="118" t="s">
        <v>664</v>
      </c>
      <c r="AL266" s="118" t="s">
        <v>665</v>
      </c>
      <c r="AM266" s="118" t="s">
        <v>666</v>
      </c>
      <c r="AN266" s="118" t="s">
        <v>667</v>
      </c>
      <c r="AO266" s="118" t="s">
        <v>668</v>
      </c>
      <c r="AP266" s="118" t="s">
        <v>669</v>
      </c>
      <c r="AQ266" s="118" t="s">
        <v>670</v>
      </c>
      <c r="AR266" s="118" t="s">
        <v>671</v>
      </c>
      <c r="AS266" s="118" t="s">
        <v>672</v>
      </c>
      <c r="AT266" s="118" t="s">
        <v>663</v>
      </c>
      <c r="AU266" s="118" t="s">
        <v>664</v>
      </c>
      <c r="AV266" s="118" t="s">
        <v>665</v>
      </c>
      <c r="AW266" s="118" t="s">
        <v>666</v>
      </c>
      <c r="AX266" s="118" t="s">
        <v>667</v>
      </c>
      <c r="AY266" s="118" t="s">
        <v>668</v>
      </c>
      <c r="AZ266" s="118" t="s">
        <v>669</v>
      </c>
      <c r="BA266" s="118" t="s">
        <v>670</v>
      </c>
      <c r="BB266" s="118" t="s">
        <v>671</v>
      </c>
      <c r="BC266" s="118" t="s">
        <v>672</v>
      </c>
      <c r="BD266" s="118" t="s">
        <v>663</v>
      </c>
      <c r="BE266" s="118" t="s">
        <v>664</v>
      </c>
      <c r="BF266" s="118" t="s">
        <v>665</v>
      </c>
      <c r="BG266" s="118" t="s">
        <v>666</v>
      </c>
      <c r="BH266" s="118" t="s">
        <v>667</v>
      </c>
      <c r="BI266" s="118" t="s">
        <v>668</v>
      </c>
      <c r="BJ266" s="118" t="s">
        <v>669</v>
      </c>
      <c r="BK266" s="118" t="s">
        <v>670</v>
      </c>
      <c r="BL266" s="118" t="s">
        <v>671</v>
      </c>
      <c r="BM266" s="118" t="s">
        <v>672</v>
      </c>
      <c r="BR266" s="118" t="s">
        <v>230</v>
      </c>
      <c r="BS266" s="118" t="s">
        <v>230</v>
      </c>
      <c r="BT266" s="118" t="s">
        <v>230</v>
      </c>
    </row>
    <row r="267" spans="1:72">
      <c r="A267" t="s">
        <v>867</v>
      </c>
      <c r="AJ267" s="246" t="str">
        <f t="shared" ref="AJ267:AS267" si="37">IFERROR(IF(OR(ABS(AJ17+AJ80+AJ143+AJ206)-1&lt;0.01, ABS(AJ17+AJ80+AJ143+AJ206)&lt;0.01),"OK","Error"),"Error")</f>
        <v>OK</v>
      </c>
      <c r="AK267" s="246" t="str">
        <f t="shared" si="37"/>
        <v>OK</v>
      </c>
      <c r="AL267" s="246" t="str">
        <f t="shared" si="37"/>
        <v>OK</v>
      </c>
      <c r="AM267" s="246" t="str">
        <f t="shared" si="37"/>
        <v>Error</v>
      </c>
      <c r="AN267" s="246" t="str">
        <f t="shared" si="37"/>
        <v>Error</v>
      </c>
      <c r="AO267" s="246" t="str">
        <f t="shared" si="37"/>
        <v>Error</v>
      </c>
      <c r="AP267" s="246" t="str">
        <f t="shared" si="37"/>
        <v>Error</v>
      </c>
      <c r="AQ267" s="246" t="str">
        <f t="shared" si="37"/>
        <v>OK</v>
      </c>
      <c r="AR267" s="246" t="str">
        <f t="shared" si="37"/>
        <v>OK</v>
      </c>
      <c r="AS267" s="246" t="str">
        <f t="shared" si="37"/>
        <v>Error</v>
      </c>
      <c r="AT267" s="246" t="str">
        <f t="shared" ref="AT267:BC267" si="38">IFERROR(IF(OR(ABS(AT17+AT80+AT143+AT206)-1&lt;0.01, ABS(AT17+AT80+AT143+AT206)&lt;0.01),"OK","Error"),"Error")</f>
        <v>OK</v>
      </c>
      <c r="AU267" s="246" t="str">
        <f t="shared" si="38"/>
        <v>OK</v>
      </c>
      <c r="AV267" s="246" t="str">
        <f t="shared" si="38"/>
        <v>OK</v>
      </c>
      <c r="AW267" s="246" t="str">
        <f t="shared" si="38"/>
        <v>Error</v>
      </c>
      <c r="AX267" s="246" t="str">
        <f t="shared" si="38"/>
        <v>Error</v>
      </c>
      <c r="AY267" s="246" t="str">
        <f t="shared" si="38"/>
        <v>Error</v>
      </c>
      <c r="AZ267" s="246" t="str">
        <f t="shared" si="38"/>
        <v>Error</v>
      </c>
      <c r="BA267" s="246" t="str">
        <f t="shared" si="38"/>
        <v>OK</v>
      </c>
      <c r="BB267" s="246" t="str">
        <f t="shared" si="38"/>
        <v>OK</v>
      </c>
      <c r="BC267" s="246" t="str">
        <f t="shared" si="38"/>
        <v>Error</v>
      </c>
      <c r="BD267" s="246" t="str">
        <f t="shared" ref="BD267:BM267" si="39">IFERROR(IF(OR(ABS(BD17+BD80+BD143+BD206)-1&lt;0.01, ABS(BD17+BD80+BD143+BD206)&lt;0.01),"OK","Error"),"Error")</f>
        <v>OK</v>
      </c>
      <c r="BE267" s="246" t="str">
        <f t="shared" si="39"/>
        <v>OK</v>
      </c>
      <c r="BF267" s="246" t="str">
        <f t="shared" si="39"/>
        <v>OK</v>
      </c>
      <c r="BG267" s="246" t="str">
        <f t="shared" si="39"/>
        <v>Error</v>
      </c>
      <c r="BH267" s="246" t="str">
        <f t="shared" si="39"/>
        <v>Error</v>
      </c>
      <c r="BI267" s="246" t="str">
        <f t="shared" si="39"/>
        <v>Error</v>
      </c>
      <c r="BJ267" s="246" t="str">
        <f t="shared" si="39"/>
        <v>Error</v>
      </c>
      <c r="BK267" s="246" t="str">
        <f t="shared" si="39"/>
        <v>OK</v>
      </c>
      <c r="BL267" s="246" t="str">
        <f t="shared" si="39"/>
        <v>OK</v>
      </c>
      <c r="BM267" s="246" t="str">
        <f t="shared" si="39"/>
        <v>Error</v>
      </c>
      <c r="BR267" s="246" t="str">
        <f t="shared" ref="BR267:BT286" si="40">IFERROR(IF(OR(ABS(BR17+BR80+BR143+BR206)-1&lt;0.01, ABS(BR17+BR80+BR143+BR206)&lt;0.01),"OK","Error"),"Error")</f>
        <v>OK</v>
      </c>
      <c r="BS267" s="246" t="str">
        <f t="shared" si="40"/>
        <v>OK</v>
      </c>
      <c r="BT267" s="246" t="str">
        <f t="shared" si="40"/>
        <v>OK</v>
      </c>
    </row>
    <row r="268" spans="1:72">
      <c r="A268" t="s">
        <v>867</v>
      </c>
      <c r="AJ268" s="246" t="str">
        <f t="shared" ref="AJ268:AS268" si="41">IFERROR(IF(OR(ABS(AJ18+AJ81+AJ144+AJ207)-1&lt;0.01, ABS(AJ18+AJ81+AJ144+AJ207)&lt;0.01),"OK","Error"),"Error")</f>
        <v>OK</v>
      </c>
      <c r="AK268" s="246" t="str">
        <f t="shared" si="41"/>
        <v>OK</v>
      </c>
      <c r="AL268" s="246" t="str">
        <f t="shared" si="41"/>
        <v>OK</v>
      </c>
      <c r="AM268" s="246" t="str">
        <f t="shared" si="41"/>
        <v>OK</v>
      </c>
      <c r="AN268" s="246" t="str">
        <f t="shared" si="41"/>
        <v>OK</v>
      </c>
      <c r="AO268" s="246" t="str">
        <f t="shared" si="41"/>
        <v>OK</v>
      </c>
      <c r="AP268" s="246" t="str">
        <f t="shared" si="41"/>
        <v>OK</v>
      </c>
      <c r="AQ268" s="246" t="str">
        <f t="shared" si="41"/>
        <v>OK</v>
      </c>
      <c r="AR268" s="246" t="str">
        <f t="shared" si="41"/>
        <v>OK</v>
      </c>
      <c r="AS268" s="246" t="str">
        <f t="shared" si="41"/>
        <v>OK</v>
      </c>
      <c r="AT268" s="246" t="str">
        <f t="shared" ref="AT268:BC268" si="42">IFERROR(IF(OR(ABS(AT18+AT81+AT144+AT207)-1&lt;0.01, ABS(AT18+AT81+AT144+AT207)&lt;0.01),"OK","Error"),"Error")</f>
        <v>OK</v>
      </c>
      <c r="AU268" s="246" t="str">
        <f t="shared" si="42"/>
        <v>OK</v>
      </c>
      <c r="AV268" s="246" t="str">
        <f t="shared" si="42"/>
        <v>OK</v>
      </c>
      <c r="AW268" s="246" t="str">
        <f t="shared" si="42"/>
        <v>OK</v>
      </c>
      <c r="AX268" s="246" t="str">
        <f t="shared" si="42"/>
        <v>OK</v>
      </c>
      <c r="AY268" s="246" t="str">
        <f t="shared" si="42"/>
        <v>OK</v>
      </c>
      <c r="AZ268" s="246" t="str">
        <f t="shared" si="42"/>
        <v>OK</v>
      </c>
      <c r="BA268" s="246" t="str">
        <f t="shared" si="42"/>
        <v>OK</v>
      </c>
      <c r="BB268" s="246" t="str">
        <f t="shared" si="42"/>
        <v>OK</v>
      </c>
      <c r="BC268" s="246" t="str">
        <f t="shared" si="42"/>
        <v>OK</v>
      </c>
      <c r="BD268" s="246" t="str">
        <f t="shared" ref="BD268:BM268" si="43">IFERROR(IF(OR(ABS(BD18+BD81+BD144+BD207)-1&lt;0.01, ABS(BD18+BD81+BD144+BD207)&lt;0.01),"OK","Error"),"Error")</f>
        <v>Error</v>
      </c>
      <c r="BE268" s="246" t="str">
        <f t="shared" si="43"/>
        <v>OK</v>
      </c>
      <c r="BF268" s="246" t="str">
        <f t="shared" si="43"/>
        <v>OK</v>
      </c>
      <c r="BG268" s="246" t="str">
        <f t="shared" si="43"/>
        <v>OK</v>
      </c>
      <c r="BH268" s="246" t="str">
        <f t="shared" si="43"/>
        <v>OK</v>
      </c>
      <c r="BI268" s="246" t="str">
        <f t="shared" si="43"/>
        <v>OK</v>
      </c>
      <c r="BJ268" s="246" t="str">
        <f t="shared" si="43"/>
        <v>OK</v>
      </c>
      <c r="BK268" s="246" t="str">
        <f t="shared" si="43"/>
        <v>OK</v>
      </c>
      <c r="BL268" s="246" t="str">
        <f t="shared" si="43"/>
        <v>OK</v>
      </c>
      <c r="BM268" s="246" t="str">
        <f t="shared" si="43"/>
        <v>OK</v>
      </c>
      <c r="BR268" s="246" t="str">
        <f t="shared" si="40"/>
        <v>OK</v>
      </c>
      <c r="BS268" s="246" t="str">
        <f t="shared" si="40"/>
        <v>OK</v>
      </c>
      <c r="BT268" s="246" t="str">
        <f t="shared" si="40"/>
        <v>OK</v>
      </c>
    </row>
    <row r="269" spans="1:72">
      <c r="A269" t="s">
        <v>867</v>
      </c>
      <c r="AJ269" s="246" t="str">
        <f t="shared" ref="AJ269:AS269" si="44">IFERROR(IF(OR(ABS(AJ19+AJ82+AJ145+AJ208)-1&lt;0.01, ABS(AJ19+AJ82+AJ145+AJ208)&lt;0.01),"OK","Error"),"Error")</f>
        <v>OK</v>
      </c>
      <c r="AK269" s="246" t="str">
        <f t="shared" si="44"/>
        <v>OK</v>
      </c>
      <c r="AL269" s="246" t="str">
        <f t="shared" si="44"/>
        <v>OK</v>
      </c>
      <c r="AM269" s="246" t="str">
        <f t="shared" si="44"/>
        <v>OK</v>
      </c>
      <c r="AN269" s="246" t="str">
        <f t="shared" si="44"/>
        <v>OK</v>
      </c>
      <c r="AO269" s="246" t="str">
        <f t="shared" si="44"/>
        <v>OK</v>
      </c>
      <c r="AP269" s="246" t="str">
        <f t="shared" si="44"/>
        <v>OK</v>
      </c>
      <c r="AQ269" s="246" t="str">
        <f t="shared" si="44"/>
        <v>OK</v>
      </c>
      <c r="AR269" s="246" t="str">
        <f t="shared" si="44"/>
        <v>OK</v>
      </c>
      <c r="AS269" s="246" t="str">
        <f t="shared" si="44"/>
        <v>OK</v>
      </c>
      <c r="AT269" s="246" t="str">
        <f t="shared" ref="AT269:BC269" si="45">IFERROR(IF(OR(ABS(AT19+AT82+AT145+AT208)-1&lt;0.01, ABS(AT19+AT82+AT145+AT208)&lt;0.01),"OK","Error"),"Error")</f>
        <v>OK</v>
      </c>
      <c r="AU269" s="246" t="str">
        <f t="shared" si="45"/>
        <v>OK</v>
      </c>
      <c r="AV269" s="246" t="str">
        <f t="shared" si="45"/>
        <v>OK</v>
      </c>
      <c r="AW269" s="246" t="str">
        <f t="shared" si="45"/>
        <v>OK</v>
      </c>
      <c r="AX269" s="246" t="str">
        <f t="shared" si="45"/>
        <v>OK</v>
      </c>
      <c r="AY269" s="246" t="str">
        <f t="shared" si="45"/>
        <v>OK</v>
      </c>
      <c r="AZ269" s="246" t="str">
        <f t="shared" si="45"/>
        <v>OK</v>
      </c>
      <c r="BA269" s="246" t="str">
        <f t="shared" si="45"/>
        <v>OK</v>
      </c>
      <c r="BB269" s="246" t="str">
        <f t="shared" si="45"/>
        <v>OK</v>
      </c>
      <c r="BC269" s="246" t="str">
        <f t="shared" si="45"/>
        <v>OK</v>
      </c>
      <c r="BD269" s="246" t="str">
        <f t="shared" ref="BD269:BM269" si="46">IFERROR(IF(OR(ABS(BD19+BD82+BD145+BD208)-1&lt;0.01, ABS(BD19+BD82+BD145+BD208)&lt;0.01),"OK","Error"),"Error")</f>
        <v>OK</v>
      </c>
      <c r="BE269" s="246" t="str">
        <f t="shared" si="46"/>
        <v>OK</v>
      </c>
      <c r="BF269" s="246" t="str">
        <f t="shared" si="46"/>
        <v>OK</v>
      </c>
      <c r="BG269" s="246" t="str">
        <f t="shared" si="46"/>
        <v>OK</v>
      </c>
      <c r="BH269" s="246" t="str">
        <f t="shared" si="46"/>
        <v>OK</v>
      </c>
      <c r="BI269" s="246" t="str">
        <f t="shared" si="46"/>
        <v>OK</v>
      </c>
      <c r="BJ269" s="246" t="str">
        <f t="shared" si="46"/>
        <v>OK</v>
      </c>
      <c r="BK269" s="246" t="str">
        <f t="shared" si="46"/>
        <v>OK</v>
      </c>
      <c r="BL269" s="246" t="str">
        <f t="shared" si="46"/>
        <v>OK</v>
      </c>
      <c r="BM269" s="246" t="str">
        <f t="shared" si="46"/>
        <v>OK</v>
      </c>
      <c r="BR269" s="246" t="str">
        <f t="shared" si="40"/>
        <v>OK</v>
      </c>
      <c r="BS269" s="246" t="str">
        <f t="shared" si="40"/>
        <v>OK</v>
      </c>
      <c r="BT269" s="246" t="str">
        <f t="shared" si="40"/>
        <v>OK</v>
      </c>
    </row>
    <row r="270" spans="1:72">
      <c r="A270" t="s">
        <v>867</v>
      </c>
      <c r="AJ270" s="246" t="str">
        <f t="shared" ref="AJ270:AS270" si="47">IFERROR(IF(OR(ABS(AJ20+AJ83+AJ146+AJ209)-1&lt;0.01, ABS(AJ20+AJ83+AJ146+AJ209)&lt;0.01),"OK","Error"),"Error")</f>
        <v>OK</v>
      </c>
      <c r="AK270" s="246" t="str">
        <f t="shared" si="47"/>
        <v>OK</v>
      </c>
      <c r="AL270" s="246" t="str">
        <f t="shared" si="47"/>
        <v>OK</v>
      </c>
      <c r="AM270" s="246" t="str">
        <f t="shared" si="47"/>
        <v>OK</v>
      </c>
      <c r="AN270" s="246" t="str">
        <f t="shared" si="47"/>
        <v>OK</v>
      </c>
      <c r="AO270" s="246" t="str">
        <f t="shared" si="47"/>
        <v>OK</v>
      </c>
      <c r="AP270" s="246" t="str">
        <f t="shared" si="47"/>
        <v>OK</v>
      </c>
      <c r="AQ270" s="246" t="str">
        <f t="shared" si="47"/>
        <v>OK</v>
      </c>
      <c r="AR270" s="246" t="str">
        <f t="shared" si="47"/>
        <v>OK</v>
      </c>
      <c r="AS270" s="246" t="str">
        <f t="shared" si="47"/>
        <v>OK</v>
      </c>
      <c r="AT270" s="246" t="str">
        <f t="shared" ref="AT270:BC270" si="48">IFERROR(IF(OR(ABS(AT20+AT83+AT146+AT209)-1&lt;0.01, ABS(AT20+AT83+AT146+AT209)&lt;0.01),"OK","Error"),"Error")</f>
        <v>OK</v>
      </c>
      <c r="AU270" s="246" t="str">
        <f t="shared" si="48"/>
        <v>OK</v>
      </c>
      <c r="AV270" s="246" t="str">
        <f t="shared" si="48"/>
        <v>OK</v>
      </c>
      <c r="AW270" s="246" t="str">
        <f t="shared" si="48"/>
        <v>OK</v>
      </c>
      <c r="AX270" s="246" t="str">
        <f t="shared" si="48"/>
        <v>OK</v>
      </c>
      <c r="AY270" s="246" t="str">
        <f t="shared" si="48"/>
        <v>OK</v>
      </c>
      <c r="AZ270" s="246" t="str">
        <f t="shared" si="48"/>
        <v>OK</v>
      </c>
      <c r="BA270" s="246" t="str">
        <f t="shared" si="48"/>
        <v>OK</v>
      </c>
      <c r="BB270" s="246" t="str">
        <f t="shared" si="48"/>
        <v>OK</v>
      </c>
      <c r="BC270" s="246" t="str">
        <f t="shared" si="48"/>
        <v>OK</v>
      </c>
      <c r="BD270" s="246" t="str">
        <f t="shared" ref="BD270:BM270" si="49">IFERROR(IF(OR(ABS(BD20+BD83+BD146+BD209)-1&lt;0.01, ABS(BD20+BD83+BD146+BD209)&lt;0.01),"OK","Error"),"Error")</f>
        <v>OK</v>
      </c>
      <c r="BE270" s="246" t="str">
        <f t="shared" si="49"/>
        <v>OK</v>
      </c>
      <c r="BF270" s="246" t="str">
        <f t="shared" si="49"/>
        <v>OK</v>
      </c>
      <c r="BG270" s="246" t="str">
        <f t="shared" si="49"/>
        <v>OK</v>
      </c>
      <c r="BH270" s="246" t="str">
        <f t="shared" si="49"/>
        <v>OK</v>
      </c>
      <c r="BI270" s="246" t="str">
        <f t="shared" si="49"/>
        <v>OK</v>
      </c>
      <c r="BJ270" s="246" t="str">
        <f t="shared" si="49"/>
        <v>OK</v>
      </c>
      <c r="BK270" s="246" t="str">
        <f t="shared" si="49"/>
        <v>OK</v>
      </c>
      <c r="BL270" s="246" t="str">
        <f t="shared" si="49"/>
        <v>OK</v>
      </c>
      <c r="BM270" s="246" t="str">
        <f t="shared" si="49"/>
        <v>OK</v>
      </c>
      <c r="BR270" s="246" t="str">
        <f t="shared" si="40"/>
        <v>OK</v>
      </c>
      <c r="BS270" s="246" t="str">
        <f t="shared" si="40"/>
        <v>OK</v>
      </c>
      <c r="BT270" s="246" t="str">
        <f t="shared" si="40"/>
        <v>OK</v>
      </c>
    </row>
    <row r="271" spans="1:72">
      <c r="A271" t="s">
        <v>867</v>
      </c>
      <c r="AJ271" s="246" t="str">
        <f t="shared" ref="AJ271:AS271" si="50">IFERROR(IF(OR(ABS(AJ21+AJ84+AJ147+AJ210)-1&lt;0.01, ABS(AJ21+AJ84+AJ147+AJ210)&lt;0.01),"OK","Error"),"Error")</f>
        <v>OK</v>
      </c>
      <c r="AK271" s="246" t="str">
        <f t="shared" si="50"/>
        <v>OK</v>
      </c>
      <c r="AL271" s="246" t="str">
        <f t="shared" si="50"/>
        <v>OK</v>
      </c>
      <c r="AM271" s="246" t="str">
        <f t="shared" si="50"/>
        <v>OK</v>
      </c>
      <c r="AN271" s="246" t="str">
        <f t="shared" si="50"/>
        <v>OK</v>
      </c>
      <c r="AO271" s="246" t="str">
        <f t="shared" si="50"/>
        <v>OK</v>
      </c>
      <c r="AP271" s="246" t="str">
        <f t="shared" si="50"/>
        <v>OK</v>
      </c>
      <c r="AQ271" s="246" t="str">
        <f t="shared" si="50"/>
        <v>OK</v>
      </c>
      <c r="AR271" s="246" t="str">
        <f t="shared" si="50"/>
        <v>OK</v>
      </c>
      <c r="AS271" s="246" t="str">
        <f t="shared" si="50"/>
        <v>OK</v>
      </c>
      <c r="AT271" s="246" t="str">
        <f t="shared" ref="AT271:BC271" si="51">IFERROR(IF(OR(ABS(AT21+AT84+AT147+AT210)-1&lt;0.01, ABS(AT21+AT84+AT147+AT210)&lt;0.01),"OK","Error"),"Error")</f>
        <v>OK</v>
      </c>
      <c r="AU271" s="246" t="str">
        <f t="shared" si="51"/>
        <v>OK</v>
      </c>
      <c r="AV271" s="246" t="str">
        <f t="shared" si="51"/>
        <v>OK</v>
      </c>
      <c r="AW271" s="246" t="str">
        <f t="shared" si="51"/>
        <v>OK</v>
      </c>
      <c r="AX271" s="246" t="str">
        <f t="shared" si="51"/>
        <v>OK</v>
      </c>
      <c r="AY271" s="246" t="str">
        <f t="shared" si="51"/>
        <v>OK</v>
      </c>
      <c r="AZ271" s="246" t="str">
        <f t="shared" si="51"/>
        <v>OK</v>
      </c>
      <c r="BA271" s="246" t="str">
        <f t="shared" si="51"/>
        <v>OK</v>
      </c>
      <c r="BB271" s="246" t="str">
        <f t="shared" si="51"/>
        <v>OK</v>
      </c>
      <c r="BC271" s="246" t="str">
        <f t="shared" si="51"/>
        <v>OK</v>
      </c>
      <c r="BD271" s="246" t="str">
        <f t="shared" ref="BD271:BM271" si="52">IFERROR(IF(OR(ABS(BD21+BD84+BD147+BD210)-1&lt;0.01, ABS(BD21+BD84+BD147+BD210)&lt;0.01),"OK","Error"),"Error")</f>
        <v>OK</v>
      </c>
      <c r="BE271" s="246" t="str">
        <f t="shared" si="52"/>
        <v>OK</v>
      </c>
      <c r="BF271" s="246" t="str">
        <f t="shared" si="52"/>
        <v>OK</v>
      </c>
      <c r="BG271" s="246" t="str">
        <f t="shared" si="52"/>
        <v>OK</v>
      </c>
      <c r="BH271" s="246" t="str">
        <f t="shared" si="52"/>
        <v>OK</v>
      </c>
      <c r="BI271" s="246" t="str">
        <f t="shared" si="52"/>
        <v>OK</v>
      </c>
      <c r="BJ271" s="246" t="str">
        <f t="shared" si="52"/>
        <v>OK</v>
      </c>
      <c r="BK271" s="246" t="str">
        <f t="shared" si="52"/>
        <v>OK</v>
      </c>
      <c r="BL271" s="246" t="str">
        <f t="shared" si="52"/>
        <v>OK</v>
      </c>
      <c r="BM271" s="246" t="str">
        <f t="shared" si="52"/>
        <v>OK</v>
      </c>
      <c r="BR271" s="246" t="str">
        <f t="shared" si="40"/>
        <v>OK</v>
      </c>
      <c r="BS271" s="246" t="str">
        <f t="shared" si="40"/>
        <v>OK</v>
      </c>
      <c r="BT271" s="246" t="str">
        <f t="shared" si="40"/>
        <v>OK</v>
      </c>
    </row>
    <row r="272" spans="1:72">
      <c r="A272" t="s">
        <v>867</v>
      </c>
      <c r="AJ272" s="246" t="str">
        <f t="shared" ref="AJ272:AS272" si="53">IFERROR(IF(OR(ABS(AJ22+AJ85+AJ148+AJ211)-1&lt;0.01, ABS(AJ22+AJ85+AJ148+AJ211)&lt;0.01),"OK","Error"),"Error")</f>
        <v>OK</v>
      </c>
      <c r="AK272" s="246" t="str">
        <f t="shared" si="53"/>
        <v>OK</v>
      </c>
      <c r="AL272" s="246" t="str">
        <f t="shared" si="53"/>
        <v>OK</v>
      </c>
      <c r="AM272" s="246" t="str">
        <f t="shared" si="53"/>
        <v>OK</v>
      </c>
      <c r="AN272" s="246" t="str">
        <f t="shared" si="53"/>
        <v>OK</v>
      </c>
      <c r="AO272" s="246" t="str">
        <f t="shared" si="53"/>
        <v>OK</v>
      </c>
      <c r="AP272" s="246" t="str">
        <f t="shared" si="53"/>
        <v>OK</v>
      </c>
      <c r="AQ272" s="246" t="str">
        <f t="shared" si="53"/>
        <v>OK</v>
      </c>
      <c r="AR272" s="246" t="str">
        <f t="shared" si="53"/>
        <v>OK</v>
      </c>
      <c r="AS272" s="246" t="str">
        <f t="shared" si="53"/>
        <v>OK</v>
      </c>
      <c r="AT272" s="246" t="str">
        <f t="shared" ref="AT272:BC272" si="54">IFERROR(IF(OR(ABS(AT22+AT85+AT148+AT211)-1&lt;0.01, ABS(AT22+AT85+AT148+AT211)&lt;0.01),"OK","Error"),"Error")</f>
        <v>OK</v>
      </c>
      <c r="AU272" s="246" t="str">
        <f t="shared" si="54"/>
        <v>OK</v>
      </c>
      <c r="AV272" s="246" t="str">
        <f t="shared" si="54"/>
        <v>OK</v>
      </c>
      <c r="AW272" s="246" t="str">
        <f t="shared" si="54"/>
        <v>OK</v>
      </c>
      <c r="AX272" s="246" t="str">
        <f t="shared" si="54"/>
        <v>OK</v>
      </c>
      <c r="AY272" s="246" t="str">
        <f t="shared" si="54"/>
        <v>OK</v>
      </c>
      <c r="AZ272" s="246" t="str">
        <f t="shared" si="54"/>
        <v>OK</v>
      </c>
      <c r="BA272" s="246" t="str">
        <f t="shared" si="54"/>
        <v>OK</v>
      </c>
      <c r="BB272" s="246" t="str">
        <f t="shared" si="54"/>
        <v>OK</v>
      </c>
      <c r="BC272" s="246" t="str">
        <f t="shared" si="54"/>
        <v>OK</v>
      </c>
      <c r="BD272" s="246" t="str">
        <f t="shared" ref="BD272:BM272" si="55">IFERROR(IF(OR(ABS(BD22+BD85+BD148+BD211)-1&lt;0.01, ABS(BD22+BD85+BD148+BD211)&lt;0.01),"OK","Error"),"Error")</f>
        <v>OK</v>
      </c>
      <c r="BE272" s="246" t="str">
        <f t="shared" si="55"/>
        <v>OK</v>
      </c>
      <c r="BF272" s="246" t="str">
        <f t="shared" si="55"/>
        <v>OK</v>
      </c>
      <c r="BG272" s="246" t="str">
        <f t="shared" si="55"/>
        <v>OK</v>
      </c>
      <c r="BH272" s="246" t="str">
        <f t="shared" si="55"/>
        <v>OK</v>
      </c>
      <c r="BI272" s="246" t="str">
        <f t="shared" si="55"/>
        <v>OK</v>
      </c>
      <c r="BJ272" s="246" t="str">
        <f t="shared" si="55"/>
        <v>OK</v>
      </c>
      <c r="BK272" s="246" t="str">
        <f t="shared" si="55"/>
        <v>OK</v>
      </c>
      <c r="BL272" s="246" t="str">
        <f t="shared" si="55"/>
        <v>OK</v>
      </c>
      <c r="BM272" s="246" t="str">
        <f t="shared" si="55"/>
        <v>OK</v>
      </c>
      <c r="BR272" s="246" t="str">
        <f t="shared" si="40"/>
        <v>OK</v>
      </c>
      <c r="BS272" s="246" t="str">
        <f t="shared" si="40"/>
        <v>OK</v>
      </c>
      <c r="BT272" s="246" t="str">
        <f t="shared" si="40"/>
        <v>OK</v>
      </c>
    </row>
    <row r="273" spans="1:72">
      <c r="A273" t="s">
        <v>867</v>
      </c>
      <c r="AJ273" s="246" t="str">
        <f t="shared" ref="AJ273:AS273" si="56">IFERROR(IF(OR(ABS(AJ23+AJ86+AJ149+AJ212)-1&lt;0.01, ABS(AJ23+AJ86+AJ149+AJ212)&lt;0.01),"OK","Error"),"Error")</f>
        <v>OK</v>
      </c>
      <c r="AK273" s="246" t="str">
        <f t="shared" si="56"/>
        <v>OK</v>
      </c>
      <c r="AL273" s="246" t="str">
        <f t="shared" si="56"/>
        <v>OK</v>
      </c>
      <c r="AM273" s="246" t="str">
        <f t="shared" si="56"/>
        <v>OK</v>
      </c>
      <c r="AN273" s="246" t="str">
        <f t="shared" si="56"/>
        <v>OK</v>
      </c>
      <c r="AO273" s="246" t="str">
        <f t="shared" si="56"/>
        <v>OK</v>
      </c>
      <c r="AP273" s="246" t="str">
        <f t="shared" si="56"/>
        <v>OK</v>
      </c>
      <c r="AQ273" s="246" t="str">
        <f t="shared" si="56"/>
        <v>OK</v>
      </c>
      <c r="AR273" s="246" t="str">
        <f t="shared" si="56"/>
        <v>OK</v>
      </c>
      <c r="AS273" s="246" t="str">
        <f t="shared" si="56"/>
        <v>OK</v>
      </c>
      <c r="AT273" s="246" t="str">
        <f t="shared" ref="AT273:BC273" si="57">IFERROR(IF(OR(ABS(AT23+AT86+AT149+AT212)-1&lt;0.01, ABS(AT23+AT86+AT149+AT212)&lt;0.01),"OK","Error"),"Error")</f>
        <v>OK</v>
      </c>
      <c r="AU273" s="246" t="str">
        <f t="shared" si="57"/>
        <v>OK</v>
      </c>
      <c r="AV273" s="246" t="str">
        <f t="shared" si="57"/>
        <v>OK</v>
      </c>
      <c r="AW273" s="246" t="str">
        <f t="shared" si="57"/>
        <v>OK</v>
      </c>
      <c r="AX273" s="246" t="str">
        <f t="shared" si="57"/>
        <v>OK</v>
      </c>
      <c r="AY273" s="246" t="str">
        <f t="shared" si="57"/>
        <v>OK</v>
      </c>
      <c r="AZ273" s="246" t="str">
        <f t="shared" si="57"/>
        <v>OK</v>
      </c>
      <c r="BA273" s="246" t="str">
        <f t="shared" si="57"/>
        <v>OK</v>
      </c>
      <c r="BB273" s="246" t="str">
        <f t="shared" si="57"/>
        <v>OK</v>
      </c>
      <c r="BC273" s="246" t="str">
        <f t="shared" si="57"/>
        <v>OK</v>
      </c>
      <c r="BD273" s="246" t="str">
        <f t="shared" ref="BD273:BM273" si="58">IFERROR(IF(OR(ABS(BD23+BD86+BD149+BD212)-1&lt;0.01, ABS(BD23+BD86+BD149+BD212)&lt;0.01),"OK","Error"),"Error")</f>
        <v>OK</v>
      </c>
      <c r="BE273" s="246" t="str">
        <f t="shared" si="58"/>
        <v>OK</v>
      </c>
      <c r="BF273" s="246" t="str">
        <f t="shared" si="58"/>
        <v>OK</v>
      </c>
      <c r="BG273" s="246" t="str">
        <f t="shared" si="58"/>
        <v>OK</v>
      </c>
      <c r="BH273" s="246" t="str">
        <f t="shared" si="58"/>
        <v>OK</v>
      </c>
      <c r="BI273" s="246" t="str">
        <f t="shared" si="58"/>
        <v>OK</v>
      </c>
      <c r="BJ273" s="246" t="str">
        <f t="shared" si="58"/>
        <v>OK</v>
      </c>
      <c r="BK273" s="246" t="str">
        <f t="shared" si="58"/>
        <v>OK</v>
      </c>
      <c r="BL273" s="246" t="str">
        <f t="shared" si="58"/>
        <v>OK</v>
      </c>
      <c r="BM273" s="246" t="str">
        <f t="shared" si="58"/>
        <v>OK</v>
      </c>
      <c r="BR273" s="246" t="str">
        <f t="shared" si="40"/>
        <v>OK</v>
      </c>
      <c r="BS273" s="246" t="str">
        <f t="shared" si="40"/>
        <v>OK</v>
      </c>
      <c r="BT273" s="246" t="str">
        <f t="shared" si="40"/>
        <v>OK</v>
      </c>
    </row>
    <row r="274" spans="1:72">
      <c r="A274" t="s">
        <v>867</v>
      </c>
      <c r="AJ274" s="246" t="str">
        <f t="shared" ref="AJ274:AS274" si="59">IFERROR(IF(OR(ABS(AJ24+AJ87+AJ150+AJ213)-1&lt;0.01, ABS(AJ24+AJ87+AJ150+AJ213)&lt;0.01),"OK","Error"),"Error")</f>
        <v>OK</v>
      </c>
      <c r="AK274" s="246" t="str">
        <f t="shared" si="59"/>
        <v>OK</v>
      </c>
      <c r="AL274" s="246" t="str">
        <f t="shared" si="59"/>
        <v>OK</v>
      </c>
      <c r="AM274" s="246" t="str">
        <f t="shared" si="59"/>
        <v>OK</v>
      </c>
      <c r="AN274" s="246" t="str">
        <f t="shared" si="59"/>
        <v>OK</v>
      </c>
      <c r="AO274" s="246" t="str">
        <f t="shared" si="59"/>
        <v>OK</v>
      </c>
      <c r="AP274" s="246" t="str">
        <f t="shared" si="59"/>
        <v>OK</v>
      </c>
      <c r="AQ274" s="246" t="str">
        <f t="shared" si="59"/>
        <v>OK</v>
      </c>
      <c r="AR274" s="246" t="str">
        <f t="shared" si="59"/>
        <v>OK</v>
      </c>
      <c r="AS274" s="246" t="str">
        <f t="shared" si="59"/>
        <v>OK</v>
      </c>
      <c r="AT274" s="246" t="str">
        <f t="shared" ref="AT274:BC274" si="60">IFERROR(IF(OR(ABS(AT24+AT87+AT150+AT213)-1&lt;0.01, ABS(AT24+AT87+AT150+AT213)&lt;0.01),"OK","Error"),"Error")</f>
        <v>OK</v>
      </c>
      <c r="AU274" s="246" t="str">
        <f t="shared" si="60"/>
        <v>OK</v>
      </c>
      <c r="AV274" s="246" t="str">
        <f t="shared" si="60"/>
        <v>OK</v>
      </c>
      <c r="AW274" s="246" t="str">
        <f t="shared" si="60"/>
        <v>OK</v>
      </c>
      <c r="AX274" s="246" t="str">
        <f t="shared" si="60"/>
        <v>OK</v>
      </c>
      <c r="AY274" s="246" t="str">
        <f t="shared" si="60"/>
        <v>OK</v>
      </c>
      <c r="AZ274" s="246" t="str">
        <f t="shared" si="60"/>
        <v>OK</v>
      </c>
      <c r="BA274" s="246" t="str">
        <f t="shared" si="60"/>
        <v>OK</v>
      </c>
      <c r="BB274" s="246" t="str">
        <f t="shared" si="60"/>
        <v>OK</v>
      </c>
      <c r="BC274" s="246" t="str">
        <f t="shared" si="60"/>
        <v>OK</v>
      </c>
      <c r="BD274" s="246" t="str">
        <f t="shared" ref="BD274:BM274" si="61">IFERROR(IF(OR(ABS(BD24+BD87+BD150+BD213)-1&lt;0.01, ABS(BD24+BD87+BD150+BD213)&lt;0.01),"OK","Error"),"Error")</f>
        <v>OK</v>
      </c>
      <c r="BE274" s="246" t="str">
        <f t="shared" si="61"/>
        <v>OK</v>
      </c>
      <c r="BF274" s="246" t="str">
        <f t="shared" si="61"/>
        <v>OK</v>
      </c>
      <c r="BG274" s="246" t="str">
        <f t="shared" si="61"/>
        <v>OK</v>
      </c>
      <c r="BH274" s="246" t="str">
        <f t="shared" si="61"/>
        <v>OK</v>
      </c>
      <c r="BI274" s="246" t="str">
        <f t="shared" si="61"/>
        <v>OK</v>
      </c>
      <c r="BJ274" s="246" t="str">
        <f t="shared" si="61"/>
        <v>OK</v>
      </c>
      <c r="BK274" s="246" t="str">
        <f t="shared" si="61"/>
        <v>OK</v>
      </c>
      <c r="BL274" s="246" t="str">
        <f t="shared" si="61"/>
        <v>OK</v>
      </c>
      <c r="BM274" s="246" t="str">
        <f t="shared" si="61"/>
        <v>OK</v>
      </c>
      <c r="BR274" s="246" t="str">
        <f t="shared" si="40"/>
        <v>OK</v>
      </c>
      <c r="BS274" s="246" t="str">
        <f t="shared" si="40"/>
        <v>OK</v>
      </c>
      <c r="BT274" s="246" t="str">
        <f t="shared" si="40"/>
        <v>OK</v>
      </c>
    </row>
    <row r="275" spans="1:72">
      <c r="A275" t="s">
        <v>867</v>
      </c>
      <c r="AJ275" s="246" t="str">
        <f t="shared" ref="AJ275:AS275" si="62">IFERROR(IF(OR(ABS(AJ25+AJ88+AJ151+AJ214)-1&lt;0.01, ABS(AJ25+AJ88+AJ151+AJ214)&lt;0.01),"OK","Error"),"Error")</f>
        <v>OK</v>
      </c>
      <c r="AK275" s="246" t="str">
        <f t="shared" si="62"/>
        <v>OK</v>
      </c>
      <c r="AL275" s="246" t="str">
        <f t="shared" si="62"/>
        <v>OK</v>
      </c>
      <c r="AM275" s="246" t="str">
        <f t="shared" si="62"/>
        <v>OK</v>
      </c>
      <c r="AN275" s="246" t="str">
        <f t="shared" si="62"/>
        <v>OK</v>
      </c>
      <c r="AO275" s="246" t="str">
        <f t="shared" si="62"/>
        <v>OK</v>
      </c>
      <c r="AP275" s="246" t="str">
        <f t="shared" si="62"/>
        <v>OK</v>
      </c>
      <c r="AQ275" s="246" t="str">
        <f t="shared" si="62"/>
        <v>OK</v>
      </c>
      <c r="AR275" s="246" t="str">
        <f t="shared" si="62"/>
        <v>OK</v>
      </c>
      <c r="AS275" s="246" t="str">
        <f t="shared" si="62"/>
        <v>OK</v>
      </c>
      <c r="AT275" s="246" t="str">
        <f t="shared" ref="AT275:BC275" si="63">IFERROR(IF(OR(ABS(AT25+AT88+AT151+AT214)-1&lt;0.01, ABS(AT25+AT88+AT151+AT214)&lt;0.01),"OK","Error"),"Error")</f>
        <v>OK</v>
      </c>
      <c r="AU275" s="246" t="str">
        <f t="shared" si="63"/>
        <v>OK</v>
      </c>
      <c r="AV275" s="246" t="str">
        <f t="shared" si="63"/>
        <v>OK</v>
      </c>
      <c r="AW275" s="246" t="str">
        <f t="shared" si="63"/>
        <v>OK</v>
      </c>
      <c r="AX275" s="246" t="str">
        <f t="shared" si="63"/>
        <v>OK</v>
      </c>
      <c r="AY275" s="246" t="str">
        <f t="shared" si="63"/>
        <v>OK</v>
      </c>
      <c r="AZ275" s="246" t="str">
        <f t="shared" si="63"/>
        <v>OK</v>
      </c>
      <c r="BA275" s="246" t="str">
        <f t="shared" si="63"/>
        <v>OK</v>
      </c>
      <c r="BB275" s="246" t="str">
        <f t="shared" si="63"/>
        <v>OK</v>
      </c>
      <c r="BC275" s="246" t="str">
        <f t="shared" si="63"/>
        <v>OK</v>
      </c>
      <c r="BD275" s="246" t="str">
        <f t="shared" ref="BD275:BM275" si="64">IFERROR(IF(OR(ABS(BD25+BD88+BD151+BD214)-1&lt;0.01, ABS(BD25+BD88+BD151+BD214)&lt;0.01),"OK","Error"),"Error")</f>
        <v>OK</v>
      </c>
      <c r="BE275" s="246" t="str">
        <f t="shared" si="64"/>
        <v>OK</v>
      </c>
      <c r="BF275" s="246" t="str">
        <f t="shared" si="64"/>
        <v>OK</v>
      </c>
      <c r="BG275" s="246" t="str">
        <f t="shared" si="64"/>
        <v>OK</v>
      </c>
      <c r="BH275" s="246" t="str">
        <f t="shared" si="64"/>
        <v>OK</v>
      </c>
      <c r="BI275" s="246" t="str">
        <f t="shared" si="64"/>
        <v>OK</v>
      </c>
      <c r="BJ275" s="246" t="str">
        <f t="shared" si="64"/>
        <v>OK</v>
      </c>
      <c r="BK275" s="246" t="str">
        <f t="shared" si="64"/>
        <v>OK</v>
      </c>
      <c r="BL275" s="246" t="str">
        <f t="shared" si="64"/>
        <v>OK</v>
      </c>
      <c r="BM275" s="246" t="str">
        <f t="shared" si="64"/>
        <v>OK</v>
      </c>
      <c r="BR275" s="246" t="str">
        <f t="shared" si="40"/>
        <v>OK</v>
      </c>
      <c r="BS275" s="246" t="str">
        <f t="shared" si="40"/>
        <v>OK</v>
      </c>
      <c r="BT275" s="246" t="str">
        <f t="shared" si="40"/>
        <v>OK</v>
      </c>
    </row>
    <row r="276" spans="1:72" hidden="1">
      <c r="A276" t="s">
        <v>867</v>
      </c>
      <c r="AJ276" s="246" t="str">
        <f>IFERROR(IF(OR(ABS(AJ26+AJ89+AJ152+AJ215)-1&lt;0.01, ABS(AJ26+AJ89+AJ152+AJ215)&lt;0.01),"OK","Error"),"Error")</f>
        <v>OK</v>
      </c>
      <c r="AK276" s="246" t="str">
        <f t="shared" ref="AK276:AS276" si="65">IFERROR(IF(OR(ABS(AK26+AK89+AK152+AK215)-1&lt;0.01, ABS(AK26+AK89+AK152+AK215)&lt;0.01),"OK","Error"),"Error")</f>
        <v>OK</v>
      </c>
      <c r="AL276" s="246" t="str">
        <f t="shared" si="65"/>
        <v>OK</v>
      </c>
      <c r="AM276" s="246" t="str">
        <f t="shared" si="65"/>
        <v>OK</v>
      </c>
      <c r="AN276" s="246" t="str">
        <f t="shared" si="65"/>
        <v>OK</v>
      </c>
      <c r="AO276" s="246" t="str">
        <f t="shared" si="65"/>
        <v>OK</v>
      </c>
      <c r="AP276" s="246" t="str">
        <f t="shared" si="65"/>
        <v>OK</v>
      </c>
      <c r="AQ276" s="246" t="str">
        <f t="shared" si="65"/>
        <v>OK</v>
      </c>
      <c r="AR276" s="246" t="str">
        <f t="shared" si="65"/>
        <v>OK</v>
      </c>
      <c r="AS276" s="246" t="str">
        <f t="shared" si="65"/>
        <v>OK</v>
      </c>
      <c r="AT276" s="246" t="str">
        <f t="shared" ref="AT276:BC276" si="66">IFERROR(IF(OR(ABS(AT26+AT89+AT152+AT215)-1&lt;0.01, ABS(AT26+AT89+AT152+AT215)&lt;0.01),"OK","Error"),"Error")</f>
        <v>OK</v>
      </c>
      <c r="AU276" s="246" t="str">
        <f t="shared" si="66"/>
        <v>OK</v>
      </c>
      <c r="AV276" s="246" t="str">
        <f t="shared" si="66"/>
        <v>OK</v>
      </c>
      <c r="AW276" s="246" t="str">
        <f t="shared" si="66"/>
        <v>OK</v>
      </c>
      <c r="AX276" s="246" t="str">
        <f t="shared" si="66"/>
        <v>OK</v>
      </c>
      <c r="AY276" s="246" t="str">
        <f t="shared" si="66"/>
        <v>OK</v>
      </c>
      <c r="AZ276" s="246" t="str">
        <f t="shared" si="66"/>
        <v>OK</v>
      </c>
      <c r="BA276" s="246" t="str">
        <f t="shared" si="66"/>
        <v>OK</v>
      </c>
      <c r="BB276" s="246" t="str">
        <f t="shared" si="66"/>
        <v>OK</v>
      </c>
      <c r="BC276" s="246" t="str">
        <f t="shared" si="66"/>
        <v>OK</v>
      </c>
      <c r="BD276" s="246" t="str">
        <f t="shared" ref="BD276:BM276" si="67">IFERROR(IF(OR(ABS(BD26+BD89+BD152+BD215)-1&lt;0.01, ABS(BD26+BD89+BD152+BD215)&lt;0.01),"OK","Error"),"Error")</f>
        <v>OK</v>
      </c>
      <c r="BE276" s="246" t="str">
        <f t="shared" si="67"/>
        <v>OK</v>
      </c>
      <c r="BF276" s="246" t="str">
        <f t="shared" si="67"/>
        <v>OK</v>
      </c>
      <c r="BG276" s="246" t="str">
        <f t="shared" si="67"/>
        <v>OK</v>
      </c>
      <c r="BH276" s="246" t="str">
        <f t="shared" si="67"/>
        <v>OK</v>
      </c>
      <c r="BI276" s="246" t="str">
        <f t="shared" si="67"/>
        <v>OK</v>
      </c>
      <c r="BJ276" s="246" t="str">
        <f t="shared" si="67"/>
        <v>OK</v>
      </c>
      <c r="BK276" s="246" t="str">
        <f t="shared" si="67"/>
        <v>OK</v>
      </c>
      <c r="BL276" s="246" t="str">
        <f t="shared" si="67"/>
        <v>OK</v>
      </c>
      <c r="BM276" s="246" t="str">
        <f t="shared" si="67"/>
        <v>OK</v>
      </c>
      <c r="BR276" s="246" t="str">
        <f t="shared" si="40"/>
        <v>OK</v>
      </c>
      <c r="BS276" s="246" t="str">
        <f t="shared" si="40"/>
        <v>OK</v>
      </c>
      <c r="BT276" s="246" t="str">
        <f t="shared" si="40"/>
        <v>OK</v>
      </c>
    </row>
    <row r="277" spans="1:72" hidden="1">
      <c r="A277" t="s">
        <v>867</v>
      </c>
      <c r="AJ277" s="246" t="str">
        <f t="shared" ref="AJ277:AS277" si="68">IFERROR(IF(OR(ABS(AJ27+AJ90+AJ153+AJ216)-1&lt;0.01, ABS(AJ27+AJ90+AJ153+AJ216)&lt;0.01),"OK","Error"),"Error")</f>
        <v>OK</v>
      </c>
      <c r="AK277" s="246" t="str">
        <f t="shared" si="68"/>
        <v>OK</v>
      </c>
      <c r="AL277" s="246" t="str">
        <f t="shared" si="68"/>
        <v>OK</v>
      </c>
      <c r="AM277" s="246" t="str">
        <f t="shared" si="68"/>
        <v>OK</v>
      </c>
      <c r="AN277" s="246" t="str">
        <f t="shared" si="68"/>
        <v>OK</v>
      </c>
      <c r="AO277" s="246" t="str">
        <f t="shared" si="68"/>
        <v>OK</v>
      </c>
      <c r="AP277" s="246" t="str">
        <f t="shared" si="68"/>
        <v>OK</v>
      </c>
      <c r="AQ277" s="246" t="str">
        <f t="shared" si="68"/>
        <v>OK</v>
      </c>
      <c r="AR277" s="246" t="str">
        <f t="shared" si="68"/>
        <v>OK</v>
      </c>
      <c r="AS277" s="246" t="str">
        <f t="shared" si="68"/>
        <v>OK</v>
      </c>
      <c r="AT277" s="246" t="str">
        <f t="shared" ref="AT277:BC277" si="69">IFERROR(IF(OR(ABS(AT27+AT90+AT153+AT216)-1&lt;0.01, ABS(AT27+AT90+AT153+AT216)&lt;0.01),"OK","Error"),"Error")</f>
        <v>OK</v>
      </c>
      <c r="AU277" s="246" t="str">
        <f t="shared" si="69"/>
        <v>OK</v>
      </c>
      <c r="AV277" s="246" t="str">
        <f t="shared" si="69"/>
        <v>OK</v>
      </c>
      <c r="AW277" s="246" t="str">
        <f t="shared" si="69"/>
        <v>OK</v>
      </c>
      <c r="AX277" s="246" t="str">
        <f t="shared" si="69"/>
        <v>OK</v>
      </c>
      <c r="AY277" s="246" t="str">
        <f t="shared" si="69"/>
        <v>OK</v>
      </c>
      <c r="AZ277" s="246" t="str">
        <f t="shared" si="69"/>
        <v>OK</v>
      </c>
      <c r="BA277" s="246" t="str">
        <f t="shared" si="69"/>
        <v>OK</v>
      </c>
      <c r="BB277" s="246" t="str">
        <f t="shared" si="69"/>
        <v>OK</v>
      </c>
      <c r="BC277" s="246" t="str">
        <f t="shared" si="69"/>
        <v>OK</v>
      </c>
      <c r="BD277" s="246" t="str">
        <f t="shared" ref="BD277:BM277" si="70">IFERROR(IF(OR(ABS(BD27+BD90+BD153+BD216)-1&lt;0.01, ABS(BD27+BD90+BD153+BD216)&lt;0.01),"OK","Error"),"Error")</f>
        <v>OK</v>
      </c>
      <c r="BE277" s="246" t="str">
        <f t="shared" si="70"/>
        <v>OK</v>
      </c>
      <c r="BF277" s="246" t="str">
        <f t="shared" si="70"/>
        <v>OK</v>
      </c>
      <c r="BG277" s="246" t="str">
        <f t="shared" si="70"/>
        <v>OK</v>
      </c>
      <c r="BH277" s="246" t="str">
        <f t="shared" si="70"/>
        <v>OK</v>
      </c>
      <c r="BI277" s="246" t="str">
        <f t="shared" si="70"/>
        <v>OK</v>
      </c>
      <c r="BJ277" s="246" t="str">
        <f t="shared" si="70"/>
        <v>OK</v>
      </c>
      <c r="BK277" s="246" t="str">
        <f t="shared" si="70"/>
        <v>OK</v>
      </c>
      <c r="BL277" s="246" t="str">
        <f t="shared" si="70"/>
        <v>OK</v>
      </c>
      <c r="BM277" s="246" t="str">
        <f t="shared" si="70"/>
        <v>OK</v>
      </c>
      <c r="BR277" s="246" t="str">
        <f t="shared" si="40"/>
        <v>OK</v>
      </c>
      <c r="BS277" s="246" t="str">
        <f t="shared" si="40"/>
        <v>OK</v>
      </c>
      <c r="BT277" s="246" t="str">
        <f t="shared" si="40"/>
        <v>OK</v>
      </c>
    </row>
    <row r="278" spans="1:72" hidden="1">
      <c r="A278" t="s">
        <v>867</v>
      </c>
      <c r="AJ278" s="246" t="str">
        <f t="shared" ref="AJ278:AS278" si="71">IFERROR(IF(OR(ABS(AJ28+AJ91+AJ154+AJ217)-1&lt;0.01, ABS(AJ28+AJ91+AJ154+AJ217)&lt;0.01),"OK","Error"),"Error")</f>
        <v>OK</v>
      </c>
      <c r="AK278" s="246" t="str">
        <f t="shared" si="71"/>
        <v>OK</v>
      </c>
      <c r="AL278" s="246" t="str">
        <f t="shared" si="71"/>
        <v>OK</v>
      </c>
      <c r="AM278" s="246" t="str">
        <f t="shared" si="71"/>
        <v>OK</v>
      </c>
      <c r="AN278" s="246" t="str">
        <f t="shared" si="71"/>
        <v>OK</v>
      </c>
      <c r="AO278" s="246" t="str">
        <f t="shared" si="71"/>
        <v>OK</v>
      </c>
      <c r="AP278" s="246" t="str">
        <f t="shared" si="71"/>
        <v>OK</v>
      </c>
      <c r="AQ278" s="246" t="str">
        <f t="shared" si="71"/>
        <v>OK</v>
      </c>
      <c r="AR278" s="246" t="str">
        <f t="shared" si="71"/>
        <v>OK</v>
      </c>
      <c r="AS278" s="246" t="str">
        <f t="shared" si="71"/>
        <v>OK</v>
      </c>
      <c r="AT278" s="246" t="str">
        <f t="shared" ref="AT278:BC278" si="72">IFERROR(IF(OR(ABS(AT28+AT91+AT154+AT217)-1&lt;0.01, ABS(AT28+AT91+AT154+AT217)&lt;0.01),"OK","Error"),"Error")</f>
        <v>OK</v>
      </c>
      <c r="AU278" s="246" t="str">
        <f t="shared" si="72"/>
        <v>OK</v>
      </c>
      <c r="AV278" s="246" t="str">
        <f t="shared" si="72"/>
        <v>OK</v>
      </c>
      <c r="AW278" s="246" t="str">
        <f t="shared" si="72"/>
        <v>OK</v>
      </c>
      <c r="AX278" s="246" t="str">
        <f t="shared" si="72"/>
        <v>OK</v>
      </c>
      <c r="AY278" s="246" t="str">
        <f t="shared" si="72"/>
        <v>OK</v>
      </c>
      <c r="AZ278" s="246" t="str">
        <f t="shared" si="72"/>
        <v>OK</v>
      </c>
      <c r="BA278" s="246" t="str">
        <f t="shared" si="72"/>
        <v>OK</v>
      </c>
      <c r="BB278" s="246" t="str">
        <f t="shared" si="72"/>
        <v>OK</v>
      </c>
      <c r="BC278" s="246" t="str">
        <f t="shared" si="72"/>
        <v>OK</v>
      </c>
      <c r="BD278" s="246" t="str">
        <f t="shared" ref="BD278:BM278" si="73">IFERROR(IF(OR(ABS(BD28+BD91+BD154+BD217)-1&lt;0.01, ABS(BD28+BD91+BD154+BD217)&lt;0.01),"OK","Error"),"Error")</f>
        <v>OK</v>
      </c>
      <c r="BE278" s="246" t="str">
        <f t="shared" si="73"/>
        <v>OK</v>
      </c>
      <c r="BF278" s="246" t="str">
        <f t="shared" si="73"/>
        <v>OK</v>
      </c>
      <c r="BG278" s="246" t="str">
        <f t="shared" si="73"/>
        <v>OK</v>
      </c>
      <c r="BH278" s="246" t="str">
        <f t="shared" si="73"/>
        <v>OK</v>
      </c>
      <c r="BI278" s="246" t="str">
        <f t="shared" si="73"/>
        <v>OK</v>
      </c>
      <c r="BJ278" s="246" t="str">
        <f t="shared" si="73"/>
        <v>OK</v>
      </c>
      <c r="BK278" s="246" t="str">
        <f t="shared" si="73"/>
        <v>OK</v>
      </c>
      <c r="BL278" s="246" t="str">
        <f t="shared" si="73"/>
        <v>OK</v>
      </c>
      <c r="BM278" s="246" t="str">
        <f t="shared" si="73"/>
        <v>OK</v>
      </c>
      <c r="BR278" s="246" t="str">
        <f t="shared" si="40"/>
        <v>OK</v>
      </c>
      <c r="BS278" s="246" t="str">
        <f t="shared" si="40"/>
        <v>OK</v>
      </c>
      <c r="BT278" s="246" t="str">
        <f t="shared" si="40"/>
        <v>OK</v>
      </c>
    </row>
    <row r="279" spans="1:72" hidden="1">
      <c r="A279" t="s">
        <v>867</v>
      </c>
      <c r="AJ279" s="246" t="str">
        <f t="shared" ref="AJ279:AS279" si="74">IFERROR(IF(OR(ABS(AJ29+AJ92+AJ155+AJ218)-1&lt;0.01, ABS(AJ29+AJ92+AJ155+AJ218)&lt;0.01),"OK","Error"),"Error")</f>
        <v>OK</v>
      </c>
      <c r="AK279" s="246" t="str">
        <f t="shared" si="74"/>
        <v>OK</v>
      </c>
      <c r="AL279" s="246" t="str">
        <f t="shared" si="74"/>
        <v>OK</v>
      </c>
      <c r="AM279" s="246" t="str">
        <f t="shared" si="74"/>
        <v>OK</v>
      </c>
      <c r="AN279" s="246" t="str">
        <f t="shared" si="74"/>
        <v>OK</v>
      </c>
      <c r="AO279" s="246" t="str">
        <f t="shared" si="74"/>
        <v>OK</v>
      </c>
      <c r="AP279" s="246" t="str">
        <f t="shared" si="74"/>
        <v>OK</v>
      </c>
      <c r="AQ279" s="246" t="str">
        <f t="shared" si="74"/>
        <v>OK</v>
      </c>
      <c r="AR279" s="246" t="str">
        <f t="shared" si="74"/>
        <v>OK</v>
      </c>
      <c r="AS279" s="246" t="str">
        <f t="shared" si="74"/>
        <v>OK</v>
      </c>
      <c r="AT279" s="246" t="str">
        <f t="shared" ref="AT279:BC279" si="75">IFERROR(IF(OR(ABS(AT29+AT92+AT155+AT218)-1&lt;0.01, ABS(AT29+AT92+AT155+AT218)&lt;0.01),"OK","Error"),"Error")</f>
        <v>OK</v>
      </c>
      <c r="AU279" s="246" t="str">
        <f t="shared" si="75"/>
        <v>OK</v>
      </c>
      <c r="AV279" s="246" t="str">
        <f t="shared" si="75"/>
        <v>OK</v>
      </c>
      <c r="AW279" s="246" t="str">
        <f t="shared" si="75"/>
        <v>OK</v>
      </c>
      <c r="AX279" s="246" t="str">
        <f t="shared" si="75"/>
        <v>OK</v>
      </c>
      <c r="AY279" s="246" t="str">
        <f t="shared" si="75"/>
        <v>OK</v>
      </c>
      <c r="AZ279" s="246" t="str">
        <f t="shared" si="75"/>
        <v>OK</v>
      </c>
      <c r="BA279" s="246" t="str">
        <f t="shared" si="75"/>
        <v>OK</v>
      </c>
      <c r="BB279" s="246" t="str">
        <f t="shared" si="75"/>
        <v>OK</v>
      </c>
      <c r="BC279" s="246" t="str">
        <f t="shared" si="75"/>
        <v>OK</v>
      </c>
      <c r="BD279" s="246" t="str">
        <f t="shared" ref="BD279:BM279" si="76">IFERROR(IF(OR(ABS(BD29+BD92+BD155+BD218)-1&lt;0.01, ABS(BD29+BD92+BD155+BD218)&lt;0.01),"OK","Error"),"Error")</f>
        <v>OK</v>
      </c>
      <c r="BE279" s="246" t="str">
        <f t="shared" si="76"/>
        <v>OK</v>
      </c>
      <c r="BF279" s="246" t="str">
        <f t="shared" si="76"/>
        <v>OK</v>
      </c>
      <c r="BG279" s="246" t="str">
        <f t="shared" si="76"/>
        <v>OK</v>
      </c>
      <c r="BH279" s="246" t="str">
        <f t="shared" si="76"/>
        <v>OK</v>
      </c>
      <c r="BI279" s="246" t="str">
        <f t="shared" si="76"/>
        <v>OK</v>
      </c>
      <c r="BJ279" s="246" t="str">
        <f t="shared" si="76"/>
        <v>OK</v>
      </c>
      <c r="BK279" s="246" t="str">
        <f t="shared" si="76"/>
        <v>OK</v>
      </c>
      <c r="BL279" s="246" t="str">
        <f t="shared" si="76"/>
        <v>OK</v>
      </c>
      <c r="BM279" s="246" t="str">
        <f t="shared" si="76"/>
        <v>OK</v>
      </c>
      <c r="BR279" s="246" t="str">
        <f t="shared" si="40"/>
        <v>OK</v>
      </c>
      <c r="BS279" s="246" t="str">
        <f t="shared" si="40"/>
        <v>OK</v>
      </c>
      <c r="BT279" s="246" t="str">
        <f t="shared" si="40"/>
        <v>OK</v>
      </c>
    </row>
    <row r="280" spans="1:72" hidden="1">
      <c r="A280" t="s">
        <v>867</v>
      </c>
      <c r="AJ280" s="246" t="str">
        <f t="shared" ref="AJ280:AS280" si="77">IFERROR(IF(OR(ABS(AJ30+AJ93+AJ156+AJ219)-1&lt;0.01, ABS(AJ30+AJ93+AJ156+AJ219)&lt;0.01),"OK","Error"),"Error")</f>
        <v>OK</v>
      </c>
      <c r="AK280" s="246" t="str">
        <f t="shared" si="77"/>
        <v>OK</v>
      </c>
      <c r="AL280" s="246" t="str">
        <f t="shared" si="77"/>
        <v>OK</v>
      </c>
      <c r="AM280" s="246" t="str">
        <f t="shared" si="77"/>
        <v>OK</v>
      </c>
      <c r="AN280" s="246" t="str">
        <f t="shared" si="77"/>
        <v>OK</v>
      </c>
      <c r="AO280" s="246" t="str">
        <f t="shared" si="77"/>
        <v>OK</v>
      </c>
      <c r="AP280" s="246" t="str">
        <f t="shared" si="77"/>
        <v>OK</v>
      </c>
      <c r="AQ280" s="246" t="str">
        <f t="shared" si="77"/>
        <v>OK</v>
      </c>
      <c r="AR280" s="246" t="str">
        <f t="shared" si="77"/>
        <v>OK</v>
      </c>
      <c r="AS280" s="246" t="str">
        <f t="shared" si="77"/>
        <v>OK</v>
      </c>
      <c r="AT280" s="246" t="str">
        <f t="shared" ref="AT280:BC280" si="78">IFERROR(IF(OR(ABS(AT30+AT93+AT156+AT219)-1&lt;0.01, ABS(AT30+AT93+AT156+AT219)&lt;0.01),"OK","Error"),"Error")</f>
        <v>OK</v>
      </c>
      <c r="AU280" s="246" t="str">
        <f t="shared" si="78"/>
        <v>OK</v>
      </c>
      <c r="AV280" s="246" t="str">
        <f t="shared" si="78"/>
        <v>OK</v>
      </c>
      <c r="AW280" s="246" t="str">
        <f t="shared" si="78"/>
        <v>OK</v>
      </c>
      <c r="AX280" s="246" t="str">
        <f t="shared" si="78"/>
        <v>OK</v>
      </c>
      <c r="AY280" s="246" t="str">
        <f t="shared" si="78"/>
        <v>OK</v>
      </c>
      <c r="AZ280" s="246" t="str">
        <f t="shared" si="78"/>
        <v>OK</v>
      </c>
      <c r="BA280" s="246" t="str">
        <f t="shared" si="78"/>
        <v>OK</v>
      </c>
      <c r="BB280" s="246" t="str">
        <f t="shared" si="78"/>
        <v>OK</v>
      </c>
      <c r="BC280" s="246" t="str">
        <f t="shared" si="78"/>
        <v>OK</v>
      </c>
      <c r="BD280" s="246" t="str">
        <f t="shared" ref="BD280:BM280" si="79">IFERROR(IF(OR(ABS(BD30+BD93+BD156+BD219)-1&lt;0.01, ABS(BD30+BD93+BD156+BD219)&lt;0.01),"OK","Error"),"Error")</f>
        <v>OK</v>
      </c>
      <c r="BE280" s="246" t="str">
        <f t="shared" si="79"/>
        <v>OK</v>
      </c>
      <c r="BF280" s="246" t="str">
        <f t="shared" si="79"/>
        <v>OK</v>
      </c>
      <c r="BG280" s="246" t="str">
        <f t="shared" si="79"/>
        <v>OK</v>
      </c>
      <c r="BH280" s="246" t="str">
        <f t="shared" si="79"/>
        <v>OK</v>
      </c>
      <c r="BI280" s="246" t="str">
        <f t="shared" si="79"/>
        <v>OK</v>
      </c>
      <c r="BJ280" s="246" t="str">
        <f t="shared" si="79"/>
        <v>OK</v>
      </c>
      <c r="BK280" s="246" t="str">
        <f t="shared" si="79"/>
        <v>OK</v>
      </c>
      <c r="BL280" s="246" t="str">
        <f t="shared" si="79"/>
        <v>OK</v>
      </c>
      <c r="BM280" s="246" t="str">
        <f t="shared" si="79"/>
        <v>OK</v>
      </c>
      <c r="BR280" s="246" t="str">
        <f t="shared" si="40"/>
        <v>OK</v>
      </c>
      <c r="BS280" s="246" t="str">
        <f t="shared" si="40"/>
        <v>OK</v>
      </c>
      <c r="BT280" s="246" t="str">
        <f t="shared" si="40"/>
        <v>OK</v>
      </c>
    </row>
    <row r="281" spans="1:72" hidden="1">
      <c r="A281" t="s">
        <v>867</v>
      </c>
      <c r="AJ281" s="246" t="str">
        <f t="shared" ref="AJ281:AS281" si="80">IFERROR(IF(OR(ABS(AJ31+AJ94+AJ157+AJ220)-1&lt;0.01, ABS(AJ31+AJ94+AJ157+AJ220)&lt;0.01),"OK","Error"),"Error")</f>
        <v>OK</v>
      </c>
      <c r="AK281" s="246" t="str">
        <f t="shared" si="80"/>
        <v>OK</v>
      </c>
      <c r="AL281" s="246" t="str">
        <f t="shared" si="80"/>
        <v>OK</v>
      </c>
      <c r="AM281" s="246" t="str">
        <f t="shared" si="80"/>
        <v>OK</v>
      </c>
      <c r="AN281" s="246" t="str">
        <f t="shared" si="80"/>
        <v>OK</v>
      </c>
      <c r="AO281" s="246" t="str">
        <f t="shared" si="80"/>
        <v>OK</v>
      </c>
      <c r="AP281" s="246" t="str">
        <f t="shared" si="80"/>
        <v>OK</v>
      </c>
      <c r="AQ281" s="246" t="str">
        <f t="shared" si="80"/>
        <v>OK</v>
      </c>
      <c r="AR281" s="246" t="str">
        <f t="shared" si="80"/>
        <v>OK</v>
      </c>
      <c r="AS281" s="246" t="str">
        <f t="shared" si="80"/>
        <v>OK</v>
      </c>
      <c r="AT281" s="246" t="str">
        <f t="shared" ref="AT281:BC281" si="81">IFERROR(IF(OR(ABS(AT31+AT94+AT157+AT220)-1&lt;0.01, ABS(AT31+AT94+AT157+AT220)&lt;0.01),"OK","Error"),"Error")</f>
        <v>OK</v>
      </c>
      <c r="AU281" s="246" t="str">
        <f t="shared" si="81"/>
        <v>OK</v>
      </c>
      <c r="AV281" s="246" t="str">
        <f t="shared" si="81"/>
        <v>OK</v>
      </c>
      <c r="AW281" s="246" t="str">
        <f t="shared" si="81"/>
        <v>OK</v>
      </c>
      <c r="AX281" s="246" t="str">
        <f t="shared" si="81"/>
        <v>OK</v>
      </c>
      <c r="AY281" s="246" t="str">
        <f t="shared" si="81"/>
        <v>OK</v>
      </c>
      <c r="AZ281" s="246" t="str">
        <f t="shared" si="81"/>
        <v>OK</v>
      </c>
      <c r="BA281" s="246" t="str">
        <f t="shared" si="81"/>
        <v>OK</v>
      </c>
      <c r="BB281" s="246" t="str">
        <f t="shared" si="81"/>
        <v>OK</v>
      </c>
      <c r="BC281" s="246" t="str">
        <f t="shared" si="81"/>
        <v>OK</v>
      </c>
      <c r="BD281" s="246" t="str">
        <f t="shared" ref="BD281:BM281" si="82">IFERROR(IF(OR(ABS(BD31+BD94+BD157+BD220)-1&lt;0.01, ABS(BD31+BD94+BD157+BD220)&lt;0.01),"OK","Error"),"Error")</f>
        <v>OK</v>
      </c>
      <c r="BE281" s="246" t="str">
        <f t="shared" si="82"/>
        <v>OK</v>
      </c>
      <c r="BF281" s="246" t="str">
        <f t="shared" si="82"/>
        <v>OK</v>
      </c>
      <c r="BG281" s="246" t="str">
        <f t="shared" si="82"/>
        <v>OK</v>
      </c>
      <c r="BH281" s="246" t="str">
        <f t="shared" si="82"/>
        <v>OK</v>
      </c>
      <c r="BI281" s="246" t="str">
        <f t="shared" si="82"/>
        <v>OK</v>
      </c>
      <c r="BJ281" s="246" t="str">
        <f t="shared" si="82"/>
        <v>OK</v>
      </c>
      <c r="BK281" s="246" t="str">
        <f t="shared" si="82"/>
        <v>OK</v>
      </c>
      <c r="BL281" s="246" t="str">
        <f t="shared" si="82"/>
        <v>OK</v>
      </c>
      <c r="BM281" s="246" t="str">
        <f t="shared" si="82"/>
        <v>OK</v>
      </c>
      <c r="BR281" s="246" t="str">
        <f t="shared" si="40"/>
        <v>OK</v>
      </c>
      <c r="BS281" s="246" t="str">
        <f t="shared" si="40"/>
        <v>OK</v>
      </c>
      <c r="BT281" s="246" t="str">
        <f t="shared" si="40"/>
        <v>OK</v>
      </c>
    </row>
    <row r="282" spans="1:72" hidden="1">
      <c r="A282" t="s">
        <v>867</v>
      </c>
      <c r="AJ282" s="246" t="str">
        <f t="shared" ref="AJ282:AS282" si="83">IFERROR(IF(OR(ABS(AJ32+AJ95+AJ158+AJ221)-1&lt;0.01, ABS(AJ32+AJ95+AJ158+AJ221)&lt;0.01),"OK","Error"),"Error")</f>
        <v>OK</v>
      </c>
      <c r="AK282" s="246" t="str">
        <f t="shared" si="83"/>
        <v>OK</v>
      </c>
      <c r="AL282" s="246" t="str">
        <f t="shared" si="83"/>
        <v>OK</v>
      </c>
      <c r="AM282" s="246" t="str">
        <f t="shared" si="83"/>
        <v>OK</v>
      </c>
      <c r="AN282" s="246" t="str">
        <f t="shared" si="83"/>
        <v>OK</v>
      </c>
      <c r="AO282" s="246" t="str">
        <f t="shared" si="83"/>
        <v>OK</v>
      </c>
      <c r="AP282" s="246" t="str">
        <f t="shared" si="83"/>
        <v>OK</v>
      </c>
      <c r="AQ282" s="246" t="str">
        <f t="shared" si="83"/>
        <v>OK</v>
      </c>
      <c r="AR282" s="246" t="str">
        <f t="shared" si="83"/>
        <v>OK</v>
      </c>
      <c r="AS282" s="246" t="str">
        <f t="shared" si="83"/>
        <v>OK</v>
      </c>
      <c r="AT282" s="246" t="str">
        <f t="shared" ref="AT282:BC282" si="84">IFERROR(IF(OR(ABS(AT32+AT95+AT158+AT221)-1&lt;0.01, ABS(AT32+AT95+AT158+AT221)&lt;0.01),"OK","Error"),"Error")</f>
        <v>OK</v>
      </c>
      <c r="AU282" s="246" t="str">
        <f t="shared" si="84"/>
        <v>OK</v>
      </c>
      <c r="AV282" s="246" t="str">
        <f t="shared" si="84"/>
        <v>OK</v>
      </c>
      <c r="AW282" s="246" t="str">
        <f t="shared" si="84"/>
        <v>OK</v>
      </c>
      <c r="AX282" s="246" t="str">
        <f t="shared" si="84"/>
        <v>OK</v>
      </c>
      <c r="AY282" s="246" t="str">
        <f t="shared" si="84"/>
        <v>OK</v>
      </c>
      <c r="AZ282" s="246" t="str">
        <f t="shared" si="84"/>
        <v>OK</v>
      </c>
      <c r="BA282" s="246" t="str">
        <f t="shared" si="84"/>
        <v>OK</v>
      </c>
      <c r="BB282" s="246" t="str">
        <f t="shared" si="84"/>
        <v>OK</v>
      </c>
      <c r="BC282" s="246" t="str">
        <f t="shared" si="84"/>
        <v>OK</v>
      </c>
      <c r="BD282" s="246" t="str">
        <f t="shared" ref="BD282:BM282" si="85">IFERROR(IF(OR(ABS(BD32+BD95+BD158+BD221)-1&lt;0.01, ABS(BD32+BD95+BD158+BD221)&lt;0.01),"OK","Error"),"Error")</f>
        <v>OK</v>
      </c>
      <c r="BE282" s="246" t="str">
        <f t="shared" si="85"/>
        <v>OK</v>
      </c>
      <c r="BF282" s="246" t="str">
        <f t="shared" si="85"/>
        <v>OK</v>
      </c>
      <c r="BG282" s="246" t="str">
        <f t="shared" si="85"/>
        <v>OK</v>
      </c>
      <c r="BH282" s="246" t="str">
        <f t="shared" si="85"/>
        <v>OK</v>
      </c>
      <c r="BI282" s="246" t="str">
        <f t="shared" si="85"/>
        <v>OK</v>
      </c>
      <c r="BJ282" s="246" t="str">
        <f t="shared" si="85"/>
        <v>OK</v>
      </c>
      <c r="BK282" s="246" t="str">
        <f t="shared" si="85"/>
        <v>OK</v>
      </c>
      <c r="BL282" s="246" t="str">
        <f t="shared" si="85"/>
        <v>OK</v>
      </c>
      <c r="BM282" s="246" t="str">
        <f t="shared" si="85"/>
        <v>OK</v>
      </c>
      <c r="BR282" s="246" t="str">
        <f t="shared" si="40"/>
        <v>OK</v>
      </c>
      <c r="BS282" s="246" t="str">
        <f t="shared" si="40"/>
        <v>OK</v>
      </c>
      <c r="BT282" s="246" t="str">
        <f t="shared" si="40"/>
        <v>OK</v>
      </c>
    </row>
    <row r="283" spans="1:72" hidden="1">
      <c r="A283" t="s">
        <v>867</v>
      </c>
      <c r="AJ283" s="246" t="str">
        <f t="shared" ref="AJ283:AS283" si="86">IFERROR(IF(OR(ABS(AJ33+AJ96+AJ159+AJ222)-1&lt;0.01, ABS(AJ33+AJ96+AJ159+AJ222)&lt;0.01),"OK","Error"),"Error")</f>
        <v>OK</v>
      </c>
      <c r="AK283" s="246" t="str">
        <f t="shared" si="86"/>
        <v>OK</v>
      </c>
      <c r="AL283" s="246" t="str">
        <f t="shared" si="86"/>
        <v>OK</v>
      </c>
      <c r="AM283" s="246" t="str">
        <f t="shared" si="86"/>
        <v>OK</v>
      </c>
      <c r="AN283" s="246" t="str">
        <f t="shared" si="86"/>
        <v>OK</v>
      </c>
      <c r="AO283" s="246" t="str">
        <f t="shared" si="86"/>
        <v>OK</v>
      </c>
      <c r="AP283" s="246" t="str">
        <f t="shared" si="86"/>
        <v>OK</v>
      </c>
      <c r="AQ283" s="246" t="str">
        <f t="shared" si="86"/>
        <v>OK</v>
      </c>
      <c r="AR283" s="246" t="str">
        <f t="shared" si="86"/>
        <v>OK</v>
      </c>
      <c r="AS283" s="246" t="str">
        <f t="shared" si="86"/>
        <v>OK</v>
      </c>
      <c r="AT283" s="246" t="str">
        <f t="shared" ref="AT283:BC283" si="87">IFERROR(IF(OR(ABS(AT33+AT96+AT159+AT222)-1&lt;0.01, ABS(AT33+AT96+AT159+AT222)&lt;0.01),"OK","Error"),"Error")</f>
        <v>OK</v>
      </c>
      <c r="AU283" s="246" t="str">
        <f t="shared" si="87"/>
        <v>OK</v>
      </c>
      <c r="AV283" s="246" t="str">
        <f t="shared" si="87"/>
        <v>OK</v>
      </c>
      <c r="AW283" s="246" t="str">
        <f t="shared" si="87"/>
        <v>OK</v>
      </c>
      <c r="AX283" s="246" t="str">
        <f t="shared" si="87"/>
        <v>OK</v>
      </c>
      <c r="AY283" s="246" t="str">
        <f t="shared" si="87"/>
        <v>OK</v>
      </c>
      <c r="AZ283" s="246" t="str">
        <f t="shared" si="87"/>
        <v>OK</v>
      </c>
      <c r="BA283" s="246" t="str">
        <f t="shared" si="87"/>
        <v>OK</v>
      </c>
      <c r="BB283" s="246" t="str">
        <f t="shared" si="87"/>
        <v>OK</v>
      </c>
      <c r="BC283" s="246" t="str">
        <f t="shared" si="87"/>
        <v>OK</v>
      </c>
      <c r="BD283" s="246" t="str">
        <f t="shared" ref="BD283:BM283" si="88">IFERROR(IF(OR(ABS(BD33+BD96+BD159+BD222)-1&lt;0.01, ABS(BD33+BD96+BD159+BD222)&lt;0.01),"OK","Error"),"Error")</f>
        <v>OK</v>
      </c>
      <c r="BE283" s="246" t="str">
        <f t="shared" si="88"/>
        <v>OK</v>
      </c>
      <c r="BF283" s="246" t="str">
        <f t="shared" si="88"/>
        <v>OK</v>
      </c>
      <c r="BG283" s="246" t="str">
        <f t="shared" si="88"/>
        <v>OK</v>
      </c>
      <c r="BH283" s="246" t="str">
        <f t="shared" si="88"/>
        <v>OK</v>
      </c>
      <c r="BI283" s="246" t="str">
        <f t="shared" si="88"/>
        <v>OK</v>
      </c>
      <c r="BJ283" s="246" t="str">
        <f t="shared" si="88"/>
        <v>OK</v>
      </c>
      <c r="BK283" s="246" t="str">
        <f t="shared" si="88"/>
        <v>OK</v>
      </c>
      <c r="BL283" s="246" t="str">
        <f t="shared" si="88"/>
        <v>OK</v>
      </c>
      <c r="BM283" s="246" t="str">
        <f t="shared" si="88"/>
        <v>OK</v>
      </c>
      <c r="BR283" s="246" t="str">
        <f t="shared" si="40"/>
        <v>OK</v>
      </c>
      <c r="BS283" s="246" t="str">
        <f t="shared" si="40"/>
        <v>OK</v>
      </c>
      <c r="BT283" s="246" t="str">
        <f t="shared" si="40"/>
        <v>OK</v>
      </c>
    </row>
    <row r="284" spans="1:72" hidden="1">
      <c r="A284" t="s">
        <v>867</v>
      </c>
      <c r="AJ284" s="246" t="str">
        <f t="shared" ref="AJ284:AS284" si="89">IFERROR(IF(OR(ABS(AJ34+AJ97+AJ160+AJ223)-1&lt;0.01, ABS(AJ34+AJ97+AJ160+AJ223)&lt;0.01),"OK","Error"),"Error")</f>
        <v>OK</v>
      </c>
      <c r="AK284" s="246" t="str">
        <f t="shared" si="89"/>
        <v>OK</v>
      </c>
      <c r="AL284" s="246" t="str">
        <f t="shared" si="89"/>
        <v>OK</v>
      </c>
      <c r="AM284" s="246" t="str">
        <f t="shared" si="89"/>
        <v>OK</v>
      </c>
      <c r="AN284" s="246" t="str">
        <f t="shared" si="89"/>
        <v>OK</v>
      </c>
      <c r="AO284" s="246" t="str">
        <f t="shared" si="89"/>
        <v>OK</v>
      </c>
      <c r="AP284" s="246" t="str">
        <f t="shared" si="89"/>
        <v>OK</v>
      </c>
      <c r="AQ284" s="246" t="str">
        <f t="shared" si="89"/>
        <v>OK</v>
      </c>
      <c r="AR284" s="246" t="str">
        <f t="shared" si="89"/>
        <v>OK</v>
      </c>
      <c r="AS284" s="246" t="str">
        <f t="shared" si="89"/>
        <v>OK</v>
      </c>
      <c r="AT284" s="246" t="str">
        <f t="shared" ref="AT284:BC284" si="90">IFERROR(IF(OR(ABS(AT34+AT97+AT160+AT223)-1&lt;0.01, ABS(AT34+AT97+AT160+AT223)&lt;0.01),"OK","Error"),"Error")</f>
        <v>OK</v>
      </c>
      <c r="AU284" s="246" t="str">
        <f t="shared" si="90"/>
        <v>OK</v>
      </c>
      <c r="AV284" s="246" t="str">
        <f t="shared" si="90"/>
        <v>OK</v>
      </c>
      <c r="AW284" s="246" t="str">
        <f t="shared" si="90"/>
        <v>OK</v>
      </c>
      <c r="AX284" s="246" t="str">
        <f t="shared" si="90"/>
        <v>OK</v>
      </c>
      <c r="AY284" s="246" t="str">
        <f t="shared" si="90"/>
        <v>OK</v>
      </c>
      <c r="AZ284" s="246" t="str">
        <f t="shared" si="90"/>
        <v>OK</v>
      </c>
      <c r="BA284" s="246" t="str">
        <f t="shared" si="90"/>
        <v>OK</v>
      </c>
      <c r="BB284" s="246" t="str">
        <f t="shared" si="90"/>
        <v>OK</v>
      </c>
      <c r="BC284" s="246" t="str">
        <f t="shared" si="90"/>
        <v>OK</v>
      </c>
      <c r="BD284" s="246" t="str">
        <f t="shared" ref="BD284:BM284" si="91">IFERROR(IF(OR(ABS(BD34+BD97+BD160+BD223)-1&lt;0.01, ABS(BD34+BD97+BD160+BD223)&lt;0.01),"OK","Error"),"Error")</f>
        <v>OK</v>
      </c>
      <c r="BE284" s="246" t="str">
        <f t="shared" si="91"/>
        <v>OK</v>
      </c>
      <c r="BF284" s="246" t="str">
        <f t="shared" si="91"/>
        <v>OK</v>
      </c>
      <c r="BG284" s="246" t="str">
        <f t="shared" si="91"/>
        <v>OK</v>
      </c>
      <c r="BH284" s="246" t="str">
        <f t="shared" si="91"/>
        <v>OK</v>
      </c>
      <c r="BI284" s="246" t="str">
        <f t="shared" si="91"/>
        <v>OK</v>
      </c>
      <c r="BJ284" s="246" t="str">
        <f t="shared" si="91"/>
        <v>OK</v>
      </c>
      <c r="BK284" s="246" t="str">
        <f t="shared" si="91"/>
        <v>OK</v>
      </c>
      <c r="BL284" s="246" t="str">
        <f t="shared" si="91"/>
        <v>OK</v>
      </c>
      <c r="BM284" s="246" t="str">
        <f t="shared" si="91"/>
        <v>OK</v>
      </c>
      <c r="BR284" s="246" t="str">
        <f t="shared" si="40"/>
        <v>OK</v>
      </c>
      <c r="BS284" s="246" t="str">
        <f t="shared" si="40"/>
        <v>OK</v>
      </c>
      <c r="BT284" s="246" t="str">
        <f t="shared" si="40"/>
        <v>OK</v>
      </c>
    </row>
    <row r="285" spans="1:72" hidden="1">
      <c r="A285" t="s">
        <v>867</v>
      </c>
      <c r="AJ285" s="246" t="str">
        <f t="shared" ref="AJ285:AS285" si="92">IFERROR(IF(OR(ABS(AJ35+AJ98+AJ161+AJ224)-1&lt;0.01, ABS(AJ35+AJ98+AJ161+AJ224)&lt;0.01),"OK","Error"),"Error")</f>
        <v>OK</v>
      </c>
      <c r="AK285" s="246" t="str">
        <f t="shared" si="92"/>
        <v>OK</v>
      </c>
      <c r="AL285" s="246" t="str">
        <f t="shared" si="92"/>
        <v>OK</v>
      </c>
      <c r="AM285" s="246" t="str">
        <f t="shared" si="92"/>
        <v>OK</v>
      </c>
      <c r="AN285" s="246" t="str">
        <f t="shared" si="92"/>
        <v>OK</v>
      </c>
      <c r="AO285" s="246" t="str">
        <f t="shared" si="92"/>
        <v>OK</v>
      </c>
      <c r="AP285" s="246" t="str">
        <f t="shared" si="92"/>
        <v>OK</v>
      </c>
      <c r="AQ285" s="246" t="str">
        <f t="shared" si="92"/>
        <v>OK</v>
      </c>
      <c r="AR285" s="246" t="str">
        <f t="shared" si="92"/>
        <v>OK</v>
      </c>
      <c r="AS285" s="246" t="str">
        <f t="shared" si="92"/>
        <v>OK</v>
      </c>
      <c r="AT285" s="246" t="str">
        <f t="shared" ref="AT285:BC285" si="93">IFERROR(IF(OR(ABS(AT35+AT98+AT161+AT224)-1&lt;0.01, ABS(AT35+AT98+AT161+AT224)&lt;0.01),"OK","Error"),"Error")</f>
        <v>OK</v>
      </c>
      <c r="AU285" s="246" t="str">
        <f t="shared" si="93"/>
        <v>OK</v>
      </c>
      <c r="AV285" s="246" t="str">
        <f t="shared" si="93"/>
        <v>OK</v>
      </c>
      <c r="AW285" s="246" t="str">
        <f t="shared" si="93"/>
        <v>OK</v>
      </c>
      <c r="AX285" s="246" t="str">
        <f t="shared" si="93"/>
        <v>OK</v>
      </c>
      <c r="AY285" s="246" t="str">
        <f t="shared" si="93"/>
        <v>OK</v>
      </c>
      <c r="AZ285" s="246" t="str">
        <f t="shared" si="93"/>
        <v>OK</v>
      </c>
      <c r="BA285" s="246" t="str">
        <f t="shared" si="93"/>
        <v>OK</v>
      </c>
      <c r="BB285" s="246" t="str">
        <f t="shared" si="93"/>
        <v>OK</v>
      </c>
      <c r="BC285" s="246" t="str">
        <f t="shared" si="93"/>
        <v>OK</v>
      </c>
      <c r="BD285" s="246" t="str">
        <f t="shared" ref="BD285:BM285" si="94">IFERROR(IF(OR(ABS(BD35+BD98+BD161+BD224)-1&lt;0.01, ABS(BD35+BD98+BD161+BD224)&lt;0.01),"OK","Error"),"Error")</f>
        <v>OK</v>
      </c>
      <c r="BE285" s="246" t="str">
        <f t="shared" si="94"/>
        <v>OK</v>
      </c>
      <c r="BF285" s="246" t="str">
        <f t="shared" si="94"/>
        <v>OK</v>
      </c>
      <c r="BG285" s="246" t="str">
        <f t="shared" si="94"/>
        <v>OK</v>
      </c>
      <c r="BH285" s="246" t="str">
        <f t="shared" si="94"/>
        <v>OK</v>
      </c>
      <c r="BI285" s="246" t="str">
        <f t="shared" si="94"/>
        <v>OK</v>
      </c>
      <c r="BJ285" s="246" t="str">
        <f t="shared" si="94"/>
        <v>OK</v>
      </c>
      <c r="BK285" s="246" t="str">
        <f t="shared" si="94"/>
        <v>OK</v>
      </c>
      <c r="BL285" s="246" t="str">
        <f t="shared" si="94"/>
        <v>OK</v>
      </c>
      <c r="BM285" s="246" t="str">
        <f t="shared" si="94"/>
        <v>OK</v>
      </c>
      <c r="BR285" s="246" t="str">
        <f t="shared" si="40"/>
        <v>OK</v>
      </c>
      <c r="BS285" s="246" t="str">
        <f t="shared" si="40"/>
        <v>OK</v>
      </c>
      <c r="BT285" s="246" t="str">
        <f t="shared" si="40"/>
        <v>OK</v>
      </c>
    </row>
    <row r="286" spans="1:72" hidden="1">
      <c r="A286" t="s">
        <v>867</v>
      </c>
      <c r="AJ286" s="246" t="str">
        <f t="shared" ref="AJ286:AS286" si="95">IFERROR(IF(OR(ABS(AJ36+AJ99+AJ162+AJ225)-1&lt;0.01, ABS(AJ36+AJ99+AJ162+AJ225)&lt;0.01),"OK","Error"),"Error")</f>
        <v>OK</v>
      </c>
      <c r="AK286" s="246" t="str">
        <f t="shared" si="95"/>
        <v>OK</v>
      </c>
      <c r="AL286" s="246" t="str">
        <f t="shared" si="95"/>
        <v>OK</v>
      </c>
      <c r="AM286" s="246" t="str">
        <f t="shared" si="95"/>
        <v>OK</v>
      </c>
      <c r="AN286" s="246" t="str">
        <f t="shared" si="95"/>
        <v>OK</v>
      </c>
      <c r="AO286" s="246" t="str">
        <f t="shared" si="95"/>
        <v>OK</v>
      </c>
      <c r="AP286" s="246" t="str">
        <f t="shared" si="95"/>
        <v>OK</v>
      </c>
      <c r="AQ286" s="246" t="str">
        <f t="shared" si="95"/>
        <v>OK</v>
      </c>
      <c r="AR286" s="246" t="str">
        <f t="shared" si="95"/>
        <v>OK</v>
      </c>
      <c r="AS286" s="246" t="str">
        <f t="shared" si="95"/>
        <v>OK</v>
      </c>
      <c r="AT286" s="246" t="str">
        <f t="shared" ref="AT286:BC286" si="96">IFERROR(IF(OR(ABS(AT36+AT99+AT162+AT225)-1&lt;0.01, ABS(AT36+AT99+AT162+AT225)&lt;0.01),"OK","Error"),"Error")</f>
        <v>OK</v>
      </c>
      <c r="AU286" s="246" t="str">
        <f t="shared" si="96"/>
        <v>OK</v>
      </c>
      <c r="AV286" s="246" t="str">
        <f t="shared" si="96"/>
        <v>OK</v>
      </c>
      <c r="AW286" s="246" t="str">
        <f t="shared" si="96"/>
        <v>OK</v>
      </c>
      <c r="AX286" s="246" t="str">
        <f t="shared" si="96"/>
        <v>OK</v>
      </c>
      <c r="AY286" s="246" t="str">
        <f t="shared" si="96"/>
        <v>OK</v>
      </c>
      <c r="AZ286" s="246" t="str">
        <f t="shared" si="96"/>
        <v>OK</v>
      </c>
      <c r="BA286" s="246" t="str">
        <f t="shared" si="96"/>
        <v>OK</v>
      </c>
      <c r="BB286" s="246" t="str">
        <f t="shared" si="96"/>
        <v>OK</v>
      </c>
      <c r="BC286" s="246" t="str">
        <f t="shared" si="96"/>
        <v>OK</v>
      </c>
      <c r="BD286" s="246" t="str">
        <f t="shared" ref="BD286:BM286" si="97">IFERROR(IF(OR(ABS(BD36+BD99+BD162+BD225)-1&lt;0.01, ABS(BD36+BD99+BD162+BD225)&lt;0.01),"OK","Error"),"Error")</f>
        <v>OK</v>
      </c>
      <c r="BE286" s="246" t="str">
        <f t="shared" si="97"/>
        <v>OK</v>
      </c>
      <c r="BF286" s="246" t="str">
        <f t="shared" si="97"/>
        <v>OK</v>
      </c>
      <c r="BG286" s="246" t="str">
        <f t="shared" si="97"/>
        <v>OK</v>
      </c>
      <c r="BH286" s="246" t="str">
        <f t="shared" si="97"/>
        <v>OK</v>
      </c>
      <c r="BI286" s="246" t="str">
        <f t="shared" si="97"/>
        <v>OK</v>
      </c>
      <c r="BJ286" s="246" t="str">
        <f t="shared" si="97"/>
        <v>OK</v>
      </c>
      <c r="BK286" s="246" t="str">
        <f t="shared" si="97"/>
        <v>OK</v>
      </c>
      <c r="BL286" s="246" t="str">
        <f t="shared" si="97"/>
        <v>OK</v>
      </c>
      <c r="BM286" s="246" t="str">
        <f t="shared" si="97"/>
        <v>OK</v>
      </c>
      <c r="BR286" s="246" t="str">
        <f t="shared" si="40"/>
        <v>OK</v>
      </c>
      <c r="BS286" s="246" t="str">
        <f t="shared" si="40"/>
        <v>OK</v>
      </c>
      <c r="BT286" s="246" t="str">
        <f t="shared" si="40"/>
        <v>OK</v>
      </c>
    </row>
    <row r="287" spans="1:72" hidden="1">
      <c r="A287" t="s">
        <v>867</v>
      </c>
      <c r="AJ287" s="246" t="str">
        <f t="shared" ref="AJ287:AS287" si="98">IFERROR(IF(OR(ABS(AJ37+AJ100+AJ163+AJ226)-1&lt;0.01, ABS(AJ37+AJ100+AJ163+AJ226)&lt;0.01),"OK","Error"),"Error")</f>
        <v>OK</v>
      </c>
      <c r="AK287" s="246" t="str">
        <f t="shared" si="98"/>
        <v>OK</v>
      </c>
      <c r="AL287" s="246" t="str">
        <f t="shared" si="98"/>
        <v>OK</v>
      </c>
      <c r="AM287" s="246" t="str">
        <f t="shared" si="98"/>
        <v>OK</v>
      </c>
      <c r="AN287" s="246" t="str">
        <f t="shared" si="98"/>
        <v>OK</v>
      </c>
      <c r="AO287" s="246" t="str">
        <f t="shared" si="98"/>
        <v>OK</v>
      </c>
      <c r="AP287" s="246" t="str">
        <f t="shared" si="98"/>
        <v>OK</v>
      </c>
      <c r="AQ287" s="246" t="str">
        <f t="shared" si="98"/>
        <v>OK</v>
      </c>
      <c r="AR287" s="246" t="str">
        <f t="shared" si="98"/>
        <v>OK</v>
      </c>
      <c r="AS287" s="246" t="str">
        <f t="shared" si="98"/>
        <v>OK</v>
      </c>
      <c r="AT287" s="246" t="str">
        <f t="shared" ref="AT287:BC287" si="99">IFERROR(IF(OR(ABS(AT37+AT100+AT163+AT226)-1&lt;0.01, ABS(AT37+AT100+AT163+AT226)&lt;0.01),"OK","Error"),"Error")</f>
        <v>OK</v>
      </c>
      <c r="AU287" s="246" t="str">
        <f t="shared" si="99"/>
        <v>OK</v>
      </c>
      <c r="AV287" s="246" t="str">
        <f t="shared" si="99"/>
        <v>OK</v>
      </c>
      <c r="AW287" s="246" t="str">
        <f t="shared" si="99"/>
        <v>OK</v>
      </c>
      <c r="AX287" s="246" t="str">
        <f t="shared" si="99"/>
        <v>OK</v>
      </c>
      <c r="AY287" s="246" t="str">
        <f t="shared" si="99"/>
        <v>OK</v>
      </c>
      <c r="AZ287" s="246" t="str">
        <f t="shared" si="99"/>
        <v>OK</v>
      </c>
      <c r="BA287" s="246" t="str">
        <f t="shared" si="99"/>
        <v>OK</v>
      </c>
      <c r="BB287" s="246" t="str">
        <f t="shared" si="99"/>
        <v>OK</v>
      </c>
      <c r="BC287" s="246" t="str">
        <f t="shared" si="99"/>
        <v>OK</v>
      </c>
      <c r="BD287" s="246" t="str">
        <f t="shared" ref="BD287:BM287" si="100">IFERROR(IF(OR(ABS(BD37+BD100+BD163+BD226)-1&lt;0.01, ABS(BD37+BD100+BD163+BD226)&lt;0.01),"OK","Error"),"Error")</f>
        <v>OK</v>
      </c>
      <c r="BE287" s="246" t="str">
        <f t="shared" si="100"/>
        <v>OK</v>
      </c>
      <c r="BF287" s="246" t="str">
        <f t="shared" si="100"/>
        <v>OK</v>
      </c>
      <c r="BG287" s="246" t="str">
        <f t="shared" si="100"/>
        <v>OK</v>
      </c>
      <c r="BH287" s="246" t="str">
        <f t="shared" si="100"/>
        <v>OK</v>
      </c>
      <c r="BI287" s="246" t="str">
        <f t="shared" si="100"/>
        <v>OK</v>
      </c>
      <c r="BJ287" s="246" t="str">
        <f t="shared" si="100"/>
        <v>OK</v>
      </c>
      <c r="BK287" s="246" t="str">
        <f t="shared" si="100"/>
        <v>OK</v>
      </c>
      <c r="BL287" s="246" t="str">
        <f t="shared" si="100"/>
        <v>OK</v>
      </c>
      <c r="BM287" s="246" t="str">
        <f t="shared" si="100"/>
        <v>OK</v>
      </c>
      <c r="BR287" s="246" t="str">
        <f t="shared" ref="BR287:BT306" si="101">IFERROR(IF(OR(ABS(BR37+BR100+BR163+BR226)-1&lt;0.01, ABS(BR37+BR100+BR163+BR226)&lt;0.01),"OK","Error"),"Error")</f>
        <v>OK</v>
      </c>
      <c r="BS287" s="246" t="str">
        <f t="shared" si="101"/>
        <v>OK</v>
      </c>
      <c r="BT287" s="246" t="str">
        <f t="shared" si="101"/>
        <v>OK</v>
      </c>
    </row>
    <row r="288" spans="1:72" hidden="1">
      <c r="A288" t="s">
        <v>867</v>
      </c>
      <c r="AJ288" s="246" t="str">
        <f t="shared" ref="AJ288:AS288" si="102">IFERROR(IF(OR(ABS(AJ38+AJ101+AJ164+AJ227)-1&lt;0.01, ABS(AJ38+AJ101+AJ164+AJ227)&lt;0.01),"OK","Error"),"Error")</f>
        <v>OK</v>
      </c>
      <c r="AK288" s="246" t="str">
        <f t="shared" si="102"/>
        <v>OK</v>
      </c>
      <c r="AL288" s="246" t="str">
        <f t="shared" si="102"/>
        <v>OK</v>
      </c>
      <c r="AM288" s="246" t="str">
        <f t="shared" si="102"/>
        <v>OK</v>
      </c>
      <c r="AN288" s="246" t="str">
        <f t="shared" si="102"/>
        <v>OK</v>
      </c>
      <c r="AO288" s="246" t="str">
        <f t="shared" si="102"/>
        <v>OK</v>
      </c>
      <c r="AP288" s="246" t="str">
        <f t="shared" si="102"/>
        <v>OK</v>
      </c>
      <c r="AQ288" s="246" t="str">
        <f t="shared" si="102"/>
        <v>OK</v>
      </c>
      <c r="AR288" s="246" t="str">
        <f t="shared" si="102"/>
        <v>OK</v>
      </c>
      <c r="AS288" s="246" t="str">
        <f t="shared" si="102"/>
        <v>OK</v>
      </c>
      <c r="AT288" s="246" t="str">
        <f t="shared" ref="AT288:BC288" si="103">IFERROR(IF(OR(ABS(AT38+AT101+AT164+AT227)-1&lt;0.01, ABS(AT38+AT101+AT164+AT227)&lt;0.01),"OK","Error"),"Error")</f>
        <v>OK</v>
      </c>
      <c r="AU288" s="246" t="str">
        <f t="shared" si="103"/>
        <v>OK</v>
      </c>
      <c r="AV288" s="246" t="str">
        <f t="shared" si="103"/>
        <v>OK</v>
      </c>
      <c r="AW288" s="246" t="str">
        <f t="shared" si="103"/>
        <v>OK</v>
      </c>
      <c r="AX288" s="246" t="str">
        <f t="shared" si="103"/>
        <v>OK</v>
      </c>
      <c r="AY288" s="246" t="str">
        <f t="shared" si="103"/>
        <v>OK</v>
      </c>
      <c r="AZ288" s="246" t="str">
        <f t="shared" si="103"/>
        <v>OK</v>
      </c>
      <c r="BA288" s="246" t="str">
        <f t="shared" si="103"/>
        <v>OK</v>
      </c>
      <c r="BB288" s="246" t="str">
        <f t="shared" si="103"/>
        <v>OK</v>
      </c>
      <c r="BC288" s="246" t="str">
        <f t="shared" si="103"/>
        <v>OK</v>
      </c>
      <c r="BD288" s="246" t="str">
        <f t="shared" ref="BD288:BM288" si="104">IFERROR(IF(OR(ABS(BD38+BD101+BD164+BD227)-1&lt;0.01, ABS(BD38+BD101+BD164+BD227)&lt;0.01),"OK","Error"),"Error")</f>
        <v>OK</v>
      </c>
      <c r="BE288" s="246" t="str">
        <f t="shared" si="104"/>
        <v>OK</v>
      </c>
      <c r="BF288" s="246" t="str">
        <f t="shared" si="104"/>
        <v>OK</v>
      </c>
      <c r="BG288" s="246" t="str">
        <f t="shared" si="104"/>
        <v>OK</v>
      </c>
      <c r="BH288" s="246" t="str">
        <f t="shared" si="104"/>
        <v>OK</v>
      </c>
      <c r="BI288" s="246" t="str">
        <f t="shared" si="104"/>
        <v>OK</v>
      </c>
      <c r="BJ288" s="246" t="str">
        <f t="shared" si="104"/>
        <v>OK</v>
      </c>
      <c r="BK288" s="246" t="str">
        <f t="shared" si="104"/>
        <v>OK</v>
      </c>
      <c r="BL288" s="246" t="str">
        <f t="shared" si="104"/>
        <v>OK</v>
      </c>
      <c r="BM288" s="246" t="str">
        <f t="shared" si="104"/>
        <v>OK</v>
      </c>
      <c r="BR288" s="246" t="str">
        <f t="shared" si="101"/>
        <v>OK</v>
      </c>
      <c r="BS288" s="246" t="str">
        <f t="shared" si="101"/>
        <v>OK</v>
      </c>
      <c r="BT288" s="246" t="str">
        <f t="shared" si="101"/>
        <v>OK</v>
      </c>
    </row>
    <row r="289" spans="1:72" hidden="1">
      <c r="A289" t="s">
        <v>867</v>
      </c>
      <c r="AJ289" s="246" t="str">
        <f t="shared" ref="AJ289:AS289" si="105">IFERROR(IF(OR(ABS(AJ39+AJ102+AJ165+AJ228)-1&lt;0.01, ABS(AJ39+AJ102+AJ165+AJ228)&lt;0.01),"OK","Error"),"Error")</f>
        <v>OK</v>
      </c>
      <c r="AK289" s="246" t="str">
        <f t="shared" si="105"/>
        <v>OK</v>
      </c>
      <c r="AL289" s="246" t="str">
        <f t="shared" si="105"/>
        <v>OK</v>
      </c>
      <c r="AM289" s="246" t="str">
        <f t="shared" si="105"/>
        <v>OK</v>
      </c>
      <c r="AN289" s="246" t="str">
        <f t="shared" si="105"/>
        <v>OK</v>
      </c>
      <c r="AO289" s="246" t="str">
        <f t="shared" si="105"/>
        <v>OK</v>
      </c>
      <c r="AP289" s="246" t="str">
        <f t="shared" si="105"/>
        <v>OK</v>
      </c>
      <c r="AQ289" s="246" t="str">
        <f t="shared" si="105"/>
        <v>OK</v>
      </c>
      <c r="AR289" s="246" t="str">
        <f t="shared" si="105"/>
        <v>OK</v>
      </c>
      <c r="AS289" s="246" t="str">
        <f t="shared" si="105"/>
        <v>OK</v>
      </c>
      <c r="AT289" s="246" t="str">
        <f t="shared" ref="AT289:BC289" si="106">IFERROR(IF(OR(ABS(AT39+AT102+AT165+AT228)-1&lt;0.01, ABS(AT39+AT102+AT165+AT228)&lt;0.01),"OK","Error"),"Error")</f>
        <v>OK</v>
      </c>
      <c r="AU289" s="246" t="str">
        <f t="shared" si="106"/>
        <v>OK</v>
      </c>
      <c r="AV289" s="246" t="str">
        <f t="shared" si="106"/>
        <v>OK</v>
      </c>
      <c r="AW289" s="246" t="str">
        <f t="shared" si="106"/>
        <v>OK</v>
      </c>
      <c r="AX289" s="246" t="str">
        <f t="shared" si="106"/>
        <v>OK</v>
      </c>
      <c r="AY289" s="246" t="str">
        <f t="shared" si="106"/>
        <v>OK</v>
      </c>
      <c r="AZ289" s="246" t="str">
        <f t="shared" si="106"/>
        <v>OK</v>
      </c>
      <c r="BA289" s="246" t="str">
        <f t="shared" si="106"/>
        <v>OK</v>
      </c>
      <c r="BB289" s="246" t="str">
        <f t="shared" si="106"/>
        <v>OK</v>
      </c>
      <c r="BC289" s="246" t="str">
        <f t="shared" si="106"/>
        <v>OK</v>
      </c>
      <c r="BD289" s="246" t="str">
        <f t="shared" ref="BD289:BM289" si="107">IFERROR(IF(OR(ABS(BD39+BD102+BD165+BD228)-1&lt;0.01, ABS(BD39+BD102+BD165+BD228)&lt;0.01),"OK","Error"),"Error")</f>
        <v>OK</v>
      </c>
      <c r="BE289" s="246" t="str">
        <f t="shared" si="107"/>
        <v>OK</v>
      </c>
      <c r="BF289" s="246" t="str">
        <f t="shared" si="107"/>
        <v>OK</v>
      </c>
      <c r="BG289" s="246" t="str">
        <f t="shared" si="107"/>
        <v>OK</v>
      </c>
      <c r="BH289" s="246" t="str">
        <f t="shared" si="107"/>
        <v>OK</v>
      </c>
      <c r="BI289" s="246" t="str">
        <f t="shared" si="107"/>
        <v>OK</v>
      </c>
      <c r="BJ289" s="246" t="str">
        <f t="shared" si="107"/>
        <v>OK</v>
      </c>
      <c r="BK289" s="246" t="str">
        <f t="shared" si="107"/>
        <v>OK</v>
      </c>
      <c r="BL289" s="246" t="str">
        <f t="shared" si="107"/>
        <v>OK</v>
      </c>
      <c r="BM289" s="246" t="str">
        <f t="shared" si="107"/>
        <v>OK</v>
      </c>
      <c r="BR289" s="246" t="str">
        <f t="shared" si="101"/>
        <v>OK</v>
      </c>
      <c r="BS289" s="246" t="str">
        <f t="shared" si="101"/>
        <v>OK</v>
      </c>
      <c r="BT289" s="246" t="str">
        <f t="shared" si="101"/>
        <v>OK</v>
      </c>
    </row>
    <row r="290" spans="1:72" hidden="1">
      <c r="A290" t="s">
        <v>867</v>
      </c>
      <c r="AJ290" s="246" t="str">
        <f t="shared" ref="AJ290:AS290" si="108">IFERROR(IF(OR(ABS(AJ40+AJ103+AJ166+AJ229)-1&lt;0.01, ABS(AJ40+AJ103+AJ166+AJ229)&lt;0.01),"OK","Error"),"Error")</f>
        <v>OK</v>
      </c>
      <c r="AK290" s="246" t="str">
        <f t="shared" si="108"/>
        <v>OK</v>
      </c>
      <c r="AL290" s="246" t="str">
        <f t="shared" si="108"/>
        <v>OK</v>
      </c>
      <c r="AM290" s="246" t="str">
        <f t="shared" si="108"/>
        <v>OK</v>
      </c>
      <c r="AN290" s="246" t="str">
        <f t="shared" si="108"/>
        <v>OK</v>
      </c>
      <c r="AO290" s="246" t="str">
        <f t="shared" si="108"/>
        <v>OK</v>
      </c>
      <c r="AP290" s="246" t="str">
        <f t="shared" si="108"/>
        <v>OK</v>
      </c>
      <c r="AQ290" s="246" t="str">
        <f t="shared" si="108"/>
        <v>OK</v>
      </c>
      <c r="AR290" s="246" t="str">
        <f t="shared" si="108"/>
        <v>OK</v>
      </c>
      <c r="AS290" s="246" t="str">
        <f t="shared" si="108"/>
        <v>OK</v>
      </c>
      <c r="AT290" s="246" t="str">
        <f t="shared" ref="AT290:BC290" si="109">IFERROR(IF(OR(ABS(AT40+AT103+AT166+AT229)-1&lt;0.01, ABS(AT40+AT103+AT166+AT229)&lt;0.01),"OK","Error"),"Error")</f>
        <v>OK</v>
      </c>
      <c r="AU290" s="246" t="str">
        <f t="shared" si="109"/>
        <v>OK</v>
      </c>
      <c r="AV290" s="246" t="str">
        <f t="shared" si="109"/>
        <v>OK</v>
      </c>
      <c r="AW290" s="246" t="str">
        <f t="shared" si="109"/>
        <v>OK</v>
      </c>
      <c r="AX290" s="246" t="str">
        <f t="shared" si="109"/>
        <v>OK</v>
      </c>
      <c r="AY290" s="246" t="str">
        <f t="shared" si="109"/>
        <v>OK</v>
      </c>
      <c r="AZ290" s="246" t="str">
        <f t="shared" si="109"/>
        <v>OK</v>
      </c>
      <c r="BA290" s="246" t="str">
        <f t="shared" si="109"/>
        <v>OK</v>
      </c>
      <c r="BB290" s="246" t="str">
        <f t="shared" si="109"/>
        <v>OK</v>
      </c>
      <c r="BC290" s="246" t="str">
        <f t="shared" si="109"/>
        <v>OK</v>
      </c>
      <c r="BD290" s="246" t="str">
        <f t="shared" ref="BD290:BM290" si="110">IFERROR(IF(OR(ABS(BD40+BD103+BD166+BD229)-1&lt;0.01, ABS(BD40+BD103+BD166+BD229)&lt;0.01),"OK","Error"),"Error")</f>
        <v>OK</v>
      </c>
      <c r="BE290" s="246" t="str">
        <f t="shared" si="110"/>
        <v>OK</v>
      </c>
      <c r="BF290" s="246" t="str">
        <f t="shared" si="110"/>
        <v>OK</v>
      </c>
      <c r="BG290" s="246" t="str">
        <f t="shared" si="110"/>
        <v>OK</v>
      </c>
      <c r="BH290" s="246" t="str">
        <f t="shared" si="110"/>
        <v>OK</v>
      </c>
      <c r="BI290" s="246" t="str">
        <f t="shared" si="110"/>
        <v>OK</v>
      </c>
      <c r="BJ290" s="246" t="str">
        <f t="shared" si="110"/>
        <v>OK</v>
      </c>
      <c r="BK290" s="246" t="str">
        <f t="shared" si="110"/>
        <v>OK</v>
      </c>
      <c r="BL290" s="246" t="str">
        <f t="shared" si="110"/>
        <v>OK</v>
      </c>
      <c r="BM290" s="246" t="str">
        <f t="shared" si="110"/>
        <v>OK</v>
      </c>
      <c r="BR290" s="246" t="str">
        <f t="shared" si="101"/>
        <v>OK</v>
      </c>
      <c r="BS290" s="246" t="str">
        <f t="shared" si="101"/>
        <v>OK</v>
      </c>
      <c r="BT290" s="246" t="str">
        <f t="shared" si="101"/>
        <v>OK</v>
      </c>
    </row>
    <row r="291" spans="1:72" hidden="1">
      <c r="A291" t="s">
        <v>867</v>
      </c>
      <c r="AJ291" s="246" t="str">
        <f t="shared" ref="AJ291:AS291" si="111">IFERROR(IF(OR(ABS(AJ41+AJ104+AJ167+AJ230)-1&lt;0.01, ABS(AJ41+AJ104+AJ167+AJ230)&lt;0.01),"OK","Error"),"Error")</f>
        <v>OK</v>
      </c>
      <c r="AK291" s="246" t="str">
        <f t="shared" si="111"/>
        <v>OK</v>
      </c>
      <c r="AL291" s="246" t="str">
        <f t="shared" si="111"/>
        <v>OK</v>
      </c>
      <c r="AM291" s="246" t="str">
        <f t="shared" si="111"/>
        <v>OK</v>
      </c>
      <c r="AN291" s="246" t="str">
        <f t="shared" si="111"/>
        <v>OK</v>
      </c>
      <c r="AO291" s="246" t="str">
        <f t="shared" si="111"/>
        <v>OK</v>
      </c>
      <c r="AP291" s="246" t="str">
        <f t="shared" si="111"/>
        <v>OK</v>
      </c>
      <c r="AQ291" s="246" t="str">
        <f t="shared" si="111"/>
        <v>OK</v>
      </c>
      <c r="AR291" s="246" t="str">
        <f t="shared" si="111"/>
        <v>OK</v>
      </c>
      <c r="AS291" s="246" t="str">
        <f t="shared" si="111"/>
        <v>OK</v>
      </c>
      <c r="AT291" s="246" t="str">
        <f t="shared" ref="AT291:BC291" si="112">IFERROR(IF(OR(ABS(AT41+AT104+AT167+AT230)-1&lt;0.01, ABS(AT41+AT104+AT167+AT230)&lt;0.01),"OK","Error"),"Error")</f>
        <v>OK</v>
      </c>
      <c r="AU291" s="246" t="str">
        <f t="shared" si="112"/>
        <v>OK</v>
      </c>
      <c r="AV291" s="246" t="str">
        <f t="shared" si="112"/>
        <v>OK</v>
      </c>
      <c r="AW291" s="246" t="str">
        <f t="shared" si="112"/>
        <v>OK</v>
      </c>
      <c r="AX291" s="246" t="str">
        <f t="shared" si="112"/>
        <v>OK</v>
      </c>
      <c r="AY291" s="246" t="str">
        <f t="shared" si="112"/>
        <v>OK</v>
      </c>
      <c r="AZ291" s="246" t="str">
        <f t="shared" si="112"/>
        <v>OK</v>
      </c>
      <c r="BA291" s="246" t="str">
        <f t="shared" si="112"/>
        <v>OK</v>
      </c>
      <c r="BB291" s="246" t="str">
        <f t="shared" si="112"/>
        <v>OK</v>
      </c>
      <c r="BC291" s="246" t="str">
        <f t="shared" si="112"/>
        <v>OK</v>
      </c>
      <c r="BD291" s="246" t="str">
        <f t="shared" ref="BD291:BM291" si="113">IFERROR(IF(OR(ABS(BD41+BD104+BD167+BD230)-1&lt;0.01, ABS(BD41+BD104+BD167+BD230)&lt;0.01),"OK","Error"),"Error")</f>
        <v>OK</v>
      </c>
      <c r="BE291" s="246" t="str">
        <f t="shared" si="113"/>
        <v>OK</v>
      </c>
      <c r="BF291" s="246" t="str">
        <f t="shared" si="113"/>
        <v>OK</v>
      </c>
      <c r="BG291" s="246" t="str">
        <f t="shared" si="113"/>
        <v>OK</v>
      </c>
      <c r="BH291" s="246" t="str">
        <f t="shared" si="113"/>
        <v>OK</v>
      </c>
      <c r="BI291" s="246" t="str">
        <f t="shared" si="113"/>
        <v>OK</v>
      </c>
      <c r="BJ291" s="246" t="str">
        <f t="shared" si="113"/>
        <v>OK</v>
      </c>
      <c r="BK291" s="246" t="str">
        <f t="shared" si="113"/>
        <v>OK</v>
      </c>
      <c r="BL291" s="246" t="str">
        <f t="shared" si="113"/>
        <v>OK</v>
      </c>
      <c r="BM291" s="246" t="str">
        <f t="shared" si="113"/>
        <v>OK</v>
      </c>
      <c r="BR291" s="246" t="str">
        <f t="shared" si="101"/>
        <v>OK</v>
      </c>
      <c r="BS291" s="246" t="str">
        <f t="shared" si="101"/>
        <v>OK</v>
      </c>
      <c r="BT291" s="246" t="str">
        <f t="shared" si="101"/>
        <v>OK</v>
      </c>
    </row>
    <row r="292" spans="1:72" hidden="1">
      <c r="A292" t="s">
        <v>867</v>
      </c>
      <c r="AJ292" s="246" t="str">
        <f t="shared" ref="AJ292:AS292" si="114">IFERROR(IF(OR(ABS(AJ42+AJ105+AJ168+AJ231)-1&lt;0.01, ABS(AJ42+AJ105+AJ168+AJ231)&lt;0.01),"OK","Error"),"Error")</f>
        <v>OK</v>
      </c>
      <c r="AK292" s="246" t="str">
        <f t="shared" si="114"/>
        <v>OK</v>
      </c>
      <c r="AL292" s="246" t="str">
        <f t="shared" si="114"/>
        <v>OK</v>
      </c>
      <c r="AM292" s="246" t="str">
        <f t="shared" si="114"/>
        <v>OK</v>
      </c>
      <c r="AN292" s="246" t="str">
        <f t="shared" si="114"/>
        <v>OK</v>
      </c>
      <c r="AO292" s="246" t="str">
        <f t="shared" si="114"/>
        <v>OK</v>
      </c>
      <c r="AP292" s="246" t="str">
        <f t="shared" si="114"/>
        <v>OK</v>
      </c>
      <c r="AQ292" s="246" t="str">
        <f t="shared" si="114"/>
        <v>OK</v>
      </c>
      <c r="AR292" s="246" t="str">
        <f t="shared" si="114"/>
        <v>OK</v>
      </c>
      <c r="AS292" s="246" t="str">
        <f t="shared" si="114"/>
        <v>OK</v>
      </c>
      <c r="AT292" s="246" t="str">
        <f t="shared" ref="AT292:BC292" si="115">IFERROR(IF(OR(ABS(AT42+AT105+AT168+AT231)-1&lt;0.01, ABS(AT42+AT105+AT168+AT231)&lt;0.01),"OK","Error"),"Error")</f>
        <v>OK</v>
      </c>
      <c r="AU292" s="246" t="str">
        <f t="shared" si="115"/>
        <v>OK</v>
      </c>
      <c r="AV292" s="246" t="str">
        <f t="shared" si="115"/>
        <v>OK</v>
      </c>
      <c r="AW292" s="246" t="str">
        <f t="shared" si="115"/>
        <v>OK</v>
      </c>
      <c r="AX292" s="246" t="str">
        <f t="shared" si="115"/>
        <v>OK</v>
      </c>
      <c r="AY292" s="246" t="str">
        <f t="shared" si="115"/>
        <v>OK</v>
      </c>
      <c r="AZ292" s="246" t="str">
        <f t="shared" si="115"/>
        <v>OK</v>
      </c>
      <c r="BA292" s="246" t="str">
        <f t="shared" si="115"/>
        <v>OK</v>
      </c>
      <c r="BB292" s="246" t="str">
        <f t="shared" si="115"/>
        <v>OK</v>
      </c>
      <c r="BC292" s="246" t="str">
        <f t="shared" si="115"/>
        <v>OK</v>
      </c>
      <c r="BD292" s="246" t="str">
        <f t="shared" ref="BD292:BM292" si="116">IFERROR(IF(OR(ABS(BD42+BD105+BD168+BD231)-1&lt;0.01, ABS(BD42+BD105+BD168+BD231)&lt;0.01),"OK","Error"),"Error")</f>
        <v>OK</v>
      </c>
      <c r="BE292" s="246" t="str">
        <f t="shared" si="116"/>
        <v>OK</v>
      </c>
      <c r="BF292" s="246" t="str">
        <f t="shared" si="116"/>
        <v>OK</v>
      </c>
      <c r="BG292" s="246" t="str">
        <f t="shared" si="116"/>
        <v>OK</v>
      </c>
      <c r="BH292" s="246" t="str">
        <f t="shared" si="116"/>
        <v>OK</v>
      </c>
      <c r="BI292" s="246" t="str">
        <f t="shared" si="116"/>
        <v>OK</v>
      </c>
      <c r="BJ292" s="246" t="str">
        <f t="shared" si="116"/>
        <v>OK</v>
      </c>
      <c r="BK292" s="246" t="str">
        <f t="shared" si="116"/>
        <v>OK</v>
      </c>
      <c r="BL292" s="246" t="str">
        <f t="shared" si="116"/>
        <v>OK</v>
      </c>
      <c r="BM292" s="246" t="str">
        <f t="shared" si="116"/>
        <v>OK</v>
      </c>
      <c r="BR292" s="246" t="str">
        <f t="shared" si="101"/>
        <v>OK</v>
      </c>
      <c r="BS292" s="246" t="str">
        <f t="shared" si="101"/>
        <v>OK</v>
      </c>
      <c r="BT292" s="246" t="str">
        <f t="shared" si="101"/>
        <v>OK</v>
      </c>
    </row>
    <row r="293" spans="1:72" hidden="1">
      <c r="A293" t="s">
        <v>867</v>
      </c>
      <c r="AJ293" s="246" t="str">
        <f t="shared" ref="AJ293:AS293" si="117">IFERROR(IF(OR(ABS(AJ43+AJ106+AJ169+AJ232)-1&lt;0.01, ABS(AJ43+AJ106+AJ169+AJ232)&lt;0.01),"OK","Error"),"Error")</f>
        <v>OK</v>
      </c>
      <c r="AK293" s="246" t="str">
        <f t="shared" si="117"/>
        <v>OK</v>
      </c>
      <c r="AL293" s="246" t="str">
        <f t="shared" si="117"/>
        <v>OK</v>
      </c>
      <c r="AM293" s="246" t="str">
        <f t="shared" si="117"/>
        <v>OK</v>
      </c>
      <c r="AN293" s="246" t="str">
        <f t="shared" si="117"/>
        <v>OK</v>
      </c>
      <c r="AO293" s="246" t="str">
        <f t="shared" si="117"/>
        <v>OK</v>
      </c>
      <c r="AP293" s="246" t="str">
        <f t="shared" si="117"/>
        <v>OK</v>
      </c>
      <c r="AQ293" s="246" t="str">
        <f t="shared" si="117"/>
        <v>OK</v>
      </c>
      <c r="AR293" s="246" t="str">
        <f t="shared" si="117"/>
        <v>OK</v>
      </c>
      <c r="AS293" s="246" t="str">
        <f t="shared" si="117"/>
        <v>OK</v>
      </c>
      <c r="AT293" s="246" t="str">
        <f t="shared" ref="AT293:BC293" si="118">IFERROR(IF(OR(ABS(AT43+AT106+AT169+AT232)-1&lt;0.01, ABS(AT43+AT106+AT169+AT232)&lt;0.01),"OK","Error"),"Error")</f>
        <v>OK</v>
      </c>
      <c r="AU293" s="246" t="str">
        <f t="shared" si="118"/>
        <v>OK</v>
      </c>
      <c r="AV293" s="246" t="str">
        <f t="shared" si="118"/>
        <v>OK</v>
      </c>
      <c r="AW293" s="246" t="str">
        <f t="shared" si="118"/>
        <v>OK</v>
      </c>
      <c r="AX293" s="246" t="str">
        <f t="shared" si="118"/>
        <v>OK</v>
      </c>
      <c r="AY293" s="246" t="str">
        <f t="shared" si="118"/>
        <v>OK</v>
      </c>
      <c r="AZ293" s="246" t="str">
        <f t="shared" si="118"/>
        <v>OK</v>
      </c>
      <c r="BA293" s="246" t="str">
        <f t="shared" si="118"/>
        <v>OK</v>
      </c>
      <c r="BB293" s="246" t="str">
        <f t="shared" si="118"/>
        <v>OK</v>
      </c>
      <c r="BC293" s="246" t="str">
        <f t="shared" si="118"/>
        <v>OK</v>
      </c>
      <c r="BD293" s="246" t="str">
        <f t="shared" ref="BD293:BM293" si="119">IFERROR(IF(OR(ABS(BD43+BD106+BD169+BD232)-1&lt;0.01, ABS(BD43+BD106+BD169+BD232)&lt;0.01),"OK","Error"),"Error")</f>
        <v>OK</v>
      </c>
      <c r="BE293" s="246" t="str">
        <f t="shared" si="119"/>
        <v>OK</v>
      </c>
      <c r="BF293" s="246" t="str">
        <f t="shared" si="119"/>
        <v>OK</v>
      </c>
      <c r="BG293" s="246" t="str">
        <f t="shared" si="119"/>
        <v>OK</v>
      </c>
      <c r="BH293" s="246" t="str">
        <f t="shared" si="119"/>
        <v>OK</v>
      </c>
      <c r="BI293" s="246" t="str">
        <f t="shared" si="119"/>
        <v>OK</v>
      </c>
      <c r="BJ293" s="246" t="str">
        <f t="shared" si="119"/>
        <v>OK</v>
      </c>
      <c r="BK293" s="246" t="str">
        <f t="shared" si="119"/>
        <v>OK</v>
      </c>
      <c r="BL293" s="246" t="str">
        <f t="shared" si="119"/>
        <v>OK</v>
      </c>
      <c r="BM293" s="246" t="str">
        <f t="shared" si="119"/>
        <v>OK</v>
      </c>
      <c r="BR293" s="246" t="str">
        <f t="shared" si="101"/>
        <v>OK</v>
      </c>
      <c r="BS293" s="246" t="str">
        <f t="shared" si="101"/>
        <v>OK</v>
      </c>
      <c r="BT293" s="246" t="str">
        <f t="shared" si="101"/>
        <v>OK</v>
      </c>
    </row>
    <row r="294" spans="1:72" hidden="1">
      <c r="A294" t="s">
        <v>867</v>
      </c>
      <c r="AJ294" s="246" t="str">
        <f t="shared" ref="AJ294:AS294" si="120">IFERROR(IF(OR(ABS(AJ44+AJ107+AJ170+AJ233)-1&lt;0.01, ABS(AJ44+AJ107+AJ170+AJ233)&lt;0.01),"OK","Error"),"Error")</f>
        <v>OK</v>
      </c>
      <c r="AK294" s="246" t="str">
        <f t="shared" si="120"/>
        <v>OK</v>
      </c>
      <c r="AL294" s="246" t="str">
        <f t="shared" si="120"/>
        <v>OK</v>
      </c>
      <c r="AM294" s="246" t="str">
        <f t="shared" si="120"/>
        <v>OK</v>
      </c>
      <c r="AN294" s="246" t="str">
        <f t="shared" si="120"/>
        <v>OK</v>
      </c>
      <c r="AO294" s="246" t="str">
        <f t="shared" si="120"/>
        <v>OK</v>
      </c>
      <c r="AP294" s="246" t="str">
        <f t="shared" si="120"/>
        <v>OK</v>
      </c>
      <c r="AQ294" s="246" t="str">
        <f t="shared" si="120"/>
        <v>OK</v>
      </c>
      <c r="AR294" s="246" t="str">
        <f t="shared" si="120"/>
        <v>OK</v>
      </c>
      <c r="AS294" s="246" t="str">
        <f t="shared" si="120"/>
        <v>OK</v>
      </c>
      <c r="AT294" s="246" t="str">
        <f t="shared" ref="AT294:BC294" si="121">IFERROR(IF(OR(ABS(AT44+AT107+AT170+AT233)-1&lt;0.01, ABS(AT44+AT107+AT170+AT233)&lt;0.01),"OK","Error"),"Error")</f>
        <v>OK</v>
      </c>
      <c r="AU294" s="246" t="str">
        <f t="shared" si="121"/>
        <v>OK</v>
      </c>
      <c r="AV294" s="246" t="str">
        <f t="shared" si="121"/>
        <v>OK</v>
      </c>
      <c r="AW294" s="246" t="str">
        <f t="shared" si="121"/>
        <v>OK</v>
      </c>
      <c r="AX294" s="246" t="str">
        <f t="shared" si="121"/>
        <v>OK</v>
      </c>
      <c r="AY294" s="246" t="str">
        <f t="shared" si="121"/>
        <v>OK</v>
      </c>
      <c r="AZ294" s="246" t="str">
        <f t="shared" si="121"/>
        <v>OK</v>
      </c>
      <c r="BA294" s="246" t="str">
        <f t="shared" si="121"/>
        <v>OK</v>
      </c>
      <c r="BB294" s="246" t="str">
        <f t="shared" si="121"/>
        <v>OK</v>
      </c>
      <c r="BC294" s="246" t="str">
        <f t="shared" si="121"/>
        <v>OK</v>
      </c>
      <c r="BD294" s="246" t="str">
        <f t="shared" ref="BD294:BM294" si="122">IFERROR(IF(OR(ABS(BD44+BD107+BD170+BD233)-1&lt;0.01, ABS(BD44+BD107+BD170+BD233)&lt;0.01),"OK","Error"),"Error")</f>
        <v>OK</v>
      </c>
      <c r="BE294" s="246" t="str">
        <f t="shared" si="122"/>
        <v>OK</v>
      </c>
      <c r="BF294" s="246" t="str">
        <f t="shared" si="122"/>
        <v>OK</v>
      </c>
      <c r="BG294" s="246" t="str">
        <f t="shared" si="122"/>
        <v>OK</v>
      </c>
      <c r="BH294" s="246" t="str">
        <f t="shared" si="122"/>
        <v>OK</v>
      </c>
      <c r="BI294" s="246" t="str">
        <f t="shared" si="122"/>
        <v>OK</v>
      </c>
      <c r="BJ294" s="246" t="str">
        <f t="shared" si="122"/>
        <v>OK</v>
      </c>
      <c r="BK294" s="246" t="str">
        <f t="shared" si="122"/>
        <v>OK</v>
      </c>
      <c r="BL294" s="246" t="str">
        <f t="shared" si="122"/>
        <v>OK</v>
      </c>
      <c r="BM294" s="246" t="str">
        <f t="shared" si="122"/>
        <v>OK</v>
      </c>
      <c r="BR294" s="246" t="str">
        <f t="shared" si="101"/>
        <v>OK</v>
      </c>
      <c r="BS294" s="246" t="str">
        <f t="shared" si="101"/>
        <v>OK</v>
      </c>
      <c r="BT294" s="246" t="str">
        <f t="shared" si="101"/>
        <v>OK</v>
      </c>
    </row>
    <row r="295" spans="1:72" hidden="1">
      <c r="A295" t="s">
        <v>867</v>
      </c>
      <c r="AJ295" s="246" t="str">
        <f t="shared" ref="AJ295:AS295" si="123">IFERROR(IF(OR(ABS(AJ45+AJ108+AJ171+AJ234)-1&lt;0.01, ABS(AJ45+AJ108+AJ171+AJ234)&lt;0.01),"OK","Error"),"Error")</f>
        <v>OK</v>
      </c>
      <c r="AK295" s="246" t="str">
        <f t="shared" si="123"/>
        <v>OK</v>
      </c>
      <c r="AL295" s="246" t="str">
        <f t="shared" si="123"/>
        <v>OK</v>
      </c>
      <c r="AM295" s="246" t="str">
        <f t="shared" si="123"/>
        <v>OK</v>
      </c>
      <c r="AN295" s="246" t="str">
        <f t="shared" si="123"/>
        <v>OK</v>
      </c>
      <c r="AO295" s="246" t="str">
        <f t="shared" si="123"/>
        <v>OK</v>
      </c>
      <c r="AP295" s="246" t="str">
        <f t="shared" si="123"/>
        <v>OK</v>
      </c>
      <c r="AQ295" s="246" t="str">
        <f t="shared" si="123"/>
        <v>OK</v>
      </c>
      <c r="AR295" s="246" t="str">
        <f t="shared" si="123"/>
        <v>OK</v>
      </c>
      <c r="AS295" s="246" t="str">
        <f t="shared" si="123"/>
        <v>OK</v>
      </c>
      <c r="AT295" s="246" t="str">
        <f t="shared" ref="AT295:BC295" si="124">IFERROR(IF(OR(ABS(AT45+AT108+AT171+AT234)-1&lt;0.01, ABS(AT45+AT108+AT171+AT234)&lt;0.01),"OK","Error"),"Error")</f>
        <v>OK</v>
      </c>
      <c r="AU295" s="246" t="str">
        <f t="shared" si="124"/>
        <v>OK</v>
      </c>
      <c r="AV295" s="246" t="str">
        <f t="shared" si="124"/>
        <v>OK</v>
      </c>
      <c r="AW295" s="246" t="str">
        <f t="shared" si="124"/>
        <v>OK</v>
      </c>
      <c r="AX295" s="246" t="str">
        <f t="shared" si="124"/>
        <v>OK</v>
      </c>
      <c r="AY295" s="246" t="str">
        <f t="shared" si="124"/>
        <v>OK</v>
      </c>
      <c r="AZ295" s="246" t="str">
        <f t="shared" si="124"/>
        <v>OK</v>
      </c>
      <c r="BA295" s="246" t="str">
        <f t="shared" si="124"/>
        <v>OK</v>
      </c>
      <c r="BB295" s="246" t="str">
        <f t="shared" si="124"/>
        <v>OK</v>
      </c>
      <c r="BC295" s="246" t="str">
        <f t="shared" si="124"/>
        <v>OK</v>
      </c>
      <c r="BD295" s="246" t="str">
        <f t="shared" ref="BD295:BM295" si="125">IFERROR(IF(OR(ABS(BD45+BD108+BD171+BD234)-1&lt;0.01, ABS(BD45+BD108+BD171+BD234)&lt;0.01),"OK","Error"),"Error")</f>
        <v>OK</v>
      </c>
      <c r="BE295" s="246" t="str">
        <f t="shared" si="125"/>
        <v>OK</v>
      </c>
      <c r="BF295" s="246" t="str">
        <f t="shared" si="125"/>
        <v>OK</v>
      </c>
      <c r="BG295" s="246" t="str">
        <f t="shared" si="125"/>
        <v>OK</v>
      </c>
      <c r="BH295" s="246" t="str">
        <f t="shared" si="125"/>
        <v>OK</v>
      </c>
      <c r="BI295" s="246" t="str">
        <f t="shared" si="125"/>
        <v>OK</v>
      </c>
      <c r="BJ295" s="246" t="str">
        <f t="shared" si="125"/>
        <v>OK</v>
      </c>
      <c r="BK295" s="246" t="str">
        <f t="shared" si="125"/>
        <v>OK</v>
      </c>
      <c r="BL295" s="246" t="str">
        <f t="shared" si="125"/>
        <v>OK</v>
      </c>
      <c r="BM295" s="246" t="str">
        <f t="shared" si="125"/>
        <v>OK</v>
      </c>
      <c r="BR295" s="246" t="str">
        <f t="shared" si="101"/>
        <v>OK</v>
      </c>
      <c r="BS295" s="246" t="str">
        <f t="shared" si="101"/>
        <v>OK</v>
      </c>
      <c r="BT295" s="246" t="str">
        <f t="shared" si="101"/>
        <v>OK</v>
      </c>
    </row>
    <row r="296" spans="1:72" hidden="1">
      <c r="A296" t="s">
        <v>867</v>
      </c>
      <c r="AJ296" s="246" t="str">
        <f t="shared" ref="AJ296:AS296" si="126">IFERROR(IF(OR(ABS(AJ46+AJ109+AJ172+AJ235)-1&lt;0.01, ABS(AJ46+AJ109+AJ172+AJ235)&lt;0.01),"OK","Error"),"Error")</f>
        <v>OK</v>
      </c>
      <c r="AK296" s="246" t="str">
        <f t="shared" si="126"/>
        <v>OK</v>
      </c>
      <c r="AL296" s="246" t="str">
        <f t="shared" si="126"/>
        <v>OK</v>
      </c>
      <c r="AM296" s="246" t="str">
        <f t="shared" si="126"/>
        <v>OK</v>
      </c>
      <c r="AN296" s="246" t="str">
        <f t="shared" si="126"/>
        <v>OK</v>
      </c>
      <c r="AO296" s="246" t="str">
        <f t="shared" si="126"/>
        <v>OK</v>
      </c>
      <c r="AP296" s="246" t="str">
        <f t="shared" si="126"/>
        <v>OK</v>
      </c>
      <c r="AQ296" s="246" t="str">
        <f t="shared" si="126"/>
        <v>OK</v>
      </c>
      <c r="AR296" s="246" t="str">
        <f t="shared" si="126"/>
        <v>OK</v>
      </c>
      <c r="AS296" s="246" t="str">
        <f t="shared" si="126"/>
        <v>OK</v>
      </c>
      <c r="AT296" s="246" t="str">
        <f t="shared" ref="AT296:BC296" si="127">IFERROR(IF(OR(ABS(AT46+AT109+AT172+AT235)-1&lt;0.01, ABS(AT46+AT109+AT172+AT235)&lt;0.01),"OK","Error"),"Error")</f>
        <v>OK</v>
      </c>
      <c r="AU296" s="246" t="str">
        <f t="shared" si="127"/>
        <v>OK</v>
      </c>
      <c r="AV296" s="246" t="str">
        <f t="shared" si="127"/>
        <v>OK</v>
      </c>
      <c r="AW296" s="246" t="str">
        <f t="shared" si="127"/>
        <v>OK</v>
      </c>
      <c r="AX296" s="246" t="str">
        <f t="shared" si="127"/>
        <v>OK</v>
      </c>
      <c r="AY296" s="246" t="str">
        <f t="shared" si="127"/>
        <v>OK</v>
      </c>
      <c r="AZ296" s="246" t="str">
        <f t="shared" si="127"/>
        <v>OK</v>
      </c>
      <c r="BA296" s="246" t="str">
        <f t="shared" si="127"/>
        <v>OK</v>
      </c>
      <c r="BB296" s="246" t="str">
        <f t="shared" si="127"/>
        <v>OK</v>
      </c>
      <c r="BC296" s="246" t="str">
        <f t="shared" si="127"/>
        <v>OK</v>
      </c>
      <c r="BD296" s="246" t="str">
        <f t="shared" ref="BD296:BM296" si="128">IFERROR(IF(OR(ABS(BD46+BD109+BD172+BD235)-1&lt;0.01, ABS(BD46+BD109+BD172+BD235)&lt;0.01),"OK","Error"),"Error")</f>
        <v>OK</v>
      </c>
      <c r="BE296" s="246" t="str">
        <f t="shared" si="128"/>
        <v>OK</v>
      </c>
      <c r="BF296" s="246" t="str">
        <f t="shared" si="128"/>
        <v>OK</v>
      </c>
      <c r="BG296" s="246" t="str">
        <f t="shared" si="128"/>
        <v>OK</v>
      </c>
      <c r="BH296" s="246" t="str">
        <f t="shared" si="128"/>
        <v>OK</v>
      </c>
      <c r="BI296" s="246" t="str">
        <f t="shared" si="128"/>
        <v>OK</v>
      </c>
      <c r="BJ296" s="246" t="str">
        <f t="shared" si="128"/>
        <v>OK</v>
      </c>
      <c r="BK296" s="246" t="str">
        <f t="shared" si="128"/>
        <v>OK</v>
      </c>
      <c r="BL296" s="246" t="str">
        <f t="shared" si="128"/>
        <v>OK</v>
      </c>
      <c r="BM296" s="246" t="str">
        <f t="shared" si="128"/>
        <v>OK</v>
      </c>
      <c r="BR296" s="246" t="str">
        <f t="shared" si="101"/>
        <v>OK</v>
      </c>
      <c r="BS296" s="246" t="str">
        <f t="shared" si="101"/>
        <v>OK</v>
      </c>
      <c r="BT296" s="246" t="str">
        <f t="shared" si="101"/>
        <v>OK</v>
      </c>
    </row>
    <row r="297" spans="1:72" hidden="1">
      <c r="A297" t="s">
        <v>867</v>
      </c>
      <c r="AJ297" s="246" t="str">
        <f t="shared" ref="AJ297:AS297" si="129">IFERROR(IF(OR(ABS(AJ47+AJ110+AJ173+AJ236)-1&lt;0.01, ABS(AJ47+AJ110+AJ173+AJ236)&lt;0.01),"OK","Error"),"Error")</f>
        <v>OK</v>
      </c>
      <c r="AK297" s="246" t="str">
        <f t="shared" si="129"/>
        <v>OK</v>
      </c>
      <c r="AL297" s="246" t="str">
        <f t="shared" si="129"/>
        <v>OK</v>
      </c>
      <c r="AM297" s="246" t="str">
        <f t="shared" si="129"/>
        <v>OK</v>
      </c>
      <c r="AN297" s="246" t="str">
        <f t="shared" si="129"/>
        <v>OK</v>
      </c>
      <c r="AO297" s="246" t="str">
        <f t="shared" si="129"/>
        <v>OK</v>
      </c>
      <c r="AP297" s="246" t="str">
        <f t="shared" si="129"/>
        <v>OK</v>
      </c>
      <c r="AQ297" s="246" t="str">
        <f t="shared" si="129"/>
        <v>OK</v>
      </c>
      <c r="AR297" s="246" t="str">
        <f t="shared" si="129"/>
        <v>OK</v>
      </c>
      <c r="AS297" s="246" t="str">
        <f t="shared" si="129"/>
        <v>OK</v>
      </c>
      <c r="AT297" s="246" t="str">
        <f t="shared" ref="AT297:BC297" si="130">IFERROR(IF(OR(ABS(AT47+AT110+AT173+AT236)-1&lt;0.01, ABS(AT47+AT110+AT173+AT236)&lt;0.01),"OK","Error"),"Error")</f>
        <v>OK</v>
      </c>
      <c r="AU297" s="246" t="str">
        <f t="shared" si="130"/>
        <v>OK</v>
      </c>
      <c r="AV297" s="246" t="str">
        <f t="shared" si="130"/>
        <v>OK</v>
      </c>
      <c r="AW297" s="246" t="str">
        <f t="shared" si="130"/>
        <v>OK</v>
      </c>
      <c r="AX297" s="246" t="str">
        <f t="shared" si="130"/>
        <v>OK</v>
      </c>
      <c r="AY297" s="246" t="str">
        <f t="shared" si="130"/>
        <v>OK</v>
      </c>
      <c r="AZ297" s="246" t="str">
        <f t="shared" si="130"/>
        <v>OK</v>
      </c>
      <c r="BA297" s="246" t="str">
        <f t="shared" si="130"/>
        <v>OK</v>
      </c>
      <c r="BB297" s="246" t="str">
        <f t="shared" si="130"/>
        <v>OK</v>
      </c>
      <c r="BC297" s="246" t="str">
        <f t="shared" si="130"/>
        <v>OK</v>
      </c>
      <c r="BD297" s="246" t="str">
        <f t="shared" ref="BD297:BM297" si="131">IFERROR(IF(OR(ABS(BD47+BD110+BD173+BD236)-1&lt;0.01, ABS(BD47+BD110+BD173+BD236)&lt;0.01),"OK","Error"),"Error")</f>
        <v>OK</v>
      </c>
      <c r="BE297" s="246" t="str">
        <f t="shared" si="131"/>
        <v>OK</v>
      </c>
      <c r="BF297" s="246" t="str">
        <f t="shared" si="131"/>
        <v>OK</v>
      </c>
      <c r="BG297" s="246" t="str">
        <f t="shared" si="131"/>
        <v>OK</v>
      </c>
      <c r="BH297" s="246" t="str">
        <f t="shared" si="131"/>
        <v>OK</v>
      </c>
      <c r="BI297" s="246" t="str">
        <f t="shared" si="131"/>
        <v>OK</v>
      </c>
      <c r="BJ297" s="246" t="str">
        <f t="shared" si="131"/>
        <v>OK</v>
      </c>
      <c r="BK297" s="246" t="str">
        <f t="shared" si="131"/>
        <v>OK</v>
      </c>
      <c r="BL297" s="246" t="str">
        <f t="shared" si="131"/>
        <v>OK</v>
      </c>
      <c r="BM297" s="246" t="str">
        <f t="shared" si="131"/>
        <v>OK</v>
      </c>
      <c r="BR297" s="246" t="str">
        <f t="shared" si="101"/>
        <v>OK</v>
      </c>
      <c r="BS297" s="246" t="str">
        <f t="shared" si="101"/>
        <v>OK</v>
      </c>
      <c r="BT297" s="246" t="str">
        <f t="shared" si="101"/>
        <v>OK</v>
      </c>
    </row>
    <row r="298" spans="1:72" hidden="1">
      <c r="A298" t="s">
        <v>867</v>
      </c>
      <c r="AJ298" s="246" t="str">
        <f t="shared" ref="AJ298:AS298" si="132">IFERROR(IF(OR(ABS(AJ48+AJ111+AJ174+AJ237)-1&lt;0.01, ABS(AJ48+AJ111+AJ174+AJ237)&lt;0.01),"OK","Error"),"Error")</f>
        <v>OK</v>
      </c>
      <c r="AK298" s="246" t="str">
        <f t="shared" si="132"/>
        <v>OK</v>
      </c>
      <c r="AL298" s="246" t="str">
        <f t="shared" si="132"/>
        <v>OK</v>
      </c>
      <c r="AM298" s="246" t="str">
        <f t="shared" si="132"/>
        <v>OK</v>
      </c>
      <c r="AN298" s="246" t="str">
        <f t="shared" si="132"/>
        <v>OK</v>
      </c>
      <c r="AO298" s="246" t="str">
        <f t="shared" si="132"/>
        <v>OK</v>
      </c>
      <c r="AP298" s="246" t="str">
        <f t="shared" si="132"/>
        <v>OK</v>
      </c>
      <c r="AQ298" s="246" t="str">
        <f t="shared" si="132"/>
        <v>OK</v>
      </c>
      <c r="AR298" s="246" t="str">
        <f t="shared" si="132"/>
        <v>OK</v>
      </c>
      <c r="AS298" s="246" t="str">
        <f t="shared" si="132"/>
        <v>OK</v>
      </c>
      <c r="AT298" s="246" t="str">
        <f t="shared" ref="AT298:BC298" si="133">IFERROR(IF(OR(ABS(AT48+AT111+AT174+AT237)-1&lt;0.01, ABS(AT48+AT111+AT174+AT237)&lt;0.01),"OK","Error"),"Error")</f>
        <v>OK</v>
      </c>
      <c r="AU298" s="246" t="str">
        <f t="shared" si="133"/>
        <v>OK</v>
      </c>
      <c r="AV298" s="246" t="str">
        <f t="shared" si="133"/>
        <v>OK</v>
      </c>
      <c r="AW298" s="246" t="str">
        <f t="shared" si="133"/>
        <v>OK</v>
      </c>
      <c r="AX298" s="246" t="str">
        <f t="shared" si="133"/>
        <v>OK</v>
      </c>
      <c r="AY298" s="246" t="str">
        <f t="shared" si="133"/>
        <v>OK</v>
      </c>
      <c r="AZ298" s="246" t="str">
        <f t="shared" si="133"/>
        <v>OK</v>
      </c>
      <c r="BA298" s="246" t="str">
        <f t="shared" si="133"/>
        <v>OK</v>
      </c>
      <c r="BB298" s="246" t="str">
        <f t="shared" si="133"/>
        <v>OK</v>
      </c>
      <c r="BC298" s="246" t="str">
        <f t="shared" si="133"/>
        <v>OK</v>
      </c>
      <c r="BD298" s="246" t="str">
        <f t="shared" ref="BD298:BM298" si="134">IFERROR(IF(OR(ABS(BD48+BD111+BD174+BD237)-1&lt;0.01, ABS(BD48+BD111+BD174+BD237)&lt;0.01),"OK","Error"),"Error")</f>
        <v>OK</v>
      </c>
      <c r="BE298" s="246" t="str">
        <f t="shared" si="134"/>
        <v>OK</v>
      </c>
      <c r="BF298" s="246" t="str">
        <f t="shared" si="134"/>
        <v>OK</v>
      </c>
      <c r="BG298" s="246" t="str">
        <f t="shared" si="134"/>
        <v>OK</v>
      </c>
      <c r="BH298" s="246" t="str">
        <f t="shared" si="134"/>
        <v>OK</v>
      </c>
      <c r="BI298" s="246" t="str">
        <f t="shared" si="134"/>
        <v>OK</v>
      </c>
      <c r="BJ298" s="246" t="str">
        <f t="shared" si="134"/>
        <v>OK</v>
      </c>
      <c r="BK298" s="246" t="str">
        <f t="shared" si="134"/>
        <v>OK</v>
      </c>
      <c r="BL298" s="246" t="str">
        <f t="shared" si="134"/>
        <v>OK</v>
      </c>
      <c r="BM298" s="246" t="str">
        <f t="shared" si="134"/>
        <v>OK</v>
      </c>
      <c r="BR298" s="246" t="str">
        <f t="shared" si="101"/>
        <v>OK</v>
      </c>
      <c r="BS298" s="246" t="str">
        <f t="shared" si="101"/>
        <v>OK</v>
      </c>
      <c r="BT298" s="246" t="str">
        <f t="shared" si="101"/>
        <v>OK</v>
      </c>
    </row>
    <row r="299" spans="1:72" hidden="1">
      <c r="A299" t="s">
        <v>867</v>
      </c>
      <c r="AJ299" s="246" t="str">
        <f t="shared" ref="AJ299:AS299" si="135">IFERROR(IF(OR(ABS(AJ49+AJ112+AJ175+AJ238)-1&lt;0.01, ABS(AJ49+AJ112+AJ175+AJ238)&lt;0.01),"OK","Error"),"Error")</f>
        <v>OK</v>
      </c>
      <c r="AK299" s="246" t="str">
        <f t="shared" si="135"/>
        <v>OK</v>
      </c>
      <c r="AL299" s="246" t="str">
        <f t="shared" si="135"/>
        <v>OK</v>
      </c>
      <c r="AM299" s="246" t="str">
        <f t="shared" si="135"/>
        <v>OK</v>
      </c>
      <c r="AN299" s="246" t="str">
        <f t="shared" si="135"/>
        <v>OK</v>
      </c>
      <c r="AO299" s="246" t="str">
        <f t="shared" si="135"/>
        <v>OK</v>
      </c>
      <c r="AP299" s="246" t="str">
        <f t="shared" si="135"/>
        <v>OK</v>
      </c>
      <c r="AQ299" s="246" t="str">
        <f t="shared" si="135"/>
        <v>OK</v>
      </c>
      <c r="AR299" s="246" t="str">
        <f t="shared" si="135"/>
        <v>OK</v>
      </c>
      <c r="AS299" s="246" t="str">
        <f t="shared" si="135"/>
        <v>OK</v>
      </c>
      <c r="AT299" s="246" t="str">
        <f t="shared" ref="AT299:BC299" si="136">IFERROR(IF(OR(ABS(AT49+AT112+AT175+AT238)-1&lt;0.01, ABS(AT49+AT112+AT175+AT238)&lt;0.01),"OK","Error"),"Error")</f>
        <v>OK</v>
      </c>
      <c r="AU299" s="246" t="str">
        <f t="shared" si="136"/>
        <v>OK</v>
      </c>
      <c r="AV299" s="246" t="str">
        <f t="shared" si="136"/>
        <v>OK</v>
      </c>
      <c r="AW299" s="246" t="str">
        <f t="shared" si="136"/>
        <v>OK</v>
      </c>
      <c r="AX299" s="246" t="str">
        <f t="shared" si="136"/>
        <v>OK</v>
      </c>
      <c r="AY299" s="246" t="str">
        <f t="shared" si="136"/>
        <v>OK</v>
      </c>
      <c r="AZ299" s="246" t="str">
        <f t="shared" si="136"/>
        <v>OK</v>
      </c>
      <c r="BA299" s="246" t="str">
        <f t="shared" si="136"/>
        <v>OK</v>
      </c>
      <c r="BB299" s="246" t="str">
        <f t="shared" si="136"/>
        <v>OK</v>
      </c>
      <c r="BC299" s="246" t="str">
        <f t="shared" si="136"/>
        <v>OK</v>
      </c>
      <c r="BD299" s="246" t="str">
        <f t="shared" ref="BD299:BM299" si="137">IFERROR(IF(OR(ABS(BD49+BD112+BD175+BD238)-1&lt;0.01, ABS(BD49+BD112+BD175+BD238)&lt;0.01),"OK","Error"),"Error")</f>
        <v>OK</v>
      </c>
      <c r="BE299" s="246" t="str">
        <f t="shared" si="137"/>
        <v>OK</v>
      </c>
      <c r="BF299" s="246" t="str">
        <f t="shared" si="137"/>
        <v>OK</v>
      </c>
      <c r="BG299" s="246" t="str">
        <f t="shared" si="137"/>
        <v>OK</v>
      </c>
      <c r="BH299" s="246" t="str">
        <f t="shared" si="137"/>
        <v>OK</v>
      </c>
      <c r="BI299" s="246" t="str">
        <f t="shared" si="137"/>
        <v>OK</v>
      </c>
      <c r="BJ299" s="246" t="str">
        <f t="shared" si="137"/>
        <v>OK</v>
      </c>
      <c r="BK299" s="246" t="str">
        <f t="shared" si="137"/>
        <v>OK</v>
      </c>
      <c r="BL299" s="246" t="str">
        <f t="shared" si="137"/>
        <v>OK</v>
      </c>
      <c r="BM299" s="246" t="str">
        <f t="shared" si="137"/>
        <v>OK</v>
      </c>
      <c r="BR299" s="246" t="str">
        <f t="shared" si="101"/>
        <v>OK</v>
      </c>
      <c r="BS299" s="246" t="str">
        <f t="shared" si="101"/>
        <v>OK</v>
      </c>
      <c r="BT299" s="246" t="str">
        <f t="shared" si="101"/>
        <v>OK</v>
      </c>
    </row>
    <row r="300" spans="1:72" hidden="1">
      <c r="A300" t="s">
        <v>867</v>
      </c>
      <c r="AJ300" s="246" t="str">
        <f t="shared" ref="AJ300:AS300" si="138">IFERROR(IF(OR(ABS(AJ50+AJ113+AJ176+AJ239)-1&lt;0.01, ABS(AJ50+AJ113+AJ176+AJ239)&lt;0.01),"OK","Error"),"Error")</f>
        <v>OK</v>
      </c>
      <c r="AK300" s="246" t="str">
        <f t="shared" si="138"/>
        <v>OK</v>
      </c>
      <c r="AL300" s="246" t="str">
        <f t="shared" si="138"/>
        <v>OK</v>
      </c>
      <c r="AM300" s="246" t="str">
        <f t="shared" si="138"/>
        <v>OK</v>
      </c>
      <c r="AN300" s="246" t="str">
        <f t="shared" si="138"/>
        <v>OK</v>
      </c>
      <c r="AO300" s="246" t="str">
        <f t="shared" si="138"/>
        <v>OK</v>
      </c>
      <c r="AP300" s="246" t="str">
        <f t="shared" si="138"/>
        <v>OK</v>
      </c>
      <c r="AQ300" s="246" t="str">
        <f t="shared" si="138"/>
        <v>OK</v>
      </c>
      <c r="AR300" s="246" t="str">
        <f t="shared" si="138"/>
        <v>OK</v>
      </c>
      <c r="AS300" s="246" t="str">
        <f t="shared" si="138"/>
        <v>OK</v>
      </c>
      <c r="AT300" s="246" t="str">
        <f t="shared" ref="AT300:BC300" si="139">IFERROR(IF(OR(ABS(AT50+AT113+AT176+AT239)-1&lt;0.01, ABS(AT50+AT113+AT176+AT239)&lt;0.01),"OK","Error"),"Error")</f>
        <v>OK</v>
      </c>
      <c r="AU300" s="246" t="str">
        <f t="shared" si="139"/>
        <v>OK</v>
      </c>
      <c r="AV300" s="246" t="str">
        <f t="shared" si="139"/>
        <v>OK</v>
      </c>
      <c r="AW300" s="246" t="str">
        <f t="shared" si="139"/>
        <v>OK</v>
      </c>
      <c r="AX300" s="246" t="str">
        <f t="shared" si="139"/>
        <v>OK</v>
      </c>
      <c r="AY300" s="246" t="str">
        <f t="shared" si="139"/>
        <v>OK</v>
      </c>
      <c r="AZ300" s="246" t="str">
        <f t="shared" si="139"/>
        <v>OK</v>
      </c>
      <c r="BA300" s="246" t="str">
        <f t="shared" si="139"/>
        <v>OK</v>
      </c>
      <c r="BB300" s="246" t="str">
        <f t="shared" si="139"/>
        <v>OK</v>
      </c>
      <c r="BC300" s="246" t="str">
        <f t="shared" si="139"/>
        <v>OK</v>
      </c>
      <c r="BD300" s="246" t="str">
        <f t="shared" ref="BD300:BM300" si="140">IFERROR(IF(OR(ABS(BD50+BD113+BD176+BD239)-1&lt;0.01, ABS(BD50+BD113+BD176+BD239)&lt;0.01),"OK","Error"),"Error")</f>
        <v>OK</v>
      </c>
      <c r="BE300" s="246" t="str">
        <f t="shared" si="140"/>
        <v>OK</v>
      </c>
      <c r="BF300" s="246" t="str">
        <f t="shared" si="140"/>
        <v>OK</v>
      </c>
      <c r="BG300" s="246" t="str">
        <f t="shared" si="140"/>
        <v>OK</v>
      </c>
      <c r="BH300" s="246" t="str">
        <f t="shared" si="140"/>
        <v>OK</v>
      </c>
      <c r="BI300" s="246" t="str">
        <f t="shared" si="140"/>
        <v>OK</v>
      </c>
      <c r="BJ300" s="246" t="str">
        <f t="shared" si="140"/>
        <v>OK</v>
      </c>
      <c r="BK300" s="246" t="str">
        <f t="shared" si="140"/>
        <v>OK</v>
      </c>
      <c r="BL300" s="246" t="str">
        <f t="shared" si="140"/>
        <v>OK</v>
      </c>
      <c r="BM300" s="246" t="str">
        <f t="shared" si="140"/>
        <v>OK</v>
      </c>
      <c r="BR300" s="246" t="str">
        <f t="shared" si="101"/>
        <v>OK</v>
      </c>
      <c r="BS300" s="246" t="str">
        <f t="shared" si="101"/>
        <v>OK</v>
      </c>
      <c r="BT300" s="246" t="str">
        <f t="shared" si="101"/>
        <v>OK</v>
      </c>
    </row>
    <row r="301" spans="1:72" hidden="1">
      <c r="A301" t="s">
        <v>867</v>
      </c>
      <c r="AJ301" s="246" t="str">
        <f t="shared" ref="AJ301:AS301" si="141">IFERROR(IF(OR(ABS(AJ51+AJ114+AJ177+AJ240)-1&lt;0.01, ABS(AJ51+AJ114+AJ177+AJ240)&lt;0.01),"OK","Error"),"Error")</f>
        <v>OK</v>
      </c>
      <c r="AK301" s="246" t="str">
        <f t="shared" si="141"/>
        <v>OK</v>
      </c>
      <c r="AL301" s="246" t="str">
        <f t="shared" si="141"/>
        <v>OK</v>
      </c>
      <c r="AM301" s="246" t="str">
        <f t="shared" si="141"/>
        <v>OK</v>
      </c>
      <c r="AN301" s="246" t="str">
        <f t="shared" si="141"/>
        <v>OK</v>
      </c>
      <c r="AO301" s="246" t="str">
        <f t="shared" si="141"/>
        <v>OK</v>
      </c>
      <c r="AP301" s="246" t="str">
        <f t="shared" si="141"/>
        <v>OK</v>
      </c>
      <c r="AQ301" s="246" t="str">
        <f t="shared" si="141"/>
        <v>OK</v>
      </c>
      <c r="AR301" s="246" t="str">
        <f t="shared" si="141"/>
        <v>OK</v>
      </c>
      <c r="AS301" s="246" t="str">
        <f t="shared" si="141"/>
        <v>OK</v>
      </c>
      <c r="AT301" s="246" t="str">
        <f t="shared" ref="AT301:BC301" si="142">IFERROR(IF(OR(ABS(AT51+AT114+AT177+AT240)-1&lt;0.01, ABS(AT51+AT114+AT177+AT240)&lt;0.01),"OK","Error"),"Error")</f>
        <v>OK</v>
      </c>
      <c r="AU301" s="246" t="str">
        <f t="shared" si="142"/>
        <v>OK</v>
      </c>
      <c r="AV301" s="246" t="str">
        <f t="shared" si="142"/>
        <v>OK</v>
      </c>
      <c r="AW301" s="246" t="str">
        <f t="shared" si="142"/>
        <v>OK</v>
      </c>
      <c r="AX301" s="246" t="str">
        <f t="shared" si="142"/>
        <v>OK</v>
      </c>
      <c r="AY301" s="246" t="str">
        <f t="shared" si="142"/>
        <v>OK</v>
      </c>
      <c r="AZ301" s="246" t="str">
        <f t="shared" si="142"/>
        <v>OK</v>
      </c>
      <c r="BA301" s="246" t="str">
        <f t="shared" si="142"/>
        <v>OK</v>
      </c>
      <c r="BB301" s="246" t="str">
        <f t="shared" si="142"/>
        <v>OK</v>
      </c>
      <c r="BC301" s="246" t="str">
        <f t="shared" si="142"/>
        <v>OK</v>
      </c>
      <c r="BD301" s="246" t="str">
        <f t="shared" ref="BD301:BM301" si="143">IFERROR(IF(OR(ABS(BD51+BD114+BD177+BD240)-1&lt;0.01, ABS(BD51+BD114+BD177+BD240)&lt;0.01),"OK","Error"),"Error")</f>
        <v>OK</v>
      </c>
      <c r="BE301" s="246" t="str">
        <f t="shared" si="143"/>
        <v>OK</v>
      </c>
      <c r="BF301" s="246" t="str">
        <f t="shared" si="143"/>
        <v>OK</v>
      </c>
      <c r="BG301" s="246" t="str">
        <f t="shared" si="143"/>
        <v>OK</v>
      </c>
      <c r="BH301" s="246" t="str">
        <f t="shared" si="143"/>
        <v>OK</v>
      </c>
      <c r="BI301" s="246" t="str">
        <f t="shared" si="143"/>
        <v>OK</v>
      </c>
      <c r="BJ301" s="246" t="str">
        <f t="shared" si="143"/>
        <v>OK</v>
      </c>
      <c r="BK301" s="246" t="str">
        <f t="shared" si="143"/>
        <v>OK</v>
      </c>
      <c r="BL301" s="246" t="str">
        <f t="shared" si="143"/>
        <v>OK</v>
      </c>
      <c r="BM301" s="246" t="str">
        <f t="shared" si="143"/>
        <v>OK</v>
      </c>
      <c r="BR301" s="246" t="str">
        <f t="shared" si="101"/>
        <v>OK</v>
      </c>
      <c r="BS301" s="246" t="str">
        <f t="shared" si="101"/>
        <v>OK</v>
      </c>
      <c r="BT301" s="246" t="str">
        <f t="shared" si="101"/>
        <v>OK</v>
      </c>
    </row>
    <row r="302" spans="1:72" hidden="1">
      <c r="A302" t="s">
        <v>867</v>
      </c>
      <c r="AJ302" s="246" t="str">
        <f t="shared" ref="AJ302:AS302" si="144">IFERROR(IF(OR(ABS(AJ52+AJ115+AJ178+AJ241)-1&lt;0.01, ABS(AJ52+AJ115+AJ178+AJ241)&lt;0.01),"OK","Error"),"Error")</f>
        <v>OK</v>
      </c>
      <c r="AK302" s="246" t="str">
        <f t="shared" si="144"/>
        <v>OK</v>
      </c>
      <c r="AL302" s="246" t="str">
        <f t="shared" si="144"/>
        <v>OK</v>
      </c>
      <c r="AM302" s="246" t="str">
        <f t="shared" si="144"/>
        <v>OK</v>
      </c>
      <c r="AN302" s="246" t="str">
        <f t="shared" si="144"/>
        <v>OK</v>
      </c>
      <c r="AO302" s="246" t="str">
        <f t="shared" si="144"/>
        <v>OK</v>
      </c>
      <c r="AP302" s="246" t="str">
        <f t="shared" si="144"/>
        <v>OK</v>
      </c>
      <c r="AQ302" s="246" t="str">
        <f t="shared" si="144"/>
        <v>OK</v>
      </c>
      <c r="AR302" s="246" t="str">
        <f t="shared" si="144"/>
        <v>OK</v>
      </c>
      <c r="AS302" s="246" t="str">
        <f t="shared" si="144"/>
        <v>OK</v>
      </c>
      <c r="AT302" s="246" t="str">
        <f t="shared" ref="AT302:BC302" si="145">IFERROR(IF(OR(ABS(AT52+AT115+AT178+AT241)-1&lt;0.01, ABS(AT52+AT115+AT178+AT241)&lt;0.01),"OK","Error"),"Error")</f>
        <v>OK</v>
      </c>
      <c r="AU302" s="246" t="str">
        <f t="shared" si="145"/>
        <v>OK</v>
      </c>
      <c r="AV302" s="246" t="str">
        <f t="shared" si="145"/>
        <v>OK</v>
      </c>
      <c r="AW302" s="246" t="str">
        <f t="shared" si="145"/>
        <v>OK</v>
      </c>
      <c r="AX302" s="246" t="str">
        <f t="shared" si="145"/>
        <v>OK</v>
      </c>
      <c r="AY302" s="246" t="str">
        <f t="shared" si="145"/>
        <v>OK</v>
      </c>
      <c r="AZ302" s="246" t="str">
        <f t="shared" si="145"/>
        <v>OK</v>
      </c>
      <c r="BA302" s="246" t="str">
        <f t="shared" si="145"/>
        <v>OK</v>
      </c>
      <c r="BB302" s="246" t="str">
        <f t="shared" si="145"/>
        <v>OK</v>
      </c>
      <c r="BC302" s="246" t="str">
        <f t="shared" si="145"/>
        <v>OK</v>
      </c>
      <c r="BD302" s="246" t="str">
        <f t="shared" ref="BD302:BM302" si="146">IFERROR(IF(OR(ABS(BD52+BD115+BD178+BD241)-1&lt;0.01, ABS(BD52+BD115+BD178+BD241)&lt;0.01),"OK","Error"),"Error")</f>
        <v>OK</v>
      </c>
      <c r="BE302" s="246" t="str">
        <f t="shared" si="146"/>
        <v>OK</v>
      </c>
      <c r="BF302" s="246" t="str">
        <f t="shared" si="146"/>
        <v>OK</v>
      </c>
      <c r="BG302" s="246" t="str">
        <f t="shared" si="146"/>
        <v>OK</v>
      </c>
      <c r="BH302" s="246" t="str">
        <f t="shared" si="146"/>
        <v>OK</v>
      </c>
      <c r="BI302" s="246" t="str">
        <f t="shared" si="146"/>
        <v>OK</v>
      </c>
      <c r="BJ302" s="246" t="str">
        <f t="shared" si="146"/>
        <v>OK</v>
      </c>
      <c r="BK302" s="246" t="str">
        <f t="shared" si="146"/>
        <v>OK</v>
      </c>
      <c r="BL302" s="246" t="str">
        <f t="shared" si="146"/>
        <v>OK</v>
      </c>
      <c r="BM302" s="246" t="str">
        <f t="shared" si="146"/>
        <v>OK</v>
      </c>
      <c r="BR302" s="246" t="str">
        <f t="shared" si="101"/>
        <v>OK</v>
      </c>
      <c r="BS302" s="246" t="str">
        <f t="shared" si="101"/>
        <v>OK</v>
      </c>
      <c r="BT302" s="246" t="str">
        <f t="shared" si="101"/>
        <v>OK</v>
      </c>
    </row>
    <row r="303" spans="1:72" hidden="1">
      <c r="A303" t="s">
        <v>867</v>
      </c>
      <c r="AJ303" s="246" t="str">
        <f t="shared" ref="AJ303:AS303" si="147">IFERROR(IF(OR(ABS(AJ53+AJ116+AJ179+AJ242)-1&lt;0.01, ABS(AJ53+AJ116+AJ179+AJ242)&lt;0.01),"OK","Error"),"Error")</f>
        <v>OK</v>
      </c>
      <c r="AK303" s="246" t="str">
        <f t="shared" si="147"/>
        <v>OK</v>
      </c>
      <c r="AL303" s="246" t="str">
        <f t="shared" si="147"/>
        <v>OK</v>
      </c>
      <c r="AM303" s="246" t="str">
        <f t="shared" si="147"/>
        <v>OK</v>
      </c>
      <c r="AN303" s="246" t="str">
        <f t="shared" si="147"/>
        <v>OK</v>
      </c>
      <c r="AO303" s="246" t="str">
        <f t="shared" si="147"/>
        <v>OK</v>
      </c>
      <c r="AP303" s="246" t="str">
        <f t="shared" si="147"/>
        <v>OK</v>
      </c>
      <c r="AQ303" s="246" t="str">
        <f t="shared" si="147"/>
        <v>OK</v>
      </c>
      <c r="AR303" s="246" t="str">
        <f t="shared" si="147"/>
        <v>OK</v>
      </c>
      <c r="AS303" s="246" t="str">
        <f t="shared" si="147"/>
        <v>OK</v>
      </c>
      <c r="AT303" s="246" t="str">
        <f t="shared" ref="AT303:BC303" si="148">IFERROR(IF(OR(ABS(AT53+AT116+AT179+AT242)-1&lt;0.01, ABS(AT53+AT116+AT179+AT242)&lt;0.01),"OK","Error"),"Error")</f>
        <v>OK</v>
      </c>
      <c r="AU303" s="246" t="str">
        <f t="shared" si="148"/>
        <v>OK</v>
      </c>
      <c r="AV303" s="246" t="str">
        <f t="shared" si="148"/>
        <v>OK</v>
      </c>
      <c r="AW303" s="246" t="str">
        <f t="shared" si="148"/>
        <v>OK</v>
      </c>
      <c r="AX303" s="246" t="str">
        <f t="shared" si="148"/>
        <v>OK</v>
      </c>
      <c r="AY303" s="246" t="str">
        <f t="shared" si="148"/>
        <v>OK</v>
      </c>
      <c r="AZ303" s="246" t="str">
        <f t="shared" si="148"/>
        <v>OK</v>
      </c>
      <c r="BA303" s="246" t="str">
        <f t="shared" si="148"/>
        <v>OK</v>
      </c>
      <c r="BB303" s="246" t="str">
        <f t="shared" si="148"/>
        <v>OK</v>
      </c>
      <c r="BC303" s="246" t="str">
        <f t="shared" si="148"/>
        <v>OK</v>
      </c>
      <c r="BD303" s="246" t="str">
        <f t="shared" ref="BD303:BM303" si="149">IFERROR(IF(OR(ABS(BD53+BD116+BD179+BD242)-1&lt;0.01, ABS(BD53+BD116+BD179+BD242)&lt;0.01),"OK","Error"),"Error")</f>
        <v>OK</v>
      </c>
      <c r="BE303" s="246" t="str">
        <f t="shared" si="149"/>
        <v>OK</v>
      </c>
      <c r="BF303" s="246" t="str">
        <f t="shared" si="149"/>
        <v>OK</v>
      </c>
      <c r="BG303" s="246" t="str">
        <f t="shared" si="149"/>
        <v>OK</v>
      </c>
      <c r="BH303" s="246" t="str">
        <f t="shared" si="149"/>
        <v>OK</v>
      </c>
      <c r="BI303" s="246" t="str">
        <f t="shared" si="149"/>
        <v>OK</v>
      </c>
      <c r="BJ303" s="246" t="str">
        <f t="shared" si="149"/>
        <v>OK</v>
      </c>
      <c r="BK303" s="246" t="str">
        <f t="shared" si="149"/>
        <v>OK</v>
      </c>
      <c r="BL303" s="246" t="str">
        <f t="shared" si="149"/>
        <v>OK</v>
      </c>
      <c r="BM303" s="246" t="str">
        <f t="shared" si="149"/>
        <v>OK</v>
      </c>
      <c r="BR303" s="246" t="str">
        <f t="shared" si="101"/>
        <v>OK</v>
      </c>
      <c r="BS303" s="246" t="str">
        <f t="shared" si="101"/>
        <v>OK</v>
      </c>
      <c r="BT303" s="246" t="str">
        <f t="shared" si="101"/>
        <v>OK</v>
      </c>
    </row>
    <row r="304" spans="1:72" hidden="1">
      <c r="A304" t="s">
        <v>867</v>
      </c>
      <c r="AJ304" s="246" t="str">
        <f t="shared" ref="AJ304:AS304" si="150">IFERROR(IF(OR(ABS(AJ54+AJ117+AJ180+AJ243)-1&lt;0.01, ABS(AJ54+AJ117+AJ180+AJ243)&lt;0.01),"OK","Error"),"Error")</f>
        <v>OK</v>
      </c>
      <c r="AK304" s="246" t="str">
        <f t="shared" si="150"/>
        <v>OK</v>
      </c>
      <c r="AL304" s="246" t="str">
        <f t="shared" si="150"/>
        <v>OK</v>
      </c>
      <c r="AM304" s="246" t="str">
        <f t="shared" si="150"/>
        <v>OK</v>
      </c>
      <c r="AN304" s="246" t="str">
        <f t="shared" si="150"/>
        <v>OK</v>
      </c>
      <c r="AO304" s="246" t="str">
        <f t="shared" si="150"/>
        <v>OK</v>
      </c>
      <c r="AP304" s="246" t="str">
        <f t="shared" si="150"/>
        <v>OK</v>
      </c>
      <c r="AQ304" s="246" t="str">
        <f t="shared" si="150"/>
        <v>OK</v>
      </c>
      <c r="AR304" s="246" t="str">
        <f t="shared" si="150"/>
        <v>OK</v>
      </c>
      <c r="AS304" s="246" t="str">
        <f t="shared" si="150"/>
        <v>OK</v>
      </c>
      <c r="AT304" s="246" t="str">
        <f t="shared" ref="AT304:BC304" si="151">IFERROR(IF(OR(ABS(AT54+AT117+AT180+AT243)-1&lt;0.01, ABS(AT54+AT117+AT180+AT243)&lt;0.01),"OK","Error"),"Error")</f>
        <v>OK</v>
      </c>
      <c r="AU304" s="246" t="str">
        <f t="shared" si="151"/>
        <v>OK</v>
      </c>
      <c r="AV304" s="246" t="str">
        <f t="shared" si="151"/>
        <v>OK</v>
      </c>
      <c r="AW304" s="246" t="str">
        <f t="shared" si="151"/>
        <v>OK</v>
      </c>
      <c r="AX304" s="246" t="str">
        <f t="shared" si="151"/>
        <v>OK</v>
      </c>
      <c r="AY304" s="246" t="str">
        <f t="shared" si="151"/>
        <v>OK</v>
      </c>
      <c r="AZ304" s="246" t="str">
        <f t="shared" si="151"/>
        <v>OK</v>
      </c>
      <c r="BA304" s="246" t="str">
        <f t="shared" si="151"/>
        <v>OK</v>
      </c>
      <c r="BB304" s="246" t="str">
        <f t="shared" si="151"/>
        <v>OK</v>
      </c>
      <c r="BC304" s="246" t="str">
        <f t="shared" si="151"/>
        <v>OK</v>
      </c>
      <c r="BD304" s="246" t="str">
        <f t="shared" ref="BD304:BM304" si="152">IFERROR(IF(OR(ABS(BD54+BD117+BD180+BD243)-1&lt;0.01, ABS(BD54+BD117+BD180+BD243)&lt;0.01),"OK","Error"),"Error")</f>
        <v>OK</v>
      </c>
      <c r="BE304" s="246" t="str">
        <f t="shared" si="152"/>
        <v>OK</v>
      </c>
      <c r="BF304" s="246" t="str">
        <f t="shared" si="152"/>
        <v>OK</v>
      </c>
      <c r="BG304" s="246" t="str">
        <f t="shared" si="152"/>
        <v>OK</v>
      </c>
      <c r="BH304" s="246" t="str">
        <f t="shared" si="152"/>
        <v>OK</v>
      </c>
      <c r="BI304" s="246" t="str">
        <f t="shared" si="152"/>
        <v>OK</v>
      </c>
      <c r="BJ304" s="246" t="str">
        <f t="shared" si="152"/>
        <v>OK</v>
      </c>
      <c r="BK304" s="246" t="str">
        <f t="shared" si="152"/>
        <v>OK</v>
      </c>
      <c r="BL304" s="246" t="str">
        <f t="shared" si="152"/>
        <v>OK</v>
      </c>
      <c r="BM304" s="246" t="str">
        <f t="shared" si="152"/>
        <v>OK</v>
      </c>
      <c r="BR304" s="246" t="str">
        <f t="shared" si="101"/>
        <v>OK</v>
      </c>
      <c r="BS304" s="246" t="str">
        <f t="shared" si="101"/>
        <v>OK</v>
      </c>
      <c r="BT304" s="246" t="str">
        <f t="shared" si="101"/>
        <v>OK</v>
      </c>
    </row>
    <row r="305" spans="1:72" hidden="1">
      <c r="A305" t="s">
        <v>867</v>
      </c>
      <c r="AJ305" s="246" t="str">
        <f t="shared" ref="AJ305:AS305" si="153">IFERROR(IF(OR(ABS(AJ55+AJ118+AJ181+AJ244)-1&lt;0.01, ABS(AJ55+AJ118+AJ181+AJ244)&lt;0.01),"OK","Error"),"Error")</f>
        <v>OK</v>
      </c>
      <c r="AK305" s="246" t="str">
        <f t="shared" si="153"/>
        <v>OK</v>
      </c>
      <c r="AL305" s="246" t="str">
        <f t="shared" si="153"/>
        <v>OK</v>
      </c>
      <c r="AM305" s="246" t="str">
        <f t="shared" si="153"/>
        <v>OK</v>
      </c>
      <c r="AN305" s="246" t="str">
        <f t="shared" si="153"/>
        <v>OK</v>
      </c>
      <c r="AO305" s="246" t="str">
        <f t="shared" si="153"/>
        <v>OK</v>
      </c>
      <c r="AP305" s="246" t="str">
        <f t="shared" si="153"/>
        <v>OK</v>
      </c>
      <c r="AQ305" s="246" t="str">
        <f t="shared" si="153"/>
        <v>OK</v>
      </c>
      <c r="AR305" s="246" t="str">
        <f t="shared" si="153"/>
        <v>OK</v>
      </c>
      <c r="AS305" s="246" t="str">
        <f t="shared" si="153"/>
        <v>OK</v>
      </c>
      <c r="AT305" s="246" t="str">
        <f t="shared" ref="AT305:BC305" si="154">IFERROR(IF(OR(ABS(AT55+AT118+AT181+AT244)-1&lt;0.01, ABS(AT55+AT118+AT181+AT244)&lt;0.01),"OK","Error"),"Error")</f>
        <v>OK</v>
      </c>
      <c r="AU305" s="246" t="str">
        <f t="shared" si="154"/>
        <v>OK</v>
      </c>
      <c r="AV305" s="246" t="str">
        <f t="shared" si="154"/>
        <v>OK</v>
      </c>
      <c r="AW305" s="246" t="str">
        <f t="shared" si="154"/>
        <v>OK</v>
      </c>
      <c r="AX305" s="246" t="str">
        <f t="shared" si="154"/>
        <v>OK</v>
      </c>
      <c r="AY305" s="246" t="str">
        <f t="shared" si="154"/>
        <v>OK</v>
      </c>
      <c r="AZ305" s="246" t="str">
        <f t="shared" si="154"/>
        <v>OK</v>
      </c>
      <c r="BA305" s="246" t="str">
        <f t="shared" si="154"/>
        <v>OK</v>
      </c>
      <c r="BB305" s="246" t="str">
        <f t="shared" si="154"/>
        <v>OK</v>
      </c>
      <c r="BC305" s="246" t="str">
        <f t="shared" si="154"/>
        <v>OK</v>
      </c>
      <c r="BD305" s="246" t="str">
        <f t="shared" ref="BD305:BM305" si="155">IFERROR(IF(OR(ABS(BD55+BD118+BD181+BD244)-1&lt;0.01, ABS(BD55+BD118+BD181+BD244)&lt;0.01),"OK","Error"),"Error")</f>
        <v>OK</v>
      </c>
      <c r="BE305" s="246" t="str">
        <f t="shared" si="155"/>
        <v>OK</v>
      </c>
      <c r="BF305" s="246" t="str">
        <f t="shared" si="155"/>
        <v>OK</v>
      </c>
      <c r="BG305" s="246" t="str">
        <f t="shared" si="155"/>
        <v>OK</v>
      </c>
      <c r="BH305" s="246" t="str">
        <f t="shared" si="155"/>
        <v>OK</v>
      </c>
      <c r="BI305" s="246" t="str">
        <f t="shared" si="155"/>
        <v>OK</v>
      </c>
      <c r="BJ305" s="246" t="str">
        <f t="shared" si="155"/>
        <v>OK</v>
      </c>
      <c r="BK305" s="246" t="str">
        <f t="shared" si="155"/>
        <v>OK</v>
      </c>
      <c r="BL305" s="246" t="str">
        <f t="shared" si="155"/>
        <v>OK</v>
      </c>
      <c r="BM305" s="246" t="str">
        <f t="shared" si="155"/>
        <v>OK</v>
      </c>
      <c r="BR305" s="246" t="str">
        <f t="shared" si="101"/>
        <v>OK</v>
      </c>
      <c r="BS305" s="246" t="str">
        <f t="shared" si="101"/>
        <v>OK</v>
      </c>
      <c r="BT305" s="246" t="str">
        <f t="shared" si="101"/>
        <v>OK</v>
      </c>
    </row>
    <row r="306" spans="1:72" hidden="1">
      <c r="A306" t="s">
        <v>867</v>
      </c>
      <c r="AJ306" s="246" t="str">
        <f t="shared" ref="AJ306:AS306" si="156">IFERROR(IF(OR(ABS(AJ56+AJ119+AJ182+AJ245)-1&lt;0.01, ABS(AJ56+AJ119+AJ182+AJ245)&lt;0.01),"OK","Error"),"Error")</f>
        <v>OK</v>
      </c>
      <c r="AK306" s="246" t="str">
        <f t="shared" si="156"/>
        <v>OK</v>
      </c>
      <c r="AL306" s="246" t="str">
        <f t="shared" si="156"/>
        <v>OK</v>
      </c>
      <c r="AM306" s="246" t="str">
        <f t="shared" si="156"/>
        <v>OK</v>
      </c>
      <c r="AN306" s="246" t="str">
        <f t="shared" si="156"/>
        <v>OK</v>
      </c>
      <c r="AO306" s="246" t="str">
        <f t="shared" si="156"/>
        <v>OK</v>
      </c>
      <c r="AP306" s="246" t="str">
        <f t="shared" si="156"/>
        <v>OK</v>
      </c>
      <c r="AQ306" s="246" t="str">
        <f t="shared" si="156"/>
        <v>OK</v>
      </c>
      <c r="AR306" s="246" t="str">
        <f t="shared" si="156"/>
        <v>OK</v>
      </c>
      <c r="AS306" s="246" t="str">
        <f t="shared" si="156"/>
        <v>OK</v>
      </c>
      <c r="AT306" s="246" t="str">
        <f t="shared" ref="AT306:BC306" si="157">IFERROR(IF(OR(ABS(AT56+AT119+AT182+AT245)-1&lt;0.01, ABS(AT56+AT119+AT182+AT245)&lt;0.01),"OK","Error"),"Error")</f>
        <v>OK</v>
      </c>
      <c r="AU306" s="246" t="str">
        <f t="shared" si="157"/>
        <v>OK</v>
      </c>
      <c r="AV306" s="246" t="str">
        <f t="shared" si="157"/>
        <v>OK</v>
      </c>
      <c r="AW306" s="246" t="str">
        <f t="shared" si="157"/>
        <v>OK</v>
      </c>
      <c r="AX306" s="246" t="str">
        <f t="shared" si="157"/>
        <v>OK</v>
      </c>
      <c r="AY306" s="246" t="str">
        <f t="shared" si="157"/>
        <v>OK</v>
      </c>
      <c r="AZ306" s="246" t="str">
        <f t="shared" si="157"/>
        <v>OK</v>
      </c>
      <c r="BA306" s="246" t="str">
        <f t="shared" si="157"/>
        <v>OK</v>
      </c>
      <c r="BB306" s="246" t="str">
        <f t="shared" si="157"/>
        <v>OK</v>
      </c>
      <c r="BC306" s="246" t="str">
        <f t="shared" si="157"/>
        <v>OK</v>
      </c>
      <c r="BD306" s="246" t="str">
        <f t="shared" ref="BD306:BM306" si="158">IFERROR(IF(OR(ABS(BD56+BD119+BD182+BD245)-1&lt;0.01, ABS(BD56+BD119+BD182+BD245)&lt;0.01),"OK","Error"),"Error")</f>
        <v>OK</v>
      </c>
      <c r="BE306" s="246" t="str">
        <f t="shared" si="158"/>
        <v>OK</v>
      </c>
      <c r="BF306" s="246" t="str">
        <f t="shared" si="158"/>
        <v>OK</v>
      </c>
      <c r="BG306" s="246" t="str">
        <f t="shared" si="158"/>
        <v>OK</v>
      </c>
      <c r="BH306" s="246" t="str">
        <f t="shared" si="158"/>
        <v>OK</v>
      </c>
      <c r="BI306" s="246" t="str">
        <f t="shared" si="158"/>
        <v>OK</v>
      </c>
      <c r="BJ306" s="246" t="str">
        <f t="shared" si="158"/>
        <v>OK</v>
      </c>
      <c r="BK306" s="246" t="str">
        <f t="shared" si="158"/>
        <v>OK</v>
      </c>
      <c r="BL306" s="246" t="str">
        <f t="shared" si="158"/>
        <v>OK</v>
      </c>
      <c r="BM306" s="246" t="str">
        <f t="shared" si="158"/>
        <v>OK</v>
      </c>
      <c r="BR306" s="246" t="str">
        <f t="shared" si="101"/>
        <v>OK</v>
      </c>
      <c r="BS306" s="246" t="str">
        <f t="shared" si="101"/>
        <v>OK</v>
      </c>
      <c r="BT306" s="246" t="str">
        <f t="shared" si="101"/>
        <v>OK</v>
      </c>
    </row>
    <row r="307" spans="1:72" hidden="1">
      <c r="A307" t="s">
        <v>867</v>
      </c>
      <c r="AJ307" s="246" t="str">
        <f t="shared" ref="AJ307:AS307" si="159">IFERROR(IF(OR(ABS(AJ57+AJ120+AJ183+AJ246)-1&lt;0.01, ABS(AJ57+AJ120+AJ183+AJ246)&lt;0.01),"OK","Error"),"Error")</f>
        <v>OK</v>
      </c>
      <c r="AK307" s="246" t="str">
        <f t="shared" si="159"/>
        <v>OK</v>
      </c>
      <c r="AL307" s="246" t="str">
        <f t="shared" si="159"/>
        <v>OK</v>
      </c>
      <c r="AM307" s="246" t="str">
        <f t="shared" si="159"/>
        <v>OK</v>
      </c>
      <c r="AN307" s="246" t="str">
        <f t="shared" si="159"/>
        <v>OK</v>
      </c>
      <c r="AO307" s="246" t="str">
        <f t="shared" si="159"/>
        <v>OK</v>
      </c>
      <c r="AP307" s="246" t="str">
        <f t="shared" si="159"/>
        <v>OK</v>
      </c>
      <c r="AQ307" s="246" t="str">
        <f t="shared" si="159"/>
        <v>OK</v>
      </c>
      <c r="AR307" s="246" t="str">
        <f t="shared" si="159"/>
        <v>OK</v>
      </c>
      <c r="AS307" s="246" t="str">
        <f t="shared" si="159"/>
        <v>OK</v>
      </c>
      <c r="AT307" s="246" t="str">
        <f t="shared" ref="AT307:BC307" si="160">IFERROR(IF(OR(ABS(AT57+AT120+AT183+AT246)-1&lt;0.01, ABS(AT57+AT120+AT183+AT246)&lt;0.01),"OK","Error"),"Error")</f>
        <v>OK</v>
      </c>
      <c r="AU307" s="246" t="str">
        <f t="shared" si="160"/>
        <v>OK</v>
      </c>
      <c r="AV307" s="246" t="str">
        <f t="shared" si="160"/>
        <v>OK</v>
      </c>
      <c r="AW307" s="246" t="str">
        <f t="shared" si="160"/>
        <v>OK</v>
      </c>
      <c r="AX307" s="246" t="str">
        <f t="shared" si="160"/>
        <v>OK</v>
      </c>
      <c r="AY307" s="246" t="str">
        <f t="shared" si="160"/>
        <v>OK</v>
      </c>
      <c r="AZ307" s="246" t="str">
        <f t="shared" si="160"/>
        <v>OK</v>
      </c>
      <c r="BA307" s="246" t="str">
        <f t="shared" si="160"/>
        <v>OK</v>
      </c>
      <c r="BB307" s="246" t="str">
        <f t="shared" si="160"/>
        <v>OK</v>
      </c>
      <c r="BC307" s="246" t="str">
        <f t="shared" si="160"/>
        <v>OK</v>
      </c>
      <c r="BD307" s="246" t="str">
        <f t="shared" ref="BD307:BM307" si="161">IFERROR(IF(OR(ABS(BD57+BD120+BD183+BD246)-1&lt;0.01, ABS(BD57+BD120+BD183+BD246)&lt;0.01),"OK","Error"),"Error")</f>
        <v>OK</v>
      </c>
      <c r="BE307" s="246" t="str">
        <f t="shared" si="161"/>
        <v>OK</v>
      </c>
      <c r="BF307" s="246" t="str">
        <f t="shared" si="161"/>
        <v>OK</v>
      </c>
      <c r="BG307" s="246" t="str">
        <f t="shared" si="161"/>
        <v>OK</v>
      </c>
      <c r="BH307" s="246" t="str">
        <f t="shared" si="161"/>
        <v>OK</v>
      </c>
      <c r="BI307" s="246" t="str">
        <f t="shared" si="161"/>
        <v>OK</v>
      </c>
      <c r="BJ307" s="246" t="str">
        <f t="shared" si="161"/>
        <v>OK</v>
      </c>
      <c r="BK307" s="246" t="str">
        <f t="shared" si="161"/>
        <v>OK</v>
      </c>
      <c r="BL307" s="246" t="str">
        <f t="shared" si="161"/>
        <v>OK</v>
      </c>
      <c r="BM307" s="246" t="str">
        <f t="shared" si="161"/>
        <v>OK</v>
      </c>
      <c r="BR307" s="246" t="str">
        <f t="shared" ref="BR307:BT325" si="162">IFERROR(IF(OR(ABS(BR57+BR120+BR183+BR246)-1&lt;0.01, ABS(BR57+BR120+BR183+BR246)&lt;0.01),"OK","Error"),"Error")</f>
        <v>OK</v>
      </c>
      <c r="BS307" s="246" t="str">
        <f t="shared" si="162"/>
        <v>OK</v>
      </c>
      <c r="BT307" s="246" t="str">
        <f t="shared" si="162"/>
        <v>OK</v>
      </c>
    </row>
    <row r="308" spans="1:72" hidden="1">
      <c r="A308" t="s">
        <v>867</v>
      </c>
      <c r="AJ308" s="246" t="str">
        <f t="shared" ref="AJ308:AS308" si="163">IFERROR(IF(OR(ABS(AJ58+AJ121+AJ184+AJ247)-1&lt;0.01, ABS(AJ58+AJ121+AJ184+AJ247)&lt;0.01),"OK","Error"),"Error")</f>
        <v>OK</v>
      </c>
      <c r="AK308" s="246" t="str">
        <f t="shared" si="163"/>
        <v>OK</v>
      </c>
      <c r="AL308" s="246" t="str">
        <f t="shared" si="163"/>
        <v>OK</v>
      </c>
      <c r="AM308" s="246" t="str">
        <f t="shared" si="163"/>
        <v>OK</v>
      </c>
      <c r="AN308" s="246" t="str">
        <f t="shared" si="163"/>
        <v>OK</v>
      </c>
      <c r="AO308" s="246" t="str">
        <f t="shared" si="163"/>
        <v>OK</v>
      </c>
      <c r="AP308" s="246" t="str">
        <f t="shared" si="163"/>
        <v>OK</v>
      </c>
      <c r="AQ308" s="246" t="str">
        <f t="shared" si="163"/>
        <v>OK</v>
      </c>
      <c r="AR308" s="246" t="str">
        <f t="shared" si="163"/>
        <v>OK</v>
      </c>
      <c r="AS308" s="246" t="str">
        <f t="shared" si="163"/>
        <v>OK</v>
      </c>
      <c r="AT308" s="246" t="str">
        <f t="shared" ref="AT308:BC308" si="164">IFERROR(IF(OR(ABS(AT58+AT121+AT184+AT247)-1&lt;0.01, ABS(AT58+AT121+AT184+AT247)&lt;0.01),"OK","Error"),"Error")</f>
        <v>OK</v>
      </c>
      <c r="AU308" s="246" t="str">
        <f t="shared" si="164"/>
        <v>OK</v>
      </c>
      <c r="AV308" s="246" t="str">
        <f t="shared" si="164"/>
        <v>OK</v>
      </c>
      <c r="AW308" s="246" t="str">
        <f t="shared" si="164"/>
        <v>OK</v>
      </c>
      <c r="AX308" s="246" t="str">
        <f t="shared" si="164"/>
        <v>OK</v>
      </c>
      <c r="AY308" s="246" t="str">
        <f t="shared" si="164"/>
        <v>OK</v>
      </c>
      <c r="AZ308" s="246" t="str">
        <f t="shared" si="164"/>
        <v>OK</v>
      </c>
      <c r="BA308" s="246" t="str">
        <f t="shared" si="164"/>
        <v>OK</v>
      </c>
      <c r="BB308" s="246" t="str">
        <f t="shared" si="164"/>
        <v>OK</v>
      </c>
      <c r="BC308" s="246" t="str">
        <f t="shared" si="164"/>
        <v>OK</v>
      </c>
      <c r="BD308" s="246" t="str">
        <f t="shared" ref="BD308:BM308" si="165">IFERROR(IF(OR(ABS(BD58+BD121+BD184+BD247)-1&lt;0.01, ABS(BD58+BD121+BD184+BD247)&lt;0.01),"OK","Error"),"Error")</f>
        <v>OK</v>
      </c>
      <c r="BE308" s="246" t="str">
        <f t="shared" si="165"/>
        <v>OK</v>
      </c>
      <c r="BF308" s="246" t="str">
        <f t="shared" si="165"/>
        <v>OK</v>
      </c>
      <c r="BG308" s="246" t="str">
        <f t="shared" si="165"/>
        <v>OK</v>
      </c>
      <c r="BH308" s="246" t="str">
        <f t="shared" si="165"/>
        <v>OK</v>
      </c>
      <c r="BI308" s="246" t="str">
        <f t="shared" si="165"/>
        <v>OK</v>
      </c>
      <c r="BJ308" s="246" t="str">
        <f t="shared" si="165"/>
        <v>OK</v>
      </c>
      <c r="BK308" s="246" t="str">
        <f t="shared" si="165"/>
        <v>OK</v>
      </c>
      <c r="BL308" s="246" t="str">
        <f t="shared" si="165"/>
        <v>OK</v>
      </c>
      <c r="BM308" s="246" t="str">
        <f t="shared" si="165"/>
        <v>OK</v>
      </c>
      <c r="BR308" s="246" t="str">
        <f t="shared" si="162"/>
        <v>OK</v>
      </c>
      <c r="BS308" s="246" t="str">
        <f t="shared" si="162"/>
        <v>OK</v>
      </c>
      <c r="BT308" s="246" t="str">
        <f t="shared" si="162"/>
        <v>OK</v>
      </c>
    </row>
    <row r="309" spans="1:72" hidden="1">
      <c r="A309" t="s">
        <v>867</v>
      </c>
      <c r="AJ309" s="246" t="str">
        <f t="shared" ref="AJ309:AS309" si="166">IFERROR(IF(OR(ABS(AJ59+AJ122+AJ185+AJ248)-1&lt;0.01, ABS(AJ59+AJ122+AJ185+AJ248)&lt;0.01),"OK","Error"),"Error")</f>
        <v>OK</v>
      </c>
      <c r="AK309" s="246" t="str">
        <f t="shared" si="166"/>
        <v>OK</v>
      </c>
      <c r="AL309" s="246" t="str">
        <f t="shared" si="166"/>
        <v>OK</v>
      </c>
      <c r="AM309" s="246" t="str">
        <f t="shared" si="166"/>
        <v>OK</v>
      </c>
      <c r="AN309" s="246" t="str">
        <f t="shared" si="166"/>
        <v>OK</v>
      </c>
      <c r="AO309" s="246" t="str">
        <f t="shared" si="166"/>
        <v>OK</v>
      </c>
      <c r="AP309" s="246" t="str">
        <f t="shared" si="166"/>
        <v>OK</v>
      </c>
      <c r="AQ309" s="246" t="str">
        <f t="shared" si="166"/>
        <v>OK</v>
      </c>
      <c r="AR309" s="246" t="str">
        <f t="shared" si="166"/>
        <v>OK</v>
      </c>
      <c r="AS309" s="246" t="str">
        <f t="shared" si="166"/>
        <v>OK</v>
      </c>
      <c r="AT309" s="246" t="str">
        <f t="shared" ref="AT309:BC309" si="167">IFERROR(IF(OR(ABS(AT59+AT122+AT185+AT248)-1&lt;0.01, ABS(AT59+AT122+AT185+AT248)&lt;0.01),"OK","Error"),"Error")</f>
        <v>OK</v>
      </c>
      <c r="AU309" s="246" t="str">
        <f t="shared" si="167"/>
        <v>OK</v>
      </c>
      <c r="AV309" s="246" t="str">
        <f t="shared" si="167"/>
        <v>OK</v>
      </c>
      <c r="AW309" s="246" t="str">
        <f t="shared" si="167"/>
        <v>OK</v>
      </c>
      <c r="AX309" s="246" t="str">
        <f t="shared" si="167"/>
        <v>OK</v>
      </c>
      <c r="AY309" s="246" t="str">
        <f t="shared" si="167"/>
        <v>OK</v>
      </c>
      <c r="AZ309" s="246" t="str">
        <f t="shared" si="167"/>
        <v>OK</v>
      </c>
      <c r="BA309" s="246" t="str">
        <f t="shared" si="167"/>
        <v>OK</v>
      </c>
      <c r="BB309" s="246" t="str">
        <f t="shared" si="167"/>
        <v>OK</v>
      </c>
      <c r="BC309" s="246" t="str">
        <f t="shared" si="167"/>
        <v>OK</v>
      </c>
      <c r="BD309" s="246" t="str">
        <f t="shared" ref="BD309:BM309" si="168">IFERROR(IF(OR(ABS(BD59+BD122+BD185+BD248)-1&lt;0.01, ABS(BD59+BD122+BD185+BD248)&lt;0.01),"OK","Error"),"Error")</f>
        <v>OK</v>
      </c>
      <c r="BE309" s="246" t="str">
        <f t="shared" si="168"/>
        <v>OK</v>
      </c>
      <c r="BF309" s="246" t="str">
        <f t="shared" si="168"/>
        <v>OK</v>
      </c>
      <c r="BG309" s="246" t="str">
        <f t="shared" si="168"/>
        <v>OK</v>
      </c>
      <c r="BH309" s="246" t="str">
        <f t="shared" si="168"/>
        <v>OK</v>
      </c>
      <c r="BI309" s="246" t="str">
        <f t="shared" si="168"/>
        <v>OK</v>
      </c>
      <c r="BJ309" s="246" t="str">
        <f t="shared" si="168"/>
        <v>OK</v>
      </c>
      <c r="BK309" s="246" t="str">
        <f t="shared" si="168"/>
        <v>OK</v>
      </c>
      <c r="BL309" s="246" t="str">
        <f t="shared" si="168"/>
        <v>OK</v>
      </c>
      <c r="BM309" s="246" t="str">
        <f t="shared" si="168"/>
        <v>OK</v>
      </c>
      <c r="BR309" s="246" t="str">
        <f t="shared" si="162"/>
        <v>OK</v>
      </c>
      <c r="BS309" s="246" t="str">
        <f t="shared" si="162"/>
        <v>OK</v>
      </c>
      <c r="BT309" s="246" t="str">
        <f t="shared" si="162"/>
        <v>OK</v>
      </c>
    </row>
    <row r="310" spans="1:72" hidden="1">
      <c r="A310" t="s">
        <v>867</v>
      </c>
      <c r="AJ310" s="246" t="str">
        <f t="shared" ref="AJ310:AS310" si="169">IFERROR(IF(OR(ABS(AJ60+AJ123+AJ186+AJ249)-1&lt;0.01, ABS(AJ60+AJ123+AJ186+AJ249)&lt;0.01),"OK","Error"),"Error")</f>
        <v>OK</v>
      </c>
      <c r="AK310" s="246" t="str">
        <f t="shared" si="169"/>
        <v>OK</v>
      </c>
      <c r="AL310" s="246" t="str">
        <f t="shared" si="169"/>
        <v>OK</v>
      </c>
      <c r="AM310" s="246" t="str">
        <f t="shared" si="169"/>
        <v>OK</v>
      </c>
      <c r="AN310" s="246" t="str">
        <f t="shared" si="169"/>
        <v>OK</v>
      </c>
      <c r="AO310" s="246" t="str">
        <f t="shared" si="169"/>
        <v>OK</v>
      </c>
      <c r="AP310" s="246" t="str">
        <f t="shared" si="169"/>
        <v>OK</v>
      </c>
      <c r="AQ310" s="246" t="str">
        <f t="shared" si="169"/>
        <v>OK</v>
      </c>
      <c r="AR310" s="246" t="str">
        <f t="shared" si="169"/>
        <v>OK</v>
      </c>
      <c r="AS310" s="246" t="str">
        <f t="shared" si="169"/>
        <v>OK</v>
      </c>
      <c r="AT310" s="246" t="str">
        <f t="shared" ref="AT310:BC310" si="170">IFERROR(IF(OR(ABS(AT60+AT123+AT186+AT249)-1&lt;0.01, ABS(AT60+AT123+AT186+AT249)&lt;0.01),"OK","Error"),"Error")</f>
        <v>OK</v>
      </c>
      <c r="AU310" s="246" t="str">
        <f t="shared" si="170"/>
        <v>OK</v>
      </c>
      <c r="AV310" s="246" t="str">
        <f t="shared" si="170"/>
        <v>OK</v>
      </c>
      <c r="AW310" s="246" t="str">
        <f t="shared" si="170"/>
        <v>OK</v>
      </c>
      <c r="AX310" s="246" t="str">
        <f t="shared" si="170"/>
        <v>OK</v>
      </c>
      <c r="AY310" s="246" t="str">
        <f t="shared" si="170"/>
        <v>OK</v>
      </c>
      <c r="AZ310" s="246" t="str">
        <f t="shared" si="170"/>
        <v>OK</v>
      </c>
      <c r="BA310" s="246" t="str">
        <f t="shared" si="170"/>
        <v>OK</v>
      </c>
      <c r="BB310" s="246" t="str">
        <f t="shared" si="170"/>
        <v>OK</v>
      </c>
      <c r="BC310" s="246" t="str">
        <f t="shared" si="170"/>
        <v>OK</v>
      </c>
      <c r="BD310" s="246" t="str">
        <f t="shared" ref="BD310:BM310" si="171">IFERROR(IF(OR(ABS(BD60+BD123+BD186+BD249)-1&lt;0.01, ABS(BD60+BD123+BD186+BD249)&lt;0.01),"OK","Error"),"Error")</f>
        <v>OK</v>
      </c>
      <c r="BE310" s="246" t="str">
        <f t="shared" si="171"/>
        <v>OK</v>
      </c>
      <c r="BF310" s="246" t="str">
        <f t="shared" si="171"/>
        <v>OK</v>
      </c>
      <c r="BG310" s="246" t="str">
        <f t="shared" si="171"/>
        <v>OK</v>
      </c>
      <c r="BH310" s="246" t="str">
        <f t="shared" si="171"/>
        <v>OK</v>
      </c>
      <c r="BI310" s="246" t="str">
        <f t="shared" si="171"/>
        <v>OK</v>
      </c>
      <c r="BJ310" s="246" t="str">
        <f t="shared" si="171"/>
        <v>OK</v>
      </c>
      <c r="BK310" s="246" t="str">
        <f t="shared" si="171"/>
        <v>OK</v>
      </c>
      <c r="BL310" s="246" t="str">
        <f t="shared" si="171"/>
        <v>OK</v>
      </c>
      <c r="BM310" s="246" t="str">
        <f t="shared" si="171"/>
        <v>OK</v>
      </c>
      <c r="BR310" s="246" t="str">
        <f t="shared" si="162"/>
        <v>OK</v>
      </c>
      <c r="BS310" s="246" t="str">
        <f t="shared" si="162"/>
        <v>OK</v>
      </c>
      <c r="BT310" s="246" t="str">
        <f t="shared" si="162"/>
        <v>OK</v>
      </c>
    </row>
    <row r="311" spans="1:72" hidden="1">
      <c r="A311" t="s">
        <v>867</v>
      </c>
      <c r="AJ311" s="246" t="str">
        <f t="shared" ref="AJ311:AS311" si="172">IFERROR(IF(OR(ABS(AJ61+AJ124+AJ187+AJ250)-1&lt;0.01, ABS(AJ61+AJ124+AJ187+AJ250)&lt;0.01),"OK","Error"),"Error")</f>
        <v>OK</v>
      </c>
      <c r="AK311" s="246" t="str">
        <f t="shared" si="172"/>
        <v>OK</v>
      </c>
      <c r="AL311" s="246" t="str">
        <f t="shared" si="172"/>
        <v>OK</v>
      </c>
      <c r="AM311" s="246" t="str">
        <f t="shared" si="172"/>
        <v>OK</v>
      </c>
      <c r="AN311" s="246" t="str">
        <f t="shared" si="172"/>
        <v>OK</v>
      </c>
      <c r="AO311" s="246" t="str">
        <f t="shared" si="172"/>
        <v>OK</v>
      </c>
      <c r="AP311" s="246" t="str">
        <f t="shared" si="172"/>
        <v>OK</v>
      </c>
      <c r="AQ311" s="246" t="str">
        <f t="shared" si="172"/>
        <v>OK</v>
      </c>
      <c r="AR311" s="246" t="str">
        <f t="shared" si="172"/>
        <v>OK</v>
      </c>
      <c r="AS311" s="246" t="str">
        <f t="shared" si="172"/>
        <v>OK</v>
      </c>
      <c r="AT311" s="246" t="str">
        <f t="shared" ref="AT311:BC311" si="173">IFERROR(IF(OR(ABS(AT61+AT124+AT187+AT250)-1&lt;0.01, ABS(AT61+AT124+AT187+AT250)&lt;0.01),"OK","Error"),"Error")</f>
        <v>OK</v>
      </c>
      <c r="AU311" s="246" t="str">
        <f t="shared" si="173"/>
        <v>OK</v>
      </c>
      <c r="AV311" s="246" t="str">
        <f t="shared" si="173"/>
        <v>OK</v>
      </c>
      <c r="AW311" s="246" t="str">
        <f t="shared" si="173"/>
        <v>OK</v>
      </c>
      <c r="AX311" s="246" t="str">
        <f t="shared" si="173"/>
        <v>OK</v>
      </c>
      <c r="AY311" s="246" t="str">
        <f t="shared" si="173"/>
        <v>OK</v>
      </c>
      <c r="AZ311" s="246" t="str">
        <f t="shared" si="173"/>
        <v>OK</v>
      </c>
      <c r="BA311" s="246" t="str">
        <f t="shared" si="173"/>
        <v>OK</v>
      </c>
      <c r="BB311" s="246" t="str">
        <f t="shared" si="173"/>
        <v>OK</v>
      </c>
      <c r="BC311" s="246" t="str">
        <f t="shared" si="173"/>
        <v>OK</v>
      </c>
      <c r="BD311" s="246" t="str">
        <f t="shared" ref="BD311:BM311" si="174">IFERROR(IF(OR(ABS(BD61+BD124+BD187+BD250)-1&lt;0.01, ABS(BD61+BD124+BD187+BD250)&lt;0.01),"OK","Error"),"Error")</f>
        <v>OK</v>
      </c>
      <c r="BE311" s="246" t="str">
        <f t="shared" si="174"/>
        <v>OK</v>
      </c>
      <c r="BF311" s="246" t="str">
        <f t="shared" si="174"/>
        <v>OK</v>
      </c>
      <c r="BG311" s="246" t="str">
        <f t="shared" si="174"/>
        <v>OK</v>
      </c>
      <c r="BH311" s="246" t="str">
        <f t="shared" si="174"/>
        <v>OK</v>
      </c>
      <c r="BI311" s="246" t="str">
        <f t="shared" si="174"/>
        <v>OK</v>
      </c>
      <c r="BJ311" s="246" t="str">
        <f t="shared" si="174"/>
        <v>OK</v>
      </c>
      <c r="BK311" s="246" t="str">
        <f t="shared" si="174"/>
        <v>OK</v>
      </c>
      <c r="BL311" s="246" t="str">
        <f t="shared" si="174"/>
        <v>OK</v>
      </c>
      <c r="BM311" s="246" t="str">
        <f t="shared" si="174"/>
        <v>OK</v>
      </c>
      <c r="BR311" s="246" t="str">
        <f t="shared" si="162"/>
        <v>OK</v>
      </c>
      <c r="BS311" s="246" t="str">
        <f t="shared" si="162"/>
        <v>OK</v>
      </c>
      <c r="BT311" s="246" t="str">
        <f t="shared" si="162"/>
        <v>OK</v>
      </c>
    </row>
    <row r="312" spans="1:72" hidden="1">
      <c r="A312" t="s">
        <v>867</v>
      </c>
      <c r="AJ312" s="246" t="str">
        <f t="shared" ref="AJ312:AS312" si="175">IFERROR(IF(OR(ABS(AJ62+AJ125+AJ188+AJ251)-1&lt;0.01, ABS(AJ62+AJ125+AJ188+AJ251)&lt;0.01),"OK","Error"),"Error")</f>
        <v>OK</v>
      </c>
      <c r="AK312" s="246" t="str">
        <f t="shared" si="175"/>
        <v>OK</v>
      </c>
      <c r="AL312" s="246" t="str">
        <f t="shared" si="175"/>
        <v>OK</v>
      </c>
      <c r="AM312" s="246" t="str">
        <f t="shared" si="175"/>
        <v>OK</v>
      </c>
      <c r="AN312" s="246" t="str">
        <f t="shared" si="175"/>
        <v>OK</v>
      </c>
      <c r="AO312" s="246" t="str">
        <f t="shared" si="175"/>
        <v>OK</v>
      </c>
      <c r="AP312" s="246" t="str">
        <f t="shared" si="175"/>
        <v>OK</v>
      </c>
      <c r="AQ312" s="246" t="str">
        <f t="shared" si="175"/>
        <v>OK</v>
      </c>
      <c r="AR312" s="246" t="str">
        <f t="shared" si="175"/>
        <v>OK</v>
      </c>
      <c r="AS312" s="246" t="str">
        <f t="shared" si="175"/>
        <v>OK</v>
      </c>
      <c r="AT312" s="246" t="str">
        <f t="shared" ref="AT312:BC312" si="176">IFERROR(IF(OR(ABS(AT62+AT125+AT188+AT251)-1&lt;0.01, ABS(AT62+AT125+AT188+AT251)&lt;0.01),"OK","Error"),"Error")</f>
        <v>OK</v>
      </c>
      <c r="AU312" s="246" t="str">
        <f t="shared" si="176"/>
        <v>OK</v>
      </c>
      <c r="AV312" s="246" t="str">
        <f t="shared" si="176"/>
        <v>OK</v>
      </c>
      <c r="AW312" s="246" t="str">
        <f t="shared" si="176"/>
        <v>OK</v>
      </c>
      <c r="AX312" s="246" t="str">
        <f t="shared" si="176"/>
        <v>OK</v>
      </c>
      <c r="AY312" s="246" t="str">
        <f t="shared" si="176"/>
        <v>OK</v>
      </c>
      <c r="AZ312" s="246" t="str">
        <f t="shared" si="176"/>
        <v>OK</v>
      </c>
      <c r="BA312" s="246" t="str">
        <f t="shared" si="176"/>
        <v>OK</v>
      </c>
      <c r="BB312" s="246" t="str">
        <f t="shared" si="176"/>
        <v>OK</v>
      </c>
      <c r="BC312" s="246" t="str">
        <f t="shared" si="176"/>
        <v>OK</v>
      </c>
      <c r="BD312" s="246" t="str">
        <f t="shared" ref="BD312:BM312" si="177">IFERROR(IF(OR(ABS(BD62+BD125+BD188+BD251)-1&lt;0.01, ABS(BD62+BD125+BD188+BD251)&lt;0.01),"OK","Error"),"Error")</f>
        <v>OK</v>
      </c>
      <c r="BE312" s="246" t="str">
        <f t="shared" si="177"/>
        <v>OK</v>
      </c>
      <c r="BF312" s="246" t="str">
        <f t="shared" si="177"/>
        <v>OK</v>
      </c>
      <c r="BG312" s="246" t="str">
        <f t="shared" si="177"/>
        <v>OK</v>
      </c>
      <c r="BH312" s="246" t="str">
        <f t="shared" si="177"/>
        <v>OK</v>
      </c>
      <c r="BI312" s="246" t="str">
        <f t="shared" si="177"/>
        <v>OK</v>
      </c>
      <c r="BJ312" s="246" t="str">
        <f t="shared" si="177"/>
        <v>OK</v>
      </c>
      <c r="BK312" s="246" t="str">
        <f t="shared" si="177"/>
        <v>OK</v>
      </c>
      <c r="BL312" s="246" t="str">
        <f t="shared" si="177"/>
        <v>OK</v>
      </c>
      <c r="BM312" s="246" t="str">
        <f t="shared" si="177"/>
        <v>OK</v>
      </c>
      <c r="BR312" s="246" t="str">
        <f t="shared" si="162"/>
        <v>OK</v>
      </c>
      <c r="BS312" s="246" t="str">
        <f t="shared" si="162"/>
        <v>OK</v>
      </c>
      <c r="BT312" s="246" t="str">
        <f t="shared" si="162"/>
        <v>OK</v>
      </c>
    </row>
    <row r="313" spans="1:72" hidden="1">
      <c r="A313" t="s">
        <v>867</v>
      </c>
      <c r="AJ313" s="246" t="str">
        <f t="shared" ref="AJ313:AS313" si="178">IFERROR(IF(OR(ABS(AJ63+AJ126+AJ189+AJ252)-1&lt;0.01, ABS(AJ63+AJ126+AJ189+AJ252)&lt;0.01),"OK","Error"),"Error")</f>
        <v>OK</v>
      </c>
      <c r="AK313" s="246" t="str">
        <f t="shared" si="178"/>
        <v>OK</v>
      </c>
      <c r="AL313" s="246" t="str">
        <f t="shared" si="178"/>
        <v>OK</v>
      </c>
      <c r="AM313" s="246" t="str">
        <f t="shared" si="178"/>
        <v>OK</v>
      </c>
      <c r="AN313" s="246" t="str">
        <f t="shared" si="178"/>
        <v>OK</v>
      </c>
      <c r="AO313" s="246" t="str">
        <f t="shared" si="178"/>
        <v>OK</v>
      </c>
      <c r="AP313" s="246" t="str">
        <f t="shared" si="178"/>
        <v>OK</v>
      </c>
      <c r="AQ313" s="246" t="str">
        <f t="shared" si="178"/>
        <v>OK</v>
      </c>
      <c r="AR313" s="246" t="str">
        <f t="shared" si="178"/>
        <v>OK</v>
      </c>
      <c r="AS313" s="246" t="str">
        <f t="shared" si="178"/>
        <v>OK</v>
      </c>
      <c r="AT313" s="246" t="str">
        <f t="shared" ref="AT313:BC313" si="179">IFERROR(IF(OR(ABS(AT63+AT126+AT189+AT252)-1&lt;0.01, ABS(AT63+AT126+AT189+AT252)&lt;0.01),"OK","Error"),"Error")</f>
        <v>OK</v>
      </c>
      <c r="AU313" s="246" t="str">
        <f t="shared" si="179"/>
        <v>OK</v>
      </c>
      <c r="AV313" s="246" t="str">
        <f t="shared" si="179"/>
        <v>OK</v>
      </c>
      <c r="AW313" s="246" t="str">
        <f t="shared" si="179"/>
        <v>OK</v>
      </c>
      <c r="AX313" s="246" t="str">
        <f t="shared" si="179"/>
        <v>OK</v>
      </c>
      <c r="AY313" s="246" t="str">
        <f t="shared" si="179"/>
        <v>OK</v>
      </c>
      <c r="AZ313" s="246" t="str">
        <f t="shared" si="179"/>
        <v>OK</v>
      </c>
      <c r="BA313" s="246" t="str">
        <f t="shared" si="179"/>
        <v>OK</v>
      </c>
      <c r="BB313" s="246" t="str">
        <f t="shared" si="179"/>
        <v>OK</v>
      </c>
      <c r="BC313" s="246" t="str">
        <f t="shared" si="179"/>
        <v>OK</v>
      </c>
      <c r="BD313" s="246" t="str">
        <f t="shared" ref="BD313:BM313" si="180">IFERROR(IF(OR(ABS(BD63+BD126+BD189+BD252)-1&lt;0.01, ABS(BD63+BD126+BD189+BD252)&lt;0.01),"OK","Error"),"Error")</f>
        <v>OK</v>
      </c>
      <c r="BE313" s="246" t="str">
        <f t="shared" si="180"/>
        <v>OK</v>
      </c>
      <c r="BF313" s="246" t="str">
        <f t="shared" si="180"/>
        <v>OK</v>
      </c>
      <c r="BG313" s="246" t="str">
        <f t="shared" si="180"/>
        <v>OK</v>
      </c>
      <c r="BH313" s="246" t="str">
        <f t="shared" si="180"/>
        <v>OK</v>
      </c>
      <c r="BI313" s="246" t="str">
        <f t="shared" si="180"/>
        <v>OK</v>
      </c>
      <c r="BJ313" s="246" t="str">
        <f t="shared" si="180"/>
        <v>OK</v>
      </c>
      <c r="BK313" s="246" t="str">
        <f t="shared" si="180"/>
        <v>OK</v>
      </c>
      <c r="BL313" s="246" t="str">
        <f t="shared" si="180"/>
        <v>OK</v>
      </c>
      <c r="BM313" s="246" t="str">
        <f t="shared" si="180"/>
        <v>OK</v>
      </c>
      <c r="BR313" s="246" t="str">
        <f t="shared" si="162"/>
        <v>OK</v>
      </c>
      <c r="BS313" s="246" t="str">
        <f t="shared" si="162"/>
        <v>OK</v>
      </c>
      <c r="BT313" s="246" t="str">
        <f t="shared" si="162"/>
        <v>OK</v>
      </c>
    </row>
    <row r="314" spans="1:72" hidden="1">
      <c r="A314" t="s">
        <v>867</v>
      </c>
      <c r="AJ314" s="246" t="str">
        <f t="shared" ref="AJ314:AS314" si="181">IFERROR(IF(OR(ABS(AJ64+AJ127+AJ190+AJ253)-1&lt;0.01, ABS(AJ64+AJ127+AJ190+AJ253)&lt;0.01),"OK","Error"),"Error")</f>
        <v>OK</v>
      </c>
      <c r="AK314" s="246" t="str">
        <f t="shared" si="181"/>
        <v>OK</v>
      </c>
      <c r="AL314" s="246" t="str">
        <f t="shared" si="181"/>
        <v>OK</v>
      </c>
      <c r="AM314" s="246" t="str">
        <f t="shared" si="181"/>
        <v>OK</v>
      </c>
      <c r="AN314" s="246" t="str">
        <f t="shared" si="181"/>
        <v>OK</v>
      </c>
      <c r="AO314" s="246" t="str">
        <f t="shared" si="181"/>
        <v>OK</v>
      </c>
      <c r="AP314" s="246" t="str">
        <f t="shared" si="181"/>
        <v>OK</v>
      </c>
      <c r="AQ314" s="246" t="str">
        <f t="shared" si="181"/>
        <v>OK</v>
      </c>
      <c r="AR314" s="246" t="str">
        <f t="shared" si="181"/>
        <v>OK</v>
      </c>
      <c r="AS314" s="246" t="str">
        <f t="shared" si="181"/>
        <v>OK</v>
      </c>
      <c r="AT314" s="246" t="str">
        <f t="shared" ref="AT314:BC314" si="182">IFERROR(IF(OR(ABS(AT64+AT127+AT190+AT253)-1&lt;0.01, ABS(AT64+AT127+AT190+AT253)&lt;0.01),"OK","Error"),"Error")</f>
        <v>OK</v>
      </c>
      <c r="AU314" s="246" t="str">
        <f t="shared" si="182"/>
        <v>OK</v>
      </c>
      <c r="AV314" s="246" t="str">
        <f t="shared" si="182"/>
        <v>OK</v>
      </c>
      <c r="AW314" s="246" t="str">
        <f t="shared" si="182"/>
        <v>OK</v>
      </c>
      <c r="AX314" s="246" t="str">
        <f t="shared" si="182"/>
        <v>OK</v>
      </c>
      <c r="AY314" s="246" t="str">
        <f t="shared" si="182"/>
        <v>OK</v>
      </c>
      <c r="AZ314" s="246" t="str">
        <f t="shared" si="182"/>
        <v>OK</v>
      </c>
      <c r="BA314" s="246" t="str">
        <f t="shared" si="182"/>
        <v>OK</v>
      </c>
      <c r="BB314" s="246" t="str">
        <f t="shared" si="182"/>
        <v>OK</v>
      </c>
      <c r="BC314" s="246" t="str">
        <f t="shared" si="182"/>
        <v>OK</v>
      </c>
      <c r="BD314" s="246" t="str">
        <f t="shared" ref="BD314:BM314" si="183">IFERROR(IF(OR(ABS(BD64+BD127+BD190+BD253)-1&lt;0.01, ABS(BD64+BD127+BD190+BD253)&lt;0.01),"OK","Error"),"Error")</f>
        <v>OK</v>
      </c>
      <c r="BE314" s="246" t="str">
        <f t="shared" si="183"/>
        <v>OK</v>
      </c>
      <c r="BF314" s="246" t="str">
        <f t="shared" si="183"/>
        <v>OK</v>
      </c>
      <c r="BG314" s="246" t="str">
        <f t="shared" si="183"/>
        <v>OK</v>
      </c>
      <c r="BH314" s="246" t="str">
        <f t="shared" si="183"/>
        <v>OK</v>
      </c>
      <c r="BI314" s="246" t="str">
        <f t="shared" si="183"/>
        <v>OK</v>
      </c>
      <c r="BJ314" s="246" t="str">
        <f t="shared" si="183"/>
        <v>OK</v>
      </c>
      <c r="BK314" s="246" t="str">
        <f t="shared" si="183"/>
        <v>OK</v>
      </c>
      <c r="BL314" s="246" t="str">
        <f t="shared" si="183"/>
        <v>OK</v>
      </c>
      <c r="BM314" s="246" t="str">
        <f t="shared" si="183"/>
        <v>OK</v>
      </c>
      <c r="BR314" s="246" t="str">
        <f t="shared" si="162"/>
        <v>OK</v>
      </c>
      <c r="BS314" s="246" t="str">
        <f t="shared" si="162"/>
        <v>OK</v>
      </c>
      <c r="BT314" s="246" t="str">
        <f t="shared" si="162"/>
        <v>OK</v>
      </c>
    </row>
    <row r="315" spans="1:72" hidden="1">
      <c r="A315" t="s">
        <v>867</v>
      </c>
      <c r="AJ315" s="246" t="str">
        <f t="shared" ref="AJ315:AS315" si="184">IFERROR(IF(OR(ABS(AJ65+AJ128+AJ191+AJ254)-1&lt;0.01, ABS(AJ65+AJ128+AJ191+AJ254)&lt;0.01),"OK","Error"),"Error")</f>
        <v>OK</v>
      </c>
      <c r="AK315" s="246" t="str">
        <f t="shared" si="184"/>
        <v>OK</v>
      </c>
      <c r="AL315" s="246" t="str">
        <f t="shared" si="184"/>
        <v>OK</v>
      </c>
      <c r="AM315" s="246" t="str">
        <f t="shared" si="184"/>
        <v>OK</v>
      </c>
      <c r="AN315" s="246" t="str">
        <f t="shared" si="184"/>
        <v>OK</v>
      </c>
      <c r="AO315" s="246" t="str">
        <f t="shared" si="184"/>
        <v>OK</v>
      </c>
      <c r="AP315" s="246" t="str">
        <f t="shared" si="184"/>
        <v>OK</v>
      </c>
      <c r="AQ315" s="246" t="str">
        <f t="shared" si="184"/>
        <v>OK</v>
      </c>
      <c r="AR315" s="246" t="str">
        <f t="shared" si="184"/>
        <v>OK</v>
      </c>
      <c r="AS315" s="246" t="str">
        <f t="shared" si="184"/>
        <v>OK</v>
      </c>
      <c r="AT315" s="246" t="str">
        <f t="shared" ref="AT315:BC315" si="185">IFERROR(IF(OR(ABS(AT65+AT128+AT191+AT254)-1&lt;0.01, ABS(AT65+AT128+AT191+AT254)&lt;0.01),"OK","Error"),"Error")</f>
        <v>OK</v>
      </c>
      <c r="AU315" s="246" t="str">
        <f t="shared" si="185"/>
        <v>OK</v>
      </c>
      <c r="AV315" s="246" t="str">
        <f t="shared" si="185"/>
        <v>OK</v>
      </c>
      <c r="AW315" s="246" t="str">
        <f t="shared" si="185"/>
        <v>OK</v>
      </c>
      <c r="AX315" s="246" t="str">
        <f t="shared" si="185"/>
        <v>OK</v>
      </c>
      <c r="AY315" s="246" t="str">
        <f t="shared" si="185"/>
        <v>OK</v>
      </c>
      <c r="AZ315" s="246" t="str">
        <f t="shared" si="185"/>
        <v>OK</v>
      </c>
      <c r="BA315" s="246" t="str">
        <f t="shared" si="185"/>
        <v>OK</v>
      </c>
      <c r="BB315" s="246" t="str">
        <f t="shared" si="185"/>
        <v>OK</v>
      </c>
      <c r="BC315" s="246" t="str">
        <f t="shared" si="185"/>
        <v>OK</v>
      </c>
      <c r="BD315" s="246" t="str">
        <f t="shared" ref="BD315:BM315" si="186">IFERROR(IF(OR(ABS(BD65+BD128+BD191+BD254)-1&lt;0.01, ABS(BD65+BD128+BD191+BD254)&lt;0.01),"OK","Error"),"Error")</f>
        <v>OK</v>
      </c>
      <c r="BE315" s="246" t="str">
        <f t="shared" si="186"/>
        <v>OK</v>
      </c>
      <c r="BF315" s="246" t="str">
        <f t="shared" si="186"/>
        <v>OK</v>
      </c>
      <c r="BG315" s="246" t="str">
        <f t="shared" si="186"/>
        <v>OK</v>
      </c>
      <c r="BH315" s="246" t="str">
        <f t="shared" si="186"/>
        <v>OK</v>
      </c>
      <c r="BI315" s="246" t="str">
        <f t="shared" si="186"/>
        <v>OK</v>
      </c>
      <c r="BJ315" s="246" t="str">
        <f t="shared" si="186"/>
        <v>OK</v>
      </c>
      <c r="BK315" s="246" t="str">
        <f t="shared" si="186"/>
        <v>OK</v>
      </c>
      <c r="BL315" s="246" t="str">
        <f t="shared" si="186"/>
        <v>OK</v>
      </c>
      <c r="BM315" s="246" t="str">
        <f t="shared" si="186"/>
        <v>OK</v>
      </c>
      <c r="BR315" s="246" t="str">
        <f t="shared" si="162"/>
        <v>OK</v>
      </c>
      <c r="BS315" s="246" t="str">
        <f t="shared" si="162"/>
        <v>OK</v>
      </c>
      <c r="BT315" s="246" t="str">
        <f t="shared" si="162"/>
        <v>OK</v>
      </c>
    </row>
    <row r="316" spans="1:72" hidden="1">
      <c r="A316" t="s">
        <v>867</v>
      </c>
      <c r="AJ316" s="246" t="str">
        <f t="shared" ref="AJ316:AS316" si="187">IFERROR(IF(OR(ABS(AJ66+AJ129+AJ192+AJ255)-1&lt;0.01, ABS(AJ66+AJ129+AJ192+AJ255)&lt;0.01),"OK","Error"),"Error")</f>
        <v>OK</v>
      </c>
      <c r="AK316" s="246" t="str">
        <f t="shared" si="187"/>
        <v>OK</v>
      </c>
      <c r="AL316" s="246" t="str">
        <f t="shared" si="187"/>
        <v>OK</v>
      </c>
      <c r="AM316" s="246" t="str">
        <f t="shared" si="187"/>
        <v>OK</v>
      </c>
      <c r="AN316" s="246" t="str">
        <f t="shared" si="187"/>
        <v>OK</v>
      </c>
      <c r="AO316" s="246" t="str">
        <f t="shared" si="187"/>
        <v>OK</v>
      </c>
      <c r="AP316" s="246" t="str">
        <f t="shared" si="187"/>
        <v>OK</v>
      </c>
      <c r="AQ316" s="246" t="str">
        <f t="shared" si="187"/>
        <v>OK</v>
      </c>
      <c r="AR316" s="246" t="str">
        <f t="shared" si="187"/>
        <v>OK</v>
      </c>
      <c r="AS316" s="246" t="str">
        <f t="shared" si="187"/>
        <v>OK</v>
      </c>
      <c r="AT316" s="246" t="str">
        <f t="shared" ref="AT316:BC316" si="188">IFERROR(IF(OR(ABS(AT66+AT129+AT192+AT255)-1&lt;0.01, ABS(AT66+AT129+AT192+AT255)&lt;0.01),"OK","Error"),"Error")</f>
        <v>OK</v>
      </c>
      <c r="AU316" s="246" t="str">
        <f t="shared" si="188"/>
        <v>OK</v>
      </c>
      <c r="AV316" s="246" t="str">
        <f t="shared" si="188"/>
        <v>OK</v>
      </c>
      <c r="AW316" s="246" t="str">
        <f t="shared" si="188"/>
        <v>OK</v>
      </c>
      <c r="AX316" s="246" t="str">
        <f t="shared" si="188"/>
        <v>OK</v>
      </c>
      <c r="AY316" s="246" t="str">
        <f t="shared" si="188"/>
        <v>OK</v>
      </c>
      <c r="AZ316" s="246" t="str">
        <f t="shared" si="188"/>
        <v>OK</v>
      </c>
      <c r="BA316" s="246" t="str">
        <f t="shared" si="188"/>
        <v>OK</v>
      </c>
      <c r="BB316" s="246" t="str">
        <f t="shared" si="188"/>
        <v>OK</v>
      </c>
      <c r="BC316" s="246" t="str">
        <f t="shared" si="188"/>
        <v>OK</v>
      </c>
      <c r="BD316" s="246" t="str">
        <f t="shared" ref="BD316:BM316" si="189">IFERROR(IF(OR(ABS(BD66+BD129+BD192+BD255)-1&lt;0.01, ABS(BD66+BD129+BD192+BD255)&lt;0.01),"OK","Error"),"Error")</f>
        <v>OK</v>
      </c>
      <c r="BE316" s="246" t="str">
        <f t="shared" si="189"/>
        <v>OK</v>
      </c>
      <c r="BF316" s="246" t="str">
        <f t="shared" si="189"/>
        <v>OK</v>
      </c>
      <c r="BG316" s="246" t="str">
        <f t="shared" si="189"/>
        <v>OK</v>
      </c>
      <c r="BH316" s="246" t="str">
        <f t="shared" si="189"/>
        <v>OK</v>
      </c>
      <c r="BI316" s="246" t="str">
        <f t="shared" si="189"/>
        <v>OK</v>
      </c>
      <c r="BJ316" s="246" t="str">
        <f t="shared" si="189"/>
        <v>OK</v>
      </c>
      <c r="BK316" s="246" t="str">
        <f t="shared" si="189"/>
        <v>OK</v>
      </c>
      <c r="BL316" s="246" t="str">
        <f t="shared" si="189"/>
        <v>OK</v>
      </c>
      <c r="BM316" s="246" t="str">
        <f t="shared" si="189"/>
        <v>OK</v>
      </c>
      <c r="BR316" s="246" t="str">
        <f t="shared" si="162"/>
        <v>OK</v>
      </c>
      <c r="BS316" s="246" t="str">
        <f t="shared" si="162"/>
        <v>OK</v>
      </c>
      <c r="BT316" s="246" t="str">
        <f t="shared" si="162"/>
        <v>OK</v>
      </c>
    </row>
    <row r="317" spans="1:72" hidden="1">
      <c r="A317" t="s">
        <v>867</v>
      </c>
      <c r="AJ317" s="246" t="str">
        <f t="shared" ref="AJ317:AS317" si="190">IFERROR(IF(OR(ABS(AJ67+AJ130+AJ193+AJ256)-1&lt;0.01, ABS(AJ67+AJ130+AJ193+AJ256)&lt;0.01),"OK","Error"),"Error")</f>
        <v>OK</v>
      </c>
      <c r="AK317" s="246" t="str">
        <f t="shared" si="190"/>
        <v>OK</v>
      </c>
      <c r="AL317" s="246" t="str">
        <f t="shared" si="190"/>
        <v>OK</v>
      </c>
      <c r="AM317" s="246" t="str">
        <f t="shared" si="190"/>
        <v>OK</v>
      </c>
      <c r="AN317" s="246" t="str">
        <f t="shared" si="190"/>
        <v>OK</v>
      </c>
      <c r="AO317" s="246" t="str">
        <f t="shared" si="190"/>
        <v>OK</v>
      </c>
      <c r="AP317" s="246" t="str">
        <f t="shared" si="190"/>
        <v>OK</v>
      </c>
      <c r="AQ317" s="246" t="str">
        <f t="shared" si="190"/>
        <v>OK</v>
      </c>
      <c r="AR317" s="246" t="str">
        <f t="shared" si="190"/>
        <v>OK</v>
      </c>
      <c r="AS317" s="246" t="str">
        <f t="shared" si="190"/>
        <v>OK</v>
      </c>
      <c r="AT317" s="246" t="str">
        <f t="shared" ref="AT317:BC317" si="191">IFERROR(IF(OR(ABS(AT67+AT130+AT193+AT256)-1&lt;0.01, ABS(AT67+AT130+AT193+AT256)&lt;0.01),"OK","Error"),"Error")</f>
        <v>OK</v>
      </c>
      <c r="AU317" s="246" t="str">
        <f t="shared" si="191"/>
        <v>OK</v>
      </c>
      <c r="AV317" s="246" t="str">
        <f t="shared" si="191"/>
        <v>OK</v>
      </c>
      <c r="AW317" s="246" t="str">
        <f t="shared" si="191"/>
        <v>OK</v>
      </c>
      <c r="AX317" s="246" t="str">
        <f t="shared" si="191"/>
        <v>OK</v>
      </c>
      <c r="AY317" s="246" t="str">
        <f t="shared" si="191"/>
        <v>OK</v>
      </c>
      <c r="AZ317" s="246" t="str">
        <f t="shared" si="191"/>
        <v>OK</v>
      </c>
      <c r="BA317" s="246" t="str">
        <f t="shared" si="191"/>
        <v>OK</v>
      </c>
      <c r="BB317" s="246" t="str">
        <f t="shared" si="191"/>
        <v>OK</v>
      </c>
      <c r="BC317" s="246" t="str">
        <f t="shared" si="191"/>
        <v>OK</v>
      </c>
      <c r="BD317" s="246" t="str">
        <f t="shared" ref="BD317:BM317" si="192">IFERROR(IF(OR(ABS(BD67+BD130+BD193+BD256)-1&lt;0.01, ABS(BD67+BD130+BD193+BD256)&lt;0.01),"OK","Error"),"Error")</f>
        <v>OK</v>
      </c>
      <c r="BE317" s="246" t="str">
        <f t="shared" si="192"/>
        <v>OK</v>
      </c>
      <c r="BF317" s="246" t="str">
        <f t="shared" si="192"/>
        <v>OK</v>
      </c>
      <c r="BG317" s="246" t="str">
        <f t="shared" si="192"/>
        <v>OK</v>
      </c>
      <c r="BH317" s="246" t="str">
        <f t="shared" si="192"/>
        <v>OK</v>
      </c>
      <c r="BI317" s="246" t="str">
        <f t="shared" si="192"/>
        <v>OK</v>
      </c>
      <c r="BJ317" s="246" t="str">
        <f t="shared" si="192"/>
        <v>OK</v>
      </c>
      <c r="BK317" s="246" t="str">
        <f t="shared" si="192"/>
        <v>OK</v>
      </c>
      <c r="BL317" s="246" t="str">
        <f t="shared" si="192"/>
        <v>OK</v>
      </c>
      <c r="BM317" s="246" t="str">
        <f t="shared" si="192"/>
        <v>OK</v>
      </c>
      <c r="BR317" s="246" t="str">
        <f t="shared" si="162"/>
        <v>OK</v>
      </c>
      <c r="BS317" s="246" t="str">
        <f t="shared" si="162"/>
        <v>OK</v>
      </c>
      <c r="BT317" s="246" t="str">
        <f t="shared" si="162"/>
        <v>OK</v>
      </c>
    </row>
    <row r="318" spans="1:72" hidden="1">
      <c r="AJ318" s="246" t="str">
        <f t="shared" ref="AJ318:AS318" si="193">IFERROR(IF(OR(ABS(AJ68+AJ131+AJ194+AJ257)-1&lt;0.01, ABS(AJ68+AJ131+AJ194+AJ257)&lt;0.01),"OK","Error"),"Error")</f>
        <v>OK</v>
      </c>
      <c r="AK318" s="246" t="str">
        <f t="shared" si="193"/>
        <v>OK</v>
      </c>
      <c r="AL318" s="246" t="str">
        <f t="shared" si="193"/>
        <v>OK</v>
      </c>
      <c r="AM318" s="246" t="str">
        <f t="shared" si="193"/>
        <v>OK</v>
      </c>
      <c r="AN318" s="246" t="str">
        <f t="shared" si="193"/>
        <v>OK</v>
      </c>
      <c r="AO318" s="246" t="str">
        <f t="shared" si="193"/>
        <v>OK</v>
      </c>
      <c r="AP318" s="246" t="str">
        <f t="shared" si="193"/>
        <v>OK</v>
      </c>
      <c r="AQ318" s="246" t="str">
        <f t="shared" si="193"/>
        <v>OK</v>
      </c>
      <c r="AR318" s="246" t="str">
        <f t="shared" si="193"/>
        <v>OK</v>
      </c>
      <c r="AS318" s="246" t="str">
        <f t="shared" si="193"/>
        <v>OK</v>
      </c>
      <c r="AT318" s="246" t="str">
        <f t="shared" ref="AT318:BC318" si="194">IFERROR(IF(OR(ABS(AT68+AT131+AT194+AT257)-1&lt;0.01, ABS(AT68+AT131+AT194+AT257)&lt;0.01),"OK","Error"),"Error")</f>
        <v>OK</v>
      </c>
      <c r="AU318" s="246" t="str">
        <f t="shared" si="194"/>
        <v>OK</v>
      </c>
      <c r="AV318" s="246" t="str">
        <f t="shared" si="194"/>
        <v>OK</v>
      </c>
      <c r="AW318" s="246" t="str">
        <f t="shared" si="194"/>
        <v>OK</v>
      </c>
      <c r="AX318" s="246" t="str">
        <f t="shared" si="194"/>
        <v>OK</v>
      </c>
      <c r="AY318" s="246" t="str">
        <f t="shared" si="194"/>
        <v>OK</v>
      </c>
      <c r="AZ318" s="246" t="str">
        <f t="shared" si="194"/>
        <v>OK</v>
      </c>
      <c r="BA318" s="246" t="str">
        <f t="shared" si="194"/>
        <v>OK</v>
      </c>
      <c r="BB318" s="246" t="str">
        <f t="shared" si="194"/>
        <v>OK</v>
      </c>
      <c r="BC318" s="246" t="str">
        <f t="shared" si="194"/>
        <v>OK</v>
      </c>
      <c r="BD318" s="246" t="str">
        <f t="shared" ref="BD318:BM318" si="195">IFERROR(IF(OR(ABS(BD68+BD131+BD194+BD257)-1&lt;0.01, ABS(BD68+BD131+BD194+BD257)&lt;0.01),"OK","Error"),"Error")</f>
        <v>OK</v>
      </c>
      <c r="BE318" s="246" t="str">
        <f t="shared" si="195"/>
        <v>OK</v>
      </c>
      <c r="BF318" s="246" t="str">
        <f t="shared" si="195"/>
        <v>OK</v>
      </c>
      <c r="BG318" s="246" t="str">
        <f t="shared" si="195"/>
        <v>OK</v>
      </c>
      <c r="BH318" s="246" t="str">
        <f t="shared" si="195"/>
        <v>OK</v>
      </c>
      <c r="BI318" s="246" t="str">
        <f t="shared" si="195"/>
        <v>OK</v>
      </c>
      <c r="BJ318" s="246" t="str">
        <f t="shared" si="195"/>
        <v>OK</v>
      </c>
      <c r="BK318" s="246" t="str">
        <f t="shared" si="195"/>
        <v>OK</v>
      </c>
      <c r="BL318" s="246" t="str">
        <f t="shared" si="195"/>
        <v>OK</v>
      </c>
      <c r="BM318" s="246" t="str">
        <f t="shared" si="195"/>
        <v>OK</v>
      </c>
      <c r="BR318" s="246" t="str">
        <f t="shared" si="162"/>
        <v>OK</v>
      </c>
      <c r="BS318" s="246" t="str">
        <f t="shared" si="162"/>
        <v>OK</v>
      </c>
      <c r="BT318" s="246" t="str">
        <f t="shared" si="162"/>
        <v>OK</v>
      </c>
    </row>
    <row r="319" spans="1:72" hidden="1">
      <c r="AJ319" s="246" t="str">
        <f t="shared" ref="AJ319:AS319" si="196">IFERROR(IF(OR(ABS(AJ69+AJ132+AJ195+AJ258)-1&lt;0.01, ABS(AJ69+AJ132+AJ195+AJ258)&lt;0.01),"OK","Error"),"Error")</f>
        <v>OK</v>
      </c>
      <c r="AK319" s="246" t="str">
        <f t="shared" si="196"/>
        <v>OK</v>
      </c>
      <c r="AL319" s="246" t="str">
        <f t="shared" si="196"/>
        <v>OK</v>
      </c>
      <c r="AM319" s="246" t="str">
        <f t="shared" si="196"/>
        <v>OK</v>
      </c>
      <c r="AN319" s="246" t="str">
        <f t="shared" si="196"/>
        <v>OK</v>
      </c>
      <c r="AO319" s="246" t="str">
        <f t="shared" si="196"/>
        <v>OK</v>
      </c>
      <c r="AP319" s="246" t="str">
        <f t="shared" si="196"/>
        <v>OK</v>
      </c>
      <c r="AQ319" s="246" t="str">
        <f t="shared" si="196"/>
        <v>OK</v>
      </c>
      <c r="AR319" s="246" t="str">
        <f t="shared" si="196"/>
        <v>OK</v>
      </c>
      <c r="AS319" s="246" t="str">
        <f t="shared" si="196"/>
        <v>OK</v>
      </c>
      <c r="AT319" s="246" t="str">
        <f t="shared" ref="AT319:BC319" si="197">IFERROR(IF(OR(ABS(AT69+AT132+AT195+AT258)-1&lt;0.01, ABS(AT69+AT132+AT195+AT258)&lt;0.01),"OK","Error"),"Error")</f>
        <v>OK</v>
      </c>
      <c r="AU319" s="246" t="str">
        <f t="shared" si="197"/>
        <v>OK</v>
      </c>
      <c r="AV319" s="246" t="str">
        <f t="shared" si="197"/>
        <v>OK</v>
      </c>
      <c r="AW319" s="246" t="str">
        <f t="shared" si="197"/>
        <v>OK</v>
      </c>
      <c r="AX319" s="246" t="str">
        <f t="shared" si="197"/>
        <v>OK</v>
      </c>
      <c r="AY319" s="246" t="str">
        <f t="shared" si="197"/>
        <v>OK</v>
      </c>
      <c r="AZ319" s="246" t="str">
        <f t="shared" si="197"/>
        <v>OK</v>
      </c>
      <c r="BA319" s="246" t="str">
        <f t="shared" si="197"/>
        <v>OK</v>
      </c>
      <c r="BB319" s="246" t="str">
        <f t="shared" si="197"/>
        <v>OK</v>
      </c>
      <c r="BC319" s="246" t="str">
        <f t="shared" si="197"/>
        <v>OK</v>
      </c>
      <c r="BD319" s="246" t="str">
        <f t="shared" ref="BD319:BM319" si="198">IFERROR(IF(OR(ABS(BD69+BD132+BD195+BD258)-1&lt;0.01, ABS(BD69+BD132+BD195+BD258)&lt;0.01),"OK","Error"),"Error")</f>
        <v>OK</v>
      </c>
      <c r="BE319" s="246" t="str">
        <f t="shared" si="198"/>
        <v>OK</v>
      </c>
      <c r="BF319" s="246" t="str">
        <f t="shared" si="198"/>
        <v>OK</v>
      </c>
      <c r="BG319" s="246" t="str">
        <f t="shared" si="198"/>
        <v>OK</v>
      </c>
      <c r="BH319" s="246" t="str">
        <f t="shared" si="198"/>
        <v>OK</v>
      </c>
      <c r="BI319" s="246" t="str">
        <f t="shared" si="198"/>
        <v>OK</v>
      </c>
      <c r="BJ319" s="246" t="str">
        <f t="shared" si="198"/>
        <v>OK</v>
      </c>
      <c r="BK319" s="246" t="str">
        <f t="shared" si="198"/>
        <v>OK</v>
      </c>
      <c r="BL319" s="246" t="str">
        <f t="shared" si="198"/>
        <v>OK</v>
      </c>
      <c r="BM319" s="246" t="str">
        <f t="shared" si="198"/>
        <v>OK</v>
      </c>
      <c r="BR319" s="246" t="str">
        <f t="shared" si="162"/>
        <v>OK</v>
      </c>
      <c r="BS319" s="246" t="str">
        <f t="shared" si="162"/>
        <v>OK</v>
      </c>
      <c r="BT319" s="246" t="str">
        <f t="shared" si="162"/>
        <v>OK</v>
      </c>
    </row>
    <row r="320" spans="1:72" hidden="1">
      <c r="AJ320" s="246" t="str">
        <f t="shared" ref="AJ320:AS320" si="199">IFERROR(IF(OR(ABS(AJ70+AJ133+AJ196+AJ259)-1&lt;0.01, ABS(AJ70+AJ133+AJ196+AJ259)&lt;0.01),"OK","Error"),"Error")</f>
        <v>OK</v>
      </c>
      <c r="AK320" s="246" t="str">
        <f t="shared" si="199"/>
        <v>OK</v>
      </c>
      <c r="AL320" s="246" t="str">
        <f t="shared" si="199"/>
        <v>OK</v>
      </c>
      <c r="AM320" s="246" t="str">
        <f t="shared" si="199"/>
        <v>OK</v>
      </c>
      <c r="AN320" s="246" t="str">
        <f t="shared" si="199"/>
        <v>OK</v>
      </c>
      <c r="AO320" s="246" t="str">
        <f t="shared" si="199"/>
        <v>OK</v>
      </c>
      <c r="AP320" s="246" t="str">
        <f t="shared" si="199"/>
        <v>OK</v>
      </c>
      <c r="AQ320" s="246" t="str">
        <f t="shared" si="199"/>
        <v>OK</v>
      </c>
      <c r="AR320" s="246" t="str">
        <f t="shared" si="199"/>
        <v>OK</v>
      </c>
      <c r="AS320" s="246" t="str">
        <f t="shared" si="199"/>
        <v>OK</v>
      </c>
      <c r="AT320" s="246" t="str">
        <f t="shared" ref="AT320:BC320" si="200">IFERROR(IF(OR(ABS(AT70+AT133+AT196+AT259)-1&lt;0.01, ABS(AT70+AT133+AT196+AT259)&lt;0.01),"OK","Error"),"Error")</f>
        <v>OK</v>
      </c>
      <c r="AU320" s="246" t="str">
        <f t="shared" si="200"/>
        <v>OK</v>
      </c>
      <c r="AV320" s="246" t="str">
        <f t="shared" si="200"/>
        <v>OK</v>
      </c>
      <c r="AW320" s="246" t="str">
        <f t="shared" si="200"/>
        <v>OK</v>
      </c>
      <c r="AX320" s="246" t="str">
        <f t="shared" si="200"/>
        <v>OK</v>
      </c>
      <c r="AY320" s="246" t="str">
        <f t="shared" si="200"/>
        <v>OK</v>
      </c>
      <c r="AZ320" s="246" t="str">
        <f t="shared" si="200"/>
        <v>OK</v>
      </c>
      <c r="BA320" s="246" t="str">
        <f t="shared" si="200"/>
        <v>OK</v>
      </c>
      <c r="BB320" s="246" t="str">
        <f t="shared" si="200"/>
        <v>OK</v>
      </c>
      <c r="BC320" s="246" t="str">
        <f t="shared" si="200"/>
        <v>OK</v>
      </c>
      <c r="BD320" s="246" t="str">
        <f t="shared" ref="BD320:BM320" si="201">IFERROR(IF(OR(ABS(BD70+BD133+BD196+BD259)-1&lt;0.01, ABS(BD70+BD133+BD196+BD259)&lt;0.01),"OK","Error"),"Error")</f>
        <v>OK</v>
      </c>
      <c r="BE320" s="246" t="str">
        <f t="shared" si="201"/>
        <v>OK</v>
      </c>
      <c r="BF320" s="246" t="str">
        <f t="shared" si="201"/>
        <v>OK</v>
      </c>
      <c r="BG320" s="246" t="str">
        <f t="shared" si="201"/>
        <v>OK</v>
      </c>
      <c r="BH320" s="246" t="str">
        <f t="shared" si="201"/>
        <v>OK</v>
      </c>
      <c r="BI320" s="246" t="str">
        <f t="shared" si="201"/>
        <v>OK</v>
      </c>
      <c r="BJ320" s="246" t="str">
        <f t="shared" si="201"/>
        <v>OK</v>
      </c>
      <c r="BK320" s="246" t="str">
        <f t="shared" si="201"/>
        <v>OK</v>
      </c>
      <c r="BL320" s="246" t="str">
        <f t="shared" si="201"/>
        <v>OK</v>
      </c>
      <c r="BM320" s="246" t="str">
        <f t="shared" si="201"/>
        <v>OK</v>
      </c>
      <c r="BR320" s="246" t="str">
        <f t="shared" si="162"/>
        <v>OK</v>
      </c>
      <c r="BS320" s="246" t="str">
        <f t="shared" si="162"/>
        <v>OK</v>
      </c>
      <c r="BT320" s="246" t="str">
        <f t="shared" si="162"/>
        <v>OK</v>
      </c>
    </row>
    <row r="321" spans="36:72" hidden="1">
      <c r="AJ321" s="246" t="str">
        <f t="shared" ref="AJ321:AS321" si="202">IFERROR(IF(OR(ABS(AJ71+AJ134+AJ197+AJ260)-1&lt;0.01, ABS(AJ71+AJ134+AJ197+AJ260)&lt;0.01),"OK","Error"),"Error")</f>
        <v>OK</v>
      </c>
      <c r="AK321" s="246" t="str">
        <f t="shared" si="202"/>
        <v>OK</v>
      </c>
      <c r="AL321" s="246" t="str">
        <f t="shared" si="202"/>
        <v>OK</v>
      </c>
      <c r="AM321" s="246" t="str">
        <f t="shared" si="202"/>
        <v>OK</v>
      </c>
      <c r="AN321" s="246" t="str">
        <f t="shared" si="202"/>
        <v>OK</v>
      </c>
      <c r="AO321" s="246" t="str">
        <f t="shared" si="202"/>
        <v>OK</v>
      </c>
      <c r="AP321" s="246" t="str">
        <f t="shared" si="202"/>
        <v>OK</v>
      </c>
      <c r="AQ321" s="246" t="str">
        <f t="shared" si="202"/>
        <v>OK</v>
      </c>
      <c r="AR321" s="246" t="str">
        <f t="shared" si="202"/>
        <v>OK</v>
      </c>
      <c r="AS321" s="246" t="str">
        <f t="shared" si="202"/>
        <v>OK</v>
      </c>
      <c r="AT321" s="246" t="str">
        <f t="shared" ref="AT321:BC321" si="203">IFERROR(IF(OR(ABS(AT71+AT134+AT197+AT260)-1&lt;0.01, ABS(AT71+AT134+AT197+AT260)&lt;0.01),"OK","Error"),"Error")</f>
        <v>OK</v>
      </c>
      <c r="AU321" s="246" t="str">
        <f t="shared" si="203"/>
        <v>OK</v>
      </c>
      <c r="AV321" s="246" t="str">
        <f t="shared" si="203"/>
        <v>OK</v>
      </c>
      <c r="AW321" s="246" t="str">
        <f t="shared" si="203"/>
        <v>OK</v>
      </c>
      <c r="AX321" s="246" t="str">
        <f t="shared" si="203"/>
        <v>OK</v>
      </c>
      <c r="AY321" s="246" t="str">
        <f t="shared" si="203"/>
        <v>OK</v>
      </c>
      <c r="AZ321" s="246" t="str">
        <f t="shared" si="203"/>
        <v>OK</v>
      </c>
      <c r="BA321" s="246" t="str">
        <f t="shared" si="203"/>
        <v>OK</v>
      </c>
      <c r="BB321" s="246" t="str">
        <f t="shared" si="203"/>
        <v>OK</v>
      </c>
      <c r="BC321" s="246" t="str">
        <f t="shared" si="203"/>
        <v>OK</v>
      </c>
      <c r="BD321" s="246" t="str">
        <f t="shared" ref="BD321:BM321" si="204">IFERROR(IF(OR(ABS(BD71+BD134+BD197+BD260)-1&lt;0.01, ABS(BD71+BD134+BD197+BD260)&lt;0.01),"OK","Error"),"Error")</f>
        <v>OK</v>
      </c>
      <c r="BE321" s="246" t="str">
        <f t="shared" si="204"/>
        <v>OK</v>
      </c>
      <c r="BF321" s="246" t="str">
        <f t="shared" si="204"/>
        <v>OK</v>
      </c>
      <c r="BG321" s="246" t="str">
        <f t="shared" si="204"/>
        <v>OK</v>
      </c>
      <c r="BH321" s="246" t="str">
        <f t="shared" si="204"/>
        <v>OK</v>
      </c>
      <c r="BI321" s="246" t="str">
        <f t="shared" si="204"/>
        <v>OK</v>
      </c>
      <c r="BJ321" s="246" t="str">
        <f t="shared" si="204"/>
        <v>OK</v>
      </c>
      <c r="BK321" s="246" t="str">
        <f t="shared" si="204"/>
        <v>OK</v>
      </c>
      <c r="BL321" s="246" t="str">
        <f t="shared" si="204"/>
        <v>OK</v>
      </c>
      <c r="BM321" s="246" t="str">
        <f t="shared" si="204"/>
        <v>OK</v>
      </c>
      <c r="BR321" s="246" t="str">
        <f t="shared" si="162"/>
        <v>OK</v>
      </c>
      <c r="BS321" s="246" t="str">
        <f t="shared" si="162"/>
        <v>OK</v>
      </c>
      <c r="BT321" s="246" t="str">
        <f t="shared" si="162"/>
        <v>OK</v>
      </c>
    </row>
    <row r="322" spans="36:72" hidden="1">
      <c r="AJ322" s="246" t="str">
        <f t="shared" ref="AJ322:AS322" si="205">IFERROR(IF(OR(ABS(AJ72+AJ135+AJ198+AJ261)-1&lt;0.01, ABS(AJ72+AJ135+AJ198+AJ261)&lt;0.01),"OK","Error"),"Error")</f>
        <v>OK</v>
      </c>
      <c r="AK322" s="246" t="str">
        <f t="shared" si="205"/>
        <v>OK</v>
      </c>
      <c r="AL322" s="246" t="str">
        <f t="shared" si="205"/>
        <v>OK</v>
      </c>
      <c r="AM322" s="246" t="str">
        <f t="shared" si="205"/>
        <v>OK</v>
      </c>
      <c r="AN322" s="246" t="str">
        <f t="shared" si="205"/>
        <v>OK</v>
      </c>
      <c r="AO322" s="246" t="str">
        <f t="shared" si="205"/>
        <v>OK</v>
      </c>
      <c r="AP322" s="246" t="str">
        <f t="shared" si="205"/>
        <v>OK</v>
      </c>
      <c r="AQ322" s="246" t="str">
        <f t="shared" si="205"/>
        <v>OK</v>
      </c>
      <c r="AR322" s="246" t="str">
        <f t="shared" si="205"/>
        <v>OK</v>
      </c>
      <c r="AS322" s="246" t="str">
        <f t="shared" si="205"/>
        <v>OK</v>
      </c>
      <c r="AT322" s="246" t="str">
        <f t="shared" ref="AT322:BC322" si="206">IFERROR(IF(OR(ABS(AT72+AT135+AT198+AT261)-1&lt;0.01, ABS(AT72+AT135+AT198+AT261)&lt;0.01),"OK","Error"),"Error")</f>
        <v>OK</v>
      </c>
      <c r="AU322" s="246" t="str">
        <f t="shared" si="206"/>
        <v>OK</v>
      </c>
      <c r="AV322" s="246" t="str">
        <f t="shared" si="206"/>
        <v>OK</v>
      </c>
      <c r="AW322" s="246" t="str">
        <f t="shared" si="206"/>
        <v>OK</v>
      </c>
      <c r="AX322" s="246" t="str">
        <f t="shared" si="206"/>
        <v>OK</v>
      </c>
      <c r="AY322" s="246" t="str">
        <f t="shared" si="206"/>
        <v>OK</v>
      </c>
      <c r="AZ322" s="246" t="str">
        <f t="shared" si="206"/>
        <v>OK</v>
      </c>
      <c r="BA322" s="246" t="str">
        <f t="shared" si="206"/>
        <v>OK</v>
      </c>
      <c r="BB322" s="246" t="str">
        <f t="shared" si="206"/>
        <v>OK</v>
      </c>
      <c r="BC322" s="246" t="str">
        <f t="shared" si="206"/>
        <v>OK</v>
      </c>
      <c r="BD322" s="246" t="str">
        <f t="shared" ref="BD322:BM322" si="207">IFERROR(IF(OR(ABS(BD72+BD135+BD198+BD261)-1&lt;0.01, ABS(BD72+BD135+BD198+BD261)&lt;0.01),"OK","Error"),"Error")</f>
        <v>OK</v>
      </c>
      <c r="BE322" s="246" t="str">
        <f t="shared" si="207"/>
        <v>OK</v>
      </c>
      <c r="BF322" s="246" t="str">
        <f t="shared" si="207"/>
        <v>OK</v>
      </c>
      <c r="BG322" s="246" t="str">
        <f t="shared" si="207"/>
        <v>OK</v>
      </c>
      <c r="BH322" s="246" t="str">
        <f t="shared" si="207"/>
        <v>OK</v>
      </c>
      <c r="BI322" s="246" t="str">
        <f t="shared" si="207"/>
        <v>OK</v>
      </c>
      <c r="BJ322" s="246" t="str">
        <f t="shared" si="207"/>
        <v>OK</v>
      </c>
      <c r="BK322" s="246" t="str">
        <f t="shared" si="207"/>
        <v>OK</v>
      </c>
      <c r="BL322" s="246" t="str">
        <f t="shared" si="207"/>
        <v>OK</v>
      </c>
      <c r="BM322" s="246" t="str">
        <f t="shared" si="207"/>
        <v>OK</v>
      </c>
      <c r="BR322" s="246" t="str">
        <f t="shared" si="162"/>
        <v>OK</v>
      </c>
      <c r="BS322" s="246" t="str">
        <f t="shared" si="162"/>
        <v>OK</v>
      </c>
      <c r="BT322" s="246" t="str">
        <f t="shared" si="162"/>
        <v>OK</v>
      </c>
    </row>
    <row r="323" spans="36:72" hidden="1">
      <c r="AJ323" s="246" t="str">
        <f t="shared" ref="AJ323:AS323" si="208">IFERROR(IF(OR(ABS(AJ73+AJ136+AJ199+AJ262)-1&lt;0.01, ABS(AJ73+AJ136+AJ199+AJ262)&lt;0.01),"OK","Error"),"Error")</f>
        <v>OK</v>
      </c>
      <c r="AK323" s="246" t="str">
        <f t="shared" si="208"/>
        <v>OK</v>
      </c>
      <c r="AL323" s="246" t="str">
        <f t="shared" si="208"/>
        <v>OK</v>
      </c>
      <c r="AM323" s="246" t="str">
        <f t="shared" si="208"/>
        <v>OK</v>
      </c>
      <c r="AN323" s="246" t="str">
        <f t="shared" si="208"/>
        <v>OK</v>
      </c>
      <c r="AO323" s="246" t="str">
        <f t="shared" si="208"/>
        <v>OK</v>
      </c>
      <c r="AP323" s="246" t="str">
        <f t="shared" si="208"/>
        <v>OK</v>
      </c>
      <c r="AQ323" s="246" t="str">
        <f t="shared" si="208"/>
        <v>OK</v>
      </c>
      <c r="AR323" s="246" t="str">
        <f t="shared" si="208"/>
        <v>OK</v>
      </c>
      <c r="AS323" s="246" t="str">
        <f t="shared" si="208"/>
        <v>OK</v>
      </c>
      <c r="AT323" s="246" t="str">
        <f t="shared" ref="AT323:BC323" si="209">IFERROR(IF(OR(ABS(AT73+AT136+AT199+AT262)-1&lt;0.01, ABS(AT73+AT136+AT199+AT262)&lt;0.01),"OK","Error"),"Error")</f>
        <v>OK</v>
      </c>
      <c r="AU323" s="246" t="str">
        <f t="shared" si="209"/>
        <v>OK</v>
      </c>
      <c r="AV323" s="246" t="str">
        <f t="shared" si="209"/>
        <v>OK</v>
      </c>
      <c r="AW323" s="246" t="str">
        <f t="shared" si="209"/>
        <v>OK</v>
      </c>
      <c r="AX323" s="246" t="str">
        <f t="shared" si="209"/>
        <v>OK</v>
      </c>
      <c r="AY323" s="246" t="str">
        <f t="shared" si="209"/>
        <v>OK</v>
      </c>
      <c r="AZ323" s="246" t="str">
        <f t="shared" si="209"/>
        <v>OK</v>
      </c>
      <c r="BA323" s="246" t="str">
        <f t="shared" si="209"/>
        <v>OK</v>
      </c>
      <c r="BB323" s="246" t="str">
        <f t="shared" si="209"/>
        <v>OK</v>
      </c>
      <c r="BC323" s="246" t="str">
        <f t="shared" si="209"/>
        <v>OK</v>
      </c>
      <c r="BD323" s="246" t="str">
        <f t="shared" ref="BD323:BM323" si="210">IFERROR(IF(OR(ABS(BD73+BD136+BD199+BD262)-1&lt;0.01, ABS(BD73+BD136+BD199+BD262)&lt;0.01),"OK","Error"),"Error")</f>
        <v>OK</v>
      </c>
      <c r="BE323" s="246" t="str">
        <f t="shared" si="210"/>
        <v>OK</v>
      </c>
      <c r="BF323" s="246" t="str">
        <f t="shared" si="210"/>
        <v>OK</v>
      </c>
      <c r="BG323" s="246" t="str">
        <f t="shared" si="210"/>
        <v>OK</v>
      </c>
      <c r="BH323" s="246" t="str">
        <f t="shared" si="210"/>
        <v>OK</v>
      </c>
      <c r="BI323" s="246" t="str">
        <f t="shared" si="210"/>
        <v>OK</v>
      </c>
      <c r="BJ323" s="246" t="str">
        <f t="shared" si="210"/>
        <v>OK</v>
      </c>
      <c r="BK323" s="246" t="str">
        <f t="shared" si="210"/>
        <v>OK</v>
      </c>
      <c r="BL323" s="246" t="str">
        <f t="shared" si="210"/>
        <v>OK</v>
      </c>
      <c r="BM323" s="246" t="str">
        <f t="shared" si="210"/>
        <v>OK</v>
      </c>
      <c r="BR323" s="246" t="str">
        <f t="shared" si="162"/>
        <v>OK</v>
      </c>
      <c r="BS323" s="246" t="str">
        <f t="shared" si="162"/>
        <v>OK</v>
      </c>
      <c r="BT323" s="246" t="str">
        <f t="shared" si="162"/>
        <v>OK</v>
      </c>
    </row>
    <row r="324" spans="36:72" hidden="1">
      <c r="AJ324" s="246" t="str">
        <f t="shared" ref="AJ324:AS324" si="211">IFERROR(IF(OR(ABS(AJ74+AJ137+AJ200+AJ263)-1&lt;0.01, ABS(AJ74+AJ137+AJ200+AJ263)&lt;0.01),"OK","Error"),"Error")</f>
        <v>OK</v>
      </c>
      <c r="AK324" s="246" t="str">
        <f t="shared" si="211"/>
        <v>OK</v>
      </c>
      <c r="AL324" s="246" t="str">
        <f t="shared" si="211"/>
        <v>OK</v>
      </c>
      <c r="AM324" s="246" t="str">
        <f t="shared" si="211"/>
        <v>OK</v>
      </c>
      <c r="AN324" s="246" t="str">
        <f t="shared" si="211"/>
        <v>OK</v>
      </c>
      <c r="AO324" s="246" t="str">
        <f t="shared" si="211"/>
        <v>OK</v>
      </c>
      <c r="AP324" s="246" t="str">
        <f t="shared" si="211"/>
        <v>OK</v>
      </c>
      <c r="AQ324" s="246" t="str">
        <f t="shared" si="211"/>
        <v>OK</v>
      </c>
      <c r="AR324" s="246" t="str">
        <f t="shared" si="211"/>
        <v>OK</v>
      </c>
      <c r="AS324" s="246" t="str">
        <f t="shared" si="211"/>
        <v>OK</v>
      </c>
      <c r="AT324" s="246" t="str">
        <f t="shared" ref="AT324:BC324" si="212">IFERROR(IF(OR(ABS(AT74+AT137+AT200+AT263)-1&lt;0.01, ABS(AT74+AT137+AT200+AT263)&lt;0.01),"OK","Error"),"Error")</f>
        <v>OK</v>
      </c>
      <c r="AU324" s="246" t="str">
        <f t="shared" si="212"/>
        <v>OK</v>
      </c>
      <c r="AV324" s="246" t="str">
        <f t="shared" si="212"/>
        <v>OK</v>
      </c>
      <c r="AW324" s="246" t="str">
        <f t="shared" si="212"/>
        <v>OK</v>
      </c>
      <c r="AX324" s="246" t="str">
        <f t="shared" si="212"/>
        <v>OK</v>
      </c>
      <c r="AY324" s="246" t="str">
        <f t="shared" si="212"/>
        <v>OK</v>
      </c>
      <c r="AZ324" s="246" t="str">
        <f t="shared" si="212"/>
        <v>OK</v>
      </c>
      <c r="BA324" s="246" t="str">
        <f t="shared" si="212"/>
        <v>OK</v>
      </c>
      <c r="BB324" s="246" t="str">
        <f t="shared" si="212"/>
        <v>OK</v>
      </c>
      <c r="BC324" s="246" t="str">
        <f t="shared" si="212"/>
        <v>OK</v>
      </c>
      <c r="BD324" s="246" t="str">
        <f t="shared" ref="BD324:BM324" si="213">IFERROR(IF(OR(ABS(BD74+BD137+BD200+BD263)-1&lt;0.01, ABS(BD74+BD137+BD200+BD263)&lt;0.01),"OK","Error"),"Error")</f>
        <v>OK</v>
      </c>
      <c r="BE324" s="246" t="str">
        <f t="shared" si="213"/>
        <v>OK</v>
      </c>
      <c r="BF324" s="246" t="str">
        <f t="shared" si="213"/>
        <v>OK</v>
      </c>
      <c r="BG324" s="246" t="str">
        <f t="shared" si="213"/>
        <v>OK</v>
      </c>
      <c r="BH324" s="246" t="str">
        <f t="shared" si="213"/>
        <v>OK</v>
      </c>
      <c r="BI324" s="246" t="str">
        <f t="shared" si="213"/>
        <v>OK</v>
      </c>
      <c r="BJ324" s="246" t="str">
        <f t="shared" si="213"/>
        <v>OK</v>
      </c>
      <c r="BK324" s="246" t="str">
        <f t="shared" si="213"/>
        <v>OK</v>
      </c>
      <c r="BL324" s="246" t="str">
        <f t="shared" si="213"/>
        <v>OK</v>
      </c>
      <c r="BM324" s="246" t="str">
        <f t="shared" si="213"/>
        <v>OK</v>
      </c>
      <c r="BR324" s="246" t="str">
        <f t="shared" si="162"/>
        <v>OK</v>
      </c>
      <c r="BS324" s="246" t="str">
        <f t="shared" si="162"/>
        <v>OK</v>
      </c>
      <c r="BT324" s="246" t="str">
        <f t="shared" si="162"/>
        <v>OK</v>
      </c>
    </row>
    <row r="325" spans="36:72" hidden="1">
      <c r="AJ325" s="246" t="str">
        <f t="shared" ref="AJ325:AS325" si="214">IFERROR(IF(OR(ABS(AJ75+AJ138+AJ201+AJ264)-1&lt;0.01, ABS(AJ75+AJ138+AJ201+AJ264)&lt;0.01),"OK","Error"),"Error")</f>
        <v>OK</v>
      </c>
      <c r="AK325" s="246" t="str">
        <f t="shared" si="214"/>
        <v>OK</v>
      </c>
      <c r="AL325" s="246" t="str">
        <f t="shared" si="214"/>
        <v>OK</v>
      </c>
      <c r="AM325" s="246" t="str">
        <f t="shared" si="214"/>
        <v>Error</v>
      </c>
      <c r="AN325" s="246" t="str">
        <f t="shared" si="214"/>
        <v>OK</v>
      </c>
      <c r="AO325" s="246" t="str">
        <f t="shared" si="214"/>
        <v>OK</v>
      </c>
      <c r="AP325" s="246" t="str">
        <f t="shared" si="214"/>
        <v>Error</v>
      </c>
      <c r="AQ325" s="246" t="str">
        <f t="shared" si="214"/>
        <v>OK</v>
      </c>
      <c r="AR325" s="246" t="str">
        <f t="shared" si="214"/>
        <v>OK</v>
      </c>
      <c r="AS325" s="246" t="str">
        <f t="shared" si="214"/>
        <v>OK</v>
      </c>
      <c r="AT325" s="246" t="str">
        <f t="shared" ref="AT325:BC325" si="215">IFERROR(IF(OR(ABS(AT75+AT138+AT201+AT264)-1&lt;0.01, ABS(AT75+AT138+AT201+AT264)&lt;0.01),"OK","Error"),"Error")</f>
        <v>OK</v>
      </c>
      <c r="AU325" s="246" t="str">
        <f t="shared" si="215"/>
        <v>OK</v>
      </c>
      <c r="AV325" s="246" t="str">
        <f t="shared" si="215"/>
        <v>OK</v>
      </c>
      <c r="AW325" s="246" t="str">
        <f t="shared" si="215"/>
        <v>Error</v>
      </c>
      <c r="AX325" s="246" t="str">
        <f t="shared" si="215"/>
        <v>Error</v>
      </c>
      <c r="AY325" s="246" t="str">
        <f t="shared" si="215"/>
        <v>OK</v>
      </c>
      <c r="AZ325" s="246" t="str">
        <f t="shared" si="215"/>
        <v>Error</v>
      </c>
      <c r="BA325" s="246" t="str">
        <f t="shared" si="215"/>
        <v>OK</v>
      </c>
      <c r="BB325" s="246" t="str">
        <f t="shared" si="215"/>
        <v>OK</v>
      </c>
      <c r="BC325" s="246" t="str">
        <f t="shared" si="215"/>
        <v>OK</v>
      </c>
      <c r="BD325" s="246" t="str">
        <f t="shared" ref="BD325:BM325" si="216">IFERROR(IF(OR(ABS(BD75+BD138+BD201+BD264)-1&lt;0.01, ABS(BD75+BD138+BD201+BD264)&lt;0.01),"OK","Error"),"Error")</f>
        <v>OK</v>
      </c>
      <c r="BE325" s="246" t="str">
        <f t="shared" si="216"/>
        <v>OK</v>
      </c>
      <c r="BF325" s="246" t="str">
        <f t="shared" si="216"/>
        <v>OK</v>
      </c>
      <c r="BG325" s="246" t="str">
        <f t="shared" si="216"/>
        <v>Error</v>
      </c>
      <c r="BH325" s="246" t="str">
        <f t="shared" si="216"/>
        <v>Error</v>
      </c>
      <c r="BI325" s="246" t="str">
        <f t="shared" si="216"/>
        <v>OK</v>
      </c>
      <c r="BJ325" s="246" t="str">
        <f t="shared" si="216"/>
        <v>Error</v>
      </c>
      <c r="BK325" s="246" t="str">
        <f t="shared" si="216"/>
        <v>OK</v>
      </c>
      <c r="BL325" s="246" t="str">
        <f t="shared" si="216"/>
        <v>OK</v>
      </c>
      <c r="BM325" s="246" t="str">
        <f t="shared" si="216"/>
        <v>OK</v>
      </c>
      <c r="BR325" s="246" t="str">
        <f t="shared" si="162"/>
        <v>OK</v>
      </c>
      <c r="BS325" s="246" t="str">
        <f t="shared" si="162"/>
        <v>OK</v>
      </c>
      <c r="BT325" s="246" t="str">
        <f t="shared" si="162"/>
        <v>OK</v>
      </c>
    </row>
  </sheetData>
  <mergeCells count="24">
    <mergeCell ref="BD204:BM204"/>
    <mergeCell ref="E204:N204"/>
    <mergeCell ref="O204:X204"/>
    <mergeCell ref="Y204:AH204"/>
    <mergeCell ref="AJ204:AS204"/>
    <mergeCell ref="AT204:BC204"/>
    <mergeCell ref="BD141:BM141"/>
    <mergeCell ref="E141:N141"/>
    <mergeCell ref="O141:X141"/>
    <mergeCell ref="Y141:AH141"/>
    <mergeCell ref="AJ141:AS141"/>
    <mergeCell ref="AT141:BC141"/>
    <mergeCell ref="AT15:BC15"/>
    <mergeCell ref="BD15:BM15"/>
    <mergeCell ref="E78:N78"/>
    <mergeCell ref="E15:N15"/>
    <mergeCell ref="O15:X15"/>
    <mergeCell ref="Y15:AH15"/>
    <mergeCell ref="AJ15:AS15"/>
    <mergeCell ref="BD78:BM78"/>
    <mergeCell ref="O78:X78"/>
    <mergeCell ref="Y78:AH78"/>
    <mergeCell ref="AJ78:AS78"/>
    <mergeCell ref="AT78:BC78"/>
  </mergeCells>
  <phoneticPr fontId="40"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9B8A-C9E7-4268-920F-A6CF83666979}">
  <sheetPr codeName="Sheet77">
    <tabColor rgb="FFFF9900"/>
  </sheetPr>
  <dimension ref="A1:I12"/>
  <sheetViews>
    <sheetView workbookViewId="0">
      <selection activeCell="C2" sqref="C2"/>
    </sheetView>
  </sheetViews>
  <sheetFormatPr defaultColWidth="7.81640625" defaultRowHeight="13.5"/>
  <cols>
    <col min="1" max="1" width="8.54296875" style="237" customWidth="1"/>
    <col min="2" max="2" width="19.81640625" style="237" customWidth="1"/>
    <col min="3" max="3" width="9" style="237" customWidth="1"/>
    <col min="4" max="21" width="7.81640625" style="237"/>
    <col min="22" max="22" width="9.453125" style="237" bestFit="1" customWidth="1"/>
    <col min="23" max="16384" width="7.81640625" style="237"/>
  </cols>
  <sheetData>
    <row r="1" spans="1:9" ht="24.5">
      <c r="A1" s="1" t="str">
        <f>"Business Plan Data Template " &amp; 'N0.1_Details'!$B$17</f>
        <v>Business Plan Data Template RIIO-3</v>
      </c>
      <c r="B1" s="2"/>
      <c r="C1" s="2"/>
      <c r="D1" s="2"/>
      <c r="E1" s="2"/>
      <c r="F1" s="56"/>
      <c r="G1" s="2"/>
      <c r="H1" s="2"/>
      <c r="I1" s="2"/>
    </row>
    <row r="2" spans="1:9" ht="23">
      <c r="A2" s="1" t="str">
        <f>'N0.1_Details'!$B$14</f>
        <v>Northern Gas Networks</v>
      </c>
      <c r="B2" s="159"/>
      <c r="C2" s="1" t="str">
        <f>VLOOKUP('N0.1_Details'!$B$15,'N0.1_Details'!$B$24:$C$36,2,FALSE)</f>
        <v>GD</v>
      </c>
      <c r="D2" s="4"/>
      <c r="E2" s="4"/>
      <c r="F2" s="4"/>
      <c r="G2" s="4"/>
      <c r="H2" s="4"/>
      <c r="I2" s="4"/>
    </row>
    <row r="3" spans="1:9" ht="19.5">
      <c r="A3" s="5" t="str">
        <f>"Workbook: " &amp; 'N0.1_Details'!$B$16</f>
        <v>Workbook: N: NARM</v>
      </c>
      <c r="B3" s="6"/>
      <c r="C3" s="6"/>
      <c r="D3" s="6"/>
      <c r="E3" s="6"/>
      <c r="F3" s="6"/>
      <c r="G3" s="6"/>
      <c r="H3" s="6"/>
      <c r="I3" s="6"/>
    </row>
    <row r="4" spans="1:9" ht="17.5">
      <c r="A4" s="7" t="str">
        <f>"Submission Version " &amp; 'N0.1_Details'!$B$19 &amp; " - Submitted on " &amp; TEXT('N0.1_Details'!$B$20,"dd mmm yyyy")</f>
        <v>Submission Version 1 - Submitted on 11 Dec 2024</v>
      </c>
      <c r="B4" s="8"/>
      <c r="C4" s="8"/>
      <c r="D4" s="8"/>
      <c r="E4" s="8"/>
      <c r="F4" s="8"/>
      <c r="G4" s="8"/>
      <c r="H4" s="8"/>
      <c r="I4" s="8"/>
    </row>
    <row r="5" spans="1:9" ht="17.5">
      <c r="A5" s="7" t="str">
        <f>"Template Version: " &amp; 'N0.1_Details'!$B$13</f>
        <v>Template Version: V3</v>
      </c>
      <c r="B5" s="8"/>
      <c r="C5" s="8"/>
      <c r="D5" s="8"/>
      <c r="E5" s="8"/>
      <c r="F5" s="8"/>
      <c r="G5" s="8"/>
      <c r="H5" s="8"/>
      <c r="I5" s="8"/>
    </row>
    <row r="6" spans="1:9" ht="19.5">
      <c r="A6" s="5" t="str">
        <f ca="1">"Sheet: " &amp;VLOOKUP(RIGHT(CELL("filename",A1),LEN(CELL("filename",A1))-FIND("]",CELL("filename",A1))),'N0.2_Contents'!$A$13:$B$50,2,FALSE)</f>
        <v>Sheet: N3 Optional Supporting Data Tabs</v>
      </c>
      <c r="B6" s="6"/>
      <c r="C6" s="6"/>
      <c r="D6" s="6"/>
      <c r="E6" s="6"/>
      <c r="F6" s="6"/>
      <c r="G6" s="6"/>
      <c r="H6" s="6"/>
      <c r="I6" s="6"/>
    </row>
    <row r="7" spans="1:9" ht="17.5">
      <c r="A7" s="7" t="str">
        <f>"Price Base: " &amp; 'N0.6_Data_Constants'!B13</f>
        <v>Price Base: All</v>
      </c>
      <c r="B7" s="7"/>
      <c r="C7" s="7"/>
      <c r="D7" s="8"/>
      <c r="E7" s="8"/>
      <c r="F7" s="8"/>
      <c r="G7" s="8"/>
      <c r="H7" s="8"/>
      <c r="I7" s="8"/>
    </row>
    <row r="8" spans="1:9">
      <c r="A8" s="101" t="str">
        <f>"Error Checks: " &amp; IF(ISERROR(MATCH("Error",$B$9:$BJ$9,0)),"OK","Error")</f>
        <v>Error Checks: OK</v>
      </c>
      <c r="B8" s="102"/>
      <c r="C8" s="102"/>
      <c r="D8" s="102"/>
      <c r="E8" s="102"/>
      <c r="F8" s="102"/>
      <c r="G8" s="102"/>
      <c r="H8" s="102"/>
      <c r="I8" s="102"/>
    </row>
    <row r="9" spans="1:9">
      <c r="A9" s="104" t="str">
        <f>IF(ISERROR(MATCH("Error",A10:A163,0)),"-","Error")</f>
        <v>-</v>
      </c>
      <c r="B9" s="104" t="str">
        <f>IF(ISERROR(MATCH("Error",B10:B163,0)),"-","Error")</f>
        <v>-</v>
      </c>
      <c r="C9" s="104" t="str">
        <f>IF(ISERROR(MATCH("Error",C10:C163,0)),"-","Error")</f>
        <v>-</v>
      </c>
      <c r="D9" s="254" t="str">
        <f t="shared" ref="D9:I9" si="0">IF(ISERROR(MATCH("Error",D10:D113,0)),"-","Error")</f>
        <v>-</v>
      </c>
      <c r="E9" s="254" t="str">
        <f t="shared" si="0"/>
        <v>-</v>
      </c>
      <c r="F9" s="254" t="str">
        <f t="shared" si="0"/>
        <v>-</v>
      </c>
      <c r="G9" s="254" t="str">
        <f t="shared" si="0"/>
        <v>-</v>
      </c>
      <c r="H9" s="254" t="str">
        <f t="shared" si="0"/>
        <v>-</v>
      </c>
      <c r="I9" s="254" t="str">
        <f t="shared" si="0"/>
        <v>-</v>
      </c>
    </row>
    <row r="10" spans="1:9" ht="14.5">
      <c r="A10"/>
      <c r="B10"/>
      <c r="C10"/>
    </row>
    <row r="11" spans="1:9" s="255" customFormat="1" ht="17.5">
      <c r="A11" s="245"/>
      <c r="B11" s="192"/>
      <c r="C11" s="192"/>
    </row>
    <row r="12" spans="1:9" ht="14.5">
      <c r="A12"/>
      <c r="B12" s="200"/>
      <c r="C12" s="198"/>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00DEE-7100-4AD5-BD1B-DF5671E74D47}">
  <sheetPr codeName="Sheet10">
    <tabColor theme="4" tint="-0.499984740745262"/>
  </sheetPr>
  <dimension ref="A1:P31"/>
  <sheetViews>
    <sheetView zoomScale="70" zoomScaleNormal="70" workbookViewId="0"/>
  </sheetViews>
  <sheetFormatPr defaultColWidth="7.81640625" defaultRowHeight="13.5"/>
  <cols>
    <col min="1" max="1" width="15.1796875" style="3" customWidth="1"/>
    <col min="2" max="2" width="35.1796875" style="3" customWidth="1"/>
    <col min="3" max="3" width="9" style="3" customWidth="1"/>
    <col min="4" max="4" width="23.54296875" style="3" customWidth="1"/>
    <col min="5" max="46" width="7.81640625" style="3"/>
    <col min="47" max="47" width="9.453125" style="3" bestFit="1" customWidth="1"/>
    <col min="48" max="16384" width="7.81640625" style="3"/>
  </cols>
  <sheetData>
    <row r="1" spans="1:16" ht="24.5">
      <c r="A1" s="1" t="str">
        <f>"RIIO-3 Business Plan Data Template " &amp; 'N0.1_Details'!$B$17</f>
        <v>RIIO-3 Business Plan Data Template RIIO-3</v>
      </c>
      <c r="B1" s="2"/>
      <c r="C1" s="2"/>
      <c r="D1" s="2"/>
    </row>
    <row r="2" spans="1:16" ht="23">
      <c r="A2" s="1" t="str">
        <f>'N0.1_Details'!$B$14</f>
        <v>Northern Gas Networks</v>
      </c>
      <c r="B2" s="159"/>
      <c r="C2" s="1" t="str">
        <f>VLOOKUP('N0.1_Details'!$B$15,'N0.1_Details'!$B$24:$C$36,2,FALSE)</f>
        <v>GD</v>
      </c>
      <c r="D2" s="4"/>
    </row>
    <row r="3" spans="1:16" ht="19.5">
      <c r="A3" s="5" t="str">
        <f>"Workbook: " &amp; 'N0.1_Details'!$B$16</f>
        <v>Workbook: N: NARM</v>
      </c>
      <c r="B3" s="6"/>
      <c r="C3" s="6"/>
      <c r="D3" s="6"/>
    </row>
    <row r="4" spans="1:16" ht="17.5">
      <c r="A4" s="7" t="str">
        <f>"Submission Version " &amp; 'N0.1_Details'!$B$19 &amp; " - Submitted on " &amp; TEXT('N0.1_Details'!$B$20,"dd mmm yyyy")</f>
        <v>Submission Version 1 - Submitted on 11 Dec 2024</v>
      </c>
      <c r="B4" s="8"/>
      <c r="C4" s="8"/>
      <c r="D4" s="8"/>
    </row>
    <row r="5" spans="1:16" ht="17.5">
      <c r="A5" s="7" t="str">
        <f>"Template Version: " &amp; 'N0.1_Details'!$B$13</f>
        <v>Template Version: V3</v>
      </c>
      <c r="B5" s="8"/>
      <c r="C5" s="8"/>
      <c r="D5" s="8"/>
    </row>
    <row r="6" spans="1:16" ht="19.5">
      <c r="A6" s="5" t="str">
        <f ca="1">"Sheet: " &amp;VLOOKUP(RIGHT(CELL("filename",A1),LEN(CELL("filename",A1))-FIND("]",CELL("filename",A1))),'N0.2_Contents'!$A$13:$B$50,2,FALSE)</f>
        <v>Sheet: N0 Administrative Worksheets</v>
      </c>
      <c r="B6" s="6"/>
      <c r="C6" s="6"/>
      <c r="D6" s="6"/>
    </row>
    <row r="7" spans="1:16" ht="17.5">
      <c r="A7" s="7" t="str">
        <f>"Price Base: " &amp; 'N0.6_Data_Constants'!C13</f>
        <v>Price Base: 2023/24</v>
      </c>
      <c r="B7" s="7"/>
      <c r="C7" s="7"/>
      <c r="D7" s="8"/>
    </row>
    <row r="8" spans="1:16" s="99" customFormat="1">
      <c r="A8" s="101" t="str">
        <f>"Error Checks: " &amp; IF(ISERROR(MATCH("Error",$A$9:$BJ$9,0)),"OK","Error")</f>
        <v>Error Checks: OK</v>
      </c>
      <c r="B8" s="102"/>
      <c r="C8" s="102"/>
      <c r="D8" s="102"/>
      <c r="E8" s="3"/>
      <c r="F8" s="3"/>
      <c r="G8" s="3"/>
      <c r="H8" s="3"/>
      <c r="I8" s="3"/>
      <c r="J8" s="3"/>
      <c r="K8" s="3"/>
      <c r="L8" s="3"/>
      <c r="M8" s="3"/>
      <c r="N8" s="3"/>
      <c r="O8" s="3"/>
      <c r="P8" s="3"/>
    </row>
    <row r="9" spans="1:16" s="99" customFormat="1">
      <c r="A9" s="213" t="str">
        <f>IF(ISERROR(MATCH("Error",A10:A162,0)),"-","Error")</f>
        <v>-</v>
      </c>
      <c r="B9" s="213" t="str">
        <f>IF(ISERROR(MATCH("Error",B10:B162,0)),"-","Error")</f>
        <v>-</v>
      </c>
      <c r="C9" s="213" t="str">
        <f>IF(ISERROR(MATCH("Error",C10:C162,0)),"-","Error")</f>
        <v>-</v>
      </c>
      <c r="D9" s="213" t="str">
        <f>IF(ISERROR(MATCH("Error",D10:D162,0)),"-","Error")</f>
        <v>-</v>
      </c>
      <c r="E9" s="3"/>
      <c r="F9" s="3"/>
      <c r="G9" s="3"/>
      <c r="H9" s="3"/>
      <c r="I9" s="3"/>
      <c r="J9" s="3"/>
      <c r="K9" s="3"/>
      <c r="L9" s="3"/>
      <c r="M9" s="3"/>
      <c r="N9" s="3"/>
      <c r="O9" s="3"/>
      <c r="P9" s="3"/>
    </row>
    <row r="11" spans="1:16" s="191" customFormat="1" ht="17.5"/>
    <row r="31" spans="2:2">
      <c r="B31" s="214"/>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38753-78E3-4FC8-95E8-83B3ACF099AB}">
  <sheetPr codeName="Sheet78">
    <tabColor rgb="FFFF9900"/>
  </sheetPr>
  <dimension ref="A1:GN14"/>
  <sheetViews>
    <sheetView workbookViewId="0">
      <selection activeCell="C2" sqref="C2"/>
    </sheetView>
  </sheetViews>
  <sheetFormatPr defaultColWidth="8.54296875" defaultRowHeight="13.5"/>
  <cols>
    <col min="1" max="1" width="53" style="256" customWidth="1"/>
    <col min="2" max="16384" width="8.54296875" style="256"/>
  </cols>
  <sheetData>
    <row r="1" spans="1:196" ht="24.5">
      <c r="A1" s="1" t="str">
        <f>"Business Plan Data Template " &amp; 'N0.1_Details'!$B$17</f>
        <v>Business Plan Data Template RIIO-3</v>
      </c>
      <c r="B1" s="2"/>
      <c r="C1" s="2"/>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J1" s="2"/>
      <c r="AK1" s="1"/>
      <c r="AL1" s="2"/>
      <c r="AM1" s="2"/>
      <c r="AN1" s="1"/>
      <c r="AO1" s="2"/>
      <c r="AP1" s="2"/>
      <c r="AQ1" s="1"/>
      <c r="AR1" s="2"/>
      <c r="AS1" s="2"/>
      <c r="AT1" s="1"/>
      <c r="AU1" s="2"/>
      <c r="AV1" s="2"/>
      <c r="AW1" s="1"/>
      <c r="AX1" s="2"/>
      <c r="AY1" s="2"/>
      <c r="AZ1" s="1"/>
      <c r="BA1" s="2"/>
      <c r="BB1" s="2"/>
      <c r="BC1" s="1"/>
      <c r="BD1" s="2"/>
      <c r="BE1" s="2"/>
      <c r="BF1" s="1"/>
      <c r="BG1" s="2"/>
      <c r="BH1" s="2"/>
      <c r="BI1" s="1"/>
      <c r="BJ1" s="2"/>
      <c r="BK1" s="2"/>
      <c r="BL1" s="1"/>
      <c r="BM1" s="2"/>
      <c r="BN1" s="2"/>
      <c r="BO1" s="1"/>
      <c r="BP1" s="2"/>
      <c r="BQ1" s="2"/>
      <c r="BR1" s="1"/>
      <c r="BS1" s="2"/>
      <c r="BT1" s="2"/>
      <c r="BU1" s="1"/>
      <c r="BV1" s="2"/>
      <c r="BW1" s="2"/>
      <c r="BX1" s="1"/>
      <c r="BY1" s="2"/>
      <c r="BZ1" s="2"/>
      <c r="CA1" s="1"/>
      <c r="CB1" s="2"/>
      <c r="CC1" s="2"/>
      <c r="CD1" s="1"/>
      <c r="CE1" s="2"/>
      <c r="CF1" s="2"/>
      <c r="CG1" s="1"/>
      <c r="CH1" s="2"/>
      <c r="CI1" s="2"/>
      <c r="CJ1" s="1"/>
      <c r="CK1" s="2"/>
      <c r="CL1" s="2"/>
      <c r="CM1" s="1"/>
      <c r="CN1" s="2"/>
      <c r="CO1" s="2"/>
      <c r="CP1" s="1"/>
      <c r="CQ1" s="2"/>
      <c r="CR1" s="2"/>
      <c r="CS1" s="1"/>
      <c r="CT1" s="2"/>
      <c r="CU1" s="2"/>
      <c r="CV1" s="1"/>
      <c r="CW1" s="2"/>
      <c r="CX1" s="2"/>
      <c r="CY1" s="1"/>
      <c r="CZ1" s="2"/>
      <c r="DA1" s="2"/>
      <c r="DB1" s="1"/>
      <c r="DC1" s="2"/>
      <c r="DD1" s="2"/>
      <c r="DE1" s="1"/>
      <c r="DF1" s="2"/>
      <c r="DG1" s="2"/>
      <c r="DH1" s="1"/>
      <c r="DI1" s="2"/>
      <c r="DJ1" s="2"/>
      <c r="DK1" s="1"/>
      <c r="DL1" s="2"/>
      <c r="DM1" s="2"/>
      <c r="DN1" s="1"/>
      <c r="DO1" s="2"/>
      <c r="DP1" s="2"/>
      <c r="DQ1" s="1"/>
      <c r="DR1" s="2"/>
      <c r="DS1" s="2"/>
      <c r="DT1" s="1"/>
      <c r="DU1" s="2"/>
      <c r="DV1" s="2"/>
      <c r="DW1" s="1"/>
      <c r="DX1" s="2"/>
      <c r="DY1" s="2"/>
      <c r="DZ1" s="1"/>
      <c r="EA1" s="2"/>
      <c r="EB1" s="2"/>
      <c r="EC1" s="1"/>
      <c r="ED1" s="2"/>
      <c r="EE1" s="2"/>
      <c r="EF1" s="1"/>
      <c r="EG1" s="2"/>
      <c r="EH1" s="2"/>
      <c r="EI1" s="1"/>
      <c r="EJ1" s="2"/>
      <c r="EK1" s="2"/>
      <c r="EL1" s="1"/>
      <c r="EM1" s="2"/>
      <c r="EN1" s="2"/>
      <c r="EO1" s="1"/>
      <c r="EP1" s="2"/>
      <c r="EQ1" s="2"/>
      <c r="ER1" s="1"/>
      <c r="ES1" s="2"/>
      <c r="ET1" s="2"/>
      <c r="EU1" s="1"/>
      <c r="EV1" s="2"/>
      <c r="EW1" s="2"/>
      <c r="EX1" s="1"/>
      <c r="EY1" s="2"/>
      <c r="EZ1" s="2"/>
      <c r="FA1" s="1"/>
      <c r="FB1" s="2"/>
      <c r="FC1" s="2"/>
      <c r="FD1" s="1"/>
      <c r="FE1" s="2"/>
      <c r="FF1" s="2"/>
      <c r="FG1" s="1"/>
      <c r="FH1" s="2"/>
      <c r="FI1" s="2"/>
      <c r="FJ1" s="1"/>
      <c r="FK1" s="2"/>
      <c r="FL1" s="2"/>
      <c r="FM1" s="1"/>
      <c r="FN1" s="2"/>
      <c r="FO1" s="2"/>
      <c r="FP1" s="1"/>
      <c r="FQ1" s="2"/>
      <c r="FR1" s="2"/>
      <c r="FS1" s="1"/>
      <c r="FT1" s="2"/>
      <c r="FU1" s="2"/>
      <c r="FV1" s="1"/>
      <c r="FW1" s="2"/>
      <c r="FX1" s="2"/>
      <c r="FY1" s="1"/>
      <c r="FZ1" s="2"/>
      <c r="GA1" s="2"/>
      <c r="GB1" s="1"/>
      <c r="GC1" s="2"/>
      <c r="GD1" s="2"/>
      <c r="GE1" s="1"/>
      <c r="GF1" s="2"/>
      <c r="GG1" s="2"/>
      <c r="GH1" s="1"/>
      <c r="GI1" s="2"/>
      <c r="GJ1" s="2"/>
      <c r="GK1" s="1"/>
      <c r="GL1" s="2"/>
      <c r="GM1" s="2"/>
      <c r="GN1" s="1"/>
    </row>
    <row r="2" spans="1:196" ht="23">
      <c r="A2" s="1" t="str">
        <f>'N0.1_Details'!$B$14</f>
        <v>Northern Gas Networks</v>
      </c>
      <c r="B2" s="159"/>
      <c r="C2" s="1" t="str">
        <f>VLOOKUP('N0.1_Details'!$B$15,'N0.1_Details'!$B$24:$C$36,2,FALSE)</f>
        <v>GD</v>
      </c>
      <c r="D2" s="1"/>
      <c r="E2" s="159"/>
      <c r="F2" s="1"/>
      <c r="G2" s="1"/>
      <c r="H2" s="159"/>
      <c r="I2" s="1"/>
      <c r="J2" s="1"/>
      <c r="K2" s="159"/>
      <c r="L2" s="1"/>
      <c r="M2" s="1"/>
      <c r="N2" s="159"/>
      <c r="O2" s="1"/>
      <c r="P2" s="1"/>
      <c r="Q2" s="159"/>
      <c r="R2" s="1"/>
      <c r="S2" s="1"/>
      <c r="T2" s="159"/>
      <c r="U2" s="1"/>
      <c r="V2" s="1"/>
      <c r="W2" s="159"/>
      <c r="X2" s="1"/>
      <c r="Y2" s="1"/>
      <c r="Z2" s="159"/>
      <c r="AA2" s="1"/>
      <c r="AB2" s="1"/>
      <c r="AC2" s="159"/>
      <c r="AD2" s="1"/>
      <c r="AE2" s="1"/>
      <c r="AF2" s="159"/>
      <c r="AG2" s="1"/>
      <c r="AH2" s="1"/>
      <c r="AI2" s="159"/>
      <c r="AJ2" s="1"/>
      <c r="AK2" s="1"/>
      <c r="AL2" s="159"/>
      <c r="AM2" s="1"/>
      <c r="AN2" s="1"/>
      <c r="AO2" s="159"/>
      <c r="AP2" s="1"/>
      <c r="AQ2" s="1"/>
      <c r="AR2" s="159"/>
      <c r="AS2" s="1"/>
      <c r="AT2" s="1"/>
      <c r="AU2" s="159"/>
      <c r="AV2" s="1"/>
      <c r="AW2" s="1"/>
      <c r="AX2" s="159"/>
      <c r="AY2" s="1"/>
      <c r="AZ2" s="1"/>
      <c r="BA2" s="159"/>
      <c r="BB2" s="1"/>
      <c r="BC2" s="1"/>
      <c r="BD2" s="159"/>
      <c r="BE2" s="1"/>
      <c r="BF2" s="1"/>
      <c r="BG2" s="159"/>
      <c r="BH2" s="1"/>
      <c r="BI2" s="1"/>
      <c r="BJ2" s="159"/>
      <c r="BK2" s="1"/>
      <c r="BL2" s="1"/>
      <c r="BM2" s="159"/>
      <c r="BN2" s="1"/>
      <c r="BO2" s="1"/>
      <c r="BP2" s="159"/>
      <c r="BQ2" s="1"/>
      <c r="BR2" s="1"/>
      <c r="BS2" s="159"/>
      <c r="BT2" s="1"/>
      <c r="BU2" s="1"/>
      <c r="BV2" s="159"/>
      <c r="BW2" s="1"/>
      <c r="BX2" s="1"/>
      <c r="BY2" s="159"/>
      <c r="BZ2" s="1"/>
      <c r="CA2" s="1"/>
      <c r="CB2" s="159"/>
      <c r="CC2" s="1"/>
      <c r="CD2" s="1"/>
      <c r="CE2" s="159"/>
      <c r="CF2" s="1"/>
      <c r="CG2" s="1"/>
      <c r="CH2" s="159"/>
      <c r="CI2" s="1"/>
      <c r="CJ2" s="1"/>
      <c r="CK2" s="159"/>
      <c r="CL2" s="1"/>
      <c r="CM2" s="1"/>
      <c r="CN2" s="159"/>
      <c r="CO2" s="1"/>
      <c r="CP2" s="1"/>
      <c r="CQ2" s="159"/>
      <c r="CR2" s="1"/>
      <c r="CS2" s="1"/>
      <c r="CT2" s="159"/>
      <c r="CU2" s="1"/>
      <c r="CV2" s="1"/>
      <c r="CW2" s="159"/>
      <c r="CX2" s="1"/>
      <c r="CY2" s="1"/>
      <c r="CZ2" s="159"/>
      <c r="DA2" s="1"/>
      <c r="DB2" s="1"/>
      <c r="DC2" s="159"/>
      <c r="DD2" s="1"/>
      <c r="DE2" s="1"/>
      <c r="DF2" s="159"/>
      <c r="DG2" s="1"/>
      <c r="DH2" s="1"/>
      <c r="DI2" s="159"/>
      <c r="DJ2" s="1"/>
      <c r="DK2" s="1"/>
      <c r="DL2" s="159"/>
      <c r="DM2" s="1"/>
      <c r="DN2" s="1"/>
      <c r="DO2" s="159"/>
      <c r="DP2" s="1"/>
      <c r="DQ2" s="1"/>
      <c r="DR2" s="159"/>
      <c r="DS2" s="1"/>
      <c r="DT2" s="1"/>
      <c r="DU2" s="159"/>
      <c r="DV2" s="1"/>
      <c r="DW2" s="1"/>
      <c r="DX2" s="159"/>
      <c r="DY2" s="1"/>
      <c r="DZ2" s="1"/>
      <c r="EA2" s="159"/>
      <c r="EB2" s="1"/>
      <c r="EC2" s="1"/>
      <c r="ED2" s="159"/>
      <c r="EE2" s="1"/>
      <c r="EF2" s="1"/>
      <c r="EG2" s="159"/>
      <c r="EH2" s="1"/>
      <c r="EI2" s="1"/>
      <c r="EJ2" s="159"/>
      <c r="EK2" s="1"/>
      <c r="EL2" s="1"/>
      <c r="EM2" s="159"/>
      <c r="EN2" s="1"/>
      <c r="EO2" s="1"/>
      <c r="EP2" s="159"/>
      <c r="EQ2" s="1"/>
      <c r="ER2" s="1"/>
      <c r="ES2" s="159"/>
      <c r="ET2" s="1"/>
      <c r="EU2" s="1"/>
      <c r="EV2" s="159"/>
      <c r="EW2" s="1"/>
      <c r="EX2" s="1"/>
      <c r="EY2" s="159"/>
      <c r="EZ2" s="1"/>
      <c r="FA2" s="1"/>
      <c r="FB2" s="159"/>
      <c r="FC2" s="1"/>
      <c r="FD2" s="1"/>
      <c r="FE2" s="159"/>
      <c r="FF2" s="1"/>
      <c r="FG2" s="1"/>
      <c r="FH2" s="159"/>
      <c r="FI2" s="1"/>
      <c r="FJ2" s="1"/>
      <c r="FK2" s="159"/>
      <c r="FL2" s="1"/>
      <c r="FM2" s="1"/>
      <c r="FN2" s="159"/>
      <c r="FO2" s="1"/>
      <c r="FP2" s="1"/>
      <c r="FQ2" s="159"/>
      <c r="FR2" s="1"/>
      <c r="FS2" s="1"/>
      <c r="FT2" s="159"/>
      <c r="FU2" s="1"/>
      <c r="FV2" s="1"/>
      <c r="FW2" s="159"/>
      <c r="FX2" s="1"/>
      <c r="FY2" s="1"/>
      <c r="FZ2" s="159"/>
      <c r="GA2" s="1"/>
      <c r="GB2" s="1"/>
      <c r="GC2" s="159"/>
      <c r="GD2" s="1"/>
      <c r="GE2" s="1"/>
      <c r="GF2" s="159"/>
      <c r="GG2" s="1"/>
      <c r="GH2" s="1"/>
      <c r="GI2" s="159"/>
      <c r="GJ2" s="1"/>
      <c r="GK2" s="1"/>
      <c r="GL2" s="159"/>
      <c r="GM2" s="1"/>
      <c r="GN2" s="1"/>
    </row>
    <row r="3" spans="1:196" ht="19.5">
      <c r="A3" s="5" t="str">
        <f>"Workbook: " &amp; 'N0.1_Details'!$B$16</f>
        <v>Workbook: N: NARM</v>
      </c>
      <c r="B3" s="6"/>
      <c r="C3" s="6"/>
      <c r="D3" s="5"/>
      <c r="E3" s="6"/>
      <c r="F3" s="6"/>
      <c r="G3" s="5"/>
      <c r="H3" s="6"/>
      <c r="I3" s="6"/>
      <c r="J3" s="5"/>
      <c r="K3" s="6"/>
      <c r="L3" s="6"/>
      <c r="M3" s="5"/>
      <c r="N3" s="6"/>
      <c r="O3" s="6"/>
      <c r="P3" s="5"/>
      <c r="Q3" s="6"/>
      <c r="R3" s="6"/>
      <c r="S3" s="5"/>
      <c r="T3" s="6"/>
      <c r="U3" s="6"/>
      <c r="V3" s="5"/>
      <c r="W3" s="6"/>
      <c r="X3" s="6"/>
      <c r="Y3" s="5"/>
      <c r="Z3" s="6"/>
      <c r="AA3" s="6"/>
      <c r="AB3" s="5"/>
      <c r="AC3" s="6"/>
      <c r="AD3" s="6"/>
      <c r="AE3" s="5"/>
      <c r="AF3" s="6"/>
      <c r="AG3" s="6"/>
      <c r="AH3" s="5"/>
      <c r="AI3" s="6"/>
      <c r="AJ3" s="6"/>
      <c r="AK3" s="5"/>
      <c r="AL3" s="6"/>
      <c r="AM3" s="6"/>
      <c r="AN3" s="5"/>
      <c r="AO3" s="6"/>
      <c r="AP3" s="6"/>
      <c r="AQ3" s="5"/>
      <c r="AR3" s="6"/>
      <c r="AS3" s="6"/>
      <c r="AT3" s="5"/>
      <c r="AU3" s="6"/>
      <c r="AV3" s="6"/>
      <c r="AW3" s="5"/>
      <c r="AX3" s="6"/>
      <c r="AY3" s="6"/>
      <c r="AZ3" s="5"/>
      <c r="BA3" s="6"/>
      <c r="BB3" s="6"/>
      <c r="BC3" s="5"/>
      <c r="BD3" s="6"/>
      <c r="BE3" s="6"/>
      <c r="BF3" s="5"/>
      <c r="BG3" s="6"/>
      <c r="BH3" s="6"/>
      <c r="BI3" s="5"/>
      <c r="BJ3" s="6"/>
      <c r="BK3" s="6"/>
      <c r="BL3" s="5"/>
      <c r="BM3" s="6"/>
      <c r="BN3" s="6"/>
      <c r="BO3" s="5"/>
      <c r="BP3" s="6"/>
      <c r="BQ3" s="6"/>
      <c r="BR3" s="5"/>
      <c r="BS3" s="6"/>
      <c r="BT3" s="6"/>
      <c r="BU3" s="5"/>
      <c r="BV3" s="6"/>
      <c r="BW3" s="6"/>
      <c r="BX3" s="5"/>
      <c r="BY3" s="6"/>
      <c r="BZ3" s="6"/>
      <c r="CA3" s="5"/>
      <c r="CB3" s="6"/>
      <c r="CC3" s="6"/>
      <c r="CD3" s="5"/>
      <c r="CE3" s="6"/>
      <c r="CF3" s="6"/>
      <c r="CG3" s="5"/>
      <c r="CH3" s="6"/>
      <c r="CI3" s="6"/>
      <c r="CJ3" s="5"/>
      <c r="CK3" s="6"/>
      <c r="CL3" s="6"/>
      <c r="CM3" s="5"/>
      <c r="CN3" s="6"/>
      <c r="CO3" s="6"/>
      <c r="CP3" s="5"/>
      <c r="CQ3" s="6"/>
      <c r="CR3" s="6"/>
      <c r="CS3" s="5"/>
      <c r="CT3" s="6"/>
      <c r="CU3" s="6"/>
      <c r="CV3" s="5"/>
      <c r="CW3" s="6"/>
      <c r="CX3" s="6"/>
      <c r="CY3" s="5"/>
      <c r="CZ3" s="6"/>
      <c r="DA3" s="6"/>
      <c r="DB3" s="5"/>
      <c r="DC3" s="6"/>
      <c r="DD3" s="6"/>
      <c r="DE3" s="5"/>
      <c r="DF3" s="6"/>
      <c r="DG3" s="6"/>
      <c r="DH3" s="5"/>
      <c r="DI3" s="6"/>
      <c r="DJ3" s="6"/>
      <c r="DK3" s="5"/>
      <c r="DL3" s="6"/>
      <c r="DM3" s="6"/>
      <c r="DN3" s="5"/>
      <c r="DO3" s="6"/>
      <c r="DP3" s="6"/>
      <c r="DQ3" s="5"/>
      <c r="DR3" s="6"/>
      <c r="DS3" s="6"/>
      <c r="DT3" s="5"/>
      <c r="DU3" s="6"/>
      <c r="DV3" s="6"/>
      <c r="DW3" s="5"/>
      <c r="DX3" s="6"/>
      <c r="DY3" s="6"/>
      <c r="DZ3" s="5"/>
      <c r="EA3" s="6"/>
      <c r="EB3" s="6"/>
      <c r="EC3" s="5"/>
      <c r="ED3" s="6"/>
      <c r="EE3" s="6"/>
      <c r="EF3" s="5"/>
      <c r="EG3" s="6"/>
      <c r="EH3" s="6"/>
      <c r="EI3" s="5"/>
      <c r="EJ3" s="6"/>
      <c r="EK3" s="6"/>
      <c r="EL3" s="5"/>
      <c r="EM3" s="6"/>
      <c r="EN3" s="6"/>
      <c r="EO3" s="5"/>
      <c r="EP3" s="6"/>
      <c r="EQ3" s="6"/>
      <c r="ER3" s="5"/>
      <c r="ES3" s="6"/>
      <c r="ET3" s="6"/>
      <c r="EU3" s="5"/>
      <c r="EV3" s="6"/>
      <c r="EW3" s="6"/>
      <c r="EX3" s="5"/>
      <c r="EY3" s="6"/>
      <c r="EZ3" s="6"/>
      <c r="FA3" s="5"/>
      <c r="FB3" s="6"/>
      <c r="FC3" s="6"/>
      <c r="FD3" s="5"/>
      <c r="FE3" s="6"/>
      <c r="FF3" s="6"/>
      <c r="FG3" s="5"/>
      <c r="FH3" s="6"/>
      <c r="FI3" s="6"/>
      <c r="FJ3" s="5"/>
      <c r="FK3" s="6"/>
      <c r="FL3" s="6"/>
      <c r="FM3" s="5"/>
      <c r="FN3" s="6"/>
      <c r="FO3" s="6"/>
      <c r="FP3" s="5"/>
      <c r="FQ3" s="6"/>
      <c r="FR3" s="6"/>
      <c r="FS3" s="5"/>
      <c r="FT3" s="6"/>
      <c r="FU3" s="6"/>
      <c r="FV3" s="5"/>
      <c r="FW3" s="6"/>
      <c r="FX3" s="6"/>
      <c r="FY3" s="5"/>
      <c r="FZ3" s="6"/>
      <c r="GA3" s="6"/>
      <c r="GB3" s="5"/>
      <c r="GC3" s="6"/>
      <c r="GD3" s="6"/>
      <c r="GE3" s="5"/>
      <c r="GF3" s="6"/>
      <c r="GG3" s="6"/>
      <c r="GH3" s="5"/>
      <c r="GI3" s="6"/>
      <c r="GJ3" s="6"/>
      <c r="GK3" s="5"/>
      <c r="GL3" s="6"/>
      <c r="GM3" s="6"/>
      <c r="GN3" s="5"/>
    </row>
    <row r="4" spans="1:196" ht="17.5">
      <c r="A4" s="7" t="str">
        <f>"Submission Version " &amp; 'N0.1_Details'!$B$19 &amp; " - Submitted on " &amp; TEXT('N0.1_Details'!$B$20,"dd mmm yyyy")</f>
        <v>Submission Version 1 - Submitted on 11 Dec 2024</v>
      </c>
      <c r="B4" s="8"/>
      <c r="C4" s="8"/>
      <c r="D4" s="7"/>
      <c r="E4" s="8"/>
      <c r="F4" s="8"/>
      <c r="G4" s="7"/>
      <c r="H4" s="8"/>
      <c r="I4" s="8"/>
      <c r="J4" s="7"/>
      <c r="K4" s="8"/>
      <c r="L4" s="8"/>
      <c r="M4" s="7"/>
      <c r="N4" s="8"/>
      <c r="O4" s="8"/>
      <c r="P4" s="7"/>
      <c r="Q4" s="8"/>
      <c r="R4" s="8"/>
      <c r="S4" s="7"/>
      <c r="T4" s="8"/>
      <c r="U4" s="8"/>
      <c r="V4" s="7"/>
      <c r="W4" s="8"/>
      <c r="X4" s="8"/>
      <c r="Y4" s="7"/>
      <c r="Z4" s="8"/>
      <c r="AA4" s="8"/>
      <c r="AB4" s="7"/>
      <c r="AC4" s="8"/>
      <c r="AD4" s="8"/>
      <c r="AE4" s="7"/>
      <c r="AF4" s="8"/>
      <c r="AG4" s="8"/>
      <c r="AH4" s="7"/>
      <c r="AI4" s="8"/>
      <c r="AJ4" s="8"/>
      <c r="AK4" s="7"/>
      <c r="AL4" s="8"/>
      <c r="AM4" s="8"/>
      <c r="AN4" s="7"/>
      <c r="AO4" s="8"/>
      <c r="AP4" s="8"/>
      <c r="AQ4" s="7"/>
      <c r="AR4" s="8"/>
      <c r="AS4" s="8"/>
      <c r="AT4" s="7"/>
      <c r="AU4" s="8"/>
      <c r="AV4" s="8"/>
      <c r="AW4" s="7"/>
      <c r="AX4" s="8"/>
      <c r="AY4" s="8"/>
      <c r="AZ4" s="7"/>
      <c r="BA4" s="8"/>
      <c r="BB4" s="8"/>
      <c r="BC4" s="7"/>
      <c r="BD4" s="8"/>
      <c r="BE4" s="8"/>
      <c r="BF4" s="7"/>
      <c r="BG4" s="8"/>
      <c r="BH4" s="8"/>
      <c r="BI4" s="7"/>
      <c r="BJ4" s="8"/>
      <c r="BK4" s="8"/>
      <c r="BL4" s="7"/>
      <c r="BM4" s="8"/>
      <c r="BN4" s="8"/>
      <c r="BO4" s="7"/>
      <c r="BP4" s="8"/>
      <c r="BQ4" s="8"/>
      <c r="BR4" s="7"/>
      <c r="BS4" s="8"/>
      <c r="BT4" s="8"/>
      <c r="BU4" s="7"/>
      <c r="BV4" s="8"/>
      <c r="BW4" s="8"/>
      <c r="BX4" s="7"/>
      <c r="BY4" s="8"/>
      <c r="BZ4" s="8"/>
      <c r="CA4" s="7"/>
      <c r="CB4" s="8"/>
      <c r="CC4" s="8"/>
      <c r="CD4" s="7"/>
      <c r="CE4" s="8"/>
      <c r="CF4" s="8"/>
      <c r="CG4" s="7"/>
      <c r="CH4" s="8"/>
      <c r="CI4" s="8"/>
      <c r="CJ4" s="7"/>
      <c r="CK4" s="8"/>
      <c r="CL4" s="8"/>
      <c r="CM4" s="7"/>
      <c r="CN4" s="8"/>
      <c r="CO4" s="8"/>
      <c r="CP4" s="7"/>
      <c r="CQ4" s="8"/>
      <c r="CR4" s="8"/>
      <c r="CS4" s="7"/>
      <c r="CT4" s="8"/>
      <c r="CU4" s="8"/>
      <c r="CV4" s="7"/>
      <c r="CW4" s="8"/>
      <c r="CX4" s="8"/>
      <c r="CY4" s="7"/>
      <c r="CZ4" s="8"/>
      <c r="DA4" s="8"/>
      <c r="DB4" s="7"/>
      <c r="DC4" s="8"/>
      <c r="DD4" s="8"/>
      <c r="DE4" s="7"/>
      <c r="DF4" s="8"/>
      <c r="DG4" s="8"/>
      <c r="DH4" s="7"/>
      <c r="DI4" s="8"/>
      <c r="DJ4" s="8"/>
      <c r="DK4" s="7"/>
      <c r="DL4" s="8"/>
      <c r="DM4" s="8"/>
      <c r="DN4" s="7"/>
      <c r="DO4" s="8"/>
      <c r="DP4" s="8"/>
      <c r="DQ4" s="7"/>
      <c r="DR4" s="8"/>
      <c r="DS4" s="8"/>
      <c r="DT4" s="7"/>
      <c r="DU4" s="8"/>
      <c r="DV4" s="8"/>
      <c r="DW4" s="7"/>
      <c r="DX4" s="8"/>
      <c r="DY4" s="8"/>
      <c r="DZ4" s="7"/>
      <c r="EA4" s="8"/>
      <c r="EB4" s="8"/>
      <c r="EC4" s="7"/>
      <c r="ED4" s="8"/>
      <c r="EE4" s="8"/>
      <c r="EF4" s="7"/>
      <c r="EG4" s="8"/>
      <c r="EH4" s="8"/>
      <c r="EI4" s="7"/>
      <c r="EJ4" s="8"/>
      <c r="EK4" s="8"/>
      <c r="EL4" s="7"/>
      <c r="EM4" s="8"/>
      <c r="EN4" s="8"/>
      <c r="EO4" s="7"/>
      <c r="EP4" s="8"/>
      <c r="EQ4" s="8"/>
      <c r="ER4" s="7"/>
      <c r="ES4" s="8"/>
      <c r="ET4" s="8"/>
      <c r="EU4" s="7"/>
      <c r="EV4" s="8"/>
      <c r="EW4" s="8"/>
      <c r="EX4" s="7"/>
      <c r="EY4" s="8"/>
      <c r="EZ4" s="8"/>
      <c r="FA4" s="7"/>
      <c r="FB4" s="8"/>
      <c r="FC4" s="8"/>
      <c r="FD4" s="7"/>
      <c r="FE4" s="8"/>
      <c r="FF4" s="8"/>
      <c r="FG4" s="7"/>
      <c r="FH4" s="8"/>
      <c r="FI4" s="8"/>
      <c r="FJ4" s="7"/>
      <c r="FK4" s="8"/>
      <c r="FL4" s="8"/>
      <c r="FM4" s="7"/>
      <c r="FN4" s="8"/>
      <c r="FO4" s="8"/>
      <c r="FP4" s="7"/>
      <c r="FQ4" s="8"/>
      <c r="FR4" s="8"/>
      <c r="FS4" s="7"/>
      <c r="FT4" s="8"/>
      <c r="FU4" s="8"/>
      <c r="FV4" s="7"/>
      <c r="FW4" s="8"/>
      <c r="FX4" s="8"/>
      <c r="FY4" s="7"/>
      <c r="FZ4" s="8"/>
      <c r="GA4" s="8"/>
      <c r="GB4" s="7"/>
      <c r="GC4" s="8"/>
      <c r="GD4" s="8"/>
      <c r="GE4" s="7"/>
      <c r="GF4" s="8"/>
      <c r="GG4" s="8"/>
      <c r="GH4" s="7"/>
      <c r="GI4" s="8"/>
      <c r="GJ4" s="8"/>
      <c r="GK4" s="7"/>
      <c r="GL4" s="8"/>
      <c r="GM4" s="8"/>
      <c r="GN4" s="7"/>
    </row>
    <row r="5" spans="1:196" ht="17.5">
      <c r="A5" s="7" t="str">
        <f>"Template Version: " &amp; 'N0.1_Details'!$B$13</f>
        <v>Template Version: V3</v>
      </c>
      <c r="B5" s="8"/>
      <c r="C5" s="8"/>
      <c r="D5" s="7"/>
      <c r="E5" s="8"/>
      <c r="F5" s="8"/>
      <c r="G5" s="7"/>
      <c r="H5" s="8"/>
      <c r="I5" s="8"/>
      <c r="J5" s="7"/>
      <c r="K5" s="8"/>
      <c r="L5" s="8"/>
      <c r="M5" s="7"/>
      <c r="N5" s="8"/>
      <c r="O5" s="8"/>
      <c r="P5" s="7"/>
      <c r="Q5" s="8"/>
      <c r="R5" s="8"/>
      <c r="S5" s="7"/>
      <c r="T5" s="8"/>
      <c r="U5" s="8"/>
      <c r="V5" s="7"/>
      <c r="W5" s="8"/>
      <c r="X5" s="8"/>
      <c r="Y5" s="7"/>
      <c r="Z5" s="8"/>
      <c r="AA5" s="8"/>
      <c r="AB5" s="7"/>
      <c r="AC5" s="8"/>
      <c r="AD5" s="8"/>
      <c r="AE5" s="7"/>
      <c r="AF5" s="8"/>
      <c r="AG5" s="8"/>
      <c r="AH5" s="7"/>
      <c r="AI5" s="8"/>
      <c r="AJ5" s="8"/>
      <c r="AK5" s="7"/>
      <c r="AL5" s="8"/>
      <c r="AM5" s="8"/>
      <c r="AN5" s="7"/>
      <c r="AO5" s="8"/>
      <c r="AP5" s="8"/>
      <c r="AQ5" s="7"/>
      <c r="AR5" s="8"/>
      <c r="AS5" s="8"/>
      <c r="AT5" s="7"/>
      <c r="AU5" s="8"/>
      <c r="AV5" s="8"/>
      <c r="AW5" s="7"/>
      <c r="AX5" s="8"/>
      <c r="AY5" s="8"/>
      <c r="AZ5" s="7"/>
      <c r="BA5" s="8"/>
      <c r="BB5" s="8"/>
      <c r="BC5" s="7"/>
      <c r="BD5" s="8"/>
      <c r="BE5" s="8"/>
      <c r="BF5" s="7"/>
      <c r="BG5" s="8"/>
      <c r="BH5" s="8"/>
      <c r="BI5" s="7"/>
      <c r="BJ5" s="8"/>
      <c r="BK5" s="8"/>
      <c r="BL5" s="7"/>
      <c r="BM5" s="8"/>
      <c r="BN5" s="8"/>
      <c r="BO5" s="7"/>
      <c r="BP5" s="8"/>
      <c r="BQ5" s="8"/>
      <c r="BR5" s="7"/>
      <c r="BS5" s="8"/>
      <c r="BT5" s="8"/>
      <c r="BU5" s="7"/>
      <c r="BV5" s="8"/>
      <c r="BW5" s="8"/>
      <c r="BX5" s="7"/>
      <c r="BY5" s="8"/>
      <c r="BZ5" s="8"/>
      <c r="CA5" s="7"/>
      <c r="CB5" s="8"/>
      <c r="CC5" s="8"/>
      <c r="CD5" s="7"/>
      <c r="CE5" s="8"/>
      <c r="CF5" s="8"/>
      <c r="CG5" s="7"/>
      <c r="CH5" s="8"/>
      <c r="CI5" s="8"/>
      <c r="CJ5" s="7"/>
      <c r="CK5" s="8"/>
      <c r="CL5" s="8"/>
      <c r="CM5" s="7"/>
      <c r="CN5" s="8"/>
      <c r="CO5" s="8"/>
      <c r="CP5" s="7"/>
      <c r="CQ5" s="8"/>
      <c r="CR5" s="8"/>
      <c r="CS5" s="7"/>
      <c r="CT5" s="8"/>
      <c r="CU5" s="8"/>
      <c r="CV5" s="7"/>
      <c r="CW5" s="8"/>
      <c r="CX5" s="8"/>
      <c r="CY5" s="7"/>
      <c r="CZ5" s="8"/>
      <c r="DA5" s="8"/>
      <c r="DB5" s="7"/>
      <c r="DC5" s="8"/>
      <c r="DD5" s="8"/>
      <c r="DE5" s="7"/>
      <c r="DF5" s="8"/>
      <c r="DG5" s="8"/>
      <c r="DH5" s="7"/>
      <c r="DI5" s="8"/>
      <c r="DJ5" s="8"/>
      <c r="DK5" s="7"/>
      <c r="DL5" s="8"/>
      <c r="DM5" s="8"/>
      <c r="DN5" s="7"/>
      <c r="DO5" s="8"/>
      <c r="DP5" s="8"/>
      <c r="DQ5" s="7"/>
      <c r="DR5" s="8"/>
      <c r="DS5" s="8"/>
      <c r="DT5" s="7"/>
      <c r="DU5" s="8"/>
      <c r="DV5" s="8"/>
      <c r="DW5" s="7"/>
      <c r="DX5" s="8"/>
      <c r="DY5" s="8"/>
      <c r="DZ5" s="7"/>
      <c r="EA5" s="8"/>
      <c r="EB5" s="8"/>
      <c r="EC5" s="7"/>
      <c r="ED5" s="8"/>
      <c r="EE5" s="8"/>
      <c r="EF5" s="7"/>
      <c r="EG5" s="8"/>
      <c r="EH5" s="8"/>
      <c r="EI5" s="7"/>
      <c r="EJ5" s="8"/>
      <c r="EK5" s="8"/>
      <c r="EL5" s="7"/>
      <c r="EM5" s="8"/>
      <c r="EN5" s="8"/>
      <c r="EO5" s="7"/>
      <c r="EP5" s="8"/>
      <c r="EQ5" s="8"/>
      <c r="ER5" s="7"/>
      <c r="ES5" s="8"/>
      <c r="ET5" s="8"/>
      <c r="EU5" s="7"/>
      <c r="EV5" s="8"/>
      <c r="EW5" s="8"/>
      <c r="EX5" s="7"/>
      <c r="EY5" s="8"/>
      <c r="EZ5" s="8"/>
      <c r="FA5" s="7"/>
      <c r="FB5" s="8"/>
      <c r="FC5" s="8"/>
      <c r="FD5" s="7"/>
      <c r="FE5" s="8"/>
      <c r="FF5" s="8"/>
      <c r="FG5" s="7"/>
      <c r="FH5" s="8"/>
      <c r="FI5" s="8"/>
      <c r="FJ5" s="7"/>
      <c r="FK5" s="8"/>
      <c r="FL5" s="8"/>
      <c r="FM5" s="7"/>
      <c r="FN5" s="8"/>
      <c r="FO5" s="8"/>
      <c r="FP5" s="7"/>
      <c r="FQ5" s="8"/>
      <c r="FR5" s="8"/>
      <c r="FS5" s="7"/>
      <c r="FT5" s="8"/>
      <c r="FU5" s="8"/>
      <c r="FV5" s="7"/>
      <c r="FW5" s="8"/>
      <c r="FX5" s="8"/>
      <c r="FY5" s="7"/>
      <c r="FZ5" s="8"/>
      <c r="GA5" s="8"/>
      <c r="GB5" s="7"/>
      <c r="GC5" s="8"/>
      <c r="GD5" s="8"/>
      <c r="GE5" s="7"/>
      <c r="GF5" s="8"/>
      <c r="GG5" s="8"/>
      <c r="GH5" s="7"/>
      <c r="GI5" s="8"/>
      <c r="GJ5" s="8"/>
      <c r="GK5" s="7"/>
      <c r="GL5" s="8"/>
      <c r="GM5" s="8"/>
      <c r="GN5" s="7"/>
    </row>
    <row r="6" spans="1:196" ht="19.5">
      <c r="A6" s="5" t="str">
        <f ca="1">"Sheet: " &amp;VLOOKUP(RIGHT(CELL("filename",A1),LEN(CELL("filename",A1))-FIND("]",CELL("filename",A1))),'N0.2_Contents'!$A$13:$B$50,2,FALSE)</f>
        <v>Sheet: N3.1 Supporting Data [please overwrite tab name and worksheet title if required]</v>
      </c>
      <c r="B6" s="6"/>
      <c r="C6" s="6"/>
      <c r="D6" s="5"/>
      <c r="E6" s="6"/>
      <c r="F6" s="6"/>
      <c r="G6" s="5"/>
      <c r="H6" s="6"/>
      <c r="I6" s="6"/>
      <c r="J6" s="5"/>
      <c r="K6" s="6"/>
      <c r="L6" s="6"/>
      <c r="M6" s="5"/>
      <c r="N6" s="6"/>
      <c r="O6" s="6"/>
      <c r="P6" s="5"/>
      <c r="Q6" s="6"/>
      <c r="R6" s="6"/>
      <c r="S6" s="5"/>
      <c r="T6" s="6"/>
      <c r="U6" s="6"/>
      <c r="V6" s="5"/>
      <c r="W6" s="6"/>
      <c r="X6" s="6"/>
      <c r="Y6" s="5"/>
      <c r="Z6" s="6"/>
      <c r="AA6" s="6"/>
      <c r="AB6" s="5"/>
      <c r="AC6" s="6"/>
      <c r="AD6" s="6"/>
      <c r="AE6" s="5"/>
      <c r="AF6" s="6"/>
      <c r="AG6" s="6"/>
      <c r="AH6" s="5"/>
      <c r="AI6" s="6"/>
      <c r="AJ6" s="6"/>
      <c r="AK6" s="5"/>
      <c r="AL6" s="6"/>
      <c r="AM6" s="6"/>
      <c r="AN6" s="5"/>
      <c r="AO6" s="6"/>
      <c r="AP6" s="6"/>
      <c r="AQ6" s="5"/>
      <c r="AR6" s="6"/>
      <c r="AS6" s="6"/>
      <c r="AT6" s="5"/>
      <c r="AU6" s="6"/>
      <c r="AV6" s="6"/>
      <c r="AW6" s="5"/>
      <c r="AX6" s="6"/>
      <c r="AY6" s="6"/>
      <c r="AZ6" s="5"/>
      <c r="BA6" s="6"/>
      <c r="BB6" s="6"/>
      <c r="BC6" s="5"/>
      <c r="BD6" s="6"/>
      <c r="BE6" s="6"/>
      <c r="BF6" s="5"/>
      <c r="BG6" s="6"/>
      <c r="BH6" s="6"/>
      <c r="BI6" s="5"/>
      <c r="BJ6" s="6"/>
      <c r="BK6" s="6"/>
      <c r="BL6" s="5"/>
      <c r="BM6" s="6"/>
      <c r="BN6" s="6"/>
      <c r="BO6" s="5"/>
      <c r="BP6" s="6"/>
      <c r="BQ6" s="6"/>
      <c r="BR6" s="5"/>
      <c r="BS6" s="6"/>
      <c r="BT6" s="6"/>
      <c r="BU6" s="5"/>
      <c r="BV6" s="6"/>
      <c r="BW6" s="6"/>
      <c r="BX6" s="5"/>
      <c r="BY6" s="6"/>
      <c r="BZ6" s="6"/>
      <c r="CA6" s="5"/>
      <c r="CB6" s="6"/>
      <c r="CC6" s="6"/>
      <c r="CD6" s="5"/>
      <c r="CE6" s="6"/>
      <c r="CF6" s="6"/>
      <c r="CG6" s="5"/>
      <c r="CH6" s="6"/>
      <c r="CI6" s="6"/>
      <c r="CJ6" s="5"/>
      <c r="CK6" s="6"/>
      <c r="CL6" s="6"/>
      <c r="CM6" s="5"/>
      <c r="CN6" s="6"/>
      <c r="CO6" s="6"/>
      <c r="CP6" s="5"/>
      <c r="CQ6" s="6"/>
      <c r="CR6" s="6"/>
      <c r="CS6" s="5"/>
      <c r="CT6" s="6"/>
      <c r="CU6" s="6"/>
      <c r="CV6" s="5"/>
      <c r="CW6" s="6"/>
      <c r="CX6" s="6"/>
      <c r="CY6" s="5"/>
      <c r="CZ6" s="6"/>
      <c r="DA6" s="6"/>
      <c r="DB6" s="5"/>
      <c r="DC6" s="6"/>
      <c r="DD6" s="6"/>
      <c r="DE6" s="5"/>
      <c r="DF6" s="6"/>
      <c r="DG6" s="6"/>
      <c r="DH6" s="5"/>
      <c r="DI6" s="6"/>
      <c r="DJ6" s="6"/>
      <c r="DK6" s="5"/>
      <c r="DL6" s="6"/>
      <c r="DM6" s="6"/>
      <c r="DN6" s="5"/>
      <c r="DO6" s="6"/>
      <c r="DP6" s="6"/>
      <c r="DQ6" s="5"/>
      <c r="DR6" s="6"/>
      <c r="DS6" s="6"/>
      <c r="DT6" s="5"/>
      <c r="DU6" s="6"/>
      <c r="DV6" s="6"/>
      <c r="DW6" s="5"/>
      <c r="DX6" s="6"/>
      <c r="DY6" s="6"/>
      <c r="DZ6" s="5"/>
      <c r="EA6" s="6"/>
      <c r="EB6" s="6"/>
      <c r="EC6" s="5"/>
      <c r="ED6" s="6"/>
      <c r="EE6" s="6"/>
      <c r="EF6" s="5"/>
      <c r="EG6" s="6"/>
      <c r="EH6" s="6"/>
      <c r="EI6" s="5"/>
      <c r="EJ6" s="6"/>
      <c r="EK6" s="6"/>
      <c r="EL6" s="5"/>
      <c r="EM6" s="6"/>
      <c r="EN6" s="6"/>
      <c r="EO6" s="5"/>
      <c r="EP6" s="6"/>
      <c r="EQ6" s="6"/>
      <c r="ER6" s="5"/>
      <c r="ES6" s="6"/>
      <c r="ET6" s="6"/>
      <c r="EU6" s="5"/>
      <c r="EV6" s="6"/>
      <c r="EW6" s="6"/>
      <c r="EX6" s="5"/>
      <c r="EY6" s="6"/>
      <c r="EZ6" s="6"/>
      <c r="FA6" s="5"/>
      <c r="FB6" s="6"/>
      <c r="FC6" s="6"/>
      <c r="FD6" s="5"/>
      <c r="FE6" s="6"/>
      <c r="FF6" s="6"/>
      <c r="FG6" s="5"/>
      <c r="FH6" s="6"/>
      <c r="FI6" s="6"/>
      <c r="FJ6" s="5"/>
      <c r="FK6" s="6"/>
      <c r="FL6" s="6"/>
      <c r="FM6" s="5"/>
      <c r="FN6" s="6"/>
      <c r="FO6" s="6"/>
      <c r="FP6" s="5"/>
      <c r="FQ6" s="6"/>
      <c r="FR6" s="6"/>
      <c r="FS6" s="5"/>
      <c r="FT6" s="6"/>
      <c r="FU6" s="6"/>
      <c r="FV6" s="5"/>
      <c r="FW6" s="6"/>
      <c r="FX6" s="6"/>
      <c r="FY6" s="5"/>
      <c r="FZ6" s="6"/>
      <c r="GA6" s="6"/>
      <c r="GB6" s="5"/>
      <c r="GC6" s="6"/>
      <c r="GD6" s="6"/>
      <c r="GE6" s="5"/>
      <c r="GF6" s="6"/>
      <c r="GG6" s="6"/>
      <c r="GH6" s="5"/>
      <c r="GI6" s="6"/>
      <c r="GJ6" s="6"/>
      <c r="GK6" s="5"/>
      <c r="GL6" s="6"/>
      <c r="GM6" s="6"/>
      <c r="GN6" s="5"/>
    </row>
    <row r="7" spans="1:196" ht="17">
      <c r="A7" s="7" t="str">
        <f>"Price Base: " &amp; 'N0.6_Data_Constants'!B13</f>
        <v>Price Base: All</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row>
    <row r="8" spans="1:196">
      <c r="A8" s="101" t="str">
        <f ca="1">"Error Checks: " &amp; IF(ISERROR(MATCH("Error",$B$9:$BJ$9,0)),"OK","Error")</f>
        <v>Error Checks: OK</v>
      </c>
      <c r="B8" s="102"/>
      <c r="C8" s="102"/>
      <c r="D8" s="101"/>
      <c r="E8" s="102"/>
      <c r="F8" s="102"/>
      <c r="G8" s="101"/>
      <c r="H8" s="102"/>
      <c r="I8" s="102"/>
      <c r="J8" s="101"/>
      <c r="K8" s="102"/>
      <c r="L8" s="102"/>
      <c r="M8" s="101"/>
      <c r="N8" s="102"/>
      <c r="O8" s="102"/>
      <c r="P8" s="101"/>
      <c r="Q8" s="102"/>
      <c r="R8" s="102"/>
      <c r="S8" s="101"/>
      <c r="T8" s="102"/>
      <c r="U8" s="102"/>
      <c r="V8" s="101"/>
      <c r="W8" s="102"/>
      <c r="X8" s="102"/>
      <c r="Y8" s="101"/>
      <c r="Z8" s="102"/>
      <c r="AA8" s="102"/>
      <c r="AB8" s="101"/>
      <c r="AC8" s="102"/>
      <c r="AD8" s="102"/>
      <c r="AE8" s="101"/>
      <c r="AF8" s="102"/>
      <c r="AG8" s="102"/>
      <c r="AH8" s="101"/>
      <c r="AI8" s="102"/>
      <c r="AJ8" s="102"/>
      <c r="AK8" s="101"/>
      <c r="AL8" s="102"/>
      <c r="AM8" s="102"/>
      <c r="AN8" s="101"/>
      <c r="AO8" s="102"/>
      <c r="AP8" s="102"/>
      <c r="AQ8" s="101"/>
      <c r="AR8" s="102"/>
      <c r="AS8" s="102"/>
      <c r="AT8" s="101"/>
      <c r="AU8" s="102"/>
      <c r="AV8" s="102"/>
      <c r="AW8" s="101"/>
      <c r="AX8" s="102"/>
      <c r="AY8" s="102"/>
      <c r="AZ8" s="101"/>
      <c r="BA8" s="102"/>
      <c r="BB8" s="102"/>
      <c r="BC8" s="101"/>
      <c r="BD8" s="102"/>
      <c r="BE8" s="102"/>
      <c r="BF8" s="101"/>
      <c r="BG8" s="102"/>
      <c r="BH8" s="102"/>
      <c r="BI8" s="101"/>
      <c r="BJ8" s="102"/>
      <c r="BK8" s="102"/>
      <c r="BL8" s="101"/>
      <c r="BM8" s="102"/>
      <c r="BN8" s="102"/>
      <c r="BO8" s="101"/>
      <c r="BP8" s="102"/>
      <c r="BQ8" s="102"/>
      <c r="BR8" s="101"/>
      <c r="BS8" s="102"/>
      <c r="BT8" s="102"/>
      <c r="BU8" s="101"/>
      <c r="BV8" s="102"/>
      <c r="BW8" s="102"/>
      <c r="BX8" s="101"/>
      <c r="BY8" s="102"/>
      <c r="BZ8" s="102"/>
      <c r="CA8" s="101"/>
      <c r="CB8" s="102"/>
      <c r="CC8" s="102"/>
      <c r="CD8" s="101"/>
      <c r="CE8" s="102"/>
      <c r="CF8" s="102"/>
      <c r="CG8" s="101"/>
      <c r="CH8" s="102"/>
      <c r="CI8" s="102"/>
      <c r="CJ8" s="101"/>
      <c r="CK8" s="102"/>
      <c r="CL8" s="102"/>
      <c r="CM8" s="101"/>
      <c r="CN8" s="102"/>
      <c r="CO8" s="102"/>
      <c r="CP8" s="101"/>
      <c r="CQ8" s="102"/>
      <c r="CR8" s="102"/>
      <c r="CS8" s="101"/>
      <c r="CT8" s="102"/>
      <c r="CU8" s="102"/>
      <c r="CV8" s="101"/>
      <c r="CW8" s="102"/>
      <c r="CX8" s="102"/>
      <c r="CY8" s="101"/>
      <c r="CZ8" s="102"/>
      <c r="DA8" s="102"/>
      <c r="DB8" s="101"/>
      <c r="DC8" s="102"/>
      <c r="DD8" s="102"/>
      <c r="DE8" s="101"/>
      <c r="DF8" s="102"/>
      <c r="DG8" s="102"/>
      <c r="DH8" s="101"/>
      <c r="DI8" s="102"/>
      <c r="DJ8" s="102"/>
      <c r="DK8" s="101"/>
      <c r="DL8" s="102"/>
      <c r="DM8" s="102"/>
      <c r="DN8" s="101"/>
      <c r="DO8" s="102"/>
      <c r="DP8" s="102"/>
      <c r="DQ8" s="101"/>
      <c r="DR8" s="102"/>
      <c r="DS8" s="102"/>
      <c r="DT8" s="101"/>
      <c r="DU8" s="102"/>
      <c r="DV8" s="102"/>
      <c r="DW8" s="101"/>
      <c r="DX8" s="102"/>
      <c r="DY8" s="102"/>
      <c r="DZ8" s="101"/>
      <c r="EA8" s="102"/>
      <c r="EB8" s="102"/>
      <c r="EC8" s="101"/>
      <c r="ED8" s="102"/>
      <c r="EE8" s="102"/>
      <c r="EF8" s="101"/>
      <c r="EG8" s="102"/>
      <c r="EH8" s="102"/>
      <c r="EI8" s="101"/>
      <c r="EJ8" s="102"/>
      <c r="EK8" s="102"/>
      <c r="EL8" s="101"/>
      <c r="EM8" s="102"/>
      <c r="EN8" s="102"/>
      <c r="EO8" s="101"/>
      <c r="EP8" s="102"/>
      <c r="EQ8" s="102"/>
      <c r="ER8" s="101"/>
      <c r="ES8" s="102"/>
      <c r="ET8" s="102"/>
      <c r="EU8" s="101"/>
      <c r="EV8" s="102"/>
      <c r="EW8" s="102"/>
      <c r="EX8" s="101"/>
      <c r="EY8" s="102"/>
      <c r="EZ8" s="102"/>
      <c r="FA8" s="101"/>
      <c r="FB8" s="102"/>
      <c r="FC8" s="102"/>
      <c r="FD8" s="101"/>
      <c r="FE8" s="102"/>
      <c r="FF8" s="102"/>
      <c r="FG8" s="101"/>
      <c r="FH8" s="102"/>
      <c r="FI8" s="102"/>
      <c r="FJ8" s="101"/>
      <c r="FK8" s="102"/>
      <c r="FL8" s="102"/>
      <c r="FM8" s="101"/>
      <c r="FN8" s="102"/>
      <c r="FO8" s="102"/>
      <c r="FP8" s="101"/>
      <c r="FQ8" s="102"/>
      <c r="FR8" s="102"/>
      <c r="FS8" s="101"/>
      <c r="FT8" s="102"/>
      <c r="FU8" s="102"/>
      <c r="FV8" s="101"/>
      <c r="FW8" s="102"/>
      <c r="FX8" s="102"/>
      <c r="FY8" s="101"/>
      <c r="FZ8" s="102"/>
      <c r="GA8" s="102"/>
      <c r="GB8" s="101"/>
      <c r="GC8" s="102"/>
      <c r="GD8" s="102"/>
      <c r="GE8" s="101"/>
      <c r="GF8" s="102"/>
      <c r="GG8" s="102"/>
      <c r="GH8" s="101"/>
      <c r="GI8" s="102"/>
      <c r="GJ8" s="102"/>
      <c r="GK8" s="101"/>
      <c r="GL8" s="102"/>
      <c r="GM8" s="102"/>
      <c r="GN8" s="101"/>
    </row>
    <row r="9" spans="1:196">
      <c r="A9" s="104" t="str">
        <f ca="1">IF(ISERROR(MATCH("Error",A10:A163,0)),"-","Error")</f>
        <v>-</v>
      </c>
      <c r="B9" s="104" t="str">
        <f>IF(ISERROR(MATCH("Error",B10:B163,0)),"-","Error")</f>
        <v>-</v>
      </c>
      <c r="C9" s="104" t="str">
        <f ca="1">IF(ISERROR(MATCH("Error",C10:C163,0)),"-","Error")</f>
        <v>-</v>
      </c>
      <c r="D9" s="103" t="str">
        <f t="shared" ref="D9:BL9" si="0">IF(ISERROR(MATCH("Error",D10:D201,0)),"-","Error")</f>
        <v>-</v>
      </c>
      <c r="E9" s="103" t="str">
        <f t="shared" si="0"/>
        <v>-</v>
      </c>
      <c r="F9" s="103" t="str">
        <f t="shared" si="0"/>
        <v>-</v>
      </c>
      <c r="G9" s="103" t="str">
        <f t="shared" si="0"/>
        <v>-</v>
      </c>
      <c r="H9" s="103" t="str">
        <f t="shared" si="0"/>
        <v>-</v>
      </c>
      <c r="I9" s="103" t="str">
        <f t="shared" si="0"/>
        <v>-</v>
      </c>
      <c r="J9" s="103" t="str">
        <f t="shared" si="0"/>
        <v>-</v>
      </c>
      <c r="K9" s="103" t="str">
        <f t="shared" si="0"/>
        <v>-</v>
      </c>
      <c r="L9" s="103" t="str">
        <f t="shared" si="0"/>
        <v>-</v>
      </c>
      <c r="M9" s="103" t="str">
        <f t="shared" si="0"/>
        <v>-</v>
      </c>
      <c r="N9" s="103" t="str">
        <f t="shared" si="0"/>
        <v>-</v>
      </c>
      <c r="O9" s="103" t="str">
        <f t="shared" si="0"/>
        <v>-</v>
      </c>
      <c r="P9" s="103" t="str">
        <f t="shared" si="0"/>
        <v>-</v>
      </c>
      <c r="Q9" s="103" t="str">
        <f t="shared" si="0"/>
        <v>-</v>
      </c>
      <c r="R9" s="103" t="str">
        <f t="shared" si="0"/>
        <v>-</v>
      </c>
      <c r="S9" s="103" t="str">
        <f t="shared" si="0"/>
        <v>-</v>
      </c>
      <c r="T9" s="103" t="str">
        <f t="shared" si="0"/>
        <v>-</v>
      </c>
      <c r="U9" s="103" t="str">
        <f t="shared" si="0"/>
        <v>-</v>
      </c>
      <c r="V9" s="103" t="str">
        <f t="shared" si="0"/>
        <v>-</v>
      </c>
      <c r="W9" s="103" t="str">
        <f t="shared" si="0"/>
        <v>-</v>
      </c>
      <c r="X9" s="103" t="str">
        <f t="shared" si="0"/>
        <v>-</v>
      </c>
      <c r="Y9" s="103" t="str">
        <f t="shared" si="0"/>
        <v>-</v>
      </c>
      <c r="Z9" s="103" t="str">
        <f t="shared" si="0"/>
        <v>-</v>
      </c>
      <c r="AA9" s="103" t="str">
        <f t="shared" si="0"/>
        <v>-</v>
      </c>
      <c r="AB9" s="103" t="str">
        <f t="shared" si="0"/>
        <v>-</v>
      </c>
      <c r="AC9" s="103" t="str">
        <f t="shared" si="0"/>
        <v>-</v>
      </c>
      <c r="AD9" s="103" t="str">
        <f t="shared" si="0"/>
        <v>-</v>
      </c>
      <c r="AE9" s="103" t="str">
        <f t="shared" si="0"/>
        <v>-</v>
      </c>
      <c r="AF9" s="103" t="str">
        <f t="shared" si="0"/>
        <v>-</v>
      </c>
      <c r="AG9" s="103" t="str">
        <f t="shared" si="0"/>
        <v>-</v>
      </c>
      <c r="AH9" s="103" t="str">
        <f t="shared" si="0"/>
        <v>-</v>
      </c>
      <c r="AI9" s="103" t="str">
        <f t="shared" si="0"/>
        <v>-</v>
      </c>
      <c r="AJ9" s="103" t="str">
        <f t="shared" si="0"/>
        <v>-</v>
      </c>
      <c r="AK9" s="103" t="str">
        <f t="shared" si="0"/>
        <v>-</v>
      </c>
      <c r="AL9" s="103" t="str">
        <f t="shared" si="0"/>
        <v>-</v>
      </c>
      <c r="AM9" s="103" t="str">
        <f t="shared" si="0"/>
        <v>-</v>
      </c>
      <c r="AN9" s="103" t="str">
        <f t="shared" si="0"/>
        <v>-</v>
      </c>
      <c r="AO9" s="103" t="str">
        <f t="shared" si="0"/>
        <v>-</v>
      </c>
      <c r="AP9" s="103" t="str">
        <f t="shared" si="0"/>
        <v>-</v>
      </c>
      <c r="AQ9" s="103" t="str">
        <f t="shared" si="0"/>
        <v>-</v>
      </c>
      <c r="AR9" s="103" t="str">
        <f t="shared" si="0"/>
        <v>-</v>
      </c>
      <c r="AS9" s="103" t="str">
        <f t="shared" si="0"/>
        <v>-</v>
      </c>
      <c r="AT9" s="103" t="str">
        <f t="shared" si="0"/>
        <v>-</v>
      </c>
      <c r="AU9" s="103" t="str">
        <f t="shared" si="0"/>
        <v>-</v>
      </c>
      <c r="AV9" s="103" t="str">
        <f t="shared" si="0"/>
        <v>-</v>
      </c>
      <c r="AW9" s="103" t="str">
        <f t="shared" si="0"/>
        <v>-</v>
      </c>
      <c r="AX9" s="103" t="str">
        <f t="shared" si="0"/>
        <v>-</v>
      </c>
      <c r="AY9" s="103" t="str">
        <f t="shared" si="0"/>
        <v>-</v>
      </c>
      <c r="AZ9" s="103" t="str">
        <f t="shared" si="0"/>
        <v>-</v>
      </c>
      <c r="BA9" s="103" t="str">
        <f t="shared" si="0"/>
        <v>-</v>
      </c>
      <c r="BB9" s="103" t="str">
        <f t="shared" si="0"/>
        <v>-</v>
      </c>
      <c r="BC9" s="103" t="str">
        <f t="shared" si="0"/>
        <v>-</v>
      </c>
      <c r="BD9" s="103" t="str">
        <f t="shared" si="0"/>
        <v>-</v>
      </c>
      <c r="BE9" s="103" t="str">
        <f t="shared" si="0"/>
        <v>-</v>
      </c>
      <c r="BF9" s="103" t="str">
        <f t="shared" si="0"/>
        <v>-</v>
      </c>
      <c r="BG9" s="103" t="str">
        <f t="shared" si="0"/>
        <v>-</v>
      </c>
      <c r="BH9" s="103" t="str">
        <f t="shared" si="0"/>
        <v>-</v>
      </c>
      <c r="BI9" s="103" t="str">
        <f t="shared" si="0"/>
        <v>-</v>
      </c>
      <c r="BJ9" s="103" t="str">
        <f t="shared" si="0"/>
        <v>-</v>
      </c>
      <c r="BK9" s="103" t="str">
        <f t="shared" si="0"/>
        <v>-</v>
      </c>
      <c r="BL9" s="103" t="str">
        <f t="shared" si="0"/>
        <v>-</v>
      </c>
      <c r="BM9" s="103" t="str">
        <f t="shared" ref="BM9:DX9" si="1">IF(ISERROR(MATCH("Error",BM10:BM201,0)),"-","Error")</f>
        <v>-</v>
      </c>
      <c r="BN9" s="103" t="str">
        <f t="shared" si="1"/>
        <v>-</v>
      </c>
      <c r="BO9" s="103" t="str">
        <f t="shared" si="1"/>
        <v>-</v>
      </c>
      <c r="BP9" s="103" t="str">
        <f t="shared" si="1"/>
        <v>-</v>
      </c>
      <c r="BQ9" s="103" t="str">
        <f t="shared" si="1"/>
        <v>-</v>
      </c>
      <c r="BR9" s="103" t="str">
        <f t="shared" si="1"/>
        <v>-</v>
      </c>
      <c r="BS9" s="103" t="str">
        <f t="shared" si="1"/>
        <v>-</v>
      </c>
      <c r="BT9" s="103" t="str">
        <f t="shared" si="1"/>
        <v>-</v>
      </c>
      <c r="BU9" s="103" t="str">
        <f t="shared" si="1"/>
        <v>-</v>
      </c>
      <c r="BV9" s="103" t="str">
        <f t="shared" si="1"/>
        <v>-</v>
      </c>
      <c r="BW9" s="103" t="str">
        <f t="shared" si="1"/>
        <v>-</v>
      </c>
      <c r="BX9" s="103" t="str">
        <f t="shared" si="1"/>
        <v>-</v>
      </c>
      <c r="BY9" s="103" t="str">
        <f t="shared" si="1"/>
        <v>-</v>
      </c>
      <c r="BZ9" s="103" t="str">
        <f t="shared" si="1"/>
        <v>-</v>
      </c>
      <c r="CA9" s="103" t="str">
        <f t="shared" si="1"/>
        <v>-</v>
      </c>
      <c r="CB9" s="103" t="str">
        <f t="shared" si="1"/>
        <v>-</v>
      </c>
      <c r="CC9" s="103" t="str">
        <f t="shared" si="1"/>
        <v>-</v>
      </c>
      <c r="CD9" s="103" t="str">
        <f t="shared" si="1"/>
        <v>-</v>
      </c>
      <c r="CE9" s="103" t="str">
        <f t="shared" si="1"/>
        <v>-</v>
      </c>
      <c r="CF9" s="103" t="str">
        <f t="shared" si="1"/>
        <v>-</v>
      </c>
      <c r="CG9" s="103" t="str">
        <f t="shared" si="1"/>
        <v>-</v>
      </c>
      <c r="CH9" s="103" t="str">
        <f t="shared" si="1"/>
        <v>-</v>
      </c>
      <c r="CI9" s="103" t="str">
        <f t="shared" si="1"/>
        <v>-</v>
      </c>
      <c r="CJ9" s="103" t="str">
        <f t="shared" si="1"/>
        <v>-</v>
      </c>
      <c r="CK9" s="103" t="str">
        <f t="shared" si="1"/>
        <v>-</v>
      </c>
      <c r="CL9" s="103" t="str">
        <f t="shared" si="1"/>
        <v>-</v>
      </c>
      <c r="CM9" s="103" t="str">
        <f t="shared" si="1"/>
        <v>-</v>
      </c>
      <c r="CN9" s="103" t="str">
        <f t="shared" si="1"/>
        <v>-</v>
      </c>
      <c r="CO9" s="103" t="str">
        <f t="shared" si="1"/>
        <v>-</v>
      </c>
      <c r="CP9" s="103" t="str">
        <f t="shared" si="1"/>
        <v>-</v>
      </c>
      <c r="CQ9" s="103" t="str">
        <f t="shared" si="1"/>
        <v>-</v>
      </c>
      <c r="CR9" s="103" t="str">
        <f t="shared" si="1"/>
        <v>-</v>
      </c>
      <c r="CS9" s="103" t="str">
        <f t="shared" si="1"/>
        <v>-</v>
      </c>
      <c r="CT9" s="103" t="str">
        <f t="shared" si="1"/>
        <v>-</v>
      </c>
      <c r="CU9" s="103" t="str">
        <f t="shared" si="1"/>
        <v>-</v>
      </c>
      <c r="CV9" s="103" t="str">
        <f t="shared" si="1"/>
        <v>-</v>
      </c>
      <c r="CW9" s="103" t="str">
        <f t="shared" si="1"/>
        <v>-</v>
      </c>
      <c r="CX9" s="103" t="str">
        <f t="shared" si="1"/>
        <v>-</v>
      </c>
      <c r="CY9" s="103" t="str">
        <f t="shared" si="1"/>
        <v>-</v>
      </c>
      <c r="CZ9" s="103" t="str">
        <f t="shared" si="1"/>
        <v>-</v>
      </c>
      <c r="DA9" s="103" t="str">
        <f t="shared" si="1"/>
        <v>-</v>
      </c>
      <c r="DB9" s="103" t="str">
        <f t="shared" si="1"/>
        <v>-</v>
      </c>
      <c r="DC9" s="103" t="str">
        <f t="shared" si="1"/>
        <v>-</v>
      </c>
      <c r="DD9" s="103" t="str">
        <f t="shared" si="1"/>
        <v>-</v>
      </c>
      <c r="DE9" s="103" t="str">
        <f t="shared" si="1"/>
        <v>-</v>
      </c>
      <c r="DF9" s="103" t="str">
        <f t="shared" si="1"/>
        <v>-</v>
      </c>
      <c r="DG9" s="103" t="str">
        <f t="shared" si="1"/>
        <v>-</v>
      </c>
      <c r="DH9" s="103" t="str">
        <f t="shared" si="1"/>
        <v>-</v>
      </c>
      <c r="DI9" s="103" t="str">
        <f t="shared" si="1"/>
        <v>-</v>
      </c>
      <c r="DJ9" s="103" t="str">
        <f t="shared" si="1"/>
        <v>-</v>
      </c>
      <c r="DK9" s="103" t="str">
        <f t="shared" si="1"/>
        <v>-</v>
      </c>
      <c r="DL9" s="103" t="str">
        <f t="shared" si="1"/>
        <v>-</v>
      </c>
      <c r="DM9" s="103" t="str">
        <f t="shared" si="1"/>
        <v>-</v>
      </c>
      <c r="DN9" s="103" t="str">
        <f t="shared" si="1"/>
        <v>-</v>
      </c>
      <c r="DO9" s="103" t="str">
        <f t="shared" si="1"/>
        <v>-</v>
      </c>
      <c r="DP9" s="103" t="str">
        <f t="shared" si="1"/>
        <v>-</v>
      </c>
      <c r="DQ9" s="103" t="str">
        <f t="shared" si="1"/>
        <v>-</v>
      </c>
      <c r="DR9" s="103" t="str">
        <f t="shared" si="1"/>
        <v>-</v>
      </c>
      <c r="DS9" s="103" t="str">
        <f t="shared" si="1"/>
        <v>-</v>
      </c>
      <c r="DT9" s="103" t="str">
        <f t="shared" si="1"/>
        <v>-</v>
      </c>
      <c r="DU9" s="103" t="str">
        <f t="shared" si="1"/>
        <v>-</v>
      </c>
      <c r="DV9" s="103" t="str">
        <f t="shared" si="1"/>
        <v>-</v>
      </c>
      <c r="DW9" s="103" t="str">
        <f t="shared" si="1"/>
        <v>-</v>
      </c>
      <c r="DX9" s="103" t="str">
        <f t="shared" si="1"/>
        <v>-</v>
      </c>
      <c r="DY9" s="103" t="str">
        <f t="shared" ref="DY9:GJ9" si="2">IF(ISERROR(MATCH("Error",DY10:DY201,0)),"-","Error")</f>
        <v>-</v>
      </c>
      <c r="DZ9" s="103" t="str">
        <f t="shared" si="2"/>
        <v>-</v>
      </c>
      <c r="EA9" s="103" t="str">
        <f t="shared" si="2"/>
        <v>-</v>
      </c>
      <c r="EB9" s="103" t="str">
        <f t="shared" si="2"/>
        <v>-</v>
      </c>
      <c r="EC9" s="103" t="str">
        <f t="shared" si="2"/>
        <v>-</v>
      </c>
      <c r="ED9" s="103" t="str">
        <f t="shared" si="2"/>
        <v>-</v>
      </c>
      <c r="EE9" s="103" t="str">
        <f t="shared" si="2"/>
        <v>-</v>
      </c>
      <c r="EF9" s="103" t="str">
        <f t="shared" si="2"/>
        <v>-</v>
      </c>
      <c r="EG9" s="103" t="str">
        <f t="shared" si="2"/>
        <v>-</v>
      </c>
      <c r="EH9" s="103" t="str">
        <f t="shared" si="2"/>
        <v>-</v>
      </c>
      <c r="EI9" s="103" t="str">
        <f t="shared" si="2"/>
        <v>-</v>
      </c>
      <c r="EJ9" s="103" t="str">
        <f t="shared" si="2"/>
        <v>-</v>
      </c>
      <c r="EK9" s="103" t="str">
        <f t="shared" si="2"/>
        <v>-</v>
      </c>
      <c r="EL9" s="103" t="str">
        <f t="shared" si="2"/>
        <v>-</v>
      </c>
      <c r="EM9" s="103" t="str">
        <f t="shared" si="2"/>
        <v>-</v>
      </c>
      <c r="EN9" s="103" t="str">
        <f t="shared" si="2"/>
        <v>-</v>
      </c>
      <c r="EO9" s="103" t="str">
        <f t="shared" si="2"/>
        <v>-</v>
      </c>
      <c r="EP9" s="103" t="str">
        <f t="shared" si="2"/>
        <v>-</v>
      </c>
      <c r="EQ9" s="103" t="str">
        <f t="shared" si="2"/>
        <v>-</v>
      </c>
      <c r="ER9" s="103" t="str">
        <f t="shared" si="2"/>
        <v>-</v>
      </c>
      <c r="ES9" s="103" t="str">
        <f t="shared" si="2"/>
        <v>-</v>
      </c>
      <c r="ET9" s="103" t="str">
        <f t="shared" si="2"/>
        <v>-</v>
      </c>
      <c r="EU9" s="103" t="str">
        <f t="shared" si="2"/>
        <v>-</v>
      </c>
      <c r="EV9" s="103" t="str">
        <f t="shared" si="2"/>
        <v>-</v>
      </c>
      <c r="EW9" s="103" t="str">
        <f t="shared" si="2"/>
        <v>-</v>
      </c>
      <c r="EX9" s="103" t="str">
        <f t="shared" si="2"/>
        <v>-</v>
      </c>
      <c r="EY9" s="103" t="str">
        <f t="shared" si="2"/>
        <v>-</v>
      </c>
      <c r="EZ9" s="103" t="str">
        <f t="shared" si="2"/>
        <v>-</v>
      </c>
      <c r="FA9" s="103" t="str">
        <f t="shared" si="2"/>
        <v>-</v>
      </c>
      <c r="FB9" s="103" t="str">
        <f t="shared" si="2"/>
        <v>-</v>
      </c>
      <c r="FC9" s="103" t="str">
        <f t="shared" si="2"/>
        <v>-</v>
      </c>
      <c r="FD9" s="103" t="str">
        <f t="shared" si="2"/>
        <v>-</v>
      </c>
      <c r="FE9" s="103" t="str">
        <f t="shared" si="2"/>
        <v>-</v>
      </c>
      <c r="FF9" s="103" t="str">
        <f t="shared" si="2"/>
        <v>-</v>
      </c>
      <c r="FG9" s="103" t="str">
        <f t="shared" si="2"/>
        <v>-</v>
      </c>
      <c r="FH9" s="103" t="str">
        <f t="shared" si="2"/>
        <v>-</v>
      </c>
      <c r="FI9" s="103" t="str">
        <f t="shared" si="2"/>
        <v>-</v>
      </c>
      <c r="FJ9" s="103" t="str">
        <f t="shared" si="2"/>
        <v>-</v>
      </c>
      <c r="FK9" s="103" t="str">
        <f t="shared" si="2"/>
        <v>-</v>
      </c>
      <c r="FL9" s="103" t="str">
        <f t="shared" si="2"/>
        <v>-</v>
      </c>
      <c r="FM9" s="103" t="str">
        <f t="shared" si="2"/>
        <v>-</v>
      </c>
      <c r="FN9" s="103" t="str">
        <f t="shared" si="2"/>
        <v>-</v>
      </c>
      <c r="FO9" s="103" t="str">
        <f t="shared" si="2"/>
        <v>-</v>
      </c>
      <c r="FP9" s="103" t="str">
        <f t="shared" si="2"/>
        <v>-</v>
      </c>
      <c r="FQ9" s="103" t="str">
        <f t="shared" si="2"/>
        <v>-</v>
      </c>
      <c r="FR9" s="103" t="str">
        <f t="shared" si="2"/>
        <v>-</v>
      </c>
      <c r="FS9" s="103" t="str">
        <f t="shared" si="2"/>
        <v>-</v>
      </c>
      <c r="FT9" s="103" t="str">
        <f t="shared" si="2"/>
        <v>-</v>
      </c>
      <c r="FU9" s="103" t="str">
        <f t="shared" si="2"/>
        <v>-</v>
      </c>
      <c r="FV9" s="103" t="str">
        <f t="shared" si="2"/>
        <v>-</v>
      </c>
      <c r="FW9" s="103" t="str">
        <f t="shared" si="2"/>
        <v>-</v>
      </c>
      <c r="FX9" s="103" t="str">
        <f t="shared" si="2"/>
        <v>-</v>
      </c>
      <c r="FY9" s="103" t="str">
        <f t="shared" si="2"/>
        <v>-</v>
      </c>
      <c r="FZ9" s="103" t="str">
        <f t="shared" si="2"/>
        <v>-</v>
      </c>
      <c r="GA9" s="103" t="str">
        <f t="shared" si="2"/>
        <v>-</v>
      </c>
      <c r="GB9" s="103" t="str">
        <f t="shared" si="2"/>
        <v>-</v>
      </c>
      <c r="GC9" s="103" t="str">
        <f t="shared" si="2"/>
        <v>-</v>
      </c>
      <c r="GD9" s="103" t="str">
        <f t="shared" si="2"/>
        <v>-</v>
      </c>
      <c r="GE9" s="103" t="str">
        <f t="shared" si="2"/>
        <v>-</v>
      </c>
      <c r="GF9" s="103" t="str">
        <f t="shared" si="2"/>
        <v>-</v>
      </c>
      <c r="GG9" s="103" t="str">
        <f t="shared" si="2"/>
        <v>-</v>
      </c>
      <c r="GH9" s="103" t="str">
        <f t="shared" si="2"/>
        <v>-</v>
      </c>
      <c r="GI9" s="103" t="str">
        <f t="shared" si="2"/>
        <v>-</v>
      </c>
      <c r="GJ9" s="103" t="str">
        <f t="shared" si="2"/>
        <v>-</v>
      </c>
      <c r="GK9" s="103" t="str">
        <f>IF(ISERROR(MATCH("Error",GK10:GK201,0)),"-","Error")</f>
        <v>-</v>
      </c>
      <c r="GL9" s="103" t="str">
        <f>IF(ISERROR(MATCH("Error",GL10:GL201,0)),"-","Error")</f>
        <v>-</v>
      </c>
      <c r="GM9" s="103" t="str">
        <f>IF(ISERROR(MATCH("Error",GM10:GM201,0)),"-","Error")</f>
        <v>-</v>
      </c>
      <c r="GN9" s="103" t="str">
        <f>IF(ISERROR(MATCH("Error",GN10:GN201,0)),"-","Error")</f>
        <v>-</v>
      </c>
    </row>
    <row r="10" spans="1:196" ht="14.5">
      <c r="A10"/>
      <c r="B10"/>
      <c r="C10"/>
      <c r="D10" s="257"/>
      <c r="E10" s="257"/>
      <c r="F10" s="257"/>
    </row>
    <row r="11" spans="1:196" s="258" customFormat="1" ht="17.5">
      <c r="A11" s="245"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Supporting Data [please overwrite tab name and worksheet title if required]</v>
      </c>
      <c r="B11" s="192"/>
      <c r="C11" s="192"/>
    </row>
    <row r="12" spans="1:196" ht="14.5">
      <c r="A12"/>
      <c r="B12" s="200" t="s">
        <v>433</v>
      </c>
      <c r="C12" s="198" t="str">
        <f ca="1">VLOOKUP(SUBSTITUTE($A$6,"Sheet: ",""),'N0.2_Contents'!$B$13:$F$40,MATCH('N0.2_Contents'!$D$13,'N0.2_Contents'!$B$13:$F$13,0),FALSE)</f>
        <v>Dean Pearson</v>
      </c>
    </row>
    <row r="13" spans="1:196">
      <c r="B13" s="259"/>
      <c r="C13" s="260"/>
    </row>
    <row r="14" spans="1:196">
      <c r="A14" s="261" t="s">
        <v>975</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52C0-18DC-4E67-87B9-FD3B410753B4}">
  <sheetPr codeName="Sheet79">
    <tabColor rgb="FFFF9900"/>
  </sheetPr>
  <dimension ref="A1:GN14"/>
  <sheetViews>
    <sheetView workbookViewId="0">
      <selection activeCell="C2" sqref="C2"/>
    </sheetView>
  </sheetViews>
  <sheetFormatPr defaultColWidth="8.54296875" defaultRowHeight="13.5"/>
  <cols>
    <col min="1" max="1" width="53" style="256" customWidth="1"/>
    <col min="2" max="16384" width="8.54296875" style="256"/>
  </cols>
  <sheetData>
    <row r="1" spans="1:196" ht="24.5">
      <c r="A1" s="1" t="str">
        <f>"Business Plan Data Template " &amp; 'N0.1_Details'!$B$17</f>
        <v>Business Plan Data Template RIIO-3</v>
      </c>
      <c r="B1" s="2"/>
      <c r="C1" s="2"/>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J1" s="2"/>
      <c r="AK1" s="1"/>
      <c r="AL1" s="2"/>
      <c r="AM1" s="2"/>
      <c r="AN1" s="1"/>
      <c r="AO1" s="2"/>
      <c r="AP1" s="2"/>
      <c r="AQ1" s="1"/>
      <c r="AR1" s="2"/>
      <c r="AS1" s="2"/>
      <c r="AT1" s="1"/>
      <c r="AU1" s="2"/>
      <c r="AV1" s="2"/>
      <c r="AW1" s="1"/>
      <c r="AX1" s="2"/>
      <c r="AY1" s="2"/>
      <c r="AZ1" s="1"/>
      <c r="BA1" s="2"/>
      <c r="BB1" s="2"/>
      <c r="BC1" s="1"/>
      <c r="BD1" s="2"/>
      <c r="BE1" s="2"/>
      <c r="BF1" s="1"/>
      <c r="BG1" s="2"/>
      <c r="BH1" s="2"/>
      <c r="BI1" s="1"/>
      <c r="BJ1" s="2"/>
      <c r="BK1" s="2"/>
      <c r="BL1" s="1"/>
      <c r="BM1" s="2"/>
      <c r="BN1" s="2"/>
      <c r="BO1" s="1"/>
      <c r="BP1" s="2"/>
      <c r="BQ1" s="2"/>
      <c r="BR1" s="1"/>
      <c r="BS1" s="2"/>
      <c r="BT1" s="2"/>
      <c r="BU1" s="1"/>
      <c r="BV1" s="2"/>
      <c r="BW1" s="2"/>
      <c r="BX1" s="1"/>
      <c r="BY1" s="2"/>
      <c r="BZ1" s="2"/>
      <c r="CA1" s="1"/>
      <c r="CB1" s="2"/>
      <c r="CC1" s="2"/>
      <c r="CD1" s="1"/>
      <c r="CE1" s="2"/>
      <c r="CF1" s="2"/>
      <c r="CG1" s="1"/>
      <c r="CH1" s="2"/>
      <c r="CI1" s="2"/>
      <c r="CJ1" s="1"/>
      <c r="CK1" s="2"/>
      <c r="CL1" s="2"/>
      <c r="CM1" s="1"/>
      <c r="CN1" s="2"/>
      <c r="CO1" s="2"/>
      <c r="CP1" s="1"/>
      <c r="CQ1" s="2"/>
      <c r="CR1" s="2"/>
      <c r="CS1" s="1"/>
      <c r="CT1" s="2"/>
      <c r="CU1" s="2"/>
      <c r="CV1" s="1"/>
      <c r="CW1" s="2"/>
      <c r="CX1" s="2"/>
      <c r="CY1" s="1"/>
      <c r="CZ1" s="2"/>
      <c r="DA1" s="2"/>
      <c r="DB1" s="1"/>
      <c r="DC1" s="2"/>
      <c r="DD1" s="2"/>
      <c r="DE1" s="1"/>
      <c r="DF1" s="2"/>
      <c r="DG1" s="2"/>
      <c r="DH1" s="1"/>
      <c r="DI1" s="2"/>
      <c r="DJ1" s="2"/>
      <c r="DK1" s="1"/>
      <c r="DL1" s="2"/>
      <c r="DM1" s="2"/>
      <c r="DN1" s="1"/>
      <c r="DO1" s="2"/>
      <c r="DP1" s="2"/>
      <c r="DQ1" s="1"/>
      <c r="DR1" s="2"/>
      <c r="DS1" s="2"/>
      <c r="DT1" s="1"/>
      <c r="DU1" s="2"/>
      <c r="DV1" s="2"/>
      <c r="DW1" s="1"/>
      <c r="DX1" s="2"/>
      <c r="DY1" s="2"/>
      <c r="DZ1" s="1"/>
      <c r="EA1" s="2"/>
      <c r="EB1" s="2"/>
      <c r="EC1" s="1"/>
      <c r="ED1" s="2"/>
      <c r="EE1" s="2"/>
      <c r="EF1" s="1"/>
      <c r="EG1" s="2"/>
      <c r="EH1" s="2"/>
      <c r="EI1" s="1"/>
      <c r="EJ1" s="2"/>
      <c r="EK1" s="2"/>
      <c r="EL1" s="1"/>
      <c r="EM1" s="2"/>
      <c r="EN1" s="2"/>
      <c r="EO1" s="1"/>
      <c r="EP1" s="2"/>
      <c r="EQ1" s="2"/>
      <c r="ER1" s="1"/>
      <c r="ES1" s="2"/>
      <c r="ET1" s="2"/>
      <c r="EU1" s="1"/>
      <c r="EV1" s="2"/>
      <c r="EW1" s="2"/>
      <c r="EX1" s="1"/>
      <c r="EY1" s="2"/>
      <c r="EZ1" s="2"/>
      <c r="FA1" s="1"/>
      <c r="FB1" s="2"/>
      <c r="FC1" s="2"/>
      <c r="FD1" s="1"/>
      <c r="FE1" s="2"/>
      <c r="FF1" s="2"/>
      <c r="FG1" s="1"/>
      <c r="FH1" s="2"/>
      <c r="FI1" s="2"/>
      <c r="FJ1" s="1"/>
      <c r="FK1" s="2"/>
      <c r="FL1" s="2"/>
      <c r="FM1" s="1"/>
      <c r="FN1" s="2"/>
      <c r="FO1" s="2"/>
      <c r="FP1" s="1"/>
      <c r="FQ1" s="2"/>
      <c r="FR1" s="2"/>
      <c r="FS1" s="1"/>
      <c r="FT1" s="2"/>
      <c r="FU1" s="2"/>
      <c r="FV1" s="1"/>
      <c r="FW1" s="2"/>
      <c r="FX1" s="2"/>
      <c r="FY1" s="1"/>
      <c r="FZ1" s="2"/>
      <c r="GA1" s="2"/>
      <c r="GB1" s="1"/>
      <c r="GC1" s="2"/>
      <c r="GD1" s="2"/>
      <c r="GE1" s="1"/>
      <c r="GF1" s="2"/>
      <c r="GG1" s="2"/>
      <c r="GH1" s="1"/>
      <c r="GI1" s="2"/>
      <c r="GJ1" s="2"/>
      <c r="GK1" s="1"/>
      <c r="GL1" s="2"/>
      <c r="GM1" s="2"/>
      <c r="GN1" s="1"/>
    </row>
    <row r="2" spans="1:196" ht="23">
      <c r="A2" s="1" t="str">
        <f>'N0.1_Details'!$B$14</f>
        <v>Northern Gas Networks</v>
      </c>
      <c r="B2" s="159"/>
      <c r="C2" s="1" t="str">
        <f>VLOOKUP('N0.1_Details'!$B$15,'N0.1_Details'!$B$24:$C$36,2,FALSE)</f>
        <v>GD</v>
      </c>
      <c r="D2" s="1"/>
      <c r="E2" s="159"/>
      <c r="F2" s="1"/>
      <c r="G2" s="1"/>
      <c r="H2" s="159"/>
      <c r="I2" s="1"/>
      <c r="J2" s="1"/>
      <c r="K2" s="159"/>
      <c r="L2" s="1"/>
      <c r="M2" s="1"/>
      <c r="N2" s="159"/>
      <c r="O2" s="1"/>
      <c r="P2" s="1"/>
      <c r="Q2" s="159"/>
      <c r="R2" s="1"/>
      <c r="S2" s="1"/>
      <c r="T2" s="159"/>
      <c r="U2" s="1"/>
      <c r="V2" s="1"/>
      <c r="W2" s="159"/>
      <c r="X2" s="1"/>
      <c r="Y2" s="1"/>
      <c r="Z2" s="159"/>
      <c r="AA2" s="1"/>
      <c r="AB2" s="1"/>
      <c r="AC2" s="159"/>
      <c r="AD2" s="1"/>
      <c r="AE2" s="1"/>
      <c r="AF2" s="159"/>
      <c r="AG2" s="1"/>
      <c r="AH2" s="1"/>
      <c r="AI2" s="159"/>
      <c r="AJ2" s="1"/>
      <c r="AK2" s="1"/>
      <c r="AL2" s="159"/>
      <c r="AM2" s="1"/>
      <c r="AN2" s="1"/>
      <c r="AO2" s="159"/>
      <c r="AP2" s="1"/>
      <c r="AQ2" s="1"/>
      <c r="AR2" s="159"/>
      <c r="AS2" s="1"/>
      <c r="AT2" s="1"/>
      <c r="AU2" s="159"/>
      <c r="AV2" s="1"/>
      <c r="AW2" s="1"/>
      <c r="AX2" s="159"/>
      <c r="AY2" s="1"/>
      <c r="AZ2" s="1"/>
      <c r="BA2" s="159"/>
      <c r="BB2" s="1"/>
      <c r="BC2" s="1"/>
      <c r="BD2" s="159"/>
      <c r="BE2" s="1"/>
      <c r="BF2" s="1"/>
      <c r="BG2" s="159"/>
      <c r="BH2" s="1"/>
      <c r="BI2" s="1"/>
      <c r="BJ2" s="159"/>
      <c r="BK2" s="1"/>
      <c r="BL2" s="1"/>
      <c r="BM2" s="159"/>
      <c r="BN2" s="1"/>
      <c r="BO2" s="1"/>
      <c r="BP2" s="159"/>
      <c r="BQ2" s="1"/>
      <c r="BR2" s="1"/>
      <c r="BS2" s="159"/>
      <c r="BT2" s="1"/>
      <c r="BU2" s="1"/>
      <c r="BV2" s="159"/>
      <c r="BW2" s="1"/>
      <c r="BX2" s="1"/>
      <c r="BY2" s="159"/>
      <c r="BZ2" s="1"/>
      <c r="CA2" s="1"/>
      <c r="CB2" s="159"/>
      <c r="CC2" s="1"/>
      <c r="CD2" s="1"/>
      <c r="CE2" s="159"/>
      <c r="CF2" s="1"/>
      <c r="CG2" s="1"/>
      <c r="CH2" s="159"/>
      <c r="CI2" s="1"/>
      <c r="CJ2" s="1"/>
      <c r="CK2" s="159"/>
      <c r="CL2" s="1"/>
      <c r="CM2" s="1"/>
      <c r="CN2" s="159"/>
      <c r="CO2" s="1"/>
      <c r="CP2" s="1"/>
      <c r="CQ2" s="159"/>
      <c r="CR2" s="1"/>
      <c r="CS2" s="1"/>
      <c r="CT2" s="159"/>
      <c r="CU2" s="1"/>
      <c r="CV2" s="1"/>
      <c r="CW2" s="159"/>
      <c r="CX2" s="1"/>
      <c r="CY2" s="1"/>
      <c r="CZ2" s="159"/>
      <c r="DA2" s="1"/>
      <c r="DB2" s="1"/>
      <c r="DC2" s="159"/>
      <c r="DD2" s="1"/>
      <c r="DE2" s="1"/>
      <c r="DF2" s="159"/>
      <c r="DG2" s="1"/>
      <c r="DH2" s="1"/>
      <c r="DI2" s="159"/>
      <c r="DJ2" s="1"/>
      <c r="DK2" s="1"/>
      <c r="DL2" s="159"/>
      <c r="DM2" s="1"/>
      <c r="DN2" s="1"/>
      <c r="DO2" s="159"/>
      <c r="DP2" s="1"/>
      <c r="DQ2" s="1"/>
      <c r="DR2" s="159"/>
      <c r="DS2" s="1"/>
      <c r="DT2" s="1"/>
      <c r="DU2" s="159"/>
      <c r="DV2" s="1"/>
      <c r="DW2" s="1"/>
      <c r="DX2" s="159"/>
      <c r="DY2" s="1"/>
      <c r="DZ2" s="1"/>
      <c r="EA2" s="159"/>
      <c r="EB2" s="1"/>
      <c r="EC2" s="1"/>
      <c r="ED2" s="159"/>
      <c r="EE2" s="1"/>
      <c r="EF2" s="1"/>
      <c r="EG2" s="159"/>
      <c r="EH2" s="1"/>
      <c r="EI2" s="1"/>
      <c r="EJ2" s="159"/>
      <c r="EK2" s="1"/>
      <c r="EL2" s="1"/>
      <c r="EM2" s="159"/>
      <c r="EN2" s="1"/>
      <c r="EO2" s="1"/>
      <c r="EP2" s="159"/>
      <c r="EQ2" s="1"/>
      <c r="ER2" s="1"/>
      <c r="ES2" s="159"/>
      <c r="ET2" s="1"/>
      <c r="EU2" s="1"/>
      <c r="EV2" s="159"/>
      <c r="EW2" s="1"/>
      <c r="EX2" s="1"/>
      <c r="EY2" s="159"/>
      <c r="EZ2" s="1"/>
      <c r="FA2" s="1"/>
      <c r="FB2" s="159"/>
      <c r="FC2" s="1"/>
      <c r="FD2" s="1"/>
      <c r="FE2" s="159"/>
      <c r="FF2" s="1"/>
      <c r="FG2" s="1"/>
      <c r="FH2" s="159"/>
      <c r="FI2" s="1"/>
      <c r="FJ2" s="1"/>
      <c r="FK2" s="159"/>
      <c r="FL2" s="1"/>
      <c r="FM2" s="1"/>
      <c r="FN2" s="159"/>
      <c r="FO2" s="1"/>
      <c r="FP2" s="1"/>
      <c r="FQ2" s="159"/>
      <c r="FR2" s="1"/>
      <c r="FS2" s="1"/>
      <c r="FT2" s="159"/>
      <c r="FU2" s="1"/>
      <c r="FV2" s="1"/>
      <c r="FW2" s="159"/>
      <c r="FX2" s="1"/>
      <c r="FY2" s="1"/>
      <c r="FZ2" s="159"/>
      <c r="GA2" s="1"/>
      <c r="GB2" s="1"/>
      <c r="GC2" s="159"/>
      <c r="GD2" s="1"/>
      <c r="GE2" s="1"/>
      <c r="GF2" s="159"/>
      <c r="GG2" s="1"/>
      <c r="GH2" s="1"/>
      <c r="GI2" s="159"/>
      <c r="GJ2" s="1"/>
      <c r="GK2" s="1"/>
      <c r="GL2" s="159"/>
      <c r="GM2" s="1"/>
      <c r="GN2" s="1"/>
    </row>
    <row r="3" spans="1:196" ht="19.5">
      <c r="A3" s="5" t="str">
        <f>"Workbook: " &amp; 'N0.1_Details'!$B$16</f>
        <v>Workbook: N: NARM</v>
      </c>
      <c r="B3" s="6"/>
      <c r="C3" s="6"/>
      <c r="D3" s="5"/>
      <c r="E3" s="6"/>
      <c r="F3" s="6"/>
      <c r="G3" s="5"/>
      <c r="H3" s="6"/>
      <c r="I3" s="6"/>
      <c r="J3" s="5"/>
      <c r="K3" s="6"/>
      <c r="L3" s="6"/>
      <c r="M3" s="5"/>
      <c r="N3" s="6"/>
      <c r="O3" s="6"/>
      <c r="P3" s="5"/>
      <c r="Q3" s="6"/>
      <c r="R3" s="6"/>
      <c r="S3" s="5"/>
      <c r="T3" s="6"/>
      <c r="U3" s="6"/>
      <c r="V3" s="5"/>
      <c r="W3" s="6"/>
      <c r="X3" s="6"/>
      <c r="Y3" s="5"/>
      <c r="Z3" s="6"/>
      <c r="AA3" s="6"/>
      <c r="AB3" s="5"/>
      <c r="AC3" s="6"/>
      <c r="AD3" s="6"/>
      <c r="AE3" s="5"/>
      <c r="AF3" s="6"/>
      <c r="AG3" s="6"/>
      <c r="AH3" s="5"/>
      <c r="AI3" s="6"/>
      <c r="AJ3" s="6"/>
      <c r="AK3" s="5"/>
      <c r="AL3" s="6"/>
      <c r="AM3" s="6"/>
      <c r="AN3" s="5"/>
      <c r="AO3" s="6"/>
      <c r="AP3" s="6"/>
      <c r="AQ3" s="5"/>
      <c r="AR3" s="6"/>
      <c r="AS3" s="6"/>
      <c r="AT3" s="5"/>
      <c r="AU3" s="6"/>
      <c r="AV3" s="6"/>
      <c r="AW3" s="5"/>
      <c r="AX3" s="6"/>
      <c r="AY3" s="6"/>
      <c r="AZ3" s="5"/>
      <c r="BA3" s="6"/>
      <c r="BB3" s="6"/>
      <c r="BC3" s="5"/>
      <c r="BD3" s="6"/>
      <c r="BE3" s="6"/>
      <c r="BF3" s="5"/>
      <c r="BG3" s="6"/>
      <c r="BH3" s="6"/>
      <c r="BI3" s="5"/>
      <c r="BJ3" s="6"/>
      <c r="BK3" s="6"/>
      <c r="BL3" s="5"/>
      <c r="BM3" s="6"/>
      <c r="BN3" s="6"/>
      <c r="BO3" s="5"/>
      <c r="BP3" s="6"/>
      <c r="BQ3" s="6"/>
      <c r="BR3" s="5"/>
      <c r="BS3" s="6"/>
      <c r="BT3" s="6"/>
      <c r="BU3" s="5"/>
      <c r="BV3" s="6"/>
      <c r="BW3" s="6"/>
      <c r="BX3" s="5"/>
      <c r="BY3" s="6"/>
      <c r="BZ3" s="6"/>
      <c r="CA3" s="5"/>
      <c r="CB3" s="6"/>
      <c r="CC3" s="6"/>
      <c r="CD3" s="5"/>
      <c r="CE3" s="6"/>
      <c r="CF3" s="6"/>
      <c r="CG3" s="5"/>
      <c r="CH3" s="6"/>
      <c r="CI3" s="6"/>
      <c r="CJ3" s="5"/>
      <c r="CK3" s="6"/>
      <c r="CL3" s="6"/>
      <c r="CM3" s="5"/>
      <c r="CN3" s="6"/>
      <c r="CO3" s="6"/>
      <c r="CP3" s="5"/>
      <c r="CQ3" s="6"/>
      <c r="CR3" s="6"/>
      <c r="CS3" s="5"/>
      <c r="CT3" s="6"/>
      <c r="CU3" s="6"/>
      <c r="CV3" s="5"/>
      <c r="CW3" s="6"/>
      <c r="CX3" s="6"/>
      <c r="CY3" s="5"/>
      <c r="CZ3" s="6"/>
      <c r="DA3" s="6"/>
      <c r="DB3" s="5"/>
      <c r="DC3" s="6"/>
      <c r="DD3" s="6"/>
      <c r="DE3" s="5"/>
      <c r="DF3" s="6"/>
      <c r="DG3" s="6"/>
      <c r="DH3" s="5"/>
      <c r="DI3" s="6"/>
      <c r="DJ3" s="6"/>
      <c r="DK3" s="5"/>
      <c r="DL3" s="6"/>
      <c r="DM3" s="6"/>
      <c r="DN3" s="5"/>
      <c r="DO3" s="6"/>
      <c r="DP3" s="6"/>
      <c r="DQ3" s="5"/>
      <c r="DR3" s="6"/>
      <c r="DS3" s="6"/>
      <c r="DT3" s="5"/>
      <c r="DU3" s="6"/>
      <c r="DV3" s="6"/>
      <c r="DW3" s="5"/>
      <c r="DX3" s="6"/>
      <c r="DY3" s="6"/>
      <c r="DZ3" s="5"/>
      <c r="EA3" s="6"/>
      <c r="EB3" s="6"/>
      <c r="EC3" s="5"/>
      <c r="ED3" s="6"/>
      <c r="EE3" s="6"/>
      <c r="EF3" s="5"/>
      <c r="EG3" s="6"/>
      <c r="EH3" s="6"/>
      <c r="EI3" s="5"/>
      <c r="EJ3" s="6"/>
      <c r="EK3" s="6"/>
      <c r="EL3" s="5"/>
      <c r="EM3" s="6"/>
      <c r="EN3" s="6"/>
      <c r="EO3" s="5"/>
      <c r="EP3" s="6"/>
      <c r="EQ3" s="6"/>
      <c r="ER3" s="5"/>
      <c r="ES3" s="6"/>
      <c r="ET3" s="6"/>
      <c r="EU3" s="5"/>
      <c r="EV3" s="6"/>
      <c r="EW3" s="6"/>
      <c r="EX3" s="5"/>
      <c r="EY3" s="6"/>
      <c r="EZ3" s="6"/>
      <c r="FA3" s="5"/>
      <c r="FB3" s="6"/>
      <c r="FC3" s="6"/>
      <c r="FD3" s="5"/>
      <c r="FE3" s="6"/>
      <c r="FF3" s="6"/>
      <c r="FG3" s="5"/>
      <c r="FH3" s="6"/>
      <c r="FI3" s="6"/>
      <c r="FJ3" s="5"/>
      <c r="FK3" s="6"/>
      <c r="FL3" s="6"/>
      <c r="FM3" s="5"/>
      <c r="FN3" s="6"/>
      <c r="FO3" s="6"/>
      <c r="FP3" s="5"/>
      <c r="FQ3" s="6"/>
      <c r="FR3" s="6"/>
      <c r="FS3" s="5"/>
      <c r="FT3" s="6"/>
      <c r="FU3" s="6"/>
      <c r="FV3" s="5"/>
      <c r="FW3" s="6"/>
      <c r="FX3" s="6"/>
      <c r="FY3" s="5"/>
      <c r="FZ3" s="6"/>
      <c r="GA3" s="6"/>
      <c r="GB3" s="5"/>
      <c r="GC3" s="6"/>
      <c r="GD3" s="6"/>
      <c r="GE3" s="5"/>
      <c r="GF3" s="6"/>
      <c r="GG3" s="6"/>
      <c r="GH3" s="5"/>
      <c r="GI3" s="6"/>
      <c r="GJ3" s="6"/>
      <c r="GK3" s="5"/>
      <c r="GL3" s="6"/>
      <c r="GM3" s="6"/>
      <c r="GN3" s="5"/>
    </row>
    <row r="4" spans="1:196" ht="17.5">
      <c r="A4" s="7" t="str">
        <f>"Submission Version " &amp; 'N0.1_Details'!$B$19 &amp; " - Submitted on " &amp; TEXT('N0.1_Details'!$B$20,"dd mmm yyyy")</f>
        <v>Submission Version 1 - Submitted on 11 Dec 2024</v>
      </c>
      <c r="B4" s="8"/>
      <c r="C4" s="8"/>
      <c r="D4" s="7"/>
      <c r="E4" s="8"/>
      <c r="F4" s="8"/>
      <c r="G4" s="7"/>
      <c r="H4" s="8"/>
      <c r="I4" s="8"/>
      <c r="J4" s="7"/>
      <c r="K4" s="8"/>
      <c r="L4" s="8"/>
      <c r="M4" s="7"/>
      <c r="N4" s="8"/>
      <c r="O4" s="8"/>
      <c r="P4" s="7"/>
      <c r="Q4" s="8"/>
      <c r="R4" s="8"/>
      <c r="S4" s="7"/>
      <c r="T4" s="8"/>
      <c r="U4" s="8"/>
      <c r="V4" s="7"/>
      <c r="W4" s="8"/>
      <c r="X4" s="8"/>
      <c r="Y4" s="7"/>
      <c r="Z4" s="8"/>
      <c r="AA4" s="8"/>
      <c r="AB4" s="7"/>
      <c r="AC4" s="8"/>
      <c r="AD4" s="8"/>
      <c r="AE4" s="7"/>
      <c r="AF4" s="8"/>
      <c r="AG4" s="8"/>
      <c r="AH4" s="7"/>
      <c r="AI4" s="8"/>
      <c r="AJ4" s="8"/>
      <c r="AK4" s="7"/>
      <c r="AL4" s="8"/>
      <c r="AM4" s="8"/>
      <c r="AN4" s="7"/>
      <c r="AO4" s="8"/>
      <c r="AP4" s="8"/>
      <c r="AQ4" s="7"/>
      <c r="AR4" s="8"/>
      <c r="AS4" s="8"/>
      <c r="AT4" s="7"/>
      <c r="AU4" s="8"/>
      <c r="AV4" s="8"/>
      <c r="AW4" s="7"/>
      <c r="AX4" s="8"/>
      <c r="AY4" s="8"/>
      <c r="AZ4" s="7"/>
      <c r="BA4" s="8"/>
      <c r="BB4" s="8"/>
      <c r="BC4" s="7"/>
      <c r="BD4" s="8"/>
      <c r="BE4" s="8"/>
      <c r="BF4" s="7"/>
      <c r="BG4" s="8"/>
      <c r="BH4" s="8"/>
      <c r="BI4" s="7"/>
      <c r="BJ4" s="8"/>
      <c r="BK4" s="8"/>
      <c r="BL4" s="7"/>
      <c r="BM4" s="8"/>
      <c r="BN4" s="8"/>
      <c r="BO4" s="7"/>
      <c r="BP4" s="8"/>
      <c r="BQ4" s="8"/>
      <c r="BR4" s="7"/>
      <c r="BS4" s="8"/>
      <c r="BT4" s="8"/>
      <c r="BU4" s="7"/>
      <c r="BV4" s="8"/>
      <c r="BW4" s="8"/>
      <c r="BX4" s="7"/>
      <c r="BY4" s="8"/>
      <c r="BZ4" s="8"/>
      <c r="CA4" s="7"/>
      <c r="CB4" s="8"/>
      <c r="CC4" s="8"/>
      <c r="CD4" s="7"/>
      <c r="CE4" s="8"/>
      <c r="CF4" s="8"/>
      <c r="CG4" s="7"/>
      <c r="CH4" s="8"/>
      <c r="CI4" s="8"/>
      <c r="CJ4" s="7"/>
      <c r="CK4" s="8"/>
      <c r="CL4" s="8"/>
      <c r="CM4" s="7"/>
      <c r="CN4" s="8"/>
      <c r="CO4" s="8"/>
      <c r="CP4" s="7"/>
      <c r="CQ4" s="8"/>
      <c r="CR4" s="8"/>
      <c r="CS4" s="7"/>
      <c r="CT4" s="8"/>
      <c r="CU4" s="8"/>
      <c r="CV4" s="7"/>
      <c r="CW4" s="8"/>
      <c r="CX4" s="8"/>
      <c r="CY4" s="7"/>
      <c r="CZ4" s="8"/>
      <c r="DA4" s="8"/>
      <c r="DB4" s="7"/>
      <c r="DC4" s="8"/>
      <c r="DD4" s="8"/>
      <c r="DE4" s="7"/>
      <c r="DF4" s="8"/>
      <c r="DG4" s="8"/>
      <c r="DH4" s="7"/>
      <c r="DI4" s="8"/>
      <c r="DJ4" s="8"/>
      <c r="DK4" s="7"/>
      <c r="DL4" s="8"/>
      <c r="DM4" s="8"/>
      <c r="DN4" s="7"/>
      <c r="DO4" s="8"/>
      <c r="DP4" s="8"/>
      <c r="DQ4" s="7"/>
      <c r="DR4" s="8"/>
      <c r="DS4" s="8"/>
      <c r="DT4" s="7"/>
      <c r="DU4" s="8"/>
      <c r="DV4" s="8"/>
      <c r="DW4" s="7"/>
      <c r="DX4" s="8"/>
      <c r="DY4" s="8"/>
      <c r="DZ4" s="7"/>
      <c r="EA4" s="8"/>
      <c r="EB4" s="8"/>
      <c r="EC4" s="7"/>
      <c r="ED4" s="8"/>
      <c r="EE4" s="8"/>
      <c r="EF4" s="7"/>
      <c r="EG4" s="8"/>
      <c r="EH4" s="8"/>
      <c r="EI4" s="7"/>
      <c r="EJ4" s="8"/>
      <c r="EK4" s="8"/>
      <c r="EL4" s="7"/>
      <c r="EM4" s="8"/>
      <c r="EN4" s="8"/>
      <c r="EO4" s="7"/>
      <c r="EP4" s="8"/>
      <c r="EQ4" s="8"/>
      <c r="ER4" s="7"/>
      <c r="ES4" s="8"/>
      <c r="ET4" s="8"/>
      <c r="EU4" s="7"/>
      <c r="EV4" s="8"/>
      <c r="EW4" s="8"/>
      <c r="EX4" s="7"/>
      <c r="EY4" s="8"/>
      <c r="EZ4" s="8"/>
      <c r="FA4" s="7"/>
      <c r="FB4" s="8"/>
      <c r="FC4" s="8"/>
      <c r="FD4" s="7"/>
      <c r="FE4" s="8"/>
      <c r="FF4" s="8"/>
      <c r="FG4" s="7"/>
      <c r="FH4" s="8"/>
      <c r="FI4" s="8"/>
      <c r="FJ4" s="7"/>
      <c r="FK4" s="8"/>
      <c r="FL4" s="8"/>
      <c r="FM4" s="7"/>
      <c r="FN4" s="8"/>
      <c r="FO4" s="8"/>
      <c r="FP4" s="7"/>
      <c r="FQ4" s="8"/>
      <c r="FR4" s="8"/>
      <c r="FS4" s="7"/>
      <c r="FT4" s="8"/>
      <c r="FU4" s="8"/>
      <c r="FV4" s="7"/>
      <c r="FW4" s="8"/>
      <c r="FX4" s="8"/>
      <c r="FY4" s="7"/>
      <c r="FZ4" s="8"/>
      <c r="GA4" s="8"/>
      <c r="GB4" s="7"/>
      <c r="GC4" s="8"/>
      <c r="GD4" s="8"/>
      <c r="GE4" s="7"/>
      <c r="GF4" s="8"/>
      <c r="GG4" s="8"/>
      <c r="GH4" s="7"/>
      <c r="GI4" s="8"/>
      <c r="GJ4" s="8"/>
      <c r="GK4" s="7"/>
      <c r="GL4" s="8"/>
      <c r="GM4" s="8"/>
      <c r="GN4" s="7"/>
    </row>
    <row r="5" spans="1:196" ht="17.5">
      <c r="A5" s="7" t="str">
        <f>"Template Version: " &amp; 'N0.1_Details'!$B$13</f>
        <v>Template Version: V3</v>
      </c>
      <c r="B5" s="8"/>
      <c r="C5" s="8"/>
      <c r="D5" s="7"/>
      <c r="E5" s="8"/>
      <c r="F5" s="8"/>
      <c r="G5" s="7"/>
      <c r="H5" s="8"/>
      <c r="I5" s="8"/>
      <c r="J5" s="7"/>
      <c r="K5" s="8"/>
      <c r="L5" s="8"/>
      <c r="M5" s="7"/>
      <c r="N5" s="8"/>
      <c r="O5" s="8"/>
      <c r="P5" s="7"/>
      <c r="Q5" s="8"/>
      <c r="R5" s="8"/>
      <c r="S5" s="7"/>
      <c r="T5" s="8"/>
      <c r="U5" s="8"/>
      <c r="V5" s="7"/>
      <c r="W5" s="8"/>
      <c r="X5" s="8"/>
      <c r="Y5" s="7"/>
      <c r="Z5" s="8"/>
      <c r="AA5" s="8"/>
      <c r="AB5" s="7"/>
      <c r="AC5" s="8"/>
      <c r="AD5" s="8"/>
      <c r="AE5" s="7"/>
      <c r="AF5" s="8"/>
      <c r="AG5" s="8"/>
      <c r="AH5" s="7"/>
      <c r="AI5" s="8"/>
      <c r="AJ5" s="8"/>
      <c r="AK5" s="7"/>
      <c r="AL5" s="8"/>
      <c r="AM5" s="8"/>
      <c r="AN5" s="7"/>
      <c r="AO5" s="8"/>
      <c r="AP5" s="8"/>
      <c r="AQ5" s="7"/>
      <c r="AR5" s="8"/>
      <c r="AS5" s="8"/>
      <c r="AT5" s="7"/>
      <c r="AU5" s="8"/>
      <c r="AV5" s="8"/>
      <c r="AW5" s="7"/>
      <c r="AX5" s="8"/>
      <c r="AY5" s="8"/>
      <c r="AZ5" s="7"/>
      <c r="BA5" s="8"/>
      <c r="BB5" s="8"/>
      <c r="BC5" s="7"/>
      <c r="BD5" s="8"/>
      <c r="BE5" s="8"/>
      <c r="BF5" s="7"/>
      <c r="BG5" s="8"/>
      <c r="BH5" s="8"/>
      <c r="BI5" s="7"/>
      <c r="BJ5" s="8"/>
      <c r="BK5" s="8"/>
      <c r="BL5" s="7"/>
      <c r="BM5" s="8"/>
      <c r="BN5" s="8"/>
      <c r="BO5" s="7"/>
      <c r="BP5" s="8"/>
      <c r="BQ5" s="8"/>
      <c r="BR5" s="7"/>
      <c r="BS5" s="8"/>
      <c r="BT5" s="8"/>
      <c r="BU5" s="7"/>
      <c r="BV5" s="8"/>
      <c r="BW5" s="8"/>
      <c r="BX5" s="7"/>
      <c r="BY5" s="8"/>
      <c r="BZ5" s="8"/>
      <c r="CA5" s="7"/>
      <c r="CB5" s="8"/>
      <c r="CC5" s="8"/>
      <c r="CD5" s="7"/>
      <c r="CE5" s="8"/>
      <c r="CF5" s="8"/>
      <c r="CG5" s="7"/>
      <c r="CH5" s="8"/>
      <c r="CI5" s="8"/>
      <c r="CJ5" s="7"/>
      <c r="CK5" s="8"/>
      <c r="CL5" s="8"/>
      <c r="CM5" s="7"/>
      <c r="CN5" s="8"/>
      <c r="CO5" s="8"/>
      <c r="CP5" s="7"/>
      <c r="CQ5" s="8"/>
      <c r="CR5" s="8"/>
      <c r="CS5" s="7"/>
      <c r="CT5" s="8"/>
      <c r="CU5" s="8"/>
      <c r="CV5" s="7"/>
      <c r="CW5" s="8"/>
      <c r="CX5" s="8"/>
      <c r="CY5" s="7"/>
      <c r="CZ5" s="8"/>
      <c r="DA5" s="8"/>
      <c r="DB5" s="7"/>
      <c r="DC5" s="8"/>
      <c r="DD5" s="8"/>
      <c r="DE5" s="7"/>
      <c r="DF5" s="8"/>
      <c r="DG5" s="8"/>
      <c r="DH5" s="7"/>
      <c r="DI5" s="8"/>
      <c r="DJ5" s="8"/>
      <c r="DK5" s="7"/>
      <c r="DL5" s="8"/>
      <c r="DM5" s="8"/>
      <c r="DN5" s="7"/>
      <c r="DO5" s="8"/>
      <c r="DP5" s="8"/>
      <c r="DQ5" s="7"/>
      <c r="DR5" s="8"/>
      <c r="DS5" s="8"/>
      <c r="DT5" s="7"/>
      <c r="DU5" s="8"/>
      <c r="DV5" s="8"/>
      <c r="DW5" s="7"/>
      <c r="DX5" s="8"/>
      <c r="DY5" s="8"/>
      <c r="DZ5" s="7"/>
      <c r="EA5" s="8"/>
      <c r="EB5" s="8"/>
      <c r="EC5" s="7"/>
      <c r="ED5" s="8"/>
      <c r="EE5" s="8"/>
      <c r="EF5" s="7"/>
      <c r="EG5" s="8"/>
      <c r="EH5" s="8"/>
      <c r="EI5" s="7"/>
      <c r="EJ5" s="8"/>
      <c r="EK5" s="8"/>
      <c r="EL5" s="7"/>
      <c r="EM5" s="8"/>
      <c r="EN5" s="8"/>
      <c r="EO5" s="7"/>
      <c r="EP5" s="8"/>
      <c r="EQ5" s="8"/>
      <c r="ER5" s="7"/>
      <c r="ES5" s="8"/>
      <c r="ET5" s="8"/>
      <c r="EU5" s="7"/>
      <c r="EV5" s="8"/>
      <c r="EW5" s="8"/>
      <c r="EX5" s="7"/>
      <c r="EY5" s="8"/>
      <c r="EZ5" s="8"/>
      <c r="FA5" s="7"/>
      <c r="FB5" s="8"/>
      <c r="FC5" s="8"/>
      <c r="FD5" s="7"/>
      <c r="FE5" s="8"/>
      <c r="FF5" s="8"/>
      <c r="FG5" s="7"/>
      <c r="FH5" s="8"/>
      <c r="FI5" s="8"/>
      <c r="FJ5" s="7"/>
      <c r="FK5" s="8"/>
      <c r="FL5" s="8"/>
      <c r="FM5" s="7"/>
      <c r="FN5" s="8"/>
      <c r="FO5" s="8"/>
      <c r="FP5" s="7"/>
      <c r="FQ5" s="8"/>
      <c r="FR5" s="8"/>
      <c r="FS5" s="7"/>
      <c r="FT5" s="8"/>
      <c r="FU5" s="8"/>
      <c r="FV5" s="7"/>
      <c r="FW5" s="8"/>
      <c r="FX5" s="8"/>
      <c r="FY5" s="7"/>
      <c r="FZ5" s="8"/>
      <c r="GA5" s="8"/>
      <c r="GB5" s="7"/>
      <c r="GC5" s="8"/>
      <c r="GD5" s="8"/>
      <c r="GE5" s="7"/>
      <c r="GF5" s="8"/>
      <c r="GG5" s="8"/>
      <c r="GH5" s="7"/>
      <c r="GI5" s="8"/>
      <c r="GJ5" s="8"/>
      <c r="GK5" s="7"/>
      <c r="GL5" s="8"/>
      <c r="GM5" s="8"/>
      <c r="GN5" s="7"/>
    </row>
    <row r="6" spans="1:196" ht="19.5">
      <c r="A6" s="5" t="str">
        <f ca="1">"Sheet: " &amp;VLOOKUP(RIGHT(CELL("filename",A1),LEN(CELL("filename",A1))-FIND("]",CELL("filename",A1))),'N0.2_Contents'!$A$13:$B$50,2,FALSE)</f>
        <v>Sheet: N3.2 Supporting Data [please overwrite tab name and worksheet title if required]</v>
      </c>
      <c r="B6" s="6"/>
      <c r="C6" s="6"/>
      <c r="D6" s="5"/>
      <c r="E6" s="6"/>
      <c r="F6" s="6"/>
      <c r="G6" s="5"/>
      <c r="H6" s="6"/>
      <c r="I6" s="6"/>
      <c r="J6" s="5"/>
      <c r="K6" s="6"/>
      <c r="L6" s="6"/>
      <c r="M6" s="5"/>
      <c r="N6" s="6"/>
      <c r="O6" s="6"/>
      <c r="P6" s="5"/>
      <c r="Q6" s="6"/>
      <c r="R6" s="6"/>
      <c r="S6" s="5"/>
      <c r="T6" s="6"/>
      <c r="U6" s="6"/>
      <c r="V6" s="5"/>
      <c r="W6" s="6"/>
      <c r="X6" s="6"/>
      <c r="Y6" s="5"/>
      <c r="Z6" s="6"/>
      <c r="AA6" s="6"/>
      <c r="AB6" s="5"/>
      <c r="AC6" s="6"/>
      <c r="AD6" s="6"/>
      <c r="AE6" s="5"/>
      <c r="AF6" s="6"/>
      <c r="AG6" s="6"/>
      <c r="AH6" s="5"/>
      <c r="AI6" s="6"/>
      <c r="AJ6" s="6"/>
      <c r="AK6" s="5"/>
      <c r="AL6" s="6"/>
      <c r="AM6" s="6"/>
      <c r="AN6" s="5"/>
      <c r="AO6" s="6"/>
      <c r="AP6" s="6"/>
      <c r="AQ6" s="5"/>
      <c r="AR6" s="6"/>
      <c r="AS6" s="6"/>
      <c r="AT6" s="5"/>
      <c r="AU6" s="6"/>
      <c r="AV6" s="6"/>
      <c r="AW6" s="5"/>
      <c r="AX6" s="6"/>
      <c r="AY6" s="6"/>
      <c r="AZ6" s="5"/>
      <c r="BA6" s="6"/>
      <c r="BB6" s="6"/>
      <c r="BC6" s="5"/>
      <c r="BD6" s="6"/>
      <c r="BE6" s="6"/>
      <c r="BF6" s="5"/>
      <c r="BG6" s="6"/>
      <c r="BH6" s="6"/>
      <c r="BI6" s="5"/>
      <c r="BJ6" s="6"/>
      <c r="BK6" s="6"/>
      <c r="BL6" s="5"/>
      <c r="BM6" s="6"/>
      <c r="BN6" s="6"/>
      <c r="BO6" s="5"/>
      <c r="BP6" s="6"/>
      <c r="BQ6" s="6"/>
      <c r="BR6" s="5"/>
      <c r="BS6" s="6"/>
      <c r="BT6" s="6"/>
      <c r="BU6" s="5"/>
      <c r="BV6" s="6"/>
      <c r="BW6" s="6"/>
      <c r="BX6" s="5"/>
      <c r="BY6" s="6"/>
      <c r="BZ6" s="6"/>
      <c r="CA6" s="5"/>
      <c r="CB6" s="6"/>
      <c r="CC6" s="6"/>
      <c r="CD6" s="5"/>
      <c r="CE6" s="6"/>
      <c r="CF6" s="6"/>
      <c r="CG6" s="5"/>
      <c r="CH6" s="6"/>
      <c r="CI6" s="6"/>
      <c r="CJ6" s="5"/>
      <c r="CK6" s="6"/>
      <c r="CL6" s="6"/>
      <c r="CM6" s="5"/>
      <c r="CN6" s="6"/>
      <c r="CO6" s="6"/>
      <c r="CP6" s="5"/>
      <c r="CQ6" s="6"/>
      <c r="CR6" s="6"/>
      <c r="CS6" s="5"/>
      <c r="CT6" s="6"/>
      <c r="CU6" s="6"/>
      <c r="CV6" s="5"/>
      <c r="CW6" s="6"/>
      <c r="CX6" s="6"/>
      <c r="CY6" s="5"/>
      <c r="CZ6" s="6"/>
      <c r="DA6" s="6"/>
      <c r="DB6" s="5"/>
      <c r="DC6" s="6"/>
      <c r="DD6" s="6"/>
      <c r="DE6" s="5"/>
      <c r="DF6" s="6"/>
      <c r="DG6" s="6"/>
      <c r="DH6" s="5"/>
      <c r="DI6" s="6"/>
      <c r="DJ6" s="6"/>
      <c r="DK6" s="5"/>
      <c r="DL6" s="6"/>
      <c r="DM6" s="6"/>
      <c r="DN6" s="5"/>
      <c r="DO6" s="6"/>
      <c r="DP6" s="6"/>
      <c r="DQ6" s="5"/>
      <c r="DR6" s="6"/>
      <c r="DS6" s="6"/>
      <c r="DT6" s="5"/>
      <c r="DU6" s="6"/>
      <c r="DV6" s="6"/>
      <c r="DW6" s="5"/>
      <c r="DX6" s="6"/>
      <c r="DY6" s="6"/>
      <c r="DZ6" s="5"/>
      <c r="EA6" s="6"/>
      <c r="EB6" s="6"/>
      <c r="EC6" s="5"/>
      <c r="ED6" s="6"/>
      <c r="EE6" s="6"/>
      <c r="EF6" s="5"/>
      <c r="EG6" s="6"/>
      <c r="EH6" s="6"/>
      <c r="EI6" s="5"/>
      <c r="EJ6" s="6"/>
      <c r="EK6" s="6"/>
      <c r="EL6" s="5"/>
      <c r="EM6" s="6"/>
      <c r="EN6" s="6"/>
      <c r="EO6" s="5"/>
      <c r="EP6" s="6"/>
      <c r="EQ6" s="6"/>
      <c r="ER6" s="5"/>
      <c r="ES6" s="6"/>
      <c r="ET6" s="6"/>
      <c r="EU6" s="5"/>
      <c r="EV6" s="6"/>
      <c r="EW6" s="6"/>
      <c r="EX6" s="5"/>
      <c r="EY6" s="6"/>
      <c r="EZ6" s="6"/>
      <c r="FA6" s="5"/>
      <c r="FB6" s="6"/>
      <c r="FC6" s="6"/>
      <c r="FD6" s="5"/>
      <c r="FE6" s="6"/>
      <c r="FF6" s="6"/>
      <c r="FG6" s="5"/>
      <c r="FH6" s="6"/>
      <c r="FI6" s="6"/>
      <c r="FJ6" s="5"/>
      <c r="FK6" s="6"/>
      <c r="FL6" s="6"/>
      <c r="FM6" s="5"/>
      <c r="FN6" s="6"/>
      <c r="FO6" s="6"/>
      <c r="FP6" s="5"/>
      <c r="FQ6" s="6"/>
      <c r="FR6" s="6"/>
      <c r="FS6" s="5"/>
      <c r="FT6" s="6"/>
      <c r="FU6" s="6"/>
      <c r="FV6" s="5"/>
      <c r="FW6" s="6"/>
      <c r="FX6" s="6"/>
      <c r="FY6" s="5"/>
      <c r="FZ6" s="6"/>
      <c r="GA6" s="6"/>
      <c r="GB6" s="5"/>
      <c r="GC6" s="6"/>
      <c r="GD6" s="6"/>
      <c r="GE6" s="5"/>
      <c r="GF6" s="6"/>
      <c r="GG6" s="6"/>
      <c r="GH6" s="5"/>
      <c r="GI6" s="6"/>
      <c r="GJ6" s="6"/>
      <c r="GK6" s="5"/>
      <c r="GL6" s="6"/>
      <c r="GM6" s="6"/>
      <c r="GN6" s="5"/>
    </row>
    <row r="7" spans="1:196" ht="17">
      <c r="A7" s="7" t="str">
        <f>"Price Base: " &amp; 'N0.6_Data_Constants'!B13</f>
        <v>Price Base: All</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row>
    <row r="8" spans="1:196">
      <c r="A8" s="101" t="str">
        <f ca="1">"Error Checks: " &amp; IF(ISERROR(MATCH("Error",$B$9:$BJ$9,0)),"OK","Error")</f>
        <v>Error Checks: OK</v>
      </c>
      <c r="B8" s="102"/>
      <c r="C8" s="102"/>
      <c r="D8" s="101"/>
      <c r="E8" s="102"/>
      <c r="F8" s="102"/>
      <c r="G8" s="101"/>
      <c r="H8" s="102"/>
      <c r="I8" s="102"/>
      <c r="J8" s="101"/>
      <c r="K8" s="102"/>
      <c r="L8" s="102"/>
      <c r="M8" s="101"/>
      <c r="N8" s="102"/>
      <c r="O8" s="102"/>
      <c r="P8" s="101"/>
      <c r="Q8" s="102"/>
      <c r="R8" s="102"/>
      <c r="S8" s="101"/>
      <c r="T8" s="102"/>
      <c r="U8" s="102"/>
      <c r="V8" s="101"/>
      <c r="W8" s="102"/>
      <c r="X8" s="102"/>
      <c r="Y8" s="101"/>
      <c r="Z8" s="102"/>
      <c r="AA8" s="102"/>
      <c r="AB8" s="101"/>
      <c r="AC8" s="102"/>
      <c r="AD8" s="102"/>
      <c r="AE8" s="101"/>
      <c r="AF8" s="102"/>
      <c r="AG8" s="102"/>
      <c r="AH8" s="101"/>
      <c r="AI8" s="102"/>
      <c r="AJ8" s="102"/>
      <c r="AK8" s="101"/>
      <c r="AL8" s="102"/>
      <c r="AM8" s="102"/>
      <c r="AN8" s="101"/>
      <c r="AO8" s="102"/>
      <c r="AP8" s="102"/>
      <c r="AQ8" s="101"/>
      <c r="AR8" s="102"/>
      <c r="AS8" s="102"/>
      <c r="AT8" s="101"/>
      <c r="AU8" s="102"/>
      <c r="AV8" s="102"/>
      <c r="AW8" s="101"/>
      <c r="AX8" s="102"/>
      <c r="AY8" s="102"/>
      <c r="AZ8" s="101"/>
      <c r="BA8" s="102"/>
      <c r="BB8" s="102"/>
      <c r="BC8" s="101"/>
      <c r="BD8" s="102"/>
      <c r="BE8" s="102"/>
      <c r="BF8" s="101"/>
      <c r="BG8" s="102"/>
      <c r="BH8" s="102"/>
      <c r="BI8" s="101"/>
      <c r="BJ8" s="102"/>
      <c r="BK8" s="102"/>
      <c r="BL8" s="101"/>
      <c r="BM8" s="102"/>
      <c r="BN8" s="102"/>
      <c r="BO8" s="101"/>
      <c r="BP8" s="102"/>
      <c r="BQ8" s="102"/>
      <c r="BR8" s="101"/>
      <c r="BS8" s="102"/>
      <c r="BT8" s="102"/>
      <c r="BU8" s="101"/>
      <c r="BV8" s="102"/>
      <c r="BW8" s="102"/>
      <c r="BX8" s="101"/>
      <c r="BY8" s="102"/>
      <c r="BZ8" s="102"/>
      <c r="CA8" s="101"/>
      <c r="CB8" s="102"/>
      <c r="CC8" s="102"/>
      <c r="CD8" s="101"/>
      <c r="CE8" s="102"/>
      <c r="CF8" s="102"/>
      <c r="CG8" s="101"/>
      <c r="CH8" s="102"/>
      <c r="CI8" s="102"/>
      <c r="CJ8" s="101"/>
      <c r="CK8" s="102"/>
      <c r="CL8" s="102"/>
      <c r="CM8" s="101"/>
      <c r="CN8" s="102"/>
      <c r="CO8" s="102"/>
      <c r="CP8" s="101"/>
      <c r="CQ8" s="102"/>
      <c r="CR8" s="102"/>
      <c r="CS8" s="101"/>
      <c r="CT8" s="102"/>
      <c r="CU8" s="102"/>
      <c r="CV8" s="101"/>
      <c r="CW8" s="102"/>
      <c r="CX8" s="102"/>
      <c r="CY8" s="101"/>
      <c r="CZ8" s="102"/>
      <c r="DA8" s="102"/>
      <c r="DB8" s="101"/>
      <c r="DC8" s="102"/>
      <c r="DD8" s="102"/>
      <c r="DE8" s="101"/>
      <c r="DF8" s="102"/>
      <c r="DG8" s="102"/>
      <c r="DH8" s="101"/>
      <c r="DI8" s="102"/>
      <c r="DJ8" s="102"/>
      <c r="DK8" s="101"/>
      <c r="DL8" s="102"/>
      <c r="DM8" s="102"/>
      <c r="DN8" s="101"/>
      <c r="DO8" s="102"/>
      <c r="DP8" s="102"/>
      <c r="DQ8" s="101"/>
      <c r="DR8" s="102"/>
      <c r="DS8" s="102"/>
      <c r="DT8" s="101"/>
      <c r="DU8" s="102"/>
      <c r="DV8" s="102"/>
      <c r="DW8" s="101"/>
      <c r="DX8" s="102"/>
      <c r="DY8" s="102"/>
      <c r="DZ8" s="101"/>
      <c r="EA8" s="102"/>
      <c r="EB8" s="102"/>
      <c r="EC8" s="101"/>
      <c r="ED8" s="102"/>
      <c r="EE8" s="102"/>
      <c r="EF8" s="101"/>
      <c r="EG8" s="102"/>
      <c r="EH8" s="102"/>
      <c r="EI8" s="101"/>
      <c r="EJ8" s="102"/>
      <c r="EK8" s="102"/>
      <c r="EL8" s="101"/>
      <c r="EM8" s="102"/>
      <c r="EN8" s="102"/>
      <c r="EO8" s="101"/>
      <c r="EP8" s="102"/>
      <c r="EQ8" s="102"/>
      <c r="ER8" s="101"/>
      <c r="ES8" s="102"/>
      <c r="ET8" s="102"/>
      <c r="EU8" s="101"/>
      <c r="EV8" s="102"/>
      <c r="EW8" s="102"/>
      <c r="EX8" s="101"/>
      <c r="EY8" s="102"/>
      <c r="EZ8" s="102"/>
      <c r="FA8" s="101"/>
      <c r="FB8" s="102"/>
      <c r="FC8" s="102"/>
      <c r="FD8" s="101"/>
      <c r="FE8" s="102"/>
      <c r="FF8" s="102"/>
      <c r="FG8" s="101"/>
      <c r="FH8" s="102"/>
      <c r="FI8" s="102"/>
      <c r="FJ8" s="101"/>
      <c r="FK8" s="102"/>
      <c r="FL8" s="102"/>
      <c r="FM8" s="101"/>
      <c r="FN8" s="102"/>
      <c r="FO8" s="102"/>
      <c r="FP8" s="101"/>
      <c r="FQ8" s="102"/>
      <c r="FR8" s="102"/>
      <c r="FS8" s="101"/>
      <c r="FT8" s="102"/>
      <c r="FU8" s="102"/>
      <c r="FV8" s="101"/>
      <c r="FW8" s="102"/>
      <c r="FX8" s="102"/>
      <c r="FY8" s="101"/>
      <c r="FZ8" s="102"/>
      <c r="GA8" s="102"/>
      <c r="GB8" s="101"/>
      <c r="GC8" s="102"/>
      <c r="GD8" s="102"/>
      <c r="GE8" s="101"/>
      <c r="GF8" s="102"/>
      <c r="GG8" s="102"/>
      <c r="GH8" s="101"/>
      <c r="GI8" s="102"/>
      <c r="GJ8" s="102"/>
      <c r="GK8" s="101"/>
      <c r="GL8" s="102"/>
      <c r="GM8" s="102"/>
      <c r="GN8" s="101"/>
    </row>
    <row r="9" spans="1:196">
      <c r="A9" s="104" t="str">
        <f ca="1">IF(ISERROR(MATCH("Error",A10:A163,0)),"-","Error")</f>
        <v>-</v>
      </c>
      <c r="B9" s="104" t="str">
        <f>IF(ISERROR(MATCH("Error",B10:B163,0)),"-","Error")</f>
        <v>-</v>
      </c>
      <c r="C9" s="104" t="str">
        <f ca="1">IF(ISERROR(MATCH("Error",C10:C163,0)),"-","Error")</f>
        <v>-</v>
      </c>
      <c r="D9" s="103" t="str">
        <f t="shared" ref="D9:BM9" si="0">IF(ISERROR(MATCH("Error",D10:D201,0)),"-","Error")</f>
        <v>-</v>
      </c>
      <c r="E9" s="103" t="str">
        <f t="shared" si="0"/>
        <v>-</v>
      </c>
      <c r="F9" s="103" t="str">
        <f t="shared" si="0"/>
        <v>-</v>
      </c>
      <c r="G9" s="103" t="str">
        <f t="shared" si="0"/>
        <v>-</v>
      </c>
      <c r="H9" s="103" t="str">
        <f t="shared" si="0"/>
        <v>-</v>
      </c>
      <c r="I9" s="103" t="str">
        <f t="shared" si="0"/>
        <v>-</v>
      </c>
      <c r="J9" s="103" t="str">
        <f t="shared" si="0"/>
        <v>-</v>
      </c>
      <c r="K9" s="103" t="str">
        <f t="shared" si="0"/>
        <v>-</v>
      </c>
      <c r="L9" s="103" t="str">
        <f t="shared" si="0"/>
        <v>-</v>
      </c>
      <c r="M9" s="103" t="str">
        <f t="shared" si="0"/>
        <v>-</v>
      </c>
      <c r="N9" s="103" t="str">
        <f t="shared" si="0"/>
        <v>-</v>
      </c>
      <c r="O9" s="103" t="str">
        <f t="shared" si="0"/>
        <v>-</v>
      </c>
      <c r="P9" s="103" t="str">
        <f t="shared" si="0"/>
        <v>-</v>
      </c>
      <c r="Q9" s="103" t="str">
        <f t="shared" si="0"/>
        <v>-</v>
      </c>
      <c r="R9" s="103" t="str">
        <f t="shared" si="0"/>
        <v>-</v>
      </c>
      <c r="S9" s="103" t="str">
        <f t="shared" si="0"/>
        <v>-</v>
      </c>
      <c r="T9" s="103" t="str">
        <f t="shared" si="0"/>
        <v>-</v>
      </c>
      <c r="U9" s="103" t="str">
        <f t="shared" si="0"/>
        <v>-</v>
      </c>
      <c r="V9" s="103" t="str">
        <f t="shared" si="0"/>
        <v>-</v>
      </c>
      <c r="W9" s="103" t="str">
        <f t="shared" si="0"/>
        <v>-</v>
      </c>
      <c r="X9" s="103" t="str">
        <f t="shared" si="0"/>
        <v>-</v>
      </c>
      <c r="Y9" s="103" t="str">
        <f t="shared" si="0"/>
        <v>-</v>
      </c>
      <c r="Z9" s="103" t="str">
        <f t="shared" si="0"/>
        <v>-</v>
      </c>
      <c r="AA9" s="103" t="str">
        <f t="shared" si="0"/>
        <v>-</v>
      </c>
      <c r="AB9" s="103" t="str">
        <f t="shared" si="0"/>
        <v>-</v>
      </c>
      <c r="AC9" s="103" t="str">
        <f t="shared" si="0"/>
        <v>-</v>
      </c>
      <c r="AD9" s="103" t="str">
        <f t="shared" si="0"/>
        <v>-</v>
      </c>
      <c r="AE9" s="103" t="str">
        <f t="shared" si="0"/>
        <v>-</v>
      </c>
      <c r="AF9" s="103" t="str">
        <f t="shared" si="0"/>
        <v>-</v>
      </c>
      <c r="AG9" s="103" t="str">
        <f t="shared" si="0"/>
        <v>-</v>
      </c>
      <c r="AH9" s="103" t="str">
        <f t="shared" si="0"/>
        <v>-</v>
      </c>
      <c r="AI9" s="103" t="str">
        <f t="shared" si="0"/>
        <v>-</v>
      </c>
      <c r="AJ9" s="103" t="str">
        <f t="shared" si="0"/>
        <v>-</v>
      </c>
      <c r="AK9" s="103" t="str">
        <f t="shared" si="0"/>
        <v>-</v>
      </c>
      <c r="AL9" s="103" t="str">
        <f t="shared" si="0"/>
        <v>-</v>
      </c>
      <c r="AM9" s="103" t="str">
        <f t="shared" si="0"/>
        <v>-</v>
      </c>
      <c r="AN9" s="103" t="str">
        <f t="shared" si="0"/>
        <v>-</v>
      </c>
      <c r="AO9" s="103" t="str">
        <f t="shared" si="0"/>
        <v>-</v>
      </c>
      <c r="AP9" s="103" t="str">
        <f t="shared" si="0"/>
        <v>-</v>
      </c>
      <c r="AQ9" s="103" t="str">
        <f t="shared" si="0"/>
        <v>-</v>
      </c>
      <c r="AR9" s="103" t="str">
        <f t="shared" si="0"/>
        <v>-</v>
      </c>
      <c r="AS9" s="103" t="str">
        <f t="shared" si="0"/>
        <v>-</v>
      </c>
      <c r="AT9" s="103" t="str">
        <f t="shared" si="0"/>
        <v>-</v>
      </c>
      <c r="AU9" s="103" t="str">
        <f t="shared" si="0"/>
        <v>-</v>
      </c>
      <c r="AV9" s="103" t="str">
        <f t="shared" si="0"/>
        <v>-</v>
      </c>
      <c r="AW9" s="103" t="str">
        <f t="shared" si="0"/>
        <v>-</v>
      </c>
      <c r="AX9" s="103" t="str">
        <f t="shared" si="0"/>
        <v>-</v>
      </c>
      <c r="AY9" s="103" t="str">
        <f t="shared" si="0"/>
        <v>-</v>
      </c>
      <c r="AZ9" s="103" t="str">
        <f t="shared" si="0"/>
        <v>-</v>
      </c>
      <c r="BA9" s="103" t="str">
        <f t="shared" si="0"/>
        <v>-</v>
      </c>
      <c r="BB9" s="103" t="str">
        <f t="shared" si="0"/>
        <v>-</v>
      </c>
      <c r="BC9" s="103" t="str">
        <f t="shared" si="0"/>
        <v>-</v>
      </c>
      <c r="BD9" s="103" t="str">
        <f t="shared" si="0"/>
        <v>-</v>
      </c>
      <c r="BE9" s="103" t="str">
        <f t="shared" si="0"/>
        <v>-</v>
      </c>
      <c r="BF9" s="103" t="str">
        <f t="shared" si="0"/>
        <v>-</v>
      </c>
      <c r="BG9" s="103" t="str">
        <f t="shared" si="0"/>
        <v>-</v>
      </c>
      <c r="BH9" s="103" t="str">
        <f t="shared" si="0"/>
        <v>-</v>
      </c>
      <c r="BI9" s="103" t="str">
        <f t="shared" si="0"/>
        <v>-</v>
      </c>
      <c r="BJ9" s="103" t="str">
        <f t="shared" si="0"/>
        <v>-</v>
      </c>
      <c r="BK9" s="103" t="str">
        <f t="shared" si="0"/>
        <v>-</v>
      </c>
      <c r="BL9" s="103" t="str">
        <f t="shared" si="0"/>
        <v>-</v>
      </c>
      <c r="BM9" s="103" t="str">
        <f t="shared" si="0"/>
        <v>-</v>
      </c>
      <c r="BN9" s="103" t="str">
        <f t="shared" ref="BN9:DY9" si="1">IF(ISERROR(MATCH("Error",BN10:BN201,0)),"-","Error")</f>
        <v>-</v>
      </c>
      <c r="BO9" s="103" t="str">
        <f t="shared" si="1"/>
        <v>-</v>
      </c>
      <c r="BP9" s="103" t="str">
        <f t="shared" si="1"/>
        <v>-</v>
      </c>
      <c r="BQ9" s="103" t="str">
        <f t="shared" si="1"/>
        <v>-</v>
      </c>
      <c r="BR9" s="103" t="str">
        <f t="shared" si="1"/>
        <v>-</v>
      </c>
      <c r="BS9" s="103" t="str">
        <f t="shared" si="1"/>
        <v>-</v>
      </c>
      <c r="BT9" s="103" t="str">
        <f t="shared" si="1"/>
        <v>-</v>
      </c>
      <c r="BU9" s="103" t="str">
        <f t="shared" si="1"/>
        <v>-</v>
      </c>
      <c r="BV9" s="103" t="str">
        <f t="shared" si="1"/>
        <v>-</v>
      </c>
      <c r="BW9" s="103" t="str">
        <f t="shared" si="1"/>
        <v>-</v>
      </c>
      <c r="BX9" s="103" t="str">
        <f t="shared" si="1"/>
        <v>-</v>
      </c>
      <c r="BY9" s="103" t="str">
        <f t="shared" si="1"/>
        <v>-</v>
      </c>
      <c r="BZ9" s="103" t="str">
        <f t="shared" si="1"/>
        <v>-</v>
      </c>
      <c r="CA9" s="103" t="str">
        <f t="shared" si="1"/>
        <v>-</v>
      </c>
      <c r="CB9" s="103" t="str">
        <f t="shared" si="1"/>
        <v>-</v>
      </c>
      <c r="CC9" s="103" t="str">
        <f t="shared" si="1"/>
        <v>-</v>
      </c>
      <c r="CD9" s="103" t="str">
        <f t="shared" si="1"/>
        <v>-</v>
      </c>
      <c r="CE9" s="103" t="str">
        <f t="shared" si="1"/>
        <v>-</v>
      </c>
      <c r="CF9" s="103" t="str">
        <f t="shared" si="1"/>
        <v>-</v>
      </c>
      <c r="CG9" s="103" t="str">
        <f t="shared" si="1"/>
        <v>-</v>
      </c>
      <c r="CH9" s="103" t="str">
        <f t="shared" si="1"/>
        <v>-</v>
      </c>
      <c r="CI9" s="103" t="str">
        <f t="shared" si="1"/>
        <v>-</v>
      </c>
      <c r="CJ9" s="103" t="str">
        <f t="shared" si="1"/>
        <v>-</v>
      </c>
      <c r="CK9" s="103" t="str">
        <f t="shared" si="1"/>
        <v>-</v>
      </c>
      <c r="CL9" s="103" t="str">
        <f t="shared" si="1"/>
        <v>-</v>
      </c>
      <c r="CM9" s="103" t="str">
        <f t="shared" si="1"/>
        <v>-</v>
      </c>
      <c r="CN9" s="103" t="str">
        <f t="shared" si="1"/>
        <v>-</v>
      </c>
      <c r="CO9" s="103" t="str">
        <f t="shared" si="1"/>
        <v>-</v>
      </c>
      <c r="CP9" s="103" t="str">
        <f t="shared" si="1"/>
        <v>-</v>
      </c>
      <c r="CQ9" s="103" t="str">
        <f t="shared" si="1"/>
        <v>-</v>
      </c>
      <c r="CR9" s="103" t="str">
        <f t="shared" si="1"/>
        <v>-</v>
      </c>
      <c r="CS9" s="103" t="str">
        <f t="shared" si="1"/>
        <v>-</v>
      </c>
      <c r="CT9" s="103" t="str">
        <f t="shared" si="1"/>
        <v>-</v>
      </c>
      <c r="CU9" s="103" t="str">
        <f t="shared" si="1"/>
        <v>-</v>
      </c>
      <c r="CV9" s="103" t="str">
        <f t="shared" si="1"/>
        <v>-</v>
      </c>
      <c r="CW9" s="103" t="str">
        <f t="shared" si="1"/>
        <v>-</v>
      </c>
      <c r="CX9" s="103" t="str">
        <f t="shared" si="1"/>
        <v>-</v>
      </c>
      <c r="CY9" s="103" t="str">
        <f t="shared" si="1"/>
        <v>-</v>
      </c>
      <c r="CZ9" s="103" t="str">
        <f t="shared" si="1"/>
        <v>-</v>
      </c>
      <c r="DA9" s="103" t="str">
        <f t="shared" si="1"/>
        <v>-</v>
      </c>
      <c r="DB9" s="103" t="str">
        <f t="shared" si="1"/>
        <v>-</v>
      </c>
      <c r="DC9" s="103" t="str">
        <f t="shared" si="1"/>
        <v>-</v>
      </c>
      <c r="DD9" s="103" t="str">
        <f t="shared" si="1"/>
        <v>-</v>
      </c>
      <c r="DE9" s="103" t="str">
        <f t="shared" si="1"/>
        <v>-</v>
      </c>
      <c r="DF9" s="103" t="str">
        <f t="shared" si="1"/>
        <v>-</v>
      </c>
      <c r="DG9" s="103" t="str">
        <f t="shared" si="1"/>
        <v>-</v>
      </c>
      <c r="DH9" s="103" t="str">
        <f t="shared" si="1"/>
        <v>-</v>
      </c>
      <c r="DI9" s="103" t="str">
        <f t="shared" si="1"/>
        <v>-</v>
      </c>
      <c r="DJ9" s="103" t="str">
        <f t="shared" si="1"/>
        <v>-</v>
      </c>
      <c r="DK9" s="103" t="str">
        <f t="shared" si="1"/>
        <v>-</v>
      </c>
      <c r="DL9" s="103" t="str">
        <f t="shared" si="1"/>
        <v>-</v>
      </c>
      <c r="DM9" s="103" t="str">
        <f t="shared" si="1"/>
        <v>-</v>
      </c>
      <c r="DN9" s="103" t="str">
        <f t="shared" si="1"/>
        <v>-</v>
      </c>
      <c r="DO9" s="103" t="str">
        <f t="shared" si="1"/>
        <v>-</v>
      </c>
      <c r="DP9" s="103" t="str">
        <f t="shared" si="1"/>
        <v>-</v>
      </c>
      <c r="DQ9" s="103" t="str">
        <f t="shared" si="1"/>
        <v>-</v>
      </c>
      <c r="DR9" s="103" t="str">
        <f t="shared" si="1"/>
        <v>-</v>
      </c>
      <c r="DS9" s="103" t="str">
        <f t="shared" si="1"/>
        <v>-</v>
      </c>
      <c r="DT9" s="103" t="str">
        <f t="shared" si="1"/>
        <v>-</v>
      </c>
      <c r="DU9" s="103" t="str">
        <f t="shared" si="1"/>
        <v>-</v>
      </c>
      <c r="DV9" s="103" t="str">
        <f t="shared" si="1"/>
        <v>-</v>
      </c>
      <c r="DW9" s="103" t="str">
        <f t="shared" si="1"/>
        <v>-</v>
      </c>
      <c r="DX9" s="103" t="str">
        <f t="shared" si="1"/>
        <v>-</v>
      </c>
      <c r="DY9" s="103" t="str">
        <f t="shared" si="1"/>
        <v>-</v>
      </c>
      <c r="DZ9" s="103" t="str">
        <f t="shared" ref="DZ9:GK9" si="2">IF(ISERROR(MATCH("Error",DZ10:DZ201,0)),"-","Error")</f>
        <v>-</v>
      </c>
      <c r="EA9" s="103" t="str">
        <f t="shared" si="2"/>
        <v>-</v>
      </c>
      <c r="EB9" s="103" t="str">
        <f t="shared" si="2"/>
        <v>-</v>
      </c>
      <c r="EC9" s="103" t="str">
        <f t="shared" si="2"/>
        <v>-</v>
      </c>
      <c r="ED9" s="103" t="str">
        <f t="shared" si="2"/>
        <v>-</v>
      </c>
      <c r="EE9" s="103" t="str">
        <f t="shared" si="2"/>
        <v>-</v>
      </c>
      <c r="EF9" s="103" t="str">
        <f t="shared" si="2"/>
        <v>-</v>
      </c>
      <c r="EG9" s="103" t="str">
        <f t="shared" si="2"/>
        <v>-</v>
      </c>
      <c r="EH9" s="103" t="str">
        <f t="shared" si="2"/>
        <v>-</v>
      </c>
      <c r="EI9" s="103" t="str">
        <f t="shared" si="2"/>
        <v>-</v>
      </c>
      <c r="EJ9" s="103" t="str">
        <f t="shared" si="2"/>
        <v>-</v>
      </c>
      <c r="EK9" s="103" t="str">
        <f t="shared" si="2"/>
        <v>-</v>
      </c>
      <c r="EL9" s="103" t="str">
        <f t="shared" si="2"/>
        <v>-</v>
      </c>
      <c r="EM9" s="103" t="str">
        <f t="shared" si="2"/>
        <v>-</v>
      </c>
      <c r="EN9" s="103" t="str">
        <f t="shared" si="2"/>
        <v>-</v>
      </c>
      <c r="EO9" s="103" t="str">
        <f t="shared" si="2"/>
        <v>-</v>
      </c>
      <c r="EP9" s="103" t="str">
        <f t="shared" si="2"/>
        <v>-</v>
      </c>
      <c r="EQ9" s="103" t="str">
        <f t="shared" si="2"/>
        <v>-</v>
      </c>
      <c r="ER9" s="103" t="str">
        <f t="shared" si="2"/>
        <v>-</v>
      </c>
      <c r="ES9" s="103" t="str">
        <f t="shared" si="2"/>
        <v>-</v>
      </c>
      <c r="ET9" s="103" t="str">
        <f t="shared" si="2"/>
        <v>-</v>
      </c>
      <c r="EU9" s="103" t="str">
        <f t="shared" si="2"/>
        <v>-</v>
      </c>
      <c r="EV9" s="103" t="str">
        <f t="shared" si="2"/>
        <v>-</v>
      </c>
      <c r="EW9" s="103" t="str">
        <f t="shared" si="2"/>
        <v>-</v>
      </c>
      <c r="EX9" s="103" t="str">
        <f t="shared" si="2"/>
        <v>-</v>
      </c>
      <c r="EY9" s="103" t="str">
        <f t="shared" si="2"/>
        <v>-</v>
      </c>
      <c r="EZ9" s="103" t="str">
        <f t="shared" si="2"/>
        <v>-</v>
      </c>
      <c r="FA9" s="103" t="str">
        <f t="shared" si="2"/>
        <v>-</v>
      </c>
      <c r="FB9" s="103" t="str">
        <f t="shared" si="2"/>
        <v>-</v>
      </c>
      <c r="FC9" s="103" t="str">
        <f t="shared" si="2"/>
        <v>-</v>
      </c>
      <c r="FD9" s="103" t="str">
        <f t="shared" si="2"/>
        <v>-</v>
      </c>
      <c r="FE9" s="103" t="str">
        <f t="shared" si="2"/>
        <v>-</v>
      </c>
      <c r="FF9" s="103" t="str">
        <f t="shared" si="2"/>
        <v>-</v>
      </c>
      <c r="FG9" s="103" t="str">
        <f t="shared" si="2"/>
        <v>-</v>
      </c>
      <c r="FH9" s="103" t="str">
        <f t="shared" si="2"/>
        <v>-</v>
      </c>
      <c r="FI9" s="103" t="str">
        <f t="shared" si="2"/>
        <v>-</v>
      </c>
      <c r="FJ9" s="103" t="str">
        <f t="shared" si="2"/>
        <v>-</v>
      </c>
      <c r="FK9" s="103" t="str">
        <f t="shared" si="2"/>
        <v>-</v>
      </c>
      <c r="FL9" s="103" t="str">
        <f t="shared" si="2"/>
        <v>-</v>
      </c>
      <c r="FM9" s="103" t="str">
        <f t="shared" si="2"/>
        <v>-</v>
      </c>
      <c r="FN9" s="103" t="str">
        <f t="shared" si="2"/>
        <v>-</v>
      </c>
      <c r="FO9" s="103" t="str">
        <f t="shared" si="2"/>
        <v>-</v>
      </c>
      <c r="FP9" s="103" t="str">
        <f t="shared" si="2"/>
        <v>-</v>
      </c>
      <c r="FQ9" s="103" t="str">
        <f t="shared" si="2"/>
        <v>-</v>
      </c>
      <c r="FR9" s="103" t="str">
        <f t="shared" si="2"/>
        <v>-</v>
      </c>
      <c r="FS9" s="103" t="str">
        <f t="shared" si="2"/>
        <v>-</v>
      </c>
      <c r="FT9" s="103" t="str">
        <f t="shared" si="2"/>
        <v>-</v>
      </c>
      <c r="FU9" s="103" t="str">
        <f t="shared" si="2"/>
        <v>-</v>
      </c>
      <c r="FV9" s="103" t="str">
        <f t="shared" si="2"/>
        <v>-</v>
      </c>
      <c r="FW9" s="103" t="str">
        <f t="shared" si="2"/>
        <v>-</v>
      </c>
      <c r="FX9" s="103" t="str">
        <f t="shared" si="2"/>
        <v>-</v>
      </c>
      <c r="FY9" s="103" t="str">
        <f t="shared" si="2"/>
        <v>-</v>
      </c>
      <c r="FZ9" s="103" t="str">
        <f t="shared" si="2"/>
        <v>-</v>
      </c>
      <c r="GA9" s="103" t="str">
        <f t="shared" si="2"/>
        <v>-</v>
      </c>
      <c r="GB9" s="103" t="str">
        <f t="shared" si="2"/>
        <v>-</v>
      </c>
      <c r="GC9" s="103" t="str">
        <f t="shared" si="2"/>
        <v>-</v>
      </c>
      <c r="GD9" s="103" t="str">
        <f t="shared" si="2"/>
        <v>-</v>
      </c>
      <c r="GE9" s="103" t="str">
        <f t="shared" si="2"/>
        <v>-</v>
      </c>
      <c r="GF9" s="103" t="str">
        <f t="shared" si="2"/>
        <v>-</v>
      </c>
      <c r="GG9" s="103" t="str">
        <f t="shared" si="2"/>
        <v>-</v>
      </c>
      <c r="GH9" s="103" t="str">
        <f t="shared" si="2"/>
        <v>-</v>
      </c>
      <c r="GI9" s="103" t="str">
        <f t="shared" si="2"/>
        <v>-</v>
      </c>
      <c r="GJ9" s="103" t="str">
        <f t="shared" si="2"/>
        <v>-</v>
      </c>
      <c r="GK9" s="103" t="str">
        <f t="shared" si="2"/>
        <v>-</v>
      </c>
      <c r="GL9" s="103" t="str">
        <f>IF(ISERROR(MATCH("Error",GL10:GL201,0)),"-","Error")</f>
        <v>-</v>
      </c>
      <c r="GM9" s="103" t="str">
        <f>IF(ISERROR(MATCH("Error",GM10:GM201,0)),"-","Error")</f>
        <v>-</v>
      </c>
      <c r="GN9" s="103" t="str">
        <f>IF(ISERROR(MATCH("Error",GN10:GN201,0)),"-","Error")</f>
        <v>-</v>
      </c>
    </row>
    <row r="10" spans="1:196" ht="14.5">
      <c r="A10"/>
      <c r="B10"/>
      <c r="C10"/>
      <c r="D10" s="257"/>
      <c r="E10" s="257"/>
      <c r="F10" s="257"/>
    </row>
    <row r="11" spans="1:196" s="258" customFormat="1" ht="17.5">
      <c r="A11" s="245"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Supporting Data [please overwrite tab name and worksheet title if required]</v>
      </c>
      <c r="B11" s="192"/>
      <c r="C11" s="192"/>
    </row>
    <row r="12" spans="1:196" ht="14.5">
      <c r="A12"/>
      <c r="B12" s="200" t="s">
        <v>433</v>
      </c>
      <c r="C12" s="198" t="str">
        <f ca="1">VLOOKUP(SUBSTITUTE($A$6,"Sheet: ",""),'N0.2_Contents'!$B$13:$F$40,MATCH('N0.2_Contents'!$D$13,'N0.2_Contents'!$B$13:$F$13,0),FALSE)</f>
        <v>Dean Pearson</v>
      </c>
    </row>
    <row r="13" spans="1:196">
      <c r="B13" s="259"/>
      <c r="C13" s="260"/>
    </row>
    <row r="14" spans="1:196">
      <c r="A14" s="261" t="s">
        <v>975</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159CC-141C-458C-A48E-114DF1E1FBC3}">
  <sheetPr codeName="Sheet80">
    <tabColor rgb="FFFF9900"/>
  </sheetPr>
  <dimension ref="A1:GN14"/>
  <sheetViews>
    <sheetView workbookViewId="0">
      <selection activeCell="J28" sqref="J28"/>
    </sheetView>
  </sheetViews>
  <sheetFormatPr defaultColWidth="8.54296875" defaultRowHeight="13.5"/>
  <cols>
    <col min="1" max="1" width="53" style="256" customWidth="1"/>
    <col min="2" max="16384" width="8.54296875" style="256"/>
  </cols>
  <sheetData>
    <row r="1" spans="1:196" ht="24.5">
      <c r="A1" s="1" t="str">
        <f>"Business Plan Data Template " &amp; 'N0.1_Details'!$B$17</f>
        <v>Business Plan Data Template RIIO-3</v>
      </c>
      <c r="B1" s="2"/>
      <c r="C1" s="2"/>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J1" s="2"/>
      <c r="AK1" s="1"/>
      <c r="AL1" s="2"/>
      <c r="AM1" s="2"/>
      <c r="AN1" s="1"/>
      <c r="AO1" s="2"/>
      <c r="AP1" s="2"/>
      <c r="AQ1" s="1"/>
      <c r="AR1" s="2"/>
      <c r="AS1" s="2"/>
      <c r="AT1" s="1"/>
      <c r="AU1" s="2"/>
      <c r="AV1" s="2"/>
      <c r="AW1" s="1"/>
      <c r="AX1" s="2"/>
      <c r="AY1" s="2"/>
      <c r="AZ1" s="1"/>
      <c r="BA1" s="2"/>
      <c r="BB1" s="2"/>
      <c r="BC1" s="1"/>
      <c r="BD1" s="2"/>
      <c r="BE1" s="2"/>
      <c r="BF1" s="1"/>
      <c r="BG1" s="2"/>
      <c r="BH1" s="2"/>
      <c r="BI1" s="1"/>
      <c r="BJ1" s="2"/>
      <c r="BK1" s="2"/>
      <c r="BL1" s="1"/>
      <c r="BM1" s="2"/>
      <c r="BN1" s="2"/>
      <c r="BO1" s="1"/>
      <c r="BP1" s="2"/>
      <c r="BQ1" s="2"/>
      <c r="BR1" s="1"/>
      <c r="BS1" s="2"/>
      <c r="BT1" s="2"/>
      <c r="BU1" s="1"/>
      <c r="BV1" s="2"/>
      <c r="BW1" s="2"/>
      <c r="BX1" s="1"/>
      <c r="BY1" s="2"/>
      <c r="BZ1" s="2"/>
      <c r="CA1" s="1"/>
      <c r="CB1" s="2"/>
      <c r="CC1" s="2"/>
      <c r="CD1" s="1"/>
      <c r="CE1" s="2"/>
      <c r="CF1" s="2"/>
      <c r="CG1" s="1"/>
      <c r="CH1" s="2"/>
      <c r="CI1" s="2"/>
      <c r="CJ1" s="1"/>
      <c r="CK1" s="2"/>
      <c r="CL1" s="2"/>
      <c r="CM1" s="1"/>
      <c r="CN1" s="2"/>
      <c r="CO1" s="2"/>
      <c r="CP1" s="1"/>
      <c r="CQ1" s="2"/>
      <c r="CR1" s="2"/>
      <c r="CS1" s="1"/>
      <c r="CT1" s="2"/>
      <c r="CU1" s="2"/>
      <c r="CV1" s="1"/>
      <c r="CW1" s="2"/>
      <c r="CX1" s="2"/>
      <c r="CY1" s="1"/>
      <c r="CZ1" s="2"/>
      <c r="DA1" s="2"/>
      <c r="DB1" s="1"/>
      <c r="DC1" s="2"/>
      <c r="DD1" s="2"/>
      <c r="DE1" s="1"/>
      <c r="DF1" s="2"/>
      <c r="DG1" s="2"/>
      <c r="DH1" s="1"/>
      <c r="DI1" s="2"/>
      <c r="DJ1" s="2"/>
      <c r="DK1" s="1"/>
      <c r="DL1" s="2"/>
      <c r="DM1" s="2"/>
      <c r="DN1" s="1"/>
      <c r="DO1" s="2"/>
      <c r="DP1" s="2"/>
      <c r="DQ1" s="1"/>
      <c r="DR1" s="2"/>
      <c r="DS1" s="2"/>
      <c r="DT1" s="1"/>
      <c r="DU1" s="2"/>
      <c r="DV1" s="2"/>
      <c r="DW1" s="1"/>
      <c r="DX1" s="2"/>
      <c r="DY1" s="2"/>
      <c r="DZ1" s="1"/>
      <c r="EA1" s="2"/>
      <c r="EB1" s="2"/>
      <c r="EC1" s="1"/>
      <c r="ED1" s="2"/>
      <c r="EE1" s="2"/>
      <c r="EF1" s="1"/>
      <c r="EG1" s="2"/>
      <c r="EH1" s="2"/>
      <c r="EI1" s="1"/>
      <c r="EJ1" s="2"/>
      <c r="EK1" s="2"/>
      <c r="EL1" s="1"/>
      <c r="EM1" s="2"/>
      <c r="EN1" s="2"/>
      <c r="EO1" s="1"/>
      <c r="EP1" s="2"/>
      <c r="EQ1" s="2"/>
      <c r="ER1" s="1"/>
      <c r="ES1" s="2"/>
      <c r="ET1" s="2"/>
      <c r="EU1" s="1"/>
      <c r="EV1" s="2"/>
      <c r="EW1" s="2"/>
      <c r="EX1" s="1"/>
      <c r="EY1" s="2"/>
      <c r="EZ1" s="2"/>
      <c r="FA1" s="1"/>
      <c r="FB1" s="2"/>
      <c r="FC1" s="2"/>
      <c r="FD1" s="1"/>
      <c r="FE1" s="2"/>
      <c r="FF1" s="2"/>
      <c r="FG1" s="1"/>
      <c r="FH1" s="2"/>
      <c r="FI1" s="2"/>
      <c r="FJ1" s="1"/>
      <c r="FK1" s="2"/>
      <c r="FL1" s="2"/>
      <c r="FM1" s="1"/>
      <c r="FN1" s="2"/>
      <c r="FO1" s="2"/>
      <c r="FP1" s="1"/>
      <c r="FQ1" s="2"/>
      <c r="FR1" s="2"/>
      <c r="FS1" s="1"/>
      <c r="FT1" s="2"/>
      <c r="FU1" s="2"/>
      <c r="FV1" s="1"/>
      <c r="FW1" s="2"/>
      <c r="FX1" s="2"/>
      <c r="FY1" s="1"/>
      <c r="FZ1" s="2"/>
      <c r="GA1" s="2"/>
      <c r="GB1" s="1"/>
      <c r="GC1" s="2"/>
      <c r="GD1" s="2"/>
      <c r="GE1" s="1"/>
      <c r="GF1" s="2"/>
      <c r="GG1" s="2"/>
      <c r="GH1" s="1"/>
      <c r="GI1" s="2"/>
      <c r="GJ1" s="2"/>
      <c r="GK1" s="1"/>
      <c r="GL1" s="2"/>
      <c r="GM1" s="2"/>
      <c r="GN1" s="1"/>
    </row>
    <row r="2" spans="1:196" ht="23">
      <c r="A2" s="1" t="str">
        <f>'N0.1_Details'!$B$14</f>
        <v>Northern Gas Networks</v>
      </c>
      <c r="B2" s="159"/>
      <c r="C2" s="1" t="str">
        <f>VLOOKUP('N0.1_Details'!$B$15,'N0.1_Details'!$B$24:$C$36,2,FALSE)</f>
        <v>GD</v>
      </c>
      <c r="D2" s="1"/>
      <c r="E2" s="159"/>
      <c r="F2" s="1"/>
      <c r="G2" s="1"/>
      <c r="H2" s="159"/>
      <c r="I2" s="1"/>
      <c r="J2" s="1"/>
      <c r="K2" s="159"/>
      <c r="L2" s="1"/>
      <c r="M2" s="1"/>
      <c r="N2" s="159"/>
      <c r="O2" s="1"/>
      <c r="P2" s="1"/>
      <c r="Q2" s="159"/>
      <c r="R2" s="1"/>
      <c r="S2" s="1"/>
      <c r="T2" s="159"/>
      <c r="U2" s="1"/>
      <c r="V2" s="1"/>
      <c r="W2" s="159"/>
      <c r="X2" s="1"/>
      <c r="Y2" s="1"/>
      <c r="Z2" s="159"/>
      <c r="AA2" s="1"/>
      <c r="AB2" s="1"/>
      <c r="AC2" s="159"/>
      <c r="AD2" s="1"/>
      <c r="AE2" s="1"/>
      <c r="AF2" s="159"/>
      <c r="AG2" s="1"/>
      <c r="AH2" s="1"/>
      <c r="AI2" s="159"/>
      <c r="AJ2" s="1"/>
      <c r="AK2" s="1"/>
      <c r="AL2" s="159"/>
      <c r="AM2" s="1"/>
      <c r="AN2" s="1"/>
      <c r="AO2" s="159"/>
      <c r="AP2" s="1"/>
      <c r="AQ2" s="1"/>
      <c r="AR2" s="159"/>
      <c r="AS2" s="1"/>
      <c r="AT2" s="1"/>
      <c r="AU2" s="159"/>
      <c r="AV2" s="1"/>
      <c r="AW2" s="1"/>
      <c r="AX2" s="159"/>
      <c r="AY2" s="1"/>
      <c r="AZ2" s="1"/>
      <c r="BA2" s="159"/>
      <c r="BB2" s="1"/>
      <c r="BC2" s="1"/>
      <c r="BD2" s="159"/>
      <c r="BE2" s="1"/>
      <c r="BF2" s="1"/>
      <c r="BG2" s="159"/>
      <c r="BH2" s="1"/>
      <c r="BI2" s="1"/>
      <c r="BJ2" s="159"/>
      <c r="BK2" s="1"/>
      <c r="BL2" s="1"/>
      <c r="BM2" s="159"/>
      <c r="BN2" s="1"/>
      <c r="BO2" s="1"/>
      <c r="BP2" s="159"/>
      <c r="BQ2" s="1"/>
      <c r="BR2" s="1"/>
      <c r="BS2" s="159"/>
      <c r="BT2" s="1"/>
      <c r="BU2" s="1"/>
      <c r="BV2" s="159"/>
      <c r="BW2" s="1"/>
      <c r="BX2" s="1"/>
      <c r="BY2" s="159"/>
      <c r="BZ2" s="1"/>
      <c r="CA2" s="1"/>
      <c r="CB2" s="159"/>
      <c r="CC2" s="1"/>
      <c r="CD2" s="1"/>
      <c r="CE2" s="159"/>
      <c r="CF2" s="1"/>
      <c r="CG2" s="1"/>
      <c r="CH2" s="159"/>
      <c r="CI2" s="1"/>
      <c r="CJ2" s="1"/>
      <c r="CK2" s="159"/>
      <c r="CL2" s="1"/>
      <c r="CM2" s="1"/>
      <c r="CN2" s="159"/>
      <c r="CO2" s="1"/>
      <c r="CP2" s="1"/>
      <c r="CQ2" s="159"/>
      <c r="CR2" s="1"/>
      <c r="CS2" s="1"/>
      <c r="CT2" s="159"/>
      <c r="CU2" s="1"/>
      <c r="CV2" s="1"/>
      <c r="CW2" s="159"/>
      <c r="CX2" s="1"/>
      <c r="CY2" s="1"/>
      <c r="CZ2" s="159"/>
      <c r="DA2" s="1"/>
      <c r="DB2" s="1"/>
      <c r="DC2" s="159"/>
      <c r="DD2" s="1"/>
      <c r="DE2" s="1"/>
      <c r="DF2" s="159"/>
      <c r="DG2" s="1"/>
      <c r="DH2" s="1"/>
      <c r="DI2" s="159"/>
      <c r="DJ2" s="1"/>
      <c r="DK2" s="1"/>
      <c r="DL2" s="159"/>
      <c r="DM2" s="1"/>
      <c r="DN2" s="1"/>
      <c r="DO2" s="159"/>
      <c r="DP2" s="1"/>
      <c r="DQ2" s="1"/>
      <c r="DR2" s="159"/>
      <c r="DS2" s="1"/>
      <c r="DT2" s="1"/>
      <c r="DU2" s="159"/>
      <c r="DV2" s="1"/>
      <c r="DW2" s="1"/>
      <c r="DX2" s="159"/>
      <c r="DY2" s="1"/>
      <c r="DZ2" s="1"/>
      <c r="EA2" s="159"/>
      <c r="EB2" s="1"/>
      <c r="EC2" s="1"/>
      <c r="ED2" s="159"/>
      <c r="EE2" s="1"/>
      <c r="EF2" s="1"/>
      <c r="EG2" s="159"/>
      <c r="EH2" s="1"/>
      <c r="EI2" s="1"/>
      <c r="EJ2" s="159"/>
      <c r="EK2" s="1"/>
      <c r="EL2" s="1"/>
      <c r="EM2" s="159"/>
      <c r="EN2" s="1"/>
      <c r="EO2" s="1"/>
      <c r="EP2" s="159"/>
      <c r="EQ2" s="1"/>
      <c r="ER2" s="1"/>
      <c r="ES2" s="159"/>
      <c r="ET2" s="1"/>
      <c r="EU2" s="1"/>
      <c r="EV2" s="159"/>
      <c r="EW2" s="1"/>
      <c r="EX2" s="1"/>
      <c r="EY2" s="159"/>
      <c r="EZ2" s="1"/>
      <c r="FA2" s="1"/>
      <c r="FB2" s="159"/>
      <c r="FC2" s="1"/>
      <c r="FD2" s="1"/>
      <c r="FE2" s="159"/>
      <c r="FF2" s="1"/>
      <c r="FG2" s="1"/>
      <c r="FH2" s="159"/>
      <c r="FI2" s="1"/>
      <c r="FJ2" s="1"/>
      <c r="FK2" s="159"/>
      <c r="FL2" s="1"/>
      <c r="FM2" s="1"/>
      <c r="FN2" s="159"/>
      <c r="FO2" s="1"/>
      <c r="FP2" s="1"/>
      <c r="FQ2" s="159"/>
      <c r="FR2" s="1"/>
      <c r="FS2" s="1"/>
      <c r="FT2" s="159"/>
      <c r="FU2" s="1"/>
      <c r="FV2" s="1"/>
      <c r="FW2" s="159"/>
      <c r="FX2" s="1"/>
      <c r="FY2" s="1"/>
      <c r="FZ2" s="159"/>
      <c r="GA2" s="1"/>
      <c r="GB2" s="1"/>
      <c r="GC2" s="159"/>
      <c r="GD2" s="1"/>
      <c r="GE2" s="1"/>
      <c r="GF2" s="159"/>
      <c r="GG2" s="1"/>
      <c r="GH2" s="1"/>
      <c r="GI2" s="159"/>
      <c r="GJ2" s="1"/>
      <c r="GK2" s="1"/>
      <c r="GL2" s="159"/>
      <c r="GM2" s="1"/>
      <c r="GN2" s="1"/>
    </row>
    <row r="3" spans="1:196" ht="19.5">
      <c r="A3" s="5" t="str">
        <f>"Workbook: " &amp; 'N0.1_Details'!$B$16</f>
        <v>Workbook: N: NARM</v>
      </c>
      <c r="B3" s="6"/>
      <c r="C3" s="6"/>
      <c r="D3" s="5"/>
      <c r="E3" s="6"/>
      <c r="F3" s="6"/>
      <c r="G3" s="5"/>
      <c r="H3" s="6"/>
      <c r="I3" s="6"/>
      <c r="J3" s="5"/>
      <c r="K3" s="6"/>
      <c r="L3" s="6"/>
      <c r="M3" s="5"/>
      <c r="N3" s="6"/>
      <c r="O3" s="6"/>
      <c r="P3" s="5"/>
      <c r="Q3" s="6"/>
      <c r="R3" s="6"/>
      <c r="S3" s="5"/>
      <c r="T3" s="6"/>
      <c r="U3" s="6"/>
      <c r="V3" s="5"/>
      <c r="W3" s="6"/>
      <c r="X3" s="6"/>
      <c r="Y3" s="5"/>
      <c r="Z3" s="6"/>
      <c r="AA3" s="6"/>
      <c r="AB3" s="5"/>
      <c r="AC3" s="6"/>
      <c r="AD3" s="6"/>
      <c r="AE3" s="5"/>
      <c r="AF3" s="6"/>
      <c r="AG3" s="6"/>
      <c r="AH3" s="5"/>
      <c r="AI3" s="6"/>
      <c r="AJ3" s="6"/>
      <c r="AK3" s="5"/>
      <c r="AL3" s="6"/>
      <c r="AM3" s="6"/>
      <c r="AN3" s="5"/>
      <c r="AO3" s="6"/>
      <c r="AP3" s="6"/>
      <c r="AQ3" s="5"/>
      <c r="AR3" s="6"/>
      <c r="AS3" s="6"/>
      <c r="AT3" s="5"/>
      <c r="AU3" s="6"/>
      <c r="AV3" s="6"/>
      <c r="AW3" s="5"/>
      <c r="AX3" s="6"/>
      <c r="AY3" s="6"/>
      <c r="AZ3" s="5"/>
      <c r="BA3" s="6"/>
      <c r="BB3" s="6"/>
      <c r="BC3" s="5"/>
      <c r="BD3" s="6"/>
      <c r="BE3" s="6"/>
      <c r="BF3" s="5"/>
      <c r="BG3" s="6"/>
      <c r="BH3" s="6"/>
      <c r="BI3" s="5"/>
      <c r="BJ3" s="6"/>
      <c r="BK3" s="6"/>
      <c r="BL3" s="5"/>
      <c r="BM3" s="6"/>
      <c r="BN3" s="6"/>
      <c r="BO3" s="5"/>
      <c r="BP3" s="6"/>
      <c r="BQ3" s="6"/>
      <c r="BR3" s="5"/>
      <c r="BS3" s="6"/>
      <c r="BT3" s="6"/>
      <c r="BU3" s="5"/>
      <c r="BV3" s="6"/>
      <c r="BW3" s="6"/>
      <c r="BX3" s="5"/>
      <c r="BY3" s="6"/>
      <c r="BZ3" s="6"/>
      <c r="CA3" s="5"/>
      <c r="CB3" s="6"/>
      <c r="CC3" s="6"/>
      <c r="CD3" s="5"/>
      <c r="CE3" s="6"/>
      <c r="CF3" s="6"/>
      <c r="CG3" s="5"/>
      <c r="CH3" s="6"/>
      <c r="CI3" s="6"/>
      <c r="CJ3" s="5"/>
      <c r="CK3" s="6"/>
      <c r="CL3" s="6"/>
      <c r="CM3" s="5"/>
      <c r="CN3" s="6"/>
      <c r="CO3" s="6"/>
      <c r="CP3" s="5"/>
      <c r="CQ3" s="6"/>
      <c r="CR3" s="6"/>
      <c r="CS3" s="5"/>
      <c r="CT3" s="6"/>
      <c r="CU3" s="6"/>
      <c r="CV3" s="5"/>
      <c r="CW3" s="6"/>
      <c r="CX3" s="6"/>
      <c r="CY3" s="5"/>
      <c r="CZ3" s="6"/>
      <c r="DA3" s="6"/>
      <c r="DB3" s="5"/>
      <c r="DC3" s="6"/>
      <c r="DD3" s="6"/>
      <c r="DE3" s="5"/>
      <c r="DF3" s="6"/>
      <c r="DG3" s="6"/>
      <c r="DH3" s="5"/>
      <c r="DI3" s="6"/>
      <c r="DJ3" s="6"/>
      <c r="DK3" s="5"/>
      <c r="DL3" s="6"/>
      <c r="DM3" s="6"/>
      <c r="DN3" s="5"/>
      <c r="DO3" s="6"/>
      <c r="DP3" s="6"/>
      <c r="DQ3" s="5"/>
      <c r="DR3" s="6"/>
      <c r="DS3" s="6"/>
      <c r="DT3" s="5"/>
      <c r="DU3" s="6"/>
      <c r="DV3" s="6"/>
      <c r="DW3" s="5"/>
      <c r="DX3" s="6"/>
      <c r="DY3" s="6"/>
      <c r="DZ3" s="5"/>
      <c r="EA3" s="6"/>
      <c r="EB3" s="6"/>
      <c r="EC3" s="5"/>
      <c r="ED3" s="6"/>
      <c r="EE3" s="6"/>
      <c r="EF3" s="5"/>
      <c r="EG3" s="6"/>
      <c r="EH3" s="6"/>
      <c r="EI3" s="5"/>
      <c r="EJ3" s="6"/>
      <c r="EK3" s="6"/>
      <c r="EL3" s="5"/>
      <c r="EM3" s="6"/>
      <c r="EN3" s="6"/>
      <c r="EO3" s="5"/>
      <c r="EP3" s="6"/>
      <c r="EQ3" s="6"/>
      <c r="ER3" s="5"/>
      <c r="ES3" s="6"/>
      <c r="ET3" s="6"/>
      <c r="EU3" s="5"/>
      <c r="EV3" s="6"/>
      <c r="EW3" s="6"/>
      <c r="EX3" s="5"/>
      <c r="EY3" s="6"/>
      <c r="EZ3" s="6"/>
      <c r="FA3" s="5"/>
      <c r="FB3" s="6"/>
      <c r="FC3" s="6"/>
      <c r="FD3" s="5"/>
      <c r="FE3" s="6"/>
      <c r="FF3" s="6"/>
      <c r="FG3" s="5"/>
      <c r="FH3" s="6"/>
      <c r="FI3" s="6"/>
      <c r="FJ3" s="5"/>
      <c r="FK3" s="6"/>
      <c r="FL3" s="6"/>
      <c r="FM3" s="5"/>
      <c r="FN3" s="6"/>
      <c r="FO3" s="6"/>
      <c r="FP3" s="5"/>
      <c r="FQ3" s="6"/>
      <c r="FR3" s="6"/>
      <c r="FS3" s="5"/>
      <c r="FT3" s="6"/>
      <c r="FU3" s="6"/>
      <c r="FV3" s="5"/>
      <c r="FW3" s="6"/>
      <c r="FX3" s="6"/>
      <c r="FY3" s="5"/>
      <c r="FZ3" s="6"/>
      <c r="GA3" s="6"/>
      <c r="GB3" s="5"/>
      <c r="GC3" s="6"/>
      <c r="GD3" s="6"/>
      <c r="GE3" s="5"/>
      <c r="GF3" s="6"/>
      <c r="GG3" s="6"/>
      <c r="GH3" s="5"/>
      <c r="GI3" s="6"/>
      <c r="GJ3" s="6"/>
      <c r="GK3" s="5"/>
      <c r="GL3" s="6"/>
      <c r="GM3" s="6"/>
      <c r="GN3" s="5"/>
    </row>
    <row r="4" spans="1:196" ht="17.5">
      <c r="A4" s="7" t="str">
        <f>"Submission Version " &amp; 'N0.1_Details'!$B$19 &amp; " - Submitted on " &amp; TEXT('N0.1_Details'!$B$20,"dd mmm yyyy")</f>
        <v>Submission Version 1 - Submitted on 11 Dec 2024</v>
      </c>
      <c r="B4" s="8"/>
      <c r="C4" s="8"/>
      <c r="D4" s="7"/>
      <c r="E4" s="8"/>
      <c r="F4" s="8"/>
      <c r="G4" s="7"/>
      <c r="H4" s="8"/>
      <c r="I4" s="8"/>
      <c r="J4" s="7"/>
      <c r="K4" s="8"/>
      <c r="L4" s="8"/>
      <c r="M4" s="7"/>
      <c r="N4" s="8"/>
      <c r="O4" s="8"/>
      <c r="P4" s="7"/>
      <c r="Q4" s="8"/>
      <c r="R4" s="8"/>
      <c r="S4" s="7"/>
      <c r="T4" s="8"/>
      <c r="U4" s="8"/>
      <c r="V4" s="7"/>
      <c r="W4" s="8"/>
      <c r="X4" s="8"/>
      <c r="Y4" s="7"/>
      <c r="Z4" s="8"/>
      <c r="AA4" s="8"/>
      <c r="AB4" s="7"/>
      <c r="AC4" s="8"/>
      <c r="AD4" s="8"/>
      <c r="AE4" s="7"/>
      <c r="AF4" s="8"/>
      <c r="AG4" s="8"/>
      <c r="AH4" s="7"/>
      <c r="AI4" s="8"/>
      <c r="AJ4" s="8"/>
      <c r="AK4" s="7"/>
      <c r="AL4" s="8"/>
      <c r="AM4" s="8"/>
      <c r="AN4" s="7"/>
      <c r="AO4" s="8"/>
      <c r="AP4" s="8"/>
      <c r="AQ4" s="7"/>
      <c r="AR4" s="8"/>
      <c r="AS4" s="8"/>
      <c r="AT4" s="7"/>
      <c r="AU4" s="8"/>
      <c r="AV4" s="8"/>
      <c r="AW4" s="7"/>
      <c r="AX4" s="8"/>
      <c r="AY4" s="8"/>
      <c r="AZ4" s="7"/>
      <c r="BA4" s="8"/>
      <c r="BB4" s="8"/>
      <c r="BC4" s="7"/>
      <c r="BD4" s="8"/>
      <c r="BE4" s="8"/>
      <c r="BF4" s="7"/>
      <c r="BG4" s="8"/>
      <c r="BH4" s="8"/>
      <c r="BI4" s="7"/>
      <c r="BJ4" s="8"/>
      <c r="BK4" s="8"/>
      <c r="BL4" s="7"/>
      <c r="BM4" s="8"/>
      <c r="BN4" s="8"/>
      <c r="BO4" s="7"/>
      <c r="BP4" s="8"/>
      <c r="BQ4" s="8"/>
      <c r="BR4" s="7"/>
      <c r="BS4" s="8"/>
      <c r="BT4" s="8"/>
      <c r="BU4" s="7"/>
      <c r="BV4" s="8"/>
      <c r="BW4" s="8"/>
      <c r="BX4" s="7"/>
      <c r="BY4" s="8"/>
      <c r="BZ4" s="8"/>
      <c r="CA4" s="7"/>
      <c r="CB4" s="8"/>
      <c r="CC4" s="8"/>
      <c r="CD4" s="7"/>
      <c r="CE4" s="8"/>
      <c r="CF4" s="8"/>
      <c r="CG4" s="7"/>
      <c r="CH4" s="8"/>
      <c r="CI4" s="8"/>
      <c r="CJ4" s="7"/>
      <c r="CK4" s="8"/>
      <c r="CL4" s="8"/>
      <c r="CM4" s="7"/>
      <c r="CN4" s="8"/>
      <c r="CO4" s="8"/>
      <c r="CP4" s="7"/>
      <c r="CQ4" s="8"/>
      <c r="CR4" s="8"/>
      <c r="CS4" s="7"/>
      <c r="CT4" s="8"/>
      <c r="CU4" s="8"/>
      <c r="CV4" s="7"/>
      <c r="CW4" s="8"/>
      <c r="CX4" s="8"/>
      <c r="CY4" s="7"/>
      <c r="CZ4" s="8"/>
      <c r="DA4" s="8"/>
      <c r="DB4" s="7"/>
      <c r="DC4" s="8"/>
      <c r="DD4" s="8"/>
      <c r="DE4" s="7"/>
      <c r="DF4" s="8"/>
      <c r="DG4" s="8"/>
      <c r="DH4" s="7"/>
      <c r="DI4" s="8"/>
      <c r="DJ4" s="8"/>
      <c r="DK4" s="7"/>
      <c r="DL4" s="8"/>
      <c r="DM4" s="8"/>
      <c r="DN4" s="7"/>
      <c r="DO4" s="8"/>
      <c r="DP4" s="8"/>
      <c r="DQ4" s="7"/>
      <c r="DR4" s="8"/>
      <c r="DS4" s="8"/>
      <c r="DT4" s="7"/>
      <c r="DU4" s="8"/>
      <c r="DV4" s="8"/>
      <c r="DW4" s="7"/>
      <c r="DX4" s="8"/>
      <c r="DY4" s="8"/>
      <c r="DZ4" s="7"/>
      <c r="EA4" s="8"/>
      <c r="EB4" s="8"/>
      <c r="EC4" s="7"/>
      <c r="ED4" s="8"/>
      <c r="EE4" s="8"/>
      <c r="EF4" s="7"/>
      <c r="EG4" s="8"/>
      <c r="EH4" s="8"/>
      <c r="EI4" s="7"/>
      <c r="EJ4" s="8"/>
      <c r="EK4" s="8"/>
      <c r="EL4" s="7"/>
      <c r="EM4" s="8"/>
      <c r="EN4" s="8"/>
      <c r="EO4" s="7"/>
      <c r="EP4" s="8"/>
      <c r="EQ4" s="8"/>
      <c r="ER4" s="7"/>
      <c r="ES4" s="8"/>
      <c r="ET4" s="8"/>
      <c r="EU4" s="7"/>
      <c r="EV4" s="8"/>
      <c r="EW4" s="8"/>
      <c r="EX4" s="7"/>
      <c r="EY4" s="8"/>
      <c r="EZ4" s="8"/>
      <c r="FA4" s="7"/>
      <c r="FB4" s="8"/>
      <c r="FC4" s="8"/>
      <c r="FD4" s="7"/>
      <c r="FE4" s="8"/>
      <c r="FF4" s="8"/>
      <c r="FG4" s="7"/>
      <c r="FH4" s="8"/>
      <c r="FI4" s="8"/>
      <c r="FJ4" s="7"/>
      <c r="FK4" s="8"/>
      <c r="FL4" s="8"/>
      <c r="FM4" s="7"/>
      <c r="FN4" s="8"/>
      <c r="FO4" s="8"/>
      <c r="FP4" s="7"/>
      <c r="FQ4" s="8"/>
      <c r="FR4" s="8"/>
      <c r="FS4" s="7"/>
      <c r="FT4" s="8"/>
      <c r="FU4" s="8"/>
      <c r="FV4" s="7"/>
      <c r="FW4" s="8"/>
      <c r="FX4" s="8"/>
      <c r="FY4" s="7"/>
      <c r="FZ4" s="8"/>
      <c r="GA4" s="8"/>
      <c r="GB4" s="7"/>
      <c r="GC4" s="8"/>
      <c r="GD4" s="8"/>
      <c r="GE4" s="7"/>
      <c r="GF4" s="8"/>
      <c r="GG4" s="8"/>
      <c r="GH4" s="7"/>
      <c r="GI4" s="8"/>
      <c r="GJ4" s="8"/>
      <c r="GK4" s="7"/>
      <c r="GL4" s="8"/>
      <c r="GM4" s="8"/>
      <c r="GN4" s="7"/>
    </row>
    <row r="5" spans="1:196" ht="17.5">
      <c r="A5" s="7" t="str">
        <f>"Template Version: " &amp; 'N0.1_Details'!$B$13</f>
        <v>Template Version: V3</v>
      </c>
      <c r="B5" s="8"/>
      <c r="C5" s="8"/>
      <c r="D5" s="7"/>
      <c r="E5" s="8"/>
      <c r="F5" s="8"/>
      <c r="G5" s="7"/>
      <c r="H5" s="8"/>
      <c r="I5" s="8"/>
      <c r="J5" s="7"/>
      <c r="K5" s="8"/>
      <c r="L5" s="8"/>
      <c r="M5" s="7"/>
      <c r="N5" s="8"/>
      <c r="O5" s="8"/>
      <c r="P5" s="7"/>
      <c r="Q5" s="8"/>
      <c r="R5" s="8"/>
      <c r="S5" s="7"/>
      <c r="T5" s="8"/>
      <c r="U5" s="8"/>
      <c r="V5" s="7"/>
      <c r="W5" s="8"/>
      <c r="X5" s="8"/>
      <c r="Y5" s="7"/>
      <c r="Z5" s="8"/>
      <c r="AA5" s="8"/>
      <c r="AB5" s="7"/>
      <c r="AC5" s="8"/>
      <c r="AD5" s="8"/>
      <c r="AE5" s="7"/>
      <c r="AF5" s="8"/>
      <c r="AG5" s="8"/>
      <c r="AH5" s="7"/>
      <c r="AI5" s="8"/>
      <c r="AJ5" s="8"/>
      <c r="AK5" s="7"/>
      <c r="AL5" s="8"/>
      <c r="AM5" s="8"/>
      <c r="AN5" s="7"/>
      <c r="AO5" s="8"/>
      <c r="AP5" s="8"/>
      <c r="AQ5" s="7"/>
      <c r="AR5" s="8"/>
      <c r="AS5" s="8"/>
      <c r="AT5" s="7"/>
      <c r="AU5" s="8"/>
      <c r="AV5" s="8"/>
      <c r="AW5" s="7"/>
      <c r="AX5" s="8"/>
      <c r="AY5" s="8"/>
      <c r="AZ5" s="7"/>
      <c r="BA5" s="8"/>
      <c r="BB5" s="8"/>
      <c r="BC5" s="7"/>
      <c r="BD5" s="8"/>
      <c r="BE5" s="8"/>
      <c r="BF5" s="7"/>
      <c r="BG5" s="8"/>
      <c r="BH5" s="8"/>
      <c r="BI5" s="7"/>
      <c r="BJ5" s="8"/>
      <c r="BK5" s="8"/>
      <c r="BL5" s="7"/>
      <c r="BM5" s="8"/>
      <c r="BN5" s="8"/>
      <c r="BO5" s="7"/>
      <c r="BP5" s="8"/>
      <c r="BQ5" s="8"/>
      <c r="BR5" s="7"/>
      <c r="BS5" s="8"/>
      <c r="BT5" s="8"/>
      <c r="BU5" s="7"/>
      <c r="BV5" s="8"/>
      <c r="BW5" s="8"/>
      <c r="BX5" s="7"/>
      <c r="BY5" s="8"/>
      <c r="BZ5" s="8"/>
      <c r="CA5" s="7"/>
      <c r="CB5" s="8"/>
      <c r="CC5" s="8"/>
      <c r="CD5" s="7"/>
      <c r="CE5" s="8"/>
      <c r="CF5" s="8"/>
      <c r="CG5" s="7"/>
      <c r="CH5" s="8"/>
      <c r="CI5" s="8"/>
      <c r="CJ5" s="7"/>
      <c r="CK5" s="8"/>
      <c r="CL5" s="8"/>
      <c r="CM5" s="7"/>
      <c r="CN5" s="8"/>
      <c r="CO5" s="8"/>
      <c r="CP5" s="7"/>
      <c r="CQ5" s="8"/>
      <c r="CR5" s="8"/>
      <c r="CS5" s="7"/>
      <c r="CT5" s="8"/>
      <c r="CU5" s="8"/>
      <c r="CV5" s="7"/>
      <c r="CW5" s="8"/>
      <c r="CX5" s="8"/>
      <c r="CY5" s="7"/>
      <c r="CZ5" s="8"/>
      <c r="DA5" s="8"/>
      <c r="DB5" s="7"/>
      <c r="DC5" s="8"/>
      <c r="DD5" s="8"/>
      <c r="DE5" s="7"/>
      <c r="DF5" s="8"/>
      <c r="DG5" s="8"/>
      <c r="DH5" s="7"/>
      <c r="DI5" s="8"/>
      <c r="DJ5" s="8"/>
      <c r="DK5" s="7"/>
      <c r="DL5" s="8"/>
      <c r="DM5" s="8"/>
      <c r="DN5" s="7"/>
      <c r="DO5" s="8"/>
      <c r="DP5" s="8"/>
      <c r="DQ5" s="7"/>
      <c r="DR5" s="8"/>
      <c r="DS5" s="8"/>
      <c r="DT5" s="7"/>
      <c r="DU5" s="8"/>
      <c r="DV5" s="8"/>
      <c r="DW5" s="7"/>
      <c r="DX5" s="8"/>
      <c r="DY5" s="8"/>
      <c r="DZ5" s="7"/>
      <c r="EA5" s="8"/>
      <c r="EB5" s="8"/>
      <c r="EC5" s="7"/>
      <c r="ED5" s="8"/>
      <c r="EE5" s="8"/>
      <c r="EF5" s="7"/>
      <c r="EG5" s="8"/>
      <c r="EH5" s="8"/>
      <c r="EI5" s="7"/>
      <c r="EJ5" s="8"/>
      <c r="EK5" s="8"/>
      <c r="EL5" s="7"/>
      <c r="EM5" s="8"/>
      <c r="EN5" s="8"/>
      <c r="EO5" s="7"/>
      <c r="EP5" s="8"/>
      <c r="EQ5" s="8"/>
      <c r="ER5" s="7"/>
      <c r="ES5" s="8"/>
      <c r="ET5" s="8"/>
      <c r="EU5" s="7"/>
      <c r="EV5" s="8"/>
      <c r="EW5" s="8"/>
      <c r="EX5" s="7"/>
      <c r="EY5" s="8"/>
      <c r="EZ5" s="8"/>
      <c r="FA5" s="7"/>
      <c r="FB5" s="8"/>
      <c r="FC5" s="8"/>
      <c r="FD5" s="7"/>
      <c r="FE5" s="8"/>
      <c r="FF5" s="8"/>
      <c r="FG5" s="7"/>
      <c r="FH5" s="8"/>
      <c r="FI5" s="8"/>
      <c r="FJ5" s="7"/>
      <c r="FK5" s="8"/>
      <c r="FL5" s="8"/>
      <c r="FM5" s="7"/>
      <c r="FN5" s="8"/>
      <c r="FO5" s="8"/>
      <c r="FP5" s="7"/>
      <c r="FQ5" s="8"/>
      <c r="FR5" s="8"/>
      <c r="FS5" s="7"/>
      <c r="FT5" s="8"/>
      <c r="FU5" s="8"/>
      <c r="FV5" s="7"/>
      <c r="FW5" s="8"/>
      <c r="FX5" s="8"/>
      <c r="FY5" s="7"/>
      <c r="FZ5" s="8"/>
      <c r="GA5" s="8"/>
      <c r="GB5" s="7"/>
      <c r="GC5" s="8"/>
      <c r="GD5" s="8"/>
      <c r="GE5" s="7"/>
      <c r="GF5" s="8"/>
      <c r="GG5" s="8"/>
      <c r="GH5" s="7"/>
      <c r="GI5" s="8"/>
      <c r="GJ5" s="8"/>
      <c r="GK5" s="7"/>
      <c r="GL5" s="8"/>
      <c r="GM5" s="8"/>
      <c r="GN5" s="7"/>
    </row>
    <row r="6" spans="1:196" ht="19.5">
      <c r="A6" s="5" t="str">
        <f ca="1">"Sheet: " &amp;VLOOKUP(RIGHT(CELL("filename",A1),LEN(CELL("filename",A1))-FIND("]",CELL("filename",A1))),'N0.2_Contents'!$A$13:$B$50,2,FALSE)</f>
        <v>Sheet: N3.3 Supporting Data [please overwrite tab name and worksheet title if required]</v>
      </c>
      <c r="B6" s="6"/>
      <c r="C6" s="6"/>
      <c r="D6" s="5"/>
      <c r="E6" s="6"/>
      <c r="F6" s="6"/>
      <c r="G6" s="5"/>
      <c r="H6" s="6"/>
      <c r="I6" s="6"/>
      <c r="J6" s="5"/>
      <c r="K6" s="6"/>
      <c r="L6" s="6"/>
      <c r="M6" s="5"/>
      <c r="N6" s="6"/>
      <c r="O6" s="6"/>
      <c r="P6" s="5"/>
      <c r="Q6" s="6"/>
      <c r="R6" s="6"/>
      <c r="S6" s="5"/>
      <c r="T6" s="6"/>
      <c r="U6" s="6"/>
      <c r="V6" s="5"/>
      <c r="W6" s="6"/>
      <c r="X6" s="6"/>
      <c r="Y6" s="5"/>
      <c r="Z6" s="6"/>
      <c r="AA6" s="6"/>
      <c r="AB6" s="5"/>
      <c r="AC6" s="6"/>
      <c r="AD6" s="6"/>
      <c r="AE6" s="5"/>
      <c r="AF6" s="6"/>
      <c r="AG6" s="6"/>
      <c r="AH6" s="5"/>
      <c r="AI6" s="6"/>
      <c r="AJ6" s="6"/>
      <c r="AK6" s="5"/>
      <c r="AL6" s="6"/>
      <c r="AM6" s="6"/>
      <c r="AN6" s="5"/>
      <c r="AO6" s="6"/>
      <c r="AP6" s="6"/>
      <c r="AQ6" s="5"/>
      <c r="AR6" s="6"/>
      <c r="AS6" s="6"/>
      <c r="AT6" s="5"/>
      <c r="AU6" s="6"/>
      <c r="AV6" s="6"/>
      <c r="AW6" s="5"/>
      <c r="AX6" s="6"/>
      <c r="AY6" s="6"/>
      <c r="AZ6" s="5"/>
      <c r="BA6" s="6"/>
      <c r="BB6" s="6"/>
      <c r="BC6" s="5"/>
      <c r="BD6" s="6"/>
      <c r="BE6" s="6"/>
      <c r="BF6" s="5"/>
      <c r="BG6" s="6"/>
      <c r="BH6" s="6"/>
      <c r="BI6" s="5"/>
      <c r="BJ6" s="6"/>
      <c r="BK6" s="6"/>
      <c r="BL6" s="5"/>
      <c r="BM6" s="6"/>
      <c r="BN6" s="6"/>
      <c r="BO6" s="5"/>
      <c r="BP6" s="6"/>
      <c r="BQ6" s="6"/>
      <c r="BR6" s="5"/>
      <c r="BS6" s="6"/>
      <c r="BT6" s="6"/>
      <c r="BU6" s="5"/>
      <c r="BV6" s="6"/>
      <c r="BW6" s="6"/>
      <c r="BX6" s="5"/>
      <c r="BY6" s="6"/>
      <c r="BZ6" s="6"/>
      <c r="CA6" s="5"/>
      <c r="CB6" s="6"/>
      <c r="CC6" s="6"/>
      <c r="CD6" s="5"/>
      <c r="CE6" s="6"/>
      <c r="CF6" s="6"/>
      <c r="CG6" s="5"/>
      <c r="CH6" s="6"/>
      <c r="CI6" s="6"/>
      <c r="CJ6" s="5"/>
      <c r="CK6" s="6"/>
      <c r="CL6" s="6"/>
      <c r="CM6" s="5"/>
      <c r="CN6" s="6"/>
      <c r="CO6" s="6"/>
      <c r="CP6" s="5"/>
      <c r="CQ6" s="6"/>
      <c r="CR6" s="6"/>
      <c r="CS6" s="5"/>
      <c r="CT6" s="6"/>
      <c r="CU6" s="6"/>
      <c r="CV6" s="5"/>
      <c r="CW6" s="6"/>
      <c r="CX6" s="6"/>
      <c r="CY6" s="5"/>
      <c r="CZ6" s="6"/>
      <c r="DA6" s="6"/>
      <c r="DB6" s="5"/>
      <c r="DC6" s="6"/>
      <c r="DD6" s="6"/>
      <c r="DE6" s="5"/>
      <c r="DF6" s="6"/>
      <c r="DG6" s="6"/>
      <c r="DH6" s="5"/>
      <c r="DI6" s="6"/>
      <c r="DJ6" s="6"/>
      <c r="DK6" s="5"/>
      <c r="DL6" s="6"/>
      <c r="DM6" s="6"/>
      <c r="DN6" s="5"/>
      <c r="DO6" s="6"/>
      <c r="DP6" s="6"/>
      <c r="DQ6" s="5"/>
      <c r="DR6" s="6"/>
      <c r="DS6" s="6"/>
      <c r="DT6" s="5"/>
      <c r="DU6" s="6"/>
      <c r="DV6" s="6"/>
      <c r="DW6" s="5"/>
      <c r="DX6" s="6"/>
      <c r="DY6" s="6"/>
      <c r="DZ6" s="5"/>
      <c r="EA6" s="6"/>
      <c r="EB6" s="6"/>
      <c r="EC6" s="5"/>
      <c r="ED6" s="6"/>
      <c r="EE6" s="6"/>
      <c r="EF6" s="5"/>
      <c r="EG6" s="6"/>
      <c r="EH6" s="6"/>
      <c r="EI6" s="5"/>
      <c r="EJ6" s="6"/>
      <c r="EK6" s="6"/>
      <c r="EL6" s="5"/>
      <c r="EM6" s="6"/>
      <c r="EN6" s="6"/>
      <c r="EO6" s="5"/>
      <c r="EP6" s="6"/>
      <c r="EQ6" s="6"/>
      <c r="ER6" s="5"/>
      <c r="ES6" s="6"/>
      <c r="ET6" s="6"/>
      <c r="EU6" s="5"/>
      <c r="EV6" s="6"/>
      <c r="EW6" s="6"/>
      <c r="EX6" s="5"/>
      <c r="EY6" s="6"/>
      <c r="EZ6" s="6"/>
      <c r="FA6" s="5"/>
      <c r="FB6" s="6"/>
      <c r="FC6" s="6"/>
      <c r="FD6" s="5"/>
      <c r="FE6" s="6"/>
      <c r="FF6" s="6"/>
      <c r="FG6" s="5"/>
      <c r="FH6" s="6"/>
      <c r="FI6" s="6"/>
      <c r="FJ6" s="5"/>
      <c r="FK6" s="6"/>
      <c r="FL6" s="6"/>
      <c r="FM6" s="5"/>
      <c r="FN6" s="6"/>
      <c r="FO6" s="6"/>
      <c r="FP6" s="5"/>
      <c r="FQ6" s="6"/>
      <c r="FR6" s="6"/>
      <c r="FS6" s="5"/>
      <c r="FT6" s="6"/>
      <c r="FU6" s="6"/>
      <c r="FV6" s="5"/>
      <c r="FW6" s="6"/>
      <c r="FX6" s="6"/>
      <c r="FY6" s="5"/>
      <c r="FZ6" s="6"/>
      <c r="GA6" s="6"/>
      <c r="GB6" s="5"/>
      <c r="GC6" s="6"/>
      <c r="GD6" s="6"/>
      <c r="GE6" s="5"/>
      <c r="GF6" s="6"/>
      <c r="GG6" s="6"/>
      <c r="GH6" s="5"/>
      <c r="GI6" s="6"/>
      <c r="GJ6" s="6"/>
      <c r="GK6" s="5"/>
      <c r="GL6" s="6"/>
      <c r="GM6" s="6"/>
      <c r="GN6" s="5"/>
    </row>
    <row r="7" spans="1:196" ht="17">
      <c r="A7" s="7" t="str">
        <f>"Price Base: " &amp; 'N0.6_Data_Constants'!B13</f>
        <v>Price Base: All</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row>
    <row r="8" spans="1:196">
      <c r="A8" s="101" t="str">
        <f ca="1">"Error Checks: " &amp; IF(ISERROR(MATCH("Error",$B$9:$BJ$9,0)),"OK","Error")</f>
        <v>Error Checks: OK</v>
      </c>
      <c r="B8" s="102"/>
      <c r="C8" s="102"/>
      <c r="D8" s="101"/>
      <c r="E8" s="102"/>
      <c r="F8" s="102"/>
      <c r="G8" s="101"/>
      <c r="H8" s="102"/>
      <c r="I8" s="102"/>
      <c r="J8" s="101"/>
      <c r="K8" s="102"/>
      <c r="L8" s="102"/>
      <c r="M8" s="101"/>
      <c r="N8" s="102"/>
      <c r="O8" s="102"/>
      <c r="P8" s="101"/>
      <c r="Q8" s="102"/>
      <c r="R8" s="102"/>
      <c r="S8" s="101"/>
      <c r="T8" s="102"/>
      <c r="U8" s="102"/>
      <c r="V8" s="101"/>
      <c r="W8" s="102"/>
      <c r="X8" s="102"/>
      <c r="Y8" s="101"/>
      <c r="Z8" s="102"/>
      <c r="AA8" s="102"/>
      <c r="AB8" s="101"/>
      <c r="AC8" s="102"/>
      <c r="AD8" s="102"/>
      <c r="AE8" s="101"/>
      <c r="AF8" s="102"/>
      <c r="AG8" s="102"/>
      <c r="AH8" s="101"/>
      <c r="AI8" s="102"/>
      <c r="AJ8" s="102"/>
      <c r="AK8" s="101"/>
      <c r="AL8" s="102"/>
      <c r="AM8" s="102"/>
      <c r="AN8" s="101"/>
      <c r="AO8" s="102"/>
      <c r="AP8" s="102"/>
      <c r="AQ8" s="101"/>
      <c r="AR8" s="102"/>
      <c r="AS8" s="102"/>
      <c r="AT8" s="101"/>
      <c r="AU8" s="102"/>
      <c r="AV8" s="102"/>
      <c r="AW8" s="101"/>
      <c r="AX8" s="102"/>
      <c r="AY8" s="102"/>
      <c r="AZ8" s="101"/>
      <c r="BA8" s="102"/>
      <c r="BB8" s="102"/>
      <c r="BC8" s="101"/>
      <c r="BD8" s="102"/>
      <c r="BE8" s="102"/>
      <c r="BF8" s="101"/>
      <c r="BG8" s="102"/>
      <c r="BH8" s="102"/>
      <c r="BI8" s="101"/>
      <c r="BJ8" s="102"/>
      <c r="BK8" s="102"/>
      <c r="BL8" s="101"/>
      <c r="BM8" s="102"/>
      <c r="BN8" s="102"/>
      <c r="BO8" s="101"/>
      <c r="BP8" s="102"/>
      <c r="BQ8" s="102"/>
      <c r="BR8" s="101"/>
      <c r="BS8" s="102"/>
      <c r="BT8" s="102"/>
      <c r="BU8" s="101"/>
      <c r="BV8" s="102"/>
      <c r="BW8" s="102"/>
      <c r="BX8" s="101"/>
      <c r="BY8" s="102"/>
      <c r="BZ8" s="102"/>
      <c r="CA8" s="101"/>
      <c r="CB8" s="102"/>
      <c r="CC8" s="102"/>
      <c r="CD8" s="101"/>
      <c r="CE8" s="102"/>
      <c r="CF8" s="102"/>
      <c r="CG8" s="101"/>
      <c r="CH8" s="102"/>
      <c r="CI8" s="102"/>
      <c r="CJ8" s="101"/>
      <c r="CK8" s="102"/>
      <c r="CL8" s="102"/>
      <c r="CM8" s="101"/>
      <c r="CN8" s="102"/>
      <c r="CO8" s="102"/>
      <c r="CP8" s="101"/>
      <c r="CQ8" s="102"/>
      <c r="CR8" s="102"/>
      <c r="CS8" s="101"/>
      <c r="CT8" s="102"/>
      <c r="CU8" s="102"/>
      <c r="CV8" s="101"/>
      <c r="CW8" s="102"/>
      <c r="CX8" s="102"/>
      <c r="CY8" s="101"/>
      <c r="CZ8" s="102"/>
      <c r="DA8" s="102"/>
      <c r="DB8" s="101"/>
      <c r="DC8" s="102"/>
      <c r="DD8" s="102"/>
      <c r="DE8" s="101"/>
      <c r="DF8" s="102"/>
      <c r="DG8" s="102"/>
      <c r="DH8" s="101"/>
      <c r="DI8" s="102"/>
      <c r="DJ8" s="102"/>
      <c r="DK8" s="101"/>
      <c r="DL8" s="102"/>
      <c r="DM8" s="102"/>
      <c r="DN8" s="101"/>
      <c r="DO8" s="102"/>
      <c r="DP8" s="102"/>
      <c r="DQ8" s="101"/>
      <c r="DR8" s="102"/>
      <c r="DS8" s="102"/>
      <c r="DT8" s="101"/>
      <c r="DU8" s="102"/>
      <c r="DV8" s="102"/>
      <c r="DW8" s="101"/>
      <c r="DX8" s="102"/>
      <c r="DY8" s="102"/>
      <c r="DZ8" s="101"/>
      <c r="EA8" s="102"/>
      <c r="EB8" s="102"/>
      <c r="EC8" s="101"/>
      <c r="ED8" s="102"/>
      <c r="EE8" s="102"/>
      <c r="EF8" s="101"/>
      <c r="EG8" s="102"/>
      <c r="EH8" s="102"/>
      <c r="EI8" s="101"/>
      <c r="EJ8" s="102"/>
      <c r="EK8" s="102"/>
      <c r="EL8" s="101"/>
      <c r="EM8" s="102"/>
      <c r="EN8" s="102"/>
      <c r="EO8" s="101"/>
      <c r="EP8" s="102"/>
      <c r="EQ8" s="102"/>
      <c r="ER8" s="101"/>
      <c r="ES8" s="102"/>
      <c r="ET8" s="102"/>
      <c r="EU8" s="101"/>
      <c r="EV8" s="102"/>
      <c r="EW8" s="102"/>
      <c r="EX8" s="101"/>
      <c r="EY8" s="102"/>
      <c r="EZ8" s="102"/>
      <c r="FA8" s="101"/>
      <c r="FB8" s="102"/>
      <c r="FC8" s="102"/>
      <c r="FD8" s="101"/>
      <c r="FE8" s="102"/>
      <c r="FF8" s="102"/>
      <c r="FG8" s="101"/>
      <c r="FH8" s="102"/>
      <c r="FI8" s="102"/>
      <c r="FJ8" s="101"/>
      <c r="FK8" s="102"/>
      <c r="FL8" s="102"/>
      <c r="FM8" s="101"/>
      <c r="FN8" s="102"/>
      <c r="FO8" s="102"/>
      <c r="FP8" s="101"/>
      <c r="FQ8" s="102"/>
      <c r="FR8" s="102"/>
      <c r="FS8" s="101"/>
      <c r="FT8" s="102"/>
      <c r="FU8" s="102"/>
      <c r="FV8" s="101"/>
      <c r="FW8" s="102"/>
      <c r="FX8" s="102"/>
      <c r="FY8" s="101"/>
      <c r="FZ8" s="102"/>
      <c r="GA8" s="102"/>
      <c r="GB8" s="101"/>
      <c r="GC8" s="102"/>
      <c r="GD8" s="102"/>
      <c r="GE8" s="101"/>
      <c r="GF8" s="102"/>
      <c r="GG8" s="102"/>
      <c r="GH8" s="101"/>
      <c r="GI8" s="102"/>
      <c r="GJ8" s="102"/>
      <c r="GK8" s="101"/>
      <c r="GL8" s="102"/>
      <c r="GM8" s="102"/>
      <c r="GN8" s="101"/>
    </row>
    <row r="9" spans="1:196">
      <c r="A9" s="104" t="str">
        <f ca="1">IF(ISERROR(MATCH("Error",A10:A163,0)),"-","Error")</f>
        <v>-</v>
      </c>
      <c r="B9" s="104" t="str">
        <f>IF(ISERROR(MATCH("Error",B10:B163,0)),"-","Error")</f>
        <v>-</v>
      </c>
      <c r="C9" s="104" t="str">
        <f ca="1">IF(ISERROR(MATCH("Error",C10:C163,0)),"-","Error")</f>
        <v>-</v>
      </c>
      <c r="D9" s="103" t="str">
        <f t="shared" ref="D9:BM9" si="0">IF(ISERROR(MATCH("Error",D10:D201,0)),"-","Error")</f>
        <v>-</v>
      </c>
      <c r="E9" s="103" t="str">
        <f t="shared" si="0"/>
        <v>-</v>
      </c>
      <c r="F9" s="103" t="str">
        <f t="shared" si="0"/>
        <v>-</v>
      </c>
      <c r="G9" s="103" t="str">
        <f t="shared" si="0"/>
        <v>-</v>
      </c>
      <c r="H9" s="103" t="str">
        <f t="shared" si="0"/>
        <v>-</v>
      </c>
      <c r="I9" s="103" t="str">
        <f t="shared" si="0"/>
        <v>-</v>
      </c>
      <c r="J9" s="103" t="str">
        <f t="shared" si="0"/>
        <v>-</v>
      </c>
      <c r="K9" s="103" t="str">
        <f t="shared" si="0"/>
        <v>-</v>
      </c>
      <c r="L9" s="103" t="str">
        <f t="shared" si="0"/>
        <v>-</v>
      </c>
      <c r="M9" s="103" t="str">
        <f t="shared" si="0"/>
        <v>-</v>
      </c>
      <c r="N9" s="103" t="str">
        <f t="shared" si="0"/>
        <v>-</v>
      </c>
      <c r="O9" s="103" t="str">
        <f t="shared" si="0"/>
        <v>-</v>
      </c>
      <c r="P9" s="103" t="str">
        <f t="shared" si="0"/>
        <v>-</v>
      </c>
      <c r="Q9" s="103" t="str">
        <f t="shared" si="0"/>
        <v>-</v>
      </c>
      <c r="R9" s="103" t="str">
        <f t="shared" si="0"/>
        <v>-</v>
      </c>
      <c r="S9" s="103" t="str">
        <f t="shared" si="0"/>
        <v>-</v>
      </c>
      <c r="T9" s="103" t="str">
        <f t="shared" si="0"/>
        <v>-</v>
      </c>
      <c r="U9" s="103" t="str">
        <f t="shared" si="0"/>
        <v>-</v>
      </c>
      <c r="V9" s="103" t="str">
        <f t="shared" si="0"/>
        <v>-</v>
      </c>
      <c r="W9" s="103" t="str">
        <f t="shared" si="0"/>
        <v>-</v>
      </c>
      <c r="X9" s="103" t="str">
        <f t="shared" si="0"/>
        <v>-</v>
      </c>
      <c r="Y9" s="103" t="str">
        <f t="shared" si="0"/>
        <v>-</v>
      </c>
      <c r="Z9" s="103" t="str">
        <f t="shared" si="0"/>
        <v>-</v>
      </c>
      <c r="AA9" s="103" t="str">
        <f t="shared" si="0"/>
        <v>-</v>
      </c>
      <c r="AB9" s="103" t="str">
        <f t="shared" si="0"/>
        <v>-</v>
      </c>
      <c r="AC9" s="103" t="str">
        <f t="shared" si="0"/>
        <v>-</v>
      </c>
      <c r="AD9" s="103" t="str">
        <f t="shared" si="0"/>
        <v>-</v>
      </c>
      <c r="AE9" s="103" t="str">
        <f t="shared" si="0"/>
        <v>-</v>
      </c>
      <c r="AF9" s="103" t="str">
        <f t="shared" si="0"/>
        <v>-</v>
      </c>
      <c r="AG9" s="103" t="str">
        <f t="shared" si="0"/>
        <v>-</v>
      </c>
      <c r="AH9" s="103" t="str">
        <f t="shared" si="0"/>
        <v>-</v>
      </c>
      <c r="AI9" s="103" t="str">
        <f t="shared" si="0"/>
        <v>-</v>
      </c>
      <c r="AJ9" s="103" t="str">
        <f t="shared" si="0"/>
        <v>-</v>
      </c>
      <c r="AK9" s="103" t="str">
        <f t="shared" si="0"/>
        <v>-</v>
      </c>
      <c r="AL9" s="103" t="str">
        <f t="shared" si="0"/>
        <v>-</v>
      </c>
      <c r="AM9" s="103" t="str">
        <f t="shared" si="0"/>
        <v>-</v>
      </c>
      <c r="AN9" s="103" t="str">
        <f t="shared" si="0"/>
        <v>-</v>
      </c>
      <c r="AO9" s="103" t="str">
        <f t="shared" si="0"/>
        <v>-</v>
      </c>
      <c r="AP9" s="103" t="str">
        <f t="shared" si="0"/>
        <v>-</v>
      </c>
      <c r="AQ9" s="103" t="str">
        <f t="shared" si="0"/>
        <v>-</v>
      </c>
      <c r="AR9" s="103" t="str">
        <f t="shared" si="0"/>
        <v>-</v>
      </c>
      <c r="AS9" s="103" t="str">
        <f t="shared" si="0"/>
        <v>-</v>
      </c>
      <c r="AT9" s="103" t="str">
        <f t="shared" si="0"/>
        <v>-</v>
      </c>
      <c r="AU9" s="103" t="str">
        <f t="shared" si="0"/>
        <v>-</v>
      </c>
      <c r="AV9" s="103" t="str">
        <f t="shared" si="0"/>
        <v>-</v>
      </c>
      <c r="AW9" s="103" t="str">
        <f t="shared" si="0"/>
        <v>-</v>
      </c>
      <c r="AX9" s="103" t="str">
        <f t="shared" si="0"/>
        <v>-</v>
      </c>
      <c r="AY9" s="103" t="str">
        <f t="shared" si="0"/>
        <v>-</v>
      </c>
      <c r="AZ9" s="103" t="str">
        <f t="shared" si="0"/>
        <v>-</v>
      </c>
      <c r="BA9" s="103" t="str">
        <f t="shared" si="0"/>
        <v>-</v>
      </c>
      <c r="BB9" s="103" t="str">
        <f t="shared" si="0"/>
        <v>-</v>
      </c>
      <c r="BC9" s="103" t="str">
        <f t="shared" si="0"/>
        <v>-</v>
      </c>
      <c r="BD9" s="103" t="str">
        <f t="shared" si="0"/>
        <v>-</v>
      </c>
      <c r="BE9" s="103" t="str">
        <f t="shared" si="0"/>
        <v>-</v>
      </c>
      <c r="BF9" s="103" t="str">
        <f t="shared" si="0"/>
        <v>-</v>
      </c>
      <c r="BG9" s="103" t="str">
        <f t="shared" si="0"/>
        <v>-</v>
      </c>
      <c r="BH9" s="103" t="str">
        <f t="shared" si="0"/>
        <v>-</v>
      </c>
      <c r="BI9" s="103" t="str">
        <f t="shared" si="0"/>
        <v>-</v>
      </c>
      <c r="BJ9" s="103" t="str">
        <f t="shared" si="0"/>
        <v>-</v>
      </c>
      <c r="BK9" s="103" t="str">
        <f t="shared" si="0"/>
        <v>-</v>
      </c>
      <c r="BL9" s="103" t="str">
        <f t="shared" si="0"/>
        <v>-</v>
      </c>
      <c r="BM9" s="103" t="str">
        <f t="shared" si="0"/>
        <v>-</v>
      </c>
      <c r="BN9" s="103" t="str">
        <f t="shared" ref="BN9:DY9" si="1">IF(ISERROR(MATCH("Error",BN10:BN201,0)),"-","Error")</f>
        <v>-</v>
      </c>
      <c r="BO9" s="103" t="str">
        <f t="shared" si="1"/>
        <v>-</v>
      </c>
      <c r="BP9" s="103" t="str">
        <f t="shared" si="1"/>
        <v>-</v>
      </c>
      <c r="BQ9" s="103" t="str">
        <f t="shared" si="1"/>
        <v>-</v>
      </c>
      <c r="BR9" s="103" t="str">
        <f t="shared" si="1"/>
        <v>-</v>
      </c>
      <c r="BS9" s="103" t="str">
        <f t="shared" si="1"/>
        <v>-</v>
      </c>
      <c r="BT9" s="103" t="str">
        <f t="shared" si="1"/>
        <v>-</v>
      </c>
      <c r="BU9" s="103" t="str">
        <f t="shared" si="1"/>
        <v>-</v>
      </c>
      <c r="BV9" s="103" t="str">
        <f t="shared" si="1"/>
        <v>-</v>
      </c>
      <c r="BW9" s="103" t="str">
        <f t="shared" si="1"/>
        <v>-</v>
      </c>
      <c r="BX9" s="103" t="str">
        <f t="shared" si="1"/>
        <v>-</v>
      </c>
      <c r="BY9" s="103" t="str">
        <f t="shared" si="1"/>
        <v>-</v>
      </c>
      <c r="BZ9" s="103" t="str">
        <f t="shared" si="1"/>
        <v>-</v>
      </c>
      <c r="CA9" s="103" t="str">
        <f t="shared" si="1"/>
        <v>-</v>
      </c>
      <c r="CB9" s="103" t="str">
        <f t="shared" si="1"/>
        <v>-</v>
      </c>
      <c r="CC9" s="103" t="str">
        <f t="shared" si="1"/>
        <v>-</v>
      </c>
      <c r="CD9" s="103" t="str">
        <f t="shared" si="1"/>
        <v>-</v>
      </c>
      <c r="CE9" s="103" t="str">
        <f t="shared" si="1"/>
        <v>-</v>
      </c>
      <c r="CF9" s="103" t="str">
        <f t="shared" si="1"/>
        <v>-</v>
      </c>
      <c r="CG9" s="103" t="str">
        <f t="shared" si="1"/>
        <v>-</v>
      </c>
      <c r="CH9" s="103" t="str">
        <f t="shared" si="1"/>
        <v>-</v>
      </c>
      <c r="CI9" s="103" t="str">
        <f t="shared" si="1"/>
        <v>-</v>
      </c>
      <c r="CJ9" s="103" t="str">
        <f t="shared" si="1"/>
        <v>-</v>
      </c>
      <c r="CK9" s="103" t="str">
        <f t="shared" si="1"/>
        <v>-</v>
      </c>
      <c r="CL9" s="103" t="str">
        <f t="shared" si="1"/>
        <v>-</v>
      </c>
      <c r="CM9" s="103" t="str">
        <f t="shared" si="1"/>
        <v>-</v>
      </c>
      <c r="CN9" s="103" t="str">
        <f t="shared" si="1"/>
        <v>-</v>
      </c>
      <c r="CO9" s="103" t="str">
        <f t="shared" si="1"/>
        <v>-</v>
      </c>
      <c r="CP9" s="103" t="str">
        <f t="shared" si="1"/>
        <v>-</v>
      </c>
      <c r="CQ9" s="103" t="str">
        <f t="shared" si="1"/>
        <v>-</v>
      </c>
      <c r="CR9" s="103" t="str">
        <f t="shared" si="1"/>
        <v>-</v>
      </c>
      <c r="CS9" s="103" t="str">
        <f t="shared" si="1"/>
        <v>-</v>
      </c>
      <c r="CT9" s="103" t="str">
        <f t="shared" si="1"/>
        <v>-</v>
      </c>
      <c r="CU9" s="103" t="str">
        <f t="shared" si="1"/>
        <v>-</v>
      </c>
      <c r="CV9" s="103" t="str">
        <f t="shared" si="1"/>
        <v>-</v>
      </c>
      <c r="CW9" s="103" t="str">
        <f t="shared" si="1"/>
        <v>-</v>
      </c>
      <c r="CX9" s="103" t="str">
        <f t="shared" si="1"/>
        <v>-</v>
      </c>
      <c r="CY9" s="103" t="str">
        <f t="shared" si="1"/>
        <v>-</v>
      </c>
      <c r="CZ9" s="103" t="str">
        <f t="shared" si="1"/>
        <v>-</v>
      </c>
      <c r="DA9" s="103" t="str">
        <f t="shared" si="1"/>
        <v>-</v>
      </c>
      <c r="DB9" s="103" t="str">
        <f t="shared" si="1"/>
        <v>-</v>
      </c>
      <c r="DC9" s="103" t="str">
        <f t="shared" si="1"/>
        <v>-</v>
      </c>
      <c r="DD9" s="103" t="str">
        <f t="shared" si="1"/>
        <v>-</v>
      </c>
      <c r="DE9" s="103" t="str">
        <f t="shared" si="1"/>
        <v>-</v>
      </c>
      <c r="DF9" s="103" t="str">
        <f t="shared" si="1"/>
        <v>-</v>
      </c>
      <c r="DG9" s="103" t="str">
        <f t="shared" si="1"/>
        <v>-</v>
      </c>
      <c r="DH9" s="103" t="str">
        <f t="shared" si="1"/>
        <v>-</v>
      </c>
      <c r="DI9" s="103" t="str">
        <f t="shared" si="1"/>
        <v>-</v>
      </c>
      <c r="DJ9" s="103" t="str">
        <f t="shared" si="1"/>
        <v>-</v>
      </c>
      <c r="DK9" s="103" t="str">
        <f t="shared" si="1"/>
        <v>-</v>
      </c>
      <c r="DL9" s="103" t="str">
        <f t="shared" si="1"/>
        <v>-</v>
      </c>
      <c r="DM9" s="103" t="str">
        <f t="shared" si="1"/>
        <v>-</v>
      </c>
      <c r="DN9" s="103" t="str">
        <f t="shared" si="1"/>
        <v>-</v>
      </c>
      <c r="DO9" s="103" t="str">
        <f t="shared" si="1"/>
        <v>-</v>
      </c>
      <c r="DP9" s="103" t="str">
        <f t="shared" si="1"/>
        <v>-</v>
      </c>
      <c r="DQ9" s="103" t="str">
        <f t="shared" si="1"/>
        <v>-</v>
      </c>
      <c r="DR9" s="103" t="str">
        <f t="shared" si="1"/>
        <v>-</v>
      </c>
      <c r="DS9" s="103" t="str">
        <f t="shared" si="1"/>
        <v>-</v>
      </c>
      <c r="DT9" s="103" t="str">
        <f t="shared" si="1"/>
        <v>-</v>
      </c>
      <c r="DU9" s="103" t="str">
        <f t="shared" si="1"/>
        <v>-</v>
      </c>
      <c r="DV9" s="103" t="str">
        <f t="shared" si="1"/>
        <v>-</v>
      </c>
      <c r="DW9" s="103" t="str">
        <f t="shared" si="1"/>
        <v>-</v>
      </c>
      <c r="DX9" s="103" t="str">
        <f t="shared" si="1"/>
        <v>-</v>
      </c>
      <c r="DY9" s="103" t="str">
        <f t="shared" si="1"/>
        <v>-</v>
      </c>
      <c r="DZ9" s="103" t="str">
        <f t="shared" ref="DZ9:GK9" si="2">IF(ISERROR(MATCH("Error",DZ10:DZ201,0)),"-","Error")</f>
        <v>-</v>
      </c>
      <c r="EA9" s="103" t="str">
        <f t="shared" si="2"/>
        <v>-</v>
      </c>
      <c r="EB9" s="103" t="str">
        <f t="shared" si="2"/>
        <v>-</v>
      </c>
      <c r="EC9" s="103" t="str">
        <f t="shared" si="2"/>
        <v>-</v>
      </c>
      <c r="ED9" s="103" t="str">
        <f t="shared" si="2"/>
        <v>-</v>
      </c>
      <c r="EE9" s="103" t="str">
        <f t="shared" si="2"/>
        <v>-</v>
      </c>
      <c r="EF9" s="103" t="str">
        <f t="shared" si="2"/>
        <v>-</v>
      </c>
      <c r="EG9" s="103" t="str">
        <f t="shared" si="2"/>
        <v>-</v>
      </c>
      <c r="EH9" s="103" t="str">
        <f t="shared" si="2"/>
        <v>-</v>
      </c>
      <c r="EI9" s="103" t="str">
        <f t="shared" si="2"/>
        <v>-</v>
      </c>
      <c r="EJ9" s="103" t="str">
        <f t="shared" si="2"/>
        <v>-</v>
      </c>
      <c r="EK9" s="103" t="str">
        <f t="shared" si="2"/>
        <v>-</v>
      </c>
      <c r="EL9" s="103" t="str">
        <f t="shared" si="2"/>
        <v>-</v>
      </c>
      <c r="EM9" s="103" t="str">
        <f t="shared" si="2"/>
        <v>-</v>
      </c>
      <c r="EN9" s="103" t="str">
        <f t="shared" si="2"/>
        <v>-</v>
      </c>
      <c r="EO9" s="103" t="str">
        <f t="shared" si="2"/>
        <v>-</v>
      </c>
      <c r="EP9" s="103" t="str">
        <f t="shared" si="2"/>
        <v>-</v>
      </c>
      <c r="EQ9" s="103" t="str">
        <f t="shared" si="2"/>
        <v>-</v>
      </c>
      <c r="ER9" s="103" t="str">
        <f t="shared" si="2"/>
        <v>-</v>
      </c>
      <c r="ES9" s="103" t="str">
        <f t="shared" si="2"/>
        <v>-</v>
      </c>
      <c r="ET9" s="103" t="str">
        <f t="shared" si="2"/>
        <v>-</v>
      </c>
      <c r="EU9" s="103" t="str">
        <f t="shared" si="2"/>
        <v>-</v>
      </c>
      <c r="EV9" s="103" t="str">
        <f t="shared" si="2"/>
        <v>-</v>
      </c>
      <c r="EW9" s="103" t="str">
        <f t="shared" si="2"/>
        <v>-</v>
      </c>
      <c r="EX9" s="103" t="str">
        <f t="shared" si="2"/>
        <v>-</v>
      </c>
      <c r="EY9" s="103" t="str">
        <f t="shared" si="2"/>
        <v>-</v>
      </c>
      <c r="EZ9" s="103" t="str">
        <f t="shared" si="2"/>
        <v>-</v>
      </c>
      <c r="FA9" s="103" t="str">
        <f t="shared" si="2"/>
        <v>-</v>
      </c>
      <c r="FB9" s="103" t="str">
        <f t="shared" si="2"/>
        <v>-</v>
      </c>
      <c r="FC9" s="103" t="str">
        <f t="shared" si="2"/>
        <v>-</v>
      </c>
      <c r="FD9" s="103" t="str">
        <f t="shared" si="2"/>
        <v>-</v>
      </c>
      <c r="FE9" s="103" t="str">
        <f t="shared" si="2"/>
        <v>-</v>
      </c>
      <c r="FF9" s="103" t="str">
        <f t="shared" si="2"/>
        <v>-</v>
      </c>
      <c r="FG9" s="103" t="str">
        <f t="shared" si="2"/>
        <v>-</v>
      </c>
      <c r="FH9" s="103" t="str">
        <f t="shared" si="2"/>
        <v>-</v>
      </c>
      <c r="FI9" s="103" t="str">
        <f t="shared" si="2"/>
        <v>-</v>
      </c>
      <c r="FJ9" s="103" t="str">
        <f t="shared" si="2"/>
        <v>-</v>
      </c>
      <c r="FK9" s="103" t="str">
        <f t="shared" si="2"/>
        <v>-</v>
      </c>
      <c r="FL9" s="103" t="str">
        <f t="shared" si="2"/>
        <v>-</v>
      </c>
      <c r="FM9" s="103" t="str">
        <f t="shared" si="2"/>
        <v>-</v>
      </c>
      <c r="FN9" s="103" t="str">
        <f t="shared" si="2"/>
        <v>-</v>
      </c>
      <c r="FO9" s="103" t="str">
        <f t="shared" si="2"/>
        <v>-</v>
      </c>
      <c r="FP9" s="103" t="str">
        <f t="shared" si="2"/>
        <v>-</v>
      </c>
      <c r="FQ9" s="103" t="str">
        <f t="shared" si="2"/>
        <v>-</v>
      </c>
      <c r="FR9" s="103" t="str">
        <f t="shared" si="2"/>
        <v>-</v>
      </c>
      <c r="FS9" s="103" t="str">
        <f t="shared" si="2"/>
        <v>-</v>
      </c>
      <c r="FT9" s="103" t="str">
        <f t="shared" si="2"/>
        <v>-</v>
      </c>
      <c r="FU9" s="103" t="str">
        <f t="shared" si="2"/>
        <v>-</v>
      </c>
      <c r="FV9" s="103" t="str">
        <f t="shared" si="2"/>
        <v>-</v>
      </c>
      <c r="FW9" s="103" t="str">
        <f t="shared" si="2"/>
        <v>-</v>
      </c>
      <c r="FX9" s="103" t="str">
        <f t="shared" si="2"/>
        <v>-</v>
      </c>
      <c r="FY9" s="103" t="str">
        <f t="shared" si="2"/>
        <v>-</v>
      </c>
      <c r="FZ9" s="103" t="str">
        <f t="shared" si="2"/>
        <v>-</v>
      </c>
      <c r="GA9" s="103" t="str">
        <f t="shared" si="2"/>
        <v>-</v>
      </c>
      <c r="GB9" s="103" t="str">
        <f t="shared" si="2"/>
        <v>-</v>
      </c>
      <c r="GC9" s="103" t="str">
        <f t="shared" si="2"/>
        <v>-</v>
      </c>
      <c r="GD9" s="103" t="str">
        <f t="shared" si="2"/>
        <v>-</v>
      </c>
      <c r="GE9" s="103" t="str">
        <f t="shared" si="2"/>
        <v>-</v>
      </c>
      <c r="GF9" s="103" t="str">
        <f t="shared" si="2"/>
        <v>-</v>
      </c>
      <c r="GG9" s="103" t="str">
        <f t="shared" si="2"/>
        <v>-</v>
      </c>
      <c r="GH9" s="103" t="str">
        <f t="shared" si="2"/>
        <v>-</v>
      </c>
      <c r="GI9" s="103" t="str">
        <f t="shared" si="2"/>
        <v>-</v>
      </c>
      <c r="GJ9" s="103" t="str">
        <f t="shared" si="2"/>
        <v>-</v>
      </c>
      <c r="GK9" s="103" t="str">
        <f t="shared" si="2"/>
        <v>-</v>
      </c>
      <c r="GL9" s="103" t="str">
        <f>IF(ISERROR(MATCH("Error",GL10:GL201,0)),"-","Error")</f>
        <v>-</v>
      </c>
      <c r="GM9" s="103" t="str">
        <f>IF(ISERROR(MATCH("Error",GM10:GM201,0)),"-","Error")</f>
        <v>-</v>
      </c>
      <c r="GN9" s="103" t="str">
        <f>IF(ISERROR(MATCH("Error",GN10:GN201,0)),"-","Error")</f>
        <v>-</v>
      </c>
    </row>
    <row r="10" spans="1:196" ht="14.5">
      <c r="A10"/>
      <c r="B10"/>
      <c r="C10"/>
      <c r="D10" s="257"/>
      <c r="E10" s="257"/>
      <c r="F10" s="257"/>
    </row>
    <row r="11" spans="1:196" s="258" customFormat="1" ht="17.5">
      <c r="A11" s="245"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Supporting Data [please overwrite tab name and worksheet title if required]</v>
      </c>
      <c r="B11" s="192"/>
      <c r="C11" s="192"/>
    </row>
    <row r="12" spans="1:196" ht="14.5">
      <c r="A12"/>
      <c r="B12" s="200" t="s">
        <v>433</v>
      </c>
      <c r="C12" s="198" t="str">
        <f ca="1">VLOOKUP(SUBSTITUTE($A$6,"Sheet: ",""),'N0.2_Contents'!$B$13:$F$40,MATCH('N0.2_Contents'!$D$13,'N0.2_Contents'!$B$13:$F$13,0),FALSE)</f>
        <v>Dean Pearson</v>
      </c>
    </row>
    <row r="13" spans="1:196">
      <c r="B13" s="259"/>
      <c r="C13" s="260"/>
    </row>
    <row r="14" spans="1:196">
      <c r="A14" s="261" t="s">
        <v>975</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5B4B7-8461-4CBA-923A-866B8C37D876}">
  <sheetPr codeName="Sheet81">
    <tabColor rgb="FFFF9900"/>
  </sheetPr>
  <dimension ref="A1:GN14"/>
  <sheetViews>
    <sheetView workbookViewId="0">
      <selection activeCell="J28" sqref="J28"/>
    </sheetView>
  </sheetViews>
  <sheetFormatPr defaultColWidth="8.54296875" defaultRowHeight="13.5"/>
  <cols>
    <col min="1" max="1" width="53" style="256" customWidth="1"/>
    <col min="2" max="16384" width="8.54296875" style="256"/>
  </cols>
  <sheetData>
    <row r="1" spans="1:196" ht="24.5">
      <c r="A1" s="1" t="str">
        <f>"Business Plan Data Template " &amp; 'N0.1_Details'!$B$17</f>
        <v>Business Plan Data Template RIIO-3</v>
      </c>
      <c r="B1" s="2"/>
      <c r="C1" s="2"/>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J1" s="2"/>
      <c r="AK1" s="1"/>
      <c r="AL1" s="2"/>
      <c r="AM1" s="2"/>
      <c r="AN1" s="1"/>
      <c r="AO1" s="2"/>
      <c r="AP1" s="2"/>
      <c r="AQ1" s="1"/>
      <c r="AR1" s="2"/>
      <c r="AS1" s="2"/>
      <c r="AT1" s="1"/>
      <c r="AU1" s="2"/>
      <c r="AV1" s="2"/>
      <c r="AW1" s="1"/>
      <c r="AX1" s="2"/>
      <c r="AY1" s="2"/>
      <c r="AZ1" s="1"/>
      <c r="BA1" s="2"/>
      <c r="BB1" s="2"/>
      <c r="BC1" s="1"/>
      <c r="BD1" s="2"/>
      <c r="BE1" s="2"/>
      <c r="BF1" s="1"/>
      <c r="BG1" s="2"/>
      <c r="BH1" s="2"/>
      <c r="BI1" s="1"/>
      <c r="BJ1" s="2"/>
      <c r="BK1" s="2"/>
      <c r="BL1" s="1"/>
      <c r="BM1" s="2"/>
      <c r="BN1" s="2"/>
      <c r="BO1" s="1"/>
      <c r="BP1" s="2"/>
      <c r="BQ1" s="2"/>
      <c r="BR1" s="1"/>
      <c r="BS1" s="2"/>
      <c r="BT1" s="2"/>
      <c r="BU1" s="1"/>
      <c r="BV1" s="2"/>
      <c r="BW1" s="2"/>
      <c r="BX1" s="1"/>
      <c r="BY1" s="2"/>
      <c r="BZ1" s="2"/>
      <c r="CA1" s="1"/>
      <c r="CB1" s="2"/>
      <c r="CC1" s="2"/>
      <c r="CD1" s="1"/>
      <c r="CE1" s="2"/>
      <c r="CF1" s="2"/>
      <c r="CG1" s="1"/>
      <c r="CH1" s="2"/>
      <c r="CI1" s="2"/>
      <c r="CJ1" s="1"/>
      <c r="CK1" s="2"/>
      <c r="CL1" s="2"/>
      <c r="CM1" s="1"/>
      <c r="CN1" s="2"/>
      <c r="CO1" s="2"/>
      <c r="CP1" s="1"/>
      <c r="CQ1" s="2"/>
      <c r="CR1" s="2"/>
      <c r="CS1" s="1"/>
      <c r="CT1" s="2"/>
      <c r="CU1" s="2"/>
      <c r="CV1" s="1"/>
      <c r="CW1" s="2"/>
      <c r="CX1" s="2"/>
      <c r="CY1" s="1"/>
      <c r="CZ1" s="2"/>
      <c r="DA1" s="2"/>
      <c r="DB1" s="1"/>
      <c r="DC1" s="2"/>
      <c r="DD1" s="2"/>
      <c r="DE1" s="1"/>
      <c r="DF1" s="2"/>
      <c r="DG1" s="2"/>
      <c r="DH1" s="1"/>
      <c r="DI1" s="2"/>
      <c r="DJ1" s="2"/>
      <c r="DK1" s="1"/>
      <c r="DL1" s="2"/>
      <c r="DM1" s="2"/>
      <c r="DN1" s="1"/>
      <c r="DO1" s="2"/>
      <c r="DP1" s="2"/>
      <c r="DQ1" s="1"/>
      <c r="DR1" s="2"/>
      <c r="DS1" s="2"/>
      <c r="DT1" s="1"/>
      <c r="DU1" s="2"/>
      <c r="DV1" s="2"/>
      <c r="DW1" s="1"/>
      <c r="DX1" s="2"/>
      <c r="DY1" s="2"/>
      <c r="DZ1" s="1"/>
      <c r="EA1" s="2"/>
      <c r="EB1" s="2"/>
      <c r="EC1" s="1"/>
      <c r="ED1" s="2"/>
      <c r="EE1" s="2"/>
      <c r="EF1" s="1"/>
      <c r="EG1" s="2"/>
      <c r="EH1" s="2"/>
      <c r="EI1" s="1"/>
      <c r="EJ1" s="2"/>
      <c r="EK1" s="2"/>
      <c r="EL1" s="1"/>
      <c r="EM1" s="2"/>
      <c r="EN1" s="2"/>
      <c r="EO1" s="1"/>
      <c r="EP1" s="2"/>
      <c r="EQ1" s="2"/>
      <c r="ER1" s="1"/>
      <c r="ES1" s="2"/>
      <c r="ET1" s="2"/>
      <c r="EU1" s="1"/>
      <c r="EV1" s="2"/>
      <c r="EW1" s="2"/>
      <c r="EX1" s="1"/>
      <c r="EY1" s="2"/>
      <c r="EZ1" s="2"/>
      <c r="FA1" s="1"/>
      <c r="FB1" s="2"/>
      <c r="FC1" s="2"/>
      <c r="FD1" s="1"/>
      <c r="FE1" s="2"/>
      <c r="FF1" s="2"/>
      <c r="FG1" s="1"/>
      <c r="FH1" s="2"/>
      <c r="FI1" s="2"/>
      <c r="FJ1" s="1"/>
      <c r="FK1" s="2"/>
      <c r="FL1" s="2"/>
      <c r="FM1" s="1"/>
      <c r="FN1" s="2"/>
      <c r="FO1" s="2"/>
      <c r="FP1" s="1"/>
      <c r="FQ1" s="2"/>
      <c r="FR1" s="2"/>
      <c r="FS1" s="1"/>
      <c r="FT1" s="2"/>
      <c r="FU1" s="2"/>
      <c r="FV1" s="1"/>
      <c r="FW1" s="2"/>
      <c r="FX1" s="2"/>
      <c r="FY1" s="1"/>
      <c r="FZ1" s="2"/>
      <c r="GA1" s="2"/>
      <c r="GB1" s="1"/>
      <c r="GC1" s="2"/>
      <c r="GD1" s="2"/>
      <c r="GE1" s="1"/>
      <c r="GF1" s="2"/>
      <c r="GG1" s="2"/>
      <c r="GH1" s="1"/>
      <c r="GI1" s="2"/>
      <c r="GJ1" s="2"/>
      <c r="GK1" s="1"/>
      <c r="GL1" s="2"/>
      <c r="GM1" s="2"/>
      <c r="GN1" s="1"/>
    </row>
    <row r="2" spans="1:196" ht="23">
      <c r="A2" s="1" t="str">
        <f>'N0.1_Details'!$B$14</f>
        <v>Northern Gas Networks</v>
      </c>
      <c r="B2" s="159"/>
      <c r="C2" s="1" t="str">
        <f>VLOOKUP('N0.1_Details'!$B$15,'N0.1_Details'!$B$24:$C$36,2,FALSE)</f>
        <v>GD</v>
      </c>
      <c r="D2" s="1"/>
      <c r="E2" s="159"/>
      <c r="F2" s="1"/>
      <c r="G2" s="1"/>
      <c r="H2" s="159"/>
      <c r="I2" s="1"/>
      <c r="J2" s="1"/>
      <c r="K2" s="159"/>
      <c r="L2" s="1"/>
      <c r="M2" s="1"/>
      <c r="N2" s="159"/>
      <c r="O2" s="1"/>
      <c r="P2" s="1"/>
      <c r="Q2" s="159"/>
      <c r="R2" s="1"/>
      <c r="S2" s="1"/>
      <c r="T2" s="159"/>
      <c r="U2" s="1"/>
      <c r="V2" s="1"/>
      <c r="W2" s="159"/>
      <c r="X2" s="1"/>
      <c r="Y2" s="1"/>
      <c r="Z2" s="159"/>
      <c r="AA2" s="1"/>
      <c r="AB2" s="1"/>
      <c r="AC2" s="159"/>
      <c r="AD2" s="1"/>
      <c r="AE2" s="1"/>
      <c r="AF2" s="159"/>
      <c r="AG2" s="1"/>
      <c r="AH2" s="1"/>
      <c r="AI2" s="159"/>
      <c r="AJ2" s="1"/>
      <c r="AK2" s="1"/>
      <c r="AL2" s="159"/>
      <c r="AM2" s="1"/>
      <c r="AN2" s="1"/>
      <c r="AO2" s="159"/>
      <c r="AP2" s="1"/>
      <c r="AQ2" s="1"/>
      <c r="AR2" s="159"/>
      <c r="AS2" s="1"/>
      <c r="AT2" s="1"/>
      <c r="AU2" s="159"/>
      <c r="AV2" s="1"/>
      <c r="AW2" s="1"/>
      <c r="AX2" s="159"/>
      <c r="AY2" s="1"/>
      <c r="AZ2" s="1"/>
      <c r="BA2" s="159"/>
      <c r="BB2" s="1"/>
      <c r="BC2" s="1"/>
      <c r="BD2" s="159"/>
      <c r="BE2" s="1"/>
      <c r="BF2" s="1"/>
      <c r="BG2" s="159"/>
      <c r="BH2" s="1"/>
      <c r="BI2" s="1"/>
      <c r="BJ2" s="159"/>
      <c r="BK2" s="1"/>
      <c r="BL2" s="1"/>
      <c r="BM2" s="159"/>
      <c r="BN2" s="1"/>
      <c r="BO2" s="1"/>
      <c r="BP2" s="159"/>
      <c r="BQ2" s="1"/>
      <c r="BR2" s="1"/>
      <c r="BS2" s="159"/>
      <c r="BT2" s="1"/>
      <c r="BU2" s="1"/>
      <c r="BV2" s="159"/>
      <c r="BW2" s="1"/>
      <c r="BX2" s="1"/>
      <c r="BY2" s="159"/>
      <c r="BZ2" s="1"/>
      <c r="CA2" s="1"/>
      <c r="CB2" s="159"/>
      <c r="CC2" s="1"/>
      <c r="CD2" s="1"/>
      <c r="CE2" s="159"/>
      <c r="CF2" s="1"/>
      <c r="CG2" s="1"/>
      <c r="CH2" s="159"/>
      <c r="CI2" s="1"/>
      <c r="CJ2" s="1"/>
      <c r="CK2" s="159"/>
      <c r="CL2" s="1"/>
      <c r="CM2" s="1"/>
      <c r="CN2" s="159"/>
      <c r="CO2" s="1"/>
      <c r="CP2" s="1"/>
      <c r="CQ2" s="159"/>
      <c r="CR2" s="1"/>
      <c r="CS2" s="1"/>
      <c r="CT2" s="159"/>
      <c r="CU2" s="1"/>
      <c r="CV2" s="1"/>
      <c r="CW2" s="159"/>
      <c r="CX2" s="1"/>
      <c r="CY2" s="1"/>
      <c r="CZ2" s="159"/>
      <c r="DA2" s="1"/>
      <c r="DB2" s="1"/>
      <c r="DC2" s="159"/>
      <c r="DD2" s="1"/>
      <c r="DE2" s="1"/>
      <c r="DF2" s="159"/>
      <c r="DG2" s="1"/>
      <c r="DH2" s="1"/>
      <c r="DI2" s="159"/>
      <c r="DJ2" s="1"/>
      <c r="DK2" s="1"/>
      <c r="DL2" s="159"/>
      <c r="DM2" s="1"/>
      <c r="DN2" s="1"/>
      <c r="DO2" s="159"/>
      <c r="DP2" s="1"/>
      <c r="DQ2" s="1"/>
      <c r="DR2" s="159"/>
      <c r="DS2" s="1"/>
      <c r="DT2" s="1"/>
      <c r="DU2" s="159"/>
      <c r="DV2" s="1"/>
      <c r="DW2" s="1"/>
      <c r="DX2" s="159"/>
      <c r="DY2" s="1"/>
      <c r="DZ2" s="1"/>
      <c r="EA2" s="159"/>
      <c r="EB2" s="1"/>
      <c r="EC2" s="1"/>
      <c r="ED2" s="159"/>
      <c r="EE2" s="1"/>
      <c r="EF2" s="1"/>
      <c r="EG2" s="159"/>
      <c r="EH2" s="1"/>
      <c r="EI2" s="1"/>
      <c r="EJ2" s="159"/>
      <c r="EK2" s="1"/>
      <c r="EL2" s="1"/>
      <c r="EM2" s="159"/>
      <c r="EN2" s="1"/>
      <c r="EO2" s="1"/>
      <c r="EP2" s="159"/>
      <c r="EQ2" s="1"/>
      <c r="ER2" s="1"/>
      <c r="ES2" s="159"/>
      <c r="ET2" s="1"/>
      <c r="EU2" s="1"/>
      <c r="EV2" s="159"/>
      <c r="EW2" s="1"/>
      <c r="EX2" s="1"/>
      <c r="EY2" s="159"/>
      <c r="EZ2" s="1"/>
      <c r="FA2" s="1"/>
      <c r="FB2" s="159"/>
      <c r="FC2" s="1"/>
      <c r="FD2" s="1"/>
      <c r="FE2" s="159"/>
      <c r="FF2" s="1"/>
      <c r="FG2" s="1"/>
      <c r="FH2" s="159"/>
      <c r="FI2" s="1"/>
      <c r="FJ2" s="1"/>
      <c r="FK2" s="159"/>
      <c r="FL2" s="1"/>
      <c r="FM2" s="1"/>
      <c r="FN2" s="159"/>
      <c r="FO2" s="1"/>
      <c r="FP2" s="1"/>
      <c r="FQ2" s="159"/>
      <c r="FR2" s="1"/>
      <c r="FS2" s="1"/>
      <c r="FT2" s="159"/>
      <c r="FU2" s="1"/>
      <c r="FV2" s="1"/>
      <c r="FW2" s="159"/>
      <c r="FX2" s="1"/>
      <c r="FY2" s="1"/>
      <c r="FZ2" s="159"/>
      <c r="GA2" s="1"/>
      <c r="GB2" s="1"/>
      <c r="GC2" s="159"/>
      <c r="GD2" s="1"/>
      <c r="GE2" s="1"/>
      <c r="GF2" s="159"/>
      <c r="GG2" s="1"/>
      <c r="GH2" s="1"/>
      <c r="GI2" s="159"/>
      <c r="GJ2" s="1"/>
      <c r="GK2" s="1"/>
      <c r="GL2" s="159"/>
      <c r="GM2" s="1"/>
      <c r="GN2" s="1"/>
    </row>
    <row r="3" spans="1:196" ht="19.5">
      <c r="A3" s="5" t="str">
        <f>"Workbook: " &amp; 'N0.1_Details'!$B$16</f>
        <v>Workbook: N: NARM</v>
      </c>
      <c r="B3" s="6"/>
      <c r="C3" s="6"/>
      <c r="D3" s="5"/>
      <c r="E3" s="6"/>
      <c r="F3" s="6"/>
      <c r="G3" s="5"/>
      <c r="H3" s="6"/>
      <c r="I3" s="6"/>
      <c r="J3" s="5"/>
      <c r="K3" s="6"/>
      <c r="L3" s="6"/>
      <c r="M3" s="5"/>
      <c r="N3" s="6"/>
      <c r="O3" s="6"/>
      <c r="P3" s="5"/>
      <c r="Q3" s="6"/>
      <c r="R3" s="6"/>
      <c r="S3" s="5"/>
      <c r="T3" s="6"/>
      <c r="U3" s="6"/>
      <c r="V3" s="5"/>
      <c r="W3" s="6"/>
      <c r="X3" s="6"/>
      <c r="Y3" s="5"/>
      <c r="Z3" s="6"/>
      <c r="AA3" s="6"/>
      <c r="AB3" s="5"/>
      <c r="AC3" s="6"/>
      <c r="AD3" s="6"/>
      <c r="AE3" s="5"/>
      <c r="AF3" s="6"/>
      <c r="AG3" s="6"/>
      <c r="AH3" s="5"/>
      <c r="AI3" s="6"/>
      <c r="AJ3" s="6"/>
      <c r="AK3" s="5"/>
      <c r="AL3" s="6"/>
      <c r="AM3" s="6"/>
      <c r="AN3" s="5"/>
      <c r="AO3" s="6"/>
      <c r="AP3" s="6"/>
      <c r="AQ3" s="5"/>
      <c r="AR3" s="6"/>
      <c r="AS3" s="6"/>
      <c r="AT3" s="5"/>
      <c r="AU3" s="6"/>
      <c r="AV3" s="6"/>
      <c r="AW3" s="5"/>
      <c r="AX3" s="6"/>
      <c r="AY3" s="6"/>
      <c r="AZ3" s="5"/>
      <c r="BA3" s="6"/>
      <c r="BB3" s="6"/>
      <c r="BC3" s="5"/>
      <c r="BD3" s="6"/>
      <c r="BE3" s="6"/>
      <c r="BF3" s="5"/>
      <c r="BG3" s="6"/>
      <c r="BH3" s="6"/>
      <c r="BI3" s="5"/>
      <c r="BJ3" s="6"/>
      <c r="BK3" s="6"/>
      <c r="BL3" s="5"/>
      <c r="BM3" s="6"/>
      <c r="BN3" s="6"/>
      <c r="BO3" s="5"/>
      <c r="BP3" s="6"/>
      <c r="BQ3" s="6"/>
      <c r="BR3" s="5"/>
      <c r="BS3" s="6"/>
      <c r="BT3" s="6"/>
      <c r="BU3" s="5"/>
      <c r="BV3" s="6"/>
      <c r="BW3" s="6"/>
      <c r="BX3" s="5"/>
      <c r="BY3" s="6"/>
      <c r="BZ3" s="6"/>
      <c r="CA3" s="5"/>
      <c r="CB3" s="6"/>
      <c r="CC3" s="6"/>
      <c r="CD3" s="5"/>
      <c r="CE3" s="6"/>
      <c r="CF3" s="6"/>
      <c r="CG3" s="5"/>
      <c r="CH3" s="6"/>
      <c r="CI3" s="6"/>
      <c r="CJ3" s="5"/>
      <c r="CK3" s="6"/>
      <c r="CL3" s="6"/>
      <c r="CM3" s="5"/>
      <c r="CN3" s="6"/>
      <c r="CO3" s="6"/>
      <c r="CP3" s="5"/>
      <c r="CQ3" s="6"/>
      <c r="CR3" s="6"/>
      <c r="CS3" s="5"/>
      <c r="CT3" s="6"/>
      <c r="CU3" s="6"/>
      <c r="CV3" s="5"/>
      <c r="CW3" s="6"/>
      <c r="CX3" s="6"/>
      <c r="CY3" s="5"/>
      <c r="CZ3" s="6"/>
      <c r="DA3" s="6"/>
      <c r="DB3" s="5"/>
      <c r="DC3" s="6"/>
      <c r="DD3" s="6"/>
      <c r="DE3" s="5"/>
      <c r="DF3" s="6"/>
      <c r="DG3" s="6"/>
      <c r="DH3" s="5"/>
      <c r="DI3" s="6"/>
      <c r="DJ3" s="6"/>
      <c r="DK3" s="5"/>
      <c r="DL3" s="6"/>
      <c r="DM3" s="6"/>
      <c r="DN3" s="5"/>
      <c r="DO3" s="6"/>
      <c r="DP3" s="6"/>
      <c r="DQ3" s="5"/>
      <c r="DR3" s="6"/>
      <c r="DS3" s="6"/>
      <c r="DT3" s="5"/>
      <c r="DU3" s="6"/>
      <c r="DV3" s="6"/>
      <c r="DW3" s="5"/>
      <c r="DX3" s="6"/>
      <c r="DY3" s="6"/>
      <c r="DZ3" s="5"/>
      <c r="EA3" s="6"/>
      <c r="EB3" s="6"/>
      <c r="EC3" s="5"/>
      <c r="ED3" s="6"/>
      <c r="EE3" s="6"/>
      <c r="EF3" s="5"/>
      <c r="EG3" s="6"/>
      <c r="EH3" s="6"/>
      <c r="EI3" s="5"/>
      <c r="EJ3" s="6"/>
      <c r="EK3" s="6"/>
      <c r="EL3" s="5"/>
      <c r="EM3" s="6"/>
      <c r="EN3" s="6"/>
      <c r="EO3" s="5"/>
      <c r="EP3" s="6"/>
      <c r="EQ3" s="6"/>
      <c r="ER3" s="5"/>
      <c r="ES3" s="6"/>
      <c r="ET3" s="6"/>
      <c r="EU3" s="5"/>
      <c r="EV3" s="6"/>
      <c r="EW3" s="6"/>
      <c r="EX3" s="5"/>
      <c r="EY3" s="6"/>
      <c r="EZ3" s="6"/>
      <c r="FA3" s="5"/>
      <c r="FB3" s="6"/>
      <c r="FC3" s="6"/>
      <c r="FD3" s="5"/>
      <c r="FE3" s="6"/>
      <c r="FF3" s="6"/>
      <c r="FG3" s="5"/>
      <c r="FH3" s="6"/>
      <c r="FI3" s="6"/>
      <c r="FJ3" s="5"/>
      <c r="FK3" s="6"/>
      <c r="FL3" s="6"/>
      <c r="FM3" s="5"/>
      <c r="FN3" s="6"/>
      <c r="FO3" s="6"/>
      <c r="FP3" s="5"/>
      <c r="FQ3" s="6"/>
      <c r="FR3" s="6"/>
      <c r="FS3" s="5"/>
      <c r="FT3" s="6"/>
      <c r="FU3" s="6"/>
      <c r="FV3" s="5"/>
      <c r="FW3" s="6"/>
      <c r="FX3" s="6"/>
      <c r="FY3" s="5"/>
      <c r="FZ3" s="6"/>
      <c r="GA3" s="6"/>
      <c r="GB3" s="5"/>
      <c r="GC3" s="6"/>
      <c r="GD3" s="6"/>
      <c r="GE3" s="5"/>
      <c r="GF3" s="6"/>
      <c r="GG3" s="6"/>
      <c r="GH3" s="5"/>
      <c r="GI3" s="6"/>
      <c r="GJ3" s="6"/>
      <c r="GK3" s="5"/>
      <c r="GL3" s="6"/>
      <c r="GM3" s="6"/>
      <c r="GN3" s="5"/>
    </row>
    <row r="4" spans="1:196" ht="17.5">
      <c r="A4" s="7" t="str">
        <f>"Submission Version " &amp; 'N0.1_Details'!$B$19 &amp; " - Submitted on " &amp; TEXT('N0.1_Details'!$B$20,"dd mmm yyyy")</f>
        <v>Submission Version 1 - Submitted on 11 Dec 2024</v>
      </c>
      <c r="B4" s="8"/>
      <c r="C4" s="8"/>
      <c r="D4" s="7"/>
      <c r="E4" s="8"/>
      <c r="F4" s="8"/>
      <c r="G4" s="7"/>
      <c r="H4" s="8"/>
      <c r="I4" s="8"/>
      <c r="J4" s="7"/>
      <c r="K4" s="8"/>
      <c r="L4" s="8"/>
      <c r="M4" s="7"/>
      <c r="N4" s="8"/>
      <c r="O4" s="8"/>
      <c r="P4" s="7"/>
      <c r="Q4" s="8"/>
      <c r="R4" s="8"/>
      <c r="S4" s="7"/>
      <c r="T4" s="8"/>
      <c r="U4" s="8"/>
      <c r="V4" s="7"/>
      <c r="W4" s="8"/>
      <c r="X4" s="8"/>
      <c r="Y4" s="7"/>
      <c r="Z4" s="8"/>
      <c r="AA4" s="8"/>
      <c r="AB4" s="7"/>
      <c r="AC4" s="8"/>
      <c r="AD4" s="8"/>
      <c r="AE4" s="7"/>
      <c r="AF4" s="8"/>
      <c r="AG4" s="8"/>
      <c r="AH4" s="7"/>
      <c r="AI4" s="8"/>
      <c r="AJ4" s="8"/>
      <c r="AK4" s="7"/>
      <c r="AL4" s="8"/>
      <c r="AM4" s="8"/>
      <c r="AN4" s="7"/>
      <c r="AO4" s="8"/>
      <c r="AP4" s="8"/>
      <c r="AQ4" s="7"/>
      <c r="AR4" s="8"/>
      <c r="AS4" s="8"/>
      <c r="AT4" s="7"/>
      <c r="AU4" s="8"/>
      <c r="AV4" s="8"/>
      <c r="AW4" s="7"/>
      <c r="AX4" s="8"/>
      <c r="AY4" s="8"/>
      <c r="AZ4" s="7"/>
      <c r="BA4" s="8"/>
      <c r="BB4" s="8"/>
      <c r="BC4" s="7"/>
      <c r="BD4" s="8"/>
      <c r="BE4" s="8"/>
      <c r="BF4" s="7"/>
      <c r="BG4" s="8"/>
      <c r="BH4" s="8"/>
      <c r="BI4" s="7"/>
      <c r="BJ4" s="8"/>
      <c r="BK4" s="8"/>
      <c r="BL4" s="7"/>
      <c r="BM4" s="8"/>
      <c r="BN4" s="8"/>
      <c r="BO4" s="7"/>
      <c r="BP4" s="8"/>
      <c r="BQ4" s="8"/>
      <c r="BR4" s="7"/>
      <c r="BS4" s="8"/>
      <c r="BT4" s="8"/>
      <c r="BU4" s="7"/>
      <c r="BV4" s="8"/>
      <c r="BW4" s="8"/>
      <c r="BX4" s="7"/>
      <c r="BY4" s="8"/>
      <c r="BZ4" s="8"/>
      <c r="CA4" s="7"/>
      <c r="CB4" s="8"/>
      <c r="CC4" s="8"/>
      <c r="CD4" s="7"/>
      <c r="CE4" s="8"/>
      <c r="CF4" s="8"/>
      <c r="CG4" s="7"/>
      <c r="CH4" s="8"/>
      <c r="CI4" s="8"/>
      <c r="CJ4" s="7"/>
      <c r="CK4" s="8"/>
      <c r="CL4" s="8"/>
      <c r="CM4" s="7"/>
      <c r="CN4" s="8"/>
      <c r="CO4" s="8"/>
      <c r="CP4" s="7"/>
      <c r="CQ4" s="8"/>
      <c r="CR4" s="8"/>
      <c r="CS4" s="7"/>
      <c r="CT4" s="8"/>
      <c r="CU4" s="8"/>
      <c r="CV4" s="7"/>
      <c r="CW4" s="8"/>
      <c r="CX4" s="8"/>
      <c r="CY4" s="7"/>
      <c r="CZ4" s="8"/>
      <c r="DA4" s="8"/>
      <c r="DB4" s="7"/>
      <c r="DC4" s="8"/>
      <c r="DD4" s="8"/>
      <c r="DE4" s="7"/>
      <c r="DF4" s="8"/>
      <c r="DG4" s="8"/>
      <c r="DH4" s="7"/>
      <c r="DI4" s="8"/>
      <c r="DJ4" s="8"/>
      <c r="DK4" s="7"/>
      <c r="DL4" s="8"/>
      <c r="DM4" s="8"/>
      <c r="DN4" s="7"/>
      <c r="DO4" s="8"/>
      <c r="DP4" s="8"/>
      <c r="DQ4" s="7"/>
      <c r="DR4" s="8"/>
      <c r="DS4" s="8"/>
      <c r="DT4" s="7"/>
      <c r="DU4" s="8"/>
      <c r="DV4" s="8"/>
      <c r="DW4" s="7"/>
      <c r="DX4" s="8"/>
      <c r="DY4" s="8"/>
      <c r="DZ4" s="7"/>
      <c r="EA4" s="8"/>
      <c r="EB4" s="8"/>
      <c r="EC4" s="7"/>
      <c r="ED4" s="8"/>
      <c r="EE4" s="8"/>
      <c r="EF4" s="7"/>
      <c r="EG4" s="8"/>
      <c r="EH4" s="8"/>
      <c r="EI4" s="7"/>
      <c r="EJ4" s="8"/>
      <c r="EK4" s="8"/>
      <c r="EL4" s="7"/>
      <c r="EM4" s="8"/>
      <c r="EN4" s="8"/>
      <c r="EO4" s="7"/>
      <c r="EP4" s="8"/>
      <c r="EQ4" s="8"/>
      <c r="ER4" s="7"/>
      <c r="ES4" s="8"/>
      <c r="ET4" s="8"/>
      <c r="EU4" s="7"/>
      <c r="EV4" s="8"/>
      <c r="EW4" s="8"/>
      <c r="EX4" s="7"/>
      <c r="EY4" s="8"/>
      <c r="EZ4" s="8"/>
      <c r="FA4" s="7"/>
      <c r="FB4" s="8"/>
      <c r="FC4" s="8"/>
      <c r="FD4" s="7"/>
      <c r="FE4" s="8"/>
      <c r="FF4" s="8"/>
      <c r="FG4" s="7"/>
      <c r="FH4" s="8"/>
      <c r="FI4" s="8"/>
      <c r="FJ4" s="7"/>
      <c r="FK4" s="8"/>
      <c r="FL4" s="8"/>
      <c r="FM4" s="7"/>
      <c r="FN4" s="8"/>
      <c r="FO4" s="8"/>
      <c r="FP4" s="7"/>
      <c r="FQ4" s="8"/>
      <c r="FR4" s="8"/>
      <c r="FS4" s="7"/>
      <c r="FT4" s="8"/>
      <c r="FU4" s="8"/>
      <c r="FV4" s="7"/>
      <c r="FW4" s="8"/>
      <c r="FX4" s="8"/>
      <c r="FY4" s="7"/>
      <c r="FZ4" s="8"/>
      <c r="GA4" s="8"/>
      <c r="GB4" s="7"/>
      <c r="GC4" s="8"/>
      <c r="GD4" s="8"/>
      <c r="GE4" s="7"/>
      <c r="GF4" s="8"/>
      <c r="GG4" s="8"/>
      <c r="GH4" s="7"/>
      <c r="GI4" s="8"/>
      <c r="GJ4" s="8"/>
      <c r="GK4" s="7"/>
      <c r="GL4" s="8"/>
      <c r="GM4" s="8"/>
      <c r="GN4" s="7"/>
    </row>
    <row r="5" spans="1:196" ht="17.5">
      <c r="A5" s="7" t="str">
        <f>"Template Version: " &amp; 'N0.1_Details'!$B$13</f>
        <v>Template Version: V3</v>
      </c>
      <c r="B5" s="8"/>
      <c r="C5" s="8"/>
      <c r="D5" s="7"/>
      <c r="E5" s="8"/>
      <c r="F5" s="8"/>
      <c r="G5" s="7"/>
      <c r="H5" s="8"/>
      <c r="I5" s="8"/>
      <c r="J5" s="7"/>
      <c r="K5" s="8"/>
      <c r="L5" s="8"/>
      <c r="M5" s="7"/>
      <c r="N5" s="8"/>
      <c r="O5" s="8"/>
      <c r="P5" s="7"/>
      <c r="Q5" s="8"/>
      <c r="R5" s="8"/>
      <c r="S5" s="7"/>
      <c r="T5" s="8"/>
      <c r="U5" s="8"/>
      <c r="V5" s="7"/>
      <c r="W5" s="8"/>
      <c r="X5" s="8"/>
      <c r="Y5" s="7"/>
      <c r="Z5" s="8"/>
      <c r="AA5" s="8"/>
      <c r="AB5" s="7"/>
      <c r="AC5" s="8"/>
      <c r="AD5" s="8"/>
      <c r="AE5" s="7"/>
      <c r="AF5" s="8"/>
      <c r="AG5" s="8"/>
      <c r="AH5" s="7"/>
      <c r="AI5" s="8"/>
      <c r="AJ5" s="8"/>
      <c r="AK5" s="7"/>
      <c r="AL5" s="8"/>
      <c r="AM5" s="8"/>
      <c r="AN5" s="7"/>
      <c r="AO5" s="8"/>
      <c r="AP5" s="8"/>
      <c r="AQ5" s="7"/>
      <c r="AR5" s="8"/>
      <c r="AS5" s="8"/>
      <c r="AT5" s="7"/>
      <c r="AU5" s="8"/>
      <c r="AV5" s="8"/>
      <c r="AW5" s="7"/>
      <c r="AX5" s="8"/>
      <c r="AY5" s="8"/>
      <c r="AZ5" s="7"/>
      <c r="BA5" s="8"/>
      <c r="BB5" s="8"/>
      <c r="BC5" s="7"/>
      <c r="BD5" s="8"/>
      <c r="BE5" s="8"/>
      <c r="BF5" s="7"/>
      <c r="BG5" s="8"/>
      <c r="BH5" s="8"/>
      <c r="BI5" s="7"/>
      <c r="BJ5" s="8"/>
      <c r="BK5" s="8"/>
      <c r="BL5" s="7"/>
      <c r="BM5" s="8"/>
      <c r="BN5" s="8"/>
      <c r="BO5" s="7"/>
      <c r="BP5" s="8"/>
      <c r="BQ5" s="8"/>
      <c r="BR5" s="7"/>
      <c r="BS5" s="8"/>
      <c r="BT5" s="8"/>
      <c r="BU5" s="7"/>
      <c r="BV5" s="8"/>
      <c r="BW5" s="8"/>
      <c r="BX5" s="7"/>
      <c r="BY5" s="8"/>
      <c r="BZ5" s="8"/>
      <c r="CA5" s="7"/>
      <c r="CB5" s="8"/>
      <c r="CC5" s="8"/>
      <c r="CD5" s="7"/>
      <c r="CE5" s="8"/>
      <c r="CF5" s="8"/>
      <c r="CG5" s="7"/>
      <c r="CH5" s="8"/>
      <c r="CI5" s="8"/>
      <c r="CJ5" s="7"/>
      <c r="CK5" s="8"/>
      <c r="CL5" s="8"/>
      <c r="CM5" s="7"/>
      <c r="CN5" s="8"/>
      <c r="CO5" s="8"/>
      <c r="CP5" s="7"/>
      <c r="CQ5" s="8"/>
      <c r="CR5" s="8"/>
      <c r="CS5" s="7"/>
      <c r="CT5" s="8"/>
      <c r="CU5" s="8"/>
      <c r="CV5" s="7"/>
      <c r="CW5" s="8"/>
      <c r="CX5" s="8"/>
      <c r="CY5" s="7"/>
      <c r="CZ5" s="8"/>
      <c r="DA5" s="8"/>
      <c r="DB5" s="7"/>
      <c r="DC5" s="8"/>
      <c r="DD5" s="8"/>
      <c r="DE5" s="7"/>
      <c r="DF5" s="8"/>
      <c r="DG5" s="8"/>
      <c r="DH5" s="7"/>
      <c r="DI5" s="8"/>
      <c r="DJ5" s="8"/>
      <c r="DK5" s="7"/>
      <c r="DL5" s="8"/>
      <c r="DM5" s="8"/>
      <c r="DN5" s="7"/>
      <c r="DO5" s="8"/>
      <c r="DP5" s="8"/>
      <c r="DQ5" s="7"/>
      <c r="DR5" s="8"/>
      <c r="DS5" s="8"/>
      <c r="DT5" s="7"/>
      <c r="DU5" s="8"/>
      <c r="DV5" s="8"/>
      <c r="DW5" s="7"/>
      <c r="DX5" s="8"/>
      <c r="DY5" s="8"/>
      <c r="DZ5" s="7"/>
      <c r="EA5" s="8"/>
      <c r="EB5" s="8"/>
      <c r="EC5" s="7"/>
      <c r="ED5" s="8"/>
      <c r="EE5" s="8"/>
      <c r="EF5" s="7"/>
      <c r="EG5" s="8"/>
      <c r="EH5" s="8"/>
      <c r="EI5" s="7"/>
      <c r="EJ5" s="8"/>
      <c r="EK5" s="8"/>
      <c r="EL5" s="7"/>
      <c r="EM5" s="8"/>
      <c r="EN5" s="8"/>
      <c r="EO5" s="7"/>
      <c r="EP5" s="8"/>
      <c r="EQ5" s="8"/>
      <c r="ER5" s="7"/>
      <c r="ES5" s="8"/>
      <c r="ET5" s="8"/>
      <c r="EU5" s="7"/>
      <c r="EV5" s="8"/>
      <c r="EW5" s="8"/>
      <c r="EX5" s="7"/>
      <c r="EY5" s="8"/>
      <c r="EZ5" s="8"/>
      <c r="FA5" s="7"/>
      <c r="FB5" s="8"/>
      <c r="FC5" s="8"/>
      <c r="FD5" s="7"/>
      <c r="FE5" s="8"/>
      <c r="FF5" s="8"/>
      <c r="FG5" s="7"/>
      <c r="FH5" s="8"/>
      <c r="FI5" s="8"/>
      <c r="FJ5" s="7"/>
      <c r="FK5" s="8"/>
      <c r="FL5" s="8"/>
      <c r="FM5" s="7"/>
      <c r="FN5" s="8"/>
      <c r="FO5" s="8"/>
      <c r="FP5" s="7"/>
      <c r="FQ5" s="8"/>
      <c r="FR5" s="8"/>
      <c r="FS5" s="7"/>
      <c r="FT5" s="8"/>
      <c r="FU5" s="8"/>
      <c r="FV5" s="7"/>
      <c r="FW5" s="8"/>
      <c r="FX5" s="8"/>
      <c r="FY5" s="7"/>
      <c r="FZ5" s="8"/>
      <c r="GA5" s="8"/>
      <c r="GB5" s="7"/>
      <c r="GC5" s="8"/>
      <c r="GD5" s="8"/>
      <c r="GE5" s="7"/>
      <c r="GF5" s="8"/>
      <c r="GG5" s="8"/>
      <c r="GH5" s="7"/>
      <c r="GI5" s="8"/>
      <c r="GJ5" s="8"/>
      <c r="GK5" s="7"/>
      <c r="GL5" s="8"/>
      <c r="GM5" s="8"/>
      <c r="GN5" s="7"/>
    </row>
    <row r="6" spans="1:196" ht="19.5">
      <c r="A6" s="5" t="e">
        <f ca="1">"Sheet: " &amp;VLOOKUP(RIGHT(CELL("filename",A1),LEN(CELL("filename",A1))-FIND("]",CELL("filename",A1))),'N0.2_Contents'!$A$13:$B$50,2,FALSE)</f>
        <v>#N/A</v>
      </c>
      <c r="B6" s="6"/>
      <c r="C6" s="6"/>
      <c r="D6" s="5"/>
      <c r="E6" s="6"/>
      <c r="F6" s="6"/>
      <c r="G6" s="5"/>
      <c r="H6" s="6"/>
      <c r="I6" s="6"/>
      <c r="J6" s="5"/>
      <c r="K6" s="6"/>
      <c r="L6" s="6"/>
      <c r="M6" s="5"/>
      <c r="N6" s="6"/>
      <c r="O6" s="6"/>
      <c r="P6" s="5"/>
      <c r="Q6" s="6"/>
      <c r="R6" s="6"/>
      <c r="S6" s="5"/>
      <c r="T6" s="6"/>
      <c r="U6" s="6"/>
      <c r="V6" s="5"/>
      <c r="W6" s="6"/>
      <c r="X6" s="6"/>
      <c r="Y6" s="5"/>
      <c r="Z6" s="6"/>
      <c r="AA6" s="6"/>
      <c r="AB6" s="5"/>
      <c r="AC6" s="6"/>
      <c r="AD6" s="6"/>
      <c r="AE6" s="5"/>
      <c r="AF6" s="6"/>
      <c r="AG6" s="6"/>
      <c r="AH6" s="5"/>
      <c r="AI6" s="6"/>
      <c r="AJ6" s="6"/>
      <c r="AK6" s="5"/>
      <c r="AL6" s="6"/>
      <c r="AM6" s="6"/>
      <c r="AN6" s="5"/>
      <c r="AO6" s="6"/>
      <c r="AP6" s="6"/>
      <c r="AQ6" s="5"/>
      <c r="AR6" s="6"/>
      <c r="AS6" s="6"/>
      <c r="AT6" s="5"/>
      <c r="AU6" s="6"/>
      <c r="AV6" s="6"/>
      <c r="AW6" s="5"/>
      <c r="AX6" s="6"/>
      <c r="AY6" s="6"/>
      <c r="AZ6" s="5"/>
      <c r="BA6" s="6"/>
      <c r="BB6" s="6"/>
      <c r="BC6" s="5"/>
      <c r="BD6" s="6"/>
      <c r="BE6" s="6"/>
      <c r="BF6" s="5"/>
      <c r="BG6" s="6"/>
      <c r="BH6" s="6"/>
      <c r="BI6" s="5"/>
      <c r="BJ6" s="6"/>
      <c r="BK6" s="6"/>
      <c r="BL6" s="5"/>
      <c r="BM6" s="6"/>
      <c r="BN6" s="6"/>
      <c r="BO6" s="5"/>
      <c r="BP6" s="6"/>
      <c r="BQ6" s="6"/>
      <c r="BR6" s="5"/>
      <c r="BS6" s="6"/>
      <c r="BT6" s="6"/>
      <c r="BU6" s="5"/>
      <c r="BV6" s="6"/>
      <c r="BW6" s="6"/>
      <c r="BX6" s="5"/>
      <c r="BY6" s="6"/>
      <c r="BZ6" s="6"/>
      <c r="CA6" s="5"/>
      <c r="CB6" s="6"/>
      <c r="CC6" s="6"/>
      <c r="CD6" s="5"/>
      <c r="CE6" s="6"/>
      <c r="CF6" s="6"/>
      <c r="CG6" s="5"/>
      <c r="CH6" s="6"/>
      <c r="CI6" s="6"/>
      <c r="CJ6" s="5"/>
      <c r="CK6" s="6"/>
      <c r="CL6" s="6"/>
      <c r="CM6" s="5"/>
      <c r="CN6" s="6"/>
      <c r="CO6" s="6"/>
      <c r="CP6" s="5"/>
      <c r="CQ6" s="6"/>
      <c r="CR6" s="6"/>
      <c r="CS6" s="5"/>
      <c r="CT6" s="6"/>
      <c r="CU6" s="6"/>
      <c r="CV6" s="5"/>
      <c r="CW6" s="6"/>
      <c r="CX6" s="6"/>
      <c r="CY6" s="5"/>
      <c r="CZ6" s="6"/>
      <c r="DA6" s="6"/>
      <c r="DB6" s="5"/>
      <c r="DC6" s="6"/>
      <c r="DD6" s="6"/>
      <c r="DE6" s="5"/>
      <c r="DF6" s="6"/>
      <c r="DG6" s="6"/>
      <c r="DH6" s="5"/>
      <c r="DI6" s="6"/>
      <c r="DJ6" s="6"/>
      <c r="DK6" s="5"/>
      <c r="DL6" s="6"/>
      <c r="DM6" s="6"/>
      <c r="DN6" s="5"/>
      <c r="DO6" s="6"/>
      <c r="DP6" s="6"/>
      <c r="DQ6" s="5"/>
      <c r="DR6" s="6"/>
      <c r="DS6" s="6"/>
      <c r="DT6" s="5"/>
      <c r="DU6" s="6"/>
      <c r="DV6" s="6"/>
      <c r="DW6" s="5"/>
      <c r="DX6" s="6"/>
      <c r="DY6" s="6"/>
      <c r="DZ6" s="5"/>
      <c r="EA6" s="6"/>
      <c r="EB6" s="6"/>
      <c r="EC6" s="5"/>
      <c r="ED6" s="6"/>
      <c r="EE6" s="6"/>
      <c r="EF6" s="5"/>
      <c r="EG6" s="6"/>
      <c r="EH6" s="6"/>
      <c r="EI6" s="5"/>
      <c r="EJ6" s="6"/>
      <c r="EK6" s="6"/>
      <c r="EL6" s="5"/>
      <c r="EM6" s="6"/>
      <c r="EN6" s="6"/>
      <c r="EO6" s="5"/>
      <c r="EP6" s="6"/>
      <c r="EQ6" s="6"/>
      <c r="ER6" s="5"/>
      <c r="ES6" s="6"/>
      <c r="ET6" s="6"/>
      <c r="EU6" s="5"/>
      <c r="EV6" s="6"/>
      <c r="EW6" s="6"/>
      <c r="EX6" s="5"/>
      <c r="EY6" s="6"/>
      <c r="EZ6" s="6"/>
      <c r="FA6" s="5"/>
      <c r="FB6" s="6"/>
      <c r="FC6" s="6"/>
      <c r="FD6" s="5"/>
      <c r="FE6" s="6"/>
      <c r="FF6" s="6"/>
      <c r="FG6" s="5"/>
      <c r="FH6" s="6"/>
      <c r="FI6" s="6"/>
      <c r="FJ6" s="5"/>
      <c r="FK6" s="6"/>
      <c r="FL6" s="6"/>
      <c r="FM6" s="5"/>
      <c r="FN6" s="6"/>
      <c r="FO6" s="6"/>
      <c r="FP6" s="5"/>
      <c r="FQ6" s="6"/>
      <c r="FR6" s="6"/>
      <c r="FS6" s="5"/>
      <c r="FT6" s="6"/>
      <c r="FU6" s="6"/>
      <c r="FV6" s="5"/>
      <c r="FW6" s="6"/>
      <c r="FX6" s="6"/>
      <c r="FY6" s="5"/>
      <c r="FZ6" s="6"/>
      <c r="GA6" s="6"/>
      <c r="GB6" s="5"/>
      <c r="GC6" s="6"/>
      <c r="GD6" s="6"/>
      <c r="GE6" s="5"/>
      <c r="GF6" s="6"/>
      <c r="GG6" s="6"/>
      <c r="GH6" s="5"/>
      <c r="GI6" s="6"/>
      <c r="GJ6" s="6"/>
      <c r="GK6" s="5"/>
      <c r="GL6" s="6"/>
      <c r="GM6" s="6"/>
      <c r="GN6" s="5"/>
    </row>
    <row r="7" spans="1:196" ht="17">
      <c r="A7" s="7" t="str">
        <f>"Price Base: " &amp; 'N0.6_Data_Constants'!B13</f>
        <v>Price Base: All</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row>
    <row r="8" spans="1:196">
      <c r="A8" s="101" t="str">
        <f ca="1">"Error Checks: " &amp; IF(ISERROR(MATCH("Error",$B$9:$BJ$9,0)),"OK","Error")</f>
        <v>Error Checks: OK</v>
      </c>
      <c r="B8" s="102"/>
      <c r="C8" s="102"/>
      <c r="D8" s="101"/>
      <c r="E8" s="102"/>
      <c r="F8" s="102"/>
      <c r="G8" s="101"/>
      <c r="H8" s="102"/>
      <c r="I8" s="102"/>
      <c r="J8" s="101"/>
      <c r="K8" s="102"/>
      <c r="L8" s="102"/>
      <c r="M8" s="101"/>
      <c r="N8" s="102"/>
      <c r="O8" s="102"/>
      <c r="P8" s="101"/>
      <c r="Q8" s="102"/>
      <c r="R8" s="102"/>
      <c r="S8" s="101"/>
      <c r="T8" s="102"/>
      <c r="U8" s="102"/>
      <c r="V8" s="101"/>
      <c r="W8" s="102"/>
      <c r="X8" s="102"/>
      <c r="Y8" s="101"/>
      <c r="Z8" s="102"/>
      <c r="AA8" s="102"/>
      <c r="AB8" s="101"/>
      <c r="AC8" s="102"/>
      <c r="AD8" s="102"/>
      <c r="AE8" s="101"/>
      <c r="AF8" s="102"/>
      <c r="AG8" s="102"/>
      <c r="AH8" s="101"/>
      <c r="AI8" s="102"/>
      <c r="AJ8" s="102"/>
      <c r="AK8" s="101"/>
      <c r="AL8" s="102"/>
      <c r="AM8" s="102"/>
      <c r="AN8" s="101"/>
      <c r="AO8" s="102"/>
      <c r="AP8" s="102"/>
      <c r="AQ8" s="101"/>
      <c r="AR8" s="102"/>
      <c r="AS8" s="102"/>
      <c r="AT8" s="101"/>
      <c r="AU8" s="102"/>
      <c r="AV8" s="102"/>
      <c r="AW8" s="101"/>
      <c r="AX8" s="102"/>
      <c r="AY8" s="102"/>
      <c r="AZ8" s="101"/>
      <c r="BA8" s="102"/>
      <c r="BB8" s="102"/>
      <c r="BC8" s="101"/>
      <c r="BD8" s="102"/>
      <c r="BE8" s="102"/>
      <c r="BF8" s="101"/>
      <c r="BG8" s="102"/>
      <c r="BH8" s="102"/>
      <c r="BI8" s="101"/>
      <c r="BJ8" s="102"/>
      <c r="BK8" s="102"/>
      <c r="BL8" s="101"/>
      <c r="BM8" s="102"/>
      <c r="BN8" s="102"/>
      <c r="BO8" s="101"/>
      <c r="BP8" s="102"/>
      <c r="BQ8" s="102"/>
      <c r="BR8" s="101"/>
      <c r="BS8" s="102"/>
      <c r="BT8" s="102"/>
      <c r="BU8" s="101"/>
      <c r="BV8" s="102"/>
      <c r="BW8" s="102"/>
      <c r="BX8" s="101"/>
      <c r="BY8" s="102"/>
      <c r="BZ8" s="102"/>
      <c r="CA8" s="101"/>
      <c r="CB8" s="102"/>
      <c r="CC8" s="102"/>
      <c r="CD8" s="101"/>
      <c r="CE8" s="102"/>
      <c r="CF8" s="102"/>
      <c r="CG8" s="101"/>
      <c r="CH8" s="102"/>
      <c r="CI8" s="102"/>
      <c r="CJ8" s="101"/>
      <c r="CK8" s="102"/>
      <c r="CL8" s="102"/>
      <c r="CM8" s="101"/>
      <c r="CN8" s="102"/>
      <c r="CO8" s="102"/>
      <c r="CP8" s="101"/>
      <c r="CQ8" s="102"/>
      <c r="CR8" s="102"/>
      <c r="CS8" s="101"/>
      <c r="CT8" s="102"/>
      <c r="CU8" s="102"/>
      <c r="CV8" s="101"/>
      <c r="CW8" s="102"/>
      <c r="CX8" s="102"/>
      <c r="CY8" s="101"/>
      <c r="CZ8" s="102"/>
      <c r="DA8" s="102"/>
      <c r="DB8" s="101"/>
      <c r="DC8" s="102"/>
      <c r="DD8" s="102"/>
      <c r="DE8" s="101"/>
      <c r="DF8" s="102"/>
      <c r="DG8" s="102"/>
      <c r="DH8" s="101"/>
      <c r="DI8" s="102"/>
      <c r="DJ8" s="102"/>
      <c r="DK8" s="101"/>
      <c r="DL8" s="102"/>
      <c r="DM8" s="102"/>
      <c r="DN8" s="101"/>
      <c r="DO8" s="102"/>
      <c r="DP8" s="102"/>
      <c r="DQ8" s="101"/>
      <c r="DR8" s="102"/>
      <c r="DS8" s="102"/>
      <c r="DT8" s="101"/>
      <c r="DU8" s="102"/>
      <c r="DV8" s="102"/>
      <c r="DW8" s="101"/>
      <c r="DX8" s="102"/>
      <c r="DY8" s="102"/>
      <c r="DZ8" s="101"/>
      <c r="EA8" s="102"/>
      <c r="EB8" s="102"/>
      <c r="EC8" s="101"/>
      <c r="ED8" s="102"/>
      <c r="EE8" s="102"/>
      <c r="EF8" s="101"/>
      <c r="EG8" s="102"/>
      <c r="EH8" s="102"/>
      <c r="EI8" s="101"/>
      <c r="EJ8" s="102"/>
      <c r="EK8" s="102"/>
      <c r="EL8" s="101"/>
      <c r="EM8" s="102"/>
      <c r="EN8" s="102"/>
      <c r="EO8" s="101"/>
      <c r="EP8" s="102"/>
      <c r="EQ8" s="102"/>
      <c r="ER8" s="101"/>
      <c r="ES8" s="102"/>
      <c r="ET8" s="102"/>
      <c r="EU8" s="101"/>
      <c r="EV8" s="102"/>
      <c r="EW8" s="102"/>
      <c r="EX8" s="101"/>
      <c r="EY8" s="102"/>
      <c r="EZ8" s="102"/>
      <c r="FA8" s="101"/>
      <c r="FB8" s="102"/>
      <c r="FC8" s="102"/>
      <c r="FD8" s="101"/>
      <c r="FE8" s="102"/>
      <c r="FF8" s="102"/>
      <c r="FG8" s="101"/>
      <c r="FH8" s="102"/>
      <c r="FI8" s="102"/>
      <c r="FJ8" s="101"/>
      <c r="FK8" s="102"/>
      <c r="FL8" s="102"/>
      <c r="FM8" s="101"/>
      <c r="FN8" s="102"/>
      <c r="FO8" s="102"/>
      <c r="FP8" s="101"/>
      <c r="FQ8" s="102"/>
      <c r="FR8" s="102"/>
      <c r="FS8" s="101"/>
      <c r="FT8" s="102"/>
      <c r="FU8" s="102"/>
      <c r="FV8" s="101"/>
      <c r="FW8" s="102"/>
      <c r="FX8" s="102"/>
      <c r="FY8" s="101"/>
      <c r="FZ8" s="102"/>
      <c r="GA8" s="102"/>
      <c r="GB8" s="101"/>
      <c r="GC8" s="102"/>
      <c r="GD8" s="102"/>
      <c r="GE8" s="101"/>
      <c r="GF8" s="102"/>
      <c r="GG8" s="102"/>
      <c r="GH8" s="101"/>
      <c r="GI8" s="102"/>
      <c r="GJ8" s="102"/>
      <c r="GK8" s="101"/>
      <c r="GL8" s="102"/>
      <c r="GM8" s="102"/>
      <c r="GN8" s="101"/>
    </row>
    <row r="9" spans="1:196">
      <c r="A9" s="104" t="str">
        <f ca="1">IF(ISERROR(MATCH("Error",A10:A163,0)),"-","Error")</f>
        <v>-</v>
      </c>
      <c r="B9" s="104" t="str">
        <f>IF(ISERROR(MATCH("Error",B10:B163,0)),"-","Error")</f>
        <v>-</v>
      </c>
      <c r="C9" s="104" t="str">
        <f ca="1">IF(ISERROR(MATCH("Error",C10:C163,0)),"-","Error")</f>
        <v>-</v>
      </c>
      <c r="D9" s="103" t="str">
        <f t="shared" ref="D9:BM9" si="0">IF(ISERROR(MATCH("Error",D10:D201,0)),"-","Error")</f>
        <v>-</v>
      </c>
      <c r="E9" s="103" t="str">
        <f t="shared" si="0"/>
        <v>-</v>
      </c>
      <c r="F9" s="103" t="str">
        <f t="shared" si="0"/>
        <v>-</v>
      </c>
      <c r="G9" s="103" t="str">
        <f t="shared" si="0"/>
        <v>-</v>
      </c>
      <c r="H9" s="103" t="str">
        <f t="shared" si="0"/>
        <v>-</v>
      </c>
      <c r="I9" s="103" t="str">
        <f t="shared" si="0"/>
        <v>-</v>
      </c>
      <c r="J9" s="103" t="str">
        <f t="shared" si="0"/>
        <v>-</v>
      </c>
      <c r="K9" s="103" t="str">
        <f t="shared" si="0"/>
        <v>-</v>
      </c>
      <c r="L9" s="103" t="str">
        <f t="shared" si="0"/>
        <v>-</v>
      </c>
      <c r="M9" s="103" t="str">
        <f t="shared" si="0"/>
        <v>-</v>
      </c>
      <c r="N9" s="103" t="str">
        <f t="shared" si="0"/>
        <v>-</v>
      </c>
      <c r="O9" s="103" t="str">
        <f t="shared" si="0"/>
        <v>-</v>
      </c>
      <c r="P9" s="103" t="str">
        <f t="shared" si="0"/>
        <v>-</v>
      </c>
      <c r="Q9" s="103" t="str">
        <f t="shared" si="0"/>
        <v>-</v>
      </c>
      <c r="R9" s="103" t="str">
        <f t="shared" si="0"/>
        <v>-</v>
      </c>
      <c r="S9" s="103" t="str">
        <f t="shared" si="0"/>
        <v>-</v>
      </c>
      <c r="T9" s="103" t="str">
        <f t="shared" si="0"/>
        <v>-</v>
      </c>
      <c r="U9" s="103" t="str">
        <f t="shared" si="0"/>
        <v>-</v>
      </c>
      <c r="V9" s="103" t="str">
        <f t="shared" si="0"/>
        <v>-</v>
      </c>
      <c r="W9" s="103" t="str">
        <f t="shared" si="0"/>
        <v>-</v>
      </c>
      <c r="X9" s="103" t="str">
        <f t="shared" si="0"/>
        <v>-</v>
      </c>
      <c r="Y9" s="103" t="str">
        <f t="shared" si="0"/>
        <v>-</v>
      </c>
      <c r="Z9" s="103" t="str">
        <f t="shared" si="0"/>
        <v>-</v>
      </c>
      <c r="AA9" s="103" t="str">
        <f t="shared" si="0"/>
        <v>-</v>
      </c>
      <c r="AB9" s="103" t="str">
        <f t="shared" si="0"/>
        <v>-</v>
      </c>
      <c r="AC9" s="103" t="str">
        <f t="shared" si="0"/>
        <v>-</v>
      </c>
      <c r="AD9" s="103" t="str">
        <f t="shared" si="0"/>
        <v>-</v>
      </c>
      <c r="AE9" s="103" t="str">
        <f t="shared" si="0"/>
        <v>-</v>
      </c>
      <c r="AF9" s="103" t="str">
        <f t="shared" si="0"/>
        <v>-</v>
      </c>
      <c r="AG9" s="103" t="str">
        <f t="shared" si="0"/>
        <v>-</v>
      </c>
      <c r="AH9" s="103" t="str">
        <f t="shared" si="0"/>
        <v>-</v>
      </c>
      <c r="AI9" s="103" t="str">
        <f t="shared" si="0"/>
        <v>-</v>
      </c>
      <c r="AJ9" s="103" t="str">
        <f t="shared" si="0"/>
        <v>-</v>
      </c>
      <c r="AK9" s="103" t="str">
        <f t="shared" si="0"/>
        <v>-</v>
      </c>
      <c r="AL9" s="103" t="str">
        <f t="shared" si="0"/>
        <v>-</v>
      </c>
      <c r="AM9" s="103" t="str">
        <f t="shared" si="0"/>
        <v>-</v>
      </c>
      <c r="AN9" s="103" t="str">
        <f t="shared" si="0"/>
        <v>-</v>
      </c>
      <c r="AO9" s="103" t="str">
        <f t="shared" si="0"/>
        <v>-</v>
      </c>
      <c r="AP9" s="103" t="str">
        <f t="shared" si="0"/>
        <v>-</v>
      </c>
      <c r="AQ9" s="103" t="str">
        <f t="shared" si="0"/>
        <v>-</v>
      </c>
      <c r="AR9" s="103" t="str">
        <f t="shared" si="0"/>
        <v>-</v>
      </c>
      <c r="AS9" s="103" t="str">
        <f t="shared" si="0"/>
        <v>-</v>
      </c>
      <c r="AT9" s="103" t="str">
        <f t="shared" si="0"/>
        <v>-</v>
      </c>
      <c r="AU9" s="103" t="str">
        <f t="shared" si="0"/>
        <v>-</v>
      </c>
      <c r="AV9" s="103" t="str">
        <f t="shared" si="0"/>
        <v>-</v>
      </c>
      <c r="AW9" s="103" t="str">
        <f t="shared" si="0"/>
        <v>-</v>
      </c>
      <c r="AX9" s="103" t="str">
        <f t="shared" si="0"/>
        <v>-</v>
      </c>
      <c r="AY9" s="103" t="str">
        <f t="shared" si="0"/>
        <v>-</v>
      </c>
      <c r="AZ9" s="103" t="str">
        <f t="shared" si="0"/>
        <v>-</v>
      </c>
      <c r="BA9" s="103" t="str">
        <f t="shared" si="0"/>
        <v>-</v>
      </c>
      <c r="BB9" s="103" t="str">
        <f t="shared" si="0"/>
        <v>-</v>
      </c>
      <c r="BC9" s="103" t="str">
        <f t="shared" si="0"/>
        <v>-</v>
      </c>
      <c r="BD9" s="103" t="str">
        <f t="shared" si="0"/>
        <v>-</v>
      </c>
      <c r="BE9" s="103" t="str">
        <f t="shared" si="0"/>
        <v>-</v>
      </c>
      <c r="BF9" s="103" t="str">
        <f t="shared" si="0"/>
        <v>-</v>
      </c>
      <c r="BG9" s="103" t="str">
        <f t="shared" si="0"/>
        <v>-</v>
      </c>
      <c r="BH9" s="103" t="str">
        <f t="shared" si="0"/>
        <v>-</v>
      </c>
      <c r="BI9" s="103" t="str">
        <f t="shared" si="0"/>
        <v>-</v>
      </c>
      <c r="BJ9" s="103" t="str">
        <f t="shared" si="0"/>
        <v>-</v>
      </c>
      <c r="BK9" s="103" t="str">
        <f t="shared" si="0"/>
        <v>-</v>
      </c>
      <c r="BL9" s="103" t="str">
        <f t="shared" si="0"/>
        <v>-</v>
      </c>
      <c r="BM9" s="103" t="str">
        <f t="shared" si="0"/>
        <v>-</v>
      </c>
      <c r="BN9" s="103" t="str">
        <f t="shared" ref="BN9:DY9" si="1">IF(ISERROR(MATCH("Error",BN10:BN201,0)),"-","Error")</f>
        <v>-</v>
      </c>
      <c r="BO9" s="103" t="str">
        <f t="shared" si="1"/>
        <v>-</v>
      </c>
      <c r="BP9" s="103" t="str">
        <f t="shared" si="1"/>
        <v>-</v>
      </c>
      <c r="BQ9" s="103" t="str">
        <f t="shared" si="1"/>
        <v>-</v>
      </c>
      <c r="BR9" s="103" t="str">
        <f t="shared" si="1"/>
        <v>-</v>
      </c>
      <c r="BS9" s="103" t="str">
        <f t="shared" si="1"/>
        <v>-</v>
      </c>
      <c r="BT9" s="103" t="str">
        <f t="shared" si="1"/>
        <v>-</v>
      </c>
      <c r="BU9" s="103" t="str">
        <f t="shared" si="1"/>
        <v>-</v>
      </c>
      <c r="BV9" s="103" t="str">
        <f t="shared" si="1"/>
        <v>-</v>
      </c>
      <c r="BW9" s="103" t="str">
        <f t="shared" si="1"/>
        <v>-</v>
      </c>
      <c r="BX9" s="103" t="str">
        <f t="shared" si="1"/>
        <v>-</v>
      </c>
      <c r="BY9" s="103" t="str">
        <f t="shared" si="1"/>
        <v>-</v>
      </c>
      <c r="BZ9" s="103" t="str">
        <f t="shared" si="1"/>
        <v>-</v>
      </c>
      <c r="CA9" s="103" t="str">
        <f t="shared" si="1"/>
        <v>-</v>
      </c>
      <c r="CB9" s="103" t="str">
        <f t="shared" si="1"/>
        <v>-</v>
      </c>
      <c r="CC9" s="103" t="str">
        <f t="shared" si="1"/>
        <v>-</v>
      </c>
      <c r="CD9" s="103" t="str">
        <f t="shared" si="1"/>
        <v>-</v>
      </c>
      <c r="CE9" s="103" t="str">
        <f t="shared" si="1"/>
        <v>-</v>
      </c>
      <c r="CF9" s="103" t="str">
        <f t="shared" si="1"/>
        <v>-</v>
      </c>
      <c r="CG9" s="103" t="str">
        <f t="shared" si="1"/>
        <v>-</v>
      </c>
      <c r="CH9" s="103" t="str">
        <f t="shared" si="1"/>
        <v>-</v>
      </c>
      <c r="CI9" s="103" t="str">
        <f t="shared" si="1"/>
        <v>-</v>
      </c>
      <c r="CJ9" s="103" t="str">
        <f t="shared" si="1"/>
        <v>-</v>
      </c>
      <c r="CK9" s="103" t="str">
        <f t="shared" si="1"/>
        <v>-</v>
      </c>
      <c r="CL9" s="103" t="str">
        <f t="shared" si="1"/>
        <v>-</v>
      </c>
      <c r="CM9" s="103" t="str">
        <f t="shared" si="1"/>
        <v>-</v>
      </c>
      <c r="CN9" s="103" t="str">
        <f t="shared" si="1"/>
        <v>-</v>
      </c>
      <c r="CO9" s="103" t="str">
        <f t="shared" si="1"/>
        <v>-</v>
      </c>
      <c r="CP9" s="103" t="str">
        <f t="shared" si="1"/>
        <v>-</v>
      </c>
      <c r="CQ9" s="103" t="str">
        <f t="shared" si="1"/>
        <v>-</v>
      </c>
      <c r="CR9" s="103" t="str">
        <f t="shared" si="1"/>
        <v>-</v>
      </c>
      <c r="CS9" s="103" t="str">
        <f t="shared" si="1"/>
        <v>-</v>
      </c>
      <c r="CT9" s="103" t="str">
        <f t="shared" si="1"/>
        <v>-</v>
      </c>
      <c r="CU9" s="103" t="str">
        <f t="shared" si="1"/>
        <v>-</v>
      </c>
      <c r="CV9" s="103" t="str">
        <f t="shared" si="1"/>
        <v>-</v>
      </c>
      <c r="CW9" s="103" t="str">
        <f t="shared" si="1"/>
        <v>-</v>
      </c>
      <c r="CX9" s="103" t="str">
        <f t="shared" si="1"/>
        <v>-</v>
      </c>
      <c r="CY9" s="103" t="str">
        <f t="shared" si="1"/>
        <v>-</v>
      </c>
      <c r="CZ9" s="103" t="str">
        <f t="shared" si="1"/>
        <v>-</v>
      </c>
      <c r="DA9" s="103" t="str">
        <f t="shared" si="1"/>
        <v>-</v>
      </c>
      <c r="DB9" s="103" t="str">
        <f t="shared" si="1"/>
        <v>-</v>
      </c>
      <c r="DC9" s="103" t="str">
        <f t="shared" si="1"/>
        <v>-</v>
      </c>
      <c r="DD9" s="103" t="str">
        <f t="shared" si="1"/>
        <v>-</v>
      </c>
      <c r="DE9" s="103" t="str">
        <f t="shared" si="1"/>
        <v>-</v>
      </c>
      <c r="DF9" s="103" t="str">
        <f t="shared" si="1"/>
        <v>-</v>
      </c>
      <c r="DG9" s="103" t="str">
        <f t="shared" si="1"/>
        <v>-</v>
      </c>
      <c r="DH9" s="103" t="str">
        <f t="shared" si="1"/>
        <v>-</v>
      </c>
      <c r="DI9" s="103" t="str">
        <f t="shared" si="1"/>
        <v>-</v>
      </c>
      <c r="DJ9" s="103" t="str">
        <f t="shared" si="1"/>
        <v>-</v>
      </c>
      <c r="DK9" s="103" t="str">
        <f t="shared" si="1"/>
        <v>-</v>
      </c>
      <c r="DL9" s="103" t="str">
        <f t="shared" si="1"/>
        <v>-</v>
      </c>
      <c r="DM9" s="103" t="str">
        <f t="shared" si="1"/>
        <v>-</v>
      </c>
      <c r="DN9" s="103" t="str">
        <f t="shared" si="1"/>
        <v>-</v>
      </c>
      <c r="DO9" s="103" t="str">
        <f t="shared" si="1"/>
        <v>-</v>
      </c>
      <c r="DP9" s="103" t="str">
        <f t="shared" si="1"/>
        <v>-</v>
      </c>
      <c r="DQ9" s="103" t="str">
        <f t="shared" si="1"/>
        <v>-</v>
      </c>
      <c r="DR9" s="103" t="str">
        <f t="shared" si="1"/>
        <v>-</v>
      </c>
      <c r="DS9" s="103" t="str">
        <f t="shared" si="1"/>
        <v>-</v>
      </c>
      <c r="DT9" s="103" t="str">
        <f t="shared" si="1"/>
        <v>-</v>
      </c>
      <c r="DU9" s="103" t="str">
        <f t="shared" si="1"/>
        <v>-</v>
      </c>
      <c r="DV9" s="103" t="str">
        <f t="shared" si="1"/>
        <v>-</v>
      </c>
      <c r="DW9" s="103" t="str">
        <f t="shared" si="1"/>
        <v>-</v>
      </c>
      <c r="DX9" s="103" t="str">
        <f t="shared" si="1"/>
        <v>-</v>
      </c>
      <c r="DY9" s="103" t="str">
        <f t="shared" si="1"/>
        <v>-</v>
      </c>
      <c r="DZ9" s="103" t="str">
        <f t="shared" ref="DZ9:GK9" si="2">IF(ISERROR(MATCH("Error",DZ10:DZ201,0)),"-","Error")</f>
        <v>-</v>
      </c>
      <c r="EA9" s="103" t="str">
        <f t="shared" si="2"/>
        <v>-</v>
      </c>
      <c r="EB9" s="103" t="str">
        <f t="shared" si="2"/>
        <v>-</v>
      </c>
      <c r="EC9" s="103" t="str">
        <f t="shared" si="2"/>
        <v>-</v>
      </c>
      <c r="ED9" s="103" t="str">
        <f t="shared" si="2"/>
        <v>-</v>
      </c>
      <c r="EE9" s="103" t="str">
        <f t="shared" si="2"/>
        <v>-</v>
      </c>
      <c r="EF9" s="103" t="str">
        <f t="shared" si="2"/>
        <v>-</v>
      </c>
      <c r="EG9" s="103" t="str">
        <f t="shared" si="2"/>
        <v>-</v>
      </c>
      <c r="EH9" s="103" t="str">
        <f t="shared" si="2"/>
        <v>-</v>
      </c>
      <c r="EI9" s="103" t="str">
        <f t="shared" si="2"/>
        <v>-</v>
      </c>
      <c r="EJ9" s="103" t="str">
        <f t="shared" si="2"/>
        <v>-</v>
      </c>
      <c r="EK9" s="103" t="str">
        <f t="shared" si="2"/>
        <v>-</v>
      </c>
      <c r="EL9" s="103" t="str">
        <f t="shared" si="2"/>
        <v>-</v>
      </c>
      <c r="EM9" s="103" t="str">
        <f t="shared" si="2"/>
        <v>-</v>
      </c>
      <c r="EN9" s="103" t="str">
        <f t="shared" si="2"/>
        <v>-</v>
      </c>
      <c r="EO9" s="103" t="str">
        <f t="shared" si="2"/>
        <v>-</v>
      </c>
      <c r="EP9" s="103" t="str">
        <f t="shared" si="2"/>
        <v>-</v>
      </c>
      <c r="EQ9" s="103" t="str">
        <f t="shared" si="2"/>
        <v>-</v>
      </c>
      <c r="ER9" s="103" t="str">
        <f t="shared" si="2"/>
        <v>-</v>
      </c>
      <c r="ES9" s="103" t="str">
        <f t="shared" si="2"/>
        <v>-</v>
      </c>
      <c r="ET9" s="103" t="str">
        <f t="shared" si="2"/>
        <v>-</v>
      </c>
      <c r="EU9" s="103" t="str">
        <f t="shared" si="2"/>
        <v>-</v>
      </c>
      <c r="EV9" s="103" t="str">
        <f t="shared" si="2"/>
        <v>-</v>
      </c>
      <c r="EW9" s="103" t="str">
        <f t="shared" si="2"/>
        <v>-</v>
      </c>
      <c r="EX9" s="103" t="str">
        <f t="shared" si="2"/>
        <v>-</v>
      </c>
      <c r="EY9" s="103" t="str">
        <f t="shared" si="2"/>
        <v>-</v>
      </c>
      <c r="EZ9" s="103" t="str">
        <f t="shared" si="2"/>
        <v>-</v>
      </c>
      <c r="FA9" s="103" t="str">
        <f t="shared" si="2"/>
        <v>-</v>
      </c>
      <c r="FB9" s="103" t="str">
        <f t="shared" si="2"/>
        <v>-</v>
      </c>
      <c r="FC9" s="103" t="str">
        <f t="shared" si="2"/>
        <v>-</v>
      </c>
      <c r="FD9" s="103" t="str">
        <f t="shared" si="2"/>
        <v>-</v>
      </c>
      <c r="FE9" s="103" t="str">
        <f t="shared" si="2"/>
        <v>-</v>
      </c>
      <c r="FF9" s="103" t="str">
        <f t="shared" si="2"/>
        <v>-</v>
      </c>
      <c r="FG9" s="103" t="str">
        <f t="shared" si="2"/>
        <v>-</v>
      </c>
      <c r="FH9" s="103" t="str">
        <f t="shared" si="2"/>
        <v>-</v>
      </c>
      <c r="FI9" s="103" t="str">
        <f t="shared" si="2"/>
        <v>-</v>
      </c>
      <c r="FJ9" s="103" t="str">
        <f t="shared" si="2"/>
        <v>-</v>
      </c>
      <c r="FK9" s="103" t="str">
        <f t="shared" si="2"/>
        <v>-</v>
      </c>
      <c r="FL9" s="103" t="str">
        <f t="shared" si="2"/>
        <v>-</v>
      </c>
      <c r="FM9" s="103" t="str">
        <f t="shared" si="2"/>
        <v>-</v>
      </c>
      <c r="FN9" s="103" t="str">
        <f t="shared" si="2"/>
        <v>-</v>
      </c>
      <c r="FO9" s="103" t="str">
        <f t="shared" si="2"/>
        <v>-</v>
      </c>
      <c r="FP9" s="103" t="str">
        <f t="shared" si="2"/>
        <v>-</v>
      </c>
      <c r="FQ9" s="103" t="str">
        <f t="shared" si="2"/>
        <v>-</v>
      </c>
      <c r="FR9" s="103" t="str">
        <f t="shared" si="2"/>
        <v>-</v>
      </c>
      <c r="FS9" s="103" t="str">
        <f t="shared" si="2"/>
        <v>-</v>
      </c>
      <c r="FT9" s="103" t="str">
        <f t="shared" si="2"/>
        <v>-</v>
      </c>
      <c r="FU9" s="103" t="str">
        <f t="shared" si="2"/>
        <v>-</v>
      </c>
      <c r="FV9" s="103" t="str">
        <f t="shared" si="2"/>
        <v>-</v>
      </c>
      <c r="FW9" s="103" t="str">
        <f t="shared" si="2"/>
        <v>-</v>
      </c>
      <c r="FX9" s="103" t="str">
        <f t="shared" si="2"/>
        <v>-</v>
      </c>
      <c r="FY9" s="103" t="str">
        <f t="shared" si="2"/>
        <v>-</v>
      </c>
      <c r="FZ9" s="103" t="str">
        <f t="shared" si="2"/>
        <v>-</v>
      </c>
      <c r="GA9" s="103" t="str">
        <f t="shared" si="2"/>
        <v>-</v>
      </c>
      <c r="GB9" s="103" t="str">
        <f t="shared" si="2"/>
        <v>-</v>
      </c>
      <c r="GC9" s="103" t="str">
        <f t="shared" si="2"/>
        <v>-</v>
      </c>
      <c r="GD9" s="103" t="str">
        <f t="shared" si="2"/>
        <v>-</v>
      </c>
      <c r="GE9" s="103" t="str">
        <f t="shared" si="2"/>
        <v>-</v>
      </c>
      <c r="GF9" s="103" t="str">
        <f t="shared" si="2"/>
        <v>-</v>
      </c>
      <c r="GG9" s="103" t="str">
        <f t="shared" si="2"/>
        <v>-</v>
      </c>
      <c r="GH9" s="103" t="str">
        <f t="shared" si="2"/>
        <v>-</v>
      </c>
      <c r="GI9" s="103" t="str">
        <f t="shared" si="2"/>
        <v>-</v>
      </c>
      <c r="GJ9" s="103" t="str">
        <f t="shared" si="2"/>
        <v>-</v>
      </c>
      <c r="GK9" s="103" t="str">
        <f t="shared" si="2"/>
        <v>-</v>
      </c>
      <c r="GL9" s="103" t="str">
        <f>IF(ISERROR(MATCH("Error",GL10:GL201,0)),"-","Error")</f>
        <v>-</v>
      </c>
      <c r="GM9" s="103" t="str">
        <f>IF(ISERROR(MATCH("Error",GM10:GM201,0)),"-","Error")</f>
        <v>-</v>
      </c>
      <c r="GN9" s="103" t="str">
        <f>IF(ISERROR(MATCH("Error",GN10:GN201,0)),"-","Error")</f>
        <v>-</v>
      </c>
    </row>
    <row r="10" spans="1:196" ht="14.5">
      <c r="A10"/>
      <c r="B10"/>
      <c r="C10"/>
      <c r="D10" s="257"/>
      <c r="E10" s="257"/>
      <c r="F10" s="257"/>
    </row>
    <row r="11" spans="1:196" s="258" customFormat="1" ht="17.5">
      <c r="A11" s="245" t="e">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#N/A</v>
      </c>
      <c r="B11" s="192"/>
      <c r="C11" s="192"/>
    </row>
    <row r="12" spans="1:196" ht="14.5">
      <c r="A12"/>
      <c r="B12" s="200" t="s">
        <v>433</v>
      </c>
      <c r="C12" s="198" t="e">
        <f ca="1">VLOOKUP(SUBSTITUTE($A$6,"Sheet: ",""),'N0.2_Contents'!$B$13:$F$40,MATCH('N0.2_Contents'!$D$13,'N0.2_Contents'!$B$13:$F$13,0),FALSE)</f>
        <v>#N/A</v>
      </c>
    </row>
    <row r="13" spans="1:196">
      <c r="B13" s="259"/>
      <c r="C13" s="260"/>
    </row>
    <row r="14" spans="1:196">
      <c r="A14" s="261" t="s">
        <v>975</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D89D-542B-44E3-BB8C-FF821A9203E8}">
  <sheetPr codeName="Sheet82">
    <tabColor rgb="FFFF9900"/>
  </sheetPr>
  <dimension ref="A1:GN14"/>
  <sheetViews>
    <sheetView workbookViewId="0">
      <selection activeCell="J28" sqref="J28"/>
    </sheetView>
  </sheetViews>
  <sheetFormatPr defaultColWidth="8.54296875" defaultRowHeight="13.5"/>
  <cols>
    <col min="1" max="1" width="53" style="256" customWidth="1"/>
    <col min="2" max="16384" width="8.54296875" style="256"/>
  </cols>
  <sheetData>
    <row r="1" spans="1:196" ht="24.5">
      <c r="A1" s="1" t="str">
        <f>"Business Plan Data Template " &amp; 'N0.1_Details'!$B$17</f>
        <v>Business Plan Data Template RIIO-3</v>
      </c>
      <c r="B1" s="2"/>
      <c r="C1" s="2"/>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J1" s="2"/>
      <c r="AK1" s="1"/>
      <c r="AL1" s="2"/>
      <c r="AM1" s="2"/>
      <c r="AN1" s="1"/>
      <c r="AO1" s="2"/>
      <c r="AP1" s="2"/>
      <c r="AQ1" s="1"/>
      <c r="AR1" s="2"/>
      <c r="AS1" s="2"/>
      <c r="AT1" s="1"/>
      <c r="AU1" s="2"/>
      <c r="AV1" s="2"/>
      <c r="AW1" s="1"/>
      <c r="AX1" s="2"/>
      <c r="AY1" s="2"/>
      <c r="AZ1" s="1"/>
      <c r="BA1" s="2"/>
      <c r="BB1" s="2"/>
      <c r="BC1" s="1"/>
      <c r="BD1" s="2"/>
      <c r="BE1" s="2"/>
      <c r="BF1" s="1"/>
      <c r="BG1" s="2"/>
      <c r="BH1" s="2"/>
      <c r="BI1" s="1"/>
      <c r="BJ1" s="2"/>
      <c r="BK1" s="2"/>
      <c r="BL1" s="1"/>
      <c r="BM1" s="2"/>
      <c r="BN1" s="2"/>
      <c r="BO1" s="1"/>
      <c r="BP1" s="2"/>
      <c r="BQ1" s="2"/>
      <c r="BR1" s="1"/>
      <c r="BS1" s="2"/>
      <c r="BT1" s="2"/>
      <c r="BU1" s="1"/>
      <c r="BV1" s="2"/>
      <c r="BW1" s="2"/>
      <c r="BX1" s="1"/>
      <c r="BY1" s="2"/>
      <c r="BZ1" s="2"/>
      <c r="CA1" s="1"/>
      <c r="CB1" s="2"/>
      <c r="CC1" s="2"/>
      <c r="CD1" s="1"/>
      <c r="CE1" s="2"/>
      <c r="CF1" s="2"/>
      <c r="CG1" s="1"/>
      <c r="CH1" s="2"/>
      <c r="CI1" s="2"/>
      <c r="CJ1" s="1"/>
      <c r="CK1" s="2"/>
      <c r="CL1" s="2"/>
      <c r="CM1" s="1"/>
      <c r="CN1" s="2"/>
      <c r="CO1" s="2"/>
      <c r="CP1" s="1"/>
      <c r="CQ1" s="2"/>
      <c r="CR1" s="2"/>
      <c r="CS1" s="1"/>
      <c r="CT1" s="2"/>
      <c r="CU1" s="2"/>
      <c r="CV1" s="1"/>
      <c r="CW1" s="2"/>
      <c r="CX1" s="2"/>
      <c r="CY1" s="1"/>
      <c r="CZ1" s="2"/>
      <c r="DA1" s="2"/>
      <c r="DB1" s="1"/>
      <c r="DC1" s="2"/>
      <c r="DD1" s="2"/>
      <c r="DE1" s="1"/>
      <c r="DF1" s="2"/>
      <c r="DG1" s="2"/>
      <c r="DH1" s="1"/>
      <c r="DI1" s="2"/>
      <c r="DJ1" s="2"/>
      <c r="DK1" s="1"/>
      <c r="DL1" s="2"/>
      <c r="DM1" s="2"/>
      <c r="DN1" s="1"/>
      <c r="DO1" s="2"/>
      <c r="DP1" s="2"/>
      <c r="DQ1" s="1"/>
      <c r="DR1" s="2"/>
      <c r="DS1" s="2"/>
      <c r="DT1" s="1"/>
      <c r="DU1" s="2"/>
      <c r="DV1" s="2"/>
      <c r="DW1" s="1"/>
      <c r="DX1" s="2"/>
      <c r="DY1" s="2"/>
      <c r="DZ1" s="1"/>
      <c r="EA1" s="2"/>
      <c r="EB1" s="2"/>
      <c r="EC1" s="1"/>
      <c r="ED1" s="2"/>
      <c r="EE1" s="2"/>
      <c r="EF1" s="1"/>
      <c r="EG1" s="2"/>
      <c r="EH1" s="2"/>
      <c r="EI1" s="1"/>
      <c r="EJ1" s="2"/>
      <c r="EK1" s="2"/>
      <c r="EL1" s="1"/>
      <c r="EM1" s="2"/>
      <c r="EN1" s="2"/>
      <c r="EO1" s="1"/>
      <c r="EP1" s="2"/>
      <c r="EQ1" s="2"/>
      <c r="ER1" s="1"/>
      <c r="ES1" s="2"/>
      <c r="ET1" s="2"/>
      <c r="EU1" s="1"/>
      <c r="EV1" s="2"/>
      <c r="EW1" s="2"/>
      <c r="EX1" s="1"/>
      <c r="EY1" s="2"/>
      <c r="EZ1" s="2"/>
      <c r="FA1" s="1"/>
      <c r="FB1" s="2"/>
      <c r="FC1" s="2"/>
      <c r="FD1" s="1"/>
      <c r="FE1" s="2"/>
      <c r="FF1" s="2"/>
      <c r="FG1" s="1"/>
      <c r="FH1" s="2"/>
      <c r="FI1" s="2"/>
      <c r="FJ1" s="1"/>
      <c r="FK1" s="2"/>
      <c r="FL1" s="2"/>
      <c r="FM1" s="1"/>
      <c r="FN1" s="2"/>
      <c r="FO1" s="2"/>
      <c r="FP1" s="1"/>
      <c r="FQ1" s="2"/>
      <c r="FR1" s="2"/>
      <c r="FS1" s="1"/>
      <c r="FT1" s="2"/>
      <c r="FU1" s="2"/>
      <c r="FV1" s="1"/>
      <c r="FW1" s="2"/>
      <c r="FX1" s="2"/>
      <c r="FY1" s="1"/>
      <c r="FZ1" s="2"/>
      <c r="GA1" s="2"/>
      <c r="GB1" s="1"/>
      <c r="GC1" s="2"/>
      <c r="GD1" s="2"/>
      <c r="GE1" s="1"/>
      <c r="GF1" s="2"/>
      <c r="GG1" s="2"/>
      <c r="GH1" s="1"/>
      <c r="GI1" s="2"/>
      <c r="GJ1" s="2"/>
      <c r="GK1" s="1"/>
      <c r="GL1" s="2"/>
      <c r="GM1" s="2"/>
      <c r="GN1" s="1"/>
    </row>
    <row r="2" spans="1:196" ht="23">
      <c r="A2" s="1" t="str">
        <f>'N0.1_Details'!$B$14</f>
        <v>Northern Gas Networks</v>
      </c>
      <c r="B2" s="159"/>
      <c r="C2" s="1" t="str">
        <f>VLOOKUP('N0.1_Details'!$B$15,'N0.1_Details'!$B$24:$C$36,2,FALSE)</f>
        <v>GD</v>
      </c>
      <c r="D2" s="1"/>
      <c r="E2" s="159"/>
      <c r="F2" s="1"/>
      <c r="G2" s="1"/>
      <c r="H2" s="159"/>
      <c r="I2" s="1"/>
      <c r="J2" s="1"/>
      <c r="K2" s="159"/>
      <c r="L2" s="1"/>
      <c r="M2" s="1"/>
      <c r="N2" s="159"/>
      <c r="O2" s="1"/>
      <c r="P2" s="1"/>
      <c r="Q2" s="159"/>
      <c r="R2" s="1"/>
      <c r="S2" s="1"/>
      <c r="T2" s="159"/>
      <c r="U2" s="1"/>
      <c r="V2" s="1"/>
      <c r="W2" s="159"/>
      <c r="X2" s="1"/>
      <c r="Y2" s="1"/>
      <c r="Z2" s="159"/>
      <c r="AA2" s="1"/>
      <c r="AB2" s="1"/>
      <c r="AC2" s="159"/>
      <c r="AD2" s="1"/>
      <c r="AE2" s="1"/>
      <c r="AF2" s="159"/>
      <c r="AG2" s="1"/>
      <c r="AH2" s="1"/>
      <c r="AI2" s="159"/>
      <c r="AJ2" s="1"/>
      <c r="AK2" s="1"/>
      <c r="AL2" s="159"/>
      <c r="AM2" s="1"/>
      <c r="AN2" s="1"/>
      <c r="AO2" s="159"/>
      <c r="AP2" s="1"/>
      <c r="AQ2" s="1"/>
      <c r="AR2" s="159"/>
      <c r="AS2" s="1"/>
      <c r="AT2" s="1"/>
      <c r="AU2" s="159"/>
      <c r="AV2" s="1"/>
      <c r="AW2" s="1"/>
      <c r="AX2" s="159"/>
      <c r="AY2" s="1"/>
      <c r="AZ2" s="1"/>
      <c r="BA2" s="159"/>
      <c r="BB2" s="1"/>
      <c r="BC2" s="1"/>
      <c r="BD2" s="159"/>
      <c r="BE2" s="1"/>
      <c r="BF2" s="1"/>
      <c r="BG2" s="159"/>
      <c r="BH2" s="1"/>
      <c r="BI2" s="1"/>
      <c r="BJ2" s="159"/>
      <c r="BK2" s="1"/>
      <c r="BL2" s="1"/>
      <c r="BM2" s="159"/>
      <c r="BN2" s="1"/>
      <c r="BO2" s="1"/>
      <c r="BP2" s="159"/>
      <c r="BQ2" s="1"/>
      <c r="BR2" s="1"/>
      <c r="BS2" s="159"/>
      <c r="BT2" s="1"/>
      <c r="BU2" s="1"/>
      <c r="BV2" s="159"/>
      <c r="BW2" s="1"/>
      <c r="BX2" s="1"/>
      <c r="BY2" s="159"/>
      <c r="BZ2" s="1"/>
      <c r="CA2" s="1"/>
      <c r="CB2" s="159"/>
      <c r="CC2" s="1"/>
      <c r="CD2" s="1"/>
      <c r="CE2" s="159"/>
      <c r="CF2" s="1"/>
      <c r="CG2" s="1"/>
      <c r="CH2" s="159"/>
      <c r="CI2" s="1"/>
      <c r="CJ2" s="1"/>
      <c r="CK2" s="159"/>
      <c r="CL2" s="1"/>
      <c r="CM2" s="1"/>
      <c r="CN2" s="159"/>
      <c r="CO2" s="1"/>
      <c r="CP2" s="1"/>
      <c r="CQ2" s="159"/>
      <c r="CR2" s="1"/>
      <c r="CS2" s="1"/>
      <c r="CT2" s="159"/>
      <c r="CU2" s="1"/>
      <c r="CV2" s="1"/>
      <c r="CW2" s="159"/>
      <c r="CX2" s="1"/>
      <c r="CY2" s="1"/>
      <c r="CZ2" s="159"/>
      <c r="DA2" s="1"/>
      <c r="DB2" s="1"/>
      <c r="DC2" s="159"/>
      <c r="DD2" s="1"/>
      <c r="DE2" s="1"/>
      <c r="DF2" s="159"/>
      <c r="DG2" s="1"/>
      <c r="DH2" s="1"/>
      <c r="DI2" s="159"/>
      <c r="DJ2" s="1"/>
      <c r="DK2" s="1"/>
      <c r="DL2" s="159"/>
      <c r="DM2" s="1"/>
      <c r="DN2" s="1"/>
      <c r="DO2" s="159"/>
      <c r="DP2" s="1"/>
      <c r="DQ2" s="1"/>
      <c r="DR2" s="159"/>
      <c r="DS2" s="1"/>
      <c r="DT2" s="1"/>
      <c r="DU2" s="159"/>
      <c r="DV2" s="1"/>
      <c r="DW2" s="1"/>
      <c r="DX2" s="159"/>
      <c r="DY2" s="1"/>
      <c r="DZ2" s="1"/>
      <c r="EA2" s="159"/>
      <c r="EB2" s="1"/>
      <c r="EC2" s="1"/>
      <c r="ED2" s="159"/>
      <c r="EE2" s="1"/>
      <c r="EF2" s="1"/>
      <c r="EG2" s="159"/>
      <c r="EH2" s="1"/>
      <c r="EI2" s="1"/>
      <c r="EJ2" s="159"/>
      <c r="EK2" s="1"/>
      <c r="EL2" s="1"/>
      <c r="EM2" s="159"/>
      <c r="EN2" s="1"/>
      <c r="EO2" s="1"/>
      <c r="EP2" s="159"/>
      <c r="EQ2" s="1"/>
      <c r="ER2" s="1"/>
      <c r="ES2" s="159"/>
      <c r="ET2" s="1"/>
      <c r="EU2" s="1"/>
      <c r="EV2" s="159"/>
      <c r="EW2" s="1"/>
      <c r="EX2" s="1"/>
      <c r="EY2" s="159"/>
      <c r="EZ2" s="1"/>
      <c r="FA2" s="1"/>
      <c r="FB2" s="159"/>
      <c r="FC2" s="1"/>
      <c r="FD2" s="1"/>
      <c r="FE2" s="159"/>
      <c r="FF2" s="1"/>
      <c r="FG2" s="1"/>
      <c r="FH2" s="159"/>
      <c r="FI2" s="1"/>
      <c r="FJ2" s="1"/>
      <c r="FK2" s="159"/>
      <c r="FL2" s="1"/>
      <c r="FM2" s="1"/>
      <c r="FN2" s="159"/>
      <c r="FO2" s="1"/>
      <c r="FP2" s="1"/>
      <c r="FQ2" s="159"/>
      <c r="FR2" s="1"/>
      <c r="FS2" s="1"/>
      <c r="FT2" s="159"/>
      <c r="FU2" s="1"/>
      <c r="FV2" s="1"/>
      <c r="FW2" s="159"/>
      <c r="FX2" s="1"/>
      <c r="FY2" s="1"/>
      <c r="FZ2" s="159"/>
      <c r="GA2" s="1"/>
      <c r="GB2" s="1"/>
      <c r="GC2" s="159"/>
      <c r="GD2" s="1"/>
      <c r="GE2" s="1"/>
      <c r="GF2" s="159"/>
      <c r="GG2" s="1"/>
      <c r="GH2" s="1"/>
      <c r="GI2" s="159"/>
      <c r="GJ2" s="1"/>
      <c r="GK2" s="1"/>
      <c r="GL2" s="159"/>
      <c r="GM2" s="1"/>
      <c r="GN2" s="1"/>
    </row>
    <row r="3" spans="1:196" ht="19.5">
      <c r="A3" s="5" t="str">
        <f>"Workbook: " &amp; 'N0.1_Details'!$B$16</f>
        <v>Workbook: N: NARM</v>
      </c>
      <c r="B3" s="6"/>
      <c r="C3" s="6"/>
      <c r="D3" s="5"/>
      <c r="E3" s="6"/>
      <c r="F3" s="6"/>
      <c r="G3" s="5"/>
      <c r="H3" s="6"/>
      <c r="I3" s="6"/>
      <c r="J3" s="5"/>
      <c r="K3" s="6"/>
      <c r="L3" s="6"/>
      <c r="M3" s="5"/>
      <c r="N3" s="6"/>
      <c r="O3" s="6"/>
      <c r="P3" s="5"/>
      <c r="Q3" s="6"/>
      <c r="R3" s="6"/>
      <c r="S3" s="5"/>
      <c r="T3" s="6"/>
      <c r="U3" s="6"/>
      <c r="V3" s="5"/>
      <c r="W3" s="6"/>
      <c r="X3" s="6"/>
      <c r="Y3" s="5"/>
      <c r="Z3" s="6"/>
      <c r="AA3" s="6"/>
      <c r="AB3" s="5"/>
      <c r="AC3" s="6"/>
      <c r="AD3" s="6"/>
      <c r="AE3" s="5"/>
      <c r="AF3" s="6"/>
      <c r="AG3" s="6"/>
      <c r="AH3" s="5"/>
      <c r="AI3" s="6"/>
      <c r="AJ3" s="6"/>
      <c r="AK3" s="5"/>
      <c r="AL3" s="6"/>
      <c r="AM3" s="6"/>
      <c r="AN3" s="5"/>
      <c r="AO3" s="6"/>
      <c r="AP3" s="6"/>
      <c r="AQ3" s="5"/>
      <c r="AR3" s="6"/>
      <c r="AS3" s="6"/>
      <c r="AT3" s="5"/>
      <c r="AU3" s="6"/>
      <c r="AV3" s="6"/>
      <c r="AW3" s="5"/>
      <c r="AX3" s="6"/>
      <c r="AY3" s="6"/>
      <c r="AZ3" s="5"/>
      <c r="BA3" s="6"/>
      <c r="BB3" s="6"/>
      <c r="BC3" s="5"/>
      <c r="BD3" s="6"/>
      <c r="BE3" s="6"/>
      <c r="BF3" s="5"/>
      <c r="BG3" s="6"/>
      <c r="BH3" s="6"/>
      <c r="BI3" s="5"/>
      <c r="BJ3" s="6"/>
      <c r="BK3" s="6"/>
      <c r="BL3" s="5"/>
      <c r="BM3" s="6"/>
      <c r="BN3" s="6"/>
      <c r="BO3" s="5"/>
      <c r="BP3" s="6"/>
      <c r="BQ3" s="6"/>
      <c r="BR3" s="5"/>
      <c r="BS3" s="6"/>
      <c r="BT3" s="6"/>
      <c r="BU3" s="5"/>
      <c r="BV3" s="6"/>
      <c r="BW3" s="6"/>
      <c r="BX3" s="5"/>
      <c r="BY3" s="6"/>
      <c r="BZ3" s="6"/>
      <c r="CA3" s="5"/>
      <c r="CB3" s="6"/>
      <c r="CC3" s="6"/>
      <c r="CD3" s="5"/>
      <c r="CE3" s="6"/>
      <c r="CF3" s="6"/>
      <c r="CG3" s="5"/>
      <c r="CH3" s="6"/>
      <c r="CI3" s="6"/>
      <c r="CJ3" s="5"/>
      <c r="CK3" s="6"/>
      <c r="CL3" s="6"/>
      <c r="CM3" s="5"/>
      <c r="CN3" s="6"/>
      <c r="CO3" s="6"/>
      <c r="CP3" s="5"/>
      <c r="CQ3" s="6"/>
      <c r="CR3" s="6"/>
      <c r="CS3" s="5"/>
      <c r="CT3" s="6"/>
      <c r="CU3" s="6"/>
      <c r="CV3" s="5"/>
      <c r="CW3" s="6"/>
      <c r="CX3" s="6"/>
      <c r="CY3" s="5"/>
      <c r="CZ3" s="6"/>
      <c r="DA3" s="6"/>
      <c r="DB3" s="5"/>
      <c r="DC3" s="6"/>
      <c r="DD3" s="6"/>
      <c r="DE3" s="5"/>
      <c r="DF3" s="6"/>
      <c r="DG3" s="6"/>
      <c r="DH3" s="5"/>
      <c r="DI3" s="6"/>
      <c r="DJ3" s="6"/>
      <c r="DK3" s="5"/>
      <c r="DL3" s="6"/>
      <c r="DM3" s="6"/>
      <c r="DN3" s="5"/>
      <c r="DO3" s="6"/>
      <c r="DP3" s="6"/>
      <c r="DQ3" s="5"/>
      <c r="DR3" s="6"/>
      <c r="DS3" s="6"/>
      <c r="DT3" s="5"/>
      <c r="DU3" s="6"/>
      <c r="DV3" s="6"/>
      <c r="DW3" s="5"/>
      <c r="DX3" s="6"/>
      <c r="DY3" s="6"/>
      <c r="DZ3" s="5"/>
      <c r="EA3" s="6"/>
      <c r="EB3" s="6"/>
      <c r="EC3" s="5"/>
      <c r="ED3" s="6"/>
      <c r="EE3" s="6"/>
      <c r="EF3" s="5"/>
      <c r="EG3" s="6"/>
      <c r="EH3" s="6"/>
      <c r="EI3" s="5"/>
      <c r="EJ3" s="6"/>
      <c r="EK3" s="6"/>
      <c r="EL3" s="5"/>
      <c r="EM3" s="6"/>
      <c r="EN3" s="6"/>
      <c r="EO3" s="5"/>
      <c r="EP3" s="6"/>
      <c r="EQ3" s="6"/>
      <c r="ER3" s="5"/>
      <c r="ES3" s="6"/>
      <c r="ET3" s="6"/>
      <c r="EU3" s="5"/>
      <c r="EV3" s="6"/>
      <c r="EW3" s="6"/>
      <c r="EX3" s="5"/>
      <c r="EY3" s="6"/>
      <c r="EZ3" s="6"/>
      <c r="FA3" s="5"/>
      <c r="FB3" s="6"/>
      <c r="FC3" s="6"/>
      <c r="FD3" s="5"/>
      <c r="FE3" s="6"/>
      <c r="FF3" s="6"/>
      <c r="FG3" s="5"/>
      <c r="FH3" s="6"/>
      <c r="FI3" s="6"/>
      <c r="FJ3" s="5"/>
      <c r="FK3" s="6"/>
      <c r="FL3" s="6"/>
      <c r="FM3" s="5"/>
      <c r="FN3" s="6"/>
      <c r="FO3" s="6"/>
      <c r="FP3" s="5"/>
      <c r="FQ3" s="6"/>
      <c r="FR3" s="6"/>
      <c r="FS3" s="5"/>
      <c r="FT3" s="6"/>
      <c r="FU3" s="6"/>
      <c r="FV3" s="5"/>
      <c r="FW3" s="6"/>
      <c r="FX3" s="6"/>
      <c r="FY3" s="5"/>
      <c r="FZ3" s="6"/>
      <c r="GA3" s="6"/>
      <c r="GB3" s="5"/>
      <c r="GC3" s="6"/>
      <c r="GD3" s="6"/>
      <c r="GE3" s="5"/>
      <c r="GF3" s="6"/>
      <c r="GG3" s="6"/>
      <c r="GH3" s="5"/>
      <c r="GI3" s="6"/>
      <c r="GJ3" s="6"/>
      <c r="GK3" s="5"/>
      <c r="GL3" s="6"/>
      <c r="GM3" s="6"/>
      <c r="GN3" s="5"/>
    </row>
    <row r="4" spans="1:196" ht="17.5">
      <c r="A4" s="7" t="str">
        <f>"Submission Version " &amp; 'N0.1_Details'!$B$19 &amp; " - Submitted on " &amp; TEXT('N0.1_Details'!$B$20,"dd mmm yyyy")</f>
        <v>Submission Version 1 - Submitted on 11 Dec 2024</v>
      </c>
      <c r="B4" s="8"/>
      <c r="C4" s="8"/>
      <c r="D4" s="7"/>
      <c r="E4" s="8"/>
      <c r="F4" s="8"/>
      <c r="G4" s="7"/>
      <c r="H4" s="8"/>
      <c r="I4" s="8"/>
      <c r="J4" s="7"/>
      <c r="K4" s="8"/>
      <c r="L4" s="8"/>
      <c r="M4" s="7"/>
      <c r="N4" s="8"/>
      <c r="O4" s="8"/>
      <c r="P4" s="7"/>
      <c r="Q4" s="8"/>
      <c r="R4" s="8"/>
      <c r="S4" s="7"/>
      <c r="T4" s="8"/>
      <c r="U4" s="8"/>
      <c r="V4" s="7"/>
      <c r="W4" s="8"/>
      <c r="X4" s="8"/>
      <c r="Y4" s="7"/>
      <c r="Z4" s="8"/>
      <c r="AA4" s="8"/>
      <c r="AB4" s="7"/>
      <c r="AC4" s="8"/>
      <c r="AD4" s="8"/>
      <c r="AE4" s="7"/>
      <c r="AF4" s="8"/>
      <c r="AG4" s="8"/>
      <c r="AH4" s="7"/>
      <c r="AI4" s="8"/>
      <c r="AJ4" s="8"/>
      <c r="AK4" s="7"/>
      <c r="AL4" s="8"/>
      <c r="AM4" s="8"/>
      <c r="AN4" s="7"/>
      <c r="AO4" s="8"/>
      <c r="AP4" s="8"/>
      <c r="AQ4" s="7"/>
      <c r="AR4" s="8"/>
      <c r="AS4" s="8"/>
      <c r="AT4" s="7"/>
      <c r="AU4" s="8"/>
      <c r="AV4" s="8"/>
      <c r="AW4" s="7"/>
      <c r="AX4" s="8"/>
      <c r="AY4" s="8"/>
      <c r="AZ4" s="7"/>
      <c r="BA4" s="8"/>
      <c r="BB4" s="8"/>
      <c r="BC4" s="7"/>
      <c r="BD4" s="8"/>
      <c r="BE4" s="8"/>
      <c r="BF4" s="7"/>
      <c r="BG4" s="8"/>
      <c r="BH4" s="8"/>
      <c r="BI4" s="7"/>
      <c r="BJ4" s="8"/>
      <c r="BK4" s="8"/>
      <c r="BL4" s="7"/>
      <c r="BM4" s="8"/>
      <c r="BN4" s="8"/>
      <c r="BO4" s="7"/>
      <c r="BP4" s="8"/>
      <c r="BQ4" s="8"/>
      <c r="BR4" s="7"/>
      <c r="BS4" s="8"/>
      <c r="BT4" s="8"/>
      <c r="BU4" s="7"/>
      <c r="BV4" s="8"/>
      <c r="BW4" s="8"/>
      <c r="BX4" s="7"/>
      <c r="BY4" s="8"/>
      <c r="BZ4" s="8"/>
      <c r="CA4" s="7"/>
      <c r="CB4" s="8"/>
      <c r="CC4" s="8"/>
      <c r="CD4" s="7"/>
      <c r="CE4" s="8"/>
      <c r="CF4" s="8"/>
      <c r="CG4" s="7"/>
      <c r="CH4" s="8"/>
      <c r="CI4" s="8"/>
      <c r="CJ4" s="7"/>
      <c r="CK4" s="8"/>
      <c r="CL4" s="8"/>
      <c r="CM4" s="7"/>
      <c r="CN4" s="8"/>
      <c r="CO4" s="8"/>
      <c r="CP4" s="7"/>
      <c r="CQ4" s="8"/>
      <c r="CR4" s="8"/>
      <c r="CS4" s="7"/>
      <c r="CT4" s="8"/>
      <c r="CU4" s="8"/>
      <c r="CV4" s="7"/>
      <c r="CW4" s="8"/>
      <c r="CX4" s="8"/>
      <c r="CY4" s="7"/>
      <c r="CZ4" s="8"/>
      <c r="DA4" s="8"/>
      <c r="DB4" s="7"/>
      <c r="DC4" s="8"/>
      <c r="DD4" s="8"/>
      <c r="DE4" s="7"/>
      <c r="DF4" s="8"/>
      <c r="DG4" s="8"/>
      <c r="DH4" s="7"/>
      <c r="DI4" s="8"/>
      <c r="DJ4" s="8"/>
      <c r="DK4" s="7"/>
      <c r="DL4" s="8"/>
      <c r="DM4" s="8"/>
      <c r="DN4" s="7"/>
      <c r="DO4" s="8"/>
      <c r="DP4" s="8"/>
      <c r="DQ4" s="7"/>
      <c r="DR4" s="8"/>
      <c r="DS4" s="8"/>
      <c r="DT4" s="7"/>
      <c r="DU4" s="8"/>
      <c r="DV4" s="8"/>
      <c r="DW4" s="7"/>
      <c r="DX4" s="8"/>
      <c r="DY4" s="8"/>
      <c r="DZ4" s="7"/>
      <c r="EA4" s="8"/>
      <c r="EB4" s="8"/>
      <c r="EC4" s="7"/>
      <c r="ED4" s="8"/>
      <c r="EE4" s="8"/>
      <c r="EF4" s="7"/>
      <c r="EG4" s="8"/>
      <c r="EH4" s="8"/>
      <c r="EI4" s="7"/>
      <c r="EJ4" s="8"/>
      <c r="EK4" s="8"/>
      <c r="EL4" s="7"/>
      <c r="EM4" s="8"/>
      <c r="EN4" s="8"/>
      <c r="EO4" s="7"/>
      <c r="EP4" s="8"/>
      <c r="EQ4" s="8"/>
      <c r="ER4" s="7"/>
      <c r="ES4" s="8"/>
      <c r="ET4" s="8"/>
      <c r="EU4" s="7"/>
      <c r="EV4" s="8"/>
      <c r="EW4" s="8"/>
      <c r="EX4" s="7"/>
      <c r="EY4" s="8"/>
      <c r="EZ4" s="8"/>
      <c r="FA4" s="7"/>
      <c r="FB4" s="8"/>
      <c r="FC4" s="8"/>
      <c r="FD4" s="7"/>
      <c r="FE4" s="8"/>
      <c r="FF4" s="8"/>
      <c r="FG4" s="7"/>
      <c r="FH4" s="8"/>
      <c r="FI4" s="8"/>
      <c r="FJ4" s="7"/>
      <c r="FK4" s="8"/>
      <c r="FL4" s="8"/>
      <c r="FM4" s="7"/>
      <c r="FN4" s="8"/>
      <c r="FO4" s="8"/>
      <c r="FP4" s="7"/>
      <c r="FQ4" s="8"/>
      <c r="FR4" s="8"/>
      <c r="FS4" s="7"/>
      <c r="FT4" s="8"/>
      <c r="FU4" s="8"/>
      <c r="FV4" s="7"/>
      <c r="FW4" s="8"/>
      <c r="FX4" s="8"/>
      <c r="FY4" s="7"/>
      <c r="FZ4" s="8"/>
      <c r="GA4" s="8"/>
      <c r="GB4" s="7"/>
      <c r="GC4" s="8"/>
      <c r="GD4" s="8"/>
      <c r="GE4" s="7"/>
      <c r="GF4" s="8"/>
      <c r="GG4" s="8"/>
      <c r="GH4" s="7"/>
      <c r="GI4" s="8"/>
      <c r="GJ4" s="8"/>
      <c r="GK4" s="7"/>
      <c r="GL4" s="8"/>
      <c r="GM4" s="8"/>
      <c r="GN4" s="7"/>
    </row>
    <row r="5" spans="1:196" ht="17.5">
      <c r="A5" s="7" t="str">
        <f>"Template Version: " &amp; 'N0.1_Details'!$B$13</f>
        <v>Template Version: V3</v>
      </c>
      <c r="B5" s="8"/>
      <c r="C5" s="8"/>
      <c r="D5" s="7"/>
      <c r="E5" s="8"/>
      <c r="F5" s="8"/>
      <c r="G5" s="7"/>
      <c r="H5" s="8"/>
      <c r="I5" s="8"/>
      <c r="J5" s="7"/>
      <c r="K5" s="8"/>
      <c r="L5" s="8"/>
      <c r="M5" s="7"/>
      <c r="N5" s="8"/>
      <c r="O5" s="8"/>
      <c r="P5" s="7"/>
      <c r="Q5" s="8"/>
      <c r="R5" s="8"/>
      <c r="S5" s="7"/>
      <c r="T5" s="8"/>
      <c r="U5" s="8"/>
      <c r="V5" s="7"/>
      <c r="W5" s="8"/>
      <c r="X5" s="8"/>
      <c r="Y5" s="7"/>
      <c r="Z5" s="8"/>
      <c r="AA5" s="8"/>
      <c r="AB5" s="7"/>
      <c r="AC5" s="8"/>
      <c r="AD5" s="8"/>
      <c r="AE5" s="7"/>
      <c r="AF5" s="8"/>
      <c r="AG5" s="8"/>
      <c r="AH5" s="7"/>
      <c r="AI5" s="8"/>
      <c r="AJ5" s="8"/>
      <c r="AK5" s="7"/>
      <c r="AL5" s="8"/>
      <c r="AM5" s="8"/>
      <c r="AN5" s="7"/>
      <c r="AO5" s="8"/>
      <c r="AP5" s="8"/>
      <c r="AQ5" s="7"/>
      <c r="AR5" s="8"/>
      <c r="AS5" s="8"/>
      <c r="AT5" s="7"/>
      <c r="AU5" s="8"/>
      <c r="AV5" s="8"/>
      <c r="AW5" s="7"/>
      <c r="AX5" s="8"/>
      <c r="AY5" s="8"/>
      <c r="AZ5" s="7"/>
      <c r="BA5" s="8"/>
      <c r="BB5" s="8"/>
      <c r="BC5" s="7"/>
      <c r="BD5" s="8"/>
      <c r="BE5" s="8"/>
      <c r="BF5" s="7"/>
      <c r="BG5" s="8"/>
      <c r="BH5" s="8"/>
      <c r="BI5" s="7"/>
      <c r="BJ5" s="8"/>
      <c r="BK5" s="8"/>
      <c r="BL5" s="7"/>
      <c r="BM5" s="8"/>
      <c r="BN5" s="8"/>
      <c r="BO5" s="7"/>
      <c r="BP5" s="8"/>
      <c r="BQ5" s="8"/>
      <c r="BR5" s="7"/>
      <c r="BS5" s="8"/>
      <c r="BT5" s="8"/>
      <c r="BU5" s="7"/>
      <c r="BV5" s="8"/>
      <c r="BW5" s="8"/>
      <c r="BX5" s="7"/>
      <c r="BY5" s="8"/>
      <c r="BZ5" s="8"/>
      <c r="CA5" s="7"/>
      <c r="CB5" s="8"/>
      <c r="CC5" s="8"/>
      <c r="CD5" s="7"/>
      <c r="CE5" s="8"/>
      <c r="CF5" s="8"/>
      <c r="CG5" s="7"/>
      <c r="CH5" s="8"/>
      <c r="CI5" s="8"/>
      <c r="CJ5" s="7"/>
      <c r="CK5" s="8"/>
      <c r="CL5" s="8"/>
      <c r="CM5" s="7"/>
      <c r="CN5" s="8"/>
      <c r="CO5" s="8"/>
      <c r="CP5" s="7"/>
      <c r="CQ5" s="8"/>
      <c r="CR5" s="8"/>
      <c r="CS5" s="7"/>
      <c r="CT5" s="8"/>
      <c r="CU5" s="8"/>
      <c r="CV5" s="7"/>
      <c r="CW5" s="8"/>
      <c r="CX5" s="8"/>
      <c r="CY5" s="7"/>
      <c r="CZ5" s="8"/>
      <c r="DA5" s="8"/>
      <c r="DB5" s="7"/>
      <c r="DC5" s="8"/>
      <c r="DD5" s="8"/>
      <c r="DE5" s="7"/>
      <c r="DF5" s="8"/>
      <c r="DG5" s="8"/>
      <c r="DH5" s="7"/>
      <c r="DI5" s="8"/>
      <c r="DJ5" s="8"/>
      <c r="DK5" s="7"/>
      <c r="DL5" s="8"/>
      <c r="DM5" s="8"/>
      <c r="DN5" s="7"/>
      <c r="DO5" s="8"/>
      <c r="DP5" s="8"/>
      <c r="DQ5" s="7"/>
      <c r="DR5" s="8"/>
      <c r="DS5" s="8"/>
      <c r="DT5" s="7"/>
      <c r="DU5" s="8"/>
      <c r="DV5" s="8"/>
      <c r="DW5" s="7"/>
      <c r="DX5" s="8"/>
      <c r="DY5" s="8"/>
      <c r="DZ5" s="7"/>
      <c r="EA5" s="8"/>
      <c r="EB5" s="8"/>
      <c r="EC5" s="7"/>
      <c r="ED5" s="8"/>
      <c r="EE5" s="8"/>
      <c r="EF5" s="7"/>
      <c r="EG5" s="8"/>
      <c r="EH5" s="8"/>
      <c r="EI5" s="7"/>
      <c r="EJ5" s="8"/>
      <c r="EK5" s="8"/>
      <c r="EL5" s="7"/>
      <c r="EM5" s="8"/>
      <c r="EN5" s="8"/>
      <c r="EO5" s="7"/>
      <c r="EP5" s="8"/>
      <c r="EQ5" s="8"/>
      <c r="ER5" s="7"/>
      <c r="ES5" s="8"/>
      <c r="ET5" s="8"/>
      <c r="EU5" s="7"/>
      <c r="EV5" s="8"/>
      <c r="EW5" s="8"/>
      <c r="EX5" s="7"/>
      <c r="EY5" s="8"/>
      <c r="EZ5" s="8"/>
      <c r="FA5" s="7"/>
      <c r="FB5" s="8"/>
      <c r="FC5" s="8"/>
      <c r="FD5" s="7"/>
      <c r="FE5" s="8"/>
      <c r="FF5" s="8"/>
      <c r="FG5" s="7"/>
      <c r="FH5" s="8"/>
      <c r="FI5" s="8"/>
      <c r="FJ5" s="7"/>
      <c r="FK5" s="8"/>
      <c r="FL5" s="8"/>
      <c r="FM5" s="7"/>
      <c r="FN5" s="8"/>
      <c r="FO5" s="8"/>
      <c r="FP5" s="7"/>
      <c r="FQ5" s="8"/>
      <c r="FR5" s="8"/>
      <c r="FS5" s="7"/>
      <c r="FT5" s="8"/>
      <c r="FU5" s="8"/>
      <c r="FV5" s="7"/>
      <c r="FW5" s="8"/>
      <c r="FX5" s="8"/>
      <c r="FY5" s="7"/>
      <c r="FZ5" s="8"/>
      <c r="GA5" s="8"/>
      <c r="GB5" s="7"/>
      <c r="GC5" s="8"/>
      <c r="GD5" s="8"/>
      <c r="GE5" s="7"/>
      <c r="GF5" s="8"/>
      <c r="GG5" s="8"/>
      <c r="GH5" s="7"/>
      <c r="GI5" s="8"/>
      <c r="GJ5" s="8"/>
      <c r="GK5" s="7"/>
      <c r="GL5" s="8"/>
      <c r="GM5" s="8"/>
      <c r="GN5" s="7"/>
    </row>
    <row r="6" spans="1:196" ht="19.5">
      <c r="A6" s="5" t="str">
        <f ca="1">"Sheet: " &amp;VLOOKUP(RIGHT(CELL("filename",A1),LEN(CELL("filename",A1))-FIND("]",CELL("filename",A1))),'N0.2_Contents'!$A$13:$B$50,2,FALSE)</f>
        <v>Sheet: N3.5 Supporting Data [please overwrite tab name and worksheet title if required]</v>
      </c>
      <c r="B6" s="6"/>
      <c r="C6" s="6"/>
      <c r="D6" s="5"/>
      <c r="E6" s="6"/>
      <c r="F6" s="6"/>
      <c r="G6" s="5"/>
      <c r="H6" s="6"/>
      <c r="I6" s="6"/>
      <c r="J6" s="5"/>
      <c r="K6" s="6"/>
      <c r="L6" s="6"/>
      <c r="M6" s="5"/>
      <c r="N6" s="6"/>
      <c r="O6" s="6"/>
      <c r="P6" s="5"/>
      <c r="Q6" s="6"/>
      <c r="R6" s="6"/>
      <c r="S6" s="5"/>
      <c r="T6" s="6"/>
      <c r="U6" s="6"/>
      <c r="V6" s="5"/>
      <c r="W6" s="6"/>
      <c r="X6" s="6"/>
      <c r="Y6" s="5"/>
      <c r="Z6" s="6"/>
      <c r="AA6" s="6"/>
      <c r="AB6" s="5"/>
      <c r="AC6" s="6"/>
      <c r="AD6" s="6"/>
      <c r="AE6" s="5"/>
      <c r="AF6" s="6"/>
      <c r="AG6" s="6"/>
      <c r="AH6" s="5"/>
      <c r="AI6" s="6"/>
      <c r="AJ6" s="6"/>
      <c r="AK6" s="5"/>
      <c r="AL6" s="6"/>
      <c r="AM6" s="6"/>
      <c r="AN6" s="5"/>
      <c r="AO6" s="6"/>
      <c r="AP6" s="6"/>
      <c r="AQ6" s="5"/>
      <c r="AR6" s="6"/>
      <c r="AS6" s="6"/>
      <c r="AT6" s="5"/>
      <c r="AU6" s="6"/>
      <c r="AV6" s="6"/>
      <c r="AW6" s="5"/>
      <c r="AX6" s="6"/>
      <c r="AY6" s="6"/>
      <c r="AZ6" s="5"/>
      <c r="BA6" s="6"/>
      <c r="BB6" s="6"/>
      <c r="BC6" s="5"/>
      <c r="BD6" s="6"/>
      <c r="BE6" s="6"/>
      <c r="BF6" s="5"/>
      <c r="BG6" s="6"/>
      <c r="BH6" s="6"/>
      <c r="BI6" s="5"/>
      <c r="BJ6" s="6"/>
      <c r="BK6" s="6"/>
      <c r="BL6" s="5"/>
      <c r="BM6" s="6"/>
      <c r="BN6" s="6"/>
      <c r="BO6" s="5"/>
      <c r="BP6" s="6"/>
      <c r="BQ6" s="6"/>
      <c r="BR6" s="5"/>
      <c r="BS6" s="6"/>
      <c r="BT6" s="6"/>
      <c r="BU6" s="5"/>
      <c r="BV6" s="6"/>
      <c r="BW6" s="6"/>
      <c r="BX6" s="5"/>
      <c r="BY6" s="6"/>
      <c r="BZ6" s="6"/>
      <c r="CA6" s="5"/>
      <c r="CB6" s="6"/>
      <c r="CC6" s="6"/>
      <c r="CD6" s="5"/>
      <c r="CE6" s="6"/>
      <c r="CF6" s="6"/>
      <c r="CG6" s="5"/>
      <c r="CH6" s="6"/>
      <c r="CI6" s="6"/>
      <c r="CJ6" s="5"/>
      <c r="CK6" s="6"/>
      <c r="CL6" s="6"/>
      <c r="CM6" s="5"/>
      <c r="CN6" s="6"/>
      <c r="CO6" s="6"/>
      <c r="CP6" s="5"/>
      <c r="CQ6" s="6"/>
      <c r="CR6" s="6"/>
      <c r="CS6" s="5"/>
      <c r="CT6" s="6"/>
      <c r="CU6" s="6"/>
      <c r="CV6" s="5"/>
      <c r="CW6" s="6"/>
      <c r="CX6" s="6"/>
      <c r="CY6" s="5"/>
      <c r="CZ6" s="6"/>
      <c r="DA6" s="6"/>
      <c r="DB6" s="5"/>
      <c r="DC6" s="6"/>
      <c r="DD6" s="6"/>
      <c r="DE6" s="5"/>
      <c r="DF6" s="6"/>
      <c r="DG6" s="6"/>
      <c r="DH6" s="5"/>
      <c r="DI6" s="6"/>
      <c r="DJ6" s="6"/>
      <c r="DK6" s="5"/>
      <c r="DL6" s="6"/>
      <c r="DM6" s="6"/>
      <c r="DN6" s="5"/>
      <c r="DO6" s="6"/>
      <c r="DP6" s="6"/>
      <c r="DQ6" s="5"/>
      <c r="DR6" s="6"/>
      <c r="DS6" s="6"/>
      <c r="DT6" s="5"/>
      <c r="DU6" s="6"/>
      <c r="DV6" s="6"/>
      <c r="DW6" s="5"/>
      <c r="DX6" s="6"/>
      <c r="DY6" s="6"/>
      <c r="DZ6" s="5"/>
      <c r="EA6" s="6"/>
      <c r="EB6" s="6"/>
      <c r="EC6" s="5"/>
      <c r="ED6" s="6"/>
      <c r="EE6" s="6"/>
      <c r="EF6" s="5"/>
      <c r="EG6" s="6"/>
      <c r="EH6" s="6"/>
      <c r="EI6" s="5"/>
      <c r="EJ6" s="6"/>
      <c r="EK6" s="6"/>
      <c r="EL6" s="5"/>
      <c r="EM6" s="6"/>
      <c r="EN6" s="6"/>
      <c r="EO6" s="5"/>
      <c r="EP6" s="6"/>
      <c r="EQ6" s="6"/>
      <c r="ER6" s="5"/>
      <c r="ES6" s="6"/>
      <c r="ET6" s="6"/>
      <c r="EU6" s="5"/>
      <c r="EV6" s="6"/>
      <c r="EW6" s="6"/>
      <c r="EX6" s="5"/>
      <c r="EY6" s="6"/>
      <c r="EZ6" s="6"/>
      <c r="FA6" s="5"/>
      <c r="FB6" s="6"/>
      <c r="FC6" s="6"/>
      <c r="FD6" s="5"/>
      <c r="FE6" s="6"/>
      <c r="FF6" s="6"/>
      <c r="FG6" s="5"/>
      <c r="FH6" s="6"/>
      <c r="FI6" s="6"/>
      <c r="FJ6" s="5"/>
      <c r="FK6" s="6"/>
      <c r="FL6" s="6"/>
      <c r="FM6" s="5"/>
      <c r="FN6" s="6"/>
      <c r="FO6" s="6"/>
      <c r="FP6" s="5"/>
      <c r="FQ6" s="6"/>
      <c r="FR6" s="6"/>
      <c r="FS6" s="5"/>
      <c r="FT6" s="6"/>
      <c r="FU6" s="6"/>
      <c r="FV6" s="5"/>
      <c r="FW6" s="6"/>
      <c r="FX6" s="6"/>
      <c r="FY6" s="5"/>
      <c r="FZ6" s="6"/>
      <c r="GA6" s="6"/>
      <c r="GB6" s="5"/>
      <c r="GC6" s="6"/>
      <c r="GD6" s="6"/>
      <c r="GE6" s="5"/>
      <c r="GF6" s="6"/>
      <c r="GG6" s="6"/>
      <c r="GH6" s="5"/>
      <c r="GI6" s="6"/>
      <c r="GJ6" s="6"/>
      <c r="GK6" s="5"/>
      <c r="GL6" s="6"/>
      <c r="GM6" s="6"/>
      <c r="GN6" s="5"/>
    </row>
    <row r="7" spans="1:196" ht="17">
      <c r="A7" s="7" t="str">
        <f>"Price Base: " &amp; 'N0.6_Data_Constants'!B13</f>
        <v>Price Base: All</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row>
    <row r="8" spans="1:196">
      <c r="A8" s="101" t="str">
        <f ca="1">"Error Checks: " &amp; IF(ISERROR(MATCH("Error",$B$9:$BJ$9,0)),"OK","Error")</f>
        <v>Error Checks: OK</v>
      </c>
      <c r="B8" s="102"/>
      <c r="C8" s="102"/>
      <c r="D8" s="101"/>
      <c r="E8" s="102"/>
      <c r="F8" s="102"/>
      <c r="G8" s="101"/>
      <c r="H8" s="102"/>
      <c r="I8" s="102"/>
      <c r="J8" s="101"/>
      <c r="K8" s="102"/>
      <c r="L8" s="102"/>
      <c r="M8" s="101"/>
      <c r="N8" s="102"/>
      <c r="O8" s="102"/>
      <c r="P8" s="101"/>
      <c r="Q8" s="102"/>
      <c r="R8" s="102"/>
      <c r="S8" s="101"/>
      <c r="T8" s="102"/>
      <c r="U8" s="102"/>
      <c r="V8" s="101"/>
      <c r="W8" s="102"/>
      <c r="X8" s="102"/>
      <c r="Y8" s="101"/>
      <c r="Z8" s="102"/>
      <c r="AA8" s="102"/>
      <c r="AB8" s="101"/>
      <c r="AC8" s="102"/>
      <c r="AD8" s="102"/>
      <c r="AE8" s="101"/>
      <c r="AF8" s="102"/>
      <c r="AG8" s="102"/>
      <c r="AH8" s="101"/>
      <c r="AI8" s="102"/>
      <c r="AJ8" s="102"/>
      <c r="AK8" s="101"/>
      <c r="AL8" s="102"/>
      <c r="AM8" s="102"/>
      <c r="AN8" s="101"/>
      <c r="AO8" s="102"/>
      <c r="AP8" s="102"/>
      <c r="AQ8" s="101"/>
      <c r="AR8" s="102"/>
      <c r="AS8" s="102"/>
      <c r="AT8" s="101"/>
      <c r="AU8" s="102"/>
      <c r="AV8" s="102"/>
      <c r="AW8" s="101"/>
      <c r="AX8" s="102"/>
      <c r="AY8" s="102"/>
      <c r="AZ8" s="101"/>
      <c r="BA8" s="102"/>
      <c r="BB8" s="102"/>
      <c r="BC8" s="101"/>
      <c r="BD8" s="102"/>
      <c r="BE8" s="102"/>
      <c r="BF8" s="101"/>
      <c r="BG8" s="102"/>
      <c r="BH8" s="102"/>
      <c r="BI8" s="101"/>
      <c r="BJ8" s="102"/>
      <c r="BK8" s="102"/>
      <c r="BL8" s="101"/>
      <c r="BM8" s="102"/>
      <c r="BN8" s="102"/>
      <c r="BO8" s="101"/>
      <c r="BP8" s="102"/>
      <c r="BQ8" s="102"/>
      <c r="BR8" s="101"/>
      <c r="BS8" s="102"/>
      <c r="BT8" s="102"/>
      <c r="BU8" s="101"/>
      <c r="BV8" s="102"/>
      <c r="BW8" s="102"/>
      <c r="BX8" s="101"/>
      <c r="BY8" s="102"/>
      <c r="BZ8" s="102"/>
      <c r="CA8" s="101"/>
      <c r="CB8" s="102"/>
      <c r="CC8" s="102"/>
      <c r="CD8" s="101"/>
      <c r="CE8" s="102"/>
      <c r="CF8" s="102"/>
      <c r="CG8" s="101"/>
      <c r="CH8" s="102"/>
      <c r="CI8" s="102"/>
      <c r="CJ8" s="101"/>
      <c r="CK8" s="102"/>
      <c r="CL8" s="102"/>
      <c r="CM8" s="101"/>
      <c r="CN8" s="102"/>
      <c r="CO8" s="102"/>
      <c r="CP8" s="101"/>
      <c r="CQ8" s="102"/>
      <c r="CR8" s="102"/>
      <c r="CS8" s="101"/>
      <c r="CT8" s="102"/>
      <c r="CU8" s="102"/>
      <c r="CV8" s="101"/>
      <c r="CW8" s="102"/>
      <c r="CX8" s="102"/>
      <c r="CY8" s="101"/>
      <c r="CZ8" s="102"/>
      <c r="DA8" s="102"/>
      <c r="DB8" s="101"/>
      <c r="DC8" s="102"/>
      <c r="DD8" s="102"/>
      <c r="DE8" s="101"/>
      <c r="DF8" s="102"/>
      <c r="DG8" s="102"/>
      <c r="DH8" s="101"/>
      <c r="DI8" s="102"/>
      <c r="DJ8" s="102"/>
      <c r="DK8" s="101"/>
      <c r="DL8" s="102"/>
      <c r="DM8" s="102"/>
      <c r="DN8" s="101"/>
      <c r="DO8" s="102"/>
      <c r="DP8" s="102"/>
      <c r="DQ8" s="101"/>
      <c r="DR8" s="102"/>
      <c r="DS8" s="102"/>
      <c r="DT8" s="101"/>
      <c r="DU8" s="102"/>
      <c r="DV8" s="102"/>
      <c r="DW8" s="101"/>
      <c r="DX8" s="102"/>
      <c r="DY8" s="102"/>
      <c r="DZ8" s="101"/>
      <c r="EA8" s="102"/>
      <c r="EB8" s="102"/>
      <c r="EC8" s="101"/>
      <c r="ED8" s="102"/>
      <c r="EE8" s="102"/>
      <c r="EF8" s="101"/>
      <c r="EG8" s="102"/>
      <c r="EH8" s="102"/>
      <c r="EI8" s="101"/>
      <c r="EJ8" s="102"/>
      <c r="EK8" s="102"/>
      <c r="EL8" s="101"/>
      <c r="EM8" s="102"/>
      <c r="EN8" s="102"/>
      <c r="EO8" s="101"/>
      <c r="EP8" s="102"/>
      <c r="EQ8" s="102"/>
      <c r="ER8" s="101"/>
      <c r="ES8" s="102"/>
      <c r="ET8" s="102"/>
      <c r="EU8" s="101"/>
      <c r="EV8" s="102"/>
      <c r="EW8" s="102"/>
      <c r="EX8" s="101"/>
      <c r="EY8" s="102"/>
      <c r="EZ8" s="102"/>
      <c r="FA8" s="101"/>
      <c r="FB8" s="102"/>
      <c r="FC8" s="102"/>
      <c r="FD8" s="101"/>
      <c r="FE8" s="102"/>
      <c r="FF8" s="102"/>
      <c r="FG8" s="101"/>
      <c r="FH8" s="102"/>
      <c r="FI8" s="102"/>
      <c r="FJ8" s="101"/>
      <c r="FK8" s="102"/>
      <c r="FL8" s="102"/>
      <c r="FM8" s="101"/>
      <c r="FN8" s="102"/>
      <c r="FO8" s="102"/>
      <c r="FP8" s="101"/>
      <c r="FQ8" s="102"/>
      <c r="FR8" s="102"/>
      <c r="FS8" s="101"/>
      <c r="FT8" s="102"/>
      <c r="FU8" s="102"/>
      <c r="FV8" s="101"/>
      <c r="FW8" s="102"/>
      <c r="FX8" s="102"/>
      <c r="FY8" s="101"/>
      <c r="FZ8" s="102"/>
      <c r="GA8" s="102"/>
      <c r="GB8" s="101"/>
      <c r="GC8" s="102"/>
      <c r="GD8" s="102"/>
      <c r="GE8" s="101"/>
      <c r="GF8" s="102"/>
      <c r="GG8" s="102"/>
      <c r="GH8" s="101"/>
      <c r="GI8" s="102"/>
      <c r="GJ8" s="102"/>
      <c r="GK8" s="101"/>
      <c r="GL8" s="102"/>
      <c r="GM8" s="102"/>
      <c r="GN8" s="101"/>
    </row>
    <row r="9" spans="1:196">
      <c r="A9" s="104" t="str">
        <f ca="1">IF(ISERROR(MATCH("Error",A10:A163,0)),"-","Error")</f>
        <v>-</v>
      </c>
      <c r="B9" s="104" t="str">
        <f>IF(ISERROR(MATCH("Error",B10:B163,0)),"-","Error")</f>
        <v>-</v>
      </c>
      <c r="C9" s="104" t="str">
        <f ca="1">IF(ISERROR(MATCH("Error",C10:C163,0)),"-","Error")</f>
        <v>-</v>
      </c>
      <c r="D9" s="103" t="str">
        <f t="shared" ref="D9:BM9" si="0">IF(ISERROR(MATCH("Error",D10:D201,0)),"-","Error")</f>
        <v>-</v>
      </c>
      <c r="E9" s="103" t="str">
        <f t="shared" si="0"/>
        <v>-</v>
      </c>
      <c r="F9" s="103" t="str">
        <f t="shared" si="0"/>
        <v>-</v>
      </c>
      <c r="G9" s="103" t="str">
        <f t="shared" si="0"/>
        <v>-</v>
      </c>
      <c r="H9" s="103" t="str">
        <f t="shared" si="0"/>
        <v>-</v>
      </c>
      <c r="I9" s="103" t="str">
        <f t="shared" si="0"/>
        <v>-</v>
      </c>
      <c r="J9" s="103" t="str">
        <f t="shared" si="0"/>
        <v>-</v>
      </c>
      <c r="K9" s="103" t="str">
        <f t="shared" si="0"/>
        <v>-</v>
      </c>
      <c r="L9" s="103" t="str">
        <f t="shared" si="0"/>
        <v>-</v>
      </c>
      <c r="M9" s="103" t="str">
        <f t="shared" si="0"/>
        <v>-</v>
      </c>
      <c r="N9" s="103" t="str">
        <f t="shared" si="0"/>
        <v>-</v>
      </c>
      <c r="O9" s="103" t="str">
        <f t="shared" si="0"/>
        <v>-</v>
      </c>
      <c r="P9" s="103" t="str">
        <f t="shared" si="0"/>
        <v>-</v>
      </c>
      <c r="Q9" s="103" t="str">
        <f t="shared" si="0"/>
        <v>-</v>
      </c>
      <c r="R9" s="103" t="str">
        <f t="shared" si="0"/>
        <v>-</v>
      </c>
      <c r="S9" s="103" t="str">
        <f t="shared" si="0"/>
        <v>-</v>
      </c>
      <c r="T9" s="103" t="str">
        <f t="shared" si="0"/>
        <v>-</v>
      </c>
      <c r="U9" s="103" t="str">
        <f t="shared" si="0"/>
        <v>-</v>
      </c>
      <c r="V9" s="103" t="str">
        <f t="shared" si="0"/>
        <v>-</v>
      </c>
      <c r="W9" s="103" t="str">
        <f t="shared" si="0"/>
        <v>-</v>
      </c>
      <c r="X9" s="103" t="str">
        <f t="shared" si="0"/>
        <v>-</v>
      </c>
      <c r="Y9" s="103" t="str">
        <f t="shared" si="0"/>
        <v>-</v>
      </c>
      <c r="Z9" s="103" t="str">
        <f t="shared" si="0"/>
        <v>-</v>
      </c>
      <c r="AA9" s="103" t="str">
        <f t="shared" si="0"/>
        <v>-</v>
      </c>
      <c r="AB9" s="103" t="str">
        <f t="shared" si="0"/>
        <v>-</v>
      </c>
      <c r="AC9" s="103" t="str">
        <f t="shared" si="0"/>
        <v>-</v>
      </c>
      <c r="AD9" s="103" t="str">
        <f t="shared" si="0"/>
        <v>-</v>
      </c>
      <c r="AE9" s="103" t="str">
        <f t="shared" si="0"/>
        <v>-</v>
      </c>
      <c r="AF9" s="103" t="str">
        <f t="shared" si="0"/>
        <v>-</v>
      </c>
      <c r="AG9" s="103" t="str">
        <f t="shared" si="0"/>
        <v>-</v>
      </c>
      <c r="AH9" s="103" t="str">
        <f t="shared" si="0"/>
        <v>-</v>
      </c>
      <c r="AI9" s="103" t="str">
        <f t="shared" si="0"/>
        <v>-</v>
      </c>
      <c r="AJ9" s="103" t="str">
        <f t="shared" si="0"/>
        <v>-</v>
      </c>
      <c r="AK9" s="103" t="str">
        <f t="shared" si="0"/>
        <v>-</v>
      </c>
      <c r="AL9" s="103" t="str">
        <f t="shared" si="0"/>
        <v>-</v>
      </c>
      <c r="AM9" s="103" t="str">
        <f t="shared" si="0"/>
        <v>-</v>
      </c>
      <c r="AN9" s="103" t="str">
        <f t="shared" si="0"/>
        <v>-</v>
      </c>
      <c r="AO9" s="103" t="str">
        <f t="shared" si="0"/>
        <v>-</v>
      </c>
      <c r="AP9" s="103" t="str">
        <f t="shared" si="0"/>
        <v>-</v>
      </c>
      <c r="AQ9" s="103" t="str">
        <f t="shared" si="0"/>
        <v>-</v>
      </c>
      <c r="AR9" s="103" t="str">
        <f t="shared" si="0"/>
        <v>-</v>
      </c>
      <c r="AS9" s="103" t="str">
        <f t="shared" si="0"/>
        <v>-</v>
      </c>
      <c r="AT9" s="103" t="str">
        <f t="shared" si="0"/>
        <v>-</v>
      </c>
      <c r="AU9" s="103" t="str">
        <f t="shared" si="0"/>
        <v>-</v>
      </c>
      <c r="AV9" s="103" t="str">
        <f t="shared" si="0"/>
        <v>-</v>
      </c>
      <c r="AW9" s="103" t="str">
        <f t="shared" si="0"/>
        <v>-</v>
      </c>
      <c r="AX9" s="103" t="str">
        <f t="shared" si="0"/>
        <v>-</v>
      </c>
      <c r="AY9" s="103" t="str">
        <f t="shared" si="0"/>
        <v>-</v>
      </c>
      <c r="AZ9" s="103" t="str">
        <f t="shared" si="0"/>
        <v>-</v>
      </c>
      <c r="BA9" s="103" t="str">
        <f t="shared" si="0"/>
        <v>-</v>
      </c>
      <c r="BB9" s="103" t="str">
        <f t="shared" si="0"/>
        <v>-</v>
      </c>
      <c r="BC9" s="103" t="str">
        <f t="shared" si="0"/>
        <v>-</v>
      </c>
      <c r="BD9" s="103" t="str">
        <f t="shared" si="0"/>
        <v>-</v>
      </c>
      <c r="BE9" s="103" t="str">
        <f t="shared" si="0"/>
        <v>-</v>
      </c>
      <c r="BF9" s="103" t="str">
        <f t="shared" si="0"/>
        <v>-</v>
      </c>
      <c r="BG9" s="103" t="str">
        <f t="shared" si="0"/>
        <v>-</v>
      </c>
      <c r="BH9" s="103" t="str">
        <f t="shared" si="0"/>
        <v>-</v>
      </c>
      <c r="BI9" s="103" t="str">
        <f t="shared" si="0"/>
        <v>-</v>
      </c>
      <c r="BJ9" s="103" t="str">
        <f t="shared" si="0"/>
        <v>-</v>
      </c>
      <c r="BK9" s="103" t="str">
        <f t="shared" si="0"/>
        <v>-</v>
      </c>
      <c r="BL9" s="103" t="str">
        <f t="shared" si="0"/>
        <v>-</v>
      </c>
      <c r="BM9" s="103" t="str">
        <f t="shared" si="0"/>
        <v>-</v>
      </c>
      <c r="BN9" s="103" t="str">
        <f t="shared" ref="BN9:DY9" si="1">IF(ISERROR(MATCH("Error",BN10:BN201,0)),"-","Error")</f>
        <v>-</v>
      </c>
      <c r="BO9" s="103" t="str">
        <f t="shared" si="1"/>
        <v>-</v>
      </c>
      <c r="BP9" s="103" t="str">
        <f t="shared" si="1"/>
        <v>-</v>
      </c>
      <c r="BQ9" s="103" t="str">
        <f t="shared" si="1"/>
        <v>-</v>
      </c>
      <c r="BR9" s="103" t="str">
        <f t="shared" si="1"/>
        <v>-</v>
      </c>
      <c r="BS9" s="103" t="str">
        <f t="shared" si="1"/>
        <v>-</v>
      </c>
      <c r="BT9" s="103" t="str">
        <f t="shared" si="1"/>
        <v>-</v>
      </c>
      <c r="BU9" s="103" t="str">
        <f t="shared" si="1"/>
        <v>-</v>
      </c>
      <c r="BV9" s="103" t="str">
        <f t="shared" si="1"/>
        <v>-</v>
      </c>
      <c r="BW9" s="103" t="str">
        <f t="shared" si="1"/>
        <v>-</v>
      </c>
      <c r="BX9" s="103" t="str">
        <f t="shared" si="1"/>
        <v>-</v>
      </c>
      <c r="BY9" s="103" t="str">
        <f t="shared" si="1"/>
        <v>-</v>
      </c>
      <c r="BZ9" s="103" t="str">
        <f t="shared" si="1"/>
        <v>-</v>
      </c>
      <c r="CA9" s="103" t="str">
        <f t="shared" si="1"/>
        <v>-</v>
      </c>
      <c r="CB9" s="103" t="str">
        <f t="shared" si="1"/>
        <v>-</v>
      </c>
      <c r="CC9" s="103" t="str">
        <f t="shared" si="1"/>
        <v>-</v>
      </c>
      <c r="CD9" s="103" t="str">
        <f t="shared" si="1"/>
        <v>-</v>
      </c>
      <c r="CE9" s="103" t="str">
        <f t="shared" si="1"/>
        <v>-</v>
      </c>
      <c r="CF9" s="103" t="str">
        <f t="shared" si="1"/>
        <v>-</v>
      </c>
      <c r="CG9" s="103" t="str">
        <f t="shared" si="1"/>
        <v>-</v>
      </c>
      <c r="CH9" s="103" t="str">
        <f t="shared" si="1"/>
        <v>-</v>
      </c>
      <c r="CI9" s="103" t="str">
        <f t="shared" si="1"/>
        <v>-</v>
      </c>
      <c r="CJ9" s="103" t="str">
        <f t="shared" si="1"/>
        <v>-</v>
      </c>
      <c r="CK9" s="103" t="str">
        <f t="shared" si="1"/>
        <v>-</v>
      </c>
      <c r="CL9" s="103" t="str">
        <f t="shared" si="1"/>
        <v>-</v>
      </c>
      <c r="CM9" s="103" t="str">
        <f t="shared" si="1"/>
        <v>-</v>
      </c>
      <c r="CN9" s="103" t="str">
        <f t="shared" si="1"/>
        <v>-</v>
      </c>
      <c r="CO9" s="103" t="str">
        <f t="shared" si="1"/>
        <v>-</v>
      </c>
      <c r="CP9" s="103" t="str">
        <f t="shared" si="1"/>
        <v>-</v>
      </c>
      <c r="CQ9" s="103" t="str">
        <f t="shared" si="1"/>
        <v>-</v>
      </c>
      <c r="CR9" s="103" t="str">
        <f t="shared" si="1"/>
        <v>-</v>
      </c>
      <c r="CS9" s="103" t="str">
        <f t="shared" si="1"/>
        <v>-</v>
      </c>
      <c r="CT9" s="103" t="str">
        <f t="shared" si="1"/>
        <v>-</v>
      </c>
      <c r="CU9" s="103" t="str">
        <f t="shared" si="1"/>
        <v>-</v>
      </c>
      <c r="CV9" s="103" t="str">
        <f t="shared" si="1"/>
        <v>-</v>
      </c>
      <c r="CW9" s="103" t="str">
        <f t="shared" si="1"/>
        <v>-</v>
      </c>
      <c r="CX9" s="103" t="str">
        <f t="shared" si="1"/>
        <v>-</v>
      </c>
      <c r="CY9" s="103" t="str">
        <f t="shared" si="1"/>
        <v>-</v>
      </c>
      <c r="CZ9" s="103" t="str">
        <f t="shared" si="1"/>
        <v>-</v>
      </c>
      <c r="DA9" s="103" t="str">
        <f t="shared" si="1"/>
        <v>-</v>
      </c>
      <c r="DB9" s="103" t="str">
        <f t="shared" si="1"/>
        <v>-</v>
      </c>
      <c r="DC9" s="103" t="str">
        <f t="shared" si="1"/>
        <v>-</v>
      </c>
      <c r="DD9" s="103" t="str">
        <f t="shared" si="1"/>
        <v>-</v>
      </c>
      <c r="DE9" s="103" t="str">
        <f t="shared" si="1"/>
        <v>-</v>
      </c>
      <c r="DF9" s="103" t="str">
        <f t="shared" si="1"/>
        <v>-</v>
      </c>
      <c r="DG9" s="103" t="str">
        <f t="shared" si="1"/>
        <v>-</v>
      </c>
      <c r="DH9" s="103" t="str">
        <f t="shared" si="1"/>
        <v>-</v>
      </c>
      <c r="DI9" s="103" t="str">
        <f t="shared" si="1"/>
        <v>-</v>
      </c>
      <c r="DJ9" s="103" t="str">
        <f t="shared" si="1"/>
        <v>-</v>
      </c>
      <c r="DK9" s="103" t="str">
        <f t="shared" si="1"/>
        <v>-</v>
      </c>
      <c r="DL9" s="103" t="str">
        <f t="shared" si="1"/>
        <v>-</v>
      </c>
      <c r="DM9" s="103" t="str">
        <f t="shared" si="1"/>
        <v>-</v>
      </c>
      <c r="DN9" s="103" t="str">
        <f t="shared" si="1"/>
        <v>-</v>
      </c>
      <c r="DO9" s="103" t="str">
        <f t="shared" si="1"/>
        <v>-</v>
      </c>
      <c r="DP9" s="103" t="str">
        <f t="shared" si="1"/>
        <v>-</v>
      </c>
      <c r="DQ9" s="103" t="str">
        <f t="shared" si="1"/>
        <v>-</v>
      </c>
      <c r="DR9" s="103" t="str">
        <f t="shared" si="1"/>
        <v>-</v>
      </c>
      <c r="DS9" s="103" t="str">
        <f t="shared" si="1"/>
        <v>-</v>
      </c>
      <c r="DT9" s="103" t="str">
        <f t="shared" si="1"/>
        <v>-</v>
      </c>
      <c r="DU9" s="103" t="str">
        <f t="shared" si="1"/>
        <v>-</v>
      </c>
      <c r="DV9" s="103" t="str">
        <f t="shared" si="1"/>
        <v>-</v>
      </c>
      <c r="DW9" s="103" t="str">
        <f t="shared" si="1"/>
        <v>-</v>
      </c>
      <c r="DX9" s="103" t="str">
        <f t="shared" si="1"/>
        <v>-</v>
      </c>
      <c r="DY9" s="103" t="str">
        <f t="shared" si="1"/>
        <v>-</v>
      </c>
      <c r="DZ9" s="103" t="str">
        <f t="shared" ref="DZ9:GK9" si="2">IF(ISERROR(MATCH("Error",DZ10:DZ201,0)),"-","Error")</f>
        <v>-</v>
      </c>
      <c r="EA9" s="103" t="str">
        <f t="shared" si="2"/>
        <v>-</v>
      </c>
      <c r="EB9" s="103" t="str">
        <f t="shared" si="2"/>
        <v>-</v>
      </c>
      <c r="EC9" s="103" t="str">
        <f t="shared" si="2"/>
        <v>-</v>
      </c>
      <c r="ED9" s="103" t="str">
        <f t="shared" si="2"/>
        <v>-</v>
      </c>
      <c r="EE9" s="103" t="str">
        <f t="shared" si="2"/>
        <v>-</v>
      </c>
      <c r="EF9" s="103" t="str">
        <f t="shared" si="2"/>
        <v>-</v>
      </c>
      <c r="EG9" s="103" t="str">
        <f t="shared" si="2"/>
        <v>-</v>
      </c>
      <c r="EH9" s="103" t="str">
        <f t="shared" si="2"/>
        <v>-</v>
      </c>
      <c r="EI9" s="103" t="str">
        <f t="shared" si="2"/>
        <v>-</v>
      </c>
      <c r="EJ9" s="103" t="str">
        <f t="shared" si="2"/>
        <v>-</v>
      </c>
      <c r="EK9" s="103" t="str">
        <f t="shared" si="2"/>
        <v>-</v>
      </c>
      <c r="EL9" s="103" t="str">
        <f t="shared" si="2"/>
        <v>-</v>
      </c>
      <c r="EM9" s="103" t="str">
        <f t="shared" si="2"/>
        <v>-</v>
      </c>
      <c r="EN9" s="103" t="str">
        <f t="shared" si="2"/>
        <v>-</v>
      </c>
      <c r="EO9" s="103" t="str">
        <f t="shared" si="2"/>
        <v>-</v>
      </c>
      <c r="EP9" s="103" t="str">
        <f t="shared" si="2"/>
        <v>-</v>
      </c>
      <c r="EQ9" s="103" t="str">
        <f t="shared" si="2"/>
        <v>-</v>
      </c>
      <c r="ER9" s="103" t="str">
        <f t="shared" si="2"/>
        <v>-</v>
      </c>
      <c r="ES9" s="103" t="str">
        <f t="shared" si="2"/>
        <v>-</v>
      </c>
      <c r="ET9" s="103" t="str">
        <f t="shared" si="2"/>
        <v>-</v>
      </c>
      <c r="EU9" s="103" t="str">
        <f t="shared" si="2"/>
        <v>-</v>
      </c>
      <c r="EV9" s="103" t="str">
        <f t="shared" si="2"/>
        <v>-</v>
      </c>
      <c r="EW9" s="103" t="str">
        <f t="shared" si="2"/>
        <v>-</v>
      </c>
      <c r="EX9" s="103" t="str">
        <f t="shared" si="2"/>
        <v>-</v>
      </c>
      <c r="EY9" s="103" t="str">
        <f t="shared" si="2"/>
        <v>-</v>
      </c>
      <c r="EZ9" s="103" t="str">
        <f t="shared" si="2"/>
        <v>-</v>
      </c>
      <c r="FA9" s="103" t="str">
        <f t="shared" si="2"/>
        <v>-</v>
      </c>
      <c r="FB9" s="103" t="str">
        <f t="shared" si="2"/>
        <v>-</v>
      </c>
      <c r="FC9" s="103" t="str">
        <f t="shared" si="2"/>
        <v>-</v>
      </c>
      <c r="FD9" s="103" t="str">
        <f t="shared" si="2"/>
        <v>-</v>
      </c>
      <c r="FE9" s="103" t="str">
        <f t="shared" si="2"/>
        <v>-</v>
      </c>
      <c r="FF9" s="103" t="str">
        <f t="shared" si="2"/>
        <v>-</v>
      </c>
      <c r="FG9" s="103" t="str">
        <f t="shared" si="2"/>
        <v>-</v>
      </c>
      <c r="FH9" s="103" t="str">
        <f t="shared" si="2"/>
        <v>-</v>
      </c>
      <c r="FI9" s="103" t="str">
        <f t="shared" si="2"/>
        <v>-</v>
      </c>
      <c r="FJ9" s="103" t="str">
        <f t="shared" si="2"/>
        <v>-</v>
      </c>
      <c r="FK9" s="103" t="str">
        <f t="shared" si="2"/>
        <v>-</v>
      </c>
      <c r="FL9" s="103" t="str">
        <f t="shared" si="2"/>
        <v>-</v>
      </c>
      <c r="FM9" s="103" t="str">
        <f t="shared" si="2"/>
        <v>-</v>
      </c>
      <c r="FN9" s="103" t="str">
        <f t="shared" si="2"/>
        <v>-</v>
      </c>
      <c r="FO9" s="103" t="str">
        <f t="shared" si="2"/>
        <v>-</v>
      </c>
      <c r="FP9" s="103" t="str">
        <f t="shared" si="2"/>
        <v>-</v>
      </c>
      <c r="FQ9" s="103" t="str">
        <f t="shared" si="2"/>
        <v>-</v>
      </c>
      <c r="FR9" s="103" t="str">
        <f t="shared" si="2"/>
        <v>-</v>
      </c>
      <c r="FS9" s="103" t="str">
        <f t="shared" si="2"/>
        <v>-</v>
      </c>
      <c r="FT9" s="103" t="str">
        <f t="shared" si="2"/>
        <v>-</v>
      </c>
      <c r="FU9" s="103" t="str">
        <f t="shared" si="2"/>
        <v>-</v>
      </c>
      <c r="FV9" s="103" t="str">
        <f t="shared" si="2"/>
        <v>-</v>
      </c>
      <c r="FW9" s="103" t="str">
        <f t="shared" si="2"/>
        <v>-</v>
      </c>
      <c r="FX9" s="103" t="str">
        <f t="shared" si="2"/>
        <v>-</v>
      </c>
      <c r="FY9" s="103" t="str">
        <f t="shared" si="2"/>
        <v>-</v>
      </c>
      <c r="FZ9" s="103" t="str">
        <f t="shared" si="2"/>
        <v>-</v>
      </c>
      <c r="GA9" s="103" t="str">
        <f t="shared" si="2"/>
        <v>-</v>
      </c>
      <c r="GB9" s="103" t="str">
        <f t="shared" si="2"/>
        <v>-</v>
      </c>
      <c r="GC9" s="103" t="str">
        <f t="shared" si="2"/>
        <v>-</v>
      </c>
      <c r="GD9" s="103" t="str">
        <f t="shared" si="2"/>
        <v>-</v>
      </c>
      <c r="GE9" s="103" t="str">
        <f t="shared" si="2"/>
        <v>-</v>
      </c>
      <c r="GF9" s="103" t="str">
        <f t="shared" si="2"/>
        <v>-</v>
      </c>
      <c r="GG9" s="103" t="str">
        <f t="shared" si="2"/>
        <v>-</v>
      </c>
      <c r="GH9" s="103" t="str">
        <f t="shared" si="2"/>
        <v>-</v>
      </c>
      <c r="GI9" s="103" t="str">
        <f t="shared" si="2"/>
        <v>-</v>
      </c>
      <c r="GJ9" s="103" t="str">
        <f t="shared" si="2"/>
        <v>-</v>
      </c>
      <c r="GK9" s="103" t="str">
        <f t="shared" si="2"/>
        <v>-</v>
      </c>
      <c r="GL9" s="103" t="str">
        <f>IF(ISERROR(MATCH("Error",GL10:GL201,0)),"-","Error")</f>
        <v>-</v>
      </c>
      <c r="GM9" s="103" t="str">
        <f>IF(ISERROR(MATCH("Error",GM10:GM201,0)),"-","Error")</f>
        <v>-</v>
      </c>
      <c r="GN9" s="103" t="str">
        <f>IF(ISERROR(MATCH("Error",GN10:GN201,0)),"-","Error")</f>
        <v>-</v>
      </c>
    </row>
    <row r="10" spans="1:196" ht="14.5">
      <c r="A10"/>
      <c r="B10"/>
      <c r="C10"/>
      <c r="D10" s="257"/>
      <c r="E10" s="257"/>
      <c r="F10" s="257"/>
    </row>
    <row r="11" spans="1:196" s="258" customFormat="1" ht="17.5">
      <c r="A11" s="245"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Supporting Data [please overwrite tab name and worksheet title if required]</v>
      </c>
      <c r="B11" s="192"/>
      <c r="C11" s="192"/>
    </row>
    <row r="12" spans="1:196" ht="14.5">
      <c r="A12"/>
      <c r="B12" s="200" t="s">
        <v>433</v>
      </c>
      <c r="C12" s="198" t="str">
        <f ca="1">VLOOKUP(SUBSTITUTE($A$6,"Sheet: ",""),'N0.2_Contents'!$B$13:$F$40,MATCH('N0.2_Contents'!$D$13,'N0.2_Contents'!$B$13:$F$13,0),FALSE)</f>
        <v>Dean Pearson</v>
      </c>
    </row>
    <row r="13" spans="1:196">
      <c r="B13" s="259"/>
      <c r="C13" s="260"/>
    </row>
    <row r="14" spans="1:196">
      <c r="A14" s="261" t="s">
        <v>975</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A1:F50"/>
  <sheetViews>
    <sheetView zoomScale="80" zoomScaleNormal="80" workbookViewId="0">
      <selection activeCell="H30" sqref="H30"/>
    </sheetView>
  </sheetViews>
  <sheetFormatPr defaultColWidth="9" defaultRowHeight="13.5"/>
  <cols>
    <col min="1" max="1" width="65.81640625" style="29" bestFit="1" customWidth="1"/>
    <col min="2" max="2" width="51" style="29" customWidth="1"/>
    <col min="3" max="4" width="9" style="29"/>
    <col min="5" max="5" width="12.1796875" style="29" bestFit="1" customWidth="1"/>
    <col min="6" max="46" width="9" style="29"/>
    <col min="47" max="47" width="9.453125" style="29" bestFit="1" customWidth="1"/>
    <col min="48" max="16384" width="9" style="29"/>
  </cols>
  <sheetData>
    <row r="1" spans="1:6" ht="24.5">
      <c r="A1" s="1" t="str">
        <f>"Business Plan Data Template " &amp; 'N0.1_Details'!$B$17</f>
        <v>Business Plan Data Template RIIO-3</v>
      </c>
      <c r="B1" s="2"/>
      <c r="C1" s="2"/>
      <c r="F1" s="98"/>
    </row>
    <row r="2" spans="1:6" ht="23">
      <c r="A2" s="1" t="str">
        <f>'N0.1_Details'!$B$14</f>
        <v>Northern Gas Networks</v>
      </c>
      <c r="B2" s="159"/>
      <c r="C2" s="1" t="str">
        <f>VLOOKUP('N0.1_Details'!$B$15,'N0.1_Details'!$B$24:$C$36,2,FALSE)</f>
        <v>GD</v>
      </c>
    </row>
    <row r="3" spans="1:6" s="41" customFormat="1" ht="19.5">
      <c r="A3" s="5" t="str">
        <f>"Workbook: " &amp; 'N0.1_Details'!$B$16</f>
        <v>Workbook: N: NARM</v>
      </c>
      <c r="B3" s="6"/>
      <c r="C3" s="6"/>
    </row>
    <row r="4" spans="1:6" s="40" customFormat="1" ht="17.5">
      <c r="A4" s="7" t="str">
        <f>"Submission Version " &amp; 'N0.1_Details'!$B$19 &amp; " - Submitted on " &amp; TEXT('N0.1_Details'!$B$20,"dd mmm yyyy")</f>
        <v>Submission Version 1 - Submitted on 11 Dec 2024</v>
      </c>
      <c r="B4" s="8"/>
      <c r="C4" s="8"/>
    </row>
    <row r="5" spans="1:6" s="40" customFormat="1" ht="17.5">
      <c r="A5" s="7" t="str">
        <f>"Template Version: " &amp; 'N0.1_Details'!$B$13</f>
        <v>Template Version: V3</v>
      </c>
      <c r="B5" s="8"/>
      <c r="C5" s="8"/>
    </row>
    <row r="6" spans="1:6" s="41" customFormat="1" ht="19.5">
      <c r="A6" s="5" t="str">
        <f ca="1">"Sheet: " &amp;VLOOKUP(RIGHT(CELL("filename",A1),LEN(CELL("filename",A1))-FIND("]",CELL("filename",A1))),'N0.2_Contents'!$A$13:$B$50,2,FALSE)</f>
        <v>Sheet: N0.1 Submission Details</v>
      </c>
      <c r="B6" s="6"/>
      <c r="C6" s="6"/>
    </row>
    <row r="7" spans="1:6" s="40" customFormat="1" ht="17.5">
      <c r="A7" s="7" t="str">
        <f>"Price Base: " &amp; 'N0.6_Data_Constants'!C13</f>
        <v>Price Base: 2023/24</v>
      </c>
      <c r="B7" s="7"/>
      <c r="C7" s="7"/>
    </row>
    <row r="8" spans="1:6" s="92" customFormat="1">
      <c r="A8" s="101" t="str">
        <f ca="1">"Error Checks: " &amp; IF(ISERROR(MATCH("Error",$A$9:$BJ$9,0)),"OK","Error")</f>
        <v>Error Checks: OK</v>
      </c>
      <c r="B8" s="102"/>
      <c r="C8" s="102"/>
      <c r="D8" s="215"/>
      <c r="E8" s="215"/>
      <c r="F8" s="215"/>
    </row>
    <row r="9" spans="1:6" s="92" customFormat="1">
      <c r="A9" s="216" t="str">
        <f ca="1">IF(ISERROR(MATCH("Error",A10:A178,0)),"-","Error")</f>
        <v>-</v>
      </c>
      <c r="B9" s="216" t="str">
        <f>IF(ISERROR(MATCH("Error",B10:B178,0)),"-","Error")</f>
        <v>-</v>
      </c>
      <c r="C9" s="216" t="str">
        <f>IF(ISERROR(MATCH("Error",C10:C178,0)),"-","Error")</f>
        <v>-</v>
      </c>
      <c r="D9" s="215"/>
      <c r="E9" s="215"/>
      <c r="F9" s="215"/>
    </row>
    <row r="11" spans="1:6" s="195"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Submission Details</v>
      </c>
    </row>
    <row r="13" spans="1:6">
      <c r="A13" s="35" t="s">
        <v>2</v>
      </c>
      <c r="B13" s="73" t="s">
        <v>3</v>
      </c>
    </row>
    <row r="14" spans="1:6">
      <c r="A14" s="35" t="s">
        <v>4</v>
      </c>
      <c r="B14" s="38" t="s">
        <v>5</v>
      </c>
    </row>
    <row r="15" spans="1:6">
      <c r="A15" s="35" t="s">
        <v>6</v>
      </c>
      <c r="B15" s="37" t="str">
        <f>VLOOKUP($B$14,$A$24:$B$36,2,FALSE)</f>
        <v>NGN</v>
      </c>
    </row>
    <row r="16" spans="1:6">
      <c r="A16" s="35" t="s">
        <v>7</v>
      </c>
      <c r="B16" s="34" t="s">
        <v>8</v>
      </c>
    </row>
    <row r="17" spans="1:5">
      <c r="A17" s="235" t="s">
        <v>9</v>
      </c>
      <c r="B17" s="39" t="s">
        <v>10</v>
      </c>
    </row>
    <row r="18" spans="1:5">
      <c r="A18" s="235" t="s">
        <v>11</v>
      </c>
      <c r="B18" s="54">
        <v>45637</v>
      </c>
      <c r="E18" s="186"/>
    </row>
    <row r="19" spans="1:5">
      <c r="A19" s="235" t="s">
        <v>12</v>
      </c>
      <c r="B19" s="39" t="s">
        <v>13</v>
      </c>
    </row>
    <row r="20" spans="1:5">
      <c r="A20" s="235" t="s">
        <v>14</v>
      </c>
      <c r="B20" s="54">
        <v>45637</v>
      </c>
    </row>
    <row r="21" spans="1:5">
      <c r="A21" s="235" t="s">
        <v>15</v>
      </c>
      <c r="B21" s="37" t="str">
        <f>SUBSTITUTE( SUBSTITUTE("RIIO_"&amp; INDEX($C$25:$C$36, MATCH($B$15,$B$25:$B$36,0)) &amp; "3_BPDT" &amp;"_" &amp; $B$16 &amp; RIGHT($B$17,2) &amp; "_" &amp; $B$15&amp;"_v"&amp;$B$19, " ", "_"), ":", "")</f>
        <v>RIIO_GD3_BPDT_N_NARM-3_NGN_v1</v>
      </c>
    </row>
    <row r="23" spans="1:5">
      <c r="A23" s="33" t="s">
        <v>16</v>
      </c>
    </row>
    <row r="24" spans="1:5">
      <c r="A24" s="36" t="s">
        <v>4</v>
      </c>
      <c r="B24" s="55" t="s">
        <v>6</v>
      </c>
      <c r="C24" s="55" t="s">
        <v>17</v>
      </c>
    </row>
    <row r="25" spans="1:5" s="112" customFormat="1">
      <c r="A25" s="35" t="s">
        <v>18</v>
      </c>
      <c r="B25" s="34" t="s">
        <v>19</v>
      </c>
      <c r="C25" s="217" t="s">
        <v>20</v>
      </c>
      <c r="D25" s="215"/>
      <c r="E25" s="215"/>
    </row>
    <row r="26" spans="1:5" s="112" customFormat="1">
      <c r="A26" s="35" t="s">
        <v>21</v>
      </c>
      <c r="B26" s="34" t="s">
        <v>22</v>
      </c>
      <c r="C26" s="217" t="s">
        <v>20</v>
      </c>
      <c r="D26" s="215"/>
      <c r="E26" s="215"/>
    </row>
    <row r="27" spans="1:5" s="112" customFormat="1">
      <c r="A27" s="35" t="s">
        <v>23</v>
      </c>
      <c r="B27" s="34" t="s">
        <v>24</v>
      </c>
      <c r="C27" s="217" t="s">
        <v>20</v>
      </c>
      <c r="D27" s="215"/>
      <c r="E27" s="215"/>
    </row>
    <row r="28" spans="1:5" s="112" customFormat="1">
      <c r="A28" s="35" t="s">
        <v>25</v>
      </c>
      <c r="B28" s="34" t="s">
        <v>26</v>
      </c>
      <c r="C28" s="217" t="s">
        <v>27</v>
      </c>
      <c r="D28" s="215"/>
      <c r="E28" s="215"/>
    </row>
    <row r="29" spans="1:5" s="112" customFormat="1">
      <c r="A29" s="35" t="s">
        <v>28</v>
      </c>
      <c r="B29" s="34" t="s">
        <v>29</v>
      </c>
      <c r="C29" s="217" t="s">
        <v>27</v>
      </c>
      <c r="D29" s="215"/>
      <c r="E29" s="215"/>
    </row>
    <row r="30" spans="1:5" s="112" customFormat="1">
      <c r="A30" s="35" t="s">
        <v>30</v>
      </c>
      <c r="B30" s="34" t="s">
        <v>31</v>
      </c>
      <c r="C30" s="217" t="s">
        <v>27</v>
      </c>
      <c r="D30" s="215"/>
      <c r="E30" s="215"/>
    </row>
    <row r="31" spans="1:5" s="112" customFormat="1">
      <c r="A31" s="35" t="s">
        <v>32</v>
      </c>
      <c r="B31" s="34" t="s">
        <v>33</v>
      </c>
      <c r="C31" s="217" t="s">
        <v>27</v>
      </c>
      <c r="D31" s="215"/>
      <c r="E31" s="215"/>
    </row>
    <row r="32" spans="1:5" s="112" customFormat="1">
      <c r="A32" s="35" t="s">
        <v>5</v>
      </c>
      <c r="B32" s="34" t="s">
        <v>34</v>
      </c>
      <c r="C32" s="217" t="s">
        <v>27</v>
      </c>
      <c r="D32" s="215"/>
      <c r="E32" s="215"/>
    </row>
    <row r="33" spans="1:3" s="112" customFormat="1">
      <c r="A33" s="35" t="s">
        <v>35</v>
      </c>
      <c r="B33" s="34" t="s">
        <v>36</v>
      </c>
      <c r="C33" s="217" t="s">
        <v>27</v>
      </c>
    </row>
    <row r="34" spans="1:3" s="112" customFormat="1">
      <c r="A34" s="35" t="s">
        <v>37</v>
      </c>
      <c r="B34" s="34" t="s">
        <v>38</v>
      </c>
      <c r="C34" s="217" t="s">
        <v>27</v>
      </c>
    </row>
    <row r="35" spans="1:3" s="112" customFormat="1">
      <c r="A35" s="35" t="s">
        <v>39</v>
      </c>
      <c r="B35" s="34" t="s">
        <v>40</v>
      </c>
      <c r="C35" s="217" t="s">
        <v>27</v>
      </c>
    </row>
    <row r="36" spans="1:3" s="112" customFormat="1">
      <c r="A36" s="35" t="s">
        <v>41</v>
      </c>
      <c r="B36" s="34" t="s">
        <v>42</v>
      </c>
      <c r="C36" s="217" t="s">
        <v>43</v>
      </c>
    </row>
    <row r="38" spans="1:3">
      <c r="A38" s="33" t="s">
        <v>44</v>
      </c>
    </row>
    <row r="39" spans="1:3">
      <c r="A39" s="32" t="s">
        <v>45</v>
      </c>
    </row>
    <row r="42" spans="1:3">
      <c r="A42" s="31" t="s">
        <v>46</v>
      </c>
    </row>
    <row r="43" spans="1:3">
      <c r="A43" s="29" t="s">
        <v>47</v>
      </c>
      <c r="B43" s="64" t="s">
        <v>48</v>
      </c>
    </row>
    <row r="44" spans="1:3">
      <c r="A44" s="215" t="s">
        <v>49</v>
      </c>
      <c r="B44" s="72">
        <v>1234.5</v>
      </c>
    </row>
    <row r="45" spans="1:3">
      <c r="A45" s="215" t="s">
        <v>50</v>
      </c>
      <c r="B45" s="65">
        <v>1234.5</v>
      </c>
    </row>
    <row r="46" spans="1:3">
      <c r="A46" s="29" t="s">
        <v>51</v>
      </c>
      <c r="B46" s="66">
        <v>1234.5</v>
      </c>
    </row>
    <row r="47" spans="1:3">
      <c r="A47" s="29" t="s">
        <v>52</v>
      </c>
      <c r="B47" s="63">
        <v>1234.5</v>
      </c>
    </row>
    <row r="48" spans="1:3">
      <c r="A48" s="29" t="s">
        <v>53</v>
      </c>
      <c r="B48" s="67">
        <v>1234.5</v>
      </c>
    </row>
    <row r="49" spans="1:2">
      <c r="A49" s="29" t="s">
        <v>54</v>
      </c>
      <c r="B49" s="68">
        <v>1234.5</v>
      </c>
    </row>
    <row r="50" spans="1:2">
      <c r="A50" s="29" t="s">
        <v>55</v>
      </c>
      <c r="B50" s="69">
        <v>1234.5</v>
      </c>
    </row>
  </sheetData>
  <dataValidations count="1">
    <dataValidation type="list" allowBlank="1" showInputMessage="1" showErrorMessage="1" sqref="B14" xr:uid="{00000000-0002-0000-0000-000000000000}">
      <formula1>$A$24:$A$36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249977111117893"/>
  </sheetPr>
  <dimension ref="A1:L40"/>
  <sheetViews>
    <sheetView topLeftCell="A4" zoomScale="80" zoomScaleNormal="80" workbookViewId="0">
      <selection activeCell="K24" sqref="K24"/>
    </sheetView>
  </sheetViews>
  <sheetFormatPr defaultColWidth="9" defaultRowHeight="13.5"/>
  <cols>
    <col min="1" max="1" width="35" style="29" customWidth="1"/>
    <col min="2" max="2" width="77.81640625" style="29" bestFit="1" customWidth="1"/>
    <col min="3" max="3" width="6.81640625" style="29" customWidth="1"/>
    <col min="4" max="6" width="22.453125" style="29" customWidth="1"/>
    <col min="7" max="9" width="19" style="42" bestFit="1" customWidth="1"/>
    <col min="10" max="49" width="9" style="29"/>
    <col min="50" max="50" width="9.453125" style="29" bestFit="1" customWidth="1"/>
    <col min="51" max="16384" width="9" style="29"/>
  </cols>
  <sheetData>
    <row r="1" spans="1:12" ht="24.5">
      <c r="A1" s="1" t="str">
        <f>"Business Plan Data Template " &amp; 'N0.1_Details'!$B$17</f>
        <v>Business Plan Data Template RIIO-3</v>
      </c>
      <c r="B1" s="2"/>
      <c r="C1" s="2"/>
      <c r="D1" s="2"/>
      <c r="E1" s="2"/>
      <c r="F1" s="2"/>
      <c r="G1" s="2"/>
      <c r="H1" s="2"/>
      <c r="I1" s="2"/>
    </row>
    <row r="2" spans="1:12" s="51" customFormat="1" ht="23">
      <c r="A2" s="1" t="str">
        <f>'N0.1_Details'!$B$14</f>
        <v>Northern Gas Networks</v>
      </c>
      <c r="B2" s="159"/>
      <c r="C2" s="1" t="str">
        <f>VLOOKUP('N0.1_Details'!$B$15,'N0.1_Details'!$B$24:$C$36,2,FALSE)</f>
        <v>GD</v>
      </c>
      <c r="D2" s="1"/>
      <c r="E2" s="1"/>
      <c r="F2" s="1"/>
      <c r="G2" s="4"/>
      <c r="H2" s="4"/>
      <c r="I2" s="4"/>
    </row>
    <row r="3" spans="1:12" s="41" customFormat="1" ht="19.5">
      <c r="A3" s="5" t="str">
        <f>"Workbook: " &amp; 'N0.1_Details'!$B$16</f>
        <v>Workbook: N: NARM</v>
      </c>
      <c r="B3" s="6"/>
      <c r="C3" s="6"/>
      <c r="D3" s="6"/>
      <c r="E3" s="6"/>
      <c r="F3" s="6"/>
      <c r="G3" s="6"/>
      <c r="H3" s="6"/>
      <c r="I3" s="6"/>
    </row>
    <row r="4" spans="1:12" s="41" customFormat="1" ht="19.5">
      <c r="A4" s="7" t="str">
        <f>"Submission Version " &amp; 'N0.1_Details'!$B$19 &amp; " - Submitted on " &amp; TEXT('N0.1_Details'!$B$20,"dd mmm yyyy")</f>
        <v>Submission Version 1 - Submitted on 11 Dec 2024</v>
      </c>
      <c r="B4" s="8"/>
      <c r="C4" s="8"/>
      <c r="D4" s="8"/>
      <c r="E4" s="8"/>
      <c r="F4" s="8"/>
      <c r="G4" s="8"/>
      <c r="H4" s="8"/>
      <c r="I4" s="8"/>
    </row>
    <row r="5" spans="1:12" s="41" customFormat="1" ht="19.5">
      <c r="A5" s="7" t="str">
        <f>"Template Version: " &amp; 'N0.1_Details'!$B$13</f>
        <v>Template Version: V3</v>
      </c>
      <c r="B5" s="8"/>
      <c r="C5" s="8"/>
      <c r="D5" s="8"/>
      <c r="E5" s="8"/>
      <c r="F5" s="8"/>
      <c r="G5" s="8"/>
      <c r="H5" s="8"/>
      <c r="I5" s="8"/>
    </row>
    <row r="6" spans="1:12" s="40" customFormat="1" ht="19.5">
      <c r="A6" s="5" t="str">
        <f ca="1">"Sheet: " &amp;VLOOKUP(RIGHT(CELL("filename",A1),LEN(CELL("filename",A1))-FIND("]",CELL("filename",A1))),'N0.2_Contents'!$A$13:$B$40,2,FALSE)</f>
        <v>Sheet: N0.2 Contents</v>
      </c>
      <c r="B6" s="6"/>
      <c r="C6" s="6"/>
      <c r="D6" s="6"/>
      <c r="E6" s="6"/>
      <c r="F6" s="6"/>
      <c r="G6" s="6"/>
      <c r="H6" s="6"/>
      <c r="I6" s="6"/>
    </row>
    <row r="7" spans="1:12" ht="17.5">
      <c r="A7" s="7" t="str">
        <f>"Price Base: " &amp; 'N0.6_Data_Constants'!C13</f>
        <v>Price Base: 2023/24</v>
      </c>
      <c r="B7" s="7"/>
      <c r="C7" s="7"/>
      <c r="D7" s="7"/>
      <c r="E7" s="7"/>
      <c r="F7" s="7"/>
      <c r="G7" s="8"/>
      <c r="H7" s="8"/>
      <c r="I7" s="8"/>
      <c r="L7" s="40"/>
    </row>
    <row r="8" spans="1:12" s="92" customFormat="1" ht="17.5">
      <c r="A8" s="101" t="str">
        <f ca="1">"Error Checks: " &amp; IF(ISERROR(MATCH("Error",$B$9:$I$9,0)),"OK","Error")</f>
        <v>Error Checks: OK</v>
      </c>
      <c r="B8" s="102"/>
      <c r="C8" s="102"/>
      <c r="D8" s="102"/>
      <c r="E8" s="102"/>
      <c r="F8" s="102"/>
      <c r="G8" s="102"/>
      <c r="H8" s="102"/>
      <c r="I8" s="102"/>
      <c r="J8" s="215"/>
      <c r="K8" s="215"/>
      <c r="L8" s="40"/>
    </row>
    <row r="9" spans="1:12" s="92" customFormat="1" ht="17.5">
      <c r="A9" s="216" t="str">
        <f ca="1">IF(ISERROR(MATCH("Error",A10:A147,0)),"-","Error")</f>
        <v>-</v>
      </c>
      <c r="B9" s="216" t="str">
        <f t="shared" ref="B9:I9" si="0">IF(ISERROR(MATCH("Error",B10:B40,0)),"-","Error")</f>
        <v>-</v>
      </c>
      <c r="C9" s="216" t="str">
        <f t="shared" si="0"/>
        <v>-</v>
      </c>
      <c r="D9" s="216" t="str">
        <f t="shared" si="0"/>
        <v>-</v>
      </c>
      <c r="E9" s="216" t="str">
        <f t="shared" si="0"/>
        <v>-</v>
      </c>
      <c r="F9" s="216" t="str">
        <f t="shared" si="0"/>
        <v>-</v>
      </c>
      <c r="G9" s="216" t="str">
        <f t="shared" ca="1" si="0"/>
        <v>-</v>
      </c>
      <c r="H9" s="216" t="str">
        <f t="shared" si="0"/>
        <v>-</v>
      </c>
      <c r="I9" s="216" t="str">
        <f t="shared" ca="1" si="0"/>
        <v>-</v>
      </c>
      <c r="J9" s="215"/>
      <c r="K9" s="215"/>
      <c r="L9" s="40"/>
    </row>
    <row r="10" spans="1:12" ht="17.5">
      <c r="I10" s="29"/>
      <c r="L10" s="40"/>
    </row>
    <row r="11" spans="1:12" s="195"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Contents</v>
      </c>
      <c r="G11" s="196"/>
      <c r="H11" s="196"/>
    </row>
    <row r="12" spans="1:12">
      <c r="D12" s="188" t="s">
        <v>56</v>
      </c>
      <c r="E12" s="188"/>
      <c r="F12" s="188"/>
    </row>
    <row r="13" spans="1:12" ht="27">
      <c r="A13" s="168" t="s">
        <v>57</v>
      </c>
      <c r="B13" s="168" t="s">
        <v>58</v>
      </c>
      <c r="C13" s="169" t="s">
        <v>59</v>
      </c>
      <c r="D13" s="169" t="s">
        <v>60</v>
      </c>
      <c r="E13" s="169" t="s">
        <v>61</v>
      </c>
      <c r="F13" s="169" t="s">
        <v>62</v>
      </c>
      <c r="G13" s="169" t="s">
        <v>63</v>
      </c>
      <c r="H13" s="169" t="s">
        <v>64</v>
      </c>
      <c r="I13" s="169" t="s">
        <v>65</v>
      </c>
      <c r="L13" s="40"/>
    </row>
    <row r="14" spans="1:12" ht="17.5">
      <c r="A14" s="50" t="s">
        <v>66</v>
      </c>
      <c r="B14" s="50" t="s">
        <v>67</v>
      </c>
      <c r="C14" s="45" t="str">
        <f t="shared" ref="C14:C40" si="1">IF($A14 = "", "-", HYPERLINK("#'"&amp; $A14 &amp;"'!A1","Go"))</f>
        <v>Go</v>
      </c>
      <c r="D14" s="232" t="s">
        <v>68</v>
      </c>
      <c r="E14" s="234" t="s">
        <v>69</v>
      </c>
      <c r="F14" s="233" t="s">
        <v>70</v>
      </c>
      <c r="G14" s="45" t="str">
        <f ca="1">IF($A14="", "-", IF(ISERROR(INDIRECT($A14 &amp; "!A1")),"Incorrect Tab Name","OK"))</f>
        <v>OK</v>
      </c>
      <c r="H14" s="45" t="str">
        <f t="shared" ref="H14:H38" si="2">IFERROR(IF(LEFT(A14,FIND("_",A14)-1)=LEFT(B14,FIND("_",A14)-1),"OK","Error"),"-")</f>
        <v>OK</v>
      </c>
      <c r="I14" s="45" t="str">
        <f ca="1">IFERROR(IF(SUBSTITUTE(INDIRECT($A14 &amp; "!A8"),"Error Checks: ","")="Error","Error","-"),"-")</f>
        <v>-</v>
      </c>
      <c r="L14" s="40"/>
    </row>
    <row r="15" spans="1:12" ht="17.5">
      <c r="A15" s="212" t="s">
        <v>71</v>
      </c>
      <c r="B15" s="212" t="s">
        <v>72</v>
      </c>
      <c r="C15" s="45" t="str">
        <f t="shared" si="1"/>
        <v>Go</v>
      </c>
      <c r="D15" s="232" t="s">
        <v>68</v>
      </c>
      <c r="E15" s="234" t="s">
        <v>69</v>
      </c>
      <c r="F15" s="233" t="s">
        <v>70</v>
      </c>
      <c r="G15" s="45" t="str">
        <f t="shared" ref="G15:G40" ca="1" si="3">IF($A15="", "-", IF(ISERROR(INDIRECT($A15 &amp; "!A1")),"Incorrect Tab Name","OK"))</f>
        <v>OK</v>
      </c>
      <c r="H15" s="45" t="str">
        <f t="shared" si="2"/>
        <v>OK</v>
      </c>
      <c r="I15" s="69"/>
      <c r="L15" s="40"/>
    </row>
    <row r="16" spans="1:12" ht="17.5">
      <c r="A16" s="212" t="s">
        <v>73</v>
      </c>
      <c r="B16" s="212" t="s">
        <v>74</v>
      </c>
      <c r="C16" s="45" t="str">
        <f t="shared" si="1"/>
        <v>Go</v>
      </c>
      <c r="D16" s="232" t="s">
        <v>68</v>
      </c>
      <c r="E16" s="234" t="s">
        <v>69</v>
      </c>
      <c r="F16" s="233" t="s">
        <v>70</v>
      </c>
      <c r="G16" s="45" t="str">
        <f t="shared" ca="1" si="3"/>
        <v>OK</v>
      </c>
      <c r="H16" s="45" t="str">
        <f t="shared" si="2"/>
        <v>OK</v>
      </c>
      <c r="I16" s="69"/>
      <c r="L16" s="40"/>
    </row>
    <row r="17" spans="1:9" ht="14.5">
      <c r="A17" s="212" t="s">
        <v>75</v>
      </c>
      <c r="B17" s="212" t="s">
        <v>76</v>
      </c>
      <c r="C17" s="47" t="str">
        <f t="shared" si="1"/>
        <v>Go</v>
      </c>
      <c r="D17" s="232" t="s">
        <v>68</v>
      </c>
      <c r="E17" s="234" t="s">
        <v>69</v>
      </c>
      <c r="F17" s="233" t="s">
        <v>70</v>
      </c>
      <c r="G17" s="45" t="str">
        <f t="shared" ca="1" si="3"/>
        <v>OK</v>
      </c>
      <c r="H17" s="45" t="str">
        <f t="shared" si="2"/>
        <v>OK</v>
      </c>
      <c r="I17" s="45" t="str">
        <f t="shared" ref="I17:I32" ca="1" si="4">IFERROR(IF(SUBSTITUTE(INDIRECT($A17 &amp; "!A8"),"Error Checks: ","")="Error","Error","-"),"-")</f>
        <v>-</v>
      </c>
    </row>
    <row r="18" spans="1:9" ht="14.5">
      <c r="A18" s="212" t="s">
        <v>77</v>
      </c>
      <c r="B18" s="212" t="s">
        <v>78</v>
      </c>
      <c r="C18" s="47" t="str">
        <f t="shared" si="1"/>
        <v>Go</v>
      </c>
      <c r="D18" s="232" t="s">
        <v>68</v>
      </c>
      <c r="E18" s="234" t="s">
        <v>69</v>
      </c>
      <c r="F18" s="233" t="s">
        <v>70</v>
      </c>
      <c r="G18" s="45" t="str">
        <f t="shared" ca="1" si="3"/>
        <v>OK</v>
      </c>
      <c r="H18" s="45" t="str">
        <f t="shared" si="2"/>
        <v>OK</v>
      </c>
      <c r="I18" s="45" t="str">
        <f t="shared" ca="1" si="4"/>
        <v>-</v>
      </c>
    </row>
    <row r="19" spans="1:9" ht="14.5">
      <c r="A19" s="212" t="s">
        <v>79</v>
      </c>
      <c r="B19" s="212" t="s">
        <v>80</v>
      </c>
      <c r="C19" s="47" t="str">
        <f t="shared" si="1"/>
        <v>Go</v>
      </c>
      <c r="D19" s="232" t="s">
        <v>68</v>
      </c>
      <c r="E19" s="234" t="s">
        <v>69</v>
      </c>
      <c r="F19" s="233" t="s">
        <v>70</v>
      </c>
      <c r="G19" s="45" t="str">
        <f t="shared" ca="1" si="3"/>
        <v>OK</v>
      </c>
      <c r="H19" s="45" t="str">
        <f t="shared" si="2"/>
        <v>OK</v>
      </c>
      <c r="I19" s="45" t="str">
        <f t="shared" ca="1" si="4"/>
        <v>-</v>
      </c>
    </row>
    <row r="20" spans="1:9" ht="14.5">
      <c r="A20" s="212" t="s">
        <v>81</v>
      </c>
      <c r="B20" s="212" t="s">
        <v>82</v>
      </c>
      <c r="C20" s="47" t="str">
        <f t="shared" si="1"/>
        <v>Go</v>
      </c>
      <c r="D20" s="232" t="s">
        <v>68</v>
      </c>
      <c r="E20" s="234" t="s">
        <v>69</v>
      </c>
      <c r="F20" s="233" t="s">
        <v>70</v>
      </c>
      <c r="G20" s="45" t="str">
        <f t="shared" ca="1" si="3"/>
        <v>OK</v>
      </c>
      <c r="H20" s="45" t="str">
        <f t="shared" si="2"/>
        <v>OK</v>
      </c>
      <c r="I20" s="45" t="str">
        <f t="shared" ca="1" si="4"/>
        <v>-</v>
      </c>
    </row>
    <row r="21" spans="1:9" ht="14.5">
      <c r="A21" s="212" t="s">
        <v>83</v>
      </c>
      <c r="B21" s="212" t="s">
        <v>84</v>
      </c>
      <c r="C21" s="47" t="str">
        <f t="shared" si="1"/>
        <v>Go</v>
      </c>
      <c r="D21" s="232" t="s">
        <v>68</v>
      </c>
      <c r="E21" s="234" t="s">
        <v>69</v>
      </c>
      <c r="F21" s="233" t="s">
        <v>70</v>
      </c>
      <c r="G21" s="45" t="str">
        <f t="shared" ca="1" si="3"/>
        <v>OK</v>
      </c>
      <c r="H21" s="45" t="str">
        <f t="shared" si="2"/>
        <v>OK</v>
      </c>
      <c r="I21" s="45" t="str">
        <f t="shared" ca="1" si="4"/>
        <v>-</v>
      </c>
    </row>
    <row r="22" spans="1:9" ht="14.5">
      <c r="A22"/>
      <c r="B22"/>
      <c r="C22"/>
      <c r="D22"/>
      <c r="E22"/>
      <c r="F22"/>
      <c r="G22"/>
      <c r="H22"/>
      <c r="I22"/>
    </row>
    <row r="23" spans="1:9">
      <c r="A23" s="49" t="s">
        <v>85</v>
      </c>
      <c r="B23" s="49" t="s">
        <v>86</v>
      </c>
      <c r="C23" s="47" t="str">
        <f t="shared" si="1"/>
        <v>Go</v>
      </c>
      <c r="D23" s="46"/>
      <c r="E23" s="46"/>
      <c r="F23" s="46"/>
      <c r="G23" s="45" t="str">
        <f t="shared" ca="1" si="3"/>
        <v>OK</v>
      </c>
      <c r="H23" s="45" t="str">
        <f t="shared" si="2"/>
        <v>OK</v>
      </c>
      <c r="I23" s="45" t="str">
        <f ca="1">IFERROR(IF(SUBSTITUTE(INDIRECT($A23 &amp; "!A8"),"Error Checks: ","")="Error","Error","-"),"-")</f>
        <v>-</v>
      </c>
    </row>
    <row r="24" spans="1:9" s="110" customFormat="1" ht="14.5">
      <c r="A24" s="212" t="s">
        <v>87</v>
      </c>
      <c r="B24" s="212" t="s">
        <v>88</v>
      </c>
      <c r="C24" s="47" t="str">
        <f t="shared" si="1"/>
        <v>Go</v>
      </c>
      <c r="D24" s="232" t="s">
        <v>68</v>
      </c>
      <c r="E24" s="234" t="s">
        <v>69</v>
      </c>
      <c r="F24" s="233" t="s">
        <v>70</v>
      </c>
      <c r="G24" s="217" t="str">
        <f t="shared" ca="1" si="3"/>
        <v>OK</v>
      </c>
      <c r="H24" s="45" t="str">
        <f t="shared" si="2"/>
        <v>OK</v>
      </c>
      <c r="I24" s="217" t="str">
        <f ca="1">IFERROR(IF(SUBSTITUTE(INDIRECT($A24 &amp; "!A8"),"Error Checks: ","")="Error","Error","-"),"-")</f>
        <v>-</v>
      </c>
    </row>
    <row r="25" spans="1:9" ht="14.5">
      <c r="A25" s="212" t="s">
        <v>89</v>
      </c>
      <c r="B25" s="212" t="s">
        <v>90</v>
      </c>
      <c r="C25" s="47" t="str">
        <f t="shared" si="1"/>
        <v>Go</v>
      </c>
      <c r="D25" s="232" t="s">
        <v>68</v>
      </c>
      <c r="E25" s="234" t="s">
        <v>69</v>
      </c>
      <c r="F25" s="233" t="s">
        <v>70</v>
      </c>
      <c r="G25" s="45" t="str">
        <f t="shared" ca="1" si="3"/>
        <v>OK</v>
      </c>
      <c r="H25" s="45" t="str">
        <f t="shared" si="2"/>
        <v>OK</v>
      </c>
      <c r="I25" s="45" t="str">
        <f t="shared" ca="1" si="4"/>
        <v>-</v>
      </c>
    </row>
    <row r="26" spans="1:9" ht="14.5">
      <c r="A26" s="212" t="s">
        <v>91</v>
      </c>
      <c r="B26" s="212" t="s">
        <v>92</v>
      </c>
      <c r="C26" s="47" t="str">
        <f t="shared" si="1"/>
        <v>Go</v>
      </c>
      <c r="D26" s="232" t="s">
        <v>68</v>
      </c>
      <c r="E26" s="234" t="s">
        <v>69</v>
      </c>
      <c r="F26" s="233" t="s">
        <v>70</v>
      </c>
      <c r="G26" s="45" t="str">
        <f t="shared" ca="1" si="3"/>
        <v>OK</v>
      </c>
      <c r="H26" s="45" t="str">
        <f t="shared" si="2"/>
        <v>OK</v>
      </c>
      <c r="I26" s="45" t="str">
        <f t="shared" ca="1" si="4"/>
        <v>-</v>
      </c>
    </row>
    <row r="27" spans="1:9" ht="14.5">
      <c r="A27"/>
      <c r="B27"/>
      <c r="C27"/>
      <c r="D27"/>
      <c r="E27"/>
      <c r="F27"/>
      <c r="G27"/>
      <c r="H27"/>
      <c r="I27"/>
    </row>
    <row r="28" spans="1:9">
      <c r="A28" s="48" t="s">
        <v>93</v>
      </c>
      <c r="B28" s="48" t="s">
        <v>94</v>
      </c>
      <c r="C28" s="47" t="str">
        <f t="shared" si="1"/>
        <v>Go</v>
      </c>
      <c r="D28" s="46"/>
      <c r="E28" s="46"/>
      <c r="F28" s="46"/>
      <c r="G28" s="45" t="str">
        <f ca="1">IF($A28="", "-", IF(ISERROR(INDIRECT($A28 &amp; "!A1")),"Incorrect Tab Name","OK"))</f>
        <v>OK</v>
      </c>
      <c r="H28" s="45" t="str">
        <f t="shared" si="2"/>
        <v>OK</v>
      </c>
      <c r="I28" s="45" t="str">
        <f t="shared" ca="1" si="4"/>
        <v>-</v>
      </c>
    </row>
    <row r="29" spans="1:9" ht="14.5">
      <c r="A29" s="212" t="s">
        <v>95</v>
      </c>
      <c r="B29" s="212" t="s">
        <v>96</v>
      </c>
      <c r="C29" s="47" t="str">
        <f t="shared" si="1"/>
        <v>Go</v>
      </c>
      <c r="D29" s="232" t="s">
        <v>68</v>
      </c>
      <c r="E29" s="234" t="s">
        <v>69</v>
      </c>
      <c r="F29" s="233" t="s">
        <v>70</v>
      </c>
      <c r="G29" s="45" t="str">
        <f t="shared" ca="1" si="3"/>
        <v>OK</v>
      </c>
      <c r="H29" s="45" t="str">
        <f t="shared" si="2"/>
        <v>OK</v>
      </c>
      <c r="I29" s="45" t="str">
        <f ca="1">IFERROR(IF(SUBSTITUTE(INDIRECT($A29 &amp; "!A8"),"Error Checks: ","")="Error","Error","-"),"-")</f>
        <v>-</v>
      </c>
    </row>
    <row r="30" spans="1:9" ht="14.5">
      <c r="A30" s="212" t="s">
        <v>97</v>
      </c>
      <c r="B30" s="212" t="s">
        <v>98</v>
      </c>
      <c r="C30" s="47" t="str">
        <f t="shared" si="1"/>
        <v>Go</v>
      </c>
      <c r="D30" s="232" t="s">
        <v>68</v>
      </c>
      <c r="E30" s="234" t="s">
        <v>69</v>
      </c>
      <c r="F30" s="233" t="s">
        <v>70</v>
      </c>
      <c r="G30" s="45" t="str">
        <f t="shared" ca="1" si="3"/>
        <v>OK</v>
      </c>
      <c r="H30" s="45" t="str">
        <f t="shared" si="2"/>
        <v>OK</v>
      </c>
      <c r="I30" s="45" t="str">
        <f t="shared" ca="1" si="4"/>
        <v>-</v>
      </c>
    </row>
    <row r="31" spans="1:9" ht="14.5">
      <c r="A31" s="212" t="s">
        <v>99</v>
      </c>
      <c r="B31" s="212" t="s">
        <v>100</v>
      </c>
      <c r="C31" s="47" t="str">
        <f t="shared" si="1"/>
        <v>Go</v>
      </c>
      <c r="D31" s="232" t="s">
        <v>68</v>
      </c>
      <c r="E31" s="234" t="s">
        <v>69</v>
      </c>
      <c r="F31" s="233" t="s">
        <v>70</v>
      </c>
      <c r="G31" s="45" t="str">
        <f t="shared" ca="1" si="3"/>
        <v>OK</v>
      </c>
      <c r="H31" s="45" t="str">
        <f t="shared" si="2"/>
        <v>OK</v>
      </c>
      <c r="I31" s="45" t="str">
        <f t="shared" ca="1" si="4"/>
        <v>-</v>
      </c>
    </row>
    <row r="32" spans="1:9" ht="14.5">
      <c r="A32" s="212" t="s">
        <v>101</v>
      </c>
      <c r="B32" s="212" t="s">
        <v>102</v>
      </c>
      <c r="C32" s="47" t="str">
        <f t="shared" si="1"/>
        <v>Go</v>
      </c>
      <c r="D32" s="232" t="s">
        <v>68</v>
      </c>
      <c r="E32" s="234" t="s">
        <v>69</v>
      </c>
      <c r="F32" s="233" t="s">
        <v>70</v>
      </c>
      <c r="G32" s="45" t="str">
        <f t="shared" ca="1" si="3"/>
        <v>OK</v>
      </c>
      <c r="H32" s="45" t="str">
        <f t="shared" si="2"/>
        <v>OK</v>
      </c>
      <c r="I32" s="45" t="str">
        <f t="shared" ca="1" si="4"/>
        <v>-</v>
      </c>
    </row>
    <row r="33" spans="1:9" ht="14.5">
      <c r="A33"/>
      <c r="B33"/>
      <c r="C33"/>
      <c r="D33"/>
      <c r="E33"/>
      <c r="F33"/>
      <c r="G33"/>
      <c r="H33"/>
      <c r="I33"/>
    </row>
    <row r="34" spans="1:9" s="166" customFormat="1">
      <c r="A34" s="205" t="s">
        <v>103</v>
      </c>
      <c r="B34" s="205" t="s">
        <v>104</v>
      </c>
      <c r="C34" s="47" t="str">
        <f t="shared" si="1"/>
        <v>Go</v>
      </c>
      <c r="D34" s="46"/>
      <c r="E34" s="46"/>
      <c r="F34" s="46"/>
      <c r="G34" s="45" t="str">
        <f t="shared" ca="1" si="3"/>
        <v>OK</v>
      </c>
      <c r="H34" s="45" t="str">
        <f t="shared" si="2"/>
        <v>OK</v>
      </c>
      <c r="I34" s="45" t="str">
        <f t="shared" ref="I34:I39" ca="1" si="5">IFERROR(IF(SUBSTITUTE(INDIRECT($A34 &amp; "!A8"),"Error Checks: ","")="Error","Error","-"),"-")</f>
        <v>-</v>
      </c>
    </row>
    <row r="35" spans="1:9" s="166" customFormat="1" ht="14.5">
      <c r="A35" s="167" t="s">
        <v>105</v>
      </c>
      <c r="B35" s="167" t="s">
        <v>106</v>
      </c>
      <c r="C35" s="47" t="str">
        <f t="shared" si="1"/>
        <v>Go</v>
      </c>
      <c r="D35" s="232" t="s">
        <v>68</v>
      </c>
      <c r="E35" s="234" t="s">
        <v>69</v>
      </c>
      <c r="F35" s="233" t="s">
        <v>70</v>
      </c>
      <c r="G35" s="45" t="str">
        <f t="shared" ca="1" si="3"/>
        <v>OK</v>
      </c>
      <c r="H35" s="45" t="str">
        <f t="shared" si="2"/>
        <v>OK</v>
      </c>
      <c r="I35" s="45" t="str">
        <f t="shared" ca="1" si="5"/>
        <v>-</v>
      </c>
    </row>
    <row r="36" spans="1:9" s="166" customFormat="1" ht="14.5">
      <c r="A36" s="167" t="s">
        <v>107</v>
      </c>
      <c r="B36" s="167" t="s">
        <v>108</v>
      </c>
      <c r="C36" s="47" t="str">
        <f t="shared" si="1"/>
        <v>Go</v>
      </c>
      <c r="D36" s="232" t="s">
        <v>68</v>
      </c>
      <c r="E36" s="234" t="s">
        <v>69</v>
      </c>
      <c r="F36" s="233" t="s">
        <v>70</v>
      </c>
      <c r="G36" s="45" t="str">
        <f t="shared" ca="1" si="3"/>
        <v>OK</v>
      </c>
      <c r="H36" s="45" t="str">
        <f t="shared" si="2"/>
        <v>OK</v>
      </c>
      <c r="I36" s="45" t="str">
        <f t="shared" ca="1" si="5"/>
        <v>-</v>
      </c>
    </row>
    <row r="37" spans="1:9" s="166" customFormat="1" ht="14.5">
      <c r="A37" s="167" t="s">
        <v>109</v>
      </c>
      <c r="B37" s="167" t="s">
        <v>110</v>
      </c>
      <c r="C37" s="47" t="str">
        <f t="shared" si="1"/>
        <v>Go</v>
      </c>
      <c r="D37" s="232" t="s">
        <v>68</v>
      </c>
      <c r="E37" s="234" t="s">
        <v>69</v>
      </c>
      <c r="F37" s="233" t="s">
        <v>70</v>
      </c>
      <c r="G37" s="45" t="str">
        <f t="shared" ca="1" si="3"/>
        <v>OK</v>
      </c>
      <c r="H37" s="45" t="str">
        <f t="shared" si="2"/>
        <v>OK</v>
      </c>
      <c r="I37" s="45" t="str">
        <f t="shared" ca="1" si="5"/>
        <v>-</v>
      </c>
    </row>
    <row r="38" spans="1:9" s="166" customFormat="1" ht="14.5">
      <c r="A38" s="167" t="s">
        <v>109</v>
      </c>
      <c r="B38" s="167" t="s">
        <v>110</v>
      </c>
      <c r="C38" s="47" t="str">
        <f t="shared" si="1"/>
        <v>Go</v>
      </c>
      <c r="D38" s="232" t="s">
        <v>68</v>
      </c>
      <c r="E38" s="234" t="s">
        <v>69</v>
      </c>
      <c r="F38" s="233" t="s">
        <v>70</v>
      </c>
      <c r="G38" s="45" t="str">
        <f t="shared" ca="1" si="3"/>
        <v>OK</v>
      </c>
      <c r="H38" s="45" t="str">
        <f t="shared" si="2"/>
        <v>OK</v>
      </c>
      <c r="I38" s="45" t="str">
        <f t="shared" ca="1" si="5"/>
        <v>-</v>
      </c>
    </row>
    <row r="39" spans="1:9" s="166" customFormat="1" ht="14.5">
      <c r="A39" s="167" t="s">
        <v>111</v>
      </c>
      <c r="B39" s="167" t="s">
        <v>112</v>
      </c>
      <c r="C39" s="47" t="str">
        <f t="shared" si="1"/>
        <v>Go</v>
      </c>
      <c r="D39" s="232" t="s">
        <v>68</v>
      </c>
      <c r="E39" s="234" t="s">
        <v>69</v>
      </c>
      <c r="F39" s="233" t="s">
        <v>70</v>
      </c>
      <c r="G39" s="45" t="str">
        <f t="shared" ca="1" si="3"/>
        <v>OK</v>
      </c>
      <c r="H39" s="45" t="str">
        <f>IFERROR(IF(LEFT(A39,FIND("_",A39)-1)=LEFT(B39,FIND("_",A39)-1),"OK","Error"),"-")</f>
        <v>OK</v>
      </c>
      <c r="I39" s="45" t="str">
        <f t="shared" ca="1" si="5"/>
        <v>-</v>
      </c>
    </row>
    <row r="40" spans="1:9">
      <c r="A40" s="43"/>
      <c r="B40" s="44"/>
      <c r="C40" s="43" t="str">
        <f t="shared" si="1"/>
        <v>-</v>
      </c>
      <c r="D40" s="43"/>
      <c r="E40" s="43"/>
      <c r="F40" s="43"/>
      <c r="G40" s="43" t="str">
        <f t="shared" ca="1" si="3"/>
        <v>-</v>
      </c>
      <c r="H40" s="43"/>
      <c r="I40" s="43"/>
    </row>
  </sheetData>
  <phoneticPr fontId="40" type="noConversion"/>
  <hyperlinks>
    <hyperlink ref="F14" r:id="rId1" xr:uid="{E20C284D-CBC8-492F-AA10-1BD21970EAD9}"/>
    <hyperlink ref="F15:F21" r:id="rId2" display="depearson@northerngas.co.uk" xr:uid="{DE223EAB-678B-4DCF-9E54-08677D524052}"/>
    <hyperlink ref="F29:F32" r:id="rId3" display="depearson@northerngas.co.uk" xr:uid="{DB9749FD-F174-4C12-9D4B-570A9ACAB747}"/>
    <hyperlink ref="F35:F39" r:id="rId4" display="depearson@northerngas.co.uk" xr:uid="{EBE4E861-5AB1-4146-9907-EF5EC9AAE439}"/>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249977111117893"/>
  </sheetPr>
  <dimension ref="A1:G76"/>
  <sheetViews>
    <sheetView zoomScale="80" zoomScaleNormal="80" workbookViewId="0">
      <selection activeCell="P17" sqref="P17"/>
    </sheetView>
  </sheetViews>
  <sheetFormatPr defaultColWidth="9" defaultRowHeight="13.5"/>
  <cols>
    <col min="1" max="1" width="14.81640625" style="29" customWidth="1"/>
    <col min="2" max="2" width="53" style="29" customWidth="1"/>
    <col min="3" max="3" width="16" style="42" bestFit="1" customWidth="1"/>
    <col min="4" max="4" width="10.453125" style="42" customWidth="1"/>
    <col min="5" max="5" width="16" style="29" customWidth="1"/>
    <col min="6" max="6" width="53" style="29" customWidth="1"/>
    <col min="7" max="7" width="19.1796875" style="29" customWidth="1"/>
    <col min="8" max="46" width="9" style="29"/>
    <col min="47" max="47" width="9.453125" style="29" bestFit="1" customWidth="1"/>
    <col min="48" max="16384" width="9" style="29"/>
  </cols>
  <sheetData>
    <row r="1" spans="1:7" ht="24.5">
      <c r="A1" s="1" t="str">
        <f>"Business Plan Data Template " &amp; 'N0.1_Details'!$B$17</f>
        <v>Business Plan Data Template RIIO-3</v>
      </c>
      <c r="B1" s="2"/>
      <c r="C1" s="2"/>
      <c r="D1" s="2"/>
      <c r="E1" s="2"/>
      <c r="F1" s="56"/>
      <c r="G1" s="2"/>
    </row>
    <row r="2" spans="1:7" s="51" customFormat="1" ht="23">
      <c r="A2" s="1" t="str">
        <f>'N0.1_Details'!$B$14</f>
        <v>Northern Gas Networks</v>
      </c>
      <c r="B2" s="159"/>
      <c r="C2" s="1" t="str">
        <f>VLOOKUP('N0.1_Details'!$B$15,'N0.1_Details'!$B$24:$C$36,2,FALSE)</f>
        <v>GD</v>
      </c>
      <c r="D2" s="4"/>
      <c r="E2" s="4"/>
      <c r="F2" s="4"/>
      <c r="G2" s="4"/>
    </row>
    <row r="3" spans="1:7" s="41" customFormat="1" ht="19.5">
      <c r="A3" s="5" t="str">
        <f>"Workbook: " &amp; 'N0.1_Details'!$B$16</f>
        <v>Workbook: N: NARM</v>
      </c>
      <c r="B3" s="6"/>
      <c r="C3" s="6"/>
      <c r="D3" s="6"/>
      <c r="E3" s="6"/>
      <c r="F3" s="6"/>
      <c r="G3" s="6"/>
    </row>
    <row r="4" spans="1:7" s="41" customFormat="1" ht="19.5">
      <c r="A4" s="7" t="str">
        <f>"Submission Version " &amp; 'N0.1_Details'!$B$19 &amp; " - Submitted on " &amp; TEXT('N0.1_Details'!$B$20,"dd mmm yyyy")</f>
        <v>Submission Version 1 - Submitted on 11 Dec 2024</v>
      </c>
      <c r="B4" s="8"/>
      <c r="C4" s="8"/>
      <c r="D4" s="8"/>
      <c r="E4" s="8"/>
      <c r="F4" s="8"/>
      <c r="G4" s="8"/>
    </row>
    <row r="5" spans="1:7" s="41" customFormat="1" ht="19.5">
      <c r="A5" s="7" t="str">
        <f>"Template Version: " &amp; 'N0.1_Details'!$B$13</f>
        <v>Template Version: V3</v>
      </c>
      <c r="B5" s="8"/>
      <c r="C5" s="8"/>
      <c r="D5" s="8"/>
      <c r="E5" s="8"/>
      <c r="F5" s="8"/>
      <c r="G5" s="8"/>
    </row>
    <row r="6" spans="1:7" s="40" customFormat="1" ht="19.5">
      <c r="A6" s="5" t="str">
        <f ca="1">"Sheet: " &amp;VLOOKUP(RIGHT(CELL("filename",A1),LEN(CELL("filename",A1))-FIND("]",CELL("filename",A1))),'N0.2_Contents'!$A$13:$B$50,2,FALSE)</f>
        <v>Sheet: N0.3 Submission Version History</v>
      </c>
      <c r="B6" s="6"/>
      <c r="C6" s="6"/>
      <c r="D6" s="6"/>
      <c r="E6" s="6"/>
      <c r="F6" s="6"/>
      <c r="G6" s="6"/>
    </row>
    <row r="7" spans="1:7" ht="17.5">
      <c r="A7" s="7" t="str">
        <f>"Price Base: " &amp; 'N0.6_Data_Constants'!C13</f>
        <v>Price Base: 2023/24</v>
      </c>
      <c r="B7" s="7"/>
      <c r="C7" s="7"/>
      <c r="D7" s="8"/>
      <c r="E7" s="8"/>
      <c r="F7" s="8"/>
      <c r="G7" s="8"/>
    </row>
    <row r="8" spans="1:7" s="92" customFormat="1">
      <c r="A8" s="101" t="str">
        <f ca="1">"Error Checks: " &amp; IF(ISERROR(MATCH("Error",$A$9:$BJ$9,0)),"OK","Error")</f>
        <v>Error Checks: OK</v>
      </c>
      <c r="B8" s="102"/>
      <c r="C8" s="102"/>
      <c r="D8" s="102"/>
      <c r="E8" s="102"/>
      <c r="F8" s="102"/>
      <c r="G8" s="102"/>
    </row>
    <row r="9" spans="1:7" s="92" customFormat="1">
      <c r="A9" s="216" t="str">
        <f t="shared" ref="A9:G9" ca="1" si="0">IF(ISERROR(MATCH("Error",A10:A167,0)),"-","Error")</f>
        <v>-</v>
      </c>
      <c r="B9" s="216" t="str">
        <f t="shared" si="0"/>
        <v>-</v>
      </c>
      <c r="C9" s="216" t="str">
        <f t="shared" si="0"/>
        <v>-</v>
      </c>
      <c r="D9" s="216" t="str">
        <f t="shared" si="0"/>
        <v>-</v>
      </c>
      <c r="E9" s="216" t="str">
        <f t="shared" si="0"/>
        <v>-</v>
      </c>
      <c r="F9" s="216" t="str">
        <f t="shared" si="0"/>
        <v>-</v>
      </c>
      <c r="G9" s="216" t="str">
        <f t="shared" si="0"/>
        <v>-</v>
      </c>
    </row>
    <row r="11" spans="1:7" s="195"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Submission Version History</v>
      </c>
      <c r="C11" s="196"/>
      <c r="D11" s="196"/>
    </row>
    <row r="13" spans="1:7">
      <c r="A13" s="31" t="s">
        <v>113</v>
      </c>
    </row>
    <row r="14" spans="1:7" ht="14.5">
      <c r="A14" s="431" t="s">
        <v>114</v>
      </c>
      <c r="B14" s="432"/>
    </row>
    <row r="15" spans="1:7" ht="14.5">
      <c r="A15" s="433" t="s">
        <v>115</v>
      </c>
      <c r="B15" s="434"/>
    </row>
    <row r="18" spans="1:7">
      <c r="A18" s="31" t="s">
        <v>116</v>
      </c>
    </row>
    <row r="19" spans="1:7" ht="14.25" customHeight="1">
      <c r="A19" s="428" t="s">
        <v>117</v>
      </c>
      <c r="B19" s="428"/>
      <c r="C19" s="429"/>
      <c r="D19" s="430" t="s">
        <v>118</v>
      </c>
      <c r="E19" s="428"/>
      <c r="F19" s="428"/>
      <c r="G19" s="428"/>
    </row>
    <row r="20" spans="1:7" ht="28.5" customHeight="1">
      <c r="A20" s="78" t="s">
        <v>119</v>
      </c>
      <c r="B20" s="78" t="s">
        <v>120</v>
      </c>
      <c r="C20" s="82" t="s">
        <v>121</v>
      </c>
      <c r="D20" s="80" t="s">
        <v>122</v>
      </c>
      <c r="E20" s="79" t="s">
        <v>123</v>
      </c>
      <c r="F20" s="78" t="s">
        <v>124</v>
      </c>
      <c r="G20" s="78" t="s">
        <v>125</v>
      </c>
    </row>
    <row r="21" spans="1:7" ht="14.5">
      <c r="A21" s="93" t="s">
        <v>13</v>
      </c>
      <c r="B21" s="94" t="s">
        <v>126</v>
      </c>
      <c r="C21" s="95">
        <v>45637</v>
      </c>
      <c r="D21" s="96" t="s">
        <v>127</v>
      </c>
      <c r="E21" s="93" t="s">
        <v>127</v>
      </c>
      <c r="F21" s="94" t="s">
        <v>127</v>
      </c>
      <c r="G21" s="97" t="s">
        <v>127</v>
      </c>
    </row>
    <row r="22" spans="1:7" ht="14.5">
      <c r="A22" s="87"/>
      <c r="B22" s="88"/>
      <c r="C22" s="89"/>
      <c r="D22" s="90"/>
      <c r="E22" s="87"/>
      <c r="F22" s="88"/>
      <c r="G22" s="91"/>
    </row>
    <row r="23" spans="1:7" ht="14.5">
      <c r="A23" s="87"/>
      <c r="B23" s="88"/>
      <c r="C23" s="89"/>
      <c r="D23" s="90"/>
      <c r="E23" s="87"/>
      <c r="F23" s="88"/>
      <c r="G23" s="91"/>
    </row>
    <row r="24" spans="1:7" ht="14.5">
      <c r="A24" s="87"/>
      <c r="B24" s="88"/>
      <c r="C24" s="89"/>
      <c r="D24" s="90"/>
      <c r="E24" s="87"/>
      <c r="F24" s="88"/>
      <c r="G24" s="91"/>
    </row>
    <row r="25" spans="1:7" ht="14.5">
      <c r="A25" s="87"/>
      <c r="B25" s="88"/>
      <c r="C25" s="89"/>
      <c r="D25" s="90"/>
      <c r="E25" s="87"/>
      <c r="F25" s="88"/>
      <c r="G25" s="91"/>
    </row>
    <row r="26" spans="1:7" ht="14.5">
      <c r="A26" s="87"/>
      <c r="B26" s="88"/>
      <c r="C26" s="89"/>
      <c r="D26" s="90"/>
      <c r="E26" s="87"/>
      <c r="F26" s="88"/>
      <c r="G26" s="91"/>
    </row>
    <row r="27" spans="1:7" ht="14.5">
      <c r="A27" s="87"/>
      <c r="B27" s="88"/>
      <c r="C27" s="89"/>
      <c r="D27" s="90"/>
      <c r="E27" s="87"/>
      <c r="F27" s="88"/>
      <c r="G27" s="91"/>
    </row>
    <row r="28" spans="1:7" ht="14.5">
      <c r="A28" s="87"/>
      <c r="B28" s="88"/>
      <c r="C28" s="89"/>
      <c r="D28" s="90"/>
      <c r="E28" s="87"/>
      <c r="F28" s="88"/>
      <c r="G28" s="91"/>
    </row>
    <row r="29" spans="1:7" ht="14.5">
      <c r="A29" s="93"/>
      <c r="B29" s="94"/>
      <c r="C29" s="95"/>
      <c r="D29" s="96"/>
      <c r="E29" s="93"/>
      <c r="F29" s="94"/>
      <c r="G29" s="97"/>
    </row>
    <row r="30" spans="1:7" ht="14.5">
      <c r="A30" s="87"/>
      <c r="B30" s="88"/>
      <c r="C30" s="89"/>
      <c r="D30" s="90"/>
      <c r="E30" s="87"/>
      <c r="F30" s="88"/>
      <c r="G30" s="91"/>
    </row>
    <row r="31" spans="1:7" ht="14.5">
      <c r="A31" s="87"/>
      <c r="B31" s="88"/>
      <c r="C31" s="89"/>
      <c r="D31" s="90"/>
      <c r="E31" s="87"/>
      <c r="F31" s="88"/>
      <c r="G31" s="91"/>
    </row>
    <row r="32" spans="1:7" ht="14.5">
      <c r="A32" s="87"/>
      <c r="B32" s="88"/>
      <c r="C32" s="89"/>
      <c r="D32" s="90"/>
      <c r="E32" s="87"/>
      <c r="F32" s="88"/>
      <c r="G32" s="91"/>
    </row>
    <row r="33" spans="1:7" ht="14.5">
      <c r="A33" s="87"/>
      <c r="B33" s="88"/>
      <c r="C33" s="89"/>
      <c r="D33" s="90"/>
      <c r="E33" s="87"/>
      <c r="F33" s="88"/>
      <c r="G33" s="91"/>
    </row>
    <row r="34" spans="1:7" ht="14.5">
      <c r="A34" s="87"/>
      <c r="B34" s="88"/>
      <c r="C34" s="89"/>
      <c r="D34" s="90"/>
      <c r="E34" s="87"/>
      <c r="F34" s="88"/>
      <c r="G34" s="91"/>
    </row>
    <row r="35" spans="1:7" ht="14.5">
      <c r="A35" s="87"/>
      <c r="B35" s="88"/>
      <c r="C35" s="89"/>
      <c r="D35" s="90"/>
      <c r="E35" s="87"/>
      <c r="F35" s="88"/>
      <c r="G35" s="91"/>
    </row>
    <row r="36" spans="1:7" ht="14.5">
      <c r="A36" s="87"/>
      <c r="B36" s="88"/>
      <c r="C36" s="89"/>
      <c r="D36" s="90"/>
      <c r="E36" s="87"/>
      <c r="F36" s="88"/>
      <c r="G36" s="91"/>
    </row>
    <row r="37" spans="1:7" ht="14.5">
      <c r="A37" s="93"/>
      <c r="B37" s="94"/>
      <c r="C37" s="95"/>
      <c r="D37" s="96"/>
      <c r="E37" s="93"/>
      <c r="F37" s="94"/>
      <c r="G37" s="97"/>
    </row>
    <row r="38" spans="1:7" ht="14.5">
      <c r="A38" s="87"/>
      <c r="B38" s="88"/>
      <c r="C38" s="89"/>
      <c r="D38" s="90"/>
      <c r="E38" s="87"/>
      <c r="F38" s="88"/>
      <c r="G38" s="91"/>
    </row>
    <row r="39" spans="1:7" ht="14.5">
      <c r="A39" s="87"/>
      <c r="B39" s="88"/>
      <c r="C39" s="89"/>
      <c r="D39" s="90"/>
      <c r="E39" s="87"/>
      <c r="F39" s="88"/>
      <c r="G39" s="91"/>
    </row>
    <row r="40" spans="1:7" ht="14.5">
      <c r="A40" s="87"/>
      <c r="B40" s="88"/>
      <c r="C40" s="89"/>
      <c r="D40" s="90"/>
      <c r="E40" s="87"/>
      <c r="F40" s="88"/>
      <c r="G40" s="91"/>
    </row>
    <row r="41" spans="1:7" ht="14.5">
      <c r="A41" s="87"/>
      <c r="B41" s="88"/>
      <c r="C41" s="89"/>
      <c r="D41" s="90"/>
      <c r="E41" s="87"/>
      <c r="F41" s="88"/>
      <c r="G41" s="91"/>
    </row>
    <row r="42" spans="1:7" ht="14.5">
      <c r="A42" s="87"/>
      <c r="B42" s="88"/>
      <c r="C42" s="89"/>
      <c r="D42" s="90"/>
      <c r="E42" s="87"/>
      <c r="F42" s="88"/>
      <c r="G42" s="91"/>
    </row>
    <row r="43" spans="1:7" ht="14.5">
      <c r="A43" s="87"/>
      <c r="B43" s="88"/>
      <c r="C43" s="89"/>
      <c r="D43" s="90"/>
      <c r="E43" s="87"/>
      <c r="F43" s="88"/>
      <c r="G43" s="91"/>
    </row>
    <row r="44" spans="1:7" ht="14.5">
      <c r="A44" s="87"/>
      <c r="B44" s="88"/>
      <c r="C44" s="89"/>
      <c r="D44" s="90"/>
      <c r="E44" s="87"/>
      <c r="F44" s="88"/>
      <c r="G44" s="91"/>
    </row>
    <row r="45" spans="1:7" ht="14.5">
      <c r="A45" s="93"/>
      <c r="B45" s="94"/>
      <c r="C45" s="95"/>
      <c r="D45" s="96"/>
      <c r="E45" s="93"/>
      <c r="F45" s="94"/>
      <c r="G45" s="97"/>
    </row>
    <row r="46" spans="1:7" ht="14.5">
      <c r="A46" s="87"/>
      <c r="B46" s="88"/>
      <c r="C46" s="89"/>
      <c r="D46" s="90"/>
      <c r="E46" s="87"/>
      <c r="F46" s="88"/>
      <c r="G46" s="91"/>
    </row>
    <row r="47" spans="1:7" ht="14.5">
      <c r="A47" s="87"/>
      <c r="B47" s="88"/>
      <c r="C47" s="89"/>
      <c r="D47" s="90"/>
      <c r="E47" s="87"/>
      <c r="F47" s="88"/>
      <c r="G47" s="91"/>
    </row>
    <row r="48" spans="1:7" ht="14.5">
      <c r="A48" s="87"/>
      <c r="B48" s="88"/>
      <c r="C48" s="89"/>
      <c r="D48" s="90"/>
      <c r="E48" s="87"/>
      <c r="F48" s="88"/>
      <c r="G48" s="91"/>
    </row>
    <row r="49" spans="1:7" ht="14.5">
      <c r="A49" s="87"/>
      <c r="B49" s="88"/>
      <c r="C49" s="89"/>
      <c r="D49" s="90"/>
      <c r="E49" s="87"/>
      <c r="F49" s="88"/>
      <c r="G49" s="91"/>
    </row>
    <row r="50" spans="1:7" ht="14.5">
      <c r="A50" s="87"/>
      <c r="B50" s="88"/>
      <c r="C50" s="89"/>
      <c r="D50" s="90"/>
      <c r="E50" s="87"/>
      <c r="F50" s="88"/>
      <c r="G50" s="91"/>
    </row>
    <row r="51" spans="1:7" ht="14.5">
      <c r="A51" s="87"/>
      <c r="B51" s="88"/>
      <c r="C51" s="89"/>
      <c r="D51" s="90"/>
      <c r="E51" s="87"/>
      <c r="F51" s="88"/>
      <c r="G51" s="91"/>
    </row>
    <row r="52" spans="1:7" ht="14.5">
      <c r="A52" s="87"/>
      <c r="B52" s="88"/>
      <c r="C52" s="89"/>
      <c r="D52" s="90"/>
      <c r="E52" s="87"/>
      <c r="F52" s="88"/>
      <c r="G52" s="91"/>
    </row>
    <row r="53" spans="1:7" ht="14.5">
      <c r="A53" s="93"/>
      <c r="B53" s="94"/>
      <c r="C53" s="95"/>
      <c r="D53" s="96"/>
      <c r="E53" s="93"/>
      <c r="F53" s="94"/>
      <c r="G53" s="97"/>
    </row>
    <row r="54" spans="1:7" ht="14.5">
      <c r="A54" s="87"/>
      <c r="B54" s="88"/>
      <c r="C54" s="89"/>
      <c r="D54" s="90"/>
      <c r="E54" s="87"/>
      <c r="F54" s="88"/>
      <c r="G54" s="91"/>
    </row>
    <row r="55" spans="1:7" ht="14.5">
      <c r="A55" s="87"/>
      <c r="B55" s="88"/>
      <c r="C55" s="89"/>
      <c r="D55" s="90"/>
      <c r="E55" s="87"/>
      <c r="F55" s="88"/>
      <c r="G55" s="91"/>
    </row>
    <row r="56" spans="1:7" ht="14.5">
      <c r="A56" s="87"/>
      <c r="B56" s="88"/>
      <c r="C56" s="89"/>
      <c r="D56" s="90"/>
      <c r="E56" s="87"/>
      <c r="F56" s="88"/>
      <c r="G56" s="91"/>
    </row>
    <row r="57" spans="1:7" ht="14.5">
      <c r="A57" s="87"/>
      <c r="B57" s="88"/>
      <c r="C57" s="89"/>
      <c r="D57" s="90"/>
      <c r="E57" s="87"/>
      <c r="F57" s="88"/>
      <c r="G57" s="91"/>
    </row>
    <row r="58" spans="1:7" ht="14.5">
      <c r="A58" s="87"/>
      <c r="B58" s="88"/>
      <c r="C58" s="89"/>
      <c r="D58" s="90"/>
      <c r="E58" s="87"/>
      <c r="F58" s="88"/>
      <c r="G58" s="91"/>
    </row>
    <row r="59" spans="1:7" ht="14.5">
      <c r="A59" s="87"/>
      <c r="B59" s="88"/>
      <c r="C59" s="89"/>
      <c r="D59" s="90"/>
      <c r="E59" s="87"/>
      <c r="F59" s="88"/>
      <c r="G59" s="91"/>
    </row>
    <row r="60" spans="1:7" ht="14.5">
      <c r="A60" s="87"/>
      <c r="B60" s="88"/>
      <c r="C60" s="89"/>
      <c r="D60" s="90"/>
      <c r="E60" s="87"/>
      <c r="F60" s="88"/>
      <c r="G60" s="91"/>
    </row>
    <row r="61" spans="1:7" ht="14.5">
      <c r="A61" s="93"/>
      <c r="B61" s="94"/>
      <c r="C61" s="95"/>
      <c r="D61" s="96"/>
      <c r="E61" s="93"/>
      <c r="F61" s="94"/>
      <c r="G61" s="97"/>
    </row>
    <row r="62" spans="1:7" ht="14.5">
      <c r="A62" s="87"/>
      <c r="B62" s="88"/>
      <c r="C62" s="89"/>
      <c r="D62" s="90"/>
      <c r="E62" s="87"/>
      <c r="F62" s="88"/>
      <c r="G62" s="91"/>
    </row>
    <row r="63" spans="1:7" ht="14.5">
      <c r="A63" s="87"/>
      <c r="B63" s="88"/>
      <c r="C63" s="89"/>
      <c r="D63" s="90"/>
      <c r="E63" s="87"/>
      <c r="F63" s="88"/>
      <c r="G63" s="91"/>
    </row>
    <row r="64" spans="1:7" ht="14.5">
      <c r="A64" s="87"/>
      <c r="B64" s="88"/>
      <c r="C64" s="89"/>
      <c r="D64" s="90"/>
      <c r="E64" s="87"/>
      <c r="F64" s="88"/>
      <c r="G64" s="91"/>
    </row>
    <row r="65" spans="1:7" ht="14.5">
      <c r="A65" s="87"/>
      <c r="B65" s="88"/>
      <c r="C65" s="89"/>
      <c r="D65" s="90"/>
      <c r="E65" s="87"/>
      <c r="F65" s="88"/>
      <c r="G65" s="91"/>
    </row>
    <row r="66" spans="1:7" ht="14.5">
      <c r="A66" s="87"/>
      <c r="B66" s="88"/>
      <c r="C66" s="89"/>
      <c r="D66" s="90"/>
      <c r="E66" s="87"/>
      <c r="F66" s="88"/>
      <c r="G66" s="91"/>
    </row>
    <row r="67" spans="1:7" ht="14.5">
      <c r="A67" s="87"/>
      <c r="B67" s="88"/>
      <c r="C67" s="89"/>
      <c r="D67" s="90"/>
      <c r="E67" s="87"/>
      <c r="F67" s="88"/>
      <c r="G67" s="91"/>
    </row>
    <row r="68" spans="1:7" ht="14.5">
      <c r="A68" s="87"/>
      <c r="B68" s="88"/>
      <c r="C68" s="89"/>
      <c r="D68" s="90"/>
      <c r="E68" s="87"/>
      <c r="F68" s="88"/>
      <c r="G68" s="91"/>
    </row>
    <row r="69" spans="1:7" ht="14.5">
      <c r="A69" s="93"/>
      <c r="B69" s="94"/>
      <c r="C69" s="95"/>
      <c r="D69" s="96"/>
      <c r="E69" s="93"/>
      <c r="F69" s="94"/>
      <c r="G69" s="97"/>
    </row>
    <row r="70" spans="1:7" ht="14.5">
      <c r="A70" s="87"/>
      <c r="B70" s="88"/>
      <c r="C70" s="89"/>
      <c r="D70" s="90"/>
      <c r="E70" s="87"/>
      <c r="F70" s="88"/>
      <c r="G70" s="91"/>
    </row>
    <row r="71" spans="1:7" ht="14.5">
      <c r="A71" s="87"/>
      <c r="B71" s="88"/>
      <c r="C71" s="89"/>
      <c r="D71" s="90"/>
      <c r="E71" s="87"/>
      <c r="F71" s="88"/>
      <c r="G71" s="91"/>
    </row>
    <row r="72" spans="1:7" ht="14.5">
      <c r="A72" s="87"/>
      <c r="B72" s="88"/>
      <c r="C72" s="89"/>
      <c r="D72" s="90"/>
      <c r="E72" s="87"/>
      <c r="F72" s="88"/>
      <c r="G72" s="91"/>
    </row>
    <row r="73" spans="1:7" ht="14.5">
      <c r="A73" s="87"/>
      <c r="B73" s="88"/>
      <c r="C73" s="89"/>
      <c r="D73" s="90"/>
      <c r="E73" s="87"/>
      <c r="F73" s="88"/>
      <c r="G73" s="91"/>
    </row>
    <row r="74" spans="1:7" ht="14.5">
      <c r="A74" s="87"/>
      <c r="B74" s="88"/>
      <c r="C74" s="89"/>
      <c r="D74" s="90"/>
      <c r="E74" s="87"/>
      <c r="F74" s="88"/>
      <c r="G74" s="91"/>
    </row>
    <row r="75" spans="1:7" ht="14.5">
      <c r="A75" s="87"/>
      <c r="B75" s="88"/>
      <c r="C75" s="89"/>
      <c r="D75" s="90"/>
      <c r="E75" s="87"/>
      <c r="F75" s="88"/>
      <c r="G75" s="91"/>
    </row>
    <row r="76" spans="1:7" ht="14.5">
      <c r="A76" s="87"/>
      <c r="B76" s="88"/>
      <c r="C76" s="89"/>
      <c r="D76" s="90"/>
      <c r="E76" s="87"/>
      <c r="F76" s="88"/>
      <c r="G76" s="91"/>
    </row>
  </sheetData>
  <mergeCells count="4">
    <mergeCell ref="A19:C19"/>
    <mergeCell ref="D19:G19"/>
    <mergeCell ref="A14:B14"/>
    <mergeCell ref="A15:B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249977111117893"/>
  </sheetPr>
  <dimension ref="A1:G106"/>
  <sheetViews>
    <sheetView topLeftCell="A3" zoomScale="80" zoomScaleNormal="80" workbookViewId="0">
      <selection activeCell="F20" sqref="F20"/>
    </sheetView>
  </sheetViews>
  <sheetFormatPr defaultColWidth="9" defaultRowHeight="13.5"/>
  <cols>
    <col min="1" max="1" width="12" style="29" customWidth="1"/>
    <col min="2" max="2" width="53" style="29" customWidth="1"/>
    <col min="3" max="3" width="16" style="42" bestFit="1" customWidth="1"/>
    <col min="4" max="4" width="11.1796875" style="42" customWidth="1"/>
    <col min="5" max="5" width="16" style="29" customWidth="1"/>
    <col min="6" max="6" width="53" style="29" customWidth="1"/>
    <col min="7" max="7" width="19.1796875" style="29" customWidth="1"/>
    <col min="8" max="46" width="9" style="29"/>
    <col min="47" max="47" width="9.453125" style="29" bestFit="1" customWidth="1"/>
    <col min="48" max="16384" width="9" style="29"/>
  </cols>
  <sheetData>
    <row r="1" spans="1:7" ht="24.5">
      <c r="A1" s="1" t="str">
        <f>"Business Plan Data Template " &amp; 'N0.1_Details'!$B$17</f>
        <v>Business Plan Data Template RIIO-3</v>
      </c>
      <c r="B1" s="2"/>
      <c r="C1" s="2"/>
      <c r="D1" s="2"/>
      <c r="E1" s="2"/>
      <c r="F1" s="56"/>
      <c r="G1" s="2"/>
    </row>
    <row r="2" spans="1:7" s="51" customFormat="1" ht="23">
      <c r="A2" s="1" t="str">
        <f>'N0.1_Details'!$B$14</f>
        <v>Northern Gas Networks</v>
      </c>
      <c r="B2" s="159"/>
      <c r="C2" s="1" t="str">
        <f>VLOOKUP('N0.1_Details'!$B$15,'N0.1_Details'!$B$24:$C$36,2,FALSE)</f>
        <v>GD</v>
      </c>
      <c r="D2" s="4"/>
      <c r="E2" s="4"/>
      <c r="F2" s="4"/>
      <c r="G2" s="4"/>
    </row>
    <row r="3" spans="1:7" s="41" customFormat="1" ht="19.5">
      <c r="A3" s="5" t="str">
        <f>"Workbook: " &amp; 'N0.1_Details'!$B$16</f>
        <v>Workbook: N: NARM</v>
      </c>
      <c r="B3" s="6"/>
      <c r="C3" s="6"/>
      <c r="D3" s="6"/>
      <c r="E3" s="6"/>
      <c r="F3" s="6"/>
      <c r="G3" s="6"/>
    </row>
    <row r="4" spans="1:7" s="41" customFormat="1" ht="19.5">
      <c r="A4" s="7" t="str">
        <f>"Submission Version " &amp; 'N0.1_Details'!$B$19 &amp; " - Submitted on " &amp; TEXT('N0.1_Details'!$B$20,"dd mmm yyyy")</f>
        <v>Submission Version 1 - Submitted on 11 Dec 2024</v>
      </c>
      <c r="B4" s="8"/>
      <c r="C4" s="8"/>
      <c r="D4" s="8"/>
      <c r="E4" s="8"/>
      <c r="F4" s="8"/>
      <c r="G4" s="8"/>
    </row>
    <row r="5" spans="1:7" s="41" customFormat="1" ht="19.5">
      <c r="A5" s="7" t="str">
        <f>"Template Version: " &amp; 'N0.1_Details'!$B$13</f>
        <v>Template Version: V3</v>
      </c>
      <c r="B5" s="8"/>
      <c r="C5" s="8"/>
      <c r="D5" s="8"/>
      <c r="E5" s="8"/>
      <c r="F5" s="8"/>
      <c r="G5" s="8"/>
    </row>
    <row r="6" spans="1:7" s="40" customFormat="1" ht="19.5">
      <c r="A6" s="5" t="str">
        <f ca="1">"Sheet: " &amp;VLOOKUP(RIGHT(CELL("filename",A1),LEN(CELL("filename",A1))-FIND("]",CELL("filename",A1))),'N0.2_Contents'!$A$13:$B$50,2,FALSE)</f>
        <v>Sheet: N0.4 Template Version History</v>
      </c>
      <c r="B6" s="6"/>
      <c r="C6" s="6"/>
      <c r="D6" s="6"/>
      <c r="E6" s="6"/>
      <c r="F6" s="6"/>
      <c r="G6" s="6"/>
    </row>
    <row r="7" spans="1:7" ht="17.5">
      <c r="A7" s="7" t="str">
        <f>"Price Base: " &amp; 'N0.6_Data_Constants'!C13</f>
        <v>Price Base: 2023/24</v>
      </c>
      <c r="B7" s="7"/>
      <c r="C7" s="7"/>
      <c r="D7" s="8"/>
      <c r="E7" s="8"/>
      <c r="F7" s="8"/>
      <c r="G7" s="8"/>
    </row>
    <row r="8" spans="1:7" s="92" customFormat="1">
      <c r="A8" s="101" t="str">
        <f ca="1">"Error Checks: " &amp; IF(ISERROR(MATCH("Error",$A$9:$BJ$9,0)),"OK","Error")</f>
        <v>Error Checks: OK</v>
      </c>
      <c r="B8" s="102"/>
      <c r="C8" s="102"/>
      <c r="D8" s="102"/>
      <c r="E8" s="102"/>
      <c r="F8" s="102"/>
      <c r="G8" s="102"/>
    </row>
    <row r="9" spans="1:7" s="92" customFormat="1">
      <c r="A9" s="216" t="str">
        <f t="shared" ref="A9:G9" ca="1" si="0">IF(ISERROR(MATCH("Error",A10:A181,0)),"-","Error")</f>
        <v>-</v>
      </c>
      <c r="B9" s="216" t="str">
        <f t="shared" si="0"/>
        <v>-</v>
      </c>
      <c r="C9" s="216" t="str">
        <f t="shared" si="0"/>
        <v>-</v>
      </c>
      <c r="D9" s="216" t="str">
        <f t="shared" si="0"/>
        <v>-</v>
      </c>
      <c r="E9" s="216" t="str">
        <f t="shared" si="0"/>
        <v>-</v>
      </c>
      <c r="F9" s="216" t="str">
        <f t="shared" si="0"/>
        <v>-</v>
      </c>
      <c r="G9" s="216" t="str">
        <f t="shared" si="0"/>
        <v>-</v>
      </c>
    </row>
    <row r="11" spans="1:7" s="195"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Template Version History</v>
      </c>
      <c r="C11" s="196"/>
      <c r="D11" s="196"/>
    </row>
    <row r="13" spans="1:7" ht="14.25" customHeight="1">
      <c r="A13" s="428" t="s">
        <v>117</v>
      </c>
      <c r="B13" s="428"/>
      <c r="C13" s="429"/>
      <c r="D13" s="430" t="s">
        <v>118</v>
      </c>
      <c r="E13" s="428"/>
      <c r="F13" s="428"/>
      <c r="G13" s="428"/>
    </row>
    <row r="14" spans="1:7" ht="28.5" customHeight="1">
      <c r="A14" s="78" t="s">
        <v>128</v>
      </c>
      <c r="B14" s="78" t="s">
        <v>129</v>
      </c>
      <c r="C14" s="82" t="s">
        <v>121</v>
      </c>
      <c r="D14" s="80" t="s">
        <v>122</v>
      </c>
      <c r="E14" s="79" t="s">
        <v>123</v>
      </c>
      <c r="F14" s="78" t="s">
        <v>124</v>
      </c>
      <c r="G14" s="78" t="s">
        <v>130</v>
      </c>
    </row>
    <row r="15" spans="1:7" ht="43.5">
      <c r="A15" s="77" t="str">
        <f>RIGHT(A5,2)</f>
        <v>V3</v>
      </c>
      <c r="B15" s="76" t="s">
        <v>131</v>
      </c>
      <c r="C15" s="83"/>
      <c r="D15" s="81">
        <v>1</v>
      </c>
      <c r="E15" s="75" t="s">
        <v>101</v>
      </c>
      <c r="F15" s="76" t="s">
        <v>132</v>
      </c>
      <c r="G15" s="77" t="s">
        <v>133</v>
      </c>
    </row>
    <row r="16" spans="1:7" ht="43.5">
      <c r="A16" s="75" t="s">
        <v>3</v>
      </c>
      <c r="B16" s="76" t="s">
        <v>131</v>
      </c>
      <c r="C16" s="83"/>
      <c r="D16" s="81">
        <v>2</v>
      </c>
      <c r="E16" s="75" t="s">
        <v>95</v>
      </c>
      <c r="F16" s="374" t="s">
        <v>134</v>
      </c>
      <c r="G16" s="77" t="s">
        <v>133</v>
      </c>
    </row>
    <row r="17" spans="1:7" ht="123.75" customHeight="1">
      <c r="A17" s="75" t="s">
        <v>3</v>
      </c>
      <c r="B17" s="76" t="s">
        <v>131</v>
      </c>
      <c r="C17" s="83"/>
      <c r="D17" s="81">
        <v>3</v>
      </c>
      <c r="E17" s="75" t="s">
        <v>95</v>
      </c>
      <c r="F17" s="375" t="s">
        <v>135</v>
      </c>
      <c r="G17" s="77" t="s">
        <v>133</v>
      </c>
    </row>
    <row r="18" spans="1:7" ht="150.75" customHeight="1">
      <c r="A18" s="75" t="s">
        <v>3</v>
      </c>
      <c r="B18" s="76" t="s">
        <v>131</v>
      </c>
      <c r="C18" s="83"/>
      <c r="D18" s="81">
        <v>4</v>
      </c>
      <c r="E18" s="75" t="s">
        <v>91</v>
      </c>
      <c r="F18" s="375" t="s">
        <v>136</v>
      </c>
      <c r="G18" s="77" t="s">
        <v>133</v>
      </c>
    </row>
    <row r="19" spans="1:7" ht="14.5">
      <c r="A19" s="75"/>
      <c r="B19" s="76"/>
      <c r="C19" s="83"/>
      <c r="D19" s="81"/>
      <c r="E19" s="75"/>
      <c r="F19" s="76"/>
      <c r="G19" s="77"/>
    </row>
    <row r="20" spans="1:7" ht="14.5">
      <c r="A20" s="75"/>
      <c r="B20" s="76"/>
      <c r="C20" s="83"/>
      <c r="D20" s="81"/>
      <c r="E20" s="75"/>
      <c r="F20" s="76"/>
      <c r="G20" s="77"/>
    </row>
    <row r="21" spans="1:7" ht="14.5">
      <c r="A21" s="75"/>
      <c r="B21" s="76"/>
      <c r="C21" s="83"/>
      <c r="D21" s="81"/>
      <c r="E21" s="75"/>
      <c r="F21" s="76"/>
      <c r="G21" s="77"/>
    </row>
    <row r="22" spans="1:7" ht="14.5">
      <c r="A22" s="75"/>
      <c r="B22" s="76"/>
      <c r="C22" s="83"/>
      <c r="D22" s="81"/>
      <c r="E22" s="75"/>
      <c r="F22" s="76"/>
      <c r="G22" s="77"/>
    </row>
    <row r="23" spans="1:7" ht="14.5">
      <c r="A23" s="75"/>
      <c r="B23" s="76"/>
      <c r="C23" s="83"/>
      <c r="D23" s="81"/>
      <c r="E23" s="75"/>
      <c r="F23" s="76"/>
      <c r="G23" s="77"/>
    </row>
    <row r="24" spans="1:7" ht="14.5">
      <c r="A24" s="75"/>
      <c r="B24" s="76"/>
      <c r="C24" s="83"/>
      <c r="D24" s="81"/>
      <c r="E24" s="75"/>
      <c r="F24" s="76"/>
      <c r="G24" s="77"/>
    </row>
    <row r="25" spans="1:7" ht="14.5">
      <c r="A25" s="75"/>
      <c r="B25" s="76"/>
      <c r="C25" s="83"/>
      <c r="D25" s="81"/>
      <c r="E25" s="75"/>
      <c r="F25" s="76"/>
      <c r="G25" s="77"/>
    </row>
    <row r="26" spans="1:7" ht="14.5">
      <c r="A26" s="75"/>
      <c r="B26" s="76"/>
      <c r="C26" s="83"/>
      <c r="D26" s="81"/>
      <c r="E26" s="75"/>
      <c r="F26" s="76"/>
      <c r="G26" s="77"/>
    </row>
    <row r="27" spans="1:7" ht="14.5">
      <c r="A27" s="75"/>
      <c r="B27" s="76"/>
      <c r="C27" s="83"/>
      <c r="D27" s="81"/>
      <c r="E27" s="75"/>
      <c r="F27" s="76"/>
      <c r="G27" s="77"/>
    </row>
    <row r="28" spans="1:7" ht="14.5">
      <c r="A28" s="75"/>
      <c r="B28" s="76"/>
      <c r="C28" s="83"/>
      <c r="D28" s="81"/>
      <c r="E28" s="75"/>
      <c r="F28" s="76"/>
      <c r="G28" s="77"/>
    </row>
    <row r="29" spans="1:7" ht="14.5">
      <c r="A29" s="75"/>
      <c r="B29" s="76"/>
      <c r="C29" s="83"/>
      <c r="D29" s="81"/>
      <c r="E29" s="75"/>
      <c r="F29" s="76"/>
      <c r="G29" s="77"/>
    </row>
    <row r="30" spans="1:7" ht="14.5">
      <c r="A30" s="75"/>
      <c r="B30" s="76"/>
      <c r="C30" s="83"/>
      <c r="D30" s="81"/>
      <c r="E30" s="75"/>
      <c r="F30" s="76"/>
      <c r="G30" s="77"/>
    </row>
    <row r="31" spans="1:7" ht="14.5">
      <c r="A31" s="75"/>
      <c r="B31" s="76"/>
      <c r="C31" s="83"/>
      <c r="D31" s="81"/>
      <c r="E31" s="75"/>
      <c r="F31" s="76"/>
      <c r="G31" s="77"/>
    </row>
    <row r="32" spans="1:7" ht="14.5">
      <c r="A32" s="75"/>
      <c r="B32" s="76"/>
      <c r="C32" s="83"/>
      <c r="D32" s="81"/>
      <c r="E32" s="75"/>
      <c r="F32" s="76"/>
      <c r="G32" s="77"/>
    </row>
    <row r="33" spans="1:7" ht="14.5">
      <c r="A33" s="75"/>
      <c r="B33" s="76"/>
      <c r="C33" s="83"/>
      <c r="D33" s="81"/>
      <c r="E33" s="75"/>
      <c r="F33" s="76"/>
      <c r="G33" s="77"/>
    </row>
    <row r="34" spans="1:7" ht="14.5">
      <c r="A34" s="75"/>
      <c r="B34" s="76"/>
      <c r="C34" s="83"/>
      <c r="D34" s="81"/>
      <c r="E34" s="75"/>
      <c r="F34" s="76"/>
      <c r="G34" s="77"/>
    </row>
    <row r="35" spans="1:7" ht="14.5">
      <c r="A35" s="75"/>
      <c r="B35" s="76"/>
      <c r="C35" s="83"/>
      <c r="D35" s="81"/>
      <c r="E35" s="75"/>
      <c r="F35" s="76"/>
      <c r="G35" s="77"/>
    </row>
    <row r="36" spans="1:7" ht="14.5">
      <c r="A36" s="75"/>
      <c r="B36" s="76"/>
      <c r="C36" s="83"/>
      <c r="D36" s="81"/>
      <c r="E36" s="75"/>
      <c r="F36" s="76"/>
      <c r="G36" s="77"/>
    </row>
    <row r="37" spans="1:7" ht="14.5">
      <c r="A37" s="75"/>
      <c r="B37" s="76"/>
      <c r="C37" s="83"/>
      <c r="D37" s="81"/>
      <c r="E37" s="75"/>
      <c r="F37" s="76"/>
      <c r="G37" s="77"/>
    </row>
    <row r="38" spans="1:7" ht="14.5">
      <c r="A38" s="75"/>
      <c r="B38" s="76"/>
      <c r="C38" s="83"/>
      <c r="D38" s="81"/>
      <c r="E38" s="75"/>
      <c r="F38" s="76"/>
      <c r="G38" s="77"/>
    </row>
    <row r="39" spans="1:7" ht="14.5">
      <c r="A39" s="75"/>
      <c r="B39" s="76"/>
      <c r="C39" s="83"/>
      <c r="D39" s="81"/>
      <c r="E39" s="75"/>
      <c r="F39" s="76"/>
      <c r="G39" s="77"/>
    </row>
    <row r="40" spans="1:7" ht="14.5">
      <c r="A40" s="75"/>
      <c r="B40" s="76"/>
      <c r="C40" s="83"/>
      <c r="D40" s="81"/>
      <c r="E40" s="75"/>
      <c r="F40" s="76"/>
      <c r="G40" s="77"/>
    </row>
    <row r="41" spans="1:7" ht="14.5">
      <c r="A41" s="75"/>
      <c r="B41" s="76"/>
      <c r="C41" s="83"/>
      <c r="D41" s="81"/>
      <c r="E41" s="75"/>
      <c r="F41" s="76"/>
      <c r="G41" s="77"/>
    </row>
    <row r="42" spans="1:7" ht="14.5">
      <c r="A42" s="75"/>
      <c r="B42" s="76"/>
      <c r="C42" s="83"/>
      <c r="D42" s="81"/>
      <c r="E42" s="75"/>
      <c r="F42" s="76"/>
      <c r="G42" s="77"/>
    </row>
    <row r="43" spans="1:7" ht="14.5">
      <c r="A43" s="75"/>
      <c r="B43" s="76"/>
      <c r="C43" s="83"/>
      <c r="D43" s="81"/>
      <c r="E43" s="75"/>
      <c r="F43" s="76"/>
      <c r="G43" s="77"/>
    </row>
    <row r="44" spans="1:7" ht="14.5">
      <c r="A44" s="75"/>
      <c r="B44" s="76"/>
      <c r="C44" s="83"/>
      <c r="D44" s="81"/>
      <c r="E44" s="75"/>
      <c r="F44" s="76"/>
      <c r="G44" s="77"/>
    </row>
    <row r="45" spans="1:7" ht="14.5">
      <c r="A45" s="75"/>
      <c r="B45" s="76"/>
      <c r="C45" s="83"/>
      <c r="D45" s="81"/>
      <c r="E45" s="75"/>
      <c r="F45" s="76"/>
      <c r="G45" s="77"/>
    </row>
    <row r="46" spans="1:7" ht="14.5">
      <c r="A46" s="75"/>
      <c r="B46" s="76"/>
      <c r="C46" s="83"/>
      <c r="D46" s="81"/>
      <c r="E46" s="75"/>
      <c r="F46" s="76"/>
      <c r="G46" s="77"/>
    </row>
    <row r="47" spans="1:7" ht="14.5">
      <c r="A47" s="75"/>
      <c r="B47" s="76"/>
      <c r="C47" s="83"/>
      <c r="D47" s="81"/>
      <c r="E47" s="75"/>
      <c r="F47" s="76"/>
      <c r="G47" s="77"/>
    </row>
    <row r="48" spans="1:7" ht="14.5">
      <c r="A48" s="75"/>
      <c r="B48" s="76"/>
      <c r="C48" s="83"/>
      <c r="D48" s="81"/>
      <c r="E48" s="75"/>
      <c r="F48" s="76"/>
      <c r="G48" s="77"/>
    </row>
    <row r="49" spans="1:7" ht="14.5">
      <c r="A49" s="75"/>
      <c r="B49" s="76"/>
      <c r="C49" s="83"/>
      <c r="D49" s="81"/>
      <c r="E49" s="75"/>
      <c r="F49" s="76"/>
      <c r="G49" s="77"/>
    </row>
    <row r="50" spans="1:7" ht="14.5">
      <c r="A50" s="75"/>
      <c r="B50" s="76"/>
      <c r="C50" s="83"/>
      <c r="D50" s="81"/>
      <c r="E50" s="75"/>
      <c r="F50" s="76"/>
      <c r="G50" s="77"/>
    </row>
    <row r="51" spans="1:7" ht="14.5">
      <c r="A51" s="75"/>
      <c r="B51" s="76"/>
      <c r="C51" s="83"/>
      <c r="D51" s="81"/>
      <c r="E51" s="75"/>
      <c r="F51" s="76"/>
      <c r="G51" s="77"/>
    </row>
    <row r="52" spans="1:7" ht="14.5">
      <c r="A52" s="75"/>
      <c r="B52" s="76"/>
      <c r="C52" s="83"/>
      <c r="D52" s="81"/>
      <c r="E52" s="75"/>
      <c r="F52" s="76"/>
      <c r="G52" s="77"/>
    </row>
    <row r="53" spans="1:7" ht="14.5">
      <c r="A53" s="75"/>
      <c r="B53" s="76"/>
      <c r="C53" s="83"/>
      <c r="D53" s="81"/>
      <c r="E53" s="75"/>
      <c r="F53" s="76"/>
      <c r="G53" s="77"/>
    </row>
    <row r="54" spans="1:7" ht="14.5">
      <c r="A54" s="75"/>
      <c r="B54" s="76"/>
      <c r="C54" s="83"/>
      <c r="D54" s="81"/>
      <c r="E54" s="75"/>
      <c r="F54" s="76"/>
      <c r="G54" s="77"/>
    </row>
    <row r="55" spans="1:7" ht="14.5">
      <c r="A55" s="75"/>
      <c r="B55" s="76"/>
      <c r="C55" s="83"/>
      <c r="D55" s="81"/>
      <c r="E55" s="75"/>
      <c r="F55" s="76"/>
      <c r="G55" s="77"/>
    </row>
    <row r="56" spans="1:7" ht="14.5">
      <c r="A56" s="75"/>
      <c r="B56" s="76"/>
      <c r="C56" s="83"/>
      <c r="D56" s="81"/>
      <c r="E56" s="75"/>
      <c r="F56" s="76"/>
      <c r="G56" s="77"/>
    </row>
    <row r="57" spans="1:7" ht="14.5">
      <c r="A57" s="75"/>
      <c r="B57" s="76"/>
      <c r="C57" s="83"/>
      <c r="D57" s="81"/>
      <c r="E57" s="75"/>
      <c r="F57" s="76"/>
      <c r="G57" s="77"/>
    </row>
    <row r="58" spans="1:7" ht="14.5">
      <c r="A58" s="75"/>
      <c r="B58" s="76"/>
      <c r="C58" s="83"/>
      <c r="D58" s="81"/>
      <c r="E58" s="75"/>
      <c r="F58" s="76"/>
      <c r="G58" s="77"/>
    </row>
    <row r="59" spans="1:7" ht="14.5">
      <c r="A59" s="75"/>
      <c r="B59" s="76"/>
      <c r="C59" s="83"/>
      <c r="D59" s="81"/>
      <c r="E59" s="75"/>
      <c r="F59" s="76"/>
      <c r="G59" s="77"/>
    </row>
    <row r="60" spans="1:7" ht="14.5">
      <c r="A60" s="75"/>
      <c r="B60" s="76"/>
      <c r="C60" s="83"/>
      <c r="D60" s="81"/>
      <c r="E60" s="75"/>
      <c r="F60" s="76"/>
      <c r="G60" s="77"/>
    </row>
    <row r="61" spans="1:7" ht="14.5">
      <c r="A61" s="75"/>
      <c r="B61" s="76"/>
      <c r="C61" s="83"/>
      <c r="D61" s="81"/>
      <c r="E61" s="75"/>
      <c r="F61" s="76"/>
      <c r="G61" s="77"/>
    </row>
    <row r="62" spans="1:7" ht="14.5">
      <c r="A62" s="75"/>
      <c r="B62" s="76"/>
      <c r="C62" s="83"/>
      <c r="D62" s="81"/>
      <c r="E62" s="75"/>
      <c r="F62" s="76"/>
      <c r="G62" s="77"/>
    </row>
    <row r="63" spans="1:7" ht="14.5">
      <c r="A63" s="75"/>
      <c r="B63" s="76"/>
      <c r="C63" s="83"/>
      <c r="D63" s="81"/>
      <c r="E63" s="75"/>
      <c r="F63" s="76"/>
      <c r="G63" s="77"/>
    </row>
    <row r="64" spans="1:7" ht="14.5">
      <c r="A64" s="75"/>
      <c r="B64" s="76"/>
      <c r="C64" s="83"/>
      <c r="D64" s="81"/>
      <c r="E64" s="75"/>
      <c r="F64" s="76"/>
      <c r="G64" s="77"/>
    </row>
    <row r="65" spans="1:7" ht="14.5">
      <c r="A65" s="75"/>
      <c r="B65" s="76"/>
      <c r="C65" s="83"/>
      <c r="D65" s="81"/>
      <c r="E65" s="75"/>
      <c r="F65" s="187"/>
      <c r="G65" s="77"/>
    </row>
    <row r="66" spans="1:7" ht="14.5">
      <c r="A66" s="75"/>
      <c r="B66" s="76"/>
      <c r="C66" s="83"/>
      <c r="D66" s="81"/>
      <c r="E66" s="75"/>
      <c r="F66" s="76"/>
      <c r="G66" s="77"/>
    </row>
    <row r="67" spans="1:7" ht="14.5">
      <c r="A67" s="75"/>
      <c r="B67" s="76"/>
      <c r="C67" s="83"/>
      <c r="D67" s="81"/>
      <c r="E67" s="75"/>
      <c r="F67" s="187"/>
      <c r="G67" s="77"/>
    </row>
    <row r="68" spans="1:7" ht="14.5">
      <c r="A68" s="75"/>
      <c r="B68" s="76"/>
      <c r="C68" s="83"/>
      <c r="D68" s="81"/>
      <c r="E68" s="75"/>
      <c r="F68" s="76"/>
      <c r="G68" s="77"/>
    </row>
    <row r="69" spans="1:7" ht="14.5">
      <c r="A69" s="75"/>
      <c r="B69" s="76"/>
      <c r="C69" s="83"/>
      <c r="D69" s="81"/>
      <c r="E69" s="75"/>
      <c r="F69" s="76"/>
      <c r="G69" s="77"/>
    </row>
    <row r="70" spans="1:7" ht="14.5">
      <c r="A70" s="75"/>
      <c r="B70" s="76"/>
      <c r="C70" s="83"/>
      <c r="D70" s="81"/>
      <c r="E70" s="75"/>
      <c r="F70" s="76"/>
      <c r="G70" s="77"/>
    </row>
    <row r="71" spans="1:7" ht="14.5">
      <c r="A71" s="75"/>
      <c r="B71" s="76"/>
      <c r="C71" s="83"/>
      <c r="D71" s="81"/>
      <c r="E71" s="75"/>
      <c r="F71" s="76"/>
      <c r="G71" s="77"/>
    </row>
    <row r="72" spans="1:7" ht="14.5">
      <c r="A72" s="75"/>
      <c r="B72" s="76"/>
      <c r="C72" s="83"/>
      <c r="D72" s="81"/>
      <c r="E72" s="75"/>
      <c r="F72" s="76"/>
      <c r="G72" s="77"/>
    </row>
    <row r="73" spans="1:7" ht="14.5">
      <c r="A73" s="75"/>
      <c r="B73" s="76"/>
      <c r="C73" s="83"/>
      <c r="D73" s="81"/>
      <c r="E73" s="75"/>
      <c r="F73" s="76"/>
      <c r="G73" s="77"/>
    </row>
    <row r="74" spans="1:7" ht="14.5">
      <c r="A74" s="75"/>
      <c r="B74" s="76"/>
      <c r="C74" s="83"/>
      <c r="D74" s="81"/>
      <c r="E74" s="75"/>
      <c r="F74" s="76"/>
      <c r="G74" s="77"/>
    </row>
    <row r="75" spans="1:7" ht="14.5">
      <c r="A75" s="75"/>
      <c r="B75" s="76"/>
      <c r="C75" s="83"/>
      <c r="D75" s="81"/>
      <c r="E75" s="75"/>
      <c r="F75" s="76"/>
      <c r="G75" s="77"/>
    </row>
    <row r="76" spans="1:7" ht="14.5">
      <c r="A76" s="75"/>
      <c r="B76" s="76"/>
      <c r="C76" s="83"/>
      <c r="D76" s="81"/>
      <c r="E76" s="75"/>
      <c r="F76" s="76"/>
      <c r="G76" s="77"/>
    </row>
    <row r="77" spans="1:7" ht="14.5">
      <c r="A77" s="75"/>
      <c r="B77" s="76"/>
      <c r="C77" s="83"/>
      <c r="D77" s="81"/>
      <c r="E77" s="75"/>
      <c r="F77" s="76"/>
      <c r="G77" s="77"/>
    </row>
    <row r="78" spans="1:7" ht="14.5">
      <c r="A78" s="75"/>
      <c r="B78" s="76"/>
      <c r="C78" s="83"/>
      <c r="D78" s="81"/>
      <c r="E78" s="75"/>
      <c r="F78" s="76"/>
      <c r="G78" s="77"/>
    </row>
    <row r="79" spans="1:7" s="111" customFormat="1" ht="14.5">
      <c r="A79" s="75"/>
      <c r="B79" s="76"/>
      <c r="C79" s="83"/>
      <c r="D79" s="81"/>
      <c r="E79" s="75"/>
      <c r="F79" s="76"/>
      <c r="G79" s="77"/>
    </row>
    <row r="80" spans="1:7" ht="14.5">
      <c r="A80" s="75"/>
      <c r="B80" s="76"/>
      <c r="C80" s="83"/>
      <c r="D80" s="81"/>
      <c r="E80" s="75"/>
      <c r="F80" s="76"/>
      <c r="G80" s="77"/>
    </row>
    <row r="81" spans="1:7" ht="14.5">
      <c r="A81" s="75"/>
      <c r="B81" s="76"/>
      <c r="C81" s="83"/>
      <c r="D81" s="81"/>
      <c r="E81" s="75"/>
      <c r="F81" s="76"/>
      <c r="G81" s="77"/>
    </row>
    <row r="82" spans="1:7" ht="14.5">
      <c r="A82" s="75"/>
      <c r="B82" s="76"/>
      <c r="C82" s="83"/>
      <c r="D82" s="81"/>
      <c r="E82" s="75"/>
      <c r="F82" s="76"/>
      <c r="G82" s="77"/>
    </row>
    <row r="83" spans="1:7" ht="14.5">
      <c r="A83" s="75"/>
      <c r="B83" s="76"/>
      <c r="C83" s="83"/>
      <c r="D83" s="81"/>
      <c r="E83" s="75"/>
      <c r="F83" s="76"/>
      <c r="G83" s="77"/>
    </row>
    <row r="84" spans="1:7" ht="58" customHeight="1">
      <c r="A84" s="75"/>
      <c r="B84" s="76"/>
      <c r="C84" s="83"/>
      <c r="D84" s="81"/>
      <c r="E84" s="75"/>
      <c r="F84" s="76"/>
      <c r="G84" s="77"/>
    </row>
    <row r="85" spans="1:7" ht="14.5">
      <c r="A85" s="75"/>
      <c r="B85" s="76"/>
      <c r="C85" s="83"/>
      <c r="D85" s="81"/>
      <c r="E85" s="75"/>
      <c r="F85" s="76"/>
      <c r="G85" s="77"/>
    </row>
    <row r="86" spans="1:7" ht="29.5" customHeight="1">
      <c r="A86" s="75"/>
      <c r="B86" s="76"/>
      <c r="C86" s="83"/>
      <c r="D86" s="81"/>
      <c r="E86" s="75"/>
      <c r="F86" s="76"/>
      <c r="G86" s="77"/>
    </row>
    <row r="87" spans="1:7" ht="14.5">
      <c r="A87" s="75"/>
      <c r="B87" s="76"/>
      <c r="C87" s="83"/>
      <c r="D87" s="81"/>
      <c r="E87" s="75"/>
      <c r="F87" s="187"/>
      <c r="G87" s="77"/>
    </row>
    <row r="88" spans="1:7" ht="14.5">
      <c r="A88" s="75"/>
      <c r="B88" s="76"/>
      <c r="C88" s="83"/>
      <c r="D88" s="81"/>
      <c r="E88" s="75"/>
      <c r="F88" s="76"/>
      <c r="G88" s="77"/>
    </row>
    <row r="89" spans="1:7" ht="14.5">
      <c r="A89" s="75"/>
      <c r="B89" s="76"/>
      <c r="C89" s="83"/>
      <c r="D89" s="81"/>
      <c r="E89" s="75"/>
      <c r="F89" s="76"/>
      <c r="G89" s="77"/>
    </row>
    <row r="90" spans="1:7" ht="49" customHeight="1">
      <c r="A90" s="75"/>
      <c r="B90" s="76"/>
      <c r="C90" s="83"/>
      <c r="D90" s="81"/>
      <c r="E90" s="75"/>
      <c r="F90" s="76"/>
      <c r="G90" s="77"/>
    </row>
    <row r="91" spans="1:7" ht="14.5">
      <c r="A91" s="75"/>
      <c r="B91" s="76"/>
      <c r="C91" s="83"/>
      <c r="D91" s="81"/>
      <c r="E91" s="75"/>
      <c r="F91" s="76"/>
      <c r="G91" s="77"/>
    </row>
    <row r="92" spans="1:7" ht="14.5">
      <c r="A92" s="75"/>
      <c r="B92" s="76"/>
      <c r="C92" s="83"/>
      <c r="D92" s="81"/>
      <c r="E92" s="75"/>
      <c r="F92" s="76"/>
      <c r="G92" s="77"/>
    </row>
    <row r="93" spans="1:7" ht="14.5">
      <c r="A93" s="75"/>
      <c r="B93" s="76"/>
      <c r="C93" s="83"/>
      <c r="D93" s="81"/>
      <c r="E93" s="75"/>
      <c r="F93" s="76"/>
      <c r="G93" s="77"/>
    </row>
    <row r="94" spans="1:7" ht="14.5">
      <c r="A94" s="75"/>
      <c r="B94" s="76"/>
      <c r="C94" s="83"/>
      <c r="D94" s="81"/>
      <c r="E94" s="75"/>
      <c r="F94" s="76"/>
      <c r="G94" s="77"/>
    </row>
    <row r="95" spans="1:7" ht="14.5">
      <c r="A95" s="75"/>
      <c r="B95" s="76"/>
      <c r="C95" s="83"/>
      <c r="D95" s="81"/>
      <c r="E95" s="75"/>
      <c r="F95" s="76"/>
      <c r="G95" s="77"/>
    </row>
    <row r="96" spans="1:7" ht="14.5">
      <c r="A96" s="75"/>
      <c r="B96" s="76"/>
      <c r="C96" s="83"/>
      <c r="D96" s="81"/>
      <c r="E96" s="75"/>
      <c r="F96" s="76"/>
      <c r="G96" s="77"/>
    </row>
    <row r="97" spans="1:7" ht="14.5">
      <c r="A97" s="75"/>
      <c r="B97" s="76"/>
      <c r="C97" s="83"/>
      <c r="D97" s="81"/>
      <c r="E97" s="75"/>
      <c r="F97" s="76"/>
      <c r="G97" s="77"/>
    </row>
    <row r="98" spans="1:7" ht="14.5">
      <c r="A98" s="75"/>
      <c r="B98" s="76"/>
      <c r="C98" s="83"/>
      <c r="D98" s="81"/>
      <c r="E98" s="75"/>
      <c r="F98" s="76"/>
      <c r="G98" s="77"/>
    </row>
    <row r="99" spans="1:7" ht="14.5">
      <c r="A99" s="75"/>
      <c r="B99" s="76"/>
      <c r="C99" s="83"/>
      <c r="D99" s="81"/>
      <c r="E99" s="75"/>
      <c r="F99" s="76"/>
      <c r="G99" s="77"/>
    </row>
    <row r="100" spans="1:7" ht="14.5">
      <c r="A100" s="75"/>
      <c r="B100" s="76"/>
      <c r="C100" s="83"/>
      <c r="D100" s="81"/>
      <c r="E100" s="75"/>
      <c r="F100" s="76"/>
      <c r="G100" s="77"/>
    </row>
    <row r="101" spans="1:7" ht="14.5">
      <c r="A101" s="75"/>
      <c r="B101" s="76"/>
      <c r="C101" s="83"/>
      <c r="D101" s="81"/>
      <c r="E101" s="75"/>
      <c r="F101" s="76"/>
      <c r="G101" s="77"/>
    </row>
    <row r="102" spans="1:7" ht="14.5">
      <c r="A102" s="75"/>
      <c r="B102" s="76"/>
      <c r="C102" s="83"/>
      <c r="D102" s="81"/>
      <c r="E102" s="75"/>
      <c r="F102" s="76"/>
      <c r="G102" s="77"/>
    </row>
    <row r="103" spans="1:7" ht="14.5">
      <c r="A103" s="75"/>
      <c r="B103" s="76"/>
      <c r="C103" s="83"/>
      <c r="D103" s="81"/>
      <c r="E103" s="75"/>
      <c r="F103" s="76"/>
      <c r="G103" s="77"/>
    </row>
    <row r="104" spans="1:7" ht="14.5">
      <c r="A104" s="75"/>
      <c r="B104" s="76"/>
      <c r="C104" s="83"/>
      <c r="D104" s="81">
        <v>85</v>
      </c>
      <c r="E104" s="75"/>
      <c r="F104" s="76"/>
      <c r="G104" s="77"/>
    </row>
    <row r="105" spans="1:7" ht="14.5">
      <c r="A105" s="75"/>
      <c r="B105" s="76"/>
      <c r="C105" s="83"/>
      <c r="D105" s="81">
        <v>86</v>
      </c>
      <c r="E105" s="75"/>
      <c r="F105" s="76"/>
      <c r="G105" s="77"/>
    </row>
    <row r="106" spans="1:7" ht="14.5">
      <c r="A106" s="75"/>
      <c r="B106" s="76"/>
      <c r="C106" s="83"/>
      <c r="D106" s="81">
        <v>87</v>
      </c>
      <c r="E106" s="75"/>
      <c r="F106" s="76"/>
      <c r="G106" s="77"/>
    </row>
  </sheetData>
  <mergeCells count="2">
    <mergeCell ref="A13:C13"/>
    <mergeCell ref="D13:G13"/>
  </mergeCells>
  <phoneticPr fontId="40"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tint="-0.249977111117893"/>
  </sheetPr>
  <dimension ref="A1:G33"/>
  <sheetViews>
    <sheetView workbookViewId="0">
      <selection activeCell="C26" sqref="C26"/>
    </sheetView>
  </sheetViews>
  <sheetFormatPr defaultColWidth="9" defaultRowHeight="13.5"/>
  <cols>
    <col min="1" max="1" width="4.54296875" style="84" customWidth="1"/>
    <col min="2" max="3" width="43.81640625" style="84" customWidth="1"/>
    <col min="4" max="5" width="11.54296875" style="84" customWidth="1"/>
    <col min="6" max="7" width="43.81640625" style="84" customWidth="1"/>
    <col min="8" max="46" width="9" style="84"/>
    <col min="47" max="47" width="9.453125" style="84" bestFit="1" customWidth="1"/>
    <col min="48" max="16384" width="9" style="84"/>
  </cols>
  <sheetData>
    <row r="1" spans="1:7" s="29" customFormat="1" ht="24.5">
      <c r="A1" s="1" t="str">
        <f>"Business Plan Data Template " &amp; 'N0.1_Details'!$B$17</f>
        <v>Business Plan Data Template RIIO-3</v>
      </c>
      <c r="B1" s="1"/>
      <c r="C1" s="1"/>
      <c r="D1" s="2"/>
      <c r="E1" s="2"/>
      <c r="F1" s="2"/>
      <c r="G1" s="2"/>
    </row>
    <row r="2" spans="1:7" s="51" customFormat="1" ht="23">
      <c r="A2" s="1" t="str">
        <f>'N0.1_Details'!$B$14</f>
        <v>Northern Gas Networks</v>
      </c>
      <c r="B2" s="159"/>
      <c r="C2" s="1" t="str">
        <f>VLOOKUP('N0.1_Details'!$B$15,'N0.1_Details'!$B$24:$C$36,2,FALSE)</f>
        <v>GD</v>
      </c>
      <c r="D2" s="4"/>
      <c r="E2" s="4"/>
      <c r="F2" s="4"/>
      <c r="G2" s="4"/>
    </row>
    <row r="3" spans="1:7" s="41" customFormat="1" ht="19.5">
      <c r="A3" s="5" t="str">
        <f>"Workbook: " &amp; 'N0.1_Details'!$B$16</f>
        <v>Workbook: N: NARM</v>
      </c>
      <c r="B3" s="5"/>
      <c r="C3" s="5"/>
      <c r="D3" s="6"/>
      <c r="E3" s="6"/>
      <c r="F3" s="6"/>
      <c r="G3" s="6"/>
    </row>
    <row r="4" spans="1:7" s="41" customFormat="1" ht="19.5">
      <c r="A4" s="7" t="str">
        <f>"Submission Version " &amp; 'N0.1_Details'!$B$19 &amp; " - Submitted on " &amp; TEXT('N0.1_Details'!$B$20,"dd mmm yyyy")</f>
        <v>Submission Version 1 - Submitted on 11 Dec 2024</v>
      </c>
      <c r="B4" s="7"/>
      <c r="C4" s="7"/>
      <c r="D4" s="8"/>
      <c r="E4" s="8"/>
      <c r="F4" s="8"/>
      <c r="G4" s="8"/>
    </row>
    <row r="5" spans="1:7" s="41" customFormat="1" ht="19.5">
      <c r="A5" s="7" t="str">
        <f>"Template Version: " &amp; 'N0.1_Details'!$B$13</f>
        <v>Template Version: V3</v>
      </c>
      <c r="B5" s="7"/>
      <c r="C5" s="7"/>
      <c r="D5" s="8"/>
      <c r="E5" s="8"/>
      <c r="F5" s="8"/>
      <c r="G5" s="8"/>
    </row>
    <row r="6" spans="1:7" s="40" customFormat="1" ht="19.5">
      <c r="A6" s="5" t="str">
        <f ca="1">"Sheet: " &amp;VLOOKUP(RIGHT(CELL("filename",A1),LEN(CELL("filename",A1))-FIND("]",CELL("filename",A1))),'N0.2_Contents'!$A$13:$B$50,2,FALSE)</f>
        <v>Sheet: N0.5 Related Files</v>
      </c>
      <c r="B6" s="5"/>
      <c r="C6" s="5"/>
      <c r="D6" s="6"/>
      <c r="E6" s="6"/>
      <c r="F6" s="6"/>
      <c r="G6" s="6"/>
    </row>
    <row r="7" spans="1:7" s="29" customFormat="1" ht="17.5">
      <c r="A7" s="7" t="str">
        <f>"Price Base: " &amp; 'N0.6_Data_Constants'!C13</f>
        <v>Price Base: 2023/24</v>
      </c>
      <c r="B7" s="7"/>
      <c r="C7" s="7"/>
      <c r="D7" s="8"/>
      <c r="E7" s="8"/>
      <c r="F7" s="8"/>
      <c r="G7" s="8"/>
    </row>
    <row r="8" spans="1:7" s="92" customFormat="1">
      <c r="A8" s="101" t="str">
        <f ca="1">"Error Checks: " &amp; IF(ISERROR(MATCH("Error",$A$9:$BJ$9,0)),"OK","Error")</f>
        <v>Error Checks: OK</v>
      </c>
      <c r="B8" s="101"/>
      <c r="C8" s="101"/>
      <c r="D8" s="102"/>
      <c r="E8" s="102"/>
      <c r="F8" s="102"/>
      <c r="G8" s="102"/>
    </row>
    <row r="9" spans="1:7" s="92" customFormat="1">
      <c r="A9" s="216" t="str">
        <f t="shared" ref="A9:G9" ca="1" si="0">IF(ISERROR(MATCH("Error",A10:A146,0)),"-","Error")</f>
        <v>-</v>
      </c>
      <c r="B9" s="216" t="str">
        <f t="shared" si="0"/>
        <v>-</v>
      </c>
      <c r="C9" s="216" t="str">
        <f t="shared" si="0"/>
        <v>-</v>
      </c>
      <c r="D9" s="216" t="str">
        <f t="shared" si="0"/>
        <v>-</v>
      </c>
      <c r="E9" s="216" t="str">
        <f t="shared" si="0"/>
        <v>-</v>
      </c>
      <c r="F9" s="216" t="str">
        <f t="shared" si="0"/>
        <v>-</v>
      </c>
      <c r="G9" s="216" t="str">
        <f t="shared" si="0"/>
        <v>-</v>
      </c>
    </row>
    <row r="11" spans="1:7" s="194" customFormat="1" ht="17.5">
      <c r="A11" s="9" t="str">
        <f ca="1">SUBSTITUTE(VLOOKUP(RIGHT(CELL("filename",A1),LEN(CELL("filename",A1))-FIND("]",CELL("filename",A1))),'N0.2_Contents'!$A$13:$B$50,2,FALSE), LEFT(VLOOKUP(RIGHT(CELL("filename",A1),LEN(CELL("filename",A1))-FIND("]",CELL("filename",A1))),'N0.2_Contents'!$A$13:$B$50,2,FALSE),FIND(" ",VLOOKUP(RIGHT(CELL("filename",A1),LEN(CELL("filename",A1))-FIND("]",CELL("filename",A1))),'N0.2_Contents'!$A$13:$B$50,2,FALSE))),"")</f>
        <v>Related Files</v>
      </c>
    </row>
    <row r="13" spans="1:7">
      <c r="A13" s="86" t="s">
        <v>137</v>
      </c>
    </row>
    <row r="14" spans="1:7" ht="27">
      <c r="A14" s="78" t="s">
        <v>138</v>
      </c>
      <c r="B14" s="78" t="s">
        <v>139</v>
      </c>
      <c r="C14" s="78" t="s">
        <v>15</v>
      </c>
      <c r="D14" s="78" t="s">
        <v>140</v>
      </c>
      <c r="E14" s="78" t="s">
        <v>141</v>
      </c>
      <c r="F14" s="78" t="s">
        <v>142</v>
      </c>
      <c r="G14" s="82" t="s">
        <v>143</v>
      </c>
    </row>
    <row r="15" spans="1:7" ht="29">
      <c r="A15" s="87" t="s">
        <v>13</v>
      </c>
      <c r="B15" s="184" t="s">
        <v>144</v>
      </c>
      <c r="C15" s="415" t="s">
        <v>145</v>
      </c>
      <c r="D15" s="87" t="s">
        <v>13</v>
      </c>
      <c r="E15" s="87" t="s">
        <v>146</v>
      </c>
      <c r="F15" s="184" t="s">
        <v>144</v>
      </c>
      <c r="G15" s="184" t="s">
        <v>147</v>
      </c>
    </row>
    <row r="16" spans="1:7" ht="29">
      <c r="A16" s="87" t="s">
        <v>13</v>
      </c>
      <c r="B16" s="184" t="s">
        <v>148</v>
      </c>
      <c r="C16" s="184" t="s">
        <v>149</v>
      </c>
      <c r="D16" s="87" t="s">
        <v>13</v>
      </c>
      <c r="E16" s="87" t="s">
        <v>146</v>
      </c>
      <c r="F16" s="184" t="s">
        <v>144</v>
      </c>
      <c r="G16" s="184" t="s">
        <v>150</v>
      </c>
    </row>
    <row r="17" spans="1:7" ht="14.5">
      <c r="A17" s="87"/>
      <c r="B17" s="184"/>
      <c r="C17" s="184"/>
      <c r="D17" s="87"/>
      <c r="E17" s="87"/>
      <c r="F17" s="184"/>
      <c r="G17" s="184"/>
    </row>
    <row r="18" spans="1:7" ht="14.5">
      <c r="A18" s="87"/>
      <c r="B18" s="184"/>
      <c r="C18" s="184"/>
      <c r="D18" s="87"/>
      <c r="E18" s="87"/>
      <c r="F18" s="184"/>
      <c r="G18" s="184"/>
    </row>
    <row r="19" spans="1:7" ht="14.5">
      <c r="A19" s="87"/>
      <c r="B19" s="184"/>
      <c r="C19" s="184"/>
      <c r="D19" s="87"/>
      <c r="E19" s="87"/>
      <c r="F19" s="184"/>
      <c r="G19" s="184"/>
    </row>
    <row r="20" spans="1:7" ht="14.5">
      <c r="A20" s="87"/>
      <c r="B20" s="184"/>
      <c r="C20" s="184"/>
      <c r="D20" s="87"/>
      <c r="E20" s="87"/>
      <c r="F20" s="184"/>
      <c r="G20" s="184"/>
    </row>
    <row r="21" spans="1:7" ht="14.5">
      <c r="A21" s="87"/>
      <c r="B21" s="184"/>
      <c r="C21" s="184"/>
      <c r="D21" s="87"/>
      <c r="E21" s="87"/>
      <c r="F21" s="184"/>
      <c r="G21" s="184"/>
    </row>
    <row r="22" spans="1:7" ht="14.5">
      <c r="A22" s="87"/>
      <c r="B22" s="184"/>
      <c r="C22" s="184"/>
      <c r="D22" s="87"/>
      <c r="E22" s="87"/>
      <c r="F22" s="184"/>
      <c r="G22" s="184"/>
    </row>
    <row r="23" spans="1:7" ht="14.5">
      <c r="A23" s="87"/>
      <c r="B23" s="184"/>
      <c r="C23" s="184"/>
      <c r="D23" s="87"/>
      <c r="E23" s="87"/>
      <c r="F23" s="184"/>
      <c r="G23" s="184"/>
    </row>
    <row r="24" spans="1:7" ht="14.5">
      <c r="A24" s="87"/>
      <c r="B24" s="184"/>
      <c r="C24" s="184"/>
      <c r="D24" s="87"/>
      <c r="E24" s="87"/>
      <c r="F24" s="184"/>
      <c r="G24" s="184"/>
    </row>
    <row r="25" spans="1:7" ht="14.5">
      <c r="A25" s="87"/>
      <c r="B25" s="184"/>
      <c r="C25" s="184"/>
      <c r="D25" s="87"/>
      <c r="E25" s="87"/>
      <c r="F25" s="184"/>
      <c r="G25" s="184"/>
    </row>
    <row r="26" spans="1:7" ht="14.5">
      <c r="A26" s="87"/>
      <c r="B26" s="184"/>
      <c r="C26" s="184"/>
      <c r="D26" s="87"/>
      <c r="E26" s="87"/>
      <c r="F26" s="184"/>
      <c r="G26" s="184"/>
    </row>
    <row r="27" spans="1:7" ht="14.5">
      <c r="A27" s="87"/>
      <c r="B27" s="184"/>
      <c r="C27" s="184"/>
      <c r="D27" s="87"/>
      <c r="E27" s="87"/>
      <c r="F27" s="184"/>
      <c r="G27" s="184"/>
    </row>
    <row r="28" spans="1:7" ht="14.5">
      <c r="A28" s="87"/>
      <c r="B28" s="184"/>
      <c r="C28" s="184"/>
      <c r="D28" s="87"/>
      <c r="E28" s="87"/>
      <c r="F28" s="184"/>
      <c r="G28" s="184"/>
    </row>
    <row r="29" spans="1:7" ht="14.5">
      <c r="A29" s="87"/>
      <c r="B29" s="184"/>
      <c r="C29" s="184"/>
      <c r="D29" s="87"/>
      <c r="E29" s="87"/>
      <c r="F29" s="184"/>
      <c r="G29" s="184"/>
    </row>
    <row r="30" spans="1:7" ht="14.5">
      <c r="A30" s="87"/>
      <c r="B30" s="184"/>
      <c r="C30" s="184"/>
      <c r="D30" s="87"/>
      <c r="E30" s="87"/>
      <c r="F30" s="184"/>
      <c r="G30" s="184"/>
    </row>
    <row r="31" spans="1:7" ht="14.5">
      <c r="A31" s="87"/>
      <c r="B31" s="184"/>
      <c r="C31" s="184"/>
      <c r="D31" s="87"/>
      <c r="E31" s="87"/>
      <c r="F31" s="184"/>
      <c r="G31" s="184"/>
    </row>
    <row r="32" spans="1:7" ht="14.5">
      <c r="A32" s="87"/>
      <c r="B32" s="184"/>
      <c r="C32" s="184"/>
      <c r="D32" s="87"/>
      <c r="E32" s="87"/>
      <c r="F32" s="184"/>
      <c r="G32" s="184"/>
    </row>
    <row r="33" spans="1:7" ht="14.5">
      <c r="A33" s="185" t="s">
        <v>151</v>
      </c>
      <c r="B33" s="185" t="s">
        <v>151</v>
      </c>
      <c r="C33" s="185" t="s">
        <v>151</v>
      </c>
      <c r="D33" s="185" t="s">
        <v>151</v>
      </c>
      <c r="E33" s="185" t="s">
        <v>151</v>
      </c>
      <c r="F33" s="185" t="s">
        <v>151</v>
      </c>
      <c r="G33" s="185" t="s">
        <v>151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249977111117893"/>
  </sheetPr>
  <dimension ref="A1:H28"/>
  <sheetViews>
    <sheetView workbookViewId="0">
      <selection activeCell="K19" sqref="K19"/>
    </sheetView>
  </sheetViews>
  <sheetFormatPr defaultColWidth="9" defaultRowHeight="13.5"/>
  <cols>
    <col min="1" max="1" width="65.81640625" style="84" bestFit="1" customWidth="1"/>
    <col min="2" max="3" width="9.453125" style="84" customWidth="1"/>
    <col min="4" max="4" width="9.54296875" style="84" customWidth="1"/>
    <col min="5" max="47" width="9" style="84" customWidth="1"/>
    <col min="48" max="48" width="9.453125" style="84" bestFit="1" customWidth="1"/>
    <col min="49" max="16384" width="9" style="84"/>
  </cols>
  <sheetData>
    <row r="1" spans="1:8" s="29" customFormat="1" ht="24.5">
      <c r="A1" s="1" t="str">
        <f>"Business Plan Data Template " &amp; 'N0.1_Details'!$B$17</f>
        <v>Business Plan Data Template RIIO-3</v>
      </c>
      <c r="B1" s="2"/>
      <c r="C1" s="2"/>
      <c r="D1" s="2"/>
      <c r="E1" s="2"/>
      <c r="F1" s="2"/>
      <c r="G1" s="56"/>
      <c r="H1" s="2"/>
    </row>
    <row r="2" spans="1:8" s="51" customFormat="1" ht="23">
      <c r="A2" s="1" t="str">
        <f>'N0.1_Details'!$B$14</f>
        <v>Northern Gas Networks</v>
      </c>
      <c r="B2" s="159"/>
      <c r="C2" s="1" t="str">
        <f>VLOOKUP('N0.1_Details'!$B$15,'N0.1_Details'!$B$24:$C$36,2,FALSE)</f>
        <v>GD</v>
      </c>
      <c r="D2" s="4"/>
      <c r="E2" s="4"/>
      <c r="F2" s="4"/>
      <c r="G2" s="4"/>
      <c r="H2" s="4"/>
    </row>
    <row r="3" spans="1:8" s="41" customFormat="1" ht="19.5">
      <c r="A3" s="5" t="str">
        <f>"Workbook: " &amp; 'N0.1_Details'!$B$16</f>
        <v>Workbook: N: NARM</v>
      </c>
      <c r="B3" s="6"/>
      <c r="C3" s="6"/>
      <c r="D3" s="6"/>
      <c r="E3" s="6"/>
      <c r="F3" s="6"/>
      <c r="G3" s="6"/>
      <c r="H3" s="6"/>
    </row>
    <row r="4" spans="1:8" s="41" customFormat="1" ht="19.5">
      <c r="A4" s="7" t="str">
        <f>"Submission Version " &amp; 'N0.1_Details'!$B$19 &amp; " - Submitted on " &amp; TEXT('N0.1_Details'!$B$20,"dd mmm yyyy")</f>
        <v>Submission Version 1 - Submitted on 11 Dec 2024</v>
      </c>
      <c r="B4" s="8"/>
      <c r="C4" s="8"/>
      <c r="D4" s="8"/>
      <c r="E4" s="8"/>
      <c r="F4" s="8"/>
      <c r="G4" s="8"/>
      <c r="H4" s="8"/>
    </row>
    <row r="5" spans="1:8" s="41" customFormat="1" ht="19.5">
      <c r="A5" s="7" t="str">
        <f>"Template Version: " &amp; 'N0.1_Details'!$B$13</f>
        <v>Template Version: V3</v>
      </c>
      <c r="B5" s="8"/>
      <c r="C5" s="8"/>
      <c r="D5" s="8"/>
      <c r="E5" s="8"/>
      <c r="F5" s="8"/>
      <c r="G5" s="8"/>
      <c r="H5" s="8"/>
    </row>
    <row r="6" spans="1:8" s="40" customFormat="1" ht="19.5">
      <c r="A6" s="5" t="str">
        <f ca="1">"Sheet: " &amp;VLOOKUP(RIGHT(CELL("filename",A1),LEN(CELL("filename",A1))-FIND("]",CELL("filename",A1))),'N0.2_Contents'!$A$13:$B$50,2,FALSE)</f>
        <v>Sheet: N0.6 Data Constants</v>
      </c>
      <c r="B6" s="6"/>
      <c r="C6" s="6"/>
      <c r="D6" s="6"/>
      <c r="E6" s="6"/>
      <c r="F6" s="6"/>
      <c r="G6" s="6"/>
      <c r="H6" s="6"/>
    </row>
    <row r="7" spans="1:8" s="29" customFormat="1" ht="17.5">
      <c r="A7" s="7" t="str">
        <f>"Price Base: " &amp; 'N0.6_Data_Constants'!C13</f>
        <v>Price Base: 2023/24</v>
      </c>
      <c r="B7" s="7"/>
      <c r="C7" s="7"/>
      <c r="D7" s="8"/>
      <c r="E7" s="8"/>
      <c r="F7" s="8"/>
      <c r="G7" s="8"/>
      <c r="H7" s="8"/>
    </row>
    <row r="8" spans="1:8" s="92" customFormat="1">
      <c r="A8" s="101" t="str">
        <f>"Error Checks: " &amp; IF(ISERROR(MATCH("Error",$A$9:$BJ$9,0)),"OK","Error")</f>
        <v>Error Checks: OK</v>
      </c>
      <c r="B8" s="102"/>
      <c r="C8" s="102"/>
      <c r="D8" s="102"/>
      <c r="E8" s="102"/>
      <c r="F8" s="102"/>
      <c r="G8" s="102"/>
      <c r="H8" s="102"/>
    </row>
    <row r="9" spans="1:8" s="92" customFormat="1">
      <c r="A9" s="216" t="str">
        <f t="shared" ref="A9:H9" si="0">IF(ISERROR(MATCH("Error",A10:A166,0)),"-","Error")</f>
        <v>-</v>
      </c>
      <c r="B9" s="216"/>
      <c r="C9" s="216" t="str">
        <f t="shared" si="0"/>
        <v>-</v>
      </c>
      <c r="D9" s="216" t="str">
        <f t="shared" si="0"/>
        <v>-</v>
      </c>
      <c r="E9" s="216" t="str">
        <f t="shared" si="0"/>
        <v>-</v>
      </c>
      <c r="F9" s="216" t="str">
        <f t="shared" si="0"/>
        <v>-</v>
      </c>
      <c r="G9" s="216" t="str">
        <f t="shared" si="0"/>
        <v>-</v>
      </c>
      <c r="H9" s="216" t="str">
        <f t="shared" si="0"/>
        <v>-</v>
      </c>
    </row>
    <row r="11" spans="1:8" s="194" customFormat="1" ht="17.5">
      <c r="A11" s="194" t="s">
        <v>152</v>
      </c>
    </row>
    <row r="12" spans="1:8">
      <c r="A12" s="36" t="s">
        <v>153</v>
      </c>
      <c r="B12" s="55" t="s">
        <v>154</v>
      </c>
      <c r="C12" s="55" t="s">
        <v>155</v>
      </c>
      <c r="D12" s="55" t="s">
        <v>156</v>
      </c>
    </row>
    <row r="13" spans="1:8">
      <c r="A13" s="35" t="s">
        <v>157</v>
      </c>
      <c r="B13" s="34" t="s">
        <v>158</v>
      </c>
      <c r="C13" s="34" t="s">
        <v>159</v>
      </c>
      <c r="D13" s="34"/>
    </row>
    <row r="14" spans="1:8">
      <c r="A14" s="85"/>
      <c r="B14" s="38"/>
      <c r="C14" s="38"/>
      <c r="D14" s="38"/>
    </row>
    <row r="15" spans="1:8">
      <c r="A15" s="85"/>
      <c r="B15" s="38"/>
      <c r="C15" s="38"/>
      <c r="D15" s="38"/>
    </row>
    <row r="16" spans="1:8">
      <c r="A16" s="85"/>
      <c r="B16" s="38"/>
      <c r="C16" s="38"/>
      <c r="D16" s="38"/>
    </row>
    <row r="17" spans="1:4">
      <c r="A17" s="85"/>
      <c r="B17" s="38"/>
      <c r="C17" s="38"/>
      <c r="D17" s="38"/>
    </row>
    <row r="18" spans="1:4">
      <c r="A18" s="85"/>
      <c r="B18" s="38"/>
      <c r="C18" s="38"/>
      <c r="D18" s="38"/>
    </row>
    <row r="19" spans="1:4">
      <c r="A19" s="85"/>
      <c r="B19" s="38"/>
      <c r="C19" s="38"/>
      <c r="D19" s="38"/>
    </row>
    <row r="20" spans="1:4">
      <c r="A20" s="85"/>
      <c r="B20" s="38"/>
      <c r="C20" s="38"/>
      <c r="D20" s="38"/>
    </row>
    <row r="21" spans="1:4">
      <c r="A21" s="85"/>
      <c r="B21" s="38"/>
      <c r="C21" s="38"/>
      <c r="D21" s="38"/>
    </row>
    <row r="22" spans="1:4">
      <c r="A22" s="85"/>
      <c r="B22" s="38"/>
      <c r="C22" s="38"/>
      <c r="D22" s="38"/>
    </row>
    <row r="23" spans="1:4">
      <c r="A23" s="85"/>
      <c r="B23" s="38"/>
      <c r="C23" s="38"/>
      <c r="D23" s="38"/>
    </row>
    <row r="24" spans="1:4">
      <c r="A24" s="85"/>
      <c r="B24" s="38"/>
      <c r="C24" s="38"/>
      <c r="D24" s="38"/>
    </row>
    <row r="25" spans="1:4">
      <c r="A25" s="85"/>
      <c r="B25" s="38"/>
      <c r="C25" s="38"/>
      <c r="D25" s="38"/>
    </row>
    <row r="26" spans="1:4">
      <c r="A26" s="85"/>
      <c r="B26" s="38"/>
      <c r="C26" s="38"/>
      <c r="D26" s="38"/>
    </row>
    <row r="27" spans="1:4">
      <c r="A27" s="85"/>
      <c r="B27" s="38"/>
      <c r="C27" s="38"/>
      <c r="D27" s="38"/>
    </row>
    <row r="28" spans="1:4">
      <c r="A28" s="85"/>
      <c r="B28" s="38"/>
      <c r="C28" s="38"/>
      <c r="D28" s="38"/>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8" tint="-0.249977111117893"/>
  </sheetPr>
  <dimension ref="A1:AE258"/>
  <sheetViews>
    <sheetView zoomScale="80" zoomScaleNormal="80" workbookViewId="0">
      <selection activeCell="H28" sqref="H28"/>
    </sheetView>
  </sheetViews>
  <sheetFormatPr defaultColWidth="9" defaultRowHeight="13.5"/>
  <cols>
    <col min="1" max="1" width="14.453125" style="84" customWidth="1"/>
    <col min="2" max="2" width="34" style="84" customWidth="1"/>
    <col min="3" max="3" width="10.1796875" style="84" customWidth="1"/>
    <col min="4" max="4" width="10.54296875" style="84" customWidth="1"/>
    <col min="5" max="5" width="8.81640625" style="84" customWidth="1"/>
    <col min="6" max="6" width="37.1796875" style="84" bestFit="1" customWidth="1"/>
    <col min="7" max="7" width="9.54296875" style="84" customWidth="1"/>
    <col min="8" max="8" width="49" style="84" customWidth="1"/>
    <col min="9" max="9" width="12" style="84" bestFit="1" customWidth="1"/>
    <col min="10" max="10" width="60.81640625" style="84" bestFit="1" customWidth="1"/>
    <col min="11" max="11" width="20.1796875" style="84" bestFit="1" customWidth="1"/>
    <col min="12" max="12" width="9" style="84" customWidth="1"/>
    <col min="13" max="13" width="27.1796875" style="84" bestFit="1" customWidth="1"/>
    <col min="14" max="14" width="34.1796875" style="84" bestFit="1" customWidth="1"/>
    <col min="15" max="15" width="2.453125" style="84" customWidth="1"/>
    <col min="16" max="16" width="20.54296875" style="84" bestFit="1" customWidth="1"/>
    <col min="17" max="17" width="25.54296875" style="84" bestFit="1" customWidth="1"/>
    <col min="18" max="18" width="21.1796875" style="84" bestFit="1" customWidth="1"/>
    <col min="19" max="19" width="18.81640625" style="84" customWidth="1"/>
    <col min="20" max="20" width="14.54296875" style="84" bestFit="1" customWidth="1"/>
    <col min="21" max="21" width="27.81640625" style="84" bestFit="1" customWidth="1"/>
    <col min="22" max="22" width="14.1796875" style="84" customWidth="1"/>
    <col min="23" max="23" width="22.1796875" style="84" bestFit="1" customWidth="1"/>
    <col min="24" max="24" width="19.1796875" style="84" customWidth="1"/>
    <col min="25" max="25" width="20.1796875" style="84" customWidth="1"/>
    <col min="26" max="36" width="9" style="84" customWidth="1"/>
    <col min="37" max="37" width="9.453125" style="84" bestFit="1" customWidth="1"/>
    <col min="38" max="16384" width="9" style="84"/>
  </cols>
  <sheetData>
    <row r="1" spans="1:31" s="29" customFormat="1" ht="24.5">
      <c r="A1" s="1" t="str">
        <f>"Business Plan Data Template " &amp; 'N0.1_Details'!$B$17</f>
        <v>Business Plan Data Template RIIO-3</v>
      </c>
      <c r="B1" s="2"/>
      <c r="C1" s="2"/>
      <c r="D1" s="2"/>
      <c r="E1" s="56"/>
      <c r="F1" s="2"/>
      <c r="G1" s="2"/>
      <c r="H1" s="2"/>
      <c r="I1" s="2"/>
      <c r="J1" s="2"/>
      <c r="K1" s="2"/>
      <c r="L1" s="2"/>
      <c r="M1" s="2"/>
      <c r="N1" s="2"/>
      <c r="O1" s="2"/>
      <c r="P1" s="2"/>
      <c r="Q1" s="2"/>
      <c r="R1" s="2"/>
      <c r="S1" s="2"/>
      <c r="T1" s="2"/>
      <c r="U1" s="2"/>
      <c r="V1" s="2"/>
      <c r="W1" s="2"/>
      <c r="X1" s="2"/>
      <c r="Y1" s="2"/>
      <c r="Z1" s="2"/>
      <c r="AA1" s="2"/>
      <c r="AB1" s="2"/>
      <c r="AC1" s="2"/>
      <c r="AD1" s="2"/>
      <c r="AE1" s="2"/>
    </row>
    <row r="2" spans="1:31" s="51" customFormat="1" ht="23">
      <c r="A2" s="1" t="str">
        <f>'N0.1_Details'!$B$14</f>
        <v>Northern Gas Networks</v>
      </c>
      <c r="B2" s="159"/>
      <c r="C2" s="1" t="str">
        <f>VLOOKUP('N0.1_Details'!$B$15,'N0.1_Details'!$B$24:$C$36,2,FALSE)</f>
        <v>GD</v>
      </c>
      <c r="D2" s="4"/>
      <c r="E2" s="4"/>
      <c r="F2" s="4"/>
      <c r="G2" s="4"/>
      <c r="H2" s="4"/>
      <c r="I2" s="4"/>
      <c r="J2" s="4"/>
      <c r="K2" s="4"/>
      <c r="L2" s="4"/>
      <c r="M2" s="4"/>
      <c r="N2" s="4"/>
      <c r="O2" s="4"/>
      <c r="P2" s="4"/>
      <c r="Q2" s="4"/>
      <c r="R2" s="4"/>
      <c r="S2" s="4"/>
      <c r="T2" s="4"/>
      <c r="U2" s="4"/>
      <c r="V2" s="4"/>
      <c r="W2" s="4"/>
      <c r="X2" s="4"/>
      <c r="Y2" s="4"/>
      <c r="Z2" s="4"/>
      <c r="AA2" s="4"/>
      <c r="AB2" s="4"/>
      <c r="AC2" s="4"/>
      <c r="AD2" s="4"/>
      <c r="AE2" s="4"/>
    </row>
    <row r="3" spans="1:31" s="41" customFormat="1" ht="19.5">
      <c r="A3" s="5" t="str">
        <f>"Workbook: " &amp; 'N0.1_Details'!$B$16</f>
        <v>Workbook: N: NARM</v>
      </c>
      <c r="B3" s="6"/>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1:31" s="41" customFormat="1" ht="19.5">
      <c r="A4" s="7" t="str">
        <f>"Submission Version " &amp; 'N0.1_Details'!$B$19 &amp; " - Submitted on " &amp; TEXT('N0.1_Details'!$B$20,"dd mmm yyyy")</f>
        <v>Submission Version 1 - Submitted on 11 Dec 2024</v>
      </c>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31" s="41" customFormat="1" ht="19.5">
      <c r="A5" s="7" t="str">
        <f>"Template Version: " &amp; 'N0.1_Details'!$B$13</f>
        <v>Template Version: V3</v>
      </c>
      <c r="B5" s="8"/>
      <c r="C5" s="8"/>
      <c r="D5" s="8"/>
      <c r="E5" s="8"/>
      <c r="F5" s="8"/>
      <c r="G5" s="8"/>
      <c r="H5" s="8"/>
      <c r="I5" s="8"/>
      <c r="J5" s="8"/>
      <c r="K5" s="8"/>
      <c r="L5" s="8"/>
      <c r="M5" s="8"/>
      <c r="N5" s="8"/>
      <c r="O5" s="8"/>
      <c r="P5" s="8"/>
      <c r="Q5" s="8"/>
      <c r="R5" s="8"/>
      <c r="S5" s="8"/>
      <c r="T5" s="8"/>
      <c r="U5" s="8"/>
      <c r="V5" s="8"/>
      <c r="W5" s="8"/>
      <c r="X5" s="8"/>
      <c r="Y5" s="8"/>
      <c r="Z5" s="8"/>
      <c r="AA5" s="8"/>
      <c r="AB5" s="8"/>
      <c r="AC5" s="8"/>
      <c r="AD5" s="8"/>
      <c r="AE5" s="8"/>
    </row>
    <row r="6" spans="1:31" s="40" customFormat="1" ht="19.5">
      <c r="A6" s="5" t="str">
        <f ca="1">"Sheet: " &amp;VLOOKUP(RIGHT(CELL("filename",A1),LEN(CELL("filename",A1))-FIND("]",CELL("filename",A1))),'N0.2_Contents'!$A$13:$B$50,2,FALSE)</f>
        <v>Sheet: N0.7 Lookup References</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s="29" customFormat="1" ht="17.5">
      <c r="A7" s="7" t="str">
        <f>"Price Base: " &amp; 'N0.6_Data_Constants'!C13</f>
        <v>Price Base: 2023/24</v>
      </c>
      <c r="B7" s="7"/>
      <c r="C7" s="7"/>
      <c r="D7" s="8"/>
      <c r="E7" s="8"/>
      <c r="F7" s="8"/>
      <c r="G7" s="8"/>
      <c r="H7" s="8"/>
      <c r="I7" s="8"/>
      <c r="J7" s="8"/>
      <c r="K7" s="8"/>
      <c r="L7" s="8"/>
      <c r="M7" s="8"/>
      <c r="N7" s="8"/>
      <c r="O7" s="8"/>
      <c r="P7" s="8"/>
      <c r="Q7" s="8"/>
      <c r="R7" s="8"/>
      <c r="S7" s="8"/>
      <c r="T7" s="8"/>
      <c r="U7" s="8"/>
      <c r="V7" s="8"/>
      <c r="W7" s="8"/>
      <c r="X7" s="8"/>
      <c r="Y7" s="8"/>
      <c r="Z7" s="8"/>
      <c r="AA7" s="8"/>
      <c r="AB7" s="8"/>
      <c r="AC7" s="8"/>
      <c r="AD7" s="8"/>
      <c r="AE7" s="8"/>
    </row>
    <row r="8" spans="1:31" s="92" customFormat="1">
      <c r="A8" s="101" t="str">
        <f>"Error Checks: " &amp; IF(ISERROR(MATCH("Error",$A$9:$BH$9,0)),"OK","Error")</f>
        <v>Error Checks: OK</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row>
    <row r="9" spans="1:31" s="92" customFormat="1">
      <c r="A9" s="216" t="str">
        <f t="shared" ref="A9:AE9" si="0">IF(ISERROR(MATCH("Error",A10:A281,0)),"-","Error")</f>
        <v>-</v>
      </c>
      <c r="B9" s="216" t="str">
        <f t="shared" si="0"/>
        <v>-</v>
      </c>
      <c r="C9" s="216" t="str">
        <f t="shared" si="0"/>
        <v>-</v>
      </c>
      <c r="D9" s="216" t="str">
        <f t="shared" si="0"/>
        <v>-</v>
      </c>
      <c r="E9" s="216" t="str">
        <f t="shared" si="0"/>
        <v>-</v>
      </c>
      <c r="F9" s="216" t="str">
        <f t="shared" si="0"/>
        <v>-</v>
      </c>
      <c r="G9" s="216" t="str">
        <f t="shared" si="0"/>
        <v>-</v>
      </c>
      <c r="H9" s="216" t="str">
        <f t="shared" si="0"/>
        <v>-</v>
      </c>
      <c r="I9" s="216" t="str">
        <f t="shared" si="0"/>
        <v>-</v>
      </c>
      <c r="J9" s="216" t="str">
        <f t="shared" si="0"/>
        <v>-</v>
      </c>
      <c r="K9" s="216" t="str">
        <f t="shared" si="0"/>
        <v>-</v>
      </c>
      <c r="L9" s="216" t="str">
        <f t="shared" si="0"/>
        <v>-</v>
      </c>
      <c r="M9" s="216" t="str">
        <f t="shared" si="0"/>
        <v>-</v>
      </c>
      <c r="N9" s="216" t="str">
        <f t="shared" si="0"/>
        <v>-</v>
      </c>
      <c r="O9" s="216" t="str">
        <f t="shared" si="0"/>
        <v>-</v>
      </c>
      <c r="P9" s="216" t="str">
        <f t="shared" si="0"/>
        <v>-</v>
      </c>
      <c r="Q9" s="216" t="str">
        <f t="shared" si="0"/>
        <v>-</v>
      </c>
      <c r="R9" s="216" t="str">
        <f t="shared" si="0"/>
        <v>-</v>
      </c>
      <c r="S9" s="216" t="str">
        <f t="shared" si="0"/>
        <v>-</v>
      </c>
      <c r="T9" s="216" t="str">
        <f t="shared" si="0"/>
        <v>-</v>
      </c>
      <c r="U9" s="216" t="str">
        <f t="shared" si="0"/>
        <v>-</v>
      </c>
      <c r="V9" s="216" t="str">
        <f t="shared" si="0"/>
        <v>-</v>
      </c>
      <c r="W9" s="216" t="str">
        <f t="shared" si="0"/>
        <v>-</v>
      </c>
      <c r="X9" s="216" t="str">
        <f t="shared" si="0"/>
        <v>-</v>
      </c>
      <c r="Y9" s="216" t="str">
        <f t="shared" si="0"/>
        <v>-</v>
      </c>
      <c r="Z9" s="216" t="str">
        <f t="shared" si="0"/>
        <v>-</v>
      </c>
      <c r="AA9" s="216" t="str">
        <f t="shared" si="0"/>
        <v>-</v>
      </c>
      <c r="AB9" s="216" t="str">
        <f t="shared" si="0"/>
        <v>-</v>
      </c>
      <c r="AC9" s="216" t="str">
        <f t="shared" si="0"/>
        <v>-</v>
      </c>
      <c r="AD9" s="216" t="str">
        <f t="shared" si="0"/>
        <v>-</v>
      </c>
      <c r="AE9" s="216" t="str">
        <f t="shared" si="0"/>
        <v>-</v>
      </c>
    </row>
    <row r="11" spans="1:31" s="194" customFormat="1" ht="17.5"/>
    <row r="12" spans="1:31" ht="17.5">
      <c r="A12" s="9" t="s">
        <v>160</v>
      </c>
      <c r="B12" s="113" t="str">
        <f>VLOOKUP('N0.1_Details'!B14,'N0.1_Details'!A25:C36, 3, FALSE)</f>
        <v>GD</v>
      </c>
      <c r="D12" s="3"/>
      <c r="E12" s="9" t="s">
        <v>161</v>
      </c>
      <c r="M12" s="9" t="s">
        <v>162</v>
      </c>
      <c r="N12" s="3"/>
      <c r="P12" s="9"/>
      <c r="Y12"/>
    </row>
    <row r="13" spans="1:31" ht="14.5">
      <c r="A13" s="61" t="s">
        <v>163</v>
      </c>
      <c r="B13" s="61" t="s">
        <v>164</v>
      </c>
      <c r="C13" s="61" t="s">
        <v>156</v>
      </c>
      <c r="E13" s="61" t="s">
        <v>163</v>
      </c>
      <c r="F13" s="61" t="s">
        <v>20</v>
      </c>
      <c r="G13" s="61" t="s">
        <v>156</v>
      </c>
      <c r="H13" s="61" t="s">
        <v>27</v>
      </c>
      <c r="I13" s="61" t="s">
        <v>156</v>
      </c>
      <c r="J13" s="61" t="s">
        <v>43</v>
      </c>
      <c r="K13" s="61" t="s">
        <v>156</v>
      </c>
      <c r="M13" s="61" t="s">
        <v>165</v>
      </c>
      <c r="N13" s="61" t="s">
        <v>166</v>
      </c>
      <c r="P13" s="61" t="s">
        <v>167</v>
      </c>
      <c r="R13" s="61" t="s">
        <v>168</v>
      </c>
      <c r="T13" s="61" t="s">
        <v>169</v>
      </c>
      <c r="U13" s="61" t="s">
        <v>170</v>
      </c>
      <c r="V13" s="61" t="s">
        <v>171</v>
      </c>
      <c r="W13" s="61" t="s">
        <v>172</v>
      </c>
      <c r="X13" s="61" t="s">
        <v>173</v>
      </c>
      <c r="Y13"/>
    </row>
    <row r="14" spans="1:31" ht="14.5">
      <c r="A14" s="108" t="s">
        <v>174</v>
      </c>
      <c r="B14" s="209" t="str">
        <f>IFERROR(INDEX($F$14:$K$71, $E14, MATCH($B$12, $F$13:$K$13, 0)),"Select 'Company Name' on N0.1_Details worksheet")</f>
        <v>LTS Pipelines</v>
      </c>
      <c r="C14" s="206" t="str">
        <f>INDEX($F$14:$K$71, $E14, MATCH($B$12, $F$13:$K$13, 0)+1)</f>
        <v>km</v>
      </c>
      <c r="D14" s="218"/>
      <c r="E14" s="108" t="s">
        <v>174</v>
      </c>
      <c r="F14" s="204" t="s">
        <v>175</v>
      </c>
      <c r="G14" s="72" t="s">
        <v>176</v>
      </c>
      <c r="H14" s="204" t="s">
        <v>177</v>
      </c>
      <c r="I14" s="72" t="s">
        <v>178</v>
      </c>
      <c r="J14" s="204" t="s">
        <v>179</v>
      </c>
      <c r="K14" s="72" t="s">
        <v>176</v>
      </c>
      <c r="L14" s="84" t="s">
        <v>180</v>
      </c>
      <c r="M14" s="206" t="s">
        <v>181</v>
      </c>
      <c r="N14" s="206" t="s">
        <v>182</v>
      </c>
      <c r="P14" s="206" t="str" cm="1">
        <f t="array" ref="P14">INDEX($P$22:$P$48,MATCH($C$2,$P$22:$P$48,0)+1,1)</f>
        <v>NET</v>
      </c>
      <c r="R14" s="206" t="s">
        <v>183</v>
      </c>
      <c r="T14" s="219" t="s">
        <v>184</v>
      </c>
      <c r="U14" s="219" t="s">
        <v>185</v>
      </c>
      <c r="V14" s="219">
        <v>2022</v>
      </c>
      <c r="W14" s="141" t="s">
        <v>186</v>
      </c>
      <c r="X14" s="219" t="s">
        <v>187</v>
      </c>
      <c r="Y14"/>
    </row>
    <row r="15" spans="1:31" ht="14.5">
      <c r="A15" s="108" t="s">
        <v>188</v>
      </c>
      <c r="B15" s="209" t="str">
        <f t="shared" ref="B15:B62" si="1">IFERROR(INDEX($F$14:$K$63, $E15, MATCH($B$12, $F$13:$K$13, 0)),"Select 'Company Name' on N0.1_Details worksheet")</f>
        <v>Mains</v>
      </c>
      <c r="C15" s="206" t="str">
        <f t="shared" ref="C15:C71" si="2">INDEX($F$14:$K$71, $E15, MATCH($B$12, $F$13:$K$13, 0)+1)</f>
        <v>km</v>
      </c>
      <c r="E15" s="108" t="s">
        <v>188</v>
      </c>
      <c r="F15" s="204" t="s">
        <v>189</v>
      </c>
      <c r="G15" s="72" t="s">
        <v>176</v>
      </c>
      <c r="H15" s="204" t="s">
        <v>190</v>
      </c>
      <c r="I15" s="72" t="s">
        <v>178</v>
      </c>
      <c r="J15" s="204" t="s">
        <v>191</v>
      </c>
      <c r="K15" s="72" t="s">
        <v>176</v>
      </c>
      <c r="L15" s="84" t="s">
        <v>192</v>
      </c>
      <c r="M15" s="206" t="s">
        <v>193</v>
      </c>
      <c r="N15" s="206" t="s">
        <v>194</v>
      </c>
      <c r="P15" s="206" t="str" cm="1">
        <f t="array" ref="P15">INDEX($P$22:$P$48,MATCH($C$2,$P$22:$P$48,0)+2,1)</f>
        <v>-</v>
      </c>
      <c r="R15" s="206" t="s">
        <v>195</v>
      </c>
      <c r="T15" s="206" t="s">
        <v>196</v>
      </c>
      <c r="U15" s="206" t="s">
        <v>197</v>
      </c>
      <c r="V15" s="219">
        <v>2023</v>
      </c>
      <c r="W15" s="141" t="s">
        <v>198</v>
      </c>
      <c r="X15" s="219" t="s">
        <v>199</v>
      </c>
      <c r="Y15"/>
    </row>
    <row r="16" spans="1:31" ht="14.5">
      <c r="A16" s="108" t="s">
        <v>200</v>
      </c>
      <c r="B16" s="209" t="str">
        <f t="shared" si="1"/>
        <v>Services</v>
      </c>
      <c r="C16" s="206" t="str">
        <f t="shared" si="2"/>
        <v>Number of</v>
      </c>
      <c r="E16" s="108" t="s">
        <v>200</v>
      </c>
      <c r="F16" s="204" t="s">
        <v>201</v>
      </c>
      <c r="G16" s="72" t="s">
        <v>176</v>
      </c>
      <c r="H16" s="204" t="s">
        <v>202</v>
      </c>
      <c r="I16" s="72" t="s">
        <v>203</v>
      </c>
      <c r="J16" s="204" t="s">
        <v>204</v>
      </c>
      <c r="K16" s="72" t="s">
        <v>176</v>
      </c>
      <c r="L16" s="84" t="s">
        <v>205</v>
      </c>
      <c r="M16" s="206" t="s">
        <v>206</v>
      </c>
      <c r="N16" s="206" t="s">
        <v>207</v>
      </c>
      <c r="P16" s="206" t="str" cm="1">
        <f t="array" ref="P16">INDEX($P$22:$P$48,MATCH($C$2,$P$22:$P$48,0)+3,1)</f>
        <v>-</v>
      </c>
      <c r="R16" s="221" t="s">
        <v>208</v>
      </c>
      <c r="T16" s="59" t="s">
        <v>209</v>
      </c>
      <c r="U16" s="219" t="s">
        <v>210</v>
      </c>
      <c r="V16" s="219">
        <v>2024</v>
      </c>
      <c r="W16" s="141" t="s">
        <v>211</v>
      </c>
      <c r="X16" s="219" t="s">
        <v>212</v>
      </c>
      <c r="Y16"/>
    </row>
    <row r="17" spans="1:25" ht="14.5">
      <c r="A17" s="108" t="s">
        <v>213</v>
      </c>
      <c r="B17" s="209" t="str">
        <f t="shared" si="1"/>
        <v>Risers</v>
      </c>
      <c r="C17" s="206" t="str">
        <f t="shared" si="2"/>
        <v>Number of</v>
      </c>
      <c r="E17" s="108" t="s">
        <v>213</v>
      </c>
      <c r="F17" s="204" t="s">
        <v>214</v>
      </c>
      <c r="G17" s="72" t="s">
        <v>178</v>
      </c>
      <c r="H17" s="204" t="s">
        <v>215</v>
      </c>
      <c r="I17" s="72" t="s">
        <v>203</v>
      </c>
      <c r="J17" s="204" t="s">
        <v>216</v>
      </c>
      <c r="K17" s="72" t="s">
        <v>176</v>
      </c>
      <c r="L17" s="84" t="s">
        <v>217</v>
      </c>
      <c r="M17" s="206" t="s">
        <v>218</v>
      </c>
      <c r="N17" s="206" t="s">
        <v>219</v>
      </c>
      <c r="P17" s="206" t="str" cm="1">
        <f t="array" ref="P17">INDEX($P$22:$P$48,MATCH($C$2,$P$22:$P$48,0)+4,1)</f>
        <v>-</v>
      </c>
      <c r="R17" s="219" t="s">
        <v>220</v>
      </c>
      <c r="U17" s="206" t="s">
        <v>221</v>
      </c>
      <c r="V17" s="219">
        <v>2025</v>
      </c>
      <c r="W17" s="141" t="s">
        <v>222</v>
      </c>
      <c r="X17" s="219" t="s">
        <v>223</v>
      </c>
      <c r="Y17"/>
    </row>
    <row r="18" spans="1:25" ht="14.5">
      <c r="A18" s="108" t="s">
        <v>224</v>
      </c>
      <c r="B18" s="209" t="str">
        <f t="shared" si="1"/>
        <v>Filters</v>
      </c>
      <c r="C18" s="206" t="str">
        <f t="shared" si="2"/>
        <v>Systems</v>
      </c>
      <c r="E18" s="108" t="s">
        <v>224</v>
      </c>
      <c r="F18" s="204" t="s">
        <v>225</v>
      </c>
      <c r="G18" s="72" t="s">
        <v>178</v>
      </c>
      <c r="H18" s="204" t="s">
        <v>226</v>
      </c>
      <c r="I18" s="72" t="s">
        <v>227</v>
      </c>
      <c r="J18" s="204" t="s">
        <v>228</v>
      </c>
      <c r="K18" s="72" t="s">
        <v>176</v>
      </c>
      <c r="L18" s="84" t="s">
        <v>229</v>
      </c>
      <c r="M18" s="59" t="s">
        <v>209</v>
      </c>
      <c r="N18" s="59" t="s">
        <v>209</v>
      </c>
      <c r="P18" s="206" t="str" cm="1">
        <f t="array" ref="P18">INDEX($P$22:$P$48,MATCH($C$2,$P$22:$P$48,0)+5,1)</f>
        <v>-</v>
      </c>
      <c r="R18" s="219" t="s">
        <v>230</v>
      </c>
      <c r="U18" s="59" t="s">
        <v>209</v>
      </c>
      <c r="V18" s="219">
        <v>2026</v>
      </c>
      <c r="W18" s="141" t="s">
        <v>231</v>
      </c>
      <c r="X18" s="219" t="s">
        <v>232</v>
      </c>
      <c r="Y18"/>
    </row>
    <row r="19" spans="1:25" ht="14.5">
      <c r="A19" s="108" t="s">
        <v>233</v>
      </c>
      <c r="B19" s="209" t="str">
        <f t="shared" si="1"/>
        <v>Slamshut/ Regulators</v>
      </c>
      <c r="C19" s="206" t="str">
        <f t="shared" si="2"/>
        <v>Systems</v>
      </c>
      <c r="E19" s="108" t="s">
        <v>233</v>
      </c>
      <c r="F19" s="204" t="s">
        <v>234</v>
      </c>
      <c r="G19" s="72" t="s">
        <v>176</v>
      </c>
      <c r="H19" s="204" t="s">
        <v>235</v>
      </c>
      <c r="I19" s="72" t="s">
        <v>227</v>
      </c>
      <c r="J19" s="204" t="s">
        <v>236</v>
      </c>
      <c r="K19" s="72" t="s">
        <v>176</v>
      </c>
      <c r="L19" s="84" t="s">
        <v>237</v>
      </c>
      <c r="P19" s="206" t="str" cm="1">
        <f t="array" ref="P19">INDEX($P$22:$P$48,MATCH($C$2,$P$22:$P$48,0)+6,1)</f>
        <v>-</v>
      </c>
      <c r="R19" s="219" t="s">
        <v>238</v>
      </c>
      <c r="V19" s="219">
        <v>2027</v>
      </c>
      <c r="W19" s="141" t="s">
        <v>239</v>
      </c>
      <c r="X19" s="59" t="s">
        <v>209</v>
      </c>
      <c r="Y19"/>
    </row>
    <row r="20" spans="1:25" ht="14.5">
      <c r="A20" s="108" t="s">
        <v>240</v>
      </c>
      <c r="B20" s="209" t="str">
        <f t="shared" si="1"/>
        <v>Pre-heating</v>
      </c>
      <c r="C20" s="206" t="str">
        <f t="shared" si="2"/>
        <v>Systems</v>
      </c>
      <c r="E20" s="108" t="s">
        <v>240</v>
      </c>
      <c r="F20" s="204" t="s">
        <v>241</v>
      </c>
      <c r="G20" s="72" t="s">
        <v>176</v>
      </c>
      <c r="H20" s="204" t="s">
        <v>242</v>
      </c>
      <c r="I20" s="72" t="s">
        <v>227</v>
      </c>
      <c r="J20" s="204" t="s">
        <v>243</v>
      </c>
      <c r="K20" s="72" t="s">
        <v>176</v>
      </c>
      <c r="L20" s="84" t="s">
        <v>244</v>
      </c>
      <c r="P20" s="206" t="str" cm="1">
        <f t="array" ref="P20">INDEX($P$22:$P$48,MATCH($C$2,$P$22:$P$48,0)+7,1)</f>
        <v>-</v>
      </c>
      <c r="R20" s="206" t="s">
        <v>245</v>
      </c>
      <c r="V20" s="219">
        <v>2028</v>
      </c>
      <c r="W20" s="59" t="s">
        <v>209</v>
      </c>
      <c r="Y20"/>
    </row>
    <row r="21" spans="1:25" ht="14.5">
      <c r="A21" s="108" t="s">
        <v>246</v>
      </c>
      <c r="B21" s="209" t="str">
        <f t="shared" si="1"/>
        <v>Odorisation &amp; Metering</v>
      </c>
      <c r="C21" s="206" t="str">
        <f t="shared" si="2"/>
        <v>Systems</v>
      </c>
      <c r="E21" s="108" t="s">
        <v>246</v>
      </c>
      <c r="F21" s="204" t="s">
        <v>247</v>
      </c>
      <c r="G21" s="72" t="s">
        <v>176</v>
      </c>
      <c r="H21" s="204" t="s">
        <v>248</v>
      </c>
      <c r="I21" s="72" t="s">
        <v>227</v>
      </c>
      <c r="J21" s="204" t="s">
        <v>249</v>
      </c>
      <c r="K21" s="72" t="s">
        <v>176</v>
      </c>
      <c r="L21" s="84" t="s">
        <v>250</v>
      </c>
      <c r="P21" s="59" t="s">
        <v>209</v>
      </c>
      <c r="R21" s="59" t="s">
        <v>209</v>
      </c>
      <c r="V21" s="219">
        <v>2029</v>
      </c>
      <c r="Y21"/>
    </row>
    <row r="22" spans="1:25" ht="14.5">
      <c r="A22" s="108" t="s">
        <v>251</v>
      </c>
      <c r="B22" s="209" t="str">
        <f t="shared" si="1"/>
        <v>Governors</v>
      </c>
      <c r="C22" s="206" t="str">
        <f t="shared" si="2"/>
        <v>Number of</v>
      </c>
      <c r="E22" s="108" t="s">
        <v>251</v>
      </c>
      <c r="F22" s="204" t="s">
        <v>252</v>
      </c>
      <c r="G22" s="72" t="s">
        <v>176</v>
      </c>
      <c r="H22" s="204" t="s">
        <v>253</v>
      </c>
      <c r="I22" s="72" t="s">
        <v>203</v>
      </c>
      <c r="J22" s="204" t="s">
        <v>254</v>
      </c>
      <c r="K22" s="72" t="s">
        <v>176</v>
      </c>
      <c r="L22" s="84" t="s">
        <v>255</v>
      </c>
      <c r="P22" s="61" t="s">
        <v>43</v>
      </c>
      <c r="V22" s="219">
        <v>2030</v>
      </c>
      <c r="Y22"/>
    </row>
    <row r="23" spans="1:25">
      <c r="A23" s="108" t="s">
        <v>256</v>
      </c>
      <c r="B23" s="209" t="str">
        <f t="shared" si="1"/>
        <v>No entry required</v>
      </c>
      <c r="C23" s="206" t="str">
        <f t="shared" si="2"/>
        <v>-</v>
      </c>
      <c r="E23" s="108" t="s">
        <v>256</v>
      </c>
      <c r="F23" s="204" t="s">
        <v>257</v>
      </c>
      <c r="G23" s="72" t="s">
        <v>176</v>
      </c>
      <c r="H23" s="204" t="s">
        <v>258</v>
      </c>
      <c r="I23" s="72" t="s">
        <v>127</v>
      </c>
      <c r="J23" s="204" t="s">
        <v>259</v>
      </c>
      <c r="K23" s="72" t="s">
        <v>176</v>
      </c>
      <c r="L23" s="84" t="s">
        <v>260</v>
      </c>
      <c r="P23" s="206" t="s">
        <v>261</v>
      </c>
      <c r="V23" s="219">
        <v>2031</v>
      </c>
    </row>
    <row r="24" spans="1:25">
      <c r="A24" s="108" t="s">
        <v>262</v>
      </c>
      <c r="B24" s="209" t="str">
        <f t="shared" si="1"/>
        <v>No entry required</v>
      </c>
      <c r="C24" s="206" t="str">
        <f t="shared" si="2"/>
        <v>-</v>
      </c>
      <c r="E24" s="108" t="s">
        <v>262</v>
      </c>
      <c r="F24" s="204" t="s">
        <v>263</v>
      </c>
      <c r="G24" s="72" t="s">
        <v>178</v>
      </c>
      <c r="H24" s="204" t="s">
        <v>258</v>
      </c>
      <c r="I24" s="72" t="s">
        <v>127</v>
      </c>
      <c r="J24" s="204" t="s">
        <v>264</v>
      </c>
      <c r="K24" s="72" t="s">
        <v>176</v>
      </c>
      <c r="L24" s="84" t="s">
        <v>265</v>
      </c>
      <c r="P24" s="206" t="s">
        <v>266</v>
      </c>
      <c r="V24" s="219">
        <v>2032</v>
      </c>
    </row>
    <row r="25" spans="1:25">
      <c r="A25" s="108" t="s">
        <v>267</v>
      </c>
      <c r="B25" s="209" t="str">
        <f t="shared" si="1"/>
        <v>No entry required</v>
      </c>
      <c r="C25" s="206" t="str">
        <f t="shared" si="2"/>
        <v>-</v>
      </c>
      <c r="E25" s="108" t="s">
        <v>267</v>
      </c>
      <c r="F25" s="204" t="s">
        <v>268</v>
      </c>
      <c r="G25" s="72" t="s">
        <v>178</v>
      </c>
      <c r="H25" s="204" t="s">
        <v>258</v>
      </c>
      <c r="I25" s="72" t="s">
        <v>127</v>
      </c>
      <c r="J25" s="204" t="s">
        <v>269</v>
      </c>
      <c r="K25" s="72" t="s">
        <v>176</v>
      </c>
      <c r="L25" s="84" t="s">
        <v>270</v>
      </c>
      <c r="P25" s="206" t="s">
        <v>271</v>
      </c>
      <c r="V25" s="219">
        <v>2033</v>
      </c>
    </row>
    <row r="26" spans="1:25">
      <c r="A26" s="108" t="s">
        <v>272</v>
      </c>
      <c r="B26" s="209" t="str">
        <f t="shared" si="1"/>
        <v>No entry required</v>
      </c>
      <c r="C26" s="206" t="str">
        <f t="shared" si="2"/>
        <v>-</v>
      </c>
      <c r="E26" s="108" t="s">
        <v>272</v>
      </c>
      <c r="F26" s="204" t="s">
        <v>273</v>
      </c>
      <c r="G26" s="72" t="s">
        <v>176</v>
      </c>
      <c r="H26" s="204" t="s">
        <v>258</v>
      </c>
      <c r="I26" s="72" t="s">
        <v>127</v>
      </c>
      <c r="J26" s="204" t="s">
        <v>274</v>
      </c>
      <c r="K26" s="72" t="s">
        <v>176</v>
      </c>
      <c r="L26" s="84" t="s">
        <v>275</v>
      </c>
      <c r="P26" s="222" t="s">
        <v>127</v>
      </c>
      <c r="V26" s="219">
        <v>2034</v>
      </c>
    </row>
    <row r="27" spans="1:25">
      <c r="A27" s="108" t="s">
        <v>276</v>
      </c>
      <c r="B27" s="209" t="str">
        <f t="shared" si="1"/>
        <v>No entry required</v>
      </c>
      <c r="C27" s="206" t="str">
        <f t="shared" si="2"/>
        <v>-</v>
      </c>
      <c r="E27" s="108" t="s">
        <v>276</v>
      </c>
      <c r="F27" s="204" t="s">
        <v>277</v>
      </c>
      <c r="G27" s="72" t="s">
        <v>176</v>
      </c>
      <c r="H27" s="204" t="s">
        <v>258</v>
      </c>
      <c r="I27" s="72" t="s">
        <v>127</v>
      </c>
      <c r="J27" s="204" t="s">
        <v>278</v>
      </c>
      <c r="K27" s="72" t="s">
        <v>176</v>
      </c>
      <c r="L27" s="84" t="s">
        <v>279</v>
      </c>
      <c r="P27" s="222" t="s">
        <v>127</v>
      </c>
      <c r="V27" s="59" t="s">
        <v>209</v>
      </c>
    </row>
    <row r="28" spans="1:25">
      <c r="A28" s="108" t="s">
        <v>280</v>
      </c>
      <c r="B28" s="209" t="str">
        <f t="shared" si="1"/>
        <v>No entry required</v>
      </c>
      <c r="C28" s="206" t="str">
        <f t="shared" si="2"/>
        <v>-</v>
      </c>
      <c r="E28" s="108" t="s">
        <v>280</v>
      </c>
      <c r="F28" s="204" t="s">
        <v>281</v>
      </c>
      <c r="G28" s="72" t="s">
        <v>176</v>
      </c>
      <c r="H28" s="204" t="s">
        <v>258</v>
      </c>
      <c r="I28" s="72" t="s">
        <v>127</v>
      </c>
      <c r="J28" s="204" t="s">
        <v>282</v>
      </c>
      <c r="K28" s="72" t="s">
        <v>176</v>
      </c>
      <c r="L28" s="84" t="s">
        <v>283</v>
      </c>
      <c r="P28" s="222" t="s">
        <v>127</v>
      </c>
    </row>
    <row r="29" spans="1:25">
      <c r="A29" s="108" t="s">
        <v>284</v>
      </c>
      <c r="B29" s="209" t="str">
        <f t="shared" si="1"/>
        <v>No entry required</v>
      </c>
      <c r="C29" s="206" t="str">
        <f t="shared" si="2"/>
        <v>-</v>
      </c>
      <c r="E29" s="108" t="s">
        <v>284</v>
      </c>
      <c r="F29" s="204" t="s">
        <v>285</v>
      </c>
      <c r="G29" s="72" t="s">
        <v>176</v>
      </c>
      <c r="H29" s="204" t="s">
        <v>258</v>
      </c>
      <c r="I29" s="72" t="s">
        <v>127</v>
      </c>
      <c r="J29" s="204" t="s">
        <v>286</v>
      </c>
      <c r="K29" s="72" t="s">
        <v>176</v>
      </c>
      <c r="L29" s="84" t="s">
        <v>287</v>
      </c>
      <c r="P29" s="222" t="s">
        <v>127</v>
      </c>
    </row>
    <row r="30" spans="1:25">
      <c r="A30" s="108" t="s">
        <v>288</v>
      </c>
      <c r="B30" s="209" t="str">
        <f t="shared" si="1"/>
        <v>No entry required</v>
      </c>
      <c r="C30" s="206" t="str">
        <f t="shared" si="2"/>
        <v>-</v>
      </c>
      <c r="E30" s="108" t="s">
        <v>288</v>
      </c>
      <c r="F30" s="204" t="s">
        <v>289</v>
      </c>
      <c r="G30" s="72" t="s">
        <v>176</v>
      </c>
      <c r="H30" s="204" t="s">
        <v>258</v>
      </c>
      <c r="I30" s="72" t="s">
        <v>127</v>
      </c>
      <c r="J30" s="204" t="s">
        <v>290</v>
      </c>
      <c r="K30" s="72" t="s">
        <v>176</v>
      </c>
      <c r="L30" s="84" t="s">
        <v>291</v>
      </c>
      <c r="P30" s="59" t="s">
        <v>209</v>
      </c>
    </row>
    <row r="31" spans="1:25">
      <c r="A31" s="108" t="s">
        <v>292</v>
      </c>
      <c r="B31" s="209" t="str">
        <f t="shared" si="1"/>
        <v>No entry required</v>
      </c>
      <c r="C31" s="206" t="str">
        <f t="shared" si="2"/>
        <v>-</v>
      </c>
      <c r="E31" s="108" t="s">
        <v>292</v>
      </c>
      <c r="F31" s="204" t="s">
        <v>293</v>
      </c>
      <c r="G31" s="72" t="s">
        <v>178</v>
      </c>
      <c r="H31" s="204" t="s">
        <v>258</v>
      </c>
      <c r="I31" s="72" t="s">
        <v>127</v>
      </c>
      <c r="J31" s="204" t="s">
        <v>294</v>
      </c>
      <c r="K31" s="72" t="s">
        <v>176</v>
      </c>
      <c r="L31" s="84" t="s">
        <v>295</v>
      </c>
      <c r="P31" s="61" t="s">
        <v>27</v>
      </c>
    </row>
    <row r="32" spans="1:25">
      <c r="A32" s="108" t="s">
        <v>296</v>
      </c>
      <c r="B32" s="209" t="str">
        <f t="shared" si="1"/>
        <v>No entry required</v>
      </c>
      <c r="C32" s="206" t="str">
        <f t="shared" si="2"/>
        <v>-</v>
      </c>
      <c r="E32" s="108" t="s">
        <v>296</v>
      </c>
      <c r="F32" s="204" t="s">
        <v>297</v>
      </c>
      <c r="G32" s="72" t="s">
        <v>178</v>
      </c>
      <c r="H32" s="204" t="s">
        <v>258</v>
      </c>
      <c r="I32" s="72" t="s">
        <v>127</v>
      </c>
      <c r="J32" s="204" t="s">
        <v>298</v>
      </c>
      <c r="K32" s="72" t="s">
        <v>176</v>
      </c>
      <c r="L32" s="84" t="s">
        <v>299</v>
      </c>
      <c r="P32" s="206" t="s">
        <v>300</v>
      </c>
    </row>
    <row r="33" spans="1:23">
      <c r="A33" s="108" t="s">
        <v>301</v>
      </c>
      <c r="B33" s="209" t="str">
        <f t="shared" si="1"/>
        <v>No entry required</v>
      </c>
      <c r="C33" s="206" t="str">
        <f t="shared" si="2"/>
        <v>-</v>
      </c>
      <c r="E33" s="108" t="s">
        <v>301</v>
      </c>
      <c r="F33" s="204" t="s">
        <v>302</v>
      </c>
      <c r="G33" s="72" t="s">
        <v>176</v>
      </c>
      <c r="H33" s="204" t="s">
        <v>258</v>
      </c>
      <c r="I33" s="72" t="s">
        <v>127</v>
      </c>
      <c r="J33" s="204" t="s">
        <v>303</v>
      </c>
      <c r="K33" s="72" t="s">
        <v>176</v>
      </c>
      <c r="L33" s="84" t="s">
        <v>304</v>
      </c>
      <c r="P33" s="222" t="s">
        <v>127</v>
      </c>
    </row>
    <row r="34" spans="1:23">
      <c r="A34" s="108" t="s">
        <v>305</v>
      </c>
      <c r="B34" s="209" t="str">
        <f t="shared" si="1"/>
        <v>No entry required</v>
      </c>
      <c r="C34" s="206" t="str">
        <f t="shared" si="2"/>
        <v>-</v>
      </c>
      <c r="E34" s="108" t="s">
        <v>305</v>
      </c>
      <c r="F34" s="204" t="s">
        <v>306</v>
      </c>
      <c r="G34" s="72" t="s">
        <v>176</v>
      </c>
      <c r="H34" s="204" t="s">
        <v>258</v>
      </c>
      <c r="I34" s="72" t="s">
        <v>127</v>
      </c>
      <c r="J34" s="204" t="s">
        <v>307</v>
      </c>
      <c r="K34" s="72" t="s">
        <v>176</v>
      </c>
      <c r="L34" s="84" t="s">
        <v>308</v>
      </c>
      <c r="P34" s="222" t="s">
        <v>127</v>
      </c>
    </row>
    <row r="35" spans="1:23">
      <c r="A35" s="108" t="s">
        <v>309</v>
      </c>
      <c r="B35" s="209" t="str">
        <f t="shared" si="1"/>
        <v>No entry required</v>
      </c>
      <c r="C35" s="206" t="str">
        <f t="shared" si="2"/>
        <v>-</v>
      </c>
      <c r="E35" s="108" t="s">
        <v>309</v>
      </c>
      <c r="F35" s="204" t="s">
        <v>258</v>
      </c>
      <c r="G35" s="72" t="s">
        <v>127</v>
      </c>
      <c r="H35" s="204" t="s">
        <v>258</v>
      </c>
      <c r="I35" s="72" t="s">
        <v>127</v>
      </c>
      <c r="J35" s="204" t="s">
        <v>310</v>
      </c>
      <c r="K35" s="72" t="s">
        <v>176</v>
      </c>
      <c r="L35" s="84" t="s">
        <v>311</v>
      </c>
      <c r="P35" s="222" t="s">
        <v>127</v>
      </c>
    </row>
    <row r="36" spans="1:23">
      <c r="A36" s="108" t="s">
        <v>312</v>
      </c>
      <c r="B36" s="209" t="str">
        <f t="shared" si="1"/>
        <v>No entry required</v>
      </c>
      <c r="C36" s="206" t="str">
        <f t="shared" si="2"/>
        <v>-</v>
      </c>
      <c r="E36" s="108" t="s">
        <v>312</v>
      </c>
      <c r="F36" s="204" t="s">
        <v>258</v>
      </c>
      <c r="G36" s="72" t="s">
        <v>127</v>
      </c>
      <c r="H36" s="204" t="s">
        <v>258</v>
      </c>
      <c r="I36" s="72" t="s">
        <v>127</v>
      </c>
      <c r="J36" s="204" t="s">
        <v>313</v>
      </c>
      <c r="K36" s="72" t="s">
        <v>176</v>
      </c>
      <c r="L36" s="84" t="s">
        <v>314</v>
      </c>
      <c r="P36" s="222" t="s">
        <v>127</v>
      </c>
    </row>
    <row r="37" spans="1:23">
      <c r="A37" s="108" t="s">
        <v>315</v>
      </c>
      <c r="B37" s="209" t="str">
        <f t="shared" si="1"/>
        <v>No entry required</v>
      </c>
      <c r="C37" s="206" t="str">
        <f t="shared" si="2"/>
        <v>-</v>
      </c>
      <c r="E37" s="108" t="s">
        <v>315</v>
      </c>
      <c r="F37" s="204" t="s">
        <v>258</v>
      </c>
      <c r="G37" s="72" t="s">
        <v>127</v>
      </c>
      <c r="H37" s="204" t="s">
        <v>258</v>
      </c>
      <c r="I37" s="72" t="s">
        <v>127</v>
      </c>
      <c r="J37" s="204" t="s">
        <v>316</v>
      </c>
      <c r="K37" s="72" t="s">
        <v>176</v>
      </c>
      <c r="L37" s="84" t="s">
        <v>317</v>
      </c>
      <c r="P37" s="222" t="s">
        <v>127</v>
      </c>
    </row>
    <row r="38" spans="1:23">
      <c r="A38" s="108" t="s">
        <v>318</v>
      </c>
      <c r="B38" s="209" t="str">
        <f t="shared" si="1"/>
        <v>No entry required</v>
      </c>
      <c r="C38" s="206" t="str">
        <f t="shared" si="2"/>
        <v>-</v>
      </c>
      <c r="E38" s="108" t="s">
        <v>318</v>
      </c>
      <c r="F38" s="204" t="s">
        <v>258</v>
      </c>
      <c r="G38" s="72" t="s">
        <v>127</v>
      </c>
      <c r="H38" s="204" t="s">
        <v>258</v>
      </c>
      <c r="I38" s="72" t="s">
        <v>127</v>
      </c>
      <c r="J38" s="204" t="s">
        <v>319</v>
      </c>
      <c r="K38" s="72" t="s">
        <v>176</v>
      </c>
      <c r="L38" s="84" t="s">
        <v>320</v>
      </c>
      <c r="P38" s="222" t="s">
        <v>127</v>
      </c>
    </row>
    <row r="39" spans="1:23">
      <c r="A39" s="108" t="s">
        <v>321</v>
      </c>
      <c r="B39" s="209" t="str">
        <f t="shared" si="1"/>
        <v>No entry required</v>
      </c>
      <c r="C39" s="206" t="str">
        <f t="shared" si="2"/>
        <v>-</v>
      </c>
      <c r="E39" s="108" t="s">
        <v>321</v>
      </c>
      <c r="F39" s="204" t="s">
        <v>258</v>
      </c>
      <c r="G39" s="72" t="s">
        <v>127</v>
      </c>
      <c r="H39" s="204" t="s">
        <v>258</v>
      </c>
      <c r="I39" s="72" t="s">
        <v>127</v>
      </c>
      <c r="J39" s="204" t="s">
        <v>322</v>
      </c>
      <c r="K39" s="72" t="s">
        <v>176</v>
      </c>
      <c r="L39" s="84" t="s">
        <v>323</v>
      </c>
      <c r="P39" s="59" t="s">
        <v>209</v>
      </c>
    </row>
    <row r="40" spans="1:23">
      <c r="A40" s="108" t="s">
        <v>324</v>
      </c>
      <c r="B40" s="209" t="str">
        <f t="shared" si="1"/>
        <v>No entry required</v>
      </c>
      <c r="C40" s="206" t="str">
        <f t="shared" si="2"/>
        <v>-</v>
      </c>
      <c r="E40" s="108" t="s">
        <v>324</v>
      </c>
      <c r="F40" s="204" t="s">
        <v>258</v>
      </c>
      <c r="G40" s="72" t="s">
        <v>127</v>
      </c>
      <c r="H40" s="204" t="s">
        <v>258</v>
      </c>
      <c r="I40" s="72" t="s">
        <v>127</v>
      </c>
      <c r="J40" s="204" t="s">
        <v>325</v>
      </c>
      <c r="K40" s="72" t="s">
        <v>176</v>
      </c>
      <c r="L40" s="84" t="s">
        <v>326</v>
      </c>
      <c r="P40" s="61" t="s">
        <v>20</v>
      </c>
    </row>
    <row r="41" spans="1:23">
      <c r="A41" s="108" t="s">
        <v>327</v>
      </c>
      <c r="B41" s="209" t="str">
        <f t="shared" si="1"/>
        <v>No entry required</v>
      </c>
      <c r="C41" s="206" t="str">
        <f t="shared" si="2"/>
        <v>-</v>
      </c>
      <c r="E41" s="108" t="s">
        <v>327</v>
      </c>
      <c r="F41" s="204" t="s">
        <v>258</v>
      </c>
      <c r="G41" s="72" t="s">
        <v>127</v>
      </c>
      <c r="H41" s="204" t="s">
        <v>258</v>
      </c>
      <c r="I41" s="72" t="s">
        <v>127</v>
      </c>
      <c r="J41" s="204" t="s">
        <v>328</v>
      </c>
      <c r="K41" s="72" t="s">
        <v>176</v>
      </c>
      <c r="L41" s="84" t="s">
        <v>329</v>
      </c>
      <c r="P41" s="206" t="s">
        <v>330</v>
      </c>
    </row>
    <row r="42" spans="1:23">
      <c r="A42" s="108" t="s">
        <v>331</v>
      </c>
      <c r="B42" s="209" t="str">
        <f t="shared" si="1"/>
        <v>No entry required</v>
      </c>
      <c r="C42" s="206" t="str">
        <f t="shared" si="2"/>
        <v>-</v>
      </c>
      <c r="E42" s="108" t="s">
        <v>331</v>
      </c>
      <c r="F42" s="204" t="s">
        <v>258</v>
      </c>
      <c r="G42" s="72" t="s">
        <v>127</v>
      </c>
      <c r="H42" s="204" t="s">
        <v>258</v>
      </c>
      <c r="I42" s="72" t="s">
        <v>127</v>
      </c>
      <c r="J42" s="204" t="s">
        <v>332</v>
      </c>
      <c r="K42" s="72" t="s">
        <v>176</v>
      </c>
      <c r="L42" s="84" t="s">
        <v>333</v>
      </c>
      <c r="P42" s="222" t="s">
        <v>334</v>
      </c>
    </row>
    <row r="43" spans="1:23">
      <c r="A43" s="108" t="s">
        <v>335</v>
      </c>
      <c r="B43" s="209" t="str">
        <f t="shared" si="1"/>
        <v>No entry required</v>
      </c>
      <c r="C43" s="206" t="str">
        <f t="shared" si="2"/>
        <v>-</v>
      </c>
      <c r="E43" s="108" t="s">
        <v>335</v>
      </c>
      <c r="F43" s="204" t="s">
        <v>258</v>
      </c>
      <c r="G43" s="72" t="s">
        <v>127</v>
      </c>
      <c r="H43" s="204" t="s">
        <v>258</v>
      </c>
      <c r="I43" s="72" t="s">
        <v>127</v>
      </c>
      <c r="J43" s="204" t="s">
        <v>336</v>
      </c>
      <c r="K43" s="72" t="s">
        <v>176</v>
      </c>
      <c r="L43" s="84" t="s">
        <v>337</v>
      </c>
      <c r="P43" s="222" t="s">
        <v>338</v>
      </c>
    </row>
    <row r="44" spans="1:23">
      <c r="A44" s="108" t="s">
        <v>339</v>
      </c>
      <c r="B44" s="209" t="str">
        <f t="shared" si="1"/>
        <v>No entry required</v>
      </c>
      <c r="C44" s="206" t="str">
        <f t="shared" si="2"/>
        <v>-</v>
      </c>
      <c r="E44" s="108" t="s">
        <v>339</v>
      </c>
      <c r="F44" s="204" t="s">
        <v>258</v>
      </c>
      <c r="G44" s="72" t="s">
        <v>127</v>
      </c>
      <c r="H44" s="204" t="s">
        <v>258</v>
      </c>
      <c r="I44" s="72" t="s">
        <v>127</v>
      </c>
      <c r="J44" s="204" t="s">
        <v>340</v>
      </c>
      <c r="K44" s="72" t="s">
        <v>176</v>
      </c>
      <c r="L44" s="84" t="s">
        <v>341</v>
      </c>
      <c r="P44" s="222" t="s">
        <v>342</v>
      </c>
    </row>
    <row r="45" spans="1:23">
      <c r="A45" s="108" t="s">
        <v>343</v>
      </c>
      <c r="B45" s="209" t="str">
        <f t="shared" si="1"/>
        <v>No entry required</v>
      </c>
      <c r="C45" s="206" t="str">
        <f t="shared" si="2"/>
        <v>-</v>
      </c>
      <c r="E45" s="108" t="s">
        <v>343</v>
      </c>
      <c r="F45" s="204" t="s">
        <v>258</v>
      </c>
      <c r="G45" s="72" t="s">
        <v>127</v>
      </c>
      <c r="H45" s="204" t="s">
        <v>258</v>
      </c>
      <c r="I45" s="72" t="s">
        <v>127</v>
      </c>
      <c r="J45" s="204" t="s">
        <v>344</v>
      </c>
      <c r="K45" s="72" t="s">
        <v>176</v>
      </c>
      <c r="L45" s="84" t="s">
        <v>345</v>
      </c>
      <c r="P45" s="222" t="s">
        <v>346</v>
      </c>
      <c r="Q45" s="61" t="s">
        <v>163</v>
      </c>
      <c r="R45" s="61" t="s">
        <v>20</v>
      </c>
      <c r="S45" s="61" t="s">
        <v>156</v>
      </c>
      <c r="T45" s="61" t="s">
        <v>27</v>
      </c>
      <c r="U45" s="61" t="s">
        <v>156</v>
      </c>
      <c r="V45" s="61" t="s">
        <v>43</v>
      </c>
      <c r="W45" s="61" t="s">
        <v>156</v>
      </c>
    </row>
    <row r="46" spans="1:23">
      <c r="A46" s="108" t="s">
        <v>347</v>
      </c>
      <c r="B46" s="209" t="str">
        <f t="shared" si="1"/>
        <v>No entry required</v>
      </c>
      <c r="C46" s="206" t="str">
        <f t="shared" si="2"/>
        <v>-</v>
      </c>
      <c r="E46" s="108" t="s">
        <v>347</v>
      </c>
      <c r="F46" s="204" t="s">
        <v>258</v>
      </c>
      <c r="G46" s="72" t="s">
        <v>127</v>
      </c>
      <c r="H46" s="204" t="s">
        <v>258</v>
      </c>
      <c r="I46" s="72" t="s">
        <v>127</v>
      </c>
      <c r="J46" s="204" t="s">
        <v>348</v>
      </c>
      <c r="K46" s="72" t="s">
        <v>176</v>
      </c>
      <c r="L46" s="84" t="s">
        <v>349</v>
      </c>
      <c r="P46" s="222" t="s">
        <v>350</v>
      </c>
      <c r="Q46" s="108" t="s">
        <v>174</v>
      </c>
      <c r="R46" s="204" t="s">
        <v>175</v>
      </c>
      <c r="S46" s="72" t="s">
        <v>176</v>
      </c>
      <c r="T46" s="204" t="s">
        <v>177</v>
      </c>
      <c r="U46" s="72" t="s">
        <v>178</v>
      </c>
      <c r="V46" s="204" t="s">
        <v>179</v>
      </c>
      <c r="W46" s="72" t="s">
        <v>176</v>
      </c>
    </row>
    <row r="47" spans="1:23">
      <c r="A47" s="108" t="s">
        <v>351</v>
      </c>
      <c r="B47" s="209" t="str">
        <f t="shared" si="1"/>
        <v>No entry required</v>
      </c>
      <c r="C47" s="206" t="str">
        <f t="shared" si="2"/>
        <v>-</v>
      </c>
      <c r="E47" s="108" t="s">
        <v>351</v>
      </c>
      <c r="F47" s="204" t="s">
        <v>258</v>
      </c>
      <c r="G47" s="72" t="s">
        <v>127</v>
      </c>
      <c r="H47" s="204" t="s">
        <v>258</v>
      </c>
      <c r="I47" s="72" t="s">
        <v>127</v>
      </c>
      <c r="J47" s="204" t="s">
        <v>352</v>
      </c>
      <c r="K47" s="72" t="s">
        <v>176</v>
      </c>
      <c r="L47" s="84" t="s">
        <v>353</v>
      </c>
      <c r="P47" s="222" t="s">
        <v>354</v>
      </c>
      <c r="Q47" s="108" t="s">
        <v>188</v>
      </c>
      <c r="R47" s="204" t="s">
        <v>189</v>
      </c>
      <c r="S47" s="72" t="s">
        <v>176</v>
      </c>
      <c r="T47" s="204" t="s">
        <v>190</v>
      </c>
      <c r="U47" s="72" t="s">
        <v>178</v>
      </c>
      <c r="V47" s="204" t="s">
        <v>191</v>
      </c>
      <c r="W47" s="72" t="s">
        <v>176</v>
      </c>
    </row>
    <row r="48" spans="1:23">
      <c r="A48" s="108" t="s">
        <v>355</v>
      </c>
      <c r="B48" s="209" t="str">
        <f t="shared" si="1"/>
        <v>No entry required</v>
      </c>
      <c r="C48" s="206" t="str">
        <f t="shared" si="2"/>
        <v>-</v>
      </c>
      <c r="E48" s="108" t="s">
        <v>355</v>
      </c>
      <c r="F48" s="204" t="s">
        <v>258</v>
      </c>
      <c r="G48" s="72" t="s">
        <v>127</v>
      </c>
      <c r="H48" s="204" t="s">
        <v>258</v>
      </c>
      <c r="I48" s="72" t="s">
        <v>127</v>
      </c>
      <c r="J48" s="204" t="s">
        <v>356</v>
      </c>
      <c r="K48" s="72" t="s">
        <v>176</v>
      </c>
      <c r="L48" s="84" t="s">
        <v>357</v>
      </c>
      <c r="P48" s="59" t="s">
        <v>209</v>
      </c>
      <c r="Q48" s="108" t="s">
        <v>200</v>
      </c>
      <c r="R48" s="204" t="s">
        <v>201</v>
      </c>
      <c r="S48" s="72" t="s">
        <v>176</v>
      </c>
      <c r="T48" s="204" t="s">
        <v>202</v>
      </c>
      <c r="U48" s="72" t="s">
        <v>203</v>
      </c>
      <c r="V48" s="204" t="s">
        <v>204</v>
      </c>
      <c r="W48" s="72" t="s">
        <v>176</v>
      </c>
    </row>
    <row r="49" spans="1:23">
      <c r="A49" s="108" t="s">
        <v>358</v>
      </c>
      <c r="B49" s="209" t="str">
        <f t="shared" si="1"/>
        <v>No entry required</v>
      </c>
      <c r="C49" s="206" t="str">
        <f t="shared" si="2"/>
        <v>-</v>
      </c>
      <c r="E49" s="108" t="s">
        <v>358</v>
      </c>
      <c r="F49" s="204" t="s">
        <v>258</v>
      </c>
      <c r="G49" s="72" t="s">
        <v>127</v>
      </c>
      <c r="H49" s="204" t="s">
        <v>258</v>
      </c>
      <c r="I49" s="72" t="s">
        <v>127</v>
      </c>
      <c r="J49" s="204" t="s">
        <v>359</v>
      </c>
      <c r="K49" s="72" t="s">
        <v>176</v>
      </c>
      <c r="L49" s="84" t="s">
        <v>360</v>
      </c>
      <c r="Q49" s="108" t="s">
        <v>213</v>
      </c>
      <c r="R49" s="204" t="s">
        <v>214</v>
      </c>
      <c r="S49" s="72" t="s">
        <v>178</v>
      </c>
      <c r="T49" s="204" t="s">
        <v>215</v>
      </c>
      <c r="U49" s="72" t="s">
        <v>203</v>
      </c>
      <c r="V49" s="204" t="s">
        <v>216</v>
      </c>
      <c r="W49" s="72" t="s">
        <v>176</v>
      </c>
    </row>
    <row r="50" spans="1:23">
      <c r="A50" s="108" t="s">
        <v>361</v>
      </c>
      <c r="B50" s="209" t="str">
        <f t="shared" si="1"/>
        <v>No entry required</v>
      </c>
      <c r="C50" s="206" t="str">
        <f t="shared" si="2"/>
        <v>-</v>
      </c>
      <c r="E50" s="108" t="s">
        <v>361</v>
      </c>
      <c r="F50" s="204" t="s">
        <v>258</v>
      </c>
      <c r="G50" s="72" t="s">
        <v>127</v>
      </c>
      <c r="H50" s="204" t="s">
        <v>258</v>
      </c>
      <c r="I50" s="72" t="s">
        <v>127</v>
      </c>
      <c r="J50" s="204" t="s">
        <v>362</v>
      </c>
      <c r="K50" s="72" t="s">
        <v>176</v>
      </c>
      <c r="L50" s="84" t="s">
        <v>363</v>
      </c>
      <c r="Q50" s="108" t="s">
        <v>224</v>
      </c>
      <c r="R50" s="204" t="s">
        <v>225</v>
      </c>
      <c r="S50" s="72" t="s">
        <v>178</v>
      </c>
      <c r="T50" s="204" t="s">
        <v>253</v>
      </c>
      <c r="U50" s="72" t="s">
        <v>203</v>
      </c>
      <c r="V50" s="204" t="s">
        <v>228</v>
      </c>
      <c r="W50" s="72" t="s">
        <v>176</v>
      </c>
    </row>
    <row r="51" spans="1:23">
      <c r="A51" s="108" t="s">
        <v>364</v>
      </c>
      <c r="B51" s="209" t="str">
        <f t="shared" si="1"/>
        <v>No entry required</v>
      </c>
      <c r="C51" s="206" t="str">
        <f t="shared" si="2"/>
        <v>-</v>
      </c>
      <c r="E51" s="108" t="s">
        <v>364</v>
      </c>
      <c r="F51" s="204" t="s">
        <v>258</v>
      </c>
      <c r="G51" s="72" t="s">
        <v>127</v>
      </c>
      <c r="H51" s="204" t="s">
        <v>258</v>
      </c>
      <c r="I51" s="72" t="s">
        <v>127</v>
      </c>
      <c r="J51" s="204" t="s">
        <v>365</v>
      </c>
      <c r="K51" s="72" t="s">
        <v>176</v>
      </c>
      <c r="L51" s="84" t="s">
        <v>366</v>
      </c>
      <c r="Q51" s="108" t="s">
        <v>233</v>
      </c>
      <c r="R51" s="204" t="s">
        <v>234</v>
      </c>
      <c r="S51" s="72" t="s">
        <v>176</v>
      </c>
      <c r="T51" s="204" t="s">
        <v>367</v>
      </c>
      <c r="U51" s="72" t="s">
        <v>227</v>
      </c>
      <c r="V51" s="204" t="s">
        <v>236</v>
      </c>
      <c r="W51" s="72" t="s">
        <v>176</v>
      </c>
    </row>
    <row r="52" spans="1:23">
      <c r="A52" s="108" t="s">
        <v>368</v>
      </c>
      <c r="B52" s="209" t="str">
        <f t="shared" si="1"/>
        <v>No entry required</v>
      </c>
      <c r="C52" s="206" t="str">
        <f t="shared" si="2"/>
        <v>-</v>
      </c>
      <c r="E52" s="108" t="s">
        <v>368</v>
      </c>
      <c r="F52" s="204" t="s">
        <v>258</v>
      </c>
      <c r="G52" s="72" t="s">
        <v>127</v>
      </c>
      <c r="H52" s="204" t="s">
        <v>258</v>
      </c>
      <c r="I52" s="72" t="s">
        <v>127</v>
      </c>
      <c r="J52" s="204" t="s">
        <v>369</v>
      </c>
      <c r="K52" s="72" t="s">
        <v>176</v>
      </c>
      <c r="L52" s="84" t="s">
        <v>370</v>
      </c>
      <c r="Q52" s="108" t="s">
        <v>240</v>
      </c>
      <c r="R52" s="204" t="s">
        <v>241</v>
      </c>
      <c r="S52" s="72" t="s">
        <v>176</v>
      </c>
      <c r="T52" s="204" t="s">
        <v>258</v>
      </c>
      <c r="U52" s="72" t="s">
        <v>127</v>
      </c>
      <c r="V52" s="204" t="s">
        <v>243</v>
      </c>
      <c r="W52" s="72" t="s">
        <v>176</v>
      </c>
    </row>
    <row r="53" spans="1:23">
      <c r="A53" s="108" t="s">
        <v>371</v>
      </c>
      <c r="B53" s="209" t="str">
        <f t="shared" si="1"/>
        <v>No entry required</v>
      </c>
      <c r="C53" s="206" t="str">
        <f t="shared" si="2"/>
        <v>-</v>
      </c>
      <c r="E53" s="108" t="s">
        <v>371</v>
      </c>
      <c r="F53" s="204" t="s">
        <v>258</v>
      </c>
      <c r="G53" s="72" t="s">
        <v>127</v>
      </c>
      <c r="H53" s="204" t="s">
        <v>258</v>
      </c>
      <c r="I53" s="72" t="s">
        <v>127</v>
      </c>
      <c r="J53" s="204" t="s">
        <v>372</v>
      </c>
      <c r="K53" s="72" t="s">
        <v>176</v>
      </c>
      <c r="L53" s="84" t="s">
        <v>373</v>
      </c>
      <c r="Q53" s="108" t="s">
        <v>246</v>
      </c>
      <c r="R53" s="204" t="s">
        <v>247</v>
      </c>
      <c r="S53" s="72" t="s">
        <v>176</v>
      </c>
      <c r="T53" s="204" t="s">
        <v>258</v>
      </c>
      <c r="U53" s="72" t="s">
        <v>127</v>
      </c>
      <c r="V53" s="204" t="s">
        <v>249</v>
      </c>
      <c r="W53" s="72" t="s">
        <v>176</v>
      </c>
    </row>
    <row r="54" spans="1:23">
      <c r="A54" s="108" t="s">
        <v>374</v>
      </c>
      <c r="B54" s="209" t="str">
        <f t="shared" si="1"/>
        <v>No entry required</v>
      </c>
      <c r="C54" s="206" t="str">
        <f t="shared" si="2"/>
        <v>-</v>
      </c>
      <c r="E54" s="108" t="s">
        <v>374</v>
      </c>
      <c r="F54" s="204" t="s">
        <v>258</v>
      </c>
      <c r="G54" s="72" t="s">
        <v>127</v>
      </c>
      <c r="H54" s="204" t="s">
        <v>258</v>
      </c>
      <c r="I54" s="72" t="s">
        <v>127</v>
      </c>
      <c r="J54" s="204" t="s">
        <v>375</v>
      </c>
      <c r="K54" s="72" t="s">
        <v>176</v>
      </c>
      <c r="L54" s="84" t="s">
        <v>376</v>
      </c>
      <c r="Q54" s="108" t="s">
        <v>251</v>
      </c>
      <c r="R54" s="204" t="s">
        <v>252</v>
      </c>
      <c r="S54" s="72" t="s">
        <v>176</v>
      </c>
      <c r="T54" s="204" t="s">
        <v>258</v>
      </c>
      <c r="U54" s="72" t="s">
        <v>127</v>
      </c>
      <c r="V54" s="204" t="s">
        <v>254</v>
      </c>
      <c r="W54" s="72" t="s">
        <v>176</v>
      </c>
    </row>
    <row r="55" spans="1:23">
      <c r="A55" s="108" t="s">
        <v>377</v>
      </c>
      <c r="B55" s="209" t="str">
        <f t="shared" si="1"/>
        <v>No entry required</v>
      </c>
      <c r="C55" s="206" t="str">
        <f t="shared" si="2"/>
        <v>-</v>
      </c>
      <c r="E55" s="108" t="s">
        <v>377</v>
      </c>
      <c r="F55" s="204" t="s">
        <v>258</v>
      </c>
      <c r="G55" s="72" t="s">
        <v>127</v>
      </c>
      <c r="H55" s="204" t="s">
        <v>258</v>
      </c>
      <c r="I55" s="72" t="s">
        <v>127</v>
      </c>
      <c r="J55" s="204" t="s">
        <v>378</v>
      </c>
      <c r="K55" s="72" t="s">
        <v>176</v>
      </c>
      <c r="L55" s="84" t="s">
        <v>379</v>
      </c>
      <c r="Q55" s="108" t="s">
        <v>256</v>
      </c>
      <c r="R55" s="204" t="s">
        <v>257</v>
      </c>
      <c r="S55" s="72" t="s">
        <v>176</v>
      </c>
      <c r="T55" s="204" t="s">
        <v>258</v>
      </c>
      <c r="U55" s="72" t="s">
        <v>127</v>
      </c>
      <c r="V55" s="204" t="s">
        <v>259</v>
      </c>
      <c r="W55" s="72" t="s">
        <v>176</v>
      </c>
    </row>
    <row r="56" spans="1:23">
      <c r="A56" s="108" t="s">
        <v>380</v>
      </c>
      <c r="B56" s="209" t="str">
        <f t="shared" si="1"/>
        <v>No entry required</v>
      </c>
      <c r="C56" s="206" t="str">
        <f t="shared" si="2"/>
        <v>-</v>
      </c>
      <c r="E56" s="108" t="s">
        <v>380</v>
      </c>
      <c r="F56" s="204" t="s">
        <v>258</v>
      </c>
      <c r="G56" s="72" t="s">
        <v>127</v>
      </c>
      <c r="H56" s="204" t="s">
        <v>258</v>
      </c>
      <c r="I56" s="72" t="s">
        <v>127</v>
      </c>
      <c r="J56" s="204" t="s">
        <v>381</v>
      </c>
      <c r="K56" s="72" t="s">
        <v>176</v>
      </c>
      <c r="L56" s="84" t="s">
        <v>382</v>
      </c>
      <c r="Q56" s="108" t="s">
        <v>262</v>
      </c>
      <c r="R56" s="204" t="s">
        <v>263</v>
      </c>
      <c r="S56" s="72" t="s">
        <v>178</v>
      </c>
      <c r="T56" s="204" t="s">
        <v>258</v>
      </c>
      <c r="U56" s="72" t="s">
        <v>127</v>
      </c>
      <c r="V56" s="204" t="s">
        <v>264</v>
      </c>
      <c r="W56" s="72" t="s">
        <v>176</v>
      </c>
    </row>
    <row r="57" spans="1:23">
      <c r="A57" s="108" t="s">
        <v>383</v>
      </c>
      <c r="B57" s="209" t="str">
        <f t="shared" si="1"/>
        <v>No entry required</v>
      </c>
      <c r="C57" s="206" t="str">
        <f t="shared" si="2"/>
        <v>-</v>
      </c>
      <c r="E57" s="108" t="s">
        <v>383</v>
      </c>
      <c r="F57" s="204" t="s">
        <v>258</v>
      </c>
      <c r="G57" s="72" t="s">
        <v>127</v>
      </c>
      <c r="H57" s="204" t="s">
        <v>258</v>
      </c>
      <c r="I57" s="72" t="s">
        <v>127</v>
      </c>
      <c r="J57" s="204" t="s">
        <v>384</v>
      </c>
      <c r="K57" s="72" t="s">
        <v>176</v>
      </c>
      <c r="L57" s="84" t="s">
        <v>385</v>
      </c>
      <c r="Q57" s="108" t="s">
        <v>267</v>
      </c>
      <c r="R57" s="204" t="s">
        <v>268</v>
      </c>
      <c r="S57" s="72" t="s">
        <v>178</v>
      </c>
      <c r="T57" s="204" t="s">
        <v>258</v>
      </c>
      <c r="U57" s="72" t="s">
        <v>127</v>
      </c>
      <c r="V57" s="204" t="s">
        <v>269</v>
      </c>
      <c r="W57" s="72" t="s">
        <v>176</v>
      </c>
    </row>
    <row r="58" spans="1:23">
      <c r="A58" s="108" t="s">
        <v>386</v>
      </c>
      <c r="B58" s="209" t="str">
        <f t="shared" si="1"/>
        <v>No entry required</v>
      </c>
      <c r="C58" s="206" t="str">
        <f t="shared" si="2"/>
        <v>-</v>
      </c>
      <c r="E58" s="108" t="s">
        <v>386</v>
      </c>
      <c r="F58" s="204" t="s">
        <v>258</v>
      </c>
      <c r="G58" s="72" t="s">
        <v>127</v>
      </c>
      <c r="H58" s="204" t="s">
        <v>258</v>
      </c>
      <c r="I58" s="72" t="s">
        <v>127</v>
      </c>
      <c r="J58" s="204" t="s">
        <v>387</v>
      </c>
      <c r="K58" s="72" t="s">
        <v>176</v>
      </c>
      <c r="L58" s="84" t="s">
        <v>388</v>
      </c>
      <c r="Q58" s="108" t="s">
        <v>272</v>
      </c>
      <c r="R58" s="204" t="s">
        <v>273</v>
      </c>
      <c r="S58" s="72" t="s">
        <v>176</v>
      </c>
      <c r="T58" s="204" t="s">
        <v>258</v>
      </c>
      <c r="U58" s="72" t="s">
        <v>127</v>
      </c>
      <c r="V58" s="204" t="s">
        <v>274</v>
      </c>
      <c r="W58" s="72" t="s">
        <v>176</v>
      </c>
    </row>
    <row r="59" spans="1:23">
      <c r="A59" s="108" t="s">
        <v>389</v>
      </c>
      <c r="B59" s="209" t="str">
        <f t="shared" si="1"/>
        <v>No entry required</v>
      </c>
      <c r="C59" s="206" t="str">
        <f t="shared" si="2"/>
        <v>-</v>
      </c>
      <c r="E59" s="108" t="s">
        <v>389</v>
      </c>
      <c r="F59" s="204" t="s">
        <v>258</v>
      </c>
      <c r="G59" s="72" t="s">
        <v>127</v>
      </c>
      <c r="H59" s="204" t="s">
        <v>258</v>
      </c>
      <c r="I59" s="72" t="s">
        <v>127</v>
      </c>
      <c r="J59" s="204" t="s">
        <v>390</v>
      </c>
      <c r="K59" s="72" t="s">
        <v>176</v>
      </c>
      <c r="L59" s="84" t="s">
        <v>391</v>
      </c>
      <c r="Q59" s="108" t="s">
        <v>276</v>
      </c>
      <c r="R59" s="204" t="s">
        <v>277</v>
      </c>
      <c r="S59" s="72" t="s">
        <v>176</v>
      </c>
      <c r="T59" s="204" t="s">
        <v>258</v>
      </c>
      <c r="U59" s="72" t="s">
        <v>127</v>
      </c>
      <c r="V59" s="204" t="s">
        <v>278</v>
      </c>
      <c r="W59" s="72" t="s">
        <v>176</v>
      </c>
    </row>
    <row r="60" spans="1:23">
      <c r="A60" s="108" t="s">
        <v>392</v>
      </c>
      <c r="B60" s="209" t="str">
        <f t="shared" si="1"/>
        <v>No entry required</v>
      </c>
      <c r="C60" s="206" t="str">
        <f t="shared" si="2"/>
        <v>-</v>
      </c>
      <c r="E60" s="108" t="s">
        <v>392</v>
      </c>
      <c r="F60" s="204" t="s">
        <v>258</v>
      </c>
      <c r="G60" s="72" t="s">
        <v>127</v>
      </c>
      <c r="H60" s="204" t="s">
        <v>258</v>
      </c>
      <c r="I60" s="72" t="s">
        <v>127</v>
      </c>
      <c r="J60" s="204" t="s">
        <v>393</v>
      </c>
      <c r="K60" s="72" t="s">
        <v>176</v>
      </c>
      <c r="L60" s="84" t="s">
        <v>394</v>
      </c>
      <c r="Q60" s="108" t="s">
        <v>280</v>
      </c>
      <c r="R60" s="204" t="s">
        <v>281</v>
      </c>
      <c r="S60" s="72" t="s">
        <v>176</v>
      </c>
      <c r="T60" s="204" t="s">
        <v>258</v>
      </c>
      <c r="U60" s="72" t="s">
        <v>127</v>
      </c>
      <c r="V60" s="204" t="s">
        <v>282</v>
      </c>
      <c r="W60" s="72" t="s">
        <v>176</v>
      </c>
    </row>
    <row r="61" spans="1:23">
      <c r="A61" s="108" t="s">
        <v>395</v>
      </c>
      <c r="B61" s="209" t="str">
        <f t="shared" si="1"/>
        <v>No entry required</v>
      </c>
      <c r="C61" s="206" t="str">
        <f t="shared" si="2"/>
        <v>-</v>
      </c>
      <c r="E61" s="108" t="s">
        <v>395</v>
      </c>
      <c r="F61" s="204" t="s">
        <v>258</v>
      </c>
      <c r="G61" s="72" t="s">
        <v>127</v>
      </c>
      <c r="H61" s="204" t="s">
        <v>258</v>
      </c>
      <c r="I61" s="72" t="s">
        <v>127</v>
      </c>
      <c r="J61" s="204" t="s">
        <v>396</v>
      </c>
      <c r="K61" s="72" t="s">
        <v>176</v>
      </c>
      <c r="Q61" s="108" t="s">
        <v>284</v>
      </c>
      <c r="R61" s="204" t="s">
        <v>285</v>
      </c>
      <c r="S61" s="72" t="s">
        <v>176</v>
      </c>
      <c r="T61" s="204" t="s">
        <v>258</v>
      </c>
      <c r="U61" s="72" t="s">
        <v>127</v>
      </c>
      <c r="V61" s="204" t="s">
        <v>286</v>
      </c>
      <c r="W61" s="72" t="s">
        <v>176</v>
      </c>
    </row>
    <row r="62" spans="1:23">
      <c r="A62" s="108" t="s">
        <v>397</v>
      </c>
      <c r="B62" s="209" t="str">
        <f t="shared" si="1"/>
        <v>No entry required</v>
      </c>
      <c r="C62" s="206" t="str">
        <f t="shared" si="2"/>
        <v>-</v>
      </c>
      <c r="E62" s="108" t="s">
        <v>397</v>
      </c>
      <c r="F62" s="204" t="s">
        <v>258</v>
      </c>
      <c r="G62" s="72" t="s">
        <v>127</v>
      </c>
      <c r="H62" s="204" t="s">
        <v>258</v>
      </c>
      <c r="I62" s="72" t="s">
        <v>127</v>
      </c>
      <c r="J62" s="204" t="s">
        <v>398</v>
      </c>
      <c r="K62" s="72" t="s">
        <v>176</v>
      </c>
      <c r="Q62" s="108" t="s">
        <v>288</v>
      </c>
      <c r="R62" s="204" t="s">
        <v>289</v>
      </c>
      <c r="S62" s="72" t="s">
        <v>176</v>
      </c>
      <c r="T62" s="204" t="s">
        <v>258</v>
      </c>
      <c r="U62" s="72" t="s">
        <v>127</v>
      </c>
      <c r="V62" s="204" t="s">
        <v>290</v>
      </c>
      <c r="W62" s="72" t="s">
        <v>176</v>
      </c>
    </row>
    <row r="63" spans="1:23">
      <c r="A63" s="108" t="s">
        <v>399</v>
      </c>
      <c r="B63" s="209" t="str">
        <f>IFERROR(INDEX($F$14:$K$71, $E63, MATCH($B$12, $F$13:$K$13, 0)),"Select 'Company Name' on N0.1_Details worksheet")</f>
        <v>No entry required</v>
      </c>
      <c r="C63" s="206" t="str">
        <f t="shared" si="2"/>
        <v>-</v>
      </c>
      <c r="E63" s="108" t="s">
        <v>399</v>
      </c>
      <c r="F63" s="204" t="s">
        <v>258</v>
      </c>
      <c r="G63" s="72" t="s">
        <v>127</v>
      </c>
      <c r="H63" s="204" t="s">
        <v>258</v>
      </c>
      <c r="I63" s="72" t="s">
        <v>127</v>
      </c>
      <c r="J63" s="204" t="s">
        <v>400</v>
      </c>
      <c r="K63" s="72" t="s">
        <v>176</v>
      </c>
      <c r="Q63" s="108" t="s">
        <v>292</v>
      </c>
      <c r="R63" s="204" t="s">
        <v>293</v>
      </c>
      <c r="S63" s="72" t="s">
        <v>178</v>
      </c>
      <c r="T63" s="204" t="s">
        <v>258</v>
      </c>
      <c r="U63" s="72" t="s">
        <v>127</v>
      </c>
      <c r="V63" s="204" t="s">
        <v>294</v>
      </c>
      <c r="W63" s="72" t="s">
        <v>176</v>
      </c>
    </row>
    <row r="64" spans="1:23">
      <c r="A64" s="108" t="s">
        <v>401</v>
      </c>
      <c r="B64" s="209" t="str">
        <f t="shared" ref="B64:B71" si="3">IFERROR(INDEX($F$14:$K$71, $E64, MATCH($B$12, $F$13:$K$13, 0)),"Select 'Company Name' on N0.1_Details worksheet")</f>
        <v>No entry required</v>
      </c>
      <c r="C64" s="206" t="str">
        <f t="shared" si="2"/>
        <v>-</v>
      </c>
      <c r="E64" s="108" t="s">
        <v>401</v>
      </c>
      <c r="F64" s="204" t="s">
        <v>258</v>
      </c>
      <c r="G64" s="72" t="s">
        <v>127</v>
      </c>
      <c r="H64" s="204" t="s">
        <v>258</v>
      </c>
      <c r="I64" s="72" t="s">
        <v>127</v>
      </c>
      <c r="J64" s="204" t="s">
        <v>402</v>
      </c>
      <c r="K64" s="72" t="s">
        <v>176</v>
      </c>
      <c r="Q64" s="108" t="s">
        <v>296</v>
      </c>
      <c r="R64" s="204" t="s">
        <v>297</v>
      </c>
      <c r="S64" s="72" t="s">
        <v>178</v>
      </c>
      <c r="T64" s="204" t="s">
        <v>258</v>
      </c>
      <c r="U64" s="72" t="s">
        <v>127</v>
      </c>
      <c r="V64" s="204" t="s">
        <v>298</v>
      </c>
      <c r="W64" s="72" t="s">
        <v>176</v>
      </c>
    </row>
    <row r="65" spans="1:23" ht="14.15" customHeight="1">
      <c r="A65" s="108" t="s">
        <v>403</v>
      </c>
      <c r="B65" s="209" t="str">
        <f t="shared" si="3"/>
        <v>No entry required</v>
      </c>
      <c r="C65" s="206" t="str">
        <f t="shared" si="2"/>
        <v>-</v>
      </c>
      <c r="E65" s="108" t="s">
        <v>403</v>
      </c>
      <c r="F65" s="204" t="s">
        <v>258</v>
      </c>
      <c r="G65" s="72" t="s">
        <v>127</v>
      </c>
      <c r="H65" s="204" t="s">
        <v>258</v>
      </c>
      <c r="I65" s="72" t="s">
        <v>127</v>
      </c>
      <c r="J65" s="204" t="s">
        <v>404</v>
      </c>
      <c r="K65" s="72" t="s">
        <v>176</v>
      </c>
      <c r="Q65" s="108" t="s">
        <v>301</v>
      </c>
      <c r="R65" s="204" t="s">
        <v>302</v>
      </c>
      <c r="S65" s="72" t="s">
        <v>176</v>
      </c>
      <c r="T65" s="204" t="s">
        <v>258</v>
      </c>
      <c r="U65" s="72" t="s">
        <v>127</v>
      </c>
      <c r="V65" s="204" t="s">
        <v>303</v>
      </c>
      <c r="W65" s="72" t="s">
        <v>176</v>
      </c>
    </row>
    <row r="66" spans="1:23" ht="15" customHeight="1">
      <c r="A66" s="108" t="s">
        <v>405</v>
      </c>
      <c r="B66" s="209" t="str">
        <f t="shared" si="3"/>
        <v>No entry required</v>
      </c>
      <c r="C66" s="206" t="str">
        <f t="shared" si="2"/>
        <v>-</v>
      </c>
      <c r="E66" s="108" t="s">
        <v>405</v>
      </c>
      <c r="F66" s="204" t="s">
        <v>258</v>
      </c>
      <c r="G66" s="72" t="s">
        <v>127</v>
      </c>
      <c r="H66" s="204" t="s">
        <v>258</v>
      </c>
      <c r="I66" s="72" t="s">
        <v>127</v>
      </c>
      <c r="J66" s="204" t="s">
        <v>406</v>
      </c>
      <c r="K66" s="72" t="s">
        <v>176</v>
      </c>
      <c r="Q66" s="108" t="s">
        <v>305</v>
      </c>
      <c r="R66" s="204" t="s">
        <v>306</v>
      </c>
      <c r="S66" s="72" t="s">
        <v>176</v>
      </c>
      <c r="T66" s="204" t="s">
        <v>258</v>
      </c>
      <c r="U66" s="72" t="s">
        <v>127</v>
      </c>
      <c r="V66" s="204" t="s">
        <v>307</v>
      </c>
      <c r="W66" s="72" t="s">
        <v>176</v>
      </c>
    </row>
    <row r="67" spans="1:23">
      <c r="A67" s="108" t="s">
        <v>407</v>
      </c>
      <c r="B67" s="209" t="str">
        <f t="shared" si="3"/>
        <v>No entry required</v>
      </c>
      <c r="C67" s="206" t="str">
        <f t="shared" si="2"/>
        <v>-</v>
      </c>
      <c r="E67" s="108" t="s">
        <v>407</v>
      </c>
      <c r="F67" s="204" t="s">
        <v>258</v>
      </c>
      <c r="G67" s="72" t="s">
        <v>127</v>
      </c>
      <c r="H67" s="204" t="s">
        <v>258</v>
      </c>
      <c r="I67" s="72" t="s">
        <v>127</v>
      </c>
      <c r="J67" s="204" t="s">
        <v>408</v>
      </c>
      <c r="K67" s="72" t="s">
        <v>176</v>
      </c>
      <c r="Q67" s="108" t="s">
        <v>309</v>
      </c>
      <c r="R67" s="204" t="s">
        <v>258</v>
      </c>
      <c r="S67" s="72" t="s">
        <v>127</v>
      </c>
      <c r="T67" s="204" t="s">
        <v>258</v>
      </c>
      <c r="U67" s="72" t="s">
        <v>127</v>
      </c>
      <c r="V67" s="204" t="s">
        <v>310</v>
      </c>
      <c r="W67" s="72" t="s">
        <v>176</v>
      </c>
    </row>
    <row r="68" spans="1:23">
      <c r="A68" s="108" t="s">
        <v>409</v>
      </c>
      <c r="B68" s="209" t="str">
        <f t="shared" si="3"/>
        <v>No entry required</v>
      </c>
      <c r="C68" s="206" t="str">
        <f t="shared" si="2"/>
        <v>-</v>
      </c>
      <c r="E68" s="108" t="s">
        <v>409</v>
      </c>
      <c r="F68" s="204" t="s">
        <v>258</v>
      </c>
      <c r="G68" s="72" t="s">
        <v>127</v>
      </c>
      <c r="H68" s="204" t="s">
        <v>258</v>
      </c>
      <c r="I68" s="72" t="s">
        <v>127</v>
      </c>
      <c r="J68" s="204" t="s">
        <v>410</v>
      </c>
      <c r="K68" s="72" t="s">
        <v>176</v>
      </c>
      <c r="Q68" s="108" t="s">
        <v>312</v>
      </c>
      <c r="R68" s="204" t="s">
        <v>258</v>
      </c>
      <c r="S68" s="72" t="s">
        <v>127</v>
      </c>
      <c r="T68" s="204" t="s">
        <v>258</v>
      </c>
      <c r="U68" s="72" t="s">
        <v>127</v>
      </c>
      <c r="V68" s="204" t="s">
        <v>313</v>
      </c>
      <c r="W68" s="72" t="s">
        <v>176</v>
      </c>
    </row>
    <row r="69" spans="1:23">
      <c r="A69" s="108" t="s">
        <v>411</v>
      </c>
      <c r="B69" s="209" t="str">
        <f t="shared" si="3"/>
        <v>No entry required</v>
      </c>
      <c r="C69" s="206" t="str">
        <f t="shared" si="2"/>
        <v>-</v>
      </c>
      <c r="E69" s="108" t="s">
        <v>411</v>
      </c>
      <c r="F69" s="204" t="s">
        <v>258</v>
      </c>
      <c r="G69" s="72" t="s">
        <v>127</v>
      </c>
      <c r="H69" s="204" t="s">
        <v>258</v>
      </c>
      <c r="I69" s="72" t="s">
        <v>127</v>
      </c>
      <c r="J69" s="204" t="s">
        <v>412</v>
      </c>
      <c r="K69" s="72" t="s">
        <v>176</v>
      </c>
      <c r="Q69" s="108" t="s">
        <v>315</v>
      </c>
      <c r="R69" s="204" t="s">
        <v>258</v>
      </c>
      <c r="S69" s="72" t="s">
        <v>127</v>
      </c>
      <c r="T69" s="204" t="s">
        <v>258</v>
      </c>
      <c r="U69" s="72" t="s">
        <v>127</v>
      </c>
      <c r="V69" s="204" t="s">
        <v>316</v>
      </c>
      <c r="W69" s="72" t="s">
        <v>176</v>
      </c>
    </row>
    <row r="70" spans="1:23">
      <c r="A70" s="108" t="s">
        <v>413</v>
      </c>
      <c r="B70" s="209" t="str">
        <f t="shared" si="3"/>
        <v>No entry required</v>
      </c>
      <c r="C70" s="206" t="str">
        <f t="shared" si="2"/>
        <v>-</v>
      </c>
      <c r="E70" s="108" t="s">
        <v>413</v>
      </c>
      <c r="F70" s="204" t="s">
        <v>258</v>
      </c>
      <c r="G70" s="72" t="s">
        <v>127</v>
      </c>
      <c r="H70" s="204" t="s">
        <v>258</v>
      </c>
      <c r="I70" s="72" t="s">
        <v>127</v>
      </c>
      <c r="J70" s="204" t="s">
        <v>414</v>
      </c>
      <c r="K70" s="72" t="s">
        <v>176</v>
      </c>
      <c r="Q70" s="108" t="s">
        <v>318</v>
      </c>
      <c r="R70" s="204" t="s">
        <v>258</v>
      </c>
      <c r="S70" s="72" t="s">
        <v>127</v>
      </c>
      <c r="T70" s="204" t="s">
        <v>258</v>
      </c>
      <c r="U70" s="72" t="s">
        <v>127</v>
      </c>
      <c r="V70" s="204" t="s">
        <v>319</v>
      </c>
      <c r="W70" s="72" t="s">
        <v>176</v>
      </c>
    </row>
    <row r="71" spans="1:23">
      <c r="A71" s="108" t="s">
        <v>415</v>
      </c>
      <c r="B71" s="209" t="str">
        <f t="shared" si="3"/>
        <v>No entry required</v>
      </c>
      <c r="C71" s="206" t="str">
        <f t="shared" si="2"/>
        <v>-</v>
      </c>
      <c r="E71" s="108" t="s">
        <v>415</v>
      </c>
      <c r="F71" s="204" t="s">
        <v>258</v>
      </c>
      <c r="G71" s="72" t="s">
        <v>127</v>
      </c>
      <c r="H71" s="204" t="s">
        <v>258</v>
      </c>
      <c r="I71" s="72" t="s">
        <v>127</v>
      </c>
      <c r="J71" s="204" t="s">
        <v>416</v>
      </c>
      <c r="K71" s="72" t="s">
        <v>176</v>
      </c>
      <c r="Q71" s="108" t="s">
        <v>321</v>
      </c>
      <c r="R71" s="204" t="s">
        <v>258</v>
      </c>
      <c r="S71" s="72" t="s">
        <v>127</v>
      </c>
      <c r="T71" s="204" t="s">
        <v>258</v>
      </c>
      <c r="U71" s="72" t="s">
        <v>127</v>
      </c>
      <c r="V71" s="204" t="s">
        <v>322</v>
      </c>
      <c r="W71" s="72" t="s">
        <v>176</v>
      </c>
    </row>
    <row r="72" spans="1:23">
      <c r="A72" s="59" t="s">
        <v>209</v>
      </c>
      <c r="B72" s="59" t="s">
        <v>209</v>
      </c>
      <c r="C72" s="59" t="s">
        <v>209</v>
      </c>
      <c r="E72" s="59" t="s">
        <v>209</v>
      </c>
      <c r="F72" s="59" t="s">
        <v>209</v>
      </c>
      <c r="G72" s="59" t="s">
        <v>209</v>
      </c>
      <c r="H72" s="59" t="s">
        <v>209</v>
      </c>
      <c r="I72" s="59" t="s">
        <v>209</v>
      </c>
      <c r="J72" s="59" t="s">
        <v>417</v>
      </c>
      <c r="K72" s="59" t="s">
        <v>178</v>
      </c>
      <c r="Q72" s="108" t="s">
        <v>324</v>
      </c>
      <c r="R72" s="204" t="s">
        <v>258</v>
      </c>
      <c r="S72" s="72" t="s">
        <v>127</v>
      </c>
      <c r="T72" s="204" t="s">
        <v>258</v>
      </c>
      <c r="U72" s="72" t="s">
        <v>127</v>
      </c>
      <c r="V72" s="204" t="s">
        <v>325</v>
      </c>
      <c r="W72" s="72" t="s">
        <v>176</v>
      </c>
    </row>
    <row r="73" spans="1:23">
      <c r="C73" s="3"/>
      <c r="Q73" s="108" t="s">
        <v>327</v>
      </c>
      <c r="R73" s="204" t="s">
        <v>258</v>
      </c>
      <c r="S73" s="72" t="s">
        <v>127</v>
      </c>
      <c r="T73" s="204" t="s">
        <v>258</v>
      </c>
      <c r="U73" s="72" t="s">
        <v>127</v>
      </c>
      <c r="V73" s="204" t="s">
        <v>328</v>
      </c>
      <c r="W73" s="72" t="s">
        <v>176</v>
      </c>
    </row>
    <row r="74" spans="1:23">
      <c r="Q74" s="108" t="s">
        <v>331</v>
      </c>
      <c r="R74" s="204" t="s">
        <v>258</v>
      </c>
      <c r="S74" s="72" t="s">
        <v>127</v>
      </c>
      <c r="T74" s="204" t="s">
        <v>258</v>
      </c>
      <c r="U74" s="72" t="s">
        <v>127</v>
      </c>
      <c r="V74" s="204" t="s">
        <v>332</v>
      </c>
      <c r="W74" s="72" t="s">
        <v>176</v>
      </c>
    </row>
    <row r="75" spans="1:23" ht="17.5">
      <c r="A75" s="9" t="s">
        <v>418</v>
      </c>
      <c r="B75" s="113"/>
      <c r="E75" s="9" t="s">
        <v>419</v>
      </c>
      <c r="Q75" s="108" t="s">
        <v>335</v>
      </c>
      <c r="R75" s="204" t="s">
        <v>258</v>
      </c>
      <c r="S75" s="72" t="s">
        <v>127</v>
      </c>
      <c r="T75" s="204" t="s">
        <v>258</v>
      </c>
      <c r="U75" s="72" t="s">
        <v>127</v>
      </c>
      <c r="V75" s="204" t="s">
        <v>336</v>
      </c>
      <c r="W75" s="72" t="s">
        <v>176</v>
      </c>
    </row>
    <row r="76" spans="1:23">
      <c r="A76" s="108" t="s">
        <v>420</v>
      </c>
      <c r="B76" s="208">
        <v>11</v>
      </c>
      <c r="C76" s="3"/>
      <c r="F76" s="86" t="s">
        <v>421</v>
      </c>
      <c r="H76" s="86" t="s">
        <v>422</v>
      </c>
      <c r="J76" s="86" t="s">
        <v>423</v>
      </c>
      <c r="Q76" s="108" t="s">
        <v>339</v>
      </c>
      <c r="R76" s="204" t="s">
        <v>258</v>
      </c>
      <c r="S76" s="72" t="s">
        <v>127</v>
      </c>
      <c r="T76" s="204" t="s">
        <v>258</v>
      </c>
      <c r="U76" s="72" t="s">
        <v>127</v>
      </c>
      <c r="V76" s="204" t="s">
        <v>340</v>
      </c>
      <c r="W76" s="72" t="s">
        <v>176</v>
      </c>
    </row>
    <row r="77" spans="1:23" ht="40.5">
      <c r="A77" s="108" t="s">
        <v>424</v>
      </c>
      <c r="B77" s="208">
        <v>1</v>
      </c>
      <c r="C77" s="3"/>
      <c r="F77" s="173" t="s">
        <v>425</v>
      </c>
      <c r="G77" s="174" t="s">
        <v>426</v>
      </c>
      <c r="H77" s="173" t="s">
        <v>425</v>
      </c>
      <c r="I77" s="174" t="s">
        <v>426</v>
      </c>
      <c r="J77" s="173" t="s">
        <v>425</v>
      </c>
      <c r="K77" s="174" t="s">
        <v>427</v>
      </c>
      <c r="Q77" s="108" t="s">
        <v>343</v>
      </c>
      <c r="R77" s="204" t="s">
        <v>258</v>
      </c>
      <c r="S77" s="72" t="s">
        <v>127</v>
      </c>
      <c r="T77" s="204" t="s">
        <v>258</v>
      </c>
      <c r="U77" s="72" t="s">
        <v>127</v>
      </c>
      <c r="V77" s="204" t="s">
        <v>344</v>
      </c>
      <c r="W77" s="72" t="s">
        <v>176</v>
      </c>
    </row>
    <row r="78" spans="1:23">
      <c r="A78" s="108" t="s">
        <v>428</v>
      </c>
      <c r="B78" s="207" t="str">
        <f>ADDRESS(B76,B77)</f>
        <v>$A$11</v>
      </c>
      <c r="C78" s="3"/>
      <c r="F78" s="219" t="str">
        <f>F14</f>
        <v>132kV Circuit Breaker</v>
      </c>
      <c r="G78" s="220" t="s">
        <v>330</v>
      </c>
      <c r="H78" s="346" t="str">
        <f>H14</f>
        <v>LTS Pipelines</v>
      </c>
      <c r="I78" s="220" t="s">
        <v>429</v>
      </c>
      <c r="J78" s="346" t="str">
        <f>J14</f>
        <v>Auxiliaries (A.2.12)-HVAC Equipment</v>
      </c>
      <c r="K78" s="262"/>
      <c r="Q78" s="108" t="s">
        <v>347</v>
      </c>
      <c r="R78" s="204" t="s">
        <v>258</v>
      </c>
      <c r="S78" s="72" t="s">
        <v>127</v>
      </c>
      <c r="T78" s="204" t="s">
        <v>258</v>
      </c>
      <c r="U78" s="72" t="s">
        <v>127</v>
      </c>
      <c r="V78" s="204" t="s">
        <v>348</v>
      </c>
      <c r="W78" s="72" t="s">
        <v>176</v>
      </c>
    </row>
    <row r="79" spans="1:23">
      <c r="A79" s="108" t="s">
        <v>430</v>
      </c>
      <c r="B79" s="207" t="str">
        <f>"!" &amp; B78</f>
        <v>!$A$11</v>
      </c>
      <c r="C79" s="3"/>
      <c r="F79" s="219" t="str">
        <f t="shared" ref="F79:F98" si="4">F15</f>
        <v>132kV Transformer</v>
      </c>
      <c r="G79" s="220" t="s">
        <v>350</v>
      </c>
      <c r="H79" s="219" t="str">
        <f t="shared" ref="H79:H86" si="5">H15</f>
        <v>Mains</v>
      </c>
      <c r="I79" s="220" t="s">
        <v>429</v>
      </c>
      <c r="J79" s="346" t="str">
        <f t="shared" ref="J79:J136" si="6">J15</f>
        <v>Civils (GT.1.1)-Access</v>
      </c>
      <c r="K79" s="262"/>
      <c r="Q79" s="108" t="s">
        <v>351</v>
      </c>
      <c r="R79" s="204" t="s">
        <v>258</v>
      </c>
      <c r="S79" s="72" t="s">
        <v>127</v>
      </c>
      <c r="T79" s="204" t="s">
        <v>258</v>
      </c>
      <c r="U79" s="72" t="s">
        <v>127</v>
      </c>
      <c r="V79" s="204" t="s">
        <v>352</v>
      </c>
      <c r="W79" s="72" t="s">
        <v>176</v>
      </c>
    </row>
    <row r="80" spans="1:23">
      <c r="C80" s="3"/>
      <c r="F80" s="219" t="str">
        <f t="shared" si="4"/>
        <v>132kV Reactor</v>
      </c>
      <c r="G80" s="220" t="s">
        <v>346</v>
      </c>
      <c r="H80" s="219" t="str">
        <f t="shared" si="5"/>
        <v>Services</v>
      </c>
      <c r="I80" s="220" t="s">
        <v>429</v>
      </c>
      <c r="J80" s="346" t="str">
        <f t="shared" si="6"/>
        <v>Civils (GT.1.1)-Buildings</v>
      </c>
      <c r="K80" s="262"/>
      <c r="Q80" s="108" t="s">
        <v>355</v>
      </c>
      <c r="R80" s="204" t="s">
        <v>258</v>
      </c>
      <c r="S80" s="72" t="s">
        <v>127</v>
      </c>
      <c r="T80" s="204" t="s">
        <v>258</v>
      </c>
      <c r="U80" s="72" t="s">
        <v>127</v>
      </c>
      <c r="V80" s="204" t="s">
        <v>356</v>
      </c>
      <c r="W80" s="72" t="s">
        <v>176</v>
      </c>
    </row>
    <row r="81" spans="1:23">
      <c r="C81" s="3"/>
      <c r="F81" s="219" t="str">
        <f t="shared" si="4"/>
        <v>132kV Underground Cable</v>
      </c>
      <c r="G81" s="220" t="s">
        <v>354</v>
      </c>
      <c r="H81" s="219" t="str">
        <f t="shared" si="5"/>
        <v>Risers</v>
      </c>
      <c r="I81" s="220" t="s">
        <v>429</v>
      </c>
      <c r="J81" s="346" t="str">
        <f t="shared" si="6"/>
        <v>Civils (GT.1.1)-Bunds</v>
      </c>
      <c r="K81" s="262"/>
      <c r="Q81" s="108" t="s">
        <v>358</v>
      </c>
      <c r="R81" s="204" t="s">
        <v>258</v>
      </c>
      <c r="S81" s="72" t="s">
        <v>127</v>
      </c>
      <c r="T81" s="204" t="s">
        <v>258</v>
      </c>
      <c r="U81" s="72" t="s">
        <v>127</v>
      </c>
      <c r="V81" s="204" t="s">
        <v>359</v>
      </c>
      <c r="W81" s="72" t="s">
        <v>176</v>
      </c>
    </row>
    <row r="82" spans="1:23" ht="17.5">
      <c r="A82" s="9" t="s">
        <v>431</v>
      </c>
      <c r="B82" s="113" t="str">
        <f>VLOOKUP('N0.1_Details'!B14,'N0.1_Details'!A25:C36, 3, FALSE)</f>
        <v>GD</v>
      </c>
      <c r="F82" s="219" t="str">
        <f t="shared" si="4"/>
        <v>132kV OHL Conductor</v>
      </c>
      <c r="G82" s="220" t="s">
        <v>334</v>
      </c>
      <c r="H82" s="219" t="str">
        <f t="shared" si="5"/>
        <v>Filters</v>
      </c>
      <c r="I82" s="220" t="s">
        <v>429</v>
      </c>
      <c r="J82" s="346" t="str">
        <f t="shared" si="6"/>
        <v>Civils (GT.1.1)-Chambers</v>
      </c>
      <c r="K82" s="262"/>
      <c r="Q82" s="108" t="s">
        <v>361</v>
      </c>
      <c r="R82" s="204" t="s">
        <v>258</v>
      </c>
      <c r="S82" s="72" t="s">
        <v>127</v>
      </c>
      <c r="T82" s="204" t="s">
        <v>258</v>
      </c>
      <c r="U82" s="72" t="s">
        <v>127</v>
      </c>
      <c r="V82" s="204" t="s">
        <v>362</v>
      </c>
      <c r="W82" s="72" t="s">
        <v>176</v>
      </c>
    </row>
    <row r="83" spans="1:23">
      <c r="A83" s="61" t="s">
        <v>163</v>
      </c>
      <c r="B83" s="61" t="s">
        <v>432</v>
      </c>
      <c r="C83" s="61" t="s">
        <v>156</v>
      </c>
      <c r="F83" s="219" t="str">
        <f t="shared" si="4"/>
        <v>132kV OHL Fittings</v>
      </c>
      <c r="G83" s="220" t="s">
        <v>338</v>
      </c>
      <c r="H83" s="219" t="str">
        <f t="shared" si="5"/>
        <v>Slamshut/ Regulators</v>
      </c>
      <c r="I83" s="220" t="s">
        <v>429</v>
      </c>
      <c r="J83" s="346" t="str">
        <f t="shared" si="6"/>
        <v>Civils (GT.1.1)-Drainage</v>
      </c>
      <c r="K83" s="262"/>
      <c r="Q83" s="108" t="s">
        <v>364</v>
      </c>
      <c r="R83" s="204" t="s">
        <v>258</v>
      </c>
      <c r="S83" s="72" t="s">
        <v>127</v>
      </c>
      <c r="T83" s="204" t="s">
        <v>258</v>
      </c>
      <c r="U83" s="72" t="s">
        <v>127</v>
      </c>
      <c r="V83" s="204" t="s">
        <v>365</v>
      </c>
      <c r="W83" s="72" t="s">
        <v>176</v>
      </c>
    </row>
    <row r="84" spans="1:23">
      <c r="A84" s="108" t="s">
        <v>174</v>
      </c>
      <c r="B84" s="209" t="str">
        <f t="shared" ref="B84:B115" si="7">IFERROR(INDEX($R$46:$W$103, $Q46, MATCH($B$12, $R$45:$W$45, 0)),"Select 'Company Name' on N0.1_Details worksheet")</f>
        <v>LTS Pipelines</v>
      </c>
      <c r="C84" s="206" t="str">
        <f t="shared" ref="C84:C115" si="8">INDEX($R$46:$W$103, $Q46, MATCH($B$12, $F$13:$K$13, 0)+1)</f>
        <v>km</v>
      </c>
      <c r="F84" s="219" t="str">
        <f t="shared" si="4"/>
        <v>132kV OHL Tower</v>
      </c>
      <c r="G84" s="220" t="s">
        <v>342</v>
      </c>
      <c r="H84" s="219" t="str">
        <f t="shared" si="5"/>
        <v>Pre-heating</v>
      </c>
      <c r="I84" s="220" t="s">
        <v>429</v>
      </c>
      <c r="J84" s="346" t="str">
        <f t="shared" si="6"/>
        <v>Civils (GT.1.1)-Ducting</v>
      </c>
      <c r="K84" s="262"/>
      <c r="Q84" s="108" t="s">
        <v>368</v>
      </c>
      <c r="R84" s="204" t="s">
        <v>258</v>
      </c>
      <c r="S84" s="72" t="s">
        <v>127</v>
      </c>
      <c r="T84" s="204" t="s">
        <v>258</v>
      </c>
      <c r="U84" s="72" t="s">
        <v>127</v>
      </c>
      <c r="V84" s="204" t="s">
        <v>369</v>
      </c>
      <c r="W84" s="72" t="s">
        <v>176</v>
      </c>
    </row>
    <row r="85" spans="1:23">
      <c r="A85" s="108" t="s">
        <v>188</v>
      </c>
      <c r="B85" s="209" t="str">
        <f t="shared" si="7"/>
        <v>Mains</v>
      </c>
      <c r="C85" s="206" t="str">
        <f t="shared" si="8"/>
        <v>km</v>
      </c>
      <c r="F85" s="219" t="str">
        <f t="shared" si="4"/>
        <v>275kV Circuit Breaker</v>
      </c>
      <c r="G85" s="220" t="s">
        <v>330</v>
      </c>
      <c r="H85" s="219" t="str">
        <f t="shared" si="5"/>
        <v>Odorisation &amp; Metering</v>
      </c>
      <c r="I85" s="220" t="s">
        <v>429</v>
      </c>
      <c r="J85" s="346" t="str">
        <f t="shared" si="6"/>
        <v>Civils (GT.1.1)-Pathways</v>
      </c>
      <c r="K85" s="262"/>
      <c r="Q85" s="108" t="s">
        <v>371</v>
      </c>
      <c r="R85" s="204" t="s">
        <v>258</v>
      </c>
      <c r="S85" s="72" t="s">
        <v>127</v>
      </c>
      <c r="T85" s="204" t="s">
        <v>258</v>
      </c>
      <c r="U85" s="72" t="s">
        <v>127</v>
      </c>
      <c r="V85" s="204" t="s">
        <v>372</v>
      </c>
      <c r="W85" s="72" t="s">
        <v>176</v>
      </c>
    </row>
    <row r="86" spans="1:23">
      <c r="A86" s="108" t="s">
        <v>200</v>
      </c>
      <c r="B86" s="209" t="str">
        <f t="shared" si="7"/>
        <v>Services</v>
      </c>
      <c r="C86" s="206" t="str">
        <f t="shared" si="8"/>
        <v>Number of</v>
      </c>
      <c r="F86" s="219" t="str">
        <f t="shared" si="4"/>
        <v>275kV Transformer</v>
      </c>
      <c r="G86" s="220" t="s">
        <v>350</v>
      </c>
      <c r="H86" s="219" t="str">
        <f t="shared" si="5"/>
        <v>Governors</v>
      </c>
      <c r="I86" s="220" t="s">
        <v>429</v>
      </c>
      <c r="J86" s="346" t="str">
        <f t="shared" si="6"/>
        <v>Civils (GT.1.1)-Pits</v>
      </c>
      <c r="K86" s="262"/>
      <c r="Q86" s="108" t="s">
        <v>374</v>
      </c>
      <c r="R86" s="204" t="s">
        <v>258</v>
      </c>
      <c r="S86" s="72" t="s">
        <v>127</v>
      </c>
      <c r="T86" s="204" t="s">
        <v>258</v>
      </c>
      <c r="U86" s="72" t="s">
        <v>127</v>
      </c>
      <c r="V86" s="204" t="s">
        <v>375</v>
      </c>
      <c r="W86" s="72" t="s">
        <v>176</v>
      </c>
    </row>
    <row r="87" spans="1:23">
      <c r="A87" s="108" t="s">
        <v>213</v>
      </c>
      <c r="B87" s="209" t="str">
        <f t="shared" si="7"/>
        <v>Risers</v>
      </c>
      <c r="C87" s="206" t="str">
        <f t="shared" si="8"/>
        <v>Number of</v>
      </c>
      <c r="F87" s="219" t="str">
        <f t="shared" si="4"/>
        <v>275kV Reactor</v>
      </c>
      <c r="G87" s="220" t="s">
        <v>346</v>
      </c>
      <c r="H87" s="59" t="s">
        <v>209</v>
      </c>
      <c r="I87" s="59" t="s">
        <v>209</v>
      </c>
      <c r="J87" s="346" t="str">
        <f t="shared" si="6"/>
        <v>Civils (GT.1.1)-Plinths</v>
      </c>
      <c r="K87" s="262"/>
      <c r="Q87" s="108" t="s">
        <v>377</v>
      </c>
      <c r="R87" s="204" t="s">
        <v>258</v>
      </c>
      <c r="S87" s="72" t="s">
        <v>127</v>
      </c>
      <c r="T87" s="204" t="s">
        <v>258</v>
      </c>
      <c r="U87" s="72" t="s">
        <v>127</v>
      </c>
      <c r="V87" s="204" t="s">
        <v>378</v>
      </c>
      <c r="W87" s="72" t="s">
        <v>176</v>
      </c>
    </row>
    <row r="88" spans="1:23">
      <c r="A88" s="108" t="s">
        <v>224</v>
      </c>
      <c r="B88" s="209" t="str">
        <f t="shared" si="7"/>
        <v>Governors</v>
      </c>
      <c r="C88" s="206" t="str">
        <f t="shared" si="8"/>
        <v>Number of</v>
      </c>
      <c r="F88" s="219" t="str">
        <f t="shared" si="4"/>
        <v>275kV Underground Cable</v>
      </c>
      <c r="G88" s="220" t="s">
        <v>354</v>
      </c>
      <c r="J88" s="346" t="str">
        <f t="shared" si="6"/>
        <v>Civils (GT.1.1)-Roads</v>
      </c>
      <c r="K88" s="262"/>
      <c r="Q88" s="108" t="s">
        <v>380</v>
      </c>
      <c r="R88" s="204" t="s">
        <v>258</v>
      </c>
      <c r="S88" s="72" t="s">
        <v>127</v>
      </c>
      <c r="T88" s="204" t="s">
        <v>258</v>
      </c>
      <c r="U88" s="72" t="s">
        <v>127</v>
      </c>
      <c r="V88" s="204" t="s">
        <v>381</v>
      </c>
      <c r="W88" s="72" t="s">
        <v>176</v>
      </c>
    </row>
    <row r="89" spans="1:23">
      <c r="A89" s="108" t="s">
        <v>233</v>
      </c>
      <c r="B89" s="209" t="str">
        <f t="shared" si="7"/>
        <v>PRS or Offtake</v>
      </c>
      <c r="C89" s="206" t="str">
        <f t="shared" si="8"/>
        <v>Systems</v>
      </c>
      <c r="F89" s="219" t="str">
        <f t="shared" si="4"/>
        <v>275kV OHL Conductor</v>
      </c>
      <c r="G89" s="220" t="s">
        <v>334</v>
      </c>
      <c r="J89" s="346" t="str">
        <f t="shared" si="6"/>
        <v>Civils (GT.1.1)-Security Barriers</v>
      </c>
      <c r="K89" s="262"/>
      <c r="Q89" s="108" t="s">
        <v>383</v>
      </c>
      <c r="R89" s="204" t="s">
        <v>258</v>
      </c>
      <c r="S89" s="72" t="s">
        <v>127</v>
      </c>
      <c r="T89" s="204" t="s">
        <v>258</v>
      </c>
      <c r="U89" s="72" t="s">
        <v>127</v>
      </c>
      <c r="V89" s="204" t="s">
        <v>384</v>
      </c>
      <c r="W89" s="72" t="s">
        <v>176</v>
      </c>
    </row>
    <row r="90" spans="1:23">
      <c r="A90" s="108" t="s">
        <v>240</v>
      </c>
      <c r="B90" s="209" t="str">
        <f t="shared" si="7"/>
        <v>No entry required</v>
      </c>
      <c r="C90" s="206" t="str">
        <f t="shared" si="8"/>
        <v>-</v>
      </c>
      <c r="F90" s="219" t="str">
        <f t="shared" si="4"/>
        <v>275kV OHL Fittings</v>
      </c>
      <c r="G90" s="220" t="s">
        <v>338</v>
      </c>
      <c r="J90" s="346" t="str">
        <f t="shared" si="6"/>
        <v>Civils (GT.1.1)-Security Cameras</v>
      </c>
      <c r="K90" s="262"/>
      <c r="Q90" s="108" t="s">
        <v>386</v>
      </c>
      <c r="R90" s="204" t="s">
        <v>258</v>
      </c>
      <c r="S90" s="72" t="s">
        <v>127</v>
      </c>
      <c r="T90" s="204" t="s">
        <v>258</v>
      </c>
      <c r="U90" s="72" t="s">
        <v>127</v>
      </c>
      <c r="V90" s="204" t="s">
        <v>387</v>
      </c>
      <c r="W90" s="72" t="s">
        <v>176</v>
      </c>
    </row>
    <row r="91" spans="1:23">
      <c r="A91" s="108" t="s">
        <v>246</v>
      </c>
      <c r="B91" s="209" t="str">
        <f t="shared" si="7"/>
        <v>No entry required</v>
      </c>
      <c r="C91" s="206" t="str">
        <f t="shared" si="8"/>
        <v>-</v>
      </c>
      <c r="F91" s="219" t="str">
        <f t="shared" si="4"/>
        <v>275kV OHL Tower</v>
      </c>
      <c r="G91" s="220" t="s">
        <v>342</v>
      </c>
      <c r="J91" s="346" t="str">
        <f t="shared" si="6"/>
        <v>Civils (GT.1.1)-Security Fences</v>
      </c>
      <c r="K91" s="262"/>
      <c r="Q91" s="108" t="s">
        <v>389</v>
      </c>
      <c r="R91" s="204" t="s">
        <v>258</v>
      </c>
      <c r="S91" s="72" t="s">
        <v>127</v>
      </c>
      <c r="T91" s="204" t="s">
        <v>258</v>
      </c>
      <c r="U91" s="72" t="s">
        <v>127</v>
      </c>
      <c r="V91" s="204" t="s">
        <v>390</v>
      </c>
      <c r="W91" s="72" t="s">
        <v>176</v>
      </c>
    </row>
    <row r="92" spans="1:23">
      <c r="A92" s="108" t="s">
        <v>251</v>
      </c>
      <c r="B92" s="209" t="str">
        <f t="shared" si="7"/>
        <v>No entry required</v>
      </c>
      <c r="C92" s="206" t="str">
        <f t="shared" si="8"/>
        <v>-</v>
      </c>
      <c r="F92" s="219" t="str">
        <f t="shared" si="4"/>
        <v>400kV Circuit Breaker</v>
      </c>
      <c r="G92" s="220" t="s">
        <v>330</v>
      </c>
      <c r="J92" s="346" t="str">
        <f t="shared" si="6"/>
        <v>Civils (GT.1.1)-Security Gates</v>
      </c>
      <c r="K92" s="262"/>
      <c r="Q92" s="108" t="s">
        <v>392</v>
      </c>
      <c r="R92" s="204" t="s">
        <v>258</v>
      </c>
      <c r="S92" s="72" t="s">
        <v>127</v>
      </c>
      <c r="T92" s="204" t="s">
        <v>258</v>
      </c>
      <c r="U92" s="72" t="s">
        <v>127</v>
      </c>
      <c r="V92" s="204" t="s">
        <v>393</v>
      </c>
      <c r="W92" s="72" t="s">
        <v>176</v>
      </c>
    </row>
    <row r="93" spans="1:23">
      <c r="A93" s="108" t="s">
        <v>256</v>
      </c>
      <c r="B93" s="209" t="str">
        <f t="shared" si="7"/>
        <v>No entry required</v>
      </c>
      <c r="C93" s="206" t="str">
        <f t="shared" si="8"/>
        <v>-</v>
      </c>
      <c r="F93" s="219" t="str">
        <f t="shared" si="4"/>
        <v>400kV Transformer</v>
      </c>
      <c r="G93" s="220" t="s">
        <v>350</v>
      </c>
      <c r="J93" s="346" t="str">
        <f t="shared" si="6"/>
        <v>Civils (GT.1.1)-Security Towers</v>
      </c>
      <c r="K93" s="262"/>
      <c r="Q93" s="108" t="s">
        <v>395</v>
      </c>
      <c r="R93" s="204" t="s">
        <v>258</v>
      </c>
      <c r="S93" s="72" t="s">
        <v>127</v>
      </c>
      <c r="T93" s="204" t="s">
        <v>258</v>
      </c>
      <c r="U93" s="72" t="s">
        <v>127</v>
      </c>
      <c r="V93" s="204" t="s">
        <v>396</v>
      </c>
      <c r="W93" s="72" t="s">
        <v>176</v>
      </c>
    </row>
    <row r="94" spans="1:23">
      <c r="A94" s="108" t="s">
        <v>262</v>
      </c>
      <c r="B94" s="209" t="str">
        <f t="shared" si="7"/>
        <v>No entry required</v>
      </c>
      <c r="C94" s="206" t="str">
        <f t="shared" si="8"/>
        <v>-</v>
      </c>
      <c r="F94" s="219" t="str">
        <f t="shared" si="4"/>
        <v>400kV Reactor</v>
      </c>
      <c r="G94" s="220" t="s">
        <v>346</v>
      </c>
      <c r="J94" s="346" t="str">
        <f t="shared" si="6"/>
        <v>Civils (GT.1.1)-Structural Integrity</v>
      </c>
      <c r="K94" s="262"/>
      <c r="Q94" s="108" t="s">
        <v>397</v>
      </c>
      <c r="R94" s="204" t="s">
        <v>258</v>
      </c>
      <c r="S94" s="72" t="s">
        <v>127</v>
      </c>
      <c r="T94" s="204" t="s">
        <v>258</v>
      </c>
      <c r="U94" s="72" t="s">
        <v>127</v>
      </c>
      <c r="V94" s="204" t="s">
        <v>398</v>
      </c>
      <c r="W94" s="72" t="s">
        <v>176</v>
      </c>
    </row>
    <row r="95" spans="1:23">
      <c r="A95" s="108" t="s">
        <v>267</v>
      </c>
      <c r="B95" s="209" t="str">
        <f t="shared" si="7"/>
        <v>No entry required</v>
      </c>
      <c r="C95" s="206" t="str">
        <f t="shared" si="8"/>
        <v>-</v>
      </c>
      <c r="F95" s="219" t="str">
        <f t="shared" si="4"/>
        <v>400kV Underground Cable</v>
      </c>
      <c r="G95" s="220" t="s">
        <v>354</v>
      </c>
      <c r="J95" s="346" t="str">
        <f t="shared" si="6"/>
        <v>Electrical (A.2.4)-Battery Charger</v>
      </c>
      <c r="K95" s="262"/>
      <c r="Q95" s="108" t="s">
        <v>399</v>
      </c>
      <c r="R95" s="204" t="s">
        <v>258</v>
      </c>
      <c r="S95" s="72" t="s">
        <v>127</v>
      </c>
      <c r="T95" s="204" t="s">
        <v>258</v>
      </c>
      <c r="U95" s="72" t="s">
        <v>127</v>
      </c>
      <c r="V95" s="204" t="s">
        <v>400</v>
      </c>
      <c r="W95" s="72" t="s">
        <v>176</v>
      </c>
    </row>
    <row r="96" spans="1:23">
      <c r="A96" s="108" t="s">
        <v>272</v>
      </c>
      <c r="B96" s="209" t="str">
        <f t="shared" si="7"/>
        <v>No entry required</v>
      </c>
      <c r="C96" s="206" t="str">
        <f t="shared" si="8"/>
        <v>-</v>
      </c>
      <c r="F96" s="219" t="str">
        <f t="shared" si="4"/>
        <v>400kV OHL Conductor</v>
      </c>
      <c r="G96" s="220" t="s">
        <v>334</v>
      </c>
      <c r="J96" s="346" t="str">
        <f t="shared" si="6"/>
        <v>Electrical (A.2.4)-Cathodic Protection Equipment</v>
      </c>
      <c r="K96" s="262"/>
      <c r="Q96" s="108" t="s">
        <v>401</v>
      </c>
      <c r="R96" s="204" t="s">
        <v>258</v>
      </c>
      <c r="S96" s="72" t="s">
        <v>127</v>
      </c>
      <c r="T96" s="204" t="s">
        <v>258</v>
      </c>
      <c r="U96" s="72" t="s">
        <v>127</v>
      </c>
      <c r="V96" s="204" t="s">
        <v>402</v>
      </c>
      <c r="W96" s="72" t="s">
        <v>176</v>
      </c>
    </row>
    <row r="97" spans="1:23">
      <c r="A97" s="108" t="s">
        <v>276</v>
      </c>
      <c r="B97" s="209" t="str">
        <f t="shared" si="7"/>
        <v>No entry required</v>
      </c>
      <c r="C97" s="206" t="str">
        <f t="shared" si="8"/>
        <v>-</v>
      </c>
      <c r="F97" s="219" t="str">
        <f t="shared" si="4"/>
        <v>400kV OHL Fittings</v>
      </c>
      <c r="G97" s="220" t="s">
        <v>338</v>
      </c>
      <c r="J97" s="346" t="str">
        <f t="shared" si="6"/>
        <v>Electrical (A.2.4)-Frequency Converters</v>
      </c>
      <c r="K97" s="262"/>
      <c r="Q97" s="108" t="s">
        <v>403</v>
      </c>
      <c r="R97" s="204" t="s">
        <v>258</v>
      </c>
      <c r="S97" s="72" t="s">
        <v>127</v>
      </c>
      <c r="T97" s="204" t="s">
        <v>258</v>
      </c>
      <c r="U97" s="72" t="s">
        <v>127</v>
      </c>
      <c r="V97" s="204" t="s">
        <v>404</v>
      </c>
      <c r="W97" s="72" t="s">
        <v>176</v>
      </c>
    </row>
    <row r="98" spans="1:23">
      <c r="A98" s="108" t="s">
        <v>280</v>
      </c>
      <c r="B98" s="209" t="str">
        <f t="shared" si="7"/>
        <v>No entry required</v>
      </c>
      <c r="C98" s="206" t="str">
        <f t="shared" si="8"/>
        <v>-</v>
      </c>
      <c r="F98" s="219" t="str">
        <f t="shared" si="4"/>
        <v>400kV OHL Tower</v>
      </c>
      <c r="G98" s="220" t="s">
        <v>342</v>
      </c>
      <c r="J98" s="346" t="str">
        <f t="shared" si="6"/>
        <v>Electrical (A.2.4)-Harmonic Filters</v>
      </c>
      <c r="K98" s="262"/>
      <c r="Q98" s="108" t="s">
        <v>405</v>
      </c>
      <c r="R98" s="204" t="s">
        <v>258</v>
      </c>
      <c r="S98" s="72" t="s">
        <v>127</v>
      </c>
      <c r="T98" s="204" t="s">
        <v>258</v>
      </c>
      <c r="U98" s="72" t="s">
        <v>127</v>
      </c>
      <c r="V98" s="204" t="s">
        <v>406</v>
      </c>
      <c r="W98" s="72" t="s">
        <v>176</v>
      </c>
    </row>
    <row r="99" spans="1:23">
      <c r="A99" s="108" t="s">
        <v>284</v>
      </c>
      <c r="B99" s="209" t="str">
        <f t="shared" si="7"/>
        <v>No entry required</v>
      </c>
      <c r="C99" s="206" t="str">
        <f t="shared" si="8"/>
        <v>-</v>
      </c>
      <c r="F99" s="59" t="s">
        <v>209</v>
      </c>
      <c r="G99" s="59" t="s">
        <v>209</v>
      </c>
      <c r="J99" s="346" t="str">
        <f t="shared" si="6"/>
        <v>Electrical (A.2.4)-Power Transformers</v>
      </c>
      <c r="K99" s="262"/>
      <c r="Q99" s="108" t="s">
        <v>407</v>
      </c>
      <c r="R99" s="204" t="s">
        <v>258</v>
      </c>
      <c r="S99" s="72" t="s">
        <v>127</v>
      </c>
      <c r="T99" s="204" t="s">
        <v>258</v>
      </c>
      <c r="U99" s="72" t="s">
        <v>127</v>
      </c>
      <c r="V99" s="204" t="s">
        <v>408</v>
      </c>
      <c r="W99" s="72" t="s">
        <v>176</v>
      </c>
    </row>
    <row r="100" spans="1:23">
      <c r="A100" s="108" t="s">
        <v>288</v>
      </c>
      <c r="B100" s="209" t="str">
        <f t="shared" si="7"/>
        <v>No entry required</v>
      </c>
      <c r="C100" s="206" t="str">
        <f t="shared" si="8"/>
        <v>-</v>
      </c>
      <c r="J100" s="346" t="str">
        <f t="shared" si="6"/>
        <v>Electrical (A.2.4)-Site Earthing &amp; Lightning</v>
      </c>
      <c r="K100" s="262"/>
      <c r="Q100" s="108" t="s">
        <v>409</v>
      </c>
      <c r="R100" s="204" t="s">
        <v>258</v>
      </c>
      <c r="S100" s="72" t="s">
        <v>127</v>
      </c>
      <c r="T100" s="204" t="s">
        <v>258</v>
      </c>
      <c r="U100" s="72" t="s">
        <v>127</v>
      </c>
      <c r="V100" s="204" t="s">
        <v>410</v>
      </c>
      <c r="W100" s="72" t="s">
        <v>176</v>
      </c>
    </row>
    <row r="101" spans="1:23">
      <c r="A101" s="108" t="s">
        <v>292</v>
      </c>
      <c r="B101" s="209" t="str">
        <f t="shared" si="7"/>
        <v>No entry required</v>
      </c>
      <c r="C101" s="206" t="str">
        <f t="shared" si="8"/>
        <v>-</v>
      </c>
      <c r="J101" s="346" t="str">
        <f t="shared" si="6"/>
        <v>Electrical (A.2.4)-Site Lighting</v>
      </c>
      <c r="K101" s="262"/>
      <c r="Q101" s="108" t="s">
        <v>411</v>
      </c>
      <c r="R101" s="204" t="s">
        <v>258</v>
      </c>
      <c r="S101" s="72" t="s">
        <v>127</v>
      </c>
      <c r="T101" s="204" t="s">
        <v>258</v>
      </c>
      <c r="U101" s="72" t="s">
        <v>127</v>
      </c>
      <c r="V101" s="204" t="s">
        <v>412</v>
      </c>
      <c r="W101" s="72" t="s">
        <v>176</v>
      </c>
    </row>
    <row r="102" spans="1:23">
      <c r="A102" s="108" t="s">
        <v>296</v>
      </c>
      <c r="B102" s="209" t="str">
        <f t="shared" si="7"/>
        <v>No entry required</v>
      </c>
      <c r="C102" s="206" t="str">
        <f t="shared" si="8"/>
        <v>-</v>
      </c>
      <c r="J102" s="346" t="str">
        <f t="shared" si="6"/>
        <v>Electrical (A.2.4)-Small Power</v>
      </c>
      <c r="K102" s="262"/>
      <c r="Q102" s="108" t="s">
        <v>413</v>
      </c>
      <c r="R102" s="204" t="s">
        <v>258</v>
      </c>
      <c r="S102" s="72" t="s">
        <v>127</v>
      </c>
      <c r="T102" s="204" t="s">
        <v>258</v>
      </c>
      <c r="U102" s="72" t="s">
        <v>127</v>
      </c>
      <c r="V102" s="204" t="s">
        <v>414</v>
      </c>
      <c r="W102" s="72" t="s">
        <v>176</v>
      </c>
    </row>
    <row r="103" spans="1:23">
      <c r="A103" s="108" t="s">
        <v>301</v>
      </c>
      <c r="B103" s="209" t="str">
        <f t="shared" si="7"/>
        <v>No entry required</v>
      </c>
      <c r="C103" s="206" t="str">
        <f t="shared" si="8"/>
        <v>-</v>
      </c>
      <c r="J103" s="346" t="str">
        <f t="shared" si="6"/>
        <v>Electrical (A.2.4)-Switchgear</v>
      </c>
      <c r="K103" s="262"/>
      <c r="Q103" s="108" t="s">
        <v>415</v>
      </c>
      <c r="R103" s="204" t="s">
        <v>258</v>
      </c>
      <c r="S103" s="72" t="s">
        <v>127</v>
      </c>
      <c r="T103" s="204" t="s">
        <v>258</v>
      </c>
      <c r="U103" s="72" t="s">
        <v>127</v>
      </c>
      <c r="V103" s="204" t="s">
        <v>416</v>
      </c>
      <c r="W103" s="72" t="s">
        <v>176</v>
      </c>
    </row>
    <row r="104" spans="1:23">
      <c r="A104" s="108" t="s">
        <v>305</v>
      </c>
      <c r="B104" s="209" t="str">
        <f t="shared" si="7"/>
        <v>No entry required</v>
      </c>
      <c r="C104" s="206" t="str">
        <f t="shared" si="8"/>
        <v>-</v>
      </c>
      <c r="J104" s="346" t="str">
        <f t="shared" si="6"/>
        <v>Electrical (A.2.4)-Uninterruptible Power Supply</v>
      </c>
      <c r="K104" s="262"/>
      <c r="Q104" s="59" t="s">
        <v>209</v>
      </c>
      <c r="R104" s="59" t="s">
        <v>209</v>
      </c>
      <c r="S104" s="59" t="s">
        <v>209</v>
      </c>
      <c r="T104" s="59" t="s">
        <v>209</v>
      </c>
      <c r="U104" s="59" t="s">
        <v>209</v>
      </c>
      <c r="V104" s="59" t="s">
        <v>209</v>
      </c>
      <c r="W104" s="59" t="s">
        <v>209</v>
      </c>
    </row>
    <row r="105" spans="1:23">
      <c r="A105" s="108" t="s">
        <v>309</v>
      </c>
      <c r="B105" s="209" t="str">
        <f t="shared" si="7"/>
        <v>No entry required</v>
      </c>
      <c r="C105" s="206" t="str">
        <f t="shared" si="8"/>
        <v>-</v>
      </c>
      <c r="J105" s="346" t="str">
        <f t="shared" si="6"/>
        <v>Mechanical (A.2.3)- After Coolers</v>
      </c>
      <c r="K105" s="262"/>
    </row>
    <row r="106" spans="1:23">
      <c r="A106" s="108" t="s">
        <v>312</v>
      </c>
      <c r="B106" s="209" t="str">
        <f t="shared" si="7"/>
        <v>No entry required</v>
      </c>
      <c r="C106" s="206" t="str">
        <f t="shared" si="8"/>
        <v>-</v>
      </c>
      <c r="J106" s="346" t="str">
        <f t="shared" si="6"/>
        <v>Mechanical (A.2.3)-Filters</v>
      </c>
      <c r="K106" s="262"/>
    </row>
    <row r="107" spans="1:23">
      <c r="A107" s="108" t="s">
        <v>315</v>
      </c>
      <c r="B107" s="209" t="str">
        <f t="shared" si="7"/>
        <v>No entry required</v>
      </c>
      <c r="C107" s="206" t="str">
        <f t="shared" si="8"/>
        <v>-</v>
      </c>
      <c r="J107" s="346" t="str">
        <f t="shared" si="6"/>
        <v>Mechanical (A.2.3)-Heat Exchangers</v>
      </c>
      <c r="K107" s="262"/>
    </row>
    <row r="108" spans="1:23">
      <c r="A108" s="108" t="s">
        <v>318</v>
      </c>
      <c r="B108" s="209" t="str">
        <f t="shared" si="7"/>
        <v>No entry required</v>
      </c>
      <c r="C108" s="206" t="str">
        <f t="shared" si="8"/>
        <v>-</v>
      </c>
      <c r="J108" s="346" t="str">
        <f t="shared" si="6"/>
        <v>Mechanical (A.2.3)-Heaters and Boilers</v>
      </c>
      <c r="K108" s="262"/>
    </row>
    <row r="109" spans="1:23">
      <c r="A109" s="108" t="s">
        <v>321</v>
      </c>
      <c r="B109" s="209" t="str">
        <f t="shared" si="7"/>
        <v>No entry required</v>
      </c>
      <c r="C109" s="206" t="str">
        <f t="shared" si="8"/>
        <v>-</v>
      </c>
      <c r="J109" s="346" t="str">
        <f t="shared" si="6"/>
        <v>Mechanical (A.2.3)-Pipe Supports</v>
      </c>
      <c r="K109" s="262"/>
    </row>
    <row r="110" spans="1:23">
      <c r="A110" s="108" t="s">
        <v>324</v>
      </c>
      <c r="B110" s="209" t="str">
        <f t="shared" si="7"/>
        <v>No entry required</v>
      </c>
      <c r="C110" s="206" t="str">
        <f t="shared" si="8"/>
        <v>-</v>
      </c>
      <c r="J110" s="346" t="str">
        <f t="shared" si="6"/>
        <v>Mechanical (A.2.3)-Pipeline</v>
      </c>
      <c r="K110" s="262"/>
    </row>
    <row r="111" spans="1:23">
      <c r="A111" s="108" t="s">
        <v>327</v>
      </c>
      <c r="B111" s="209" t="str">
        <f t="shared" si="7"/>
        <v>No entry required</v>
      </c>
      <c r="C111" s="206" t="str">
        <f t="shared" si="8"/>
        <v>-</v>
      </c>
      <c r="J111" s="346" t="str">
        <f t="shared" si="6"/>
        <v>Mechanical (A.2.3)-Pipeline Protection</v>
      </c>
      <c r="K111" s="262"/>
    </row>
    <row r="112" spans="1:23">
      <c r="A112" s="108" t="s">
        <v>331</v>
      </c>
      <c r="B112" s="209" t="str">
        <f t="shared" si="7"/>
        <v>No entry required</v>
      </c>
      <c r="C112" s="206" t="str">
        <f t="shared" si="8"/>
        <v>-</v>
      </c>
      <c r="J112" s="346" t="str">
        <f t="shared" si="6"/>
        <v>Mechanical (A.2.3)-Pipework</v>
      </c>
      <c r="K112" s="262"/>
    </row>
    <row r="113" spans="1:11">
      <c r="A113" s="108" t="s">
        <v>335</v>
      </c>
      <c r="B113" s="209" t="str">
        <f t="shared" si="7"/>
        <v>No entry required</v>
      </c>
      <c r="C113" s="206" t="str">
        <f t="shared" si="8"/>
        <v>-</v>
      </c>
      <c r="J113" s="346" t="str">
        <f t="shared" si="6"/>
        <v>Mechanical (A.2.3)-Pipework Protection</v>
      </c>
      <c r="K113" s="262"/>
    </row>
    <row r="114" spans="1:11">
      <c r="A114" s="108" t="s">
        <v>339</v>
      </c>
      <c r="B114" s="209" t="str">
        <f t="shared" si="7"/>
        <v>No entry required</v>
      </c>
      <c r="C114" s="206" t="str">
        <f t="shared" si="8"/>
        <v>-</v>
      </c>
      <c r="J114" s="346" t="str">
        <f t="shared" si="6"/>
        <v>Mechanical (A.2.3)-Pressure Vessels</v>
      </c>
      <c r="K114" s="262"/>
    </row>
    <row r="115" spans="1:11">
      <c r="A115" s="108" t="s">
        <v>343</v>
      </c>
      <c r="B115" s="209" t="str">
        <f t="shared" si="7"/>
        <v>No entry required</v>
      </c>
      <c r="C115" s="206" t="str">
        <f t="shared" si="8"/>
        <v>-</v>
      </c>
      <c r="J115" s="346" t="str">
        <f t="shared" si="6"/>
        <v>Mechanical (A.2.3)-Storage Tanks</v>
      </c>
      <c r="K115" s="262"/>
    </row>
    <row r="116" spans="1:11">
      <c r="A116" s="108" t="s">
        <v>347</v>
      </c>
      <c r="B116" s="209" t="str">
        <f t="shared" ref="B116:B141" si="9">IFERROR(INDEX($R$46:$W$103, $Q78, MATCH($B$12, $R$45:$W$45, 0)),"Select 'Company Name' on N0.1_Details worksheet")</f>
        <v>No entry required</v>
      </c>
      <c r="C116" s="206" t="str">
        <f t="shared" ref="C116:C141" si="10">INDEX($R$46:$W$103, $Q78, MATCH($B$12, $F$13:$K$13, 0)+1)</f>
        <v>-</v>
      </c>
      <c r="J116" s="346" t="str">
        <f t="shared" si="6"/>
        <v>Mechanical (A.2.3)-Strainers</v>
      </c>
      <c r="K116" s="262"/>
    </row>
    <row r="117" spans="1:11">
      <c r="A117" s="108" t="s">
        <v>351</v>
      </c>
      <c r="B117" s="209" t="str">
        <f t="shared" si="9"/>
        <v>No entry required</v>
      </c>
      <c r="C117" s="206" t="str">
        <f t="shared" si="10"/>
        <v>-</v>
      </c>
      <c r="J117" s="346" t="str">
        <f t="shared" si="6"/>
        <v>Rotating (A.2.2)-Compressors</v>
      </c>
      <c r="K117" s="262"/>
    </row>
    <row r="118" spans="1:11">
      <c r="A118" s="108" t="s">
        <v>355</v>
      </c>
      <c r="B118" s="209" t="str">
        <f t="shared" si="9"/>
        <v>No entry required</v>
      </c>
      <c r="C118" s="206" t="str">
        <f t="shared" si="10"/>
        <v>-</v>
      </c>
      <c r="J118" s="346" t="str">
        <f t="shared" si="6"/>
        <v>Rotating (A.2.2)-Electric Motors</v>
      </c>
      <c r="K118" s="262"/>
    </row>
    <row r="119" spans="1:11">
      <c r="A119" s="108" t="s">
        <v>358</v>
      </c>
      <c r="B119" s="209" t="str">
        <f t="shared" si="9"/>
        <v>No entry required</v>
      </c>
      <c r="C119" s="206" t="str">
        <f t="shared" si="10"/>
        <v>-</v>
      </c>
      <c r="J119" s="346" t="str">
        <f t="shared" si="6"/>
        <v>Rotating (A.2.2)-Gas Turbines</v>
      </c>
      <c r="K119" s="262"/>
    </row>
    <row r="120" spans="1:11">
      <c r="A120" s="108" t="s">
        <v>361</v>
      </c>
      <c r="B120" s="209" t="str">
        <f t="shared" si="9"/>
        <v>No entry required</v>
      </c>
      <c r="C120" s="206" t="str">
        <f t="shared" si="10"/>
        <v>-</v>
      </c>
      <c r="J120" s="346" t="str">
        <f t="shared" si="6"/>
        <v>Rotating (A.2.2)-Power Turbines</v>
      </c>
      <c r="K120" s="262"/>
    </row>
    <row r="121" spans="1:11">
      <c r="A121" s="108" t="s">
        <v>364</v>
      </c>
      <c r="B121" s="209" t="str">
        <f t="shared" si="9"/>
        <v>No entry required</v>
      </c>
      <c r="C121" s="206" t="str">
        <f t="shared" si="10"/>
        <v>-</v>
      </c>
      <c r="J121" s="346" t="str">
        <f t="shared" si="6"/>
        <v>Rotating (A.2.2)-Pumps</v>
      </c>
      <c r="K121" s="262"/>
    </row>
    <row r="122" spans="1:11">
      <c r="A122" s="108" t="s">
        <v>368</v>
      </c>
      <c r="B122" s="209" t="str">
        <f t="shared" si="9"/>
        <v>No entry required</v>
      </c>
      <c r="C122" s="206" t="str">
        <f t="shared" si="10"/>
        <v>-</v>
      </c>
      <c r="J122" s="346" t="str">
        <f t="shared" si="6"/>
        <v>Rotating (A.2.2)-Standby Generators</v>
      </c>
      <c r="K122" s="262"/>
    </row>
    <row r="123" spans="1:11">
      <c r="A123" s="108" t="s">
        <v>371</v>
      </c>
      <c r="B123" s="209" t="str">
        <f t="shared" si="9"/>
        <v>No entry required</v>
      </c>
      <c r="C123" s="206" t="str">
        <f t="shared" si="10"/>
        <v>-</v>
      </c>
      <c r="J123" s="346" t="str">
        <f t="shared" si="6"/>
        <v>Safety and Control (A.2.5)-Actuators</v>
      </c>
      <c r="K123" s="262"/>
    </row>
    <row r="124" spans="1:11">
      <c r="A124" s="108" t="s">
        <v>374</v>
      </c>
      <c r="B124" s="209" t="str">
        <f t="shared" si="9"/>
        <v>No entry required</v>
      </c>
      <c r="C124" s="206" t="str">
        <f t="shared" si="10"/>
        <v>-</v>
      </c>
      <c r="J124" s="346" t="str">
        <f t="shared" si="6"/>
        <v>Safety and Control (A.2.5)-Control Logic Units</v>
      </c>
      <c r="K124" s="262"/>
    </row>
    <row r="125" spans="1:11">
      <c r="A125" s="108" t="s">
        <v>377</v>
      </c>
      <c r="B125" s="209" t="str">
        <f t="shared" si="9"/>
        <v>No entry required</v>
      </c>
      <c r="C125" s="206" t="str">
        <f t="shared" si="10"/>
        <v>-</v>
      </c>
      <c r="J125" s="346" t="str">
        <f t="shared" si="6"/>
        <v>Safety and Control (A.2.5)-Control System</v>
      </c>
      <c r="K125" s="262"/>
    </row>
    <row r="126" spans="1:11">
      <c r="A126" s="108" t="s">
        <v>380</v>
      </c>
      <c r="B126" s="209" t="str">
        <f t="shared" si="9"/>
        <v>No entry required</v>
      </c>
      <c r="C126" s="206" t="str">
        <f t="shared" si="10"/>
        <v>-</v>
      </c>
      <c r="J126" s="346" t="str">
        <f t="shared" si="6"/>
        <v>Safety and Control (A.2.5)-Fire and Gas Detectors</v>
      </c>
      <c r="K126" s="262"/>
    </row>
    <row r="127" spans="1:11">
      <c r="A127" s="108" t="s">
        <v>383</v>
      </c>
      <c r="B127" s="209" t="str">
        <f t="shared" si="9"/>
        <v>No entry required</v>
      </c>
      <c r="C127" s="206" t="str">
        <f t="shared" si="10"/>
        <v>-</v>
      </c>
      <c r="J127" s="346" t="str">
        <f t="shared" si="6"/>
        <v>Safety and Control (A.2.5)-Fire Fighting Equipment</v>
      </c>
      <c r="K127" s="262"/>
    </row>
    <row r="128" spans="1:11">
      <c r="A128" s="108" t="s">
        <v>386</v>
      </c>
      <c r="B128" s="209" t="str">
        <f t="shared" si="9"/>
        <v>No entry required</v>
      </c>
      <c r="C128" s="206" t="str">
        <f t="shared" si="10"/>
        <v>-</v>
      </c>
      <c r="J128" s="346" t="str">
        <f t="shared" si="6"/>
        <v>Safety and Control (A.2.5)-Inert Gas Equipment</v>
      </c>
      <c r="K128" s="262"/>
    </row>
    <row r="129" spans="1:11">
      <c r="A129" s="108" t="s">
        <v>389</v>
      </c>
      <c r="B129" s="209" t="str">
        <f t="shared" si="9"/>
        <v>No entry required</v>
      </c>
      <c r="C129" s="206" t="str">
        <f t="shared" si="10"/>
        <v>-</v>
      </c>
      <c r="J129" s="346" t="str">
        <f t="shared" si="6"/>
        <v>Safety and Control (A.2.5)-Input Devices</v>
      </c>
      <c r="K129" s="262"/>
    </row>
    <row r="130" spans="1:11">
      <c r="A130" s="108" t="s">
        <v>392</v>
      </c>
      <c r="B130" s="209" t="str">
        <f t="shared" si="9"/>
        <v>No entry required</v>
      </c>
      <c r="C130" s="206" t="str">
        <f t="shared" si="10"/>
        <v>-</v>
      </c>
      <c r="J130" s="346" t="str">
        <f t="shared" si="6"/>
        <v>Safety and Control (A.2.5)-Metering</v>
      </c>
      <c r="K130" s="262"/>
    </row>
    <row r="131" spans="1:11">
      <c r="A131" s="108" t="s">
        <v>395</v>
      </c>
      <c r="B131" s="209" t="str">
        <f t="shared" si="9"/>
        <v>No entry required</v>
      </c>
      <c r="C131" s="206" t="str">
        <f t="shared" si="10"/>
        <v>-</v>
      </c>
      <c r="J131" s="346" t="str">
        <f t="shared" si="6"/>
        <v>Safety and Control (A.2.5)-Regulators</v>
      </c>
      <c r="K131" s="262"/>
    </row>
    <row r="132" spans="1:11">
      <c r="A132" s="108" t="s">
        <v>397</v>
      </c>
      <c r="B132" s="209" t="str">
        <f t="shared" si="9"/>
        <v>No entry required</v>
      </c>
      <c r="C132" s="206" t="str">
        <f t="shared" si="10"/>
        <v>-</v>
      </c>
      <c r="J132" s="346" t="str">
        <f t="shared" si="6"/>
        <v>Safety and Control (A.2.5)-Valves</v>
      </c>
      <c r="K132" s="262"/>
    </row>
    <row r="133" spans="1:11">
      <c r="A133" s="108" t="s">
        <v>399</v>
      </c>
      <c r="B133" s="209" t="str">
        <f t="shared" si="9"/>
        <v>No entry required</v>
      </c>
      <c r="C133" s="206" t="str">
        <f t="shared" si="10"/>
        <v>-</v>
      </c>
      <c r="J133" s="346" t="str">
        <f t="shared" si="6"/>
        <v>Utilities (A.2.11)-Air Supply Equipment</v>
      </c>
      <c r="K133" s="262"/>
    </row>
    <row r="134" spans="1:11">
      <c r="A134" s="108" t="s">
        <v>401</v>
      </c>
      <c r="B134" s="209" t="str">
        <f t="shared" si="9"/>
        <v>No entry required</v>
      </c>
      <c r="C134" s="206" t="str">
        <f t="shared" si="10"/>
        <v>-</v>
      </c>
      <c r="J134" s="346" t="str">
        <f t="shared" si="6"/>
        <v>Utilities (A.2.11)-Heating/Cooling Media</v>
      </c>
      <c r="K134" s="262"/>
    </row>
    <row r="135" spans="1:11">
      <c r="A135" s="108" t="s">
        <v>403</v>
      </c>
      <c r="B135" s="209" t="str">
        <f t="shared" si="9"/>
        <v>No entry required</v>
      </c>
      <c r="C135" s="206" t="str">
        <f t="shared" si="10"/>
        <v>-</v>
      </c>
      <c r="J135" s="346" t="str">
        <f t="shared" si="6"/>
        <v>Utilities (A.2.11)-Nitrogen Supply Equipment</v>
      </c>
      <c r="K135" s="262"/>
    </row>
    <row r="136" spans="1:11">
      <c r="A136" s="108" t="s">
        <v>405</v>
      </c>
      <c r="B136" s="209" t="str">
        <f t="shared" si="9"/>
        <v>No entry required</v>
      </c>
      <c r="C136" s="206" t="str">
        <f t="shared" si="10"/>
        <v>-</v>
      </c>
      <c r="J136" s="346" t="str">
        <f t="shared" si="6"/>
        <v>Pipelines-Pipeline</v>
      </c>
      <c r="K136" s="262"/>
    </row>
    <row r="137" spans="1:11">
      <c r="A137" s="108" t="s">
        <v>407</v>
      </c>
      <c r="B137" s="209" t="str">
        <f t="shared" si="9"/>
        <v>No entry required</v>
      </c>
      <c r="C137" s="206" t="str">
        <f t="shared" si="10"/>
        <v>-</v>
      </c>
      <c r="J137" s="59" t="s">
        <v>209</v>
      </c>
      <c r="K137" s="59" t="s">
        <v>209</v>
      </c>
    </row>
    <row r="138" spans="1:11">
      <c r="A138" s="108" t="s">
        <v>409</v>
      </c>
      <c r="B138" s="209" t="str">
        <f t="shared" si="9"/>
        <v>No entry required</v>
      </c>
      <c r="C138" s="206" t="str">
        <f t="shared" si="10"/>
        <v>-</v>
      </c>
    </row>
    <row r="139" spans="1:11">
      <c r="A139" s="108" t="s">
        <v>411</v>
      </c>
      <c r="B139" s="209" t="str">
        <f t="shared" si="9"/>
        <v>No entry required</v>
      </c>
      <c r="C139" s="206" t="str">
        <f t="shared" si="10"/>
        <v>-</v>
      </c>
    </row>
    <row r="140" spans="1:11">
      <c r="A140" s="108" t="s">
        <v>413</v>
      </c>
      <c r="B140" s="209" t="str">
        <f t="shared" si="9"/>
        <v>No entry required</v>
      </c>
      <c r="C140" s="206" t="str">
        <f t="shared" si="10"/>
        <v>-</v>
      </c>
    </row>
    <row r="141" spans="1:11">
      <c r="A141" s="108" t="s">
        <v>415</v>
      </c>
      <c r="B141" s="209" t="str">
        <f t="shared" si="9"/>
        <v>No entry required</v>
      </c>
      <c r="C141" s="206" t="str">
        <f t="shared" si="10"/>
        <v>-</v>
      </c>
    </row>
    <row r="142" spans="1:11">
      <c r="A142" s="59" t="s">
        <v>209</v>
      </c>
      <c r="B142" s="59" t="s">
        <v>209</v>
      </c>
      <c r="C142" s="59" t="s">
        <v>209</v>
      </c>
    </row>
    <row r="143" spans="1:11">
      <c r="C143" s="3"/>
    </row>
    <row r="144" spans="1:11">
      <c r="C144" s="3"/>
    </row>
    <row r="145" spans="3:3">
      <c r="C145" s="3"/>
    </row>
    <row r="146" spans="3:3">
      <c r="C146" s="3"/>
    </row>
    <row r="147" spans="3:3">
      <c r="C147" s="3"/>
    </row>
    <row r="148" spans="3:3">
      <c r="C148" s="3"/>
    </row>
    <row r="149" spans="3:3">
      <c r="C149" s="3"/>
    </row>
    <row r="150" spans="3:3">
      <c r="C150" s="3"/>
    </row>
    <row r="151" spans="3:3">
      <c r="C151" s="3"/>
    </row>
    <row r="152" spans="3:3">
      <c r="C152" s="3"/>
    </row>
    <row r="153" spans="3:3">
      <c r="C153" s="3"/>
    </row>
    <row r="154" spans="3:3">
      <c r="C154" s="3"/>
    </row>
    <row r="155" spans="3:3">
      <c r="C155" s="3"/>
    </row>
    <row r="156" spans="3:3">
      <c r="C156" s="3"/>
    </row>
    <row r="157" spans="3:3">
      <c r="C157" s="3"/>
    </row>
    <row r="158" spans="3:3">
      <c r="C158" s="3"/>
    </row>
    <row r="159" spans="3:3">
      <c r="C159" s="3"/>
    </row>
    <row r="160" spans="3:3">
      <c r="C160" s="3"/>
    </row>
    <row r="161" spans="3:3">
      <c r="C161" s="3"/>
    </row>
    <row r="162" spans="3:3">
      <c r="C162" s="3"/>
    </row>
    <row r="163" spans="3:3">
      <c r="C163" s="3"/>
    </row>
    <row r="164" spans="3:3">
      <c r="C164" s="3"/>
    </row>
    <row r="165" spans="3:3">
      <c r="C165" s="3"/>
    </row>
    <row r="166" spans="3:3">
      <c r="C166" s="3"/>
    </row>
    <row r="167" spans="3:3">
      <c r="C167" s="3"/>
    </row>
    <row r="168" spans="3:3">
      <c r="C168" s="3"/>
    </row>
    <row r="169" spans="3:3">
      <c r="C169" s="3"/>
    </row>
    <row r="170" spans="3:3">
      <c r="C170" s="3"/>
    </row>
    <row r="171" spans="3:3">
      <c r="C171" s="3"/>
    </row>
    <row r="172" spans="3:3">
      <c r="C172" s="3"/>
    </row>
    <row r="173" spans="3:3">
      <c r="C173" s="3"/>
    </row>
    <row r="174" spans="3:3">
      <c r="C174" s="3"/>
    </row>
    <row r="175" spans="3:3">
      <c r="C175" s="3"/>
    </row>
    <row r="176" spans="3:3">
      <c r="C176" s="3"/>
    </row>
    <row r="177" spans="3:3">
      <c r="C177" s="3"/>
    </row>
    <row r="178" spans="3:3">
      <c r="C178" s="3"/>
    </row>
    <row r="179" spans="3:3">
      <c r="C179" s="3"/>
    </row>
    <row r="180" spans="3:3">
      <c r="C180" s="3"/>
    </row>
    <row r="181" spans="3:3">
      <c r="C181" s="3"/>
    </row>
    <row r="182" spans="3:3">
      <c r="C182" s="3"/>
    </row>
    <row r="183" spans="3:3">
      <c r="C183" s="3"/>
    </row>
    <row r="184" spans="3:3">
      <c r="C184" s="3"/>
    </row>
    <row r="185" spans="3:3">
      <c r="C185" s="3"/>
    </row>
    <row r="186" spans="3:3">
      <c r="C186" s="3"/>
    </row>
    <row r="187" spans="3:3">
      <c r="C187" s="3"/>
    </row>
    <row r="188" spans="3:3">
      <c r="C188" s="3"/>
    </row>
    <row r="189" spans="3:3">
      <c r="C189" s="3"/>
    </row>
    <row r="190" spans="3:3">
      <c r="C190" s="3"/>
    </row>
    <row r="191" spans="3:3">
      <c r="C191" s="3"/>
    </row>
    <row r="192" spans="3:3">
      <c r="C192" s="3"/>
    </row>
    <row r="193" spans="3:3">
      <c r="C193" s="3"/>
    </row>
    <row r="194" spans="3:3">
      <c r="C194" s="3"/>
    </row>
    <row r="195" spans="3:3">
      <c r="C195" s="3"/>
    </row>
    <row r="196" spans="3:3">
      <c r="C196" s="3"/>
    </row>
    <row r="197" spans="3:3">
      <c r="C197" s="3"/>
    </row>
    <row r="198" spans="3:3">
      <c r="C198" s="3"/>
    </row>
    <row r="199" spans="3:3">
      <c r="C199" s="3"/>
    </row>
    <row r="200" spans="3:3">
      <c r="C200" s="3"/>
    </row>
    <row r="201" spans="3:3">
      <c r="C201" s="3"/>
    </row>
    <row r="202" spans="3:3">
      <c r="C202" s="3"/>
    </row>
    <row r="203" spans="3:3">
      <c r="C203" s="3"/>
    </row>
    <row r="204" spans="3:3">
      <c r="C204" s="3"/>
    </row>
    <row r="205" spans="3:3">
      <c r="C205" s="3"/>
    </row>
    <row r="206" spans="3:3">
      <c r="C206" s="3"/>
    </row>
    <row r="207" spans="3:3">
      <c r="C207" s="3"/>
    </row>
    <row r="208" spans="3:3">
      <c r="C208" s="3"/>
    </row>
    <row r="209" spans="3:3">
      <c r="C209" s="3"/>
    </row>
    <row r="210" spans="3:3">
      <c r="C210" s="3"/>
    </row>
    <row r="211" spans="3:3">
      <c r="C211" s="3"/>
    </row>
    <row r="212" spans="3:3">
      <c r="C212" s="3"/>
    </row>
    <row r="213" spans="3:3">
      <c r="C213" s="3"/>
    </row>
    <row r="214" spans="3:3">
      <c r="C214" s="3"/>
    </row>
    <row r="215" spans="3:3">
      <c r="C215" s="3"/>
    </row>
    <row r="216" spans="3:3">
      <c r="C216" s="3"/>
    </row>
    <row r="217" spans="3:3">
      <c r="C217" s="3"/>
    </row>
    <row r="218" spans="3:3">
      <c r="C218" s="3"/>
    </row>
    <row r="219" spans="3:3">
      <c r="C219" s="3"/>
    </row>
    <row r="220" spans="3:3">
      <c r="C220" s="3"/>
    </row>
    <row r="221" spans="3:3">
      <c r="C221" s="3"/>
    </row>
    <row r="222" spans="3:3">
      <c r="C222" s="3"/>
    </row>
    <row r="223" spans="3:3">
      <c r="C223" s="3"/>
    </row>
    <row r="224" spans="3:3">
      <c r="C224" s="3"/>
    </row>
    <row r="225" spans="3:3">
      <c r="C225" s="3"/>
    </row>
    <row r="226" spans="3:3">
      <c r="C226" s="3"/>
    </row>
    <row r="227" spans="3:3">
      <c r="C227" s="3"/>
    </row>
    <row r="228" spans="3:3">
      <c r="C228" s="3"/>
    </row>
    <row r="229" spans="3:3">
      <c r="C229" s="3"/>
    </row>
    <row r="230" spans="3:3">
      <c r="C230" s="3"/>
    </row>
    <row r="231" spans="3:3">
      <c r="C231" s="3"/>
    </row>
    <row r="232" spans="3:3">
      <c r="C232" s="3"/>
    </row>
    <row r="233" spans="3:3">
      <c r="C233" s="3"/>
    </row>
    <row r="234" spans="3:3">
      <c r="C234" s="3"/>
    </row>
    <row r="235" spans="3:3">
      <c r="C235" s="3"/>
    </row>
    <row r="236" spans="3:3">
      <c r="C236" s="3"/>
    </row>
    <row r="237" spans="3:3">
      <c r="C237" s="3"/>
    </row>
    <row r="238" spans="3:3">
      <c r="C238" s="3"/>
    </row>
    <row r="239" spans="3:3">
      <c r="C239" s="3"/>
    </row>
    <row r="240" spans="3:3">
      <c r="C240" s="3"/>
    </row>
    <row r="241" spans="3:3">
      <c r="C241" s="3"/>
    </row>
    <row r="242" spans="3:3">
      <c r="C242" s="3"/>
    </row>
    <row r="243" spans="3:3">
      <c r="C243" s="3"/>
    </row>
    <row r="244" spans="3:3">
      <c r="C244" s="3"/>
    </row>
    <row r="245" spans="3:3">
      <c r="C245" s="3"/>
    </row>
    <row r="246" spans="3:3">
      <c r="C246" s="3"/>
    </row>
    <row r="247" spans="3:3">
      <c r="C247" s="3"/>
    </row>
    <row r="248" spans="3:3">
      <c r="C248" s="3"/>
    </row>
    <row r="249" spans="3:3">
      <c r="C249" s="3"/>
    </row>
    <row r="250" spans="3:3" ht="15" customHeight="1">
      <c r="C250" s="3"/>
    </row>
    <row r="251" spans="3:3">
      <c r="C251" s="3"/>
    </row>
    <row r="252" spans="3:3">
      <c r="C252" s="3"/>
    </row>
    <row r="253" spans="3:3">
      <c r="C253" s="3"/>
    </row>
    <row r="254" spans="3:3">
      <c r="C254" s="3"/>
    </row>
    <row r="255" spans="3:3">
      <c r="C255" s="3"/>
    </row>
    <row r="256" spans="3:3">
      <c r="C256" s="3"/>
    </row>
    <row r="257" spans="3:3">
      <c r="C257" s="3"/>
    </row>
    <row r="258" spans="3:3">
      <c r="C258" s="3"/>
    </row>
  </sheetData>
  <phoneticPr fontId="4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9d380e-ea35-4b32-a7ff-93f0487c2813">
      <Terms xmlns="http://schemas.microsoft.com/office/infopath/2007/PartnerControls"/>
    </lcf76f155ced4ddcb4097134ff3c332f>
    <TaxCatchAll xmlns="0f60a1eb-b3f2-4ea7-b4d3-46709e964e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652D2C-5D54-434A-80CD-753439B31C1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9AD199B2-6D88-42C7-8B65-D06FAF54E88E}">
  <ds:schemaRefs>
    <ds:schemaRef ds:uri="http://schemas.microsoft.com/office/2006/metadata/properties"/>
    <ds:schemaRef ds:uri="http://schemas.microsoft.com/office/infopath/2007/PartnerControls"/>
    <ds:schemaRef ds:uri="d19d380e-ea35-4b32-a7ff-93f0487c2813"/>
    <ds:schemaRef ds:uri="0f60a1eb-b3f2-4ea7-b4d3-46709e964e1b"/>
  </ds:schemaRefs>
</ds:datastoreItem>
</file>

<file path=customXml/itemProps3.xml><?xml version="1.0" encoding="utf-8"?>
<ds:datastoreItem xmlns:ds="http://schemas.openxmlformats.org/officeDocument/2006/customXml" ds:itemID="{E2715772-AD57-4FBA-959C-67666AC7CA26}">
  <ds:schemaRefs>
    <ds:schemaRef ds:uri="http://schemas.microsoft.com/sharepoint/v3/contenttype/forms"/>
  </ds:schemaRefs>
</ds:datastoreItem>
</file>

<file path=customXml/itemProps4.xml><?xml version="1.0" encoding="utf-8"?>
<ds:datastoreItem xmlns:ds="http://schemas.openxmlformats.org/officeDocument/2006/customXml" ds:itemID="{28869A2E-1E7C-420D-94A6-1BDF90358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Cover_Sheet</vt:lpstr>
      <vt:lpstr>N0_Admin</vt:lpstr>
      <vt:lpstr>N0.1_Details</vt:lpstr>
      <vt:lpstr>N0.2_Contents</vt:lpstr>
      <vt:lpstr>N0.3_Submission_Version_History</vt:lpstr>
      <vt:lpstr>N0.4_Template_Version_History</vt:lpstr>
      <vt:lpstr>N0.5_Related_Files</vt:lpstr>
      <vt:lpstr>N0.6_Data_Constants</vt:lpstr>
      <vt:lpstr>N0.7_Lookup_References</vt:lpstr>
      <vt:lpstr>N1_Output_Delivery</vt:lpstr>
      <vt:lpstr>N1.1_Intervention_Summary</vt:lpstr>
      <vt:lpstr>N1.2_Intervention_Listing</vt:lpstr>
      <vt:lpstr>N1.3_Project_Listing</vt:lpstr>
      <vt:lpstr>N2_Network_Risk</vt:lpstr>
      <vt:lpstr>N2.1_Network_Risk_Summary</vt:lpstr>
      <vt:lpstr>N2.2_Risk_Bandings</vt:lpstr>
      <vt:lpstr>N2.3_RIIO3_Risk_And_Volumes</vt:lpstr>
      <vt:lpstr>N2.4_RIIO3_Risk_Comp</vt:lpstr>
      <vt:lpstr>N3_Supporting_Data</vt:lpstr>
      <vt:lpstr>N3.1_Supporting_Data</vt:lpstr>
      <vt:lpstr>N3.2_Supporting_Data</vt:lpstr>
      <vt:lpstr>N3.3_Supporting_Data</vt:lpstr>
      <vt:lpstr>N3.4_Supporting_Data</vt:lpstr>
      <vt:lpstr>N3.5_Supporting_Data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2022-03-30T08:59:16Z</dcterms:created>
  <dcterms:modified xsi:type="dcterms:W3CDTF">2024-12-17T17:29:51Z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19285ca5-e3d1-4985-b0d8-0d16ffc2ed93</vt:lpwstr>
  </property>
  <property fmtid="{D5CDD505-2E9C-101B-9397-08002B2CF9AE}" pid="3"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4" name="bjDocumentLabelXML-0">
    <vt:lpwstr>ames.com/2008/01/sie/internal/label"&gt;&lt;element uid="id_classification_nonbusiness" value="" /&gt;&lt;/sisl&gt;</vt:lpwstr>
  </property>
  <property fmtid="{D5CDD505-2E9C-101B-9397-08002B2CF9AE}" pid="5" name="bjDocumentSecurityLabel">
    <vt:lpwstr>OFFICIAL</vt:lpwstr>
  </property>
  <property fmtid="{D5CDD505-2E9C-101B-9397-08002B2CF9AE}" pid="6" name="bjClsUserRVM">
    <vt:lpwstr>[]</vt:lpwstr>
  </property>
  <property fmtid="{D5CDD505-2E9C-101B-9397-08002B2CF9AE}" pid="7" name="ContentTypeId">
    <vt:lpwstr>0x01010009F0321E97D070489BBDAA9C9D1178B4</vt:lpwstr>
  </property>
  <property fmtid="{D5CDD505-2E9C-101B-9397-08002B2CF9AE}" pid="8" name="bjSaver">
    <vt:lpwstr>nbPXGlehV1PdSIBeElNa4i6LaRy8ySnh</vt:lpwstr>
  </property>
  <property fmtid="{D5CDD505-2E9C-101B-9397-08002B2CF9AE}" pid="9" name="_dlc_DocIdItemGuid">
    <vt:lpwstr>be408cdd-17c5-4234-a70c-6be7e08af2f1</vt:lpwstr>
  </property>
  <property fmtid="{D5CDD505-2E9C-101B-9397-08002B2CF9AE}" pid="10" name="MediaServiceImageTags">
    <vt:lpwstr/>
  </property>
  <property fmtid="{D5CDD505-2E9C-101B-9397-08002B2CF9AE}" pid="11" name="lcf76f155ced4ddcb4097134ff3c332f">
    <vt:lpwstr/>
  </property>
  <property fmtid="{D5CDD505-2E9C-101B-9397-08002B2CF9AE}" pid="12" name="TaxCatchAll">
    <vt:lpwstr/>
  </property>
</Properties>
</file>